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ikeWatson\Box Sync\Common Files\Home\MWatson\Documents\"/>
    </mc:Choice>
  </mc:AlternateContent>
  <bookViews>
    <workbookView xWindow="0" yWindow="0" windowWidth="12465" windowHeight="9285" tabRatio="785"/>
  </bookViews>
  <sheets>
    <sheet name="Charles Murray Raw List of ZIPs" sheetId="1" r:id="rId1"/>
    <sheet name="ZIPs with &gt; $1m contribs" sheetId="3" r:id="rId2"/>
    <sheet name="Core Four Superzips" sheetId="10" r:id="rId3"/>
    <sheet name="Core Four OOS" sheetId="13" r:id="rId4"/>
    <sheet name="Core Four OOS in top 300" sheetId="14" r:id="rId5"/>
    <sheet name="&quot;Big Four&quot; Superzips" sheetId="8" r:id="rId6"/>
    <sheet name="Big Four OOS in top 300" sheetId="15" r:id="rId7"/>
    <sheet name="Big Four OOS" sheetId="12" r:id="rId8"/>
    <sheet name="Top 300 out of state CAND only" sheetId="11" r:id="rId9"/>
    <sheet name="Top 300 Zip Codes by SES" sheetId="2" r:id="rId10"/>
    <sheet name="Top 300 ZIP w.o 1m SELF" sheetId="5" r:id="rId11"/>
    <sheet name="&quot;Elite Places to Live in 1960&quot;" sheetId="6" r:id="rId12"/>
    <sheet name="Elite places raw data" sheetId="7" r:id="rId13"/>
  </sheet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S2" i="2" l="1"/>
  <c r="T2" i="2"/>
  <c r="M6" i="10"/>
  <c r="N4" i="8"/>
  <c r="N3" i="14"/>
  <c r="L52" i="14"/>
  <c r="I52" i="14"/>
  <c r="L51" i="14"/>
  <c r="I51" i="14"/>
  <c r="I50" i="14"/>
  <c r="I49" i="14"/>
  <c r="I48" i="14"/>
  <c r="L47" i="14"/>
  <c r="I47" i="14"/>
  <c r="L46" i="14"/>
  <c r="I46" i="14"/>
  <c r="I45" i="14"/>
  <c r="L44" i="14"/>
  <c r="I44" i="14"/>
  <c r="L43" i="14"/>
  <c r="I43" i="14"/>
  <c r="L42" i="14"/>
  <c r="I42" i="14"/>
  <c r="I41" i="14"/>
  <c r="I40" i="14"/>
  <c r="L39" i="14"/>
  <c r="I39" i="14"/>
  <c r="I38" i="14"/>
  <c r="I37" i="14"/>
  <c r="I36" i="14"/>
  <c r="L35" i="14"/>
  <c r="I35" i="14"/>
  <c r="L34" i="14"/>
  <c r="I34" i="14"/>
  <c r="I33" i="14"/>
  <c r="I32" i="14"/>
  <c r="L31" i="14"/>
  <c r="I31" i="14"/>
  <c r="L30" i="14"/>
  <c r="I30" i="14"/>
  <c r="I29" i="14"/>
  <c r="I28" i="14"/>
  <c r="L27" i="14"/>
  <c r="I27" i="14"/>
  <c r="I26" i="14"/>
  <c r="I25" i="14"/>
  <c r="L24" i="14"/>
  <c r="I24" i="14"/>
  <c r="I23" i="14"/>
  <c r="L22" i="14"/>
  <c r="I22" i="14"/>
  <c r="L21" i="14"/>
  <c r="I21" i="14"/>
  <c r="I20" i="14"/>
  <c r="L19" i="14"/>
  <c r="I19" i="14"/>
  <c r="L18" i="14"/>
  <c r="I18" i="14"/>
  <c r="L17" i="14"/>
  <c r="I17" i="14"/>
  <c r="I16" i="14"/>
  <c r="I15" i="14"/>
  <c r="L14" i="14"/>
  <c r="I14" i="14"/>
  <c r="L13" i="14"/>
  <c r="I13" i="14"/>
  <c r="L12" i="14"/>
  <c r="I12" i="14"/>
  <c r="L11" i="14"/>
  <c r="I11" i="14"/>
  <c r="L10" i="14"/>
  <c r="I10" i="14"/>
  <c r="I9" i="14"/>
  <c r="L8" i="14"/>
  <c r="I8" i="14"/>
  <c r="L2" i="14"/>
  <c r="M2" i="14"/>
  <c r="O2" i="14"/>
  <c r="N2" i="14"/>
  <c r="L161" i="15"/>
  <c r="I161" i="15"/>
  <c r="I160" i="15"/>
  <c r="I159" i="15"/>
  <c r="I158" i="15"/>
  <c r="I157" i="15"/>
  <c r="I156" i="15"/>
  <c r="I155" i="15"/>
  <c r="I154" i="15"/>
  <c r="I153" i="15"/>
  <c r="I152" i="15"/>
  <c r="I151" i="15"/>
  <c r="L150" i="15"/>
  <c r="I150" i="15"/>
  <c r="I149" i="15"/>
  <c r="I148" i="15"/>
  <c r="L147" i="15"/>
  <c r="I147" i="15"/>
  <c r="I146" i="15"/>
  <c r="L145" i="15"/>
  <c r="I145" i="15"/>
  <c r="I144" i="15"/>
  <c r="I143" i="15"/>
  <c r="I142" i="15"/>
  <c r="I141" i="15"/>
  <c r="I140" i="15"/>
  <c r="I139" i="15"/>
  <c r="I138" i="15"/>
  <c r="I137" i="15"/>
  <c r="I136" i="15"/>
  <c r="L135" i="15"/>
  <c r="I135" i="15"/>
  <c r="I134" i="15"/>
  <c r="I133" i="15"/>
  <c r="I132" i="15"/>
  <c r="I131" i="15"/>
  <c r="I130" i="15"/>
  <c r="I129" i="15"/>
  <c r="I128" i="15"/>
  <c r="L127" i="15"/>
  <c r="I127" i="15"/>
  <c r="I126" i="15"/>
  <c r="L125" i="15"/>
  <c r="I125" i="15"/>
  <c r="L124" i="15"/>
  <c r="I124" i="15"/>
  <c r="I123" i="15"/>
  <c r="I122" i="15"/>
  <c r="I121" i="15"/>
  <c r="I120" i="15"/>
  <c r="L119" i="15"/>
  <c r="I119" i="15"/>
  <c r="I118" i="15"/>
  <c r="I117" i="15"/>
  <c r="L116" i="15"/>
  <c r="I116" i="15"/>
  <c r="I115" i="15"/>
  <c r="I114" i="15"/>
  <c r="I112" i="15"/>
  <c r="I111" i="15"/>
  <c r="L109" i="15"/>
  <c r="I109" i="15"/>
  <c r="I108" i="15"/>
  <c r="L107" i="15"/>
  <c r="I107" i="15"/>
  <c r="I106" i="15"/>
  <c r="I105" i="15"/>
  <c r="I104" i="15"/>
  <c r="I103" i="15"/>
  <c r="I102" i="15"/>
  <c r="I101" i="15"/>
  <c r="I100" i="15"/>
  <c r="I99" i="15"/>
  <c r="I98" i="15"/>
  <c r="I97" i="15"/>
  <c r="L96" i="15"/>
  <c r="I96" i="15"/>
  <c r="I95" i="15"/>
  <c r="I94" i="15"/>
  <c r="I93" i="15"/>
  <c r="I92" i="15"/>
  <c r="I91" i="15"/>
  <c r="I90" i="15"/>
  <c r="I89" i="15"/>
  <c r="I88" i="15"/>
  <c r="L87" i="15"/>
  <c r="I87" i="15"/>
  <c r="I86" i="15"/>
  <c r="I85" i="15"/>
  <c r="I84" i="15"/>
  <c r="I83" i="15"/>
  <c r="I82" i="15"/>
  <c r="I81" i="15"/>
  <c r="I80" i="15"/>
  <c r="L79" i="15"/>
  <c r="I79" i="15"/>
  <c r="I78" i="15"/>
  <c r="I77" i="15"/>
  <c r="I76" i="15"/>
  <c r="I75" i="15"/>
  <c r="L74" i="15"/>
  <c r="I74" i="15"/>
  <c r="L73" i="15"/>
  <c r="I73" i="15"/>
  <c r="L72" i="15"/>
  <c r="I72" i="15"/>
  <c r="I71" i="15"/>
  <c r="I70" i="15"/>
  <c r="I69" i="15"/>
  <c r="I68" i="15"/>
  <c r="L67" i="15"/>
  <c r="I67" i="15"/>
  <c r="L66" i="15"/>
  <c r="I66" i="15"/>
  <c r="I65" i="15"/>
  <c r="I64" i="15"/>
  <c r="I63" i="15"/>
  <c r="I62" i="15"/>
  <c r="I61" i="15"/>
  <c r="I60" i="15"/>
  <c r="I59" i="15"/>
  <c r="L58" i="15"/>
  <c r="I58" i="15"/>
  <c r="I57" i="15"/>
  <c r="L56" i="15"/>
  <c r="I56" i="15"/>
  <c r="I55" i="15"/>
  <c r="I54" i="15"/>
  <c r="I53" i="15"/>
  <c r="L52" i="15"/>
  <c r="I52" i="15"/>
  <c r="L51" i="15"/>
  <c r="I51" i="15"/>
  <c r="L50" i="15"/>
  <c r="I50" i="15"/>
  <c r="I49" i="15"/>
  <c r="L48" i="15"/>
  <c r="I48" i="15"/>
  <c r="I47" i="15"/>
  <c r="L46" i="15"/>
  <c r="I46" i="15"/>
  <c r="I45" i="15"/>
  <c r="L44" i="15"/>
  <c r="I44" i="15"/>
  <c r="L43" i="15"/>
  <c r="I43" i="15"/>
  <c r="I42" i="15"/>
  <c r="L41" i="15"/>
  <c r="I41" i="15"/>
  <c r="I40" i="15"/>
  <c r="L39" i="15"/>
  <c r="I39" i="15"/>
  <c r="L38" i="15"/>
  <c r="I38" i="15"/>
  <c r="L37" i="15"/>
  <c r="I37" i="15"/>
  <c r="L36" i="15"/>
  <c r="I36" i="15"/>
  <c r="L35" i="15"/>
  <c r="I35" i="15"/>
  <c r="I34" i="15"/>
  <c r="I33" i="15"/>
  <c r="I32" i="15"/>
  <c r="I31" i="15"/>
  <c r="L30" i="15"/>
  <c r="I30" i="15"/>
  <c r="L29" i="15"/>
  <c r="I29" i="15"/>
  <c r="I28" i="15"/>
  <c r="L27" i="15"/>
  <c r="I27" i="15"/>
  <c r="L26" i="15"/>
  <c r="I26" i="15"/>
  <c r="I25" i="15"/>
  <c r="I24" i="15"/>
  <c r="L23" i="15"/>
  <c r="I23" i="15"/>
  <c r="I22" i="15"/>
  <c r="I21" i="15"/>
  <c r="L20" i="15"/>
  <c r="I20" i="15"/>
  <c r="I19" i="15"/>
  <c r="I18" i="15"/>
  <c r="I17" i="15"/>
  <c r="L16" i="15"/>
  <c r="I16" i="15"/>
  <c r="L15" i="15"/>
  <c r="I15" i="15"/>
  <c r="I14" i="15"/>
  <c r="I13" i="15"/>
  <c r="L12" i="15"/>
  <c r="I12" i="15"/>
  <c r="L11" i="15"/>
  <c r="I11" i="15"/>
  <c r="I10" i="15"/>
  <c r="I9" i="15"/>
  <c r="L8" i="15"/>
  <c r="I8" i="15"/>
  <c r="L7" i="15"/>
  <c r="I7" i="15"/>
  <c r="J6" i="15"/>
  <c r="I6" i="15"/>
  <c r="N3" i="15"/>
  <c r="L2" i="15"/>
  <c r="M2" i="15"/>
  <c r="O2" i="15"/>
  <c r="N2" i="15"/>
  <c r="L81" i="13"/>
  <c r="L61" i="13"/>
  <c r="L55" i="13"/>
  <c r="L44" i="13"/>
  <c r="L27" i="13"/>
  <c r="L24" i="13"/>
  <c r="L19" i="13"/>
  <c r="L18" i="13"/>
  <c r="L14" i="13"/>
  <c r="L13" i="13"/>
  <c r="L69" i="13"/>
  <c r="L72" i="13"/>
  <c r="L57" i="13"/>
  <c r="L80" i="13"/>
  <c r="L79" i="13"/>
  <c r="L66" i="13"/>
  <c r="L52" i="13"/>
  <c r="L51" i="13"/>
  <c r="L47" i="13"/>
  <c r="L46" i="13"/>
  <c r="L43" i="13"/>
  <c r="L42" i="13"/>
  <c r="L39" i="13"/>
  <c r="L35" i="13"/>
  <c r="L34" i="13"/>
  <c r="L31" i="13"/>
  <c r="L30" i="13"/>
  <c r="L22" i="13"/>
  <c r="L21" i="13"/>
  <c r="L17" i="13"/>
  <c r="L12" i="13"/>
  <c r="L11" i="13"/>
  <c r="L10" i="13"/>
  <c r="L8" i="13"/>
  <c r="L60" i="13"/>
  <c r="L70" i="13"/>
  <c r="L62" i="13"/>
  <c r="L75" i="13"/>
  <c r="L54" i="13"/>
  <c r="N3" i="13"/>
  <c r="I81" i="13"/>
  <c r="I71" i="13"/>
  <c r="I78" i="13"/>
  <c r="I69" i="13"/>
  <c r="I32" i="13"/>
  <c r="I53" i="13"/>
  <c r="I74" i="13"/>
  <c r="I72" i="13"/>
  <c r="I65" i="13"/>
  <c r="I59" i="13"/>
  <c r="I58" i="13"/>
  <c r="I57" i="13"/>
  <c r="I50" i="13"/>
  <c r="I40" i="13"/>
  <c r="I33" i="13"/>
  <c r="I16" i="13"/>
  <c r="I77" i="13"/>
  <c r="I68" i="13"/>
  <c r="I49" i="13"/>
  <c r="I38" i="13"/>
  <c r="I25" i="13"/>
  <c r="I80" i="13"/>
  <c r="I79" i="13"/>
  <c r="I73" i="13"/>
  <c r="I66" i="13"/>
  <c r="I52" i="13"/>
  <c r="I51" i="13"/>
  <c r="I47" i="13"/>
  <c r="I46" i="13"/>
  <c r="I43" i="13"/>
  <c r="I42" i="13"/>
  <c r="I39" i="13"/>
  <c r="I37" i="13"/>
  <c r="I35" i="13"/>
  <c r="I34" i="13"/>
  <c r="I31" i="13"/>
  <c r="I30" i="13"/>
  <c r="I26" i="13"/>
  <c r="I22" i="13"/>
  <c r="I21" i="13"/>
  <c r="I20" i="13"/>
  <c r="I17" i="13"/>
  <c r="I15" i="13"/>
  <c r="I12" i="13"/>
  <c r="I11" i="13"/>
  <c r="I10" i="13"/>
  <c r="I9" i="13"/>
  <c r="I8" i="13"/>
  <c r="I76" i="13"/>
  <c r="I41" i="13"/>
  <c r="I64" i="13"/>
  <c r="I67" i="13"/>
  <c r="I56" i="13"/>
  <c r="I36" i="13"/>
  <c r="I29" i="13"/>
  <c r="I23" i="13"/>
  <c r="I28" i="13"/>
  <c r="I45" i="13"/>
  <c r="I48" i="13"/>
  <c r="I60" i="13"/>
  <c r="I63" i="13"/>
  <c r="I70" i="13"/>
  <c r="I62" i="13"/>
  <c r="I75" i="13"/>
  <c r="I54" i="13"/>
  <c r="I61" i="13"/>
  <c r="I55" i="13"/>
  <c r="I44" i="13"/>
  <c r="I27" i="13"/>
  <c r="I24" i="13"/>
  <c r="I19" i="13"/>
  <c r="I18" i="13"/>
  <c r="I14" i="13"/>
  <c r="I13" i="13"/>
  <c r="L2" i="13"/>
  <c r="M2" i="13"/>
  <c r="O2" i="13"/>
  <c r="N2" i="13"/>
  <c r="L2" i="12"/>
  <c r="M2" i="12"/>
  <c r="O2" i="12"/>
  <c r="L363" i="12"/>
  <c r="L378" i="12"/>
  <c r="L362" i="12"/>
  <c r="L353" i="12"/>
  <c r="L335" i="12"/>
  <c r="L328" i="12"/>
  <c r="L338" i="12"/>
  <c r="I304" i="12"/>
  <c r="L291" i="12"/>
  <c r="L294" i="12"/>
  <c r="L292" i="12"/>
  <c r="L271" i="12"/>
  <c r="L281" i="12"/>
  <c r="L266" i="12"/>
  <c r="L246" i="12"/>
  <c r="L252" i="12"/>
  <c r="L253" i="12"/>
  <c r="L220" i="12"/>
  <c r="L204" i="12"/>
  <c r="L203" i="12"/>
  <c r="L196" i="12"/>
  <c r="L188" i="12"/>
  <c r="L187" i="12"/>
  <c r="L199" i="12"/>
  <c r="L179" i="12"/>
  <c r="L173" i="12"/>
  <c r="L174" i="12"/>
  <c r="L171" i="12"/>
  <c r="L162" i="12"/>
  <c r="L161" i="12"/>
  <c r="L150" i="12"/>
  <c r="L147" i="12"/>
  <c r="L145" i="12"/>
  <c r="L135" i="12"/>
  <c r="L127" i="12"/>
  <c r="L125" i="12"/>
  <c r="L124" i="12"/>
  <c r="L119" i="12"/>
  <c r="L116" i="12"/>
  <c r="L109" i="12"/>
  <c r="L107" i="12"/>
  <c r="L96" i="12"/>
  <c r="I90" i="12"/>
  <c r="I89" i="12"/>
  <c r="I88" i="12"/>
  <c r="I87" i="12"/>
  <c r="L87" i="12"/>
  <c r="I86" i="12"/>
  <c r="L79" i="12"/>
  <c r="L74" i="12"/>
  <c r="L73" i="12"/>
  <c r="L72" i="12"/>
  <c r="L67" i="12"/>
  <c r="L66" i="12"/>
  <c r="L58" i="12"/>
  <c r="L56" i="12"/>
  <c r="L52" i="12"/>
  <c r="L51" i="12"/>
  <c r="L50" i="12"/>
  <c r="L48" i="12"/>
  <c r="L46" i="12"/>
  <c r="L44" i="12"/>
  <c r="L43" i="12"/>
  <c r="L41" i="12"/>
  <c r="L39" i="12"/>
  <c r="L38" i="12"/>
  <c r="L37" i="12"/>
  <c r="L36" i="12"/>
  <c r="L35" i="12"/>
  <c r="L30" i="12"/>
  <c r="L29" i="12"/>
  <c r="L27" i="12"/>
  <c r="L26" i="12"/>
  <c r="L23" i="12"/>
  <c r="L20" i="12"/>
  <c r="L16" i="12"/>
  <c r="L15" i="12"/>
  <c r="L12" i="12"/>
  <c r="L11" i="12"/>
  <c r="L8" i="12"/>
  <c r="J6" i="12"/>
  <c r="L7" i="12"/>
  <c r="R2" i="5"/>
  <c r="N3"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91" i="12"/>
  <c r="I92" i="12"/>
  <c r="I93" i="12"/>
  <c r="I94" i="12"/>
  <c r="I95" i="12"/>
  <c r="I96" i="12"/>
  <c r="I97" i="12"/>
  <c r="I98" i="12"/>
  <c r="I99" i="12"/>
  <c r="I100" i="12"/>
  <c r="I101" i="12"/>
  <c r="I102" i="12"/>
  <c r="I103" i="12"/>
  <c r="I104" i="12"/>
  <c r="I105" i="12"/>
  <c r="I106" i="12"/>
  <c r="I107" i="12"/>
  <c r="I108" i="12"/>
  <c r="I109" i="12"/>
  <c r="I111" i="12"/>
  <c r="I112"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N2" i="12"/>
  <c r="I22" i="11"/>
  <c r="L100" i="11"/>
  <c r="I100" i="11"/>
  <c r="I168" i="11"/>
  <c r="I195" i="11"/>
  <c r="I131" i="11"/>
  <c r="I47" i="11"/>
  <c r="I280" i="11"/>
  <c r="I173" i="11"/>
  <c r="I229" i="11"/>
  <c r="I217" i="11"/>
  <c r="I266" i="11"/>
  <c r="L109" i="11"/>
  <c r="I109" i="11"/>
  <c r="I194" i="11"/>
  <c r="I193" i="11"/>
  <c r="I235" i="11"/>
  <c r="I249" i="11"/>
  <c r="I9" i="11"/>
  <c r="I219" i="11"/>
  <c r="I176" i="11"/>
  <c r="I261" i="11"/>
  <c r="I10" i="11"/>
  <c r="I12" i="11"/>
  <c r="L6" i="11"/>
  <c r="I6" i="11"/>
  <c r="L89" i="11"/>
  <c r="I89" i="11"/>
  <c r="I160" i="11"/>
  <c r="I141" i="11"/>
  <c r="I236" i="11"/>
  <c r="I61" i="11"/>
  <c r="I172" i="11"/>
  <c r="I25" i="11"/>
  <c r="I292" i="11"/>
  <c r="L128" i="11"/>
  <c r="I128" i="11" s="1"/>
  <c r="I228" i="11"/>
  <c r="I165" i="11"/>
  <c r="I139" i="11"/>
  <c r="I159" i="11"/>
  <c r="L115" i="11"/>
  <c r="I115" i="11"/>
  <c r="I126" i="11"/>
  <c r="I40" i="11"/>
  <c r="I137" i="11"/>
  <c r="I242" i="11"/>
  <c r="I260" i="11"/>
  <c r="I282" i="11"/>
  <c r="L36" i="11"/>
  <c r="I36" i="11"/>
  <c r="I63" i="11"/>
  <c r="I14" i="11"/>
  <c r="I251" i="11"/>
  <c r="I35" i="11"/>
  <c r="I37" i="11"/>
  <c r="I283" i="11"/>
  <c r="I53" i="11"/>
  <c r="L166" i="11"/>
  <c r="I166" i="11"/>
  <c r="I152" i="11"/>
  <c r="L132" i="11"/>
  <c r="I132" i="11"/>
  <c r="I241" i="11"/>
  <c r="L7" i="11"/>
  <c r="I7" i="11"/>
  <c r="I244" i="11"/>
  <c r="I216" i="11"/>
  <c r="I190" i="11"/>
  <c r="I46" i="11"/>
  <c r="I295" i="11"/>
  <c r="I45" i="11"/>
  <c r="L134" i="11"/>
  <c r="I134" i="11"/>
  <c r="I52" i="11"/>
  <c r="I135" i="11"/>
  <c r="I264" i="11"/>
  <c r="L121" i="11"/>
  <c r="I121" i="11"/>
  <c r="I240" i="11"/>
  <c r="I237" i="11"/>
  <c r="I114" i="11"/>
  <c r="I239" i="11"/>
  <c r="I230" i="11"/>
  <c r="I213" i="11"/>
  <c r="I246" i="11"/>
  <c r="I188" i="11"/>
  <c r="I243" i="11"/>
  <c r="I293" i="11"/>
  <c r="I54" i="11"/>
  <c r="I233" i="11"/>
  <c r="I23" i="11"/>
  <c r="I250" i="11"/>
  <c r="I199" i="11"/>
  <c r="I289" i="11"/>
  <c r="I151" i="11"/>
  <c r="I288" i="11"/>
  <c r="L113" i="11"/>
  <c r="I113" i="11"/>
  <c r="I171" i="11"/>
  <c r="L117" i="11"/>
  <c r="I117" i="11"/>
  <c r="I83" i="11"/>
  <c r="L31" i="11"/>
  <c r="I31" i="11" s="1"/>
  <c r="I232" i="11"/>
  <c r="L124" i="11"/>
  <c r="I124" i="11"/>
  <c r="I18" i="11"/>
  <c r="I200" i="11"/>
  <c r="I174" i="11"/>
  <c r="L81" i="11"/>
  <c r="I81" i="11" s="1"/>
  <c r="I253" i="11"/>
  <c r="I256" i="11"/>
  <c r="I11" i="11"/>
  <c r="I24" i="11"/>
  <c r="I202" i="11"/>
  <c r="I209" i="11"/>
  <c r="L82" i="11"/>
  <c r="I82" i="11" s="1"/>
  <c r="I198" i="11"/>
  <c r="I191" i="11"/>
  <c r="I265" i="11"/>
  <c r="I290" i="11"/>
  <c r="I263" i="11"/>
  <c r="I234" i="11"/>
  <c r="I272" i="11"/>
  <c r="I226" i="11"/>
  <c r="I206" i="11"/>
  <c r="I28" i="11"/>
  <c r="I267" i="11"/>
  <c r="L79" i="11"/>
  <c r="I79" i="11"/>
  <c r="L3" i="11"/>
  <c r="I3" i="11"/>
  <c r="I275" i="11"/>
  <c r="I145" i="11"/>
  <c r="I49" i="11"/>
  <c r="L76" i="11"/>
  <c r="I76" i="11" s="1"/>
  <c r="I32" i="11"/>
  <c r="I297" i="11"/>
  <c r="I50" i="11"/>
  <c r="I106" i="11"/>
  <c r="I164" i="11"/>
  <c r="I122" i="11"/>
  <c r="I107" i="11"/>
  <c r="I8" i="11"/>
  <c r="I56" i="11"/>
  <c r="I258" i="11"/>
  <c r="I58" i="11"/>
  <c r="I281" i="11"/>
  <c r="I276" i="11"/>
  <c r="I285" i="11"/>
  <c r="L125" i="11"/>
  <c r="I125" i="11" s="1"/>
  <c r="I105" i="11"/>
  <c r="L95" i="11"/>
  <c r="I95" i="11"/>
  <c r="L112" i="11"/>
  <c r="I112" i="11"/>
  <c r="I255" i="11"/>
  <c r="I270" i="11"/>
  <c r="I59" i="11"/>
  <c r="I224" i="11"/>
  <c r="I26" i="11"/>
  <c r="I203" i="11"/>
  <c r="I55" i="11"/>
  <c r="I130" i="11"/>
  <c r="L72" i="11"/>
  <c r="I72" i="11"/>
  <c r="I51" i="11"/>
  <c r="I108" i="11"/>
  <c r="I20" i="11"/>
  <c r="I211" i="11"/>
  <c r="I19" i="11"/>
  <c r="I291" i="11"/>
  <c r="I184" i="11"/>
  <c r="I254" i="11"/>
  <c r="I204" i="11"/>
  <c r="I208" i="11"/>
  <c r="I48" i="11"/>
  <c r="I39" i="11"/>
  <c r="L84" i="11"/>
  <c r="I84" i="11"/>
  <c r="L133" i="11"/>
  <c r="I133" i="11"/>
  <c r="I294" i="11"/>
  <c r="I27" i="11"/>
  <c r="I178" i="11"/>
  <c r="I189" i="11"/>
  <c r="L86" i="11"/>
  <c r="I86" i="11"/>
  <c r="L80" i="11"/>
  <c r="I80" i="11"/>
  <c r="L92" i="11"/>
  <c r="I92" i="11"/>
  <c r="I238" i="11"/>
  <c r="I42" i="11"/>
  <c r="L218" i="11"/>
  <c r="I218" i="11"/>
  <c r="L144" i="11"/>
  <c r="I144" i="11"/>
  <c r="I123" i="11"/>
  <c r="I13" i="11"/>
  <c r="I262" i="11"/>
  <c r="I186" i="11"/>
  <c r="I197" i="11"/>
  <c r="I157" i="11"/>
  <c r="I158" i="11"/>
  <c r="I138" i="11"/>
  <c r="I175" i="11"/>
  <c r="I269" i="11"/>
  <c r="I97" i="11"/>
  <c r="I104" i="11"/>
  <c r="I207" i="11"/>
  <c r="L101" i="11"/>
  <c r="I101" i="11"/>
  <c r="I162" i="11"/>
  <c r="L71" i="11"/>
  <c r="I71" i="11"/>
  <c r="I259" i="11"/>
  <c r="I180" i="11"/>
  <c r="I43" i="11"/>
  <c r="I87" i="11"/>
  <c r="I17" i="11"/>
  <c r="I284" i="11"/>
  <c r="I271" i="11"/>
  <c r="I119" i="11"/>
  <c r="I179" i="11"/>
  <c r="I149" i="11"/>
  <c r="I187" i="11"/>
  <c r="I62" i="11"/>
  <c r="L69" i="11"/>
  <c r="I69" i="11"/>
  <c r="I248" i="11"/>
  <c r="L85" i="11"/>
  <c r="I85" i="11"/>
  <c r="I183" i="11"/>
  <c r="I147" i="11"/>
  <c r="L30" i="11"/>
  <c r="I30" i="11"/>
  <c r="I247" i="11"/>
  <c r="I231" i="11"/>
  <c r="I156" i="11"/>
  <c r="I181" i="11"/>
  <c r="I111" i="11"/>
  <c r="I222" i="11"/>
  <c r="I136" i="11"/>
  <c r="L99" i="11"/>
  <c r="I99" i="11"/>
  <c r="L153" i="11"/>
  <c r="I153" i="11"/>
  <c r="I177" i="11"/>
  <c r="L68" i="11"/>
  <c r="I68" i="11" s="1"/>
  <c r="L103" i="11"/>
  <c r="I103" i="11"/>
  <c r="L90" i="11"/>
  <c r="I90" i="11" s="1"/>
  <c r="I4" i="11"/>
  <c r="L78" i="11"/>
  <c r="I78" i="11"/>
  <c r="I118" i="11"/>
  <c r="L205" i="11"/>
  <c r="I205" i="11"/>
  <c r="I212" i="11"/>
  <c r="I215" i="11"/>
  <c r="L74" i="11"/>
  <c r="I74" i="11"/>
  <c r="I196" i="11"/>
  <c r="L221" i="11"/>
  <c r="I221" i="11"/>
  <c r="L2" i="11"/>
  <c r="I2" i="11"/>
  <c r="L77" i="11"/>
  <c r="I77" i="11"/>
  <c r="I163" i="11"/>
  <c r="I161" i="11"/>
  <c r="I210" i="11"/>
  <c r="I44" i="11"/>
  <c r="L98" i="11"/>
  <c r="I98" i="11"/>
  <c r="L169" i="11"/>
  <c r="I169" i="11"/>
  <c r="L75" i="11"/>
  <c r="I75" i="11"/>
  <c r="I182" i="11"/>
  <c r="I142" i="11"/>
  <c r="L94" i="11"/>
  <c r="I94" i="11"/>
  <c r="L129" i="11"/>
  <c r="I129" i="11" s="1"/>
  <c r="L73" i="11"/>
  <c r="I73" i="11"/>
  <c r="L91" i="11"/>
  <c r="I91" i="11"/>
  <c r="I146" i="11"/>
  <c r="L70" i="11"/>
  <c r="I70" i="11" s="1"/>
  <c r="I127" i="11"/>
  <c r="I273" i="11"/>
  <c r="I102" i="11"/>
  <c r="I110" i="11"/>
  <c r="I225" i="11"/>
  <c r="I41" i="11"/>
  <c r="I278" i="11"/>
  <c r="L167" i="11"/>
  <c r="I167" i="11"/>
  <c r="L93" i="11"/>
  <c r="I93" i="11"/>
  <c r="I245" i="11"/>
  <c r="I16" i="11"/>
  <c r="I257" i="11"/>
  <c r="L34" i="11"/>
  <c r="I34" i="11" s="1"/>
  <c r="L88" i="11"/>
  <c r="I88" i="11"/>
  <c r="L66" i="11"/>
  <c r="I66" i="11" s="1"/>
  <c r="I15" i="11"/>
  <c r="I268" i="11"/>
  <c r="I201" i="11"/>
  <c r="I252" i="11"/>
  <c r="L33" i="11"/>
  <c r="I33" i="11"/>
  <c r="I21" i="11"/>
  <c r="I223" i="11"/>
  <c r="I64" i="11"/>
  <c r="L67" i="11"/>
  <c r="I67" i="11"/>
  <c r="L116" i="11"/>
  <c r="I116" i="11"/>
  <c r="I148" i="11"/>
  <c r="I287" i="11"/>
  <c r="I279" i="11"/>
  <c r="L150" i="11"/>
  <c r="I150" i="11"/>
  <c r="L154" i="11"/>
  <c r="I154" i="11" s="1"/>
  <c r="I277" i="11"/>
  <c r="I185" i="11"/>
  <c r="L140" i="11"/>
  <c r="I140" i="11" s="1"/>
  <c r="I192" i="11"/>
  <c r="I214" i="11"/>
  <c r="I155" i="11"/>
  <c r="L120" i="11"/>
  <c r="I120" i="11"/>
  <c r="L170" i="11"/>
  <c r="I170" i="11"/>
  <c r="I143" i="11"/>
  <c r="I220" i="11"/>
  <c r="I96" i="11"/>
  <c r="I274" i="11"/>
  <c r="I60" i="11"/>
  <c r="L38" i="11"/>
  <c r="I38" i="11"/>
  <c r="L5" i="11"/>
  <c r="I5" i="11" s="1"/>
  <c r="K57" i="11"/>
  <c r="R2" i="11" s="1"/>
  <c r="I57" i="11"/>
  <c r="L117" i="5"/>
  <c r="I227" i="11"/>
  <c r="J286" i="11"/>
  <c r="Q2" i="11" s="1"/>
  <c r="P4" i="11" s="1"/>
  <c r="I286" i="11"/>
  <c r="P2" i="11"/>
  <c r="K9" i="6"/>
  <c r="K8" i="6"/>
  <c r="K7" i="6"/>
  <c r="I6" i="6"/>
  <c r="L6" i="7"/>
  <c r="L3" i="7"/>
  <c r="L2" i="10"/>
  <c r="L5" i="10"/>
  <c r="M2" i="10"/>
  <c r="M5" i="10"/>
  <c r="O5" i="10"/>
  <c r="N5" i="10"/>
  <c r="N3" i="10"/>
  <c r="N3" i="8"/>
  <c r="L81" i="10"/>
  <c r="I81" i="10"/>
  <c r="L71" i="10"/>
  <c r="I71" i="10"/>
  <c r="L32" i="10"/>
  <c r="I32" i="10"/>
  <c r="L69" i="10"/>
  <c r="I69" i="10"/>
  <c r="L78" i="10"/>
  <c r="I78" i="10"/>
  <c r="L53" i="10"/>
  <c r="I53" i="10"/>
  <c r="L74" i="10"/>
  <c r="I74" i="10"/>
  <c r="I72" i="10"/>
  <c r="L65" i="10"/>
  <c r="I65" i="10"/>
  <c r="L59" i="10"/>
  <c r="I59" i="10"/>
  <c r="L58" i="10"/>
  <c r="I58" i="10"/>
  <c r="L57" i="10"/>
  <c r="I57" i="10"/>
  <c r="L50" i="10"/>
  <c r="I50" i="10"/>
  <c r="L40" i="10"/>
  <c r="I40" i="10"/>
  <c r="I33" i="10"/>
  <c r="L16" i="10"/>
  <c r="J16" i="10"/>
  <c r="I16" i="10"/>
  <c r="L77" i="10"/>
  <c r="I77" i="10"/>
  <c r="L68" i="10"/>
  <c r="I68" i="10"/>
  <c r="L49" i="10"/>
  <c r="I49" i="10"/>
  <c r="L38" i="10"/>
  <c r="I38" i="10"/>
  <c r="J25" i="10"/>
  <c r="L25" i="10"/>
  <c r="I25" i="10"/>
  <c r="L80" i="10"/>
  <c r="I80" i="10"/>
  <c r="L79" i="10"/>
  <c r="I79" i="10"/>
  <c r="L73" i="10"/>
  <c r="I73" i="10"/>
  <c r="L66" i="10"/>
  <c r="I66" i="10"/>
  <c r="L52" i="10"/>
  <c r="I52" i="10"/>
  <c r="L51" i="10"/>
  <c r="I51" i="10"/>
  <c r="L47" i="10"/>
  <c r="I47" i="10"/>
  <c r="L46" i="10"/>
  <c r="I46" i="10"/>
  <c r="L43" i="10"/>
  <c r="I43" i="10"/>
  <c r="L42" i="10"/>
  <c r="I42" i="10"/>
  <c r="L39" i="10"/>
  <c r="I39" i="10"/>
  <c r="L37" i="10"/>
  <c r="I37" i="10"/>
  <c r="L35" i="10"/>
  <c r="I35" i="10"/>
  <c r="L34" i="10"/>
  <c r="I34" i="10"/>
  <c r="L31" i="10"/>
  <c r="J31" i="10"/>
  <c r="I31" i="10"/>
  <c r="L30" i="10"/>
  <c r="J30" i="10"/>
  <c r="I30" i="10"/>
  <c r="L26" i="10"/>
  <c r="J26" i="10"/>
  <c r="I26" i="10"/>
  <c r="L22" i="10"/>
  <c r="I22" i="10"/>
  <c r="L21" i="10"/>
  <c r="J21" i="10"/>
  <c r="I21" i="10"/>
  <c r="L20" i="10"/>
  <c r="J20" i="10"/>
  <c r="I20" i="10"/>
  <c r="L17" i="10"/>
  <c r="J17" i="10"/>
  <c r="I17" i="10"/>
  <c r="J15" i="10"/>
  <c r="I15" i="10"/>
  <c r="L12" i="10"/>
  <c r="J12" i="10"/>
  <c r="I12" i="10"/>
  <c r="L11" i="10"/>
  <c r="J11" i="10"/>
  <c r="I11" i="10"/>
  <c r="L10" i="10"/>
  <c r="J10" i="10"/>
  <c r="I10" i="10"/>
  <c r="L9" i="10"/>
  <c r="J9" i="10"/>
  <c r="I9" i="10"/>
  <c r="L8" i="10"/>
  <c r="I8" i="10"/>
  <c r="L76" i="10"/>
  <c r="I76" i="10"/>
  <c r="L41" i="10"/>
  <c r="I41" i="10"/>
  <c r="L64" i="10"/>
  <c r="I64" i="10"/>
  <c r="J23" i="10"/>
  <c r="L23" i="10"/>
  <c r="I23" i="10"/>
  <c r="J29" i="10"/>
  <c r="L29" i="10"/>
  <c r="I29" i="10"/>
  <c r="L36" i="10"/>
  <c r="I36" i="10"/>
  <c r="L56" i="10"/>
  <c r="I56" i="10"/>
  <c r="L67" i="10"/>
  <c r="I67" i="10"/>
  <c r="I28" i="10"/>
  <c r="L45" i="10"/>
  <c r="I45" i="10"/>
  <c r="L48" i="10"/>
  <c r="I48" i="10"/>
  <c r="L60" i="10"/>
  <c r="I60" i="10"/>
  <c r="L63" i="10"/>
  <c r="I63" i="10"/>
  <c r="L62" i="10"/>
  <c r="I62" i="10"/>
  <c r="L70" i="10"/>
  <c r="I70" i="10"/>
  <c r="L54" i="10"/>
  <c r="I54" i="10"/>
  <c r="L75" i="10"/>
  <c r="I75" i="10"/>
  <c r="J13" i="10"/>
  <c r="J14" i="10"/>
  <c r="J18" i="10"/>
  <c r="J19" i="10"/>
  <c r="J24" i="10"/>
  <c r="J27" i="10"/>
  <c r="L61" i="10"/>
  <c r="I61" i="10"/>
  <c r="L55" i="10"/>
  <c r="I55" i="10"/>
  <c r="L44" i="10"/>
  <c r="I44" i="10"/>
  <c r="L27" i="10"/>
  <c r="I27" i="10"/>
  <c r="L24" i="10"/>
  <c r="I24" i="10"/>
  <c r="L19" i="10"/>
  <c r="I19" i="10"/>
  <c r="L18" i="10"/>
  <c r="I18" i="10"/>
  <c r="L14" i="10"/>
  <c r="I14" i="10"/>
  <c r="L13" i="10"/>
  <c r="I13" i="10"/>
  <c r="O2" i="10"/>
  <c r="N2" i="10"/>
  <c r="O2" i="8"/>
  <c r="L378" i="8"/>
  <c r="I378" i="8"/>
  <c r="L377" i="8"/>
  <c r="I377" i="8"/>
  <c r="I376" i="8"/>
  <c r="I375" i="8"/>
  <c r="L374" i="8"/>
  <c r="I374" i="8"/>
  <c r="I373" i="8"/>
  <c r="I372" i="8"/>
  <c r="I371" i="8"/>
  <c r="I370" i="8"/>
  <c r="I369" i="8"/>
  <c r="I368" i="8"/>
  <c r="I367" i="8"/>
  <c r="L366" i="8"/>
  <c r="I366" i="8"/>
  <c r="I365" i="8"/>
  <c r="L364" i="8"/>
  <c r="I364" i="8"/>
  <c r="L363" i="8"/>
  <c r="I363" i="8"/>
  <c r="L362" i="8"/>
  <c r="I362" i="8"/>
  <c r="I361" i="8"/>
  <c r="I360" i="8"/>
  <c r="I359" i="8"/>
  <c r="I358" i="8"/>
  <c r="I357" i="8"/>
  <c r="I356" i="8"/>
  <c r="I355" i="8"/>
  <c r="L353" i="8"/>
  <c r="I353" i="8"/>
  <c r="I354" i="8"/>
  <c r="I352" i="8"/>
  <c r="L351" i="8"/>
  <c r="I351" i="8"/>
  <c r="I350" i="8"/>
  <c r="I349" i="8"/>
  <c r="I348" i="8"/>
  <c r="I347" i="8"/>
  <c r="I346" i="8"/>
  <c r="L345" i="8"/>
  <c r="I345" i="8"/>
  <c r="L344" i="8"/>
  <c r="I344" i="8"/>
  <c r="I343" i="8"/>
  <c r="L342" i="8"/>
  <c r="I342" i="8"/>
  <c r="I341" i="8"/>
  <c r="I340" i="8"/>
  <c r="L339" i="8"/>
  <c r="I339" i="8"/>
  <c r="L338" i="8"/>
  <c r="I338" i="8"/>
  <c r="I337" i="8"/>
  <c r="I336" i="8"/>
  <c r="L335" i="8"/>
  <c r="I335" i="8"/>
  <c r="I334" i="8"/>
  <c r="I333" i="8"/>
  <c r="I332" i="8"/>
  <c r="L331" i="8"/>
  <c r="I331" i="8"/>
  <c r="L330" i="8"/>
  <c r="I330" i="8"/>
  <c r="I329" i="8"/>
  <c r="L328" i="8"/>
  <c r="I328" i="8"/>
  <c r="I327" i="8"/>
  <c r="I326" i="8"/>
  <c r="I325" i="8"/>
  <c r="I324" i="8"/>
  <c r="I323" i="8"/>
  <c r="I322" i="8"/>
  <c r="L321" i="8"/>
  <c r="I321" i="8"/>
  <c r="I320" i="8"/>
  <c r="L318" i="8"/>
  <c r="I318" i="8"/>
  <c r="L319" i="8"/>
  <c r="I319" i="8"/>
  <c r="I317" i="8"/>
  <c r="I315" i="8"/>
  <c r="I316" i="8"/>
  <c r="I313" i="8"/>
  <c r="I314" i="8"/>
  <c r="I312" i="8"/>
  <c r="I309" i="8"/>
  <c r="I311" i="8"/>
  <c r="L310" i="8"/>
  <c r="I310" i="8"/>
  <c r="I308" i="8"/>
  <c r="L305" i="8"/>
  <c r="I307" i="8"/>
  <c r="I305" i="8"/>
  <c r="I306" i="8"/>
  <c r="L304" i="8"/>
  <c r="I304" i="8"/>
  <c r="I302" i="8"/>
  <c r="I303" i="8"/>
  <c r="I301" i="8"/>
  <c r="I300" i="8"/>
  <c r="I299" i="8"/>
  <c r="I298" i="8"/>
  <c r="I297" i="8"/>
  <c r="I296" i="8"/>
  <c r="I295" i="8"/>
  <c r="I293" i="8"/>
  <c r="L294" i="8"/>
  <c r="I294" i="8"/>
  <c r="L292" i="8"/>
  <c r="I292" i="8"/>
  <c r="L291" i="8"/>
  <c r="I291" i="8"/>
  <c r="I290" i="8"/>
  <c r="I289" i="8"/>
  <c r="I287" i="8"/>
  <c r="I288" i="8"/>
  <c r="I285" i="8"/>
  <c r="L286" i="8"/>
  <c r="I286" i="8"/>
  <c r="I284" i="8"/>
  <c r="I283" i="8"/>
  <c r="I282" i="8"/>
  <c r="I281" i="8"/>
  <c r="I280" i="8"/>
  <c r="I279" i="8"/>
  <c r="L278" i="8"/>
  <c r="I278" i="8"/>
  <c r="I277" i="8"/>
  <c r="L271" i="8"/>
  <c r="I271" i="8"/>
  <c r="I276" i="8"/>
  <c r="I275" i="8"/>
  <c r="I274" i="8"/>
  <c r="I273" i="8"/>
  <c r="I272" i="8"/>
  <c r="L268" i="8"/>
  <c r="I268" i="8"/>
  <c r="I270" i="8"/>
  <c r="I269" i="8"/>
  <c r="I267" i="8"/>
  <c r="L266" i="8"/>
  <c r="I266" i="8"/>
  <c r="L265" i="8"/>
  <c r="I265" i="8"/>
  <c r="L264" i="8"/>
  <c r="I264" i="8"/>
  <c r="L263" i="8"/>
  <c r="I263" i="8"/>
  <c r="I262" i="8"/>
  <c r="I261" i="8"/>
  <c r="I260" i="8"/>
  <c r="L253" i="8"/>
  <c r="I253" i="8"/>
  <c r="I259" i="8"/>
  <c r="I258" i="8"/>
  <c r="I257" i="8"/>
  <c r="I256" i="8"/>
  <c r="I255" i="8"/>
  <c r="L252" i="8"/>
  <c r="I252" i="8"/>
  <c r="I254" i="8"/>
  <c r="I251" i="8"/>
  <c r="I250" i="8"/>
  <c r="I249" i="8"/>
  <c r="I247" i="8"/>
  <c r="I248" i="8"/>
  <c r="L246" i="8"/>
  <c r="I246" i="8"/>
  <c r="I245" i="8"/>
  <c r="I244" i="8"/>
  <c r="L243" i="8"/>
  <c r="I243" i="8"/>
  <c r="I242" i="8"/>
  <c r="L240" i="8"/>
  <c r="I240" i="8"/>
  <c r="I241" i="8"/>
  <c r="L239" i="8"/>
  <c r="I239" i="8"/>
  <c r="I238" i="8"/>
  <c r="I237" i="8"/>
  <c r="I236" i="8"/>
  <c r="I235" i="8"/>
  <c r="L232" i="8"/>
  <c r="I232" i="8"/>
  <c r="I234" i="8"/>
  <c r="L233" i="8"/>
  <c r="I233" i="8"/>
  <c r="I231" i="8"/>
  <c r="I230" i="8"/>
  <c r="L228" i="8"/>
  <c r="I228" i="8"/>
  <c r="I227" i="8"/>
  <c r="I229" i="8"/>
  <c r="I226" i="8"/>
  <c r="L225" i="8"/>
  <c r="I225" i="8"/>
  <c r="I224" i="8"/>
  <c r="I223" i="8"/>
  <c r="I222" i="8"/>
  <c r="I221" i="8"/>
  <c r="L220" i="8"/>
  <c r="I220" i="8"/>
  <c r="I219" i="8"/>
  <c r="I218" i="8"/>
  <c r="I217" i="8"/>
  <c r="I216" i="8"/>
  <c r="L215" i="8"/>
  <c r="I215" i="8"/>
  <c r="I214" i="8"/>
  <c r="I213" i="8"/>
  <c r="I212" i="8"/>
  <c r="I211" i="8"/>
  <c r="I210" i="8"/>
  <c r="L209" i="8"/>
  <c r="I209" i="8"/>
  <c r="L208" i="8"/>
  <c r="I208" i="8"/>
  <c r="L204" i="8"/>
  <c r="I207" i="8"/>
  <c r="L206" i="8"/>
  <c r="I206" i="8"/>
  <c r="I204" i="8"/>
  <c r="I205" i="8"/>
  <c r="L203" i="8"/>
  <c r="I203" i="8"/>
  <c r="L202" i="8"/>
  <c r="I202" i="8"/>
  <c r="L199" i="8"/>
  <c r="I199" i="8"/>
  <c r="I201" i="8"/>
  <c r="I200" i="8"/>
  <c r="I198" i="8"/>
  <c r="I197" i="8"/>
  <c r="L196" i="8"/>
  <c r="I196" i="8"/>
  <c r="I195" i="8"/>
  <c r="L193" i="8"/>
  <c r="I193" i="8"/>
  <c r="I194" i="8"/>
  <c r="I191" i="8"/>
  <c r="I192" i="8"/>
  <c r="L190" i="8"/>
  <c r="I190" i="8"/>
  <c r="I189" i="8"/>
  <c r="L188" i="8"/>
  <c r="I188" i="8"/>
  <c r="I187" i="8"/>
  <c r="I186" i="8"/>
  <c r="L185" i="8"/>
  <c r="I185" i="8"/>
  <c r="I184" i="8"/>
  <c r="I183" i="8"/>
  <c r="L182" i="8"/>
  <c r="I182" i="8"/>
  <c r="I181" i="8"/>
  <c r="L180" i="8"/>
  <c r="I180" i="8"/>
  <c r="L179" i="8"/>
  <c r="I179" i="8"/>
  <c r="L177" i="8"/>
  <c r="I177" i="8"/>
  <c r="I178" i="8"/>
  <c r="L174" i="8"/>
  <c r="I174" i="8"/>
  <c r="I176" i="8"/>
  <c r="I175" i="8"/>
  <c r="L173" i="8"/>
  <c r="I173" i="8"/>
  <c r="I172" i="8"/>
  <c r="L171" i="8"/>
  <c r="I171" i="8"/>
  <c r="L170" i="8"/>
  <c r="I170" i="8"/>
  <c r="L169" i="8"/>
  <c r="I169" i="8"/>
  <c r="I168" i="8"/>
  <c r="L167" i="8"/>
  <c r="I167" i="8"/>
  <c r="L166" i="8"/>
  <c r="I166" i="8"/>
  <c r="I165" i="8"/>
  <c r="I164" i="8"/>
  <c r="I163" i="8"/>
  <c r="L162" i="8"/>
  <c r="I162" i="8"/>
  <c r="L161" i="8"/>
  <c r="I161" i="8"/>
  <c r="I160" i="8"/>
  <c r="L159" i="8"/>
  <c r="I159" i="8"/>
  <c r="I158" i="8"/>
  <c r="I157" i="8"/>
  <c r="I156" i="8"/>
  <c r="I155" i="8"/>
  <c r="I154" i="8"/>
  <c r="L153" i="8"/>
  <c r="I153" i="8"/>
  <c r="I152" i="8"/>
  <c r="I151" i="8"/>
  <c r="L150" i="8"/>
  <c r="I150" i="8"/>
  <c r="I149" i="8"/>
  <c r="L148" i="8"/>
  <c r="I148" i="8"/>
  <c r="L147" i="8"/>
  <c r="I147" i="8"/>
  <c r="I146" i="8"/>
  <c r="L145" i="8"/>
  <c r="I145" i="8"/>
  <c r="L144" i="8"/>
  <c r="I144" i="8"/>
  <c r="I143" i="8"/>
  <c r="I142" i="8"/>
  <c r="I141" i="8"/>
  <c r="L140" i="8"/>
  <c r="I140" i="8"/>
  <c r="I139" i="8"/>
  <c r="L138" i="8"/>
  <c r="I138" i="8"/>
  <c r="I137" i="8"/>
  <c r="I136" i="8"/>
  <c r="L135" i="8"/>
  <c r="I135" i="8"/>
  <c r="L134" i="8"/>
  <c r="I134" i="8"/>
  <c r="I133" i="8"/>
  <c r="I132" i="8"/>
  <c r="I131" i="8"/>
  <c r="L130" i="8"/>
  <c r="I130" i="8"/>
  <c r="L129" i="8"/>
  <c r="I129" i="8"/>
  <c r="I128" i="8"/>
  <c r="L127" i="8"/>
  <c r="I127" i="8"/>
  <c r="I126" i="8"/>
  <c r="L125" i="8"/>
  <c r="I125" i="8"/>
  <c r="L124" i="8"/>
  <c r="I124" i="8"/>
  <c r="I123" i="8"/>
  <c r="L122" i="8"/>
  <c r="I122" i="8"/>
  <c r="L121" i="8"/>
  <c r="I121" i="8"/>
  <c r="I120" i="8"/>
  <c r="L119" i="8"/>
  <c r="I119" i="8"/>
  <c r="L118" i="8"/>
  <c r="I118" i="8"/>
  <c r="I117" i="8"/>
  <c r="L116" i="8"/>
  <c r="I116" i="8"/>
  <c r="L115" i="8"/>
  <c r="I115" i="8"/>
  <c r="I114" i="8"/>
  <c r="I112" i="8"/>
  <c r="I111" i="8"/>
  <c r="L109" i="8"/>
  <c r="I109" i="8"/>
  <c r="I108" i="8"/>
  <c r="L107" i="8"/>
  <c r="I107" i="8"/>
  <c r="L106" i="8"/>
  <c r="I106" i="8"/>
  <c r="L105" i="8"/>
  <c r="I105" i="8"/>
  <c r="L104" i="8"/>
  <c r="I104" i="8"/>
  <c r="I103" i="8"/>
  <c r="L102" i="8"/>
  <c r="I102" i="8"/>
  <c r="I101" i="8"/>
  <c r="I100" i="8"/>
  <c r="I99" i="8"/>
  <c r="L98" i="8"/>
  <c r="I98" i="8"/>
  <c r="I97" i="8"/>
  <c r="L96" i="8"/>
  <c r="I96" i="8"/>
  <c r="L95" i="8"/>
  <c r="I95" i="8"/>
  <c r="I94" i="8"/>
  <c r="I93" i="8"/>
  <c r="I92" i="8"/>
  <c r="I91" i="8"/>
  <c r="I90" i="8"/>
  <c r="I89" i="8"/>
  <c r="I88" i="8"/>
  <c r="L87" i="8"/>
  <c r="I87" i="8"/>
  <c r="I86" i="8"/>
  <c r="I85" i="8"/>
  <c r="I84" i="8"/>
  <c r="L83" i="8"/>
  <c r="I83" i="8"/>
  <c r="I82" i="8"/>
  <c r="L81" i="8"/>
  <c r="I81" i="8"/>
  <c r="L80" i="8"/>
  <c r="I80" i="8"/>
  <c r="I79" i="8"/>
  <c r="L78" i="8"/>
  <c r="I78" i="8"/>
  <c r="L77" i="8"/>
  <c r="J77" i="8"/>
  <c r="I77" i="8"/>
  <c r="L76" i="8"/>
  <c r="I76" i="8"/>
  <c r="L75" i="8"/>
  <c r="I75" i="8"/>
  <c r="L74" i="8"/>
  <c r="I74" i="8"/>
  <c r="L73" i="8"/>
  <c r="I73" i="8"/>
  <c r="L72" i="8"/>
  <c r="I72" i="8"/>
  <c r="I71" i="8"/>
  <c r="I70" i="8"/>
  <c r="I69" i="8"/>
  <c r="L68" i="8"/>
  <c r="I68" i="8"/>
  <c r="L67" i="8"/>
  <c r="J67" i="8"/>
  <c r="I67" i="8"/>
  <c r="L66" i="8"/>
  <c r="J66" i="8"/>
  <c r="I66" i="8"/>
  <c r="L65" i="8"/>
  <c r="J65" i="8"/>
  <c r="I65" i="8"/>
  <c r="L64" i="8"/>
  <c r="J64" i="8"/>
  <c r="I64" i="8"/>
  <c r="I63" i="8"/>
  <c r="I62" i="8"/>
  <c r="I61" i="8"/>
  <c r="L60" i="8"/>
  <c r="J60" i="8"/>
  <c r="I60" i="8"/>
  <c r="L59" i="8"/>
  <c r="J59" i="8"/>
  <c r="I59" i="8"/>
  <c r="L58" i="8"/>
  <c r="J58" i="8"/>
  <c r="I58" i="8"/>
  <c r="L57" i="8"/>
  <c r="J57" i="8"/>
  <c r="I57" i="8"/>
  <c r="L56" i="8"/>
  <c r="J56" i="8"/>
  <c r="I56" i="8"/>
  <c r="L55" i="8"/>
  <c r="J55" i="8"/>
  <c r="I55" i="8"/>
  <c r="L54" i="8"/>
  <c r="J54" i="8"/>
  <c r="I54" i="8"/>
  <c r="L53" i="8"/>
  <c r="I53" i="8"/>
  <c r="L52" i="8"/>
  <c r="J52" i="8"/>
  <c r="I52" i="8"/>
  <c r="L51" i="8"/>
  <c r="J51" i="8"/>
  <c r="I51" i="8"/>
  <c r="L50" i="8"/>
  <c r="J50" i="8"/>
  <c r="I50" i="8"/>
  <c r="L49" i="8"/>
  <c r="J49" i="8"/>
  <c r="I49" i="8"/>
  <c r="L48" i="8"/>
  <c r="J48" i="8"/>
  <c r="I48" i="8"/>
  <c r="I47" i="8"/>
  <c r="L46" i="8"/>
  <c r="J46" i="8"/>
  <c r="I46" i="8"/>
  <c r="L45" i="8"/>
  <c r="J45" i="8"/>
  <c r="I45" i="8"/>
  <c r="L44" i="8"/>
  <c r="I44" i="8"/>
  <c r="L43" i="8"/>
  <c r="J43" i="8"/>
  <c r="I43" i="8"/>
  <c r="L42" i="8"/>
  <c r="J42" i="8"/>
  <c r="I42" i="8"/>
  <c r="L41" i="8"/>
  <c r="J41" i="8"/>
  <c r="I41" i="8"/>
  <c r="L40" i="8"/>
  <c r="J40" i="8"/>
  <c r="I40" i="8"/>
  <c r="L39" i="8"/>
  <c r="J39" i="8"/>
  <c r="I39" i="8"/>
  <c r="L38" i="8"/>
  <c r="J38" i="8"/>
  <c r="I38" i="8"/>
  <c r="L37" i="8"/>
  <c r="J37" i="8"/>
  <c r="I37" i="8"/>
  <c r="L36" i="8"/>
  <c r="J36" i="8"/>
  <c r="I36" i="8"/>
  <c r="L34" i="8"/>
  <c r="J34" i="8"/>
  <c r="I34" i="8"/>
  <c r="I33" i="8"/>
  <c r="I32" i="8"/>
  <c r="L29" i="8"/>
  <c r="J29" i="8"/>
  <c r="I29" i="8"/>
  <c r="L27" i="8"/>
  <c r="J27" i="8"/>
  <c r="I27" i="8"/>
  <c r="L26" i="8"/>
  <c r="J26" i="8"/>
  <c r="I26" i="8"/>
  <c r="L23" i="8"/>
  <c r="J23" i="8"/>
  <c r="I23" i="8"/>
  <c r="I22" i="8"/>
  <c r="I21" i="8"/>
  <c r="L12" i="8"/>
  <c r="J12" i="8"/>
  <c r="I12" i="8"/>
  <c r="L10" i="8"/>
  <c r="J10" i="8"/>
  <c r="I10" i="8"/>
  <c r="J7" i="8"/>
  <c r="J11" i="8"/>
  <c r="J13" i="8"/>
  <c r="J15" i="8"/>
  <c r="J16" i="8"/>
  <c r="J20" i="8"/>
  <c r="J24" i="8"/>
  <c r="J30" i="8"/>
  <c r="J31" i="8"/>
  <c r="J35" i="8"/>
  <c r="L2" i="8"/>
  <c r="M2" i="8"/>
  <c r="N2" i="8"/>
  <c r="L35" i="8"/>
  <c r="I35" i="8"/>
  <c r="I31" i="8"/>
  <c r="L30" i="8"/>
  <c r="I30" i="8"/>
  <c r="I28" i="8"/>
  <c r="L25" i="8"/>
  <c r="I25" i="8"/>
  <c r="L24" i="8"/>
  <c r="I24" i="8"/>
  <c r="L20" i="8"/>
  <c r="I20" i="8"/>
  <c r="I19" i="8"/>
  <c r="I18" i="8"/>
  <c r="I17" i="8"/>
  <c r="L16" i="8"/>
  <c r="I16" i="8"/>
  <c r="L15" i="8"/>
  <c r="I15" i="8"/>
  <c r="I14" i="8"/>
  <c r="L13" i="8"/>
  <c r="I13" i="8"/>
  <c r="L11" i="8"/>
  <c r="I11" i="8"/>
  <c r="I9" i="8"/>
  <c r="L8" i="8"/>
  <c r="I8" i="8"/>
  <c r="L7" i="8"/>
  <c r="I7" i="8"/>
  <c r="I6" i="8"/>
  <c r="E15" i="6"/>
  <c r="D15" i="6"/>
  <c r="C15" i="6"/>
  <c r="E14" i="6"/>
  <c r="D14" i="6"/>
  <c r="C14" i="6"/>
  <c r="H67" i="7"/>
  <c r="G67" i="7"/>
  <c r="C67" i="7"/>
  <c r="F66" i="7"/>
  <c r="H66" i="7"/>
  <c r="G66" i="7"/>
  <c r="C66" i="7"/>
  <c r="E13" i="6"/>
  <c r="C13" i="6"/>
  <c r="D13" i="6"/>
  <c r="E12" i="6"/>
  <c r="D12" i="6"/>
  <c r="C12" i="6"/>
  <c r="E11" i="6"/>
  <c r="D11" i="6"/>
  <c r="C11" i="6"/>
  <c r="E10" i="6"/>
  <c r="D10" i="6"/>
  <c r="C10" i="6"/>
  <c r="E9" i="6"/>
  <c r="D9" i="6"/>
  <c r="C9" i="6"/>
  <c r="E8" i="6"/>
  <c r="D8" i="6"/>
  <c r="C8" i="6"/>
  <c r="E7" i="6"/>
  <c r="D7" i="6"/>
  <c r="C7" i="6"/>
  <c r="E6" i="6"/>
  <c r="D6" i="6"/>
  <c r="C6" i="6"/>
  <c r="E5" i="6"/>
  <c r="D5" i="6"/>
  <c r="C5" i="6"/>
  <c r="E4" i="6"/>
  <c r="K2" i="6" s="1"/>
  <c r="L2" i="6" s="1"/>
  <c r="D4" i="6"/>
  <c r="C4" i="6"/>
  <c r="E3" i="6"/>
  <c r="D3" i="6"/>
  <c r="C3" i="6"/>
  <c r="E2" i="6"/>
  <c r="D2" i="6"/>
  <c r="J2" i="6" s="1"/>
  <c r="C2" i="6"/>
  <c r="F65" i="7"/>
  <c r="H65" i="7"/>
  <c r="G65" i="7"/>
  <c r="C65" i="7"/>
  <c r="F64" i="7"/>
  <c r="H64" i="7"/>
  <c r="G64" i="7"/>
  <c r="C64" i="7"/>
  <c r="H63" i="7"/>
  <c r="G63" i="7"/>
  <c r="C63" i="7"/>
  <c r="F63" i="7"/>
  <c r="F62" i="7"/>
  <c r="H62" i="7"/>
  <c r="G62" i="7"/>
  <c r="C62" i="7"/>
  <c r="H61" i="7"/>
  <c r="G61" i="7"/>
  <c r="C61" i="7"/>
  <c r="F60" i="7"/>
  <c r="H60" i="7"/>
  <c r="G60" i="7"/>
  <c r="C60" i="7"/>
  <c r="F59" i="7"/>
  <c r="H59" i="7"/>
  <c r="G59" i="7"/>
  <c r="C59" i="7"/>
  <c r="H58" i="7"/>
  <c r="G58" i="7"/>
  <c r="C58" i="7"/>
  <c r="F57" i="7"/>
  <c r="H57" i="7"/>
  <c r="G57" i="7"/>
  <c r="C57" i="7"/>
  <c r="F56" i="7"/>
  <c r="H56" i="7"/>
  <c r="G56" i="7"/>
  <c r="C56" i="7"/>
  <c r="D42" i="7"/>
  <c r="F42" i="7"/>
  <c r="C42" i="7"/>
  <c r="H55" i="7"/>
  <c r="G30" i="7"/>
  <c r="F55" i="7"/>
  <c r="G55" i="7"/>
  <c r="C55" i="7"/>
  <c r="F54" i="7"/>
  <c r="H54" i="7"/>
  <c r="G54" i="7"/>
  <c r="C54" i="7"/>
  <c r="H53" i="7"/>
  <c r="G53" i="7"/>
  <c r="C53" i="7"/>
  <c r="H52" i="7"/>
  <c r="G52" i="7"/>
  <c r="C52" i="7"/>
  <c r="F51" i="7"/>
  <c r="H51" i="7"/>
  <c r="G51" i="7"/>
  <c r="C51" i="7"/>
  <c r="F50" i="7"/>
  <c r="H50" i="7"/>
  <c r="G50" i="7"/>
  <c r="C50" i="7"/>
  <c r="G48" i="7"/>
  <c r="G47" i="7"/>
  <c r="H47" i="7"/>
  <c r="H49" i="7"/>
  <c r="G49" i="7"/>
  <c r="F49" i="7"/>
  <c r="C49" i="7"/>
  <c r="H48" i="7"/>
  <c r="F48" i="7"/>
  <c r="C48" i="7"/>
  <c r="H46" i="7"/>
  <c r="G46" i="7"/>
  <c r="F47" i="7"/>
  <c r="C47" i="7"/>
  <c r="F46" i="7"/>
  <c r="C46" i="7"/>
  <c r="H40" i="7"/>
  <c r="G40" i="7"/>
  <c r="C40" i="7"/>
  <c r="H41" i="7"/>
  <c r="G41" i="7"/>
  <c r="F41" i="7"/>
  <c r="C41" i="7"/>
  <c r="G45" i="7"/>
  <c r="F45" i="7"/>
  <c r="D45" i="7"/>
  <c r="C45" i="7"/>
  <c r="G43" i="7"/>
  <c r="F43" i="7"/>
  <c r="D43" i="7"/>
  <c r="C43" i="7"/>
  <c r="G44" i="7"/>
  <c r="F44" i="7"/>
  <c r="D44" i="7"/>
  <c r="C44" i="7"/>
  <c r="G42" i="7"/>
  <c r="H38" i="7"/>
  <c r="G38" i="7"/>
  <c r="C38" i="7"/>
  <c r="H39" i="7"/>
  <c r="G39" i="7"/>
  <c r="C39" i="7"/>
  <c r="H36" i="7"/>
  <c r="G36" i="7"/>
  <c r="C36" i="7"/>
  <c r="H35" i="7"/>
  <c r="G35" i="7"/>
  <c r="C35" i="7"/>
  <c r="H37" i="7"/>
  <c r="G37" i="7"/>
  <c r="C37" i="7"/>
  <c r="H34" i="7"/>
  <c r="G34" i="7"/>
  <c r="C34" i="7"/>
  <c r="H33" i="7"/>
  <c r="G33" i="7"/>
  <c r="C33" i="7"/>
  <c r="G31" i="7"/>
  <c r="F31" i="7"/>
  <c r="H31" i="7"/>
  <c r="C31" i="7"/>
  <c r="H32" i="7"/>
  <c r="G32" i="7"/>
  <c r="C32" i="7"/>
  <c r="H29" i="7"/>
  <c r="G29" i="7"/>
  <c r="C29" i="7"/>
  <c r="H30" i="7"/>
  <c r="C30" i="7"/>
  <c r="H28" i="7"/>
  <c r="G28" i="7"/>
  <c r="C28" i="7"/>
  <c r="H27" i="7"/>
  <c r="G27" i="7"/>
  <c r="C27" i="7"/>
  <c r="F26" i="7"/>
  <c r="H26" i="7"/>
  <c r="G26" i="7"/>
  <c r="C26" i="7"/>
  <c r="F24" i="7"/>
  <c r="H24" i="7"/>
  <c r="G24" i="7"/>
  <c r="C24" i="7"/>
  <c r="H25" i="7"/>
  <c r="G25" i="7"/>
  <c r="F25" i="7"/>
  <c r="C25" i="7"/>
  <c r="F22" i="7"/>
  <c r="H22" i="7"/>
  <c r="G22" i="7"/>
  <c r="C22" i="7"/>
  <c r="F23" i="7"/>
  <c r="H23" i="7"/>
  <c r="G23" i="7"/>
  <c r="C23" i="7"/>
  <c r="H21" i="7"/>
  <c r="G21" i="7"/>
  <c r="C21" i="7"/>
  <c r="G17" i="7"/>
  <c r="F17" i="7"/>
  <c r="H17" i="7"/>
  <c r="C17" i="7"/>
  <c r="G13" i="7"/>
  <c r="F13" i="7"/>
  <c r="G19" i="7"/>
  <c r="F19" i="7"/>
  <c r="H19" i="7"/>
  <c r="C19" i="7"/>
  <c r="G14" i="7"/>
  <c r="F14" i="7"/>
  <c r="C14" i="7"/>
  <c r="H15" i="7"/>
  <c r="G15" i="7"/>
  <c r="H16" i="7"/>
  <c r="G16" i="7"/>
  <c r="F16" i="7"/>
  <c r="C16" i="7"/>
  <c r="H20" i="7"/>
  <c r="G20" i="7"/>
  <c r="F20" i="7"/>
  <c r="C20" i="7"/>
  <c r="F15" i="7"/>
  <c r="H18" i="7"/>
  <c r="G18" i="7"/>
  <c r="F18" i="7"/>
  <c r="C18" i="7"/>
  <c r="H14" i="7"/>
  <c r="H13" i="7"/>
  <c r="F12" i="7"/>
  <c r="H12" i="7"/>
  <c r="G12" i="7"/>
  <c r="H11" i="7"/>
  <c r="G11" i="7"/>
  <c r="C15" i="7"/>
  <c r="C13" i="7"/>
  <c r="C12" i="7"/>
  <c r="C11" i="7"/>
  <c r="D2" i="7"/>
  <c r="D3" i="7"/>
  <c r="M3" i="7"/>
  <c r="N3" i="7"/>
  <c r="F10" i="7"/>
  <c r="H10" i="7"/>
  <c r="G10" i="7"/>
  <c r="C10" i="7"/>
  <c r="H9" i="7"/>
  <c r="G9" i="7"/>
  <c r="C9" i="7"/>
  <c r="F8" i="7"/>
  <c r="H8" i="7"/>
  <c r="G8" i="7"/>
  <c r="C8" i="7"/>
  <c r="F4" i="7"/>
  <c r="H4" i="7"/>
  <c r="G4" i="7"/>
  <c r="C4" i="7"/>
  <c r="F7" i="7"/>
  <c r="C7" i="7"/>
  <c r="F6" i="7"/>
  <c r="C6" i="7"/>
  <c r="F5" i="7"/>
  <c r="C5" i="7"/>
  <c r="G3" i="7"/>
  <c r="F3" i="7"/>
  <c r="C3" i="7"/>
  <c r="M2" i="7"/>
  <c r="G2" i="7"/>
  <c r="L2" i="7"/>
  <c r="N2" i="7"/>
  <c r="F2" i="7"/>
  <c r="C2" i="7"/>
  <c r="O5" i="5"/>
  <c r="O47" i="5"/>
  <c r="O15" i="5"/>
  <c r="O117" i="5"/>
  <c r="O46" i="5"/>
  <c r="O221" i="5"/>
  <c r="O82" i="5"/>
  <c r="O118" i="5"/>
  <c r="O78" i="5"/>
  <c r="O147" i="5"/>
  <c r="O129" i="5"/>
  <c r="O111" i="5"/>
  <c r="O127" i="5"/>
  <c r="O126" i="5"/>
  <c r="O81" i="5"/>
  <c r="O44" i="5"/>
  <c r="O6" i="5"/>
  <c r="O49" i="5"/>
  <c r="O211" i="5"/>
  <c r="O164" i="5"/>
  <c r="O23" i="5"/>
  <c r="O53" i="5"/>
  <c r="O252" i="5"/>
  <c r="O192" i="5"/>
  <c r="O56" i="5"/>
  <c r="O122" i="5"/>
  <c r="O273" i="5"/>
  <c r="O90" i="5"/>
  <c r="O8" i="5"/>
  <c r="O91" i="5"/>
  <c r="O7" i="5"/>
  <c r="O92" i="5"/>
  <c r="O69" i="5"/>
  <c r="O13" i="5"/>
  <c r="O89" i="5"/>
  <c r="O71" i="5"/>
  <c r="O125" i="5"/>
  <c r="O140" i="5"/>
  <c r="O18" i="5"/>
  <c r="O74" i="5"/>
  <c r="O35" i="5"/>
  <c r="O132" i="5"/>
  <c r="O154" i="5"/>
  <c r="O113" i="5"/>
  <c r="O17" i="5"/>
  <c r="O138" i="5"/>
  <c r="O21" i="5"/>
  <c r="O195" i="5"/>
  <c r="O203" i="5"/>
  <c r="O62" i="5"/>
  <c r="O30" i="5"/>
  <c r="O34" i="5"/>
  <c r="O2" i="5"/>
  <c r="O24" i="5"/>
  <c r="O102" i="5"/>
  <c r="O160" i="5"/>
  <c r="O36" i="5"/>
  <c r="O134" i="5"/>
  <c r="O48" i="5"/>
  <c r="O105" i="5"/>
  <c r="O87" i="5"/>
  <c r="O217" i="5"/>
  <c r="O209" i="5"/>
  <c r="O32" i="5"/>
  <c r="O121" i="5"/>
  <c r="O10" i="5"/>
  <c r="O226" i="5"/>
  <c r="O25" i="5"/>
  <c r="O205" i="5"/>
  <c r="O100" i="5"/>
  <c r="O149" i="5"/>
  <c r="O58" i="5"/>
  <c r="O28" i="5"/>
  <c r="O55" i="5"/>
  <c r="O177" i="5"/>
  <c r="O12" i="5"/>
  <c r="O131" i="5"/>
  <c r="O40" i="5"/>
  <c r="O166" i="5"/>
  <c r="S2" i="5"/>
  <c r="P3" i="5"/>
  <c r="P2" i="5"/>
  <c r="P31" i="5"/>
  <c r="P9" i="5"/>
  <c r="T2" i="5"/>
  <c r="R5" i="5"/>
  <c r="N5" i="5"/>
  <c r="K5" i="5"/>
  <c r="K246" i="5"/>
  <c r="N83" i="5"/>
  <c r="K83" i="5"/>
  <c r="N169" i="5"/>
  <c r="K169" i="5"/>
  <c r="N37" i="5"/>
  <c r="K37" i="5"/>
  <c r="N109" i="5"/>
  <c r="K109" i="5"/>
  <c r="K150" i="5"/>
  <c r="K247" i="5"/>
  <c r="N163" i="5"/>
  <c r="K163" i="5"/>
  <c r="N133" i="5"/>
  <c r="K133" i="5"/>
  <c r="N215" i="5"/>
  <c r="K215" i="5"/>
  <c r="K232" i="5"/>
  <c r="K155" i="5"/>
  <c r="N39" i="5"/>
  <c r="K39" i="5"/>
  <c r="K253" i="5"/>
  <c r="N52" i="5"/>
  <c r="K52" i="5"/>
  <c r="N136" i="5"/>
  <c r="K136" i="5"/>
  <c r="K167" i="5"/>
  <c r="K180" i="5"/>
  <c r="N110" i="5"/>
  <c r="K110" i="5"/>
  <c r="K128" i="5"/>
  <c r="N156" i="5"/>
  <c r="K156" i="5"/>
  <c r="N107" i="5"/>
  <c r="K107" i="5"/>
  <c r="K254" i="5"/>
  <c r="N130" i="5"/>
  <c r="K130" i="5"/>
  <c r="K240" i="5"/>
  <c r="K204" i="5"/>
  <c r="K159" i="5"/>
  <c r="N60" i="5"/>
  <c r="K60" i="5"/>
  <c r="K179" i="5"/>
  <c r="N22" i="5"/>
  <c r="K22" i="5"/>
  <c r="N85" i="5"/>
  <c r="K85" i="5"/>
  <c r="K108" i="5"/>
  <c r="K142" i="5"/>
  <c r="K268" i="5"/>
  <c r="K70" i="5"/>
  <c r="N114" i="5"/>
  <c r="K114" i="5"/>
  <c r="K230" i="5"/>
  <c r="K290" i="5"/>
  <c r="N88" i="5"/>
  <c r="K88" i="5"/>
  <c r="N64" i="5"/>
  <c r="K64" i="5"/>
  <c r="K187" i="5"/>
  <c r="N106" i="5"/>
  <c r="K106" i="5"/>
  <c r="K94" i="5"/>
  <c r="K151" i="5"/>
  <c r="K200" i="5"/>
  <c r="K257" i="5"/>
  <c r="K243" i="5"/>
  <c r="N15" i="5"/>
  <c r="K15" i="5"/>
  <c r="K228" i="5"/>
  <c r="N153" i="5"/>
  <c r="K153" i="5"/>
  <c r="N50" i="5"/>
  <c r="K50" i="5"/>
  <c r="K176" i="5"/>
  <c r="K274" i="5"/>
  <c r="K239" i="5"/>
  <c r="N157" i="5"/>
  <c r="K157" i="5"/>
  <c r="N84" i="5"/>
  <c r="K84" i="5"/>
  <c r="K238" i="5"/>
  <c r="K281" i="5"/>
  <c r="K183" i="5"/>
  <c r="N137" i="5"/>
  <c r="K137" i="5"/>
  <c r="N188" i="5"/>
  <c r="K188" i="5"/>
  <c r="K175" i="5"/>
  <c r="K148" i="5"/>
  <c r="K173" i="5"/>
  <c r="K292" i="5"/>
  <c r="N57" i="5"/>
  <c r="K57" i="5"/>
  <c r="N103" i="5"/>
  <c r="K103" i="5"/>
  <c r="N213" i="5"/>
  <c r="K213" i="5"/>
  <c r="N9" i="5"/>
  <c r="K9" i="5"/>
  <c r="K234" i="5"/>
  <c r="K165" i="5"/>
  <c r="K216" i="5"/>
  <c r="K27" i="5"/>
  <c r="K256" i="5"/>
  <c r="N45" i="5"/>
  <c r="K45" i="5"/>
  <c r="N66" i="5"/>
  <c r="K66" i="5"/>
  <c r="K162" i="5"/>
  <c r="K201" i="5"/>
  <c r="N31" i="5"/>
  <c r="K31" i="5"/>
  <c r="K197" i="5"/>
  <c r="N54" i="5"/>
  <c r="K54" i="5"/>
  <c r="K152" i="5"/>
  <c r="K202" i="5"/>
  <c r="K237" i="5"/>
  <c r="K276" i="5"/>
  <c r="N171" i="5"/>
  <c r="K171" i="5"/>
  <c r="K278" i="5"/>
  <c r="N96" i="5"/>
  <c r="K96" i="5"/>
  <c r="K99" i="5"/>
  <c r="K191" i="5"/>
  <c r="K170" i="5"/>
  <c r="K303" i="5"/>
  <c r="N93" i="5"/>
  <c r="K93" i="5"/>
  <c r="N186" i="5"/>
  <c r="K186" i="5"/>
  <c r="K104" i="5"/>
  <c r="K207" i="5"/>
  <c r="K241" i="5"/>
  <c r="N51" i="5"/>
  <c r="K51" i="5"/>
  <c r="N161" i="5"/>
  <c r="K161" i="5"/>
  <c r="N158" i="5"/>
  <c r="K158" i="5"/>
  <c r="K47" i="5"/>
  <c r="K233" i="5"/>
  <c r="K263" i="5"/>
  <c r="N29" i="5"/>
  <c r="K29" i="5"/>
  <c r="K206" i="5"/>
  <c r="K265" i="5"/>
  <c r="K67" i="5"/>
  <c r="N4" i="5"/>
  <c r="K4" i="5"/>
  <c r="K123" i="5"/>
  <c r="N26" i="5"/>
  <c r="K26" i="5"/>
  <c r="K291" i="5"/>
  <c r="K218" i="5"/>
  <c r="K112" i="5"/>
  <c r="K212" i="5"/>
  <c r="K280" i="5"/>
  <c r="N19" i="5"/>
  <c r="K19" i="5"/>
  <c r="N63" i="5"/>
  <c r="K63" i="5"/>
  <c r="K223" i="5"/>
  <c r="K266" i="5"/>
  <c r="K251" i="5"/>
  <c r="K101" i="5"/>
  <c r="N208" i="5"/>
  <c r="K208" i="5"/>
  <c r="N72" i="5"/>
  <c r="K72" i="5"/>
  <c r="N43" i="5"/>
  <c r="K43" i="5"/>
  <c r="K272" i="5"/>
  <c r="K210" i="5"/>
  <c r="N77" i="5"/>
  <c r="K77" i="5"/>
  <c r="N174" i="5"/>
  <c r="K174" i="5"/>
  <c r="K135" i="5"/>
  <c r="K222" i="5"/>
  <c r="K267" i="5"/>
  <c r="K242" i="5"/>
  <c r="N80" i="5"/>
  <c r="K80" i="5"/>
  <c r="N248" i="5"/>
  <c r="K248" i="5"/>
  <c r="K270" i="5"/>
  <c r="K283" i="5"/>
  <c r="K38" i="5"/>
  <c r="N16" i="5"/>
  <c r="K16" i="5"/>
  <c r="N14" i="5"/>
  <c r="K14" i="5"/>
  <c r="N196" i="5"/>
  <c r="K196" i="5"/>
  <c r="K277" i="5"/>
  <c r="K255" i="5"/>
  <c r="K250" i="5"/>
  <c r="N79" i="5"/>
  <c r="K79" i="5"/>
  <c r="K235" i="5"/>
  <c r="N190" i="5"/>
  <c r="K190" i="5"/>
  <c r="K116" i="5"/>
  <c r="K286" i="5"/>
  <c r="K181" i="5"/>
  <c r="K193" i="5"/>
  <c r="N11" i="5"/>
  <c r="K11" i="5"/>
  <c r="K198" i="5"/>
  <c r="K61" i="5"/>
  <c r="N97" i="5"/>
  <c r="K97" i="5"/>
  <c r="K249" i="5"/>
  <c r="N42" i="5"/>
  <c r="K42" i="5"/>
  <c r="K227" i="5"/>
  <c r="K289" i="5"/>
  <c r="K168" i="5"/>
  <c r="K143" i="5"/>
  <c r="N73" i="5"/>
  <c r="K73" i="5"/>
  <c r="K124" i="5"/>
  <c r="K264" i="5"/>
  <c r="N141" i="5"/>
  <c r="K141" i="5"/>
  <c r="N95" i="5"/>
  <c r="K95" i="5"/>
  <c r="K245" i="5"/>
  <c r="N139" i="5"/>
  <c r="K139" i="5"/>
  <c r="K231" i="5"/>
  <c r="N120" i="5"/>
  <c r="K120" i="5"/>
  <c r="N166" i="5"/>
  <c r="L166" i="5"/>
  <c r="K166" i="5"/>
  <c r="N184" i="5"/>
  <c r="K184" i="5"/>
  <c r="N261" i="5"/>
  <c r="K261" i="5"/>
  <c r="N75" i="5"/>
  <c r="K75" i="5"/>
  <c r="N59" i="5"/>
  <c r="K59" i="5"/>
  <c r="N33" i="5"/>
  <c r="K33" i="5"/>
  <c r="K68" i="5"/>
  <c r="K182" i="5"/>
  <c r="K86" i="5"/>
  <c r="K194" i="5"/>
  <c r="K178" i="5"/>
  <c r="N115" i="5"/>
  <c r="K115" i="5"/>
  <c r="N41" i="5"/>
  <c r="K41" i="5"/>
  <c r="N40" i="5"/>
  <c r="L40" i="5"/>
  <c r="K40" i="5"/>
  <c r="N131" i="5"/>
  <c r="L131" i="5"/>
  <c r="K131" i="5"/>
  <c r="N12" i="5"/>
  <c r="L12" i="5"/>
  <c r="K12" i="5"/>
  <c r="K199" i="5"/>
  <c r="L177" i="5"/>
  <c r="K177" i="5"/>
  <c r="N55" i="5"/>
  <c r="L55" i="5"/>
  <c r="K55" i="5"/>
  <c r="N28" i="5"/>
  <c r="L28" i="5"/>
  <c r="K28" i="5"/>
  <c r="K244" i="5"/>
  <c r="K279" i="5"/>
  <c r="K262" i="5"/>
  <c r="N58" i="5"/>
  <c r="L58" i="5"/>
  <c r="K58" i="5"/>
  <c r="N149" i="5"/>
  <c r="L149" i="5"/>
  <c r="K149" i="5"/>
  <c r="N100" i="5"/>
  <c r="L100" i="5"/>
  <c r="K100" i="5"/>
  <c r="L205" i="5"/>
  <c r="K205" i="5"/>
  <c r="K285" i="5"/>
  <c r="N25" i="5"/>
  <c r="L25" i="5"/>
  <c r="K25" i="5"/>
  <c r="L226" i="5"/>
  <c r="K226" i="5"/>
  <c r="K287" i="5"/>
  <c r="N10" i="5"/>
  <c r="L10" i="5"/>
  <c r="K10" i="5"/>
  <c r="K119" i="5"/>
  <c r="N121" i="5"/>
  <c r="L121" i="5"/>
  <c r="K121" i="5"/>
  <c r="N32" i="5"/>
  <c r="L32" i="5"/>
  <c r="K32" i="5"/>
  <c r="N209" i="5"/>
  <c r="L209" i="5"/>
  <c r="K209" i="5"/>
  <c r="L217" i="5"/>
  <c r="K217" i="5"/>
  <c r="L87" i="5"/>
  <c r="K87" i="5"/>
  <c r="L105" i="5"/>
  <c r="K105" i="5"/>
  <c r="N48" i="5"/>
  <c r="L48" i="5"/>
  <c r="K48" i="5"/>
  <c r="N224" i="5"/>
  <c r="K224" i="5"/>
  <c r="N134" i="5"/>
  <c r="L134" i="5"/>
  <c r="K134" i="5"/>
  <c r="N36" i="5"/>
  <c r="L36" i="5"/>
  <c r="K36" i="5"/>
  <c r="N160" i="5"/>
  <c r="L160" i="5"/>
  <c r="K160" i="5"/>
  <c r="L102" i="5"/>
  <c r="K102" i="5"/>
  <c r="N24" i="5"/>
  <c r="L24" i="5"/>
  <c r="K24" i="5"/>
  <c r="N20" i="5"/>
  <c r="K20" i="5"/>
  <c r="N2" i="5"/>
  <c r="L2" i="5"/>
  <c r="K2" i="5"/>
  <c r="N34" i="5"/>
  <c r="L34" i="5"/>
  <c r="K34" i="5"/>
  <c r="N30" i="5"/>
  <c r="L30" i="5"/>
  <c r="K30" i="5"/>
  <c r="N62" i="5"/>
  <c r="L62" i="5"/>
  <c r="K62" i="5"/>
  <c r="N203" i="5"/>
  <c r="L203" i="5"/>
  <c r="K203" i="5"/>
  <c r="L195" i="5"/>
  <c r="K195" i="5"/>
  <c r="K98" i="5"/>
  <c r="N21" i="5"/>
  <c r="L21" i="5"/>
  <c r="K21" i="5"/>
  <c r="N138" i="5"/>
  <c r="L138" i="5"/>
  <c r="K138" i="5"/>
  <c r="N172" i="5"/>
  <c r="K172" i="5"/>
  <c r="N3" i="5"/>
  <c r="K3" i="5"/>
  <c r="N17" i="5"/>
  <c r="L17" i="5"/>
  <c r="K17" i="5"/>
  <c r="N113" i="5"/>
  <c r="L113" i="5"/>
  <c r="K113" i="5"/>
  <c r="N76" i="5"/>
  <c r="K76" i="5"/>
  <c r="L154" i="5"/>
  <c r="K154" i="5"/>
  <c r="N132" i="5"/>
  <c r="L132" i="5"/>
  <c r="K132" i="5"/>
  <c r="N35" i="5"/>
  <c r="L35" i="5"/>
  <c r="K35" i="5"/>
  <c r="N74" i="5"/>
  <c r="L74" i="5"/>
  <c r="K74" i="5"/>
  <c r="N18" i="5"/>
  <c r="L18" i="5"/>
  <c r="K18" i="5"/>
  <c r="L140" i="5"/>
  <c r="K140" i="5"/>
  <c r="N125" i="5"/>
  <c r="L125" i="5"/>
  <c r="K125" i="5"/>
  <c r="N71" i="5"/>
  <c r="L71" i="5"/>
  <c r="K71" i="5"/>
  <c r="N89" i="5"/>
  <c r="L89" i="5"/>
  <c r="K89" i="5"/>
  <c r="N13" i="5"/>
  <c r="L13" i="5"/>
  <c r="K13" i="5"/>
  <c r="N69" i="5"/>
  <c r="L69" i="5"/>
  <c r="K69" i="5"/>
  <c r="N92" i="5"/>
  <c r="L92" i="5"/>
  <c r="K92" i="5"/>
  <c r="N7" i="5"/>
  <c r="L7" i="5"/>
  <c r="K7" i="5"/>
  <c r="N91" i="5"/>
  <c r="L91" i="5"/>
  <c r="K91" i="5"/>
  <c r="K284" i="5"/>
  <c r="N8" i="5"/>
  <c r="L8" i="5"/>
  <c r="K8" i="5"/>
  <c r="N90" i="5"/>
  <c r="L90" i="5"/>
  <c r="K90" i="5"/>
  <c r="K220" i="5"/>
  <c r="K189" i="5"/>
  <c r="L273" i="5"/>
  <c r="K273" i="5"/>
  <c r="N122" i="5"/>
  <c r="L122" i="5"/>
  <c r="K122" i="5"/>
  <c r="N56" i="5"/>
  <c r="L56" i="5"/>
  <c r="K56" i="5"/>
  <c r="N192" i="5"/>
  <c r="L192" i="5"/>
  <c r="K192" i="5"/>
  <c r="K219" i="5"/>
  <c r="L252" i="5"/>
  <c r="K252" i="5"/>
  <c r="N65" i="5"/>
  <c r="K65" i="5"/>
  <c r="N53" i="5"/>
  <c r="L53" i="5"/>
  <c r="K53" i="5"/>
  <c r="N23" i="5"/>
  <c r="L23" i="5"/>
  <c r="K23" i="5"/>
  <c r="N185" i="5"/>
  <c r="K185" i="5"/>
  <c r="K225" i="5"/>
  <c r="N164" i="5"/>
  <c r="L164" i="5"/>
  <c r="K164" i="5"/>
  <c r="L211" i="5"/>
  <c r="K211" i="5"/>
  <c r="N49" i="5"/>
  <c r="L49" i="5"/>
  <c r="K49" i="5"/>
  <c r="K260" i="5"/>
  <c r="K229" i="5"/>
  <c r="K282" i="5"/>
  <c r="N6" i="5"/>
  <c r="L6" i="5"/>
  <c r="K6" i="5"/>
  <c r="N44" i="5"/>
  <c r="L44" i="5"/>
  <c r="K44" i="5"/>
  <c r="L81" i="5"/>
  <c r="K81" i="5"/>
  <c r="K271" i="5"/>
  <c r="K258" i="5"/>
  <c r="K299" i="5"/>
  <c r="N126" i="5"/>
  <c r="L126" i="5"/>
  <c r="K126" i="5"/>
  <c r="N127" i="5"/>
  <c r="L127" i="5"/>
  <c r="K127" i="5"/>
  <c r="K275" i="5"/>
  <c r="L111" i="5"/>
  <c r="K111" i="5"/>
  <c r="N129" i="5"/>
  <c r="L129" i="5"/>
  <c r="K129" i="5"/>
  <c r="K146" i="5"/>
  <c r="N214" i="5"/>
  <c r="K214" i="5"/>
  <c r="N147" i="5"/>
  <c r="L147" i="5"/>
  <c r="K147" i="5"/>
  <c r="N78" i="5"/>
  <c r="L78" i="5"/>
  <c r="K78" i="5"/>
  <c r="N118" i="5"/>
  <c r="L118" i="5"/>
  <c r="K118" i="5"/>
  <c r="N82" i="5"/>
  <c r="L82" i="5"/>
  <c r="K82" i="5"/>
  <c r="N221" i="5"/>
  <c r="L221" i="5"/>
  <c r="K221" i="5"/>
  <c r="N46" i="5"/>
  <c r="L46" i="5"/>
  <c r="K46" i="5"/>
  <c r="K269" i="5"/>
  <c r="K259" i="5"/>
  <c r="N145" i="5"/>
  <c r="K145" i="5"/>
  <c r="K144" i="5"/>
  <c r="N117" i="5"/>
  <c r="K117" i="5"/>
  <c r="K236" i="5"/>
  <c r="U2" i="5"/>
  <c r="K288" i="5"/>
  <c r="M47" i="3"/>
  <c r="Q2" i="2"/>
  <c r="U2" i="2"/>
  <c r="L246" i="2"/>
  <c r="O83" i="2"/>
  <c r="L83" i="2"/>
  <c r="O37" i="2"/>
  <c r="L37" i="2"/>
  <c r="O169" i="2"/>
  <c r="L169" i="2"/>
  <c r="O109" i="2"/>
  <c r="L109" i="2"/>
  <c r="L150" i="2"/>
  <c r="L247" i="2"/>
  <c r="O163" i="2"/>
  <c r="L163" i="2"/>
  <c r="O133" i="2"/>
  <c r="L133" i="2"/>
  <c r="O215" i="2"/>
  <c r="L215" i="2"/>
  <c r="L232" i="2"/>
  <c r="L155" i="2"/>
  <c r="O39" i="2"/>
  <c r="L39" i="2"/>
  <c r="L253" i="2"/>
  <c r="O52" i="2"/>
  <c r="L52" i="2"/>
  <c r="O136" i="2"/>
  <c r="L136" i="2"/>
  <c r="L167" i="2"/>
  <c r="L180" i="2"/>
  <c r="O110" i="2"/>
  <c r="L110" i="2"/>
  <c r="O156" i="2"/>
  <c r="L156" i="2"/>
  <c r="L128" i="2"/>
  <c r="L254" i="2"/>
  <c r="O107" i="2"/>
  <c r="L107" i="2"/>
  <c r="O130" i="2"/>
  <c r="L130" i="2"/>
  <c r="L240" i="2"/>
  <c r="L204" i="2"/>
  <c r="L159" i="2"/>
  <c r="O60" i="2"/>
  <c r="L60" i="2"/>
  <c r="L179" i="2"/>
  <c r="O22" i="2"/>
  <c r="L22" i="2"/>
  <c r="O85" i="2"/>
  <c r="L85" i="2"/>
  <c r="L108" i="2"/>
  <c r="L70" i="2"/>
  <c r="L268" i="2"/>
  <c r="L142" i="2"/>
  <c r="O114" i="2"/>
  <c r="L114" i="2"/>
  <c r="L230" i="2"/>
  <c r="L290" i="2"/>
  <c r="O88" i="2"/>
  <c r="L88" i="2"/>
  <c r="O64" i="2"/>
  <c r="L64" i="2"/>
  <c r="O106" i="2"/>
  <c r="L106" i="2"/>
  <c r="L187" i="2"/>
  <c r="L94" i="2"/>
  <c r="L151" i="2"/>
  <c r="L200" i="2"/>
  <c r="L257" i="2"/>
  <c r="L243" i="2"/>
  <c r="O15" i="2"/>
  <c r="L15" i="2"/>
  <c r="L228" i="2"/>
  <c r="O153" i="2"/>
  <c r="L153" i="2"/>
  <c r="O50" i="2"/>
  <c r="L50" i="2"/>
  <c r="L176" i="2"/>
  <c r="L274" i="2"/>
  <c r="L239" i="2"/>
  <c r="O157" i="2"/>
  <c r="L157" i="2"/>
  <c r="O84" i="2"/>
  <c r="L84" i="2"/>
  <c r="L281" i="2"/>
  <c r="L238" i="2"/>
  <c r="L183" i="2"/>
  <c r="O137" i="2"/>
  <c r="L137" i="2"/>
  <c r="O188" i="2"/>
  <c r="L188" i="2"/>
  <c r="L175" i="2"/>
  <c r="L148" i="2"/>
  <c r="L173" i="2"/>
  <c r="L292" i="2"/>
  <c r="O57" i="2"/>
  <c r="L57" i="2"/>
  <c r="O103" i="2"/>
  <c r="L103" i="2"/>
  <c r="O9" i="2"/>
  <c r="L9" i="2"/>
  <c r="O213" i="2"/>
  <c r="L213" i="2"/>
  <c r="L234" i="2"/>
  <c r="L165" i="2"/>
  <c r="L27" i="2"/>
  <c r="L216" i="2"/>
  <c r="L256" i="2"/>
  <c r="O45" i="2"/>
  <c r="L45" i="2"/>
  <c r="O66" i="2"/>
  <c r="L66" i="2"/>
  <c r="L162" i="2"/>
  <c r="L201" i="2"/>
  <c r="O31" i="2"/>
  <c r="L31" i="2"/>
  <c r="O54" i="2"/>
  <c r="L54" i="2"/>
  <c r="L197" i="2"/>
  <c r="L202" i="2"/>
  <c r="L152" i="2"/>
  <c r="L237" i="2"/>
  <c r="L276" i="2"/>
  <c r="O171" i="2"/>
  <c r="L171" i="2"/>
  <c r="L278" i="2"/>
  <c r="O96" i="2"/>
  <c r="L96" i="2"/>
  <c r="L99" i="2"/>
  <c r="L191" i="2"/>
  <c r="L207" i="2"/>
  <c r="L170" i="2"/>
  <c r="O93" i="2"/>
  <c r="L93" i="2"/>
  <c r="O186" i="2"/>
  <c r="L186" i="2"/>
  <c r="L303" i="2"/>
  <c r="L104" i="2"/>
  <c r="O51" i="2"/>
  <c r="L51" i="2"/>
  <c r="L241" i="2"/>
  <c r="O161" i="2"/>
  <c r="L161" i="2"/>
  <c r="O158" i="2"/>
  <c r="L158" i="2"/>
  <c r="L47" i="2"/>
  <c r="L233" i="2"/>
  <c r="L263" i="2"/>
  <c r="O29" i="2"/>
  <c r="L29" i="2"/>
  <c r="L206" i="2"/>
  <c r="L265" i="2"/>
  <c r="L67" i="2"/>
  <c r="O26" i="2"/>
  <c r="L123" i="2"/>
  <c r="L26" i="2"/>
  <c r="L291" i="2"/>
  <c r="O4" i="2"/>
  <c r="L4" i="2"/>
  <c r="L218" i="2"/>
  <c r="O19" i="2"/>
  <c r="L19" i="2"/>
  <c r="L112" i="2"/>
  <c r="L212" i="2"/>
  <c r="L280" i="2"/>
  <c r="O63" i="2"/>
  <c r="L63" i="2"/>
  <c r="L223" i="2"/>
  <c r="L266" i="2"/>
  <c r="L251" i="2"/>
  <c r="L101" i="2"/>
  <c r="O208" i="2"/>
  <c r="L208" i="2"/>
  <c r="O72" i="2"/>
  <c r="L72" i="2"/>
  <c r="O43" i="2"/>
  <c r="L43" i="2"/>
  <c r="L272" i="2"/>
  <c r="L210" i="2"/>
  <c r="O77" i="2"/>
  <c r="L77" i="2"/>
  <c r="O174" i="2"/>
  <c r="L174" i="2"/>
  <c r="L135" i="2"/>
  <c r="L222" i="2"/>
  <c r="L267" i="2"/>
  <c r="L242" i="2"/>
  <c r="O80" i="2"/>
  <c r="L80" i="2"/>
  <c r="O248" i="2"/>
  <c r="L248" i="2"/>
  <c r="L270" i="2"/>
  <c r="O16" i="2"/>
  <c r="L16" i="2"/>
  <c r="L283" i="2"/>
  <c r="L38" i="2"/>
  <c r="O14" i="2"/>
  <c r="L14" i="2"/>
  <c r="O196" i="2"/>
  <c r="L196" i="2"/>
  <c r="L277" i="2"/>
  <c r="L255" i="2"/>
  <c r="L250" i="2"/>
  <c r="O79" i="2"/>
  <c r="L79" i="2"/>
  <c r="L235" i="2"/>
  <c r="O190" i="2"/>
  <c r="L190" i="2"/>
  <c r="L116" i="2"/>
  <c r="L286" i="2"/>
  <c r="L181" i="2"/>
  <c r="O11" i="2"/>
  <c r="L11" i="2"/>
  <c r="L193" i="2"/>
  <c r="L198" i="2"/>
  <c r="L61" i="2"/>
  <c r="O97" i="2"/>
  <c r="L97" i="2"/>
  <c r="L249" i="2"/>
  <c r="O42" i="2"/>
  <c r="L42" i="2"/>
  <c r="L227" i="2"/>
  <c r="L289" i="2"/>
  <c r="L168" i="2"/>
  <c r="L143" i="2"/>
  <c r="O73" i="2"/>
  <c r="L73" i="2"/>
  <c r="L124" i="2"/>
  <c r="L264" i="2"/>
  <c r="O141" i="2"/>
  <c r="L141" i="2"/>
  <c r="O95" i="2"/>
  <c r="L95" i="2"/>
  <c r="L245" i="2"/>
  <c r="O139" i="2"/>
  <c r="L139" i="2"/>
  <c r="L231" i="2"/>
  <c r="O120" i="2"/>
  <c r="L120" i="2"/>
  <c r="O166" i="2"/>
  <c r="M166" i="2"/>
  <c r="L166" i="2"/>
  <c r="O184" i="2"/>
  <c r="L184" i="2"/>
  <c r="O261" i="2"/>
  <c r="L261" i="2"/>
  <c r="O75" i="2"/>
  <c r="L75" i="2"/>
  <c r="O59" i="2"/>
  <c r="L59" i="2"/>
  <c r="O33" i="2"/>
  <c r="L33" i="2"/>
  <c r="O5" i="2"/>
  <c r="L5" i="2"/>
  <c r="L68" i="2"/>
  <c r="L182" i="2"/>
  <c r="L86" i="2"/>
  <c r="L194" i="2"/>
  <c r="L178" i="2"/>
  <c r="O115" i="2"/>
  <c r="L115" i="2"/>
  <c r="O41" i="2"/>
  <c r="L41" i="2"/>
  <c r="O40" i="2"/>
  <c r="M40" i="2"/>
  <c r="L40" i="2"/>
  <c r="O131" i="2"/>
  <c r="M131" i="2"/>
  <c r="L131" i="2"/>
  <c r="O12" i="2"/>
  <c r="M12" i="2"/>
  <c r="L12" i="2"/>
  <c r="L199" i="2"/>
  <c r="M177" i="2"/>
  <c r="L177" i="2"/>
  <c r="O55" i="2"/>
  <c r="M55" i="2"/>
  <c r="L55" i="2"/>
  <c r="O28" i="2"/>
  <c r="M28" i="2"/>
  <c r="L28" i="2"/>
  <c r="L244" i="2"/>
  <c r="L279" i="2"/>
  <c r="L262" i="2"/>
  <c r="O58" i="2"/>
  <c r="M58" i="2"/>
  <c r="L58" i="2"/>
  <c r="M117" i="2"/>
  <c r="M46" i="2"/>
  <c r="M221" i="2"/>
  <c r="M82" i="2"/>
  <c r="M118" i="2"/>
  <c r="M78" i="2"/>
  <c r="M147" i="2"/>
  <c r="M129" i="2"/>
  <c r="M111" i="2"/>
  <c r="M127" i="2"/>
  <c r="M126" i="2"/>
  <c r="M81" i="2"/>
  <c r="M44" i="2"/>
  <c r="M6" i="2"/>
  <c r="M49" i="2"/>
  <c r="M211" i="2"/>
  <c r="M164" i="2"/>
  <c r="M23" i="2"/>
  <c r="M53" i="2"/>
  <c r="M252" i="2"/>
  <c r="M192" i="2"/>
  <c r="M56" i="2"/>
  <c r="M122" i="2"/>
  <c r="M273" i="2"/>
  <c r="M90" i="2"/>
  <c r="M8" i="2"/>
  <c r="M91" i="2"/>
  <c r="M7" i="2"/>
  <c r="M92" i="2"/>
  <c r="M69" i="2"/>
  <c r="M13" i="2"/>
  <c r="M89" i="2"/>
  <c r="M71" i="2"/>
  <c r="M125" i="2"/>
  <c r="M140" i="2"/>
  <c r="M18" i="2"/>
  <c r="M74" i="2"/>
  <c r="M35" i="2"/>
  <c r="M132" i="2"/>
  <c r="M154" i="2"/>
  <c r="M113" i="2"/>
  <c r="M17" i="2"/>
  <c r="M138" i="2"/>
  <c r="M21" i="2"/>
  <c r="M195" i="2"/>
  <c r="M203" i="2"/>
  <c r="M62" i="2"/>
  <c r="M30" i="2"/>
  <c r="M34" i="2"/>
  <c r="M2" i="2"/>
  <c r="M24" i="2"/>
  <c r="M102" i="2"/>
  <c r="M160" i="2"/>
  <c r="M36" i="2"/>
  <c r="M134" i="2"/>
  <c r="M48" i="2"/>
  <c r="M105" i="2"/>
  <c r="M87" i="2"/>
  <c r="M217" i="2"/>
  <c r="M209" i="2"/>
  <c r="M32" i="2"/>
  <c r="M121" i="2"/>
  <c r="M10" i="2"/>
  <c r="M226" i="2"/>
  <c r="M25" i="2"/>
  <c r="M205" i="2"/>
  <c r="M100" i="2"/>
  <c r="M149" i="2"/>
  <c r="O149" i="2"/>
  <c r="L149" i="2"/>
  <c r="O100" i="2"/>
  <c r="L100" i="2"/>
  <c r="O25" i="2"/>
  <c r="L205" i="2"/>
  <c r="L25" i="2"/>
  <c r="L285" i="2"/>
  <c r="L226" i="2"/>
  <c r="L287" i="2"/>
  <c r="O10" i="2"/>
  <c r="L10" i="2"/>
  <c r="L119" i="2"/>
  <c r="O121" i="2"/>
  <c r="L121" i="2"/>
  <c r="O32" i="2"/>
  <c r="L32" i="2"/>
  <c r="O209" i="2"/>
  <c r="L209" i="2"/>
  <c r="L217" i="2"/>
  <c r="L87" i="2"/>
  <c r="L105" i="2"/>
  <c r="O48" i="2"/>
  <c r="L48" i="2"/>
  <c r="O224" i="2"/>
  <c r="L224" i="2"/>
  <c r="O134" i="2"/>
  <c r="L134" i="2"/>
  <c r="O36" i="2"/>
  <c r="L36" i="2"/>
  <c r="O24" i="2"/>
  <c r="O160" i="2"/>
  <c r="L160" i="2"/>
  <c r="L24" i="2"/>
  <c r="L102" i="2"/>
  <c r="O20" i="2"/>
  <c r="L20" i="2"/>
  <c r="O2" i="2"/>
  <c r="L2" i="2"/>
  <c r="O34" i="2"/>
  <c r="L34" i="2"/>
  <c r="O30" i="2"/>
  <c r="L30" i="2"/>
  <c r="O62" i="2"/>
  <c r="L62" i="2"/>
  <c r="O203" i="2"/>
  <c r="L203" i="2"/>
  <c r="L195" i="2"/>
  <c r="O21" i="2"/>
  <c r="L21" i="2"/>
  <c r="L98" i="2"/>
  <c r="O138" i="2"/>
  <c r="L138" i="2"/>
  <c r="O172" i="2"/>
  <c r="L172" i="2"/>
  <c r="O3" i="2"/>
  <c r="L3" i="2"/>
  <c r="O17" i="2"/>
  <c r="L17" i="2"/>
  <c r="O113" i="2"/>
  <c r="L113" i="2"/>
  <c r="O76" i="2"/>
  <c r="L76" i="2"/>
  <c r="L154" i="2"/>
  <c r="O132" i="2"/>
  <c r="L132" i="2"/>
  <c r="O35" i="2"/>
  <c r="L35" i="2"/>
  <c r="O74" i="2"/>
  <c r="L74" i="2"/>
  <c r="O18" i="2"/>
  <c r="L18" i="2"/>
  <c r="L140" i="2"/>
  <c r="O125" i="2"/>
  <c r="L125" i="2"/>
  <c r="O71" i="2"/>
  <c r="L71" i="2"/>
  <c r="O89" i="2"/>
  <c r="L89" i="2"/>
  <c r="O13" i="2"/>
  <c r="L13" i="2"/>
  <c r="O69" i="2"/>
  <c r="L69" i="2"/>
  <c r="O7" i="2"/>
  <c r="O92" i="2"/>
  <c r="L7" i="2"/>
  <c r="L92" i="2"/>
  <c r="O91" i="2"/>
  <c r="L91" i="2"/>
  <c r="L284" i="2"/>
  <c r="O8" i="2"/>
  <c r="L8" i="2"/>
  <c r="O90" i="2"/>
  <c r="L90" i="2"/>
  <c r="L220" i="2"/>
  <c r="L189" i="2"/>
  <c r="L273" i="2"/>
  <c r="O122" i="2"/>
  <c r="L122" i="2"/>
  <c r="O56" i="2"/>
  <c r="L56" i="2"/>
  <c r="O192" i="2"/>
  <c r="L192" i="2"/>
  <c r="L219" i="2"/>
  <c r="L252" i="2"/>
  <c r="O65" i="2"/>
  <c r="L65" i="2"/>
  <c r="O53" i="2"/>
  <c r="L53" i="2"/>
  <c r="O23" i="2"/>
  <c r="L23" i="2"/>
  <c r="O185" i="2"/>
  <c r="L185" i="2"/>
  <c r="L225" i="2"/>
  <c r="O164" i="2"/>
  <c r="L164" i="2"/>
  <c r="L211" i="2"/>
  <c r="O49" i="2"/>
  <c r="L49" i="2"/>
  <c r="L260" i="2"/>
  <c r="L229" i="2"/>
  <c r="O6" i="2"/>
  <c r="L282" i="2"/>
  <c r="L6" i="2"/>
  <c r="O44" i="2"/>
  <c r="L44" i="2"/>
  <c r="L81" i="2"/>
  <c r="L271" i="2"/>
  <c r="L258" i="2"/>
  <c r="L299" i="2"/>
  <c r="O126" i="2"/>
  <c r="L126" i="2"/>
  <c r="O127" i="2"/>
  <c r="L127" i="2"/>
  <c r="L275" i="2"/>
  <c r="L111" i="2"/>
  <c r="O129" i="2"/>
  <c r="L129" i="2"/>
  <c r="L146" i="2"/>
  <c r="O214" i="2"/>
  <c r="L214" i="2"/>
  <c r="O147" i="2"/>
  <c r="L147" i="2"/>
  <c r="O78" i="2"/>
  <c r="L78" i="2"/>
  <c r="O118" i="2"/>
  <c r="L118" i="2"/>
  <c r="O82" i="2"/>
  <c r="L82" i="2"/>
  <c r="O221" i="2"/>
  <c r="L221" i="2"/>
  <c r="O46" i="2"/>
  <c r="L46" i="2"/>
  <c r="L269" i="2"/>
  <c r="L259" i="2"/>
  <c r="O145" i="2"/>
  <c r="L145" i="2"/>
  <c r="L144" i="2"/>
  <c r="O117" i="2"/>
  <c r="L117" i="2"/>
  <c r="L236" i="2"/>
  <c r="L288" i="2"/>
  <c r="S2" i="11" l="1"/>
</calcChain>
</file>

<file path=xl/sharedStrings.xml><?xml version="1.0" encoding="utf-8"?>
<sst xmlns="http://schemas.openxmlformats.org/spreadsheetml/2006/main" count="67992" uniqueCount="16998">
  <si>
    <t>When interpreting results, be sure to word your text so that it conforms with the weighted nature of the zip code centile score. The zip code centile score represents where individuals within a zip code fit within the national population of individuals, not where the zip code as a whole fits within the national set of zip codes. In contrast, the bubble centile score merely gives the zip code's place in the distribution of zip codes with at least ten bubble scores. A nationally accurate ranking of mean bubble scores was impossible due to lack of data on all zip codes.</t>
  </si>
  <si>
    <t>SES data are from the combined American Community Surveys (5-Year Estimates) for 2010 through 2014, downloaded from SocialExplorer.com</t>
  </si>
  <si>
    <t>CBSA data downloaded from ZipInfo.com. Bubble score data provided by PBS NewsHour.</t>
  </si>
  <si>
    <t>Excludes zip codes for post offices, zip codes not in the 50 states, and APO zip codes</t>
  </si>
  <si>
    <t>Four-digit zip codes have an implied zero in front of them.</t>
  </si>
  <si>
    <t xml:space="preserve">The zip code's SES percentile score is based on the combined standardized scores for percent of adults with a BA and median family income. </t>
  </si>
  <si>
    <r>
      <t xml:space="preserve">Details of the computation of the percentile score may be found in </t>
    </r>
    <r>
      <rPr>
        <b/>
        <i/>
        <sz val="12"/>
        <color theme="1"/>
        <rFont val="Calibri"/>
        <scheme val="minor"/>
      </rPr>
      <t>Coming Apart</t>
    </r>
    <r>
      <rPr>
        <b/>
        <sz val="12"/>
        <color theme="1"/>
        <rFont val="Calibri"/>
        <family val="2"/>
        <scheme val="minor"/>
      </rPr>
      <t xml:space="preserve">, Appendix B. </t>
    </r>
  </si>
  <si>
    <t>Number of bubble scores represents unique individuals. If a person lived in the same zip code at age 10 and currently, the bubble score was entered only once when computing the mean.</t>
  </si>
  <si>
    <t>Zip code</t>
  </si>
  <si>
    <t>Zip code's SES percentile score</t>
  </si>
  <si>
    <t xml:space="preserve">Population </t>
  </si>
  <si>
    <t>Core-Based Statistical Area (CBSA)</t>
  </si>
  <si>
    <t>City or town which contains the zip code</t>
  </si>
  <si>
    <t>State</t>
  </si>
  <si>
    <t>Population ages 25 and older</t>
  </si>
  <si>
    <t>Pct. of adults with BAs</t>
  </si>
  <si>
    <t>Median family income in 000s of 2014$</t>
  </si>
  <si>
    <t>Mean bubble score</t>
  </si>
  <si>
    <t>Number of bubble scores</t>
  </si>
  <si>
    <t>Zip code's bubble-score percentile (for n&gt;=10)</t>
  </si>
  <si>
    <t>Agawam</t>
  </si>
  <si>
    <t>MA</t>
  </si>
  <si>
    <t>Amherst</t>
  </si>
  <si>
    <t>Barre</t>
  </si>
  <si>
    <t>Belchertown</t>
  </si>
  <si>
    <t>Blandford</t>
  </si>
  <si>
    <t>Bondsville</t>
  </si>
  <si>
    <t>Brimfield</t>
  </si>
  <si>
    <t>Chester</t>
  </si>
  <si>
    <t>Chesterfield</t>
  </si>
  <si>
    <t>Chicopee</t>
  </si>
  <si>
    <t>Cummington</t>
  </si>
  <si>
    <t>Easthampton</t>
  </si>
  <si>
    <t>East Longmeadow</t>
  </si>
  <si>
    <t>East Otis</t>
  </si>
  <si>
    <t>Feeding Hills</t>
  </si>
  <si>
    <t>Gilbertville</t>
  </si>
  <si>
    <t>Goshen</t>
  </si>
  <si>
    <t>Granby</t>
  </si>
  <si>
    <t>Granville</t>
  </si>
  <si>
    <t>Hadley</t>
  </si>
  <si>
    <t>Hampden</t>
  </si>
  <si>
    <t>Hardwick</t>
  </si>
  <si>
    <t>Hatfield</t>
  </si>
  <si>
    <t>Haydenville</t>
  </si>
  <si>
    <t>Holyoke</t>
  </si>
  <si>
    <t>Huntington</t>
  </si>
  <si>
    <t>Leeds</t>
  </si>
  <si>
    <t>Leverett</t>
  </si>
  <si>
    <t>Ludlow</t>
  </si>
  <si>
    <t>Monson</t>
  </si>
  <si>
    <t>Northampton</t>
  </si>
  <si>
    <t>Florence</t>
  </si>
  <si>
    <t>Oakham</t>
  </si>
  <si>
    <t>Palmer</t>
  </si>
  <si>
    <t>Plainfield</t>
  </si>
  <si>
    <t>Russell</t>
  </si>
  <si>
    <t>Shutesbury</t>
  </si>
  <si>
    <t>Southampton</t>
  </si>
  <si>
    <t>South Hadley</t>
  </si>
  <si>
    <t>Southwick</t>
  </si>
  <si>
    <t>Thorndike</t>
  </si>
  <si>
    <t>Three Rivers</t>
  </si>
  <si>
    <t>Wales</t>
  </si>
  <si>
    <t>Ware</t>
  </si>
  <si>
    <t>Warren</t>
  </si>
  <si>
    <t>West Chesterfield</t>
  </si>
  <si>
    <t>Westfield</t>
  </si>
  <si>
    <t>West Hatfield</t>
  </si>
  <si>
    <t>West Springfield</t>
  </si>
  <si>
    <t>West Warren</t>
  </si>
  <si>
    <t>Whately</t>
  </si>
  <si>
    <t>Wheelwright</t>
  </si>
  <si>
    <t>Wilbraham</t>
  </si>
  <si>
    <t>Williamsburg</t>
  </si>
  <si>
    <t>Worthington</t>
  </si>
  <si>
    <t>Springfield</t>
  </si>
  <si>
    <t>Longmeadow</t>
  </si>
  <si>
    <t>Indian Orchard</t>
  </si>
  <si>
    <t>Pittsfield</t>
  </si>
  <si>
    <t>Adams</t>
  </si>
  <si>
    <t>Ashley Falls</t>
  </si>
  <si>
    <t>Becket</t>
  </si>
  <si>
    <t>Berkshire</t>
  </si>
  <si>
    <t>Cheshire</t>
  </si>
  <si>
    <t>Dalton</t>
  </si>
  <si>
    <t>Glendale</t>
  </si>
  <si>
    <t>Great Barrington</t>
  </si>
  <si>
    <t>Hinsdale</t>
  </si>
  <si>
    <t>Housatonic</t>
  </si>
  <si>
    <t>Lanesboro</t>
  </si>
  <si>
    <t>Lee</t>
  </si>
  <si>
    <t>Lenox</t>
  </si>
  <si>
    <t>Lenox Dale</t>
  </si>
  <si>
    <t>Middlefield</t>
  </si>
  <si>
    <t>Mill River</t>
  </si>
  <si>
    <t>Monterey</t>
  </si>
  <si>
    <t>North Adams</t>
  </si>
  <si>
    <t>Otis</t>
  </si>
  <si>
    <t>Richmond</t>
  </si>
  <si>
    <t>Sandisfield</t>
  </si>
  <si>
    <t>Savoy</t>
  </si>
  <si>
    <t>Sheffield</t>
  </si>
  <si>
    <t>South Egremont</t>
  </si>
  <si>
    <t>Southfield</t>
  </si>
  <si>
    <t>South Lee</t>
  </si>
  <si>
    <t>Stockbridge</t>
  </si>
  <si>
    <t>Tyringham</t>
  </si>
  <si>
    <t>West Stockbridge</t>
  </si>
  <si>
    <t>Williamstown</t>
  </si>
  <si>
    <t>Windsor</t>
  </si>
  <si>
    <t>Greenfield</t>
  </si>
  <si>
    <t>Ashfield</t>
  </si>
  <si>
    <t>Athol</t>
  </si>
  <si>
    <t>Bernardston</t>
  </si>
  <si>
    <t>Buckland</t>
  </si>
  <si>
    <t>Charlemont</t>
  </si>
  <si>
    <t>Colrain</t>
  </si>
  <si>
    <t>Conway</t>
  </si>
  <si>
    <t>Deerfield</t>
  </si>
  <si>
    <t>Drury</t>
  </si>
  <si>
    <t>Erving</t>
  </si>
  <si>
    <t>Heath</t>
  </si>
  <si>
    <t>Lake Pleasant</t>
  </si>
  <si>
    <t>Millers Falls</t>
  </si>
  <si>
    <t>Monroe Bridge</t>
  </si>
  <si>
    <t>Montague</t>
  </si>
  <si>
    <t>Gill</t>
  </si>
  <si>
    <t>New Salem</t>
  </si>
  <si>
    <t>Northfield</t>
  </si>
  <si>
    <t>Orange</t>
  </si>
  <si>
    <t>Petersham</t>
  </si>
  <si>
    <t>Rowe</t>
  </si>
  <si>
    <t>Royalston</t>
  </si>
  <si>
    <t>Shelburne Falls</t>
  </si>
  <si>
    <t>South Deerfield</t>
  </si>
  <si>
    <t>Sunderland</t>
  </si>
  <si>
    <t>Turners Falls</t>
  </si>
  <si>
    <t>Warwick</t>
  </si>
  <si>
    <t>Wendell</t>
  </si>
  <si>
    <t>Fitchburg</t>
  </si>
  <si>
    <t>Ashburnham</t>
  </si>
  <si>
    <t>Ashby</t>
  </si>
  <si>
    <t>Ayer</t>
  </si>
  <si>
    <t>Devens</t>
  </si>
  <si>
    <t>Baldwinville</t>
  </si>
  <si>
    <t>East Templeton</t>
  </si>
  <si>
    <t>Gardner</t>
  </si>
  <si>
    <t>Groton</t>
  </si>
  <si>
    <t>Harvard</t>
  </si>
  <si>
    <t>Hubbardston</t>
  </si>
  <si>
    <t>Leominster</t>
  </si>
  <si>
    <t>Littleton</t>
  </si>
  <si>
    <t>Lunenburg</t>
  </si>
  <si>
    <t>Pepperell</t>
  </si>
  <si>
    <t>Shirley</t>
  </si>
  <si>
    <t>Still River</t>
  </si>
  <si>
    <t>Templeton</t>
  </si>
  <si>
    <t>Townsend</t>
  </si>
  <si>
    <t>Westminster</t>
  </si>
  <si>
    <t>West Townsend</t>
  </si>
  <si>
    <t>Winchendon</t>
  </si>
  <si>
    <t>Auburn</t>
  </si>
  <si>
    <t>Berlin</t>
  </si>
  <si>
    <t>Blackstone</t>
  </si>
  <si>
    <t>Boylston</t>
  </si>
  <si>
    <t>Brookfield</t>
  </si>
  <si>
    <t>Charlton</t>
  </si>
  <si>
    <t>Clinton</t>
  </si>
  <si>
    <t>East Brookfield</t>
  </si>
  <si>
    <t>Douglas</t>
  </si>
  <si>
    <t>Fiskdale</t>
  </si>
  <si>
    <t>Grafton</t>
  </si>
  <si>
    <t>Holden</t>
  </si>
  <si>
    <t>Holland</t>
  </si>
  <si>
    <t>Jefferson</t>
  </si>
  <si>
    <t>Lancaster</t>
  </si>
  <si>
    <t>Leicester</t>
  </si>
  <si>
    <t>Millbury</t>
  </si>
  <si>
    <t>Millville</t>
  </si>
  <si>
    <t>New Braintree</t>
  </si>
  <si>
    <t>Northborough</t>
  </si>
  <si>
    <t>Northbridge</t>
  </si>
  <si>
    <t>North Brookfield</t>
  </si>
  <si>
    <t>North Grafton</t>
  </si>
  <si>
    <t>North Oxford</t>
  </si>
  <si>
    <t>Oxford</t>
  </si>
  <si>
    <t>Princeton</t>
  </si>
  <si>
    <t>Rochdale</t>
  </si>
  <si>
    <t>Rutland</t>
  </si>
  <si>
    <t>Shrewsbury</t>
  </si>
  <si>
    <t>Southbridge</t>
  </si>
  <si>
    <t>South Grafton</t>
  </si>
  <si>
    <t>Spencer</t>
  </si>
  <si>
    <t>Sterling</t>
  </si>
  <si>
    <t>Sturbridge</t>
  </si>
  <si>
    <t>Upton</t>
  </si>
  <si>
    <t>Uxbridge</t>
  </si>
  <si>
    <t>Webster</t>
  </si>
  <si>
    <t>Dudley</t>
  </si>
  <si>
    <t>Westborough</t>
  </si>
  <si>
    <t>West Boylston</t>
  </si>
  <si>
    <t>West Brookfield</t>
  </si>
  <si>
    <t>Whitinsville</t>
  </si>
  <si>
    <t>Sutton</t>
  </si>
  <si>
    <t>Worcester</t>
  </si>
  <si>
    <t>Cherry Valley</t>
  </si>
  <si>
    <t>Paxton</t>
  </si>
  <si>
    <t>Framingham</t>
  </si>
  <si>
    <t>Village of Nagog Woods</t>
  </si>
  <si>
    <t>Boxborough</t>
  </si>
  <si>
    <t>Acton</t>
  </si>
  <si>
    <t>Ashland</t>
  </si>
  <si>
    <t>Bedford</t>
  </si>
  <si>
    <t>Hanscom AFB</t>
  </si>
  <si>
    <t>Bolton</t>
  </si>
  <si>
    <t>Carlisle</t>
  </si>
  <si>
    <t>Concord</t>
  </si>
  <si>
    <t>Fayville</t>
  </si>
  <si>
    <t>Holliston</t>
  </si>
  <si>
    <t>Hopedale</t>
  </si>
  <si>
    <t>Hopkinton</t>
  </si>
  <si>
    <t>Hudson</t>
  </si>
  <si>
    <t>Marlborough</t>
  </si>
  <si>
    <t>Maynard</t>
  </si>
  <si>
    <t>Mendon</t>
  </si>
  <si>
    <t>Milford</t>
  </si>
  <si>
    <t>Natick</t>
  </si>
  <si>
    <t>Sherborn</t>
  </si>
  <si>
    <t>Southborough</t>
  </si>
  <si>
    <t>Lincoln</t>
  </si>
  <si>
    <t>Stow</t>
  </si>
  <si>
    <t>Sudbury</t>
  </si>
  <si>
    <t>Wayland</t>
  </si>
  <si>
    <t>Woburn</t>
  </si>
  <si>
    <t>Burlington</t>
  </si>
  <si>
    <t>Andover</t>
  </si>
  <si>
    <t>Billerica</t>
  </si>
  <si>
    <t>Chelmsford</t>
  </si>
  <si>
    <t>Dracut</t>
  </si>
  <si>
    <t>Dunstable</t>
  </si>
  <si>
    <t>Haverhill</t>
  </si>
  <si>
    <t>Georgetown</t>
  </si>
  <si>
    <t>Groveland</t>
  </si>
  <si>
    <t>Lawrence</t>
  </si>
  <si>
    <t>Methuen</t>
  </si>
  <si>
    <t>North Andover</t>
  </si>
  <si>
    <t>Lowell</t>
  </si>
  <si>
    <t>Merrimac</t>
  </si>
  <si>
    <t>North Billerica</t>
  </si>
  <si>
    <t>North Chelmsford</t>
  </si>
  <si>
    <t>North Reading</t>
  </si>
  <si>
    <t>Reading</t>
  </si>
  <si>
    <t>Tewksbury</t>
  </si>
  <si>
    <t>Tyngsboro</t>
  </si>
  <si>
    <t>Wakefield</t>
  </si>
  <si>
    <t>Westford</t>
  </si>
  <si>
    <t>Wilmington</t>
  </si>
  <si>
    <t>Winchester</t>
  </si>
  <si>
    <t>Lynn</t>
  </si>
  <si>
    <t>Saugus</t>
  </si>
  <si>
    <t>Swampscott</t>
  </si>
  <si>
    <t>Nahant</t>
  </si>
  <si>
    <t>Amesbury</t>
  </si>
  <si>
    <t>Beverly</t>
  </si>
  <si>
    <t>Boxford</t>
  </si>
  <si>
    <t>Byfield</t>
  </si>
  <si>
    <t>Danvers</t>
  </si>
  <si>
    <t>Essex</t>
  </si>
  <si>
    <t>Gloucester</t>
  </si>
  <si>
    <t>Ipswich</t>
  </si>
  <si>
    <t>Lynnfield</t>
  </si>
  <si>
    <t>Manchester</t>
  </si>
  <si>
    <t>Marblehead</t>
  </si>
  <si>
    <t>Middleton</t>
  </si>
  <si>
    <t>Newburyport</t>
  </si>
  <si>
    <t>Newbury</t>
  </si>
  <si>
    <t>Salisbury</t>
  </si>
  <si>
    <t>Peabody</t>
  </si>
  <si>
    <t>Rockport</t>
  </si>
  <si>
    <t>Rowley</t>
  </si>
  <si>
    <t>Salem</t>
  </si>
  <si>
    <t>South Hamilton</t>
  </si>
  <si>
    <t>Topsfield</t>
  </si>
  <si>
    <t>Wenham</t>
  </si>
  <si>
    <t>West Newbury</t>
  </si>
  <si>
    <t>Bellingham</t>
  </si>
  <si>
    <t>Canton</t>
  </si>
  <si>
    <t>Cohasset</t>
  </si>
  <si>
    <t>Dedham</t>
  </si>
  <si>
    <t>Dover</t>
  </si>
  <si>
    <t>East Walpole</t>
  </si>
  <si>
    <t>Foxboro</t>
  </si>
  <si>
    <t>Franklin</t>
  </si>
  <si>
    <t>Hingham</t>
  </si>
  <si>
    <t>Hull</t>
  </si>
  <si>
    <t>Mansfield</t>
  </si>
  <si>
    <t>Marshfield</t>
  </si>
  <si>
    <t>Medfield</t>
  </si>
  <si>
    <t>Medway</t>
  </si>
  <si>
    <t>Millis</t>
  </si>
  <si>
    <t>Norfolk</t>
  </si>
  <si>
    <t>Norwell</t>
  </si>
  <si>
    <t>Norwood</t>
  </si>
  <si>
    <t>Scituate</t>
  </si>
  <si>
    <t>Sharon</t>
  </si>
  <si>
    <t>South Walpole</t>
  </si>
  <si>
    <t>Stoughton</t>
  </si>
  <si>
    <t>Walpole</t>
  </si>
  <si>
    <t>Westwood</t>
  </si>
  <si>
    <t>Wrentham</t>
  </si>
  <si>
    <t>Boston</t>
  </si>
  <si>
    <t>Mattapan</t>
  </si>
  <si>
    <t>Charlestown</t>
  </si>
  <si>
    <t>Jamaica Plain</t>
  </si>
  <si>
    <t>Roslindale</t>
  </si>
  <si>
    <t>West Roxbury</t>
  </si>
  <si>
    <t>Allston</t>
  </si>
  <si>
    <t>Brighton</t>
  </si>
  <si>
    <t>Hyde Park</t>
  </si>
  <si>
    <t>Cambridge</t>
  </si>
  <si>
    <t>Somerville</t>
  </si>
  <si>
    <t>Malden</t>
  </si>
  <si>
    <t>Everett</t>
  </si>
  <si>
    <t>Chelsea</t>
  </si>
  <si>
    <t>Revere</t>
  </si>
  <si>
    <t>Winthrop</t>
  </si>
  <si>
    <t>Medford</t>
  </si>
  <si>
    <t>Quincy</t>
  </si>
  <si>
    <t>Melrose</t>
  </si>
  <si>
    <t>Stoneham</t>
  </si>
  <si>
    <t>Braintree</t>
  </si>
  <si>
    <t>Milton</t>
  </si>
  <si>
    <t>Weymouth</t>
  </si>
  <si>
    <t>East Weymouth</t>
  </si>
  <si>
    <t>South Weymouth</t>
  </si>
  <si>
    <t>North Weymouth</t>
  </si>
  <si>
    <t>Brockton</t>
  </si>
  <si>
    <t>Avon</t>
  </si>
  <si>
    <t>Bridgewater</t>
  </si>
  <si>
    <t>Carver</t>
  </si>
  <si>
    <t>Duxbury</t>
  </si>
  <si>
    <t>East Bridgewater</t>
  </si>
  <si>
    <t>Halifax</t>
  </si>
  <si>
    <t>Hanover</t>
  </si>
  <si>
    <t>Hanson</t>
  </si>
  <si>
    <t>Holbrook</t>
  </si>
  <si>
    <t>Middleboro</t>
  </si>
  <si>
    <t>Lakeville</t>
  </si>
  <si>
    <t>Abington</t>
  </si>
  <si>
    <t>North Easton</t>
  </si>
  <si>
    <t>Pembroke</t>
  </si>
  <si>
    <t>Plymouth</t>
  </si>
  <si>
    <t>Kingston</t>
  </si>
  <si>
    <t>Plympton</t>
  </si>
  <si>
    <t>Randolph</t>
  </si>
  <si>
    <t>Rockland</t>
  </si>
  <si>
    <t>South Easton</t>
  </si>
  <si>
    <t>West Bridgewater</t>
  </si>
  <si>
    <t>Whitman</t>
  </si>
  <si>
    <t>Lexington</t>
  </si>
  <si>
    <t>Brookline</t>
  </si>
  <si>
    <t>Waltham</t>
  </si>
  <si>
    <t>Newton</t>
  </si>
  <si>
    <t>Newton Center</t>
  </si>
  <si>
    <t>Newtonville</t>
  </si>
  <si>
    <t>Newton Highlands</t>
  </si>
  <si>
    <t>Newton Lower Falls</t>
  </si>
  <si>
    <t>Newton Upper Falls</t>
  </si>
  <si>
    <t>West Newton</t>
  </si>
  <si>
    <t>Auburndale</t>
  </si>
  <si>
    <t>Chestnut Hill</t>
  </si>
  <si>
    <t>Waban</t>
  </si>
  <si>
    <t>Watertown</t>
  </si>
  <si>
    <t>Arlington</t>
  </si>
  <si>
    <t>Belmont</t>
  </si>
  <si>
    <t>Wellesley Hills</t>
  </si>
  <si>
    <t>Wellesley</t>
  </si>
  <si>
    <t>Needham</t>
  </si>
  <si>
    <t>Weston</t>
  </si>
  <si>
    <t>Needham Heights</t>
  </si>
  <si>
    <t>Buzzards Bay</t>
  </si>
  <si>
    <t>Cataumet</t>
  </si>
  <si>
    <t>Chilmark</t>
  </si>
  <si>
    <t>East Falmouth</t>
  </si>
  <si>
    <t>East Sandwich</t>
  </si>
  <si>
    <t>East Wareham</t>
  </si>
  <si>
    <t>Edgartown</t>
  </si>
  <si>
    <t>Falmouth</t>
  </si>
  <si>
    <t>Woods Hole</t>
  </si>
  <si>
    <t>Nantucket</t>
  </si>
  <si>
    <t>North Falmouth</t>
  </si>
  <si>
    <t>Oak Bluffs</t>
  </si>
  <si>
    <t>Onset</t>
  </si>
  <si>
    <t>Pocasset</t>
  </si>
  <si>
    <t>Sagamore</t>
  </si>
  <si>
    <t>Sagamore Beach</t>
  </si>
  <si>
    <t>Sandwich</t>
  </si>
  <si>
    <t>Siasconset</t>
  </si>
  <si>
    <t>Vineyard Haven</t>
  </si>
  <si>
    <t>Wareham</t>
  </si>
  <si>
    <t>West Tisbury</t>
  </si>
  <si>
    <t>West Wareham</t>
  </si>
  <si>
    <t>Hyannis</t>
  </si>
  <si>
    <t>Barnstable</t>
  </si>
  <si>
    <t>Brewster</t>
  </si>
  <si>
    <t>Centerville</t>
  </si>
  <si>
    <t>Chatham</t>
  </si>
  <si>
    <t>Cotuit</t>
  </si>
  <si>
    <t>Dennis</t>
  </si>
  <si>
    <t>Dennis Port</t>
  </si>
  <si>
    <t>East Dennis</t>
  </si>
  <si>
    <t>Eastham</t>
  </si>
  <si>
    <t>Forestdale</t>
  </si>
  <si>
    <t>Harwich</t>
  </si>
  <si>
    <t>Harwich Port</t>
  </si>
  <si>
    <t>Hyannis Port</t>
  </si>
  <si>
    <t>Marstons Mills</t>
  </si>
  <si>
    <t>Mashpee</t>
  </si>
  <si>
    <t>North Chatham</t>
  </si>
  <si>
    <t>North Truro</t>
  </si>
  <si>
    <t>Orleans</t>
  </si>
  <si>
    <t>Osterville</t>
  </si>
  <si>
    <t>Provincetown</t>
  </si>
  <si>
    <t>South Chatham</t>
  </si>
  <si>
    <t>South Dennis</t>
  </si>
  <si>
    <t>South Wellfleet</t>
  </si>
  <si>
    <t>South Yarmouth</t>
  </si>
  <si>
    <t>Truro</t>
  </si>
  <si>
    <t>Wellfleet</t>
  </si>
  <si>
    <t>West Barnstable</t>
  </si>
  <si>
    <t>West Chatham</t>
  </si>
  <si>
    <t>West Dennis</t>
  </si>
  <si>
    <t>West Harwich</t>
  </si>
  <si>
    <t>West Yarmouth</t>
  </si>
  <si>
    <t>Yarmouth Port</t>
  </si>
  <si>
    <t>Assonet</t>
  </si>
  <si>
    <t>Attleboro</t>
  </si>
  <si>
    <t>Cuttyhunk</t>
  </si>
  <si>
    <t>Dighton</t>
  </si>
  <si>
    <t>East Freetown</t>
  </si>
  <si>
    <t>East Taunton</t>
  </si>
  <si>
    <t>Fairhaven</t>
  </si>
  <si>
    <t>Fall River</t>
  </si>
  <si>
    <t>Somerset</t>
  </si>
  <si>
    <t>Marion</t>
  </si>
  <si>
    <t>Mattapoisett</t>
  </si>
  <si>
    <t>New Bedford</t>
  </si>
  <si>
    <t>Acushnet</t>
  </si>
  <si>
    <t>North Dartmouth</t>
  </si>
  <si>
    <t>South Dartmouth</t>
  </si>
  <si>
    <t>North Attleboro</t>
  </si>
  <si>
    <t>Plainville</t>
  </si>
  <si>
    <t>Attleboro Falls</t>
  </si>
  <si>
    <t>North Dighton</t>
  </si>
  <si>
    <t>Norton</t>
  </si>
  <si>
    <t>Raynham</t>
  </si>
  <si>
    <t>Rehoboth</t>
  </si>
  <si>
    <t>Rochester</t>
  </si>
  <si>
    <t>Seekonk</t>
  </si>
  <si>
    <t>Swansea</t>
  </si>
  <si>
    <t>Berkley</t>
  </si>
  <si>
    <t>Taunton</t>
  </si>
  <si>
    <t>Westport</t>
  </si>
  <si>
    <t>Westport Point</t>
  </si>
  <si>
    <t>Albion</t>
  </si>
  <si>
    <t>RI</t>
  </si>
  <si>
    <t>Ashaway</t>
  </si>
  <si>
    <t>Barrington</t>
  </si>
  <si>
    <t>Block Island</t>
  </si>
  <si>
    <t>Bradford</t>
  </si>
  <si>
    <t>Bristol</t>
  </si>
  <si>
    <t>Carolina</t>
  </si>
  <si>
    <t>Chepachet</t>
  </si>
  <si>
    <t>Clayville</t>
  </si>
  <si>
    <t>Coventry</t>
  </si>
  <si>
    <t>West Greenwich</t>
  </si>
  <si>
    <t>East Greenwich</t>
  </si>
  <si>
    <t>Exeter</t>
  </si>
  <si>
    <t>Foster</t>
  </si>
  <si>
    <t>Greene</t>
  </si>
  <si>
    <t>Greenville</t>
  </si>
  <si>
    <t>Harrisville</t>
  </si>
  <si>
    <t>Hope</t>
  </si>
  <si>
    <t>Hope Valley</t>
  </si>
  <si>
    <t>Jamestown</t>
  </si>
  <si>
    <t>Little Compton</t>
  </si>
  <si>
    <t>Manville</t>
  </si>
  <si>
    <t>Mapleville</t>
  </si>
  <si>
    <t>Newport</t>
  </si>
  <si>
    <t>Middletown</t>
  </si>
  <si>
    <t>North Kingstown</t>
  </si>
  <si>
    <t>North Scituate</t>
  </si>
  <si>
    <t>Oakland</t>
  </si>
  <si>
    <t>Pascoag</t>
  </si>
  <si>
    <t>Pawtucket</t>
  </si>
  <si>
    <t>Central Falls</t>
  </si>
  <si>
    <t>Cumberland</t>
  </si>
  <si>
    <t>Portsmouth</t>
  </si>
  <si>
    <t>Prudence Island</t>
  </si>
  <si>
    <t>Saunderstown</t>
  </si>
  <si>
    <t>Shannock</t>
  </si>
  <si>
    <t>Slatersville</t>
  </si>
  <si>
    <t>Tiverton</t>
  </si>
  <si>
    <t>Narragansett</t>
  </si>
  <si>
    <t>Westerly</t>
  </si>
  <si>
    <t>West Kingston</t>
  </si>
  <si>
    <t>West Warwick</t>
  </si>
  <si>
    <t>Wood River Junction</t>
  </si>
  <si>
    <t>Woonsocket</t>
  </si>
  <si>
    <t>North Smithfield</t>
  </si>
  <si>
    <t>Wyoming</t>
  </si>
  <si>
    <t>Providence</t>
  </si>
  <si>
    <t>Cranston</t>
  </si>
  <si>
    <t>North Providence</t>
  </si>
  <si>
    <t>East Providence</t>
  </si>
  <si>
    <t>Riverside</t>
  </si>
  <si>
    <t>Rumford</t>
  </si>
  <si>
    <t>Smithfield</t>
  </si>
  <si>
    <t>Johnston</t>
  </si>
  <si>
    <t>NH</t>
  </si>
  <si>
    <t>Candia</t>
  </si>
  <si>
    <t>Derry</t>
  </si>
  <si>
    <t>Epping</t>
  </si>
  <si>
    <t>Francestown</t>
  </si>
  <si>
    <t>Fremont</t>
  </si>
  <si>
    <t>Goffstown</t>
  </si>
  <si>
    <t>Dunbarton</t>
  </si>
  <si>
    <t>Hollis</t>
  </si>
  <si>
    <t>Litchfield</t>
  </si>
  <si>
    <t>Londonderry</t>
  </si>
  <si>
    <t>Merrimack</t>
  </si>
  <si>
    <t>Mont Vernon</t>
  </si>
  <si>
    <t>Nashua</t>
  </si>
  <si>
    <t>New Boston</t>
  </si>
  <si>
    <t>New Ipswich</t>
  </si>
  <si>
    <t>Pelham</t>
  </si>
  <si>
    <t>Raymond</t>
  </si>
  <si>
    <t>Lyndeborough</t>
  </si>
  <si>
    <t>Temple</t>
  </si>
  <si>
    <t>Wilton</t>
  </si>
  <si>
    <t>Windham</t>
  </si>
  <si>
    <t>Hooksett</t>
  </si>
  <si>
    <t>Waterville Valley</t>
  </si>
  <si>
    <t>Barnstead</t>
  </si>
  <si>
    <t>Campton</t>
  </si>
  <si>
    <t>Canterbury</t>
  </si>
  <si>
    <t>Center Barnstead</t>
  </si>
  <si>
    <t>Center Harbor</t>
  </si>
  <si>
    <t>Center Sandwich</t>
  </si>
  <si>
    <t>Contoocook</t>
  </si>
  <si>
    <t>Danbury</t>
  </si>
  <si>
    <t>East Andover</t>
  </si>
  <si>
    <t>Elkins</t>
  </si>
  <si>
    <t>Epsom</t>
  </si>
  <si>
    <t>Gilmanton</t>
  </si>
  <si>
    <t>Glencliff</t>
  </si>
  <si>
    <t>Hebron</t>
  </si>
  <si>
    <t>Henniker</t>
  </si>
  <si>
    <t>Hill</t>
  </si>
  <si>
    <t>Hillsborough</t>
  </si>
  <si>
    <t>Holderness</t>
  </si>
  <si>
    <t>Laconia</t>
  </si>
  <si>
    <t>Gilford</t>
  </si>
  <si>
    <t>Meredith</t>
  </si>
  <si>
    <t>Moultonborough</t>
  </si>
  <si>
    <t>New Hampton</t>
  </si>
  <si>
    <t>New London</t>
  </si>
  <si>
    <t>Chichester</t>
  </si>
  <si>
    <t>North Sandwich</t>
  </si>
  <si>
    <t>North Sutton</t>
  </si>
  <si>
    <t>Northwood</t>
  </si>
  <si>
    <t>North Woodstock</t>
  </si>
  <si>
    <t>Rumney</t>
  </si>
  <si>
    <t>Sanbornton</t>
  </si>
  <si>
    <t>South Sutton</t>
  </si>
  <si>
    <t>Suncook</t>
  </si>
  <si>
    <t>Tilton</t>
  </si>
  <si>
    <t>Warner</t>
  </si>
  <si>
    <t>Washington</t>
  </si>
  <si>
    <t>Weare</t>
  </si>
  <si>
    <t>Wentworth</t>
  </si>
  <si>
    <t>Thornton</t>
  </si>
  <si>
    <t>Wilmot</t>
  </si>
  <si>
    <t>Nottingham</t>
  </si>
  <si>
    <t>Woodstock</t>
  </si>
  <si>
    <t>Bow</t>
  </si>
  <si>
    <t>Loudon</t>
  </si>
  <si>
    <t>Keene</t>
  </si>
  <si>
    <t>Antrim</t>
  </si>
  <si>
    <t>Ashuelot</t>
  </si>
  <si>
    <t>Bennington</t>
  </si>
  <si>
    <t>Dublin</t>
  </si>
  <si>
    <t>Sullivan</t>
  </si>
  <si>
    <t>Swanzey</t>
  </si>
  <si>
    <t>Fitzwilliam</t>
  </si>
  <si>
    <t>Gilsum</t>
  </si>
  <si>
    <t>Hancock</t>
  </si>
  <si>
    <t>Jaffrey</t>
  </si>
  <si>
    <t>Marlow</t>
  </si>
  <si>
    <t>Nelson</t>
  </si>
  <si>
    <t>Peterborough</t>
  </si>
  <si>
    <t>Rindge</t>
  </si>
  <si>
    <t>Spofford</t>
  </si>
  <si>
    <t>Stoddard</t>
  </si>
  <si>
    <t>Troy</t>
  </si>
  <si>
    <t>Westmoreland</t>
  </si>
  <si>
    <t>Bethlehem</t>
  </si>
  <si>
    <t>Colebrook</t>
  </si>
  <si>
    <t>Errol</t>
  </si>
  <si>
    <t>Franconia</t>
  </si>
  <si>
    <t>Gorham</t>
  </si>
  <si>
    <t>Groveton</t>
  </si>
  <si>
    <t>Lisbon</t>
  </si>
  <si>
    <t>Sugar Hill</t>
  </si>
  <si>
    <t>Milan</t>
  </si>
  <si>
    <t>North Stratford</t>
  </si>
  <si>
    <t>Pittsburg</t>
  </si>
  <si>
    <t>Twin Mountain</t>
  </si>
  <si>
    <t>West Stewartstown</t>
  </si>
  <si>
    <t>Whitefield</t>
  </si>
  <si>
    <t>Acworth</t>
  </si>
  <si>
    <t>Alstead</t>
  </si>
  <si>
    <t>Drewsville</t>
  </si>
  <si>
    <t>Lempster</t>
  </si>
  <si>
    <t>South Acworth</t>
  </si>
  <si>
    <t>North Walpole</t>
  </si>
  <si>
    <t>Bath</t>
  </si>
  <si>
    <t>Canaan</t>
  </si>
  <si>
    <t>Claremont</t>
  </si>
  <si>
    <t>Cornish</t>
  </si>
  <si>
    <t>Cornish Flat</t>
  </si>
  <si>
    <t>Enfield</t>
  </si>
  <si>
    <t>Etna</t>
  </si>
  <si>
    <t>Georges Mills</t>
  </si>
  <si>
    <t>Grantham</t>
  </si>
  <si>
    <t>Lebanon</t>
  </si>
  <si>
    <t>Lyme</t>
  </si>
  <si>
    <t>Meriden</t>
  </si>
  <si>
    <t>Monroe</t>
  </si>
  <si>
    <t>North Haverhill</t>
  </si>
  <si>
    <t>Orford</t>
  </si>
  <si>
    <t>Piermont</t>
  </si>
  <si>
    <t>Pike</t>
  </si>
  <si>
    <t>Sunapee</t>
  </si>
  <si>
    <t>West Lebanon</t>
  </si>
  <si>
    <t>Woodsville</t>
  </si>
  <si>
    <t>Alton</t>
  </si>
  <si>
    <t>Alton Bay</t>
  </si>
  <si>
    <t>Atkinson</t>
  </si>
  <si>
    <t>Bartlett</t>
  </si>
  <si>
    <t>Center Conway</t>
  </si>
  <si>
    <t>Center Ossipee</t>
  </si>
  <si>
    <t>Center Tuftonboro</t>
  </si>
  <si>
    <t>Chocorua</t>
  </si>
  <si>
    <t>Danville</t>
  </si>
  <si>
    <t>Madbury</t>
  </si>
  <si>
    <t>Durham</t>
  </si>
  <si>
    <t>East Hampstead</t>
  </si>
  <si>
    <t>East Kingston</t>
  </si>
  <si>
    <t>East Wakefield</t>
  </si>
  <si>
    <t>Eaton Center</t>
  </si>
  <si>
    <t>Farmington</t>
  </si>
  <si>
    <t>Freedom</t>
  </si>
  <si>
    <t>Gilmanton Iron Works</t>
  </si>
  <si>
    <t>Glen</t>
  </si>
  <si>
    <t>Greenland</t>
  </si>
  <si>
    <t>Hampstead</t>
  </si>
  <si>
    <t>Hampton</t>
  </si>
  <si>
    <t>Hampton Falls</t>
  </si>
  <si>
    <t>Intervale</t>
  </si>
  <si>
    <t>Jackson</t>
  </si>
  <si>
    <t>Kearsarge</t>
  </si>
  <si>
    <t>Madison</t>
  </si>
  <si>
    <t>Melvin Village</t>
  </si>
  <si>
    <t>Milton Mills</t>
  </si>
  <si>
    <t>Mirror Lake</t>
  </si>
  <si>
    <t>New Castle</t>
  </si>
  <si>
    <t>New Durham</t>
  </si>
  <si>
    <t>Newfields</t>
  </si>
  <si>
    <t>Newmarket</t>
  </si>
  <si>
    <t>North Conway</t>
  </si>
  <si>
    <t>North Hampton</t>
  </si>
  <si>
    <t>Ossipee</t>
  </si>
  <si>
    <t>Plaistow</t>
  </si>
  <si>
    <t>Rollinsford</t>
  </si>
  <si>
    <t>Rye</t>
  </si>
  <si>
    <t>Sanbornville</t>
  </si>
  <si>
    <t>Sandown</t>
  </si>
  <si>
    <t>Seabrook</t>
  </si>
  <si>
    <t>Silver Lake</t>
  </si>
  <si>
    <t>Somersworth</t>
  </si>
  <si>
    <t>Effingham</t>
  </si>
  <si>
    <t>South Tamworth</t>
  </si>
  <si>
    <t>Strafford</t>
  </si>
  <si>
    <t>Stratham</t>
  </si>
  <si>
    <t>Tamworth</t>
  </si>
  <si>
    <t>Union</t>
  </si>
  <si>
    <t>West Ossipee</t>
  </si>
  <si>
    <t>Wolfeboro</t>
  </si>
  <si>
    <t>Berwick</t>
  </si>
  <si>
    <t>ME</t>
  </si>
  <si>
    <t>Cape Neddick</t>
  </si>
  <si>
    <t>Eliot</t>
  </si>
  <si>
    <t>Kittery</t>
  </si>
  <si>
    <t>Kittery Point</t>
  </si>
  <si>
    <t>North Berwick</t>
  </si>
  <si>
    <t>Ogunquit</t>
  </si>
  <si>
    <t>South Berwick</t>
  </si>
  <si>
    <t>York</t>
  </si>
  <si>
    <t>York Beach</t>
  </si>
  <si>
    <t>Alfred</t>
  </si>
  <si>
    <t>Bailey Island</t>
  </si>
  <si>
    <t>Biddeford</t>
  </si>
  <si>
    <t>Biddeford Pool</t>
  </si>
  <si>
    <t>Bowdoinham</t>
  </si>
  <si>
    <t>Bridgton</t>
  </si>
  <si>
    <t>Brownfield</t>
  </si>
  <si>
    <t>Brunswick</t>
  </si>
  <si>
    <t>Casco</t>
  </si>
  <si>
    <t>Chebeague Island</t>
  </si>
  <si>
    <t>Cumberland Center</t>
  </si>
  <si>
    <t>Denmark</t>
  </si>
  <si>
    <t>East Baldwin</t>
  </si>
  <si>
    <t>Sebago</t>
  </si>
  <si>
    <t>East Waterboro</t>
  </si>
  <si>
    <t>Freeport</t>
  </si>
  <si>
    <t>Fryeburg</t>
  </si>
  <si>
    <t>Gray</t>
  </si>
  <si>
    <t>Harrison</t>
  </si>
  <si>
    <t>Hiram</t>
  </si>
  <si>
    <t>Hollis Center</t>
  </si>
  <si>
    <t>Kennebunk</t>
  </si>
  <si>
    <t>Kennebunkport</t>
  </si>
  <si>
    <t>Parsonsfield</t>
  </si>
  <si>
    <t>Limerick</t>
  </si>
  <si>
    <t>Limington</t>
  </si>
  <si>
    <t>Long Island</t>
  </si>
  <si>
    <t>Lovell</t>
  </si>
  <si>
    <t>Naples</t>
  </si>
  <si>
    <t>Newfield</t>
  </si>
  <si>
    <t>North Waterboro</t>
  </si>
  <si>
    <t>Ocean Park</t>
  </si>
  <si>
    <t>Old Orchard Beach</t>
  </si>
  <si>
    <t>Orrs Island</t>
  </si>
  <si>
    <t>Porter</t>
  </si>
  <si>
    <t>Pownal</t>
  </si>
  <si>
    <t>Saco</t>
  </si>
  <si>
    <t>Sanford</t>
  </si>
  <si>
    <t>Scarborough</t>
  </si>
  <si>
    <t>Shapleigh</t>
  </si>
  <si>
    <t>Harpswell</t>
  </si>
  <si>
    <t>Springvale</t>
  </si>
  <si>
    <t>Standish</t>
  </si>
  <si>
    <t>Steep Falls</t>
  </si>
  <si>
    <t>Topsham</t>
  </si>
  <si>
    <t>Waterboro</t>
  </si>
  <si>
    <t>Waterford</t>
  </si>
  <si>
    <t>Wells</t>
  </si>
  <si>
    <t>West Baldwin</t>
  </si>
  <si>
    <t>Westbrook</t>
  </si>
  <si>
    <t>Buxton</t>
  </si>
  <si>
    <t>West Newfield</t>
  </si>
  <si>
    <t>Yarmouth</t>
  </si>
  <si>
    <t>North Yarmouth</t>
  </si>
  <si>
    <t>Portland</t>
  </si>
  <si>
    <t>South Portland</t>
  </si>
  <si>
    <t>Cape Elizabeth</t>
  </si>
  <si>
    <t>Peaks Island</t>
  </si>
  <si>
    <t>Cumberland Foreside</t>
  </si>
  <si>
    <t>Bethel</t>
  </si>
  <si>
    <t>Bryant Pond</t>
  </si>
  <si>
    <t>Buckfield</t>
  </si>
  <si>
    <t>Dixfield</t>
  </si>
  <si>
    <t>East Dixfield</t>
  </si>
  <si>
    <t>Jay</t>
  </si>
  <si>
    <t>Lewiston</t>
  </si>
  <si>
    <t>Lisbon Falls</t>
  </si>
  <si>
    <t>Livermore</t>
  </si>
  <si>
    <t>Livermore Falls</t>
  </si>
  <si>
    <t>Greenwood</t>
  </si>
  <si>
    <t>Mechanic Falls</t>
  </si>
  <si>
    <t>Mexico</t>
  </si>
  <si>
    <t>Minot</t>
  </si>
  <si>
    <t>Monmouth</t>
  </si>
  <si>
    <t>New Gloucester</t>
  </si>
  <si>
    <t>Newry</t>
  </si>
  <si>
    <t>North Monmouth</t>
  </si>
  <si>
    <t>Norway</t>
  </si>
  <si>
    <t>Poland</t>
  </si>
  <si>
    <t>Roxbury</t>
  </si>
  <si>
    <t>Sabattus</t>
  </si>
  <si>
    <t>South Paris</t>
  </si>
  <si>
    <t>Turner</t>
  </si>
  <si>
    <t>Wayne</t>
  </si>
  <si>
    <t>Weld</t>
  </si>
  <si>
    <t>West Bethel</t>
  </si>
  <si>
    <t>Bowdoin</t>
  </si>
  <si>
    <t>West Paris</t>
  </si>
  <si>
    <t>Peru</t>
  </si>
  <si>
    <t>Sumner</t>
  </si>
  <si>
    <t>Augusta</t>
  </si>
  <si>
    <t>Dresden</t>
  </si>
  <si>
    <t>Farmingdale</t>
  </si>
  <si>
    <t>Gardiner</t>
  </si>
  <si>
    <t>Hallowell</t>
  </si>
  <si>
    <t>Kents Hill</t>
  </si>
  <si>
    <t>Mount Vernon</t>
  </si>
  <si>
    <t>Palermo</t>
  </si>
  <si>
    <t>Readfield</t>
  </si>
  <si>
    <t>South China</t>
  </si>
  <si>
    <t>South Gardiner</t>
  </si>
  <si>
    <t>Vienna</t>
  </si>
  <si>
    <t>Bangor</t>
  </si>
  <si>
    <t>Abbot</t>
  </si>
  <si>
    <t>Aurora</t>
  </si>
  <si>
    <t>Bradley</t>
  </si>
  <si>
    <t>Brewer</t>
  </si>
  <si>
    <t>Brookton</t>
  </si>
  <si>
    <t>Brownville</t>
  </si>
  <si>
    <t>Brownville Junction</t>
  </si>
  <si>
    <t>Bucksport</t>
  </si>
  <si>
    <t>Greenbush</t>
  </si>
  <si>
    <t>Carmel</t>
  </si>
  <si>
    <t>Castine</t>
  </si>
  <si>
    <t>Charleston</t>
  </si>
  <si>
    <t>Danforth</t>
  </si>
  <si>
    <t>Dover Foxcroft</t>
  </si>
  <si>
    <t>Corinth</t>
  </si>
  <si>
    <t>Eddington</t>
  </si>
  <si>
    <t>East Millinocket</t>
  </si>
  <si>
    <t>Frankfort</t>
  </si>
  <si>
    <t>Greenville Junction</t>
  </si>
  <si>
    <t>Guilford</t>
  </si>
  <si>
    <t>Howland</t>
  </si>
  <si>
    <t>Kenduskeag</t>
  </si>
  <si>
    <t>Kingman</t>
  </si>
  <si>
    <t>Lagrange</t>
  </si>
  <si>
    <t>Lambert Lake</t>
  </si>
  <si>
    <t>Levant</t>
  </si>
  <si>
    <t>Mattawamkeag</t>
  </si>
  <si>
    <t>Millinocket</t>
  </si>
  <si>
    <t>Milo</t>
  </si>
  <si>
    <t>Old Town</t>
  </si>
  <si>
    <t>Orient</t>
  </si>
  <si>
    <t>Orland</t>
  </si>
  <si>
    <t>Orono</t>
  </si>
  <si>
    <t>Orrington</t>
  </si>
  <si>
    <t>Passadumkeag</t>
  </si>
  <si>
    <t>Penobscot</t>
  </si>
  <si>
    <t>Rockwood</t>
  </si>
  <si>
    <t>Sangerville</t>
  </si>
  <si>
    <t>Sebec</t>
  </si>
  <si>
    <t>Shirley Mills</t>
  </si>
  <si>
    <t>Stetson</t>
  </si>
  <si>
    <t>Stillwater</t>
  </si>
  <si>
    <t>Vanceboro</t>
  </si>
  <si>
    <t>Waite</t>
  </si>
  <si>
    <t>West Enfield</t>
  </si>
  <si>
    <t>Winn</t>
  </si>
  <si>
    <t>Winterport</t>
  </si>
  <si>
    <t>Wytopitlock</t>
  </si>
  <si>
    <t>Alna</t>
  </si>
  <si>
    <t>Boothbay</t>
  </si>
  <si>
    <t>Boothbay Harbor</t>
  </si>
  <si>
    <t>Chamberlain</t>
  </si>
  <si>
    <t>Damariscotta</t>
  </si>
  <si>
    <t>East Boothbay</t>
  </si>
  <si>
    <t>Friendship</t>
  </si>
  <si>
    <t>Bremen</t>
  </si>
  <si>
    <t>Newcastle</t>
  </si>
  <si>
    <t>New Harbor</t>
  </si>
  <si>
    <t>Nobleboro</t>
  </si>
  <si>
    <t>Edgecomb</t>
  </si>
  <si>
    <t>Pemaquid</t>
  </si>
  <si>
    <t>Phippsburg</t>
  </si>
  <si>
    <t>Cushing</t>
  </si>
  <si>
    <t>Round Pond</t>
  </si>
  <si>
    <t>South Bristol</t>
  </si>
  <si>
    <t>Trevett</t>
  </si>
  <si>
    <t>Waldoboro</t>
  </si>
  <si>
    <t>Southport</t>
  </si>
  <si>
    <t>Wiscasset</t>
  </si>
  <si>
    <t>Woolwich</t>
  </si>
  <si>
    <t>Ellsworth</t>
  </si>
  <si>
    <t>Addison</t>
  </si>
  <si>
    <t>Gouldsboro</t>
  </si>
  <si>
    <t>Bar Harbor</t>
  </si>
  <si>
    <t>Beals</t>
  </si>
  <si>
    <t>Bernard</t>
  </si>
  <si>
    <t>Birch Harbor</t>
  </si>
  <si>
    <t>Blue Hill</t>
  </si>
  <si>
    <t>Brooklin</t>
  </si>
  <si>
    <t>Brooksville</t>
  </si>
  <si>
    <t>Calais</t>
  </si>
  <si>
    <t>Cherryfield</t>
  </si>
  <si>
    <t>Columbia Falls</t>
  </si>
  <si>
    <t>Corea</t>
  </si>
  <si>
    <t>Cranberry Isles</t>
  </si>
  <si>
    <t>Cutler</t>
  </si>
  <si>
    <t>Deer Isle</t>
  </si>
  <si>
    <t>Dennysville</t>
  </si>
  <si>
    <t>East Machias</t>
  </si>
  <si>
    <t>Eastport</t>
  </si>
  <si>
    <t>Frenchboro</t>
  </si>
  <si>
    <t>Grand Lake Stream</t>
  </si>
  <si>
    <t>Harborside</t>
  </si>
  <si>
    <t>Harrington</t>
  </si>
  <si>
    <t>Isle au Haut</t>
  </si>
  <si>
    <t>Islesford</t>
  </si>
  <si>
    <t>Jonesboro</t>
  </si>
  <si>
    <t>Jonesport</t>
  </si>
  <si>
    <t>Little Deer Isle</t>
  </si>
  <si>
    <t>Lubec</t>
  </si>
  <si>
    <t>Bass Harbor</t>
  </si>
  <si>
    <t>Machias</t>
  </si>
  <si>
    <t>Machiasport</t>
  </si>
  <si>
    <t>Meddybemps</t>
  </si>
  <si>
    <t>Milbridge</t>
  </si>
  <si>
    <t>Mount Desert</t>
  </si>
  <si>
    <t>Northeast Harbor</t>
  </si>
  <si>
    <t>Perry</t>
  </si>
  <si>
    <t>Prospect Harbor</t>
  </si>
  <si>
    <t>Robbinston</t>
  </si>
  <si>
    <t>Sargentville</t>
  </si>
  <si>
    <t>Seal Cove</t>
  </si>
  <si>
    <t>Seal Harbor</t>
  </si>
  <si>
    <t>Sedgwick</t>
  </si>
  <si>
    <t>Sorrento</t>
  </si>
  <si>
    <t>Southwest Harbor</t>
  </si>
  <si>
    <t>Steuben</t>
  </si>
  <si>
    <t>Stonington</t>
  </si>
  <si>
    <t>Surry</t>
  </si>
  <si>
    <t>Swans Island</t>
  </si>
  <si>
    <t>Wesley</t>
  </si>
  <si>
    <t>Whiting</t>
  </si>
  <si>
    <t>Winter Harbor</t>
  </si>
  <si>
    <t>Baileyville</t>
  </si>
  <si>
    <t>Houlton</t>
  </si>
  <si>
    <t>Benedicta</t>
  </si>
  <si>
    <t>Blaine</t>
  </si>
  <si>
    <t>Caribou</t>
  </si>
  <si>
    <t>Eagle Lake</t>
  </si>
  <si>
    <t>Easton</t>
  </si>
  <si>
    <t>Fort Fairfield</t>
  </si>
  <si>
    <t>Fort Kent</t>
  </si>
  <si>
    <t>Frenchville</t>
  </si>
  <si>
    <t>Grand Isle</t>
  </si>
  <si>
    <t>Island Falls</t>
  </si>
  <si>
    <t>Limestone</t>
  </si>
  <si>
    <t>Madawaska</t>
  </si>
  <si>
    <t>Mapleton</t>
  </si>
  <si>
    <t>Mars Hill</t>
  </si>
  <si>
    <t>Monticello</t>
  </si>
  <si>
    <t>New Limerick</t>
  </si>
  <si>
    <t>New Sweden</t>
  </si>
  <si>
    <t>Oakfield</t>
  </si>
  <si>
    <t>Oxbow</t>
  </si>
  <si>
    <t>Patten</t>
  </si>
  <si>
    <t>Perham</t>
  </si>
  <si>
    <t>Portage</t>
  </si>
  <si>
    <t>Presque Isle</t>
  </si>
  <si>
    <t>Saint Agatha</t>
  </si>
  <si>
    <t>Saint David</t>
  </si>
  <si>
    <t>Saint Francis</t>
  </si>
  <si>
    <t>Sherman</t>
  </si>
  <si>
    <t>Stacyville</t>
  </si>
  <si>
    <t>Sinclair</t>
  </si>
  <si>
    <t>Smyrna Mills</t>
  </si>
  <si>
    <t>Wallagrass</t>
  </si>
  <si>
    <t>Stockholm</t>
  </si>
  <si>
    <t>Van Buren</t>
  </si>
  <si>
    <t>Washburn</t>
  </si>
  <si>
    <t>Camden</t>
  </si>
  <si>
    <t>Islesboro</t>
  </si>
  <si>
    <t>Lincolnville</t>
  </si>
  <si>
    <t>Matinicus</t>
  </si>
  <si>
    <t>North Haven</t>
  </si>
  <si>
    <t>Owls Head</t>
  </si>
  <si>
    <t>Port Clyde</t>
  </si>
  <si>
    <t>South Thomaston</t>
  </si>
  <si>
    <t>Spruce Head</t>
  </si>
  <si>
    <t>Tenants Harbor</t>
  </si>
  <si>
    <t>Thomaston</t>
  </si>
  <si>
    <t>Vinalhaven</t>
  </si>
  <si>
    <t>Waterville</t>
  </si>
  <si>
    <t>Anson</t>
  </si>
  <si>
    <t>Athens</t>
  </si>
  <si>
    <t>Belfast</t>
  </si>
  <si>
    <t>Belgrade</t>
  </si>
  <si>
    <t>Belgrade Lakes</t>
  </si>
  <si>
    <t>Bingham</t>
  </si>
  <si>
    <t>Brooks</t>
  </si>
  <si>
    <t>Burnham</t>
  </si>
  <si>
    <t>Caratunk</t>
  </si>
  <si>
    <t>Corinna</t>
  </si>
  <si>
    <t>Detroit</t>
  </si>
  <si>
    <t>Dexter</t>
  </si>
  <si>
    <t>Dixmont</t>
  </si>
  <si>
    <t>Eustis</t>
  </si>
  <si>
    <t>Fairfield</t>
  </si>
  <si>
    <t>Garland</t>
  </si>
  <si>
    <t>Harmony</t>
  </si>
  <si>
    <t>Hartland</t>
  </si>
  <si>
    <t>Jackman</t>
  </si>
  <si>
    <t>Kingfield</t>
  </si>
  <si>
    <t>Liberty</t>
  </si>
  <si>
    <t>Morrill</t>
  </si>
  <si>
    <t>New Sharon</t>
  </si>
  <si>
    <t>New Vineyard</t>
  </si>
  <si>
    <t>Norridgewock</t>
  </si>
  <si>
    <t>North Anson</t>
  </si>
  <si>
    <t>New Portland</t>
  </si>
  <si>
    <t>North Vassalboro</t>
  </si>
  <si>
    <t>Oquossoc</t>
  </si>
  <si>
    <t>Palmyra</t>
  </si>
  <si>
    <t>Phillips</t>
  </si>
  <si>
    <t>Rangeley</t>
  </si>
  <si>
    <t>Saint Albans</t>
  </si>
  <si>
    <t>Searsmont</t>
  </si>
  <si>
    <t>Searsport</t>
  </si>
  <si>
    <t>Skowhegan</t>
  </si>
  <si>
    <t>Solon</t>
  </si>
  <si>
    <t>Stockton Springs</t>
  </si>
  <si>
    <t>Stratton</t>
  </si>
  <si>
    <t>Strong</t>
  </si>
  <si>
    <t>West Forks</t>
  </si>
  <si>
    <t>Unity</t>
  </si>
  <si>
    <t>Vassalboro</t>
  </si>
  <si>
    <t>White River Junction</t>
  </si>
  <si>
    <t>VT</t>
  </si>
  <si>
    <t>Barnard</t>
  </si>
  <si>
    <t>Bridgewater Corners</t>
  </si>
  <si>
    <t>Brownsville</t>
  </si>
  <si>
    <t>East Corinth</t>
  </si>
  <si>
    <t>East Randolph</t>
  </si>
  <si>
    <t>East Ryegate</t>
  </si>
  <si>
    <t>East Thetford</t>
  </si>
  <si>
    <t>Fairlee</t>
  </si>
  <si>
    <t>Mc Indoe Falls</t>
  </si>
  <si>
    <t>North Hartland</t>
  </si>
  <si>
    <t>North Pomfret</t>
  </si>
  <si>
    <t>Norwich</t>
  </si>
  <si>
    <t>Post Mills</t>
  </si>
  <si>
    <t>Quechee</t>
  </si>
  <si>
    <t>Randolph Center</t>
  </si>
  <si>
    <t>South Pomfret</t>
  </si>
  <si>
    <t>South Royalton</t>
  </si>
  <si>
    <t>South Ryegate</t>
  </si>
  <si>
    <t>South Strafford</t>
  </si>
  <si>
    <t>South Woodstock</t>
  </si>
  <si>
    <t>Thetford Center</t>
  </si>
  <si>
    <t>Tunbridge</t>
  </si>
  <si>
    <t>Vershire</t>
  </si>
  <si>
    <t>Wells River</t>
  </si>
  <si>
    <t>West Fairlee</t>
  </si>
  <si>
    <t>West Hartford</t>
  </si>
  <si>
    <t>West Topsham</t>
  </si>
  <si>
    <t>Bellows Falls</t>
  </si>
  <si>
    <t>Cambridgeport</t>
  </si>
  <si>
    <t>Cavendish</t>
  </si>
  <si>
    <t>North Springfield</t>
  </si>
  <si>
    <t>Perkinsville</t>
  </si>
  <si>
    <t>Proctorsville</t>
  </si>
  <si>
    <t>Saxtons River</t>
  </si>
  <si>
    <t>South Londonderry</t>
  </si>
  <si>
    <t>Dorset</t>
  </si>
  <si>
    <t>East Arlington</t>
  </si>
  <si>
    <t>East Dorset</t>
  </si>
  <si>
    <t>Manchester Center</t>
  </si>
  <si>
    <t>North Bennington</t>
  </si>
  <si>
    <t>North Pownal</t>
  </si>
  <si>
    <t>Shaftsbury</t>
  </si>
  <si>
    <t>Brattleboro</t>
  </si>
  <si>
    <t>Bondville</t>
  </si>
  <si>
    <t>East Dover</t>
  </si>
  <si>
    <t>Jacksonville</t>
  </si>
  <si>
    <t>Jamaica</t>
  </si>
  <si>
    <t>Newfane</t>
  </si>
  <si>
    <t>Putney</t>
  </si>
  <si>
    <t>Readsboro</t>
  </si>
  <si>
    <t>Stamford</t>
  </si>
  <si>
    <t>Townshend</t>
  </si>
  <si>
    <t>Vernon</t>
  </si>
  <si>
    <t>Wardsboro</t>
  </si>
  <si>
    <t>West Dover</t>
  </si>
  <si>
    <t>West Halifax</t>
  </si>
  <si>
    <t>West Townshend</t>
  </si>
  <si>
    <t>West Wardsboro</t>
  </si>
  <si>
    <t>Whitingham</t>
  </si>
  <si>
    <t>Williamsville</t>
  </si>
  <si>
    <t>South Burlington</t>
  </si>
  <si>
    <t>Winooski</t>
  </si>
  <si>
    <t>Alburgh</t>
  </si>
  <si>
    <t>Bakersfield</t>
  </si>
  <si>
    <t>Belvidere Center</t>
  </si>
  <si>
    <t>Charlotte</t>
  </si>
  <si>
    <t>Colchester</t>
  </si>
  <si>
    <t>East Berkshire</t>
  </si>
  <si>
    <t>East Fairfield</t>
  </si>
  <si>
    <t>Enosburg Falls</t>
  </si>
  <si>
    <t>Essex Junction</t>
  </si>
  <si>
    <t>Fairfax</t>
  </si>
  <si>
    <t>Ferrisburgh</t>
  </si>
  <si>
    <t>Highgate Center</t>
  </si>
  <si>
    <t>Hinesburg</t>
  </si>
  <si>
    <t>Isle La Motte</t>
  </si>
  <si>
    <t>Jeffersonville</t>
  </si>
  <si>
    <t>Jericho</t>
  </si>
  <si>
    <t>Montgomery Center</t>
  </si>
  <si>
    <t>New Haven</t>
  </si>
  <si>
    <t>North Ferrisburgh</t>
  </si>
  <si>
    <t>North Hero</t>
  </si>
  <si>
    <t>Richford</t>
  </si>
  <si>
    <t>Shelburne</t>
  </si>
  <si>
    <t>Sheldon</t>
  </si>
  <si>
    <t>South Hero</t>
  </si>
  <si>
    <t>Starksboro</t>
  </si>
  <si>
    <t>Swanton</t>
  </si>
  <si>
    <t>Underhill</t>
  </si>
  <si>
    <t>Vergennes</t>
  </si>
  <si>
    <t>Williston</t>
  </si>
  <si>
    <t>Montpelier</t>
  </si>
  <si>
    <t>Adamant</t>
  </si>
  <si>
    <t>Cabot</t>
  </si>
  <si>
    <t>East Barre</t>
  </si>
  <si>
    <t>East Calais</t>
  </si>
  <si>
    <t>East Montpelier</t>
  </si>
  <si>
    <t>Eden</t>
  </si>
  <si>
    <t>Eden Mills</t>
  </si>
  <si>
    <t>Graniteville</t>
  </si>
  <si>
    <t>Johnson</t>
  </si>
  <si>
    <t>Lake Elmore</t>
  </si>
  <si>
    <t>Moretown</t>
  </si>
  <si>
    <t>Morrisville</t>
  </si>
  <si>
    <t>Stowe</t>
  </si>
  <si>
    <t>Waitsfield</t>
  </si>
  <si>
    <t>Waterbury</t>
  </si>
  <si>
    <t>Waterbury Center</t>
  </si>
  <si>
    <t>Wolcott</t>
  </si>
  <si>
    <t>Woodbury</t>
  </si>
  <si>
    <t>Bomoseen</t>
  </si>
  <si>
    <t>Brandon</t>
  </si>
  <si>
    <t>Bridport</t>
  </si>
  <si>
    <t>Castleton</t>
  </si>
  <si>
    <t>Center Rutland</t>
  </si>
  <si>
    <t>Chittenden</t>
  </si>
  <si>
    <t>Cuttingsville</t>
  </si>
  <si>
    <t>Danby</t>
  </si>
  <si>
    <t>East Wallingford</t>
  </si>
  <si>
    <t>Fair Haven</t>
  </si>
  <si>
    <t>Killington</t>
  </si>
  <si>
    <t>Middlebury</t>
  </si>
  <si>
    <t>Middletown Springs</t>
  </si>
  <si>
    <t>Mount Holly</t>
  </si>
  <si>
    <t>North Clarendon</t>
  </si>
  <si>
    <t>Orwell</t>
  </si>
  <si>
    <t>Pawlet</t>
  </si>
  <si>
    <t>Pittsford</t>
  </si>
  <si>
    <t>Poultney</t>
  </si>
  <si>
    <t>Proctor</t>
  </si>
  <si>
    <t>Ripton</t>
  </si>
  <si>
    <t>Shoreham</t>
  </si>
  <si>
    <t>Wallingford</t>
  </si>
  <si>
    <t>West Pawlet</t>
  </si>
  <si>
    <t>West Rupert</t>
  </si>
  <si>
    <t>West Rutland</t>
  </si>
  <si>
    <t>Saint Johnsbury</t>
  </si>
  <si>
    <t>Albany</t>
  </si>
  <si>
    <t>Barnet</t>
  </si>
  <si>
    <t>Barton</t>
  </si>
  <si>
    <t>Craftsbury</t>
  </si>
  <si>
    <t>Craftsbury Common</t>
  </si>
  <si>
    <t>Derby</t>
  </si>
  <si>
    <t>Derby Line</t>
  </si>
  <si>
    <t>East Burke</t>
  </si>
  <si>
    <t>East Charleston</t>
  </si>
  <si>
    <t>East Hardwick</t>
  </si>
  <si>
    <t>East Haven</t>
  </si>
  <si>
    <t>Glover</t>
  </si>
  <si>
    <t>Greensboro</t>
  </si>
  <si>
    <t>Greensboro Bend</t>
  </si>
  <si>
    <t>Irasburg</t>
  </si>
  <si>
    <t>Island Pond</t>
  </si>
  <si>
    <t>Lyndonville</t>
  </si>
  <si>
    <t>Morgan</t>
  </si>
  <si>
    <t>Newport Center</t>
  </si>
  <si>
    <t>North Concord</t>
  </si>
  <si>
    <t>North Troy</t>
  </si>
  <si>
    <t>Peacham</t>
  </si>
  <si>
    <t>West Burke</t>
  </si>
  <si>
    <t>West Charleston</t>
  </si>
  <si>
    <t>West Danville</t>
  </si>
  <si>
    <t>West Glover</t>
  </si>
  <si>
    <t>Averill</t>
  </si>
  <si>
    <t>Beecher Falls</t>
  </si>
  <si>
    <t>Gilman</t>
  </si>
  <si>
    <t>Guildhall</t>
  </si>
  <si>
    <t>CT</t>
  </si>
  <si>
    <t>Bloomfield</t>
  </si>
  <si>
    <t>Broad Brook</t>
  </si>
  <si>
    <t>East Berlin</t>
  </si>
  <si>
    <t>East Canaan</t>
  </si>
  <si>
    <t>East Granby</t>
  </si>
  <si>
    <t>East Hartland</t>
  </si>
  <si>
    <t>Ellington</t>
  </si>
  <si>
    <t>Falls Village</t>
  </si>
  <si>
    <t>Glastonbury</t>
  </si>
  <si>
    <t>New Britain</t>
  </si>
  <si>
    <t>New Hartford</t>
  </si>
  <si>
    <t>North Granby</t>
  </si>
  <si>
    <t>Barkhamsted</t>
  </si>
  <si>
    <t>Riverton</t>
  </si>
  <si>
    <t>Vernon Rockville</t>
  </si>
  <si>
    <t>Rocky Hill</t>
  </si>
  <si>
    <t>Simsbury</t>
  </si>
  <si>
    <t>Somers</t>
  </si>
  <si>
    <t>South Glastonbury</t>
  </si>
  <si>
    <t>South Windsor</t>
  </si>
  <si>
    <t>Stafford Springs</t>
  </si>
  <si>
    <t>Suffield</t>
  </si>
  <si>
    <t>Tariffville</t>
  </si>
  <si>
    <t>Tolland</t>
  </si>
  <si>
    <t>Unionville</t>
  </si>
  <si>
    <t>East Windsor</t>
  </si>
  <si>
    <t>Weatogue</t>
  </si>
  <si>
    <t>West Granby</t>
  </si>
  <si>
    <t>West Hartland</t>
  </si>
  <si>
    <t>West Simsbury</t>
  </si>
  <si>
    <t>West Suffield</t>
  </si>
  <si>
    <t>Windsor Locks</t>
  </si>
  <si>
    <t>Winsted</t>
  </si>
  <si>
    <t>Hartford</t>
  </si>
  <si>
    <t>East Hartford</t>
  </si>
  <si>
    <t>Wethersfield</t>
  </si>
  <si>
    <t>Newington</t>
  </si>
  <si>
    <t>Willimantic</t>
  </si>
  <si>
    <t>Amston</t>
  </si>
  <si>
    <t>Brooklyn</t>
  </si>
  <si>
    <t>Chaplin</t>
  </si>
  <si>
    <t>Columbia</t>
  </si>
  <si>
    <t>Danielson</t>
  </si>
  <si>
    <t>Dayville</t>
  </si>
  <si>
    <t>Eastford</t>
  </si>
  <si>
    <t>Mansfield Center</t>
  </si>
  <si>
    <t>North Franklin</t>
  </si>
  <si>
    <t>North Grosvenordale</t>
  </si>
  <si>
    <t>North Windham</t>
  </si>
  <si>
    <t>Pomfret Center</t>
  </si>
  <si>
    <t>Putnam</t>
  </si>
  <si>
    <t>Quinebaug</t>
  </si>
  <si>
    <t>Scotland</t>
  </si>
  <si>
    <t>South Windham</t>
  </si>
  <si>
    <t>Storrs Mansfield</t>
  </si>
  <si>
    <t>Thompson</t>
  </si>
  <si>
    <t>Ashford</t>
  </si>
  <si>
    <t>Willington</t>
  </si>
  <si>
    <t>Woodstock Valley</t>
  </si>
  <si>
    <t>Baltic</t>
  </si>
  <si>
    <t>Central Village</t>
  </si>
  <si>
    <t>East Lyme</t>
  </si>
  <si>
    <t>Bozrah</t>
  </si>
  <si>
    <t>Gales Ferry</t>
  </si>
  <si>
    <t>Ledyard</t>
  </si>
  <si>
    <t>Jewett City</t>
  </si>
  <si>
    <t>Moosup</t>
  </si>
  <si>
    <t>Mystic</t>
  </si>
  <si>
    <t>Niantic</t>
  </si>
  <si>
    <t>North Stonington</t>
  </si>
  <si>
    <t>Preston</t>
  </si>
  <si>
    <t>Oakdale</t>
  </si>
  <si>
    <t>Old Lyme</t>
  </si>
  <si>
    <t>Oneco</t>
  </si>
  <si>
    <t>Quaker Hill</t>
  </si>
  <si>
    <t>South Lyme</t>
  </si>
  <si>
    <t>Pawcatuck</t>
  </si>
  <si>
    <t>Taftville</t>
  </si>
  <si>
    <t>Uncasville</t>
  </si>
  <si>
    <t>Voluntown</t>
  </si>
  <si>
    <t>Fishers Island</t>
  </si>
  <si>
    <t>NY</t>
  </si>
  <si>
    <t>Ansonia</t>
  </si>
  <si>
    <t>Beacon Falls</t>
  </si>
  <si>
    <t>Branford</t>
  </si>
  <si>
    <t>Centerbrook</t>
  </si>
  <si>
    <t>Cromwell</t>
  </si>
  <si>
    <t>Deep River</t>
  </si>
  <si>
    <t>Killingworth</t>
  </si>
  <si>
    <t>East Haddam</t>
  </si>
  <si>
    <t>East Hampton</t>
  </si>
  <si>
    <t>Haddam</t>
  </si>
  <si>
    <t>Higganum</t>
  </si>
  <si>
    <t>Ivoryton</t>
  </si>
  <si>
    <t>Middle Haddam</t>
  </si>
  <si>
    <t>Milldale</t>
  </si>
  <si>
    <t>Moodus</t>
  </si>
  <si>
    <t>Newtown</t>
  </si>
  <si>
    <t>North Branford</t>
  </si>
  <si>
    <t>Northford</t>
  </si>
  <si>
    <t>Old Saybrook</t>
  </si>
  <si>
    <t>Plantsville</t>
  </si>
  <si>
    <t>Rockfall</t>
  </si>
  <si>
    <t>Sandy Hook</t>
  </si>
  <si>
    <t>Seymour</t>
  </si>
  <si>
    <t>Shelton</t>
  </si>
  <si>
    <t>Southbury</t>
  </si>
  <si>
    <t>Southington</t>
  </si>
  <si>
    <t>Hamden</t>
  </si>
  <si>
    <t>West Haven</t>
  </si>
  <si>
    <t>Bethany</t>
  </si>
  <si>
    <t>Woodbridge</t>
  </si>
  <si>
    <t>Bridgeport</t>
  </si>
  <si>
    <t>Trumbull</t>
  </si>
  <si>
    <t>Stratford</t>
  </si>
  <si>
    <t>Prospect</t>
  </si>
  <si>
    <t>Bantam</t>
  </si>
  <si>
    <t>Cornwall Bridge</t>
  </si>
  <si>
    <t>Gaylordsville</t>
  </si>
  <si>
    <t>Kent</t>
  </si>
  <si>
    <t>Lakeside</t>
  </si>
  <si>
    <t>Morris</t>
  </si>
  <si>
    <t>Naugatuck</t>
  </si>
  <si>
    <t>New Milford</t>
  </si>
  <si>
    <t>New Preston Marble Dale</t>
  </si>
  <si>
    <t>Oakville</t>
  </si>
  <si>
    <t>South Kent</t>
  </si>
  <si>
    <t>Terryville</t>
  </si>
  <si>
    <t>Torrington</t>
  </si>
  <si>
    <t>Harwinton</t>
  </si>
  <si>
    <t>Washington Depot</t>
  </si>
  <si>
    <t>West Cornwall</t>
  </si>
  <si>
    <t>Cos Cob</t>
  </si>
  <si>
    <t>New Fairfield</t>
  </si>
  <si>
    <t>Darien</t>
  </si>
  <si>
    <t>Greenwich</t>
  </si>
  <si>
    <t>New Canaan</t>
  </si>
  <si>
    <t>Norwalk</t>
  </si>
  <si>
    <t>Old Greenwich</t>
  </si>
  <si>
    <t>Ridgefield</t>
  </si>
  <si>
    <t>Redding</t>
  </si>
  <si>
    <t>Avenel</t>
  </si>
  <si>
    <t>NJ</t>
  </si>
  <si>
    <t>Bayonne</t>
  </si>
  <si>
    <t>Boonton</t>
  </si>
  <si>
    <t>Caldwell</t>
  </si>
  <si>
    <t>Carteret</t>
  </si>
  <si>
    <t>Cedar Grove</t>
  </si>
  <si>
    <t>Cliffside Park</t>
  </si>
  <si>
    <t>Clifton</t>
  </si>
  <si>
    <t>Cranford</t>
  </si>
  <si>
    <t>East Orange</t>
  </si>
  <si>
    <t>Edgewater</t>
  </si>
  <si>
    <t>Essex Fells</t>
  </si>
  <si>
    <t>Fairview</t>
  </si>
  <si>
    <t>Fanwood</t>
  </si>
  <si>
    <t>Fort Lee</t>
  </si>
  <si>
    <t>Garfield</t>
  </si>
  <si>
    <t>Garwood</t>
  </si>
  <si>
    <t>Glen Ridge</t>
  </si>
  <si>
    <t>Hoboken</t>
  </si>
  <si>
    <t>North Arlington</t>
  </si>
  <si>
    <t>Kearny</t>
  </si>
  <si>
    <t>Kenilworth</t>
  </si>
  <si>
    <t>Lake Hiawatha</t>
  </si>
  <si>
    <t>Lincoln Park</t>
  </si>
  <si>
    <t>Linden</t>
  </si>
  <si>
    <t>Livingston</t>
  </si>
  <si>
    <t>Maplewood</t>
  </si>
  <si>
    <t>Millburn</t>
  </si>
  <si>
    <t>Montclair</t>
  </si>
  <si>
    <t>Verona</t>
  </si>
  <si>
    <t>Montville</t>
  </si>
  <si>
    <t>Mountain Lakes</t>
  </si>
  <si>
    <t>North Bergen</t>
  </si>
  <si>
    <t>West Orange</t>
  </si>
  <si>
    <t>Parsippany</t>
  </si>
  <si>
    <t>Passaic</t>
  </si>
  <si>
    <t>Wallington</t>
  </si>
  <si>
    <t>Pine Brook</t>
  </si>
  <si>
    <t>Port Reading</t>
  </si>
  <si>
    <t>Rahway</t>
  </si>
  <si>
    <t>Clark</t>
  </si>
  <si>
    <t>Colonia</t>
  </si>
  <si>
    <t>Roseland</t>
  </si>
  <si>
    <t>Watchung</t>
  </si>
  <si>
    <t>Rutherford</t>
  </si>
  <si>
    <t>Lyndhurst</t>
  </si>
  <si>
    <t>Carlstadt</t>
  </si>
  <si>
    <t>East Rutherford</t>
  </si>
  <si>
    <t>Moonachie</t>
  </si>
  <si>
    <t>Wood Ridge</t>
  </si>
  <si>
    <t>Scotch Plains</t>
  </si>
  <si>
    <t>Sewaren</t>
  </si>
  <si>
    <t>Short Hills</t>
  </si>
  <si>
    <t>South Orange</t>
  </si>
  <si>
    <t>South Plainfield</t>
  </si>
  <si>
    <t>Towaco</t>
  </si>
  <si>
    <t>Weehawken</t>
  </si>
  <si>
    <t>Union City</t>
  </si>
  <si>
    <t>Vauxhall</t>
  </si>
  <si>
    <t>Mountainside</t>
  </si>
  <si>
    <t>West New York</t>
  </si>
  <si>
    <t>Secaucus</t>
  </si>
  <si>
    <t>Newark</t>
  </si>
  <si>
    <t>Belleville</t>
  </si>
  <si>
    <t>Nutley</t>
  </si>
  <si>
    <t>Irvington</t>
  </si>
  <si>
    <t>Elizabeth</t>
  </si>
  <si>
    <t>Roselle</t>
  </si>
  <si>
    <t>Roselle Park</t>
  </si>
  <si>
    <t>Hillside</t>
  </si>
  <si>
    <t>Elizabethport</t>
  </si>
  <si>
    <t>Jersey City</t>
  </si>
  <si>
    <t>Allendale</t>
  </si>
  <si>
    <t>Bloomingdale</t>
  </si>
  <si>
    <t>Butler</t>
  </si>
  <si>
    <t>Elmwood Park</t>
  </si>
  <si>
    <t>Fair Lawn</t>
  </si>
  <si>
    <t>Franklin Lakes</t>
  </si>
  <si>
    <t>Glenwood</t>
  </si>
  <si>
    <t>Hamburg</t>
  </si>
  <si>
    <t>Haskell</t>
  </si>
  <si>
    <t>Hewitt</t>
  </si>
  <si>
    <t>Highland Lakes</t>
  </si>
  <si>
    <t>Ho Ho Kus</t>
  </si>
  <si>
    <t>Little Falls</t>
  </si>
  <si>
    <t>Mahwah</t>
  </si>
  <si>
    <t>Midland Park</t>
  </si>
  <si>
    <t>Newfoundland</t>
  </si>
  <si>
    <t>Oak Ridge</t>
  </si>
  <si>
    <t>Ogdensburg</t>
  </si>
  <si>
    <t>Pequannock</t>
  </si>
  <si>
    <t>Pompton Lakes</t>
  </si>
  <si>
    <t>Pompton Plains</t>
  </si>
  <si>
    <t>Ramsey</t>
  </si>
  <si>
    <t>Ridgewood</t>
  </si>
  <si>
    <t>Glen Rock</t>
  </si>
  <si>
    <t>Ringwood</t>
  </si>
  <si>
    <t>Riverdale</t>
  </si>
  <si>
    <t>Saddle River</t>
  </si>
  <si>
    <t>Sussex</t>
  </si>
  <si>
    <t>Waldwick</t>
  </si>
  <si>
    <t>Wanaque</t>
  </si>
  <si>
    <t>West Milford</t>
  </si>
  <si>
    <t>Wyckoff</t>
  </si>
  <si>
    <t>Paterson</t>
  </si>
  <si>
    <t>Hawthorne</t>
  </si>
  <si>
    <t>Haledon</t>
  </si>
  <si>
    <t>Totowa</t>
  </si>
  <si>
    <t>Hackensack</t>
  </si>
  <si>
    <t>Bogota</t>
  </si>
  <si>
    <t>Hasbrouck Heights</t>
  </si>
  <si>
    <t>Leonia</t>
  </si>
  <si>
    <t>South Hackensack</t>
  </si>
  <si>
    <t>Maywood</t>
  </si>
  <si>
    <t>Teterboro</t>
  </si>
  <si>
    <t>Alpine</t>
  </si>
  <si>
    <t>Bergenfield</t>
  </si>
  <si>
    <t>Closter</t>
  </si>
  <si>
    <t>Cresskill</t>
  </si>
  <si>
    <t>Demarest</t>
  </si>
  <si>
    <t>Dumont</t>
  </si>
  <si>
    <t>Emerson</t>
  </si>
  <si>
    <t>Englewood</t>
  </si>
  <si>
    <t>Englewood Cliffs</t>
  </si>
  <si>
    <t>Harrington Park</t>
  </si>
  <si>
    <t>Haworth</t>
  </si>
  <si>
    <t>Hillsdale</t>
  </si>
  <si>
    <t>Little Ferry</t>
  </si>
  <si>
    <t>Lodi</t>
  </si>
  <si>
    <t>Montvale</t>
  </si>
  <si>
    <t>Northvale</t>
  </si>
  <si>
    <t>Oradell</t>
  </si>
  <si>
    <t>Palisades Park</t>
  </si>
  <si>
    <t>Paramus</t>
  </si>
  <si>
    <t>Park Ridge</t>
  </si>
  <si>
    <t>Ridgefield Park</t>
  </si>
  <si>
    <t>River Edge</t>
  </si>
  <si>
    <t>Rochelle Park</t>
  </si>
  <si>
    <t>Saddle Brook</t>
  </si>
  <si>
    <t>Teaneck</t>
  </si>
  <si>
    <t>Tenafly</t>
  </si>
  <si>
    <t>Township of Washington</t>
  </si>
  <si>
    <t>Woodcliff Lake</t>
  </si>
  <si>
    <t>Red Bank</t>
  </si>
  <si>
    <t>Fort Monmouth</t>
  </si>
  <si>
    <t>Allenhurst</t>
  </si>
  <si>
    <t>Asbury Park</t>
  </si>
  <si>
    <t>Atlantic Highlands</t>
  </si>
  <si>
    <t>Avon by the Sea</t>
  </si>
  <si>
    <t>Belford</t>
  </si>
  <si>
    <t>Belmar</t>
  </si>
  <si>
    <t>Bradley Beach</t>
  </si>
  <si>
    <t>Cliffwood</t>
  </si>
  <si>
    <t>Colts Neck</t>
  </si>
  <si>
    <t>Deal</t>
  </si>
  <si>
    <t>Eatontown</t>
  </si>
  <si>
    <t>Englishtown</t>
  </si>
  <si>
    <t>Freehold</t>
  </si>
  <si>
    <t>Hazlet</t>
  </si>
  <si>
    <t>Howell</t>
  </si>
  <si>
    <t>Highlands</t>
  </si>
  <si>
    <t>Holmdel</t>
  </si>
  <si>
    <t>Keansburg</t>
  </si>
  <si>
    <t>Keyport</t>
  </si>
  <si>
    <t>Leonardo</t>
  </si>
  <si>
    <t>Lincroft</t>
  </si>
  <si>
    <t>Little Silver</t>
  </si>
  <si>
    <t>Long Branch</t>
  </si>
  <si>
    <t>Marlboro</t>
  </si>
  <si>
    <t>Matawan</t>
  </si>
  <si>
    <t>Monmouth Beach</t>
  </si>
  <si>
    <t>Morganville</t>
  </si>
  <si>
    <t>Neptune</t>
  </si>
  <si>
    <t>Oakhurst</t>
  </si>
  <si>
    <t>Ocean Grove</t>
  </si>
  <si>
    <t>Oceanport</t>
  </si>
  <si>
    <t>Port Monmouth</t>
  </si>
  <si>
    <t>Rumson</t>
  </si>
  <si>
    <t>Spring Lake</t>
  </si>
  <si>
    <t>West Long Branch</t>
  </si>
  <si>
    <t>Mine Hill</t>
  </si>
  <si>
    <t>Belvidere</t>
  </si>
  <si>
    <t>Blairstown</t>
  </si>
  <si>
    <t>Branchville</t>
  </si>
  <si>
    <t>Budd Lake</t>
  </si>
  <si>
    <t>Califon</t>
  </si>
  <si>
    <t>Delaware</t>
  </si>
  <si>
    <t>Denville</t>
  </si>
  <si>
    <t>Flanders</t>
  </si>
  <si>
    <t>Great Meadows</t>
  </si>
  <si>
    <t>Hackettstown</t>
  </si>
  <si>
    <t>Hopatcong</t>
  </si>
  <si>
    <t>Johnsonburg</t>
  </si>
  <si>
    <t>Kenvil</t>
  </si>
  <si>
    <t>Lafayette</t>
  </si>
  <si>
    <t>Lake Hopatcong</t>
  </si>
  <si>
    <t>Landing</t>
  </si>
  <si>
    <t>Layton</t>
  </si>
  <si>
    <t>Ledgewood</t>
  </si>
  <si>
    <t>Long Valley</t>
  </si>
  <si>
    <t>Mount Arlington</t>
  </si>
  <si>
    <t>Netcong</t>
  </si>
  <si>
    <t>Port Murray</t>
  </si>
  <si>
    <t>Rockaway</t>
  </si>
  <si>
    <t>Sparta</t>
  </si>
  <si>
    <t>Stanhope</t>
  </si>
  <si>
    <t>Succasunna</t>
  </si>
  <si>
    <t>Mount Tabor</t>
  </si>
  <si>
    <t>Wharton</t>
  </si>
  <si>
    <t>Summit</t>
  </si>
  <si>
    <t>Basking Ridge</t>
  </si>
  <si>
    <t>Bedminster</t>
  </si>
  <si>
    <t>Berkeley Heights</t>
  </si>
  <si>
    <t>Bernardsville</t>
  </si>
  <si>
    <t>Cedar Knolls</t>
  </si>
  <si>
    <t>Far Hills</t>
  </si>
  <si>
    <t>Florham Park</t>
  </si>
  <si>
    <t>Gillette</t>
  </si>
  <si>
    <t>Gladstone</t>
  </si>
  <si>
    <t>Green Village</t>
  </si>
  <si>
    <t>East Hanover</t>
  </si>
  <si>
    <t>Mendham</t>
  </si>
  <si>
    <t>Millington</t>
  </si>
  <si>
    <t>Morris Plains</t>
  </si>
  <si>
    <t>Morristown</t>
  </si>
  <si>
    <t>Mount Freedom</t>
  </si>
  <si>
    <t>New Providence</t>
  </si>
  <si>
    <t>New Vernon</t>
  </si>
  <si>
    <t>Peapack</t>
  </si>
  <si>
    <t>Pottersville</t>
  </si>
  <si>
    <t>Stirling</t>
  </si>
  <si>
    <t>Whippany</t>
  </si>
  <si>
    <t>Alloway</t>
  </si>
  <si>
    <t>Cherry Hill</t>
  </si>
  <si>
    <t>Atco</t>
  </si>
  <si>
    <t>Barnegat</t>
  </si>
  <si>
    <t>Barnegat Light</t>
  </si>
  <si>
    <t>Beach Haven</t>
  </si>
  <si>
    <t>Birmingham</t>
  </si>
  <si>
    <t>Blackwood</t>
  </si>
  <si>
    <t>Browns Mills</t>
  </si>
  <si>
    <t>Chatsworth</t>
  </si>
  <si>
    <t>Clarksboro</t>
  </si>
  <si>
    <t>Clementon</t>
  </si>
  <si>
    <t>Columbus</t>
  </si>
  <si>
    <t>Deepwater</t>
  </si>
  <si>
    <t>Gibbsboro</t>
  </si>
  <si>
    <t>Gibbstown</t>
  </si>
  <si>
    <t>Glassboro</t>
  </si>
  <si>
    <t>Glendora</t>
  </si>
  <si>
    <t>Gloucester City</t>
  </si>
  <si>
    <t>Bellmawr</t>
  </si>
  <si>
    <t>Haddonfield</t>
  </si>
  <si>
    <t>Haddon Heights</t>
  </si>
  <si>
    <t>Hainesport</t>
  </si>
  <si>
    <t>Hammonton</t>
  </si>
  <si>
    <t>Hancocks Bridge</t>
  </si>
  <si>
    <t>Harrisonville</t>
  </si>
  <si>
    <t>Jobstown</t>
  </si>
  <si>
    <t>Juliustown</t>
  </si>
  <si>
    <t>Voorhees</t>
  </si>
  <si>
    <t>Lawnside</t>
  </si>
  <si>
    <t>Willingboro</t>
  </si>
  <si>
    <t>Lumberton</t>
  </si>
  <si>
    <t>Magnolia</t>
  </si>
  <si>
    <t>Manahawkin</t>
  </si>
  <si>
    <t>Mantua</t>
  </si>
  <si>
    <t>Maple Shade</t>
  </si>
  <si>
    <t>Marlton</t>
  </si>
  <si>
    <t>Mount Laurel</t>
  </si>
  <si>
    <t>Mickleton</t>
  </si>
  <si>
    <t>Moorestown</t>
  </si>
  <si>
    <t>Mount Ephraim</t>
  </si>
  <si>
    <t>Mount Royal</t>
  </si>
  <si>
    <t>Mullica Hill</t>
  </si>
  <si>
    <t>National Park</t>
  </si>
  <si>
    <t>Paulsboro</t>
  </si>
  <si>
    <t>Pedricktown</t>
  </si>
  <si>
    <t>Pemberton</t>
  </si>
  <si>
    <t>Penns Grove</t>
  </si>
  <si>
    <t>Pennsville</t>
  </si>
  <si>
    <t>Pitman</t>
  </si>
  <si>
    <t>Quinton</t>
  </si>
  <si>
    <t>Rancocas</t>
  </si>
  <si>
    <t>Runnemede</t>
  </si>
  <si>
    <t>Sewell</t>
  </si>
  <si>
    <t>Sicklerville</t>
  </si>
  <si>
    <t>Somerdale</t>
  </si>
  <si>
    <t>Swedesboro</t>
  </si>
  <si>
    <t>Thorofare</t>
  </si>
  <si>
    <t>Tuckerton</t>
  </si>
  <si>
    <t>Vincentown</t>
  </si>
  <si>
    <t>Waterford Works</t>
  </si>
  <si>
    <t>Wenonah</t>
  </si>
  <si>
    <t>West Berlin</t>
  </si>
  <si>
    <t>West Creek</t>
  </si>
  <si>
    <t>Westville</t>
  </si>
  <si>
    <t>Deptford</t>
  </si>
  <si>
    <t>Woodbury Heights</t>
  </si>
  <si>
    <t>Woodstown</t>
  </si>
  <si>
    <t>Audubon</t>
  </si>
  <si>
    <t>Oaklyn</t>
  </si>
  <si>
    <t>Collingswood</t>
  </si>
  <si>
    <t>Merchantville</t>
  </si>
  <si>
    <t>Pennsauken</t>
  </si>
  <si>
    <t>Absecon</t>
  </si>
  <si>
    <t>Avalon</t>
  </si>
  <si>
    <t>Brigantine</t>
  </si>
  <si>
    <t>Cape May</t>
  </si>
  <si>
    <t>Cape May Court House</t>
  </si>
  <si>
    <t>Cape May Point</t>
  </si>
  <si>
    <t>Egg Harbor City</t>
  </si>
  <si>
    <t>Linwood</t>
  </si>
  <si>
    <t>Marmora</t>
  </si>
  <si>
    <t>New Gretna</t>
  </si>
  <si>
    <t>Ocean City</t>
  </si>
  <si>
    <t>Ocean View</t>
  </si>
  <si>
    <t>Pleasantville</t>
  </si>
  <si>
    <t>Egg Harbor Township</t>
  </si>
  <si>
    <t>Port Republic</t>
  </si>
  <si>
    <t>Rio Grande</t>
  </si>
  <si>
    <t>Sea Isle City</t>
  </si>
  <si>
    <t>Somers Point</t>
  </si>
  <si>
    <t>South Seaville</t>
  </si>
  <si>
    <t>Stone Harbor</t>
  </si>
  <si>
    <t>Strathmere</t>
  </si>
  <si>
    <t>Villas</t>
  </si>
  <si>
    <t>Wildwood</t>
  </si>
  <si>
    <t>Woodbine</t>
  </si>
  <si>
    <t>Bridgeton</t>
  </si>
  <si>
    <t>Buena</t>
  </si>
  <si>
    <t>Cedarville</t>
  </si>
  <si>
    <t>Clayton</t>
  </si>
  <si>
    <t>Delmont</t>
  </si>
  <si>
    <t>Dorchester</t>
  </si>
  <si>
    <t>Dorothy</t>
  </si>
  <si>
    <t>Elmer</t>
  </si>
  <si>
    <t>Estell Manor</t>
  </si>
  <si>
    <t>Fortescue</t>
  </si>
  <si>
    <t>Franklinville</t>
  </si>
  <si>
    <t>Heislerville</t>
  </si>
  <si>
    <t>Landisville</t>
  </si>
  <si>
    <t>Leesburg</t>
  </si>
  <si>
    <t>Malaga</t>
  </si>
  <si>
    <t>Mays Landing</t>
  </si>
  <si>
    <t>Milmay</t>
  </si>
  <si>
    <t>Minotola</t>
  </si>
  <si>
    <t>Monroeville</t>
  </si>
  <si>
    <t>Port Elizabeth</t>
  </si>
  <si>
    <t>Port Norris</t>
  </si>
  <si>
    <t>Richland</t>
  </si>
  <si>
    <t>Rosenhayn</t>
  </si>
  <si>
    <t>Shiloh</t>
  </si>
  <si>
    <t>Vineland</t>
  </si>
  <si>
    <t>Atlantic City</t>
  </si>
  <si>
    <t>Margate City</t>
  </si>
  <si>
    <t>Longport</t>
  </si>
  <si>
    <t>Ventnor City</t>
  </si>
  <si>
    <t>Allentown</t>
  </si>
  <si>
    <t>Belle Mead</t>
  </si>
  <si>
    <t>Bordentown</t>
  </si>
  <si>
    <t>Millstone Township</t>
  </si>
  <si>
    <t>Cookstown</t>
  </si>
  <si>
    <t>Cranbury</t>
  </si>
  <si>
    <t>Cream Ridge</t>
  </si>
  <si>
    <t>Hightstown</t>
  </si>
  <si>
    <t>Hopewell</t>
  </si>
  <si>
    <t>Lambertville</t>
  </si>
  <si>
    <t>New Egypt</t>
  </si>
  <si>
    <t>Pennington</t>
  </si>
  <si>
    <t>Plainsboro</t>
  </si>
  <si>
    <t>Princeton Junction</t>
  </si>
  <si>
    <t>Ringoes</t>
  </si>
  <si>
    <t>Roebling</t>
  </si>
  <si>
    <t>Roosevelt</t>
  </si>
  <si>
    <t>Skillman</t>
  </si>
  <si>
    <t>Stockton</t>
  </si>
  <si>
    <t>Titusville</t>
  </si>
  <si>
    <t>Wrightstown</t>
  </si>
  <si>
    <t>Trenton</t>
  </si>
  <si>
    <t>Fort Dix</t>
  </si>
  <si>
    <t>Lawrence Township</t>
  </si>
  <si>
    <t>Lakewood</t>
  </si>
  <si>
    <t>Allenwood</t>
  </si>
  <si>
    <t>Bayville</t>
  </si>
  <si>
    <t>Beachwood</t>
  </si>
  <si>
    <t>Brick</t>
  </si>
  <si>
    <t>Brielle</t>
  </si>
  <si>
    <t>Forked River</t>
  </si>
  <si>
    <t>Island Heights</t>
  </si>
  <si>
    <t>Lakehurst</t>
  </si>
  <si>
    <t>Lanoka Harbor</t>
  </si>
  <si>
    <t>Lavallette</t>
  </si>
  <si>
    <t>Manasquan</t>
  </si>
  <si>
    <t>Mantoloking</t>
  </si>
  <si>
    <t>Ocean Gate</t>
  </si>
  <si>
    <t>Pine Beach</t>
  </si>
  <si>
    <t>Point Pleasant Beach</t>
  </si>
  <si>
    <t>Sea Girt</t>
  </si>
  <si>
    <t>Seaside Heights</t>
  </si>
  <si>
    <t>Seaside Park</t>
  </si>
  <si>
    <t>Toms River</t>
  </si>
  <si>
    <t>Waretown</t>
  </si>
  <si>
    <t>Manchester Township</t>
  </si>
  <si>
    <t>Annandale</t>
  </si>
  <si>
    <t>Asbury</t>
  </si>
  <si>
    <t>Bloomsbury</t>
  </si>
  <si>
    <t>Bound Brook</t>
  </si>
  <si>
    <t>Dayton</t>
  </si>
  <si>
    <t>Dunellen</t>
  </si>
  <si>
    <t>East Brunswick</t>
  </si>
  <si>
    <t>Edison</t>
  </si>
  <si>
    <t>Flagtown</t>
  </si>
  <si>
    <t>Flemington</t>
  </si>
  <si>
    <t>Franklin Park</t>
  </si>
  <si>
    <t>Kendall Park</t>
  </si>
  <si>
    <t>Frenchtown</t>
  </si>
  <si>
    <t>Glen Gardner</t>
  </si>
  <si>
    <t>Helmetta</t>
  </si>
  <si>
    <t>High Bridge</t>
  </si>
  <si>
    <t>Iselin</t>
  </si>
  <si>
    <t>Monroe Township</t>
  </si>
  <si>
    <t>Keasbey</t>
  </si>
  <si>
    <t>Martinsville</t>
  </si>
  <si>
    <t>Metuchen</t>
  </si>
  <si>
    <t>Middlesex</t>
  </si>
  <si>
    <t>Milltown</t>
  </si>
  <si>
    <t>Monmouth Junction</t>
  </si>
  <si>
    <t>Neshanic Station</t>
  </si>
  <si>
    <t>Piscataway</t>
  </si>
  <si>
    <t>Old Bridge</t>
  </si>
  <si>
    <t>Parlin</t>
  </si>
  <si>
    <t>Perth Amboy</t>
  </si>
  <si>
    <t>Fords</t>
  </si>
  <si>
    <t>Phillipsburg</t>
  </si>
  <si>
    <t>Pittstown</t>
  </si>
  <si>
    <t>Raritan</t>
  </si>
  <si>
    <t>Sayreville</t>
  </si>
  <si>
    <t>South Amboy</t>
  </si>
  <si>
    <t>South Bound Brook</t>
  </si>
  <si>
    <t>South River</t>
  </si>
  <si>
    <t>Spotswood</t>
  </si>
  <si>
    <t>Stewartsville</t>
  </si>
  <si>
    <t>Three Bridges</t>
  </si>
  <si>
    <t>Whitehouse Station</t>
  </si>
  <si>
    <t>New Brunswick</t>
  </si>
  <si>
    <t>North Brunswick</t>
  </si>
  <si>
    <t>Highland Park</t>
  </si>
  <si>
    <t>New York</t>
  </si>
  <si>
    <t>Staten Island</t>
  </si>
  <si>
    <t>Bronx</t>
  </si>
  <si>
    <t>Amawalk</t>
  </si>
  <si>
    <t>Ardsley</t>
  </si>
  <si>
    <t>Ardsley on Hudson</t>
  </si>
  <si>
    <t>Armonk</t>
  </si>
  <si>
    <t>Baldwin Place</t>
  </si>
  <si>
    <t>Bedford Hills</t>
  </si>
  <si>
    <t>Briarcliff Manor</t>
  </si>
  <si>
    <t>Buchanan</t>
  </si>
  <si>
    <t>Chappaqua</t>
  </si>
  <si>
    <t>Cold Spring</t>
  </si>
  <si>
    <t>Crompond</t>
  </si>
  <si>
    <t>Cross River</t>
  </si>
  <si>
    <t>Croton on Hudson</t>
  </si>
  <si>
    <t>Dobbs Ferry</t>
  </si>
  <si>
    <t>Elmsford</t>
  </si>
  <si>
    <t>Garrison</t>
  </si>
  <si>
    <t>Goldens Bridge</t>
  </si>
  <si>
    <t>Granite Springs</t>
  </si>
  <si>
    <t>Hartsdale</t>
  </si>
  <si>
    <t>Jefferson Valley</t>
  </si>
  <si>
    <t>Katonah</t>
  </si>
  <si>
    <t>Lake Peekskill</t>
  </si>
  <si>
    <t>Larchmont</t>
  </si>
  <si>
    <t>Mahopac</t>
  </si>
  <si>
    <t>Mamaroneck</t>
  </si>
  <si>
    <t>Millwood</t>
  </si>
  <si>
    <t>Mohegan Lake</t>
  </si>
  <si>
    <t>Montrose</t>
  </si>
  <si>
    <t>Mount Kisco</t>
  </si>
  <si>
    <t>North Salem</t>
  </si>
  <si>
    <t>Ossining</t>
  </si>
  <si>
    <t>Peekskill</t>
  </si>
  <si>
    <t>Cortlandt Manor</t>
  </si>
  <si>
    <t>Port Chester</t>
  </si>
  <si>
    <t>Pound Ridge</t>
  </si>
  <si>
    <t>Purchase</t>
  </si>
  <si>
    <t>Purdys</t>
  </si>
  <si>
    <t>Putnam Valley</t>
  </si>
  <si>
    <t>Scarsdale</t>
  </si>
  <si>
    <t>Shrub Oak</t>
  </si>
  <si>
    <t>South Salem</t>
  </si>
  <si>
    <t>Tarrytown</t>
  </si>
  <si>
    <t>Thornwood</t>
  </si>
  <si>
    <t>Valhalla</t>
  </si>
  <si>
    <t>Verplanck</t>
  </si>
  <si>
    <t>Waccabuc</t>
  </si>
  <si>
    <t>Yorktown Heights</t>
  </si>
  <si>
    <t>White Plains</t>
  </si>
  <si>
    <t>West Harrison</t>
  </si>
  <si>
    <t>Yonkers</t>
  </si>
  <si>
    <t>Hastings on Hudson</t>
  </si>
  <si>
    <t>Tuckahoe</t>
  </si>
  <si>
    <t>Bronxville</t>
  </si>
  <si>
    <t>Eastchester</t>
  </si>
  <si>
    <t>New Rochelle</t>
  </si>
  <si>
    <t>Suffern</t>
  </si>
  <si>
    <t>Blauvelt</t>
  </si>
  <si>
    <t>Blooming Grove</t>
  </si>
  <si>
    <t>Campbell Hall</t>
  </si>
  <si>
    <t>Central Valley</t>
  </si>
  <si>
    <t>Circleville</t>
  </si>
  <si>
    <t>Congers</t>
  </si>
  <si>
    <t>Florida</t>
  </si>
  <si>
    <t>Fort Montgomery</t>
  </si>
  <si>
    <t>Garnerville</t>
  </si>
  <si>
    <t>Greenwood Lake</t>
  </si>
  <si>
    <t>Harriman</t>
  </si>
  <si>
    <t>Haverstraw</t>
  </si>
  <si>
    <t>Highland Falls</t>
  </si>
  <si>
    <t>Highland Mills</t>
  </si>
  <si>
    <t>Hillburn</t>
  </si>
  <si>
    <t>Monsey</t>
  </si>
  <si>
    <t>Mountainville</t>
  </si>
  <si>
    <t>Nanuet</t>
  </si>
  <si>
    <t>New City</t>
  </si>
  <si>
    <t>Nyack</t>
  </si>
  <si>
    <t>Orangeburg</t>
  </si>
  <si>
    <t>Otisville</t>
  </si>
  <si>
    <t>Palisades</t>
  </si>
  <si>
    <t>Pearl River</t>
  </si>
  <si>
    <t>Pine Island</t>
  </si>
  <si>
    <t>Pomona</t>
  </si>
  <si>
    <t>Slate Hill</t>
  </si>
  <si>
    <t>Sloatsburg</t>
  </si>
  <si>
    <t>Southfields</t>
  </si>
  <si>
    <t>Sparkill</t>
  </si>
  <si>
    <t>Spring Valley</t>
  </si>
  <si>
    <t>Stony Point</t>
  </si>
  <si>
    <t>Tappan</t>
  </si>
  <si>
    <t>Thiells</t>
  </si>
  <si>
    <t>Tomkins Cove</t>
  </si>
  <si>
    <t>Tuxedo Park</t>
  </si>
  <si>
    <t>Valley Cottage</t>
  </si>
  <si>
    <t>Washingtonville</t>
  </si>
  <si>
    <t>West Haverstraw</t>
  </si>
  <si>
    <t>West Nyack</t>
  </si>
  <si>
    <t>West Point</t>
  </si>
  <si>
    <t>Westtown</t>
  </si>
  <si>
    <t>Floral Park</t>
  </si>
  <si>
    <t>Elmont</t>
  </si>
  <si>
    <t>Glen Oaks</t>
  </si>
  <si>
    <t>Franklin Square</t>
  </si>
  <si>
    <t>Great Neck</t>
  </si>
  <si>
    <t>Manhasset</t>
  </si>
  <si>
    <t>New Hyde Park</t>
  </si>
  <si>
    <t>Port Washington</t>
  </si>
  <si>
    <t>Inwood</t>
  </si>
  <si>
    <t>Long Island City</t>
  </si>
  <si>
    <t>Astoria</t>
  </si>
  <si>
    <t>Sunnyside</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</si>
  <si>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</si>
  <si>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</si>
  <si>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</si>
  <si>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</si>
  <si>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</si>
  <si>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</si>
  <si>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</si>
  <si>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</si>
  <si>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</si>
  <si>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</si>
  <si>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</si>
  <si>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</si>
  <si>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</si>
  <si>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</si>
  <si>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</si>
  <si>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</si>
  <si>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Cambria Heights</t>
  </si>
  <si>
    <t>Springfield Gardens</t>
  </si>
  <si>
    <t>Howard Beach</t>
  </si>
  <si>
    <t>Kew Gardens</t>
  </si>
  <si>
    <t>Ozone Park</t>
  </si>
  <si>
    <t>Richmond Hill</t>
  </si>
  <si>
    <t>South Richmond Hill</t>
  </si>
  <si>
    <t>South Ozone Park</t>
  </si>
  <si>
    <t>Woodhaven</t>
  </si>
  <si>
    <t>Rosedale</t>
  </si>
  <si>
    <t>Bellerose</t>
  </si>
  <si>
    <t>Queens Village</t>
  </si>
  <si>
    <t>Mineola</t>
  </si>
  <si>
    <t>Albertson</t>
  </si>
  <si>
    <t>Atlantic Beach</t>
  </si>
  <si>
    <t>Baldwin</t>
  </si>
  <si>
    <t>Carle Place</t>
  </si>
  <si>
    <t>Cedarhurst</t>
  </si>
  <si>
    <t>East Rockaway</t>
  </si>
  <si>
    <t>Garden City</t>
  </si>
  <si>
    <t>Glen Cove</t>
  </si>
  <si>
    <t>Glen Head</t>
  </si>
  <si>
    <t>Glenwood Landing</t>
  </si>
  <si>
    <t>Greenvale</t>
  </si>
  <si>
    <t>Hempstead</t>
  </si>
  <si>
    <t>West Hempstead</t>
  </si>
  <si>
    <t>Uniondale</t>
  </si>
  <si>
    <t>East Meadow</t>
  </si>
  <si>
    <t>Hewlett</t>
  </si>
  <si>
    <t>Island Park</t>
  </si>
  <si>
    <t>Locust Valley</t>
  </si>
  <si>
    <t>Long Beach</t>
  </si>
  <si>
    <t>Lynbrook</t>
  </si>
  <si>
    <t>Malverne</t>
  </si>
  <si>
    <t>Merrick</t>
  </si>
  <si>
    <t>Old Westbury</t>
  </si>
  <si>
    <t>Point Lookout</t>
  </si>
  <si>
    <t>Rockville Centre</t>
  </si>
  <si>
    <t>Oceanside</t>
  </si>
  <si>
    <t>Roslyn</t>
  </si>
  <si>
    <t>Roslyn Heights</t>
  </si>
  <si>
    <t>Sea Cliff</t>
  </si>
  <si>
    <t>Valley Stream</t>
  </si>
  <si>
    <t>Westbury</t>
  </si>
  <si>
    <t>Williston Park</t>
  </si>
  <si>
    <t>Woodmere</t>
  </si>
  <si>
    <t>Far Rockaway</t>
  </si>
  <si>
    <t>Arverne</t>
  </si>
  <si>
    <t>Rockaway Park</t>
  </si>
  <si>
    <t>Breezy Point</t>
  </si>
  <si>
    <t>Amityville</t>
  </si>
  <si>
    <t>Babylon</t>
  </si>
  <si>
    <t>North Babylon</t>
  </si>
  <si>
    <t>West Babylon</t>
  </si>
  <si>
    <t>Bayport</t>
  </si>
  <si>
    <t>Bay Shore</t>
  </si>
  <si>
    <t>Bellmore</t>
  </si>
  <si>
    <t>Bellport</t>
  </si>
  <si>
    <t>Bethpage</t>
  </si>
  <si>
    <t>Blue Point</t>
  </si>
  <si>
    <t>Bohemia</t>
  </si>
  <si>
    <t>Brentwood</t>
  </si>
  <si>
    <t>Brightwaters</t>
  </si>
  <si>
    <t>Brookhaven</t>
  </si>
  <si>
    <t>Centereach</t>
  </si>
  <si>
    <t>Centerport</t>
  </si>
  <si>
    <t>Central Islip</t>
  </si>
  <si>
    <t>Cold Spring Harbor</t>
  </si>
  <si>
    <t>Commack</t>
  </si>
  <si>
    <t>Copiague</t>
  </si>
  <si>
    <t>Coram</t>
  </si>
  <si>
    <t>Deer Park</t>
  </si>
  <si>
    <t>East Islip</t>
  </si>
  <si>
    <t>East Northport</t>
  </si>
  <si>
    <t>East Norwich</t>
  </si>
  <si>
    <t>East Setauket</t>
  </si>
  <si>
    <t>Farmingville</t>
  </si>
  <si>
    <t>Great River</t>
  </si>
  <si>
    <t>Greenlawn</t>
  </si>
  <si>
    <t>Holtsville</t>
  </si>
  <si>
    <t>Huntington Station</t>
  </si>
  <si>
    <t>Melville</t>
  </si>
  <si>
    <t>Islandia</t>
  </si>
  <si>
    <t>Islip</t>
  </si>
  <si>
    <t>Islip Terrace</t>
  </si>
  <si>
    <t>Kings Park</t>
  </si>
  <si>
    <t>Lake Grove</t>
  </si>
  <si>
    <t>Levittown</t>
  </si>
  <si>
    <t>Lindenhurst</t>
  </si>
  <si>
    <t>Massapequa</t>
  </si>
  <si>
    <t>Massapequa Park</t>
  </si>
  <si>
    <t>Miller Place</t>
  </si>
  <si>
    <t>Mill Neck</t>
  </si>
  <si>
    <t>Mount Sinai</t>
  </si>
  <si>
    <t>Nesconset</t>
  </si>
  <si>
    <t>Northport</t>
  </si>
  <si>
    <t>Ocean Beach</t>
  </si>
  <si>
    <t>Oyster Bay</t>
  </si>
  <si>
    <t>Patchogue</t>
  </si>
  <si>
    <t>Port Jefferson Station</t>
  </si>
  <si>
    <t>Port Jefferson</t>
  </si>
  <si>
    <t>Rocky Point</t>
  </si>
  <si>
    <t>Ronkonkoma</t>
  </si>
  <si>
    <t>Saint James</t>
  </si>
  <si>
    <t>Sayville</t>
  </si>
  <si>
    <t>Seaford</t>
  </si>
  <si>
    <t>Selden</t>
  </si>
  <si>
    <t>Smithtown</t>
  </si>
  <si>
    <t>Hauppauge</t>
  </si>
  <si>
    <t>Sound Beach</t>
  </si>
  <si>
    <t>Stony Brook</t>
  </si>
  <si>
    <t>Syosset</t>
  </si>
  <si>
    <t>Wading River</t>
  </si>
  <si>
    <t>Wantagh</t>
  </si>
  <si>
    <t>West Islip</t>
  </si>
  <si>
    <t>West Sayville</t>
  </si>
  <si>
    <t>Wyandanch</t>
  </si>
  <si>
    <t>Hicksville</t>
  </si>
  <si>
    <t>Plainview</t>
  </si>
  <si>
    <t>Old Bethpage</t>
  </si>
  <si>
    <t>Riverhead</t>
  </si>
  <si>
    <t>Amagansett</t>
  </si>
  <si>
    <t>Bridgehampton</t>
  </si>
  <si>
    <t>Calverton</t>
  </si>
  <si>
    <t>Center Moriches</t>
  </si>
  <si>
    <t>Cutchogue</t>
  </si>
  <si>
    <t>East Marion</t>
  </si>
  <si>
    <t>East Moriches</t>
  </si>
  <si>
    <t>East Quogue</t>
  </si>
  <si>
    <t>Greenport</t>
  </si>
  <si>
    <t>Hampton Bays</t>
  </si>
  <si>
    <t>Laurel</t>
  </si>
  <si>
    <t>Manorville</t>
  </si>
  <si>
    <t>Mastic</t>
  </si>
  <si>
    <t>Mastic Beach</t>
  </si>
  <si>
    <t>Mattituck</t>
  </si>
  <si>
    <t>Middle Island</t>
  </si>
  <si>
    <t>Montauk</t>
  </si>
  <si>
    <t>Moriches</t>
  </si>
  <si>
    <t>New Suffolk</t>
  </si>
  <si>
    <t>Peconic</t>
  </si>
  <si>
    <t>Quogue</t>
  </si>
  <si>
    <t>Remsenburg</t>
  </si>
  <si>
    <t>Ridge</t>
  </si>
  <si>
    <t>Sagaponack</t>
  </si>
  <si>
    <t>Sag Harbor</t>
  </si>
  <si>
    <t>Shelter Island</t>
  </si>
  <si>
    <t>Shelter Island Heights</t>
  </si>
  <si>
    <t>South Jamesport</t>
  </si>
  <si>
    <t>Southold</t>
  </si>
  <si>
    <t>Speonk</t>
  </si>
  <si>
    <t>Wainscott</t>
  </si>
  <si>
    <t>Water Mill</t>
  </si>
  <si>
    <t>Westhampton</t>
  </si>
  <si>
    <t>Westhampton Beach</t>
  </si>
  <si>
    <t>Yaphank</t>
  </si>
  <si>
    <t>Alplaus</t>
  </si>
  <si>
    <t>Altamont</t>
  </si>
  <si>
    <t>Amsterdam</t>
  </si>
  <si>
    <t>Austerlitz</t>
  </si>
  <si>
    <t>Averill Park</t>
  </si>
  <si>
    <t>Ballston Lake</t>
  </si>
  <si>
    <t>Ballston Spa</t>
  </si>
  <si>
    <t>Berne</t>
  </si>
  <si>
    <t>Broadalbin</t>
  </si>
  <si>
    <t>Burnt Hills</t>
  </si>
  <si>
    <t>Buskirk</t>
  </si>
  <si>
    <t>Caroga Lake</t>
  </si>
  <si>
    <t>Castleton on Hudson</t>
  </si>
  <si>
    <t>Central Bridge</t>
  </si>
  <si>
    <t>Charlotteville</t>
  </si>
  <si>
    <t>Cherry Plain</t>
  </si>
  <si>
    <t>Clarksville</t>
  </si>
  <si>
    <t>Climax</t>
  </si>
  <si>
    <t>Cobleskill</t>
  </si>
  <si>
    <t>Coeymans</t>
  </si>
  <si>
    <t>Coeymans Hollow</t>
  </si>
  <si>
    <t>Cohoes</t>
  </si>
  <si>
    <t>Coxsackie</t>
  </si>
  <si>
    <t>Cropseyville</t>
  </si>
  <si>
    <t>Delanson</t>
  </si>
  <si>
    <t>Delmar</t>
  </si>
  <si>
    <t>Duanesburg</t>
  </si>
  <si>
    <t>Eagle Bridge</t>
  </si>
  <si>
    <t>Earlton</t>
  </si>
  <si>
    <t>East Berne</t>
  </si>
  <si>
    <t>East Chatham</t>
  </si>
  <si>
    <t>East Greenbush</t>
  </si>
  <si>
    <t>East Nassau</t>
  </si>
  <si>
    <t>East Schodack</t>
  </si>
  <si>
    <t>East Worcester</t>
  </si>
  <si>
    <t>Clifton Park</t>
  </si>
  <si>
    <t>Esperance</t>
  </si>
  <si>
    <t>Feura Bush</t>
  </si>
  <si>
    <t>Fonda</t>
  </si>
  <si>
    <t>Fort Hunter</t>
  </si>
  <si>
    <t>Fort Johnson</t>
  </si>
  <si>
    <t>Fultonham</t>
  </si>
  <si>
    <t>Fultonville</t>
  </si>
  <si>
    <t>Galway</t>
  </si>
  <si>
    <t>Ghent</t>
  </si>
  <si>
    <t>Gilboa</t>
  </si>
  <si>
    <t>Glenmont</t>
  </si>
  <si>
    <t>Gloversville</t>
  </si>
  <si>
    <t>Guilderland</t>
  </si>
  <si>
    <t>Guilderland Center</t>
  </si>
  <si>
    <t>Hagaman</t>
  </si>
  <si>
    <t>Hannacroix</t>
  </si>
  <si>
    <t>Hoosick Falls</t>
  </si>
  <si>
    <t>Howes Cave</t>
  </si>
  <si>
    <t>Johnsonville</t>
  </si>
  <si>
    <t>Johnstown</t>
  </si>
  <si>
    <t>Kinderhook</t>
  </si>
  <si>
    <t>Latham</t>
  </si>
  <si>
    <t>Malden Bridge</t>
  </si>
  <si>
    <t>Maryland</t>
  </si>
  <si>
    <t>Mayfield</t>
  </si>
  <si>
    <t>Mechanicville</t>
  </si>
  <si>
    <t>Medusa</t>
  </si>
  <si>
    <t>Middleburgh</t>
  </si>
  <si>
    <t>Nassau</t>
  </si>
  <si>
    <t>New Baltimore</t>
  </si>
  <si>
    <t>New Lebanon</t>
  </si>
  <si>
    <t>Niverville</t>
  </si>
  <si>
    <t>North Blenheim</t>
  </si>
  <si>
    <t>Northville</t>
  </si>
  <si>
    <t>Old Chatham</t>
  </si>
  <si>
    <t>Pattersonville</t>
  </si>
  <si>
    <t>Petersburg</t>
  </si>
  <si>
    <t>Piseco</t>
  </si>
  <si>
    <t>Poestenkill</t>
  </si>
  <si>
    <t>Ravena</t>
  </si>
  <si>
    <t>Rensselaer</t>
  </si>
  <si>
    <t>Rensselaerville</t>
  </si>
  <si>
    <t>Rexford</t>
  </si>
  <si>
    <t>Richmondville</t>
  </si>
  <si>
    <t>Rotterdam Junction</t>
  </si>
  <si>
    <t>Round Lake</t>
  </si>
  <si>
    <t>Sand Lake</t>
  </si>
  <si>
    <t>Schaghticoke</t>
  </si>
  <si>
    <t>Schenevus</t>
  </si>
  <si>
    <t>Schodack Landing</t>
  </si>
  <si>
    <t>Schoharie</t>
  </si>
  <si>
    <t>Selkirk</t>
  </si>
  <si>
    <t>Slingerlands</t>
  </si>
  <si>
    <t>Sloansville</t>
  </si>
  <si>
    <t>Speculator</t>
  </si>
  <si>
    <t>Spencertown</t>
  </si>
  <si>
    <t>Sprakers</t>
  </si>
  <si>
    <t>Stephentown</t>
  </si>
  <si>
    <t>Stottville</t>
  </si>
  <si>
    <t>Stuyvesant</t>
  </si>
  <si>
    <t>Stuyvesant Falls</t>
  </si>
  <si>
    <t>Surprise</t>
  </si>
  <si>
    <t>Tribes Hill</t>
  </si>
  <si>
    <t>Valatie</t>
  </si>
  <si>
    <t>Valley Falls</t>
  </si>
  <si>
    <t>Voorheesville</t>
  </si>
  <si>
    <t>Warnerville</t>
  </si>
  <si>
    <t>Watervliet</t>
  </si>
  <si>
    <t>West Coxsackie</t>
  </si>
  <si>
    <t>Westerlo</t>
  </si>
  <si>
    <t>West Fulton</t>
  </si>
  <si>
    <t>West Sand Lake</t>
  </si>
  <si>
    <t>Wynantskill</t>
  </si>
  <si>
    <t>Schenectady</t>
  </si>
  <si>
    <t>Accord</t>
  </si>
  <si>
    <t>Acra</t>
  </si>
  <si>
    <t>Arkville</t>
  </si>
  <si>
    <t>Bearsville</t>
  </si>
  <si>
    <t>Big Indian</t>
  </si>
  <si>
    <t>Bloomington</t>
  </si>
  <si>
    <t>Boiceville</t>
  </si>
  <si>
    <t>Cairo</t>
  </si>
  <si>
    <t>Catskill</t>
  </si>
  <si>
    <t>Connelly</t>
  </si>
  <si>
    <t>Cornwallville</t>
  </si>
  <si>
    <t>Cottekill</t>
  </si>
  <si>
    <t>Cragsmoor</t>
  </si>
  <si>
    <t>Denver</t>
  </si>
  <si>
    <t>East Durham</t>
  </si>
  <si>
    <t>East Jewett</t>
  </si>
  <si>
    <t>Elka Park</t>
  </si>
  <si>
    <t>Ellenville</t>
  </si>
  <si>
    <t>Fleischmanns</t>
  </si>
  <si>
    <t>Glasco</t>
  </si>
  <si>
    <t>Glenford</t>
  </si>
  <si>
    <t>Grand Gorge</t>
  </si>
  <si>
    <t>Greenfield Park</t>
  </si>
  <si>
    <t>Haines Falls</t>
  </si>
  <si>
    <t>Halcottsville</t>
  </si>
  <si>
    <t>Hensonville</t>
  </si>
  <si>
    <t>High Falls</t>
  </si>
  <si>
    <t>Hunter</t>
  </si>
  <si>
    <t>Hurley</t>
  </si>
  <si>
    <t>Jewett</t>
  </si>
  <si>
    <t>Kerhonkson</t>
  </si>
  <si>
    <t>Lake Hill</t>
  </si>
  <si>
    <t>Lake Katrine</t>
  </si>
  <si>
    <t>Malden on Hudson</t>
  </si>
  <si>
    <t>Maplecrest</t>
  </si>
  <si>
    <t>Margaretville</t>
  </si>
  <si>
    <t>Mount Marion</t>
  </si>
  <si>
    <t>Mount Tremper</t>
  </si>
  <si>
    <t>Napanoch</t>
  </si>
  <si>
    <t>New Kingston</t>
  </si>
  <si>
    <t>Oak Hill</t>
  </si>
  <si>
    <t>Olivebridge</t>
  </si>
  <si>
    <t>Palenville</t>
  </si>
  <si>
    <t>Phoenicia</t>
  </si>
  <si>
    <t>Pine Hill</t>
  </si>
  <si>
    <t>Port Ewen</t>
  </si>
  <si>
    <t>Prattsville</t>
  </si>
  <si>
    <t>Preston Hollow</t>
  </si>
  <si>
    <t>Purling</t>
  </si>
  <si>
    <t>Rifton</t>
  </si>
  <si>
    <t>Rosendale</t>
  </si>
  <si>
    <t>Round Top</t>
  </si>
  <si>
    <t>Ruby</t>
  </si>
  <si>
    <t>Saugerties</t>
  </si>
  <si>
    <t>Shandaken</t>
  </si>
  <si>
    <t>Shokan</t>
  </si>
  <si>
    <t>South Cairo</t>
  </si>
  <si>
    <t>Spring Glen</t>
  </si>
  <si>
    <t>Stone Ridge</t>
  </si>
  <si>
    <t>Tannersville</t>
  </si>
  <si>
    <t>Tillson</t>
  </si>
  <si>
    <t>Ulster Park</t>
  </si>
  <si>
    <t>Wawarsing</t>
  </si>
  <si>
    <t>West Hurley</t>
  </si>
  <si>
    <t>West Kill</t>
  </si>
  <si>
    <t>West Shokan</t>
  </si>
  <si>
    <t>Willow</t>
  </si>
  <si>
    <t>Amenia</t>
  </si>
  <si>
    <t>Ancram</t>
  </si>
  <si>
    <t>Ancramdale</t>
  </si>
  <si>
    <t>Barrytown</t>
  </si>
  <si>
    <t>Beacon</t>
  </si>
  <si>
    <t>Claverack</t>
  </si>
  <si>
    <t>Clinton Corners</t>
  </si>
  <si>
    <t>Clintondale</t>
  </si>
  <si>
    <t>Copake</t>
  </si>
  <si>
    <t>Copake Falls</t>
  </si>
  <si>
    <t>Cornwall</t>
  </si>
  <si>
    <t>Cornwall on Hudson</t>
  </si>
  <si>
    <t>Craryville</t>
  </si>
  <si>
    <t>Dover Plains</t>
  </si>
  <si>
    <t>Elizaville</t>
  </si>
  <si>
    <t>Fishkill</t>
  </si>
  <si>
    <t>Germantown</t>
  </si>
  <si>
    <t>Glenham</t>
  </si>
  <si>
    <t>Highland</t>
  </si>
  <si>
    <t>Holmes</t>
  </si>
  <si>
    <t>Hopewell Junction</t>
  </si>
  <si>
    <t>Lagrangeville</t>
  </si>
  <si>
    <t>Maybrook</t>
  </si>
  <si>
    <t>Millbrook</t>
  </si>
  <si>
    <t>Millerton</t>
  </si>
  <si>
    <t>Modena</t>
  </si>
  <si>
    <t>Montgomery</t>
  </si>
  <si>
    <t>Newburgh</t>
  </si>
  <si>
    <t>New Windsor</t>
  </si>
  <si>
    <t>New Paltz</t>
  </si>
  <si>
    <t>Patterson</t>
  </si>
  <si>
    <t>Pawling</t>
  </si>
  <si>
    <t>Philmont</t>
  </si>
  <si>
    <t>Pine Bush</t>
  </si>
  <si>
    <t>Pine Plains</t>
  </si>
  <si>
    <t>Pleasant Valley</t>
  </si>
  <si>
    <t>Poughquag</t>
  </si>
  <si>
    <t>Red Hook</t>
  </si>
  <si>
    <t>Rhinebeck</t>
  </si>
  <si>
    <t>Rhinecliff</t>
  </si>
  <si>
    <t>Rock Tavern</t>
  </si>
  <si>
    <t>Salisbury Mills</t>
  </si>
  <si>
    <t>Salt Point</t>
  </si>
  <si>
    <t>Staatsburg</t>
  </si>
  <si>
    <t>Stanfordville</t>
  </si>
  <si>
    <t>Stormville</t>
  </si>
  <si>
    <t>Tivoli</t>
  </si>
  <si>
    <t>Verbank</t>
  </si>
  <si>
    <t>Walden</t>
  </si>
  <si>
    <t>Wallkill</t>
  </si>
  <si>
    <t>Wappingers Falls</t>
  </si>
  <si>
    <t>Wassaic</t>
  </si>
  <si>
    <t>Wingdale</t>
  </si>
  <si>
    <t>Poughkeepsie</t>
  </si>
  <si>
    <t>Barryville</t>
  </si>
  <si>
    <t>Bloomingburg</t>
  </si>
  <si>
    <t>Burlingham</t>
  </si>
  <si>
    <t>Callicoon</t>
  </si>
  <si>
    <t>Callicoon Center</t>
  </si>
  <si>
    <t>Claryville</t>
  </si>
  <si>
    <t>Cochecton</t>
  </si>
  <si>
    <t>Cuddebackville</t>
  </si>
  <si>
    <t>Eldred</t>
  </si>
  <si>
    <t>Fallsburg</t>
  </si>
  <si>
    <t>Ferndale</t>
  </si>
  <si>
    <t>Fremont Center</t>
  </si>
  <si>
    <t>Glen Spey</t>
  </si>
  <si>
    <t>Glen Wild</t>
  </si>
  <si>
    <t>Grahamsville</t>
  </si>
  <si>
    <t>Hankins</t>
  </si>
  <si>
    <t>Harris</t>
  </si>
  <si>
    <t>Highland Lake</t>
  </si>
  <si>
    <t>Hortonville</t>
  </si>
  <si>
    <t>Huguenot</t>
  </si>
  <si>
    <t>Hurleyville</t>
  </si>
  <si>
    <t>Kauneonga Lake</t>
  </si>
  <si>
    <t>Kenoza Lake</t>
  </si>
  <si>
    <t>Kiamesha Lake</t>
  </si>
  <si>
    <t>Lake Huntington</t>
  </si>
  <si>
    <t>Livingston Manor</t>
  </si>
  <si>
    <t>Loch Sheldrake</t>
  </si>
  <si>
    <t>Long Eddy</t>
  </si>
  <si>
    <t>Mongaup Valley</t>
  </si>
  <si>
    <t>Mountain Dale</t>
  </si>
  <si>
    <t>Narrowsburg</t>
  </si>
  <si>
    <t>Neversink</t>
  </si>
  <si>
    <t>North Branch</t>
  </si>
  <si>
    <t>Obernburg</t>
  </si>
  <si>
    <t>Parksville</t>
  </si>
  <si>
    <t>Phillipsport</t>
  </si>
  <si>
    <t>Pond Eddy</t>
  </si>
  <si>
    <t>Port Jervis</t>
  </si>
  <si>
    <t>Rock Hill</t>
  </si>
  <si>
    <t>Roscoe</t>
  </si>
  <si>
    <t>Forestburgh</t>
  </si>
  <si>
    <t>Smallwood</t>
  </si>
  <si>
    <t>South Fallsburg</t>
  </si>
  <si>
    <t>Sparrow Bush</t>
  </si>
  <si>
    <t>Summitville</t>
  </si>
  <si>
    <t>Swan Lake</t>
  </si>
  <si>
    <t>Westbrookville</t>
  </si>
  <si>
    <t>White Lake</t>
  </si>
  <si>
    <t>White Sulphur Springs</t>
  </si>
  <si>
    <t>Woodbourne</t>
  </si>
  <si>
    <t>Woodridge</t>
  </si>
  <si>
    <t>Wurtsboro</t>
  </si>
  <si>
    <t>Youngsville</t>
  </si>
  <si>
    <t>Yulan</t>
  </si>
  <si>
    <t>Glens Falls</t>
  </si>
  <si>
    <t>South Glens Falls</t>
  </si>
  <si>
    <t>Queensbury</t>
  </si>
  <si>
    <t>Adirondack</t>
  </si>
  <si>
    <t>Argyle</t>
  </si>
  <si>
    <t>Blue Mountain Lake</t>
  </si>
  <si>
    <t>Bolton Landing</t>
  </si>
  <si>
    <t>Brant Lake</t>
  </si>
  <si>
    <t>Chestertown</t>
  </si>
  <si>
    <t>Clemons</t>
  </si>
  <si>
    <t>Comstock</t>
  </si>
  <si>
    <t>Cossayuna</t>
  </si>
  <si>
    <t>Diamond Point</t>
  </si>
  <si>
    <t>Fort Ann</t>
  </si>
  <si>
    <t>Fort Edward</t>
  </si>
  <si>
    <t>Gansevoort</t>
  </si>
  <si>
    <t>Greenfield Center</t>
  </si>
  <si>
    <t>Hague</t>
  </si>
  <si>
    <t>Hudson Falls</t>
  </si>
  <si>
    <t>Huletts Landing</t>
  </si>
  <si>
    <t>Indian Lake</t>
  </si>
  <si>
    <t>Johnsburg</t>
  </si>
  <si>
    <t>Kattskill Bay</t>
  </si>
  <si>
    <t>Lake George</t>
  </si>
  <si>
    <t>Lake Luzerne</t>
  </si>
  <si>
    <t>Long Lake</t>
  </si>
  <si>
    <t>Middle Granville</t>
  </si>
  <si>
    <t>Middle Grove</t>
  </si>
  <si>
    <t>Minerva</t>
  </si>
  <si>
    <t>Newcomb</t>
  </si>
  <si>
    <t>North Creek</t>
  </si>
  <si>
    <t>North Hudson</t>
  </si>
  <si>
    <t>North River</t>
  </si>
  <si>
    <t>Olmstedville</t>
  </si>
  <si>
    <t>Paradox</t>
  </si>
  <si>
    <t>Porter Corners</t>
  </si>
  <si>
    <t>Putnam Station</t>
  </si>
  <si>
    <t>Rock City Falls</t>
  </si>
  <si>
    <t>Saratoga Springs</t>
  </si>
  <si>
    <t>Schroon Lake</t>
  </si>
  <si>
    <t>Schuylerville</t>
  </si>
  <si>
    <t>Severance</t>
  </si>
  <si>
    <t>Shushan</t>
  </si>
  <si>
    <t>Silver Bay</t>
  </si>
  <si>
    <t>Stony Creek</t>
  </si>
  <si>
    <t>Ticonderoga</t>
  </si>
  <si>
    <t>Victory Mills</t>
  </si>
  <si>
    <t>Warrensburg</t>
  </si>
  <si>
    <t>Wevertown</t>
  </si>
  <si>
    <t>Whitehall</t>
  </si>
  <si>
    <t>Plattsburgh</t>
  </si>
  <si>
    <t>Altona</t>
  </si>
  <si>
    <t>Au Sable Forks</t>
  </si>
  <si>
    <t>Bombay</t>
  </si>
  <si>
    <t>Brushton</t>
  </si>
  <si>
    <t>Burke</t>
  </si>
  <si>
    <t>Cadyville</t>
  </si>
  <si>
    <t>Champlain</t>
  </si>
  <si>
    <t>Chateaugay</t>
  </si>
  <si>
    <t>Chazy</t>
  </si>
  <si>
    <t>Childwold</t>
  </si>
  <si>
    <t>Churubusco</t>
  </si>
  <si>
    <t>Constable</t>
  </si>
  <si>
    <t>Cranberry Lake</t>
  </si>
  <si>
    <t>Crown Point</t>
  </si>
  <si>
    <t>Dannemora</t>
  </si>
  <si>
    <t>Dickinson Center</t>
  </si>
  <si>
    <t>Elizabethtown</t>
  </si>
  <si>
    <t>Ellenburg Center</t>
  </si>
  <si>
    <t>Ellenburg Depot</t>
  </si>
  <si>
    <t>Fort Covington</t>
  </si>
  <si>
    <t>Gabriels</t>
  </si>
  <si>
    <t>Keene Valley</t>
  </si>
  <si>
    <t>Keeseville</t>
  </si>
  <si>
    <t>Lake Clear</t>
  </si>
  <si>
    <t>Lake Placid</t>
  </si>
  <si>
    <t>Lewis</t>
  </si>
  <si>
    <t>Lyon Mountain</t>
  </si>
  <si>
    <t>Malone</t>
  </si>
  <si>
    <t>Mineville</t>
  </si>
  <si>
    <t>Moira</t>
  </si>
  <si>
    <t>Mooers</t>
  </si>
  <si>
    <t>Mooers Forks</t>
  </si>
  <si>
    <t>Moriah</t>
  </si>
  <si>
    <t>Moriah Center</t>
  </si>
  <si>
    <t>Morrisonville</t>
  </si>
  <si>
    <t>New Russia</t>
  </si>
  <si>
    <t>Nicholville</t>
  </si>
  <si>
    <t>North Bangor</t>
  </si>
  <si>
    <t>North Lawrence</t>
  </si>
  <si>
    <t>Paul Smiths</t>
  </si>
  <si>
    <t>Piercefield</t>
  </si>
  <si>
    <t>Port Henry</t>
  </si>
  <si>
    <t>Port Kent</t>
  </si>
  <si>
    <t>Rainbow Lake</t>
  </si>
  <si>
    <t>Redford</t>
  </si>
  <si>
    <t>Rouses Point</t>
  </si>
  <si>
    <t>Saint Regis Falls</t>
  </si>
  <si>
    <t>Saranac</t>
  </si>
  <si>
    <t>Saranac Lake</t>
  </si>
  <si>
    <t>Schuyler Falls</t>
  </si>
  <si>
    <t>Tupper Lake</t>
  </si>
  <si>
    <t>Upper Jay</t>
  </si>
  <si>
    <t>Vermontville</t>
  </si>
  <si>
    <t>West Chazy</t>
  </si>
  <si>
    <t>Willsboro</t>
  </si>
  <si>
    <t>Witherbee</t>
  </si>
  <si>
    <t>Apulia Station</t>
  </si>
  <si>
    <t>Baldwinsville</t>
  </si>
  <si>
    <t>Bernhards Bay</t>
  </si>
  <si>
    <t>Brewerton</t>
  </si>
  <si>
    <t>Camillus</t>
  </si>
  <si>
    <t>Canastota</t>
  </si>
  <si>
    <t>Cato</t>
  </si>
  <si>
    <t>Cayuga</t>
  </si>
  <si>
    <t>Cazenovia</t>
  </si>
  <si>
    <t>Central Square</t>
  </si>
  <si>
    <t>Chittenango</t>
  </si>
  <si>
    <t>Cicero</t>
  </si>
  <si>
    <t>Cincinnatus</t>
  </si>
  <si>
    <t>Clay</t>
  </si>
  <si>
    <t>Cleveland</t>
  </si>
  <si>
    <t>Constantia</t>
  </si>
  <si>
    <t>Cortland</t>
  </si>
  <si>
    <t>De Ruyter</t>
  </si>
  <si>
    <t>Dryden</t>
  </si>
  <si>
    <t>Durhamville</t>
  </si>
  <si>
    <t>East Syracuse</t>
  </si>
  <si>
    <t>Elbridge</t>
  </si>
  <si>
    <t>Erieville</t>
  </si>
  <si>
    <t>Fabius</t>
  </si>
  <si>
    <t>Fayetteville</t>
  </si>
  <si>
    <t>Freeville</t>
  </si>
  <si>
    <t>Fulton</t>
  </si>
  <si>
    <t>Genoa</t>
  </si>
  <si>
    <t>Hannibal</t>
  </si>
  <si>
    <t>Hastings</t>
  </si>
  <si>
    <t>Homer</t>
  </si>
  <si>
    <t>Jamesville</t>
  </si>
  <si>
    <t>Jordan</t>
  </si>
  <si>
    <t>King Ferry</t>
  </si>
  <si>
    <t>Kirkville</t>
  </si>
  <si>
    <t>Lacona</t>
  </si>
  <si>
    <t>La Fayette</t>
  </si>
  <si>
    <t>Little York</t>
  </si>
  <si>
    <t>Liverpool</t>
  </si>
  <si>
    <t>Locke</t>
  </si>
  <si>
    <t>Mc Graw</t>
  </si>
  <si>
    <t>Mallory</t>
  </si>
  <si>
    <t>Manlius</t>
  </si>
  <si>
    <t>Marcellus</t>
  </si>
  <si>
    <t>Marietta</t>
  </si>
  <si>
    <t>Martville</t>
  </si>
  <si>
    <t>Memphis</t>
  </si>
  <si>
    <t>Meridian</t>
  </si>
  <si>
    <t>Minetto</t>
  </si>
  <si>
    <t>Minoa</t>
  </si>
  <si>
    <t>Montezuma</t>
  </si>
  <si>
    <t>Moravia</t>
  </si>
  <si>
    <t>Nedrow</t>
  </si>
  <si>
    <t>New Woodstock</t>
  </si>
  <si>
    <t>North Bay</t>
  </si>
  <si>
    <t>North Pitcher</t>
  </si>
  <si>
    <t>Oswego</t>
  </si>
  <si>
    <t>Parish</t>
  </si>
  <si>
    <t>Pennellville</t>
  </si>
  <si>
    <t>Phoenix</t>
  </si>
  <si>
    <t>Pitcher</t>
  </si>
  <si>
    <t>Port Byron</t>
  </si>
  <si>
    <t>Preble</t>
  </si>
  <si>
    <t>Pulaski</t>
  </si>
  <si>
    <t>Red Creek</t>
  </si>
  <si>
    <t>Sandy Creek</t>
  </si>
  <si>
    <t>Savannah</t>
  </si>
  <si>
    <t>Scipio Center</t>
  </si>
  <si>
    <t>Seneca Falls</t>
  </si>
  <si>
    <t>Skaneateles</t>
  </si>
  <si>
    <t>Skaneateles Falls</t>
  </si>
  <si>
    <t>South Otselic</t>
  </si>
  <si>
    <t>Sylvan Beach</t>
  </si>
  <si>
    <t>Truxton</t>
  </si>
  <si>
    <t>Tully</t>
  </si>
  <si>
    <t>Union Springs</t>
  </si>
  <si>
    <t>Verona Beach</t>
  </si>
  <si>
    <t>Wampsville</t>
  </si>
  <si>
    <t>Warners</t>
  </si>
  <si>
    <t>Waterloo</t>
  </si>
  <si>
    <t>Weedsport</t>
  </si>
  <si>
    <t>West Monroe</t>
  </si>
  <si>
    <t>Syracuse</t>
  </si>
  <si>
    <t>Altmar</t>
  </si>
  <si>
    <t>Ava</t>
  </si>
  <si>
    <t>Barneveld</t>
  </si>
  <si>
    <t>Beaver Falls</t>
  </si>
  <si>
    <t>Blossvale</t>
  </si>
  <si>
    <t>Boonville</t>
  </si>
  <si>
    <t>Bouckville</t>
  </si>
  <si>
    <t>Brantingham</t>
  </si>
  <si>
    <t>Burlington Flats</t>
  </si>
  <si>
    <t>Canajoharie</t>
  </si>
  <si>
    <t>Cassville</t>
  </si>
  <si>
    <t>Chadwicks</t>
  </si>
  <si>
    <t>Clark Mills</t>
  </si>
  <si>
    <t>Cold Brook</t>
  </si>
  <si>
    <t>Constableville</t>
  </si>
  <si>
    <t>Cooperstown</t>
  </si>
  <si>
    <t>Croghan</t>
  </si>
  <si>
    <t>Deansboro</t>
  </si>
  <si>
    <t>Dolgeville</t>
  </si>
  <si>
    <t>Eagle Bay</t>
  </si>
  <si>
    <t>Earlville</t>
  </si>
  <si>
    <t>East Springfield</t>
  </si>
  <si>
    <t>Eaton</t>
  </si>
  <si>
    <t>Edmeston</t>
  </si>
  <si>
    <t>Fly Creek</t>
  </si>
  <si>
    <t>Forestport</t>
  </si>
  <si>
    <t>Fort Plain</t>
  </si>
  <si>
    <t>Franklin Springs</t>
  </si>
  <si>
    <t>Garrattsville</t>
  </si>
  <si>
    <t>Glenfield</t>
  </si>
  <si>
    <t>Greig</t>
  </si>
  <si>
    <t>Hamilton</t>
  </si>
  <si>
    <t>Hartwick</t>
  </si>
  <si>
    <t>Herkimer</t>
  </si>
  <si>
    <t>Hinckley</t>
  </si>
  <si>
    <t>Hoffmeister</t>
  </si>
  <si>
    <t>Holland Patent</t>
  </si>
  <si>
    <t>Hubbardsville</t>
  </si>
  <si>
    <t>Ilion</t>
  </si>
  <si>
    <t>Inlet</t>
  </si>
  <si>
    <t>Jordanville</t>
  </si>
  <si>
    <t>Knoxboro</t>
  </si>
  <si>
    <t>Lee Center</t>
  </si>
  <si>
    <t>Leonardsville</t>
  </si>
  <si>
    <t>Lowville</t>
  </si>
  <si>
    <t>Lyons Falls</t>
  </si>
  <si>
    <t>Marcy</t>
  </si>
  <si>
    <t>Martinsburg</t>
  </si>
  <si>
    <t>Middleville</t>
  </si>
  <si>
    <t>Mohawk</t>
  </si>
  <si>
    <t>Munnsville</t>
  </si>
  <si>
    <t>Nelliston</t>
  </si>
  <si>
    <t>New Berlin</t>
  </si>
  <si>
    <t>New Lisbon</t>
  </si>
  <si>
    <t>New York Mills</t>
  </si>
  <si>
    <t>Old Forge</t>
  </si>
  <si>
    <t>Oneida</t>
  </si>
  <si>
    <t>Oriskany</t>
  </si>
  <si>
    <t>Oriskany Falls</t>
  </si>
  <si>
    <t>Palatine Bridge</t>
  </si>
  <si>
    <t>Port Leyden</t>
  </si>
  <si>
    <t>Raquette Lake</t>
  </si>
  <si>
    <t>Redfield</t>
  </si>
  <si>
    <t>Remsen</t>
  </si>
  <si>
    <t>Richfield Springs</t>
  </si>
  <si>
    <t>Rome</t>
  </si>
  <si>
    <t>Roseboom</t>
  </si>
  <si>
    <t>Saint Johnsville</t>
  </si>
  <si>
    <t>Salisbury Center</t>
  </si>
  <si>
    <t>Sauquoit</t>
  </si>
  <si>
    <t>Sharon Springs</t>
  </si>
  <si>
    <t>Sherburne</t>
  </si>
  <si>
    <t>Sherrill</t>
  </si>
  <si>
    <t>Smyrna</t>
  </si>
  <si>
    <t>Springfield Center</t>
  </si>
  <si>
    <t>Stittville</t>
  </si>
  <si>
    <t>Taberg</t>
  </si>
  <si>
    <t>Thendara</t>
  </si>
  <si>
    <t>Turin</t>
  </si>
  <si>
    <t>Van Hornesville</t>
  </si>
  <si>
    <t>Vernon Center</t>
  </si>
  <si>
    <t>Westdale</t>
  </si>
  <si>
    <t>West Edmeston</t>
  </si>
  <si>
    <t>Westernville</t>
  </si>
  <si>
    <t>West Leyden</t>
  </si>
  <si>
    <t>West Winfield</t>
  </si>
  <si>
    <t>Whitesboro</t>
  </si>
  <si>
    <t>Woodgate</t>
  </si>
  <si>
    <t>Yorkville</t>
  </si>
  <si>
    <t>Utica</t>
  </si>
  <si>
    <t>Fort Drum</t>
  </si>
  <si>
    <t>Adams Center</t>
  </si>
  <si>
    <t>Alexandria Bay</t>
  </si>
  <si>
    <t>Antwerp</t>
  </si>
  <si>
    <t>Black River</t>
  </si>
  <si>
    <t>Brasher Falls</t>
  </si>
  <si>
    <t>Brier Hill</t>
  </si>
  <si>
    <t>Calcium</t>
  </si>
  <si>
    <t>Cape Vincent</t>
  </si>
  <si>
    <t>Carthage</t>
  </si>
  <si>
    <t>Castorland</t>
  </si>
  <si>
    <t>Chase Mills</t>
  </si>
  <si>
    <t>Chaumont</t>
  </si>
  <si>
    <t>Chippewa Bay</t>
  </si>
  <si>
    <t>Colton</t>
  </si>
  <si>
    <t>Copenhagen</t>
  </si>
  <si>
    <t>Deferiet</t>
  </si>
  <si>
    <t>De Kalb Junction</t>
  </si>
  <si>
    <t>De Peyster</t>
  </si>
  <si>
    <t>Edwards</t>
  </si>
  <si>
    <t>Ellisburg</t>
  </si>
  <si>
    <t>Evans Mills</t>
  </si>
  <si>
    <t>Felts Mills</t>
  </si>
  <si>
    <t>Fine</t>
  </si>
  <si>
    <t>Wellesley Island</t>
  </si>
  <si>
    <t>Fishers Landing</t>
  </si>
  <si>
    <t>Gouverneur</t>
  </si>
  <si>
    <t>Hammond</t>
  </si>
  <si>
    <t>Hannawa Falls</t>
  </si>
  <si>
    <t>Henderson</t>
  </si>
  <si>
    <t>Henderson Harbor</t>
  </si>
  <si>
    <t>Hermon</t>
  </si>
  <si>
    <t>Heuvelton</t>
  </si>
  <si>
    <t>Hogansburg</t>
  </si>
  <si>
    <t>La Fargeville</t>
  </si>
  <si>
    <t>Lorraine</t>
  </si>
  <si>
    <t>Madrid</t>
  </si>
  <si>
    <t>Mannsville</t>
  </si>
  <si>
    <t>Massena</t>
  </si>
  <si>
    <t>Natural Bridge</t>
  </si>
  <si>
    <t>Newton Falls</t>
  </si>
  <si>
    <t>Oswegatchie</t>
  </si>
  <si>
    <t>Parishville</t>
  </si>
  <si>
    <t>Philadelphia</t>
  </si>
  <si>
    <t>Potsdam</t>
  </si>
  <si>
    <t>Raymondville</t>
  </si>
  <si>
    <t>Redwood</t>
  </si>
  <si>
    <t>Rensselaer Falls</t>
  </si>
  <si>
    <t>Richville</t>
  </si>
  <si>
    <t>Rodman</t>
  </si>
  <si>
    <t>Sackets Harbor</t>
  </si>
  <si>
    <t>South Colton</t>
  </si>
  <si>
    <t>Star Lake</t>
  </si>
  <si>
    <t>Theresa</t>
  </si>
  <si>
    <t>Three Mile Bay</t>
  </si>
  <si>
    <t>Waddington</t>
  </si>
  <si>
    <t>Wanakena</t>
  </si>
  <si>
    <t>Afton</t>
  </si>
  <si>
    <t>Andes</t>
  </si>
  <si>
    <t>Apalachin</t>
  </si>
  <si>
    <t>Bainbridge</t>
  </si>
  <si>
    <t>Bloomville</t>
  </si>
  <si>
    <t>Bovina Center</t>
  </si>
  <si>
    <t>Candor</t>
  </si>
  <si>
    <t>Castle Creek</t>
  </si>
  <si>
    <t>Chenango Forks</t>
  </si>
  <si>
    <t>Conklin</t>
  </si>
  <si>
    <t>Davenport</t>
  </si>
  <si>
    <t>Davenport Center</t>
  </si>
  <si>
    <t>Delancey</t>
  </si>
  <si>
    <t>Delhi</t>
  </si>
  <si>
    <t>Deposit</t>
  </si>
  <si>
    <t>Downsville</t>
  </si>
  <si>
    <t>East Branch</t>
  </si>
  <si>
    <t>East Meredith</t>
  </si>
  <si>
    <t>Endicott</t>
  </si>
  <si>
    <t>Fishs Eddy</t>
  </si>
  <si>
    <t>Gilbertsville</t>
  </si>
  <si>
    <t>Glen Aubrey</t>
  </si>
  <si>
    <t>Harford</t>
  </si>
  <si>
    <t>Harpersfield</t>
  </si>
  <si>
    <t>Harpursville</t>
  </si>
  <si>
    <t>Hobart</t>
  </si>
  <si>
    <t>Johnson City</t>
  </si>
  <si>
    <t>Killawog</t>
  </si>
  <si>
    <t>Kirkwood</t>
  </si>
  <si>
    <t>Laurens</t>
  </si>
  <si>
    <t>Lisle</t>
  </si>
  <si>
    <t>Mc Donough</t>
  </si>
  <si>
    <t>Maine</t>
  </si>
  <si>
    <t>Marathon</t>
  </si>
  <si>
    <t>Masonville</t>
  </si>
  <si>
    <t>Meridale</t>
  </si>
  <si>
    <t>Mount Upton</t>
  </si>
  <si>
    <t>Mount Vision</t>
  </si>
  <si>
    <t>Newark Valley</t>
  </si>
  <si>
    <t>Nichols</t>
  </si>
  <si>
    <t>Nineveh</t>
  </si>
  <si>
    <t>Oneonta</t>
  </si>
  <si>
    <t>Otego</t>
  </si>
  <si>
    <t>Owego</t>
  </si>
  <si>
    <t>Port Crane</t>
  </si>
  <si>
    <t>Sidney</t>
  </si>
  <si>
    <t>Sidney Center</t>
  </si>
  <si>
    <t>Smithville Flats</t>
  </si>
  <si>
    <t>South Kortright</t>
  </si>
  <si>
    <t>South New Berlin</t>
  </si>
  <si>
    <t>South Plymouth</t>
  </si>
  <si>
    <t>Treadwell</t>
  </si>
  <si>
    <t>Unadilla</t>
  </si>
  <si>
    <t>Vestal</t>
  </si>
  <si>
    <t>Walton</t>
  </si>
  <si>
    <t>Wells Bridge</t>
  </si>
  <si>
    <t>West Oneonta</t>
  </si>
  <si>
    <t>Whitney Point</t>
  </si>
  <si>
    <t>Willet</t>
  </si>
  <si>
    <t>Willseyville</t>
  </si>
  <si>
    <t>Binghamton</t>
  </si>
  <si>
    <t>Akron</t>
  </si>
  <si>
    <t>Alden</t>
  </si>
  <si>
    <t>Alexander</t>
  </si>
  <si>
    <t>Angola</t>
  </si>
  <si>
    <t>Appleton</t>
  </si>
  <si>
    <t>Arcade</t>
  </si>
  <si>
    <t>Attica</t>
  </si>
  <si>
    <t>Barker</t>
  </si>
  <si>
    <t>Basom</t>
  </si>
  <si>
    <t>Batavia</t>
  </si>
  <si>
    <t>Bliss</t>
  </si>
  <si>
    <t>Bowmansville</t>
  </si>
  <si>
    <t>Burt</t>
  </si>
  <si>
    <t>Chaffee</t>
  </si>
  <si>
    <t>Clarence</t>
  </si>
  <si>
    <t>Clarence Center</t>
  </si>
  <si>
    <t>Colden</t>
  </si>
  <si>
    <t>Collins</t>
  </si>
  <si>
    <t>Collins Center</t>
  </si>
  <si>
    <t>Corfu</t>
  </si>
  <si>
    <t>Cowlesville</t>
  </si>
  <si>
    <t>Dale</t>
  </si>
  <si>
    <t>Darien Center</t>
  </si>
  <si>
    <t>Delevan</t>
  </si>
  <si>
    <t>Depew</t>
  </si>
  <si>
    <t>Dunkirk</t>
  </si>
  <si>
    <t>East Amherst</t>
  </si>
  <si>
    <t>East Aurora</t>
  </si>
  <si>
    <t>East Bethany</t>
  </si>
  <si>
    <t>East Concord</t>
  </si>
  <si>
    <t>Elba</t>
  </si>
  <si>
    <t>Elma</t>
  </si>
  <si>
    <t>Farmersville Station</t>
  </si>
  <si>
    <t>Farnham</t>
  </si>
  <si>
    <t>Forestville</t>
  </si>
  <si>
    <t>Fredonia</t>
  </si>
  <si>
    <t>Gainesville</t>
  </si>
  <si>
    <t>Gasport</t>
  </si>
  <si>
    <t>Getzville</t>
  </si>
  <si>
    <t>Gowanda</t>
  </si>
  <si>
    <t>Grand Island</t>
  </si>
  <si>
    <t>Irving</t>
  </si>
  <si>
    <t>Java Center</t>
  </si>
  <si>
    <t>Lake View</t>
  </si>
  <si>
    <t>Lawtons</t>
  </si>
  <si>
    <t>Lockport</t>
  </si>
  <si>
    <t>Marilla</t>
  </si>
  <si>
    <t>Medina</t>
  </si>
  <si>
    <t>Middleport</t>
  </si>
  <si>
    <t>North Collins</t>
  </si>
  <si>
    <t>North Java</t>
  </si>
  <si>
    <t>North Tonawanda</t>
  </si>
  <si>
    <t>Olcott</t>
  </si>
  <si>
    <t>Orchard Park</t>
  </si>
  <si>
    <t>Perrysburg</t>
  </si>
  <si>
    <t>Ransomville</t>
  </si>
  <si>
    <t>Sanborn</t>
  </si>
  <si>
    <t>Sardinia</t>
  </si>
  <si>
    <t>Sheridan</t>
  </si>
  <si>
    <t>Silver Creek</t>
  </si>
  <si>
    <t>South Dayton</t>
  </si>
  <si>
    <t>South Wales</t>
  </si>
  <si>
    <t>Springville</t>
  </si>
  <si>
    <t>Stafford</t>
  </si>
  <si>
    <t>Strykersville</t>
  </si>
  <si>
    <t>Tonawanda</t>
  </si>
  <si>
    <t>Varysburg</t>
  </si>
  <si>
    <t>Versailles</t>
  </si>
  <si>
    <t>Wales Center</t>
  </si>
  <si>
    <t>West Falls</t>
  </si>
  <si>
    <t>West Valley</t>
  </si>
  <si>
    <t>Wilson</t>
  </si>
  <si>
    <t>Yorkshire</t>
  </si>
  <si>
    <t>Youngstown</t>
  </si>
  <si>
    <t>Buffalo</t>
  </si>
  <si>
    <t>Niagara Falls</t>
  </si>
  <si>
    <t>Bellona</t>
  </si>
  <si>
    <t>Bergen</t>
  </si>
  <si>
    <t>Branchport</t>
  </si>
  <si>
    <t>Brockport</t>
  </si>
  <si>
    <t>Byron</t>
  </si>
  <si>
    <t>Caledonia</t>
  </si>
  <si>
    <t>Canandaigua</t>
  </si>
  <si>
    <t>Castile</t>
  </si>
  <si>
    <t>Churchville</t>
  </si>
  <si>
    <t>Clifton Springs</t>
  </si>
  <si>
    <t>Clyde</t>
  </si>
  <si>
    <t>Conesus</t>
  </si>
  <si>
    <t>Dansville</t>
  </si>
  <si>
    <t>East Rochester</t>
  </si>
  <si>
    <t>Fairport</t>
  </si>
  <si>
    <t>Geneseo</t>
  </si>
  <si>
    <t>Geneva</t>
  </si>
  <si>
    <t>Hamlin</t>
  </si>
  <si>
    <t>Hemlock</t>
  </si>
  <si>
    <t>Henrietta</t>
  </si>
  <si>
    <t>Hilton</t>
  </si>
  <si>
    <t>Holley</t>
  </si>
  <si>
    <t>Honeoye</t>
  </si>
  <si>
    <t>Honeoye Falls</t>
  </si>
  <si>
    <t>Ionia</t>
  </si>
  <si>
    <t>Kendall</t>
  </si>
  <si>
    <t>Keuka Park</t>
  </si>
  <si>
    <t>Knowlesville</t>
  </si>
  <si>
    <t>Le Roy</t>
  </si>
  <si>
    <t>Lima</t>
  </si>
  <si>
    <t>Livonia</t>
  </si>
  <si>
    <t>Lyons</t>
  </si>
  <si>
    <t>Macedon</t>
  </si>
  <si>
    <t>Mount Morris</t>
  </si>
  <si>
    <t>Mumford</t>
  </si>
  <si>
    <t>North Chili</t>
  </si>
  <si>
    <t>North Rose</t>
  </si>
  <si>
    <t>Nunda</t>
  </si>
  <si>
    <t>Ontario</t>
  </si>
  <si>
    <t>Ovid</t>
  </si>
  <si>
    <t>Pavilion</t>
  </si>
  <si>
    <t>Penfield</t>
  </si>
  <si>
    <t>Penn Yan</t>
  </si>
  <si>
    <t>Phelps</t>
  </si>
  <si>
    <t>Piffard</t>
  </si>
  <si>
    <t>Portageville</t>
  </si>
  <si>
    <t>Port Gibson</t>
  </si>
  <si>
    <t>Retsof</t>
  </si>
  <si>
    <t>Romulus</t>
  </si>
  <si>
    <t>Rose</t>
  </si>
  <si>
    <t>Rush</t>
  </si>
  <si>
    <t>Rushville</t>
  </si>
  <si>
    <t>Scottsburg</t>
  </si>
  <si>
    <t>Scottsville</t>
  </si>
  <si>
    <t>Shortsville</t>
  </si>
  <si>
    <t>Silver Springs</t>
  </si>
  <si>
    <t>Sodus</t>
  </si>
  <si>
    <t>Sodus Point</t>
  </si>
  <si>
    <t>Spencerport</t>
  </si>
  <si>
    <t>Springwater</t>
  </si>
  <si>
    <t>Stanley</t>
  </si>
  <si>
    <t>Victor</t>
  </si>
  <si>
    <t>Walworth</t>
  </si>
  <si>
    <t>Warsaw</t>
  </si>
  <si>
    <t>Waterport</t>
  </si>
  <si>
    <t>West Bloomfield</t>
  </si>
  <si>
    <t>West Henrietta</t>
  </si>
  <si>
    <t>Williamson</t>
  </si>
  <si>
    <t>Allegany</t>
  </si>
  <si>
    <t>Alma</t>
  </si>
  <si>
    <t>Angelica</t>
  </si>
  <si>
    <t>Ashville</t>
  </si>
  <si>
    <t>Bemus Point</t>
  </si>
  <si>
    <t>Black Creek</t>
  </si>
  <si>
    <t>Bolivar</t>
  </si>
  <si>
    <t>Brocton</t>
  </si>
  <si>
    <t>Caneadea</t>
  </si>
  <si>
    <t>Cassadaga</t>
  </si>
  <si>
    <t>Cattaraugus</t>
  </si>
  <si>
    <t>Celoron</t>
  </si>
  <si>
    <t>Ceres</t>
  </si>
  <si>
    <t>Chautauqua</t>
  </si>
  <si>
    <t>Cherry Creek</t>
  </si>
  <si>
    <t>Clymer</t>
  </si>
  <si>
    <t>Conewango Valley</t>
  </si>
  <si>
    <t>Cuba</t>
  </si>
  <si>
    <t>Dewittville</t>
  </si>
  <si>
    <t>East Otto</t>
  </si>
  <si>
    <t>Ellicottville</t>
  </si>
  <si>
    <t>Falconer</t>
  </si>
  <si>
    <t>Fillmore</t>
  </si>
  <si>
    <t>Findley Lake</t>
  </si>
  <si>
    <t>Frewsburg</t>
  </si>
  <si>
    <t>Gerry</t>
  </si>
  <si>
    <t>Great Valley</t>
  </si>
  <si>
    <t>Houghton</t>
  </si>
  <si>
    <t>Kennedy</t>
  </si>
  <si>
    <t>Kill Buck</t>
  </si>
  <si>
    <t>Little Genesee</t>
  </si>
  <si>
    <t>Little Valley</t>
  </si>
  <si>
    <t>Maple Springs</t>
  </si>
  <si>
    <t>Mayville</t>
  </si>
  <si>
    <t>Olean</t>
  </si>
  <si>
    <t>Panama</t>
  </si>
  <si>
    <t>Portville</t>
  </si>
  <si>
    <t>Richburg</t>
  </si>
  <si>
    <t>Ripley</t>
  </si>
  <si>
    <t>Rushford</t>
  </si>
  <si>
    <t>Salamanca</t>
  </si>
  <si>
    <t>Sinclairville</t>
  </si>
  <si>
    <t>Steamburg</t>
  </si>
  <si>
    <t>Westons Mills</t>
  </si>
  <si>
    <t>Alfred Station</t>
  </si>
  <si>
    <t>Almond</t>
  </si>
  <si>
    <t>Arkport</t>
  </si>
  <si>
    <t>Atlanta</t>
  </si>
  <si>
    <t>Avoca</t>
  </si>
  <si>
    <t>Beaver Dams</t>
  </si>
  <si>
    <t>Big Flats</t>
  </si>
  <si>
    <t>Breesport</t>
  </si>
  <si>
    <t>Brooktondale</t>
  </si>
  <si>
    <t>Burdett</t>
  </si>
  <si>
    <t>Cameron</t>
  </si>
  <si>
    <t>Cameron Mills</t>
  </si>
  <si>
    <t>Campbell</t>
  </si>
  <si>
    <t>Canaseraga</t>
  </si>
  <si>
    <t>Canisteo</t>
  </si>
  <si>
    <t>Cayuta</t>
  </si>
  <si>
    <t>Chemung</t>
  </si>
  <si>
    <t>Cohocton</t>
  </si>
  <si>
    <t>Corning</t>
  </si>
  <si>
    <t>Dundee</t>
  </si>
  <si>
    <t>Erin</t>
  </si>
  <si>
    <t>Hammondsport</t>
  </si>
  <si>
    <t>Hector</t>
  </si>
  <si>
    <t>Himrod</t>
  </si>
  <si>
    <t>Hornell</t>
  </si>
  <si>
    <t>Horseheads</t>
  </si>
  <si>
    <t>Hunt</t>
  </si>
  <si>
    <t>Interlaken</t>
  </si>
  <si>
    <t>Ithaca</t>
  </si>
  <si>
    <t>Jasper</t>
  </si>
  <si>
    <t>Lindley</t>
  </si>
  <si>
    <t>Lockwood</t>
  </si>
  <si>
    <t>Lowman</t>
  </si>
  <si>
    <t>Millport</t>
  </si>
  <si>
    <t>Montour Falls</t>
  </si>
  <si>
    <t>Odessa</t>
  </si>
  <si>
    <t>Painted Post</t>
  </si>
  <si>
    <t>Pine City</t>
  </si>
  <si>
    <t>Pine Valley</t>
  </si>
  <si>
    <t>Prattsburgh</t>
  </si>
  <si>
    <t>Pulteney</t>
  </si>
  <si>
    <t>Rexville</t>
  </si>
  <si>
    <t>Rock Stream</t>
  </si>
  <si>
    <t>Savona</t>
  </si>
  <si>
    <t>Scio</t>
  </si>
  <si>
    <t>Lansing</t>
  </si>
  <si>
    <t>Swain</t>
  </si>
  <si>
    <t>Troupsburg</t>
  </si>
  <si>
    <t>Trumansburg</t>
  </si>
  <si>
    <t>Van Etten</t>
  </si>
  <si>
    <t>Watkins Glen</t>
  </si>
  <si>
    <t>Waverly</t>
  </si>
  <si>
    <t>Wellsburg</t>
  </si>
  <si>
    <t>Wellsville</t>
  </si>
  <si>
    <t>Whitesville</t>
  </si>
  <si>
    <t>Woodhull</t>
  </si>
  <si>
    <t>Elmira</t>
  </si>
  <si>
    <t>Aliquippa</t>
  </si>
  <si>
    <t>PA</t>
  </si>
  <si>
    <t>Ambridge</t>
  </si>
  <si>
    <t>Atlasburg</t>
  </si>
  <si>
    <t>Baden</t>
  </si>
  <si>
    <t>Bairdford</t>
  </si>
  <si>
    <t>Bakerstown</t>
  </si>
  <si>
    <t>Beaver</t>
  </si>
  <si>
    <t>Belle Vernon</t>
  </si>
  <si>
    <t>Brackenridge</t>
  </si>
  <si>
    <t>Bradfordwoods</t>
  </si>
  <si>
    <t>Bridgeville</t>
  </si>
  <si>
    <t>Buena Vista</t>
  </si>
  <si>
    <t>Bulger</t>
  </si>
  <si>
    <t>Bunola</t>
  </si>
  <si>
    <t>Burgettstown</t>
  </si>
  <si>
    <t>Charleroi</t>
  </si>
  <si>
    <t>Cheswick</t>
  </si>
  <si>
    <t>Clairton</t>
  </si>
  <si>
    <t>Coulters</t>
  </si>
  <si>
    <t>Creighton</t>
  </si>
  <si>
    <t>Cuddy</t>
  </si>
  <si>
    <t>Donora</t>
  </si>
  <si>
    <t>Dravosburg</t>
  </si>
  <si>
    <t>East Mc Keesport</t>
  </si>
  <si>
    <t>Elrama</t>
  </si>
  <si>
    <t>Gibsonia</t>
  </si>
  <si>
    <t>Glassport</t>
  </si>
  <si>
    <t>Crescent</t>
  </si>
  <si>
    <t>Harwick</t>
  </si>
  <si>
    <t>Hookstown</t>
  </si>
  <si>
    <t>Indianola</t>
  </si>
  <si>
    <t>Industry</t>
  </si>
  <si>
    <t>Joffre</t>
  </si>
  <si>
    <t>Langeloth</t>
  </si>
  <si>
    <t>Leetsdale</t>
  </si>
  <si>
    <t>Mc Donald</t>
  </si>
  <si>
    <t>Midland</t>
  </si>
  <si>
    <t>Midway</t>
  </si>
  <si>
    <t>Monaca</t>
  </si>
  <si>
    <t>Monessen</t>
  </si>
  <si>
    <t>Monongahela</t>
  </si>
  <si>
    <t>Natrona Heights</t>
  </si>
  <si>
    <t>New Brighton</t>
  </si>
  <si>
    <t>New Eagle</t>
  </si>
  <si>
    <t>New Kensington</t>
  </si>
  <si>
    <t>Russellton</t>
  </si>
  <si>
    <t>Shippingport</t>
  </si>
  <si>
    <t>Slovan</t>
  </si>
  <si>
    <t>South Heights</t>
  </si>
  <si>
    <t>Sturgeon</t>
  </si>
  <si>
    <t>Sutersville</t>
  </si>
  <si>
    <t>Tarentum</t>
  </si>
  <si>
    <t>Trafford</t>
  </si>
  <si>
    <t>Warrendale</t>
  </si>
  <si>
    <t>West Elizabeth</t>
  </si>
  <si>
    <t>Wexford</t>
  </si>
  <si>
    <t>Allison Park</t>
  </si>
  <si>
    <t>Bethel Park</t>
  </si>
  <si>
    <t>Braddock</t>
  </si>
  <si>
    <t>Carnegie</t>
  </si>
  <si>
    <t>Coraopolis</t>
  </si>
  <si>
    <t>Duquesne</t>
  </si>
  <si>
    <t>East Pittsburgh</t>
  </si>
  <si>
    <t>Glenshaw</t>
  </si>
  <si>
    <t>Homestead</t>
  </si>
  <si>
    <t>West Mifflin</t>
  </si>
  <si>
    <t>Imperial</t>
  </si>
  <si>
    <t>South Park</t>
  </si>
  <si>
    <t>McKeesport</t>
  </si>
  <si>
    <t>McKees Rocks</t>
  </si>
  <si>
    <t>North Versailles</t>
  </si>
  <si>
    <t>Oakmont</t>
  </si>
  <si>
    <t>Pitcairn</t>
  </si>
  <si>
    <t>Presto</t>
  </si>
  <si>
    <t>Sewickley</t>
  </si>
  <si>
    <t>Springdale</t>
  </si>
  <si>
    <t>Turtle Creek</t>
  </si>
  <si>
    <t>Wilmerding</t>
  </si>
  <si>
    <t>Pittsburgh</t>
  </si>
  <si>
    <t>Aleppo</t>
  </si>
  <si>
    <t>Amity</t>
  </si>
  <si>
    <t>Avella</t>
  </si>
  <si>
    <t>Beallsville</t>
  </si>
  <si>
    <t>Bentleyville</t>
  </si>
  <si>
    <t>Bobtown</t>
  </si>
  <si>
    <t>Brave</t>
  </si>
  <si>
    <t>Canonsburg</t>
  </si>
  <si>
    <t>Carmichaels</t>
  </si>
  <si>
    <t>Cecil</t>
  </si>
  <si>
    <t>Claysville</t>
  </si>
  <si>
    <t>Cokeburg</t>
  </si>
  <si>
    <t>Crucible</t>
  </si>
  <si>
    <t>Dilliner</t>
  </si>
  <si>
    <t>Prosperity</t>
  </si>
  <si>
    <t>Eighty Four</t>
  </si>
  <si>
    <t>Finleyville</t>
  </si>
  <si>
    <t>Fredericktown</t>
  </si>
  <si>
    <t>Garards Fort</t>
  </si>
  <si>
    <t>Graysville</t>
  </si>
  <si>
    <t>Hickory</t>
  </si>
  <si>
    <t>Houston</t>
  </si>
  <si>
    <t>Marianna</t>
  </si>
  <si>
    <t>Mather</t>
  </si>
  <si>
    <t>Meadow Lands</t>
  </si>
  <si>
    <t>Millsboro</t>
  </si>
  <si>
    <t>Muse</t>
  </si>
  <si>
    <t>Nemacolin</t>
  </si>
  <si>
    <t>New Freeport</t>
  </si>
  <si>
    <t>Rices Landing</t>
  </si>
  <si>
    <t>Richeyville</t>
  </si>
  <si>
    <t>Rogersville</t>
  </si>
  <si>
    <t>Scenery Hill</t>
  </si>
  <si>
    <t>Spraggs</t>
  </si>
  <si>
    <t>Strabane</t>
  </si>
  <si>
    <t>Sycamore</t>
  </si>
  <si>
    <t>Van Voorhis</t>
  </si>
  <si>
    <t>Venetia</t>
  </si>
  <si>
    <t>Vestaburg</t>
  </si>
  <si>
    <t>Waynesburg</t>
  </si>
  <si>
    <t>West Alexander</t>
  </si>
  <si>
    <t>West Finley</t>
  </si>
  <si>
    <t>West Middletown</t>
  </si>
  <si>
    <t>Wind Ridge</t>
  </si>
  <si>
    <t>Uniontown</t>
  </si>
  <si>
    <t>Adah</t>
  </si>
  <si>
    <t>Allenport</t>
  </si>
  <si>
    <t>Allison</t>
  </si>
  <si>
    <t>California</t>
  </si>
  <si>
    <t>Cardale</t>
  </si>
  <si>
    <t>Coal Center</t>
  </si>
  <si>
    <t>Confluence</t>
  </si>
  <si>
    <t>Connellsville</t>
  </si>
  <si>
    <t>Daisytown</t>
  </si>
  <si>
    <t>Dawson</t>
  </si>
  <si>
    <t>Denbo</t>
  </si>
  <si>
    <t>Dickerson Run</t>
  </si>
  <si>
    <t>Dunbar</t>
  </si>
  <si>
    <t>Dunlevy</t>
  </si>
  <si>
    <t>East Millsboro</t>
  </si>
  <si>
    <t>Elco</t>
  </si>
  <si>
    <t>Fairbank</t>
  </si>
  <si>
    <t>Fairchance</t>
  </si>
  <si>
    <t>Fayette City</t>
  </si>
  <si>
    <t>Gibbon Glade</t>
  </si>
  <si>
    <t>Grindstone</t>
  </si>
  <si>
    <t>Hibbs</t>
  </si>
  <si>
    <t>Hiller</t>
  </si>
  <si>
    <t>Hopwood</t>
  </si>
  <si>
    <t>Indian Head</t>
  </si>
  <si>
    <t>Jacobs Creek</t>
  </si>
  <si>
    <t>Keisterville</t>
  </si>
  <si>
    <t>La Belle</t>
  </si>
  <si>
    <t>Lake Lynn</t>
  </si>
  <si>
    <t>Leisenring</t>
  </si>
  <si>
    <t>Lemont Furnace</t>
  </si>
  <si>
    <t>Mc Clellandtown</t>
  </si>
  <si>
    <t>Markleysburg</t>
  </si>
  <si>
    <t>Martin</t>
  </si>
  <si>
    <t>Masontown</t>
  </si>
  <si>
    <t>Melcroft</t>
  </si>
  <si>
    <t>Mill Run</t>
  </si>
  <si>
    <t>Newell</t>
  </si>
  <si>
    <t>New Geneva</t>
  </si>
  <si>
    <t>Normalville</t>
  </si>
  <si>
    <t>Ohiopyle</t>
  </si>
  <si>
    <t>Oliver</t>
  </si>
  <si>
    <t>Perryopolis</t>
  </si>
  <si>
    <t>Point Marion</t>
  </si>
  <si>
    <t>Republic</t>
  </si>
  <si>
    <t>Smithton</t>
  </si>
  <si>
    <t>Smock</t>
  </si>
  <si>
    <t>Star Junction</t>
  </si>
  <si>
    <t>Stockdale</t>
  </si>
  <si>
    <t>Uledi</t>
  </si>
  <si>
    <t>Vanderbilt</t>
  </si>
  <si>
    <t>West Leisenring</t>
  </si>
  <si>
    <t>White</t>
  </si>
  <si>
    <t>Wickhaven</t>
  </si>
  <si>
    <t>Hidden Valley</t>
  </si>
  <si>
    <t>Acosta</t>
  </si>
  <si>
    <t>Alum Bank</t>
  </si>
  <si>
    <t>Boswell</t>
  </si>
  <si>
    <t>Boynton</t>
  </si>
  <si>
    <t>Breezewood</t>
  </si>
  <si>
    <t>Buffalo Mills</t>
  </si>
  <si>
    <t>Clearville</t>
  </si>
  <si>
    <t>Crystal Spring</t>
  </si>
  <si>
    <t>Fairhope</t>
  </si>
  <si>
    <t>Fishertown</t>
  </si>
  <si>
    <t>Fort Hill</t>
  </si>
  <si>
    <t>Friedens</t>
  </si>
  <si>
    <t>Garrett</t>
  </si>
  <si>
    <t>Hyndman</t>
  </si>
  <si>
    <t>Jenners</t>
  </si>
  <si>
    <t>Jennerstown</t>
  </si>
  <si>
    <t>Manns Choice</t>
  </si>
  <si>
    <t>Markleton</t>
  </si>
  <si>
    <t>Meyersdale</t>
  </si>
  <si>
    <t>New Paris</t>
  </si>
  <si>
    <t>Quecreek</t>
  </si>
  <si>
    <t>Schellsburg</t>
  </si>
  <si>
    <t>Shanksville</t>
  </si>
  <si>
    <t>Sipesville</t>
  </si>
  <si>
    <t>Springs</t>
  </si>
  <si>
    <t>Stoystown</t>
  </si>
  <si>
    <t>Wellersburg</t>
  </si>
  <si>
    <t>Greensburg</t>
  </si>
  <si>
    <t>Acme</t>
  </si>
  <si>
    <t>Adamsburg</t>
  </si>
  <si>
    <t>Alverton</t>
  </si>
  <si>
    <t>Apollo</t>
  </si>
  <si>
    <t>Ardara</t>
  </si>
  <si>
    <t>Arona</t>
  </si>
  <si>
    <t>Avonmore</t>
  </si>
  <si>
    <t>Bradenville</t>
  </si>
  <si>
    <t>Champion</t>
  </si>
  <si>
    <t>Claridge</t>
  </si>
  <si>
    <t>Crabtree</t>
  </si>
  <si>
    <t>Donegal</t>
  </si>
  <si>
    <t>East Vandergrift</t>
  </si>
  <si>
    <t>Everson</t>
  </si>
  <si>
    <t>Export</t>
  </si>
  <si>
    <t>Forbes Road</t>
  </si>
  <si>
    <t>Grapeville</t>
  </si>
  <si>
    <t>Harrison City</t>
  </si>
  <si>
    <t>Herminie</t>
  </si>
  <si>
    <t>Hostetter</t>
  </si>
  <si>
    <t>Hunker</t>
  </si>
  <si>
    <t>Hutchinson</t>
  </si>
  <si>
    <t>Irwin</t>
  </si>
  <si>
    <t>Jeannette</t>
  </si>
  <si>
    <t>Jones Mills</t>
  </si>
  <si>
    <t>Larimer</t>
  </si>
  <si>
    <t>Latrobe</t>
  </si>
  <si>
    <t>Laughlintown</t>
  </si>
  <si>
    <t>Leechburg</t>
  </si>
  <si>
    <t>Ligonier</t>
  </si>
  <si>
    <t>Lowber</t>
  </si>
  <si>
    <t>Loyalhanna</t>
  </si>
  <si>
    <t>Manor</t>
  </si>
  <si>
    <t>Mount Pleasant</t>
  </si>
  <si>
    <t>Murrysville</t>
  </si>
  <si>
    <t>New Alexandria</t>
  </si>
  <si>
    <t>New Derry</t>
  </si>
  <si>
    <t>New Stanton</t>
  </si>
  <si>
    <t>North Apollo</t>
  </si>
  <si>
    <t>Penn</t>
  </si>
  <si>
    <t>Pleasant Unity</t>
  </si>
  <si>
    <t>Rector</t>
  </si>
  <si>
    <t>Rillton</t>
  </si>
  <si>
    <t>Ruffs Dale</t>
  </si>
  <si>
    <t>Salina</t>
  </si>
  <si>
    <t>Saltsburg</t>
  </si>
  <si>
    <t>Scottdale</t>
  </si>
  <si>
    <t>Slickville</t>
  </si>
  <si>
    <t>Spring Church</t>
  </si>
  <si>
    <t>Stahlstown</t>
  </si>
  <si>
    <t>Tarrs</t>
  </si>
  <si>
    <t>United</t>
  </si>
  <si>
    <t>Vandergrift</t>
  </si>
  <si>
    <t>Westmoreland City</t>
  </si>
  <si>
    <t>Wyano</t>
  </si>
  <si>
    <t>Youngwood</t>
  </si>
  <si>
    <t>Yukon</t>
  </si>
  <si>
    <t>Indiana</t>
  </si>
  <si>
    <t>Alverda</t>
  </si>
  <si>
    <t>Anita</t>
  </si>
  <si>
    <t>Arcadia</t>
  </si>
  <si>
    <t>Aultman</t>
  </si>
  <si>
    <t>Northern Cambria</t>
  </si>
  <si>
    <t>Big Run</t>
  </si>
  <si>
    <t>Black Lick</t>
  </si>
  <si>
    <t>Blairsville</t>
  </si>
  <si>
    <t>Burnside</t>
  </si>
  <si>
    <t>Carrolltown</t>
  </si>
  <si>
    <t>Cherry Tree</t>
  </si>
  <si>
    <t>Clarksburg</t>
  </si>
  <si>
    <t>Clune</t>
  </si>
  <si>
    <t>Commodore</t>
  </si>
  <si>
    <t>Coolspring</t>
  </si>
  <si>
    <t>Coral</t>
  </si>
  <si>
    <t>Creekside</t>
  </si>
  <si>
    <t>De Lancey</t>
  </si>
  <si>
    <t>Dixonville</t>
  </si>
  <si>
    <t>Elderton</t>
  </si>
  <si>
    <t>Elmora</t>
  </si>
  <si>
    <t>Emeigh</t>
  </si>
  <si>
    <t>Ernest</t>
  </si>
  <si>
    <t>Gipsy</t>
  </si>
  <si>
    <t>Glen Campbell</t>
  </si>
  <si>
    <t>Heilwood</t>
  </si>
  <si>
    <t>Home</t>
  </si>
  <si>
    <t>Homer City</t>
  </si>
  <si>
    <t>Josephine</t>
  </si>
  <si>
    <t>La Jose</t>
  </si>
  <si>
    <t>Lucernemines</t>
  </si>
  <si>
    <t>Mc Intyre</t>
  </si>
  <si>
    <t>Mahaffey</t>
  </si>
  <si>
    <t>Marion Center</t>
  </si>
  <si>
    <t>Marsteller</t>
  </si>
  <si>
    <t>Mentcle</t>
  </si>
  <si>
    <t>Nicktown</t>
  </si>
  <si>
    <t>Oliveburg</t>
  </si>
  <si>
    <t>Penn Run</t>
  </si>
  <si>
    <t>Punxsutawney</t>
  </si>
  <si>
    <t>Ringgold</t>
  </si>
  <si>
    <t>Rochester Mills</t>
  </si>
  <si>
    <t>Rossiter</t>
  </si>
  <si>
    <t>Saint Benedict</t>
  </si>
  <si>
    <t>Shelocta</t>
  </si>
  <si>
    <t>Spangler</t>
  </si>
  <si>
    <t>Sprankle Mills</t>
  </si>
  <si>
    <t>Starford</t>
  </si>
  <si>
    <t>Timblin</t>
  </si>
  <si>
    <t>Valier</t>
  </si>
  <si>
    <t>Walston</t>
  </si>
  <si>
    <t>Worthville</t>
  </si>
  <si>
    <t>Du Bois</t>
  </si>
  <si>
    <t>Benezett</t>
  </si>
  <si>
    <t>Brockway</t>
  </si>
  <si>
    <t>Brookville</t>
  </si>
  <si>
    <t>Byrnedale</t>
  </si>
  <si>
    <t>Clarington</t>
  </si>
  <si>
    <t>Corsica</t>
  </si>
  <si>
    <t>Driftwood</t>
  </si>
  <si>
    <t>Emporium</t>
  </si>
  <si>
    <t>Falls Creek</t>
  </si>
  <si>
    <t>Force</t>
  </si>
  <si>
    <t>Kersey</t>
  </si>
  <si>
    <t>Knox Dale</t>
  </si>
  <si>
    <t>Luthersburg</t>
  </si>
  <si>
    <t>Reynoldsville</t>
  </si>
  <si>
    <t>Ridgway</t>
  </si>
  <si>
    <t>Rockton</t>
  </si>
  <si>
    <t>Saint Marys</t>
  </si>
  <si>
    <t>Sigel</t>
  </si>
  <si>
    <t>Sinnamahoning</t>
  </si>
  <si>
    <t>Stump Creek</t>
  </si>
  <si>
    <t>Summerville</t>
  </si>
  <si>
    <t>Sykesville</t>
  </si>
  <si>
    <t>Troutville</t>
  </si>
  <si>
    <t>Weedville</t>
  </si>
  <si>
    <t>Wilcox</t>
  </si>
  <si>
    <t>Armagh</t>
  </si>
  <si>
    <t>Beaverdale</t>
  </si>
  <si>
    <t>Belsano</t>
  </si>
  <si>
    <t>Cairnbrook</t>
  </si>
  <si>
    <t>Cassandra</t>
  </si>
  <si>
    <t>Central City</t>
  </si>
  <si>
    <t>Colver</t>
  </si>
  <si>
    <t>Davidsville</t>
  </si>
  <si>
    <t>Dilltown</t>
  </si>
  <si>
    <t>Ebensburg</t>
  </si>
  <si>
    <t>Elton</t>
  </si>
  <si>
    <t>Hollsopple</t>
  </si>
  <si>
    <t>Hooversville</t>
  </si>
  <si>
    <t>Jerome</t>
  </si>
  <si>
    <t>Lilly</t>
  </si>
  <si>
    <t>Loretto</t>
  </si>
  <si>
    <t>Mineral Point</t>
  </si>
  <si>
    <t>Nanty Glo</t>
  </si>
  <si>
    <t>New Florence</t>
  </si>
  <si>
    <t>Parkhill</t>
  </si>
  <si>
    <t>Revloc</t>
  </si>
  <si>
    <t>Robinson</t>
  </si>
  <si>
    <t>Saint Michael</t>
  </si>
  <si>
    <t>Salix</t>
  </si>
  <si>
    <t>Seanor</t>
  </si>
  <si>
    <t>Seward</t>
  </si>
  <si>
    <t>Sidman</t>
  </si>
  <si>
    <t>South Fork</t>
  </si>
  <si>
    <t>Strongstown</t>
  </si>
  <si>
    <t>Summerhill</t>
  </si>
  <si>
    <t>Twin Rocks</t>
  </si>
  <si>
    <t>Vintondale</t>
  </si>
  <si>
    <t>Wilmore</t>
  </si>
  <si>
    <t>Windber</t>
  </si>
  <si>
    <t>Boyers</t>
  </si>
  <si>
    <t>Bruin</t>
  </si>
  <si>
    <t>Callery</t>
  </si>
  <si>
    <t>Chicora</t>
  </si>
  <si>
    <t>Connoquenessing</t>
  </si>
  <si>
    <t>East Brady</t>
  </si>
  <si>
    <t>East Butler</t>
  </si>
  <si>
    <t>Eau Claire</t>
  </si>
  <si>
    <t>Evans City</t>
  </si>
  <si>
    <t>Fenelton</t>
  </si>
  <si>
    <t>Foxburg</t>
  </si>
  <si>
    <t>Hilliards</t>
  </si>
  <si>
    <t>Karns City</t>
  </si>
  <si>
    <t>Lyndora</t>
  </si>
  <si>
    <t>Mars</t>
  </si>
  <si>
    <t>North Washington</t>
  </si>
  <si>
    <t>Parker</t>
  </si>
  <si>
    <t>Petrolia</t>
  </si>
  <si>
    <t>Portersville</t>
  </si>
  <si>
    <t>Renfrew</t>
  </si>
  <si>
    <t>Saint Petersburg</t>
  </si>
  <si>
    <t>Sarver</t>
  </si>
  <si>
    <t>Saxonburg</t>
  </si>
  <si>
    <t>Slippery Rock</t>
  </si>
  <si>
    <t>Valencia</t>
  </si>
  <si>
    <t>West Sunbury</t>
  </si>
  <si>
    <t>Zelienople</t>
  </si>
  <si>
    <t>Cranberry Township</t>
  </si>
  <si>
    <t>Adamsville</t>
  </si>
  <si>
    <t>Atlantic</t>
  </si>
  <si>
    <t>Bessemer</t>
  </si>
  <si>
    <t>Clarks Mills</t>
  </si>
  <si>
    <t>Darlington</t>
  </si>
  <si>
    <t>Edinburg</t>
  </si>
  <si>
    <t>Ellwood City</t>
  </si>
  <si>
    <t>Enon Valley</t>
  </si>
  <si>
    <t>Farrell</t>
  </si>
  <si>
    <t>Fombell</t>
  </si>
  <si>
    <t>Grove City</t>
  </si>
  <si>
    <t>Hartstown</t>
  </si>
  <si>
    <t>Hillsville</t>
  </si>
  <si>
    <t>Jackson Center</t>
  </si>
  <si>
    <t>Koppel</t>
  </si>
  <si>
    <t>Mercer</t>
  </si>
  <si>
    <t>New Galilee</t>
  </si>
  <si>
    <t>New Wilmington</t>
  </si>
  <si>
    <t>Sandy Lake</t>
  </si>
  <si>
    <t>Hermitage</t>
  </si>
  <si>
    <t>Sharpsville</t>
  </si>
  <si>
    <t>Sheakleyville</t>
  </si>
  <si>
    <t>Stoneboro</t>
  </si>
  <si>
    <t>Transfer</t>
  </si>
  <si>
    <t>Volant</t>
  </si>
  <si>
    <t>Wampum</t>
  </si>
  <si>
    <t>West Middlesex</t>
  </si>
  <si>
    <t>West Pittsburg</t>
  </si>
  <si>
    <t>Wheatland</t>
  </si>
  <si>
    <t>Kittanning</t>
  </si>
  <si>
    <t>Adrian</t>
  </si>
  <si>
    <t>Beyer</t>
  </si>
  <si>
    <t>Cadogan</t>
  </si>
  <si>
    <t>Callensburg</t>
  </si>
  <si>
    <t>Clarion</t>
  </si>
  <si>
    <t>Cooksburg</t>
  </si>
  <si>
    <t>Cowansville</t>
  </si>
  <si>
    <t>Distant</t>
  </si>
  <si>
    <t>Fairmount City</t>
  </si>
  <si>
    <t>Ford City</t>
  </si>
  <si>
    <t>Ford Cliff</t>
  </si>
  <si>
    <t>Hawthorn</t>
  </si>
  <si>
    <t>Knox</t>
  </si>
  <si>
    <t>Leeper</t>
  </si>
  <si>
    <t>Lucinda</t>
  </si>
  <si>
    <t>Mc Grann</t>
  </si>
  <si>
    <t>Marienville</t>
  </si>
  <si>
    <t>Mayport</t>
  </si>
  <si>
    <t>New Bethlehem</t>
  </si>
  <si>
    <t>Nu Mine</t>
  </si>
  <si>
    <t>Plumville</t>
  </si>
  <si>
    <t>Rimersburg</t>
  </si>
  <si>
    <t>Rural Valley</t>
  </si>
  <si>
    <t>Seminole</t>
  </si>
  <si>
    <t>Shippenville</t>
  </si>
  <si>
    <t>Sligo</t>
  </si>
  <si>
    <t>Smicksburg</t>
  </si>
  <si>
    <t>Strattanville</t>
  </si>
  <si>
    <t>Vowinckel</t>
  </si>
  <si>
    <t>Yatesboro</t>
  </si>
  <si>
    <t>Oil City</t>
  </si>
  <si>
    <t>Carlton</t>
  </si>
  <si>
    <t>Clarendon</t>
  </si>
  <si>
    <t>Cochranton</t>
  </si>
  <si>
    <t>Conneaut Lake</t>
  </si>
  <si>
    <t>Cranberry</t>
  </si>
  <si>
    <t>East Hickory</t>
  </si>
  <si>
    <t>Endeavor</t>
  </si>
  <si>
    <t>Fryburg</t>
  </si>
  <si>
    <t>Guys Mills</t>
  </si>
  <si>
    <t>Hydetown</t>
  </si>
  <si>
    <t>Irvine</t>
  </si>
  <si>
    <t>Kossuth</t>
  </si>
  <si>
    <t>Lickingville</t>
  </si>
  <si>
    <t>Marble</t>
  </si>
  <si>
    <t>Meadville</t>
  </si>
  <si>
    <t>Polk</t>
  </si>
  <si>
    <t>Reno</t>
  </si>
  <si>
    <t>Rouseville</t>
  </si>
  <si>
    <t>Seneca</t>
  </si>
  <si>
    <t>Sugar Grove</t>
  </si>
  <si>
    <t>Tidioute</t>
  </si>
  <si>
    <t>Tiona</t>
  </si>
  <si>
    <t>Tionesta</t>
  </si>
  <si>
    <t>Townville</t>
  </si>
  <si>
    <t>Tylersburg</t>
  </si>
  <si>
    <t>Venus</t>
  </si>
  <si>
    <t>West Hickory</t>
  </si>
  <si>
    <t>Clintonville</t>
  </si>
  <si>
    <t>Emlenton</t>
  </si>
  <si>
    <t>Kennerdell</t>
  </si>
  <si>
    <t>Bear Lake</t>
  </si>
  <si>
    <t>Cambridge Springs</t>
  </si>
  <si>
    <t>Conneautville</t>
  </si>
  <si>
    <t>Corry</t>
  </si>
  <si>
    <t>Cranesville</t>
  </si>
  <si>
    <t>Edinboro</t>
  </si>
  <si>
    <t>Girard</t>
  </si>
  <si>
    <t>Grand Valley</t>
  </si>
  <si>
    <t>Harborcreek</t>
  </si>
  <si>
    <t>Harmonsburg</t>
  </si>
  <si>
    <t>Lake City</t>
  </si>
  <si>
    <t>Linesville</t>
  </si>
  <si>
    <t>Mc Kean</t>
  </si>
  <si>
    <t>Mill Village</t>
  </si>
  <si>
    <t>North East</t>
  </si>
  <si>
    <t>Saegertown</t>
  </si>
  <si>
    <t>Spartansburg</t>
  </si>
  <si>
    <t>Springboro</t>
  </si>
  <si>
    <t>Spring Creek</t>
  </si>
  <si>
    <t>Venango</t>
  </si>
  <si>
    <t>Wattsburg</t>
  </si>
  <si>
    <t>Erie</t>
  </si>
  <si>
    <t>Altoona</t>
  </si>
  <si>
    <t>Alexandria</t>
  </si>
  <si>
    <t>Beccaria</t>
  </si>
  <si>
    <t>Bellwood</t>
  </si>
  <si>
    <t>Blandburg</t>
  </si>
  <si>
    <t>Brisbin</t>
  </si>
  <si>
    <t>Broad Top</t>
  </si>
  <si>
    <t>Calvin</t>
  </si>
  <si>
    <t>Chest Springs</t>
  </si>
  <si>
    <t>Claysburg</t>
  </si>
  <si>
    <t>Coalport</t>
  </si>
  <si>
    <t>Cresson</t>
  </si>
  <si>
    <t>Curryville</t>
  </si>
  <si>
    <t>Defiance</t>
  </si>
  <si>
    <t>Duncansville</t>
  </si>
  <si>
    <t>Dysart</t>
  </si>
  <si>
    <t>East Freedom</t>
  </si>
  <si>
    <t>Entriken</t>
  </si>
  <si>
    <t>Fallentimber</t>
  </si>
  <si>
    <t>Flinton</t>
  </si>
  <si>
    <t>Gallitzin</t>
  </si>
  <si>
    <t>Glen Hope</t>
  </si>
  <si>
    <t>Hesston</t>
  </si>
  <si>
    <t>Hollidaysburg</t>
  </si>
  <si>
    <t>Houtzdale</t>
  </si>
  <si>
    <t>Huntingdon</t>
  </si>
  <si>
    <t>Imler</t>
  </si>
  <si>
    <t>Irvona</t>
  </si>
  <si>
    <t>James Creek</t>
  </si>
  <si>
    <t>Loysburg</t>
  </si>
  <si>
    <t>Madera</t>
  </si>
  <si>
    <t>New Enterprise</t>
  </si>
  <si>
    <t>Osceola Mills</t>
  </si>
  <si>
    <t>Osterburg</t>
  </si>
  <si>
    <t>Patton</t>
  </si>
  <si>
    <t>Queen</t>
  </si>
  <si>
    <t>Ramey</t>
  </si>
  <si>
    <t>Riddlesburg</t>
  </si>
  <si>
    <t>Roaring Spring</t>
  </si>
  <si>
    <t>Robertsdale</t>
  </si>
  <si>
    <t>Sandy Ridge</t>
  </si>
  <si>
    <t>Saxton</t>
  </si>
  <si>
    <t>Six Mile Run</t>
  </si>
  <si>
    <t>Smithmill</t>
  </si>
  <si>
    <t>Sproul</t>
  </si>
  <si>
    <t>Spruce Creek</t>
  </si>
  <si>
    <t>Todd</t>
  </si>
  <si>
    <t>Tyrone</t>
  </si>
  <si>
    <t>Waterfall</t>
  </si>
  <si>
    <t>Wells Tannery</t>
  </si>
  <si>
    <t>Westover</t>
  </si>
  <si>
    <t>Wood</t>
  </si>
  <si>
    <t>Austin</t>
  </si>
  <si>
    <t>Crosby</t>
  </si>
  <si>
    <t>Custer City</t>
  </si>
  <si>
    <t>Cyclone</t>
  </si>
  <si>
    <t>Derrick City</t>
  </si>
  <si>
    <t>De Young</t>
  </si>
  <si>
    <t>Duke Center</t>
  </si>
  <si>
    <t>East Smethport</t>
  </si>
  <si>
    <t>Gifford</t>
  </si>
  <si>
    <t>Hazel Hurst</t>
  </si>
  <si>
    <t>James City</t>
  </si>
  <si>
    <t>Kane</t>
  </si>
  <si>
    <t>Lewis Run</t>
  </si>
  <si>
    <t>Mount Jewett</t>
  </si>
  <si>
    <t>Port Allegany</t>
  </si>
  <si>
    <t>Rew</t>
  </si>
  <si>
    <t>Rixford</t>
  </si>
  <si>
    <t>Roulette</t>
  </si>
  <si>
    <t>Shinglehouse</t>
  </si>
  <si>
    <t>Smethport</t>
  </si>
  <si>
    <t>Turtlepoint</t>
  </si>
  <si>
    <t>State College</t>
  </si>
  <si>
    <t>Aaronsburg</t>
  </si>
  <si>
    <t>Allport</t>
  </si>
  <si>
    <t>Beech Creek</t>
  </si>
  <si>
    <t>Bellefonte</t>
  </si>
  <si>
    <t>Bigler</t>
  </si>
  <si>
    <t>Blanchard</t>
  </si>
  <si>
    <t>Boalsburg</t>
  </si>
  <si>
    <t>Centre Hall</t>
  </si>
  <si>
    <t>Clearfield</t>
  </si>
  <si>
    <t>Coburn</t>
  </si>
  <si>
    <t>Curwensville</t>
  </si>
  <si>
    <t>Drifting</t>
  </si>
  <si>
    <t>Fleming</t>
  </si>
  <si>
    <t>Grampian</t>
  </si>
  <si>
    <t>Grassflat</t>
  </si>
  <si>
    <t>Hawk Run</t>
  </si>
  <si>
    <t>Howard</t>
  </si>
  <si>
    <t>Hyde</t>
  </si>
  <si>
    <t>Julian</t>
  </si>
  <si>
    <t>Karthaus</t>
  </si>
  <si>
    <t>Kylertown</t>
  </si>
  <si>
    <t>Lamar</t>
  </si>
  <si>
    <t>Lanse</t>
  </si>
  <si>
    <t>Lemont</t>
  </si>
  <si>
    <t>Madisonburg</t>
  </si>
  <si>
    <t>Milesburg</t>
  </si>
  <si>
    <t>Millheim</t>
  </si>
  <si>
    <t>Mineral Springs</t>
  </si>
  <si>
    <t>Morrisdale</t>
  </si>
  <si>
    <t>Moshannon</t>
  </si>
  <si>
    <t>Munson</t>
  </si>
  <si>
    <t>New Millport</t>
  </si>
  <si>
    <t>Olanta</t>
  </si>
  <si>
    <t>Pennsylvania Furnace</t>
  </si>
  <si>
    <t>Philipsburg</t>
  </si>
  <si>
    <t>Pine Grove Mills</t>
  </si>
  <si>
    <t>Port Matilda</t>
  </si>
  <si>
    <t>Pottersdale</t>
  </si>
  <si>
    <t>Rebersburg</t>
  </si>
  <si>
    <t>Snow Shoe</t>
  </si>
  <si>
    <t>Spring Mills</t>
  </si>
  <si>
    <t>Wallaceton</t>
  </si>
  <si>
    <t>Warriors Mark</t>
  </si>
  <si>
    <t>West Decatur</t>
  </si>
  <si>
    <t>Winburne</t>
  </si>
  <si>
    <t>Woodland</t>
  </si>
  <si>
    <t>Woodward</t>
  </si>
  <si>
    <t>Wellsboro</t>
  </si>
  <si>
    <t>Arnot</t>
  </si>
  <si>
    <t>Blossburg</t>
  </si>
  <si>
    <t>Columbia Cross Roads</t>
  </si>
  <si>
    <t>Coudersport</t>
  </si>
  <si>
    <t>Covington</t>
  </si>
  <si>
    <t>Elkland</t>
  </si>
  <si>
    <t>Gaines</t>
  </si>
  <si>
    <t>Galeton</t>
  </si>
  <si>
    <t>Genesee</t>
  </si>
  <si>
    <t>Gillett</t>
  </si>
  <si>
    <t>Granville Summit</t>
  </si>
  <si>
    <t>Harrison Valley</t>
  </si>
  <si>
    <t>Knoxville</t>
  </si>
  <si>
    <t>Lawrenceville</t>
  </si>
  <si>
    <t>Mainesburg</t>
  </si>
  <si>
    <t>Middlebury Center</t>
  </si>
  <si>
    <t>Mills</t>
  </si>
  <si>
    <t>Morris Run</t>
  </si>
  <si>
    <t>Osceola</t>
  </si>
  <si>
    <t>Sabinsville</t>
  </si>
  <si>
    <t>Tioga</t>
  </si>
  <si>
    <t>Ulysses</t>
  </si>
  <si>
    <t>Allensville</t>
  </si>
  <si>
    <t>Annville</t>
  </si>
  <si>
    <t>Berrysburg</t>
  </si>
  <si>
    <t>Blain</t>
  </si>
  <si>
    <t>Boiling Springs</t>
  </si>
  <si>
    <t>Camp Hill</t>
  </si>
  <si>
    <t>Dalmatia</t>
  </si>
  <si>
    <t>Dauphin</t>
  </si>
  <si>
    <t>Dillsburg</t>
  </si>
  <si>
    <t>Duncannon</t>
  </si>
  <si>
    <t>East Waterford</t>
  </si>
  <si>
    <t>Elizabethville</t>
  </si>
  <si>
    <t>Elliottsburg</t>
  </si>
  <si>
    <t>Enola</t>
  </si>
  <si>
    <t>Fredericksburg</t>
  </si>
  <si>
    <t>Grantville</t>
  </si>
  <si>
    <t>Gratz</t>
  </si>
  <si>
    <t>Hershey</t>
  </si>
  <si>
    <t>Highspire</t>
  </si>
  <si>
    <t>Honey Grove</t>
  </si>
  <si>
    <t>Hummelstown</t>
  </si>
  <si>
    <t>Ickesburg</t>
  </si>
  <si>
    <t>Jonestown</t>
  </si>
  <si>
    <t>Landisburg</t>
  </si>
  <si>
    <t>Lemoyne</t>
  </si>
  <si>
    <t>Lewistown</t>
  </si>
  <si>
    <t>Loysville</t>
  </si>
  <si>
    <t>Lykens</t>
  </si>
  <si>
    <t>Mc Alisterville</t>
  </si>
  <si>
    <t>Mechanicsburg</t>
  </si>
  <si>
    <t>Mc Veytown</t>
  </si>
  <si>
    <t>Mapleton Depot</t>
  </si>
  <si>
    <t>Marysville</t>
  </si>
  <si>
    <t>Mifflin</t>
  </si>
  <si>
    <t>Mifflintown</t>
  </si>
  <si>
    <t>Mill Creek</t>
  </si>
  <si>
    <t>Millersburg</t>
  </si>
  <si>
    <t>Millerstown</t>
  </si>
  <si>
    <t>Milroy</t>
  </si>
  <si>
    <t>Mount Gretna</t>
  </si>
  <si>
    <t>Mount Holly Springs</t>
  </si>
  <si>
    <t>Mount Union</t>
  </si>
  <si>
    <t>Myerstown</t>
  </si>
  <si>
    <t>New Bloomfield</t>
  </si>
  <si>
    <t>New Buffalo</t>
  </si>
  <si>
    <t>New Cumberland</t>
  </si>
  <si>
    <t>New Germantown</t>
  </si>
  <si>
    <t>Newmanstown</t>
  </si>
  <si>
    <t>Newton Hamilton</t>
  </si>
  <si>
    <t>Pillow</t>
  </si>
  <si>
    <t>Port Royal</t>
  </si>
  <si>
    <t>Quentin</t>
  </si>
  <si>
    <t>Reedsville</t>
  </si>
  <si>
    <t>Richfield</t>
  </si>
  <si>
    <t>Schaefferstown</t>
  </si>
  <si>
    <t>Shermans Dale</t>
  </si>
  <si>
    <t>Summerdale</t>
  </si>
  <si>
    <t>Thompsontown</t>
  </si>
  <si>
    <t>Wiconisco</t>
  </si>
  <si>
    <t>Yeagertown</t>
  </si>
  <si>
    <t>Harrisburg</t>
  </si>
  <si>
    <t>Chambersburg</t>
  </si>
  <si>
    <t>Amberson</t>
  </si>
  <si>
    <t>Artemas</t>
  </si>
  <si>
    <t>Big Cove Tannery</t>
  </si>
  <si>
    <t>Blairs Mills</t>
  </si>
  <si>
    <t>Blue Ridge Summit</t>
  </si>
  <si>
    <t>Burnt Cabins</t>
  </si>
  <si>
    <t>Doylesburg</t>
  </si>
  <si>
    <t>Dry Run</t>
  </si>
  <si>
    <t>Fannettsburg</t>
  </si>
  <si>
    <t>Fort Littleton</t>
  </si>
  <si>
    <t>Fort Loudon</t>
  </si>
  <si>
    <t>Greencastle</t>
  </si>
  <si>
    <t>Hustontown</t>
  </si>
  <si>
    <t>Mc Connellsburg</t>
  </si>
  <si>
    <t>Mercersburg</t>
  </si>
  <si>
    <t>Mont Alto</t>
  </si>
  <si>
    <t>Needmore</t>
  </si>
  <si>
    <t>Neelyton</t>
  </si>
  <si>
    <t>Newburg</t>
  </si>
  <si>
    <t>Newville</t>
  </si>
  <si>
    <t>Orbisonia</t>
  </si>
  <si>
    <t>Orrstown</t>
  </si>
  <si>
    <t>Pleasant Hall</t>
  </si>
  <si>
    <t>Rockhill Furnace</t>
  </si>
  <si>
    <t>Saint Thomas</t>
  </si>
  <si>
    <t>Saltillo</t>
  </si>
  <si>
    <t>Shade Gap</t>
  </si>
  <si>
    <t>Shippensburg</t>
  </si>
  <si>
    <t>Shirleysburg</t>
  </si>
  <si>
    <t>Spring Run</t>
  </si>
  <si>
    <t>State Line</t>
  </si>
  <si>
    <t>Three Springs</t>
  </si>
  <si>
    <t>Upperstrasburg</t>
  </si>
  <si>
    <t>Walnut Bottom</t>
  </si>
  <si>
    <t>Warfordsburg</t>
  </si>
  <si>
    <t>Waynesboro</t>
  </si>
  <si>
    <t>Willow Hill</t>
  </si>
  <si>
    <t>Zullinger</t>
  </si>
  <si>
    <t>Abbottstown</t>
  </si>
  <si>
    <t>Airville</t>
  </si>
  <si>
    <t>Aspers</t>
  </si>
  <si>
    <t>Bendersville</t>
  </si>
  <si>
    <t>Biglerville</t>
  </si>
  <si>
    <t>Brogue</t>
  </si>
  <si>
    <t>Codorus</t>
  </si>
  <si>
    <t>Dallastown</t>
  </si>
  <si>
    <t>Delta</t>
  </si>
  <si>
    <t>East Prospect</t>
  </si>
  <si>
    <t>Emigsville</t>
  </si>
  <si>
    <t>Etters</t>
  </si>
  <si>
    <t>Fawn Grove</t>
  </si>
  <si>
    <t>Felton</t>
  </si>
  <si>
    <t>Gardners</t>
  </si>
  <si>
    <t>Gettysburg</t>
  </si>
  <si>
    <t>Glenville</t>
  </si>
  <si>
    <t>Lewisberry</t>
  </si>
  <si>
    <t>Littlestown</t>
  </si>
  <si>
    <t>Mc Sherrystown</t>
  </si>
  <si>
    <t>Mount Wolf</t>
  </si>
  <si>
    <t>New Freedom</t>
  </si>
  <si>
    <t>New Oxford</t>
  </si>
  <si>
    <t>New Park</t>
  </si>
  <si>
    <t>Orrtanna</t>
  </si>
  <si>
    <t>Railroad</t>
  </si>
  <si>
    <t>Red Lion</t>
  </si>
  <si>
    <t>Seven Valleys</t>
  </si>
  <si>
    <t>Spring Grove</t>
  </si>
  <si>
    <t>Stewartstown</t>
  </si>
  <si>
    <t>Thomasville</t>
  </si>
  <si>
    <t>Wrightsville</t>
  </si>
  <si>
    <t>York Haven</t>
  </si>
  <si>
    <t>York New Salem</t>
  </si>
  <si>
    <t>York Springs</t>
  </si>
  <si>
    <t>Bird in Hand</t>
  </si>
  <si>
    <t>Brownstown</t>
  </si>
  <si>
    <t>Christiana</t>
  </si>
  <si>
    <t>Conestoga</t>
  </si>
  <si>
    <t>Drumore</t>
  </si>
  <si>
    <t>East Earl</t>
  </si>
  <si>
    <t>East Petersburg</t>
  </si>
  <si>
    <t>Ephrata</t>
  </si>
  <si>
    <t>Gap</t>
  </si>
  <si>
    <t>Gordonville</t>
  </si>
  <si>
    <t>Holtwood</t>
  </si>
  <si>
    <t>Kinzers</t>
  </si>
  <si>
    <t>Leola</t>
  </si>
  <si>
    <t>Lititz</t>
  </si>
  <si>
    <t>Manheim</t>
  </si>
  <si>
    <t>Maytown</t>
  </si>
  <si>
    <t>Millersville</t>
  </si>
  <si>
    <t>Mount Joy</t>
  </si>
  <si>
    <t>Mountville</t>
  </si>
  <si>
    <t>Narvon</t>
  </si>
  <si>
    <t>New Holland</t>
  </si>
  <si>
    <t>Paradise</t>
  </si>
  <si>
    <t>Peach Bottom</t>
  </si>
  <si>
    <t>Pequea</t>
  </si>
  <si>
    <t>Quarryville</t>
  </si>
  <si>
    <t>Reinholds</t>
  </si>
  <si>
    <t>Ronks</t>
  </si>
  <si>
    <t>Stevens</t>
  </si>
  <si>
    <t>Strasburg</t>
  </si>
  <si>
    <t>Terre Hill</t>
  </si>
  <si>
    <t>Washington Boro</t>
  </si>
  <si>
    <t>Willow Street</t>
  </si>
  <si>
    <t>Williamsport</t>
  </si>
  <si>
    <t>Avis</t>
  </si>
  <si>
    <t>Cammal</t>
  </si>
  <si>
    <t>Cedar Run</t>
  </si>
  <si>
    <t>Cogan Station</t>
  </si>
  <si>
    <t>Cross Fork</t>
  </si>
  <si>
    <t>Eagles Mere</t>
  </si>
  <si>
    <t>Hughesville</t>
  </si>
  <si>
    <t>Jersey Shore</t>
  </si>
  <si>
    <t>Lairdsville</t>
  </si>
  <si>
    <t>Lock Haven</t>
  </si>
  <si>
    <t>Loganton</t>
  </si>
  <si>
    <t>Mc Elhattan</t>
  </si>
  <si>
    <t>Mc Ewensville</t>
  </si>
  <si>
    <t>Mackeyville</t>
  </si>
  <si>
    <t>Mill Hall</t>
  </si>
  <si>
    <t>Montoursville</t>
  </si>
  <si>
    <t>Muncy</t>
  </si>
  <si>
    <t>Muncy Valley</t>
  </si>
  <si>
    <t>North Bend</t>
  </si>
  <si>
    <t>Picture Rocks</t>
  </si>
  <si>
    <t>Ralston</t>
  </si>
  <si>
    <t>Renovo</t>
  </si>
  <si>
    <t>Roaring Branch</t>
  </si>
  <si>
    <t>Salona</t>
  </si>
  <si>
    <t>Shunk</t>
  </si>
  <si>
    <t>Trout Run</t>
  </si>
  <si>
    <t>Turbotville</t>
  </si>
  <si>
    <t>Unityville</t>
  </si>
  <si>
    <t>Watsontown</t>
  </si>
  <si>
    <t>Sunbury</t>
  </si>
  <si>
    <t>Beaver Springs</t>
  </si>
  <si>
    <t>Beavertown</t>
  </si>
  <si>
    <t>Benton</t>
  </si>
  <si>
    <t>Bloomsburg</t>
  </si>
  <si>
    <t>Catawissa</t>
  </si>
  <si>
    <t>Dornsife</t>
  </si>
  <si>
    <t>Elysburg</t>
  </si>
  <si>
    <t>Freeburg</t>
  </si>
  <si>
    <t>Hartleton</t>
  </si>
  <si>
    <t>Herndon</t>
  </si>
  <si>
    <t>Marion Heights</t>
  </si>
  <si>
    <t>Kulpmont</t>
  </si>
  <si>
    <t>Laurelton</t>
  </si>
  <si>
    <t>Leck Kill</t>
  </si>
  <si>
    <t>Lewisburg</t>
  </si>
  <si>
    <t>Locust Gap</t>
  </si>
  <si>
    <t>Mc Clure</t>
  </si>
  <si>
    <t>Middleburg</t>
  </si>
  <si>
    <t>Mifflinburg</t>
  </si>
  <si>
    <t>Millmont</t>
  </si>
  <si>
    <t>Montandon</t>
  </si>
  <si>
    <t>Mount Carmel</t>
  </si>
  <si>
    <t>Mount Pleasant Mills</t>
  </si>
  <si>
    <t>New Columbia</t>
  </si>
  <si>
    <t>Northumberland</t>
  </si>
  <si>
    <t>Orangeville</t>
  </si>
  <si>
    <t>Paxinos</t>
  </si>
  <si>
    <t>Paxtonville</t>
  </si>
  <si>
    <t>Penns Creek</t>
  </si>
  <si>
    <t>Port Trevorton</t>
  </si>
  <si>
    <t>Potts Grove</t>
  </si>
  <si>
    <t>Coal Township</t>
  </si>
  <si>
    <t>Rebuck</t>
  </si>
  <si>
    <t>Selinsgrove</t>
  </si>
  <si>
    <t>Shamokin</t>
  </si>
  <si>
    <t>Shamokin Dam</t>
  </si>
  <si>
    <t>Swengel</t>
  </si>
  <si>
    <t>Trevorton</t>
  </si>
  <si>
    <t>Weikert</t>
  </si>
  <si>
    <t>West Milton</t>
  </si>
  <si>
    <t>White Deer</t>
  </si>
  <si>
    <t>Wilburton</t>
  </si>
  <si>
    <t>Winfield</t>
  </si>
  <si>
    <t>Pottsville</t>
  </si>
  <si>
    <t>Aristes</t>
  </si>
  <si>
    <t>Branchdale</t>
  </si>
  <si>
    <t>Cressona</t>
  </si>
  <si>
    <t>Cumbola</t>
  </si>
  <si>
    <t>Frackville</t>
  </si>
  <si>
    <t>Gilberton</t>
  </si>
  <si>
    <t>Girardville</t>
  </si>
  <si>
    <t>Gordon</t>
  </si>
  <si>
    <t>Hegins</t>
  </si>
  <si>
    <t>Klingerstown</t>
  </si>
  <si>
    <t>Lavelle</t>
  </si>
  <si>
    <t>Llewellyn</t>
  </si>
  <si>
    <t>Locustdale</t>
  </si>
  <si>
    <t>Lost Creek</t>
  </si>
  <si>
    <t>Mahanoy City</t>
  </si>
  <si>
    <t>Mahanoy Plane</t>
  </si>
  <si>
    <t>Mar Lin</t>
  </si>
  <si>
    <t>Mary D</t>
  </si>
  <si>
    <t>Minersville</t>
  </si>
  <si>
    <t>Muir</t>
  </si>
  <si>
    <t>New Philadelphia</t>
  </si>
  <si>
    <t>New Ringgold</t>
  </si>
  <si>
    <t>Orwigsburg</t>
  </si>
  <si>
    <t>Pine Grove</t>
  </si>
  <si>
    <t>Port Carbon</t>
  </si>
  <si>
    <t>Ringtown</t>
  </si>
  <si>
    <t>Sacramento</t>
  </si>
  <si>
    <t>Saint Clair</t>
  </si>
  <si>
    <t>Schuylkill Haven</t>
  </si>
  <si>
    <t>Seltzer</t>
  </si>
  <si>
    <t>Shenandoah</t>
  </si>
  <si>
    <t>Summit Station</t>
  </si>
  <si>
    <t>Tower City</t>
  </si>
  <si>
    <t>Tremont</t>
  </si>
  <si>
    <t>Tuscarora</t>
  </si>
  <si>
    <t>Valley View</t>
  </si>
  <si>
    <t>Zion Grove</t>
  </si>
  <si>
    <t>Alburtis</t>
  </si>
  <si>
    <t>Bowmanstown</t>
  </si>
  <si>
    <t>Breinigsville</t>
  </si>
  <si>
    <t>Catasauqua</t>
  </si>
  <si>
    <t>Center Valley</t>
  </si>
  <si>
    <t>Cherryville</t>
  </si>
  <si>
    <t>Coopersburg</t>
  </si>
  <si>
    <t>Coplay</t>
  </si>
  <si>
    <t>Danielsville</t>
  </si>
  <si>
    <t>East Greenville</t>
  </si>
  <si>
    <t>Emmaus</t>
  </si>
  <si>
    <t>Fogelsville</t>
  </si>
  <si>
    <t>Germansville</t>
  </si>
  <si>
    <t>Green Lane</t>
  </si>
  <si>
    <t>Hellertown</t>
  </si>
  <si>
    <t>Hereford</t>
  </si>
  <si>
    <t>Kunkletown</t>
  </si>
  <si>
    <t>Laurys Station</t>
  </si>
  <si>
    <t>Macungie</t>
  </si>
  <si>
    <t>Martins Creek</t>
  </si>
  <si>
    <t>Nazareth</t>
  </si>
  <si>
    <t>New Tripoli</t>
  </si>
  <si>
    <t>Orefield</t>
  </si>
  <si>
    <t>Palm</t>
  </si>
  <si>
    <t>Palmerton</t>
  </si>
  <si>
    <t>Pen Argyl</t>
  </si>
  <si>
    <t>Pennsburg</t>
  </si>
  <si>
    <t>Perkiomenville</t>
  </si>
  <si>
    <t>Red Hill</t>
  </si>
  <si>
    <t>Riegelsville</t>
  </si>
  <si>
    <t>Schnecksville</t>
  </si>
  <si>
    <t>Slatedale</t>
  </si>
  <si>
    <t>Slatington</t>
  </si>
  <si>
    <t>Springtown</t>
  </si>
  <si>
    <t>Stockertown</t>
  </si>
  <si>
    <t>Tatamy</t>
  </si>
  <si>
    <t>Treichlers</t>
  </si>
  <si>
    <t>Trexlertown</t>
  </si>
  <si>
    <t>Walnutport</t>
  </si>
  <si>
    <t>Wind Gap</t>
  </si>
  <si>
    <t>Zionsville</t>
  </si>
  <si>
    <t>Hazleton</t>
  </si>
  <si>
    <t>Albrightsville</t>
  </si>
  <si>
    <t>Andreas</t>
  </si>
  <si>
    <t>Barnesville</t>
  </si>
  <si>
    <t>Beaver Meadows</t>
  </si>
  <si>
    <t>Coaldale</t>
  </si>
  <si>
    <t>Conyngham</t>
  </si>
  <si>
    <t>Delano</t>
  </si>
  <si>
    <t>Drifton</t>
  </si>
  <si>
    <t>Drums</t>
  </si>
  <si>
    <t>Freeland</t>
  </si>
  <si>
    <t>Jim Thorpe</t>
  </si>
  <si>
    <t>Junedale</t>
  </si>
  <si>
    <t>Kelayres</t>
  </si>
  <si>
    <t>Lansford</t>
  </si>
  <si>
    <t>Lattimer Mines</t>
  </si>
  <si>
    <t>Lehighton</t>
  </si>
  <si>
    <t>McAdoo</t>
  </si>
  <si>
    <t>Milnesville</t>
  </si>
  <si>
    <t>Nesquehoning</t>
  </si>
  <si>
    <t>Nuremberg</t>
  </si>
  <si>
    <t>Parryville</t>
  </si>
  <si>
    <t>Quakake</t>
  </si>
  <si>
    <t>Rock Glen</t>
  </si>
  <si>
    <t>Sheppton</t>
  </si>
  <si>
    <t>Sugarloaf</t>
  </si>
  <si>
    <t>Summit Hill</t>
  </si>
  <si>
    <t>Tamaqua</t>
  </si>
  <si>
    <t>Tresckow</t>
  </si>
  <si>
    <t>Weatherly</t>
  </si>
  <si>
    <t>East Stroudsburg</t>
  </si>
  <si>
    <t>Bartonsville</t>
  </si>
  <si>
    <t>Brodheadsville</t>
  </si>
  <si>
    <t>Buck Hill Falls</t>
  </si>
  <si>
    <t>Bushkill</t>
  </si>
  <si>
    <t>Canadensis</t>
  </si>
  <si>
    <t>Cresco</t>
  </si>
  <si>
    <t>Delaware Water Gap</t>
  </si>
  <si>
    <t>Dingmans Ferry</t>
  </si>
  <si>
    <t>Effort</t>
  </si>
  <si>
    <t>Gilbert</t>
  </si>
  <si>
    <t>Henryville</t>
  </si>
  <si>
    <t>Kresgeville</t>
  </si>
  <si>
    <t>Long Pond</t>
  </si>
  <si>
    <t>Marshalls Creek</t>
  </si>
  <si>
    <t>Matamoras</t>
  </si>
  <si>
    <t>Millrift</t>
  </si>
  <si>
    <t>Mountainhome</t>
  </si>
  <si>
    <t>Mount Bethel</t>
  </si>
  <si>
    <t>Mount Pocono</t>
  </si>
  <si>
    <t>Pocono Summit</t>
  </si>
  <si>
    <t>Pocono Lake</t>
  </si>
  <si>
    <t>Pocono Manor</t>
  </si>
  <si>
    <t>Pocono Pines</t>
  </si>
  <si>
    <t>Reeders</t>
  </si>
  <si>
    <t>Saylorsburg</t>
  </si>
  <si>
    <t>Sciota</t>
  </si>
  <si>
    <t>Scotrun</t>
  </si>
  <si>
    <t>Stroudsburg</t>
  </si>
  <si>
    <t>Swiftwater</t>
  </si>
  <si>
    <t>Tamiment</t>
  </si>
  <si>
    <t>Archbald</t>
  </si>
  <si>
    <t>Beach Lake</t>
  </si>
  <si>
    <t>Carbondale</t>
  </si>
  <si>
    <t>Clarks Summit</t>
  </si>
  <si>
    <t>Damascus</t>
  </si>
  <si>
    <t>Equinunk</t>
  </si>
  <si>
    <t>Factoryville</t>
  </si>
  <si>
    <t>Forest City</t>
  </si>
  <si>
    <t>Greeley</t>
  </si>
  <si>
    <t>Greentown</t>
  </si>
  <si>
    <t>Hawley</t>
  </si>
  <si>
    <t>Honesdale</t>
  </si>
  <si>
    <t>Jermyn</t>
  </si>
  <si>
    <t>Jessup</t>
  </si>
  <si>
    <t>Lackawaxen</t>
  </si>
  <si>
    <t>Lake Ariel</t>
  </si>
  <si>
    <t>Lake Como</t>
  </si>
  <si>
    <t>Lenoxville</t>
  </si>
  <si>
    <t>Milanville</t>
  </si>
  <si>
    <t>Moscow</t>
  </si>
  <si>
    <t>Nicholson</t>
  </si>
  <si>
    <t>Olyphant</t>
  </si>
  <si>
    <t>Paupack</t>
  </si>
  <si>
    <t>Peckville</t>
  </si>
  <si>
    <t>Pleasant Mount</t>
  </si>
  <si>
    <t>Preston Park</t>
  </si>
  <si>
    <t>Prompton</t>
  </si>
  <si>
    <t>Rowland</t>
  </si>
  <si>
    <t>Shohola</t>
  </si>
  <si>
    <t>South Canaan</t>
  </si>
  <si>
    <t>South Sterling</t>
  </si>
  <si>
    <t>Starlight</t>
  </si>
  <si>
    <t>Starrucca</t>
  </si>
  <si>
    <t>Tafton</t>
  </si>
  <si>
    <t>Tobyhanna</t>
  </si>
  <si>
    <t>Tyler Hill</t>
  </si>
  <si>
    <t>Union Dale</t>
  </si>
  <si>
    <t>Waymart</t>
  </si>
  <si>
    <t>White Mills</t>
  </si>
  <si>
    <t>Scranton</t>
  </si>
  <si>
    <t>Moosic</t>
  </si>
  <si>
    <t>Taylor</t>
  </si>
  <si>
    <t>Dickson City</t>
  </si>
  <si>
    <t>Bear Creek</t>
  </si>
  <si>
    <t>Blakeslee</t>
  </si>
  <si>
    <t>Dallas</t>
  </si>
  <si>
    <t>Dushore</t>
  </si>
  <si>
    <t>Falls</t>
  </si>
  <si>
    <t>Forksville</t>
  </si>
  <si>
    <t>Glen Lyon</t>
  </si>
  <si>
    <t>Harveys Lake</t>
  </si>
  <si>
    <t>Hillsgrove</t>
  </si>
  <si>
    <t>Hunlock Creek</t>
  </si>
  <si>
    <t>Huntington Mills</t>
  </si>
  <si>
    <t>Laceyville</t>
  </si>
  <si>
    <t>Lake Harmony</t>
  </si>
  <si>
    <t>Lake Winola</t>
  </si>
  <si>
    <t>Laporte</t>
  </si>
  <si>
    <t>Lopez</t>
  </si>
  <si>
    <t>Mehoopany</t>
  </si>
  <si>
    <t>Meshoppen</t>
  </si>
  <si>
    <t>Mifflinville</t>
  </si>
  <si>
    <t>Mildred</t>
  </si>
  <si>
    <t>Nanticoke</t>
  </si>
  <si>
    <t>Nescopeck</t>
  </si>
  <si>
    <t>Noxen</t>
  </si>
  <si>
    <t>Pittston</t>
  </si>
  <si>
    <t>Duryea</t>
  </si>
  <si>
    <t>Ransom</t>
  </si>
  <si>
    <t>Shickshinny</t>
  </si>
  <si>
    <t>Sweet Valley</t>
  </si>
  <si>
    <t>Tunkhannock</t>
  </si>
  <si>
    <t>Wapwallopen</t>
  </si>
  <si>
    <t>White Haven</t>
  </si>
  <si>
    <t>Wilkes Barre</t>
  </si>
  <si>
    <t>Mountain Top</t>
  </si>
  <si>
    <t>Shavertown</t>
  </si>
  <si>
    <t>Luzerne</t>
  </si>
  <si>
    <t>Brackney</t>
  </si>
  <si>
    <t>Dimock</t>
  </si>
  <si>
    <t>East Smithfield</t>
  </si>
  <si>
    <t>Friendsville</t>
  </si>
  <si>
    <t>Great Bend</t>
  </si>
  <si>
    <t>Hallstead</t>
  </si>
  <si>
    <t>Hop Bottom</t>
  </si>
  <si>
    <t>Kingsley</t>
  </si>
  <si>
    <t>Lawton</t>
  </si>
  <si>
    <t>Le Raysville</t>
  </si>
  <si>
    <t>Little Meadows</t>
  </si>
  <si>
    <t>Monroeton</t>
  </si>
  <si>
    <t>New Albany</t>
  </si>
  <si>
    <t>Sayre</t>
  </si>
  <si>
    <t>South Gibson</t>
  </si>
  <si>
    <t>South Montrose</t>
  </si>
  <si>
    <t>Stevensville</t>
  </si>
  <si>
    <t>Sugar Run</t>
  </si>
  <si>
    <t>Susquehanna</t>
  </si>
  <si>
    <t>Towanda</t>
  </si>
  <si>
    <t>Ulster</t>
  </si>
  <si>
    <t>Warren Center</t>
  </si>
  <si>
    <t>Wyalusing</t>
  </si>
  <si>
    <t>Wysox</t>
  </si>
  <si>
    <t>Doylestown</t>
  </si>
  <si>
    <t>Chalfont</t>
  </si>
  <si>
    <t>Colmar</t>
  </si>
  <si>
    <t>Erwinna</t>
  </si>
  <si>
    <t>Fountainville</t>
  </si>
  <si>
    <t>Furlong</t>
  </si>
  <si>
    <t>Jamison</t>
  </si>
  <si>
    <t>Kintnersville</t>
  </si>
  <si>
    <t>Line Lexington</t>
  </si>
  <si>
    <t>New Hope</t>
  </si>
  <si>
    <t>Ottsville</t>
  </si>
  <si>
    <t>Perkasie</t>
  </si>
  <si>
    <t>Pipersville</t>
  </si>
  <si>
    <t>Point Pleasant</t>
  </si>
  <si>
    <t>Quakertown</t>
  </si>
  <si>
    <t>Richboro</t>
  </si>
  <si>
    <t>Richlandtown</t>
  </si>
  <si>
    <t>Sellersville</t>
  </si>
  <si>
    <t>Silverdale</t>
  </si>
  <si>
    <t>Souderton</t>
  </si>
  <si>
    <t>Telford</t>
  </si>
  <si>
    <t>Trumbauersville</t>
  </si>
  <si>
    <t>Upper Black Eddy</t>
  </si>
  <si>
    <t>Warminster</t>
  </si>
  <si>
    <t>Warrington</t>
  </si>
  <si>
    <t>Washington Crossing</t>
  </si>
  <si>
    <t>Wycombe</t>
  </si>
  <si>
    <t>Ambler</t>
  </si>
  <si>
    <t>Ardmore</t>
  </si>
  <si>
    <t>Bala Cynwyd</t>
  </si>
  <si>
    <t>Huntingdon Valley</t>
  </si>
  <si>
    <t>Broomall</t>
  </si>
  <si>
    <t>Bryn Athyn</t>
  </si>
  <si>
    <t>Bryn Mawr</t>
  </si>
  <si>
    <t>Cheltenham</t>
  </si>
  <si>
    <t>Aston</t>
  </si>
  <si>
    <t>Chester Heights</t>
  </si>
  <si>
    <t>Clifton Heights</t>
  </si>
  <si>
    <t>Bensalem</t>
  </si>
  <si>
    <t>Croydon</t>
  </si>
  <si>
    <t>Crum Lynne</t>
  </si>
  <si>
    <t>Darby</t>
  </si>
  <si>
    <t>Dresher</t>
  </si>
  <si>
    <t>Drexel Hill</t>
  </si>
  <si>
    <t>Elkins Park</t>
  </si>
  <si>
    <t>Essington</t>
  </si>
  <si>
    <t>Fairless Hills</t>
  </si>
  <si>
    <t>Flourtown</t>
  </si>
  <si>
    <t>Folcroft</t>
  </si>
  <si>
    <t>Folsom</t>
  </si>
  <si>
    <t>Fort Washington</t>
  </si>
  <si>
    <t>Gladwyne</t>
  </si>
  <si>
    <t>Glenolden</t>
  </si>
  <si>
    <t>Glenside</t>
  </si>
  <si>
    <t>Hatboro</t>
  </si>
  <si>
    <t>Haverford</t>
  </si>
  <si>
    <t>Horsham</t>
  </si>
  <si>
    <t>Jenkintown</t>
  </si>
  <si>
    <t>Langhorne</t>
  </si>
  <si>
    <t>Lansdowne</t>
  </si>
  <si>
    <t>Feasterville Trevose</t>
  </si>
  <si>
    <t>Garnet Valley</t>
  </si>
  <si>
    <t>Marcus Hook</t>
  </si>
  <si>
    <t>Media</t>
  </si>
  <si>
    <t>Merion Station</t>
  </si>
  <si>
    <t>Morton</t>
  </si>
  <si>
    <t>Narberth</t>
  </si>
  <si>
    <t>Newtown Square</t>
  </si>
  <si>
    <t>Oreland</t>
  </si>
  <si>
    <t>Prospect Park</t>
  </si>
  <si>
    <t>Ridley Park</t>
  </si>
  <si>
    <t>Sharon Hill</t>
  </si>
  <si>
    <t>Swarthmore</t>
  </si>
  <si>
    <t>Upper Darby</t>
  </si>
  <si>
    <t>Havertown</t>
  </si>
  <si>
    <t>Villanova</t>
  </si>
  <si>
    <t>Willow Grove</t>
  </si>
  <si>
    <t>Woodlyn</t>
  </si>
  <si>
    <t>Wyncote</t>
  </si>
  <si>
    <t>Wynnewood</t>
  </si>
  <si>
    <t>Paoli</t>
  </si>
  <si>
    <t>Atglen</t>
  </si>
  <si>
    <t>Avondale</t>
  </si>
  <si>
    <t>Berwyn</t>
  </si>
  <si>
    <t>Brandamore</t>
  </si>
  <si>
    <t>Chadds Ford</t>
  </si>
  <si>
    <t>Coatesville</t>
  </si>
  <si>
    <t>Cochranville</t>
  </si>
  <si>
    <t>Devon</t>
  </si>
  <si>
    <t>Downingtown</t>
  </si>
  <si>
    <t>Exton</t>
  </si>
  <si>
    <t>Glen Mills</t>
  </si>
  <si>
    <t>Glenmoore</t>
  </si>
  <si>
    <t>Honey Brook</t>
  </si>
  <si>
    <t>Kennett Square</t>
  </si>
  <si>
    <t>Landenberg</t>
  </si>
  <si>
    <t>Lincoln University</t>
  </si>
  <si>
    <t>Malvern</t>
  </si>
  <si>
    <t>Parkesburg</t>
  </si>
  <si>
    <t>Thorndale</t>
  </si>
  <si>
    <t>Toughkenamon</t>
  </si>
  <si>
    <t>West Chester</t>
  </si>
  <si>
    <t>West Grove</t>
  </si>
  <si>
    <t>Norristown</t>
  </si>
  <si>
    <t>King of Prussia</t>
  </si>
  <si>
    <t>Blue Bell</t>
  </si>
  <si>
    <t>Chester Springs</t>
  </si>
  <si>
    <t>Collegeville</t>
  </si>
  <si>
    <t>Conshohocken</t>
  </si>
  <si>
    <t>Frederick</t>
  </si>
  <si>
    <t>Gwynedd</t>
  </si>
  <si>
    <t>Gwynedd Valley</t>
  </si>
  <si>
    <t>Harleysville</t>
  </si>
  <si>
    <t>Lafayette Hill</t>
  </si>
  <si>
    <t>Lansdale</t>
  </si>
  <si>
    <t>Mont Clare</t>
  </si>
  <si>
    <t>North Wales</t>
  </si>
  <si>
    <t>Oaks</t>
  </si>
  <si>
    <t>Parker Ford</t>
  </si>
  <si>
    <t>Phoenixville</t>
  </si>
  <si>
    <t>Plymouth Meeting</t>
  </si>
  <si>
    <t>Pottstown</t>
  </si>
  <si>
    <t>Royersford</t>
  </si>
  <si>
    <t>Schwenksville</t>
  </si>
  <si>
    <t>Skippack</t>
  </si>
  <si>
    <t>Spring City</t>
  </si>
  <si>
    <t>Zieglerville</t>
  </si>
  <si>
    <t>Adamstown</t>
  </si>
  <si>
    <t>Bally</t>
  </si>
  <si>
    <t>Barto</t>
  </si>
  <si>
    <t>Bechtelsville</t>
  </si>
  <si>
    <t>Bernville</t>
  </si>
  <si>
    <t>Birdsboro</t>
  </si>
  <si>
    <t>Blandon</t>
  </si>
  <si>
    <t>Bowers</t>
  </si>
  <si>
    <t>Boyertown</t>
  </si>
  <si>
    <t>Douglassville</t>
  </si>
  <si>
    <t>Elverson</t>
  </si>
  <si>
    <t>Fleetwood</t>
  </si>
  <si>
    <t>Geigertown</t>
  </si>
  <si>
    <t>Kempton</t>
  </si>
  <si>
    <t>Kutztown</t>
  </si>
  <si>
    <t>Leesport</t>
  </si>
  <si>
    <t>Lenhartsville</t>
  </si>
  <si>
    <t>Lyon Station</t>
  </si>
  <si>
    <t>Mertztown</t>
  </si>
  <si>
    <t>Mohnton</t>
  </si>
  <si>
    <t>Mohrsville</t>
  </si>
  <si>
    <t>Morgantown</t>
  </si>
  <si>
    <t>Mount Aetna</t>
  </si>
  <si>
    <t>New Berlinville</t>
  </si>
  <si>
    <t>Oley</t>
  </si>
  <si>
    <t>Port Clinton</t>
  </si>
  <si>
    <t>Rehrersburg</t>
  </si>
  <si>
    <t>Robesonia</t>
  </si>
  <si>
    <t>Shartlesville</t>
  </si>
  <si>
    <t>Shoemakersville</t>
  </si>
  <si>
    <t>Strausstown</t>
  </si>
  <si>
    <t>Topton</t>
  </si>
  <si>
    <t>Virginville</t>
  </si>
  <si>
    <t>Wernersville</t>
  </si>
  <si>
    <t>Womelsdorf</t>
  </si>
  <si>
    <t>Bear</t>
  </si>
  <si>
    <t>DE</t>
  </si>
  <si>
    <t>Claymont</t>
  </si>
  <si>
    <t>Delaware City</t>
  </si>
  <si>
    <t>Hockessin</t>
  </si>
  <si>
    <t>Port Penn</t>
  </si>
  <si>
    <t>Saint Georges</t>
  </si>
  <si>
    <t>Bethany Beach</t>
  </si>
  <si>
    <t>Camden Wyoming</t>
  </si>
  <si>
    <t>Cheswold</t>
  </si>
  <si>
    <t>Dagsboro</t>
  </si>
  <si>
    <t>Ellendale</t>
  </si>
  <si>
    <t>Fenwick Island</t>
  </si>
  <si>
    <t>Frankford</t>
  </si>
  <si>
    <t>Frederica</t>
  </si>
  <si>
    <t>Harbeson</t>
  </si>
  <si>
    <t>Hartly</t>
  </si>
  <si>
    <t>Kenton</t>
  </si>
  <si>
    <t>Lewes</t>
  </si>
  <si>
    <t>Marydel</t>
  </si>
  <si>
    <t>Rehoboth Beach</t>
  </si>
  <si>
    <t>Selbyville</t>
  </si>
  <si>
    <t>Viola</t>
  </si>
  <si>
    <t>DC</t>
  </si>
  <si>
    <t>Aldie</t>
  </si>
  <si>
    <t>VA</t>
  </si>
  <si>
    <t>Amissville</t>
  </si>
  <si>
    <t>Manassas</t>
  </si>
  <si>
    <t>Marshall</t>
  </si>
  <si>
    <t>Catlett</t>
  </si>
  <si>
    <t>Centreville</t>
  </si>
  <si>
    <t>Paeonian Springs</t>
  </si>
  <si>
    <t>Paris</t>
  </si>
  <si>
    <t>Purcellville</t>
  </si>
  <si>
    <t>Bluemont</t>
  </si>
  <si>
    <t>Bristow</t>
  </si>
  <si>
    <t>Broad Run</t>
  </si>
  <si>
    <t>Casanova</t>
  </si>
  <si>
    <t>Round Hill</t>
  </si>
  <si>
    <t>Catharpin</t>
  </si>
  <si>
    <t>Delaplane</t>
  </si>
  <si>
    <t>Ashburn</t>
  </si>
  <si>
    <t>Chantilly</t>
  </si>
  <si>
    <t>Haymarket</t>
  </si>
  <si>
    <t>Lovettsville</t>
  </si>
  <si>
    <t>Nokesville</t>
  </si>
  <si>
    <t>Upperville</t>
  </si>
  <si>
    <t>Warrenton</t>
  </si>
  <si>
    <t>Reston</t>
  </si>
  <si>
    <t>The Plains</t>
  </si>
  <si>
    <t>Waldorf</t>
  </si>
  <si>
    <t>MD</t>
  </si>
  <si>
    <t>Abell</t>
  </si>
  <si>
    <t>Accokeek</t>
  </si>
  <si>
    <t>Aquasco</t>
  </si>
  <si>
    <t>Avenue</t>
  </si>
  <si>
    <t>Bel Alton</t>
  </si>
  <si>
    <t>Benedict</t>
  </si>
  <si>
    <t>Brandywine</t>
  </si>
  <si>
    <t>Broomes Island</t>
  </si>
  <si>
    <t>Bryans Road</t>
  </si>
  <si>
    <t>Bryantown</t>
  </si>
  <si>
    <t>Bushwood</t>
  </si>
  <si>
    <t>Callaway</t>
  </si>
  <si>
    <t>Chaptico</t>
  </si>
  <si>
    <t>Charlotte Hall</t>
  </si>
  <si>
    <t>Clements</t>
  </si>
  <si>
    <t>Cobb Island</t>
  </si>
  <si>
    <t>Coltons Point</t>
  </si>
  <si>
    <t>Dameron</t>
  </si>
  <si>
    <t>Dowell</t>
  </si>
  <si>
    <t>Drayden</t>
  </si>
  <si>
    <t>Faulkner</t>
  </si>
  <si>
    <t>Great Mills</t>
  </si>
  <si>
    <t>Hollywood</t>
  </si>
  <si>
    <t>Huntingtown</t>
  </si>
  <si>
    <t>Issue</t>
  </si>
  <si>
    <t>La Plata</t>
  </si>
  <si>
    <t>Leonardtown</t>
  </si>
  <si>
    <t>Lexington Park</t>
  </si>
  <si>
    <t>Lusby</t>
  </si>
  <si>
    <t>Marbury</t>
  </si>
  <si>
    <t>Mechanicsville</t>
  </si>
  <si>
    <t>Nanjemoy</t>
  </si>
  <si>
    <t>Park Hall</t>
  </si>
  <si>
    <t>Patuxent River</t>
  </si>
  <si>
    <t>Piney Point</t>
  </si>
  <si>
    <t>Pomfret</t>
  </si>
  <si>
    <t>Port Tobacco</t>
  </si>
  <si>
    <t>Prince Frederick</t>
  </si>
  <si>
    <t>Saint Inigoes</t>
  </si>
  <si>
    <t>Saint Leonard</t>
  </si>
  <si>
    <t>Solomons</t>
  </si>
  <si>
    <t>Tall Timbers</t>
  </si>
  <si>
    <t>Valley Lee</t>
  </si>
  <si>
    <t>Welcome</t>
  </si>
  <si>
    <t>Beltsville</t>
  </si>
  <si>
    <t>Lanham</t>
  </si>
  <si>
    <t>Bladensburg</t>
  </si>
  <si>
    <t>Lothian</t>
  </si>
  <si>
    <t>Mount Rainier</t>
  </si>
  <si>
    <t>North Beach</t>
  </si>
  <si>
    <t>Bowie</t>
  </si>
  <si>
    <t>Chesapeake Beach</t>
  </si>
  <si>
    <t>Churchton</t>
  </si>
  <si>
    <t>Owings</t>
  </si>
  <si>
    <t>College Park</t>
  </si>
  <si>
    <t>Capitol Heights</t>
  </si>
  <si>
    <t>Oxon Hill</t>
  </si>
  <si>
    <t>Suitland</t>
  </si>
  <si>
    <t>District Heights</t>
  </si>
  <si>
    <t>Temple Hills</t>
  </si>
  <si>
    <t>Deale</t>
  </si>
  <si>
    <t>Fort George G Meade</t>
  </si>
  <si>
    <t>Andrews AFB</t>
  </si>
  <si>
    <t>Savage</t>
  </si>
  <si>
    <t>Shady Side</t>
  </si>
  <si>
    <t>Galesville</t>
  </si>
  <si>
    <t>Glenn Dale</t>
  </si>
  <si>
    <t>Greenbelt</t>
  </si>
  <si>
    <t>Upper Marlboro</t>
  </si>
  <si>
    <t>Harwood</t>
  </si>
  <si>
    <t>West River</t>
  </si>
  <si>
    <t>Tracys Landing</t>
  </si>
  <si>
    <t>Hyattsville</t>
  </si>
  <si>
    <t>Glen Echo</t>
  </si>
  <si>
    <t>Bethesda</t>
  </si>
  <si>
    <t>Chevy Chase</t>
  </si>
  <si>
    <t>Cabin John</t>
  </si>
  <si>
    <t>Olney</t>
  </si>
  <si>
    <t>Brookeville</t>
  </si>
  <si>
    <t>Poolesville</t>
  </si>
  <si>
    <t>Boyds</t>
  </si>
  <si>
    <t>Dickerson</t>
  </si>
  <si>
    <t>Rockville</t>
  </si>
  <si>
    <t>Potomac</t>
  </si>
  <si>
    <t>Derwood</t>
  </si>
  <si>
    <t>Sandy Spring</t>
  </si>
  <si>
    <t>Ashton</t>
  </si>
  <si>
    <t>Brinklow</t>
  </si>
  <si>
    <t>Burtonsville</t>
  </si>
  <si>
    <t>Spencerville</t>
  </si>
  <si>
    <t>Gaithersburg</t>
  </si>
  <si>
    <t>Washington Grove</t>
  </si>
  <si>
    <t>Montgomery Village</t>
  </si>
  <si>
    <t>Kensington</t>
  </si>
  <si>
    <t>Garrett Park</t>
  </si>
  <si>
    <t>Silver Spring</t>
  </si>
  <si>
    <t>Takoma Park</t>
  </si>
  <si>
    <t>Aberdeen</t>
  </si>
  <si>
    <t>Aberdeen Proving Ground</t>
  </si>
  <si>
    <t>Abingdon</t>
  </si>
  <si>
    <t>Gunpowder</t>
  </si>
  <si>
    <t>Arnold</t>
  </si>
  <si>
    <t>Bel Air</t>
  </si>
  <si>
    <t>Belcamp</t>
  </si>
  <si>
    <t>Cockeysville</t>
  </si>
  <si>
    <t>Crownsville</t>
  </si>
  <si>
    <t>Davidsonville</t>
  </si>
  <si>
    <t>Edgewood</t>
  </si>
  <si>
    <t>Ellicott City</t>
  </si>
  <si>
    <t>Fallston</t>
  </si>
  <si>
    <t>Finksburg</t>
  </si>
  <si>
    <t>Forest Hill</t>
  </si>
  <si>
    <t>Fork</t>
  </si>
  <si>
    <t>Fort Howard</t>
  </si>
  <si>
    <t>Gambrills</t>
  </si>
  <si>
    <t>Gibson Island</t>
  </si>
  <si>
    <t>Glen Arm</t>
  </si>
  <si>
    <t>Glen Burnie</t>
  </si>
  <si>
    <t>Glyndon</t>
  </si>
  <si>
    <t>Elkridge</t>
  </si>
  <si>
    <t>Havre de Grace</t>
  </si>
  <si>
    <t>Hydes</t>
  </si>
  <si>
    <t>Jarrettsville</t>
  </si>
  <si>
    <t>Joppa</t>
  </si>
  <si>
    <t>Kingsville</t>
  </si>
  <si>
    <t>Linthicum Heights</t>
  </si>
  <si>
    <t>Lutherville Timonium</t>
  </si>
  <si>
    <t>Marriottsville</t>
  </si>
  <si>
    <t>Monkton</t>
  </si>
  <si>
    <t>Odenton</t>
  </si>
  <si>
    <t>Crofton</t>
  </si>
  <si>
    <t>Owings Mills</t>
  </si>
  <si>
    <t>Parkton</t>
  </si>
  <si>
    <t>Pasadena</t>
  </si>
  <si>
    <t>Perry Hall</t>
  </si>
  <si>
    <t>Perryman</t>
  </si>
  <si>
    <t>Pylesville</t>
  </si>
  <si>
    <t>Randallstown</t>
  </si>
  <si>
    <t>Reisterstown</t>
  </si>
  <si>
    <t>Riva</t>
  </si>
  <si>
    <t>Severn</t>
  </si>
  <si>
    <t>Severna Park</t>
  </si>
  <si>
    <t>Sparks Glencoe</t>
  </si>
  <si>
    <t>Stevenson</t>
  </si>
  <si>
    <t>Street</t>
  </si>
  <si>
    <t>Upperco</t>
  </si>
  <si>
    <t>Upper Falls</t>
  </si>
  <si>
    <t>Whiteford</t>
  </si>
  <si>
    <t>White Hall</t>
  </si>
  <si>
    <t>White Marsh</t>
  </si>
  <si>
    <t>Baltimore</t>
  </si>
  <si>
    <t>Towson</t>
  </si>
  <si>
    <t>Gwynn Oak</t>
  </si>
  <si>
    <t>Pikesville</t>
  </si>
  <si>
    <t>Sparrows Point</t>
  </si>
  <si>
    <t>Middle River</t>
  </si>
  <si>
    <t>Dundalk</t>
  </si>
  <si>
    <t>Curtis Bay</t>
  </si>
  <si>
    <t>Halethorpe</t>
  </si>
  <si>
    <t>Catonsville</t>
  </si>
  <si>
    <t>Parkville</t>
  </si>
  <si>
    <t>Windsor Mill</t>
  </si>
  <si>
    <t>Annapolis</t>
  </si>
  <si>
    <t>Accident</t>
  </si>
  <si>
    <t>Bittinger</t>
  </si>
  <si>
    <t>Corriganville</t>
  </si>
  <si>
    <t>Ellerslie</t>
  </si>
  <si>
    <t>Flintstone</t>
  </si>
  <si>
    <t>Frostburg</t>
  </si>
  <si>
    <t>Grantsville</t>
  </si>
  <si>
    <t>Kitzmiller</t>
  </si>
  <si>
    <t>Lonaconing</t>
  </si>
  <si>
    <t>Luke</t>
  </si>
  <si>
    <t>Mc Henry</t>
  </si>
  <si>
    <t>Mount Savage</t>
  </si>
  <si>
    <t>Oldtown</t>
  </si>
  <si>
    <t>Rawlings</t>
  </si>
  <si>
    <t>Westernport</t>
  </si>
  <si>
    <t>Barclay</t>
  </si>
  <si>
    <t>Betterton</t>
  </si>
  <si>
    <t>Bozman</t>
  </si>
  <si>
    <t>Church Creek</t>
  </si>
  <si>
    <t>Church Hill</t>
  </si>
  <si>
    <t>Claiborne</t>
  </si>
  <si>
    <t>Cordova</t>
  </si>
  <si>
    <t>Crapo</t>
  </si>
  <si>
    <t>Crumpton</t>
  </si>
  <si>
    <t>Denton</t>
  </si>
  <si>
    <t>East New Market</t>
  </si>
  <si>
    <t>Federalsburg</t>
  </si>
  <si>
    <t>Fishing Creek</t>
  </si>
  <si>
    <t>Galena</t>
  </si>
  <si>
    <t>Goldsboro</t>
  </si>
  <si>
    <t>Grasonville</t>
  </si>
  <si>
    <t>Hillsboro</t>
  </si>
  <si>
    <t>Hurlock</t>
  </si>
  <si>
    <t>Kennedyville</t>
  </si>
  <si>
    <t>McDaniel</t>
  </si>
  <si>
    <t>Neavitt</t>
  </si>
  <si>
    <t>Queen Anne</t>
  </si>
  <si>
    <t>Queenstown</t>
  </si>
  <si>
    <t>Rhodesdale</t>
  </si>
  <si>
    <t>Ridgely</t>
  </si>
  <si>
    <t>Rock Hall</t>
  </si>
  <si>
    <t>Royal Oak</t>
  </si>
  <si>
    <t>Saint Michaels</t>
  </si>
  <si>
    <t>Secretary</t>
  </si>
  <si>
    <t>Sherwood</t>
  </si>
  <si>
    <t>Still Pond</t>
  </si>
  <si>
    <t>Sudlersville</t>
  </si>
  <si>
    <t>Taylors Island</t>
  </si>
  <si>
    <t>Tilghman</t>
  </si>
  <si>
    <t>Toddville</t>
  </si>
  <si>
    <t>Trappe</t>
  </si>
  <si>
    <t>Wingate</t>
  </si>
  <si>
    <t>Wittman</t>
  </si>
  <si>
    <t>Woolford</t>
  </si>
  <si>
    <t>Worton</t>
  </si>
  <si>
    <t>Wye Mills</t>
  </si>
  <si>
    <t>Big Pool</t>
  </si>
  <si>
    <t>Boonsboro</t>
  </si>
  <si>
    <t>Burkittsville</t>
  </si>
  <si>
    <t>Cascade</t>
  </si>
  <si>
    <t>Clear Spring</t>
  </si>
  <si>
    <t>Cooksville</t>
  </si>
  <si>
    <t>Emmitsburg</t>
  </si>
  <si>
    <t>Fairplay</t>
  </si>
  <si>
    <t>Funkstown</t>
  </si>
  <si>
    <t>Glenelg</t>
  </si>
  <si>
    <t>Hagerstown</t>
  </si>
  <si>
    <t>Ijamsville</t>
  </si>
  <si>
    <t>Keedysville</t>
  </si>
  <si>
    <t>Keymar</t>
  </si>
  <si>
    <t>Libertytown</t>
  </si>
  <si>
    <t>Little Orleans</t>
  </si>
  <si>
    <t>Maugansville</t>
  </si>
  <si>
    <t>Monrovia</t>
  </si>
  <si>
    <t>Mount Airy</t>
  </si>
  <si>
    <t>Myersville</t>
  </si>
  <si>
    <t>New Market</t>
  </si>
  <si>
    <t>Point of Rocks</t>
  </si>
  <si>
    <t>Rocky Ridge</t>
  </si>
  <si>
    <t>Rohrersville</t>
  </si>
  <si>
    <t>Sabillasville</t>
  </si>
  <si>
    <t>Sharpsburg</t>
  </si>
  <si>
    <t>Smithsburg</t>
  </si>
  <si>
    <t>Taneytown</t>
  </si>
  <si>
    <t>Thurmont</t>
  </si>
  <si>
    <t>Union Bridge</t>
  </si>
  <si>
    <t>Walkersville</t>
  </si>
  <si>
    <t>West Friendship</t>
  </si>
  <si>
    <t>Woodsboro</t>
  </si>
  <si>
    <t>Allen</t>
  </si>
  <si>
    <t>Bishopville</t>
  </si>
  <si>
    <t>Bivalve</t>
  </si>
  <si>
    <t>Crisfield</t>
  </si>
  <si>
    <t>Deal Island</t>
  </si>
  <si>
    <t>Ewell</t>
  </si>
  <si>
    <t>Fruitland</t>
  </si>
  <si>
    <t>Girdletree</t>
  </si>
  <si>
    <t>Linkwood</t>
  </si>
  <si>
    <t>Mardela Springs</t>
  </si>
  <si>
    <t>Marion Station</t>
  </si>
  <si>
    <t>Parsonsburg</t>
  </si>
  <si>
    <t>Pittsville</t>
  </si>
  <si>
    <t>Pocomoke City</t>
  </si>
  <si>
    <t>Princess Anne</t>
  </si>
  <si>
    <t>Quantico</t>
  </si>
  <si>
    <t>Sharptown</t>
  </si>
  <si>
    <t>Snow Hill</t>
  </si>
  <si>
    <t>Tyaskin</t>
  </si>
  <si>
    <t>Tylerton</t>
  </si>
  <si>
    <t>Whaleyville</t>
  </si>
  <si>
    <t>Willards</t>
  </si>
  <si>
    <t>Perryville</t>
  </si>
  <si>
    <t>Port Deposit</t>
  </si>
  <si>
    <t>Rising Sun</t>
  </si>
  <si>
    <t>Cecilton</t>
  </si>
  <si>
    <t>Chesapeake City</t>
  </si>
  <si>
    <t>Colora</t>
  </si>
  <si>
    <t>Conowingo</t>
  </si>
  <si>
    <t>Earleville</t>
  </si>
  <si>
    <t>Elk Mills</t>
  </si>
  <si>
    <t>Elkton</t>
  </si>
  <si>
    <t>Dumfries</t>
  </si>
  <si>
    <t>Dunn Loring</t>
  </si>
  <si>
    <t>Fairfax Station</t>
  </si>
  <si>
    <t>Falls Church</t>
  </si>
  <si>
    <t>Fort Belvoir</t>
  </si>
  <si>
    <t>Great Falls</t>
  </si>
  <si>
    <t>Lorton</t>
  </si>
  <si>
    <t>McLean</t>
  </si>
  <si>
    <t>Oakton</t>
  </si>
  <si>
    <t>Occoquan</t>
  </si>
  <si>
    <t>Triangle</t>
  </si>
  <si>
    <t>Fort Myer</t>
  </si>
  <si>
    <t>Bowling Green</t>
  </si>
  <si>
    <t>Burgess</t>
  </si>
  <si>
    <t>Burr Hill</t>
  </si>
  <si>
    <t>Callao</t>
  </si>
  <si>
    <t>Caret</t>
  </si>
  <si>
    <t>Center Cross</t>
  </si>
  <si>
    <t>Colonial Beach</t>
  </si>
  <si>
    <t>Dahlgren</t>
  </si>
  <si>
    <t>Dunnsville</t>
  </si>
  <si>
    <t>Heathsville</t>
  </si>
  <si>
    <t>Hustle</t>
  </si>
  <si>
    <t>Kilmarnock</t>
  </si>
  <si>
    <t>King George</t>
  </si>
  <si>
    <t>Kinsale</t>
  </si>
  <si>
    <t>Laneview</t>
  </si>
  <si>
    <t>Locust Grove</t>
  </si>
  <si>
    <t>Lottsburg</t>
  </si>
  <si>
    <t>Montross</t>
  </si>
  <si>
    <t>Oldhams</t>
  </si>
  <si>
    <t>Partlow</t>
  </si>
  <si>
    <t>Rappahannock Academy</t>
  </si>
  <si>
    <t>Reedville</t>
  </si>
  <si>
    <t>Rhoadesville</t>
  </si>
  <si>
    <t>Ruther Glen</t>
  </si>
  <si>
    <t>Spotsylvania</t>
  </si>
  <si>
    <t>Tappahannock</t>
  </si>
  <si>
    <t>Weems</t>
  </si>
  <si>
    <t>White Stone</t>
  </si>
  <si>
    <t>Woodford</t>
  </si>
  <si>
    <t>Bentonville</t>
  </si>
  <si>
    <t>Berryville</t>
  </si>
  <si>
    <t>Boyce</t>
  </si>
  <si>
    <t>Chester Gap</t>
  </si>
  <si>
    <t>Clear Brook</t>
  </si>
  <si>
    <t>Cross Junction</t>
  </si>
  <si>
    <t>Flint Hill</t>
  </si>
  <si>
    <t>Front Royal</t>
  </si>
  <si>
    <t>Gore</t>
  </si>
  <si>
    <t>Hume</t>
  </si>
  <si>
    <t>Huntly</t>
  </si>
  <si>
    <t>Maurertown</t>
  </si>
  <si>
    <t>Rileyville</t>
  </si>
  <si>
    <t>Fort Valley</t>
  </si>
  <si>
    <t>Star Tannery</t>
  </si>
  <si>
    <t>Stephens City</t>
  </si>
  <si>
    <t>Stephenson</t>
  </si>
  <si>
    <t>Toms Brook</t>
  </si>
  <si>
    <t>White Post</t>
  </si>
  <si>
    <t>Culpeper</t>
  </si>
  <si>
    <t>Aroda</t>
  </si>
  <si>
    <t>Bealeton</t>
  </si>
  <si>
    <t>Brandy Station</t>
  </si>
  <si>
    <t>Brightwood</t>
  </si>
  <si>
    <t>Elkwood</t>
  </si>
  <si>
    <t>Etlan</t>
  </si>
  <si>
    <t>Goldvein</t>
  </si>
  <si>
    <t>Haywood</t>
  </si>
  <si>
    <t>Jeffersonton</t>
  </si>
  <si>
    <t>Lignum</t>
  </si>
  <si>
    <t>Mitchells</t>
  </si>
  <si>
    <t>Radiant</t>
  </si>
  <si>
    <t>Rapidan</t>
  </si>
  <si>
    <t>Remington</t>
  </si>
  <si>
    <t>Reva</t>
  </si>
  <si>
    <t>Richardsville</t>
  </si>
  <si>
    <t>Rixeyville</t>
  </si>
  <si>
    <t>Rochelle</t>
  </si>
  <si>
    <t>Sperryville</t>
  </si>
  <si>
    <t>Stevensburg</t>
  </si>
  <si>
    <t>Sumerduck</t>
  </si>
  <si>
    <t>Syria</t>
  </si>
  <si>
    <t>Woodville</t>
  </si>
  <si>
    <t>Harrisonburg</t>
  </si>
  <si>
    <t>Basye</t>
  </si>
  <si>
    <t>Bergton</t>
  </si>
  <si>
    <t>Broadway</t>
  </si>
  <si>
    <t>Criders</t>
  </si>
  <si>
    <t>Fulks Run</t>
  </si>
  <si>
    <t>Hinton</t>
  </si>
  <si>
    <t>Keezletown</t>
  </si>
  <si>
    <t>Linville</t>
  </si>
  <si>
    <t>Luray</t>
  </si>
  <si>
    <t>Mc Gaheysville</t>
  </si>
  <si>
    <t>Mount Crawford</t>
  </si>
  <si>
    <t>Mount Jackson</t>
  </si>
  <si>
    <t>Mount Solon</t>
  </si>
  <si>
    <t>Penn Laird</t>
  </si>
  <si>
    <t>Quicksburg</t>
  </si>
  <si>
    <t>Singers Glen</t>
  </si>
  <si>
    <t>Timberville</t>
  </si>
  <si>
    <t>Charlottesville</t>
  </si>
  <si>
    <t>Arrington</t>
  </si>
  <si>
    <t>Barboursville</t>
  </si>
  <si>
    <t>Covesville</t>
  </si>
  <si>
    <t>Crozet</t>
  </si>
  <si>
    <t>Dyke</t>
  </si>
  <si>
    <t>Earlysville</t>
  </si>
  <si>
    <t>Esmont</t>
  </si>
  <si>
    <t>Faber</t>
  </si>
  <si>
    <t>Fishersville</t>
  </si>
  <si>
    <t>Free Union</t>
  </si>
  <si>
    <t>Gordonsville</t>
  </si>
  <si>
    <t>Keswick</t>
  </si>
  <si>
    <t>Locust Dale</t>
  </si>
  <si>
    <t>Lovingston</t>
  </si>
  <si>
    <t>Nellysford</t>
  </si>
  <si>
    <t>North Garden</t>
  </si>
  <si>
    <t>Piney River</t>
  </si>
  <si>
    <t>Ruckersville</t>
  </si>
  <si>
    <t>Schuyler</t>
  </si>
  <si>
    <t>Shipman</t>
  </si>
  <si>
    <t>Stanardsville</t>
  </si>
  <si>
    <t>Tyro</t>
  </si>
  <si>
    <t>Amelia Court House</t>
  </si>
  <si>
    <t>Arvonia</t>
  </si>
  <si>
    <t>Aylett</t>
  </si>
  <si>
    <t>Barhamsville</t>
  </si>
  <si>
    <t>Beaverdam</t>
  </si>
  <si>
    <t>Bohannon</t>
  </si>
  <si>
    <t>Bremo Bluff</t>
  </si>
  <si>
    <t>Bruington</t>
  </si>
  <si>
    <t>Bumpass</t>
  </si>
  <si>
    <t>Cardinal</t>
  </si>
  <si>
    <t>Cartersville</t>
  </si>
  <si>
    <t>Charles City</t>
  </si>
  <si>
    <t>Church View</t>
  </si>
  <si>
    <t>Cobbs Creek</t>
  </si>
  <si>
    <t>Crozier</t>
  </si>
  <si>
    <t>Deltaville</t>
  </si>
  <si>
    <t>Doswell</t>
  </si>
  <si>
    <t>Dutton</t>
  </si>
  <si>
    <t>Fork Union</t>
  </si>
  <si>
    <t>Glen Allen</t>
  </si>
  <si>
    <t>Gloucester Point</t>
  </si>
  <si>
    <t>Goochland</t>
  </si>
  <si>
    <t>Grimstead</t>
  </si>
  <si>
    <t>Gum Spring</t>
  </si>
  <si>
    <t>Gwynn</t>
  </si>
  <si>
    <t>Hallieford</t>
  </si>
  <si>
    <t>Hardyville</t>
  </si>
  <si>
    <t>Hartfield</t>
  </si>
  <si>
    <t>Hayes</t>
  </si>
  <si>
    <t>Henrico</t>
  </si>
  <si>
    <t>Hudgins</t>
  </si>
  <si>
    <t>Jetersville</t>
  </si>
  <si>
    <t>Kents Store</t>
  </si>
  <si>
    <t>King and Queen Court House</t>
  </si>
  <si>
    <t>King William</t>
  </si>
  <si>
    <t>Lanexa</t>
  </si>
  <si>
    <t>Little Plymouth</t>
  </si>
  <si>
    <t>Locust Hill</t>
  </si>
  <si>
    <t>Louisa</t>
  </si>
  <si>
    <t>Maidens</t>
  </si>
  <si>
    <t>Manakin Sabot</t>
  </si>
  <si>
    <t>Manquin</t>
  </si>
  <si>
    <t>Mascot</t>
  </si>
  <si>
    <t>Mathews</t>
  </si>
  <si>
    <t>Mattaponi</t>
  </si>
  <si>
    <t>Midlothian</t>
  </si>
  <si>
    <t>Millers Tavern</t>
  </si>
  <si>
    <t>Mineral</t>
  </si>
  <si>
    <t>Moon</t>
  </si>
  <si>
    <t>Moseley</t>
  </si>
  <si>
    <t>New Canton</t>
  </si>
  <si>
    <t>New Kent</t>
  </si>
  <si>
    <t>North</t>
  </si>
  <si>
    <t>Oilville</t>
  </si>
  <si>
    <t>Onemo</t>
  </si>
  <si>
    <t>Port Haywood</t>
  </si>
  <si>
    <t>Powhatan</t>
  </si>
  <si>
    <t>Providence Forge</t>
  </si>
  <si>
    <t>Saint Stephens Church</t>
  </si>
  <si>
    <t>Saluda</t>
  </si>
  <si>
    <t>Sandston</t>
  </si>
  <si>
    <t>Shacklefords</t>
  </si>
  <si>
    <t>Susan</t>
  </si>
  <si>
    <t>Toano</t>
  </si>
  <si>
    <t>Topping</t>
  </si>
  <si>
    <t>Urbanna</t>
  </si>
  <si>
    <t>Wake</t>
  </si>
  <si>
    <t>Walkerton</t>
  </si>
  <si>
    <t>Water View</t>
  </si>
  <si>
    <t>Accomac</t>
  </si>
  <si>
    <t>Belle Haven</t>
  </si>
  <si>
    <t>Birdsnest</t>
  </si>
  <si>
    <t>Bloxom</t>
  </si>
  <si>
    <t>Cape Charles</t>
  </si>
  <si>
    <t>Capeville</t>
  </si>
  <si>
    <t>Carrollton</t>
  </si>
  <si>
    <t>Carrsville</t>
  </si>
  <si>
    <t>Cheriton</t>
  </si>
  <si>
    <t>Chesapeake</t>
  </si>
  <si>
    <t>Chincoteague Island</t>
  </si>
  <si>
    <t>Wallops Island</t>
  </si>
  <si>
    <t>Eastville</t>
  </si>
  <si>
    <t>Exmore</t>
  </si>
  <si>
    <t>Franktown</t>
  </si>
  <si>
    <t>Greenbackville</t>
  </si>
  <si>
    <t>Hallwood</t>
  </si>
  <si>
    <t>Horntown</t>
  </si>
  <si>
    <t>Keller</t>
  </si>
  <si>
    <t>Machipongo</t>
  </si>
  <si>
    <t>Mappsville</t>
  </si>
  <si>
    <t>Melfa</t>
  </si>
  <si>
    <t>Nassawadox</t>
  </si>
  <si>
    <t>New Church</t>
  </si>
  <si>
    <t>Oak Hall</t>
  </si>
  <si>
    <t>Onancock</t>
  </si>
  <si>
    <t>Onley</t>
  </si>
  <si>
    <t>Painter</t>
  </si>
  <si>
    <t>Parksley</t>
  </si>
  <si>
    <t>Quinby</t>
  </si>
  <si>
    <t>Saxis</t>
  </si>
  <si>
    <t>Suffolk</t>
  </si>
  <si>
    <t>Tangier</t>
  </si>
  <si>
    <t>Temperanceville</t>
  </si>
  <si>
    <t>Virginia Beach</t>
  </si>
  <si>
    <t>Wachapreague</t>
  </si>
  <si>
    <t>Willis Wharf</t>
  </si>
  <si>
    <t>Newport News</t>
  </si>
  <si>
    <t>Fort Eustis</t>
  </si>
  <si>
    <t>Fort Monroe</t>
  </si>
  <si>
    <t>Poquoson</t>
  </si>
  <si>
    <t>Yorktown</t>
  </si>
  <si>
    <t>Alberta</t>
  </si>
  <si>
    <t>Boykins</t>
  </si>
  <si>
    <t>Capron</t>
  </si>
  <si>
    <t>Carson</t>
  </si>
  <si>
    <t>Church Road</t>
  </si>
  <si>
    <t>Colonial Heights</t>
  </si>
  <si>
    <t>Courtland</t>
  </si>
  <si>
    <t>Dendron</t>
  </si>
  <si>
    <t>Dewitt</t>
  </si>
  <si>
    <t>Dinwiddie</t>
  </si>
  <si>
    <t>Disputanta</t>
  </si>
  <si>
    <t>Dolphin</t>
  </si>
  <si>
    <t>Drewryville</t>
  </si>
  <si>
    <t>Ebony</t>
  </si>
  <si>
    <t>Elberon</t>
  </si>
  <si>
    <t>Emporia</t>
  </si>
  <si>
    <t>Ford</t>
  </si>
  <si>
    <t>Freeman</t>
  </si>
  <si>
    <t>Gasburg</t>
  </si>
  <si>
    <t>Ivor</t>
  </si>
  <si>
    <t>Jarratt</t>
  </si>
  <si>
    <t>Mc Kenney</t>
  </si>
  <si>
    <t>Newsoms</t>
  </si>
  <si>
    <t>Prince George</t>
  </si>
  <si>
    <t>Sedley</t>
  </si>
  <si>
    <t>Skippers</t>
  </si>
  <si>
    <t>Sutherland</t>
  </si>
  <si>
    <t>Valentines</t>
  </si>
  <si>
    <t>Warfield</t>
  </si>
  <si>
    <t>Wilsons</t>
  </si>
  <si>
    <t>Yale</t>
  </si>
  <si>
    <t>Zuni</t>
  </si>
  <si>
    <t>Farmville</t>
  </si>
  <si>
    <t>Baskerville</t>
  </si>
  <si>
    <t>Boydton</t>
  </si>
  <si>
    <t>Bracey</t>
  </si>
  <si>
    <t>Brodnax</t>
  </si>
  <si>
    <t>Buckingham</t>
  </si>
  <si>
    <t>Burkeville</t>
  </si>
  <si>
    <t>Charlotte Court House</t>
  </si>
  <si>
    <t>Chase City</t>
  </si>
  <si>
    <t>Crewe</t>
  </si>
  <si>
    <t>Cullen</t>
  </si>
  <si>
    <t>Dillwyn</t>
  </si>
  <si>
    <t>Drakes Branch</t>
  </si>
  <si>
    <t>Dundas</t>
  </si>
  <si>
    <t>Green Bay</t>
  </si>
  <si>
    <t>Kenbridge</t>
  </si>
  <si>
    <t>Keysville</t>
  </si>
  <si>
    <t>La Crosse</t>
  </si>
  <si>
    <t>Meherrin</t>
  </si>
  <si>
    <t>Pamplin</t>
  </si>
  <si>
    <t>Phenix</t>
  </si>
  <si>
    <t>Red House</t>
  </si>
  <si>
    <t>Red Oak</t>
  </si>
  <si>
    <t>Rice</t>
  </si>
  <si>
    <t>Saxe</t>
  </si>
  <si>
    <t>Skipwith</t>
  </si>
  <si>
    <t>South Hill</t>
  </si>
  <si>
    <t>Victoria</t>
  </si>
  <si>
    <t>Roanoke</t>
  </si>
  <si>
    <t>Ararat</t>
  </si>
  <si>
    <t>Axton</t>
  </si>
  <si>
    <t>Bassett</t>
  </si>
  <si>
    <t>Belspring</t>
  </si>
  <si>
    <t>Bent Mountain</t>
  </si>
  <si>
    <t>Blacksburg</t>
  </si>
  <si>
    <t>Blue Ridge</t>
  </si>
  <si>
    <t>Boones Mill</t>
  </si>
  <si>
    <t>Catawba</t>
  </si>
  <si>
    <t>Check</t>
  </si>
  <si>
    <t>Christiansburg</t>
  </si>
  <si>
    <t>Claudville</t>
  </si>
  <si>
    <t>Cloverdale</t>
  </si>
  <si>
    <t>Collinsville</t>
  </si>
  <si>
    <t>Copper Hill</t>
  </si>
  <si>
    <t>Critz</t>
  </si>
  <si>
    <t>Daleville</t>
  </si>
  <si>
    <t>Eagle Rock</t>
  </si>
  <si>
    <t>Eggleston</t>
  </si>
  <si>
    <t>Elliston</t>
  </si>
  <si>
    <t>Ferrum</t>
  </si>
  <si>
    <t>Fieldale</t>
  </si>
  <si>
    <t>Fincastle</t>
  </si>
  <si>
    <t>Floyd</t>
  </si>
  <si>
    <t>Glade Hill</t>
  </si>
  <si>
    <t>Glen Lyn</t>
  </si>
  <si>
    <t>Goodview</t>
  </si>
  <si>
    <t>Hardy</t>
  </si>
  <si>
    <t>Henry</t>
  </si>
  <si>
    <t>Huddleston</t>
  </si>
  <si>
    <t>Indian Valley</t>
  </si>
  <si>
    <t>Meadows of Dan</t>
  </si>
  <si>
    <t>Moneta</t>
  </si>
  <si>
    <t>Narrows</t>
  </si>
  <si>
    <t>Parrott</t>
  </si>
  <si>
    <t>Patrick Springs</t>
  </si>
  <si>
    <t>Pearisburg</t>
  </si>
  <si>
    <t>Penhook</t>
  </si>
  <si>
    <t>Pilot</t>
  </si>
  <si>
    <t>Radford</t>
  </si>
  <si>
    <t>Rich Creek</t>
  </si>
  <si>
    <t>Ridgeway</t>
  </si>
  <si>
    <t>Riner</t>
  </si>
  <si>
    <t>Ripplemead</t>
  </si>
  <si>
    <t>Rocky Mount</t>
  </si>
  <si>
    <t>Sandy Level</t>
  </si>
  <si>
    <t>Shawsville</t>
  </si>
  <si>
    <t>Staffordsville</t>
  </si>
  <si>
    <t>Stanleytown</t>
  </si>
  <si>
    <t>Stuart</t>
  </si>
  <si>
    <t>Thaxton</t>
  </si>
  <si>
    <t>Union Hall</t>
  </si>
  <si>
    <t>Vinton</t>
  </si>
  <si>
    <t>Wirtz</t>
  </si>
  <si>
    <t>Woolwine</t>
  </si>
  <si>
    <t>Appalachia</t>
  </si>
  <si>
    <t>Bee</t>
  </si>
  <si>
    <t>Big Stone Gap</t>
  </si>
  <si>
    <t>Birchleaf</t>
  </si>
  <si>
    <t>Blackwater</t>
  </si>
  <si>
    <t>Castlewood</t>
  </si>
  <si>
    <t>Clinchco</t>
  </si>
  <si>
    <t>Clintwood</t>
  </si>
  <si>
    <t>Coeburn</t>
  </si>
  <si>
    <t>Dante</t>
  </si>
  <si>
    <t>Duffield</t>
  </si>
  <si>
    <t>Dungannon</t>
  </si>
  <si>
    <t>Ewing</t>
  </si>
  <si>
    <t>Fort Blackmore</t>
  </si>
  <si>
    <t>Gate City</t>
  </si>
  <si>
    <t>Haysi</t>
  </si>
  <si>
    <t>Hiltons</t>
  </si>
  <si>
    <t>Honaker</t>
  </si>
  <si>
    <t>Jonesville</t>
  </si>
  <si>
    <t>Keokee</t>
  </si>
  <si>
    <t>Mendota</t>
  </si>
  <si>
    <t>Nickelsville</t>
  </si>
  <si>
    <t>Nora</t>
  </si>
  <si>
    <t>Pennington Gap</t>
  </si>
  <si>
    <t>Pound</t>
  </si>
  <si>
    <t>Rose Hill</t>
  </si>
  <si>
    <t>Saint Charles</t>
  </si>
  <si>
    <t>Saint Paul</t>
  </si>
  <si>
    <t>Weber City</t>
  </si>
  <si>
    <t>Whitetop</t>
  </si>
  <si>
    <t>Wise</t>
  </si>
  <si>
    <t>Atkins</t>
  </si>
  <si>
    <t>Austinville</t>
  </si>
  <si>
    <t>Barren Springs</t>
  </si>
  <si>
    <t>Bastian</t>
  </si>
  <si>
    <t>Bland</t>
  </si>
  <si>
    <t>Cana</t>
  </si>
  <si>
    <t>Chilhowie</t>
  </si>
  <si>
    <t>Cripple Creek</t>
  </si>
  <si>
    <t>Crockett</t>
  </si>
  <si>
    <t>Draper</t>
  </si>
  <si>
    <t>Dugspur</t>
  </si>
  <si>
    <t>Elk Creek</t>
  </si>
  <si>
    <t>Fancy Gap</t>
  </si>
  <si>
    <t>Fries</t>
  </si>
  <si>
    <t>Galax</t>
  </si>
  <si>
    <t>Glade Spring</t>
  </si>
  <si>
    <t>Hiwassee</t>
  </si>
  <si>
    <t>Independence</t>
  </si>
  <si>
    <t>Ivanhoe</t>
  </si>
  <si>
    <t>Lambsburg</t>
  </si>
  <si>
    <t>Laurel Fork</t>
  </si>
  <si>
    <t>Max Meadows</t>
  </si>
  <si>
    <t>Meadowview</t>
  </si>
  <si>
    <t>Mouth of Wilson</t>
  </si>
  <si>
    <t>Rocky Gap</t>
  </si>
  <si>
    <t>Rural Retreat</t>
  </si>
  <si>
    <t>Saltville</t>
  </si>
  <si>
    <t>Speedwell</t>
  </si>
  <si>
    <t>Troutdale</t>
  </si>
  <si>
    <t>Willis</t>
  </si>
  <si>
    <t>Woodlawn</t>
  </si>
  <si>
    <t>Wytheville</t>
  </si>
  <si>
    <t>Staunton</t>
  </si>
  <si>
    <t>Blue Grass</t>
  </si>
  <si>
    <t>Clifton Forge</t>
  </si>
  <si>
    <t>Craigsville</t>
  </si>
  <si>
    <t>Crimora</t>
  </si>
  <si>
    <t>Doe Hill</t>
  </si>
  <si>
    <t>Fort Defiance</t>
  </si>
  <si>
    <t>Grottoes</t>
  </si>
  <si>
    <t>Head Waters</t>
  </si>
  <si>
    <t>Hot Springs</t>
  </si>
  <si>
    <t>Iron Gate</t>
  </si>
  <si>
    <t>Low Moor</t>
  </si>
  <si>
    <t>Mc Dowell</t>
  </si>
  <si>
    <t>Middlebrook</t>
  </si>
  <si>
    <t>Millboro</t>
  </si>
  <si>
    <t>Montebello</t>
  </si>
  <si>
    <t>Mount Sidney</t>
  </si>
  <si>
    <t>Raphine</t>
  </si>
  <si>
    <t>Rockbridge Baths</t>
  </si>
  <si>
    <t>Selma</t>
  </si>
  <si>
    <t>Steeles Tavern</t>
  </si>
  <si>
    <t>Stuarts Draft</t>
  </si>
  <si>
    <t>Swoope</t>
  </si>
  <si>
    <t>Vesuvius</t>
  </si>
  <si>
    <t>Warm Springs</t>
  </si>
  <si>
    <t>West Augusta</t>
  </si>
  <si>
    <t>Weyers Cave</t>
  </si>
  <si>
    <t>Lynchburg</t>
  </si>
  <si>
    <t>Altavista</t>
  </si>
  <si>
    <t>Appomattox</t>
  </si>
  <si>
    <t>Big Island</t>
  </si>
  <si>
    <t>Blairs</t>
  </si>
  <si>
    <t>Brookneal</t>
  </si>
  <si>
    <t>Buffalo Junction</t>
  </si>
  <si>
    <t>Callands</t>
  </si>
  <si>
    <t>Clover</t>
  </si>
  <si>
    <t>Crystal Hill</t>
  </si>
  <si>
    <t>Dry Fork</t>
  </si>
  <si>
    <t>Evington</t>
  </si>
  <si>
    <t>Forest</t>
  </si>
  <si>
    <t>Gladys</t>
  </si>
  <si>
    <t>Glasgow</t>
  </si>
  <si>
    <t>Goode</t>
  </si>
  <si>
    <t>Gretna</t>
  </si>
  <si>
    <t>Howardsville</t>
  </si>
  <si>
    <t>Hurt</t>
  </si>
  <si>
    <t>Java</t>
  </si>
  <si>
    <t>Keeling</t>
  </si>
  <si>
    <t>Lynch Station</t>
  </si>
  <si>
    <t>Madison Heights</t>
  </si>
  <si>
    <t>Nathalie</t>
  </si>
  <si>
    <t>Natural Bridge Station</t>
  </si>
  <si>
    <t>Rustburg</t>
  </si>
  <si>
    <t>South Boston</t>
  </si>
  <si>
    <t>Spout Spring</t>
  </si>
  <si>
    <t>Sutherlin</t>
  </si>
  <si>
    <t>Vernon Hill</t>
  </si>
  <si>
    <t>Virgilina</t>
  </si>
  <si>
    <t>Wingina</t>
  </si>
  <si>
    <t>Amonate</t>
  </si>
  <si>
    <t>Bandy</t>
  </si>
  <si>
    <t>Big Rock</t>
  </si>
  <si>
    <t>Bishop</t>
  </si>
  <si>
    <t>Bluefield</t>
  </si>
  <si>
    <t>Boissevain</t>
  </si>
  <si>
    <t>Breaks</t>
  </si>
  <si>
    <t>Cedar Bluff</t>
  </si>
  <si>
    <t>Doran</t>
  </si>
  <si>
    <t>Falls Mills</t>
  </si>
  <si>
    <t>Grundy</t>
  </si>
  <si>
    <t>Jewell Ridge</t>
  </si>
  <si>
    <t>Maxie</t>
  </si>
  <si>
    <t>North Tazewell</t>
  </si>
  <si>
    <t>Oakwood</t>
  </si>
  <si>
    <t>Pilgrims Knob</t>
  </si>
  <si>
    <t>Pocahontas</t>
  </si>
  <si>
    <t>Pounding Mill</t>
  </si>
  <si>
    <t>Raven</t>
  </si>
  <si>
    <t>Richlands</t>
  </si>
  <si>
    <t>Swords Creek</t>
  </si>
  <si>
    <t>Tazewell</t>
  </si>
  <si>
    <t>Vansant</t>
  </si>
  <si>
    <t>Whitewood</t>
  </si>
  <si>
    <t>WV</t>
  </si>
  <si>
    <t>Beeson</t>
  </si>
  <si>
    <t>Bramwell</t>
  </si>
  <si>
    <t>Bud</t>
  </si>
  <si>
    <t>Covel</t>
  </si>
  <si>
    <t>Hiawatha</t>
  </si>
  <si>
    <t>Kegley</t>
  </si>
  <si>
    <t>Lashmeet</t>
  </si>
  <si>
    <t>Matoaka</t>
  </si>
  <si>
    <t>Nemours</t>
  </si>
  <si>
    <t>Rock</t>
  </si>
  <si>
    <t>Welch</t>
  </si>
  <si>
    <t>Anawalt</t>
  </si>
  <si>
    <t>Bartley</t>
  </si>
  <si>
    <t>Berwind</t>
  </si>
  <si>
    <t>Big Sandy</t>
  </si>
  <si>
    <t>Bradshaw</t>
  </si>
  <si>
    <t>Brenton</t>
  </si>
  <si>
    <t>Clear Fork</t>
  </si>
  <si>
    <t>Coal Mountain</t>
  </si>
  <si>
    <t>Cucumber</t>
  </si>
  <si>
    <t>Davy</t>
  </si>
  <si>
    <t>Elbert</t>
  </si>
  <si>
    <t>Elkhorn</t>
  </si>
  <si>
    <t>Fanrock</t>
  </si>
  <si>
    <t>Gary</t>
  </si>
  <si>
    <t>Hensley</t>
  </si>
  <si>
    <t>Iaeger</t>
  </si>
  <si>
    <t>Ikes Fork</t>
  </si>
  <si>
    <t>Isaban</t>
  </si>
  <si>
    <t>Itmann</t>
  </si>
  <si>
    <t>Jenkinjones</t>
  </si>
  <si>
    <t>Jesse</t>
  </si>
  <si>
    <t>Jolo</t>
  </si>
  <si>
    <t>Justice</t>
  </si>
  <si>
    <t>Kimball</t>
  </si>
  <si>
    <t>Kopperston</t>
  </si>
  <si>
    <t>Lynco</t>
  </si>
  <si>
    <t>Matheny</t>
  </si>
  <si>
    <t>Maybeury</t>
  </si>
  <si>
    <t>Newhall</t>
  </si>
  <si>
    <t>New Richmond</t>
  </si>
  <si>
    <t>Northfork</t>
  </si>
  <si>
    <t>North Spring</t>
  </si>
  <si>
    <t>Oceana</t>
  </si>
  <si>
    <t>Pageton</t>
  </si>
  <si>
    <t>Panther</t>
  </si>
  <si>
    <t>Paynesville</t>
  </si>
  <si>
    <t>Pineville</t>
  </si>
  <si>
    <t>Premier</t>
  </si>
  <si>
    <t>Raysal</t>
  </si>
  <si>
    <t>Rock View</t>
  </si>
  <si>
    <t>Roderfield</t>
  </si>
  <si>
    <t>Simon</t>
  </si>
  <si>
    <t>Squire</t>
  </si>
  <si>
    <t>Thorpe</t>
  </si>
  <si>
    <t>War</t>
  </si>
  <si>
    <t>Warriormine</t>
  </si>
  <si>
    <t>Alderson</t>
  </si>
  <si>
    <t>Arbovale</t>
  </si>
  <si>
    <t>Ballard</t>
  </si>
  <si>
    <t>Bartow</t>
  </si>
  <si>
    <t>Buckeye</t>
  </si>
  <si>
    <t>Cass</t>
  </si>
  <si>
    <t>Crawley</t>
  </si>
  <si>
    <t>Dunmore</t>
  </si>
  <si>
    <t>Gap Mills</t>
  </si>
  <si>
    <t>Green Bank</t>
  </si>
  <si>
    <t>Lindside</t>
  </si>
  <si>
    <t>Marlinton</t>
  </si>
  <si>
    <t>Maxwelton</t>
  </si>
  <si>
    <t>Peterstown</t>
  </si>
  <si>
    <t>Renick</t>
  </si>
  <si>
    <t>Ronceverte</t>
  </si>
  <si>
    <t>Secondcreek</t>
  </si>
  <si>
    <t>Sinks Grove</t>
  </si>
  <si>
    <t>Smoot</t>
  </si>
  <si>
    <t>Talcott</t>
  </si>
  <si>
    <t>Waiteville</t>
  </si>
  <si>
    <t>Alum Creek</t>
  </si>
  <si>
    <t>Amma</t>
  </si>
  <si>
    <t>Arnett</t>
  </si>
  <si>
    <t>Artie</t>
  </si>
  <si>
    <t>Bancroft</t>
  </si>
  <si>
    <t>Belle</t>
  </si>
  <si>
    <t>Bickmore</t>
  </si>
  <si>
    <t>Bim</t>
  </si>
  <si>
    <t>Blair</t>
  </si>
  <si>
    <t>Bloomingrose</t>
  </si>
  <si>
    <t>Blount</t>
  </si>
  <si>
    <t>Bob White</t>
  </si>
  <si>
    <t>Bomont</t>
  </si>
  <si>
    <t>Boomer</t>
  </si>
  <si>
    <t>Cabin Creek</t>
  </si>
  <si>
    <t>Cannelton</t>
  </si>
  <si>
    <t>Charlton Heights</t>
  </si>
  <si>
    <t>Clear Creek</t>
  </si>
  <si>
    <t>Clendenin</t>
  </si>
  <si>
    <t>Clothier</t>
  </si>
  <si>
    <t>Comfort</t>
  </si>
  <si>
    <t>Costa</t>
  </si>
  <si>
    <t>Dawes</t>
  </si>
  <si>
    <t>Deep Water</t>
  </si>
  <si>
    <t>Dixie</t>
  </si>
  <si>
    <t>Drybranch</t>
  </si>
  <si>
    <t>Dry Creek</t>
  </si>
  <si>
    <t>Duck</t>
  </si>
  <si>
    <t>East Bank</t>
  </si>
  <si>
    <t>Eleanor</t>
  </si>
  <si>
    <t>Elkview</t>
  </si>
  <si>
    <t>Eskdale</t>
  </si>
  <si>
    <t>Ethel</t>
  </si>
  <si>
    <t>Fraziers Bottom</t>
  </si>
  <si>
    <t>Gallagher</t>
  </si>
  <si>
    <t>Gauley Bridge</t>
  </si>
  <si>
    <t>Glen Ferris</t>
  </si>
  <si>
    <t>Handley</t>
  </si>
  <si>
    <t>Hansford</t>
  </si>
  <si>
    <t>Hernshaw</t>
  </si>
  <si>
    <t>Hewett</t>
  </si>
  <si>
    <t>Hometown</t>
  </si>
  <si>
    <t>Hugheston</t>
  </si>
  <si>
    <t>Indore</t>
  </si>
  <si>
    <t>Ivydale</t>
  </si>
  <si>
    <t>Jeffrey</t>
  </si>
  <si>
    <t>Kanawha Falls</t>
  </si>
  <si>
    <t>Kimberly</t>
  </si>
  <si>
    <t>Kincaid</t>
  </si>
  <si>
    <t>Lake</t>
  </si>
  <si>
    <t>Leon</t>
  </si>
  <si>
    <t>Lizemores</t>
  </si>
  <si>
    <t>Mammoth</t>
  </si>
  <si>
    <t>Maysel</t>
  </si>
  <si>
    <t>Miami</t>
  </si>
  <si>
    <t>Mount Carbon</t>
  </si>
  <si>
    <t>Naoma</t>
  </si>
  <si>
    <t>Nebo</t>
  </si>
  <si>
    <t>Nellis</t>
  </si>
  <si>
    <t>Nitro</t>
  </si>
  <si>
    <t>Orgas</t>
  </si>
  <si>
    <t>Ottawa</t>
  </si>
  <si>
    <t>Page</t>
  </si>
  <si>
    <t>Peytona</t>
  </si>
  <si>
    <t>Pinch</t>
  </si>
  <si>
    <t>Poca</t>
  </si>
  <si>
    <t>Pond Gap</t>
  </si>
  <si>
    <t>Powellton</t>
  </si>
  <si>
    <t>Pratt</t>
  </si>
  <si>
    <t>Procious</t>
  </si>
  <si>
    <t>Racine</t>
  </si>
  <si>
    <t>Ridgeview</t>
  </si>
  <si>
    <t>Robson</t>
  </si>
  <si>
    <t>Rock Creek</t>
  </si>
  <si>
    <t>Seth</t>
  </si>
  <si>
    <t>Smithers</t>
  </si>
  <si>
    <t>Southside</t>
  </si>
  <si>
    <t>Sylvester</t>
  </si>
  <si>
    <t>Tornado</t>
  </si>
  <si>
    <t>Twilight</t>
  </si>
  <si>
    <t>Uneeda</t>
  </si>
  <si>
    <t>Van</t>
  </si>
  <si>
    <t>Widen</t>
  </si>
  <si>
    <t>Winifrede</t>
  </si>
  <si>
    <t>Arnoldsburg</t>
  </si>
  <si>
    <t>Chloe</t>
  </si>
  <si>
    <t>Cottageville</t>
  </si>
  <si>
    <t>Evans</t>
  </si>
  <si>
    <t>Gandeeville</t>
  </si>
  <si>
    <t>Gay</t>
  </si>
  <si>
    <t>Given</t>
  </si>
  <si>
    <t>Kenna</t>
  </si>
  <si>
    <t>Left Hand</t>
  </si>
  <si>
    <t>Letart</t>
  </si>
  <si>
    <t>Looneyville</t>
  </si>
  <si>
    <t>Mason</t>
  </si>
  <si>
    <t>Millstone</t>
  </si>
  <si>
    <t>Mount Alto</t>
  </si>
  <si>
    <t>Normantown</t>
  </si>
  <si>
    <t>Orma</t>
  </si>
  <si>
    <t>Reedy</t>
  </si>
  <si>
    <t>Sandyville</t>
  </si>
  <si>
    <t>Wallback</t>
  </si>
  <si>
    <t>West Columbia</t>
  </si>
  <si>
    <t>Berkeley Springs</t>
  </si>
  <si>
    <t>Bunker Hill</t>
  </si>
  <si>
    <t>Charles Town</t>
  </si>
  <si>
    <t>Falling Waters</t>
  </si>
  <si>
    <t>Gerrardstown</t>
  </si>
  <si>
    <t>Great Cacapon</t>
  </si>
  <si>
    <t>Harpers Ferry</t>
  </si>
  <si>
    <t>Hedgesville</t>
  </si>
  <si>
    <t>Kearneysville</t>
  </si>
  <si>
    <t>Levels</t>
  </si>
  <si>
    <t>Paw Paw</t>
  </si>
  <si>
    <t>Points</t>
  </si>
  <si>
    <t>Ranson</t>
  </si>
  <si>
    <t>Shenandoah Junction</t>
  </si>
  <si>
    <t>Shepherdstown</t>
  </si>
  <si>
    <t>Summit Point</t>
  </si>
  <si>
    <t>Alkol</t>
  </si>
  <si>
    <t>Apple Grove</t>
  </si>
  <si>
    <t>Big Creek</t>
  </si>
  <si>
    <t>Branchland</t>
  </si>
  <si>
    <t>Ceredo</t>
  </si>
  <si>
    <t>Chapmanville</t>
  </si>
  <si>
    <t>Culloden</t>
  </si>
  <si>
    <t>Dunlow</t>
  </si>
  <si>
    <t>East Lynn</t>
  </si>
  <si>
    <t>Fort Gay</t>
  </si>
  <si>
    <t>Gallipolis Ferry</t>
  </si>
  <si>
    <t>Griffithsville</t>
  </si>
  <si>
    <t>Harts</t>
  </si>
  <si>
    <t>Hurricane</t>
  </si>
  <si>
    <t>Kenova</t>
  </si>
  <si>
    <t>Lavalette</t>
  </si>
  <si>
    <t>Lesage</t>
  </si>
  <si>
    <t>Midkiff</t>
  </si>
  <si>
    <t>Ona</t>
  </si>
  <si>
    <t>Pecks Mill</t>
  </si>
  <si>
    <t>Prichard</t>
  </si>
  <si>
    <t>Ranger</t>
  </si>
  <si>
    <t>Salt Rock</t>
  </si>
  <si>
    <t>Scott Depot</t>
  </si>
  <si>
    <t>Sod</t>
  </si>
  <si>
    <t>Spurlockville</t>
  </si>
  <si>
    <t>Sumerco</t>
  </si>
  <si>
    <t>West Hamlin</t>
  </si>
  <si>
    <t>Yawkey</t>
  </si>
  <si>
    <t>Logan</t>
  </si>
  <si>
    <t>Accoville</t>
  </si>
  <si>
    <t>Amherstdale</t>
  </si>
  <si>
    <t>Baisden</t>
  </si>
  <si>
    <t>Bruno</t>
  </si>
  <si>
    <t>Davin</t>
  </si>
  <si>
    <t>Henlawson</t>
  </si>
  <si>
    <t>Kistler</t>
  </si>
  <si>
    <t>Lorado</t>
  </si>
  <si>
    <t>Lyburn</t>
  </si>
  <si>
    <t>Man</t>
  </si>
  <si>
    <t>Mount Gay</t>
  </si>
  <si>
    <t>Omar</t>
  </si>
  <si>
    <t>Peach Creek</t>
  </si>
  <si>
    <t>Sarah Ann</t>
  </si>
  <si>
    <t>Stollings</t>
  </si>
  <si>
    <t>Switzer</t>
  </si>
  <si>
    <t>Verdunville</t>
  </si>
  <si>
    <t>Verner</t>
  </si>
  <si>
    <t>Wharncliffe</t>
  </si>
  <si>
    <t>Wilkinson</t>
  </si>
  <si>
    <t>Yolyn</t>
  </si>
  <si>
    <t>Breeden</t>
  </si>
  <si>
    <t>Crum</t>
  </si>
  <si>
    <t>Delbarton</t>
  </si>
  <si>
    <t>Dingess</t>
  </si>
  <si>
    <t>Edgarton</t>
  </si>
  <si>
    <t>Kermit</t>
  </si>
  <si>
    <t>Lenore</t>
  </si>
  <si>
    <t>Matewan</t>
  </si>
  <si>
    <t>North Matewan</t>
  </si>
  <si>
    <t>Ragland</t>
  </si>
  <si>
    <t>Red Jacket</t>
  </si>
  <si>
    <t>Varney</t>
  </si>
  <si>
    <t>Beckley</t>
  </si>
  <si>
    <t>Allen Junction</t>
  </si>
  <si>
    <t>Amigo</t>
  </si>
  <si>
    <t>Ansted</t>
  </si>
  <si>
    <t>Bolt</t>
  </si>
  <si>
    <t>Camp Creek</t>
  </si>
  <si>
    <t>Coal City</t>
  </si>
  <si>
    <t>Cool Ridge</t>
  </si>
  <si>
    <t>Corinne</t>
  </si>
  <si>
    <t>Crab Orchard</t>
  </si>
  <si>
    <t>Danese</t>
  </si>
  <si>
    <t>Daniels</t>
  </si>
  <si>
    <t>Eccles</t>
  </si>
  <si>
    <t>Edmond</t>
  </si>
  <si>
    <t>Fairdale</t>
  </si>
  <si>
    <t>Flat Top</t>
  </si>
  <si>
    <t>Glen Daniel</t>
  </si>
  <si>
    <t>Glen Fork</t>
  </si>
  <si>
    <t>Glen Jean</t>
  </si>
  <si>
    <t>Glen Rogers</t>
  </si>
  <si>
    <t>Glen White</t>
  </si>
  <si>
    <t>Hico</t>
  </si>
  <si>
    <t>Layland</t>
  </si>
  <si>
    <t>Lester</t>
  </si>
  <si>
    <t>Lookout</t>
  </si>
  <si>
    <t>Mabscott</t>
  </si>
  <si>
    <t>Mac Arthur</t>
  </si>
  <si>
    <t>Mc Graws</t>
  </si>
  <si>
    <t>Saulsville</t>
  </si>
  <si>
    <t>Minden</t>
  </si>
  <si>
    <t>Mount Hope</t>
  </si>
  <si>
    <t>Mullens</t>
  </si>
  <si>
    <t>Odd</t>
  </si>
  <si>
    <t>Pax</t>
  </si>
  <si>
    <t>Piney View</t>
  </si>
  <si>
    <t>Ravencliff</t>
  </si>
  <si>
    <t>Rhodell</t>
  </si>
  <si>
    <t>Scarbro</t>
  </si>
  <si>
    <t>Shady Spring</t>
  </si>
  <si>
    <t>Slab Fork</t>
  </si>
  <si>
    <t>Sophia</t>
  </si>
  <si>
    <t>Spanishburg</t>
  </si>
  <si>
    <t>Surveyor</t>
  </si>
  <si>
    <t>Thurmond</t>
  </si>
  <si>
    <t>Winona</t>
  </si>
  <si>
    <t>Charmco</t>
  </si>
  <si>
    <t>Rainelle</t>
  </si>
  <si>
    <t>Jumping Branch</t>
  </si>
  <si>
    <t>Lerona</t>
  </si>
  <si>
    <t>Leslie</t>
  </si>
  <si>
    <t>Meadow Bridge</t>
  </si>
  <si>
    <t>Meadow Creek</t>
  </si>
  <si>
    <t>Nimitz</t>
  </si>
  <si>
    <t>Pipestem</t>
  </si>
  <si>
    <t>Quinwood</t>
  </si>
  <si>
    <t>Rupert</t>
  </si>
  <si>
    <t>Sandstone</t>
  </si>
  <si>
    <t>White Oak</t>
  </si>
  <si>
    <t>Wheeling</t>
  </si>
  <si>
    <t>Beech Bottom</t>
  </si>
  <si>
    <t>Benwood</t>
  </si>
  <si>
    <t>Colliers</t>
  </si>
  <si>
    <t>Follansbee</t>
  </si>
  <si>
    <t>Glen Dale</t>
  </si>
  <si>
    <t>Glen Easton</t>
  </si>
  <si>
    <t>McMechen</t>
  </si>
  <si>
    <t>Moundsville</t>
  </si>
  <si>
    <t>New Manchester</t>
  </si>
  <si>
    <t>Triadelphia</t>
  </si>
  <si>
    <t>Valley Grove</t>
  </si>
  <si>
    <t>Weirton</t>
  </si>
  <si>
    <t>West Liberty</t>
  </si>
  <si>
    <t>Windsor Heights</t>
  </si>
  <si>
    <t>Parkersburg</t>
  </si>
  <si>
    <t>Big Bend</t>
  </si>
  <si>
    <t>Big Springs</t>
  </si>
  <si>
    <t>Creston</t>
  </si>
  <si>
    <t>Davisville</t>
  </si>
  <si>
    <t>Friendly</t>
  </si>
  <si>
    <t>Macfarlan</t>
  </si>
  <si>
    <t>Middlebourne</t>
  </si>
  <si>
    <t>Mineral Wells</t>
  </si>
  <si>
    <t>Mount Zion</t>
  </si>
  <si>
    <t>New Martinsville</t>
  </si>
  <si>
    <t>Paden City</t>
  </si>
  <si>
    <t>Palestine</t>
  </si>
  <si>
    <t>Petroleum</t>
  </si>
  <si>
    <t>Ravenswood</t>
  </si>
  <si>
    <t>Reader</t>
  </si>
  <si>
    <t>Sistersville</t>
  </si>
  <si>
    <t>Smithville</t>
  </si>
  <si>
    <t>Walker</t>
  </si>
  <si>
    <t>Buckhannon</t>
  </si>
  <si>
    <t>Fenwick</t>
  </si>
  <si>
    <t>Erbacon</t>
  </si>
  <si>
    <t>Cowen</t>
  </si>
  <si>
    <t>Camden on Gauley</t>
  </si>
  <si>
    <t>Diana</t>
  </si>
  <si>
    <t>French Creek</t>
  </si>
  <si>
    <t>Hacker Valley</t>
  </si>
  <si>
    <t>Helvetia</t>
  </si>
  <si>
    <t>Pickens</t>
  </si>
  <si>
    <t>Rock Cave</t>
  </si>
  <si>
    <t>Tallmansville</t>
  </si>
  <si>
    <t>Volga</t>
  </si>
  <si>
    <t>Belington</t>
  </si>
  <si>
    <t>Bowden</t>
  </si>
  <si>
    <t>Coalton</t>
  </si>
  <si>
    <t>Dailey</t>
  </si>
  <si>
    <t>Davis</t>
  </si>
  <si>
    <t>Richwood</t>
  </si>
  <si>
    <t>Dryfork</t>
  </si>
  <si>
    <t>Durbin</t>
  </si>
  <si>
    <t>Ellamore</t>
  </si>
  <si>
    <t>Hambleton</t>
  </si>
  <si>
    <t>Harman</t>
  </si>
  <si>
    <t>Hendricks</t>
  </si>
  <si>
    <t>Huttonsville</t>
  </si>
  <si>
    <t>Junior</t>
  </si>
  <si>
    <t>Kerens</t>
  </si>
  <si>
    <t>Mabie</t>
  </si>
  <si>
    <t>Parsons</t>
  </si>
  <si>
    <t>Webster Springs</t>
  </si>
  <si>
    <t>Slatyfork</t>
  </si>
  <si>
    <t>Thomas</t>
  </si>
  <si>
    <t>Valley Bend</t>
  </si>
  <si>
    <t>Valley Head</t>
  </si>
  <si>
    <t>Whitmer</t>
  </si>
  <si>
    <t>Bergoo</t>
  </si>
  <si>
    <t>Alum Bridge</t>
  </si>
  <si>
    <t>Anmoore</t>
  </si>
  <si>
    <t>Burnsville</t>
  </si>
  <si>
    <t>Center Point</t>
  </si>
  <si>
    <t>Coxs Mills</t>
  </si>
  <si>
    <t>Crawford</t>
  </si>
  <si>
    <t>Ellenboro</t>
  </si>
  <si>
    <t>Galloway</t>
  </si>
  <si>
    <t>Gypsy</t>
  </si>
  <si>
    <t>Hepzibah</t>
  </si>
  <si>
    <t>Horner</t>
  </si>
  <si>
    <t>Ireland</t>
  </si>
  <si>
    <t>Jacksonburg</t>
  </si>
  <si>
    <t>Jane Lew</t>
  </si>
  <si>
    <t>Linn</t>
  </si>
  <si>
    <t>Lumberport</t>
  </si>
  <si>
    <t>Meadowbrook</t>
  </si>
  <si>
    <t>Moatsville</t>
  </si>
  <si>
    <t>Mount Clare</t>
  </si>
  <si>
    <t>New Milton</t>
  </si>
  <si>
    <t>Orlando</t>
  </si>
  <si>
    <t>Pennsboro</t>
  </si>
  <si>
    <t>Philippi</t>
  </si>
  <si>
    <t>Pullman</t>
  </si>
  <si>
    <t>Rosemont</t>
  </si>
  <si>
    <t>Rowlesburg</t>
  </si>
  <si>
    <t>Sand Fork</t>
  </si>
  <si>
    <t>Shinnston</t>
  </si>
  <si>
    <t>Smithburg</t>
  </si>
  <si>
    <t>Spelter</t>
  </si>
  <si>
    <t>Tunnelton</t>
  </si>
  <si>
    <t>Wallace</t>
  </si>
  <si>
    <t>West Union</t>
  </si>
  <si>
    <t>Albright</t>
  </si>
  <si>
    <t>Arthurdale</t>
  </si>
  <si>
    <t>Blacksville</t>
  </si>
  <si>
    <t>Bruceton Mills</t>
  </si>
  <si>
    <t>Kingwood</t>
  </si>
  <si>
    <t>Maidsville</t>
  </si>
  <si>
    <t>Osage</t>
  </si>
  <si>
    <t>Fairmont</t>
  </si>
  <si>
    <t>Barrackville</t>
  </si>
  <si>
    <t>Burton</t>
  </si>
  <si>
    <t>Enterprise</t>
  </si>
  <si>
    <t>Four States</t>
  </si>
  <si>
    <t>Grant Town</t>
  </si>
  <si>
    <t>Hundred</t>
  </si>
  <si>
    <t>Idamay</t>
  </si>
  <si>
    <t>Mannington</t>
  </si>
  <si>
    <t>Metz</t>
  </si>
  <si>
    <t>Rachel</t>
  </si>
  <si>
    <t>Rivesville</t>
  </si>
  <si>
    <t>Wana</t>
  </si>
  <si>
    <t>Birch River</t>
  </si>
  <si>
    <t>Copen</t>
  </si>
  <si>
    <t>Dille</t>
  </si>
  <si>
    <t>Exchange</t>
  </si>
  <si>
    <t>Flatwoods</t>
  </si>
  <si>
    <t>Frametown</t>
  </si>
  <si>
    <t>Gassaway</t>
  </si>
  <si>
    <t>Heaters</t>
  </si>
  <si>
    <t>Little Birch</t>
  </si>
  <si>
    <t>Napier</t>
  </si>
  <si>
    <t>Shock</t>
  </si>
  <si>
    <t>Summersville</t>
  </si>
  <si>
    <t>Belva</t>
  </si>
  <si>
    <t>Canvas</t>
  </si>
  <si>
    <t>Leivasy</t>
  </si>
  <si>
    <t>Mount Lookout</t>
  </si>
  <si>
    <t>Mount Nebo</t>
  </si>
  <si>
    <t>Nallen</t>
  </si>
  <si>
    <t>Nettie</t>
  </si>
  <si>
    <t>Swiss</t>
  </si>
  <si>
    <t>Bayard</t>
  </si>
  <si>
    <t>Capon Bridge</t>
  </si>
  <si>
    <t>Delray</t>
  </si>
  <si>
    <t>Eglon</t>
  </si>
  <si>
    <t>Elk Garden</t>
  </si>
  <si>
    <t>Fort Ashby</t>
  </si>
  <si>
    <t>Green Spring</t>
  </si>
  <si>
    <t>Keyser</t>
  </si>
  <si>
    <t>Lahmansville</t>
  </si>
  <si>
    <t>Mount Storm</t>
  </si>
  <si>
    <t>New Creek</t>
  </si>
  <si>
    <t>Piedmont</t>
  </si>
  <si>
    <t>Ridgeley</t>
  </si>
  <si>
    <t>Rio</t>
  </si>
  <si>
    <t>Romney</t>
  </si>
  <si>
    <t>Shanks</t>
  </si>
  <si>
    <t>Terra Alta</t>
  </si>
  <si>
    <t>Wiley Ford</t>
  </si>
  <si>
    <t>Baker</t>
  </si>
  <si>
    <t>High View</t>
  </si>
  <si>
    <t>Lost City</t>
  </si>
  <si>
    <t>Mathias</t>
  </si>
  <si>
    <t>Bloomery</t>
  </si>
  <si>
    <t>Fisher</t>
  </si>
  <si>
    <t>Capon Springs</t>
  </si>
  <si>
    <t>Maysville</t>
  </si>
  <si>
    <t>Moorefield</t>
  </si>
  <si>
    <t>Old Fields</t>
  </si>
  <si>
    <t>Wardensville</t>
  </si>
  <si>
    <t>Purgitsville</t>
  </si>
  <si>
    <t>Cabins</t>
  </si>
  <si>
    <t>Upper Tract</t>
  </si>
  <si>
    <t>Seneca Rocks</t>
  </si>
  <si>
    <t>Advance</t>
  </si>
  <si>
    <t>NC</t>
  </si>
  <si>
    <t>Belews Creek</t>
  </si>
  <si>
    <t>Clemmons</t>
  </si>
  <si>
    <t>Cooleemee</t>
  </si>
  <si>
    <t>Dobson</t>
  </si>
  <si>
    <t>East Bend</t>
  </si>
  <si>
    <t>Germanton</t>
  </si>
  <si>
    <t>Hamptonville</t>
  </si>
  <si>
    <t>King</t>
  </si>
  <si>
    <t>Lawsonville</t>
  </si>
  <si>
    <t>Lewisville</t>
  </si>
  <si>
    <t>Lowgap</t>
  </si>
  <si>
    <t>Mayodan</t>
  </si>
  <si>
    <t>Mocksville</t>
  </si>
  <si>
    <t>Pfafftown</t>
  </si>
  <si>
    <t>Pilot Mountain</t>
  </si>
  <si>
    <t>Pine Hall</t>
  </si>
  <si>
    <t>Pinnacle</t>
  </si>
  <si>
    <t>Rural Hall</t>
  </si>
  <si>
    <t>Siloam</t>
  </si>
  <si>
    <t>Stoneville</t>
  </si>
  <si>
    <t>Tobaccoville</t>
  </si>
  <si>
    <t>Walkertown</t>
  </si>
  <si>
    <t>Walnut Cove</t>
  </si>
  <si>
    <t>Woodleaf</t>
  </si>
  <si>
    <t>Yadkinville</t>
  </si>
  <si>
    <t>Winston Salem</t>
  </si>
  <si>
    <t>Alamance</t>
  </si>
  <si>
    <t>Asheboro</t>
  </si>
  <si>
    <t>Bennett</t>
  </si>
  <si>
    <t>Biscoe</t>
  </si>
  <si>
    <t>Blanch</t>
  </si>
  <si>
    <t>Browns Summit</t>
  </si>
  <si>
    <t>Colfax</t>
  </si>
  <si>
    <t>Eagle Springs</t>
  </si>
  <si>
    <t>Efland</t>
  </si>
  <si>
    <t>Elon</t>
  </si>
  <si>
    <t>Gibsonville</t>
  </si>
  <si>
    <t>Goldston</t>
  </si>
  <si>
    <t>Graham</t>
  </si>
  <si>
    <t>Haw River</t>
  </si>
  <si>
    <t>High Point</t>
  </si>
  <si>
    <t>Jackson Springs</t>
  </si>
  <si>
    <t>Kernersville</t>
  </si>
  <si>
    <t>Leasburg</t>
  </si>
  <si>
    <t>Mc Leansville</t>
  </si>
  <si>
    <t>Mebane</t>
  </si>
  <si>
    <t>Mount Gilead</t>
  </si>
  <si>
    <t>Pittsboro</t>
  </si>
  <si>
    <t>Pleasant Garden</t>
  </si>
  <si>
    <t>Prospect Hill</t>
  </si>
  <si>
    <t>Ramseur</t>
  </si>
  <si>
    <t>Randleman</t>
  </si>
  <si>
    <t>Reidsville</t>
  </si>
  <si>
    <t>Robbins</t>
  </si>
  <si>
    <t>Ruffin</t>
  </si>
  <si>
    <t>Seagrove</t>
  </si>
  <si>
    <t>Semora</t>
  </si>
  <si>
    <t>Siler City</t>
  </si>
  <si>
    <t>Snow Camp</t>
  </si>
  <si>
    <t>Staley</t>
  </si>
  <si>
    <t>Star</t>
  </si>
  <si>
    <t>Stokesdale</t>
  </si>
  <si>
    <t>Summerfield</t>
  </si>
  <si>
    <t>Trinity</t>
  </si>
  <si>
    <t>West End</t>
  </si>
  <si>
    <t>Whitsett</t>
  </si>
  <si>
    <t>Yanceyville</t>
  </si>
  <si>
    <t>Angier</t>
  </si>
  <si>
    <t>Apex</t>
  </si>
  <si>
    <t>Bahama</t>
  </si>
  <si>
    <t>Benson</t>
  </si>
  <si>
    <t>Bullock</t>
  </si>
  <si>
    <t>Bunn</t>
  </si>
  <si>
    <t>Butner</t>
  </si>
  <si>
    <t>Carrboro</t>
  </si>
  <si>
    <t>Cary</t>
  </si>
  <si>
    <t>Chapel Hill</t>
  </si>
  <si>
    <t>Coats</t>
  </si>
  <si>
    <t>Creedmoor</t>
  </si>
  <si>
    <t>Four Oaks</t>
  </si>
  <si>
    <t>Franklinton</t>
  </si>
  <si>
    <t>Fuquay Varina</t>
  </si>
  <si>
    <t>Garner</t>
  </si>
  <si>
    <t>Holly Springs</t>
  </si>
  <si>
    <t>Hurdle Mills</t>
  </si>
  <si>
    <t>Kenly</t>
  </si>
  <si>
    <t>Kittrell</t>
  </si>
  <si>
    <t>Knightdale</t>
  </si>
  <si>
    <t>Lillington</t>
  </si>
  <si>
    <t>Louisburg</t>
  </si>
  <si>
    <t>Macon</t>
  </si>
  <si>
    <t>Manson</t>
  </si>
  <si>
    <t>Micro</t>
  </si>
  <si>
    <t>Moncure</t>
  </si>
  <si>
    <t>New Hill</t>
  </si>
  <si>
    <t>Norlina</t>
  </si>
  <si>
    <t>Pine Level</t>
  </si>
  <si>
    <t>Rolesville</t>
  </si>
  <si>
    <t>Rougemont</t>
  </si>
  <si>
    <t>Roxboro</t>
  </si>
  <si>
    <t>Stem</t>
  </si>
  <si>
    <t>Stovall</t>
  </si>
  <si>
    <t>Timberlake</t>
  </si>
  <si>
    <t>Wake Forest</t>
  </si>
  <si>
    <t>Willow Spring</t>
  </si>
  <si>
    <t>Zebulon</t>
  </si>
  <si>
    <t>Raleigh</t>
  </si>
  <si>
    <t>Aulander</t>
  </si>
  <si>
    <t>Bailey</t>
  </si>
  <si>
    <t>Battleboro</t>
  </si>
  <si>
    <t>Belhaven</t>
  </si>
  <si>
    <t>Blounts Creek</t>
  </si>
  <si>
    <t>Castalia</t>
  </si>
  <si>
    <t>Chocowinity</t>
  </si>
  <si>
    <t>Como</t>
  </si>
  <si>
    <t>Conetoe</t>
  </si>
  <si>
    <t>Edward</t>
  </si>
  <si>
    <t>Elm City</t>
  </si>
  <si>
    <t>Engelhard</t>
  </si>
  <si>
    <t>Everetts</t>
  </si>
  <si>
    <t>Falkland</t>
  </si>
  <si>
    <t>Fountain</t>
  </si>
  <si>
    <t>Garysburg</t>
  </si>
  <si>
    <t>Gaston</t>
  </si>
  <si>
    <t>Grimesland</t>
  </si>
  <si>
    <t>Hassell</t>
  </si>
  <si>
    <t>Hobgood</t>
  </si>
  <si>
    <t>Hollister</t>
  </si>
  <si>
    <t>Kelford</t>
  </si>
  <si>
    <t>Lewiston Woodville</t>
  </si>
  <si>
    <t>Lucama</t>
  </si>
  <si>
    <t>Macclesfield</t>
  </si>
  <si>
    <t>Margarettsville</t>
  </si>
  <si>
    <t>Murfreesboro</t>
  </si>
  <si>
    <t>Nashville</t>
  </si>
  <si>
    <t>Oak City</t>
  </si>
  <si>
    <t>Pantego</t>
  </si>
  <si>
    <t>Parmele</t>
  </si>
  <si>
    <t>Pendleton</t>
  </si>
  <si>
    <t>Pikeville</t>
  </si>
  <si>
    <t>Pinetops</t>
  </si>
  <si>
    <t>Pinetown</t>
  </si>
  <si>
    <t>Pleasant Hill</t>
  </si>
  <si>
    <t>Rich Square</t>
  </si>
  <si>
    <t>Roanoke Rapids</t>
  </si>
  <si>
    <t>Robersonville</t>
  </si>
  <si>
    <t>Roxobel</t>
  </si>
  <si>
    <t>Saratoga</t>
  </si>
  <si>
    <t>Scotland Neck</t>
  </si>
  <si>
    <t>Seaboard</t>
  </si>
  <si>
    <t>Simpson</t>
  </si>
  <si>
    <t>Sims</t>
  </si>
  <si>
    <t>Speed</t>
  </si>
  <si>
    <t>Spring Hope</t>
  </si>
  <si>
    <t>Stantonsburg</t>
  </si>
  <si>
    <t>Stokes</t>
  </si>
  <si>
    <t>Swanquarter</t>
  </si>
  <si>
    <t>Tarboro</t>
  </si>
  <si>
    <t>Walstonburg</t>
  </si>
  <si>
    <t>Weldon</t>
  </si>
  <si>
    <t>Whitakers</t>
  </si>
  <si>
    <t>Williamston</t>
  </si>
  <si>
    <t>Elizabeth City</t>
  </si>
  <si>
    <t>Ahoskie</t>
  </si>
  <si>
    <t>Aydlett</t>
  </si>
  <si>
    <t>Barco</t>
  </si>
  <si>
    <t>Cofield</t>
  </si>
  <si>
    <t>Coinjock</t>
  </si>
  <si>
    <t>Colerain</t>
  </si>
  <si>
    <t>Corapeake</t>
  </si>
  <si>
    <t>Corolla</t>
  </si>
  <si>
    <t>Creswell</t>
  </si>
  <si>
    <t>Currituck</t>
  </si>
  <si>
    <t>Edenton</t>
  </si>
  <si>
    <t>Eure</t>
  </si>
  <si>
    <t>Frisco</t>
  </si>
  <si>
    <t>Gates</t>
  </si>
  <si>
    <t>Gatesville</t>
  </si>
  <si>
    <t>Grandy</t>
  </si>
  <si>
    <t>Harbinger</t>
  </si>
  <si>
    <t>Harrellsville</t>
  </si>
  <si>
    <t>Hatteras</t>
  </si>
  <si>
    <t>Hertford</t>
  </si>
  <si>
    <t>Hobbsville</t>
  </si>
  <si>
    <t>Jarvisburg</t>
  </si>
  <si>
    <t>Kill Devil Hills</t>
  </si>
  <si>
    <t>Kitty Hawk</t>
  </si>
  <si>
    <t>Knotts Island</t>
  </si>
  <si>
    <t>Manns Harbor</t>
  </si>
  <si>
    <t>Manteo</t>
  </si>
  <si>
    <t>Maple</t>
  </si>
  <si>
    <t>Merry Hill</t>
  </si>
  <si>
    <t>Moyock</t>
  </si>
  <si>
    <t>Nags Head</t>
  </si>
  <si>
    <t>Ocracoke</t>
  </si>
  <si>
    <t>Point Harbor</t>
  </si>
  <si>
    <t>Poplar Branch</t>
  </si>
  <si>
    <t>Powells Point</t>
  </si>
  <si>
    <t>Powellsville</t>
  </si>
  <si>
    <t>Roper</t>
  </si>
  <si>
    <t>Salvo</t>
  </si>
  <si>
    <t>Shawboro</t>
  </si>
  <si>
    <t>South Mills</t>
  </si>
  <si>
    <t>Stumpy Point</t>
  </si>
  <si>
    <t>Tyner</t>
  </si>
  <si>
    <t>Wanchese</t>
  </si>
  <si>
    <t>Winfall</t>
  </si>
  <si>
    <t>Winton</t>
  </si>
  <si>
    <t>Albemarle</t>
  </si>
  <si>
    <t>Alexis</t>
  </si>
  <si>
    <t>Ansonville</t>
  </si>
  <si>
    <t>Badin</t>
  </si>
  <si>
    <t>Bessemer City</t>
  </si>
  <si>
    <t>Bostic</t>
  </si>
  <si>
    <t>Casar</t>
  </si>
  <si>
    <t>China Grove</t>
  </si>
  <si>
    <t>Cornelius</t>
  </si>
  <si>
    <t>Cramerton</t>
  </si>
  <si>
    <t>Crouse</t>
  </si>
  <si>
    <t>Davidson</t>
  </si>
  <si>
    <t>Gastonia</t>
  </si>
  <si>
    <t>Gold Hill</t>
  </si>
  <si>
    <t>Granite Quarry</t>
  </si>
  <si>
    <t>Grover</t>
  </si>
  <si>
    <t>High Shoals</t>
  </si>
  <si>
    <t>Huntersville</t>
  </si>
  <si>
    <t>Indian Trail</t>
  </si>
  <si>
    <t>Iron Station</t>
  </si>
  <si>
    <t>Kannapolis</t>
  </si>
  <si>
    <t>Kings Mountain</t>
  </si>
  <si>
    <t>Landis</t>
  </si>
  <si>
    <t>Lattimore</t>
  </si>
  <si>
    <t>Lawndale</t>
  </si>
  <si>
    <t>Lilesville</t>
  </si>
  <si>
    <t>Lincolnton</t>
  </si>
  <si>
    <t>Locust</t>
  </si>
  <si>
    <t>Mc Adenville</t>
  </si>
  <si>
    <t>Mc Farlan</t>
  </si>
  <si>
    <t>Marshville</t>
  </si>
  <si>
    <t>Matthews</t>
  </si>
  <si>
    <t>Misenheimer</t>
  </si>
  <si>
    <t>Mooresboro</t>
  </si>
  <si>
    <t>Mooresville</t>
  </si>
  <si>
    <t>Morven</t>
  </si>
  <si>
    <t>Mount Ulla</t>
  </si>
  <si>
    <t>Oakboro</t>
  </si>
  <si>
    <t>Peachland</t>
  </si>
  <si>
    <t>Polkton</t>
  </si>
  <si>
    <t>Rockwell</t>
  </si>
  <si>
    <t>Rutherfordton</t>
  </si>
  <si>
    <t>Shelby</t>
  </si>
  <si>
    <t>Spindale</t>
  </si>
  <si>
    <t>Stanfield</t>
  </si>
  <si>
    <t>Troutman</t>
  </si>
  <si>
    <t>Union Mills</t>
  </si>
  <si>
    <t>Vale</t>
  </si>
  <si>
    <t>Waco</t>
  </si>
  <si>
    <t>Wadesboro</t>
  </si>
  <si>
    <t>Waxhaw</t>
  </si>
  <si>
    <t>Fort Bragg</t>
  </si>
  <si>
    <t>Pope AFB</t>
  </si>
  <si>
    <t>Autryville</t>
  </si>
  <si>
    <t>Bladenboro</t>
  </si>
  <si>
    <t>Bunnlevel</t>
  </si>
  <si>
    <t>Calypso</t>
  </si>
  <si>
    <t>Dunn</t>
  </si>
  <si>
    <t>Ellerbe</t>
  </si>
  <si>
    <t>Erwin</t>
  </si>
  <si>
    <t>Faison</t>
  </si>
  <si>
    <t>Falcon</t>
  </si>
  <si>
    <t>Gibson</t>
  </si>
  <si>
    <t>Godwin</t>
  </si>
  <si>
    <t>Hamlet</t>
  </si>
  <si>
    <t>Hoffman</t>
  </si>
  <si>
    <t>Hope Mills</t>
  </si>
  <si>
    <t>Kenansville</t>
  </si>
  <si>
    <t>Lakeview</t>
  </si>
  <si>
    <t>Laurel Hill</t>
  </si>
  <si>
    <t>Laurinburg</t>
  </si>
  <si>
    <t>Lumber Bridge</t>
  </si>
  <si>
    <t>Marston</t>
  </si>
  <si>
    <t>Maxton</t>
  </si>
  <si>
    <t>Mount Olive</t>
  </si>
  <si>
    <t>Newton Grove</t>
  </si>
  <si>
    <t>Norman</t>
  </si>
  <si>
    <t>Orrum</t>
  </si>
  <si>
    <t>Pinebluff</t>
  </si>
  <si>
    <t>Pinehurst</t>
  </si>
  <si>
    <t>Proctorville</t>
  </si>
  <si>
    <t>Raeford</t>
  </si>
  <si>
    <t>Red Springs</t>
  </si>
  <si>
    <t>Rockingham</t>
  </si>
  <si>
    <t>Roseboro</t>
  </si>
  <si>
    <t>Saint Pauls</t>
  </si>
  <si>
    <t>Salemburg</t>
  </si>
  <si>
    <t>Shannon</t>
  </si>
  <si>
    <t>Southern Pines</t>
  </si>
  <si>
    <t>Stedman</t>
  </si>
  <si>
    <t>Tar Heel</t>
  </si>
  <si>
    <t>Turkey</t>
  </si>
  <si>
    <t>Vass</t>
  </si>
  <si>
    <t>Wade</t>
  </si>
  <si>
    <t>Wagram</t>
  </si>
  <si>
    <t>Ash</t>
  </si>
  <si>
    <t>Bolivia</t>
  </si>
  <si>
    <t>Burgaw</t>
  </si>
  <si>
    <t>Carolina Beach</t>
  </si>
  <si>
    <t>Castle Hayne</t>
  </si>
  <si>
    <t>Cerro Gordo</t>
  </si>
  <si>
    <t>Chadbourn</t>
  </si>
  <si>
    <t>Clarkton</t>
  </si>
  <si>
    <t>Council</t>
  </si>
  <si>
    <t>Currie</t>
  </si>
  <si>
    <t>Delco</t>
  </si>
  <si>
    <t>Evergreen</t>
  </si>
  <si>
    <t>Fair Bluff</t>
  </si>
  <si>
    <t>Hallsboro</t>
  </si>
  <si>
    <t>Harrells</t>
  </si>
  <si>
    <t>Holly Ridge</t>
  </si>
  <si>
    <t>Kelly</t>
  </si>
  <si>
    <t>Kure Beach</t>
  </si>
  <si>
    <t>Lake Waccamaw</t>
  </si>
  <si>
    <t>Leland</t>
  </si>
  <si>
    <t>Longwood</t>
  </si>
  <si>
    <t>Maple Hill</t>
  </si>
  <si>
    <t>Nakina</t>
  </si>
  <si>
    <t>Riegelwood</t>
  </si>
  <si>
    <t>Sneads Ferry</t>
  </si>
  <si>
    <t>Supply</t>
  </si>
  <si>
    <t>Tabor City</t>
  </si>
  <si>
    <t>Teachey</t>
  </si>
  <si>
    <t>Oak Island</t>
  </si>
  <si>
    <t>Calabash</t>
  </si>
  <si>
    <t>Sunset Beach</t>
  </si>
  <si>
    <t>Ocean Isle Beach</t>
  </si>
  <si>
    <t>Shallotte</t>
  </si>
  <si>
    <t>Whiteville</t>
  </si>
  <si>
    <t>Willard</t>
  </si>
  <si>
    <t>Winnabow</t>
  </si>
  <si>
    <t>Wrightsville Beach</t>
  </si>
  <si>
    <t>Kinston</t>
  </si>
  <si>
    <t>Arapahoe</t>
  </si>
  <si>
    <t>Ayden</t>
  </si>
  <si>
    <t>Bayboro</t>
  </si>
  <si>
    <t>Beaufort</t>
  </si>
  <si>
    <t>Beulaville</t>
  </si>
  <si>
    <t>Cedar Island</t>
  </si>
  <si>
    <t>Chinquapin</t>
  </si>
  <si>
    <t>Cove City</t>
  </si>
  <si>
    <t>Deep Run</t>
  </si>
  <si>
    <t>Ernul</t>
  </si>
  <si>
    <t>Grantsboro</t>
  </si>
  <si>
    <t>Grifton</t>
  </si>
  <si>
    <t>Harkers Island</t>
  </si>
  <si>
    <t>Havelock</t>
  </si>
  <si>
    <t>Hobucken</t>
  </si>
  <si>
    <t>Hookerton</t>
  </si>
  <si>
    <t>Hubert</t>
  </si>
  <si>
    <t>Tarawa Terrace</t>
  </si>
  <si>
    <t>Midway Park</t>
  </si>
  <si>
    <t>Camp Lejeune</t>
  </si>
  <si>
    <t>La Grange</t>
  </si>
  <si>
    <t>Lowland</t>
  </si>
  <si>
    <t>Marshallberg</t>
  </si>
  <si>
    <t>Maury</t>
  </si>
  <si>
    <t>Merritt</t>
  </si>
  <si>
    <t>Morehead City</t>
  </si>
  <si>
    <t>New Bern</t>
  </si>
  <si>
    <t>Oriental</t>
  </si>
  <si>
    <t>Pink Hill</t>
  </si>
  <si>
    <t>Pollocksville</t>
  </si>
  <si>
    <t>Salter Path</t>
  </si>
  <si>
    <t>Sealevel</t>
  </si>
  <si>
    <t>Seven Springs</t>
  </si>
  <si>
    <t>Stacy</t>
  </si>
  <si>
    <t>Stella</t>
  </si>
  <si>
    <t>Stonewall</t>
  </si>
  <si>
    <t>Swansboro</t>
  </si>
  <si>
    <t>Vandemere</t>
  </si>
  <si>
    <t>Winterville</t>
  </si>
  <si>
    <t>Emerald Isle</t>
  </si>
  <si>
    <t>Banner Elk</t>
  </si>
  <si>
    <t>Blowing Rock</t>
  </si>
  <si>
    <t>Boone</t>
  </si>
  <si>
    <t>Collettsville</t>
  </si>
  <si>
    <t>Connelly Springs</t>
  </si>
  <si>
    <t>Conover</t>
  </si>
  <si>
    <t>Crossnore</t>
  </si>
  <si>
    <t>Crumpler</t>
  </si>
  <si>
    <t>Deep Gap</t>
  </si>
  <si>
    <t>Drexel</t>
  </si>
  <si>
    <t>Elkin</t>
  </si>
  <si>
    <t>Elk Park</t>
  </si>
  <si>
    <t>Ennice</t>
  </si>
  <si>
    <t>Ferguson</t>
  </si>
  <si>
    <t>Statesville</t>
  </si>
  <si>
    <t>Glade Valley</t>
  </si>
  <si>
    <t>Glen Alpine</t>
  </si>
  <si>
    <t>Granite Falls</t>
  </si>
  <si>
    <t>Grassy Creek</t>
  </si>
  <si>
    <t>Hays</t>
  </si>
  <si>
    <t>Hiddenite</t>
  </si>
  <si>
    <t>Hildebran</t>
  </si>
  <si>
    <t>Laurel Springs</t>
  </si>
  <si>
    <t>Lenoir</t>
  </si>
  <si>
    <t>Linville Falls</t>
  </si>
  <si>
    <t>Mc Grady</t>
  </si>
  <si>
    <t>Maiden</t>
  </si>
  <si>
    <t>Millers Creek</t>
  </si>
  <si>
    <t>Moravian Falls</t>
  </si>
  <si>
    <t>Morganton</t>
  </si>
  <si>
    <t>Newland</t>
  </si>
  <si>
    <t>North Wilkesboro</t>
  </si>
  <si>
    <t>Olin</t>
  </si>
  <si>
    <t>Piney Creek</t>
  </si>
  <si>
    <t>Purlear</t>
  </si>
  <si>
    <t>Icard</t>
  </si>
  <si>
    <t>Rhodhiss</t>
  </si>
  <si>
    <t>Roaring Gap</t>
  </si>
  <si>
    <t>Roaring River</t>
  </si>
  <si>
    <t>Ronda</t>
  </si>
  <si>
    <t>Rutherford College</t>
  </si>
  <si>
    <t>Sherrills Ford</t>
  </si>
  <si>
    <t>State Road</t>
  </si>
  <si>
    <t>Taylorsville</t>
  </si>
  <si>
    <t>Terrell</t>
  </si>
  <si>
    <t>Traphill</t>
  </si>
  <si>
    <t>Union Grove</t>
  </si>
  <si>
    <t>Valdese</t>
  </si>
  <si>
    <t>Vilas</t>
  </si>
  <si>
    <t>Warrensville</t>
  </si>
  <si>
    <t>West Jefferson</t>
  </si>
  <si>
    <t>Wilkesboro</t>
  </si>
  <si>
    <t>Zionville</t>
  </si>
  <si>
    <t>Arden</t>
  </si>
  <si>
    <t>Bakersville</t>
  </si>
  <si>
    <t>Balsam</t>
  </si>
  <si>
    <t>Balsam Grove</t>
  </si>
  <si>
    <t>Barnardsville</t>
  </si>
  <si>
    <t>Black Mountain</t>
  </si>
  <si>
    <t>Brevard</t>
  </si>
  <si>
    <t>Bryson City</t>
  </si>
  <si>
    <t>Candler</t>
  </si>
  <si>
    <t>Cashiers</t>
  </si>
  <si>
    <t>Cedar Mountain</t>
  </si>
  <si>
    <t>Cherokee</t>
  </si>
  <si>
    <t>Chimney Rock</t>
  </si>
  <si>
    <t>Cullowhee</t>
  </si>
  <si>
    <t>East Flat Rock</t>
  </si>
  <si>
    <t>Etowah</t>
  </si>
  <si>
    <t>Flat Rock</t>
  </si>
  <si>
    <t>Fletcher</t>
  </si>
  <si>
    <t>Gerton</t>
  </si>
  <si>
    <t>Hendersonville</t>
  </si>
  <si>
    <t>Green Mountain</t>
  </si>
  <si>
    <t>Horse Shoe</t>
  </si>
  <si>
    <t>Lake Junaluska</t>
  </si>
  <si>
    <t>Lake Lure</t>
  </si>
  <si>
    <t>Lake Toxaway</t>
  </si>
  <si>
    <t>Maggie Valley</t>
  </si>
  <si>
    <t>Mill Spring</t>
  </si>
  <si>
    <t>Montreat</t>
  </si>
  <si>
    <t>Mills River</t>
  </si>
  <si>
    <t>Old Fort</t>
  </si>
  <si>
    <t>Otto</t>
  </si>
  <si>
    <t>Penrose</t>
  </si>
  <si>
    <t>Pisgah Forest</t>
  </si>
  <si>
    <t>Robbinsville</t>
  </si>
  <si>
    <t>Rosman</t>
  </si>
  <si>
    <t>Sapphire</t>
  </si>
  <si>
    <t>Scaly Mountain</t>
  </si>
  <si>
    <t>Spruce Pine</t>
  </si>
  <si>
    <t>Swannanoa</t>
  </si>
  <si>
    <t>Sylva</t>
  </si>
  <si>
    <t>Tryon</t>
  </si>
  <si>
    <t>Tuckasegee</t>
  </si>
  <si>
    <t>Waynesville</t>
  </si>
  <si>
    <t>Weaverville</t>
  </si>
  <si>
    <t>Whittier</t>
  </si>
  <si>
    <t>Zirconia</t>
  </si>
  <si>
    <t>Asheville</t>
  </si>
  <si>
    <t>Andrews</t>
  </si>
  <si>
    <t>Brasstown</t>
  </si>
  <si>
    <t>Hayesville</t>
  </si>
  <si>
    <t>Murphy</t>
  </si>
  <si>
    <t>Warne</t>
  </si>
  <si>
    <t>Alcolu</t>
  </si>
  <si>
    <t>SC</t>
  </si>
  <si>
    <t>Bamberg</t>
  </si>
  <si>
    <t>Batesburg</t>
  </si>
  <si>
    <t>Bethune</t>
  </si>
  <si>
    <t>Blackstock</t>
  </si>
  <si>
    <t>Blythewood</t>
  </si>
  <si>
    <t>Bowman</t>
  </si>
  <si>
    <t>Cassatt</t>
  </si>
  <si>
    <t>Cayce</t>
  </si>
  <si>
    <t>Chapin</t>
  </si>
  <si>
    <t>Chappells</t>
  </si>
  <si>
    <t>Cope</t>
  </si>
  <si>
    <t>Dalzell</t>
  </si>
  <si>
    <t>Eastover</t>
  </si>
  <si>
    <t>Elgin</t>
  </si>
  <si>
    <t>Elliott</t>
  </si>
  <si>
    <t>Elloree</t>
  </si>
  <si>
    <t>Eutawville</t>
  </si>
  <si>
    <t>Gable</t>
  </si>
  <si>
    <t>Gadsden</t>
  </si>
  <si>
    <t>Greeleyville</t>
  </si>
  <si>
    <t>Heath Springs</t>
  </si>
  <si>
    <t>Holly Hill</t>
  </si>
  <si>
    <t>Hopkins</t>
  </si>
  <si>
    <t>Horatio</t>
  </si>
  <si>
    <t>Irmo</t>
  </si>
  <si>
    <t>Jenkinsville</t>
  </si>
  <si>
    <t>Kershaw</t>
  </si>
  <si>
    <t>Leesville</t>
  </si>
  <si>
    <t>Liberty Hill</t>
  </si>
  <si>
    <t>Little Mountain</t>
  </si>
  <si>
    <t>Lugoff</t>
  </si>
  <si>
    <t>Ehrhardt</t>
  </si>
  <si>
    <t>Lodge</t>
  </si>
  <si>
    <t>Mc Bee</t>
  </si>
  <si>
    <t>Manning</t>
  </si>
  <si>
    <t>Mayesville</t>
  </si>
  <si>
    <t>Monetta</t>
  </si>
  <si>
    <t>Neeses</t>
  </si>
  <si>
    <t>Newberry</t>
  </si>
  <si>
    <t>New Zion</t>
  </si>
  <si>
    <t>Peak</t>
  </si>
  <si>
    <t>Pelion</t>
  </si>
  <si>
    <t>Pinewood</t>
  </si>
  <si>
    <t>Pomaria</t>
  </si>
  <si>
    <t>Rembert</t>
  </si>
  <si>
    <t>Ridge Spring</t>
  </si>
  <si>
    <t>Rowesville</t>
  </si>
  <si>
    <t>Saint Matthews</t>
  </si>
  <si>
    <t>Salley</t>
  </si>
  <si>
    <t>Santee</t>
  </si>
  <si>
    <t>Silverstreet</t>
  </si>
  <si>
    <t>Summerton</t>
  </si>
  <si>
    <t>Sumter</t>
  </si>
  <si>
    <t>Shaw AFB</t>
  </si>
  <si>
    <t>Timmonsville</t>
  </si>
  <si>
    <t>Turbeville</t>
  </si>
  <si>
    <t>Vance</t>
  </si>
  <si>
    <t>Wagener</t>
  </si>
  <si>
    <t>Ward</t>
  </si>
  <si>
    <t>Wedgefield</t>
  </si>
  <si>
    <t>Whitmire</t>
  </si>
  <si>
    <t>Winnsboro</t>
  </si>
  <si>
    <t>Spartanburg</t>
  </si>
  <si>
    <t>Campobello</t>
  </si>
  <si>
    <t>Chesnee</t>
  </si>
  <si>
    <t>Converse</t>
  </si>
  <si>
    <t>Cowpens</t>
  </si>
  <si>
    <t>Cross Anchor</t>
  </si>
  <si>
    <t>Cross Hill</t>
  </si>
  <si>
    <t>Drayton</t>
  </si>
  <si>
    <t>Duncan</t>
  </si>
  <si>
    <t>Enoree</t>
  </si>
  <si>
    <t>Gaffney</t>
  </si>
  <si>
    <t>Inman</t>
  </si>
  <si>
    <t>Joanna</t>
  </si>
  <si>
    <t>Kinards</t>
  </si>
  <si>
    <t>Landrum</t>
  </si>
  <si>
    <t>Lockhart</t>
  </si>
  <si>
    <t>Lyman</t>
  </si>
  <si>
    <t>Moore</t>
  </si>
  <si>
    <t>Pacolet</t>
  </si>
  <si>
    <t>Pacolet Mills</t>
  </si>
  <si>
    <t>Pauline</t>
  </si>
  <si>
    <t>Reidville</t>
  </si>
  <si>
    <t>Roebuck</t>
  </si>
  <si>
    <t>Startex</t>
  </si>
  <si>
    <t>Wellford</t>
  </si>
  <si>
    <t>Woodruff</t>
  </si>
  <si>
    <t>Charleston AFB</t>
  </si>
  <si>
    <t>North Charleston</t>
  </si>
  <si>
    <t>Hanahan</t>
  </si>
  <si>
    <t>Adams Run</t>
  </si>
  <si>
    <t>Awendaw</t>
  </si>
  <si>
    <t>Bonneau</t>
  </si>
  <si>
    <t>Cordesville</t>
  </si>
  <si>
    <t>Cross</t>
  </si>
  <si>
    <t>Edisto Island</t>
  </si>
  <si>
    <t>Folly Beach</t>
  </si>
  <si>
    <t>Goose Creek</t>
  </si>
  <si>
    <t>Green Pond</t>
  </si>
  <si>
    <t>Harleyville</t>
  </si>
  <si>
    <t>Huger</t>
  </si>
  <si>
    <t>Isle of Palms</t>
  </si>
  <si>
    <t>Jacksonboro</t>
  </si>
  <si>
    <t>Johns Island</t>
  </si>
  <si>
    <t>Ladson</t>
  </si>
  <si>
    <t>Mc Clellanville</t>
  </si>
  <si>
    <t>Moncks Corner</t>
  </si>
  <si>
    <t>Pinopolis</t>
  </si>
  <si>
    <t>Ravenel</t>
  </si>
  <si>
    <t>Reevesville</t>
  </si>
  <si>
    <t>Ridgeville</t>
  </si>
  <si>
    <t>Round O</t>
  </si>
  <si>
    <t>Saint George</t>
  </si>
  <si>
    <t>Saint Stephen</t>
  </si>
  <si>
    <t>Smoaks</t>
  </si>
  <si>
    <t>Sullivans Island</t>
  </si>
  <si>
    <t>Wadmalaw Island</t>
  </si>
  <si>
    <t>Walterboro</t>
  </si>
  <si>
    <t>Williams</t>
  </si>
  <si>
    <t>Aynor</t>
  </si>
  <si>
    <t>Bennettsville</t>
  </si>
  <si>
    <t>Blenheim</t>
  </si>
  <si>
    <t>Cades</t>
  </si>
  <si>
    <t>Centenary</t>
  </si>
  <si>
    <t>Cheraw</t>
  </si>
  <si>
    <t>Clio</t>
  </si>
  <si>
    <t>Coward</t>
  </si>
  <si>
    <t>Dillon</t>
  </si>
  <si>
    <t>Galivants Ferry</t>
  </si>
  <si>
    <t>Green Sea</t>
  </si>
  <si>
    <t>Gresham</t>
  </si>
  <si>
    <t>Hamer</t>
  </si>
  <si>
    <t>Hartsville</t>
  </si>
  <si>
    <t>Hemingway</t>
  </si>
  <si>
    <t>Kingstree</t>
  </si>
  <si>
    <t>Lane</t>
  </si>
  <si>
    <t>Latta</t>
  </si>
  <si>
    <t>Little River</t>
  </si>
  <si>
    <t>Little Rock</t>
  </si>
  <si>
    <t>Longs</t>
  </si>
  <si>
    <t>Loris</t>
  </si>
  <si>
    <t>Mc Coll</t>
  </si>
  <si>
    <t>Myrtle Beach</t>
  </si>
  <si>
    <t>Mullins</t>
  </si>
  <si>
    <t>Murrells Inlet</t>
  </si>
  <si>
    <t>Nesmith</t>
  </si>
  <si>
    <t>North Myrtle Beach</t>
  </si>
  <si>
    <t>Pamplico</t>
  </si>
  <si>
    <t>Patrick</t>
  </si>
  <si>
    <t>Pawleys Island</t>
  </si>
  <si>
    <t>Salters</t>
  </si>
  <si>
    <t>Sellers</t>
  </si>
  <si>
    <t>Society Hill</t>
  </si>
  <si>
    <t>Tatum</t>
  </si>
  <si>
    <t>Abbeville</t>
  </si>
  <si>
    <t>Anderson</t>
  </si>
  <si>
    <t>Belton</t>
  </si>
  <si>
    <t>Calhoun Falls</t>
  </si>
  <si>
    <t>Central</t>
  </si>
  <si>
    <t>Clemson</t>
  </si>
  <si>
    <t>Donalds</t>
  </si>
  <si>
    <t>Due West</t>
  </si>
  <si>
    <t>Easley</t>
  </si>
  <si>
    <t>Fair Play</t>
  </si>
  <si>
    <t>Fountain Inn</t>
  </si>
  <si>
    <t>Gray Court</t>
  </si>
  <si>
    <t>Greer</t>
  </si>
  <si>
    <t>Hodges</t>
  </si>
  <si>
    <t>Honea Path</t>
  </si>
  <si>
    <t>Iva</t>
  </si>
  <si>
    <t>Long Creek</t>
  </si>
  <si>
    <t>Lowndesville</t>
  </si>
  <si>
    <t>Mauldin</t>
  </si>
  <si>
    <t>Mountain Rest</t>
  </si>
  <si>
    <t>Ninety Six</t>
  </si>
  <si>
    <t>Norris</t>
  </si>
  <si>
    <t>Pelzer</t>
  </si>
  <si>
    <t>Simpsonville</t>
  </si>
  <si>
    <t>Six Mile</t>
  </si>
  <si>
    <t>Starr</t>
  </si>
  <si>
    <t>Sunset</t>
  </si>
  <si>
    <t>Tamassee</t>
  </si>
  <si>
    <t>Taylors</t>
  </si>
  <si>
    <t>Travelers Rest</t>
  </si>
  <si>
    <t>Walhalla</t>
  </si>
  <si>
    <t>Ware Shoals</t>
  </si>
  <si>
    <t>Fort Mill</t>
  </si>
  <si>
    <t>Edgemoor</t>
  </si>
  <si>
    <t>Fort Lawn</t>
  </si>
  <si>
    <t>Hickory Grove</t>
  </si>
  <si>
    <t>Mc Connells</t>
  </si>
  <si>
    <t>Mount Croghan</t>
  </si>
  <si>
    <t>Pageland</t>
  </si>
  <si>
    <t>Aiken</t>
  </si>
  <si>
    <t>New Ellenton</t>
  </si>
  <si>
    <t>Barnwell</t>
  </si>
  <si>
    <t>Blackville</t>
  </si>
  <si>
    <t>Clarks Hill</t>
  </si>
  <si>
    <t>Edgefield</t>
  </si>
  <si>
    <t>Elko</t>
  </si>
  <si>
    <t>Gloverville</t>
  </si>
  <si>
    <t>Langley</t>
  </si>
  <si>
    <t>Mc Cormick</t>
  </si>
  <si>
    <t>Modoc</t>
  </si>
  <si>
    <t>North Augusta</t>
  </si>
  <si>
    <t>Beech Island</t>
  </si>
  <si>
    <t>Olar</t>
  </si>
  <si>
    <t>Plum Branch</t>
  </si>
  <si>
    <t>Ulmer</t>
  </si>
  <si>
    <t>Vaucluse</t>
  </si>
  <si>
    <t>Warrenville</t>
  </si>
  <si>
    <t>Ladys Island</t>
  </si>
  <si>
    <t>Okatie</t>
  </si>
  <si>
    <t>Bluffton</t>
  </si>
  <si>
    <t>Brunson</t>
  </si>
  <si>
    <t>Daufuskie Island</t>
  </si>
  <si>
    <t>Early Branch</t>
  </si>
  <si>
    <t>Estill</t>
  </si>
  <si>
    <t>Saint Helena Island</t>
  </si>
  <si>
    <t>Furman</t>
  </si>
  <si>
    <t>Garnett</t>
  </si>
  <si>
    <t>Hilton Head Island</t>
  </si>
  <si>
    <t>Hardeeville</t>
  </si>
  <si>
    <t>Islandton</t>
  </si>
  <si>
    <t>Pineland</t>
  </si>
  <si>
    <t>Ridgeland</t>
  </si>
  <si>
    <t>Scotia</t>
  </si>
  <si>
    <t>Tillman</t>
  </si>
  <si>
    <t>Varnville</t>
  </si>
  <si>
    <t>Yemassee</t>
  </si>
  <si>
    <t>Avondale Estates</t>
  </si>
  <si>
    <t>GA</t>
  </si>
  <si>
    <t>Alpharetta</t>
  </si>
  <si>
    <t>Conyers</t>
  </si>
  <si>
    <t>Grayson</t>
  </si>
  <si>
    <t>Dacula</t>
  </si>
  <si>
    <t>Clarkston</t>
  </si>
  <si>
    <t>Suwanee</t>
  </si>
  <si>
    <t>Social Circle</t>
  </si>
  <si>
    <t>Cumming</t>
  </si>
  <si>
    <t>Decatur</t>
  </si>
  <si>
    <t>Lithonia</t>
  </si>
  <si>
    <t>Snellville</t>
  </si>
  <si>
    <t>Lilburn</t>
  </si>
  <si>
    <t>Loganville</t>
  </si>
  <si>
    <t>Newborn</t>
  </si>
  <si>
    <t>Porterdale</t>
  </si>
  <si>
    <t>Norcross</t>
  </si>
  <si>
    <t>Pine Lake</t>
  </si>
  <si>
    <t>Roswell</t>
  </si>
  <si>
    <t>Stone Mountain</t>
  </si>
  <si>
    <t>Tucker</t>
  </si>
  <si>
    <t>Duluth</t>
  </si>
  <si>
    <t>Adairsville</t>
  </si>
  <si>
    <t>Aragon</t>
  </si>
  <si>
    <t>Armuchee</t>
  </si>
  <si>
    <t>Austell</t>
  </si>
  <si>
    <t>Ball Ground</t>
  </si>
  <si>
    <t>Bowdon</t>
  </si>
  <si>
    <t>Lithia Springs</t>
  </si>
  <si>
    <t>Cave Spring</t>
  </si>
  <si>
    <t>Cedartown</t>
  </si>
  <si>
    <t>Mableton</t>
  </si>
  <si>
    <t>Powder Springs</t>
  </si>
  <si>
    <t>Douglasville</t>
  </si>
  <si>
    <t>Fairmount</t>
  </si>
  <si>
    <t>Kennesaw</t>
  </si>
  <si>
    <t>Lindale</t>
  </si>
  <si>
    <t>Marble Hill</t>
  </si>
  <si>
    <t>Rockmart</t>
  </si>
  <si>
    <t>Roopville</t>
  </si>
  <si>
    <t>Rydal</t>
  </si>
  <si>
    <t>Talking Rock</t>
  </si>
  <si>
    <t>Tallapoosa</t>
  </si>
  <si>
    <t>Tate</t>
  </si>
  <si>
    <t>Villa Rica</t>
  </si>
  <si>
    <t>Waleska</t>
  </si>
  <si>
    <t>Whitesburg</t>
  </si>
  <si>
    <t>Winston</t>
  </si>
  <si>
    <t>Fairburn</t>
  </si>
  <si>
    <t>Flovilla</t>
  </si>
  <si>
    <t>Griffin</t>
  </si>
  <si>
    <t>Hogansville</t>
  </si>
  <si>
    <t>Jenkinsburg</t>
  </si>
  <si>
    <t>Luthersville</t>
  </si>
  <si>
    <t>McDonough</t>
  </si>
  <si>
    <t>Meansville</t>
  </si>
  <si>
    <t>Milner</t>
  </si>
  <si>
    <t>Molena</t>
  </si>
  <si>
    <t>Moreland</t>
  </si>
  <si>
    <t>Morrow</t>
  </si>
  <si>
    <t>Newnan</t>
  </si>
  <si>
    <t>Palmetto</t>
  </si>
  <si>
    <t>Peachtree City</t>
  </si>
  <si>
    <t>Rex</t>
  </si>
  <si>
    <t>Senoia</t>
  </si>
  <si>
    <t>Sunny Side</t>
  </si>
  <si>
    <t>The Rock</t>
  </si>
  <si>
    <t>Conley</t>
  </si>
  <si>
    <t>Ellenwood</t>
  </si>
  <si>
    <t>Forest Park</t>
  </si>
  <si>
    <t>Swainsboro</t>
  </si>
  <si>
    <t>Ailey</t>
  </si>
  <si>
    <t>Alamo</t>
  </si>
  <si>
    <t>Alston</t>
  </si>
  <si>
    <t>Brooklet</t>
  </si>
  <si>
    <t>Claxton</t>
  </si>
  <si>
    <t>Cobbtown</t>
  </si>
  <si>
    <t>Daisy</t>
  </si>
  <si>
    <t>Glennville</t>
  </si>
  <si>
    <t>Hagan</t>
  </si>
  <si>
    <t>Louisville</t>
  </si>
  <si>
    <t>Metter</t>
  </si>
  <si>
    <t>Midville</t>
  </si>
  <si>
    <t>Millen</t>
  </si>
  <si>
    <t>Nunez</t>
  </si>
  <si>
    <t>Portal</t>
  </si>
  <si>
    <t>Register</t>
  </si>
  <si>
    <t>Rockledge</t>
  </si>
  <si>
    <t>Rocky Ford</t>
  </si>
  <si>
    <t>Sardis</t>
  </si>
  <si>
    <t>Soperton</t>
  </si>
  <si>
    <t>Statesboro</t>
  </si>
  <si>
    <t>Stillmore</t>
  </si>
  <si>
    <t>Sylvania</t>
  </si>
  <si>
    <t>Twin City</t>
  </si>
  <si>
    <t>Uvalda</t>
  </si>
  <si>
    <t>Vidalia</t>
  </si>
  <si>
    <t>Wadley</t>
  </si>
  <si>
    <t>Alto</t>
  </si>
  <si>
    <t>Bowersville</t>
  </si>
  <si>
    <t>Braselton</t>
  </si>
  <si>
    <t>Buford</t>
  </si>
  <si>
    <t>Canon</t>
  </si>
  <si>
    <t>Carnesville</t>
  </si>
  <si>
    <t>Cherry Log</t>
  </si>
  <si>
    <t>Clarkesville</t>
  </si>
  <si>
    <t>Clermont</t>
  </si>
  <si>
    <t>Commerce</t>
  </si>
  <si>
    <t>Cornelia</t>
  </si>
  <si>
    <t>Dahlonega</t>
  </si>
  <si>
    <t>Dawsonville</t>
  </si>
  <si>
    <t>Demorest</t>
  </si>
  <si>
    <t>Ellijay</t>
  </si>
  <si>
    <t>Dillard</t>
  </si>
  <si>
    <t>Eastanollee</t>
  </si>
  <si>
    <t>Epworth</t>
  </si>
  <si>
    <t>Flowery Branch</t>
  </si>
  <si>
    <t>Gillsville</t>
  </si>
  <si>
    <t>Helen</t>
  </si>
  <si>
    <t>Hiawassee</t>
  </si>
  <si>
    <t>Hoschton</t>
  </si>
  <si>
    <t>Lakemont</t>
  </si>
  <si>
    <t>Lavonia</t>
  </si>
  <si>
    <t>Lula</t>
  </si>
  <si>
    <t>Mc Caysville</t>
  </si>
  <si>
    <t>Mineral Bluff</t>
  </si>
  <si>
    <t>Mountain City</t>
  </si>
  <si>
    <t>Murrayville</t>
  </si>
  <si>
    <t>Pendergrass</t>
  </si>
  <si>
    <t>Rabun Gap</t>
  </si>
  <si>
    <t>Sautee Nacoochee</t>
  </si>
  <si>
    <t>Suches</t>
  </si>
  <si>
    <t>Tallulah Falls</t>
  </si>
  <si>
    <t>Talmo</t>
  </si>
  <si>
    <t>Tiger</t>
  </si>
  <si>
    <t>Toccoa</t>
  </si>
  <si>
    <t>Young Harris</t>
  </si>
  <si>
    <t>Arnoldsville</t>
  </si>
  <si>
    <t>Bogart</t>
  </si>
  <si>
    <t>Bostwick</t>
  </si>
  <si>
    <t>Buckhead</t>
  </si>
  <si>
    <t>Colbert</t>
  </si>
  <si>
    <t>Comer</t>
  </si>
  <si>
    <t>Crawfordville</t>
  </si>
  <si>
    <t>Dewy Rose</t>
  </si>
  <si>
    <t>Elberton</t>
  </si>
  <si>
    <t>Good Hope</t>
  </si>
  <si>
    <t>Hartwell</t>
  </si>
  <si>
    <t>Rayle</t>
  </si>
  <si>
    <t>Royston</t>
  </si>
  <si>
    <t>Rutledge</t>
  </si>
  <si>
    <t>Statham</t>
  </si>
  <si>
    <t>Stephens</t>
  </si>
  <si>
    <t>Tignall</t>
  </si>
  <si>
    <t>Union Point</t>
  </si>
  <si>
    <t>Watkinsville</t>
  </si>
  <si>
    <t>Winder</t>
  </si>
  <si>
    <t>Calhoun</t>
  </si>
  <si>
    <t>Chickamauga</t>
  </si>
  <si>
    <t>Cisco</t>
  </si>
  <si>
    <t>Cohutta</t>
  </si>
  <si>
    <t>Crandall</t>
  </si>
  <si>
    <t>Lyerly</t>
  </si>
  <si>
    <t>Menlo</t>
  </si>
  <si>
    <t>Resaca</t>
  </si>
  <si>
    <t>Rising Fawn</t>
  </si>
  <si>
    <t>Rock Spring</t>
  </si>
  <si>
    <t>Rocky Face</t>
  </si>
  <si>
    <t>Rossville</t>
  </si>
  <si>
    <t>Fort Oglethorpe</t>
  </si>
  <si>
    <t>Sugar Valley</t>
  </si>
  <si>
    <t>Lookout Mountain</t>
  </si>
  <si>
    <t>Trion</t>
  </si>
  <si>
    <t>Tunnel Hill</t>
  </si>
  <si>
    <t>Varnell</t>
  </si>
  <si>
    <t>Appling</t>
  </si>
  <si>
    <t>Avera</t>
  </si>
  <si>
    <t>Blythe</t>
  </si>
  <si>
    <t>Camak</t>
  </si>
  <si>
    <t>Dearing</t>
  </si>
  <si>
    <t>Grovetown</t>
  </si>
  <si>
    <t>Harlem</t>
  </si>
  <si>
    <t>Hephzibah</t>
  </si>
  <si>
    <t>Mitchell</t>
  </si>
  <si>
    <t>Perkins</t>
  </si>
  <si>
    <t>Stapleton</t>
  </si>
  <si>
    <t>Thomson</t>
  </si>
  <si>
    <t>Wrens</t>
  </si>
  <si>
    <t>Bonaire</t>
  </si>
  <si>
    <t>Byromville</t>
  </si>
  <si>
    <t>Cadwell</t>
  </si>
  <si>
    <t>Chauncey</t>
  </si>
  <si>
    <t>Cochran</t>
  </si>
  <si>
    <t>Cordele</t>
  </si>
  <si>
    <t>Davisboro</t>
  </si>
  <si>
    <t>Dry Branch</t>
  </si>
  <si>
    <t>Eastman</t>
  </si>
  <si>
    <t>Eatonton</t>
  </si>
  <si>
    <t>East Dublin</t>
  </si>
  <si>
    <t>Forsyth</t>
  </si>
  <si>
    <t>Haddock</t>
  </si>
  <si>
    <t>Hawkinsville</t>
  </si>
  <si>
    <t>Helena</t>
  </si>
  <si>
    <t>Ideal</t>
  </si>
  <si>
    <t>Irwinton</t>
  </si>
  <si>
    <t>Jewell</t>
  </si>
  <si>
    <t>Juliette</t>
  </si>
  <si>
    <t>Kathleen</t>
  </si>
  <si>
    <t>Kite</t>
  </si>
  <si>
    <t>Lizella</t>
  </si>
  <si>
    <t>Mc Rae</t>
  </si>
  <si>
    <t>Marshallville</t>
  </si>
  <si>
    <t>Mauk</t>
  </si>
  <si>
    <t>Milledgeville</t>
  </si>
  <si>
    <t>Musella</t>
  </si>
  <si>
    <t>Oconee</t>
  </si>
  <si>
    <t>Oglethorpe</t>
  </si>
  <si>
    <t>Pineview</t>
  </si>
  <si>
    <t>Pitts</t>
  </si>
  <si>
    <t>Rentz</t>
  </si>
  <si>
    <t>Reynolds</t>
  </si>
  <si>
    <t>Rhine</t>
  </si>
  <si>
    <t>Roberta</t>
  </si>
  <si>
    <t>Sandersville</t>
  </si>
  <si>
    <t>Shady Dale</t>
  </si>
  <si>
    <t>Warner Robins</t>
  </si>
  <si>
    <t>Tennille</t>
  </si>
  <si>
    <t>Toomsboro</t>
  </si>
  <si>
    <t>Warthen</t>
  </si>
  <si>
    <t>Yatesville</t>
  </si>
  <si>
    <t>Clyo</t>
  </si>
  <si>
    <t>Ellabell</t>
  </si>
  <si>
    <t>Guyton</t>
  </si>
  <si>
    <t>Hinesville</t>
  </si>
  <si>
    <t>Fort Stewart</t>
  </si>
  <si>
    <t>Ludowici</t>
  </si>
  <si>
    <t>Meldrim</t>
  </si>
  <si>
    <t>Pooler</t>
  </si>
  <si>
    <t>Riceboro</t>
  </si>
  <si>
    <t>Rincon</t>
  </si>
  <si>
    <t>Tybee Island</t>
  </si>
  <si>
    <t>Waycross</t>
  </si>
  <si>
    <t>Ambrose</t>
  </si>
  <si>
    <t>Baxley</t>
  </si>
  <si>
    <t>Blackshear</t>
  </si>
  <si>
    <t>Broxton</t>
  </si>
  <si>
    <t>Saint Simons Island</t>
  </si>
  <si>
    <t>Jekyll Island</t>
  </si>
  <si>
    <t>Folkston</t>
  </si>
  <si>
    <t>Hazlehurst</t>
  </si>
  <si>
    <t>Hortense</t>
  </si>
  <si>
    <t>Jesup</t>
  </si>
  <si>
    <t>Kings Bay</t>
  </si>
  <si>
    <t>Kingsland</t>
  </si>
  <si>
    <t>Lumber City</t>
  </si>
  <si>
    <t>Mershon</t>
  </si>
  <si>
    <t>Nahunta</t>
  </si>
  <si>
    <t>Nicholls</t>
  </si>
  <si>
    <t>Odum</t>
  </si>
  <si>
    <t>Offerman</t>
  </si>
  <si>
    <t>Screven</t>
  </si>
  <si>
    <t>Sea Island</t>
  </si>
  <si>
    <t>Surrency</t>
  </si>
  <si>
    <t>West Green</t>
  </si>
  <si>
    <t>Valdosta</t>
  </si>
  <si>
    <t>Adel</t>
  </si>
  <si>
    <t>Alapaha</t>
  </si>
  <si>
    <t>Axson</t>
  </si>
  <si>
    <t>Barney</t>
  </si>
  <si>
    <t>Du Pont</t>
  </si>
  <si>
    <t>Fargo</t>
  </si>
  <si>
    <t>Hahira</t>
  </si>
  <si>
    <t>Homerville</t>
  </si>
  <si>
    <t>Lakeland</t>
  </si>
  <si>
    <t>Lake Park</t>
  </si>
  <si>
    <t>Naylor</t>
  </si>
  <si>
    <t>Pearson</t>
  </si>
  <si>
    <t>Quitman</t>
  </si>
  <si>
    <t>Ray City</t>
  </si>
  <si>
    <t>Sparks</t>
  </si>
  <si>
    <t>Statenville</t>
  </si>
  <si>
    <t>Willacoochee</t>
  </si>
  <si>
    <t>Americus</t>
  </si>
  <si>
    <t>Andersonville</t>
  </si>
  <si>
    <t>Arabi</t>
  </si>
  <si>
    <t>Baconton</t>
  </si>
  <si>
    <t>Barwick</t>
  </si>
  <si>
    <t>Camilla</t>
  </si>
  <si>
    <t>Chula</t>
  </si>
  <si>
    <t>Cobb</t>
  </si>
  <si>
    <t>Coolidge</t>
  </si>
  <si>
    <t>De Soto</t>
  </si>
  <si>
    <t>Doerun</t>
  </si>
  <si>
    <t>Ellenton</t>
  </si>
  <si>
    <t>Enigma</t>
  </si>
  <si>
    <t>Fitzgerald</t>
  </si>
  <si>
    <t>Hartsfield</t>
  </si>
  <si>
    <t>Meigs</t>
  </si>
  <si>
    <t>Moultrie</t>
  </si>
  <si>
    <t>Norman Park</t>
  </si>
  <si>
    <t>Ochlocknee</t>
  </si>
  <si>
    <t>Ocilla</t>
  </si>
  <si>
    <t>Omega</t>
  </si>
  <si>
    <t>Pavo</t>
  </si>
  <si>
    <t>Plains</t>
  </si>
  <si>
    <t>Poulan</t>
  </si>
  <si>
    <t>Rebecca</t>
  </si>
  <si>
    <t>Sale City</t>
  </si>
  <si>
    <t>Tifton</t>
  </si>
  <si>
    <t>Ty Ty</t>
  </si>
  <si>
    <t>Wray</t>
  </si>
  <si>
    <t>Box Springs</t>
  </si>
  <si>
    <t>Cataula</t>
  </si>
  <si>
    <t>Cusseta</t>
  </si>
  <si>
    <t>Ellaville</t>
  </si>
  <si>
    <t>Fortson</t>
  </si>
  <si>
    <t>Junction City</t>
  </si>
  <si>
    <t>Lumpkin</t>
  </si>
  <si>
    <t>Omaha</t>
  </si>
  <si>
    <t>Pine Mountain</t>
  </si>
  <si>
    <t>Pine Mountain Valley</t>
  </si>
  <si>
    <t>Talbotton</t>
  </si>
  <si>
    <t>Upatoi</t>
  </si>
  <si>
    <t>Waverly Hall</t>
  </si>
  <si>
    <t>Fort Benning</t>
  </si>
  <si>
    <t>Fleming Island</t>
  </si>
  <si>
    <t>FL</t>
  </si>
  <si>
    <t>Bryceville</t>
  </si>
  <si>
    <t>Callahan</t>
  </si>
  <si>
    <t>Fernandina Beach</t>
  </si>
  <si>
    <t>Fort White</t>
  </si>
  <si>
    <t>Glen Saint Mary</t>
  </si>
  <si>
    <t>Green Cove Springs</t>
  </si>
  <si>
    <t>Hilliard</t>
  </si>
  <si>
    <t>Jennings</t>
  </si>
  <si>
    <t>Lake Butler</t>
  </si>
  <si>
    <t>Lawtey</t>
  </si>
  <si>
    <t>Live Oak</t>
  </si>
  <si>
    <t>Lulu</t>
  </si>
  <si>
    <t>Mc Alpin</t>
  </si>
  <si>
    <t>Macclenny</t>
  </si>
  <si>
    <t>Orange Park</t>
  </si>
  <si>
    <t>Mayo</t>
  </si>
  <si>
    <t>O Brien</t>
  </si>
  <si>
    <t>Olustee</t>
  </si>
  <si>
    <t>Penney Farms</t>
  </si>
  <si>
    <t>Saint Augustine</t>
  </si>
  <si>
    <t>Ponte Vedra</t>
  </si>
  <si>
    <t>Ponte Vedra Beach</t>
  </si>
  <si>
    <t>Raiford</t>
  </si>
  <si>
    <t>Sanderson</t>
  </si>
  <si>
    <t>Starke</t>
  </si>
  <si>
    <t>Wellborn</t>
  </si>
  <si>
    <t>White Springs</t>
  </si>
  <si>
    <t>Yulee</t>
  </si>
  <si>
    <t>Astor</t>
  </si>
  <si>
    <t>Bunnell</t>
  </si>
  <si>
    <t>Crescent City</t>
  </si>
  <si>
    <t>Citra</t>
  </si>
  <si>
    <t>Daytona Beach</t>
  </si>
  <si>
    <t>Port Orange</t>
  </si>
  <si>
    <t>De Leon Springs</t>
  </si>
  <si>
    <t>East Palatka</t>
  </si>
  <si>
    <t>Fort McCoy</t>
  </si>
  <si>
    <t>Flagler Beach</t>
  </si>
  <si>
    <t>Palm Coast</t>
  </si>
  <si>
    <t>Florahome</t>
  </si>
  <si>
    <t>Interlachen</t>
  </si>
  <si>
    <t>Lady Lake</t>
  </si>
  <si>
    <t>The Villages</t>
  </si>
  <si>
    <t>New Smyrna Beach</t>
  </si>
  <si>
    <t>Ormond Beach</t>
  </si>
  <si>
    <t>Palatka</t>
  </si>
  <si>
    <t>Ocklawaha</t>
  </si>
  <si>
    <t>Pierson</t>
  </si>
  <si>
    <t>Pomona Park</t>
  </si>
  <si>
    <t>San Mateo</t>
  </si>
  <si>
    <t>Satsuma</t>
  </si>
  <si>
    <t>Seville</t>
  </si>
  <si>
    <t>Welaka</t>
  </si>
  <si>
    <t>Weirsdale</t>
  </si>
  <si>
    <t>Jacksonville Beach</t>
  </si>
  <si>
    <t>Saint Johns</t>
  </si>
  <si>
    <t>Neptune Beach</t>
  </si>
  <si>
    <t>Tallahassee</t>
  </si>
  <si>
    <t>Apalachicola</t>
  </si>
  <si>
    <t>Carrabelle</t>
  </si>
  <si>
    <t>Lanark Village</t>
  </si>
  <si>
    <t>Chattahoochee</t>
  </si>
  <si>
    <t>Eastpoint</t>
  </si>
  <si>
    <t>Havana</t>
  </si>
  <si>
    <t>Hosford</t>
  </si>
  <si>
    <t>Lamont</t>
  </si>
  <si>
    <t>Panacea</t>
  </si>
  <si>
    <t>Pinetta</t>
  </si>
  <si>
    <t>Saint Marks</t>
  </si>
  <si>
    <t>Sopchoppy</t>
  </si>
  <si>
    <t>Steinhatchee</t>
  </si>
  <si>
    <t>Wacissa</t>
  </si>
  <si>
    <t>Panama City</t>
  </si>
  <si>
    <t>Panama City Beach</t>
  </si>
  <si>
    <t>Mexico Beach</t>
  </si>
  <si>
    <t>Alford</t>
  </si>
  <si>
    <t>Altha</t>
  </si>
  <si>
    <t>Bascom</t>
  </si>
  <si>
    <t>Blountstown</t>
  </si>
  <si>
    <t>Bonifay</t>
  </si>
  <si>
    <t>Campbellton</t>
  </si>
  <si>
    <t>Caryville</t>
  </si>
  <si>
    <t>Chipley</t>
  </si>
  <si>
    <t>Cottondale</t>
  </si>
  <si>
    <t>Defuniak Springs</t>
  </si>
  <si>
    <t>Ebro</t>
  </si>
  <si>
    <t>Graceville</t>
  </si>
  <si>
    <t>Grand Ridge</t>
  </si>
  <si>
    <t>Lynn Haven</t>
  </si>
  <si>
    <t>Wewahitchka</t>
  </si>
  <si>
    <t>Ponce de Leon</t>
  </si>
  <si>
    <t>Port Saint Joe</t>
  </si>
  <si>
    <t>Santa Rosa Beach</t>
  </si>
  <si>
    <t>Sneads</t>
  </si>
  <si>
    <t>Wausau</t>
  </si>
  <si>
    <t>Pensacola</t>
  </si>
  <si>
    <t>Cantonment</t>
  </si>
  <si>
    <t>Century</t>
  </si>
  <si>
    <t>Crestview</t>
  </si>
  <si>
    <t>Destin</t>
  </si>
  <si>
    <t>Eglin AFB</t>
  </si>
  <si>
    <t>Hurlburt Field</t>
  </si>
  <si>
    <t>Fort Walton Beach</t>
  </si>
  <si>
    <t>Miramar Beach</t>
  </si>
  <si>
    <t>Gulf Breeze</t>
  </si>
  <si>
    <t>Holt</t>
  </si>
  <si>
    <t>Navarre</t>
  </si>
  <si>
    <t>Mc David</t>
  </si>
  <si>
    <t>Mary Esther</t>
  </si>
  <si>
    <t>Molino</t>
  </si>
  <si>
    <t>Niceville</t>
  </si>
  <si>
    <t>Shalimar</t>
  </si>
  <si>
    <t>Valparaiso</t>
  </si>
  <si>
    <t>Alachua</t>
  </si>
  <si>
    <t>Anthony</t>
  </si>
  <si>
    <t>Archer</t>
  </si>
  <si>
    <t>Bell</t>
  </si>
  <si>
    <t>Bronson</t>
  </si>
  <si>
    <t>Brooker</t>
  </si>
  <si>
    <t>Cedar Key</t>
  </si>
  <si>
    <t>Chiefland</t>
  </si>
  <si>
    <t>Cross City</t>
  </si>
  <si>
    <t>Earleton</t>
  </si>
  <si>
    <t>High Springs</t>
  </si>
  <si>
    <t>Horseshoe Beach</t>
  </si>
  <si>
    <t>Keystone Heights</t>
  </si>
  <si>
    <t>Mc Intosh</t>
  </si>
  <si>
    <t>Micanopy</t>
  </si>
  <si>
    <t>Morriston</t>
  </si>
  <si>
    <t>Otter Creek</t>
  </si>
  <si>
    <t>Reddick</t>
  </si>
  <si>
    <t>Suwannee</t>
  </si>
  <si>
    <t>Waldo</t>
  </si>
  <si>
    <t>Worthington Springs</t>
  </si>
  <si>
    <t>Altamonte Springs</t>
  </si>
  <si>
    <t>Apopka</t>
  </si>
  <si>
    <t>Casselberry</t>
  </si>
  <si>
    <t>Winter Springs</t>
  </si>
  <si>
    <t>Christmas</t>
  </si>
  <si>
    <t>Debary</t>
  </si>
  <si>
    <t>Deland</t>
  </si>
  <si>
    <t>Deltona</t>
  </si>
  <si>
    <t>Lake Helen</t>
  </si>
  <si>
    <t>Lake Mary</t>
  </si>
  <si>
    <t>Maitland</t>
  </si>
  <si>
    <t>Mims</t>
  </si>
  <si>
    <t>Mount Dora</t>
  </si>
  <si>
    <t>Orange City</t>
  </si>
  <si>
    <t>Osteen</t>
  </si>
  <si>
    <t>Oviedo</t>
  </si>
  <si>
    <t>Paisley</t>
  </si>
  <si>
    <t>Tavares</t>
  </si>
  <si>
    <t>Umatilla</t>
  </si>
  <si>
    <t>Winter Park</t>
  </si>
  <si>
    <t>Zellwood</t>
  </si>
  <si>
    <t>Melbourne</t>
  </si>
  <si>
    <t>Indialantic</t>
  </si>
  <si>
    <t>Palm Bay</t>
  </si>
  <si>
    <t>Cape Canaveral</t>
  </si>
  <si>
    <t>Cocoa</t>
  </si>
  <si>
    <t>Patrick AFB</t>
  </si>
  <si>
    <t>Cocoa Beach</t>
  </si>
  <si>
    <t>Satellite Beach</t>
  </si>
  <si>
    <t>Fellsmere</t>
  </si>
  <si>
    <t>Grant</t>
  </si>
  <si>
    <t>Malabar</t>
  </si>
  <si>
    <t>Melbourne Beach</t>
  </si>
  <si>
    <t>Merritt Island</t>
  </si>
  <si>
    <t>Sebastian</t>
  </si>
  <si>
    <t>Vero Beach</t>
  </si>
  <si>
    <t>Wabasso</t>
  </si>
  <si>
    <t>Long Key</t>
  </si>
  <si>
    <t>Dania</t>
  </si>
  <si>
    <t>Hallandale</t>
  </si>
  <si>
    <t>Hialeah</t>
  </si>
  <si>
    <t>Islamorada</t>
  </si>
  <si>
    <t>Key Largo</t>
  </si>
  <si>
    <t>Key West</t>
  </si>
  <si>
    <t>Summerland Key</t>
  </si>
  <si>
    <t>Big Pine Key</t>
  </si>
  <si>
    <t>Key Colony Beach</t>
  </si>
  <si>
    <t>Opa Locka</t>
  </si>
  <si>
    <t>Pompano Beach</t>
  </si>
  <si>
    <t>Tavernier</t>
  </si>
  <si>
    <t>Miami Beach</t>
  </si>
  <si>
    <t>Key Biscayne</t>
  </si>
  <si>
    <t>North Miami Beach</t>
  </si>
  <si>
    <t>Fort Lauderdale</t>
  </si>
  <si>
    <t>West Palm Beach</t>
  </si>
  <si>
    <t>North Palm Beach</t>
  </si>
  <si>
    <t>Palm Beach Gardens</t>
  </si>
  <si>
    <t>Wellington</t>
  </si>
  <si>
    <t>Boynton Beach</t>
  </si>
  <si>
    <t>Boca Raton</t>
  </si>
  <si>
    <t>Belle Glade</t>
  </si>
  <si>
    <t>Canal Point</t>
  </si>
  <si>
    <t>Clewiston</t>
  </si>
  <si>
    <t>Deerfield Beach</t>
  </si>
  <si>
    <t>Delray Beach</t>
  </si>
  <si>
    <t>Lake Worth</t>
  </si>
  <si>
    <t>Hobe Sound</t>
  </si>
  <si>
    <t>Jupiter</t>
  </si>
  <si>
    <t>Loxahatchee</t>
  </si>
  <si>
    <t>Moore Haven</t>
  </si>
  <si>
    <t>Pahokee</t>
  </si>
  <si>
    <t>Palm Beach</t>
  </si>
  <si>
    <t>South Bay</t>
  </si>
  <si>
    <t>Balm</t>
  </si>
  <si>
    <t>Bushnell</t>
  </si>
  <si>
    <t>Center Hill</t>
  </si>
  <si>
    <t>Coleman</t>
  </si>
  <si>
    <t>Dade City</t>
  </si>
  <si>
    <t>Gibsonton</t>
  </si>
  <si>
    <t>Lake Panasoffkee</t>
  </si>
  <si>
    <t>Zephyrhills</t>
  </si>
  <si>
    <t>Wesley Chapel</t>
  </si>
  <si>
    <t>Lithia</t>
  </si>
  <si>
    <t>Lutz</t>
  </si>
  <si>
    <t>Plant City</t>
  </si>
  <si>
    <t>Riverview</t>
  </si>
  <si>
    <t>Ruskin</t>
  </si>
  <si>
    <t>Apollo Beach</t>
  </si>
  <si>
    <t>Sun City Center</t>
  </si>
  <si>
    <t>San Antonio</t>
  </si>
  <si>
    <t>Seffner</t>
  </si>
  <si>
    <t>Sumterville</t>
  </si>
  <si>
    <t>Thonotosassa</t>
  </si>
  <si>
    <t>Valrico</t>
  </si>
  <si>
    <t>Wimauma</t>
  </si>
  <si>
    <t>Tampa</t>
  </si>
  <si>
    <t>Clearwater</t>
  </si>
  <si>
    <t>Clearwater Beach</t>
  </si>
  <si>
    <t>Largo</t>
  </si>
  <si>
    <t>Pinellas Park</t>
  </si>
  <si>
    <t>Indian Rocks Beach</t>
  </si>
  <si>
    <t>Belleair Beach</t>
  </si>
  <si>
    <t>Avon Park</t>
  </si>
  <si>
    <t>Babson Park</t>
  </si>
  <si>
    <t>Fort Meade</t>
  </si>
  <si>
    <t>Frostproof</t>
  </si>
  <si>
    <t>Haines City</t>
  </si>
  <si>
    <t>Homeland</t>
  </si>
  <si>
    <t>Intercession City</t>
  </si>
  <si>
    <t>Lake Alfred</t>
  </si>
  <si>
    <t>Lake Hamilton</t>
  </si>
  <si>
    <t>Lake Wales</t>
  </si>
  <si>
    <t>Lakeshore</t>
  </si>
  <si>
    <t>Nalcrest</t>
  </si>
  <si>
    <t>Lorida</t>
  </si>
  <si>
    <t>Mulberry</t>
  </si>
  <si>
    <t>River Ranch</t>
  </si>
  <si>
    <t>Polk City</t>
  </si>
  <si>
    <t>Sebring</t>
  </si>
  <si>
    <t>Wauchula</t>
  </si>
  <si>
    <t>Winter Haven</t>
  </si>
  <si>
    <t>Zolfo Springs</t>
  </si>
  <si>
    <t>Fort Myers</t>
  </si>
  <si>
    <t>North Fort Myers</t>
  </si>
  <si>
    <t>Cape Coral</t>
  </si>
  <si>
    <t>Alva</t>
  </si>
  <si>
    <t>Boca Grande</t>
  </si>
  <si>
    <t>Bokeelia</t>
  </si>
  <si>
    <t>Captiva</t>
  </si>
  <si>
    <t>Estero</t>
  </si>
  <si>
    <t>Felda</t>
  </si>
  <si>
    <t>Fort Myers Beach</t>
  </si>
  <si>
    <t>Labelle</t>
  </si>
  <si>
    <t>Lehigh Acres</t>
  </si>
  <si>
    <t>Palmdale</t>
  </si>
  <si>
    <t>Placida</t>
  </si>
  <si>
    <t>Rotonda West</t>
  </si>
  <si>
    <t>Port Charlotte</t>
  </si>
  <si>
    <t>Punta Gorda</t>
  </si>
  <si>
    <t>Saint James City</t>
  </si>
  <si>
    <t>Sanibel</t>
  </si>
  <si>
    <t>Bonita Springs</t>
  </si>
  <si>
    <t>Chokoloskee</t>
  </si>
  <si>
    <t>Everglades City</t>
  </si>
  <si>
    <t>Immokalee</t>
  </si>
  <si>
    <t>Marco Island</t>
  </si>
  <si>
    <t>Bradenton</t>
  </si>
  <si>
    <t>Cortez</t>
  </si>
  <si>
    <t>Anna Maria</t>
  </si>
  <si>
    <t>Bradenton Beach</t>
  </si>
  <si>
    <t>Parrish</t>
  </si>
  <si>
    <t>Longboat Key</t>
  </si>
  <si>
    <t>Osprey</t>
  </si>
  <si>
    <t>Sarasota</t>
  </si>
  <si>
    <t>Myakka City</t>
  </si>
  <si>
    <t>Nokomis</t>
  </si>
  <si>
    <t>Venice</t>
  </si>
  <si>
    <t>North Port</t>
  </si>
  <si>
    <t>Belleview</t>
  </si>
  <si>
    <t>Crystal River</t>
  </si>
  <si>
    <t>Dunnellon</t>
  </si>
  <si>
    <t>Floral City</t>
  </si>
  <si>
    <t>Hernando</t>
  </si>
  <si>
    <t>Homosassa</t>
  </si>
  <si>
    <t>Inglis</t>
  </si>
  <si>
    <t>Inverness</t>
  </si>
  <si>
    <t>Lecanto</t>
  </si>
  <si>
    <t>Beverly Hills</t>
  </si>
  <si>
    <t>Ocala</t>
  </si>
  <si>
    <t>Yankeetown</t>
  </si>
  <si>
    <t>Spring Hill</t>
  </si>
  <si>
    <t>Land O Lakes</t>
  </si>
  <si>
    <t>New Port Richey</t>
  </si>
  <si>
    <t>Nobleton</t>
  </si>
  <si>
    <t>Port Richey</t>
  </si>
  <si>
    <t>Oldsmar</t>
  </si>
  <si>
    <t>Aripeka</t>
  </si>
  <si>
    <t>Crystal Beach</t>
  </si>
  <si>
    <t>Palm Harbor</t>
  </si>
  <si>
    <t>Tarpon Springs</t>
  </si>
  <si>
    <t>Holiday</t>
  </si>
  <si>
    <t>Safety Harbor</t>
  </si>
  <si>
    <t>Dunedin</t>
  </si>
  <si>
    <t>Astatula</t>
  </si>
  <si>
    <t>Fruitland Park</t>
  </si>
  <si>
    <t>Gotha</t>
  </si>
  <si>
    <t>Howey in the Hills</t>
  </si>
  <si>
    <t>Kissimmee</t>
  </si>
  <si>
    <t>Mascotte</t>
  </si>
  <si>
    <t>Montverde</t>
  </si>
  <si>
    <t>Ocoee</t>
  </si>
  <si>
    <t>Okahumpka</t>
  </si>
  <si>
    <t>Saint Cloud</t>
  </si>
  <si>
    <t>Windermere</t>
  </si>
  <si>
    <t>Winter Garden</t>
  </si>
  <si>
    <t>Yalaha</t>
  </si>
  <si>
    <t>Fort Pierce</t>
  </si>
  <si>
    <t>Port Saint Lucie</t>
  </si>
  <si>
    <t>Indiantown</t>
  </si>
  <si>
    <t>Jensen Beach</t>
  </si>
  <si>
    <t>Okeechobee</t>
  </si>
  <si>
    <t>Palm City</t>
  </si>
  <si>
    <t>Moody</t>
  </si>
  <si>
    <t>AL</t>
  </si>
  <si>
    <t>Adger</t>
  </si>
  <si>
    <t>Alabaster</t>
  </si>
  <si>
    <t>Alexander City</t>
  </si>
  <si>
    <t>Arab</t>
  </si>
  <si>
    <t>Baileyton</t>
  </si>
  <si>
    <t>Blountsville</t>
  </si>
  <si>
    <t>Bon Air</t>
  </si>
  <si>
    <t>Brent</t>
  </si>
  <si>
    <t>Brierfield</t>
  </si>
  <si>
    <t>Brookside</t>
  </si>
  <si>
    <t>Calera</t>
  </si>
  <si>
    <t>Childersburg</t>
  </si>
  <si>
    <t>Clanton</t>
  </si>
  <si>
    <t>Columbiana</t>
  </si>
  <si>
    <t>Crane Hill</t>
  </si>
  <si>
    <t>Cropwell</t>
  </si>
  <si>
    <t>Cullman</t>
  </si>
  <si>
    <t>Docena</t>
  </si>
  <si>
    <t>Dolomite</t>
  </si>
  <si>
    <t>Dora</t>
  </si>
  <si>
    <t>Empire</t>
  </si>
  <si>
    <t>Fultondale</t>
  </si>
  <si>
    <t>Gardendale</t>
  </si>
  <si>
    <t>Goodwater</t>
  </si>
  <si>
    <t>Hanceville</t>
  </si>
  <si>
    <t>Harpersville</t>
  </si>
  <si>
    <t>Hayden</t>
  </si>
  <si>
    <t>Holly Pond</t>
  </si>
  <si>
    <t>Jemison</t>
  </si>
  <si>
    <t>Kellyton</t>
  </si>
  <si>
    <t>Locust Fork</t>
  </si>
  <si>
    <t>Mc Calla</t>
  </si>
  <si>
    <t>Margaret</t>
  </si>
  <si>
    <t>Maylene</t>
  </si>
  <si>
    <t>Montevallo</t>
  </si>
  <si>
    <t>Mulga</t>
  </si>
  <si>
    <t>Odenville</t>
  </si>
  <si>
    <t>Pell City</t>
  </si>
  <si>
    <t>Pinson</t>
  </si>
  <si>
    <t>Pleasant Grove</t>
  </si>
  <si>
    <t>Remlap</t>
  </si>
  <si>
    <t>Rockford</t>
  </si>
  <si>
    <t>Sterrett</t>
  </si>
  <si>
    <t>Sumiton</t>
  </si>
  <si>
    <t>Sylacauga</t>
  </si>
  <si>
    <t>Talladega</t>
  </si>
  <si>
    <t>Thorsby</t>
  </si>
  <si>
    <t>Trussville</t>
  </si>
  <si>
    <t>Vandiver</t>
  </si>
  <si>
    <t>Vincent</t>
  </si>
  <si>
    <t>Vinemont</t>
  </si>
  <si>
    <t>Warrior</t>
  </si>
  <si>
    <t>Weogufka</t>
  </si>
  <si>
    <t>West Blocton</t>
  </si>
  <si>
    <t>Wilsonville</t>
  </si>
  <si>
    <t>Tuscaloosa</t>
  </si>
  <si>
    <t>Aliceville</t>
  </si>
  <si>
    <t>Boligee</t>
  </si>
  <si>
    <t>Brookwood</t>
  </si>
  <si>
    <t>Buhl</t>
  </si>
  <si>
    <t>Coker</t>
  </si>
  <si>
    <t>Duncanville</t>
  </si>
  <si>
    <t>Elrod</t>
  </si>
  <si>
    <t>Emelle</t>
  </si>
  <si>
    <t>Epes</t>
  </si>
  <si>
    <t>Ethelsville</t>
  </si>
  <si>
    <t>Eutaw</t>
  </si>
  <si>
    <t>Fosters</t>
  </si>
  <si>
    <t>Gordo</t>
  </si>
  <si>
    <t>Moundville</t>
  </si>
  <si>
    <t>Panola</t>
  </si>
  <si>
    <t>Ralph</t>
  </si>
  <si>
    <t>Reform</t>
  </si>
  <si>
    <t>Arley</t>
  </si>
  <si>
    <t>Bankston</t>
  </si>
  <si>
    <t>Beaverton</t>
  </si>
  <si>
    <t>Belk</t>
  </si>
  <si>
    <t>Berry</t>
  </si>
  <si>
    <t>Brilliant</t>
  </si>
  <si>
    <t>Carbon Hill</t>
  </si>
  <si>
    <t>Double Springs</t>
  </si>
  <si>
    <t>Eldridge</t>
  </si>
  <si>
    <t>Fayette</t>
  </si>
  <si>
    <t>Guin</t>
  </si>
  <si>
    <t>Hackleburg</t>
  </si>
  <si>
    <t>Haleyville</t>
  </si>
  <si>
    <t>Nauvoo</t>
  </si>
  <si>
    <t>Oakman</t>
  </si>
  <si>
    <t>Phil Campbell</t>
  </si>
  <si>
    <t>Red Bay</t>
  </si>
  <si>
    <t>Sipsey</t>
  </si>
  <si>
    <t>Sulligent</t>
  </si>
  <si>
    <t>Townley</t>
  </si>
  <si>
    <t>Vina</t>
  </si>
  <si>
    <t>Elkmont</t>
  </si>
  <si>
    <t>Eva</t>
  </si>
  <si>
    <t>Falkville</t>
  </si>
  <si>
    <t>Hartselle</t>
  </si>
  <si>
    <t>Killen</t>
  </si>
  <si>
    <t>Leighton</t>
  </si>
  <si>
    <t>Moulton</t>
  </si>
  <si>
    <t>Russellville</t>
  </si>
  <si>
    <t>Muscle Shoals</t>
  </si>
  <si>
    <t>Tanner</t>
  </si>
  <si>
    <t>Town Creek</t>
  </si>
  <si>
    <t>Tuscumbia</t>
  </si>
  <si>
    <t>Brownsboro</t>
  </si>
  <si>
    <t>Estillfork</t>
  </si>
  <si>
    <t>Fackler</t>
  </si>
  <si>
    <t>Gurley</t>
  </si>
  <si>
    <t>Harvest</t>
  </si>
  <si>
    <t>Hazel Green</t>
  </si>
  <si>
    <t>Hollytree</t>
  </si>
  <si>
    <t>Laceys Spring</t>
  </si>
  <si>
    <t>Langston</t>
  </si>
  <si>
    <t>Meridianville</t>
  </si>
  <si>
    <t>Owens Cross Roads</t>
  </si>
  <si>
    <t>Paint Rock</t>
  </si>
  <si>
    <t>Pisgah</t>
  </si>
  <si>
    <t>Scottsboro</t>
  </si>
  <si>
    <t>Section</t>
  </si>
  <si>
    <t>Toney</t>
  </si>
  <si>
    <t>Valhermoso Springs</t>
  </si>
  <si>
    <t>Huntsville</t>
  </si>
  <si>
    <t>Rainbow City</t>
  </si>
  <si>
    <t>Albertville</t>
  </si>
  <si>
    <t>Attalla</t>
  </si>
  <si>
    <t>Boaz</t>
  </si>
  <si>
    <t>Bryant</t>
  </si>
  <si>
    <t>Centre</t>
  </si>
  <si>
    <t>Crossville</t>
  </si>
  <si>
    <t>Fort Payne</t>
  </si>
  <si>
    <t>Fyffe</t>
  </si>
  <si>
    <t>Gallant</t>
  </si>
  <si>
    <t>Gaylesville</t>
  </si>
  <si>
    <t>Geraldine</t>
  </si>
  <si>
    <t>Groveoak</t>
  </si>
  <si>
    <t>Guntersville</t>
  </si>
  <si>
    <t>Henagar</t>
  </si>
  <si>
    <t>Higdon</t>
  </si>
  <si>
    <t>Horton</t>
  </si>
  <si>
    <t>Ider</t>
  </si>
  <si>
    <t>Mentone</t>
  </si>
  <si>
    <t>Rainsville</t>
  </si>
  <si>
    <t>Steele</t>
  </si>
  <si>
    <t>Walnut Grove</t>
  </si>
  <si>
    <t>Autaugaville</t>
  </si>
  <si>
    <t>Banks</t>
  </si>
  <si>
    <t>Billingsley</t>
  </si>
  <si>
    <t>Brantley</t>
  </si>
  <si>
    <t>Brundidge</t>
  </si>
  <si>
    <t>Coosada</t>
  </si>
  <si>
    <t>Deatsville</t>
  </si>
  <si>
    <t>Eclectic</t>
  </si>
  <si>
    <t>Elmore</t>
  </si>
  <si>
    <t>Equality</t>
  </si>
  <si>
    <t>Eufaula</t>
  </si>
  <si>
    <t>Dozier</t>
  </si>
  <si>
    <t>Fitzpatrick</t>
  </si>
  <si>
    <t>Forest Home</t>
  </si>
  <si>
    <t>Fort Deposit</t>
  </si>
  <si>
    <t>Georgiana</t>
  </si>
  <si>
    <t>Grady</t>
  </si>
  <si>
    <t>Gantt</t>
  </si>
  <si>
    <t>Hardaway</t>
  </si>
  <si>
    <t>Hayneville</t>
  </si>
  <si>
    <t>Highland Home</t>
  </si>
  <si>
    <t>Honoraville</t>
  </si>
  <si>
    <t>Hope Hull</t>
  </si>
  <si>
    <t>Lapine</t>
  </si>
  <si>
    <t>Letohatchee</t>
  </si>
  <si>
    <t>Luverne</t>
  </si>
  <si>
    <t>Pike Road</t>
  </si>
  <si>
    <t>Prattville</t>
  </si>
  <si>
    <t>Ramer</t>
  </si>
  <si>
    <t>Shorter</t>
  </si>
  <si>
    <t>Tallassee</t>
  </si>
  <si>
    <t>Titus</t>
  </si>
  <si>
    <t>Tuskegee</t>
  </si>
  <si>
    <t>Tuskegee Institute</t>
  </si>
  <si>
    <t>Verbena</t>
  </si>
  <si>
    <t>Wetumpka</t>
  </si>
  <si>
    <t>Anniston</t>
  </si>
  <si>
    <t>Cragford</t>
  </si>
  <si>
    <t>Daviston</t>
  </si>
  <si>
    <t>Eastaboga</t>
  </si>
  <si>
    <t>Fruithurst</t>
  </si>
  <si>
    <t>Heflin</t>
  </si>
  <si>
    <t>Lineville</t>
  </si>
  <si>
    <t>Munford</t>
  </si>
  <si>
    <t>Muscadine</t>
  </si>
  <si>
    <t>Ohatchee</t>
  </si>
  <si>
    <t>Ranburne</t>
  </si>
  <si>
    <t>Weaver</t>
  </si>
  <si>
    <t>Wedowee</t>
  </si>
  <si>
    <t>Dothan</t>
  </si>
  <si>
    <t>Ariton</t>
  </si>
  <si>
    <t>Black</t>
  </si>
  <si>
    <t>Chancellor</t>
  </si>
  <si>
    <t>Clopton</t>
  </si>
  <si>
    <t>Coffee Springs</t>
  </si>
  <si>
    <t>Cottonwood</t>
  </si>
  <si>
    <t>Cowarts</t>
  </si>
  <si>
    <t>Headland</t>
  </si>
  <si>
    <t>Jack</t>
  </si>
  <si>
    <t>Midland City</t>
  </si>
  <si>
    <t>New Brockton</t>
  </si>
  <si>
    <t>Ozark</t>
  </si>
  <si>
    <t>Fort Rucker</t>
  </si>
  <si>
    <t>Pansey</t>
  </si>
  <si>
    <t>Pinckard</t>
  </si>
  <si>
    <t>Shorterville</t>
  </si>
  <si>
    <t>Skipperville</t>
  </si>
  <si>
    <t>Slocomb</t>
  </si>
  <si>
    <t>Webb</t>
  </si>
  <si>
    <t>Andalusia</t>
  </si>
  <si>
    <t>Beatrice</t>
  </si>
  <si>
    <t>Brewton</t>
  </si>
  <si>
    <t>Castleberry</t>
  </si>
  <si>
    <t>Coy</t>
  </si>
  <si>
    <t>Dickinson</t>
  </si>
  <si>
    <t>Excel</t>
  </si>
  <si>
    <t>Flomaton</t>
  </si>
  <si>
    <t>Florala</t>
  </si>
  <si>
    <t>Frisco City</t>
  </si>
  <si>
    <t>Grove Hill</t>
  </si>
  <si>
    <t>Mc Kenzie</t>
  </si>
  <si>
    <t>Opp</t>
  </si>
  <si>
    <t>Peterman</t>
  </si>
  <si>
    <t>Range</t>
  </si>
  <si>
    <t>Red Level</t>
  </si>
  <si>
    <t>Repton</t>
  </si>
  <si>
    <t>River Falls</t>
  </si>
  <si>
    <t>Samson</t>
  </si>
  <si>
    <t>Uriah</t>
  </si>
  <si>
    <t>Vredenburgh</t>
  </si>
  <si>
    <t>Whatley</t>
  </si>
  <si>
    <t>Wing</t>
  </si>
  <si>
    <t>Atmore</t>
  </si>
  <si>
    <t>Axis</t>
  </si>
  <si>
    <t>Bay Minette</t>
  </si>
  <si>
    <t>Bayou La Batre</t>
  </si>
  <si>
    <t>Bon Secour</t>
  </si>
  <si>
    <t>Calvert</t>
  </si>
  <si>
    <t>Chatom</t>
  </si>
  <si>
    <t>Chunchula</t>
  </si>
  <si>
    <t>Citronelle</t>
  </si>
  <si>
    <t>Coden</t>
  </si>
  <si>
    <t>Coffeeville</t>
  </si>
  <si>
    <t>Creola</t>
  </si>
  <si>
    <t>Daphne</t>
  </si>
  <si>
    <t>Spanish Fort</t>
  </si>
  <si>
    <t>Dauphin Island</t>
  </si>
  <si>
    <t>Elberta</t>
  </si>
  <si>
    <t>Foley</t>
  </si>
  <si>
    <t>Frankville</t>
  </si>
  <si>
    <t>Fruitdale</t>
  </si>
  <si>
    <t>Gainestown</t>
  </si>
  <si>
    <t>Grand Bay</t>
  </si>
  <si>
    <t>Gulf Shores</t>
  </si>
  <si>
    <t>Leroy</t>
  </si>
  <si>
    <t>Lillian</t>
  </si>
  <si>
    <t>Loxley</t>
  </si>
  <si>
    <t>Magnolia Springs</t>
  </si>
  <si>
    <t>Millry</t>
  </si>
  <si>
    <t>Orange Beach</t>
  </si>
  <si>
    <t>Perdido</t>
  </si>
  <si>
    <t>Saint Stephens</t>
  </si>
  <si>
    <t>Saraland</t>
  </si>
  <si>
    <t>Semmes</t>
  </si>
  <si>
    <t>Silverhill</t>
  </si>
  <si>
    <t>Theodore</t>
  </si>
  <si>
    <t>Tibbie</t>
  </si>
  <si>
    <t>Vinegar Bend</t>
  </si>
  <si>
    <t>Wagarville</t>
  </si>
  <si>
    <t>Wilmer</t>
  </si>
  <si>
    <t>Mobile</t>
  </si>
  <si>
    <t>Eight Mile</t>
  </si>
  <si>
    <t>Boykin</t>
  </si>
  <si>
    <t>Catherine</t>
  </si>
  <si>
    <t>Demopolis</t>
  </si>
  <si>
    <t>Dixons Mills</t>
  </si>
  <si>
    <t>Faunsdale</t>
  </si>
  <si>
    <t>Forkland</t>
  </si>
  <si>
    <t>Gallion</t>
  </si>
  <si>
    <t>Jones</t>
  </si>
  <si>
    <t>Maplesville</t>
  </si>
  <si>
    <t>Lower Peach Tree</t>
  </si>
  <si>
    <t>Lowndesboro</t>
  </si>
  <si>
    <t>Plantersville</t>
  </si>
  <si>
    <t>Marion Junction</t>
  </si>
  <si>
    <t>Minter</t>
  </si>
  <si>
    <t>Myrtlewood</t>
  </si>
  <si>
    <t>Newbern</t>
  </si>
  <si>
    <t>Orrville</t>
  </si>
  <si>
    <t>Pine Apple</t>
  </si>
  <si>
    <t>Safford</t>
  </si>
  <si>
    <t>Sawyerville</t>
  </si>
  <si>
    <t>Sweet Water</t>
  </si>
  <si>
    <t>Tyler</t>
  </si>
  <si>
    <t>Lawley</t>
  </si>
  <si>
    <t>Opelika</t>
  </si>
  <si>
    <t>Dadeville</t>
  </si>
  <si>
    <t>Valley</t>
  </si>
  <si>
    <t>Five Points</t>
  </si>
  <si>
    <t>Fort Mitchell</t>
  </si>
  <si>
    <t>Hatchechubbee</t>
  </si>
  <si>
    <t>Hurtsboro</t>
  </si>
  <si>
    <t>Jacksons Gap</t>
  </si>
  <si>
    <t>Lanett</t>
  </si>
  <si>
    <t>Notasulga</t>
  </si>
  <si>
    <t>Phenix City</t>
  </si>
  <si>
    <t>Pittsview</t>
  </si>
  <si>
    <t>Seale</t>
  </si>
  <si>
    <t>Smiths Station</t>
  </si>
  <si>
    <t>Bellamy</t>
  </si>
  <si>
    <t>Gilbertown</t>
  </si>
  <si>
    <t>Lisman</t>
  </si>
  <si>
    <t>Silas</t>
  </si>
  <si>
    <t>Toxey</t>
  </si>
  <si>
    <t>TN</t>
  </si>
  <si>
    <t>Antioch</t>
  </si>
  <si>
    <t>Ashland City</t>
  </si>
  <si>
    <t>Auburntown</t>
  </si>
  <si>
    <t>Beechgrove</t>
  </si>
  <si>
    <t>Bell Buckle</t>
  </si>
  <si>
    <t>Bon Aqua</t>
  </si>
  <si>
    <t>Bradyville</t>
  </si>
  <si>
    <t>Bumpus Mills</t>
  </si>
  <si>
    <t>Burns</t>
  </si>
  <si>
    <t>Castalian Springs</t>
  </si>
  <si>
    <t>Cedar Hill</t>
  </si>
  <si>
    <t>Chapmansboro</t>
  </si>
  <si>
    <t>College Grove</t>
  </si>
  <si>
    <t>Cornersville</t>
  </si>
  <si>
    <t>Cottontown</t>
  </si>
  <si>
    <t>Cross Plains</t>
  </si>
  <si>
    <t>Cumberland City</t>
  </si>
  <si>
    <t>Cumberland Furnace</t>
  </si>
  <si>
    <t>Cunningham</t>
  </si>
  <si>
    <t>Dickson</t>
  </si>
  <si>
    <t>Dixon Springs</t>
  </si>
  <si>
    <t>Dowelltown</t>
  </si>
  <si>
    <t>Eagleville</t>
  </si>
  <si>
    <t>Gallatin</t>
  </si>
  <si>
    <t>Goodlettsville</t>
  </si>
  <si>
    <t>Greenbrier</t>
  </si>
  <si>
    <t>Hurricane Mills</t>
  </si>
  <si>
    <t>Indian Mound</t>
  </si>
  <si>
    <t>Joelton</t>
  </si>
  <si>
    <t>Kingston Springs</t>
  </si>
  <si>
    <t>Lascassas</t>
  </si>
  <si>
    <t>La Vergne</t>
  </si>
  <si>
    <t>Lobelville</t>
  </si>
  <si>
    <t>Lyles</t>
  </si>
  <si>
    <t>Mc Ewen</t>
  </si>
  <si>
    <t>McMinnville</t>
  </si>
  <si>
    <t>Mount Juliet</t>
  </si>
  <si>
    <t>New Johnsonville</t>
  </si>
  <si>
    <t>Nolensville</t>
  </si>
  <si>
    <t>Nunnelly</t>
  </si>
  <si>
    <t>Old Hickory</t>
  </si>
  <si>
    <t>Only</t>
  </si>
  <si>
    <t>Orlinda</t>
  </si>
  <si>
    <t>Pegram</t>
  </si>
  <si>
    <t>Pleasant Shade</t>
  </si>
  <si>
    <t>Pleasant View</t>
  </si>
  <si>
    <t>Readyville</t>
  </si>
  <si>
    <t>Red Boiling Springs</t>
  </si>
  <si>
    <t>Riddleton</t>
  </si>
  <si>
    <t>Rockvale</t>
  </si>
  <si>
    <t>Shelbyville</t>
  </si>
  <si>
    <t>Slayden</t>
  </si>
  <si>
    <t>Stewart</t>
  </si>
  <si>
    <t>Tennessee Ridge</t>
  </si>
  <si>
    <t>Thompsons Station</t>
  </si>
  <si>
    <t>Vanleer</t>
  </si>
  <si>
    <t>Wartrace</t>
  </si>
  <si>
    <t>White Bluff</t>
  </si>
  <si>
    <t>White House</t>
  </si>
  <si>
    <t>Whites Creek</t>
  </si>
  <si>
    <t>Apison</t>
  </si>
  <si>
    <t>Beersheba Springs</t>
  </si>
  <si>
    <t>Birchwood</t>
  </si>
  <si>
    <t>Coalmont</t>
  </si>
  <si>
    <t>Copperhill</t>
  </si>
  <si>
    <t>Cowan</t>
  </si>
  <si>
    <t>Decherd</t>
  </si>
  <si>
    <t>Ducktown</t>
  </si>
  <si>
    <t>Dunlap</t>
  </si>
  <si>
    <t>Elora</t>
  </si>
  <si>
    <t>Estill Springs</t>
  </si>
  <si>
    <t>Evensville</t>
  </si>
  <si>
    <t>Farner</t>
  </si>
  <si>
    <t>Flintville</t>
  </si>
  <si>
    <t>Grandview</t>
  </si>
  <si>
    <t>Gruetli Laager</t>
  </si>
  <si>
    <t>Guild</t>
  </si>
  <si>
    <t>Hixson</t>
  </si>
  <si>
    <t>Huntland</t>
  </si>
  <si>
    <t>Kelso</t>
  </si>
  <si>
    <t>Lupton City</t>
  </si>
  <si>
    <t>Madisonville</t>
  </si>
  <si>
    <t>Monteagle</t>
  </si>
  <si>
    <t>Morrison</t>
  </si>
  <si>
    <t>Normandy</t>
  </si>
  <si>
    <t>Ooltewah</t>
  </si>
  <si>
    <t>Reliance</t>
  </si>
  <si>
    <t>Riceville</t>
  </si>
  <si>
    <t>Sale Creek</t>
  </si>
  <si>
    <t>Sequatchie</t>
  </si>
  <si>
    <t>Sewanee</t>
  </si>
  <si>
    <t>Signal Mountain</t>
  </si>
  <si>
    <t>Soddy Daisy</t>
  </si>
  <si>
    <t>South Pittsburg</t>
  </si>
  <si>
    <t>Tellico Plains</t>
  </si>
  <si>
    <t>Tracy City</t>
  </si>
  <si>
    <t>Tullahoma</t>
  </si>
  <si>
    <t>Turtletown</t>
  </si>
  <si>
    <t>Whiteside</t>
  </si>
  <si>
    <t>Whitwell</t>
  </si>
  <si>
    <t>Chattanooga</t>
  </si>
  <si>
    <t>Blountville</t>
  </si>
  <si>
    <t>Bluff City</t>
  </si>
  <si>
    <t>Chuckey</t>
  </si>
  <si>
    <t>Elizabethton</t>
  </si>
  <si>
    <t>Fall Branch</t>
  </si>
  <si>
    <t>Flag Pond</t>
  </si>
  <si>
    <t>Jonesborough</t>
  </si>
  <si>
    <t>Kingsport</t>
  </si>
  <si>
    <t>Laurel Bloomery</t>
  </si>
  <si>
    <t>Piney Flats</t>
  </si>
  <si>
    <t>Roan Mountain</t>
  </si>
  <si>
    <t>Shady Valley</t>
  </si>
  <si>
    <t>Trade</t>
  </si>
  <si>
    <t>Unicoi</t>
  </si>
  <si>
    <t>Watauga</t>
  </si>
  <si>
    <t>Alcoa</t>
  </si>
  <si>
    <t>Bean Station</t>
  </si>
  <si>
    <t>Briceville</t>
  </si>
  <si>
    <t>Bulls Gap</t>
  </si>
  <si>
    <t>Bybee</t>
  </si>
  <si>
    <t>Clairfield</t>
  </si>
  <si>
    <t>Coalfield</t>
  </si>
  <si>
    <t>Corryton</t>
  </si>
  <si>
    <t>Cosby</t>
  </si>
  <si>
    <t>Cumberland Gap</t>
  </si>
  <si>
    <t>Dandridge</t>
  </si>
  <si>
    <t>Deer Lodge</t>
  </si>
  <si>
    <t>Del Rio</t>
  </si>
  <si>
    <t>Duff</t>
  </si>
  <si>
    <t>Eidson</t>
  </si>
  <si>
    <t>Gatlinburg</t>
  </si>
  <si>
    <t>Greenback</t>
  </si>
  <si>
    <t>Greeneville</t>
  </si>
  <si>
    <t>Harrogate</t>
  </si>
  <si>
    <t>Heiskell</t>
  </si>
  <si>
    <t>Helenwood</t>
  </si>
  <si>
    <t>Jacksboro</t>
  </si>
  <si>
    <t>Jefferson City</t>
  </si>
  <si>
    <t>Jellico</t>
  </si>
  <si>
    <t>Kodak</t>
  </si>
  <si>
    <t>Kyles Ford</t>
  </si>
  <si>
    <t>La Follette</t>
  </si>
  <si>
    <t>Lancing</t>
  </si>
  <si>
    <t>Lenoir City</t>
  </si>
  <si>
    <t>Luttrell</t>
  </si>
  <si>
    <t>Maryville</t>
  </si>
  <si>
    <t>Maynardville</t>
  </si>
  <si>
    <t>Mooresburg</t>
  </si>
  <si>
    <t>Mosheim</t>
  </si>
  <si>
    <t>New Tazewell</t>
  </si>
  <si>
    <t>Niota</t>
  </si>
  <si>
    <t>Oliver Springs</t>
  </si>
  <si>
    <t>Parrottsville</t>
  </si>
  <si>
    <t>Petros</t>
  </si>
  <si>
    <t>Pioneer</t>
  </si>
  <si>
    <t>Powell</t>
  </si>
  <si>
    <t>Sevierville</t>
  </si>
  <si>
    <t>Pigeon Forge</t>
  </si>
  <si>
    <t>Sharps Chapel</t>
  </si>
  <si>
    <t>Sneedville</t>
  </si>
  <si>
    <t>Strawberry Plains</t>
  </si>
  <si>
    <t>Sunbright</t>
  </si>
  <si>
    <t>Surgoinsville</t>
  </si>
  <si>
    <t>Sweetwater</t>
  </si>
  <si>
    <t>Talbott</t>
  </si>
  <si>
    <t>Ten Mile</t>
  </si>
  <si>
    <t>Thorn Hill</t>
  </si>
  <si>
    <t>Vonore</t>
  </si>
  <si>
    <t>Walland</t>
  </si>
  <si>
    <t>Wartburg</t>
  </si>
  <si>
    <t>White Pine</t>
  </si>
  <si>
    <t>Atoka</t>
  </si>
  <si>
    <t>Bells</t>
  </si>
  <si>
    <t>Burlison</t>
  </si>
  <si>
    <t>Collierville</t>
  </si>
  <si>
    <t>Crockett Mills</t>
  </si>
  <si>
    <t>Drummonds</t>
  </si>
  <si>
    <t>Dyersburg</t>
  </si>
  <si>
    <t>Eads</t>
  </si>
  <si>
    <t>Finley</t>
  </si>
  <si>
    <t>Gallaway</t>
  </si>
  <si>
    <t>Grand Junction</t>
  </si>
  <si>
    <t>Halls</t>
  </si>
  <si>
    <t>Henning</t>
  </si>
  <si>
    <t>Hickory Valley</t>
  </si>
  <si>
    <t>Hornsby</t>
  </si>
  <si>
    <t>Maury City</t>
  </si>
  <si>
    <t>Saulsbury</t>
  </si>
  <si>
    <t>Stanton</t>
  </si>
  <si>
    <t>Tigrett</t>
  </si>
  <si>
    <t>Tiptonville</t>
  </si>
  <si>
    <t>Atwood</t>
  </si>
  <si>
    <t>Cottage Grove</t>
  </si>
  <si>
    <t>Dukedom</t>
  </si>
  <si>
    <t>Gleason</t>
  </si>
  <si>
    <t>Hornbeak</t>
  </si>
  <si>
    <t>Mc Lemoresville</t>
  </si>
  <si>
    <t>Obion</t>
  </si>
  <si>
    <t>Palmersville</t>
  </si>
  <si>
    <t>Puryear</t>
  </si>
  <si>
    <t>Rives</t>
  </si>
  <si>
    <t>Samburg</t>
  </si>
  <si>
    <t>South Fulton</t>
  </si>
  <si>
    <t>Trezevant</t>
  </si>
  <si>
    <t>Trimble</t>
  </si>
  <si>
    <t>Bath Springs</t>
  </si>
  <si>
    <t>Beech Bluff</t>
  </si>
  <si>
    <t>Bethel Springs</t>
  </si>
  <si>
    <t>Bruceton</t>
  </si>
  <si>
    <t>Counce</t>
  </si>
  <si>
    <t>Crump</t>
  </si>
  <si>
    <t>Darden</t>
  </si>
  <si>
    <t>Decaturville</t>
  </si>
  <si>
    <t>Dyer</t>
  </si>
  <si>
    <t>Enville</t>
  </si>
  <si>
    <t>Finger</t>
  </si>
  <si>
    <t>Guys</t>
  </si>
  <si>
    <t>Holladay</t>
  </si>
  <si>
    <t>Hollow Rock</t>
  </si>
  <si>
    <t>Humboldt</t>
  </si>
  <si>
    <t>Huron</t>
  </si>
  <si>
    <t>Jacks Creek</t>
  </si>
  <si>
    <t>Lavinia</t>
  </si>
  <si>
    <t>Medon</t>
  </si>
  <si>
    <t>Michie</t>
  </si>
  <si>
    <t>Morris Chapel</t>
  </si>
  <si>
    <t>Reagan</t>
  </si>
  <si>
    <t>Scotts Hill</t>
  </si>
  <si>
    <t>Selmer</t>
  </si>
  <si>
    <t>Stantonville</t>
  </si>
  <si>
    <t>Sugar Tree</t>
  </si>
  <si>
    <t>Toone</t>
  </si>
  <si>
    <t>Wildersville</t>
  </si>
  <si>
    <t>Yuma</t>
  </si>
  <si>
    <t>Collinwood</t>
  </si>
  <si>
    <t>Culleoka</t>
  </si>
  <si>
    <t>Cypress Inn</t>
  </si>
  <si>
    <t>Dellrose</t>
  </si>
  <si>
    <t>Duck River</t>
  </si>
  <si>
    <t>Ethridge</t>
  </si>
  <si>
    <t>Frankewing</t>
  </si>
  <si>
    <t>Goodspring</t>
  </si>
  <si>
    <t>Hampshire</t>
  </si>
  <si>
    <t>Hohenwald</t>
  </si>
  <si>
    <t>Iron City</t>
  </si>
  <si>
    <t>Lawrenceburg</t>
  </si>
  <si>
    <t>Leoma</t>
  </si>
  <si>
    <t>Lutts</t>
  </si>
  <si>
    <t>Lynnville</t>
  </si>
  <si>
    <t>Minor Hill</t>
  </si>
  <si>
    <t>Olivehill</t>
  </si>
  <si>
    <t>Primm Springs</t>
  </si>
  <si>
    <t>Saint Joseph</t>
  </si>
  <si>
    <t>Santa Fe</t>
  </si>
  <si>
    <t>Summertown</t>
  </si>
  <si>
    <t>Westpoint</t>
  </si>
  <si>
    <t>Taft</t>
  </si>
  <si>
    <t>Cookeville</t>
  </si>
  <si>
    <t>Allardt</t>
  </si>
  <si>
    <t>Allons</t>
  </si>
  <si>
    <t>Baxter</t>
  </si>
  <si>
    <t>Bloomington Springs</t>
  </si>
  <si>
    <t>Brush Creek</t>
  </si>
  <si>
    <t>Buffalo Valley</t>
  </si>
  <si>
    <t>Byrdstown</t>
  </si>
  <si>
    <t>Celina</t>
  </si>
  <si>
    <t>Chestnut Mound</t>
  </si>
  <si>
    <t>Clarkrange</t>
  </si>
  <si>
    <t>Doyle</t>
  </si>
  <si>
    <t>Elmwood</t>
  </si>
  <si>
    <t>Gainesboro</t>
  </si>
  <si>
    <t>Grimsley</t>
  </si>
  <si>
    <t>Hickman</t>
  </si>
  <si>
    <t>Hilham</t>
  </si>
  <si>
    <t>Moss</t>
  </si>
  <si>
    <t>Pall Mall</t>
  </si>
  <si>
    <t>Quebeck</t>
  </si>
  <si>
    <t>Rickman</t>
  </si>
  <si>
    <t>Rock Island</t>
  </si>
  <si>
    <t>Silver Point</t>
  </si>
  <si>
    <t>Walling</t>
  </si>
  <si>
    <t>Whitleyville</t>
  </si>
  <si>
    <t>Wilder</t>
  </si>
  <si>
    <t>MS</t>
  </si>
  <si>
    <t>Batesville</t>
  </si>
  <si>
    <t>Blue Mountain</t>
  </si>
  <si>
    <t>Byhalia</t>
  </si>
  <si>
    <t>Clarksdale</t>
  </si>
  <si>
    <t>Coahoma</t>
  </si>
  <si>
    <t>Coldwater</t>
  </si>
  <si>
    <t>Crenshaw</t>
  </si>
  <si>
    <t>Crowder</t>
  </si>
  <si>
    <t>Darling</t>
  </si>
  <si>
    <t>Dumas</t>
  </si>
  <si>
    <t>Etta</t>
  </si>
  <si>
    <t>Falkner</t>
  </si>
  <si>
    <t>Friars Point</t>
  </si>
  <si>
    <t>Hickory Flat</t>
  </si>
  <si>
    <t>Horn Lake</t>
  </si>
  <si>
    <t>Lake Cormorant</t>
  </si>
  <si>
    <t>Lambert</t>
  </si>
  <si>
    <t>Lyon</t>
  </si>
  <si>
    <t>Marks</t>
  </si>
  <si>
    <t>Michigan City</t>
  </si>
  <si>
    <t>Myrtle</t>
  </si>
  <si>
    <t>Nesbit</t>
  </si>
  <si>
    <t>Olive Branch</t>
  </si>
  <si>
    <t>Pope</t>
  </si>
  <si>
    <t>Potts Camp</t>
  </si>
  <si>
    <t>Red Banks</t>
  </si>
  <si>
    <t>Robinsonville</t>
  </si>
  <si>
    <t>Sarah</t>
  </si>
  <si>
    <t>Senatobia</t>
  </si>
  <si>
    <t>Sledge</t>
  </si>
  <si>
    <t>Southaven</t>
  </si>
  <si>
    <t>Tiplersville</t>
  </si>
  <si>
    <t>Tunica</t>
  </si>
  <si>
    <t>Walls</t>
  </si>
  <si>
    <t>Walnut</t>
  </si>
  <si>
    <t>Alligator</t>
  </si>
  <si>
    <t>Anguilla</t>
  </si>
  <si>
    <t>Arcola</t>
  </si>
  <si>
    <t>Benoit</t>
  </si>
  <si>
    <t>Beulah</t>
  </si>
  <si>
    <t>Boyle</t>
  </si>
  <si>
    <t>Doddsville</t>
  </si>
  <si>
    <t>Drew</t>
  </si>
  <si>
    <t>Glen Allan</t>
  </si>
  <si>
    <t>Grace</t>
  </si>
  <si>
    <t>Gunnison</t>
  </si>
  <si>
    <t>Hollandale</t>
  </si>
  <si>
    <t>Isola</t>
  </si>
  <si>
    <t>Merigold</t>
  </si>
  <si>
    <t>Metcalfe</t>
  </si>
  <si>
    <t>Moorhead</t>
  </si>
  <si>
    <t>Mound Bayou</t>
  </si>
  <si>
    <t>Pace</t>
  </si>
  <si>
    <t>Ruleville</t>
  </si>
  <si>
    <t>Scott</t>
  </si>
  <si>
    <t>Shaw</t>
  </si>
  <si>
    <t>Sunflower</t>
  </si>
  <si>
    <t>Winstonville</t>
  </si>
  <si>
    <t>Tupelo</t>
  </si>
  <si>
    <t>Amory</t>
  </si>
  <si>
    <t>Baldwyn</t>
  </si>
  <si>
    <t>Belden</t>
  </si>
  <si>
    <t>Blue Springs</t>
  </si>
  <si>
    <t>Booneville</t>
  </si>
  <si>
    <t>Ecru</t>
  </si>
  <si>
    <t>Gattman</t>
  </si>
  <si>
    <t>Golden</t>
  </si>
  <si>
    <t>Greenwood Springs</t>
  </si>
  <si>
    <t>Guntown</t>
  </si>
  <si>
    <t>Houlka</t>
  </si>
  <si>
    <t>Iuka</t>
  </si>
  <si>
    <t>Mantachie</t>
  </si>
  <si>
    <t>Mooreville</t>
  </si>
  <si>
    <t>Nettleton</t>
  </si>
  <si>
    <t>New Site</t>
  </si>
  <si>
    <t>Okolona</t>
  </si>
  <si>
    <t>Pontotoc</t>
  </si>
  <si>
    <t>Rienzi</t>
  </si>
  <si>
    <t>Tishomingo</t>
  </si>
  <si>
    <t>Vardaman</t>
  </si>
  <si>
    <t>Grenada</t>
  </si>
  <si>
    <t>Banner</t>
  </si>
  <si>
    <t>Bruce</t>
  </si>
  <si>
    <t>Calhoun City</t>
  </si>
  <si>
    <t>Cascilla</t>
  </si>
  <si>
    <t>Coila</t>
  </si>
  <si>
    <t>Cruger</t>
  </si>
  <si>
    <t>Duck Hill</t>
  </si>
  <si>
    <t>Enid</t>
  </si>
  <si>
    <t>Gore Springs</t>
  </si>
  <si>
    <t>Holcomb</t>
  </si>
  <si>
    <t>Itta Bena</t>
  </si>
  <si>
    <t>Mc Carley</t>
  </si>
  <si>
    <t>Minter City</t>
  </si>
  <si>
    <t>Morgan City</t>
  </si>
  <si>
    <t>North Carrollton</t>
  </si>
  <si>
    <t>Philipp</t>
  </si>
  <si>
    <t>Schlater</t>
  </si>
  <si>
    <t>Scobey</t>
  </si>
  <si>
    <t>Sidon</t>
  </si>
  <si>
    <t>Tillatoba</t>
  </si>
  <si>
    <t>Tippo</t>
  </si>
  <si>
    <t>Tutwiler</t>
  </si>
  <si>
    <t>Water Valley</t>
  </si>
  <si>
    <t>Belzoni</t>
  </si>
  <si>
    <t>Bentonia</t>
  </si>
  <si>
    <t>Braxton</t>
  </si>
  <si>
    <t>Conehatta</t>
  </si>
  <si>
    <t>Crystal Springs</t>
  </si>
  <si>
    <t>D Lo</t>
  </si>
  <si>
    <t>Durant</t>
  </si>
  <si>
    <t>Flora</t>
  </si>
  <si>
    <t>Goodman</t>
  </si>
  <si>
    <t>Hermanville</t>
  </si>
  <si>
    <t>Holly Bluff</t>
  </si>
  <si>
    <t>Kosciusko</t>
  </si>
  <si>
    <t>Lena</t>
  </si>
  <si>
    <t>Lorman</t>
  </si>
  <si>
    <t>Louise</t>
  </si>
  <si>
    <t>Mc Cool</t>
  </si>
  <si>
    <t>Magee</t>
  </si>
  <si>
    <t>Mayersville</t>
  </si>
  <si>
    <t>Mendenhall</t>
  </si>
  <si>
    <t>Mize</t>
  </si>
  <si>
    <t>Natchez</t>
  </si>
  <si>
    <t>Newhebron</t>
  </si>
  <si>
    <t>Pattison</t>
  </si>
  <si>
    <t>Pelahatchie</t>
  </si>
  <si>
    <t>Pinola</t>
  </si>
  <si>
    <t>Rolling Fork</t>
  </si>
  <si>
    <t>Sallis</t>
  </si>
  <si>
    <t>Satartia</t>
  </si>
  <si>
    <t>Silver City</t>
  </si>
  <si>
    <t>Tchula</t>
  </si>
  <si>
    <t>Terry</t>
  </si>
  <si>
    <t>Tougaloo</t>
  </si>
  <si>
    <t>Vaiden</t>
  </si>
  <si>
    <t>Valley Park</t>
  </si>
  <si>
    <t>Vaughan</t>
  </si>
  <si>
    <t>Vicksburg</t>
  </si>
  <si>
    <t>Wesson</t>
  </si>
  <si>
    <t>West</t>
  </si>
  <si>
    <t>Yazoo City</t>
  </si>
  <si>
    <t>Pearl</t>
  </si>
  <si>
    <t>Flowood</t>
  </si>
  <si>
    <t>Byram</t>
  </si>
  <si>
    <t>Buckatunna</t>
  </si>
  <si>
    <t>Chunky</t>
  </si>
  <si>
    <t>De Kalb</t>
  </si>
  <si>
    <t>Lauderdale</t>
  </si>
  <si>
    <t>Louin</t>
  </si>
  <si>
    <t>Noxapater</t>
  </si>
  <si>
    <t>Pachuta</t>
  </si>
  <si>
    <t>Paulding</t>
  </si>
  <si>
    <t>Porterville</t>
  </si>
  <si>
    <t>Scooba</t>
  </si>
  <si>
    <t>Sebastopol</t>
  </si>
  <si>
    <t>Shubuta</t>
  </si>
  <si>
    <t>Shuqualak</t>
  </si>
  <si>
    <t>Toomsuba</t>
  </si>
  <si>
    <t>Vossburg</t>
  </si>
  <si>
    <t>Hattiesburg</t>
  </si>
  <si>
    <t>Bassfield</t>
  </si>
  <si>
    <t>Bay Springs</t>
  </si>
  <si>
    <t>Beaumont</t>
  </si>
  <si>
    <t>Carriere</t>
  </si>
  <si>
    <t>Ellisville</t>
  </si>
  <si>
    <t>Heidelberg</t>
  </si>
  <si>
    <t>Leakesville</t>
  </si>
  <si>
    <t>Lucedale</t>
  </si>
  <si>
    <t>Mc Lain</t>
  </si>
  <si>
    <t>Moselle</t>
  </si>
  <si>
    <t>Neely</t>
  </si>
  <si>
    <t>New Augusta</t>
  </si>
  <si>
    <t>Ovett</t>
  </si>
  <si>
    <t>Petal</t>
  </si>
  <si>
    <t>Picayune</t>
  </si>
  <si>
    <t>Poplarville</t>
  </si>
  <si>
    <t>Prentiss</t>
  </si>
  <si>
    <t>Purvis</t>
  </si>
  <si>
    <t>Richton</t>
  </si>
  <si>
    <t>Seminary</t>
  </si>
  <si>
    <t>Soso</t>
  </si>
  <si>
    <t>Stringer</t>
  </si>
  <si>
    <t>Sumrall</t>
  </si>
  <si>
    <t>Foxworth</t>
  </si>
  <si>
    <t>Gulfport</t>
  </si>
  <si>
    <t>Bay Saint Louis</t>
  </si>
  <si>
    <t>Diamondhead</t>
  </si>
  <si>
    <t>Biloxi</t>
  </si>
  <si>
    <t>Diberville</t>
  </si>
  <si>
    <t>Gautier</t>
  </si>
  <si>
    <t>Kiln</t>
  </si>
  <si>
    <t>Moss Point</t>
  </si>
  <si>
    <t>Ocean Springs</t>
  </si>
  <si>
    <t>Vancleave</t>
  </si>
  <si>
    <t>Pascagoula</t>
  </si>
  <si>
    <t>Pass Christian</t>
  </si>
  <si>
    <t>Pearlington</t>
  </si>
  <si>
    <t>Perkinston</t>
  </si>
  <si>
    <t>Saucier</t>
  </si>
  <si>
    <t>Waveland</t>
  </si>
  <si>
    <t>Wiggins</t>
  </si>
  <si>
    <t>Bogue Chitto</t>
  </si>
  <si>
    <t>Bude</t>
  </si>
  <si>
    <t>Gloster</t>
  </si>
  <si>
    <t>Jayess</t>
  </si>
  <si>
    <t>Kokomo</t>
  </si>
  <si>
    <t>Mc Call Creek</t>
  </si>
  <si>
    <t>McComb</t>
  </si>
  <si>
    <t>Oak Vale</t>
  </si>
  <si>
    <t>Osyka</t>
  </si>
  <si>
    <t>Roxie</t>
  </si>
  <si>
    <t>Ruth</t>
  </si>
  <si>
    <t>Smithdale</t>
  </si>
  <si>
    <t>Sontag</t>
  </si>
  <si>
    <t>Tylertown</t>
  </si>
  <si>
    <t>Union Church</t>
  </si>
  <si>
    <t>Ackerman</t>
  </si>
  <si>
    <t>Artesia</t>
  </si>
  <si>
    <t>Bellefontaine</t>
  </si>
  <si>
    <t>Cedarbluff</t>
  </si>
  <si>
    <t>Eupora</t>
  </si>
  <si>
    <t>French Camp</t>
  </si>
  <si>
    <t>Kilmichael</t>
  </si>
  <si>
    <t>Maben</t>
  </si>
  <si>
    <t>Mantee</t>
  </si>
  <si>
    <t>Mathiston</t>
  </si>
  <si>
    <t>Pheba</t>
  </si>
  <si>
    <t>Prairie</t>
  </si>
  <si>
    <t>Starkville</t>
  </si>
  <si>
    <t>Steens</t>
  </si>
  <si>
    <t>Sturgis</t>
  </si>
  <si>
    <t>Walthall</t>
  </si>
  <si>
    <t>Weir</t>
  </si>
  <si>
    <t>Attapulgus</t>
  </si>
  <si>
    <t>Blakely</t>
  </si>
  <si>
    <t>Brinson</t>
  </si>
  <si>
    <t>Bronwood</t>
  </si>
  <si>
    <t>Colquitt</t>
  </si>
  <si>
    <t>Cuthbert</t>
  </si>
  <si>
    <t>Donalsonville</t>
  </si>
  <si>
    <t>Fort Gaines</t>
  </si>
  <si>
    <t>Jakin</t>
  </si>
  <si>
    <t>Leary</t>
  </si>
  <si>
    <t>Sasser</t>
  </si>
  <si>
    <t>Shellman</t>
  </si>
  <si>
    <t>Whigham</t>
  </si>
  <si>
    <t>Bagdad</t>
  </si>
  <si>
    <t>KY</t>
  </si>
  <si>
    <t>Bardstown</t>
  </si>
  <si>
    <t>Bradfordsville</t>
  </si>
  <si>
    <t>Buckner</t>
  </si>
  <si>
    <t>Campbellsburg</t>
  </si>
  <si>
    <t>Coxs Creek</t>
  </si>
  <si>
    <t>Crestwood</t>
  </si>
  <si>
    <t>Eminence</t>
  </si>
  <si>
    <t>Finchville</t>
  </si>
  <si>
    <t>Fisherville</t>
  </si>
  <si>
    <t>Glenview</t>
  </si>
  <si>
    <t>Mackville</t>
  </si>
  <si>
    <t>Mount Eden</t>
  </si>
  <si>
    <t>Mount Washington</t>
  </si>
  <si>
    <t>Pewee Valley</t>
  </si>
  <si>
    <t>Pleasureville</t>
  </si>
  <si>
    <t>Raywick</t>
  </si>
  <si>
    <t>Sulphur</t>
  </si>
  <si>
    <t>Turners Station</t>
  </si>
  <si>
    <t>Waddy</t>
  </si>
  <si>
    <t>Willisburg</t>
  </si>
  <si>
    <t>Battletown</t>
  </si>
  <si>
    <t>Brandenburg</t>
  </si>
  <si>
    <t>Cloverport</t>
  </si>
  <si>
    <t>Custer</t>
  </si>
  <si>
    <t>Ekron</t>
  </si>
  <si>
    <t>Falls of Rough</t>
  </si>
  <si>
    <t>Fort Knox</t>
  </si>
  <si>
    <t>Guston</t>
  </si>
  <si>
    <t>Hardinsburg</t>
  </si>
  <si>
    <t>Harned</t>
  </si>
  <si>
    <t>Lebanon Junction</t>
  </si>
  <si>
    <t>Mc Daniels</t>
  </si>
  <si>
    <t>Muldraugh</t>
  </si>
  <si>
    <t>Payneville</t>
  </si>
  <si>
    <t>Radcliff</t>
  </si>
  <si>
    <t>Rhodelia</t>
  </si>
  <si>
    <t>Rineyville</t>
  </si>
  <si>
    <t>Shepherdsville</t>
  </si>
  <si>
    <t>Stephensport</t>
  </si>
  <si>
    <t>Union Star</t>
  </si>
  <si>
    <t>Vine Grove</t>
  </si>
  <si>
    <t>Westview</t>
  </si>
  <si>
    <t>Burgin</t>
  </si>
  <si>
    <t>Clay City</t>
  </si>
  <si>
    <t>Denniston</t>
  </si>
  <si>
    <t>Frenchburg</t>
  </si>
  <si>
    <t>Gravel Switch</t>
  </si>
  <si>
    <t>Harrodsburg</t>
  </si>
  <si>
    <t>Means</t>
  </si>
  <si>
    <t>Morehead</t>
  </si>
  <si>
    <t>Mount Sterling</t>
  </si>
  <si>
    <t>Nicholasville</t>
  </si>
  <si>
    <t>Olympia</t>
  </si>
  <si>
    <t>Owenton</t>
  </si>
  <si>
    <t>Owingsville</t>
  </si>
  <si>
    <t>Sadieville</t>
  </si>
  <si>
    <t>Salt Lick</t>
  </si>
  <si>
    <t>Salvisa</t>
  </si>
  <si>
    <t>Stamping Ground</t>
  </si>
  <si>
    <t>Berea</t>
  </si>
  <si>
    <t>Brodhead</t>
  </si>
  <si>
    <t>Hustonville</t>
  </si>
  <si>
    <t>Mc Kee</t>
  </si>
  <si>
    <t>Paint Lick</t>
  </si>
  <si>
    <t>Ravenna</t>
  </si>
  <si>
    <t>Sandgap</t>
  </si>
  <si>
    <t>Stanford</t>
  </si>
  <si>
    <t>Corbin</t>
  </si>
  <si>
    <t>East Bernstadt</t>
  </si>
  <si>
    <t>Keavy</t>
  </si>
  <si>
    <t>Lily</t>
  </si>
  <si>
    <t>London</t>
  </si>
  <si>
    <t>Rockholds</t>
  </si>
  <si>
    <t>Siler</t>
  </si>
  <si>
    <t>Ages Brookside</t>
  </si>
  <si>
    <t>Benham</t>
  </si>
  <si>
    <t>Bledsoe</t>
  </si>
  <si>
    <t>Cawood</t>
  </si>
  <si>
    <t>Coalgood</t>
  </si>
  <si>
    <t>Coldiron</t>
  </si>
  <si>
    <t>Cranks</t>
  </si>
  <si>
    <t>Dayhoit</t>
  </si>
  <si>
    <t>Eolia</t>
  </si>
  <si>
    <t>Essie</t>
  </si>
  <si>
    <t>Evarts</t>
  </si>
  <si>
    <t>Grays Knob</t>
  </si>
  <si>
    <t>Gulston</t>
  </si>
  <si>
    <t>Harlan</t>
  </si>
  <si>
    <t>Helton</t>
  </si>
  <si>
    <t>Holmes Mill</t>
  </si>
  <si>
    <t>Hulen</t>
  </si>
  <si>
    <t>Kenvir</t>
  </si>
  <si>
    <t>Lejunior</t>
  </si>
  <si>
    <t>Loyall</t>
  </si>
  <si>
    <t>Lynch</t>
  </si>
  <si>
    <t>Miracle</t>
  </si>
  <si>
    <t>Mozelle</t>
  </si>
  <si>
    <t>Partridge</t>
  </si>
  <si>
    <t>Pathfork</t>
  </si>
  <si>
    <t>Stinnett</t>
  </si>
  <si>
    <t>Totz</t>
  </si>
  <si>
    <t>Wallins Creek</t>
  </si>
  <si>
    <t>Warbranch</t>
  </si>
  <si>
    <t>Arjay</t>
  </si>
  <si>
    <t>Artemus</t>
  </si>
  <si>
    <t>Barbourville</t>
  </si>
  <si>
    <t>Bimble</t>
  </si>
  <si>
    <t>Bryants Store</t>
  </si>
  <si>
    <t>Cannon</t>
  </si>
  <si>
    <t>Closplint</t>
  </si>
  <si>
    <t>Flat Lick</t>
  </si>
  <si>
    <t>Frakes</t>
  </si>
  <si>
    <t>Garrard</t>
  </si>
  <si>
    <t>Girdler</t>
  </si>
  <si>
    <t>Green Road</t>
  </si>
  <si>
    <t>Heidrick</t>
  </si>
  <si>
    <t>Hinkle</t>
  </si>
  <si>
    <t>Kettle Island</t>
  </si>
  <si>
    <t>Mary Alice</t>
  </si>
  <si>
    <t>Middlesboro</t>
  </si>
  <si>
    <t>Roark</t>
  </si>
  <si>
    <t>Scalf</t>
  </si>
  <si>
    <t>Sextons Creek</t>
  </si>
  <si>
    <t>Stoney Fork</t>
  </si>
  <si>
    <t>Latonia</t>
  </si>
  <si>
    <t>Erlanger</t>
  </si>
  <si>
    <t>Crittenden</t>
  </si>
  <si>
    <t>Cynthiana</t>
  </si>
  <si>
    <t>De Mossville</t>
  </si>
  <si>
    <t>Dry Ridge</t>
  </si>
  <si>
    <t>Flemingsburg</t>
  </si>
  <si>
    <t>Glencoe</t>
  </si>
  <si>
    <t>Mayslick</t>
  </si>
  <si>
    <t>Morning View</t>
  </si>
  <si>
    <t>Mount Olivet</t>
  </si>
  <si>
    <t>Bellevue</t>
  </si>
  <si>
    <t>Fort Thomas</t>
  </si>
  <si>
    <t>Sanders</t>
  </si>
  <si>
    <t>Silver Grove</t>
  </si>
  <si>
    <t>Argillite</t>
  </si>
  <si>
    <t>Catlettsburg</t>
  </si>
  <si>
    <t>Greenup</t>
  </si>
  <si>
    <t>Hitchins</t>
  </si>
  <si>
    <t>Isonville</t>
  </si>
  <si>
    <t>Martha</t>
  </si>
  <si>
    <t>Olive Hill</t>
  </si>
  <si>
    <t>South Portsmouth</t>
  </si>
  <si>
    <t>South Shore</t>
  </si>
  <si>
    <t>Vanceburg</t>
  </si>
  <si>
    <t>Webbville</t>
  </si>
  <si>
    <t>Tollesboro</t>
  </si>
  <si>
    <t>Beauty</t>
  </si>
  <si>
    <t>Boons Camp</t>
  </si>
  <si>
    <t>Debord</t>
  </si>
  <si>
    <t>East Point</t>
  </si>
  <si>
    <t>Flatgap</t>
  </si>
  <si>
    <t>Hagerhill</t>
  </si>
  <si>
    <t>Inez</t>
  </si>
  <si>
    <t>Keaton</t>
  </si>
  <si>
    <t>Lovely</t>
  </si>
  <si>
    <t>Lowmansville</t>
  </si>
  <si>
    <t>Meally</t>
  </si>
  <si>
    <t>Oil Springs</t>
  </si>
  <si>
    <t>Paintsville</t>
  </si>
  <si>
    <t>Pilgrim</t>
  </si>
  <si>
    <t>River</t>
  </si>
  <si>
    <t>Sitka</t>
  </si>
  <si>
    <t>Stambaugh</t>
  </si>
  <si>
    <t>Thelma</t>
  </si>
  <si>
    <t>Tomahawk</t>
  </si>
  <si>
    <t>Tutor Key</t>
  </si>
  <si>
    <t>Van Lear</t>
  </si>
  <si>
    <t>West Van Lear</t>
  </si>
  <si>
    <t>Wittensville</t>
  </si>
  <si>
    <t>Beattyville</t>
  </si>
  <si>
    <t>Clayhole</t>
  </si>
  <si>
    <t>Pine Ridge</t>
  </si>
  <si>
    <t>Rogers</t>
  </si>
  <si>
    <t>Rowdy</t>
  </si>
  <si>
    <t>Vancleve</t>
  </si>
  <si>
    <t>Whick</t>
  </si>
  <si>
    <t>Cannel City</t>
  </si>
  <si>
    <t>Elkfork</t>
  </si>
  <si>
    <t>Ezel</t>
  </si>
  <si>
    <t>Royalton</t>
  </si>
  <si>
    <t>Salyersville</t>
  </si>
  <si>
    <t>South Williamson</t>
  </si>
  <si>
    <t>Ashcamp</t>
  </si>
  <si>
    <t>Belcher</t>
  </si>
  <si>
    <t>Belfry</t>
  </si>
  <si>
    <t>Canada</t>
  </si>
  <si>
    <t>Elkhorn City</t>
  </si>
  <si>
    <t>Fedscreek</t>
  </si>
  <si>
    <t>Freeburn</t>
  </si>
  <si>
    <t>Hellier</t>
  </si>
  <si>
    <t>Huddy</t>
  </si>
  <si>
    <t>Jenkins</t>
  </si>
  <si>
    <t>Kimper</t>
  </si>
  <si>
    <t>Lick Creek</t>
  </si>
  <si>
    <t>Mc Andrews</t>
  </si>
  <si>
    <t>Mc Carr</t>
  </si>
  <si>
    <t>Majestic</t>
  </si>
  <si>
    <t>Mouthcard</t>
  </si>
  <si>
    <t>Phyllis</t>
  </si>
  <si>
    <t>Pinsonfork</t>
  </si>
  <si>
    <t>Raccoon</t>
  </si>
  <si>
    <t>Regina</t>
  </si>
  <si>
    <t>Robinson Creek</t>
  </si>
  <si>
    <t>Shelbiana</t>
  </si>
  <si>
    <t>Shelby Gap</t>
  </si>
  <si>
    <t>Stone</t>
  </si>
  <si>
    <t>Stopover</t>
  </si>
  <si>
    <t>Virgie</t>
  </si>
  <si>
    <t>Auxier</t>
  </si>
  <si>
    <t>Betsy Layne</t>
  </si>
  <si>
    <t>Bevinsville</t>
  </si>
  <si>
    <t>Blue River</t>
  </si>
  <si>
    <t>Dana</t>
  </si>
  <si>
    <t>David</t>
  </si>
  <si>
    <t>Drift</t>
  </si>
  <si>
    <t>Dwale</t>
  </si>
  <si>
    <t>Eastern</t>
  </si>
  <si>
    <t>Grethel</t>
  </si>
  <si>
    <t>Gunlock</t>
  </si>
  <si>
    <t>Harold</t>
  </si>
  <si>
    <t>Hi Hat</t>
  </si>
  <si>
    <t>Hueysville</t>
  </si>
  <si>
    <t>Ivel</t>
  </si>
  <si>
    <t>Lackey</t>
  </si>
  <si>
    <t>Melvin</t>
  </si>
  <si>
    <t>Prestonsburg</t>
  </si>
  <si>
    <t>Printer</t>
  </si>
  <si>
    <t>Stanville</t>
  </si>
  <si>
    <t>Teaberry</t>
  </si>
  <si>
    <t>Tram</t>
  </si>
  <si>
    <t>Weeksbury</t>
  </si>
  <si>
    <t>Hazard</t>
  </si>
  <si>
    <t>Ary</t>
  </si>
  <si>
    <t>Bear Branch</t>
  </si>
  <si>
    <t>Bonnyman</t>
  </si>
  <si>
    <t>Buckhorn</t>
  </si>
  <si>
    <t>Bulan</t>
  </si>
  <si>
    <t>Busy</t>
  </si>
  <si>
    <t>Chavies</t>
  </si>
  <si>
    <t>Cornettsville</t>
  </si>
  <si>
    <t>Delphia</t>
  </si>
  <si>
    <t>Dwarf</t>
  </si>
  <si>
    <t>Emmalena</t>
  </si>
  <si>
    <t>Gays Creek</t>
  </si>
  <si>
    <t>Happy</t>
  </si>
  <si>
    <t>Hyden</t>
  </si>
  <si>
    <t>Jeff</t>
  </si>
  <si>
    <t>Krypton</t>
  </si>
  <si>
    <t>Sassafras</t>
  </si>
  <si>
    <t>Sizerock</t>
  </si>
  <si>
    <t>Slemp</t>
  </si>
  <si>
    <t>Smilax</t>
  </si>
  <si>
    <t>Thousandsticks</t>
  </si>
  <si>
    <t>Vest</t>
  </si>
  <si>
    <t>Vicco</t>
  </si>
  <si>
    <t>Viper</t>
  </si>
  <si>
    <t>Wooton</t>
  </si>
  <si>
    <t>Yeaddiss</t>
  </si>
  <si>
    <t>Blackey</t>
  </si>
  <si>
    <t>Cromona</t>
  </si>
  <si>
    <t>Deane</t>
  </si>
  <si>
    <t>Ermine</t>
  </si>
  <si>
    <t>Hallie</t>
  </si>
  <si>
    <t>Hindman</t>
  </si>
  <si>
    <t>Isom</t>
  </si>
  <si>
    <t>Jackhorn</t>
  </si>
  <si>
    <t>Jeremiah</t>
  </si>
  <si>
    <t>Leburn</t>
  </si>
  <si>
    <t>Letcher</t>
  </si>
  <si>
    <t>Linefork</t>
  </si>
  <si>
    <t>Littcarr</t>
  </si>
  <si>
    <t>Mc Roberts</t>
  </si>
  <si>
    <t>Mallie</t>
  </si>
  <si>
    <t>Mayking</t>
  </si>
  <si>
    <t>Mousie</t>
  </si>
  <si>
    <t>Neon</t>
  </si>
  <si>
    <t>Pine Top</t>
  </si>
  <si>
    <t>Pippa Passes</t>
  </si>
  <si>
    <t>Redfox</t>
  </si>
  <si>
    <t>Dema</t>
  </si>
  <si>
    <t>Topmost</t>
  </si>
  <si>
    <t>Paducah</t>
  </si>
  <si>
    <t>Almo</t>
  </si>
  <si>
    <t>Bardwell</t>
  </si>
  <si>
    <t>Barlow</t>
  </si>
  <si>
    <t>Burna</t>
  </si>
  <si>
    <t>Calvert City</t>
  </si>
  <si>
    <t>Eddyville</t>
  </si>
  <si>
    <t>Fancy Farm</t>
  </si>
  <si>
    <t>Grand Rivers</t>
  </si>
  <si>
    <t>Hardin</t>
  </si>
  <si>
    <t>Hazel</t>
  </si>
  <si>
    <t>Kevil</t>
  </si>
  <si>
    <t>Kirksey</t>
  </si>
  <si>
    <t>Kuttawa</t>
  </si>
  <si>
    <t>La Center</t>
  </si>
  <si>
    <t>Ledbetter</t>
  </si>
  <si>
    <t>Melber</t>
  </si>
  <si>
    <t>Murray</t>
  </si>
  <si>
    <t>New Concord</t>
  </si>
  <si>
    <t>Sedalia</t>
  </si>
  <si>
    <t>Smithland</t>
  </si>
  <si>
    <t>Symsonia</t>
  </si>
  <si>
    <t>Tiline</t>
  </si>
  <si>
    <t>Tolu</t>
  </si>
  <si>
    <t>West Paducah</t>
  </si>
  <si>
    <t>Wickliffe</t>
  </si>
  <si>
    <t>Wingo</t>
  </si>
  <si>
    <t>Adolphus</t>
  </si>
  <si>
    <t>Alvaton</t>
  </si>
  <si>
    <t>Cave City</t>
  </si>
  <si>
    <t>Edmonton</t>
  </si>
  <si>
    <t>Fountain Run</t>
  </si>
  <si>
    <t>Gamaliel</t>
  </si>
  <si>
    <t>Hestand</t>
  </si>
  <si>
    <t>Knob Lick</t>
  </si>
  <si>
    <t>Lucas</t>
  </si>
  <si>
    <t>Mount Hermon</t>
  </si>
  <si>
    <t>Park City</t>
  </si>
  <si>
    <t>Summer Shade</t>
  </si>
  <si>
    <t>Tompkinsville</t>
  </si>
  <si>
    <t>Woodburn</t>
  </si>
  <si>
    <t>Smiths Grove</t>
  </si>
  <si>
    <t>Adairville</t>
  </si>
  <si>
    <t>Bee Spring</t>
  </si>
  <si>
    <t>Cadiz</t>
  </si>
  <si>
    <t>Center</t>
  </si>
  <si>
    <t>Cerulean</t>
  </si>
  <si>
    <t>Fort Campbell</t>
  </si>
  <si>
    <t>Gracey</t>
  </si>
  <si>
    <t>Guthrie</t>
  </si>
  <si>
    <t>Hopkinsville</t>
  </si>
  <si>
    <t>Mammoth Cave</t>
  </si>
  <si>
    <t>Oak Grove</t>
  </si>
  <si>
    <t>Olmstead</t>
  </si>
  <si>
    <t>Rockfield</t>
  </si>
  <si>
    <t>Roundhill</t>
  </si>
  <si>
    <t>Sharon Grove</t>
  </si>
  <si>
    <t>Sweeden</t>
  </si>
  <si>
    <t>Owensboro</t>
  </si>
  <si>
    <t>Beaver Dam</t>
  </si>
  <si>
    <t>Beechmont</t>
  </si>
  <si>
    <t>Browder</t>
  </si>
  <si>
    <t>Centertown</t>
  </si>
  <si>
    <t>Cleaton</t>
  </si>
  <si>
    <t>Drakesboro</t>
  </si>
  <si>
    <t>Dunmor</t>
  </si>
  <si>
    <t>Fordsville</t>
  </si>
  <si>
    <t>Hawesville</t>
  </si>
  <si>
    <t>Horse Branch</t>
  </si>
  <si>
    <t>Island</t>
  </si>
  <si>
    <t>Lewisport</t>
  </si>
  <si>
    <t>Maceo</t>
  </si>
  <si>
    <t>Olaton</t>
  </si>
  <si>
    <t>Philpot</t>
  </si>
  <si>
    <t>Powderly</t>
  </si>
  <si>
    <t>Reynolds Station</t>
  </si>
  <si>
    <t>Rumsey</t>
  </si>
  <si>
    <t>South Carrollton</t>
  </si>
  <si>
    <t>Corydon</t>
  </si>
  <si>
    <t>Dawson Springs</t>
  </si>
  <si>
    <t>Dixon</t>
  </si>
  <si>
    <t>Earlington</t>
  </si>
  <si>
    <t>Manitou</t>
  </si>
  <si>
    <t>Morganfield</t>
  </si>
  <si>
    <t>Mortons Gap</t>
  </si>
  <si>
    <t>Nortonville</t>
  </si>
  <si>
    <t>Reed</t>
  </si>
  <si>
    <t>Robards</t>
  </si>
  <si>
    <t>Sebree</t>
  </si>
  <si>
    <t>Slaughters</t>
  </si>
  <si>
    <t>Spottsville</t>
  </si>
  <si>
    <t>Wheatcroft</t>
  </si>
  <si>
    <t>Bethelridge</t>
  </si>
  <si>
    <t>Bronston</t>
  </si>
  <si>
    <t>Dunnville</t>
  </si>
  <si>
    <t>Nancy</t>
  </si>
  <si>
    <t>Science Hill</t>
  </si>
  <si>
    <t>Yosemite</t>
  </si>
  <si>
    <t>Eubank</t>
  </si>
  <si>
    <t>Parkers Lake</t>
  </si>
  <si>
    <t>Pine Knot</t>
  </si>
  <si>
    <t>Russell Springs</t>
  </si>
  <si>
    <t>Stearns</t>
  </si>
  <si>
    <t>Strunk</t>
  </si>
  <si>
    <t>Whitley City</t>
  </si>
  <si>
    <t>Big Clifty</t>
  </si>
  <si>
    <t>Bonnieville</t>
  </si>
  <si>
    <t>Breeding</t>
  </si>
  <si>
    <t>Burkesville</t>
  </si>
  <si>
    <t>Campbellsville</t>
  </si>
  <si>
    <t>Caneyville</t>
  </si>
  <si>
    <t>Canmer</t>
  </si>
  <si>
    <t>Cecilia</t>
  </si>
  <si>
    <t>Clarkson</t>
  </si>
  <si>
    <t>Cub Run</t>
  </si>
  <si>
    <t>Eastview</t>
  </si>
  <si>
    <t>Elk Horn</t>
  </si>
  <si>
    <t>Glens Fork</t>
  </si>
  <si>
    <t>Hodgenville</t>
  </si>
  <si>
    <t>Horse Cave</t>
  </si>
  <si>
    <t>Knifley</t>
  </si>
  <si>
    <t>Leitchfield</t>
  </si>
  <si>
    <t>Mount Sherman</t>
  </si>
  <si>
    <t>Munfordville</t>
  </si>
  <si>
    <t>Sonora</t>
  </si>
  <si>
    <t>OH</t>
  </si>
  <si>
    <t>Amlin</t>
  </si>
  <si>
    <t>Ashley</t>
  </si>
  <si>
    <t>Blacklick</t>
  </si>
  <si>
    <t>Brinkhaven</t>
  </si>
  <si>
    <t>Buckeye Lake</t>
  </si>
  <si>
    <t>Cable</t>
  </si>
  <si>
    <t>Centerburg</t>
  </si>
  <si>
    <t>Croton</t>
  </si>
  <si>
    <t>Gambier</t>
  </si>
  <si>
    <t>Kilbourne</t>
  </si>
  <si>
    <t>Kirkersville</t>
  </si>
  <si>
    <t>Lewis Center</t>
  </si>
  <si>
    <t>Magnetic Springs</t>
  </si>
  <si>
    <t>Milford Center</t>
  </si>
  <si>
    <t>Millersport</t>
  </si>
  <si>
    <t>North Lewisburg</t>
  </si>
  <si>
    <t>Ostrander</t>
  </si>
  <si>
    <t>Pataskala</t>
  </si>
  <si>
    <t>Plain City</t>
  </si>
  <si>
    <t>Radnor</t>
  </si>
  <si>
    <t>Reynoldsburg</t>
  </si>
  <si>
    <t>Rosewood</t>
  </si>
  <si>
    <t>Saint Louisville</t>
  </si>
  <si>
    <t>Saint Paris</t>
  </si>
  <si>
    <t>Thornville</t>
  </si>
  <si>
    <t>Unionville Center</t>
  </si>
  <si>
    <t>Urbana</t>
  </si>
  <si>
    <t>Westerville</t>
  </si>
  <si>
    <t>Adelphi</t>
  </si>
  <si>
    <t>Amanda</t>
  </si>
  <si>
    <t>Brice</t>
  </si>
  <si>
    <t>Canal Winchester</t>
  </si>
  <si>
    <t>Carroll</t>
  </si>
  <si>
    <t>Commercial Point</t>
  </si>
  <si>
    <t>Groveport</t>
  </si>
  <si>
    <t>Laurelville</t>
  </si>
  <si>
    <t>Lithopolis</t>
  </si>
  <si>
    <t>Lockbourne</t>
  </si>
  <si>
    <t>Murray City</t>
  </si>
  <si>
    <t>Pickerington</t>
  </si>
  <si>
    <t>Rockbridge</t>
  </si>
  <si>
    <t>South Bloomingville</t>
  </si>
  <si>
    <t>South Solon</t>
  </si>
  <si>
    <t>Stoutsville</t>
  </si>
  <si>
    <t>Tarlton</t>
  </si>
  <si>
    <t>Thurston</t>
  </si>
  <si>
    <t>Union Furnace</t>
  </si>
  <si>
    <t>Washington Court House</t>
  </si>
  <si>
    <t>Belle Center</t>
  </si>
  <si>
    <t>Cardington</t>
  </si>
  <si>
    <t>Carey</t>
  </si>
  <si>
    <t>Chesterville</t>
  </si>
  <si>
    <t>De Graff</t>
  </si>
  <si>
    <t>East Liberty</t>
  </si>
  <si>
    <t>Green Camp</t>
  </si>
  <si>
    <t>Harpster</t>
  </si>
  <si>
    <t>Kirby</t>
  </si>
  <si>
    <t>La Rue</t>
  </si>
  <si>
    <t>Marengo</t>
  </si>
  <si>
    <t>Morral</t>
  </si>
  <si>
    <t>Mount Victory</t>
  </si>
  <si>
    <t>New Bloomington</t>
  </si>
  <si>
    <t>Rushsylvania</t>
  </si>
  <si>
    <t>Russells Point</t>
  </si>
  <si>
    <t>Upper Sandusky</t>
  </si>
  <si>
    <t>West Mansfield</t>
  </si>
  <si>
    <t>Zanesfield</t>
  </si>
  <si>
    <t>Bradner</t>
  </si>
  <si>
    <t>Burgoon</t>
  </si>
  <si>
    <t>Clay Center</t>
  </si>
  <si>
    <t>Curtice</t>
  </si>
  <si>
    <t>Cygnet</t>
  </si>
  <si>
    <t>Gibsonburg</t>
  </si>
  <si>
    <t>Graytown</t>
  </si>
  <si>
    <t>Harbor View</t>
  </si>
  <si>
    <t>Jerry City</t>
  </si>
  <si>
    <t>Kelleys Island</t>
  </si>
  <si>
    <t>Lakeside Marblehead</t>
  </si>
  <si>
    <t>Lindsey</t>
  </si>
  <si>
    <t>Luckey</t>
  </si>
  <si>
    <t>Middle Bass</t>
  </si>
  <si>
    <t>Oak Harbor</t>
  </si>
  <si>
    <t>Pemberville</t>
  </si>
  <si>
    <t>Put in Bay</t>
  </si>
  <si>
    <t>Risingsun</t>
  </si>
  <si>
    <t>Rossford</t>
  </si>
  <si>
    <t>Rudolph</t>
  </si>
  <si>
    <t>Vickery</t>
  </si>
  <si>
    <t>Walbridge</t>
  </si>
  <si>
    <t>West Millgrove</t>
  </si>
  <si>
    <t>Alvordton</t>
  </si>
  <si>
    <t>Archbold</t>
  </si>
  <si>
    <t>Berkey</t>
  </si>
  <si>
    <t>Bryan</t>
  </si>
  <si>
    <t>Custar</t>
  </si>
  <si>
    <t>Deshler</t>
  </si>
  <si>
    <t>Edgerton</t>
  </si>
  <si>
    <t>Edon</t>
  </si>
  <si>
    <t>Evansport</t>
  </si>
  <si>
    <t>Grand Rapids</t>
  </si>
  <si>
    <t>Hamler</t>
  </si>
  <si>
    <t>Haskins</t>
  </si>
  <si>
    <t>Holgate</t>
  </si>
  <si>
    <t>Hoytville</t>
  </si>
  <si>
    <t>Liberty Center</t>
  </si>
  <si>
    <t>Malinta</t>
  </si>
  <si>
    <t>Mark Center</t>
  </si>
  <si>
    <t>Maumee</t>
  </si>
  <si>
    <t>Metamora</t>
  </si>
  <si>
    <t>Milton Center</t>
  </si>
  <si>
    <t>Monclova</t>
  </si>
  <si>
    <t>Napoleon</t>
  </si>
  <si>
    <t>Neapolis</t>
  </si>
  <si>
    <t>New Bavaria</t>
  </si>
  <si>
    <t>Ney</t>
  </si>
  <si>
    <t>Pettisville</t>
  </si>
  <si>
    <t>Ridgeville Corners</t>
  </si>
  <si>
    <t>Stryker</t>
  </si>
  <si>
    <t>Tontogany</t>
  </si>
  <si>
    <t>Wauseon</t>
  </si>
  <si>
    <t>West Unity</t>
  </si>
  <si>
    <t>Whitehouse</t>
  </si>
  <si>
    <t>Toledo</t>
  </si>
  <si>
    <t>Oregon</t>
  </si>
  <si>
    <t>Zanesville</t>
  </si>
  <si>
    <t>Belle Valley</t>
  </si>
  <si>
    <t>Blue Rock</t>
  </si>
  <si>
    <t>Byesville</t>
  </si>
  <si>
    <t>Chandlersville</t>
  </si>
  <si>
    <t>Chesterhill</t>
  </si>
  <si>
    <t>Crooksville</t>
  </si>
  <si>
    <t>Duncan Falls</t>
  </si>
  <si>
    <t>East Fultonham</t>
  </si>
  <si>
    <t>Gratiot</t>
  </si>
  <si>
    <t>Jerusalem</t>
  </si>
  <si>
    <t>Kimbolton</t>
  </si>
  <si>
    <t>Kipling</t>
  </si>
  <si>
    <t>Lore City</t>
  </si>
  <si>
    <t>McConnelsville</t>
  </si>
  <si>
    <t>Malta</t>
  </si>
  <si>
    <t>Mount Perry</t>
  </si>
  <si>
    <t>New Lexington</t>
  </si>
  <si>
    <t>New Straitsville</t>
  </si>
  <si>
    <t>Old Washington</t>
  </si>
  <si>
    <t>Philo</t>
  </si>
  <si>
    <t>Pleasant City</t>
  </si>
  <si>
    <t>Quaker City</t>
  </si>
  <si>
    <t>Roseville</t>
  </si>
  <si>
    <t>Salesville</t>
  </si>
  <si>
    <t>Sarahsville</t>
  </si>
  <si>
    <t>Senecaville</t>
  </si>
  <si>
    <t>Shawnee</t>
  </si>
  <si>
    <t>Stockport</t>
  </si>
  <si>
    <t>Woodsfield</t>
  </si>
  <si>
    <t>Conesville</t>
  </si>
  <si>
    <t>Coshocton</t>
  </si>
  <si>
    <t>Frazeysburg</t>
  </si>
  <si>
    <t>Fresno</t>
  </si>
  <si>
    <t>Nashport</t>
  </si>
  <si>
    <t>Newcomerstown</t>
  </si>
  <si>
    <t>Stone Creek</t>
  </si>
  <si>
    <t>Trinway</t>
  </si>
  <si>
    <t>Walhonding</t>
  </si>
  <si>
    <t>West Lafayette</t>
  </si>
  <si>
    <t>Adena</t>
  </si>
  <si>
    <t>Alledonia</t>
  </si>
  <si>
    <t>Bellaire</t>
  </si>
  <si>
    <t>Bergholz</t>
  </si>
  <si>
    <t>Dillonvale</t>
  </si>
  <si>
    <t>East Liverpool</t>
  </si>
  <si>
    <t>Hammondsville</t>
  </si>
  <si>
    <t>Irondale</t>
  </si>
  <si>
    <t>Jacobsburg</t>
  </si>
  <si>
    <t>Martins Ferry</t>
  </si>
  <si>
    <t>Mingo Junction</t>
  </si>
  <si>
    <t>Neffs</t>
  </si>
  <si>
    <t>Powhatan Point</t>
  </si>
  <si>
    <t>Rayland</t>
  </si>
  <si>
    <t>Salineville</t>
  </si>
  <si>
    <t>Shadyside</t>
  </si>
  <si>
    <t>Saint Clairsville</t>
  </si>
  <si>
    <t>Lafferty</t>
  </si>
  <si>
    <t>Steubenville</t>
  </si>
  <si>
    <t>Tiltonsville</t>
  </si>
  <si>
    <t>Toronto</t>
  </si>
  <si>
    <t>Bannock</t>
  </si>
  <si>
    <t>Holloway</t>
  </si>
  <si>
    <t>Ashtabula</t>
  </si>
  <si>
    <t>Austinburg</t>
  </si>
  <si>
    <t>Avon Lake</t>
  </si>
  <si>
    <t>Chagrin Falls</t>
  </si>
  <si>
    <t>Chardon</t>
  </si>
  <si>
    <t>Chesterland</t>
  </si>
  <si>
    <t>Columbia Station</t>
  </si>
  <si>
    <t>Conneaut</t>
  </si>
  <si>
    <t>Elyria</t>
  </si>
  <si>
    <t>North Ridgeville</t>
  </si>
  <si>
    <t>Gates Mills</t>
  </si>
  <si>
    <t>Grand River</t>
  </si>
  <si>
    <t>Huntsburg</t>
  </si>
  <si>
    <t>Kipton</t>
  </si>
  <si>
    <t>Lorain</t>
  </si>
  <si>
    <t>Sheffield Lake</t>
  </si>
  <si>
    <t>Macedonia</t>
  </si>
  <si>
    <t>Mentor</t>
  </si>
  <si>
    <t>North Olmsted</t>
  </si>
  <si>
    <t>Novelty</t>
  </si>
  <si>
    <t>Oberlin</t>
  </si>
  <si>
    <t>Painesville</t>
  </si>
  <si>
    <t>Parkman</t>
  </si>
  <si>
    <t>Pierpont</t>
  </si>
  <si>
    <t>Twinsburg</t>
  </si>
  <si>
    <t>Vermilion</t>
  </si>
  <si>
    <t>Williamsfield</t>
  </si>
  <si>
    <t>Willoughby</t>
  </si>
  <si>
    <t>Eastlake</t>
  </si>
  <si>
    <t>Rocky River</t>
  </si>
  <si>
    <t>Euclid</t>
  </si>
  <si>
    <t>North Royalton</t>
  </si>
  <si>
    <t>Strongsville</t>
  </si>
  <si>
    <t>Maple Heights</t>
  </si>
  <si>
    <t>Olmsted Falls</t>
  </si>
  <si>
    <t>Bay Village</t>
  </si>
  <si>
    <t>Brecksville</t>
  </si>
  <si>
    <t>Brook Park</t>
  </si>
  <si>
    <t>Westlake</t>
  </si>
  <si>
    <t>Broadview Heights</t>
  </si>
  <si>
    <t>Atwater</t>
  </si>
  <si>
    <t>Barberton</t>
  </si>
  <si>
    <t>Burbank</t>
  </si>
  <si>
    <t>Chippewa Lake</t>
  </si>
  <si>
    <t>Cuyahoga Falls</t>
  </si>
  <si>
    <t>Garrettsville</t>
  </si>
  <si>
    <t>Streetsboro</t>
  </si>
  <si>
    <t>Lakemore</t>
  </si>
  <si>
    <t>Westfield Center</t>
  </si>
  <si>
    <t>Mogadore</t>
  </si>
  <si>
    <t>Munroe Falls</t>
  </si>
  <si>
    <t>Peninsula</t>
  </si>
  <si>
    <t>Rittman</t>
  </si>
  <si>
    <t>Rootstown</t>
  </si>
  <si>
    <t>Sharon Center</t>
  </si>
  <si>
    <t>Tallmadge</t>
  </si>
  <si>
    <t>Valley City</t>
  </si>
  <si>
    <t>Wadsworth</t>
  </si>
  <si>
    <t>West Salem</t>
  </si>
  <si>
    <t>Berlin Center</t>
  </si>
  <si>
    <t>Bristolville</t>
  </si>
  <si>
    <t>Burghill</t>
  </si>
  <si>
    <t>Canfield</t>
  </si>
  <si>
    <t>Diamond</t>
  </si>
  <si>
    <t>East Palestine</t>
  </si>
  <si>
    <t>Farmdale</t>
  </si>
  <si>
    <t>Fowler</t>
  </si>
  <si>
    <t>Hanoverton</t>
  </si>
  <si>
    <t>Hubbard</t>
  </si>
  <si>
    <t>Kinsman</t>
  </si>
  <si>
    <t>Lake Milton</t>
  </si>
  <si>
    <t>Leavittsburg</t>
  </si>
  <si>
    <t>Leetonia</t>
  </si>
  <si>
    <t>Lowellville</t>
  </si>
  <si>
    <t>Masury</t>
  </si>
  <si>
    <t>Mineral Ridge</t>
  </si>
  <si>
    <t>Negley</t>
  </si>
  <si>
    <t>New Middletown</t>
  </si>
  <si>
    <t>New Springfield</t>
  </si>
  <si>
    <t>New Waterford</t>
  </si>
  <si>
    <t>Niles</t>
  </si>
  <si>
    <t>North Benton</t>
  </si>
  <si>
    <t>North Bloomfield</t>
  </si>
  <si>
    <t>North Jackson</t>
  </si>
  <si>
    <t>North Lima</t>
  </si>
  <si>
    <t>Struthers</t>
  </si>
  <si>
    <t>West Farmington</t>
  </si>
  <si>
    <t>Alliance</t>
  </si>
  <si>
    <t>Apple Creek</t>
  </si>
  <si>
    <t>Beach City</t>
  </si>
  <si>
    <t>Beloit</t>
  </si>
  <si>
    <t>Big Prairie</t>
  </si>
  <si>
    <t>Canal Fulton</t>
  </si>
  <si>
    <t>Dellroy</t>
  </si>
  <si>
    <t>Dennison</t>
  </si>
  <si>
    <t>East Sparta</t>
  </si>
  <si>
    <t>Gnadenhutten</t>
  </si>
  <si>
    <t>Hartville</t>
  </si>
  <si>
    <t>Holmesville</t>
  </si>
  <si>
    <t>Homeworth</t>
  </si>
  <si>
    <t>Killbuck</t>
  </si>
  <si>
    <t>Limaville</t>
  </si>
  <si>
    <t>Massillon</t>
  </si>
  <si>
    <t>Mechanicstown</t>
  </si>
  <si>
    <t>Midvale</t>
  </si>
  <si>
    <t>Mineral City</t>
  </si>
  <si>
    <t>Mount Eaton</t>
  </si>
  <si>
    <t>Robertsville</t>
  </si>
  <si>
    <t>Sherrodsville</t>
  </si>
  <si>
    <t>Shreve</t>
  </si>
  <si>
    <t>Sugarcreek</t>
  </si>
  <si>
    <t>Tuscarawas</t>
  </si>
  <si>
    <t>Uhrichsville</t>
  </si>
  <si>
    <t>Winesburg</t>
  </si>
  <si>
    <t>Wooster</t>
  </si>
  <si>
    <t>Deersville</t>
  </si>
  <si>
    <t>Bowerston</t>
  </si>
  <si>
    <t>Zoar</t>
  </si>
  <si>
    <t>Tippecanoe</t>
  </si>
  <si>
    <t>North Canton</t>
  </si>
  <si>
    <t>East Canton</t>
  </si>
  <si>
    <t>Alvada</t>
  </si>
  <si>
    <t>Bellville</t>
  </si>
  <si>
    <t>Berlin Heights</t>
  </si>
  <si>
    <t>Bettsville</t>
  </si>
  <si>
    <t>Bloomdale</t>
  </si>
  <si>
    <t>Bucyrus</t>
  </si>
  <si>
    <t>Chatfield</t>
  </si>
  <si>
    <t>Crestline</t>
  </si>
  <si>
    <t>Fostoria</t>
  </si>
  <si>
    <t>Galion</t>
  </si>
  <si>
    <t>Green Springs</t>
  </si>
  <si>
    <t>Jeromesville</t>
  </si>
  <si>
    <t>Kansas</t>
  </si>
  <si>
    <t>Loudonville</t>
  </si>
  <si>
    <t>Mc Cutchenville</t>
  </si>
  <si>
    <t>Nevada</t>
  </si>
  <si>
    <t>New Riegel</t>
  </si>
  <si>
    <t>New Washington</t>
  </si>
  <si>
    <t>North Fairfield</t>
  </si>
  <si>
    <t>North Robinson</t>
  </si>
  <si>
    <t>Nova</t>
  </si>
  <si>
    <t>Perrysville</t>
  </si>
  <si>
    <t>Sandusky</t>
  </si>
  <si>
    <t>Tiffin</t>
  </si>
  <si>
    <t>Tiro</t>
  </si>
  <si>
    <t>Wakeman</t>
  </si>
  <si>
    <t>Addyston</t>
  </si>
  <si>
    <t>Cleves</t>
  </si>
  <si>
    <t>College Corner</t>
  </si>
  <si>
    <t>Harveysburg</t>
  </si>
  <si>
    <t>Hooven</t>
  </si>
  <si>
    <t>Kings Mills</t>
  </si>
  <si>
    <t>Maineville</t>
  </si>
  <si>
    <t>Okeana</t>
  </si>
  <si>
    <t>Oregonia</t>
  </si>
  <si>
    <t>Seven Mile</t>
  </si>
  <si>
    <t>South Lebanon</t>
  </si>
  <si>
    <t>West Elkton</t>
  </si>
  <si>
    <t>Amelia</t>
  </si>
  <si>
    <t>Blanchester</t>
  </si>
  <si>
    <t>Camp Dennison</t>
  </si>
  <si>
    <t>Chilo</t>
  </si>
  <si>
    <t>Felicity</t>
  </si>
  <si>
    <t>Hamersville</t>
  </si>
  <si>
    <t>Higginsport</t>
  </si>
  <si>
    <t>Loveland</t>
  </si>
  <si>
    <t>Miamiville</t>
  </si>
  <si>
    <t>Mount Orab</t>
  </si>
  <si>
    <t>Mowrystown</t>
  </si>
  <si>
    <t>Neville</t>
  </si>
  <si>
    <t>Newtonsville</t>
  </si>
  <si>
    <t>New Vienna</t>
  </si>
  <si>
    <t>Owensville</t>
  </si>
  <si>
    <t>Pleasant Plain</t>
  </si>
  <si>
    <t>Port William</t>
  </si>
  <si>
    <t>Reesville</t>
  </si>
  <si>
    <t>Sabina</t>
  </si>
  <si>
    <t>Sinking Spring</t>
  </si>
  <si>
    <t>Terrace Park</t>
  </si>
  <si>
    <t>Cincinnati</t>
  </si>
  <si>
    <t>Anna</t>
  </si>
  <si>
    <t>Arcanum</t>
  </si>
  <si>
    <t>Bellbrook</t>
  </si>
  <si>
    <t>Botkins</t>
  </si>
  <si>
    <t>Burkettsville</t>
  </si>
  <si>
    <t>Casstown</t>
  </si>
  <si>
    <t>Donnelsville</t>
  </si>
  <si>
    <t>Eldorado</t>
  </si>
  <si>
    <t>Enon</t>
  </si>
  <si>
    <t>Fairborn</t>
  </si>
  <si>
    <t>Farmersville</t>
  </si>
  <si>
    <t>Gratis</t>
  </si>
  <si>
    <t>Hollansburg</t>
  </si>
  <si>
    <t>Kettlersville</t>
  </si>
  <si>
    <t>Laura</t>
  </si>
  <si>
    <t>Ludlow Falls</t>
  </si>
  <si>
    <t>Miamisburg</t>
  </si>
  <si>
    <t>New Carlisle</t>
  </si>
  <si>
    <t>New Madison</t>
  </si>
  <si>
    <t>New Weston</t>
  </si>
  <si>
    <t>North Star</t>
  </si>
  <si>
    <t>Osgood</t>
  </si>
  <si>
    <t>Piqua</t>
  </si>
  <si>
    <t>Pitsburg</t>
  </si>
  <si>
    <t>Rossburg</t>
  </si>
  <si>
    <t>Russia</t>
  </si>
  <si>
    <t>South Charleston</t>
  </si>
  <si>
    <t>South Vienna</t>
  </si>
  <si>
    <t>Tipp City</t>
  </si>
  <si>
    <t>Tremont City</t>
  </si>
  <si>
    <t>Vandalia</t>
  </si>
  <si>
    <t>West Alexandria</t>
  </si>
  <si>
    <t>West Manchester</t>
  </si>
  <si>
    <t>Wilberforce</t>
  </si>
  <si>
    <t>Xenia</t>
  </si>
  <si>
    <t>Yellow Springs</t>
  </si>
  <si>
    <t>Chillicothe</t>
  </si>
  <si>
    <t>Bidwell</t>
  </si>
  <si>
    <t>Blue Creek</t>
  </si>
  <si>
    <t>Crown City</t>
  </si>
  <si>
    <t>Franklin Furnace</t>
  </si>
  <si>
    <t>Gallipolis</t>
  </si>
  <si>
    <t>Ironton</t>
  </si>
  <si>
    <t>Kitts Hill</t>
  </si>
  <si>
    <t>Lucasville</t>
  </si>
  <si>
    <t>Lynx</t>
  </si>
  <si>
    <t>Mc Arthur</t>
  </si>
  <si>
    <t>Mc Dermott</t>
  </si>
  <si>
    <t>Minford</t>
  </si>
  <si>
    <t>New Plymouth</t>
  </si>
  <si>
    <t>Otway</t>
  </si>
  <si>
    <t>Patriot</t>
  </si>
  <si>
    <t>Pedro</t>
  </si>
  <si>
    <t>Peebles</t>
  </si>
  <si>
    <t>Piketon</t>
  </si>
  <si>
    <t>West Portsmouth</t>
  </si>
  <si>
    <t>Rarden</t>
  </si>
  <si>
    <t>Ray</t>
  </si>
  <si>
    <t>Richmond Dale</t>
  </si>
  <si>
    <t>Scottown</t>
  </si>
  <si>
    <t>Seaman</t>
  </si>
  <si>
    <t>South Point</t>
  </si>
  <si>
    <t>South Webster</t>
  </si>
  <si>
    <t>Stout</t>
  </si>
  <si>
    <t>Thurman</t>
  </si>
  <si>
    <t>Wellston</t>
  </si>
  <si>
    <t>Wheelersburg</t>
  </si>
  <si>
    <t>Wilkesville</t>
  </si>
  <si>
    <t>Willow Wood</t>
  </si>
  <si>
    <t>Zaleski</t>
  </si>
  <si>
    <t>Amesville</t>
  </si>
  <si>
    <t>Belpre</t>
  </si>
  <si>
    <t>Buchtel</t>
  </si>
  <si>
    <t>Coolville</t>
  </si>
  <si>
    <t>Dexter City</t>
  </si>
  <si>
    <t>Glouster</t>
  </si>
  <si>
    <t>Guysville</t>
  </si>
  <si>
    <t>Langsville</t>
  </si>
  <si>
    <t>Little Hocking</t>
  </si>
  <si>
    <t>Long Bottom</t>
  </si>
  <si>
    <t>Lower Salem</t>
  </si>
  <si>
    <t>Macksburg</t>
  </si>
  <si>
    <t>Millfield</t>
  </si>
  <si>
    <t>Nelsonville</t>
  </si>
  <si>
    <t>New Marshfield</t>
  </si>
  <si>
    <t>New Matamoras</t>
  </si>
  <si>
    <t>Pomeroy</t>
  </si>
  <si>
    <t>Shade</t>
  </si>
  <si>
    <t>Whipple</t>
  </si>
  <si>
    <t>Gomer</t>
  </si>
  <si>
    <t>Ada</t>
  </si>
  <si>
    <t>Alger</t>
  </si>
  <si>
    <t>Benton Ridge</t>
  </si>
  <si>
    <t>Chickasaw</t>
  </si>
  <si>
    <t>Columbus Grove</t>
  </si>
  <si>
    <t>Continental</t>
  </si>
  <si>
    <t>Convoy</t>
  </si>
  <si>
    <t>Delphos</t>
  </si>
  <si>
    <t>Dola</t>
  </si>
  <si>
    <t>Findlay</t>
  </si>
  <si>
    <t>Jenera</t>
  </si>
  <si>
    <t>Fort Jennings</t>
  </si>
  <si>
    <t>Fort Loramie</t>
  </si>
  <si>
    <t>Fort Recovery</t>
  </si>
  <si>
    <t>Grover Hill</t>
  </si>
  <si>
    <t>Harrod</t>
  </si>
  <si>
    <t>Haviland</t>
  </si>
  <si>
    <t>Kalida</t>
  </si>
  <si>
    <t>Latty</t>
  </si>
  <si>
    <t>Leipsic</t>
  </si>
  <si>
    <t>Mc Comb</t>
  </si>
  <si>
    <t>Mc Guffey</t>
  </si>
  <si>
    <t>Maria Stein</t>
  </si>
  <si>
    <t>Middle Point</t>
  </si>
  <si>
    <t>Miller City</t>
  </si>
  <si>
    <t>Minster</t>
  </si>
  <si>
    <t>Mount Blanchard</t>
  </si>
  <si>
    <t>Mount Cory</t>
  </si>
  <si>
    <t>New Bremen</t>
  </si>
  <si>
    <t>New Hampshire</t>
  </si>
  <si>
    <t>New Knoxville</t>
  </si>
  <si>
    <t>North Baltimore</t>
  </si>
  <si>
    <t>Ohio City</t>
  </si>
  <si>
    <t>Ottoville</t>
  </si>
  <si>
    <t>Pandora</t>
  </si>
  <si>
    <t>Payne</t>
  </si>
  <si>
    <t>Rawson</t>
  </si>
  <si>
    <t>Saint Henry</t>
  </si>
  <si>
    <t>Uniopolis</t>
  </si>
  <si>
    <t>Vanlue</t>
  </si>
  <si>
    <t>Van Wert</t>
  </si>
  <si>
    <t>Venedocia</t>
  </si>
  <si>
    <t>Wapakoneta</t>
  </si>
  <si>
    <t>Waynesfield</t>
  </si>
  <si>
    <t>Willshire</t>
  </si>
  <si>
    <t>Wren</t>
  </si>
  <si>
    <t>IN</t>
  </si>
  <si>
    <t>Elwood</t>
  </si>
  <si>
    <t>Fishers</t>
  </si>
  <si>
    <t>Fortville</t>
  </si>
  <si>
    <t>Frankton</t>
  </si>
  <si>
    <t>Ingalls</t>
  </si>
  <si>
    <t>Kirklin</t>
  </si>
  <si>
    <t>Lapel</t>
  </si>
  <si>
    <t>Mc Cordsville</t>
  </si>
  <si>
    <t>Markleville</t>
  </si>
  <si>
    <t>Michigantown</t>
  </si>
  <si>
    <t>Noblesville</t>
  </si>
  <si>
    <t>Orestes</t>
  </si>
  <si>
    <t>Thorntown</t>
  </si>
  <si>
    <t>Tipton</t>
  </si>
  <si>
    <t>Whitestown</t>
  </si>
  <si>
    <t>Windfall</t>
  </si>
  <si>
    <t>Amo</t>
  </si>
  <si>
    <t>Bargersville</t>
  </si>
  <si>
    <t>Beech Grove</t>
  </si>
  <si>
    <t>Boggstown</t>
  </si>
  <si>
    <t>Brownsburg</t>
  </si>
  <si>
    <t>Camby</t>
  </si>
  <si>
    <t>Edinburgh</t>
  </si>
  <si>
    <t>Fairland</t>
  </si>
  <si>
    <t>Fountaintown</t>
  </si>
  <si>
    <t>Gwynneville</t>
  </si>
  <si>
    <t>Knightstown</t>
  </si>
  <si>
    <t>Lizton</t>
  </si>
  <si>
    <t>Manilla</t>
  </si>
  <si>
    <t>Mays</t>
  </si>
  <si>
    <t>New Palestine</t>
  </si>
  <si>
    <t>Paragon</t>
  </si>
  <si>
    <t>Reelsville</t>
  </si>
  <si>
    <t>Roachdale</t>
  </si>
  <si>
    <t>Stilesville</t>
  </si>
  <si>
    <t>Trafalgar</t>
  </si>
  <si>
    <t>Waldron</t>
  </si>
  <si>
    <t>Whiteland</t>
  </si>
  <si>
    <t>Indianapolis</t>
  </si>
  <si>
    <t>Beverly Shores</t>
  </si>
  <si>
    <t>Cedar Lake</t>
  </si>
  <si>
    <t>Chesterton</t>
  </si>
  <si>
    <t>Demotte</t>
  </si>
  <si>
    <t>East Chicago</t>
  </si>
  <si>
    <t>Griffith</t>
  </si>
  <si>
    <t>Munster</t>
  </si>
  <si>
    <t>Hanna</t>
  </si>
  <si>
    <t>Kingsbury</t>
  </si>
  <si>
    <t>Kingsford Heights</t>
  </si>
  <si>
    <t>Kouts</t>
  </si>
  <si>
    <t>Lake Village</t>
  </si>
  <si>
    <t>La Porte</t>
  </si>
  <si>
    <t>North Judson</t>
  </si>
  <si>
    <t>Rolling Prairie</t>
  </si>
  <si>
    <t>Saint John</t>
  </si>
  <si>
    <t>San Pierre</t>
  </si>
  <si>
    <t>Schererville</t>
  </si>
  <si>
    <t>Schneider</t>
  </si>
  <si>
    <t>Sumava Resorts</t>
  </si>
  <si>
    <t>Thayer</t>
  </si>
  <si>
    <t>Wanatah</t>
  </si>
  <si>
    <t>Wheatfield</t>
  </si>
  <si>
    <t>Wheeler</t>
  </si>
  <si>
    <t>Lake Station</t>
  </si>
  <si>
    <t>Merrillville</t>
  </si>
  <si>
    <t>Argos</t>
  </si>
  <si>
    <t>Bourbon</t>
  </si>
  <si>
    <t>Burket</t>
  </si>
  <si>
    <t>Claypool</t>
  </si>
  <si>
    <t>Culver</t>
  </si>
  <si>
    <t>Elkhart</t>
  </si>
  <si>
    <t>Etna Green</t>
  </si>
  <si>
    <t>Granger</t>
  </si>
  <si>
    <t>Grovertown</t>
  </si>
  <si>
    <t>Lapaz</t>
  </si>
  <si>
    <t>Mishawaka</t>
  </si>
  <si>
    <t>Nappanee</t>
  </si>
  <si>
    <t>North Liberty</t>
  </si>
  <si>
    <t>North Webster</t>
  </si>
  <si>
    <t>Notre Dame</t>
  </si>
  <si>
    <t>Pierceton</t>
  </si>
  <si>
    <t>Shipshewana</t>
  </si>
  <si>
    <t>Topeka</t>
  </si>
  <si>
    <t>Wakarusa</t>
  </si>
  <si>
    <t>Winona Lake</t>
  </si>
  <si>
    <t>South Bend</t>
  </si>
  <si>
    <t>Avilla</t>
  </si>
  <si>
    <t>Columbia City</t>
  </si>
  <si>
    <t>Corunna</t>
  </si>
  <si>
    <t>Craigville</t>
  </si>
  <si>
    <t>Grabill</t>
  </si>
  <si>
    <t>Hoagland</t>
  </si>
  <si>
    <t>Howe</t>
  </si>
  <si>
    <t>Huntertown</t>
  </si>
  <si>
    <t>Kendallville</t>
  </si>
  <si>
    <t>Keystone</t>
  </si>
  <si>
    <t>Kimmell</t>
  </si>
  <si>
    <t>Laotto</t>
  </si>
  <si>
    <t>Larwill</t>
  </si>
  <si>
    <t>Leo</t>
  </si>
  <si>
    <t>Markle</t>
  </si>
  <si>
    <t>Ossian</t>
  </si>
  <si>
    <t>Pleasant Lake</t>
  </si>
  <si>
    <t>Poneto</t>
  </si>
  <si>
    <t>Rome City</t>
  </si>
  <si>
    <t>Saint Joe</t>
  </si>
  <si>
    <t>South Milford</t>
  </si>
  <si>
    <t>South Whitley</t>
  </si>
  <si>
    <t>Wawaka</t>
  </si>
  <si>
    <t>Wolcottville</t>
  </si>
  <si>
    <t>Yoder</t>
  </si>
  <si>
    <t>Fort Wayne</t>
  </si>
  <si>
    <t>Amboy</t>
  </si>
  <si>
    <t>Bringhurst</t>
  </si>
  <si>
    <t>Delphi</t>
  </si>
  <si>
    <t>Fowlerton</t>
  </si>
  <si>
    <t>Galveston</t>
  </si>
  <si>
    <t>Gas City</t>
  </si>
  <si>
    <t>Kewanna</t>
  </si>
  <si>
    <t>La Fontaine</t>
  </si>
  <si>
    <t>Lagro</t>
  </si>
  <si>
    <t>Laketon</t>
  </si>
  <si>
    <t>Liberty Mills</t>
  </si>
  <si>
    <t>Logansport</t>
  </si>
  <si>
    <t>Lucerne</t>
  </si>
  <si>
    <t>Macy</t>
  </si>
  <si>
    <t>New Waverly</t>
  </si>
  <si>
    <t>North Manchester</t>
  </si>
  <si>
    <t>Onward</t>
  </si>
  <si>
    <t>Roann</t>
  </si>
  <si>
    <t>Royal Center</t>
  </si>
  <si>
    <t>Russiaville</t>
  </si>
  <si>
    <t>Star City</t>
  </si>
  <si>
    <t>Swayzee</t>
  </si>
  <si>
    <t>Sweetser</t>
  </si>
  <si>
    <t>Twelve Mile</t>
  </si>
  <si>
    <t>Upland</t>
  </si>
  <si>
    <t>Wabash</t>
  </si>
  <si>
    <t>Winamac</t>
  </si>
  <si>
    <t>Young America</t>
  </si>
  <si>
    <t>West College Corner</t>
  </si>
  <si>
    <t>Dillsboro</t>
  </si>
  <si>
    <t>Holton</t>
  </si>
  <si>
    <t>Moores Hill</t>
  </si>
  <si>
    <t>New Trenton</t>
  </si>
  <si>
    <t>Oldenburg</t>
  </si>
  <si>
    <t>Sunman</t>
  </si>
  <si>
    <t>Vevay</t>
  </si>
  <si>
    <t>Borden</t>
  </si>
  <si>
    <t>Depauw</t>
  </si>
  <si>
    <t>Eckerty</t>
  </si>
  <si>
    <t>English</t>
  </si>
  <si>
    <t>Floyds Knobs</t>
  </si>
  <si>
    <t>Lanesville</t>
  </si>
  <si>
    <t>Leavenworth</t>
  </si>
  <si>
    <t>Mauckport</t>
  </si>
  <si>
    <t>Nabb</t>
  </si>
  <si>
    <t>New Salisbury</t>
  </si>
  <si>
    <t>Otisco</t>
  </si>
  <si>
    <t>Pekin</t>
  </si>
  <si>
    <t>Sellersburg</t>
  </si>
  <si>
    <t>Taswell</t>
  </si>
  <si>
    <t>Underwood</t>
  </si>
  <si>
    <t>Butlerville</t>
  </si>
  <si>
    <t>Clifford</t>
  </si>
  <si>
    <t>Commiskey</t>
  </si>
  <si>
    <t>Crothersville</t>
  </si>
  <si>
    <t>Deputy</t>
  </si>
  <si>
    <t>Dupont</t>
  </si>
  <si>
    <t>Freetown</t>
  </si>
  <si>
    <t>Medora</t>
  </si>
  <si>
    <t>New Point</t>
  </si>
  <si>
    <t>North Vernon</t>
  </si>
  <si>
    <t>Paris Crossing</t>
  </si>
  <si>
    <t>Scipio</t>
  </si>
  <si>
    <t>Vallonia</t>
  </si>
  <si>
    <t>Muncie</t>
  </si>
  <si>
    <t>Cambridge City</t>
  </si>
  <si>
    <t>Connersville</t>
  </si>
  <si>
    <t>Dunreith</t>
  </si>
  <si>
    <t>Economy</t>
  </si>
  <si>
    <t>Farmland</t>
  </si>
  <si>
    <t>Fountain City</t>
  </si>
  <si>
    <t>Greens Fork</t>
  </si>
  <si>
    <t>Hartford City</t>
  </si>
  <si>
    <t>Kennard</t>
  </si>
  <si>
    <t>Losantville</t>
  </si>
  <si>
    <t>Mooreland</t>
  </si>
  <si>
    <t>Mount Summit</t>
  </si>
  <si>
    <t>Parker City</t>
  </si>
  <si>
    <t>Pennville</t>
  </si>
  <si>
    <t>Redkey</t>
  </si>
  <si>
    <t>Salamonia</t>
  </si>
  <si>
    <t>Spiceland</t>
  </si>
  <si>
    <t>Springport</t>
  </si>
  <si>
    <t>Straughn</t>
  </si>
  <si>
    <t>Sulphur Springs</t>
  </si>
  <si>
    <t>Ellettsville</t>
  </si>
  <si>
    <t>French Lick</t>
  </si>
  <si>
    <t>Gosport</t>
  </si>
  <si>
    <t>Heltonville</t>
  </si>
  <si>
    <t>Jasonville</t>
  </si>
  <si>
    <t>Linton</t>
  </si>
  <si>
    <t>Oolitic</t>
  </si>
  <si>
    <t>Owensburg</t>
  </si>
  <si>
    <t>Solsberry</t>
  </si>
  <si>
    <t>Stinesville</t>
  </si>
  <si>
    <t>Switz City</t>
  </si>
  <si>
    <t>West Baden Springs</t>
  </si>
  <si>
    <t>Bicknell</t>
  </si>
  <si>
    <t>Birdseye</t>
  </si>
  <si>
    <t>Bruceville</t>
  </si>
  <si>
    <t>Cannelburg</t>
  </si>
  <si>
    <t>Celestine</t>
  </si>
  <si>
    <t>Crane</t>
  </si>
  <si>
    <t>Decker</t>
  </si>
  <si>
    <t>Dubois</t>
  </si>
  <si>
    <t>Edwardsport</t>
  </si>
  <si>
    <t>Elnora</t>
  </si>
  <si>
    <t>Evanston</t>
  </si>
  <si>
    <t>Ferdinand</t>
  </si>
  <si>
    <t>Freelandville</t>
  </si>
  <si>
    <t>Gentryville</t>
  </si>
  <si>
    <t>Huntingburg</t>
  </si>
  <si>
    <t>Leopold</t>
  </si>
  <si>
    <t>Lincoln City</t>
  </si>
  <si>
    <t>Loogootee</t>
  </si>
  <si>
    <t>Monroe City</t>
  </si>
  <si>
    <t>Oaktown</t>
  </si>
  <si>
    <t>Odon</t>
  </si>
  <si>
    <t>Otwell</t>
  </si>
  <si>
    <t>Saint Anthony</t>
  </si>
  <si>
    <t>Saint Croix</t>
  </si>
  <si>
    <t>Saint Meinrad</t>
  </si>
  <si>
    <t>Sandborn</t>
  </si>
  <si>
    <t>Santa Claus</t>
  </si>
  <si>
    <t>Schnellville</t>
  </si>
  <si>
    <t>Shoals</t>
  </si>
  <si>
    <t>Spurgeon</t>
  </si>
  <si>
    <t>Stendal</t>
  </si>
  <si>
    <t>Tell City</t>
  </si>
  <si>
    <t>Velpen</t>
  </si>
  <si>
    <t>Vincennes</t>
  </si>
  <si>
    <t>Westphalia</t>
  </si>
  <si>
    <t>Winslow</t>
  </si>
  <si>
    <t>Chandler</t>
  </si>
  <si>
    <t>Chrisney</t>
  </si>
  <si>
    <t>Elberfeld</t>
  </si>
  <si>
    <t>New Harmony</t>
  </si>
  <si>
    <t>Poseyville</t>
  </si>
  <si>
    <t>Tennyson</t>
  </si>
  <si>
    <t>Wadesville</t>
  </si>
  <si>
    <t>Haubstadt</t>
  </si>
  <si>
    <t>Fort Branch</t>
  </si>
  <si>
    <t>Francisco</t>
  </si>
  <si>
    <t>Mackey</t>
  </si>
  <si>
    <t>Oakland City</t>
  </si>
  <si>
    <t>Patoka</t>
  </si>
  <si>
    <t>Evansville</t>
  </si>
  <si>
    <t>Terre Haute</t>
  </si>
  <si>
    <t>Brazil</t>
  </si>
  <si>
    <t>Carbon</t>
  </si>
  <si>
    <t>Centerpoint</t>
  </si>
  <si>
    <t>Cory</t>
  </si>
  <si>
    <t>Dugger</t>
  </si>
  <si>
    <t>Fairbanks</t>
  </si>
  <si>
    <t>Farmersburg</t>
  </si>
  <si>
    <t>Hymera</t>
  </si>
  <si>
    <t>Knightsville</t>
  </si>
  <si>
    <t>Mecca</t>
  </si>
  <si>
    <t>Merom</t>
  </si>
  <si>
    <t>New Goshen</t>
  </si>
  <si>
    <t>Pimento</t>
  </si>
  <si>
    <t>Riley</t>
  </si>
  <si>
    <t>Shelburn</t>
  </si>
  <si>
    <t>Universal</t>
  </si>
  <si>
    <t>West Terre Haute</t>
  </si>
  <si>
    <t>Ambia</t>
  </si>
  <si>
    <t>Battle Ground</t>
  </si>
  <si>
    <t>Brook</t>
  </si>
  <si>
    <t>Brookston</t>
  </si>
  <si>
    <t>Buck Creek</t>
  </si>
  <si>
    <t>Burnettsville</t>
  </si>
  <si>
    <t>Chalmers</t>
  </si>
  <si>
    <t>Crawfordsville</t>
  </si>
  <si>
    <t>Earl Park</t>
  </si>
  <si>
    <t>Fair Oaks</t>
  </si>
  <si>
    <t>Francesville</t>
  </si>
  <si>
    <t>Goodland</t>
  </si>
  <si>
    <t>Idaville</t>
  </si>
  <si>
    <t>Kentland</t>
  </si>
  <si>
    <t>Ladoga</t>
  </si>
  <si>
    <t>Medaryville</t>
  </si>
  <si>
    <t>Mellott</t>
  </si>
  <si>
    <t>Monon</t>
  </si>
  <si>
    <t>Morocco</t>
  </si>
  <si>
    <t>Mount Ayr</t>
  </si>
  <si>
    <t>New Ross</t>
  </si>
  <si>
    <t>Otterbein</t>
  </si>
  <si>
    <t>Pine Village</t>
  </si>
  <si>
    <t>Stockwell</t>
  </si>
  <si>
    <t>Veedersburg</t>
  </si>
  <si>
    <t>Waynetown</t>
  </si>
  <si>
    <t>Yeoman</t>
  </si>
  <si>
    <t>Algonac</t>
  </si>
  <si>
    <t>MI</t>
  </si>
  <si>
    <t>Allenton</t>
  </si>
  <si>
    <t>Almont</t>
  </si>
  <si>
    <t>Armada</t>
  </si>
  <si>
    <t>Capac</t>
  </si>
  <si>
    <t>Center Line</t>
  </si>
  <si>
    <t>Clawson</t>
  </si>
  <si>
    <t>Eastpointe</t>
  </si>
  <si>
    <t>Emmett</t>
  </si>
  <si>
    <t>Fraser</t>
  </si>
  <si>
    <t>Goodells</t>
  </si>
  <si>
    <t>Harsens Island</t>
  </si>
  <si>
    <t>Hazel Park</t>
  </si>
  <si>
    <t>Jeddo</t>
  </si>
  <si>
    <t>Clinton Township</t>
  </si>
  <si>
    <t>Marine City</t>
  </si>
  <si>
    <t>Macomb</t>
  </si>
  <si>
    <t>Mount Clemens</t>
  </si>
  <si>
    <t>Harrison Township</t>
  </si>
  <si>
    <t>North Street</t>
  </si>
  <si>
    <t>East China</t>
  </si>
  <si>
    <t>Fort Gratiot</t>
  </si>
  <si>
    <t>Port Huron</t>
  </si>
  <si>
    <t>Romeo</t>
  </si>
  <si>
    <t>Pleasant Ridge</t>
  </si>
  <si>
    <t>Huntington Woods</t>
  </si>
  <si>
    <t>Smiths Creek</t>
  </si>
  <si>
    <t>Saint Clair Shores</t>
  </si>
  <si>
    <t>Allen Park</t>
  </si>
  <si>
    <t>Ann Arbor</t>
  </si>
  <si>
    <t>Carleton</t>
  </si>
  <si>
    <t>Dearborn</t>
  </si>
  <si>
    <t>Melvindale</t>
  </si>
  <si>
    <t>Dearborn Heights</t>
  </si>
  <si>
    <t>Gregory</t>
  </si>
  <si>
    <t>Grosse Ile</t>
  </si>
  <si>
    <t>Ida</t>
  </si>
  <si>
    <t>Inkster</t>
  </si>
  <si>
    <t>La Salle</t>
  </si>
  <si>
    <t>Luna Pier</t>
  </si>
  <si>
    <t>Maybee</t>
  </si>
  <si>
    <t>New Hudson</t>
  </si>
  <si>
    <t>Pinckney</t>
  </si>
  <si>
    <t>Saline</t>
  </si>
  <si>
    <t>Samaria</t>
  </si>
  <si>
    <t>South Lyon</t>
  </si>
  <si>
    <t>South Rockwood</t>
  </si>
  <si>
    <t>Temperance</t>
  </si>
  <si>
    <t>Westland</t>
  </si>
  <si>
    <t>Whitmore Lake</t>
  </si>
  <si>
    <t>Whittaker</t>
  </si>
  <si>
    <t>Wyandotte</t>
  </si>
  <si>
    <t>Southgate</t>
  </si>
  <si>
    <t>Ypsilanti</t>
  </si>
  <si>
    <t>Hamtramck</t>
  </si>
  <si>
    <t>River Rouge</t>
  </si>
  <si>
    <t>Harper Woods</t>
  </si>
  <si>
    <t>Ecorse</t>
  </si>
  <si>
    <t>Grosse Pointe</t>
  </si>
  <si>
    <t>Oak Park</t>
  </si>
  <si>
    <t>Bloomfield Hills</t>
  </si>
  <si>
    <t>Sterling Heights</t>
  </si>
  <si>
    <t>Keego Harbor</t>
  </si>
  <si>
    <t>Auburn Hills</t>
  </si>
  <si>
    <t>Pontiac</t>
  </si>
  <si>
    <t>Davisburg</t>
  </si>
  <si>
    <t>Lake Orion</t>
  </si>
  <si>
    <t>Leonard</t>
  </si>
  <si>
    <t>Novi</t>
  </si>
  <si>
    <t>Commerce Township</t>
  </si>
  <si>
    <t>Walled Lake</t>
  </si>
  <si>
    <t>Wixom</t>
  </si>
  <si>
    <t>Applegate</t>
  </si>
  <si>
    <t>Bad Axe</t>
  </si>
  <si>
    <t>Birch Run</t>
  </si>
  <si>
    <t>Brown City</t>
  </si>
  <si>
    <t>Carsonville</t>
  </si>
  <si>
    <t>Columbiaville</t>
  </si>
  <si>
    <t>Croswell</t>
  </si>
  <si>
    <t>Davison</t>
  </si>
  <si>
    <t>Deckerville</t>
  </si>
  <si>
    <t>Durand</t>
  </si>
  <si>
    <t>Fenton</t>
  </si>
  <si>
    <t>Filion</t>
  </si>
  <si>
    <t>Goodrich</t>
  </si>
  <si>
    <t>Grand Blanc</t>
  </si>
  <si>
    <t>Harbor Beach</t>
  </si>
  <si>
    <t>Holly</t>
  </si>
  <si>
    <t>Imlay City</t>
  </si>
  <si>
    <t>Kinde</t>
  </si>
  <si>
    <t>Lapeer</t>
  </si>
  <si>
    <t>Lennon</t>
  </si>
  <si>
    <t>Marlette</t>
  </si>
  <si>
    <t>Minden City</t>
  </si>
  <si>
    <t>New Lothrop</t>
  </si>
  <si>
    <t>Ortonville</t>
  </si>
  <si>
    <t>Otter Lake</t>
  </si>
  <si>
    <t>Palms</t>
  </si>
  <si>
    <t>Peck</t>
  </si>
  <si>
    <t>Port Austin</t>
  </si>
  <si>
    <t>Port Hope</t>
  </si>
  <si>
    <t>Port Sanilac</t>
  </si>
  <si>
    <t>Snover</t>
  </si>
  <si>
    <t>Swartz Creek</t>
  </si>
  <si>
    <t>Ubly</t>
  </si>
  <si>
    <t>Flint</t>
  </si>
  <si>
    <t>Saginaw</t>
  </si>
  <si>
    <t>Bentley</t>
  </si>
  <si>
    <t>Brant</t>
  </si>
  <si>
    <t>Breckenridge</t>
  </si>
  <si>
    <t>Chesaning</t>
  </si>
  <si>
    <t>Clare</t>
  </si>
  <si>
    <t>Comins</t>
  </si>
  <si>
    <t>Farwell</t>
  </si>
  <si>
    <t>Gladwin</t>
  </si>
  <si>
    <t>Higgins Lake</t>
  </si>
  <si>
    <t>Houghton Lake</t>
  </si>
  <si>
    <t>Kawkawlin</t>
  </si>
  <si>
    <t>Lupton</t>
  </si>
  <si>
    <t>Merrill</t>
  </si>
  <si>
    <t>Mio</t>
  </si>
  <si>
    <t>Oakley</t>
  </si>
  <si>
    <t>Pinconning</t>
  </si>
  <si>
    <t>Prudenville</t>
  </si>
  <si>
    <t>Rhodes</t>
  </si>
  <si>
    <t>Roscommon</t>
  </si>
  <si>
    <t>Rose City</t>
  </si>
  <si>
    <t>Saint Helen</t>
  </si>
  <si>
    <t>West Branch</t>
  </si>
  <si>
    <t>Au Gres</t>
  </si>
  <si>
    <t>Barton City</t>
  </si>
  <si>
    <t>Bay City</t>
  </si>
  <si>
    <t>Bay Port</t>
  </si>
  <si>
    <t>Caro</t>
  </si>
  <si>
    <t>Caseville</t>
  </si>
  <si>
    <t>Cass City</t>
  </si>
  <si>
    <t>Curran</t>
  </si>
  <si>
    <t>Deford</t>
  </si>
  <si>
    <t>East Tawas</t>
  </si>
  <si>
    <t>Essexville</t>
  </si>
  <si>
    <t>Fairgrove</t>
  </si>
  <si>
    <t>Frankenmuth</t>
  </si>
  <si>
    <t>Gagetown</t>
  </si>
  <si>
    <t>Glennie</t>
  </si>
  <si>
    <t>Hale</t>
  </si>
  <si>
    <t>Mikado</t>
  </si>
  <si>
    <t>Munger</t>
  </si>
  <si>
    <t>National City</t>
  </si>
  <si>
    <t>Omer</t>
  </si>
  <si>
    <t>Oscoda</t>
  </si>
  <si>
    <t>Owendale</t>
  </si>
  <si>
    <t>Pigeon</t>
  </si>
  <si>
    <t>Prescott</t>
  </si>
  <si>
    <t>Reese</t>
  </si>
  <si>
    <t>Sebewaing</t>
  </si>
  <si>
    <t>Silverwood</t>
  </si>
  <si>
    <t>South Branch</t>
  </si>
  <si>
    <t>Spruce</t>
  </si>
  <si>
    <t>Tawas City</t>
  </si>
  <si>
    <t>Twining</t>
  </si>
  <si>
    <t>Vassar</t>
  </si>
  <si>
    <t>Whittemore</t>
  </si>
  <si>
    <t>Bannister</t>
  </si>
  <si>
    <t>Belding</t>
  </si>
  <si>
    <t>Carson City</t>
  </si>
  <si>
    <t>Cohoctah</t>
  </si>
  <si>
    <t>Crystal</t>
  </si>
  <si>
    <t>Dimondale</t>
  </si>
  <si>
    <t>Eagle</t>
  </si>
  <si>
    <t>East Lansing</t>
  </si>
  <si>
    <t>Eaton Rapids</t>
  </si>
  <si>
    <t>Edmore</t>
  </si>
  <si>
    <t>Elsie</t>
  </si>
  <si>
    <t>Elwell</t>
  </si>
  <si>
    <t>Fowlerville</t>
  </si>
  <si>
    <t>Grand Ledge</t>
  </si>
  <si>
    <t>Haslett</t>
  </si>
  <si>
    <t>Laingsburg</t>
  </si>
  <si>
    <t>Lake Odessa</t>
  </si>
  <si>
    <t>McBrides</t>
  </si>
  <si>
    <t>Maple Rapids</t>
  </si>
  <si>
    <t>Morrice</t>
  </si>
  <si>
    <t>Mulliken</t>
  </si>
  <si>
    <t>Okemos</t>
  </si>
  <si>
    <t>Owosso</t>
  </si>
  <si>
    <t>Palo</t>
  </si>
  <si>
    <t>Perrinton</t>
  </si>
  <si>
    <t>Pewamo</t>
  </si>
  <si>
    <t>Pompeii</t>
  </si>
  <si>
    <t>Potterville</t>
  </si>
  <si>
    <t>Rosebush</t>
  </si>
  <si>
    <t>Saint Louis</t>
  </si>
  <si>
    <t>Shepherd</t>
  </si>
  <si>
    <t>Six Lakes</t>
  </si>
  <si>
    <t>Sunfield</t>
  </si>
  <si>
    <t>Webberville</t>
  </si>
  <si>
    <t>Weidman</t>
  </si>
  <si>
    <t>Kalamazoo</t>
  </si>
  <si>
    <t>Allegan</t>
  </si>
  <si>
    <t>Battle Creek</t>
  </si>
  <si>
    <t>Benton Harbor</t>
  </si>
  <si>
    <t>Breedsville</t>
  </si>
  <si>
    <t>Burr Oak</t>
  </si>
  <si>
    <t>Cassopolis</t>
  </si>
  <si>
    <t>Ceresco</t>
  </si>
  <si>
    <t>Coloma</t>
  </si>
  <si>
    <t>Colon</t>
  </si>
  <si>
    <t>Constantine</t>
  </si>
  <si>
    <t>Covert</t>
  </si>
  <si>
    <t>Delton</t>
  </si>
  <si>
    <t>Dowagiac</t>
  </si>
  <si>
    <t>Dowling</t>
  </si>
  <si>
    <t>East Leroy</t>
  </si>
  <si>
    <t>Galesburg</t>
  </si>
  <si>
    <t>Gobles</t>
  </si>
  <si>
    <t>Hickory Corners</t>
  </si>
  <si>
    <t>Leonidas</t>
  </si>
  <si>
    <t>Mattawan</t>
  </si>
  <si>
    <t>Nottawa</t>
  </si>
  <si>
    <t>Olivet</t>
  </si>
  <si>
    <t>Otsego</t>
  </si>
  <si>
    <t>Plainwell</t>
  </si>
  <si>
    <t>Schoolcraft</t>
  </si>
  <si>
    <t>Scotts</t>
  </si>
  <si>
    <t>South Haven</t>
  </si>
  <si>
    <t>Tekonsha</t>
  </si>
  <si>
    <t>White Pigeon</t>
  </si>
  <si>
    <t>Baroda</t>
  </si>
  <si>
    <t>Berrien Center</t>
  </si>
  <si>
    <t>Berrien Springs</t>
  </si>
  <si>
    <t>Bridgman</t>
  </si>
  <si>
    <t>Edwardsburg</t>
  </si>
  <si>
    <t>Galien</t>
  </si>
  <si>
    <t>Harbert</t>
  </si>
  <si>
    <t>New Troy</t>
  </si>
  <si>
    <t>Sawyer</t>
  </si>
  <si>
    <t>Three Oaks</t>
  </si>
  <si>
    <t>Union Pier</t>
  </si>
  <si>
    <t>Blissfield</t>
  </si>
  <si>
    <t>Britton</t>
  </si>
  <si>
    <t>Cement City</t>
  </si>
  <si>
    <t>Clarklake</t>
  </si>
  <si>
    <t>Grass Lake</t>
  </si>
  <si>
    <t>Manitou Beach</t>
  </si>
  <si>
    <t>Michigan Center</t>
  </si>
  <si>
    <t>Morenci</t>
  </si>
  <si>
    <t>Munith</t>
  </si>
  <si>
    <t>Onondaga</t>
  </si>
  <si>
    <t>Onsted</t>
  </si>
  <si>
    <t>Osseo</t>
  </si>
  <si>
    <t>Ottawa Lake</t>
  </si>
  <si>
    <t>Parma</t>
  </si>
  <si>
    <t>Riga</t>
  </si>
  <si>
    <t>Rives Junction</t>
  </si>
  <si>
    <t>Sand Creek</t>
  </si>
  <si>
    <t>Somerset Center</t>
  </si>
  <si>
    <t>Spring Arbor</t>
  </si>
  <si>
    <t>Tecumseh</t>
  </si>
  <si>
    <t>Barryton</t>
  </si>
  <si>
    <t>Big Rapids</t>
  </si>
  <si>
    <t>Bitely</t>
  </si>
  <si>
    <t>Brohman</t>
  </si>
  <si>
    <t>Byron Center</t>
  </si>
  <si>
    <t>Casnovia</t>
  </si>
  <si>
    <t>Cedar Springs</t>
  </si>
  <si>
    <t>Comstock Park</t>
  </si>
  <si>
    <t>Dorr</t>
  </si>
  <si>
    <t>Gowen</t>
  </si>
  <si>
    <t>Howard City</t>
  </si>
  <si>
    <t>Kent City</t>
  </si>
  <si>
    <t>Mecosta</t>
  </si>
  <si>
    <t>Moline</t>
  </si>
  <si>
    <t>Morley</t>
  </si>
  <si>
    <t>Newaygo</t>
  </si>
  <si>
    <t>Remus</t>
  </si>
  <si>
    <t>Rodney</t>
  </si>
  <si>
    <t>Stanwood</t>
  </si>
  <si>
    <t>Trufant</t>
  </si>
  <si>
    <t>White Cloud</t>
  </si>
  <si>
    <t>Branch</t>
  </si>
  <si>
    <t>Coopersville</t>
  </si>
  <si>
    <t>Fennville</t>
  </si>
  <si>
    <t>Free Soil</t>
  </si>
  <si>
    <t>Fruitport</t>
  </si>
  <si>
    <t>Grand Haven</t>
  </si>
  <si>
    <t>Grandville</t>
  </si>
  <si>
    <t>Hart</t>
  </si>
  <si>
    <t>Hesperia</t>
  </si>
  <si>
    <t>Hudsonville</t>
  </si>
  <si>
    <t>Jenison</t>
  </si>
  <si>
    <t>Ludington</t>
  </si>
  <si>
    <t>Marne</t>
  </si>
  <si>
    <t>Mears</t>
  </si>
  <si>
    <t>Muskegon</t>
  </si>
  <si>
    <t>New Era</t>
  </si>
  <si>
    <t>Nunica</t>
  </si>
  <si>
    <t>Pentwater</t>
  </si>
  <si>
    <t>Rothbury</t>
  </si>
  <si>
    <t>Saugatuck</t>
  </si>
  <si>
    <t>Scottville</t>
  </si>
  <si>
    <t>Twin Lake</t>
  </si>
  <si>
    <t>Walkerville</t>
  </si>
  <si>
    <t>West Olive</t>
  </si>
  <si>
    <t>Zeeland</t>
  </si>
  <si>
    <t>Cadillac</t>
  </si>
  <si>
    <t>Alba</t>
  </si>
  <si>
    <t>Benzonia</t>
  </si>
  <si>
    <t>Boon</t>
  </si>
  <si>
    <t>Brethren</t>
  </si>
  <si>
    <t>Buckley</t>
  </si>
  <si>
    <t>Cedar</t>
  </si>
  <si>
    <t>Central Lake</t>
  </si>
  <si>
    <t>Chase</t>
  </si>
  <si>
    <t>Copemish</t>
  </si>
  <si>
    <t>Elk Rapids</t>
  </si>
  <si>
    <t>Evart</t>
  </si>
  <si>
    <t>Fife Lake</t>
  </si>
  <si>
    <t>Filer City</t>
  </si>
  <si>
    <t>Glen Arbor</t>
  </si>
  <si>
    <t>Grawn</t>
  </si>
  <si>
    <t>Harrietta</t>
  </si>
  <si>
    <t>Hersey</t>
  </si>
  <si>
    <t>Honor</t>
  </si>
  <si>
    <t>Idlewild</t>
  </si>
  <si>
    <t>Interlochen</t>
  </si>
  <si>
    <t>Irons</t>
  </si>
  <si>
    <t>Kaleva</t>
  </si>
  <si>
    <t>Kalkaska</t>
  </si>
  <si>
    <t>Kewadin</t>
  </si>
  <si>
    <t>Lake Ann</t>
  </si>
  <si>
    <t>Lake Leelanau</t>
  </si>
  <si>
    <t>Luther</t>
  </si>
  <si>
    <t>Mc Bain</t>
  </si>
  <si>
    <t>Mancelona</t>
  </si>
  <si>
    <t>Manistee</t>
  </si>
  <si>
    <t>Manton</t>
  </si>
  <si>
    <t>Maple City</t>
  </si>
  <si>
    <t>Mesick</t>
  </si>
  <si>
    <t>Omena</t>
  </si>
  <si>
    <t>Onekama</t>
  </si>
  <si>
    <t>Rapid City</t>
  </si>
  <si>
    <t>Reed City</t>
  </si>
  <si>
    <t>Sears</t>
  </si>
  <si>
    <t>South Boardman</t>
  </si>
  <si>
    <t>Suttons Bay</t>
  </si>
  <si>
    <t>Thompsonville</t>
  </si>
  <si>
    <t>Traverse City</t>
  </si>
  <si>
    <t>Tustin</t>
  </si>
  <si>
    <t>Mackinaw City</t>
  </si>
  <si>
    <t>Alanson</t>
  </si>
  <si>
    <t>Alpena</t>
  </si>
  <si>
    <t>Barbeau</t>
  </si>
  <si>
    <t>Boyne City</t>
  </si>
  <si>
    <t>Boyne Falls</t>
  </si>
  <si>
    <t>Brimley</t>
  </si>
  <si>
    <t>Brutus</t>
  </si>
  <si>
    <t>Burt Lake</t>
  </si>
  <si>
    <t>Carp Lake</t>
  </si>
  <si>
    <t>Charlevoix</t>
  </si>
  <si>
    <t>Cheboygan</t>
  </si>
  <si>
    <t>Dafter</t>
  </si>
  <si>
    <t>De Tour Village</t>
  </si>
  <si>
    <t>Drummond Island</t>
  </si>
  <si>
    <t>East Jordan</t>
  </si>
  <si>
    <t>Eckerman</t>
  </si>
  <si>
    <t>Frederic</t>
  </si>
  <si>
    <t>Gaylord</t>
  </si>
  <si>
    <t>Goetzville</t>
  </si>
  <si>
    <t>Grayling</t>
  </si>
  <si>
    <t>Harbor Springs</t>
  </si>
  <si>
    <t>Hawks</t>
  </si>
  <si>
    <t>Herron</t>
  </si>
  <si>
    <t>Hessel</t>
  </si>
  <si>
    <t>Hillman</t>
  </si>
  <si>
    <t>Hubbard Lake</t>
  </si>
  <si>
    <t>Hulbert</t>
  </si>
  <si>
    <t>Indian River</t>
  </si>
  <si>
    <t>Johannesburg</t>
  </si>
  <si>
    <t>Kinross</t>
  </si>
  <si>
    <t>Lachine</t>
  </si>
  <si>
    <t>Levering</t>
  </si>
  <si>
    <t>Mackinac Island</t>
  </si>
  <si>
    <t>Moran</t>
  </si>
  <si>
    <t>Naubinway</t>
  </si>
  <si>
    <t>Oden</t>
  </si>
  <si>
    <t>Onaway</t>
  </si>
  <si>
    <t>Ossineke</t>
  </si>
  <si>
    <t>Pellston</t>
  </si>
  <si>
    <t>Petoskey</t>
  </si>
  <si>
    <t>Pickford</t>
  </si>
  <si>
    <t>Pointe Aux Pins</t>
  </si>
  <si>
    <t>Posen</t>
  </si>
  <si>
    <t>Rogers City</t>
  </si>
  <si>
    <t>Rudyard</t>
  </si>
  <si>
    <t>Saint Ignace</t>
  </si>
  <si>
    <t>Beaver Island</t>
  </si>
  <si>
    <t>Sault Sainte Marie</t>
  </si>
  <si>
    <t>Kincheloe</t>
  </si>
  <si>
    <t>Topinabee</t>
  </si>
  <si>
    <t>Trout Lake</t>
  </si>
  <si>
    <t>Walloon Lake</t>
  </si>
  <si>
    <t>Wolverine</t>
  </si>
  <si>
    <t>Iron Mountain</t>
  </si>
  <si>
    <t>Kingsford</t>
  </si>
  <si>
    <t>Allouez</t>
  </si>
  <si>
    <t>Au Train</t>
  </si>
  <si>
    <t>Bark River</t>
  </si>
  <si>
    <t>Big Bay</t>
  </si>
  <si>
    <t>Carney</t>
  </si>
  <si>
    <t>Channing</t>
  </si>
  <si>
    <t>Cooks</t>
  </si>
  <si>
    <t>Cornell</t>
  </si>
  <si>
    <t>Curtis</t>
  </si>
  <si>
    <t>Daggett</t>
  </si>
  <si>
    <t>Deerton</t>
  </si>
  <si>
    <t>Eben Junction</t>
  </si>
  <si>
    <t>Rumely</t>
  </si>
  <si>
    <t>Engadine</t>
  </si>
  <si>
    <t>Escanaba</t>
  </si>
  <si>
    <t>Felch</t>
  </si>
  <si>
    <t>Little Lake</t>
  </si>
  <si>
    <t>Foster City</t>
  </si>
  <si>
    <t>Garden</t>
  </si>
  <si>
    <t>Germfask</t>
  </si>
  <si>
    <t>Gould City</t>
  </si>
  <si>
    <t>Grand Marais</t>
  </si>
  <si>
    <t>Gulliver</t>
  </si>
  <si>
    <t>Gwinn</t>
  </si>
  <si>
    <t>Hermansville</t>
  </si>
  <si>
    <t>Ishpeming</t>
  </si>
  <si>
    <t>Mc Millan</t>
  </si>
  <si>
    <t>Manistique</t>
  </si>
  <si>
    <t>Marquette</t>
  </si>
  <si>
    <t>Menominee</t>
  </si>
  <si>
    <t>Michigamme</t>
  </si>
  <si>
    <t>Munising</t>
  </si>
  <si>
    <t>Nadeau</t>
  </si>
  <si>
    <t>Nahma</t>
  </si>
  <si>
    <t>Negaunee</t>
  </si>
  <si>
    <t>Perronville</t>
  </si>
  <si>
    <t>Powers</t>
  </si>
  <si>
    <t>Quinnesec</t>
  </si>
  <si>
    <t>Rapid River</t>
  </si>
  <si>
    <t>Sagola</t>
  </si>
  <si>
    <t>Seney</t>
  </si>
  <si>
    <t>Shingleton</t>
  </si>
  <si>
    <t>Skandia</t>
  </si>
  <si>
    <t>Spalding</t>
  </si>
  <si>
    <t>Trenary</t>
  </si>
  <si>
    <t>Vulcan</t>
  </si>
  <si>
    <t>Wetmore</t>
  </si>
  <si>
    <t>Ahmeek</t>
  </si>
  <si>
    <t>Alpha</t>
  </si>
  <si>
    <t>Amasa</t>
  </si>
  <si>
    <t>Atlantic Mine</t>
  </si>
  <si>
    <t>Baraga</t>
  </si>
  <si>
    <t>Bergland</t>
  </si>
  <si>
    <t>Bruce Crossing</t>
  </si>
  <si>
    <t>Calumet</t>
  </si>
  <si>
    <t>Caspian</t>
  </si>
  <si>
    <t>Chassell</t>
  </si>
  <si>
    <t>Copper City</t>
  </si>
  <si>
    <t>Copper Harbor</t>
  </si>
  <si>
    <t>Crystal Falls</t>
  </si>
  <si>
    <t>Dodgeville</t>
  </si>
  <si>
    <t>Dollar Bay</t>
  </si>
  <si>
    <t>Ewen</t>
  </si>
  <si>
    <t>Gaastra</t>
  </si>
  <si>
    <t>Hubbell</t>
  </si>
  <si>
    <t>Iron River</t>
  </si>
  <si>
    <t>Ironwood</t>
  </si>
  <si>
    <t>Lake Linden</t>
  </si>
  <si>
    <t>Marenisco</t>
  </si>
  <si>
    <t>Mass City</t>
  </si>
  <si>
    <t>Nisula</t>
  </si>
  <si>
    <t>Ontonagon</t>
  </si>
  <si>
    <t>Painesdale</t>
  </si>
  <si>
    <t>Pelkie</t>
  </si>
  <si>
    <t>Ramsay</t>
  </si>
  <si>
    <t>Sidnaw</t>
  </si>
  <si>
    <t>Skanee</t>
  </si>
  <si>
    <t>South Range</t>
  </si>
  <si>
    <t>Toivola</t>
  </si>
  <si>
    <t>Trout Creek</t>
  </si>
  <si>
    <t>Watersmeet</t>
  </si>
  <si>
    <t>Watton</t>
  </si>
  <si>
    <t>Ackworth</t>
  </si>
  <si>
    <t>IA</t>
  </si>
  <si>
    <t>Adair</t>
  </si>
  <si>
    <t>Alleman</t>
  </si>
  <si>
    <t>Allerton</t>
  </si>
  <si>
    <t>Ames</t>
  </si>
  <si>
    <t>Ankeny</t>
  </si>
  <si>
    <t>Bagley</t>
  </si>
  <si>
    <t>Barnes City</t>
  </si>
  <si>
    <t>Blairsburg</t>
  </si>
  <si>
    <t>Bondurant</t>
  </si>
  <si>
    <t>Bouton</t>
  </si>
  <si>
    <t>Brayton</t>
  </si>
  <si>
    <t>Bussey</t>
  </si>
  <si>
    <t>Casey</t>
  </si>
  <si>
    <t>Chariton</t>
  </si>
  <si>
    <t>Churdan</t>
  </si>
  <si>
    <t>Colo</t>
  </si>
  <si>
    <t>Coon Rapids</t>
  </si>
  <si>
    <t>Dallas Center</t>
  </si>
  <si>
    <t>Davis City</t>
  </si>
  <si>
    <t>Dows</t>
  </si>
  <si>
    <t>Earlham</t>
  </si>
  <si>
    <t>Ellston</t>
  </si>
  <si>
    <t>Exira</t>
  </si>
  <si>
    <t>Galt</t>
  </si>
  <si>
    <t>Garden Grove</t>
  </si>
  <si>
    <t>Grimes</t>
  </si>
  <si>
    <t>Grinnell</t>
  </si>
  <si>
    <t>Guthrie Center</t>
  </si>
  <si>
    <t>Harvey</t>
  </si>
  <si>
    <t>Humeston</t>
  </si>
  <si>
    <t>Huxley</t>
  </si>
  <si>
    <t>Iowa Falls</t>
  </si>
  <si>
    <t>Kamrar</t>
  </si>
  <si>
    <t>Kellerton</t>
  </si>
  <si>
    <t>Kelley</t>
  </si>
  <si>
    <t>Kellogg</t>
  </si>
  <si>
    <t>Lamoni</t>
  </si>
  <si>
    <t>Le Grand</t>
  </si>
  <si>
    <t>Liscomb</t>
  </si>
  <si>
    <t>Lorimor</t>
  </si>
  <si>
    <t>Lovilia</t>
  </si>
  <si>
    <t>Mc Callsburg</t>
  </si>
  <si>
    <t>Malcom</t>
  </si>
  <si>
    <t>Marshalltown</t>
  </si>
  <si>
    <t>Martensdale</t>
  </si>
  <si>
    <t>Maxwell</t>
  </si>
  <si>
    <t>Melcher</t>
  </si>
  <si>
    <t>Minburn</t>
  </si>
  <si>
    <t>Mingo</t>
  </si>
  <si>
    <t>Mitchellville</t>
  </si>
  <si>
    <t>Montour</t>
  </si>
  <si>
    <t>New Virginia</t>
  </si>
  <si>
    <t>Ogden</t>
  </si>
  <si>
    <t>Otley</t>
  </si>
  <si>
    <t>Panora</t>
  </si>
  <si>
    <t>Paton</t>
  </si>
  <si>
    <t>Pella</t>
  </si>
  <si>
    <t>Pilot Mound</t>
  </si>
  <si>
    <t>Popejoy</t>
  </si>
  <si>
    <t>Prairie City</t>
  </si>
  <si>
    <t>Prole</t>
  </si>
  <si>
    <t>Radcliffe</t>
  </si>
  <si>
    <t>Randall</t>
  </si>
  <si>
    <t>Reasnor</t>
  </si>
  <si>
    <t>Rippey</t>
  </si>
  <si>
    <t>Roland</t>
  </si>
  <si>
    <t>Runnells</t>
  </si>
  <si>
    <t>Searsboro</t>
  </si>
  <si>
    <t>Sheldahl</t>
  </si>
  <si>
    <t>Slater</t>
  </si>
  <si>
    <t>State Center</t>
  </si>
  <si>
    <t>Story City</t>
  </si>
  <si>
    <t>Sully</t>
  </si>
  <si>
    <t>Swan</t>
  </si>
  <si>
    <t>Thornburg</t>
  </si>
  <si>
    <t>Tracy</t>
  </si>
  <si>
    <t>Van Meter</t>
  </si>
  <si>
    <t>Waukee</t>
  </si>
  <si>
    <t>West Des Moines</t>
  </si>
  <si>
    <t>What Cheer</t>
  </si>
  <si>
    <t>Winterset</t>
  </si>
  <si>
    <t>Wiota</t>
  </si>
  <si>
    <t>Zearing</t>
  </si>
  <si>
    <t>Des Moines</t>
  </si>
  <si>
    <t>Urbandale</t>
  </si>
  <si>
    <t>Clive</t>
  </si>
  <si>
    <t>Mason City</t>
  </si>
  <si>
    <t>Belmond</t>
  </si>
  <si>
    <t>Britt</t>
  </si>
  <si>
    <t>Buffalo Center</t>
  </si>
  <si>
    <t>Carpenter</t>
  </si>
  <si>
    <t>Clear Lake</t>
  </si>
  <si>
    <t>Corwith</t>
  </si>
  <si>
    <t>Coulter</t>
  </si>
  <si>
    <t>Crystal Lake</t>
  </si>
  <si>
    <t>Dougherty</t>
  </si>
  <si>
    <t>Fertile</t>
  </si>
  <si>
    <t>Goodell</t>
  </si>
  <si>
    <t>Hanlontown</t>
  </si>
  <si>
    <t>Joice</t>
  </si>
  <si>
    <t>Kanawha</t>
  </si>
  <si>
    <t>Kensett</t>
  </si>
  <si>
    <t>Klemme</t>
  </si>
  <si>
    <t>Lake Mills</t>
  </si>
  <si>
    <t>Lakota</t>
  </si>
  <si>
    <t>Latimer</t>
  </si>
  <si>
    <t>Little Cedar</t>
  </si>
  <si>
    <t>Mc Intire</t>
  </si>
  <si>
    <t>Manly</t>
  </si>
  <si>
    <t>Meservey</t>
  </si>
  <si>
    <t>Nora Springs</t>
  </si>
  <si>
    <t>Orchard</t>
  </si>
  <si>
    <t>Rake</t>
  </si>
  <si>
    <t>Rock Falls</t>
  </si>
  <si>
    <t>Rowan</t>
  </si>
  <si>
    <t>Rudd</t>
  </si>
  <si>
    <t>Saint Ansgar</t>
  </si>
  <si>
    <t>Scarville</t>
  </si>
  <si>
    <t>Swaledale</t>
  </si>
  <si>
    <t>Titonka</t>
  </si>
  <si>
    <t>Ventura</t>
  </si>
  <si>
    <t>Woden</t>
  </si>
  <si>
    <t>Fort Dodge</t>
  </si>
  <si>
    <t>Albert City</t>
  </si>
  <si>
    <t>Algona</t>
  </si>
  <si>
    <t>Armstrong</t>
  </si>
  <si>
    <t>Ayrshire</t>
  </si>
  <si>
    <t>Badger</t>
  </si>
  <si>
    <t>Barnum</t>
  </si>
  <si>
    <t>Bode</t>
  </si>
  <si>
    <t>Bradgate</t>
  </si>
  <si>
    <t>Callender</t>
  </si>
  <si>
    <t>Curlew</t>
  </si>
  <si>
    <t>Cylinder</t>
  </si>
  <si>
    <t>Dakota City</t>
  </si>
  <si>
    <t>Dolliver</t>
  </si>
  <si>
    <t>Duncombe</t>
  </si>
  <si>
    <t>Eagle Grove</t>
  </si>
  <si>
    <t>Early</t>
  </si>
  <si>
    <t>Emmetsburg</t>
  </si>
  <si>
    <t>Farnhamville</t>
  </si>
  <si>
    <t>Gilmore City</t>
  </si>
  <si>
    <t>Goldfield</t>
  </si>
  <si>
    <t>Gowrie</t>
  </si>
  <si>
    <t>Harcourt</t>
  </si>
  <si>
    <t>Jolley</t>
  </si>
  <si>
    <t>Lehigh</t>
  </si>
  <si>
    <t>Lone Rock</t>
  </si>
  <si>
    <t>Lu Verne</t>
  </si>
  <si>
    <t>Lytton</t>
  </si>
  <si>
    <t>Mallard</t>
  </si>
  <si>
    <t>Moorland</t>
  </si>
  <si>
    <t>Nemaha</t>
  </si>
  <si>
    <t>Otho</t>
  </si>
  <si>
    <t>Ottosen</t>
  </si>
  <si>
    <t>Plover</t>
  </si>
  <si>
    <t>Rembrandt</t>
  </si>
  <si>
    <t>Renwick</t>
  </si>
  <si>
    <t>Ringsted</t>
  </si>
  <si>
    <t>Rockwell City</t>
  </si>
  <si>
    <t>Rolfe</t>
  </si>
  <si>
    <t>Sac City</t>
  </si>
  <si>
    <t>Sioux Rapids</t>
  </si>
  <si>
    <t>Storm Lake</t>
  </si>
  <si>
    <t>Swea City</t>
  </si>
  <si>
    <t>Thor</t>
  </si>
  <si>
    <t>Varina</t>
  </si>
  <si>
    <t>Webster City</t>
  </si>
  <si>
    <t>West Bend</t>
  </si>
  <si>
    <t>Woolstock</t>
  </si>
  <si>
    <t>Ackley</t>
  </si>
  <si>
    <t>Alta Vista</t>
  </si>
  <si>
    <t>Aplington</t>
  </si>
  <si>
    <t>Aredale</t>
  </si>
  <si>
    <t>Beaman</t>
  </si>
  <si>
    <t>Cedar Falls</t>
  </si>
  <si>
    <t>Colwell</t>
  </si>
  <si>
    <t>Conrad</t>
  </si>
  <si>
    <t>Dike</t>
  </si>
  <si>
    <t>Dunkerton</t>
  </si>
  <si>
    <t>Eldora</t>
  </si>
  <si>
    <t>Garwin</t>
  </si>
  <si>
    <t>Gladbrook</t>
  </si>
  <si>
    <t>Grundy Center</t>
  </si>
  <si>
    <t>Janesville</t>
  </si>
  <si>
    <t>La Porte City</t>
  </si>
  <si>
    <t>Marble Rock</t>
  </si>
  <si>
    <t>Oelwein</t>
  </si>
  <si>
    <t>Readlyn</t>
  </si>
  <si>
    <t>Reinbeck</t>
  </si>
  <si>
    <t>Shell Rock</t>
  </si>
  <si>
    <t>Steamboat Rock</t>
  </si>
  <si>
    <t>Traer</t>
  </si>
  <si>
    <t>Tripoli</t>
  </si>
  <si>
    <t>Westgate</t>
  </si>
  <si>
    <t>Evansdale</t>
  </si>
  <si>
    <t>Blockton</t>
  </si>
  <si>
    <t>Diagonal</t>
  </si>
  <si>
    <t>Fontanelle</t>
  </si>
  <si>
    <t>Gravity</t>
  </si>
  <si>
    <t>Nodaway</t>
  </si>
  <si>
    <t>Shannon City</t>
  </si>
  <si>
    <t>Tingley</t>
  </si>
  <si>
    <t>Villisca</t>
  </si>
  <si>
    <t>Alta</t>
  </si>
  <si>
    <t>Anthon</t>
  </si>
  <si>
    <t>Aurelia</t>
  </si>
  <si>
    <t>Brunsville</t>
  </si>
  <si>
    <t>Castana</t>
  </si>
  <si>
    <t>Cleghorn</t>
  </si>
  <si>
    <t>Correctionville</t>
  </si>
  <si>
    <t>Galva</t>
  </si>
  <si>
    <t>Hawarden</t>
  </si>
  <si>
    <t>Holstein</t>
  </si>
  <si>
    <t>Hornick</t>
  </si>
  <si>
    <t>Ireton</t>
  </si>
  <si>
    <t>Larrabee</t>
  </si>
  <si>
    <t>Le Mars</t>
  </si>
  <si>
    <t>Linn Grove</t>
  </si>
  <si>
    <t>Marcus</t>
  </si>
  <si>
    <t>Maurice</t>
  </si>
  <si>
    <t>Moville</t>
  </si>
  <si>
    <t>Onawa</t>
  </si>
  <si>
    <t>Oto</t>
  </si>
  <si>
    <t>Paullina</t>
  </si>
  <si>
    <t>Peterson</t>
  </si>
  <si>
    <t>Quimby</t>
  </si>
  <si>
    <t>Schaller</t>
  </si>
  <si>
    <t>Sergeant Bluff</t>
  </si>
  <si>
    <t>Sloan</t>
  </si>
  <si>
    <t>Ute</t>
  </si>
  <si>
    <t>Washta</t>
  </si>
  <si>
    <t>Sioux City</t>
  </si>
  <si>
    <t>Alvord</t>
  </si>
  <si>
    <t>Boyden</t>
  </si>
  <si>
    <t>Doon</t>
  </si>
  <si>
    <t>George</t>
  </si>
  <si>
    <t>Hospers</t>
  </si>
  <si>
    <t>Larchwood</t>
  </si>
  <si>
    <t>Matlock</t>
  </si>
  <si>
    <t>Primghar</t>
  </si>
  <si>
    <t>Rock Rapids</t>
  </si>
  <si>
    <t>Rock Valley</t>
  </si>
  <si>
    <t>Sibley</t>
  </si>
  <si>
    <t>Sioux Center</t>
  </si>
  <si>
    <t>Arnolds Park</t>
  </si>
  <si>
    <t>Dickens</t>
  </si>
  <si>
    <t>Estherville</t>
  </si>
  <si>
    <t>Everly</t>
  </si>
  <si>
    <t>Gillett Grove</t>
  </si>
  <si>
    <t>Graettinger</t>
  </si>
  <si>
    <t>Hartley</t>
  </si>
  <si>
    <t>Ocheyedan</t>
  </si>
  <si>
    <t>Okoboji</t>
  </si>
  <si>
    <t>Royal</t>
  </si>
  <si>
    <t>Ruthven</t>
  </si>
  <si>
    <t>Spirit Lake</t>
  </si>
  <si>
    <t>Superior</t>
  </si>
  <si>
    <t>Terril</t>
  </si>
  <si>
    <t>Arthur</t>
  </si>
  <si>
    <t>Breda</t>
  </si>
  <si>
    <t>Charter Oak</t>
  </si>
  <si>
    <t>Deloit</t>
  </si>
  <si>
    <t>Denison</t>
  </si>
  <si>
    <t>Glidden</t>
  </si>
  <si>
    <t>Halbur</t>
  </si>
  <si>
    <t>Ida Grove</t>
  </si>
  <si>
    <t>Kirkman</t>
  </si>
  <si>
    <t>Kiron</t>
  </si>
  <si>
    <t>Lohrville</t>
  </si>
  <si>
    <t>Odebolt</t>
  </si>
  <si>
    <t>Schleswig</t>
  </si>
  <si>
    <t>Vail</t>
  </si>
  <si>
    <t>Wall Lake</t>
  </si>
  <si>
    <t>Westside</t>
  </si>
  <si>
    <t>Council Bluffs</t>
  </si>
  <si>
    <t>Carter Lake</t>
  </si>
  <si>
    <t>Arion</t>
  </si>
  <si>
    <t>Blencoe</t>
  </si>
  <si>
    <t>Dow City</t>
  </si>
  <si>
    <t>Earling</t>
  </si>
  <si>
    <t>Griswold</t>
  </si>
  <si>
    <t>Honey Creek</t>
  </si>
  <si>
    <t>Kimballton</t>
  </si>
  <si>
    <t>Little Sioux</t>
  </si>
  <si>
    <t>Mc Clelland</t>
  </si>
  <si>
    <t>Missouri Valley</t>
  </si>
  <si>
    <t>Modale</t>
  </si>
  <si>
    <t>Mondamin</t>
  </si>
  <si>
    <t>Neola</t>
  </si>
  <si>
    <t>Pacific Junction</t>
  </si>
  <si>
    <t>Persia</t>
  </si>
  <si>
    <t>Soldier</t>
  </si>
  <si>
    <t>Treynor</t>
  </si>
  <si>
    <t>Braddyville</t>
  </si>
  <si>
    <t>Clarinda</t>
  </si>
  <si>
    <t>Coin</t>
  </si>
  <si>
    <t>College Springs</t>
  </si>
  <si>
    <t>Farragut</t>
  </si>
  <si>
    <t>Imogene</t>
  </si>
  <si>
    <t>Northboro</t>
  </si>
  <si>
    <t>Percival</t>
  </si>
  <si>
    <t>Tabor</t>
  </si>
  <si>
    <t>Dubuque</t>
  </si>
  <si>
    <t>Andrew</t>
  </si>
  <si>
    <t>Colesburg</t>
  </si>
  <si>
    <t>Durango</t>
  </si>
  <si>
    <t>Dyersville</t>
  </si>
  <si>
    <t>Elkader</t>
  </si>
  <si>
    <t>Elkport</t>
  </si>
  <si>
    <t>Farley</t>
  </si>
  <si>
    <t>Garber</t>
  </si>
  <si>
    <t>Garnavillo</t>
  </si>
  <si>
    <t>Guttenberg</t>
  </si>
  <si>
    <t>Holy Cross</t>
  </si>
  <si>
    <t>La Motte</t>
  </si>
  <si>
    <t>Maquoketa</t>
  </si>
  <si>
    <t>Miles</t>
  </si>
  <si>
    <t>North Buena Vista</t>
  </si>
  <si>
    <t>Peosta</t>
  </si>
  <si>
    <t>Sabula</t>
  </si>
  <si>
    <t>Saint Olaf</t>
  </si>
  <si>
    <t>Spragueville</t>
  </si>
  <si>
    <t>Strawberry Point</t>
  </si>
  <si>
    <t>Zwingle</t>
  </si>
  <si>
    <t>Decorah</t>
  </si>
  <si>
    <t>Calmar</t>
  </si>
  <si>
    <t>Fort Atkinson</t>
  </si>
  <si>
    <t>Hawkeye</t>
  </si>
  <si>
    <t>Lawler</t>
  </si>
  <si>
    <t>Lime Springs</t>
  </si>
  <si>
    <t>Luana</t>
  </si>
  <si>
    <t>Mc Gregor</t>
  </si>
  <si>
    <t>Monona</t>
  </si>
  <si>
    <t>New Albin</t>
  </si>
  <si>
    <t>Postville</t>
  </si>
  <si>
    <t>Protivin</t>
  </si>
  <si>
    <t>Randalia</t>
  </si>
  <si>
    <t>Saint Lucas</t>
  </si>
  <si>
    <t>Spillville</t>
  </si>
  <si>
    <t>Wadena</t>
  </si>
  <si>
    <t>Waucoma</t>
  </si>
  <si>
    <t>Waukon</t>
  </si>
  <si>
    <t>Ainsworth</t>
  </si>
  <si>
    <t>Alburnett</t>
  </si>
  <si>
    <t>Amana</t>
  </si>
  <si>
    <t>Anamosa</t>
  </si>
  <si>
    <t>Belle Plaine</t>
  </si>
  <si>
    <t>Center Junction</t>
  </si>
  <si>
    <t>Clutier</t>
  </si>
  <si>
    <t>Coggon</t>
  </si>
  <si>
    <t>Prairieburg</t>
  </si>
  <si>
    <t>Conroy</t>
  </si>
  <si>
    <t>Guernsey</t>
  </si>
  <si>
    <t>Ely</t>
  </si>
  <si>
    <t>Harper</t>
  </si>
  <si>
    <t>Hills</t>
  </si>
  <si>
    <t>Iowa City</t>
  </si>
  <si>
    <t>Coralville</t>
  </si>
  <si>
    <t>Kalona</t>
  </si>
  <si>
    <t>Keota</t>
  </si>
  <si>
    <t>Ladora</t>
  </si>
  <si>
    <t>Lost Nation</t>
  </si>
  <si>
    <t>Lowden</t>
  </si>
  <si>
    <t>Martelle</t>
  </si>
  <si>
    <t>Mount Auburn</t>
  </si>
  <si>
    <t>North English</t>
  </si>
  <si>
    <t>Onslow</t>
  </si>
  <si>
    <t>Oxford Junction</t>
  </si>
  <si>
    <t>Parnell</t>
  </si>
  <si>
    <t>Quasqueton</t>
  </si>
  <si>
    <t>Robins</t>
  </si>
  <si>
    <t>Ryan</t>
  </si>
  <si>
    <t>Shellsburg</t>
  </si>
  <si>
    <t>South Amana</t>
  </si>
  <si>
    <t>South English</t>
  </si>
  <si>
    <t>Swisher</t>
  </si>
  <si>
    <t>Tama</t>
  </si>
  <si>
    <t>Van Horne</t>
  </si>
  <si>
    <t>Vining</t>
  </si>
  <si>
    <t>Walford</t>
  </si>
  <si>
    <t>Watkins</t>
  </si>
  <si>
    <t>Wellman</t>
  </si>
  <si>
    <t>Cedar Rapids</t>
  </si>
  <si>
    <t>Ottumwa</t>
  </si>
  <si>
    <t>Agency</t>
  </si>
  <si>
    <t>Albia</t>
  </si>
  <si>
    <t>Blakesburg</t>
  </si>
  <si>
    <t>Cantril</t>
  </si>
  <si>
    <t>Douds</t>
  </si>
  <si>
    <t>Drakesville</t>
  </si>
  <si>
    <t>Eldon</t>
  </si>
  <si>
    <t>Exline</t>
  </si>
  <si>
    <t>Floris</t>
  </si>
  <si>
    <t>Hedrick</t>
  </si>
  <si>
    <t>Keosauqua</t>
  </si>
  <si>
    <t>Libertyville</t>
  </si>
  <si>
    <t>Ollie</t>
  </si>
  <si>
    <t>Oskaloosa</t>
  </si>
  <si>
    <t>Packwood</t>
  </si>
  <si>
    <t>Plano</t>
  </si>
  <si>
    <t>Promise City</t>
  </si>
  <si>
    <t>Sigourney</t>
  </si>
  <si>
    <t>Udell</t>
  </si>
  <si>
    <t>University Park</t>
  </si>
  <si>
    <t>Bonaparte</t>
  </si>
  <si>
    <t>Donnellson</t>
  </si>
  <si>
    <t>Fort Madison</t>
  </si>
  <si>
    <t>Keokuk</t>
  </si>
  <si>
    <t>Lockridge</t>
  </si>
  <si>
    <t>Mediapolis</t>
  </si>
  <si>
    <t>Morning Sun</t>
  </si>
  <si>
    <t>Olds</t>
  </si>
  <si>
    <t>Sperry</t>
  </si>
  <si>
    <t>Wapello</t>
  </si>
  <si>
    <t>West Burlington</t>
  </si>
  <si>
    <t>Wever</t>
  </si>
  <si>
    <t>Atalissa</t>
  </si>
  <si>
    <t>Bettendorf</t>
  </si>
  <si>
    <t>Calamus</t>
  </si>
  <si>
    <t>Camanche</t>
  </si>
  <si>
    <t>Columbus City</t>
  </si>
  <si>
    <t>Columbus Junction</t>
  </si>
  <si>
    <t>De Witt</t>
  </si>
  <si>
    <t>Donahue</t>
  </si>
  <si>
    <t>Goose Lake</t>
  </si>
  <si>
    <t>Grand Mound</t>
  </si>
  <si>
    <t>Le Claire</t>
  </si>
  <si>
    <t>Letts</t>
  </si>
  <si>
    <t>Lone Tree</t>
  </si>
  <si>
    <t>Long Grove</t>
  </si>
  <si>
    <t>Mc Causland</t>
  </si>
  <si>
    <t>Muscatine</t>
  </si>
  <si>
    <t>New Liberty</t>
  </si>
  <si>
    <t>Walcott</t>
  </si>
  <si>
    <t>Welton</t>
  </si>
  <si>
    <t>Adell</t>
  </si>
  <si>
    <t>WI</t>
  </si>
  <si>
    <t>Ashippun</t>
  </si>
  <si>
    <t>Belgium</t>
  </si>
  <si>
    <t>Campbellsport</t>
  </si>
  <si>
    <t>Cedarburg</t>
  </si>
  <si>
    <t>Chilton</t>
  </si>
  <si>
    <t>Clyman</t>
  </si>
  <si>
    <t>Colgate</t>
  </si>
  <si>
    <t>Delafield</t>
  </si>
  <si>
    <t>Elkhart Lake</t>
  </si>
  <si>
    <t>Glenbeulah</t>
  </si>
  <si>
    <t>Horicon</t>
  </si>
  <si>
    <t>Hubertus</t>
  </si>
  <si>
    <t>Hustisford</t>
  </si>
  <si>
    <t>Iron Ridge</t>
  </si>
  <si>
    <t>Ixonia</t>
  </si>
  <si>
    <t>Johnson Creek</t>
  </si>
  <si>
    <t>Juneau</t>
  </si>
  <si>
    <t>Kewaskum</t>
  </si>
  <si>
    <t>Kiel</t>
  </si>
  <si>
    <t>Kohler</t>
  </si>
  <si>
    <t>Lannon</t>
  </si>
  <si>
    <t>Lomira</t>
  </si>
  <si>
    <t>Menomonee Falls</t>
  </si>
  <si>
    <t>Mount Calvary</t>
  </si>
  <si>
    <t>Nashotah</t>
  </si>
  <si>
    <t>Neosho</t>
  </si>
  <si>
    <t>New Holstein</t>
  </si>
  <si>
    <t>Oconomowoc</t>
  </si>
  <si>
    <t>Okauchee</t>
  </si>
  <si>
    <t>Oostburg</t>
  </si>
  <si>
    <t>Pewaukee</t>
  </si>
  <si>
    <t>Random Lake</t>
  </si>
  <si>
    <t>Rubicon</t>
  </si>
  <si>
    <t>Saukville</t>
  </si>
  <si>
    <t>Sheboygan</t>
  </si>
  <si>
    <t>Sheboygan Falls</t>
  </si>
  <si>
    <t>Slinger</t>
  </si>
  <si>
    <t>Thiensville</t>
  </si>
  <si>
    <t>Mequon</t>
  </si>
  <si>
    <t>Cudahy</t>
  </si>
  <si>
    <t>Delavan</t>
  </si>
  <si>
    <t>Dousman</t>
  </si>
  <si>
    <t>East Troy</t>
  </si>
  <si>
    <t>Elm Grove</t>
  </si>
  <si>
    <t>Fontana</t>
  </si>
  <si>
    <t>Franksville</t>
  </si>
  <si>
    <t>Genoa City</t>
  </si>
  <si>
    <t>Greendale</t>
  </si>
  <si>
    <t>Hales Corners</t>
  </si>
  <si>
    <t>Helenville</t>
  </si>
  <si>
    <t>Kansasville</t>
  </si>
  <si>
    <t>Kenosha</t>
  </si>
  <si>
    <t>Lake Geneva</t>
  </si>
  <si>
    <t>Mukwonago</t>
  </si>
  <si>
    <t>Muskego</t>
  </si>
  <si>
    <t>North Prairie</t>
  </si>
  <si>
    <t>Oak Creek</t>
  </si>
  <si>
    <t>Pleasant Prairie</t>
  </si>
  <si>
    <t>South Milwaukee</t>
  </si>
  <si>
    <t>Sturtevant</t>
  </si>
  <si>
    <t>Trevor</t>
  </si>
  <si>
    <t>Twin Lakes</t>
  </si>
  <si>
    <t>Waukesha</t>
  </si>
  <si>
    <t>Whitewater</t>
  </si>
  <si>
    <t>Williams Bay</t>
  </si>
  <si>
    <t>Zenda</t>
  </si>
  <si>
    <t>Milwaukee</t>
  </si>
  <si>
    <t>Arena</t>
  </si>
  <si>
    <t>Black Earth</t>
  </si>
  <si>
    <t>Blanchardville</t>
  </si>
  <si>
    <t>Blue Mounds</t>
  </si>
  <si>
    <t>Browntown</t>
  </si>
  <si>
    <t>Dane</t>
  </si>
  <si>
    <t>De Forest</t>
  </si>
  <si>
    <t>Footville</t>
  </si>
  <si>
    <t>Gotham</t>
  </si>
  <si>
    <t>Juda</t>
  </si>
  <si>
    <t>Mc Farland</t>
  </si>
  <si>
    <t>Mazomanie</t>
  </si>
  <si>
    <t>Montfort</t>
  </si>
  <si>
    <t>Mount Horeb</t>
  </si>
  <si>
    <t>Muscoda</t>
  </si>
  <si>
    <t>New Glarus</t>
  </si>
  <si>
    <t>Orfordville</t>
  </si>
  <si>
    <t>Plain</t>
  </si>
  <si>
    <t>Prairie du Sac</t>
  </si>
  <si>
    <t>Reeseville</t>
  </si>
  <si>
    <t>Rewey</t>
  </si>
  <si>
    <t>Richland Center</t>
  </si>
  <si>
    <t>Sauk City</t>
  </si>
  <si>
    <t>Shullsburg</t>
  </si>
  <si>
    <t>South Wayne</t>
  </si>
  <si>
    <t>Spring Green</t>
  </si>
  <si>
    <t>Sun Prairie</t>
  </si>
  <si>
    <t>Waunakee</t>
  </si>
  <si>
    <t>Beetown</t>
  </si>
  <si>
    <t>Boscobel</t>
  </si>
  <si>
    <t>Cuba City</t>
  </si>
  <si>
    <t>Dickeyville</t>
  </si>
  <si>
    <t>Fennimore</t>
  </si>
  <si>
    <t>Glen Haven</t>
  </si>
  <si>
    <t>Patch Grove</t>
  </si>
  <si>
    <t>Platteville</t>
  </si>
  <si>
    <t>Potosi</t>
  </si>
  <si>
    <t>Prairie du Chien</t>
  </si>
  <si>
    <t>Stitzer</t>
  </si>
  <si>
    <t>Wauzeka</t>
  </si>
  <si>
    <t>Woodman</t>
  </si>
  <si>
    <t>Baraboo</t>
  </si>
  <si>
    <t>Briggsville</t>
  </si>
  <si>
    <t>Burnett</t>
  </si>
  <si>
    <t>Cambria</t>
  </si>
  <si>
    <t>Elroy</t>
  </si>
  <si>
    <t>Fairwater</t>
  </si>
  <si>
    <t>Fox Lake</t>
  </si>
  <si>
    <t>Friesland</t>
  </si>
  <si>
    <t>Grand Marsh</t>
  </si>
  <si>
    <t>Hillpoint</t>
  </si>
  <si>
    <t>La Valle</t>
  </si>
  <si>
    <t>Lyndon Station</t>
  </si>
  <si>
    <t>Markesan</t>
  </si>
  <si>
    <t>Mauston</t>
  </si>
  <si>
    <t>Montello</t>
  </si>
  <si>
    <t>North Freedom</t>
  </si>
  <si>
    <t>Packwaukee</t>
  </si>
  <si>
    <t>Pardeeville</t>
  </si>
  <si>
    <t>Poynette</t>
  </si>
  <si>
    <t>Reedsburg</t>
  </si>
  <si>
    <t>Rock Springs</t>
  </si>
  <si>
    <t>Waupun</t>
  </si>
  <si>
    <t>Wisconsin Dells</t>
  </si>
  <si>
    <t>Wonewoc</t>
  </si>
  <si>
    <t>Wyocena</t>
  </si>
  <si>
    <t>Amery</t>
  </si>
  <si>
    <t>Beldenville</t>
  </si>
  <si>
    <t>Dresser</t>
  </si>
  <si>
    <t>Glenwood City</t>
  </si>
  <si>
    <t>Hager City</t>
  </si>
  <si>
    <t>Roberts</t>
  </si>
  <si>
    <t>Saint Croix Falls</t>
  </si>
  <si>
    <t>Star Prairie</t>
  </si>
  <si>
    <t>Abrams</t>
  </si>
  <si>
    <t>Amberg</t>
  </si>
  <si>
    <t>Armstrong Creek</t>
  </si>
  <si>
    <t>Athelstane</t>
  </si>
  <si>
    <t>Bonduel</t>
  </si>
  <si>
    <t>Brillion</t>
  </si>
  <si>
    <t>Combined Locks</t>
  </si>
  <si>
    <t>Crivitz</t>
  </si>
  <si>
    <t>De Pere</t>
  </si>
  <si>
    <t>Fence</t>
  </si>
  <si>
    <t>Forest Junction</t>
  </si>
  <si>
    <t>Greenleaf</t>
  </si>
  <si>
    <t>Green Valley</t>
  </si>
  <si>
    <t>Hilbert</t>
  </si>
  <si>
    <t>Kaukauna</t>
  </si>
  <si>
    <t>Keshena</t>
  </si>
  <si>
    <t>Krakow</t>
  </si>
  <si>
    <t>Little Chute</t>
  </si>
  <si>
    <t>Little Suamico</t>
  </si>
  <si>
    <t>Marinette</t>
  </si>
  <si>
    <t>Mountain</t>
  </si>
  <si>
    <t>Neopit</t>
  </si>
  <si>
    <t>Niagara</t>
  </si>
  <si>
    <t>Oconto</t>
  </si>
  <si>
    <t>Oconto Falls</t>
  </si>
  <si>
    <t>Pembine</t>
  </si>
  <si>
    <t>Peshtigo</t>
  </si>
  <si>
    <t>Porterfield</t>
  </si>
  <si>
    <t>Potter</t>
  </si>
  <si>
    <t>Shawano</t>
  </si>
  <si>
    <t>Shiocton</t>
  </si>
  <si>
    <t>Sobieski</t>
  </si>
  <si>
    <t>Suamico</t>
  </si>
  <si>
    <t>Suring</t>
  </si>
  <si>
    <t>Wausaukee</t>
  </si>
  <si>
    <t>Algoma</t>
  </si>
  <si>
    <t>Baileys Harbor</t>
  </si>
  <si>
    <t>Brussels</t>
  </si>
  <si>
    <t>Egg Harbor</t>
  </si>
  <si>
    <t>Ellison Bay</t>
  </si>
  <si>
    <t>Ephraim</t>
  </si>
  <si>
    <t>Fish Creek</t>
  </si>
  <si>
    <t>Francis Creek</t>
  </si>
  <si>
    <t>Kewaunee</t>
  </si>
  <si>
    <t>Luxemburg</t>
  </si>
  <si>
    <t>Manitowoc</t>
  </si>
  <si>
    <t>Maribel</t>
  </si>
  <si>
    <t>Mishicot</t>
  </si>
  <si>
    <t>New Franken</t>
  </si>
  <si>
    <t>Saint Nazianz</t>
  </si>
  <si>
    <t>Sister Bay</t>
  </si>
  <si>
    <t>Sturgeon Bay</t>
  </si>
  <si>
    <t>Two Rivers</t>
  </si>
  <si>
    <t>Valders</t>
  </si>
  <si>
    <t>Washington Island</t>
  </si>
  <si>
    <t>Whitelaw</t>
  </si>
  <si>
    <t>Abbotsford</t>
  </si>
  <si>
    <t>Amherst Junction</t>
  </si>
  <si>
    <t>Aniwa</t>
  </si>
  <si>
    <t>Antigo</t>
  </si>
  <si>
    <t>Arpin</t>
  </si>
  <si>
    <t>Babcock</t>
  </si>
  <si>
    <t>Birnamwood</t>
  </si>
  <si>
    <t>Bowler</t>
  </si>
  <si>
    <t>Brokaw</t>
  </si>
  <si>
    <t>Chili</t>
  </si>
  <si>
    <t>Colby</t>
  </si>
  <si>
    <t>Curtiss</t>
  </si>
  <si>
    <t>Deerbrook</t>
  </si>
  <si>
    <t>Edgar</t>
  </si>
  <si>
    <t>Eland</t>
  </si>
  <si>
    <t>Elcho</t>
  </si>
  <si>
    <t>Granton</t>
  </si>
  <si>
    <t>Hatley</t>
  </si>
  <si>
    <t>Irma</t>
  </si>
  <si>
    <t>Loyal</t>
  </si>
  <si>
    <t>Lublin</t>
  </si>
  <si>
    <t>Mattoon</t>
  </si>
  <si>
    <t>Milladore</t>
  </si>
  <si>
    <t>Mosinee</t>
  </si>
  <si>
    <t>Neillsville</t>
  </si>
  <si>
    <t>Nekoosa</t>
  </si>
  <si>
    <t>Ogema</t>
  </si>
  <si>
    <t>Owen</t>
  </si>
  <si>
    <t>Pelican Lake</t>
  </si>
  <si>
    <t>Pickerel</t>
  </si>
  <si>
    <t>Port Edwards</t>
  </si>
  <si>
    <t>Rib Lake</t>
  </si>
  <si>
    <t>Ringle</t>
  </si>
  <si>
    <t>Rosholt</t>
  </si>
  <si>
    <t>Rothschild</t>
  </si>
  <si>
    <t>Schofield</t>
  </si>
  <si>
    <t>Stetsonville</t>
  </si>
  <si>
    <t>Stevens Point</t>
  </si>
  <si>
    <t>Summit Lake</t>
  </si>
  <si>
    <t>Tigerton</t>
  </si>
  <si>
    <t>Vesper</t>
  </si>
  <si>
    <t>Westboro</t>
  </si>
  <si>
    <t>Wisconsin Rapids</t>
  </si>
  <si>
    <t>Withee</t>
  </si>
  <si>
    <t>Wittenberg</t>
  </si>
  <si>
    <t>Rhinelander</t>
  </si>
  <si>
    <t>Argonne</t>
  </si>
  <si>
    <t>Boulder Junction</t>
  </si>
  <si>
    <t>Brantwood</t>
  </si>
  <si>
    <t>Butternut</t>
  </si>
  <si>
    <t>Clam Lake</t>
  </si>
  <si>
    <t>Crandon</t>
  </si>
  <si>
    <t>Eagle River</t>
  </si>
  <si>
    <t>Fifield</t>
  </si>
  <si>
    <t>Gile</t>
  </si>
  <si>
    <t>Glen Flora</t>
  </si>
  <si>
    <t>Harshaw</t>
  </si>
  <si>
    <t>Hawkins</t>
  </si>
  <si>
    <t>Hazelhurst</t>
  </si>
  <si>
    <t>Iron Belt</t>
  </si>
  <si>
    <t>Kennan</t>
  </si>
  <si>
    <t>Lac du Flambeau</t>
  </si>
  <si>
    <t>Lake Tomahawk</t>
  </si>
  <si>
    <t>Laona</t>
  </si>
  <si>
    <t>Manitowish Waters</t>
  </si>
  <si>
    <t>Mellen</t>
  </si>
  <si>
    <t>Minocqua</t>
  </si>
  <si>
    <t>Montreal</t>
  </si>
  <si>
    <t>Park Falls</t>
  </si>
  <si>
    <t>Prentice</t>
  </si>
  <si>
    <t>Saint Germain</t>
  </si>
  <si>
    <t>Saxon</t>
  </si>
  <si>
    <t>Sayner</t>
  </si>
  <si>
    <t>Three Lakes</t>
  </si>
  <si>
    <t>Tony</t>
  </si>
  <si>
    <t>Upson</t>
  </si>
  <si>
    <t>Wabeno</t>
  </si>
  <si>
    <t>Alma Center</t>
  </si>
  <si>
    <t>Arkdale</t>
  </si>
  <si>
    <t>Black River Falls</t>
  </si>
  <si>
    <t>Camp Douglas</t>
  </si>
  <si>
    <t>Cashton</t>
  </si>
  <si>
    <t>Chaseburg</t>
  </si>
  <si>
    <t>Cochrane</t>
  </si>
  <si>
    <t>Coon Valley</t>
  </si>
  <si>
    <t>Dodge</t>
  </si>
  <si>
    <t>Ettrick</t>
  </si>
  <si>
    <t>Ferryville</t>
  </si>
  <si>
    <t>Gays Mills</t>
  </si>
  <si>
    <t>Hixton</t>
  </si>
  <si>
    <t>Holmen</t>
  </si>
  <si>
    <t>Hustler</t>
  </si>
  <si>
    <t>La Farge</t>
  </si>
  <si>
    <t>Mindoro</t>
  </si>
  <si>
    <t>Necedah</t>
  </si>
  <si>
    <t>Onalaska</t>
  </si>
  <si>
    <t>Readstown</t>
  </si>
  <si>
    <t>Soldiers Grove</t>
  </si>
  <si>
    <t>Tomah</t>
  </si>
  <si>
    <t>Trempealeau</t>
  </si>
  <si>
    <t>Viroqua</t>
  </si>
  <si>
    <t>Warrens</t>
  </si>
  <si>
    <t>Westby</t>
  </si>
  <si>
    <t>Arkansaw</t>
  </si>
  <si>
    <t>Bloomer</t>
  </si>
  <si>
    <t>Boyceville</t>
  </si>
  <si>
    <t>Boyd</t>
  </si>
  <si>
    <t>Cadott</t>
  </si>
  <si>
    <t>Chetek</t>
  </si>
  <si>
    <t>Chippewa Falls</t>
  </si>
  <si>
    <t>Conrath</t>
  </si>
  <si>
    <t>Downing</t>
  </si>
  <si>
    <t>Eau Galle</t>
  </si>
  <si>
    <t>Eleva</t>
  </si>
  <si>
    <t>Elk Mound</t>
  </si>
  <si>
    <t>Fairchild</t>
  </si>
  <si>
    <t>Fall Creek</t>
  </si>
  <si>
    <t>Holcombe</t>
  </si>
  <si>
    <t>Humbird</t>
  </si>
  <si>
    <t>Jim Falls</t>
  </si>
  <si>
    <t>Knapp</t>
  </si>
  <si>
    <t>Maiden Rock</t>
  </si>
  <si>
    <t>Menomonie</t>
  </si>
  <si>
    <t>Merrillan</t>
  </si>
  <si>
    <t>Mondovi</t>
  </si>
  <si>
    <t>New Auburn</t>
  </si>
  <si>
    <t>Pepin</t>
  </si>
  <si>
    <t>Pigeon Falls</t>
  </si>
  <si>
    <t>Plum City</t>
  </si>
  <si>
    <t>Prairie Farm</t>
  </si>
  <si>
    <t>Strum</t>
  </si>
  <si>
    <t>Thorp</t>
  </si>
  <si>
    <t>Spooner</t>
  </si>
  <si>
    <t>Almena</t>
  </si>
  <si>
    <t>Balsam Lake</t>
  </si>
  <si>
    <t>Barron</t>
  </si>
  <si>
    <t>Barronett</t>
  </si>
  <si>
    <t>Bayfield</t>
  </si>
  <si>
    <t>Brule</t>
  </si>
  <si>
    <t>Centuria</t>
  </si>
  <si>
    <t>Cornucopia</t>
  </si>
  <si>
    <t>Couderay</t>
  </si>
  <si>
    <t>Drummond</t>
  </si>
  <si>
    <t>Exeland</t>
  </si>
  <si>
    <t>Grand View</t>
  </si>
  <si>
    <t>Grantsburg</t>
  </si>
  <si>
    <t>Haugen</t>
  </si>
  <si>
    <t>Hayward</t>
  </si>
  <si>
    <t>Herbster</t>
  </si>
  <si>
    <t>Hertel</t>
  </si>
  <si>
    <t>Ladysmith</t>
  </si>
  <si>
    <t>Lake Nebagamon</t>
  </si>
  <si>
    <t>La Pointe</t>
  </si>
  <si>
    <t>Luck</t>
  </si>
  <si>
    <t>Minong</t>
  </si>
  <si>
    <t>Odanah</t>
  </si>
  <si>
    <t>Ojibwa</t>
  </si>
  <si>
    <t>Poplar</t>
  </si>
  <si>
    <t>Port Wing</t>
  </si>
  <si>
    <t>Radisson</t>
  </si>
  <si>
    <t>Rice Lake</t>
  </si>
  <si>
    <t>Sarona</t>
  </si>
  <si>
    <t>Shell Lake</t>
  </si>
  <si>
    <t>Siren</t>
  </si>
  <si>
    <t>Solon Springs</t>
  </si>
  <si>
    <t>Springbrook</t>
  </si>
  <si>
    <t>Stone Lake</t>
  </si>
  <si>
    <t>Trego</t>
  </si>
  <si>
    <t>Turtle Lake</t>
  </si>
  <si>
    <t>Weyerhaeuser</t>
  </si>
  <si>
    <t>Winter</t>
  </si>
  <si>
    <t>Oshkosh</t>
  </si>
  <si>
    <t>Butte des Morts</t>
  </si>
  <si>
    <t>Caroline</t>
  </si>
  <si>
    <t>Embarrass</t>
  </si>
  <si>
    <t>Eureka</t>
  </si>
  <si>
    <t>Fond du Lac</t>
  </si>
  <si>
    <t>Green Lake</t>
  </si>
  <si>
    <t>Iola</t>
  </si>
  <si>
    <t>Larsen</t>
  </si>
  <si>
    <t>Leopolis</t>
  </si>
  <si>
    <t>Manawa</t>
  </si>
  <si>
    <t>Menasha</t>
  </si>
  <si>
    <t>Neenah</t>
  </si>
  <si>
    <t>Neshkoro</t>
  </si>
  <si>
    <t>Omro</t>
  </si>
  <si>
    <t>Pickett</t>
  </si>
  <si>
    <t>Pine River</t>
  </si>
  <si>
    <t>Poy Sippi</t>
  </si>
  <si>
    <t>Redgranite</t>
  </si>
  <si>
    <t>Ripon</t>
  </si>
  <si>
    <t>Scandinavia</t>
  </si>
  <si>
    <t>Van Dyne</t>
  </si>
  <si>
    <t>Waukau</t>
  </si>
  <si>
    <t>Waupaca</t>
  </si>
  <si>
    <t>Wautoma</t>
  </si>
  <si>
    <t>Weyauwega</t>
  </si>
  <si>
    <t>Wild Rose</t>
  </si>
  <si>
    <t>Winneconne</t>
  </si>
  <si>
    <t>MN</t>
  </si>
  <si>
    <t>Braham</t>
  </si>
  <si>
    <t>Cannon Falls</t>
  </si>
  <si>
    <t>Center City</t>
  </si>
  <si>
    <t>Chisago City</t>
  </si>
  <si>
    <t>Circle Pines</t>
  </si>
  <si>
    <t>Dalbo</t>
  </si>
  <si>
    <t>Elko New Market</t>
  </si>
  <si>
    <t>Faribault</t>
  </si>
  <si>
    <t>Forest Lake</t>
  </si>
  <si>
    <t>Frontenac</t>
  </si>
  <si>
    <t>Goodhue</t>
  </si>
  <si>
    <t>Grasston</t>
  </si>
  <si>
    <t>Henriette</t>
  </si>
  <si>
    <t>Hugo</t>
  </si>
  <si>
    <t>Isanti</t>
  </si>
  <si>
    <t>Lake Elmo</t>
  </si>
  <si>
    <t>Lindstrom</t>
  </si>
  <si>
    <t>Lonsdale</t>
  </si>
  <si>
    <t>Marine on Saint Croix</t>
  </si>
  <si>
    <t>Mora</t>
  </si>
  <si>
    <t>Nerstrand</t>
  </si>
  <si>
    <t>Owatonna</t>
  </si>
  <si>
    <t>Red Wing</t>
  </si>
  <si>
    <t>Rosemount</t>
  </si>
  <si>
    <t>Rush City</t>
  </si>
  <si>
    <t>Saint Paul Park</t>
  </si>
  <si>
    <t>Scandia</t>
  </si>
  <si>
    <t>Shafer</t>
  </si>
  <si>
    <t>South Saint Paul</t>
  </si>
  <si>
    <t>Inver Grove Heights</t>
  </si>
  <si>
    <t>Stanchfield</t>
  </si>
  <si>
    <t>Taylors Falls</t>
  </si>
  <si>
    <t>Vermillion</t>
  </si>
  <si>
    <t>Willernie</t>
  </si>
  <si>
    <t>Anoka</t>
  </si>
  <si>
    <t>Becker</t>
  </si>
  <si>
    <t>Big Lake</t>
  </si>
  <si>
    <t>Bird Island</t>
  </si>
  <si>
    <t>Brownton</t>
  </si>
  <si>
    <t>Buffalo Lake</t>
  </si>
  <si>
    <t>Champlin</t>
  </si>
  <si>
    <t>Chanhassen</t>
  </si>
  <si>
    <t>Chaska</t>
  </si>
  <si>
    <t>Cokato</t>
  </si>
  <si>
    <t>Cologne</t>
  </si>
  <si>
    <t>Darwin</t>
  </si>
  <si>
    <t>Dassel</t>
  </si>
  <si>
    <t>Eden Valley</t>
  </si>
  <si>
    <t>Elk River</t>
  </si>
  <si>
    <t>Excelsior</t>
  </si>
  <si>
    <t>Gibbon</t>
  </si>
  <si>
    <t>Green Isle</t>
  </si>
  <si>
    <t>Hamel</t>
  </si>
  <si>
    <t>Eden Prairie</t>
  </si>
  <si>
    <t>Minnetonka</t>
  </si>
  <si>
    <t>Howard Lake</t>
  </si>
  <si>
    <t>Lester Prairie</t>
  </si>
  <si>
    <t>Maple Lake</t>
  </si>
  <si>
    <t>Maple Plain</t>
  </si>
  <si>
    <t>Mayer</t>
  </si>
  <si>
    <t>Mound</t>
  </si>
  <si>
    <t>New Germany</t>
  </si>
  <si>
    <t>Norwood Young America</t>
  </si>
  <si>
    <t>Plato</t>
  </si>
  <si>
    <t>Prior Lake</t>
  </si>
  <si>
    <t>Saint Bonifacius</t>
  </si>
  <si>
    <t>Shakopee</t>
  </si>
  <si>
    <t>Spring Park</t>
  </si>
  <si>
    <t>Waconia</t>
  </si>
  <si>
    <t>Wayzata</t>
  </si>
  <si>
    <t>Zimmerman</t>
  </si>
  <si>
    <t>Minneapolis</t>
  </si>
  <si>
    <t>Beaver Bay</t>
  </si>
  <si>
    <t>Brimson</t>
  </si>
  <si>
    <t>Finland</t>
  </si>
  <si>
    <t>Grand Portage</t>
  </si>
  <si>
    <t>Hovland</t>
  </si>
  <si>
    <t>Isabella</t>
  </si>
  <si>
    <t>Knife River</t>
  </si>
  <si>
    <t>Lutsen</t>
  </si>
  <si>
    <t>Schroeder</t>
  </si>
  <si>
    <t>Tofte</t>
  </si>
  <si>
    <t>Two Harbors</t>
  </si>
  <si>
    <t>Alborn</t>
  </si>
  <si>
    <t>Angora</t>
  </si>
  <si>
    <t>Askov</t>
  </si>
  <si>
    <t>Babbitt</t>
  </si>
  <si>
    <t>Biwabik</t>
  </si>
  <si>
    <t>Bovey</t>
  </si>
  <si>
    <t>Canyon</t>
  </si>
  <si>
    <t>Chisholm</t>
  </si>
  <si>
    <t>Cloquet</t>
  </si>
  <si>
    <t>Coleraine</t>
  </si>
  <si>
    <t>Cook</t>
  </si>
  <si>
    <t>Cotton</t>
  </si>
  <si>
    <t>Crane Lake</t>
  </si>
  <si>
    <t>Esko</t>
  </si>
  <si>
    <t>Eveleth</t>
  </si>
  <si>
    <t>Finlayson</t>
  </si>
  <si>
    <t>Floodwood</t>
  </si>
  <si>
    <t>Forbes</t>
  </si>
  <si>
    <t>Hibbing</t>
  </si>
  <si>
    <t>Hill City</t>
  </si>
  <si>
    <t>Hoyt Lakes</t>
  </si>
  <si>
    <t>Iron</t>
  </si>
  <si>
    <t>Jacobson</t>
  </si>
  <si>
    <t>Keewatin</t>
  </si>
  <si>
    <t>Kerrick</t>
  </si>
  <si>
    <t>Kettle River</t>
  </si>
  <si>
    <t>Kinney</t>
  </si>
  <si>
    <t>McGregor</t>
  </si>
  <si>
    <t>Makinen</t>
  </si>
  <si>
    <t>Meadowlands</t>
  </si>
  <si>
    <t>Melrude</t>
  </si>
  <si>
    <t>Moose Lake</t>
  </si>
  <si>
    <t>Mountain Iron</t>
  </si>
  <si>
    <t>Nashwauk</t>
  </si>
  <si>
    <t>Orr</t>
  </si>
  <si>
    <t>Nett Lake</t>
  </si>
  <si>
    <t>Pengilly</t>
  </si>
  <si>
    <t>Side Lake</t>
  </si>
  <si>
    <t>Soudan</t>
  </si>
  <si>
    <t>Sturgeon Lake</t>
  </si>
  <si>
    <t>Swan River</t>
  </si>
  <si>
    <t>Swatara</t>
  </si>
  <si>
    <t>Taconite</t>
  </si>
  <si>
    <t>Tamarack</t>
  </si>
  <si>
    <t>Tower</t>
  </si>
  <si>
    <t>Virginia</t>
  </si>
  <si>
    <t>Warba</t>
  </si>
  <si>
    <t>Willow River</t>
  </si>
  <si>
    <t>Wrenshall</t>
  </si>
  <si>
    <t>Wright</t>
  </si>
  <si>
    <t>Altura</t>
  </si>
  <si>
    <t>Blooming Prairie</t>
  </si>
  <si>
    <t>Brownsdale</t>
  </si>
  <si>
    <t>Dakota</t>
  </si>
  <si>
    <t>Dodge Center</t>
  </si>
  <si>
    <t>Eitzen</t>
  </si>
  <si>
    <t>Eyota</t>
  </si>
  <si>
    <t>Grand Meadow</t>
  </si>
  <si>
    <t>Hayfield</t>
  </si>
  <si>
    <t>Hokah</t>
  </si>
  <si>
    <t>Kasson</t>
  </si>
  <si>
    <t>Kenyon</t>
  </si>
  <si>
    <t>La Crescent</t>
  </si>
  <si>
    <t>Lyle</t>
  </si>
  <si>
    <t>Mabel</t>
  </si>
  <si>
    <t>Mantorville</t>
  </si>
  <si>
    <t>Mazeppa</t>
  </si>
  <si>
    <t>Minnesota City</t>
  </si>
  <si>
    <t>Oronoco</t>
  </si>
  <si>
    <t>Reads Landing</t>
  </si>
  <si>
    <t>Rollingstone</t>
  </si>
  <si>
    <t>Rose Creek</t>
  </si>
  <si>
    <t>Sargeant</t>
  </si>
  <si>
    <t>Stewartville</t>
  </si>
  <si>
    <t>Taopi</t>
  </si>
  <si>
    <t>Wabasha</t>
  </si>
  <si>
    <t>Wanamingo</t>
  </si>
  <si>
    <t>West Concord</t>
  </si>
  <si>
    <t>Wykoff</t>
  </si>
  <si>
    <t>Zumbro Falls</t>
  </si>
  <si>
    <t>Zumbrota</t>
  </si>
  <si>
    <t>Mankato</t>
  </si>
  <si>
    <t>Albert Lea</t>
  </si>
  <si>
    <t>Blue Earth</t>
  </si>
  <si>
    <t>Bricelyn</t>
  </si>
  <si>
    <t>Clarks Grove</t>
  </si>
  <si>
    <t>Comfrey</t>
  </si>
  <si>
    <t>Conger</t>
  </si>
  <si>
    <t>Darfur</t>
  </si>
  <si>
    <t>Elysian</t>
  </si>
  <si>
    <t>Emmons</t>
  </si>
  <si>
    <t>Freeborn</t>
  </si>
  <si>
    <t>Frost</t>
  </si>
  <si>
    <t>Good Thunder</t>
  </si>
  <si>
    <t>Granada</t>
  </si>
  <si>
    <t>Hanska</t>
  </si>
  <si>
    <t>Huntley</t>
  </si>
  <si>
    <t>Kasota</t>
  </si>
  <si>
    <t>Kiester</t>
  </si>
  <si>
    <t>Kilkenny</t>
  </si>
  <si>
    <t>Lake Crystal</t>
  </si>
  <si>
    <t>Le Center</t>
  </si>
  <si>
    <t>Le Sueur</t>
  </si>
  <si>
    <t>Madelia</t>
  </si>
  <si>
    <t>Madison Lake</t>
  </si>
  <si>
    <t>Minnesota Lake</t>
  </si>
  <si>
    <t>New Prague</t>
  </si>
  <si>
    <t>New Richland</t>
  </si>
  <si>
    <t>New Ulm</t>
  </si>
  <si>
    <t>Nicollet</t>
  </si>
  <si>
    <t>Northrop</t>
  </si>
  <si>
    <t>Saint Peter</t>
  </si>
  <si>
    <t>Sleepy Eye</t>
  </si>
  <si>
    <t>Truman</t>
  </si>
  <si>
    <t>Waseca</t>
  </si>
  <si>
    <t>Winnebago</t>
  </si>
  <si>
    <t>Windom</t>
  </si>
  <si>
    <t>Arco</t>
  </si>
  <si>
    <t>Balaton</t>
  </si>
  <si>
    <t>Beaver Creek</t>
  </si>
  <si>
    <t>Bigelow</t>
  </si>
  <si>
    <t>Bingham Lake</t>
  </si>
  <si>
    <t>Butterfield</t>
  </si>
  <si>
    <t>Ceylon</t>
  </si>
  <si>
    <t>Dovray</t>
  </si>
  <si>
    <t>Dunnell</t>
  </si>
  <si>
    <t>Fulda</t>
  </si>
  <si>
    <t>Garvin</t>
  </si>
  <si>
    <t>Heron Lake</t>
  </si>
  <si>
    <t>Ihlen</t>
  </si>
  <si>
    <t>Iona</t>
  </si>
  <si>
    <t>Jeffers</t>
  </si>
  <si>
    <t>Kanaranzi</t>
  </si>
  <si>
    <t>Kenneth</t>
  </si>
  <si>
    <t>Lake Benton</t>
  </si>
  <si>
    <t>Lakefield</t>
  </si>
  <si>
    <t>Lake Wilson</t>
  </si>
  <si>
    <t>Lamberton</t>
  </si>
  <si>
    <t>Leota</t>
  </si>
  <si>
    <t>Lismore</t>
  </si>
  <si>
    <t>Lynd</t>
  </si>
  <si>
    <t>Mountain Lake</t>
  </si>
  <si>
    <t>Odin</t>
  </si>
  <si>
    <t>Okabena</t>
  </si>
  <si>
    <t>Ormsby</t>
  </si>
  <si>
    <t>Pipestone</t>
  </si>
  <si>
    <t>Rushmore</t>
  </si>
  <si>
    <t>Ruthton</t>
  </si>
  <si>
    <t>Sherburn</t>
  </si>
  <si>
    <t>Slayton</t>
  </si>
  <si>
    <t>Steen</t>
  </si>
  <si>
    <t>Storden</t>
  </si>
  <si>
    <t>Trimont</t>
  </si>
  <si>
    <t>Trosky</t>
  </si>
  <si>
    <t>Wilmont</t>
  </si>
  <si>
    <t>Willmar</t>
  </si>
  <si>
    <t>Beardsley</t>
  </si>
  <si>
    <t>Belview</t>
  </si>
  <si>
    <t>Blomkest</t>
  </si>
  <si>
    <t>Browns Valley</t>
  </si>
  <si>
    <t>Canby</t>
  </si>
  <si>
    <t>Chokio</t>
  </si>
  <si>
    <t>Clara City</t>
  </si>
  <si>
    <t>Clarkfield</t>
  </si>
  <si>
    <t>Clontarf</t>
  </si>
  <si>
    <t>Correll</t>
  </si>
  <si>
    <t>Cosmos</t>
  </si>
  <si>
    <t>Danube</t>
  </si>
  <si>
    <t>Donnelly</t>
  </si>
  <si>
    <t>Echo</t>
  </si>
  <si>
    <t>Hanley Falls</t>
  </si>
  <si>
    <t>Herman</t>
  </si>
  <si>
    <t>Kandiyohi</t>
  </si>
  <si>
    <t>Kerkhoven</t>
  </si>
  <si>
    <t>Lake Lillian</t>
  </si>
  <si>
    <t>Lucan</t>
  </si>
  <si>
    <t>Minneota</t>
  </si>
  <si>
    <t>Montevideo</t>
  </si>
  <si>
    <t>Murdock</t>
  </si>
  <si>
    <t>Olivia</t>
  </si>
  <si>
    <t>Pennock</t>
  </si>
  <si>
    <t>Prinsburg</t>
  </si>
  <si>
    <t>Redwood Falls</t>
  </si>
  <si>
    <t>Renville</t>
  </si>
  <si>
    <t>Sacred Heart</t>
  </si>
  <si>
    <t>Seaforth</t>
  </si>
  <si>
    <t>Spicer</t>
  </si>
  <si>
    <t>Sunburg</t>
  </si>
  <si>
    <t>Vesta</t>
  </si>
  <si>
    <t>Wanda</t>
  </si>
  <si>
    <t>Watson</t>
  </si>
  <si>
    <t>Wheaton</t>
  </si>
  <si>
    <t>Wood Lake</t>
  </si>
  <si>
    <t>Barrett</t>
  </si>
  <si>
    <t>Bock</t>
  </si>
  <si>
    <t>Bowlus</t>
  </si>
  <si>
    <t>Brooten</t>
  </si>
  <si>
    <t>Burtrum</t>
  </si>
  <si>
    <t>Carlos</t>
  </si>
  <si>
    <t>Cyrus</t>
  </si>
  <si>
    <t>Elrosa</t>
  </si>
  <si>
    <t>Flensburg</t>
  </si>
  <si>
    <t>Foreston</t>
  </si>
  <si>
    <t>Greenwald</t>
  </si>
  <si>
    <t>Grey Eagle</t>
  </si>
  <si>
    <t>Holdingford</t>
  </si>
  <si>
    <t>Isle</t>
  </si>
  <si>
    <t>Long Prairie</t>
  </si>
  <si>
    <t>Lowry</t>
  </si>
  <si>
    <t>Mc Grath</t>
  </si>
  <si>
    <t>Milaca</t>
  </si>
  <si>
    <t>Miltona</t>
  </si>
  <si>
    <t>New Munich</t>
  </si>
  <si>
    <t>Ogilvie</t>
  </si>
  <si>
    <t>Onamia</t>
  </si>
  <si>
    <t>Osakis</t>
  </si>
  <si>
    <t>Parkers Prairie</t>
  </si>
  <si>
    <t>Pease</t>
  </si>
  <si>
    <t>Pierz</t>
  </si>
  <si>
    <t>Saint Martin</t>
  </si>
  <si>
    <t>Sartell</t>
  </si>
  <si>
    <t>Sauk Centre</t>
  </si>
  <si>
    <t>Sauk Rapids</t>
  </si>
  <si>
    <t>Starbuck</t>
  </si>
  <si>
    <t>Swanville</t>
  </si>
  <si>
    <t>Upsala</t>
  </si>
  <si>
    <t>Villard</t>
  </si>
  <si>
    <t>Wahkon</t>
  </si>
  <si>
    <t>Waite Park</t>
  </si>
  <si>
    <t>Brainerd</t>
  </si>
  <si>
    <t>Aitkin</t>
  </si>
  <si>
    <t>Akeley</t>
  </si>
  <si>
    <t>Aldrich</t>
  </si>
  <si>
    <t>Backus</t>
  </si>
  <si>
    <t>Bertha</t>
  </si>
  <si>
    <t>Browerville</t>
  </si>
  <si>
    <t>Clarissa</t>
  </si>
  <si>
    <t>Crosslake</t>
  </si>
  <si>
    <t>Deerwood</t>
  </si>
  <si>
    <t>Eagle Bend</t>
  </si>
  <si>
    <t>Emily</t>
  </si>
  <si>
    <t>Fifty Lakes</t>
  </si>
  <si>
    <t>Fort Ripley</t>
  </si>
  <si>
    <t>Menahga</t>
  </si>
  <si>
    <t>Merrifield</t>
  </si>
  <si>
    <t>Motley</t>
  </si>
  <si>
    <t>Nevis</t>
  </si>
  <si>
    <t>Nisswa</t>
  </si>
  <si>
    <t>Palisade</t>
  </si>
  <si>
    <t>Park Rapids</t>
  </si>
  <si>
    <t>Pequot Lakes</t>
  </si>
  <si>
    <t>Pillager</t>
  </si>
  <si>
    <t>Sebeka</t>
  </si>
  <si>
    <t>Staples</t>
  </si>
  <si>
    <t>Verndale</t>
  </si>
  <si>
    <t>Detroit Lakes</t>
  </si>
  <si>
    <t>Battle Lake</t>
  </si>
  <si>
    <t>Bejou</t>
  </si>
  <si>
    <t>Beltrami</t>
  </si>
  <si>
    <t>Borup</t>
  </si>
  <si>
    <t>Clitherall</t>
  </si>
  <si>
    <t>Deer Creek</t>
  </si>
  <si>
    <t>Dent</t>
  </si>
  <si>
    <t>Dilworth</t>
  </si>
  <si>
    <t>Elbow Lake</t>
  </si>
  <si>
    <t>Erhard</t>
  </si>
  <si>
    <t>Erskine</t>
  </si>
  <si>
    <t>Fergus Falls</t>
  </si>
  <si>
    <t>Flom</t>
  </si>
  <si>
    <t>Fosston</t>
  </si>
  <si>
    <t>Foxhome</t>
  </si>
  <si>
    <t>Frazee</t>
  </si>
  <si>
    <t>Halstad</t>
  </si>
  <si>
    <t>Hendrum</t>
  </si>
  <si>
    <t>Hitterdal</t>
  </si>
  <si>
    <t>McIntosh</t>
  </si>
  <si>
    <t>Mahnomen</t>
  </si>
  <si>
    <t>Naytahwaush</t>
  </si>
  <si>
    <t>Nielsville</t>
  </si>
  <si>
    <t>Ottertail</t>
  </si>
  <si>
    <t>Pelican Rapids</t>
  </si>
  <si>
    <t>Perley</t>
  </si>
  <si>
    <t>Ponsford</t>
  </si>
  <si>
    <t>Rochert</t>
  </si>
  <si>
    <t>Rothsay</t>
  </si>
  <si>
    <t>Sabin</t>
  </si>
  <si>
    <t>Shelly</t>
  </si>
  <si>
    <t>Tintah</t>
  </si>
  <si>
    <t>Twin Valley</t>
  </si>
  <si>
    <t>Ulen</t>
  </si>
  <si>
    <t>Vergas</t>
  </si>
  <si>
    <t>Waubun</t>
  </si>
  <si>
    <t>White Earth</t>
  </si>
  <si>
    <t>Winger</t>
  </si>
  <si>
    <t>Wolf Lake</t>
  </si>
  <si>
    <t>Wolverton</t>
  </si>
  <si>
    <t>Bemidji</t>
  </si>
  <si>
    <t>Baudette</t>
  </si>
  <si>
    <t>Bena</t>
  </si>
  <si>
    <t>Big Falls</t>
  </si>
  <si>
    <t>Bigfork</t>
  </si>
  <si>
    <t>Birchdale</t>
  </si>
  <si>
    <t>Blackduck</t>
  </si>
  <si>
    <t>Cass Lake</t>
  </si>
  <si>
    <t>Clearbrook</t>
  </si>
  <si>
    <t>Deer River</t>
  </si>
  <si>
    <t>Talmoon</t>
  </si>
  <si>
    <t>Effie</t>
  </si>
  <si>
    <t>Federal Dam</t>
  </si>
  <si>
    <t>Gonvick</t>
  </si>
  <si>
    <t>Gully</t>
  </si>
  <si>
    <t>Hines</t>
  </si>
  <si>
    <t>International Falls</t>
  </si>
  <si>
    <t>Kelliher</t>
  </si>
  <si>
    <t>Lengby</t>
  </si>
  <si>
    <t>Littlefork</t>
  </si>
  <si>
    <t>Loman</t>
  </si>
  <si>
    <t>Longville</t>
  </si>
  <si>
    <t>Marcell</t>
  </si>
  <si>
    <t>Max</t>
  </si>
  <si>
    <t>Mizpah</t>
  </si>
  <si>
    <t>Northome</t>
  </si>
  <si>
    <t>Outing</t>
  </si>
  <si>
    <t>Ponemah</t>
  </si>
  <si>
    <t>Puposky</t>
  </si>
  <si>
    <t>Ranier</t>
  </si>
  <si>
    <t>Kabetogama</t>
  </si>
  <si>
    <t>Redby</t>
  </si>
  <si>
    <t>Redlake</t>
  </si>
  <si>
    <t>Remer</t>
  </si>
  <si>
    <t>Shevlin</t>
  </si>
  <si>
    <t>Solway</t>
  </si>
  <si>
    <t>Squaw Lake</t>
  </si>
  <si>
    <t>Tenstrike</t>
  </si>
  <si>
    <t>Trail</t>
  </si>
  <si>
    <t>Waskish</t>
  </si>
  <si>
    <t>Wirt</t>
  </si>
  <si>
    <t>Thief River Falls</t>
  </si>
  <si>
    <t>Alvarado</t>
  </si>
  <si>
    <t>Crookston</t>
  </si>
  <si>
    <t>Donaldson</t>
  </si>
  <si>
    <t>East Grand Forks</t>
  </si>
  <si>
    <t>Gatzke</t>
  </si>
  <si>
    <t>Goodridge</t>
  </si>
  <si>
    <t>Grygla</t>
  </si>
  <si>
    <t>Hallock</t>
  </si>
  <si>
    <t>Halma</t>
  </si>
  <si>
    <t>Karlstad</t>
  </si>
  <si>
    <t>Lake Bronson</t>
  </si>
  <si>
    <t>Newfolden</t>
  </si>
  <si>
    <t>Oklee</t>
  </si>
  <si>
    <t>Oslo</t>
  </si>
  <si>
    <t>Plummer</t>
  </si>
  <si>
    <t>Red Lake Falls</t>
  </si>
  <si>
    <t>Roseau</t>
  </si>
  <si>
    <t>Saint Hilaire</t>
  </si>
  <si>
    <t>Saint Vincent</t>
  </si>
  <si>
    <t>Salol</t>
  </si>
  <si>
    <t>Stephen</t>
  </si>
  <si>
    <t>Strandquist</t>
  </si>
  <si>
    <t>Strathcona</t>
  </si>
  <si>
    <t>Viking</t>
  </si>
  <si>
    <t>Wannaska</t>
  </si>
  <si>
    <t>Warroad</t>
  </si>
  <si>
    <t>Alcester</t>
  </si>
  <si>
    <t>SD</t>
  </si>
  <si>
    <t>Beresford</t>
  </si>
  <si>
    <t>Brookings</t>
  </si>
  <si>
    <t>Canistota</t>
  </si>
  <si>
    <t>Colman</t>
  </si>
  <si>
    <t>Crooks</t>
  </si>
  <si>
    <t>Dell Rapids</t>
  </si>
  <si>
    <t>Egan</t>
  </si>
  <si>
    <t>Elk Point</t>
  </si>
  <si>
    <t>Flandreau</t>
  </si>
  <si>
    <t>Garretson</t>
  </si>
  <si>
    <t>Gayville</t>
  </si>
  <si>
    <t>Irene</t>
  </si>
  <si>
    <t>Lennox</t>
  </si>
  <si>
    <t>Lesterville</t>
  </si>
  <si>
    <t>Menno</t>
  </si>
  <si>
    <t>Mission Hill</t>
  </si>
  <si>
    <t>North Sioux City</t>
  </si>
  <si>
    <t>Oldham</t>
  </si>
  <si>
    <t>Ramona</t>
  </si>
  <si>
    <t>Renner</t>
  </si>
  <si>
    <t>Sinai</t>
  </si>
  <si>
    <t>Tea</t>
  </si>
  <si>
    <t>Trent</t>
  </si>
  <si>
    <t>Tyndall</t>
  </si>
  <si>
    <t>Valley Springs</t>
  </si>
  <si>
    <t>Viborg</t>
  </si>
  <si>
    <t>Volin</t>
  </si>
  <si>
    <t>Wakonda</t>
  </si>
  <si>
    <t>Winfred</t>
  </si>
  <si>
    <t>Worthing</t>
  </si>
  <si>
    <t>Yankton</t>
  </si>
  <si>
    <t>Sioux Falls</t>
  </si>
  <si>
    <t>Big Stone City</t>
  </si>
  <si>
    <t>Brandt</t>
  </si>
  <si>
    <t>Claire City</t>
  </si>
  <si>
    <t>De Smet</t>
  </si>
  <si>
    <t>Estelline</t>
  </si>
  <si>
    <t>Goodwin</t>
  </si>
  <si>
    <t>Grenville</t>
  </si>
  <si>
    <t>Hayti</t>
  </si>
  <si>
    <t>Kranzburg</t>
  </si>
  <si>
    <t>Labolt</t>
  </si>
  <si>
    <t>Lake Norden</t>
  </si>
  <si>
    <t>Lake Preston</t>
  </si>
  <si>
    <t>Marvin</t>
  </si>
  <si>
    <t>Milbank</t>
  </si>
  <si>
    <t>New Effington</t>
  </si>
  <si>
    <t>Ortley</t>
  </si>
  <si>
    <t>Peever</t>
  </si>
  <si>
    <t>Revillo</t>
  </si>
  <si>
    <t>Sisseton</t>
  </si>
  <si>
    <t>Strandburg</t>
  </si>
  <si>
    <t>Twin Brooks</t>
  </si>
  <si>
    <t>Veblen</t>
  </si>
  <si>
    <t>Waubay</t>
  </si>
  <si>
    <t>Willow Lake</t>
  </si>
  <si>
    <t>Armour</t>
  </si>
  <si>
    <t>Artesian</t>
  </si>
  <si>
    <t>Bonesteel</t>
  </si>
  <si>
    <t>Canova</t>
  </si>
  <si>
    <t>Cavour</t>
  </si>
  <si>
    <t>Emery</t>
  </si>
  <si>
    <t>Ethan</t>
  </si>
  <si>
    <t>Fedora</t>
  </si>
  <si>
    <t>Fort Thompson</t>
  </si>
  <si>
    <t>Gann Valley</t>
  </si>
  <si>
    <t>Geddes</t>
  </si>
  <si>
    <t>Highmore</t>
  </si>
  <si>
    <t>Hitchcock</t>
  </si>
  <si>
    <t>Iroquois</t>
  </si>
  <si>
    <t>Lake Andes</t>
  </si>
  <si>
    <t>Marty</t>
  </si>
  <si>
    <t>Miller</t>
  </si>
  <si>
    <t>Oacoma</t>
  </si>
  <si>
    <t>Parkston</t>
  </si>
  <si>
    <t>Pickstown</t>
  </si>
  <si>
    <t>Plankinton</t>
  </si>
  <si>
    <t>Platte</t>
  </si>
  <si>
    <t>Pukwana</t>
  </si>
  <si>
    <t>Ree Heights</t>
  </si>
  <si>
    <t>Saint Lawrence</t>
  </si>
  <si>
    <t>Stickney</t>
  </si>
  <si>
    <t>Tripp</t>
  </si>
  <si>
    <t>Virgil</t>
  </si>
  <si>
    <t>Wagner</t>
  </si>
  <si>
    <t>Wessington</t>
  </si>
  <si>
    <t>Wessington Springs</t>
  </si>
  <si>
    <t>Wolsey</t>
  </si>
  <si>
    <t>Akaska</t>
  </si>
  <si>
    <t>Bowdle</t>
  </si>
  <si>
    <t>Brentford</t>
  </si>
  <si>
    <t>Conde</t>
  </si>
  <si>
    <t>Cresbard</t>
  </si>
  <si>
    <t>Doland</t>
  </si>
  <si>
    <t>Faulkton</t>
  </si>
  <si>
    <t>Hecla</t>
  </si>
  <si>
    <t>Hosmer</t>
  </si>
  <si>
    <t>Hoven</t>
  </si>
  <si>
    <t>Langford</t>
  </si>
  <si>
    <t>Mellette</t>
  </si>
  <si>
    <t>Onaka</t>
  </si>
  <si>
    <t>Rockham</t>
  </si>
  <si>
    <t>Selby</t>
  </si>
  <si>
    <t>Tolstoy</t>
  </si>
  <si>
    <t>Tulare</t>
  </si>
  <si>
    <t>Turton</t>
  </si>
  <si>
    <t>Pierre</t>
  </si>
  <si>
    <t>Agar</t>
  </si>
  <si>
    <t>Blunt</t>
  </si>
  <si>
    <t>Colome</t>
  </si>
  <si>
    <t>Fort Pierre</t>
  </si>
  <si>
    <t>Hamill</t>
  </si>
  <si>
    <t>Harrold</t>
  </si>
  <si>
    <t>Herrick</t>
  </si>
  <si>
    <t>Holabird</t>
  </si>
  <si>
    <t>Kadoka</t>
  </si>
  <si>
    <t>Kennebec</t>
  </si>
  <si>
    <t>Lower Brule</t>
  </si>
  <si>
    <t>Milesville</t>
  </si>
  <si>
    <t>Mission</t>
  </si>
  <si>
    <t>Murdo</t>
  </si>
  <si>
    <t>Okaton</t>
  </si>
  <si>
    <t>Okreek</t>
  </si>
  <si>
    <t>Onida</t>
  </si>
  <si>
    <t>Parmelee</t>
  </si>
  <si>
    <t>Philip</t>
  </si>
  <si>
    <t>Presho</t>
  </si>
  <si>
    <t>Rosebud</t>
  </si>
  <si>
    <t>Tuthill</t>
  </si>
  <si>
    <t>Vivian</t>
  </si>
  <si>
    <t>Wanblee</t>
  </si>
  <si>
    <t>White River</t>
  </si>
  <si>
    <t>Winner</t>
  </si>
  <si>
    <t>Witten</t>
  </si>
  <si>
    <t>Mobridge</t>
  </si>
  <si>
    <t>Bison</t>
  </si>
  <si>
    <t>Bullhead</t>
  </si>
  <si>
    <t>Dupree</t>
  </si>
  <si>
    <t>Eagle Butte</t>
  </si>
  <si>
    <t>Faith</t>
  </si>
  <si>
    <t>Glencross</t>
  </si>
  <si>
    <t>Herreid</t>
  </si>
  <si>
    <t>Isabel</t>
  </si>
  <si>
    <t>Keldron</t>
  </si>
  <si>
    <t>Lemmon</t>
  </si>
  <si>
    <t>Little Eagle</t>
  </si>
  <si>
    <t>Lodgepole</t>
  </si>
  <si>
    <t>Mc Laughlin</t>
  </si>
  <si>
    <t>Meadow</t>
  </si>
  <si>
    <t>Mound City</t>
  </si>
  <si>
    <t>Pollock</t>
  </si>
  <si>
    <t>Timber Lake</t>
  </si>
  <si>
    <t>Trail City</t>
  </si>
  <si>
    <t>Wakpala</t>
  </si>
  <si>
    <t>Whitehorse</t>
  </si>
  <si>
    <t>Ellsworth AFB</t>
  </si>
  <si>
    <t>Batesland</t>
  </si>
  <si>
    <t>Belle Fourche</t>
  </si>
  <si>
    <t>Black Hawk</t>
  </si>
  <si>
    <t>Box Elder</t>
  </si>
  <si>
    <t>Buffalo Gap</t>
  </si>
  <si>
    <t>Camp Crook</t>
  </si>
  <si>
    <t>Caputa</t>
  </si>
  <si>
    <t>Deadwood</t>
  </si>
  <si>
    <t>Edgemont</t>
  </si>
  <si>
    <t>Hermosa</t>
  </si>
  <si>
    <t>Howes</t>
  </si>
  <si>
    <t>Interior</t>
  </si>
  <si>
    <t>Kyle</t>
  </si>
  <si>
    <t>Lead</t>
  </si>
  <si>
    <t>Manderson</t>
  </si>
  <si>
    <t>Mud Butte</t>
  </si>
  <si>
    <t>Nemo</t>
  </si>
  <si>
    <t>New Underwood</t>
  </si>
  <si>
    <t>Nisland</t>
  </si>
  <si>
    <t>Oelrichs</t>
  </si>
  <si>
    <t>Oglala</t>
  </si>
  <si>
    <t>Oral</t>
  </si>
  <si>
    <t>Owanka</t>
  </si>
  <si>
    <t>Porcupine</t>
  </si>
  <si>
    <t>Pringle</t>
  </si>
  <si>
    <t>Quinn</t>
  </si>
  <si>
    <t>Saint Onge</t>
  </si>
  <si>
    <t>Scenic</t>
  </si>
  <si>
    <t>Smithwick</t>
  </si>
  <si>
    <t>Spearfish</t>
  </si>
  <si>
    <t>Union Center</t>
  </si>
  <si>
    <t>Wall</t>
  </si>
  <si>
    <t>Wasta</t>
  </si>
  <si>
    <t>Wounded Knee</t>
  </si>
  <si>
    <t>Abercrombie</t>
  </si>
  <si>
    <t>ND</t>
  </si>
  <si>
    <t>Argusville</t>
  </si>
  <si>
    <t>Ayr</t>
  </si>
  <si>
    <t>Casselton</t>
  </si>
  <si>
    <t>Christine</t>
  </si>
  <si>
    <t>Cogswell</t>
  </si>
  <si>
    <t>Enderlin</t>
  </si>
  <si>
    <t>Fingal</t>
  </si>
  <si>
    <t>Forman</t>
  </si>
  <si>
    <t>Fort Ransom</t>
  </si>
  <si>
    <t>Grandin</t>
  </si>
  <si>
    <t>Gwinner</t>
  </si>
  <si>
    <t>Hankinson</t>
  </si>
  <si>
    <t>Horace</t>
  </si>
  <si>
    <t>Kathryn</t>
  </si>
  <si>
    <t>Kindred</t>
  </si>
  <si>
    <t>Lidgerwood</t>
  </si>
  <si>
    <t>McLeod</t>
  </si>
  <si>
    <t>Mantador</t>
  </si>
  <si>
    <t>Milnor</t>
  </si>
  <si>
    <t>Mooreton</t>
  </si>
  <si>
    <t>Nome</t>
  </si>
  <si>
    <t>Oriska</t>
  </si>
  <si>
    <t>Pillsbury</t>
  </si>
  <si>
    <t>Stirum</t>
  </si>
  <si>
    <t>Wahpeton</t>
  </si>
  <si>
    <t>West Fargo</t>
  </si>
  <si>
    <t>Wyndmere</t>
  </si>
  <si>
    <t>Grand Forks</t>
  </si>
  <si>
    <t>Grand Forks AFB</t>
  </si>
  <si>
    <t>Aneta</t>
  </si>
  <si>
    <t>Arvilla</t>
  </si>
  <si>
    <t>Bathgate</t>
  </si>
  <si>
    <t>Cavalier</t>
  </si>
  <si>
    <t>Cummings</t>
  </si>
  <si>
    <t>Dahlen</t>
  </si>
  <si>
    <t>Emerado</t>
  </si>
  <si>
    <t>Fordville</t>
  </si>
  <si>
    <t>Forest River</t>
  </si>
  <si>
    <t>Gilby</t>
  </si>
  <si>
    <t>Hatton</t>
  </si>
  <si>
    <t>Hensel</t>
  </si>
  <si>
    <t>Hoople</t>
  </si>
  <si>
    <t>Langdon</t>
  </si>
  <si>
    <t>Lankin</t>
  </si>
  <si>
    <t>Larimore</t>
  </si>
  <si>
    <t>McVille</t>
  </si>
  <si>
    <t>Manvel</t>
  </si>
  <si>
    <t>Mekinock</t>
  </si>
  <si>
    <t>Michigan</t>
  </si>
  <si>
    <t>Minto</t>
  </si>
  <si>
    <t>Neche</t>
  </si>
  <si>
    <t>Osnabrock</t>
  </si>
  <si>
    <t>Park River</t>
  </si>
  <si>
    <t>Pembina</t>
  </si>
  <si>
    <t>Pisek</t>
  </si>
  <si>
    <t>Devils Lake</t>
  </si>
  <si>
    <t>Alsen</t>
  </si>
  <si>
    <t>Belcourt</t>
  </si>
  <si>
    <t>Bisbee</t>
  </si>
  <si>
    <t>Bottineau</t>
  </si>
  <si>
    <t>Brocket</t>
  </si>
  <si>
    <t>Cando</t>
  </si>
  <si>
    <t>Churchs Ferry</t>
  </si>
  <si>
    <t>Crary</t>
  </si>
  <si>
    <t>Dunseith</t>
  </si>
  <si>
    <t>Egeland</t>
  </si>
  <si>
    <t>Esmond</t>
  </si>
  <si>
    <t>Fort Totten</t>
  </si>
  <si>
    <t>Hansboro</t>
  </si>
  <si>
    <t>Maddock</t>
  </si>
  <si>
    <t>Minnewaukan</t>
  </si>
  <si>
    <t>Munich</t>
  </si>
  <si>
    <t>Mylo</t>
  </si>
  <si>
    <t>Nekoma</t>
  </si>
  <si>
    <t>New Rockford</t>
  </si>
  <si>
    <t>Oberon</t>
  </si>
  <si>
    <t>Perth</t>
  </si>
  <si>
    <t>Rocklake</t>
  </si>
  <si>
    <t>Rolette</t>
  </si>
  <si>
    <t>Rolla</t>
  </si>
  <si>
    <t>Rugby</t>
  </si>
  <si>
    <t>Sarles</t>
  </si>
  <si>
    <t>Sheyenne</t>
  </si>
  <si>
    <t>Starkweather</t>
  </si>
  <si>
    <t>Tokio</t>
  </si>
  <si>
    <t>Tolna</t>
  </si>
  <si>
    <t>Willow City</t>
  </si>
  <si>
    <t>Wolford</t>
  </si>
  <si>
    <t>Binford</t>
  </si>
  <si>
    <t>Carrington</t>
  </si>
  <si>
    <t>Cathay</t>
  </si>
  <si>
    <t>Chaseley</t>
  </si>
  <si>
    <t>Courtenay</t>
  </si>
  <si>
    <t>Dazey</t>
  </si>
  <si>
    <t>Denhoff</t>
  </si>
  <si>
    <t>Dickey</t>
  </si>
  <si>
    <t>Edgeley</t>
  </si>
  <si>
    <t>Fessenden</t>
  </si>
  <si>
    <t>Fullerton</t>
  </si>
  <si>
    <t>Gackle</t>
  </si>
  <si>
    <t>Grace City</t>
  </si>
  <si>
    <t>Hannaford</t>
  </si>
  <si>
    <t>Hurdsfield</t>
  </si>
  <si>
    <t>Jud</t>
  </si>
  <si>
    <t>Kensal</t>
  </si>
  <si>
    <t>Kulm</t>
  </si>
  <si>
    <t>Lamoure</t>
  </si>
  <si>
    <t>Lehr</t>
  </si>
  <si>
    <t>Litchville</t>
  </si>
  <si>
    <t>McClusky</t>
  </si>
  <si>
    <t>McHenry</t>
  </si>
  <si>
    <t>Oakes</t>
  </si>
  <si>
    <t>Pettibone</t>
  </si>
  <si>
    <t>Pingree</t>
  </si>
  <si>
    <t>Regan</t>
  </si>
  <si>
    <t>Spiritwood</t>
  </si>
  <si>
    <t>Streeter</t>
  </si>
  <si>
    <t>Sykeston</t>
  </si>
  <si>
    <t>Tappen</t>
  </si>
  <si>
    <t>Tuttle</t>
  </si>
  <si>
    <t>Wimbledon</t>
  </si>
  <si>
    <t>Wishek</t>
  </si>
  <si>
    <t>Woodworth</t>
  </si>
  <si>
    <t>Bismarck</t>
  </si>
  <si>
    <t>Cannon Ball</t>
  </si>
  <si>
    <t>Coleharbor</t>
  </si>
  <si>
    <t>Driscoll</t>
  </si>
  <si>
    <t>Flasher</t>
  </si>
  <si>
    <t>Fort Yates</t>
  </si>
  <si>
    <t>Golden Valley</t>
  </si>
  <si>
    <t>Hazelton</t>
  </si>
  <si>
    <t>Hazen</t>
  </si>
  <si>
    <t>Kintyre</t>
  </si>
  <si>
    <t>Mandan</t>
  </si>
  <si>
    <t>Menoken</t>
  </si>
  <si>
    <t>Moffit</t>
  </si>
  <si>
    <t>New Leipzig</t>
  </si>
  <si>
    <t>Selfridge</t>
  </si>
  <si>
    <t>Shields</t>
  </si>
  <si>
    <t>Solen</t>
  </si>
  <si>
    <t>Zap</t>
  </si>
  <si>
    <t>Amidon</t>
  </si>
  <si>
    <t>Beach</t>
  </si>
  <si>
    <t>Belfield</t>
  </si>
  <si>
    <t>Dunn Center</t>
  </si>
  <si>
    <t>Glen Ullin</t>
  </si>
  <si>
    <t>Golva</t>
  </si>
  <si>
    <t>Grassy Butte</t>
  </si>
  <si>
    <t>Halliday</t>
  </si>
  <si>
    <t>Hettinger</t>
  </si>
  <si>
    <t>Killdeer</t>
  </si>
  <si>
    <t>Marmarth</t>
  </si>
  <si>
    <t>Mott</t>
  </si>
  <si>
    <t>New England</t>
  </si>
  <si>
    <t>Reeder</t>
  </si>
  <si>
    <t>Regent</t>
  </si>
  <si>
    <t>Rhame</t>
  </si>
  <si>
    <t>Richardton</t>
  </si>
  <si>
    <t>Sentinel Butte</t>
  </si>
  <si>
    <t>South Heart</t>
  </si>
  <si>
    <t>Minot AFB</t>
  </si>
  <si>
    <t>Anamoose</t>
  </si>
  <si>
    <t>Antler</t>
  </si>
  <si>
    <t>Balfour</t>
  </si>
  <si>
    <t>Bantry</t>
  </si>
  <si>
    <t>Berthold</t>
  </si>
  <si>
    <t>Bowbells</t>
  </si>
  <si>
    <t>Butte</t>
  </si>
  <si>
    <t>Carpio</t>
  </si>
  <si>
    <t>Deering</t>
  </si>
  <si>
    <t>Des Lacs</t>
  </si>
  <si>
    <t>Donnybrook</t>
  </si>
  <si>
    <t>Drake</t>
  </si>
  <si>
    <t>Flaxton</t>
  </si>
  <si>
    <t>Glenburn</t>
  </si>
  <si>
    <t>Karlsruhe</t>
  </si>
  <si>
    <t>Kenmare</t>
  </si>
  <si>
    <t>Kramer</t>
  </si>
  <si>
    <t>Lignite</t>
  </si>
  <si>
    <t>Makoti</t>
  </si>
  <si>
    <t>Mandaree</t>
  </si>
  <si>
    <t>Maxbass</t>
  </si>
  <si>
    <t>Mohall</t>
  </si>
  <si>
    <t>New Town</t>
  </si>
  <si>
    <t>Noonan</t>
  </si>
  <si>
    <t>Parshall</t>
  </si>
  <si>
    <t>Plaza</t>
  </si>
  <si>
    <t>Powers Lake</t>
  </si>
  <si>
    <t>Roseglen</t>
  </si>
  <si>
    <t>Ross</t>
  </si>
  <si>
    <t>Ruso</t>
  </si>
  <si>
    <t>Ryder</t>
  </si>
  <si>
    <t>Souris</t>
  </si>
  <si>
    <t>Surrey</t>
  </si>
  <si>
    <t>Tolley</t>
  </si>
  <si>
    <t>Towner</t>
  </si>
  <si>
    <t>Upham</t>
  </si>
  <si>
    <t>Velva</t>
  </si>
  <si>
    <t>Voltaire</t>
  </si>
  <si>
    <t>Westhope</t>
  </si>
  <si>
    <t>Wildrose</t>
  </si>
  <si>
    <t>Arnegard</t>
  </si>
  <si>
    <t>Cartwright</t>
  </si>
  <si>
    <t>Fortuna</t>
  </si>
  <si>
    <t>Grenora</t>
  </si>
  <si>
    <t>Watford City</t>
  </si>
  <si>
    <t>Zahl</t>
  </si>
  <si>
    <t>Absarokee</t>
  </si>
  <si>
    <t>MT</t>
  </si>
  <si>
    <t>Ballantine</t>
  </si>
  <si>
    <t>Bearcreek</t>
  </si>
  <si>
    <t>Bighorn</t>
  </si>
  <si>
    <t>Big Timber</t>
  </si>
  <si>
    <t>Birney</t>
  </si>
  <si>
    <t>Bridger</t>
  </si>
  <si>
    <t>Broadview</t>
  </si>
  <si>
    <t>Busby</t>
  </si>
  <si>
    <t>Clyde Park</t>
  </si>
  <si>
    <t>Cooke City</t>
  </si>
  <si>
    <t>Crow Agency</t>
  </si>
  <si>
    <t>Emigrant</t>
  </si>
  <si>
    <t>Fishtail</t>
  </si>
  <si>
    <t>Fromberg</t>
  </si>
  <si>
    <t>Garryowen</t>
  </si>
  <si>
    <t>Grass Range</t>
  </si>
  <si>
    <t>Greycliff</t>
  </si>
  <si>
    <t>Fort Smith</t>
  </si>
  <si>
    <t>Harlowton</t>
  </si>
  <si>
    <t>Hysham</t>
  </si>
  <si>
    <t>Ingomar</t>
  </si>
  <si>
    <t>Joliet</t>
  </si>
  <si>
    <t>Lame Deer</t>
  </si>
  <si>
    <t>Lavina</t>
  </si>
  <si>
    <t>Lodge Grass</t>
  </si>
  <si>
    <t>Mc Leod</t>
  </si>
  <si>
    <t>Martinsdale</t>
  </si>
  <si>
    <t>Melstone</t>
  </si>
  <si>
    <t>Molt</t>
  </si>
  <si>
    <t>Mosby</t>
  </si>
  <si>
    <t>Musselshell</t>
  </si>
  <si>
    <t>Nye</t>
  </si>
  <si>
    <t>Otter</t>
  </si>
  <si>
    <t>Pompeys Pillar</t>
  </si>
  <si>
    <t>Pryor</t>
  </si>
  <si>
    <t>Rapelje</t>
  </si>
  <si>
    <t>Red Lodge</t>
  </si>
  <si>
    <t>Reed Point</t>
  </si>
  <si>
    <t>Roundup</t>
  </si>
  <si>
    <t>Ryegate</t>
  </si>
  <si>
    <t>Saint Xavier</t>
  </si>
  <si>
    <t>Sand Springs</t>
  </si>
  <si>
    <t>Shawmut</t>
  </si>
  <si>
    <t>Two Dot</t>
  </si>
  <si>
    <t>Wilsall</t>
  </si>
  <si>
    <t>Winnett</t>
  </si>
  <si>
    <t>Worden</t>
  </si>
  <si>
    <t>Wyola</t>
  </si>
  <si>
    <t>Billings</t>
  </si>
  <si>
    <t>Wolf Point</t>
  </si>
  <si>
    <t>Antelope</t>
  </si>
  <si>
    <t>Bainville</t>
  </si>
  <si>
    <t>Circle</t>
  </si>
  <si>
    <t>Culbertson</t>
  </si>
  <si>
    <t>Dagmar</t>
  </si>
  <si>
    <t>Flaxville</t>
  </si>
  <si>
    <t>Fort Peck</t>
  </si>
  <si>
    <t>Frazer</t>
  </si>
  <si>
    <t>Froid</t>
  </si>
  <si>
    <t>Saint Marie</t>
  </si>
  <si>
    <t>Glentana</t>
  </si>
  <si>
    <t>Larslan</t>
  </si>
  <si>
    <t>Medicine Lake</t>
  </si>
  <si>
    <t>Opheim</t>
  </si>
  <si>
    <t>Outlook</t>
  </si>
  <si>
    <t>Peerless</t>
  </si>
  <si>
    <t>Plentywood</t>
  </si>
  <si>
    <t>Reserve</t>
  </si>
  <si>
    <t>Richey</t>
  </si>
  <si>
    <t>Vida</t>
  </si>
  <si>
    <t>Miles City</t>
  </si>
  <si>
    <t>Alzada</t>
  </si>
  <si>
    <t>Angela</t>
  </si>
  <si>
    <t>Biddle</t>
  </si>
  <si>
    <t>Broadus</t>
  </si>
  <si>
    <t>Brusett</t>
  </si>
  <si>
    <t>Cohagen</t>
  </si>
  <si>
    <t>Colstrip</t>
  </si>
  <si>
    <t>Ekalaka</t>
  </si>
  <si>
    <t>Fallon</t>
  </si>
  <si>
    <t>Glendive</t>
  </si>
  <si>
    <t>Ismay</t>
  </si>
  <si>
    <t>Kinsey</t>
  </si>
  <si>
    <t>Lindsay</t>
  </si>
  <si>
    <t>Olive</t>
  </si>
  <si>
    <t>Plevna</t>
  </si>
  <si>
    <t>Volborg</t>
  </si>
  <si>
    <t>Wibaux</t>
  </si>
  <si>
    <t>Babb</t>
  </si>
  <si>
    <t>Belt</t>
  </si>
  <si>
    <t>Black Eagle</t>
  </si>
  <si>
    <t>Brady</t>
  </si>
  <si>
    <t>Browning</t>
  </si>
  <si>
    <t>Bynum</t>
  </si>
  <si>
    <t>Carter</t>
  </si>
  <si>
    <t>Choteau</t>
  </si>
  <si>
    <t>Coffee Creek</t>
  </si>
  <si>
    <t>Cut Bank</t>
  </si>
  <si>
    <t>Dupuyer</t>
  </si>
  <si>
    <t>East Glacier Park</t>
  </si>
  <si>
    <t>Floweree</t>
  </si>
  <si>
    <t>Forestgrove</t>
  </si>
  <si>
    <t>Fort Benton</t>
  </si>
  <si>
    <t>Fort Shaw</t>
  </si>
  <si>
    <t>Galata</t>
  </si>
  <si>
    <t>Geyser</t>
  </si>
  <si>
    <t>Heart Butte</t>
  </si>
  <si>
    <t>Highwood</t>
  </si>
  <si>
    <t>Hilger</t>
  </si>
  <si>
    <t>Hobson</t>
  </si>
  <si>
    <t>Judith Gap</t>
  </si>
  <si>
    <t>Kevin</t>
  </si>
  <si>
    <t>Ledger</t>
  </si>
  <si>
    <t>Loma</t>
  </si>
  <si>
    <t>Moccasin</t>
  </si>
  <si>
    <t>Monarch</t>
  </si>
  <si>
    <t>Neihart</t>
  </si>
  <si>
    <t>Oilmont</t>
  </si>
  <si>
    <t>Pendroy</t>
  </si>
  <si>
    <t>Power</t>
  </si>
  <si>
    <t>Raynesford</t>
  </si>
  <si>
    <t>Roy</t>
  </si>
  <si>
    <t>Sand Coulee</t>
  </si>
  <si>
    <t>Simms</t>
  </si>
  <si>
    <t>Stockett</t>
  </si>
  <si>
    <t>Sunburst</t>
  </si>
  <si>
    <t>Sun River</t>
  </si>
  <si>
    <t>Sweet Grass</t>
  </si>
  <si>
    <t>Ulm</t>
  </si>
  <si>
    <t>Vaughn</t>
  </si>
  <si>
    <t>Winifred</t>
  </si>
  <si>
    <t>Havre</t>
  </si>
  <si>
    <t>Chinook</t>
  </si>
  <si>
    <t>Dodson</t>
  </si>
  <si>
    <t>Gildford</t>
  </si>
  <si>
    <t>Hogeland</t>
  </si>
  <si>
    <t>Joplin</t>
  </si>
  <si>
    <t>Kremlin</t>
  </si>
  <si>
    <t>Lloyd</t>
  </si>
  <si>
    <t>Loring</t>
  </si>
  <si>
    <t>Whitlash</t>
  </si>
  <si>
    <t>Zortman</t>
  </si>
  <si>
    <t>Zurich</t>
  </si>
  <si>
    <t>Basin</t>
  </si>
  <si>
    <t>Boulder</t>
  </si>
  <si>
    <t>Canyon Creek</t>
  </si>
  <si>
    <t>Clancy</t>
  </si>
  <si>
    <t>East Helena</t>
  </si>
  <si>
    <t>Ringling</t>
  </si>
  <si>
    <t>Toston</t>
  </si>
  <si>
    <t>Wolf Creek</t>
  </si>
  <si>
    <t>Alder</t>
  </si>
  <si>
    <t>Anaconda</t>
  </si>
  <si>
    <t>Bozeman</t>
  </si>
  <si>
    <t>Big Sky</t>
  </si>
  <si>
    <t>Cardwell</t>
  </si>
  <si>
    <t>Dell</t>
  </si>
  <si>
    <t>Divide</t>
  </si>
  <si>
    <t>Ennis</t>
  </si>
  <si>
    <t>Gallatin Gateway</t>
  </si>
  <si>
    <t>Gold Creek</t>
  </si>
  <si>
    <t>Mc Allister</t>
  </si>
  <si>
    <t>Manhattan</t>
  </si>
  <si>
    <t>Polaris</t>
  </si>
  <si>
    <t>Pony</t>
  </si>
  <si>
    <t>Silver Star</t>
  </si>
  <si>
    <t>Three Forks</t>
  </si>
  <si>
    <t>Twin Bridges</t>
  </si>
  <si>
    <t>Virginia City</t>
  </si>
  <si>
    <t>West Yellowstone</t>
  </si>
  <si>
    <t>Willow Creek</t>
  </si>
  <si>
    <t>Wisdom</t>
  </si>
  <si>
    <t>Wise River</t>
  </si>
  <si>
    <t>Missoula</t>
  </si>
  <si>
    <t>Alberton</t>
  </si>
  <si>
    <t>Arlee</t>
  </si>
  <si>
    <t>Bonner</t>
  </si>
  <si>
    <t>Charlo</t>
  </si>
  <si>
    <t>Condon</t>
  </si>
  <si>
    <t>Conner</t>
  </si>
  <si>
    <t>Corvallis</t>
  </si>
  <si>
    <t>Hall</t>
  </si>
  <si>
    <t>Pinesdale</t>
  </si>
  <si>
    <t>Haugan</t>
  </si>
  <si>
    <t>Helmville</t>
  </si>
  <si>
    <t>Heron</t>
  </si>
  <si>
    <t>Huson</t>
  </si>
  <si>
    <t>Lolo</t>
  </si>
  <si>
    <t>Lonepine</t>
  </si>
  <si>
    <t>Noxon</t>
  </si>
  <si>
    <t>Ovando</t>
  </si>
  <si>
    <t>Pablo</t>
  </si>
  <si>
    <t>Polson</t>
  </si>
  <si>
    <t>Ronan</t>
  </si>
  <si>
    <t>Saint Ignatius</t>
  </si>
  <si>
    <t>Saint Regis</t>
  </si>
  <si>
    <t>Seeley Lake</t>
  </si>
  <si>
    <t>Sula</t>
  </si>
  <si>
    <t>Thompson Falls</t>
  </si>
  <si>
    <t>Kalispell</t>
  </si>
  <si>
    <t>Big Arm</t>
  </si>
  <si>
    <t>Elmo</t>
  </si>
  <si>
    <t>Fortine</t>
  </si>
  <si>
    <t>Hungry Horse</t>
  </si>
  <si>
    <t>Kila</t>
  </si>
  <si>
    <t>Libby</t>
  </si>
  <si>
    <t>Martin City</t>
  </si>
  <si>
    <t>Polebridge</t>
  </si>
  <si>
    <t>Rollins</t>
  </si>
  <si>
    <t>West Glacier</t>
  </si>
  <si>
    <t>Whitefish</t>
  </si>
  <si>
    <t>IL</t>
  </si>
  <si>
    <t>Arlington Heights</t>
  </si>
  <si>
    <t>Elk Grove Village</t>
  </si>
  <si>
    <t>Rolling Meadows</t>
  </si>
  <si>
    <t>Des Plaines</t>
  </si>
  <si>
    <t>Fox River Grove</t>
  </si>
  <si>
    <t>Golf</t>
  </si>
  <si>
    <t>Grayslake</t>
  </si>
  <si>
    <t>Gurnee</t>
  </si>
  <si>
    <t>Ingleside</t>
  </si>
  <si>
    <t>Island Lake</t>
  </si>
  <si>
    <t>Lake Bluff</t>
  </si>
  <si>
    <t>Lake Forest</t>
  </si>
  <si>
    <t>Lake Villa</t>
  </si>
  <si>
    <t>Lake Zurich</t>
  </si>
  <si>
    <t>Morton Grove</t>
  </si>
  <si>
    <t>Mount Prospect</t>
  </si>
  <si>
    <t>Mundelein</t>
  </si>
  <si>
    <t>Vernon Hills</t>
  </si>
  <si>
    <t>Northbrook</t>
  </si>
  <si>
    <t>North Chicago</t>
  </si>
  <si>
    <t>Palatine</t>
  </si>
  <si>
    <t>Lincolnshire</t>
  </si>
  <si>
    <t>Prospect Heights</t>
  </si>
  <si>
    <t>Skokie</t>
  </si>
  <si>
    <t>Wauconda</t>
  </si>
  <si>
    <t>Waukegan</t>
  </si>
  <si>
    <t>Great Lakes</t>
  </si>
  <si>
    <t>Buffalo Grove</t>
  </si>
  <si>
    <t>Wilmette</t>
  </si>
  <si>
    <t>Winnetka</t>
  </si>
  <si>
    <t>Winthrop Harbor</t>
  </si>
  <si>
    <t>Wonder Lake</t>
  </si>
  <si>
    <t>Zion</t>
  </si>
  <si>
    <t>Algonquin</t>
  </si>
  <si>
    <t>Bensenville</t>
  </si>
  <si>
    <t>Streamwood</t>
  </si>
  <si>
    <t>Carpentersville</t>
  </si>
  <si>
    <t>DeKalb</t>
  </si>
  <si>
    <t>Elburn</t>
  </si>
  <si>
    <t>Hanover Park</t>
  </si>
  <si>
    <t>Gilberts</t>
  </si>
  <si>
    <t>Glen Ellyn</t>
  </si>
  <si>
    <t>Glendale Heights</t>
  </si>
  <si>
    <t>Itasca</t>
  </si>
  <si>
    <t>Kaneville</t>
  </si>
  <si>
    <t>Kirkland</t>
  </si>
  <si>
    <t>Lombard</t>
  </si>
  <si>
    <t>Maple Park</t>
  </si>
  <si>
    <t>Westchester</t>
  </si>
  <si>
    <t>Lake in the Hills</t>
  </si>
  <si>
    <t>Medinah</t>
  </si>
  <si>
    <t>Melrose Park</t>
  </si>
  <si>
    <t>Berkeley</t>
  </si>
  <si>
    <t>Stone Park</t>
  </si>
  <si>
    <t>Hoffman Estates</t>
  </si>
  <si>
    <t>River Grove</t>
  </si>
  <si>
    <t>Schaumburg</t>
  </si>
  <si>
    <t>Schiller Park</t>
  </si>
  <si>
    <t>South Elgin</t>
  </si>
  <si>
    <t>Villa Park</t>
  </si>
  <si>
    <t>West Chicago</t>
  </si>
  <si>
    <t>Carol Stream</t>
  </si>
  <si>
    <t>Wood Dale</t>
  </si>
  <si>
    <t>River Forest</t>
  </si>
  <si>
    <t>Beecher</t>
  </si>
  <si>
    <t>Crest Hill</t>
  </si>
  <si>
    <t>Shorewood</t>
  </si>
  <si>
    <t>Blue Island</t>
  </si>
  <si>
    <t>Braceville</t>
  </si>
  <si>
    <t>Braidwood</t>
  </si>
  <si>
    <t>Calumet City</t>
  </si>
  <si>
    <t>Channahon</t>
  </si>
  <si>
    <t>Chicago Heights</t>
  </si>
  <si>
    <t>Chicago Ridge</t>
  </si>
  <si>
    <t>Crete</t>
  </si>
  <si>
    <t>Dolton</t>
  </si>
  <si>
    <t>Dwight</t>
  </si>
  <si>
    <t>Flossmoor</t>
  </si>
  <si>
    <t>Markham</t>
  </si>
  <si>
    <t>Hazel Crest</t>
  </si>
  <si>
    <t>Homewood</t>
  </si>
  <si>
    <t>Bolingbrook</t>
  </si>
  <si>
    <t>Matteson</t>
  </si>
  <si>
    <t>Mazon</t>
  </si>
  <si>
    <t>Romeoville</t>
  </si>
  <si>
    <t>Minooka</t>
  </si>
  <si>
    <t>Mokena</t>
  </si>
  <si>
    <t>Monee</t>
  </si>
  <si>
    <t>New Lenox</t>
  </si>
  <si>
    <t>Oak Forest</t>
  </si>
  <si>
    <t>Oak Lawn</t>
  </si>
  <si>
    <t>Bridgeview</t>
  </si>
  <si>
    <t>Hickory Hills</t>
  </si>
  <si>
    <t>Odell</t>
  </si>
  <si>
    <t>Olympia Fields</t>
  </si>
  <si>
    <t>Orland Park</t>
  </si>
  <si>
    <t>Palos Heights</t>
  </si>
  <si>
    <t>Palos Park</t>
  </si>
  <si>
    <t>Palos Hills</t>
  </si>
  <si>
    <t>Park Forest</t>
  </si>
  <si>
    <t>Peotone</t>
  </si>
  <si>
    <t>Richton Park</t>
  </si>
  <si>
    <t>South Holland</t>
  </si>
  <si>
    <t>South Wilmington</t>
  </si>
  <si>
    <t>Steger</t>
  </si>
  <si>
    <t>Tinley Park</t>
  </si>
  <si>
    <t>Country Club Hills</t>
  </si>
  <si>
    <t>Willow Springs</t>
  </si>
  <si>
    <t>Worth</t>
  </si>
  <si>
    <t>Homer Glen</t>
  </si>
  <si>
    <t>Summit Argo</t>
  </si>
  <si>
    <t>Clarendon Hills</t>
  </si>
  <si>
    <t>Downers Grove</t>
  </si>
  <si>
    <t>Oak Brook</t>
  </si>
  <si>
    <t>La Grange Park</t>
  </si>
  <si>
    <t>Willowbrook</t>
  </si>
  <si>
    <t>Naperville</t>
  </si>
  <si>
    <t>North Aurora</t>
  </si>
  <si>
    <t>Serena</t>
  </si>
  <si>
    <t>Shabbona</t>
  </si>
  <si>
    <t>Somonauk</t>
  </si>
  <si>
    <t>Steward</t>
  </si>
  <si>
    <t>Waterman</t>
  </si>
  <si>
    <t>Western Springs</t>
  </si>
  <si>
    <t>Westmont</t>
  </si>
  <si>
    <t>Chicago</t>
  </si>
  <si>
    <t>Harwood Heights</t>
  </si>
  <si>
    <t>Lincolnwood</t>
  </si>
  <si>
    <t>Alsip</t>
  </si>
  <si>
    <t>Evergreen Park</t>
  </si>
  <si>
    <t>Kankakee</t>
  </si>
  <si>
    <t>Aroma Park</t>
  </si>
  <si>
    <t>Ashkum</t>
  </si>
  <si>
    <t>Beaverville</t>
  </si>
  <si>
    <t>Bonfield</t>
  </si>
  <si>
    <t>Bourbonnais</t>
  </si>
  <si>
    <t>Cabery</t>
  </si>
  <si>
    <t>Campus</t>
  </si>
  <si>
    <t>Chebanse</t>
  </si>
  <si>
    <t>Cissna Park</t>
  </si>
  <si>
    <t>Cullom</t>
  </si>
  <si>
    <t>Donovan</t>
  </si>
  <si>
    <t>Emington</t>
  </si>
  <si>
    <t>Gibson City</t>
  </si>
  <si>
    <t>Grant Park</t>
  </si>
  <si>
    <t>Herscher</t>
  </si>
  <si>
    <t>Hoopeston</t>
  </si>
  <si>
    <t>Loda</t>
  </si>
  <si>
    <t>Manteno</t>
  </si>
  <si>
    <t>Martinton</t>
  </si>
  <si>
    <t>Momence</t>
  </si>
  <si>
    <t>Onarga</t>
  </si>
  <si>
    <t>Pembroke Township</t>
  </si>
  <si>
    <t>Piper City</t>
  </si>
  <si>
    <t>Rankin</t>
  </si>
  <si>
    <t>Saint Anne</t>
  </si>
  <si>
    <t>Thawville</t>
  </si>
  <si>
    <t>Union Hill</t>
  </si>
  <si>
    <t>Watseka</t>
  </si>
  <si>
    <t>Apple River</t>
  </si>
  <si>
    <t>Chadwick</t>
  </si>
  <si>
    <t>Chana</t>
  </si>
  <si>
    <t>Davis Junction</t>
  </si>
  <si>
    <t>East Dubuque</t>
  </si>
  <si>
    <t>Forreston</t>
  </si>
  <si>
    <t>Franklin Grove</t>
  </si>
  <si>
    <t>Garden Prairie</t>
  </si>
  <si>
    <t>German Valley</t>
  </si>
  <si>
    <t>Harmon</t>
  </si>
  <si>
    <t>Lanark</t>
  </si>
  <si>
    <t>Leaf River</t>
  </si>
  <si>
    <t>Lindenwood</t>
  </si>
  <si>
    <t>Mc Connell</t>
  </si>
  <si>
    <t>Monroe Center</t>
  </si>
  <si>
    <t>Mount Carroll</t>
  </si>
  <si>
    <t>Nachusa</t>
  </si>
  <si>
    <t>Pearl City</t>
  </si>
  <si>
    <t>Pecatonica</t>
  </si>
  <si>
    <t>Polo</t>
  </si>
  <si>
    <t>Poplar Grove</t>
  </si>
  <si>
    <t>Ridott</t>
  </si>
  <si>
    <t>Rock City</t>
  </si>
  <si>
    <t>Savanna</t>
  </si>
  <si>
    <t>Scales Mound</t>
  </si>
  <si>
    <t>Shirland</t>
  </si>
  <si>
    <t>South Beloit</t>
  </si>
  <si>
    <t>Stillman Valley</t>
  </si>
  <si>
    <t>Woosung</t>
  </si>
  <si>
    <t>Loves Park</t>
  </si>
  <si>
    <t>Machesney Park</t>
  </si>
  <si>
    <t>Aledo</t>
  </si>
  <si>
    <t>Annawan</t>
  </si>
  <si>
    <t>Barstow</t>
  </si>
  <si>
    <t>Carbon Cliff</t>
  </si>
  <si>
    <t>Coal Valley</t>
  </si>
  <si>
    <t>Colona</t>
  </si>
  <si>
    <t>Deer Grove</t>
  </si>
  <si>
    <t>East Moline</t>
  </si>
  <si>
    <t>Hooppole</t>
  </si>
  <si>
    <t>Illinois City</t>
  </si>
  <si>
    <t>Joy</t>
  </si>
  <si>
    <t>Lyndon</t>
  </si>
  <si>
    <t>Lynn Center</t>
  </si>
  <si>
    <t>Matherville</t>
  </si>
  <si>
    <t>Orion</t>
  </si>
  <si>
    <t>Osco</t>
  </si>
  <si>
    <t>Preemption</t>
  </si>
  <si>
    <t>Prophetstown</t>
  </si>
  <si>
    <t>Rapids City</t>
  </si>
  <si>
    <t>Sherrard</t>
  </si>
  <si>
    <t>Silvis</t>
  </si>
  <si>
    <t>Tampico</t>
  </si>
  <si>
    <t>Taylor Ridge</t>
  </si>
  <si>
    <t>Ancona</t>
  </si>
  <si>
    <t>Buda</t>
  </si>
  <si>
    <t>Bureau</t>
  </si>
  <si>
    <t>Cedar Point</t>
  </si>
  <si>
    <t>Cherry</t>
  </si>
  <si>
    <t>Compton</t>
  </si>
  <si>
    <t>Depue</t>
  </si>
  <si>
    <t>Hennepin</t>
  </si>
  <si>
    <t>Ladd</t>
  </si>
  <si>
    <t>La Moille</t>
  </si>
  <si>
    <t>Leonore</t>
  </si>
  <si>
    <t>Long Point</t>
  </si>
  <si>
    <t>Lostant</t>
  </si>
  <si>
    <t>Mc Nabb</t>
  </si>
  <si>
    <t>Mark</t>
  </si>
  <si>
    <t>Marseilles</t>
  </si>
  <si>
    <t>Neponset</t>
  </si>
  <si>
    <t>Oglesby</t>
  </si>
  <si>
    <t>Ohio</t>
  </si>
  <si>
    <t>Seatonville</t>
  </si>
  <si>
    <t>Standard</t>
  </si>
  <si>
    <t>Streator</t>
  </si>
  <si>
    <t>Sublette</t>
  </si>
  <si>
    <t>Tiskilwa</t>
  </si>
  <si>
    <t>Toluca</t>
  </si>
  <si>
    <t>Tonica</t>
  </si>
  <si>
    <t>Troy Grove</t>
  </si>
  <si>
    <t>Van Orin</t>
  </si>
  <si>
    <t>Varna</t>
  </si>
  <si>
    <t>Wenona</t>
  </si>
  <si>
    <t>West Brooklyn</t>
  </si>
  <si>
    <t>Wyanet</t>
  </si>
  <si>
    <t>Bardolph</t>
  </si>
  <si>
    <t>Biggsville</t>
  </si>
  <si>
    <t>Bishop Hill</t>
  </si>
  <si>
    <t>Blandinsville</t>
  </si>
  <si>
    <t>Camp Grove</t>
  </si>
  <si>
    <t>Carman</t>
  </si>
  <si>
    <t>Dahinda</t>
  </si>
  <si>
    <t>East Galesburg</t>
  </si>
  <si>
    <t>Gerlaw</t>
  </si>
  <si>
    <t>Gilson</t>
  </si>
  <si>
    <t>Ipava</t>
  </si>
  <si>
    <t>Keithsburg</t>
  </si>
  <si>
    <t>Kewanee</t>
  </si>
  <si>
    <t>La Harpe</t>
  </si>
  <si>
    <t>Lomax</t>
  </si>
  <si>
    <t>Maquon</t>
  </si>
  <si>
    <t>North Henderson</t>
  </si>
  <si>
    <t>Ophiem</t>
  </si>
  <si>
    <t>Oquawka</t>
  </si>
  <si>
    <t>Seaton</t>
  </si>
  <si>
    <t>Smithshire</t>
  </si>
  <si>
    <t>Speer</t>
  </si>
  <si>
    <t>Stronghurst</t>
  </si>
  <si>
    <t>Table Grove</t>
  </si>
  <si>
    <t>Toulon</t>
  </si>
  <si>
    <t>Vermont</t>
  </si>
  <si>
    <t>Wataga</t>
  </si>
  <si>
    <t>Dunfermline</t>
  </si>
  <si>
    <t>Edelstein</t>
  </si>
  <si>
    <t>Glasford</t>
  </si>
  <si>
    <t>Hanna City</t>
  </si>
  <si>
    <t>Kingston Mines</t>
  </si>
  <si>
    <t>Lacon</t>
  </si>
  <si>
    <t>La Rose</t>
  </si>
  <si>
    <t>London Mills</t>
  </si>
  <si>
    <t>Lowpoint</t>
  </si>
  <si>
    <t>Manito</t>
  </si>
  <si>
    <t>Mossville</t>
  </si>
  <si>
    <t>Princeville</t>
  </si>
  <si>
    <t>South Pekin</t>
  </si>
  <si>
    <t>Sparland</t>
  </si>
  <si>
    <t>Trivoli</t>
  </si>
  <si>
    <t>Yates City</t>
  </si>
  <si>
    <t>Peoria</t>
  </si>
  <si>
    <t>Creve Coeur</t>
  </si>
  <si>
    <t>East Peoria</t>
  </si>
  <si>
    <t>Peoria Heights</t>
  </si>
  <si>
    <t>Anchor</t>
  </si>
  <si>
    <t>Armington</t>
  </si>
  <si>
    <t>Arrowsmith</t>
  </si>
  <si>
    <t>Bellflower</t>
  </si>
  <si>
    <t>Carlock</t>
  </si>
  <si>
    <t>Chenoa</t>
  </si>
  <si>
    <t>Congerville</t>
  </si>
  <si>
    <t>Cropsey</t>
  </si>
  <si>
    <t>Downs</t>
  </si>
  <si>
    <t>El Paso</t>
  </si>
  <si>
    <t>Fairbury</t>
  </si>
  <si>
    <t>Flanagan</t>
  </si>
  <si>
    <t>Forrest</t>
  </si>
  <si>
    <t>Goodfield</t>
  </si>
  <si>
    <t>Graymont</t>
  </si>
  <si>
    <t>Gridley</t>
  </si>
  <si>
    <t>Heyworth</t>
  </si>
  <si>
    <t>Kenney</t>
  </si>
  <si>
    <t>Mackinaw</t>
  </si>
  <si>
    <t>Maroa</t>
  </si>
  <si>
    <t>Minier</t>
  </si>
  <si>
    <t>Minonk</t>
  </si>
  <si>
    <t>Normal</t>
  </si>
  <si>
    <t>Saunemin</t>
  </si>
  <si>
    <t>Saybrook</t>
  </si>
  <si>
    <t>Secor</t>
  </si>
  <si>
    <t>Strawn</t>
  </si>
  <si>
    <t>Wapella</t>
  </si>
  <si>
    <t>Alvin</t>
  </si>
  <si>
    <t>Bement</t>
  </si>
  <si>
    <t>Broadlands</t>
  </si>
  <si>
    <t>Catlin</t>
  </si>
  <si>
    <t>Champaign</t>
  </si>
  <si>
    <t>Collison</t>
  </si>
  <si>
    <t>De Land</t>
  </si>
  <si>
    <t>Dewey</t>
  </si>
  <si>
    <t>Farmer City</t>
  </si>
  <si>
    <t>Fithian</t>
  </si>
  <si>
    <t>Foosland</t>
  </si>
  <si>
    <t>Ivesdale</t>
  </si>
  <si>
    <t>Longview</t>
  </si>
  <si>
    <t>Mahomet</t>
  </si>
  <si>
    <t>Milmine</t>
  </si>
  <si>
    <t>Pesotum</t>
  </si>
  <si>
    <t>Rantoul</t>
  </si>
  <si>
    <t>Ridge Farm</t>
  </si>
  <si>
    <t>Sadorus</t>
  </si>
  <si>
    <t>Sidell</t>
  </si>
  <si>
    <t>Thomasboro</t>
  </si>
  <si>
    <t>Tolono</t>
  </si>
  <si>
    <t>White Heath</t>
  </si>
  <si>
    <t>Ashmore</t>
  </si>
  <si>
    <t>Camargo</t>
  </si>
  <si>
    <t>Chrisman</t>
  </si>
  <si>
    <t>Dalton City</t>
  </si>
  <si>
    <t>Gays</t>
  </si>
  <si>
    <t>Hindsboro</t>
  </si>
  <si>
    <t>La Place</t>
  </si>
  <si>
    <t>Lovington</t>
  </si>
  <si>
    <t>Metcalf</t>
  </si>
  <si>
    <t>Newman</t>
  </si>
  <si>
    <t>Redmon</t>
  </si>
  <si>
    <t>Tuscola</t>
  </si>
  <si>
    <t>Villa Grove</t>
  </si>
  <si>
    <t>Alhambra</t>
  </si>
  <si>
    <t>Batchtown</t>
  </si>
  <si>
    <t>Benld</t>
  </si>
  <si>
    <t>Bethalto</t>
  </si>
  <si>
    <t>Coffeen</t>
  </si>
  <si>
    <t>Cottage Hills</t>
  </si>
  <si>
    <t>Dorsey</t>
  </si>
  <si>
    <t>Dow</t>
  </si>
  <si>
    <t>Eagarville</t>
  </si>
  <si>
    <t>East Alton</t>
  </si>
  <si>
    <t>Edwardsville</t>
  </si>
  <si>
    <t>Elsah</t>
  </si>
  <si>
    <t>Fidelity</t>
  </si>
  <si>
    <t>Fieldon</t>
  </si>
  <si>
    <t>Gillespie</t>
  </si>
  <si>
    <t>Glen Carbon</t>
  </si>
  <si>
    <t>Godfrey</t>
  </si>
  <si>
    <t>Golden Eagle</t>
  </si>
  <si>
    <t>Granite City</t>
  </si>
  <si>
    <t>Hillview</t>
  </si>
  <si>
    <t>Jerseyville</t>
  </si>
  <si>
    <t>Kampsville</t>
  </si>
  <si>
    <t>Lovejoy</t>
  </si>
  <si>
    <t>Marine</t>
  </si>
  <si>
    <t>Moro</t>
  </si>
  <si>
    <t>New Douglas</t>
  </si>
  <si>
    <t>Ohlman</t>
  </si>
  <si>
    <t>Piasa</t>
  </si>
  <si>
    <t>Roodhouse</t>
  </si>
  <si>
    <t>Rosamond</t>
  </si>
  <si>
    <t>Roxana</t>
  </si>
  <si>
    <t>Sorento</t>
  </si>
  <si>
    <t>South Roxana</t>
  </si>
  <si>
    <t>Taylor Springs</t>
  </si>
  <si>
    <t>Walshville</t>
  </si>
  <si>
    <t>Witt</t>
  </si>
  <si>
    <t>Wood River</t>
  </si>
  <si>
    <t>Wrights</t>
  </si>
  <si>
    <t>East Saint Louis</t>
  </si>
  <si>
    <t>Fairview Heights</t>
  </si>
  <si>
    <t>Addieville</t>
  </si>
  <si>
    <t>Albers</t>
  </si>
  <si>
    <t>Aviston</t>
  </si>
  <si>
    <t>Bartelso</t>
  </si>
  <si>
    <t>Beckemeyer</t>
  </si>
  <si>
    <t>Scott AFB</t>
  </si>
  <si>
    <t>Breese</t>
  </si>
  <si>
    <t>Carlyle</t>
  </si>
  <si>
    <t>Caseyville</t>
  </si>
  <si>
    <t>Coulterville</t>
  </si>
  <si>
    <t>Dupo</t>
  </si>
  <si>
    <t>East Carondelet</t>
  </si>
  <si>
    <t>Ellis Grove</t>
  </si>
  <si>
    <t>Fults</t>
  </si>
  <si>
    <t>Hecker</t>
  </si>
  <si>
    <t>Keyesport</t>
  </si>
  <si>
    <t>Lenzburg</t>
  </si>
  <si>
    <t>Marissa</t>
  </si>
  <si>
    <t>Mascoutah</t>
  </si>
  <si>
    <t>Millstadt</t>
  </si>
  <si>
    <t>Mulberry Grove</t>
  </si>
  <si>
    <t>New Athens</t>
  </si>
  <si>
    <t>New Baden</t>
  </si>
  <si>
    <t>New Memphis</t>
  </si>
  <si>
    <t>O Fallon</t>
  </si>
  <si>
    <t>Okawville</t>
  </si>
  <si>
    <t>Percy</t>
  </si>
  <si>
    <t>Pierron</t>
  </si>
  <si>
    <t>Pinckneyville</t>
  </si>
  <si>
    <t>Prairie du Rocher</t>
  </si>
  <si>
    <t>Red Bud</t>
  </si>
  <si>
    <t>Saint Jacob</t>
  </si>
  <si>
    <t>Saint Libory</t>
  </si>
  <si>
    <t>Smithboro</t>
  </si>
  <si>
    <t>Steeleville</t>
  </si>
  <si>
    <t>Tilden</t>
  </si>
  <si>
    <t>Valmeyer</t>
  </si>
  <si>
    <t>Walsh</t>
  </si>
  <si>
    <t>Barry</t>
  </si>
  <si>
    <t>Basco</t>
  </si>
  <si>
    <t>Baylis</t>
  </si>
  <si>
    <t>Bowen</t>
  </si>
  <si>
    <t>Camp Point</t>
  </si>
  <si>
    <t>Coatsburg</t>
  </si>
  <si>
    <t>Dallas City</t>
  </si>
  <si>
    <t>Elvaston</t>
  </si>
  <si>
    <t>Ferris</t>
  </si>
  <si>
    <t>Griggsville</t>
  </si>
  <si>
    <t>La Prairie</t>
  </si>
  <si>
    <t>Loraine</t>
  </si>
  <si>
    <t>Paloma</t>
  </si>
  <si>
    <t>Payson</t>
  </si>
  <si>
    <t>Sutter</t>
  </si>
  <si>
    <t>Tennessee</t>
  </si>
  <si>
    <t>Timewell</t>
  </si>
  <si>
    <t>Ursa</t>
  </si>
  <si>
    <t>Beecher City</t>
  </si>
  <si>
    <t>Cowden</t>
  </si>
  <si>
    <t>Dieterich</t>
  </si>
  <si>
    <t>Hidalgo</t>
  </si>
  <si>
    <t>Hutsonville</t>
  </si>
  <si>
    <t>Ingraham</t>
  </si>
  <si>
    <t>Lerna</t>
  </si>
  <si>
    <t>Mode</t>
  </si>
  <si>
    <t>Mount Erie</t>
  </si>
  <si>
    <t>Neoga</t>
  </si>
  <si>
    <t>Oblong</t>
  </si>
  <si>
    <t>Saint Elmo</t>
  </si>
  <si>
    <t>Sainte Marie</t>
  </si>
  <si>
    <t>Saint Francisville</t>
  </si>
  <si>
    <t>Shumway</t>
  </si>
  <si>
    <t>Stewardson</t>
  </si>
  <si>
    <t>Teutopolis</t>
  </si>
  <si>
    <t>Trilla</t>
  </si>
  <si>
    <t>West York</t>
  </si>
  <si>
    <t>Argenta</t>
  </si>
  <si>
    <t>Assumption</t>
  </si>
  <si>
    <t>Beason</t>
  </si>
  <si>
    <t>Blue Mound</t>
  </si>
  <si>
    <t>Boody</t>
  </si>
  <si>
    <t>Bulpitt</t>
  </si>
  <si>
    <t>Chestnut</t>
  </si>
  <si>
    <t>Cornland</t>
  </si>
  <si>
    <t>Divernon</t>
  </si>
  <si>
    <t>Elwin</t>
  </si>
  <si>
    <t>Glenarm</t>
  </si>
  <si>
    <t>Harristown</t>
  </si>
  <si>
    <t>Harvel</t>
  </si>
  <si>
    <t>Illiopolis</t>
  </si>
  <si>
    <t>Mount Pulaski</t>
  </si>
  <si>
    <t>Moweaqua</t>
  </si>
  <si>
    <t>Oreana</t>
  </si>
  <si>
    <t>Owaneco</t>
  </si>
  <si>
    <t>Pana</t>
  </si>
  <si>
    <t>Pawnee</t>
  </si>
  <si>
    <t>Taylorville</t>
  </si>
  <si>
    <t>Tovey</t>
  </si>
  <si>
    <t>Tower Hill</t>
  </si>
  <si>
    <t>Waggoner</t>
  </si>
  <si>
    <t>Alsey</t>
  </si>
  <si>
    <t>Arenzville</t>
  </si>
  <si>
    <t>Beardstown</t>
  </si>
  <si>
    <t>Bluffs</t>
  </si>
  <si>
    <t>Cantrall</t>
  </si>
  <si>
    <t>Carlinville</t>
  </si>
  <si>
    <t>Chandlerville</t>
  </si>
  <si>
    <t>Emden</t>
  </si>
  <si>
    <t>Greenview</t>
  </si>
  <si>
    <t>Hartsburg</t>
  </si>
  <si>
    <t>Hettick</t>
  </si>
  <si>
    <t>Loami</t>
  </si>
  <si>
    <t>Meredosia</t>
  </si>
  <si>
    <t>Modesto</t>
  </si>
  <si>
    <t>Nilwood</t>
  </si>
  <si>
    <t>Oakford</t>
  </si>
  <si>
    <t>Pleasant Plains</t>
  </si>
  <si>
    <t>San Jose</t>
  </si>
  <si>
    <t>Tallula</t>
  </si>
  <si>
    <t>Virden</t>
  </si>
  <si>
    <t>Woodson</t>
  </si>
  <si>
    <t>Centralia</t>
  </si>
  <si>
    <t>Hoyleton</t>
  </si>
  <si>
    <t>Barnhill</t>
  </si>
  <si>
    <t>Belle Rive</t>
  </si>
  <si>
    <t>Bellmont</t>
  </si>
  <si>
    <t>Bluford</t>
  </si>
  <si>
    <t>Bone Gap</t>
  </si>
  <si>
    <t>Bonnie</t>
  </si>
  <si>
    <t>Broughton</t>
  </si>
  <si>
    <t>Browns</t>
  </si>
  <si>
    <t>Burnt Prairie</t>
  </si>
  <si>
    <t>Carmi</t>
  </si>
  <si>
    <t>Christopher</t>
  </si>
  <si>
    <t>Cisne</t>
  </si>
  <si>
    <t>Coello</t>
  </si>
  <si>
    <t>Dix</t>
  </si>
  <si>
    <t>Du Quoin</t>
  </si>
  <si>
    <t>Ellery</t>
  </si>
  <si>
    <t>Farina</t>
  </si>
  <si>
    <t>Freeman Spur</t>
  </si>
  <si>
    <t>Geff</t>
  </si>
  <si>
    <t>Golden Gate</t>
  </si>
  <si>
    <t>Grayville</t>
  </si>
  <si>
    <t>Ina</t>
  </si>
  <si>
    <t>Keenes</t>
  </si>
  <si>
    <t>Keensburg</t>
  </si>
  <si>
    <t>Kell</t>
  </si>
  <si>
    <t>Kinmundy</t>
  </si>
  <si>
    <t>Mc Leansboro</t>
  </si>
  <si>
    <t>Maunie</t>
  </si>
  <si>
    <t>Mill Shoals</t>
  </si>
  <si>
    <t>Mulkeytown</t>
  </si>
  <si>
    <t>Noble</t>
  </si>
  <si>
    <t>Norris City</t>
  </si>
  <si>
    <t>Opdyke</t>
  </si>
  <si>
    <t>Radom</t>
  </si>
  <si>
    <t>Richview</t>
  </si>
  <si>
    <t>Rinard</t>
  </si>
  <si>
    <t>Sailor Springs</t>
  </si>
  <si>
    <t>Sandoval</t>
  </si>
  <si>
    <t>Scheller</t>
  </si>
  <si>
    <t>Sesser</t>
  </si>
  <si>
    <t>Shobonier</t>
  </si>
  <si>
    <t>Springerton</t>
  </si>
  <si>
    <t>Tamaroa</t>
  </si>
  <si>
    <t>Texico</t>
  </si>
  <si>
    <t>Walnut Hill</t>
  </si>
  <si>
    <t>Waltonville</t>
  </si>
  <si>
    <t>Wayne City</t>
  </si>
  <si>
    <t>West Frankfort</t>
  </si>
  <si>
    <t>Whittington</t>
  </si>
  <si>
    <t>Alto Pass</t>
  </si>
  <si>
    <t>Belknap</t>
  </si>
  <si>
    <t>Brookport</t>
  </si>
  <si>
    <t>Buncombe</t>
  </si>
  <si>
    <t>Campbell Hill</t>
  </si>
  <si>
    <t>Carrier Mills</t>
  </si>
  <si>
    <t>Carterville</t>
  </si>
  <si>
    <t>Cave in Rock</t>
  </si>
  <si>
    <t>Cobden</t>
  </si>
  <si>
    <t>Colp</t>
  </si>
  <si>
    <t>Creal Springs</t>
  </si>
  <si>
    <t>Cypress</t>
  </si>
  <si>
    <t>Dongola</t>
  </si>
  <si>
    <t>Elkville</t>
  </si>
  <si>
    <t>Energy</t>
  </si>
  <si>
    <t>Galatia</t>
  </si>
  <si>
    <t>Golconda</t>
  </si>
  <si>
    <t>Goreville</t>
  </si>
  <si>
    <t>Grand Chain</t>
  </si>
  <si>
    <t>Grand Tower</t>
  </si>
  <si>
    <t>Herod</t>
  </si>
  <si>
    <t>Herrin</t>
  </si>
  <si>
    <t>Hurst</t>
  </si>
  <si>
    <t>Jacob</t>
  </si>
  <si>
    <t>Johnston City</t>
  </si>
  <si>
    <t>Junction</t>
  </si>
  <si>
    <t>Karnak</t>
  </si>
  <si>
    <t>Makanda</t>
  </si>
  <si>
    <t>Metropolis</t>
  </si>
  <si>
    <t>Millcreek</t>
  </si>
  <si>
    <t>Mounds</t>
  </si>
  <si>
    <t>Muddy</t>
  </si>
  <si>
    <t>Murphysboro</t>
  </si>
  <si>
    <t>New Burnside</t>
  </si>
  <si>
    <t>Olmsted</t>
  </si>
  <si>
    <t>Rosiclare</t>
  </si>
  <si>
    <t>Shawneetown</t>
  </si>
  <si>
    <t>Stonefort</t>
  </si>
  <si>
    <t>Tamms</t>
  </si>
  <si>
    <t>Thebes</t>
  </si>
  <si>
    <t>Ullin</t>
  </si>
  <si>
    <t>Villa Ridge</t>
  </si>
  <si>
    <t>Willisville</t>
  </si>
  <si>
    <t>Zeigler</t>
  </si>
  <si>
    <t>MO</t>
  </si>
  <si>
    <t>Ballwin</t>
  </si>
  <si>
    <t>Barnhart</t>
  </si>
  <si>
    <t>Berger</t>
  </si>
  <si>
    <t>Crystal City</t>
  </si>
  <si>
    <t>Dittmer</t>
  </si>
  <si>
    <t>Festus</t>
  </si>
  <si>
    <t>Florissant</t>
  </si>
  <si>
    <t>French Village</t>
  </si>
  <si>
    <t>Gerald</t>
  </si>
  <si>
    <t>Gray Summit</t>
  </si>
  <si>
    <t>Grubville</t>
  </si>
  <si>
    <t>Hazelwood</t>
  </si>
  <si>
    <t>Maryland Heights</t>
  </si>
  <si>
    <t>Herculaneum</t>
  </si>
  <si>
    <t>High Ridge</t>
  </si>
  <si>
    <t>House Springs</t>
  </si>
  <si>
    <t>Kimmswick</t>
  </si>
  <si>
    <t>Labadie</t>
  </si>
  <si>
    <t>Lonedell</t>
  </si>
  <si>
    <t>Luebbering</t>
  </si>
  <si>
    <t>Pacific</t>
  </si>
  <si>
    <t>Pevely</t>
  </si>
  <si>
    <t>Richwoods</t>
  </si>
  <si>
    <t>Saint Ann</t>
  </si>
  <si>
    <t>Valles Mines</t>
  </si>
  <si>
    <t>Annada</t>
  </si>
  <si>
    <t>Elsberry</t>
  </si>
  <si>
    <t>Farber</t>
  </si>
  <si>
    <t>Foristell</t>
  </si>
  <si>
    <t>Hawk Point</t>
  </si>
  <si>
    <t>High Hill</t>
  </si>
  <si>
    <t>Jonesburg</t>
  </si>
  <si>
    <t>Laddonia</t>
  </si>
  <si>
    <t>Louisiana</t>
  </si>
  <si>
    <t>Marthasville</t>
  </si>
  <si>
    <t>Montgomery City</t>
  </si>
  <si>
    <t>Moscow Mills</t>
  </si>
  <si>
    <t>Lake Saint Louis</t>
  </si>
  <si>
    <t>Old Monroe</t>
  </si>
  <si>
    <t>Portage des Sioux</t>
  </si>
  <si>
    <t>Saint Peters</t>
  </si>
  <si>
    <t>Silex</t>
  </si>
  <si>
    <t>Wentzville</t>
  </si>
  <si>
    <t>West Alton</t>
  </si>
  <si>
    <t>Wright City</t>
  </si>
  <si>
    <t>Anabel</t>
  </si>
  <si>
    <t>Arbela</t>
  </si>
  <si>
    <t>Hunnewell</t>
  </si>
  <si>
    <t>Kahoka</t>
  </si>
  <si>
    <t>Knox City</t>
  </si>
  <si>
    <t>Lentner</t>
  </si>
  <si>
    <t>Shelbina</t>
  </si>
  <si>
    <t>Wyaconda</t>
  </si>
  <si>
    <t>Kirksville</t>
  </si>
  <si>
    <t>Baring</t>
  </si>
  <si>
    <t>Bevier</t>
  </si>
  <si>
    <t>Brashear</t>
  </si>
  <si>
    <t>Coatsville</t>
  </si>
  <si>
    <t>Edina</t>
  </si>
  <si>
    <t>Gibbs</t>
  </si>
  <si>
    <t>Gorin</t>
  </si>
  <si>
    <t>Green Castle</t>
  </si>
  <si>
    <t>Green City</t>
  </si>
  <si>
    <t>Greentop</t>
  </si>
  <si>
    <t>Hurdland</t>
  </si>
  <si>
    <t>New Cambria</t>
  </si>
  <si>
    <t>Novinger</t>
  </si>
  <si>
    <t>Queen City</t>
  </si>
  <si>
    <t>Winigan</t>
  </si>
  <si>
    <t>Park Hills</t>
  </si>
  <si>
    <t>Blackwell</t>
  </si>
  <si>
    <t>Bloomsdale</t>
  </si>
  <si>
    <t>Bonne Terre</t>
  </si>
  <si>
    <t>Bunker</t>
  </si>
  <si>
    <t>Cadet</t>
  </si>
  <si>
    <t>Des Arc</t>
  </si>
  <si>
    <t>Doe Run</t>
  </si>
  <si>
    <t>Leadwood</t>
  </si>
  <si>
    <t>Marquand</t>
  </si>
  <si>
    <t>Middle Brook</t>
  </si>
  <si>
    <t>Pilot Knob</t>
  </si>
  <si>
    <t>Sainte Genevieve</t>
  </si>
  <si>
    <t>Saint Mary</t>
  </si>
  <si>
    <t>Tiff</t>
  </si>
  <si>
    <t>Cape Girardeau</t>
  </si>
  <si>
    <t>Altenburg</t>
  </si>
  <si>
    <t>Bell City</t>
  </si>
  <si>
    <t>Burfordville</t>
  </si>
  <si>
    <t>Dutchtown</t>
  </si>
  <si>
    <t>Friedheim</t>
  </si>
  <si>
    <t>Frohna</t>
  </si>
  <si>
    <t>Glenallen</t>
  </si>
  <si>
    <t>Mc Gee</t>
  </si>
  <si>
    <t>Old Appleton</t>
  </si>
  <si>
    <t>Oran</t>
  </si>
  <si>
    <t>Scott City</t>
  </si>
  <si>
    <t>Sedgewickville</t>
  </si>
  <si>
    <t>Sturdivant</t>
  </si>
  <si>
    <t>Vanduser</t>
  </si>
  <si>
    <t>Zalma</t>
  </si>
  <si>
    <t>Sikeston</t>
  </si>
  <si>
    <t>Arbyrd</t>
  </si>
  <si>
    <t>Bernie</t>
  </si>
  <si>
    <t>Bertrand</t>
  </si>
  <si>
    <t>Blodgett</t>
  </si>
  <si>
    <t>Braggadocio</t>
  </si>
  <si>
    <t>Bragg City</t>
  </si>
  <si>
    <t>Canalou</t>
  </si>
  <si>
    <t>Caruthersville</t>
  </si>
  <si>
    <t>Catron</t>
  </si>
  <si>
    <t>Cooter</t>
  </si>
  <si>
    <t>East Prairie</t>
  </si>
  <si>
    <t>Gideon</t>
  </si>
  <si>
    <t>Gobler</t>
  </si>
  <si>
    <t>Hornersville</t>
  </si>
  <si>
    <t>Kennett</t>
  </si>
  <si>
    <t>Lilbourn</t>
  </si>
  <si>
    <t>Morehouse</t>
  </si>
  <si>
    <t>New Madrid</t>
  </si>
  <si>
    <t>Risco</t>
  </si>
  <si>
    <t>Senath</t>
  </si>
  <si>
    <t>Wardell</t>
  </si>
  <si>
    <t>Wyatt</t>
  </si>
  <si>
    <t>Poplar Bluff</t>
  </si>
  <si>
    <t>Broseley</t>
  </si>
  <si>
    <t>Doniphan</t>
  </si>
  <si>
    <t>Ellsinore</t>
  </si>
  <si>
    <t>Fairdealing</t>
  </si>
  <si>
    <t>Fisk</t>
  </si>
  <si>
    <t>Gatewood</t>
  </si>
  <si>
    <t>Harviell</t>
  </si>
  <si>
    <t>Lowndes</t>
  </si>
  <si>
    <t>Neelyville</t>
  </si>
  <si>
    <t>Oxly</t>
  </si>
  <si>
    <t>Puxico</t>
  </si>
  <si>
    <t>Qulin</t>
  </si>
  <si>
    <t>Silva</t>
  </si>
  <si>
    <t>Wappapello</t>
  </si>
  <si>
    <t>Bates City</t>
  </si>
  <si>
    <t>Camden Point</t>
  </si>
  <si>
    <t>Centerview</t>
  </si>
  <si>
    <t>Concordia</t>
  </si>
  <si>
    <t>Corder</t>
  </si>
  <si>
    <t>Excelsior Springs</t>
  </si>
  <si>
    <t>Grain Valley</t>
  </si>
  <si>
    <t>Higginsville</t>
  </si>
  <si>
    <t>Kearney</t>
  </si>
  <si>
    <t>Lawson</t>
  </si>
  <si>
    <t>Lees Summit</t>
  </si>
  <si>
    <t>Levasy</t>
  </si>
  <si>
    <t>Lone Jack</t>
  </si>
  <si>
    <t>Mayview</t>
  </si>
  <si>
    <t>Missouri City</t>
  </si>
  <si>
    <t>Orrick</t>
  </si>
  <si>
    <t>Peculiar</t>
  </si>
  <si>
    <t>Platte City</t>
  </si>
  <si>
    <t>Raymore</t>
  </si>
  <si>
    <t>Rayville</t>
  </si>
  <si>
    <t>Kansas City</t>
  </si>
  <si>
    <t>Amazonia</t>
  </si>
  <si>
    <t>Blythedale</t>
  </si>
  <si>
    <t>Bolckow</t>
  </si>
  <si>
    <t>Burlington Junction</t>
  </si>
  <si>
    <t>Clearmont</t>
  </si>
  <si>
    <t>Conception</t>
  </si>
  <si>
    <t>Conception Junction</t>
  </si>
  <si>
    <t>Craig</t>
  </si>
  <si>
    <t>Faucett</t>
  </si>
  <si>
    <t>Gentry</t>
  </si>
  <si>
    <t>Gower</t>
  </si>
  <si>
    <t>Grant City</t>
  </si>
  <si>
    <t>King City</t>
  </si>
  <si>
    <t>Lathrop</t>
  </si>
  <si>
    <t>Osborn</t>
  </si>
  <si>
    <t>Pickering</t>
  </si>
  <si>
    <t>Plattsburg</t>
  </si>
  <si>
    <t>Ravenwood</t>
  </si>
  <si>
    <t>Rea</t>
  </si>
  <si>
    <t>Rock Port</t>
  </si>
  <si>
    <t>Skidmore</t>
  </si>
  <si>
    <t>Stanberry</t>
  </si>
  <si>
    <t>Tarkio</t>
  </si>
  <si>
    <t>Turney</t>
  </si>
  <si>
    <t>Weatherby</t>
  </si>
  <si>
    <t>Bogard</t>
  </si>
  <si>
    <t>Bosworth</t>
  </si>
  <si>
    <t>Braymer</t>
  </si>
  <si>
    <t>Bucklin</t>
  </si>
  <si>
    <t>Cainsville</t>
  </si>
  <si>
    <t>Coffey</t>
  </si>
  <si>
    <t>Cowgill</t>
  </si>
  <si>
    <t>Dawn</t>
  </si>
  <si>
    <t>Gilman City</t>
  </si>
  <si>
    <t>Humphreys</t>
  </si>
  <si>
    <t>Jameson</t>
  </si>
  <si>
    <t>Jamesport</t>
  </si>
  <si>
    <t>Kidder</t>
  </si>
  <si>
    <t>Laclede</t>
  </si>
  <si>
    <t>Laredo</t>
  </si>
  <si>
    <t>Linneus</t>
  </si>
  <si>
    <t>Lock Springs</t>
  </si>
  <si>
    <t>Mc Fall</t>
  </si>
  <si>
    <t>Marceline</t>
  </si>
  <si>
    <t>Norborne</t>
  </si>
  <si>
    <t>Pattonsburg</t>
  </si>
  <si>
    <t>Powersville</t>
  </si>
  <si>
    <t>Purdin</t>
  </si>
  <si>
    <t>Rothville</t>
  </si>
  <si>
    <t>Spickard</t>
  </si>
  <si>
    <t>Tina</t>
  </si>
  <si>
    <t>Amoret</t>
  </si>
  <si>
    <t>Appleton City</t>
  </si>
  <si>
    <t>Archie</t>
  </si>
  <si>
    <t>Bronaugh</t>
  </si>
  <si>
    <t>Chilhowee</t>
  </si>
  <si>
    <t>East Lynne</t>
  </si>
  <si>
    <t>El Dorado Springs</t>
  </si>
  <si>
    <t>Golden City</t>
  </si>
  <si>
    <t>Jerico Springs</t>
  </si>
  <si>
    <t>Leeton</t>
  </si>
  <si>
    <t>Liberal</t>
  </si>
  <si>
    <t>Lowry City</t>
  </si>
  <si>
    <t>Mindenmines</t>
  </si>
  <si>
    <t>Richards</t>
  </si>
  <si>
    <t>Rich Hill</t>
  </si>
  <si>
    <t>Schell City</t>
  </si>
  <si>
    <t>Urich</t>
  </si>
  <si>
    <t>Carl Junction</t>
  </si>
  <si>
    <t>Duenweg</t>
  </si>
  <si>
    <t>Lanagan</t>
  </si>
  <si>
    <t>La Russell</t>
  </si>
  <si>
    <t>Neck City</t>
  </si>
  <si>
    <t>Noel</t>
  </si>
  <si>
    <t>Oronogo</t>
  </si>
  <si>
    <t>Purcell</t>
  </si>
  <si>
    <t>Reeds</t>
  </si>
  <si>
    <t>Rocky Comfort</t>
  </si>
  <si>
    <t>Sarcoxie</t>
  </si>
  <si>
    <t>South West City</t>
  </si>
  <si>
    <t>Stark City</t>
  </si>
  <si>
    <t>Webb City</t>
  </si>
  <si>
    <t>Barnett</t>
  </si>
  <si>
    <t>Bonnots Mill</t>
  </si>
  <si>
    <t>Brumley</t>
  </si>
  <si>
    <t>Camdenton</t>
  </si>
  <si>
    <t>Chamois</t>
  </si>
  <si>
    <t>Eugene</t>
  </si>
  <si>
    <t>Gravois Mills</t>
  </si>
  <si>
    <t>Henley</t>
  </si>
  <si>
    <t>Hermann</t>
  </si>
  <si>
    <t>Holts Summit</t>
  </si>
  <si>
    <t>Kaiser</t>
  </si>
  <si>
    <t>Koeltztown</t>
  </si>
  <si>
    <t>Lake Ozark</t>
  </si>
  <si>
    <t>Linn Creek</t>
  </si>
  <si>
    <t>Lohman</t>
  </si>
  <si>
    <t>Loose Creek</t>
  </si>
  <si>
    <t>Meta</t>
  </si>
  <si>
    <t>Mokane</t>
  </si>
  <si>
    <t>Osage Beach</t>
  </si>
  <si>
    <t>Prairie Home</t>
  </si>
  <si>
    <t>Rhineland</t>
  </si>
  <si>
    <t>Saint Elizabeth</t>
  </si>
  <si>
    <t>Steedman</t>
  </si>
  <si>
    <t>Stover</t>
  </si>
  <si>
    <t>Sunrise Beach</t>
  </si>
  <si>
    <t>Tebbetts</t>
  </si>
  <si>
    <t>Ulman</t>
  </si>
  <si>
    <t>Auxvasse</t>
  </si>
  <si>
    <t>Benton City</t>
  </si>
  <si>
    <t>Bunceton</t>
  </si>
  <si>
    <t>Clifton Hill</t>
  </si>
  <si>
    <t>Excello</t>
  </si>
  <si>
    <t>Hallsville</t>
  </si>
  <si>
    <t>Higbee</t>
  </si>
  <si>
    <t>Holliday</t>
  </si>
  <si>
    <t>Keytesville</t>
  </si>
  <si>
    <t>Kingdom City</t>
  </si>
  <si>
    <t>Moberly</t>
  </si>
  <si>
    <t>New Franklin</t>
  </si>
  <si>
    <t>Pilot Grove</t>
  </si>
  <si>
    <t>Rocheport</t>
  </si>
  <si>
    <t>Rush Hill</t>
  </si>
  <si>
    <t>Triplett</t>
  </si>
  <si>
    <t>Wooldridge</t>
  </si>
  <si>
    <t>Whiteman AFB</t>
  </si>
  <si>
    <t>Arrow Rock</t>
  </si>
  <si>
    <t>Blackburn</t>
  </si>
  <si>
    <t>Climax Springs</t>
  </si>
  <si>
    <t>Cole Camp</t>
  </si>
  <si>
    <t>Emma</t>
  </si>
  <si>
    <t>Gilliam</t>
  </si>
  <si>
    <t>Green Ridge</t>
  </si>
  <si>
    <t>Houstonia</t>
  </si>
  <si>
    <t>Knob Noster</t>
  </si>
  <si>
    <t>La Monte</t>
  </si>
  <si>
    <t>Malta Bend</t>
  </si>
  <si>
    <t>Otterville</t>
  </si>
  <si>
    <t>Sweet Springs</t>
  </si>
  <si>
    <t>Birch Tree</t>
  </si>
  <si>
    <t>Bixby</t>
  </si>
  <si>
    <t>Boss</t>
  </si>
  <si>
    <t>Cook Station</t>
  </si>
  <si>
    <t>Crocker</t>
  </si>
  <si>
    <t>Devils Elbow</t>
  </si>
  <si>
    <t>Duke</t>
  </si>
  <si>
    <t>Edgar Springs</t>
  </si>
  <si>
    <t>Eunice</t>
  </si>
  <si>
    <t>Fort Leonard Wood</t>
  </si>
  <si>
    <t>Hartshorn</t>
  </si>
  <si>
    <t>Huggins</t>
  </si>
  <si>
    <t>Iberia</t>
  </si>
  <si>
    <t>Jadwin</t>
  </si>
  <si>
    <t>Laquey</t>
  </si>
  <si>
    <t>Licking</t>
  </si>
  <si>
    <t>Mountain View</t>
  </si>
  <si>
    <t>Roby</t>
  </si>
  <si>
    <t>Solo</t>
  </si>
  <si>
    <t>Steelville</t>
  </si>
  <si>
    <t>Viburnum</t>
  </si>
  <si>
    <t>Stoutland</t>
  </si>
  <si>
    <t>Success</t>
  </si>
  <si>
    <t>Vichy</t>
  </si>
  <si>
    <t>Saint Robert</t>
  </si>
  <si>
    <t>Long Lane</t>
  </si>
  <si>
    <t>Ash Grove</t>
  </si>
  <si>
    <t>Blue Eye</t>
  </si>
  <si>
    <t>Bois D Arc</t>
  </si>
  <si>
    <t>Bradleyville</t>
  </si>
  <si>
    <t>Branson</t>
  </si>
  <si>
    <t>Brixey</t>
  </si>
  <si>
    <t>Bruner</t>
  </si>
  <si>
    <t>Cape Fair</t>
  </si>
  <si>
    <t>Caulfield</t>
  </si>
  <si>
    <t>Cedarcreek</t>
  </si>
  <si>
    <t>Chestnutridge</t>
  </si>
  <si>
    <t>Clever</t>
  </si>
  <si>
    <t>Cross Timbers</t>
  </si>
  <si>
    <t>Dunnegan</t>
  </si>
  <si>
    <t>Everton</t>
  </si>
  <si>
    <t>Fair Grove</t>
  </si>
  <si>
    <t>Fordland</t>
  </si>
  <si>
    <t>Freistatt</t>
  </si>
  <si>
    <t>Grovespring</t>
  </si>
  <si>
    <t>Half Way</t>
  </si>
  <si>
    <t>Halltown</t>
  </si>
  <si>
    <t>Highlandville</t>
  </si>
  <si>
    <t>Humansville</t>
  </si>
  <si>
    <t>Kirbyville</t>
  </si>
  <si>
    <t>Kissee Mills</t>
  </si>
  <si>
    <t>Lampe</t>
  </si>
  <si>
    <t>Kimberling City</t>
  </si>
  <si>
    <t>Cabool</t>
  </si>
  <si>
    <t>Couch</t>
  </si>
  <si>
    <t>Koshkonong</t>
  </si>
  <si>
    <t>Marionville</t>
  </si>
  <si>
    <t>Monett</t>
  </si>
  <si>
    <t>Mountain Grove</t>
  </si>
  <si>
    <t>Niangua</t>
  </si>
  <si>
    <t>Nixa</t>
  </si>
  <si>
    <t>Oldfield</t>
  </si>
  <si>
    <t>Pierce City</t>
  </si>
  <si>
    <t>Pleasant Hope</t>
  </si>
  <si>
    <t>Powersite</t>
  </si>
  <si>
    <t>Protem</t>
  </si>
  <si>
    <t>Purdy</t>
  </si>
  <si>
    <t>Reeds Spring</t>
  </si>
  <si>
    <t>Ridgedale</t>
  </si>
  <si>
    <t>Rockaway Beach</t>
  </si>
  <si>
    <t>Rueter</t>
  </si>
  <si>
    <t>Seligman</t>
  </si>
  <si>
    <t>Shell Knob</t>
  </si>
  <si>
    <t>South Greenfield</t>
  </si>
  <si>
    <t>Spokane</t>
  </si>
  <si>
    <t>Squires</t>
  </si>
  <si>
    <t>Stotts City</t>
  </si>
  <si>
    <t>Taneyville</t>
  </si>
  <si>
    <t>Theodosia</t>
  </si>
  <si>
    <t>Thornfield</t>
  </si>
  <si>
    <t>Tunas</t>
  </si>
  <si>
    <t>Udall</t>
  </si>
  <si>
    <t>Vanzant</t>
  </si>
  <si>
    <t>Walnut Shade</t>
  </si>
  <si>
    <t>Wasola</t>
  </si>
  <si>
    <t>Weaubleau</t>
  </si>
  <si>
    <t>West Plains</t>
  </si>
  <si>
    <t>Windyville</t>
  </si>
  <si>
    <t>Macks Creek</t>
  </si>
  <si>
    <t>Roach</t>
  </si>
  <si>
    <t>Peace Valley</t>
  </si>
  <si>
    <t>Atchison</t>
  </si>
  <si>
    <t>KS</t>
  </si>
  <si>
    <t>Baldwin City</t>
  </si>
  <si>
    <t>Basehor</t>
  </si>
  <si>
    <t>Bendena</t>
  </si>
  <si>
    <t>Bonner Springs</t>
  </si>
  <si>
    <t>Colony</t>
  </si>
  <si>
    <t>Clearview City</t>
  </si>
  <si>
    <t>Eudora</t>
  </si>
  <si>
    <t>Fort Leavenworth</t>
  </si>
  <si>
    <t>Lacygne</t>
  </si>
  <si>
    <t>Lecompton</t>
  </si>
  <si>
    <t>Mc Louth</t>
  </si>
  <si>
    <t>Muscotah</t>
  </si>
  <si>
    <t>Olathe</t>
  </si>
  <si>
    <t>Osawatomie</t>
  </si>
  <si>
    <t>Ozawkie</t>
  </si>
  <si>
    <t>Paola</t>
  </si>
  <si>
    <t>Pleasanton</t>
  </si>
  <si>
    <t>Stilwell</t>
  </si>
  <si>
    <t>Tonganoxie</t>
  </si>
  <si>
    <t>Wathena</t>
  </si>
  <si>
    <t>Welda</t>
  </si>
  <si>
    <t>Overland Park</t>
  </si>
  <si>
    <t>Leawood</t>
  </si>
  <si>
    <t>Prairie Village</t>
  </si>
  <si>
    <t>Lenexa</t>
  </si>
  <si>
    <t>Axtell</t>
  </si>
  <si>
    <t>Beattie</t>
  </si>
  <si>
    <t>Belvue</t>
  </si>
  <si>
    <t>Bern</t>
  </si>
  <si>
    <t>Berryton</t>
  </si>
  <si>
    <t>Blue Rapids</t>
  </si>
  <si>
    <t>Burlingame</t>
  </si>
  <si>
    <t>Delia</t>
  </si>
  <si>
    <t>Eskridge</t>
  </si>
  <si>
    <t>Everest</t>
  </si>
  <si>
    <t>Goff</t>
  </si>
  <si>
    <t>Harveyville</t>
  </si>
  <si>
    <t>Havensville</t>
  </si>
  <si>
    <t>Hoyt</t>
  </si>
  <si>
    <t>Fort Riley</t>
  </si>
  <si>
    <t>Leonardville</t>
  </si>
  <si>
    <t>Mayetta</t>
  </si>
  <si>
    <t>Melvern</t>
  </si>
  <si>
    <t>Netawaka</t>
  </si>
  <si>
    <t>Oketo</t>
  </si>
  <si>
    <t>Olsburg</t>
  </si>
  <si>
    <t>Onaga</t>
  </si>
  <si>
    <t>Osage City</t>
  </si>
  <si>
    <t>Overbrook</t>
  </si>
  <si>
    <t>Paxico</t>
  </si>
  <si>
    <t>Powhattan</t>
  </si>
  <si>
    <t>Quenemo</t>
  </si>
  <si>
    <t>Sabetha</t>
  </si>
  <si>
    <t>Wamego</t>
  </si>
  <si>
    <t>Fort Scott</t>
  </si>
  <si>
    <t>Arma</t>
  </si>
  <si>
    <t>Baxter Springs</t>
  </si>
  <si>
    <t>Chanute</t>
  </si>
  <si>
    <t>Elsmore</t>
  </si>
  <si>
    <t>Farlington</t>
  </si>
  <si>
    <t>Hepler</t>
  </si>
  <si>
    <t>Mc Cune</t>
  </si>
  <si>
    <t>Neodesha</t>
  </si>
  <si>
    <t>Neosho Falls</t>
  </si>
  <si>
    <t>Savonburg</t>
  </si>
  <si>
    <t>Scammon</t>
  </si>
  <si>
    <t>Stark</t>
  </si>
  <si>
    <t>Treece</t>
  </si>
  <si>
    <t>West Mineral</t>
  </si>
  <si>
    <t>Yates Center</t>
  </si>
  <si>
    <t>Admire</t>
  </si>
  <si>
    <t>Burdick</t>
  </si>
  <si>
    <t>Cassoday</t>
  </si>
  <si>
    <t>Cottonwood Falls</t>
  </si>
  <si>
    <t>Council Grove</t>
  </si>
  <si>
    <t>Elmdale</t>
  </si>
  <si>
    <t>Lebo</t>
  </si>
  <si>
    <t>Lost Springs</t>
  </si>
  <si>
    <t>Matfield Green</t>
  </si>
  <si>
    <t>Neal</t>
  </si>
  <si>
    <t>Neosho Rapids</t>
  </si>
  <si>
    <t>Olpe</t>
  </si>
  <si>
    <t>Strong City</t>
  </si>
  <si>
    <t>White City</t>
  </si>
  <si>
    <t>Wilsey</t>
  </si>
  <si>
    <t>Agenda</t>
  </si>
  <si>
    <t>Barnes</t>
  </si>
  <si>
    <t>Esbon</t>
  </si>
  <si>
    <t>Formoso</t>
  </si>
  <si>
    <t>Hollenberg</t>
  </si>
  <si>
    <t>Mahaska</t>
  </si>
  <si>
    <t>Morrowville</t>
  </si>
  <si>
    <t>Munden</t>
  </si>
  <si>
    <t>Narka</t>
  </si>
  <si>
    <t>Smith Center</t>
  </si>
  <si>
    <t>Webber</t>
  </si>
  <si>
    <t>Andale</t>
  </si>
  <si>
    <t>Argonia</t>
  </si>
  <si>
    <t>Arkansas City</t>
  </si>
  <si>
    <t>Burden</t>
  </si>
  <si>
    <t>Burrton</t>
  </si>
  <si>
    <t>Byers</t>
  </si>
  <si>
    <t>Cedar Vale</t>
  </si>
  <si>
    <t>Cheney</t>
  </si>
  <si>
    <t>Colwich</t>
  </si>
  <si>
    <t>Conway Springs</t>
  </si>
  <si>
    <t>Douglass</t>
  </si>
  <si>
    <t>Elbing</t>
  </si>
  <si>
    <t>El Dorado</t>
  </si>
  <si>
    <t>Garden Plain</t>
  </si>
  <si>
    <t>Geuda Springs</t>
  </si>
  <si>
    <t>Goddard</t>
  </si>
  <si>
    <t>Goessel</t>
  </si>
  <si>
    <t>Halstead</t>
  </si>
  <si>
    <t>Hardtner</t>
  </si>
  <si>
    <t>Haysville</t>
  </si>
  <si>
    <t>Kechi</t>
  </si>
  <si>
    <t>Kiowa</t>
  </si>
  <si>
    <t>Maize</t>
  </si>
  <si>
    <t>Medicine Lodge</t>
  </si>
  <si>
    <t>Moundridge</t>
  </si>
  <si>
    <t>Mullinville</t>
  </si>
  <si>
    <t>Mulvane</t>
  </si>
  <si>
    <t>North Newton</t>
  </si>
  <si>
    <t>Potwin</t>
  </si>
  <si>
    <t>Protection</t>
  </si>
  <si>
    <t>Rosalia</t>
  </si>
  <si>
    <t>Severy</t>
  </si>
  <si>
    <t>Spivey</t>
  </si>
  <si>
    <t>Sun City</t>
  </si>
  <si>
    <t>Valley Center</t>
  </si>
  <si>
    <t>Wichita</t>
  </si>
  <si>
    <t>Caney</t>
  </si>
  <si>
    <t>Cherryvale</t>
  </si>
  <si>
    <t>Chetopa</t>
  </si>
  <si>
    <t>Coffeyville</t>
  </si>
  <si>
    <t>Edna</t>
  </si>
  <si>
    <t>Elk City</t>
  </si>
  <si>
    <t>Elk Falls</t>
  </si>
  <si>
    <t>Grenola</t>
  </si>
  <si>
    <t>Longton</t>
  </si>
  <si>
    <t>Mound Valley</t>
  </si>
  <si>
    <t>Niotaze</t>
  </si>
  <si>
    <t>Sedan</t>
  </si>
  <si>
    <t>Abilene</t>
  </si>
  <si>
    <t>Assaria</t>
  </si>
  <si>
    <t>Bushton</t>
  </si>
  <si>
    <t>Cawker City</t>
  </si>
  <si>
    <t>Chapman</t>
  </si>
  <si>
    <t>Falun</t>
  </si>
  <si>
    <t>Glen Elder</t>
  </si>
  <si>
    <t>Green</t>
  </si>
  <si>
    <t>Gypsum</t>
  </si>
  <si>
    <t>Herington</t>
  </si>
  <si>
    <t>Holyrood</t>
  </si>
  <si>
    <t>Kanopolis</t>
  </si>
  <si>
    <t>Lindsborg</t>
  </si>
  <si>
    <t>Longford</t>
  </si>
  <si>
    <t>McPherson</t>
  </si>
  <si>
    <t>Miltonvale</t>
  </si>
  <si>
    <t>Osborne</t>
  </si>
  <si>
    <t>Portis</t>
  </si>
  <si>
    <t>Solomon</t>
  </si>
  <si>
    <t>Sylvan Grove</t>
  </si>
  <si>
    <t>Talmage</t>
  </si>
  <si>
    <t>Tescott</t>
  </si>
  <si>
    <t>South Hutchinson</t>
  </si>
  <si>
    <t>Abbyville</t>
  </si>
  <si>
    <t>Albert</t>
  </si>
  <si>
    <t>Bazine</t>
  </si>
  <si>
    <t>Beeler</t>
  </si>
  <si>
    <t>Brownell</t>
  </si>
  <si>
    <t>Buhler</t>
  </si>
  <si>
    <t>Claflin</t>
  </si>
  <si>
    <t>Ellinwood</t>
  </si>
  <si>
    <t>Haven</t>
  </si>
  <si>
    <t>Hoisington</t>
  </si>
  <si>
    <t>Kinsley</t>
  </si>
  <si>
    <t>Larned</t>
  </si>
  <si>
    <t>Liebenthal</t>
  </si>
  <si>
    <t>Mc Cracken</t>
  </si>
  <si>
    <t>Macksville</t>
  </si>
  <si>
    <t>Ness City</t>
  </si>
  <si>
    <t>Nickerson</t>
  </si>
  <si>
    <t>Offerle</t>
  </si>
  <si>
    <t>Olmitz</t>
  </si>
  <si>
    <t>Pawnee Rock</t>
  </si>
  <si>
    <t>Pretty Prairie</t>
  </si>
  <si>
    <t>Rozel</t>
  </si>
  <si>
    <t>Rush Center</t>
  </si>
  <si>
    <t>Sylvia</t>
  </si>
  <si>
    <t>Turon</t>
  </si>
  <si>
    <t>Agra</t>
  </si>
  <si>
    <t>Bogue</t>
  </si>
  <si>
    <t>Collyer</t>
  </si>
  <si>
    <t>Damar</t>
  </si>
  <si>
    <t>Dorrance</t>
  </si>
  <si>
    <t>Ellis</t>
  </si>
  <si>
    <t>Glade</t>
  </si>
  <si>
    <t>Kirwin</t>
  </si>
  <si>
    <t>Lenora</t>
  </si>
  <si>
    <t>Morland</t>
  </si>
  <si>
    <t>Natoma</t>
  </si>
  <si>
    <t>Norcatur</t>
  </si>
  <si>
    <t>Palco</t>
  </si>
  <si>
    <t>Penokee</t>
  </si>
  <si>
    <t>Pfeifer</t>
  </si>
  <si>
    <t>Prairie View</t>
  </si>
  <si>
    <t>Schoenchen</t>
  </si>
  <si>
    <t>WaKeeney</t>
  </si>
  <si>
    <t>Woodston</t>
  </si>
  <si>
    <t>Bird City</t>
  </si>
  <si>
    <t>Edson</t>
  </si>
  <si>
    <t>Gem</t>
  </si>
  <si>
    <t>Gove</t>
  </si>
  <si>
    <t>Grainfield</t>
  </si>
  <si>
    <t>Hoxie</t>
  </si>
  <si>
    <t>Kanorado</t>
  </si>
  <si>
    <t>Ludell</t>
  </si>
  <si>
    <t>Monument</t>
  </si>
  <si>
    <t>Park</t>
  </si>
  <si>
    <t>Quinter</t>
  </si>
  <si>
    <t>Weskan</t>
  </si>
  <si>
    <t>Dodge City</t>
  </si>
  <si>
    <t>Cimarron</t>
  </si>
  <si>
    <t>Copeland</t>
  </si>
  <si>
    <t>Ensign</t>
  </si>
  <si>
    <t>Hanston</t>
  </si>
  <si>
    <t>Healy</t>
  </si>
  <si>
    <t>Jetmore</t>
  </si>
  <si>
    <t>Kismet</t>
  </si>
  <si>
    <t>Lakin</t>
  </si>
  <si>
    <t>Leoti</t>
  </si>
  <si>
    <t>Manter</t>
  </si>
  <si>
    <t>Marienthal</t>
  </si>
  <si>
    <t>Meade</t>
  </si>
  <si>
    <t>Minneola</t>
  </si>
  <si>
    <t>Pierceville</t>
  </si>
  <si>
    <t>Satanta</t>
  </si>
  <si>
    <t>Spearville</t>
  </si>
  <si>
    <t>Tribune</t>
  </si>
  <si>
    <t>Hugoton</t>
  </si>
  <si>
    <t>Abie</t>
  </si>
  <si>
    <t>NE</t>
  </si>
  <si>
    <t>Boys Town</t>
  </si>
  <si>
    <t>Cedar Bluffs</t>
  </si>
  <si>
    <t>Cedar Creek</t>
  </si>
  <si>
    <t>Fort Calhoun</t>
  </si>
  <si>
    <t>Hooper</t>
  </si>
  <si>
    <t>Malmo</t>
  </si>
  <si>
    <t>Mead</t>
  </si>
  <si>
    <t>Papillion</t>
  </si>
  <si>
    <t>Pender</t>
  </si>
  <si>
    <t>Plattsmouth</t>
  </si>
  <si>
    <t>Prague</t>
  </si>
  <si>
    <t>Rosalie</t>
  </si>
  <si>
    <t>Scribner</t>
  </si>
  <si>
    <t>Tekamah</t>
  </si>
  <si>
    <t>Uehling</t>
  </si>
  <si>
    <t>Wahoo</t>
  </si>
  <si>
    <t>Walthill</t>
  </si>
  <si>
    <t>Yutan</t>
  </si>
  <si>
    <t>Offutt AFB</t>
  </si>
  <si>
    <t>La Vista</t>
  </si>
  <si>
    <t>Alvo</t>
  </si>
  <si>
    <t>Barneston</t>
  </si>
  <si>
    <t>Beaver Crossing</t>
  </si>
  <si>
    <t>Bennet</t>
  </si>
  <si>
    <t>Brock</t>
  </si>
  <si>
    <t>Bruning</t>
  </si>
  <si>
    <t>Burchard</t>
  </si>
  <si>
    <t>Burr</t>
  </si>
  <si>
    <t>Clatonia</t>
  </si>
  <si>
    <t>Davey</t>
  </si>
  <si>
    <t>Daykin</t>
  </si>
  <si>
    <t>Diller</t>
  </si>
  <si>
    <t>Falls City</t>
  </si>
  <si>
    <t>Filley</t>
  </si>
  <si>
    <t>Firth</t>
  </si>
  <si>
    <t>Friend</t>
  </si>
  <si>
    <t>Gilead</t>
  </si>
  <si>
    <t>Goehner</t>
  </si>
  <si>
    <t>Hallam</t>
  </si>
  <si>
    <t>Jansen</t>
  </si>
  <si>
    <t>Mc Cool Junction</t>
  </si>
  <si>
    <t>Malcolm</t>
  </si>
  <si>
    <t>Manley</t>
  </si>
  <si>
    <t>Martell</t>
  </si>
  <si>
    <t>Milligan</t>
  </si>
  <si>
    <t>Nebraska City</t>
  </si>
  <si>
    <t>Nehawka</t>
  </si>
  <si>
    <t>Ohiowa</t>
  </si>
  <si>
    <t>Otoe</t>
  </si>
  <si>
    <t>Pawnee City</t>
  </si>
  <si>
    <t>Pickrell</t>
  </si>
  <si>
    <t>Pleasant Dale</t>
  </si>
  <si>
    <t>Roca</t>
  </si>
  <si>
    <t>Rulo</t>
  </si>
  <si>
    <t>Shickley</t>
  </si>
  <si>
    <t>Shubert</t>
  </si>
  <si>
    <t>Sprague</t>
  </si>
  <si>
    <t>Staplehurst</t>
  </si>
  <si>
    <t>Steele City</t>
  </si>
  <si>
    <t>Steinauer</t>
  </si>
  <si>
    <t>Strang</t>
  </si>
  <si>
    <t>Table Rock</t>
  </si>
  <si>
    <t>Ong</t>
  </si>
  <si>
    <t>Tobias</t>
  </si>
  <si>
    <t>Verdon</t>
  </si>
  <si>
    <t>Weeping Water</t>
  </si>
  <si>
    <t>Western</t>
  </si>
  <si>
    <t>Wilber</t>
  </si>
  <si>
    <t>Wymore</t>
  </si>
  <si>
    <t>Brainard</t>
  </si>
  <si>
    <t>Clarks</t>
  </si>
  <si>
    <t>David City</t>
  </si>
  <si>
    <t>Ericson</t>
  </si>
  <si>
    <t>Howells</t>
  </si>
  <si>
    <t>Humphrey</t>
  </si>
  <si>
    <t>Leigh</t>
  </si>
  <si>
    <t>Morse Bluff</t>
  </si>
  <si>
    <t>Platte Center</t>
  </si>
  <si>
    <t>Primrose</t>
  </si>
  <si>
    <t>Rising City</t>
  </si>
  <si>
    <t>Saint Edward</t>
  </si>
  <si>
    <t>Snyder</t>
  </si>
  <si>
    <t>Stromsburg</t>
  </si>
  <si>
    <t>Beemer</t>
  </si>
  <si>
    <t>Chambers</t>
  </si>
  <si>
    <t>Coleridge</t>
  </si>
  <si>
    <t>Emmet</t>
  </si>
  <si>
    <t>Fordyce</t>
  </si>
  <si>
    <t>Hartington</t>
  </si>
  <si>
    <t>Hoskins</t>
  </si>
  <si>
    <t>Magnet</t>
  </si>
  <si>
    <t>Maskell</t>
  </si>
  <si>
    <t>Meadow Grove</t>
  </si>
  <si>
    <t>Naper</t>
  </si>
  <si>
    <t>Neligh</t>
  </si>
  <si>
    <t>Newman Grove</t>
  </si>
  <si>
    <t>Niobrara</t>
  </si>
  <si>
    <t>Oneill</t>
  </si>
  <si>
    <t>Osmond</t>
  </si>
  <si>
    <t>Pierce</t>
  </si>
  <si>
    <t>Pilger</t>
  </si>
  <si>
    <t>Ponca</t>
  </si>
  <si>
    <t>Saint Helena</t>
  </si>
  <si>
    <t>South Sioux City</t>
  </si>
  <si>
    <t>Springview</t>
  </si>
  <si>
    <t>Verdigre</t>
  </si>
  <si>
    <t>Wausa</t>
  </si>
  <si>
    <t>Winnetoon</t>
  </si>
  <si>
    <t>Winside</t>
  </si>
  <si>
    <t>Wisner</t>
  </si>
  <si>
    <t>Wynot</t>
  </si>
  <si>
    <t>Alda</t>
  </si>
  <si>
    <t>Anselmo</t>
  </si>
  <si>
    <t>Ansley</t>
  </si>
  <si>
    <t>Boelus</t>
  </si>
  <si>
    <t>Broken Bow</t>
  </si>
  <si>
    <t>Burwell</t>
  </si>
  <si>
    <t>Dannebrog</t>
  </si>
  <si>
    <t>Dunning</t>
  </si>
  <si>
    <t>Elm Creek</t>
  </si>
  <si>
    <t>Giltner</t>
  </si>
  <si>
    <t>Hordville</t>
  </si>
  <si>
    <t>Loup City</t>
  </si>
  <si>
    <t>Merna</t>
  </si>
  <si>
    <t>North Loup</t>
  </si>
  <si>
    <t>Ord</t>
  </si>
  <si>
    <t>Overton</t>
  </si>
  <si>
    <t>Sargent</t>
  </si>
  <si>
    <t>Wolbach</t>
  </si>
  <si>
    <t>Beaver City</t>
  </si>
  <si>
    <t>Bladen</t>
  </si>
  <si>
    <t>Deweese</t>
  </si>
  <si>
    <t>Funk</t>
  </si>
  <si>
    <t>Glenvil</t>
  </si>
  <si>
    <t>Guide Rock</t>
  </si>
  <si>
    <t>Heartwell</t>
  </si>
  <si>
    <t>Hendley</t>
  </si>
  <si>
    <t>Hildreth</t>
  </si>
  <si>
    <t>Holdrege</t>
  </si>
  <si>
    <t>Inavale</t>
  </si>
  <si>
    <t>Inland</t>
  </si>
  <si>
    <t>Juniata</t>
  </si>
  <si>
    <t>Kenesaw</t>
  </si>
  <si>
    <t>Loomis</t>
  </si>
  <si>
    <t>Naponee</t>
  </si>
  <si>
    <t>Oak</t>
  </si>
  <si>
    <t>Ragan</t>
  </si>
  <si>
    <t>Red Cloud</t>
  </si>
  <si>
    <t>Republican City</t>
  </si>
  <si>
    <t>Saronville</t>
  </si>
  <si>
    <t>Mc Cook</t>
  </si>
  <si>
    <t>Benkelman</t>
  </si>
  <si>
    <t>Enders</t>
  </si>
  <si>
    <t>Farnam</t>
  </si>
  <si>
    <t>Haigler</t>
  </si>
  <si>
    <t>Hayes Center</t>
  </si>
  <si>
    <t>Parks</t>
  </si>
  <si>
    <t>Stockville</t>
  </si>
  <si>
    <t>Wauneta</t>
  </si>
  <si>
    <t>North Platte</t>
  </si>
  <si>
    <t>Broadwater</t>
  </si>
  <si>
    <t>Chappell</t>
  </si>
  <si>
    <t>Cozad</t>
  </si>
  <si>
    <t>Elsmere</t>
  </si>
  <si>
    <t>Gothenburg</t>
  </si>
  <si>
    <t>Halsey</t>
  </si>
  <si>
    <t>Lewellen</t>
  </si>
  <si>
    <t>Lisco</t>
  </si>
  <si>
    <t>Mullen</t>
  </si>
  <si>
    <t>Ogallala</t>
  </si>
  <si>
    <t>Purdum</t>
  </si>
  <si>
    <t>Thedford</t>
  </si>
  <si>
    <t>Valentine</t>
  </si>
  <si>
    <t>Cody</t>
  </si>
  <si>
    <t>Kilgore</t>
  </si>
  <si>
    <t>Long Pine</t>
  </si>
  <si>
    <t>Merriman</t>
  </si>
  <si>
    <t>Nenzel</t>
  </si>
  <si>
    <t>Chadron</t>
  </si>
  <si>
    <t>Gering</t>
  </si>
  <si>
    <t>Hay Springs</t>
  </si>
  <si>
    <t>Hemingford</t>
  </si>
  <si>
    <t>Marsland</t>
  </si>
  <si>
    <t>Melbeta</t>
  </si>
  <si>
    <t>Minatare</t>
  </si>
  <si>
    <t>Scottsbluff</t>
  </si>
  <si>
    <t>Whitney</t>
  </si>
  <si>
    <t>Metairie</t>
  </si>
  <si>
    <t>LA</t>
  </si>
  <si>
    <t>Des Allemands</t>
  </si>
  <si>
    <t>Ama</t>
  </si>
  <si>
    <t>Barataria</t>
  </si>
  <si>
    <t>Belle Chasse</t>
  </si>
  <si>
    <t>Boothville</t>
  </si>
  <si>
    <t>Boutte</t>
  </si>
  <si>
    <t>Braithwaite</t>
  </si>
  <si>
    <t>Buras</t>
  </si>
  <si>
    <t>Chalmette</t>
  </si>
  <si>
    <t>Destrehan</t>
  </si>
  <si>
    <t>Edgard</t>
  </si>
  <si>
    <t>Garyville</t>
  </si>
  <si>
    <t>Gramercy</t>
  </si>
  <si>
    <t>Hahnville</t>
  </si>
  <si>
    <t>Kenner</t>
  </si>
  <si>
    <t>Lafitte</t>
  </si>
  <si>
    <t>Luling</t>
  </si>
  <si>
    <t>Lutcher</t>
  </si>
  <si>
    <t>Marrero</t>
  </si>
  <si>
    <t>Meraux</t>
  </si>
  <si>
    <t>Norco</t>
  </si>
  <si>
    <t>Paradis</t>
  </si>
  <si>
    <t>Pointe A la Hache</t>
  </si>
  <si>
    <t>Port Sulphur</t>
  </si>
  <si>
    <t>Saint Bernard</t>
  </si>
  <si>
    <t>Saint Rose</t>
  </si>
  <si>
    <t>Vacherie</t>
  </si>
  <si>
    <t>Violet</t>
  </si>
  <si>
    <t>Westwego</t>
  </si>
  <si>
    <t>New Orleans</t>
  </si>
  <si>
    <t>Thibodaux</t>
  </si>
  <si>
    <t>Pierre Part</t>
  </si>
  <si>
    <t>Belle Rose</t>
  </si>
  <si>
    <t>Bourg</t>
  </si>
  <si>
    <t>Chauvin</t>
  </si>
  <si>
    <t>Cut Off</t>
  </si>
  <si>
    <t>Donaldsonville</t>
  </si>
  <si>
    <t>Donner</t>
  </si>
  <si>
    <t>Dulac</t>
  </si>
  <si>
    <t>Galliano</t>
  </si>
  <si>
    <t>Gheens</t>
  </si>
  <si>
    <t>Golden Meadow</t>
  </si>
  <si>
    <t>Houma</t>
  </si>
  <si>
    <t>Labadieville</t>
  </si>
  <si>
    <t>Larose</t>
  </si>
  <si>
    <t>Montegut</t>
  </si>
  <si>
    <t>Napoleonville</t>
  </si>
  <si>
    <t>Paincourtville</t>
  </si>
  <si>
    <t>Plattenville</t>
  </si>
  <si>
    <t>Raceland</t>
  </si>
  <si>
    <t>Schriever</t>
  </si>
  <si>
    <t>Theriot</t>
  </si>
  <si>
    <t>Abita Springs</t>
  </si>
  <si>
    <t>Amite</t>
  </si>
  <si>
    <t>Angie</t>
  </si>
  <si>
    <t>Bogalusa</t>
  </si>
  <si>
    <t>Bush</t>
  </si>
  <si>
    <t>Fluker</t>
  </si>
  <si>
    <t>Husser</t>
  </si>
  <si>
    <t>Kentwood</t>
  </si>
  <si>
    <t>Lacombe</t>
  </si>
  <si>
    <t>Loranger</t>
  </si>
  <si>
    <t>Mandeville</t>
  </si>
  <si>
    <t>Maurepas</t>
  </si>
  <si>
    <t>Ponchatoula</t>
  </si>
  <si>
    <t>Robert</t>
  </si>
  <si>
    <t>Slidell</t>
  </si>
  <si>
    <t>Sun</t>
  </si>
  <si>
    <t>Talisheek</t>
  </si>
  <si>
    <t>Tangipahoa</t>
  </si>
  <si>
    <t>Tickfaw</t>
  </si>
  <si>
    <t>Arnaudville</t>
  </si>
  <si>
    <t>Basile</t>
  </si>
  <si>
    <t>Breaux Bridge</t>
  </si>
  <si>
    <t>Broussard</t>
  </si>
  <si>
    <t>Cade</t>
  </si>
  <si>
    <t>Carencro</t>
  </si>
  <si>
    <t>Charenton</t>
  </si>
  <si>
    <t>Chataignier</t>
  </si>
  <si>
    <t>Church Point</t>
  </si>
  <si>
    <t>Crowley</t>
  </si>
  <si>
    <t>Delcambre</t>
  </si>
  <si>
    <t>Duson</t>
  </si>
  <si>
    <t>Erath</t>
  </si>
  <si>
    <t>Estherwood</t>
  </si>
  <si>
    <t>Evangeline</t>
  </si>
  <si>
    <t>Grand Coteau</t>
  </si>
  <si>
    <t>Gueydan</t>
  </si>
  <si>
    <t>Iota</t>
  </si>
  <si>
    <t>Jeanerette</t>
  </si>
  <si>
    <t>Kaplan</t>
  </si>
  <si>
    <t>Lake Arthur</t>
  </si>
  <si>
    <t>Loreauville</t>
  </si>
  <si>
    <t>Mamou</t>
  </si>
  <si>
    <t>Mermentau</t>
  </si>
  <si>
    <t>Morse</t>
  </si>
  <si>
    <t>New Iberia</t>
  </si>
  <si>
    <t>Opelousas</t>
  </si>
  <si>
    <t>Pine Prairie</t>
  </si>
  <si>
    <t>Port Barre</t>
  </si>
  <si>
    <t>Rayne</t>
  </si>
  <si>
    <t>Saint Martinville</t>
  </si>
  <si>
    <t>Turkey Creek</t>
  </si>
  <si>
    <t>Ville Platte</t>
  </si>
  <si>
    <t>Welsh</t>
  </si>
  <si>
    <t>Lake Charles</t>
  </si>
  <si>
    <t>Creole</t>
  </si>
  <si>
    <t>Dequincy</t>
  </si>
  <si>
    <t>Deridder</t>
  </si>
  <si>
    <t>Grand Chenier</t>
  </si>
  <si>
    <t>Hackberry</t>
  </si>
  <si>
    <t>Iowa</t>
  </si>
  <si>
    <t>Kinder</t>
  </si>
  <si>
    <t>Lacassine</t>
  </si>
  <si>
    <t>Leblanc</t>
  </si>
  <si>
    <t>Merryville</t>
  </si>
  <si>
    <t>Pitkin</t>
  </si>
  <si>
    <t>Ragley</t>
  </si>
  <si>
    <t>Reeves</t>
  </si>
  <si>
    <t>Rosepine</t>
  </si>
  <si>
    <t>Singer</t>
  </si>
  <si>
    <t>Starks</t>
  </si>
  <si>
    <t>Sugartown</t>
  </si>
  <si>
    <t>Denham Springs</t>
  </si>
  <si>
    <t>Addis</t>
  </si>
  <si>
    <t>Batchelor</t>
  </si>
  <si>
    <t>Brusly</t>
  </si>
  <si>
    <t>Carville</t>
  </si>
  <si>
    <t>Convent</t>
  </si>
  <si>
    <t>Darrow</t>
  </si>
  <si>
    <t>Erwinville</t>
  </si>
  <si>
    <t>Fordoche</t>
  </si>
  <si>
    <t>French Settlement</t>
  </si>
  <si>
    <t>Geismar</t>
  </si>
  <si>
    <t>Glynn</t>
  </si>
  <si>
    <t>Gonzales</t>
  </si>
  <si>
    <t>Greenwell Springs</t>
  </si>
  <si>
    <t>Grosse Tete</t>
  </si>
  <si>
    <t>Hester</t>
  </si>
  <si>
    <t>Innis</t>
  </si>
  <si>
    <t>Jarreau</t>
  </si>
  <si>
    <t>Krotz Springs</t>
  </si>
  <si>
    <t>Lettsworth</t>
  </si>
  <si>
    <t>Lottie</t>
  </si>
  <si>
    <t>Maringouin</t>
  </si>
  <si>
    <t>Morganza</t>
  </si>
  <si>
    <t>New Roads</t>
  </si>
  <si>
    <t>Oscar</t>
  </si>
  <si>
    <t>Paulina</t>
  </si>
  <si>
    <t>Plaquemine</t>
  </si>
  <si>
    <t>Port Allen</t>
  </si>
  <si>
    <t>Prairieville</t>
  </si>
  <si>
    <t>Pride</t>
  </si>
  <si>
    <t>Rougon</t>
  </si>
  <si>
    <t>Saint Amant</t>
  </si>
  <si>
    <t>Saint Gabriel</t>
  </si>
  <si>
    <t>Slaughter</t>
  </si>
  <si>
    <t>Sunshine</t>
  </si>
  <si>
    <t>Ventress</t>
  </si>
  <si>
    <t>White Castle</t>
  </si>
  <si>
    <t>Zachary</t>
  </si>
  <si>
    <t>Baton Rouge</t>
  </si>
  <si>
    <t>Bienville</t>
  </si>
  <si>
    <t>Castor</t>
  </si>
  <si>
    <t>Cotton Valley</t>
  </si>
  <si>
    <t>Coushatta</t>
  </si>
  <si>
    <t>Doyline</t>
  </si>
  <si>
    <t>Dubberly</t>
  </si>
  <si>
    <t>Frierson</t>
  </si>
  <si>
    <t>Gibsland</t>
  </si>
  <si>
    <t>Goldonna</t>
  </si>
  <si>
    <t>Grand Cane</t>
  </si>
  <si>
    <t>Hall Summit</t>
  </si>
  <si>
    <t>Haughton</t>
  </si>
  <si>
    <t>Haynesville</t>
  </si>
  <si>
    <t>Hosston</t>
  </si>
  <si>
    <t>Keatchie</t>
  </si>
  <si>
    <t>Keithville</t>
  </si>
  <si>
    <t>Mooringsport</t>
  </si>
  <si>
    <t>Pelican</t>
  </si>
  <si>
    <t>Plain Dealing</t>
  </si>
  <si>
    <t>Rodessa</t>
  </si>
  <si>
    <t>Sarepta</t>
  </si>
  <si>
    <t>Shongaloo</t>
  </si>
  <si>
    <t>Springhill</t>
  </si>
  <si>
    <t>Shreveport</t>
  </si>
  <si>
    <t>Barksdale AFB</t>
  </si>
  <si>
    <t>Bossier City</t>
  </si>
  <si>
    <t>Baskin</t>
  </si>
  <si>
    <t>Bastrop</t>
  </si>
  <si>
    <t>Bernice</t>
  </si>
  <si>
    <t>Bonita</t>
  </si>
  <si>
    <t>Choudrant</t>
  </si>
  <si>
    <t>Collinston</t>
  </si>
  <si>
    <t>Dubach</t>
  </si>
  <si>
    <t>Epps</t>
  </si>
  <si>
    <t>Eros</t>
  </si>
  <si>
    <t>Farmerville</t>
  </si>
  <si>
    <t>Fort Necessity</t>
  </si>
  <si>
    <t>Grambling</t>
  </si>
  <si>
    <t>Hodge</t>
  </si>
  <si>
    <t>Lake Providence</t>
  </si>
  <si>
    <t>Lillie</t>
  </si>
  <si>
    <t>Mangham</t>
  </si>
  <si>
    <t>Mer Rouge</t>
  </si>
  <si>
    <t>Ruston</t>
  </si>
  <si>
    <t>Simsboro</t>
  </si>
  <si>
    <t>Sondheimer</t>
  </si>
  <si>
    <t>Spearsville</t>
  </si>
  <si>
    <t>Sterlington</t>
  </si>
  <si>
    <t>Tallulah</t>
  </si>
  <si>
    <t>Transylvania</t>
  </si>
  <si>
    <t>Bunkie</t>
  </si>
  <si>
    <t>Cheneyville</t>
  </si>
  <si>
    <t>Cottonport</t>
  </si>
  <si>
    <t>Deville</t>
  </si>
  <si>
    <t>Ferriday</t>
  </si>
  <si>
    <t>Hessmer</t>
  </si>
  <si>
    <t>Jena</t>
  </si>
  <si>
    <t>Lecompte</t>
  </si>
  <si>
    <t>Mansura</t>
  </si>
  <si>
    <t>Marksville</t>
  </si>
  <si>
    <t>Moreauville</t>
  </si>
  <si>
    <t>Newellton</t>
  </si>
  <si>
    <t>Plaucheville</t>
  </si>
  <si>
    <t>Saint Landry</t>
  </si>
  <si>
    <t>Sicily Island</t>
  </si>
  <si>
    <t>Simmesport</t>
  </si>
  <si>
    <t>Trout</t>
  </si>
  <si>
    <t>Waterproof</t>
  </si>
  <si>
    <t>Wildsville</t>
  </si>
  <si>
    <t>Anacoco</t>
  </si>
  <si>
    <t>Ball</t>
  </si>
  <si>
    <t>Campti</t>
  </si>
  <si>
    <t>Cloutierville</t>
  </si>
  <si>
    <t>Dry Prong</t>
  </si>
  <si>
    <t>Florien</t>
  </si>
  <si>
    <t>Glenmora</t>
  </si>
  <si>
    <t>Hineston</t>
  </si>
  <si>
    <t>Hornbeck</t>
  </si>
  <si>
    <t>Many</t>
  </si>
  <si>
    <t>Marthaville</t>
  </si>
  <si>
    <t>Natchitoches</t>
  </si>
  <si>
    <t>Fort Polk</t>
  </si>
  <si>
    <t>Newllano</t>
  </si>
  <si>
    <t>Olla</t>
  </si>
  <si>
    <t>Provencal</t>
  </si>
  <si>
    <t>Robeline</t>
  </si>
  <si>
    <t>Sieper</t>
  </si>
  <si>
    <t>Sikes</t>
  </si>
  <si>
    <t>Tullos</t>
  </si>
  <si>
    <t>Urania</t>
  </si>
  <si>
    <t>Winnfield</t>
  </si>
  <si>
    <t>Zwolle</t>
  </si>
  <si>
    <t>Pine Bluff</t>
  </si>
  <si>
    <t>AR</t>
  </si>
  <si>
    <t>Crossett</t>
  </si>
  <si>
    <t>Dermott</t>
  </si>
  <si>
    <t>Fountain Hill</t>
  </si>
  <si>
    <t>Gould</t>
  </si>
  <si>
    <t>Jersey</t>
  </si>
  <si>
    <t>Mc Gehee</t>
  </si>
  <si>
    <t>New Edinburg</t>
  </si>
  <si>
    <t>Parkdale</t>
  </si>
  <si>
    <t>Rison</t>
  </si>
  <si>
    <t>Tillar</t>
  </si>
  <si>
    <t>Wilmar</t>
  </si>
  <si>
    <t>Bearden</t>
  </si>
  <si>
    <t>Calion</t>
  </si>
  <si>
    <t>Chidester</t>
  </si>
  <si>
    <t>Gurdon</t>
  </si>
  <si>
    <t>Harrell</t>
  </si>
  <si>
    <t>Huttig</t>
  </si>
  <si>
    <t>Louann</t>
  </si>
  <si>
    <t>Mc Neil</t>
  </si>
  <si>
    <t>Norphlet</t>
  </si>
  <si>
    <t>Smackover</t>
  </si>
  <si>
    <t>Sparkman</t>
  </si>
  <si>
    <t>Alleene</t>
  </si>
  <si>
    <t>Ashdown</t>
  </si>
  <si>
    <t>Ben Lomond</t>
  </si>
  <si>
    <t>Blevins</t>
  </si>
  <si>
    <t>De Queen</t>
  </si>
  <si>
    <t>Dierks</t>
  </si>
  <si>
    <t>Doddridge</t>
  </si>
  <si>
    <t>Foreman</t>
  </si>
  <si>
    <t>Fouke</t>
  </si>
  <si>
    <t>Garland City</t>
  </si>
  <si>
    <t>Gillham</t>
  </si>
  <si>
    <t>Lockesburg</t>
  </si>
  <si>
    <t>Mc Caskill</t>
  </si>
  <si>
    <t>Texarkana</t>
  </si>
  <si>
    <t>Ozan</t>
  </si>
  <si>
    <t>Rosston</t>
  </si>
  <si>
    <t>Stamps</t>
  </si>
  <si>
    <t>Hot Springs National Park</t>
  </si>
  <si>
    <t>Hot Springs Village</t>
  </si>
  <si>
    <t>Antoine</t>
  </si>
  <si>
    <t>Arkadelphia</t>
  </si>
  <si>
    <t>Bonnerdale</t>
  </si>
  <si>
    <t>Caddo Gap</t>
  </si>
  <si>
    <t>Cove</t>
  </si>
  <si>
    <t>Delight</t>
  </si>
  <si>
    <t>Grannis</t>
  </si>
  <si>
    <t>Jessieville</t>
  </si>
  <si>
    <t>Mena</t>
  </si>
  <si>
    <t>Mountain Pine</t>
  </si>
  <si>
    <t>Mount Ida</t>
  </si>
  <si>
    <t>Newhope</t>
  </si>
  <si>
    <t>Pearcy</t>
  </si>
  <si>
    <t>Pencil Bluff</t>
  </si>
  <si>
    <t>Story</t>
  </si>
  <si>
    <t>Umpire</t>
  </si>
  <si>
    <t>Vandervoort</t>
  </si>
  <si>
    <t>Wickes</t>
  </si>
  <si>
    <t>Adona</t>
  </si>
  <si>
    <t>Almyra</t>
  </si>
  <si>
    <t>Altheimer</t>
  </si>
  <si>
    <t>Amagon</t>
  </si>
  <si>
    <t>Bald Knob</t>
  </si>
  <si>
    <t>Bauxite</t>
  </si>
  <si>
    <t>Beebe</t>
  </si>
  <si>
    <t>Bee Branch</t>
  </si>
  <si>
    <t>Beedeville</t>
  </si>
  <si>
    <t>Brinkley</t>
  </si>
  <si>
    <t>Casa</t>
  </si>
  <si>
    <t>Casscoe</t>
  </si>
  <si>
    <t>Center Ridge</t>
  </si>
  <si>
    <t>Cotton Plant</t>
  </si>
  <si>
    <t>Crocketts Bluff</t>
  </si>
  <si>
    <t>De Valls Bluff</t>
  </si>
  <si>
    <t>England</t>
  </si>
  <si>
    <t>Fox</t>
  </si>
  <si>
    <t>Grapevine</t>
  </si>
  <si>
    <t>Griffithville</t>
  </si>
  <si>
    <t>Guy</t>
  </si>
  <si>
    <t>Hattieville</t>
  </si>
  <si>
    <t>Higden</t>
  </si>
  <si>
    <t>Higginson</t>
  </si>
  <si>
    <t>Holly Grove</t>
  </si>
  <si>
    <t>Humnoke</t>
  </si>
  <si>
    <t>Judsonia</t>
  </si>
  <si>
    <t>Keo</t>
  </si>
  <si>
    <t>Letona</t>
  </si>
  <si>
    <t>Lonoke</t>
  </si>
  <si>
    <t>Fairfield Bay</t>
  </si>
  <si>
    <t>Mc Crory</t>
  </si>
  <si>
    <t>Mabelvale</t>
  </si>
  <si>
    <t>Mayflower</t>
  </si>
  <si>
    <t>Menifee</t>
  </si>
  <si>
    <t>Morrilton</t>
  </si>
  <si>
    <t>Maumelle</t>
  </si>
  <si>
    <t>North Little Rock</t>
  </si>
  <si>
    <t>Pangburn</t>
  </si>
  <si>
    <t>Paron</t>
  </si>
  <si>
    <t>Plumerville</t>
  </si>
  <si>
    <t>Poyen</t>
  </si>
  <si>
    <t>Prim</t>
  </si>
  <si>
    <t>Roe</t>
  </si>
  <si>
    <t>Romance</t>
  </si>
  <si>
    <t>Rose Bud</t>
  </si>
  <si>
    <t>Searcy</t>
  </si>
  <si>
    <t>Solgohachia</t>
  </si>
  <si>
    <t>Stuttgart</t>
  </si>
  <si>
    <t>Tichnor</t>
  </si>
  <si>
    <t>Traskwood</t>
  </si>
  <si>
    <t>Vilonia</t>
  </si>
  <si>
    <t>Wabbaseka</t>
  </si>
  <si>
    <t>Wilburn</t>
  </si>
  <si>
    <t>West Memphis</t>
  </si>
  <si>
    <t>Aubrey</t>
  </si>
  <si>
    <t>Blytheville</t>
  </si>
  <si>
    <t>Brickeys</t>
  </si>
  <si>
    <t>Burdette</t>
  </si>
  <si>
    <t>Colt</t>
  </si>
  <si>
    <t>Driver</t>
  </si>
  <si>
    <t>Dyess</t>
  </si>
  <si>
    <t>Earle</t>
  </si>
  <si>
    <t>Edmondson</t>
  </si>
  <si>
    <t>Elaine</t>
  </si>
  <si>
    <t>Forrest City</t>
  </si>
  <si>
    <t>Gilmore</t>
  </si>
  <si>
    <t>Haynes</t>
  </si>
  <si>
    <t>Heth</t>
  </si>
  <si>
    <t>Hickory Ridge</t>
  </si>
  <si>
    <t>Hughes</t>
  </si>
  <si>
    <t>Joiner</t>
  </si>
  <si>
    <t>Keiser</t>
  </si>
  <si>
    <t>Lambrook</t>
  </si>
  <si>
    <t>Lepanto</t>
  </si>
  <si>
    <t>Lexa</t>
  </si>
  <si>
    <t>Luxora</t>
  </si>
  <si>
    <t>Marked Tree</t>
  </si>
  <si>
    <t>Marvell</t>
  </si>
  <si>
    <t>Mellwood</t>
  </si>
  <si>
    <t>Parkin</t>
  </si>
  <si>
    <t>Turrell</t>
  </si>
  <si>
    <t>Tyronza</t>
  </si>
  <si>
    <t>West Helena</t>
  </si>
  <si>
    <t>Wheatley</t>
  </si>
  <si>
    <t>Widener</t>
  </si>
  <si>
    <t>Wynne</t>
  </si>
  <si>
    <t>Alicia</t>
  </si>
  <si>
    <t>Bay</t>
  </si>
  <si>
    <t>Biggers</t>
  </si>
  <si>
    <t>Black Oak</t>
  </si>
  <si>
    <t>Black Rock</t>
  </si>
  <si>
    <t>Bono</t>
  </si>
  <si>
    <t>Brookland</t>
  </si>
  <si>
    <t>Caraway</t>
  </si>
  <si>
    <t>Cash</t>
  </si>
  <si>
    <t>Datto</t>
  </si>
  <si>
    <t>Delaplaine</t>
  </si>
  <si>
    <t>Egypt</t>
  </si>
  <si>
    <t>Greenway</t>
  </si>
  <si>
    <t>Grubbs</t>
  </si>
  <si>
    <t>Imboden</t>
  </si>
  <si>
    <t>Knobel</t>
  </si>
  <si>
    <t>Lafe</t>
  </si>
  <si>
    <t>Leachville</t>
  </si>
  <si>
    <t>Mc Dougal</t>
  </si>
  <si>
    <t>Manila</t>
  </si>
  <si>
    <t>Marmaduke</t>
  </si>
  <si>
    <t>Minturn</t>
  </si>
  <si>
    <t>Monette</t>
  </si>
  <si>
    <t>O Kean</t>
  </si>
  <si>
    <t>Paragould</t>
  </si>
  <si>
    <t>Peach Orchard</t>
  </si>
  <si>
    <t>Piggott</t>
  </si>
  <si>
    <t>Pollard</t>
  </si>
  <si>
    <t>Portia</t>
  </si>
  <si>
    <t>Ravenden</t>
  </si>
  <si>
    <t>Ravenden Springs</t>
  </si>
  <si>
    <t>Reyno</t>
  </si>
  <si>
    <t>Strawberry</t>
  </si>
  <si>
    <t>Swifton</t>
  </si>
  <si>
    <t>Trumann</t>
  </si>
  <si>
    <t>Tuckerman</t>
  </si>
  <si>
    <t>Walnut Ridge</t>
  </si>
  <si>
    <t>Weiner</t>
  </si>
  <si>
    <t>Williford</t>
  </si>
  <si>
    <t>Horseshoe Bend</t>
  </si>
  <si>
    <t>Ash Flat</t>
  </si>
  <si>
    <t>Brockwell</t>
  </si>
  <si>
    <t>Calico Rock</t>
  </si>
  <si>
    <t>Camp</t>
  </si>
  <si>
    <t>Cord</t>
  </si>
  <si>
    <t>Cushman</t>
  </si>
  <si>
    <t>Desha</t>
  </si>
  <si>
    <t>Cherokee Village</t>
  </si>
  <si>
    <t>Drasco</t>
  </si>
  <si>
    <t>Evening Shade</t>
  </si>
  <si>
    <t>Fifty Six</t>
  </si>
  <si>
    <t>Floral</t>
  </si>
  <si>
    <t>Gepp</t>
  </si>
  <si>
    <t>Guion</t>
  </si>
  <si>
    <t>Heber Springs</t>
  </si>
  <si>
    <t>Magness</t>
  </si>
  <si>
    <t>Mammoth Spring</t>
  </si>
  <si>
    <t>Marcella</t>
  </si>
  <si>
    <t>Oil Trough</t>
  </si>
  <si>
    <t>Rosie</t>
  </si>
  <si>
    <t>Saffell</t>
  </si>
  <si>
    <t>Sage</t>
  </si>
  <si>
    <t>Sturkie</t>
  </si>
  <si>
    <t>Sulphur Rock</t>
  </si>
  <si>
    <t>Tumbling Shoals</t>
  </si>
  <si>
    <t>Violet Hill</t>
  </si>
  <si>
    <t>Wiseman</t>
  </si>
  <si>
    <t>Big Flat</t>
  </si>
  <si>
    <t>Bull Shoals</t>
  </si>
  <si>
    <t>Clarkridge</t>
  </si>
  <si>
    <t>Cotter</t>
  </si>
  <si>
    <t>Deer</t>
  </si>
  <si>
    <t>Dennard</t>
  </si>
  <si>
    <t>Diamond City</t>
  </si>
  <si>
    <t>Eureka Springs</t>
  </si>
  <si>
    <t>Flippin</t>
  </si>
  <si>
    <t>Gassville</t>
  </si>
  <si>
    <t>Green Forest</t>
  </si>
  <si>
    <t>Harriet</t>
  </si>
  <si>
    <t>Hasty</t>
  </si>
  <si>
    <t>Lead Hill</t>
  </si>
  <si>
    <t>Marble Falls</t>
  </si>
  <si>
    <t>Mountain Home</t>
  </si>
  <si>
    <t>Mount Judea</t>
  </si>
  <si>
    <t>Norfork</t>
  </si>
  <si>
    <t>Onia</t>
  </si>
  <si>
    <t>Parthenon</t>
  </si>
  <si>
    <t>Peel</t>
  </si>
  <si>
    <t>Pindall</t>
  </si>
  <si>
    <t>Pyatt</t>
  </si>
  <si>
    <t>Timbo</t>
  </si>
  <si>
    <t>Vendor</t>
  </si>
  <si>
    <t>Western Grove</t>
  </si>
  <si>
    <t>Yellville</t>
  </si>
  <si>
    <t>Bella Vista</t>
  </si>
  <si>
    <t>Canehill</t>
  </si>
  <si>
    <t>Cave Springs</t>
  </si>
  <si>
    <t>Centerton</t>
  </si>
  <si>
    <t>Combs</t>
  </si>
  <si>
    <t>Gravette</t>
  </si>
  <si>
    <t>Hindsville</t>
  </si>
  <si>
    <t>Hiwasse</t>
  </si>
  <si>
    <t>Pea Ridge</t>
  </si>
  <si>
    <t>Pettigrew</t>
  </si>
  <si>
    <t>Prairie Grove</t>
  </si>
  <si>
    <t>Siloam Springs</t>
  </si>
  <si>
    <t>Summers</t>
  </si>
  <si>
    <t>West Fork</t>
  </si>
  <si>
    <t>Witter</t>
  </si>
  <si>
    <t>Altus</t>
  </si>
  <si>
    <t>Coal Hill</t>
  </si>
  <si>
    <t>Dardanelle</t>
  </si>
  <si>
    <t>Gravelly</t>
  </si>
  <si>
    <t>Hagarville</t>
  </si>
  <si>
    <t>Hartman</t>
  </si>
  <si>
    <t>New Blaine</t>
  </si>
  <si>
    <t>Oark</t>
  </si>
  <si>
    <t>Ola</t>
  </si>
  <si>
    <t>Ozone</t>
  </si>
  <si>
    <t>Pelsor</t>
  </si>
  <si>
    <t>Rover</t>
  </si>
  <si>
    <t>Subiaco</t>
  </si>
  <si>
    <t>Barling</t>
  </si>
  <si>
    <t>Boles</t>
  </si>
  <si>
    <t>Hackett</t>
  </si>
  <si>
    <t>Lavaca</t>
  </si>
  <si>
    <t>Magazine</t>
  </si>
  <si>
    <t>Mountainburg</t>
  </si>
  <si>
    <t>Natural Dam</t>
  </si>
  <si>
    <t>Ratcliff</t>
  </si>
  <si>
    <t>Rudy</t>
  </si>
  <si>
    <t>Alex</t>
  </si>
  <si>
    <t>OK</t>
  </si>
  <si>
    <t>Amber</t>
  </si>
  <si>
    <t>Anadarko</t>
  </si>
  <si>
    <t>Apache</t>
  </si>
  <si>
    <t>Binger</t>
  </si>
  <si>
    <t>Cashion</t>
  </si>
  <si>
    <t>Cement</t>
  </si>
  <si>
    <t>Chickasha</t>
  </si>
  <si>
    <t>Choctaw</t>
  </si>
  <si>
    <t>Corn</t>
  </si>
  <si>
    <t>Coyle</t>
  </si>
  <si>
    <t>Cyril</t>
  </si>
  <si>
    <t>Eakly</t>
  </si>
  <si>
    <t>El Reno</t>
  </si>
  <si>
    <t>Fort Cobb</t>
  </si>
  <si>
    <t>Geary</t>
  </si>
  <si>
    <t>Gotebo</t>
  </si>
  <si>
    <t>Gracemont</t>
  </si>
  <si>
    <t>Harrah</t>
  </si>
  <si>
    <t>Hydro</t>
  </si>
  <si>
    <t>Lookeba</t>
  </si>
  <si>
    <t>Minco</t>
  </si>
  <si>
    <t>Mulhall</t>
  </si>
  <si>
    <t>Mustang</t>
  </si>
  <si>
    <t>Nicoma Park</t>
  </si>
  <si>
    <t>Ninnekah</t>
  </si>
  <si>
    <t>Pauls Valley</t>
  </si>
  <si>
    <t>Rush Springs</t>
  </si>
  <si>
    <t>Verden</t>
  </si>
  <si>
    <t>Weatherford</t>
  </si>
  <si>
    <t>Oklahoma City</t>
  </si>
  <si>
    <t>Burneyville</t>
  </si>
  <si>
    <t>Elmore City</t>
  </si>
  <si>
    <t>Healdton</t>
  </si>
  <si>
    <t>Loco</t>
  </si>
  <si>
    <t>Lone Grove</t>
  </si>
  <si>
    <t>Madill</t>
  </si>
  <si>
    <t>Milburn</t>
  </si>
  <si>
    <t>Ravia</t>
  </si>
  <si>
    <t>Springer</t>
  </si>
  <si>
    <t>Thackerville</t>
  </si>
  <si>
    <t>Wapanucka</t>
  </si>
  <si>
    <t>Ratliff City</t>
  </si>
  <si>
    <t>Tatums</t>
  </si>
  <si>
    <t>Velma</t>
  </si>
  <si>
    <t>Fort Sill</t>
  </si>
  <si>
    <t>Addington</t>
  </si>
  <si>
    <t>Cache</t>
  </si>
  <si>
    <t>Comanche</t>
  </si>
  <si>
    <t>Devol</t>
  </si>
  <si>
    <t>Faxon</t>
  </si>
  <si>
    <t>Geronimo</t>
  </si>
  <si>
    <t>Grandfield</t>
  </si>
  <si>
    <t>Granite</t>
  </si>
  <si>
    <t>Headrick</t>
  </si>
  <si>
    <t>Indiahoma</t>
  </si>
  <si>
    <t>Mangum</t>
  </si>
  <si>
    <t>Medicine Park</t>
  </si>
  <si>
    <t>Mountain Park</t>
  </si>
  <si>
    <t>Randlett</t>
  </si>
  <si>
    <t>Terral</t>
  </si>
  <si>
    <t>Vinson</t>
  </si>
  <si>
    <t>Walters</t>
  </si>
  <si>
    <t>Waurika</t>
  </si>
  <si>
    <t>Arapaho</t>
  </si>
  <si>
    <t>Bessie</t>
  </si>
  <si>
    <t>Burns Flat</t>
  </si>
  <si>
    <t>Canute</t>
  </si>
  <si>
    <t>Cheyenne</t>
  </si>
  <si>
    <t>Cordell</t>
  </si>
  <si>
    <t>Dill City</t>
  </si>
  <si>
    <t>Erick</t>
  </si>
  <si>
    <t>Fay</t>
  </si>
  <si>
    <t>Foss</t>
  </si>
  <si>
    <t>Hammon</t>
  </si>
  <si>
    <t>Leedey</t>
  </si>
  <si>
    <t>Lone Wolf</t>
  </si>
  <si>
    <t>Reydon</t>
  </si>
  <si>
    <t>Rocky</t>
  </si>
  <si>
    <t>Seiling</t>
  </si>
  <si>
    <t>Sentinel</t>
  </si>
  <si>
    <t>Taloga</t>
  </si>
  <si>
    <t>Aline</t>
  </si>
  <si>
    <t>Amorita</t>
  </si>
  <si>
    <t>Carmen</t>
  </si>
  <si>
    <t>Carrier</t>
  </si>
  <si>
    <t>Cleo Springs</t>
  </si>
  <si>
    <t>Dacoma</t>
  </si>
  <si>
    <t>Goltry</t>
  </si>
  <si>
    <t>Hennessey</t>
  </si>
  <si>
    <t>Jet</t>
  </si>
  <si>
    <t>Kingfisher</t>
  </si>
  <si>
    <t>Lahoma</t>
  </si>
  <si>
    <t>Longdale</t>
  </si>
  <si>
    <t>Lucien</t>
  </si>
  <si>
    <t>Meno</t>
  </si>
  <si>
    <t>Nash</t>
  </si>
  <si>
    <t>Okarche</t>
  </si>
  <si>
    <t>Okeene</t>
  </si>
  <si>
    <t>Pond Creek</t>
  </si>
  <si>
    <t>Wakita</t>
  </si>
  <si>
    <t>Watonga</t>
  </si>
  <si>
    <t>Waukomis</t>
  </si>
  <si>
    <t>Fort Supply</t>
  </si>
  <si>
    <t>Gage</t>
  </si>
  <si>
    <t>Gate</t>
  </si>
  <si>
    <t>Laverne</t>
  </si>
  <si>
    <t>May</t>
  </si>
  <si>
    <t>Mutual</t>
  </si>
  <si>
    <t>Shattuck</t>
  </si>
  <si>
    <t>Vici</t>
  </si>
  <si>
    <t>Waynoka</t>
  </si>
  <si>
    <t>Balko</t>
  </si>
  <si>
    <t>Boise City</t>
  </si>
  <si>
    <t>Felt</t>
  </si>
  <si>
    <t>Forgan</t>
  </si>
  <si>
    <t>Goodwell</t>
  </si>
  <si>
    <t>Guymon</t>
  </si>
  <si>
    <t>Hardesty</t>
  </si>
  <si>
    <t>Hooker</t>
  </si>
  <si>
    <t>Keyes</t>
  </si>
  <si>
    <t>Texhoma</t>
  </si>
  <si>
    <t>Turpin</t>
  </si>
  <si>
    <t>Avant</t>
  </si>
  <si>
    <t>Barnsdall</t>
  </si>
  <si>
    <t>Bartlesville</t>
  </si>
  <si>
    <t>Broken Arrow</t>
  </si>
  <si>
    <t>Catoosa</t>
  </si>
  <si>
    <t>Claremore</t>
  </si>
  <si>
    <t>Copan</t>
  </si>
  <si>
    <t>Drumright</t>
  </si>
  <si>
    <t>Glenpool</t>
  </si>
  <si>
    <t>Hallett</t>
  </si>
  <si>
    <t>Hominy</t>
  </si>
  <si>
    <t>Inola</t>
  </si>
  <si>
    <t>Jenks</t>
  </si>
  <si>
    <t>Kellyville</t>
  </si>
  <si>
    <t>Kiefer</t>
  </si>
  <si>
    <t>Lenapah</t>
  </si>
  <si>
    <t>Mannford</t>
  </si>
  <si>
    <t>Maramec</t>
  </si>
  <si>
    <t>Milfay</t>
  </si>
  <si>
    <t>Nowata</t>
  </si>
  <si>
    <t>Ochelata</t>
  </si>
  <si>
    <t>Oilton</t>
  </si>
  <si>
    <t>Oologah</t>
  </si>
  <si>
    <t>Owasso</t>
  </si>
  <si>
    <t>Pawhuska</t>
  </si>
  <si>
    <t>Prue</t>
  </si>
  <si>
    <t>Sapulpa</t>
  </si>
  <si>
    <t>Shamrock</t>
  </si>
  <si>
    <t>Skiatook</t>
  </si>
  <si>
    <t>Slick</t>
  </si>
  <si>
    <t>South Coffeyville</t>
  </si>
  <si>
    <t>Stroud</t>
  </si>
  <si>
    <t>Talala</t>
  </si>
  <si>
    <t>Terlton</t>
  </si>
  <si>
    <t>Vera</t>
  </si>
  <si>
    <t>Wann</t>
  </si>
  <si>
    <t>Wynona</t>
  </si>
  <si>
    <t>Tulsa</t>
  </si>
  <si>
    <t>Vinita</t>
  </si>
  <si>
    <t>Big Cabin</t>
  </si>
  <si>
    <t>Bluejacket</t>
  </si>
  <si>
    <t>Chouteau</t>
  </si>
  <si>
    <t>Colcord</t>
  </si>
  <si>
    <t>Disney</t>
  </si>
  <si>
    <t>Eucha</t>
  </si>
  <si>
    <t>Grove</t>
  </si>
  <si>
    <t>Ketchum</t>
  </si>
  <si>
    <t>North Miami</t>
  </si>
  <si>
    <t>Quapaw</t>
  </si>
  <si>
    <t>Spavinaw</t>
  </si>
  <si>
    <t>Twin Oaks</t>
  </si>
  <si>
    <t>Muskogee</t>
  </si>
  <si>
    <t>Beggs</t>
  </si>
  <si>
    <t>Braggs</t>
  </si>
  <si>
    <t>Canadian</t>
  </si>
  <si>
    <t>Checotah</t>
  </si>
  <si>
    <t>Cookson</t>
  </si>
  <si>
    <t>Council Hill</t>
  </si>
  <si>
    <t>Coweta</t>
  </si>
  <si>
    <t>Dewar</t>
  </si>
  <si>
    <t>Fort Gibson</t>
  </si>
  <si>
    <t>Henryetta</t>
  </si>
  <si>
    <t>Hitchita</t>
  </si>
  <si>
    <t>Okay</t>
  </si>
  <si>
    <t>Okmulgee</t>
  </si>
  <si>
    <t>Oktaha</t>
  </si>
  <si>
    <t>Park Hill</t>
  </si>
  <si>
    <t>Peggs</t>
  </si>
  <si>
    <t>Porum</t>
  </si>
  <si>
    <t>Redbird</t>
  </si>
  <si>
    <t>Rentiesville</t>
  </si>
  <si>
    <t>Schulter</t>
  </si>
  <si>
    <t>Stigler</t>
  </si>
  <si>
    <t>Tahlequah</t>
  </si>
  <si>
    <t>Wagoner</t>
  </si>
  <si>
    <t>Wainwright</t>
  </si>
  <si>
    <t>Webbers Falls</t>
  </si>
  <si>
    <t>Welling</t>
  </si>
  <si>
    <t>McAlester</t>
  </si>
  <si>
    <t>Antlers</t>
  </si>
  <si>
    <t>Blanco</t>
  </si>
  <si>
    <t>Bromide</t>
  </si>
  <si>
    <t>Centrahoma</t>
  </si>
  <si>
    <t>Clarita</t>
  </si>
  <si>
    <t>Coalgate</t>
  </si>
  <si>
    <t>Haileyville</t>
  </si>
  <si>
    <t>Hartshorne</t>
  </si>
  <si>
    <t>Kiamichi Christian Mission</t>
  </si>
  <si>
    <t>Kinta</t>
  </si>
  <si>
    <t>Krebs</t>
  </si>
  <si>
    <t>Moyers</t>
  </si>
  <si>
    <t>Nashoba</t>
  </si>
  <si>
    <t>Rattan</t>
  </si>
  <si>
    <t>Snow</t>
  </si>
  <si>
    <t>Stringtown</t>
  </si>
  <si>
    <t>Talihina</t>
  </si>
  <si>
    <t>Tuskahoma</t>
  </si>
  <si>
    <t>Wardville</t>
  </si>
  <si>
    <t>Ponca City</t>
  </si>
  <si>
    <t>Braman</t>
  </si>
  <si>
    <t>Kaw City</t>
  </si>
  <si>
    <t>Marland</t>
  </si>
  <si>
    <t>Nardin</t>
  </si>
  <si>
    <t>Newkirk</t>
  </si>
  <si>
    <t>Red Rock</t>
  </si>
  <si>
    <t>Shidler</t>
  </si>
  <si>
    <t>Tonkawa</t>
  </si>
  <si>
    <t>Achille</t>
  </si>
  <si>
    <t>Battiest</t>
  </si>
  <si>
    <t>Bokchito</t>
  </si>
  <si>
    <t>Caddo</t>
  </si>
  <si>
    <t>Eagletown</t>
  </si>
  <si>
    <t>Fort Towson</t>
  </si>
  <si>
    <t>Hendrix</t>
  </si>
  <si>
    <t>Idabel</t>
  </si>
  <si>
    <t>Kemp</t>
  </si>
  <si>
    <t>Kenefic</t>
  </si>
  <si>
    <t>Ringold</t>
  </si>
  <si>
    <t>Rufe</t>
  </si>
  <si>
    <t>Soper</t>
  </si>
  <si>
    <t>Swink</t>
  </si>
  <si>
    <t>Valliant</t>
  </si>
  <si>
    <t>Asher</t>
  </si>
  <si>
    <t>Boley</t>
  </si>
  <si>
    <t>Bowlegs</t>
  </si>
  <si>
    <t>Byars</t>
  </si>
  <si>
    <t>Castle</t>
  </si>
  <si>
    <t>Dustin</t>
  </si>
  <si>
    <t>Earlsboro</t>
  </si>
  <si>
    <t>Fittstown</t>
  </si>
  <si>
    <t>Fitzhugh</t>
  </si>
  <si>
    <t>Francis</t>
  </si>
  <si>
    <t>Holdenville</t>
  </si>
  <si>
    <t>Konawa</t>
  </si>
  <si>
    <t>McLoud</t>
  </si>
  <si>
    <t>Maud</t>
  </si>
  <si>
    <t>Meeker</t>
  </si>
  <si>
    <t>Newalla</t>
  </si>
  <si>
    <t>Okemah</t>
  </si>
  <si>
    <t>Paden</t>
  </si>
  <si>
    <t>Roff</t>
  </si>
  <si>
    <t>Sasakwa</t>
  </si>
  <si>
    <t>Wanette</t>
  </si>
  <si>
    <t>Weleetka</t>
  </si>
  <si>
    <t>Wetumka</t>
  </si>
  <si>
    <t>Wewoka</t>
  </si>
  <si>
    <t>Arkoma</t>
  </si>
  <si>
    <t>Pocola</t>
  </si>
  <si>
    <t>Bokoshe</t>
  </si>
  <si>
    <t>Bunch</t>
  </si>
  <si>
    <t>Fanshawe</t>
  </si>
  <si>
    <t>Gans</t>
  </si>
  <si>
    <t>Heavener</t>
  </si>
  <si>
    <t>Hodgen</t>
  </si>
  <si>
    <t>Leflore</t>
  </si>
  <si>
    <t>Lequire</t>
  </si>
  <si>
    <t>McCurtain</t>
  </si>
  <si>
    <t>Marble City</t>
  </si>
  <si>
    <t>Moffett</t>
  </si>
  <si>
    <t>Muldrow</t>
  </si>
  <si>
    <t>Poteau</t>
  </si>
  <si>
    <t>Sallisaw</t>
  </si>
  <si>
    <t>Shady Point</t>
  </si>
  <si>
    <t>Spiro</t>
  </si>
  <si>
    <t>Vian</t>
  </si>
  <si>
    <t>Watts</t>
  </si>
  <si>
    <t>Wister</t>
  </si>
  <si>
    <t>TX</t>
  </si>
  <si>
    <t>Coppell</t>
  </si>
  <si>
    <t>Flower Mound</t>
  </si>
  <si>
    <t>Rockwall</t>
  </si>
  <si>
    <t>Sachse</t>
  </si>
  <si>
    <t>Grand Prairie</t>
  </si>
  <si>
    <t>The Colony</t>
  </si>
  <si>
    <t>Gunter</t>
  </si>
  <si>
    <t>Lake Dallas</t>
  </si>
  <si>
    <t>Little Elm</t>
  </si>
  <si>
    <t>McKinney</t>
  </si>
  <si>
    <t>Pottsboro</t>
  </si>
  <si>
    <t>Prosper</t>
  </si>
  <si>
    <t>Richardson</t>
  </si>
  <si>
    <t>Rowlett</t>
  </si>
  <si>
    <t>Wylie</t>
  </si>
  <si>
    <t>Corsicana</t>
  </si>
  <si>
    <t>Desoto</t>
  </si>
  <si>
    <t>Eustace</t>
  </si>
  <si>
    <t>Forney</t>
  </si>
  <si>
    <t>Fruitvale</t>
  </si>
  <si>
    <t>Fate</t>
  </si>
  <si>
    <t>Caddo Mills</t>
  </si>
  <si>
    <t>Grand Saline</t>
  </si>
  <si>
    <t>Hutchins</t>
  </si>
  <si>
    <t>Kaufman</t>
  </si>
  <si>
    <t>Mabank</t>
  </si>
  <si>
    <t>Malakoff</t>
  </si>
  <si>
    <t>Mesquite</t>
  </si>
  <si>
    <t>Rosser</t>
  </si>
  <si>
    <t>Scurry</t>
  </si>
  <si>
    <t>Seagoville</t>
  </si>
  <si>
    <t>Trinidad</t>
  </si>
  <si>
    <t>Waxahachie</t>
  </si>
  <si>
    <t>Lavon</t>
  </si>
  <si>
    <t>Wills Point</t>
  </si>
  <si>
    <t>Sunnyvale</t>
  </si>
  <si>
    <t>Royse City</t>
  </si>
  <si>
    <t>Arthur City</t>
  </si>
  <si>
    <t>Bagwell</t>
  </si>
  <si>
    <t>Ben Franklin</t>
  </si>
  <si>
    <t>Blossom</t>
  </si>
  <si>
    <t>Bogata</t>
  </si>
  <si>
    <t>Bonham</t>
  </si>
  <si>
    <t>Celeste</t>
  </si>
  <si>
    <t>Cooper</t>
  </si>
  <si>
    <t>Cumby</t>
  </si>
  <si>
    <t>Deport</t>
  </si>
  <si>
    <t>Dodd City</t>
  </si>
  <si>
    <t>Ector</t>
  </si>
  <si>
    <t>Emory</t>
  </si>
  <si>
    <t>Klondike</t>
  </si>
  <si>
    <t>Ladonia</t>
  </si>
  <si>
    <t>Lake Creek</t>
  </si>
  <si>
    <t>Lone Oak</t>
  </si>
  <si>
    <t>Melissa</t>
  </si>
  <si>
    <t>Pattonville</t>
  </si>
  <si>
    <t>Pecan Gap</t>
  </si>
  <si>
    <t>Petty</t>
  </si>
  <si>
    <t>Pickton</t>
  </si>
  <si>
    <t>Point</t>
  </si>
  <si>
    <t>Quinlan</t>
  </si>
  <si>
    <t>Roxton</t>
  </si>
  <si>
    <t>Scroggins</t>
  </si>
  <si>
    <t>Sulphur Bluff</t>
  </si>
  <si>
    <t>Talco</t>
  </si>
  <si>
    <t>Telephone</t>
  </si>
  <si>
    <t>Tom Bean</t>
  </si>
  <si>
    <t>Whitewright</t>
  </si>
  <si>
    <t>Van Alstyne</t>
  </si>
  <si>
    <t>Wolfe City</t>
  </si>
  <si>
    <t>Yantis</t>
  </si>
  <si>
    <t>Annona</t>
  </si>
  <si>
    <t>Avery</t>
  </si>
  <si>
    <t>Bivins</t>
  </si>
  <si>
    <t>Bloomburg</t>
  </si>
  <si>
    <t>Cookville</t>
  </si>
  <si>
    <t>Hooks</t>
  </si>
  <si>
    <t>Avinger</t>
  </si>
  <si>
    <t>Beckville</t>
  </si>
  <si>
    <t>Daingerfield</t>
  </si>
  <si>
    <t>De Berry</t>
  </si>
  <si>
    <t>Gilmer</t>
  </si>
  <si>
    <t>Gladewater</t>
  </si>
  <si>
    <t>Harleton</t>
  </si>
  <si>
    <t>Hughes Springs</t>
  </si>
  <si>
    <t>Karnack</t>
  </si>
  <si>
    <t>Laneville</t>
  </si>
  <si>
    <t>Lone Star</t>
  </si>
  <si>
    <t>Mount Enterprise</t>
  </si>
  <si>
    <t>Ore City</t>
  </si>
  <si>
    <t>Waskom</t>
  </si>
  <si>
    <t>Arp</t>
  </si>
  <si>
    <t>Ben Wheeler</t>
  </si>
  <si>
    <t>Bullard</t>
  </si>
  <si>
    <t>Cuney</t>
  </si>
  <si>
    <t>Frankston</t>
  </si>
  <si>
    <t>Larue</t>
  </si>
  <si>
    <t>Murchison</t>
  </si>
  <si>
    <t>Neches</t>
  </si>
  <si>
    <t>New Summerfield</t>
  </si>
  <si>
    <t>Reklaw</t>
  </si>
  <si>
    <t>Rusk</t>
  </si>
  <si>
    <t>Troup</t>
  </si>
  <si>
    <t>Donie</t>
  </si>
  <si>
    <t>Grapeland</t>
  </si>
  <si>
    <t>Kirvin</t>
  </si>
  <si>
    <t>Latexo</t>
  </si>
  <si>
    <t>Leona</t>
  </si>
  <si>
    <t>Lovelady</t>
  </si>
  <si>
    <t>Montalba</t>
  </si>
  <si>
    <t>Streetman</t>
  </si>
  <si>
    <t>Teague</t>
  </si>
  <si>
    <t>Tennessee Colony</t>
  </si>
  <si>
    <t>Lufkin</t>
  </si>
  <si>
    <t>Apple Springs</t>
  </si>
  <si>
    <t>Bon Wier</t>
  </si>
  <si>
    <t>Broaddus</t>
  </si>
  <si>
    <t>Brookeland</t>
  </si>
  <si>
    <t>Call</t>
  </si>
  <si>
    <t>Chireno</t>
  </si>
  <si>
    <t>Colmesneil</t>
  </si>
  <si>
    <t>Corrigan</t>
  </si>
  <si>
    <t>Diboll</t>
  </si>
  <si>
    <t>Etoile</t>
  </si>
  <si>
    <t>Hemphill</t>
  </si>
  <si>
    <t>Joaquin</t>
  </si>
  <si>
    <t>Milam</t>
  </si>
  <si>
    <t>Nacogdoches</t>
  </si>
  <si>
    <t>Pollok</t>
  </si>
  <si>
    <t>San Augustine</t>
  </si>
  <si>
    <t>Tenaha</t>
  </si>
  <si>
    <t>Timpson</t>
  </si>
  <si>
    <t>Wiergate</t>
  </si>
  <si>
    <t>Zavalla</t>
  </si>
  <si>
    <t>Azle</t>
  </si>
  <si>
    <t>Burleson</t>
  </si>
  <si>
    <t>Cleburne</t>
  </si>
  <si>
    <t>Colleyville</t>
  </si>
  <si>
    <t>Euless</t>
  </si>
  <si>
    <t>Glen Rose</t>
  </si>
  <si>
    <t>Godley</t>
  </si>
  <si>
    <t>Granbury</t>
  </si>
  <si>
    <t>Haslet</t>
  </si>
  <si>
    <t>Joshua</t>
  </si>
  <si>
    <t>Kennedale</t>
  </si>
  <si>
    <t>Maypearl</t>
  </si>
  <si>
    <t>Millsap</t>
  </si>
  <si>
    <t>Rainbow</t>
  </si>
  <si>
    <t>Rhome</t>
  </si>
  <si>
    <t>Southlake</t>
  </si>
  <si>
    <t>Rio Vista</t>
  </si>
  <si>
    <t>Fort Worth</t>
  </si>
  <si>
    <t>Haltom City</t>
  </si>
  <si>
    <t>North Richland Hills</t>
  </si>
  <si>
    <t>Era</t>
  </si>
  <si>
    <t>Forestburg</t>
  </si>
  <si>
    <t>Justin</t>
  </si>
  <si>
    <t>Krum</t>
  </si>
  <si>
    <t>Muenster</t>
  </si>
  <si>
    <t>Myra</t>
  </si>
  <si>
    <t>Nocona</t>
  </si>
  <si>
    <t>Pilot Point</t>
  </si>
  <si>
    <t>Ponder</t>
  </si>
  <si>
    <t>Sadler</t>
  </si>
  <si>
    <t>Saint Jo</t>
  </si>
  <si>
    <t>Sanger</t>
  </si>
  <si>
    <t>Southmayd</t>
  </si>
  <si>
    <t>Wichita Falls</t>
  </si>
  <si>
    <t>Sheppard AFB</t>
  </si>
  <si>
    <t>Archer City</t>
  </si>
  <si>
    <t>Burkburnett</t>
  </si>
  <si>
    <t>Electra</t>
  </si>
  <si>
    <t>Goree</t>
  </si>
  <si>
    <t>Iowa Park</t>
  </si>
  <si>
    <t>Megargel</t>
  </si>
  <si>
    <t>Munday</t>
  </si>
  <si>
    <t>Oklaunion</t>
  </si>
  <si>
    <t>Weinert</t>
  </si>
  <si>
    <t>Windthorst</t>
  </si>
  <si>
    <t>Stephenville</t>
  </si>
  <si>
    <t>Bryson</t>
  </si>
  <si>
    <t>Chico</t>
  </si>
  <si>
    <t>Blanket</t>
  </si>
  <si>
    <t>Bluff Dale</t>
  </si>
  <si>
    <t>De Leon</t>
  </si>
  <si>
    <t>Desdemona</t>
  </si>
  <si>
    <t>Eastland</t>
  </si>
  <si>
    <t>Graford</t>
  </si>
  <si>
    <t>Gorman</t>
  </si>
  <si>
    <t>Gustine</t>
  </si>
  <si>
    <t>Loving</t>
  </si>
  <si>
    <t>Lipan</t>
  </si>
  <si>
    <t>Mingus</t>
  </si>
  <si>
    <t>Rising Star</t>
  </si>
  <si>
    <t>Santo</t>
  </si>
  <si>
    <t>Tolar</t>
  </si>
  <si>
    <t>Throckmorton</t>
  </si>
  <si>
    <t>Palo Pinto</t>
  </si>
  <si>
    <t>Perrin</t>
  </si>
  <si>
    <t>Poolville</t>
  </si>
  <si>
    <t>Buckholts</t>
  </si>
  <si>
    <t>Copperas Cove</t>
  </si>
  <si>
    <t>Eddy</t>
  </si>
  <si>
    <t>Evant</t>
  </si>
  <si>
    <t>Jarrell</t>
  </si>
  <si>
    <t>Kempner</t>
  </si>
  <si>
    <t>Killeen</t>
  </si>
  <si>
    <t>Harker Heights</t>
  </si>
  <si>
    <t>Lampasas</t>
  </si>
  <si>
    <t>Little River Academy</t>
  </si>
  <si>
    <t>Milano</t>
  </si>
  <si>
    <t>Nolanville</t>
  </si>
  <si>
    <t>Purmela</t>
  </si>
  <si>
    <t>Rockdale</t>
  </si>
  <si>
    <t>Salado</t>
  </si>
  <si>
    <t>Thrall</t>
  </si>
  <si>
    <t>Abbott</t>
  </si>
  <si>
    <t>Aquilla</t>
  </si>
  <si>
    <t>Blum</t>
  </si>
  <si>
    <t>Bremond</t>
  </si>
  <si>
    <t>China Spring</t>
  </si>
  <si>
    <t>Cranfills Gap</t>
  </si>
  <si>
    <t>Elm Mott</t>
  </si>
  <si>
    <t>Groesbeck</t>
  </si>
  <si>
    <t>Iredell</t>
  </si>
  <si>
    <t>Italy</t>
  </si>
  <si>
    <t>Kopperl</t>
  </si>
  <si>
    <t>Kosse</t>
  </si>
  <si>
    <t>Lorena</t>
  </si>
  <si>
    <t>Lott</t>
  </si>
  <si>
    <t>Marlin</t>
  </si>
  <si>
    <t>Mart</t>
  </si>
  <si>
    <t>Mertens</t>
  </si>
  <si>
    <t>Mexia</t>
  </si>
  <si>
    <t>Mount Calm</t>
  </si>
  <si>
    <t>Penelope</t>
  </si>
  <si>
    <t>Prairie Hill</t>
  </si>
  <si>
    <t>Purdon</t>
  </si>
  <si>
    <t>Riesel</t>
  </si>
  <si>
    <t>Tehuacana</t>
  </si>
  <si>
    <t>Valley Mills</t>
  </si>
  <si>
    <t>Walnut Springs</t>
  </si>
  <si>
    <t>Wortham</t>
  </si>
  <si>
    <t>Woodway</t>
  </si>
  <si>
    <t>Brownwood</t>
  </si>
  <si>
    <t>Art</t>
  </si>
  <si>
    <t>Ballinger</t>
  </si>
  <si>
    <t>Bangs</t>
  </si>
  <si>
    <t>Brookesmith</t>
  </si>
  <si>
    <t>Burkett</t>
  </si>
  <si>
    <t>Goldthwaite</t>
  </si>
  <si>
    <t>Gouldbusk</t>
  </si>
  <si>
    <t>Hext</t>
  </si>
  <si>
    <t>Lohn</t>
  </si>
  <si>
    <t>Lometa</t>
  </si>
  <si>
    <t>Menard</t>
  </si>
  <si>
    <t>Millersview</t>
  </si>
  <si>
    <t>Mullin</t>
  </si>
  <si>
    <t>Priddy</t>
  </si>
  <si>
    <t>Richland Springs</t>
  </si>
  <si>
    <t>Rowena</t>
  </si>
  <si>
    <t>San Saba</t>
  </si>
  <si>
    <t>Santa Anna</t>
  </si>
  <si>
    <t>Talpa</t>
  </si>
  <si>
    <t>Valera</t>
  </si>
  <si>
    <t>Voss</t>
  </si>
  <si>
    <t>Zephyr</t>
  </si>
  <si>
    <t>San Angelo</t>
  </si>
  <si>
    <t>Bronte</t>
  </si>
  <si>
    <t>Carlsbad</t>
  </si>
  <si>
    <t>Christoval</t>
  </si>
  <si>
    <t>Knickerbocker</t>
  </si>
  <si>
    <t>Mertzon</t>
  </si>
  <si>
    <t>Ozona</t>
  </si>
  <si>
    <t>Robert Lee</t>
  </si>
  <si>
    <t>Sterling City</t>
  </si>
  <si>
    <t>Conroe</t>
  </si>
  <si>
    <t>Coldspring</t>
  </si>
  <si>
    <t>Huffman</t>
  </si>
  <si>
    <t>Humble</t>
  </si>
  <si>
    <t>Leggett</t>
  </si>
  <si>
    <t>New Caney</t>
  </si>
  <si>
    <t>Pointblank</t>
  </si>
  <si>
    <t>Romayor</t>
  </si>
  <si>
    <t>Splendora</t>
  </si>
  <si>
    <t>Spring</t>
  </si>
  <si>
    <t>Thicket</t>
  </si>
  <si>
    <t>Tomball</t>
  </si>
  <si>
    <t>Votaw</t>
  </si>
  <si>
    <t>Altair</t>
  </si>
  <si>
    <t>Beasley</t>
  </si>
  <si>
    <t>Blessing</t>
  </si>
  <si>
    <t>Boling</t>
  </si>
  <si>
    <t>Brazoria</t>
  </si>
  <si>
    <t>Brookshire</t>
  </si>
  <si>
    <t>Chappell Hill</t>
  </si>
  <si>
    <t>Damon</t>
  </si>
  <si>
    <t>East Bernard</t>
  </si>
  <si>
    <t>El Campo</t>
  </si>
  <si>
    <t>Fulshear</t>
  </si>
  <si>
    <t>Hockley</t>
  </si>
  <si>
    <t>Katy</t>
  </si>
  <si>
    <t>Kendleton</t>
  </si>
  <si>
    <t>Lane City</t>
  </si>
  <si>
    <t>Lissie</t>
  </si>
  <si>
    <t>Matagorda</t>
  </si>
  <si>
    <t>Midfield</t>
  </si>
  <si>
    <t>Needville</t>
  </si>
  <si>
    <t>Palacios</t>
  </si>
  <si>
    <t>Rosenberg</t>
  </si>
  <si>
    <t>San Felipe</t>
  </si>
  <si>
    <t>Sealy</t>
  </si>
  <si>
    <t>Simonton</t>
  </si>
  <si>
    <t>Sugar Land</t>
  </si>
  <si>
    <t>Sweeny</t>
  </si>
  <si>
    <t>Van Vleck</t>
  </si>
  <si>
    <t>Waller</t>
  </si>
  <si>
    <t>Wallis</t>
  </si>
  <si>
    <t>Anahuac</t>
  </si>
  <si>
    <t>Angleton</t>
  </si>
  <si>
    <t>Bacliff</t>
  </si>
  <si>
    <t>Batson</t>
  </si>
  <si>
    <t>Baytown</t>
  </si>
  <si>
    <t>Channelview</t>
  </si>
  <si>
    <t>Clute</t>
  </si>
  <si>
    <t>Daisetta</t>
  </si>
  <si>
    <t>Devers</t>
  </si>
  <si>
    <t>Friendswood</t>
  </si>
  <si>
    <t>Galena Park</t>
  </si>
  <si>
    <t>Hankamer</t>
  </si>
  <si>
    <t>Kemah</t>
  </si>
  <si>
    <t>Lake Jackson</t>
  </si>
  <si>
    <t>La Marque</t>
  </si>
  <si>
    <t>League City</t>
  </si>
  <si>
    <t>Mont Belvieu</t>
  </si>
  <si>
    <t>Pearland</t>
  </si>
  <si>
    <t>Rosharon</t>
  </si>
  <si>
    <t>South Houston</t>
  </si>
  <si>
    <t>Texas City</t>
  </si>
  <si>
    <t>Wallisville</t>
  </si>
  <si>
    <t>Bridge City</t>
  </si>
  <si>
    <t>Buna</t>
  </si>
  <si>
    <t>China</t>
  </si>
  <si>
    <t>Deweyville</t>
  </si>
  <si>
    <t>Evadale</t>
  </si>
  <si>
    <t>Fred</t>
  </si>
  <si>
    <t>Gilchrist</t>
  </si>
  <si>
    <t>Groves</t>
  </si>
  <si>
    <t>Hamshire</t>
  </si>
  <si>
    <t>High Island</t>
  </si>
  <si>
    <t>Hillister</t>
  </si>
  <si>
    <t>Kountze</t>
  </si>
  <si>
    <t>Nederland</t>
  </si>
  <si>
    <t>Port Arthur</t>
  </si>
  <si>
    <t>Port Bolivar</t>
  </si>
  <si>
    <t>Port Neches</t>
  </si>
  <si>
    <t>Sabine Pass</t>
  </si>
  <si>
    <t>Silsbee</t>
  </si>
  <si>
    <t>Sour Lake</t>
  </si>
  <si>
    <t>Spurger</t>
  </si>
  <si>
    <t>Stowell</t>
  </si>
  <si>
    <t>Vidor</t>
  </si>
  <si>
    <t>Village Mills</t>
  </si>
  <si>
    <t>Winnie</t>
  </si>
  <si>
    <t>Bedias</t>
  </si>
  <si>
    <t>Brenham</t>
  </si>
  <si>
    <t>College Station</t>
  </si>
  <si>
    <t>Dime Box</t>
  </si>
  <si>
    <t>Gause</t>
  </si>
  <si>
    <t>Hearne</t>
  </si>
  <si>
    <t>Marquez</t>
  </si>
  <si>
    <t>Navasota</t>
  </si>
  <si>
    <t>Normangee</t>
  </si>
  <si>
    <t>North Zulch</t>
  </si>
  <si>
    <t>Snook</t>
  </si>
  <si>
    <t>Austwell</t>
  </si>
  <si>
    <t>Cuero</t>
  </si>
  <si>
    <t>Ganado</t>
  </si>
  <si>
    <t>Goliad</t>
  </si>
  <si>
    <t>Hallettsville</t>
  </si>
  <si>
    <t>La Ward</t>
  </si>
  <si>
    <t>Lolita</t>
  </si>
  <si>
    <t>Meyersville</t>
  </si>
  <si>
    <t>Nursery</t>
  </si>
  <si>
    <t>Placedo</t>
  </si>
  <si>
    <t>Point Comfort</t>
  </si>
  <si>
    <t>Port Lavaca</t>
  </si>
  <si>
    <t>Port O Connor</t>
  </si>
  <si>
    <t>Seadrift</t>
  </si>
  <si>
    <t>Shiner</t>
  </si>
  <si>
    <t>Sweet Home</t>
  </si>
  <si>
    <t>Telferner</t>
  </si>
  <si>
    <t>Weesatche</t>
  </si>
  <si>
    <t>Westhoff</t>
  </si>
  <si>
    <t>Yoakum</t>
  </si>
  <si>
    <t>Atascosa</t>
  </si>
  <si>
    <t>Bandera</t>
  </si>
  <si>
    <t>Bergheim</t>
  </si>
  <si>
    <t>Bigfoot</t>
  </si>
  <si>
    <t>Boerne</t>
  </si>
  <si>
    <t>Castroville</t>
  </si>
  <si>
    <t>Cotulla</t>
  </si>
  <si>
    <t>Devine</t>
  </si>
  <si>
    <t>Dilley</t>
  </si>
  <si>
    <t>Encinal</t>
  </si>
  <si>
    <t>George West</t>
  </si>
  <si>
    <t>Helotes</t>
  </si>
  <si>
    <t>Ingram</t>
  </si>
  <si>
    <t>Jourdanton</t>
  </si>
  <si>
    <t>Kendalia</t>
  </si>
  <si>
    <t>Kerrville</t>
  </si>
  <si>
    <t>La Coste</t>
  </si>
  <si>
    <t>Leming</t>
  </si>
  <si>
    <t>Lytle</t>
  </si>
  <si>
    <t>Mico</t>
  </si>
  <si>
    <t>Natalia</t>
  </si>
  <si>
    <t>Pearsall</t>
  </si>
  <si>
    <t>Pipe Creek</t>
  </si>
  <si>
    <t>Poteet</t>
  </si>
  <si>
    <t>Rio Medina</t>
  </si>
  <si>
    <t>San Ygnacio</t>
  </si>
  <si>
    <t>Spring Branch</t>
  </si>
  <si>
    <t>Von Ormy</t>
  </si>
  <si>
    <t>Zapata</t>
  </si>
  <si>
    <t>Adkins</t>
  </si>
  <si>
    <t>Beeville</t>
  </si>
  <si>
    <t>Berclair</t>
  </si>
  <si>
    <t>Cibolo</t>
  </si>
  <si>
    <t>Elmendorf</t>
  </si>
  <si>
    <t>Floresville</t>
  </si>
  <si>
    <t>Karnes City</t>
  </si>
  <si>
    <t>Kenedy</t>
  </si>
  <si>
    <t>La Vernia</t>
  </si>
  <si>
    <t>Mc Queeney</t>
  </si>
  <si>
    <t>New Braunfels</t>
  </si>
  <si>
    <t>Canyon Lake</t>
  </si>
  <si>
    <t>Nixon</t>
  </si>
  <si>
    <t>Nordheim</t>
  </si>
  <si>
    <t>Normanna</t>
  </si>
  <si>
    <t>Pettus</t>
  </si>
  <si>
    <t>Poth</t>
  </si>
  <si>
    <t>Universal City</t>
  </si>
  <si>
    <t>Runge</t>
  </si>
  <si>
    <t>Saint Hedwig</t>
  </si>
  <si>
    <t>Schertz</t>
  </si>
  <si>
    <t>Seguin</t>
  </si>
  <si>
    <t>Smiley</t>
  </si>
  <si>
    <t>Sutherland Springs</t>
  </si>
  <si>
    <t>Tuleta</t>
  </si>
  <si>
    <t>Bulverde</t>
  </si>
  <si>
    <t>Agua Dulce</t>
  </si>
  <si>
    <t>Alice</t>
  </si>
  <si>
    <t>Aransas Pass</t>
  </si>
  <si>
    <t>Banquete</t>
  </si>
  <si>
    <t>Benavides</t>
  </si>
  <si>
    <t>Ben Bolt</t>
  </si>
  <si>
    <t>Bruni</t>
  </si>
  <si>
    <t>Concepcion</t>
  </si>
  <si>
    <t>Encino</t>
  </si>
  <si>
    <t>Falfurrias</t>
  </si>
  <si>
    <t>Freer</t>
  </si>
  <si>
    <t>Hebbronville</t>
  </si>
  <si>
    <t>Mathis</t>
  </si>
  <si>
    <t>Mirando City</t>
  </si>
  <si>
    <t>Odem</t>
  </si>
  <si>
    <t>Orange Grove</t>
  </si>
  <si>
    <t>Port Aransas</t>
  </si>
  <si>
    <t>Premont</t>
  </si>
  <si>
    <t>Realitos</t>
  </si>
  <si>
    <t>Refugio</t>
  </si>
  <si>
    <t>Riviera</t>
  </si>
  <si>
    <t>Robstown</t>
  </si>
  <si>
    <t>Sandia</t>
  </si>
  <si>
    <t>San Diego</t>
  </si>
  <si>
    <t>Sarita</t>
  </si>
  <si>
    <t>Sinton</t>
  </si>
  <si>
    <t>Tynan</t>
  </si>
  <si>
    <t>Corpus Christi</t>
  </si>
  <si>
    <t>McAllen</t>
  </si>
  <si>
    <t>Combes</t>
  </si>
  <si>
    <t>Delmita</t>
  </si>
  <si>
    <t>Donna</t>
  </si>
  <si>
    <t>Edcouch</t>
  </si>
  <si>
    <t>Elsa</t>
  </si>
  <si>
    <t>Falcon Heights</t>
  </si>
  <si>
    <t>Grulla</t>
  </si>
  <si>
    <t>Hargill</t>
  </si>
  <si>
    <t>Harlingen</t>
  </si>
  <si>
    <t>La Blanca</t>
  </si>
  <si>
    <t>La Feria</t>
  </si>
  <si>
    <t>La Joya</t>
  </si>
  <si>
    <t>Lasara</t>
  </si>
  <si>
    <t>La Villa</t>
  </si>
  <si>
    <t>Los Fresnos</t>
  </si>
  <si>
    <t>Los Indios</t>
  </si>
  <si>
    <t>Lyford</t>
  </si>
  <si>
    <t>Mercedes</t>
  </si>
  <si>
    <t>Olmito</t>
  </si>
  <si>
    <t>Penitas</t>
  </si>
  <si>
    <t>Pharr</t>
  </si>
  <si>
    <t>Port Isabel</t>
  </si>
  <si>
    <t>Progreso</t>
  </si>
  <si>
    <t>Rio Grande City</t>
  </si>
  <si>
    <t>Rio Hondo</t>
  </si>
  <si>
    <t>Roma</t>
  </si>
  <si>
    <t>Salineno</t>
  </si>
  <si>
    <t>San Benito</t>
  </si>
  <si>
    <t>San Isidro</t>
  </si>
  <si>
    <t>San Juan</t>
  </si>
  <si>
    <t>San Perlita</t>
  </si>
  <si>
    <t>Santa Elena</t>
  </si>
  <si>
    <t>Santa Maria</t>
  </si>
  <si>
    <t>Santa Rosa</t>
  </si>
  <si>
    <t>Sullivan City</t>
  </si>
  <si>
    <t>Weslaco</t>
  </si>
  <si>
    <t>South Padre Island</t>
  </si>
  <si>
    <t>Port Mansfield</t>
  </si>
  <si>
    <t>Bertram</t>
  </si>
  <si>
    <t>Briggs</t>
  </si>
  <si>
    <t>Buchanan Dam</t>
  </si>
  <si>
    <t>Burnet</t>
  </si>
  <si>
    <t>Cedar Park</t>
  </si>
  <si>
    <t>Cost</t>
  </si>
  <si>
    <t>Coupland</t>
  </si>
  <si>
    <t>Del Valle</t>
  </si>
  <si>
    <t>Doss</t>
  </si>
  <si>
    <t>Dripping Springs</t>
  </si>
  <si>
    <t>Fentress</t>
  </si>
  <si>
    <t>Fischer</t>
  </si>
  <si>
    <t>Hutto</t>
  </si>
  <si>
    <t>Leander</t>
  </si>
  <si>
    <t>Llano</t>
  </si>
  <si>
    <t>Mc Dade</t>
  </si>
  <si>
    <t>Manchaca</t>
  </si>
  <si>
    <t>Martindale</t>
  </si>
  <si>
    <t>Horseshoe Bay</t>
  </si>
  <si>
    <t>Paige</t>
  </si>
  <si>
    <t>Pflugerville</t>
  </si>
  <si>
    <t>Prairie Lea</t>
  </si>
  <si>
    <t>Round Mountain</t>
  </si>
  <si>
    <t>Round Rock</t>
  </si>
  <si>
    <t>San Marcos</t>
  </si>
  <si>
    <t>Spicewood</t>
  </si>
  <si>
    <t>Tow</t>
  </si>
  <si>
    <t>Wimberley</t>
  </si>
  <si>
    <t>Wrightsboro</t>
  </si>
  <si>
    <t>Uvalde</t>
  </si>
  <si>
    <t>Asherton</t>
  </si>
  <si>
    <t>Barksdale</t>
  </si>
  <si>
    <t>Big Wells</t>
  </si>
  <si>
    <t>Brackettville</t>
  </si>
  <si>
    <t>Camp Wood</t>
  </si>
  <si>
    <t>Carrizo Springs</t>
  </si>
  <si>
    <t>Concan</t>
  </si>
  <si>
    <t>D Hanis</t>
  </si>
  <si>
    <t>Eagle Pass</t>
  </si>
  <si>
    <t>El Indio</t>
  </si>
  <si>
    <t>Hondo</t>
  </si>
  <si>
    <t>Knippa</t>
  </si>
  <si>
    <t>La Pryor</t>
  </si>
  <si>
    <t>Leakey</t>
  </si>
  <si>
    <t>Quemado</t>
  </si>
  <si>
    <t>Rio Frio</t>
  </si>
  <si>
    <t>Rocksprings</t>
  </si>
  <si>
    <t>Sabinal</t>
  </si>
  <si>
    <t>Tarpley</t>
  </si>
  <si>
    <t>Utopia</t>
  </si>
  <si>
    <t>Vanderpool</t>
  </si>
  <si>
    <t>Yancey</t>
  </si>
  <si>
    <t>Bleiblerville</t>
  </si>
  <si>
    <t>Carmine</t>
  </si>
  <si>
    <t>Cat Spring</t>
  </si>
  <si>
    <t>Alleyton</t>
  </si>
  <si>
    <t>Ellinger</t>
  </si>
  <si>
    <t>Flatonia</t>
  </si>
  <si>
    <t>Giddings</t>
  </si>
  <si>
    <t>Muldoon</t>
  </si>
  <si>
    <t>Rosanky</t>
  </si>
  <si>
    <t>Schulenburg</t>
  </si>
  <si>
    <t>Waelder</t>
  </si>
  <si>
    <t>Weimar</t>
  </si>
  <si>
    <t>Booker</t>
  </si>
  <si>
    <t>Borger</t>
  </si>
  <si>
    <t>Bovina</t>
  </si>
  <si>
    <t>Boys Ranch</t>
  </si>
  <si>
    <t>Briscoe</t>
  </si>
  <si>
    <t>Bushland</t>
  </si>
  <si>
    <t>Cactus</t>
  </si>
  <si>
    <t>Claude</t>
  </si>
  <si>
    <t>Cotton Center</t>
  </si>
  <si>
    <t>Dalhart</t>
  </si>
  <si>
    <t>Darrouzett</t>
  </si>
  <si>
    <t>Dimmitt</t>
  </si>
  <si>
    <t>Earth</t>
  </si>
  <si>
    <t>Edmonson</t>
  </si>
  <si>
    <t>Farnsworth</t>
  </si>
  <si>
    <t>Follett</t>
  </si>
  <si>
    <t>Friona</t>
  </si>
  <si>
    <t>Fritch</t>
  </si>
  <si>
    <t>Groom</t>
  </si>
  <si>
    <t>Gruver</t>
  </si>
  <si>
    <t>Hale Center</t>
  </si>
  <si>
    <t>Higgins</t>
  </si>
  <si>
    <t>Kress</t>
  </si>
  <si>
    <t>Lazbuddie</t>
  </si>
  <si>
    <t>Lefors</t>
  </si>
  <si>
    <t>Lipscomb</t>
  </si>
  <si>
    <t>Mobeetie</t>
  </si>
  <si>
    <t>Olton</t>
  </si>
  <si>
    <t>Pampa</t>
  </si>
  <si>
    <t>Panhandle</t>
  </si>
  <si>
    <t>Perryton</t>
  </si>
  <si>
    <t>Skellytown</t>
  </si>
  <si>
    <t>Spearman</t>
  </si>
  <si>
    <t>Springlake</t>
  </si>
  <si>
    <t>Sunray</t>
  </si>
  <si>
    <t>Texline</t>
  </si>
  <si>
    <t>Tulia</t>
  </si>
  <si>
    <t>Umbarger</t>
  </si>
  <si>
    <t>Vega</t>
  </si>
  <si>
    <t>Wayside</t>
  </si>
  <si>
    <t>Wildorado</t>
  </si>
  <si>
    <t>Amarillo</t>
  </si>
  <si>
    <t>Childress</t>
  </si>
  <si>
    <t>Crowell</t>
  </si>
  <si>
    <t>Flomot</t>
  </si>
  <si>
    <t>Floydada</t>
  </si>
  <si>
    <t>Hedley</t>
  </si>
  <si>
    <t>Lockney</t>
  </si>
  <si>
    <t>Matador</t>
  </si>
  <si>
    <t>Quail</t>
  </si>
  <si>
    <t>Quanah</t>
  </si>
  <si>
    <t>Quitaque</t>
  </si>
  <si>
    <t>Roaring Springs</t>
  </si>
  <si>
    <t>Silverton</t>
  </si>
  <si>
    <t>Abernathy</t>
  </si>
  <si>
    <t>Anton</t>
  </si>
  <si>
    <t>Crosbyton</t>
  </si>
  <si>
    <t>Denver City</t>
  </si>
  <si>
    <t>Idalou</t>
  </si>
  <si>
    <t>Justiceburg</t>
  </si>
  <si>
    <t>Lamesa</t>
  </si>
  <si>
    <t>Levelland</t>
  </si>
  <si>
    <t>Littlefield</t>
  </si>
  <si>
    <t>Loop</t>
  </si>
  <si>
    <t>Lorenzo</t>
  </si>
  <si>
    <t>Muleshoe</t>
  </si>
  <si>
    <t>New Deal</t>
  </si>
  <si>
    <t>Odonnell</t>
  </si>
  <si>
    <t>Post</t>
  </si>
  <si>
    <t>Ralls</t>
  </si>
  <si>
    <t>Ropesville</t>
  </si>
  <si>
    <t>Seagraves</t>
  </si>
  <si>
    <t>Shallowater</t>
  </si>
  <si>
    <t>Slaton</t>
  </si>
  <si>
    <t>Ransom Canyon</t>
  </si>
  <si>
    <t>Smyer</t>
  </si>
  <si>
    <t>Spade</t>
  </si>
  <si>
    <t>Spur</t>
  </si>
  <si>
    <t>Sudan</t>
  </si>
  <si>
    <t>Sundown</t>
  </si>
  <si>
    <t>Tahoka</t>
  </si>
  <si>
    <t>Whiteface</t>
  </si>
  <si>
    <t>Whitharral</t>
  </si>
  <si>
    <t>Wolfforth</t>
  </si>
  <si>
    <t>Lubbock</t>
  </si>
  <si>
    <t>Aspermont</t>
  </si>
  <si>
    <t>Baird</t>
  </si>
  <si>
    <t>Benjamin</t>
  </si>
  <si>
    <t>Colorado City</t>
  </si>
  <si>
    <t>Fluvanna</t>
  </si>
  <si>
    <t>Hermleigh</t>
  </si>
  <si>
    <t>Ira</t>
  </si>
  <si>
    <t>Jayton</t>
  </si>
  <si>
    <t>Lawn</t>
  </si>
  <si>
    <t>Lueders</t>
  </si>
  <si>
    <t>Mc Caulley</t>
  </si>
  <si>
    <t>Maryneal</t>
  </si>
  <si>
    <t>Merkel</t>
  </si>
  <si>
    <t>Nolan</t>
  </si>
  <si>
    <t>Novice</t>
  </si>
  <si>
    <t>Old Glory</t>
  </si>
  <si>
    <t>Ovalo</t>
  </si>
  <si>
    <t>Rotan</t>
  </si>
  <si>
    <t>Rule</t>
  </si>
  <si>
    <t>Tye</t>
  </si>
  <si>
    <t>Winters</t>
  </si>
  <si>
    <t>Dyess AFB</t>
  </si>
  <si>
    <t>Ackerly</t>
  </si>
  <si>
    <t>Balmorhea</t>
  </si>
  <si>
    <t>Big Spring</t>
  </si>
  <si>
    <t>Coyanosa</t>
  </si>
  <si>
    <t>Forsan</t>
  </si>
  <si>
    <t>Fort Davis</t>
  </si>
  <si>
    <t>Fort Stockton</t>
  </si>
  <si>
    <t>Gail</t>
  </si>
  <si>
    <t>Goldsmith</t>
  </si>
  <si>
    <t>Grandfalls</t>
  </si>
  <si>
    <t>Iraan</t>
  </si>
  <si>
    <t>Knott</t>
  </si>
  <si>
    <t>Lenorah</t>
  </si>
  <si>
    <t>McCamey</t>
  </si>
  <si>
    <t>Monahans</t>
  </si>
  <si>
    <t>Pecos</t>
  </si>
  <si>
    <t>Pyote</t>
  </si>
  <si>
    <t>Saragosa</t>
  </si>
  <si>
    <t>Tarzan</t>
  </si>
  <si>
    <t>Toyah</t>
  </si>
  <si>
    <t>Wickett</t>
  </si>
  <si>
    <t>Wink</t>
  </si>
  <si>
    <t>Big Bend National Park</t>
  </si>
  <si>
    <t>Canutillo</t>
  </si>
  <si>
    <t>Clint</t>
  </si>
  <si>
    <t>Dell City</t>
  </si>
  <si>
    <t>Fabens</t>
  </si>
  <si>
    <t>Fort Hancock</t>
  </si>
  <si>
    <t>Marfa</t>
  </si>
  <si>
    <t>Presidio</t>
  </si>
  <si>
    <t>San Elizario</t>
  </si>
  <si>
    <t>Sierra Blanca</t>
  </si>
  <si>
    <t>Terlingua</t>
  </si>
  <si>
    <t>Tornillo</t>
  </si>
  <si>
    <t>Van Horn</t>
  </si>
  <si>
    <t>Arvada</t>
  </si>
  <si>
    <t>CO</t>
  </si>
  <si>
    <t>Broomfield</t>
  </si>
  <si>
    <t>Commerce City</t>
  </si>
  <si>
    <t>Eldorado Springs</t>
  </si>
  <si>
    <t>Wheat Ridge</t>
  </si>
  <si>
    <t>Agate</t>
  </si>
  <si>
    <t>Castle Rock</t>
  </si>
  <si>
    <t>Deer Trail</t>
  </si>
  <si>
    <t>Larkspur</t>
  </si>
  <si>
    <t>Louviers</t>
  </si>
  <si>
    <t>Palmer Lake</t>
  </si>
  <si>
    <t>Buffalo Creek</t>
  </si>
  <si>
    <t>Conifer</t>
  </si>
  <si>
    <t>Cowdrey</t>
  </si>
  <si>
    <t>Grand Lake</t>
  </si>
  <si>
    <t>Hartsel</t>
  </si>
  <si>
    <t>Hot Sulphur Springs</t>
  </si>
  <si>
    <t>Idaho Springs</t>
  </si>
  <si>
    <t>Idledale</t>
  </si>
  <si>
    <t>Indian Hills</t>
  </si>
  <si>
    <t>Kittredge</t>
  </si>
  <si>
    <t>Kremmling</t>
  </si>
  <si>
    <t>Leadville</t>
  </si>
  <si>
    <t>Mc Coy</t>
  </si>
  <si>
    <t>Pine</t>
  </si>
  <si>
    <t>Rand</t>
  </si>
  <si>
    <t>Silver Plume</t>
  </si>
  <si>
    <t>Steamboat Springs</t>
  </si>
  <si>
    <t>Tabernash</t>
  </si>
  <si>
    <t>Yampa</t>
  </si>
  <si>
    <t>Silverthorne</t>
  </si>
  <si>
    <t>Longmont</t>
  </si>
  <si>
    <t>Allenspark</t>
  </si>
  <si>
    <t>Bellvue</t>
  </si>
  <si>
    <t>Berthoud</t>
  </si>
  <si>
    <t>Dacono</t>
  </si>
  <si>
    <t>Estes Park</t>
  </si>
  <si>
    <t>Firestone</t>
  </si>
  <si>
    <t>Fort Collins</t>
  </si>
  <si>
    <t>Milliken</t>
  </si>
  <si>
    <t>Red Feather Lakes</t>
  </si>
  <si>
    <t>Timnath</t>
  </si>
  <si>
    <t>Ault</t>
  </si>
  <si>
    <t>Briggsdale</t>
  </si>
  <si>
    <t>Carr</t>
  </si>
  <si>
    <t>Fort Lupton</t>
  </si>
  <si>
    <t>Gilcrest</t>
  </si>
  <si>
    <t>Keenesburg</t>
  </si>
  <si>
    <t>Nunn</t>
  </si>
  <si>
    <t>Roggen</t>
  </si>
  <si>
    <t>Weldona</t>
  </si>
  <si>
    <t>Fort Morgan</t>
  </si>
  <si>
    <t>Log Lane Village</t>
  </si>
  <si>
    <t>Brush</t>
  </si>
  <si>
    <t>Crook</t>
  </si>
  <si>
    <t>Eckley</t>
  </si>
  <si>
    <t>Haxtun</t>
  </si>
  <si>
    <t>Hillrose</t>
  </si>
  <si>
    <t>Idalia</t>
  </si>
  <si>
    <t>Iliff</t>
  </si>
  <si>
    <t>Julesburg</t>
  </si>
  <si>
    <t>Lindon</t>
  </si>
  <si>
    <t>Merino</t>
  </si>
  <si>
    <t>New Raymer</t>
  </si>
  <si>
    <t>Padroni</t>
  </si>
  <si>
    <t>Peetz</t>
  </si>
  <si>
    <t>Woodrow</t>
  </si>
  <si>
    <t>Arriba</t>
  </si>
  <si>
    <t>Calhan</t>
  </si>
  <si>
    <t>Cheyenne Wells</t>
  </si>
  <si>
    <t>Flagler</t>
  </si>
  <si>
    <t>Green Mountain Falls</t>
  </si>
  <si>
    <t>Guffey</t>
  </si>
  <si>
    <t>Joes</t>
  </si>
  <si>
    <t>Karval</t>
  </si>
  <si>
    <t>Kirk</t>
  </si>
  <si>
    <t>Kit Carson</t>
  </si>
  <si>
    <t>Limon</t>
  </si>
  <si>
    <t>Manitou Springs</t>
  </si>
  <si>
    <t>Matheson</t>
  </si>
  <si>
    <t>Peyton</t>
  </si>
  <si>
    <t>Ramah</t>
  </si>
  <si>
    <t>Seibert</t>
  </si>
  <si>
    <t>Simla</t>
  </si>
  <si>
    <t>USAF Academy</t>
  </si>
  <si>
    <t>Vona</t>
  </si>
  <si>
    <t>Wild Horse</t>
  </si>
  <si>
    <t>Woodland Park</t>
  </si>
  <si>
    <t>Colorado Springs</t>
  </si>
  <si>
    <t>Pueblo</t>
  </si>
  <si>
    <t>Aguilar</t>
  </si>
  <si>
    <t>Boncarbo</t>
  </si>
  <si>
    <t>Campo</t>
  </si>
  <si>
    <t>Haswell</t>
  </si>
  <si>
    <t>Kim</t>
  </si>
  <si>
    <t>La Junta</t>
  </si>
  <si>
    <t>Las Animas</t>
  </si>
  <si>
    <t>La Veta</t>
  </si>
  <si>
    <t>Mc Clave</t>
  </si>
  <si>
    <t>Manzanola</t>
  </si>
  <si>
    <t>Model</t>
  </si>
  <si>
    <t>Olney Springs</t>
  </si>
  <si>
    <t>Ordway</t>
  </si>
  <si>
    <t>Pritchett</t>
  </si>
  <si>
    <t>Sheridan Lake</t>
  </si>
  <si>
    <t>Sugar City</t>
  </si>
  <si>
    <t>Trinchera</t>
  </si>
  <si>
    <t>Two Buttes</t>
  </si>
  <si>
    <t>Walsenburg</t>
  </si>
  <si>
    <t>Wiley</t>
  </si>
  <si>
    <t>Alamosa</t>
  </si>
  <si>
    <t>Antonito</t>
  </si>
  <si>
    <t>Arboles</t>
  </si>
  <si>
    <t>Blanca</t>
  </si>
  <si>
    <t>Capulin</t>
  </si>
  <si>
    <t>Chama</t>
  </si>
  <si>
    <t>Chromo</t>
  </si>
  <si>
    <t>Conejos</t>
  </si>
  <si>
    <t>Creede</t>
  </si>
  <si>
    <t>Crestone</t>
  </si>
  <si>
    <t>Del Norte</t>
  </si>
  <si>
    <t>Fort Garland</t>
  </si>
  <si>
    <t>Ignacio</t>
  </si>
  <si>
    <t>Jaroso</t>
  </si>
  <si>
    <t>La Jara</t>
  </si>
  <si>
    <t>Manassa</t>
  </si>
  <si>
    <t>Moffat</t>
  </si>
  <si>
    <t>Monte Vista</t>
  </si>
  <si>
    <t>Mosca</t>
  </si>
  <si>
    <t>Pagosa Springs</t>
  </si>
  <si>
    <t>Saguache</t>
  </si>
  <si>
    <t>San Luis</t>
  </si>
  <si>
    <t>Salida</t>
  </si>
  <si>
    <t>Canon City</t>
  </si>
  <si>
    <t>Coal Creek</t>
  </si>
  <si>
    <t>Cotopaxi</t>
  </si>
  <si>
    <t>Crested Butte</t>
  </si>
  <si>
    <t>Nathrop</t>
  </si>
  <si>
    <t>Poncha Springs</t>
  </si>
  <si>
    <t>Powderhorn</t>
  </si>
  <si>
    <t>Westcliffe</t>
  </si>
  <si>
    <t>Cahone</t>
  </si>
  <si>
    <t>Dolores</t>
  </si>
  <si>
    <t>Dove Creek</t>
  </si>
  <si>
    <t>Egnar</t>
  </si>
  <si>
    <t>Hesperus</t>
  </si>
  <si>
    <t>Mancos</t>
  </si>
  <si>
    <t>Rico</t>
  </si>
  <si>
    <t>Towaoc</t>
  </si>
  <si>
    <t>Cedaredge</t>
  </si>
  <si>
    <t>Eckert</t>
  </si>
  <si>
    <t>Hotchkiss</t>
  </si>
  <si>
    <t>Naturita</t>
  </si>
  <si>
    <t>Nucla</t>
  </si>
  <si>
    <t>Ophir</t>
  </si>
  <si>
    <t>Ouray</t>
  </si>
  <si>
    <t>Paonia</t>
  </si>
  <si>
    <t>Placerville</t>
  </si>
  <si>
    <t>Redvale</t>
  </si>
  <si>
    <t>Telluride</t>
  </si>
  <si>
    <t>Fruita</t>
  </si>
  <si>
    <t>Glade Park</t>
  </si>
  <si>
    <t>Mack</t>
  </si>
  <si>
    <t>Glenwood Springs</t>
  </si>
  <si>
    <t>Dinosaur</t>
  </si>
  <si>
    <t>Aspen</t>
  </si>
  <si>
    <t>Snowmass Village</t>
  </si>
  <si>
    <t>Basalt</t>
  </si>
  <si>
    <t>Collbran</t>
  </si>
  <si>
    <t>De Beque</t>
  </si>
  <si>
    <t>Parachute</t>
  </si>
  <si>
    <t>Maybell</t>
  </si>
  <si>
    <t>Mesa</t>
  </si>
  <si>
    <t>Molina</t>
  </si>
  <si>
    <t>Rangely</t>
  </si>
  <si>
    <t>Red Cliff</t>
  </si>
  <si>
    <t>Rifle</t>
  </si>
  <si>
    <t>Silt</t>
  </si>
  <si>
    <t>Snowmass</t>
  </si>
  <si>
    <t>Woody Creek</t>
  </si>
  <si>
    <t>WY</t>
  </si>
  <si>
    <t>Albin</t>
  </si>
  <si>
    <t>Centennial</t>
  </si>
  <si>
    <t>Granite Canon</t>
  </si>
  <si>
    <t>Laramie</t>
  </si>
  <si>
    <t>Pine Bluffs</t>
  </si>
  <si>
    <t>Rock River</t>
  </si>
  <si>
    <t>Chugwater</t>
  </si>
  <si>
    <t>Fort Laramie</t>
  </si>
  <si>
    <t>Glendo</t>
  </si>
  <si>
    <t>Lance Creek</t>
  </si>
  <si>
    <t>Lingle</t>
  </si>
  <si>
    <t>Lusk</t>
  </si>
  <si>
    <t>Van Tassell</t>
  </si>
  <si>
    <t>Rawlins</t>
  </si>
  <si>
    <t>Baggs</t>
  </si>
  <si>
    <t>Bairoil</t>
  </si>
  <si>
    <t>Elk Mountain</t>
  </si>
  <si>
    <t>Encampment</t>
  </si>
  <si>
    <t>Medicine Bow</t>
  </si>
  <si>
    <t>Wamsutter</t>
  </si>
  <si>
    <t>Worland</t>
  </si>
  <si>
    <t>Cowley</t>
  </si>
  <si>
    <t>Deaver</t>
  </si>
  <si>
    <t>Frannie</t>
  </si>
  <si>
    <t>Greybull</t>
  </si>
  <si>
    <t>Hyattville</t>
  </si>
  <si>
    <t>Meeteetse</t>
  </si>
  <si>
    <t>Shell</t>
  </si>
  <si>
    <t>Ten Sleep</t>
  </si>
  <si>
    <t>Thermopolis</t>
  </si>
  <si>
    <t>Wapiti</t>
  </si>
  <si>
    <t>Crowheart</t>
  </si>
  <si>
    <t>Fort Washakie</t>
  </si>
  <si>
    <t>Kinnear</t>
  </si>
  <si>
    <t>Lander</t>
  </si>
  <si>
    <t>Pavillion</t>
  </si>
  <si>
    <t>Casper</t>
  </si>
  <si>
    <t>Alcova</t>
  </si>
  <si>
    <t>Glenrock</t>
  </si>
  <si>
    <t>Kaycee</t>
  </si>
  <si>
    <t>Lysite</t>
  </si>
  <si>
    <t>Midwest</t>
  </si>
  <si>
    <t>Shoshoni</t>
  </si>
  <si>
    <t>Aladdin</t>
  </si>
  <si>
    <t>Devils Tower</t>
  </si>
  <si>
    <t>Hulett</t>
  </si>
  <si>
    <t>Moorcroft</t>
  </si>
  <si>
    <t>Recluse</t>
  </si>
  <si>
    <t>Rozet</t>
  </si>
  <si>
    <t>Sundance</t>
  </si>
  <si>
    <t>Leiter</t>
  </si>
  <si>
    <t>Ranchester</t>
  </si>
  <si>
    <t>Farson</t>
  </si>
  <si>
    <t>Fort Bridger</t>
  </si>
  <si>
    <t>Green River</t>
  </si>
  <si>
    <t>Mc Kinnon</t>
  </si>
  <si>
    <t>Pinedale</t>
  </si>
  <si>
    <t>Robertson</t>
  </si>
  <si>
    <t>Kemmerer</t>
  </si>
  <si>
    <t>Big Piney</t>
  </si>
  <si>
    <t>Cokeville</t>
  </si>
  <si>
    <t>Daniel</t>
  </si>
  <si>
    <t>Diamondville</t>
  </si>
  <si>
    <t>La Barge</t>
  </si>
  <si>
    <t>Opal</t>
  </si>
  <si>
    <t>Thayne</t>
  </si>
  <si>
    <t>Pocatello</t>
  </si>
  <si>
    <t>ID</t>
  </si>
  <si>
    <t>Fort Hall</t>
  </si>
  <si>
    <t>American Falls</t>
  </si>
  <si>
    <t>Arbon</t>
  </si>
  <si>
    <t>Arimo</t>
  </si>
  <si>
    <t>Atomic City</t>
  </si>
  <si>
    <t>Blackfoot</t>
  </si>
  <si>
    <t>Challis</t>
  </si>
  <si>
    <t>Downey</t>
  </si>
  <si>
    <t>Inkom</t>
  </si>
  <si>
    <t>Lava Hot Springs</t>
  </si>
  <si>
    <t>McCammon</t>
  </si>
  <si>
    <t>Mackay</t>
  </si>
  <si>
    <t>Malad City</t>
  </si>
  <si>
    <t>Shelley</t>
  </si>
  <si>
    <t>Soda Springs</t>
  </si>
  <si>
    <t>Swanlake</t>
  </si>
  <si>
    <t>Thatcher</t>
  </si>
  <si>
    <t>Wayan</t>
  </si>
  <si>
    <t>Fish Haven</t>
  </si>
  <si>
    <t>Twin Falls</t>
  </si>
  <si>
    <t>Rogerson</t>
  </si>
  <si>
    <t>Burley</t>
  </si>
  <si>
    <t>Castleford</t>
  </si>
  <si>
    <t>Corral</t>
  </si>
  <si>
    <t>Declo</t>
  </si>
  <si>
    <t>Dietrich</t>
  </si>
  <si>
    <t>Filer</t>
  </si>
  <si>
    <t>Gooding</t>
  </si>
  <si>
    <t>Hagerman</t>
  </si>
  <si>
    <t>Hailey</t>
  </si>
  <si>
    <t>Hansen</t>
  </si>
  <si>
    <t>Heyburn</t>
  </si>
  <si>
    <t>Murtaugh</t>
  </si>
  <si>
    <t>Paul</t>
  </si>
  <si>
    <t>Picabo</t>
  </si>
  <si>
    <t>Shoshone</t>
  </si>
  <si>
    <t>Sun Valley</t>
  </si>
  <si>
    <t>Idaho Falls</t>
  </si>
  <si>
    <t>Driggs</t>
  </si>
  <si>
    <t>Menan</t>
  </si>
  <si>
    <t>Monteview</t>
  </si>
  <si>
    <t>Newdale</t>
  </si>
  <si>
    <t>Rexburg</t>
  </si>
  <si>
    <t>Rigby</t>
  </si>
  <si>
    <t>Ririe</t>
  </si>
  <si>
    <t>Swan Valley</t>
  </si>
  <si>
    <t>Terreton</t>
  </si>
  <si>
    <t>Teton</t>
  </si>
  <si>
    <t>Tetonia</t>
  </si>
  <si>
    <t>Ucon</t>
  </si>
  <si>
    <t>Gibbonsville</t>
  </si>
  <si>
    <t>Leadore</t>
  </si>
  <si>
    <t>Lemhi</t>
  </si>
  <si>
    <t>North Fork</t>
  </si>
  <si>
    <t>Salmon</t>
  </si>
  <si>
    <t>Tendoy</t>
  </si>
  <si>
    <t>Ahsahka</t>
  </si>
  <si>
    <t>Craigmont</t>
  </si>
  <si>
    <t>Culdesac</t>
  </si>
  <si>
    <t>Grangeville</t>
  </si>
  <si>
    <t>Greencreek</t>
  </si>
  <si>
    <t>Juliaetta</t>
  </si>
  <si>
    <t>Kamiah</t>
  </si>
  <si>
    <t>Kendrick</t>
  </si>
  <si>
    <t>Kooskia</t>
  </si>
  <si>
    <t>Lapwai</t>
  </si>
  <si>
    <t>Lucile</t>
  </si>
  <si>
    <t>Nezperce</t>
  </si>
  <si>
    <t>Orofino</t>
  </si>
  <si>
    <t>Reubens</t>
  </si>
  <si>
    <t>Riggins</t>
  </si>
  <si>
    <t>Stites</t>
  </si>
  <si>
    <t>Weippe</t>
  </si>
  <si>
    <t>White Bird</t>
  </si>
  <si>
    <t>Bruneau</t>
  </si>
  <si>
    <t>Garden Valley</t>
  </si>
  <si>
    <t>Glenns Ferry</t>
  </si>
  <si>
    <t>Hammett</t>
  </si>
  <si>
    <t>Homedale</t>
  </si>
  <si>
    <t>Idaho City</t>
  </si>
  <si>
    <t>King Hill</t>
  </si>
  <si>
    <t>Kuna</t>
  </si>
  <si>
    <t>McCall</t>
  </si>
  <si>
    <t>Marsing</t>
  </si>
  <si>
    <t>Melba</t>
  </si>
  <si>
    <t>Mountain Home AFB</t>
  </si>
  <si>
    <t>Nampa</t>
  </si>
  <si>
    <t>New Meadows</t>
  </si>
  <si>
    <t>Notus</t>
  </si>
  <si>
    <t>Payette</t>
  </si>
  <si>
    <t>Sweet</t>
  </si>
  <si>
    <t>Weiser</t>
  </si>
  <si>
    <t>Yellow Pine</t>
  </si>
  <si>
    <t>Boise</t>
  </si>
  <si>
    <t>Bayview</t>
  </si>
  <si>
    <t>Bonners Ferry</t>
  </si>
  <si>
    <t>Bovill</t>
  </si>
  <si>
    <t>Calder</t>
  </si>
  <si>
    <t>Careywood</t>
  </si>
  <si>
    <t>Cataldo</t>
  </si>
  <si>
    <t>Clark Fork</t>
  </si>
  <si>
    <t>Clarkia</t>
  </si>
  <si>
    <t>Cocolalla</t>
  </si>
  <si>
    <t>Coeur d Alene</t>
  </si>
  <si>
    <t>Coolin</t>
  </si>
  <si>
    <t>Deary</t>
  </si>
  <si>
    <t>Desmet</t>
  </si>
  <si>
    <t>Fernwood</t>
  </si>
  <si>
    <t>Kootenai</t>
  </si>
  <si>
    <t>Medimont</t>
  </si>
  <si>
    <t>Moyie Springs</t>
  </si>
  <si>
    <t>Mullan</t>
  </si>
  <si>
    <t>Nordman</t>
  </si>
  <si>
    <t>Osburn</t>
  </si>
  <si>
    <t>Ponderay</t>
  </si>
  <si>
    <t>Post Falls</t>
  </si>
  <si>
    <t>Potlatch</t>
  </si>
  <si>
    <t>Priest River</t>
  </si>
  <si>
    <t>Rathdrum</t>
  </si>
  <si>
    <t>Sagle</t>
  </si>
  <si>
    <t>Saint Maries</t>
  </si>
  <si>
    <t>Sandpoint</t>
  </si>
  <si>
    <t>Smelterville</t>
  </si>
  <si>
    <t>Tensed</t>
  </si>
  <si>
    <t>Worley</t>
  </si>
  <si>
    <t>UT</t>
  </si>
  <si>
    <t>Altonah</t>
  </si>
  <si>
    <t>American Fork</t>
  </si>
  <si>
    <t>Eagle Mountain</t>
  </si>
  <si>
    <t>Bingham Canyon</t>
  </si>
  <si>
    <t>Bluebell</t>
  </si>
  <si>
    <t>Bountiful</t>
  </si>
  <si>
    <t>Cedar Valley</t>
  </si>
  <si>
    <t>Coalville</t>
  </si>
  <si>
    <t>Duchesne</t>
  </si>
  <si>
    <t>Dugway</t>
  </si>
  <si>
    <t>Dutch John</t>
  </si>
  <si>
    <t>Fort Duchesne</t>
  </si>
  <si>
    <t>Heber City</t>
  </si>
  <si>
    <t>Henefer</t>
  </si>
  <si>
    <t>Ibapah</t>
  </si>
  <si>
    <t>Jensen</t>
  </si>
  <si>
    <t>Kamas</t>
  </si>
  <si>
    <t>Kaysville</t>
  </si>
  <si>
    <t>Laketown</t>
  </si>
  <si>
    <t>Lapoint</t>
  </si>
  <si>
    <t>Lehi</t>
  </si>
  <si>
    <t>Magna</t>
  </si>
  <si>
    <t>Myton</t>
  </si>
  <si>
    <t>North Salt Lake</t>
  </si>
  <si>
    <t>Hill AFB</t>
  </si>
  <si>
    <t>Orem</t>
  </si>
  <si>
    <t>Peoa</t>
  </si>
  <si>
    <t>Rush Valley</t>
  </si>
  <si>
    <t>Sandy</t>
  </si>
  <si>
    <t>Tabiona</t>
  </si>
  <si>
    <t>Tooele</t>
  </si>
  <si>
    <t>Tridell</t>
  </si>
  <si>
    <t>Vernal</t>
  </si>
  <si>
    <t>West Jordan</t>
  </si>
  <si>
    <t>Wallsburg</t>
  </si>
  <si>
    <t>Wendover</t>
  </si>
  <si>
    <t>Whiterocks</t>
  </si>
  <si>
    <t>Woods Cross</t>
  </si>
  <si>
    <t>South Jordan</t>
  </si>
  <si>
    <t>Herriman</t>
  </si>
  <si>
    <t>Salt Lake City</t>
  </si>
  <si>
    <t>Bear River City</t>
  </si>
  <si>
    <t>Brigham City</t>
  </si>
  <si>
    <t>Fielding</t>
  </si>
  <si>
    <t>Honeyville</t>
  </si>
  <si>
    <t>Hyrum</t>
  </si>
  <si>
    <t>Park Valley</t>
  </si>
  <si>
    <t>Snowville</t>
  </si>
  <si>
    <t>Tremonton</t>
  </si>
  <si>
    <t>Price</t>
  </si>
  <si>
    <t>Blanding</t>
  </si>
  <si>
    <t>Bluff</t>
  </si>
  <si>
    <t>Castle Dale</t>
  </si>
  <si>
    <t>East Carbon</t>
  </si>
  <si>
    <t>Ferron</t>
  </si>
  <si>
    <t>Helper</t>
  </si>
  <si>
    <t>La Sal</t>
  </si>
  <si>
    <t>Mexican Hat</t>
  </si>
  <si>
    <t>Moab</t>
  </si>
  <si>
    <t>Montezuma Creek</t>
  </si>
  <si>
    <t>Monument Valley</t>
  </si>
  <si>
    <t>Provo</t>
  </si>
  <si>
    <t>Centerfield</t>
  </si>
  <si>
    <t>Fountain Green</t>
  </si>
  <si>
    <t>Kanosh</t>
  </si>
  <si>
    <t>Leamington</t>
  </si>
  <si>
    <t>Levan</t>
  </si>
  <si>
    <t>Lynndyl</t>
  </si>
  <si>
    <t>Manti</t>
  </si>
  <si>
    <t>Mona</t>
  </si>
  <si>
    <t>Moroni</t>
  </si>
  <si>
    <t>Nephi</t>
  </si>
  <si>
    <t>Redmond</t>
  </si>
  <si>
    <t>Santaquin</t>
  </si>
  <si>
    <t>Sigurd</t>
  </si>
  <si>
    <t>Spanish Fork</t>
  </si>
  <si>
    <t>Annabella</t>
  </si>
  <si>
    <t>Antimony</t>
  </si>
  <si>
    <t>Beryl</t>
  </si>
  <si>
    <t>Cannonville</t>
  </si>
  <si>
    <t>Cedar City</t>
  </si>
  <si>
    <t>Elsinore</t>
  </si>
  <si>
    <t>Escalante</t>
  </si>
  <si>
    <t>Hanksville</t>
  </si>
  <si>
    <t>Hatch</t>
  </si>
  <si>
    <t>Henrieville</t>
  </si>
  <si>
    <t>Ivins</t>
  </si>
  <si>
    <t>Joseph</t>
  </si>
  <si>
    <t>Kanab</t>
  </si>
  <si>
    <t>Kanarraville</t>
  </si>
  <si>
    <t>Koosharem</t>
  </si>
  <si>
    <t>La Verkin</t>
  </si>
  <si>
    <t>Loa</t>
  </si>
  <si>
    <t>Marysvale</t>
  </si>
  <si>
    <t>Orderville</t>
  </si>
  <si>
    <t>Panguitch</t>
  </si>
  <si>
    <t>Paragonah</t>
  </si>
  <si>
    <t>Parowan</t>
  </si>
  <si>
    <t>Duck Creek Village</t>
  </si>
  <si>
    <t>Bryce</t>
  </si>
  <si>
    <t>Santa Clara</t>
  </si>
  <si>
    <t>Sevier</t>
  </si>
  <si>
    <t>Teasdale</t>
  </si>
  <si>
    <t>Toquerville</t>
  </si>
  <si>
    <t>Torrey</t>
  </si>
  <si>
    <t>Tropic</t>
  </si>
  <si>
    <t>Virgin</t>
  </si>
  <si>
    <t>Veyo</t>
  </si>
  <si>
    <t>Dammeron Valley</t>
  </si>
  <si>
    <t>Hildale</t>
  </si>
  <si>
    <t>AZ</t>
  </si>
  <si>
    <t>New River</t>
  </si>
  <si>
    <t>Gold Canyon</t>
  </si>
  <si>
    <t>Apache Junction</t>
  </si>
  <si>
    <t>Bapchule</t>
  </si>
  <si>
    <t>Casa Grande</t>
  </si>
  <si>
    <t>Arizona City</t>
  </si>
  <si>
    <t>Eloy</t>
  </si>
  <si>
    <t>Maricopa</t>
  </si>
  <si>
    <t>San Tan Valley</t>
  </si>
  <si>
    <t>Picacho</t>
  </si>
  <si>
    <t>Queen Creek</t>
  </si>
  <si>
    <t>Sacaton</t>
  </si>
  <si>
    <t>Winkelman</t>
  </si>
  <si>
    <t>Scottsdale</t>
  </si>
  <si>
    <t>Paradise Valley</t>
  </si>
  <si>
    <t>Rio Verde</t>
  </si>
  <si>
    <t>Fort McDowell</t>
  </si>
  <si>
    <t>Fountain Hills</t>
  </si>
  <si>
    <t>Tempe</t>
  </si>
  <si>
    <t>Aguila</t>
  </si>
  <si>
    <t>Ajo</t>
  </si>
  <si>
    <t>Black Canyon City</t>
  </si>
  <si>
    <t>Bouse</t>
  </si>
  <si>
    <t>Cibola</t>
  </si>
  <si>
    <t>Cave Creek</t>
  </si>
  <si>
    <t>Congress</t>
  </si>
  <si>
    <t>Dateland</t>
  </si>
  <si>
    <t>Ehrenberg</t>
  </si>
  <si>
    <t>El Mirage</t>
  </si>
  <si>
    <t>Gila Bend</t>
  </si>
  <si>
    <t>Goodyear</t>
  </si>
  <si>
    <t>Laveen</t>
  </si>
  <si>
    <t>Litchfield Park</t>
  </si>
  <si>
    <t>Palo Verde</t>
  </si>
  <si>
    <t>Quartzsite</t>
  </si>
  <si>
    <t>Roll</t>
  </si>
  <si>
    <t>Salome</t>
  </si>
  <si>
    <t>Somerton</t>
  </si>
  <si>
    <t>Tacna</t>
  </si>
  <si>
    <t>Tolleson</t>
  </si>
  <si>
    <t>Tonopah</t>
  </si>
  <si>
    <t>Waddell</t>
  </si>
  <si>
    <t>Wellton</t>
  </si>
  <si>
    <t>Wenden</t>
  </si>
  <si>
    <t>Wikieup</t>
  </si>
  <si>
    <t>Wittmann</t>
  </si>
  <si>
    <t>Yarnell</t>
  </si>
  <si>
    <t>Youngtown</t>
  </si>
  <si>
    <t>Poston</t>
  </si>
  <si>
    <t>Sun City West</t>
  </si>
  <si>
    <t>Carefree</t>
  </si>
  <si>
    <t>Wickenburg</t>
  </si>
  <si>
    <t>Globe</t>
  </si>
  <si>
    <t>Bylas</t>
  </si>
  <si>
    <t>Peridot</t>
  </si>
  <si>
    <t>Pima</t>
  </si>
  <si>
    <t>San Carlos</t>
  </si>
  <si>
    <t>Tonto Basin</t>
  </si>
  <si>
    <t>Young</t>
  </si>
  <si>
    <t>Arivaca</t>
  </si>
  <si>
    <t>Cochise</t>
  </si>
  <si>
    <t>Dragoon</t>
  </si>
  <si>
    <t>Elfrida</t>
  </si>
  <si>
    <t>Fort Huachuca</t>
  </si>
  <si>
    <t>Huachuca City</t>
  </si>
  <si>
    <t>Mc Neal</t>
  </si>
  <si>
    <t>Naco</t>
  </si>
  <si>
    <t>Nogales</t>
  </si>
  <si>
    <t>Oracle</t>
  </si>
  <si>
    <t>Patagonia</t>
  </si>
  <si>
    <t>Pearce</t>
  </si>
  <si>
    <t>Pirtleville</t>
  </si>
  <si>
    <t>Pomerene</t>
  </si>
  <si>
    <t>Sahuarita</t>
  </si>
  <si>
    <t>San Manuel</t>
  </si>
  <si>
    <t>San Simon</t>
  </si>
  <si>
    <t>Sasabe</t>
  </si>
  <si>
    <t>Sells</t>
  </si>
  <si>
    <t>Sierra Vista</t>
  </si>
  <si>
    <t>Sonoita</t>
  </si>
  <si>
    <t>Tombstone</t>
  </si>
  <si>
    <t>Tumacacori</t>
  </si>
  <si>
    <t>Willcox</t>
  </si>
  <si>
    <t>Amado</t>
  </si>
  <si>
    <t>Tubac</t>
  </si>
  <si>
    <t>Rio Rico</t>
  </si>
  <si>
    <t>Marana</t>
  </si>
  <si>
    <t>Tucson</t>
  </si>
  <si>
    <t>Show Low</t>
  </si>
  <si>
    <t>Cibecue</t>
  </si>
  <si>
    <t>White Mountain Lake</t>
  </si>
  <si>
    <t>Blue</t>
  </si>
  <si>
    <t>Clay Springs</t>
  </si>
  <si>
    <t>Concho</t>
  </si>
  <si>
    <t>Eagar</t>
  </si>
  <si>
    <t>Fort Apache</t>
  </si>
  <si>
    <t>Heber</t>
  </si>
  <si>
    <t>McNary</t>
  </si>
  <si>
    <t>Forest Lakes</t>
  </si>
  <si>
    <t>Nutrioso</t>
  </si>
  <si>
    <t>Overgaard</t>
  </si>
  <si>
    <t>Pinetop</t>
  </si>
  <si>
    <t>Snowflake</t>
  </si>
  <si>
    <t>Springerville</t>
  </si>
  <si>
    <t>Whiteriver</t>
  </si>
  <si>
    <t>Flagstaff</t>
  </si>
  <si>
    <t>Gray Mountain</t>
  </si>
  <si>
    <t>Munds Park</t>
  </si>
  <si>
    <t>Grand Canyon</t>
  </si>
  <si>
    <t>Happy Jack</t>
  </si>
  <si>
    <t>Hotevilla</t>
  </si>
  <si>
    <t>Indian Wells</t>
  </si>
  <si>
    <t>Joseph City</t>
  </si>
  <si>
    <t>Kayenta</t>
  </si>
  <si>
    <t>Keams Canyon</t>
  </si>
  <si>
    <t>Leupp</t>
  </si>
  <si>
    <t>Marble Canyon</t>
  </si>
  <si>
    <t>Kykotsmovi Village</t>
  </si>
  <si>
    <t>Polacca</t>
  </si>
  <si>
    <t>Second Mesa</t>
  </si>
  <si>
    <t>Tonalea</t>
  </si>
  <si>
    <t>Tuba City</t>
  </si>
  <si>
    <t>Kaibeto</t>
  </si>
  <si>
    <t>Shonto</t>
  </si>
  <si>
    <t>Prescott Valley</t>
  </si>
  <si>
    <t>Ash Fork</t>
  </si>
  <si>
    <t>Camp Verde</t>
  </si>
  <si>
    <t>Chino Valley</t>
  </si>
  <si>
    <t>Clarkdale</t>
  </si>
  <si>
    <t>Cornville</t>
  </si>
  <si>
    <t>Paulden</t>
  </si>
  <si>
    <t>Rimrock</t>
  </si>
  <si>
    <t>Sedona</t>
  </si>
  <si>
    <t>Skull Valley</t>
  </si>
  <si>
    <t>Crown King</t>
  </si>
  <si>
    <t>Lake Havasu City</t>
  </si>
  <si>
    <t>Fort Mohave</t>
  </si>
  <si>
    <t>Bullhead City</t>
  </si>
  <si>
    <t>Chloride</t>
  </si>
  <si>
    <t>Peach Springs</t>
  </si>
  <si>
    <t>Supai</t>
  </si>
  <si>
    <t>Topock</t>
  </si>
  <si>
    <t>Yucca</t>
  </si>
  <si>
    <t>Mohave Valley</t>
  </si>
  <si>
    <t>Dolan Springs</t>
  </si>
  <si>
    <t>Meadview</t>
  </si>
  <si>
    <t>Willow Beach</t>
  </si>
  <si>
    <t>Chinle</t>
  </si>
  <si>
    <t>Houck</t>
  </si>
  <si>
    <t>Lukachukai</t>
  </si>
  <si>
    <t>Pinon</t>
  </si>
  <si>
    <t>Teec Nos Pos</t>
  </si>
  <si>
    <t>Window Rock</t>
  </si>
  <si>
    <t>Blue Gap</t>
  </si>
  <si>
    <t>Dennehotso</t>
  </si>
  <si>
    <t>Many Farms</t>
  </si>
  <si>
    <t>Nazlini</t>
  </si>
  <si>
    <t>Red Valley</t>
  </si>
  <si>
    <t>Rock Point</t>
  </si>
  <si>
    <t>Tsaile</t>
  </si>
  <si>
    <t>Algodones</t>
  </si>
  <si>
    <t>NM</t>
  </si>
  <si>
    <t>Belen</t>
  </si>
  <si>
    <t>Bernalillo</t>
  </si>
  <si>
    <t>Bluewater</t>
  </si>
  <si>
    <t>Bosque</t>
  </si>
  <si>
    <t>Casa Blanca</t>
  </si>
  <si>
    <t>Cedar Crest</t>
  </si>
  <si>
    <t>Cerrillos</t>
  </si>
  <si>
    <t>Coyote</t>
  </si>
  <si>
    <t>Cubero</t>
  </si>
  <si>
    <t>Estancia</t>
  </si>
  <si>
    <t>Gallina</t>
  </si>
  <si>
    <t>Counselor</t>
  </si>
  <si>
    <t>Grants</t>
  </si>
  <si>
    <t>Isleta</t>
  </si>
  <si>
    <t>Jarales</t>
  </si>
  <si>
    <t>Jemez Pueblo</t>
  </si>
  <si>
    <t>Jemez Springs</t>
  </si>
  <si>
    <t>Laguna</t>
  </si>
  <si>
    <t>Lindrith</t>
  </si>
  <si>
    <t>Los Lunas</t>
  </si>
  <si>
    <t>Pueblo of Acoma</t>
  </si>
  <si>
    <t>Moriarty</t>
  </si>
  <si>
    <t>Mountainair</t>
  </si>
  <si>
    <t>Nageezi</t>
  </si>
  <si>
    <t>New Laguna</t>
  </si>
  <si>
    <t>Paguate</t>
  </si>
  <si>
    <t>Pena Blanca</t>
  </si>
  <si>
    <t>Peralta</t>
  </si>
  <si>
    <t>Placitas</t>
  </si>
  <si>
    <t>Ponderosa</t>
  </si>
  <si>
    <t>Prewitt</t>
  </si>
  <si>
    <t>Sandia Park</t>
  </si>
  <si>
    <t>Corrales</t>
  </si>
  <si>
    <t>San Fidel</t>
  </si>
  <si>
    <t>San Rafael</t>
  </si>
  <si>
    <t>Santo Domingo Pueblo</t>
  </si>
  <si>
    <t>San Ysidro</t>
  </si>
  <si>
    <t>Tijeras</t>
  </si>
  <si>
    <t>Torreon</t>
  </si>
  <si>
    <t>Veguita</t>
  </si>
  <si>
    <t>Bosque Farms</t>
  </si>
  <si>
    <t>Cochiti Pueblo</t>
  </si>
  <si>
    <t>Cochiti Lake</t>
  </si>
  <si>
    <t>Albuquerque</t>
  </si>
  <si>
    <t>Rio Rancho</t>
  </si>
  <si>
    <t>Gallup</t>
  </si>
  <si>
    <t>Brimhall</t>
  </si>
  <si>
    <t>Church Rock</t>
  </si>
  <si>
    <t>Continental Divide</t>
  </si>
  <si>
    <t>Crownpoint</t>
  </si>
  <si>
    <t>Fort Wingate</t>
  </si>
  <si>
    <t>Gamerco</t>
  </si>
  <si>
    <t>Mentmore</t>
  </si>
  <si>
    <t>Mexican Springs</t>
  </si>
  <si>
    <t>Thoreau</t>
  </si>
  <si>
    <t>Tohatchi</t>
  </si>
  <si>
    <t>Vanderwagen</t>
  </si>
  <si>
    <t>Navajo</t>
  </si>
  <si>
    <t>Pinehill</t>
  </si>
  <si>
    <t>Sheep Springs</t>
  </si>
  <si>
    <t>Yatahey</t>
  </si>
  <si>
    <t>Aztec</t>
  </si>
  <si>
    <t>Flora Vista</t>
  </si>
  <si>
    <t>Kirtland</t>
  </si>
  <si>
    <t>Navajo Dam</t>
  </si>
  <si>
    <t>Shiprock</t>
  </si>
  <si>
    <t>Waterflow</t>
  </si>
  <si>
    <t>Sanostee</t>
  </si>
  <si>
    <t>Abiquiu</t>
  </si>
  <si>
    <t>Alcalde</t>
  </si>
  <si>
    <t>Arroyo Hondo</t>
  </si>
  <si>
    <t>Arroyo Seco</t>
  </si>
  <si>
    <t>Canjilon</t>
  </si>
  <si>
    <t>Canones</t>
  </si>
  <si>
    <t>Cebolla</t>
  </si>
  <si>
    <t>Cerro</t>
  </si>
  <si>
    <t>Chamisal</t>
  </si>
  <si>
    <t>Chimayo</t>
  </si>
  <si>
    <t>Taos Ski Valley</t>
  </si>
  <si>
    <t>Dulce</t>
  </si>
  <si>
    <t>El Prado</t>
  </si>
  <si>
    <t>El Rito</t>
  </si>
  <si>
    <t>Embudo</t>
  </si>
  <si>
    <t>Espanola</t>
  </si>
  <si>
    <t>Glorieta</t>
  </si>
  <si>
    <t>Hernandez</t>
  </si>
  <si>
    <t>Ilfeld</t>
  </si>
  <si>
    <t>La Madera</t>
  </si>
  <si>
    <t>Lamy</t>
  </si>
  <si>
    <t>Los Alamos</t>
  </si>
  <si>
    <t>Medanales</t>
  </si>
  <si>
    <t>Ojo Caliente</t>
  </si>
  <si>
    <t>Los Ojos</t>
  </si>
  <si>
    <t>Penasco</t>
  </si>
  <si>
    <t>Questa</t>
  </si>
  <si>
    <t>Ranchos de Taos</t>
  </si>
  <si>
    <t>Red River</t>
  </si>
  <si>
    <t>Ribera</t>
  </si>
  <si>
    <t>San Cristobal</t>
  </si>
  <si>
    <t>Ohkay Owingeh</t>
  </si>
  <si>
    <t>Santa Cruz</t>
  </si>
  <si>
    <t>Serafina</t>
  </si>
  <si>
    <t>Taos</t>
  </si>
  <si>
    <t>Tesuque</t>
  </si>
  <si>
    <t>Tierra Amarilla</t>
  </si>
  <si>
    <t>Truchas</t>
  </si>
  <si>
    <t>Vadito</t>
  </si>
  <si>
    <t>Valdez</t>
  </si>
  <si>
    <t>Velarde</t>
  </si>
  <si>
    <t>Villanueva</t>
  </si>
  <si>
    <t>Las Vegas</t>
  </si>
  <si>
    <t>Angel Fire</t>
  </si>
  <si>
    <t>Anton Chico</t>
  </si>
  <si>
    <t>Eagle Nest</t>
  </si>
  <si>
    <t>Guadalupita</t>
  </si>
  <si>
    <t>Holman</t>
  </si>
  <si>
    <t>Mosquero</t>
  </si>
  <si>
    <t>Ocate</t>
  </si>
  <si>
    <t>Raton</t>
  </si>
  <si>
    <t>Rociada</t>
  </si>
  <si>
    <t>Sapello</t>
  </si>
  <si>
    <t>Wagon Mound</t>
  </si>
  <si>
    <t>Watrous</t>
  </si>
  <si>
    <t>Socorro</t>
  </si>
  <si>
    <t>Datil</t>
  </si>
  <si>
    <t>Lemitar</t>
  </si>
  <si>
    <t>Luna</t>
  </si>
  <si>
    <t>Magdalena</t>
  </si>
  <si>
    <t>Pie Town</t>
  </si>
  <si>
    <t>Polvadera</t>
  </si>
  <si>
    <t>San Acacia</t>
  </si>
  <si>
    <t>Truth or Consequences</t>
  </si>
  <si>
    <t>Arrey</t>
  </si>
  <si>
    <t>Caballo</t>
  </si>
  <si>
    <t>Elephant Butte</t>
  </si>
  <si>
    <t>Las Cruces</t>
  </si>
  <si>
    <t>White Sands Missile Range</t>
  </si>
  <si>
    <t>Santa Teresa</t>
  </si>
  <si>
    <t>Playas</t>
  </si>
  <si>
    <t>Animas</t>
  </si>
  <si>
    <t>Arenas Valley</t>
  </si>
  <si>
    <t>Berino</t>
  </si>
  <si>
    <t>Chamberino</t>
  </si>
  <si>
    <t>Cliff</t>
  </si>
  <si>
    <t>Deming</t>
  </si>
  <si>
    <t>Dona Ana</t>
  </si>
  <si>
    <t>Faywood</t>
  </si>
  <si>
    <t>Gila</t>
  </si>
  <si>
    <t>Hachita</t>
  </si>
  <si>
    <t>La Mesa</t>
  </si>
  <si>
    <t>Lordsburg</t>
  </si>
  <si>
    <t>Mesilla</t>
  </si>
  <si>
    <t>Mesilla Park</t>
  </si>
  <si>
    <t>Mimbres</t>
  </si>
  <si>
    <t>Organ</t>
  </si>
  <si>
    <t>Rodeo</t>
  </si>
  <si>
    <t>Sunland Park</t>
  </si>
  <si>
    <t>Vado</t>
  </si>
  <si>
    <t>Chaparral</t>
  </si>
  <si>
    <t>Clovis</t>
  </si>
  <si>
    <t>Causey</t>
  </si>
  <si>
    <t>Elida</t>
  </si>
  <si>
    <t>Fort Sumner</t>
  </si>
  <si>
    <t>House</t>
  </si>
  <si>
    <t>Milnesand</t>
  </si>
  <si>
    <t>Portales</t>
  </si>
  <si>
    <t>Taiban</t>
  </si>
  <si>
    <t>Yeso</t>
  </si>
  <si>
    <t>Hobbs</t>
  </si>
  <si>
    <t>Jal</t>
  </si>
  <si>
    <t>Carrizozo</t>
  </si>
  <si>
    <t>Alamogordo</t>
  </si>
  <si>
    <t>Bent</t>
  </si>
  <si>
    <t>Capitan</t>
  </si>
  <si>
    <t>Cloudcroft</t>
  </si>
  <si>
    <t>High Rolls Mountain Park</t>
  </si>
  <si>
    <t>Holloman AFB</t>
  </si>
  <si>
    <t>La Luz</t>
  </si>
  <si>
    <t>Mayhill</t>
  </si>
  <si>
    <t>Mescalero</t>
  </si>
  <si>
    <t>Nogal</t>
  </si>
  <si>
    <t>Ruidoso</t>
  </si>
  <si>
    <t>Ruidoso Downs</t>
  </si>
  <si>
    <t>San Patricio</t>
  </si>
  <si>
    <t>Timberon</t>
  </si>
  <si>
    <t>Tinnie</t>
  </si>
  <si>
    <t>Tularosa</t>
  </si>
  <si>
    <t>Weed</t>
  </si>
  <si>
    <t>Tucumcari</t>
  </si>
  <si>
    <t>Bard</t>
  </si>
  <si>
    <t>McAlister</t>
  </si>
  <si>
    <t>Nara Visa</t>
  </si>
  <si>
    <t>San Jon</t>
  </si>
  <si>
    <t>NV</t>
  </si>
  <si>
    <t>Beatty</t>
  </si>
  <si>
    <t>Blue Diamond</t>
  </si>
  <si>
    <t>Boulder City</t>
  </si>
  <si>
    <t>Bunkerville</t>
  </si>
  <si>
    <t>Caliente</t>
  </si>
  <si>
    <t>Indian Springs</t>
  </si>
  <si>
    <t>Jean</t>
  </si>
  <si>
    <t>Amargosa Valley</t>
  </si>
  <si>
    <t>Logandale</t>
  </si>
  <si>
    <t>Moapa</t>
  </si>
  <si>
    <t>Laughlin</t>
  </si>
  <si>
    <t>North Las Vegas</t>
  </si>
  <si>
    <t>Cal Nev Ari</t>
  </si>
  <si>
    <t>Panaca</t>
  </si>
  <si>
    <t>Pioche</t>
  </si>
  <si>
    <t>Searchlight</t>
  </si>
  <si>
    <t>Silverpeak</t>
  </si>
  <si>
    <t>Pahrump</t>
  </si>
  <si>
    <t>Duckwater</t>
  </si>
  <si>
    <t>Lund</t>
  </si>
  <si>
    <t>Mc Gill</t>
  </si>
  <si>
    <t>Fernley</t>
  </si>
  <si>
    <t>Gabbs</t>
  </si>
  <si>
    <t>Gardnerville</t>
  </si>
  <si>
    <t>Gerlach</t>
  </si>
  <si>
    <t>Glenbrook</t>
  </si>
  <si>
    <t>Imlay</t>
  </si>
  <si>
    <t>Lovelock</t>
  </si>
  <si>
    <t>Mc Dermitt</t>
  </si>
  <si>
    <t>Orovada</t>
  </si>
  <si>
    <t>Schurz</t>
  </si>
  <si>
    <t>Smith</t>
  </si>
  <si>
    <t>Verdi</t>
  </si>
  <si>
    <t>Winnemucca</t>
  </si>
  <si>
    <t>Yerington</t>
  </si>
  <si>
    <t>Zephyr Cove</t>
  </si>
  <si>
    <t>Stateline</t>
  </si>
  <si>
    <t>Incline Village</t>
  </si>
  <si>
    <t>Washoe Valley</t>
  </si>
  <si>
    <t>Battle Mountain</t>
  </si>
  <si>
    <t>Crescent Valley</t>
  </si>
  <si>
    <t>Carlin</t>
  </si>
  <si>
    <t>Deeth</t>
  </si>
  <si>
    <t>Jackpot</t>
  </si>
  <si>
    <t>Lamoille</t>
  </si>
  <si>
    <t>Owyhee</t>
  </si>
  <si>
    <t>Ruby Valley</t>
  </si>
  <si>
    <t>West Wendover</t>
  </si>
  <si>
    <t>Los Angeles</t>
  </si>
  <si>
    <t>CA</t>
  </si>
  <si>
    <t>West Hollywood</t>
  </si>
  <si>
    <t>Culver City</t>
  </si>
  <si>
    <t>El Segundo</t>
  </si>
  <si>
    <t>Gardena</t>
  </si>
  <si>
    <t>Hermosa Beach</t>
  </si>
  <si>
    <t>Huntington Park</t>
  </si>
  <si>
    <t>Lynwood</t>
  </si>
  <si>
    <t>Malibu</t>
  </si>
  <si>
    <t>Manhattan Beach</t>
  </si>
  <si>
    <t>Pacific Palisades</t>
  </si>
  <si>
    <t>Palos Verdes Peninsula</t>
  </si>
  <si>
    <t>Rancho Palos Verdes</t>
  </si>
  <si>
    <t>Redondo Beach</t>
  </si>
  <si>
    <t>South Gate</t>
  </si>
  <si>
    <t>Topanga</t>
  </si>
  <si>
    <t>Marina del Rey</t>
  </si>
  <si>
    <t>Playa del Rey</t>
  </si>
  <si>
    <t>Inglewood</t>
  </si>
  <si>
    <t>Santa Monica</t>
  </si>
  <si>
    <t>Torrance</t>
  </si>
  <si>
    <t>Buena Park</t>
  </si>
  <si>
    <t>La Palma</t>
  </si>
  <si>
    <t>La Habra</t>
  </si>
  <si>
    <t>La Mirada</t>
  </si>
  <si>
    <t>Pico Rivera</t>
  </si>
  <si>
    <t>Santa Fe Springs</t>
  </si>
  <si>
    <t>Cerritos</t>
  </si>
  <si>
    <t>Harbor City</t>
  </si>
  <si>
    <t>Hawaiian Gardens</t>
  </si>
  <si>
    <t>Lomita</t>
  </si>
  <si>
    <t>Los Alamitos</t>
  </si>
  <si>
    <t>Paramount</t>
  </si>
  <si>
    <t>San Pedro</t>
  </si>
  <si>
    <t>Seal Beach</t>
  </si>
  <si>
    <t>Surfside</t>
  </si>
  <si>
    <t>Signal Hill</t>
  </si>
  <si>
    <t>Altadena</t>
  </si>
  <si>
    <t>Duarte</t>
  </si>
  <si>
    <t>La Canada Flintridge</t>
  </si>
  <si>
    <t>Sierra Madre</t>
  </si>
  <si>
    <t>South Pasadena</t>
  </si>
  <si>
    <t>Sunland</t>
  </si>
  <si>
    <t>Tujunga</t>
  </si>
  <si>
    <t>San Marino</t>
  </si>
  <si>
    <t>La Crescenta</t>
  </si>
  <si>
    <t>Agoura Hills</t>
  </si>
  <si>
    <t>Calabasas</t>
  </si>
  <si>
    <t>Canoga Park</t>
  </si>
  <si>
    <t>West Hills</t>
  </si>
  <si>
    <t>Newbury Park</t>
  </si>
  <si>
    <t>Northridge</t>
  </si>
  <si>
    <t>Porter Ranch</t>
  </si>
  <si>
    <t>Pacoima</t>
  </si>
  <si>
    <t>Reseda</t>
  </si>
  <si>
    <t>San Fernando</t>
  </si>
  <si>
    <t>Sylmar</t>
  </si>
  <si>
    <t>North Hills</t>
  </si>
  <si>
    <t>Granada Hills</t>
  </si>
  <si>
    <t>Mission Hills</t>
  </si>
  <si>
    <t>Santa Clarita</t>
  </si>
  <si>
    <t>Canyon Country</t>
  </si>
  <si>
    <t>Tarzana</t>
  </si>
  <si>
    <t>Thousand Oaks</t>
  </si>
  <si>
    <t>Westlake Village</t>
  </si>
  <si>
    <t>Woodland Hills</t>
  </si>
  <si>
    <t>Stevenson Ranch</t>
  </si>
  <si>
    <t>Castaic</t>
  </si>
  <si>
    <t>Van Nuys</t>
  </si>
  <si>
    <t>Panorama City</t>
  </si>
  <si>
    <t>Sherman Oaks</t>
  </si>
  <si>
    <t>North Hollywood</t>
  </si>
  <si>
    <t>Studio City</t>
  </si>
  <si>
    <t>Valley Village</t>
  </si>
  <si>
    <t>Rancho Cucamonga</t>
  </si>
  <si>
    <t>Azusa</t>
  </si>
  <si>
    <t>Baldwin Park</t>
  </si>
  <si>
    <t>Chino</t>
  </si>
  <si>
    <t>Chino Hills</t>
  </si>
  <si>
    <t>Covina</t>
  </si>
  <si>
    <t>El Monte</t>
  </si>
  <si>
    <t>South El Monte</t>
  </si>
  <si>
    <t>La Puente</t>
  </si>
  <si>
    <t>Hacienda Heights</t>
  </si>
  <si>
    <t>Rowland Heights</t>
  </si>
  <si>
    <t>La Verne</t>
  </si>
  <si>
    <t>Mira Loma</t>
  </si>
  <si>
    <t>Monterey Park</t>
  </si>
  <si>
    <t>Mount Baldy</t>
  </si>
  <si>
    <t>Diamond Bar</t>
  </si>
  <si>
    <t>Rosemead</t>
  </si>
  <si>
    <t>San Dimas</t>
  </si>
  <si>
    <t>San Gabriel</t>
  </si>
  <si>
    <t>Temple City</t>
  </si>
  <si>
    <t>West Covina</t>
  </si>
  <si>
    <t>Boulevard</t>
  </si>
  <si>
    <t>Chula Vista</t>
  </si>
  <si>
    <t>Descanso</t>
  </si>
  <si>
    <t>Dulzura</t>
  </si>
  <si>
    <t>Guatay</t>
  </si>
  <si>
    <t>Imperial Beach</t>
  </si>
  <si>
    <t>Jacumba</t>
  </si>
  <si>
    <t>Jamul</t>
  </si>
  <si>
    <t>Lemon Grove</t>
  </si>
  <si>
    <t>Potrero</t>
  </si>
  <si>
    <t>Tecate</t>
  </si>
  <si>
    <t>Bonsall</t>
  </si>
  <si>
    <t>Borrego Springs</t>
  </si>
  <si>
    <t>Cardiff by the Sea</t>
  </si>
  <si>
    <t>Del Mar</t>
  </si>
  <si>
    <t>El Cajon</t>
  </si>
  <si>
    <t>Encinitas</t>
  </si>
  <si>
    <t>Escondido</t>
  </si>
  <si>
    <t>Fallbrook</t>
  </si>
  <si>
    <t>La Jolla</t>
  </si>
  <si>
    <t>Camp Pendleton</t>
  </si>
  <si>
    <t>Pala</t>
  </si>
  <si>
    <t>Pauma Valley</t>
  </si>
  <si>
    <t>Poway</t>
  </si>
  <si>
    <t>Ranchita</t>
  </si>
  <si>
    <t>Rancho Santa Fe</t>
  </si>
  <si>
    <t>Santa Ysabel</t>
  </si>
  <si>
    <t>Solana Beach</t>
  </si>
  <si>
    <t>Vista</t>
  </si>
  <si>
    <t>Warner Springs</t>
  </si>
  <si>
    <t>Coronado</t>
  </si>
  <si>
    <t>Indio</t>
  </si>
  <si>
    <t>Palm Desert</t>
  </si>
  <si>
    <t>Banning</t>
  </si>
  <si>
    <t>Brawley</t>
  </si>
  <si>
    <t>Cabazon</t>
  </si>
  <si>
    <t>Calexico</t>
  </si>
  <si>
    <t>Calipatria</t>
  </si>
  <si>
    <t>Cathedral City</t>
  </si>
  <si>
    <t>Coachella</t>
  </si>
  <si>
    <t>Desert Center</t>
  </si>
  <si>
    <t>Desert Hot Springs</t>
  </si>
  <si>
    <t>Earp</t>
  </si>
  <si>
    <t>El Centro</t>
  </si>
  <si>
    <t>Holtville</t>
  </si>
  <si>
    <t>Joshua Tree</t>
  </si>
  <si>
    <t>La Quinta</t>
  </si>
  <si>
    <t>Morongo Valley</t>
  </si>
  <si>
    <t>Niland</t>
  </si>
  <si>
    <t>North Palm Springs</t>
  </si>
  <si>
    <t>Ocotillo</t>
  </si>
  <si>
    <t>Palm Springs</t>
  </si>
  <si>
    <t>Pioneertown</t>
  </si>
  <si>
    <t>Rancho Mirage</t>
  </si>
  <si>
    <t>Seeley</t>
  </si>
  <si>
    <t>Thermal</t>
  </si>
  <si>
    <t>Salton City</t>
  </si>
  <si>
    <t>Thousand Palms</t>
  </si>
  <si>
    <t>Twentynine Palms</t>
  </si>
  <si>
    <t>Westmorland</t>
  </si>
  <si>
    <t>Winterhaven</t>
  </si>
  <si>
    <t>Yucca Valley</t>
  </si>
  <si>
    <t>Landers</t>
  </si>
  <si>
    <t>Adelanto</t>
  </si>
  <si>
    <t>Angelus Oaks</t>
  </si>
  <si>
    <t>Apple Valley</t>
  </si>
  <si>
    <t>Fort Irwin</t>
  </si>
  <si>
    <t>Grand Terrace</t>
  </si>
  <si>
    <t>Big Bear City</t>
  </si>
  <si>
    <t>Big Bear Lake</t>
  </si>
  <si>
    <t>Calimesa</t>
  </si>
  <si>
    <t>Cedar Glen</t>
  </si>
  <si>
    <t>Cedarpines Park</t>
  </si>
  <si>
    <t>Death Valley</t>
  </si>
  <si>
    <t>Fawnskin</t>
  </si>
  <si>
    <t>Forest Falls</t>
  </si>
  <si>
    <t>Green Valley Lake</t>
  </si>
  <si>
    <t>Helendale</t>
  </si>
  <si>
    <t>Hinkley</t>
  </si>
  <si>
    <t>Lake Arrowhead</t>
  </si>
  <si>
    <t>Loma Linda</t>
  </si>
  <si>
    <t>Lucerne Valley</t>
  </si>
  <si>
    <t>Lytle Creek</t>
  </si>
  <si>
    <t>Needles</t>
  </si>
  <si>
    <t>Newberry Springs</t>
  </si>
  <si>
    <t>Oro Grande</t>
  </si>
  <si>
    <t>Phelan</t>
  </si>
  <si>
    <t>Pinon Hills</t>
  </si>
  <si>
    <t>Redlands</t>
  </si>
  <si>
    <t>Rialto</t>
  </si>
  <si>
    <t>Rimforest</t>
  </si>
  <si>
    <t>Running Springs</t>
  </si>
  <si>
    <t>Skyforest</t>
  </si>
  <si>
    <t>Tecopa</t>
  </si>
  <si>
    <t>Twin Peaks</t>
  </si>
  <si>
    <t>Victorville</t>
  </si>
  <si>
    <t>Wrightwood</t>
  </si>
  <si>
    <t>Yermo</t>
  </si>
  <si>
    <t>Yucaipa</t>
  </si>
  <si>
    <t>San Bernardino</t>
  </si>
  <si>
    <t>March ARB</t>
  </si>
  <si>
    <t>Lake Elsinore</t>
  </si>
  <si>
    <t>Aguanga</t>
  </si>
  <si>
    <t>Anza</t>
  </si>
  <si>
    <t>Hemet</t>
  </si>
  <si>
    <t>Idyllwild</t>
  </si>
  <si>
    <t>Moreno Valley</t>
  </si>
  <si>
    <t>Mountain Center</t>
  </si>
  <si>
    <t>Murrieta</t>
  </si>
  <si>
    <t>Nuevo</t>
  </si>
  <si>
    <t>Perris</t>
  </si>
  <si>
    <t>San Jacinto</t>
  </si>
  <si>
    <t>Temecula</t>
  </si>
  <si>
    <t>Wildomar</t>
  </si>
  <si>
    <t>Foothill Ranch</t>
  </si>
  <si>
    <t>Capistrano Beach</t>
  </si>
  <si>
    <t>Corona del Mar</t>
  </si>
  <si>
    <t>Costa Mesa</t>
  </si>
  <si>
    <t>Dana Point</t>
  </si>
  <si>
    <t>Laguna Woods</t>
  </si>
  <si>
    <t>Huntington Beach</t>
  </si>
  <si>
    <t>Laguna Beach</t>
  </si>
  <si>
    <t>Laguna Hills</t>
  </si>
  <si>
    <t>Midway City</t>
  </si>
  <si>
    <t>Aliso Viejo</t>
  </si>
  <si>
    <t>Newport Coast</t>
  </si>
  <si>
    <t>Newport Beach</t>
  </si>
  <si>
    <t>San Clemente</t>
  </si>
  <si>
    <t>San Juan Capistrano</t>
  </si>
  <si>
    <t>Silverado</t>
  </si>
  <si>
    <t>Laguna Niguel</t>
  </si>
  <si>
    <t>Trabuco Canyon</t>
  </si>
  <si>
    <t>Rancho Santa Margarita</t>
  </si>
  <si>
    <t>Mission Viejo</t>
  </si>
  <si>
    <t>Ladera Ranch</t>
  </si>
  <si>
    <t>Santa Ana</t>
  </si>
  <si>
    <t>Fountain Valley</t>
  </si>
  <si>
    <t>Anaheim</t>
  </si>
  <si>
    <t>Brea</t>
  </si>
  <si>
    <t>Placentia</t>
  </si>
  <si>
    <t>Yorba Linda</t>
  </si>
  <si>
    <t>Camarillo</t>
  </si>
  <si>
    <t>Carpinteria</t>
  </si>
  <si>
    <t>Moorpark</t>
  </si>
  <si>
    <t>Oak View</t>
  </si>
  <si>
    <t>Ojai</t>
  </si>
  <si>
    <t>Oxnard</t>
  </si>
  <si>
    <t>Piru</t>
  </si>
  <si>
    <t>Port Hueneme</t>
  </si>
  <si>
    <t>Santa Paula</t>
  </si>
  <si>
    <t>Simi Valley</t>
  </si>
  <si>
    <t>Somis</t>
  </si>
  <si>
    <t>Summerland</t>
  </si>
  <si>
    <t>Santa Barbara</t>
  </si>
  <si>
    <t>Goleta</t>
  </si>
  <si>
    <t>Alpaugh</t>
  </si>
  <si>
    <t>Armona</t>
  </si>
  <si>
    <t>Arvin</t>
  </si>
  <si>
    <t>Avenal</t>
  </si>
  <si>
    <t>Bodfish</t>
  </si>
  <si>
    <t>Buttonwillow</t>
  </si>
  <si>
    <t>California Hot Springs</t>
  </si>
  <si>
    <t>Camp Nelson</t>
  </si>
  <si>
    <t>Coalinga</t>
  </si>
  <si>
    <t>Corcoran</t>
  </si>
  <si>
    <t>Ducor</t>
  </si>
  <si>
    <t>Earlimart</t>
  </si>
  <si>
    <t>Pine Mountain Club</t>
  </si>
  <si>
    <t>Fellows</t>
  </si>
  <si>
    <t>Frazier Park</t>
  </si>
  <si>
    <t>Hanford</t>
  </si>
  <si>
    <t>Kernville</t>
  </si>
  <si>
    <t>Kettleman City</t>
  </si>
  <si>
    <t>Lake Isabella</t>
  </si>
  <si>
    <t>Laton</t>
  </si>
  <si>
    <t>Lebec</t>
  </si>
  <si>
    <t>Lemon Cove</t>
  </si>
  <si>
    <t>Lemoore</t>
  </si>
  <si>
    <t>Lost Hills</t>
  </si>
  <si>
    <t>Mc Kittrick</t>
  </si>
  <si>
    <t>New Cuyama</t>
  </si>
  <si>
    <t>Onyx</t>
  </si>
  <si>
    <t>Pixley</t>
  </si>
  <si>
    <t>Posey</t>
  </si>
  <si>
    <t>Richgrove</t>
  </si>
  <si>
    <t>Shafter</t>
  </si>
  <si>
    <t>Strathmore</t>
  </si>
  <si>
    <t>Terra Bella</t>
  </si>
  <si>
    <t>Tupman</t>
  </si>
  <si>
    <t>Visalia</t>
  </si>
  <si>
    <t>Wasco</t>
  </si>
  <si>
    <t>Wofford Heights</t>
  </si>
  <si>
    <t>Woodlake</t>
  </si>
  <si>
    <t>Woody</t>
  </si>
  <si>
    <t>San Luis Obispo</t>
  </si>
  <si>
    <t>Los Osos</t>
  </si>
  <si>
    <t>Arroyo Grande</t>
  </si>
  <si>
    <t>Atascadero</t>
  </si>
  <si>
    <t>Avila Beach</t>
  </si>
  <si>
    <t>Buellton</t>
  </si>
  <si>
    <t>Casmalia</t>
  </si>
  <si>
    <t>Cayucos</t>
  </si>
  <si>
    <t>Grover Beach</t>
  </si>
  <si>
    <t>Guadalupe</t>
  </si>
  <si>
    <t>Lompoc</t>
  </si>
  <si>
    <t>Los Olivos</t>
  </si>
  <si>
    <t>Morro Bay</t>
  </si>
  <si>
    <t>Nipomo</t>
  </si>
  <si>
    <t>Oceano</t>
  </si>
  <si>
    <t>Paso Robles</t>
  </si>
  <si>
    <t>Pismo Beach</t>
  </si>
  <si>
    <t>San Ardo</t>
  </si>
  <si>
    <t>San Miguel</t>
  </si>
  <si>
    <t>San Simeon</t>
  </si>
  <si>
    <t>Santa Margarita</t>
  </si>
  <si>
    <t>Santa Ynez</t>
  </si>
  <si>
    <t>Shandon</t>
  </si>
  <si>
    <t>Solvang</t>
  </si>
  <si>
    <t>Mojave</t>
  </si>
  <si>
    <t>California City</t>
  </si>
  <si>
    <t>Big Pine</t>
  </si>
  <si>
    <t>Boron</t>
  </si>
  <si>
    <t>Inyokern</t>
  </si>
  <si>
    <t>June Lake</t>
  </si>
  <si>
    <t>Lake Hughes</t>
  </si>
  <si>
    <t>Lee Vining</t>
  </si>
  <si>
    <t>Littlerock</t>
  </si>
  <si>
    <t>Lone Pine</t>
  </si>
  <si>
    <t>Mammoth Lakes</t>
  </si>
  <si>
    <t>Olancha</t>
  </si>
  <si>
    <t>Pearblossom</t>
  </si>
  <si>
    <t>Ridgecrest</t>
  </si>
  <si>
    <t>Red Mountain</t>
  </si>
  <si>
    <t>Tehachapi</t>
  </si>
  <si>
    <t>Trona</t>
  </si>
  <si>
    <t>Valyermo</t>
  </si>
  <si>
    <t>Ahwahnee</t>
  </si>
  <si>
    <t>Auberry</t>
  </si>
  <si>
    <t>Bass Lake</t>
  </si>
  <si>
    <t>Biola</t>
  </si>
  <si>
    <t>Cantua Creek</t>
  </si>
  <si>
    <t>Caruthers</t>
  </si>
  <si>
    <t>Chowchilla</t>
  </si>
  <si>
    <t>Coarsegold</t>
  </si>
  <si>
    <t>Del Rey</t>
  </si>
  <si>
    <t>Dinuba</t>
  </si>
  <si>
    <t>Dos Palos</t>
  </si>
  <si>
    <t>Firebaugh</t>
  </si>
  <si>
    <t>Friant</t>
  </si>
  <si>
    <t>Kerman</t>
  </si>
  <si>
    <t>Kingsburg</t>
  </si>
  <si>
    <t>Los Banos</t>
  </si>
  <si>
    <t>Miramonte</t>
  </si>
  <si>
    <t>O Neals</t>
  </si>
  <si>
    <t>Orange Cove</t>
  </si>
  <si>
    <t>Orosi</t>
  </si>
  <si>
    <t>Parlier</t>
  </si>
  <si>
    <t>Prather</t>
  </si>
  <si>
    <t>Raisin City</t>
  </si>
  <si>
    <t>Reedley</t>
  </si>
  <si>
    <t>San Joaquin</t>
  </si>
  <si>
    <t>Shaver Lake</t>
  </si>
  <si>
    <t>South Dos Palos</t>
  </si>
  <si>
    <t>Sultana</t>
  </si>
  <si>
    <t>Tollhouse</t>
  </si>
  <si>
    <t>Tranquillity</t>
  </si>
  <si>
    <t>Wishon</t>
  </si>
  <si>
    <t>Traver</t>
  </si>
  <si>
    <t>Squaw Valley</t>
  </si>
  <si>
    <t>Salinas</t>
  </si>
  <si>
    <t>Big Sur</t>
  </si>
  <si>
    <t>Carmel by the Sea</t>
  </si>
  <si>
    <t>Carmel Valley</t>
  </si>
  <si>
    <t>Chualar</t>
  </si>
  <si>
    <t>Marina</t>
  </si>
  <si>
    <t>Pacific Grove</t>
  </si>
  <si>
    <t>Pebble Beach</t>
  </si>
  <si>
    <t>San Lucas</t>
  </si>
  <si>
    <t>Seaside</t>
  </si>
  <si>
    <t>Soledad</t>
  </si>
  <si>
    <t>Spreckels</t>
  </si>
  <si>
    <t>Brisbane</t>
  </si>
  <si>
    <t>Daly City</t>
  </si>
  <si>
    <t>Half Moon Bay</t>
  </si>
  <si>
    <t>La Honda</t>
  </si>
  <si>
    <t>Loma Mar</t>
  </si>
  <si>
    <t>Los Altos</t>
  </si>
  <si>
    <t>Menlo Park</t>
  </si>
  <si>
    <t>Atherton</t>
  </si>
  <si>
    <t>Portola Valley</t>
  </si>
  <si>
    <t>Millbrae</t>
  </si>
  <si>
    <t>Montara</t>
  </si>
  <si>
    <t>Moss Beach</t>
  </si>
  <si>
    <t>Pacifica</t>
  </si>
  <si>
    <t>Pescadero</t>
  </si>
  <si>
    <t>Redwood City</t>
  </si>
  <si>
    <t>San Bruno</t>
  </si>
  <si>
    <t>South San Francisco</t>
  </si>
  <si>
    <t>San Francisco</t>
  </si>
  <si>
    <t>Palo Alto</t>
  </si>
  <si>
    <t>Alameda</t>
  </si>
  <si>
    <t>American Canyon</t>
  </si>
  <si>
    <t>Discovery Bay</t>
  </si>
  <si>
    <t>Angwin</t>
  </si>
  <si>
    <t>Benicia</t>
  </si>
  <si>
    <t>Bethel Island</t>
  </si>
  <si>
    <t>Birds Landing</t>
  </si>
  <si>
    <t>Calistoga</t>
  </si>
  <si>
    <t>Diablo</t>
  </si>
  <si>
    <t>El Cerrito</t>
  </si>
  <si>
    <t>Travis AFB</t>
  </si>
  <si>
    <t>Castro Valley</t>
  </si>
  <si>
    <t>Hercules</t>
  </si>
  <si>
    <t>Knightsen</t>
  </si>
  <si>
    <t>Martinez</t>
  </si>
  <si>
    <t>Moraga</t>
  </si>
  <si>
    <t>Napa</t>
  </si>
  <si>
    <t>Orinda</t>
  </si>
  <si>
    <t>Pinole</t>
  </si>
  <si>
    <t>Pope Valley</t>
  </si>
  <si>
    <t>Port Costa</t>
  </si>
  <si>
    <t>San Leandro</t>
  </si>
  <si>
    <t>San Lorenzo</t>
  </si>
  <si>
    <t>San Ramon</t>
  </si>
  <si>
    <t>Suisun City</t>
  </si>
  <si>
    <t>Sunol</t>
  </si>
  <si>
    <t>Vallejo</t>
  </si>
  <si>
    <t>Walnut Creek</t>
  </si>
  <si>
    <t>Yountville</t>
  </si>
  <si>
    <t>Emeryville</t>
  </si>
  <si>
    <t>El Sobrante</t>
  </si>
  <si>
    <t>San Pablo</t>
  </si>
  <si>
    <t>Greenbrae</t>
  </si>
  <si>
    <t>Belvedere Tiburon</t>
  </si>
  <si>
    <t>Bodega</t>
  </si>
  <si>
    <t>Bodega Bay</t>
  </si>
  <si>
    <t>Bolinas</t>
  </si>
  <si>
    <t>Corte Madera</t>
  </si>
  <si>
    <t>Rohnert Park</t>
  </si>
  <si>
    <t>Dillon Beach</t>
  </si>
  <si>
    <t>Cotati</t>
  </si>
  <si>
    <t>Forest Knolls</t>
  </si>
  <si>
    <t>Lagunitas</t>
  </si>
  <si>
    <t>Mill Valley</t>
  </si>
  <si>
    <t>Novato</t>
  </si>
  <si>
    <t>Nicasio</t>
  </si>
  <si>
    <t>Olema</t>
  </si>
  <si>
    <t>Penngrove</t>
  </si>
  <si>
    <t>Petaluma</t>
  </si>
  <si>
    <t>Point Reyes Station</t>
  </si>
  <si>
    <t>San Anselmo</t>
  </si>
  <si>
    <t>San Geronimo</t>
  </si>
  <si>
    <t>San Quentin</t>
  </si>
  <si>
    <t>Sausalito</t>
  </si>
  <si>
    <t>Stinson Beach</t>
  </si>
  <si>
    <t>Tomales</t>
  </si>
  <si>
    <t>Woodacre</t>
  </si>
  <si>
    <t>Alviso</t>
  </si>
  <si>
    <t>Aptos</t>
  </si>
  <si>
    <t>Aromas</t>
  </si>
  <si>
    <t>Boulder Creek</t>
  </si>
  <si>
    <t>Brookdale</t>
  </si>
  <si>
    <t>Capitola</t>
  </si>
  <si>
    <t>Cupertino</t>
  </si>
  <si>
    <t>Gilroy</t>
  </si>
  <si>
    <t>Los Gatos</t>
  </si>
  <si>
    <t>Milpitas</t>
  </si>
  <si>
    <t>Morgan Hill</t>
  </si>
  <si>
    <t>Moss Landing</t>
  </si>
  <si>
    <t>Paicines</t>
  </si>
  <si>
    <t>San Juan Bautista</t>
  </si>
  <si>
    <t>San Martin</t>
  </si>
  <si>
    <t>Scotts Valley</t>
  </si>
  <si>
    <t>Soquel</t>
  </si>
  <si>
    <t>Tres Pinos</t>
  </si>
  <si>
    <t>Watsonville</t>
  </si>
  <si>
    <t>Mount Hamilton</t>
  </si>
  <si>
    <t>Acampo</t>
  </si>
  <si>
    <t>Angels Camp</t>
  </si>
  <si>
    <t>Burson</t>
  </si>
  <si>
    <t>Copperopolis</t>
  </si>
  <si>
    <t>Hathaway Pines</t>
  </si>
  <si>
    <t>Lockeford</t>
  </si>
  <si>
    <t>Mokelumne Hill</t>
  </si>
  <si>
    <t>Mountain Ranch</t>
  </si>
  <si>
    <t>Murphys</t>
  </si>
  <si>
    <t>Rail Road Flat</t>
  </si>
  <si>
    <t>San Andreas</t>
  </si>
  <si>
    <t>Vallecito</t>
  </si>
  <si>
    <t>Wilseyville</t>
  </si>
  <si>
    <t>Ballico</t>
  </si>
  <si>
    <t>Catheys Valley</t>
  </si>
  <si>
    <t>Cressey</t>
  </si>
  <si>
    <t>Crows Landing</t>
  </si>
  <si>
    <t>Denair</t>
  </si>
  <si>
    <t>El Nido</t>
  </si>
  <si>
    <t>El Portal</t>
  </si>
  <si>
    <t>Escalon</t>
  </si>
  <si>
    <t>Hilmar</t>
  </si>
  <si>
    <t>Hughson</t>
  </si>
  <si>
    <t>Long Barn</t>
  </si>
  <si>
    <t>Manteca</t>
  </si>
  <si>
    <t>Mariposa</t>
  </si>
  <si>
    <t>Merced</t>
  </si>
  <si>
    <t>Midpines</t>
  </si>
  <si>
    <t>Mi Wuk Village</t>
  </si>
  <si>
    <t>Planada</t>
  </si>
  <si>
    <t>Riverbank</t>
  </si>
  <si>
    <t>Snelling</t>
  </si>
  <si>
    <t>Soulsbyville</t>
  </si>
  <si>
    <t>Stevinson</t>
  </si>
  <si>
    <t>Tuolumne</t>
  </si>
  <si>
    <t>Turlock</t>
  </si>
  <si>
    <t>Twain Harte</t>
  </si>
  <si>
    <t>Vernalis</t>
  </si>
  <si>
    <t>Westley</t>
  </si>
  <si>
    <t>Yosemite National Park</t>
  </si>
  <si>
    <t>Branscomb</t>
  </si>
  <si>
    <t>Caspar</t>
  </si>
  <si>
    <t>Cazadero</t>
  </si>
  <si>
    <t>Clearlake</t>
  </si>
  <si>
    <t>Clearlake Oaks</t>
  </si>
  <si>
    <t>Comptche</t>
  </si>
  <si>
    <t>Covelo</t>
  </si>
  <si>
    <t>Dos Rios</t>
  </si>
  <si>
    <t>Elk</t>
  </si>
  <si>
    <t>Geyserville</t>
  </si>
  <si>
    <t>Glen Ellen</t>
  </si>
  <si>
    <t>Graton</t>
  </si>
  <si>
    <t>Gualala</t>
  </si>
  <si>
    <t>Guerneville</t>
  </si>
  <si>
    <t>Healdsburg</t>
  </si>
  <si>
    <t>Hopland</t>
  </si>
  <si>
    <t>Jenner</t>
  </si>
  <si>
    <t>Kelseyville</t>
  </si>
  <si>
    <t>Kenwood</t>
  </si>
  <si>
    <t>Lakeport</t>
  </si>
  <si>
    <t>Laytonville</t>
  </si>
  <si>
    <t>Lower Lake</t>
  </si>
  <si>
    <t>Mendocino</t>
  </si>
  <si>
    <t>Monte Rio</t>
  </si>
  <si>
    <t>Nice</t>
  </si>
  <si>
    <t>Occidental</t>
  </si>
  <si>
    <t>Hidden Valley Lake</t>
  </si>
  <si>
    <t>Point Arena</t>
  </si>
  <si>
    <t>Potter Valley</t>
  </si>
  <si>
    <t>Redwood Valley</t>
  </si>
  <si>
    <t>Rio Nido</t>
  </si>
  <si>
    <t>Sonoma</t>
  </si>
  <si>
    <t>Ukiah</t>
  </si>
  <si>
    <t>Upper Lake</t>
  </si>
  <si>
    <t>Willits</t>
  </si>
  <si>
    <t>Witter Springs</t>
  </si>
  <si>
    <t>The Sea Ranch</t>
  </si>
  <si>
    <t>Alderpoint</t>
  </si>
  <si>
    <t>McKinleyville</t>
  </si>
  <si>
    <t>Arcata</t>
  </si>
  <si>
    <t>Blue Lake</t>
  </si>
  <si>
    <t>Burnt Ranch</t>
  </si>
  <si>
    <t>Carlotta</t>
  </si>
  <si>
    <t>Garberville</t>
  </si>
  <si>
    <t>Gasquet</t>
  </si>
  <si>
    <t>Honeydew</t>
  </si>
  <si>
    <t>Hoopa</t>
  </si>
  <si>
    <t>Hydesville</t>
  </si>
  <si>
    <t>Klamath</t>
  </si>
  <si>
    <t>Kneeland</t>
  </si>
  <si>
    <t>Korbel</t>
  </si>
  <si>
    <t>Loleta</t>
  </si>
  <si>
    <t>Mad River</t>
  </si>
  <si>
    <t>Miranda</t>
  </si>
  <si>
    <t>Myers Flat</t>
  </si>
  <si>
    <t>Orick</t>
  </si>
  <si>
    <t>Redway</t>
  </si>
  <si>
    <t>Rio Dell</t>
  </si>
  <si>
    <t>Salyer</t>
  </si>
  <si>
    <t>Samoa</t>
  </si>
  <si>
    <t>Smith River</t>
  </si>
  <si>
    <t>Somes Bar</t>
  </si>
  <si>
    <t>Redcrest</t>
  </si>
  <si>
    <t>Weott</t>
  </si>
  <si>
    <t>Piercy</t>
  </si>
  <si>
    <t>Whitethorn</t>
  </si>
  <si>
    <t>Zenia</t>
  </si>
  <si>
    <t>Amador City</t>
  </si>
  <si>
    <t>West Sacramento</t>
  </si>
  <si>
    <t>Capay</t>
  </si>
  <si>
    <t>Carmichael</t>
  </si>
  <si>
    <t>Citrus Heights</t>
  </si>
  <si>
    <t>Cool</t>
  </si>
  <si>
    <t>Diamond Springs</t>
  </si>
  <si>
    <t>Elk Grove</t>
  </si>
  <si>
    <t>Elverta</t>
  </si>
  <si>
    <t>Esparto</t>
  </si>
  <si>
    <t>Fiddletown</t>
  </si>
  <si>
    <t>Foresthill</t>
  </si>
  <si>
    <t>Grizzly Flats</t>
  </si>
  <si>
    <t>Guinda</t>
  </si>
  <si>
    <t>Herald</t>
  </si>
  <si>
    <t>Hood</t>
  </si>
  <si>
    <t>Ione</t>
  </si>
  <si>
    <t>Isleton</t>
  </si>
  <si>
    <t>Knights Landing</t>
  </si>
  <si>
    <t>Lotus</t>
  </si>
  <si>
    <t>McClellan</t>
  </si>
  <si>
    <t>Nicolaus</t>
  </si>
  <si>
    <t>North Highlands</t>
  </si>
  <si>
    <t>Orangevale</t>
  </si>
  <si>
    <t>Penryn</t>
  </si>
  <si>
    <t>Pilot Hill</t>
  </si>
  <si>
    <t>Rancho Cordova</t>
  </si>
  <si>
    <t>Rescue</t>
  </si>
  <si>
    <t>Rio Linda</t>
  </si>
  <si>
    <t>Rio Oso</t>
  </si>
  <si>
    <t>Rocklin</t>
  </si>
  <si>
    <t>Shingle Springs</t>
  </si>
  <si>
    <t>Sloughhouse</t>
  </si>
  <si>
    <t>Sutter Creek</t>
  </si>
  <si>
    <t>Vacaville</t>
  </si>
  <si>
    <t>Volcano</t>
  </si>
  <si>
    <t>Yolo</t>
  </si>
  <si>
    <t>Zamora</t>
  </si>
  <si>
    <t>Drytown</t>
  </si>
  <si>
    <t>Camino</t>
  </si>
  <si>
    <t>Dutch Flat</t>
  </si>
  <si>
    <t>Emigrant Gap</t>
  </si>
  <si>
    <t>Gold Run</t>
  </si>
  <si>
    <t>Kyburz</t>
  </si>
  <si>
    <t>Meadow Vista</t>
  </si>
  <si>
    <t>Pollock Pines</t>
  </si>
  <si>
    <t>Granite Bay</t>
  </si>
  <si>
    <t>El Dorado Hills</t>
  </si>
  <si>
    <t>Beale AFB</t>
  </si>
  <si>
    <t>Arbuckle</t>
  </si>
  <si>
    <t>Berry Creek</t>
  </si>
  <si>
    <t>Biggs</t>
  </si>
  <si>
    <t>Butte City</t>
  </si>
  <si>
    <t>Camptonville</t>
  </si>
  <si>
    <t>Colusa</t>
  </si>
  <si>
    <t>Crescent Mills</t>
  </si>
  <si>
    <t>Dobbins</t>
  </si>
  <si>
    <t>Downieville</t>
  </si>
  <si>
    <t>Dunnigan</t>
  </si>
  <si>
    <t>Forbestown</t>
  </si>
  <si>
    <t>Forest Ranch</t>
  </si>
  <si>
    <t>Glenn</t>
  </si>
  <si>
    <t>Grass Valley</t>
  </si>
  <si>
    <t>Penn Valley</t>
  </si>
  <si>
    <t>Hamilton City</t>
  </si>
  <si>
    <t>Magalia</t>
  </si>
  <si>
    <t>Meadow Valley</t>
  </si>
  <si>
    <t>Nevada City</t>
  </si>
  <si>
    <t>North San Juan</t>
  </si>
  <si>
    <t>Olivehurst</t>
  </si>
  <si>
    <t>Oregon House</t>
  </si>
  <si>
    <t>Oroville</t>
  </si>
  <si>
    <t>Rough and Ready</t>
  </si>
  <si>
    <t>Smartsville</t>
  </si>
  <si>
    <t>Stonyford</t>
  </si>
  <si>
    <t>Willows</t>
  </si>
  <si>
    <t>Yuba City</t>
  </si>
  <si>
    <t>Adin</t>
  </si>
  <si>
    <t>Bieber</t>
  </si>
  <si>
    <t>Big Bar</t>
  </si>
  <si>
    <t>Burney</t>
  </si>
  <si>
    <t>Cassel</t>
  </si>
  <si>
    <t>Castella</t>
  </si>
  <si>
    <t>Shasta Lake</t>
  </si>
  <si>
    <t>Dorris</t>
  </si>
  <si>
    <t>Douglas City</t>
  </si>
  <si>
    <t>Dunsmuir</t>
  </si>
  <si>
    <t>Fall River Mills</t>
  </si>
  <si>
    <t>Flournoy</t>
  </si>
  <si>
    <t>Forks of Salmon</t>
  </si>
  <si>
    <t>Fort Jones</t>
  </si>
  <si>
    <t>French Gulch</t>
  </si>
  <si>
    <t>Gazelle</t>
  </si>
  <si>
    <t>Gerber</t>
  </si>
  <si>
    <t>Happy Camp</t>
  </si>
  <si>
    <t>Hat Creek</t>
  </si>
  <si>
    <t>Hayfork</t>
  </si>
  <si>
    <t>Hornbrook</t>
  </si>
  <si>
    <t>Hyampom</t>
  </si>
  <si>
    <t>Igo</t>
  </si>
  <si>
    <t>Klamath River</t>
  </si>
  <si>
    <t>Lakehead</t>
  </si>
  <si>
    <t>Los Molinos</t>
  </si>
  <si>
    <t>McArthur</t>
  </si>
  <si>
    <t>McCloud</t>
  </si>
  <si>
    <t>Macdoel</t>
  </si>
  <si>
    <t>Montgomery Creek</t>
  </si>
  <si>
    <t>Mount Shasta</t>
  </si>
  <si>
    <t>Nubieber</t>
  </si>
  <si>
    <t>Oak Run</t>
  </si>
  <si>
    <t>Old Station</t>
  </si>
  <si>
    <t>Palo Cedro</t>
  </si>
  <si>
    <t>Paskenta</t>
  </si>
  <si>
    <t>Paynes Creek</t>
  </si>
  <si>
    <t>Platina</t>
  </si>
  <si>
    <t>Red Bluff</t>
  </si>
  <si>
    <t>Scott Bar</t>
  </si>
  <si>
    <t>Seiad Valley</t>
  </si>
  <si>
    <t>Shasta</t>
  </si>
  <si>
    <t>Shingletown</t>
  </si>
  <si>
    <t>Tehama</t>
  </si>
  <si>
    <t>Trinity Center</t>
  </si>
  <si>
    <t>Whitmore</t>
  </si>
  <si>
    <t>Yreka</t>
  </si>
  <si>
    <t>Alturas</t>
  </si>
  <si>
    <t>Blairsden-Graeagle</t>
  </si>
  <si>
    <t>Chilcoot</t>
  </si>
  <si>
    <t>Coleville</t>
  </si>
  <si>
    <t>Floriston</t>
  </si>
  <si>
    <t>Fort Bidwell</t>
  </si>
  <si>
    <t>Herlong</t>
  </si>
  <si>
    <t>Likely</t>
  </si>
  <si>
    <t>Loyalton</t>
  </si>
  <si>
    <t>Madeline</t>
  </si>
  <si>
    <t>Markleeville</t>
  </si>
  <si>
    <t>Portola</t>
  </si>
  <si>
    <t>Calpine</t>
  </si>
  <si>
    <t>Sierra City</t>
  </si>
  <si>
    <t>Susanville</t>
  </si>
  <si>
    <t>Termo</t>
  </si>
  <si>
    <t>Topaz</t>
  </si>
  <si>
    <t>Tulelake</t>
  </si>
  <si>
    <t>Wendel</t>
  </si>
  <si>
    <t>Carnelian Bay</t>
  </si>
  <si>
    <t>Tahoma</t>
  </si>
  <si>
    <t>Kings Beach</t>
  </si>
  <si>
    <t>Tahoe City</t>
  </si>
  <si>
    <t>Olympic Valley</t>
  </si>
  <si>
    <t>Tahoe Vista</t>
  </si>
  <si>
    <t>South Lake Tahoe</t>
  </si>
  <si>
    <t>Truckee</t>
  </si>
  <si>
    <t>Aiea</t>
  </si>
  <si>
    <t>HI</t>
  </si>
  <si>
    <t>Anahola</t>
  </si>
  <si>
    <t>Captain Cook</t>
  </si>
  <si>
    <t>Eleele</t>
  </si>
  <si>
    <t>Ewa Beach</t>
  </si>
  <si>
    <t>Kapolei</t>
  </si>
  <si>
    <t>Haiku</t>
  </si>
  <si>
    <t>Hakalau</t>
  </si>
  <si>
    <t>Haleiwa</t>
  </si>
  <si>
    <t>Hana</t>
  </si>
  <si>
    <t>Hanalei</t>
  </si>
  <si>
    <t>Hanapepe</t>
  </si>
  <si>
    <t>Hauula</t>
  </si>
  <si>
    <t>Hawi</t>
  </si>
  <si>
    <t>Hilo</t>
  </si>
  <si>
    <t>Holualoa</t>
  </si>
  <si>
    <t>Honaunau</t>
  </si>
  <si>
    <t>Honokaa</t>
  </si>
  <si>
    <t>Honomu</t>
  </si>
  <si>
    <t>Hoolehua</t>
  </si>
  <si>
    <t>Kaaawa</t>
  </si>
  <si>
    <t>Kahuku</t>
  </si>
  <si>
    <t>Kahului</t>
  </si>
  <si>
    <t>Kailua</t>
  </si>
  <si>
    <t>Waikoloa</t>
  </si>
  <si>
    <t>Kailua Kona</t>
  </si>
  <si>
    <t>Kalaheo</t>
  </si>
  <si>
    <t>Kalaupapa</t>
  </si>
  <si>
    <t>Kamuela</t>
  </si>
  <si>
    <t>Kaneohe</t>
  </si>
  <si>
    <t>Kapaa</t>
  </si>
  <si>
    <t>Kaumakani</t>
  </si>
  <si>
    <t>Kaunakakai</t>
  </si>
  <si>
    <t>Keaau</t>
  </si>
  <si>
    <t>Kealakekua</t>
  </si>
  <si>
    <t>Kekaha</t>
  </si>
  <si>
    <t>Kihei</t>
  </si>
  <si>
    <t>Kilauea</t>
  </si>
  <si>
    <t>Kapaau</t>
  </si>
  <si>
    <t>Koloa</t>
  </si>
  <si>
    <t>Kualapuu</t>
  </si>
  <si>
    <t>Kurtistown</t>
  </si>
  <si>
    <t>Lahaina</t>
  </si>
  <si>
    <t>Laie</t>
  </si>
  <si>
    <t>Lanai City</t>
  </si>
  <si>
    <t>Laupahoehoe</t>
  </si>
  <si>
    <t>Lawai</t>
  </si>
  <si>
    <t>Lihue</t>
  </si>
  <si>
    <t>Makawao</t>
  </si>
  <si>
    <t>Makaweli</t>
  </si>
  <si>
    <t>Maunaloa</t>
  </si>
  <si>
    <t>Naalehu</t>
  </si>
  <si>
    <t>Ninole</t>
  </si>
  <si>
    <t>Ookala</t>
  </si>
  <si>
    <t>Paauilo</t>
  </si>
  <si>
    <t>Pahala</t>
  </si>
  <si>
    <t>Pahoa</t>
  </si>
  <si>
    <t>Paia</t>
  </si>
  <si>
    <t>Papaaloa</t>
  </si>
  <si>
    <t>Papaikou</t>
  </si>
  <si>
    <t>Pepeekeo</t>
  </si>
  <si>
    <t>Wahiawa</t>
  </si>
  <si>
    <t>Mililani</t>
  </si>
  <si>
    <t>Kula</t>
  </si>
  <si>
    <t>Waialua</t>
  </si>
  <si>
    <t>Waianae</t>
  </si>
  <si>
    <t>Wailuku</t>
  </si>
  <si>
    <t>Waimanalo</t>
  </si>
  <si>
    <t>Waimea</t>
  </si>
  <si>
    <t>Waipahu</t>
  </si>
  <si>
    <t>Honolulu</t>
  </si>
  <si>
    <t>OR</t>
  </si>
  <si>
    <t>Beavercreek</t>
  </si>
  <si>
    <t>Boring</t>
  </si>
  <si>
    <t>Cascade Locks</t>
  </si>
  <si>
    <t>Clackamas</t>
  </si>
  <si>
    <t>Clatskanie</t>
  </si>
  <si>
    <t>Corbett</t>
  </si>
  <si>
    <t>Donald</t>
  </si>
  <si>
    <t>Dufur</t>
  </si>
  <si>
    <t>Eagle Creek</t>
  </si>
  <si>
    <t>Estacada</t>
  </si>
  <si>
    <t>Gervais</t>
  </si>
  <si>
    <t>Hood River</t>
  </si>
  <si>
    <t>Lake Oswego</t>
  </si>
  <si>
    <t>Maupin</t>
  </si>
  <si>
    <t>Molalla</t>
  </si>
  <si>
    <t>Mosier</t>
  </si>
  <si>
    <t>Mount Hood Parkdale</t>
  </si>
  <si>
    <t>Mulino</t>
  </si>
  <si>
    <t>Oregon City</t>
  </si>
  <si>
    <t>Rainier</t>
  </si>
  <si>
    <t>Rhododendron</t>
  </si>
  <si>
    <t>Rufus</t>
  </si>
  <si>
    <t>Saint Helens</t>
  </si>
  <si>
    <t>Deer Island</t>
  </si>
  <si>
    <t>Scappoose</t>
  </si>
  <si>
    <t>The Dalles</t>
  </si>
  <si>
    <t>Tualatin</t>
  </si>
  <si>
    <t>Tygh Valley</t>
  </si>
  <si>
    <t>Vernonia</t>
  </si>
  <si>
    <t>Welches</t>
  </si>
  <si>
    <t>West Linn</t>
  </si>
  <si>
    <t>Happy Valley</t>
  </si>
  <si>
    <t>Arch Cape</t>
  </si>
  <si>
    <t>Cannon Beach</t>
  </si>
  <si>
    <t>Forest Grove</t>
  </si>
  <si>
    <t>Gales Creek</t>
  </si>
  <si>
    <t>Garibaldi</t>
  </si>
  <si>
    <t>Hebo</t>
  </si>
  <si>
    <t>Manzanita</t>
  </si>
  <si>
    <t>Nehalem</t>
  </si>
  <si>
    <t>Newberg</t>
  </si>
  <si>
    <t>North Plains</t>
  </si>
  <si>
    <t>Pacific City</t>
  </si>
  <si>
    <t>Tillamook</t>
  </si>
  <si>
    <t>Tolovana Park</t>
  </si>
  <si>
    <t>Yamhill</t>
  </si>
  <si>
    <t>Neskowin</t>
  </si>
  <si>
    <t>Alsea</t>
  </si>
  <si>
    <t>Aumsville</t>
  </si>
  <si>
    <t>Depoe Bay</t>
  </si>
  <si>
    <t>Grand Ronde</t>
  </si>
  <si>
    <t>Idanha</t>
  </si>
  <si>
    <t>Logsden</t>
  </si>
  <si>
    <t>Mill City</t>
  </si>
  <si>
    <t>Mount Angel</t>
  </si>
  <si>
    <t>Neotsu</t>
  </si>
  <si>
    <t>South Beach</t>
  </si>
  <si>
    <t>Otter Rock</t>
  </si>
  <si>
    <t>Philomath</t>
  </si>
  <si>
    <t>Rickreall</t>
  </si>
  <si>
    <t>Scotts Mills</t>
  </si>
  <si>
    <t>Seal Rock</t>
  </si>
  <si>
    <t>Shedd</t>
  </si>
  <si>
    <t>Siletz</t>
  </si>
  <si>
    <t>Stayton</t>
  </si>
  <si>
    <t>Sublimity</t>
  </si>
  <si>
    <t>Gleneden Beach</t>
  </si>
  <si>
    <t>Tangent</t>
  </si>
  <si>
    <t>Tidewater</t>
  </si>
  <si>
    <t>Waldport</t>
  </si>
  <si>
    <t>Willamina</t>
  </si>
  <si>
    <t>Azalea</t>
  </si>
  <si>
    <t>Bandon</t>
  </si>
  <si>
    <t>Blachly</t>
  </si>
  <si>
    <t>Camas Valley</t>
  </si>
  <si>
    <t>Canyonville</t>
  </si>
  <si>
    <t>Coos Bay</t>
  </si>
  <si>
    <t>Coquille</t>
  </si>
  <si>
    <t>Days Creek</t>
  </si>
  <si>
    <t>Dorena</t>
  </si>
  <si>
    <t>Drain</t>
  </si>
  <si>
    <t>Glide</t>
  </si>
  <si>
    <t>Gold Beach</t>
  </si>
  <si>
    <t>Idleyld Park</t>
  </si>
  <si>
    <t>Langlois</t>
  </si>
  <si>
    <t>Lorane</t>
  </si>
  <si>
    <t>Marcola</t>
  </si>
  <si>
    <t>Myrtle Creek</t>
  </si>
  <si>
    <t>Myrtle Point</t>
  </si>
  <si>
    <t>Noti</t>
  </si>
  <si>
    <t>Oakridge</t>
  </si>
  <si>
    <t>Port Orford</t>
  </si>
  <si>
    <t>Reedsport</t>
  </si>
  <si>
    <t>Riddle</t>
  </si>
  <si>
    <t>Roseburg</t>
  </si>
  <si>
    <t>Sixes</t>
  </si>
  <si>
    <t>Swisshome</t>
  </si>
  <si>
    <t>Tenmile</t>
  </si>
  <si>
    <t>Tiller</t>
  </si>
  <si>
    <t>Umpqua</t>
  </si>
  <si>
    <t>Veneta</t>
  </si>
  <si>
    <t>Walterville</t>
  </si>
  <si>
    <t>Westfir</t>
  </si>
  <si>
    <t>Yachats</t>
  </si>
  <si>
    <t>Yoncalla</t>
  </si>
  <si>
    <t>Central Point</t>
  </si>
  <si>
    <t>Butte Falls</t>
  </si>
  <si>
    <t>Cave Junction</t>
  </si>
  <si>
    <t>Eagle Point</t>
  </si>
  <si>
    <t>Grants Pass</t>
  </si>
  <si>
    <t>Kerby</t>
  </si>
  <si>
    <t>Merlin</t>
  </si>
  <si>
    <t>Rogue River</t>
  </si>
  <si>
    <t>Shady Cove</t>
  </si>
  <si>
    <t>Talent</t>
  </si>
  <si>
    <t>Wilderville</t>
  </si>
  <si>
    <t>Klamath Falls</t>
  </si>
  <si>
    <t>Bly</t>
  </si>
  <si>
    <t>Bonanza</t>
  </si>
  <si>
    <t>Chiloquin</t>
  </si>
  <si>
    <t>Dairy</t>
  </si>
  <si>
    <t>Fort Klamath</t>
  </si>
  <si>
    <t>Keno</t>
  </si>
  <si>
    <t>Malin</t>
  </si>
  <si>
    <t>New Pine Creek</t>
  </si>
  <si>
    <t>Plush</t>
  </si>
  <si>
    <t>Sprague River</t>
  </si>
  <si>
    <t>Summer Lake</t>
  </si>
  <si>
    <t>Christmas Valley</t>
  </si>
  <si>
    <t>Bend</t>
  </si>
  <si>
    <t>Fields</t>
  </si>
  <si>
    <t>Ashwood</t>
  </si>
  <si>
    <t>Camp Sherman</t>
  </si>
  <si>
    <t>Chemult</t>
  </si>
  <si>
    <t>Fort Rock</t>
  </si>
  <si>
    <t>Frenchglen</t>
  </si>
  <si>
    <t>La Pine</t>
  </si>
  <si>
    <t>Madras</t>
  </si>
  <si>
    <t>Powell Butte</t>
  </si>
  <si>
    <t>Prineville</t>
  </si>
  <si>
    <t>Sisters</t>
  </si>
  <si>
    <t>Terrebonne</t>
  </si>
  <si>
    <t>Athena</t>
  </si>
  <si>
    <t>Baker City</t>
  </si>
  <si>
    <t>Bates</t>
  </si>
  <si>
    <t>Boardman</t>
  </si>
  <si>
    <t>Canyon City</t>
  </si>
  <si>
    <t>Fossil</t>
  </si>
  <si>
    <t>Haines</t>
  </si>
  <si>
    <t>Halfway</t>
  </si>
  <si>
    <t>Helix</t>
  </si>
  <si>
    <t>Heppner</t>
  </si>
  <si>
    <t>Hermiston</t>
  </si>
  <si>
    <t>Imbler</t>
  </si>
  <si>
    <t>Imnaha</t>
  </si>
  <si>
    <t>Irrigon</t>
  </si>
  <si>
    <t>John Day</t>
  </si>
  <si>
    <t>La Grande</t>
  </si>
  <si>
    <t>Lostine</t>
  </si>
  <si>
    <t>Milton Freewater</t>
  </si>
  <si>
    <t>North Powder</t>
  </si>
  <si>
    <t>Pilot Rock</t>
  </si>
  <si>
    <t>Spray</t>
  </si>
  <si>
    <t>Sumpter</t>
  </si>
  <si>
    <t>Wallowa</t>
  </si>
  <si>
    <t>Brogan</t>
  </si>
  <si>
    <t>Drewsey</t>
  </si>
  <si>
    <t>Durkee</t>
  </si>
  <si>
    <t>Ironside</t>
  </si>
  <si>
    <t>Jordan Valley</t>
  </si>
  <si>
    <t>Juntura</t>
  </si>
  <si>
    <t>Nyssa</t>
  </si>
  <si>
    <t>Westfall</t>
  </si>
  <si>
    <t>WA</t>
  </si>
  <si>
    <t>Federal Way</t>
  </si>
  <si>
    <t>Black Diamond</t>
  </si>
  <si>
    <t>Bothell</t>
  </si>
  <si>
    <t>Carnation</t>
  </si>
  <si>
    <t>Duvall</t>
  </si>
  <si>
    <t>Edmonds</t>
  </si>
  <si>
    <t>Enumclaw</t>
  </si>
  <si>
    <t>Fall City</t>
  </si>
  <si>
    <t>Issaquah</t>
  </si>
  <si>
    <t>Kenmore</t>
  </si>
  <si>
    <t>Lynnwood</t>
  </si>
  <si>
    <t>Maple Valley</t>
  </si>
  <si>
    <t>Mercer Island</t>
  </si>
  <si>
    <t>Mountlake Terrace</t>
  </si>
  <si>
    <t>Ravensdale</t>
  </si>
  <si>
    <t>Renton</t>
  </si>
  <si>
    <t>Snoqualmie</t>
  </si>
  <si>
    <t>Snoqualmie Pass</t>
  </si>
  <si>
    <t>Vashon</t>
  </si>
  <si>
    <t>Woodinville</t>
  </si>
  <si>
    <t>Sammamish</t>
  </si>
  <si>
    <t>Seattle</t>
  </si>
  <si>
    <t>Bainbridge Island</t>
  </si>
  <si>
    <t>Anacortes</t>
  </si>
  <si>
    <t>Blakely Island</t>
  </si>
  <si>
    <t>Concrete</t>
  </si>
  <si>
    <t>Coupeville</t>
  </si>
  <si>
    <t>Darrington</t>
  </si>
  <si>
    <t>Deer Harbor</t>
  </si>
  <si>
    <t>Eastsound</t>
  </si>
  <si>
    <t>Friday Harbor</t>
  </si>
  <si>
    <t>Gold Bar</t>
  </si>
  <si>
    <t>Greenbank</t>
  </si>
  <si>
    <t>Index</t>
  </si>
  <si>
    <t>La Conner</t>
  </si>
  <si>
    <t>Lake Stevens</t>
  </si>
  <si>
    <t>Lopez Island</t>
  </si>
  <si>
    <t>Lummi Island</t>
  </si>
  <si>
    <t>Lynden</t>
  </si>
  <si>
    <t>Maple Falls</t>
  </si>
  <si>
    <t>Marblemount</t>
  </si>
  <si>
    <t>Mukilteo</t>
  </si>
  <si>
    <t>Nooksack</t>
  </si>
  <si>
    <t>Olga</t>
  </si>
  <si>
    <t>Orcas</t>
  </si>
  <si>
    <t>Point Roberts</t>
  </si>
  <si>
    <t>Camano Island</t>
  </si>
  <si>
    <t>Sedro Woolley</t>
  </si>
  <si>
    <t>Shaw Island</t>
  </si>
  <si>
    <t>Skykomish</t>
  </si>
  <si>
    <t>Snohomish</t>
  </si>
  <si>
    <t>Sultan</t>
  </si>
  <si>
    <t>Sumas</t>
  </si>
  <si>
    <t>Anderson Island</t>
  </si>
  <si>
    <t>Bremerton</t>
  </si>
  <si>
    <t>Brinnon</t>
  </si>
  <si>
    <t>Carbonado</t>
  </si>
  <si>
    <t>Chimacum</t>
  </si>
  <si>
    <t>Clallam Bay</t>
  </si>
  <si>
    <t>Eatonville</t>
  </si>
  <si>
    <t>Gig Harbor</t>
  </si>
  <si>
    <t>Forks</t>
  </si>
  <si>
    <t>Fox Island</t>
  </si>
  <si>
    <t>Glenoma</t>
  </si>
  <si>
    <t>Port Hadlock</t>
  </si>
  <si>
    <t>Hansville</t>
  </si>
  <si>
    <t>Lakebay</t>
  </si>
  <si>
    <t>La Push</t>
  </si>
  <si>
    <t>Longbranch</t>
  </si>
  <si>
    <t>Neah Bay</t>
  </si>
  <si>
    <t>Nordland</t>
  </si>
  <si>
    <t>Olalla</t>
  </si>
  <si>
    <t>Orting</t>
  </si>
  <si>
    <t>Port Angeles</t>
  </si>
  <si>
    <t>Port Ludlow</t>
  </si>
  <si>
    <t>Port Orchard</t>
  </si>
  <si>
    <t>Port Townsend</t>
  </si>
  <si>
    <t>Poulsbo</t>
  </si>
  <si>
    <t>Puyallup</t>
  </si>
  <si>
    <t>Quilcene</t>
  </si>
  <si>
    <t>Randle</t>
  </si>
  <si>
    <t>Seabeck</t>
  </si>
  <si>
    <t>Sekiu</t>
  </si>
  <si>
    <t>Sequim</t>
  </si>
  <si>
    <t>South Prairie</t>
  </si>
  <si>
    <t>Spanaway</t>
  </si>
  <si>
    <t>Steilacoom</t>
  </si>
  <si>
    <t>Bonney Lake</t>
  </si>
  <si>
    <t>Suquamish</t>
  </si>
  <si>
    <t>Wilkeson</t>
  </si>
  <si>
    <t>Tacoma</t>
  </si>
  <si>
    <t>University Place</t>
  </si>
  <si>
    <t>Lacey</t>
  </si>
  <si>
    <t>Allyn</t>
  </si>
  <si>
    <t>Amanda Park</t>
  </si>
  <si>
    <t>Bay Center</t>
  </si>
  <si>
    <t>Belfair</t>
  </si>
  <si>
    <t>Bucoda</t>
  </si>
  <si>
    <t>Chehalis</t>
  </si>
  <si>
    <t>Cinebar</t>
  </si>
  <si>
    <t>Copalis Beach</t>
  </si>
  <si>
    <t>Cosmopolis</t>
  </si>
  <si>
    <t>Grapeview</t>
  </si>
  <si>
    <t>Grayland</t>
  </si>
  <si>
    <t>Hoodsport</t>
  </si>
  <si>
    <t>Hoquiam</t>
  </si>
  <si>
    <t>Humptulips</t>
  </si>
  <si>
    <t>Lilliwaup</t>
  </si>
  <si>
    <t>McCleary</t>
  </si>
  <si>
    <t>Montesano</t>
  </si>
  <si>
    <t>Mossyrock</t>
  </si>
  <si>
    <t>Napavine</t>
  </si>
  <si>
    <t>Ocean Shores</t>
  </si>
  <si>
    <t>Pacific Beach</t>
  </si>
  <si>
    <t>Pe Ell</t>
  </si>
  <si>
    <t>Quinault</t>
  </si>
  <si>
    <t>Ryderwood</t>
  </si>
  <si>
    <t>Salkum</t>
  </si>
  <si>
    <t>Satsop</t>
  </si>
  <si>
    <t>Taholah</t>
  </si>
  <si>
    <t>Tahuya</t>
  </si>
  <si>
    <t>Tenino</t>
  </si>
  <si>
    <t>Tokeland</t>
  </si>
  <si>
    <t>Vader</t>
  </si>
  <si>
    <t>Winlock</t>
  </si>
  <si>
    <t>Yelm</t>
  </si>
  <si>
    <t>Ariel</t>
  </si>
  <si>
    <t>Bingen</t>
  </si>
  <si>
    <t>Brush Prairie</t>
  </si>
  <si>
    <t>Camas</t>
  </si>
  <si>
    <t>Cathlamet</t>
  </si>
  <si>
    <t>Cougar</t>
  </si>
  <si>
    <t>Dallesport</t>
  </si>
  <si>
    <t>Goldendale</t>
  </si>
  <si>
    <t>Grays River</t>
  </si>
  <si>
    <t>Ilwaco</t>
  </si>
  <si>
    <t>Kalama</t>
  </si>
  <si>
    <t>Klickitat</t>
  </si>
  <si>
    <t>Naselle</t>
  </si>
  <si>
    <t>North Bonneville</t>
  </si>
  <si>
    <t>Rosburg</t>
  </si>
  <si>
    <t>Seaview</t>
  </si>
  <si>
    <t>Silverlake</t>
  </si>
  <si>
    <t>Skamokawa</t>
  </si>
  <si>
    <t>Toutle</t>
  </si>
  <si>
    <t>Vancouver</t>
  </si>
  <si>
    <t>Wahkiacus</t>
  </si>
  <si>
    <t>Washougal</t>
  </si>
  <si>
    <t>White Salmon</t>
  </si>
  <si>
    <t>Wishram</t>
  </si>
  <si>
    <t>Yacolt</t>
  </si>
  <si>
    <t>Wenatchee</t>
  </si>
  <si>
    <t>East Wenatchee</t>
  </si>
  <si>
    <t>Cashmere</t>
  </si>
  <si>
    <t>Chelan</t>
  </si>
  <si>
    <t>Chelan Falls</t>
  </si>
  <si>
    <t>Conconully</t>
  </si>
  <si>
    <t>Entiat</t>
  </si>
  <si>
    <t>Malott</t>
  </si>
  <si>
    <t>Mazama</t>
  </si>
  <si>
    <t>Methow</t>
  </si>
  <si>
    <t>Monitor</t>
  </si>
  <si>
    <t>Moses Lake</t>
  </si>
  <si>
    <t>Okanogan</t>
  </si>
  <si>
    <t>Omak</t>
  </si>
  <si>
    <t>Orondo</t>
  </si>
  <si>
    <t>Pateros</t>
  </si>
  <si>
    <t>Peshastin</t>
  </si>
  <si>
    <t>Soap Lake</t>
  </si>
  <si>
    <t>Tonasket</t>
  </si>
  <si>
    <t>Twisp</t>
  </si>
  <si>
    <t>Warden</t>
  </si>
  <si>
    <t>Wilson Creek</t>
  </si>
  <si>
    <t>Yakima</t>
  </si>
  <si>
    <t>Cle Elum</t>
  </si>
  <si>
    <t>Cowiche</t>
  </si>
  <si>
    <t>Ellensburg</t>
  </si>
  <si>
    <t>Kittitas</t>
  </si>
  <si>
    <t>Mabton</t>
  </si>
  <si>
    <t>Moxee</t>
  </si>
  <si>
    <t>Naches</t>
  </si>
  <si>
    <t>Ronald</t>
  </si>
  <si>
    <t>Selah</t>
  </si>
  <si>
    <t>South Cle Elum</t>
  </si>
  <si>
    <t>Tieton</t>
  </si>
  <si>
    <t>Toppenish</t>
  </si>
  <si>
    <t>Vantage</t>
  </si>
  <si>
    <t>Wapato</t>
  </si>
  <si>
    <t>White Swan</t>
  </si>
  <si>
    <t>Zillah</t>
  </si>
  <si>
    <t>Airway Heights</t>
  </si>
  <si>
    <t>Chattaroy</t>
  </si>
  <si>
    <t>Edwall</t>
  </si>
  <si>
    <t>Fairchild AFB</t>
  </si>
  <si>
    <t>Greenacres</t>
  </si>
  <si>
    <t>Latah</t>
  </si>
  <si>
    <t>Liberty Lake</t>
  </si>
  <si>
    <t>Medical Lake</t>
  </si>
  <si>
    <t>Mica</t>
  </si>
  <si>
    <t>Newman Lake</t>
  </si>
  <si>
    <t>Nine Mile Falls</t>
  </si>
  <si>
    <t>Otis Orchards</t>
  </si>
  <si>
    <t>Reardan</t>
  </si>
  <si>
    <t>Spangle</t>
  </si>
  <si>
    <t>Tekoa</t>
  </si>
  <si>
    <t>Valleyford</t>
  </si>
  <si>
    <t>Veradale</t>
  </si>
  <si>
    <t>Wellpinit</t>
  </si>
  <si>
    <t>Addy</t>
  </si>
  <si>
    <t>Almira</t>
  </si>
  <si>
    <t>Benge</t>
  </si>
  <si>
    <t>Chewelah</t>
  </si>
  <si>
    <t>Colville</t>
  </si>
  <si>
    <t>Coulee City</t>
  </si>
  <si>
    <t>Coulee Dam</t>
  </si>
  <si>
    <t>Cusick</t>
  </si>
  <si>
    <t>Electric City</t>
  </si>
  <si>
    <t>Elmer City</t>
  </si>
  <si>
    <t>Grand Coulee</t>
  </si>
  <si>
    <t>Hartline</t>
  </si>
  <si>
    <t>Hay</t>
  </si>
  <si>
    <t>Hunters</t>
  </si>
  <si>
    <t>Inchelium</t>
  </si>
  <si>
    <t>Kettle Falls</t>
  </si>
  <si>
    <t>Lacrosse</t>
  </si>
  <si>
    <t>Lamona</t>
  </si>
  <si>
    <t>Laurier</t>
  </si>
  <si>
    <t>Loon Lake</t>
  </si>
  <si>
    <t>Malo</t>
  </si>
  <si>
    <t>Metaline</t>
  </si>
  <si>
    <t>Metaline Falls</t>
  </si>
  <si>
    <t>Mohler</t>
  </si>
  <si>
    <t>Nespelem</t>
  </si>
  <si>
    <t>Oakesdale</t>
  </si>
  <si>
    <t>Palouse</t>
  </si>
  <si>
    <t>Ritzville</t>
  </si>
  <si>
    <t>Steptoe</t>
  </si>
  <si>
    <t>Usk</t>
  </si>
  <si>
    <t>Wilbur</t>
  </si>
  <si>
    <t>Pasco</t>
  </si>
  <si>
    <t>Bickleton</t>
  </si>
  <si>
    <t>College Place</t>
  </si>
  <si>
    <t>Connell</t>
  </si>
  <si>
    <t>Eltopia</t>
  </si>
  <si>
    <t>Kahlotus</t>
  </si>
  <si>
    <t>Kennewick</t>
  </si>
  <si>
    <t>Lind</t>
  </si>
  <si>
    <t>Othello</t>
  </si>
  <si>
    <t>Mattawa</t>
  </si>
  <si>
    <t>Prosser</t>
  </si>
  <si>
    <t>West Richland</t>
  </si>
  <si>
    <t>Royal City</t>
  </si>
  <si>
    <t>Touchet</t>
  </si>
  <si>
    <t>Waitsburg</t>
  </si>
  <si>
    <t>Walla Walla</t>
  </si>
  <si>
    <t>Washtucna</t>
  </si>
  <si>
    <t>Anatone</t>
  </si>
  <si>
    <t>Asotin</t>
  </si>
  <si>
    <t>Anchorage</t>
  </si>
  <si>
    <t>AK</t>
  </si>
  <si>
    <t>JBER</t>
  </si>
  <si>
    <t>Indian</t>
  </si>
  <si>
    <t>Adak</t>
  </si>
  <si>
    <t>Atka</t>
  </si>
  <si>
    <t>Chignik Lake</t>
  </si>
  <si>
    <t>Port Heiden</t>
  </si>
  <si>
    <t>Port Lions</t>
  </si>
  <si>
    <t>Akiachak</t>
  </si>
  <si>
    <t>Akiak</t>
  </si>
  <si>
    <t>Akutan</t>
  </si>
  <si>
    <t>Alakanuk</t>
  </si>
  <si>
    <t>Aleknagik</t>
  </si>
  <si>
    <t>Anchor Point</t>
  </si>
  <si>
    <t>Aniak</t>
  </si>
  <si>
    <t>Anvik</t>
  </si>
  <si>
    <t>Chefornak</t>
  </si>
  <si>
    <t>Chevak</t>
  </si>
  <si>
    <t>Chignik</t>
  </si>
  <si>
    <t>Chignik Lagoon</t>
  </si>
  <si>
    <t>Chitina</t>
  </si>
  <si>
    <t>Chugiak</t>
  </si>
  <si>
    <t>Clam Gulch</t>
  </si>
  <si>
    <t>Clarks Point</t>
  </si>
  <si>
    <t>Cold Bay</t>
  </si>
  <si>
    <t>Cooper Landing</t>
  </si>
  <si>
    <t>Copper Center</t>
  </si>
  <si>
    <t>Crooked Creek</t>
  </si>
  <si>
    <t>Dillingham</t>
  </si>
  <si>
    <t>Eek</t>
  </si>
  <si>
    <t>Egegik</t>
  </si>
  <si>
    <t>Ekwok</t>
  </si>
  <si>
    <t>Emmonak</t>
  </si>
  <si>
    <t>False Pass</t>
  </si>
  <si>
    <t>Gakona</t>
  </si>
  <si>
    <t>Girdwood</t>
  </si>
  <si>
    <t>Glennallen</t>
  </si>
  <si>
    <t>Goodnews Bay</t>
  </si>
  <si>
    <t>Saint George Island</t>
  </si>
  <si>
    <t>Hooper Bay</t>
  </si>
  <si>
    <t>Iliamna</t>
  </si>
  <si>
    <t>Kalskag</t>
  </si>
  <si>
    <t>Kasigluk</t>
  </si>
  <si>
    <t>Kasilof</t>
  </si>
  <si>
    <t>Kenai</t>
  </si>
  <si>
    <t>King Cove</t>
  </si>
  <si>
    <t>King Salmon</t>
  </si>
  <si>
    <t>Kipnuk</t>
  </si>
  <si>
    <t>Kodiak</t>
  </si>
  <si>
    <t>Kotlik</t>
  </si>
  <si>
    <t>Kwethluk</t>
  </si>
  <si>
    <t>Kwigillingok</t>
  </si>
  <si>
    <t>Larsen Bay</t>
  </si>
  <si>
    <t>Levelock</t>
  </si>
  <si>
    <t>Lower Kalskag</t>
  </si>
  <si>
    <t>Manokotak</t>
  </si>
  <si>
    <t>Mekoryuk</t>
  </si>
  <si>
    <t>Moose Pass</t>
  </si>
  <si>
    <t>Mountain Village</t>
  </si>
  <si>
    <t>Naknek</t>
  </si>
  <si>
    <t>Napakiak</t>
  </si>
  <si>
    <t>New Stuyahok</t>
  </si>
  <si>
    <t>Toksook Bay</t>
  </si>
  <si>
    <t>Nikolski</t>
  </si>
  <si>
    <t>Ninilchik</t>
  </si>
  <si>
    <t>Nondalton</t>
  </si>
  <si>
    <t>Nunapitchuk</t>
  </si>
  <si>
    <t>Old Harbor</t>
  </si>
  <si>
    <t>Ouzinkie</t>
  </si>
  <si>
    <t>Pedro Bay</t>
  </si>
  <si>
    <t>Pilot Station</t>
  </si>
  <si>
    <t>Platinum</t>
  </si>
  <si>
    <t>Port Alsworth</t>
  </si>
  <si>
    <t>Wasilla</t>
  </si>
  <si>
    <t>Quinhagak</t>
  </si>
  <si>
    <t>Red Devil</t>
  </si>
  <si>
    <t>Russian Mission</t>
  </si>
  <si>
    <t>Saint Paul Island</t>
  </si>
  <si>
    <t>Sand Point</t>
  </si>
  <si>
    <t>Scammon Bay</t>
  </si>
  <si>
    <t>Seldovia</t>
  </si>
  <si>
    <t>Shageluk</t>
  </si>
  <si>
    <t>Nunam Iqua</t>
  </si>
  <si>
    <t>Skwentna</t>
  </si>
  <si>
    <t>Sleetmute</t>
  </si>
  <si>
    <t>Soldotna</t>
  </si>
  <si>
    <t>South Naknek</t>
  </si>
  <si>
    <t>Stebbins</t>
  </si>
  <si>
    <t>Talkeetna</t>
  </si>
  <si>
    <t>Tatitlek</t>
  </si>
  <si>
    <t>Togiak</t>
  </si>
  <si>
    <t>Tuluksak</t>
  </si>
  <si>
    <t>Tuntutuliak</t>
  </si>
  <si>
    <t>Tununak</t>
  </si>
  <si>
    <t>Tyonek</t>
  </si>
  <si>
    <t>Trapper Creek</t>
  </si>
  <si>
    <t>Unalakleet</t>
  </si>
  <si>
    <t>Unalaska</t>
  </si>
  <si>
    <t>Yakutat</t>
  </si>
  <si>
    <t>Nightmute</t>
  </si>
  <si>
    <t>Nikolai</t>
  </si>
  <si>
    <t>Dutch Harbor</t>
  </si>
  <si>
    <t>Eielson AFB</t>
  </si>
  <si>
    <t>Fort Wainwright</t>
  </si>
  <si>
    <t>North Pole</t>
  </si>
  <si>
    <t>Salcha</t>
  </si>
  <si>
    <t>Allakaket</t>
  </si>
  <si>
    <t>Anaktuvuk Pass</t>
  </si>
  <si>
    <t>Arctic Village</t>
  </si>
  <si>
    <t>Barrow</t>
  </si>
  <si>
    <t>Bettles Field</t>
  </si>
  <si>
    <t>Cantwell</t>
  </si>
  <si>
    <t>Delta Junction</t>
  </si>
  <si>
    <t>Elim</t>
  </si>
  <si>
    <t>Fort Yukon</t>
  </si>
  <si>
    <t>Gambell</t>
  </si>
  <si>
    <t>Huslia</t>
  </si>
  <si>
    <t>Kaktovik</t>
  </si>
  <si>
    <t>Kaltag</t>
  </si>
  <si>
    <t>Kiana</t>
  </si>
  <si>
    <t>Kivalina</t>
  </si>
  <si>
    <t>Kobuk</t>
  </si>
  <si>
    <t>Kotzebue</t>
  </si>
  <si>
    <t>Koyuk</t>
  </si>
  <si>
    <t>Koyukuk</t>
  </si>
  <si>
    <t>Manley Hot Springs</t>
  </si>
  <si>
    <t>Lake Minchumina</t>
  </si>
  <si>
    <t>Point Lay</t>
  </si>
  <si>
    <t>Nenana</t>
  </si>
  <si>
    <t>Noatak</t>
  </si>
  <si>
    <t>Noorvik</t>
  </si>
  <si>
    <t>Northway</t>
  </si>
  <si>
    <t>Nulato</t>
  </si>
  <si>
    <t>Point Hope</t>
  </si>
  <si>
    <t>Savoonga</t>
  </si>
  <si>
    <t>Selawik</t>
  </si>
  <si>
    <t>Shaktoolik</t>
  </si>
  <si>
    <t>Shishmaref</t>
  </si>
  <si>
    <t>Shungnak</t>
  </si>
  <si>
    <t>Stevens Village</t>
  </si>
  <si>
    <t>Tanacross</t>
  </si>
  <si>
    <t>Tanana</t>
  </si>
  <si>
    <t>Teller</t>
  </si>
  <si>
    <t>Tok</t>
  </si>
  <si>
    <t>Venetie</t>
  </si>
  <si>
    <t>White Mountain</t>
  </si>
  <si>
    <t>Brevig Mission</t>
  </si>
  <si>
    <t>Chalkyitsik</t>
  </si>
  <si>
    <t>Nuiqsut</t>
  </si>
  <si>
    <t>Atqasuk</t>
  </si>
  <si>
    <t>Angoon</t>
  </si>
  <si>
    <t>Elfin Cove</t>
  </si>
  <si>
    <t>Gustavus</t>
  </si>
  <si>
    <t>Hoonah</t>
  </si>
  <si>
    <t>Kake</t>
  </si>
  <si>
    <t>Port Alexander</t>
  </si>
  <si>
    <t>Skagway</t>
  </si>
  <si>
    <t>Tenakee Springs</t>
  </si>
  <si>
    <t>Ketchikan</t>
  </si>
  <si>
    <t>Coffman Cove</t>
  </si>
  <si>
    <t>Thorne Bay</t>
  </si>
  <si>
    <t>Hydaburg</t>
  </si>
  <si>
    <t>Klawock</t>
  </si>
  <si>
    <t>Metlakatla</t>
  </si>
  <si>
    <t>Wrangell</t>
  </si>
  <si>
    <t>Amount DEM</t>
  </si>
  <si>
    <t>Amount GOP</t>
  </si>
  <si>
    <t>Amount OTH</t>
  </si>
  <si>
    <t>Individuals Contributions Total (NIMSP 2014)</t>
  </si>
  <si>
    <t>TOT DEM</t>
  </si>
  <si>
    <t>TOT GOP</t>
  </si>
  <si>
    <t>GOP adv</t>
  </si>
  <si>
    <t>SELF: Catsimatidis (R)</t>
  </si>
  <si>
    <t>SELF: Rauner (R)</t>
  </si>
  <si>
    <t>SELF: Spitzer (D)</t>
  </si>
  <si>
    <t>SELF: Refunds for Jim Himes (D) from prior year contributions</t>
  </si>
  <si>
    <t>SELF: Rob McCord (D)</t>
  </si>
  <si>
    <t>DEM advantage indicator</t>
  </si>
  <si>
    <t>DEM win pct</t>
  </si>
  <si>
    <t>DEMS</t>
  </si>
  <si>
    <t>Zip</t>
  </si>
  <si>
    <t>SES pct</t>
  </si>
  <si>
    <t>Amount</t>
  </si>
  <si>
    <t>GOP</t>
  </si>
  <si>
    <t>SELF?</t>
  </si>
  <si>
    <t>YES</t>
  </si>
  <si>
    <t>Eliot Spitzer</t>
  </si>
  <si>
    <t>Bruce Rauner</t>
  </si>
  <si>
    <t>Tom Wolf</t>
  </si>
  <si>
    <t>John Catsimatidis</t>
  </si>
  <si>
    <t>Mary Burke</t>
  </si>
  <si>
    <t>NO</t>
  </si>
  <si>
    <t>Doug Ducey</t>
  </si>
  <si>
    <t>David Alameel</t>
  </si>
  <si>
    <t>Christine Jones</t>
  </si>
  <si>
    <t>SELF&gt;1m?</t>
  </si>
  <si>
    <t>David Perdue</t>
  </si>
  <si>
    <t>Anthony Balukoff</t>
  </si>
  <si>
    <t>Sean Eldridge</t>
  </si>
  <si>
    <t>Neel Kashkari</t>
  </si>
  <si>
    <t>David Trott</t>
  </si>
  <si>
    <t>Rob McCord</t>
  </si>
  <si>
    <t>Deborah Goldberg</t>
  </si>
  <si>
    <t>Janet C Barresi</t>
  </si>
  <si>
    <t>John Burkhalter</t>
  </si>
  <si>
    <t>Clay Pell IV</t>
  </si>
  <si>
    <t>Tom MacArthur</t>
  </si>
  <si>
    <t>Unlisted</t>
  </si>
  <si>
    <t>David Pepper</t>
  </si>
  <si>
    <t>Adam Haber</t>
  </si>
  <si>
    <t>Doug Ose</t>
  </si>
  <si>
    <t>Walt Havenstein</t>
  </si>
  <si>
    <t>Dan Patrick</t>
  </si>
  <si>
    <t>Ed Gillespie</t>
  </si>
  <si>
    <t>Mitch McConnell</t>
  </si>
  <si>
    <t>Eric Opiela</t>
  </si>
  <si>
    <t>Ryan Sutton</t>
  </si>
  <si>
    <t>Bob Beauprez</t>
  </si>
  <si>
    <t>Nan Hayworth</t>
  </si>
  <si>
    <t>George Demos</t>
  </si>
  <si>
    <t>DEM adjusted for &gt;1m SELF</t>
  </si>
  <si>
    <t>GOP adjusted for &gt;1m SELF</t>
  </si>
  <si>
    <t>SELF: Aaron Haber (D)</t>
  </si>
  <si>
    <t>SELF: David Perdue (R)</t>
  </si>
  <si>
    <t>SELF: Ed Gillespie (R)</t>
  </si>
  <si>
    <t>Place</t>
  </si>
  <si>
    <t>Upper East Side</t>
  </si>
  <si>
    <t>Lower Westchester Co. NY</t>
  </si>
  <si>
    <t>Brookline MA</t>
  </si>
  <si>
    <t xml:space="preserve">Western Boston Suburbs </t>
  </si>
  <si>
    <t xml:space="preserve">Connecticut Corridor </t>
  </si>
  <si>
    <t>Philly Main Line</t>
  </si>
  <si>
    <t>Defined As</t>
  </si>
  <si>
    <t>Washington DC west of Rock Creek</t>
  </si>
  <si>
    <t>Lower Montgomery County MD</t>
  </si>
  <si>
    <t>McLean-Great Falls VA</t>
  </si>
  <si>
    <t>The North Shore IL</t>
  </si>
  <si>
    <t>Lower Marin County CA</t>
  </si>
  <si>
    <t>Hillsborough CA</t>
  </si>
  <si>
    <t>Burlingame CA</t>
  </si>
  <si>
    <t>Greater Palo Alto CA</t>
  </si>
  <si>
    <t>NY State Health Dept definition: ZIP codes 10021, 10028, 10044,10065,10075,10128</t>
  </si>
  <si>
    <t>The town itself</t>
  </si>
  <si>
    <t>Murray definition: Ardmore, Bala Cynwyd, Berwyn, Bryn Mawr, Devon, Gladwyne, Haverford, Malvern, Merion, Narberth, Paoli, Villanova, Wayne, Wynnewood</t>
  </si>
  <si>
    <t>ZIP Codes 20015, 20016, 20008, 20007</t>
  </si>
  <si>
    <t>Modified Murray definition: all of Potomac, Bethesda, and Chevy Chase MD</t>
  </si>
  <si>
    <t>The towns themselves</t>
  </si>
  <si>
    <t>Adjusted Amount DEM</t>
  </si>
  <si>
    <t>Adjusted Amount GOP</t>
  </si>
  <si>
    <t>Rauner (R)</t>
  </si>
  <si>
    <t>SELF &gt; $1,000,000?</t>
  </si>
  <si>
    <t>Murray definition: Evanston, Glencoe, Kenilworth Wilmette, Winnetka IL</t>
  </si>
  <si>
    <t>The city itself</t>
  </si>
  <si>
    <t>Mill Valley, Sausalito, Tiburon</t>
  </si>
  <si>
    <t>Murray definition: Atherton, Los Altos, Menlo Park, Palo Alto, Portola Valley, Stanford CA</t>
  </si>
  <si>
    <t>ZIP 10021</t>
  </si>
  <si>
    <t>Raw DEM</t>
  </si>
  <si>
    <t>Raw GOP</t>
  </si>
  <si>
    <t>ZIP 10028</t>
  </si>
  <si>
    <t>ZIP 10044</t>
  </si>
  <si>
    <t>ZIP 10065</t>
  </si>
  <si>
    <t>ZIP 10075</t>
  </si>
  <si>
    <t>ZIP 10128</t>
  </si>
  <si>
    <t>Upper East Side (Roosevelt Island)</t>
  </si>
  <si>
    <t>Catsimatidis (R); $21463960</t>
  </si>
  <si>
    <t>Spitzer (D); $10694323</t>
  </si>
  <si>
    <t>Westchester Co</t>
  </si>
  <si>
    <t>Eastchester NY</t>
  </si>
  <si>
    <t>DEM advantage indicator after SELF</t>
  </si>
  <si>
    <t>Harrison NY</t>
  </si>
  <si>
    <t>Mamaroneck NY</t>
  </si>
  <si>
    <t>Pelham NY</t>
  </si>
  <si>
    <t>Rye NY</t>
  </si>
  <si>
    <t>Scarsdale NY</t>
  </si>
  <si>
    <t>Connecticut Corridor</t>
  </si>
  <si>
    <t>Darien CT</t>
  </si>
  <si>
    <t>Greenwich CT</t>
  </si>
  <si>
    <t>New Canaan CT</t>
  </si>
  <si>
    <t>Westport CT</t>
  </si>
  <si>
    <t>Western Suburbs</t>
  </si>
  <si>
    <t>Lexington MA</t>
  </si>
  <si>
    <t>Concord MA</t>
  </si>
  <si>
    <t>Needham MA</t>
  </si>
  <si>
    <t>Newton MA</t>
  </si>
  <si>
    <t>Modified Murray definition: Concord, Lexington, Newton (entire town), Sudbury, Wayland, Wellesley (entire town), Weston</t>
  </si>
  <si>
    <t>Sudbury MA</t>
  </si>
  <si>
    <t>Wayland MA</t>
  </si>
  <si>
    <t>Wellesley MA</t>
  </si>
  <si>
    <t>Weston MA</t>
  </si>
  <si>
    <t>Stamford CT</t>
  </si>
  <si>
    <t>Modified Murray definition: Darien, Greenwich, New Canaan, Stamford (entire city), Westport</t>
  </si>
  <si>
    <t>Goldberg (D); $1826063</t>
  </si>
  <si>
    <t>Main Line</t>
  </si>
  <si>
    <t>Ardmore PA</t>
  </si>
  <si>
    <t>Bala Cynwyd PA</t>
  </si>
  <si>
    <t>Berwyn PA</t>
  </si>
  <si>
    <t>Bryn Mawr PA</t>
  </si>
  <si>
    <t>Devon PA</t>
  </si>
  <si>
    <t>Gladwyne PA</t>
  </si>
  <si>
    <t>Haverford PA</t>
  </si>
  <si>
    <t>Malvern PA</t>
  </si>
  <si>
    <t>Narberth PA</t>
  </si>
  <si>
    <t>Paoli PA</t>
  </si>
  <si>
    <t>Villanova PA</t>
  </si>
  <si>
    <t>Wayne PA</t>
  </si>
  <si>
    <t>Wynnewood PA</t>
  </si>
  <si>
    <t>McCord (D); $2200000</t>
  </si>
  <si>
    <t>Merion Station PA</t>
  </si>
  <si>
    <t>NW DC</t>
  </si>
  <si>
    <t>ZIP 20007</t>
  </si>
  <si>
    <t>ZIP 20008</t>
  </si>
  <si>
    <t>ZIP 20015</t>
  </si>
  <si>
    <t>ZIP 20016</t>
  </si>
  <si>
    <t>Lower MontCo</t>
  </si>
  <si>
    <t>Potomac MD</t>
  </si>
  <si>
    <t>Bethesda MD</t>
  </si>
  <si>
    <t>Chevy Chase MD</t>
  </si>
  <si>
    <t>McLean-Great Falls</t>
  </si>
  <si>
    <t>McLean VA</t>
  </si>
  <si>
    <t>Great Falls VA</t>
  </si>
  <si>
    <t>North Shore</t>
  </si>
  <si>
    <t>Evanston IL</t>
  </si>
  <si>
    <t>Glencoe IL</t>
  </si>
  <si>
    <t>Kenilworth IL</t>
  </si>
  <si>
    <t>Rauner (R); $37526000</t>
  </si>
  <si>
    <t>Beverly Hills CA</t>
  </si>
  <si>
    <t>Winnetka IL</t>
  </si>
  <si>
    <t>Wilmette IL</t>
  </si>
  <si>
    <t>Lower Marin</t>
  </si>
  <si>
    <t>Mill Valley CA</t>
  </si>
  <si>
    <t>Sausalito CA</t>
  </si>
  <si>
    <t>Tiburon CA</t>
  </si>
  <si>
    <t>Excl SELF</t>
  </si>
  <si>
    <t>ALL</t>
  </si>
  <si>
    <t>Modified Murray definition: Eastchester, Harrison, Mamaroneck, Pelham, Rye, Scarsdale</t>
  </si>
  <si>
    <t>Atherton CA</t>
  </si>
  <si>
    <t>Los Altos CA</t>
  </si>
  <si>
    <t>Palo Alto CA</t>
  </si>
  <si>
    <t>Portola Valley CA</t>
  </si>
  <si>
    <t>Stanford CA</t>
  </si>
  <si>
    <t>Menlo Park CA</t>
  </si>
  <si>
    <t>Catsimatidis (R); Spitzer (D)</t>
  </si>
  <si>
    <t>None</t>
  </si>
  <si>
    <t>Goldberg (D)</t>
  </si>
  <si>
    <t>McCord (D)</t>
  </si>
  <si>
    <t>Hillsborough-Burlingame CA</t>
  </si>
  <si>
    <t>The cities themselves</t>
  </si>
  <si>
    <t>Hillsborough-Burlingame</t>
  </si>
  <si>
    <t xml:space="preserve">DEFINITIONS: </t>
  </si>
  <si>
    <t>"Big Four" cities: New York, Los Angeles, San Francisco, Washington DC defined by Census core-based statistical areas.</t>
  </si>
  <si>
    <t>SELF &gt; $1m?</t>
  </si>
  <si>
    <t>Catsimatidis (R)</t>
  </si>
  <si>
    <t>Spitzer (D)</t>
  </si>
  <si>
    <t>Haber (D)</t>
  </si>
  <si>
    <t>Gillespie (R)</t>
  </si>
  <si>
    <t>DEM Pct</t>
  </si>
  <si>
    <t>County</t>
  </si>
  <si>
    <t>District of Columbia</t>
  </si>
  <si>
    <t>Kings</t>
  </si>
  <si>
    <t>Queens</t>
  </si>
  <si>
    <t>DEM no SELF</t>
  </si>
  <si>
    <t>GOP no SELF</t>
  </si>
  <si>
    <t>Catsimatidis (R): 21463960</t>
  </si>
  <si>
    <t>Spitzer (D): 10694323</t>
  </si>
  <si>
    <t>Dem units won</t>
  </si>
  <si>
    <t>Dem Units Won Pct</t>
  </si>
  <si>
    <t>PML Raw D</t>
  </si>
  <si>
    <t>UES Raw R</t>
  </si>
  <si>
    <t>UES Raw D</t>
  </si>
  <si>
    <t>Switch?</t>
  </si>
  <si>
    <t>DEM advantage national</t>
  </si>
  <si>
    <t>DEM advantage OOS</t>
  </si>
  <si>
    <t>Individuals OOS CAND Contributions Total (NIMSP 2014)</t>
  </si>
  <si>
    <t>Mean Bubble Score</t>
  </si>
  <si>
    <t>DEM fund pct</t>
  </si>
  <si>
    <t>No. of Switch</t>
  </si>
  <si>
    <t>Individuals Contributions OOS (NIMSP 2014)</t>
  </si>
  <si>
    <t>IN300 2PP TOT</t>
  </si>
  <si>
    <t>T300 2PP TOT</t>
  </si>
  <si>
    <t>"SuperZip": Modification of Murray's definition, 95th and greater percentiles by SES alone.</t>
  </si>
  <si>
    <t xml:space="preserve">"SuperZip": Modification of Murray's definition, 95th and greater percentiles by SES alone. </t>
  </si>
  <si>
    <t>Core: Central municipality, defined as All of New York City, all of Los Angeles County, San Francisco City and County, and the District of Columbia</t>
  </si>
  <si>
    <t>Changes in partisan alignment when in-state contributions excluded</t>
  </si>
  <si>
    <t>D-&gt;R Switches</t>
  </si>
  <si>
    <t>R-&gt;D Switches</t>
  </si>
  <si>
    <t>DEM contributions pct</t>
  </si>
  <si>
    <t>Excludes Self-Funding?</t>
  </si>
  <si>
    <t>Yes</t>
  </si>
  <si>
    <t>No</t>
  </si>
  <si>
    <t>Self Funding Candidate</t>
  </si>
  <si>
    <t>Amount of Self Funding</t>
  </si>
  <si>
    <t>Amount of self funding</t>
  </si>
  <si>
    <t>This raw data sheet prepared by Charles Murray of the American Enterprise Institute.</t>
  </si>
  <si>
    <t>All other sheets prepared by CRC with data from the National Insitute on Money in State Politics.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</si>
</sst>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_);[Red]\(&quot;$&quot;#,##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quot;$&quot;#,##0.0"/>
    <numFmt numFmtId="168" formatCode="&quot;$&quot;#,##0"/>
    <numFmt numFmtId="169" formatCode="#,##0.00000000000"/>
    <numFmt numFmtId="170" formatCode="0.00000000"/>
    <numFmt numFmtId="171" formatCode="0.000000"/>
    <numFmt numFmtId="172" formatCode="0.0000000"/>
    <numFmt numFmtId="173" formatCode="0.000000000"/>
    <numFmt numFmtId="174" formatCode="0.0000000000"/>
  </numFmts>
  <fonts count="7" x14ac:knownFonts="1">
    <font>
      <sz val="12"/>
      <color theme="1"/>
      <name val="Calibri"/>
      <family val="2"/>
      <scheme val="minor"/>
    </font>
    <font>
      <sz val="12"/>
      <color theme="1"/>
      <name val="Calibri"/>
      <family val="2"/>
      <scheme val="minor"/>
    </font>
    <font>
      <b/>
      <sz val="12"/>
      <color theme="1"/>
      <name val="Calibri"/>
      <family val="2"/>
      <scheme val="minor"/>
    </font>
    <font>
      <b/>
      <i/>
      <sz val="12"/>
      <color theme="1"/>
      <name val="Calibri"/>
      <scheme val="minor"/>
    </font>
    <font>
      <sz val="12"/>
      <name val="Calibri"/>
      <family val="2"/>
      <scheme val="minor"/>
    </font>
    <font>
      <u/>
      <sz val="12"/>
      <color theme="10"/>
      <name val="Calibri"/>
      <family val="2"/>
      <scheme val="minor"/>
    </font>
    <font>
      <b/>
      <u/>
      <sz val="12"/>
      <color theme="10"/>
      <name val="Calibri"/>
      <family val="2"/>
      <scheme val="minor"/>
    </font>
  </fonts>
  <fills count="2">
    <fill>
      <patternFill patternType="none"/>
    </fill>
    <fill>
      <patternFill patternType="gray125"/>
    </fill>
  </fills>
  <borders count="1">
    <border>
      <left/>
      <right/>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46">
    <xf numFmtId="0" fontId="0" fillId="0" borderId="0" xfId="0"/>
    <xf numFmtId="0" fontId="2" fillId="0" borderId="0" xfId="0" applyFont="1"/>
    <xf numFmtId="164" fontId="0" fillId="0" borderId="0" xfId="1" applyNumberFormat="1" applyFont="1"/>
    <xf numFmtId="165" fontId="0" fillId="0" borderId="0" xfId="1" applyNumberFormat="1" applyFont="1" applyAlignment="1">
      <alignment horizontal="right"/>
    </xf>
    <xf numFmtId="0" fontId="0" fillId="0" borderId="0" xfId="0" applyAlignment="1">
      <alignment horizontal="center"/>
    </xf>
    <xf numFmtId="165" fontId="1" fillId="0" borderId="0" xfId="1" applyNumberFormat="1" applyFont="1"/>
    <xf numFmtId="166" fontId="1" fillId="0" borderId="0" xfId="3" applyNumberFormat="1" applyFont="1"/>
    <xf numFmtId="167" fontId="1" fillId="0" borderId="0" xfId="2" applyNumberFormat="1" applyFont="1"/>
    <xf numFmtId="0" fontId="2" fillId="0" borderId="0" xfId="0" applyFont="1" applyAlignment="1">
      <alignment horizontal="left" vertical="top" wrapText="1"/>
    </xf>
    <xf numFmtId="164" fontId="2" fillId="0" borderId="0" xfId="1" applyNumberFormat="1" applyFont="1" applyAlignment="1">
      <alignment horizontal="left" vertical="top" wrapText="1"/>
    </xf>
    <xf numFmtId="167" fontId="1" fillId="0" borderId="0" xfId="1" applyNumberFormat="1" applyFont="1"/>
    <xf numFmtId="0" fontId="2" fillId="0" borderId="0" xfId="0" applyFont="1" applyAlignment="1">
      <alignment horizontal="center" wrapText="1"/>
    </xf>
    <xf numFmtId="164" fontId="2" fillId="0" borderId="0" xfId="1" applyNumberFormat="1" applyFont="1" applyAlignment="1">
      <alignment horizontal="center" wrapText="1"/>
    </xf>
    <xf numFmtId="165" fontId="2" fillId="0" borderId="0" xfId="1" applyNumberFormat="1" applyFont="1" applyAlignment="1">
      <alignment horizontal="right" wrapText="1"/>
    </xf>
    <xf numFmtId="165" fontId="2" fillId="0" borderId="0" xfId="1" applyNumberFormat="1" applyFont="1" applyAlignment="1">
      <alignment horizontal="center" wrapText="1"/>
    </xf>
    <xf numFmtId="166" fontId="2" fillId="0" borderId="0" xfId="3" applyNumberFormat="1" applyFont="1" applyAlignment="1">
      <alignment horizontal="center" wrapText="1"/>
    </xf>
    <xf numFmtId="167" fontId="2" fillId="0" borderId="0" xfId="2" applyNumberFormat="1" applyFont="1" applyAlignment="1">
      <alignment horizontal="center" wrapText="1"/>
    </xf>
    <xf numFmtId="164" fontId="0" fillId="0" borderId="0" xfId="1" applyNumberFormat="1" applyFont="1" applyAlignment="1">
      <alignment horizontal="center"/>
    </xf>
    <xf numFmtId="6" fontId="0" fillId="0" borderId="0" xfId="0" applyNumberFormat="1"/>
    <xf numFmtId="6" fontId="0" fillId="0" borderId="0" xfId="0" applyNumberFormat="1" applyAlignment="1">
      <alignment wrapText="1"/>
    </xf>
    <xf numFmtId="168" fontId="0" fillId="0" borderId="0" xfId="0" applyNumberFormat="1"/>
    <xf numFmtId="1" fontId="0" fillId="0" borderId="0" xfId="0" applyNumberFormat="1" applyAlignment="1">
      <alignment wrapText="1"/>
    </xf>
    <xf numFmtId="1" fontId="0" fillId="0" borderId="0" xfId="0" applyNumberFormat="1"/>
    <xf numFmtId="0" fontId="0" fillId="0" borderId="0" xfId="0" applyFill="1"/>
    <xf numFmtId="0" fontId="4" fillId="0" borderId="0" xfId="0" applyFont="1" applyFill="1"/>
    <xf numFmtId="1" fontId="4" fillId="0" borderId="0" xfId="0" applyNumberFormat="1" applyFont="1" applyFill="1"/>
    <xf numFmtId="6" fontId="4" fillId="0" borderId="0" xfId="0" applyNumberFormat="1" applyFont="1" applyFill="1"/>
    <xf numFmtId="169" fontId="0" fillId="0" borderId="0" xfId="0" applyNumberFormat="1"/>
    <xf numFmtId="0" fontId="0" fillId="0" borderId="0" xfId="0" applyAlignment="1">
      <alignment wrapText="1"/>
    </xf>
    <xf numFmtId="38" fontId="0" fillId="0" borderId="0" xfId="0" applyNumberFormat="1"/>
    <xf numFmtId="170" fontId="0" fillId="0" borderId="0" xfId="0" applyNumberFormat="1"/>
    <xf numFmtId="171" fontId="0" fillId="0" borderId="0" xfId="0" applyNumberFormat="1"/>
    <xf numFmtId="172" fontId="0" fillId="0" borderId="0" xfId="0" applyNumberFormat="1"/>
    <xf numFmtId="173" fontId="0" fillId="0" borderId="0" xfId="0" applyNumberFormat="1"/>
    <xf numFmtId="174" fontId="0" fillId="0" borderId="0" xfId="0" applyNumberFormat="1"/>
    <xf numFmtId="0" fontId="2" fillId="0" borderId="0" xfId="0" applyFont="1" applyAlignment="1">
      <alignment wrapText="1"/>
    </xf>
    <xf numFmtId="0" fontId="0" fillId="0" borderId="0" xfId="0" applyNumberFormat="1"/>
    <xf numFmtId="0" fontId="2" fillId="0" borderId="0" xfId="0" applyFont="1" applyAlignment="1">
      <alignment horizontal="left" vertical="top" wrapText="1"/>
    </xf>
    <xf numFmtId="168" fontId="4" fillId="0" borderId="0" xfId="0" applyNumberFormat="1" applyFont="1" applyFill="1"/>
    <xf numFmtId="0" fontId="4" fillId="0" borderId="0" xfId="0" applyFont="1" applyFill="1" applyAlignment="1">
      <alignment wrapText="1"/>
    </xf>
    <xf numFmtId="0" fontId="6" fillId="0" borderId="0" xfId="4" applyFont="1"/>
    <xf numFmtId="164" fontId="2" fillId="0" borderId="0" xfId="1" applyNumberFormat="1" applyFont="1"/>
    <xf numFmtId="165" fontId="2" fillId="0" borderId="0" xfId="1" applyNumberFormat="1" applyFont="1" applyAlignment="1">
      <alignment horizontal="right"/>
    </xf>
    <xf numFmtId="0" fontId="2" fillId="0" borderId="0" xfId="0" applyFont="1" applyAlignment="1">
      <alignment horizontal="center"/>
    </xf>
    <xf numFmtId="166" fontId="2" fillId="0" borderId="0" xfId="3" applyNumberFormat="1" applyFont="1"/>
    <xf numFmtId="167" fontId="2" fillId="0" borderId="0" xfId="2" applyNumberFormat="1" applyFont="1"/>
  </cellXfs>
  <cellStyles count="5">
    <cellStyle name="Comma" xfId="1" builtinId="3"/>
    <cellStyle name="Currency" xfId="2" builtinId="4"/>
    <cellStyle name="Hyperlink" xfId="4" builtinId="8"/>
    <cellStyle name="Normal" xfId="0" builtinId="0"/>
    <cellStyle name="Percent" xfId="3" builtinId="5"/>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aei.org/wp-content/uploads/2016/04/Public-Use-Zip-Code-File.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731"/>
  <sheetViews>
    <sheetView tabSelected="1" workbookViewId="0">
      <pane xSplit="1" ySplit="12" topLeftCell="B13" activePane="bottomRight" state="frozen"/>
      <selection pane="topRight" activeCell="B1" sqref="B1"/>
      <selection pane="bottomLeft" activeCell="A13" sqref="A13"/>
      <selection pane="bottomRight" activeCell="C4" sqref="C4"/>
    </sheetView>
  </sheetViews>
  <sheetFormatPr defaultColWidth="11" defaultRowHeight="15.75" x14ac:dyDescent="0.25"/>
  <cols>
    <col min="1" max="1" width="12.5" customWidth="1"/>
    <col min="2" max="2" width="9.5" style="2" customWidth="1"/>
    <col min="3" max="3" width="11.375" style="3" bestFit="1" customWidth="1"/>
    <col min="4" max="4" width="15.125" style="4" customWidth="1"/>
    <col min="5" max="5" width="18.875" customWidth="1"/>
    <col min="7" max="7" width="10.875" style="5"/>
    <col min="8" max="8" width="10.875" style="6"/>
    <col min="9" max="9" width="13.375" style="7" customWidth="1"/>
    <col min="10" max="10" width="10.875" style="2"/>
    <col min="12" max="12" width="10.875" style="2"/>
  </cols>
  <sheetData>
    <row r="1" spans="1:20" x14ac:dyDescent="0.25">
      <c r="A1" s="40" t="s">
        <v>16996</v>
      </c>
      <c r="B1" s="41"/>
      <c r="C1" s="42"/>
      <c r="D1" s="43"/>
      <c r="E1" s="1"/>
      <c r="F1" s="1"/>
      <c r="G1" s="1" t="s">
        <v>16997</v>
      </c>
      <c r="H1" s="44"/>
      <c r="I1" s="45"/>
      <c r="J1" s="41"/>
      <c r="K1" s="1"/>
      <c r="L1" s="41"/>
      <c r="M1" s="1"/>
      <c r="N1" s="1"/>
      <c r="O1" s="37" t="s">
        <v>0</v>
      </c>
      <c r="P1" s="37"/>
      <c r="Q1" s="37"/>
      <c r="R1" s="37"/>
      <c r="S1" s="37"/>
      <c r="T1" s="4"/>
    </row>
    <row r="2" spans="1:20" ht="15" customHeight="1" x14ac:dyDescent="0.25">
      <c r="A2" s="1" t="s">
        <v>1</v>
      </c>
      <c r="K2" s="8"/>
      <c r="L2" s="9"/>
      <c r="M2" s="8"/>
      <c r="N2" s="8"/>
      <c r="O2" s="37"/>
      <c r="P2" s="37"/>
      <c r="Q2" s="37"/>
      <c r="R2" s="37"/>
      <c r="S2" s="37"/>
      <c r="T2" s="4"/>
    </row>
    <row r="3" spans="1:20" x14ac:dyDescent="0.25">
      <c r="A3" s="1" t="s">
        <v>2</v>
      </c>
      <c r="K3" s="8"/>
      <c r="L3" s="9"/>
      <c r="M3" s="8"/>
      <c r="N3" s="8"/>
      <c r="O3" s="37"/>
      <c r="P3" s="37"/>
      <c r="Q3" s="37"/>
      <c r="R3" s="37"/>
      <c r="S3" s="37"/>
      <c r="T3" s="4"/>
    </row>
    <row r="4" spans="1:20" x14ac:dyDescent="0.25">
      <c r="A4" s="1" t="s">
        <v>3</v>
      </c>
      <c r="K4" s="8"/>
      <c r="L4" s="9"/>
      <c r="M4" s="8"/>
      <c r="N4" s="8"/>
      <c r="O4" s="37"/>
      <c r="P4" s="37"/>
      <c r="Q4" s="37"/>
      <c r="R4" s="37"/>
      <c r="S4" s="37"/>
      <c r="T4" s="4"/>
    </row>
    <row r="5" spans="1:20" x14ac:dyDescent="0.25">
      <c r="A5" s="1" t="s">
        <v>4</v>
      </c>
      <c r="K5" s="8"/>
      <c r="L5" s="9"/>
      <c r="M5" s="8"/>
      <c r="N5" s="8"/>
      <c r="O5" s="37"/>
      <c r="P5" s="37"/>
      <c r="Q5" s="37"/>
      <c r="R5" s="37"/>
      <c r="S5" s="37"/>
      <c r="T5" s="4"/>
    </row>
    <row r="6" spans="1:20" x14ac:dyDescent="0.25">
      <c r="A6" s="1" t="s">
        <v>5</v>
      </c>
      <c r="K6" s="8"/>
      <c r="L6" s="9"/>
      <c r="M6" s="8"/>
      <c r="N6" s="8"/>
      <c r="O6" s="37"/>
      <c r="P6" s="37"/>
      <c r="Q6" s="37"/>
      <c r="R6" s="37"/>
      <c r="S6" s="37"/>
      <c r="T6" s="4"/>
    </row>
    <row r="7" spans="1:20" x14ac:dyDescent="0.25">
      <c r="A7" s="1" t="s">
        <v>6</v>
      </c>
      <c r="K7" s="8"/>
      <c r="L7" s="9"/>
      <c r="M7" s="8"/>
      <c r="N7" s="8"/>
      <c r="O7" s="37"/>
      <c r="P7" s="37"/>
      <c r="Q7" s="37"/>
      <c r="R7" s="37"/>
      <c r="S7" s="37"/>
      <c r="T7" s="4"/>
    </row>
    <row r="8" spans="1:20" x14ac:dyDescent="0.25">
      <c r="A8" s="1" t="s">
        <v>7</v>
      </c>
      <c r="K8" s="8"/>
      <c r="L8" s="9"/>
      <c r="M8" s="8"/>
      <c r="N8" s="8"/>
      <c r="O8" s="37"/>
      <c r="P8" s="37"/>
      <c r="Q8" s="37"/>
      <c r="R8" s="37"/>
      <c r="S8" s="37"/>
      <c r="T8" s="4"/>
    </row>
    <row r="9" spans="1:20" x14ac:dyDescent="0.25">
      <c r="A9" s="1"/>
      <c r="K9" s="8"/>
      <c r="L9" s="9"/>
      <c r="M9" s="8"/>
      <c r="N9" s="8"/>
      <c r="O9" s="37"/>
      <c r="P9" s="37"/>
      <c r="Q9" s="37"/>
      <c r="R9" s="37"/>
      <c r="S9" s="37"/>
      <c r="T9" s="4"/>
    </row>
    <row r="10" spans="1:20" x14ac:dyDescent="0.25">
      <c r="A10" s="1"/>
      <c r="K10" s="8"/>
      <c r="L10" s="9"/>
      <c r="M10" s="8"/>
      <c r="N10" s="8"/>
      <c r="O10" s="37"/>
      <c r="P10" s="37"/>
      <c r="Q10" s="37"/>
      <c r="R10" s="37"/>
      <c r="S10" s="37"/>
      <c r="T10" s="4"/>
    </row>
    <row r="11" spans="1:20" x14ac:dyDescent="0.25">
      <c r="A11" s="1"/>
      <c r="I11" s="10"/>
      <c r="K11" s="8"/>
      <c r="L11" s="9"/>
      <c r="M11" s="8"/>
      <c r="N11" s="8"/>
      <c r="O11" s="37"/>
      <c r="P11" s="37"/>
      <c r="Q11" s="37"/>
      <c r="R11" s="37"/>
      <c r="S11" s="37"/>
      <c r="T11" s="4"/>
    </row>
    <row r="12" spans="1:20" ht="78.75" x14ac:dyDescent="0.25">
      <c r="A12" s="11" t="s">
        <v>8</v>
      </c>
      <c r="B12" s="12" t="s">
        <v>9</v>
      </c>
      <c r="C12" s="13" t="s">
        <v>10</v>
      </c>
      <c r="D12" s="11" t="s">
        <v>11</v>
      </c>
      <c r="E12" s="11" t="s">
        <v>12</v>
      </c>
      <c r="F12" s="11" t="s">
        <v>13</v>
      </c>
      <c r="G12" s="14" t="s">
        <v>14</v>
      </c>
      <c r="H12" s="15" t="s">
        <v>15</v>
      </c>
      <c r="I12" s="16" t="s">
        <v>16</v>
      </c>
      <c r="J12" s="12" t="s">
        <v>17</v>
      </c>
      <c r="K12" s="16" t="s">
        <v>18</v>
      </c>
      <c r="L12" s="12" t="s">
        <v>19</v>
      </c>
      <c r="O12" s="4"/>
      <c r="P12" s="4"/>
      <c r="Q12" s="4"/>
      <c r="R12" s="4"/>
      <c r="S12" s="4"/>
      <c r="T12" s="4"/>
    </row>
    <row r="13" spans="1:20" x14ac:dyDescent="0.25">
      <c r="A13">
        <v>7311</v>
      </c>
      <c r="B13" s="2">
        <v>99.999920000000003</v>
      </c>
      <c r="C13" s="3">
        <v>384</v>
      </c>
      <c r="D13" s="4">
        <v>35620</v>
      </c>
      <c r="E13" t="s">
        <v>1412</v>
      </c>
      <c r="F13" s="4" t="s">
        <v>1341</v>
      </c>
      <c r="G13" s="5">
        <v>342</v>
      </c>
      <c r="H13" s="6">
        <v>0.94752190000000003</v>
      </c>
      <c r="I13" s="7">
        <v>250.001</v>
      </c>
      <c r="J13" s="2">
        <v>4</v>
      </c>
      <c r="K13">
        <v>1</v>
      </c>
    </row>
    <row r="14" spans="1:20" x14ac:dyDescent="0.25">
      <c r="A14">
        <v>21153</v>
      </c>
      <c r="B14" s="2">
        <v>99.999790000000004</v>
      </c>
      <c r="C14" s="3">
        <v>312</v>
      </c>
      <c r="D14" s="4">
        <v>12580</v>
      </c>
      <c r="E14" t="s">
        <v>4505</v>
      </c>
      <c r="F14" s="4" t="s">
        <v>4361</v>
      </c>
      <c r="G14" s="5">
        <v>210</v>
      </c>
      <c r="H14" s="6">
        <v>0.94312799999999997</v>
      </c>
      <c r="I14" s="7">
        <v>249.821</v>
      </c>
      <c r="J14" s="2">
        <v>29.5</v>
      </c>
      <c r="K14">
        <v>2</v>
      </c>
    </row>
    <row r="15" spans="1:20" x14ac:dyDescent="0.25">
      <c r="A15">
        <v>7078</v>
      </c>
      <c r="B15" s="2">
        <v>99.997860000000003</v>
      </c>
      <c r="C15" s="3">
        <v>12737</v>
      </c>
      <c r="D15" s="4">
        <v>35620</v>
      </c>
      <c r="E15" t="s">
        <v>1393</v>
      </c>
      <c r="F15" s="4" t="s">
        <v>1341</v>
      </c>
      <c r="G15" s="5">
        <v>7839</v>
      </c>
      <c r="H15" s="6">
        <v>0.88684779999999996</v>
      </c>
      <c r="I15" s="7">
        <v>250.001</v>
      </c>
      <c r="J15" s="2">
        <v>26.425000000000001</v>
      </c>
      <c r="K15">
        <v>40</v>
      </c>
      <c r="L15" s="2">
        <v>1.4</v>
      </c>
    </row>
    <row r="16" spans="1:20" x14ac:dyDescent="0.25">
      <c r="A16">
        <v>77010</v>
      </c>
      <c r="B16" s="2">
        <v>99.995829999999998</v>
      </c>
      <c r="C16" s="3">
        <v>723</v>
      </c>
      <c r="D16" s="4">
        <v>26420</v>
      </c>
      <c r="E16" t="s">
        <v>3103</v>
      </c>
      <c r="F16" s="4" t="s">
        <v>13752</v>
      </c>
      <c r="G16" s="5">
        <v>638</v>
      </c>
      <c r="H16" s="6">
        <v>0.87774289999999999</v>
      </c>
      <c r="I16" s="7">
        <v>250.001</v>
      </c>
      <c r="J16" s="2">
        <v>40</v>
      </c>
      <c r="K16">
        <v>2</v>
      </c>
    </row>
    <row r="17" spans="1:20" x14ac:dyDescent="0.25">
      <c r="A17">
        <v>10282</v>
      </c>
      <c r="B17" s="2">
        <v>99.994709999999998</v>
      </c>
      <c r="C17" s="3">
        <v>5902</v>
      </c>
      <c r="D17" s="4">
        <v>35620</v>
      </c>
      <c r="E17" t="s">
        <v>1789</v>
      </c>
      <c r="F17" s="4" t="s">
        <v>1280</v>
      </c>
      <c r="G17" s="5">
        <v>4087</v>
      </c>
      <c r="H17" s="6">
        <v>0.87059690000000001</v>
      </c>
      <c r="I17" s="7">
        <v>250.001</v>
      </c>
      <c r="J17" s="2">
        <v>15.333299999999999</v>
      </c>
      <c r="K17">
        <v>3</v>
      </c>
    </row>
    <row r="18" spans="1:20" x14ac:dyDescent="0.25">
      <c r="A18">
        <v>10597</v>
      </c>
      <c r="B18" s="2">
        <v>99.993560000000002</v>
      </c>
      <c r="C18" s="3">
        <v>1128</v>
      </c>
      <c r="D18" s="4">
        <v>35620</v>
      </c>
      <c r="E18" t="s">
        <v>1837</v>
      </c>
      <c r="F18" s="4" t="s">
        <v>1280</v>
      </c>
      <c r="G18" s="5">
        <v>708</v>
      </c>
      <c r="H18" s="6">
        <v>0.86864410000000003</v>
      </c>
      <c r="I18" s="7">
        <v>250.001</v>
      </c>
      <c r="J18" s="2">
        <v>34</v>
      </c>
      <c r="K18">
        <v>1</v>
      </c>
    </row>
    <row r="19" spans="1:20" x14ac:dyDescent="0.25">
      <c r="A19">
        <v>21056</v>
      </c>
      <c r="B19" s="2">
        <v>99.993340000000003</v>
      </c>
      <c r="C19" s="3">
        <v>248</v>
      </c>
      <c r="D19" s="4">
        <v>12580</v>
      </c>
      <c r="E19" t="s">
        <v>4477</v>
      </c>
      <c r="F19" s="4" t="s">
        <v>4361</v>
      </c>
      <c r="G19" s="5">
        <v>208</v>
      </c>
      <c r="H19" s="6">
        <v>0.84615390000000001</v>
      </c>
      <c r="I19" s="7">
        <v>250.001</v>
      </c>
    </row>
    <row r="20" spans="1:20" x14ac:dyDescent="0.25">
      <c r="A20">
        <v>94027</v>
      </c>
      <c r="B20" s="2">
        <v>99.992099999999994</v>
      </c>
      <c r="C20" s="3">
        <v>7230</v>
      </c>
      <c r="D20" s="4">
        <v>41860</v>
      </c>
      <c r="E20" t="s">
        <v>15751</v>
      </c>
      <c r="F20" s="4" t="s">
        <v>15368</v>
      </c>
      <c r="G20" s="5">
        <v>4966</v>
      </c>
      <c r="H20" s="6">
        <v>0.83668949999999997</v>
      </c>
      <c r="I20" s="7">
        <v>250.001</v>
      </c>
      <c r="J20" s="2">
        <v>27.3</v>
      </c>
      <c r="K20">
        <v>10</v>
      </c>
      <c r="L20" s="2">
        <v>2</v>
      </c>
      <c r="P20" s="8"/>
      <c r="R20" s="8"/>
      <c r="S20" s="8"/>
      <c r="T20" s="8"/>
    </row>
    <row r="21" spans="1:20" x14ac:dyDescent="0.25">
      <c r="A21">
        <v>6883</v>
      </c>
      <c r="B21" s="2">
        <v>99.98939</v>
      </c>
      <c r="C21" s="3">
        <v>10319</v>
      </c>
      <c r="D21" s="4">
        <v>14860</v>
      </c>
      <c r="E21" t="s">
        <v>379</v>
      </c>
      <c r="F21" s="4" t="s">
        <v>1198</v>
      </c>
      <c r="G21" s="5">
        <v>6334</v>
      </c>
      <c r="H21" s="6">
        <v>0.84022739999999996</v>
      </c>
      <c r="I21" s="7">
        <v>248.61099999999999</v>
      </c>
      <c r="J21" s="2">
        <v>33.047600000000003</v>
      </c>
      <c r="K21">
        <v>21</v>
      </c>
      <c r="L21" s="2">
        <v>14.6</v>
      </c>
      <c r="P21" s="8"/>
      <c r="R21" s="8"/>
      <c r="S21" s="8"/>
      <c r="T21" s="8"/>
    </row>
    <row r="22" spans="1:20" x14ac:dyDescent="0.25">
      <c r="A22">
        <v>2493</v>
      </c>
      <c r="B22" s="2">
        <v>99.986109999999996</v>
      </c>
      <c r="C22" s="3">
        <v>11704</v>
      </c>
      <c r="D22" s="4">
        <v>14460</v>
      </c>
      <c r="E22" t="s">
        <v>379</v>
      </c>
      <c r="F22" s="4" t="s">
        <v>21</v>
      </c>
      <c r="G22" s="5">
        <v>7372</v>
      </c>
      <c r="H22" s="6">
        <v>0.8142973</v>
      </c>
      <c r="I22" s="7">
        <v>250.001</v>
      </c>
      <c r="J22" s="2">
        <v>27.882400000000001</v>
      </c>
      <c r="K22">
        <v>17</v>
      </c>
      <c r="L22" s="2">
        <v>2.7</v>
      </c>
      <c r="P22" s="8"/>
      <c r="R22" s="8"/>
      <c r="S22" s="8"/>
      <c r="T22" s="8"/>
    </row>
    <row r="23" spans="1:20" x14ac:dyDescent="0.25">
      <c r="A23">
        <v>10514</v>
      </c>
      <c r="B23" s="2">
        <v>99.982439999999997</v>
      </c>
      <c r="C23" s="3">
        <v>12914</v>
      </c>
      <c r="D23" s="4">
        <v>35620</v>
      </c>
      <c r="E23" t="s">
        <v>1800</v>
      </c>
      <c r="F23" s="4" t="s">
        <v>1280</v>
      </c>
      <c r="G23" s="5">
        <v>7947</v>
      </c>
      <c r="H23" s="6">
        <v>0.86185199999999995</v>
      </c>
      <c r="I23" s="7">
        <v>241.62</v>
      </c>
      <c r="J23" s="2">
        <v>29.8</v>
      </c>
      <c r="K23">
        <v>25</v>
      </c>
      <c r="L23" s="2">
        <v>6.1</v>
      </c>
      <c r="P23" s="8"/>
      <c r="R23" s="8"/>
      <c r="S23" s="8"/>
      <c r="T23" s="8"/>
    </row>
    <row r="24" spans="1:20" x14ac:dyDescent="0.25">
      <c r="A24">
        <v>94028</v>
      </c>
      <c r="B24" s="2">
        <v>99.979320000000001</v>
      </c>
      <c r="C24" s="3">
        <v>6719</v>
      </c>
      <c r="D24" s="4">
        <v>41860</v>
      </c>
      <c r="E24" t="s">
        <v>15752</v>
      </c>
      <c r="F24" s="4" t="s">
        <v>15368</v>
      </c>
      <c r="G24" s="5">
        <v>5140</v>
      </c>
      <c r="H24" s="6">
        <v>0.81268229999999997</v>
      </c>
      <c r="I24" s="7">
        <v>250.001</v>
      </c>
      <c r="J24" s="2">
        <v>22.181799999999999</v>
      </c>
      <c r="K24">
        <v>11</v>
      </c>
      <c r="L24" s="2">
        <v>0.2</v>
      </c>
      <c r="P24" s="8"/>
      <c r="R24" s="8"/>
      <c r="S24" s="8"/>
      <c r="T24" s="8"/>
    </row>
    <row r="25" spans="1:20" x14ac:dyDescent="0.25">
      <c r="A25">
        <v>10069</v>
      </c>
      <c r="B25" s="2">
        <v>99.977010000000007</v>
      </c>
      <c r="C25" s="3">
        <v>5522</v>
      </c>
      <c r="D25" s="4">
        <v>35620</v>
      </c>
      <c r="E25" t="s">
        <v>1789</v>
      </c>
      <c r="F25" s="4" t="s">
        <v>1280</v>
      </c>
      <c r="G25" s="5">
        <v>4489</v>
      </c>
      <c r="H25" s="6">
        <v>0.88685970000000003</v>
      </c>
      <c r="I25" s="7">
        <v>237.06</v>
      </c>
      <c r="J25" s="2">
        <v>36.5</v>
      </c>
      <c r="K25">
        <v>4</v>
      </c>
      <c r="P25" s="8"/>
      <c r="R25" s="8"/>
      <c r="S25" s="8"/>
      <c r="T25" s="8"/>
    </row>
    <row r="26" spans="1:20" x14ac:dyDescent="0.25">
      <c r="A26">
        <v>6870</v>
      </c>
      <c r="B26" s="2">
        <v>99.974890000000002</v>
      </c>
      <c r="C26" s="3">
        <v>7071</v>
      </c>
      <c r="D26" s="4">
        <v>14860</v>
      </c>
      <c r="E26" t="s">
        <v>1337</v>
      </c>
      <c r="F26" s="4" t="s">
        <v>1198</v>
      </c>
      <c r="G26" s="5">
        <v>4353</v>
      </c>
      <c r="H26" s="6">
        <v>0.81185390000000002</v>
      </c>
      <c r="I26" s="7">
        <v>250.001</v>
      </c>
      <c r="J26" s="2">
        <v>29.7333</v>
      </c>
      <c r="K26">
        <v>15</v>
      </c>
      <c r="L26" s="2">
        <v>5.9</v>
      </c>
    </row>
    <row r="27" spans="1:20" x14ac:dyDescent="0.25">
      <c r="A27">
        <v>60043</v>
      </c>
      <c r="B27" s="2">
        <v>99.973470000000006</v>
      </c>
      <c r="C27" s="3">
        <v>2648</v>
      </c>
      <c r="D27" s="4">
        <v>16980</v>
      </c>
      <c r="E27" t="s">
        <v>1362</v>
      </c>
      <c r="F27" s="4" t="s">
        <v>11490</v>
      </c>
      <c r="G27" s="5">
        <v>1588</v>
      </c>
      <c r="H27" s="6">
        <v>0.89427310000000004</v>
      </c>
      <c r="I27" s="7">
        <v>233.75</v>
      </c>
      <c r="J27" s="2">
        <v>32.4</v>
      </c>
      <c r="K27">
        <v>10</v>
      </c>
      <c r="L27" s="2">
        <v>12.6</v>
      </c>
    </row>
    <row r="28" spans="1:20" x14ac:dyDescent="0.25">
      <c r="A28">
        <v>6820</v>
      </c>
      <c r="B28" s="2">
        <v>99.970029999999994</v>
      </c>
      <c r="C28" s="3">
        <v>21190</v>
      </c>
      <c r="D28" s="4">
        <v>14860</v>
      </c>
      <c r="E28" t="s">
        <v>1333</v>
      </c>
      <c r="F28" s="4" t="s">
        <v>1198</v>
      </c>
      <c r="G28" s="5">
        <v>12800</v>
      </c>
      <c r="H28" s="6">
        <v>0.79743770000000003</v>
      </c>
      <c r="I28" s="7">
        <v>250.001</v>
      </c>
      <c r="J28" s="2">
        <v>30.25</v>
      </c>
      <c r="K28">
        <v>52</v>
      </c>
      <c r="L28" s="2">
        <v>7.1</v>
      </c>
    </row>
    <row r="29" spans="1:20" x14ac:dyDescent="0.25">
      <c r="A29">
        <v>60603</v>
      </c>
      <c r="B29" s="2">
        <v>99.966840000000005</v>
      </c>
      <c r="C29" s="3">
        <v>1001</v>
      </c>
      <c r="D29" s="4">
        <v>16980</v>
      </c>
      <c r="E29" t="s">
        <v>11616</v>
      </c>
      <c r="F29" s="4" t="s">
        <v>11490</v>
      </c>
      <c r="G29" s="5">
        <v>536</v>
      </c>
      <c r="H29" s="6">
        <v>0.94776119999999997</v>
      </c>
      <c r="I29" s="7">
        <v>223.36500000000001</v>
      </c>
      <c r="J29" s="2">
        <v>32</v>
      </c>
      <c r="K29">
        <v>4</v>
      </c>
    </row>
    <row r="30" spans="1:20" x14ac:dyDescent="0.25">
      <c r="A30">
        <v>7934</v>
      </c>
      <c r="B30" s="2">
        <v>99.966449999999995</v>
      </c>
      <c r="C30" s="3">
        <v>1620</v>
      </c>
      <c r="D30" s="4">
        <v>35620</v>
      </c>
      <c r="E30" t="s">
        <v>1559</v>
      </c>
      <c r="F30" s="4" t="s">
        <v>1341</v>
      </c>
      <c r="G30" s="5">
        <v>1075</v>
      </c>
      <c r="H30" s="6">
        <v>0.79348839999999998</v>
      </c>
      <c r="I30" s="7">
        <v>250.001</v>
      </c>
      <c r="J30" s="2">
        <v>30.333300000000001</v>
      </c>
      <c r="K30">
        <v>3</v>
      </c>
    </row>
    <row r="31" spans="1:20" x14ac:dyDescent="0.25">
      <c r="A31">
        <v>10007</v>
      </c>
      <c r="B31" s="2">
        <v>99.964960000000005</v>
      </c>
      <c r="C31" s="3">
        <v>6748</v>
      </c>
      <c r="D31" s="4">
        <v>35620</v>
      </c>
      <c r="E31" t="s">
        <v>1789</v>
      </c>
      <c r="F31" s="4" t="s">
        <v>1280</v>
      </c>
      <c r="G31" s="5">
        <v>5131</v>
      </c>
      <c r="H31" s="6">
        <v>0.787802</v>
      </c>
      <c r="I31" s="7">
        <v>250.001</v>
      </c>
      <c r="J31" s="2">
        <v>27.4</v>
      </c>
      <c r="K31">
        <v>15</v>
      </c>
      <c r="L31" s="2">
        <v>2.1</v>
      </c>
    </row>
    <row r="32" spans="1:20" x14ac:dyDescent="0.25">
      <c r="A32">
        <v>10004</v>
      </c>
      <c r="B32" s="2">
        <v>99.963189999999997</v>
      </c>
      <c r="C32" s="3">
        <v>3023</v>
      </c>
      <c r="D32" s="4">
        <v>35620</v>
      </c>
      <c r="E32" t="s">
        <v>1789</v>
      </c>
      <c r="F32" s="4" t="s">
        <v>1280</v>
      </c>
      <c r="G32" s="5">
        <v>2279</v>
      </c>
      <c r="H32" s="6">
        <v>0.81526980000000004</v>
      </c>
      <c r="I32" s="7">
        <v>242.625</v>
      </c>
      <c r="J32" s="2">
        <v>24.5</v>
      </c>
      <c r="K32">
        <v>6</v>
      </c>
    </row>
    <row r="33" spans="1:12" x14ac:dyDescent="0.25">
      <c r="A33">
        <v>7970</v>
      </c>
      <c r="B33" s="2">
        <v>99.962620000000001</v>
      </c>
      <c r="C33" s="3">
        <v>131</v>
      </c>
      <c r="D33" s="4">
        <v>35620</v>
      </c>
      <c r="E33" t="s">
        <v>1566</v>
      </c>
      <c r="F33" s="4" t="s">
        <v>1341</v>
      </c>
      <c r="G33" s="5">
        <v>108</v>
      </c>
      <c r="H33" s="6">
        <v>0.77064220000000005</v>
      </c>
      <c r="I33" s="7">
        <v>250.001</v>
      </c>
    </row>
    <row r="34" spans="1:12" x14ac:dyDescent="0.25">
      <c r="A34">
        <v>10518</v>
      </c>
      <c r="B34" s="2">
        <v>99.962350000000001</v>
      </c>
      <c r="C34" s="3">
        <v>1504</v>
      </c>
      <c r="D34" s="4">
        <v>35620</v>
      </c>
      <c r="E34" t="s">
        <v>1803</v>
      </c>
      <c r="F34" s="4" t="s">
        <v>1280</v>
      </c>
      <c r="G34" s="5">
        <v>1034</v>
      </c>
      <c r="H34" s="6">
        <v>0.78626689999999999</v>
      </c>
      <c r="I34" s="7">
        <v>246.667</v>
      </c>
    </row>
    <row r="35" spans="1:12" x14ac:dyDescent="0.25">
      <c r="A35">
        <v>10503</v>
      </c>
      <c r="B35" s="2">
        <v>99.962069999999997</v>
      </c>
      <c r="C35" s="3">
        <v>172</v>
      </c>
      <c r="D35" s="4">
        <v>35620</v>
      </c>
      <c r="E35" t="s">
        <v>1794</v>
      </c>
      <c r="F35" s="4" t="s">
        <v>1280</v>
      </c>
      <c r="G35" s="5">
        <v>148</v>
      </c>
      <c r="H35" s="6">
        <v>0.91216220000000003</v>
      </c>
      <c r="I35" s="7">
        <v>223.846</v>
      </c>
      <c r="J35" s="2">
        <v>12</v>
      </c>
      <c r="K35">
        <v>1</v>
      </c>
    </row>
    <row r="36" spans="1:12" x14ac:dyDescent="0.25">
      <c r="A36">
        <v>19035</v>
      </c>
      <c r="B36" s="2">
        <v>99.961370000000002</v>
      </c>
      <c r="C36" s="3">
        <v>3799</v>
      </c>
      <c r="D36" s="4">
        <v>37980</v>
      </c>
      <c r="E36" t="s">
        <v>4199</v>
      </c>
      <c r="F36" s="4" t="s">
        <v>3003</v>
      </c>
      <c r="G36" s="5">
        <v>2667</v>
      </c>
      <c r="H36" s="6">
        <v>0.75824590000000003</v>
      </c>
      <c r="I36" s="7">
        <v>250.001</v>
      </c>
      <c r="J36" s="2">
        <v>23.285699999999999</v>
      </c>
      <c r="K36">
        <v>7</v>
      </c>
    </row>
    <row r="37" spans="1:12" x14ac:dyDescent="0.25">
      <c r="A37">
        <v>77005</v>
      </c>
      <c r="B37" s="2">
        <v>99.956779999999995</v>
      </c>
      <c r="C37" s="3">
        <v>26187</v>
      </c>
      <c r="D37" s="4">
        <v>26420</v>
      </c>
      <c r="E37" t="s">
        <v>3103</v>
      </c>
      <c r="F37" s="4" t="s">
        <v>13752</v>
      </c>
      <c r="G37" s="5">
        <v>16552</v>
      </c>
      <c r="H37" s="6">
        <v>0.84655349999999996</v>
      </c>
      <c r="I37" s="7">
        <v>234.315</v>
      </c>
      <c r="J37" s="2">
        <v>31.7593</v>
      </c>
      <c r="K37">
        <v>54</v>
      </c>
      <c r="L37" s="2">
        <v>10.6</v>
      </c>
    </row>
    <row r="38" spans="1:12" x14ac:dyDescent="0.25">
      <c r="A38">
        <v>10022</v>
      </c>
      <c r="B38" s="2">
        <v>99.946740000000005</v>
      </c>
      <c r="C38" s="3">
        <v>29698</v>
      </c>
      <c r="D38" s="4">
        <v>35620</v>
      </c>
      <c r="E38" t="s">
        <v>1789</v>
      </c>
      <c r="F38" s="4" t="s">
        <v>1280</v>
      </c>
      <c r="G38" s="5">
        <v>25422</v>
      </c>
      <c r="H38" s="6">
        <v>0.80945630000000002</v>
      </c>
      <c r="I38" s="7">
        <v>240</v>
      </c>
      <c r="J38" s="2">
        <v>30.225000000000001</v>
      </c>
      <c r="K38">
        <v>40</v>
      </c>
      <c r="L38" s="2">
        <v>7.1</v>
      </c>
    </row>
    <row r="39" spans="1:12" x14ac:dyDescent="0.25">
      <c r="A39">
        <v>21405</v>
      </c>
      <c r="B39" s="2">
        <v>99.940569999999994</v>
      </c>
      <c r="C39" s="3">
        <v>575</v>
      </c>
      <c r="D39" s="4">
        <v>12580</v>
      </c>
      <c r="E39" t="s">
        <v>4524</v>
      </c>
      <c r="F39" s="4" t="s">
        <v>4361</v>
      </c>
      <c r="G39" s="5">
        <v>377</v>
      </c>
      <c r="H39" s="6">
        <v>0.74005310000000002</v>
      </c>
      <c r="I39" s="7">
        <v>250.001</v>
      </c>
    </row>
    <row r="40" spans="1:12" x14ac:dyDescent="0.25">
      <c r="A40">
        <v>94957</v>
      </c>
      <c r="B40" s="2">
        <v>99.940299999999993</v>
      </c>
      <c r="C40" s="3">
        <v>1062</v>
      </c>
      <c r="D40" s="4">
        <v>41860</v>
      </c>
      <c r="E40" t="s">
        <v>11259</v>
      </c>
      <c r="F40" s="4" t="s">
        <v>15368</v>
      </c>
      <c r="G40" s="5">
        <v>726</v>
      </c>
      <c r="H40" s="6">
        <v>0.86519939999999995</v>
      </c>
      <c r="I40" s="7">
        <v>228.333</v>
      </c>
      <c r="J40" s="2">
        <v>36</v>
      </c>
      <c r="K40">
        <v>5</v>
      </c>
    </row>
    <row r="41" spans="1:12" x14ac:dyDescent="0.25">
      <c r="A41">
        <v>94528</v>
      </c>
      <c r="B41" s="2">
        <v>99.939970000000002</v>
      </c>
      <c r="C41" s="3">
        <v>915</v>
      </c>
      <c r="D41" s="4">
        <v>41860</v>
      </c>
      <c r="E41" t="s">
        <v>15771</v>
      </c>
      <c r="F41" s="4" t="s">
        <v>15368</v>
      </c>
      <c r="G41" s="5">
        <v>642</v>
      </c>
      <c r="H41" s="6">
        <v>0.71495319999999996</v>
      </c>
      <c r="I41" s="7">
        <v>250.001</v>
      </c>
      <c r="J41" s="2">
        <v>24</v>
      </c>
      <c r="K41">
        <v>1</v>
      </c>
    </row>
    <row r="42" spans="1:12" x14ac:dyDescent="0.25">
      <c r="A42">
        <v>22066</v>
      </c>
      <c r="B42" s="2">
        <v>99.936850000000007</v>
      </c>
      <c r="C42" s="3">
        <v>18816</v>
      </c>
      <c r="D42" s="4">
        <v>47900</v>
      </c>
      <c r="E42" t="s">
        <v>4651</v>
      </c>
      <c r="F42" s="4" t="s">
        <v>4335</v>
      </c>
      <c r="G42" s="5">
        <v>12411</v>
      </c>
      <c r="H42" s="6">
        <v>0.81485660000000004</v>
      </c>
      <c r="I42" s="7">
        <v>231.39699999999999</v>
      </c>
      <c r="J42" s="2">
        <v>32.625</v>
      </c>
      <c r="K42">
        <v>48</v>
      </c>
      <c r="L42" s="2">
        <v>13.5</v>
      </c>
    </row>
    <row r="43" spans="1:12" x14ac:dyDescent="0.25">
      <c r="A43">
        <v>2210</v>
      </c>
      <c r="B43" s="2">
        <v>99.933480000000003</v>
      </c>
      <c r="C43" s="3">
        <v>1983</v>
      </c>
      <c r="D43" s="4">
        <v>14460</v>
      </c>
      <c r="E43" t="s">
        <v>311</v>
      </c>
      <c r="F43" s="4" t="s">
        <v>21</v>
      </c>
      <c r="G43" s="5">
        <v>1690</v>
      </c>
      <c r="H43" s="6">
        <v>0.81431109999999995</v>
      </c>
      <c r="I43" s="7">
        <v>230.066</v>
      </c>
      <c r="J43" s="2">
        <v>30.166699999999999</v>
      </c>
      <c r="K43">
        <v>6</v>
      </c>
    </row>
    <row r="44" spans="1:12" x14ac:dyDescent="0.25">
      <c r="A44">
        <v>10576</v>
      </c>
      <c r="B44" s="2">
        <v>99.932239999999993</v>
      </c>
      <c r="C44" s="3">
        <v>4842</v>
      </c>
      <c r="D44" s="4">
        <v>35620</v>
      </c>
      <c r="E44" t="s">
        <v>1826</v>
      </c>
      <c r="F44" s="4" t="s">
        <v>1280</v>
      </c>
      <c r="G44" s="5">
        <v>3414</v>
      </c>
      <c r="H44" s="6">
        <v>0.74260619999999999</v>
      </c>
      <c r="I44" s="7">
        <v>239.625</v>
      </c>
      <c r="J44" s="2">
        <v>21</v>
      </c>
      <c r="K44">
        <v>8</v>
      </c>
    </row>
    <row r="45" spans="1:12" x14ac:dyDescent="0.25">
      <c r="A45">
        <v>19437</v>
      </c>
      <c r="B45" s="2">
        <v>99.931319999999999</v>
      </c>
      <c r="C45" s="3">
        <v>551</v>
      </c>
      <c r="D45" s="4">
        <v>37980</v>
      </c>
      <c r="E45" t="s">
        <v>4259</v>
      </c>
      <c r="F45" s="4" t="s">
        <v>3003</v>
      </c>
      <c r="G45" s="5">
        <v>483</v>
      </c>
      <c r="H45" s="6">
        <v>0.67975209999999997</v>
      </c>
      <c r="I45" s="7">
        <v>250.001</v>
      </c>
      <c r="J45" s="2">
        <v>12</v>
      </c>
      <c r="K45">
        <v>1</v>
      </c>
    </row>
    <row r="46" spans="1:12" x14ac:dyDescent="0.25">
      <c r="A46">
        <v>7931</v>
      </c>
      <c r="B46" s="2">
        <v>99.930679999999995</v>
      </c>
      <c r="C46" s="3">
        <v>3348</v>
      </c>
      <c r="D46" s="4">
        <v>35620</v>
      </c>
      <c r="E46" t="s">
        <v>1556</v>
      </c>
      <c r="F46" s="4" t="s">
        <v>1341</v>
      </c>
      <c r="G46" s="5">
        <v>2220</v>
      </c>
      <c r="H46" s="6">
        <v>0.67402070000000003</v>
      </c>
      <c r="I46" s="7">
        <v>250.001</v>
      </c>
      <c r="J46" s="2">
        <v>20</v>
      </c>
      <c r="K46">
        <v>2</v>
      </c>
    </row>
    <row r="47" spans="1:12" x14ac:dyDescent="0.25">
      <c r="A47">
        <v>20007</v>
      </c>
      <c r="B47" s="2">
        <v>99.925619999999995</v>
      </c>
      <c r="C47" s="3">
        <v>26469</v>
      </c>
      <c r="D47" s="4">
        <v>47900</v>
      </c>
      <c r="E47" t="s">
        <v>579</v>
      </c>
      <c r="F47" s="4" t="s">
        <v>4333</v>
      </c>
      <c r="G47" s="5">
        <v>18857</v>
      </c>
      <c r="H47" s="6">
        <v>0.87310430000000006</v>
      </c>
      <c r="I47" s="7">
        <v>215.327</v>
      </c>
      <c r="J47" s="2">
        <v>32.085500000000003</v>
      </c>
      <c r="K47">
        <v>117</v>
      </c>
      <c r="L47" s="2">
        <v>11.4</v>
      </c>
    </row>
    <row r="48" spans="1:12" x14ac:dyDescent="0.25">
      <c r="A48">
        <v>20015</v>
      </c>
      <c r="B48" s="2">
        <v>99.918369999999996</v>
      </c>
      <c r="C48" s="3">
        <v>15916</v>
      </c>
      <c r="D48" s="4">
        <v>47900</v>
      </c>
      <c r="E48" t="s">
        <v>579</v>
      </c>
      <c r="F48" s="4" t="s">
        <v>4333</v>
      </c>
      <c r="G48" s="5">
        <v>11467</v>
      </c>
      <c r="H48" s="6">
        <v>0.82724339999999996</v>
      </c>
      <c r="I48" s="7">
        <v>223.25</v>
      </c>
      <c r="J48" s="2">
        <v>31.89</v>
      </c>
      <c r="K48">
        <v>100</v>
      </c>
      <c r="L48" s="2">
        <v>10.9</v>
      </c>
    </row>
    <row r="49" spans="1:12" x14ac:dyDescent="0.25">
      <c r="A49">
        <v>94022</v>
      </c>
      <c r="B49" s="2">
        <v>99.91225</v>
      </c>
      <c r="C49" s="3">
        <v>19736</v>
      </c>
      <c r="D49" s="4">
        <v>41940</v>
      </c>
      <c r="E49" t="s">
        <v>15749</v>
      </c>
      <c r="F49" s="4" t="s">
        <v>15368</v>
      </c>
      <c r="G49" s="5">
        <v>14154</v>
      </c>
      <c r="H49" s="6">
        <v>0.81892039999999999</v>
      </c>
      <c r="I49" s="7">
        <v>224.53399999999999</v>
      </c>
      <c r="J49" s="2">
        <v>28.863600000000002</v>
      </c>
      <c r="K49">
        <v>66</v>
      </c>
      <c r="L49" s="2">
        <v>4.2</v>
      </c>
    </row>
    <row r="50" spans="1:12" x14ac:dyDescent="0.25">
      <c r="A50">
        <v>2462</v>
      </c>
      <c r="B50" s="2">
        <v>99.908600000000007</v>
      </c>
      <c r="C50" s="3">
        <v>1305</v>
      </c>
      <c r="D50" s="4">
        <v>14460</v>
      </c>
      <c r="E50" t="s">
        <v>367</v>
      </c>
      <c r="F50" s="4" t="s">
        <v>21</v>
      </c>
      <c r="G50" s="5">
        <v>1078</v>
      </c>
      <c r="H50" s="6">
        <v>0.74606110000000003</v>
      </c>
      <c r="I50" s="7">
        <v>235.417</v>
      </c>
      <c r="J50" s="2">
        <v>47</v>
      </c>
      <c r="K50">
        <v>1</v>
      </c>
    </row>
    <row r="51" spans="1:12" x14ac:dyDescent="0.25">
      <c r="A51">
        <v>7976</v>
      </c>
      <c r="B51" s="2">
        <v>99.908240000000006</v>
      </c>
      <c r="C51" s="3">
        <v>558</v>
      </c>
      <c r="D51" s="4">
        <v>35620</v>
      </c>
      <c r="E51" t="s">
        <v>1568</v>
      </c>
      <c r="F51" s="4" t="s">
        <v>1341</v>
      </c>
      <c r="G51" s="5">
        <v>375</v>
      </c>
      <c r="H51" s="6">
        <v>0.65866670000000005</v>
      </c>
      <c r="I51" s="7">
        <v>250.001</v>
      </c>
      <c r="J51" s="2">
        <v>6.5</v>
      </c>
      <c r="K51">
        <v>2</v>
      </c>
    </row>
    <row r="52" spans="1:12" x14ac:dyDescent="0.25">
      <c r="A52">
        <v>2468</v>
      </c>
      <c r="B52" s="2">
        <v>99.907269999999997</v>
      </c>
      <c r="C52" s="3">
        <v>5374</v>
      </c>
      <c r="D52" s="4">
        <v>14460</v>
      </c>
      <c r="E52" t="s">
        <v>372</v>
      </c>
      <c r="F52" s="4" t="s">
        <v>21</v>
      </c>
      <c r="G52" s="5">
        <v>3683</v>
      </c>
      <c r="H52" s="6">
        <v>0.83817540000000001</v>
      </c>
      <c r="I52" s="7">
        <v>218.55799999999999</v>
      </c>
      <c r="J52" s="2">
        <v>26</v>
      </c>
      <c r="K52">
        <v>15</v>
      </c>
      <c r="L52" s="2">
        <v>1.2</v>
      </c>
    </row>
    <row r="53" spans="1:12" x14ac:dyDescent="0.25">
      <c r="A53">
        <v>20816</v>
      </c>
      <c r="B53" s="2">
        <v>99.903670000000005</v>
      </c>
      <c r="C53" s="3">
        <v>16611</v>
      </c>
      <c r="D53" s="4">
        <v>47900</v>
      </c>
      <c r="E53" t="s">
        <v>4436</v>
      </c>
      <c r="F53" s="4" t="s">
        <v>4361</v>
      </c>
      <c r="G53" s="5">
        <v>11376</v>
      </c>
      <c r="H53" s="6">
        <v>0.83475429999999995</v>
      </c>
      <c r="I53" s="7">
        <v>217.68799999999999</v>
      </c>
      <c r="J53" s="2">
        <v>27.359400000000001</v>
      </c>
      <c r="K53">
        <v>64</v>
      </c>
      <c r="L53" s="2">
        <v>2.1</v>
      </c>
    </row>
    <row r="54" spans="1:12" x14ac:dyDescent="0.25">
      <c r="A54">
        <v>10504</v>
      </c>
      <c r="B54" s="2">
        <v>99.899789999999996</v>
      </c>
      <c r="C54" s="3">
        <v>7885</v>
      </c>
      <c r="D54" s="4">
        <v>35620</v>
      </c>
      <c r="E54" t="s">
        <v>1795</v>
      </c>
      <c r="F54" s="4" t="s">
        <v>1280</v>
      </c>
      <c r="G54" s="5">
        <v>4848</v>
      </c>
      <c r="H54" s="6">
        <v>0.74180250000000003</v>
      </c>
      <c r="I54" s="7">
        <v>231.52799999999999</v>
      </c>
      <c r="J54" s="2">
        <v>32.545499999999997</v>
      </c>
      <c r="K54">
        <v>11</v>
      </c>
      <c r="L54" s="2">
        <v>13.2</v>
      </c>
    </row>
    <row r="55" spans="1:12" x14ac:dyDescent="0.25">
      <c r="A55">
        <v>10162</v>
      </c>
      <c r="B55" s="2">
        <v>99.898409999999998</v>
      </c>
      <c r="C55" s="3">
        <v>1251</v>
      </c>
      <c r="D55" s="4">
        <v>35620</v>
      </c>
      <c r="E55" t="s">
        <v>1789</v>
      </c>
      <c r="F55" s="4" t="s">
        <v>1280</v>
      </c>
      <c r="G55" s="5">
        <v>856</v>
      </c>
      <c r="H55" s="6">
        <v>0.98133020000000004</v>
      </c>
      <c r="I55" s="7">
        <v>189.79599999999999</v>
      </c>
    </row>
    <row r="56" spans="1:12" x14ac:dyDescent="0.25">
      <c r="A56">
        <v>33109</v>
      </c>
      <c r="B56" s="2">
        <v>99.898129999999995</v>
      </c>
      <c r="C56" s="3">
        <v>523</v>
      </c>
      <c r="D56" s="4">
        <v>33100</v>
      </c>
      <c r="E56" t="s">
        <v>6874</v>
      </c>
      <c r="F56" s="4" t="s">
        <v>6689</v>
      </c>
      <c r="G56" s="5">
        <v>370</v>
      </c>
      <c r="H56" s="6">
        <v>0.62803229999999999</v>
      </c>
      <c r="I56" s="7">
        <v>250.001</v>
      </c>
      <c r="J56" s="2">
        <v>37</v>
      </c>
      <c r="K56">
        <v>1</v>
      </c>
    </row>
    <row r="57" spans="1:12" x14ac:dyDescent="0.25">
      <c r="A57">
        <v>22027</v>
      </c>
      <c r="B57" s="2">
        <v>99.897639999999996</v>
      </c>
      <c r="C57" s="3">
        <v>2338</v>
      </c>
      <c r="D57" s="4">
        <v>47900</v>
      </c>
      <c r="E57" t="s">
        <v>4647</v>
      </c>
      <c r="F57" s="4" t="s">
        <v>4335</v>
      </c>
      <c r="G57" s="5">
        <v>1689</v>
      </c>
      <c r="H57" s="6">
        <v>0.7732386</v>
      </c>
      <c r="I57" s="7">
        <v>223.75</v>
      </c>
      <c r="J57" s="2">
        <v>31.666699999999999</v>
      </c>
      <c r="K57">
        <v>3</v>
      </c>
    </row>
    <row r="58" spans="1:12" x14ac:dyDescent="0.25">
      <c r="A58">
        <v>6840</v>
      </c>
      <c r="B58" s="2">
        <v>99.894199999999998</v>
      </c>
      <c r="C58" s="3">
        <v>20072</v>
      </c>
      <c r="D58" s="4">
        <v>14860</v>
      </c>
      <c r="E58" t="s">
        <v>1335</v>
      </c>
      <c r="F58" s="4" t="s">
        <v>1198</v>
      </c>
      <c r="G58" s="5">
        <v>12614</v>
      </c>
      <c r="H58" s="6">
        <v>0.76177260000000002</v>
      </c>
      <c r="I58" s="7">
        <v>225.667</v>
      </c>
      <c r="J58" s="2">
        <v>25.459499999999998</v>
      </c>
      <c r="K58">
        <v>37</v>
      </c>
      <c r="L58" s="2">
        <v>1</v>
      </c>
    </row>
    <row r="59" spans="1:12" x14ac:dyDescent="0.25">
      <c r="A59">
        <v>75225</v>
      </c>
      <c r="B59" s="2">
        <v>99.887659999999997</v>
      </c>
      <c r="C59" s="3">
        <v>20958</v>
      </c>
      <c r="D59" s="4">
        <v>19100</v>
      </c>
      <c r="E59" t="s">
        <v>4091</v>
      </c>
      <c r="F59" s="4" t="s">
        <v>13752</v>
      </c>
      <c r="G59" s="5">
        <v>14739</v>
      </c>
      <c r="H59" s="6">
        <v>0.81065129999999996</v>
      </c>
      <c r="I59" s="7">
        <v>215.833</v>
      </c>
      <c r="J59" s="2">
        <v>34.4</v>
      </c>
      <c r="K59">
        <v>30</v>
      </c>
      <c r="L59" s="2">
        <v>20.3</v>
      </c>
    </row>
    <row r="60" spans="1:12" x14ac:dyDescent="0.25">
      <c r="A60">
        <v>20812</v>
      </c>
      <c r="B60" s="2">
        <v>99.88409</v>
      </c>
      <c r="C60" s="3">
        <v>254</v>
      </c>
      <c r="D60" s="4">
        <v>47900</v>
      </c>
      <c r="E60" t="s">
        <v>4435</v>
      </c>
      <c r="F60" s="4" t="s">
        <v>4361</v>
      </c>
      <c r="G60" s="5">
        <v>172</v>
      </c>
      <c r="H60" s="6">
        <v>0.90116280000000004</v>
      </c>
      <c r="I60" s="7">
        <v>198.75</v>
      </c>
    </row>
    <row r="61" spans="1:12" x14ac:dyDescent="0.25">
      <c r="A61">
        <v>94105</v>
      </c>
      <c r="B61" s="2">
        <v>99.882689999999997</v>
      </c>
      <c r="C61" s="3">
        <v>6282</v>
      </c>
      <c r="D61" s="4">
        <v>41860</v>
      </c>
      <c r="E61" t="s">
        <v>15761</v>
      </c>
      <c r="F61" s="4" t="s">
        <v>15368</v>
      </c>
      <c r="G61" s="5">
        <v>5751</v>
      </c>
      <c r="H61" s="6">
        <v>0.85222529999999996</v>
      </c>
      <c r="I61" s="7">
        <v>207.126</v>
      </c>
      <c r="J61" s="2">
        <v>22.277799999999999</v>
      </c>
      <c r="K61">
        <v>18</v>
      </c>
      <c r="L61" s="2">
        <v>0.2</v>
      </c>
    </row>
    <row r="62" spans="1:12" x14ac:dyDescent="0.25">
      <c r="A62">
        <v>10021</v>
      </c>
      <c r="B62" s="2">
        <v>99.873000000000005</v>
      </c>
      <c r="C62" s="3">
        <v>42141</v>
      </c>
      <c r="D62" s="4">
        <v>35620</v>
      </c>
      <c r="E62" t="s">
        <v>1789</v>
      </c>
      <c r="F62" s="4" t="s">
        <v>1280</v>
      </c>
      <c r="G62" s="5">
        <v>34715</v>
      </c>
      <c r="H62" s="6">
        <v>0.80339910000000003</v>
      </c>
      <c r="I62" s="7">
        <v>215.357</v>
      </c>
      <c r="J62" s="2">
        <v>24.479199999999999</v>
      </c>
      <c r="K62">
        <v>96</v>
      </c>
      <c r="L62" s="2">
        <v>0.7</v>
      </c>
    </row>
    <row r="63" spans="1:12" x14ac:dyDescent="0.25">
      <c r="A63">
        <v>60022</v>
      </c>
      <c r="B63" s="2">
        <v>99.863410000000002</v>
      </c>
      <c r="C63" s="3">
        <v>8383</v>
      </c>
      <c r="D63" s="4">
        <v>16980</v>
      </c>
      <c r="E63" t="s">
        <v>8015</v>
      </c>
      <c r="F63" s="4" t="s">
        <v>11490</v>
      </c>
      <c r="G63" s="5">
        <v>5354</v>
      </c>
      <c r="H63" s="6">
        <v>0.85394099999999995</v>
      </c>
      <c r="I63" s="7">
        <v>206.40600000000001</v>
      </c>
      <c r="J63" s="2">
        <v>21.5806</v>
      </c>
      <c r="K63">
        <v>31</v>
      </c>
      <c r="L63" s="2">
        <v>0.1</v>
      </c>
    </row>
    <row r="64" spans="1:12" x14ac:dyDescent="0.25">
      <c r="A64">
        <v>20004</v>
      </c>
      <c r="B64" s="2">
        <v>99.861750000000001</v>
      </c>
      <c r="C64" s="3">
        <v>1667</v>
      </c>
      <c r="D64" s="4">
        <v>47900</v>
      </c>
      <c r="E64" t="s">
        <v>579</v>
      </c>
      <c r="F64" s="4" t="s">
        <v>4333</v>
      </c>
      <c r="G64" s="5">
        <v>1546</v>
      </c>
      <c r="H64" s="6">
        <v>0.94890039999999998</v>
      </c>
      <c r="I64" s="7">
        <v>188.59399999999999</v>
      </c>
      <c r="J64" s="2">
        <v>34.933300000000003</v>
      </c>
      <c r="K64">
        <v>15</v>
      </c>
      <c r="L64" s="2">
        <v>23.1</v>
      </c>
    </row>
    <row r="65" spans="1:12" x14ac:dyDescent="0.25">
      <c r="A65">
        <v>22101</v>
      </c>
      <c r="B65" s="2">
        <v>99.856409999999997</v>
      </c>
      <c r="C65" s="3">
        <v>30221</v>
      </c>
      <c r="D65" s="4">
        <v>47900</v>
      </c>
      <c r="E65" t="s">
        <v>4653</v>
      </c>
      <c r="F65" s="4" t="s">
        <v>4335</v>
      </c>
      <c r="G65" s="5">
        <v>20823</v>
      </c>
      <c r="H65" s="6">
        <v>0.81689400000000001</v>
      </c>
      <c r="I65" s="7">
        <v>210.797</v>
      </c>
      <c r="J65" s="2">
        <v>30.052199999999999</v>
      </c>
      <c r="K65">
        <v>134</v>
      </c>
      <c r="L65" s="2">
        <v>6.7</v>
      </c>
    </row>
    <row r="66" spans="1:12" x14ac:dyDescent="0.25">
      <c r="A66">
        <v>10538</v>
      </c>
      <c r="B66" s="2">
        <v>99.848749999999995</v>
      </c>
      <c r="C66" s="3">
        <v>16802</v>
      </c>
      <c r="D66" s="4">
        <v>35620</v>
      </c>
      <c r="E66" t="s">
        <v>1814</v>
      </c>
      <c r="F66" s="4" t="s">
        <v>1280</v>
      </c>
      <c r="G66" s="5">
        <v>11128</v>
      </c>
      <c r="H66" s="6">
        <v>0.80050330000000003</v>
      </c>
      <c r="I66" s="7">
        <v>212.745</v>
      </c>
      <c r="J66" s="2">
        <v>26.8</v>
      </c>
      <c r="K66">
        <v>35</v>
      </c>
      <c r="L66" s="2">
        <v>1.7</v>
      </c>
    </row>
    <row r="67" spans="1:12" x14ac:dyDescent="0.25">
      <c r="A67">
        <v>20037</v>
      </c>
      <c r="B67" s="2">
        <v>99.84402</v>
      </c>
      <c r="C67" s="3">
        <v>15156</v>
      </c>
      <c r="D67" s="4">
        <v>47900</v>
      </c>
      <c r="E67" t="s">
        <v>579</v>
      </c>
      <c r="F67" s="4" t="s">
        <v>4333</v>
      </c>
      <c r="G67" s="5">
        <v>8657</v>
      </c>
      <c r="H67" s="6">
        <v>0.83622090000000004</v>
      </c>
      <c r="I67" s="7">
        <v>206.321</v>
      </c>
      <c r="J67" s="2">
        <v>31.147099999999998</v>
      </c>
      <c r="K67">
        <v>34</v>
      </c>
      <c r="L67" s="2">
        <v>9.1999999999999993</v>
      </c>
    </row>
    <row r="68" spans="1:12" x14ac:dyDescent="0.25">
      <c r="A68">
        <v>10005</v>
      </c>
      <c r="B68" s="2">
        <v>99.840519999999998</v>
      </c>
      <c r="C68" s="3">
        <v>7570</v>
      </c>
      <c r="D68" s="4">
        <v>35620</v>
      </c>
      <c r="E68" t="s">
        <v>1789</v>
      </c>
      <c r="F68" s="4" t="s">
        <v>1280</v>
      </c>
      <c r="G68" s="5">
        <v>5953</v>
      </c>
      <c r="H68" s="6">
        <v>0.88411150000000005</v>
      </c>
      <c r="I68" s="7">
        <v>196.77600000000001</v>
      </c>
      <c r="J68" s="2">
        <v>26.4</v>
      </c>
      <c r="K68">
        <v>10</v>
      </c>
      <c r="L68" s="2">
        <v>1.4</v>
      </c>
    </row>
    <row r="69" spans="1:12" x14ac:dyDescent="0.25">
      <c r="A69">
        <v>98039</v>
      </c>
      <c r="B69" s="2">
        <v>99.838629999999995</v>
      </c>
      <c r="C69" s="3">
        <v>3079</v>
      </c>
      <c r="D69" s="4">
        <v>42660</v>
      </c>
      <c r="E69" t="s">
        <v>2804</v>
      </c>
      <c r="F69" s="4" t="s">
        <v>16344</v>
      </c>
      <c r="G69" s="5">
        <v>1965</v>
      </c>
      <c r="H69" s="6">
        <v>0.81637839999999995</v>
      </c>
      <c r="I69" s="7">
        <v>208.214</v>
      </c>
      <c r="J69" s="2">
        <v>25</v>
      </c>
      <c r="K69">
        <v>6</v>
      </c>
    </row>
    <row r="70" spans="1:12" x14ac:dyDescent="0.25">
      <c r="A70">
        <v>20854</v>
      </c>
      <c r="B70" s="2">
        <v>99.829849999999993</v>
      </c>
      <c r="C70" s="3">
        <v>50368</v>
      </c>
      <c r="D70" s="4">
        <v>47900</v>
      </c>
      <c r="E70" t="s">
        <v>4445</v>
      </c>
      <c r="F70" s="4" t="s">
        <v>4361</v>
      </c>
      <c r="G70" s="5">
        <v>34699</v>
      </c>
      <c r="H70" s="6">
        <v>0.80506639999999996</v>
      </c>
      <c r="I70" s="7">
        <v>209.41200000000001</v>
      </c>
      <c r="J70" s="2">
        <v>29.2361</v>
      </c>
      <c r="K70">
        <v>144</v>
      </c>
      <c r="L70" s="2">
        <v>4.9000000000000004</v>
      </c>
    </row>
    <row r="71" spans="1:12" x14ac:dyDescent="0.25">
      <c r="A71">
        <v>2481</v>
      </c>
      <c r="B71" s="2">
        <v>99.819389999999999</v>
      </c>
      <c r="C71" s="3">
        <v>16319</v>
      </c>
      <c r="D71" s="4">
        <v>14460</v>
      </c>
      <c r="E71" t="s">
        <v>376</v>
      </c>
      <c r="F71" s="4" t="s">
        <v>21</v>
      </c>
      <c r="G71" s="5">
        <v>9043</v>
      </c>
      <c r="H71" s="6">
        <v>0.83832799999999996</v>
      </c>
      <c r="I71" s="7">
        <v>203.625</v>
      </c>
      <c r="J71" s="2">
        <v>28.581399999999999</v>
      </c>
      <c r="K71">
        <v>43</v>
      </c>
      <c r="L71" s="2">
        <v>3.7</v>
      </c>
    </row>
    <row r="72" spans="1:12" x14ac:dyDescent="0.25">
      <c r="A72">
        <v>94301</v>
      </c>
      <c r="B72" s="2">
        <v>99.814250000000001</v>
      </c>
      <c r="C72" s="3">
        <v>16927</v>
      </c>
      <c r="D72" s="4">
        <v>41940</v>
      </c>
      <c r="E72" t="s">
        <v>15762</v>
      </c>
      <c r="F72" s="4" t="s">
        <v>15368</v>
      </c>
      <c r="G72" s="5">
        <v>12435</v>
      </c>
      <c r="H72" s="6">
        <v>0.83596009999999998</v>
      </c>
      <c r="I72" s="7">
        <v>203.958</v>
      </c>
      <c r="J72" s="2">
        <v>27.4848</v>
      </c>
      <c r="K72">
        <v>99</v>
      </c>
      <c r="L72" s="2">
        <v>2.2999999999999998</v>
      </c>
    </row>
    <row r="73" spans="1:12" x14ac:dyDescent="0.25">
      <c r="A73">
        <v>95030</v>
      </c>
      <c r="B73" s="2">
        <v>99.808909999999997</v>
      </c>
      <c r="C73" s="3">
        <v>13428</v>
      </c>
      <c r="D73" s="4">
        <v>41940</v>
      </c>
      <c r="E73" t="s">
        <v>15828</v>
      </c>
      <c r="F73" s="4" t="s">
        <v>15368</v>
      </c>
      <c r="G73" s="5">
        <v>9871</v>
      </c>
      <c r="H73" s="6">
        <v>0.7588897</v>
      </c>
      <c r="I73" s="7">
        <v>217.24100000000001</v>
      </c>
      <c r="J73" s="2">
        <v>29.071400000000001</v>
      </c>
      <c r="K73">
        <v>28</v>
      </c>
      <c r="L73" s="2">
        <v>4.5999999999999996</v>
      </c>
    </row>
    <row r="74" spans="1:12" x14ac:dyDescent="0.25">
      <c r="A74">
        <v>19066</v>
      </c>
      <c r="B74" s="2">
        <v>99.805670000000006</v>
      </c>
      <c r="C74" s="3">
        <v>6139</v>
      </c>
      <c r="D74" s="4">
        <v>37980</v>
      </c>
      <c r="E74" t="s">
        <v>4212</v>
      </c>
      <c r="F74" s="4" t="s">
        <v>3003</v>
      </c>
      <c r="G74" s="5">
        <v>3648</v>
      </c>
      <c r="H74" s="6">
        <v>0.82735000000000003</v>
      </c>
      <c r="I74" s="7">
        <v>205.125</v>
      </c>
      <c r="J74" s="2">
        <v>24</v>
      </c>
      <c r="K74">
        <v>22</v>
      </c>
      <c r="L74" s="2">
        <v>0.5</v>
      </c>
    </row>
    <row r="75" spans="1:12" x14ac:dyDescent="0.25">
      <c r="A75">
        <v>28207</v>
      </c>
      <c r="B75" s="2">
        <v>99.803259999999995</v>
      </c>
      <c r="C75" s="3">
        <v>9729</v>
      </c>
      <c r="D75" s="4">
        <v>16740</v>
      </c>
      <c r="E75" t="s">
        <v>1096</v>
      </c>
      <c r="F75" s="4" t="s">
        <v>5642</v>
      </c>
      <c r="G75" s="5">
        <v>6414</v>
      </c>
      <c r="H75" s="6">
        <v>0.81636790000000004</v>
      </c>
      <c r="I75" s="7">
        <v>206.28</v>
      </c>
      <c r="J75" s="2">
        <v>35.166699999999999</v>
      </c>
      <c r="K75">
        <v>18</v>
      </c>
      <c r="L75" s="2">
        <v>24.3</v>
      </c>
    </row>
    <row r="76" spans="1:12" x14ac:dyDescent="0.25">
      <c r="A76">
        <v>10577</v>
      </c>
      <c r="B76" s="2">
        <v>99.801280000000006</v>
      </c>
      <c r="C76" s="3">
        <v>6269</v>
      </c>
      <c r="D76" s="4">
        <v>35620</v>
      </c>
      <c r="E76" t="s">
        <v>1827</v>
      </c>
      <c r="F76" s="4" t="s">
        <v>1280</v>
      </c>
      <c r="G76" s="5">
        <v>1848</v>
      </c>
      <c r="H76" s="6">
        <v>0.70903190000000005</v>
      </c>
      <c r="I76" s="7">
        <v>224.375</v>
      </c>
      <c r="J76" s="2">
        <v>35</v>
      </c>
      <c r="K76">
        <v>2</v>
      </c>
    </row>
    <row r="77" spans="1:12" x14ac:dyDescent="0.25">
      <c r="A77">
        <v>10028</v>
      </c>
      <c r="B77" s="2">
        <v>99.791849999999997</v>
      </c>
      <c r="C77" s="3">
        <v>46168</v>
      </c>
      <c r="D77" s="4">
        <v>35620</v>
      </c>
      <c r="E77" t="s">
        <v>1789</v>
      </c>
      <c r="F77" s="4" t="s">
        <v>1280</v>
      </c>
      <c r="G77" s="5">
        <v>37551</v>
      </c>
      <c r="H77" s="6">
        <v>0.80714739999999996</v>
      </c>
      <c r="I77" s="7">
        <v>207.40899999999999</v>
      </c>
      <c r="J77" s="2">
        <v>26.178599999999999</v>
      </c>
      <c r="K77">
        <v>112</v>
      </c>
      <c r="L77" s="2">
        <v>1.3</v>
      </c>
    </row>
    <row r="78" spans="1:12" x14ac:dyDescent="0.25">
      <c r="A78">
        <v>10065</v>
      </c>
      <c r="B78" s="2">
        <v>99.776690000000002</v>
      </c>
      <c r="C78" s="3">
        <v>31760</v>
      </c>
      <c r="D78" s="4">
        <v>35620</v>
      </c>
      <c r="E78" t="s">
        <v>1789</v>
      </c>
      <c r="F78" s="4" t="s">
        <v>1280</v>
      </c>
      <c r="G78" s="5">
        <v>25843</v>
      </c>
      <c r="H78" s="6">
        <v>0.80230619999999997</v>
      </c>
      <c r="I78" s="7">
        <v>208.172</v>
      </c>
      <c r="J78" s="2">
        <v>25.269200000000001</v>
      </c>
      <c r="K78">
        <v>26</v>
      </c>
      <c r="L78" s="2">
        <v>0.9</v>
      </c>
    </row>
    <row r="79" spans="1:12" x14ac:dyDescent="0.25">
      <c r="A79">
        <v>2030</v>
      </c>
      <c r="B79" s="2">
        <v>99.769620000000003</v>
      </c>
      <c r="C79" s="3">
        <v>5727</v>
      </c>
      <c r="D79" s="4">
        <v>14460</v>
      </c>
      <c r="E79" t="s">
        <v>290</v>
      </c>
      <c r="F79" s="4" t="s">
        <v>21</v>
      </c>
      <c r="G79" s="5">
        <v>3700</v>
      </c>
      <c r="H79" s="6">
        <v>0.83675679999999997</v>
      </c>
      <c r="I79" s="7">
        <v>202.15299999999999</v>
      </c>
      <c r="J79" s="2">
        <v>19.545500000000001</v>
      </c>
      <c r="K79">
        <v>11</v>
      </c>
      <c r="L79" s="2">
        <v>0.1</v>
      </c>
    </row>
    <row r="80" spans="1:12" x14ac:dyDescent="0.25">
      <c r="A80">
        <v>94563</v>
      </c>
      <c r="B80" s="2">
        <v>99.765680000000003</v>
      </c>
      <c r="C80" s="3">
        <v>18284</v>
      </c>
      <c r="D80" s="4">
        <v>41860</v>
      </c>
      <c r="E80" t="s">
        <v>15780</v>
      </c>
      <c r="F80" s="4" t="s">
        <v>15368</v>
      </c>
      <c r="G80" s="5">
        <v>12751</v>
      </c>
      <c r="H80" s="6">
        <v>0.780505</v>
      </c>
      <c r="I80" s="7">
        <v>211.56299999999999</v>
      </c>
      <c r="J80" s="2">
        <v>25.838699999999999</v>
      </c>
      <c r="K80">
        <v>62</v>
      </c>
      <c r="L80" s="2">
        <v>1.2</v>
      </c>
    </row>
    <row r="81" spans="1:12" x14ac:dyDescent="0.25">
      <c r="A81">
        <v>58323</v>
      </c>
      <c r="B81" s="2">
        <v>99.762609999999995</v>
      </c>
      <c r="C81" s="3">
        <v>28</v>
      </c>
      <c r="E81" t="s">
        <v>3528</v>
      </c>
      <c r="F81" s="4" t="s">
        <v>11069</v>
      </c>
      <c r="G81" s="5">
        <v>27</v>
      </c>
      <c r="H81" s="6">
        <v>0.55555560000000004</v>
      </c>
      <c r="I81" s="7">
        <v>250.001</v>
      </c>
    </row>
    <row r="82" spans="1:12" x14ac:dyDescent="0.25">
      <c r="A82">
        <v>20815</v>
      </c>
      <c r="B82" s="2">
        <v>99.757189999999994</v>
      </c>
      <c r="C82" s="3">
        <v>30533</v>
      </c>
      <c r="D82" s="4">
        <v>47900</v>
      </c>
      <c r="E82" t="s">
        <v>4437</v>
      </c>
      <c r="F82" s="4" t="s">
        <v>4361</v>
      </c>
      <c r="G82" s="5">
        <v>22676</v>
      </c>
      <c r="H82" s="6">
        <v>0.83625859999999996</v>
      </c>
      <c r="I82" s="7">
        <v>200.58699999999999</v>
      </c>
      <c r="J82" s="2">
        <v>29.953800000000001</v>
      </c>
      <c r="K82">
        <v>130</v>
      </c>
      <c r="L82" s="2">
        <v>6.4</v>
      </c>
    </row>
    <row r="83" spans="1:12" x14ac:dyDescent="0.25">
      <c r="A83">
        <v>11568</v>
      </c>
      <c r="B83" s="2">
        <v>99.751279999999994</v>
      </c>
      <c r="C83" s="3">
        <v>4239</v>
      </c>
      <c r="D83" s="4">
        <v>35620</v>
      </c>
      <c r="E83" t="s">
        <v>1953</v>
      </c>
      <c r="F83" s="4" t="s">
        <v>1280</v>
      </c>
      <c r="G83" s="5">
        <v>2013</v>
      </c>
      <c r="H83" s="6">
        <v>0.70208539999999997</v>
      </c>
      <c r="I83" s="7">
        <v>222.875</v>
      </c>
      <c r="J83" s="2">
        <v>35.4</v>
      </c>
      <c r="K83">
        <v>5</v>
      </c>
    </row>
    <row r="84" spans="1:12" x14ac:dyDescent="0.25">
      <c r="A84">
        <v>2199</v>
      </c>
      <c r="B84" s="2">
        <v>99.750500000000002</v>
      </c>
      <c r="C84" s="3">
        <v>1358</v>
      </c>
      <c r="D84" s="4">
        <v>14460</v>
      </c>
      <c r="E84" t="s">
        <v>311</v>
      </c>
      <c r="F84" s="4" t="s">
        <v>21</v>
      </c>
      <c r="G84" s="5">
        <v>1251</v>
      </c>
      <c r="H84" s="6">
        <v>0.86022370000000004</v>
      </c>
      <c r="I84" s="7">
        <v>194.375</v>
      </c>
      <c r="J84" s="2">
        <v>42</v>
      </c>
      <c r="K84">
        <v>1</v>
      </c>
    </row>
    <row r="85" spans="1:12" x14ac:dyDescent="0.25">
      <c r="A85">
        <v>7043</v>
      </c>
      <c r="B85" s="2">
        <v>99.748310000000004</v>
      </c>
      <c r="C85" s="3">
        <v>12932</v>
      </c>
      <c r="D85" s="4">
        <v>35620</v>
      </c>
      <c r="E85" t="s">
        <v>1369</v>
      </c>
      <c r="F85" s="4" t="s">
        <v>1341</v>
      </c>
      <c r="G85" s="5">
        <v>7921</v>
      </c>
      <c r="H85" s="6">
        <v>0.82037369999999998</v>
      </c>
      <c r="I85" s="7">
        <v>201.00700000000001</v>
      </c>
      <c r="J85" s="2">
        <v>27.4419</v>
      </c>
      <c r="K85">
        <v>43</v>
      </c>
      <c r="L85" s="2">
        <v>2.2000000000000002</v>
      </c>
    </row>
    <row r="86" spans="1:12" x14ac:dyDescent="0.25">
      <c r="A86">
        <v>90077</v>
      </c>
      <c r="B86" s="2">
        <v>99.744960000000006</v>
      </c>
      <c r="C86" s="3">
        <v>8328</v>
      </c>
      <c r="D86" s="4">
        <v>31080</v>
      </c>
      <c r="E86" t="s">
        <v>15367</v>
      </c>
      <c r="F86" s="4" t="s">
        <v>15368</v>
      </c>
      <c r="G86" s="5">
        <v>6059</v>
      </c>
      <c r="H86" s="6">
        <v>0.74550249999999996</v>
      </c>
      <c r="I86" s="7">
        <v>213.38</v>
      </c>
      <c r="J86" s="2">
        <v>22.8</v>
      </c>
      <c r="K86">
        <v>10</v>
      </c>
      <c r="L86" s="2">
        <v>0.3</v>
      </c>
    </row>
    <row r="87" spans="1:12" x14ac:dyDescent="0.25">
      <c r="A87">
        <v>20817</v>
      </c>
      <c r="B87" s="2">
        <v>99.737560000000002</v>
      </c>
      <c r="C87" s="3">
        <v>36070</v>
      </c>
      <c r="D87" s="4">
        <v>47900</v>
      </c>
      <c r="E87" t="s">
        <v>4436</v>
      </c>
      <c r="F87" s="4" t="s">
        <v>4361</v>
      </c>
      <c r="G87" s="5">
        <v>24850</v>
      </c>
      <c r="H87" s="6">
        <v>0.81058350000000001</v>
      </c>
      <c r="I87" s="7">
        <v>202.096</v>
      </c>
      <c r="J87" s="2">
        <v>28.7836</v>
      </c>
      <c r="K87">
        <v>134</v>
      </c>
      <c r="L87" s="2">
        <v>4</v>
      </c>
    </row>
    <row r="88" spans="1:12" x14ac:dyDescent="0.25">
      <c r="A88">
        <v>78701</v>
      </c>
      <c r="B88" s="2">
        <v>99.730339999999998</v>
      </c>
      <c r="C88" s="3">
        <v>6188</v>
      </c>
      <c r="D88" s="4">
        <v>12420</v>
      </c>
      <c r="E88" t="s">
        <v>3573</v>
      </c>
      <c r="F88" s="4" t="s">
        <v>13752</v>
      </c>
      <c r="G88" s="5">
        <v>5361</v>
      </c>
      <c r="H88" s="6">
        <v>0.74039540000000004</v>
      </c>
      <c r="I88" s="7">
        <v>213.958</v>
      </c>
      <c r="J88" s="2">
        <v>32.047600000000003</v>
      </c>
      <c r="K88">
        <v>21</v>
      </c>
      <c r="L88" s="2">
        <v>11.2</v>
      </c>
    </row>
    <row r="89" spans="1:12" x14ac:dyDescent="0.25">
      <c r="A89">
        <v>60093</v>
      </c>
      <c r="B89" s="2">
        <v>99.726039999999998</v>
      </c>
      <c r="C89" s="3">
        <v>19385</v>
      </c>
      <c r="D89" s="4">
        <v>16980</v>
      </c>
      <c r="E89" t="s">
        <v>11520</v>
      </c>
      <c r="F89" s="4" t="s">
        <v>11490</v>
      </c>
      <c r="G89" s="5">
        <v>12565</v>
      </c>
      <c r="H89" s="6">
        <v>0.81147539999999996</v>
      </c>
      <c r="I89" s="7">
        <v>200.667</v>
      </c>
      <c r="J89" s="2">
        <v>29.8</v>
      </c>
      <c r="K89">
        <v>50</v>
      </c>
      <c r="L89" s="2">
        <v>6.1</v>
      </c>
    </row>
    <row r="90" spans="1:12" x14ac:dyDescent="0.25">
      <c r="A90">
        <v>30327</v>
      </c>
      <c r="B90" s="2">
        <v>99.719179999999994</v>
      </c>
      <c r="C90" s="3">
        <v>23035</v>
      </c>
      <c r="D90" s="4">
        <v>12060</v>
      </c>
      <c r="E90" t="s">
        <v>2948</v>
      </c>
      <c r="F90" s="4" t="s">
        <v>6363</v>
      </c>
      <c r="G90" s="5">
        <v>16094</v>
      </c>
      <c r="H90" s="6">
        <v>0.81018950000000001</v>
      </c>
      <c r="I90" s="7">
        <v>200.78899999999999</v>
      </c>
      <c r="J90" s="2">
        <v>31.684200000000001</v>
      </c>
      <c r="K90">
        <v>38</v>
      </c>
      <c r="L90" s="2">
        <v>10.4</v>
      </c>
    </row>
    <row r="91" spans="1:12" x14ac:dyDescent="0.25">
      <c r="A91">
        <v>20016</v>
      </c>
      <c r="B91" s="2">
        <v>99.710040000000006</v>
      </c>
      <c r="C91" s="3">
        <v>34370</v>
      </c>
      <c r="D91" s="4">
        <v>47900</v>
      </c>
      <c r="E91" t="s">
        <v>579</v>
      </c>
      <c r="F91" s="4" t="s">
        <v>4333</v>
      </c>
      <c r="G91" s="5">
        <v>22079</v>
      </c>
      <c r="H91" s="6">
        <v>0.83328049999999998</v>
      </c>
      <c r="I91" s="7">
        <v>196.29400000000001</v>
      </c>
      <c r="J91" s="2">
        <v>31.472200000000001</v>
      </c>
      <c r="K91">
        <v>180</v>
      </c>
      <c r="L91" s="2">
        <v>9.9</v>
      </c>
    </row>
    <row r="92" spans="1:12" x14ac:dyDescent="0.25">
      <c r="A92">
        <v>77401</v>
      </c>
      <c r="B92" s="2">
        <v>99.701890000000006</v>
      </c>
      <c r="C92" s="3">
        <v>18129</v>
      </c>
      <c r="D92" s="4">
        <v>26420</v>
      </c>
      <c r="E92" t="s">
        <v>8462</v>
      </c>
      <c r="F92" s="4" t="s">
        <v>13752</v>
      </c>
      <c r="G92" s="5">
        <v>11949</v>
      </c>
      <c r="H92" s="6">
        <v>0.76751190000000002</v>
      </c>
      <c r="I92" s="7">
        <v>206.94399999999999</v>
      </c>
      <c r="J92" s="2">
        <v>34.379300000000001</v>
      </c>
      <c r="K92">
        <v>29</v>
      </c>
      <c r="L92" s="2">
        <v>20.2</v>
      </c>
    </row>
    <row r="93" spans="1:12" x14ac:dyDescent="0.25">
      <c r="A93">
        <v>94305</v>
      </c>
      <c r="B93" s="2">
        <v>99.698059999999998</v>
      </c>
      <c r="C93" s="3">
        <v>13538</v>
      </c>
      <c r="D93" s="4">
        <v>41940</v>
      </c>
      <c r="E93" t="s">
        <v>7950</v>
      </c>
      <c r="F93" s="4" t="s">
        <v>15368</v>
      </c>
      <c r="G93" s="5">
        <v>4072</v>
      </c>
      <c r="H93" s="6">
        <v>0.94107540000000001</v>
      </c>
      <c r="I93" s="7">
        <v>176.52799999999999</v>
      </c>
      <c r="J93" s="2">
        <v>33.447400000000002</v>
      </c>
      <c r="K93">
        <v>38</v>
      </c>
      <c r="L93" s="2">
        <v>16.2</v>
      </c>
    </row>
    <row r="94" spans="1:12" x14ac:dyDescent="0.25">
      <c r="A94">
        <v>92145</v>
      </c>
      <c r="B94" s="2">
        <v>99.696789999999993</v>
      </c>
      <c r="C94" s="3">
        <v>1968</v>
      </c>
      <c r="D94" s="4">
        <v>41740</v>
      </c>
      <c r="E94" t="s">
        <v>14226</v>
      </c>
      <c r="F94" s="4" t="s">
        <v>15368</v>
      </c>
      <c r="G94" s="5">
        <v>1213</v>
      </c>
      <c r="H94" s="6">
        <v>0.63920920000000003</v>
      </c>
      <c r="I94" s="7">
        <v>227.43100000000001</v>
      </c>
      <c r="J94" s="2">
        <v>33</v>
      </c>
      <c r="K94">
        <v>1</v>
      </c>
    </row>
    <row r="95" spans="1:12" x14ac:dyDescent="0.25">
      <c r="A95">
        <v>10583</v>
      </c>
      <c r="B95" s="2">
        <v>99.690290000000005</v>
      </c>
      <c r="C95" s="3">
        <v>39509</v>
      </c>
      <c r="D95" s="4">
        <v>35620</v>
      </c>
      <c r="E95" t="s">
        <v>1830</v>
      </c>
      <c r="F95" s="4" t="s">
        <v>1280</v>
      </c>
      <c r="G95" s="5">
        <v>25976</v>
      </c>
      <c r="H95" s="6">
        <v>0.75878659999999998</v>
      </c>
      <c r="I95" s="7">
        <v>206.07400000000001</v>
      </c>
      <c r="J95" s="2">
        <v>24.505299999999998</v>
      </c>
      <c r="K95">
        <v>95</v>
      </c>
      <c r="L95" s="2">
        <v>0.7</v>
      </c>
    </row>
    <row r="96" spans="1:12" x14ac:dyDescent="0.25">
      <c r="A96">
        <v>60604</v>
      </c>
      <c r="B96" s="2">
        <v>99.683980000000005</v>
      </c>
      <c r="C96" s="3">
        <v>418</v>
      </c>
      <c r="D96" s="4">
        <v>16980</v>
      </c>
      <c r="E96" t="s">
        <v>11616</v>
      </c>
      <c r="F96" s="4" t="s">
        <v>11490</v>
      </c>
      <c r="G96" s="5">
        <v>377</v>
      </c>
      <c r="H96" s="6">
        <v>0.78306880000000001</v>
      </c>
      <c r="I96" s="7">
        <v>201.875</v>
      </c>
      <c r="J96" s="2">
        <v>34.333300000000001</v>
      </c>
      <c r="K96">
        <v>3</v>
      </c>
    </row>
    <row r="97" spans="1:12" x14ac:dyDescent="0.25">
      <c r="A97">
        <v>7046</v>
      </c>
      <c r="B97" s="2">
        <v>99.683279999999996</v>
      </c>
      <c r="C97" s="3">
        <v>4267</v>
      </c>
      <c r="D97" s="4">
        <v>35620</v>
      </c>
      <c r="E97" t="s">
        <v>1372</v>
      </c>
      <c r="F97" s="4" t="s">
        <v>1341</v>
      </c>
      <c r="G97" s="5">
        <v>2591</v>
      </c>
      <c r="H97" s="6">
        <v>0.87225010000000003</v>
      </c>
      <c r="I97" s="7">
        <v>185.90899999999999</v>
      </c>
      <c r="J97" s="2">
        <v>44.625</v>
      </c>
      <c r="K97">
        <v>8</v>
      </c>
    </row>
    <row r="98" spans="1:12" x14ac:dyDescent="0.25">
      <c r="A98">
        <v>90272</v>
      </c>
      <c r="B98" s="2">
        <v>99.678700000000006</v>
      </c>
      <c r="C98" s="3">
        <v>23496</v>
      </c>
      <c r="D98" s="4">
        <v>31080</v>
      </c>
      <c r="E98" t="s">
        <v>15378</v>
      </c>
      <c r="F98" s="4" t="s">
        <v>15368</v>
      </c>
      <c r="G98" s="5">
        <v>16500</v>
      </c>
      <c r="H98" s="6">
        <v>0.76793940000000005</v>
      </c>
      <c r="I98" s="7">
        <v>203.51</v>
      </c>
      <c r="J98" s="2">
        <v>27.5366</v>
      </c>
      <c r="K98">
        <v>41</v>
      </c>
      <c r="L98" s="2">
        <v>2.2999999999999998</v>
      </c>
    </row>
    <row r="99" spans="1:12" x14ac:dyDescent="0.25">
      <c r="A99">
        <v>19041</v>
      </c>
      <c r="B99" s="2">
        <v>99.673810000000003</v>
      </c>
      <c r="C99" s="3">
        <v>6061</v>
      </c>
      <c r="D99" s="4">
        <v>37980</v>
      </c>
      <c r="E99" t="s">
        <v>4203</v>
      </c>
      <c r="F99" s="4" t="s">
        <v>3003</v>
      </c>
      <c r="G99" s="5">
        <v>3992</v>
      </c>
      <c r="H99" s="6">
        <v>0.79108210000000001</v>
      </c>
      <c r="I99" s="7">
        <v>198.78399999999999</v>
      </c>
      <c r="J99" s="2">
        <v>25.8889</v>
      </c>
      <c r="K99">
        <v>18</v>
      </c>
      <c r="L99" s="2">
        <v>1.2</v>
      </c>
    </row>
    <row r="100" spans="1:12" x14ac:dyDescent="0.25">
      <c r="A100">
        <v>19807</v>
      </c>
      <c r="B100" s="2">
        <v>99.671570000000003</v>
      </c>
      <c r="C100" s="3">
        <v>7109</v>
      </c>
      <c r="D100" s="4">
        <v>37980</v>
      </c>
      <c r="E100" t="s">
        <v>257</v>
      </c>
      <c r="F100" s="4" t="s">
        <v>4311</v>
      </c>
      <c r="G100" s="5">
        <v>5317</v>
      </c>
      <c r="H100" s="6">
        <v>0.72752919999999999</v>
      </c>
      <c r="I100" s="7">
        <v>209.76400000000001</v>
      </c>
      <c r="J100" s="2">
        <v>25.444400000000002</v>
      </c>
      <c r="K100">
        <v>9</v>
      </c>
    </row>
    <row r="101" spans="1:12" x14ac:dyDescent="0.25">
      <c r="A101">
        <v>6897</v>
      </c>
      <c r="B101" s="2">
        <v>99.667469999999994</v>
      </c>
      <c r="C101" s="3">
        <v>18656</v>
      </c>
      <c r="D101" s="4">
        <v>14860</v>
      </c>
      <c r="E101" t="s">
        <v>540</v>
      </c>
      <c r="F101" s="4" t="s">
        <v>1198</v>
      </c>
      <c r="G101" s="5">
        <v>11812</v>
      </c>
      <c r="H101" s="6">
        <v>0.75897389999999998</v>
      </c>
      <c r="I101" s="7">
        <v>204.107</v>
      </c>
      <c r="J101" s="2">
        <v>25.32</v>
      </c>
      <c r="K101">
        <v>25</v>
      </c>
      <c r="L101" s="2">
        <v>1</v>
      </c>
    </row>
    <row r="102" spans="1:12" x14ac:dyDescent="0.25">
      <c r="A102">
        <v>10280</v>
      </c>
      <c r="B102" s="2">
        <v>99.663020000000003</v>
      </c>
      <c r="C102" s="3">
        <v>8817</v>
      </c>
      <c r="D102" s="4">
        <v>35620</v>
      </c>
      <c r="E102" t="s">
        <v>1789</v>
      </c>
      <c r="F102" s="4" t="s">
        <v>1280</v>
      </c>
      <c r="G102" s="5">
        <v>6744</v>
      </c>
      <c r="H102" s="6">
        <v>0.82920680000000002</v>
      </c>
      <c r="I102" s="7">
        <v>191.59100000000001</v>
      </c>
      <c r="J102" s="2">
        <v>28.818200000000001</v>
      </c>
      <c r="K102">
        <v>11</v>
      </c>
      <c r="L102" s="2">
        <v>4</v>
      </c>
    </row>
    <row r="103" spans="1:12" x14ac:dyDescent="0.25">
      <c r="A103">
        <v>22207</v>
      </c>
      <c r="B103" s="2">
        <v>99.656049999999993</v>
      </c>
      <c r="C103" s="3">
        <v>33553</v>
      </c>
      <c r="D103" s="4">
        <v>47900</v>
      </c>
      <c r="E103" t="s">
        <v>374</v>
      </c>
      <c r="F103" s="4" t="s">
        <v>4335</v>
      </c>
      <c r="G103" s="5">
        <v>22396</v>
      </c>
      <c r="H103" s="6">
        <v>0.76514709999999997</v>
      </c>
      <c r="I103" s="7">
        <v>201.93</v>
      </c>
      <c r="J103" s="2">
        <v>33.345100000000002</v>
      </c>
      <c r="K103">
        <v>142</v>
      </c>
      <c r="L103" s="2">
        <v>15.9</v>
      </c>
    </row>
    <row r="104" spans="1:12" x14ac:dyDescent="0.25">
      <c r="A104">
        <v>22039</v>
      </c>
      <c r="B104" s="2">
        <v>99.647670000000005</v>
      </c>
      <c r="C104" s="3">
        <v>18791</v>
      </c>
      <c r="D104" s="4">
        <v>47900</v>
      </c>
      <c r="E104" t="s">
        <v>4648</v>
      </c>
      <c r="F104" s="4" t="s">
        <v>4335</v>
      </c>
      <c r="G104" s="5">
        <v>12635</v>
      </c>
      <c r="H104" s="6">
        <v>0.7508705</v>
      </c>
      <c r="I104" s="7">
        <v>204.07900000000001</v>
      </c>
      <c r="J104" s="2">
        <v>33.448300000000003</v>
      </c>
      <c r="K104">
        <v>29</v>
      </c>
      <c r="L104" s="2">
        <v>16.3</v>
      </c>
    </row>
    <row r="105" spans="1:12" x14ac:dyDescent="0.25">
      <c r="A105">
        <v>19085</v>
      </c>
      <c r="B105" s="2">
        <v>99.643749999999997</v>
      </c>
      <c r="C105" s="3">
        <v>8734</v>
      </c>
      <c r="D105" s="4">
        <v>37980</v>
      </c>
      <c r="E105" t="s">
        <v>4223</v>
      </c>
      <c r="F105" s="4" t="s">
        <v>3003</v>
      </c>
      <c r="G105" s="5">
        <v>3739</v>
      </c>
      <c r="H105" s="6">
        <v>0.77908529999999998</v>
      </c>
      <c r="I105" s="7">
        <v>199.13499999999999</v>
      </c>
      <c r="J105" s="2">
        <v>30</v>
      </c>
      <c r="K105">
        <v>8</v>
      </c>
    </row>
    <row r="106" spans="1:12" x14ac:dyDescent="0.25">
      <c r="A106">
        <v>75205</v>
      </c>
      <c r="B106" s="2">
        <v>99.639589999999998</v>
      </c>
      <c r="C106" s="3">
        <v>23669</v>
      </c>
      <c r="D106" s="4">
        <v>19100</v>
      </c>
      <c r="E106" t="s">
        <v>4091</v>
      </c>
      <c r="F106" s="4" t="s">
        <v>13752</v>
      </c>
      <c r="G106" s="5">
        <v>13680</v>
      </c>
      <c r="H106" s="6">
        <v>0.7857613</v>
      </c>
      <c r="I106" s="7">
        <v>197.65600000000001</v>
      </c>
      <c r="J106" s="2">
        <v>29.7273</v>
      </c>
      <c r="K106">
        <v>33</v>
      </c>
      <c r="L106" s="2">
        <v>5.9</v>
      </c>
    </row>
    <row r="107" spans="1:12" x14ac:dyDescent="0.25">
      <c r="A107">
        <v>35649</v>
      </c>
      <c r="B107" s="2">
        <v>99.636300000000006</v>
      </c>
      <c r="C107" s="3">
        <v>104</v>
      </c>
      <c r="D107" s="4">
        <v>26620</v>
      </c>
      <c r="E107" t="s">
        <v>5885</v>
      </c>
      <c r="F107" s="4" t="s">
        <v>7027</v>
      </c>
      <c r="G107" s="5">
        <v>79</v>
      </c>
      <c r="H107" s="6">
        <v>0.76249999999999996</v>
      </c>
      <c r="I107" s="7">
        <v>200.333</v>
      </c>
    </row>
    <row r="108" spans="1:12" x14ac:dyDescent="0.25">
      <c r="A108">
        <v>8550</v>
      </c>
      <c r="B108" s="2">
        <v>99.633089999999996</v>
      </c>
      <c r="C108" s="3">
        <v>19510</v>
      </c>
      <c r="D108" s="4">
        <v>45940</v>
      </c>
      <c r="E108" t="s">
        <v>1712</v>
      </c>
      <c r="F108" s="4" t="s">
        <v>1341</v>
      </c>
      <c r="G108" s="5">
        <v>13324</v>
      </c>
      <c r="H108" s="6">
        <v>0.80028520000000003</v>
      </c>
      <c r="I108" s="7">
        <v>193.714</v>
      </c>
      <c r="J108" s="2">
        <v>27.5185</v>
      </c>
      <c r="K108">
        <v>27</v>
      </c>
      <c r="L108" s="2">
        <v>2.2999999999999998</v>
      </c>
    </row>
    <row r="109" spans="1:12" x14ac:dyDescent="0.25">
      <c r="A109">
        <v>20008</v>
      </c>
      <c r="B109" s="2">
        <v>99.624359999999996</v>
      </c>
      <c r="C109" s="3">
        <v>28326</v>
      </c>
      <c r="D109" s="4">
        <v>47900</v>
      </c>
      <c r="E109" t="s">
        <v>579</v>
      </c>
      <c r="F109" s="4" t="s">
        <v>4333</v>
      </c>
      <c r="G109" s="5">
        <v>23099</v>
      </c>
      <c r="H109" s="6">
        <v>0.88904280000000002</v>
      </c>
      <c r="I109" s="7">
        <v>178.351</v>
      </c>
      <c r="J109" s="2">
        <v>29.630800000000001</v>
      </c>
      <c r="K109">
        <v>195</v>
      </c>
      <c r="L109" s="2">
        <v>5.7</v>
      </c>
    </row>
    <row r="110" spans="1:12" x14ac:dyDescent="0.25">
      <c r="A110">
        <v>1467</v>
      </c>
      <c r="B110" s="2">
        <v>99.618769999999998</v>
      </c>
      <c r="C110" s="3">
        <v>439</v>
      </c>
      <c r="D110" s="4">
        <v>49340</v>
      </c>
      <c r="E110" t="s">
        <v>156</v>
      </c>
      <c r="F110" s="4" t="s">
        <v>21</v>
      </c>
      <c r="G110" s="5">
        <v>279</v>
      </c>
      <c r="H110" s="6">
        <v>0.85304659999999999</v>
      </c>
      <c r="I110" s="7">
        <v>184.107</v>
      </c>
    </row>
    <row r="111" spans="1:12" x14ac:dyDescent="0.25">
      <c r="A111">
        <v>6890</v>
      </c>
      <c r="B111" s="2">
        <v>99.617990000000006</v>
      </c>
      <c r="C111" s="3">
        <v>4222</v>
      </c>
      <c r="D111" s="4">
        <v>14860</v>
      </c>
      <c r="E111" t="s">
        <v>881</v>
      </c>
      <c r="F111" s="4" t="s">
        <v>1198</v>
      </c>
      <c r="G111" s="5">
        <v>3000</v>
      </c>
      <c r="H111" s="6">
        <v>0.754</v>
      </c>
      <c r="I111" s="7">
        <v>200.82</v>
      </c>
      <c r="J111" s="2">
        <v>27.2</v>
      </c>
      <c r="K111">
        <v>5</v>
      </c>
    </row>
    <row r="112" spans="1:12" x14ac:dyDescent="0.25">
      <c r="A112">
        <v>95070</v>
      </c>
      <c r="B112" s="2">
        <v>99.611909999999995</v>
      </c>
      <c r="C112" s="3">
        <v>31093</v>
      </c>
      <c r="D112" s="4">
        <v>41940</v>
      </c>
      <c r="E112" t="s">
        <v>5790</v>
      </c>
      <c r="F112" s="4" t="s">
        <v>15368</v>
      </c>
      <c r="G112" s="5">
        <v>22420</v>
      </c>
      <c r="H112" s="6">
        <v>0.77427409999999997</v>
      </c>
      <c r="I112" s="7">
        <v>197.29599999999999</v>
      </c>
      <c r="J112" s="2">
        <v>27.2881</v>
      </c>
      <c r="K112">
        <v>59</v>
      </c>
      <c r="L112" s="2">
        <v>1.9</v>
      </c>
    </row>
    <row r="113" spans="1:12" x14ac:dyDescent="0.25">
      <c r="A113">
        <v>10506</v>
      </c>
      <c r="B113" s="2">
        <v>99.605699999999999</v>
      </c>
      <c r="C113" s="3">
        <v>5302</v>
      </c>
      <c r="D113" s="4">
        <v>35620</v>
      </c>
      <c r="E113" t="s">
        <v>213</v>
      </c>
      <c r="F113" s="4" t="s">
        <v>1280</v>
      </c>
      <c r="G113" s="5">
        <v>3502</v>
      </c>
      <c r="H113" s="6">
        <v>0.7250143</v>
      </c>
      <c r="I113" s="7">
        <v>205.31299999999999</v>
      </c>
      <c r="J113" s="2">
        <v>29</v>
      </c>
      <c r="K113">
        <v>14</v>
      </c>
      <c r="L113" s="2">
        <v>4.3</v>
      </c>
    </row>
    <row r="114" spans="1:12" x14ac:dyDescent="0.25">
      <c r="A114">
        <v>10580</v>
      </c>
      <c r="B114" s="2">
        <v>99.602220000000003</v>
      </c>
      <c r="C114" s="3">
        <v>17322</v>
      </c>
      <c r="D114" s="4">
        <v>35620</v>
      </c>
      <c r="E114" t="s">
        <v>686</v>
      </c>
      <c r="F114" s="4" t="s">
        <v>1280</v>
      </c>
      <c r="G114" s="5">
        <v>11074</v>
      </c>
      <c r="H114" s="6">
        <v>0.74399499999999996</v>
      </c>
      <c r="I114" s="7">
        <v>201.93199999999999</v>
      </c>
      <c r="J114" s="2">
        <v>30.8261</v>
      </c>
      <c r="K114">
        <v>23</v>
      </c>
      <c r="L114" s="2">
        <v>8.5</v>
      </c>
    </row>
    <row r="115" spans="1:12" x14ac:dyDescent="0.25">
      <c r="A115">
        <v>11109</v>
      </c>
      <c r="B115" s="2">
        <v>99.598690000000005</v>
      </c>
      <c r="C115" s="3">
        <v>4336</v>
      </c>
      <c r="D115" s="4">
        <v>35620</v>
      </c>
      <c r="E115" t="s">
        <v>1899</v>
      </c>
      <c r="F115" s="4" t="s">
        <v>1280</v>
      </c>
      <c r="G115" s="5">
        <v>3638</v>
      </c>
      <c r="H115" s="6">
        <v>0.8260033</v>
      </c>
      <c r="I115" s="7">
        <v>187.422</v>
      </c>
      <c r="J115" s="2">
        <v>35.299999999999997</v>
      </c>
      <c r="K115">
        <v>10</v>
      </c>
      <c r="L115" s="2">
        <v>25.2</v>
      </c>
    </row>
    <row r="116" spans="1:12" x14ac:dyDescent="0.25">
      <c r="A116">
        <v>20861</v>
      </c>
      <c r="B116" s="2">
        <v>99.597530000000006</v>
      </c>
      <c r="C116" s="3">
        <v>1998</v>
      </c>
      <c r="D116" s="4">
        <v>47900</v>
      </c>
      <c r="E116" t="s">
        <v>4448</v>
      </c>
      <c r="F116" s="4" t="s">
        <v>4361</v>
      </c>
      <c r="G116" s="5">
        <v>1243</v>
      </c>
      <c r="H116" s="6">
        <v>0.71922770000000003</v>
      </c>
      <c r="I116" s="7">
        <v>205.268</v>
      </c>
      <c r="J116" s="2">
        <v>35</v>
      </c>
      <c r="K116">
        <v>4</v>
      </c>
    </row>
    <row r="117" spans="1:12" x14ac:dyDescent="0.25">
      <c r="A117">
        <v>7028</v>
      </c>
      <c r="B117" s="2">
        <v>99.596100000000007</v>
      </c>
      <c r="C117" s="3">
        <v>7684</v>
      </c>
      <c r="D117" s="4">
        <v>35620</v>
      </c>
      <c r="E117" t="s">
        <v>1358</v>
      </c>
      <c r="F117" s="4" t="s">
        <v>1341</v>
      </c>
      <c r="G117" s="5">
        <v>4703</v>
      </c>
      <c r="H117" s="6">
        <v>0.74914970000000003</v>
      </c>
      <c r="I117" s="7">
        <v>199.42</v>
      </c>
      <c r="J117" s="2">
        <v>31.263200000000001</v>
      </c>
      <c r="K117">
        <v>19</v>
      </c>
      <c r="L117" s="2">
        <v>9.3000000000000007</v>
      </c>
    </row>
    <row r="118" spans="1:12" x14ac:dyDescent="0.25">
      <c r="A118">
        <v>90049</v>
      </c>
      <c r="B118" s="2">
        <v>99.588489999999993</v>
      </c>
      <c r="C118" s="3">
        <v>35262</v>
      </c>
      <c r="D118" s="4">
        <v>31080</v>
      </c>
      <c r="E118" t="s">
        <v>15367</v>
      </c>
      <c r="F118" s="4" t="s">
        <v>15368</v>
      </c>
      <c r="G118" s="5">
        <v>27143</v>
      </c>
      <c r="H118" s="6">
        <v>0.77810939999999995</v>
      </c>
      <c r="I118" s="7">
        <v>194.297</v>
      </c>
      <c r="J118" s="2">
        <v>28.038499999999999</v>
      </c>
      <c r="K118">
        <v>52</v>
      </c>
      <c r="L118" s="2">
        <v>2.9</v>
      </c>
    </row>
    <row r="119" spans="1:12" x14ac:dyDescent="0.25">
      <c r="A119">
        <v>11030</v>
      </c>
      <c r="B119" s="2">
        <v>99.579239999999999</v>
      </c>
      <c r="C119" s="3">
        <v>17295</v>
      </c>
      <c r="D119" s="4">
        <v>35620</v>
      </c>
      <c r="E119" t="s">
        <v>1895</v>
      </c>
      <c r="F119" s="4" t="s">
        <v>1280</v>
      </c>
      <c r="G119" s="5">
        <v>11522</v>
      </c>
      <c r="H119" s="6">
        <v>0.71804219999999996</v>
      </c>
      <c r="I119" s="7">
        <v>204.44200000000001</v>
      </c>
      <c r="J119" s="2">
        <v>28.592600000000001</v>
      </c>
      <c r="K119">
        <v>27</v>
      </c>
      <c r="L119" s="2">
        <v>3.7</v>
      </c>
    </row>
    <row r="120" spans="1:12" x14ac:dyDescent="0.25">
      <c r="A120">
        <v>6878</v>
      </c>
      <c r="B120" s="2">
        <v>99.575199999999995</v>
      </c>
      <c r="C120" s="3">
        <v>8437</v>
      </c>
      <c r="D120" s="4">
        <v>14860</v>
      </c>
      <c r="E120" t="s">
        <v>516</v>
      </c>
      <c r="F120" s="4" t="s">
        <v>1198</v>
      </c>
      <c r="G120" s="5">
        <v>5318</v>
      </c>
      <c r="H120" s="6">
        <v>0.69919160000000002</v>
      </c>
      <c r="I120" s="7">
        <v>207.15299999999999</v>
      </c>
      <c r="J120" s="2">
        <v>29.5</v>
      </c>
      <c r="K120">
        <v>22</v>
      </c>
      <c r="L120" s="2">
        <v>5.4</v>
      </c>
    </row>
    <row r="121" spans="1:12" x14ac:dyDescent="0.25">
      <c r="A121">
        <v>53726</v>
      </c>
      <c r="B121" s="2">
        <v>99.573430000000002</v>
      </c>
      <c r="C121" s="3">
        <v>6090</v>
      </c>
      <c r="D121" s="4">
        <v>31540</v>
      </c>
      <c r="E121" t="s">
        <v>673</v>
      </c>
      <c r="F121" s="4" t="s">
        <v>10031</v>
      </c>
      <c r="G121" s="5">
        <v>2062</v>
      </c>
      <c r="H121" s="6">
        <v>0.91759570000000001</v>
      </c>
      <c r="I121" s="7">
        <v>169.06299999999999</v>
      </c>
      <c r="J121" s="2">
        <v>39.230800000000002</v>
      </c>
      <c r="K121">
        <v>13</v>
      </c>
      <c r="L121" s="2">
        <v>46.4</v>
      </c>
    </row>
    <row r="122" spans="1:12" x14ac:dyDescent="0.25">
      <c r="A122">
        <v>10023</v>
      </c>
      <c r="B122" s="2">
        <v>99.561199999999999</v>
      </c>
      <c r="C122" s="3">
        <v>60762</v>
      </c>
      <c r="D122" s="4">
        <v>35620</v>
      </c>
      <c r="E122" t="s">
        <v>1789</v>
      </c>
      <c r="F122" s="4" t="s">
        <v>1280</v>
      </c>
      <c r="G122" s="5">
        <v>49090</v>
      </c>
      <c r="H122" s="6">
        <v>0.81065770000000004</v>
      </c>
      <c r="I122" s="7">
        <v>187.28800000000001</v>
      </c>
      <c r="J122" s="2">
        <v>25.735299999999999</v>
      </c>
      <c r="K122">
        <v>136</v>
      </c>
      <c r="L122" s="2">
        <v>1.1000000000000001</v>
      </c>
    </row>
    <row r="123" spans="1:12" x14ac:dyDescent="0.25">
      <c r="A123">
        <v>94024</v>
      </c>
      <c r="B123" s="2">
        <v>99.54562</v>
      </c>
      <c r="C123" s="3">
        <v>22572</v>
      </c>
      <c r="D123" s="4">
        <v>41940</v>
      </c>
      <c r="E123" t="s">
        <v>15749</v>
      </c>
      <c r="F123" s="4" t="s">
        <v>15368</v>
      </c>
      <c r="G123" s="5">
        <v>15951</v>
      </c>
      <c r="H123" s="6">
        <v>0.79167449999999995</v>
      </c>
      <c r="I123" s="7">
        <v>190.39500000000001</v>
      </c>
      <c r="J123" s="2">
        <v>28.755600000000001</v>
      </c>
      <c r="K123">
        <v>45</v>
      </c>
      <c r="L123" s="2">
        <v>3.9</v>
      </c>
    </row>
    <row r="124" spans="1:12" x14ac:dyDescent="0.25">
      <c r="A124">
        <v>10014</v>
      </c>
      <c r="B124" s="2">
        <v>99.535229999999999</v>
      </c>
      <c r="C124" s="3">
        <v>31834</v>
      </c>
      <c r="D124" s="4">
        <v>35620</v>
      </c>
      <c r="E124" t="s">
        <v>1789</v>
      </c>
      <c r="F124" s="4" t="s">
        <v>1280</v>
      </c>
      <c r="G124" s="5">
        <v>27517</v>
      </c>
      <c r="H124" s="6">
        <v>0.81949340000000004</v>
      </c>
      <c r="I124" s="7">
        <v>184.965</v>
      </c>
      <c r="J124" s="2">
        <v>28.2424</v>
      </c>
      <c r="K124">
        <v>66</v>
      </c>
      <c r="L124" s="2">
        <v>3.1</v>
      </c>
    </row>
    <row r="125" spans="1:12" x14ac:dyDescent="0.25">
      <c r="A125">
        <v>90402</v>
      </c>
      <c r="B125" s="2">
        <v>99.526510000000002</v>
      </c>
      <c r="C125" s="3">
        <v>11503</v>
      </c>
      <c r="D125" s="4">
        <v>31080</v>
      </c>
      <c r="E125" t="s">
        <v>15387</v>
      </c>
      <c r="F125" s="4" t="s">
        <v>15368</v>
      </c>
      <c r="G125" s="5">
        <v>8914</v>
      </c>
      <c r="H125" s="6">
        <v>0.74402690000000005</v>
      </c>
      <c r="I125" s="7">
        <v>197.917</v>
      </c>
      <c r="J125" s="2">
        <v>24.393899999999999</v>
      </c>
      <c r="K125">
        <v>33</v>
      </c>
      <c r="L125" s="2">
        <v>0.7</v>
      </c>
    </row>
    <row r="126" spans="1:12" x14ac:dyDescent="0.25">
      <c r="A126">
        <v>2110</v>
      </c>
      <c r="B126" s="2">
        <v>99.523970000000006</v>
      </c>
      <c r="C126" s="3">
        <v>1906</v>
      </c>
      <c r="D126" s="4">
        <v>14460</v>
      </c>
      <c r="E126" t="s">
        <v>311</v>
      </c>
      <c r="F126" s="4" t="s">
        <v>21</v>
      </c>
      <c r="G126" s="5">
        <v>1680</v>
      </c>
      <c r="H126" s="6">
        <v>0.86496130000000004</v>
      </c>
      <c r="I126" s="7">
        <v>176.917</v>
      </c>
      <c r="J126" s="2">
        <v>25.5</v>
      </c>
      <c r="K126">
        <v>2</v>
      </c>
    </row>
    <row r="127" spans="1:12" x14ac:dyDescent="0.25">
      <c r="A127">
        <v>10510</v>
      </c>
      <c r="B127" s="2">
        <v>99.521969999999996</v>
      </c>
      <c r="C127" s="3">
        <v>10390</v>
      </c>
      <c r="D127" s="4">
        <v>35620</v>
      </c>
      <c r="E127" t="s">
        <v>1798</v>
      </c>
      <c r="F127" s="4" t="s">
        <v>1280</v>
      </c>
      <c r="G127" s="5">
        <v>6719</v>
      </c>
      <c r="H127" s="6">
        <v>0.72395830000000005</v>
      </c>
      <c r="I127" s="7">
        <v>201.17599999999999</v>
      </c>
      <c r="J127" s="2">
        <v>27.933299999999999</v>
      </c>
      <c r="K127">
        <v>15</v>
      </c>
      <c r="L127" s="2">
        <v>2.7</v>
      </c>
    </row>
    <row r="128" spans="1:12" x14ac:dyDescent="0.25">
      <c r="A128">
        <v>6903</v>
      </c>
      <c r="B128" s="2">
        <v>99.517880000000005</v>
      </c>
      <c r="C128" s="3">
        <v>14748</v>
      </c>
      <c r="D128" s="4">
        <v>14860</v>
      </c>
      <c r="E128" t="s">
        <v>1081</v>
      </c>
      <c r="F128" s="4" t="s">
        <v>1198</v>
      </c>
      <c r="G128" s="5">
        <v>10319</v>
      </c>
      <c r="H128" s="6">
        <v>0.68892339999999996</v>
      </c>
      <c r="I128" s="7">
        <v>206.22900000000001</v>
      </c>
      <c r="J128" s="2">
        <v>25.478300000000001</v>
      </c>
      <c r="K128">
        <v>23</v>
      </c>
      <c r="L128" s="2">
        <v>1</v>
      </c>
    </row>
    <row r="129" spans="1:12" x14ac:dyDescent="0.25">
      <c r="A129">
        <v>22308</v>
      </c>
      <c r="B129" s="2">
        <v>99.513289999999998</v>
      </c>
      <c r="C129" s="3">
        <v>13256</v>
      </c>
      <c r="D129" s="4">
        <v>47900</v>
      </c>
      <c r="E129" t="s">
        <v>3522</v>
      </c>
      <c r="F129" s="4" t="s">
        <v>4335</v>
      </c>
      <c r="G129" s="5">
        <v>8876</v>
      </c>
      <c r="H129" s="6">
        <v>0.79294810000000004</v>
      </c>
      <c r="I129" s="7">
        <v>188.036</v>
      </c>
      <c r="J129" s="2">
        <v>32.785699999999999</v>
      </c>
      <c r="K129">
        <v>42</v>
      </c>
      <c r="L129" s="2">
        <v>13.6</v>
      </c>
    </row>
    <row r="130" spans="1:12" x14ac:dyDescent="0.25">
      <c r="A130">
        <v>21029</v>
      </c>
      <c r="B130" s="2">
        <v>99.509309999999999</v>
      </c>
      <c r="C130" s="3">
        <v>12642</v>
      </c>
      <c r="D130" s="4">
        <v>12580</v>
      </c>
      <c r="E130" t="s">
        <v>2090</v>
      </c>
      <c r="F130" s="4" t="s">
        <v>4361</v>
      </c>
      <c r="G130" s="5">
        <v>7760</v>
      </c>
      <c r="H130" s="6">
        <v>0.74690719999999999</v>
      </c>
      <c r="I130" s="7">
        <v>195</v>
      </c>
      <c r="J130" s="2">
        <v>36.875</v>
      </c>
      <c r="K130">
        <v>8</v>
      </c>
    </row>
    <row r="131" spans="1:12" x14ac:dyDescent="0.25">
      <c r="A131">
        <v>94129</v>
      </c>
      <c r="B131" s="2">
        <v>99.506879999999995</v>
      </c>
      <c r="C131" s="3">
        <v>3334</v>
      </c>
      <c r="D131" s="4">
        <v>41860</v>
      </c>
      <c r="E131" t="s">
        <v>15761</v>
      </c>
      <c r="F131" s="4" t="s">
        <v>15368</v>
      </c>
      <c r="G131" s="5">
        <v>2391</v>
      </c>
      <c r="H131" s="6">
        <v>0.89214039999999994</v>
      </c>
      <c r="I131" s="7">
        <v>169.559</v>
      </c>
      <c r="J131" s="2">
        <v>32.8889</v>
      </c>
      <c r="K131">
        <v>9</v>
      </c>
    </row>
    <row r="132" spans="1:12" x14ac:dyDescent="0.25">
      <c r="A132">
        <v>10075</v>
      </c>
      <c r="B132" s="2">
        <v>99.501379999999997</v>
      </c>
      <c r="C132" s="3">
        <v>24377</v>
      </c>
      <c r="D132" s="4">
        <v>35620</v>
      </c>
      <c r="E132" t="s">
        <v>1789</v>
      </c>
      <c r="F132" s="4" t="s">
        <v>1280</v>
      </c>
      <c r="G132" s="5">
        <v>20565</v>
      </c>
      <c r="H132" s="6">
        <v>0.8016143</v>
      </c>
      <c r="I132" s="7">
        <v>185.18199999999999</v>
      </c>
      <c r="J132" s="2">
        <v>26.75</v>
      </c>
      <c r="K132">
        <v>16</v>
      </c>
      <c r="L132" s="2">
        <v>1.7</v>
      </c>
    </row>
    <row r="133" spans="1:12" x14ac:dyDescent="0.25">
      <c r="A133">
        <v>10017</v>
      </c>
      <c r="B133" s="2">
        <v>99.493189999999998</v>
      </c>
      <c r="C133" s="3">
        <v>16277</v>
      </c>
      <c r="D133" s="4">
        <v>35620</v>
      </c>
      <c r="E133" t="s">
        <v>1789</v>
      </c>
      <c r="F133" s="4" t="s">
        <v>1280</v>
      </c>
      <c r="G133" s="5">
        <v>13628</v>
      </c>
      <c r="H133" s="6">
        <v>0.80923029999999996</v>
      </c>
      <c r="I133" s="7">
        <v>183.75</v>
      </c>
      <c r="J133" s="2">
        <v>28.285699999999999</v>
      </c>
      <c r="K133">
        <v>28</v>
      </c>
      <c r="L133" s="2">
        <v>3.1</v>
      </c>
    </row>
    <row r="134" spans="1:12" x14ac:dyDescent="0.25">
      <c r="A134">
        <v>60521</v>
      </c>
      <c r="B134" s="2">
        <v>99.487350000000006</v>
      </c>
      <c r="C134" s="3">
        <v>17677</v>
      </c>
      <c r="D134" s="4">
        <v>16980</v>
      </c>
      <c r="E134" t="s">
        <v>88</v>
      </c>
      <c r="F134" s="4" t="s">
        <v>11490</v>
      </c>
      <c r="G134" s="5">
        <v>10826</v>
      </c>
      <c r="H134" s="6">
        <v>0.76263049999999999</v>
      </c>
      <c r="I134" s="7">
        <v>190.72499999999999</v>
      </c>
      <c r="J134" s="2">
        <v>34.722200000000001</v>
      </c>
      <c r="K134">
        <v>36</v>
      </c>
      <c r="L134" s="2">
        <v>22</v>
      </c>
    </row>
    <row r="135" spans="1:12" x14ac:dyDescent="0.25">
      <c r="A135">
        <v>22182</v>
      </c>
      <c r="B135" s="2">
        <v>99.480459999999994</v>
      </c>
      <c r="C135" s="3">
        <v>26149</v>
      </c>
      <c r="D135" s="4">
        <v>47900</v>
      </c>
      <c r="E135" t="s">
        <v>812</v>
      </c>
      <c r="F135" s="4" t="s">
        <v>4335</v>
      </c>
      <c r="G135" s="5">
        <v>17945</v>
      </c>
      <c r="H135" s="6">
        <v>0.77827930000000001</v>
      </c>
      <c r="I135" s="7">
        <v>188.01</v>
      </c>
      <c r="J135" s="2">
        <v>35.461500000000001</v>
      </c>
      <c r="K135">
        <v>52</v>
      </c>
      <c r="L135" s="2">
        <v>25.8</v>
      </c>
    </row>
    <row r="136" spans="1:12" x14ac:dyDescent="0.25">
      <c r="A136">
        <v>90094</v>
      </c>
      <c r="B136" s="2">
        <v>99.475099999999998</v>
      </c>
      <c r="C136" s="3">
        <v>6061</v>
      </c>
      <c r="D136" s="4">
        <v>31080</v>
      </c>
      <c r="E136" t="s">
        <v>15367</v>
      </c>
      <c r="F136" s="4" t="s">
        <v>15368</v>
      </c>
      <c r="G136" s="5">
        <v>4427</v>
      </c>
      <c r="H136" s="6">
        <v>0.80465220000000004</v>
      </c>
      <c r="I136" s="7">
        <v>183.077</v>
      </c>
      <c r="J136" s="2">
        <v>27.75</v>
      </c>
      <c r="K136">
        <v>8</v>
      </c>
    </row>
    <row r="137" spans="1:12" x14ac:dyDescent="0.25">
      <c r="A137">
        <v>10006</v>
      </c>
      <c r="B137" s="2">
        <v>99.473489999999998</v>
      </c>
      <c r="C137" s="3">
        <v>2950</v>
      </c>
      <c r="D137" s="4">
        <v>35620</v>
      </c>
      <c r="E137" t="s">
        <v>1789</v>
      </c>
      <c r="F137" s="4" t="s">
        <v>1280</v>
      </c>
      <c r="G137" s="5">
        <v>2334</v>
      </c>
      <c r="H137" s="6">
        <v>0.83718939999999997</v>
      </c>
      <c r="I137" s="7">
        <v>177.3</v>
      </c>
      <c r="J137" s="2">
        <v>29.363600000000002</v>
      </c>
      <c r="K137">
        <v>11</v>
      </c>
      <c r="L137" s="2">
        <v>5.2</v>
      </c>
    </row>
    <row r="138" spans="1:12" x14ac:dyDescent="0.25">
      <c r="A138">
        <v>94708</v>
      </c>
      <c r="B138" s="2">
        <v>99.470789999999994</v>
      </c>
      <c r="C138" s="3">
        <v>11142</v>
      </c>
      <c r="D138" s="4">
        <v>41860</v>
      </c>
      <c r="E138" t="s">
        <v>11543</v>
      </c>
      <c r="F138" s="4" t="s">
        <v>15368</v>
      </c>
      <c r="G138" s="5">
        <v>8953</v>
      </c>
      <c r="H138" s="6">
        <v>0.83748469999999997</v>
      </c>
      <c r="I138" s="7">
        <v>175.15100000000001</v>
      </c>
      <c r="J138" s="2">
        <v>28.169799999999999</v>
      </c>
      <c r="K138">
        <v>53</v>
      </c>
      <c r="L138" s="2">
        <v>3</v>
      </c>
    </row>
    <row r="139" spans="1:12" x14ac:dyDescent="0.25">
      <c r="A139">
        <v>94707</v>
      </c>
      <c r="B139" s="2">
        <v>99.466380000000001</v>
      </c>
      <c r="C139" s="3">
        <v>12402</v>
      </c>
      <c r="D139" s="4">
        <v>41860</v>
      </c>
      <c r="E139" t="s">
        <v>11543</v>
      </c>
      <c r="F139" s="4" t="s">
        <v>15368</v>
      </c>
      <c r="G139" s="5">
        <v>9456</v>
      </c>
      <c r="H139" s="6">
        <v>0.845194</v>
      </c>
      <c r="I139" s="7">
        <v>173.173</v>
      </c>
      <c r="J139" s="2">
        <v>25.019600000000001</v>
      </c>
      <c r="K139">
        <v>51</v>
      </c>
      <c r="L139" s="2">
        <v>0.8</v>
      </c>
    </row>
    <row r="140" spans="1:12" x14ac:dyDescent="0.25">
      <c r="A140">
        <v>22213</v>
      </c>
      <c r="B140" s="2">
        <v>99.463520000000003</v>
      </c>
      <c r="C140" s="3">
        <v>3470</v>
      </c>
      <c r="D140" s="4">
        <v>47900</v>
      </c>
      <c r="E140" t="s">
        <v>374</v>
      </c>
      <c r="F140" s="4" t="s">
        <v>4335</v>
      </c>
      <c r="G140" s="5">
        <v>2500</v>
      </c>
      <c r="H140" s="6">
        <v>0.79400000000000004</v>
      </c>
      <c r="I140" s="7">
        <v>181.69399999999999</v>
      </c>
      <c r="J140" s="2">
        <v>29.333300000000001</v>
      </c>
      <c r="K140">
        <v>9</v>
      </c>
    </row>
    <row r="141" spans="1:12" x14ac:dyDescent="0.25">
      <c r="A141">
        <v>1778</v>
      </c>
      <c r="B141" s="2">
        <v>99.460700000000003</v>
      </c>
      <c r="C141" s="3">
        <v>13420</v>
      </c>
      <c r="D141" s="4">
        <v>14460</v>
      </c>
      <c r="E141" t="s">
        <v>233</v>
      </c>
      <c r="F141" s="4" t="s">
        <v>21</v>
      </c>
      <c r="G141" s="5">
        <v>9286</v>
      </c>
      <c r="H141" s="6">
        <v>0.78970609999999997</v>
      </c>
      <c r="I141" s="7">
        <v>182.01900000000001</v>
      </c>
      <c r="J141" s="2">
        <v>32.466700000000003</v>
      </c>
      <c r="K141">
        <v>30</v>
      </c>
      <c r="L141" s="2">
        <v>12.9</v>
      </c>
    </row>
    <row r="142" spans="1:12" x14ac:dyDescent="0.25">
      <c r="A142">
        <v>1741</v>
      </c>
      <c r="B142" s="2">
        <v>99.457650000000001</v>
      </c>
      <c r="C142" s="3">
        <v>4967</v>
      </c>
      <c r="D142" s="4">
        <v>14460</v>
      </c>
      <c r="E142" t="s">
        <v>216</v>
      </c>
      <c r="F142" s="4" t="s">
        <v>21</v>
      </c>
      <c r="G142" s="5">
        <v>3418</v>
      </c>
      <c r="H142" s="6">
        <v>0.80871599999999999</v>
      </c>
      <c r="I142" s="7">
        <v>178.53299999999999</v>
      </c>
      <c r="J142" s="2">
        <v>29.1905</v>
      </c>
      <c r="K142">
        <v>21</v>
      </c>
      <c r="L142" s="2">
        <v>4.8</v>
      </c>
    </row>
    <row r="143" spans="1:12" x14ac:dyDescent="0.25">
      <c r="A143">
        <v>92657</v>
      </c>
      <c r="B143" s="2">
        <v>99.455129999999997</v>
      </c>
      <c r="C143" s="3">
        <v>9751</v>
      </c>
      <c r="D143" s="4">
        <v>31080</v>
      </c>
      <c r="E143" t="s">
        <v>15588</v>
      </c>
      <c r="F143" s="4" t="s">
        <v>15368</v>
      </c>
      <c r="G143" s="5">
        <v>7138</v>
      </c>
      <c r="H143" s="6">
        <v>0.71998879999999998</v>
      </c>
      <c r="I143" s="7">
        <v>193.667</v>
      </c>
      <c r="J143" s="2">
        <v>11.333299999999999</v>
      </c>
      <c r="K143">
        <v>3</v>
      </c>
    </row>
    <row r="144" spans="1:12" x14ac:dyDescent="0.25">
      <c r="A144">
        <v>10804</v>
      </c>
      <c r="B144" s="2">
        <v>99.451009999999997</v>
      </c>
      <c r="C144" s="3">
        <v>14850</v>
      </c>
      <c r="D144" s="4">
        <v>35620</v>
      </c>
      <c r="E144" t="s">
        <v>1846</v>
      </c>
      <c r="F144" s="4" t="s">
        <v>1280</v>
      </c>
      <c r="G144" s="5">
        <v>10017</v>
      </c>
      <c r="H144" s="6">
        <v>0.7582352</v>
      </c>
      <c r="I144" s="7">
        <v>186.5</v>
      </c>
      <c r="J144" s="2">
        <v>29</v>
      </c>
      <c r="K144">
        <v>25</v>
      </c>
      <c r="L144" s="2">
        <v>4.3</v>
      </c>
    </row>
    <row r="145" spans="1:12" x14ac:dyDescent="0.25">
      <c r="A145">
        <v>10526</v>
      </c>
      <c r="B145" s="2">
        <v>99.448359999999994</v>
      </c>
      <c r="C145" s="3">
        <v>1713</v>
      </c>
      <c r="D145" s="4">
        <v>35620</v>
      </c>
      <c r="E145" t="s">
        <v>1808</v>
      </c>
      <c r="F145" s="4" t="s">
        <v>1280</v>
      </c>
      <c r="G145" s="5">
        <v>1101</v>
      </c>
      <c r="H145" s="6">
        <v>0.75862070000000004</v>
      </c>
      <c r="I145" s="7">
        <v>185.46899999999999</v>
      </c>
      <c r="J145" s="2">
        <v>32.333300000000001</v>
      </c>
      <c r="K145">
        <v>3</v>
      </c>
    </row>
    <row r="146" spans="1:12" x14ac:dyDescent="0.25">
      <c r="A146">
        <v>2482</v>
      </c>
      <c r="B146" s="2">
        <v>99.44641</v>
      </c>
      <c r="C146" s="3">
        <v>11204</v>
      </c>
      <c r="D146" s="4">
        <v>14460</v>
      </c>
      <c r="E146" t="s">
        <v>377</v>
      </c>
      <c r="F146" s="4" t="s">
        <v>21</v>
      </c>
      <c r="G146" s="5">
        <v>7015</v>
      </c>
      <c r="H146" s="6">
        <v>0.80031359999999996</v>
      </c>
      <c r="I146" s="7">
        <v>178.24600000000001</v>
      </c>
      <c r="J146" s="2">
        <v>25.176500000000001</v>
      </c>
      <c r="K146">
        <v>17</v>
      </c>
      <c r="L146" s="2">
        <v>0.8</v>
      </c>
    </row>
    <row r="147" spans="1:12" x14ac:dyDescent="0.25">
      <c r="A147">
        <v>90274</v>
      </c>
      <c r="B147" s="2">
        <v>99.440330000000003</v>
      </c>
      <c r="C147" s="3">
        <v>25482</v>
      </c>
      <c r="D147" s="4">
        <v>31080</v>
      </c>
      <c r="E147" t="s">
        <v>15379</v>
      </c>
      <c r="F147" s="4" t="s">
        <v>15368</v>
      </c>
      <c r="G147" s="5">
        <v>18385</v>
      </c>
      <c r="H147" s="6">
        <v>0.7253889</v>
      </c>
      <c r="I147" s="7">
        <v>190.94300000000001</v>
      </c>
      <c r="J147" s="2">
        <v>28.508199999999999</v>
      </c>
      <c r="K147">
        <v>61</v>
      </c>
      <c r="L147" s="2">
        <v>3.5</v>
      </c>
    </row>
    <row r="148" spans="1:12" x14ac:dyDescent="0.25">
      <c r="A148">
        <v>22124</v>
      </c>
      <c r="B148" s="2">
        <v>99.432850000000002</v>
      </c>
      <c r="C148" s="3">
        <v>18530</v>
      </c>
      <c r="D148" s="4">
        <v>47900</v>
      </c>
      <c r="E148" t="s">
        <v>4654</v>
      </c>
      <c r="F148" s="4" t="s">
        <v>4335</v>
      </c>
      <c r="G148" s="5">
        <v>12902</v>
      </c>
      <c r="H148" s="6">
        <v>0.76445510000000005</v>
      </c>
      <c r="I148" s="7">
        <v>184</v>
      </c>
      <c r="J148" s="2">
        <v>32.028599999999997</v>
      </c>
      <c r="K148">
        <v>35</v>
      </c>
      <c r="L148" s="2">
        <v>11.2</v>
      </c>
    </row>
    <row r="149" spans="1:12" x14ac:dyDescent="0.25">
      <c r="A149">
        <v>1776</v>
      </c>
      <c r="B149" s="2">
        <v>99.426910000000007</v>
      </c>
      <c r="C149" s="3">
        <v>18197</v>
      </c>
      <c r="D149" s="4">
        <v>14460</v>
      </c>
      <c r="E149" t="s">
        <v>232</v>
      </c>
      <c r="F149" s="4" t="s">
        <v>21</v>
      </c>
      <c r="G149" s="5">
        <v>11904</v>
      </c>
      <c r="H149" s="6">
        <v>0.78437630000000003</v>
      </c>
      <c r="I149" s="7">
        <v>180.27799999999999</v>
      </c>
      <c r="J149" s="2">
        <v>29.2683</v>
      </c>
      <c r="K149">
        <v>41</v>
      </c>
      <c r="L149" s="2">
        <v>5</v>
      </c>
    </row>
    <row r="150" spans="1:12" x14ac:dyDescent="0.25">
      <c r="A150">
        <v>10527</v>
      </c>
      <c r="B150" s="2">
        <v>99.42389</v>
      </c>
      <c r="C150" s="3">
        <v>1156</v>
      </c>
      <c r="D150" s="4">
        <v>35620</v>
      </c>
      <c r="E150" t="s">
        <v>1809</v>
      </c>
      <c r="F150" s="4" t="s">
        <v>1280</v>
      </c>
      <c r="G150" s="5">
        <v>735</v>
      </c>
      <c r="H150" s="6">
        <v>0.68843540000000003</v>
      </c>
      <c r="I150" s="7">
        <v>196.8</v>
      </c>
    </row>
    <row r="151" spans="1:12" x14ac:dyDescent="0.25">
      <c r="A151">
        <v>8558</v>
      </c>
      <c r="B151" s="2">
        <v>99.422659999999993</v>
      </c>
      <c r="C151" s="3">
        <v>6679</v>
      </c>
      <c r="D151" s="4">
        <v>35620</v>
      </c>
      <c r="E151" t="s">
        <v>1716</v>
      </c>
      <c r="F151" s="4" t="s">
        <v>1341</v>
      </c>
      <c r="G151" s="5">
        <v>4336</v>
      </c>
      <c r="H151" s="6">
        <v>0.75974180000000002</v>
      </c>
      <c r="I151" s="7">
        <v>184.31800000000001</v>
      </c>
      <c r="J151" s="2">
        <v>34.142899999999997</v>
      </c>
      <c r="K151">
        <v>7</v>
      </c>
    </row>
    <row r="152" spans="1:12" x14ac:dyDescent="0.25">
      <c r="A152">
        <v>20814</v>
      </c>
      <c r="B152" s="2">
        <v>99.416650000000004</v>
      </c>
      <c r="C152" s="3">
        <v>28153</v>
      </c>
      <c r="D152" s="4">
        <v>47900</v>
      </c>
      <c r="E152" t="s">
        <v>4436</v>
      </c>
      <c r="F152" s="4" t="s">
        <v>4361</v>
      </c>
      <c r="G152" s="5">
        <v>20813</v>
      </c>
      <c r="H152" s="6">
        <v>0.80133560000000004</v>
      </c>
      <c r="I152" s="7">
        <v>176.798</v>
      </c>
      <c r="J152" s="2">
        <v>30.852699999999999</v>
      </c>
      <c r="K152">
        <v>129</v>
      </c>
      <c r="L152" s="2">
        <v>8.6</v>
      </c>
    </row>
    <row r="153" spans="1:12" x14ac:dyDescent="0.25">
      <c r="A153">
        <v>2142</v>
      </c>
      <c r="B153" s="2">
        <v>99.411169999999998</v>
      </c>
      <c r="C153" s="3">
        <v>3029</v>
      </c>
      <c r="D153" s="4">
        <v>14460</v>
      </c>
      <c r="E153" t="s">
        <v>320</v>
      </c>
      <c r="F153" s="4" t="s">
        <v>21</v>
      </c>
      <c r="G153" s="5">
        <v>2086</v>
      </c>
      <c r="H153" s="6">
        <v>0.92381409999999997</v>
      </c>
      <c r="I153" s="7">
        <v>155.625</v>
      </c>
      <c r="J153" s="2">
        <v>34.916699999999999</v>
      </c>
      <c r="K153">
        <v>12</v>
      </c>
      <c r="L153" s="2">
        <v>23</v>
      </c>
    </row>
    <row r="154" spans="1:12" x14ac:dyDescent="0.25">
      <c r="A154">
        <v>2459</v>
      </c>
      <c r="B154" s="2">
        <v>99.407809999999998</v>
      </c>
      <c r="C154" s="3">
        <v>18518</v>
      </c>
      <c r="D154" s="4">
        <v>14460</v>
      </c>
      <c r="E154" t="s">
        <v>364</v>
      </c>
      <c r="F154" s="4" t="s">
        <v>21</v>
      </c>
      <c r="G154" s="5">
        <v>11987</v>
      </c>
      <c r="H154" s="6">
        <v>0.82481020000000005</v>
      </c>
      <c r="I154" s="7">
        <v>172.71899999999999</v>
      </c>
      <c r="J154" s="2">
        <v>23.352900000000002</v>
      </c>
      <c r="K154">
        <v>34</v>
      </c>
      <c r="L154" s="2">
        <v>0.3</v>
      </c>
    </row>
    <row r="155" spans="1:12" x14ac:dyDescent="0.25">
      <c r="A155">
        <v>63124</v>
      </c>
      <c r="B155" s="2">
        <v>99.403130000000004</v>
      </c>
      <c r="C155" s="3">
        <v>10614</v>
      </c>
      <c r="D155" s="4">
        <v>41180</v>
      </c>
      <c r="E155" t="s">
        <v>9297</v>
      </c>
      <c r="F155" s="4" t="s">
        <v>12102</v>
      </c>
      <c r="G155" s="5">
        <v>7512</v>
      </c>
      <c r="H155" s="6">
        <v>0.76664010000000005</v>
      </c>
      <c r="I155" s="7">
        <v>182.68799999999999</v>
      </c>
      <c r="J155" s="2">
        <v>33.85</v>
      </c>
      <c r="K155">
        <v>20</v>
      </c>
      <c r="L155" s="2">
        <v>17.7</v>
      </c>
    </row>
    <row r="156" spans="1:12" x14ac:dyDescent="0.25">
      <c r="A156">
        <v>7928</v>
      </c>
      <c r="B156" s="2">
        <v>99.398330000000001</v>
      </c>
      <c r="C156" s="3">
        <v>19334</v>
      </c>
      <c r="D156" s="4">
        <v>35620</v>
      </c>
      <c r="E156" t="s">
        <v>407</v>
      </c>
      <c r="F156" s="4" t="s">
        <v>1341</v>
      </c>
      <c r="G156" s="5">
        <v>12581</v>
      </c>
      <c r="H156" s="6">
        <v>0.7377205</v>
      </c>
      <c r="I156" s="7">
        <v>186.429</v>
      </c>
      <c r="J156" s="2">
        <v>34.25</v>
      </c>
      <c r="K156">
        <v>32</v>
      </c>
      <c r="L156" s="2">
        <v>19.399999999999999</v>
      </c>
    </row>
    <row r="157" spans="1:12" x14ac:dyDescent="0.25">
      <c r="A157">
        <v>60614</v>
      </c>
      <c r="B157" s="2">
        <v>99.383859999999999</v>
      </c>
      <c r="C157" s="3">
        <v>68572</v>
      </c>
      <c r="D157" s="4">
        <v>16980</v>
      </c>
      <c r="E157" t="s">
        <v>11616</v>
      </c>
      <c r="F157" s="4" t="s">
        <v>11490</v>
      </c>
      <c r="G157" s="5">
        <v>47874</v>
      </c>
      <c r="H157" s="6">
        <v>0.82723400000000002</v>
      </c>
      <c r="I157" s="7">
        <v>170.596</v>
      </c>
      <c r="J157" s="2">
        <v>29.466699999999999</v>
      </c>
      <c r="K157">
        <v>120</v>
      </c>
      <c r="L157" s="2">
        <v>5.3</v>
      </c>
    </row>
    <row r="158" spans="1:12" x14ac:dyDescent="0.25">
      <c r="A158">
        <v>94506</v>
      </c>
      <c r="B158" s="2">
        <v>99.368870000000001</v>
      </c>
      <c r="C158" s="3">
        <v>21895</v>
      </c>
      <c r="D158" s="4">
        <v>41860</v>
      </c>
      <c r="E158" t="s">
        <v>655</v>
      </c>
      <c r="F158" s="4" t="s">
        <v>15368</v>
      </c>
      <c r="G158" s="5">
        <v>14751</v>
      </c>
      <c r="H158" s="6">
        <v>0.7105281</v>
      </c>
      <c r="I158" s="7">
        <v>190.58799999999999</v>
      </c>
      <c r="J158" s="2">
        <v>29.076899999999998</v>
      </c>
      <c r="K158">
        <v>13</v>
      </c>
      <c r="L158" s="2">
        <v>4.5999999999999996</v>
      </c>
    </row>
    <row r="159" spans="1:12" x14ac:dyDescent="0.25">
      <c r="A159">
        <v>11797</v>
      </c>
      <c r="B159" s="2">
        <v>99.363780000000006</v>
      </c>
      <c r="C159" s="3">
        <v>8645</v>
      </c>
      <c r="D159" s="4">
        <v>35620</v>
      </c>
      <c r="E159" t="s">
        <v>1140</v>
      </c>
      <c r="F159" s="4" t="s">
        <v>1280</v>
      </c>
      <c r="G159" s="5">
        <v>6544</v>
      </c>
      <c r="H159" s="6">
        <v>0.64242049999999995</v>
      </c>
      <c r="I159" s="7">
        <v>202.31299999999999</v>
      </c>
      <c r="J159" s="2">
        <v>26.666699999999999</v>
      </c>
      <c r="K159">
        <v>3</v>
      </c>
    </row>
    <row r="160" spans="1:12" x14ac:dyDescent="0.25">
      <c r="A160">
        <v>2641</v>
      </c>
      <c r="B160" s="2">
        <v>99.36215</v>
      </c>
      <c r="C160" s="3">
        <v>222</v>
      </c>
      <c r="D160" s="4">
        <v>12700</v>
      </c>
      <c r="E160" t="s">
        <v>411</v>
      </c>
      <c r="F160" s="4" t="s">
        <v>21</v>
      </c>
      <c r="G160" s="5">
        <v>222</v>
      </c>
      <c r="H160" s="6">
        <v>0.69369369999999997</v>
      </c>
      <c r="I160" s="7">
        <v>193.333</v>
      </c>
      <c r="J160" s="2">
        <v>38</v>
      </c>
      <c r="K160">
        <v>1</v>
      </c>
    </row>
    <row r="161" spans="1:12" x14ac:dyDescent="0.25">
      <c r="A161">
        <v>22205</v>
      </c>
      <c r="B161" s="2">
        <v>99.358959999999996</v>
      </c>
      <c r="C161" s="3">
        <v>18875</v>
      </c>
      <c r="D161" s="4">
        <v>47900</v>
      </c>
      <c r="E161" t="s">
        <v>374</v>
      </c>
      <c r="F161" s="4" t="s">
        <v>4335</v>
      </c>
      <c r="G161" s="5">
        <v>13128</v>
      </c>
      <c r="H161" s="6">
        <v>0.74565820000000005</v>
      </c>
      <c r="I161" s="7">
        <v>183.53800000000001</v>
      </c>
      <c r="J161" s="2">
        <v>34.276600000000002</v>
      </c>
      <c r="K161">
        <v>94</v>
      </c>
      <c r="L161" s="2">
        <v>19.5</v>
      </c>
    </row>
    <row r="162" spans="1:12" x14ac:dyDescent="0.25">
      <c r="A162">
        <v>29202</v>
      </c>
      <c r="B162" s="2">
        <v>99.355800000000002</v>
      </c>
      <c r="C162" s="3">
        <v>284</v>
      </c>
      <c r="D162" s="4">
        <v>17900</v>
      </c>
      <c r="E162" t="s">
        <v>1240</v>
      </c>
      <c r="F162" s="4" t="s">
        <v>6130</v>
      </c>
      <c r="G162" s="5">
        <v>118</v>
      </c>
      <c r="H162" s="6">
        <v>0.96610169999999995</v>
      </c>
      <c r="I162" s="7">
        <v>145.15600000000001</v>
      </c>
    </row>
    <row r="163" spans="1:12" x14ac:dyDescent="0.25">
      <c r="A163">
        <v>20818</v>
      </c>
      <c r="B163" s="2">
        <v>99.355450000000005</v>
      </c>
      <c r="C163" s="3">
        <v>1947</v>
      </c>
      <c r="D163" s="4">
        <v>47900</v>
      </c>
      <c r="E163" t="s">
        <v>4438</v>
      </c>
      <c r="F163" s="4" t="s">
        <v>4361</v>
      </c>
      <c r="G163" s="5">
        <v>1340</v>
      </c>
      <c r="H163" s="6">
        <v>0.64876959999999995</v>
      </c>
      <c r="I163" s="7">
        <v>199.89599999999999</v>
      </c>
      <c r="J163" s="2">
        <v>35.714300000000001</v>
      </c>
      <c r="K163">
        <v>7</v>
      </c>
    </row>
    <row r="164" spans="1:12" x14ac:dyDescent="0.25">
      <c r="A164">
        <v>6880</v>
      </c>
      <c r="B164" s="2">
        <v>99.350769999999997</v>
      </c>
      <c r="C164" s="3">
        <v>27312</v>
      </c>
      <c r="D164" s="4">
        <v>14860</v>
      </c>
      <c r="E164" t="s">
        <v>463</v>
      </c>
      <c r="F164" s="4" t="s">
        <v>1198</v>
      </c>
      <c r="G164" s="5">
        <v>18180</v>
      </c>
      <c r="H164" s="6">
        <v>0.75654569999999999</v>
      </c>
      <c r="I164" s="7">
        <v>181.20500000000001</v>
      </c>
      <c r="J164" s="2">
        <v>30.617599999999999</v>
      </c>
      <c r="K164">
        <v>68</v>
      </c>
      <c r="L164" s="2">
        <v>8.1</v>
      </c>
    </row>
    <row r="165" spans="1:12" x14ac:dyDescent="0.25">
      <c r="A165">
        <v>7021</v>
      </c>
      <c r="B165" s="2">
        <v>99.346090000000004</v>
      </c>
      <c r="C165" s="3">
        <v>2121</v>
      </c>
      <c r="D165" s="4">
        <v>35620</v>
      </c>
      <c r="E165" t="s">
        <v>1352</v>
      </c>
      <c r="F165" s="4" t="s">
        <v>1341</v>
      </c>
      <c r="G165" s="5">
        <v>1376</v>
      </c>
      <c r="H165" s="6">
        <v>0.74074070000000003</v>
      </c>
      <c r="I165" s="7">
        <v>183.75</v>
      </c>
      <c r="J165" s="2">
        <v>30.4</v>
      </c>
      <c r="K165">
        <v>5</v>
      </c>
    </row>
    <row r="166" spans="1:12" x14ac:dyDescent="0.25">
      <c r="A166">
        <v>21738</v>
      </c>
      <c r="B166" s="2">
        <v>99.345190000000002</v>
      </c>
      <c r="C166" s="3">
        <v>3450</v>
      </c>
      <c r="D166" s="4">
        <v>12580</v>
      </c>
      <c r="E166" t="s">
        <v>1419</v>
      </c>
      <c r="F166" s="4" t="s">
        <v>4361</v>
      </c>
      <c r="G166" s="5">
        <v>2382</v>
      </c>
      <c r="H166" s="6">
        <v>0.63491399999999998</v>
      </c>
      <c r="I166" s="7">
        <v>201.95400000000001</v>
      </c>
      <c r="J166" s="2">
        <v>29.666699999999999</v>
      </c>
      <c r="K166">
        <v>6</v>
      </c>
    </row>
    <row r="167" spans="1:12" x14ac:dyDescent="0.25">
      <c r="A167">
        <v>20896</v>
      </c>
      <c r="B167" s="2">
        <v>99.344470000000001</v>
      </c>
      <c r="C167" s="3">
        <v>1004</v>
      </c>
      <c r="D167" s="4">
        <v>47900</v>
      </c>
      <c r="E167" t="s">
        <v>4456</v>
      </c>
      <c r="F167" s="4" t="s">
        <v>4361</v>
      </c>
      <c r="G167" s="5">
        <v>663</v>
      </c>
      <c r="H167" s="6">
        <v>0.82680719999999996</v>
      </c>
      <c r="I167" s="7">
        <v>168.571</v>
      </c>
      <c r="J167" s="2">
        <v>31.8</v>
      </c>
      <c r="K167">
        <v>5</v>
      </c>
    </row>
    <row r="168" spans="1:12" x14ac:dyDescent="0.25">
      <c r="A168">
        <v>8248</v>
      </c>
      <c r="B168" s="2">
        <v>99.344279999999998</v>
      </c>
      <c r="C168" s="3">
        <v>105</v>
      </c>
      <c r="D168" s="4">
        <v>36140</v>
      </c>
      <c r="E168" t="s">
        <v>1666</v>
      </c>
      <c r="F168" s="4" t="s">
        <v>1341</v>
      </c>
      <c r="G168" s="5">
        <v>105</v>
      </c>
      <c r="H168" s="6">
        <v>0.54716980000000004</v>
      </c>
      <c r="I168" s="7">
        <v>216.48400000000001</v>
      </c>
    </row>
    <row r="169" spans="1:12" x14ac:dyDescent="0.25">
      <c r="A169">
        <v>64167</v>
      </c>
      <c r="B169" s="2">
        <v>99.344210000000004</v>
      </c>
      <c r="C169" s="3">
        <v>268</v>
      </c>
      <c r="D169" s="4">
        <v>28140</v>
      </c>
      <c r="E169" t="s">
        <v>12261</v>
      </c>
      <c r="F169" s="4" t="s">
        <v>12102</v>
      </c>
      <c r="G169" s="5">
        <v>185</v>
      </c>
      <c r="H169" s="6">
        <v>0.92432429999999999</v>
      </c>
      <c r="I169" s="7">
        <v>150.893</v>
      </c>
    </row>
    <row r="170" spans="1:12" x14ac:dyDescent="0.25">
      <c r="A170">
        <v>94618</v>
      </c>
      <c r="B170" s="2">
        <v>99.340999999999994</v>
      </c>
      <c r="C170" s="3">
        <v>17006</v>
      </c>
      <c r="D170" s="4">
        <v>41860</v>
      </c>
      <c r="E170" t="s">
        <v>493</v>
      </c>
      <c r="F170" s="4" t="s">
        <v>15368</v>
      </c>
      <c r="G170" s="5">
        <v>13241</v>
      </c>
      <c r="H170" s="6">
        <v>0.80078539999999998</v>
      </c>
      <c r="I170" s="7">
        <v>170.27</v>
      </c>
      <c r="J170" s="2">
        <v>33.172400000000003</v>
      </c>
      <c r="K170">
        <v>58</v>
      </c>
      <c r="L170" s="2">
        <v>15.2</v>
      </c>
    </row>
    <row r="171" spans="1:12" x14ac:dyDescent="0.25">
      <c r="A171">
        <v>60045</v>
      </c>
      <c r="B171" s="2">
        <v>99.334590000000006</v>
      </c>
      <c r="C171" s="3">
        <v>20516</v>
      </c>
      <c r="D171" s="4">
        <v>16980</v>
      </c>
      <c r="E171" t="s">
        <v>11502</v>
      </c>
      <c r="F171" s="4" t="s">
        <v>11490</v>
      </c>
      <c r="G171" s="5">
        <v>13567</v>
      </c>
      <c r="H171" s="6">
        <v>0.75086609999999998</v>
      </c>
      <c r="I171" s="7">
        <v>178.86600000000001</v>
      </c>
      <c r="J171" s="2">
        <v>33.424999999999997</v>
      </c>
      <c r="K171">
        <v>40</v>
      </c>
      <c r="L171" s="2">
        <v>16.100000000000001</v>
      </c>
    </row>
    <row r="172" spans="1:12" x14ac:dyDescent="0.25">
      <c r="A172">
        <v>10024</v>
      </c>
      <c r="B172" s="2">
        <v>99.320080000000004</v>
      </c>
      <c r="C172" s="3">
        <v>59249</v>
      </c>
      <c r="D172" s="4">
        <v>35620</v>
      </c>
      <c r="E172" t="s">
        <v>1789</v>
      </c>
      <c r="F172" s="4" t="s">
        <v>1280</v>
      </c>
      <c r="G172" s="5">
        <v>47075</v>
      </c>
      <c r="H172" s="6">
        <v>0.77625069999999996</v>
      </c>
      <c r="I172" s="7">
        <v>174.393</v>
      </c>
      <c r="J172" s="2">
        <v>25.876799999999999</v>
      </c>
      <c r="K172">
        <v>138</v>
      </c>
      <c r="L172" s="2">
        <v>1.2</v>
      </c>
    </row>
    <row r="173" spans="1:12" x14ac:dyDescent="0.25">
      <c r="A173">
        <v>60606</v>
      </c>
      <c r="B173" s="2">
        <v>99.308220000000006</v>
      </c>
      <c r="C173" s="3">
        <v>2839</v>
      </c>
      <c r="D173" s="4">
        <v>16980</v>
      </c>
      <c r="E173" t="s">
        <v>11616</v>
      </c>
      <c r="F173" s="4" t="s">
        <v>11490</v>
      </c>
      <c r="G173" s="5">
        <v>2378</v>
      </c>
      <c r="H173" s="6">
        <v>0.92770070000000004</v>
      </c>
      <c r="I173" s="7">
        <v>147.77799999999999</v>
      </c>
      <c r="J173" s="2">
        <v>34.818199999999997</v>
      </c>
      <c r="K173">
        <v>11</v>
      </c>
      <c r="L173" s="2">
        <v>22.4</v>
      </c>
    </row>
    <row r="174" spans="1:12" x14ac:dyDescent="0.25">
      <c r="A174">
        <v>2791</v>
      </c>
      <c r="B174" s="2">
        <v>99.307630000000003</v>
      </c>
      <c r="C174" s="3">
        <v>127</v>
      </c>
      <c r="D174" s="4">
        <v>39300</v>
      </c>
      <c r="E174" t="s">
        <v>464</v>
      </c>
      <c r="F174" s="4" t="s">
        <v>21</v>
      </c>
      <c r="G174" s="5">
        <v>127</v>
      </c>
      <c r="H174" s="6">
        <v>0.87401569999999995</v>
      </c>
      <c r="I174" s="7">
        <v>156.97399999999999</v>
      </c>
      <c r="J174" s="2">
        <v>34</v>
      </c>
      <c r="K174">
        <v>1</v>
      </c>
    </row>
    <row r="175" spans="1:12" x14ac:dyDescent="0.25">
      <c r="A175">
        <v>7310</v>
      </c>
      <c r="B175" s="2">
        <v>99.305229999999995</v>
      </c>
      <c r="C175" s="3">
        <v>12522</v>
      </c>
      <c r="D175" s="4">
        <v>35620</v>
      </c>
      <c r="E175" t="s">
        <v>1412</v>
      </c>
      <c r="F175" s="4" t="s">
        <v>1341</v>
      </c>
      <c r="G175" s="5">
        <v>9930</v>
      </c>
      <c r="H175" s="6">
        <v>0.83716009999999996</v>
      </c>
      <c r="I175" s="7">
        <v>162.76</v>
      </c>
      <c r="J175" s="2">
        <v>41.333300000000001</v>
      </c>
      <c r="K175">
        <v>12</v>
      </c>
      <c r="L175" s="2">
        <v>58.4</v>
      </c>
    </row>
    <row r="176" spans="1:12" x14ac:dyDescent="0.25">
      <c r="A176">
        <v>20777</v>
      </c>
      <c r="B176" s="2">
        <v>99.302310000000006</v>
      </c>
      <c r="C176" s="3">
        <v>3280</v>
      </c>
      <c r="D176" s="4">
        <v>12580</v>
      </c>
      <c r="E176" t="s">
        <v>2269</v>
      </c>
      <c r="F176" s="4" t="s">
        <v>4361</v>
      </c>
      <c r="G176" s="5">
        <v>2282</v>
      </c>
      <c r="H176" s="6">
        <v>0.65293599999999996</v>
      </c>
      <c r="I176" s="7">
        <v>194.52600000000001</v>
      </c>
      <c r="J176" s="2">
        <v>41.2</v>
      </c>
      <c r="K176">
        <v>5</v>
      </c>
    </row>
    <row r="177" spans="1:12" x14ac:dyDescent="0.25">
      <c r="A177">
        <v>94123</v>
      </c>
      <c r="B177" s="2">
        <v>99.296589999999995</v>
      </c>
      <c r="C177" s="3">
        <v>25527</v>
      </c>
      <c r="D177" s="4">
        <v>41860</v>
      </c>
      <c r="E177" t="s">
        <v>15761</v>
      </c>
      <c r="F177" s="4" t="s">
        <v>15368</v>
      </c>
      <c r="G177" s="5">
        <v>21582</v>
      </c>
      <c r="H177" s="6">
        <v>0.79909180000000002</v>
      </c>
      <c r="I177" s="7">
        <v>169.00899999999999</v>
      </c>
      <c r="J177" s="2">
        <v>26.7073</v>
      </c>
      <c r="K177">
        <v>41</v>
      </c>
      <c r="L177" s="2">
        <v>1.7</v>
      </c>
    </row>
    <row r="178" spans="1:12" x14ac:dyDescent="0.25">
      <c r="A178">
        <v>7677</v>
      </c>
      <c r="B178" s="2">
        <v>99.290469999999999</v>
      </c>
      <c r="C178" s="3">
        <v>5784</v>
      </c>
      <c r="D178" s="4">
        <v>35620</v>
      </c>
      <c r="E178" t="s">
        <v>1483</v>
      </c>
      <c r="F178" s="4" t="s">
        <v>1341</v>
      </c>
      <c r="G178" s="5">
        <v>3974</v>
      </c>
      <c r="H178" s="6">
        <v>0.71119500000000002</v>
      </c>
      <c r="I178" s="7">
        <v>184.178</v>
      </c>
      <c r="J178" s="2">
        <v>29.166699999999999</v>
      </c>
      <c r="K178">
        <v>6</v>
      </c>
    </row>
    <row r="179" spans="1:12" x14ac:dyDescent="0.25">
      <c r="A179">
        <v>1719</v>
      </c>
      <c r="B179" s="2">
        <v>99.288669999999996</v>
      </c>
      <c r="C179" s="3">
        <v>5102</v>
      </c>
      <c r="D179" s="4">
        <v>14460</v>
      </c>
      <c r="E179" t="s">
        <v>210</v>
      </c>
      <c r="F179" s="4" t="s">
        <v>21</v>
      </c>
      <c r="G179" s="5">
        <v>3545</v>
      </c>
      <c r="H179" s="6">
        <v>0.78561349999999996</v>
      </c>
      <c r="I179" s="7">
        <v>171.29</v>
      </c>
      <c r="J179" s="2">
        <v>47.4</v>
      </c>
      <c r="K179">
        <v>5</v>
      </c>
    </row>
    <row r="180" spans="1:12" x14ac:dyDescent="0.25">
      <c r="A180">
        <v>20148</v>
      </c>
      <c r="B180" s="2">
        <v>99.282849999999996</v>
      </c>
      <c r="C180" s="3">
        <v>34777</v>
      </c>
      <c r="D180" s="4">
        <v>47900</v>
      </c>
      <c r="E180" t="s">
        <v>4351</v>
      </c>
      <c r="F180" s="4" t="s">
        <v>4335</v>
      </c>
      <c r="G180" s="5">
        <v>20768</v>
      </c>
      <c r="H180" s="6">
        <v>0.76816410000000002</v>
      </c>
      <c r="I180" s="7">
        <v>173.852</v>
      </c>
      <c r="J180" s="2">
        <v>35.68</v>
      </c>
      <c r="K180">
        <v>25</v>
      </c>
      <c r="L180" s="2">
        <v>26.6</v>
      </c>
    </row>
    <row r="181" spans="1:12" x14ac:dyDescent="0.25">
      <c r="A181">
        <v>7458</v>
      </c>
      <c r="B181" s="2">
        <v>99.276079999999993</v>
      </c>
      <c r="C181" s="3">
        <v>11479</v>
      </c>
      <c r="D181" s="4">
        <v>35620</v>
      </c>
      <c r="E181" t="s">
        <v>1439</v>
      </c>
      <c r="F181" s="4" t="s">
        <v>1341</v>
      </c>
      <c r="G181" s="5">
        <v>7459</v>
      </c>
      <c r="H181" s="6">
        <v>0.66671130000000001</v>
      </c>
      <c r="I181" s="7">
        <v>191.31899999999999</v>
      </c>
      <c r="J181" s="2">
        <v>25.636399999999998</v>
      </c>
      <c r="K181">
        <v>11</v>
      </c>
      <c r="L181" s="2">
        <v>1.1000000000000001</v>
      </c>
    </row>
    <row r="182" spans="1:12" x14ac:dyDescent="0.25">
      <c r="A182">
        <v>20124</v>
      </c>
      <c r="B182" s="2">
        <v>99.271889999999999</v>
      </c>
      <c r="C182" s="3">
        <v>15713</v>
      </c>
      <c r="D182" s="4">
        <v>47900</v>
      </c>
      <c r="E182" t="s">
        <v>1348</v>
      </c>
      <c r="F182" s="4" t="s">
        <v>4335</v>
      </c>
      <c r="G182" s="5">
        <v>10137</v>
      </c>
      <c r="H182" s="6">
        <v>0.67870180000000002</v>
      </c>
      <c r="I182" s="7">
        <v>189.14099999999999</v>
      </c>
      <c r="J182" s="2">
        <v>39.588200000000001</v>
      </c>
      <c r="K182">
        <v>17</v>
      </c>
      <c r="L182" s="2">
        <v>48.5</v>
      </c>
    </row>
    <row r="183" spans="1:12" x14ac:dyDescent="0.25">
      <c r="A183">
        <v>60654</v>
      </c>
      <c r="B183" s="2">
        <v>99.266099999999994</v>
      </c>
      <c r="C183" s="3">
        <v>16243</v>
      </c>
      <c r="D183" s="4">
        <v>16980</v>
      </c>
      <c r="E183" t="s">
        <v>11616</v>
      </c>
      <c r="F183" s="4" t="s">
        <v>11490</v>
      </c>
      <c r="G183" s="5">
        <v>14024</v>
      </c>
      <c r="H183" s="6">
        <v>0.83828879999999995</v>
      </c>
      <c r="I183" s="7">
        <v>161.435</v>
      </c>
      <c r="J183" s="2">
        <v>35.375</v>
      </c>
      <c r="K183">
        <v>24</v>
      </c>
      <c r="L183" s="2">
        <v>25.5</v>
      </c>
    </row>
    <row r="184" spans="1:12" x14ac:dyDescent="0.25">
      <c r="A184">
        <v>11724</v>
      </c>
      <c r="B184" s="2">
        <v>99.262280000000004</v>
      </c>
      <c r="C184" s="3">
        <v>2852</v>
      </c>
      <c r="D184" s="4">
        <v>35620</v>
      </c>
      <c r="E184" t="s">
        <v>1985</v>
      </c>
      <c r="F184" s="4" t="s">
        <v>1280</v>
      </c>
      <c r="G184" s="5">
        <v>1929</v>
      </c>
      <c r="H184" s="6">
        <v>0.72901550000000004</v>
      </c>
      <c r="I184" s="7">
        <v>180</v>
      </c>
      <c r="J184" s="2">
        <v>25.875</v>
      </c>
      <c r="K184">
        <v>8</v>
      </c>
    </row>
    <row r="185" spans="1:12" x14ac:dyDescent="0.25">
      <c r="A185">
        <v>89823</v>
      </c>
      <c r="B185" s="2">
        <v>99.261759999999995</v>
      </c>
      <c r="C185" s="3">
        <v>277</v>
      </c>
      <c r="D185" s="4">
        <v>21220</v>
      </c>
      <c r="E185" t="s">
        <v>15361</v>
      </c>
      <c r="F185" s="4" t="s">
        <v>15318</v>
      </c>
      <c r="G185" s="5">
        <v>207</v>
      </c>
      <c r="H185" s="6">
        <v>0.97584539999999997</v>
      </c>
      <c r="I185" s="7">
        <v>137.18799999999999</v>
      </c>
    </row>
    <row r="186" spans="1:12" x14ac:dyDescent="0.25">
      <c r="A186">
        <v>60029</v>
      </c>
      <c r="B186" s="2">
        <v>99.26164</v>
      </c>
      <c r="C186" s="3">
        <v>477</v>
      </c>
      <c r="D186" s="4">
        <v>16980</v>
      </c>
      <c r="E186" t="s">
        <v>11496</v>
      </c>
      <c r="F186" s="4" t="s">
        <v>11490</v>
      </c>
      <c r="G186" s="5">
        <v>289</v>
      </c>
      <c r="H186" s="6">
        <v>0.79310349999999996</v>
      </c>
      <c r="I186" s="7">
        <v>168.75</v>
      </c>
    </row>
    <row r="187" spans="1:12" x14ac:dyDescent="0.25">
      <c r="A187">
        <v>90266</v>
      </c>
      <c r="B187" s="2">
        <v>99.255539999999996</v>
      </c>
      <c r="C187" s="3">
        <v>35534</v>
      </c>
      <c r="D187" s="4">
        <v>31080</v>
      </c>
      <c r="E187" t="s">
        <v>15377</v>
      </c>
      <c r="F187" s="4" t="s">
        <v>15368</v>
      </c>
      <c r="G187" s="5">
        <v>25256</v>
      </c>
      <c r="H187" s="6">
        <v>0.74201209999999995</v>
      </c>
      <c r="I187" s="7">
        <v>177.53200000000001</v>
      </c>
      <c r="J187" s="2">
        <v>32.25</v>
      </c>
      <c r="K187">
        <v>52</v>
      </c>
      <c r="L187" s="2">
        <v>12.1</v>
      </c>
    </row>
    <row r="188" spans="1:12" x14ac:dyDescent="0.25">
      <c r="A188">
        <v>22201</v>
      </c>
      <c r="B188" s="2">
        <v>99.242819999999995</v>
      </c>
      <c r="C188" s="3">
        <v>34426</v>
      </c>
      <c r="D188" s="4">
        <v>47900</v>
      </c>
      <c r="E188" t="s">
        <v>374</v>
      </c>
      <c r="F188" s="4" t="s">
        <v>4335</v>
      </c>
      <c r="G188" s="5">
        <v>27822</v>
      </c>
      <c r="H188" s="6">
        <v>0.83796999999999999</v>
      </c>
      <c r="I188" s="7">
        <v>160.76900000000001</v>
      </c>
      <c r="J188" s="2">
        <v>34.927399999999999</v>
      </c>
      <c r="K188">
        <v>179</v>
      </c>
      <c r="L188" s="2">
        <v>23</v>
      </c>
    </row>
    <row r="189" spans="1:12" x14ac:dyDescent="0.25">
      <c r="A189">
        <v>20194</v>
      </c>
      <c r="B189" s="2">
        <v>99.233869999999996</v>
      </c>
      <c r="C189" s="3">
        <v>13319</v>
      </c>
      <c r="D189" s="4">
        <v>47900</v>
      </c>
      <c r="E189" t="s">
        <v>4358</v>
      </c>
      <c r="F189" s="4" t="s">
        <v>4335</v>
      </c>
      <c r="G189" s="5">
        <v>9598</v>
      </c>
      <c r="H189" s="6">
        <v>0.78341499999999997</v>
      </c>
      <c r="I189" s="7">
        <v>170.05199999999999</v>
      </c>
      <c r="J189" s="2">
        <v>35.049999999999997</v>
      </c>
      <c r="K189">
        <v>20</v>
      </c>
      <c r="L189" s="2">
        <v>23.8</v>
      </c>
    </row>
    <row r="190" spans="1:12" x14ac:dyDescent="0.25">
      <c r="A190">
        <v>76092</v>
      </c>
      <c r="B190" s="2">
        <v>99.22739</v>
      </c>
      <c r="C190" s="3">
        <v>27930</v>
      </c>
      <c r="D190" s="4">
        <v>19100</v>
      </c>
      <c r="E190" t="s">
        <v>13902</v>
      </c>
      <c r="F190" s="4" t="s">
        <v>13752</v>
      </c>
      <c r="G190" s="5">
        <v>17492</v>
      </c>
      <c r="H190" s="6">
        <v>0.68482730000000003</v>
      </c>
      <c r="I190" s="7">
        <v>186.696</v>
      </c>
      <c r="J190" s="2">
        <v>37.826099999999997</v>
      </c>
      <c r="K190">
        <v>23</v>
      </c>
      <c r="L190" s="2">
        <v>38.299999999999997</v>
      </c>
    </row>
    <row r="191" spans="1:12" x14ac:dyDescent="0.25">
      <c r="A191">
        <v>21794</v>
      </c>
      <c r="B191" s="2">
        <v>99.222809999999996</v>
      </c>
      <c r="C191" s="3">
        <v>2421</v>
      </c>
      <c r="D191" s="4">
        <v>12580</v>
      </c>
      <c r="E191" t="s">
        <v>4612</v>
      </c>
      <c r="F191" s="4" t="s">
        <v>4361</v>
      </c>
      <c r="G191" s="5">
        <v>1684</v>
      </c>
      <c r="H191" s="6">
        <v>0.69952490000000001</v>
      </c>
      <c r="I191" s="7">
        <v>184.125</v>
      </c>
    </row>
    <row r="192" spans="1:12" x14ac:dyDescent="0.25">
      <c r="A192">
        <v>46290</v>
      </c>
      <c r="B192" s="2">
        <v>99.222350000000006</v>
      </c>
      <c r="C192" s="3">
        <v>231</v>
      </c>
      <c r="D192" s="4">
        <v>26900</v>
      </c>
      <c r="E192" t="s">
        <v>8839</v>
      </c>
      <c r="F192" s="4" t="s">
        <v>8800</v>
      </c>
      <c r="G192" s="5">
        <v>231</v>
      </c>
      <c r="H192" s="6">
        <v>0.87445879999999998</v>
      </c>
      <c r="I192" s="7">
        <v>153.68199999999999</v>
      </c>
    </row>
    <row r="193" spans="1:12" x14ac:dyDescent="0.25">
      <c r="A193">
        <v>1770</v>
      </c>
      <c r="B193" s="2">
        <v>99.221630000000005</v>
      </c>
      <c r="C193" s="3">
        <v>4199</v>
      </c>
      <c r="D193" s="4">
        <v>14460</v>
      </c>
      <c r="E193" t="s">
        <v>228</v>
      </c>
      <c r="F193" s="4" t="s">
        <v>21</v>
      </c>
      <c r="G193" s="5">
        <v>2782</v>
      </c>
      <c r="H193" s="6">
        <v>0.82932079999999997</v>
      </c>
      <c r="I193" s="7">
        <v>161.25</v>
      </c>
      <c r="J193" s="2">
        <v>29.75</v>
      </c>
      <c r="K193">
        <v>8</v>
      </c>
    </row>
    <row r="194" spans="1:12" x14ac:dyDescent="0.25">
      <c r="A194">
        <v>8540</v>
      </c>
      <c r="B194" s="2">
        <v>99.213579999999993</v>
      </c>
      <c r="C194" s="3">
        <v>48299</v>
      </c>
      <c r="D194" s="4">
        <v>45940</v>
      </c>
      <c r="E194" t="s">
        <v>187</v>
      </c>
      <c r="F194" s="4" t="s">
        <v>1341</v>
      </c>
      <c r="G194" s="5">
        <v>30881</v>
      </c>
      <c r="H194" s="6">
        <v>0.79275280000000004</v>
      </c>
      <c r="I194" s="7">
        <v>167.37700000000001</v>
      </c>
      <c r="J194" s="2">
        <v>31</v>
      </c>
      <c r="K194">
        <v>92</v>
      </c>
      <c r="L194" s="2">
        <v>8.8000000000000007</v>
      </c>
    </row>
    <row r="195" spans="1:12" x14ac:dyDescent="0.25">
      <c r="A195">
        <v>10128</v>
      </c>
      <c r="B195" s="2">
        <v>99.194519999999997</v>
      </c>
      <c r="C195" s="3">
        <v>62446</v>
      </c>
      <c r="D195" s="4">
        <v>35620</v>
      </c>
      <c r="E195" t="s">
        <v>1789</v>
      </c>
      <c r="F195" s="4" t="s">
        <v>1280</v>
      </c>
      <c r="G195" s="5">
        <v>48763</v>
      </c>
      <c r="H195" s="6">
        <v>0.7919119</v>
      </c>
      <c r="I195" s="7">
        <v>167.09800000000001</v>
      </c>
      <c r="J195" s="2">
        <v>29</v>
      </c>
      <c r="K195">
        <v>95</v>
      </c>
      <c r="L195" s="2">
        <v>4.3</v>
      </c>
    </row>
    <row r="196" spans="1:12" x14ac:dyDescent="0.25">
      <c r="A196">
        <v>11962</v>
      </c>
      <c r="B196" s="2">
        <v>99.182779999999994</v>
      </c>
      <c r="C196" s="3">
        <v>451</v>
      </c>
      <c r="D196" s="4">
        <v>35620</v>
      </c>
      <c r="E196" t="s">
        <v>2062</v>
      </c>
      <c r="F196" s="4" t="s">
        <v>1280</v>
      </c>
      <c r="G196" s="5">
        <v>323</v>
      </c>
      <c r="H196" s="6">
        <v>0.55417950000000005</v>
      </c>
      <c r="I196" s="7">
        <v>207.63900000000001</v>
      </c>
    </row>
    <row r="197" spans="1:12" x14ac:dyDescent="0.25">
      <c r="A197">
        <v>63005</v>
      </c>
      <c r="B197" s="2">
        <v>99.179990000000004</v>
      </c>
      <c r="C197" s="3">
        <v>17760</v>
      </c>
      <c r="D197" s="4">
        <v>41180</v>
      </c>
      <c r="E197" t="s">
        <v>29</v>
      </c>
      <c r="F197" s="4" t="s">
        <v>12102</v>
      </c>
      <c r="G197" s="5">
        <v>11321</v>
      </c>
      <c r="H197" s="6">
        <v>0.72566679999999995</v>
      </c>
      <c r="I197" s="7">
        <v>177.97200000000001</v>
      </c>
      <c r="J197" s="2">
        <v>43.636400000000002</v>
      </c>
      <c r="K197">
        <v>11</v>
      </c>
      <c r="L197" s="2">
        <v>70.099999999999994</v>
      </c>
    </row>
    <row r="198" spans="1:12" x14ac:dyDescent="0.25">
      <c r="A198">
        <v>55424</v>
      </c>
      <c r="B198" s="2">
        <v>99.175780000000003</v>
      </c>
      <c r="C198" s="3">
        <v>9996</v>
      </c>
      <c r="D198" s="4">
        <v>33460</v>
      </c>
      <c r="E198" t="s">
        <v>10500</v>
      </c>
      <c r="F198" s="4" t="s">
        <v>10428</v>
      </c>
      <c r="G198" s="5">
        <v>6223</v>
      </c>
      <c r="H198" s="6">
        <v>0.78145589999999998</v>
      </c>
      <c r="I198" s="7">
        <v>168.125</v>
      </c>
      <c r="J198" s="2">
        <v>32.346200000000003</v>
      </c>
      <c r="K198">
        <v>26</v>
      </c>
      <c r="L198" s="2">
        <v>12.4</v>
      </c>
    </row>
    <row r="199" spans="1:12" x14ac:dyDescent="0.25">
      <c r="A199">
        <v>2461</v>
      </c>
      <c r="B199" s="2">
        <v>99.173069999999996</v>
      </c>
      <c r="C199" s="3">
        <v>7098</v>
      </c>
      <c r="D199" s="4">
        <v>14460</v>
      </c>
      <c r="E199" t="s">
        <v>366</v>
      </c>
      <c r="F199" s="4" t="s">
        <v>21</v>
      </c>
      <c r="G199" s="5">
        <v>5105</v>
      </c>
      <c r="H199" s="6">
        <v>0.83271300000000004</v>
      </c>
      <c r="I199" s="7">
        <v>159.21899999999999</v>
      </c>
      <c r="J199" s="2">
        <v>27.352900000000002</v>
      </c>
      <c r="K199">
        <v>17</v>
      </c>
      <c r="L199" s="2">
        <v>2</v>
      </c>
    </row>
    <row r="200" spans="1:12" x14ac:dyDescent="0.25">
      <c r="A200">
        <v>98050</v>
      </c>
      <c r="B200" s="2">
        <v>99.171809999999994</v>
      </c>
      <c r="C200" s="3">
        <v>208</v>
      </c>
      <c r="D200" s="4">
        <v>42660</v>
      </c>
      <c r="E200" t="s">
        <v>1269</v>
      </c>
      <c r="F200" s="4" t="s">
        <v>16344</v>
      </c>
      <c r="G200" s="5">
        <v>155</v>
      </c>
      <c r="H200" s="6">
        <v>0.3225806</v>
      </c>
      <c r="I200" s="7">
        <v>247.18799999999999</v>
      </c>
      <c r="J200" s="2">
        <v>63</v>
      </c>
      <c r="K200">
        <v>1</v>
      </c>
    </row>
    <row r="201" spans="1:12" x14ac:dyDescent="0.25">
      <c r="A201">
        <v>10011</v>
      </c>
      <c r="B201" s="2">
        <v>99.161249999999995</v>
      </c>
      <c r="C201" s="3">
        <v>52941</v>
      </c>
      <c r="D201" s="4">
        <v>35620</v>
      </c>
      <c r="E201" t="s">
        <v>1789</v>
      </c>
      <c r="F201" s="4" t="s">
        <v>1280</v>
      </c>
      <c r="G201" s="5">
        <v>43937</v>
      </c>
      <c r="H201" s="6">
        <v>0.7725204</v>
      </c>
      <c r="I201" s="7">
        <v>169.38900000000001</v>
      </c>
      <c r="J201" s="2">
        <v>28.020600000000002</v>
      </c>
      <c r="K201">
        <v>97</v>
      </c>
      <c r="L201" s="2">
        <v>2.9</v>
      </c>
    </row>
    <row r="202" spans="1:12" x14ac:dyDescent="0.25">
      <c r="A202">
        <v>2492</v>
      </c>
      <c r="B202" s="2">
        <v>99.147549999999995</v>
      </c>
      <c r="C202" s="3">
        <v>20163</v>
      </c>
      <c r="D202" s="4">
        <v>14460</v>
      </c>
      <c r="E202" t="s">
        <v>378</v>
      </c>
      <c r="F202" s="4" t="s">
        <v>21</v>
      </c>
      <c r="G202" s="5">
        <v>13364</v>
      </c>
      <c r="H202" s="6">
        <v>0.75725830000000005</v>
      </c>
      <c r="I202" s="7">
        <v>171.70500000000001</v>
      </c>
      <c r="J202" s="2">
        <v>30.781300000000002</v>
      </c>
      <c r="K202">
        <v>32</v>
      </c>
      <c r="L202" s="2">
        <v>8.4</v>
      </c>
    </row>
    <row r="203" spans="1:12" x14ac:dyDescent="0.25">
      <c r="A203">
        <v>94516</v>
      </c>
      <c r="B203" s="2">
        <v>99.144329999999997</v>
      </c>
      <c r="C203" s="3">
        <v>153</v>
      </c>
      <c r="D203" s="4">
        <v>41860</v>
      </c>
      <c r="E203" t="s">
        <v>10518</v>
      </c>
      <c r="F203" s="4" t="s">
        <v>15368</v>
      </c>
      <c r="G203" s="5">
        <v>123</v>
      </c>
      <c r="H203" s="6">
        <v>0.72580650000000002</v>
      </c>
      <c r="I203" s="7">
        <v>176.607</v>
      </c>
      <c r="J203" s="2">
        <v>50</v>
      </c>
      <c r="K203">
        <v>2</v>
      </c>
    </row>
    <row r="204" spans="1:12" x14ac:dyDescent="0.25">
      <c r="A204">
        <v>60611</v>
      </c>
      <c r="B204" s="2">
        <v>99.138040000000004</v>
      </c>
      <c r="C204" s="3">
        <v>30648</v>
      </c>
      <c r="D204" s="4">
        <v>16980</v>
      </c>
      <c r="E204" t="s">
        <v>11616</v>
      </c>
      <c r="F204" s="4" t="s">
        <v>11490</v>
      </c>
      <c r="G204" s="5">
        <v>26146</v>
      </c>
      <c r="H204" s="6">
        <v>0.82418630000000004</v>
      </c>
      <c r="I204" s="7">
        <v>159.583</v>
      </c>
      <c r="J204" s="2">
        <v>30.142900000000001</v>
      </c>
      <c r="K204">
        <v>42</v>
      </c>
      <c r="L204" s="2">
        <v>6.8</v>
      </c>
    </row>
    <row r="205" spans="1:12" x14ac:dyDescent="0.25">
      <c r="A205">
        <v>94920</v>
      </c>
      <c r="B205" s="2">
        <v>99.129559999999998</v>
      </c>
      <c r="C205" s="3">
        <v>12583</v>
      </c>
      <c r="D205" s="4">
        <v>41860</v>
      </c>
      <c r="E205" t="s">
        <v>15796</v>
      </c>
      <c r="F205" s="4" t="s">
        <v>15368</v>
      </c>
      <c r="G205" s="5">
        <v>9246</v>
      </c>
      <c r="H205" s="6">
        <v>0.73772439999999995</v>
      </c>
      <c r="I205" s="7">
        <v>173.875</v>
      </c>
      <c r="J205" s="2">
        <v>23.608699999999999</v>
      </c>
      <c r="K205">
        <v>23</v>
      </c>
      <c r="L205" s="2">
        <v>0.5</v>
      </c>
    </row>
    <row r="206" spans="1:12" x14ac:dyDescent="0.25">
      <c r="A206">
        <v>8502</v>
      </c>
      <c r="B206" s="2">
        <v>99.125659999999996</v>
      </c>
      <c r="C206" s="3">
        <v>11586</v>
      </c>
      <c r="D206" s="4">
        <v>35620</v>
      </c>
      <c r="E206" t="s">
        <v>1700</v>
      </c>
      <c r="F206" s="4" t="s">
        <v>1341</v>
      </c>
      <c r="G206" s="5">
        <v>7039</v>
      </c>
      <c r="H206" s="6">
        <v>0.78267039999999999</v>
      </c>
      <c r="I206" s="7">
        <v>165.84700000000001</v>
      </c>
      <c r="J206" s="2">
        <v>29.692299999999999</v>
      </c>
      <c r="K206">
        <v>13</v>
      </c>
      <c r="L206" s="2">
        <v>5.9</v>
      </c>
    </row>
    <row r="207" spans="1:12" x14ac:dyDescent="0.25">
      <c r="A207">
        <v>80238</v>
      </c>
      <c r="B207" s="2">
        <v>99.122150000000005</v>
      </c>
      <c r="C207" s="3">
        <v>11965</v>
      </c>
      <c r="D207" s="4">
        <v>19740</v>
      </c>
      <c r="E207" t="s">
        <v>2197</v>
      </c>
      <c r="F207" s="4" t="s">
        <v>14477</v>
      </c>
      <c r="G207" s="5">
        <v>7688</v>
      </c>
      <c r="H207" s="6">
        <v>0.84079090000000001</v>
      </c>
      <c r="I207" s="7">
        <v>155.77699999999999</v>
      </c>
      <c r="J207" s="2">
        <v>33.0625</v>
      </c>
      <c r="K207">
        <v>32</v>
      </c>
      <c r="L207" s="2">
        <v>14.7</v>
      </c>
    </row>
    <row r="208" spans="1:12" x14ac:dyDescent="0.25">
      <c r="A208">
        <v>78746</v>
      </c>
      <c r="B208" s="2">
        <v>99.115650000000002</v>
      </c>
      <c r="C208" s="3">
        <v>27959</v>
      </c>
      <c r="D208" s="4">
        <v>12420</v>
      </c>
      <c r="E208" t="s">
        <v>3573</v>
      </c>
      <c r="F208" s="4" t="s">
        <v>13752</v>
      </c>
      <c r="G208" s="5">
        <v>19392</v>
      </c>
      <c r="H208" s="6">
        <v>0.77765169999999995</v>
      </c>
      <c r="I208" s="7">
        <v>166.61500000000001</v>
      </c>
      <c r="J208" s="2">
        <v>29.42</v>
      </c>
      <c r="K208">
        <v>50</v>
      </c>
      <c r="L208" s="2">
        <v>5.3</v>
      </c>
    </row>
    <row r="209" spans="1:12" x14ac:dyDescent="0.25">
      <c r="A209">
        <v>63073</v>
      </c>
      <c r="B209" s="2">
        <v>99.110870000000006</v>
      </c>
      <c r="C209" s="3">
        <v>890</v>
      </c>
      <c r="D209" s="4">
        <v>41180</v>
      </c>
      <c r="E209" t="s">
        <v>1018</v>
      </c>
      <c r="F209" s="4" t="s">
        <v>12102</v>
      </c>
      <c r="G209" s="5">
        <v>621</v>
      </c>
      <c r="H209" s="6">
        <v>0.55144700000000002</v>
      </c>
      <c r="I209" s="7">
        <v>205.608</v>
      </c>
    </row>
    <row r="210" spans="1:12" x14ac:dyDescent="0.25">
      <c r="A210">
        <v>1772</v>
      </c>
      <c r="B210" s="2">
        <v>99.109210000000004</v>
      </c>
      <c r="C210" s="3">
        <v>9560</v>
      </c>
      <c r="D210" s="4">
        <v>49340</v>
      </c>
      <c r="E210" t="s">
        <v>229</v>
      </c>
      <c r="F210" s="4" t="s">
        <v>21</v>
      </c>
      <c r="G210" s="5">
        <v>6296</v>
      </c>
      <c r="H210" s="6">
        <v>0.69779259999999999</v>
      </c>
      <c r="I210" s="7">
        <v>179.56800000000001</v>
      </c>
      <c r="J210" s="2">
        <v>33.363599999999998</v>
      </c>
      <c r="K210">
        <v>11</v>
      </c>
      <c r="L210" s="2">
        <v>15.9</v>
      </c>
    </row>
    <row r="211" spans="1:12" x14ac:dyDescent="0.25">
      <c r="A211">
        <v>12527</v>
      </c>
      <c r="B211" s="2">
        <v>99.107690000000005</v>
      </c>
      <c r="C211" s="3">
        <v>134</v>
      </c>
      <c r="D211" s="4">
        <v>35620</v>
      </c>
      <c r="E211" t="s">
        <v>2268</v>
      </c>
      <c r="F211" s="4" t="s">
        <v>1280</v>
      </c>
      <c r="G211" s="5">
        <v>71</v>
      </c>
      <c r="H211" s="6">
        <v>0.88732390000000005</v>
      </c>
      <c r="I211" s="7">
        <v>146.40600000000001</v>
      </c>
    </row>
    <row r="212" spans="1:12" x14ac:dyDescent="0.25">
      <c r="A212">
        <v>11576</v>
      </c>
      <c r="B212" s="2">
        <v>99.105609999999999</v>
      </c>
      <c r="C212" s="3">
        <v>12324</v>
      </c>
      <c r="D212" s="4">
        <v>35620</v>
      </c>
      <c r="E212" t="s">
        <v>1957</v>
      </c>
      <c r="F212" s="4" t="s">
        <v>1280</v>
      </c>
      <c r="G212" s="5">
        <v>8645</v>
      </c>
      <c r="H212" s="6">
        <v>0.73580100000000004</v>
      </c>
      <c r="I212" s="7">
        <v>172.167</v>
      </c>
      <c r="J212" s="2">
        <v>24.285699999999999</v>
      </c>
      <c r="K212">
        <v>14</v>
      </c>
      <c r="L212" s="2">
        <v>0.6</v>
      </c>
    </row>
    <row r="213" spans="1:12" x14ac:dyDescent="0.25">
      <c r="A213">
        <v>2421</v>
      </c>
      <c r="B213" s="2">
        <v>99.100539999999995</v>
      </c>
      <c r="C213" s="3">
        <v>18358</v>
      </c>
      <c r="D213" s="4">
        <v>14460</v>
      </c>
      <c r="E213" t="s">
        <v>360</v>
      </c>
      <c r="F213" s="4" t="s">
        <v>21</v>
      </c>
      <c r="G213" s="5">
        <v>12527</v>
      </c>
      <c r="H213" s="6">
        <v>0.78583970000000003</v>
      </c>
      <c r="I213" s="7">
        <v>163.06800000000001</v>
      </c>
      <c r="J213" s="2">
        <v>27.315799999999999</v>
      </c>
      <c r="K213">
        <v>38</v>
      </c>
      <c r="L213" s="2">
        <v>2</v>
      </c>
    </row>
    <row r="214" spans="1:12" x14ac:dyDescent="0.25">
      <c r="A214">
        <v>7450</v>
      </c>
      <c r="B214" s="2">
        <v>99.093649999999997</v>
      </c>
      <c r="C214" s="3">
        <v>25287</v>
      </c>
      <c r="D214" s="4">
        <v>35620</v>
      </c>
      <c r="E214" t="s">
        <v>1435</v>
      </c>
      <c r="F214" s="4" t="s">
        <v>1341</v>
      </c>
      <c r="G214" s="5">
        <v>16281</v>
      </c>
      <c r="H214" s="6">
        <v>0.74910940000000004</v>
      </c>
      <c r="I214" s="7">
        <v>169.286</v>
      </c>
      <c r="J214" s="2">
        <v>30.904800000000002</v>
      </c>
      <c r="K214">
        <v>42</v>
      </c>
      <c r="L214" s="2">
        <v>8.6999999999999993</v>
      </c>
    </row>
    <row r="215" spans="1:12" x14ac:dyDescent="0.25">
      <c r="A215">
        <v>20036</v>
      </c>
      <c r="B215" s="2">
        <v>99.088650000000001</v>
      </c>
      <c r="C215" s="3">
        <v>5157</v>
      </c>
      <c r="D215" s="4">
        <v>47900</v>
      </c>
      <c r="E215" t="s">
        <v>579</v>
      </c>
      <c r="F215" s="4" t="s">
        <v>4333</v>
      </c>
      <c r="G215" s="5">
        <v>4539</v>
      </c>
      <c r="H215" s="6">
        <v>0.88105730000000004</v>
      </c>
      <c r="I215" s="7">
        <v>146.458</v>
      </c>
      <c r="J215" s="2">
        <v>30</v>
      </c>
      <c r="K215">
        <v>33</v>
      </c>
      <c r="L215" s="2">
        <v>6.5</v>
      </c>
    </row>
    <row r="216" spans="1:12" x14ac:dyDescent="0.25">
      <c r="A216">
        <v>7423</v>
      </c>
      <c r="B216" s="2">
        <v>99.0869</v>
      </c>
      <c r="C216" s="3">
        <v>4125</v>
      </c>
      <c r="D216" s="4">
        <v>35620</v>
      </c>
      <c r="E216" t="s">
        <v>1424</v>
      </c>
      <c r="F216" s="4" t="s">
        <v>1341</v>
      </c>
      <c r="G216" s="5">
        <v>2815</v>
      </c>
      <c r="H216" s="6">
        <v>0.74715909999999996</v>
      </c>
      <c r="I216" s="7">
        <v>169.35400000000001</v>
      </c>
      <c r="J216" s="2">
        <v>22.833300000000001</v>
      </c>
      <c r="K216">
        <v>6</v>
      </c>
    </row>
    <row r="217" spans="1:12" x14ac:dyDescent="0.25">
      <c r="A217">
        <v>6877</v>
      </c>
      <c r="B217" s="2">
        <v>99.082319999999996</v>
      </c>
      <c r="C217" s="3">
        <v>25104</v>
      </c>
      <c r="D217" s="4">
        <v>14860</v>
      </c>
      <c r="E217" t="s">
        <v>1338</v>
      </c>
      <c r="F217" s="4" t="s">
        <v>1198</v>
      </c>
      <c r="G217" s="5">
        <v>16322</v>
      </c>
      <c r="H217" s="6">
        <v>0.72570769999999996</v>
      </c>
      <c r="I217" s="7">
        <v>173.024</v>
      </c>
      <c r="J217" s="2">
        <v>34.142899999999997</v>
      </c>
      <c r="K217">
        <v>42</v>
      </c>
      <c r="L217" s="2">
        <v>18.899999999999999</v>
      </c>
    </row>
    <row r="218" spans="1:12" x14ac:dyDescent="0.25">
      <c r="A218">
        <v>2420</v>
      </c>
      <c r="B218" s="2">
        <v>99.076099999999997</v>
      </c>
      <c r="C218" s="3">
        <v>13946</v>
      </c>
      <c r="D218" s="4">
        <v>14460</v>
      </c>
      <c r="E218" t="s">
        <v>360</v>
      </c>
      <c r="F218" s="4" t="s">
        <v>21</v>
      </c>
      <c r="G218" s="5">
        <v>9685</v>
      </c>
      <c r="H218" s="6">
        <v>0.74292789999999997</v>
      </c>
      <c r="I218" s="7">
        <v>169.76900000000001</v>
      </c>
      <c r="J218" s="2">
        <v>26.6</v>
      </c>
      <c r="K218">
        <v>35</v>
      </c>
      <c r="L218" s="2">
        <v>1.6</v>
      </c>
    </row>
    <row r="219" spans="1:12" x14ac:dyDescent="0.25">
      <c r="A219">
        <v>7670</v>
      </c>
      <c r="B219" s="2">
        <v>99.071529999999996</v>
      </c>
      <c r="C219" s="3">
        <v>14671</v>
      </c>
      <c r="D219" s="4">
        <v>35620</v>
      </c>
      <c r="E219" t="s">
        <v>1481</v>
      </c>
      <c r="F219" s="4" t="s">
        <v>1341</v>
      </c>
      <c r="G219" s="5">
        <v>9354</v>
      </c>
      <c r="H219" s="6">
        <v>0.74056659999999996</v>
      </c>
      <c r="I219" s="7">
        <v>170.16300000000001</v>
      </c>
      <c r="J219" s="2">
        <v>27.16</v>
      </c>
      <c r="K219">
        <v>25</v>
      </c>
      <c r="L219" s="2">
        <v>1.9</v>
      </c>
    </row>
    <row r="220" spans="1:12" x14ac:dyDescent="0.25">
      <c r="A220">
        <v>22301</v>
      </c>
      <c r="B220" s="2">
        <v>99.067239999999998</v>
      </c>
      <c r="C220" s="3">
        <v>11937</v>
      </c>
      <c r="D220" s="4">
        <v>47900</v>
      </c>
      <c r="E220" t="s">
        <v>3522</v>
      </c>
      <c r="F220" s="4" t="s">
        <v>4335</v>
      </c>
      <c r="G220" s="5">
        <v>8600</v>
      </c>
      <c r="H220" s="6">
        <v>0.75302329999999995</v>
      </c>
      <c r="I220" s="7">
        <v>167.81299999999999</v>
      </c>
      <c r="J220" s="2">
        <v>37.7746</v>
      </c>
      <c r="K220">
        <v>71</v>
      </c>
      <c r="L220" s="2">
        <v>38</v>
      </c>
    </row>
    <row r="221" spans="1:12" x14ac:dyDescent="0.25">
      <c r="A221">
        <v>6807</v>
      </c>
      <c r="B221" s="2">
        <v>99.064120000000003</v>
      </c>
      <c r="C221" s="3">
        <v>6623</v>
      </c>
      <c r="D221" s="4">
        <v>14860</v>
      </c>
      <c r="E221" t="s">
        <v>1331</v>
      </c>
      <c r="F221" s="4" t="s">
        <v>1198</v>
      </c>
      <c r="G221" s="5">
        <v>4466</v>
      </c>
      <c r="H221" s="6">
        <v>0.67353339999999995</v>
      </c>
      <c r="I221" s="7">
        <v>181.32599999999999</v>
      </c>
      <c r="J221" s="2">
        <v>30.714300000000001</v>
      </c>
      <c r="K221">
        <v>7</v>
      </c>
    </row>
    <row r="222" spans="1:12" x14ac:dyDescent="0.25">
      <c r="A222">
        <v>2109</v>
      </c>
      <c r="B222" s="2">
        <v>99.06223</v>
      </c>
      <c r="C222" s="3">
        <v>3993</v>
      </c>
      <c r="D222" s="4">
        <v>14460</v>
      </c>
      <c r="E222" t="s">
        <v>311</v>
      </c>
      <c r="F222" s="4" t="s">
        <v>21</v>
      </c>
      <c r="G222" s="5">
        <v>3384</v>
      </c>
      <c r="H222" s="6">
        <v>0.67592319999999995</v>
      </c>
      <c r="I222" s="7">
        <v>180.667</v>
      </c>
      <c r="J222" s="2">
        <v>36</v>
      </c>
      <c r="K222">
        <v>2</v>
      </c>
    </row>
    <row r="223" spans="1:12" x14ac:dyDescent="0.25">
      <c r="A223">
        <v>10533</v>
      </c>
      <c r="B223" s="2">
        <v>99.060180000000003</v>
      </c>
      <c r="C223" s="3">
        <v>7484</v>
      </c>
      <c r="D223" s="4">
        <v>35620</v>
      </c>
      <c r="E223" t="s">
        <v>1406</v>
      </c>
      <c r="F223" s="4" t="s">
        <v>1280</v>
      </c>
      <c r="G223" s="5">
        <v>5164</v>
      </c>
      <c r="H223" s="6">
        <v>0.69887690000000002</v>
      </c>
      <c r="I223" s="7">
        <v>176.56299999999999</v>
      </c>
      <c r="J223" s="2">
        <v>28.5</v>
      </c>
      <c r="K223">
        <v>10</v>
      </c>
      <c r="L223" s="2">
        <v>3.5</v>
      </c>
    </row>
    <row r="224" spans="1:12" x14ac:dyDescent="0.25">
      <c r="A224">
        <v>21210</v>
      </c>
      <c r="B224" s="2">
        <v>99.056979999999996</v>
      </c>
      <c r="C224" s="3">
        <v>14873</v>
      </c>
      <c r="D224" s="4">
        <v>12580</v>
      </c>
      <c r="E224" t="s">
        <v>4512</v>
      </c>
      <c r="F224" s="4" t="s">
        <v>4361</v>
      </c>
      <c r="G224" s="5">
        <v>8223</v>
      </c>
      <c r="H224" s="6">
        <v>0.80569060000000003</v>
      </c>
      <c r="I224" s="7">
        <v>157.57400000000001</v>
      </c>
      <c r="J224" s="2">
        <v>28.3111</v>
      </c>
      <c r="K224">
        <v>45</v>
      </c>
      <c r="L224" s="2">
        <v>3.1</v>
      </c>
    </row>
    <row r="225" spans="1:12" x14ac:dyDescent="0.25">
      <c r="A225">
        <v>91011</v>
      </c>
      <c r="B225" s="2">
        <v>99.051779999999994</v>
      </c>
      <c r="C225" s="3">
        <v>20670</v>
      </c>
      <c r="D225" s="4">
        <v>31080</v>
      </c>
      <c r="E225" t="s">
        <v>15407</v>
      </c>
      <c r="F225" s="4" t="s">
        <v>15368</v>
      </c>
      <c r="G225" s="5">
        <v>13494</v>
      </c>
      <c r="H225" s="6">
        <v>0.73543800000000004</v>
      </c>
      <c r="I225" s="7">
        <v>169.20699999999999</v>
      </c>
      <c r="J225" s="2">
        <v>29.542899999999999</v>
      </c>
      <c r="K225">
        <v>35</v>
      </c>
      <c r="L225" s="2">
        <v>5.5</v>
      </c>
    </row>
    <row r="226" spans="1:12" x14ac:dyDescent="0.25">
      <c r="A226">
        <v>21737</v>
      </c>
      <c r="B226" s="2">
        <v>99.048299999999998</v>
      </c>
      <c r="C226" s="3">
        <v>1815</v>
      </c>
      <c r="D226" s="4">
        <v>12580</v>
      </c>
      <c r="E226" t="s">
        <v>4590</v>
      </c>
      <c r="F226" s="4" t="s">
        <v>4361</v>
      </c>
      <c r="G226" s="5">
        <v>1070</v>
      </c>
      <c r="H226" s="6">
        <v>0.72175540000000005</v>
      </c>
      <c r="I226" s="7">
        <v>171.25</v>
      </c>
      <c r="J226" s="2">
        <v>28</v>
      </c>
      <c r="K226">
        <v>2</v>
      </c>
    </row>
    <row r="227" spans="1:12" x14ac:dyDescent="0.25">
      <c r="A227">
        <v>94507</v>
      </c>
      <c r="B227" s="2">
        <v>99.045439999999999</v>
      </c>
      <c r="C227" s="3">
        <v>15972</v>
      </c>
      <c r="D227" s="4">
        <v>41860</v>
      </c>
      <c r="E227" t="s">
        <v>6435</v>
      </c>
      <c r="F227" s="4" t="s">
        <v>15368</v>
      </c>
      <c r="G227" s="5">
        <v>10855</v>
      </c>
      <c r="H227" s="6">
        <v>0.71582539999999995</v>
      </c>
      <c r="I227" s="7">
        <v>172.09200000000001</v>
      </c>
      <c r="J227" s="2">
        <v>25.1111</v>
      </c>
      <c r="K227">
        <v>27</v>
      </c>
      <c r="L227" s="2">
        <v>0.8</v>
      </c>
    </row>
    <row r="228" spans="1:12" x14ac:dyDescent="0.25">
      <c r="A228">
        <v>20862</v>
      </c>
      <c r="B228" s="2">
        <v>99.042820000000006</v>
      </c>
      <c r="C228" s="3">
        <v>153</v>
      </c>
      <c r="D228" s="4">
        <v>47900</v>
      </c>
      <c r="E228" t="s">
        <v>4449</v>
      </c>
      <c r="F228" s="4" t="s">
        <v>4361</v>
      </c>
      <c r="G228" s="5">
        <v>129</v>
      </c>
      <c r="H228" s="6">
        <v>0.83076919999999999</v>
      </c>
      <c r="I228" s="7">
        <v>152.03100000000001</v>
      </c>
    </row>
    <row r="229" spans="1:12" x14ac:dyDescent="0.25">
      <c r="A229">
        <v>15142</v>
      </c>
      <c r="B229" s="2">
        <v>99.042559999999995</v>
      </c>
      <c r="C229" s="3">
        <v>1284</v>
      </c>
      <c r="D229" s="4">
        <v>38300</v>
      </c>
      <c r="E229" t="s">
        <v>3076</v>
      </c>
      <c r="F229" s="4" t="s">
        <v>3003</v>
      </c>
      <c r="G229" s="5">
        <v>955</v>
      </c>
      <c r="H229" s="6">
        <v>0.60669459999999997</v>
      </c>
      <c r="I229" s="7">
        <v>190.708</v>
      </c>
    </row>
    <row r="230" spans="1:12" x14ac:dyDescent="0.25">
      <c r="A230">
        <v>1718</v>
      </c>
      <c r="B230" s="2">
        <v>99.042280000000005</v>
      </c>
      <c r="C230" s="3">
        <v>303</v>
      </c>
      <c r="D230" s="4">
        <v>14460</v>
      </c>
      <c r="E230" t="s">
        <v>209</v>
      </c>
      <c r="F230" s="4" t="s">
        <v>21</v>
      </c>
      <c r="G230" s="5">
        <v>201</v>
      </c>
      <c r="H230" s="6">
        <v>0.92039800000000005</v>
      </c>
      <c r="I230" s="7">
        <v>135.804</v>
      </c>
      <c r="J230" s="2">
        <v>12</v>
      </c>
      <c r="K230">
        <v>1</v>
      </c>
    </row>
    <row r="231" spans="1:12" x14ac:dyDescent="0.25">
      <c r="A231">
        <v>1773</v>
      </c>
      <c r="B231" s="2">
        <v>99.041309999999996</v>
      </c>
      <c r="C231" s="3">
        <v>5367</v>
      </c>
      <c r="D231" s="4">
        <v>14460</v>
      </c>
      <c r="E231" t="s">
        <v>230</v>
      </c>
      <c r="F231" s="4" t="s">
        <v>21</v>
      </c>
      <c r="G231" s="5">
        <v>3815</v>
      </c>
      <c r="H231" s="6">
        <v>0.80209699999999995</v>
      </c>
      <c r="I231" s="7">
        <v>156.10300000000001</v>
      </c>
      <c r="J231" s="2">
        <v>24.3125</v>
      </c>
      <c r="K231">
        <v>16</v>
      </c>
      <c r="L231" s="2">
        <v>0.6</v>
      </c>
    </row>
    <row r="232" spans="1:12" x14ac:dyDescent="0.25">
      <c r="A232">
        <v>19312</v>
      </c>
      <c r="B232" s="2">
        <v>99.038550000000001</v>
      </c>
      <c r="C232" s="3">
        <v>11750</v>
      </c>
      <c r="D232" s="4">
        <v>37980</v>
      </c>
      <c r="E232" t="s">
        <v>4231</v>
      </c>
      <c r="F232" s="4" t="s">
        <v>3003</v>
      </c>
      <c r="G232" s="5">
        <v>7717</v>
      </c>
      <c r="H232" s="6">
        <v>0.78540889999999997</v>
      </c>
      <c r="I232" s="7">
        <v>158.25</v>
      </c>
      <c r="J232" s="2">
        <v>35.166699999999999</v>
      </c>
      <c r="K232">
        <v>24</v>
      </c>
      <c r="L232" s="2">
        <v>24.3</v>
      </c>
    </row>
    <row r="233" spans="1:12" x14ac:dyDescent="0.25">
      <c r="A233">
        <v>10016</v>
      </c>
      <c r="B233" s="2">
        <v>99.027280000000005</v>
      </c>
      <c r="C233" s="3">
        <v>50111</v>
      </c>
      <c r="D233" s="4">
        <v>35620</v>
      </c>
      <c r="E233" t="s">
        <v>1789</v>
      </c>
      <c r="F233" s="4" t="s">
        <v>1280</v>
      </c>
      <c r="G233" s="5">
        <v>39349</v>
      </c>
      <c r="H233" s="6">
        <v>0.77115630000000002</v>
      </c>
      <c r="I233" s="7">
        <v>160.69999999999999</v>
      </c>
      <c r="J233" s="2">
        <v>30.3125</v>
      </c>
      <c r="K233">
        <v>48</v>
      </c>
      <c r="L233" s="2">
        <v>7.2</v>
      </c>
    </row>
    <row r="234" spans="1:12" x14ac:dyDescent="0.25">
      <c r="A234">
        <v>64113</v>
      </c>
      <c r="B234" s="2">
        <v>99.01585</v>
      </c>
      <c r="C234" s="3">
        <v>11753</v>
      </c>
      <c r="D234" s="4">
        <v>28140</v>
      </c>
      <c r="E234" t="s">
        <v>12261</v>
      </c>
      <c r="F234" s="4" t="s">
        <v>12102</v>
      </c>
      <c r="G234" s="5">
        <v>8454</v>
      </c>
      <c r="H234" s="6">
        <v>0.81074049999999998</v>
      </c>
      <c r="I234" s="7">
        <v>153.47999999999999</v>
      </c>
      <c r="J234" s="2">
        <v>34.7727</v>
      </c>
      <c r="K234">
        <v>44</v>
      </c>
      <c r="L234" s="2">
        <v>22.3</v>
      </c>
    </row>
    <row r="235" spans="1:12" x14ac:dyDescent="0.25">
      <c r="A235">
        <v>22314</v>
      </c>
      <c r="B235" s="2">
        <v>99.007829999999998</v>
      </c>
      <c r="C235" s="3">
        <v>30353</v>
      </c>
      <c r="D235" s="4">
        <v>47900</v>
      </c>
      <c r="E235" t="s">
        <v>3522</v>
      </c>
      <c r="F235" s="4" t="s">
        <v>4335</v>
      </c>
      <c r="G235" s="5">
        <v>25048</v>
      </c>
      <c r="H235" s="6">
        <v>0.7799026</v>
      </c>
      <c r="I235" s="7">
        <v>158.62299999999999</v>
      </c>
      <c r="J235" s="2">
        <v>36.6417</v>
      </c>
      <c r="K235">
        <v>120</v>
      </c>
      <c r="L235" s="2">
        <v>31.5</v>
      </c>
    </row>
    <row r="236" spans="1:12" x14ac:dyDescent="0.25">
      <c r="A236">
        <v>60661</v>
      </c>
      <c r="B236" s="2">
        <v>99.000140000000002</v>
      </c>
      <c r="C236" s="3">
        <v>8838</v>
      </c>
      <c r="D236" s="4">
        <v>16980</v>
      </c>
      <c r="E236" t="s">
        <v>11616</v>
      </c>
      <c r="F236" s="4" t="s">
        <v>11490</v>
      </c>
      <c r="G236" s="5">
        <v>7129</v>
      </c>
      <c r="H236" s="6">
        <v>0.87431619999999999</v>
      </c>
      <c r="I236" s="7">
        <v>142.227</v>
      </c>
      <c r="J236" s="2">
        <v>28.909099999999999</v>
      </c>
      <c r="K236">
        <v>11</v>
      </c>
      <c r="L236" s="2">
        <v>4.2</v>
      </c>
    </row>
    <row r="237" spans="1:12" x14ac:dyDescent="0.25">
      <c r="A237">
        <v>7945</v>
      </c>
      <c r="B237" s="2">
        <v>98.996930000000006</v>
      </c>
      <c r="C237" s="3">
        <v>9607</v>
      </c>
      <c r="D237" s="4">
        <v>35620</v>
      </c>
      <c r="E237" t="s">
        <v>1562</v>
      </c>
      <c r="F237" s="4" t="s">
        <v>1341</v>
      </c>
      <c r="G237" s="5">
        <v>6280</v>
      </c>
      <c r="H237" s="6">
        <v>0.6907643</v>
      </c>
      <c r="I237" s="7">
        <v>173.80199999999999</v>
      </c>
      <c r="J237" s="2">
        <v>38.2667</v>
      </c>
      <c r="K237">
        <v>15</v>
      </c>
      <c r="L237" s="2">
        <v>41.2</v>
      </c>
    </row>
    <row r="238" spans="1:12" x14ac:dyDescent="0.25">
      <c r="A238">
        <v>10010</v>
      </c>
      <c r="B238" s="2">
        <v>98.989720000000005</v>
      </c>
      <c r="C238" s="3">
        <v>30708</v>
      </c>
      <c r="D238" s="4">
        <v>35620</v>
      </c>
      <c r="E238" t="s">
        <v>1789</v>
      </c>
      <c r="F238" s="4" t="s">
        <v>1280</v>
      </c>
      <c r="G238" s="5">
        <v>23829</v>
      </c>
      <c r="H238" s="6">
        <v>0.75500440000000002</v>
      </c>
      <c r="I238" s="7">
        <v>162.55000000000001</v>
      </c>
      <c r="J238" s="2">
        <v>28.7273</v>
      </c>
      <c r="K238">
        <v>55</v>
      </c>
      <c r="L238" s="2">
        <v>3.8</v>
      </c>
    </row>
    <row r="239" spans="1:12" x14ac:dyDescent="0.25">
      <c r="A239">
        <v>60091</v>
      </c>
      <c r="B239" s="2">
        <v>98.979709999999997</v>
      </c>
      <c r="C239" s="3">
        <v>27344</v>
      </c>
      <c r="D239" s="4">
        <v>16980</v>
      </c>
      <c r="E239" t="s">
        <v>11519</v>
      </c>
      <c r="F239" s="4" t="s">
        <v>11490</v>
      </c>
      <c r="G239" s="5">
        <v>17999</v>
      </c>
      <c r="H239" s="6">
        <v>0.81148949999999997</v>
      </c>
      <c r="I239" s="7">
        <v>152.77799999999999</v>
      </c>
      <c r="J239" s="2">
        <v>28.075900000000001</v>
      </c>
      <c r="K239">
        <v>79</v>
      </c>
      <c r="L239" s="2">
        <v>2.9</v>
      </c>
    </row>
    <row r="240" spans="1:12" x14ac:dyDescent="0.25">
      <c r="A240">
        <v>18977</v>
      </c>
      <c r="B240" s="2">
        <v>98.974670000000003</v>
      </c>
      <c r="C240" s="3">
        <v>3987</v>
      </c>
      <c r="D240" s="4">
        <v>37980</v>
      </c>
      <c r="E240" t="s">
        <v>4173</v>
      </c>
      <c r="F240" s="4" t="s">
        <v>3003</v>
      </c>
      <c r="G240" s="5">
        <v>3048</v>
      </c>
      <c r="H240" s="6">
        <v>0.72375330000000004</v>
      </c>
      <c r="I240" s="7">
        <v>167.43100000000001</v>
      </c>
      <c r="J240" s="2">
        <v>39</v>
      </c>
      <c r="K240">
        <v>2</v>
      </c>
    </row>
    <row r="241" spans="1:12" x14ac:dyDescent="0.25">
      <c r="A241">
        <v>22102</v>
      </c>
      <c r="B241" s="2">
        <v>98.969890000000007</v>
      </c>
      <c r="C241" s="3">
        <v>23329</v>
      </c>
      <c r="D241" s="4">
        <v>47900</v>
      </c>
      <c r="E241" t="s">
        <v>4653</v>
      </c>
      <c r="F241" s="4" t="s">
        <v>4335</v>
      </c>
      <c r="G241" s="5">
        <v>16888</v>
      </c>
      <c r="H241" s="6">
        <v>0.77304759999999995</v>
      </c>
      <c r="I241" s="7">
        <v>158.83600000000001</v>
      </c>
      <c r="J241" s="2">
        <v>33.278700000000001</v>
      </c>
      <c r="K241">
        <v>61</v>
      </c>
      <c r="L241" s="2">
        <v>15.6</v>
      </c>
    </row>
    <row r="242" spans="1:12" x14ac:dyDescent="0.25">
      <c r="A242">
        <v>77030</v>
      </c>
      <c r="B242" s="2">
        <v>98.964070000000007</v>
      </c>
      <c r="C242" s="3">
        <v>10663</v>
      </c>
      <c r="D242" s="4">
        <v>26420</v>
      </c>
      <c r="E242" t="s">
        <v>3103</v>
      </c>
      <c r="F242" s="4" t="s">
        <v>13752</v>
      </c>
      <c r="G242" s="5">
        <v>7466</v>
      </c>
      <c r="H242" s="6">
        <v>0.81837669999999996</v>
      </c>
      <c r="I242" s="7">
        <v>150.98699999999999</v>
      </c>
      <c r="J242" s="2">
        <v>32.799999999999997</v>
      </c>
      <c r="K242">
        <v>20</v>
      </c>
      <c r="L242" s="2">
        <v>13.7</v>
      </c>
    </row>
    <row r="243" spans="1:12" x14ac:dyDescent="0.25">
      <c r="A243">
        <v>78733</v>
      </c>
      <c r="B243" s="2">
        <v>98.960840000000005</v>
      </c>
      <c r="C243" s="3">
        <v>9404</v>
      </c>
      <c r="D243" s="4">
        <v>12420</v>
      </c>
      <c r="E243" t="s">
        <v>3573</v>
      </c>
      <c r="F243" s="4" t="s">
        <v>13752</v>
      </c>
      <c r="G243" s="5">
        <v>6008</v>
      </c>
      <c r="H243" s="6">
        <v>0.74737889999999996</v>
      </c>
      <c r="I243" s="7">
        <v>162.93</v>
      </c>
      <c r="J243" s="2">
        <v>41.857100000000003</v>
      </c>
      <c r="K243">
        <v>7</v>
      </c>
    </row>
    <row r="244" spans="1:12" x14ac:dyDescent="0.25">
      <c r="A244">
        <v>77094</v>
      </c>
      <c r="B244" s="2">
        <v>98.957999999999998</v>
      </c>
      <c r="C244" s="3">
        <v>8753</v>
      </c>
      <c r="D244" s="4">
        <v>26420</v>
      </c>
      <c r="E244" t="s">
        <v>3103</v>
      </c>
      <c r="F244" s="4" t="s">
        <v>13752</v>
      </c>
      <c r="G244" s="5">
        <v>5854</v>
      </c>
      <c r="H244" s="6">
        <v>0.72412030000000005</v>
      </c>
      <c r="I244" s="7">
        <v>166.797</v>
      </c>
      <c r="J244" s="2">
        <v>50.571399999999997</v>
      </c>
      <c r="K244">
        <v>7</v>
      </c>
    </row>
    <row r="245" spans="1:12" x14ac:dyDescent="0.25">
      <c r="A245">
        <v>30305</v>
      </c>
      <c r="B245" s="2">
        <v>98.952610000000007</v>
      </c>
      <c r="C245" s="3">
        <v>21573</v>
      </c>
      <c r="D245" s="4">
        <v>12060</v>
      </c>
      <c r="E245" t="s">
        <v>2948</v>
      </c>
      <c r="F245" s="4" t="s">
        <v>6363</v>
      </c>
      <c r="G245" s="5">
        <v>16697</v>
      </c>
      <c r="H245" s="6">
        <v>0.77139599999999997</v>
      </c>
      <c r="I245" s="7">
        <v>158.53899999999999</v>
      </c>
      <c r="J245" s="2">
        <v>32.837800000000001</v>
      </c>
      <c r="K245">
        <v>37</v>
      </c>
      <c r="L245" s="2">
        <v>13.9</v>
      </c>
    </row>
    <row r="246" spans="1:12" x14ac:dyDescent="0.25">
      <c r="A246">
        <v>94556</v>
      </c>
      <c r="B246" s="2">
        <v>98.94605</v>
      </c>
      <c r="C246" s="3">
        <v>15505</v>
      </c>
      <c r="D246" s="4">
        <v>41860</v>
      </c>
      <c r="E246" t="s">
        <v>15778</v>
      </c>
      <c r="F246" s="4" t="s">
        <v>15368</v>
      </c>
      <c r="G246" s="5">
        <v>10723</v>
      </c>
      <c r="H246" s="6">
        <v>0.74440510000000004</v>
      </c>
      <c r="I246" s="7">
        <v>163.14699999999999</v>
      </c>
      <c r="J246" s="2">
        <v>28.5185</v>
      </c>
      <c r="K246">
        <v>27</v>
      </c>
      <c r="L246" s="2">
        <v>3.5</v>
      </c>
    </row>
    <row r="247" spans="1:12" x14ac:dyDescent="0.25">
      <c r="A247">
        <v>94549</v>
      </c>
      <c r="B247" s="2">
        <v>98.938760000000002</v>
      </c>
      <c r="C247" s="3">
        <v>28298</v>
      </c>
      <c r="D247" s="4">
        <v>41860</v>
      </c>
      <c r="E247" t="s">
        <v>1535</v>
      </c>
      <c r="F247" s="4" t="s">
        <v>15368</v>
      </c>
      <c r="G247" s="5">
        <v>19753</v>
      </c>
      <c r="H247" s="6">
        <v>0.72186510000000004</v>
      </c>
      <c r="I247" s="7">
        <v>166.923</v>
      </c>
      <c r="J247" s="2">
        <v>28.884599999999999</v>
      </c>
      <c r="K247">
        <v>52</v>
      </c>
      <c r="L247" s="2">
        <v>4.2</v>
      </c>
    </row>
    <row r="248" spans="1:12" x14ac:dyDescent="0.25">
      <c r="A248">
        <v>37215</v>
      </c>
      <c r="B248" s="2">
        <v>98.930149999999998</v>
      </c>
      <c r="C248" s="3">
        <v>21374</v>
      </c>
      <c r="D248" s="4">
        <v>34980</v>
      </c>
      <c r="E248" t="s">
        <v>5777</v>
      </c>
      <c r="F248" s="4" t="s">
        <v>7348</v>
      </c>
      <c r="G248" s="5">
        <v>16218</v>
      </c>
      <c r="H248" s="6">
        <v>0.76963870000000001</v>
      </c>
      <c r="I248" s="7">
        <v>158.214</v>
      </c>
      <c r="J248" s="2">
        <v>31.676500000000001</v>
      </c>
      <c r="K248">
        <v>34</v>
      </c>
      <c r="L248" s="2">
        <v>10.4</v>
      </c>
    </row>
    <row r="249" spans="1:12" x14ac:dyDescent="0.25">
      <c r="A249">
        <v>2647</v>
      </c>
      <c r="B249" s="2">
        <v>98.926240000000007</v>
      </c>
      <c r="C249" s="3">
        <v>108</v>
      </c>
      <c r="D249" s="4">
        <v>12700</v>
      </c>
      <c r="E249" t="s">
        <v>416</v>
      </c>
      <c r="F249" s="4" t="s">
        <v>21</v>
      </c>
      <c r="G249" s="5">
        <v>108</v>
      </c>
      <c r="H249" s="6">
        <v>0.68518520000000005</v>
      </c>
      <c r="I249" s="7">
        <v>172.77799999999999</v>
      </c>
    </row>
    <row r="250" spans="1:12" x14ac:dyDescent="0.25">
      <c r="A250">
        <v>11765</v>
      </c>
      <c r="B250" s="2">
        <v>98.926090000000002</v>
      </c>
      <c r="C250" s="3">
        <v>745</v>
      </c>
      <c r="D250" s="4">
        <v>35620</v>
      </c>
      <c r="E250" t="s">
        <v>2010</v>
      </c>
      <c r="F250" s="4" t="s">
        <v>1280</v>
      </c>
      <c r="G250" s="5">
        <v>549</v>
      </c>
      <c r="H250" s="6">
        <v>0.65755920000000001</v>
      </c>
      <c r="I250" s="7">
        <v>177.5</v>
      </c>
      <c r="J250" s="2">
        <v>22</v>
      </c>
      <c r="K250">
        <v>1</v>
      </c>
    </row>
    <row r="251" spans="1:12" x14ac:dyDescent="0.25">
      <c r="A251">
        <v>10536</v>
      </c>
      <c r="B251" s="2">
        <v>98.924260000000004</v>
      </c>
      <c r="C251" s="3">
        <v>10725</v>
      </c>
      <c r="D251" s="4">
        <v>35620</v>
      </c>
      <c r="E251" t="s">
        <v>1812</v>
      </c>
      <c r="F251" s="4" t="s">
        <v>1280</v>
      </c>
      <c r="G251" s="5">
        <v>7063</v>
      </c>
      <c r="H251" s="6">
        <v>0.67804050000000005</v>
      </c>
      <c r="I251" s="7">
        <v>173.77799999999999</v>
      </c>
      <c r="J251" s="2">
        <v>40.1111</v>
      </c>
      <c r="K251">
        <v>9</v>
      </c>
    </row>
    <row r="252" spans="1:12" x14ac:dyDescent="0.25">
      <c r="A252">
        <v>11753</v>
      </c>
      <c r="B252" s="2">
        <v>98.920649999999995</v>
      </c>
      <c r="C252" s="3">
        <v>11656</v>
      </c>
      <c r="D252" s="4">
        <v>35620</v>
      </c>
      <c r="E252" t="s">
        <v>1108</v>
      </c>
      <c r="F252" s="4" t="s">
        <v>1280</v>
      </c>
      <c r="G252" s="5">
        <v>8072</v>
      </c>
      <c r="H252" s="6">
        <v>0.72092160000000005</v>
      </c>
      <c r="I252" s="7">
        <v>166.20500000000001</v>
      </c>
      <c r="J252" s="2">
        <v>41.75</v>
      </c>
      <c r="K252">
        <v>4</v>
      </c>
    </row>
    <row r="253" spans="1:12" x14ac:dyDescent="0.25">
      <c r="A253">
        <v>90254</v>
      </c>
      <c r="B253" s="2">
        <v>98.915059999999997</v>
      </c>
      <c r="C253" s="3">
        <v>19725</v>
      </c>
      <c r="D253" s="4">
        <v>31080</v>
      </c>
      <c r="E253" t="s">
        <v>15373</v>
      </c>
      <c r="F253" s="4" t="s">
        <v>15368</v>
      </c>
      <c r="G253" s="5">
        <v>15237</v>
      </c>
      <c r="H253" s="6">
        <v>0.7112482</v>
      </c>
      <c r="I253" s="7">
        <v>167.75</v>
      </c>
      <c r="J253" s="2">
        <v>30.75</v>
      </c>
      <c r="K253">
        <v>12</v>
      </c>
      <c r="L253" s="2">
        <v>8.3000000000000007</v>
      </c>
    </row>
    <row r="254" spans="1:12" x14ac:dyDescent="0.25">
      <c r="A254">
        <v>20171</v>
      </c>
      <c r="B254" s="2">
        <v>98.903750000000002</v>
      </c>
      <c r="C254" s="3">
        <v>48662</v>
      </c>
      <c r="D254" s="4">
        <v>47900</v>
      </c>
      <c r="E254" t="s">
        <v>3872</v>
      </c>
      <c r="F254" s="4" t="s">
        <v>4335</v>
      </c>
      <c r="G254" s="5">
        <v>32039</v>
      </c>
      <c r="H254" s="6">
        <v>0.73566589999999998</v>
      </c>
      <c r="I254" s="7">
        <v>163.34100000000001</v>
      </c>
      <c r="J254" s="2">
        <v>37.213299999999997</v>
      </c>
      <c r="K254">
        <v>75</v>
      </c>
      <c r="L254" s="2">
        <v>34.799999999999997</v>
      </c>
    </row>
    <row r="255" spans="1:12" x14ac:dyDescent="0.25">
      <c r="A255">
        <v>19425</v>
      </c>
      <c r="B255" s="2">
        <v>98.893839999999997</v>
      </c>
      <c r="C255" s="3">
        <v>14463</v>
      </c>
      <c r="D255" s="4">
        <v>37980</v>
      </c>
      <c r="E255" t="s">
        <v>4254</v>
      </c>
      <c r="F255" s="4" t="s">
        <v>3003</v>
      </c>
      <c r="G255" s="5">
        <v>9359</v>
      </c>
      <c r="H255" s="6">
        <v>0.73191580000000001</v>
      </c>
      <c r="I255" s="7">
        <v>163.91300000000001</v>
      </c>
      <c r="J255" s="2">
        <v>38.142899999999997</v>
      </c>
      <c r="K255">
        <v>7</v>
      </c>
    </row>
    <row r="256" spans="1:12" x14ac:dyDescent="0.25">
      <c r="A256">
        <v>20129</v>
      </c>
      <c r="B256" s="2">
        <v>98.891490000000005</v>
      </c>
      <c r="C256" s="3">
        <v>734</v>
      </c>
      <c r="D256" s="4">
        <v>47900</v>
      </c>
      <c r="E256" t="s">
        <v>4341</v>
      </c>
      <c r="F256" s="4" t="s">
        <v>4335</v>
      </c>
      <c r="G256" s="5">
        <v>467</v>
      </c>
      <c r="H256" s="6">
        <v>0.61752130000000005</v>
      </c>
      <c r="I256" s="7">
        <v>183.38200000000001</v>
      </c>
    </row>
    <row r="257" spans="1:12" x14ac:dyDescent="0.25">
      <c r="A257">
        <v>7627</v>
      </c>
      <c r="B257" s="2">
        <v>98.890550000000005</v>
      </c>
      <c r="C257" s="3">
        <v>4928</v>
      </c>
      <c r="D257" s="4">
        <v>35620</v>
      </c>
      <c r="E257" t="s">
        <v>1460</v>
      </c>
      <c r="F257" s="4" t="s">
        <v>1341</v>
      </c>
      <c r="G257" s="5">
        <v>3392</v>
      </c>
      <c r="H257" s="6">
        <v>0.72679039999999995</v>
      </c>
      <c r="I257" s="7">
        <v>164.08500000000001</v>
      </c>
      <c r="J257" s="2">
        <v>26.25</v>
      </c>
      <c r="K257">
        <v>4</v>
      </c>
    </row>
    <row r="258" spans="1:12" x14ac:dyDescent="0.25">
      <c r="A258">
        <v>22181</v>
      </c>
      <c r="B258" s="2">
        <v>98.887270000000001</v>
      </c>
      <c r="C258" s="3">
        <v>15157</v>
      </c>
      <c r="D258" s="4">
        <v>47900</v>
      </c>
      <c r="E258" t="s">
        <v>812</v>
      </c>
      <c r="F258" s="4" t="s">
        <v>4335</v>
      </c>
      <c r="G258" s="5">
        <v>10362</v>
      </c>
      <c r="H258" s="6">
        <v>0.74775639999999999</v>
      </c>
      <c r="I258" s="7">
        <v>160.13900000000001</v>
      </c>
      <c r="J258" s="2">
        <v>36.781300000000002</v>
      </c>
      <c r="K258">
        <v>32</v>
      </c>
      <c r="L258" s="2">
        <v>32.4</v>
      </c>
    </row>
    <row r="259" spans="1:12" x14ac:dyDescent="0.25">
      <c r="A259">
        <v>2114</v>
      </c>
      <c r="B259" s="2">
        <v>98.882419999999996</v>
      </c>
      <c r="C259" s="3">
        <v>12800</v>
      </c>
      <c r="D259" s="4">
        <v>14460</v>
      </c>
      <c r="E259" t="s">
        <v>311</v>
      </c>
      <c r="F259" s="4" t="s">
        <v>21</v>
      </c>
      <c r="G259" s="5">
        <v>9944</v>
      </c>
      <c r="H259" s="6">
        <v>0.80442429999999998</v>
      </c>
      <c r="I259" s="7">
        <v>150.31299999999999</v>
      </c>
      <c r="J259" s="2">
        <v>29.7407</v>
      </c>
      <c r="K259">
        <v>27</v>
      </c>
      <c r="L259" s="2">
        <v>5.9</v>
      </c>
    </row>
    <row r="260" spans="1:12" x14ac:dyDescent="0.25">
      <c r="A260">
        <v>7704</v>
      </c>
      <c r="B260" s="2">
        <v>98.879080000000002</v>
      </c>
      <c r="C260" s="3">
        <v>6092</v>
      </c>
      <c r="D260" s="4">
        <v>35620</v>
      </c>
      <c r="E260" t="s">
        <v>1150</v>
      </c>
      <c r="F260" s="4" t="s">
        <v>1341</v>
      </c>
      <c r="G260" s="5">
        <v>3940</v>
      </c>
      <c r="H260" s="6">
        <v>0.72081220000000001</v>
      </c>
      <c r="I260" s="7">
        <v>164.34700000000001</v>
      </c>
      <c r="J260" s="2">
        <v>31.333300000000001</v>
      </c>
      <c r="K260">
        <v>15</v>
      </c>
      <c r="L260" s="2">
        <v>9.5</v>
      </c>
    </row>
    <row r="261" spans="1:12" x14ac:dyDescent="0.25">
      <c r="A261">
        <v>67228</v>
      </c>
      <c r="B261" s="2">
        <v>98.877880000000005</v>
      </c>
      <c r="C261" s="3">
        <v>1975</v>
      </c>
      <c r="D261" s="4">
        <v>48620</v>
      </c>
      <c r="E261" t="s">
        <v>12626</v>
      </c>
      <c r="F261" s="4" t="s">
        <v>12494</v>
      </c>
      <c r="G261" s="5">
        <v>1131</v>
      </c>
      <c r="H261" s="6">
        <v>0.81448759999999998</v>
      </c>
      <c r="I261" s="7">
        <v>147.81299999999999</v>
      </c>
    </row>
    <row r="262" spans="1:12" x14ac:dyDescent="0.25">
      <c r="A262">
        <v>53122</v>
      </c>
      <c r="B262" s="2">
        <v>98.876589999999993</v>
      </c>
      <c r="C262" s="3">
        <v>6079</v>
      </c>
      <c r="D262" s="4">
        <v>33340</v>
      </c>
      <c r="E262" t="s">
        <v>10075</v>
      </c>
      <c r="F262" s="4" t="s">
        <v>10031</v>
      </c>
      <c r="G262" s="5">
        <v>4281</v>
      </c>
      <c r="H262" s="6">
        <v>0.75823410000000002</v>
      </c>
      <c r="I262" s="7">
        <v>157.458</v>
      </c>
      <c r="J262" s="2">
        <v>29.6</v>
      </c>
      <c r="K262">
        <v>10</v>
      </c>
      <c r="L262" s="2">
        <v>5.6</v>
      </c>
    </row>
    <row r="263" spans="1:12" x14ac:dyDescent="0.25">
      <c r="A263">
        <v>1890</v>
      </c>
      <c r="B263" s="2">
        <v>98.872079999999997</v>
      </c>
      <c r="C263" s="3">
        <v>21863</v>
      </c>
      <c r="D263" s="4">
        <v>14460</v>
      </c>
      <c r="E263" t="s">
        <v>258</v>
      </c>
      <c r="F263" s="4" t="s">
        <v>21</v>
      </c>
      <c r="G263" s="5">
        <v>14510</v>
      </c>
      <c r="H263" s="6">
        <v>0.70236370000000004</v>
      </c>
      <c r="I263" s="7">
        <v>167.03100000000001</v>
      </c>
      <c r="J263" s="2">
        <v>28.813600000000001</v>
      </c>
      <c r="K263">
        <v>59</v>
      </c>
      <c r="L263" s="2">
        <v>4</v>
      </c>
    </row>
    <row r="264" spans="1:12" x14ac:dyDescent="0.25">
      <c r="A264">
        <v>91105</v>
      </c>
      <c r="B264" s="2">
        <v>98.866370000000003</v>
      </c>
      <c r="C264" s="3">
        <v>11373</v>
      </c>
      <c r="D264" s="4">
        <v>31080</v>
      </c>
      <c r="E264" t="s">
        <v>4495</v>
      </c>
      <c r="F264" s="4" t="s">
        <v>15368</v>
      </c>
      <c r="G264" s="5">
        <v>9305</v>
      </c>
      <c r="H264" s="6">
        <v>0.70631849999999996</v>
      </c>
      <c r="I264" s="7">
        <v>165.94499999999999</v>
      </c>
      <c r="J264" s="2">
        <v>29.8</v>
      </c>
      <c r="K264">
        <v>20</v>
      </c>
      <c r="L264" s="2">
        <v>6.1</v>
      </c>
    </row>
    <row r="265" spans="1:12" x14ac:dyDescent="0.25">
      <c r="A265">
        <v>10706</v>
      </c>
      <c r="B265" s="2">
        <v>98.862679999999997</v>
      </c>
      <c r="C265" s="3">
        <v>8734</v>
      </c>
      <c r="D265" s="4">
        <v>35620</v>
      </c>
      <c r="E265" t="s">
        <v>1842</v>
      </c>
      <c r="F265" s="4" t="s">
        <v>1280</v>
      </c>
      <c r="G265" s="5">
        <v>6152</v>
      </c>
      <c r="H265" s="6">
        <v>0.70404679999999997</v>
      </c>
      <c r="I265" s="7">
        <v>166.11099999999999</v>
      </c>
      <c r="J265" s="2">
        <v>33.8889</v>
      </c>
      <c r="K265">
        <v>18</v>
      </c>
      <c r="L265" s="2">
        <v>17.899999999999999</v>
      </c>
    </row>
    <row r="266" spans="1:12" x14ac:dyDescent="0.25">
      <c r="A266">
        <v>19010</v>
      </c>
      <c r="B266" s="2">
        <v>98.858310000000003</v>
      </c>
      <c r="C266" s="3">
        <v>20642</v>
      </c>
      <c r="D266" s="4">
        <v>37980</v>
      </c>
      <c r="E266" t="s">
        <v>4181</v>
      </c>
      <c r="F266" s="4" t="s">
        <v>3003</v>
      </c>
      <c r="G266" s="5">
        <v>12111</v>
      </c>
      <c r="H266" s="6">
        <v>0.73371319999999995</v>
      </c>
      <c r="I266" s="7">
        <v>160.846</v>
      </c>
      <c r="J266" s="2">
        <v>30.472200000000001</v>
      </c>
      <c r="K266">
        <v>36</v>
      </c>
      <c r="L266" s="2">
        <v>7.7</v>
      </c>
    </row>
    <row r="267" spans="1:12" x14ac:dyDescent="0.25">
      <c r="A267">
        <v>7641</v>
      </c>
      <c r="B267" s="2">
        <v>98.854870000000005</v>
      </c>
      <c r="C267" s="3">
        <v>3418</v>
      </c>
      <c r="D267" s="4">
        <v>35620</v>
      </c>
      <c r="E267" t="s">
        <v>1466</v>
      </c>
      <c r="F267" s="4" t="s">
        <v>1341</v>
      </c>
      <c r="G267" s="5">
        <v>2246</v>
      </c>
      <c r="H267" s="6">
        <v>0.70169190000000004</v>
      </c>
      <c r="I267" s="7">
        <v>166.369</v>
      </c>
      <c r="J267" s="2">
        <v>28.8</v>
      </c>
      <c r="K267">
        <v>5</v>
      </c>
    </row>
    <row r="268" spans="1:12" x14ac:dyDescent="0.25">
      <c r="A268">
        <v>45174</v>
      </c>
      <c r="B268" s="2">
        <v>98.853999999999999</v>
      </c>
      <c r="C268" s="3">
        <v>2257</v>
      </c>
      <c r="D268" s="4">
        <v>17140</v>
      </c>
      <c r="E268" t="s">
        <v>8662</v>
      </c>
      <c r="F268" s="4" t="s">
        <v>8295</v>
      </c>
      <c r="G268" s="5">
        <v>1393</v>
      </c>
      <c r="H268" s="6">
        <v>0.79540560000000005</v>
      </c>
      <c r="I268" s="7">
        <v>150</v>
      </c>
      <c r="J268" s="2">
        <v>39.5</v>
      </c>
      <c r="K268">
        <v>6</v>
      </c>
    </row>
    <row r="269" spans="1:12" x14ac:dyDescent="0.25">
      <c r="A269">
        <v>7481</v>
      </c>
      <c r="B269" s="2">
        <v>98.850980000000007</v>
      </c>
      <c r="C269" s="3">
        <v>16877</v>
      </c>
      <c r="D269" s="4">
        <v>35620</v>
      </c>
      <c r="E269" t="s">
        <v>1444</v>
      </c>
      <c r="F269" s="4" t="s">
        <v>1341</v>
      </c>
      <c r="G269" s="5">
        <v>11284</v>
      </c>
      <c r="H269" s="6">
        <v>0.65854310000000005</v>
      </c>
      <c r="I269" s="7">
        <v>173.43299999999999</v>
      </c>
      <c r="J269" s="2">
        <v>31.722200000000001</v>
      </c>
      <c r="K269">
        <v>18</v>
      </c>
      <c r="L269" s="2">
        <v>10.5</v>
      </c>
    </row>
    <row r="270" spans="1:12" x14ac:dyDescent="0.25">
      <c r="A270">
        <v>37350</v>
      </c>
      <c r="B270" s="2">
        <v>98.84796</v>
      </c>
      <c r="C270" s="3">
        <v>1878</v>
      </c>
      <c r="D270" s="4">
        <v>16860</v>
      </c>
      <c r="E270" t="s">
        <v>6534</v>
      </c>
      <c r="F270" s="4" t="s">
        <v>7348</v>
      </c>
      <c r="G270" s="5">
        <v>1315</v>
      </c>
      <c r="H270" s="6">
        <v>0.81064639999999999</v>
      </c>
      <c r="I270" s="7">
        <v>147.083</v>
      </c>
      <c r="J270" s="2">
        <v>34</v>
      </c>
      <c r="K270">
        <v>7</v>
      </c>
    </row>
    <row r="271" spans="1:12" x14ac:dyDescent="0.25">
      <c r="A271">
        <v>2467</v>
      </c>
      <c r="B271" s="2">
        <v>98.84487</v>
      </c>
      <c r="C271" s="3">
        <v>23724</v>
      </c>
      <c r="D271" s="4">
        <v>14460</v>
      </c>
      <c r="E271" t="s">
        <v>371</v>
      </c>
      <c r="F271" s="4" t="s">
        <v>21</v>
      </c>
      <c r="G271" s="5">
        <v>11590</v>
      </c>
      <c r="H271" s="6">
        <v>0.77402930000000003</v>
      </c>
      <c r="I271" s="7">
        <v>153.375</v>
      </c>
      <c r="J271" s="2">
        <v>27.64</v>
      </c>
      <c r="K271">
        <v>25</v>
      </c>
      <c r="L271" s="2">
        <v>2.4</v>
      </c>
    </row>
    <row r="272" spans="1:12" x14ac:dyDescent="0.25">
      <c r="A272">
        <v>94114</v>
      </c>
      <c r="B272" s="2">
        <v>98.835470000000001</v>
      </c>
      <c r="C272" s="3">
        <v>32229</v>
      </c>
      <c r="D272" s="4">
        <v>41860</v>
      </c>
      <c r="E272" t="s">
        <v>15761</v>
      </c>
      <c r="F272" s="4" t="s">
        <v>15368</v>
      </c>
      <c r="G272" s="5">
        <v>27674</v>
      </c>
      <c r="H272" s="6">
        <v>0.77365850000000003</v>
      </c>
      <c r="I272" s="7">
        <v>153.423</v>
      </c>
      <c r="J272" s="2">
        <v>30.338799999999999</v>
      </c>
      <c r="K272">
        <v>121</v>
      </c>
      <c r="L272" s="2">
        <v>7.4</v>
      </c>
    </row>
    <row r="273" spans="1:12" x14ac:dyDescent="0.25">
      <c r="A273">
        <v>60558</v>
      </c>
      <c r="B273" s="2">
        <v>98.826859999999996</v>
      </c>
      <c r="C273" s="3">
        <v>13065</v>
      </c>
      <c r="D273" s="4">
        <v>16980</v>
      </c>
      <c r="E273" t="s">
        <v>11614</v>
      </c>
      <c r="F273" s="4" t="s">
        <v>11490</v>
      </c>
      <c r="G273" s="5">
        <v>8272</v>
      </c>
      <c r="H273" s="6">
        <v>0.76840319999999995</v>
      </c>
      <c r="I273" s="7">
        <v>154.315</v>
      </c>
      <c r="J273" s="2">
        <v>33.777799999999999</v>
      </c>
      <c r="K273">
        <v>18</v>
      </c>
      <c r="L273" s="2">
        <v>17.600000000000001</v>
      </c>
    </row>
    <row r="274" spans="1:12" x14ac:dyDescent="0.25">
      <c r="A274">
        <v>80202</v>
      </c>
      <c r="B274" s="2">
        <v>98.822620000000001</v>
      </c>
      <c r="C274" s="3">
        <v>11473</v>
      </c>
      <c r="D274" s="4">
        <v>19740</v>
      </c>
      <c r="E274" t="s">
        <v>2197</v>
      </c>
      <c r="F274" s="4" t="s">
        <v>14477</v>
      </c>
      <c r="G274" s="5">
        <v>9428</v>
      </c>
      <c r="H274" s="6">
        <v>0.68692330000000001</v>
      </c>
      <c r="I274" s="7">
        <v>168.32499999999999</v>
      </c>
      <c r="J274" s="2">
        <v>35.2273</v>
      </c>
      <c r="K274">
        <v>22</v>
      </c>
      <c r="L274" s="2">
        <v>24.7</v>
      </c>
    </row>
    <row r="275" spans="1:12" x14ac:dyDescent="0.25">
      <c r="A275">
        <v>10012</v>
      </c>
      <c r="B275" s="2">
        <v>98.815659999999994</v>
      </c>
      <c r="C275" s="3">
        <v>24846</v>
      </c>
      <c r="D275" s="4">
        <v>35620</v>
      </c>
      <c r="E275" t="s">
        <v>1789</v>
      </c>
      <c r="F275" s="4" t="s">
        <v>1280</v>
      </c>
      <c r="G275" s="5">
        <v>19688</v>
      </c>
      <c r="H275" s="6">
        <v>0.77439179999999996</v>
      </c>
      <c r="I275" s="7">
        <v>153.155</v>
      </c>
      <c r="J275" s="2">
        <v>28.470600000000001</v>
      </c>
      <c r="K275">
        <v>51</v>
      </c>
      <c r="L275" s="2">
        <v>3.4</v>
      </c>
    </row>
    <row r="276" spans="1:12" x14ac:dyDescent="0.25">
      <c r="A276">
        <v>10505</v>
      </c>
      <c r="B276" s="2">
        <v>98.810839999999999</v>
      </c>
      <c r="C276" s="3">
        <v>785</v>
      </c>
      <c r="D276" s="4">
        <v>35620</v>
      </c>
      <c r="E276" t="s">
        <v>1796</v>
      </c>
      <c r="F276" s="4" t="s">
        <v>1280</v>
      </c>
      <c r="G276" s="5">
        <v>439</v>
      </c>
      <c r="H276" s="6">
        <v>0.56947610000000004</v>
      </c>
      <c r="I276" s="7">
        <v>188.542</v>
      </c>
    </row>
    <row r="277" spans="1:12" x14ac:dyDescent="0.25">
      <c r="A277">
        <v>4110</v>
      </c>
      <c r="B277" s="2">
        <v>98.810509999999994</v>
      </c>
      <c r="C277" s="3">
        <v>1360</v>
      </c>
      <c r="D277" s="4">
        <v>38860</v>
      </c>
      <c r="E277" t="s">
        <v>769</v>
      </c>
      <c r="F277" s="4" t="s">
        <v>701</v>
      </c>
      <c r="G277" s="5">
        <v>967</v>
      </c>
      <c r="H277" s="6">
        <v>0.74974149999999995</v>
      </c>
      <c r="I277" s="7">
        <v>157.37799999999999</v>
      </c>
      <c r="J277" s="2">
        <v>30</v>
      </c>
      <c r="K277">
        <v>2</v>
      </c>
    </row>
    <row r="278" spans="1:12" x14ac:dyDescent="0.25">
      <c r="A278">
        <v>22202</v>
      </c>
      <c r="B278" s="2">
        <v>98.806020000000004</v>
      </c>
      <c r="C278" s="3">
        <v>21679</v>
      </c>
      <c r="D278" s="4">
        <v>47900</v>
      </c>
      <c r="E278" t="s">
        <v>374</v>
      </c>
      <c r="F278" s="4" t="s">
        <v>4335</v>
      </c>
      <c r="G278" s="5">
        <v>17795</v>
      </c>
      <c r="H278" s="6">
        <v>0.83557179999999998</v>
      </c>
      <c r="I278" s="7">
        <v>142.375</v>
      </c>
      <c r="J278" s="2">
        <v>33.925899999999999</v>
      </c>
      <c r="K278">
        <v>108</v>
      </c>
      <c r="L278" s="2">
        <v>18.100000000000001</v>
      </c>
    </row>
    <row r="279" spans="1:12" x14ac:dyDescent="0.25">
      <c r="A279">
        <v>35223</v>
      </c>
      <c r="B279" s="2">
        <v>98.799930000000003</v>
      </c>
      <c r="C279" s="3">
        <v>10704</v>
      </c>
      <c r="D279" s="4">
        <v>13820</v>
      </c>
      <c r="E279" t="s">
        <v>1579</v>
      </c>
      <c r="F279" s="4" t="s">
        <v>7027</v>
      </c>
      <c r="G279" s="5">
        <v>7576</v>
      </c>
      <c r="H279" s="6">
        <v>0.7935586</v>
      </c>
      <c r="I279" s="7">
        <v>149.583</v>
      </c>
      <c r="J279" s="2">
        <v>34.863599999999998</v>
      </c>
      <c r="K279">
        <v>22</v>
      </c>
      <c r="L279" s="2">
        <v>22.8</v>
      </c>
    </row>
    <row r="280" spans="1:12" x14ac:dyDescent="0.25">
      <c r="A280">
        <v>6092</v>
      </c>
      <c r="B280" s="2">
        <v>98.797430000000006</v>
      </c>
      <c r="C280" s="3">
        <v>4289</v>
      </c>
      <c r="D280" s="4">
        <v>25540</v>
      </c>
      <c r="E280" t="s">
        <v>1228</v>
      </c>
      <c r="F280" s="4" t="s">
        <v>1198</v>
      </c>
      <c r="G280" s="5">
        <v>2888</v>
      </c>
      <c r="H280" s="6">
        <v>0.70543440000000002</v>
      </c>
      <c r="I280" s="7">
        <v>164.773</v>
      </c>
      <c r="J280" s="2">
        <v>26.6</v>
      </c>
      <c r="K280">
        <v>5</v>
      </c>
    </row>
    <row r="281" spans="1:12" x14ac:dyDescent="0.25">
      <c r="A281">
        <v>94304</v>
      </c>
      <c r="B281" s="2">
        <v>98.796059999999997</v>
      </c>
      <c r="C281" s="3">
        <v>3687</v>
      </c>
      <c r="D281" s="4">
        <v>41940</v>
      </c>
      <c r="E281" t="s">
        <v>15762</v>
      </c>
      <c r="F281" s="4" t="s">
        <v>15368</v>
      </c>
      <c r="G281" s="5">
        <v>2861</v>
      </c>
      <c r="H281" s="6">
        <v>0.80845860000000003</v>
      </c>
      <c r="I281" s="7">
        <v>146.94399999999999</v>
      </c>
      <c r="J281" s="2">
        <v>30.7273</v>
      </c>
      <c r="K281">
        <v>11</v>
      </c>
      <c r="L281" s="2">
        <v>8.1999999999999993</v>
      </c>
    </row>
    <row r="282" spans="1:12" x14ac:dyDescent="0.25">
      <c r="A282">
        <v>98040</v>
      </c>
      <c r="B282" s="2">
        <v>98.791340000000005</v>
      </c>
      <c r="C282" s="3">
        <v>23635</v>
      </c>
      <c r="D282" s="4">
        <v>42660</v>
      </c>
      <c r="E282" t="s">
        <v>16357</v>
      </c>
      <c r="F282" s="4" t="s">
        <v>16344</v>
      </c>
      <c r="G282" s="5">
        <v>16872</v>
      </c>
      <c r="H282" s="6">
        <v>0.75600069999999997</v>
      </c>
      <c r="I282" s="7">
        <v>155.72900000000001</v>
      </c>
      <c r="J282" s="2">
        <v>34.383000000000003</v>
      </c>
      <c r="K282">
        <v>47</v>
      </c>
      <c r="L282" s="2">
        <v>20.2</v>
      </c>
    </row>
    <row r="283" spans="1:12" x14ac:dyDescent="0.25">
      <c r="A283">
        <v>94941</v>
      </c>
      <c r="B283" s="2">
        <v>98.781989999999993</v>
      </c>
      <c r="C283" s="3">
        <v>30604</v>
      </c>
      <c r="D283" s="4">
        <v>41860</v>
      </c>
      <c r="E283" t="s">
        <v>15806</v>
      </c>
      <c r="F283" s="4" t="s">
        <v>15368</v>
      </c>
      <c r="G283" s="5">
        <v>22179</v>
      </c>
      <c r="H283" s="6">
        <v>0.73713870000000004</v>
      </c>
      <c r="I283" s="7">
        <v>158.93100000000001</v>
      </c>
      <c r="J283" s="2">
        <v>29.0351</v>
      </c>
      <c r="K283">
        <v>57</v>
      </c>
      <c r="L283" s="2">
        <v>4.5</v>
      </c>
    </row>
    <row r="284" spans="1:12" x14ac:dyDescent="0.25">
      <c r="A284">
        <v>77024</v>
      </c>
      <c r="B284" s="2">
        <v>98.770399999999995</v>
      </c>
      <c r="C284" s="3">
        <v>36791</v>
      </c>
      <c r="D284" s="4">
        <v>26420</v>
      </c>
      <c r="E284" t="s">
        <v>3103</v>
      </c>
      <c r="F284" s="4" t="s">
        <v>13752</v>
      </c>
      <c r="G284" s="5">
        <v>26260</v>
      </c>
      <c r="H284" s="6">
        <v>0.72038380000000002</v>
      </c>
      <c r="I284" s="7">
        <v>161.64699999999999</v>
      </c>
      <c r="J284" s="2">
        <v>29.446200000000001</v>
      </c>
      <c r="K284">
        <v>65</v>
      </c>
      <c r="L284" s="2">
        <v>5.3</v>
      </c>
    </row>
    <row r="285" spans="1:12" x14ac:dyDescent="0.25">
      <c r="A285">
        <v>7920</v>
      </c>
      <c r="B285" s="2">
        <v>98.759889999999999</v>
      </c>
      <c r="C285" s="3">
        <v>26954</v>
      </c>
      <c r="D285" s="4">
        <v>35620</v>
      </c>
      <c r="E285" t="s">
        <v>1551</v>
      </c>
      <c r="F285" s="4" t="s">
        <v>1341</v>
      </c>
      <c r="G285" s="5">
        <v>17631</v>
      </c>
      <c r="H285" s="6">
        <v>0.70927859999999998</v>
      </c>
      <c r="I285" s="7">
        <v>163.565</v>
      </c>
      <c r="J285" s="2">
        <v>32.805599999999998</v>
      </c>
      <c r="K285">
        <v>36</v>
      </c>
      <c r="L285" s="2">
        <v>13.8</v>
      </c>
    </row>
    <row r="286" spans="1:12" x14ac:dyDescent="0.25">
      <c r="A286">
        <v>94010</v>
      </c>
      <c r="B286" s="2">
        <v>98.748549999999994</v>
      </c>
      <c r="C286" s="3">
        <v>42222</v>
      </c>
      <c r="D286" s="4">
        <v>41860</v>
      </c>
      <c r="E286" t="s">
        <v>12526</v>
      </c>
      <c r="F286" s="4" t="s">
        <v>15368</v>
      </c>
      <c r="G286" s="5">
        <v>29760</v>
      </c>
      <c r="H286" s="6">
        <v>0.62678089999999997</v>
      </c>
      <c r="I286" s="7">
        <v>177.71299999999999</v>
      </c>
      <c r="J286" s="2">
        <v>30.777799999999999</v>
      </c>
      <c r="K286">
        <v>63</v>
      </c>
      <c r="L286" s="2">
        <v>8.4</v>
      </c>
    </row>
    <row r="287" spans="1:12" x14ac:dyDescent="0.25">
      <c r="A287">
        <v>7417</v>
      </c>
      <c r="B287" s="2">
        <v>98.739699999999999</v>
      </c>
      <c r="C287" s="3">
        <v>10725</v>
      </c>
      <c r="D287" s="4">
        <v>35620</v>
      </c>
      <c r="E287" t="s">
        <v>1418</v>
      </c>
      <c r="F287" s="4" t="s">
        <v>1341</v>
      </c>
      <c r="G287" s="5">
        <v>7235</v>
      </c>
      <c r="H287" s="6">
        <v>0.65957149999999998</v>
      </c>
      <c r="I287" s="7">
        <v>171.9</v>
      </c>
      <c r="J287" s="2">
        <v>34.384599999999999</v>
      </c>
      <c r="K287">
        <v>13</v>
      </c>
      <c r="L287" s="2">
        <v>20.2</v>
      </c>
    </row>
    <row r="288" spans="1:12" x14ac:dyDescent="0.25">
      <c r="A288">
        <v>66224</v>
      </c>
      <c r="B288" s="2">
        <v>98.736239999999995</v>
      </c>
      <c r="C288" s="3">
        <v>12236</v>
      </c>
      <c r="D288" s="4">
        <v>28140</v>
      </c>
      <c r="E288" t="s">
        <v>12516</v>
      </c>
      <c r="F288" s="4" t="s">
        <v>12494</v>
      </c>
      <c r="G288" s="5">
        <v>7221</v>
      </c>
      <c r="H288" s="6">
        <v>0.75335819999999998</v>
      </c>
      <c r="I288" s="7">
        <v>155.65100000000001</v>
      </c>
      <c r="J288" s="2">
        <v>39.6</v>
      </c>
      <c r="K288">
        <v>5</v>
      </c>
    </row>
    <row r="289" spans="1:12" x14ac:dyDescent="0.25">
      <c r="A289">
        <v>6853</v>
      </c>
      <c r="B289" s="2">
        <v>98.733890000000002</v>
      </c>
      <c r="C289" s="3">
        <v>3700</v>
      </c>
      <c r="D289" s="4">
        <v>14860</v>
      </c>
      <c r="E289" t="s">
        <v>1336</v>
      </c>
      <c r="F289" s="4" t="s">
        <v>1198</v>
      </c>
      <c r="G289" s="5">
        <v>2637</v>
      </c>
      <c r="H289" s="6">
        <v>0.71293130000000005</v>
      </c>
      <c r="I289" s="7">
        <v>162.30000000000001</v>
      </c>
      <c r="J289" s="2">
        <v>27</v>
      </c>
      <c r="K289">
        <v>3</v>
      </c>
    </row>
    <row r="290" spans="1:12" x14ac:dyDescent="0.25">
      <c r="A290">
        <v>95014</v>
      </c>
      <c r="B290" s="2">
        <v>98.723159999999993</v>
      </c>
      <c r="C290" s="3">
        <v>62478</v>
      </c>
      <c r="D290" s="4">
        <v>41940</v>
      </c>
      <c r="E290" t="s">
        <v>15826</v>
      </c>
      <c r="F290" s="4" t="s">
        <v>15368</v>
      </c>
      <c r="G290" s="5">
        <v>42201</v>
      </c>
      <c r="H290" s="6">
        <v>0.75972130000000004</v>
      </c>
      <c r="I290" s="7">
        <v>154.13200000000001</v>
      </c>
      <c r="J290" s="2">
        <v>29.776499999999999</v>
      </c>
      <c r="K290">
        <v>85</v>
      </c>
      <c r="L290" s="2">
        <v>6</v>
      </c>
    </row>
    <row r="291" spans="1:12" x14ac:dyDescent="0.25">
      <c r="A291">
        <v>7452</v>
      </c>
      <c r="B291" s="2">
        <v>98.711240000000004</v>
      </c>
      <c r="C291" s="3">
        <v>11784</v>
      </c>
      <c r="D291" s="4">
        <v>35620</v>
      </c>
      <c r="E291" t="s">
        <v>1436</v>
      </c>
      <c r="F291" s="4" t="s">
        <v>1341</v>
      </c>
      <c r="G291" s="5">
        <v>7537</v>
      </c>
      <c r="H291" s="6">
        <v>0.67228339999999998</v>
      </c>
      <c r="I291" s="7">
        <v>168.88900000000001</v>
      </c>
      <c r="J291" s="2">
        <v>27.666699999999999</v>
      </c>
      <c r="K291">
        <v>15</v>
      </c>
      <c r="L291" s="2">
        <v>2.5</v>
      </c>
    </row>
    <row r="292" spans="1:12" x14ac:dyDescent="0.25">
      <c r="A292">
        <v>94705</v>
      </c>
      <c r="B292" s="2">
        <v>98.707070000000002</v>
      </c>
      <c r="C292" s="3">
        <v>12789</v>
      </c>
      <c r="D292" s="4">
        <v>41860</v>
      </c>
      <c r="E292" t="s">
        <v>11543</v>
      </c>
      <c r="F292" s="4" t="s">
        <v>15368</v>
      </c>
      <c r="G292" s="5">
        <v>9930</v>
      </c>
      <c r="H292" s="6">
        <v>0.79216589999999998</v>
      </c>
      <c r="I292" s="7">
        <v>148.148</v>
      </c>
      <c r="J292" s="2">
        <v>28.238099999999999</v>
      </c>
      <c r="K292">
        <v>42</v>
      </c>
      <c r="L292" s="2">
        <v>3</v>
      </c>
    </row>
    <row r="293" spans="1:12" x14ac:dyDescent="0.25">
      <c r="A293">
        <v>2465</v>
      </c>
      <c r="B293" s="2">
        <v>98.702730000000003</v>
      </c>
      <c r="C293" s="3">
        <v>11498</v>
      </c>
      <c r="D293" s="4">
        <v>14460</v>
      </c>
      <c r="E293" t="s">
        <v>369</v>
      </c>
      <c r="F293" s="4" t="s">
        <v>21</v>
      </c>
      <c r="G293" s="5">
        <v>8204</v>
      </c>
      <c r="H293" s="6">
        <v>0.71465140000000005</v>
      </c>
      <c r="I293" s="7">
        <v>160.92400000000001</v>
      </c>
      <c r="J293" s="2">
        <v>30.866700000000002</v>
      </c>
      <c r="K293">
        <v>15</v>
      </c>
      <c r="L293" s="2">
        <v>8.6</v>
      </c>
    </row>
    <row r="294" spans="1:12" x14ac:dyDescent="0.25">
      <c r="A294">
        <v>7901</v>
      </c>
      <c r="B294" s="2">
        <v>98.697040000000001</v>
      </c>
      <c r="C294" s="3">
        <v>22962</v>
      </c>
      <c r="D294" s="4">
        <v>35620</v>
      </c>
      <c r="E294" t="s">
        <v>1550</v>
      </c>
      <c r="F294" s="4" t="s">
        <v>1341</v>
      </c>
      <c r="G294" s="5">
        <v>15607</v>
      </c>
      <c r="H294" s="6">
        <v>0.70007050000000004</v>
      </c>
      <c r="I294" s="7">
        <v>163.333</v>
      </c>
      <c r="J294" s="2">
        <v>29.359000000000002</v>
      </c>
      <c r="K294">
        <v>39</v>
      </c>
      <c r="L294" s="2">
        <v>5.2</v>
      </c>
    </row>
    <row r="295" spans="1:12" x14ac:dyDescent="0.25">
      <c r="A295">
        <v>92130</v>
      </c>
      <c r="B295" s="2">
        <v>98.685509999999994</v>
      </c>
      <c r="C295" s="3">
        <v>50279</v>
      </c>
      <c r="D295" s="4">
        <v>41740</v>
      </c>
      <c r="E295" t="s">
        <v>14226</v>
      </c>
      <c r="F295" s="4" t="s">
        <v>15368</v>
      </c>
      <c r="G295" s="5">
        <v>32562</v>
      </c>
      <c r="H295" s="6">
        <v>0.77307899999999996</v>
      </c>
      <c r="I295" s="7">
        <v>150.66999999999999</v>
      </c>
      <c r="J295" s="2">
        <v>31.95</v>
      </c>
      <c r="K295">
        <v>40</v>
      </c>
      <c r="L295" s="2">
        <v>11</v>
      </c>
    </row>
    <row r="296" spans="1:12" x14ac:dyDescent="0.25">
      <c r="A296">
        <v>7760</v>
      </c>
      <c r="B296" s="2">
        <v>98.676299999999998</v>
      </c>
      <c r="C296" s="3">
        <v>8984</v>
      </c>
      <c r="D296" s="4">
        <v>35620</v>
      </c>
      <c r="E296" t="s">
        <v>1518</v>
      </c>
      <c r="F296" s="4" t="s">
        <v>1341</v>
      </c>
      <c r="G296" s="5">
        <v>5855</v>
      </c>
      <c r="H296" s="6">
        <v>0.63866120000000004</v>
      </c>
      <c r="I296" s="7">
        <v>173.67599999999999</v>
      </c>
      <c r="J296" s="2">
        <v>29.833300000000001</v>
      </c>
      <c r="K296">
        <v>12</v>
      </c>
      <c r="L296" s="2">
        <v>6.2</v>
      </c>
    </row>
    <row r="297" spans="1:12" x14ac:dyDescent="0.25">
      <c r="A297">
        <v>7090</v>
      </c>
      <c r="B297" s="2">
        <v>98.670060000000007</v>
      </c>
      <c r="C297" s="3">
        <v>30735</v>
      </c>
      <c r="D297" s="4">
        <v>35620</v>
      </c>
      <c r="E297" t="s">
        <v>67</v>
      </c>
      <c r="F297" s="4" t="s">
        <v>1341</v>
      </c>
      <c r="G297" s="5">
        <v>20229</v>
      </c>
      <c r="H297" s="6">
        <v>0.66460699999999995</v>
      </c>
      <c r="I297" s="7">
        <v>169.03399999999999</v>
      </c>
      <c r="J297" s="2">
        <v>28.416699999999999</v>
      </c>
      <c r="K297">
        <v>60</v>
      </c>
      <c r="L297" s="2">
        <v>3.3</v>
      </c>
    </row>
    <row r="298" spans="1:12" x14ac:dyDescent="0.25">
      <c r="A298">
        <v>98112</v>
      </c>
      <c r="B298" s="2">
        <v>98.66113</v>
      </c>
      <c r="C298" s="3">
        <v>22290</v>
      </c>
      <c r="D298" s="4">
        <v>42660</v>
      </c>
      <c r="E298" t="s">
        <v>16366</v>
      </c>
      <c r="F298" s="4" t="s">
        <v>16344</v>
      </c>
      <c r="G298" s="5">
        <v>17093</v>
      </c>
      <c r="H298" s="6">
        <v>0.75640580000000002</v>
      </c>
      <c r="I298" s="7">
        <v>153.101</v>
      </c>
      <c r="J298" s="2">
        <v>32.9375</v>
      </c>
      <c r="K298">
        <v>80</v>
      </c>
      <c r="L298" s="2">
        <v>14.4</v>
      </c>
    </row>
    <row r="299" spans="1:12" x14ac:dyDescent="0.25">
      <c r="A299">
        <v>63105</v>
      </c>
      <c r="B299" s="2">
        <v>98.654300000000006</v>
      </c>
      <c r="C299" s="3">
        <v>17538</v>
      </c>
      <c r="D299" s="4">
        <v>41180</v>
      </c>
      <c r="E299" t="s">
        <v>9297</v>
      </c>
      <c r="F299" s="4" t="s">
        <v>12102</v>
      </c>
      <c r="G299" s="5">
        <v>11453</v>
      </c>
      <c r="H299" s="6">
        <v>0.79944119999999996</v>
      </c>
      <c r="I299" s="7">
        <v>145.63</v>
      </c>
      <c r="J299" s="2">
        <v>33.707299999999996</v>
      </c>
      <c r="K299">
        <v>41</v>
      </c>
      <c r="L299" s="2">
        <v>17.399999999999999</v>
      </c>
    </row>
    <row r="300" spans="1:12" x14ac:dyDescent="0.25">
      <c r="A300">
        <v>10502</v>
      </c>
      <c r="B300" s="2">
        <v>98.650689999999997</v>
      </c>
      <c r="C300" s="3">
        <v>5395</v>
      </c>
      <c r="D300" s="4">
        <v>35620</v>
      </c>
      <c r="E300" t="s">
        <v>1793</v>
      </c>
      <c r="F300" s="4" t="s">
        <v>1280</v>
      </c>
      <c r="G300" s="5">
        <v>3693</v>
      </c>
      <c r="H300" s="6">
        <v>0.68535069999999998</v>
      </c>
      <c r="I300" s="7">
        <v>165.29400000000001</v>
      </c>
      <c r="J300" s="2">
        <v>32.200000000000003</v>
      </c>
      <c r="K300">
        <v>10</v>
      </c>
      <c r="L300" s="2">
        <v>11.8</v>
      </c>
    </row>
    <row r="301" spans="1:12" x14ac:dyDescent="0.25">
      <c r="A301">
        <v>78703</v>
      </c>
      <c r="B301" s="2">
        <v>98.646180000000001</v>
      </c>
      <c r="C301" s="3">
        <v>20061</v>
      </c>
      <c r="D301" s="4">
        <v>12420</v>
      </c>
      <c r="E301" t="s">
        <v>3573</v>
      </c>
      <c r="F301" s="4" t="s">
        <v>13752</v>
      </c>
      <c r="G301" s="5">
        <v>15161</v>
      </c>
      <c r="H301" s="6">
        <v>0.84724969999999999</v>
      </c>
      <c r="I301" s="7">
        <v>136.845</v>
      </c>
      <c r="J301" s="2">
        <v>29.589300000000001</v>
      </c>
      <c r="K301">
        <v>56</v>
      </c>
      <c r="L301" s="2">
        <v>5.6</v>
      </c>
    </row>
    <row r="302" spans="1:12" x14ac:dyDescent="0.25">
      <c r="A302">
        <v>92603</v>
      </c>
      <c r="B302" s="2">
        <v>98.639259999999993</v>
      </c>
      <c r="C302" s="3">
        <v>20173</v>
      </c>
      <c r="D302" s="4">
        <v>31080</v>
      </c>
      <c r="E302" t="s">
        <v>3479</v>
      </c>
      <c r="F302" s="4" t="s">
        <v>15368</v>
      </c>
      <c r="G302" s="5">
        <v>13732</v>
      </c>
      <c r="H302" s="6">
        <v>0.8023595</v>
      </c>
      <c r="I302" s="7">
        <v>144.47900000000001</v>
      </c>
      <c r="J302" s="2">
        <v>27</v>
      </c>
      <c r="K302">
        <v>8</v>
      </c>
    </row>
    <row r="303" spans="1:12" x14ac:dyDescent="0.25">
      <c r="A303">
        <v>8534</v>
      </c>
      <c r="B303" s="2">
        <v>98.633719999999997</v>
      </c>
      <c r="C303" s="3">
        <v>13328</v>
      </c>
      <c r="D303" s="4">
        <v>45940</v>
      </c>
      <c r="E303" t="s">
        <v>1710</v>
      </c>
      <c r="F303" s="4" t="s">
        <v>1341</v>
      </c>
      <c r="G303" s="5">
        <v>9371</v>
      </c>
      <c r="H303" s="6">
        <v>0.72588560000000002</v>
      </c>
      <c r="I303" s="7">
        <v>157.65</v>
      </c>
      <c r="J303" s="2">
        <v>27.666699999999999</v>
      </c>
      <c r="K303">
        <v>15</v>
      </c>
      <c r="L303" s="2">
        <v>2.5</v>
      </c>
    </row>
    <row r="304" spans="1:12" x14ac:dyDescent="0.25">
      <c r="A304">
        <v>94065</v>
      </c>
      <c r="B304" s="2">
        <v>98.629429999999999</v>
      </c>
      <c r="C304" s="3">
        <v>11585</v>
      </c>
      <c r="D304" s="4">
        <v>41860</v>
      </c>
      <c r="E304" t="s">
        <v>15758</v>
      </c>
      <c r="F304" s="4" t="s">
        <v>15368</v>
      </c>
      <c r="G304" s="5">
        <v>8553</v>
      </c>
      <c r="H304" s="6">
        <v>0.72679450000000001</v>
      </c>
      <c r="I304" s="7">
        <v>157.25399999999999</v>
      </c>
      <c r="J304" s="2">
        <v>32.857100000000003</v>
      </c>
      <c r="K304">
        <v>14</v>
      </c>
      <c r="L304" s="2">
        <v>14</v>
      </c>
    </row>
    <row r="305" spans="1:12" x14ac:dyDescent="0.25">
      <c r="A305">
        <v>2446</v>
      </c>
      <c r="B305" s="2">
        <v>98.622519999999994</v>
      </c>
      <c r="C305" s="3">
        <v>28795</v>
      </c>
      <c r="D305" s="4">
        <v>14460</v>
      </c>
      <c r="E305" t="s">
        <v>361</v>
      </c>
      <c r="F305" s="4" t="s">
        <v>21</v>
      </c>
      <c r="G305" s="5">
        <v>20357</v>
      </c>
      <c r="H305" s="6">
        <v>0.83342340000000004</v>
      </c>
      <c r="I305" s="7">
        <v>138.73099999999999</v>
      </c>
      <c r="J305" s="2">
        <v>28.597000000000001</v>
      </c>
      <c r="K305">
        <v>67</v>
      </c>
      <c r="L305" s="2">
        <v>3.7</v>
      </c>
    </row>
    <row r="306" spans="1:12" x14ac:dyDescent="0.25">
      <c r="A306">
        <v>94306</v>
      </c>
      <c r="B306" s="2">
        <v>98.613079999999997</v>
      </c>
      <c r="C306" s="3">
        <v>27093</v>
      </c>
      <c r="D306" s="4">
        <v>41940</v>
      </c>
      <c r="E306" t="s">
        <v>15762</v>
      </c>
      <c r="F306" s="4" t="s">
        <v>15368</v>
      </c>
      <c r="G306" s="5">
        <v>19052</v>
      </c>
      <c r="H306" s="6">
        <v>0.76019530000000002</v>
      </c>
      <c r="I306" s="7">
        <v>150.40100000000001</v>
      </c>
      <c r="J306" s="2">
        <v>27.536999999999999</v>
      </c>
      <c r="K306">
        <v>108</v>
      </c>
      <c r="L306" s="2">
        <v>2.2999999999999998</v>
      </c>
    </row>
    <row r="307" spans="1:12" x14ac:dyDescent="0.25">
      <c r="A307">
        <v>94582</v>
      </c>
      <c r="B307" s="2">
        <v>98.602620000000002</v>
      </c>
      <c r="C307" s="3">
        <v>39721</v>
      </c>
      <c r="D307" s="4">
        <v>41860</v>
      </c>
      <c r="E307" t="s">
        <v>15786</v>
      </c>
      <c r="F307" s="4" t="s">
        <v>15368</v>
      </c>
      <c r="G307" s="5">
        <v>24684</v>
      </c>
      <c r="H307" s="6">
        <v>0.71030990000000005</v>
      </c>
      <c r="I307" s="7">
        <v>158.94</v>
      </c>
      <c r="J307" s="2">
        <v>22.5</v>
      </c>
      <c r="K307">
        <v>14</v>
      </c>
      <c r="L307" s="2">
        <v>0.3</v>
      </c>
    </row>
    <row r="308" spans="1:12" x14ac:dyDescent="0.25">
      <c r="A308">
        <v>2815</v>
      </c>
      <c r="B308" s="2">
        <v>98.596689999999995</v>
      </c>
      <c r="C308" s="3">
        <v>162</v>
      </c>
      <c r="D308" s="4">
        <v>39300</v>
      </c>
      <c r="E308" t="s">
        <v>474</v>
      </c>
      <c r="F308" s="4" t="s">
        <v>466</v>
      </c>
      <c r="G308" s="5">
        <v>119</v>
      </c>
      <c r="H308" s="6">
        <v>0.68067230000000001</v>
      </c>
      <c r="I308" s="7">
        <v>163.917</v>
      </c>
    </row>
    <row r="309" spans="1:12" x14ac:dyDescent="0.25">
      <c r="A309">
        <v>60605</v>
      </c>
      <c r="B309" s="2">
        <v>98.59205</v>
      </c>
      <c r="C309" s="3">
        <v>25937</v>
      </c>
      <c r="D309" s="4">
        <v>16980</v>
      </c>
      <c r="E309" t="s">
        <v>11616</v>
      </c>
      <c r="F309" s="4" t="s">
        <v>11490</v>
      </c>
      <c r="G309" s="5">
        <v>19278</v>
      </c>
      <c r="H309" s="6">
        <v>0.75320299999999996</v>
      </c>
      <c r="I309" s="7">
        <v>151.22399999999999</v>
      </c>
      <c r="J309" s="2">
        <v>36.0625</v>
      </c>
      <c r="K309">
        <v>48</v>
      </c>
      <c r="L309" s="2">
        <v>28.4</v>
      </c>
    </row>
    <row r="310" spans="1:12" x14ac:dyDescent="0.25">
      <c r="A310">
        <v>19096</v>
      </c>
      <c r="B310" s="2">
        <v>98.585080000000005</v>
      </c>
      <c r="C310" s="3">
        <v>14000</v>
      </c>
      <c r="D310" s="4">
        <v>37980</v>
      </c>
      <c r="E310" t="s">
        <v>4227</v>
      </c>
      <c r="F310" s="4" t="s">
        <v>3003</v>
      </c>
      <c r="G310" s="5">
        <v>9838</v>
      </c>
      <c r="H310" s="6">
        <v>0.77792459999999997</v>
      </c>
      <c r="I310" s="7">
        <v>146.85</v>
      </c>
      <c r="J310" s="2">
        <v>34.36</v>
      </c>
      <c r="K310">
        <v>25</v>
      </c>
      <c r="L310" s="2">
        <v>20.100000000000001</v>
      </c>
    </row>
    <row r="311" spans="1:12" x14ac:dyDescent="0.25">
      <c r="A311">
        <v>10003</v>
      </c>
      <c r="B311" s="2">
        <v>98.572860000000006</v>
      </c>
      <c r="C311" s="3">
        <v>57068</v>
      </c>
      <c r="D311" s="4">
        <v>35620</v>
      </c>
      <c r="E311" t="s">
        <v>1789</v>
      </c>
      <c r="F311" s="4" t="s">
        <v>1280</v>
      </c>
      <c r="G311" s="5">
        <v>41181</v>
      </c>
      <c r="H311" s="6">
        <v>0.78570739999999994</v>
      </c>
      <c r="I311" s="7">
        <v>145.411</v>
      </c>
      <c r="J311" s="2">
        <v>28.533300000000001</v>
      </c>
      <c r="K311">
        <v>90</v>
      </c>
      <c r="L311" s="2">
        <v>3.6</v>
      </c>
    </row>
    <row r="312" spans="1:12" x14ac:dyDescent="0.25">
      <c r="A312">
        <v>92014</v>
      </c>
      <c r="B312" s="2">
        <v>98.560479999999998</v>
      </c>
      <c r="C312" s="3">
        <v>13524</v>
      </c>
      <c r="D312" s="4">
        <v>41740</v>
      </c>
      <c r="E312" t="s">
        <v>15477</v>
      </c>
      <c r="F312" s="4" t="s">
        <v>15368</v>
      </c>
      <c r="G312" s="5">
        <v>10574</v>
      </c>
      <c r="H312" s="6">
        <v>0.73853429999999998</v>
      </c>
      <c r="I312" s="7">
        <v>153.041</v>
      </c>
      <c r="J312" s="2">
        <v>28.739100000000001</v>
      </c>
      <c r="K312">
        <v>23</v>
      </c>
      <c r="L312" s="2">
        <v>3.9</v>
      </c>
    </row>
    <row r="313" spans="1:12" x14ac:dyDescent="0.25">
      <c r="A313">
        <v>92067</v>
      </c>
      <c r="B313" s="2">
        <v>98.556430000000006</v>
      </c>
      <c r="C313" s="3">
        <v>9020</v>
      </c>
      <c r="D313" s="4">
        <v>41740</v>
      </c>
      <c r="E313" t="s">
        <v>15488</v>
      </c>
      <c r="F313" s="4" t="s">
        <v>15368</v>
      </c>
      <c r="G313" s="5">
        <v>6270</v>
      </c>
      <c r="H313" s="6">
        <v>0.78217190000000003</v>
      </c>
      <c r="I313" s="7">
        <v>145.38300000000001</v>
      </c>
      <c r="J313" s="2">
        <v>29.333300000000001</v>
      </c>
      <c r="K313">
        <v>15</v>
      </c>
      <c r="L313" s="2">
        <v>5.0999999999999996</v>
      </c>
    </row>
    <row r="314" spans="1:12" x14ac:dyDescent="0.25">
      <c r="A314">
        <v>98075</v>
      </c>
      <c r="B314" s="2">
        <v>98.551670000000001</v>
      </c>
      <c r="C314" s="3">
        <v>22482</v>
      </c>
      <c r="D314" s="4">
        <v>42660</v>
      </c>
      <c r="E314" t="s">
        <v>16365</v>
      </c>
      <c r="F314" s="4" t="s">
        <v>16344</v>
      </c>
      <c r="G314" s="5">
        <v>13678</v>
      </c>
      <c r="H314" s="6">
        <v>0.71216550000000001</v>
      </c>
      <c r="I314" s="7">
        <v>157.14099999999999</v>
      </c>
      <c r="J314" s="2">
        <v>30.6</v>
      </c>
      <c r="K314">
        <v>10</v>
      </c>
      <c r="L314" s="2">
        <v>7.9</v>
      </c>
    </row>
    <row r="315" spans="1:12" x14ac:dyDescent="0.25">
      <c r="A315">
        <v>2108</v>
      </c>
      <c r="B315" s="2">
        <v>98.547640000000001</v>
      </c>
      <c r="C315" s="3">
        <v>4048</v>
      </c>
      <c r="D315" s="4">
        <v>14460</v>
      </c>
      <c r="E315" t="s">
        <v>311</v>
      </c>
      <c r="F315" s="4" t="s">
        <v>21</v>
      </c>
      <c r="G315" s="5">
        <v>3178</v>
      </c>
      <c r="H315" s="6">
        <v>0.82069829999999999</v>
      </c>
      <c r="I315" s="7">
        <v>138.333</v>
      </c>
      <c r="J315" s="2">
        <v>29.25</v>
      </c>
      <c r="K315">
        <v>16</v>
      </c>
      <c r="L315" s="2">
        <v>4.9000000000000004</v>
      </c>
    </row>
    <row r="316" spans="1:12" x14ac:dyDescent="0.25">
      <c r="A316">
        <v>1451</v>
      </c>
      <c r="B316" s="2">
        <v>98.546099999999996</v>
      </c>
      <c r="C316" s="3">
        <v>4841</v>
      </c>
      <c r="D316" s="4">
        <v>49340</v>
      </c>
      <c r="E316" t="s">
        <v>149</v>
      </c>
      <c r="F316" s="4" t="s">
        <v>21</v>
      </c>
      <c r="G316" s="5">
        <v>3266</v>
      </c>
      <c r="H316" s="6">
        <v>0.75505199999999995</v>
      </c>
      <c r="I316" s="7">
        <v>149.53100000000001</v>
      </c>
      <c r="J316" s="2">
        <v>33.153799999999997</v>
      </c>
      <c r="K316">
        <v>13</v>
      </c>
      <c r="L316" s="2">
        <v>15.1</v>
      </c>
    </row>
    <row r="317" spans="1:12" x14ac:dyDescent="0.25">
      <c r="A317">
        <v>6525</v>
      </c>
      <c r="B317" s="2">
        <v>98.543840000000003</v>
      </c>
      <c r="C317" s="3">
        <v>8968</v>
      </c>
      <c r="D317" s="4">
        <v>35300</v>
      </c>
      <c r="E317" t="s">
        <v>1310</v>
      </c>
      <c r="F317" s="4" t="s">
        <v>1198</v>
      </c>
      <c r="G317" s="5">
        <v>6172</v>
      </c>
      <c r="H317" s="6">
        <v>0.68248830000000005</v>
      </c>
      <c r="I317" s="7">
        <v>162.059</v>
      </c>
      <c r="J317" s="2">
        <v>36.523800000000001</v>
      </c>
      <c r="K317">
        <v>21</v>
      </c>
      <c r="L317" s="2">
        <v>30.9</v>
      </c>
    </row>
    <row r="318" spans="1:12" x14ac:dyDescent="0.25">
      <c r="A318">
        <v>94025</v>
      </c>
      <c r="B318" s="2">
        <v>98.535489999999996</v>
      </c>
      <c r="C318" s="3">
        <v>40944</v>
      </c>
      <c r="D318" s="4">
        <v>41860</v>
      </c>
      <c r="E318" t="s">
        <v>15750</v>
      </c>
      <c r="F318" s="4" t="s">
        <v>15368</v>
      </c>
      <c r="G318" s="5">
        <v>28663</v>
      </c>
      <c r="H318" s="6">
        <v>0.69992670000000001</v>
      </c>
      <c r="I318" s="7">
        <v>158.97499999999999</v>
      </c>
      <c r="J318" s="2">
        <v>27.370799999999999</v>
      </c>
      <c r="K318">
        <v>89</v>
      </c>
      <c r="L318" s="2">
        <v>2.1</v>
      </c>
    </row>
    <row r="319" spans="1:12" x14ac:dyDescent="0.25">
      <c r="A319">
        <v>90742</v>
      </c>
      <c r="B319" s="2">
        <v>98.528459999999995</v>
      </c>
      <c r="C319" s="3">
        <v>842</v>
      </c>
      <c r="D319" s="4">
        <v>31080</v>
      </c>
      <c r="E319" t="s">
        <v>5976</v>
      </c>
      <c r="F319" s="4" t="s">
        <v>15368</v>
      </c>
      <c r="G319" s="5">
        <v>765</v>
      </c>
      <c r="H319" s="6">
        <v>0.57441249999999999</v>
      </c>
      <c r="I319" s="7">
        <v>180.45500000000001</v>
      </c>
      <c r="J319" s="2">
        <v>12</v>
      </c>
      <c r="K319">
        <v>1</v>
      </c>
    </row>
    <row r="320" spans="1:12" x14ac:dyDescent="0.25">
      <c r="A320">
        <v>7930</v>
      </c>
      <c r="B320" s="2">
        <v>98.526970000000006</v>
      </c>
      <c r="C320" s="3">
        <v>8399</v>
      </c>
      <c r="D320" s="4">
        <v>35620</v>
      </c>
      <c r="E320" t="s">
        <v>28</v>
      </c>
      <c r="F320" s="4" t="s">
        <v>1341</v>
      </c>
      <c r="G320" s="5">
        <v>5434</v>
      </c>
      <c r="H320" s="6">
        <v>0.6718807</v>
      </c>
      <c r="I320" s="7">
        <v>163.59100000000001</v>
      </c>
      <c r="J320" s="2">
        <v>38.181800000000003</v>
      </c>
      <c r="K320">
        <v>11</v>
      </c>
      <c r="L320" s="2">
        <v>40.6</v>
      </c>
    </row>
    <row r="321" spans="1:12" x14ac:dyDescent="0.25">
      <c r="A321">
        <v>48374</v>
      </c>
      <c r="B321" s="2">
        <v>98.523420000000002</v>
      </c>
      <c r="C321" s="3">
        <v>14862</v>
      </c>
      <c r="D321" s="4">
        <v>19820</v>
      </c>
      <c r="E321" t="s">
        <v>9174</v>
      </c>
      <c r="F321" s="4" t="s">
        <v>9106</v>
      </c>
      <c r="G321" s="5">
        <v>9404</v>
      </c>
      <c r="H321" s="6">
        <v>0.68375160000000001</v>
      </c>
      <c r="I321" s="7">
        <v>161.47300000000001</v>
      </c>
      <c r="J321" s="2">
        <v>37</v>
      </c>
      <c r="K321">
        <v>5</v>
      </c>
    </row>
    <row r="322" spans="1:12" x14ac:dyDescent="0.25">
      <c r="A322">
        <v>19034</v>
      </c>
      <c r="B322" s="2">
        <v>98.520229999999998</v>
      </c>
      <c r="C322" s="3">
        <v>5907</v>
      </c>
      <c r="D322" s="4">
        <v>37980</v>
      </c>
      <c r="E322" t="s">
        <v>4198</v>
      </c>
      <c r="F322" s="4" t="s">
        <v>3003</v>
      </c>
      <c r="G322" s="5">
        <v>3917</v>
      </c>
      <c r="H322" s="6">
        <v>0.68708530000000001</v>
      </c>
      <c r="I322" s="7">
        <v>160.85499999999999</v>
      </c>
      <c r="J322" s="2">
        <v>21</v>
      </c>
      <c r="K322">
        <v>5</v>
      </c>
    </row>
    <row r="323" spans="1:12" x14ac:dyDescent="0.25">
      <c r="A323">
        <v>10803</v>
      </c>
      <c r="B323" s="2">
        <v>98.517340000000004</v>
      </c>
      <c r="C323" s="3">
        <v>12522</v>
      </c>
      <c r="D323" s="4">
        <v>35620</v>
      </c>
      <c r="E323" t="s">
        <v>536</v>
      </c>
      <c r="F323" s="4" t="s">
        <v>1280</v>
      </c>
      <c r="G323" s="5">
        <v>8163</v>
      </c>
      <c r="H323" s="6">
        <v>0.63816759999999995</v>
      </c>
      <c r="I323" s="7">
        <v>169.30600000000001</v>
      </c>
      <c r="J323" s="2">
        <v>34.777799999999999</v>
      </c>
      <c r="K323">
        <v>27</v>
      </c>
      <c r="L323" s="2">
        <v>22.3</v>
      </c>
    </row>
    <row r="324" spans="1:12" x14ac:dyDescent="0.25">
      <c r="A324">
        <v>2116</v>
      </c>
      <c r="B324" s="2">
        <v>98.511510000000001</v>
      </c>
      <c r="C324" s="3">
        <v>22229</v>
      </c>
      <c r="D324" s="4">
        <v>14460</v>
      </c>
      <c r="E324" t="s">
        <v>311</v>
      </c>
      <c r="F324" s="4" t="s">
        <v>21</v>
      </c>
      <c r="G324" s="5">
        <v>16238</v>
      </c>
      <c r="H324" s="6">
        <v>0.77084620000000004</v>
      </c>
      <c r="I324" s="7">
        <v>146.18600000000001</v>
      </c>
      <c r="J324" s="2">
        <v>32.571399999999997</v>
      </c>
      <c r="K324">
        <v>28</v>
      </c>
      <c r="L324" s="2">
        <v>13.3</v>
      </c>
    </row>
    <row r="325" spans="1:12" x14ac:dyDescent="0.25">
      <c r="A325">
        <v>36559</v>
      </c>
      <c r="B325" s="2">
        <v>98.507599999999996</v>
      </c>
      <c r="C325" s="3">
        <v>119</v>
      </c>
      <c r="D325" s="4">
        <v>19300</v>
      </c>
      <c r="E325" t="s">
        <v>1819</v>
      </c>
      <c r="F325" s="4" t="s">
        <v>7027</v>
      </c>
      <c r="G325" s="5">
        <v>101</v>
      </c>
      <c r="H325" s="6">
        <v>0.84158409999999995</v>
      </c>
      <c r="I325" s="7">
        <v>133.875</v>
      </c>
    </row>
    <row r="326" spans="1:12" x14ac:dyDescent="0.25">
      <c r="A326">
        <v>78730</v>
      </c>
      <c r="B326" s="2">
        <v>98.506200000000007</v>
      </c>
      <c r="C326" s="3">
        <v>8590</v>
      </c>
      <c r="D326" s="4">
        <v>12420</v>
      </c>
      <c r="E326" t="s">
        <v>3573</v>
      </c>
      <c r="F326" s="4" t="s">
        <v>13752</v>
      </c>
      <c r="G326" s="5">
        <v>5695</v>
      </c>
      <c r="H326" s="6">
        <v>0.73678670000000002</v>
      </c>
      <c r="I326" s="7">
        <v>151.95500000000001</v>
      </c>
      <c r="J326" s="2">
        <v>30.1111</v>
      </c>
      <c r="K326">
        <v>9</v>
      </c>
    </row>
    <row r="327" spans="1:12" x14ac:dyDescent="0.25">
      <c r="A327">
        <v>6896</v>
      </c>
      <c r="B327" s="2">
        <v>98.503309999999999</v>
      </c>
      <c r="C327" s="3">
        <v>9187</v>
      </c>
      <c r="D327" s="4">
        <v>14860</v>
      </c>
      <c r="E327" t="s">
        <v>1339</v>
      </c>
      <c r="F327" s="4" t="s">
        <v>1198</v>
      </c>
      <c r="G327" s="5">
        <v>6414</v>
      </c>
      <c r="H327" s="6">
        <v>0.70127839999999997</v>
      </c>
      <c r="I327" s="7">
        <v>157.56800000000001</v>
      </c>
      <c r="J327" s="2">
        <v>40.095199999999998</v>
      </c>
      <c r="K327">
        <v>21</v>
      </c>
      <c r="L327" s="2">
        <v>51.9</v>
      </c>
    </row>
    <row r="328" spans="1:12" x14ac:dyDescent="0.25">
      <c r="A328">
        <v>32814</v>
      </c>
      <c r="B328" s="2">
        <v>98.500590000000003</v>
      </c>
      <c r="C328" s="3">
        <v>6909</v>
      </c>
      <c r="D328" s="4">
        <v>36740</v>
      </c>
      <c r="E328" t="s">
        <v>5555</v>
      </c>
      <c r="F328" s="4" t="s">
        <v>6689</v>
      </c>
      <c r="G328" s="5">
        <v>4973</v>
      </c>
      <c r="H328" s="6">
        <v>0.7365775</v>
      </c>
      <c r="I328" s="7">
        <v>151.28700000000001</v>
      </c>
      <c r="J328" s="2">
        <v>25.25</v>
      </c>
      <c r="K328">
        <v>8</v>
      </c>
    </row>
    <row r="329" spans="1:12" x14ac:dyDescent="0.25">
      <c r="A329">
        <v>60015</v>
      </c>
      <c r="B329" s="2">
        <v>98.495080000000002</v>
      </c>
      <c r="C329" s="3">
        <v>27372</v>
      </c>
      <c r="D329" s="4">
        <v>16980</v>
      </c>
      <c r="E329" t="s">
        <v>119</v>
      </c>
      <c r="F329" s="4" t="s">
        <v>11490</v>
      </c>
      <c r="G329" s="5">
        <v>18018</v>
      </c>
      <c r="H329" s="6">
        <v>0.71424609999999999</v>
      </c>
      <c r="I329" s="7">
        <v>154.81299999999999</v>
      </c>
      <c r="J329" s="2">
        <v>28.72</v>
      </c>
      <c r="K329">
        <v>50</v>
      </c>
      <c r="L329" s="2">
        <v>3.8</v>
      </c>
    </row>
    <row r="330" spans="1:12" x14ac:dyDescent="0.25">
      <c r="A330">
        <v>11545</v>
      </c>
      <c r="B330" s="2">
        <v>98.488690000000005</v>
      </c>
      <c r="C330" s="3">
        <v>12652</v>
      </c>
      <c r="D330" s="4">
        <v>35620</v>
      </c>
      <c r="E330" t="s">
        <v>1939</v>
      </c>
      <c r="F330" s="4" t="s">
        <v>1280</v>
      </c>
      <c r="G330" s="5">
        <v>8753</v>
      </c>
      <c r="H330" s="6">
        <v>0.65063409999999999</v>
      </c>
      <c r="I330" s="7">
        <v>165.804</v>
      </c>
      <c r="J330" s="2">
        <v>28.3</v>
      </c>
      <c r="K330">
        <v>10</v>
      </c>
      <c r="L330" s="2">
        <v>3.1</v>
      </c>
    </row>
    <row r="331" spans="1:12" x14ac:dyDescent="0.25">
      <c r="A331">
        <v>94904</v>
      </c>
      <c r="B331" s="2">
        <v>98.484350000000006</v>
      </c>
      <c r="C331" s="3">
        <v>12270</v>
      </c>
      <c r="D331" s="4">
        <v>41860</v>
      </c>
      <c r="E331" t="s">
        <v>15795</v>
      </c>
      <c r="F331" s="4" t="s">
        <v>15368</v>
      </c>
      <c r="G331" s="5">
        <v>9284</v>
      </c>
      <c r="H331" s="6">
        <v>0.6533118</v>
      </c>
      <c r="I331" s="7">
        <v>165.327</v>
      </c>
      <c r="J331" s="2">
        <v>28.368400000000001</v>
      </c>
      <c r="K331">
        <v>19</v>
      </c>
      <c r="L331" s="2">
        <v>3.2</v>
      </c>
    </row>
    <row r="332" spans="1:12" x14ac:dyDescent="0.25">
      <c r="A332">
        <v>60657</v>
      </c>
      <c r="B332" s="2">
        <v>98.469570000000004</v>
      </c>
      <c r="C332" s="3">
        <v>69444</v>
      </c>
      <c r="D332" s="4">
        <v>16980</v>
      </c>
      <c r="E332" t="s">
        <v>11616</v>
      </c>
      <c r="F332" s="4" t="s">
        <v>11490</v>
      </c>
      <c r="G332" s="5">
        <v>52535</v>
      </c>
      <c r="H332" s="6">
        <v>0.80287799999999998</v>
      </c>
      <c r="I332" s="7">
        <v>139.06899999999999</v>
      </c>
      <c r="J332" s="2">
        <v>33.659399999999998</v>
      </c>
      <c r="K332">
        <v>138</v>
      </c>
      <c r="L332" s="2">
        <v>17.2</v>
      </c>
    </row>
    <row r="333" spans="1:12" x14ac:dyDescent="0.25">
      <c r="A333">
        <v>20197</v>
      </c>
      <c r="B333" s="2">
        <v>98.456739999999996</v>
      </c>
      <c r="C333" s="3">
        <v>1667</v>
      </c>
      <c r="D333" s="4">
        <v>47900</v>
      </c>
      <c r="E333" t="s">
        <v>757</v>
      </c>
      <c r="F333" s="4" t="s">
        <v>4335</v>
      </c>
      <c r="G333" s="5">
        <v>1047</v>
      </c>
      <c r="H333" s="6">
        <v>0.74618320000000005</v>
      </c>
      <c r="I333" s="7">
        <v>148.75</v>
      </c>
      <c r="J333" s="2">
        <v>42</v>
      </c>
      <c r="K333">
        <v>1</v>
      </c>
    </row>
    <row r="334" spans="1:12" x14ac:dyDescent="0.25">
      <c r="A334">
        <v>1720</v>
      </c>
      <c r="B334" s="2">
        <v>98.4529</v>
      </c>
      <c r="C334" s="3">
        <v>22197</v>
      </c>
      <c r="D334" s="4">
        <v>14460</v>
      </c>
      <c r="E334" t="s">
        <v>211</v>
      </c>
      <c r="F334" s="4" t="s">
        <v>21</v>
      </c>
      <c r="G334" s="5">
        <v>14994</v>
      </c>
      <c r="H334" s="6">
        <v>0.73951319999999998</v>
      </c>
      <c r="I334" s="7">
        <v>149.72399999999999</v>
      </c>
      <c r="J334" s="2">
        <v>28.7333</v>
      </c>
      <c r="K334">
        <v>45</v>
      </c>
      <c r="L334" s="2">
        <v>3.9</v>
      </c>
    </row>
    <row r="335" spans="1:12" x14ac:dyDescent="0.25">
      <c r="A335">
        <v>91108</v>
      </c>
      <c r="B335" s="2">
        <v>98.447029999999998</v>
      </c>
      <c r="C335" s="3">
        <v>13612</v>
      </c>
      <c r="D335" s="4">
        <v>31080</v>
      </c>
      <c r="E335" t="s">
        <v>15412</v>
      </c>
      <c r="F335" s="4" t="s">
        <v>15368</v>
      </c>
      <c r="G335" s="5">
        <v>9489</v>
      </c>
      <c r="H335" s="6">
        <v>0.70175989999999999</v>
      </c>
      <c r="I335" s="7">
        <v>155.89699999999999</v>
      </c>
      <c r="J335" s="2">
        <v>28.851900000000001</v>
      </c>
      <c r="K335">
        <v>27</v>
      </c>
      <c r="L335" s="2">
        <v>4.0999999999999996</v>
      </c>
    </row>
    <row r="336" spans="1:12" x14ac:dyDescent="0.25">
      <c r="A336">
        <v>6073</v>
      </c>
      <c r="B336" s="2">
        <v>98.443809999999999</v>
      </c>
      <c r="C336" s="3">
        <v>5959</v>
      </c>
      <c r="D336" s="4">
        <v>25540</v>
      </c>
      <c r="E336" t="s">
        <v>1217</v>
      </c>
      <c r="F336" s="4" t="s">
        <v>1198</v>
      </c>
      <c r="G336" s="5">
        <v>3990</v>
      </c>
      <c r="H336" s="6">
        <v>0.64260649999999997</v>
      </c>
      <c r="I336" s="7">
        <v>166.05799999999999</v>
      </c>
      <c r="J336" s="2">
        <v>23</v>
      </c>
      <c r="K336">
        <v>2</v>
      </c>
    </row>
    <row r="337" spans="1:12" x14ac:dyDescent="0.25">
      <c r="A337">
        <v>92660</v>
      </c>
      <c r="B337" s="2">
        <v>98.436809999999994</v>
      </c>
      <c r="C337" s="3">
        <v>35307</v>
      </c>
      <c r="D337" s="4">
        <v>31080</v>
      </c>
      <c r="E337" t="s">
        <v>15589</v>
      </c>
      <c r="F337" s="4" t="s">
        <v>15368</v>
      </c>
      <c r="G337" s="5">
        <v>25246</v>
      </c>
      <c r="H337" s="6">
        <v>0.66455419999999998</v>
      </c>
      <c r="I337" s="7">
        <v>162.24</v>
      </c>
      <c r="J337" s="2">
        <v>33.7727</v>
      </c>
      <c r="K337">
        <v>22</v>
      </c>
      <c r="L337" s="2">
        <v>17.5</v>
      </c>
    </row>
    <row r="338" spans="1:12" x14ac:dyDescent="0.25">
      <c r="A338">
        <v>4109</v>
      </c>
      <c r="B338" s="2">
        <v>98.430750000000003</v>
      </c>
      <c r="C338" s="3">
        <v>119</v>
      </c>
      <c r="D338" s="4">
        <v>38860</v>
      </c>
      <c r="E338" t="s">
        <v>765</v>
      </c>
      <c r="F338" s="4" t="s">
        <v>701</v>
      </c>
      <c r="G338" s="5">
        <v>79</v>
      </c>
      <c r="H338" s="6">
        <v>0.94936710000000002</v>
      </c>
      <c r="I338" s="7">
        <v>112.667</v>
      </c>
    </row>
    <row r="339" spans="1:12" x14ac:dyDescent="0.25">
      <c r="A339">
        <v>66221</v>
      </c>
      <c r="B339" s="2">
        <v>98.428439999999995</v>
      </c>
      <c r="C339" s="3">
        <v>15944</v>
      </c>
      <c r="D339" s="4">
        <v>28140</v>
      </c>
      <c r="E339" t="s">
        <v>12516</v>
      </c>
      <c r="F339" s="4" t="s">
        <v>12494</v>
      </c>
      <c r="G339" s="5">
        <v>9564</v>
      </c>
      <c r="H339" s="6">
        <v>0.72984839999999995</v>
      </c>
      <c r="I339" s="7">
        <v>150.59700000000001</v>
      </c>
      <c r="J339" s="2">
        <v>38.2727</v>
      </c>
      <c r="K339">
        <v>11</v>
      </c>
      <c r="L339" s="2">
        <v>41.3</v>
      </c>
    </row>
    <row r="340" spans="1:12" x14ac:dyDescent="0.25">
      <c r="A340">
        <v>1742</v>
      </c>
      <c r="B340" s="2">
        <v>98.42286</v>
      </c>
      <c r="C340" s="3">
        <v>18947</v>
      </c>
      <c r="D340" s="4">
        <v>14460</v>
      </c>
      <c r="E340" t="s">
        <v>217</v>
      </c>
      <c r="F340" s="4" t="s">
        <v>21</v>
      </c>
      <c r="G340" s="5">
        <v>13748</v>
      </c>
      <c r="H340" s="6">
        <v>0.67238869999999995</v>
      </c>
      <c r="I340" s="7">
        <v>160.44399999999999</v>
      </c>
      <c r="J340" s="2">
        <v>27.404800000000002</v>
      </c>
      <c r="K340">
        <v>42</v>
      </c>
      <c r="L340" s="2">
        <v>2.2000000000000002</v>
      </c>
    </row>
    <row r="341" spans="1:12" x14ac:dyDescent="0.25">
      <c r="A341">
        <v>21042</v>
      </c>
      <c r="B341" s="2">
        <v>98.413079999999994</v>
      </c>
      <c r="C341" s="3">
        <v>40584</v>
      </c>
      <c r="D341" s="4">
        <v>12580</v>
      </c>
      <c r="E341" t="s">
        <v>4470</v>
      </c>
      <c r="F341" s="4" t="s">
        <v>4361</v>
      </c>
      <c r="G341" s="5">
        <v>27135</v>
      </c>
      <c r="H341" s="6">
        <v>0.70451439999999999</v>
      </c>
      <c r="I341" s="7">
        <v>154.88999999999999</v>
      </c>
      <c r="J341" s="2">
        <v>33.950000000000003</v>
      </c>
      <c r="K341">
        <v>60</v>
      </c>
      <c r="L341" s="2">
        <v>18.3</v>
      </c>
    </row>
    <row r="342" spans="1:12" x14ac:dyDescent="0.25">
      <c r="A342">
        <v>91980</v>
      </c>
      <c r="B342" s="2">
        <v>98.406469999999999</v>
      </c>
      <c r="C342" s="3">
        <v>630</v>
      </c>
      <c r="D342" s="4">
        <v>41740</v>
      </c>
      <c r="E342" t="s">
        <v>15473</v>
      </c>
      <c r="F342" s="4" t="s">
        <v>15368</v>
      </c>
      <c r="G342" s="5">
        <v>449</v>
      </c>
      <c r="H342" s="6">
        <v>0.44097999999999998</v>
      </c>
      <c r="I342" s="7">
        <v>200.32499999999999</v>
      </c>
    </row>
    <row r="343" spans="1:12" x14ac:dyDescent="0.25">
      <c r="A343">
        <v>76034</v>
      </c>
      <c r="B343" s="2">
        <v>98.402450000000002</v>
      </c>
      <c r="C343" s="3">
        <v>23986</v>
      </c>
      <c r="D343" s="4">
        <v>19100</v>
      </c>
      <c r="E343" t="s">
        <v>13890</v>
      </c>
      <c r="F343" s="4" t="s">
        <v>13752</v>
      </c>
      <c r="G343" s="5">
        <v>16332</v>
      </c>
      <c r="H343" s="6">
        <v>0.64658340000000003</v>
      </c>
      <c r="I343" s="7">
        <v>164.71600000000001</v>
      </c>
      <c r="J343" s="2">
        <v>35.200000000000003</v>
      </c>
      <c r="K343">
        <v>20</v>
      </c>
      <c r="L343" s="2">
        <v>24.6</v>
      </c>
    </row>
    <row r="344" spans="1:12" x14ac:dyDescent="0.25">
      <c r="A344">
        <v>30306</v>
      </c>
      <c r="B344" s="2">
        <v>98.394509999999997</v>
      </c>
      <c r="C344" s="3">
        <v>22194</v>
      </c>
      <c r="D344" s="4">
        <v>12060</v>
      </c>
      <c r="E344" t="s">
        <v>2948</v>
      </c>
      <c r="F344" s="4" t="s">
        <v>6363</v>
      </c>
      <c r="G344" s="5">
        <v>16884</v>
      </c>
      <c r="H344" s="6">
        <v>0.76800520000000005</v>
      </c>
      <c r="I344" s="7">
        <v>143.46199999999999</v>
      </c>
      <c r="J344" s="2">
        <v>35.6111</v>
      </c>
      <c r="K344">
        <v>54</v>
      </c>
      <c r="L344" s="2">
        <v>26.4</v>
      </c>
    </row>
    <row r="345" spans="1:12" x14ac:dyDescent="0.25">
      <c r="A345">
        <v>19103</v>
      </c>
      <c r="B345" s="2">
        <v>98.385670000000005</v>
      </c>
      <c r="C345" s="3">
        <v>23492</v>
      </c>
      <c r="D345" s="4">
        <v>37980</v>
      </c>
      <c r="E345" t="s">
        <v>2682</v>
      </c>
      <c r="F345" s="4" t="s">
        <v>3003</v>
      </c>
      <c r="G345" s="5">
        <v>20087</v>
      </c>
      <c r="H345" s="6">
        <v>0.80446030000000002</v>
      </c>
      <c r="I345" s="7">
        <v>137.148</v>
      </c>
      <c r="J345" s="2">
        <v>29.916699999999999</v>
      </c>
      <c r="K345">
        <v>48</v>
      </c>
      <c r="L345" s="2">
        <v>6.4</v>
      </c>
    </row>
    <row r="346" spans="1:12" x14ac:dyDescent="0.25">
      <c r="A346">
        <v>90210</v>
      </c>
      <c r="B346" s="2">
        <v>98.376980000000003</v>
      </c>
      <c r="C346" s="3">
        <v>21478</v>
      </c>
      <c r="D346" s="4">
        <v>31080</v>
      </c>
      <c r="E346" t="s">
        <v>6991</v>
      </c>
      <c r="F346" s="4" t="s">
        <v>15368</v>
      </c>
      <c r="G346" s="5">
        <v>16184</v>
      </c>
      <c r="H346" s="6">
        <v>0.5934507</v>
      </c>
      <c r="I346" s="7">
        <v>173.55500000000001</v>
      </c>
      <c r="J346" s="2">
        <v>31.675699999999999</v>
      </c>
      <c r="K346">
        <v>37</v>
      </c>
      <c r="L346" s="2">
        <v>10.4</v>
      </c>
    </row>
    <row r="347" spans="1:12" x14ac:dyDescent="0.25">
      <c r="A347">
        <v>94539</v>
      </c>
      <c r="B347" s="2">
        <v>98.364720000000005</v>
      </c>
      <c r="C347" s="3">
        <v>51458</v>
      </c>
      <c r="D347" s="4">
        <v>41860</v>
      </c>
      <c r="E347" t="s">
        <v>525</v>
      </c>
      <c r="F347" s="4" t="s">
        <v>15368</v>
      </c>
      <c r="G347" s="5">
        <v>35073</v>
      </c>
      <c r="H347" s="6">
        <v>0.69686079999999995</v>
      </c>
      <c r="I347" s="7">
        <v>155.553</v>
      </c>
      <c r="J347" s="2">
        <v>22.32</v>
      </c>
      <c r="K347">
        <v>50</v>
      </c>
      <c r="L347" s="2">
        <v>0.3</v>
      </c>
    </row>
    <row r="348" spans="1:12" x14ac:dyDescent="0.25">
      <c r="A348">
        <v>22046</v>
      </c>
      <c r="B348" s="2">
        <v>98.353560000000002</v>
      </c>
      <c r="C348" s="3">
        <v>16690</v>
      </c>
      <c r="D348" s="4">
        <v>47900</v>
      </c>
      <c r="E348" t="s">
        <v>4649</v>
      </c>
      <c r="F348" s="4" t="s">
        <v>4335</v>
      </c>
      <c r="G348" s="5">
        <v>11527</v>
      </c>
      <c r="H348" s="6">
        <v>0.69543719999999998</v>
      </c>
      <c r="I348" s="7">
        <v>155.70099999999999</v>
      </c>
      <c r="J348" s="2">
        <v>33.597200000000001</v>
      </c>
      <c r="K348">
        <v>72</v>
      </c>
      <c r="L348" s="2">
        <v>16.8</v>
      </c>
    </row>
    <row r="349" spans="1:12" x14ac:dyDescent="0.25">
      <c r="A349">
        <v>48301</v>
      </c>
      <c r="B349" s="2">
        <v>98.34845</v>
      </c>
      <c r="C349" s="3">
        <v>14227</v>
      </c>
      <c r="D349" s="4">
        <v>19820</v>
      </c>
      <c r="E349" t="s">
        <v>9166</v>
      </c>
      <c r="F349" s="4" t="s">
        <v>9106</v>
      </c>
      <c r="G349" s="5">
        <v>9871</v>
      </c>
      <c r="H349" s="6">
        <v>0.73254989999999998</v>
      </c>
      <c r="I349" s="7">
        <v>149.09899999999999</v>
      </c>
      <c r="J349" s="2">
        <v>32.5</v>
      </c>
      <c r="K349">
        <v>12</v>
      </c>
      <c r="L349" s="2">
        <v>13</v>
      </c>
    </row>
    <row r="350" spans="1:12" x14ac:dyDescent="0.25">
      <c r="A350">
        <v>20690</v>
      </c>
      <c r="B350" s="2">
        <v>98.345979999999997</v>
      </c>
      <c r="C350" s="3">
        <v>566</v>
      </c>
      <c r="D350" s="4">
        <v>15680</v>
      </c>
      <c r="E350" t="s">
        <v>4403</v>
      </c>
      <c r="F350" s="4" t="s">
        <v>4361</v>
      </c>
      <c r="G350" s="5">
        <v>435</v>
      </c>
      <c r="H350" s="6">
        <v>0.57110090000000002</v>
      </c>
      <c r="I350" s="7">
        <v>176.761</v>
      </c>
    </row>
    <row r="351" spans="1:12" x14ac:dyDescent="0.25">
      <c r="A351">
        <v>19333</v>
      </c>
      <c r="B351" s="2">
        <v>98.34469</v>
      </c>
      <c r="C351" s="3">
        <v>6644</v>
      </c>
      <c r="D351" s="4">
        <v>37980</v>
      </c>
      <c r="E351" t="s">
        <v>4236</v>
      </c>
      <c r="F351" s="4" t="s">
        <v>3003</v>
      </c>
      <c r="G351" s="5">
        <v>4936</v>
      </c>
      <c r="H351" s="6">
        <v>0.72027549999999996</v>
      </c>
      <c r="I351" s="7">
        <v>150.97499999999999</v>
      </c>
      <c r="J351" s="2">
        <v>27.923100000000002</v>
      </c>
      <c r="K351">
        <v>13</v>
      </c>
      <c r="L351" s="2">
        <v>2.7</v>
      </c>
    </row>
    <row r="352" spans="1:12" x14ac:dyDescent="0.25">
      <c r="A352">
        <v>80455</v>
      </c>
      <c r="B352" s="2">
        <v>98.343410000000006</v>
      </c>
      <c r="C352" s="3">
        <v>531</v>
      </c>
      <c r="D352" s="4">
        <v>14500</v>
      </c>
      <c r="E352" t="s">
        <v>485</v>
      </c>
      <c r="F352" s="4" t="s">
        <v>14477</v>
      </c>
      <c r="G352" s="5">
        <v>400</v>
      </c>
      <c r="H352" s="6">
        <v>0.71571070000000003</v>
      </c>
      <c r="I352" s="7">
        <v>151.25</v>
      </c>
    </row>
    <row r="353" spans="1:12" x14ac:dyDescent="0.25">
      <c r="A353">
        <v>94611</v>
      </c>
      <c r="B353" s="2">
        <v>98.336460000000002</v>
      </c>
      <c r="C353" s="3">
        <v>37224</v>
      </c>
      <c r="D353" s="4">
        <v>41860</v>
      </c>
      <c r="E353" t="s">
        <v>493</v>
      </c>
      <c r="F353" s="4" t="s">
        <v>15368</v>
      </c>
      <c r="G353" s="5">
        <v>28688</v>
      </c>
      <c r="H353" s="6">
        <v>0.72449370000000002</v>
      </c>
      <c r="I353" s="7">
        <v>149.577</v>
      </c>
      <c r="J353" s="2">
        <v>30.05</v>
      </c>
      <c r="K353">
        <v>120</v>
      </c>
      <c r="L353" s="2">
        <v>6.6</v>
      </c>
    </row>
    <row r="354" spans="1:12" x14ac:dyDescent="0.25">
      <c r="A354">
        <v>7974</v>
      </c>
      <c r="B354" s="2">
        <v>98.327629999999999</v>
      </c>
      <c r="C354" s="3">
        <v>12173</v>
      </c>
      <c r="D354" s="4">
        <v>35620</v>
      </c>
      <c r="E354" t="s">
        <v>1567</v>
      </c>
      <c r="F354" s="4" t="s">
        <v>1341</v>
      </c>
      <c r="G354" s="5">
        <v>8142</v>
      </c>
      <c r="H354" s="6">
        <v>0.6403046</v>
      </c>
      <c r="I354" s="7">
        <v>163.971</v>
      </c>
      <c r="J354" s="2">
        <v>29.25</v>
      </c>
      <c r="K354">
        <v>8</v>
      </c>
    </row>
    <row r="355" spans="1:12" x14ac:dyDescent="0.25">
      <c r="A355">
        <v>10590</v>
      </c>
      <c r="B355" s="2">
        <v>98.324569999999994</v>
      </c>
      <c r="C355" s="3">
        <v>7026</v>
      </c>
      <c r="D355" s="4">
        <v>35620</v>
      </c>
      <c r="E355" t="s">
        <v>1832</v>
      </c>
      <c r="F355" s="4" t="s">
        <v>1280</v>
      </c>
      <c r="G355" s="5">
        <v>4657</v>
      </c>
      <c r="H355" s="6">
        <v>0.70738509999999999</v>
      </c>
      <c r="I355" s="7">
        <v>152.19999999999999</v>
      </c>
      <c r="J355" s="2">
        <v>27.8889</v>
      </c>
      <c r="K355">
        <v>9</v>
      </c>
    </row>
    <row r="356" spans="1:12" x14ac:dyDescent="0.25">
      <c r="A356">
        <v>95120</v>
      </c>
      <c r="B356" s="2">
        <v>98.31729</v>
      </c>
      <c r="C356" s="3">
        <v>37673</v>
      </c>
      <c r="D356" s="4">
        <v>41940</v>
      </c>
      <c r="E356" t="s">
        <v>12003</v>
      </c>
      <c r="F356" s="4" t="s">
        <v>15368</v>
      </c>
      <c r="G356" s="5">
        <v>25770</v>
      </c>
      <c r="H356" s="6">
        <v>0.64920449999999996</v>
      </c>
      <c r="I356" s="7">
        <v>162.14099999999999</v>
      </c>
      <c r="J356" s="2">
        <v>30.8444</v>
      </c>
      <c r="K356">
        <v>45</v>
      </c>
      <c r="L356" s="2">
        <v>8.5</v>
      </c>
    </row>
    <row r="357" spans="1:12" x14ac:dyDescent="0.25">
      <c r="A357">
        <v>85253</v>
      </c>
      <c r="B357" s="2">
        <v>98.308009999999996</v>
      </c>
      <c r="C357" s="3">
        <v>17166</v>
      </c>
      <c r="D357" s="4">
        <v>38060</v>
      </c>
      <c r="E357" t="s">
        <v>14977</v>
      </c>
      <c r="F357" s="4" t="s">
        <v>14962</v>
      </c>
      <c r="G357" s="5">
        <v>12970</v>
      </c>
      <c r="H357" s="6">
        <v>0.69537400000000005</v>
      </c>
      <c r="I357" s="7">
        <v>154.12200000000001</v>
      </c>
      <c r="J357" s="2">
        <v>31.916699999999999</v>
      </c>
      <c r="K357">
        <v>12</v>
      </c>
      <c r="L357" s="2">
        <v>10.9</v>
      </c>
    </row>
    <row r="358" spans="1:12" x14ac:dyDescent="0.25">
      <c r="A358">
        <v>92625</v>
      </c>
      <c r="B358" s="2">
        <v>98.302539999999993</v>
      </c>
      <c r="C358" s="3">
        <v>12571</v>
      </c>
      <c r="D358" s="4">
        <v>31080</v>
      </c>
      <c r="E358" t="s">
        <v>15579</v>
      </c>
      <c r="F358" s="4" t="s">
        <v>15368</v>
      </c>
      <c r="G358" s="5">
        <v>9897</v>
      </c>
      <c r="H358" s="6">
        <v>0.64396850000000005</v>
      </c>
      <c r="I358" s="7">
        <v>162.345</v>
      </c>
      <c r="J358" s="2">
        <v>30.466699999999999</v>
      </c>
      <c r="K358">
        <v>15</v>
      </c>
      <c r="L358" s="2">
        <v>7.7</v>
      </c>
    </row>
    <row r="359" spans="1:12" x14ac:dyDescent="0.25">
      <c r="A359">
        <v>92037</v>
      </c>
      <c r="B359" s="2">
        <v>98.293430000000001</v>
      </c>
      <c r="C359" s="3">
        <v>39241</v>
      </c>
      <c r="D359" s="4">
        <v>41740</v>
      </c>
      <c r="E359" t="s">
        <v>15482</v>
      </c>
      <c r="F359" s="4" t="s">
        <v>15368</v>
      </c>
      <c r="G359" s="5">
        <v>28232</v>
      </c>
      <c r="H359" s="6">
        <v>0.7661519</v>
      </c>
      <c r="I359" s="7">
        <v>141.18600000000001</v>
      </c>
      <c r="J359" s="2">
        <v>25.133299999999998</v>
      </c>
      <c r="K359">
        <v>45</v>
      </c>
      <c r="L359" s="2">
        <v>0.8</v>
      </c>
    </row>
    <row r="360" spans="1:12" x14ac:dyDescent="0.25">
      <c r="A360">
        <v>20152</v>
      </c>
      <c r="B360" s="2">
        <v>98.282679999999999</v>
      </c>
      <c r="C360" s="3">
        <v>27826</v>
      </c>
      <c r="D360" s="4">
        <v>47900</v>
      </c>
      <c r="E360" t="s">
        <v>4352</v>
      </c>
      <c r="F360" s="4" t="s">
        <v>4335</v>
      </c>
      <c r="G360" s="5">
        <v>16621</v>
      </c>
      <c r="H360" s="6">
        <v>0.67998309999999995</v>
      </c>
      <c r="I360" s="7">
        <v>156.07599999999999</v>
      </c>
      <c r="J360" s="2">
        <v>41.866700000000002</v>
      </c>
      <c r="K360">
        <v>15</v>
      </c>
      <c r="L360" s="2">
        <v>61.3</v>
      </c>
    </row>
    <row r="361" spans="1:12" x14ac:dyDescent="0.25">
      <c r="A361">
        <v>80025</v>
      </c>
      <c r="B361" s="2">
        <v>98.278660000000002</v>
      </c>
      <c r="C361" s="3">
        <v>250</v>
      </c>
      <c r="D361" s="4">
        <v>14500</v>
      </c>
      <c r="E361" t="s">
        <v>14480</v>
      </c>
      <c r="F361" s="4" t="s">
        <v>14477</v>
      </c>
      <c r="G361" s="5">
        <v>174</v>
      </c>
      <c r="H361" s="6">
        <v>0.8114285</v>
      </c>
      <c r="I361" s="7">
        <v>133.29499999999999</v>
      </c>
      <c r="J361" s="2">
        <v>60</v>
      </c>
      <c r="K361">
        <v>1</v>
      </c>
    </row>
    <row r="362" spans="1:12" x14ac:dyDescent="0.25">
      <c r="A362">
        <v>98074</v>
      </c>
      <c r="B362" s="2">
        <v>98.274609999999996</v>
      </c>
      <c r="C362" s="3">
        <v>26385</v>
      </c>
      <c r="D362" s="4">
        <v>42660</v>
      </c>
      <c r="E362" t="s">
        <v>16365</v>
      </c>
      <c r="F362" s="4" t="s">
        <v>16344</v>
      </c>
      <c r="G362" s="5">
        <v>16738</v>
      </c>
      <c r="H362" s="6">
        <v>0.73216630000000005</v>
      </c>
      <c r="I362" s="7">
        <v>146.96</v>
      </c>
      <c r="J362" s="2">
        <v>35.538499999999999</v>
      </c>
      <c r="K362">
        <v>26</v>
      </c>
      <c r="L362" s="2">
        <v>26.1</v>
      </c>
    </row>
    <row r="363" spans="1:12" x14ac:dyDescent="0.25">
      <c r="A363">
        <v>77382</v>
      </c>
      <c r="B363" s="2">
        <v>98.265270000000001</v>
      </c>
      <c r="C363" s="3">
        <v>37273</v>
      </c>
      <c r="D363" s="4">
        <v>26420</v>
      </c>
      <c r="E363" t="s">
        <v>14038</v>
      </c>
      <c r="F363" s="4" t="s">
        <v>13752</v>
      </c>
      <c r="G363" s="5">
        <v>22292</v>
      </c>
      <c r="H363" s="6">
        <v>0.67998919999999996</v>
      </c>
      <c r="I363" s="7">
        <v>155.88999999999999</v>
      </c>
      <c r="J363" s="2">
        <v>36.666699999999999</v>
      </c>
      <c r="K363">
        <v>12</v>
      </c>
      <c r="L363" s="2">
        <v>31.6</v>
      </c>
    </row>
    <row r="364" spans="1:12" x14ac:dyDescent="0.25">
      <c r="A364">
        <v>20003</v>
      </c>
      <c r="B364" s="2">
        <v>98.254670000000004</v>
      </c>
      <c r="C364" s="3">
        <v>28201</v>
      </c>
      <c r="D364" s="4">
        <v>47900</v>
      </c>
      <c r="E364" t="s">
        <v>579</v>
      </c>
      <c r="F364" s="4" t="s">
        <v>4333</v>
      </c>
      <c r="G364" s="5">
        <v>22045</v>
      </c>
      <c r="H364" s="6">
        <v>0.66931280000000004</v>
      </c>
      <c r="I364" s="7">
        <v>157.72200000000001</v>
      </c>
      <c r="J364" s="2">
        <v>35.077800000000003</v>
      </c>
      <c r="K364">
        <v>180</v>
      </c>
      <c r="L364" s="2">
        <v>24</v>
      </c>
    </row>
    <row r="365" spans="1:12" x14ac:dyDescent="0.25">
      <c r="A365">
        <v>63131</v>
      </c>
      <c r="B365" s="2">
        <v>98.246380000000002</v>
      </c>
      <c r="C365" s="3">
        <v>17740</v>
      </c>
      <c r="D365" s="4">
        <v>41180</v>
      </c>
      <c r="E365" t="s">
        <v>9297</v>
      </c>
      <c r="F365" s="4" t="s">
        <v>12102</v>
      </c>
      <c r="G365" s="5">
        <v>12505</v>
      </c>
      <c r="H365" s="6">
        <v>0.75723649999999998</v>
      </c>
      <c r="I365" s="7">
        <v>142.5</v>
      </c>
      <c r="J365" s="2">
        <v>33.826099999999997</v>
      </c>
      <c r="K365">
        <v>23</v>
      </c>
      <c r="L365" s="2">
        <v>17.7</v>
      </c>
    </row>
    <row r="366" spans="1:12" x14ac:dyDescent="0.25">
      <c r="A366">
        <v>11530</v>
      </c>
      <c r="B366" s="2">
        <v>98.239009999999993</v>
      </c>
      <c r="C366" s="3">
        <v>28155</v>
      </c>
      <c r="D366" s="4">
        <v>35620</v>
      </c>
      <c r="E366" t="s">
        <v>1937</v>
      </c>
      <c r="F366" s="4" t="s">
        <v>1280</v>
      </c>
      <c r="G366" s="5">
        <v>18333</v>
      </c>
      <c r="H366" s="6">
        <v>0.62959529999999997</v>
      </c>
      <c r="I366" s="7">
        <v>164.167</v>
      </c>
      <c r="J366" s="2">
        <v>29.25</v>
      </c>
      <c r="K366">
        <v>40</v>
      </c>
      <c r="L366" s="2">
        <v>4.9000000000000004</v>
      </c>
    </row>
    <row r="367" spans="1:12" x14ac:dyDescent="0.25">
      <c r="A367">
        <v>68517</v>
      </c>
      <c r="B367" s="2">
        <v>98.234539999999996</v>
      </c>
      <c r="C367" s="3">
        <v>691</v>
      </c>
      <c r="D367" s="4">
        <v>30700</v>
      </c>
      <c r="E367" t="s">
        <v>230</v>
      </c>
      <c r="F367" s="4" t="s">
        <v>12738</v>
      </c>
      <c r="G367" s="5">
        <v>344</v>
      </c>
      <c r="H367" s="6">
        <v>0.53333339999999996</v>
      </c>
      <c r="I367" s="7">
        <v>180.77699999999999</v>
      </c>
      <c r="J367" s="2">
        <v>62</v>
      </c>
      <c r="K367">
        <v>1</v>
      </c>
    </row>
    <row r="368" spans="1:12" x14ac:dyDescent="0.25">
      <c r="A368">
        <v>55439</v>
      </c>
      <c r="B368" s="2">
        <v>98.232990000000001</v>
      </c>
      <c r="C368" s="3">
        <v>9001</v>
      </c>
      <c r="D368" s="4">
        <v>33460</v>
      </c>
      <c r="E368" t="s">
        <v>10500</v>
      </c>
      <c r="F368" s="4" t="s">
        <v>10428</v>
      </c>
      <c r="G368" s="5">
        <v>6172</v>
      </c>
      <c r="H368" s="6">
        <v>0.75603430000000005</v>
      </c>
      <c r="I368" s="7">
        <v>142.279</v>
      </c>
      <c r="J368" s="2">
        <v>36.769199999999998</v>
      </c>
      <c r="K368">
        <v>13</v>
      </c>
      <c r="L368" s="2">
        <v>32.4</v>
      </c>
    </row>
    <row r="369" spans="1:12" x14ac:dyDescent="0.25">
      <c r="A369">
        <v>48009</v>
      </c>
      <c r="B369" s="2">
        <v>98.228080000000006</v>
      </c>
      <c r="C369" s="3">
        <v>20381</v>
      </c>
      <c r="D369" s="4">
        <v>19820</v>
      </c>
      <c r="E369" t="s">
        <v>1579</v>
      </c>
      <c r="F369" s="4" t="s">
        <v>9106</v>
      </c>
      <c r="G369" s="5">
        <v>14272</v>
      </c>
      <c r="H369" s="6">
        <v>0.77424329999999997</v>
      </c>
      <c r="I369" s="7">
        <v>139.113</v>
      </c>
      <c r="J369" s="2">
        <v>33.218800000000002</v>
      </c>
      <c r="K369">
        <v>32</v>
      </c>
      <c r="L369" s="2">
        <v>15.3</v>
      </c>
    </row>
    <row r="370" spans="1:12" x14ac:dyDescent="0.25">
      <c r="A370">
        <v>11791</v>
      </c>
      <c r="B370" s="2">
        <v>98.220640000000003</v>
      </c>
      <c r="C370" s="3">
        <v>25212</v>
      </c>
      <c r="D370" s="4">
        <v>35620</v>
      </c>
      <c r="E370" t="s">
        <v>2029</v>
      </c>
      <c r="F370" s="4" t="s">
        <v>1280</v>
      </c>
      <c r="G370" s="5">
        <v>16860</v>
      </c>
      <c r="H370" s="6">
        <v>0.64495849999999999</v>
      </c>
      <c r="I370" s="7">
        <v>161.435</v>
      </c>
      <c r="J370" s="2">
        <v>30.684200000000001</v>
      </c>
      <c r="K370">
        <v>19</v>
      </c>
      <c r="L370" s="2">
        <v>8.1999999999999993</v>
      </c>
    </row>
    <row r="371" spans="1:12" x14ac:dyDescent="0.25">
      <c r="A371">
        <v>13087</v>
      </c>
      <c r="B371" s="2">
        <v>98.216579999999993</v>
      </c>
      <c r="C371" s="3">
        <v>177</v>
      </c>
      <c r="D371" s="4">
        <v>18660</v>
      </c>
      <c r="E371" t="s">
        <v>2503</v>
      </c>
      <c r="F371" s="4" t="s">
        <v>1280</v>
      </c>
      <c r="G371" s="5">
        <v>145</v>
      </c>
      <c r="H371" s="6">
        <v>0.7534246</v>
      </c>
      <c r="I371" s="7">
        <v>142.66900000000001</v>
      </c>
    </row>
    <row r="372" spans="1:12" x14ac:dyDescent="0.25">
      <c r="A372">
        <v>2090</v>
      </c>
      <c r="B372" s="2">
        <v>98.214119999999994</v>
      </c>
      <c r="C372" s="3">
        <v>14809</v>
      </c>
      <c r="D372" s="4">
        <v>14460</v>
      </c>
      <c r="E372" t="s">
        <v>309</v>
      </c>
      <c r="F372" s="4" t="s">
        <v>21</v>
      </c>
      <c r="G372" s="5">
        <v>10095</v>
      </c>
      <c r="H372" s="6">
        <v>0.69925709999999996</v>
      </c>
      <c r="I372" s="7">
        <v>151.99</v>
      </c>
      <c r="J372" s="2">
        <v>36.549999999999997</v>
      </c>
      <c r="K372">
        <v>20</v>
      </c>
      <c r="L372" s="2">
        <v>31</v>
      </c>
    </row>
    <row r="373" spans="1:12" x14ac:dyDescent="0.25">
      <c r="A373">
        <v>7059</v>
      </c>
      <c r="B373" s="2">
        <v>98.209230000000005</v>
      </c>
      <c r="C373" s="3">
        <v>15729</v>
      </c>
      <c r="D373" s="4">
        <v>35620</v>
      </c>
      <c r="E373" t="s">
        <v>65</v>
      </c>
      <c r="F373" s="4" t="s">
        <v>1341</v>
      </c>
      <c r="G373" s="5">
        <v>10388</v>
      </c>
      <c r="H373" s="6">
        <v>0.62354419999999999</v>
      </c>
      <c r="I373" s="7">
        <v>165.02199999999999</v>
      </c>
      <c r="J373" s="2">
        <v>30.071400000000001</v>
      </c>
      <c r="K373">
        <v>14</v>
      </c>
      <c r="L373" s="2">
        <v>6.7</v>
      </c>
    </row>
    <row r="374" spans="1:12" x14ac:dyDescent="0.25">
      <c r="A374">
        <v>66209</v>
      </c>
      <c r="B374" s="2">
        <v>98.203370000000007</v>
      </c>
      <c r="C374" s="3">
        <v>19156</v>
      </c>
      <c r="D374" s="4">
        <v>28140</v>
      </c>
      <c r="E374" t="s">
        <v>12517</v>
      </c>
      <c r="F374" s="4" t="s">
        <v>12494</v>
      </c>
      <c r="G374" s="5">
        <v>14074</v>
      </c>
      <c r="H374" s="6">
        <v>0.7295722</v>
      </c>
      <c r="I374" s="7">
        <v>146.69</v>
      </c>
      <c r="J374" s="2">
        <v>34.7059</v>
      </c>
      <c r="K374">
        <v>17</v>
      </c>
      <c r="L374" s="2">
        <v>21.8</v>
      </c>
    </row>
    <row r="375" spans="1:12" x14ac:dyDescent="0.25">
      <c r="A375">
        <v>60564</v>
      </c>
      <c r="B375" s="2">
        <v>98.193939999999998</v>
      </c>
      <c r="C375" s="3">
        <v>41832</v>
      </c>
      <c r="D375" s="4">
        <v>16980</v>
      </c>
      <c r="E375" t="s">
        <v>11607</v>
      </c>
      <c r="F375" s="4" t="s">
        <v>11490</v>
      </c>
      <c r="G375" s="5">
        <v>25297</v>
      </c>
      <c r="H375" s="6">
        <v>0.699411</v>
      </c>
      <c r="I375" s="7">
        <v>151.846</v>
      </c>
      <c r="J375" s="2">
        <v>35.5</v>
      </c>
      <c r="K375">
        <v>22</v>
      </c>
      <c r="L375" s="2">
        <v>26</v>
      </c>
    </row>
    <row r="376" spans="1:12" x14ac:dyDescent="0.25">
      <c r="A376">
        <v>7039</v>
      </c>
      <c r="B376" s="2">
        <v>98.183030000000002</v>
      </c>
      <c r="C376" s="3">
        <v>29617</v>
      </c>
      <c r="D376" s="4">
        <v>35620</v>
      </c>
      <c r="E376" t="s">
        <v>1366</v>
      </c>
      <c r="F376" s="4" t="s">
        <v>1341</v>
      </c>
      <c r="G376" s="5">
        <v>20315</v>
      </c>
      <c r="H376" s="6">
        <v>0.67949789999999999</v>
      </c>
      <c r="I376" s="7">
        <v>155.28700000000001</v>
      </c>
      <c r="J376" s="2">
        <v>27.410299999999999</v>
      </c>
      <c r="K376">
        <v>39</v>
      </c>
      <c r="L376" s="2">
        <v>2.2000000000000002</v>
      </c>
    </row>
    <row r="377" spans="1:12" x14ac:dyDescent="0.25">
      <c r="A377">
        <v>1810</v>
      </c>
      <c r="B377" s="2">
        <v>98.172830000000005</v>
      </c>
      <c r="C377" s="3">
        <v>34250</v>
      </c>
      <c r="D377" s="4">
        <v>14460</v>
      </c>
      <c r="E377" t="s">
        <v>236</v>
      </c>
      <c r="F377" s="4" t="s">
        <v>21</v>
      </c>
      <c r="G377" s="5">
        <v>22267</v>
      </c>
      <c r="H377" s="6">
        <v>0.70482310000000004</v>
      </c>
      <c r="I377" s="7">
        <v>150.89099999999999</v>
      </c>
      <c r="J377" s="2">
        <v>33.948300000000003</v>
      </c>
      <c r="K377">
        <v>58</v>
      </c>
      <c r="L377" s="2">
        <v>18.3</v>
      </c>
    </row>
    <row r="378" spans="1:12" x14ac:dyDescent="0.25">
      <c r="A378">
        <v>2052</v>
      </c>
      <c r="B378" s="2">
        <v>98.165599999999998</v>
      </c>
      <c r="C378" s="3">
        <v>12236</v>
      </c>
      <c r="D378" s="4">
        <v>14460</v>
      </c>
      <c r="E378" t="s">
        <v>298</v>
      </c>
      <c r="F378" s="4" t="s">
        <v>21</v>
      </c>
      <c r="G378" s="5">
        <v>7989</v>
      </c>
      <c r="H378" s="6">
        <v>0.67822280000000001</v>
      </c>
      <c r="I378" s="7">
        <v>155.417</v>
      </c>
      <c r="J378" s="2">
        <v>30.05</v>
      </c>
      <c r="K378">
        <v>20</v>
      </c>
      <c r="L378" s="2">
        <v>6.6</v>
      </c>
    </row>
    <row r="379" spans="1:12" x14ac:dyDescent="0.25">
      <c r="A379">
        <v>5254</v>
      </c>
      <c r="B379" s="2">
        <v>98.163640000000001</v>
      </c>
      <c r="C379" s="3">
        <v>321</v>
      </c>
      <c r="D379" s="4">
        <v>13540</v>
      </c>
      <c r="E379" t="s">
        <v>272</v>
      </c>
      <c r="F379" s="4" t="s">
        <v>1030</v>
      </c>
      <c r="G379" s="5">
        <v>203</v>
      </c>
      <c r="H379" s="6">
        <v>0.74019599999999997</v>
      </c>
      <c r="I379" s="7">
        <v>144.53100000000001</v>
      </c>
      <c r="J379" s="2">
        <v>12</v>
      </c>
      <c r="K379">
        <v>1</v>
      </c>
    </row>
    <row r="380" spans="1:12" x14ac:dyDescent="0.25">
      <c r="A380">
        <v>93108</v>
      </c>
      <c r="B380" s="2">
        <v>98.161609999999996</v>
      </c>
      <c r="C380" s="3">
        <v>12119</v>
      </c>
      <c r="D380" s="4">
        <v>42200</v>
      </c>
      <c r="E380" t="s">
        <v>15616</v>
      </c>
      <c r="F380" s="4" t="s">
        <v>15368</v>
      </c>
      <c r="G380" s="5">
        <v>8220</v>
      </c>
      <c r="H380" s="6">
        <v>0.68430659999999999</v>
      </c>
      <c r="I380" s="7">
        <v>153.28100000000001</v>
      </c>
      <c r="J380" s="2">
        <v>32.222200000000001</v>
      </c>
      <c r="K380">
        <v>9</v>
      </c>
    </row>
    <row r="381" spans="1:12" x14ac:dyDescent="0.25">
      <c r="A381">
        <v>2138</v>
      </c>
      <c r="B381" s="2">
        <v>98.154430000000005</v>
      </c>
      <c r="C381" s="3">
        <v>36937</v>
      </c>
      <c r="D381" s="4">
        <v>14460</v>
      </c>
      <c r="E381" t="s">
        <v>320</v>
      </c>
      <c r="F381" s="4" t="s">
        <v>21</v>
      </c>
      <c r="G381" s="5">
        <v>21837</v>
      </c>
      <c r="H381" s="6">
        <v>0.84595659999999995</v>
      </c>
      <c r="I381" s="7">
        <v>125.28400000000001</v>
      </c>
      <c r="J381" s="2">
        <v>26.430800000000001</v>
      </c>
      <c r="K381">
        <v>130</v>
      </c>
      <c r="L381" s="2">
        <v>1.4</v>
      </c>
    </row>
    <row r="382" spans="1:12" x14ac:dyDescent="0.25">
      <c r="A382">
        <v>77098</v>
      </c>
      <c r="B382" s="2">
        <v>98.14658</v>
      </c>
      <c r="C382" s="3">
        <v>13090</v>
      </c>
      <c r="D382" s="4">
        <v>26420</v>
      </c>
      <c r="E382" t="s">
        <v>3103</v>
      </c>
      <c r="F382" s="4" t="s">
        <v>13752</v>
      </c>
      <c r="G382" s="5">
        <v>10897</v>
      </c>
      <c r="H382" s="6">
        <v>0.76103509999999996</v>
      </c>
      <c r="I382" s="7">
        <v>139.85400000000001</v>
      </c>
      <c r="J382" s="2">
        <v>30.833300000000001</v>
      </c>
      <c r="K382">
        <v>30</v>
      </c>
      <c r="L382" s="2">
        <v>8.5</v>
      </c>
    </row>
    <row r="383" spans="1:12" x14ac:dyDescent="0.25">
      <c r="A383">
        <v>59071</v>
      </c>
      <c r="B383" s="2">
        <v>98.143950000000004</v>
      </c>
      <c r="C383" s="3">
        <v>104</v>
      </c>
      <c r="D383" s="4">
        <v>13740</v>
      </c>
      <c r="E383" t="s">
        <v>2344</v>
      </c>
      <c r="F383" s="4" t="s">
        <v>11278</v>
      </c>
      <c r="G383" s="5">
        <v>94</v>
      </c>
      <c r="H383" s="6">
        <v>0.6</v>
      </c>
      <c r="I383" s="7">
        <v>167.64699999999999</v>
      </c>
    </row>
    <row r="384" spans="1:12" x14ac:dyDescent="0.25">
      <c r="A384">
        <v>64112</v>
      </c>
      <c r="B384" s="2">
        <v>98.142449999999997</v>
      </c>
      <c r="C384" s="3">
        <v>8418</v>
      </c>
      <c r="D384" s="4">
        <v>28140</v>
      </c>
      <c r="E384" t="s">
        <v>12261</v>
      </c>
      <c r="F384" s="4" t="s">
        <v>12102</v>
      </c>
      <c r="G384" s="5">
        <v>6168</v>
      </c>
      <c r="H384" s="6">
        <v>0.73459790000000003</v>
      </c>
      <c r="I384" s="7">
        <v>144.333</v>
      </c>
      <c r="J384" s="2">
        <v>36.142899999999997</v>
      </c>
      <c r="K384">
        <v>14</v>
      </c>
      <c r="L384" s="2">
        <v>29</v>
      </c>
    </row>
    <row r="385" spans="1:12" x14ac:dyDescent="0.25">
      <c r="A385">
        <v>48302</v>
      </c>
      <c r="B385" s="2">
        <v>98.138260000000002</v>
      </c>
      <c r="C385" s="3">
        <v>15413</v>
      </c>
      <c r="D385" s="4">
        <v>19820</v>
      </c>
      <c r="E385" t="s">
        <v>9166</v>
      </c>
      <c r="F385" s="4" t="s">
        <v>9106</v>
      </c>
      <c r="G385" s="5">
        <v>11383</v>
      </c>
      <c r="H385" s="6">
        <v>0.6817183</v>
      </c>
      <c r="I385" s="7">
        <v>153.321</v>
      </c>
      <c r="J385" s="2">
        <v>34.538499999999999</v>
      </c>
      <c r="K385">
        <v>13</v>
      </c>
      <c r="L385" s="2">
        <v>21</v>
      </c>
    </row>
    <row r="386" spans="1:12" x14ac:dyDescent="0.25">
      <c r="A386">
        <v>6831</v>
      </c>
      <c r="B386" s="2">
        <v>98.13297</v>
      </c>
      <c r="C386" s="3">
        <v>15119</v>
      </c>
      <c r="D386" s="4">
        <v>14860</v>
      </c>
      <c r="E386" t="s">
        <v>1334</v>
      </c>
      <c r="F386" s="4" t="s">
        <v>1198</v>
      </c>
      <c r="G386" s="5">
        <v>10656</v>
      </c>
      <c r="H386" s="6">
        <v>0.641235</v>
      </c>
      <c r="I386" s="7">
        <v>160.15600000000001</v>
      </c>
      <c r="J386" s="2">
        <v>24.076899999999998</v>
      </c>
      <c r="K386">
        <v>13</v>
      </c>
      <c r="L386" s="2">
        <v>0.6</v>
      </c>
    </row>
    <row r="387" spans="1:12" x14ac:dyDescent="0.25">
      <c r="A387">
        <v>19072</v>
      </c>
      <c r="B387" s="2">
        <v>98.128799999999998</v>
      </c>
      <c r="C387" s="3">
        <v>9112</v>
      </c>
      <c r="D387" s="4">
        <v>37980</v>
      </c>
      <c r="E387" t="s">
        <v>4214</v>
      </c>
      <c r="F387" s="4" t="s">
        <v>3003</v>
      </c>
      <c r="G387" s="5">
        <v>6804</v>
      </c>
      <c r="H387" s="6">
        <v>0.74092579999999997</v>
      </c>
      <c r="I387" s="7">
        <v>142.92400000000001</v>
      </c>
      <c r="J387" s="2">
        <v>31.157900000000001</v>
      </c>
      <c r="K387">
        <v>19</v>
      </c>
      <c r="L387" s="2">
        <v>9.1999999999999993</v>
      </c>
    </row>
    <row r="388" spans="1:12" x14ac:dyDescent="0.25">
      <c r="A388">
        <v>7739</v>
      </c>
      <c r="B388" s="2">
        <v>98.126239999999996</v>
      </c>
      <c r="C388" s="3">
        <v>5920</v>
      </c>
      <c r="D388" s="4">
        <v>35620</v>
      </c>
      <c r="E388" t="s">
        <v>1507</v>
      </c>
      <c r="F388" s="4" t="s">
        <v>1341</v>
      </c>
      <c r="G388" s="5">
        <v>3917</v>
      </c>
      <c r="H388" s="6">
        <v>0.63629400000000003</v>
      </c>
      <c r="I388" s="7">
        <v>160.96199999999999</v>
      </c>
      <c r="J388" s="2">
        <v>36.875</v>
      </c>
      <c r="K388">
        <v>8</v>
      </c>
    </row>
    <row r="389" spans="1:12" x14ac:dyDescent="0.25">
      <c r="A389">
        <v>60305</v>
      </c>
      <c r="B389" s="2">
        <v>98.123620000000003</v>
      </c>
      <c r="C389" s="3">
        <v>11211</v>
      </c>
      <c r="D389" s="4">
        <v>16980</v>
      </c>
      <c r="E389" t="s">
        <v>11554</v>
      </c>
      <c r="F389" s="4" t="s">
        <v>11490</v>
      </c>
      <c r="G389" s="5">
        <v>7013</v>
      </c>
      <c r="H389" s="6">
        <v>0.72265789999999996</v>
      </c>
      <c r="I389" s="7">
        <v>145.86099999999999</v>
      </c>
      <c r="J389" s="2">
        <v>31.074100000000001</v>
      </c>
      <c r="K389">
        <v>27</v>
      </c>
      <c r="L389" s="2">
        <v>9</v>
      </c>
    </row>
    <row r="390" spans="1:12" x14ac:dyDescent="0.25">
      <c r="A390">
        <v>77059</v>
      </c>
      <c r="B390" s="2">
        <v>98.118970000000004</v>
      </c>
      <c r="C390" s="3">
        <v>18763</v>
      </c>
      <c r="D390" s="4">
        <v>26420</v>
      </c>
      <c r="E390" t="s">
        <v>3103</v>
      </c>
      <c r="F390" s="4" t="s">
        <v>13752</v>
      </c>
      <c r="G390" s="5">
        <v>12376</v>
      </c>
      <c r="H390" s="6">
        <v>0.71277369999999995</v>
      </c>
      <c r="I390" s="7">
        <v>147.196</v>
      </c>
      <c r="J390" s="2">
        <v>32.923099999999998</v>
      </c>
      <c r="K390">
        <v>13</v>
      </c>
      <c r="L390" s="2">
        <v>14.3</v>
      </c>
    </row>
    <row r="391" spans="1:12" x14ac:dyDescent="0.25">
      <c r="A391">
        <v>2067</v>
      </c>
      <c r="B391" s="2">
        <v>98.113140000000001</v>
      </c>
      <c r="C391" s="3">
        <v>17702</v>
      </c>
      <c r="D391" s="4">
        <v>14460</v>
      </c>
      <c r="E391" t="s">
        <v>305</v>
      </c>
      <c r="F391" s="4" t="s">
        <v>21</v>
      </c>
      <c r="G391" s="5">
        <v>12003</v>
      </c>
      <c r="H391" s="6">
        <v>0.72409190000000001</v>
      </c>
      <c r="I391" s="7">
        <v>145.12100000000001</v>
      </c>
      <c r="J391" s="2">
        <v>29.166699999999999</v>
      </c>
      <c r="K391">
        <v>30</v>
      </c>
      <c r="L391" s="2">
        <v>4.8</v>
      </c>
    </row>
    <row r="392" spans="1:12" x14ac:dyDescent="0.25">
      <c r="A392">
        <v>90024</v>
      </c>
      <c r="B392" s="2">
        <v>98.104789999999994</v>
      </c>
      <c r="C392" s="3">
        <v>50117</v>
      </c>
      <c r="D392" s="4">
        <v>31080</v>
      </c>
      <c r="E392" t="s">
        <v>15367</v>
      </c>
      <c r="F392" s="4" t="s">
        <v>15368</v>
      </c>
      <c r="G392" s="5">
        <v>22878</v>
      </c>
      <c r="H392" s="6">
        <v>0.71607149999999997</v>
      </c>
      <c r="I392" s="7">
        <v>146.33000000000001</v>
      </c>
      <c r="J392" s="2">
        <v>29.5806</v>
      </c>
      <c r="K392">
        <v>31</v>
      </c>
      <c r="L392" s="2">
        <v>5.6</v>
      </c>
    </row>
    <row r="393" spans="1:12" x14ac:dyDescent="0.25">
      <c r="A393">
        <v>60184</v>
      </c>
      <c r="B393" s="2">
        <v>98.098889999999997</v>
      </c>
      <c r="C393" s="3">
        <v>2424</v>
      </c>
      <c r="D393" s="4">
        <v>16980</v>
      </c>
      <c r="E393" t="s">
        <v>794</v>
      </c>
      <c r="F393" s="4" t="s">
        <v>11490</v>
      </c>
      <c r="G393" s="5">
        <v>1769</v>
      </c>
      <c r="H393" s="6">
        <v>0.55254239999999999</v>
      </c>
      <c r="I393" s="7">
        <v>174.417</v>
      </c>
      <c r="J393" s="2">
        <v>36</v>
      </c>
      <c r="K393">
        <v>4</v>
      </c>
    </row>
    <row r="394" spans="1:12" x14ac:dyDescent="0.25">
      <c r="A394">
        <v>11790</v>
      </c>
      <c r="B394" s="2">
        <v>98.096170000000001</v>
      </c>
      <c r="C394" s="3">
        <v>18627</v>
      </c>
      <c r="D394" s="4">
        <v>35620</v>
      </c>
      <c r="E394" t="s">
        <v>2028</v>
      </c>
      <c r="F394" s="4" t="s">
        <v>1280</v>
      </c>
      <c r="G394" s="5">
        <v>9614</v>
      </c>
      <c r="H394" s="6">
        <v>0.65169010000000005</v>
      </c>
      <c r="I394" s="7">
        <v>157.197</v>
      </c>
      <c r="J394" s="2">
        <v>38.75</v>
      </c>
      <c r="K394">
        <v>12</v>
      </c>
      <c r="L394" s="2">
        <v>43.7</v>
      </c>
    </row>
    <row r="395" spans="1:12" x14ac:dyDescent="0.25">
      <c r="A395">
        <v>66206</v>
      </c>
      <c r="B395" s="2">
        <v>98.092160000000007</v>
      </c>
      <c r="C395" s="3">
        <v>10085</v>
      </c>
      <c r="D395" s="4">
        <v>28140</v>
      </c>
      <c r="E395" t="s">
        <v>12517</v>
      </c>
      <c r="F395" s="4" t="s">
        <v>12494</v>
      </c>
      <c r="G395" s="5">
        <v>7150</v>
      </c>
      <c r="H395" s="6">
        <v>0.75454549999999998</v>
      </c>
      <c r="I395" s="7">
        <v>139.41200000000001</v>
      </c>
      <c r="J395" s="2">
        <v>37.75</v>
      </c>
      <c r="K395">
        <v>16</v>
      </c>
      <c r="L395" s="2">
        <v>37.9</v>
      </c>
    </row>
    <row r="396" spans="1:12" x14ac:dyDescent="0.25">
      <c r="A396">
        <v>60601</v>
      </c>
      <c r="B396" s="2">
        <v>98.088290000000001</v>
      </c>
      <c r="C396" s="3">
        <v>10894</v>
      </c>
      <c r="D396" s="4">
        <v>16980</v>
      </c>
      <c r="E396" t="s">
        <v>11616</v>
      </c>
      <c r="F396" s="4" t="s">
        <v>11490</v>
      </c>
      <c r="G396" s="5">
        <v>9010</v>
      </c>
      <c r="H396" s="6">
        <v>0.7876803</v>
      </c>
      <c r="I396" s="7">
        <v>133.60300000000001</v>
      </c>
      <c r="J396" s="2">
        <v>33.928600000000003</v>
      </c>
      <c r="K396">
        <v>28</v>
      </c>
      <c r="L396" s="2">
        <v>18.2</v>
      </c>
    </row>
    <row r="397" spans="1:12" x14ac:dyDescent="0.25">
      <c r="A397">
        <v>92121</v>
      </c>
      <c r="B397" s="2">
        <v>98.085430000000002</v>
      </c>
      <c r="C397" s="3">
        <v>4831</v>
      </c>
      <c r="D397" s="4">
        <v>41740</v>
      </c>
      <c r="E397" t="s">
        <v>14226</v>
      </c>
      <c r="F397" s="4" t="s">
        <v>15368</v>
      </c>
      <c r="G397" s="5">
        <v>2934</v>
      </c>
      <c r="H397" s="6">
        <v>0.74812540000000005</v>
      </c>
      <c r="I397" s="7">
        <v>140.398</v>
      </c>
      <c r="J397" s="2">
        <v>32.5</v>
      </c>
      <c r="K397">
        <v>2</v>
      </c>
    </row>
    <row r="398" spans="1:12" x14ac:dyDescent="0.25">
      <c r="A398">
        <v>7030</v>
      </c>
      <c r="B398" s="2">
        <v>98.075320000000005</v>
      </c>
      <c r="C398" s="3">
        <v>51979</v>
      </c>
      <c r="D398" s="4">
        <v>35620</v>
      </c>
      <c r="E398" t="s">
        <v>1359</v>
      </c>
      <c r="F398" s="4" t="s">
        <v>1341</v>
      </c>
      <c r="G398" s="5">
        <v>39318</v>
      </c>
      <c r="H398" s="6">
        <v>0.7425098</v>
      </c>
      <c r="I398" s="7">
        <v>140.89599999999999</v>
      </c>
      <c r="J398" s="2">
        <v>34.520000000000003</v>
      </c>
      <c r="K398">
        <v>50</v>
      </c>
      <c r="L398" s="2">
        <v>20.9</v>
      </c>
    </row>
    <row r="399" spans="1:12" x14ac:dyDescent="0.25">
      <c r="A399">
        <v>48070</v>
      </c>
      <c r="B399" s="2">
        <v>98.064859999999996</v>
      </c>
      <c r="C399" s="3">
        <v>6309</v>
      </c>
      <c r="D399" s="4">
        <v>19820</v>
      </c>
      <c r="E399" t="s">
        <v>9131</v>
      </c>
      <c r="F399" s="4" t="s">
        <v>9106</v>
      </c>
      <c r="G399" s="5">
        <v>4425</v>
      </c>
      <c r="H399" s="6">
        <v>0.79412430000000001</v>
      </c>
      <c r="I399" s="7">
        <v>131.76499999999999</v>
      </c>
      <c r="J399" s="2">
        <v>32.071399999999997</v>
      </c>
      <c r="K399">
        <v>14</v>
      </c>
      <c r="L399" s="2">
        <v>11.3</v>
      </c>
    </row>
    <row r="400" spans="1:12" x14ac:dyDescent="0.25">
      <c r="A400">
        <v>19106</v>
      </c>
      <c r="B400" s="2">
        <v>98.061419999999998</v>
      </c>
      <c r="C400" s="3">
        <v>11473</v>
      </c>
      <c r="D400" s="4">
        <v>37980</v>
      </c>
      <c r="E400" t="s">
        <v>2682</v>
      </c>
      <c r="F400" s="4" t="s">
        <v>3003</v>
      </c>
      <c r="G400" s="5">
        <v>9918</v>
      </c>
      <c r="H400" s="6">
        <v>0.7508821</v>
      </c>
      <c r="I400" s="7">
        <v>139.196</v>
      </c>
      <c r="J400" s="2">
        <v>30.2</v>
      </c>
      <c r="K400">
        <v>25</v>
      </c>
      <c r="L400" s="2">
        <v>7</v>
      </c>
    </row>
    <row r="401" spans="1:12" x14ac:dyDescent="0.25">
      <c r="A401">
        <v>94107</v>
      </c>
      <c r="B401" s="2">
        <v>98.053579999999997</v>
      </c>
      <c r="C401" s="3">
        <v>27791</v>
      </c>
      <c r="D401" s="4">
        <v>41860</v>
      </c>
      <c r="E401" t="s">
        <v>15761</v>
      </c>
      <c r="F401" s="4" t="s">
        <v>15368</v>
      </c>
      <c r="G401" s="5">
        <v>22822</v>
      </c>
      <c r="H401" s="6">
        <v>0.71825430000000001</v>
      </c>
      <c r="I401" s="7">
        <v>144.80600000000001</v>
      </c>
      <c r="J401" s="2">
        <v>28.567900000000002</v>
      </c>
      <c r="K401">
        <v>81</v>
      </c>
      <c r="L401" s="2">
        <v>3.6</v>
      </c>
    </row>
    <row r="402" spans="1:12" x14ac:dyDescent="0.25">
      <c r="A402">
        <v>2445</v>
      </c>
      <c r="B402" s="2">
        <v>98.044730000000001</v>
      </c>
      <c r="C402" s="3">
        <v>20722</v>
      </c>
      <c r="D402" s="4">
        <v>14460</v>
      </c>
      <c r="E402" t="s">
        <v>361</v>
      </c>
      <c r="F402" s="4" t="s">
        <v>21</v>
      </c>
      <c r="G402" s="5">
        <v>14149</v>
      </c>
      <c r="H402" s="6">
        <v>0.77680400000000005</v>
      </c>
      <c r="I402" s="7">
        <v>134.68799999999999</v>
      </c>
      <c r="J402" s="2">
        <v>26.5806</v>
      </c>
      <c r="K402">
        <v>31</v>
      </c>
      <c r="L402" s="2">
        <v>1.6</v>
      </c>
    </row>
    <row r="403" spans="1:12" x14ac:dyDescent="0.25">
      <c r="A403">
        <v>6001</v>
      </c>
      <c r="B403" s="2">
        <v>98.038210000000007</v>
      </c>
      <c r="C403" s="3">
        <v>18597</v>
      </c>
      <c r="D403" s="4">
        <v>25540</v>
      </c>
      <c r="E403" t="s">
        <v>338</v>
      </c>
      <c r="F403" s="4" t="s">
        <v>1198</v>
      </c>
      <c r="G403" s="5">
        <v>13105</v>
      </c>
      <c r="H403" s="6">
        <v>0.68586899999999995</v>
      </c>
      <c r="I403" s="7">
        <v>150.28200000000001</v>
      </c>
      <c r="J403" s="2">
        <v>35.428600000000003</v>
      </c>
      <c r="K403">
        <v>14</v>
      </c>
      <c r="L403" s="2">
        <v>25.7</v>
      </c>
    </row>
    <row r="404" spans="1:12" x14ac:dyDescent="0.25">
      <c r="A404">
        <v>3755</v>
      </c>
      <c r="B404" s="2">
        <v>98.033959999999993</v>
      </c>
      <c r="C404" s="3">
        <v>10430</v>
      </c>
      <c r="D404" s="4">
        <v>17200</v>
      </c>
      <c r="E404" t="s">
        <v>344</v>
      </c>
      <c r="F404" s="4" t="s">
        <v>520</v>
      </c>
      <c r="G404" s="5">
        <v>4714</v>
      </c>
      <c r="H404" s="6">
        <v>0.81204920000000003</v>
      </c>
      <c r="I404" s="7">
        <v>128.47499999999999</v>
      </c>
      <c r="J404" s="2">
        <v>30.368400000000001</v>
      </c>
      <c r="K404">
        <v>19</v>
      </c>
      <c r="L404" s="2">
        <v>7.4</v>
      </c>
    </row>
    <row r="405" spans="1:12" x14ac:dyDescent="0.25">
      <c r="A405">
        <v>19087</v>
      </c>
      <c r="B405" s="2">
        <v>98.027810000000002</v>
      </c>
      <c r="C405" s="3">
        <v>32659</v>
      </c>
      <c r="D405" s="4">
        <v>37980</v>
      </c>
      <c r="E405" t="s">
        <v>794</v>
      </c>
      <c r="F405" s="4" t="s">
        <v>3003</v>
      </c>
      <c r="G405" s="5">
        <v>20951</v>
      </c>
      <c r="H405" s="6">
        <v>0.73671900000000001</v>
      </c>
      <c r="I405" s="7">
        <v>141.29300000000001</v>
      </c>
      <c r="J405" s="2">
        <v>29.86</v>
      </c>
      <c r="K405">
        <v>50</v>
      </c>
      <c r="L405" s="2">
        <v>6.3</v>
      </c>
    </row>
    <row r="406" spans="1:12" x14ac:dyDescent="0.25">
      <c r="A406">
        <v>22743</v>
      </c>
      <c r="B406" s="2">
        <v>98.022739999999999</v>
      </c>
      <c r="C406" s="3">
        <v>294</v>
      </c>
      <c r="E406" t="s">
        <v>4728</v>
      </c>
      <c r="F406" s="4" t="s">
        <v>4335</v>
      </c>
      <c r="G406" s="5">
        <v>246</v>
      </c>
      <c r="H406" s="6">
        <v>0.83739839999999999</v>
      </c>
      <c r="I406" s="7">
        <v>123.69799999999999</v>
      </c>
    </row>
    <row r="407" spans="1:12" x14ac:dyDescent="0.25">
      <c r="A407">
        <v>1740</v>
      </c>
      <c r="B407" s="2">
        <v>98.021879999999996</v>
      </c>
      <c r="C407" s="3">
        <v>5019</v>
      </c>
      <c r="D407" s="4">
        <v>49340</v>
      </c>
      <c r="E407" t="s">
        <v>215</v>
      </c>
      <c r="F407" s="4" t="s">
        <v>21</v>
      </c>
      <c r="G407" s="5">
        <v>3318</v>
      </c>
      <c r="H407" s="6">
        <v>0.66154310000000005</v>
      </c>
      <c r="I407" s="7">
        <v>154.02000000000001</v>
      </c>
      <c r="J407" s="2">
        <v>41</v>
      </c>
      <c r="K407">
        <v>7</v>
      </c>
    </row>
    <row r="408" spans="1:12" x14ac:dyDescent="0.25">
      <c r="A408">
        <v>75022</v>
      </c>
      <c r="B408" s="2">
        <v>98.017650000000003</v>
      </c>
      <c r="C408" s="3">
        <v>23142</v>
      </c>
      <c r="D408" s="4">
        <v>19100</v>
      </c>
      <c r="E408" t="s">
        <v>13754</v>
      </c>
      <c r="F408" s="4" t="s">
        <v>13752</v>
      </c>
      <c r="G408" s="5">
        <v>14390</v>
      </c>
      <c r="H408" s="6">
        <v>0.65811969999999997</v>
      </c>
      <c r="I408" s="7">
        <v>154.363</v>
      </c>
      <c r="J408" s="2">
        <v>39.555599999999998</v>
      </c>
      <c r="K408">
        <v>9</v>
      </c>
    </row>
    <row r="409" spans="1:12" x14ac:dyDescent="0.25">
      <c r="A409">
        <v>94087</v>
      </c>
      <c r="B409" s="2">
        <v>98.004909999999995</v>
      </c>
      <c r="C409" s="3">
        <v>55229</v>
      </c>
      <c r="D409" s="4">
        <v>41940</v>
      </c>
      <c r="E409" t="s">
        <v>13788</v>
      </c>
      <c r="F409" s="4" t="s">
        <v>15368</v>
      </c>
      <c r="G409" s="5">
        <v>38824</v>
      </c>
      <c r="H409" s="6">
        <v>0.68807949999999996</v>
      </c>
      <c r="I409" s="7">
        <v>149.113</v>
      </c>
      <c r="J409" s="2">
        <v>30.844200000000001</v>
      </c>
      <c r="K409">
        <v>77</v>
      </c>
      <c r="L409" s="2">
        <v>8.5</v>
      </c>
    </row>
    <row r="410" spans="1:12" x14ac:dyDescent="0.25">
      <c r="A410">
        <v>7079</v>
      </c>
      <c r="B410" s="2">
        <v>97.993290000000002</v>
      </c>
      <c r="C410" s="3">
        <v>16475</v>
      </c>
      <c r="D410" s="4">
        <v>35620</v>
      </c>
      <c r="E410" t="s">
        <v>1394</v>
      </c>
      <c r="F410" s="4" t="s">
        <v>1341</v>
      </c>
      <c r="G410" s="5">
        <v>9704</v>
      </c>
      <c r="H410" s="6">
        <v>0.67532199999999998</v>
      </c>
      <c r="I410" s="7">
        <v>151.09899999999999</v>
      </c>
      <c r="J410" s="2">
        <v>33.174999999999997</v>
      </c>
      <c r="K410">
        <v>40</v>
      </c>
      <c r="L410" s="2">
        <v>15.2</v>
      </c>
    </row>
    <row r="411" spans="1:12" x14ac:dyDescent="0.25">
      <c r="A411">
        <v>6824</v>
      </c>
      <c r="B411" s="2">
        <v>97.985919999999993</v>
      </c>
      <c r="C411" s="3">
        <v>35029</v>
      </c>
      <c r="D411" s="4">
        <v>14860</v>
      </c>
      <c r="E411" t="s">
        <v>1000</v>
      </c>
      <c r="F411" s="4" t="s">
        <v>1198</v>
      </c>
      <c r="G411" s="5">
        <v>21117</v>
      </c>
      <c r="H411" s="6">
        <v>0.65478049999999999</v>
      </c>
      <c r="I411" s="7">
        <v>154.35300000000001</v>
      </c>
      <c r="J411" s="2">
        <v>31.458300000000001</v>
      </c>
      <c r="K411">
        <v>24</v>
      </c>
      <c r="L411" s="2">
        <v>9.9</v>
      </c>
    </row>
    <row r="412" spans="1:12" x14ac:dyDescent="0.25">
      <c r="A412">
        <v>94127</v>
      </c>
      <c r="B412" s="2">
        <v>97.9773</v>
      </c>
      <c r="C412" s="3">
        <v>19356</v>
      </c>
      <c r="D412" s="4">
        <v>41860</v>
      </c>
      <c r="E412" t="s">
        <v>15761</v>
      </c>
      <c r="F412" s="4" t="s">
        <v>15368</v>
      </c>
      <c r="G412" s="5">
        <v>14875</v>
      </c>
      <c r="H412" s="6">
        <v>0.66951260000000001</v>
      </c>
      <c r="I412" s="7">
        <v>151.69800000000001</v>
      </c>
      <c r="J412" s="2">
        <v>27.820499999999999</v>
      </c>
      <c r="K412">
        <v>39</v>
      </c>
      <c r="L412" s="2">
        <v>2.6</v>
      </c>
    </row>
    <row r="413" spans="1:12" x14ac:dyDescent="0.25">
      <c r="A413">
        <v>63141</v>
      </c>
      <c r="B413" s="2">
        <v>97.970410000000001</v>
      </c>
      <c r="C413" s="3">
        <v>19899</v>
      </c>
      <c r="D413" s="4">
        <v>41180</v>
      </c>
      <c r="E413" t="s">
        <v>9297</v>
      </c>
      <c r="F413" s="4" t="s">
        <v>12102</v>
      </c>
      <c r="G413" s="5">
        <v>13920</v>
      </c>
      <c r="H413" s="6">
        <v>0.72464079999999997</v>
      </c>
      <c r="I413" s="7">
        <v>141.881</v>
      </c>
      <c r="J413" s="2">
        <v>36.799999999999997</v>
      </c>
      <c r="K413">
        <v>40</v>
      </c>
      <c r="L413" s="2">
        <v>32.6</v>
      </c>
    </row>
    <row r="414" spans="1:12" x14ac:dyDescent="0.25">
      <c r="A414">
        <v>2881</v>
      </c>
      <c r="B414" s="2">
        <v>97.966620000000006</v>
      </c>
      <c r="C414" s="3">
        <v>8060</v>
      </c>
      <c r="D414" s="4">
        <v>39300</v>
      </c>
      <c r="E414" t="s">
        <v>353</v>
      </c>
      <c r="F414" s="4" t="s">
        <v>466</v>
      </c>
      <c r="G414" s="5">
        <v>1886</v>
      </c>
      <c r="H414" s="6">
        <v>0.7460234</v>
      </c>
      <c r="I414" s="7">
        <v>138.06800000000001</v>
      </c>
      <c r="J414" s="2">
        <v>32.200000000000003</v>
      </c>
      <c r="K414">
        <v>5</v>
      </c>
    </row>
    <row r="415" spans="1:12" x14ac:dyDescent="0.25">
      <c r="A415">
        <v>94062</v>
      </c>
      <c r="B415" s="2">
        <v>97.961500000000001</v>
      </c>
      <c r="C415" s="3">
        <v>27013</v>
      </c>
      <c r="D415" s="4">
        <v>41860</v>
      </c>
      <c r="E415" t="s">
        <v>15758</v>
      </c>
      <c r="F415" s="4" t="s">
        <v>15368</v>
      </c>
      <c r="G415" s="5">
        <v>19492</v>
      </c>
      <c r="H415" s="6">
        <v>0.59024209999999999</v>
      </c>
      <c r="I415" s="7">
        <v>164.886</v>
      </c>
      <c r="J415" s="2">
        <v>30.603400000000001</v>
      </c>
      <c r="K415">
        <v>58</v>
      </c>
      <c r="L415" s="2">
        <v>8</v>
      </c>
    </row>
    <row r="416" spans="1:12" x14ac:dyDescent="0.25">
      <c r="A416">
        <v>50252</v>
      </c>
      <c r="B416" s="2">
        <v>97.956810000000004</v>
      </c>
      <c r="C416" s="3">
        <v>138</v>
      </c>
      <c r="D416" s="4">
        <v>19780</v>
      </c>
      <c r="E416" t="s">
        <v>9667</v>
      </c>
      <c r="F416" s="4" t="s">
        <v>9593</v>
      </c>
      <c r="G416" s="5">
        <v>119</v>
      </c>
      <c r="H416" s="6">
        <v>0.125</v>
      </c>
      <c r="I416" s="7">
        <v>245.268</v>
      </c>
      <c r="J416" s="2">
        <v>66</v>
      </c>
      <c r="K416">
        <v>1</v>
      </c>
    </row>
    <row r="417" spans="1:12" x14ac:dyDescent="0.25">
      <c r="A417">
        <v>30573</v>
      </c>
      <c r="B417" s="2">
        <v>97.956739999999996</v>
      </c>
      <c r="C417" s="3">
        <v>225</v>
      </c>
      <c r="E417" t="s">
        <v>6495</v>
      </c>
      <c r="F417" s="4" t="s">
        <v>6363</v>
      </c>
      <c r="G417" s="5">
        <v>145</v>
      </c>
      <c r="H417" s="6">
        <v>0.80821920000000003</v>
      </c>
      <c r="I417" s="7">
        <v>127.167</v>
      </c>
    </row>
    <row r="418" spans="1:12" x14ac:dyDescent="0.25">
      <c r="A418">
        <v>7733</v>
      </c>
      <c r="B418" s="2">
        <v>97.954049999999995</v>
      </c>
      <c r="C418" s="3">
        <v>16656</v>
      </c>
      <c r="D418" s="4">
        <v>35620</v>
      </c>
      <c r="E418" t="s">
        <v>1502</v>
      </c>
      <c r="F418" s="4" t="s">
        <v>1341</v>
      </c>
      <c r="G418" s="5">
        <v>11156</v>
      </c>
      <c r="H418" s="6">
        <v>0.61862510000000004</v>
      </c>
      <c r="I418" s="7">
        <v>159.559</v>
      </c>
      <c r="J418" s="2">
        <v>27.615400000000001</v>
      </c>
      <c r="K418">
        <v>13</v>
      </c>
      <c r="L418" s="2">
        <v>2.4</v>
      </c>
    </row>
    <row r="419" spans="1:12" x14ac:dyDescent="0.25">
      <c r="A419">
        <v>94117</v>
      </c>
      <c r="B419" s="2">
        <v>97.943340000000006</v>
      </c>
      <c r="C419" s="3">
        <v>42638</v>
      </c>
      <c r="D419" s="4">
        <v>41860</v>
      </c>
      <c r="E419" t="s">
        <v>15761</v>
      </c>
      <c r="F419" s="4" t="s">
        <v>15368</v>
      </c>
      <c r="G419" s="5">
        <v>33527</v>
      </c>
      <c r="H419" s="6">
        <v>0.72566209999999998</v>
      </c>
      <c r="I419" s="7">
        <v>140.76</v>
      </c>
      <c r="J419" s="2">
        <v>28</v>
      </c>
      <c r="K419">
        <v>115</v>
      </c>
      <c r="L419" s="2">
        <v>2.8</v>
      </c>
    </row>
    <row r="420" spans="1:12" x14ac:dyDescent="0.25">
      <c r="A420">
        <v>1775</v>
      </c>
      <c r="B420" s="2">
        <v>97.934200000000004</v>
      </c>
      <c r="C420" s="3">
        <v>6841</v>
      </c>
      <c r="D420" s="4">
        <v>14460</v>
      </c>
      <c r="E420" t="s">
        <v>231</v>
      </c>
      <c r="F420" s="4" t="s">
        <v>21</v>
      </c>
      <c r="G420" s="5">
        <v>4679</v>
      </c>
      <c r="H420" s="6">
        <v>0.64722219999999997</v>
      </c>
      <c r="I420" s="7">
        <v>154.256</v>
      </c>
      <c r="J420" s="2">
        <v>40.071399999999997</v>
      </c>
      <c r="K420">
        <v>14</v>
      </c>
      <c r="L420" s="2">
        <v>51.7</v>
      </c>
    </row>
    <row r="421" spans="1:12" x14ac:dyDescent="0.25">
      <c r="A421">
        <v>95032</v>
      </c>
      <c r="B421" s="2">
        <v>97.928640000000001</v>
      </c>
      <c r="C421" s="3">
        <v>25898</v>
      </c>
      <c r="D421" s="4">
        <v>41940</v>
      </c>
      <c r="E421" t="s">
        <v>15828</v>
      </c>
      <c r="F421" s="4" t="s">
        <v>15368</v>
      </c>
      <c r="G421" s="5">
        <v>18552</v>
      </c>
      <c r="H421" s="6">
        <v>0.6618155</v>
      </c>
      <c r="I421" s="7">
        <v>151.691</v>
      </c>
      <c r="J421" s="2">
        <v>30.413799999999998</v>
      </c>
      <c r="K421">
        <v>29</v>
      </c>
      <c r="L421" s="2">
        <v>7.6</v>
      </c>
    </row>
    <row r="422" spans="1:12" x14ac:dyDescent="0.25">
      <c r="A422">
        <v>7045</v>
      </c>
      <c r="B422" s="2">
        <v>97.922610000000006</v>
      </c>
      <c r="C422" s="3">
        <v>9560</v>
      </c>
      <c r="D422" s="4">
        <v>35620</v>
      </c>
      <c r="E422" t="s">
        <v>1371</v>
      </c>
      <c r="F422" s="4" t="s">
        <v>1341</v>
      </c>
      <c r="G422" s="5">
        <v>6657</v>
      </c>
      <c r="H422" s="6">
        <v>0.60859110000000005</v>
      </c>
      <c r="I422" s="7">
        <v>160.488</v>
      </c>
      <c r="J422" s="2">
        <v>15.666700000000001</v>
      </c>
      <c r="K422">
        <v>6</v>
      </c>
    </row>
    <row r="423" spans="1:12" x14ac:dyDescent="0.25">
      <c r="A423">
        <v>7853</v>
      </c>
      <c r="B423" s="2">
        <v>97.918890000000005</v>
      </c>
      <c r="C423" s="3">
        <v>13420</v>
      </c>
      <c r="D423" s="4">
        <v>35620</v>
      </c>
      <c r="E423" t="s">
        <v>1540</v>
      </c>
      <c r="F423" s="4" t="s">
        <v>1341</v>
      </c>
      <c r="G423" s="5">
        <v>8824</v>
      </c>
      <c r="H423" s="6">
        <v>0.58005669999999998</v>
      </c>
      <c r="I423" s="7">
        <v>165.417</v>
      </c>
      <c r="J423" s="2">
        <v>32.533299999999997</v>
      </c>
      <c r="K423">
        <v>15</v>
      </c>
      <c r="L423" s="2">
        <v>13.2</v>
      </c>
    </row>
    <row r="424" spans="1:12" x14ac:dyDescent="0.25">
      <c r="A424">
        <v>91436</v>
      </c>
      <c r="B424" s="2">
        <v>97.914249999999996</v>
      </c>
      <c r="C424" s="3">
        <v>14562</v>
      </c>
      <c r="D424" s="4">
        <v>31080</v>
      </c>
      <c r="E424" t="s">
        <v>14211</v>
      </c>
      <c r="F424" s="4" t="s">
        <v>15368</v>
      </c>
      <c r="G424" s="5">
        <v>10598</v>
      </c>
      <c r="H424" s="6">
        <v>0.63873950000000002</v>
      </c>
      <c r="I424" s="7">
        <v>155.096</v>
      </c>
      <c r="J424" s="2">
        <v>23.4375</v>
      </c>
      <c r="K424">
        <v>16</v>
      </c>
      <c r="L424" s="2">
        <v>0.4</v>
      </c>
    </row>
    <row r="425" spans="1:12" x14ac:dyDescent="0.25">
      <c r="A425">
        <v>80305</v>
      </c>
      <c r="B425" s="2">
        <v>97.909030000000001</v>
      </c>
      <c r="C425" s="3">
        <v>17400</v>
      </c>
      <c r="D425" s="4">
        <v>14500</v>
      </c>
      <c r="E425" t="s">
        <v>11423</v>
      </c>
      <c r="F425" s="4" t="s">
        <v>14477</v>
      </c>
      <c r="G425" s="5">
        <v>11229</v>
      </c>
      <c r="H425" s="6">
        <v>0.80577080000000001</v>
      </c>
      <c r="I425" s="7">
        <v>126.05800000000001</v>
      </c>
      <c r="J425" s="2">
        <v>34.549999999999997</v>
      </c>
      <c r="K425">
        <v>40</v>
      </c>
      <c r="L425" s="2">
        <v>21</v>
      </c>
    </row>
    <row r="426" spans="1:12" x14ac:dyDescent="0.25">
      <c r="A426">
        <v>78732</v>
      </c>
      <c r="B426" s="2">
        <v>97.9041</v>
      </c>
      <c r="C426" s="3">
        <v>15312</v>
      </c>
      <c r="D426" s="4">
        <v>12420</v>
      </c>
      <c r="E426" t="s">
        <v>3573</v>
      </c>
      <c r="F426" s="4" t="s">
        <v>13752</v>
      </c>
      <c r="G426" s="5">
        <v>9369</v>
      </c>
      <c r="H426" s="6">
        <v>0.74375670000000005</v>
      </c>
      <c r="I426" s="7">
        <v>136.607</v>
      </c>
      <c r="J426" s="2">
        <v>30.555599999999998</v>
      </c>
      <c r="K426">
        <v>9</v>
      </c>
    </row>
    <row r="427" spans="1:12" x14ac:dyDescent="0.25">
      <c r="A427">
        <v>30309</v>
      </c>
      <c r="B427" s="2">
        <v>97.897819999999996</v>
      </c>
      <c r="C427" s="3">
        <v>21444</v>
      </c>
      <c r="D427" s="4">
        <v>12060</v>
      </c>
      <c r="E427" t="s">
        <v>2948</v>
      </c>
      <c r="F427" s="4" t="s">
        <v>6363</v>
      </c>
      <c r="G427" s="5">
        <v>16906</v>
      </c>
      <c r="H427" s="6">
        <v>0.74489859999999997</v>
      </c>
      <c r="I427" s="7">
        <v>136.31299999999999</v>
      </c>
      <c r="J427" s="2">
        <v>32.071399999999997</v>
      </c>
      <c r="K427">
        <v>42</v>
      </c>
      <c r="L427" s="2">
        <v>11.3</v>
      </c>
    </row>
    <row r="428" spans="1:12" x14ac:dyDescent="0.25">
      <c r="A428">
        <v>29401</v>
      </c>
      <c r="B428" s="2">
        <v>97.892300000000006</v>
      </c>
      <c r="C428" s="3">
        <v>10774</v>
      </c>
      <c r="D428" s="4">
        <v>16700</v>
      </c>
      <c r="E428" t="s">
        <v>825</v>
      </c>
      <c r="F428" s="4" t="s">
        <v>6130</v>
      </c>
      <c r="G428" s="5">
        <v>6087</v>
      </c>
      <c r="H428" s="6">
        <v>0.74687910000000002</v>
      </c>
      <c r="I428" s="7">
        <v>135.93799999999999</v>
      </c>
      <c r="J428" s="2">
        <v>36</v>
      </c>
      <c r="K428">
        <v>15</v>
      </c>
      <c r="L428" s="2">
        <v>28.1</v>
      </c>
    </row>
    <row r="429" spans="1:12" x14ac:dyDescent="0.25">
      <c r="A429">
        <v>20838</v>
      </c>
      <c r="B429" s="2">
        <v>97.890820000000005</v>
      </c>
      <c r="C429" s="3">
        <v>200</v>
      </c>
      <c r="D429" s="4">
        <v>47900</v>
      </c>
      <c r="E429" t="s">
        <v>3988</v>
      </c>
      <c r="F429" s="4" t="s">
        <v>4361</v>
      </c>
      <c r="G429" s="5">
        <v>143</v>
      </c>
      <c r="H429" s="6">
        <v>0.64583330000000005</v>
      </c>
      <c r="I429" s="7">
        <v>153.333</v>
      </c>
    </row>
    <row r="430" spans="1:12" x14ac:dyDescent="0.25">
      <c r="A430">
        <v>2025</v>
      </c>
      <c r="B430" s="2">
        <v>97.889499999999998</v>
      </c>
      <c r="C430" s="3">
        <v>8100</v>
      </c>
      <c r="D430" s="4">
        <v>14460</v>
      </c>
      <c r="E430" t="s">
        <v>288</v>
      </c>
      <c r="F430" s="4" t="s">
        <v>21</v>
      </c>
      <c r="G430" s="5">
        <v>5396</v>
      </c>
      <c r="H430" s="6">
        <v>0.6872336</v>
      </c>
      <c r="I430" s="7">
        <v>146.05699999999999</v>
      </c>
      <c r="J430" s="2">
        <v>30.769200000000001</v>
      </c>
      <c r="K430">
        <v>13</v>
      </c>
      <c r="L430" s="2">
        <v>8.4</v>
      </c>
    </row>
    <row r="431" spans="1:12" x14ac:dyDescent="0.25">
      <c r="A431">
        <v>7649</v>
      </c>
      <c r="B431" s="2">
        <v>97.886899999999997</v>
      </c>
      <c r="C431" s="3">
        <v>8079</v>
      </c>
      <c r="D431" s="4">
        <v>35620</v>
      </c>
      <c r="E431" t="s">
        <v>1472</v>
      </c>
      <c r="F431" s="4" t="s">
        <v>1341</v>
      </c>
      <c r="G431" s="5">
        <v>5440</v>
      </c>
      <c r="H431" s="6">
        <v>0.63382349999999998</v>
      </c>
      <c r="I431" s="7">
        <v>155.08600000000001</v>
      </c>
      <c r="J431" s="2">
        <v>30.142900000000001</v>
      </c>
      <c r="K431">
        <v>7</v>
      </c>
    </row>
    <row r="432" spans="1:12" x14ac:dyDescent="0.25">
      <c r="A432">
        <v>35213</v>
      </c>
      <c r="B432" s="2">
        <v>97.883349999999993</v>
      </c>
      <c r="C432" s="3">
        <v>14029</v>
      </c>
      <c r="D432" s="4">
        <v>13820</v>
      </c>
      <c r="E432" t="s">
        <v>1579</v>
      </c>
      <c r="F432" s="4" t="s">
        <v>7027</v>
      </c>
      <c r="G432" s="5">
        <v>9390</v>
      </c>
      <c r="H432" s="6">
        <v>0.76389779999999996</v>
      </c>
      <c r="I432" s="7">
        <v>132.476</v>
      </c>
      <c r="J432" s="2">
        <v>34.652200000000001</v>
      </c>
      <c r="K432">
        <v>23</v>
      </c>
      <c r="L432" s="2">
        <v>21.6</v>
      </c>
    </row>
    <row r="433" spans="1:12" x14ac:dyDescent="0.25">
      <c r="A433">
        <v>2460</v>
      </c>
      <c r="B433" s="2">
        <v>97.879490000000004</v>
      </c>
      <c r="C433" s="3">
        <v>9590</v>
      </c>
      <c r="D433" s="4">
        <v>14460</v>
      </c>
      <c r="E433" t="s">
        <v>365</v>
      </c>
      <c r="F433" s="4" t="s">
        <v>21</v>
      </c>
      <c r="G433" s="5">
        <v>6714</v>
      </c>
      <c r="H433" s="6">
        <v>0.69585940000000002</v>
      </c>
      <c r="I433" s="7">
        <v>144.21600000000001</v>
      </c>
      <c r="J433" s="2">
        <v>28.142900000000001</v>
      </c>
      <c r="K433">
        <v>14</v>
      </c>
      <c r="L433" s="2">
        <v>3</v>
      </c>
    </row>
    <row r="434" spans="1:12" x14ac:dyDescent="0.25">
      <c r="A434">
        <v>6830</v>
      </c>
      <c r="B434" s="2">
        <v>97.873729999999995</v>
      </c>
      <c r="C434" s="3">
        <v>25065</v>
      </c>
      <c r="D434" s="4">
        <v>14860</v>
      </c>
      <c r="E434" t="s">
        <v>1334</v>
      </c>
      <c r="F434" s="4" t="s">
        <v>1198</v>
      </c>
      <c r="G434" s="5">
        <v>17360</v>
      </c>
      <c r="H434" s="6">
        <v>0.62926269999999995</v>
      </c>
      <c r="I434" s="7">
        <v>155.58799999999999</v>
      </c>
      <c r="J434" s="2">
        <v>30.916699999999999</v>
      </c>
      <c r="K434">
        <v>48</v>
      </c>
      <c r="L434" s="2">
        <v>8.6999999999999993</v>
      </c>
    </row>
    <row r="435" spans="1:12" x14ac:dyDescent="0.25">
      <c r="A435">
        <v>1886</v>
      </c>
      <c r="B435" s="2">
        <v>97.866060000000004</v>
      </c>
      <c r="C435" s="3">
        <v>22854</v>
      </c>
      <c r="D435" s="4">
        <v>14460</v>
      </c>
      <c r="E435" t="s">
        <v>256</v>
      </c>
      <c r="F435" s="4" t="s">
        <v>21</v>
      </c>
      <c r="G435" s="5">
        <v>14708</v>
      </c>
      <c r="H435" s="6">
        <v>0.69452000000000003</v>
      </c>
      <c r="I435" s="7">
        <v>144.19399999999999</v>
      </c>
      <c r="J435" s="2">
        <v>37.259300000000003</v>
      </c>
      <c r="K435">
        <v>27</v>
      </c>
      <c r="L435" s="2">
        <v>35.200000000000003</v>
      </c>
    </row>
    <row r="436" spans="1:12" x14ac:dyDescent="0.25">
      <c r="A436">
        <v>20009</v>
      </c>
      <c r="B436" s="2">
        <v>97.852559999999997</v>
      </c>
      <c r="C436" s="3">
        <v>50708</v>
      </c>
      <c r="D436" s="4">
        <v>47900</v>
      </c>
      <c r="E436" t="s">
        <v>579</v>
      </c>
      <c r="F436" s="4" t="s">
        <v>4333</v>
      </c>
      <c r="G436" s="5">
        <v>41722</v>
      </c>
      <c r="H436" s="6">
        <v>0.77326110000000003</v>
      </c>
      <c r="I436" s="7">
        <v>130.56800000000001</v>
      </c>
      <c r="J436" s="2">
        <v>31.967400000000001</v>
      </c>
      <c r="K436">
        <v>307</v>
      </c>
      <c r="L436" s="2">
        <v>11</v>
      </c>
    </row>
    <row r="437" spans="1:12" x14ac:dyDescent="0.25">
      <c r="A437">
        <v>60607</v>
      </c>
      <c r="B437" s="2">
        <v>97.838390000000004</v>
      </c>
      <c r="C437" s="3">
        <v>25927</v>
      </c>
      <c r="D437" s="4">
        <v>16980</v>
      </c>
      <c r="E437" t="s">
        <v>11616</v>
      </c>
      <c r="F437" s="4" t="s">
        <v>11490</v>
      </c>
      <c r="G437" s="5">
        <v>17465</v>
      </c>
      <c r="H437" s="6">
        <v>0.76663230000000004</v>
      </c>
      <c r="I437" s="7">
        <v>131.61099999999999</v>
      </c>
      <c r="J437" s="2">
        <v>34.5946</v>
      </c>
      <c r="K437">
        <v>37</v>
      </c>
      <c r="L437" s="2">
        <v>21.3</v>
      </c>
    </row>
    <row r="438" spans="1:12" x14ac:dyDescent="0.25">
      <c r="A438">
        <v>78738</v>
      </c>
      <c r="B438" s="2">
        <v>97.832089999999994</v>
      </c>
      <c r="C438" s="3">
        <v>13793</v>
      </c>
      <c r="D438" s="4">
        <v>12420</v>
      </c>
      <c r="E438" t="s">
        <v>3573</v>
      </c>
      <c r="F438" s="4" t="s">
        <v>13752</v>
      </c>
      <c r="G438" s="5">
        <v>8864</v>
      </c>
      <c r="H438" s="6">
        <v>0.70693740000000005</v>
      </c>
      <c r="I438" s="7">
        <v>141.756</v>
      </c>
      <c r="J438" s="2">
        <v>38.299999999999997</v>
      </c>
      <c r="K438">
        <v>10</v>
      </c>
      <c r="L438" s="2">
        <v>41.4</v>
      </c>
    </row>
    <row r="439" spans="1:12" x14ac:dyDescent="0.25">
      <c r="A439">
        <v>75013</v>
      </c>
      <c r="B439" s="2">
        <v>97.824870000000004</v>
      </c>
      <c r="C439" s="3">
        <v>33888</v>
      </c>
      <c r="D439" s="4">
        <v>19100</v>
      </c>
      <c r="E439" t="s">
        <v>4614</v>
      </c>
      <c r="F439" s="4" t="s">
        <v>13752</v>
      </c>
      <c r="G439" s="5">
        <v>21274</v>
      </c>
      <c r="H439" s="6">
        <v>0.67989089999999996</v>
      </c>
      <c r="I439" s="7">
        <v>145.99700000000001</v>
      </c>
      <c r="J439" s="2">
        <v>46.333300000000001</v>
      </c>
      <c r="K439">
        <v>9</v>
      </c>
    </row>
    <row r="440" spans="1:12" x14ac:dyDescent="0.25">
      <c r="A440">
        <v>2494</v>
      </c>
      <c r="B440" s="2">
        <v>97.818219999999997</v>
      </c>
      <c r="C440" s="3">
        <v>9376</v>
      </c>
      <c r="D440" s="4">
        <v>14460</v>
      </c>
      <c r="E440" t="s">
        <v>380</v>
      </c>
      <c r="F440" s="4" t="s">
        <v>21</v>
      </c>
      <c r="G440" s="5">
        <v>6519</v>
      </c>
      <c r="H440" s="6">
        <v>0.7081288</v>
      </c>
      <c r="I440" s="7">
        <v>140.977</v>
      </c>
      <c r="J440" s="2">
        <v>23.6</v>
      </c>
      <c r="K440">
        <v>10</v>
      </c>
      <c r="L440" s="2">
        <v>0.4</v>
      </c>
    </row>
    <row r="441" spans="1:12" x14ac:dyDescent="0.25">
      <c r="A441">
        <v>60035</v>
      </c>
      <c r="B441" s="2">
        <v>97.81174</v>
      </c>
      <c r="C441" s="3">
        <v>29836</v>
      </c>
      <c r="D441" s="4">
        <v>16980</v>
      </c>
      <c r="E441" t="s">
        <v>1788</v>
      </c>
      <c r="F441" s="4" t="s">
        <v>11490</v>
      </c>
      <c r="G441" s="5">
        <v>20565</v>
      </c>
      <c r="H441" s="6">
        <v>0.69459300000000002</v>
      </c>
      <c r="I441" s="7">
        <v>143.21700000000001</v>
      </c>
      <c r="J441" s="2">
        <v>30.7273</v>
      </c>
      <c r="K441">
        <v>55</v>
      </c>
      <c r="L441" s="2">
        <v>8.1999999999999993</v>
      </c>
    </row>
    <row r="442" spans="1:12" x14ac:dyDescent="0.25">
      <c r="A442">
        <v>7946</v>
      </c>
      <c r="B442" s="2">
        <v>97.806319999999999</v>
      </c>
      <c r="C442" s="3">
        <v>3009</v>
      </c>
      <c r="D442" s="4">
        <v>35620</v>
      </c>
      <c r="E442" t="s">
        <v>1563</v>
      </c>
      <c r="F442" s="4" t="s">
        <v>1341</v>
      </c>
      <c r="G442" s="5">
        <v>2033</v>
      </c>
      <c r="H442" s="6">
        <v>0.66666669999999995</v>
      </c>
      <c r="I442" s="7">
        <v>147.845</v>
      </c>
      <c r="J442" s="2">
        <v>37.666699999999999</v>
      </c>
      <c r="K442">
        <v>3</v>
      </c>
    </row>
    <row r="443" spans="1:12" x14ac:dyDescent="0.25">
      <c r="A443">
        <v>7401</v>
      </c>
      <c r="B443" s="2">
        <v>97.804810000000003</v>
      </c>
      <c r="C443" s="3">
        <v>6665</v>
      </c>
      <c r="D443" s="4">
        <v>35620</v>
      </c>
      <c r="E443" t="s">
        <v>1413</v>
      </c>
      <c r="F443" s="4" t="s">
        <v>1341</v>
      </c>
      <c r="G443" s="5">
        <v>4328</v>
      </c>
      <c r="H443" s="6">
        <v>0.65018489999999995</v>
      </c>
      <c r="I443" s="7">
        <v>150.68600000000001</v>
      </c>
      <c r="J443" s="2">
        <v>38.6</v>
      </c>
      <c r="K443">
        <v>5</v>
      </c>
    </row>
    <row r="444" spans="1:12" x14ac:dyDescent="0.25">
      <c r="A444">
        <v>98119</v>
      </c>
      <c r="B444" s="2">
        <v>97.799769999999995</v>
      </c>
      <c r="C444" s="3">
        <v>23506</v>
      </c>
      <c r="D444" s="4">
        <v>42660</v>
      </c>
      <c r="E444" t="s">
        <v>16366</v>
      </c>
      <c r="F444" s="4" t="s">
        <v>16344</v>
      </c>
      <c r="G444" s="5">
        <v>16763</v>
      </c>
      <c r="H444" s="6">
        <v>0.71850400000000003</v>
      </c>
      <c r="I444" s="7">
        <v>138.78899999999999</v>
      </c>
      <c r="J444" s="2">
        <v>29.7727</v>
      </c>
      <c r="K444">
        <v>44</v>
      </c>
      <c r="L444" s="2">
        <v>6</v>
      </c>
    </row>
    <row r="445" spans="1:12" x14ac:dyDescent="0.25">
      <c r="A445">
        <v>94070</v>
      </c>
      <c r="B445" s="2">
        <v>97.790629999999993</v>
      </c>
      <c r="C445" s="3">
        <v>29878</v>
      </c>
      <c r="D445" s="4">
        <v>41860</v>
      </c>
      <c r="E445" t="s">
        <v>15019</v>
      </c>
      <c r="F445" s="4" t="s">
        <v>15368</v>
      </c>
      <c r="G445" s="5">
        <v>21430</v>
      </c>
      <c r="H445" s="6">
        <v>0.60902429999999996</v>
      </c>
      <c r="I445" s="7">
        <v>157.70500000000001</v>
      </c>
      <c r="J445" s="2">
        <v>33.872999999999998</v>
      </c>
      <c r="K445">
        <v>63</v>
      </c>
      <c r="L445" s="2">
        <v>17.899999999999999</v>
      </c>
    </row>
    <row r="446" spans="1:12" x14ac:dyDescent="0.25">
      <c r="A446">
        <v>20895</v>
      </c>
      <c r="B446" s="2">
        <v>97.782300000000006</v>
      </c>
      <c r="C446" s="3">
        <v>19284</v>
      </c>
      <c r="D446" s="4">
        <v>47900</v>
      </c>
      <c r="E446" t="s">
        <v>4455</v>
      </c>
      <c r="F446" s="4" t="s">
        <v>4361</v>
      </c>
      <c r="G446" s="5">
        <v>13352</v>
      </c>
      <c r="H446" s="6">
        <v>0.68718639999999998</v>
      </c>
      <c r="I446" s="7">
        <v>144.113</v>
      </c>
      <c r="J446" s="2">
        <v>30.294899999999998</v>
      </c>
      <c r="K446">
        <v>78</v>
      </c>
      <c r="L446" s="2">
        <v>7.2</v>
      </c>
    </row>
    <row r="447" spans="1:12" x14ac:dyDescent="0.25">
      <c r="A447">
        <v>1748</v>
      </c>
      <c r="B447" s="2">
        <v>97.776719999999997</v>
      </c>
      <c r="C447" s="3">
        <v>15604</v>
      </c>
      <c r="D447" s="4">
        <v>14460</v>
      </c>
      <c r="E447" t="s">
        <v>221</v>
      </c>
      <c r="F447" s="4" t="s">
        <v>21</v>
      </c>
      <c r="G447" s="5">
        <v>10000</v>
      </c>
      <c r="H447" s="6">
        <v>0.64949999999999997</v>
      </c>
      <c r="I447" s="7">
        <v>150.446</v>
      </c>
      <c r="J447" s="2">
        <v>37.153799999999997</v>
      </c>
      <c r="K447">
        <v>13</v>
      </c>
      <c r="L447" s="2">
        <v>34.4</v>
      </c>
    </row>
    <row r="448" spans="1:12" x14ac:dyDescent="0.25">
      <c r="A448">
        <v>77046</v>
      </c>
      <c r="B448" s="2">
        <v>97.774119999999996</v>
      </c>
      <c r="C448" s="3">
        <v>967</v>
      </c>
      <c r="D448" s="4">
        <v>26420</v>
      </c>
      <c r="E448" t="s">
        <v>3103</v>
      </c>
      <c r="F448" s="4" t="s">
        <v>13752</v>
      </c>
      <c r="G448" s="5">
        <v>842</v>
      </c>
      <c r="H448" s="6">
        <v>0.73902730000000005</v>
      </c>
      <c r="I448" s="7">
        <v>134.816</v>
      </c>
      <c r="J448" s="2">
        <v>33</v>
      </c>
      <c r="K448">
        <v>1</v>
      </c>
    </row>
    <row r="449" spans="1:12" x14ac:dyDescent="0.25">
      <c r="A449">
        <v>27519</v>
      </c>
      <c r="B449" s="2">
        <v>97.767169999999993</v>
      </c>
      <c r="C449" s="3">
        <v>44115</v>
      </c>
      <c r="D449" s="4">
        <v>39580</v>
      </c>
      <c r="E449" t="s">
        <v>5718</v>
      </c>
      <c r="F449" s="4" t="s">
        <v>5642</v>
      </c>
      <c r="G449" s="5">
        <v>28200</v>
      </c>
      <c r="H449" s="6">
        <v>0.72489360000000003</v>
      </c>
      <c r="I449" s="7">
        <v>137.19300000000001</v>
      </c>
      <c r="J449" s="2">
        <v>39.136400000000002</v>
      </c>
      <c r="K449">
        <v>22</v>
      </c>
      <c r="L449" s="2">
        <v>45.9</v>
      </c>
    </row>
    <row r="450" spans="1:12" x14ac:dyDescent="0.25">
      <c r="A450">
        <v>11201</v>
      </c>
      <c r="B450" s="2">
        <v>97.750110000000006</v>
      </c>
      <c r="C450" s="3">
        <v>56487</v>
      </c>
      <c r="D450" s="4">
        <v>35620</v>
      </c>
      <c r="E450" t="s">
        <v>1238</v>
      </c>
      <c r="F450" s="4" t="s">
        <v>1280</v>
      </c>
      <c r="G450" s="5">
        <v>43119</v>
      </c>
      <c r="H450" s="6">
        <v>0.6892161</v>
      </c>
      <c r="I450" s="7">
        <v>143.27600000000001</v>
      </c>
      <c r="J450" s="2">
        <v>28.314</v>
      </c>
      <c r="K450">
        <v>121</v>
      </c>
      <c r="L450" s="2">
        <v>3.2</v>
      </c>
    </row>
    <row r="451" spans="1:12" x14ac:dyDescent="0.25">
      <c r="A451">
        <v>20184</v>
      </c>
      <c r="B451" s="2">
        <v>97.739649999999997</v>
      </c>
      <c r="C451" s="3">
        <v>763</v>
      </c>
      <c r="D451" s="4">
        <v>47900</v>
      </c>
      <c r="E451" t="s">
        <v>4356</v>
      </c>
      <c r="F451" s="4" t="s">
        <v>4335</v>
      </c>
      <c r="G451" s="5">
        <v>541</v>
      </c>
      <c r="H451" s="6">
        <v>0.60147600000000001</v>
      </c>
      <c r="I451" s="7">
        <v>158.304</v>
      </c>
    </row>
    <row r="452" spans="1:12" x14ac:dyDescent="0.25">
      <c r="A452">
        <v>15232</v>
      </c>
      <c r="B452" s="2">
        <v>97.737549999999999</v>
      </c>
      <c r="C452" s="3">
        <v>11451</v>
      </c>
      <c r="D452" s="4">
        <v>38300</v>
      </c>
      <c r="E452" t="s">
        <v>3081</v>
      </c>
      <c r="F452" s="4" t="s">
        <v>3003</v>
      </c>
      <c r="G452" s="5">
        <v>8263</v>
      </c>
      <c r="H452" s="6">
        <v>0.79307839999999996</v>
      </c>
      <c r="I452" s="7">
        <v>125.14700000000001</v>
      </c>
      <c r="J452" s="2">
        <v>31.782599999999999</v>
      </c>
      <c r="K452">
        <v>23</v>
      </c>
      <c r="L452" s="2">
        <v>10.7</v>
      </c>
    </row>
    <row r="453" spans="1:12" x14ac:dyDescent="0.25">
      <c r="A453">
        <v>19373</v>
      </c>
      <c r="B453" s="2">
        <v>97.734800000000007</v>
      </c>
      <c r="C453" s="3">
        <v>4857</v>
      </c>
      <c r="D453" s="4">
        <v>37980</v>
      </c>
      <c r="E453" t="s">
        <v>582</v>
      </c>
      <c r="F453" s="4" t="s">
        <v>3003</v>
      </c>
      <c r="G453" s="5">
        <v>3243</v>
      </c>
      <c r="H453" s="6">
        <v>0.42077680000000001</v>
      </c>
      <c r="I453" s="7">
        <v>189.083</v>
      </c>
    </row>
    <row r="454" spans="1:12" x14ac:dyDescent="0.25">
      <c r="A454">
        <v>1730</v>
      </c>
      <c r="B454" s="2">
        <v>97.731740000000002</v>
      </c>
      <c r="C454" s="3">
        <v>13708</v>
      </c>
      <c r="D454" s="4">
        <v>14460</v>
      </c>
      <c r="E454" t="s">
        <v>213</v>
      </c>
      <c r="F454" s="4" t="s">
        <v>21</v>
      </c>
      <c r="G454" s="5">
        <v>9527</v>
      </c>
      <c r="H454" s="6">
        <v>0.66246850000000002</v>
      </c>
      <c r="I454" s="7">
        <v>147.197</v>
      </c>
      <c r="J454" s="2">
        <v>31.548400000000001</v>
      </c>
      <c r="K454">
        <v>31</v>
      </c>
      <c r="L454" s="2">
        <v>10</v>
      </c>
    </row>
    <row r="455" spans="1:12" x14ac:dyDescent="0.25">
      <c r="A455">
        <v>11598</v>
      </c>
      <c r="B455" s="2">
        <v>97.727530000000002</v>
      </c>
      <c r="C455" s="3">
        <v>12927</v>
      </c>
      <c r="D455" s="4">
        <v>35620</v>
      </c>
      <c r="E455" t="s">
        <v>1963</v>
      </c>
      <c r="F455" s="4" t="s">
        <v>1280</v>
      </c>
      <c r="G455" s="5">
        <v>8034</v>
      </c>
      <c r="H455" s="6">
        <v>0.62825140000000002</v>
      </c>
      <c r="I455" s="7">
        <v>153.017</v>
      </c>
      <c r="J455" s="2">
        <v>26.333300000000001</v>
      </c>
      <c r="K455">
        <v>9</v>
      </c>
    </row>
    <row r="456" spans="1:12" x14ac:dyDescent="0.25">
      <c r="A456">
        <v>60048</v>
      </c>
      <c r="B456" s="2">
        <v>97.720830000000007</v>
      </c>
      <c r="C456" s="3">
        <v>29284</v>
      </c>
      <c r="D456" s="4">
        <v>16980</v>
      </c>
      <c r="E456" t="s">
        <v>9990</v>
      </c>
      <c r="F456" s="4" t="s">
        <v>11490</v>
      </c>
      <c r="G456" s="5">
        <v>20010</v>
      </c>
      <c r="H456" s="6">
        <v>0.65414019999999995</v>
      </c>
      <c r="I456" s="7">
        <v>148.42400000000001</v>
      </c>
      <c r="J456" s="2">
        <v>35.261899999999997</v>
      </c>
      <c r="K456">
        <v>42</v>
      </c>
      <c r="L456" s="2">
        <v>24.9</v>
      </c>
    </row>
    <row r="457" spans="1:12" x14ac:dyDescent="0.25">
      <c r="A457">
        <v>38139</v>
      </c>
      <c r="B457" s="2">
        <v>97.713489999999993</v>
      </c>
      <c r="C457" s="3">
        <v>16490</v>
      </c>
      <c r="D457" s="4">
        <v>32820</v>
      </c>
      <c r="E457" t="s">
        <v>2267</v>
      </c>
      <c r="F457" s="4" t="s">
        <v>7348</v>
      </c>
      <c r="G457" s="5">
        <v>10640</v>
      </c>
      <c r="H457" s="6">
        <v>0.68045120000000003</v>
      </c>
      <c r="I457" s="7">
        <v>143.75</v>
      </c>
      <c r="J457" s="2">
        <v>35.857100000000003</v>
      </c>
      <c r="K457">
        <v>14</v>
      </c>
      <c r="L457" s="2">
        <v>27.5</v>
      </c>
    </row>
    <row r="458" spans="1:12" x14ac:dyDescent="0.25">
      <c r="A458">
        <v>7092</v>
      </c>
      <c r="B458" s="2">
        <v>97.709819999999993</v>
      </c>
      <c r="C458" s="3">
        <v>6764</v>
      </c>
      <c r="D458" s="4">
        <v>35620</v>
      </c>
      <c r="E458" t="s">
        <v>1400</v>
      </c>
      <c r="F458" s="4" t="s">
        <v>1341</v>
      </c>
      <c r="G458" s="5">
        <v>4721</v>
      </c>
      <c r="H458" s="6">
        <v>0.59394199999999997</v>
      </c>
      <c r="I458" s="7">
        <v>158.60300000000001</v>
      </c>
      <c r="J458" s="2">
        <v>29.5</v>
      </c>
      <c r="K458">
        <v>4</v>
      </c>
    </row>
    <row r="459" spans="1:12" x14ac:dyDescent="0.25">
      <c r="A459">
        <v>92679</v>
      </c>
      <c r="B459" s="2">
        <v>97.703550000000007</v>
      </c>
      <c r="C459" s="3">
        <v>32821</v>
      </c>
      <c r="D459" s="4">
        <v>31080</v>
      </c>
      <c r="E459" t="s">
        <v>15594</v>
      </c>
      <c r="F459" s="4" t="s">
        <v>15368</v>
      </c>
      <c r="G459" s="5">
        <v>21430</v>
      </c>
      <c r="H459" s="6">
        <v>0.599692</v>
      </c>
      <c r="I459" s="7">
        <v>157.55199999999999</v>
      </c>
      <c r="J459" s="2">
        <v>31.181799999999999</v>
      </c>
      <c r="K459">
        <v>11</v>
      </c>
      <c r="L459" s="2">
        <v>9.1999999999999993</v>
      </c>
    </row>
    <row r="460" spans="1:12" x14ac:dyDescent="0.25">
      <c r="A460">
        <v>92694</v>
      </c>
      <c r="B460" s="2">
        <v>97.695089999999993</v>
      </c>
      <c r="C460" s="3">
        <v>24568</v>
      </c>
      <c r="D460" s="4">
        <v>31080</v>
      </c>
      <c r="E460" t="s">
        <v>15597</v>
      </c>
      <c r="F460" s="4" t="s">
        <v>15368</v>
      </c>
      <c r="G460" s="5">
        <v>13907</v>
      </c>
      <c r="H460" s="6">
        <v>0.6590452</v>
      </c>
      <c r="I460" s="7">
        <v>147.16</v>
      </c>
      <c r="J460" s="2">
        <v>43.333300000000001</v>
      </c>
      <c r="K460">
        <v>9</v>
      </c>
    </row>
    <row r="461" spans="1:12" x14ac:dyDescent="0.25">
      <c r="A461">
        <v>6376</v>
      </c>
      <c r="B461" s="2">
        <v>97.691730000000007</v>
      </c>
      <c r="C461" s="3">
        <v>190</v>
      </c>
      <c r="D461" s="4">
        <v>35980</v>
      </c>
      <c r="E461" t="s">
        <v>1274</v>
      </c>
      <c r="F461" s="4" t="s">
        <v>1198</v>
      </c>
      <c r="G461" s="5">
        <v>159</v>
      </c>
      <c r="H461" s="6">
        <v>0.47499999999999998</v>
      </c>
      <c r="I461" s="7">
        <v>178.90600000000001</v>
      </c>
    </row>
    <row r="462" spans="1:12" x14ac:dyDescent="0.25">
      <c r="A462">
        <v>78739</v>
      </c>
      <c r="B462" s="2">
        <v>97.688969999999998</v>
      </c>
      <c r="C462" s="3">
        <v>18068</v>
      </c>
      <c r="D462" s="4">
        <v>12420</v>
      </c>
      <c r="E462" t="s">
        <v>3573</v>
      </c>
      <c r="F462" s="4" t="s">
        <v>13752</v>
      </c>
      <c r="G462" s="5">
        <v>11357</v>
      </c>
      <c r="H462" s="6">
        <v>0.71843639999999998</v>
      </c>
      <c r="I462" s="7">
        <v>136.76300000000001</v>
      </c>
      <c r="J462" s="2">
        <v>39.880000000000003</v>
      </c>
      <c r="K462">
        <v>25</v>
      </c>
      <c r="L462" s="2">
        <v>50.3</v>
      </c>
    </row>
    <row r="463" spans="1:12" x14ac:dyDescent="0.25">
      <c r="A463">
        <v>5055</v>
      </c>
      <c r="B463" s="2">
        <v>97.685649999999995</v>
      </c>
      <c r="C463" s="3">
        <v>3374</v>
      </c>
      <c r="D463" s="4">
        <v>17200</v>
      </c>
      <c r="E463" t="s">
        <v>1042</v>
      </c>
      <c r="F463" s="4" t="s">
        <v>1030</v>
      </c>
      <c r="G463" s="5">
        <v>2497</v>
      </c>
      <c r="H463" s="6">
        <v>0.77662129999999996</v>
      </c>
      <c r="I463" s="7">
        <v>125.90900000000001</v>
      </c>
      <c r="J463" s="2">
        <v>30.5</v>
      </c>
      <c r="K463">
        <v>4</v>
      </c>
    </row>
    <row r="464" spans="1:12" x14ac:dyDescent="0.25">
      <c r="A464">
        <v>22180</v>
      </c>
      <c r="B464" s="2">
        <v>97.681139999999999</v>
      </c>
      <c r="C464" s="3">
        <v>24375</v>
      </c>
      <c r="D464" s="4">
        <v>47900</v>
      </c>
      <c r="E464" t="s">
        <v>812</v>
      </c>
      <c r="F464" s="4" t="s">
        <v>4335</v>
      </c>
      <c r="G464" s="5">
        <v>16374</v>
      </c>
      <c r="H464" s="6">
        <v>0.6827898</v>
      </c>
      <c r="I464" s="7">
        <v>141.98699999999999</v>
      </c>
      <c r="J464" s="2">
        <v>36.5</v>
      </c>
      <c r="K464">
        <v>76</v>
      </c>
      <c r="L464" s="2">
        <v>30.6</v>
      </c>
    </row>
    <row r="465" spans="1:12" x14ac:dyDescent="0.25">
      <c r="A465">
        <v>7632</v>
      </c>
      <c r="B465" s="2">
        <v>97.676259999999999</v>
      </c>
      <c r="C465" s="3">
        <v>5439</v>
      </c>
      <c r="D465" s="4">
        <v>35620</v>
      </c>
      <c r="E465" t="s">
        <v>1464</v>
      </c>
      <c r="F465" s="4" t="s">
        <v>1341</v>
      </c>
      <c r="G465" s="5">
        <v>4007</v>
      </c>
      <c r="H465" s="6">
        <v>0.61951089999999998</v>
      </c>
      <c r="I465" s="7">
        <v>152.57400000000001</v>
      </c>
      <c r="J465" s="2">
        <v>20.333300000000001</v>
      </c>
      <c r="K465">
        <v>3</v>
      </c>
    </row>
    <row r="466" spans="1:12" x14ac:dyDescent="0.25">
      <c r="A466">
        <v>97034</v>
      </c>
      <c r="B466" s="2">
        <v>97.671970000000002</v>
      </c>
      <c r="C466" s="3">
        <v>19201</v>
      </c>
      <c r="D466" s="4">
        <v>38900</v>
      </c>
      <c r="E466" t="s">
        <v>16183</v>
      </c>
      <c r="F466" s="4" t="s">
        <v>16170</v>
      </c>
      <c r="G466" s="5">
        <v>13902</v>
      </c>
      <c r="H466" s="6">
        <v>0.67522660000000001</v>
      </c>
      <c r="I466" s="7">
        <v>142.941</v>
      </c>
      <c r="J466" s="2">
        <v>33.488399999999999</v>
      </c>
      <c r="K466">
        <v>43</v>
      </c>
      <c r="L466" s="2">
        <v>16.399999999999999</v>
      </c>
    </row>
    <row r="467" spans="1:12" x14ac:dyDescent="0.25">
      <c r="A467">
        <v>19474</v>
      </c>
      <c r="B467" s="2">
        <v>97.668549999999996</v>
      </c>
      <c r="C467" s="3">
        <v>465</v>
      </c>
      <c r="D467" s="4">
        <v>37980</v>
      </c>
      <c r="E467" t="s">
        <v>4272</v>
      </c>
      <c r="F467" s="4" t="s">
        <v>3003</v>
      </c>
      <c r="G467" s="5">
        <v>416</v>
      </c>
      <c r="H467" s="6">
        <v>0.58653840000000002</v>
      </c>
      <c r="I467" s="7">
        <v>158.02099999999999</v>
      </c>
      <c r="J467" s="2">
        <v>40</v>
      </c>
      <c r="K467">
        <v>1</v>
      </c>
    </row>
    <row r="468" spans="1:12" x14ac:dyDescent="0.25">
      <c r="A468">
        <v>78256</v>
      </c>
      <c r="B468" s="2">
        <v>97.667410000000004</v>
      </c>
      <c r="C468" s="3">
        <v>7895</v>
      </c>
      <c r="D468" s="4">
        <v>41700</v>
      </c>
      <c r="E468" t="s">
        <v>6913</v>
      </c>
      <c r="F468" s="4" t="s">
        <v>13752</v>
      </c>
      <c r="G468" s="5">
        <v>4361</v>
      </c>
      <c r="H468" s="6">
        <v>0.68172440000000001</v>
      </c>
      <c r="I468" s="7">
        <v>141.458</v>
      </c>
      <c r="J468" s="2">
        <v>44</v>
      </c>
      <c r="K468">
        <v>2</v>
      </c>
    </row>
    <row r="469" spans="1:12" x14ac:dyDescent="0.25">
      <c r="A469">
        <v>97210</v>
      </c>
      <c r="B469" s="2">
        <v>97.664069999999995</v>
      </c>
      <c r="C469" s="3">
        <v>11708</v>
      </c>
      <c r="D469" s="4">
        <v>38900</v>
      </c>
      <c r="E469" t="s">
        <v>765</v>
      </c>
      <c r="F469" s="4" t="s">
        <v>16170</v>
      </c>
      <c r="G469" s="5">
        <v>9581</v>
      </c>
      <c r="H469" s="6">
        <v>0.74765190000000004</v>
      </c>
      <c r="I469" s="7">
        <v>130</v>
      </c>
      <c r="J469" s="2">
        <v>33.270800000000001</v>
      </c>
      <c r="K469">
        <v>48</v>
      </c>
      <c r="L469" s="2">
        <v>15.6</v>
      </c>
    </row>
    <row r="470" spans="1:12" x14ac:dyDescent="0.25">
      <c r="A470">
        <v>22032</v>
      </c>
      <c r="B470" s="2">
        <v>97.65701</v>
      </c>
      <c r="C470" s="3">
        <v>29697</v>
      </c>
      <c r="D470" s="4">
        <v>47900</v>
      </c>
      <c r="E470" t="s">
        <v>1102</v>
      </c>
      <c r="F470" s="4" t="s">
        <v>4335</v>
      </c>
      <c r="G470" s="5">
        <v>19867</v>
      </c>
      <c r="H470" s="6">
        <v>0.63779129999999995</v>
      </c>
      <c r="I470" s="7">
        <v>148.93100000000001</v>
      </c>
      <c r="J470" s="2">
        <v>39.134099999999997</v>
      </c>
      <c r="K470">
        <v>82</v>
      </c>
      <c r="L470" s="2">
        <v>45.8</v>
      </c>
    </row>
    <row r="471" spans="1:12" x14ac:dyDescent="0.25">
      <c r="A471">
        <v>90743</v>
      </c>
      <c r="B471" s="2">
        <v>97.652199999999993</v>
      </c>
      <c r="C471" s="3">
        <v>330</v>
      </c>
      <c r="D471" s="4">
        <v>31080</v>
      </c>
      <c r="E471" t="s">
        <v>15403</v>
      </c>
      <c r="F471" s="4" t="s">
        <v>15368</v>
      </c>
      <c r="G471" s="5">
        <v>291</v>
      </c>
      <c r="H471" s="6">
        <v>0.57731960000000004</v>
      </c>
      <c r="I471" s="7">
        <v>159.375</v>
      </c>
    </row>
    <row r="472" spans="1:12" x14ac:dyDescent="0.25">
      <c r="A472">
        <v>22315</v>
      </c>
      <c r="B472" s="2">
        <v>97.647379999999998</v>
      </c>
      <c r="C472" s="3">
        <v>27794</v>
      </c>
      <c r="D472" s="4">
        <v>47900</v>
      </c>
      <c r="E472" t="s">
        <v>3522</v>
      </c>
      <c r="F472" s="4" t="s">
        <v>4335</v>
      </c>
      <c r="G472" s="5">
        <v>19791</v>
      </c>
      <c r="H472" s="6">
        <v>0.67148350000000001</v>
      </c>
      <c r="I472" s="7">
        <v>143.06</v>
      </c>
      <c r="J472" s="2">
        <v>40.135100000000001</v>
      </c>
      <c r="K472">
        <v>37</v>
      </c>
      <c r="L472" s="2">
        <v>52.2</v>
      </c>
    </row>
    <row r="473" spans="1:12" x14ac:dyDescent="0.25">
      <c r="A473">
        <v>91302</v>
      </c>
      <c r="B473" s="2">
        <v>97.638620000000003</v>
      </c>
      <c r="C473" s="3">
        <v>25165</v>
      </c>
      <c r="D473" s="4">
        <v>31080</v>
      </c>
      <c r="E473" t="s">
        <v>15415</v>
      </c>
      <c r="F473" s="4" t="s">
        <v>15368</v>
      </c>
      <c r="G473" s="5">
        <v>16881</v>
      </c>
      <c r="H473" s="6">
        <v>0.65987439999999997</v>
      </c>
      <c r="I473" s="7">
        <v>145.03700000000001</v>
      </c>
      <c r="J473" s="2">
        <v>28.538499999999999</v>
      </c>
      <c r="K473">
        <v>13</v>
      </c>
      <c r="L473" s="2">
        <v>3.6</v>
      </c>
    </row>
    <row r="474" spans="1:12" x14ac:dyDescent="0.25">
      <c r="A474">
        <v>29046</v>
      </c>
      <c r="B474" s="2">
        <v>97.634559999999993</v>
      </c>
      <c r="C474" s="3">
        <v>115</v>
      </c>
      <c r="E474" t="s">
        <v>6145</v>
      </c>
      <c r="F474" s="4" t="s">
        <v>6130</v>
      </c>
      <c r="G474" s="5">
        <v>101</v>
      </c>
      <c r="H474" s="6">
        <v>0.45544560000000001</v>
      </c>
      <c r="I474" s="7">
        <v>180.17</v>
      </c>
    </row>
    <row r="475" spans="1:12" x14ac:dyDescent="0.25">
      <c r="A475">
        <v>8836</v>
      </c>
      <c r="B475" s="2">
        <v>97.633870000000002</v>
      </c>
      <c r="C475" s="3">
        <v>3868</v>
      </c>
      <c r="D475" s="4">
        <v>35620</v>
      </c>
      <c r="E475" t="s">
        <v>1764</v>
      </c>
      <c r="F475" s="4" t="s">
        <v>1341</v>
      </c>
      <c r="G475" s="5">
        <v>2792</v>
      </c>
      <c r="H475" s="6">
        <v>0.65127100000000004</v>
      </c>
      <c r="I475" s="7">
        <v>146.214</v>
      </c>
      <c r="J475" s="2">
        <v>41.25</v>
      </c>
      <c r="K475">
        <v>4</v>
      </c>
    </row>
    <row r="476" spans="1:12" x14ac:dyDescent="0.25">
      <c r="A476">
        <v>7620</v>
      </c>
      <c r="B476" s="2">
        <v>97.632890000000003</v>
      </c>
      <c r="C476" s="3">
        <v>1710</v>
      </c>
      <c r="D476" s="4">
        <v>35620</v>
      </c>
      <c r="E476" t="s">
        <v>1456</v>
      </c>
      <c r="F476" s="4" t="s">
        <v>1341</v>
      </c>
      <c r="G476" s="5">
        <v>1282</v>
      </c>
      <c r="H476" s="6">
        <v>0.67809819999999998</v>
      </c>
      <c r="I476" s="7">
        <v>141.52199999999999</v>
      </c>
      <c r="J476" s="2">
        <v>20</v>
      </c>
      <c r="K476">
        <v>2</v>
      </c>
    </row>
    <row r="477" spans="1:12" x14ac:dyDescent="0.25">
      <c r="A477">
        <v>78731</v>
      </c>
      <c r="B477" s="2">
        <v>97.628010000000003</v>
      </c>
      <c r="C477" s="3">
        <v>26412</v>
      </c>
      <c r="D477" s="4">
        <v>12420</v>
      </c>
      <c r="E477" t="s">
        <v>3573</v>
      </c>
      <c r="F477" s="4" t="s">
        <v>13752</v>
      </c>
      <c r="G477" s="5">
        <v>19106</v>
      </c>
      <c r="H477" s="6">
        <v>0.75007849999999998</v>
      </c>
      <c r="I477" s="7">
        <v>129.04400000000001</v>
      </c>
      <c r="J477" s="2">
        <v>33.319099999999999</v>
      </c>
      <c r="K477">
        <v>47</v>
      </c>
      <c r="L477" s="2">
        <v>15.8</v>
      </c>
    </row>
    <row r="478" spans="1:12" x14ac:dyDescent="0.25">
      <c r="A478">
        <v>8525</v>
      </c>
      <c r="B478" s="2">
        <v>97.622550000000004</v>
      </c>
      <c r="C478" s="3">
        <v>4915</v>
      </c>
      <c r="D478" s="4">
        <v>45940</v>
      </c>
      <c r="E478" t="s">
        <v>1707</v>
      </c>
      <c r="F478" s="4" t="s">
        <v>1341</v>
      </c>
      <c r="G478" s="5">
        <v>3691</v>
      </c>
      <c r="H478" s="6">
        <v>0.6338028</v>
      </c>
      <c r="I478" s="7">
        <v>149.00899999999999</v>
      </c>
      <c r="J478" s="2">
        <v>33.071399999999997</v>
      </c>
      <c r="K478">
        <v>14</v>
      </c>
      <c r="L478" s="2">
        <v>14.7</v>
      </c>
    </row>
    <row r="479" spans="1:12" x14ac:dyDescent="0.25">
      <c r="A479">
        <v>33158</v>
      </c>
      <c r="B479" s="2">
        <v>97.620540000000005</v>
      </c>
      <c r="C479" s="3">
        <v>7318</v>
      </c>
      <c r="D479" s="4">
        <v>33100</v>
      </c>
      <c r="E479" t="s">
        <v>5277</v>
      </c>
      <c r="F479" s="4" t="s">
        <v>6689</v>
      </c>
      <c r="G479" s="5">
        <v>4769</v>
      </c>
      <c r="H479" s="6">
        <v>0.66079659999999996</v>
      </c>
      <c r="I479" s="7">
        <v>144.31</v>
      </c>
      <c r="J479" s="2">
        <v>26.857099999999999</v>
      </c>
      <c r="K479">
        <v>7</v>
      </c>
    </row>
    <row r="480" spans="1:12" x14ac:dyDescent="0.25">
      <c r="A480">
        <v>55401</v>
      </c>
      <c r="B480" s="2">
        <v>97.617800000000003</v>
      </c>
      <c r="C480" s="3">
        <v>7583</v>
      </c>
      <c r="D480" s="4">
        <v>33460</v>
      </c>
      <c r="E480" t="s">
        <v>10500</v>
      </c>
      <c r="F480" s="4" t="s">
        <v>10428</v>
      </c>
      <c r="G480" s="5">
        <v>6647</v>
      </c>
      <c r="H480" s="6">
        <v>0.7593261</v>
      </c>
      <c r="I480" s="7">
        <v>127.273</v>
      </c>
      <c r="J480" s="2">
        <v>37.708300000000001</v>
      </c>
      <c r="K480">
        <v>24</v>
      </c>
      <c r="L480" s="2">
        <v>37.6</v>
      </c>
    </row>
    <row r="481" spans="1:12" x14ac:dyDescent="0.25">
      <c r="A481">
        <v>10570</v>
      </c>
      <c r="B481" s="2">
        <v>97.614339999999999</v>
      </c>
      <c r="C481" s="3">
        <v>12592</v>
      </c>
      <c r="D481" s="4">
        <v>35620</v>
      </c>
      <c r="E481" t="s">
        <v>1658</v>
      </c>
      <c r="F481" s="4" t="s">
        <v>1280</v>
      </c>
      <c r="G481" s="5">
        <v>7776</v>
      </c>
      <c r="H481" s="6">
        <v>0.6468621</v>
      </c>
      <c r="I481" s="7">
        <v>146.63800000000001</v>
      </c>
      <c r="J481" s="2">
        <v>30.333300000000001</v>
      </c>
      <c r="K481">
        <v>18</v>
      </c>
      <c r="L481" s="2">
        <v>7.3</v>
      </c>
    </row>
    <row r="482" spans="1:12" x14ac:dyDescent="0.25">
      <c r="A482">
        <v>7746</v>
      </c>
      <c r="B482" s="2">
        <v>97.609359999999995</v>
      </c>
      <c r="C482" s="3">
        <v>19613</v>
      </c>
      <c r="D482" s="4">
        <v>35620</v>
      </c>
      <c r="E482" t="s">
        <v>1509</v>
      </c>
      <c r="F482" s="4" t="s">
        <v>1341</v>
      </c>
      <c r="G482" s="5">
        <v>12991</v>
      </c>
      <c r="H482" s="6">
        <v>0.60880610000000002</v>
      </c>
      <c r="I482" s="7">
        <v>153.125</v>
      </c>
      <c r="J482" s="2">
        <v>31</v>
      </c>
      <c r="K482">
        <v>9</v>
      </c>
    </row>
    <row r="483" spans="1:12" x14ac:dyDescent="0.25">
      <c r="A483">
        <v>73151</v>
      </c>
      <c r="B483" s="2">
        <v>97.606030000000004</v>
      </c>
      <c r="C483" s="3">
        <v>1521</v>
      </c>
      <c r="D483" s="4">
        <v>36420</v>
      </c>
      <c r="E483" t="s">
        <v>13492</v>
      </c>
      <c r="F483" s="4" t="s">
        <v>13462</v>
      </c>
      <c r="G483" s="5">
        <v>984</v>
      </c>
      <c r="H483" s="6">
        <v>0.70934960000000002</v>
      </c>
      <c r="I483" s="7">
        <v>135.69900000000001</v>
      </c>
      <c r="J483" s="2">
        <v>40</v>
      </c>
      <c r="K483">
        <v>1</v>
      </c>
    </row>
    <row r="484" spans="1:12" x14ac:dyDescent="0.25">
      <c r="A484">
        <v>18471</v>
      </c>
      <c r="B484" s="2">
        <v>97.605689999999996</v>
      </c>
      <c r="C484" s="3">
        <v>591</v>
      </c>
      <c r="D484" s="4">
        <v>42540</v>
      </c>
      <c r="E484" t="s">
        <v>2996</v>
      </c>
      <c r="F484" s="4" t="s">
        <v>3003</v>
      </c>
      <c r="G484" s="5">
        <v>421</v>
      </c>
      <c r="H484" s="6">
        <v>0.78436019999999995</v>
      </c>
      <c r="I484" s="7">
        <v>122.5</v>
      </c>
    </row>
    <row r="485" spans="1:12" x14ac:dyDescent="0.25">
      <c r="A485">
        <v>33149</v>
      </c>
      <c r="B485" s="2">
        <v>97.603660000000005</v>
      </c>
      <c r="C485" s="3">
        <v>12774</v>
      </c>
      <c r="D485" s="4">
        <v>33100</v>
      </c>
      <c r="E485" t="s">
        <v>6875</v>
      </c>
      <c r="F485" s="4" t="s">
        <v>6689</v>
      </c>
      <c r="G485" s="5">
        <v>8104</v>
      </c>
      <c r="H485" s="6">
        <v>0.73226400000000003</v>
      </c>
      <c r="I485" s="7">
        <v>131.429</v>
      </c>
      <c r="J485" s="2">
        <v>29.857099999999999</v>
      </c>
      <c r="K485">
        <v>7</v>
      </c>
    </row>
    <row r="486" spans="1:12" x14ac:dyDescent="0.25">
      <c r="A486">
        <v>22206</v>
      </c>
      <c r="B486" s="2">
        <v>97.597909999999999</v>
      </c>
      <c r="C486" s="3">
        <v>20326</v>
      </c>
      <c r="D486" s="4">
        <v>47900</v>
      </c>
      <c r="E486" t="s">
        <v>374</v>
      </c>
      <c r="F486" s="4" t="s">
        <v>4335</v>
      </c>
      <c r="G486" s="5">
        <v>15916</v>
      </c>
      <c r="H486" s="6">
        <v>0.75642399999999999</v>
      </c>
      <c r="I486" s="7">
        <v>127.238</v>
      </c>
      <c r="J486" s="2">
        <v>33.740699999999997</v>
      </c>
      <c r="K486">
        <v>54</v>
      </c>
      <c r="L486" s="2">
        <v>17.399999999999999</v>
      </c>
    </row>
    <row r="487" spans="1:12" x14ac:dyDescent="0.25">
      <c r="A487">
        <v>45208</v>
      </c>
      <c r="B487" s="2">
        <v>97.590900000000005</v>
      </c>
      <c r="C487" s="3">
        <v>18843</v>
      </c>
      <c r="D487" s="4">
        <v>17140</v>
      </c>
      <c r="E487" t="s">
        <v>8663</v>
      </c>
      <c r="F487" s="4" t="s">
        <v>8295</v>
      </c>
      <c r="G487" s="5">
        <v>13284</v>
      </c>
      <c r="H487" s="6">
        <v>0.76680470000000001</v>
      </c>
      <c r="I487" s="7">
        <v>125.23</v>
      </c>
      <c r="J487" s="2">
        <v>32.157899999999998</v>
      </c>
      <c r="K487">
        <v>38</v>
      </c>
      <c r="L487" s="2">
        <v>11.6</v>
      </c>
    </row>
    <row r="488" spans="1:12" x14ac:dyDescent="0.25">
      <c r="A488">
        <v>94598</v>
      </c>
      <c r="B488" s="2">
        <v>97.583029999999994</v>
      </c>
      <c r="C488" s="3">
        <v>26974</v>
      </c>
      <c r="D488" s="4">
        <v>41860</v>
      </c>
      <c r="E488" t="s">
        <v>15790</v>
      </c>
      <c r="F488" s="4" t="s">
        <v>15368</v>
      </c>
      <c r="G488" s="5">
        <v>19638</v>
      </c>
      <c r="H488" s="6">
        <v>0.66590289999999996</v>
      </c>
      <c r="I488" s="7">
        <v>142.648</v>
      </c>
      <c r="J488" s="2">
        <v>29.675699999999999</v>
      </c>
      <c r="K488">
        <v>37</v>
      </c>
      <c r="L488" s="2">
        <v>5.8</v>
      </c>
    </row>
    <row r="489" spans="1:12" x14ac:dyDescent="0.25">
      <c r="A489">
        <v>7041</v>
      </c>
      <c r="B489" s="2">
        <v>97.577200000000005</v>
      </c>
      <c r="C489" s="3">
        <v>7462</v>
      </c>
      <c r="D489" s="4">
        <v>35620</v>
      </c>
      <c r="E489" t="s">
        <v>1368</v>
      </c>
      <c r="F489" s="4" t="s">
        <v>1341</v>
      </c>
      <c r="G489" s="5">
        <v>4731</v>
      </c>
      <c r="H489" s="6">
        <v>0.71238369999999995</v>
      </c>
      <c r="I489" s="7">
        <v>134.375</v>
      </c>
      <c r="J489" s="2">
        <v>24</v>
      </c>
      <c r="K489">
        <v>14</v>
      </c>
      <c r="L489" s="2">
        <v>0.5</v>
      </c>
    </row>
    <row r="490" spans="1:12" x14ac:dyDescent="0.25">
      <c r="A490">
        <v>29482</v>
      </c>
      <c r="B490" s="2">
        <v>97.575710000000001</v>
      </c>
      <c r="C490" s="3">
        <v>2042</v>
      </c>
      <c r="D490" s="4">
        <v>16700</v>
      </c>
      <c r="E490" t="s">
        <v>6247</v>
      </c>
      <c r="F490" s="4" t="s">
        <v>6130</v>
      </c>
      <c r="G490" s="5">
        <v>1491</v>
      </c>
      <c r="H490" s="6">
        <v>0.74916170000000004</v>
      </c>
      <c r="I490" s="7">
        <v>127.991</v>
      </c>
      <c r="J490" s="2">
        <v>21.666699999999999</v>
      </c>
      <c r="K490">
        <v>3</v>
      </c>
    </row>
    <row r="491" spans="1:12" x14ac:dyDescent="0.25">
      <c r="A491">
        <v>1984</v>
      </c>
      <c r="B491" s="2">
        <v>97.574759999999998</v>
      </c>
      <c r="C491" s="3">
        <v>5039</v>
      </c>
      <c r="D491" s="4">
        <v>14460</v>
      </c>
      <c r="E491" t="s">
        <v>284</v>
      </c>
      <c r="F491" s="4" t="s">
        <v>21</v>
      </c>
      <c r="G491" s="5">
        <v>2487</v>
      </c>
      <c r="H491" s="6">
        <v>0.63866559999999994</v>
      </c>
      <c r="I491" s="7">
        <v>146.875</v>
      </c>
      <c r="J491" s="2">
        <v>29</v>
      </c>
      <c r="K491">
        <v>9</v>
      </c>
    </row>
    <row r="492" spans="1:12" x14ac:dyDescent="0.25">
      <c r="A492">
        <v>19025</v>
      </c>
      <c r="B492" s="2">
        <v>97.573260000000005</v>
      </c>
      <c r="C492" s="3">
        <v>5379</v>
      </c>
      <c r="D492" s="4">
        <v>37980</v>
      </c>
      <c r="E492" t="s">
        <v>4190</v>
      </c>
      <c r="F492" s="4" t="s">
        <v>3003</v>
      </c>
      <c r="G492" s="5">
        <v>3792</v>
      </c>
      <c r="H492" s="6">
        <v>0.67352319999999999</v>
      </c>
      <c r="I492" s="7">
        <v>140.85</v>
      </c>
      <c r="J492" s="2">
        <v>30.166699999999999</v>
      </c>
      <c r="K492">
        <v>6</v>
      </c>
    </row>
    <row r="493" spans="1:12" x14ac:dyDescent="0.25">
      <c r="A493">
        <v>43054</v>
      </c>
      <c r="B493" s="2">
        <v>97.568929999999995</v>
      </c>
      <c r="C493" s="3">
        <v>21947</v>
      </c>
      <c r="D493" s="4">
        <v>18140</v>
      </c>
      <c r="E493" t="s">
        <v>4136</v>
      </c>
      <c r="F493" s="4" t="s">
        <v>8295</v>
      </c>
      <c r="G493" s="5">
        <v>14272</v>
      </c>
      <c r="H493" s="6">
        <v>0.66601279999999996</v>
      </c>
      <c r="I493" s="7">
        <v>142.12799999999999</v>
      </c>
      <c r="J493" s="2">
        <v>30.909099999999999</v>
      </c>
      <c r="K493">
        <v>11</v>
      </c>
      <c r="L493" s="2">
        <v>8.6999999999999993</v>
      </c>
    </row>
    <row r="494" spans="1:12" x14ac:dyDescent="0.25">
      <c r="A494">
        <v>19102</v>
      </c>
      <c r="B494" s="2">
        <v>97.564679999999996</v>
      </c>
      <c r="C494" s="3">
        <v>4354</v>
      </c>
      <c r="D494" s="4">
        <v>37980</v>
      </c>
      <c r="E494" t="s">
        <v>2682</v>
      </c>
      <c r="F494" s="4" t="s">
        <v>3003</v>
      </c>
      <c r="G494" s="5">
        <v>3470</v>
      </c>
      <c r="H494" s="6">
        <v>0.81907229999999998</v>
      </c>
      <c r="I494" s="7">
        <v>115.313</v>
      </c>
      <c r="J494" s="2">
        <v>31.5</v>
      </c>
      <c r="K494">
        <v>6</v>
      </c>
    </row>
    <row r="495" spans="1:12" x14ac:dyDescent="0.25">
      <c r="A495">
        <v>19004</v>
      </c>
      <c r="B495" s="2">
        <v>97.562259999999995</v>
      </c>
      <c r="C495" s="3">
        <v>9550</v>
      </c>
      <c r="D495" s="4">
        <v>37980</v>
      </c>
      <c r="E495" t="s">
        <v>4177</v>
      </c>
      <c r="F495" s="4" t="s">
        <v>3003</v>
      </c>
      <c r="G495" s="5">
        <v>6664</v>
      </c>
      <c r="H495" s="6">
        <v>0.7453864</v>
      </c>
      <c r="I495" s="7">
        <v>127.866</v>
      </c>
      <c r="J495" s="2">
        <v>30.411799999999999</v>
      </c>
      <c r="K495">
        <v>17</v>
      </c>
      <c r="L495" s="2">
        <v>7.6</v>
      </c>
    </row>
    <row r="496" spans="1:12" x14ac:dyDescent="0.25">
      <c r="A496">
        <v>11976</v>
      </c>
      <c r="B496" s="2">
        <v>97.560220000000001</v>
      </c>
      <c r="C496" s="3">
        <v>2301</v>
      </c>
      <c r="D496" s="4">
        <v>35620</v>
      </c>
      <c r="E496" t="s">
        <v>2070</v>
      </c>
      <c r="F496" s="4" t="s">
        <v>1280</v>
      </c>
      <c r="G496" s="5">
        <v>1856</v>
      </c>
      <c r="H496" s="6">
        <v>0.56973609999999997</v>
      </c>
      <c r="I496" s="7">
        <v>158.125</v>
      </c>
      <c r="J496" s="2">
        <v>3</v>
      </c>
      <c r="K496">
        <v>1</v>
      </c>
    </row>
    <row r="497" spans="1:12" x14ac:dyDescent="0.25">
      <c r="A497">
        <v>2466</v>
      </c>
      <c r="B497" s="2">
        <v>97.558499999999995</v>
      </c>
      <c r="C497" s="3">
        <v>8972</v>
      </c>
      <c r="D497" s="4">
        <v>14460</v>
      </c>
      <c r="E497" t="s">
        <v>370</v>
      </c>
      <c r="F497" s="4" t="s">
        <v>21</v>
      </c>
      <c r="G497" s="5">
        <v>5315</v>
      </c>
      <c r="H497" s="6">
        <v>0.74492100000000006</v>
      </c>
      <c r="I497" s="7">
        <v>127.721</v>
      </c>
      <c r="J497" s="2">
        <v>32.235300000000002</v>
      </c>
      <c r="K497">
        <v>17</v>
      </c>
      <c r="L497" s="2">
        <v>12</v>
      </c>
    </row>
    <row r="498" spans="1:12" x14ac:dyDescent="0.25">
      <c r="A498">
        <v>15090</v>
      </c>
      <c r="B498" s="2">
        <v>97.553569999999993</v>
      </c>
      <c r="C498" s="3">
        <v>22500</v>
      </c>
      <c r="D498" s="4">
        <v>38300</v>
      </c>
      <c r="E498" t="s">
        <v>3058</v>
      </c>
      <c r="F498" s="4" t="s">
        <v>3003</v>
      </c>
      <c r="G498" s="5">
        <v>15284</v>
      </c>
      <c r="H498" s="6">
        <v>0.67536799999999997</v>
      </c>
      <c r="I498" s="7">
        <v>139.732</v>
      </c>
      <c r="J498" s="2">
        <v>36.208300000000001</v>
      </c>
      <c r="K498">
        <v>24</v>
      </c>
      <c r="L498" s="2">
        <v>29.5</v>
      </c>
    </row>
    <row r="499" spans="1:12" x14ac:dyDescent="0.25">
      <c r="A499">
        <v>94526</v>
      </c>
      <c r="B499" s="2">
        <v>97.544479999999993</v>
      </c>
      <c r="C499" s="3">
        <v>32273</v>
      </c>
      <c r="D499" s="4">
        <v>41860</v>
      </c>
      <c r="E499" t="s">
        <v>655</v>
      </c>
      <c r="F499" s="4" t="s">
        <v>15368</v>
      </c>
      <c r="G499" s="5">
        <v>22665</v>
      </c>
      <c r="H499" s="6">
        <v>0.6264284</v>
      </c>
      <c r="I499" s="7">
        <v>148.02699999999999</v>
      </c>
      <c r="J499" s="2">
        <v>28.9574</v>
      </c>
      <c r="K499">
        <v>47</v>
      </c>
      <c r="L499" s="2">
        <v>4.3</v>
      </c>
    </row>
    <row r="500" spans="1:12" x14ac:dyDescent="0.25">
      <c r="A500">
        <v>94965</v>
      </c>
      <c r="B500" s="2">
        <v>97.536879999999996</v>
      </c>
      <c r="C500" s="3">
        <v>11114</v>
      </c>
      <c r="D500" s="4">
        <v>41860</v>
      </c>
      <c r="E500" t="s">
        <v>15816</v>
      </c>
      <c r="F500" s="4" t="s">
        <v>15368</v>
      </c>
      <c r="G500" s="5">
        <v>9102</v>
      </c>
      <c r="H500" s="6">
        <v>0.63469560000000003</v>
      </c>
      <c r="I500" s="7">
        <v>146.56299999999999</v>
      </c>
      <c r="J500" s="2">
        <v>33.578899999999997</v>
      </c>
      <c r="K500">
        <v>19</v>
      </c>
      <c r="L500" s="2">
        <v>16.7</v>
      </c>
    </row>
    <row r="501" spans="1:12" x14ac:dyDescent="0.25">
      <c r="A501">
        <v>6117</v>
      </c>
      <c r="B501" s="2">
        <v>97.532160000000005</v>
      </c>
      <c r="C501" s="3">
        <v>17142</v>
      </c>
      <c r="D501" s="4">
        <v>25540</v>
      </c>
      <c r="E501" t="s">
        <v>1056</v>
      </c>
      <c r="F501" s="4" t="s">
        <v>1198</v>
      </c>
      <c r="G501" s="5">
        <v>10614</v>
      </c>
      <c r="H501" s="6">
        <v>0.67797249999999998</v>
      </c>
      <c r="I501" s="7">
        <v>139.018</v>
      </c>
      <c r="J501" s="2">
        <v>26.961500000000001</v>
      </c>
      <c r="K501">
        <v>26</v>
      </c>
      <c r="L501" s="2">
        <v>1.8</v>
      </c>
    </row>
    <row r="502" spans="1:12" x14ac:dyDescent="0.25">
      <c r="A502">
        <v>20833</v>
      </c>
      <c r="B502" s="2">
        <v>97.528310000000005</v>
      </c>
      <c r="C502" s="3">
        <v>7831</v>
      </c>
      <c r="D502" s="4">
        <v>47900</v>
      </c>
      <c r="E502" t="s">
        <v>4440</v>
      </c>
      <c r="F502" s="4" t="s">
        <v>4361</v>
      </c>
      <c r="G502" s="5">
        <v>5528</v>
      </c>
      <c r="H502" s="6">
        <v>0.66069809999999995</v>
      </c>
      <c r="I502" s="7">
        <v>141.84100000000001</v>
      </c>
      <c r="J502" s="2">
        <v>28.454499999999999</v>
      </c>
      <c r="K502">
        <v>11</v>
      </c>
      <c r="L502" s="2">
        <v>3.3</v>
      </c>
    </row>
    <row r="503" spans="1:12" x14ac:dyDescent="0.25">
      <c r="A503">
        <v>11577</v>
      </c>
      <c r="B503" s="2">
        <v>97.524879999999996</v>
      </c>
      <c r="C503" s="3">
        <v>12788</v>
      </c>
      <c r="D503" s="4">
        <v>35620</v>
      </c>
      <c r="E503" t="s">
        <v>1958</v>
      </c>
      <c r="F503" s="4" t="s">
        <v>1280</v>
      </c>
      <c r="G503" s="5">
        <v>8805</v>
      </c>
      <c r="H503" s="6">
        <v>0.63729270000000005</v>
      </c>
      <c r="I503" s="7">
        <v>145.833</v>
      </c>
      <c r="J503" s="2">
        <v>31</v>
      </c>
      <c r="K503">
        <v>8</v>
      </c>
    </row>
    <row r="504" spans="1:12" x14ac:dyDescent="0.25">
      <c r="A504">
        <v>94925</v>
      </c>
      <c r="B504" s="2">
        <v>97.521159999999995</v>
      </c>
      <c r="C504" s="3">
        <v>9477</v>
      </c>
      <c r="D504" s="4">
        <v>41860</v>
      </c>
      <c r="E504" t="s">
        <v>15800</v>
      </c>
      <c r="F504" s="4" t="s">
        <v>15368</v>
      </c>
      <c r="G504" s="5">
        <v>6671</v>
      </c>
      <c r="H504" s="6">
        <v>0.66436819999999996</v>
      </c>
      <c r="I504" s="7">
        <v>141.143</v>
      </c>
      <c r="J504" s="2">
        <v>30</v>
      </c>
      <c r="K504">
        <v>13</v>
      </c>
      <c r="L504" s="2">
        <v>6.5</v>
      </c>
    </row>
    <row r="505" spans="1:12" x14ac:dyDescent="0.25">
      <c r="A505">
        <v>8833</v>
      </c>
      <c r="B505" s="2">
        <v>97.518039999999999</v>
      </c>
      <c r="C505" s="3">
        <v>8890</v>
      </c>
      <c r="D505" s="4">
        <v>35620</v>
      </c>
      <c r="E505" t="s">
        <v>636</v>
      </c>
      <c r="F505" s="4" t="s">
        <v>1341</v>
      </c>
      <c r="G505" s="5">
        <v>6452</v>
      </c>
      <c r="H505" s="6">
        <v>0.58059510000000003</v>
      </c>
      <c r="I505" s="7">
        <v>155.48099999999999</v>
      </c>
      <c r="J505" s="2">
        <v>31.75</v>
      </c>
      <c r="K505">
        <v>8</v>
      </c>
    </row>
    <row r="506" spans="1:12" x14ac:dyDescent="0.25">
      <c r="A506">
        <v>7940</v>
      </c>
      <c r="B506" s="2">
        <v>97.514039999999994</v>
      </c>
      <c r="C506" s="3">
        <v>16888</v>
      </c>
      <c r="D506" s="4">
        <v>35620</v>
      </c>
      <c r="E506" t="s">
        <v>673</v>
      </c>
      <c r="F506" s="4" t="s">
        <v>1341</v>
      </c>
      <c r="G506" s="5">
        <v>10232</v>
      </c>
      <c r="H506" s="6">
        <v>0.65161729999999995</v>
      </c>
      <c r="I506" s="7">
        <v>143.16200000000001</v>
      </c>
      <c r="J506" s="2">
        <v>35</v>
      </c>
      <c r="K506">
        <v>24</v>
      </c>
      <c r="L506" s="2">
        <v>23.3</v>
      </c>
    </row>
    <row r="507" spans="1:12" x14ac:dyDescent="0.25">
      <c r="A507">
        <v>7924</v>
      </c>
      <c r="B507" s="2">
        <v>97.510379999999998</v>
      </c>
      <c r="C507" s="3">
        <v>7717</v>
      </c>
      <c r="D507" s="4">
        <v>35620</v>
      </c>
      <c r="E507" t="s">
        <v>1554</v>
      </c>
      <c r="F507" s="4" t="s">
        <v>1341</v>
      </c>
      <c r="G507" s="5">
        <v>5059</v>
      </c>
      <c r="H507" s="6">
        <v>0.69163859999999999</v>
      </c>
      <c r="I507" s="7">
        <v>136.096</v>
      </c>
      <c r="J507" s="2">
        <v>32.125</v>
      </c>
      <c r="K507">
        <v>16</v>
      </c>
      <c r="L507" s="2">
        <v>11.6</v>
      </c>
    </row>
    <row r="508" spans="1:12" x14ac:dyDescent="0.25">
      <c r="A508">
        <v>90265</v>
      </c>
      <c r="B508" s="2">
        <v>97.50609</v>
      </c>
      <c r="C508" s="3">
        <v>17659</v>
      </c>
      <c r="D508" s="4">
        <v>31080</v>
      </c>
      <c r="E508" t="s">
        <v>15376</v>
      </c>
      <c r="F508" s="4" t="s">
        <v>15368</v>
      </c>
      <c r="G508" s="5">
        <v>12847</v>
      </c>
      <c r="H508" s="6">
        <v>0.59487860000000004</v>
      </c>
      <c r="I508" s="7">
        <v>152.69900000000001</v>
      </c>
      <c r="J508" s="2">
        <v>29.142900000000001</v>
      </c>
      <c r="K508">
        <v>14</v>
      </c>
      <c r="L508" s="2">
        <v>4.7</v>
      </c>
    </row>
    <row r="509" spans="1:12" x14ac:dyDescent="0.25">
      <c r="A509">
        <v>2332</v>
      </c>
      <c r="B509" s="2">
        <v>97.500609999999995</v>
      </c>
      <c r="C509" s="3">
        <v>15208</v>
      </c>
      <c r="D509" s="4">
        <v>14460</v>
      </c>
      <c r="E509" t="s">
        <v>341</v>
      </c>
      <c r="F509" s="4" t="s">
        <v>21</v>
      </c>
      <c r="G509" s="5">
        <v>10060</v>
      </c>
      <c r="H509" s="6">
        <v>0.63890270000000005</v>
      </c>
      <c r="I509" s="7">
        <v>145.029</v>
      </c>
      <c r="J509" s="2">
        <v>45.375</v>
      </c>
      <c r="K509">
        <v>8</v>
      </c>
    </row>
    <row r="510" spans="1:12" x14ac:dyDescent="0.25">
      <c r="A510">
        <v>11509</v>
      </c>
      <c r="B510" s="2">
        <v>97.49776</v>
      </c>
      <c r="C510" s="3">
        <v>2232</v>
      </c>
      <c r="D510" s="4">
        <v>35620</v>
      </c>
      <c r="E510" t="s">
        <v>1932</v>
      </c>
      <c r="F510" s="4" t="s">
        <v>1280</v>
      </c>
      <c r="G510" s="5">
        <v>1776</v>
      </c>
      <c r="H510" s="6">
        <v>0.585256</v>
      </c>
      <c r="I510" s="7">
        <v>154.279</v>
      </c>
      <c r="J510" s="2">
        <v>28</v>
      </c>
      <c r="K510">
        <v>1</v>
      </c>
    </row>
    <row r="511" spans="1:12" x14ac:dyDescent="0.25">
      <c r="A511">
        <v>80206</v>
      </c>
      <c r="B511" s="2">
        <v>97.493250000000003</v>
      </c>
      <c r="C511" s="3">
        <v>21295</v>
      </c>
      <c r="D511" s="4">
        <v>19740</v>
      </c>
      <c r="E511" t="s">
        <v>2197</v>
      </c>
      <c r="F511" s="4" t="s">
        <v>14477</v>
      </c>
      <c r="G511" s="5">
        <v>17118</v>
      </c>
      <c r="H511" s="6">
        <v>0.72777190000000003</v>
      </c>
      <c r="I511" s="7">
        <v>129.51400000000001</v>
      </c>
      <c r="J511" s="2">
        <v>34.842100000000002</v>
      </c>
      <c r="K511">
        <v>38</v>
      </c>
      <c r="L511" s="2">
        <v>22.7</v>
      </c>
    </row>
    <row r="512" spans="1:12" x14ac:dyDescent="0.25">
      <c r="A512">
        <v>6612</v>
      </c>
      <c r="B512" s="2">
        <v>97.487930000000006</v>
      </c>
      <c r="C512" s="3">
        <v>7592</v>
      </c>
      <c r="D512" s="4">
        <v>14860</v>
      </c>
      <c r="E512" t="s">
        <v>943</v>
      </c>
      <c r="F512" s="4" t="s">
        <v>1198</v>
      </c>
      <c r="G512" s="5">
        <v>5147</v>
      </c>
      <c r="H512" s="6">
        <v>0.57886559999999998</v>
      </c>
      <c r="I512" s="7">
        <v>155.227</v>
      </c>
      <c r="J512" s="2">
        <v>23.6</v>
      </c>
      <c r="K512">
        <v>10</v>
      </c>
      <c r="L512" s="2">
        <v>0.4</v>
      </c>
    </row>
    <row r="513" spans="1:12" x14ac:dyDescent="0.25">
      <c r="A513">
        <v>7922</v>
      </c>
      <c r="B513" s="2">
        <v>97.484650000000002</v>
      </c>
      <c r="C513" s="3">
        <v>12383</v>
      </c>
      <c r="D513" s="4">
        <v>35620</v>
      </c>
      <c r="E513" t="s">
        <v>1553</v>
      </c>
      <c r="F513" s="4" t="s">
        <v>1341</v>
      </c>
      <c r="G513" s="5">
        <v>8510</v>
      </c>
      <c r="H513" s="6">
        <v>0.60439430000000005</v>
      </c>
      <c r="I513" s="7">
        <v>150.72900000000001</v>
      </c>
      <c r="J513" s="2">
        <v>28.5</v>
      </c>
      <c r="K513">
        <v>14</v>
      </c>
      <c r="L513" s="2">
        <v>3.5</v>
      </c>
    </row>
    <row r="514" spans="1:12" x14ac:dyDescent="0.25">
      <c r="A514">
        <v>77056</v>
      </c>
      <c r="B514" s="2">
        <v>97.479179999999999</v>
      </c>
      <c r="C514" s="3">
        <v>17514</v>
      </c>
      <c r="D514" s="4">
        <v>26420</v>
      </c>
      <c r="E514" t="s">
        <v>3103</v>
      </c>
      <c r="F514" s="4" t="s">
        <v>13752</v>
      </c>
      <c r="G514" s="5">
        <v>14343</v>
      </c>
      <c r="H514" s="6">
        <v>0.73910620000000005</v>
      </c>
      <c r="I514" s="7">
        <v>127.44</v>
      </c>
      <c r="J514" s="2">
        <v>36.466700000000003</v>
      </c>
      <c r="K514">
        <v>15</v>
      </c>
      <c r="L514" s="2">
        <v>30.6</v>
      </c>
    </row>
    <row r="515" spans="1:12" x14ac:dyDescent="0.25">
      <c r="A515">
        <v>11021</v>
      </c>
      <c r="B515" s="2">
        <v>97.472650000000002</v>
      </c>
      <c r="C515" s="3">
        <v>17478</v>
      </c>
      <c r="D515" s="4">
        <v>35620</v>
      </c>
      <c r="E515" t="s">
        <v>1894</v>
      </c>
      <c r="F515" s="4" t="s">
        <v>1280</v>
      </c>
      <c r="G515" s="5">
        <v>12963</v>
      </c>
      <c r="H515" s="6">
        <v>0.65162379999999998</v>
      </c>
      <c r="I515" s="7">
        <v>142.5</v>
      </c>
      <c r="J515" s="2">
        <v>28.75</v>
      </c>
      <c r="K515">
        <v>24</v>
      </c>
      <c r="L515" s="2">
        <v>3.9</v>
      </c>
    </row>
    <row r="516" spans="1:12" x14ac:dyDescent="0.25">
      <c r="A516">
        <v>60610</v>
      </c>
      <c r="B516" s="2">
        <v>97.462159999999997</v>
      </c>
      <c r="C516" s="3">
        <v>38481</v>
      </c>
      <c r="D516" s="4">
        <v>16980</v>
      </c>
      <c r="E516" t="s">
        <v>11616</v>
      </c>
      <c r="F516" s="4" t="s">
        <v>11490</v>
      </c>
      <c r="G516" s="5">
        <v>30906</v>
      </c>
      <c r="H516" s="6">
        <v>0.71724849999999996</v>
      </c>
      <c r="I516" s="7">
        <v>130.952</v>
      </c>
      <c r="J516" s="2">
        <v>32.431399999999996</v>
      </c>
      <c r="K516">
        <v>51</v>
      </c>
      <c r="L516" s="2">
        <v>12.8</v>
      </c>
    </row>
    <row r="517" spans="1:12" x14ac:dyDescent="0.25">
      <c r="A517">
        <v>30307</v>
      </c>
      <c r="B517" s="2">
        <v>97.451599999999999</v>
      </c>
      <c r="C517" s="3">
        <v>18052</v>
      </c>
      <c r="D517" s="4">
        <v>12060</v>
      </c>
      <c r="E517" t="s">
        <v>2948</v>
      </c>
      <c r="F517" s="4" t="s">
        <v>6363</v>
      </c>
      <c r="G517" s="5">
        <v>13175</v>
      </c>
      <c r="H517" s="6">
        <v>0.73836809999999997</v>
      </c>
      <c r="I517" s="7">
        <v>127.277</v>
      </c>
      <c r="J517" s="2">
        <v>34.488399999999999</v>
      </c>
      <c r="K517">
        <v>43</v>
      </c>
      <c r="L517" s="2">
        <v>20.7</v>
      </c>
    </row>
    <row r="518" spans="1:12" x14ac:dyDescent="0.25">
      <c r="A518">
        <v>6390</v>
      </c>
      <c r="B518" s="2">
        <v>97.448390000000003</v>
      </c>
      <c r="C518" s="3">
        <v>296</v>
      </c>
      <c r="D518" s="4">
        <v>35620</v>
      </c>
      <c r="E518" t="s">
        <v>1279</v>
      </c>
      <c r="F518" s="4" t="s">
        <v>1280</v>
      </c>
      <c r="G518" s="5">
        <v>245</v>
      </c>
      <c r="H518" s="6">
        <v>0.6040816</v>
      </c>
      <c r="I518" s="7">
        <v>150.417</v>
      </c>
      <c r="J518" s="2">
        <v>36</v>
      </c>
      <c r="K518">
        <v>1</v>
      </c>
    </row>
    <row r="519" spans="1:12" x14ac:dyDescent="0.25">
      <c r="A519">
        <v>20841</v>
      </c>
      <c r="B519" s="2">
        <v>97.446749999999994</v>
      </c>
      <c r="C519" s="3">
        <v>10545</v>
      </c>
      <c r="D519" s="4">
        <v>47900</v>
      </c>
      <c r="E519" t="s">
        <v>4442</v>
      </c>
      <c r="F519" s="4" t="s">
        <v>4361</v>
      </c>
      <c r="G519" s="5">
        <v>6566</v>
      </c>
      <c r="H519" s="6">
        <v>0.62083140000000003</v>
      </c>
      <c r="I519" s="7">
        <v>147.5</v>
      </c>
      <c r="J519" s="2">
        <v>41.25</v>
      </c>
      <c r="K519">
        <v>4</v>
      </c>
    </row>
    <row r="520" spans="1:12" x14ac:dyDescent="0.25">
      <c r="A520">
        <v>33146</v>
      </c>
      <c r="B520" s="2">
        <v>97.443470000000005</v>
      </c>
      <c r="C520" s="3">
        <v>14982</v>
      </c>
      <c r="D520" s="4">
        <v>33100</v>
      </c>
      <c r="E520" t="s">
        <v>5277</v>
      </c>
      <c r="F520" s="4" t="s">
        <v>6689</v>
      </c>
      <c r="G520" s="5">
        <v>7177</v>
      </c>
      <c r="H520" s="6">
        <v>0.70098919999999998</v>
      </c>
      <c r="I520" s="7">
        <v>133.631</v>
      </c>
      <c r="J520" s="2">
        <v>28.5</v>
      </c>
      <c r="K520">
        <v>14</v>
      </c>
      <c r="L520" s="2">
        <v>3.5</v>
      </c>
    </row>
    <row r="521" spans="1:12" x14ac:dyDescent="0.25">
      <c r="A521">
        <v>40059</v>
      </c>
      <c r="B521" s="2">
        <v>97.438839999999999</v>
      </c>
      <c r="C521" s="3">
        <v>17784</v>
      </c>
      <c r="D521" s="4">
        <v>31140</v>
      </c>
      <c r="E521" t="s">
        <v>1314</v>
      </c>
      <c r="F521" s="4" t="s">
        <v>7883</v>
      </c>
      <c r="G521" s="5">
        <v>12168</v>
      </c>
      <c r="H521" s="6">
        <v>0.67335029999999996</v>
      </c>
      <c r="I521" s="7">
        <v>138.04400000000001</v>
      </c>
      <c r="J521" s="2">
        <v>36.785699999999999</v>
      </c>
      <c r="K521">
        <v>14</v>
      </c>
      <c r="L521" s="2">
        <v>32.4</v>
      </c>
    </row>
    <row r="522" spans="1:12" x14ac:dyDescent="0.25">
      <c r="A522">
        <v>2458</v>
      </c>
      <c r="B522" s="2">
        <v>97.433880000000002</v>
      </c>
      <c r="C522" s="3">
        <v>12093</v>
      </c>
      <c r="D522" s="4">
        <v>14460</v>
      </c>
      <c r="E522" t="s">
        <v>363</v>
      </c>
      <c r="F522" s="4" t="s">
        <v>21</v>
      </c>
      <c r="G522" s="5">
        <v>8532</v>
      </c>
      <c r="H522" s="6">
        <v>0.70748860000000002</v>
      </c>
      <c r="I522" s="7">
        <v>132.12200000000001</v>
      </c>
      <c r="J522" s="2">
        <v>27.555599999999998</v>
      </c>
      <c r="K522">
        <v>18</v>
      </c>
      <c r="L522" s="2">
        <v>2.4</v>
      </c>
    </row>
    <row r="523" spans="1:12" x14ac:dyDescent="0.25">
      <c r="A523">
        <v>48168</v>
      </c>
      <c r="B523" s="2">
        <v>97.428179999999998</v>
      </c>
      <c r="C523" s="3">
        <v>21971</v>
      </c>
      <c r="D523" s="4">
        <v>19820</v>
      </c>
      <c r="E523" t="s">
        <v>2143</v>
      </c>
      <c r="F523" s="4" t="s">
        <v>9106</v>
      </c>
      <c r="G523" s="5">
        <v>15303</v>
      </c>
      <c r="H523" s="6">
        <v>0.61689749999999999</v>
      </c>
      <c r="I523" s="7">
        <v>147.61099999999999</v>
      </c>
      <c r="J523" s="2">
        <v>36.25</v>
      </c>
      <c r="K523">
        <v>4</v>
      </c>
    </row>
    <row r="524" spans="1:12" x14ac:dyDescent="0.25">
      <c r="A524">
        <v>7711</v>
      </c>
      <c r="B524" s="2">
        <v>97.424270000000007</v>
      </c>
      <c r="C524" s="3">
        <v>1312</v>
      </c>
      <c r="D524" s="4">
        <v>35620</v>
      </c>
      <c r="E524" t="s">
        <v>1486</v>
      </c>
      <c r="F524" s="4" t="s">
        <v>1341</v>
      </c>
      <c r="G524" s="5">
        <v>1024</v>
      </c>
      <c r="H524" s="6">
        <v>0.59512200000000004</v>
      </c>
      <c r="I524" s="7">
        <v>151.25</v>
      </c>
      <c r="J524" s="2">
        <v>39</v>
      </c>
      <c r="K524">
        <v>2</v>
      </c>
    </row>
    <row r="525" spans="1:12" x14ac:dyDescent="0.25">
      <c r="A525">
        <v>2476</v>
      </c>
      <c r="B525" s="2">
        <v>97.42107</v>
      </c>
      <c r="C525" s="3">
        <v>16614</v>
      </c>
      <c r="D525" s="4">
        <v>14460</v>
      </c>
      <c r="E525" t="s">
        <v>374</v>
      </c>
      <c r="F525" s="4" t="s">
        <v>21</v>
      </c>
      <c r="G525" s="5">
        <v>12369</v>
      </c>
      <c r="H525" s="6">
        <v>0.69383130000000004</v>
      </c>
      <c r="I525" s="7">
        <v>134.06299999999999</v>
      </c>
      <c r="J525" s="2">
        <v>30.375</v>
      </c>
      <c r="K525">
        <v>32</v>
      </c>
      <c r="L525" s="2">
        <v>7.5</v>
      </c>
    </row>
    <row r="526" spans="1:12" x14ac:dyDescent="0.25">
      <c r="A526">
        <v>55347</v>
      </c>
      <c r="B526" s="2">
        <v>97.413330000000002</v>
      </c>
      <c r="C526" s="3">
        <v>30142</v>
      </c>
      <c r="D526" s="4">
        <v>33460</v>
      </c>
      <c r="E526" t="s">
        <v>10482</v>
      </c>
      <c r="F526" s="4" t="s">
        <v>10428</v>
      </c>
      <c r="G526" s="5">
        <v>19938</v>
      </c>
      <c r="H526" s="6">
        <v>0.64366319999999999</v>
      </c>
      <c r="I526" s="7">
        <v>142.72399999999999</v>
      </c>
      <c r="J526" s="2">
        <v>33</v>
      </c>
      <c r="K526">
        <v>27</v>
      </c>
      <c r="L526" s="2">
        <v>14.5</v>
      </c>
    </row>
    <row r="527" spans="1:12" x14ac:dyDescent="0.25">
      <c r="A527">
        <v>60010</v>
      </c>
      <c r="B527" s="2">
        <v>97.401129999999995</v>
      </c>
      <c r="C527" s="3">
        <v>44416</v>
      </c>
      <c r="D527" s="4">
        <v>16980</v>
      </c>
      <c r="E527" t="s">
        <v>468</v>
      </c>
      <c r="F527" s="4" t="s">
        <v>11490</v>
      </c>
      <c r="G527" s="5">
        <v>31006</v>
      </c>
      <c r="H527" s="6">
        <v>0.64316580000000001</v>
      </c>
      <c r="I527" s="7">
        <v>142.702</v>
      </c>
      <c r="J527" s="2">
        <v>38.063800000000001</v>
      </c>
      <c r="K527">
        <v>47</v>
      </c>
      <c r="L527" s="2">
        <v>39.799999999999997</v>
      </c>
    </row>
    <row r="528" spans="1:12" x14ac:dyDescent="0.25">
      <c r="A528">
        <v>60523</v>
      </c>
      <c r="B528" s="2">
        <v>97.391769999999994</v>
      </c>
      <c r="C528" s="3">
        <v>9916</v>
      </c>
      <c r="D528" s="4">
        <v>16980</v>
      </c>
      <c r="E528" t="s">
        <v>11604</v>
      </c>
      <c r="F528" s="4" t="s">
        <v>11490</v>
      </c>
      <c r="G528" s="5">
        <v>8121</v>
      </c>
      <c r="H528" s="6">
        <v>0.59832529999999995</v>
      </c>
      <c r="I528" s="7">
        <v>150.32900000000001</v>
      </c>
      <c r="J528" s="2">
        <v>42.25</v>
      </c>
      <c r="K528">
        <v>4</v>
      </c>
    </row>
    <row r="529" spans="1:12" x14ac:dyDescent="0.25">
      <c r="A529">
        <v>92861</v>
      </c>
      <c r="B529" s="2">
        <v>97.38879</v>
      </c>
      <c r="C529" s="3">
        <v>5910</v>
      </c>
      <c r="D529" s="4">
        <v>31080</v>
      </c>
      <c r="E529" t="s">
        <v>11550</v>
      </c>
      <c r="F529" s="4" t="s">
        <v>15368</v>
      </c>
      <c r="G529" s="5">
        <v>4348</v>
      </c>
      <c r="H529" s="6">
        <v>0.55438030000000005</v>
      </c>
      <c r="I529" s="7">
        <v>157.91</v>
      </c>
      <c r="J529" s="2">
        <v>45</v>
      </c>
      <c r="K529">
        <v>1</v>
      </c>
    </row>
    <row r="530" spans="1:12" x14ac:dyDescent="0.25">
      <c r="A530">
        <v>46077</v>
      </c>
      <c r="B530" s="2">
        <v>97.383759999999995</v>
      </c>
      <c r="C530" s="3">
        <v>26493</v>
      </c>
      <c r="D530" s="4">
        <v>26900</v>
      </c>
      <c r="E530" t="s">
        <v>3984</v>
      </c>
      <c r="F530" s="4" t="s">
        <v>8800</v>
      </c>
      <c r="G530" s="5">
        <v>16677</v>
      </c>
      <c r="H530" s="6">
        <v>0.70336390000000004</v>
      </c>
      <c r="I530" s="7">
        <v>132.048</v>
      </c>
      <c r="J530" s="2">
        <v>39.219499999999996</v>
      </c>
      <c r="K530">
        <v>41</v>
      </c>
      <c r="L530" s="2">
        <v>46.3</v>
      </c>
    </row>
    <row r="531" spans="1:12" x14ac:dyDescent="0.25">
      <c r="A531">
        <v>80209</v>
      </c>
      <c r="B531" s="2">
        <v>97.375140000000002</v>
      </c>
      <c r="C531" s="3">
        <v>23413</v>
      </c>
      <c r="D531" s="4">
        <v>19740</v>
      </c>
      <c r="E531" t="s">
        <v>2197</v>
      </c>
      <c r="F531" s="4" t="s">
        <v>14477</v>
      </c>
      <c r="G531" s="5">
        <v>19326</v>
      </c>
      <c r="H531" s="6">
        <v>0.71216429999999997</v>
      </c>
      <c r="I531" s="7">
        <v>130.46299999999999</v>
      </c>
      <c r="J531" s="2">
        <v>35.299999999999997</v>
      </c>
      <c r="K531">
        <v>30</v>
      </c>
      <c r="L531" s="2">
        <v>25.2</v>
      </c>
    </row>
    <row r="532" spans="1:12" x14ac:dyDescent="0.25">
      <c r="A532">
        <v>77027</v>
      </c>
      <c r="B532" s="2">
        <v>97.367559999999997</v>
      </c>
      <c r="C532" s="3">
        <v>15510</v>
      </c>
      <c r="D532" s="4">
        <v>26420</v>
      </c>
      <c r="E532" t="s">
        <v>3103</v>
      </c>
      <c r="F532" s="4" t="s">
        <v>13752</v>
      </c>
      <c r="G532" s="5">
        <v>12319</v>
      </c>
      <c r="H532" s="6">
        <v>0.72792210000000002</v>
      </c>
      <c r="I532" s="7">
        <v>127.66800000000001</v>
      </c>
      <c r="J532" s="2">
        <v>27.863600000000002</v>
      </c>
      <c r="K532">
        <v>22</v>
      </c>
      <c r="L532" s="2">
        <v>2.6</v>
      </c>
    </row>
    <row r="533" spans="1:12" x14ac:dyDescent="0.25">
      <c r="A533">
        <v>94131</v>
      </c>
      <c r="B533" s="2">
        <v>97.359030000000004</v>
      </c>
      <c r="C533" s="3">
        <v>28370</v>
      </c>
      <c r="D533" s="4">
        <v>41860</v>
      </c>
      <c r="E533" t="s">
        <v>15761</v>
      </c>
      <c r="F533" s="4" t="s">
        <v>15368</v>
      </c>
      <c r="G533" s="5">
        <v>23339</v>
      </c>
      <c r="H533" s="6">
        <v>0.67933500000000002</v>
      </c>
      <c r="I533" s="7">
        <v>136.01599999999999</v>
      </c>
      <c r="J533" s="2">
        <v>28.820499999999999</v>
      </c>
      <c r="K533">
        <v>78</v>
      </c>
      <c r="L533" s="2">
        <v>4.0999999999999996</v>
      </c>
    </row>
    <row r="534" spans="1:12" x14ac:dyDescent="0.25">
      <c r="A534">
        <v>2478</v>
      </c>
      <c r="B534" s="2">
        <v>97.349249999999998</v>
      </c>
      <c r="C534" s="3">
        <v>25110</v>
      </c>
      <c r="D534" s="4">
        <v>14460</v>
      </c>
      <c r="E534" t="s">
        <v>375</v>
      </c>
      <c r="F534" s="4" t="s">
        <v>21</v>
      </c>
      <c r="G534" s="5">
        <v>17496</v>
      </c>
      <c r="H534" s="6">
        <v>0.71193410000000001</v>
      </c>
      <c r="I534" s="7">
        <v>130.30699999999999</v>
      </c>
      <c r="J534" s="2">
        <v>28.1129</v>
      </c>
      <c r="K534">
        <v>62</v>
      </c>
      <c r="L534" s="2">
        <v>3</v>
      </c>
    </row>
    <row r="535" spans="1:12" x14ac:dyDescent="0.25">
      <c r="A535">
        <v>10546</v>
      </c>
      <c r="B535" s="2">
        <v>97.344890000000007</v>
      </c>
      <c r="C535" s="3">
        <v>1149</v>
      </c>
      <c r="D535" s="4">
        <v>35620</v>
      </c>
      <c r="E535" t="s">
        <v>1817</v>
      </c>
      <c r="F535" s="4" t="s">
        <v>1280</v>
      </c>
      <c r="G535" s="5">
        <v>777</v>
      </c>
      <c r="H535" s="6">
        <v>0.71722359999999996</v>
      </c>
      <c r="I535" s="7">
        <v>129.375</v>
      </c>
      <c r="J535" s="2">
        <v>17</v>
      </c>
      <c r="K535">
        <v>3</v>
      </c>
    </row>
    <row r="536" spans="1:12" x14ac:dyDescent="0.25">
      <c r="A536">
        <v>21036</v>
      </c>
      <c r="B536" s="2">
        <v>97.344300000000004</v>
      </c>
      <c r="C536" s="3">
        <v>2469</v>
      </c>
      <c r="D536" s="4">
        <v>12580</v>
      </c>
      <c r="E536" t="s">
        <v>1749</v>
      </c>
      <c r="F536" s="4" t="s">
        <v>4361</v>
      </c>
      <c r="G536" s="5">
        <v>1677</v>
      </c>
      <c r="H536" s="6">
        <v>0.63587610000000006</v>
      </c>
      <c r="I536" s="7">
        <v>143.19999999999999</v>
      </c>
      <c r="J536" s="2">
        <v>25.333300000000001</v>
      </c>
      <c r="K536">
        <v>3</v>
      </c>
    </row>
    <row r="537" spans="1:12" x14ac:dyDescent="0.25">
      <c r="A537">
        <v>7446</v>
      </c>
      <c r="B537" s="2">
        <v>97.341489999999993</v>
      </c>
      <c r="C537" s="3">
        <v>14649</v>
      </c>
      <c r="D537" s="4">
        <v>35620</v>
      </c>
      <c r="E537" t="s">
        <v>1434</v>
      </c>
      <c r="F537" s="4" t="s">
        <v>1341</v>
      </c>
      <c r="G537" s="5">
        <v>10069</v>
      </c>
      <c r="H537" s="6">
        <v>0.60119160000000005</v>
      </c>
      <c r="I537" s="7">
        <v>149.155</v>
      </c>
      <c r="J537" s="2">
        <v>27.333300000000001</v>
      </c>
      <c r="K537">
        <v>15</v>
      </c>
      <c r="L537" s="2">
        <v>2</v>
      </c>
    </row>
    <row r="538" spans="1:12" x14ac:dyDescent="0.25">
      <c r="A538">
        <v>92651</v>
      </c>
      <c r="B538" s="2">
        <v>97.334580000000003</v>
      </c>
      <c r="C538" s="3">
        <v>23667</v>
      </c>
      <c r="D538" s="4">
        <v>31080</v>
      </c>
      <c r="E538" t="s">
        <v>15584</v>
      </c>
      <c r="F538" s="4" t="s">
        <v>15368</v>
      </c>
      <c r="G538" s="5">
        <v>18777</v>
      </c>
      <c r="H538" s="6">
        <v>0.64873789999999998</v>
      </c>
      <c r="I538" s="7">
        <v>140.923</v>
      </c>
      <c r="J538" s="2">
        <v>34.6</v>
      </c>
      <c r="K538">
        <v>30</v>
      </c>
      <c r="L538" s="2">
        <v>21.3</v>
      </c>
    </row>
    <row r="539" spans="1:12" x14ac:dyDescent="0.25">
      <c r="A539">
        <v>19118</v>
      </c>
      <c r="B539" s="2">
        <v>97.32835</v>
      </c>
      <c r="C539" s="3">
        <v>10093</v>
      </c>
      <c r="D539" s="4">
        <v>37980</v>
      </c>
      <c r="E539" t="s">
        <v>2682</v>
      </c>
      <c r="F539" s="4" t="s">
        <v>3003</v>
      </c>
      <c r="G539" s="5">
        <v>7265</v>
      </c>
      <c r="H539" s="6">
        <v>0.72378200000000004</v>
      </c>
      <c r="I539" s="7">
        <v>127.904</v>
      </c>
      <c r="J539" s="2">
        <v>26.454499999999999</v>
      </c>
      <c r="K539">
        <v>22</v>
      </c>
      <c r="L539" s="2">
        <v>1.4</v>
      </c>
    </row>
    <row r="540" spans="1:12" x14ac:dyDescent="0.25">
      <c r="A540">
        <v>11732</v>
      </c>
      <c r="B540" s="2">
        <v>97.325950000000006</v>
      </c>
      <c r="C540" s="3">
        <v>3671</v>
      </c>
      <c r="D540" s="4">
        <v>35620</v>
      </c>
      <c r="E540" t="s">
        <v>1992</v>
      </c>
      <c r="F540" s="4" t="s">
        <v>1280</v>
      </c>
      <c r="G540" s="5">
        <v>2733</v>
      </c>
      <c r="H540" s="6">
        <v>0.5415295</v>
      </c>
      <c r="I540" s="7">
        <v>159.315</v>
      </c>
      <c r="J540" s="2">
        <v>34</v>
      </c>
      <c r="K540">
        <v>1</v>
      </c>
    </row>
    <row r="541" spans="1:12" x14ac:dyDescent="0.25">
      <c r="A541">
        <v>20882</v>
      </c>
      <c r="B541" s="2">
        <v>97.322999999999993</v>
      </c>
      <c r="C541" s="3">
        <v>14397</v>
      </c>
      <c r="D541" s="4">
        <v>47900</v>
      </c>
      <c r="E541" t="s">
        <v>4452</v>
      </c>
      <c r="F541" s="4" t="s">
        <v>4361</v>
      </c>
      <c r="G541" s="5">
        <v>9673</v>
      </c>
      <c r="H541" s="6">
        <v>0.5425411</v>
      </c>
      <c r="I541" s="7">
        <v>159.11600000000001</v>
      </c>
      <c r="J541" s="2">
        <v>39.133299999999998</v>
      </c>
      <c r="K541">
        <v>15</v>
      </c>
      <c r="L541" s="2">
        <v>45.8</v>
      </c>
    </row>
    <row r="542" spans="1:12" x14ac:dyDescent="0.25">
      <c r="A542">
        <v>92091</v>
      </c>
      <c r="B542" s="2">
        <v>97.320409999999995</v>
      </c>
      <c r="C542" s="3">
        <v>1432</v>
      </c>
      <c r="D542" s="4">
        <v>41740</v>
      </c>
      <c r="E542" t="s">
        <v>15488</v>
      </c>
      <c r="F542" s="4" t="s">
        <v>15368</v>
      </c>
      <c r="G542" s="5">
        <v>1062</v>
      </c>
      <c r="H542" s="6">
        <v>0.66603950000000001</v>
      </c>
      <c r="I542" s="7">
        <v>137.63200000000001</v>
      </c>
    </row>
    <row r="543" spans="1:12" x14ac:dyDescent="0.25">
      <c r="A543">
        <v>6443</v>
      </c>
      <c r="B543" s="2">
        <v>97.317189999999997</v>
      </c>
      <c r="C543" s="3">
        <v>18284</v>
      </c>
      <c r="D543" s="4">
        <v>35300</v>
      </c>
      <c r="E543" t="s">
        <v>673</v>
      </c>
      <c r="F543" s="4" t="s">
        <v>1198</v>
      </c>
      <c r="G543" s="5">
        <v>12399</v>
      </c>
      <c r="H543" s="6">
        <v>0.66120970000000001</v>
      </c>
      <c r="I543" s="7">
        <v>138.465</v>
      </c>
      <c r="J543" s="2">
        <v>36.074100000000001</v>
      </c>
      <c r="K543">
        <v>27</v>
      </c>
      <c r="L543" s="2">
        <v>28.5</v>
      </c>
    </row>
    <row r="544" spans="1:12" x14ac:dyDescent="0.25">
      <c r="A544">
        <v>77494</v>
      </c>
      <c r="B544" s="2">
        <v>97.302859999999995</v>
      </c>
      <c r="C544" s="3">
        <v>79116</v>
      </c>
      <c r="D544" s="4">
        <v>26420</v>
      </c>
      <c r="E544" t="s">
        <v>14054</v>
      </c>
      <c r="F544" s="4" t="s">
        <v>13752</v>
      </c>
      <c r="G544" s="5">
        <v>47514</v>
      </c>
      <c r="H544" s="6">
        <v>0.64588020000000002</v>
      </c>
      <c r="I544" s="7">
        <v>140.96</v>
      </c>
      <c r="J544" s="2">
        <v>34.468800000000002</v>
      </c>
      <c r="K544">
        <v>32</v>
      </c>
      <c r="L544" s="2">
        <v>20.7</v>
      </c>
    </row>
    <row r="545" spans="1:12" x14ac:dyDescent="0.25">
      <c r="A545">
        <v>2043</v>
      </c>
      <c r="B545" s="2">
        <v>97.287760000000006</v>
      </c>
      <c r="C545" s="3">
        <v>22549</v>
      </c>
      <c r="D545" s="4">
        <v>14460</v>
      </c>
      <c r="E545" t="s">
        <v>294</v>
      </c>
      <c r="F545" s="4" t="s">
        <v>21</v>
      </c>
      <c r="G545" s="5">
        <v>15564</v>
      </c>
      <c r="H545" s="6">
        <v>0.63848380000000005</v>
      </c>
      <c r="I545" s="7">
        <v>142.19300000000001</v>
      </c>
      <c r="J545" s="2">
        <v>33.35</v>
      </c>
      <c r="K545">
        <v>20</v>
      </c>
      <c r="L545" s="2">
        <v>15.9</v>
      </c>
    </row>
    <row r="546" spans="1:12" x14ac:dyDescent="0.25">
      <c r="A546">
        <v>46033</v>
      </c>
      <c r="B546" s="2">
        <v>97.278400000000005</v>
      </c>
      <c r="C546" s="3">
        <v>36504</v>
      </c>
      <c r="D546" s="4">
        <v>26900</v>
      </c>
      <c r="E546" t="s">
        <v>823</v>
      </c>
      <c r="F546" s="4" t="s">
        <v>8800</v>
      </c>
      <c r="G546" s="5">
        <v>23469</v>
      </c>
      <c r="H546" s="6">
        <v>0.71193010000000001</v>
      </c>
      <c r="I546" s="7">
        <v>129.47900000000001</v>
      </c>
      <c r="J546" s="2">
        <v>34.825000000000003</v>
      </c>
      <c r="K546">
        <v>40</v>
      </c>
      <c r="L546" s="2">
        <v>22.6</v>
      </c>
    </row>
    <row r="547" spans="1:12" x14ac:dyDescent="0.25">
      <c r="A547">
        <v>77007</v>
      </c>
      <c r="B547" s="2">
        <v>97.266620000000003</v>
      </c>
      <c r="C547" s="3">
        <v>31986</v>
      </c>
      <c r="D547" s="4">
        <v>26420</v>
      </c>
      <c r="E547" t="s">
        <v>3103</v>
      </c>
      <c r="F547" s="4" t="s">
        <v>13752</v>
      </c>
      <c r="G547" s="5">
        <v>25872</v>
      </c>
      <c r="H547" s="6">
        <v>0.66749119999999995</v>
      </c>
      <c r="I547" s="7">
        <v>136.976</v>
      </c>
      <c r="J547" s="2">
        <v>35.5</v>
      </c>
      <c r="K547">
        <v>42</v>
      </c>
      <c r="L547" s="2">
        <v>26</v>
      </c>
    </row>
    <row r="548" spans="1:12" x14ac:dyDescent="0.25">
      <c r="A548">
        <v>22209</v>
      </c>
      <c r="B548" s="2">
        <v>97.258129999999994</v>
      </c>
      <c r="C548" s="3">
        <v>11550</v>
      </c>
      <c r="D548" s="4">
        <v>47900</v>
      </c>
      <c r="E548" t="s">
        <v>374</v>
      </c>
      <c r="F548" s="4" t="s">
        <v>4335</v>
      </c>
      <c r="G548" s="5">
        <v>9553</v>
      </c>
      <c r="H548" s="6">
        <v>0.83263549999999997</v>
      </c>
      <c r="I548" s="7">
        <v>108.38200000000001</v>
      </c>
      <c r="J548" s="2">
        <v>36.704500000000003</v>
      </c>
      <c r="K548">
        <v>44</v>
      </c>
      <c r="L548" s="2">
        <v>31.8</v>
      </c>
    </row>
    <row r="549" spans="1:12" x14ac:dyDescent="0.25">
      <c r="A549">
        <v>7640</v>
      </c>
      <c r="B549" s="2">
        <v>97.255089999999996</v>
      </c>
      <c r="C549" s="3">
        <v>4736</v>
      </c>
      <c r="D549" s="4">
        <v>35620</v>
      </c>
      <c r="E549" t="s">
        <v>1465</v>
      </c>
      <c r="F549" s="4" t="s">
        <v>1341</v>
      </c>
      <c r="G549" s="5">
        <v>3145</v>
      </c>
      <c r="H549" s="6">
        <v>0.58868399999999999</v>
      </c>
      <c r="I549" s="7">
        <v>150.5</v>
      </c>
      <c r="J549" s="2">
        <v>34.6</v>
      </c>
      <c r="K549">
        <v>5</v>
      </c>
    </row>
    <row r="550" spans="1:12" x14ac:dyDescent="0.25">
      <c r="A550">
        <v>1342</v>
      </c>
      <c r="B550" s="2">
        <v>97.254069999999999</v>
      </c>
      <c r="C550" s="3">
        <v>1577</v>
      </c>
      <c r="D550" s="4">
        <v>24640</v>
      </c>
      <c r="E550" t="s">
        <v>119</v>
      </c>
      <c r="F550" s="4" t="s">
        <v>21</v>
      </c>
      <c r="G550" s="5">
        <v>1105</v>
      </c>
      <c r="H550" s="6">
        <v>0.6790235</v>
      </c>
      <c r="I550" s="7">
        <v>134.76599999999999</v>
      </c>
      <c r="J550" s="2">
        <v>42.833300000000001</v>
      </c>
      <c r="K550">
        <v>6</v>
      </c>
    </row>
    <row r="551" spans="1:12" x14ac:dyDescent="0.25">
      <c r="A551">
        <v>7751</v>
      </c>
      <c r="B551" s="2">
        <v>97.250889999999998</v>
      </c>
      <c r="C551" s="3">
        <v>19076</v>
      </c>
      <c r="D551" s="4">
        <v>35620</v>
      </c>
      <c r="E551" t="s">
        <v>1512</v>
      </c>
      <c r="F551" s="4" t="s">
        <v>1341</v>
      </c>
      <c r="G551" s="5">
        <v>12171</v>
      </c>
      <c r="H551" s="6">
        <v>0.58963189999999999</v>
      </c>
      <c r="I551" s="7">
        <v>150.15600000000001</v>
      </c>
      <c r="J551" s="2">
        <v>29.6</v>
      </c>
      <c r="K551">
        <v>5</v>
      </c>
    </row>
    <row r="552" spans="1:12" x14ac:dyDescent="0.25">
      <c r="A552">
        <v>92127</v>
      </c>
      <c r="B552" s="2">
        <v>97.241619999999998</v>
      </c>
      <c r="C552" s="3">
        <v>41900</v>
      </c>
      <c r="D552" s="4">
        <v>41740</v>
      </c>
      <c r="E552" t="s">
        <v>14226</v>
      </c>
      <c r="F552" s="4" t="s">
        <v>15368</v>
      </c>
      <c r="G552" s="5">
        <v>26607</v>
      </c>
      <c r="H552" s="6">
        <v>0.68851470000000004</v>
      </c>
      <c r="I552" s="7">
        <v>133.042</v>
      </c>
      <c r="J552" s="2">
        <v>43.583300000000001</v>
      </c>
      <c r="K552">
        <v>24</v>
      </c>
      <c r="L552" s="2">
        <v>69.8</v>
      </c>
    </row>
    <row r="553" spans="1:12" x14ac:dyDescent="0.25">
      <c r="A553">
        <v>7869</v>
      </c>
      <c r="B553" s="2">
        <v>97.23115</v>
      </c>
      <c r="C553" s="3">
        <v>25667</v>
      </c>
      <c r="D553" s="4">
        <v>35620</v>
      </c>
      <c r="E553" t="s">
        <v>355</v>
      </c>
      <c r="F553" s="4" t="s">
        <v>1341</v>
      </c>
      <c r="G553" s="5">
        <v>17100</v>
      </c>
      <c r="H553" s="6">
        <v>0.65499090000000004</v>
      </c>
      <c r="I553" s="7">
        <v>138.827</v>
      </c>
      <c r="J553" s="2">
        <v>28.458300000000001</v>
      </c>
      <c r="K553">
        <v>24</v>
      </c>
      <c r="L553" s="2">
        <v>3.4</v>
      </c>
    </row>
    <row r="554" spans="1:12" x14ac:dyDescent="0.25">
      <c r="A554">
        <v>20165</v>
      </c>
      <c r="B554" s="2">
        <v>97.221680000000006</v>
      </c>
      <c r="C554" s="3">
        <v>33251</v>
      </c>
      <c r="D554" s="4">
        <v>47900</v>
      </c>
      <c r="E554" t="s">
        <v>194</v>
      </c>
      <c r="F554" s="4" t="s">
        <v>4335</v>
      </c>
      <c r="G554" s="5">
        <v>22468</v>
      </c>
      <c r="H554" s="6">
        <v>0.62760369999999999</v>
      </c>
      <c r="I554" s="7">
        <v>143.447</v>
      </c>
      <c r="J554" s="2">
        <v>40.3611</v>
      </c>
      <c r="K554">
        <v>36</v>
      </c>
      <c r="L554" s="2">
        <v>53.5</v>
      </c>
    </row>
    <row r="555" spans="1:12" x14ac:dyDescent="0.25">
      <c r="A555">
        <v>95033</v>
      </c>
      <c r="B555" s="2">
        <v>97.214579999999998</v>
      </c>
      <c r="C555" s="3">
        <v>9628</v>
      </c>
      <c r="D555" s="4">
        <v>42100</v>
      </c>
      <c r="E555" t="s">
        <v>15828</v>
      </c>
      <c r="F555" s="4" t="s">
        <v>15368</v>
      </c>
      <c r="G555" s="5">
        <v>7232</v>
      </c>
      <c r="H555" s="6">
        <v>0.63777130000000004</v>
      </c>
      <c r="I555" s="7">
        <v>141.60300000000001</v>
      </c>
      <c r="J555" s="2">
        <v>39.833300000000001</v>
      </c>
      <c r="K555">
        <v>12</v>
      </c>
      <c r="L555" s="2">
        <v>50</v>
      </c>
    </row>
    <row r="556" spans="1:12" x14ac:dyDescent="0.25">
      <c r="A556">
        <v>37205</v>
      </c>
      <c r="B556" s="2">
        <v>97.208629999999999</v>
      </c>
      <c r="C556" s="3">
        <v>24010</v>
      </c>
      <c r="D556" s="4">
        <v>34980</v>
      </c>
      <c r="E556" t="s">
        <v>5777</v>
      </c>
      <c r="F556" s="4" t="s">
        <v>7348</v>
      </c>
      <c r="G556" s="5">
        <v>17677</v>
      </c>
      <c r="H556" s="6">
        <v>0.70396559999999997</v>
      </c>
      <c r="I556" s="7">
        <v>130</v>
      </c>
      <c r="J556" s="2">
        <v>34.4</v>
      </c>
      <c r="K556">
        <v>45</v>
      </c>
      <c r="L556" s="2">
        <v>20.3</v>
      </c>
    </row>
    <row r="557" spans="1:12" x14ac:dyDescent="0.25">
      <c r="A557">
        <v>11733</v>
      </c>
      <c r="B557" s="2">
        <v>97.201539999999994</v>
      </c>
      <c r="C557" s="3">
        <v>17065</v>
      </c>
      <c r="D557" s="4">
        <v>35620</v>
      </c>
      <c r="E557" t="s">
        <v>1993</v>
      </c>
      <c r="F557" s="4" t="s">
        <v>1280</v>
      </c>
      <c r="G557" s="5">
        <v>11868</v>
      </c>
      <c r="H557" s="6">
        <v>0.59125380000000005</v>
      </c>
      <c r="I557" s="7">
        <v>149.47399999999999</v>
      </c>
      <c r="J557" s="2">
        <v>33.103400000000001</v>
      </c>
      <c r="K557">
        <v>29</v>
      </c>
      <c r="L557" s="2">
        <v>15</v>
      </c>
    </row>
    <row r="558" spans="1:12" x14ac:dyDescent="0.25">
      <c r="A558">
        <v>21035</v>
      </c>
      <c r="B558" s="2">
        <v>97.197379999999995</v>
      </c>
      <c r="C558" s="3">
        <v>8246</v>
      </c>
      <c r="D558" s="4">
        <v>12580</v>
      </c>
      <c r="E558" t="s">
        <v>4468</v>
      </c>
      <c r="F558" s="4" t="s">
        <v>4361</v>
      </c>
      <c r="G558" s="5">
        <v>5534</v>
      </c>
      <c r="H558" s="6">
        <v>0.56802169999999996</v>
      </c>
      <c r="I558" s="7">
        <v>153.38200000000001</v>
      </c>
      <c r="J558" s="2">
        <v>25.666699999999999</v>
      </c>
      <c r="K558">
        <v>3</v>
      </c>
    </row>
    <row r="559" spans="1:12" x14ac:dyDescent="0.25">
      <c r="A559">
        <v>7302</v>
      </c>
      <c r="B559" s="2">
        <v>97.188609999999997</v>
      </c>
      <c r="C559" s="3">
        <v>38811</v>
      </c>
      <c r="D559" s="4">
        <v>35620</v>
      </c>
      <c r="E559" t="s">
        <v>1412</v>
      </c>
      <c r="F559" s="4" t="s">
        <v>1341</v>
      </c>
      <c r="G559" s="5">
        <v>31052</v>
      </c>
      <c r="H559" s="6">
        <v>0.71973719999999997</v>
      </c>
      <c r="I559" s="7">
        <v>127.119</v>
      </c>
      <c r="J559" s="2">
        <v>33.25</v>
      </c>
      <c r="K559">
        <v>56</v>
      </c>
      <c r="L559" s="2">
        <v>15.5</v>
      </c>
    </row>
    <row r="560" spans="1:12" x14ac:dyDescent="0.25">
      <c r="A560">
        <v>48025</v>
      </c>
      <c r="B560" s="2">
        <v>97.178759999999997</v>
      </c>
      <c r="C560" s="3">
        <v>14616</v>
      </c>
      <c r="D560" s="4">
        <v>19820</v>
      </c>
      <c r="E560" t="s">
        <v>293</v>
      </c>
      <c r="F560" s="4" t="s">
        <v>9106</v>
      </c>
      <c r="G560" s="5">
        <v>10154</v>
      </c>
      <c r="H560" s="6">
        <v>0.69598190000000004</v>
      </c>
      <c r="I560" s="7">
        <v>131.22</v>
      </c>
      <c r="J560" s="2">
        <v>30.5625</v>
      </c>
      <c r="K560">
        <v>16</v>
      </c>
      <c r="L560" s="2">
        <v>7.8</v>
      </c>
    </row>
    <row r="561" spans="1:12" x14ac:dyDescent="0.25">
      <c r="A561">
        <v>37027</v>
      </c>
      <c r="B561" s="2">
        <v>97.168049999999994</v>
      </c>
      <c r="C561" s="3">
        <v>51818</v>
      </c>
      <c r="D561" s="4">
        <v>34980</v>
      </c>
      <c r="E561" t="s">
        <v>1979</v>
      </c>
      <c r="F561" s="4" t="s">
        <v>7348</v>
      </c>
      <c r="G561" s="5">
        <v>34596</v>
      </c>
      <c r="H561" s="6">
        <v>0.66001849999999995</v>
      </c>
      <c r="I561" s="7">
        <v>137.32499999999999</v>
      </c>
      <c r="J561" s="2">
        <v>32.4</v>
      </c>
      <c r="K561">
        <v>30</v>
      </c>
      <c r="L561" s="2">
        <v>12.6</v>
      </c>
    </row>
    <row r="562" spans="1:12" x14ac:dyDescent="0.25">
      <c r="A562">
        <v>10019</v>
      </c>
      <c r="B562" s="2">
        <v>97.151730000000001</v>
      </c>
      <c r="C562" s="3">
        <v>38751</v>
      </c>
      <c r="D562" s="4">
        <v>35620</v>
      </c>
      <c r="E562" t="s">
        <v>1789</v>
      </c>
      <c r="F562" s="4" t="s">
        <v>1280</v>
      </c>
      <c r="G562" s="5">
        <v>33629</v>
      </c>
      <c r="H562" s="6">
        <v>0.70602750000000003</v>
      </c>
      <c r="I562" s="7">
        <v>129.315</v>
      </c>
      <c r="J562" s="2">
        <v>29.483899999999998</v>
      </c>
      <c r="K562">
        <v>62</v>
      </c>
      <c r="L562" s="2">
        <v>5.4</v>
      </c>
    </row>
    <row r="563" spans="1:12" x14ac:dyDescent="0.25">
      <c r="A563">
        <v>48304</v>
      </c>
      <c r="B563" s="2">
        <v>97.140820000000005</v>
      </c>
      <c r="C563" s="3">
        <v>16395</v>
      </c>
      <c r="D563" s="4">
        <v>19820</v>
      </c>
      <c r="E563" t="s">
        <v>9166</v>
      </c>
      <c r="F563" s="4" t="s">
        <v>9106</v>
      </c>
      <c r="G563" s="5">
        <v>11996</v>
      </c>
      <c r="H563" s="6">
        <v>0.71017750000000002</v>
      </c>
      <c r="I563" s="7">
        <v>128.542</v>
      </c>
      <c r="J563" s="2">
        <v>32.090899999999998</v>
      </c>
      <c r="K563">
        <v>22</v>
      </c>
      <c r="L563" s="2">
        <v>11.5</v>
      </c>
    </row>
    <row r="564" spans="1:12" x14ac:dyDescent="0.25">
      <c r="A564">
        <v>20105</v>
      </c>
      <c r="B564" s="2">
        <v>97.135890000000003</v>
      </c>
      <c r="C564" s="3">
        <v>13647</v>
      </c>
      <c r="D564" s="4">
        <v>47900</v>
      </c>
      <c r="E564" t="s">
        <v>4334</v>
      </c>
      <c r="F564" s="4" t="s">
        <v>4335</v>
      </c>
      <c r="G564" s="5">
        <v>8548</v>
      </c>
      <c r="H564" s="6">
        <v>0.63769299999999995</v>
      </c>
      <c r="I564" s="7">
        <v>141.00800000000001</v>
      </c>
      <c r="J564" s="2">
        <v>33.181800000000003</v>
      </c>
      <c r="K564">
        <v>11</v>
      </c>
      <c r="L564" s="2">
        <v>15.2</v>
      </c>
    </row>
    <row r="565" spans="1:12" x14ac:dyDescent="0.25">
      <c r="A565">
        <v>95138</v>
      </c>
      <c r="B565" s="2">
        <v>97.130870000000002</v>
      </c>
      <c r="C565" s="3">
        <v>19135</v>
      </c>
      <c r="D565" s="4">
        <v>41940</v>
      </c>
      <c r="E565" t="s">
        <v>12003</v>
      </c>
      <c r="F565" s="4" t="s">
        <v>15368</v>
      </c>
      <c r="G565" s="5">
        <v>12442</v>
      </c>
      <c r="H565" s="6">
        <v>0.56984409999999996</v>
      </c>
      <c r="I565" s="7">
        <v>152.72499999999999</v>
      </c>
      <c r="J565" s="2">
        <v>38.6</v>
      </c>
      <c r="K565">
        <v>5</v>
      </c>
    </row>
    <row r="566" spans="1:12" x14ac:dyDescent="0.25">
      <c r="A566">
        <v>66220</v>
      </c>
      <c r="B566" s="2">
        <v>97.12679</v>
      </c>
      <c r="C566" s="3">
        <v>7179</v>
      </c>
      <c r="D566" s="4">
        <v>28140</v>
      </c>
      <c r="E566" t="s">
        <v>12519</v>
      </c>
      <c r="F566" s="4" t="s">
        <v>12494</v>
      </c>
      <c r="G566" s="5">
        <v>4609</v>
      </c>
      <c r="H566" s="6">
        <v>0.71772619999999998</v>
      </c>
      <c r="I566" s="7">
        <v>127.143</v>
      </c>
      <c r="J566" s="2">
        <v>39</v>
      </c>
      <c r="K566">
        <v>5</v>
      </c>
    </row>
    <row r="567" spans="1:12" x14ac:dyDescent="0.25">
      <c r="A567">
        <v>44236</v>
      </c>
      <c r="B567" s="2">
        <v>97.121639999999999</v>
      </c>
      <c r="C567" s="3">
        <v>25372</v>
      </c>
      <c r="D567" s="4">
        <v>10420</v>
      </c>
      <c r="E567" t="s">
        <v>222</v>
      </c>
      <c r="F567" s="4" t="s">
        <v>8295</v>
      </c>
      <c r="G567" s="5">
        <v>16892</v>
      </c>
      <c r="H567" s="6">
        <v>0.66238459999999999</v>
      </c>
      <c r="I567" s="7">
        <v>136.68100000000001</v>
      </c>
      <c r="J567" s="2">
        <v>33.035699999999999</v>
      </c>
      <c r="K567">
        <v>28</v>
      </c>
      <c r="L567" s="2">
        <v>14.6</v>
      </c>
    </row>
    <row r="568" spans="1:12" x14ac:dyDescent="0.25">
      <c r="A568">
        <v>3854</v>
      </c>
      <c r="B568" s="2">
        <v>97.117410000000007</v>
      </c>
      <c r="C568" s="3">
        <v>980</v>
      </c>
      <c r="D568" s="4">
        <v>14460</v>
      </c>
      <c r="E568" t="s">
        <v>677</v>
      </c>
      <c r="F568" s="4" t="s">
        <v>520</v>
      </c>
      <c r="G568" s="5">
        <v>801</v>
      </c>
      <c r="H568" s="6">
        <v>0.66708230000000002</v>
      </c>
      <c r="I568" s="7">
        <v>135.833</v>
      </c>
      <c r="J568" s="2">
        <v>32.5</v>
      </c>
      <c r="K568">
        <v>2</v>
      </c>
    </row>
    <row r="569" spans="1:12" x14ac:dyDescent="0.25">
      <c r="A569">
        <v>11020</v>
      </c>
      <c r="B569" s="2">
        <v>97.116209999999995</v>
      </c>
      <c r="C569" s="3">
        <v>6119</v>
      </c>
      <c r="D569" s="4">
        <v>35620</v>
      </c>
      <c r="E569" t="s">
        <v>1894</v>
      </c>
      <c r="F569" s="4" t="s">
        <v>1280</v>
      </c>
      <c r="G569" s="5">
        <v>4225</v>
      </c>
      <c r="H569" s="6">
        <v>0.62683390000000005</v>
      </c>
      <c r="I569" s="7">
        <v>142.75</v>
      </c>
      <c r="J569" s="2">
        <v>29.222200000000001</v>
      </c>
      <c r="K569">
        <v>9</v>
      </c>
    </row>
    <row r="570" spans="1:12" x14ac:dyDescent="0.25">
      <c r="A570">
        <v>23354</v>
      </c>
      <c r="B570" s="2">
        <v>97.115139999999997</v>
      </c>
      <c r="C570" s="3">
        <v>314</v>
      </c>
      <c r="E570" t="s">
        <v>4854</v>
      </c>
      <c r="F570" s="4" t="s">
        <v>4335</v>
      </c>
      <c r="G570" s="5">
        <v>179</v>
      </c>
      <c r="H570" s="6">
        <v>0.5977654</v>
      </c>
      <c r="I570" s="7">
        <v>147.76300000000001</v>
      </c>
    </row>
    <row r="571" spans="1:12" x14ac:dyDescent="0.25">
      <c r="A571">
        <v>60069</v>
      </c>
      <c r="B571" s="2">
        <v>97.113619999999997</v>
      </c>
      <c r="C571" s="3">
        <v>8300</v>
      </c>
      <c r="D571" s="4">
        <v>16980</v>
      </c>
      <c r="E571" t="s">
        <v>11512</v>
      </c>
      <c r="F571" s="4" t="s">
        <v>11490</v>
      </c>
      <c r="G571" s="5">
        <v>6166</v>
      </c>
      <c r="H571" s="6">
        <v>0.62672289999999997</v>
      </c>
      <c r="I571" s="7">
        <v>142.708</v>
      </c>
      <c r="J571" s="2">
        <v>30.4</v>
      </c>
      <c r="K571">
        <v>10</v>
      </c>
      <c r="L571" s="2">
        <v>7.5</v>
      </c>
    </row>
    <row r="572" spans="1:12" x14ac:dyDescent="0.25">
      <c r="A572">
        <v>8730</v>
      </c>
      <c r="B572" s="2">
        <v>97.111329999999995</v>
      </c>
      <c r="C572" s="3">
        <v>4771</v>
      </c>
      <c r="D572" s="4">
        <v>35620</v>
      </c>
      <c r="E572" t="s">
        <v>1728</v>
      </c>
      <c r="F572" s="4" t="s">
        <v>1341</v>
      </c>
      <c r="G572" s="5">
        <v>3392</v>
      </c>
      <c r="H572" s="6">
        <v>0.61125839999999998</v>
      </c>
      <c r="I572" s="7">
        <v>145.37799999999999</v>
      </c>
      <c r="J572" s="2">
        <v>31</v>
      </c>
      <c r="K572">
        <v>5</v>
      </c>
    </row>
    <row r="573" spans="1:12" x14ac:dyDescent="0.25">
      <c r="A573">
        <v>6070</v>
      </c>
      <c r="B573" s="2">
        <v>97.108080000000001</v>
      </c>
      <c r="C573" s="3">
        <v>14755</v>
      </c>
      <c r="D573" s="4">
        <v>25540</v>
      </c>
      <c r="E573" t="s">
        <v>1215</v>
      </c>
      <c r="F573" s="4" t="s">
        <v>1198</v>
      </c>
      <c r="G573" s="5">
        <v>10227</v>
      </c>
      <c r="H573" s="6">
        <v>0.66445050000000005</v>
      </c>
      <c r="I573" s="7">
        <v>136</v>
      </c>
      <c r="J573" s="2">
        <v>35</v>
      </c>
      <c r="K573">
        <v>20</v>
      </c>
      <c r="L573" s="2">
        <v>23.3</v>
      </c>
    </row>
    <row r="574" spans="1:12" x14ac:dyDescent="0.25">
      <c r="A574">
        <v>10560</v>
      </c>
      <c r="B574" s="2">
        <v>97.104799999999997</v>
      </c>
      <c r="C574" s="3">
        <v>4742</v>
      </c>
      <c r="D574" s="4">
        <v>35620</v>
      </c>
      <c r="E574" t="s">
        <v>1821</v>
      </c>
      <c r="F574" s="4" t="s">
        <v>1280</v>
      </c>
      <c r="G574" s="5">
        <v>3466</v>
      </c>
      <c r="H574" s="6">
        <v>0.57443739999999999</v>
      </c>
      <c r="I574" s="7">
        <v>151.5</v>
      </c>
      <c r="J574" s="2">
        <v>19</v>
      </c>
      <c r="K574">
        <v>1</v>
      </c>
    </row>
    <row r="575" spans="1:12" x14ac:dyDescent="0.25">
      <c r="A575">
        <v>98053</v>
      </c>
      <c r="B575" s="2">
        <v>97.100459999999998</v>
      </c>
      <c r="C575" s="3">
        <v>20739</v>
      </c>
      <c r="D575" s="4">
        <v>42660</v>
      </c>
      <c r="E575" t="s">
        <v>14924</v>
      </c>
      <c r="F575" s="4" t="s">
        <v>16344</v>
      </c>
      <c r="G575" s="5">
        <v>14668</v>
      </c>
      <c r="H575" s="6">
        <v>0.65762200000000004</v>
      </c>
      <c r="I575" s="7">
        <v>137.08000000000001</v>
      </c>
      <c r="J575" s="2">
        <v>38</v>
      </c>
      <c r="K575">
        <v>24</v>
      </c>
      <c r="L575" s="2">
        <v>39.1</v>
      </c>
    </row>
    <row r="576" spans="1:12" x14ac:dyDescent="0.25">
      <c r="A576">
        <v>21131</v>
      </c>
      <c r="B576" s="2">
        <v>97.095799999999997</v>
      </c>
      <c r="C576" s="3">
        <v>7288</v>
      </c>
      <c r="D576" s="4">
        <v>12580</v>
      </c>
      <c r="E576" t="s">
        <v>2525</v>
      </c>
      <c r="F576" s="4" t="s">
        <v>4361</v>
      </c>
      <c r="G576" s="5">
        <v>4784</v>
      </c>
      <c r="H576" s="6">
        <v>0.65161970000000002</v>
      </c>
      <c r="I576" s="7">
        <v>138.07300000000001</v>
      </c>
      <c r="J576" s="2">
        <v>35.857100000000003</v>
      </c>
      <c r="K576">
        <v>7</v>
      </c>
    </row>
    <row r="577" spans="1:12" x14ac:dyDescent="0.25">
      <c r="A577">
        <v>77019</v>
      </c>
      <c r="B577" s="2">
        <v>97.090900000000005</v>
      </c>
      <c r="C577" s="3">
        <v>20350</v>
      </c>
      <c r="D577" s="4">
        <v>26420</v>
      </c>
      <c r="E577" t="s">
        <v>3103</v>
      </c>
      <c r="F577" s="4" t="s">
        <v>13752</v>
      </c>
      <c r="G577" s="5">
        <v>15711</v>
      </c>
      <c r="H577" s="6">
        <v>0.69023670000000004</v>
      </c>
      <c r="I577" s="7">
        <v>131.333</v>
      </c>
      <c r="J577" s="2">
        <v>35</v>
      </c>
      <c r="K577">
        <v>45</v>
      </c>
      <c r="L577" s="2">
        <v>23.3</v>
      </c>
    </row>
    <row r="578" spans="1:12" x14ac:dyDescent="0.25">
      <c r="A578">
        <v>1921</v>
      </c>
      <c r="B578" s="2">
        <v>97.085769999999997</v>
      </c>
      <c r="C578" s="3">
        <v>8104</v>
      </c>
      <c r="D578" s="4">
        <v>14460</v>
      </c>
      <c r="E578" t="s">
        <v>265</v>
      </c>
      <c r="F578" s="4" t="s">
        <v>21</v>
      </c>
      <c r="G578" s="5">
        <v>5688</v>
      </c>
      <c r="H578" s="6">
        <v>0.59704639999999998</v>
      </c>
      <c r="I578" s="7">
        <v>147.39599999999999</v>
      </c>
      <c r="J578" s="2">
        <v>47.222200000000001</v>
      </c>
      <c r="K578">
        <v>9</v>
      </c>
    </row>
    <row r="579" spans="1:12" x14ac:dyDescent="0.25">
      <c r="A579">
        <v>55436</v>
      </c>
      <c r="B579" s="2">
        <v>97.08229</v>
      </c>
      <c r="C579" s="3">
        <v>12282</v>
      </c>
      <c r="D579" s="4">
        <v>33460</v>
      </c>
      <c r="E579" t="s">
        <v>10500</v>
      </c>
      <c r="F579" s="4" t="s">
        <v>10428</v>
      </c>
      <c r="G579" s="5">
        <v>8897</v>
      </c>
      <c r="H579" s="6">
        <v>0.68686069999999999</v>
      </c>
      <c r="I579" s="7">
        <v>131.78</v>
      </c>
      <c r="J579" s="2">
        <v>31.7</v>
      </c>
      <c r="K579">
        <v>20</v>
      </c>
      <c r="L579" s="2">
        <v>10.5</v>
      </c>
    </row>
    <row r="580" spans="1:12" x14ac:dyDescent="0.25">
      <c r="A580">
        <v>6107</v>
      </c>
      <c r="B580" s="2">
        <v>97.076899999999995</v>
      </c>
      <c r="C580" s="3">
        <v>19243</v>
      </c>
      <c r="D580" s="4">
        <v>25540</v>
      </c>
      <c r="E580" t="s">
        <v>1056</v>
      </c>
      <c r="F580" s="4" t="s">
        <v>1198</v>
      </c>
      <c r="G580" s="5">
        <v>13579</v>
      </c>
      <c r="H580" s="6">
        <v>0.69548569999999998</v>
      </c>
      <c r="I580" s="7">
        <v>130.22300000000001</v>
      </c>
      <c r="J580" s="2">
        <v>31.409099999999999</v>
      </c>
      <c r="K580">
        <v>44</v>
      </c>
      <c r="L580" s="2">
        <v>9.8000000000000007</v>
      </c>
    </row>
    <row r="581" spans="1:12" x14ac:dyDescent="0.25">
      <c r="A581">
        <v>89411</v>
      </c>
      <c r="B581" s="2">
        <v>97.07347</v>
      </c>
      <c r="C581" s="3">
        <v>1103</v>
      </c>
      <c r="D581" s="4">
        <v>23820</v>
      </c>
      <c r="E581" t="s">
        <v>2493</v>
      </c>
      <c r="F581" s="4" t="s">
        <v>15318</v>
      </c>
      <c r="G581" s="5">
        <v>772</v>
      </c>
      <c r="H581" s="6">
        <v>0.54663209999999995</v>
      </c>
      <c r="I581" s="7">
        <v>155.833</v>
      </c>
    </row>
    <row r="582" spans="1:12" x14ac:dyDescent="0.25">
      <c r="A582">
        <v>30319</v>
      </c>
      <c r="B582" s="2">
        <v>97.066360000000003</v>
      </c>
      <c r="C582" s="3">
        <v>38120</v>
      </c>
      <c r="D582" s="4">
        <v>12060</v>
      </c>
      <c r="E582" t="s">
        <v>2948</v>
      </c>
      <c r="F582" s="4" t="s">
        <v>6363</v>
      </c>
      <c r="G582" s="5">
        <v>28912</v>
      </c>
      <c r="H582" s="6">
        <v>0.69566269999999997</v>
      </c>
      <c r="I582" s="7">
        <v>130</v>
      </c>
      <c r="J582" s="2">
        <v>32.886400000000002</v>
      </c>
      <c r="K582">
        <v>44</v>
      </c>
      <c r="L582" s="2">
        <v>14.1</v>
      </c>
    </row>
    <row r="583" spans="1:12" x14ac:dyDescent="0.25">
      <c r="A583">
        <v>14802</v>
      </c>
      <c r="B583" s="2">
        <v>97.059349999999995</v>
      </c>
      <c r="C583" s="3">
        <v>4260</v>
      </c>
      <c r="E583" t="s">
        <v>711</v>
      </c>
      <c r="F583" s="4" t="s">
        <v>1280</v>
      </c>
      <c r="G583" s="5">
        <v>393</v>
      </c>
      <c r="H583" s="6">
        <v>0.83715019999999996</v>
      </c>
      <c r="I583" s="7">
        <v>105.5</v>
      </c>
      <c r="J583" s="2">
        <v>57</v>
      </c>
      <c r="K583">
        <v>1</v>
      </c>
    </row>
    <row r="584" spans="1:12" x14ac:dyDescent="0.25">
      <c r="A584">
        <v>27608</v>
      </c>
      <c r="B584" s="2">
        <v>97.057310000000001</v>
      </c>
      <c r="C584" s="3">
        <v>11001</v>
      </c>
      <c r="D584" s="4">
        <v>39580</v>
      </c>
      <c r="E584" t="s">
        <v>5749</v>
      </c>
      <c r="F584" s="4" t="s">
        <v>5642</v>
      </c>
      <c r="G584" s="5">
        <v>8133</v>
      </c>
      <c r="H584" s="6">
        <v>0.72248860000000004</v>
      </c>
      <c r="I584" s="7">
        <v>125.01900000000001</v>
      </c>
      <c r="J584" s="2">
        <v>29.285699999999999</v>
      </c>
      <c r="K584">
        <v>21</v>
      </c>
      <c r="L584" s="2">
        <v>5</v>
      </c>
    </row>
    <row r="585" spans="1:12" x14ac:dyDescent="0.25">
      <c r="A585">
        <v>22307</v>
      </c>
      <c r="B585" s="2">
        <v>97.053539999999998</v>
      </c>
      <c r="C585" s="3">
        <v>10434</v>
      </c>
      <c r="D585" s="4">
        <v>47900</v>
      </c>
      <c r="E585" t="s">
        <v>3522</v>
      </c>
      <c r="F585" s="4" t="s">
        <v>4335</v>
      </c>
      <c r="G585" s="5">
        <v>7698</v>
      </c>
      <c r="H585" s="6">
        <v>0.65891679999999997</v>
      </c>
      <c r="I585" s="7">
        <v>135.93799999999999</v>
      </c>
      <c r="J585" s="2">
        <v>31.431799999999999</v>
      </c>
      <c r="K585">
        <v>44</v>
      </c>
      <c r="L585" s="2">
        <v>9.8000000000000007</v>
      </c>
    </row>
    <row r="586" spans="1:12" x14ac:dyDescent="0.25">
      <c r="A586">
        <v>8535</v>
      </c>
      <c r="B586" s="2">
        <v>97.050759999999997</v>
      </c>
      <c r="C586" s="3">
        <v>5828</v>
      </c>
      <c r="D586" s="4">
        <v>35620</v>
      </c>
      <c r="E586" t="s">
        <v>1702</v>
      </c>
      <c r="F586" s="4" t="s">
        <v>1341</v>
      </c>
      <c r="G586" s="5">
        <v>3871</v>
      </c>
      <c r="H586" s="6">
        <v>0.54921209999999998</v>
      </c>
      <c r="I586" s="7">
        <v>154.864</v>
      </c>
      <c r="J586" s="2">
        <v>32.5</v>
      </c>
      <c r="K586">
        <v>4</v>
      </c>
    </row>
    <row r="587" spans="1:12" x14ac:dyDescent="0.25">
      <c r="A587">
        <v>20169</v>
      </c>
      <c r="B587" s="2">
        <v>97.046549999999996</v>
      </c>
      <c r="C587" s="3">
        <v>21475</v>
      </c>
      <c r="D587" s="4">
        <v>47900</v>
      </c>
      <c r="E587" t="s">
        <v>4353</v>
      </c>
      <c r="F587" s="4" t="s">
        <v>4335</v>
      </c>
      <c r="G587" s="5">
        <v>13710</v>
      </c>
      <c r="H587" s="6">
        <v>0.56994900000000004</v>
      </c>
      <c r="I587" s="7">
        <v>151.26300000000001</v>
      </c>
      <c r="J587" s="2">
        <v>41.818199999999997</v>
      </c>
      <c r="K587">
        <v>11</v>
      </c>
      <c r="L587" s="2">
        <v>61</v>
      </c>
    </row>
    <row r="588" spans="1:12" x14ac:dyDescent="0.25">
      <c r="A588">
        <v>8560</v>
      </c>
      <c r="B588" s="2">
        <v>97.042640000000006</v>
      </c>
      <c r="C588" s="3">
        <v>3788</v>
      </c>
      <c r="D588" s="4">
        <v>45940</v>
      </c>
      <c r="E588" t="s">
        <v>1718</v>
      </c>
      <c r="F588" s="4" t="s">
        <v>1341</v>
      </c>
      <c r="G588" s="5">
        <v>2654</v>
      </c>
      <c r="H588" s="6">
        <v>0.59472689999999995</v>
      </c>
      <c r="I588" s="7">
        <v>146.97399999999999</v>
      </c>
      <c r="J588" s="2">
        <v>43</v>
      </c>
      <c r="K588">
        <v>2</v>
      </c>
    </row>
    <row r="589" spans="1:12" x14ac:dyDescent="0.25">
      <c r="A589">
        <v>94402</v>
      </c>
      <c r="B589" s="2">
        <v>97.037859999999995</v>
      </c>
      <c r="C589" s="3">
        <v>24305</v>
      </c>
      <c r="D589" s="4">
        <v>41860</v>
      </c>
      <c r="E589" t="s">
        <v>6739</v>
      </c>
      <c r="F589" s="4" t="s">
        <v>15368</v>
      </c>
      <c r="G589" s="5">
        <v>17315</v>
      </c>
      <c r="H589" s="6">
        <v>0.60192880000000004</v>
      </c>
      <c r="I589" s="7">
        <v>145.59</v>
      </c>
      <c r="J589" s="2">
        <v>26.681799999999999</v>
      </c>
      <c r="K589">
        <v>44</v>
      </c>
      <c r="L589" s="2">
        <v>1.6</v>
      </c>
    </row>
    <row r="590" spans="1:12" x14ac:dyDescent="0.25">
      <c r="A590">
        <v>11718</v>
      </c>
      <c r="B590" s="2">
        <v>97.033199999999994</v>
      </c>
      <c r="C590" s="3">
        <v>3117</v>
      </c>
      <c r="D590" s="4">
        <v>35620</v>
      </c>
      <c r="E590" t="s">
        <v>1980</v>
      </c>
      <c r="F590" s="4" t="s">
        <v>1280</v>
      </c>
      <c r="G590" s="5">
        <v>2151</v>
      </c>
      <c r="H590" s="6">
        <v>0.56020460000000005</v>
      </c>
      <c r="I590" s="7">
        <v>152.77799999999999</v>
      </c>
      <c r="J590" s="2">
        <v>20.5</v>
      </c>
      <c r="K590">
        <v>2</v>
      </c>
    </row>
    <row r="591" spans="1:12" x14ac:dyDescent="0.25">
      <c r="A591">
        <v>90068</v>
      </c>
      <c r="B591" s="2">
        <v>97.028390000000002</v>
      </c>
      <c r="C591" s="3">
        <v>21943</v>
      </c>
      <c r="D591" s="4">
        <v>31080</v>
      </c>
      <c r="E591" t="s">
        <v>15367</v>
      </c>
      <c r="F591" s="4" t="s">
        <v>15368</v>
      </c>
      <c r="G591" s="5">
        <v>17944</v>
      </c>
      <c r="H591" s="6">
        <v>0.64868479999999995</v>
      </c>
      <c r="I591" s="7">
        <v>137.471</v>
      </c>
      <c r="J591" s="2">
        <v>31.6</v>
      </c>
      <c r="K591">
        <v>20</v>
      </c>
      <c r="L591" s="2">
        <v>10.1</v>
      </c>
    </row>
    <row r="592" spans="1:12" x14ac:dyDescent="0.25">
      <c r="A592">
        <v>90275</v>
      </c>
      <c r="B592" s="2">
        <v>97.016660000000002</v>
      </c>
      <c r="C592" s="3">
        <v>42419</v>
      </c>
      <c r="D592" s="4">
        <v>31080</v>
      </c>
      <c r="E592" t="s">
        <v>15380</v>
      </c>
      <c r="F592" s="4" t="s">
        <v>15368</v>
      </c>
      <c r="G592" s="5">
        <v>31108</v>
      </c>
      <c r="H592" s="6">
        <v>0.6484297</v>
      </c>
      <c r="I592" s="7">
        <v>137.48500000000001</v>
      </c>
      <c r="J592" s="2">
        <v>30.130400000000002</v>
      </c>
      <c r="K592">
        <v>46</v>
      </c>
      <c r="L592" s="2">
        <v>6.8</v>
      </c>
    </row>
    <row r="593" spans="1:12" x14ac:dyDescent="0.25">
      <c r="A593">
        <v>11559</v>
      </c>
      <c r="B593" s="2">
        <v>97.007940000000005</v>
      </c>
      <c r="C593" s="3">
        <v>8402</v>
      </c>
      <c r="D593" s="4">
        <v>35620</v>
      </c>
      <c r="E593" t="s">
        <v>244</v>
      </c>
      <c r="F593" s="4" t="s">
        <v>1280</v>
      </c>
      <c r="G593" s="5">
        <v>5315</v>
      </c>
      <c r="H593" s="6">
        <v>0.62076750000000003</v>
      </c>
      <c r="I593" s="7">
        <v>142.20599999999999</v>
      </c>
      <c r="J593" s="2">
        <v>21.5</v>
      </c>
      <c r="K593">
        <v>2</v>
      </c>
    </row>
    <row r="594" spans="1:12" x14ac:dyDescent="0.25">
      <c r="A594">
        <v>90403</v>
      </c>
      <c r="B594" s="2">
        <v>97.001819999999995</v>
      </c>
      <c r="C594" s="3">
        <v>25115</v>
      </c>
      <c r="D594" s="4">
        <v>31080</v>
      </c>
      <c r="E594" t="s">
        <v>15387</v>
      </c>
      <c r="F594" s="4" t="s">
        <v>15368</v>
      </c>
      <c r="G594" s="5">
        <v>20250</v>
      </c>
      <c r="H594" s="6">
        <v>0.73787650000000005</v>
      </c>
      <c r="I594" s="7">
        <v>121.923</v>
      </c>
      <c r="J594" s="2">
        <v>26.95</v>
      </c>
      <c r="K594">
        <v>40</v>
      </c>
      <c r="L594" s="2">
        <v>1.8</v>
      </c>
    </row>
    <row r="595" spans="1:12" x14ac:dyDescent="0.25">
      <c r="A595">
        <v>10605</v>
      </c>
      <c r="B595" s="2">
        <v>96.993949999999998</v>
      </c>
      <c r="C595" s="3">
        <v>17670</v>
      </c>
      <c r="D595" s="4">
        <v>35620</v>
      </c>
      <c r="E595" t="s">
        <v>1839</v>
      </c>
      <c r="F595" s="4" t="s">
        <v>1280</v>
      </c>
      <c r="G595" s="5">
        <v>12576</v>
      </c>
      <c r="H595" s="6">
        <v>0.60273529999999997</v>
      </c>
      <c r="I595" s="7">
        <v>145.196</v>
      </c>
      <c r="J595" s="2">
        <v>28.413799999999998</v>
      </c>
      <c r="K595">
        <v>29</v>
      </c>
      <c r="L595" s="2">
        <v>3.3</v>
      </c>
    </row>
    <row r="596" spans="1:12" x14ac:dyDescent="0.25">
      <c r="A596">
        <v>99516</v>
      </c>
      <c r="B596" s="2">
        <v>96.987480000000005</v>
      </c>
      <c r="C596" s="3">
        <v>21670</v>
      </c>
      <c r="D596" s="4">
        <v>11260</v>
      </c>
      <c r="E596" t="s">
        <v>16603</v>
      </c>
      <c r="F596" s="4" t="s">
        <v>16604</v>
      </c>
      <c r="G596" s="5">
        <v>14432</v>
      </c>
      <c r="H596" s="6">
        <v>0.54763390000000001</v>
      </c>
      <c r="I596" s="7">
        <v>154.62799999999999</v>
      </c>
      <c r="J596" s="2">
        <v>29.9</v>
      </c>
      <c r="K596">
        <v>10</v>
      </c>
      <c r="L596" s="2">
        <v>6.4</v>
      </c>
    </row>
    <row r="597" spans="1:12" x14ac:dyDescent="0.25">
      <c r="A597">
        <v>94960</v>
      </c>
      <c r="B597" s="2">
        <v>96.98133</v>
      </c>
      <c r="C597" s="3">
        <v>15998</v>
      </c>
      <c r="D597" s="4">
        <v>41860</v>
      </c>
      <c r="E597" t="s">
        <v>15813</v>
      </c>
      <c r="F597" s="4" t="s">
        <v>15368</v>
      </c>
      <c r="G597" s="5">
        <v>11324</v>
      </c>
      <c r="H597" s="6">
        <v>0.67328920000000003</v>
      </c>
      <c r="I597" s="7">
        <v>132.5</v>
      </c>
      <c r="J597" s="2">
        <v>37.318199999999997</v>
      </c>
      <c r="K597">
        <v>22</v>
      </c>
      <c r="L597" s="2">
        <v>35.700000000000003</v>
      </c>
    </row>
    <row r="598" spans="1:12" x14ac:dyDescent="0.25">
      <c r="A598">
        <v>98004</v>
      </c>
      <c r="B598" s="2">
        <v>96.973039999999997</v>
      </c>
      <c r="C598" s="3">
        <v>31253</v>
      </c>
      <c r="D598" s="4">
        <v>42660</v>
      </c>
      <c r="E598" t="s">
        <v>8019</v>
      </c>
      <c r="F598" s="4" t="s">
        <v>16344</v>
      </c>
      <c r="G598" s="5">
        <v>23304</v>
      </c>
      <c r="H598" s="6">
        <v>0.68666320000000003</v>
      </c>
      <c r="I598" s="7">
        <v>130.14099999999999</v>
      </c>
      <c r="J598" s="2">
        <v>29</v>
      </c>
      <c r="K598">
        <v>61</v>
      </c>
      <c r="L598" s="2">
        <v>4.3</v>
      </c>
    </row>
    <row r="599" spans="1:12" x14ac:dyDescent="0.25">
      <c r="A599">
        <v>11777</v>
      </c>
      <c r="B599" s="2">
        <v>96.965819999999994</v>
      </c>
      <c r="C599" s="3">
        <v>9447</v>
      </c>
      <c r="D599" s="4">
        <v>35620</v>
      </c>
      <c r="E599" t="s">
        <v>2018</v>
      </c>
      <c r="F599" s="4" t="s">
        <v>1280</v>
      </c>
      <c r="G599" s="5">
        <v>6881</v>
      </c>
      <c r="H599" s="6">
        <v>0.60549260000000005</v>
      </c>
      <c r="I599" s="7">
        <v>144.03800000000001</v>
      </c>
      <c r="J599" s="2">
        <v>32.333300000000001</v>
      </c>
      <c r="K599">
        <v>9</v>
      </c>
    </row>
    <row r="600" spans="1:12" x14ac:dyDescent="0.25">
      <c r="A600">
        <v>94040</v>
      </c>
      <c r="B600" s="2">
        <v>96.958470000000005</v>
      </c>
      <c r="C600" s="3">
        <v>33958</v>
      </c>
      <c r="D600" s="4">
        <v>41940</v>
      </c>
      <c r="E600" t="s">
        <v>12418</v>
      </c>
      <c r="F600" s="4" t="s">
        <v>15368</v>
      </c>
      <c r="G600" s="5">
        <v>23843</v>
      </c>
      <c r="H600" s="6">
        <v>0.68317749999999999</v>
      </c>
      <c r="I600" s="7">
        <v>130.601</v>
      </c>
      <c r="J600" s="2">
        <v>30.8095</v>
      </c>
      <c r="K600">
        <v>63</v>
      </c>
      <c r="L600" s="2">
        <v>8.4</v>
      </c>
    </row>
    <row r="601" spans="1:12" x14ac:dyDescent="0.25">
      <c r="A601">
        <v>95135</v>
      </c>
      <c r="B601" s="2">
        <v>96.949129999999997</v>
      </c>
      <c r="C601" s="3">
        <v>21349</v>
      </c>
      <c r="D601" s="4">
        <v>41940</v>
      </c>
      <c r="E601" t="s">
        <v>12003</v>
      </c>
      <c r="F601" s="4" t="s">
        <v>15368</v>
      </c>
      <c r="G601" s="5">
        <v>15180</v>
      </c>
      <c r="H601" s="6">
        <v>0.59837960000000001</v>
      </c>
      <c r="I601" s="7">
        <v>145.179</v>
      </c>
      <c r="J601" s="2">
        <v>29.833300000000001</v>
      </c>
      <c r="K601">
        <v>12</v>
      </c>
      <c r="L601" s="2">
        <v>6.2</v>
      </c>
    </row>
    <row r="602" spans="1:12" x14ac:dyDescent="0.25">
      <c r="A602">
        <v>1450</v>
      </c>
      <c r="B602" s="2">
        <v>96.943749999999994</v>
      </c>
      <c r="C602" s="3">
        <v>10996</v>
      </c>
      <c r="D602" s="4">
        <v>14460</v>
      </c>
      <c r="E602" t="s">
        <v>148</v>
      </c>
      <c r="F602" s="4" t="s">
        <v>21</v>
      </c>
      <c r="G602" s="5">
        <v>7329</v>
      </c>
      <c r="H602" s="6">
        <v>0.66630290000000003</v>
      </c>
      <c r="I602" s="7">
        <v>133.42099999999999</v>
      </c>
      <c r="J602" s="2">
        <v>40.941200000000002</v>
      </c>
      <c r="K602">
        <v>17</v>
      </c>
      <c r="L602" s="2">
        <v>56.3</v>
      </c>
    </row>
    <row r="603" spans="1:12" x14ac:dyDescent="0.25">
      <c r="A603">
        <v>3768</v>
      </c>
      <c r="B603" s="2">
        <v>96.941689999999994</v>
      </c>
      <c r="C603" s="3">
        <v>1733</v>
      </c>
      <c r="D603" s="4">
        <v>17200</v>
      </c>
      <c r="E603" t="s">
        <v>637</v>
      </c>
      <c r="F603" s="4" t="s">
        <v>520</v>
      </c>
      <c r="G603" s="5">
        <v>1248</v>
      </c>
      <c r="H603" s="6">
        <v>0.68134510000000004</v>
      </c>
      <c r="I603" s="7">
        <v>130.79499999999999</v>
      </c>
      <c r="J603" s="2">
        <v>29.666699999999999</v>
      </c>
      <c r="K603">
        <v>3</v>
      </c>
    </row>
    <row r="604" spans="1:12" x14ac:dyDescent="0.25">
      <c r="A604">
        <v>44040</v>
      </c>
      <c r="B604" s="2">
        <v>96.940830000000005</v>
      </c>
      <c r="C604" s="3">
        <v>3075</v>
      </c>
      <c r="D604" s="4">
        <v>17460</v>
      </c>
      <c r="E604" t="s">
        <v>8493</v>
      </c>
      <c r="F604" s="4" t="s">
        <v>8295</v>
      </c>
      <c r="G604" s="5">
        <v>2391</v>
      </c>
      <c r="H604" s="6">
        <v>0.64575490000000002</v>
      </c>
      <c r="I604" s="7">
        <v>136.875</v>
      </c>
      <c r="J604" s="2">
        <v>44.5</v>
      </c>
      <c r="K604">
        <v>4</v>
      </c>
    </row>
    <row r="605" spans="1:12" x14ac:dyDescent="0.25">
      <c r="A605">
        <v>60565</v>
      </c>
      <c r="B605" s="2">
        <v>96.933980000000005</v>
      </c>
      <c r="C605" s="3">
        <v>40410</v>
      </c>
      <c r="D605" s="4">
        <v>16980</v>
      </c>
      <c r="E605" t="s">
        <v>11607</v>
      </c>
      <c r="F605" s="4" t="s">
        <v>11490</v>
      </c>
      <c r="G605" s="5">
        <v>26207</v>
      </c>
      <c r="H605" s="6">
        <v>0.6771855</v>
      </c>
      <c r="I605" s="7">
        <v>131.435</v>
      </c>
      <c r="J605" s="2">
        <v>31.8</v>
      </c>
      <c r="K605">
        <v>35</v>
      </c>
      <c r="L605" s="2">
        <v>10.7</v>
      </c>
    </row>
    <row r="606" spans="1:12" x14ac:dyDescent="0.25">
      <c r="A606">
        <v>12136</v>
      </c>
      <c r="B606" s="2">
        <v>96.92756</v>
      </c>
      <c r="C606" s="3">
        <v>681</v>
      </c>
      <c r="D606" s="4">
        <v>26460</v>
      </c>
      <c r="E606" t="s">
        <v>2144</v>
      </c>
      <c r="F606" s="4" t="s">
        <v>1280</v>
      </c>
      <c r="G606" s="5">
        <v>595</v>
      </c>
      <c r="H606" s="6">
        <v>0.57647060000000006</v>
      </c>
      <c r="I606" s="7">
        <v>148.75</v>
      </c>
    </row>
    <row r="607" spans="1:12" x14ac:dyDescent="0.25">
      <c r="A607">
        <v>33957</v>
      </c>
      <c r="B607" s="2">
        <v>96.92595</v>
      </c>
      <c r="C607" s="3">
        <v>6761</v>
      </c>
      <c r="D607" s="4">
        <v>15980</v>
      </c>
      <c r="E607" t="s">
        <v>6964</v>
      </c>
      <c r="F607" s="4" t="s">
        <v>6689</v>
      </c>
      <c r="G607" s="5">
        <v>6110</v>
      </c>
      <c r="H607" s="6">
        <v>0.63731590000000005</v>
      </c>
      <c r="I607" s="7">
        <v>138.19399999999999</v>
      </c>
      <c r="J607" s="2">
        <v>44.25</v>
      </c>
      <c r="K607">
        <v>4</v>
      </c>
    </row>
    <row r="608" spans="1:12" x14ac:dyDescent="0.25">
      <c r="A608">
        <v>11804</v>
      </c>
      <c r="B608" s="2">
        <v>96.923649999999995</v>
      </c>
      <c r="C608" s="3">
        <v>5000</v>
      </c>
      <c r="D608" s="4">
        <v>35620</v>
      </c>
      <c r="E608" t="s">
        <v>2037</v>
      </c>
      <c r="F608" s="4" t="s">
        <v>1280</v>
      </c>
      <c r="G608" s="5">
        <v>3460</v>
      </c>
      <c r="H608" s="6">
        <v>0.60618320000000003</v>
      </c>
      <c r="I608" s="7">
        <v>143.38</v>
      </c>
      <c r="J608" s="2">
        <v>28.333300000000001</v>
      </c>
      <c r="K608">
        <v>6</v>
      </c>
    </row>
    <row r="609" spans="1:12" x14ac:dyDescent="0.25">
      <c r="A609">
        <v>48306</v>
      </c>
      <c r="B609" s="2">
        <v>96.918360000000007</v>
      </c>
      <c r="C609" s="3">
        <v>27836</v>
      </c>
      <c r="D609" s="4">
        <v>19820</v>
      </c>
      <c r="E609" t="s">
        <v>458</v>
      </c>
      <c r="F609" s="4" t="s">
        <v>9106</v>
      </c>
      <c r="G609" s="5">
        <v>18680</v>
      </c>
      <c r="H609" s="6">
        <v>0.63695729999999995</v>
      </c>
      <c r="I609" s="7">
        <v>138.01</v>
      </c>
      <c r="J609" s="2">
        <v>37.25</v>
      </c>
      <c r="K609">
        <v>16</v>
      </c>
      <c r="L609" s="2">
        <v>35.1</v>
      </c>
    </row>
    <row r="610" spans="1:12" x14ac:dyDescent="0.25">
      <c r="A610">
        <v>11215</v>
      </c>
      <c r="B610" s="2">
        <v>96.90155</v>
      </c>
      <c r="C610" s="3">
        <v>70155</v>
      </c>
      <c r="D610" s="4">
        <v>35620</v>
      </c>
      <c r="E610" t="s">
        <v>1238</v>
      </c>
      <c r="F610" s="4" t="s">
        <v>1280</v>
      </c>
      <c r="G610" s="5">
        <v>51583</v>
      </c>
      <c r="H610" s="6">
        <v>0.70283419999999996</v>
      </c>
      <c r="I610" s="7">
        <v>126.566</v>
      </c>
      <c r="J610" s="2">
        <v>30.581499999999998</v>
      </c>
      <c r="K610">
        <v>184</v>
      </c>
      <c r="L610" s="2">
        <v>7.9</v>
      </c>
    </row>
    <row r="611" spans="1:12" x14ac:dyDescent="0.25">
      <c r="A611">
        <v>53217</v>
      </c>
      <c r="B611" s="2">
        <v>96.884289999999993</v>
      </c>
      <c r="C611" s="3">
        <v>29496</v>
      </c>
      <c r="D611" s="4">
        <v>33340</v>
      </c>
      <c r="E611" t="s">
        <v>10098</v>
      </c>
      <c r="F611" s="4" t="s">
        <v>10031</v>
      </c>
      <c r="G611" s="5">
        <v>20552</v>
      </c>
      <c r="H611" s="6">
        <v>0.7208194</v>
      </c>
      <c r="I611" s="7">
        <v>123.199</v>
      </c>
      <c r="J611" s="2">
        <v>31.939399999999999</v>
      </c>
      <c r="K611">
        <v>66</v>
      </c>
      <c r="L611" s="2">
        <v>11</v>
      </c>
    </row>
    <row r="612" spans="1:12" x14ac:dyDescent="0.25">
      <c r="A612">
        <v>92131</v>
      </c>
      <c r="B612" s="2">
        <v>96.874110000000002</v>
      </c>
      <c r="C612" s="3">
        <v>33868</v>
      </c>
      <c r="D612" s="4">
        <v>41740</v>
      </c>
      <c r="E612" t="s">
        <v>14226</v>
      </c>
      <c r="F612" s="4" t="s">
        <v>15368</v>
      </c>
      <c r="G612" s="5">
        <v>21975</v>
      </c>
      <c r="H612" s="6">
        <v>0.65344009999999997</v>
      </c>
      <c r="I612" s="7">
        <v>134.79499999999999</v>
      </c>
      <c r="J612" s="2">
        <v>37.700000000000003</v>
      </c>
      <c r="K612">
        <v>20</v>
      </c>
      <c r="L612" s="2">
        <v>37.5</v>
      </c>
    </row>
    <row r="613" spans="1:12" x14ac:dyDescent="0.25">
      <c r="A613">
        <v>6103</v>
      </c>
      <c r="B613" s="2">
        <v>96.868579999999994</v>
      </c>
      <c r="C613" s="3">
        <v>1289</v>
      </c>
      <c r="D613" s="4">
        <v>25540</v>
      </c>
      <c r="E613" t="s">
        <v>1232</v>
      </c>
      <c r="F613" s="4" t="s">
        <v>1198</v>
      </c>
      <c r="G613" s="5">
        <v>1133</v>
      </c>
      <c r="H613" s="6">
        <v>0.71226829999999997</v>
      </c>
      <c r="I613" s="7">
        <v>124.5</v>
      </c>
      <c r="J613" s="2">
        <v>26</v>
      </c>
      <c r="K613">
        <v>2</v>
      </c>
    </row>
    <row r="614" spans="1:12" x14ac:dyDescent="0.25">
      <c r="A614">
        <v>60201</v>
      </c>
      <c r="B614" s="2">
        <v>96.862340000000003</v>
      </c>
      <c r="C614" s="3">
        <v>42722</v>
      </c>
      <c r="D614" s="4">
        <v>16980</v>
      </c>
      <c r="E614" t="s">
        <v>9020</v>
      </c>
      <c r="F614" s="4" t="s">
        <v>11490</v>
      </c>
      <c r="G614" s="5">
        <v>24958</v>
      </c>
      <c r="H614" s="6">
        <v>0.69520800000000005</v>
      </c>
      <c r="I614" s="7">
        <v>127.443</v>
      </c>
      <c r="J614" s="2">
        <v>30.8672</v>
      </c>
      <c r="K614">
        <v>128</v>
      </c>
      <c r="L614" s="2">
        <v>8.6</v>
      </c>
    </row>
    <row r="615" spans="1:12" x14ac:dyDescent="0.25">
      <c r="A615">
        <v>66211</v>
      </c>
      <c r="B615" s="2">
        <v>96.855509999999995</v>
      </c>
      <c r="C615" s="3">
        <v>4611</v>
      </c>
      <c r="D615" s="4">
        <v>28140</v>
      </c>
      <c r="E615" t="s">
        <v>12517</v>
      </c>
      <c r="F615" s="4" t="s">
        <v>12494</v>
      </c>
      <c r="G615" s="5">
        <v>3535</v>
      </c>
      <c r="H615" s="6">
        <v>0.59405940000000002</v>
      </c>
      <c r="I615" s="7">
        <v>144.922</v>
      </c>
      <c r="J615" s="2">
        <v>43.333300000000001</v>
      </c>
      <c r="K615">
        <v>3</v>
      </c>
    </row>
    <row r="616" spans="1:12" x14ac:dyDescent="0.25">
      <c r="A616">
        <v>67230</v>
      </c>
      <c r="B616" s="2">
        <v>96.853070000000002</v>
      </c>
      <c r="C616" s="3">
        <v>10031</v>
      </c>
      <c r="D616" s="4">
        <v>48620</v>
      </c>
      <c r="E616" t="s">
        <v>12626</v>
      </c>
      <c r="F616" s="4" t="s">
        <v>12494</v>
      </c>
      <c r="G616" s="5">
        <v>6652</v>
      </c>
      <c r="H616" s="6">
        <v>0.6273862</v>
      </c>
      <c r="I616" s="7">
        <v>139.14500000000001</v>
      </c>
      <c r="J616" s="2">
        <v>36.6</v>
      </c>
      <c r="K616">
        <v>5</v>
      </c>
    </row>
    <row r="617" spans="1:12" x14ac:dyDescent="0.25">
      <c r="A617">
        <v>92610</v>
      </c>
      <c r="B617" s="2">
        <v>96.849680000000006</v>
      </c>
      <c r="C617" s="3">
        <v>11798</v>
      </c>
      <c r="D617" s="4">
        <v>31080</v>
      </c>
      <c r="E617" t="s">
        <v>15577</v>
      </c>
      <c r="F617" s="4" t="s">
        <v>15368</v>
      </c>
      <c r="G617" s="5">
        <v>7526</v>
      </c>
      <c r="H617" s="6">
        <v>0.59984059999999995</v>
      </c>
      <c r="I617" s="7">
        <v>143.88900000000001</v>
      </c>
      <c r="J617" s="2">
        <v>36.799999999999997</v>
      </c>
      <c r="K617">
        <v>5</v>
      </c>
    </row>
    <row r="618" spans="1:12" x14ac:dyDescent="0.25">
      <c r="A618">
        <v>77345</v>
      </c>
      <c r="B618" s="2">
        <v>96.843369999999993</v>
      </c>
      <c r="C618" s="3">
        <v>29291</v>
      </c>
      <c r="D618" s="4">
        <v>26420</v>
      </c>
      <c r="E618" t="s">
        <v>5572</v>
      </c>
      <c r="F618" s="4" t="s">
        <v>13752</v>
      </c>
      <c r="G618" s="5">
        <v>18854</v>
      </c>
      <c r="H618" s="6">
        <v>0.61604959999999997</v>
      </c>
      <c r="I618" s="7">
        <v>141.06899999999999</v>
      </c>
      <c r="J618" s="2">
        <v>37.1905</v>
      </c>
      <c r="K618">
        <v>21</v>
      </c>
      <c r="L618" s="2">
        <v>34.700000000000003</v>
      </c>
    </row>
    <row r="619" spans="1:12" x14ac:dyDescent="0.25">
      <c r="A619">
        <v>7069</v>
      </c>
      <c r="B619" s="2">
        <v>96.837860000000006</v>
      </c>
      <c r="C619" s="3">
        <v>6078</v>
      </c>
      <c r="D619" s="4">
        <v>35620</v>
      </c>
      <c r="E619" t="s">
        <v>1384</v>
      </c>
      <c r="F619" s="4" t="s">
        <v>1341</v>
      </c>
      <c r="G619" s="5">
        <v>4203</v>
      </c>
      <c r="H619" s="6">
        <v>0.61265760000000002</v>
      </c>
      <c r="I619" s="7">
        <v>141.46700000000001</v>
      </c>
      <c r="J619" s="2">
        <v>10</v>
      </c>
      <c r="K619">
        <v>1</v>
      </c>
    </row>
    <row r="620" spans="1:12" x14ac:dyDescent="0.25">
      <c r="A620">
        <v>1982</v>
      </c>
      <c r="B620" s="2">
        <v>96.835579999999993</v>
      </c>
      <c r="C620" s="3">
        <v>8097</v>
      </c>
      <c r="D620" s="4">
        <v>14460</v>
      </c>
      <c r="E620" t="s">
        <v>282</v>
      </c>
      <c r="F620" s="4" t="s">
        <v>21</v>
      </c>
      <c r="G620" s="5">
        <v>5331</v>
      </c>
      <c r="H620" s="6">
        <v>0.70105030000000002</v>
      </c>
      <c r="I620" s="7">
        <v>126.01900000000001</v>
      </c>
      <c r="J620" s="2">
        <v>37.416699999999999</v>
      </c>
      <c r="K620">
        <v>12</v>
      </c>
      <c r="L620" s="2">
        <v>36.200000000000003</v>
      </c>
    </row>
    <row r="621" spans="1:12" x14ac:dyDescent="0.25">
      <c r="A621">
        <v>97221</v>
      </c>
      <c r="B621" s="2">
        <v>96.832189999999997</v>
      </c>
      <c r="C621" s="3">
        <v>12241</v>
      </c>
      <c r="D621" s="4">
        <v>38900</v>
      </c>
      <c r="E621" t="s">
        <v>765</v>
      </c>
      <c r="F621" s="4" t="s">
        <v>16170</v>
      </c>
      <c r="G621" s="5">
        <v>8843</v>
      </c>
      <c r="H621" s="6">
        <v>0.6891678</v>
      </c>
      <c r="I621" s="7">
        <v>127.681</v>
      </c>
      <c r="J621" s="2">
        <v>35.450000000000003</v>
      </c>
      <c r="K621">
        <v>40</v>
      </c>
      <c r="L621" s="2">
        <v>25.7</v>
      </c>
    </row>
    <row r="622" spans="1:12" x14ac:dyDescent="0.25">
      <c r="A622">
        <v>2906</v>
      </c>
      <c r="B622" s="2">
        <v>96.825940000000003</v>
      </c>
      <c r="C622" s="3">
        <v>28281</v>
      </c>
      <c r="D622" s="4">
        <v>39300</v>
      </c>
      <c r="E622" t="s">
        <v>512</v>
      </c>
      <c r="F622" s="4" t="s">
        <v>466</v>
      </c>
      <c r="G622" s="5">
        <v>17281</v>
      </c>
      <c r="H622" s="6">
        <v>0.75556970000000001</v>
      </c>
      <c r="I622" s="7">
        <v>116.09</v>
      </c>
      <c r="J622" s="2">
        <v>28.932200000000002</v>
      </c>
      <c r="K622">
        <v>59</v>
      </c>
      <c r="L622" s="2">
        <v>4.3</v>
      </c>
    </row>
    <row r="623" spans="1:12" x14ac:dyDescent="0.25">
      <c r="A623">
        <v>18950</v>
      </c>
      <c r="B623" s="2">
        <v>96.821759999999998</v>
      </c>
      <c r="C623" s="3">
        <v>211</v>
      </c>
      <c r="D623" s="4">
        <v>37980</v>
      </c>
      <c r="E623" t="s">
        <v>4161</v>
      </c>
      <c r="F623" s="4" t="s">
        <v>3003</v>
      </c>
      <c r="G623" s="5">
        <v>146</v>
      </c>
      <c r="H623" s="6">
        <v>0.63945580000000002</v>
      </c>
      <c r="I623" s="7">
        <v>136</v>
      </c>
      <c r="J623" s="2">
        <v>70</v>
      </c>
      <c r="K623">
        <v>1</v>
      </c>
    </row>
    <row r="624" spans="1:12" x14ac:dyDescent="0.25">
      <c r="A624">
        <v>7702</v>
      </c>
      <c r="B624" s="2">
        <v>96.821110000000004</v>
      </c>
      <c r="C624" s="3">
        <v>3898</v>
      </c>
      <c r="D624" s="4">
        <v>35620</v>
      </c>
      <c r="E624" t="s">
        <v>190</v>
      </c>
      <c r="F624" s="4" t="s">
        <v>1341</v>
      </c>
      <c r="G624" s="5">
        <v>2578</v>
      </c>
      <c r="H624" s="6">
        <v>0.61108960000000001</v>
      </c>
      <c r="I624" s="7">
        <v>140.893</v>
      </c>
      <c r="J624" s="2">
        <v>15.666700000000001</v>
      </c>
      <c r="K624">
        <v>3</v>
      </c>
    </row>
    <row r="625" spans="1:12" x14ac:dyDescent="0.25">
      <c r="A625">
        <v>1945</v>
      </c>
      <c r="B625" s="2">
        <v>96.817080000000004</v>
      </c>
      <c r="C625" s="3">
        <v>20163</v>
      </c>
      <c r="D625" s="4">
        <v>14460</v>
      </c>
      <c r="E625" t="s">
        <v>273</v>
      </c>
      <c r="F625" s="4" t="s">
        <v>21</v>
      </c>
      <c r="G625" s="5">
        <v>14258</v>
      </c>
      <c r="H625" s="6">
        <v>0.69787500000000002</v>
      </c>
      <c r="I625" s="7">
        <v>125.833</v>
      </c>
      <c r="J625" s="2">
        <v>30.6</v>
      </c>
      <c r="K625">
        <v>25</v>
      </c>
      <c r="L625" s="2">
        <v>7.9</v>
      </c>
    </row>
    <row r="626" spans="1:12" x14ac:dyDescent="0.25">
      <c r="A626">
        <v>80027</v>
      </c>
      <c r="B626" s="2">
        <v>96.808530000000005</v>
      </c>
      <c r="C626" s="3">
        <v>31945</v>
      </c>
      <c r="D626" s="4">
        <v>14500</v>
      </c>
      <c r="E626" t="s">
        <v>6443</v>
      </c>
      <c r="F626" s="4" t="s">
        <v>14477</v>
      </c>
      <c r="G626" s="5">
        <v>21457</v>
      </c>
      <c r="H626" s="6">
        <v>0.73332710000000001</v>
      </c>
      <c r="I626" s="7">
        <v>119.67400000000001</v>
      </c>
      <c r="J626" s="2">
        <v>36.350900000000003</v>
      </c>
      <c r="K626">
        <v>57</v>
      </c>
      <c r="L626" s="2">
        <v>30.1</v>
      </c>
    </row>
    <row r="627" spans="1:12" x14ac:dyDescent="0.25">
      <c r="A627">
        <v>95140</v>
      </c>
      <c r="B627" s="2">
        <v>96.803340000000006</v>
      </c>
      <c r="C627" s="3">
        <v>232</v>
      </c>
      <c r="D627" s="4">
        <v>41940</v>
      </c>
      <c r="E627" t="s">
        <v>15839</v>
      </c>
      <c r="F627" s="4" t="s">
        <v>15368</v>
      </c>
      <c r="G627" s="5">
        <v>199</v>
      </c>
      <c r="H627" s="6">
        <v>0.25125629999999999</v>
      </c>
      <c r="I627" s="7">
        <v>202.94399999999999</v>
      </c>
    </row>
    <row r="628" spans="1:12" x14ac:dyDescent="0.25">
      <c r="A628">
        <v>7040</v>
      </c>
      <c r="B628" s="2">
        <v>96.799570000000003</v>
      </c>
      <c r="C628" s="3">
        <v>24232</v>
      </c>
      <c r="D628" s="4">
        <v>35620</v>
      </c>
      <c r="E628" t="s">
        <v>1367</v>
      </c>
      <c r="F628" s="4" t="s">
        <v>1341</v>
      </c>
      <c r="G628" s="5">
        <v>15574</v>
      </c>
      <c r="H628" s="6">
        <v>0.62215089999999995</v>
      </c>
      <c r="I628" s="7">
        <v>138.57900000000001</v>
      </c>
      <c r="J628" s="2">
        <v>31.054099999999998</v>
      </c>
      <c r="K628">
        <v>74</v>
      </c>
      <c r="L628" s="2">
        <v>8.9</v>
      </c>
    </row>
    <row r="629" spans="1:12" x14ac:dyDescent="0.25">
      <c r="A629">
        <v>21146</v>
      </c>
      <c r="B629" s="2">
        <v>96.791420000000002</v>
      </c>
      <c r="C629" s="3">
        <v>27434</v>
      </c>
      <c r="D629" s="4">
        <v>12580</v>
      </c>
      <c r="E629" t="s">
        <v>4503</v>
      </c>
      <c r="F629" s="4" t="s">
        <v>4361</v>
      </c>
      <c r="G629" s="5">
        <v>18458</v>
      </c>
      <c r="H629" s="6">
        <v>0.59721550000000001</v>
      </c>
      <c r="I629" s="7">
        <v>142.851</v>
      </c>
      <c r="J629" s="2">
        <v>34.489400000000003</v>
      </c>
      <c r="K629">
        <v>47</v>
      </c>
      <c r="L629" s="2">
        <v>20.8</v>
      </c>
    </row>
    <row r="630" spans="1:12" x14ac:dyDescent="0.25">
      <c r="A630">
        <v>84098</v>
      </c>
      <c r="B630" s="2">
        <v>96.784270000000006</v>
      </c>
      <c r="C630" s="3">
        <v>17448</v>
      </c>
      <c r="D630" s="4">
        <v>44920</v>
      </c>
      <c r="E630" t="s">
        <v>8207</v>
      </c>
      <c r="F630" s="4" t="s">
        <v>14851</v>
      </c>
      <c r="G630" s="5">
        <v>11437</v>
      </c>
      <c r="H630" s="6">
        <v>0.64055260000000003</v>
      </c>
      <c r="I630" s="7">
        <v>135.09700000000001</v>
      </c>
      <c r="J630" s="2">
        <v>34.049999999999997</v>
      </c>
      <c r="K630">
        <v>20</v>
      </c>
      <c r="L630" s="2">
        <v>18.600000000000001</v>
      </c>
    </row>
    <row r="631" spans="1:12" x14ac:dyDescent="0.25">
      <c r="A631">
        <v>6089</v>
      </c>
      <c r="B631" s="2">
        <v>96.781009999999995</v>
      </c>
      <c r="C631" s="3">
        <v>3236</v>
      </c>
      <c r="D631" s="4">
        <v>25540</v>
      </c>
      <c r="E631" t="s">
        <v>1225</v>
      </c>
      <c r="F631" s="4" t="s">
        <v>1198</v>
      </c>
      <c r="G631" s="5">
        <v>2164</v>
      </c>
      <c r="H631" s="6">
        <v>0.62014789999999997</v>
      </c>
      <c r="I631" s="7">
        <v>138.523</v>
      </c>
      <c r="J631" s="2">
        <v>44</v>
      </c>
      <c r="K631">
        <v>1</v>
      </c>
    </row>
    <row r="632" spans="1:12" x14ac:dyDescent="0.25">
      <c r="A632">
        <v>8738</v>
      </c>
      <c r="B632" s="2">
        <v>96.780289999999994</v>
      </c>
      <c r="C632" s="3">
        <v>930</v>
      </c>
      <c r="D632" s="4">
        <v>35620</v>
      </c>
      <c r="E632" t="s">
        <v>1735</v>
      </c>
      <c r="F632" s="4" t="s">
        <v>1341</v>
      </c>
      <c r="G632" s="5">
        <v>864</v>
      </c>
      <c r="H632" s="6">
        <v>0.58333330000000005</v>
      </c>
      <c r="I632" s="7">
        <v>144.80799999999999</v>
      </c>
      <c r="J632" s="2">
        <v>52</v>
      </c>
      <c r="K632">
        <v>1</v>
      </c>
    </row>
    <row r="633" spans="1:12" x14ac:dyDescent="0.25">
      <c r="A633">
        <v>60044</v>
      </c>
      <c r="B633" s="2">
        <v>96.778469999999999</v>
      </c>
      <c r="C633" s="3">
        <v>9682</v>
      </c>
      <c r="D633" s="4">
        <v>16980</v>
      </c>
      <c r="E633" t="s">
        <v>11501</v>
      </c>
      <c r="F633" s="4" t="s">
        <v>11490</v>
      </c>
      <c r="G633" s="5">
        <v>6743</v>
      </c>
      <c r="H633" s="6">
        <v>0.69583269999999997</v>
      </c>
      <c r="I633" s="7">
        <v>125.357</v>
      </c>
      <c r="J633" s="2">
        <v>37.428600000000003</v>
      </c>
      <c r="K633">
        <v>14</v>
      </c>
      <c r="L633" s="2">
        <v>36.299999999999997</v>
      </c>
    </row>
    <row r="634" spans="1:12" x14ac:dyDescent="0.25">
      <c r="A634">
        <v>55386</v>
      </c>
      <c r="B634" s="2">
        <v>96.775850000000005</v>
      </c>
      <c r="C634" s="3">
        <v>7157</v>
      </c>
      <c r="D634" s="4">
        <v>33460</v>
      </c>
      <c r="E634" t="s">
        <v>4941</v>
      </c>
      <c r="F634" s="4" t="s">
        <v>10428</v>
      </c>
      <c r="G634" s="5">
        <v>4210</v>
      </c>
      <c r="H634" s="6">
        <v>0.60983140000000002</v>
      </c>
      <c r="I634" s="7">
        <v>140.10900000000001</v>
      </c>
      <c r="J634" s="2">
        <v>33</v>
      </c>
      <c r="K634">
        <v>1</v>
      </c>
    </row>
    <row r="635" spans="1:12" x14ac:dyDescent="0.25">
      <c r="A635">
        <v>7738</v>
      </c>
      <c r="B635" s="2">
        <v>96.773830000000004</v>
      </c>
      <c r="C635" s="3">
        <v>6335</v>
      </c>
      <c r="D635" s="4">
        <v>35620</v>
      </c>
      <c r="E635" t="s">
        <v>1506</v>
      </c>
      <c r="F635" s="4" t="s">
        <v>1341</v>
      </c>
      <c r="G635" s="5">
        <v>4236</v>
      </c>
      <c r="H635" s="6">
        <v>0.57459870000000002</v>
      </c>
      <c r="I635" s="7">
        <v>146.11799999999999</v>
      </c>
      <c r="J635" s="2">
        <v>35.666699999999999</v>
      </c>
      <c r="K635">
        <v>3</v>
      </c>
    </row>
    <row r="636" spans="1:12" x14ac:dyDescent="0.25">
      <c r="A636">
        <v>2806</v>
      </c>
      <c r="B636" s="2">
        <v>96.770229999999998</v>
      </c>
      <c r="C636" s="3">
        <v>16290</v>
      </c>
      <c r="D636" s="4">
        <v>39300</v>
      </c>
      <c r="E636" t="s">
        <v>468</v>
      </c>
      <c r="F636" s="4" t="s">
        <v>466</v>
      </c>
      <c r="G636" s="5">
        <v>10793</v>
      </c>
      <c r="H636" s="6">
        <v>0.67460390000000003</v>
      </c>
      <c r="I636" s="7">
        <v>128.80199999999999</v>
      </c>
      <c r="J636" s="2">
        <v>32.875</v>
      </c>
      <c r="K636">
        <v>24</v>
      </c>
      <c r="L636" s="2">
        <v>14.1</v>
      </c>
    </row>
    <row r="637" spans="1:12" x14ac:dyDescent="0.25">
      <c r="A637">
        <v>8057</v>
      </c>
      <c r="B637" s="2">
        <v>96.764290000000003</v>
      </c>
      <c r="C637" s="3">
        <v>20820</v>
      </c>
      <c r="D637" s="4">
        <v>37980</v>
      </c>
      <c r="E637" t="s">
        <v>1612</v>
      </c>
      <c r="F637" s="4" t="s">
        <v>1341</v>
      </c>
      <c r="G637" s="5">
        <v>14027</v>
      </c>
      <c r="H637" s="6">
        <v>0.59010549999999995</v>
      </c>
      <c r="I637" s="7">
        <v>143.34100000000001</v>
      </c>
      <c r="J637" s="2">
        <v>35.318199999999997</v>
      </c>
      <c r="K637">
        <v>22</v>
      </c>
      <c r="L637" s="2">
        <v>25.3</v>
      </c>
    </row>
    <row r="638" spans="1:12" x14ac:dyDescent="0.25">
      <c r="A638">
        <v>98105</v>
      </c>
      <c r="B638" s="2">
        <v>96.756169999999997</v>
      </c>
      <c r="C638" s="3">
        <v>44980</v>
      </c>
      <c r="D638" s="4">
        <v>42660</v>
      </c>
      <c r="E638" t="s">
        <v>16366</v>
      </c>
      <c r="F638" s="4" t="s">
        <v>16344</v>
      </c>
      <c r="G638" s="5">
        <v>19922</v>
      </c>
      <c r="H638" s="6">
        <v>0.72618210000000005</v>
      </c>
      <c r="I638" s="7">
        <v>119.744</v>
      </c>
      <c r="J638" s="2">
        <v>33.972499999999997</v>
      </c>
      <c r="K638">
        <v>109</v>
      </c>
      <c r="L638" s="2">
        <v>18.399999999999999</v>
      </c>
    </row>
    <row r="639" spans="1:12" x14ac:dyDescent="0.25">
      <c r="A639">
        <v>91604</v>
      </c>
      <c r="B639" s="2">
        <v>96.74606</v>
      </c>
      <c r="C639" s="3">
        <v>29072</v>
      </c>
      <c r="D639" s="4">
        <v>31080</v>
      </c>
      <c r="E639" t="s">
        <v>15440</v>
      </c>
      <c r="F639" s="4" t="s">
        <v>15368</v>
      </c>
      <c r="G639" s="5">
        <v>22329</v>
      </c>
      <c r="H639" s="6">
        <v>0.6104617</v>
      </c>
      <c r="I639" s="7">
        <v>139.703</v>
      </c>
      <c r="J639" s="2">
        <v>32.1282</v>
      </c>
      <c r="K639">
        <v>39</v>
      </c>
      <c r="L639" s="2">
        <v>11.6</v>
      </c>
    </row>
    <row r="640" spans="1:12" x14ac:dyDescent="0.25">
      <c r="A640">
        <v>15367</v>
      </c>
      <c r="B640" s="2">
        <v>96.739400000000003</v>
      </c>
      <c r="C640" s="3">
        <v>9201</v>
      </c>
      <c r="D640" s="4">
        <v>38300</v>
      </c>
      <c r="E640" t="s">
        <v>3119</v>
      </c>
      <c r="F640" s="4" t="s">
        <v>3003</v>
      </c>
      <c r="G640" s="5">
        <v>5493</v>
      </c>
      <c r="H640" s="6">
        <v>0.66035679999999997</v>
      </c>
      <c r="I640" s="7">
        <v>130.88399999999999</v>
      </c>
      <c r="J640" s="2">
        <v>45.333300000000001</v>
      </c>
      <c r="K640">
        <v>3</v>
      </c>
    </row>
    <row r="641" spans="1:12" x14ac:dyDescent="0.25">
      <c r="A641">
        <v>11803</v>
      </c>
      <c r="B641" s="2">
        <v>96.733339999999998</v>
      </c>
      <c r="C641" s="3">
        <v>28444</v>
      </c>
      <c r="D641" s="4">
        <v>35620</v>
      </c>
      <c r="E641" t="s">
        <v>2036</v>
      </c>
      <c r="F641" s="4" t="s">
        <v>1280</v>
      </c>
      <c r="G641" s="5">
        <v>19830</v>
      </c>
      <c r="H641" s="6">
        <v>0.58801879999999995</v>
      </c>
      <c r="I641" s="7">
        <v>143.321</v>
      </c>
      <c r="J641" s="2">
        <v>26.3889</v>
      </c>
      <c r="K641">
        <v>18</v>
      </c>
      <c r="L641" s="2">
        <v>1.3</v>
      </c>
    </row>
    <row r="642" spans="1:12" x14ac:dyDescent="0.25">
      <c r="A642">
        <v>22153</v>
      </c>
      <c r="B642" s="2">
        <v>96.72363</v>
      </c>
      <c r="C642" s="3">
        <v>31249</v>
      </c>
      <c r="D642" s="4">
        <v>47900</v>
      </c>
      <c r="E642" t="s">
        <v>76</v>
      </c>
      <c r="F642" s="4" t="s">
        <v>4335</v>
      </c>
      <c r="G642" s="5">
        <v>20763</v>
      </c>
      <c r="H642" s="6">
        <v>0.5872465</v>
      </c>
      <c r="I642" s="7">
        <v>143.393</v>
      </c>
      <c r="J642" s="2">
        <v>35.131599999999999</v>
      </c>
      <c r="K642">
        <v>38</v>
      </c>
      <c r="L642" s="2">
        <v>24.2</v>
      </c>
    </row>
    <row r="643" spans="1:12" x14ac:dyDescent="0.25">
      <c r="A643">
        <v>77479</v>
      </c>
      <c r="B643" s="2">
        <v>96.706149999999994</v>
      </c>
      <c r="C643" s="3">
        <v>81466</v>
      </c>
      <c r="D643" s="4">
        <v>26420</v>
      </c>
      <c r="E643" t="s">
        <v>14066</v>
      </c>
      <c r="F643" s="4" t="s">
        <v>13752</v>
      </c>
      <c r="G643" s="5">
        <v>52262</v>
      </c>
      <c r="H643" s="6">
        <v>0.61069229999999997</v>
      </c>
      <c r="I643" s="7">
        <v>139.249</v>
      </c>
      <c r="J643" s="2">
        <v>36.729700000000001</v>
      </c>
      <c r="K643">
        <v>37</v>
      </c>
      <c r="L643" s="2">
        <v>32.1</v>
      </c>
    </row>
    <row r="644" spans="1:12" x14ac:dyDescent="0.25">
      <c r="A644">
        <v>77580</v>
      </c>
      <c r="B644" s="2">
        <v>96.693579999999997</v>
      </c>
      <c r="C644" s="3">
        <v>514</v>
      </c>
      <c r="D644" s="4">
        <v>26420</v>
      </c>
      <c r="E644" t="s">
        <v>14087</v>
      </c>
      <c r="F644" s="4" t="s">
        <v>13752</v>
      </c>
      <c r="G644" s="5">
        <v>279</v>
      </c>
      <c r="H644" s="6">
        <v>0.33691749999999998</v>
      </c>
      <c r="I644" s="7">
        <v>186.52799999999999</v>
      </c>
    </row>
    <row r="645" spans="1:12" x14ac:dyDescent="0.25">
      <c r="A645">
        <v>1983</v>
      </c>
      <c r="B645" s="2">
        <v>96.692459999999997</v>
      </c>
      <c r="C645" s="3">
        <v>6285</v>
      </c>
      <c r="D645" s="4">
        <v>14460</v>
      </c>
      <c r="E645" t="s">
        <v>283</v>
      </c>
      <c r="F645" s="4" t="s">
        <v>21</v>
      </c>
      <c r="G645" s="5">
        <v>4386</v>
      </c>
      <c r="H645" s="6">
        <v>0.60465120000000006</v>
      </c>
      <c r="I645" s="7">
        <v>140.03700000000001</v>
      </c>
      <c r="J645" s="2">
        <v>36.461500000000001</v>
      </c>
      <c r="K645">
        <v>13</v>
      </c>
      <c r="L645" s="2">
        <v>30.5</v>
      </c>
    </row>
    <row r="646" spans="1:12" x14ac:dyDescent="0.25">
      <c r="A646">
        <v>98115</v>
      </c>
      <c r="B646" s="2">
        <v>96.682860000000005</v>
      </c>
      <c r="C646" s="3">
        <v>48557</v>
      </c>
      <c r="D646" s="4">
        <v>42660</v>
      </c>
      <c r="E646" t="s">
        <v>16366</v>
      </c>
      <c r="F646" s="4" t="s">
        <v>16344</v>
      </c>
      <c r="G646" s="5">
        <v>35722</v>
      </c>
      <c r="H646" s="6">
        <v>0.71209029999999995</v>
      </c>
      <c r="I646" s="7">
        <v>121.446</v>
      </c>
      <c r="J646" s="2">
        <v>31.315799999999999</v>
      </c>
      <c r="K646">
        <v>133</v>
      </c>
      <c r="L646" s="2">
        <v>9.5</v>
      </c>
    </row>
    <row r="647" spans="1:12" x14ac:dyDescent="0.25">
      <c r="A647">
        <v>2056</v>
      </c>
      <c r="B647" s="2">
        <v>96.672370000000001</v>
      </c>
      <c r="C647" s="3">
        <v>11406</v>
      </c>
      <c r="D647" s="4">
        <v>14460</v>
      </c>
      <c r="E647" t="s">
        <v>301</v>
      </c>
      <c r="F647" s="4" t="s">
        <v>21</v>
      </c>
      <c r="G647" s="5">
        <v>8131</v>
      </c>
      <c r="H647" s="6">
        <v>0.52090510000000001</v>
      </c>
      <c r="I647" s="7">
        <v>154.375</v>
      </c>
      <c r="J647" s="2">
        <v>43.2727</v>
      </c>
      <c r="K647">
        <v>11</v>
      </c>
      <c r="L647" s="2">
        <v>68.5</v>
      </c>
    </row>
    <row r="648" spans="1:12" x14ac:dyDescent="0.25">
      <c r="A648">
        <v>98199</v>
      </c>
      <c r="B648" s="2">
        <v>96.666759999999996</v>
      </c>
      <c r="C648" s="3">
        <v>20548</v>
      </c>
      <c r="D648" s="4">
        <v>42660</v>
      </c>
      <c r="E648" t="s">
        <v>16366</v>
      </c>
      <c r="F648" s="4" t="s">
        <v>16344</v>
      </c>
      <c r="G648" s="5">
        <v>15328</v>
      </c>
      <c r="H648" s="6">
        <v>0.68169360000000001</v>
      </c>
      <c r="I648" s="7">
        <v>126.571</v>
      </c>
      <c r="J648" s="2">
        <v>33.902000000000001</v>
      </c>
      <c r="K648">
        <v>51</v>
      </c>
      <c r="L648" s="2">
        <v>18</v>
      </c>
    </row>
    <row r="649" spans="1:12" x14ac:dyDescent="0.25">
      <c r="A649">
        <v>2186</v>
      </c>
      <c r="B649" s="2">
        <v>96.659030000000001</v>
      </c>
      <c r="C649" s="3">
        <v>27204</v>
      </c>
      <c r="D649" s="4">
        <v>14460</v>
      </c>
      <c r="E649" t="s">
        <v>332</v>
      </c>
      <c r="F649" s="4" t="s">
        <v>21</v>
      </c>
      <c r="G649" s="5">
        <v>16927</v>
      </c>
      <c r="H649" s="6">
        <v>0.62562770000000001</v>
      </c>
      <c r="I649" s="7">
        <v>136.11699999999999</v>
      </c>
      <c r="J649" s="2">
        <v>34.04</v>
      </c>
      <c r="K649">
        <v>25</v>
      </c>
      <c r="L649" s="2">
        <v>18.600000000000001</v>
      </c>
    </row>
    <row r="650" spans="1:12" x14ac:dyDescent="0.25">
      <c r="A650">
        <v>94111</v>
      </c>
      <c r="B650" s="2">
        <v>96.654269999999997</v>
      </c>
      <c r="C650" s="3">
        <v>3476</v>
      </c>
      <c r="D650" s="4">
        <v>41860</v>
      </c>
      <c r="E650" t="s">
        <v>15761</v>
      </c>
      <c r="F650" s="4" t="s">
        <v>15368</v>
      </c>
      <c r="G650" s="5">
        <v>2957</v>
      </c>
      <c r="H650" s="6">
        <v>0.64976330000000004</v>
      </c>
      <c r="I650" s="7">
        <v>131.93199999999999</v>
      </c>
      <c r="J650" s="2">
        <v>31.666699999999999</v>
      </c>
      <c r="K650">
        <v>15</v>
      </c>
      <c r="L650" s="2">
        <v>10.3</v>
      </c>
    </row>
    <row r="651" spans="1:12" x14ac:dyDescent="0.25">
      <c r="A651">
        <v>3110</v>
      </c>
      <c r="B651" s="2">
        <v>96.650130000000004</v>
      </c>
      <c r="C651" s="3">
        <v>21448</v>
      </c>
      <c r="D651" s="4">
        <v>31700</v>
      </c>
      <c r="E651" t="s">
        <v>213</v>
      </c>
      <c r="F651" s="4" t="s">
        <v>520</v>
      </c>
      <c r="G651" s="5">
        <v>14354</v>
      </c>
      <c r="H651" s="6">
        <v>0.57875310000000002</v>
      </c>
      <c r="I651" s="7">
        <v>144.143</v>
      </c>
      <c r="J651" s="2">
        <v>43.933300000000003</v>
      </c>
      <c r="K651">
        <v>15</v>
      </c>
      <c r="L651" s="2">
        <v>71.900000000000006</v>
      </c>
    </row>
    <row r="652" spans="1:12" x14ac:dyDescent="0.25">
      <c r="A652">
        <v>55410</v>
      </c>
      <c r="B652" s="2">
        <v>96.643270000000001</v>
      </c>
      <c r="C652" s="3">
        <v>19792</v>
      </c>
      <c r="D652" s="4">
        <v>33460</v>
      </c>
      <c r="E652" t="s">
        <v>10500</v>
      </c>
      <c r="F652" s="4" t="s">
        <v>10428</v>
      </c>
      <c r="G652" s="5">
        <v>14314</v>
      </c>
      <c r="H652" s="6">
        <v>0.71603209999999995</v>
      </c>
      <c r="I652" s="7">
        <v>120.393</v>
      </c>
      <c r="J652" s="2">
        <v>37.5</v>
      </c>
      <c r="K652">
        <v>66</v>
      </c>
      <c r="L652" s="2">
        <v>36.6</v>
      </c>
    </row>
    <row r="653" spans="1:12" x14ac:dyDescent="0.25">
      <c r="A653">
        <v>55129</v>
      </c>
      <c r="B653" s="2">
        <v>96.636629999999997</v>
      </c>
      <c r="C653" s="3">
        <v>21493</v>
      </c>
      <c r="D653" s="4">
        <v>33460</v>
      </c>
      <c r="E653" t="s">
        <v>5025</v>
      </c>
      <c r="F653" s="4" t="s">
        <v>10428</v>
      </c>
      <c r="G653" s="5">
        <v>13413</v>
      </c>
      <c r="H653" s="6">
        <v>0.65458879999999997</v>
      </c>
      <c r="I653" s="7">
        <v>130.93799999999999</v>
      </c>
      <c r="J653" s="2">
        <v>42</v>
      </c>
      <c r="K653">
        <v>7</v>
      </c>
    </row>
    <row r="654" spans="1:12" x14ac:dyDescent="0.25">
      <c r="A654">
        <v>10522</v>
      </c>
      <c r="B654" s="2">
        <v>96.631709999999998</v>
      </c>
      <c r="C654" s="3">
        <v>11001</v>
      </c>
      <c r="D654" s="4">
        <v>35620</v>
      </c>
      <c r="E654" t="s">
        <v>1805</v>
      </c>
      <c r="F654" s="4" t="s">
        <v>1280</v>
      </c>
      <c r="G654" s="5">
        <v>7151</v>
      </c>
      <c r="H654" s="6">
        <v>0.57991890000000001</v>
      </c>
      <c r="I654" s="7">
        <v>143.655</v>
      </c>
      <c r="J654" s="2">
        <v>27.8889</v>
      </c>
      <c r="K654">
        <v>18</v>
      </c>
      <c r="L654" s="2">
        <v>2.7</v>
      </c>
    </row>
    <row r="655" spans="1:12" x14ac:dyDescent="0.25">
      <c r="A655">
        <v>3824</v>
      </c>
      <c r="B655" s="2">
        <v>96.628919999999994</v>
      </c>
      <c r="C655" s="3">
        <v>15180</v>
      </c>
      <c r="D655" s="4">
        <v>14460</v>
      </c>
      <c r="E655" t="s">
        <v>657</v>
      </c>
      <c r="F655" s="4" t="s">
        <v>520</v>
      </c>
      <c r="G655" s="5">
        <v>4546</v>
      </c>
      <c r="H655" s="6">
        <v>0.75868899999999995</v>
      </c>
      <c r="I655" s="7">
        <v>112.742</v>
      </c>
      <c r="J655" s="2">
        <v>42.75</v>
      </c>
      <c r="K655">
        <v>16</v>
      </c>
      <c r="L655" s="2">
        <v>65.8</v>
      </c>
    </row>
    <row r="656" spans="1:12" x14ac:dyDescent="0.25">
      <c r="A656">
        <v>20147</v>
      </c>
      <c r="B656" s="2">
        <v>96.618769999999998</v>
      </c>
      <c r="C656" s="3">
        <v>59370</v>
      </c>
      <c r="D656" s="4">
        <v>47900</v>
      </c>
      <c r="E656" t="s">
        <v>4351</v>
      </c>
      <c r="F656" s="4" t="s">
        <v>4335</v>
      </c>
      <c r="G656" s="5">
        <v>37810</v>
      </c>
      <c r="H656" s="6">
        <v>0.61946579999999996</v>
      </c>
      <c r="I656" s="7">
        <v>136.779</v>
      </c>
      <c r="J656" s="2">
        <v>35.087000000000003</v>
      </c>
      <c r="K656">
        <v>46</v>
      </c>
      <c r="L656" s="2">
        <v>24</v>
      </c>
    </row>
    <row r="657" spans="1:12" x14ac:dyDescent="0.25">
      <c r="A657">
        <v>20871</v>
      </c>
      <c r="B657" s="2">
        <v>96.607380000000006</v>
      </c>
      <c r="C657" s="3">
        <v>15246</v>
      </c>
      <c r="D657" s="4">
        <v>47900</v>
      </c>
      <c r="E657" t="s">
        <v>3279</v>
      </c>
      <c r="F657" s="4" t="s">
        <v>4361</v>
      </c>
      <c r="G657" s="5">
        <v>9765</v>
      </c>
      <c r="H657" s="6">
        <v>0.59379479999999996</v>
      </c>
      <c r="I657" s="7">
        <v>141.16200000000001</v>
      </c>
      <c r="J657" s="2">
        <v>40</v>
      </c>
      <c r="K657">
        <v>15</v>
      </c>
      <c r="L657" s="2">
        <v>50.9</v>
      </c>
    </row>
    <row r="658" spans="1:12" x14ac:dyDescent="0.25">
      <c r="A658">
        <v>20878</v>
      </c>
      <c r="B658" s="2">
        <v>96.594639999999998</v>
      </c>
      <c r="C658" s="3">
        <v>63854</v>
      </c>
      <c r="D658" s="4">
        <v>47900</v>
      </c>
      <c r="E658" t="s">
        <v>4452</v>
      </c>
      <c r="F658" s="4" t="s">
        <v>4361</v>
      </c>
      <c r="G658" s="5">
        <v>43518</v>
      </c>
      <c r="H658" s="6">
        <v>0.67298590000000003</v>
      </c>
      <c r="I658" s="7">
        <v>127.417</v>
      </c>
      <c r="J658" s="2">
        <v>32.510899999999999</v>
      </c>
      <c r="K658">
        <v>92</v>
      </c>
      <c r="L658" s="2">
        <v>13.1</v>
      </c>
    </row>
    <row r="659" spans="1:12" x14ac:dyDescent="0.25">
      <c r="A659">
        <v>80108</v>
      </c>
      <c r="B659" s="2">
        <v>96.580539999999999</v>
      </c>
      <c r="C659" s="3">
        <v>23948</v>
      </c>
      <c r="D659" s="4">
        <v>19740</v>
      </c>
      <c r="E659" t="s">
        <v>14483</v>
      </c>
      <c r="F659" s="4" t="s">
        <v>14477</v>
      </c>
      <c r="G659" s="5">
        <v>15348</v>
      </c>
      <c r="H659" s="6">
        <v>0.59280739999999998</v>
      </c>
      <c r="I659" s="7">
        <v>141.18899999999999</v>
      </c>
      <c r="J659" s="2">
        <v>37.5</v>
      </c>
      <c r="K659">
        <v>16</v>
      </c>
      <c r="L659" s="2">
        <v>36.6</v>
      </c>
    </row>
    <row r="660" spans="1:12" x14ac:dyDescent="0.25">
      <c r="A660">
        <v>40025</v>
      </c>
      <c r="B660" s="2">
        <v>96.576859999999996</v>
      </c>
      <c r="C660" s="3">
        <v>57</v>
      </c>
      <c r="D660" s="4">
        <v>31140</v>
      </c>
      <c r="E660" t="s">
        <v>7893</v>
      </c>
      <c r="F660" s="4" t="s">
        <v>7883</v>
      </c>
      <c r="G660" s="5">
        <v>57</v>
      </c>
      <c r="H660" s="6">
        <v>0.75862070000000004</v>
      </c>
      <c r="I660" s="7">
        <v>112.386</v>
      </c>
    </row>
    <row r="661" spans="1:12" x14ac:dyDescent="0.25">
      <c r="A661">
        <v>6456</v>
      </c>
      <c r="B661" s="2">
        <v>96.576800000000006</v>
      </c>
      <c r="C661" s="3">
        <v>241</v>
      </c>
      <c r="D661" s="4">
        <v>25540</v>
      </c>
      <c r="E661" t="s">
        <v>1293</v>
      </c>
      <c r="F661" s="4" t="s">
        <v>1198</v>
      </c>
      <c r="G661" s="5">
        <v>212</v>
      </c>
      <c r="H661" s="6">
        <v>0.59154929999999994</v>
      </c>
      <c r="I661" s="7">
        <v>141.25</v>
      </c>
    </row>
    <row r="662" spans="1:12" x14ac:dyDescent="0.25">
      <c r="A662">
        <v>31411</v>
      </c>
      <c r="B662" s="2">
        <v>96.575130000000001</v>
      </c>
      <c r="C662" s="3">
        <v>7880</v>
      </c>
      <c r="D662" s="4">
        <v>42340</v>
      </c>
      <c r="E662" t="s">
        <v>2532</v>
      </c>
      <c r="F662" s="4" t="s">
        <v>6363</v>
      </c>
      <c r="G662" s="5">
        <v>6735</v>
      </c>
      <c r="H662" s="6">
        <v>0.71061620000000003</v>
      </c>
      <c r="I662" s="7">
        <v>120.395</v>
      </c>
      <c r="J662" s="2">
        <v>30.285699999999999</v>
      </c>
      <c r="K662">
        <v>7</v>
      </c>
    </row>
    <row r="663" spans="1:12" x14ac:dyDescent="0.25">
      <c r="A663">
        <v>19444</v>
      </c>
      <c r="B663" s="2">
        <v>96.57159</v>
      </c>
      <c r="C663" s="3">
        <v>10795</v>
      </c>
      <c r="D663" s="4">
        <v>37980</v>
      </c>
      <c r="E663" t="s">
        <v>4261</v>
      </c>
      <c r="F663" s="4" t="s">
        <v>3003</v>
      </c>
      <c r="G663" s="5">
        <v>8057</v>
      </c>
      <c r="H663" s="6">
        <v>0.62608589999999997</v>
      </c>
      <c r="I663" s="7">
        <v>134.78299999999999</v>
      </c>
      <c r="J663" s="2">
        <v>34.700000000000003</v>
      </c>
      <c r="K663">
        <v>10</v>
      </c>
      <c r="L663" s="2">
        <v>21.8</v>
      </c>
    </row>
    <row r="664" spans="1:12" x14ac:dyDescent="0.25">
      <c r="A664">
        <v>15222</v>
      </c>
      <c r="B664" s="2">
        <v>96.569109999999995</v>
      </c>
      <c r="C664" s="3">
        <v>3638</v>
      </c>
      <c r="D664" s="4">
        <v>38300</v>
      </c>
      <c r="E664" t="s">
        <v>3081</v>
      </c>
      <c r="F664" s="4" t="s">
        <v>3003</v>
      </c>
      <c r="G664" s="5">
        <v>2318</v>
      </c>
      <c r="H664" s="6">
        <v>0.62510779999999999</v>
      </c>
      <c r="I664" s="7">
        <v>134.94800000000001</v>
      </c>
      <c r="J664" s="2">
        <v>36.333300000000001</v>
      </c>
      <c r="K664">
        <v>3</v>
      </c>
    </row>
    <row r="665" spans="1:12" x14ac:dyDescent="0.25">
      <c r="A665">
        <v>11050</v>
      </c>
      <c r="B665" s="2">
        <v>96.563559999999995</v>
      </c>
      <c r="C665" s="3">
        <v>30583</v>
      </c>
      <c r="D665" s="4">
        <v>35620</v>
      </c>
      <c r="E665" t="s">
        <v>1897</v>
      </c>
      <c r="F665" s="4" t="s">
        <v>1280</v>
      </c>
      <c r="G665" s="5">
        <v>20829</v>
      </c>
      <c r="H665" s="6">
        <v>0.61923280000000003</v>
      </c>
      <c r="I665" s="7">
        <v>135.96299999999999</v>
      </c>
      <c r="J665" s="2">
        <v>29.823499999999999</v>
      </c>
      <c r="K665">
        <v>34</v>
      </c>
      <c r="L665" s="2">
        <v>6.2</v>
      </c>
    </row>
    <row r="666" spans="1:12" x14ac:dyDescent="0.25">
      <c r="A666">
        <v>24011</v>
      </c>
      <c r="B666" s="2">
        <v>96.558530000000005</v>
      </c>
      <c r="C666" s="3">
        <v>303</v>
      </c>
      <c r="D666" s="4">
        <v>40220</v>
      </c>
      <c r="E666" t="s">
        <v>4942</v>
      </c>
      <c r="F666" s="4" t="s">
        <v>4335</v>
      </c>
      <c r="G666" s="5">
        <v>228</v>
      </c>
      <c r="H666" s="6">
        <v>0.7807018</v>
      </c>
      <c r="I666" s="7">
        <v>108.056</v>
      </c>
    </row>
    <row r="667" spans="1:12" x14ac:dyDescent="0.25">
      <c r="A667">
        <v>8750</v>
      </c>
      <c r="B667" s="2">
        <v>96.557820000000007</v>
      </c>
      <c r="C667" s="3">
        <v>3730</v>
      </c>
      <c r="D667" s="4">
        <v>35620</v>
      </c>
      <c r="E667" t="s">
        <v>1739</v>
      </c>
      <c r="F667" s="4" t="s">
        <v>1341</v>
      </c>
      <c r="G667" s="5">
        <v>2687</v>
      </c>
      <c r="H667" s="6">
        <v>0.60699669999999994</v>
      </c>
      <c r="I667" s="7">
        <v>138</v>
      </c>
      <c r="J667" s="2">
        <v>22</v>
      </c>
      <c r="K667">
        <v>2</v>
      </c>
    </row>
    <row r="668" spans="1:12" x14ac:dyDescent="0.25">
      <c r="A668">
        <v>94552</v>
      </c>
      <c r="B668" s="2">
        <v>96.554599999999994</v>
      </c>
      <c r="C668" s="3">
        <v>15208</v>
      </c>
      <c r="D668" s="4">
        <v>41860</v>
      </c>
      <c r="E668" t="s">
        <v>15774</v>
      </c>
      <c r="F668" s="4" t="s">
        <v>15368</v>
      </c>
      <c r="G668" s="5">
        <v>10748</v>
      </c>
      <c r="H668" s="6">
        <v>0.55270260000000004</v>
      </c>
      <c r="I668" s="7">
        <v>147.35</v>
      </c>
      <c r="J668" s="2">
        <v>32.5</v>
      </c>
      <c r="K668">
        <v>14</v>
      </c>
      <c r="L668" s="2">
        <v>13</v>
      </c>
    </row>
    <row r="669" spans="1:12" x14ac:dyDescent="0.25">
      <c r="A669">
        <v>94583</v>
      </c>
      <c r="B669" s="2">
        <v>96.546329999999998</v>
      </c>
      <c r="C669" s="3">
        <v>35271</v>
      </c>
      <c r="D669" s="4">
        <v>41860</v>
      </c>
      <c r="E669" t="s">
        <v>15786</v>
      </c>
      <c r="F669" s="4" t="s">
        <v>15368</v>
      </c>
      <c r="G669" s="5">
        <v>23826</v>
      </c>
      <c r="H669" s="6">
        <v>0.5874009</v>
      </c>
      <c r="I669" s="7">
        <v>141.30500000000001</v>
      </c>
      <c r="J669" s="2">
        <v>41.151499999999999</v>
      </c>
      <c r="K669">
        <v>33</v>
      </c>
      <c r="L669" s="2">
        <v>57.7</v>
      </c>
    </row>
    <row r="670" spans="1:12" x14ac:dyDescent="0.25">
      <c r="A670">
        <v>20837</v>
      </c>
      <c r="B670" s="2">
        <v>96.539730000000006</v>
      </c>
      <c r="C670" s="3">
        <v>5934</v>
      </c>
      <c r="D670" s="4">
        <v>47900</v>
      </c>
      <c r="E670" t="s">
        <v>4441</v>
      </c>
      <c r="F670" s="4" t="s">
        <v>4361</v>
      </c>
      <c r="G670" s="5">
        <v>3802</v>
      </c>
      <c r="H670" s="6">
        <v>0.50539049999999996</v>
      </c>
      <c r="I670" s="7">
        <v>155.46100000000001</v>
      </c>
      <c r="J670" s="2">
        <v>40.200000000000003</v>
      </c>
      <c r="K670">
        <v>5</v>
      </c>
    </row>
    <row r="671" spans="1:12" x14ac:dyDescent="0.25">
      <c r="A671">
        <v>48230</v>
      </c>
      <c r="B671" s="2">
        <v>96.536060000000006</v>
      </c>
      <c r="C671" s="3">
        <v>16761</v>
      </c>
      <c r="D671" s="4">
        <v>19820</v>
      </c>
      <c r="E671" t="s">
        <v>9164</v>
      </c>
      <c r="F671" s="4" t="s">
        <v>9106</v>
      </c>
      <c r="G671" s="5">
        <v>11487</v>
      </c>
      <c r="H671" s="6">
        <v>0.67357239999999996</v>
      </c>
      <c r="I671" s="7">
        <v>126.364</v>
      </c>
      <c r="J671" s="2">
        <v>32.196100000000001</v>
      </c>
      <c r="K671">
        <v>51</v>
      </c>
      <c r="L671" s="2">
        <v>11.8</v>
      </c>
    </row>
    <row r="672" spans="1:12" x14ac:dyDescent="0.25">
      <c r="A672">
        <v>53203</v>
      </c>
      <c r="B672" s="2">
        <v>96.533119999999997</v>
      </c>
      <c r="C672" s="3">
        <v>1154</v>
      </c>
      <c r="D672" s="4">
        <v>33340</v>
      </c>
      <c r="E672" t="s">
        <v>10098</v>
      </c>
      <c r="F672" s="4" t="s">
        <v>10031</v>
      </c>
      <c r="G672" s="5">
        <v>810</v>
      </c>
      <c r="H672" s="6">
        <v>0.57654320000000003</v>
      </c>
      <c r="I672" s="7">
        <v>143.125</v>
      </c>
      <c r="J672" s="2">
        <v>50</v>
      </c>
      <c r="K672">
        <v>1</v>
      </c>
    </row>
    <row r="673" spans="1:12" x14ac:dyDescent="0.25">
      <c r="A673">
        <v>20852</v>
      </c>
      <c r="B673" s="2">
        <v>96.525000000000006</v>
      </c>
      <c r="C673" s="3">
        <v>44596</v>
      </c>
      <c r="D673" s="4">
        <v>47900</v>
      </c>
      <c r="E673" t="s">
        <v>4444</v>
      </c>
      <c r="F673" s="4" t="s">
        <v>4361</v>
      </c>
      <c r="G673" s="5">
        <v>33097</v>
      </c>
      <c r="H673" s="6">
        <v>0.70199719999999999</v>
      </c>
      <c r="I673" s="7">
        <v>121.217</v>
      </c>
      <c r="J673" s="2">
        <v>31.845400000000001</v>
      </c>
      <c r="K673">
        <v>97</v>
      </c>
      <c r="L673" s="2">
        <v>10.8</v>
      </c>
    </row>
    <row r="674" spans="1:12" x14ac:dyDescent="0.25">
      <c r="A674">
        <v>60613</v>
      </c>
      <c r="B674" s="2">
        <v>96.508070000000004</v>
      </c>
      <c r="C674" s="3">
        <v>49291</v>
      </c>
      <c r="D674" s="4">
        <v>16980</v>
      </c>
      <c r="E674" t="s">
        <v>11616</v>
      </c>
      <c r="F674" s="4" t="s">
        <v>11490</v>
      </c>
      <c r="G674" s="5">
        <v>37660</v>
      </c>
      <c r="H674" s="6">
        <v>0.73226950000000002</v>
      </c>
      <c r="I674" s="7">
        <v>115.97199999999999</v>
      </c>
      <c r="J674" s="2">
        <v>34.818199999999997</v>
      </c>
      <c r="K674">
        <v>99</v>
      </c>
      <c r="L674" s="2">
        <v>22.4</v>
      </c>
    </row>
    <row r="675" spans="1:12" x14ac:dyDescent="0.25">
      <c r="A675">
        <v>44022</v>
      </c>
      <c r="B675" s="2">
        <v>96.496219999999994</v>
      </c>
      <c r="C675" s="3">
        <v>16506</v>
      </c>
      <c r="D675" s="4">
        <v>17460</v>
      </c>
      <c r="E675" t="s">
        <v>8486</v>
      </c>
      <c r="F675" s="4" t="s">
        <v>8295</v>
      </c>
      <c r="G675" s="5">
        <v>11887</v>
      </c>
      <c r="H675" s="6">
        <v>0.70194330000000005</v>
      </c>
      <c r="I675" s="7">
        <v>121.21</v>
      </c>
      <c r="J675" s="2">
        <v>30.595199999999998</v>
      </c>
      <c r="K675">
        <v>42</v>
      </c>
      <c r="L675" s="2">
        <v>7.9</v>
      </c>
    </row>
    <row r="676" spans="1:12" x14ac:dyDescent="0.25">
      <c r="A676">
        <v>98109</v>
      </c>
      <c r="B676" s="2">
        <v>96.488929999999996</v>
      </c>
      <c r="C676" s="3">
        <v>22400</v>
      </c>
      <c r="D676" s="4">
        <v>42660</v>
      </c>
      <c r="E676" t="s">
        <v>16366</v>
      </c>
      <c r="F676" s="4" t="s">
        <v>16344</v>
      </c>
      <c r="G676" s="5">
        <v>18531</v>
      </c>
      <c r="H676" s="6">
        <v>0.69139870000000003</v>
      </c>
      <c r="I676" s="7">
        <v>122.917</v>
      </c>
      <c r="J676" s="2">
        <v>34.525399999999998</v>
      </c>
      <c r="K676">
        <v>59</v>
      </c>
      <c r="L676" s="2">
        <v>20.9</v>
      </c>
    </row>
    <row r="677" spans="1:12" x14ac:dyDescent="0.25">
      <c r="A677">
        <v>22302</v>
      </c>
      <c r="B677" s="2">
        <v>96.481059999999999</v>
      </c>
      <c r="C677" s="3">
        <v>18218</v>
      </c>
      <c r="D677" s="4">
        <v>47900</v>
      </c>
      <c r="E677" t="s">
        <v>3522</v>
      </c>
      <c r="F677" s="4" t="s">
        <v>4335</v>
      </c>
      <c r="G677" s="5">
        <v>14340</v>
      </c>
      <c r="H677" s="6">
        <v>0.66864230000000002</v>
      </c>
      <c r="I677" s="7">
        <v>126.831</v>
      </c>
      <c r="J677" s="2">
        <v>35.017899999999997</v>
      </c>
      <c r="K677">
        <v>56</v>
      </c>
      <c r="L677" s="2">
        <v>23.7</v>
      </c>
    </row>
    <row r="678" spans="1:12" x14ac:dyDescent="0.25">
      <c r="A678">
        <v>23064</v>
      </c>
      <c r="B678" s="2">
        <v>96.477620000000002</v>
      </c>
      <c r="C678" s="3">
        <v>160</v>
      </c>
      <c r="D678" s="4">
        <v>47260</v>
      </c>
      <c r="E678" t="s">
        <v>4793</v>
      </c>
      <c r="F678" s="4" t="s">
        <v>4335</v>
      </c>
      <c r="G678" s="5">
        <v>57</v>
      </c>
      <c r="H678" s="6">
        <v>0.4736842</v>
      </c>
      <c r="I678" s="7">
        <v>160.50899999999999</v>
      </c>
    </row>
    <row r="679" spans="1:12" x14ac:dyDescent="0.25">
      <c r="A679">
        <v>33473</v>
      </c>
      <c r="B679" s="2">
        <v>96.476550000000003</v>
      </c>
      <c r="C679" s="3">
        <v>7149</v>
      </c>
      <c r="D679" s="4">
        <v>33100</v>
      </c>
      <c r="E679" t="s">
        <v>6882</v>
      </c>
      <c r="F679" s="4" t="s">
        <v>6689</v>
      </c>
      <c r="G679" s="5">
        <v>4427</v>
      </c>
      <c r="H679" s="6">
        <v>0.66508579999999995</v>
      </c>
      <c r="I679" s="7">
        <v>127.321</v>
      </c>
      <c r="J679" s="2">
        <v>33</v>
      </c>
      <c r="K679">
        <v>2</v>
      </c>
    </row>
    <row r="680" spans="1:12" x14ac:dyDescent="0.25">
      <c r="A680">
        <v>94588</v>
      </c>
      <c r="B680" s="2">
        <v>96.47045</v>
      </c>
      <c r="C680" s="3">
        <v>31909</v>
      </c>
      <c r="D680" s="4">
        <v>41860</v>
      </c>
      <c r="E680" t="s">
        <v>12511</v>
      </c>
      <c r="F680" s="4" t="s">
        <v>15368</v>
      </c>
      <c r="G680" s="5">
        <v>21016</v>
      </c>
      <c r="H680" s="6">
        <v>0.59749719999999995</v>
      </c>
      <c r="I680" s="7">
        <v>138.96600000000001</v>
      </c>
      <c r="J680" s="2">
        <v>34</v>
      </c>
      <c r="K680">
        <v>19</v>
      </c>
      <c r="L680" s="2">
        <v>18.399999999999999</v>
      </c>
    </row>
    <row r="681" spans="1:12" x14ac:dyDescent="0.25">
      <c r="A681">
        <v>3233</v>
      </c>
      <c r="B681" s="2">
        <v>96.465400000000002</v>
      </c>
      <c r="C681" s="3">
        <v>150</v>
      </c>
      <c r="D681" s="4">
        <v>18180</v>
      </c>
      <c r="E681" t="s">
        <v>553</v>
      </c>
      <c r="F681" s="4" t="s">
        <v>520</v>
      </c>
      <c r="G681" s="5">
        <v>96</v>
      </c>
      <c r="H681" s="6">
        <v>0.8125</v>
      </c>
      <c r="I681" s="7">
        <v>101.806</v>
      </c>
    </row>
    <row r="682" spans="1:12" x14ac:dyDescent="0.25">
      <c r="A682">
        <v>95618</v>
      </c>
      <c r="B682" s="2">
        <v>96.461730000000003</v>
      </c>
      <c r="C682" s="3">
        <v>27222</v>
      </c>
      <c r="D682" s="4">
        <v>40900</v>
      </c>
      <c r="E682" t="s">
        <v>5515</v>
      </c>
      <c r="F682" s="4" t="s">
        <v>15368</v>
      </c>
      <c r="G682" s="5">
        <v>15272</v>
      </c>
      <c r="H682" s="6">
        <v>0.70036670000000001</v>
      </c>
      <c r="I682" s="7">
        <v>121.167</v>
      </c>
      <c r="J682" s="2">
        <v>30.2683</v>
      </c>
      <c r="K682">
        <v>41</v>
      </c>
      <c r="L682" s="2">
        <v>7.2</v>
      </c>
    </row>
    <row r="683" spans="1:12" x14ac:dyDescent="0.25">
      <c r="A683">
        <v>20850</v>
      </c>
      <c r="B683" s="2">
        <v>96.45008</v>
      </c>
      <c r="C683" s="3">
        <v>46710</v>
      </c>
      <c r="D683" s="4">
        <v>47900</v>
      </c>
      <c r="E683" t="s">
        <v>4444</v>
      </c>
      <c r="F683" s="4" t="s">
        <v>4361</v>
      </c>
      <c r="G683" s="5">
        <v>33383</v>
      </c>
      <c r="H683" s="6">
        <v>0.66235319999999998</v>
      </c>
      <c r="I683" s="7">
        <v>127.639</v>
      </c>
      <c r="J683" s="2">
        <v>32.223399999999998</v>
      </c>
      <c r="K683">
        <v>94</v>
      </c>
      <c r="L683" s="2">
        <v>11.9</v>
      </c>
    </row>
    <row r="684" spans="1:12" x14ac:dyDescent="0.25">
      <c r="A684">
        <v>8867</v>
      </c>
      <c r="B684" s="2">
        <v>96.441220000000001</v>
      </c>
      <c r="C684" s="3">
        <v>5397</v>
      </c>
      <c r="D684" s="4">
        <v>35620</v>
      </c>
      <c r="E684" t="s">
        <v>1776</v>
      </c>
      <c r="F684" s="4" t="s">
        <v>1341</v>
      </c>
      <c r="G684" s="5">
        <v>3619</v>
      </c>
      <c r="H684" s="6">
        <v>0.53784529999999997</v>
      </c>
      <c r="I684" s="7">
        <v>149.14500000000001</v>
      </c>
      <c r="J684" s="2">
        <v>44.625</v>
      </c>
      <c r="K684">
        <v>8</v>
      </c>
    </row>
    <row r="685" spans="1:12" x14ac:dyDescent="0.25">
      <c r="A685">
        <v>37069</v>
      </c>
      <c r="B685" s="2">
        <v>96.437309999999997</v>
      </c>
      <c r="C685" s="3">
        <v>20177</v>
      </c>
      <c r="D685" s="4">
        <v>34980</v>
      </c>
      <c r="E685" t="s">
        <v>293</v>
      </c>
      <c r="F685" s="4" t="s">
        <v>7348</v>
      </c>
      <c r="G685" s="5">
        <v>12769</v>
      </c>
      <c r="H685" s="6">
        <v>0.66481319999999999</v>
      </c>
      <c r="I685" s="7">
        <v>127.182</v>
      </c>
      <c r="J685" s="2">
        <v>36.833300000000001</v>
      </c>
      <c r="K685">
        <v>12</v>
      </c>
      <c r="L685" s="2">
        <v>32.700000000000003</v>
      </c>
    </row>
    <row r="686" spans="1:12" x14ac:dyDescent="0.25">
      <c r="A686">
        <v>11721</v>
      </c>
      <c r="B686" s="2">
        <v>96.433239999999998</v>
      </c>
      <c r="C686" s="3">
        <v>6481</v>
      </c>
      <c r="D686" s="4">
        <v>35620</v>
      </c>
      <c r="E686" t="s">
        <v>1983</v>
      </c>
      <c r="F686" s="4" t="s">
        <v>1280</v>
      </c>
      <c r="G686" s="5">
        <v>4183</v>
      </c>
      <c r="H686" s="6">
        <v>0.64236190000000004</v>
      </c>
      <c r="I686" s="7">
        <v>130.93799999999999</v>
      </c>
      <c r="J686" s="2">
        <v>26</v>
      </c>
      <c r="K686">
        <v>6</v>
      </c>
    </row>
    <row r="687" spans="1:12" x14ac:dyDescent="0.25">
      <c r="A687">
        <v>7932</v>
      </c>
      <c r="B687" s="2">
        <v>96.43047</v>
      </c>
      <c r="C687" s="3">
        <v>10576</v>
      </c>
      <c r="D687" s="4">
        <v>35620</v>
      </c>
      <c r="E687" t="s">
        <v>1557</v>
      </c>
      <c r="F687" s="4" t="s">
        <v>1341</v>
      </c>
      <c r="G687" s="5">
        <v>7440</v>
      </c>
      <c r="H687" s="6">
        <v>0.60905790000000004</v>
      </c>
      <c r="I687" s="7">
        <v>136.607</v>
      </c>
      <c r="J687" s="2">
        <v>32.5</v>
      </c>
      <c r="K687">
        <v>8</v>
      </c>
    </row>
    <row r="688" spans="1:12" x14ac:dyDescent="0.25">
      <c r="A688">
        <v>60203</v>
      </c>
      <c r="B688" s="2">
        <v>96.427959999999999</v>
      </c>
      <c r="C688" s="3">
        <v>4460</v>
      </c>
      <c r="D688" s="4">
        <v>16980</v>
      </c>
      <c r="E688" t="s">
        <v>9020</v>
      </c>
      <c r="F688" s="4" t="s">
        <v>11490</v>
      </c>
      <c r="G688" s="5">
        <v>3039</v>
      </c>
      <c r="H688" s="6">
        <v>0.67828949999999999</v>
      </c>
      <c r="I688" s="7">
        <v>124.598</v>
      </c>
      <c r="J688" s="2">
        <v>35.666699999999999</v>
      </c>
      <c r="K688">
        <v>9</v>
      </c>
    </row>
    <row r="689" spans="1:12" x14ac:dyDescent="0.25">
      <c r="A689">
        <v>7082</v>
      </c>
      <c r="B689" s="2">
        <v>96.426339999999996</v>
      </c>
      <c r="C689" s="3">
        <v>5341</v>
      </c>
      <c r="D689" s="4">
        <v>35620</v>
      </c>
      <c r="E689" t="s">
        <v>1396</v>
      </c>
      <c r="F689" s="4" t="s">
        <v>1341</v>
      </c>
      <c r="G689" s="5">
        <v>3719</v>
      </c>
      <c r="H689" s="6">
        <v>0.63296589999999997</v>
      </c>
      <c r="I689" s="7">
        <v>132.375</v>
      </c>
      <c r="J689" s="2">
        <v>39.25</v>
      </c>
      <c r="K689">
        <v>4</v>
      </c>
    </row>
    <row r="690" spans="1:12" x14ac:dyDescent="0.25">
      <c r="A690">
        <v>18925</v>
      </c>
      <c r="B690" s="2">
        <v>96.424390000000002</v>
      </c>
      <c r="C690" s="3">
        <v>6559</v>
      </c>
      <c r="D690" s="4">
        <v>37980</v>
      </c>
      <c r="E690" t="s">
        <v>4153</v>
      </c>
      <c r="F690" s="4" t="s">
        <v>3003</v>
      </c>
      <c r="G690" s="5">
        <v>4392</v>
      </c>
      <c r="H690" s="6">
        <v>0.57240440000000004</v>
      </c>
      <c r="I690" s="7">
        <v>142.83000000000001</v>
      </c>
      <c r="J690" s="2">
        <v>36.166699999999999</v>
      </c>
      <c r="K690">
        <v>6</v>
      </c>
    </row>
    <row r="691" spans="1:12" x14ac:dyDescent="0.25">
      <c r="A691">
        <v>87122</v>
      </c>
      <c r="B691" s="2">
        <v>96.420230000000004</v>
      </c>
      <c r="C691" s="3">
        <v>18260</v>
      </c>
      <c r="D691" s="4">
        <v>10740</v>
      </c>
      <c r="E691" t="s">
        <v>15168</v>
      </c>
      <c r="F691" s="4" t="s">
        <v>15124</v>
      </c>
      <c r="G691" s="5">
        <v>13034</v>
      </c>
      <c r="H691" s="6">
        <v>0.66313770000000005</v>
      </c>
      <c r="I691" s="7">
        <v>127.104</v>
      </c>
      <c r="J691" s="2">
        <v>34.381</v>
      </c>
      <c r="K691">
        <v>21</v>
      </c>
      <c r="L691" s="2">
        <v>20.2</v>
      </c>
    </row>
    <row r="692" spans="1:12" x14ac:dyDescent="0.25">
      <c r="A692">
        <v>98077</v>
      </c>
      <c r="B692" s="2">
        <v>96.414879999999997</v>
      </c>
      <c r="C692" s="3">
        <v>14154</v>
      </c>
      <c r="D692" s="4">
        <v>42660</v>
      </c>
      <c r="E692" t="s">
        <v>16364</v>
      </c>
      <c r="F692" s="4" t="s">
        <v>16344</v>
      </c>
      <c r="G692" s="5">
        <v>9295</v>
      </c>
      <c r="H692" s="6">
        <v>0.57357999999999998</v>
      </c>
      <c r="I692" s="7">
        <v>142.565</v>
      </c>
      <c r="J692" s="2">
        <v>44.384599999999999</v>
      </c>
      <c r="K692">
        <v>13</v>
      </c>
      <c r="L692" s="2">
        <v>74.099999999999994</v>
      </c>
    </row>
    <row r="693" spans="1:12" x14ac:dyDescent="0.25">
      <c r="A693">
        <v>78248</v>
      </c>
      <c r="B693" s="2">
        <v>96.410269999999997</v>
      </c>
      <c r="C693" s="3">
        <v>14380</v>
      </c>
      <c r="D693" s="4">
        <v>41700</v>
      </c>
      <c r="E693" t="s">
        <v>6913</v>
      </c>
      <c r="F693" s="4" t="s">
        <v>13752</v>
      </c>
      <c r="G693" s="5">
        <v>9994</v>
      </c>
      <c r="H693" s="6">
        <v>0.62547529999999996</v>
      </c>
      <c r="I693" s="7">
        <v>133.59</v>
      </c>
      <c r="J693" s="2">
        <v>35.25</v>
      </c>
      <c r="K693">
        <v>16</v>
      </c>
      <c r="L693" s="2">
        <v>24.8</v>
      </c>
    </row>
    <row r="694" spans="1:12" x14ac:dyDescent="0.25">
      <c r="A694">
        <v>48069</v>
      </c>
      <c r="B694" s="2">
        <v>96.407390000000007</v>
      </c>
      <c r="C694" s="3">
        <v>2543</v>
      </c>
      <c r="D694" s="4">
        <v>19820</v>
      </c>
      <c r="E694" t="s">
        <v>9130</v>
      </c>
      <c r="F694" s="4" t="s">
        <v>9106</v>
      </c>
      <c r="G694" s="5">
        <v>2012</v>
      </c>
      <c r="H694" s="6">
        <v>0.62972159999999999</v>
      </c>
      <c r="I694" s="7">
        <v>132.81299999999999</v>
      </c>
      <c r="J694" s="2">
        <v>34.75</v>
      </c>
      <c r="K694">
        <v>8</v>
      </c>
    </row>
    <row r="695" spans="1:12" x14ac:dyDescent="0.25">
      <c r="A695">
        <v>93109</v>
      </c>
      <c r="B695" s="2">
        <v>96.405079999999998</v>
      </c>
      <c r="C695" s="3">
        <v>11031</v>
      </c>
      <c r="D695" s="4">
        <v>42200</v>
      </c>
      <c r="E695" t="s">
        <v>15616</v>
      </c>
      <c r="F695" s="4" t="s">
        <v>15368</v>
      </c>
      <c r="G695" s="5">
        <v>7664</v>
      </c>
      <c r="H695" s="6">
        <v>0.62439659999999997</v>
      </c>
      <c r="I695" s="7">
        <v>133.66999999999999</v>
      </c>
      <c r="J695" s="2">
        <v>28.833300000000001</v>
      </c>
      <c r="K695">
        <v>6</v>
      </c>
    </row>
    <row r="696" spans="1:12" x14ac:dyDescent="0.25">
      <c r="A696">
        <v>95129</v>
      </c>
      <c r="B696" s="2">
        <v>96.396609999999995</v>
      </c>
      <c r="C696" s="3">
        <v>40529</v>
      </c>
      <c r="D696" s="4">
        <v>41940</v>
      </c>
      <c r="E696" t="s">
        <v>12003</v>
      </c>
      <c r="F696" s="4" t="s">
        <v>15368</v>
      </c>
      <c r="G696" s="5">
        <v>27729</v>
      </c>
      <c r="H696" s="6">
        <v>0.63883880000000004</v>
      </c>
      <c r="I696" s="7">
        <v>131.07499999999999</v>
      </c>
      <c r="J696" s="2">
        <v>27.118600000000001</v>
      </c>
      <c r="K696">
        <v>59</v>
      </c>
      <c r="L696" s="2">
        <v>1.9</v>
      </c>
    </row>
    <row r="697" spans="1:12" x14ac:dyDescent="0.25">
      <c r="A697">
        <v>1760</v>
      </c>
      <c r="B697" s="2">
        <v>96.384190000000004</v>
      </c>
      <c r="C697" s="3">
        <v>34042</v>
      </c>
      <c r="D697" s="4">
        <v>14460</v>
      </c>
      <c r="E697" t="s">
        <v>227</v>
      </c>
      <c r="F697" s="4" t="s">
        <v>21</v>
      </c>
      <c r="G697" s="5">
        <v>24201</v>
      </c>
      <c r="H697" s="6">
        <v>0.66232800000000003</v>
      </c>
      <c r="I697" s="7">
        <v>126.97</v>
      </c>
      <c r="J697" s="2">
        <v>32.9756</v>
      </c>
      <c r="K697">
        <v>41</v>
      </c>
      <c r="L697" s="2">
        <v>14.5</v>
      </c>
    </row>
    <row r="698" spans="1:12" x14ac:dyDescent="0.25">
      <c r="A698">
        <v>92617</v>
      </c>
      <c r="B698" s="2">
        <v>96.377030000000005</v>
      </c>
      <c r="C698" s="3">
        <v>15805</v>
      </c>
      <c r="D698" s="4">
        <v>31080</v>
      </c>
      <c r="E698" t="s">
        <v>3479</v>
      </c>
      <c r="F698" s="4" t="s">
        <v>15368</v>
      </c>
      <c r="G698" s="5">
        <v>5658</v>
      </c>
      <c r="H698" s="6">
        <v>0.87754019999999999</v>
      </c>
      <c r="I698" s="7">
        <v>89.734999999999999</v>
      </c>
      <c r="J698" s="2">
        <v>35.571399999999997</v>
      </c>
      <c r="K698">
        <v>21</v>
      </c>
      <c r="L698" s="2">
        <v>26.3</v>
      </c>
    </row>
    <row r="699" spans="1:12" x14ac:dyDescent="0.25">
      <c r="A699">
        <v>7871</v>
      </c>
      <c r="B699" s="2">
        <v>96.372500000000002</v>
      </c>
      <c r="C699" s="3">
        <v>20882</v>
      </c>
      <c r="D699" s="4">
        <v>35620</v>
      </c>
      <c r="E699" t="s">
        <v>1545</v>
      </c>
      <c r="F699" s="4" t="s">
        <v>1341</v>
      </c>
      <c r="G699" s="5">
        <v>13293</v>
      </c>
      <c r="H699" s="6">
        <v>0.56473329999999999</v>
      </c>
      <c r="I699" s="7">
        <v>143.75</v>
      </c>
      <c r="J699" s="2">
        <v>43.636400000000002</v>
      </c>
      <c r="K699">
        <v>22</v>
      </c>
      <c r="L699" s="2">
        <v>70.099999999999994</v>
      </c>
    </row>
    <row r="700" spans="1:12" x14ac:dyDescent="0.25">
      <c r="A700">
        <v>23113</v>
      </c>
      <c r="B700" s="2">
        <v>96.365300000000005</v>
      </c>
      <c r="C700" s="3">
        <v>24146</v>
      </c>
      <c r="D700" s="4">
        <v>40060</v>
      </c>
      <c r="E700" t="s">
        <v>4816</v>
      </c>
      <c r="F700" s="4" t="s">
        <v>4335</v>
      </c>
      <c r="G700" s="5">
        <v>16760</v>
      </c>
      <c r="H700" s="6">
        <v>0.63152560000000002</v>
      </c>
      <c r="I700" s="7">
        <v>132.191</v>
      </c>
      <c r="J700" s="2">
        <v>35.878799999999998</v>
      </c>
      <c r="K700">
        <v>33</v>
      </c>
      <c r="L700" s="2">
        <v>27.7</v>
      </c>
    </row>
    <row r="701" spans="1:12" x14ac:dyDescent="0.25">
      <c r="A701">
        <v>85262</v>
      </c>
      <c r="B701" s="2">
        <v>96.359120000000004</v>
      </c>
      <c r="C701" s="3">
        <v>10989</v>
      </c>
      <c r="D701" s="4">
        <v>38060</v>
      </c>
      <c r="E701" t="s">
        <v>14976</v>
      </c>
      <c r="F701" s="4" t="s">
        <v>14962</v>
      </c>
      <c r="G701" s="5">
        <v>9109</v>
      </c>
      <c r="H701" s="6">
        <v>0.58425729999999998</v>
      </c>
      <c r="I701" s="7">
        <v>140.34700000000001</v>
      </c>
      <c r="J701" s="2">
        <v>26.4</v>
      </c>
      <c r="K701">
        <v>5</v>
      </c>
    </row>
    <row r="702" spans="1:12" x14ac:dyDescent="0.25">
      <c r="A702">
        <v>22203</v>
      </c>
      <c r="B702" s="2">
        <v>96.35266</v>
      </c>
      <c r="C702" s="3">
        <v>23267</v>
      </c>
      <c r="D702" s="4">
        <v>47900</v>
      </c>
      <c r="E702" t="s">
        <v>374</v>
      </c>
      <c r="F702" s="4" t="s">
        <v>4335</v>
      </c>
      <c r="G702" s="5">
        <v>17844</v>
      </c>
      <c r="H702" s="6">
        <v>0.67845330000000004</v>
      </c>
      <c r="I702" s="7">
        <v>124.063</v>
      </c>
      <c r="J702" s="2">
        <v>34.928600000000003</v>
      </c>
      <c r="K702">
        <v>84</v>
      </c>
      <c r="L702" s="2">
        <v>23.1</v>
      </c>
    </row>
    <row r="703" spans="1:12" x14ac:dyDescent="0.25">
      <c r="A703">
        <v>20880</v>
      </c>
      <c r="B703" s="2">
        <v>96.348299999999995</v>
      </c>
      <c r="C703" s="3">
        <v>537</v>
      </c>
      <c r="D703" s="4">
        <v>47900</v>
      </c>
      <c r="E703" t="s">
        <v>4453</v>
      </c>
      <c r="F703" s="4" t="s">
        <v>4361</v>
      </c>
      <c r="G703" s="5">
        <v>412</v>
      </c>
      <c r="H703" s="6">
        <v>0.6747573</v>
      </c>
      <c r="I703" s="7">
        <v>124.688</v>
      </c>
      <c r="J703" s="2">
        <v>21.666699999999999</v>
      </c>
      <c r="K703">
        <v>3</v>
      </c>
    </row>
    <row r="704" spans="1:12" x14ac:dyDescent="0.25">
      <c r="A704">
        <v>3885</v>
      </c>
      <c r="B704" s="2">
        <v>96.346950000000007</v>
      </c>
      <c r="C704" s="3">
        <v>7171</v>
      </c>
      <c r="D704" s="4">
        <v>14460</v>
      </c>
      <c r="E704" t="s">
        <v>695</v>
      </c>
      <c r="F704" s="4" t="s">
        <v>520</v>
      </c>
      <c r="G704" s="5">
        <v>5178</v>
      </c>
      <c r="H704" s="6">
        <v>0.58505510000000005</v>
      </c>
      <c r="I704" s="7">
        <v>140.179</v>
      </c>
      <c r="J704" s="2">
        <v>44.4</v>
      </c>
      <c r="K704">
        <v>5</v>
      </c>
    </row>
    <row r="705" spans="1:12" x14ac:dyDescent="0.25">
      <c r="A705">
        <v>94939</v>
      </c>
      <c r="B705" s="2">
        <v>96.344470000000001</v>
      </c>
      <c r="C705" s="3">
        <v>6934</v>
      </c>
      <c r="D705" s="4">
        <v>41860</v>
      </c>
      <c r="E705" t="s">
        <v>14485</v>
      </c>
      <c r="F705" s="4" t="s">
        <v>15368</v>
      </c>
      <c r="G705" s="5">
        <v>5166</v>
      </c>
      <c r="H705" s="6">
        <v>0.68976190000000004</v>
      </c>
      <c r="I705" s="7">
        <v>122.026</v>
      </c>
      <c r="J705" s="2">
        <v>32.428600000000003</v>
      </c>
      <c r="K705">
        <v>7</v>
      </c>
    </row>
    <row r="706" spans="1:12" x14ac:dyDescent="0.25">
      <c r="A706">
        <v>72201</v>
      </c>
      <c r="B706" s="2">
        <v>96.343050000000005</v>
      </c>
      <c r="C706" s="3">
        <v>953</v>
      </c>
      <c r="D706" s="4">
        <v>30780</v>
      </c>
      <c r="E706" t="s">
        <v>6270</v>
      </c>
      <c r="F706" s="4" t="s">
        <v>13183</v>
      </c>
      <c r="G706" s="5">
        <v>833</v>
      </c>
      <c r="H706" s="6">
        <v>0.56954439999999995</v>
      </c>
      <c r="I706" s="7">
        <v>142.738</v>
      </c>
      <c r="J706" s="2">
        <v>50</v>
      </c>
      <c r="K706">
        <v>3</v>
      </c>
    </row>
    <row r="707" spans="1:12" x14ac:dyDescent="0.25">
      <c r="A707">
        <v>94002</v>
      </c>
      <c r="B707" s="2">
        <v>96.338290000000001</v>
      </c>
      <c r="C707" s="3">
        <v>26679</v>
      </c>
      <c r="D707" s="4">
        <v>41860</v>
      </c>
      <c r="E707" t="s">
        <v>375</v>
      </c>
      <c r="F707" s="4" t="s">
        <v>15368</v>
      </c>
      <c r="G707" s="5">
        <v>19014</v>
      </c>
      <c r="H707" s="6">
        <v>0.57412569999999996</v>
      </c>
      <c r="I707" s="7">
        <v>141.93799999999999</v>
      </c>
      <c r="J707" s="2">
        <v>29.236799999999999</v>
      </c>
      <c r="K707">
        <v>38</v>
      </c>
      <c r="L707" s="2">
        <v>4.9000000000000004</v>
      </c>
    </row>
    <row r="708" spans="1:12" x14ac:dyDescent="0.25">
      <c r="A708">
        <v>60047</v>
      </c>
      <c r="B708" s="2">
        <v>96.327100000000002</v>
      </c>
      <c r="C708" s="3">
        <v>42221</v>
      </c>
      <c r="D708" s="4">
        <v>16980</v>
      </c>
      <c r="E708" t="s">
        <v>11504</v>
      </c>
      <c r="F708" s="4" t="s">
        <v>11490</v>
      </c>
      <c r="G708" s="5">
        <v>27783</v>
      </c>
      <c r="H708" s="6">
        <v>0.58208260000000001</v>
      </c>
      <c r="I708" s="7">
        <v>140.27500000000001</v>
      </c>
      <c r="J708" s="2">
        <v>38.310299999999998</v>
      </c>
      <c r="K708">
        <v>29</v>
      </c>
      <c r="L708" s="2">
        <v>41.6</v>
      </c>
    </row>
    <row r="709" spans="1:12" x14ac:dyDescent="0.25">
      <c r="A709">
        <v>94404</v>
      </c>
      <c r="B709" s="2">
        <v>96.314210000000003</v>
      </c>
      <c r="C709" s="3">
        <v>35044</v>
      </c>
      <c r="D709" s="4">
        <v>41860</v>
      </c>
      <c r="E709" t="s">
        <v>6739</v>
      </c>
      <c r="F709" s="4" t="s">
        <v>15368</v>
      </c>
      <c r="G709" s="5">
        <v>26062</v>
      </c>
      <c r="H709" s="6">
        <v>0.638324</v>
      </c>
      <c r="I709" s="7">
        <v>130.488</v>
      </c>
      <c r="J709" s="2">
        <v>31.304300000000001</v>
      </c>
      <c r="K709">
        <v>23</v>
      </c>
      <c r="L709" s="2">
        <v>9.4</v>
      </c>
    </row>
    <row r="710" spans="1:12" x14ac:dyDescent="0.25">
      <c r="A710">
        <v>11743</v>
      </c>
      <c r="B710" s="2">
        <v>96.300700000000006</v>
      </c>
      <c r="C710" s="3">
        <v>43533</v>
      </c>
      <c r="D710" s="4">
        <v>35620</v>
      </c>
      <c r="E710" t="s">
        <v>46</v>
      </c>
      <c r="F710" s="4" t="s">
        <v>1280</v>
      </c>
      <c r="G710" s="5">
        <v>30399</v>
      </c>
      <c r="H710" s="6">
        <v>0.56236839999999999</v>
      </c>
      <c r="I710" s="7">
        <v>143.52699999999999</v>
      </c>
      <c r="J710" s="2">
        <v>33.619</v>
      </c>
      <c r="K710">
        <v>42</v>
      </c>
      <c r="L710" s="2">
        <v>16.899999999999999</v>
      </c>
    </row>
    <row r="711" spans="1:12" x14ac:dyDescent="0.25">
      <c r="A711">
        <v>7020</v>
      </c>
      <c r="B711" s="2">
        <v>96.291219999999996</v>
      </c>
      <c r="C711" s="3">
        <v>11968</v>
      </c>
      <c r="D711" s="4">
        <v>35620</v>
      </c>
      <c r="E711" t="s">
        <v>1351</v>
      </c>
      <c r="F711" s="4" t="s">
        <v>1341</v>
      </c>
      <c r="G711" s="5">
        <v>9201</v>
      </c>
      <c r="H711" s="6">
        <v>0.72158230000000001</v>
      </c>
      <c r="I711" s="7">
        <v>116.008</v>
      </c>
      <c r="J711" s="2">
        <v>32</v>
      </c>
      <c r="K711">
        <v>1</v>
      </c>
    </row>
    <row r="712" spans="1:12" x14ac:dyDescent="0.25">
      <c r="A712">
        <v>92661</v>
      </c>
      <c r="B712" s="2">
        <v>96.288420000000002</v>
      </c>
      <c r="C712" s="3">
        <v>3151</v>
      </c>
      <c r="D712" s="4">
        <v>31080</v>
      </c>
      <c r="E712" t="s">
        <v>15589</v>
      </c>
      <c r="F712" s="4" t="s">
        <v>15368</v>
      </c>
      <c r="G712" s="5">
        <v>2529</v>
      </c>
      <c r="H712" s="6">
        <v>0.63266109999999998</v>
      </c>
      <c r="I712" s="7">
        <v>131.333</v>
      </c>
    </row>
    <row r="713" spans="1:12" x14ac:dyDescent="0.25">
      <c r="A713">
        <v>77441</v>
      </c>
      <c r="B713" s="2">
        <v>96.286860000000004</v>
      </c>
      <c r="C713" s="3">
        <v>5646</v>
      </c>
      <c r="D713" s="4">
        <v>26420</v>
      </c>
      <c r="E713" t="s">
        <v>14052</v>
      </c>
      <c r="F713" s="4" t="s">
        <v>13752</v>
      </c>
      <c r="G713" s="5">
        <v>3992</v>
      </c>
      <c r="H713" s="6">
        <v>0.5413327</v>
      </c>
      <c r="I713" s="7">
        <v>147.083</v>
      </c>
      <c r="J713" s="2">
        <v>43.4</v>
      </c>
      <c r="K713">
        <v>5</v>
      </c>
    </row>
    <row r="714" spans="1:12" x14ac:dyDescent="0.25">
      <c r="A714">
        <v>45243</v>
      </c>
      <c r="B714" s="2">
        <v>96.28349</v>
      </c>
      <c r="C714" s="3">
        <v>14633</v>
      </c>
      <c r="D714" s="4">
        <v>17140</v>
      </c>
      <c r="E714" t="s">
        <v>8663</v>
      </c>
      <c r="F714" s="4" t="s">
        <v>8295</v>
      </c>
      <c r="G714" s="5">
        <v>10079</v>
      </c>
      <c r="H714" s="6">
        <v>0.68621030000000005</v>
      </c>
      <c r="I714" s="7">
        <v>122.042</v>
      </c>
      <c r="J714" s="2">
        <v>31.347799999999999</v>
      </c>
      <c r="K714">
        <v>23</v>
      </c>
      <c r="L714" s="2">
        <v>9.6</v>
      </c>
    </row>
    <row r="715" spans="1:12" x14ac:dyDescent="0.25">
      <c r="A715">
        <v>60062</v>
      </c>
      <c r="B715" s="2">
        <v>96.274190000000004</v>
      </c>
      <c r="C715" s="3">
        <v>40210</v>
      </c>
      <c r="D715" s="4">
        <v>16980</v>
      </c>
      <c r="E715" t="s">
        <v>11509</v>
      </c>
      <c r="F715" s="4" t="s">
        <v>11490</v>
      </c>
      <c r="G715" s="5">
        <v>28754</v>
      </c>
      <c r="H715" s="6">
        <v>0.6525126</v>
      </c>
      <c r="I715" s="7">
        <v>127.848</v>
      </c>
      <c r="J715" s="2">
        <v>31.6282</v>
      </c>
      <c r="K715">
        <v>78</v>
      </c>
      <c r="L715" s="2">
        <v>10.199999999999999</v>
      </c>
    </row>
    <row r="716" spans="1:12" x14ac:dyDescent="0.25">
      <c r="A716">
        <v>75025</v>
      </c>
      <c r="B716" s="2">
        <v>96.259029999999996</v>
      </c>
      <c r="C716" s="3">
        <v>52757</v>
      </c>
      <c r="D716" s="4">
        <v>19100</v>
      </c>
      <c r="E716" t="s">
        <v>9994</v>
      </c>
      <c r="F716" s="4" t="s">
        <v>13752</v>
      </c>
      <c r="G716" s="5">
        <v>34640</v>
      </c>
      <c r="H716" s="6">
        <v>0.66681100000000004</v>
      </c>
      <c r="I716" s="7">
        <v>125.279</v>
      </c>
      <c r="J716" s="2">
        <v>33.714300000000001</v>
      </c>
      <c r="K716">
        <v>21</v>
      </c>
      <c r="L716" s="2">
        <v>17.399999999999999</v>
      </c>
    </row>
    <row r="717" spans="1:12" x14ac:dyDescent="0.25">
      <c r="A717">
        <v>7979</v>
      </c>
      <c r="B717" s="2">
        <v>96.250659999999996</v>
      </c>
      <c r="C717" s="3">
        <v>518</v>
      </c>
      <c r="D717" s="4">
        <v>35620</v>
      </c>
      <c r="E717" t="s">
        <v>1570</v>
      </c>
      <c r="F717" s="4" t="s">
        <v>1341</v>
      </c>
      <c r="G717" s="5">
        <v>323</v>
      </c>
      <c r="H717" s="6">
        <v>0.38699689999999998</v>
      </c>
      <c r="I717" s="7">
        <v>173.51900000000001</v>
      </c>
      <c r="J717" s="2">
        <v>48.5</v>
      </c>
      <c r="K717">
        <v>2</v>
      </c>
    </row>
    <row r="718" spans="1:12" x14ac:dyDescent="0.25">
      <c r="A718">
        <v>2874</v>
      </c>
      <c r="B718" s="2">
        <v>96.249629999999996</v>
      </c>
      <c r="C718" s="3">
        <v>6251</v>
      </c>
      <c r="D718" s="4">
        <v>39300</v>
      </c>
      <c r="E718" t="s">
        <v>500</v>
      </c>
      <c r="F718" s="4" t="s">
        <v>466</v>
      </c>
      <c r="G718" s="5">
        <v>3956</v>
      </c>
      <c r="H718" s="6">
        <v>0.62714859999999994</v>
      </c>
      <c r="I718" s="7">
        <v>131.85</v>
      </c>
      <c r="J718" s="2">
        <v>38.833300000000001</v>
      </c>
      <c r="K718">
        <v>6</v>
      </c>
    </row>
    <row r="719" spans="1:12" x14ac:dyDescent="0.25">
      <c r="A719">
        <v>19707</v>
      </c>
      <c r="B719" s="2">
        <v>96.245999999999995</v>
      </c>
      <c r="C719" s="3">
        <v>15892</v>
      </c>
      <c r="D719" s="4">
        <v>37980</v>
      </c>
      <c r="E719" t="s">
        <v>4314</v>
      </c>
      <c r="F719" s="4" t="s">
        <v>4311</v>
      </c>
      <c r="G719" s="5">
        <v>11152</v>
      </c>
      <c r="H719" s="6">
        <v>0.64601450000000005</v>
      </c>
      <c r="I719" s="7">
        <v>128.46</v>
      </c>
      <c r="J719" s="2">
        <v>37.416699999999999</v>
      </c>
      <c r="K719">
        <v>12</v>
      </c>
      <c r="L719" s="2">
        <v>36.200000000000003</v>
      </c>
    </row>
    <row r="720" spans="1:12" x14ac:dyDescent="0.25">
      <c r="A720">
        <v>18902</v>
      </c>
      <c r="B720" s="2">
        <v>96.240160000000003</v>
      </c>
      <c r="C720" s="3">
        <v>20517</v>
      </c>
      <c r="D720" s="4">
        <v>37980</v>
      </c>
      <c r="E720" t="s">
        <v>4148</v>
      </c>
      <c r="F720" s="4" t="s">
        <v>3003</v>
      </c>
      <c r="G720" s="5">
        <v>13333</v>
      </c>
      <c r="H720" s="6">
        <v>0.60609009999999996</v>
      </c>
      <c r="I720" s="7">
        <v>135.16</v>
      </c>
      <c r="J720" s="2">
        <v>47.4</v>
      </c>
      <c r="K720">
        <v>5</v>
      </c>
    </row>
    <row r="721" spans="1:12" x14ac:dyDescent="0.25">
      <c r="A721">
        <v>85255</v>
      </c>
      <c r="B721" s="2">
        <v>96.230320000000006</v>
      </c>
      <c r="C721" s="3">
        <v>38082</v>
      </c>
      <c r="D721" s="4">
        <v>38060</v>
      </c>
      <c r="E721" t="s">
        <v>14976</v>
      </c>
      <c r="F721" s="4" t="s">
        <v>14962</v>
      </c>
      <c r="G721" s="5">
        <v>27705</v>
      </c>
      <c r="H721" s="6">
        <v>0.6206237</v>
      </c>
      <c r="I721" s="7">
        <v>132.58699999999999</v>
      </c>
      <c r="J721" s="2">
        <v>36.5</v>
      </c>
      <c r="K721">
        <v>16</v>
      </c>
      <c r="L721" s="2">
        <v>30.6</v>
      </c>
    </row>
    <row r="722" spans="1:12" x14ac:dyDescent="0.25">
      <c r="A722">
        <v>22033</v>
      </c>
      <c r="B722" s="2">
        <v>96.217290000000006</v>
      </c>
      <c r="C722" s="3">
        <v>38415</v>
      </c>
      <c r="D722" s="4">
        <v>47900</v>
      </c>
      <c r="E722" t="s">
        <v>1102</v>
      </c>
      <c r="F722" s="4" t="s">
        <v>4335</v>
      </c>
      <c r="G722" s="5">
        <v>26801</v>
      </c>
      <c r="H722" s="6">
        <v>0.65154279999999998</v>
      </c>
      <c r="I722" s="7">
        <v>127.206</v>
      </c>
      <c r="J722" s="2">
        <v>33.243200000000002</v>
      </c>
      <c r="K722">
        <v>37</v>
      </c>
      <c r="L722" s="2">
        <v>15.4</v>
      </c>
    </row>
    <row r="723" spans="1:12" x14ac:dyDescent="0.25">
      <c r="A723">
        <v>8536</v>
      </c>
      <c r="B723" s="2">
        <v>96.207599999999999</v>
      </c>
      <c r="C723" s="3">
        <v>19888</v>
      </c>
      <c r="D723" s="4">
        <v>35620</v>
      </c>
      <c r="E723" t="s">
        <v>1711</v>
      </c>
      <c r="F723" s="4" t="s">
        <v>1341</v>
      </c>
      <c r="G723" s="5">
        <v>13701</v>
      </c>
      <c r="H723" s="6">
        <v>0.71812279999999995</v>
      </c>
      <c r="I723" s="7">
        <v>115.633</v>
      </c>
      <c r="J723" s="2">
        <v>35.6875</v>
      </c>
      <c r="K723">
        <v>16</v>
      </c>
      <c r="L723" s="2">
        <v>26.7</v>
      </c>
    </row>
    <row r="724" spans="1:12" x14ac:dyDescent="0.25">
      <c r="A724">
        <v>7933</v>
      </c>
      <c r="B724" s="2">
        <v>96.203789999999998</v>
      </c>
      <c r="C724" s="3">
        <v>3378</v>
      </c>
      <c r="D724" s="4">
        <v>35620</v>
      </c>
      <c r="E724" t="s">
        <v>1558</v>
      </c>
      <c r="F724" s="4" t="s">
        <v>1341</v>
      </c>
      <c r="G724" s="5">
        <v>2237</v>
      </c>
      <c r="H724" s="6">
        <v>0.61706879999999997</v>
      </c>
      <c r="I724" s="7">
        <v>133.08000000000001</v>
      </c>
      <c r="J724" s="2">
        <v>28.5</v>
      </c>
      <c r="K724">
        <v>2</v>
      </c>
    </row>
    <row r="725" spans="1:12" x14ac:dyDescent="0.25">
      <c r="A725">
        <v>94923</v>
      </c>
      <c r="B725" s="2">
        <v>96.203069999999997</v>
      </c>
      <c r="C725" s="3">
        <v>736</v>
      </c>
      <c r="D725" s="4">
        <v>42220</v>
      </c>
      <c r="E725" t="s">
        <v>15798</v>
      </c>
      <c r="F725" s="4" t="s">
        <v>15368</v>
      </c>
      <c r="G725" s="5">
        <v>697</v>
      </c>
      <c r="H725" s="6">
        <v>0.57388810000000001</v>
      </c>
      <c r="I725" s="7">
        <v>140.536</v>
      </c>
      <c r="J725" s="2">
        <v>22</v>
      </c>
      <c r="K725">
        <v>1</v>
      </c>
    </row>
    <row r="726" spans="1:12" x14ac:dyDescent="0.25">
      <c r="A726">
        <v>8033</v>
      </c>
      <c r="B726" s="2">
        <v>96.200230000000005</v>
      </c>
      <c r="C726" s="3">
        <v>16059</v>
      </c>
      <c r="D726" s="4">
        <v>37980</v>
      </c>
      <c r="E726" t="s">
        <v>1593</v>
      </c>
      <c r="F726" s="4" t="s">
        <v>1341</v>
      </c>
      <c r="G726" s="5">
        <v>11220</v>
      </c>
      <c r="H726" s="6">
        <v>0.64037429999999995</v>
      </c>
      <c r="I726" s="7">
        <v>128.971</v>
      </c>
      <c r="J726" s="2">
        <v>31.615400000000001</v>
      </c>
      <c r="K726">
        <v>26</v>
      </c>
      <c r="L726" s="2">
        <v>10.1</v>
      </c>
    </row>
    <row r="727" spans="1:12" x14ac:dyDescent="0.25">
      <c r="A727">
        <v>60026</v>
      </c>
      <c r="B727" s="2">
        <v>96.195220000000006</v>
      </c>
      <c r="C727" s="3">
        <v>13774</v>
      </c>
      <c r="D727" s="4">
        <v>16980</v>
      </c>
      <c r="E727" t="s">
        <v>7893</v>
      </c>
      <c r="F727" s="4" t="s">
        <v>11490</v>
      </c>
      <c r="G727" s="5">
        <v>9715</v>
      </c>
      <c r="H727" s="6">
        <v>0.61990529999999999</v>
      </c>
      <c r="I727" s="7">
        <v>132.45500000000001</v>
      </c>
      <c r="J727" s="2">
        <v>28.0625</v>
      </c>
      <c r="K727">
        <v>16</v>
      </c>
      <c r="L727" s="2">
        <v>2.9</v>
      </c>
    </row>
    <row r="728" spans="1:12" x14ac:dyDescent="0.25">
      <c r="A728">
        <v>8820</v>
      </c>
      <c r="B728" s="2">
        <v>96.186199999999999</v>
      </c>
      <c r="C728" s="3">
        <v>39679</v>
      </c>
      <c r="D728" s="4">
        <v>35620</v>
      </c>
      <c r="E728" t="s">
        <v>1752</v>
      </c>
      <c r="F728" s="4" t="s">
        <v>1341</v>
      </c>
      <c r="G728" s="5">
        <v>27930</v>
      </c>
      <c r="H728" s="6">
        <v>0.64074469999999994</v>
      </c>
      <c r="I728" s="7">
        <v>128.82900000000001</v>
      </c>
      <c r="J728" s="2">
        <v>33.75</v>
      </c>
      <c r="K728">
        <v>16</v>
      </c>
      <c r="L728" s="2">
        <v>17.399999999999999</v>
      </c>
    </row>
    <row r="729" spans="1:12" x14ac:dyDescent="0.25">
      <c r="A729">
        <v>7068</v>
      </c>
      <c r="B729" s="2">
        <v>96.178510000000003</v>
      </c>
      <c r="C729" s="3">
        <v>5835</v>
      </c>
      <c r="D729" s="4">
        <v>35620</v>
      </c>
      <c r="E729" t="s">
        <v>1383</v>
      </c>
      <c r="F729" s="4" t="s">
        <v>1341</v>
      </c>
      <c r="G729" s="5">
        <v>4243</v>
      </c>
      <c r="H729" s="6">
        <v>0.57082250000000001</v>
      </c>
      <c r="I729" s="7">
        <v>140.886</v>
      </c>
      <c r="J729" s="2">
        <v>32.5</v>
      </c>
      <c r="K729">
        <v>4</v>
      </c>
    </row>
    <row r="730" spans="1:12" x14ac:dyDescent="0.25">
      <c r="A730">
        <v>1541</v>
      </c>
      <c r="B730" s="2">
        <v>96.176900000000003</v>
      </c>
      <c r="C730" s="3">
        <v>3431</v>
      </c>
      <c r="D730" s="4">
        <v>49340</v>
      </c>
      <c r="E730" t="s">
        <v>187</v>
      </c>
      <c r="F730" s="4" t="s">
        <v>21</v>
      </c>
      <c r="G730" s="5">
        <v>2450</v>
      </c>
      <c r="H730" s="6">
        <v>0.62938769999999999</v>
      </c>
      <c r="I730" s="7">
        <v>130.75700000000001</v>
      </c>
      <c r="J730" s="2">
        <v>34.1111</v>
      </c>
      <c r="K730">
        <v>9</v>
      </c>
    </row>
    <row r="731" spans="1:12" x14ac:dyDescent="0.25">
      <c r="A731">
        <v>94502</v>
      </c>
      <c r="B731" s="2">
        <v>96.174030000000002</v>
      </c>
      <c r="C731" s="3">
        <v>13192</v>
      </c>
      <c r="D731" s="4">
        <v>41860</v>
      </c>
      <c r="E731" t="s">
        <v>15763</v>
      </c>
      <c r="F731" s="4" t="s">
        <v>15368</v>
      </c>
      <c r="G731" s="5">
        <v>9560</v>
      </c>
      <c r="H731" s="6">
        <v>0.62939330000000004</v>
      </c>
      <c r="I731" s="7">
        <v>130.614</v>
      </c>
      <c r="J731" s="2">
        <v>31</v>
      </c>
      <c r="K731">
        <v>15</v>
      </c>
      <c r="L731" s="2">
        <v>8.8000000000000007</v>
      </c>
    </row>
    <row r="732" spans="1:12" x14ac:dyDescent="0.25">
      <c r="A732">
        <v>8553</v>
      </c>
      <c r="B732" s="2">
        <v>96.17165</v>
      </c>
      <c r="C732" s="3">
        <v>554</v>
      </c>
      <c r="D732" s="4">
        <v>35620</v>
      </c>
      <c r="E732" t="s">
        <v>1214</v>
      </c>
      <c r="F732" s="4" t="s">
        <v>1341</v>
      </c>
      <c r="G732" s="5">
        <v>404</v>
      </c>
      <c r="H732" s="6">
        <v>0.62376240000000005</v>
      </c>
      <c r="I732" s="7">
        <v>131.52799999999999</v>
      </c>
      <c r="J732" s="2">
        <v>14</v>
      </c>
      <c r="K732">
        <v>1</v>
      </c>
    </row>
    <row r="733" spans="1:12" x14ac:dyDescent="0.25">
      <c r="A733">
        <v>48098</v>
      </c>
      <c r="B733" s="2">
        <v>96.168270000000007</v>
      </c>
      <c r="C733" s="3">
        <v>19451</v>
      </c>
      <c r="D733" s="4">
        <v>19820</v>
      </c>
      <c r="E733" t="s">
        <v>605</v>
      </c>
      <c r="F733" s="4" t="s">
        <v>9106</v>
      </c>
      <c r="G733" s="5">
        <v>13737</v>
      </c>
      <c r="H733" s="6">
        <v>0.65953269999999997</v>
      </c>
      <c r="I733" s="7">
        <v>125.291</v>
      </c>
      <c r="J733" s="2">
        <v>31.695699999999999</v>
      </c>
      <c r="K733">
        <v>23</v>
      </c>
      <c r="L733" s="2">
        <v>10.5</v>
      </c>
    </row>
    <row r="734" spans="1:12" x14ac:dyDescent="0.25">
      <c r="A734">
        <v>50323</v>
      </c>
      <c r="B734" s="2">
        <v>96.163200000000003</v>
      </c>
      <c r="C734" s="3">
        <v>11404</v>
      </c>
      <c r="D734" s="4">
        <v>19780</v>
      </c>
      <c r="E734" t="s">
        <v>9678</v>
      </c>
      <c r="F734" s="4" t="s">
        <v>9593</v>
      </c>
      <c r="G734" s="5">
        <v>7390</v>
      </c>
      <c r="H734" s="6">
        <v>0.63563789999999998</v>
      </c>
      <c r="I734" s="7">
        <v>129.173</v>
      </c>
      <c r="J734" s="2">
        <v>51.333300000000001</v>
      </c>
      <c r="K734">
        <v>3</v>
      </c>
    </row>
    <row r="735" spans="1:12" x14ac:dyDescent="0.25">
      <c r="A735">
        <v>19422</v>
      </c>
      <c r="B735" s="2">
        <v>96.158270000000002</v>
      </c>
      <c r="C735" s="3">
        <v>18704</v>
      </c>
      <c r="D735" s="4">
        <v>37980</v>
      </c>
      <c r="E735" t="s">
        <v>4253</v>
      </c>
      <c r="F735" s="4" t="s">
        <v>3003</v>
      </c>
      <c r="G735" s="5">
        <v>13239</v>
      </c>
      <c r="H735" s="6">
        <v>0.60641990000000001</v>
      </c>
      <c r="I735" s="7">
        <v>134.21100000000001</v>
      </c>
      <c r="J735" s="2">
        <v>31.466699999999999</v>
      </c>
      <c r="K735">
        <v>15</v>
      </c>
      <c r="L735" s="2">
        <v>9.9</v>
      </c>
    </row>
    <row r="736" spans="1:12" x14ac:dyDescent="0.25">
      <c r="A736">
        <v>10607</v>
      </c>
      <c r="B736" s="2">
        <v>96.153940000000006</v>
      </c>
      <c r="C736" s="3">
        <v>6727</v>
      </c>
      <c r="D736" s="4">
        <v>35620</v>
      </c>
      <c r="E736" t="s">
        <v>1839</v>
      </c>
      <c r="F736" s="4" t="s">
        <v>1280</v>
      </c>
      <c r="G736" s="5">
        <v>4880</v>
      </c>
      <c r="H736" s="6">
        <v>0.49303279999999999</v>
      </c>
      <c r="I736" s="7">
        <v>153.75</v>
      </c>
      <c r="J736" s="2">
        <v>26.75</v>
      </c>
      <c r="K736">
        <v>4</v>
      </c>
    </row>
    <row r="737" spans="1:12" x14ac:dyDescent="0.25">
      <c r="A737">
        <v>27514</v>
      </c>
      <c r="B737" s="2">
        <v>96.149000000000001</v>
      </c>
      <c r="C737" s="3">
        <v>32294</v>
      </c>
      <c r="D737" s="4">
        <v>20500</v>
      </c>
      <c r="E737" t="s">
        <v>5719</v>
      </c>
      <c r="F737" s="4" t="s">
        <v>5642</v>
      </c>
      <c r="G737" s="5">
        <v>15755</v>
      </c>
      <c r="H737" s="6">
        <v>0.72975369999999995</v>
      </c>
      <c r="I737" s="7">
        <v>112.79</v>
      </c>
      <c r="J737" s="2">
        <v>33.851399999999998</v>
      </c>
      <c r="K737">
        <v>74</v>
      </c>
      <c r="L737" s="2">
        <v>17.8</v>
      </c>
    </row>
    <row r="738" spans="1:12" x14ac:dyDescent="0.25">
      <c r="A738">
        <v>49301</v>
      </c>
      <c r="B738" s="2">
        <v>96.142219999999995</v>
      </c>
      <c r="C738" s="3">
        <v>19548</v>
      </c>
      <c r="D738" s="4">
        <v>24340</v>
      </c>
      <c r="E738" t="s">
        <v>8754</v>
      </c>
      <c r="F738" s="4" t="s">
        <v>9106</v>
      </c>
      <c r="G738" s="5">
        <v>12536</v>
      </c>
      <c r="H738" s="6">
        <v>0.65044670000000004</v>
      </c>
      <c r="I738" s="7">
        <v>126.491</v>
      </c>
      <c r="J738" s="2">
        <v>46.823500000000003</v>
      </c>
      <c r="K738">
        <v>17</v>
      </c>
      <c r="L738" s="2">
        <v>84</v>
      </c>
    </row>
    <row r="739" spans="1:12" x14ac:dyDescent="0.25">
      <c r="A739">
        <v>48105</v>
      </c>
      <c r="B739" s="2">
        <v>96.134</v>
      </c>
      <c r="C739" s="3">
        <v>34188</v>
      </c>
      <c r="D739" s="4">
        <v>11460</v>
      </c>
      <c r="E739" t="s">
        <v>9135</v>
      </c>
      <c r="F739" s="4" t="s">
        <v>9106</v>
      </c>
      <c r="G739" s="5">
        <v>21805</v>
      </c>
      <c r="H739" s="6">
        <v>0.7645035</v>
      </c>
      <c r="I739" s="7">
        <v>106.723</v>
      </c>
      <c r="J739" s="2">
        <v>31.925899999999999</v>
      </c>
      <c r="K739">
        <v>81</v>
      </c>
      <c r="L739" s="2">
        <v>11</v>
      </c>
    </row>
    <row r="740" spans="1:12" x14ac:dyDescent="0.25">
      <c r="A740">
        <v>95054</v>
      </c>
      <c r="B740" s="2">
        <v>96.124960000000002</v>
      </c>
      <c r="C740" s="3">
        <v>23913</v>
      </c>
      <c r="D740" s="4">
        <v>41940</v>
      </c>
      <c r="E740" t="s">
        <v>14952</v>
      </c>
      <c r="F740" s="4" t="s">
        <v>15368</v>
      </c>
      <c r="G740" s="5">
        <v>15967</v>
      </c>
      <c r="H740" s="6">
        <v>0.64714720000000003</v>
      </c>
      <c r="I740" s="7">
        <v>126.991</v>
      </c>
      <c r="J740" s="2">
        <v>40.799999999999997</v>
      </c>
      <c r="K740">
        <v>15</v>
      </c>
      <c r="L740" s="2">
        <v>55.6</v>
      </c>
    </row>
    <row r="741" spans="1:12" x14ac:dyDescent="0.25">
      <c r="A741">
        <v>94610</v>
      </c>
      <c r="B741" s="2">
        <v>96.11533</v>
      </c>
      <c r="C741" s="3">
        <v>29733</v>
      </c>
      <c r="D741" s="4">
        <v>41860</v>
      </c>
      <c r="E741" t="s">
        <v>493</v>
      </c>
      <c r="F741" s="4" t="s">
        <v>15368</v>
      </c>
      <c r="G741" s="5">
        <v>24309</v>
      </c>
      <c r="H741" s="6">
        <v>0.68020080000000005</v>
      </c>
      <c r="I741" s="7">
        <v>121.27800000000001</v>
      </c>
      <c r="J741" s="2">
        <v>31.401900000000001</v>
      </c>
      <c r="K741">
        <v>107</v>
      </c>
      <c r="L741" s="2">
        <v>9.6999999999999993</v>
      </c>
    </row>
    <row r="742" spans="1:12" x14ac:dyDescent="0.25">
      <c r="A742">
        <v>11570</v>
      </c>
      <c r="B742" s="2">
        <v>96.105000000000004</v>
      </c>
      <c r="C742" s="3">
        <v>27895</v>
      </c>
      <c r="D742" s="4">
        <v>35620</v>
      </c>
      <c r="E742" t="s">
        <v>1955</v>
      </c>
      <c r="F742" s="4" t="s">
        <v>1280</v>
      </c>
      <c r="G742" s="5">
        <v>18836</v>
      </c>
      <c r="H742" s="6">
        <v>0.58040029999999998</v>
      </c>
      <c r="I742" s="7">
        <v>138.506</v>
      </c>
      <c r="J742" s="2">
        <v>34.153799999999997</v>
      </c>
      <c r="K742">
        <v>13</v>
      </c>
      <c r="L742" s="2">
        <v>19</v>
      </c>
    </row>
    <row r="743" spans="1:12" x14ac:dyDescent="0.25">
      <c r="A743">
        <v>85259</v>
      </c>
      <c r="B743" s="2">
        <v>96.09657</v>
      </c>
      <c r="C743" s="3">
        <v>22264</v>
      </c>
      <c r="D743" s="4">
        <v>38060</v>
      </c>
      <c r="E743" t="s">
        <v>14976</v>
      </c>
      <c r="F743" s="4" t="s">
        <v>14962</v>
      </c>
      <c r="G743" s="5">
        <v>16371</v>
      </c>
      <c r="H743" s="6">
        <v>0.61841060000000003</v>
      </c>
      <c r="I743" s="7">
        <v>131.88399999999999</v>
      </c>
      <c r="J743" s="2">
        <v>39.799999999999997</v>
      </c>
      <c r="K743">
        <v>5</v>
      </c>
    </row>
    <row r="744" spans="1:12" x14ac:dyDescent="0.25">
      <c r="A744">
        <v>75019</v>
      </c>
      <c r="B744" s="2">
        <v>96.086399999999998</v>
      </c>
      <c r="C744" s="3">
        <v>40020</v>
      </c>
      <c r="D744" s="4">
        <v>19100</v>
      </c>
      <c r="E744" t="s">
        <v>13753</v>
      </c>
      <c r="F744" s="4" t="s">
        <v>13752</v>
      </c>
      <c r="G744" s="5">
        <v>26101</v>
      </c>
      <c r="H744" s="6">
        <v>0.63217380000000001</v>
      </c>
      <c r="I744" s="7">
        <v>129.44399999999999</v>
      </c>
      <c r="J744" s="2">
        <v>40.666699999999999</v>
      </c>
      <c r="K744">
        <v>21</v>
      </c>
      <c r="L744" s="2">
        <v>55</v>
      </c>
    </row>
    <row r="745" spans="1:12" x14ac:dyDescent="0.25">
      <c r="A745">
        <v>10968</v>
      </c>
      <c r="B745" s="2">
        <v>96.079710000000006</v>
      </c>
      <c r="C745" s="3">
        <v>2301</v>
      </c>
      <c r="D745" s="4">
        <v>35620</v>
      </c>
      <c r="E745" t="s">
        <v>642</v>
      </c>
      <c r="F745" s="4" t="s">
        <v>1280</v>
      </c>
      <c r="G745" s="5">
        <v>1851</v>
      </c>
      <c r="H745" s="6">
        <v>0.66522680000000001</v>
      </c>
      <c r="I745" s="7">
        <v>123.649</v>
      </c>
    </row>
    <row r="746" spans="1:12" x14ac:dyDescent="0.25">
      <c r="A746">
        <v>30005</v>
      </c>
      <c r="B746" s="2">
        <v>96.073629999999994</v>
      </c>
      <c r="C746" s="3">
        <v>38029</v>
      </c>
      <c r="D746" s="4">
        <v>12060</v>
      </c>
      <c r="E746" t="s">
        <v>6364</v>
      </c>
      <c r="F746" s="4" t="s">
        <v>6363</v>
      </c>
      <c r="G746" s="5">
        <v>23559</v>
      </c>
      <c r="H746" s="6">
        <v>0.65415959999999995</v>
      </c>
      <c r="I746" s="7">
        <v>125.56100000000001</v>
      </c>
      <c r="J746" s="2">
        <v>30.214300000000001</v>
      </c>
      <c r="K746">
        <v>14</v>
      </c>
      <c r="L746" s="2">
        <v>7.1</v>
      </c>
    </row>
    <row r="747" spans="1:12" x14ac:dyDescent="0.25">
      <c r="A747">
        <v>10018</v>
      </c>
      <c r="B747" s="2">
        <v>96.066519999999997</v>
      </c>
      <c r="C747" s="3">
        <v>8062</v>
      </c>
      <c r="D747" s="4">
        <v>35620</v>
      </c>
      <c r="E747" t="s">
        <v>1789</v>
      </c>
      <c r="F747" s="4" t="s">
        <v>1280</v>
      </c>
      <c r="G747" s="5">
        <v>6168</v>
      </c>
      <c r="H747" s="6">
        <v>0.72665369999999996</v>
      </c>
      <c r="I747" s="7">
        <v>112.96899999999999</v>
      </c>
      <c r="J747" s="2">
        <v>22</v>
      </c>
      <c r="K747">
        <v>11</v>
      </c>
      <c r="L747" s="2">
        <v>0.2</v>
      </c>
    </row>
    <row r="748" spans="1:12" x14ac:dyDescent="0.25">
      <c r="A748">
        <v>6060</v>
      </c>
      <c r="B748" s="2">
        <v>96.064670000000007</v>
      </c>
      <c r="C748" s="3">
        <v>2270</v>
      </c>
      <c r="D748" s="4">
        <v>25540</v>
      </c>
      <c r="E748" t="s">
        <v>1210</v>
      </c>
      <c r="F748" s="4" t="s">
        <v>1198</v>
      </c>
      <c r="G748" s="5">
        <v>1534</v>
      </c>
      <c r="H748" s="6">
        <v>0.63127029999999995</v>
      </c>
      <c r="I748" s="7">
        <v>129.405</v>
      </c>
      <c r="J748" s="2">
        <v>38.6</v>
      </c>
      <c r="K748">
        <v>5</v>
      </c>
    </row>
    <row r="749" spans="1:12" x14ac:dyDescent="0.25">
      <c r="A749">
        <v>92618</v>
      </c>
      <c r="B749" s="2">
        <v>96.060699999999997</v>
      </c>
      <c r="C749" s="3">
        <v>21344</v>
      </c>
      <c r="D749" s="4">
        <v>31080</v>
      </c>
      <c r="E749" t="s">
        <v>3479</v>
      </c>
      <c r="F749" s="4" t="s">
        <v>15368</v>
      </c>
      <c r="G749" s="5">
        <v>15055</v>
      </c>
      <c r="H749" s="6">
        <v>0.6760545</v>
      </c>
      <c r="I749" s="7">
        <v>121.581</v>
      </c>
      <c r="J749" s="2">
        <v>28</v>
      </c>
      <c r="K749">
        <v>13</v>
      </c>
      <c r="L749" s="2">
        <v>2.8</v>
      </c>
    </row>
    <row r="750" spans="1:12" x14ac:dyDescent="0.25">
      <c r="A750">
        <v>20191</v>
      </c>
      <c r="B750" s="2">
        <v>96.052090000000007</v>
      </c>
      <c r="C750" s="3">
        <v>29020</v>
      </c>
      <c r="D750" s="4">
        <v>47900</v>
      </c>
      <c r="E750" t="s">
        <v>4358</v>
      </c>
      <c r="F750" s="4" t="s">
        <v>4335</v>
      </c>
      <c r="G750" s="5">
        <v>20905</v>
      </c>
      <c r="H750" s="6">
        <v>0.62458740000000001</v>
      </c>
      <c r="I750" s="7">
        <v>130.46700000000001</v>
      </c>
      <c r="J750" s="2">
        <v>32.175699999999999</v>
      </c>
      <c r="K750">
        <v>74</v>
      </c>
      <c r="L750" s="2">
        <v>11.7</v>
      </c>
    </row>
    <row r="751" spans="1:12" x14ac:dyDescent="0.25">
      <c r="A751">
        <v>68118</v>
      </c>
      <c r="B751" s="2">
        <v>96.04562</v>
      </c>
      <c r="C751" s="3">
        <v>9260</v>
      </c>
      <c r="D751" s="4">
        <v>36540</v>
      </c>
      <c r="E751" t="s">
        <v>6681</v>
      </c>
      <c r="F751" s="4" t="s">
        <v>12738</v>
      </c>
      <c r="G751" s="5">
        <v>6151</v>
      </c>
      <c r="H751" s="6">
        <v>0.64607380000000003</v>
      </c>
      <c r="I751" s="7">
        <v>126.679</v>
      </c>
      <c r="J751" s="2">
        <v>45.666699999999999</v>
      </c>
      <c r="K751">
        <v>3</v>
      </c>
    </row>
    <row r="752" spans="1:12" x14ac:dyDescent="0.25">
      <c r="A752">
        <v>21071</v>
      </c>
      <c r="B752" s="2">
        <v>96.044070000000005</v>
      </c>
      <c r="C752" s="3">
        <v>541</v>
      </c>
      <c r="D752" s="4">
        <v>12580</v>
      </c>
      <c r="E752" t="s">
        <v>4480</v>
      </c>
      <c r="F752" s="4" t="s">
        <v>4361</v>
      </c>
      <c r="G752" s="5">
        <v>352</v>
      </c>
      <c r="H752" s="6">
        <v>0.49291780000000002</v>
      </c>
      <c r="I752" s="7">
        <v>153.125</v>
      </c>
      <c r="J752" s="2">
        <v>32</v>
      </c>
      <c r="K752">
        <v>1</v>
      </c>
    </row>
    <row r="753" spans="1:12" x14ac:dyDescent="0.25">
      <c r="A753">
        <v>7722</v>
      </c>
      <c r="B753" s="2">
        <v>96.042400000000001</v>
      </c>
      <c r="C753" s="3">
        <v>10154</v>
      </c>
      <c r="D753" s="4">
        <v>35620</v>
      </c>
      <c r="E753" t="s">
        <v>1494</v>
      </c>
      <c r="F753" s="4" t="s">
        <v>1341</v>
      </c>
      <c r="G753" s="5">
        <v>6613</v>
      </c>
      <c r="H753" s="6">
        <v>0.56335040000000003</v>
      </c>
      <c r="I753" s="7">
        <v>140.93799999999999</v>
      </c>
      <c r="J753" s="2">
        <v>31</v>
      </c>
      <c r="K753">
        <v>6</v>
      </c>
    </row>
    <row r="754" spans="1:12" x14ac:dyDescent="0.25">
      <c r="A754">
        <v>94566</v>
      </c>
      <c r="B754" s="2">
        <v>96.033969999999997</v>
      </c>
      <c r="C754" s="3">
        <v>42522</v>
      </c>
      <c r="D754" s="4">
        <v>41860</v>
      </c>
      <c r="E754" t="s">
        <v>12511</v>
      </c>
      <c r="F754" s="4" t="s">
        <v>15368</v>
      </c>
      <c r="G754" s="5">
        <v>28617</v>
      </c>
      <c r="H754" s="6">
        <v>0.56040109999999999</v>
      </c>
      <c r="I754" s="7">
        <v>141.44300000000001</v>
      </c>
      <c r="J754" s="2">
        <v>32.675699999999999</v>
      </c>
      <c r="K754">
        <v>37</v>
      </c>
      <c r="L754" s="2">
        <v>13.6</v>
      </c>
    </row>
    <row r="755" spans="1:12" x14ac:dyDescent="0.25">
      <c r="A755">
        <v>77006</v>
      </c>
      <c r="B755" s="2">
        <v>96.023049999999998</v>
      </c>
      <c r="C755" s="3">
        <v>21143</v>
      </c>
      <c r="D755" s="4">
        <v>26420</v>
      </c>
      <c r="E755" t="s">
        <v>3103</v>
      </c>
      <c r="F755" s="4" t="s">
        <v>13752</v>
      </c>
      <c r="G755" s="5">
        <v>17020</v>
      </c>
      <c r="H755" s="6">
        <v>0.66345480000000001</v>
      </c>
      <c r="I755" s="7">
        <v>123.629</v>
      </c>
      <c r="J755" s="2">
        <v>35.548999999999999</v>
      </c>
      <c r="K755">
        <v>51</v>
      </c>
      <c r="L755" s="2">
        <v>26.2</v>
      </c>
    </row>
    <row r="756" spans="1:12" x14ac:dyDescent="0.25">
      <c r="A756">
        <v>98102</v>
      </c>
      <c r="B756" s="2">
        <v>96.014489999999995</v>
      </c>
      <c r="C756" s="3">
        <v>22775</v>
      </c>
      <c r="D756" s="4">
        <v>42660</v>
      </c>
      <c r="E756" t="s">
        <v>16366</v>
      </c>
      <c r="F756" s="4" t="s">
        <v>16344</v>
      </c>
      <c r="G756" s="5">
        <v>18785</v>
      </c>
      <c r="H756" s="6">
        <v>0.71675719999999998</v>
      </c>
      <c r="I756" s="7">
        <v>114.4</v>
      </c>
      <c r="J756" s="2">
        <v>33.344799999999999</v>
      </c>
      <c r="K756">
        <v>87</v>
      </c>
      <c r="L756" s="2">
        <v>15.9</v>
      </c>
    </row>
    <row r="757" spans="1:12" x14ac:dyDescent="0.25">
      <c r="A757">
        <v>22125</v>
      </c>
      <c r="B757" s="2">
        <v>96.009860000000003</v>
      </c>
      <c r="C757" s="3">
        <v>669</v>
      </c>
      <c r="D757" s="4">
        <v>47900</v>
      </c>
      <c r="E757" t="s">
        <v>4655</v>
      </c>
      <c r="F757" s="4" t="s">
        <v>4335</v>
      </c>
      <c r="G757" s="5">
        <v>517</v>
      </c>
      <c r="H757" s="6">
        <v>0.6092843</v>
      </c>
      <c r="I757" s="7">
        <v>132.917</v>
      </c>
      <c r="J757" s="2">
        <v>41</v>
      </c>
      <c r="K757">
        <v>1</v>
      </c>
    </row>
    <row r="758" spans="1:12" x14ac:dyDescent="0.25">
      <c r="A758">
        <v>7921</v>
      </c>
      <c r="B758" s="2">
        <v>96.008210000000005</v>
      </c>
      <c r="C758" s="3">
        <v>7929</v>
      </c>
      <c r="D758" s="4">
        <v>35620</v>
      </c>
      <c r="E758" t="s">
        <v>1552</v>
      </c>
      <c r="F758" s="4" t="s">
        <v>1341</v>
      </c>
      <c r="G758" s="5">
        <v>6388</v>
      </c>
      <c r="H758" s="6">
        <v>0.64167189999999996</v>
      </c>
      <c r="I758" s="7">
        <v>127.313</v>
      </c>
      <c r="J758" s="2">
        <v>42.8</v>
      </c>
      <c r="K758">
        <v>5</v>
      </c>
    </row>
    <row r="759" spans="1:12" x14ac:dyDescent="0.25">
      <c r="A759">
        <v>20832</v>
      </c>
      <c r="B759" s="2">
        <v>96.002619999999993</v>
      </c>
      <c r="C759" s="3">
        <v>25999</v>
      </c>
      <c r="D759" s="4">
        <v>47900</v>
      </c>
      <c r="E759" t="s">
        <v>4439</v>
      </c>
      <c r="F759" s="4" t="s">
        <v>4361</v>
      </c>
      <c r="G759" s="5">
        <v>16954</v>
      </c>
      <c r="H759" s="6">
        <v>0.60884700000000003</v>
      </c>
      <c r="I759" s="7">
        <v>132.98500000000001</v>
      </c>
      <c r="J759" s="2">
        <v>32.4375</v>
      </c>
      <c r="K759">
        <v>32</v>
      </c>
      <c r="L759" s="2">
        <v>12.8</v>
      </c>
    </row>
    <row r="760" spans="1:12" x14ac:dyDescent="0.25">
      <c r="A760">
        <v>10530</v>
      </c>
      <c r="B760" s="2">
        <v>95.996219999999994</v>
      </c>
      <c r="C760" s="3">
        <v>12430</v>
      </c>
      <c r="D760" s="4">
        <v>35620</v>
      </c>
      <c r="E760" t="s">
        <v>1810</v>
      </c>
      <c r="F760" s="4" t="s">
        <v>1280</v>
      </c>
      <c r="G760" s="5">
        <v>9769</v>
      </c>
      <c r="H760" s="6">
        <v>0.62769989999999998</v>
      </c>
      <c r="I760" s="7">
        <v>129.63900000000001</v>
      </c>
      <c r="J760" s="2">
        <v>30.117599999999999</v>
      </c>
      <c r="K760">
        <v>17</v>
      </c>
      <c r="L760" s="2">
        <v>6.7</v>
      </c>
    </row>
    <row r="761" spans="1:12" x14ac:dyDescent="0.25">
      <c r="A761">
        <v>27518</v>
      </c>
      <c r="B761" s="2">
        <v>95.990399999999994</v>
      </c>
      <c r="C761" s="3">
        <v>21347</v>
      </c>
      <c r="D761" s="4">
        <v>39580</v>
      </c>
      <c r="E761" t="s">
        <v>5718</v>
      </c>
      <c r="F761" s="4" t="s">
        <v>5642</v>
      </c>
      <c r="G761" s="5">
        <v>14550</v>
      </c>
      <c r="H761" s="6">
        <v>0.65170779999999995</v>
      </c>
      <c r="I761" s="7">
        <v>125.432</v>
      </c>
      <c r="J761" s="2">
        <v>41.5</v>
      </c>
      <c r="K761">
        <v>12</v>
      </c>
      <c r="L761" s="2">
        <v>59.3</v>
      </c>
    </row>
    <row r="762" spans="1:12" x14ac:dyDescent="0.25">
      <c r="A762">
        <v>91377</v>
      </c>
      <c r="B762" s="2">
        <v>95.984660000000005</v>
      </c>
      <c r="C762" s="3">
        <v>14512</v>
      </c>
      <c r="D762" s="4">
        <v>37100</v>
      </c>
      <c r="E762" t="s">
        <v>9165</v>
      </c>
      <c r="F762" s="4" t="s">
        <v>15368</v>
      </c>
      <c r="G762" s="5">
        <v>9451</v>
      </c>
      <c r="H762" s="6">
        <v>0.59993649999999998</v>
      </c>
      <c r="I762" s="7">
        <v>134.178</v>
      </c>
      <c r="J762" s="2">
        <v>24.666699999999999</v>
      </c>
      <c r="K762">
        <v>6</v>
      </c>
    </row>
    <row r="763" spans="1:12" x14ac:dyDescent="0.25">
      <c r="A763">
        <v>94709</v>
      </c>
      <c r="B763" s="2">
        <v>95.980639999999994</v>
      </c>
      <c r="C763" s="3">
        <v>12029</v>
      </c>
      <c r="D763" s="4">
        <v>41860</v>
      </c>
      <c r="E763" t="s">
        <v>11543</v>
      </c>
      <c r="F763" s="4" t="s">
        <v>15368</v>
      </c>
      <c r="G763" s="5">
        <v>7361</v>
      </c>
      <c r="H763" s="6">
        <v>0.80559709999999995</v>
      </c>
      <c r="I763" s="7">
        <v>98.620999999999995</v>
      </c>
      <c r="J763" s="2">
        <v>29.318200000000001</v>
      </c>
      <c r="K763">
        <v>44</v>
      </c>
      <c r="L763" s="2">
        <v>5.0999999999999996</v>
      </c>
    </row>
    <row r="764" spans="1:12" x14ac:dyDescent="0.25">
      <c r="A764">
        <v>40513</v>
      </c>
      <c r="B764" s="2">
        <v>95.977090000000004</v>
      </c>
      <c r="C764" s="3">
        <v>11199</v>
      </c>
      <c r="D764" s="4">
        <v>30460</v>
      </c>
      <c r="E764" t="s">
        <v>360</v>
      </c>
      <c r="F764" s="4" t="s">
        <v>7883</v>
      </c>
      <c r="G764" s="5">
        <v>7479</v>
      </c>
      <c r="H764" s="6">
        <v>0.65904529999999995</v>
      </c>
      <c r="I764" s="7">
        <v>123.929</v>
      </c>
      <c r="J764" s="2">
        <v>27.142900000000001</v>
      </c>
      <c r="K764">
        <v>7</v>
      </c>
    </row>
    <row r="765" spans="1:12" x14ac:dyDescent="0.25">
      <c r="A765">
        <v>48104</v>
      </c>
      <c r="B765" s="2">
        <v>95.971080000000001</v>
      </c>
      <c r="C765" s="3">
        <v>39381</v>
      </c>
      <c r="D765" s="4">
        <v>11460</v>
      </c>
      <c r="E765" t="s">
        <v>9135</v>
      </c>
      <c r="F765" s="4" t="s">
        <v>9106</v>
      </c>
      <c r="G765" s="5">
        <v>17600</v>
      </c>
      <c r="H765" s="6">
        <v>0.74063970000000001</v>
      </c>
      <c r="I765" s="7">
        <v>109.754</v>
      </c>
      <c r="J765" s="2">
        <v>32.947800000000001</v>
      </c>
      <c r="K765">
        <v>115</v>
      </c>
      <c r="L765" s="2">
        <v>14.4</v>
      </c>
    </row>
    <row r="766" spans="1:12" x14ac:dyDescent="0.25">
      <c r="A766">
        <v>43065</v>
      </c>
      <c r="B766" s="2">
        <v>95.960679999999996</v>
      </c>
      <c r="C766" s="3">
        <v>40625</v>
      </c>
      <c r="D766" s="4">
        <v>18140</v>
      </c>
      <c r="E766" t="s">
        <v>7505</v>
      </c>
      <c r="F766" s="4" t="s">
        <v>8295</v>
      </c>
      <c r="G766" s="5">
        <v>25815</v>
      </c>
      <c r="H766" s="6">
        <v>0.63534239999999997</v>
      </c>
      <c r="I766" s="7">
        <v>127.913</v>
      </c>
      <c r="J766" s="2">
        <v>39.5</v>
      </c>
      <c r="K766">
        <v>18</v>
      </c>
      <c r="L766" s="2">
        <v>47.8</v>
      </c>
    </row>
    <row r="767" spans="1:12" x14ac:dyDescent="0.25">
      <c r="A767">
        <v>63038</v>
      </c>
      <c r="B767" s="2">
        <v>95.953379999999996</v>
      </c>
      <c r="C767" s="3">
        <v>6679</v>
      </c>
      <c r="D767" s="4">
        <v>41180</v>
      </c>
      <c r="E767" t="s">
        <v>8015</v>
      </c>
      <c r="F767" s="4" t="s">
        <v>12102</v>
      </c>
      <c r="G767" s="5">
        <v>4679</v>
      </c>
      <c r="H767" s="6">
        <v>0.60213669999999997</v>
      </c>
      <c r="I767" s="7">
        <v>133.6</v>
      </c>
      <c r="J767" s="2">
        <v>40.666699999999999</v>
      </c>
      <c r="K767">
        <v>6</v>
      </c>
    </row>
    <row r="768" spans="1:12" x14ac:dyDescent="0.25">
      <c r="A768">
        <v>21152</v>
      </c>
      <c r="B768" s="2">
        <v>95.951310000000007</v>
      </c>
      <c r="C768" s="3">
        <v>5907</v>
      </c>
      <c r="D768" s="4">
        <v>12580</v>
      </c>
      <c r="E768" t="s">
        <v>4504</v>
      </c>
      <c r="F768" s="4" t="s">
        <v>4361</v>
      </c>
      <c r="G768" s="5">
        <v>4002</v>
      </c>
      <c r="H768" s="6">
        <v>0.59655259999999999</v>
      </c>
      <c r="I768" s="7">
        <v>134.32300000000001</v>
      </c>
      <c r="J768" s="2">
        <v>46.333300000000001</v>
      </c>
      <c r="K768">
        <v>3</v>
      </c>
    </row>
    <row r="769" spans="1:12" x14ac:dyDescent="0.25">
      <c r="A769">
        <v>80126</v>
      </c>
      <c r="B769" s="2">
        <v>95.944050000000004</v>
      </c>
      <c r="C769" s="3">
        <v>41666</v>
      </c>
      <c r="D769" s="4">
        <v>19740</v>
      </c>
      <c r="E769" t="s">
        <v>152</v>
      </c>
      <c r="F769" s="4" t="s">
        <v>14477</v>
      </c>
      <c r="G769" s="5">
        <v>26341</v>
      </c>
      <c r="H769" s="6">
        <v>0.6388277</v>
      </c>
      <c r="I769" s="7">
        <v>126.979</v>
      </c>
      <c r="J769" s="2">
        <v>40.238100000000003</v>
      </c>
      <c r="K769">
        <v>21</v>
      </c>
      <c r="L769" s="2">
        <v>52.7</v>
      </c>
    </row>
    <row r="770" spans="1:12" x14ac:dyDescent="0.25">
      <c r="A770">
        <v>98033</v>
      </c>
      <c r="B770" s="2">
        <v>95.931610000000006</v>
      </c>
      <c r="C770" s="3">
        <v>35604</v>
      </c>
      <c r="D770" s="4">
        <v>42660</v>
      </c>
      <c r="E770" t="s">
        <v>11536</v>
      </c>
      <c r="F770" s="4" t="s">
        <v>16344</v>
      </c>
      <c r="G770" s="5">
        <v>25631</v>
      </c>
      <c r="H770" s="6">
        <v>0.64152779999999998</v>
      </c>
      <c r="I770" s="7">
        <v>126.51</v>
      </c>
      <c r="J770" s="2">
        <v>35.097999999999999</v>
      </c>
      <c r="K770">
        <v>51</v>
      </c>
      <c r="L770" s="2">
        <v>24.1</v>
      </c>
    </row>
    <row r="771" spans="1:12" x14ac:dyDescent="0.25">
      <c r="A771">
        <v>94115</v>
      </c>
      <c r="B771" s="2">
        <v>95.918760000000006</v>
      </c>
      <c r="C771" s="3">
        <v>34555</v>
      </c>
      <c r="D771" s="4">
        <v>41860</v>
      </c>
      <c r="E771" t="s">
        <v>15761</v>
      </c>
      <c r="F771" s="4" t="s">
        <v>15368</v>
      </c>
      <c r="G771" s="5">
        <v>28055</v>
      </c>
      <c r="H771" s="6">
        <v>0.66577560000000002</v>
      </c>
      <c r="I771" s="7">
        <v>122.209</v>
      </c>
      <c r="J771" s="2">
        <v>31.8889</v>
      </c>
      <c r="K771">
        <v>81</v>
      </c>
      <c r="L771" s="2">
        <v>10.9</v>
      </c>
    </row>
    <row r="772" spans="1:12" x14ac:dyDescent="0.25">
      <c r="A772">
        <v>27517</v>
      </c>
      <c r="B772" s="2">
        <v>95.907870000000003</v>
      </c>
      <c r="C772" s="3">
        <v>23472</v>
      </c>
      <c r="D772" s="4">
        <v>20500</v>
      </c>
      <c r="E772" t="s">
        <v>5719</v>
      </c>
      <c r="F772" s="4" t="s">
        <v>5642</v>
      </c>
      <c r="G772" s="5">
        <v>17475</v>
      </c>
      <c r="H772" s="6">
        <v>0.72287710000000005</v>
      </c>
      <c r="I772" s="7">
        <v>112.199</v>
      </c>
      <c r="J772" s="2">
        <v>37.218800000000002</v>
      </c>
      <c r="K772">
        <v>32</v>
      </c>
      <c r="L772" s="2">
        <v>34.9</v>
      </c>
    </row>
    <row r="773" spans="1:12" x14ac:dyDescent="0.25">
      <c r="A773">
        <v>80111</v>
      </c>
      <c r="B773" s="2">
        <v>95.898719999999997</v>
      </c>
      <c r="C773" s="3">
        <v>30537</v>
      </c>
      <c r="D773" s="4">
        <v>19740</v>
      </c>
      <c r="E773" t="s">
        <v>1463</v>
      </c>
      <c r="F773" s="4" t="s">
        <v>14477</v>
      </c>
      <c r="G773" s="5">
        <v>20753</v>
      </c>
      <c r="H773" s="6">
        <v>0.68327470000000001</v>
      </c>
      <c r="I773" s="7">
        <v>118.911</v>
      </c>
      <c r="J773" s="2">
        <v>32.842100000000002</v>
      </c>
      <c r="K773">
        <v>38</v>
      </c>
      <c r="L773" s="2">
        <v>14</v>
      </c>
    </row>
    <row r="774" spans="1:12" x14ac:dyDescent="0.25">
      <c r="A774">
        <v>75024</v>
      </c>
      <c r="B774" s="2">
        <v>95.887259999999998</v>
      </c>
      <c r="C774" s="3">
        <v>39839</v>
      </c>
      <c r="D774" s="4">
        <v>19100</v>
      </c>
      <c r="E774" t="s">
        <v>9994</v>
      </c>
      <c r="F774" s="4" t="s">
        <v>13752</v>
      </c>
      <c r="G774" s="5">
        <v>27159</v>
      </c>
      <c r="H774" s="6">
        <v>0.67226330000000001</v>
      </c>
      <c r="I774" s="7">
        <v>120.80200000000001</v>
      </c>
      <c r="J774" s="2">
        <v>33.75</v>
      </c>
      <c r="K774">
        <v>16</v>
      </c>
      <c r="L774" s="2">
        <v>17.399999999999999</v>
      </c>
    </row>
    <row r="775" spans="1:12" x14ac:dyDescent="0.25">
      <c r="A775">
        <v>15015</v>
      </c>
      <c r="B775" s="2">
        <v>95.880529999999993</v>
      </c>
      <c r="C775" s="3">
        <v>1248</v>
      </c>
      <c r="D775" s="4">
        <v>38300</v>
      </c>
      <c r="E775" t="s">
        <v>3012</v>
      </c>
      <c r="F775" s="4" t="s">
        <v>3003</v>
      </c>
      <c r="G775" s="5">
        <v>934</v>
      </c>
      <c r="H775" s="6">
        <v>0.71092080000000002</v>
      </c>
      <c r="I775" s="7">
        <v>113.917</v>
      </c>
      <c r="J775" s="2">
        <v>25</v>
      </c>
      <c r="K775">
        <v>2</v>
      </c>
    </row>
    <row r="776" spans="1:12" x14ac:dyDescent="0.25">
      <c r="A776">
        <v>14534</v>
      </c>
      <c r="B776" s="2">
        <v>95.874960000000002</v>
      </c>
      <c r="C776" s="3">
        <v>32398</v>
      </c>
      <c r="D776" s="4">
        <v>40380</v>
      </c>
      <c r="E776" t="s">
        <v>1158</v>
      </c>
      <c r="F776" s="4" t="s">
        <v>1280</v>
      </c>
      <c r="G776" s="5">
        <v>22333</v>
      </c>
      <c r="H776" s="6">
        <v>0.69709860000000001</v>
      </c>
      <c r="I776" s="7">
        <v>116.271</v>
      </c>
      <c r="J776" s="2">
        <v>32.6098</v>
      </c>
      <c r="K776">
        <v>41</v>
      </c>
      <c r="L776" s="2">
        <v>13.4</v>
      </c>
    </row>
    <row r="777" spans="1:12" x14ac:dyDescent="0.25">
      <c r="A777">
        <v>80755</v>
      </c>
      <c r="B777" s="2">
        <v>95.869590000000002</v>
      </c>
      <c r="C777" s="3">
        <v>142</v>
      </c>
      <c r="E777" t="s">
        <v>1083</v>
      </c>
      <c r="F777" s="4" t="s">
        <v>14477</v>
      </c>
      <c r="G777" s="5">
        <v>118</v>
      </c>
      <c r="H777" s="6">
        <v>0.1355932</v>
      </c>
      <c r="I777" s="7">
        <v>213.22900000000001</v>
      </c>
    </row>
    <row r="778" spans="1:12" x14ac:dyDescent="0.25">
      <c r="A778">
        <v>75082</v>
      </c>
      <c r="B778" s="2">
        <v>95.86591</v>
      </c>
      <c r="C778" s="3">
        <v>22416</v>
      </c>
      <c r="D778" s="4">
        <v>19100</v>
      </c>
      <c r="E778" t="s">
        <v>13765</v>
      </c>
      <c r="F778" s="4" t="s">
        <v>13752</v>
      </c>
      <c r="G778" s="5">
        <v>15272</v>
      </c>
      <c r="H778" s="6">
        <v>0.65368000000000004</v>
      </c>
      <c r="I778" s="7">
        <v>123.636</v>
      </c>
      <c r="J778" s="2">
        <v>40.4</v>
      </c>
      <c r="K778">
        <v>15</v>
      </c>
      <c r="L778" s="2">
        <v>53.6</v>
      </c>
    </row>
    <row r="779" spans="1:12" x14ac:dyDescent="0.25">
      <c r="A779">
        <v>33131</v>
      </c>
      <c r="B779" s="2">
        <v>95.859359999999995</v>
      </c>
      <c r="C779" s="3">
        <v>15838</v>
      </c>
      <c r="D779" s="4">
        <v>33100</v>
      </c>
      <c r="E779" t="s">
        <v>5277</v>
      </c>
      <c r="F779" s="4" t="s">
        <v>6689</v>
      </c>
      <c r="G779" s="5">
        <v>12112</v>
      </c>
      <c r="H779" s="6">
        <v>0.74704859999999995</v>
      </c>
      <c r="I779" s="7">
        <v>107.5</v>
      </c>
      <c r="J779" s="2">
        <v>38.333300000000001</v>
      </c>
      <c r="K779">
        <v>3</v>
      </c>
    </row>
    <row r="780" spans="1:12" x14ac:dyDescent="0.25">
      <c r="A780">
        <v>8889</v>
      </c>
      <c r="B780" s="2">
        <v>95.854789999999994</v>
      </c>
      <c r="C780" s="3">
        <v>9831</v>
      </c>
      <c r="D780" s="4">
        <v>35620</v>
      </c>
      <c r="E780" t="s">
        <v>1785</v>
      </c>
      <c r="F780" s="4" t="s">
        <v>1341</v>
      </c>
      <c r="G780" s="5">
        <v>6973</v>
      </c>
      <c r="H780" s="6">
        <v>0.52624029999999999</v>
      </c>
      <c r="I780" s="7">
        <v>145.625</v>
      </c>
      <c r="J780" s="2">
        <v>39</v>
      </c>
      <c r="K780">
        <v>4</v>
      </c>
    </row>
    <row r="781" spans="1:12" x14ac:dyDescent="0.25">
      <c r="A781">
        <v>95007</v>
      </c>
      <c r="B781" s="2">
        <v>95.852950000000007</v>
      </c>
      <c r="C781" s="3">
        <v>726</v>
      </c>
      <c r="D781" s="4">
        <v>42100</v>
      </c>
      <c r="E781" t="s">
        <v>15824</v>
      </c>
      <c r="F781" s="4" t="s">
        <v>15368</v>
      </c>
      <c r="G781" s="5">
        <v>703</v>
      </c>
      <c r="H781" s="6">
        <v>0.50426139999999997</v>
      </c>
      <c r="I781" s="7">
        <v>149.33699999999999</v>
      </c>
      <c r="J781" s="2">
        <v>35.666699999999999</v>
      </c>
      <c r="K781">
        <v>3</v>
      </c>
    </row>
    <row r="782" spans="1:12" x14ac:dyDescent="0.25">
      <c r="A782">
        <v>98110</v>
      </c>
      <c r="B782" s="2">
        <v>95.848759999999999</v>
      </c>
      <c r="C782" s="3">
        <v>23205</v>
      </c>
      <c r="D782" s="4">
        <v>14740</v>
      </c>
      <c r="E782" t="s">
        <v>16367</v>
      </c>
      <c r="F782" s="4" t="s">
        <v>16344</v>
      </c>
      <c r="G782" s="5">
        <v>16818</v>
      </c>
      <c r="H782" s="6">
        <v>0.66595320000000002</v>
      </c>
      <c r="I782" s="7">
        <v>121.37</v>
      </c>
      <c r="J782" s="2">
        <v>38</v>
      </c>
      <c r="K782">
        <v>48</v>
      </c>
      <c r="L782" s="2">
        <v>39.1</v>
      </c>
    </row>
    <row r="783" spans="1:12" x14ac:dyDescent="0.25">
      <c r="A783">
        <v>80230</v>
      </c>
      <c r="B783" s="2">
        <v>95.843350000000001</v>
      </c>
      <c r="C783" s="3">
        <v>8392</v>
      </c>
      <c r="D783" s="4">
        <v>19740</v>
      </c>
      <c r="E783" t="s">
        <v>2197</v>
      </c>
      <c r="F783" s="4" t="s">
        <v>14477</v>
      </c>
      <c r="G783" s="5">
        <v>5798</v>
      </c>
      <c r="H783" s="6">
        <v>0.71667530000000002</v>
      </c>
      <c r="I783" s="7">
        <v>112.604</v>
      </c>
      <c r="J783" s="2">
        <v>35.5</v>
      </c>
      <c r="K783">
        <v>6</v>
      </c>
    </row>
    <row r="784" spans="1:12" x14ac:dyDescent="0.25">
      <c r="A784">
        <v>93953</v>
      </c>
      <c r="B784" s="2">
        <v>95.841149999999999</v>
      </c>
      <c r="C784" s="3">
        <v>4578</v>
      </c>
      <c r="D784" s="4">
        <v>41500</v>
      </c>
      <c r="E784" t="s">
        <v>15739</v>
      </c>
      <c r="F784" s="4" t="s">
        <v>15368</v>
      </c>
      <c r="G784" s="5">
        <v>3427</v>
      </c>
      <c r="H784" s="6">
        <v>0.63768959999999997</v>
      </c>
      <c r="I784" s="7">
        <v>126.25</v>
      </c>
      <c r="J784" s="2">
        <v>23.7</v>
      </c>
      <c r="K784">
        <v>10</v>
      </c>
      <c r="L784" s="2">
        <v>0.5</v>
      </c>
    </row>
    <row r="785" spans="1:12" x14ac:dyDescent="0.25">
      <c r="A785">
        <v>11557</v>
      </c>
      <c r="B785" s="2">
        <v>95.83905</v>
      </c>
      <c r="C785" s="3">
        <v>7363</v>
      </c>
      <c r="D785" s="4">
        <v>35620</v>
      </c>
      <c r="E785" t="s">
        <v>1946</v>
      </c>
      <c r="F785" s="4" t="s">
        <v>1280</v>
      </c>
      <c r="G785" s="5">
        <v>5258</v>
      </c>
      <c r="H785" s="6">
        <v>0.60905120000000001</v>
      </c>
      <c r="I785" s="7">
        <v>131.167</v>
      </c>
      <c r="J785" s="2">
        <v>25.833300000000001</v>
      </c>
      <c r="K785">
        <v>6</v>
      </c>
    </row>
    <row r="786" spans="1:12" x14ac:dyDescent="0.25">
      <c r="A786">
        <v>1106</v>
      </c>
      <c r="B786" s="2">
        <v>95.835170000000005</v>
      </c>
      <c r="C786" s="3">
        <v>16076</v>
      </c>
      <c r="D786" s="4">
        <v>44140</v>
      </c>
      <c r="E786" t="s">
        <v>77</v>
      </c>
      <c r="F786" s="4" t="s">
        <v>21</v>
      </c>
      <c r="G786" s="5">
        <v>11022</v>
      </c>
      <c r="H786" s="6">
        <v>0.64099070000000002</v>
      </c>
      <c r="I786" s="7">
        <v>125.625</v>
      </c>
      <c r="J786" s="2">
        <v>29.466699999999999</v>
      </c>
      <c r="K786">
        <v>30</v>
      </c>
      <c r="L786" s="2">
        <v>5.3</v>
      </c>
    </row>
    <row r="787" spans="1:12" x14ac:dyDescent="0.25">
      <c r="A787">
        <v>19317</v>
      </c>
      <c r="B787" s="2">
        <v>95.830889999999997</v>
      </c>
      <c r="C787" s="3">
        <v>9571</v>
      </c>
      <c r="D787" s="4">
        <v>37980</v>
      </c>
      <c r="E787" t="s">
        <v>4233</v>
      </c>
      <c r="F787" s="4" t="s">
        <v>3003</v>
      </c>
      <c r="G787" s="5">
        <v>6844</v>
      </c>
      <c r="H787" s="6">
        <v>0.64411980000000002</v>
      </c>
      <c r="I787" s="7">
        <v>124.837</v>
      </c>
      <c r="J787" s="2">
        <v>34.166699999999999</v>
      </c>
      <c r="K787">
        <v>12</v>
      </c>
      <c r="L787" s="2">
        <v>19</v>
      </c>
    </row>
    <row r="788" spans="1:12" x14ac:dyDescent="0.25">
      <c r="A788">
        <v>55331</v>
      </c>
      <c r="B788" s="2">
        <v>95.826419999999999</v>
      </c>
      <c r="C788" s="3">
        <v>17055</v>
      </c>
      <c r="D788" s="4">
        <v>33460</v>
      </c>
      <c r="E788" t="s">
        <v>10478</v>
      </c>
      <c r="F788" s="4" t="s">
        <v>10428</v>
      </c>
      <c r="G788" s="5">
        <v>11809</v>
      </c>
      <c r="H788" s="6">
        <v>0.59742569999999995</v>
      </c>
      <c r="I788" s="7">
        <v>132.857</v>
      </c>
      <c r="J788" s="2">
        <v>40.4375</v>
      </c>
      <c r="K788">
        <v>16</v>
      </c>
      <c r="L788" s="2">
        <v>53.8</v>
      </c>
    </row>
    <row r="789" spans="1:12" x14ac:dyDescent="0.25">
      <c r="A789">
        <v>21163</v>
      </c>
      <c r="B789" s="2">
        <v>95.822429999999997</v>
      </c>
      <c r="C789" s="3">
        <v>7190</v>
      </c>
      <c r="D789" s="4">
        <v>12580</v>
      </c>
      <c r="E789" t="s">
        <v>585</v>
      </c>
      <c r="F789" s="4" t="s">
        <v>4361</v>
      </c>
      <c r="G789" s="5">
        <v>4861</v>
      </c>
      <c r="H789" s="6">
        <v>0.6032497</v>
      </c>
      <c r="I789" s="7">
        <v>131.648</v>
      </c>
      <c r="J789" s="2">
        <v>30</v>
      </c>
      <c r="K789">
        <v>3</v>
      </c>
    </row>
    <row r="790" spans="1:12" x14ac:dyDescent="0.25">
      <c r="A790">
        <v>78735</v>
      </c>
      <c r="B790" s="2">
        <v>95.818299999999994</v>
      </c>
      <c r="C790" s="3">
        <v>17548</v>
      </c>
      <c r="D790" s="4">
        <v>12420</v>
      </c>
      <c r="E790" t="s">
        <v>3573</v>
      </c>
      <c r="F790" s="4" t="s">
        <v>13752</v>
      </c>
      <c r="G790" s="5">
        <v>12413</v>
      </c>
      <c r="H790" s="6">
        <v>0.65973899999999996</v>
      </c>
      <c r="I790" s="7">
        <v>121.875</v>
      </c>
      <c r="J790" s="2">
        <v>36.678600000000003</v>
      </c>
      <c r="K790">
        <v>28</v>
      </c>
      <c r="L790" s="2">
        <v>31.7</v>
      </c>
    </row>
    <row r="791" spans="1:12" x14ac:dyDescent="0.25">
      <c r="A791">
        <v>78619</v>
      </c>
      <c r="B791" s="2">
        <v>95.814719999999994</v>
      </c>
      <c r="C791" s="3">
        <v>3805</v>
      </c>
      <c r="D791" s="4">
        <v>12420</v>
      </c>
      <c r="E791" t="s">
        <v>3327</v>
      </c>
      <c r="F791" s="4" t="s">
        <v>13752</v>
      </c>
      <c r="G791" s="5">
        <v>2539</v>
      </c>
      <c r="H791" s="6">
        <v>0.64685040000000005</v>
      </c>
      <c r="I791" s="7">
        <v>123.98099999999999</v>
      </c>
      <c r="J791" s="2">
        <v>49</v>
      </c>
      <c r="K791">
        <v>1</v>
      </c>
    </row>
    <row r="792" spans="1:12" x14ac:dyDescent="0.25">
      <c r="A792">
        <v>92808</v>
      </c>
      <c r="B792" s="2">
        <v>95.810749999999999</v>
      </c>
      <c r="C792" s="3">
        <v>20136</v>
      </c>
      <c r="D792" s="4">
        <v>31080</v>
      </c>
      <c r="E792" t="s">
        <v>15600</v>
      </c>
      <c r="F792" s="4" t="s">
        <v>15368</v>
      </c>
      <c r="G792" s="5">
        <v>14064</v>
      </c>
      <c r="H792" s="6">
        <v>0.58667519999999995</v>
      </c>
      <c r="I792" s="7">
        <v>134.32599999999999</v>
      </c>
      <c r="J792" s="2">
        <v>32.799999999999997</v>
      </c>
      <c r="K792">
        <v>5</v>
      </c>
    </row>
    <row r="793" spans="1:12" x14ac:dyDescent="0.25">
      <c r="A793">
        <v>19355</v>
      </c>
      <c r="B793" s="2">
        <v>95.803380000000004</v>
      </c>
      <c r="C793" s="3">
        <v>24559</v>
      </c>
      <c r="D793" s="4">
        <v>37980</v>
      </c>
      <c r="E793" t="s">
        <v>4245</v>
      </c>
      <c r="F793" s="4" t="s">
        <v>3003</v>
      </c>
      <c r="G793" s="5">
        <v>16785</v>
      </c>
      <c r="H793" s="6">
        <v>0.62129160000000005</v>
      </c>
      <c r="I793" s="7">
        <v>128.30099999999999</v>
      </c>
      <c r="J793" s="2">
        <v>33.695700000000002</v>
      </c>
      <c r="K793">
        <v>23</v>
      </c>
      <c r="L793" s="2">
        <v>17.3</v>
      </c>
    </row>
    <row r="794" spans="1:12" x14ac:dyDescent="0.25">
      <c r="A794">
        <v>12054</v>
      </c>
      <c r="B794" s="2">
        <v>95.796549999999996</v>
      </c>
      <c r="C794" s="3">
        <v>17138</v>
      </c>
      <c r="D794" s="4">
        <v>10580</v>
      </c>
      <c r="E794" t="s">
        <v>2099</v>
      </c>
      <c r="F794" s="4" t="s">
        <v>1280</v>
      </c>
      <c r="G794" s="5">
        <v>11722</v>
      </c>
      <c r="H794" s="6">
        <v>0.65401350000000003</v>
      </c>
      <c r="I794" s="7">
        <v>122.569</v>
      </c>
      <c r="J794" s="2">
        <v>35.785699999999999</v>
      </c>
      <c r="K794">
        <v>28</v>
      </c>
      <c r="L794" s="2">
        <v>27.2</v>
      </c>
    </row>
    <row r="795" spans="1:12" x14ac:dyDescent="0.25">
      <c r="A795">
        <v>18940</v>
      </c>
      <c r="B795" s="2">
        <v>95.788929999999993</v>
      </c>
      <c r="C795" s="3">
        <v>29083</v>
      </c>
      <c r="D795" s="4">
        <v>37980</v>
      </c>
      <c r="E795" t="s">
        <v>1296</v>
      </c>
      <c r="F795" s="4" t="s">
        <v>3003</v>
      </c>
      <c r="G795" s="5">
        <v>20131</v>
      </c>
      <c r="H795" s="6">
        <v>0.5988774</v>
      </c>
      <c r="I795" s="7">
        <v>132.083</v>
      </c>
      <c r="J795" s="2">
        <v>34.222200000000001</v>
      </c>
      <c r="K795">
        <v>18</v>
      </c>
      <c r="L795" s="2">
        <v>19.3</v>
      </c>
    </row>
    <row r="796" spans="1:12" x14ac:dyDescent="0.25">
      <c r="A796">
        <v>97201</v>
      </c>
      <c r="B796" s="2">
        <v>95.781599999999997</v>
      </c>
      <c r="C796" s="3">
        <v>15732</v>
      </c>
      <c r="D796" s="4">
        <v>38900</v>
      </c>
      <c r="E796" t="s">
        <v>765</v>
      </c>
      <c r="F796" s="4" t="s">
        <v>16170</v>
      </c>
      <c r="G796" s="5">
        <v>10449</v>
      </c>
      <c r="H796" s="6">
        <v>0.68449760000000004</v>
      </c>
      <c r="I796" s="7">
        <v>117.26900000000001</v>
      </c>
      <c r="J796" s="2">
        <v>33.25</v>
      </c>
      <c r="K796">
        <v>56</v>
      </c>
      <c r="L796" s="2">
        <v>15.5</v>
      </c>
    </row>
    <row r="797" spans="1:12" x14ac:dyDescent="0.25">
      <c r="A797">
        <v>10708</v>
      </c>
      <c r="B797" s="2">
        <v>95.775319999999994</v>
      </c>
      <c r="C797" s="3">
        <v>22496</v>
      </c>
      <c r="D797" s="4">
        <v>35620</v>
      </c>
      <c r="E797" t="s">
        <v>1844</v>
      </c>
      <c r="F797" s="4" t="s">
        <v>1280</v>
      </c>
      <c r="G797" s="5">
        <v>15810</v>
      </c>
      <c r="H797" s="6">
        <v>0.60594559999999997</v>
      </c>
      <c r="I797" s="7">
        <v>130.82</v>
      </c>
      <c r="J797" s="2">
        <v>33.806399999999996</v>
      </c>
      <c r="K797">
        <v>31</v>
      </c>
      <c r="L797" s="2">
        <v>17.7</v>
      </c>
    </row>
    <row r="798" spans="1:12" x14ac:dyDescent="0.25">
      <c r="A798">
        <v>5445</v>
      </c>
      <c r="B798" s="2">
        <v>95.770880000000005</v>
      </c>
      <c r="C798" s="3">
        <v>3809</v>
      </c>
      <c r="D798" s="4">
        <v>15540</v>
      </c>
      <c r="E798" t="s">
        <v>1096</v>
      </c>
      <c r="F798" s="4" t="s">
        <v>1030</v>
      </c>
      <c r="G798" s="5">
        <v>2740</v>
      </c>
      <c r="H798" s="6">
        <v>0.65778910000000002</v>
      </c>
      <c r="I798" s="7">
        <v>121.833</v>
      </c>
      <c r="J798" s="2">
        <v>33.428600000000003</v>
      </c>
      <c r="K798">
        <v>7</v>
      </c>
    </row>
    <row r="799" spans="1:12" x14ac:dyDescent="0.25">
      <c r="A799">
        <v>55105</v>
      </c>
      <c r="B799" s="2">
        <v>95.766090000000005</v>
      </c>
      <c r="C799" s="3">
        <v>27559</v>
      </c>
      <c r="D799" s="4">
        <v>33460</v>
      </c>
      <c r="E799" t="s">
        <v>5025</v>
      </c>
      <c r="F799" s="4" t="s">
        <v>10428</v>
      </c>
      <c r="G799" s="5">
        <v>17252</v>
      </c>
      <c r="H799" s="6">
        <v>0.71678640000000005</v>
      </c>
      <c r="I799" s="7">
        <v>111.63500000000001</v>
      </c>
      <c r="J799" s="2">
        <v>34.616100000000003</v>
      </c>
      <c r="K799">
        <v>112</v>
      </c>
      <c r="L799" s="2">
        <v>21.4</v>
      </c>
    </row>
    <row r="800" spans="1:12" x14ac:dyDescent="0.25">
      <c r="A800">
        <v>94037</v>
      </c>
      <c r="B800" s="2">
        <v>95.76146</v>
      </c>
      <c r="C800" s="3">
        <v>2880</v>
      </c>
      <c r="D800" s="4">
        <v>41860</v>
      </c>
      <c r="E800" t="s">
        <v>15754</v>
      </c>
      <c r="F800" s="4" t="s">
        <v>15368</v>
      </c>
      <c r="G800" s="5">
        <v>2140</v>
      </c>
      <c r="H800" s="6">
        <v>0.50467289999999998</v>
      </c>
      <c r="I800" s="7">
        <v>148.273</v>
      </c>
      <c r="J800" s="2">
        <v>37.1</v>
      </c>
      <c r="K800">
        <v>10</v>
      </c>
      <c r="L800" s="2">
        <v>34.200000000000003</v>
      </c>
    </row>
    <row r="801" spans="1:12" x14ac:dyDescent="0.25">
      <c r="A801">
        <v>19301</v>
      </c>
      <c r="B801" s="2">
        <v>95.759770000000003</v>
      </c>
      <c r="C801" s="3">
        <v>6498</v>
      </c>
      <c r="D801" s="4">
        <v>37980</v>
      </c>
      <c r="E801" t="s">
        <v>4228</v>
      </c>
      <c r="F801" s="4" t="s">
        <v>3003</v>
      </c>
      <c r="G801" s="5">
        <v>4910</v>
      </c>
      <c r="H801" s="6">
        <v>0.61433519999999997</v>
      </c>
      <c r="I801" s="7">
        <v>129.261</v>
      </c>
      <c r="J801" s="2">
        <v>34.411799999999999</v>
      </c>
      <c r="K801">
        <v>17</v>
      </c>
      <c r="L801" s="2">
        <v>20.399999999999999</v>
      </c>
    </row>
    <row r="802" spans="1:12" x14ac:dyDescent="0.25">
      <c r="A802">
        <v>21043</v>
      </c>
      <c r="B802" s="2">
        <v>95.751769999999993</v>
      </c>
      <c r="C802" s="3">
        <v>42784</v>
      </c>
      <c r="D802" s="4">
        <v>12580</v>
      </c>
      <c r="E802" t="s">
        <v>4470</v>
      </c>
      <c r="F802" s="4" t="s">
        <v>4361</v>
      </c>
      <c r="G802" s="5">
        <v>28496</v>
      </c>
      <c r="H802" s="6">
        <v>0.61829730000000005</v>
      </c>
      <c r="I802" s="7">
        <v>128.55600000000001</v>
      </c>
      <c r="J802" s="2">
        <v>34.181800000000003</v>
      </c>
      <c r="K802">
        <v>55</v>
      </c>
      <c r="L802" s="2">
        <v>19.100000000000001</v>
      </c>
    </row>
    <row r="803" spans="1:12" x14ac:dyDescent="0.25">
      <c r="A803">
        <v>91361</v>
      </c>
      <c r="B803" s="2">
        <v>95.741410000000002</v>
      </c>
      <c r="C803" s="3">
        <v>20266</v>
      </c>
      <c r="D803" s="4">
        <v>37100</v>
      </c>
      <c r="E803" t="s">
        <v>15432</v>
      </c>
      <c r="F803" s="4" t="s">
        <v>15368</v>
      </c>
      <c r="G803" s="5">
        <v>14822</v>
      </c>
      <c r="H803" s="6">
        <v>0.60014840000000003</v>
      </c>
      <c r="I803" s="7">
        <v>131.672</v>
      </c>
      <c r="J803" s="2">
        <v>36.615400000000001</v>
      </c>
      <c r="K803">
        <v>13</v>
      </c>
      <c r="L803" s="2">
        <v>31.3</v>
      </c>
    </row>
    <row r="804" spans="1:12" x14ac:dyDescent="0.25">
      <c r="A804">
        <v>7950</v>
      </c>
      <c r="B804" s="2">
        <v>95.73442</v>
      </c>
      <c r="C804" s="3">
        <v>19485</v>
      </c>
      <c r="D804" s="4">
        <v>35620</v>
      </c>
      <c r="E804" t="s">
        <v>1564</v>
      </c>
      <c r="F804" s="4" t="s">
        <v>1341</v>
      </c>
      <c r="G804" s="5">
        <v>14345</v>
      </c>
      <c r="H804" s="6">
        <v>0.5980761</v>
      </c>
      <c r="I804" s="7">
        <v>131.91499999999999</v>
      </c>
      <c r="J804" s="2">
        <v>36.25</v>
      </c>
      <c r="K804">
        <v>8</v>
      </c>
    </row>
    <row r="805" spans="1:12" x14ac:dyDescent="0.25">
      <c r="A805">
        <v>93730</v>
      </c>
      <c r="B805" s="2">
        <v>95.729389999999995</v>
      </c>
      <c r="C805" s="3">
        <v>10137</v>
      </c>
      <c r="D805" s="4">
        <v>23420</v>
      </c>
      <c r="E805" t="s">
        <v>8453</v>
      </c>
      <c r="F805" s="4" t="s">
        <v>15368</v>
      </c>
      <c r="G805" s="5">
        <v>6752</v>
      </c>
      <c r="H805" s="6">
        <v>0.5674515</v>
      </c>
      <c r="I805" s="7">
        <v>137.15899999999999</v>
      </c>
      <c r="J805" s="2">
        <v>49</v>
      </c>
      <c r="K805">
        <v>2</v>
      </c>
    </row>
    <row r="806" spans="1:12" x14ac:dyDescent="0.25">
      <c r="A806">
        <v>33327</v>
      </c>
      <c r="B806" s="2">
        <v>95.724540000000005</v>
      </c>
      <c r="C806" s="3">
        <v>22969</v>
      </c>
      <c r="D806" s="4">
        <v>33100</v>
      </c>
      <c r="E806" t="s">
        <v>6877</v>
      </c>
      <c r="F806" s="4" t="s">
        <v>6689</v>
      </c>
      <c r="G806" s="5">
        <v>13482</v>
      </c>
      <c r="H806" s="6">
        <v>0.64953269999999996</v>
      </c>
      <c r="I806" s="7">
        <v>122.872</v>
      </c>
      <c r="J806" s="2">
        <v>28.75</v>
      </c>
      <c r="K806">
        <v>4</v>
      </c>
    </row>
    <row r="807" spans="1:12" x14ac:dyDescent="0.25">
      <c r="A807">
        <v>90212</v>
      </c>
      <c r="B807" s="2">
        <v>95.719160000000002</v>
      </c>
      <c r="C807" s="3">
        <v>12414</v>
      </c>
      <c r="D807" s="4">
        <v>31080</v>
      </c>
      <c r="E807" t="s">
        <v>6991</v>
      </c>
      <c r="F807" s="4" t="s">
        <v>15368</v>
      </c>
      <c r="G807" s="5">
        <v>8972</v>
      </c>
      <c r="H807" s="6">
        <v>0.69207620000000003</v>
      </c>
      <c r="I807" s="7">
        <v>115.405</v>
      </c>
      <c r="J807" s="2">
        <v>24</v>
      </c>
      <c r="K807">
        <v>6</v>
      </c>
    </row>
    <row r="808" spans="1:12" x14ac:dyDescent="0.25">
      <c r="A808">
        <v>90292</v>
      </c>
      <c r="B808" s="2">
        <v>95.712670000000003</v>
      </c>
      <c r="C808" s="3">
        <v>21506</v>
      </c>
      <c r="D808" s="4">
        <v>31080</v>
      </c>
      <c r="E808" t="s">
        <v>15384</v>
      </c>
      <c r="F808" s="4" t="s">
        <v>15368</v>
      </c>
      <c r="G808" s="5">
        <v>18153</v>
      </c>
      <c r="H808" s="6">
        <v>0.68238410000000005</v>
      </c>
      <c r="I808" s="7">
        <v>117.072</v>
      </c>
      <c r="J808" s="2">
        <v>25.235299999999999</v>
      </c>
      <c r="K808">
        <v>17</v>
      </c>
      <c r="L808" s="2">
        <v>0.9</v>
      </c>
    </row>
    <row r="809" spans="1:12" x14ac:dyDescent="0.25">
      <c r="A809">
        <v>10983</v>
      </c>
      <c r="B809" s="2">
        <v>95.707409999999996</v>
      </c>
      <c r="C809" s="3">
        <v>5727</v>
      </c>
      <c r="D809" s="4">
        <v>35620</v>
      </c>
      <c r="E809" t="s">
        <v>1880</v>
      </c>
      <c r="F809" s="4" t="s">
        <v>1280</v>
      </c>
      <c r="G809" s="5">
        <v>3852</v>
      </c>
      <c r="H809" s="6">
        <v>0.58292239999999995</v>
      </c>
      <c r="I809" s="7">
        <v>134.25899999999999</v>
      </c>
      <c r="J809" s="2">
        <v>34</v>
      </c>
      <c r="K809">
        <v>5</v>
      </c>
    </row>
    <row r="810" spans="1:12" x14ac:dyDescent="0.25">
      <c r="A810">
        <v>80302</v>
      </c>
      <c r="B810" s="2">
        <v>95.703119999999998</v>
      </c>
      <c r="C810" s="3">
        <v>28003</v>
      </c>
      <c r="D810" s="4">
        <v>14500</v>
      </c>
      <c r="E810" t="s">
        <v>11423</v>
      </c>
      <c r="F810" s="4" t="s">
        <v>14477</v>
      </c>
      <c r="G810" s="5">
        <v>14112</v>
      </c>
      <c r="H810" s="6">
        <v>0.71458940000000004</v>
      </c>
      <c r="I810" s="7">
        <v>111.399</v>
      </c>
      <c r="J810" s="2">
        <v>34.8108</v>
      </c>
      <c r="K810">
        <v>74</v>
      </c>
      <c r="L810" s="2">
        <v>22.4</v>
      </c>
    </row>
    <row r="811" spans="1:12" x14ac:dyDescent="0.25">
      <c r="A811">
        <v>8810</v>
      </c>
      <c r="B811" s="2">
        <v>95.698449999999994</v>
      </c>
      <c r="C811" s="3">
        <v>8904</v>
      </c>
      <c r="D811" s="4">
        <v>35620</v>
      </c>
      <c r="E811" t="s">
        <v>1749</v>
      </c>
      <c r="F811" s="4" t="s">
        <v>1341</v>
      </c>
      <c r="G811" s="5">
        <v>5426</v>
      </c>
      <c r="H811" s="6">
        <v>0.65886469999999997</v>
      </c>
      <c r="I811" s="7">
        <v>120.947</v>
      </c>
      <c r="J811" s="2">
        <v>36</v>
      </c>
      <c r="K811">
        <v>4</v>
      </c>
    </row>
    <row r="812" spans="1:12" x14ac:dyDescent="0.25">
      <c r="A812">
        <v>87544</v>
      </c>
      <c r="B812" s="2">
        <v>95.694100000000006</v>
      </c>
      <c r="C812" s="3">
        <v>17974</v>
      </c>
      <c r="D812" s="4">
        <v>31060</v>
      </c>
      <c r="E812" t="s">
        <v>15214</v>
      </c>
      <c r="F812" s="4" t="s">
        <v>15124</v>
      </c>
      <c r="G812" s="5">
        <v>12666</v>
      </c>
      <c r="H812" s="6">
        <v>0.6400884</v>
      </c>
      <c r="I812" s="7">
        <v>124.048</v>
      </c>
      <c r="J812" s="2">
        <v>39.215200000000003</v>
      </c>
      <c r="K812">
        <v>79</v>
      </c>
      <c r="L812" s="2">
        <v>46.3</v>
      </c>
    </row>
    <row r="813" spans="1:12" x14ac:dyDescent="0.25">
      <c r="A813">
        <v>7960</v>
      </c>
      <c r="B813" s="2">
        <v>95.683490000000006</v>
      </c>
      <c r="C813" s="3">
        <v>43931</v>
      </c>
      <c r="D813" s="4">
        <v>35620</v>
      </c>
      <c r="E813" t="s">
        <v>1565</v>
      </c>
      <c r="F813" s="4" t="s">
        <v>1341</v>
      </c>
      <c r="G813" s="5">
        <v>31718</v>
      </c>
      <c r="H813" s="6">
        <v>0.60254110000000005</v>
      </c>
      <c r="I813" s="7">
        <v>130.495</v>
      </c>
      <c r="J813" s="2">
        <v>30.644400000000001</v>
      </c>
      <c r="K813">
        <v>45</v>
      </c>
      <c r="L813" s="2">
        <v>8.1</v>
      </c>
    </row>
    <row r="814" spans="1:12" x14ac:dyDescent="0.25">
      <c r="A814">
        <v>75201</v>
      </c>
      <c r="B814" s="2">
        <v>95.673649999999995</v>
      </c>
      <c r="C814" s="3">
        <v>11154</v>
      </c>
      <c r="D814" s="4">
        <v>19100</v>
      </c>
      <c r="E814" t="s">
        <v>4091</v>
      </c>
      <c r="F814" s="4" t="s">
        <v>13752</v>
      </c>
      <c r="G814" s="5">
        <v>9345</v>
      </c>
      <c r="H814" s="6">
        <v>0.67800959999999999</v>
      </c>
      <c r="I814" s="7">
        <v>117.443</v>
      </c>
      <c r="J814" s="2">
        <v>31.681799999999999</v>
      </c>
      <c r="K814">
        <v>22</v>
      </c>
      <c r="L814" s="2">
        <v>10.4</v>
      </c>
    </row>
    <row r="815" spans="1:12" x14ac:dyDescent="0.25">
      <c r="A815">
        <v>77079</v>
      </c>
      <c r="B815" s="2">
        <v>95.666340000000005</v>
      </c>
      <c r="C815" s="3">
        <v>31002</v>
      </c>
      <c r="D815" s="4">
        <v>26420</v>
      </c>
      <c r="E815" t="s">
        <v>3103</v>
      </c>
      <c r="F815" s="4" t="s">
        <v>13752</v>
      </c>
      <c r="G815" s="5">
        <v>21215</v>
      </c>
      <c r="H815" s="6">
        <v>0.6543175</v>
      </c>
      <c r="I815" s="7">
        <v>121.506</v>
      </c>
      <c r="J815" s="2">
        <v>33.142899999999997</v>
      </c>
      <c r="K815">
        <v>35</v>
      </c>
      <c r="L815" s="2">
        <v>15.1</v>
      </c>
    </row>
    <row r="816" spans="1:12" x14ac:dyDescent="0.25">
      <c r="A816">
        <v>22015</v>
      </c>
      <c r="B816" s="2">
        <v>95.654049999999998</v>
      </c>
      <c r="C816" s="3">
        <v>45125</v>
      </c>
      <c r="D816" s="4">
        <v>47900</v>
      </c>
      <c r="E816" t="s">
        <v>2414</v>
      </c>
      <c r="F816" s="4" t="s">
        <v>4335</v>
      </c>
      <c r="G816" s="5">
        <v>30162</v>
      </c>
      <c r="H816" s="6">
        <v>0.60589490000000001</v>
      </c>
      <c r="I816" s="7">
        <v>129.85599999999999</v>
      </c>
      <c r="J816" s="2">
        <v>36.461500000000001</v>
      </c>
      <c r="K816">
        <v>65</v>
      </c>
      <c r="L816" s="2">
        <v>30.5</v>
      </c>
    </row>
    <row r="817" spans="1:12" x14ac:dyDescent="0.25">
      <c r="A817">
        <v>75093</v>
      </c>
      <c r="B817" s="2">
        <v>95.638810000000007</v>
      </c>
      <c r="C817" s="3">
        <v>48249</v>
      </c>
      <c r="D817" s="4">
        <v>19100</v>
      </c>
      <c r="E817" t="s">
        <v>9994</v>
      </c>
      <c r="F817" s="4" t="s">
        <v>13752</v>
      </c>
      <c r="G817" s="5">
        <v>33506</v>
      </c>
      <c r="H817" s="6">
        <v>0.63946749999999997</v>
      </c>
      <c r="I817" s="7">
        <v>124.011</v>
      </c>
      <c r="J817" s="2">
        <v>38.6053</v>
      </c>
      <c r="K817">
        <v>38</v>
      </c>
      <c r="L817" s="2">
        <v>42.9</v>
      </c>
    </row>
    <row r="818" spans="1:12" x14ac:dyDescent="0.25">
      <c r="A818">
        <v>1746</v>
      </c>
      <c r="B818" s="2">
        <v>95.628510000000006</v>
      </c>
      <c r="C818" s="3">
        <v>14008</v>
      </c>
      <c r="D818" s="4">
        <v>14460</v>
      </c>
      <c r="E818" t="s">
        <v>219</v>
      </c>
      <c r="F818" s="4" t="s">
        <v>21</v>
      </c>
      <c r="G818" s="5">
        <v>9465</v>
      </c>
      <c r="H818" s="6">
        <v>0.60035919999999998</v>
      </c>
      <c r="I818" s="7">
        <v>130.69900000000001</v>
      </c>
      <c r="J818" s="2">
        <v>34.846200000000003</v>
      </c>
      <c r="K818">
        <v>13</v>
      </c>
      <c r="L818" s="2">
        <v>22.7</v>
      </c>
    </row>
    <row r="819" spans="1:12" x14ac:dyDescent="0.25">
      <c r="A819">
        <v>78258</v>
      </c>
      <c r="B819" s="2">
        <v>95.619960000000006</v>
      </c>
      <c r="C819" s="3">
        <v>42446</v>
      </c>
      <c r="D819" s="4">
        <v>41700</v>
      </c>
      <c r="E819" t="s">
        <v>6913</v>
      </c>
      <c r="F819" s="4" t="s">
        <v>13752</v>
      </c>
      <c r="G819" s="5">
        <v>26301</v>
      </c>
      <c r="H819" s="6">
        <v>0.63803650000000001</v>
      </c>
      <c r="I819" s="7">
        <v>124.10899999999999</v>
      </c>
      <c r="J819" s="2">
        <v>37.4375</v>
      </c>
      <c r="K819">
        <v>16</v>
      </c>
      <c r="L819" s="2">
        <v>36.4</v>
      </c>
    </row>
    <row r="820" spans="1:12" x14ac:dyDescent="0.25">
      <c r="A820">
        <v>98052</v>
      </c>
      <c r="B820" s="2">
        <v>95.603290000000001</v>
      </c>
      <c r="C820" s="3">
        <v>60919</v>
      </c>
      <c r="D820" s="4">
        <v>42660</v>
      </c>
      <c r="E820" t="s">
        <v>14924</v>
      </c>
      <c r="F820" s="4" t="s">
        <v>16344</v>
      </c>
      <c r="G820" s="5">
        <v>43356</v>
      </c>
      <c r="H820" s="6">
        <v>0.6274189</v>
      </c>
      <c r="I820" s="7">
        <v>125.931</v>
      </c>
      <c r="J820" s="2">
        <v>36.106699999999996</v>
      </c>
      <c r="K820">
        <v>75</v>
      </c>
      <c r="L820" s="2">
        <v>28.8</v>
      </c>
    </row>
    <row r="821" spans="1:12" x14ac:dyDescent="0.25">
      <c r="A821">
        <v>15241</v>
      </c>
      <c r="B821" s="2">
        <v>95.589609999999993</v>
      </c>
      <c r="C821" s="3">
        <v>20186</v>
      </c>
      <c r="D821" s="4">
        <v>38300</v>
      </c>
      <c r="E821" t="s">
        <v>3081</v>
      </c>
      <c r="F821" s="4" t="s">
        <v>3003</v>
      </c>
      <c r="G821" s="5">
        <v>13810</v>
      </c>
      <c r="H821" s="6">
        <v>0.67791460000000003</v>
      </c>
      <c r="I821" s="7">
        <v>117.167</v>
      </c>
      <c r="J821" s="2">
        <v>34.607100000000003</v>
      </c>
      <c r="K821">
        <v>28</v>
      </c>
      <c r="L821" s="2">
        <v>21.4</v>
      </c>
    </row>
    <row r="822" spans="1:12" x14ac:dyDescent="0.25">
      <c r="A822">
        <v>30326</v>
      </c>
      <c r="B822" s="2">
        <v>95.585239999999999</v>
      </c>
      <c r="C822" s="3">
        <v>5894</v>
      </c>
      <c r="D822" s="4">
        <v>12060</v>
      </c>
      <c r="E822" t="s">
        <v>2948</v>
      </c>
      <c r="F822" s="4" t="s">
        <v>6363</v>
      </c>
      <c r="G822" s="5">
        <v>4472</v>
      </c>
      <c r="H822" s="6">
        <v>0.71377460000000004</v>
      </c>
      <c r="I822" s="7">
        <v>110.946</v>
      </c>
      <c r="J822" s="2">
        <v>43</v>
      </c>
      <c r="K822">
        <v>1</v>
      </c>
    </row>
    <row r="823" spans="1:12" x14ac:dyDescent="0.25">
      <c r="A823">
        <v>90277</v>
      </c>
      <c r="B823" s="2">
        <v>95.577809999999999</v>
      </c>
      <c r="C823" s="3">
        <v>34546</v>
      </c>
      <c r="D823" s="4">
        <v>31080</v>
      </c>
      <c r="E823" t="s">
        <v>15381</v>
      </c>
      <c r="F823" s="4" t="s">
        <v>15368</v>
      </c>
      <c r="G823" s="5">
        <v>26497</v>
      </c>
      <c r="H823" s="6">
        <v>0.60914029999999997</v>
      </c>
      <c r="I823" s="7">
        <v>128.90299999999999</v>
      </c>
      <c r="J823" s="2">
        <v>38.263199999999998</v>
      </c>
      <c r="K823">
        <v>38</v>
      </c>
      <c r="L823" s="2">
        <v>41.2</v>
      </c>
    </row>
    <row r="824" spans="1:12" x14ac:dyDescent="0.25">
      <c r="A824">
        <v>21044</v>
      </c>
      <c r="B824" s="2">
        <v>95.564409999999995</v>
      </c>
      <c r="C824" s="3">
        <v>42011</v>
      </c>
      <c r="D824" s="4">
        <v>12580</v>
      </c>
      <c r="E824" t="s">
        <v>1240</v>
      </c>
      <c r="F824" s="4" t="s">
        <v>4361</v>
      </c>
      <c r="G824" s="5">
        <v>29504</v>
      </c>
      <c r="H824" s="6">
        <v>0.66002369999999999</v>
      </c>
      <c r="I824" s="7">
        <v>120.086</v>
      </c>
      <c r="J824" s="2">
        <v>31.821400000000001</v>
      </c>
      <c r="K824">
        <v>84</v>
      </c>
      <c r="L824" s="2">
        <v>10.7</v>
      </c>
    </row>
    <row r="825" spans="1:12" x14ac:dyDescent="0.25">
      <c r="A825">
        <v>18929</v>
      </c>
      <c r="B825" s="2">
        <v>95.556049999999999</v>
      </c>
      <c r="C825" s="3">
        <v>8487</v>
      </c>
      <c r="D825" s="4">
        <v>37980</v>
      </c>
      <c r="E825" t="s">
        <v>4154</v>
      </c>
      <c r="F825" s="4" t="s">
        <v>3003</v>
      </c>
      <c r="G825" s="5">
        <v>5482</v>
      </c>
      <c r="H825" s="6">
        <v>0.54021520000000001</v>
      </c>
      <c r="I825" s="7">
        <v>140.69399999999999</v>
      </c>
      <c r="J825" s="2">
        <v>33</v>
      </c>
      <c r="K825">
        <v>4</v>
      </c>
    </row>
    <row r="826" spans="1:12" x14ac:dyDescent="0.25">
      <c r="A826">
        <v>92662</v>
      </c>
      <c r="B826" s="2">
        <v>95.554159999999996</v>
      </c>
      <c r="C826" s="3">
        <v>3017</v>
      </c>
      <c r="D826" s="4">
        <v>31080</v>
      </c>
      <c r="E826" t="s">
        <v>15589</v>
      </c>
      <c r="F826" s="4" t="s">
        <v>15368</v>
      </c>
      <c r="G826" s="5">
        <v>2381</v>
      </c>
      <c r="H826" s="6">
        <v>0.63670720000000003</v>
      </c>
      <c r="I826" s="7">
        <v>123.85</v>
      </c>
      <c r="J826" s="2">
        <v>22.125</v>
      </c>
      <c r="K826">
        <v>8</v>
      </c>
    </row>
    <row r="827" spans="1:12" x14ac:dyDescent="0.25">
      <c r="A827">
        <v>33629</v>
      </c>
      <c r="B827" s="2">
        <v>95.549469999999999</v>
      </c>
      <c r="C827" s="3">
        <v>24361</v>
      </c>
      <c r="D827" s="4">
        <v>45300</v>
      </c>
      <c r="E827" t="s">
        <v>6919</v>
      </c>
      <c r="F827" s="4" t="s">
        <v>6689</v>
      </c>
      <c r="G827" s="5">
        <v>17239</v>
      </c>
      <c r="H827" s="6">
        <v>0.65034800000000004</v>
      </c>
      <c r="I827" s="7">
        <v>121.429</v>
      </c>
      <c r="J827" s="2">
        <v>36.631599999999999</v>
      </c>
      <c r="K827">
        <v>19</v>
      </c>
      <c r="L827" s="2">
        <v>31.4</v>
      </c>
    </row>
    <row r="828" spans="1:12" x14ac:dyDescent="0.25">
      <c r="A828">
        <v>3031</v>
      </c>
      <c r="B828" s="2">
        <v>95.543570000000003</v>
      </c>
      <c r="C828" s="3">
        <v>11281</v>
      </c>
      <c r="D828" s="4">
        <v>31700</v>
      </c>
      <c r="E828" t="s">
        <v>22</v>
      </c>
      <c r="F828" s="4" t="s">
        <v>520</v>
      </c>
      <c r="G828" s="5">
        <v>7406</v>
      </c>
      <c r="H828" s="6">
        <v>0.63867130000000005</v>
      </c>
      <c r="I828" s="7">
        <v>123.354</v>
      </c>
      <c r="J828" s="2">
        <v>32</v>
      </c>
      <c r="K828">
        <v>14</v>
      </c>
      <c r="L828" s="2">
        <v>11.1</v>
      </c>
    </row>
    <row r="829" spans="1:12" x14ac:dyDescent="0.25">
      <c r="A829">
        <v>23233</v>
      </c>
      <c r="B829" s="2">
        <v>95.536950000000004</v>
      </c>
      <c r="C829" s="3">
        <v>29722</v>
      </c>
      <c r="D829" s="4">
        <v>40060</v>
      </c>
      <c r="E829" t="s">
        <v>4800</v>
      </c>
      <c r="F829" s="4" t="s">
        <v>4335</v>
      </c>
      <c r="G829" s="5">
        <v>20224</v>
      </c>
      <c r="H829" s="6">
        <v>0.67014439999999997</v>
      </c>
      <c r="I829" s="7">
        <v>117.90900000000001</v>
      </c>
      <c r="J829" s="2">
        <v>34.023299999999999</v>
      </c>
      <c r="K829">
        <v>43</v>
      </c>
      <c r="L829" s="2">
        <v>18.5</v>
      </c>
    </row>
    <row r="830" spans="1:12" x14ac:dyDescent="0.25">
      <c r="A830">
        <v>95134</v>
      </c>
      <c r="B830" s="2">
        <v>95.529110000000003</v>
      </c>
      <c r="C830" s="3">
        <v>16811</v>
      </c>
      <c r="D830" s="4">
        <v>41940</v>
      </c>
      <c r="E830" t="s">
        <v>12003</v>
      </c>
      <c r="F830" s="4" t="s">
        <v>15368</v>
      </c>
      <c r="G830" s="5">
        <v>12574</v>
      </c>
      <c r="H830" s="6">
        <v>0.68355330000000003</v>
      </c>
      <c r="I830" s="7">
        <v>115.55500000000001</v>
      </c>
      <c r="J830" s="2">
        <v>30.8889</v>
      </c>
      <c r="K830">
        <v>9</v>
      </c>
    </row>
    <row r="831" spans="1:12" x14ac:dyDescent="0.25">
      <c r="A831">
        <v>12159</v>
      </c>
      <c r="B831" s="2">
        <v>95.524799999999999</v>
      </c>
      <c r="C831" s="3">
        <v>7877</v>
      </c>
      <c r="D831" s="4">
        <v>10580</v>
      </c>
      <c r="E831" t="s">
        <v>2162</v>
      </c>
      <c r="F831" s="4" t="s">
        <v>1280</v>
      </c>
      <c r="G831" s="5">
        <v>5486</v>
      </c>
      <c r="H831" s="6">
        <v>0.6157492</v>
      </c>
      <c r="I831" s="7">
        <v>127.214</v>
      </c>
      <c r="J831" s="2">
        <v>40.166699999999999</v>
      </c>
      <c r="K831">
        <v>6</v>
      </c>
    </row>
    <row r="832" spans="1:12" x14ac:dyDescent="0.25">
      <c r="A832">
        <v>78257</v>
      </c>
      <c r="B832" s="2">
        <v>95.522790000000001</v>
      </c>
      <c r="C832" s="3">
        <v>4185</v>
      </c>
      <c r="D832" s="4">
        <v>41700</v>
      </c>
      <c r="E832" t="s">
        <v>6913</v>
      </c>
      <c r="F832" s="4" t="s">
        <v>13752</v>
      </c>
      <c r="G832" s="5">
        <v>2881</v>
      </c>
      <c r="H832" s="6">
        <v>0.61658570000000001</v>
      </c>
      <c r="I832" s="7">
        <v>127.02200000000001</v>
      </c>
      <c r="J832" s="2">
        <v>39.5</v>
      </c>
      <c r="K832">
        <v>2</v>
      </c>
    </row>
    <row r="833" spans="1:12" x14ac:dyDescent="0.25">
      <c r="A833">
        <v>10994</v>
      </c>
      <c r="B833" s="2">
        <v>95.520939999999996</v>
      </c>
      <c r="C833" s="3">
        <v>6931</v>
      </c>
      <c r="D833" s="4">
        <v>35620</v>
      </c>
      <c r="E833" t="s">
        <v>1887</v>
      </c>
      <c r="F833" s="4" t="s">
        <v>1280</v>
      </c>
      <c r="G833" s="5">
        <v>4776</v>
      </c>
      <c r="H833" s="6">
        <v>0.5562068</v>
      </c>
      <c r="I833" s="7">
        <v>137.38900000000001</v>
      </c>
      <c r="J833" s="2">
        <v>27</v>
      </c>
      <c r="K833">
        <v>7</v>
      </c>
    </row>
    <row r="834" spans="1:12" x14ac:dyDescent="0.25">
      <c r="A834">
        <v>98029</v>
      </c>
      <c r="B834" s="2">
        <v>95.515550000000005</v>
      </c>
      <c r="C834" s="3">
        <v>26193</v>
      </c>
      <c r="D834" s="4">
        <v>42660</v>
      </c>
      <c r="E834" t="s">
        <v>16353</v>
      </c>
      <c r="F834" s="4" t="s">
        <v>16344</v>
      </c>
      <c r="G834" s="5">
        <v>17802</v>
      </c>
      <c r="H834" s="6">
        <v>0.63801819999999998</v>
      </c>
      <c r="I834" s="7">
        <v>123.233</v>
      </c>
      <c r="J834" s="2">
        <v>42.523800000000001</v>
      </c>
      <c r="K834">
        <v>21</v>
      </c>
      <c r="L834" s="2">
        <v>64.5</v>
      </c>
    </row>
    <row r="835" spans="1:12" x14ac:dyDescent="0.25">
      <c r="A835">
        <v>11747</v>
      </c>
      <c r="B835" s="2">
        <v>95.507959999999997</v>
      </c>
      <c r="C835" s="3">
        <v>19792</v>
      </c>
      <c r="D835" s="4">
        <v>35620</v>
      </c>
      <c r="E835" t="s">
        <v>1999</v>
      </c>
      <c r="F835" s="4" t="s">
        <v>1280</v>
      </c>
      <c r="G835" s="5">
        <v>13904</v>
      </c>
      <c r="H835" s="6">
        <v>0.54498380000000002</v>
      </c>
      <c r="I835" s="7">
        <v>139.30600000000001</v>
      </c>
      <c r="J835" s="2">
        <v>27.625</v>
      </c>
      <c r="K835">
        <v>8</v>
      </c>
    </row>
    <row r="836" spans="1:12" x14ac:dyDescent="0.25">
      <c r="A836">
        <v>11770</v>
      </c>
      <c r="B836" s="2">
        <v>95.504620000000003</v>
      </c>
      <c r="C836" s="3">
        <v>101</v>
      </c>
      <c r="D836" s="4">
        <v>35620</v>
      </c>
      <c r="E836" t="s">
        <v>2014</v>
      </c>
      <c r="F836" s="4" t="s">
        <v>1280</v>
      </c>
      <c r="G836" s="5">
        <v>76</v>
      </c>
      <c r="H836" s="6">
        <v>0.6493506</v>
      </c>
      <c r="I836" s="7">
        <v>121.25</v>
      </c>
    </row>
    <row r="837" spans="1:12" x14ac:dyDescent="0.25">
      <c r="A837">
        <v>7624</v>
      </c>
      <c r="B837" s="2">
        <v>95.503200000000007</v>
      </c>
      <c r="C837" s="3">
        <v>8519</v>
      </c>
      <c r="D837" s="4">
        <v>35620</v>
      </c>
      <c r="E837" t="s">
        <v>1458</v>
      </c>
      <c r="F837" s="4" t="s">
        <v>1341</v>
      </c>
      <c r="G837" s="5">
        <v>5801</v>
      </c>
      <c r="H837" s="6">
        <v>0.5981727</v>
      </c>
      <c r="I837" s="7">
        <v>130</v>
      </c>
      <c r="J837" s="2">
        <v>32.071399999999997</v>
      </c>
      <c r="K837">
        <v>14</v>
      </c>
      <c r="L837" s="2">
        <v>11.3</v>
      </c>
    </row>
    <row r="838" spans="1:12" x14ac:dyDescent="0.25">
      <c r="A838">
        <v>89519</v>
      </c>
      <c r="B838" s="2">
        <v>95.50027</v>
      </c>
      <c r="C838" s="3">
        <v>8293</v>
      </c>
      <c r="D838" s="4">
        <v>39900</v>
      </c>
      <c r="E838" t="s">
        <v>3485</v>
      </c>
      <c r="F838" s="4" t="s">
        <v>15318</v>
      </c>
      <c r="G838" s="5">
        <v>6433</v>
      </c>
      <c r="H838" s="6">
        <v>0.5734494</v>
      </c>
      <c r="I838" s="7">
        <v>134.25800000000001</v>
      </c>
      <c r="J838" s="2">
        <v>38</v>
      </c>
      <c r="K838">
        <v>6</v>
      </c>
    </row>
    <row r="839" spans="1:12" x14ac:dyDescent="0.25">
      <c r="A839">
        <v>1985</v>
      </c>
      <c r="B839" s="2">
        <v>95.498050000000006</v>
      </c>
      <c r="C839" s="3">
        <v>4369</v>
      </c>
      <c r="D839" s="4">
        <v>14460</v>
      </c>
      <c r="E839" t="s">
        <v>285</v>
      </c>
      <c r="F839" s="4" t="s">
        <v>21</v>
      </c>
      <c r="G839" s="5">
        <v>2855</v>
      </c>
      <c r="H839" s="6">
        <v>0.57793340000000004</v>
      </c>
      <c r="I839" s="7">
        <v>133.28100000000001</v>
      </c>
      <c r="J839" s="2">
        <v>32.200000000000003</v>
      </c>
      <c r="K839">
        <v>5</v>
      </c>
    </row>
    <row r="840" spans="1:12" x14ac:dyDescent="0.25">
      <c r="A840">
        <v>12433</v>
      </c>
      <c r="B840" s="2">
        <v>95.497290000000007</v>
      </c>
      <c r="C840" s="3">
        <v>493</v>
      </c>
      <c r="D840" s="4">
        <v>28740</v>
      </c>
      <c r="E840" t="s">
        <v>2204</v>
      </c>
      <c r="F840" s="4" t="s">
        <v>1280</v>
      </c>
      <c r="G840" s="5">
        <v>314</v>
      </c>
      <c r="H840" s="6">
        <v>0.57460319999999998</v>
      </c>
      <c r="I840" s="7">
        <v>133.80199999999999</v>
      </c>
      <c r="J840" s="2">
        <v>45</v>
      </c>
      <c r="K840">
        <v>1</v>
      </c>
    </row>
    <row r="841" spans="1:12" x14ac:dyDescent="0.25">
      <c r="A841">
        <v>10520</v>
      </c>
      <c r="B841" s="2">
        <v>95.494879999999995</v>
      </c>
      <c r="C841" s="3">
        <v>13107</v>
      </c>
      <c r="D841" s="4">
        <v>35620</v>
      </c>
      <c r="E841" t="s">
        <v>1804</v>
      </c>
      <c r="F841" s="4" t="s">
        <v>1280</v>
      </c>
      <c r="G841" s="5">
        <v>9763</v>
      </c>
      <c r="H841" s="6">
        <v>0.56626390000000004</v>
      </c>
      <c r="I841" s="7">
        <v>135.13499999999999</v>
      </c>
      <c r="J841" s="2">
        <v>27.791699999999999</v>
      </c>
      <c r="K841">
        <v>24</v>
      </c>
      <c r="L841" s="2">
        <v>2.6</v>
      </c>
    </row>
    <row r="842" spans="1:12" x14ac:dyDescent="0.25">
      <c r="A842">
        <v>98103</v>
      </c>
      <c r="B842" s="2">
        <v>95.483760000000004</v>
      </c>
      <c r="C842" s="3">
        <v>47558</v>
      </c>
      <c r="D842" s="4">
        <v>42660</v>
      </c>
      <c r="E842" t="s">
        <v>16366</v>
      </c>
      <c r="F842" s="4" t="s">
        <v>16344</v>
      </c>
      <c r="G842" s="5">
        <v>36722</v>
      </c>
      <c r="H842" s="6">
        <v>0.71794239999999998</v>
      </c>
      <c r="I842" s="7">
        <v>108.913</v>
      </c>
      <c r="J842" s="2">
        <v>33.872599999999998</v>
      </c>
      <c r="K842">
        <v>157</v>
      </c>
      <c r="L842" s="2">
        <v>17.899999999999999</v>
      </c>
    </row>
    <row r="843" spans="1:12" x14ac:dyDescent="0.25">
      <c r="A843">
        <v>84623</v>
      </c>
      <c r="B843" s="2">
        <v>95.474909999999994</v>
      </c>
      <c r="C843" s="3">
        <v>433</v>
      </c>
      <c r="E843" t="s">
        <v>28</v>
      </c>
      <c r="F843" s="4" t="s">
        <v>14851</v>
      </c>
      <c r="G843" s="5">
        <v>246</v>
      </c>
      <c r="H843" s="6">
        <v>0.52226720000000004</v>
      </c>
      <c r="I843" s="7">
        <v>142.679</v>
      </c>
    </row>
    <row r="844" spans="1:12" x14ac:dyDescent="0.25">
      <c r="A844">
        <v>90405</v>
      </c>
      <c r="B844" s="2">
        <v>95.469620000000006</v>
      </c>
      <c r="C844" s="3">
        <v>28534</v>
      </c>
      <c r="D844" s="4">
        <v>31080</v>
      </c>
      <c r="E844" t="s">
        <v>15387</v>
      </c>
      <c r="F844" s="4" t="s">
        <v>15368</v>
      </c>
      <c r="G844" s="5">
        <v>21858</v>
      </c>
      <c r="H844" s="6">
        <v>0.64906900000000001</v>
      </c>
      <c r="I844" s="7">
        <v>120.754</v>
      </c>
      <c r="J844" s="2">
        <v>33.276600000000002</v>
      </c>
      <c r="K844">
        <v>47</v>
      </c>
      <c r="L844" s="2">
        <v>15.6</v>
      </c>
    </row>
    <row r="845" spans="1:12" x14ac:dyDescent="0.25">
      <c r="A845">
        <v>1460</v>
      </c>
      <c r="B845" s="2">
        <v>95.462850000000003</v>
      </c>
      <c r="C845" s="3">
        <v>9156</v>
      </c>
      <c r="D845" s="4">
        <v>14460</v>
      </c>
      <c r="E845" t="s">
        <v>152</v>
      </c>
      <c r="F845" s="4" t="s">
        <v>21</v>
      </c>
      <c r="G845" s="5">
        <v>6425</v>
      </c>
      <c r="H845" s="6">
        <v>0.595642</v>
      </c>
      <c r="I845" s="7">
        <v>129.815</v>
      </c>
      <c r="J845" s="2">
        <v>38</v>
      </c>
      <c r="K845">
        <v>12</v>
      </c>
      <c r="L845" s="2">
        <v>39.1</v>
      </c>
    </row>
    <row r="846" spans="1:12" x14ac:dyDescent="0.25">
      <c r="A846">
        <v>30068</v>
      </c>
      <c r="B846" s="2">
        <v>95.456050000000005</v>
      </c>
      <c r="C846" s="3">
        <v>32394</v>
      </c>
      <c r="D846" s="4">
        <v>12060</v>
      </c>
      <c r="E846" t="s">
        <v>2510</v>
      </c>
      <c r="F846" s="4" t="s">
        <v>6363</v>
      </c>
      <c r="G846" s="5">
        <v>21969</v>
      </c>
      <c r="H846" s="6">
        <v>0.65780609999999995</v>
      </c>
      <c r="I846" s="7">
        <v>119.038</v>
      </c>
      <c r="J846" s="2">
        <v>38.031300000000002</v>
      </c>
      <c r="K846">
        <v>32</v>
      </c>
      <c r="L846" s="2">
        <v>39.700000000000003</v>
      </c>
    </row>
    <row r="847" spans="1:12" x14ac:dyDescent="0.25">
      <c r="A847">
        <v>5482</v>
      </c>
      <c r="B847" s="2">
        <v>95.449550000000002</v>
      </c>
      <c r="C847" s="3">
        <v>7514</v>
      </c>
      <c r="D847" s="4">
        <v>15540</v>
      </c>
      <c r="E847" t="s">
        <v>1114</v>
      </c>
      <c r="F847" s="4" t="s">
        <v>1030</v>
      </c>
      <c r="G847" s="5">
        <v>5169</v>
      </c>
      <c r="H847" s="6">
        <v>0.64557940000000003</v>
      </c>
      <c r="I847" s="7">
        <v>121.065</v>
      </c>
      <c r="J847" s="2">
        <v>39.714300000000001</v>
      </c>
      <c r="K847">
        <v>14</v>
      </c>
      <c r="L847" s="2">
        <v>49</v>
      </c>
    </row>
    <row r="848" spans="1:12" x14ac:dyDescent="0.25">
      <c r="A848">
        <v>20175</v>
      </c>
      <c r="B848" s="2">
        <v>95.443529999999996</v>
      </c>
      <c r="C848" s="3">
        <v>30606</v>
      </c>
      <c r="D848" s="4">
        <v>47900</v>
      </c>
      <c r="E848" t="s">
        <v>1683</v>
      </c>
      <c r="F848" s="4" t="s">
        <v>4335</v>
      </c>
      <c r="G848" s="5">
        <v>20004</v>
      </c>
      <c r="H848" s="6">
        <v>0.56015999999999999</v>
      </c>
      <c r="I848" s="7">
        <v>135.774</v>
      </c>
      <c r="J848" s="2">
        <v>43.884599999999999</v>
      </c>
      <c r="K848">
        <v>26</v>
      </c>
      <c r="L848" s="2">
        <v>71.5</v>
      </c>
    </row>
    <row r="849" spans="1:12" x14ac:dyDescent="0.25">
      <c r="A849">
        <v>21046</v>
      </c>
      <c r="B849" s="2">
        <v>95.436070000000001</v>
      </c>
      <c r="C849" s="3">
        <v>16146</v>
      </c>
      <c r="D849" s="4">
        <v>12580</v>
      </c>
      <c r="E849" t="s">
        <v>1240</v>
      </c>
      <c r="F849" s="4" t="s">
        <v>4361</v>
      </c>
      <c r="G849" s="5">
        <v>11199</v>
      </c>
      <c r="H849" s="6">
        <v>0.63392859999999995</v>
      </c>
      <c r="I849" s="7">
        <v>123</v>
      </c>
      <c r="J849" s="2">
        <v>33.1053</v>
      </c>
      <c r="K849">
        <v>19</v>
      </c>
      <c r="L849" s="2">
        <v>15</v>
      </c>
    </row>
    <row r="850" spans="1:12" x14ac:dyDescent="0.25">
      <c r="A850">
        <v>80023</v>
      </c>
      <c r="B850" s="2">
        <v>95.430589999999995</v>
      </c>
      <c r="C850" s="3">
        <v>17186</v>
      </c>
      <c r="D850" s="4">
        <v>19740</v>
      </c>
      <c r="E850" t="s">
        <v>14478</v>
      </c>
      <c r="F850" s="4" t="s">
        <v>14477</v>
      </c>
      <c r="G850" s="5">
        <v>11694</v>
      </c>
      <c r="H850" s="6">
        <v>0.61458869999999999</v>
      </c>
      <c r="I850" s="7">
        <v>126.327</v>
      </c>
      <c r="J850" s="2">
        <v>45.181800000000003</v>
      </c>
      <c r="K850">
        <v>11</v>
      </c>
      <c r="L850" s="2">
        <v>77.5</v>
      </c>
    </row>
    <row r="851" spans="1:12" x14ac:dyDescent="0.25">
      <c r="A851">
        <v>32963</v>
      </c>
      <c r="B851" s="2">
        <v>95.424689999999998</v>
      </c>
      <c r="C851" s="3">
        <v>14392</v>
      </c>
      <c r="D851" s="4">
        <v>42680</v>
      </c>
      <c r="E851" t="s">
        <v>6859</v>
      </c>
      <c r="F851" s="4" t="s">
        <v>6689</v>
      </c>
      <c r="G851" s="5">
        <v>12909</v>
      </c>
      <c r="H851" s="6">
        <v>0.64156789999999997</v>
      </c>
      <c r="I851" s="7">
        <v>121.61799999999999</v>
      </c>
      <c r="J851" s="2">
        <v>38.875</v>
      </c>
      <c r="K851">
        <v>8</v>
      </c>
    </row>
    <row r="852" spans="1:12" x14ac:dyDescent="0.25">
      <c r="A852">
        <v>8691</v>
      </c>
      <c r="B852" s="2">
        <v>95.419030000000006</v>
      </c>
      <c r="C852" s="3">
        <v>15251</v>
      </c>
      <c r="D852" s="4">
        <v>45940</v>
      </c>
      <c r="E852" t="s">
        <v>1720</v>
      </c>
      <c r="F852" s="4" t="s">
        <v>1341</v>
      </c>
      <c r="G852" s="5">
        <v>10814</v>
      </c>
      <c r="H852" s="6">
        <v>0.52959129999999999</v>
      </c>
      <c r="I852" s="7">
        <v>140.96299999999999</v>
      </c>
      <c r="J852" s="2">
        <v>33.333300000000001</v>
      </c>
      <c r="K852">
        <v>3</v>
      </c>
    </row>
    <row r="853" spans="1:12" x14ac:dyDescent="0.25">
      <c r="A853">
        <v>58830</v>
      </c>
      <c r="B853" s="2">
        <v>95.416380000000004</v>
      </c>
      <c r="C853" s="3">
        <v>270</v>
      </c>
      <c r="D853" s="4">
        <v>48780</v>
      </c>
      <c r="E853" t="s">
        <v>6435</v>
      </c>
      <c r="F853" s="4" t="s">
        <v>11069</v>
      </c>
      <c r="G853" s="5">
        <v>180</v>
      </c>
      <c r="H853" s="6">
        <v>0.3</v>
      </c>
      <c r="I853" s="7">
        <v>180.625</v>
      </c>
      <c r="J853" s="2">
        <v>45.5</v>
      </c>
      <c r="K853">
        <v>2</v>
      </c>
    </row>
    <row r="854" spans="1:12" x14ac:dyDescent="0.25">
      <c r="A854">
        <v>4105</v>
      </c>
      <c r="B854" s="2">
        <v>95.414349999999999</v>
      </c>
      <c r="C854" s="3">
        <v>11423</v>
      </c>
      <c r="D854" s="4">
        <v>38860</v>
      </c>
      <c r="E854" t="s">
        <v>388</v>
      </c>
      <c r="F854" s="4" t="s">
        <v>701</v>
      </c>
      <c r="G854" s="5">
        <v>8333</v>
      </c>
      <c r="H854" s="6">
        <v>0.66170640000000003</v>
      </c>
      <c r="I854" s="7">
        <v>118.099</v>
      </c>
      <c r="J854" s="2">
        <v>35.799999999999997</v>
      </c>
      <c r="K854">
        <v>15</v>
      </c>
      <c r="L854" s="2">
        <v>27.2</v>
      </c>
    </row>
    <row r="855" spans="1:12" x14ac:dyDescent="0.25">
      <c r="A855">
        <v>10025</v>
      </c>
      <c r="B855" s="2">
        <v>95.394940000000005</v>
      </c>
      <c r="C855" s="3">
        <v>97373</v>
      </c>
      <c r="D855" s="4">
        <v>35620</v>
      </c>
      <c r="E855" t="s">
        <v>1789</v>
      </c>
      <c r="F855" s="4" t="s">
        <v>1280</v>
      </c>
      <c r="G855" s="5">
        <v>72791</v>
      </c>
      <c r="H855" s="6">
        <v>0.67352179999999995</v>
      </c>
      <c r="I855" s="7">
        <v>116.002</v>
      </c>
      <c r="J855" s="2">
        <v>27.967600000000001</v>
      </c>
      <c r="K855">
        <v>216</v>
      </c>
      <c r="L855" s="2">
        <v>2.7</v>
      </c>
    </row>
    <row r="856" spans="1:12" x14ac:dyDescent="0.25">
      <c r="A856">
        <v>10913</v>
      </c>
      <c r="B856" s="2">
        <v>95.3767</v>
      </c>
      <c r="C856" s="3">
        <v>5657</v>
      </c>
      <c r="D856" s="4">
        <v>35620</v>
      </c>
      <c r="E856" t="s">
        <v>1848</v>
      </c>
      <c r="F856" s="4" t="s">
        <v>1280</v>
      </c>
      <c r="G856" s="5">
        <v>3431</v>
      </c>
      <c r="H856" s="6">
        <v>0.53671329999999995</v>
      </c>
      <c r="I856" s="7">
        <v>139.565</v>
      </c>
      <c r="J856" s="2">
        <v>29</v>
      </c>
      <c r="K856">
        <v>2</v>
      </c>
    </row>
    <row r="857" spans="1:12" x14ac:dyDescent="0.25">
      <c r="A857">
        <v>80425</v>
      </c>
      <c r="B857" s="2">
        <v>95.375820000000004</v>
      </c>
      <c r="C857" s="3">
        <v>244</v>
      </c>
      <c r="D857" s="4">
        <v>19740</v>
      </c>
      <c r="E857" t="s">
        <v>14488</v>
      </c>
      <c r="F857" s="4" t="s">
        <v>14477</v>
      </c>
      <c r="G857" s="5">
        <v>218</v>
      </c>
      <c r="H857" s="6">
        <v>0.51141550000000002</v>
      </c>
      <c r="I857" s="7">
        <v>143.935</v>
      </c>
    </row>
    <row r="858" spans="1:12" x14ac:dyDescent="0.25">
      <c r="A858">
        <v>43082</v>
      </c>
      <c r="B858" s="2">
        <v>95.370739999999998</v>
      </c>
      <c r="C858" s="3">
        <v>31204</v>
      </c>
      <c r="D858" s="4">
        <v>18140</v>
      </c>
      <c r="E858" t="s">
        <v>8323</v>
      </c>
      <c r="F858" s="4" t="s">
        <v>8295</v>
      </c>
      <c r="G858" s="5">
        <v>21048</v>
      </c>
      <c r="H858" s="6">
        <v>0.62596799999999997</v>
      </c>
      <c r="I858" s="7">
        <v>124.08199999999999</v>
      </c>
      <c r="J858" s="2">
        <v>36.545499999999997</v>
      </c>
      <c r="K858">
        <v>22</v>
      </c>
      <c r="L858" s="2">
        <v>31</v>
      </c>
    </row>
    <row r="859" spans="1:12" x14ac:dyDescent="0.25">
      <c r="A859">
        <v>2543</v>
      </c>
      <c r="B859" s="2">
        <v>95.365579999999994</v>
      </c>
      <c r="C859" s="3">
        <v>805</v>
      </c>
      <c r="D859" s="4">
        <v>12700</v>
      </c>
      <c r="E859" t="s">
        <v>389</v>
      </c>
      <c r="F859" s="4" t="s">
        <v>21</v>
      </c>
      <c r="G859" s="5">
        <v>560</v>
      </c>
      <c r="H859" s="6">
        <v>0.8125</v>
      </c>
      <c r="I859" s="7">
        <v>91.843999999999994</v>
      </c>
      <c r="J859" s="2">
        <v>39</v>
      </c>
      <c r="K859">
        <v>2</v>
      </c>
    </row>
    <row r="860" spans="1:12" x14ac:dyDescent="0.25">
      <c r="A860">
        <v>28202</v>
      </c>
      <c r="B860" s="2">
        <v>95.363720000000001</v>
      </c>
      <c r="C860" s="3">
        <v>10562</v>
      </c>
      <c r="D860" s="4">
        <v>16740</v>
      </c>
      <c r="E860" t="s">
        <v>1096</v>
      </c>
      <c r="F860" s="4" t="s">
        <v>5642</v>
      </c>
      <c r="G860" s="5">
        <v>7173</v>
      </c>
      <c r="H860" s="6">
        <v>0.68232510000000002</v>
      </c>
      <c r="I860" s="7">
        <v>114.306</v>
      </c>
      <c r="J860" s="2">
        <v>35.8889</v>
      </c>
      <c r="K860">
        <v>9</v>
      </c>
    </row>
    <row r="861" spans="1:12" x14ac:dyDescent="0.25">
      <c r="A861">
        <v>46032</v>
      </c>
      <c r="B861" s="2">
        <v>95.355069999999998</v>
      </c>
      <c r="C861" s="3">
        <v>42957</v>
      </c>
      <c r="D861" s="4">
        <v>26900</v>
      </c>
      <c r="E861" t="s">
        <v>823</v>
      </c>
      <c r="F861" s="4" t="s">
        <v>8800</v>
      </c>
      <c r="G861" s="5">
        <v>28964</v>
      </c>
      <c r="H861" s="6">
        <v>0.65581409999999996</v>
      </c>
      <c r="I861" s="7">
        <v>118.777</v>
      </c>
      <c r="J861" s="2">
        <v>38.5745</v>
      </c>
      <c r="K861">
        <v>47</v>
      </c>
      <c r="L861" s="2">
        <v>42.8</v>
      </c>
    </row>
    <row r="862" spans="1:12" x14ac:dyDescent="0.25">
      <c r="A862">
        <v>13104</v>
      </c>
      <c r="B862" s="2">
        <v>95.345550000000003</v>
      </c>
      <c r="C862" s="3">
        <v>16266</v>
      </c>
      <c r="D862" s="4">
        <v>45060</v>
      </c>
      <c r="E862" t="s">
        <v>2508</v>
      </c>
      <c r="F862" s="4" t="s">
        <v>1280</v>
      </c>
      <c r="G862" s="5">
        <v>10819</v>
      </c>
      <c r="H862" s="6">
        <v>0.62066730000000003</v>
      </c>
      <c r="I862" s="7">
        <v>124.691</v>
      </c>
      <c r="J862" s="2">
        <v>36.625</v>
      </c>
      <c r="K862">
        <v>16</v>
      </c>
      <c r="L862" s="2">
        <v>31.4</v>
      </c>
    </row>
    <row r="863" spans="1:12" x14ac:dyDescent="0.25">
      <c r="A863">
        <v>1581</v>
      </c>
      <c r="B863" s="2">
        <v>95.339849999999998</v>
      </c>
      <c r="C863" s="3">
        <v>18481</v>
      </c>
      <c r="D863" s="4">
        <v>49340</v>
      </c>
      <c r="E863" t="s">
        <v>200</v>
      </c>
      <c r="F863" s="4" t="s">
        <v>21</v>
      </c>
      <c r="G863" s="5">
        <v>12977</v>
      </c>
      <c r="H863" s="6">
        <v>0.60363690000000003</v>
      </c>
      <c r="I863" s="7">
        <v>127.623</v>
      </c>
      <c r="J863" s="2">
        <v>26.166699999999999</v>
      </c>
      <c r="K863">
        <v>12</v>
      </c>
      <c r="L863" s="2">
        <v>1.3</v>
      </c>
    </row>
    <row r="864" spans="1:12" x14ac:dyDescent="0.25">
      <c r="A864">
        <v>98006</v>
      </c>
      <c r="B864" s="2">
        <v>95.330579999999998</v>
      </c>
      <c r="C864" s="3">
        <v>37058</v>
      </c>
      <c r="D864" s="4">
        <v>42660</v>
      </c>
      <c r="E864" t="s">
        <v>8019</v>
      </c>
      <c r="F864" s="4" t="s">
        <v>16344</v>
      </c>
      <c r="G864" s="5">
        <v>25767</v>
      </c>
      <c r="H864" s="6">
        <v>0.62436449999999999</v>
      </c>
      <c r="I864" s="7">
        <v>124.01300000000001</v>
      </c>
      <c r="J864" s="2">
        <v>33.428600000000003</v>
      </c>
      <c r="K864">
        <v>49</v>
      </c>
      <c r="L864" s="2">
        <v>16.2</v>
      </c>
    </row>
    <row r="865" spans="1:12" x14ac:dyDescent="0.25">
      <c r="A865">
        <v>8801</v>
      </c>
      <c r="B865" s="2">
        <v>95.323170000000005</v>
      </c>
      <c r="C865" s="3">
        <v>8925</v>
      </c>
      <c r="D865" s="4">
        <v>35620</v>
      </c>
      <c r="E865" t="s">
        <v>1745</v>
      </c>
      <c r="F865" s="4" t="s">
        <v>1341</v>
      </c>
      <c r="G865" s="5">
        <v>5199</v>
      </c>
      <c r="H865" s="6">
        <v>0.53153850000000002</v>
      </c>
      <c r="I865" s="7">
        <v>140.02699999999999</v>
      </c>
      <c r="J865" s="2">
        <v>29.8</v>
      </c>
      <c r="K865">
        <v>5</v>
      </c>
    </row>
    <row r="866" spans="1:12" x14ac:dyDescent="0.25">
      <c r="A866">
        <v>20855</v>
      </c>
      <c r="B866" s="2">
        <v>95.319630000000004</v>
      </c>
      <c r="C866" s="3">
        <v>14178</v>
      </c>
      <c r="D866" s="4">
        <v>47900</v>
      </c>
      <c r="E866" t="s">
        <v>4446</v>
      </c>
      <c r="F866" s="4" t="s">
        <v>4361</v>
      </c>
      <c r="G866" s="5">
        <v>9574</v>
      </c>
      <c r="H866" s="6">
        <v>0.61823689999999998</v>
      </c>
      <c r="I866" s="7">
        <v>124.989</v>
      </c>
      <c r="J866" s="2">
        <v>34.457099999999997</v>
      </c>
      <c r="K866">
        <v>35</v>
      </c>
      <c r="L866" s="2">
        <v>20.6</v>
      </c>
    </row>
    <row r="867" spans="1:12" x14ac:dyDescent="0.25">
      <c r="A867">
        <v>80007</v>
      </c>
      <c r="B867" s="2">
        <v>95.316190000000006</v>
      </c>
      <c r="C867" s="3">
        <v>7060</v>
      </c>
      <c r="D867" s="4">
        <v>19740</v>
      </c>
      <c r="E867" t="s">
        <v>14476</v>
      </c>
      <c r="F867" s="4" t="s">
        <v>14477</v>
      </c>
      <c r="G867" s="5">
        <v>4836</v>
      </c>
      <c r="H867" s="6">
        <v>0.58465990000000001</v>
      </c>
      <c r="I867" s="7">
        <v>130.78100000000001</v>
      </c>
      <c r="J867" s="2">
        <v>40.222200000000001</v>
      </c>
      <c r="K867">
        <v>9</v>
      </c>
    </row>
    <row r="868" spans="1:12" x14ac:dyDescent="0.25">
      <c r="A868">
        <v>14722</v>
      </c>
      <c r="B868" s="2">
        <v>95.314959999999999</v>
      </c>
      <c r="C868" s="3">
        <v>430</v>
      </c>
      <c r="D868" s="4">
        <v>27460</v>
      </c>
      <c r="E868" t="s">
        <v>2914</v>
      </c>
      <c r="F868" s="4" t="s">
        <v>1280</v>
      </c>
      <c r="G868" s="5">
        <v>263</v>
      </c>
      <c r="H868" s="6">
        <v>0.83269959999999998</v>
      </c>
      <c r="I868" s="7">
        <v>87.885000000000005</v>
      </c>
    </row>
    <row r="869" spans="1:12" x14ac:dyDescent="0.25">
      <c r="A869">
        <v>21111</v>
      </c>
      <c r="B869" s="2">
        <v>95.314170000000004</v>
      </c>
      <c r="C869" s="3">
        <v>4237</v>
      </c>
      <c r="D869" s="4">
        <v>12580</v>
      </c>
      <c r="E869" t="s">
        <v>4490</v>
      </c>
      <c r="F869" s="4" t="s">
        <v>4361</v>
      </c>
      <c r="G869" s="5">
        <v>3111</v>
      </c>
      <c r="H869" s="6">
        <v>0.60796919999999999</v>
      </c>
      <c r="I869" s="7">
        <v>126.711</v>
      </c>
      <c r="J869" s="2">
        <v>39.6</v>
      </c>
      <c r="K869">
        <v>5</v>
      </c>
    </row>
    <row r="870" spans="1:12" x14ac:dyDescent="0.25">
      <c r="A870">
        <v>2835</v>
      </c>
      <c r="B870" s="2">
        <v>95.312439999999995</v>
      </c>
      <c r="C870" s="3">
        <v>5443</v>
      </c>
      <c r="D870" s="4">
        <v>39300</v>
      </c>
      <c r="E870" t="s">
        <v>485</v>
      </c>
      <c r="F870" s="4" t="s">
        <v>466</v>
      </c>
      <c r="G870" s="5">
        <v>4120</v>
      </c>
      <c r="H870" s="6">
        <v>0.63334140000000005</v>
      </c>
      <c r="I870" s="7">
        <v>122.321</v>
      </c>
      <c r="J870" s="2">
        <v>37.285699999999999</v>
      </c>
      <c r="K870">
        <v>7</v>
      </c>
    </row>
    <row r="871" spans="1:12" x14ac:dyDescent="0.25">
      <c r="A871">
        <v>21723</v>
      </c>
      <c r="B871" s="2">
        <v>95.311340000000001</v>
      </c>
      <c r="C871" s="3">
        <v>630</v>
      </c>
      <c r="D871" s="4">
        <v>12580</v>
      </c>
      <c r="E871" t="s">
        <v>4586</v>
      </c>
      <c r="F871" s="4" t="s">
        <v>4361</v>
      </c>
      <c r="G871" s="5">
        <v>483</v>
      </c>
      <c r="H871" s="6">
        <v>0.62111799999999995</v>
      </c>
      <c r="I871" s="7">
        <v>124.408</v>
      </c>
      <c r="J871" s="2">
        <v>67</v>
      </c>
      <c r="K871">
        <v>1</v>
      </c>
    </row>
    <row r="872" spans="1:12" x14ac:dyDescent="0.25">
      <c r="A872">
        <v>60302</v>
      </c>
      <c r="B872" s="2">
        <v>95.305779999999999</v>
      </c>
      <c r="C872" s="3">
        <v>32137</v>
      </c>
      <c r="D872" s="4">
        <v>16980</v>
      </c>
      <c r="E872" t="s">
        <v>9165</v>
      </c>
      <c r="F872" s="4" t="s">
        <v>11490</v>
      </c>
      <c r="G872" s="5">
        <v>22756</v>
      </c>
      <c r="H872" s="6">
        <v>0.67037270000000004</v>
      </c>
      <c r="I872" s="7">
        <v>115.869</v>
      </c>
      <c r="J872" s="2">
        <v>34.715800000000002</v>
      </c>
      <c r="K872">
        <v>95</v>
      </c>
      <c r="L872" s="2">
        <v>22</v>
      </c>
    </row>
    <row r="873" spans="1:12" x14ac:dyDescent="0.25">
      <c r="A873">
        <v>7023</v>
      </c>
      <c r="B873" s="2">
        <v>95.299099999999996</v>
      </c>
      <c r="C873" s="3">
        <v>7474</v>
      </c>
      <c r="D873" s="4">
        <v>35620</v>
      </c>
      <c r="E873" t="s">
        <v>1354</v>
      </c>
      <c r="F873" s="4" t="s">
        <v>1341</v>
      </c>
      <c r="G873" s="5">
        <v>5072</v>
      </c>
      <c r="H873" s="6">
        <v>0.59530850000000002</v>
      </c>
      <c r="I873" s="7">
        <v>128.83000000000001</v>
      </c>
      <c r="J873" s="2">
        <v>35</v>
      </c>
      <c r="K873">
        <v>13</v>
      </c>
      <c r="L873" s="2">
        <v>23.3</v>
      </c>
    </row>
    <row r="874" spans="1:12" x14ac:dyDescent="0.25">
      <c r="A874">
        <v>60540</v>
      </c>
      <c r="B874" s="2">
        <v>95.291079999999994</v>
      </c>
      <c r="C874" s="3">
        <v>43513</v>
      </c>
      <c r="D874" s="4">
        <v>16980</v>
      </c>
      <c r="E874" t="s">
        <v>11607</v>
      </c>
      <c r="F874" s="4" t="s">
        <v>11490</v>
      </c>
      <c r="G874" s="5">
        <v>28500</v>
      </c>
      <c r="H874" s="6">
        <v>0.64968420000000004</v>
      </c>
      <c r="I874" s="7">
        <v>119.40600000000001</v>
      </c>
      <c r="J874" s="2">
        <v>32.9846</v>
      </c>
      <c r="K874">
        <v>65</v>
      </c>
      <c r="L874" s="2">
        <v>14.5</v>
      </c>
    </row>
    <row r="875" spans="1:12" x14ac:dyDescent="0.25">
      <c r="A875">
        <v>60514</v>
      </c>
      <c r="B875" s="2">
        <v>95.282660000000007</v>
      </c>
      <c r="C875" s="3">
        <v>10187</v>
      </c>
      <c r="D875" s="4">
        <v>16980</v>
      </c>
      <c r="E875" t="s">
        <v>11602</v>
      </c>
      <c r="F875" s="4" t="s">
        <v>11490</v>
      </c>
      <c r="G875" s="5">
        <v>6645</v>
      </c>
      <c r="H875" s="6">
        <v>0.65814019999999995</v>
      </c>
      <c r="I875" s="7">
        <v>117.93899999999999</v>
      </c>
      <c r="J875" s="2">
        <v>32.96</v>
      </c>
      <c r="K875">
        <v>25</v>
      </c>
      <c r="L875" s="2">
        <v>14.5</v>
      </c>
    </row>
    <row r="876" spans="1:12" x14ac:dyDescent="0.25">
      <c r="A876">
        <v>20759</v>
      </c>
      <c r="B876" s="2">
        <v>95.280540000000002</v>
      </c>
      <c r="C876" s="3">
        <v>3417</v>
      </c>
      <c r="D876" s="4">
        <v>12580</v>
      </c>
      <c r="E876" t="s">
        <v>2492</v>
      </c>
      <c r="F876" s="4" t="s">
        <v>4361</v>
      </c>
      <c r="G876" s="5">
        <v>2196</v>
      </c>
      <c r="H876" s="6">
        <v>0.55737700000000001</v>
      </c>
      <c r="I876" s="7">
        <v>135.31299999999999</v>
      </c>
      <c r="J876" s="2">
        <v>42.166699999999999</v>
      </c>
      <c r="K876">
        <v>6</v>
      </c>
    </row>
    <row r="877" spans="1:12" x14ac:dyDescent="0.25">
      <c r="A877">
        <v>10589</v>
      </c>
      <c r="B877" s="2">
        <v>95.278319999999994</v>
      </c>
      <c r="C877" s="3">
        <v>9376</v>
      </c>
      <c r="D877" s="4">
        <v>35620</v>
      </c>
      <c r="E877" t="s">
        <v>1216</v>
      </c>
      <c r="F877" s="4" t="s">
        <v>1280</v>
      </c>
      <c r="G877" s="5">
        <v>7081</v>
      </c>
      <c r="H877" s="6">
        <v>0.58881669999999997</v>
      </c>
      <c r="I877" s="7">
        <v>129.84800000000001</v>
      </c>
      <c r="J877" s="2">
        <v>30.25</v>
      </c>
      <c r="K877">
        <v>4</v>
      </c>
    </row>
    <row r="878" spans="1:12" x14ac:dyDescent="0.25">
      <c r="A878">
        <v>7044</v>
      </c>
      <c r="B878" s="2">
        <v>95.274190000000004</v>
      </c>
      <c r="C878" s="3">
        <v>13965</v>
      </c>
      <c r="D878" s="4">
        <v>35620</v>
      </c>
      <c r="E878" t="s">
        <v>1370</v>
      </c>
      <c r="F878" s="4" t="s">
        <v>1341</v>
      </c>
      <c r="G878" s="5">
        <v>10208</v>
      </c>
      <c r="H878" s="6">
        <v>0.56087770000000003</v>
      </c>
      <c r="I878" s="7">
        <v>134.65899999999999</v>
      </c>
      <c r="J878" s="2">
        <v>37.117600000000003</v>
      </c>
      <c r="K878">
        <v>17</v>
      </c>
      <c r="L878" s="2">
        <v>34.299999999999997</v>
      </c>
    </row>
    <row r="879" spans="1:12" x14ac:dyDescent="0.25">
      <c r="A879">
        <v>97239</v>
      </c>
      <c r="B879" s="2">
        <v>95.268780000000007</v>
      </c>
      <c r="C879" s="3">
        <v>15906</v>
      </c>
      <c r="D879" s="4">
        <v>38900</v>
      </c>
      <c r="E879" t="s">
        <v>765</v>
      </c>
      <c r="F879" s="4" t="s">
        <v>16170</v>
      </c>
      <c r="G879" s="5">
        <v>12404</v>
      </c>
      <c r="H879" s="6">
        <v>0.72089650000000005</v>
      </c>
      <c r="I879" s="7">
        <v>107</v>
      </c>
      <c r="J879" s="2">
        <v>37.694400000000002</v>
      </c>
      <c r="K879">
        <v>36</v>
      </c>
      <c r="L879" s="2">
        <v>37.4</v>
      </c>
    </row>
    <row r="880" spans="1:12" x14ac:dyDescent="0.25">
      <c r="A880">
        <v>12585</v>
      </c>
      <c r="B880" s="2">
        <v>95.265680000000003</v>
      </c>
      <c r="C880" s="3">
        <v>901</v>
      </c>
      <c r="D880" s="4">
        <v>35620</v>
      </c>
      <c r="E880" t="s">
        <v>2298</v>
      </c>
      <c r="F880" s="4" t="s">
        <v>1280</v>
      </c>
      <c r="G880" s="5">
        <v>564</v>
      </c>
      <c r="H880" s="6">
        <v>0.52836879999999997</v>
      </c>
      <c r="I880" s="7">
        <v>140.13900000000001</v>
      </c>
      <c r="J880" s="2">
        <v>40</v>
      </c>
      <c r="K880">
        <v>1</v>
      </c>
    </row>
    <row r="881" spans="1:12" x14ac:dyDescent="0.25">
      <c r="A881">
        <v>78756</v>
      </c>
      <c r="B881" s="2">
        <v>95.263990000000007</v>
      </c>
      <c r="C881" s="3">
        <v>8685</v>
      </c>
      <c r="D881" s="4">
        <v>12420</v>
      </c>
      <c r="E881" t="s">
        <v>3573</v>
      </c>
      <c r="F881" s="4" t="s">
        <v>13752</v>
      </c>
      <c r="G881" s="5">
        <v>6488</v>
      </c>
      <c r="H881" s="6">
        <v>0.67036519999999999</v>
      </c>
      <c r="I881" s="7">
        <v>115.568</v>
      </c>
      <c r="J881" s="2">
        <v>36.310299999999998</v>
      </c>
      <c r="K881">
        <v>29</v>
      </c>
      <c r="L881" s="2">
        <v>29.9</v>
      </c>
    </row>
    <row r="882" spans="1:12" x14ac:dyDescent="0.25">
      <c r="A882">
        <v>11964</v>
      </c>
      <c r="B882" s="2">
        <v>95.262079999999997</v>
      </c>
      <c r="C882" s="3">
        <v>2048</v>
      </c>
      <c r="D882" s="4">
        <v>35620</v>
      </c>
      <c r="E882" t="s">
        <v>2064</v>
      </c>
      <c r="F882" s="4" t="s">
        <v>1280</v>
      </c>
      <c r="G882" s="5">
        <v>1449</v>
      </c>
      <c r="H882" s="6">
        <v>0.56659760000000003</v>
      </c>
      <c r="I882" s="7">
        <v>133.47200000000001</v>
      </c>
    </row>
    <row r="883" spans="1:12" x14ac:dyDescent="0.25">
      <c r="A883">
        <v>2113</v>
      </c>
      <c r="B883" s="2">
        <v>95.260339999999999</v>
      </c>
      <c r="C883" s="3">
        <v>7360</v>
      </c>
      <c r="D883" s="4">
        <v>14460</v>
      </c>
      <c r="E883" t="s">
        <v>311</v>
      </c>
      <c r="F883" s="4" t="s">
        <v>21</v>
      </c>
      <c r="G883" s="5">
        <v>5847</v>
      </c>
      <c r="H883" s="6">
        <v>0.75320679999999995</v>
      </c>
      <c r="I883" s="7">
        <v>101.09399999999999</v>
      </c>
      <c r="J883" s="2">
        <v>36.333300000000001</v>
      </c>
      <c r="K883">
        <v>3</v>
      </c>
    </row>
    <row r="884" spans="1:12" x14ac:dyDescent="0.25">
      <c r="A884">
        <v>10013</v>
      </c>
      <c r="B884" s="2">
        <v>95.254220000000004</v>
      </c>
      <c r="C884" s="3">
        <v>26937</v>
      </c>
      <c r="D884" s="4">
        <v>35620</v>
      </c>
      <c r="E884" t="s">
        <v>1789</v>
      </c>
      <c r="F884" s="4" t="s">
        <v>1280</v>
      </c>
      <c r="G884" s="5">
        <v>19718</v>
      </c>
      <c r="H884" s="6">
        <v>0.62942489999999995</v>
      </c>
      <c r="I884" s="7">
        <v>122.47199999999999</v>
      </c>
      <c r="J884" s="2">
        <v>30.142900000000001</v>
      </c>
      <c r="K884">
        <v>28</v>
      </c>
      <c r="L884" s="2">
        <v>6.8</v>
      </c>
    </row>
    <row r="885" spans="1:12" x14ac:dyDescent="0.25">
      <c r="A885">
        <v>93923</v>
      </c>
      <c r="B885" s="2">
        <v>95.246970000000005</v>
      </c>
      <c r="C885" s="3">
        <v>12954</v>
      </c>
      <c r="D885" s="4">
        <v>41500</v>
      </c>
      <c r="E885" t="s">
        <v>823</v>
      </c>
      <c r="F885" s="4" t="s">
        <v>15368</v>
      </c>
      <c r="G885" s="5">
        <v>10574</v>
      </c>
      <c r="H885" s="6">
        <v>0.61134750000000004</v>
      </c>
      <c r="I885" s="7">
        <v>125.59</v>
      </c>
      <c r="J885" s="2">
        <v>39</v>
      </c>
      <c r="K885">
        <v>15</v>
      </c>
      <c r="L885" s="2">
        <v>45</v>
      </c>
    </row>
    <row r="886" spans="1:12" x14ac:dyDescent="0.25">
      <c r="A886">
        <v>90069</v>
      </c>
      <c r="B886" s="2">
        <v>95.240039999999993</v>
      </c>
      <c r="C886" s="3">
        <v>20426</v>
      </c>
      <c r="D886" s="4">
        <v>31080</v>
      </c>
      <c r="E886" t="s">
        <v>15369</v>
      </c>
      <c r="F886" s="4" t="s">
        <v>15368</v>
      </c>
      <c r="G886" s="5">
        <v>18350</v>
      </c>
      <c r="H886" s="6">
        <v>0.62626700000000002</v>
      </c>
      <c r="I886" s="7">
        <v>122.996</v>
      </c>
      <c r="J886" s="2">
        <v>30.761900000000001</v>
      </c>
      <c r="K886">
        <v>21</v>
      </c>
      <c r="L886" s="2">
        <v>8.3000000000000007</v>
      </c>
    </row>
    <row r="887" spans="1:12" x14ac:dyDescent="0.25">
      <c r="A887">
        <v>66223</v>
      </c>
      <c r="B887" s="2">
        <v>95.232219999999998</v>
      </c>
      <c r="C887" s="3">
        <v>22284</v>
      </c>
      <c r="D887" s="4">
        <v>28140</v>
      </c>
      <c r="E887" t="s">
        <v>12516</v>
      </c>
      <c r="F887" s="4" t="s">
        <v>12494</v>
      </c>
      <c r="G887" s="5">
        <v>14406</v>
      </c>
      <c r="H887" s="6">
        <v>0.67418619999999996</v>
      </c>
      <c r="I887" s="7">
        <v>114.714</v>
      </c>
      <c r="J887" s="2">
        <v>47.375</v>
      </c>
      <c r="K887">
        <v>8</v>
      </c>
    </row>
    <row r="888" spans="1:12" x14ac:dyDescent="0.25">
      <c r="A888">
        <v>22030</v>
      </c>
      <c r="B888" s="2">
        <v>95.220190000000002</v>
      </c>
      <c r="C888" s="3">
        <v>56960</v>
      </c>
      <c r="D888" s="4">
        <v>47900</v>
      </c>
      <c r="E888" t="s">
        <v>1102</v>
      </c>
      <c r="F888" s="4" t="s">
        <v>4335</v>
      </c>
      <c r="G888" s="5">
        <v>35830</v>
      </c>
      <c r="H888" s="6">
        <v>0.58490089999999995</v>
      </c>
      <c r="I888" s="7">
        <v>130.10400000000001</v>
      </c>
      <c r="J888" s="2">
        <v>35.723399999999998</v>
      </c>
      <c r="K888">
        <v>94</v>
      </c>
      <c r="L888" s="2">
        <v>26.9</v>
      </c>
    </row>
    <row r="889" spans="1:12" x14ac:dyDescent="0.25">
      <c r="A889">
        <v>94592</v>
      </c>
      <c r="B889" s="2">
        <v>95.211489999999998</v>
      </c>
      <c r="C889" s="3">
        <v>651</v>
      </c>
      <c r="D889" s="4">
        <v>46700</v>
      </c>
      <c r="E889" t="s">
        <v>15789</v>
      </c>
      <c r="F889" s="4" t="s">
        <v>15368</v>
      </c>
      <c r="G889" s="5">
        <v>524</v>
      </c>
      <c r="H889" s="6">
        <v>0.71428570000000002</v>
      </c>
      <c r="I889" s="7">
        <v>107.532</v>
      </c>
      <c r="J889" s="2">
        <v>27</v>
      </c>
      <c r="K889">
        <v>2</v>
      </c>
    </row>
    <row r="890" spans="1:12" x14ac:dyDescent="0.25">
      <c r="A890">
        <v>92385</v>
      </c>
      <c r="B890" s="2">
        <v>95.211299999999994</v>
      </c>
      <c r="C890" s="3">
        <v>268</v>
      </c>
      <c r="D890" s="4">
        <v>40140</v>
      </c>
      <c r="E890" t="s">
        <v>15555</v>
      </c>
      <c r="F890" s="4" t="s">
        <v>15368</v>
      </c>
      <c r="G890" s="5">
        <v>184</v>
      </c>
      <c r="H890" s="6">
        <v>0.625</v>
      </c>
      <c r="I890" s="7">
        <v>122.941</v>
      </c>
    </row>
    <row r="891" spans="1:12" x14ac:dyDescent="0.25">
      <c r="A891">
        <v>8510</v>
      </c>
      <c r="B891" s="2">
        <v>95.210499999999996</v>
      </c>
      <c r="C891" s="3">
        <v>4730</v>
      </c>
      <c r="D891" s="4">
        <v>35620</v>
      </c>
      <c r="E891" t="s">
        <v>1702</v>
      </c>
      <c r="F891" s="4" t="s">
        <v>1341</v>
      </c>
      <c r="G891" s="5">
        <v>3197</v>
      </c>
      <c r="H891" s="6">
        <v>0.51767280000000004</v>
      </c>
      <c r="I891" s="7">
        <v>141.48400000000001</v>
      </c>
      <c r="J891" s="2">
        <v>33.666699999999999</v>
      </c>
      <c r="K891">
        <v>3</v>
      </c>
    </row>
    <row r="892" spans="1:12" x14ac:dyDescent="0.25">
      <c r="A892">
        <v>29451</v>
      </c>
      <c r="B892" s="2">
        <v>95.208960000000005</v>
      </c>
      <c r="C892" s="3">
        <v>4271</v>
      </c>
      <c r="D892" s="4">
        <v>16700</v>
      </c>
      <c r="E892" t="s">
        <v>6233</v>
      </c>
      <c r="F892" s="4" t="s">
        <v>6130</v>
      </c>
      <c r="G892" s="5">
        <v>3239</v>
      </c>
      <c r="H892" s="6">
        <v>0.70392100000000002</v>
      </c>
      <c r="I892" s="7">
        <v>109.09699999999999</v>
      </c>
      <c r="J892" s="2">
        <v>41.142899999999997</v>
      </c>
      <c r="K892">
        <v>7</v>
      </c>
    </row>
    <row r="893" spans="1:12" x14ac:dyDescent="0.25">
      <c r="A893">
        <v>98065</v>
      </c>
      <c r="B893" s="2">
        <v>95.206190000000007</v>
      </c>
      <c r="C893" s="3">
        <v>13201</v>
      </c>
      <c r="D893" s="4">
        <v>42660</v>
      </c>
      <c r="E893" t="s">
        <v>16361</v>
      </c>
      <c r="F893" s="4" t="s">
        <v>16344</v>
      </c>
      <c r="G893" s="5">
        <v>8338</v>
      </c>
      <c r="H893" s="6">
        <v>0.56968099999999999</v>
      </c>
      <c r="I893" s="7">
        <v>132.245</v>
      </c>
      <c r="J893" s="2">
        <v>38.7273</v>
      </c>
      <c r="K893">
        <v>11</v>
      </c>
      <c r="L893" s="2">
        <v>43.5</v>
      </c>
    </row>
    <row r="894" spans="1:12" x14ac:dyDescent="0.25">
      <c r="A894">
        <v>92782</v>
      </c>
      <c r="B894" s="2">
        <v>95.200550000000007</v>
      </c>
      <c r="C894" s="3">
        <v>22583</v>
      </c>
      <c r="D894" s="4">
        <v>31080</v>
      </c>
      <c r="E894" t="s">
        <v>9453</v>
      </c>
      <c r="F894" s="4" t="s">
        <v>15368</v>
      </c>
      <c r="G894" s="5">
        <v>15210</v>
      </c>
      <c r="H894" s="6">
        <v>0.63379350000000001</v>
      </c>
      <c r="I894" s="7">
        <v>121.133</v>
      </c>
      <c r="J894" s="2">
        <v>24.166699999999999</v>
      </c>
      <c r="K894">
        <v>6</v>
      </c>
    </row>
    <row r="895" spans="1:12" x14ac:dyDescent="0.25">
      <c r="A895">
        <v>8003</v>
      </c>
      <c r="B895" s="2">
        <v>95.191860000000005</v>
      </c>
      <c r="C895" s="3">
        <v>30573</v>
      </c>
      <c r="D895" s="4">
        <v>37980</v>
      </c>
      <c r="E895" t="s">
        <v>1574</v>
      </c>
      <c r="F895" s="4" t="s">
        <v>1341</v>
      </c>
      <c r="G895" s="5">
        <v>21159</v>
      </c>
      <c r="H895" s="6">
        <v>0.63018099999999999</v>
      </c>
      <c r="I895" s="7">
        <v>121.727</v>
      </c>
      <c r="J895" s="2">
        <v>30.576899999999998</v>
      </c>
      <c r="K895">
        <v>26</v>
      </c>
      <c r="L895" s="2">
        <v>7.9</v>
      </c>
    </row>
    <row r="896" spans="1:12" x14ac:dyDescent="0.25">
      <c r="A896">
        <v>20132</v>
      </c>
      <c r="B896" s="2">
        <v>95.184229999999999</v>
      </c>
      <c r="C896" s="3">
        <v>17531</v>
      </c>
      <c r="D896" s="4">
        <v>47900</v>
      </c>
      <c r="E896" t="s">
        <v>4343</v>
      </c>
      <c r="F896" s="4" t="s">
        <v>4335</v>
      </c>
      <c r="G896" s="5">
        <v>10656</v>
      </c>
      <c r="H896" s="6">
        <v>0.53500380000000003</v>
      </c>
      <c r="I896" s="7">
        <v>138.09200000000001</v>
      </c>
      <c r="J896" s="2">
        <v>44.666699999999999</v>
      </c>
      <c r="K896">
        <v>18</v>
      </c>
      <c r="L896" s="2">
        <v>75.3</v>
      </c>
    </row>
    <row r="897" spans="1:12" x14ac:dyDescent="0.25">
      <c r="A897">
        <v>21082</v>
      </c>
      <c r="B897" s="2">
        <v>95.181629999999998</v>
      </c>
      <c r="C897" s="3">
        <v>351</v>
      </c>
      <c r="D897" s="4">
        <v>12580</v>
      </c>
      <c r="E897" t="s">
        <v>4483</v>
      </c>
      <c r="F897" s="4" t="s">
        <v>4361</v>
      </c>
      <c r="G897" s="5">
        <v>256</v>
      </c>
      <c r="H897" s="6">
        <v>0.54863810000000002</v>
      </c>
      <c r="I897" s="7">
        <v>135.625</v>
      </c>
    </row>
    <row r="898" spans="1:12" x14ac:dyDescent="0.25">
      <c r="A898">
        <v>98117</v>
      </c>
      <c r="B898" s="2">
        <v>95.175880000000006</v>
      </c>
      <c r="C898" s="3">
        <v>31777</v>
      </c>
      <c r="D898" s="4">
        <v>42660</v>
      </c>
      <c r="E898" t="s">
        <v>16366</v>
      </c>
      <c r="F898" s="4" t="s">
        <v>16344</v>
      </c>
      <c r="G898" s="5">
        <v>23736</v>
      </c>
      <c r="H898" s="6">
        <v>0.64923960000000003</v>
      </c>
      <c r="I898" s="7">
        <v>118.238</v>
      </c>
      <c r="J898" s="2">
        <v>35.459499999999998</v>
      </c>
      <c r="K898">
        <v>74</v>
      </c>
      <c r="L898" s="2">
        <v>25.8</v>
      </c>
    </row>
    <row r="899" spans="1:12" x14ac:dyDescent="0.25">
      <c r="A899">
        <v>33156</v>
      </c>
      <c r="B899" s="2">
        <v>95.164829999999995</v>
      </c>
      <c r="C899" s="3">
        <v>33805</v>
      </c>
      <c r="D899" s="4">
        <v>33100</v>
      </c>
      <c r="E899" t="s">
        <v>5277</v>
      </c>
      <c r="F899" s="4" t="s">
        <v>6689</v>
      </c>
      <c r="G899" s="5">
        <v>22492</v>
      </c>
      <c r="H899" s="6">
        <v>0.59225499999999998</v>
      </c>
      <c r="I899" s="7">
        <v>128.01499999999999</v>
      </c>
      <c r="J899" s="2">
        <v>26.483899999999998</v>
      </c>
      <c r="K899">
        <v>31</v>
      </c>
      <c r="L899" s="2">
        <v>1.5</v>
      </c>
    </row>
    <row r="900" spans="1:12" x14ac:dyDescent="0.25">
      <c r="A900">
        <v>78737</v>
      </c>
      <c r="B900" s="2">
        <v>95.1571</v>
      </c>
      <c r="C900" s="3">
        <v>14166</v>
      </c>
      <c r="D900" s="4">
        <v>12420</v>
      </c>
      <c r="E900" t="s">
        <v>3573</v>
      </c>
      <c r="F900" s="4" t="s">
        <v>13752</v>
      </c>
      <c r="G900" s="5">
        <v>9727</v>
      </c>
      <c r="H900" s="6">
        <v>0.59185770000000004</v>
      </c>
      <c r="I900" s="7">
        <v>128.08000000000001</v>
      </c>
      <c r="J900" s="2">
        <v>38.222200000000001</v>
      </c>
      <c r="K900">
        <v>9</v>
      </c>
    </row>
    <row r="901" spans="1:12" x14ac:dyDescent="0.25">
      <c r="A901">
        <v>19350</v>
      </c>
      <c r="B901" s="2">
        <v>95.152950000000004</v>
      </c>
      <c r="C901" s="3">
        <v>11463</v>
      </c>
      <c r="D901" s="4">
        <v>37980</v>
      </c>
      <c r="E901" t="s">
        <v>4243</v>
      </c>
      <c r="F901" s="4" t="s">
        <v>3003</v>
      </c>
      <c r="G901" s="5">
        <v>7631</v>
      </c>
      <c r="H901" s="6">
        <v>0.54979040000000001</v>
      </c>
      <c r="I901" s="7">
        <v>135.31299999999999</v>
      </c>
      <c r="J901" s="2">
        <v>37</v>
      </c>
      <c r="K901">
        <v>11</v>
      </c>
      <c r="L901" s="2">
        <v>33.4</v>
      </c>
    </row>
    <row r="902" spans="1:12" x14ac:dyDescent="0.25">
      <c r="A902">
        <v>11569</v>
      </c>
      <c r="B902" s="2">
        <v>95.150899999999993</v>
      </c>
      <c r="C902" s="3">
        <v>1284</v>
      </c>
      <c r="D902" s="4">
        <v>35620</v>
      </c>
      <c r="E902" t="s">
        <v>1954</v>
      </c>
      <c r="F902" s="4" t="s">
        <v>1280</v>
      </c>
      <c r="G902" s="5">
        <v>958</v>
      </c>
      <c r="H902" s="6">
        <v>0.55161629999999995</v>
      </c>
      <c r="I902" s="7">
        <v>134.89599999999999</v>
      </c>
      <c r="J902" s="2">
        <v>29.333300000000001</v>
      </c>
      <c r="K902">
        <v>3</v>
      </c>
    </row>
    <row r="903" spans="1:12" x14ac:dyDescent="0.25">
      <c r="A903">
        <v>3049</v>
      </c>
      <c r="B903" s="2">
        <v>95.149349999999998</v>
      </c>
      <c r="C903" s="3">
        <v>7721</v>
      </c>
      <c r="D903" s="4">
        <v>31700</v>
      </c>
      <c r="E903" t="s">
        <v>528</v>
      </c>
      <c r="F903" s="4" t="s">
        <v>520</v>
      </c>
      <c r="G903" s="5">
        <v>5512</v>
      </c>
      <c r="H903" s="6">
        <v>0.61266330000000002</v>
      </c>
      <c r="I903" s="7">
        <v>124.318</v>
      </c>
      <c r="J903" s="2">
        <v>35.2727</v>
      </c>
      <c r="K903">
        <v>11</v>
      </c>
      <c r="L903" s="2">
        <v>25</v>
      </c>
    </row>
    <row r="904" spans="1:12" x14ac:dyDescent="0.25">
      <c r="A904">
        <v>92887</v>
      </c>
      <c r="B904" s="2">
        <v>95.144810000000007</v>
      </c>
      <c r="C904" s="3">
        <v>20070</v>
      </c>
      <c r="D904" s="4">
        <v>31080</v>
      </c>
      <c r="E904" t="s">
        <v>15603</v>
      </c>
      <c r="F904" s="4" t="s">
        <v>15368</v>
      </c>
      <c r="G904" s="5">
        <v>13394</v>
      </c>
      <c r="H904" s="6">
        <v>0.52814689999999997</v>
      </c>
      <c r="I904" s="7">
        <v>138.91999999999999</v>
      </c>
      <c r="J904" s="2">
        <v>34.166699999999999</v>
      </c>
      <c r="K904">
        <v>6</v>
      </c>
    </row>
    <row r="905" spans="1:12" x14ac:dyDescent="0.25">
      <c r="A905">
        <v>2474</v>
      </c>
      <c r="B905" s="2">
        <v>95.136799999999994</v>
      </c>
      <c r="C905" s="3">
        <v>27113</v>
      </c>
      <c r="D905" s="4">
        <v>14460</v>
      </c>
      <c r="E905" t="s">
        <v>374</v>
      </c>
      <c r="F905" s="4" t="s">
        <v>21</v>
      </c>
      <c r="G905" s="5">
        <v>20145</v>
      </c>
      <c r="H905" s="6">
        <v>0.66080919999999999</v>
      </c>
      <c r="I905" s="7">
        <v>115.98</v>
      </c>
      <c r="J905" s="2">
        <v>31.3279</v>
      </c>
      <c r="K905">
        <v>61</v>
      </c>
      <c r="L905" s="2">
        <v>9.5</v>
      </c>
    </row>
    <row r="906" spans="1:12" x14ac:dyDescent="0.25">
      <c r="A906">
        <v>37220</v>
      </c>
      <c r="B906" s="2">
        <v>95.130960000000002</v>
      </c>
      <c r="C906" s="3">
        <v>5774</v>
      </c>
      <c r="D906" s="4">
        <v>34980</v>
      </c>
      <c r="E906" t="s">
        <v>5777</v>
      </c>
      <c r="F906" s="4" t="s">
        <v>7348</v>
      </c>
      <c r="G906" s="5">
        <v>4256</v>
      </c>
      <c r="H906" s="6">
        <v>0.68193559999999998</v>
      </c>
      <c r="I906" s="7">
        <v>112.267</v>
      </c>
      <c r="J906" s="2">
        <v>40</v>
      </c>
      <c r="K906">
        <v>14</v>
      </c>
      <c r="L906" s="2">
        <v>50.9</v>
      </c>
    </row>
    <row r="907" spans="1:12" x14ac:dyDescent="0.25">
      <c r="A907">
        <v>7058</v>
      </c>
      <c r="B907" s="2">
        <v>95.128969999999995</v>
      </c>
      <c r="C907" s="3">
        <v>6165</v>
      </c>
      <c r="D907" s="4">
        <v>35620</v>
      </c>
      <c r="E907" t="s">
        <v>1378</v>
      </c>
      <c r="F907" s="4" t="s">
        <v>1341</v>
      </c>
      <c r="G907" s="5">
        <v>4024</v>
      </c>
      <c r="H907" s="6">
        <v>0.62176940000000003</v>
      </c>
      <c r="I907" s="7">
        <v>122.652</v>
      </c>
    </row>
    <row r="908" spans="1:12" x14ac:dyDescent="0.25">
      <c r="A908">
        <v>7830</v>
      </c>
      <c r="B908" s="2">
        <v>95.126900000000006</v>
      </c>
      <c r="C908" s="3">
        <v>6673</v>
      </c>
      <c r="D908" s="4">
        <v>35620</v>
      </c>
      <c r="E908" t="s">
        <v>1526</v>
      </c>
      <c r="F908" s="4" t="s">
        <v>1341</v>
      </c>
      <c r="G908" s="5">
        <v>4670</v>
      </c>
      <c r="H908" s="6">
        <v>0.55203429999999998</v>
      </c>
      <c r="I908" s="7">
        <v>134.64699999999999</v>
      </c>
      <c r="J908" s="2">
        <v>37.4</v>
      </c>
      <c r="K908">
        <v>10</v>
      </c>
      <c r="L908" s="2">
        <v>36</v>
      </c>
    </row>
    <row r="909" spans="1:12" x14ac:dyDescent="0.25">
      <c r="A909">
        <v>30338</v>
      </c>
      <c r="B909" s="2">
        <v>95.120189999999994</v>
      </c>
      <c r="C909" s="3">
        <v>33446</v>
      </c>
      <c r="D909" s="4">
        <v>12060</v>
      </c>
      <c r="E909" t="s">
        <v>2948</v>
      </c>
      <c r="F909" s="4" t="s">
        <v>6363</v>
      </c>
      <c r="G909" s="5">
        <v>23364</v>
      </c>
      <c r="H909" s="6">
        <v>0.69140559999999995</v>
      </c>
      <c r="I909" s="7">
        <v>110.43899999999999</v>
      </c>
      <c r="J909" s="2">
        <v>37.078899999999997</v>
      </c>
      <c r="K909">
        <v>38</v>
      </c>
      <c r="L909" s="2">
        <v>34</v>
      </c>
    </row>
    <row r="910" spans="1:12" x14ac:dyDescent="0.25">
      <c r="A910">
        <v>20141</v>
      </c>
      <c r="B910" s="2">
        <v>95.113680000000002</v>
      </c>
      <c r="C910" s="3">
        <v>6275</v>
      </c>
      <c r="D910" s="4">
        <v>47900</v>
      </c>
      <c r="E910" t="s">
        <v>4348</v>
      </c>
      <c r="F910" s="4" t="s">
        <v>4335</v>
      </c>
      <c r="G910" s="5">
        <v>3822</v>
      </c>
      <c r="H910" s="6">
        <v>0.55782310000000002</v>
      </c>
      <c r="I910" s="7">
        <v>133.32</v>
      </c>
      <c r="J910" s="2">
        <v>41.25</v>
      </c>
      <c r="K910">
        <v>8</v>
      </c>
    </row>
    <row r="911" spans="1:12" x14ac:dyDescent="0.25">
      <c r="A911">
        <v>33301</v>
      </c>
      <c r="B911" s="2">
        <v>95.110069999999993</v>
      </c>
      <c r="C911" s="3">
        <v>13211</v>
      </c>
      <c r="D911" s="4">
        <v>33100</v>
      </c>
      <c r="E911" t="s">
        <v>6877</v>
      </c>
      <c r="F911" s="4" t="s">
        <v>6689</v>
      </c>
      <c r="G911" s="5">
        <v>11281</v>
      </c>
      <c r="H911" s="6">
        <v>0.60468</v>
      </c>
      <c r="I911" s="7">
        <v>125.197</v>
      </c>
      <c r="J911" s="2">
        <v>34.333300000000001</v>
      </c>
      <c r="K911">
        <v>9</v>
      </c>
    </row>
    <row r="912" spans="1:12" x14ac:dyDescent="0.25">
      <c r="A912">
        <v>60189</v>
      </c>
      <c r="B912" s="2">
        <v>95.102289999999996</v>
      </c>
      <c r="C912" s="3">
        <v>31631</v>
      </c>
      <c r="D912" s="4">
        <v>16980</v>
      </c>
      <c r="E912" t="s">
        <v>10703</v>
      </c>
      <c r="F912" s="4" t="s">
        <v>11490</v>
      </c>
      <c r="G912" s="5">
        <v>21222</v>
      </c>
      <c r="H912" s="6">
        <v>0.6361966</v>
      </c>
      <c r="I912" s="7">
        <v>119.747</v>
      </c>
      <c r="J912" s="2">
        <v>35.642899999999997</v>
      </c>
      <c r="K912">
        <v>28</v>
      </c>
      <c r="L912" s="2">
        <v>26.5</v>
      </c>
    </row>
    <row r="913" spans="1:12" x14ac:dyDescent="0.25">
      <c r="A913">
        <v>6426</v>
      </c>
      <c r="B913" s="2">
        <v>95.096609999999998</v>
      </c>
      <c r="C913" s="3">
        <v>3075</v>
      </c>
      <c r="D913" s="4">
        <v>25540</v>
      </c>
      <c r="E913" t="s">
        <v>268</v>
      </c>
      <c r="F913" s="4" t="s">
        <v>1198</v>
      </c>
      <c r="G913" s="5">
        <v>2529</v>
      </c>
      <c r="H913" s="6">
        <v>0.60711459999999995</v>
      </c>
      <c r="I913" s="7">
        <v>124.271</v>
      </c>
      <c r="J913" s="2">
        <v>32</v>
      </c>
      <c r="K913">
        <v>5</v>
      </c>
    </row>
    <row r="914" spans="1:12" x14ac:dyDescent="0.25">
      <c r="A914">
        <v>8844</v>
      </c>
      <c r="B914" s="2">
        <v>95.089690000000004</v>
      </c>
      <c r="C914" s="3">
        <v>39365</v>
      </c>
      <c r="D914" s="4">
        <v>35620</v>
      </c>
      <c r="E914" t="s">
        <v>560</v>
      </c>
      <c r="F914" s="4" t="s">
        <v>1341</v>
      </c>
      <c r="G914" s="5">
        <v>26372</v>
      </c>
      <c r="H914" s="6">
        <v>0.53649570000000002</v>
      </c>
      <c r="I914" s="7">
        <v>136.273</v>
      </c>
      <c r="J914" s="2">
        <v>35.2941</v>
      </c>
      <c r="K914">
        <v>17</v>
      </c>
      <c r="L914" s="2">
        <v>25.1</v>
      </c>
    </row>
    <row r="915" spans="1:12" x14ac:dyDescent="0.25">
      <c r="A915">
        <v>80304</v>
      </c>
      <c r="B915" s="2">
        <v>95.078959999999995</v>
      </c>
      <c r="C915" s="3">
        <v>26471</v>
      </c>
      <c r="D915" s="4">
        <v>14500</v>
      </c>
      <c r="E915" t="s">
        <v>11423</v>
      </c>
      <c r="F915" s="4" t="s">
        <v>14477</v>
      </c>
      <c r="G915" s="5">
        <v>18510</v>
      </c>
      <c r="H915" s="6">
        <v>0.72350080000000005</v>
      </c>
      <c r="I915" s="7">
        <v>103.895</v>
      </c>
      <c r="J915" s="2">
        <v>34.333300000000001</v>
      </c>
      <c r="K915">
        <v>57</v>
      </c>
      <c r="L915" s="2">
        <v>19.8</v>
      </c>
    </row>
    <row r="916" spans="1:12" x14ac:dyDescent="0.25">
      <c r="A916">
        <v>55317</v>
      </c>
      <c r="B916" s="2">
        <v>95.071399999999997</v>
      </c>
      <c r="C916" s="3">
        <v>20056</v>
      </c>
      <c r="D916" s="4">
        <v>33460</v>
      </c>
      <c r="E916" t="s">
        <v>10470</v>
      </c>
      <c r="F916" s="4" t="s">
        <v>10428</v>
      </c>
      <c r="G916" s="5">
        <v>13024</v>
      </c>
      <c r="H916" s="6">
        <v>0.61402029999999996</v>
      </c>
      <c r="I916" s="7">
        <v>122.77800000000001</v>
      </c>
      <c r="J916" s="2">
        <v>36.333300000000001</v>
      </c>
      <c r="K916">
        <v>3</v>
      </c>
    </row>
    <row r="917" spans="1:12" x14ac:dyDescent="0.25">
      <c r="A917">
        <v>48331</v>
      </c>
      <c r="B917" s="2">
        <v>95.064570000000003</v>
      </c>
      <c r="C917" s="3">
        <v>21615</v>
      </c>
      <c r="D917" s="4">
        <v>19820</v>
      </c>
      <c r="E917" t="s">
        <v>662</v>
      </c>
      <c r="F917" s="4" t="s">
        <v>9106</v>
      </c>
      <c r="G917" s="5">
        <v>15541</v>
      </c>
      <c r="H917" s="6">
        <v>0.62926260000000001</v>
      </c>
      <c r="I917" s="7">
        <v>120.129</v>
      </c>
      <c r="J917" s="2">
        <v>27.4375</v>
      </c>
      <c r="K917">
        <v>16</v>
      </c>
      <c r="L917" s="2">
        <v>2.2000000000000002</v>
      </c>
    </row>
    <row r="918" spans="1:12" x14ac:dyDescent="0.25">
      <c r="A918">
        <v>85284</v>
      </c>
      <c r="B918" s="2">
        <v>95.057990000000004</v>
      </c>
      <c r="C918" s="3">
        <v>17315</v>
      </c>
      <c r="D918" s="4">
        <v>38060</v>
      </c>
      <c r="E918" t="s">
        <v>14981</v>
      </c>
      <c r="F918" s="4" t="s">
        <v>14962</v>
      </c>
      <c r="G918" s="5">
        <v>11942</v>
      </c>
      <c r="H918" s="6">
        <v>0.62962649999999998</v>
      </c>
      <c r="I918" s="7">
        <v>119.976</v>
      </c>
      <c r="J918" s="2">
        <v>37.119999999999997</v>
      </c>
      <c r="K918">
        <v>25</v>
      </c>
      <c r="L918" s="2">
        <v>34.299999999999997</v>
      </c>
    </row>
    <row r="919" spans="1:12" x14ac:dyDescent="0.25">
      <c r="A919">
        <v>11566</v>
      </c>
      <c r="B919" s="2">
        <v>95.049620000000004</v>
      </c>
      <c r="C919" s="3">
        <v>33791</v>
      </c>
      <c r="D919" s="4">
        <v>35620</v>
      </c>
      <c r="E919" t="s">
        <v>1952</v>
      </c>
      <c r="F919" s="4" t="s">
        <v>1280</v>
      </c>
      <c r="G919" s="5">
        <v>23058</v>
      </c>
      <c r="H919" s="6">
        <v>0.52580450000000001</v>
      </c>
      <c r="I919" s="7">
        <v>137.917</v>
      </c>
      <c r="J919" s="2">
        <v>31.88</v>
      </c>
      <c r="K919">
        <v>25</v>
      </c>
      <c r="L919" s="2">
        <v>10.8</v>
      </c>
    </row>
    <row r="920" spans="1:12" x14ac:dyDescent="0.25">
      <c r="A920">
        <v>11768</v>
      </c>
      <c r="B920" s="2">
        <v>95.040419999999997</v>
      </c>
      <c r="C920" s="3">
        <v>21687</v>
      </c>
      <c r="D920" s="4">
        <v>35620</v>
      </c>
      <c r="E920" t="s">
        <v>2013</v>
      </c>
      <c r="F920" s="4" t="s">
        <v>1280</v>
      </c>
      <c r="G920" s="5">
        <v>15388</v>
      </c>
      <c r="H920" s="6">
        <v>0.55968549999999995</v>
      </c>
      <c r="I920" s="7">
        <v>132.03800000000001</v>
      </c>
      <c r="J920" s="2">
        <v>32.173900000000003</v>
      </c>
      <c r="K920">
        <v>23</v>
      </c>
      <c r="L920" s="2">
        <v>11.6</v>
      </c>
    </row>
    <row r="921" spans="1:12" x14ac:dyDescent="0.25">
      <c r="A921">
        <v>80921</v>
      </c>
      <c r="B921" s="2">
        <v>95.033739999999995</v>
      </c>
      <c r="C921" s="3">
        <v>19673</v>
      </c>
      <c r="D921" s="4">
        <v>17820</v>
      </c>
      <c r="E921" t="s">
        <v>14565</v>
      </c>
      <c r="F921" s="4" t="s">
        <v>14477</v>
      </c>
      <c r="G921" s="5">
        <v>12496</v>
      </c>
      <c r="H921" s="6">
        <v>0.620869</v>
      </c>
      <c r="I921" s="7">
        <v>121.41200000000001</v>
      </c>
      <c r="J921" s="2">
        <v>43.333300000000001</v>
      </c>
      <c r="K921">
        <v>9</v>
      </c>
    </row>
    <row r="922" spans="1:12" x14ac:dyDescent="0.25">
      <c r="A922">
        <v>6482</v>
      </c>
      <c r="B922" s="2">
        <v>95.028949999999995</v>
      </c>
      <c r="C922" s="3">
        <v>11288</v>
      </c>
      <c r="D922" s="4">
        <v>14860</v>
      </c>
      <c r="E922" t="s">
        <v>1302</v>
      </c>
      <c r="F922" s="4" t="s">
        <v>1198</v>
      </c>
      <c r="G922" s="5">
        <v>7521</v>
      </c>
      <c r="H922" s="6">
        <v>0.55517150000000004</v>
      </c>
      <c r="I922" s="7">
        <v>132.66300000000001</v>
      </c>
      <c r="J922" s="2">
        <v>38.25</v>
      </c>
      <c r="K922">
        <v>12</v>
      </c>
      <c r="L922" s="2">
        <v>41.1</v>
      </c>
    </row>
    <row r="923" spans="1:12" x14ac:dyDescent="0.25">
      <c r="A923">
        <v>63040</v>
      </c>
      <c r="B923" s="2">
        <v>95.025899999999993</v>
      </c>
      <c r="C923" s="3">
        <v>8395</v>
      </c>
      <c r="D923" s="4">
        <v>41180</v>
      </c>
      <c r="E923" t="s">
        <v>5866</v>
      </c>
      <c r="F923" s="4" t="s">
        <v>12102</v>
      </c>
      <c r="G923" s="5">
        <v>5237</v>
      </c>
      <c r="H923" s="6">
        <v>0.63039330000000005</v>
      </c>
      <c r="I923" s="7">
        <v>119.65300000000001</v>
      </c>
      <c r="J923" s="2">
        <v>31.8</v>
      </c>
      <c r="K923">
        <v>5</v>
      </c>
    </row>
    <row r="924" spans="1:12" x14ac:dyDescent="0.25">
      <c r="A924">
        <v>55446</v>
      </c>
      <c r="B924" s="2">
        <v>95.021199999999993</v>
      </c>
      <c r="C924" s="3">
        <v>21209</v>
      </c>
      <c r="D924" s="4">
        <v>33460</v>
      </c>
      <c r="E924" t="s">
        <v>10500</v>
      </c>
      <c r="F924" s="4" t="s">
        <v>10428</v>
      </c>
      <c r="G924" s="5">
        <v>14406</v>
      </c>
      <c r="H924" s="6">
        <v>0.65451899999999996</v>
      </c>
      <c r="I924" s="7">
        <v>115.473</v>
      </c>
      <c r="J924" s="2">
        <v>41.133299999999998</v>
      </c>
      <c r="K924">
        <v>15</v>
      </c>
      <c r="L924" s="2">
        <v>57.6</v>
      </c>
    </row>
    <row r="925" spans="1:12" x14ac:dyDescent="0.25">
      <c r="A925">
        <v>15217</v>
      </c>
      <c r="B925" s="2">
        <v>95.013220000000004</v>
      </c>
      <c r="C925" s="3">
        <v>27549</v>
      </c>
      <c r="D925" s="4">
        <v>38300</v>
      </c>
      <c r="E925" t="s">
        <v>3081</v>
      </c>
      <c r="F925" s="4" t="s">
        <v>3003</v>
      </c>
      <c r="G925" s="5">
        <v>18917</v>
      </c>
      <c r="H925" s="6">
        <v>0.70329839999999999</v>
      </c>
      <c r="I925" s="7">
        <v>106.973</v>
      </c>
      <c r="J925" s="2">
        <v>31.1159</v>
      </c>
      <c r="K925">
        <v>69</v>
      </c>
      <c r="L925" s="2">
        <v>9</v>
      </c>
    </row>
    <row r="926" spans="1:12" x14ac:dyDescent="0.25">
      <c r="A926">
        <v>60175</v>
      </c>
      <c r="B926" s="2">
        <v>95.004750000000001</v>
      </c>
      <c r="C926" s="3">
        <v>26068</v>
      </c>
      <c r="D926" s="4">
        <v>16980</v>
      </c>
      <c r="E926" t="s">
        <v>5024</v>
      </c>
      <c r="F926" s="4" t="s">
        <v>11490</v>
      </c>
      <c r="G926" s="5">
        <v>16517</v>
      </c>
      <c r="H926" s="6">
        <v>0.56499359999999998</v>
      </c>
      <c r="I926" s="7">
        <v>130.81299999999999</v>
      </c>
      <c r="J926" s="2">
        <v>33.6</v>
      </c>
      <c r="K926">
        <v>15</v>
      </c>
      <c r="L926" s="2">
        <v>16.8</v>
      </c>
    </row>
    <row r="927" spans="1:12" x14ac:dyDescent="0.25">
      <c r="A927">
        <v>22031</v>
      </c>
      <c r="B927" s="2">
        <v>94.995270000000005</v>
      </c>
      <c r="C927" s="3">
        <v>31680</v>
      </c>
      <c r="D927" s="4">
        <v>47900</v>
      </c>
      <c r="E927" t="s">
        <v>1102</v>
      </c>
      <c r="F927" s="4" t="s">
        <v>4335</v>
      </c>
      <c r="G927" s="5">
        <v>23077</v>
      </c>
      <c r="H927" s="6">
        <v>0.61838110000000002</v>
      </c>
      <c r="I927" s="7">
        <v>121.56699999999999</v>
      </c>
      <c r="J927" s="2">
        <v>37.463799999999999</v>
      </c>
      <c r="K927">
        <v>69</v>
      </c>
      <c r="L927" s="2">
        <v>36.5</v>
      </c>
    </row>
    <row r="928" spans="1:12" x14ac:dyDescent="0.25">
      <c r="A928">
        <v>48323</v>
      </c>
      <c r="B928" s="2">
        <v>94.986760000000004</v>
      </c>
      <c r="C928" s="3">
        <v>17535</v>
      </c>
      <c r="D928" s="4">
        <v>19820</v>
      </c>
      <c r="E928" t="s">
        <v>2898</v>
      </c>
      <c r="F928" s="4" t="s">
        <v>9106</v>
      </c>
      <c r="G928" s="5">
        <v>12461</v>
      </c>
      <c r="H928" s="6">
        <v>0.5940936</v>
      </c>
      <c r="I928" s="7">
        <v>125.721</v>
      </c>
      <c r="J928" s="2">
        <v>22.2</v>
      </c>
      <c r="K928">
        <v>10</v>
      </c>
      <c r="L928" s="2">
        <v>0.2</v>
      </c>
    </row>
    <row r="929" spans="1:12" x14ac:dyDescent="0.25">
      <c r="A929">
        <v>11560</v>
      </c>
      <c r="B929" s="2">
        <v>94.982699999999994</v>
      </c>
      <c r="C929" s="3">
        <v>6334</v>
      </c>
      <c r="D929" s="4">
        <v>35620</v>
      </c>
      <c r="E929" t="s">
        <v>1948</v>
      </c>
      <c r="F929" s="4" t="s">
        <v>1280</v>
      </c>
      <c r="G929" s="5">
        <v>4477</v>
      </c>
      <c r="H929" s="6">
        <v>0.52177799999999996</v>
      </c>
      <c r="I929" s="7">
        <v>138.11000000000001</v>
      </c>
      <c r="J929" s="2">
        <v>24.666699999999999</v>
      </c>
      <c r="K929">
        <v>3</v>
      </c>
    </row>
    <row r="930" spans="1:12" x14ac:dyDescent="0.25">
      <c r="A930">
        <v>21140</v>
      </c>
      <c r="B930" s="2">
        <v>94.981030000000004</v>
      </c>
      <c r="C930" s="3">
        <v>3385</v>
      </c>
      <c r="D930" s="4">
        <v>12580</v>
      </c>
      <c r="E930" t="s">
        <v>4501</v>
      </c>
      <c r="F930" s="4" t="s">
        <v>4361</v>
      </c>
      <c r="G930" s="5">
        <v>2505</v>
      </c>
      <c r="H930" s="6">
        <v>0.44471060000000001</v>
      </c>
      <c r="I930" s="7">
        <v>151.38900000000001</v>
      </c>
      <c r="J930" s="2">
        <v>47.333300000000001</v>
      </c>
      <c r="K930">
        <v>6</v>
      </c>
    </row>
    <row r="931" spans="1:12" x14ac:dyDescent="0.25">
      <c r="A931">
        <v>8056</v>
      </c>
      <c r="B931" s="2">
        <v>94.979749999999996</v>
      </c>
      <c r="C931" s="3">
        <v>4639</v>
      </c>
      <c r="D931" s="4">
        <v>37980</v>
      </c>
      <c r="E931" t="s">
        <v>1611</v>
      </c>
      <c r="F931" s="4" t="s">
        <v>1341</v>
      </c>
      <c r="G931" s="5">
        <v>2880</v>
      </c>
      <c r="H931" s="6">
        <v>0.47499999999999998</v>
      </c>
      <c r="I931" s="7">
        <v>146.05799999999999</v>
      </c>
      <c r="J931" s="2">
        <v>38</v>
      </c>
      <c r="K931">
        <v>1</v>
      </c>
    </row>
    <row r="932" spans="1:12" x14ac:dyDescent="0.25">
      <c r="A932">
        <v>53092</v>
      </c>
      <c r="B932" s="2">
        <v>94.975369999999998</v>
      </c>
      <c r="C932" s="3">
        <v>20916</v>
      </c>
      <c r="D932" s="4">
        <v>33340</v>
      </c>
      <c r="E932" t="s">
        <v>10069</v>
      </c>
      <c r="F932" s="4" t="s">
        <v>10031</v>
      </c>
      <c r="G932" s="5">
        <v>15336</v>
      </c>
      <c r="H932" s="6">
        <v>0.6179827</v>
      </c>
      <c r="I932" s="7">
        <v>121.348</v>
      </c>
      <c r="J932" s="2">
        <v>31.8462</v>
      </c>
      <c r="K932">
        <v>26</v>
      </c>
      <c r="L932" s="2">
        <v>10.8</v>
      </c>
    </row>
    <row r="933" spans="1:12" x14ac:dyDescent="0.25">
      <c r="A933">
        <v>48864</v>
      </c>
      <c r="B933" s="2">
        <v>94.968369999999993</v>
      </c>
      <c r="C933" s="3">
        <v>20729</v>
      </c>
      <c r="D933" s="4">
        <v>29620</v>
      </c>
      <c r="E933" t="s">
        <v>9289</v>
      </c>
      <c r="F933" s="4" t="s">
        <v>9106</v>
      </c>
      <c r="G933" s="5">
        <v>13970</v>
      </c>
      <c r="H933" s="6">
        <v>0.71397889999999997</v>
      </c>
      <c r="I933" s="7">
        <v>104.752</v>
      </c>
      <c r="J933" s="2">
        <v>33.069000000000003</v>
      </c>
      <c r="K933">
        <v>29</v>
      </c>
      <c r="L933" s="2">
        <v>14.7</v>
      </c>
    </row>
    <row r="934" spans="1:12" x14ac:dyDescent="0.25">
      <c r="A934">
        <v>20910</v>
      </c>
      <c r="B934" s="2">
        <v>94.957859999999997</v>
      </c>
      <c r="C934" s="3">
        <v>39688</v>
      </c>
      <c r="D934" s="4">
        <v>47900</v>
      </c>
      <c r="E934" t="s">
        <v>4457</v>
      </c>
      <c r="F934" s="4" t="s">
        <v>4361</v>
      </c>
      <c r="G934" s="5">
        <v>29961</v>
      </c>
      <c r="H934" s="6">
        <v>0.67354230000000004</v>
      </c>
      <c r="I934" s="7">
        <v>111.71</v>
      </c>
      <c r="J934" s="2">
        <v>33.426000000000002</v>
      </c>
      <c r="K934">
        <v>169</v>
      </c>
      <c r="L934" s="2">
        <v>16.2</v>
      </c>
    </row>
    <row r="935" spans="1:12" x14ac:dyDescent="0.25">
      <c r="A935">
        <v>5075</v>
      </c>
      <c r="B935" s="2">
        <v>94.950490000000002</v>
      </c>
      <c r="C935" s="3">
        <v>1187</v>
      </c>
      <c r="D935" s="4">
        <v>17200</v>
      </c>
      <c r="E935" t="s">
        <v>1051</v>
      </c>
      <c r="F935" s="4" t="s">
        <v>1030</v>
      </c>
      <c r="G935" s="5">
        <v>837</v>
      </c>
      <c r="H935" s="6">
        <v>0.61217180000000004</v>
      </c>
      <c r="I935" s="7">
        <v>122.292</v>
      </c>
      <c r="J935" s="2">
        <v>46</v>
      </c>
      <c r="K935">
        <v>2</v>
      </c>
    </row>
    <row r="936" spans="1:12" x14ac:dyDescent="0.25">
      <c r="A936">
        <v>2163</v>
      </c>
      <c r="B936" s="2">
        <v>94.950010000000006</v>
      </c>
      <c r="C936" s="3">
        <v>2207</v>
      </c>
      <c r="D936" s="4">
        <v>14460</v>
      </c>
      <c r="E936" t="s">
        <v>311</v>
      </c>
      <c r="F936" s="4" t="s">
        <v>21</v>
      </c>
      <c r="G936" s="5">
        <v>1139</v>
      </c>
      <c r="H936" s="6">
        <v>0.93947369999999997</v>
      </c>
      <c r="I936" s="7">
        <v>65.728999999999999</v>
      </c>
      <c r="J936" s="2">
        <v>29</v>
      </c>
      <c r="K936">
        <v>1</v>
      </c>
    </row>
    <row r="937" spans="1:12" x14ac:dyDescent="0.25">
      <c r="A937">
        <v>1922</v>
      </c>
      <c r="B937" s="2">
        <v>94.949299999999994</v>
      </c>
      <c r="C937" s="3">
        <v>2648</v>
      </c>
      <c r="D937" s="4">
        <v>14460</v>
      </c>
      <c r="E937" t="s">
        <v>266</v>
      </c>
      <c r="F937" s="4" t="s">
        <v>21</v>
      </c>
      <c r="G937" s="5">
        <v>1812</v>
      </c>
      <c r="H937" s="6">
        <v>0.60706400000000005</v>
      </c>
      <c r="I937" s="7">
        <v>123.14700000000001</v>
      </c>
      <c r="J937" s="2">
        <v>49</v>
      </c>
      <c r="K937">
        <v>1</v>
      </c>
    </row>
    <row r="938" spans="1:12" x14ac:dyDescent="0.25">
      <c r="A938">
        <v>1827</v>
      </c>
      <c r="B938" s="2">
        <v>94.948329999999999</v>
      </c>
      <c r="C938" s="3">
        <v>3299</v>
      </c>
      <c r="D938" s="4">
        <v>14460</v>
      </c>
      <c r="E938" t="s">
        <v>240</v>
      </c>
      <c r="F938" s="4" t="s">
        <v>21</v>
      </c>
      <c r="G938" s="5">
        <v>2224</v>
      </c>
      <c r="H938" s="6">
        <v>0.53707870000000002</v>
      </c>
      <c r="I938" s="7">
        <v>135.23400000000001</v>
      </c>
      <c r="J938" s="2">
        <v>42</v>
      </c>
      <c r="K938">
        <v>1</v>
      </c>
    </row>
    <row r="939" spans="1:12" x14ac:dyDescent="0.25">
      <c r="A939">
        <v>6033</v>
      </c>
      <c r="B939" s="2">
        <v>94.943060000000003</v>
      </c>
      <c r="C939" s="3">
        <v>28701</v>
      </c>
      <c r="D939" s="4">
        <v>25540</v>
      </c>
      <c r="E939" t="s">
        <v>1207</v>
      </c>
      <c r="F939" s="4" t="s">
        <v>1198</v>
      </c>
      <c r="G939" s="5">
        <v>19815</v>
      </c>
      <c r="H939" s="6">
        <v>0.60577309999999995</v>
      </c>
      <c r="I939" s="7">
        <v>123.164</v>
      </c>
      <c r="J939" s="2">
        <v>34.036999999999999</v>
      </c>
      <c r="K939">
        <v>27</v>
      </c>
      <c r="L939" s="2">
        <v>18.600000000000001</v>
      </c>
    </row>
    <row r="940" spans="1:12" x14ac:dyDescent="0.25">
      <c r="A940">
        <v>10956</v>
      </c>
      <c r="B940" s="2">
        <v>94.933139999999995</v>
      </c>
      <c r="C940" s="3">
        <v>31090</v>
      </c>
      <c r="D940" s="4">
        <v>35620</v>
      </c>
      <c r="E940" t="s">
        <v>1866</v>
      </c>
      <c r="F940" s="4" t="s">
        <v>1280</v>
      </c>
      <c r="G940" s="5">
        <v>21659</v>
      </c>
      <c r="H940" s="6">
        <v>0.5705249</v>
      </c>
      <c r="I940" s="7">
        <v>129.18100000000001</v>
      </c>
      <c r="J940" s="2">
        <v>32.36</v>
      </c>
      <c r="K940">
        <v>25</v>
      </c>
      <c r="L940" s="2">
        <v>12.5</v>
      </c>
    </row>
    <row r="941" spans="1:12" x14ac:dyDescent="0.25">
      <c r="A941">
        <v>94970</v>
      </c>
      <c r="B941" s="2">
        <v>94.927840000000003</v>
      </c>
      <c r="C941" s="3">
        <v>495</v>
      </c>
      <c r="D941" s="4">
        <v>41860</v>
      </c>
      <c r="E941" t="s">
        <v>15817</v>
      </c>
      <c r="F941" s="4" t="s">
        <v>15368</v>
      </c>
      <c r="G941" s="5">
        <v>449</v>
      </c>
      <c r="H941" s="6">
        <v>0.68666669999999996</v>
      </c>
      <c r="I941" s="7">
        <v>109.107</v>
      </c>
    </row>
    <row r="942" spans="1:12" x14ac:dyDescent="0.25">
      <c r="A942">
        <v>18938</v>
      </c>
      <c r="B942" s="2">
        <v>94.925190000000001</v>
      </c>
      <c r="C942" s="3">
        <v>14055</v>
      </c>
      <c r="D942" s="4">
        <v>37980</v>
      </c>
      <c r="E942" t="s">
        <v>4157</v>
      </c>
      <c r="F942" s="4" t="s">
        <v>3003</v>
      </c>
      <c r="G942" s="5">
        <v>10631</v>
      </c>
      <c r="H942" s="6">
        <v>0.55201279999999997</v>
      </c>
      <c r="I942" s="7">
        <v>132.25800000000001</v>
      </c>
      <c r="J942" s="2">
        <v>36.5</v>
      </c>
      <c r="K942">
        <v>10</v>
      </c>
      <c r="L942" s="2">
        <v>30.6</v>
      </c>
    </row>
    <row r="943" spans="1:12" x14ac:dyDescent="0.25">
      <c r="A943">
        <v>84108</v>
      </c>
      <c r="B943" s="2">
        <v>94.919520000000006</v>
      </c>
      <c r="C943" s="3">
        <v>20329</v>
      </c>
      <c r="D943" s="4">
        <v>41620</v>
      </c>
      <c r="E943" t="s">
        <v>14892</v>
      </c>
      <c r="F943" s="4" t="s">
        <v>14851</v>
      </c>
      <c r="G943" s="5">
        <v>13111</v>
      </c>
      <c r="H943" s="6">
        <v>0.70520939999999999</v>
      </c>
      <c r="I943" s="7">
        <v>105.73699999999999</v>
      </c>
      <c r="J943" s="2">
        <v>29.218800000000002</v>
      </c>
      <c r="K943">
        <v>32</v>
      </c>
      <c r="L943" s="2">
        <v>4.8</v>
      </c>
    </row>
    <row r="944" spans="1:12" x14ac:dyDescent="0.25">
      <c r="A944">
        <v>66208</v>
      </c>
      <c r="B944" s="2">
        <v>94.912620000000004</v>
      </c>
      <c r="C944" s="3">
        <v>21381</v>
      </c>
      <c r="D944" s="4">
        <v>28140</v>
      </c>
      <c r="E944" t="s">
        <v>12518</v>
      </c>
      <c r="F944" s="4" t="s">
        <v>12494</v>
      </c>
      <c r="G944" s="5">
        <v>15694</v>
      </c>
      <c r="H944" s="6">
        <v>0.69542499999999996</v>
      </c>
      <c r="I944" s="7">
        <v>107.42100000000001</v>
      </c>
      <c r="J944" s="2">
        <v>34.679200000000002</v>
      </c>
      <c r="K944">
        <v>53</v>
      </c>
      <c r="L944" s="2">
        <v>21.7</v>
      </c>
    </row>
    <row r="945" spans="1:12" x14ac:dyDescent="0.25">
      <c r="A945">
        <v>20720</v>
      </c>
      <c r="B945" s="2">
        <v>94.905299999999997</v>
      </c>
      <c r="C945" s="3">
        <v>22097</v>
      </c>
      <c r="D945" s="4">
        <v>47900</v>
      </c>
      <c r="E945" t="s">
        <v>4412</v>
      </c>
      <c r="F945" s="4" t="s">
        <v>4361</v>
      </c>
      <c r="G945" s="5">
        <v>14883</v>
      </c>
      <c r="H945" s="6">
        <v>0.52348320000000004</v>
      </c>
      <c r="I945" s="7">
        <v>137.11500000000001</v>
      </c>
      <c r="J945" s="2">
        <v>32.307699999999997</v>
      </c>
      <c r="K945">
        <v>13</v>
      </c>
      <c r="L945" s="2">
        <v>12.2</v>
      </c>
    </row>
    <row r="946" spans="1:12" x14ac:dyDescent="0.25">
      <c r="A946">
        <v>66207</v>
      </c>
      <c r="B946" s="2">
        <v>94.899439999999998</v>
      </c>
      <c r="C946" s="3">
        <v>13071</v>
      </c>
      <c r="D946" s="4">
        <v>28140</v>
      </c>
      <c r="E946" t="s">
        <v>12516</v>
      </c>
      <c r="F946" s="4" t="s">
        <v>12494</v>
      </c>
      <c r="G946" s="5">
        <v>9612</v>
      </c>
      <c r="H946" s="6">
        <v>0.68188910000000003</v>
      </c>
      <c r="I946" s="7">
        <v>109.706</v>
      </c>
      <c r="J946" s="2">
        <v>35.25</v>
      </c>
      <c r="K946">
        <v>20</v>
      </c>
      <c r="L946" s="2">
        <v>24.8</v>
      </c>
    </row>
    <row r="947" spans="1:12" x14ac:dyDescent="0.25">
      <c r="A947">
        <v>78255</v>
      </c>
      <c r="B947" s="2">
        <v>94.895139999999998</v>
      </c>
      <c r="C947" s="3">
        <v>12279</v>
      </c>
      <c r="D947" s="4">
        <v>41700</v>
      </c>
      <c r="E947" t="s">
        <v>6913</v>
      </c>
      <c r="F947" s="4" t="s">
        <v>13752</v>
      </c>
      <c r="G947" s="5">
        <v>8376</v>
      </c>
      <c r="H947" s="6">
        <v>0.6156142</v>
      </c>
      <c r="I947" s="7">
        <v>121.127</v>
      </c>
      <c r="J947" s="2">
        <v>34.5</v>
      </c>
      <c r="K947">
        <v>4</v>
      </c>
    </row>
    <row r="948" spans="1:12" x14ac:dyDescent="0.25">
      <c r="A948">
        <v>92673</v>
      </c>
      <c r="B948" s="2">
        <v>94.888540000000006</v>
      </c>
      <c r="C948" s="3">
        <v>29875</v>
      </c>
      <c r="D948" s="4">
        <v>31080</v>
      </c>
      <c r="E948" t="s">
        <v>15590</v>
      </c>
      <c r="F948" s="4" t="s">
        <v>15368</v>
      </c>
      <c r="G948" s="5">
        <v>19146</v>
      </c>
      <c r="H948" s="6">
        <v>0.53794330000000001</v>
      </c>
      <c r="I948" s="7">
        <v>134.44499999999999</v>
      </c>
      <c r="J948" s="2">
        <v>27.666699999999999</v>
      </c>
      <c r="K948">
        <v>9</v>
      </c>
    </row>
    <row r="949" spans="1:12" x14ac:dyDescent="0.25">
      <c r="A949">
        <v>1944</v>
      </c>
      <c r="B949" s="2">
        <v>94.883039999999994</v>
      </c>
      <c r="C949" s="3">
        <v>5247</v>
      </c>
      <c r="D949" s="4">
        <v>14460</v>
      </c>
      <c r="E949" t="s">
        <v>272</v>
      </c>
      <c r="F949" s="4" t="s">
        <v>21</v>
      </c>
      <c r="G949" s="5">
        <v>3855</v>
      </c>
      <c r="H949" s="6">
        <v>0.59802900000000003</v>
      </c>
      <c r="I949" s="7">
        <v>124.05200000000001</v>
      </c>
      <c r="J949" s="2">
        <v>28</v>
      </c>
      <c r="K949">
        <v>6</v>
      </c>
    </row>
    <row r="950" spans="1:12" x14ac:dyDescent="0.25">
      <c r="A950">
        <v>22152</v>
      </c>
      <c r="B950" s="2">
        <v>94.877300000000005</v>
      </c>
      <c r="C950" s="3">
        <v>29028</v>
      </c>
      <c r="D950" s="4">
        <v>47900</v>
      </c>
      <c r="E950" t="s">
        <v>76</v>
      </c>
      <c r="F950" s="4" t="s">
        <v>4335</v>
      </c>
      <c r="G950" s="5">
        <v>20099</v>
      </c>
      <c r="H950" s="6">
        <v>0.57510320000000004</v>
      </c>
      <c r="I950" s="7">
        <v>127.895</v>
      </c>
      <c r="J950" s="2">
        <v>39.622599999999998</v>
      </c>
      <c r="K950">
        <v>53</v>
      </c>
      <c r="L950" s="2">
        <v>48.6</v>
      </c>
    </row>
    <row r="951" spans="1:12" x14ac:dyDescent="0.25">
      <c r="A951">
        <v>7016</v>
      </c>
      <c r="B951" s="2">
        <v>94.868579999999994</v>
      </c>
      <c r="C951" s="3">
        <v>23149</v>
      </c>
      <c r="D951" s="4">
        <v>35620</v>
      </c>
      <c r="E951" t="s">
        <v>1349</v>
      </c>
      <c r="F951" s="4" t="s">
        <v>1341</v>
      </c>
      <c r="G951" s="5">
        <v>16402</v>
      </c>
      <c r="H951" s="6">
        <v>0.51438850000000003</v>
      </c>
      <c r="I951" s="7">
        <v>138.37700000000001</v>
      </c>
      <c r="J951" s="2">
        <v>39.44</v>
      </c>
      <c r="K951">
        <v>25</v>
      </c>
      <c r="L951" s="2">
        <v>47.6</v>
      </c>
    </row>
    <row r="952" spans="1:12" x14ac:dyDescent="0.25">
      <c r="A952">
        <v>20721</v>
      </c>
      <c r="B952" s="2">
        <v>94.860129999999998</v>
      </c>
      <c r="C952" s="3">
        <v>27847</v>
      </c>
      <c r="D952" s="4">
        <v>47900</v>
      </c>
      <c r="E952" t="s">
        <v>4412</v>
      </c>
      <c r="F952" s="4" t="s">
        <v>4361</v>
      </c>
      <c r="G952" s="5">
        <v>18863</v>
      </c>
      <c r="H952" s="6">
        <v>0.52117899999999995</v>
      </c>
      <c r="I952" s="7">
        <v>137.18799999999999</v>
      </c>
      <c r="J952" s="2">
        <v>29.066700000000001</v>
      </c>
      <c r="K952">
        <v>15</v>
      </c>
      <c r="L952" s="2">
        <v>4.5</v>
      </c>
    </row>
    <row r="953" spans="1:12" x14ac:dyDescent="0.25">
      <c r="A953">
        <v>8823</v>
      </c>
      <c r="B953" s="2">
        <v>94.853949999999998</v>
      </c>
      <c r="C953" s="3">
        <v>9401</v>
      </c>
      <c r="D953" s="4">
        <v>35620</v>
      </c>
      <c r="E953" t="s">
        <v>1755</v>
      </c>
      <c r="F953" s="4" t="s">
        <v>1341</v>
      </c>
      <c r="G953" s="5">
        <v>7000</v>
      </c>
      <c r="H953" s="6">
        <v>0.68275960000000002</v>
      </c>
      <c r="I953" s="7">
        <v>109.255</v>
      </c>
      <c r="J953" s="2">
        <v>46</v>
      </c>
      <c r="K953">
        <v>2</v>
      </c>
    </row>
    <row r="954" spans="1:12" x14ac:dyDescent="0.25">
      <c r="A954">
        <v>83712</v>
      </c>
      <c r="B954" s="2">
        <v>94.850880000000004</v>
      </c>
      <c r="C954" s="3">
        <v>7856</v>
      </c>
      <c r="D954" s="4">
        <v>14260</v>
      </c>
      <c r="E954" t="s">
        <v>14819</v>
      </c>
      <c r="F954" s="4" t="s">
        <v>14725</v>
      </c>
      <c r="G954" s="5">
        <v>5809</v>
      </c>
      <c r="H954" s="6">
        <v>0.63683310000000004</v>
      </c>
      <c r="I954" s="7">
        <v>117.154</v>
      </c>
      <c r="J954" s="2">
        <v>33.75</v>
      </c>
      <c r="K954">
        <v>8</v>
      </c>
    </row>
    <row r="955" spans="1:12" x14ac:dyDescent="0.25">
      <c r="A955">
        <v>75214</v>
      </c>
      <c r="B955" s="2">
        <v>94.843549999999993</v>
      </c>
      <c r="C955" s="3">
        <v>33515</v>
      </c>
      <c r="D955" s="4">
        <v>19100</v>
      </c>
      <c r="E955" t="s">
        <v>4091</v>
      </c>
      <c r="F955" s="4" t="s">
        <v>13752</v>
      </c>
      <c r="G955" s="5">
        <v>24833</v>
      </c>
      <c r="H955" s="6">
        <v>0.6197954</v>
      </c>
      <c r="I955" s="7">
        <v>120.096</v>
      </c>
      <c r="J955" s="2">
        <v>39.074599999999997</v>
      </c>
      <c r="K955">
        <v>67</v>
      </c>
      <c r="L955" s="2">
        <v>45.4</v>
      </c>
    </row>
    <row r="956" spans="1:12" x14ac:dyDescent="0.25">
      <c r="A956">
        <v>22043</v>
      </c>
      <c r="B956" s="2">
        <v>94.833269999999999</v>
      </c>
      <c r="C956" s="3">
        <v>26347</v>
      </c>
      <c r="D956" s="4">
        <v>47900</v>
      </c>
      <c r="E956" t="s">
        <v>4649</v>
      </c>
      <c r="F956" s="4" t="s">
        <v>4335</v>
      </c>
      <c r="G956" s="5">
        <v>18114</v>
      </c>
      <c r="H956" s="6">
        <v>0.59859779999999996</v>
      </c>
      <c r="I956" s="7">
        <v>123.709</v>
      </c>
      <c r="J956" s="2">
        <v>36.169800000000002</v>
      </c>
      <c r="K956">
        <v>53</v>
      </c>
      <c r="L956" s="2">
        <v>29.3</v>
      </c>
    </row>
    <row r="957" spans="1:12" x14ac:dyDescent="0.25">
      <c r="A957">
        <v>11771</v>
      </c>
      <c r="B957" s="2">
        <v>94.827330000000003</v>
      </c>
      <c r="C957" s="3">
        <v>9343</v>
      </c>
      <c r="D957" s="4">
        <v>35620</v>
      </c>
      <c r="E957" t="s">
        <v>2015</v>
      </c>
      <c r="F957" s="4" t="s">
        <v>1280</v>
      </c>
      <c r="G957" s="5">
        <v>6730</v>
      </c>
      <c r="H957" s="6">
        <v>0.54115899999999995</v>
      </c>
      <c r="I957" s="7">
        <v>133.542</v>
      </c>
      <c r="J957" s="2">
        <v>34.444400000000002</v>
      </c>
      <c r="K957">
        <v>9</v>
      </c>
    </row>
    <row r="958" spans="1:12" x14ac:dyDescent="0.25">
      <c r="A958">
        <v>43017</v>
      </c>
      <c r="B958" s="2">
        <v>94.819699999999997</v>
      </c>
      <c r="C958" s="3">
        <v>39328</v>
      </c>
      <c r="D958" s="4">
        <v>18140</v>
      </c>
      <c r="E958" t="s">
        <v>592</v>
      </c>
      <c r="F958" s="4" t="s">
        <v>8295</v>
      </c>
      <c r="G958" s="5">
        <v>25142</v>
      </c>
      <c r="H958" s="6">
        <v>0.66546019999999995</v>
      </c>
      <c r="I958" s="7">
        <v>112.054</v>
      </c>
      <c r="J958" s="2">
        <v>37.333300000000001</v>
      </c>
      <c r="K958">
        <v>33</v>
      </c>
      <c r="L958" s="2">
        <v>35.700000000000003</v>
      </c>
    </row>
    <row r="959" spans="1:12" x14ac:dyDescent="0.25">
      <c r="A959">
        <v>30030</v>
      </c>
      <c r="B959" s="2">
        <v>94.809420000000003</v>
      </c>
      <c r="C959" s="3">
        <v>26469</v>
      </c>
      <c r="D959" s="4">
        <v>12060</v>
      </c>
      <c r="E959" t="s">
        <v>6372</v>
      </c>
      <c r="F959" s="4" t="s">
        <v>6363</v>
      </c>
      <c r="G959" s="5">
        <v>17850</v>
      </c>
      <c r="H959" s="6">
        <v>0.67833730000000003</v>
      </c>
      <c r="I959" s="7">
        <v>109.798</v>
      </c>
      <c r="J959" s="2">
        <v>40.098599999999998</v>
      </c>
      <c r="K959">
        <v>71</v>
      </c>
      <c r="L959" s="2">
        <v>52</v>
      </c>
    </row>
    <row r="960" spans="1:12" x14ac:dyDescent="0.25">
      <c r="A960">
        <v>15238</v>
      </c>
      <c r="B960" s="2">
        <v>94.802869999999999</v>
      </c>
      <c r="C960" s="3">
        <v>12958</v>
      </c>
      <c r="D960" s="4">
        <v>38300</v>
      </c>
      <c r="E960" t="s">
        <v>3081</v>
      </c>
      <c r="F960" s="4" t="s">
        <v>3003</v>
      </c>
      <c r="G960" s="5">
        <v>9463</v>
      </c>
      <c r="H960" s="6">
        <v>0.61453930000000001</v>
      </c>
      <c r="I960" s="7">
        <v>120.771</v>
      </c>
      <c r="J960" s="2">
        <v>31.421099999999999</v>
      </c>
      <c r="K960">
        <v>19</v>
      </c>
      <c r="L960" s="2">
        <v>9.8000000000000007</v>
      </c>
    </row>
    <row r="961" spans="1:12" x14ac:dyDescent="0.25">
      <c r="A961">
        <v>27614</v>
      </c>
      <c r="B961" s="2">
        <v>94.795580000000001</v>
      </c>
      <c r="C961" s="3">
        <v>33159</v>
      </c>
      <c r="D961" s="4">
        <v>39580</v>
      </c>
      <c r="E961" t="s">
        <v>5749</v>
      </c>
      <c r="F961" s="4" t="s">
        <v>5642</v>
      </c>
      <c r="G961" s="5">
        <v>21044</v>
      </c>
      <c r="H961" s="6">
        <v>0.62331309999999995</v>
      </c>
      <c r="I961" s="7">
        <v>119.232</v>
      </c>
      <c r="J961" s="2">
        <v>32.789499999999997</v>
      </c>
      <c r="K961">
        <v>19</v>
      </c>
      <c r="L961" s="2">
        <v>13.7</v>
      </c>
    </row>
    <row r="962" spans="1:12" x14ac:dyDescent="0.25">
      <c r="A962">
        <v>98177</v>
      </c>
      <c r="B962" s="2">
        <v>94.787189999999995</v>
      </c>
      <c r="C962" s="3">
        <v>18867</v>
      </c>
      <c r="D962" s="4">
        <v>42660</v>
      </c>
      <c r="E962" t="s">
        <v>16366</v>
      </c>
      <c r="F962" s="4" t="s">
        <v>16344</v>
      </c>
      <c r="G962" s="5">
        <v>14039</v>
      </c>
      <c r="H962" s="6">
        <v>0.61987179999999997</v>
      </c>
      <c r="I962" s="7">
        <v>119.803</v>
      </c>
      <c r="J962" s="2">
        <v>32.1053</v>
      </c>
      <c r="K962">
        <v>57</v>
      </c>
      <c r="L962" s="2">
        <v>11.6</v>
      </c>
    </row>
    <row r="963" spans="1:12" x14ac:dyDescent="0.25">
      <c r="A963">
        <v>7661</v>
      </c>
      <c r="B963" s="2">
        <v>94.781940000000006</v>
      </c>
      <c r="C963" s="3">
        <v>11482</v>
      </c>
      <c r="D963" s="4">
        <v>35620</v>
      </c>
      <c r="E963" t="s">
        <v>1477</v>
      </c>
      <c r="F963" s="4" t="s">
        <v>1341</v>
      </c>
      <c r="G963" s="5">
        <v>7866</v>
      </c>
      <c r="H963" s="6">
        <v>0.55479279999999997</v>
      </c>
      <c r="I963" s="7">
        <v>130.97200000000001</v>
      </c>
      <c r="J963" s="2">
        <v>32.285699999999999</v>
      </c>
      <c r="K963">
        <v>7</v>
      </c>
    </row>
    <row r="964" spans="1:12" x14ac:dyDescent="0.25">
      <c r="A964">
        <v>6035</v>
      </c>
      <c r="B964" s="2">
        <v>94.778639999999996</v>
      </c>
      <c r="C964" s="3">
        <v>8246</v>
      </c>
      <c r="D964" s="4">
        <v>25540</v>
      </c>
      <c r="E964" t="s">
        <v>38</v>
      </c>
      <c r="F964" s="4" t="s">
        <v>1198</v>
      </c>
      <c r="G964" s="5">
        <v>5918</v>
      </c>
      <c r="H964" s="6">
        <v>0.57739099999999999</v>
      </c>
      <c r="I964" s="7">
        <v>127.057</v>
      </c>
      <c r="J964" s="2">
        <v>36.333300000000001</v>
      </c>
      <c r="K964">
        <v>6</v>
      </c>
    </row>
    <row r="965" spans="1:12" x14ac:dyDescent="0.25">
      <c r="A965">
        <v>49717</v>
      </c>
      <c r="B965" s="2">
        <v>94.777190000000004</v>
      </c>
      <c r="C965" s="3">
        <v>136</v>
      </c>
      <c r="E965" t="s">
        <v>9462</v>
      </c>
      <c r="F965" s="4" t="s">
        <v>9106</v>
      </c>
      <c r="G965" s="5">
        <v>136</v>
      </c>
      <c r="H965" s="6">
        <v>0.58823530000000002</v>
      </c>
      <c r="I965" s="7">
        <v>125.172</v>
      </c>
    </row>
    <row r="966" spans="1:12" x14ac:dyDescent="0.25">
      <c r="A966">
        <v>55311</v>
      </c>
      <c r="B966" s="2">
        <v>94.771829999999994</v>
      </c>
      <c r="C966" s="3">
        <v>34441</v>
      </c>
      <c r="D966" s="4">
        <v>33460</v>
      </c>
      <c r="E966" t="s">
        <v>9355</v>
      </c>
      <c r="F966" s="4" t="s">
        <v>10428</v>
      </c>
      <c r="G966" s="5">
        <v>22277</v>
      </c>
      <c r="H966" s="6">
        <v>0.57157610000000003</v>
      </c>
      <c r="I966" s="7">
        <v>128.01599999999999</v>
      </c>
      <c r="J966" s="2">
        <v>43.25</v>
      </c>
      <c r="K966">
        <v>20</v>
      </c>
      <c r="L966" s="2">
        <v>68.3</v>
      </c>
    </row>
    <row r="967" spans="1:12" x14ac:dyDescent="0.25">
      <c r="A967">
        <v>20112</v>
      </c>
      <c r="B967" s="2">
        <v>94.762339999999995</v>
      </c>
      <c r="C967" s="3">
        <v>27187</v>
      </c>
      <c r="D967" s="4">
        <v>47900</v>
      </c>
      <c r="E967" t="s">
        <v>4337</v>
      </c>
      <c r="F967" s="4" t="s">
        <v>4335</v>
      </c>
      <c r="G967" s="5">
        <v>17350</v>
      </c>
      <c r="H967" s="6">
        <v>0.4797418</v>
      </c>
      <c r="I967" s="7">
        <v>143.86099999999999</v>
      </c>
      <c r="J967" s="2">
        <v>44.7333</v>
      </c>
      <c r="K967">
        <v>15</v>
      </c>
      <c r="L967" s="2">
        <v>75.599999999999994</v>
      </c>
    </row>
    <row r="968" spans="1:12" x14ac:dyDescent="0.25">
      <c r="A968">
        <v>94118</v>
      </c>
      <c r="B968" s="2">
        <v>94.75076</v>
      </c>
      <c r="C968" s="3">
        <v>40102</v>
      </c>
      <c r="D968" s="4">
        <v>41860</v>
      </c>
      <c r="E968" t="s">
        <v>15761</v>
      </c>
      <c r="F968" s="4" t="s">
        <v>15368</v>
      </c>
      <c r="G968" s="5">
        <v>31062</v>
      </c>
      <c r="H968" s="6">
        <v>0.6296117</v>
      </c>
      <c r="I968" s="7">
        <v>117.84</v>
      </c>
      <c r="J968" s="2">
        <v>29.112400000000001</v>
      </c>
      <c r="K968">
        <v>89</v>
      </c>
      <c r="L968" s="2">
        <v>4.7</v>
      </c>
    </row>
    <row r="969" spans="1:12" x14ac:dyDescent="0.25">
      <c r="A969">
        <v>80924</v>
      </c>
      <c r="B969" s="2">
        <v>94.742530000000002</v>
      </c>
      <c r="C969" s="3">
        <v>5974</v>
      </c>
      <c r="D969" s="4">
        <v>17820</v>
      </c>
      <c r="E969" t="s">
        <v>14565</v>
      </c>
      <c r="F969" s="4" t="s">
        <v>14477</v>
      </c>
      <c r="G969" s="5">
        <v>3302</v>
      </c>
      <c r="H969" s="6">
        <v>0.62477280000000002</v>
      </c>
      <c r="I969" s="7">
        <v>118.62</v>
      </c>
      <c r="J969" s="2">
        <v>34.333300000000001</v>
      </c>
      <c r="K969">
        <v>3</v>
      </c>
    </row>
    <row r="970" spans="1:12" x14ac:dyDescent="0.25">
      <c r="A970">
        <v>48103</v>
      </c>
      <c r="B970" s="2">
        <v>94.732590000000002</v>
      </c>
      <c r="C970" s="3">
        <v>54769</v>
      </c>
      <c r="D970" s="4">
        <v>11460</v>
      </c>
      <c r="E970" t="s">
        <v>9135</v>
      </c>
      <c r="F970" s="4" t="s">
        <v>9106</v>
      </c>
      <c r="G970" s="5">
        <v>38269</v>
      </c>
      <c r="H970" s="6">
        <v>0.69011469999999997</v>
      </c>
      <c r="I970" s="7">
        <v>107.277</v>
      </c>
      <c r="J970" s="2">
        <v>33.899299999999997</v>
      </c>
      <c r="K970">
        <v>149</v>
      </c>
      <c r="L970" s="2">
        <v>18</v>
      </c>
    </row>
    <row r="971" spans="1:12" x14ac:dyDescent="0.25">
      <c r="A971">
        <v>21104</v>
      </c>
      <c r="B971" s="2">
        <v>94.722629999999995</v>
      </c>
      <c r="C971" s="3">
        <v>4943</v>
      </c>
      <c r="D971" s="4">
        <v>12580</v>
      </c>
      <c r="E971" t="s">
        <v>4489</v>
      </c>
      <c r="F971" s="4" t="s">
        <v>4361</v>
      </c>
      <c r="G971" s="5">
        <v>3299</v>
      </c>
      <c r="H971" s="6">
        <v>0.52803880000000003</v>
      </c>
      <c r="I971" s="7">
        <v>135.238</v>
      </c>
      <c r="J971" s="2">
        <v>41</v>
      </c>
      <c r="K971">
        <v>2</v>
      </c>
    </row>
    <row r="972" spans="1:12" x14ac:dyDescent="0.25">
      <c r="A972">
        <v>55356</v>
      </c>
      <c r="B972" s="2">
        <v>94.720950000000002</v>
      </c>
      <c r="C972" s="3">
        <v>5507</v>
      </c>
      <c r="D972" s="4">
        <v>33460</v>
      </c>
      <c r="E972" t="s">
        <v>2384</v>
      </c>
      <c r="F972" s="4" t="s">
        <v>10428</v>
      </c>
      <c r="G972" s="5">
        <v>3742</v>
      </c>
      <c r="H972" s="6">
        <v>0.5734901</v>
      </c>
      <c r="I972" s="7">
        <v>127.35299999999999</v>
      </c>
      <c r="J972" s="2">
        <v>30.4</v>
      </c>
      <c r="K972">
        <v>5</v>
      </c>
    </row>
    <row r="973" spans="1:12" x14ac:dyDescent="0.25">
      <c r="A973">
        <v>95616</v>
      </c>
      <c r="B973" s="2">
        <v>94.714950000000002</v>
      </c>
      <c r="C973" s="3">
        <v>48105</v>
      </c>
      <c r="D973" s="4">
        <v>40900</v>
      </c>
      <c r="E973" t="s">
        <v>5515</v>
      </c>
      <c r="F973" s="4" t="s">
        <v>15368</v>
      </c>
      <c r="G973" s="5">
        <v>21329</v>
      </c>
      <c r="H973" s="6">
        <v>0.71978430000000004</v>
      </c>
      <c r="I973" s="7">
        <v>102.053</v>
      </c>
      <c r="J973" s="2">
        <v>31.647099999999998</v>
      </c>
      <c r="K973">
        <v>119</v>
      </c>
      <c r="L973" s="2">
        <v>10.3</v>
      </c>
    </row>
    <row r="974" spans="1:12" x14ac:dyDescent="0.25">
      <c r="A974">
        <v>63122</v>
      </c>
      <c r="B974" s="2">
        <v>94.70326</v>
      </c>
      <c r="C974" s="3">
        <v>38870</v>
      </c>
      <c r="D974" s="4">
        <v>41180</v>
      </c>
      <c r="E974" t="s">
        <v>9297</v>
      </c>
      <c r="F974" s="4" t="s">
        <v>12102</v>
      </c>
      <c r="G974" s="5">
        <v>27524</v>
      </c>
      <c r="H974" s="6">
        <v>0.64943320000000004</v>
      </c>
      <c r="I974" s="7">
        <v>114.176</v>
      </c>
      <c r="J974" s="2">
        <v>39.540500000000002</v>
      </c>
      <c r="K974">
        <v>74</v>
      </c>
      <c r="L974" s="2">
        <v>48.1</v>
      </c>
    </row>
    <row r="975" spans="1:12" x14ac:dyDescent="0.25">
      <c r="A975">
        <v>21754</v>
      </c>
      <c r="B975" s="2">
        <v>94.695700000000002</v>
      </c>
      <c r="C975" s="3">
        <v>6147</v>
      </c>
      <c r="D975" s="4">
        <v>47900</v>
      </c>
      <c r="E975" t="s">
        <v>4592</v>
      </c>
      <c r="F975" s="4" t="s">
        <v>4361</v>
      </c>
      <c r="G975" s="5">
        <v>4073</v>
      </c>
      <c r="H975" s="6">
        <v>0.49582720000000002</v>
      </c>
      <c r="I975" s="7">
        <v>140.72</v>
      </c>
      <c r="J975" s="2">
        <v>35</v>
      </c>
      <c r="K975">
        <v>9</v>
      </c>
    </row>
    <row r="976" spans="1:12" x14ac:dyDescent="0.25">
      <c r="A976">
        <v>89004</v>
      </c>
      <c r="B976" s="2">
        <v>94.694670000000002</v>
      </c>
      <c r="C976" s="3">
        <v>282</v>
      </c>
      <c r="D976" s="4">
        <v>29820</v>
      </c>
      <c r="E976" t="s">
        <v>15320</v>
      </c>
      <c r="F976" s="4" t="s">
        <v>15318</v>
      </c>
      <c r="G976" s="5">
        <v>208</v>
      </c>
      <c r="H976" s="6">
        <v>0.38942310000000002</v>
      </c>
      <c r="I976" s="7">
        <v>159.06299999999999</v>
      </c>
    </row>
    <row r="977" spans="1:12" x14ac:dyDescent="0.25">
      <c r="A977">
        <v>20176</v>
      </c>
      <c r="B977" s="2">
        <v>94.68723</v>
      </c>
      <c r="C977" s="3">
        <v>48875</v>
      </c>
      <c r="D977" s="4">
        <v>47900</v>
      </c>
      <c r="E977" t="s">
        <v>1683</v>
      </c>
      <c r="F977" s="4" t="s">
        <v>4335</v>
      </c>
      <c r="G977" s="5">
        <v>30917</v>
      </c>
      <c r="H977" s="6">
        <v>0.54101169999999998</v>
      </c>
      <c r="I977" s="7">
        <v>132.84399999999999</v>
      </c>
      <c r="J977" s="2">
        <v>37.8125</v>
      </c>
      <c r="K977">
        <v>32</v>
      </c>
      <c r="L977" s="2">
        <v>38.299999999999997</v>
      </c>
    </row>
    <row r="978" spans="1:12" x14ac:dyDescent="0.25">
      <c r="A978">
        <v>1721</v>
      </c>
      <c r="B978" s="2">
        <v>94.676990000000004</v>
      </c>
      <c r="C978" s="3">
        <v>16985</v>
      </c>
      <c r="D978" s="4">
        <v>14460</v>
      </c>
      <c r="E978" t="s">
        <v>212</v>
      </c>
      <c r="F978" s="4" t="s">
        <v>21</v>
      </c>
      <c r="G978" s="5">
        <v>11852</v>
      </c>
      <c r="H978" s="6">
        <v>0.59638910000000001</v>
      </c>
      <c r="I978" s="7">
        <v>123.155</v>
      </c>
      <c r="J978" s="2">
        <v>32.799999999999997</v>
      </c>
      <c r="K978">
        <v>15</v>
      </c>
      <c r="L978" s="2">
        <v>13.7</v>
      </c>
    </row>
    <row r="979" spans="1:12" x14ac:dyDescent="0.25">
      <c r="A979">
        <v>1845</v>
      </c>
      <c r="B979" s="2">
        <v>94.669510000000002</v>
      </c>
      <c r="C979" s="3">
        <v>28962</v>
      </c>
      <c r="D979" s="4">
        <v>14460</v>
      </c>
      <c r="E979" t="s">
        <v>246</v>
      </c>
      <c r="F979" s="4" t="s">
        <v>21</v>
      </c>
      <c r="G979" s="5">
        <v>19438</v>
      </c>
      <c r="H979" s="6">
        <v>0.57518389999999997</v>
      </c>
      <c r="I979" s="7">
        <v>126.79300000000001</v>
      </c>
      <c r="J979" s="2">
        <v>36.047600000000003</v>
      </c>
      <c r="K979">
        <v>21</v>
      </c>
      <c r="L979" s="2">
        <v>28.3</v>
      </c>
    </row>
    <row r="980" spans="1:12" x14ac:dyDescent="0.25">
      <c r="A980">
        <v>7675</v>
      </c>
      <c r="B980" s="2">
        <v>94.660449999999997</v>
      </c>
      <c r="C980" s="3">
        <v>26753</v>
      </c>
      <c r="D980" s="4">
        <v>35620</v>
      </c>
      <c r="E980" t="s">
        <v>309</v>
      </c>
      <c r="F980" s="4" t="s">
        <v>1341</v>
      </c>
      <c r="G980" s="5">
        <v>18413</v>
      </c>
      <c r="H980" s="6">
        <v>0.54056700000000002</v>
      </c>
      <c r="I980" s="7">
        <v>132.74100000000001</v>
      </c>
      <c r="J980" s="2">
        <v>34.304299999999998</v>
      </c>
      <c r="K980">
        <v>23</v>
      </c>
      <c r="L980" s="2">
        <v>19.8</v>
      </c>
    </row>
    <row r="981" spans="1:12" x14ac:dyDescent="0.25">
      <c r="A981">
        <v>98121</v>
      </c>
      <c r="B981" s="2">
        <v>94.653469999999999</v>
      </c>
      <c r="C981" s="3">
        <v>12753</v>
      </c>
      <c r="D981" s="4">
        <v>42660</v>
      </c>
      <c r="E981" t="s">
        <v>16366</v>
      </c>
      <c r="F981" s="4" t="s">
        <v>16344</v>
      </c>
      <c r="G981" s="5">
        <v>10772</v>
      </c>
      <c r="H981" s="6">
        <v>0.61743409999999999</v>
      </c>
      <c r="I981" s="7">
        <v>119.453</v>
      </c>
      <c r="J981" s="2">
        <v>34.393900000000002</v>
      </c>
      <c r="K981">
        <v>33</v>
      </c>
      <c r="L981" s="2">
        <v>20.3</v>
      </c>
    </row>
    <row r="982" spans="1:12" x14ac:dyDescent="0.25">
      <c r="A982">
        <v>34228</v>
      </c>
      <c r="B982" s="2">
        <v>94.649280000000005</v>
      </c>
      <c r="C982" s="3">
        <v>7002</v>
      </c>
      <c r="D982" s="4">
        <v>35840</v>
      </c>
      <c r="E982" t="s">
        <v>6975</v>
      </c>
      <c r="F982" s="4" t="s">
        <v>6689</v>
      </c>
      <c r="G982" s="5">
        <v>6690</v>
      </c>
      <c r="H982" s="6">
        <v>0.60448429999999997</v>
      </c>
      <c r="I982" s="7">
        <v>121.68899999999999</v>
      </c>
      <c r="J982" s="2">
        <v>37.799999999999997</v>
      </c>
      <c r="K982">
        <v>5</v>
      </c>
    </row>
    <row r="983" spans="1:12" x14ac:dyDescent="0.25">
      <c r="A983">
        <v>19073</v>
      </c>
      <c r="B983" s="2">
        <v>94.644390000000001</v>
      </c>
      <c r="C983" s="3">
        <v>18507</v>
      </c>
      <c r="D983" s="4">
        <v>37980</v>
      </c>
      <c r="E983" t="s">
        <v>4215</v>
      </c>
      <c r="F983" s="4" t="s">
        <v>3003</v>
      </c>
      <c r="G983" s="5">
        <v>13777</v>
      </c>
      <c r="H983" s="6">
        <v>0.57929889999999995</v>
      </c>
      <c r="I983" s="7">
        <v>126.032</v>
      </c>
      <c r="J983" s="2">
        <v>34.823500000000003</v>
      </c>
      <c r="K983">
        <v>17</v>
      </c>
      <c r="L983" s="2">
        <v>22.5</v>
      </c>
    </row>
    <row r="984" spans="1:12" x14ac:dyDescent="0.25">
      <c r="A984">
        <v>8542</v>
      </c>
      <c r="B984" s="2">
        <v>94.640429999999995</v>
      </c>
      <c r="C984" s="3">
        <v>4739</v>
      </c>
      <c r="D984" s="4">
        <v>45940</v>
      </c>
      <c r="E984" t="s">
        <v>187</v>
      </c>
      <c r="F984" s="4" t="s">
        <v>1341</v>
      </c>
      <c r="G984" s="5">
        <v>2700</v>
      </c>
      <c r="H984" s="6">
        <v>0.7162963</v>
      </c>
      <c r="I984" s="7">
        <v>102.35299999999999</v>
      </c>
      <c r="J984" s="2">
        <v>33.799999999999997</v>
      </c>
      <c r="K984">
        <v>5</v>
      </c>
    </row>
    <row r="985" spans="1:12" x14ac:dyDescent="0.25">
      <c r="A985">
        <v>97229</v>
      </c>
      <c r="B985" s="2">
        <v>94.630049999999997</v>
      </c>
      <c r="C985" s="3">
        <v>60679</v>
      </c>
      <c r="D985" s="4">
        <v>38900</v>
      </c>
      <c r="E985" t="s">
        <v>765</v>
      </c>
      <c r="F985" s="4" t="s">
        <v>16170</v>
      </c>
      <c r="G985" s="5">
        <v>40747</v>
      </c>
      <c r="H985" s="6">
        <v>0.62623019999999996</v>
      </c>
      <c r="I985" s="7">
        <v>117.89</v>
      </c>
      <c r="J985" s="2">
        <v>36.4375</v>
      </c>
      <c r="K985">
        <v>96</v>
      </c>
      <c r="L985" s="2">
        <v>30.3</v>
      </c>
    </row>
    <row r="986" spans="1:12" x14ac:dyDescent="0.25">
      <c r="A986">
        <v>7878</v>
      </c>
      <c r="B986" s="2">
        <v>94.620130000000003</v>
      </c>
      <c r="C986" s="3">
        <v>978</v>
      </c>
      <c r="D986" s="4">
        <v>35620</v>
      </c>
      <c r="E986" t="s">
        <v>1548</v>
      </c>
      <c r="F986" s="4" t="s">
        <v>1341</v>
      </c>
      <c r="G986" s="5">
        <v>658</v>
      </c>
      <c r="H986" s="6">
        <v>0.58421849999999997</v>
      </c>
      <c r="I986" s="7">
        <v>125.074</v>
      </c>
      <c r="J986" s="2">
        <v>36.5</v>
      </c>
      <c r="K986">
        <v>2</v>
      </c>
    </row>
    <row r="987" spans="1:12" x14ac:dyDescent="0.25">
      <c r="A987">
        <v>23507</v>
      </c>
      <c r="B987" s="2">
        <v>94.618650000000002</v>
      </c>
      <c r="C987" s="3">
        <v>8201</v>
      </c>
      <c r="D987" s="4">
        <v>47260</v>
      </c>
      <c r="E987" t="s">
        <v>301</v>
      </c>
      <c r="F987" s="4" t="s">
        <v>4335</v>
      </c>
      <c r="G987" s="5">
        <v>5544</v>
      </c>
      <c r="H987" s="6">
        <v>0.64502159999999997</v>
      </c>
      <c r="I987" s="7">
        <v>114.56399999999999</v>
      </c>
      <c r="J987" s="2">
        <v>33.2273</v>
      </c>
      <c r="K987">
        <v>22</v>
      </c>
      <c r="L987" s="2">
        <v>15.3</v>
      </c>
    </row>
    <row r="988" spans="1:12" x14ac:dyDescent="0.25">
      <c r="A988">
        <v>38054</v>
      </c>
      <c r="B988" s="2">
        <v>94.6173</v>
      </c>
      <c r="C988" s="3">
        <v>316</v>
      </c>
      <c r="D988" s="4">
        <v>32820</v>
      </c>
      <c r="E988" t="s">
        <v>1563</v>
      </c>
      <c r="F988" s="4" t="s">
        <v>7348</v>
      </c>
      <c r="G988" s="5">
        <v>150</v>
      </c>
      <c r="H988" s="6">
        <v>0.57999999999999996</v>
      </c>
      <c r="I988" s="7">
        <v>125.78100000000001</v>
      </c>
    </row>
    <row r="989" spans="1:12" x14ac:dyDescent="0.25">
      <c r="A989">
        <v>95746</v>
      </c>
      <c r="B989" s="2">
        <v>94.613460000000003</v>
      </c>
      <c r="C989" s="3">
        <v>23715</v>
      </c>
      <c r="D989" s="4">
        <v>40900</v>
      </c>
      <c r="E989" t="s">
        <v>15993</v>
      </c>
      <c r="F989" s="4" t="s">
        <v>15368</v>
      </c>
      <c r="G989" s="5">
        <v>15857</v>
      </c>
      <c r="H989" s="6">
        <v>0.5291669</v>
      </c>
      <c r="I989" s="7">
        <v>134.5</v>
      </c>
      <c r="J989" s="2">
        <v>44.333300000000001</v>
      </c>
      <c r="K989">
        <v>15</v>
      </c>
      <c r="L989" s="2">
        <v>73.900000000000006</v>
      </c>
    </row>
    <row r="990" spans="1:12" x14ac:dyDescent="0.25">
      <c r="A990">
        <v>43221</v>
      </c>
      <c r="B990" s="2">
        <v>94.604230000000001</v>
      </c>
      <c r="C990" s="3">
        <v>32733</v>
      </c>
      <c r="D990" s="4">
        <v>18140</v>
      </c>
      <c r="E990" t="s">
        <v>1585</v>
      </c>
      <c r="F990" s="4" t="s">
        <v>8295</v>
      </c>
      <c r="G990" s="5">
        <v>22711</v>
      </c>
      <c r="H990" s="6">
        <v>0.69054649999999995</v>
      </c>
      <c r="I990" s="7">
        <v>106.578</v>
      </c>
      <c r="J990" s="2">
        <v>35.326900000000002</v>
      </c>
      <c r="K990">
        <v>52</v>
      </c>
      <c r="L990" s="2">
        <v>25.3</v>
      </c>
    </row>
    <row r="991" spans="1:12" x14ac:dyDescent="0.25">
      <c r="A991">
        <v>98027</v>
      </c>
      <c r="B991" s="2">
        <v>94.594040000000007</v>
      </c>
      <c r="C991" s="3">
        <v>27146</v>
      </c>
      <c r="D991" s="4">
        <v>42660</v>
      </c>
      <c r="E991" t="s">
        <v>16353</v>
      </c>
      <c r="F991" s="4" t="s">
        <v>16344</v>
      </c>
      <c r="G991" s="5">
        <v>19857</v>
      </c>
      <c r="H991" s="6">
        <v>0.57186020000000004</v>
      </c>
      <c r="I991" s="7">
        <v>127.057</v>
      </c>
      <c r="J991" s="2">
        <v>38.769199999999998</v>
      </c>
      <c r="K991">
        <v>39</v>
      </c>
      <c r="L991" s="2">
        <v>43.9</v>
      </c>
    </row>
    <row r="992" spans="1:12" x14ac:dyDescent="0.25">
      <c r="A992">
        <v>60089</v>
      </c>
      <c r="B992" s="2">
        <v>94.582189999999997</v>
      </c>
      <c r="C992" s="3">
        <v>41583</v>
      </c>
      <c r="D992" s="4">
        <v>16980</v>
      </c>
      <c r="E992" t="s">
        <v>11518</v>
      </c>
      <c r="F992" s="4" t="s">
        <v>11490</v>
      </c>
      <c r="G992" s="5">
        <v>29670</v>
      </c>
      <c r="H992" s="6">
        <v>0.63742379999999998</v>
      </c>
      <c r="I992" s="7">
        <v>115.65300000000001</v>
      </c>
      <c r="J992" s="2">
        <v>33.636400000000002</v>
      </c>
      <c r="K992">
        <v>22</v>
      </c>
      <c r="L992" s="2">
        <v>17</v>
      </c>
    </row>
    <row r="993" spans="1:12" x14ac:dyDescent="0.25">
      <c r="A993">
        <v>20190</v>
      </c>
      <c r="B993" s="2">
        <v>94.571839999999995</v>
      </c>
      <c r="C993" s="3">
        <v>18274</v>
      </c>
      <c r="D993" s="4">
        <v>47900</v>
      </c>
      <c r="E993" t="s">
        <v>4358</v>
      </c>
      <c r="F993" s="4" t="s">
        <v>4335</v>
      </c>
      <c r="G993" s="5">
        <v>13562</v>
      </c>
      <c r="H993" s="6">
        <v>0.6475706</v>
      </c>
      <c r="I993" s="7">
        <v>113.883</v>
      </c>
      <c r="J993" s="2">
        <v>36.875</v>
      </c>
      <c r="K993">
        <v>32</v>
      </c>
      <c r="L993" s="2">
        <v>32.9</v>
      </c>
    </row>
    <row r="994" spans="1:12" x14ac:dyDescent="0.25">
      <c r="A994">
        <v>8807</v>
      </c>
      <c r="B994" s="2">
        <v>94.562430000000006</v>
      </c>
      <c r="C994" s="3">
        <v>38242</v>
      </c>
      <c r="D994" s="4">
        <v>35620</v>
      </c>
      <c r="E994" t="s">
        <v>339</v>
      </c>
      <c r="F994" s="4" t="s">
        <v>1341</v>
      </c>
      <c r="G994" s="5">
        <v>25763</v>
      </c>
      <c r="H994" s="6">
        <v>0.56136470000000005</v>
      </c>
      <c r="I994" s="7">
        <v>128.76400000000001</v>
      </c>
      <c r="J994" s="2">
        <v>27.838699999999999</v>
      </c>
      <c r="K994">
        <v>31</v>
      </c>
      <c r="L994" s="2">
        <v>2.6</v>
      </c>
    </row>
    <row r="995" spans="1:12" x14ac:dyDescent="0.25">
      <c r="A995">
        <v>11975</v>
      </c>
      <c r="B995" s="2">
        <v>94.556200000000004</v>
      </c>
      <c r="C995" s="3">
        <v>358</v>
      </c>
      <c r="D995" s="4">
        <v>35620</v>
      </c>
      <c r="E995" t="s">
        <v>2069</v>
      </c>
      <c r="F995" s="4" t="s">
        <v>1280</v>
      </c>
      <c r="G995" s="5">
        <v>282</v>
      </c>
      <c r="H995" s="6">
        <v>0.62411349999999999</v>
      </c>
      <c r="I995" s="7">
        <v>117.917</v>
      </c>
    </row>
    <row r="996" spans="1:12" x14ac:dyDescent="0.25">
      <c r="A996">
        <v>60502</v>
      </c>
      <c r="B996" s="2">
        <v>94.552539999999993</v>
      </c>
      <c r="C996" s="3">
        <v>23099</v>
      </c>
      <c r="D996" s="4">
        <v>16980</v>
      </c>
      <c r="E996" t="s">
        <v>815</v>
      </c>
      <c r="F996" s="4" t="s">
        <v>11490</v>
      </c>
      <c r="G996" s="5">
        <v>15067</v>
      </c>
      <c r="H996" s="6">
        <v>0.6351871</v>
      </c>
      <c r="I996" s="7">
        <v>115.97</v>
      </c>
      <c r="J996" s="2">
        <v>41</v>
      </c>
      <c r="K996">
        <v>4</v>
      </c>
    </row>
    <row r="997" spans="1:12" x14ac:dyDescent="0.25">
      <c r="A997">
        <v>55346</v>
      </c>
      <c r="B997" s="2">
        <v>94.546239999999997</v>
      </c>
      <c r="C997" s="3">
        <v>16443</v>
      </c>
      <c r="D997" s="4">
        <v>33460</v>
      </c>
      <c r="E997" t="s">
        <v>10482</v>
      </c>
      <c r="F997" s="4" t="s">
        <v>10428</v>
      </c>
      <c r="G997" s="5">
        <v>11173</v>
      </c>
      <c r="H997" s="6">
        <v>0.61526760000000003</v>
      </c>
      <c r="I997" s="7">
        <v>119.395</v>
      </c>
      <c r="J997" s="2">
        <v>33.384599999999999</v>
      </c>
      <c r="K997">
        <v>13</v>
      </c>
      <c r="L997" s="2">
        <v>16</v>
      </c>
    </row>
    <row r="998" spans="1:12" x14ac:dyDescent="0.25">
      <c r="A998">
        <v>14051</v>
      </c>
      <c r="B998" s="2">
        <v>94.540220000000005</v>
      </c>
      <c r="C998" s="3">
        <v>20132</v>
      </c>
      <c r="D998" s="4">
        <v>15380</v>
      </c>
      <c r="E998" t="s">
        <v>2783</v>
      </c>
      <c r="F998" s="4" t="s">
        <v>1280</v>
      </c>
      <c r="G998" s="5">
        <v>14006</v>
      </c>
      <c r="H998" s="6">
        <v>0.61169419999999997</v>
      </c>
      <c r="I998" s="7">
        <v>120.01</v>
      </c>
      <c r="J998" s="2">
        <v>35.461500000000001</v>
      </c>
      <c r="K998">
        <v>13</v>
      </c>
      <c r="L998" s="2">
        <v>25.8</v>
      </c>
    </row>
    <row r="999" spans="1:12" x14ac:dyDescent="0.25">
      <c r="A999">
        <v>27605</v>
      </c>
      <c r="B999" s="2">
        <v>94.535929999999993</v>
      </c>
      <c r="C999" s="3">
        <v>4626</v>
      </c>
      <c r="D999" s="4">
        <v>39580</v>
      </c>
      <c r="E999" t="s">
        <v>5749</v>
      </c>
      <c r="F999" s="4" t="s">
        <v>5642</v>
      </c>
      <c r="G999" s="5">
        <v>3869</v>
      </c>
      <c r="H999" s="6">
        <v>0.6700258</v>
      </c>
      <c r="I999" s="7">
        <v>109.886</v>
      </c>
      <c r="J999" s="2">
        <v>33.200000000000003</v>
      </c>
      <c r="K999">
        <v>10</v>
      </c>
      <c r="L999" s="2">
        <v>15.3</v>
      </c>
    </row>
    <row r="1000" spans="1:12" x14ac:dyDescent="0.25">
      <c r="A1000">
        <v>94930</v>
      </c>
      <c r="B1000" s="2">
        <v>94.533450000000002</v>
      </c>
      <c r="C1000" s="3">
        <v>8755</v>
      </c>
      <c r="D1000" s="4">
        <v>41860</v>
      </c>
      <c r="E1000" t="s">
        <v>1102</v>
      </c>
      <c r="F1000" s="4" t="s">
        <v>15368</v>
      </c>
      <c r="G1000" s="5">
        <v>6558</v>
      </c>
      <c r="H1000" s="6">
        <v>0.59530349999999999</v>
      </c>
      <c r="I1000" s="7">
        <v>122.75</v>
      </c>
      <c r="J1000" s="2">
        <v>31.75</v>
      </c>
      <c r="K1000">
        <v>12</v>
      </c>
      <c r="L1000" s="2">
        <v>10.6</v>
      </c>
    </row>
    <row r="1001" spans="1:12" x14ac:dyDescent="0.25">
      <c r="A1001">
        <v>85718</v>
      </c>
      <c r="B1001" s="2">
        <v>94.526799999999994</v>
      </c>
      <c r="C1001" s="3">
        <v>27010</v>
      </c>
      <c r="D1001" s="4">
        <v>46060</v>
      </c>
      <c r="E1001" t="s">
        <v>15050</v>
      </c>
      <c r="F1001" s="4" t="s">
        <v>14962</v>
      </c>
      <c r="G1001" s="5">
        <v>21211</v>
      </c>
      <c r="H1001" s="6">
        <v>0.63339780000000001</v>
      </c>
      <c r="I1001" s="7">
        <v>116.157</v>
      </c>
      <c r="J1001" s="2">
        <v>33.636400000000002</v>
      </c>
      <c r="K1001">
        <v>33</v>
      </c>
      <c r="L1001" s="2">
        <v>17</v>
      </c>
    </row>
    <row r="1002" spans="1:12" x14ac:dyDescent="0.25">
      <c r="A1002">
        <v>37067</v>
      </c>
      <c r="B1002" s="2">
        <v>94.517650000000003</v>
      </c>
      <c r="C1002" s="3">
        <v>24132</v>
      </c>
      <c r="D1002" s="4">
        <v>34980</v>
      </c>
      <c r="E1002" t="s">
        <v>293</v>
      </c>
      <c r="F1002" s="4" t="s">
        <v>7348</v>
      </c>
      <c r="G1002" s="5">
        <v>17024</v>
      </c>
      <c r="H1002" s="6">
        <v>0.6173862</v>
      </c>
      <c r="I1002" s="7">
        <v>118.919</v>
      </c>
      <c r="J1002" s="2">
        <v>44.090899999999998</v>
      </c>
      <c r="K1002">
        <v>11</v>
      </c>
      <c r="L1002" s="2">
        <v>72.7</v>
      </c>
    </row>
    <row r="1003" spans="1:12" x14ac:dyDescent="0.25">
      <c r="A1003">
        <v>55419</v>
      </c>
      <c r="B1003" s="2">
        <v>94.509159999999994</v>
      </c>
      <c r="C1003" s="3">
        <v>26405</v>
      </c>
      <c r="D1003" s="4">
        <v>33460</v>
      </c>
      <c r="E1003" t="s">
        <v>10500</v>
      </c>
      <c r="F1003" s="4" t="s">
        <v>10428</v>
      </c>
      <c r="G1003" s="5">
        <v>18474</v>
      </c>
      <c r="H1003" s="6">
        <v>0.64290360000000002</v>
      </c>
      <c r="I1003" s="7">
        <v>114.5</v>
      </c>
      <c r="J1003" s="2">
        <v>35.050800000000002</v>
      </c>
      <c r="K1003">
        <v>59</v>
      </c>
      <c r="L1003" s="2">
        <v>23.8</v>
      </c>
    </row>
    <row r="1004" spans="1:12" x14ac:dyDescent="0.25">
      <c r="A1004">
        <v>2763</v>
      </c>
      <c r="B1004" s="2">
        <v>94.504469999999998</v>
      </c>
      <c r="C1004" s="3">
        <v>1601</v>
      </c>
      <c r="D1004" s="4">
        <v>39300</v>
      </c>
      <c r="E1004" t="s">
        <v>453</v>
      </c>
      <c r="F1004" s="4" t="s">
        <v>21</v>
      </c>
      <c r="G1004" s="5">
        <v>1115</v>
      </c>
      <c r="H1004" s="6">
        <v>0.46905829999999998</v>
      </c>
      <c r="I1004" s="7">
        <v>144.524</v>
      </c>
    </row>
    <row r="1005" spans="1:12" x14ac:dyDescent="0.25">
      <c r="A1005">
        <v>80130</v>
      </c>
      <c r="B1005" s="2">
        <v>94.499880000000005</v>
      </c>
      <c r="C1005" s="3">
        <v>28763</v>
      </c>
      <c r="D1005" s="4">
        <v>19740</v>
      </c>
      <c r="E1005" t="s">
        <v>152</v>
      </c>
      <c r="F1005" s="4" t="s">
        <v>14477</v>
      </c>
      <c r="G1005" s="5">
        <v>18047</v>
      </c>
      <c r="H1005" s="6">
        <v>0.62714020000000004</v>
      </c>
      <c r="I1005" s="7">
        <v>117.202</v>
      </c>
      <c r="J1005" s="2">
        <v>44.846200000000003</v>
      </c>
      <c r="K1005">
        <v>13</v>
      </c>
      <c r="L1005" s="2">
        <v>76.3</v>
      </c>
    </row>
    <row r="1006" spans="1:12" x14ac:dyDescent="0.25">
      <c r="A1006">
        <v>11023</v>
      </c>
      <c r="B1006" s="2">
        <v>94.494029999999995</v>
      </c>
      <c r="C1006" s="3">
        <v>9954</v>
      </c>
      <c r="D1006" s="4">
        <v>35620</v>
      </c>
      <c r="E1006" t="s">
        <v>1894</v>
      </c>
      <c r="F1006" s="4" t="s">
        <v>1280</v>
      </c>
      <c r="G1006" s="5">
        <v>6423</v>
      </c>
      <c r="H1006" s="6">
        <v>0.60460769999999997</v>
      </c>
      <c r="I1006" s="7">
        <v>121.042</v>
      </c>
      <c r="J1006" s="2">
        <v>17.399999999999999</v>
      </c>
      <c r="K1006">
        <v>10</v>
      </c>
      <c r="L1006" s="2">
        <v>0.1</v>
      </c>
    </row>
    <row r="1007" spans="1:12" x14ac:dyDescent="0.25">
      <c r="A1007">
        <v>20155</v>
      </c>
      <c r="B1007" s="2">
        <v>94.487499999999997</v>
      </c>
      <c r="C1007" s="3">
        <v>32069</v>
      </c>
      <c r="D1007" s="4">
        <v>47900</v>
      </c>
      <c r="E1007" t="s">
        <v>2793</v>
      </c>
      <c r="F1007" s="4" t="s">
        <v>4335</v>
      </c>
      <c r="G1007" s="5">
        <v>20872</v>
      </c>
      <c r="H1007" s="6">
        <v>0.52421790000000001</v>
      </c>
      <c r="I1007" s="7">
        <v>134.90100000000001</v>
      </c>
      <c r="J1007" s="2">
        <v>40.200000000000003</v>
      </c>
      <c r="K1007">
        <v>15</v>
      </c>
      <c r="L1007" s="2">
        <v>52.4</v>
      </c>
    </row>
    <row r="1008" spans="1:12" x14ac:dyDescent="0.25">
      <c r="A1008">
        <v>30075</v>
      </c>
      <c r="B1008" s="2">
        <v>94.473420000000004</v>
      </c>
      <c r="C1008" s="3">
        <v>54674</v>
      </c>
      <c r="D1008" s="4">
        <v>12060</v>
      </c>
      <c r="E1008" t="s">
        <v>6381</v>
      </c>
      <c r="F1008" s="4" t="s">
        <v>6363</v>
      </c>
      <c r="G1008" s="5">
        <v>37938</v>
      </c>
      <c r="H1008" s="6">
        <v>0.6016764</v>
      </c>
      <c r="I1008" s="7">
        <v>121.497</v>
      </c>
      <c r="J1008" s="2">
        <v>37.883699999999997</v>
      </c>
      <c r="K1008">
        <v>43</v>
      </c>
      <c r="L1008" s="2">
        <v>38.700000000000003</v>
      </c>
    </row>
    <row r="1009" spans="1:12" x14ac:dyDescent="0.25">
      <c r="A1009">
        <v>38120</v>
      </c>
      <c r="B1009" s="2">
        <v>94.461839999999995</v>
      </c>
      <c r="C1009" s="3">
        <v>14586</v>
      </c>
      <c r="D1009" s="4">
        <v>32820</v>
      </c>
      <c r="E1009" t="s">
        <v>2512</v>
      </c>
      <c r="F1009" s="4" t="s">
        <v>7348</v>
      </c>
      <c r="G1009" s="5">
        <v>10456</v>
      </c>
      <c r="H1009" s="6">
        <v>0.63475519999999996</v>
      </c>
      <c r="I1009" s="7">
        <v>115.75</v>
      </c>
      <c r="J1009" s="2">
        <v>38.857100000000003</v>
      </c>
      <c r="K1009">
        <v>14</v>
      </c>
      <c r="L1009" s="2">
        <v>44.2</v>
      </c>
    </row>
    <row r="1010" spans="1:12" x14ac:dyDescent="0.25">
      <c r="A1010">
        <v>20136</v>
      </c>
      <c r="B1010" s="2">
        <v>94.454989999999995</v>
      </c>
      <c r="C1010" s="3">
        <v>31367</v>
      </c>
      <c r="D1010" s="4">
        <v>47900</v>
      </c>
      <c r="E1010" t="s">
        <v>4345</v>
      </c>
      <c r="F1010" s="4" t="s">
        <v>4335</v>
      </c>
      <c r="G1010" s="5">
        <v>18169</v>
      </c>
      <c r="H1010" s="6">
        <v>0.51912599999999998</v>
      </c>
      <c r="I1010" s="7">
        <v>135.65</v>
      </c>
      <c r="J1010" s="2">
        <v>44.166699999999999</v>
      </c>
      <c r="K1010">
        <v>12</v>
      </c>
      <c r="L1010" s="2">
        <v>73.099999999999994</v>
      </c>
    </row>
    <row r="1011" spans="1:12" x14ac:dyDescent="0.25">
      <c r="A1011">
        <v>75034</v>
      </c>
      <c r="B1011" s="2">
        <v>94.43862</v>
      </c>
      <c r="C1011" s="3">
        <v>80916</v>
      </c>
      <c r="D1011" s="4">
        <v>19100</v>
      </c>
      <c r="E1011" t="s">
        <v>5818</v>
      </c>
      <c r="F1011" s="4" t="s">
        <v>13752</v>
      </c>
      <c r="G1011" s="5">
        <v>50242</v>
      </c>
      <c r="H1011" s="6">
        <v>0.58148560000000005</v>
      </c>
      <c r="I1011" s="7">
        <v>124.855</v>
      </c>
      <c r="J1011" s="2">
        <v>44.153799999999997</v>
      </c>
      <c r="K1011">
        <v>13</v>
      </c>
      <c r="L1011" s="2">
        <v>73.099999999999994</v>
      </c>
    </row>
    <row r="1012" spans="1:12" x14ac:dyDescent="0.25">
      <c r="A1012">
        <v>8840</v>
      </c>
      <c r="B1012" s="2">
        <v>94.423770000000005</v>
      </c>
      <c r="C1012" s="3">
        <v>16591</v>
      </c>
      <c r="D1012" s="4">
        <v>35620</v>
      </c>
      <c r="E1012" t="s">
        <v>1765</v>
      </c>
      <c r="F1012" s="4" t="s">
        <v>1341</v>
      </c>
      <c r="G1012" s="5">
        <v>11810</v>
      </c>
      <c r="H1012" s="6">
        <v>0.57183980000000001</v>
      </c>
      <c r="I1012" s="7">
        <v>126.401</v>
      </c>
      <c r="J1012" s="2">
        <v>34.318199999999997</v>
      </c>
      <c r="K1012">
        <v>22</v>
      </c>
      <c r="L1012" s="2">
        <v>19.8</v>
      </c>
    </row>
    <row r="1013" spans="1:12" x14ac:dyDescent="0.25">
      <c r="A1013">
        <v>14618</v>
      </c>
      <c r="B1013" s="2">
        <v>94.417680000000004</v>
      </c>
      <c r="C1013" s="3">
        <v>21367</v>
      </c>
      <c r="D1013" s="4">
        <v>40380</v>
      </c>
      <c r="E1013" t="s">
        <v>458</v>
      </c>
      <c r="F1013" s="4" t="s">
        <v>1280</v>
      </c>
      <c r="G1013" s="5">
        <v>13668</v>
      </c>
      <c r="H1013" s="6">
        <v>0.66771530000000001</v>
      </c>
      <c r="I1013" s="7">
        <v>109.821</v>
      </c>
      <c r="J1013" s="2">
        <v>33.214300000000001</v>
      </c>
      <c r="K1013">
        <v>56</v>
      </c>
      <c r="L1013" s="2">
        <v>15.3</v>
      </c>
    </row>
    <row r="1014" spans="1:12" x14ac:dyDescent="0.25">
      <c r="A1014">
        <v>8824</v>
      </c>
      <c r="B1014" s="2">
        <v>94.412379999999999</v>
      </c>
      <c r="C1014" s="3">
        <v>12720</v>
      </c>
      <c r="D1014" s="4">
        <v>35620</v>
      </c>
      <c r="E1014" t="s">
        <v>1756</v>
      </c>
      <c r="F1014" s="4" t="s">
        <v>1341</v>
      </c>
      <c r="G1014" s="5">
        <v>8477</v>
      </c>
      <c r="H1014" s="6">
        <v>0.54045770000000004</v>
      </c>
      <c r="I1014" s="7">
        <v>131.73099999999999</v>
      </c>
      <c r="J1014" s="2">
        <v>30.666699999999999</v>
      </c>
      <c r="K1014">
        <v>12</v>
      </c>
      <c r="L1014" s="2">
        <v>8.1999999999999993</v>
      </c>
    </row>
    <row r="1015" spans="1:12" x14ac:dyDescent="0.25">
      <c r="A1015">
        <v>92620</v>
      </c>
      <c r="B1015" s="2">
        <v>94.403319999999994</v>
      </c>
      <c r="C1015" s="3">
        <v>43801</v>
      </c>
      <c r="D1015" s="4">
        <v>31080</v>
      </c>
      <c r="E1015" t="s">
        <v>3479</v>
      </c>
      <c r="F1015" s="4" t="s">
        <v>15368</v>
      </c>
      <c r="G1015" s="5">
        <v>29298</v>
      </c>
      <c r="H1015" s="6">
        <v>0.64578999999999998</v>
      </c>
      <c r="I1015" s="7">
        <v>113.44799999999999</v>
      </c>
      <c r="J1015" s="2">
        <v>32.8889</v>
      </c>
      <c r="K1015">
        <v>18</v>
      </c>
      <c r="L1015" s="2">
        <v>14.2</v>
      </c>
    </row>
    <row r="1016" spans="1:12" x14ac:dyDescent="0.25">
      <c r="A1016">
        <v>94973</v>
      </c>
      <c r="B1016" s="2">
        <v>94.395989999999998</v>
      </c>
      <c r="C1016" s="3">
        <v>1830</v>
      </c>
      <c r="D1016" s="4">
        <v>41860</v>
      </c>
      <c r="E1016" t="s">
        <v>15819</v>
      </c>
      <c r="F1016" s="4" t="s">
        <v>15368</v>
      </c>
      <c r="G1016" s="5">
        <v>1394</v>
      </c>
      <c r="H1016" s="6">
        <v>0.69440460000000004</v>
      </c>
      <c r="I1016" s="7">
        <v>104.89100000000001</v>
      </c>
      <c r="J1016" s="2">
        <v>40.333300000000001</v>
      </c>
      <c r="K1016">
        <v>6</v>
      </c>
    </row>
    <row r="1017" spans="1:12" x14ac:dyDescent="0.25">
      <c r="A1017">
        <v>30346</v>
      </c>
      <c r="B1017" s="2">
        <v>94.394620000000003</v>
      </c>
      <c r="C1017" s="3">
        <v>5171</v>
      </c>
      <c r="D1017" s="4">
        <v>12060</v>
      </c>
      <c r="E1017" t="s">
        <v>2948</v>
      </c>
      <c r="F1017" s="4" t="s">
        <v>6363</v>
      </c>
      <c r="G1017" s="5">
        <v>4317</v>
      </c>
      <c r="H1017" s="6">
        <v>0.74432609999999999</v>
      </c>
      <c r="I1017" s="7">
        <v>96.25</v>
      </c>
      <c r="J1017" s="2">
        <v>32.6</v>
      </c>
      <c r="K1017">
        <v>5</v>
      </c>
    </row>
    <row r="1018" spans="1:12" x14ac:dyDescent="0.25">
      <c r="A1018">
        <v>96821</v>
      </c>
      <c r="B1018" s="2">
        <v>94.390069999999994</v>
      </c>
      <c r="C1018" s="3">
        <v>19415</v>
      </c>
      <c r="D1018" s="4">
        <v>46520</v>
      </c>
      <c r="E1018" t="s">
        <v>16169</v>
      </c>
      <c r="F1018" s="4" t="s">
        <v>16099</v>
      </c>
      <c r="G1018" s="5">
        <v>14678</v>
      </c>
      <c r="H1018" s="6">
        <v>0.56018800000000002</v>
      </c>
      <c r="I1018" s="7">
        <v>128.00700000000001</v>
      </c>
      <c r="J1018" s="2">
        <v>30.823499999999999</v>
      </c>
      <c r="K1018">
        <v>17</v>
      </c>
      <c r="L1018" s="2">
        <v>8.5</v>
      </c>
    </row>
    <row r="1019" spans="1:12" x14ac:dyDescent="0.25">
      <c r="A1019">
        <v>85266</v>
      </c>
      <c r="B1019" s="2">
        <v>94.384379999999993</v>
      </c>
      <c r="C1019" s="3">
        <v>10645</v>
      </c>
      <c r="D1019" s="4">
        <v>38060</v>
      </c>
      <c r="E1019" t="s">
        <v>14976</v>
      </c>
      <c r="F1019" s="4" t="s">
        <v>14962</v>
      </c>
      <c r="G1019" s="5">
        <v>9071</v>
      </c>
      <c r="H1019" s="6">
        <v>0.59089400000000003</v>
      </c>
      <c r="I1019" s="7">
        <v>122.518</v>
      </c>
      <c r="J1019" s="2">
        <v>33.799999999999997</v>
      </c>
      <c r="K1019">
        <v>5</v>
      </c>
    </row>
    <row r="1020" spans="1:12" x14ac:dyDescent="0.25">
      <c r="A1020">
        <v>75039</v>
      </c>
      <c r="B1020" s="2">
        <v>94.379710000000003</v>
      </c>
      <c r="C1020" s="3">
        <v>13409</v>
      </c>
      <c r="D1020" s="4">
        <v>19100</v>
      </c>
      <c r="E1020" t="s">
        <v>2798</v>
      </c>
      <c r="F1020" s="4" t="s">
        <v>13752</v>
      </c>
      <c r="G1020" s="5">
        <v>10468</v>
      </c>
      <c r="H1020" s="6">
        <v>0.71560950000000001</v>
      </c>
      <c r="I1020" s="7">
        <v>100.938</v>
      </c>
      <c r="J1020" s="2">
        <v>35</v>
      </c>
      <c r="K1020">
        <v>7</v>
      </c>
    </row>
    <row r="1021" spans="1:12" x14ac:dyDescent="0.25">
      <c r="A1021">
        <v>2066</v>
      </c>
      <c r="B1021" s="2">
        <v>94.37424</v>
      </c>
      <c r="C1021" s="3">
        <v>18002</v>
      </c>
      <c r="D1021" s="4">
        <v>14460</v>
      </c>
      <c r="E1021" t="s">
        <v>304</v>
      </c>
      <c r="F1021" s="4" t="s">
        <v>21</v>
      </c>
      <c r="G1021" s="5">
        <v>12406</v>
      </c>
      <c r="H1021" s="6">
        <v>0.55811699999999997</v>
      </c>
      <c r="I1021" s="7">
        <v>128.131</v>
      </c>
      <c r="J1021" s="2">
        <v>34.666699999999999</v>
      </c>
      <c r="K1021">
        <v>15</v>
      </c>
      <c r="L1021" s="2">
        <v>21.6</v>
      </c>
    </row>
    <row r="1022" spans="1:12" x14ac:dyDescent="0.25">
      <c r="A1022">
        <v>23070</v>
      </c>
      <c r="B1022" s="2">
        <v>94.371099999999998</v>
      </c>
      <c r="C1022" s="3">
        <v>825</v>
      </c>
      <c r="E1022" t="s">
        <v>4797</v>
      </c>
      <c r="F1022" s="4" t="s">
        <v>4335</v>
      </c>
      <c r="G1022" s="5">
        <v>711</v>
      </c>
      <c r="H1022" s="6">
        <v>0.55836850000000005</v>
      </c>
      <c r="I1022" s="7">
        <v>127.986</v>
      </c>
    </row>
    <row r="1023" spans="1:12" x14ac:dyDescent="0.25">
      <c r="A1023">
        <v>6470</v>
      </c>
      <c r="B1023" s="2">
        <v>94.368229999999997</v>
      </c>
      <c r="C1023" s="3">
        <v>16672</v>
      </c>
      <c r="D1023" s="4">
        <v>14860</v>
      </c>
      <c r="E1023" t="s">
        <v>1296</v>
      </c>
      <c r="F1023" s="4" t="s">
        <v>1198</v>
      </c>
      <c r="G1023" s="5">
        <v>11276</v>
      </c>
      <c r="H1023" s="6">
        <v>0.53733589999999998</v>
      </c>
      <c r="I1023" s="7">
        <v>131.57900000000001</v>
      </c>
      <c r="J1023" s="2">
        <v>34.571399999999997</v>
      </c>
      <c r="K1023">
        <v>14</v>
      </c>
      <c r="L1023" s="2">
        <v>21.1</v>
      </c>
    </row>
    <row r="1024" spans="1:12" x14ac:dyDescent="0.25">
      <c r="A1024">
        <v>14506</v>
      </c>
      <c r="B1024" s="2">
        <v>94.365309999999994</v>
      </c>
      <c r="C1024" s="3">
        <v>1373</v>
      </c>
      <c r="D1024" s="4">
        <v>40380</v>
      </c>
      <c r="E1024" t="s">
        <v>225</v>
      </c>
      <c r="F1024" s="4" t="s">
        <v>1280</v>
      </c>
      <c r="G1024" s="5">
        <v>926</v>
      </c>
      <c r="H1024" s="6">
        <v>0.72060409999999997</v>
      </c>
      <c r="I1024" s="7">
        <v>99.875</v>
      </c>
      <c r="J1024" s="2">
        <v>43.5</v>
      </c>
      <c r="K1024">
        <v>4</v>
      </c>
    </row>
    <row r="1025" spans="1:12" x14ac:dyDescent="0.25">
      <c r="A1025">
        <v>60304</v>
      </c>
      <c r="B1025" s="2">
        <v>94.362269999999995</v>
      </c>
      <c r="C1025" s="3">
        <v>17677</v>
      </c>
      <c r="D1025" s="4">
        <v>16980</v>
      </c>
      <c r="E1025" t="s">
        <v>9165</v>
      </c>
      <c r="F1025" s="4" t="s">
        <v>11490</v>
      </c>
      <c r="G1025" s="5">
        <v>11699</v>
      </c>
      <c r="H1025" s="6">
        <v>0.67185229999999996</v>
      </c>
      <c r="I1025" s="7">
        <v>108.22</v>
      </c>
      <c r="J1025" s="2">
        <v>38.333300000000001</v>
      </c>
      <c r="K1025">
        <v>60</v>
      </c>
      <c r="L1025" s="2">
        <v>41.6</v>
      </c>
    </row>
    <row r="1026" spans="1:12" x14ac:dyDescent="0.25">
      <c r="A1026">
        <v>20120</v>
      </c>
      <c r="B1026" s="2">
        <v>94.353030000000004</v>
      </c>
      <c r="C1026" s="3">
        <v>41243</v>
      </c>
      <c r="D1026" s="4">
        <v>47900</v>
      </c>
      <c r="E1026" t="s">
        <v>4340</v>
      </c>
      <c r="F1026" s="4" t="s">
        <v>4335</v>
      </c>
      <c r="G1026" s="5">
        <v>26969</v>
      </c>
      <c r="H1026" s="6">
        <v>0.57897659999999995</v>
      </c>
      <c r="I1026" s="7">
        <v>124.19</v>
      </c>
      <c r="J1026" s="2">
        <v>41.617600000000003</v>
      </c>
      <c r="K1026">
        <v>34</v>
      </c>
      <c r="L1026" s="2">
        <v>59.8</v>
      </c>
    </row>
    <row r="1027" spans="1:12" x14ac:dyDescent="0.25">
      <c r="A1027">
        <v>30022</v>
      </c>
      <c r="B1027" s="2">
        <v>94.336219999999997</v>
      </c>
      <c r="C1027" s="3">
        <v>66674</v>
      </c>
      <c r="D1027" s="4">
        <v>12060</v>
      </c>
      <c r="E1027" t="s">
        <v>6364</v>
      </c>
      <c r="F1027" s="4" t="s">
        <v>6363</v>
      </c>
      <c r="G1027" s="5">
        <v>43234</v>
      </c>
      <c r="H1027" s="6">
        <v>0.62120089999999994</v>
      </c>
      <c r="I1027" s="7">
        <v>116.889</v>
      </c>
      <c r="J1027" s="2">
        <v>37.714300000000001</v>
      </c>
      <c r="K1027">
        <v>21</v>
      </c>
      <c r="L1027" s="2">
        <v>37.6</v>
      </c>
    </row>
    <row r="1028" spans="1:12" x14ac:dyDescent="0.25">
      <c r="A1028">
        <v>33480</v>
      </c>
      <c r="B1028" s="2">
        <v>94.323750000000004</v>
      </c>
      <c r="C1028" s="3">
        <v>9666</v>
      </c>
      <c r="D1028" s="4">
        <v>33100</v>
      </c>
      <c r="E1028" t="s">
        <v>6895</v>
      </c>
      <c r="F1028" s="4" t="s">
        <v>6689</v>
      </c>
      <c r="G1028" s="5">
        <v>8921</v>
      </c>
      <c r="H1028" s="6">
        <v>0.5888814</v>
      </c>
      <c r="I1028" s="7">
        <v>122.464</v>
      </c>
      <c r="J1028" s="2">
        <v>32.666699999999999</v>
      </c>
      <c r="K1028">
        <v>6</v>
      </c>
    </row>
    <row r="1029" spans="1:12" x14ac:dyDescent="0.25">
      <c r="A1029">
        <v>20151</v>
      </c>
      <c r="B1029" s="2">
        <v>94.31823</v>
      </c>
      <c r="C1029" s="3">
        <v>21958</v>
      </c>
      <c r="D1029" s="4">
        <v>47900</v>
      </c>
      <c r="E1029" t="s">
        <v>4352</v>
      </c>
      <c r="F1029" s="4" t="s">
        <v>4335</v>
      </c>
      <c r="G1029" s="5">
        <v>14135</v>
      </c>
      <c r="H1029" s="6">
        <v>0.53197510000000003</v>
      </c>
      <c r="I1029" s="7">
        <v>132.23400000000001</v>
      </c>
      <c r="J1029" s="2">
        <v>34.235300000000002</v>
      </c>
      <c r="K1029">
        <v>17</v>
      </c>
      <c r="L1029" s="2">
        <v>19.3</v>
      </c>
    </row>
    <row r="1030" spans="1:12" x14ac:dyDescent="0.25">
      <c r="A1030">
        <v>46814</v>
      </c>
      <c r="B1030" s="2">
        <v>94.313010000000006</v>
      </c>
      <c r="C1030" s="3">
        <v>12614</v>
      </c>
      <c r="D1030" s="4">
        <v>23060</v>
      </c>
      <c r="E1030" t="s">
        <v>8912</v>
      </c>
      <c r="F1030" s="4" t="s">
        <v>8800</v>
      </c>
      <c r="G1030" s="5">
        <v>7650</v>
      </c>
      <c r="H1030" s="6">
        <v>0.61529409999999995</v>
      </c>
      <c r="I1030" s="7">
        <v>117.70099999999999</v>
      </c>
      <c r="J1030" s="2">
        <v>45.25</v>
      </c>
      <c r="K1030">
        <v>4</v>
      </c>
    </row>
    <row r="1031" spans="1:12" x14ac:dyDescent="0.25">
      <c r="A1031">
        <v>95819</v>
      </c>
      <c r="B1031" s="2">
        <v>94.308090000000007</v>
      </c>
      <c r="C1031" s="3">
        <v>18374</v>
      </c>
      <c r="D1031" s="4">
        <v>40900</v>
      </c>
      <c r="E1031" t="s">
        <v>3933</v>
      </c>
      <c r="F1031" s="4" t="s">
        <v>15368</v>
      </c>
      <c r="G1031" s="5">
        <v>12895</v>
      </c>
      <c r="H1031" s="6">
        <v>0.61592740000000001</v>
      </c>
      <c r="I1031" s="7">
        <v>117.577</v>
      </c>
      <c r="J1031" s="2">
        <v>30.615400000000001</v>
      </c>
      <c r="K1031">
        <v>26</v>
      </c>
      <c r="L1031" s="2">
        <v>8</v>
      </c>
    </row>
    <row r="1032" spans="1:12" x14ac:dyDescent="0.25">
      <c r="A1032">
        <v>2053</v>
      </c>
      <c r="B1032" s="2">
        <v>94.302940000000007</v>
      </c>
      <c r="C1032" s="3">
        <v>12965</v>
      </c>
      <c r="D1032" s="4">
        <v>14460</v>
      </c>
      <c r="E1032" t="s">
        <v>299</v>
      </c>
      <c r="F1032" s="4" t="s">
        <v>21</v>
      </c>
      <c r="G1032" s="5">
        <v>8649</v>
      </c>
      <c r="H1032" s="6">
        <v>0.52422239999999998</v>
      </c>
      <c r="I1032" s="7">
        <v>133.31100000000001</v>
      </c>
      <c r="J1032" s="2">
        <v>43.5</v>
      </c>
      <c r="K1032">
        <v>12</v>
      </c>
      <c r="L1032" s="2">
        <v>69.3</v>
      </c>
    </row>
    <row r="1033" spans="1:12" x14ac:dyDescent="0.25">
      <c r="A1033">
        <v>12453</v>
      </c>
      <c r="B1033" s="2">
        <v>94.300780000000003</v>
      </c>
      <c r="C1033" s="3">
        <v>416</v>
      </c>
      <c r="D1033" s="4">
        <v>28740</v>
      </c>
      <c r="E1033" t="s">
        <v>2217</v>
      </c>
      <c r="F1033" s="4" t="s">
        <v>1280</v>
      </c>
      <c r="G1033" s="5">
        <v>351</v>
      </c>
      <c r="H1033" s="6">
        <v>0.10256410000000001</v>
      </c>
      <c r="I1033" s="7">
        <v>205.97800000000001</v>
      </c>
    </row>
    <row r="1034" spans="1:12" x14ac:dyDescent="0.25">
      <c r="A1034">
        <v>11970</v>
      </c>
      <c r="B1034" s="2">
        <v>94.30059</v>
      </c>
      <c r="C1034" s="3">
        <v>465</v>
      </c>
      <c r="D1034" s="4">
        <v>35620</v>
      </c>
      <c r="E1034" t="s">
        <v>2066</v>
      </c>
      <c r="F1034" s="4" t="s">
        <v>1280</v>
      </c>
      <c r="G1034" s="5">
        <v>465</v>
      </c>
      <c r="H1034" s="6">
        <v>0.51716740000000005</v>
      </c>
      <c r="I1034" s="7">
        <v>134.32900000000001</v>
      </c>
    </row>
    <row r="1035" spans="1:12" x14ac:dyDescent="0.25">
      <c r="A1035">
        <v>28277</v>
      </c>
      <c r="B1035" s="2">
        <v>94.290310000000005</v>
      </c>
      <c r="C1035" s="3">
        <v>64393</v>
      </c>
      <c r="D1035" s="4">
        <v>16740</v>
      </c>
      <c r="E1035" t="s">
        <v>1096</v>
      </c>
      <c r="F1035" s="4" t="s">
        <v>5642</v>
      </c>
      <c r="G1035" s="5">
        <v>42478</v>
      </c>
      <c r="H1035" s="6">
        <v>0.64115540000000004</v>
      </c>
      <c r="I1035" s="7">
        <v>112.851</v>
      </c>
      <c r="J1035" s="2">
        <v>41.157899999999998</v>
      </c>
      <c r="K1035">
        <v>19</v>
      </c>
      <c r="L1035" s="2">
        <v>57.7</v>
      </c>
    </row>
    <row r="1036" spans="1:12" x14ac:dyDescent="0.25">
      <c r="A1036">
        <v>60012</v>
      </c>
      <c r="B1036" s="2">
        <v>94.27834</v>
      </c>
      <c r="C1036" s="3">
        <v>11312</v>
      </c>
      <c r="D1036" s="4">
        <v>16980</v>
      </c>
      <c r="E1036" t="s">
        <v>9688</v>
      </c>
      <c r="F1036" s="4" t="s">
        <v>11490</v>
      </c>
      <c r="G1036" s="5">
        <v>7546</v>
      </c>
      <c r="H1036" s="6">
        <v>0.53822709999999996</v>
      </c>
      <c r="I1036" s="7">
        <v>130.63399999999999</v>
      </c>
      <c r="J1036" s="2">
        <v>29.2</v>
      </c>
      <c r="K1036">
        <v>5</v>
      </c>
    </row>
    <row r="1037" spans="1:12" x14ac:dyDescent="0.25">
      <c r="A1037">
        <v>80124</v>
      </c>
      <c r="B1037" s="2">
        <v>94.273499999999999</v>
      </c>
      <c r="C1037" s="3">
        <v>19275</v>
      </c>
      <c r="D1037" s="4">
        <v>19740</v>
      </c>
      <c r="E1037" t="s">
        <v>10023</v>
      </c>
      <c r="F1037" s="4" t="s">
        <v>14477</v>
      </c>
      <c r="G1037" s="5">
        <v>12706</v>
      </c>
      <c r="H1037" s="6">
        <v>0.62017940000000005</v>
      </c>
      <c r="I1037" s="7">
        <v>116.38200000000001</v>
      </c>
      <c r="J1037" s="2">
        <v>38.666699999999999</v>
      </c>
      <c r="K1037">
        <v>9</v>
      </c>
    </row>
    <row r="1038" spans="1:12" x14ac:dyDescent="0.25">
      <c r="A1038">
        <v>21010</v>
      </c>
      <c r="B1038" s="2">
        <v>94.270420000000001</v>
      </c>
      <c r="C1038" s="3">
        <v>93</v>
      </c>
      <c r="D1038" s="4">
        <v>12580</v>
      </c>
      <c r="E1038" t="s">
        <v>4462</v>
      </c>
      <c r="F1038" s="4" t="s">
        <v>4361</v>
      </c>
      <c r="G1038" s="5">
        <v>59</v>
      </c>
      <c r="H1038" s="6">
        <v>0.7627119</v>
      </c>
      <c r="I1038" s="7">
        <v>91.75</v>
      </c>
      <c r="J1038" s="2">
        <v>54</v>
      </c>
      <c r="K1038">
        <v>1</v>
      </c>
    </row>
    <row r="1039" spans="1:12" x14ac:dyDescent="0.25">
      <c r="A1039">
        <v>19002</v>
      </c>
      <c r="B1039" s="2">
        <v>94.264899999999997</v>
      </c>
      <c r="C1039" s="3">
        <v>33187</v>
      </c>
      <c r="D1039" s="4">
        <v>37980</v>
      </c>
      <c r="E1039" t="s">
        <v>4175</v>
      </c>
      <c r="F1039" s="4" t="s">
        <v>3003</v>
      </c>
      <c r="G1039" s="5">
        <v>23065</v>
      </c>
      <c r="H1039" s="6">
        <v>0.59661819999999999</v>
      </c>
      <c r="I1039" s="7">
        <v>120.44</v>
      </c>
      <c r="J1039" s="2">
        <v>35.964300000000001</v>
      </c>
      <c r="K1039">
        <v>28</v>
      </c>
      <c r="L1039" s="2">
        <v>28</v>
      </c>
    </row>
    <row r="1040" spans="1:12" x14ac:dyDescent="0.25">
      <c r="A1040">
        <v>30363</v>
      </c>
      <c r="B1040" s="2">
        <v>94.258870000000002</v>
      </c>
      <c r="C1040" s="3">
        <v>3229</v>
      </c>
      <c r="D1040" s="4">
        <v>12060</v>
      </c>
      <c r="E1040" t="s">
        <v>2948</v>
      </c>
      <c r="F1040" s="4" t="s">
        <v>6363</v>
      </c>
      <c r="G1040" s="5">
        <v>2111</v>
      </c>
      <c r="H1040" s="6">
        <v>0.66177169999999996</v>
      </c>
      <c r="I1040" s="7">
        <v>109.063</v>
      </c>
      <c r="J1040" s="2">
        <v>40.25</v>
      </c>
      <c r="K1040">
        <v>4</v>
      </c>
    </row>
    <row r="1041" spans="1:12" x14ac:dyDescent="0.25">
      <c r="A1041">
        <v>6825</v>
      </c>
      <c r="B1041" s="2">
        <v>94.25497</v>
      </c>
      <c r="C1041" s="3">
        <v>21326</v>
      </c>
      <c r="D1041" s="4">
        <v>14860</v>
      </c>
      <c r="E1041" t="s">
        <v>1000</v>
      </c>
      <c r="F1041" s="4" t="s">
        <v>1198</v>
      </c>
      <c r="G1041" s="5">
        <v>14211</v>
      </c>
      <c r="H1041" s="6">
        <v>0.54453980000000002</v>
      </c>
      <c r="I1041" s="7">
        <v>129.28200000000001</v>
      </c>
      <c r="J1041" s="2">
        <v>35.055599999999998</v>
      </c>
      <c r="K1041">
        <v>18</v>
      </c>
      <c r="L1041" s="2">
        <v>23.9</v>
      </c>
    </row>
    <row r="1042" spans="1:12" x14ac:dyDescent="0.25">
      <c r="A1042">
        <v>78015</v>
      </c>
      <c r="B1042" s="2">
        <v>94.249790000000004</v>
      </c>
      <c r="C1042" s="3">
        <v>10770</v>
      </c>
      <c r="D1042" s="4">
        <v>41700</v>
      </c>
      <c r="E1042" t="s">
        <v>14152</v>
      </c>
      <c r="F1042" s="4" t="s">
        <v>13752</v>
      </c>
      <c r="G1042" s="5">
        <v>7412</v>
      </c>
      <c r="H1042" s="6">
        <v>0.57150570000000001</v>
      </c>
      <c r="I1042" s="7">
        <v>124.563</v>
      </c>
      <c r="J1042" s="2">
        <v>45</v>
      </c>
      <c r="K1042">
        <v>6</v>
      </c>
    </row>
    <row r="1043" spans="1:12" x14ac:dyDescent="0.25">
      <c r="A1043">
        <v>21114</v>
      </c>
      <c r="B1043" s="2">
        <v>94.243870000000001</v>
      </c>
      <c r="C1043" s="3">
        <v>26158</v>
      </c>
      <c r="D1043" s="4">
        <v>12580</v>
      </c>
      <c r="E1043" t="s">
        <v>4492</v>
      </c>
      <c r="F1043" s="4" t="s">
        <v>4361</v>
      </c>
      <c r="G1043" s="5">
        <v>17351</v>
      </c>
      <c r="H1043" s="6">
        <v>0.56592900000000002</v>
      </c>
      <c r="I1043" s="7">
        <v>125.51</v>
      </c>
      <c r="J1043" s="2">
        <v>38.28</v>
      </c>
      <c r="K1043">
        <v>25</v>
      </c>
      <c r="L1043" s="2">
        <v>41.3</v>
      </c>
    </row>
    <row r="1044" spans="1:12" x14ac:dyDescent="0.25">
      <c r="A1044">
        <v>80439</v>
      </c>
      <c r="B1044" s="2">
        <v>94.235470000000007</v>
      </c>
      <c r="C1044" s="3">
        <v>23746</v>
      </c>
      <c r="D1044" s="4">
        <v>19740</v>
      </c>
      <c r="E1044" t="s">
        <v>5957</v>
      </c>
      <c r="F1044" s="4" t="s">
        <v>14477</v>
      </c>
      <c r="G1044" s="5">
        <v>17756</v>
      </c>
      <c r="H1044" s="6">
        <v>0.61288509999999996</v>
      </c>
      <c r="I1044" s="7">
        <v>117.369</v>
      </c>
      <c r="J1044" s="2">
        <v>40.357100000000003</v>
      </c>
      <c r="K1044">
        <v>28</v>
      </c>
      <c r="L1044" s="2">
        <v>53.4</v>
      </c>
    </row>
    <row r="1045" spans="1:12" x14ac:dyDescent="0.25">
      <c r="A1045">
        <v>12512</v>
      </c>
      <c r="B1045" s="2">
        <v>94.231189999999998</v>
      </c>
      <c r="C1045" s="3">
        <v>128</v>
      </c>
      <c r="D1045" s="4">
        <v>35620</v>
      </c>
      <c r="E1045" t="s">
        <v>324</v>
      </c>
      <c r="F1045" s="4" t="s">
        <v>1280</v>
      </c>
      <c r="G1045" s="5">
        <v>114</v>
      </c>
      <c r="H1045" s="6">
        <v>0.4561403</v>
      </c>
      <c r="I1045" s="7">
        <v>144.44399999999999</v>
      </c>
    </row>
    <row r="1046" spans="1:12" x14ac:dyDescent="0.25">
      <c r="A1046">
        <v>11579</v>
      </c>
      <c r="B1046" s="2">
        <v>94.230279999999993</v>
      </c>
      <c r="C1046" s="3">
        <v>5335</v>
      </c>
      <c r="D1046" s="4">
        <v>35620</v>
      </c>
      <c r="E1046" t="s">
        <v>1959</v>
      </c>
      <c r="F1046" s="4" t="s">
        <v>1280</v>
      </c>
      <c r="G1046" s="5">
        <v>3663</v>
      </c>
      <c r="H1046" s="6">
        <v>0.62462459999999997</v>
      </c>
      <c r="I1046" s="7">
        <v>115.259</v>
      </c>
      <c r="J1046" s="2">
        <v>32.833300000000001</v>
      </c>
      <c r="K1046">
        <v>6</v>
      </c>
    </row>
    <row r="1047" spans="1:12" x14ac:dyDescent="0.25">
      <c r="A1047">
        <v>23221</v>
      </c>
      <c r="B1047" s="2">
        <v>94.226519999999994</v>
      </c>
      <c r="C1047" s="3">
        <v>15569</v>
      </c>
      <c r="D1047" s="4">
        <v>40060</v>
      </c>
      <c r="E1047" t="s">
        <v>99</v>
      </c>
      <c r="F1047" s="4" t="s">
        <v>4335</v>
      </c>
      <c r="G1047" s="5">
        <v>12055</v>
      </c>
      <c r="H1047" s="6">
        <v>0.67576309999999995</v>
      </c>
      <c r="I1047" s="7">
        <v>106.395</v>
      </c>
      <c r="J1047" s="2">
        <v>37.083300000000001</v>
      </c>
      <c r="K1047">
        <v>24</v>
      </c>
      <c r="L1047" s="2">
        <v>34</v>
      </c>
    </row>
    <row r="1048" spans="1:12" x14ac:dyDescent="0.25">
      <c r="A1048">
        <v>76109</v>
      </c>
      <c r="B1048" s="2">
        <v>94.220309999999998</v>
      </c>
      <c r="C1048" s="3">
        <v>22336</v>
      </c>
      <c r="D1048" s="4">
        <v>19100</v>
      </c>
      <c r="E1048" t="s">
        <v>13904</v>
      </c>
      <c r="F1048" s="4" t="s">
        <v>13752</v>
      </c>
      <c r="G1048" s="5">
        <v>13932</v>
      </c>
      <c r="H1048" s="6">
        <v>0.62668679999999999</v>
      </c>
      <c r="I1048" s="7">
        <v>114.84399999999999</v>
      </c>
      <c r="J1048" s="2">
        <v>37.950000000000003</v>
      </c>
      <c r="K1048">
        <v>20</v>
      </c>
      <c r="L1048" s="2">
        <v>39</v>
      </c>
    </row>
    <row r="1049" spans="1:12" x14ac:dyDescent="0.25">
      <c r="A1049">
        <v>95837</v>
      </c>
      <c r="B1049" s="2">
        <v>94.216930000000005</v>
      </c>
      <c r="C1049" s="3">
        <v>289</v>
      </c>
      <c r="D1049" s="4">
        <v>40900</v>
      </c>
      <c r="E1049" t="s">
        <v>3933</v>
      </c>
      <c r="F1049" s="4" t="s">
        <v>15368</v>
      </c>
      <c r="G1049" s="5">
        <v>224</v>
      </c>
      <c r="H1049" s="6">
        <v>0.64888889999999999</v>
      </c>
      <c r="I1049" s="7">
        <v>110.985</v>
      </c>
    </row>
    <row r="1050" spans="1:12" x14ac:dyDescent="0.25">
      <c r="A1050">
        <v>1519</v>
      </c>
      <c r="B1050" s="2">
        <v>94.215789999999998</v>
      </c>
      <c r="C1050" s="3">
        <v>6572</v>
      </c>
      <c r="D1050" s="4">
        <v>49340</v>
      </c>
      <c r="E1050" t="s">
        <v>172</v>
      </c>
      <c r="F1050" s="4" t="s">
        <v>21</v>
      </c>
      <c r="G1050" s="5">
        <v>4461</v>
      </c>
      <c r="H1050" s="6">
        <v>0.54347829999999997</v>
      </c>
      <c r="I1050" s="7">
        <v>129.19800000000001</v>
      </c>
      <c r="J1050" s="2">
        <v>49.333300000000001</v>
      </c>
      <c r="K1050">
        <v>6</v>
      </c>
    </row>
    <row r="1051" spans="1:12" x14ac:dyDescent="0.25">
      <c r="A1051">
        <v>85263</v>
      </c>
      <c r="B1051" s="2">
        <v>94.214190000000002</v>
      </c>
      <c r="C1051" s="3">
        <v>2323</v>
      </c>
      <c r="D1051" s="4">
        <v>38060</v>
      </c>
      <c r="E1051" t="s">
        <v>14978</v>
      </c>
      <c r="F1051" s="4" t="s">
        <v>14962</v>
      </c>
      <c r="G1051" s="5">
        <v>2253</v>
      </c>
      <c r="H1051" s="6">
        <v>0.57763980000000004</v>
      </c>
      <c r="I1051" s="7">
        <v>123.203</v>
      </c>
    </row>
    <row r="1052" spans="1:12" x14ac:dyDescent="0.25">
      <c r="A1052">
        <v>63017</v>
      </c>
      <c r="B1052" s="2">
        <v>94.206299999999999</v>
      </c>
      <c r="C1052" s="3">
        <v>41654</v>
      </c>
      <c r="D1052" s="4">
        <v>41180</v>
      </c>
      <c r="E1052" t="s">
        <v>29</v>
      </c>
      <c r="F1052" s="4" t="s">
        <v>12102</v>
      </c>
      <c r="G1052" s="5">
        <v>30708</v>
      </c>
      <c r="H1052" s="6">
        <v>0.62302979999999997</v>
      </c>
      <c r="I1052" s="7">
        <v>115.315</v>
      </c>
      <c r="J1052" s="2">
        <v>35.071399999999997</v>
      </c>
      <c r="K1052">
        <v>42</v>
      </c>
      <c r="L1052" s="2">
        <v>23.9</v>
      </c>
    </row>
    <row r="1053" spans="1:12" x14ac:dyDescent="0.25">
      <c r="A1053">
        <v>97212</v>
      </c>
      <c r="B1053" s="2">
        <v>94.194550000000007</v>
      </c>
      <c r="C1053" s="3">
        <v>24497</v>
      </c>
      <c r="D1053" s="4">
        <v>38900</v>
      </c>
      <c r="E1053" t="s">
        <v>765</v>
      </c>
      <c r="F1053" s="4" t="s">
        <v>16170</v>
      </c>
      <c r="G1053" s="5">
        <v>18396</v>
      </c>
      <c r="H1053" s="6">
        <v>0.65565039999999997</v>
      </c>
      <c r="I1053" s="7">
        <v>109.619</v>
      </c>
      <c r="J1053" s="2">
        <v>35.955800000000004</v>
      </c>
      <c r="K1053">
        <v>113</v>
      </c>
      <c r="L1053" s="2">
        <v>28</v>
      </c>
    </row>
    <row r="1054" spans="1:12" x14ac:dyDescent="0.25">
      <c r="A1054">
        <v>6477</v>
      </c>
      <c r="B1054" s="2">
        <v>94.187799999999996</v>
      </c>
      <c r="C1054" s="3">
        <v>13946</v>
      </c>
      <c r="D1054" s="4">
        <v>35300</v>
      </c>
      <c r="E1054" t="s">
        <v>130</v>
      </c>
      <c r="F1054" s="4" t="s">
        <v>1198</v>
      </c>
      <c r="G1054" s="5">
        <v>9821</v>
      </c>
      <c r="H1054" s="6">
        <v>0.5755015</v>
      </c>
      <c r="I1054" s="7">
        <v>123.46599999999999</v>
      </c>
      <c r="J1054" s="2">
        <v>38.117600000000003</v>
      </c>
      <c r="K1054">
        <v>17</v>
      </c>
      <c r="L1054" s="2">
        <v>40.299999999999997</v>
      </c>
    </row>
    <row r="1055" spans="1:12" x14ac:dyDescent="0.25">
      <c r="A1055">
        <v>7006</v>
      </c>
      <c r="B1055" s="2">
        <v>94.181179999999998</v>
      </c>
      <c r="C1055" s="3">
        <v>25250</v>
      </c>
      <c r="D1055" s="4">
        <v>35620</v>
      </c>
      <c r="E1055" t="s">
        <v>1344</v>
      </c>
      <c r="F1055" s="4" t="s">
        <v>1341</v>
      </c>
      <c r="G1055" s="5">
        <v>17844</v>
      </c>
      <c r="H1055" s="6">
        <v>0.53897450000000002</v>
      </c>
      <c r="I1055" s="7">
        <v>129.75399999999999</v>
      </c>
      <c r="J1055" s="2">
        <v>36.6</v>
      </c>
      <c r="K1055">
        <v>25</v>
      </c>
      <c r="L1055" s="2">
        <v>31.1</v>
      </c>
    </row>
    <row r="1056" spans="1:12" x14ac:dyDescent="0.25">
      <c r="A1056">
        <v>77381</v>
      </c>
      <c r="B1056" s="2">
        <v>94.170839999999998</v>
      </c>
      <c r="C1056" s="3">
        <v>36388</v>
      </c>
      <c r="D1056" s="4">
        <v>26420</v>
      </c>
      <c r="E1056" t="s">
        <v>14038</v>
      </c>
      <c r="F1056" s="4" t="s">
        <v>13752</v>
      </c>
      <c r="G1056" s="5">
        <v>25327</v>
      </c>
      <c r="H1056" s="6">
        <v>0.59211150000000001</v>
      </c>
      <c r="I1056" s="7">
        <v>120.545</v>
      </c>
      <c r="J1056" s="2">
        <v>34.479999999999997</v>
      </c>
      <c r="K1056">
        <v>25</v>
      </c>
      <c r="L1056" s="2">
        <v>20.7</v>
      </c>
    </row>
    <row r="1057" spans="1:12" x14ac:dyDescent="0.25">
      <c r="A1057">
        <v>1864</v>
      </c>
      <c r="B1057" s="2">
        <v>94.162170000000003</v>
      </c>
      <c r="C1057" s="3">
        <v>15248</v>
      </c>
      <c r="D1057" s="4">
        <v>14460</v>
      </c>
      <c r="E1057" t="s">
        <v>251</v>
      </c>
      <c r="F1057" s="4" t="s">
        <v>21</v>
      </c>
      <c r="G1057" s="5">
        <v>10887</v>
      </c>
      <c r="H1057" s="6">
        <v>0.50835779999999997</v>
      </c>
      <c r="I1057" s="7">
        <v>134.78700000000001</v>
      </c>
      <c r="J1057" s="2">
        <v>40.142899999999997</v>
      </c>
      <c r="K1057">
        <v>7</v>
      </c>
    </row>
    <row r="1058" spans="1:12" x14ac:dyDescent="0.25">
      <c r="A1058">
        <v>92009</v>
      </c>
      <c r="B1058" s="2">
        <v>94.152379999999994</v>
      </c>
      <c r="C1058" s="3">
        <v>43626</v>
      </c>
      <c r="D1058" s="4">
        <v>41740</v>
      </c>
      <c r="E1058" t="s">
        <v>14022</v>
      </c>
      <c r="F1058" s="4" t="s">
        <v>15368</v>
      </c>
      <c r="G1058" s="5">
        <v>30052</v>
      </c>
      <c r="H1058" s="6">
        <v>0.59974039999999995</v>
      </c>
      <c r="I1058" s="7">
        <v>118.935</v>
      </c>
      <c r="J1058" s="2">
        <v>29.68</v>
      </c>
      <c r="K1058">
        <v>25</v>
      </c>
      <c r="L1058" s="2">
        <v>5.8</v>
      </c>
    </row>
    <row r="1059" spans="1:12" x14ac:dyDescent="0.25">
      <c r="A1059">
        <v>73025</v>
      </c>
      <c r="B1059" s="2">
        <v>94.143330000000006</v>
      </c>
      <c r="C1059" s="3">
        <v>12300</v>
      </c>
      <c r="D1059" s="4">
        <v>36420</v>
      </c>
      <c r="E1059" t="s">
        <v>5419</v>
      </c>
      <c r="F1059" s="4" t="s">
        <v>13462</v>
      </c>
      <c r="G1059" s="5">
        <v>7711</v>
      </c>
      <c r="H1059" s="6">
        <v>0.56314830000000005</v>
      </c>
      <c r="I1059" s="7">
        <v>125.254</v>
      </c>
      <c r="J1059" s="2">
        <v>60.8</v>
      </c>
      <c r="K1059">
        <v>5</v>
      </c>
    </row>
    <row r="1060" spans="1:12" x14ac:dyDescent="0.25">
      <c r="A1060">
        <v>66085</v>
      </c>
      <c r="B1060" s="2">
        <v>94.140219999999999</v>
      </c>
      <c r="C1060" s="3">
        <v>7484</v>
      </c>
      <c r="D1060" s="4">
        <v>28140</v>
      </c>
      <c r="E1060" t="s">
        <v>12512</v>
      </c>
      <c r="F1060" s="4" t="s">
        <v>12494</v>
      </c>
      <c r="G1060" s="5">
        <v>5301</v>
      </c>
      <c r="H1060" s="6">
        <v>0.61705339999999997</v>
      </c>
      <c r="I1060" s="7">
        <v>115.90900000000001</v>
      </c>
      <c r="J1060" s="2">
        <v>33.428600000000003</v>
      </c>
      <c r="K1060">
        <v>7</v>
      </c>
    </row>
    <row r="1061" spans="1:12" x14ac:dyDescent="0.25">
      <c r="A1061">
        <v>78759</v>
      </c>
      <c r="B1061" s="2">
        <v>94.131609999999995</v>
      </c>
      <c r="C1061" s="3">
        <v>40067</v>
      </c>
      <c r="D1061" s="4">
        <v>12420</v>
      </c>
      <c r="E1061" t="s">
        <v>3573</v>
      </c>
      <c r="F1061" s="4" t="s">
        <v>13752</v>
      </c>
      <c r="G1061" s="5">
        <v>30673</v>
      </c>
      <c r="H1061" s="6">
        <v>0.64764949999999999</v>
      </c>
      <c r="I1061" s="7">
        <v>110.59099999999999</v>
      </c>
      <c r="J1061" s="2">
        <v>34.709699999999998</v>
      </c>
      <c r="K1061">
        <v>62</v>
      </c>
      <c r="L1061" s="2">
        <v>21.9</v>
      </c>
    </row>
    <row r="1062" spans="1:12" x14ac:dyDescent="0.25">
      <c r="A1062">
        <v>19382</v>
      </c>
      <c r="B1062" s="2">
        <v>94.115960000000001</v>
      </c>
      <c r="C1062" s="3">
        <v>54144</v>
      </c>
      <c r="D1062" s="4">
        <v>37980</v>
      </c>
      <c r="E1062" t="s">
        <v>4249</v>
      </c>
      <c r="F1062" s="4" t="s">
        <v>3003</v>
      </c>
      <c r="G1062" s="5">
        <v>34791</v>
      </c>
      <c r="H1062" s="6">
        <v>0.57546489999999995</v>
      </c>
      <c r="I1062" s="7">
        <v>123.03700000000001</v>
      </c>
      <c r="J1062" s="2">
        <v>40.446800000000003</v>
      </c>
      <c r="K1062">
        <v>47</v>
      </c>
      <c r="L1062" s="2">
        <v>53.9</v>
      </c>
    </row>
    <row r="1063" spans="1:12" x14ac:dyDescent="0.25">
      <c r="A1063">
        <v>4107</v>
      </c>
      <c r="B1063" s="2">
        <v>94.106080000000006</v>
      </c>
      <c r="C1063" s="3">
        <v>8982</v>
      </c>
      <c r="D1063" s="4">
        <v>38860</v>
      </c>
      <c r="E1063" t="s">
        <v>767</v>
      </c>
      <c r="F1063" s="4" t="s">
        <v>701</v>
      </c>
      <c r="G1063" s="5">
        <v>6433</v>
      </c>
      <c r="H1063" s="6">
        <v>0.62132750000000003</v>
      </c>
      <c r="I1063" s="7">
        <v>115.066</v>
      </c>
      <c r="J1063" s="2">
        <v>37.058799999999998</v>
      </c>
      <c r="K1063">
        <v>17</v>
      </c>
      <c r="L1063" s="2">
        <v>33.799999999999997</v>
      </c>
    </row>
    <row r="1064" spans="1:12" x14ac:dyDescent="0.25">
      <c r="A1064">
        <v>27516</v>
      </c>
      <c r="B1064" s="2">
        <v>94.099140000000006</v>
      </c>
      <c r="C1064" s="3">
        <v>38971</v>
      </c>
      <c r="D1064" s="4">
        <v>20500</v>
      </c>
      <c r="E1064" t="s">
        <v>5719</v>
      </c>
      <c r="F1064" s="4" t="s">
        <v>5642</v>
      </c>
      <c r="G1064" s="5">
        <v>22586</v>
      </c>
      <c r="H1064" s="6">
        <v>0.66527939999999997</v>
      </c>
      <c r="I1064" s="7">
        <v>107.46</v>
      </c>
      <c r="J1064" s="2">
        <v>36.389800000000001</v>
      </c>
      <c r="K1064">
        <v>59</v>
      </c>
      <c r="L1064" s="2">
        <v>30.3</v>
      </c>
    </row>
    <row r="1065" spans="1:12" x14ac:dyDescent="0.25">
      <c r="A1065">
        <v>80218</v>
      </c>
      <c r="B1065" s="2">
        <v>94.090109999999996</v>
      </c>
      <c r="C1065" s="3">
        <v>18461</v>
      </c>
      <c r="D1065" s="4">
        <v>19740</v>
      </c>
      <c r="E1065" t="s">
        <v>2197</v>
      </c>
      <c r="F1065" s="4" t="s">
        <v>14477</v>
      </c>
      <c r="G1065" s="5">
        <v>15194</v>
      </c>
      <c r="H1065" s="6">
        <v>0.65209950000000005</v>
      </c>
      <c r="I1065" s="7">
        <v>109.72199999999999</v>
      </c>
      <c r="J1065" s="2">
        <v>36.036999999999999</v>
      </c>
      <c r="K1065">
        <v>27</v>
      </c>
      <c r="L1065" s="2">
        <v>28.3</v>
      </c>
    </row>
    <row r="1066" spans="1:12" x14ac:dyDescent="0.25">
      <c r="A1066">
        <v>10953</v>
      </c>
      <c r="B1066" s="2">
        <v>94.086449999999999</v>
      </c>
      <c r="C1066" s="3">
        <v>123</v>
      </c>
      <c r="D1066" s="4">
        <v>35620</v>
      </c>
      <c r="E1066" t="s">
        <v>1864</v>
      </c>
      <c r="F1066" s="4" t="s">
        <v>1280</v>
      </c>
      <c r="G1066" s="5">
        <v>115</v>
      </c>
      <c r="H1066" s="6">
        <v>0.57391300000000001</v>
      </c>
      <c r="I1066" s="7">
        <v>123.173</v>
      </c>
    </row>
    <row r="1067" spans="1:12" x14ac:dyDescent="0.25">
      <c r="A1067">
        <v>38138</v>
      </c>
      <c r="B1067" s="2">
        <v>94.082120000000003</v>
      </c>
      <c r="C1067" s="3">
        <v>23771</v>
      </c>
      <c r="D1067" s="4">
        <v>32820</v>
      </c>
      <c r="E1067" t="s">
        <v>2267</v>
      </c>
      <c r="F1067" s="4" t="s">
        <v>7348</v>
      </c>
      <c r="G1067" s="5">
        <v>17900</v>
      </c>
      <c r="H1067" s="6">
        <v>0.62365230000000005</v>
      </c>
      <c r="I1067" s="7">
        <v>114.575</v>
      </c>
      <c r="J1067" s="2">
        <v>38.880000000000003</v>
      </c>
      <c r="K1067">
        <v>25</v>
      </c>
      <c r="L1067" s="2">
        <v>44.3</v>
      </c>
    </row>
    <row r="1068" spans="1:12" x14ac:dyDescent="0.25">
      <c r="A1068">
        <v>3750</v>
      </c>
      <c r="B1068" s="2">
        <v>94.077669999999998</v>
      </c>
      <c r="C1068" s="3">
        <v>1072</v>
      </c>
      <c r="D1068" s="4">
        <v>17200</v>
      </c>
      <c r="E1068" t="s">
        <v>633</v>
      </c>
      <c r="F1068" s="4" t="s">
        <v>520</v>
      </c>
      <c r="G1068" s="5">
        <v>695</v>
      </c>
      <c r="H1068" s="6">
        <v>0.58620689999999998</v>
      </c>
      <c r="I1068" s="7">
        <v>121.042</v>
      </c>
      <c r="J1068" s="2">
        <v>30.5</v>
      </c>
      <c r="K1068">
        <v>2</v>
      </c>
    </row>
    <row r="1069" spans="1:12" x14ac:dyDescent="0.25">
      <c r="A1069">
        <v>94706</v>
      </c>
      <c r="B1069" s="2">
        <v>94.074259999999995</v>
      </c>
      <c r="C1069" s="3">
        <v>20205</v>
      </c>
      <c r="D1069" s="4">
        <v>41860</v>
      </c>
      <c r="E1069" t="s">
        <v>1168</v>
      </c>
      <c r="F1069" s="4" t="s">
        <v>15368</v>
      </c>
      <c r="G1069" s="5">
        <v>13586</v>
      </c>
      <c r="H1069" s="6">
        <v>0.73192990000000002</v>
      </c>
      <c r="I1069" s="7">
        <v>95.852000000000004</v>
      </c>
      <c r="J1069" s="2">
        <v>29.642900000000001</v>
      </c>
      <c r="K1069">
        <v>70</v>
      </c>
      <c r="L1069" s="2">
        <v>5.7</v>
      </c>
    </row>
    <row r="1070" spans="1:12" x14ac:dyDescent="0.25">
      <c r="A1070">
        <v>77025</v>
      </c>
      <c r="B1070" s="2">
        <v>94.066329999999994</v>
      </c>
      <c r="C1070" s="3">
        <v>27413</v>
      </c>
      <c r="D1070" s="4">
        <v>26420</v>
      </c>
      <c r="E1070" t="s">
        <v>3103</v>
      </c>
      <c r="F1070" s="4" t="s">
        <v>13752</v>
      </c>
      <c r="G1070" s="5">
        <v>19523</v>
      </c>
      <c r="H1070" s="6">
        <v>0.67008140000000005</v>
      </c>
      <c r="I1070" s="7">
        <v>106.53100000000001</v>
      </c>
      <c r="J1070" s="2">
        <v>30.6</v>
      </c>
      <c r="K1070">
        <v>45</v>
      </c>
      <c r="L1070" s="2">
        <v>7.9</v>
      </c>
    </row>
    <row r="1071" spans="1:12" x14ac:dyDescent="0.25">
      <c r="A1071">
        <v>18051</v>
      </c>
      <c r="B1071" s="2">
        <v>94.061030000000002</v>
      </c>
      <c r="C1071" s="3">
        <v>3913</v>
      </c>
      <c r="D1071" s="4">
        <v>10900</v>
      </c>
      <c r="E1071" t="s">
        <v>3955</v>
      </c>
      <c r="F1071" s="4" t="s">
        <v>3003</v>
      </c>
      <c r="G1071" s="5">
        <v>2631</v>
      </c>
      <c r="H1071" s="6">
        <v>0.59179020000000004</v>
      </c>
      <c r="I1071" s="7">
        <v>120.054</v>
      </c>
      <c r="J1071" s="2">
        <v>42</v>
      </c>
      <c r="K1071">
        <v>4</v>
      </c>
    </row>
    <row r="1072" spans="1:12" x14ac:dyDescent="0.25">
      <c r="A1072">
        <v>90067</v>
      </c>
      <c r="B1072" s="2">
        <v>94.059889999999996</v>
      </c>
      <c r="C1072" s="3">
        <v>2364</v>
      </c>
      <c r="D1072" s="4">
        <v>31080</v>
      </c>
      <c r="E1072" t="s">
        <v>15367</v>
      </c>
      <c r="F1072" s="4" t="s">
        <v>15368</v>
      </c>
      <c r="G1072" s="5">
        <v>2125</v>
      </c>
      <c r="H1072" s="6">
        <v>0.59736590000000001</v>
      </c>
      <c r="I1072" s="7">
        <v>119.074</v>
      </c>
      <c r="J1072" s="2">
        <v>39</v>
      </c>
      <c r="K1072">
        <v>6</v>
      </c>
    </row>
    <row r="1073" spans="1:12" x14ac:dyDescent="0.25">
      <c r="A1073">
        <v>81615</v>
      </c>
      <c r="B1073" s="2">
        <v>94.058859999999996</v>
      </c>
      <c r="C1073" s="3">
        <v>2851</v>
      </c>
      <c r="D1073" s="4">
        <v>24060</v>
      </c>
      <c r="E1073" t="s">
        <v>14643</v>
      </c>
      <c r="F1073" s="4" t="s">
        <v>14477</v>
      </c>
      <c r="G1073" s="5">
        <v>2210</v>
      </c>
      <c r="H1073" s="6">
        <v>0.63319769999999997</v>
      </c>
      <c r="I1073" s="7">
        <v>112.708</v>
      </c>
      <c r="J1073" s="2">
        <v>33.5</v>
      </c>
      <c r="K1073">
        <v>2</v>
      </c>
    </row>
    <row r="1074" spans="1:12" x14ac:dyDescent="0.25">
      <c r="A1074">
        <v>10044</v>
      </c>
      <c r="B1074" s="2">
        <v>94.056110000000004</v>
      </c>
      <c r="C1074" s="3">
        <v>12050</v>
      </c>
      <c r="D1074" s="4">
        <v>35620</v>
      </c>
      <c r="E1074" t="s">
        <v>1789</v>
      </c>
      <c r="F1074" s="4" t="s">
        <v>1280</v>
      </c>
      <c r="G1074" s="5">
        <v>9281</v>
      </c>
      <c r="H1074" s="6">
        <v>0.60273679999999996</v>
      </c>
      <c r="I1074" s="7">
        <v>117.917</v>
      </c>
      <c r="J1074" s="2">
        <v>25.2</v>
      </c>
      <c r="K1074">
        <v>10</v>
      </c>
      <c r="L1074" s="2">
        <v>0.8</v>
      </c>
    </row>
    <row r="1075" spans="1:12" x14ac:dyDescent="0.25">
      <c r="A1075">
        <v>90290</v>
      </c>
      <c r="B1075" s="2">
        <v>94.05274</v>
      </c>
      <c r="C1075" s="3">
        <v>6901</v>
      </c>
      <c r="D1075" s="4">
        <v>31080</v>
      </c>
      <c r="E1075" t="s">
        <v>15383</v>
      </c>
      <c r="F1075" s="4" t="s">
        <v>15368</v>
      </c>
      <c r="G1075" s="5">
        <v>4768</v>
      </c>
      <c r="H1075" s="6">
        <v>0.58179530000000002</v>
      </c>
      <c r="I1075" s="7">
        <v>121.399</v>
      </c>
      <c r="J1075" s="2">
        <v>23</v>
      </c>
      <c r="K1075">
        <v>3</v>
      </c>
    </row>
    <row r="1076" spans="1:12" x14ac:dyDescent="0.25">
      <c r="A1076">
        <v>80210</v>
      </c>
      <c r="B1076" s="2">
        <v>94.045680000000004</v>
      </c>
      <c r="C1076" s="3">
        <v>35973</v>
      </c>
      <c r="D1076" s="4">
        <v>19740</v>
      </c>
      <c r="E1076" t="s">
        <v>2197</v>
      </c>
      <c r="F1076" s="4" t="s">
        <v>14477</v>
      </c>
      <c r="G1076" s="5">
        <v>24740</v>
      </c>
      <c r="H1076" s="6">
        <v>0.69358560000000002</v>
      </c>
      <c r="I1076" s="7">
        <v>102.04300000000001</v>
      </c>
      <c r="J1076" s="2">
        <v>40.619999999999997</v>
      </c>
      <c r="K1076">
        <v>50</v>
      </c>
      <c r="L1076" s="2">
        <v>54.8</v>
      </c>
    </row>
    <row r="1077" spans="1:12" x14ac:dyDescent="0.25">
      <c r="A1077">
        <v>52411</v>
      </c>
      <c r="B1077" s="2">
        <v>94.038589999999999</v>
      </c>
      <c r="C1077" s="3">
        <v>7255</v>
      </c>
      <c r="D1077" s="4">
        <v>16300</v>
      </c>
      <c r="E1077" t="s">
        <v>9977</v>
      </c>
      <c r="F1077" s="4" t="s">
        <v>9593</v>
      </c>
      <c r="G1077" s="5">
        <v>4889</v>
      </c>
      <c r="H1077" s="6">
        <v>0.53537829999999997</v>
      </c>
      <c r="I1077" s="7">
        <v>129.375</v>
      </c>
      <c r="J1077" s="2">
        <v>55</v>
      </c>
      <c r="K1077">
        <v>9</v>
      </c>
    </row>
    <row r="1078" spans="1:12" x14ac:dyDescent="0.25">
      <c r="A1078">
        <v>76248</v>
      </c>
      <c r="B1078" s="2">
        <v>94.031840000000003</v>
      </c>
      <c r="C1078" s="3">
        <v>36055</v>
      </c>
      <c r="D1078" s="4">
        <v>19100</v>
      </c>
      <c r="E1078" t="s">
        <v>4858</v>
      </c>
      <c r="F1078" s="4" t="s">
        <v>13752</v>
      </c>
      <c r="G1078" s="5">
        <v>23305</v>
      </c>
      <c r="H1078" s="6">
        <v>0.5501587</v>
      </c>
      <c r="I1078" s="7">
        <v>126.733</v>
      </c>
      <c r="J1078" s="2">
        <v>46.157899999999998</v>
      </c>
      <c r="K1078">
        <v>19</v>
      </c>
      <c r="L1078" s="2">
        <v>81.599999999999994</v>
      </c>
    </row>
    <row r="1079" spans="1:12" x14ac:dyDescent="0.25">
      <c r="A1079">
        <v>94517</v>
      </c>
      <c r="B1079" s="2">
        <v>94.024150000000006</v>
      </c>
      <c r="C1079" s="3">
        <v>12781</v>
      </c>
      <c r="D1079" s="4">
        <v>41860</v>
      </c>
      <c r="E1079" t="s">
        <v>1673</v>
      </c>
      <c r="F1079" s="4" t="s">
        <v>15368</v>
      </c>
      <c r="G1079" s="5">
        <v>8810</v>
      </c>
      <c r="H1079" s="6">
        <v>0.47253119999999998</v>
      </c>
      <c r="I1079" s="7">
        <v>140.066</v>
      </c>
      <c r="J1079" s="2">
        <v>40</v>
      </c>
      <c r="K1079">
        <v>9</v>
      </c>
    </row>
    <row r="1080" spans="1:12" x14ac:dyDescent="0.25">
      <c r="A1080">
        <v>55123</v>
      </c>
      <c r="B1080" s="2">
        <v>94.017939999999996</v>
      </c>
      <c r="C1080" s="3">
        <v>26180</v>
      </c>
      <c r="D1080" s="4">
        <v>33460</v>
      </c>
      <c r="E1080" t="s">
        <v>5025</v>
      </c>
      <c r="F1080" s="4" t="s">
        <v>10428</v>
      </c>
      <c r="G1080" s="5">
        <v>17097</v>
      </c>
      <c r="H1080" s="6">
        <v>0.57538889999999998</v>
      </c>
      <c r="I1080" s="7">
        <v>122.248</v>
      </c>
      <c r="J1080" s="2">
        <v>38.391300000000001</v>
      </c>
      <c r="K1080">
        <v>23</v>
      </c>
      <c r="L1080" s="2">
        <v>41.9</v>
      </c>
    </row>
    <row r="1081" spans="1:12" x14ac:dyDescent="0.25">
      <c r="A1081">
        <v>7642</v>
      </c>
      <c r="B1081" s="2">
        <v>94.012180000000001</v>
      </c>
      <c r="C1081" s="3">
        <v>10348</v>
      </c>
      <c r="D1081" s="4">
        <v>35620</v>
      </c>
      <c r="E1081" t="s">
        <v>1467</v>
      </c>
      <c r="F1081" s="4" t="s">
        <v>1341</v>
      </c>
      <c r="G1081" s="5">
        <v>7053</v>
      </c>
      <c r="H1081" s="6">
        <v>0.52891980000000005</v>
      </c>
      <c r="I1081" s="7">
        <v>130.16</v>
      </c>
      <c r="J1081" s="2">
        <v>28.357099999999999</v>
      </c>
      <c r="K1081">
        <v>14</v>
      </c>
      <c r="L1081" s="2">
        <v>3.2</v>
      </c>
    </row>
    <row r="1082" spans="1:12" x14ac:dyDescent="0.25">
      <c r="A1082">
        <v>60192</v>
      </c>
      <c r="B1082" s="2">
        <v>94.007769999999994</v>
      </c>
      <c r="C1082" s="3">
        <v>16636</v>
      </c>
      <c r="D1082" s="4">
        <v>16980</v>
      </c>
      <c r="E1082" t="s">
        <v>11545</v>
      </c>
      <c r="F1082" s="4" t="s">
        <v>11490</v>
      </c>
      <c r="G1082" s="5">
        <v>11350</v>
      </c>
      <c r="H1082" s="6">
        <v>0.58475770000000005</v>
      </c>
      <c r="I1082" s="7">
        <v>120.49</v>
      </c>
      <c r="J1082" s="2">
        <v>40.6</v>
      </c>
      <c r="K1082">
        <v>10</v>
      </c>
      <c r="L1082" s="2">
        <v>54.7</v>
      </c>
    </row>
    <row r="1083" spans="1:12" x14ac:dyDescent="0.25">
      <c r="A1083">
        <v>10036</v>
      </c>
      <c r="B1083" s="2">
        <v>94.000240000000005</v>
      </c>
      <c r="C1083" s="3">
        <v>24127</v>
      </c>
      <c r="D1083" s="4">
        <v>35620</v>
      </c>
      <c r="E1083" t="s">
        <v>1789</v>
      </c>
      <c r="F1083" s="4" t="s">
        <v>1280</v>
      </c>
      <c r="G1083" s="5">
        <v>20141</v>
      </c>
      <c r="H1083" s="6">
        <v>0.68139620000000001</v>
      </c>
      <c r="I1083" s="7">
        <v>103.77800000000001</v>
      </c>
      <c r="J1083" s="2">
        <v>30.021699999999999</v>
      </c>
      <c r="K1083">
        <v>46</v>
      </c>
      <c r="L1083" s="2">
        <v>6.6</v>
      </c>
    </row>
    <row r="1084" spans="1:12" x14ac:dyDescent="0.25">
      <c r="A1084">
        <v>20615</v>
      </c>
      <c r="B1084" s="2">
        <v>93.995350000000002</v>
      </c>
      <c r="C1084" s="3">
        <v>432</v>
      </c>
      <c r="D1084" s="4">
        <v>47900</v>
      </c>
      <c r="E1084" t="s">
        <v>4369</v>
      </c>
      <c r="F1084" s="4" t="s">
        <v>4361</v>
      </c>
      <c r="G1084" s="5">
        <v>314</v>
      </c>
      <c r="H1084" s="6">
        <v>0.3089172</v>
      </c>
      <c r="I1084" s="7">
        <v>168.10300000000001</v>
      </c>
    </row>
    <row r="1085" spans="1:12" x14ac:dyDescent="0.25">
      <c r="A1085">
        <v>50131</v>
      </c>
      <c r="B1085" s="2">
        <v>93.992220000000003</v>
      </c>
      <c r="C1085" s="3">
        <v>19033</v>
      </c>
      <c r="D1085" s="4">
        <v>19780</v>
      </c>
      <c r="E1085" t="s">
        <v>519</v>
      </c>
      <c r="F1085" s="4" t="s">
        <v>9593</v>
      </c>
      <c r="G1085" s="5">
        <v>12762</v>
      </c>
      <c r="H1085" s="6">
        <v>0.60499919999999996</v>
      </c>
      <c r="I1085" s="7">
        <v>116.923</v>
      </c>
      <c r="J1085" s="2">
        <v>38.416699999999999</v>
      </c>
      <c r="K1085">
        <v>12</v>
      </c>
      <c r="L1085" s="2">
        <v>42</v>
      </c>
    </row>
    <row r="1086" spans="1:12" x14ac:dyDescent="0.25">
      <c r="A1086">
        <v>37204</v>
      </c>
      <c r="B1086" s="2">
        <v>93.98715</v>
      </c>
      <c r="C1086" s="3">
        <v>12598</v>
      </c>
      <c r="D1086" s="4">
        <v>34980</v>
      </c>
      <c r="E1086" t="s">
        <v>5777</v>
      </c>
      <c r="F1086" s="4" t="s">
        <v>7348</v>
      </c>
      <c r="G1086" s="5">
        <v>8347</v>
      </c>
      <c r="H1086" s="6">
        <v>0.64242940000000004</v>
      </c>
      <c r="I1086" s="7">
        <v>110.44</v>
      </c>
      <c r="J1086" s="2">
        <v>39.421100000000003</v>
      </c>
      <c r="K1086">
        <v>19</v>
      </c>
      <c r="L1086" s="2">
        <v>47.5</v>
      </c>
    </row>
    <row r="1087" spans="1:12" x14ac:dyDescent="0.25">
      <c r="A1087">
        <v>53717</v>
      </c>
      <c r="B1087" s="2">
        <v>93.983069999999998</v>
      </c>
      <c r="C1087" s="3">
        <v>11996</v>
      </c>
      <c r="D1087" s="4">
        <v>31540</v>
      </c>
      <c r="E1087" t="s">
        <v>673</v>
      </c>
      <c r="F1087" s="4" t="s">
        <v>10031</v>
      </c>
      <c r="G1087" s="5">
        <v>8706</v>
      </c>
      <c r="H1087" s="6">
        <v>0.70836200000000005</v>
      </c>
      <c r="I1087" s="7">
        <v>99.028000000000006</v>
      </c>
      <c r="J1087" s="2">
        <v>38.034500000000001</v>
      </c>
      <c r="K1087">
        <v>29</v>
      </c>
      <c r="L1087" s="2">
        <v>39.700000000000003</v>
      </c>
    </row>
    <row r="1088" spans="1:12" x14ac:dyDescent="0.25">
      <c r="A1088">
        <v>16046</v>
      </c>
      <c r="B1088" s="2">
        <v>93.978499999999997</v>
      </c>
      <c r="C1088" s="3">
        <v>15260</v>
      </c>
      <c r="D1088" s="4">
        <v>38300</v>
      </c>
      <c r="E1088" t="s">
        <v>3394</v>
      </c>
      <c r="F1088" s="4" t="s">
        <v>3003</v>
      </c>
      <c r="G1088" s="5">
        <v>10468</v>
      </c>
      <c r="H1088" s="6">
        <v>0.59123040000000004</v>
      </c>
      <c r="I1088" s="7">
        <v>119.19199999999999</v>
      </c>
      <c r="J1088" s="2">
        <v>37.714300000000001</v>
      </c>
      <c r="K1088">
        <v>7</v>
      </c>
    </row>
    <row r="1089" spans="1:12" x14ac:dyDescent="0.25">
      <c r="A1089">
        <v>28308</v>
      </c>
      <c r="B1089" s="2">
        <v>93.975949999999997</v>
      </c>
      <c r="C1089" s="3">
        <v>370</v>
      </c>
      <c r="D1089" s="4">
        <v>22180</v>
      </c>
      <c r="E1089" t="s">
        <v>5903</v>
      </c>
      <c r="F1089" s="4" t="s">
        <v>5642</v>
      </c>
      <c r="G1089" s="5">
        <v>130</v>
      </c>
      <c r="H1089" s="6">
        <v>0.64122129999999999</v>
      </c>
      <c r="I1089" s="7">
        <v>110.455</v>
      </c>
      <c r="J1089" s="2">
        <v>42</v>
      </c>
      <c r="K1089">
        <v>1</v>
      </c>
    </row>
    <row r="1090" spans="1:12" x14ac:dyDescent="0.25">
      <c r="A1090">
        <v>8551</v>
      </c>
      <c r="B1090" s="2">
        <v>93.975120000000004</v>
      </c>
      <c r="C1090" s="3">
        <v>5019</v>
      </c>
      <c r="D1090" s="4">
        <v>35620</v>
      </c>
      <c r="E1090" t="s">
        <v>1713</v>
      </c>
      <c r="F1090" s="4" t="s">
        <v>1341</v>
      </c>
      <c r="G1090" s="5">
        <v>3342</v>
      </c>
      <c r="H1090" s="6">
        <v>0.52064630000000001</v>
      </c>
      <c r="I1090" s="7">
        <v>131.25</v>
      </c>
      <c r="J1090" s="2">
        <v>35.428600000000003</v>
      </c>
      <c r="K1090">
        <v>7</v>
      </c>
    </row>
    <row r="1091" spans="1:12" x14ac:dyDescent="0.25">
      <c r="A1091">
        <v>80132</v>
      </c>
      <c r="B1091" s="2">
        <v>93.971149999999994</v>
      </c>
      <c r="C1091" s="3">
        <v>20221</v>
      </c>
      <c r="D1091" s="4">
        <v>17820</v>
      </c>
      <c r="E1091" t="s">
        <v>12714</v>
      </c>
      <c r="F1091" s="4" t="s">
        <v>14477</v>
      </c>
      <c r="G1091" s="5">
        <v>13279</v>
      </c>
      <c r="H1091" s="6">
        <v>0.6069734</v>
      </c>
      <c r="I1091" s="7">
        <v>116.31399999999999</v>
      </c>
      <c r="J1091" s="2">
        <v>40.85</v>
      </c>
      <c r="K1091">
        <v>20</v>
      </c>
      <c r="L1091" s="2">
        <v>55.8</v>
      </c>
    </row>
    <row r="1092" spans="1:12" x14ac:dyDescent="0.25">
      <c r="A1092">
        <v>20024</v>
      </c>
      <c r="B1092" s="2">
        <v>93.965739999999997</v>
      </c>
      <c r="C1092" s="3">
        <v>11244</v>
      </c>
      <c r="D1092" s="4">
        <v>47900</v>
      </c>
      <c r="E1092" t="s">
        <v>579</v>
      </c>
      <c r="F1092" s="4" t="s">
        <v>4333</v>
      </c>
      <c r="G1092" s="5">
        <v>9284</v>
      </c>
      <c r="H1092" s="6">
        <v>0.67654029999999998</v>
      </c>
      <c r="I1092" s="7">
        <v>104.286</v>
      </c>
      <c r="J1092" s="2">
        <v>37.028599999999997</v>
      </c>
      <c r="K1092">
        <v>70</v>
      </c>
      <c r="L1092" s="2">
        <v>33.700000000000003</v>
      </c>
    </row>
    <row r="1093" spans="1:12" x14ac:dyDescent="0.25">
      <c r="A1093">
        <v>60585</v>
      </c>
      <c r="B1093" s="2">
        <v>93.960139999999996</v>
      </c>
      <c r="C1093" s="3">
        <v>23290</v>
      </c>
      <c r="D1093" s="4">
        <v>16980</v>
      </c>
      <c r="E1093" t="s">
        <v>55</v>
      </c>
      <c r="F1093" s="4" t="s">
        <v>11490</v>
      </c>
      <c r="G1093" s="5">
        <v>14112</v>
      </c>
      <c r="H1093" s="6">
        <v>0.55250849999999996</v>
      </c>
      <c r="I1093" s="7">
        <v>125.693</v>
      </c>
      <c r="J1093" s="2">
        <v>65</v>
      </c>
      <c r="K1093">
        <v>2</v>
      </c>
    </row>
    <row r="1094" spans="1:12" x14ac:dyDescent="0.25">
      <c r="A1094">
        <v>1002</v>
      </c>
      <c r="B1094" s="2">
        <v>93.953639999999993</v>
      </c>
      <c r="C1094" s="3">
        <v>29843</v>
      </c>
      <c r="D1094" s="4">
        <v>44140</v>
      </c>
      <c r="E1094" t="s">
        <v>22</v>
      </c>
      <c r="F1094" s="4" t="s">
        <v>21</v>
      </c>
      <c r="G1094" s="5">
        <v>13027</v>
      </c>
      <c r="H1094" s="6">
        <v>0.69826529999999998</v>
      </c>
      <c r="I1094" s="7">
        <v>100.486</v>
      </c>
      <c r="J1094" s="2">
        <v>33.463000000000001</v>
      </c>
      <c r="K1094">
        <v>54</v>
      </c>
      <c r="L1094" s="2">
        <v>16.3</v>
      </c>
    </row>
    <row r="1095" spans="1:12" x14ac:dyDescent="0.25">
      <c r="A1095">
        <v>11596</v>
      </c>
      <c r="B1095" s="2">
        <v>93.948779999999999</v>
      </c>
      <c r="C1095" s="3">
        <v>10637</v>
      </c>
      <c r="D1095" s="4">
        <v>35620</v>
      </c>
      <c r="E1095" t="s">
        <v>1962</v>
      </c>
      <c r="F1095" s="4" t="s">
        <v>1280</v>
      </c>
      <c r="G1095" s="5">
        <v>7344</v>
      </c>
      <c r="H1095" s="6">
        <v>0.52294079999999998</v>
      </c>
      <c r="I1095" s="7">
        <v>130.58799999999999</v>
      </c>
      <c r="J1095" s="2">
        <v>37.769199999999998</v>
      </c>
      <c r="K1095">
        <v>13</v>
      </c>
      <c r="L1095" s="2">
        <v>38</v>
      </c>
    </row>
    <row r="1096" spans="1:12" x14ac:dyDescent="0.25">
      <c r="A1096">
        <v>8515</v>
      </c>
      <c r="B1096" s="2">
        <v>93.946039999999996</v>
      </c>
      <c r="C1096" s="3">
        <v>7135</v>
      </c>
      <c r="D1096" s="4">
        <v>37980</v>
      </c>
      <c r="E1096" t="s">
        <v>29</v>
      </c>
      <c r="F1096" s="4" t="s">
        <v>1341</v>
      </c>
      <c r="G1096" s="5">
        <v>4073</v>
      </c>
      <c r="H1096" s="6">
        <v>0.45336280000000001</v>
      </c>
      <c r="I1096" s="7">
        <v>142.596</v>
      </c>
      <c r="J1096" s="2">
        <v>50</v>
      </c>
      <c r="K1096">
        <v>2</v>
      </c>
    </row>
    <row r="1097" spans="1:12" x14ac:dyDescent="0.25">
      <c r="A1097">
        <v>8055</v>
      </c>
      <c r="B1097" s="2">
        <v>93.940539999999999</v>
      </c>
      <c r="C1097" s="3">
        <v>27353</v>
      </c>
      <c r="D1097" s="4">
        <v>37980</v>
      </c>
      <c r="E1097" t="s">
        <v>327</v>
      </c>
      <c r="F1097" s="4" t="s">
        <v>1341</v>
      </c>
      <c r="G1097" s="5">
        <v>18934</v>
      </c>
      <c r="H1097" s="6">
        <v>0.53939999999999999</v>
      </c>
      <c r="I1097" s="7">
        <v>127.65600000000001</v>
      </c>
      <c r="J1097" s="2">
        <v>38.636400000000002</v>
      </c>
      <c r="K1097">
        <v>22</v>
      </c>
      <c r="L1097" s="2">
        <v>43</v>
      </c>
    </row>
    <row r="1098" spans="1:12" x14ac:dyDescent="0.25">
      <c r="A1098">
        <v>12409</v>
      </c>
      <c r="B1098" s="2">
        <v>93.935879999999997</v>
      </c>
      <c r="C1098" s="3">
        <v>672</v>
      </c>
      <c r="D1098" s="4">
        <v>28740</v>
      </c>
      <c r="E1098" t="s">
        <v>2187</v>
      </c>
      <c r="F1098" s="4" t="s">
        <v>1280</v>
      </c>
      <c r="G1098" s="5">
        <v>559</v>
      </c>
      <c r="H1098" s="6">
        <v>0.58318420000000004</v>
      </c>
      <c r="I1098" s="7">
        <v>120.089</v>
      </c>
      <c r="J1098" s="2">
        <v>52.5</v>
      </c>
      <c r="K1098">
        <v>2</v>
      </c>
    </row>
    <row r="1099" spans="1:12" x14ac:dyDescent="0.25">
      <c r="A1099">
        <v>94158</v>
      </c>
      <c r="B1099" s="2">
        <v>93.934619999999995</v>
      </c>
      <c r="C1099" s="3">
        <v>5530</v>
      </c>
      <c r="D1099" s="4">
        <v>41860</v>
      </c>
      <c r="E1099" t="s">
        <v>15761</v>
      </c>
      <c r="F1099" s="4" t="s">
        <v>15368</v>
      </c>
      <c r="G1099" s="5">
        <v>4658</v>
      </c>
      <c r="H1099" s="6">
        <v>0.74307789999999996</v>
      </c>
      <c r="I1099" s="7">
        <v>92.430999999999997</v>
      </c>
      <c r="J1099" s="2">
        <v>31.409099999999999</v>
      </c>
      <c r="K1099">
        <v>22</v>
      </c>
      <c r="L1099" s="2">
        <v>9.8000000000000007</v>
      </c>
    </row>
    <row r="1100" spans="1:12" x14ac:dyDescent="0.25">
      <c r="A1100">
        <v>11960</v>
      </c>
      <c r="B1100" s="2">
        <v>93.933359999999993</v>
      </c>
      <c r="C1100" s="3">
        <v>744</v>
      </c>
      <c r="D1100" s="4">
        <v>35620</v>
      </c>
      <c r="E1100" t="s">
        <v>2060</v>
      </c>
      <c r="F1100" s="4" t="s">
        <v>1280</v>
      </c>
      <c r="G1100" s="5">
        <v>612</v>
      </c>
      <c r="H1100" s="6">
        <v>0.67210440000000005</v>
      </c>
      <c r="I1100" s="7">
        <v>104.453</v>
      </c>
      <c r="J1100" s="2">
        <v>33.5</v>
      </c>
      <c r="K1100">
        <v>2</v>
      </c>
    </row>
    <row r="1101" spans="1:12" x14ac:dyDescent="0.25">
      <c r="A1101">
        <v>7076</v>
      </c>
      <c r="B1101" s="2">
        <v>93.929339999999996</v>
      </c>
      <c r="C1101" s="3">
        <v>23756</v>
      </c>
      <c r="D1101" s="4">
        <v>35620</v>
      </c>
      <c r="E1101" t="s">
        <v>1391</v>
      </c>
      <c r="F1101" s="4" t="s">
        <v>1341</v>
      </c>
      <c r="G1101" s="5">
        <v>16235</v>
      </c>
      <c r="H1101" s="6">
        <v>0.52645520000000001</v>
      </c>
      <c r="I1101" s="7">
        <v>129.55600000000001</v>
      </c>
      <c r="J1101" s="2">
        <v>34.588200000000001</v>
      </c>
      <c r="K1101">
        <v>17</v>
      </c>
      <c r="L1101" s="2">
        <v>21.3</v>
      </c>
    </row>
    <row r="1102" spans="1:12" x14ac:dyDescent="0.25">
      <c r="A1102">
        <v>6032</v>
      </c>
      <c r="B1102" s="2">
        <v>93.922399999999996</v>
      </c>
      <c r="C1102" s="3">
        <v>17875</v>
      </c>
      <c r="D1102" s="4">
        <v>25540</v>
      </c>
      <c r="E1102" t="s">
        <v>662</v>
      </c>
      <c r="F1102" s="4" t="s">
        <v>1198</v>
      </c>
      <c r="G1102" s="5">
        <v>12722</v>
      </c>
      <c r="H1102" s="6">
        <v>0.57777259999999997</v>
      </c>
      <c r="I1102" s="7">
        <v>120.568</v>
      </c>
      <c r="J1102" s="2">
        <v>30</v>
      </c>
      <c r="K1102">
        <v>14</v>
      </c>
      <c r="L1102" s="2">
        <v>6.5</v>
      </c>
    </row>
    <row r="1103" spans="1:12" x14ac:dyDescent="0.25">
      <c r="A1103">
        <v>33076</v>
      </c>
      <c r="B1103" s="2">
        <v>93.914730000000006</v>
      </c>
      <c r="C1103" s="3">
        <v>31500</v>
      </c>
      <c r="D1103" s="4">
        <v>33100</v>
      </c>
      <c r="E1103" t="s">
        <v>6872</v>
      </c>
      <c r="F1103" s="4" t="s">
        <v>6689</v>
      </c>
      <c r="G1103" s="5">
        <v>19298</v>
      </c>
      <c r="H1103" s="6">
        <v>0.55264789999999997</v>
      </c>
      <c r="I1103" s="7">
        <v>124.896</v>
      </c>
      <c r="J1103" s="2">
        <v>32.875</v>
      </c>
      <c r="K1103">
        <v>8</v>
      </c>
    </row>
    <row r="1104" spans="1:12" x14ac:dyDescent="0.25">
      <c r="A1104">
        <v>21704</v>
      </c>
      <c r="B1104" s="2">
        <v>93.907880000000006</v>
      </c>
      <c r="C1104" s="3">
        <v>14819</v>
      </c>
      <c r="D1104" s="4">
        <v>47900</v>
      </c>
      <c r="E1104" t="s">
        <v>4257</v>
      </c>
      <c r="F1104" s="4" t="s">
        <v>4361</v>
      </c>
      <c r="G1104" s="5">
        <v>9387</v>
      </c>
      <c r="H1104" s="6">
        <v>0.5297752</v>
      </c>
      <c r="I1104" s="7">
        <v>128.80000000000001</v>
      </c>
      <c r="J1104" s="2">
        <v>36</v>
      </c>
      <c r="K1104">
        <v>7</v>
      </c>
    </row>
    <row r="1105" spans="1:12" x14ac:dyDescent="0.25">
      <c r="A1105">
        <v>15228</v>
      </c>
      <c r="B1105" s="2">
        <v>93.902630000000002</v>
      </c>
      <c r="C1105" s="3">
        <v>18173</v>
      </c>
      <c r="D1105" s="4">
        <v>38300</v>
      </c>
      <c r="E1105" t="s">
        <v>3081</v>
      </c>
      <c r="F1105" s="4" t="s">
        <v>3003</v>
      </c>
      <c r="G1105" s="5">
        <v>12503</v>
      </c>
      <c r="H1105" s="6">
        <v>0.64675300000000002</v>
      </c>
      <c r="I1105" s="7">
        <v>108.46599999999999</v>
      </c>
      <c r="J1105" s="2">
        <v>34.446199999999997</v>
      </c>
      <c r="K1105">
        <v>65</v>
      </c>
      <c r="L1105" s="2">
        <v>20.6</v>
      </c>
    </row>
    <row r="1106" spans="1:12" x14ac:dyDescent="0.25">
      <c r="A1106">
        <v>7081</v>
      </c>
      <c r="B1106" s="2">
        <v>93.896649999999994</v>
      </c>
      <c r="C1106" s="3">
        <v>16729</v>
      </c>
      <c r="D1106" s="4">
        <v>35620</v>
      </c>
      <c r="E1106" t="s">
        <v>76</v>
      </c>
      <c r="F1106" s="4" t="s">
        <v>1341</v>
      </c>
      <c r="G1106" s="5">
        <v>12496</v>
      </c>
      <c r="H1106" s="6">
        <v>0.55433739999999998</v>
      </c>
      <c r="I1106" s="7">
        <v>124.355</v>
      </c>
      <c r="J1106" s="2">
        <v>28</v>
      </c>
      <c r="K1106">
        <v>9</v>
      </c>
    </row>
    <row r="1107" spans="1:12" x14ac:dyDescent="0.25">
      <c r="A1107">
        <v>11959</v>
      </c>
      <c r="B1107" s="2">
        <v>93.893479999999997</v>
      </c>
      <c r="C1107" s="3">
        <v>876</v>
      </c>
      <c r="D1107" s="4">
        <v>35620</v>
      </c>
      <c r="E1107" t="s">
        <v>2059</v>
      </c>
      <c r="F1107" s="4" t="s">
        <v>1280</v>
      </c>
      <c r="G1107" s="5">
        <v>736</v>
      </c>
      <c r="H1107" s="6">
        <v>0.58616009999999996</v>
      </c>
      <c r="I1107" s="7">
        <v>118.75</v>
      </c>
      <c r="J1107" s="2">
        <v>20</v>
      </c>
      <c r="K1107">
        <v>1</v>
      </c>
    </row>
    <row r="1108" spans="1:12" x14ac:dyDescent="0.25">
      <c r="A1108">
        <v>70808</v>
      </c>
      <c r="B1108" s="2">
        <v>93.888530000000003</v>
      </c>
      <c r="C1108" s="3">
        <v>32448</v>
      </c>
      <c r="D1108" s="4">
        <v>12940</v>
      </c>
      <c r="E1108" t="s">
        <v>13089</v>
      </c>
      <c r="F1108" s="4" t="s">
        <v>12927</v>
      </c>
      <c r="G1108" s="5">
        <v>19940</v>
      </c>
      <c r="H1108" s="6">
        <v>0.64187559999999999</v>
      </c>
      <c r="I1108" s="7">
        <v>109.086</v>
      </c>
      <c r="J1108" s="2">
        <v>37.736800000000002</v>
      </c>
      <c r="K1108">
        <v>38</v>
      </c>
      <c r="L1108" s="2">
        <v>37.799999999999997</v>
      </c>
    </row>
    <row r="1109" spans="1:12" x14ac:dyDescent="0.25">
      <c r="A1109">
        <v>30097</v>
      </c>
      <c r="B1109" s="2">
        <v>93.877020000000002</v>
      </c>
      <c r="C1109" s="3">
        <v>43377</v>
      </c>
      <c r="D1109" s="4">
        <v>12060</v>
      </c>
      <c r="E1109" t="s">
        <v>6384</v>
      </c>
      <c r="F1109" s="4" t="s">
        <v>6363</v>
      </c>
      <c r="G1109" s="5">
        <v>28204</v>
      </c>
      <c r="H1109" s="6">
        <v>0.63710820000000001</v>
      </c>
      <c r="I1109" s="7">
        <v>109.776</v>
      </c>
      <c r="J1109" s="2">
        <v>31.2</v>
      </c>
      <c r="K1109">
        <v>10</v>
      </c>
      <c r="L1109" s="2">
        <v>9.3000000000000007</v>
      </c>
    </row>
    <row r="1110" spans="1:12" x14ac:dyDescent="0.25">
      <c r="A1110">
        <v>98072</v>
      </c>
      <c r="B1110" s="2">
        <v>93.866550000000004</v>
      </c>
      <c r="C1110" s="3">
        <v>22485</v>
      </c>
      <c r="D1110" s="4">
        <v>42660</v>
      </c>
      <c r="E1110" t="s">
        <v>16364</v>
      </c>
      <c r="F1110" s="4" t="s">
        <v>16344</v>
      </c>
      <c r="G1110" s="5">
        <v>15531</v>
      </c>
      <c r="H1110" s="6">
        <v>0.52816949999999996</v>
      </c>
      <c r="I1110" s="7">
        <v>128.59700000000001</v>
      </c>
      <c r="J1110" s="2">
        <v>36.6571</v>
      </c>
      <c r="K1110">
        <v>35</v>
      </c>
      <c r="L1110" s="2">
        <v>31.6</v>
      </c>
    </row>
    <row r="1111" spans="1:12" x14ac:dyDescent="0.25">
      <c r="A1111">
        <v>23103</v>
      </c>
      <c r="B1111" s="2">
        <v>93.861959999999996</v>
      </c>
      <c r="C1111" s="3">
        <v>4723</v>
      </c>
      <c r="D1111" s="4">
        <v>40060</v>
      </c>
      <c r="E1111" t="s">
        <v>4811</v>
      </c>
      <c r="F1111" s="4" t="s">
        <v>4335</v>
      </c>
      <c r="G1111" s="5">
        <v>3615</v>
      </c>
      <c r="H1111" s="6">
        <v>0.56747789999999998</v>
      </c>
      <c r="I1111" s="7">
        <v>121.75</v>
      </c>
      <c r="J1111" s="2">
        <v>49</v>
      </c>
      <c r="K1111">
        <v>1</v>
      </c>
    </row>
    <row r="1112" spans="1:12" x14ac:dyDescent="0.25">
      <c r="A1112">
        <v>2061</v>
      </c>
      <c r="B1112" s="2">
        <v>93.859409999999997</v>
      </c>
      <c r="C1112" s="3">
        <v>10651</v>
      </c>
      <c r="D1112" s="4">
        <v>14460</v>
      </c>
      <c r="E1112" t="s">
        <v>302</v>
      </c>
      <c r="F1112" s="4" t="s">
        <v>21</v>
      </c>
      <c r="G1112" s="5">
        <v>7046</v>
      </c>
      <c r="H1112" s="6">
        <v>0.55569740000000001</v>
      </c>
      <c r="I1112" s="7">
        <v>123.783</v>
      </c>
      <c r="J1112" s="2">
        <v>33.692300000000003</v>
      </c>
      <c r="K1112">
        <v>13</v>
      </c>
      <c r="L1112" s="2">
        <v>17.3</v>
      </c>
    </row>
    <row r="1113" spans="1:12" x14ac:dyDescent="0.25">
      <c r="A1113">
        <v>22947</v>
      </c>
      <c r="B1113" s="2">
        <v>93.856930000000006</v>
      </c>
      <c r="C1113" s="3">
        <v>4285</v>
      </c>
      <c r="D1113" s="4">
        <v>16820</v>
      </c>
      <c r="E1113" t="s">
        <v>4760</v>
      </c>
      <c r="F1113" s="4" t="s">
        <v>4335</v>
      </c>
      <c r="G1113" s="5">
        <v>3355</v>
      </c>
      <c r="H1113" s="6">
        <v>0.58718329999999996</v>
      </c>
      <c r="I1113" s="7">
        <v>118.309</v>
      </c>
      <c r="J1113" s="2">
        <v>35.666699999999999</v>
      </c>
      <c r="K1113">
        <v>3</v>
      </c>
    </row>
    <row r="1114" spans="1:12" x14ac:dyDescent="0.25">
      <c r="A1114">
        <v>92122</v>
      </c>
      <c r="B1114" s="2">
        <v>93.849109999999996</v>
      </c>
      <c r="C1114" s="3">
        <v>44602</v>
      </c>
      <c r="D1114" s="4">
        <v>41740</v>
      </c>
      <c r="E1114" t="s">
        <v>14226</v>
      </c>
      <c r="F1114" s="4" t="s">
        <v>15368</v>
      </c>
      <c r="G1114" s="5">
        <v>29253</v>
      </c>
      <c r="H1114" s="6">
        <v>0.70968070000000005</v>
      </c>
      <c r="I1114" s="7">
        <v>97.123000000000005</v>
      </c>
      <c r="J1114" s="2">
        <v>31.868400000000001</v>
      </c>
      <c r="K1114">
        <v>38</v>
      </c>
      <c r="L1114" s="2">
        <v>10.8</v>
      </c>
    </row>
    <row r="1115" spans="1:12" x14ac:dyDescent="0.25">
      <c r="A1115">
        <v>1568</v>
      </c>
      <c r="B1115" s="2">
        <v>93.840919999999997</v>
      </c>
      <c r="C1115" s="3">
        <v>7453</v>
      </c>
      <c r="D1115" s="4">
        <v>49340</v>
      </c>
      <c r="E1115" t="s">
        <v>196</v>
      </c>
      <c r="F1115" s="4" t="s">
        <v>21</v>
      </c>
      <c r="G1115" s="5">
        <v>4975</v>
      </c>
      <c r="H1115" s="6">
        <v>0.47307070000000001</v>
      </c>
      <c r="I1115" s="7">
        <v>137.97800000000001</v>
      </c>
      <c r="J1115" s="2">
        <v>45</v>
      </c>
      <c r="K1115">
        <v>1</v>
      </c>
    </row>
    <row r="1116" spans="1:12" x14ac:dyDescent="0.25">
      <c r="A1116">
        <v>61525</v>
      </c>
      <c r="B1116" s="2">
        <v>93.838340000000002</v>
      </c>
      <c r="C1116" s="3">
        <v>9548</v>
      </c>
      <c r="D1116" s="4">
        <v>37900</v>
      </c>
      <c r="E1116" t="s">
        <v>7417</v>
      </c>
      <c r="F1116" s="4" t="s">
        <v>11490</v>
      </c>
      <c r="G1116" s="5">
        <v>5830</v>
      </c>
      <c r="H1116" s="6">
        <v>0.61516029999999999</v>
      </c>
      <c r="I1116" s="7">
        <v>113.42</v>
      </c>
      <c r="J1116" s="2">
        <v>41.8</v>
      </c>
      <c r="K1116">
        <v>5</v>
      </c>
    </row>
    <row r="1117" spans="1:12" x14ac:dyDescent="0.25">
      <c r="A1117">
        <v>10996</v>
      </c>
      <c r="B1117" s="2">
        <v>93.836569999999995</v>
      </c>
      <c r="C1117" s="3">
        <v>6892</v>
      </c>
      <c r="D1117" s="4">
        <v>35620</v>
      </c>
      <c r="E1117" t="s">
        <v>1888</v>
      </c>
      <c r="F1117" s="4" t="s">
        <v>1280</v>
      </c>
      <c r="G1117" s="5">
        <v>1559</v>
      </c>
      <c r="H1117" s="6">
        <v>0.69724180000000002</v>
      </c>
      <c r="I1117" s="7">
        <v>99.230999999999995</v>
      </c>
      <c r="J1117" s="2">
        <v>43.25</v>
      </c>
      <c r="K1117">
        <v>8</v>
      </c>
    </row>
    <row r="1118" spans="1:12" x14ac:dyDescent="0.25">
      <c r="A1118">
        <v>92677</v>
      </c>
      <c r="B1118" s="2">
        <v>93.825230000000005</v>
      </c>
      <c r="C1118" s="3">
        <v>64641</v>
      </c>
      <c r="D1118" s="4">
        <v>31080</v>
      </c>
      <c r="E1118" t="s">
        <v>15593</v>
      </c>
      <c r="F1118" s="4" t="s">
        <v>15368</v>
      </c>
      <c r="G1118" s="5">
        <v>45820</v>
      </c>
      <c r="H1118" s="6">
        <v>0.54368079999999996</v>
      </c>
      <c r="I1118" s="7">
        <v>125.735</v>
      </c>
      <c r="J1118" s="2">
        <v>30.357099999999999</v>
      </c>
      <c r="K1118">
        <v>14</v>
      </c>
      <c r="L1118" s="2">
        <v>7.4</v>
      </c>
    </row>
    <row r="1119" spans="1:12" x14ac:dyDescent="0.25">
      <c r="A1119">
        <v>75230</v>
      </c>
      <c r="B1119" s="2">
        <v>93.80959</v>
      </c>
      <c r="C1119" s="3">
        <v>26444</v>
      </c>
      <c r="D1119" s="4">
        <v>19100</v>
      </c>
      <c r="E1119" t="s">
        <v>4091</v>
      </c>
      <c r="F1119" s="4" t="s">
        <v>13752</v>
      </c>
      <c r="G1119" s="5">
        <v>19594</v>
      </c>
      <c r="H1119" s="6">
        <v>0.61821899999999996</v>
      </c>
      <c r="I1119" s="7">
        <v>112.83499999999999</v>
      </c>
      <c r="J1119" s="2">
        <v>32.333300000000001</v>
      </c>
      <c r="K1119">
        <v>36</v>
      </c>
      <c r="L1119" s="2">
        <v>12.3</v>
      </c>
    </row>
    <row r="1120" spans="1:12" x14ac:dyDescent="0.25">
      <c r="A1120">
        <v>66213</v>
      </c>
      <c r="B1120" s="2">
        <v>93.800340000000006</v>
      </c>
      <c r="C1120" s="3">
        <v>28583</v>
      </c>
      <c r="D1120" s="4">
        <v>28140</v>
      </c>
      <c r="E1120" t="s">
        <v>12516</v>
      </c>
      <c r="F1120" s="4" t="s">
        <v>12494</v>
      </c>
      <c r="G1120" s="5">
        <v>18993</v>
      </c>
      <c r="H1120" s="6">
        <v>0.6473624</v>
      </c>
      <c r="I1120" s="7">
        <v>107.79600000000001</v>
      </c>
      <c r="J1120" s="2">
        <v>41.5625</v>
      </c>
      <c r="K1120">
        <v>16</v>
      </c>
      <c r="L1120" s="2">
        <v>59.6</v>
      </c>
    </row>
    <row r="1121" spans="1:12" x14ac:dyDescent="0.25">
      <c r="A1121">
        <v>19086</v>
      </c>
      <c r="B1121" s="2">
        <v>93.793880000000001</v>
      </c>
      <c r="C1121" s="3">
        <v>11376</v>
      </c>
      <c r="D1121" s="4">
        <v>37980</v>
      </c>
      <c r="E1121" t="s">
        <v>1163</v>
      </c>
      <c r="F1121" s="4" t="s">
        <v>3003</v>
      </c>
      <c r="G1121" s="5">
        <v>8043</v>
      </c>
      <c r="H1121" s="6">
        <v>0.59480290000000002</v>
      </c>
      <c r="I1121" s="7">
        <v>116.864</v>
      </c>
      <c r="J1121" s="2">
        <v>32.518500000000003</v>
      </c>
      <c r="K1121">
        <v>27</v>
      </c>
      <c r="L1121" s="2">
        <v>13.1</v>
      </c>
    </row>
    <row r="1122" spans="1:12" x14ac:dyDescent="0.25">
      <c r="A1122">
        <v>95041</v>
      </c>
      <c r="B1122" s="2">
        <v>93.791929999999994</v>
      </c>
      <c r="C1122" s="3">
        <v>145</v>
      </c>
      <c r="D1122" s="4">
        <v>42100</v>
      </c>
      <c r="E1122" t="s">
        <v>8206</v>
      </c>
      <c r="F1122" s="4" t="s">
        <v>15368</v>
      </c>
      <c r="G1122" s="5">
        <v>82</v>
      </c>
      <c r="H1122" s="6">
        <v>0.57317070000000003</v>
      </c>
      <c r="I1122" s="7">
        <v>120.57299999999999</v>
      </c>
    </row>
    <row r="1123" spans="1:12" x14ac:dyDescent="0.25">
      <c r="A1123">
        <v>90064</v>
      </c>
      <c r="B1123" s="2">
        <v>93.787409999999994</v>
      </c>
      <c r="C1123" s="3">
        <v>25788</v>
      </c>
      <c r="D1123" s="4">
        <v>31080</v>
      </c>
      <c r="E1123" t="s">
        <v>15367</v>
      </c>
      <c r="F1123" s="4" t="s">
        <v>15368</v>
      </c>
      <c r="G1123" s="5">
        <v>18808</v>
      </c>
      <c r="H1123" s="6">
        <v>0.62935980000000002</v>
      </c>
      <c r="I1123" s="7">
        <v>110.84</v>
      </c>
      <c r="J1123" s="2">
        <v>26.742899999999999</v>
      </c>
      <c r="K1123">
        <v>35</v>
      </c>
      <c r="L1123" s="2">
        <v>1.7</v>
      </c>
    </row>
    <row r="1124" spans="1:12" x14ac:dyDescent="0.25">
      <c r="A1124">
        <v>20905</v>
      </c>
      <c r="B1124" s="2">
        <v>93.779910000000001</v>
      </c>
      <c r="C1124" s="3">
        <v>17867</v>
      </c>
      <c r="D1124" s="4">
        <v>47900</v>
      </c>
      <c r="E1124" t="s">
        <v>4457</v>
      </c>
      <c r="F1124" s="4" t="s">
        <v>4361</v>
      </c>
      <c r="G1124" s="5">
        <v>12527</v>
      </c>
      <c r="H1124" s="6">
        <v>0.55363980000000002</v>
      </c>
      <c r="I1124" s="7">
        <v>123.816</v>
      </c>
      <c r="J1124" s="2">
        <v>35.172400000000003</v>
      </c>
      <c r="K1124">
        <v>29</v>
      </c>
      <c r="L1124" s="2">
        <v>24.4</v>
      </c>
    </row>
    <row r="1125" spans="1:12" x14ac:dyDescent="0.25">
      <c r="A1125">
        <v>6437</v>
      </c>
      <c r="B1125" s="2">
        <v>93.773030000000006</v>
      </c>
      <c r="C1125" s="3">
        <v>22405</v>
      </c>
      <c r="D1125" s="4">
        <v>35300</v>
      </c>
      <c r="E1125" t="s">
        <v>833</v>
      </c>
      <c r="F1125" s="4" t="s">
        <v>1198</v>
      </c>
      <c r="G1125" s="5">
        <v>16235</v>
      </c>
      <c r="H1125" s="6">
        <v>0.5751155</v>
      </c>
      <c r="I1125" s="7">
        <v>120.06100000000001</v>
      </c>
      <c r="J1125" s="2">
        <v>34.25</v>
      </c>
      <c r="K1125">
        <v>24</v>
      </c>
      <c r="L1125" s="2">
        <v>19.399999999999999</v>
      </c>
    </row>
    <row r="1126" spans="1:12" x14ac:dyDescent="0.25">
      <c r="A1126">
        <v>10976</v>
      </c>
      <c r="B1126" s="2">
        <v>93.768810000000002</v>
      </c>
      <c r="C1126" s="3">
        <v>2266</v>
      </c>
      <c r="D1126" s="4">
        <v>35620</v>
      </c>
      <c r="E1126" t="s">
        <v>1877</v>
      </c>
      <c r="F1126" s="4" t="s">
        <v>1280</v>
      </c>
      <c r="G1126" s="5">
        <v>1381</v>
      </c>
      <c r="H1126" s="6">
        <v>0.50977550000000005</v>
      </c>
      <c r="I1126" s="7">
        <v>131.25</v>
      </c>
      <c r="J1126" s="2">
        <v>46</v>
      </c>
      <c r="K1126">
        <v>1</v>
      </c>
    </row>
    <row r="1127" spans="1:12" x14ac:dyDescent="0.25">
      <c r="A1127">
        <v>1867</v>
      </c>
      <c r="B1127" s="2">
        <v>93.764420000000001</v>
      </c>
      <c r="C1127" s="3">
        <v>24687</v>
      </c>
      <c r="D1127" s="4">
        <v>14460</v>
      </c>
      <c r="E1127" t="s">
        <v>252</v>
      </c>
      <c r="F1127" s="4" t="s">
        <v>21</v>
      </c>
      <c r="G1127" s="5">
        <v>16961</v>
      </c>
      <c r="H1127" s="6">
        <v>0.56199509999999997</v>
      </c>
      <c r="I1127" s="7">
        <v>122.21299999999999</v>
      </c>
      <c r="J1127" s="2">
        <v>37.281300000000002</v>
      </c>
      <c r="K1127">
        <v>32</v>
      </c>
      <c r="L1127" s="2">
        <v>35.299999999999997</v>
      </c>
    </row>
    <row r="1128" spans="1:12" x14ac:dyDescent="0.25">
      <c r="A1128">
        <v>92663</v>
      </c>
      <c r="B1128" s="2">
        <v>93.756219999999999</v>
      </c>
      <c r="C1128" s="3">
        <v>22771</v>
      </c>
      <c r="D1128" s="4">
        <v>31080</v>
      </c>
      <c r="E1128" t="s">
        <v>15589</v>
      </c>
      <c r="F1128" s="4" t="s">
        <v>15368</v>
      </c>
      <c r="G1128" s="5">
        <v>17301</v>
      </c>
      <c r="H1128" s="6">
        <v>0.58823190000000003</v>
      </c>
      <c r="I1128" s="7">
        <v>117.669</v>
      </c>
      <c r="J1128" s="2">
        <v>30.928599999999999</v>
      </c>
      <c r="K1128">
        <v>14</v>
      </c>
      <c r="L1128" s="2">
        <v>8.6999999999999993</v>
      </c>
    </row>
    <row r="1129" spans="1:12" x14ac:dyDescent="0.25">
      <c r="A1129">
        <v>10987</v>
      </c>
      <c r="B1129" s="2">
        <v>93.751519999999999</v>
      </c>
      <c r="C1129" s="3">
        <v>3279</v>
      </c>
      <c r="D1129" s="4">
        <v>35620</v>
      </c>
      <c r="E1129" t="s">
        <v>1883</v>
      </c>
      <c r="F1129" s="4" t="s">
        <v>1280</v>
      </c>
      <c r="G1129" s="5">
        <v>2351</v>
      </c>
      <c r="H1129" s="6">
        <v>0.57312920000000001</v>
      </c>
      <c r="I1129" s="7">
        <v>120.27</v>
      </c>
      <c r="J1129" s="2">
        <v>20</v>
      </c>
      <c r="K1129">
        <v>4</v>
      </c>
    </row>
    <row r="1130" spans="1:12" x14ac:dyDescent="0.25">
      <c r="A1130">
        <v>2129</v>
      </c>
      <c r="B1130" s="2">
        <v>93.747699999999995</v>
      </c>
      <c r="C1130" s="3">
        <v>17954</v>
      </c>
      <c r="D1130" s="4">
        <v>14460</v>
      </c>
      <c r="E1130" t="s">
        <v>313</v>
      </c>
      <c r="F1130" s="4" t="s">
        <v>21</v>
      </c>
      <c r="G1130" s="5">
        <v>13576</v>
      </c>
      <c r="H1130" s="6">
        <v>0.61788319999999997</v>
      </c>
      <c r="I1130" s="7">
        <v>112.5</v>
      </c>
      <c r="J1130" s="2">
        <v>33</v>
      </c>
      <c r="K1130">
        <v>21</v>
      </c>
      <c r="L1130" s="2">
        <v>14.5</v>
      </c>
    </row>
    <row r="1131" spans="1:12" x14ac:dyDescent="0.25">
      <c r="A1131">
        <v>92656</v>
      </c>
      <c r="B1131" s="2">
        <v>93.736260000000001</v>
      </c>
      <c r="C1131" s="3">
        <v>51369</v>
      </c>
      <c r="D1131" s="4">
        <v>31080</v>
      </c>
      <c r="E1131" t="s">
        <v>15587</v>
      </c>
      <c r="F1131" s="4" t="s">
        <v>15368</v>
      </c>
      <c r="G1131" s="5">
        <v>34254</v>
      </c>
      <c r="H1131" s="6">
        <v>0.56755420000000001</v>
      </c>
      <c r="I1131" s="7">
        <v>121.191</v>
      </c>
      <c r="J1131" s="2">
        <v>32.799999999999997</v>
      </c>
      <c r="K1131">
        <v>20</v>
      </c>
      <c r="L1131" s="2">
        <v>13.7</v>
      </c>
    </row>
    <row r="1132" spans="1:12" x14ac:dyDescent="0.25">
      <c r="A1132">
        <v>60137</v>
      </c>
      <c r="B1132" s="2">
        <v>93.721860000000007</v>
      </c>
      <c r="C1132" s="3">
        <v>38417</v>
      </c>
      <c r="D1132" s="4">
        <v>16980</v>
      </c>
      <c r="E1132" t="s">
        <v>11532</v>
      </c>
      <c r="F1132" s="4" t="s">
        <v>11490</v>
      </c>
      <c r="G1132" s="5">
        <v>25906</v>
      </c>
      <c r="H1132" s="6">
        <v>0.58372579999999996</v>
      </c>
      <c r="I1132" s="7">
        <v>118.339</v>
      </c>
      <c r="J1132" s="2">
        <v>37.035699999999999</v>
      </c>
      <c r="K1132">
        <v>56</v>
      </c>
      <c r="L1132" s="2">
        <v>33.799999999999997</v>
      </c>
    </row>
    <row r="1133" spans="1:12" x14ac:dyDescent="0.25">
      <c r="A1133">
        <v>55391</v>
      </c>
      <c r="B1133" s="2">
        <v>93.713009999999997</v>
      </c>
      <c r="C1133" s="3">
        <v>15303</v>
      </c>
      <c r="D1133" s="4">
        <v>33460</v>
      </c>
      <c r="E1133" t="s">
        <v>10498</v>
      </c>
      <c r="F1133" s="4" t="s">
        <v>10428</v>
      </c>
      <c r="G1133" s="5">
        <v>11059</v>
      </c>
      <c r="H1133" s="6">
        <v>0.59218729999999997</v>
      </c>
      <c r="I1133" s="7">
        <v>116.806</v>
      </c>
      <c r="J1133" s="2">
        <v>34.551699999999997</v>
      </c>
      <c r="K1133">
        <v>29</v>
      </c>
      <c r="L1133" s="2">
        <v>21.1</v>
      </c>
    </row>
    <row r="1134" spans="1:12" x14ac:dyDescent="0.25">
      <c r="A1134">
        <v>19803</v>
      </c>
      <c r="B1134" s="2">
        <v>93.706630000000004</v>
      </c>
      <c r="C1134" s="3">
        <v>21236</v>
      </c>
      <c r="D1134" s="4">
        <v>37980</v>
      </c>
      <c r="E1134" t="s">
        <v>257</v>
      </c>
      <c r="F1134" s="4" t="s">
        <v>4311</v>
      </c>
      <c r="G1134" s="5">
        <v>15583</v>
      </c>
      <c r="H1134" s="6">
        <v>0.60418400000000005</v>
      </c>
      <c r="I1134" s="7">
        <v>114.71899999999999</v>
      </c>
      <c r="J1134" s="2">
        <v>31.352900000000002</v>
      </c>
      <c r="K1134">
        <v>34</v>
      </c>
      <c r="L1134" s="2">
        <v>9.6</v>
      </c>
    </row>
    <row r="1135" spans="1:12" x14ac:dyDescent="0.25">
      <c r="A1135">
        <v>96125</v>
      </c>
      <c r="B1135" s="2">
        <v>93.702849999999998</v>
      </c>
      <c r="C1135" s="3">
        <v>284</v>
      </c>
      <c r="E1135" t="s">
        <v>16084</v>
      </c>
      <c r="F1135" s="4" t="s">
        <v>15368</v>
      </c>
      <c r="G1135" s="5">
        <v>236</v>
      </c>
      <c r="H1135" s="6">
        <v>0.41101690000000002</v>
      </c>
      <c r="I1135" s="7">
        <v>148</v>
      </c>
    </row>
    <row r="1136" spans="1:12" x14ac:dyDescent="0.25">
      <c r="A1136">
        <v>11548</v>
      </c>
      <c r="B1136" s="2">
        <v>93.702610000000007</v>
      </c>
      <c r="C1136" s="3">
        <v>2328</v>
      </c>
      <c r="D1136" s="4">
        <v>35620</v>
      </c>
      <c r="E1136" t="s">
        <v>1941</v>
      </c>
      <c r="F1136" s="4" t="s">
        <v>1280</v>
      </c>
      <c r="G1136" s="5">
        <v>768</v>
      </c>
      <c r="H1136" s="6">
        <v>0.60988299999999995</v>
      </c>
      <c r="I1136" s="7">
        <v>113.625</v>
      </c>
      <c r="J1136" s="2">
        <v>31</v>
      </c>
      <c r="K1136">
        <v>2</v>
      </c>
    </row>
    <row r="1137" spans="1:12" x14ac:dyDescent="0.25">
      <c r="A1137">
        <v>90048</v>
      </c>
      <c r="B1137" s="2">
        <v>93.698040000000006</v>
      </c>
      <c r="C1137" s="3">
        <v>22409</v>
      </c>
      <c r="D1137" s="4">
        <v>31080</v>
      </c>
      <c r="E1137" t="s">
        <v>15367</v>
      </c>
      <c r="F1137" s="4" t="s">
        <v>15368</v>
      </c>
      <c r="G1137" s="5">
        <v>18295</v>
      </c>
      <c r="H1137" s="6">
        <v>0.66154690000000005</v>
      </c>
      <c r="I1137" s="7">
        <v>104.67700000000001</v>
      </c>
      <c r="J1137" s="2">
        <v>26.444400000000002</v>
      </c>
      <c r="K1137">
        <v>36</v>
      </c>
      <c r="L1137" s="2">
        <v>1.4</v>
      </c>
    </row>
    <row r="1138" spans="1:12" x14ac:dyDescent="0.25">
      <c r="A1138">
        <v>95762</v>
      </c>
      <c r="B1138" s="2">
        <v>93.687399999999997</v>
      </c>
      <c r="C1138" s="3">
        <v>40603</v>
      </c>
      <c r="D1138" s="4">
        <v>40900</v>
      </c>
      <c r="E1138" t="s">
        <v>15994</v>
      </c>
      <c r="F1138" s="4" t="s">
        <v>15368</v>
      </c>
      <c r="G1138" s="5">
        <v>26229</v>
      </c>
      <c r="H1138" s="6">
        <v>0.52176900000000004</v>
      </c>
      <c r="I1138" s="7">
        <v>128.78399999999999</v>
      </c>
      <c r="J1138" s="2">
        <v>41.5</v>
      </c>
      <c r="K1138">
        <v>8</v>
      </c>
    </row>
    <row r="1139" spans="1:12" x14ac:dyDescent="0.25">
      <c r="A1139">
        <v>94043</v>
      </c>
      <c r="B1139" s="2">
        <v>93.675970000000007</v>
      </c>
      <c r="C1139" s="3">
        <v>29280</v>
      </c>
      <c r="D1139" s="4">
        <v>41940</v>
      </c>
      <c r="E1139" t="s">
        <v>12418</v>
      </c>
      <c r="F1139" s="4" t="s">
        <v>15368</v>
      </c>
      <c r="G1139" s="5">
        <v>21485</v>
      </c>
      <c r="H1139" s="6">
        <v>0.6169886</v>
      </c>
      <c r="I1139" s="7">
        <v>112.301</v>
      </c>
      <c r="J1139" s="2">
        <v>30.140799999999999</v>
      </c>
      <c r="K1139">
        <v>71</v>
      </c>
      <c r="L1139" s="2">
        <v>6.8</v>
      </c>
    </row>
    <row r="1140" spans="1:12" x14ac:dyDescent="0.25">
      <c r="A1140">
        <v>3215</v>
      </c>
      <c r="B1140" s="2">
        <v>93.670779999999993</v>
      </c>
      <c r="C1140" s="3">
        <v>259</v>
      </c>
      <c r="D1140" s="4">
        <v>17200</v>
      </c>
      <c r="E1140" t="s">
        <v>543</v>
      </c>
      <c r="F1140" s="4" t="s">
        <v>520</v>
      </c>
      <c r="G1140" s="5">
        <v>195</v>
      </c>
      <c r="H1140" s="6">
        <v>0.64285709999999996</v>
      </c>
      <c r="I1140" s="7">
        <v>107.76300000000001</v>
      </c>
      <c r="J1140" s="2">
        <v>44.5</v>
      </c>
      <c r="K1140">
        <v>2</v>
      </c>
    </row>
    <row r="1141" spans="1:12" x14ac:dyDescent="0.25">
      <c r="A1141">
        <v>53705</v>
      </c>
      <c r="B1141" s="2">
        <v>93.666489999999996</v>
      </c>
      <c r="C1141" s="3">
        <v>23660</v>
      </c>
      <c r="D1141" s="4">
        <v>31540</v>
      </c>
      <c r="E1141" t="s">
        <v>673</v>
      </c>
      <c r="F1141" s="4" t="s">
        <v>10031</v>
      </c>
      <c r="G1141" s="5">
        <v>17725</v>
      </c>
      <c r="H1141" s="6">
        <v>0.75757399999999997</v>
      </c>
      <c r="I1141" s="7">
        <v>87.923000000000002</v>
      </c>
      <c r="J1141" s="2">
        <v>36.290300000000002</v>
      </c>
      <c r="K1141">
        <v>124</v>
      </c>
      <c r="L1141" s="2">
        <v>29.7</v>
      </c>
    </row>
    <row r="1142" spans="1:12" x14ac:dyDescent="0.25">
      <c r="A1142">
        <v>94555</v>
      </c>
      <c r="B1142" s="2">
        <v>93.656440000000003</v>
      </c>
      <c r="C1142" s="3">
        <v>35653</v>
      </c>
      <c r="D1142" s="4">
        <v>41860</v>
      </c>
      <c r="E1142" t="s">
        <v>525</v>
      </c>
      <c r="F1142" s="4" t="s">
        <v>15368</v>
      </c>
      <c r="G1142" s="5">
        <v>24250</v>
      </c>
      <c r="H1142" s="6">
        <v>0.55688420000000005</v>
      </c>
      <c r="I1142" s="7">
        <v>122.599</v>
      </c>
      <c r="J1142" s="2">
        <v>29.307700000000001</v>
      </c>
      <c r="K1142">
        <v>13</v>
      </c>
      <c r="L1142" s="2">
        <v>5.0999999999999996</v>
      </c>
    </row>
    <row r="1143" spans="1:12" x14ac:dyDescent="0.25">
      <c r="A1143">
        <v>7981</v>
      </c>
      <c r="B1143" s="2">
        <v>93.649100000000004</v>
      </c>
      <c r="C1143" s="3">
        <v>9187</v>
      </c>
      <c r="D1143" s="4">
        <v>35620</v>
      </c>
      <c r="E1143" t="s">
        <v>1572</v>
      </c>
      <c r="F1143" s="4" t="s">
        <v>1341</v>
      </c>
      <c r="G1143" s="5">
        <v>6414</v>
      </c>
      <c r="H1143" s="6">
        <v>0.47014810000000001</v>
      </c>
      <c r="I1143" s="7">
        <v>137.5</v>
      </c>
      <c r="J1143" s="2">
        <v>42.307699999999997</v>
      </c>
      <c r="K1143">
        <v>13</v>
      </c>
      <c r="L1143" s="2">
        <v>63.4</v>
      </c>
    </row>
    <row r="1144" spans="1:12" x14ac:dyDescent="0.25">
      <c r="A1144">
        <v>43016</v>
      </c>
      <c r="B1144" s="2">
        <v>93.64188</v>
      </c>
      <c r="C1144" s="3">
        <v>34409</v>
      </c>
      <c r="D1144" s="4">
        <v>18140</v>
      </c>
      <c r="E1144" t="s">
        <v>592</v>
      </c>
      <c r="F1144" s="4" t="s">
        <v>8295</v>
      </c>
      <c r="G1144" s="5">
        <v>23768</v>
      </c>
      <c r="H1144" s="6">
        <v>0.64945940000000002</v>
      </c>
      <c r="I1144" s="7">
        <v>106.5</v>
      </c>
      <c r="J1144" s="2">
        <v>41.65</v>
      </c>
      <c r="K1144">
        <v>20</v>
      </c>
      <c r="L1144" s="2">
        <v>60</v>
      </c>
    </row>
    <row r="1145" spans="1:12" x14ac:dyDescent="0.25">
      <c r="A1145">
        <v>92823</v>
      </c>
      <c r="B1145" s="2">
        <v>93.635710000000003</v>
      </c>
      <c r="C1145" s="3">
        <v>2960</v>
      </c>
      <c r="D1145" s="4">
        <v>31080</v>
      </c>
      <c r="E1145" t="s">
        <v>15601</v>
      </c>
      <c r="F1145" s="4" t="s">
        <v>15368</v>
      </c>
      <c r="G1145" s="5">
        <v>2023</v>
      </c>
      <c r="H1145" s="6">
        <v>0.47652</v>
      </c>
      <c r="I1145" s="7">
        <v>136.31299999999999</v>
      </c>
      <c r="J1145" s="2">
        <v>54</v>
      </c>
      <c r="K1145">
        <v>1</v>
      </c>
    </row>
    <row r="1146" spans="1:12" x14ac:dyDescent="0.25">
      <c r="A1146">
        <v>7626</v>
      </c>
      <c r="B1146" s="2">
        <v>93.633790000000005</v>
      </c>
      <c r="C1146" s="3">
        <v>8668</v>
      </c>
      <c r="D1146" s="4">
        <v>35620</v>
      </c>
      <c r="E1146" t="s">
        <v>1459</v>
      </c>
      <c r="F1146" s="4" t="s">
        <v>1341</v>
      </c>
      <c r="G1146" s="5">
        <v>6037</v>
      </c>
      <c r="H1146" s="6">
        <v>0.56998510000000002</v>
      </c>
      <c r="I1146" s="7">
        <v>120.139</v>
      </c>
      <c r="J1146" s="2">
        <v>28.5</v>
      </c>
      <c r="K1146">
        <v>6</v>
      </c>
    </row>
    <row r="1147" spans="1:12" x14ac:dyDescent="0.25">
      <c r="A1147">
        <v>37922</v>
      </c>
      <c r="B1147" s="2">
        <v>93.626999999999995</v>
      </c>
      <c r="C1147" s="3">
        <v>34137</v>
      </c>
      <c r="D1147" s="4">
        <v>28940</v>
      </c>
      <c r="E1147" t="s">
        <v>3655</v>
      </c>
      <c r="F1147" s="4" t="s">
        <v>7348</v>
      </c>
      <c r="G1147" s="5">
        <v>22254</v>
      </c>
      <c r="H1147" s="6">
        <v>0.59415859999999998</v>
      </c>
      <c r="I1147" s="7">
        <v>115.91</v>
      </c>
      <c r="J1147" s="2">
        <v>36.1111</v>
      </c>
      <c r="K1147">
        <v>36</v>
      </c>
      <c r="L1147" s="2">
        <v>28.8</v>
      </c>
    </row>
    <row r="1148" spans="1:12" x14ac:dyDescent="0.25">
      <c r="A1148">
        <v>23120</v>
      </c>
      <c r="B1148" s="2">
        <v>93.620689999999996</v>
      </c>
      <c r="C1148" s="3">
        <v>6697</v>
      </c>
      <c r="D1148" s="4">
        <v>40060</v>
      </c>
      <c r="E1148" t="s">
        <v>4820</v>
      </c>
      <c r="F1148" s="4" t="s">
        <v>4335</v>
      </c>
      <c r="G1148" s="5">
        <v>4138</v>
      </c>
      <c r="H1148" s="6">
        <v>0.53394540000000001</v>
      </c>
      <c r="I1148" s="7">
        <v>126.292</v>
      </c>
      <c r="J1148" s="2">
        <v>35.25</v>
      </c>
      <c r="K1148">
        <v>4</v>
      </c>
    </row>
    <row r="1149" spans="1:12" x14ac:dyDescent="0.25">
      <c r="A1149">
        <v>6422</v>
      </c>
      <c r="B1149" s="2">
        <v>93.618489999999994</v>
      </c>
      <c r="C1149" s="3">
        <v>7370</v>
      </c>
      <c r="D1149" s="4">
        <v>25540</v>
      </c>
      <c r="E1149" t="s">
        <v>657</v>
      </c>
      <c r="F1149" s="4" t="s">
        <v>1198</v>
      </c>
      <c r="G1149" s="5">
        <v>5052</v>
      </c>
      <c r="H1149" s="6">
        <v>0.51029290000000005</v>
      </c>
      <c r="I1149" s="7">
        <v>130.375</v>
      </c>
      <c r="J1149" s="2">
        <v>43.1111</v>
      </c>
      <c r="K1149">
        <v>9</v>
      </c>
    </row>
    <row r="1150" spans="1:12" x14ac:dyDescent="0.25">
      <c r="A1150">
        <v>75094</v>
      </c>
      <c r="B1150" s="2">
        <v>93.614260000000002</v>
      </c>
      <c r="C1150" s="3">
        <v>21541</v>
      </c>
      <c r="D1150" s="4">
        <v>19100</v>
      </c>
      <c r="E1150" t="s">
        <v>9994</v>
      </c>
      <c r="F1150" s="4" t="s">
        <v>13752</v>
      </c>
      <c r="G1150" s="5">
        <v>12618</v>
      </c>
      <c r="H1150" s="6">
        <v>0.52464739999999999</v>
      </c>
      <c r="I1150" s="7">
        <v>127.88800000000001</v>
      </c>
      <c r="J1150" s="2">
        <v>38.125</v>
      </c>
      <c r="K1150">
        <v>8</v>
      </c>
    </row>
    <row r="1151" spans="1:12" x14ac:dyDescent="0.25">
      <c r="A1151">
        <v>28203</v>
      </c>
      <c r="B1151" s="2">
        <v>93.608999999999995</v>
      </c>
      <c r="C1151" s="3">
        <v>13142</v>
      </c>
      <c r="D1151" s="4">
        <v>16740</v>
      </c>
      <c r="E1151" t="s">
        <v>1096</v>
      </c>
      <c r="F1151" s="4" t="s">
        <v>5642</v>
      </c>
      <c r="G1151" s="5">
        <v>9307</v>
      </c>
      <c r="H1151" s="6">
        <v>0.65928869999999995</v>
      </c>
      <c r="I1151" s="7">
        <v>104.392</v>
      </c>
      <c r="J1151" s="2">
        <v>32.833300000000001</v>
      </c>
      <c r="K1151">
        <v>12</v>
      </c>
      <c r="L1151" s="2">
        <v>13.9</v>
      </c>
    </row>
    <row r="1152" spans="1:12" x14ac:dyDescent="0.25">
      <c r="A1152">
        <v>8853</v>
      </c>
      <c r="B1152" s="2">
        <v>93.605940000000004</v>
      </c>
      <c r="C1152" s="3">
        <v>5343</v>
      </c>
      <c r="D1152" s="4">
        <v>35620</v>
      </c>
      <c r="E1152" t="s">
        <v>1769</v>
      </c>
      <c r="F1152" s="4" t="s">
        <v>1341</v>
      </c>
      <c r="G1152" s="5">
        <v>3545</v>
      </c>
      <c r="H1152" s="6">
        <v>0.55514810000000003</v>
      </c>
      <c r="I1152" s="7">
        <v>122.316</v>
      </c>
      <c r="J1152" s="2">
        <v>38.333300000000001</v>
      </c>
      <c r="K1152">
        <v>3</v>
      </c>
    </row>
    <row r="1153" spans="1:12" x14ac:dyDescent="0.25">
      <c r="A1153">
        <v>60134</v>
      </c>
      <c r="B1153" s="2">
        <v>93.600549999999998</v>
      </c>
      <c r="C1153" s="3">
        <v>29290</v>
      </c>
      <c r="D1153" s="4">
        <v>16980</v>
      </c>
      <c r="E1153" t="s">
        <v>2849</v>
      </c>
      <c r="F1153" s="4" t="s">
        <v>11490</v>
      </c>
      <c r="G1153" s="5">
        <v>18937</v>
      </c>
      <c r="H1153" s="6">
        <v>0.59557499999999997</v>
      </c>
      <c r="I1153" s="7">
        <v>115.226</v>
      </c>
      <c r="J1153" s="2">
        <v>39.548400000000001</v>
      </c>
      <c r="K1153">
        <v>31</v>
      </c>
      <c r="L1153" s="2">
        <v>48.2</v>
      </c>
    </row>
    <row r="1154" spans="1:12" x14ac:dyDescent="0.25">
      <c r="A1154">
        <v>21057</v>
      </c>
      <c r="B1154" s="2">
        <v>93.595320000000001</v>
      </c>
      <c r="C1154" s="3">
        <v>3947</v>
      </c>
      <c r="D1154" s="4">
        <v>12580</v>
      </c>
      <c r="E1154" t="s">
        <v>4478</v>
      </c>
      <c r="F1154" s="4" t="s">
        <v>4361</v>
      </c>
      <c r="G1154" s="5">
        <v>2920</v>
      </c>
      <c r="H1154" s="6">
        <v>0.51883559999999995</v>
      </c>
      <c r="I1154" s="7">
        <v>128.47200000000001</v>
      </c>
      <c r="J1154" s="2">
        <v>33</v>
      </c>
      <c r="K1154">
        <v>7</v>
      </c>
    </row>
    <row r="1155" spans="1:12" x14ac:dyDescent="0.25">
      <c r="A1155">
        <v>13066</v>
      </c>
      <c r="B1155" s="2">
        <v>93.592579999999998</v>
      </c>
      <c r="C1155" s="3">
        <v>11809</v>
      </c>
      <c r="D1155" s="4">
        <v>45060</v>
      </c>
      <c r="E1155" t="s">
        <v>2490</v>
      </c>
      <c r="F1155" s="4" t="s">
        <v>1280</v>
      </c>
      <c r="G1155" s="5">
        <v>8522</v>
      </c>
      <c r="H1155" s="6">
        <v>0.62724389999999997</v>
      </c>
      <c r="I1155" s="7">
        <v>109.71299999999999</v>
      </c>
      <c r="J1155" s="2">
        <v>36.5</v>
      </c>
      <c r="K1155">
        <v>18</v>
      </c>
      <c r="L1155" s="2">
        <v>30.6</v>
      </c>
    </row>
    <row r="1156" spans="1:12" x14ac:dyDescent="0.25">
      <c r="A1156">
        <v>60422</v>
      </c>
      <c r="B1156" s="2">
        <v>93.58905</v>
      </c>
      <c r="C1156" s="3">
        <v>9131</v>
      </c>
      <c r="D1156" s="4">
        <v>16980</v>
      </c>
      <c r="E1156" t="s">
        <v>11568</v>
      </c>
      <c r="F1156" s="4" t="s">
        <v>11490</v>
      </c>
      <c r="G1156" s="5">
        <v>6238</v>
      </c>
      <c r="H1156" s="6">
        <v>0.6145216</v>
      </c>
      <c r="I1156" s="7">
        <v>111.85899999999999</v>
      </c>
      <c r="J1156" s="2">
        <v>25.666699999999999</v>
      </c>
      <c r="K1156">
        <v>12</v>
      </c>
      <c r="L1156" s="2">
        <v>1.1000000000000001</v>
      </c>
    </row>
    <row r="1157" spans="1:12" x14ac:dyDescent="0.25">
      <c r="A1157">
        <v>10528</v>
      </c>
      <c r="B1157" s="2">
        <v>93.585549999999998</v>
      </c>
      <c r="C1157" s="3">
        <v>12720</v>
      </c>
      <c r="D1157" s="4">
        <v>35620</v>
      </c>
      <c r="E1157" t="s">
        <v>729</v>
      </c>
      <c r="F1157" s="4" t="s">
        <v>1280</v>
      </c>
      <c r="G1157" s="5">
        <v>8392</v>
      </c>
      <c r="H1157" s="6">
        <v>0.5242464</v>
      </c>
      <c r="I1157" s="7">
        <v>127.408</v>
      </c>
      <c r="J1157" s="2">
        <v>32.916699999999999</v>
      </c>
      <c r="K1157">
        <v>12</v>
      </c>
      <c r="L1157" s="2">
        <v>14.3</v>
      </c>
    </row>
    <row r="1158" spans="1:12" x14ac:dyDescent="0.25">
      <c r="A1158">
        <v>7656</v>
      </c>
      <c r="B1158" s="2">
        <v>93.582080000000005</v>
      </c>
      <c r="C1158" s="3">
        <v>8795</v>
      </c>
      <c r="D1158" s="4">
        <v>35620</v>
      </c>
      <c r="E1158" t="s">
        <v>1475</v>
      </c>
      <c r="F1158" s="4" t="s">
        <v>1341</v>
      </c>
      <c r="G1158" s="5">
        <v>6132</v>
      </c>
      <c r="H1158" s="6">
        <v>0.53252889999999997</v>
      </c>
      <c r="I1158" s="7">
        <v>125.96599999999999</v>
      </c>
      <c r="J1158" s="2">
        <v>31.666699999999999</v>
      </c>
      <c r="K1158">
        <v>6</v>
      </c>
    </row>
    <row r="1159" spans="1:12" x14ac:dyDescent="0.25">
      <c r="A1159">
        <v>60503</v>
      </c>
      <c r="B1159" s="2">
        <v>93.578109999999995</v>
      </c>
      <c r="C1159" s="3">
        <v>17191</v>
      </c>
      <c r="D1159" s="4">
        <v>16980</v>
      </c>
      <c r="E1159" t="s">
        <v>815</v>
      </c>
      <c r="F1159" s="4" t="s">
        <v>11490</v>
      </c>
      <c r="G1159" s="5">
        <v>10439</v>
      </c>
      <c r="H1159" s="6">
        <v>0.5546508</v>
      </c>
      <c r="I1159" s="7">
        <v>122.123</v>
      </c>
      <c r="J1159" s="2">
        <v>48.166699999999999</v>
      </c>
      <c r="K1159">
        <v>6</v>
      </c>
    </row>
    <row r="1160" spans="1:12" x14ac:dyDescent="0.25">
      <c r="A1160">
        <v>3844</v>
      </c>
      <c r="B1160" s="2">
        <v>93.575209999999998</v>
      </c>
      <c r="C1160" s="3">
        <v>2312</v>
      </c>
      <c r="D1160" s="4">
        <v>14460</v>
      </c>
      <c r="E1160" t="s">
        <v>669</v>
      </c>
      <c r="F1160" s="4" t="s">
        <v>520</v>
      </c>
      <c r="G1160" s="5">
        <v>1674</v>
      </c>
      <c r="H1160" s="6">
        <v>0.54985079999999997</v>
      </c>
      <c r="I1160" s="7">
        <v>122.946</v>
      </c>
      <c r="J1160" s="2">
        <v>39.333300000000001</v>
      </c>
      <c r="K1160">
        <v>3</v>
      </c>
    </row>
    <row r="1161" spans="1:12" x14ac:dyDescent="0.25">
      <c r="A1161">
        <v>55416</v>
      </c>
      <c r="B1161" s="2">
        <v>93.569339999999997</v>
      </c>
      <c r="C1161" s="3">
        <v>30451</v>
      </c>
      <c r="D1161" s="4">
        <v>33460</v>
      </c>
      <c r="E1161" t="s">
        <v>10500</v>
      </c>
      <c r="F1161" s="4" t="s">
        <v>10428</v>
      </c>
      <c r="G1161" s="5">
        <v>22865</v>
      </c>
      <c r="H1161" s="6">
        <v>0.65993179999999996</v>
      </c>
      <c r="I1161" s="7">
        <v>103.899</v>
      </c>
      <c r="J1161" s="2">
        <v>37.700000000000003</v>
      </c>
      <c r="K1161">
        <v>50</v>
      </c>
      <c r="L1161" s="2">
        <v>37.5</v>
      </c>
    </row>
    <row r="1162" spans="1:12" x14ac:dyDescent="0.25">
      <c r="A1162">
        <v>46037</v>
      </c>
      <c r="B1162" s="2">
        <v>93.558329999999998</v>
      </c>
      <c r="C1162" s="3">
        <v>37888</v>
      </c>
      <c r="D1162" s="4">
        <v>26900</v>
      </c>
      <c r="E1162" t="s">
        <v>8802</v>
      </c>
      <c r="F1162" s="4" t="s">
        <v>8800</v>
      </c>
      <c r="G1162" s="5">
        <v>23124</v>
      </c>
      <c r="H1162" s="6">
        <v>0.64288190000000001</v>
      </c>
      <c r="I1162" s="7">
        <v>106.845</v>
      </c>
      <c r="J1162" s="2">
        <v>39.789499999999997</v>
      </c>
      <c r="K1162">
        <v>19</v>
      </c>
      <c r="L1162" s="2">
        <v>49.6</v>
      </c>
    </row>
    <row r="1163" spans="1:12" x14ac:dyDescent="0.25">
      <c r="A1163">
        <v>1907</v>
      </c>
      <c r="B1163" s="2">
        <v>93.550380000000004</v>
      </c>
      <c r="C1163" s="3">
        <v>14123</v>
      </c>
      <c r="D1163" s="4">
        <v>14460</v>
      </c>
      <c r="E1163" t="s">
        <v>261</v>
      </c>
      <c r="F1163" s="4" t="s">
        <v>21</v>
      </c>
      <c r="G1163" s="5">
        <v>10112</v>
      </c>
      <c r="H1163" s="6">
        <v>0.56447789999999998</v>
      </c>
      <c r="I1163" s="7">
        <v>120.26600000000001</v>
      </c>
      <c r="J1163" s="2">
        <v>34.125</v>
      </c>
      <c r="K1163">
        <v>16</v>
      </c>
      <c r="L1163" s="2">
        <v>18.8</v>
      </c>
    </row>
    <row r="1164" spans="1:12" x14ac:dyDescent="0.25">
      <c r="A1164">
        <v>6039</v>
      </c>
      <c r="B1164" s="2">
        <v>93.54768</v>
      </c>
      <c r="C1164" s="3">
        <v>1595</v>
      </c>
      <c r="D1164" s="4">
        <v>45860</v>
      </c>
      <c r="E1164" t="s">
        <v>348</v>
      </c>
      <c r="F1164" s="4" t="s">
        <v>1198</v>
      </c>
      <c r="G1164" s="5">
        <v>1139</v>
      </c>
      <c r="H1164" s="6">
        <v>0.52414400000000005</v>
      </c>
      <c r="I1164" s="7">
        <v>127.188</v>
      </c>
      <c r="J1164" s="2">
        <v>28.6</v>
      </c>
      <c r="K1164">
        <v>5</v>
      </c>
    </row>
    <row r="1165" spans="1:12" x14ac:dyDescent="0.25">
      <c r="A1165">
        <v>46074</v>
      </c>
      <c r="B1165" s="2">
        <v>93.543109999999999</v>
      </c>
      <c r="C1165" s="3">
        <v>29785</v>
      </c>
      <c r="D1165" s="4">
        <v>26900</v>
      </c>
      <c r="E1165" t="s">
        <v>67</v>
      </c>
      <c r="F1165" s="4" t="s">
        <v>8800</v>
      </c>
      <c r="G1165" s="5">
        <v>17976</v>
      </c>
      <c r="H1165" s="6">
        <v>0.62663409999999997</v>
      </c>
      <c r="I1165" s="7">
        <v>109.452</v>
      </c>
      <c r="J1165" s="2">
        <v>44.2</v>
      </c>
      <c r="K1165">
        <v>15</v>
      </c>
      <c r="L1165" s="2">
        <v>73.3</v>
      </c>
    </row>
    <row r="1166" spans="1:12" x14ac:dyDescent="0.25">
      <c r="A1166">
        <v>20005</v>
      </c>
      <c r="B1166" s="2">
        <v>93.536180000000002</v>
      </c>
      <c r="C1166" s="3">
        <v>12496</v>
      </c>
      <c r="D1166" s="4">
        <v>47900</v>
      </c>
      <c r="E1166" t="s">
        <v>579</v>
      </c>
      <c r="F1166" s="4" t="s">
        <v>4333</v>
      </c>
      <c r="G1166" s="5">
        <v>11031</v>
      </c>
      <c r="H1166" s="6">
        <v>0.71743270000000003</v>
      </c>
      <c r="I1166" s="7">
        <v>93.75</v>
      </c>
      <c r="J1166" s="2">
        <v>32.270299999999999</v>
      </c>
      <c r="K1166">
        <v>74</v>
      </c>
      <c r="L1166" s="2">
        <v>12.1</v>
      </c>
    </row>
    <row r="1167" spans="1:12" x14ac:dyDescent="0.25">
      <c r="A1167">
        <v>1093</v>
      </c>
      <c r="B1167" s="2">
        <v>93.533479999999997</v>
      </c>
      <c r="C1167" s="3">
        <v>282</v>
      </c>
      <c r="D1167" s="4">
        <v>24640</v>
      </c>
      <c r="E1167" t="s">
        <v>71</v>
      </c>
      <c r="F1167" s="4" t="s">
        <v>21</v>
      </c>
      <c r="G1167" s="5">
        <v>232</v>
      </c>
      <c r="H1167" s="6">
        <v>0.63519309999999995</v>
      </c>
      <c r="I1167" s="7">
        <v>107.917</v>
      </c>
      <c r="J1167" s="2">
        <v>33</v>
      </c>
      <c r="K1167">
        <v>1</v>
      </c>
    </row>
    <row r="1168" spans="1:12" x14ac:dyDescent="0.25">
      <c r="A1168">
        <v>7430</v>
      </c>
      <c r="B1168" s="2">
        <v>93.529430000000005</v>
      </c>
      <c r="C1168" s="3">
        <v>26242</v>
      </c>
      <c r="D1168" s="4">
        <v>35620</v>
      </c>
      <c r="E1168" t="s">
        <v>1426</v>
      </c>
      <c r="F1168" s="4" t="s">
        <v>1341</v>
      </c>
      <c r="G1168" s="5">
        <v>16643</v>
      </c>
      <c r="H1168" s="6">
        <v>0.56464789999999998</v>
      </c>
      <c r="I1168" s="7">
        <v>120.107</v>
      </c>
      <c r="J1168" s="2">
        <v>30.142900000000001</v>
      </c>
      <c r="K1168">
        <v>7</v>
      </c>
    </row>
    <row r="1169" spans="1:12" x14ac:dyDescent="0.25">
      <c r="A1169">
        <v>72223</v>
      </c>
      <c r="B1169" s="2">
        <v>93.522090000000006</v>
      </c>
      <c r="C1169" s="3">
        <v>21409</v>
      </c>
      <c r="D1169" s="4">
        <v>30780</v>
      </c>
      <c r="E1169" t="s">
        <v>6270</v>
      </c>
      <c r="F1169" s="4" t="s">
        <v>13183</v>
      </c>
      <c r="G1169" s="5">
        <v>14019</v>
      </c>
      <c r="H1169" s="6">
        <v>0.59091229999999995</v>
      </c>
      <c r="I1169" s="7">
        <v>115.556</v>
      </c>
      <c r="J1169" s="2">
        <v>40</v>
      </c>
      <c r="K1169">
        <v>12</v>
      </c>
      <c r="L1169" s="2">
        <v>50.9</v>
      </c>
    </row>
    <row r="1170" spans="1:12" x14ac:dyDescent="0.25">
      <c r="A1170">
        <v>91024</v>
      </c>
      <c r="B1170" s="2">
        <v>93.516750000000002</v>
      </c>
      <c r="C1170" s="3">
        <v>11060</v>
      </c>
      <c r="D1170" s="4">
        <v>31080</v>
      </c>
      <c r="E1170" t="s">
        <v>15408</v>
      </c>
      <c r="F1170" s="4" t="s">
        <v>15368</v>
      </c>
      <c r="G1170" s="5">
        <v>8333</v>
      </c>
      <c r="H1170" s="6">
        <v>0.61495080000000002</v>
      </c>
      <c r="I1170" s="7">
        <v>111.389</v>
      </c>
      <c r="J1170" s="2">
        <v>32.833300000000001</v>
      </c>
      <c r="K1170">
        <v>12</v>
      </c>
      <c r="L1170" s="2">
        <v>13.9</v>
      </c>
    </row>
    <row r="1171" spans="1:12" x14ac:dyDescent="0.25">
      <c r="A1171">
        <v>7717</v>
      </c>
      <c r="B1171" s="2">
        <v>93.514420000000001</v>
      </c>
      <c r="C1171" s="3">
        <v>1809</v>
      </c>
      <c r="D1171" s="4">
        <v>35620</v>
      </c>
      <c r="E1171" t="s">
        <v>1489</v>
      </c>
      <c r="F1171" s="4" t="s">
        <v>1341</v>
      </c>
      <c r="G1171" s="5">
        <v>1419</v>
      </c>
      <c r="H1171" s="6">
        <v>0.6553911</v>
      </c>
      <c r="I1171" s="7">
        <v>104.375</v>
      </c>
      <c r="J1171" s="2">
        <v>26</v>
      </c>
      <c r="K1171">
        <v>1</v>
      </c>
    </row>
    <row r="1172" spans="1:12" x14ac:dyDescent="0.25">
      <c r="A1172">
        <v>48084</v>
      </c>
      <c r="B1172" s="2">
        <v>93.511600000000001</v>
      </c>
      <c r="C1172" s="3">
        <v>14572</v>
      </c>
      <c r="D1172" s="4">
        <v>19820</v>
      </c>
      <c r="E1172" t="s">
        <v>605</v>
      </c>
      <c r="F1172" s="4" t="s">
        <v>9106</v>
      </c>
      <c r="G1172" s="5">
        <v>10371</v>
      </c>
      <c r="H1172" s="6">
        <v>0.68848819999999999</v>
      </c>
      <c r="I1172" s="7">
        <v>98.655000000000001</v>
      </c>
      <c r="J1172" s="2">
        <v>34.692300000000003</v>
      </c>
      <c r="K1172">
        <v>26</v>
      </c>
      <c r="L1172" s="2">
        <v>21.8</v>
      </c>
    </row>
    <row r="1173" spans="1:12" x14ac:dyDescent="0.25">
      <c r="A1173">
        <v>7676</v>
      </c>
      <c r="B1173" s="2">
        <v>93.507540000000006</v>
      </c>
      <c r="C1173" s="3">
        <v>9203</v>
      </c>
      <c r="D1173" s="4">
        <v>35620</v>
      </c>
      <c r="E1173" t="s">
        <v>1482</v>
      </c>
      <c r="F1173" s="4" t="s">
        <v>1341</v>
      </c>
      <c r="G1173" s="5">
        <v>6630</v>
      </c>
      <c r="H1173" s="6">
        <v>0.48567120000000003</v>
      </c>
      <c r="I1173" s="7">
        <v>133.68799999999999</v>
      </c>
      <c r="J1173" s="2">
        <v>28</v>
      </c>
      <c r="K1173">
        <v>2</v>
      </c>
    </row>
    <row r="1174" spans="1:12" x14ac:dyDescent="0.25">
      <c r="A1174">
        <v>53211</v>
      </c>
      <c r="B1174" s="2">
        <v>93.501149999999996</v>
      </c>
      <c r="C1174" s="3">
        <v>34766</v>
      </c>
      <c r="D1174" s="4">
        <v>33340</v>
      </c>
      <c r="E1174" t="s">
        <v>10098</v>
      </c>
      <c r="F1174" s="4" t="s">
        <v>10031</v>
      </c>
      <c r="G1174" s="5">
        <v>20007</v>
      </c>
      <c r="H1174" s="6">
        <v>0.68197719999999995</v>
      </c>
      <c r="I1174" s="7">
        <v>99.715000000000003</v>
      </c>
      <c r="J1174" s="2">
        <v>38.2254</v>
      </c>
      <c r="K1174">
        <v>71</v>
      </c>
      <c r="L1174" s="2">
        <v>41</v>
      </c>
    </row>
    <row r="1175" spans="1:12" x14ac:dyDescent="0.25">
      <c r="A1175">
        <v>12448</v>
      </c>
      <c r="B1175" s="2">
        <v>93.496279999999999</v>
      </c>
      <c r="C1175" s="3">
        <v>513</v>
      </c>
      <c r="D1175" s="4">
        <v>28740</v>
      </c>
      <c r="E1175" t="s">
        <v>2215</v>
      </c>
      <c r="F1175" s="4" t="s">
        <v>1280</v>
      </c>
      <c r="G1175" s="5">
        <v>393</v>
      </c>
      <c r="H1175" s="6">
        <v>0.70050760000000001</v>
      </c>
      <c r="I1175" s="7">
        <v>96.5</v>
      </c>
    </row>
    <row r="1176" spans="1:12" x14ac:dyDescent="0.25">
      <c r="A1176">
        <v>6090</v>
      </c>
      <c r="B1176" s="2">
        <v>93.495990000000006</v>
      </c>
      <c r="C1176" s="3">
        <v>1000</v>
      </c>
      <c r="D1176" s="4">
        <v>25540</v>
      </c>
      <c r="E1176" t="s">
        <v>1226</v>
      </c>
      <c r="F1176" s="4" t="s">
        <v>1198</v>
      </c>
      <c r="G1176" s="5">
        <v>741</v>
      </c>
      <c r="H1176" s="6">
        <v>0.51617250000000003</v>
      </c>
      <c r="I1176" s="7">
        <v>128.34700000000001</v>
      </c>
      <c r="J1176" s="2">
        <v>29</v>
      </c>
      <c r="K1176">
        <v>1</v>
      </c>
    </row>
    <row r="1177" spans="1:12" x14ac:dyDescent="0.25">
      <c r="A1177">
        <v>39110</v>
      </c>
      <c r="B1177" s="2">
        <v>93.489670000000004</v>
      </c>
      <c r="C1177" s="3">
        <v>38794</v>
      </c>
      <c r="D1177" s="4">
        <v>27140</v>
      </c>
      <c r="E1177" t="s">
        <v>673</v>
      </c>
      <c r="F1177" s="4" t="s">
        <v>7633</v>
      </c>
      <c r="G1177" s="5">
        <v>25677</v>
      </c>
      <c r="H1177" s="6">
        <v>0.63860110000000003</v>
      </c>
      <c r="I1177" s="7">
        <v>107.161</v>
      </c>
      <c r="J1177" s="2">
        <v>41.363599999999998</v>
      </c>
      <c r="K1177">
        <v>11</v>
      </c>
      <c r="L1177" s="2">
        <v>58.5</v>
      </c>
    </row>
    <row r="1178" spans="1:12" x14ac:dyDescent="0.25">
      <c r="A1178">
        <v>7750</v>
      </c>
      <c r="B1178" s="2">
        <v>93.482929999999996</v>
      </c>
      <c r="C1178" s="3">
        <v>3278</v>
      </c>
      <c r="D1178" s="4">
        <v>35620</v>
      </c>
      <c r="E1178" t="s">
        <v>1511</v>
      </c>
      <c r="F1178" s="4" t="s">
        <v>1341</v>
      </c>
      <c r="G1178" s="5">
        <v>2496</v>
      </c>
      <c r="H1178" s="6">
        <v>0.56067279999999997</v>
      </c>
      <c r="I1178" s="7">
        <v>120.625</v>
      </c>
      <c r="J1178" s="2">
        <v>38</v>
      </c>
      <c r="K1178">
        <v>3</v>
      </c>
    </row>
    <row r="1179" spans="1:12" x14ac:dyDescent="0.25">
      <c r="A1179">
        <v>75202</v>
      </c>
      <c r="B1179" s="2">
        <v>93.481939999999994</v>
      </c>
      <c r="C1179" s="3">
        <v>2062</v>
      </c>
      <c r="D1179" s="4">
        <v>19100</v>
      </c>
      <c r="E1179" t="s">
        <v>4091</v>
      </c>
      <c r="F1179" s="4" t="s">
        <v>13752</v>
      </c>
      <c r="G1179" s="5">
        <v>1672</v>
      </c>
      <c r="H1179" s="6">
        <v>0.64435149999999997</v>
      </c>
      <c r="I1179" s="7">
        <v>106.133</v>
      </c>
      <c r="J1179" s="2">
        <v>53.8</v>
      </c>
      <c r="K1179">
        <v>5</v>
      </c>
    </row>
    <row r="1180" spans="1:12" x14ac:dyDescent="0.25">
      <c r="A1180">
        <v>1532</v>
      </c>
      <c r="B1180" s="2">
        <v>93.479159999999993</v>
      </c>
      <c r="C1180" s="3">
        <v>14644</v>
      </c>
      <c r="D1180" s="4">
        <v>49340</v>
      </c>
      <c r="E1180" t="s">
        <v>181</v>
      </c>
      <c r="F1180" s="4" t="s">
        <v>21</v>
      </c>
      <c r="G1180" s="5">
        <v>9897</v>
      </c>
      <c r="H1180" s="6">
        <v>0.5471355</v>
      </c>
      <c r="I1180" s="7">
        <v>122.917</v>
      </c>
      <c r="J1180" s="2">
        <v>35.461500000000001</v>
      </c>
      <c r="K1180">
        <v>13</v>
      </c>
      <c r="L1180" s="2">
        <v>25.8</v>
      </c>
    </row>
    <row r="1181" spans="1:12" x14ac:dyDescent="0.25">
      <c r="A1181">
        <v>92614</v>
      </c>
      <c r="B1181" s="2">
        <v>93.47269</v>
      </c>
      <c r="C1181" s="3">
        <v>25656</v>
      </c>
      <c r="D1181" s="4">
        <v>31080</v>
      </c>
      <c r="E1181" t="s">
        <v>3479</v>
      </c>
      <c r="F1181" s="4" t="s">
        <v>15368</v>
      </c>
      <c r="G1181" s="5">
        <v>17162</v>
      </c>
      <c r="H1181" s="6">
        <v>0.63454149999999998</v>
      </c>
      <c r="I1181" s="7">
        <v>107.768</v>
      </c>
      <c r="J1181" s="2">
        <v>34.923099999999998</v>
      </c>
      <c r="K1181">
        <v>13</v>
      </c>
      <c r="L1181" s="2">
        <v>23</v>
      </c>
    </row>
    <row r="1182" spans="1:12" x14ac:dyDescent="0.25">
      <c r="A1182">
        <v>63117</v>
      </c>
      <c r="B1182" s="2">
        <v>93.466930000000005</v>
      </c>
      <c r="C1182" s="3">
        <v>9034</v>
      </c>
      <c r="D1182" s="4">
        <v>41180</v>
      </c>
      <c r="E1182" t="s">
        <v>9297</v>
      </c>
      <c r="F1182" s="4" t="s">
        <v>12102</v>
      </c>
      <c r="G1182" s="5">
        <v>6893</v>
      </c>
      <c r="H1182" s="6">
        <v>0.66487739999999995</v>
      </c>
      <c r="I1182" s="7">
        <v>102.474</v>
      </c>
      <c r="J1182" s="2">
        <v>44</v>
      </c>
      <c r="K1182">
        <v>22</v>
      </c>
      <c r="L1182" s="2">
        <v>72.099999999999994</v>
      </c>
    </row>
    <row r="1183" spans="1:12" x14ac:dyDescent="0.25">
      <c r="A1183">
        <v>92602</v>
      </c>
      <c r="B1183" s="2">
        <v>93.461539999999999</v>
      </c>
      <c r="C1183" s="3">
        <v>23528</v>
      </c>
      <c r="D1183" s="4">
        <v>31080</v>
      </c>
      <c r="E1183" t="s">
        <v>3479</v>
      </c>
      <c r="F1183" s="4" t="s">
        <v>15368</v>
      </c>
      <c r="G1183" s="5">
        <v>15649</v>
      </c>
      <c r="H1183" s="6">
        <v>0.62770780000000004</v>
      </c>
      <c r="I1183" s="7">
        <v>108.874</v>
      </c>
      <c r="J1183" s="2">
        <v>22.333300000000001</v>
      </c>
      <c r="K1183">
        <v>6</v>
      </c>
    </row>
    <row r="1184" spans="1:12" x14ac:dyDescent="0.25">
      <c r="A1184">
        <v>90293</v>
      </c>
      <c r="B1184" s="2">
        <v>93.455349999999996</v>
      </c>
      <c r="C1184" s="3">
        <v>11996</v>
      </c>
      <c r="D1184" s="4">
        <v>31080</v>
      </c>
      <c r="E1184" t="s">
        <v>15385</v>
      </c>
      <c r="F1184" s="4" t="s">
        <v>15368</v>
      </c>
      <c r="G1184" s="5">
        <v>10184</v>
      </c>
      <c r="H1184" s="6">
        <v>0.60850349999999997</v>
      </c>
      <c r="I1184" s="7">
        <v>112.143</v>
      </c>
      <c r="J1184" s="2">
        <v>36.875</v>
      </c>
      <c r="K1184">
        <v>8</v>
      </c>
    </row>
    <row r="1185" spans="1:12" x14ac:dyDescent="0.25">
      <c r="A1185">
        <v>2215</v>
      </c>
      <c r="B1185" s="2">
        <v>93.451009999999997</v>
      </c>
      <c r="C1185" s="3">
        <v>24045</v>
      </c>
      <c r="D1185" s="4">
        <v>14460</v>
      </c>
      <c r="E1185" t="s">
        <v>311</v>
      </c>
      <c r="F1185" s="4" t="s">
        <v>21</v>
      </c>
      <c r="G1185" s="5">
        <v>7984</v>
      </c>
      <c r="H1185" s="6">
        <v>0.7998497</v>
      </c>
      <c r="I1185" s="7">
        <v>79.007000000000005</v>
      </c>
      <c r="J1185" s="2">
        <v>33.384599999999999</v>
      </c>
      <c r="K1185">
        <v>13</v>
      </c>
      <c r="L1185" s="2">
        <v>16</v>
      </c>
    </row>
    <row r="1186" spans="1:12" x14ac:dyDescent="0.25">
      <c r="A1186">
        <v>80477</v>
      </c>
      <c r="B1186" s="2">
        <v>93.44905</v>
      </c>
      <c r="C1186" s="3">
        <v>414</v>
      </c>
      <c r="D1186" s="4">
        <v>44460</v>
      </c>
      <c r="E1186" t="s">
        <v>14504</v>
      </c>
      <c r="F1186" s="4" t="s">
        <v>14477</v>
      </c>
      <c r="G1186" s="5">
        <v>224</v>
      </c>
      <c r="H1186" s="6">
        <v>0.6875</v>
      </c>
      <c r="I1186" s="7">
        <v>98.403000000000006</v>
      </c>
      <c r="J1186" s="2">
        <v>47.5</v>
      </c>
      <c r="K1186">
        <v>4</v>
      </c>
    </row>
    <row r="1187" spans="1:12" x14ac:dyDescent="0.25">
      <c r="A1187">
        <v>19341</v>
      </c>
      <c r="B1187" s="2">
        <v>93.446160000000006</v>
      </c>
      <c r="C1187" s="3">
        <v>16982</v>
      </c>
      <c r="D1187" s="4">
        <v>37980</v>
      </c>
      <c r="E1187" t="s">
        <v>4238</v>
      </c>
      <c r="F1187" s="4" t="s">
        <v>3003</v>
      </c>
      <c r="G1187" s="5">
        <v>11854</v>
      </c>
      <c r="H1187" s="6">
        <v>0.60430200000000001</v>
      </c>
      <c r="I1187" s="7">
        <v>112.759</v>
      </c>
      <c r="J1187" s="2">
        <v>28.333300000000001</v>
      </c>
      <c r="K1187">
        <v>9</v>
      </c>
    </row>
    <row r="1188" spans="1:12" x14ac:dyDescent="0.25">
      <c r="A1188">
        <v>16066</v>
      </c>
      <c r="B1188" s="2">
        <v>93.438730000000007</v>
      </c>
      <c r="C1188" s="3">
        <v>28975</v>
      </c>
      <c r="D1188" s="4">
        <v>38300</v>
      </c>
      <c r="E1188" t="s">
        <v>3407</v>
      </c>
      <c r="F1188" s="4" t="s">
        <v>3003</v>
      </c>
      <c r="G1188" s="5">
        <v>19201</v>
      </c>
      <c r="H1188" s="6">
        <v>0.58030409999999999</v>
      </c>
      <c r="I1188" s="7">
        <v>116.88800000000001</v>
      </c>
      <c r="J1188" s="2">
        <v>45.444400000000002</v>
      </c>
      <c r="K1188">
        <v>9</v>
      </c>
    </row>
    <row r="1189" spans="1:12" x14ac:dyDescent="0.25">
      <c r="A1189">
        <v>2872</v>
      </c>
      <c r="B1189" s="2">
        <v>93.434070000000006</v>
      </c>
      <c r="C1189" s="3">
        <v>259</v>
      </c>
      <c r="D1189" s="4">
        <v>39300</v>
      </c>
      <c r="E1189" t="s">
        <v>499</v>
      </c>
      <c r="F1189" s="4" t="s">
        <v>466</v>
      </c>
      <c r="G1189" s="5">
        <v>188</v>
      </c>
      <c r="H1189" s="6">
        <v>0.58730159999999998</v>
      </c>
      <c r="I1189" s="7">
        <v>115.539</v>
      </c>
    </row>
    <row r="1190" spans="1:12" x14ac:dyDescent="0.25">
      <c r="A1190">
        <v>55442</v>
      </c>
      <c r="B1190" s="2">
        <v>93.431759999999997</v>
      </c>
      <c r="C1190" s="3">
        <v>12892</v>
      </c>
      <c r="D1190" s="4">
        <v>33460</v>
      </c>
      <c r="E1190" t="s">
        <v>10500</v>
      </c>
      <c r="F1190" s="4" t="s">
        <v>10428</v>
      </c>
      <c r="G1190" s="5">
        <v>9553</v>
      </c>
      <c r="H1190" s="6">
        <v>0.55003139999999995</v>
      </c>
      <c r="I1190" s="7">
        <v>121.854</v>
      </c>
      <c r="J1190" s="2">
        <v>33.117600000000003</v>
      </c>
      <c r="K1190">
        <v>17</v>
      </c>
      <c r="L1190" s="2">
        <v>15</v>
      </c>
    </row>
    <row r="1191" spans="1:12" x14ac:dyDescent="0.25">
      <c r="A1191">
        <v>45384</v>
      </c>
      <c r="B1191" s="2">
        <v>93.42944</v>
      </c>
      <c r="C1191" s="3">
        <v>1524</v>
      </c>
      <c r="D1191" s="4">
        <v>19380</v>
      </c>
      <c r="E1191" t="s">
        <v>8697</v>
      </c>
      <c r="F1191" s="4" t="s">
        <v>8295</v>
      </c>
      <c r="G1191" s="5">
        <v>111</v>
      </c>
      <c r="H1191" s="6">
        <v>0.64864860000000002</v>
      </c>
      <c r="I1191" s="7">
        <v>104.792</v>
      </c>
    </row>
    <row r="1192" spans="1:12" x14ac:dyDescent="0.25">
      <c r="A1192">
        <v>1950</v>
      </c>
      <c r="B1192" s="2">
        <v>93.426280000000006</v>
      </c>
      <c r="C1192" s="3">
        <v>17662</v>
      </c>
      <c r="D1192" s="4">
        <v>14460</v>
      </c>
      <c r="E1192" t="s">
        <v>275</v>
      </c>
      <c r="F1192" s="4" t="s">
        <v>21</v>
      </c>
      <c r="G1192" s="5">
        <v>13156</v>
      </c>
      <c r="H1192" s="6">
        <v>0.57813919999999996</v>
      </c>
      <c r="I1192" s="7">
        <v>116.892</v>
      </c>
      <c r="J1192" s="2">
        <v>38.130400000000002</v>
      </c>
      <c r="K1192">
        <v>23</v>
      </c>
      <c r="L1192" s="2">
        <v>40.299999999999997</v>
      </c>
    </row>
    <row r="1193" spans="1:12" x14ac:dyDescent="0.25">
      <c r="A1193">
        <v>30328</v>
      </c>
      <c r="B1193" s="2">
        <v>93.417270000000002</v>
      </c>
      <c r="C1193" s="3">
        <v>33080</v>
      </c>
      <c r="D1193" s="4">
        <v>12060</v>
      </c>
      <c r="E1193" t="s">
        <v>2948</v>
      </c>
      <c r="F1193" s="4" t="s">
        <v>6363</v>
      </c>
      <c r="G1193" s="5">
        <v>24427</v>
      </c>
      <c r="H1193" s="6">
        <v>0.6529393</v>
      </c>
      <c r="I1193" s="7">
        <v>103.964</v>
      </c>
      <c r="J1193" s="2">
        <v>39.25</v>
      </c>
      <c r="K1193">
        <v>32</v>
      </c>
      <c r="L1193" s="2">
        <v>46.4</v>
      </c>
    </row>
    <row r="1194" spans="1:12" x14ac:dyDescent="0.25">
      <c r="A1194">
        <v>23059</v>
      </c>
      <c r="B1194" s="2">
        <v>93.406170000000003</v>
      </c>
      <c r="C1194" s="3">
        <v>34478</v>
      </c>
      <c r="D1194" s="4">
        <v>40060</v>
      </c>
      <c r="E1194" t="s">
        <v>4790</v>
      </c>
      <c r="F1194" s="4" t="s">
        <v>4335</v>
      </c>
      <c r="G1194" s="5">
        <v>22009</v>
      </c>
      <c r="H1194" s="6">
        <v>0.57658229999999999</v>
      </c>
      <c r="I1194" s="7">
        <v>117.126</v>
      </c>
      <c r="J1194" s="2">
        <v>39.3889</v>
      </c>
      <c r="K1194">
        <v>18</v>
      </c>
      <c r="L1194" s="2">
        <v>47.3</v>
      </c>
    </row>
    <row r="1195" spans="1:12" x14ac:dyDescent="0.25">
      <c r="A1195">
        <v>28036</v>
      </c>
      <c r="B1195" s="2">
        <v>93.398700000000005</v>
      </c>
      <c r="C1195" s="3">
        <v>15335</v>
      </c>
      <c r="D1195" s="4">
        <v>16740</v>
      </c>
      <c r="E1195" t="s">
        <v>5862</v>
      </c>
      <c r="F1195" s="4" t="s">
        <v>5642</v>
      </c>
      <c r="G1195" s="5">
        <v>9201</v>
      </c>
      <c r="H1195" s="6">
        <v>0.56287359999999997</v>
      </c>
      <c r="I1195" s="7">
        <v>119.468</v>
      </c>
      <c r="J1195" s="2">
        <v>33.153799999999997</v>
      </c>
      <c r="K1195">
        <v>13</v>
      </c>
      <c r="L1195" s="2">
        <v>15.1</v>
      </c>
    </row>
    <row r="1196" spans="1:12" x14ac:dyDescent="0.25">
      <c r="A1196">
        <v>98101</v>
      </c>
      <c r="B1196" s="2">
        <v>93.394260000000003</v>
      </c>
      <c r="C1196" s="3">
        <v>10803</v>
      </c>
      <c r="D1196" s="4">
        <v>42660</v>
      </c>
      <c r="E1196" t="s">
        <v>16366</v>
      </c>
      <c r="F1196" s="4" t="s">
        <v>16344</v>
      </c>
      <c r="G1196" s="5">
        <v>9305</v>
      </c>
      <c r="H1196" s="6">
        <v>0.56909520000000002</v>
      </c>
      <c r="I1196" s="7">
        <v>118.357</v>
      </c>
      <c r="J1196" s="2">
        <v>37.447400000000002</v>
      </c>
      <c r="K1196">
        <v>38</v>
      </c>
      <c r="L1196" s="2">
        <v>36.4</v>
      </c>
    </row>
    <row r="1197" spans="1:12" x14ac:dyDescent="0.25">
      <c r="A1197">
        <v>98222</v>
      </c>
      <c r="B1197" s="2">
        <v>93.392030000000005</v>
      </c>
      <c r="C1197" s="3">
        <v>52</v>
      </c>
      <c r="E1197" t="s">
        <v>16369</v>
      </c>
      <c r="F1197" s="4" t="s">
        <v>16344</v>
      </c>
      <c r="G1197" s="5">
        <v>48</v>
      </c>
      <c r="H1197" s="6">
        <v>0.89583330000000005</v>
      </c>
      <c r="I1197" s="7">
        <v>61.875</v>
      </c>
    </row>
    <row r="1198" spans="1:12" x14ac:dyDescent="0.25">
      <c r="A1198">
        <v>76226</v>
      </c>
      <c r="B1198" s="2">
        <v>93.388850000000005</v>
      </c>
      <c r="C1198" s="3">
        <v>20659</v>
      </c>
      <c r="D1198" s="4">
        <v>19100</v>
      </c>
      <c r="E1198" t="s">
        <v>2363</v>
      </c>
      <c r="F1198" s="4" t="s">
        <v>13752</v>
      </c>
      <c r="G1198" s="5">
        <v>13194</v>
      </c>
      <c r="H1198" s="6">
        <v>0.53997729999999999</v>
      </c>
      <c r="I1198" s="7">
        <v>123.343</v>
      </c>
      <c r="J1198" s="2">
        <v>55.166699999999999</v>
      </c>
      <c r="K1198">
        <v>6</v>
      </c>
    </row>
    <row r="1199" spans="1:12" x14ac:dyDescent="0.25">
      <c r="A1199">
        <v>83353</v>
      </c>
      <c r="B1199" s="2">
        <v>93.385429999999999</v>
      </c>
      <c r="C1199" s="3">
        <v>1315</v>
      </c>
      <c r="D1199" s="4">
        <v>25200</v>
      </c>
      <c r="E1199" t="s">
        <v>14762</v>
      </c>
      <c r="F1199" s="4" t="s">
        <v>14725</v>
      </c>
      <c r="G1199" s="5">
        <v>1070</v>
      </c>
      <c r="H1199" s="6">
        <v>0.66293190000000002</v>
      </c>
      <c r="I1199" s="7">
        <v>102.083</v>
      </c>
      <c r="J1199" s="2">
        <v>38</v>
      </c>
      <c r="K1199">
        <v>3</v>
      </c>
    </row>
    <row r="1200" spans="1:12" x14ac:dyDescent="0.25">
      <c r="A1200">
        <v>12063</v>
      </c>
      <c r="B1200" s="2">
        <v>93.385090000000005</v>
      </c>
      <c r="C1200" s="3">
        <v>479</v>
      </c>
      <c r="D1200" s="4">
        <v>10580</v>
      </c>
      <c r="E1200" t="s">
        <v>2107</v>
      </c>
      <c r="F1200" s="4" t="s">
        <v>1280</v>
      </c>
      <c r="G1200" s="5">
        <v>370</v>
      </c>
      <c r="H1200" s="6">
        <v>0.35405409999999998</v>
      </c>
      <c r="I1200" s="7">
        <v>155.45500000000001</v>
      </c>
      <c r="J1200" s="2">
        <v>21</v>
      </c>
      <c r="K1200">
        <v>2</v>
      </c>
    </row>
    <row r="1201" spans="1:12" x14ac:dyDescent="0.25">
      <c r="A1201">
        <v>92075</v>
      </c>
      <c r="B1201" s="2">
        <v>93.382689999999997</v>
      </c>
      <c r="C1201" s="3">
        <v>12437</v>
      </c>
      <c r="D1201" s="4">
        <v>41740</v>
      </c>
      <c r="E1201" t="s">
        <v>15490</v>
      </c>
      <c r="F1201" s="4" t="s">
        <v>15368</v>
      </c>
      <c r="G1201" s="5">
        <v>9626</v>
      </c>
      <c r="H1201" s="6">
        <v>0.59385060000000001</v>
      </c>
      <c r="I1201" s="7">
        <v>113.94199999999999</v>
      </c>
      <c r="J1201" s="2">
        <v>34.214300000000001</v>
      </c>
      <c r="K1201">
        <v>14</v>
      </c>
      <c r="L1201" s="2">
        <v>19.3</v>
      </c>
    </row>
    <row r="1202" spans="1:12" x14ac:dyDescent="0.25">
      <c r="A1202">
        <v>11786</v>
      </c>
      <c r="B1202" s="2">
        <v>93.379379999999998</v>
      </c>
      <c r="C1202" s="3">
        <v>6550</v>
      </c>
      <c r="D1202" s="4">
        <v>35620</v>
      </c>
      <c r="E1202" t="s">
        <v>1162</v>
      </c>
      <c r="F1202" s="4" t="s">
        <v>1280</v>
      </c>
      <c r="G1202" s="5">
        <v>4242</v>
      </c>
      <c r="H1202" s="6">
        <v>0.45002360000000002</v>
      </c>
      <c r="I1202" s="7">
        <v>138.75</v>
      </c>
      <c r="J1202" s="2">
        <v>44</v>
      </c>
      <c r="K1202">
        <v>3</v>
      </c>
    </row>
    <row r="1203" spans="1:12" x14ac:dyDescent="0.25">
      <c r="A1203">
        <v>53097</v>
      </c>
      <c r="B1203" s="2">
        <v>93.377499999999998</v>
      </c>
      <c r="C1203" s="3">
        <v>5533</v>
      </c>
      <c r="D1203" s="4">
        <v>33340</v>
      </c>
      <c r="E1203" t="s">
        <v>10070</v>
      </c>
      <c r="F1203" s="4" t="s">
        <v>10031</v>
      </c>
      <c r="G1203" s="5">
        <v>3548</v>
      </c>
      <c r="H1203" s="6">
        <v>0.61724909999999999</v>
      </c>
      <c r="I1203" s="7">
        <v>109.81100000000001</v>
      </c>
      <c r="J1203" s="2">
        <v>37.285699999999999</v>
      </c>
      <c r="K1203">
        <v>7</v>
      </c>
    </row>
    <row r="1204" spans="1:12" x14ac:dyDescent="0.25">
      <c r="A1204">
        <v>92606</v>
      </c>
      <c r="B1204" s="2">
        <v>93.373050000000006</v>
      </c>
      <c r="C1204" s="3">
        <v>22294</v>
      </c>
      <c r="D1204" s="4">
        <v>31080</v>
      </c>
      <c r="E1204" t="s">
        <v>3479</v>
      </c>
      <c r="F1204" s="4" t="s">
        <v>15368</v>
      </c>
      <c r="G1204" s="5">
        <v>15130</v>
      </c>
      <c r="H1204" s="6">
        <v>0.62861869999999997</v>
      </c>
      <c r="I1204" s="7">
        <v>107.845</v>
      </c>
      <c r="J1204" s="2">
        <v>28</v>
      </c>
      <c r="K1204">
        <v>12</v>
      </c>
      <c r="L1204" s="2">
        <v>2.8</v>
      </c>
    </row>
    <row r="1205" spans="1:12" x14ac:dyDescent="0.25">
      <c r="A1205">
        <v>2144</v>
      </c>
      <c r="B1205" s="2">
        <v>93.365099999999998</v>
      </c>
      <c r="C1205" s="3">
        <v>24538</v>
      </c>
      <c r="D1205" s="4">
        <v>14460</v>
      </c>
      <c r="E1205" t="s">
        <v>321</v>
      </c>
      <c r="F1205" s="4" t="s">
        <v>21</v>
      </c>
      <c r="G1205" s="5">
        <v>18031</v>
      </c>
      <c r="H1205" s="6">
        <v>0.69297319999999996</v>
      </c>
      <c r="I1205" s="7">
        <v>96.632000000000005</v>
      </c>
      <c r="J1205" s="2">
        <v>35.222200000000001</v>
      </c>
      <c r="K1205">
        <v>99</v>
      </c>
      <c r="L1205" s="2">
        <v>24.6</v>
      </c>
    </row>
    <row r="1206" spans="1:12" x14ac:dyDescent="0.25">
      <c r="A1206">
        <v>35406</v>
      </c>
      <c r="B1206" s="2">
        <v>93.358310000000003</v>
      </c>
      <c r="C1206" s="3">
        <v>15314</v>
      </c>
      <c r="D1206" s="4">
        <v>46220</v>
      </c>
      <c r="E1206" t="s">
        <v>7083</v>
      </c>
      <c r="F1206" s="4" t="s">
        <v>7027</v>
      </c>
      <c r="G1206" s="5">
        <v>10357</v>
      </c>
      <c r="H1206" s="6">
        <v>0.67268510000000004</v>
      </c>
      <c r="I1206" s="7">
        <v>100.09099999999999</v>
      </c>
      <c r="J1206" s="2">
        <v>41.75</v>
      </c>
      <c r="K1206">
        <v>12</v>
      </c>
      <c r="L1206" s="2">
        <v>60.5</v>
      </c>
    </row>
    <row r="1207" spans="1:12" x14ac:dyDescent="0.25">
      <c r="A1207">
        <v>85054</v>
      </c>
      <c r="B1207" s="2">
        <v>93.354690000000005</v>
      </c>
      <c r="C1207" s="3">
        <v>5883</v>
      </c>
      <c r="D1207" s="4">
        <v>38060</v>
      </c>
      <c r="E1207" t="s">
        <v>2525</v>
      </c>
      <c r="F1207" s="4" t="s">
        <v>14962</v>
      </c>
      <c r="G1207" s="5">
        <v>4763</v>
      </c>
      <c r="H1207" s="6">
        <v>0.57073890000000005</v>
      </c>
      <c r="I1207" s="7">
        <v>117.679</v>
      </c>
      <c r="J1207" s="2">
        <v>46</v>
      </c>
      <c r="K1207">
        <v>1</v>
      </c>
    </row>
    <row r="1208" spans="1:12" x14ac:dyDescent="0.25">
      <c r="A1208">
        <v>11507</v>
      </c>
      <c r="B1208" s="2">
        <v>93.352329999999995</v>
      </c>
      <c r="C1208" s="3">
        <v>7223</v>
      </c>
      <c r="D1208" s="4">
        <v>35620</v>
      </c>
      <c r="E1208" t="s">
        <v>1931</v>
      </c>
      <c r="F1208" s="4" t="s">
        <v>1280</v>
      </c>
      <c r="G1208" s="5">
        <v>5131</v>
      </c>
      <c r="H1208" s="6">
        <v>0.55038010000000004</v>
      </c>
      <c r="I1208" s="7">
        <v>121.181</v>
      </c>
      <c r="J1208" s="2">
        <v>14.5</v>
      </c>
      <c r="K1208">
        <v>2</v>
      </c>
    </row>
    <row r="1209" spans="1:12" x14ac:dyDescent="0.25">
      <c r="A1209">
        <v>27956</v>
      </c>
      <c r="B1209" s="2">
        <v>93.351070000000007</v>
      </c>
      <c r="C1209" s="3">
        <v>178</v>
      </c>
      <c r="D1209" s="4">
        <v>47260</v>
      </c>
      <c r="E1209" t="s">
        <v>5833</v>
      </c>
      <c r="F1209" s="4" t="s">
        <v>5642</v>
      </c>
      <c r="G1209" s="5">
        <v>130</v>
      </c>
      <c r="H1209" s="6">
        <v>0.29007630000000001</v>
      </c>
      <c r="I1209" s="7">
        <v>166.154</v>
      </c>
    </row>
    <row r="1210" spans="1:12" x14ac:dyDescent="0.25">
      <c r="A1210">
        <v>10524</v>
      </c>
      <c r="B1210" s="2">
        <v>93.350239999999999</v>
      </c>
      <c r="C1210" s="3">
        <v>4401</v>
      </c>
      <c r="D1210" s="4">
        <v>35620</v>
      </c>
      <c r="E1210" t="s">
        <v>1807</v>
      </c>
      <c r="F1210" s="4" t="s">
        <v>1280</v>
      </c>
      <c r="G1210" s="5">
        <v>3329</v>
      </c>
      <c r="H1210" s="6">
        <v>0.52132129999999999</v>
      </c>
      <c r="I1210" s="7">
        <v>126.157</v>
      </c>
      <c r="J1210" s="2">
        <v>31.4</v>
      </c>
      <c r="K1210">
        <v>5</v>
      </c>
    </row>
    <row r="1211" spans="1:12" x14ac:dyDescent="0.25">
      <c r="A1211">
        <v>98280</v>
      </c>
      <c r="B1211" s="2">
        <v>93.349360000000004</v>
      </c>
      <c r="C1211" s="3">
        <v>368</v>
      </c>
      <c r="E1211" t="s">
        <v>16389</v>
      </c>
      <c r="F1211" s="4" t="s">
        <v>16344</v>
      </c>
      <c r="G1211" s="5">
        <v>326</v>
      </c>
      <c r="H1211" s="6">
        <v>0.66360859999999999</v>
      </c>
      <c r="I1211" s="7">
        <v>101.5</v>
      </c>
      <c r="J1211" s="2">
        <v>27</v>
      </c>
      <c r="K1211">
        <v>1</v>
      </c>
    </row>
    <row r="1212" spans="1:12" x14ac:dyDescent="0.25">
      <c r="A1212">
        <v>33332</v>
      </c>
      <c r="B1212" s="2">
        <v>93.347759999999994</v>
      </c>
      <c r="C1212" s="3">
        <v>10571</v>
      </c>
      <c r="D1212" s="4">
        <v>33100</v>
      </c>
      <c r="E1212" t="s">
        <v>6877</v>
      </c>
      <c r="F1212" s="4" t="s">
        <v>6689</v>
      </c>
      <c r="G1212" s="5">
        <v>6387</v>
      </c>
      <c r="H1212" s="6">
        <v>0.51213399999999998</v>
      </c>
      <c r="I1212" s="7">
        <v>127.669</v>
      </c>
      <c r="J1212" s="2">
        <v>67</v>
      </c>
      <c r="K1212">
        <v>2</v>
      </c>
    </row>
    <row r="1213" spans="1:12" x14ac:dyDescent="0.25">
      <c r="A1213">
        <v>80129</v>
      </c>
      <c r="B1213" s="2">
        <v>93.341970000000003</v>
      </c>
      <c r="C1213" s="3">
        <v>28111</v>
      </c>
      <c r="D1213" s="4">
        <v>19740</v>
      </c>
      <c r="E1213" t="s">
        <v>152</v>
      </c>
      <c r="F1213" s="4" t="s">
        <v>14477</v>
      </c>
      <c r="G1213" s="5">
        <v>17802</v>
      </c>
      <c r="H1213" s="6">
        <v>0.58456439999999998</v>
      </c>
      <c r="I1213" s="7">
        <v>115.027</v>
      </c>
      <c r="J1213" s="2">
        <v>32.357100000000003</v>
      </c>
      <c r="K1213">
        <v>14</v>
      </c>
      <c r="L1213" s="2">
        <v>12.4</v>
      </c>
    </row>
    <row r="1214" spans="1:12" x14ac:dyDescent="0.25">
      <c r="A1214">
        <v>6611</v>
      </c>
      <c r="B1214" s="2">
        <v>93.331760000000003</v>
      </c>
      <c r="C1214" s="3">
        <v>36444</v>
      </c>
      <c r="D1214" s="4">
        <v>14860</v>
      </c>
      <c r="E1214" t="s">
        <v>1312</v>
      </c>
      <c r="F1214" s="4" t="s">
        <v>1198</v>
      </c>
      <c r="G1214" s="5">
        <v>24819</v>
      </c>
      <c r="H1214" s="6">
        <v>0.51174500000000001</v>
      </c>
      <c r="I1214" s="7">
        <v>127.598</v>
      </c>
      <c r="J1214" s="2">
        <v>30.166699999999999</v>
      </c>
      <c r="K1214">
        <v>30</v>
      </c>
      <c r="L1214" s="2">
        <v>6.9</v>
      </c>
    </row>
    <row r="1215" spans="1:12" x14ac:dyDescent="0.25">
      <c r="A1215">
        <v>93441</v>
      </c>
      <c r="B1215" s="2">
        <v>93.325609999999998</v>
      </c>
      <c r="C1215" s="3">
        <v>1195</v>
      </c>
      <c r="D1215" s="4">
        <v>42200</v>
      </c>
      <c r="E1215" t="s">
        <v>15668</v>
      </c>
      <c r="F1215" s="4" t="s">
        <v>15368</v>
      </c>
      <c r="G1215" s="5">
        <v>919</v>
      </c>
      <c r="H1215" s="6">
        <v>0.51142540000000003</v>
      </c>
      <c r="I1215" s="7">
        <v>127.625</v>
      </c>
    </row>
    <row r="1216" spans="1:12" x14ac:dyDescent="0.25">
      <c r="A1216">
        <v>92007</v>
      </c>
      <c r="B1216" s="2">
        <v>93.323390000000003</v>
      </c>
      <c r="C1216" s="3">
        <v>11781</v>
      </c>
      <c r="D1216" s="4">
        <v>41740</v>
      </c>
      <c r="E1216" t="s">
        <v>15476</v>
      </c>
      <c r="F1216" s="4" t="s">
        <v>15368</v>
      </c>
      <c r="G1216" s="5">
        <v>8368</v>
      </c>
      <c r="H1216" s="6">
        <v>0.59094170000000001</v>
      </c>
      <c r="I1216" s="7">
        <v>113.866</v>
      </c>
      <c r="J1216" s="2">
        <v>31</v>
      </c>
      <c r="K1216">
        <v>4</v>
      </c>
    </row>
    <row r="1217" spans="1:12" x14ac:dyDescent="0.25">
      <c r="A1217">
        <v>37212</v>
      </c>
      <c r="B1217" s="2">
        <v>93.319239999999994</v>
      </c>
      <c r="C1217" s="3">
        <v>19757</v>
      </c>
      <c r="D1217" s="4">
        <v>34980</v>
      </c>
      <c r="E1217" t="s">
        <v>5777</v>
      </c>
      <c r="F1217" s="4" t="s">
        <v>7348</v>
      </c>
      <c r="G1217" s="5">
        <v>8911</v>
      </c>
      <c r="H1217" s="6">
        <v>0.72124339999999998</v>
      </c>
      <c r="I1217" s="7">
        <v>91.319000000000003</v>
      </c>
      <c r="J1217" s="2">
        <v>34.678600000000003</v>
      </c>
      <c r="K1217">
        <v>28</v>
      </c>
      <c r="L1217" s="2">
        <v>21.7</v>
      </c>
    </row>
    <row r="1218" spans="1:12" x14ac:dyDescent="0.25">
      <c r="A1218">
        <v>2139</v>
      </c>
      <c r="B1218" s="2">
        <v>93.311260000000004</v>
      </c>
      <c r="C1218" s="3">
        <v>35783</v>
      </c>
      <c r="D1218" s="4">
        <v>14460</v>
      </c>
      <c r="E1218" t="s">
        <v>320</v>
      </c>
      <c r="F1218" s="4" t="s">
        <v>21</v>
      </c>
      <c r="G1218" s="5">
        <v>24531</v>
      </c>
      <c r="H1218" s="6">
        <v>0.73251270000000002</v>
      </c>
      <c r="I1218" s="7">
        <v>89.313000000000002</v>
      </c>
      <c r="J1218" s="2">
        <v>29.652899999999999</v>
      </c>
      <c r="K1218">
        <v>121</v>
      </c>
      <c r="L1218" s="2">
        <v>5.8</v>
      </c>
    </row>
    <row r="1219" spans="1:12" x14ac:dyDescent="0.25">
      <c r="A1219">
        <v>43021</v>
      </c>
      <c r="B1219" s="2">
        <v>93.303669999999997</v>
      </c>
      <c r="C1219" s="3">
        <v>10909</v>
      </c>
      <c r="D1219" s="4">
        <v>18140</v>
      </c>
      <c r="E1219" t="s">
        <v>4553</v>
      </c>
      <c r="F1219" s="4" t="s">
        <v>8295</v>
      </c>
      <c r="G1219" s="5">
        <v>7096</v>
      </c>
      <c r="H1219" s="6">
        <v>0.53438560000000002</v>
      </c>
      <c r="I1219" s="7">
        <v>123.514</v>
      </c>
      <c r="J1219" s="2">
        <v>44.857100000000003</v>
      </c>
      <c r="K1219">
        <v>7</v>
      </c>
    </row>
    <row r="1220" spans="1:12" x14ac:dyDescent="0.25">
      <c r="A1220">
        <v>92118</v>
      </c>
      <c r="B1220" s="2">
        <v>93.298180000000002</v>
      </c>
      <c r="C1220" s="3">
        <v>22663</v>
      </c>
      <c r="D1220" s="4">
        <v>41740</v>
      </c>
      <c r="E1220" t="s">
        <v>15493</v>
      </c>
      <c r="F1220" s="4" t="s">
        <v>15368</v>
      </c>
      <c r="G1220" s="5">
        <v>15878</v>
      </c>
      <c r="H1220" s="6">
        <v>0.59745570000000003</v>
      </c>
      <c r="I1220" s="7">
        <v>112.608</v>
      </c>
      <c r="J1220" s="2">
        <v>37.875</v>
      </c>
      <c r="K1220">
        <v>16</v>
      </c>
      <c r="L1220" s="2">
        <v>38.6</v>
      </c>
    </row>
    <row r="1221" spans="1:12" x14ac:dyDescent="0.25">
      <c r="A1221">
        <v>48236</v>
      </c>
      <c r="B1221" s="2">
        <v>93.289360000000002</v>
      </c>
      <c r="C1221" s="3">
        <v>30538</v>
      </c>
      <c r="D1221" s="4">
        <v>19820</v>
      </c>
      <c r="E1221" t="s">
        <v>9164</v>
      </c>
      <c r="F1221" s="4" t="s">
        <v>9106</v>
      </c>
      <c r="G1221" s="5">
        <v>20993</v>
      </c>
      <c r="H1221" s="6">
        <v>0.5936458</v>
      </c>
      <c r="I1221" s="7">
        <v>113.21299999999999</v>
      </c>
      <c r="J1221" s="2">
        <v>36.7179</v>
      </c>
      <c r="K1221">
        <v>39</v>
      </c>
      <c r="L1221" s="2">
        <v>31.9</v>
      </c>
    </row>
    <row r="1222" spans="1:12" x14ac:dyDescent="0.25">
      <c r="A1222">
        <v>94020</v>
      </c>
      <c r="B1222" s="2">
        <v>93.284049999999993</v>
      </c>
      <c r="C1222" s="3">
        <v>1483</v>
      </c>
      <c r="D1222" s="4">
        <v>41860</v>
      </c>
      <c r="E1222" t="s">
        <v>15747</v>
      </c>
      <c r="F1222" s="4" t="s">
        <v>15368</v>
      </c>
      <c r="G1222" s="5">
        <v>1180</v>
      </c>
      <c r="H1222" s="6">
        <v>0.52159180000000005</v>
      </c>
      <c r="I1222" s="7">
        <v>125.625</v>
      </c>
      <c r="J1222" s="2">
        <v>42.25</v>
      </c>
      <c r="K1222">
        <v>4</v>
      </c>
    </row>
    <row r="1223" spans="1:12" x14ac:dyDescent="0.25">
      <c r="A1223">
        <v>94568</v>
      </c>
      <c r="B1223" s="2">
        <v>93.275729999999996</v>
      </c>
      <c r="C1223" s="3">
        <v>48097</v>
      </c>
      <c r="D1223" s="4">
        <v>41860</v>
      </c>
      <c r="E1223" t="s">
        <v>592</v>
      </c>
      <c r="F1223" s="4" t="s">
        <v>15368</v>
      </c>
      <c r="G1223" s="5">
        <v>33589</v>
      </c>
      <c r="H1223" s="6">
        <v>0.51391819999999999</v>
      </c>
      <c r="I1223" s="7">
        <v>126.916</v>
      </c>
      <c r="J1223" s="2">
        <v>39.466700000000003</v>
      </c>
      <c r="K1223">
        <v>15</v>
      </c>
      <c r="L1223" s="2">
        <v>47.7</v>
      </c>
    </row>
    <row r="1224" spans="1:12" x14ac:dyDescent="0.25">
      <c r="A1224">
        <v>33626</v>
      </c>
      <c r="B1224" s="2">
        <v>93.263210000000001</v>
      </c>
      <c r="C1224" s="3">
        <v>28389</v>
      </c>
      <c r="D1224" s="4">
        <v>45300</v>
      </c>
      <c r="E1224" t="s">
        <v>6919</v>
      </c>
      <c r="F1224" s="4" t="s">
        <v>6689</v>
      </c>
      <c r="G1224" s="5">
        <v>18721</v>
      </c>
      <c r="H1224" s="6">
        <v>0.57379409999999997</v>
      </c>
      <c r="I1224" s="7">
        <v>116.372</v>
      </c>
      <c r="J1224" s="2">
        <v>44.6</v>
      </c>
      <c r="K1224">
        <v>5</v>
      </c>
    </row>
    <row r="1225" spans="1:12" x14ac:dyDescent="0.25">
      <c r="A1225">
        <v>20117</v>
      </c>
      <c r="B1225" s="2">
        <v>93.258279999999999</v>
      </c>
      <c r="C1225" s="3">
        <v>2450</v>
      </c>
      <c r="D1225" s="4">
        <v>47900</v>
      </c>
      <c r="E1225" t="s">
        <v>3880</v>
      </c>
      <c r="F1225" s="4" t="s">
        <v>4335</v>
      </c>
      <c r="G1225" s="5">
        <v>1896</v>
      </c>
      <c r="H1225" s="6">
        <v>0.51476789999999994</v>
      </c>
      <c r="I1225" s="7">
        <v>126.496</v>
      </c>
    </row>
    <row r="1226" spans="1:12" x14ac:dyDescent="0.25">
      <c r="A1226">
        <v>30004</v>
      </c>
      <c r="B1226" s="2">
        <v>93.248630000000006</v>
      </c>
      <c r="C1226" s="3">
        <v>59105</v>
      </c>
      <c r="D1226" s="4">
        <v>12060</v>
      </c>
      <c r="E1226" t="s">
        <v>6364</v>
      </c>
      <c r="F1226" s="4" t="s">
        <v>6363</v>
      </c>
      <c r="G1226" s="5">
        <v>38441</v>
      </c>
      <c r="H1226" s="6">
        <v>0.60781459999999998</v>
      </c>
      <c r="I1226" s="7">
        <v>110.399</v>
      </c>
      <c r="J1226" s="2">
        <v>32.045499999999997</v>
      </c>
      <c r="K1226">
        <v>22</v>
      </c>
      <c r="L1226" s="2">
        <v>11.2</v>
      </c>
    </row>
    <row r="1227" spans="1:12" x14ac:dyDescent="0.25">
      <c r="A1227">
        <v>78717</v>
      </c>
      <c r="B1227" s="2">
        <v>93.235439999999997</v>
      </c>
      <c r="C1227" s="3">
        <v>25427</v>
      </c>
      <c r="D1227" s="4">
        <v>12420</v>
      </c>
      <c r="E1227" t="s">
        <v>3573</v>
      </c>
      <c r="F1227" s="4" t="s">
        <v>13752</v>
      </c>
      <c r="G1227" s="5">
        <v>16681</v>
      </c>
      <c r="H1227" s="6">
        <v>0.59519239999999995</v>
      </c>
      <c r="I1227" s="7">
        <v>112.572</v>
      </c>
      <c r="J1227" s="2">
        <v>38.476199999999999</v>
      </c>
      <c r="K1227">
        <v>21</v>
      </c>
      <c r="L1227" s="2">
        <v>42.2</v>
      </c>
    </row>
    <row r="1228" spans="1:12" x14ac:dyDescent="0.25">
      <c r="A1228">
        <v>8022</v>
      </c>
      <c r="B1228" s="2">
        <v>93.229870000000005</v>
      </c>
      <c r="C1228" s="3">
        <v>8954</v>
      </c>
      <c r="D1228" s="4">
        <v>37980</v>
      </c>
      <c r="E1228" t="s">
        <v>1585</v>
      </c>
      <c r="F1228" s="4" t="s">
        <v>1341</v>
      </c>
      <c r="G1228" s="5">
        <v>6538</v>
      </c>
      <c r="H1228" s="6">
        <v>0.45793820000000002</v>
      </c>
      <c r="I1228" s="7">
        <v>136.25</v>
      </c>
      <c r="J1228" s="2">
        <v>37</v>
      </c>
      <c r="K1228">
        <v>2</v>
      </c>
    </row>
    <row r="1229" spans="1:12" x14ac:dyDescent="0.25">
      <c r="A1229">
        <v>27613</v>
      </c>
      <c r="B1229" s="2">
        <v>93.220950000000002</v>
      </c>
      <c r="C1229" s="3">
        <v>44365</v>
      </c>
      <c r="D1229" s="4">
        <v>39580</v>
      </c>
      <c r="E1229" t="s">
        <v>5749</v>
      </c>
      <c r="F1229" s="4" t="s">
        <v>5642</v>
      </c>
      <c r="G1229" s="5">
        <v>30738</v>
      </c>
      <c r="H1229" s="6">
        <v>0.62795239999999997</v>
      </c>
      <c r="I1229" s="7">
        <v>106.854</v>
      </c>
      <c r="J1229" s="2">
        <v>37.709699999999998</v>
      </c>
      <c r="K1229">
        <v>31</v>
      </c>
      <c r="L1229" s="2">
        <v>37.6</v>
      </c>
    </row>
    <row r="1230" spans="1:12" x14ac:dyDescent="0.25">
      <c r="A1230">
        <v>15143</v>
      </c>
      <c r="B1230" s="2">
        <v>93.210229999999996</v>
      </c>
      <c r="C1230" s="3">
        <v>20341</v>
      </c>
      <c r="D1230" s="4">
        <v>38300</v>
      </c>
      <c r="E1230" t="s">
        <v>3077</v>
      </c>
      <c r="F1230" s="4" t="s">
        <v>3003</v>
      </c>
      <c r="G1230" s="5">
        <v>14062</v>
      </c>
      <c r="H1230" s="6">
        <v>0.57391740000000002</v>
      </c>
      <c r="I1230" s="7">
        <v>116.179</v>
      </c>
      <c r="J1230" s="2">
        <v>35.157899999999998</v>
      </c>
      <c r="K1230">
        <v>19</v>
      </c>
      <c r="L1230" s="2">
        <v>24.3</v>
      </c>
    </row>
    <row r="1231" spans="1:12" x14ac:dyDescent="0.25">
      <c r="A1231">
        <v>43035</v>
      </c>
      <c r="B1231" s="2">
        <v>93.203119999999998</v>
      </c>
      <c r="C1231" s="3">
        <v>26129</v>
      </c>
      <c r="D1231" s="4">
        <v>18140</v>
      </c>
      <c r="E1231" t="s">
        <v>8307</v>
      </c>
      <c r="F1231" s="4" t="s">
        <v>8295</v>
      </c>
      <c r="G1231" s="5">
        <v>15690</v>
      </c>
      <c r="H1231" s="6">
        <v>0.59352490000000002</v>
      </c>
      <c r="I1231" s="7">
        <v>112.75</v>
      </c>
      <c r="J1231" s="2">
        <v>46.5</v>
      </c>
      <c r="K1231">
        <v>12</v>
      </c>
      <c r="L1231" s="2">
        <v>82.7</v>
      </c>
    </row>
    <row r="1232" spans="1:12" x14ac:dyDescent="0.25">
      <c r="A1232">
        <v>18954</v>
      </c>
      <c r="B1232" s="2">
        <v>93.197760000000002</v>
      </c>
      <c r="C1232" s="3">
        <v>9687</v>
      </c>
      <c r="D1232" s="4">
        <v>37980</v>
      </c>
      <c r="E1232" t="s">
        <v>4163</v>
      </c>
      <c r="F1232" s="4" t="s">
        <v>3003</v>
      </c>
      <c r="G1232" s="5">
        <v>6677</v>
      </c>
      <c r="H1232" s="6">
        <v>0.4979036</v>
      </c>
      <c r="I1232" s="7">
        <v>129.18299999999999</v>
      </c>
      <c r="J1232" s="2">
        <v>39.333300000000001</v>
      </c>
      <c r="K1232">
        <v>3</v>
      </c>
    </row>
    <row r="1233" spans="1:12" x14ac:dyDescent="0.25">
      <c r="A1233">
        <v>8736</v>
      </c>
      <c r="B1233" s="2">
        <v>93.193989999999999</v>
      </c>
      <c r="C1233" s="3">
        <v>12213</v>
      </c>
      <c r="D1233" s="4">
        <v>35620</v>
      </c>
      <c r="E1233" t="s">
        <v>1734</v>
      </c>
      <c r="F1233" s="4" t="s">
        <v>1341</v>
      </c>
      <c r="G1233" s="5">
        <v>9059</v>
      </c>
      <c r="H1233" s="6">
        <v>0.52765209999999996</v>
      </c>
      <c r="I1233" s="7">
        <v>124.01300000000001</v>
      </c>
      <c r="J1233" s="2">
        <v>33</v>
      </c>
      <c r="K1233">
        <v>5</v>
      </c>
    </row>
    <row r="1234" spans="1:12" x14ac:dyDescent="0.25">
      <c r="A1234">
        <v>95125</v>
      </c>
      <c r="B1234" s="2">
        <v>93.182500000000005</v>
      </c>
      <c r="C1234" s="3">
        <v>54695</v>
      </c>
      <c r="D1234" s="4">
        <v>41940</v>
      </c>
      <c r="E1234" t="s">
        <v>12003</v>
      </c>
      <c r="F1234" s="4" t="s">
        <v>15368</v>
      </c>
      <c r="G1234" s="5">
        <v>38969</v>
      </c>
      <c r="H1234" s="6">
        <v>0.4953168</v>
      </c>
      <c r="I1234" s="7">
        <v>129.6</v>
      </c>
      <c r="J1234" s="2">
        <v>34.528599999999997</v>
      </c>
      <c r="K1234">
        <v>70</v>
      </c>
      <c r="L1234" s="2">
        <v>20.9</v>
      </c>
    </row>
    <row r="1235" spans="1:12" x14ac:dyDescent="0.25">
      <c r="A1235">
        <v>98005</v>
      </c>
      <c r="B1235" s="2">
        <v>93.170150000000007</v>
      </c>
      <c r="C1235" s="3">
        <v>17879</v>
      </c>
      <c r="D1235" s="4">
        <v>42660</v>
      </c>
      <c r="E1235" t="s">
        <v>8019</v>
      </c>
      <c r="F1235" s="4" t="s">
        <v>16344</v>
      </c>
      <c r="G1235" s="5">
        <v>12640</v>
      </c>
      <c r="H1235" s="6">
        <v>0.6527174</v>
      </c>
      <c r="I1235" s="7">
        <v>102.36799999999999</v>
      </c>
      <c r="J1235" s="2">
        <v>31.730799999999999</v>
      </c>
      <c r="K1235">
        <v>26</v>
      </c>
      <c r="L1235" s="2">
        <v>10.6</v>
      </c>
    </row>
    <row r="1236" spans="1:12" x14ac:dyDescent="0.25">
      <c r="A1236">
        <v>27513</v>
      </c>
      <c r="B1236" s="2">
        <v>93.160420000000002</v>
      </c>
      <c r="C1236" s="3">
        <v>41090</v>
      </c>
      <c r="D1236" s="4">
        <v>39580</v>
      </c>
      <c r="E1236" t="s">
        <v>5718</v>
      </c>
      <c r="F1236" s="4" t="s">
        <v>5642</v>
      </c>
      <c r="G1236" s="5">
        <v>28016</v>
      </c>
      <c r="H1236" s="6">
        <v>0.61007990000000001</v>
      </c>
      <c r="I1236" s="7">
        <v>109.736</v>
      </c>
      <c r="J1236" s="2">
        <v>40.625</v>
      </c>
      <c r="K1236">
        <v>32</v>
      </c>
      <c r="L1236" s="2">
        <v>54.8</v>
      </c>
    </row>
    <row r="1237" spans="1:12" x14ac:dyDescent="0.25">
      <c r="A1237">
        <v>6410</v>
      </c>
      <c r="B1237" s="2">
        <v>93.148859999999999</v>
      </c>
      <c r="C1237" s="3">
        <v>29232</v>
      </c>
      <c r="D1237" s="4">
        <v>35300</v>
      </c>
      <c r="E1237" t="s">
        <v>84</v>
      </c>
      <c r="F1237" s="4" t="s">
        <v>1198</v>
      </c>
      <c r="G1237" s="5">
        <v>20290</v>
      </c>
      <c r="H1237" s="6">
        <v>0.51705270000000003</v>
      </c>
      <c r="I1237" s="7">
        <v>125.758</v>
      </c>
      <c r="J1237" s="2">
        <v>31.1739</v>
      </c>
      <c r="K1237">
        <v>23</v>
      </c>
      <c r="L1237" s="2">
        <v>9.1999999999999993</v>
      </c>
    </row>
    <row r="1238" spans="1:12" x14ac:dyDescent="0.25">
      <c r="A1238">
        <v>12115</v>
      </c>
      <c r="B1238" s="2">
        <v>93.143940000000001</v>
      </c>
      <c r="C1238" s="3">
        <v>303</v>
      </c>
      <c r="D1238" s="4">
        <v>26460</v>
      </c>
      <c r="E1238" t="s">
        <v>2132</v>
      </c>
      <c r="F1238" s="4" t="s">
        <v>1280</v>
      </c>
      <c r="G1238" s="5">
        <v>237</v>
      </c>
      <c r="H1238" s="6">
        <v>0.6371308</v>
      </c>
      <c r="I1238" s="7">
        <v>105</v>
      </c>
      <c r="J1238" s="2">
        <v>33</v>
      </c>
      <c r="K1238">
        <v>1</v>
      </c>
    </row>
    <row r="1239" spans="1:12" x14ac:dyDescent="0.25">
      <c r="A1239">
        <v>80109</v>
      </c>
      <c r="B1239" s="2">
        <v>93.141069999999999</v>
      </c>
      <c r="C1239" s="3">
        <v>18986</v>
      </c>
      <c r="D1239" s="4">
        <v>19740</v>
      </c>
      <c r="E1239" t="s">
        <v>14483</v>
      </c>
      <c r="F1239" s="4" t="s">
        <v>14477</v>
      </c>
      <c r="G1239" s="5">
        <v>11770</v>
      </c>
      <c r="H1239" s="6">
        <v>0.573322</v>
      </c>
      <c r="I1239" s="7">
        <v>116.023</v>
      </c>
      <c r="J1239" s="2">
        <v>44.666699999999999</v>
      </c>
      <c r="K1239">
        <v>6</v>
      </c>
    </row>
    <row r="1240" spans="1:12" x14ac:dyDescent="0.25">
      <c r="A1240">
        <v>20180</v>
      </c>
      <c r="B1240" s="2">
        <v>93.137230000000002</v>
      </c>
      <c r="C1240" s="3">
        <v>6426</v>
      </c>
      <c r="D1240" s="4">
        <v>47900</v>
      </c>
      <c r="E1240" t="s">
        <v>4354</v>
      </c>
      <c r="F1240" s="4" t="s">
        <v>4335</v>
      </c>
      <c r="G1240" s="5">
        <v>4287</v>
      </c>
      <c r="H1240" s="6">
        <v>0.47609050000000003</v>
      </c>
      <c r="I1240" s="7">
        <v>132.80000000000001</v>
      </c>
      <c r="J1240" s="2">
        <v>31.857099999999999</v>
      </c>
      <c r="K1240">
        <v>7</v>
      </c>
    </row>
    <row r="1241" spans="1:12" x14ac:dyDescent="0.25">
      <c r="A1241">
        <v>22639</v>
      </c>
      <c r="B1241" s="2">
        <v>93.136120000000005</v>
      </c>
      <c r="C1241" s="3">
        <v>349</v>
      </c>
      <c r="D1241" s="4">
        <v>47900</v>
      </c>
      <c r="E1241" t="s">
        <v>4696</v>
      </c>
      <c r="F1241" s="4" t="s">
        <v>4335</v>
      </c>
      <c r="G1241" s="5">
        <v>331</v>
      </c>
      <c r="H1241" s="6">
        <v>0.45619340000000003</v>
      </c>
      <c r="I1241" s="7">
        <v>136.136</v>
      </c>
      <c r="J1241" s="2">
        <v>47.333300000000001</v>
      </c>
      <c r="K1241">
        <v>3</v>
      </c>
    </row>
    <row r="1242" spans="1:12" x14ac:dyDescent="0.25">
      <c r="A1242">
        <v>20170</v>
      </c>
      <c r="B1242" s="2">
        <v>93.129199999999997</v>
      </c>
      <c r="C1242" s="3">
        <v>42633</v>
      </c>
      <c r="D1242" s="4">
        <v>47900</v>
      </c>
      <c r="E1242" t="s">
        <v>3872</v>
      </c>
      <c r="F1242" s="4" t="s">
        <v>4335</v>
      </c>
      <c r="G1242" s="5">
        <v>28537</v>
      </c>
      <c r="H1242" s="6">
        <v>0.54378530000000003</v>
      </c>
      <c r="I1242" s="7">
        <v>120.99</v>
      </c>
      <c r="J1242" s="2">
        <v>40.5</v>
      </c>
      <c r="K1242">
        <v>46</v>
      </c>
      <c r="L1242" s="2">
        <v>54.3</v>
      </c>
    </row>
    <row r="1243" spans="1:12" x14ac:dyDescent="0.25">
      <c r="A1243">
        <v>19426</v>
      </c>
      <c r="B1243" s="2">
        <v>93.116290000000006</v>
      </c>
      <c r="C1243" s="3">
        <v>40083</v>
      </c>
      <c r="D1243" s="4">
        <v>37980</v>
      </c>
      <c r="E1243" t="s">
        <v>4255</v>
      </c>
      <c r="F1243" s="4" t="s">
        <v>3003</v>
      </c>
      <c r="G1243" s="5">
        <v>25426</v>
      </c>
      <c r="H1243" s="6">
        <v>0.50326439999999995</v>
      </c>
      <c r="I1243" s="7">
        <v>127.971</v>
      </c>
      <c r="J1243" s="2">
        <v>40.200000000000003</v>
      </c>
      <c r="K1243">
        <v>10</v>
      </c>
      <c r="L1243" s="2">
        <v>52.4</v>
      </c>
    </row>
    <row r="1244" spans="1:12" x14ac:dyDescent="0.25">
      <c r="A1244">
        <v>45249</v>
      </c>
      <c r="B1244" s="2">
        <v>93.107929999999996</v>
      </c>
      <c r="C1244" s="3">
        <v>13371</v>
      </c>
      <c r="D1244" s="4">
        <v>17140</v>
      </c>
      <c r="E1244" t="s">
        <v>8663</v>
      </c>
      <c r="F1244" s="4" t="s">
        <v>8295</v>
      </c>
      <c r="G1244" s="5">
        <v>9553</v>
      </c>
      <c r="H1244" s="6">
        <v>0.59964410000000001</v>
      </c>
      <c r="I1244" s="7">
        <v>111.268</v>
      </c>
      <c r="J1244" s="2">
        <v>25.4</v>
      </c>
      <c r="K1244">
        <v>5</v>
      </c>
    </row>
    <row r="1245" spans="1:12" x14ac:dyDescent="0.25">
      <c r="A1245">
        <v>8530</v>
      </c>
      <c r="B1245" s="2">
        <v>93.104230000000001</v>
      </c>
      <c r="C1245" s="3">
        <v>7348</v>
      </c>
      <c r="D1245" s="4">
        <v>35620</v>
      </c>
      <c r="E1245" t="s">
        <v>1708</v>
      </c>
      <c r="F1245" s="4" t="s">
        <v>1341</v>
      </c>
      <c r="G1245" s="5">
        <v>5856</v>
      </c>
      <c r="H1245" s="6">
        <v>0.51323209999999997</v>
      </c>
      <c r="I1245" s="7">
        <v>126.194</v>
      </c>
      <c r="J1245" s="2">
        <v>32.666699999999999</v>
      </c>
      <c r="K1245">
        <v>6</v>
      </c>
    </row>
    <row r="1246" spans="1:12" x14ac:dyDescent="0.25">
      <c r="A1246">
        <v>40245</v>
      </c>
      <c r="B1246" s="2">
        <v>93.097669999999994</v>
      </c>
      <c r="C1246" s="3">
        <v>31940</v>
      </c>
      <c r="D1246" s="4">
        <v>31140</v>
      </c>
      <c r="E1246" t="s">
        <v>6443</v>
      </c>
      <c r="F1246" s="4" t="s">
        <v>7883</v>
      </c>
      <c r="G1246" s="5">
        <v>21572</v>
      </c>
      <c r="H1246" s="6">
        <v>0.5414426</v>
      </c>
      <c r="I1246" s="7">
        <v>121.146</v>
      </c>
      <c r="J1246" s="2">
        <v>46.428600000000003</v>
      </c>
      <c r="K1246">
        <v>14</v>
      </c>
      <c r="L1246" s="2">
        <v>82.6</v>
      </c>
    </row>
    <row r="1247" spans="1:12" x14ac:dyDescent="0.25">
      <c r="A1247">
        <v>55902</v>
      </c>
      <c r="B1247" s="2">
        <v>93.088679999999997</v>
      </c>
      <c r="C1247" s="3">
        <v>22791</v>
      </c>
      <c r="D1247" s="4">
        <v>40340</v>
      </c>
      <c r="E1247" t="s">
        <v>458</v>
      </c>
      <c r="F1247" s="4" t="s">
        <v>10428</v>
      </c>
      <c r="G1247" s="5">
        <v>16047</v>
      </c>
      <c r="H1247" s="6">
        <v>0.57499840000000002</v>
      </c>
      <c r="I1247" s="7">
        <v>115.337</v>
      </c>
      <c r="J1247" s="2">
        <v>31.619</v>
      </c>
      <c r="K1247">
        <v>21</v>
      </c>
      <c r="L1247" s="2">
        <v>10.199999999999999</v>
      </c>
    </row>
    <row r="1248" spans="1:12" x14ac:dyDescent="0.25">
      <c r="A1248">
        <v>19046</v>
      </c>
      <c r="B1248" s="2">
        <v>93.081829999999997</v>
      </c>
      <c r="C1248" s="3">
        <v>17187</v>
      </c>
      <c r="D1248" s="4">
        <v>37980</v>
      </c>
      <c r="E1248" t="s">
        <v>4205</v>
      </c>
      <c r="F1248" s="4" t="s">
        <v>3003</v>
      </c>
      <c r="G1248" s="5">
        <v>12548</v>
      </c>
      <c r="H1248" s="6">
        <v>0.58219779999999999</v>
      </c>
      <c r="I1248" s="7">
        <v>114.092</v>
      </c>
      <c r="J1248" s="2">
        <v>34</v>
      </c>
      <c r="K1248">
        <v>20</v>
      </c>
      <c r="L1248" s="2">
        <v>18.399999999999999</v>
      </c>
    </row>
    <row r="1249" spans="1:12" x14ac:dyDescent="0.25">
      <c r="A1249">
        <v>19060</v>
      </c>
      <c r="B1249" s="2">
        <v>93.076970000000003</v>
      </c>
      <c r="C1249" s="3">
        <v>11185</v>
      </c>
      <c r="D1249" s="4">
        <v>37980</v>
      </c>
      <c r="E1249" t="s">
        <v>4209</v>
      </c>
      <c r="F1249" s="4" t="s">
        <v>3003</v>
      </c>
      <c r="G1249" s="5">
        <v>7756</v>
      </c>
      <c r="H1249" s="6">
        <v>0.4841413</v>
      </c>
      <c r="I1249" s="7">
        <v>130.98400000000001</v>
      </c>
      <c r="J1249" s="2">
        <v>27</v>
      </c>
      <c r="K1249">
        <v>2</v>
      </c>
    </row>
    <row r="1250" spans="1:12" x14ac:dyDescent="0.25">
      <c r="A1250">
        <v>4021</v>
      </c>
      <c r="B1250" s="2">
        <v>93.074160000000006</v>
      </c>
      <c r="C1250" s="3">
        <v>5977</v>
      </c>
      <c r="D1250" s="4">
        <v>38860</v>
      </c>
      <c r="E1250" t="s">
        <v>721</v>
      </c>
      <c r="F1250" s="4" t="s">
        <v>701</v>
      </c>
      <c r="G1250" s="5">
        <v>3980</v>
      </c>
      <c r="H1250" s="6">
        <v>0.61843760000000003</v>
      </c>
      <c r="I1250" s="7">
        <v>107.736</v>
      </c>
      <c r="J1250" s="2">
        <v>40.5</v>
      </c>
      <c r="K1250">
        <v>4</v>
      </c>
    </row>
    <row r="1251" spans="1:12" x14ac:dyDescent="0.25">
      <c r="A1251">
        <v>6905</v>
      </c>
      <c r="B1251" s="2">
        <v>93.069839999999999</v>
      </c>
      <c r="C1251" s="3">
        <v>19033</v>
      </c>
      <c r="D1251" s="4">
        <v>14860</v>
      </c>
      <c r="E1251" t="s">
        <v>1081</v>
      </c>
      <c r="F1251" s="4" t="s">
        <v>1198</v>
      </c>
      <c r="G1251" s="5">
        <v>14060</v>
      </c>
      <c r="H1251" s="6">
        <v>0.53509709999999999</v>
      </c>
      <c r="I1251" s="7">
        <v>122.136</v>
      </c>
      <c r="J1251" s="2">
        <v>27.384599999999999</v>
      </c>
      <c r="K1251">
        <v>13</v>
      </c>
      <c r="L1251" s="2">
        <v>2.1</v>
      </c>
    </row>
    <row r="1252" spans="1:12" x14ac:dyDescent="0.25">
      <c r="A1252">
        <v>21204</v>
      </c>
      <c r="B1252" s="2">
        <v>93.063419999999994</v>
      </c>
      <c r="C1252" s="3">
        <v>20268</v>
      </c>
      <c r="D1252" s="4">
        <v>12580</v>
      </c>
      <c r="E1252" t="s">
        <v>4513</v>
      </c>
      <c r="F1252" s="4" t="s">
        <v>4361</v>
      </c>
      <c r="G1252" s="5">
        <v>12772</v>
      </c>
      <c r="H1252" s="6">
        <v>0.59437879999999998</v>
      </c>
      <c r="I1252" s="7">
        <v>111.858</v>
      </c>
      <c r="J1252" s="2">
        <v>34.789499999999997</v>
      </c>
      <c r="K1252">
        <v>38</v>
      </c>
      <c r="L1252" s="2">
        <v>22.3</v>
      </c>
    </row>
    <row r="1253" spans="1:12" x14ac:dyDescent="0.25">
      <c r="A1253">
        <v>35242</v>
      </c>
      <c r="B1253" s="2">
        <v>93.052059999999997</v>
      </c>
      <c r="C1253" s="3">
        <v>51331</v>
      </c>
      <c r="D1253" s="4">
        <v>13820</v>
      </c>
      <c r="E1253" t="s">
        <v>1579</v>
      </c>
      <c r="F1253" s="4" t="s">
        <v>7027</v>
      </c>
      <c r="G1253" s="5">
        <v>34716</v>
      </c>
      <c r="H1253" s="6">
        <v>0.58680180000000004</v>
      </c>
      <c r="I1253" s="7">
        <v>113.119</v>
      </c>
      <c r="J1253" s="2">
        <v>39.136400000000002</v>
      </c>
      <c r="K1253">
        <v>22</v>
      </c>
      <c r="L1253" s="2">
        <v>45.9</v>
      </c>
    </row>
    <row r="1254" spans="1:12" x14ac:dyDescent="0.25">
      <c r="A1254">
        <v>32082</v>
      </c>
      <c r="B1254" s="2">
        <v>93.03828</v>
      </c>
      <c r="C1254" s="3">
        <v>30325</v>
      </c>
      <c r="D1254" s="4">
        <v>27260</v>
      </c>
      <c r="E1254" t="s">
        <v>6711</v>
      </c>
      <c r="F1254" s="4" t="s">
        <v>6689</v>
      </c>
      <c r="G1254" s="5">
        <v>22881</v>
      </c>
      <c r="H1254" s="6">
        <v>0.58004460000000002</v>
      </c>
      <c r="I1254" s="7">
        <v>114.239</v>
      </c>
      <c r="J1254" s="2">
        <v>32.357100000000003</v>
      </c>
      <c r="K1254">
        <v>14</v>
      </c>
      <c r="L1254" s="2">
        <v>12.4</v>
      </c>
    </row>
    <row r="1255" spans="1:12" x14ac:dyDescent="0.25">
      <c r="A1255">
        <v>78726</v>
      </c>
      <c r="B1255" s="2">
        <v>93.030839999999998</v>
      </c>
      <c r="C1255" s="3">
        <v>12786</v>
      </c>
      <c r="D1255" s="4">
        <v>12420</v>
      </c>
      <c r="E1255" t="s">
        <v>3573</v>
      </c>
      <c r="F1255" s="4" t="s">
        <v>13752</v>
      </c>
      <c r="G1255" s="5">
        <v>8173</v>
      </c>
      <c r="H1255" s="6">
        <v>0.63432840000000001</v>
      </c>
      <c r="I1255" s="7">
        <v>104.85299999999999</v>
      </c>
      <c r="J1255" s="2">
        <v>39.5</v>
      </c>
      <c r="K1255">
        <v>6</v>
      </c>
    </row>
    <row r="1256" spans="1:12" x14ac:dyDescent="0.25">
      <c r="A1256">
        <v>29409</v>
      </c>
      <c r="B1256" s="2">
        <v>93.028880000000001</v>
      </c>
      <c r="C1256" s="3">
        <v>2178</v>
      </c>
      <c r="D1256" s="4">
        <v>16700</v>
      </c>
      <c r="E1256" t="s">
        <v>825</v>
      </c>
      <c r="F1256" s="4" t="s">
        <v>6130</v>
      </c>
      <c r="G1256" s="5">
        <v>32</v>
      </c>
      <c r="H1256" s="6">
        <v>0.65625</v>
      </c>
      <c r="I1256" s="7">
        <v>101</v>
      </c>
    </row>
    <row r="1257" spans="1:12" x14ac:dyDescent="0.25">
      <c r="A1257">
        <v>19342</v>
      </c>
      <c r="B1257" s="2">
        <v>93.025649999999999</v>
      </c>
      <c r="C1257" s="3">
        <v>18736</v>
      </c>
      <c r="D1257" s="4">
        <v>37980</v>
      </c>
      <c r="E1257" t="s">
        <v>4239</v>
      </c>
      <c r="F1257" s="4" t="s">
        <v>3003</v>
      </c>
      <c r="G1257" s="5">
        <v>13418</v>
      </c>
      <c r="H1257" s="6">
        <v>0.54538679999999995</v>
      </c>
      <c r="I1257" s="7">
        <v>120.15600000000001</v>
      </c>
      <c r="J1257" s="2">
        <v>31.25</v>
      </c>
      <c r="K1257">
        <v>12</v>
      </c>
      <c r="L1257" s="2">
        <v>9.3000000000000007</v>
      </c>
    </row>
    <row r="1258" spans="1:12" x14ac:dyDescent="0.25">
      <c r="A1258">
        <v>34786</v>
      </c>
      <c r="B1258" s="2">
        <v>93.017619999999994</v>
      </c>
      <c r="C1258" s="3">
        <v>31739</v>
      </c>
      <c r="D1258" s="4">
        <v>36740</v>
      </c>
      <c r="E1258" t="s">
        <v>7017</v>
      </c>
      <c r="F1258" s="4" t="s">
        <v>6689</v>
      </c>
      <c r="G1258" s="5">
        <v>20177</v>
      </c>
      <c r="H1258" s="6">
        <v>0.61148829999999998</v>
      </c>
      <c r="I1258" s="7">
        <v>108.733</v>
      </c>
      <c r="J1258" s="2">
        <v>33.333300000000001</v>
      </c>
      <c r="K1258">
        <v>6</v>
      </c>
    </row>
    <row r="1259" spans="1:12" x14ac:dyDescent="0.25">
      <c r="A1259">
        <v>21120</v>
      </c>
      <c r="B1259" s="2">
        <v>93.011619999999994</v>
      </c>
      <c r="C1259" s="3">
        <v>7155</v>
      </c>
      <c r="D1259" s="4">
        <v>12580</v>
      </c>
      <c r="E1259" t="s">
        <v>4494</v>
      </c>
      <c r="F1259" s="4" t="s">
        <v>4361</v>
      </c>
      <c r="G1259" s="5">
        <v>4921</v>
      </c>
      <c r="H1259" s="6">
        <v>0.49695240000000002</v>
      </c>
      <c r="I1259" s="7">
        <v>128.49199999999999</v>
      </c>
      <c r="J1259" s="2">
        <v>37</v>
      </c>
      <c r="K1259">
        <v>5</v>
      </c>
    </row>
    <row r="1260" spans="1:12" x14ac:dyDescent="0.25">
      <c r="A1260">
        <v>21409</v>
      </c>
      <c r="B1260" s="2">
        <v>93.007159999999999</v>
      </c>
      <c r="C1260" s="3">
        <v>20152</v>
      </c>
      <c r="D1260" s="4">
        <v>12580</v>
      </c>
      <c r="E1260" t="s">
        <v>4524</v>
      </c>
      <c r="F1260" s="4" t="s">
        <v>4361</v>
      </c>
      <c r="G1260" s="5">
        <v>13671</v>
      </c>
      <c r="H1260" s="6">
        <v>0.50804559999999999</v>
      </c>
      <c r="I1260" s="7">
        <v>126.557</v>
      </c>
      <c r="J1260" s="2">
        <v>37.142899999999997</v>
      </c>
      <c r="K1260">
        <v>14</v>
      </c>
      <c r="L1260" s="2">
        <v>34.4</v>
      </c>
    </row>
    <row r="1261" spans="1:12" x14ac:dyDescent="0.25">
      <c r="A1261">
        <v>7876</v>
      </c>
      <c r="B1261" s="2">
        <v>93.00224</v>
      </c>
      <c r="C1261" s="3">
        <v>10170</v>
      </c>
      <c r="D1261" s="4">
        <v>35620</v>
      </c>
      <c r="E1261" t="s">
        <v>1547</v>
      </c>
      <c r="F1261" s="4" t="s">
        <v>1341</v>
      </c>
      <c r="G1261" s="5">
        <v>6915</v>
      </c>
      <c r="H1261" s="6">
        <v>0.48062460000000001</v>
      </c>
      <c r="I1261" s="7">
        <v>131.25</v>
      </c>
      <c r="J1261" s="2">
        <v>38</v>
      </c>
      <c r="K1261">
        <v>3</v>
      </c>
    </row>
    <row r="1262" spans="1:12" x14ac:dyDescent="0.25">
      <c r="A1262">
        <v>91403</v>
      </c>
      <c r="B1262" s="2">
        <v>92.996020000000001</v>
      </c>
      <c r="C1262" s="3">
        <v>24353</v>
      </c>
      <c r="D1262" s="4">
        <v>31080</v>
      </c>
      <c r="E1262" t="s">
        <v>15438</v>
      </c>
      <c r="F1262" s="4" t="s">
        <v>15368</v>
      </c>
      <c r="G1262" s="5">
        <v>19090</v>
      </c>
      <c r="H1262" s="6">
        <v>0.59146149999999997</v>
      </c>
      <c r="I1262" s="7">
        <v>112.083</v>
      </c>
      <c r="J1262" s="2">
        <v>30.181799999999999</v>
      </c>
      <c r="K1262">
        <v>22</v>
      </c>
      <c r="L1262" s="2">
        <v>7</v>
      </c>
    </row>
    <row r="1263" spans="1:12" x14ac:dyDescent="0.25">
      <c r="A1263">
        <v>6796</v>
      </c>
      <c r="B1263" s="2">
        <v>92.991259999999997</v>
      </c>
      <c r="C1263" s="3">
        <v>998</v>
      </c>
      <c r="D1263" s="4">
        <v>45860</v>
      </c>
      <c r="E1263" t="s">
        <v>1330</v>
      </c>
      <c r="F1263" s="4" t="s">
        <v>1198</v>
      </c>
      <c r="G1263" s="5">
        <v>787</v>
      </c>
      <c r="H1263" s="6">
        <v>0.6700507</v>
      </c>
      <c r="I1263" s="7">
        <v>98.5</v>
      </c>
    </row>
    <row r="1264" spans="1:12" x14ac:dyDescent="0.25">
      <c r="A1264">
        <v>66226</v>
      </c>
      <c r="B1264" s="2">
        <v>92.989270000000005</v>
      </c>
      <c r="C1264" s="3">
        <v>13307</v>
      </c>
      <c r="D1264" s="4">
        <v>28140</v>
      </c>
      <c r="E1264" t="s">
        <v>8447</v>
      </c>
      <c r="F1264" s="4" t="s">
        <v>12494</v>
      </c>
      <c r="G1264" s="5">
        <v>7468</v>
      </c>
      <c r="H1264" s="6">
        <v>0.57008970000000003</v>
      </c>
      <c r="I1264" s="7">
        <v>115.742</v>
      </c>
      <c r="J1264" s="2">
        <v>48</v>
      </c>
      <c r="K1264">
        <v>2</v>
      </c>
    </row>
    <row r="1265" spans="1:12" x14ac:dyDescent="0.25">
      <c r="A1265">
        <v>27617</v>
      </c>
      <c r="B1265" s="2">
        <v>92.984790000000004</v>
      </c>
      <c r="C1265" s="3">
        <v>15793</v>
      </c>
      <c r="D1265" s="4">
        <v>39580</v>
      </c>
      <c r="E1265" t="s">
        <v>5749</v>
      </c>
      <c r="F1265" s="4" t="s">
        <v>5642</v>
      </c>
      <c r="G1265" s="5">
        <v>11303</v>
      </c>
      <c r="H1265" s="6">
        <v>0.66876049999999998</v>
      </c>
      <c r="I1265" s="7">
        <v>98.641999999999996</v>
      </c>
      <c r="J1265" s="2">
        <v>33.5</v>
      </c>
      <c r="K1265">
        <v>6</v>
      </c>
    </row>
    <row r="1266" spans="1:12" x14ac:dyDescent="0.25">
      <c r="A1266">
        <v>70124</v>
      </c>
      <c r="B1266" s="2">
        <v>92.978660000000005</v>
      </c>
      <c r="C1266" s="3">
        <v>19614</v>
      </c>
      <c r="D1266" s="4">
        <v>35380</v>
      </c>
      <c r="E1266" t="s">
        <v>12957</v>
      </c>
      <c r="F1266" s="4" t="s">
        <v>12927</v>
      </c>
      <c r="G1266" s="5">
        <v>14262</v>
      </c>
      <c r="H1266" s="6">
        <v>0.62705089999999997</v>
      </c>
      <c r="I1266" s="7">
        <v>105.818</v>
      </c>
      <c r="J1266" s="2">
        <v>34.964300000000001</v>
      </c>
      <c r="K1266">
        <v>28</v>
      </c>
      <c r="L1266" s="2">
        <v>23.2</v>
      </c>
    </row>
    <row r="1267" spans="1:12" x14ac:dyDescent="0.25">
      <c r="A1267">
        <v>21032</v>
      </c>
      <c r="B1267" s="2">
        <v>92.97372</v>
      </c>
      <c r="C1267" s="3">
        <v>8961</v>
      </c>
      <c r="D1267" s="4">
        <v>12580</v>
      </c>
      <c r="E1267" t="s">
        <v>4467</v>
      </c>
      <c r="F1267" s="4" t="s">
        <v>4361</v>
      </c>
      <c r="G1267" s="5">
        <v>6412</v>
      </c>
      <c r="H1267" s="6">
        <v>0.46709299999999998</v>
      </c>
      <c r="I1267" s="7">
        <v>133.43799999999999</v>
      </c>
      <c r="J1267" s="2">
        <v>43.5</v>
      </c>
      <c r="K1267">
        <v>10</v>
      </c>
      <c r="L1267" s="2">
        <v>69.3</v>
      </c>
    </row>
    <row r="1268" spans="1:12" x14ac:dyDescent="0.25">
      <c r="A1268">
        <v>33306</v>
      </c>
      <c r="B1268" s="2">
        <v>92.971500000000006</v>
      </c>
      <c r="C1268" s="3">
        <v>3539</v>
      </c>
      <c r="D1268" s="4">
        <v>33100</v>
      </c>
      <c r="E1268" t="s">
        <v>6877</v>
      </c>
      <c r="F1268" s="4" t="s">
        <v>6689</v>
      </c>
      <c r="G1268" s="5">
        <v>2858</v>
      </c>
      <c r="H1268" s="6">
        <v>0.44681599999999999</v>
      </c>
      <c r="I1268" s="7">
        <v>136.875</v>
      </c>
      <c r="J1268" s="2">
        <v>41.666699999999999</v>
      </c>
      <c r="K1268">
        <v>3</v>
      </c>
    </row>
    <row r="1269" spans="1:12" x14ac:dyDescent="0.25">
      <c r="A1269">
        <v>2818</v>
      </c>
      <c r="B1269" s="2">
        <v>92.967690000000005</v>
      </c>
      <c r="C1269" s="3">
        <v>18207</v>
      </c>
      <c r="D1269" s="4">
        <v>39300</v>
      </c>
      <c r="E1269" t="s">
        <v>477</v>
      </c>
      <c r="F1269" s="4" t="s">
        <v>466</v>
      </c>
      <c r="G1269" s="5">
        <v>13105</v>
      </c>
      <c r="H1269" s="6">
        <v>0.55920950000000003</v>
      </c>
      <c r="I1269" s="7">
        <v>117.361</v>
      </c>
      <c r="J1269" s="2">
        <v>36.789499999999997</v>
      </c>
      <c r="K1269">
        <v>19</v>
      </c>
      <c r="L1269" s="2">
        <v>32.5</v>
      </c>
    </row>
    <row r="1270" spans="1:12" x14ac:dyDescent="0.25">
      <c r="A1270">
        <v>43212</v>
      </c>
      <c r="B1270" s="2">
        <v>92.961320000000001</v>
      </c>
      <c r="C1270" s="3">
        <v>18478</v>
      </c>
      <c r="D1270" s="4">
        <v>18140</v>
      </c>
      <c r="E1270" t="s">
        <v>1585</v>
      </c>
      <c r="F1270" s="4" t="s">
        <v>8295</v>
      </c>
      <c r="G1270" s="5">
        <v>13512</v>
      </c>
      <c r="H1270" s="6">
        <v>0.69086740000000002</v>
      </c>
      <c r="I1270" s="7">
        <v>94.605000000000004</v>
      </c>
      <c r="J1270" s="2">
        <v>38.555599999999998</v>
      </c>
      <c r="K1270">
        <v>36</v>
      </c>
      <c r="L1270" s="2">
        <v>42.6</v>
      </c>
    </row>
    <row r="1271" spans="1:12" x14ac:dyDescent="0.25">
      <c r="A1271">
        <v>1833</v>
      </c>
      <c r="B1271" s="2">
        <v>92.956729999999993</v>
      </c>
      <c r="C1271" s="3">
        <v>8378</v>
      </c>
      <c r="D1271" s="4">
        <v>14460</v>
      </c>
      <c r="E1271" t="s">
        <v>242</v>
      </c>
      <c r="F1271" s="4" t="s">
        <v>21</v>
      </c>
      <c r="G1271" s="5">
        <v>5624</v>
      </c>
      <c r="H1271" s="6">
        <v>0.49377670000000001</v>
      </c>
      <c r="I1271" s="7">
        <v>128.661</v>
      </c>
      <c r="J1271" s="2">
        <v>51.666699999999999</v>
      </c>
      <c r="K1271">
        <v>6</v>
      </c>
    </row>
    <row r="1272" spans="1:12" x14ac:dyDescent="0.25">
      <c r="A1272">
        <v>60126</v>
      </c>
      <c r="B1272" s="2">
        <v>92.948130000000006</v>
      </c>
      <c r="C1272" s="3">
        <v>46823</v>
      </c>
      <c r="D1272" s="4">
        <v>16980</v>
      </c>
      <c r="E1272" t="s">
        <v>1912</v>
      </c>
      <c r="F1272" s="4" t="s">
        <v>11490</v>
      </c>
      <c r="G1272" s="5">
        <v>30357</v>
      </c>
      <c r="H1272" s="6">
        <v>0.56894389999999995</v>
      </c>
      <c r="I1272" s="7">
        <v>115.651</v>
      </c>
      <c r="J1272" s="2">
        <v>33.5745</v>
      </c>
      <c r="K1272">
        <v>47</v>
      </c>
      <c r="L1272" s="2">
        <v>16.7</v>
      </c>
    </row>
    <row r="1273" spans="1:12" x14ac:dyDescent="0.25">
      <c r="A1273">
        <v>46556</v>
      </c>
      <c r="B1273" s="2">
        <v>92.940690000000004</v>
      </c>
      <c r="C1273" s="3">
        <v>7394</v>
      </c>
      <c r="D1273" s="4">
        <v>43780</v>
      </c>
      <c r="E1273" t="s">
        <v>8880</v>
      </c>
      <c r="F1273" s="4" t="s">
        <v>8800</v>
      </c>
      <c r="G1273" s="5">
        <v>690</v>
      </c>
      <c r="H1273" s="6">
        <v>0.72358900000000004</v>
      </c>
      <c r="I1273" s="7">
        <v>88.906000000000006</v>
      </c>
      <c r="J1273" s="2">
        <v>30.333300000000001</v>
      </c>
      <c r="K1273">
        <v>3</v>
      </c>
    </row>
    <row r="1274" spans="1:12" x14ac:dyDescent="0.25">
      <c r="A1274">
        <v>3087</v>
      </c>
      <c r="B1274" s="2">
        <v>92.938299999999998</v>
      </c>
      <c r="C1274" s="3">
        <v>13942</v>
      </c>
      <c r="D1274" s="4">
        <v>14460</v>
      </c>
      <c r="E1274" t="s">
        <v>541</v>
      </c>
      <c r="F1274" s="4" t="s">
        <v>520</v>
      </c>
      <c r="G1274" s="5">
        <v>9296</v>
      </c>
      <c r="H1274" s="6">
        <v>0.4981177</v>
      </c>
      <c r="I1274" s="7">
        <v>127.86799999999999</v>
      </c>
      <c r="J1274" s="2">
        <v>44.6</v>
      </c>
      <c r="K1274">
        <v>5</v>
      </c>
    </row>
    <row r="1275" spans="1:12" x14ac:dyDescent="0.25">
      <c r="A1275">
        <v>98136</v>
      </c>
      <c r="B1275" s="2">
        <v>92.933210000000003</v>
      </c>
      <c r="C1275" s="3">
        <v>15302</v>
      </c>
      <c r="D1275" s="4">
        <v>42660</v>
      </c>
      <c r="E1275" t="s">
        <v>16366</v>
      </c>
      <c r="F1275" s="4" t="s">
        <v>16344</v>
      </c>
      <c r="G1275" s="5">
        <v>11937</v>
      </c>
      <c r="H1275" s="6">
        <v>0.54536309999999999</v>
      </c>
      <c r="I1275" s="7">
        <v>119.678</v>
      </c>
      <c r="J1275" s="2">
        <v>39.75</v>
      </c>
      <c r="K1275">
        <v>28</v>
      </c>
      <c r="L1275" s="2">
        <v>49.2</v>
      </c>
    </row>
    <row r="1276" spans="1:12" x14ac:dyDescent="0.25">
      <c r="A1276">
        <v>98243</v>
      </c>
      <c r="B1276" s="2">
        <v>92.930269999999993</v>
      </c>
      <c r="C1276" s="3">
        <v>405</v>
      </c>
      <c r="E1276" t="s">
        <v>16373</v>
      </c>
      <c r="F1276" s="4" t="s">
        <v>16344</v>
      </c>
      <c r="G1276" s="5">
        <v>358</v>
      </c>
      <c r="H1276" s="6">
        <v>0.54039000000000004</v>
      </c>
      <c r="I1276" s="7">
        <v>120.536</v>
      </c>
    </row>
    <row r="1277" spans="1:12" x14ac:dyDescent="0.25">
      <c r="A1277">
        <v>21054</v>
      </c>
      <c r="B1277" s="2">
        <v>92.928479999999993</v>
      </c>
      <c r="C1277" s="3">
        <v>10182</v>
      </c>
      <c r="D1277" s="4">
        <v>12580</v>
      </c>
      <c r="E1277" t="s">
        <v>4476</v>
      </c>
      <c r="F1277" s="4" t="s">
        <v>4361</v>
      </c>
      <c r="G1277" s="5">
        <v>7120</v>
      </c>
      <c r="H1277" s="6">
        <v>0.45218370000000002</v>
      </c>
      <c r="I1277" s="7">
        <v>135.767</v>
      </c>
      <c r="J1277" s="2">
        <v>30.4</v>
      </c>
      <c r="K1277">
        <v>5</v>
      </c>
    </row>
    <row r="1278" spans="1:12" x14ac:dyDescent="0.25">
      <c r="A1278">
        <v>94924</v>
      </c>
      <c r="B1278" s="2">
        <v>92.926509999999993</v>
      </c>
      <c r="C1278" s="3">
        <v>1434</v>
      </c>
      <c r="D1278" s="4">
        <v>41860</v>
      </c>
      <c r="E1278" t="s">
        <v>15799</v>
      </c>
      <c r="F1278" s="4" t="s">
        <v>15368</v>
      </c>
      <c r="G1278" s="5">
        <v>1129</v>
      </c>
      <c r="H1278" s="6">
        <v>0.58672570000000002</v>
      </c>
      <c r="I1278" s="7">
        <v>112.5</v>
      </c>
      <c r="J1278" s="2">
        <v>40.200000000000003</v>
      </c>
      <c r="K1278">
        <v>5</v>
      </c>
    </row>
    <row r="1279" spans="1:12" x14ac:dyDescent="0.25">
      <c r="A1279">
        <v>20723</v>
      </c>
      <c r="B1279" s="2">
        <v>92.921440000000004</v>
      </c>
      <c r="C1279" s="3">
        <v>31048</v>
      </c>
      <c r="D1279" s="4">
        <v>12580</v>
      </c>
      <c r="E1279" t="s">
        <v>2049</v>
      </c>
      <c r="F1279" s="4" t="s">
        <v>4361</v>
      </c>
      <c r="G1279" s="5">
        <v>20082</v>
      </c>
      <c r="H1279" s="6">
        <v>0.51314610000000005</v>
      </c>
      <c r="I1279" s="7">
        <v>125.152</v>
      </c>
      <c r="J1279" s="2">
        <v>40.684199999999997</v>
      </c>
      <c r="K1279">
        <v>19</v>
      </c>
      <c r="L1279" s="2">
        <v>55.1</v>
      </c>
    </row>
    <row r="1280" spans="1:12" x14ac:dyDescent="0.25">
      <c r="A1280">
        <v>27502</v>
      </c>
      <c r="B1280" s="2">
        <v>92.911670000000001</v>
      </c>
      <c r="C1280" s="3">
        <v>33384</v>
      </c>
      <c r="D1280" s="4">
        <v>39580</v>
      </c>
      <c r="E1280" t="s">
        <v>5711</v>
      </c>
      <c r="F1280" s="4" t="s">
        <v>5642</v>
      </c>
      <c r="G1280" s="5">
        <v>20760</v>
      </c>
      <c r="H1280" s="6">
        <v>0.60144509999999995</v>
      </c>
      <c r="I1280" s="7">
        <v>109.89100000000001</v>
      </c>
      <c r="J1280" s="2">
        <v>42.153799999999997</v>
      </c>
      <c r="K1280">
        <v>26</v>
      </c>
      <c r="L1280" s="2">
        <v>62.4</v>
      </c>
    </row>
    <row r="1281" spans="1:12" x14ac:dyDescent="0.25">
      <c r="A1281">
        <v>7762</v>
      </c>
      <c r="B1281" s="2">
        <v>92.905150000000006</v>
      </c>
      <c r="C1281" s="3">
        <v>8175</v>
      </c>
      <c r="D1281" s="4">
        <v>35620</v>
      </c>
      <c r="E1281" t="s">
        <v>1519</v>
      </c>
      <c r="F1281" s="4" t="s">
        <v>1341</v>
      </c>
      <c r="G1281" s="5">
        <v>6435</v>
      </c>
      <c r="H1281" s="6">
        <v>0.60922929999999997</v>
      </c>
      <c r="I1281" s="7">
        <v>108.52800000000001</v>
      </c>
      <c r="J1281" s="2">
        <v>31.777799999999999</v>
      </c>
      <c r="K1281">
        <v>9</v>
      </c>
    </row>
    <row r="1282" spans="1:12" x14ac:dyDescent="0.25">
      <c r="A1282">
        <v>91301</v>
      </c>
      <c r="B1282" s="2">
        <v>92.899199999999993</v>
      </c>
      <c r="C1282" s="3">
        <v>26438</v>
      </c>
      <c r="D1282" s="4">
        <v>31080</v>
      </c>
      <c r="E1282" t="s">
        <v>15414</v>
      </c>
      <c r="F1282" s="4" t="s">
        <v>15368</v>
      </c>
      <c r="G1282" s="5">
        <v>18440</v>
      </c>
      <c r="H1282" s="6">
        <v>0.51824740000000002</v>
      </c>
      <c r="I1282" s="7">
        <v>124.239</v>
      </c>
      <c r="J1282" s="2">
        <v>27.538499999999999</v>
      </c>
      <c r="K1282">
        <v>13</v>
      </c>
      <c r="L1282" s="2">
        <v>2.4</v>
      </c>
    </row>
    <row r="1283" spans="1:12" x14ac:dyDescent="0.25">
      <c r="A1283">
        <v>11740</v>
      </c>
      <c r="B1283" s="2">
        <v>92.893299999999996</v>
      </c>
      <c r="C1283" s="3">
        <v>9506</v>
      </c>
      <c r="D1283" s="4">
        <v>35620</v>
      </c>
      <c r="E1283" t="s">
        <v>1996</v>
      </c>
      <c r="F1283" s="4" t="s">
        <v>1280</v>
      </c>
      <c r="G1283" s="5">
        <v>6197</v>
      </c>
      <c r="H1283" s="6">
        <v>0.47241040000000001</v>
      </c>
      <c r="I1283" s="7">
        <v>132.13200000000001</v>
      </c>
      <c r="J1283" s="2">
        <v>33.5</v>
      </c>
      <c r="K1283">
        <v>6</v>
      </c>
    </row>
    <row r="1284" spans="1:12" x14ac:dyDescent="0.25">
      <c r="A1284">
        <v>75035</v>
      </c>
      <c r="B1284" s="2">
        <v>92.884010000000004</v>
      </c>
      <c r="C1284" s="3">
        <v>53619</v>
      </c>
      <c r="D1284" s="4">
        <v>19100</v>
      </c>
      <c r="E1284" t="s">
        <v>5818</v>
      </c>
      <c r="F1284" s="4" t="s">
        <v>13752</v>
      </c>
      <c r="G1284" s="5">
        <v>32616</v>
      </c>
      <c r="H1284" s="6">
        <v>0.56570390000000004</v>
      </c>
      <c r="I1284" s="7">
        <v>116.003</v>
      </c>
      <c r="J1284" s="2">
        <v>36.799999999999997</v>
      </c>
      <c r="K1284">
        <v>10</v>
      </c>
      <c r="L1284" s="2">
        <v>32.6</v>
      </c>
    </row>
    <row r="1285" spans="1:12" x14ac:dyDescent="0.25">
      <c r="A1285">
        <v>85045</v>
      </c>
      <c r="B1285" s="2">
        <v>92.875069999999994</v>
      </c>
      <c r="C1285" s="3">
        <v>7420</v>
      </c>
      <c r="D1285" s="4">
        <v>38060</v>
      </c>
      <c r="E1285" t="s">
        <v>2525</v>
      </c>
      <c r="F1285" s="4" t="s">
        <v>14962</v>
      </c>
      <c r="G1285" s="5">
        <v>4734</v>
      </c>
      <c r="H1285" s="6">
        <v>0.58745250000000004</v>
      </c>
      <c r="I1285" s="7">
        <v>112.20399999999999</v>
      </c>
      <c r="J1285" s="2">
        <v>39.5</v>
      </c>
      <c r="K1285">
        <v>2</v>
      </c>
    </row>
    <row r="1286" spans="1:12" x14ac:dyDescent="0.25">
      <c r="A1286">
        <v>1824</v>
      </c>
      <c r="B1286" s="2">
        <v>92.869500000000002</v>
      </c>
      <c r="C1286" s="3">
        <v>25582</v>
      </c>
      <c r="D1286" s="4">
        <v>14460</v>
      </c>
      <c r="E1286" t="s">
        <v>238</v>
      </c>
      <c r="F1286" s="4" t="s">
        <v>21</v>
      </c>
      <c r="G1286" s="5">
        <v>18559</v>
      </c>
      <c r="H1286" s="6">
        <v>0.51527559999999994</v>
      </c>
      <c r="I1286" s="7">
        <v>124.673</v>
      </c>
      <c r="J1286" s="2">
        <v>31.4</v>
      </c>
      <c r="K1286">
        <v>25</v>
      </c>
      <c r="L1286" s="2">
        <v>9.6999999999999993</v>
      </c>
    </row>
    <row r="1287" spans="1:12" x14ac:dyDescent="0.25">
      <c r="A1287">
        <v>80403</v>
      </c>
      <c r="B1287" s="2">
        <v>92.861819999999994</v>
      </c>
      <c r="C1287" s="3">
        <v>18344</v>
      </c>
      <c r="D1287" s="4">
        <v>19740</v>
      </c>
      <c r="E1287" t="s">
        <v>7700</v>
      </c>
      <c r="F1287" s="4" t="s">
        <v>14477</v>
      </c>
      <c r="G1287" s="5">
        <v>13519</v>
      </c>
      <c r="H1287" s="6">
        <v>0.56757159999999995</v>
      </c>
      <c r="I1287" s="7">
        <v>115.61</v>
      </c>
      <c r="J1287" s="2">
        <v>46.842100000000002</v>
      </c>
      <c r="K1287">
        <v>19</v>
      </c>
      <c r="L1287" s="2">
        <v>84</v>
      </c>
    </row>
    <row r="1288" spans="1:12" x14ac:dyDescent="0.25">
      <c r="A1288">
        <v>90803</v>
      </c>
      <c r="B1288" s="2">
        <v>92.852620000000002</v>
      </c>
      <c r="C1288" s="3">
        <v>30805</v>
      </c>
      <c r="D1288" s="4">
        <v>31080</v>
      </c>
      <c r="E1288" t="s">
        <v>1949</v>
      </c>
      <c r="F1288" s="4" t="s">
        <v>15368</v>
      </c>
      <c r="G1288" s="5">
        <v>24974</v>
      </c>
      <c r="H1288" s="6">
        <v>0.60302719999999999</v>
      </c>
      <c r="I1288" s="7">
        <v>109.443</v>
      </c>
      <c r="J1288" s="2">
        <v>39.571399999999997</v>
      </c>
      <c r="K1288">
        <v>21</v>
      </c>
      <c r="L1288" s="2">
        <v>48.3</v>
      </c>
    </row>
    <row r="1289" spans="1:12" x14ac:dyDescent="0.25">
      <c r="A1289">
        <v>20006</v>
      </c>
      <c r="B1289" s="2">
        <v>92.846490000000003</v>
      </c>
      <c r="C1289" s="3">
        <v>2969</v>
      </c>
      <c r="D1289" s="4">
        <v>47900</v>
      </c>
      <c r="E1289" t="s">
        <v>579</v>
      </c>
      <c r="F1289" s="4" t="s">
        <v>4333</v>
      </c>
      <c r="G1289" s="5">
        <v>593</v>
      </c>
      <c r="H1289" s="6">
        <v>0.84848489999999999</v>
      </c>
      <c r="I1289" s="7">
        <v>67.013999999999996</v>
      </c>
      <c r="J1289" s="2">
        <v>31.2</v>
      </c>
      <c r="K1289">
        <v>5</v>
      </c>
    </row>
    <row r="1290" spans="1:12" x14ac:dyDescent="0.25">
      <c r="A1290">
        <v>28270</v>
      </c>
      <c r="B1290" s="2">
        <v>92.841030000000003</v>
      </c>
      <c r="C1290" s="3">
        <v>32652</v>
      </c>
      <c r="D1290" s="4">
        <v>16740</v>
      </c>
      <c r="E1290" t="s">
        <v>1096</v>
      </c>
      <c r="F1290" s="4" t="s">
        <v>5642</v>
      </c>
      <c r="G1290" s="5">
        <v>22229</v>
      </c>
      <c r="H1290" s="6">
        <v>0.60886189999999996</v>
      </c>
      <c r="I1290" s="7">
        <v>108.37</v>
      </c>
      <c r="J1290" s="2">
        <v>36.125</v>
      </c>
      <c r="K1290">
        <v>16</v>
      </c>
      <c r="L1290" s="2">
        <v>28.9</v>
      </c>
    </row>
    <row r="1291" spans="1:12" x14ac:dyDescent="0.25">
      <c r="A1291">
        <v>94933</v>
      </c>
      <c r="B1291" s="2">
        <v>92.835539999999995</v>
      </c>
      <c r="C1291" s="3">
        <v>1069</v>
      </c>
      <c r="D1291" s="4">
        <v>41860</v>
      </c>
      <c r="E1291" t="s">
        <v>15804</v>
      </c>
      <c r="F1291" s="4" t="s">
        <v>15368</v>
      </c>
      <c r="G1291" s="5">
        <v>702</v>
      </c>
      <c r="H1291" s="6">
        <v>0.61538459999999995</v>
      </c>
      <c r="I1291" s="7">
        <v>107.188</v>
      </c>
      <c r="J1291" s="2">
        <v>31.8</v>
      </c>
      <c r="K1291">
        <v>5</v>
      </c>
    </row>
    <row r="1292" spans="1:12" x14ac:dyDescent="0.25">
      <c r="A1292">
        <v>28480</v>
      </c>
      <c r="B1292" s="2">
        <v>92.835030000000003</v>
      </c>
      <c r="C1292" s="3">
        <v>2525</v>
      </c>
      <c r="D1292" s="4">
        <v>48900</v>
      </c>
      <c r="E1292" t="s">
        <v>5982</v>
      </c>
      <c r="F1292" s="4" t="s">
        <v>5642</v>
      </c>
      <c r="G1292" s="5">
        <v>1493</v>
      </c>
      <c r="H1292" s="6">
        <v>0.66778300000000002</v>
      </c>
      <c r="I1292" s="7">
        <v>98.125</v>
      </c>
    </row>
    <row r="1293" spans="1:12" x14ac:dyDescent="0.25">
      <c r="A1293">
        <v>8802</v>
      </c>
      <c r="B1293" s="2">
        <v>92.834029999999998</v>
      </c>
      <c r="C1293" s="3">
        <v>3887</v>
      </c>
      <c r="D1293" s="4">
        <v>35620</v>
      </c>
      <c r="E1293" t="s">
        <v>1746</v>
      </c>
      <c r="F1293" s="4" t="s">
        <v>1341</v>
      </c>
      <c r="G1293" s="5">
        <v>2680</v>
      </c>
      <c r="H1293" s="6">
        <v>0.48004479999999999</v>
      </c>
      <c r="I1293" s="7">
        <v>130.28399999999999</v>
      </c>
      <c r="J1293" s="2">
        <v>43.6</v>
      </c>
      <c r="K1293">
        <v>5</v>
      </c>
    </row>
    <row r="1294" spans="1:12" x14ac:dyDescent="0.25">
      <c r="A1294">
        <v>11565</v>
      </c>
      <c r="B1294" s="2">
        <v>92.831810000000004</v>
      </c>
      <c r="C1294" s="3">
        <v>8819</v>
      </c>
      <c r="D1294" s="4">
        <v>35620</v>
      </c>
      <c r="E1294" t="s">
        <v>1951</v>
      </c>
      <c r="F1294" s="4" t="s">
        <v>1280</v>
      </c>
      <c r="G1294" s="5">
        <v>6596</v>
      </c>
      <c r="H1294" s="6">
        <v>0.49757430000000002</v>
      </c>
      <c r="I1294" s="7">
        <v>127.25</v>
      </c>
      <c r="J1294" s="2">
        <v>33.375</v>
      </c>
      <c r="K1294">
        <v>8</v>
      </c>
    </row>
    <row r="1295" spans="1:12" x14ac:dyDescent="0.25">
      <c r="A1295">
        <v>58795</v>
      </c>
      <c r="B1295" s="2">
        <v>92.830190000000002</v>
      </c>
      <c r="C1295" s="3">
        <v>164</v>
      </c>
      <c r="D1295" s="4">
        <v>48780</v>
      </c>
      <c r="E1295" t="s">
        <v>11270</v>
      </c>
      <c r="F1295" s="4" t="s">
        <v>11069</v>
      </c>
      <c r="G1295" s="5">
        <v>127</v>
      </c>
      <c r="H1295" s="6">
        <v>0.27559050000000002</v>
      </c>
      <c r="I1295" s="7">
        <v>165.56800000000001</v>
      </c>
    </row>
    <row r="1296" spans="1:12" x14ac:dyDescent="0.25">
      <c r="A1296">
        <v>1745</v>
      </c>
      <c r="B1296" s="2">
        <v>92.830110000000005</v>
      </c>
      <c r="C1296" s="3">
        <v>308</v>
      </c>
      <c r="D1296" s="4">
        <v>49340</v>
      </c>
      <c r="E1296" t="s">
        <v>218</v>
      </c>
      <c r="F1296" s="4" t="s">
        <v>21</v>
      </c>
      <c r="G1296" s="5">
        <v>244</v>
      </c>
      <c r="H1296" s="6">
        <v>0.54098360000000001</v>
      </c>
      <c r="I1296" s="7">
        <v>119.65900000000001</v>
      </c>
    </row>
    <row r="1297" spans="1:12" x14ac:dyDescent="0.25">
      <c r="A1297">
        <v>14472</v>
      </c>
      <c r="B1297" s="2">
        <v>92.828680000000006</v>
      </c>
      <c r="C1297" s="3">
        <v>8307</v>
      </c>
      <c r="D1297" s="4">
        <v>40380</v>
      </c>
      <c r="E1297" t="s">
        <v>2856</v>
      </c>
      <c r="F1297" s="4" t="s">
        <v>1280</v>
      </c>
      <c r="G1297" s="5">
        <v>5723</v>
      </c>
      <c r="H1297" s="6">
        <v>0.57312600000000002</v>
      </c>
      <c r="I1297" s="7">
        <v>114.083</v>
      </c>
      <c r="J1297" s="2">
        <v>37.444400000000002</v>
      </c>
      <c r="K1297">
        <v>9</v>
      </c>
    </row>
    <row r="1298" spans="1:12" x14ac:dyDescent="0.25">
      <c r="A1298">
        <v>91362</v>
      </c>
      <c r="B1298" s="2">
        <v>92.821380000000005</v>
      </c>
      <c r="C1298" s="3">
        <v>35563</v>
      </c>
      <c r="D1298" s="4">
        <v>37100</v>
      </c>
      <c r="E1298" t="s">
        <v>15431</v>
      </c>
      <c r="F1298" s="4" t="s">
        <v>15368</v>
      </c>
      <c r="G1298" s="5">
        <v>24771</v>
      </c>
      <c r="H1298" s="6">
        <v>0.53839009999999998</v>
      </c>
      <c r="I1298" s="7">
        <v>120.08199999999999</v>
      </c>
      <c r="J1298" s="2">
        <v>29.944400000000002</v>
      </c>
      <c r="K1298">
        <v>18</v>
      </c>
      <c r="L1298" s="2">
        <v>6.4</v>
      </c>
    </row>
    <row r="1299" spans="1:12" x14ac:dyDescent="0.25">
      <c r="A1299">
        <v>72207</v>
      </c>
      <c r="B1299" s="2">
        <v>92.813659999999999</v>
      </c>
      <c r="C1299" s="3">
        <v>10543</v>
      </c>
      <c r="D1299" s="4">
        <v>30780</v>
      </c>
      <c r="E1299" t="s">
        <v>6270</v>
      </c>
      <c r="F1299" s="4" t="s">
        <v>13183</v>
      </c>
      <c r="G1299" s="5">
        <v>7495</v>
      </c>
      <c r="H1299" s="6">
        <v>0.62219849999999999</v>
      </c>
      <c r="I1299" s="7">
        <v>105.57299999999999</v>
      </c>
      <c r="J1299" s="2">
        <v>42.357100000000003</v>
      </c>
      <c r="K1299">
        <v>28</v>
      </c>
      <c r="L1299" s="2">
        <v>63.6</v>
      </c>
    </row>
    <row r="1300" spans="1:12" x14ac:dyDescent="0.25">
      <c r="A1300">
        <v>21156</v>
      </c>
      <c r="B1300" s="2">
        <v>92.811779999999999</v>
      </c>
      <c r="C1300" s="3">
        <v>372</v>
      </c>
      <c r="D1300" s="4">
        <v>12580</v>
      </c>
      <c r="E1300" t="s">
        <v>4508</v>
      </c>
      <c r="F1300" s="4" t="s">
        <v>4361</v>
      </c>
      <c r="G1300" s="5">
        <v>301</v>
      </c>
      <c r="H1300" s="6">
        <v>0.48013250000000002</v>
      </c>
      <c r="I1300" s="7">
        <v>130.114</v>
      </c>
    </row>
    <row r="1301" spans="1:12" x14ac:dyDescent="0.25">
      <c r="A1301">
        <v>6419</v>
      </c>
      <c r="B1301" s="2">
        <v>92.810599999999994</v>
      </c>
      <c r="C1301" s="3">
        <v>6515</v>
      </c>
      <c r="D1301" s="4">
        <v>25540</v>
      </c>
      <c r="E1301" t="s">
        <v>1287</v>
      </c>
      <c r="F1301" s="4" t="s">
        <v>1198</v>
      </c>
      <c r="G1301" s="5">
        <v>4692</v>
      </c>
      <c r="H1301" s="6">
        <v>0.496058</v>
      </c>
      <c r="I1301" s="7">
        <v>127.316</v>
      </c>
      <c r="J1301" s="2">
        <v>43</v>
      </c>
      <c r="K1301">
        <v>5</v>
      </c>
    </row>
    <row r="1302" spans="1:12" x14ac:dyDescent="0.25">
      <c r="A1302">
        <v>23226</v>
      </c>
      <c r="B1302" s="2">
        <v>92.806749999999994</v>
      </c>
      <c r="C1302" s="3">
        <v>15265</v>
      </c>
      <c r="D1302" s="4">
        <v>40060</v>
      </c>
      <c r="E1302" t="s">
        <v>99</v>
      </c>
      <c r="F1302" s="4" t="s">
        <v>4335</v>
      </c>
      <c r="G1302" s="5">
        <v>11404</v>
      </c>
      <c r="H1302" s="6">
        <v>0.6304805</v>
      </c>
      <c r="I1302" s="7">
        <v>104.068</v>
      </c>
      <c r="J1302" s="2">
        <v>35</v>
      </c>
      <c r="K1302">
        <v>31</v>
      </c>
      <c r="L1302" s="2">
        <v>23.3</v>
      </c>
    </row>
    <row r="1303" spans="1:12" x14ac:dyDescent="0.25">
      <c r="A1303">
        <v>46278</v>
      </c>
      <c r="B1303" s="2">
        <v>92.802819999999997</v>
      </c>
      <c r="C1303" s="3">
        <v>7506</v>
      </c>
      <c r="D1303" s="4">
        <v>26900</v>
      </c>
      <c r="E1303" t="s">
        <v>8839</v>
      </c>
      <c r="F1303" s="4" t="s">
        <v>8800</v>
      </c>
      <c r="G1303" s="5">
        <v>5015</v>
      </c>
      <c r="H1303" s="6">
        <v>0.60326950000000001</v>
      </c>
      <c r="I1303" s="7">
        <v>108.75</v>
      </c>
      <c r="J1303" s="2">
        <v>42.285699999999999</v>
      </c>
      <c r="K1303">
        <v>7</v>
      </c>
    </row>
    <row r="1304" spans="1:12" x14ac:dyDescent="0.25">
      <c r="A1304">
        <v>8202</v>
      </c>
      <c r="B1304" s="2">
        <v>92.801209999999998</v>
      </c>
      <c r="C1304" s="3">
        <v>1952</v>
      </c>
      <c r="D1304" s="4">
        <v>36140</v>
      </c>
      <c r="E1304" t="s">
        <v>1647</v>
      </c>
      <c r="F1304" s="4" t="s">
        <v>1341</v>
      </c>
      <c r="G1304" s="5">
        <v>1753</v>
      </c>
      <c r="H1304" s="6">
        <v>0.57126569999999999</v>
      </c>
      <c r="I1304" s="7">
        <v>114.167</v>
      </c>
    </row>
    <row r="1305" spans="1:12" x14ac:dyDescent="0.25">
      <c r="A1305">
        <v>94596</v>
      </c>
      <c r="B1305" s="2">
        <v>92.797110000000004</v>
      </c>
      <c r="C1305" s="3">
        <v>20777</v>
      </c>
      <c r="D1305" s="4">
        <v>41860</v>
      </c>
      <c r="E1305" t="s">
        <v>15790</v>
      </c>
      <c r="F1305" s="4" t="s">
        <v>15368</v>
      </c>
      <c r="G1305" s="5">
        <v>15295</v>
      </c>
      <c r="H1305" s="6">
        <v>0.60679959999999999</v>
      </c>
      <c r="I1305" s="7">
        <v>108.01900000000001</v>
      </c>
      <c r="J1305" s="2">
        <v>35.804900000000004</v>
      </c>
      <c r="K1305">
        <v>41</v>
      </c>
      <c r="L1305" s="2">
        <v>27.3</v>
      </c>
    </row>
    <row r="1306" spans="1:12" x14ac:dyDescent="0.25">
      <c r="A1306">
        <v>10594</v>
      </c>
      <c r="B1306" s="2">
        <v>92.792670000000001</v>
      </c>
      <c r="C1306" s="3">
        <v>5201</v>
      </c>
      <c r="D1306" s="4">
        <v>35620</v>
      </c>
      <c r="E1306" t="s">
        <v>1834</v>
      </c>
      <c r="F1306" s="4" t="s">
        <v>1280</v>
      </c>
      <c r="G1306" s="5">
        <v>3292</v>
      </c>
      <c r="H1306" s="6">
        <v>0.4273998</v>
      </c>
      <c r="I1306" s="7">
        <v>138.917</v>
      </c>
      <c r="J1306" s="2">
        <v>40.75</v>
      </c>
      <c r="K1306">
        <v>4</v>
      </c>
    </row>
    <row r="1307" spans="1:12" x14ac:dyDescent="0.25">
      <c r="A1307">
        <v>75063</v>
      </c>
      <c r="B1307" s="2">
        <v>92.785719999999998</v>
      </c>
      <c r="C1307" s="3">
        <v>36669</v>
      </c>
      <c r="D1307" s="4">
        <v>19100</v>
      </c>
      <c r="E1307" t="s">
        <v>2798</v>
      </c>
      <c r="F1307" s="4" t="s">
        <v>13752</v>
      </c>
      <c r="G1307" s="5">
        <v>25750</v>
      </c>
      <c r="H1307" s="6">
        <v>0.63840779999999997</v>
      </c>
      <c r="I1307" s="7">
        <v>102.43600000000001</v>
      </c>
      <c r="J1307" s="2">
        <v>43.818199999999997</v>
      </c>
      <c r="K1307">
        <v>11</v>
      </c>
      <c r="L1307" s="2">
        <v>71.099999999999994</v>
      </c>
    </row>
    <row r="1308" spans="1:12" x14ac:dyDescent="0.25">
      <c r="A1308">
        <v>91381</v>
      </c>
      <c r="B1308" s="2">
        <v>92.776629999999997</v>
      </c>
      <c r="C1308" s="3">
        <v>20295</v>
      </c>
      <c r="D1308" s="4">
        <v>31080</v>
      </c>
      <c r="E1308" t="s">
        <v>15434</v>
      </c>
      <c r="F1308" s="4" t="s">
        <v>15368</v>
      </c>
      <c r="G1308" s="5">
        <v>12258</v>
      </c>
      <c r="H1308" s="6">
        <v>0.5</v>
      </c>
      <c r="I1308" s="7">
        <v>126.34699999999999</v>
      </c>
      <c r="J1308" s="2">
        <v>35.1111</v>
      </c>
      <c r="K1308">
        <v>9</v>
      </c>
    </row>
    <row r="1309" spans="1:12" x14ac:dyDescent="0.25">
      <c r="A1309">
        <v>90278</v>
      </c>
      <c r="B1309" s="2">
        <v>92.766670000000005</v>
      </c>
      <c r="C1309" s="3">
        <v>40839</v>
      </c>
      <c r="D1309" s="4">
        <v>31080</v>
      </c>
      <c r="E1309" t="s">
        <v>15381</v>
      </c>
      <c r="F1309" s="4" t="s">
        <v>15368</v>
      </c>
      <c r="G1309" s="5">
        <v>29304</v>
      </c>
      <c r="H1309" s="6">
        <v>0.53378380000000003</v>
      </c>
      <c r="I1309" s="7">
        <v>120.49299999999999</v>
      </c>
      <c r="J1309" s="2">
        <v>32.363599999999998</v>
      </c>
      <c r="K1309">
        <v>22</v>
      </c>
      <c r="L1309" s="2">
        <v>12.5</v>
      </c>
    </row>
    <row r="1310" spans="1:12" x14ac:dyDescent="0.25">
      <c r="A1310">
        <v>78749</v>
      </c>
      <c r="B1310" s="2">
        <v>92.753690000000006</v>
      </c>
      <c r="C1310" s="3">
        <v>35182</v>
      </c>
      <c r="D1310" s="4">
        <v>12420</v>
      </c>
      <c r="E1310" t="s">
        <v>3573</v>
      </c>
      <c r="F1310" s="4" t="s">
        <v>13752</v>
      </c>
      <c r="G1310" s="5">
        <v>24969</v>
      </c>
      <c r="H1310" s="6">
        <v>0.63019619999999998</v>
      </c>
      <c r="I1310" s="7">
        <v>103.831</v>
      </c>
      <c r="J1310" s="2">
        <v>35.75</v>
      </c>
      <c r="K1310">
        <v>32</v>
      </c>
      <c r="L1310" s="2">
        <v>27</v>
      </c>
    </row>
    <row r="1311" spans="1:12" x14ac:dyDescent="0.25">
      <c r="A1311">
        <v>37934</v>
      </c>
      <c r="B1311" s="2">
        <v>92.743669999999995</v>
      </c>
      <c r="C1311" s="3">
        <v>24959</v>
      </c>
      <c r="D1311" s="4">
        <v>28940</v>
      </c>
      <c r="E1311" t="s">
        <v>3655</v>
      </c>
      <c r="F1311" s="4" t="s">
        <v>7348</v>
      </c>
      <c r="G1311" s="5">
        <v>16924</v>
      </c>
      <c r="H1311" s="6">
        <v>0.5897194</v>
      </c>
      <c r="I1311" s="7">
        <v>110.72</v>
      </c>
      <c r="J1311" s="2">
        <v>35.533299999999997</v>
      </c>
      <c r="K1311">
        <v>15</v>
      </c>
      <c r="L1311" s="2">
        <v>26.1</v>
      </c>
    </row>
    <row r="1312" spans="1:12" x14ac:dyDescent="0.25">
      <c r="A1312">
        <v>6468</v>
      </c>
      <c r="B1312" s="2">
        <v>92.736419999999995</v>
      </c>
      <c r="C1312" s="3">
        <v>19743</v>
      </c>
      <c r="D1312" s="4">
        <v>14860</v>
      </c>
      <c r="E1312" t="s">
        <v>639</v>
      </c>
      <c r="F1312" s="4" t="s">
        <v>1198</v>
      </c>
      <c r="G1312" s="5">
        <v>13329</v>
      </c>
      <c r="H1312" s="6">
        <v>0.50048769999999998</v>
      </c>
      <c r="I1312" s="7">
        <v>126.066</v>
      </c>
      <c r="J1312" s="2">
        <v>25.428599999999999</v>
      </c>
      <c r="K1312">
        <v>7</v>
      </c>
    </row>
    <row r="1313" spans="1:12" x14ac:dyDescent="0.25">
      <c r="A1313">
        <v>28745</v>
      </c>
      <c r="B1313" s="2">
        <v>92.733080000000001</v>
      </c>
      <c r="C1313" s="3">
        <v>802</v>
      </c>
      <c r="D1313" s="4">
        <v>11700</v>
      </c>
      <c r="E1313" t="s">
        <v>6099</v>
      </c>
      <c r="F1313" s="4" t="s">
        <v>5642</v>
      </c>
      <c r="G1313" s="5">
        <v>612</v>
      </c>
      <c r="H1313" s="6">
        <v>0.61990210000000001</v>
      </c>
      <c r="I1313" s="7">
        <v>105.417</v>
      </c>
    </row>
    <row r="1314" spans="1:12" x14ac:dyDescent="0.25">
      <c r="A1314">
        <v>55120</v>
      </c>
      <c r="B1314" s="2">
        <v>92.732200000000006</v>
      </c>
      <c r="C1314" s="3">
        <v>4322</v>
      </c>
      <c r="D1314" s="4">
        <v>33460</v>
      </c>
      <c r="E1314" t="s">
        <v>5025</v>
      </c>
      <c r="F1314" s="4" t="s">
        <v>10428</v>
      </c>
      <c r="G1314" s="5">
        <v>3091</v>
      </c>
      <c r="H1314" s="6">
        <v>0.60012940000000004</v>
      </c>
      <c r="I1314" s="7">
        <v>108.75</v>
      </c>
      <c r="J1314" s="2">
        <v>36</v>
      </c>
      <c r="K1314">
        <v>5</v>
      </c>
    </row>
    <row r="1315" spans="1:12" x14ac:dyDescent="0.25">
      <c r="A1315">
        <v>10914</v>
      </c>
      <c r="B1315" s="2">
        <v>92.731409999999997</v>
      </c>
      <c r="C1315" s="3">
        <v>421</v>
      </c>
      <c r="D1315" s="4">
        <v>35620</v>
      </c>
      <c r="E1315" t="s">
        <v>1849</v>
      </c>
      <c r="F1315" s="4" t="s">
        <v>1280</v>
      </c>
      <c r="G1315" s="5">
        <v>210</v>
      </c>
      <c r="H1315" s="6">
        <v>0.46919430000000001</v>
      </c>
      <c r="I1315" s="7">
        <v>131.25</v>
      </c>
      <c r="J1315" s="2">
        <v>37.5</v>
      </c>
      <c r="K1315">
        <v>2</v>
      </c>
    </row>
    <row r="1316" spans="1:12" x14ac:dyDescent="0.25">
      <c r="A1316">
        <v>22310</v>
      </c>
      <c r="B1316" s="2">
        <v>92.726370000000003</v>
      </c>
      <c r="C1316" s="3">
        <v>28886</v>
      </c>
      <c r="D1316" s="4">
        <v>47900</v>
      </c>
      <c r="E1316" t="s">
        <v>3522</v>
      </c>
      <c r="F1316" s="4" t="s">
        <v>4335</v>
      </c>
      <c r="G1316" s="5">
        <v>20884</v>
      </c>
      <c r="H1316" s="6">
        <v>0.53849840000000004</v>
      </c>
      <c r="I1316" s="7">
        <v>119.25</v>
      </c>
      <c r="J1316" s="2">
        <v>40.734699999999997</v>
      </c>
      <c r="K1316">
        <v>49</v>
      </c>
      <c r="L1316" s="2">
        <v>55.3</v>
      </c>
    </row>
    <row r="1317" spans="1:12" x14ac:dyDescent="0.25">
      <c r="A1317">
        <v>21076</v>
      </c>
      <c r="B1317" s="2">
        <v>92.718980000000002</v>
      </c>
      <c r="C1317" s="3">
        <v>14147</v>
      </c>
      <c r="D1317" s="4">
        <v>12580</v>
      </c>
      <c r="E1317" t="s">
        <v>344</v>
      </c>
      <c r="F1317" s="4" t="s">
        <v>4361</v>
      </c>
      <c r="G1317" s="5">
        <v>9970</v>
      </c>
      <c r="H1317" s="6">
        <v>0.47552660000000002</v>
      </c>
      <c r="I1317" s="7">
        <v>130.04900000000001</v>
      </c>
      <c r="J1317" s="2">
        <v>43</v>
      </c>
      <c r="K1317">
        <v>6</v>
      </c>
    </row>
    <row r="1318" spans="1:12" x14ac:dyDescent="0.25">
      <c r="A1318">
        <v>19343</v>
      </c>
      <c r="B1318" s="2">
        <v>92.715260000000001</v>
      </c>
      <c r="C1318" s="3">
        <v>8491</v>
      </c>
      <c r="D1318" s="4">
        <v>37980</v>
      </c>
      <c r="E1318" t="s">
        <v>4240</v>
      </c>
      <c r="F1318" s="4" t="s">
        <v>3003</v>
      </c>
      <c r="G1318" s="5">
        <v>5597</v>
      </c>
      <c r="H1318" s="6">
        <v>0.50330529999999996</v>
      </c>
      <c r="I1318" s="7">
        <v>125.23099999999999</v>
      </c>
      <c r="J1318" s="2">
        <v>25.875</v>
      </c>
      <c r="K1318">
        <v>8</v>
      </c>
    </row>
    <row r="1319" spans="1:12" x14ac:dyDescent="0.25">
      <c r="A1319">
        <v>20158</v>
      </c>
      <c r="B1319" s="2">
        <v>92.713260000000005</v>
      </c>
      <c r="C1319" s="3">
        <v>4196</v>
      </c>
      <c r="D1319" s="4">
        <v>47900</v>
      </c>
      <c r="E1319" t="s">
        <v>2580</v>
      </c>
      <c r="F1319" s="4" t="s">
        <v>4335</v>
      </c>
      <c r="G1319" s="5">
        <v>2752</v>
      </c>
      <c r="H1319" s="6">
        <v>0.52216569999999995</v>
      </c>
      <c r="I1319" s="7">
        <v>121.968</v>
      </c>
      <c r="J1319" s="2">
        <v>43.25</v>
      </c>
      <c r="K1319">
        <v>4</v>
      </c>
    </row>
    <row r="1320" spans="1:12" x14ac:dyDescent="0.25">
      <c r="A1320">
        <v>29492</v>
      </c>
      <c r="B1320" s="2">
        <v>92.71078</v>
      </c>
      <c r="C1320" s="3">
        <v>11501</v>
      </c>
      <c r="D1320" s="4">
        <v>16700</v>
      </c>
      <c r="E1320" t="s">
        <v>825</v>
      </c>
      <c r="F1320" s="4" t="s">
        <v>6130</v>
      </c>
      <c r="G1320" s="5">
        <v>7598</v>
      </c>
      <c r="H1320" s="6">
        <v>0.61113300000000004</v>
      </c>
      <c r="I1320" s="7">
        <v>106.59099999999999</v>
      </c>
      <c r="J1320" s="2">
        <v>42.6</v>
      </c>
      <c r="K1320">
        <v>5</v>
      </c>
    </row>
    <row r="1321" spans="1:12" x14ac:dyDescent="0.25">
      <c r="A1321">
        <v>95736</v>
      </c>
      <c r="B1321" s="2">
        <v>92.708929999999995</v>
      </c>
      <c r="C1321" s="3">
        <v>250</v>
      </c>
      <c r="D1321" s="4">
        <v>40900</v>
      </c>
      <c r="E1321" t="s">
        <v>14333</v>
      </c>
      <c r="F1321" s="4" t="s">
        <v>15368</v>
      </c>
      <c r="G1321" s="5">
        <v>100</v>
      </c>
      <c r="H1321" s="6">
        <v>0.97</v>
      </c>
      <c r="I1321" s="7">
        <v>44.539000000000001</v>
      </c>
      <c r="J1321" s="2">
        <v>37.5</v>
      </c>
      <c r="K1321">
        <v>2</v>
      </c>
    </row>
    <row r="1322" spans="1:12" x14ac:dyDescent="0.25">
      <c r="A1322">
        <v>10598</v>
      </c>
      <c r="B1322" s="2">
        <v>92.704189999999997</v>
      </c>
      <c r="C1322" s="3">
        <v>29698</v>
      </c>
      <c r="D1322" s="4">
        <v>35620</v>
      </c>
      <c r="E1322" t="s">
        <v>1838</v>
      </c>
      <c r="F1322" s="4" t="s">
        <v>1280</v>
      </c>
      <c r="G1322" s="5">
        <v>19794</v>
      </c>
      <c r="H1322" s="6">
        <v>0.4851975</v>
      </c>
      <c r="I1322" s="7">
        <v>128.185</v>
      </c>
      <c r="J1322" s="2">
        <v>32.799999999999997</v>
      </c>
      <c r="K1322">
        <v>25</v>
      </c>
      <c r="L1322" s="2">
        <v>13.7</v>
      </c>
    </row>
    <row r="1323" spans="1:12" x14ac:dyDescent="0.25">
      <c r="A1323">
        <v>60061</v>
      </c>
      <c r="B1323" s="2">
        <v>92.695260000000005</v>
      </c>
      <c r="C1323" s="3">
        <v>26143</v>
      </c>
      <c r="D1323" s="4">
        <v>16980</v>
      </c>
      <c r="E1323" t="s">
        <v>11508</v>
      </c>
      <c r="F1323" s="4" t="s">
        <v>11490</v>
      </c>
      <c r="G1323" s="5">
        <v>17461</v>
      </c>
      <c r="H1323" s="6">
        <v>0.59930130000000004</v>
      </c>
      <c r="I1323" s="7">
        <v>108.43300000000001</v>
      </c>
      <c r="J1323" s="2">
        <v>34.200000000000003</v>
      </c>
      <c r="K1323">
        <v>15</v>
      </c>
      <c r="L1323" s="2">
        <v>19.2</v>
      </c>
    </row>
    <row r="1324" spans="1:12" x14ac:dyDescent="0.25">
      <c r="A1324">
        <v>79033</v>
      </c>
      <c r="B1324" s="2">
        <v>92.691069999999996</v>
      </c>
      <c r="C1324" s="3">
        <v>75</v>
      </c>
      <c r="E1324" t="s">
        <v>14348</v>
      </c>
      <c r="F1324" s="4" t="s">
        <v>13752</v>
      </c>
      <c r="G1324" s="5">
        <v>65</v>
      </c>
      <c r="H1324" s="6">
        <v>0.3333333</v>
      </c>
      <c r="I1324" s="7">
        <v>154.375</v>
      </c>
    </row>
    <row r="1325" spans="1:12" x14ac:dyDescent="0.25">
      <c r="A1325">
        <v>55345</v>
      </c>
      <c r="B1325" s="2">
        <v>92.68732</v>
      </c>
      <c r="C1325" s="3">
        <v>21957</v>
      </c>
      <c r="D1325" s="4">
        <v>33460</v>
      </c>
      <c r="E1325" t="s">
        <v>10483</v>
      </c>
      <c r="F1325" s="4" t="s">
        <v>10428</v>
      </c>
      <c r="G1325" s="5">
        <v>15565</v>
      </c>
      <c r="H1325" s="6">
        <v>0.55820380000000003</v>
      </c>
      <c r="I1325" s="7">
        <v>115.398</v>
      </c>
      <c r="J1325" s="2">
        <v>32.371400000000001</v>
      </c>
      <c r="K1325">
        <v>35</v>
      </c>
      <c r="L1325" s="2">
        <v>12.5</v>
      </c>
    </row>
    <row r="1326" spans="1:12" x14ac:dyDescent="0.25">
      <c r="A1326">
        <v>29439</v>
      </c>
      <c r="B1326" s="2">
        <v>92.683149999999998</v>
      </c>
      <c r="C1326" s="3">
        <v>2217</v>
      </c>
      <c r="D1326" s="4">
        <v>16700</v>
      </c>
      <c r="E1326" t="s">
        <v>6228</v>
      </c>
      <c r="F1326" s="4" t="s">
        <v>6130</v>
      </c>
      <c r="G1326" s="5">
        <v>1878</v>
      </c>
      <c r="H1326" s="6">
        <v>0.61235360000000005</v>
      </c>
      <c r="I1326" s="7">
        <v>106.01</v>
      </c>
      <c r="J1326" s="2">
        <v>50</v>
      </c>
      <c r="K1326">
        <v>2</v>
      </c>
    </row>
    <row r="1327" spans="1:12" x14ac:dyDescent="0.25">
      <c r="A1327">
        <v>60067</v>
      </c>
      <c r="B1327" s="2">
        <v>92.676150000000007</v>
      </c>
      <c r="C1327" s="3">
        <v>38303</v>
      </c>
      <c r="D1327" s="4">
        <v>16980</v>
      </c>
      <c r="E1327" t="s">
        <v>11511</v>
      </c>
      <c r="F1327" s="4" t="s">
        <v>11490</v>
      </c>
      <c r="G1327" s="5">
        <v>27381</v>
      </c>
      <c r="H1327" s="6">
        <v>0.58092909999999998</v>
      </c>
      <c r="I1327" s="7">
        <v>111.416</v>
      </c>
      <c r="J1327" s="2">
        <v>35</v>
      </c>
      <c r="K1327">
        <v>55</v>
      </c>
      <c r="L1327" s="2">
        <v>23.3</v>
      </c>
    </row>
    <row r="1328" spans="1:12" x14ac:dyDescent="0.25">
      <c r="A1328">
        <v>21209</v>
      </c>
      <c r="B1328" s="2">
        <v>92.665000000000006</v>
      </c>
      <c r="C1328" s="3">
        <v>27808</v>
      </c>
      <c r="D1328" s="4">
        <v>12580</v>
      </c>
      <c r="E1328" t="s">
        <v>4512</v>
      </c>
      <c r="F1328" s="4" t="s">
        <v>4361</v>
      </c>
      <c r="G1328" s="5">
        <v>19201</v>
      </c>
      <c r="H1328" s="6">
        <v>0.66321220000000003</v>
      </c>
      <c r="I1328" s="7">
        <v>97.177000000000007</v>
      </c>
      <c r="J1328" s="2">
        <v>30.1724</v>
      </c>
      <c r="K1328">
        <v>29</v>
      </c>
      <c r="L1328" s="2">
        <v>6.9</v>
      </c>
    </row>
    <row r="1329" spans="1:12" x14ac:dyDescent="0.25">
      <c r="A1329">
        <v>8852</v>
      </c>
      <c r="B1329" s="2">
        <v>92.657550000000001</v>
      </c>
      <c r="C1329" s="3">
        <v>17242</v>
      </c>
      <c r="D1329" s="4">
        <v>35620</v>
      </c>
      <c r="E1329" t="s">
        <v>1768</v>
      </c>
      <c r="F1329" s="4" t="s">
        <v>1341</v>
      </c>
      <c r="G1329" s="5">
        <v>11920</v>
      </c>
      <c r="H1329" s="6">
        <v>0.58750000000000002</v>
      </c>
      <c r="I1329" s="7">
        <v>110.26</v>
      </c>
      <c r="J1329" s="2">
        <v>39.833300000000001</v>
      </c>
      <c r="K1329">
        <v>6</v>
      </c>
    </row>
    <row r="1330" spans="1:12" x14ac:dyDescent="0.25">
      <c r="A1330">
        <v>19130</v>
      </c>
      <c r="B1330" s="2">
        <v>92.649879999999996</v>
      </c>
      <c r="C1330" s="3">
        <v>26743</v>
      </c>
      <c r="D1330" s="4">
        <v>37980</v>
      </c>
      <c r="E1330" t="s">
        <v>2682</v>
      </c>
      <c r="F1330" s="4" t="s">
        <v>3003</v>
      </c>
      <c r="G1330" s="5">
        <v>20134</v>
      </c>
      <c r="H1330" s="6">
        <v>0.62759509999999996</v>
      </c>
      <c r="I1330" s="7">
        <v>103.279</v>
      </c>
      <c r="J1330" s="2">
        <v>32.529400000000003</v>
      </c>
      <c r="K1330">
        <v>34</v>
      </c>
      <c r="L1330" s="2">
        <v>13.2</v>
      </c>
    </row>
    <row r="1331" spans="1:12" x14ac:dyDescent="0.25">
      <c r="A1331">
        <v>48324</v>
      </c>
      <c r="B1331" s="2">
        <v>92.642200000000003</v>
      </c>
      <c r="C1331" s="3">
        <v>17025</v>
      </c>
      <c r="D1331" s="4">
        <v>19820</v>
      </c>
      <c r="E1331" t="s">
        <v>2898</v>
      </c>
      <c r="F1331" s="4" t="s">
        <v>9106</v>
      </c>
      <c r="G1331" s="5">
        <v>11960</v>
      </c>
      <c r="H1331" s="6">
        <v>0.57140469999999999</v>
      </c>
      <c r="I1331" s="7">
        <v>112.94</v>
      </c>
      <c r="J1331" s="2">
        <v>40.636400000000002</v>
      </c>
      <c r="K1331">
        <v>11</v>
      </c>
      <c r="L1331" s="2">
        <v>54.9</v>
      </c>
    </row>
    <row r="1332" spans="1:12" x14ac:dyDescent="0.25">
      <c r="A1332">
        <v>30339</v>
      </c>
      <c r="B1332" s="2">
        <v>92.635679999999994</v>
      </c>
      <c r="C1332" s="3">
        <v>20059</v>
      </c>
      <c r="D1332" s="4">
        <v>12060</v>
      </c>
      <c r="E1332" t="s">
        <v>2948</v>
      </c>
      <c r="F1332" s="4" t="s">
        <v>6363</v>
      </c>
      <c r="G1332" s="5">
        <v>15298</v>
      </c>
      <c r="H1332" s="6">
        <v>0.68671150000000003</v>
      </c>
      <c r="I1332" s="7">
        <v>93</v>
      </c>
      <c r="J1332" s="2">
        <v>35.1053</v>
      </c>
      <c r="K1332">
        <v>19</v>
      </c>
      <c r="L1332" s="2">
        <v>24.1</v>
      </c>
    </row>
    <row r="1333" spans="1:12" x14ac:dyDescent="0.25">
      <c r="A1333">
        <v>91914</v>
      </c>
      <c r="B1333" s="2">
        <v>92.629490000000004</v>
      </c>
      <c r="C1333" s="3">
        <v>16926</v>
      </c>
      <c r="D1333" s="4">
        <v>41740</v>
      </c>
      <c r="E1333" t="s">
        <v>15464</v>
      </c>
      <c r="F1333" s="4" t="s">
        <v>15368</v>
      </c>
      <c r="G1333" s="5">
        <v>10536</v>
      </c>
      <c r="H1333" s="6">
        <v>0.45615040000000001</v>
      </c>
      <c r="I1333" s="7">
        <v>132.84200000000001</v>
      </c>
      <c r="J1333" s="2">
        <v>32</v>
      </c>
      <c r="K1333">
        <v>4</v>
      </c>
    </row>
    <row r="1334" spans="1:12" x14ac:dyDescent="0.25">
      <c r="A1334">
        <v>92129</v>
      </c>
      <c r="B1334" s="2">
        <v>92.618430000000004</v>
      </c>
      <c r="C1334" s="3">
        <v>54664</v>
      </c>
      <c r="D1334" s="4">
        <v>41740</v>
      </c>
      <c r="E1334" t="s">
        <v>14226</v>
      </c>
      <c r="F1334" s="4" t="s">
        <v>15368</v>
      </c>
      <c r="G1334" s="5">
        <v>35691</v>
      </c>
      <c r="H1334" s="6">
        <v>0.55176380000000003</v>
      </c>
      <c r="I1334" s="7">
        <v>116.301</v>
      </c>
      <c r="J1334" s="2">
        <v>34.263199999999998</v>
      </c>
      <c r="K1334">
        <v>38</v>
      </c>
      <c r="L1334" s="2">
        <v>19.5</v>
      </c>
    </row>
    <row r="1335" spans="1:12" x14ac:dyDescent="0.25">
      <c r="A1335">
        <v>74137</v>
      </c>
      <c r="B1335" s="2">
        <v>92.605609999999999</v>
      </c>
      <c r="C1335" s="3">
        <v>26813</v>
      </c>
      <c r="D1335" s="4">
        <v>46140</v>
      </c>
      <c r="E1335" t="s">
        <v>13622</v>
      </c>
      <c r="F1335" s="4" t="s">
        <v>13462</v>
      </c>
      <c r="G1335" s="5">
        <v>17878</v>
      </c>
      <c r="H1335" s="6">
        <v>0.59774039999999995</v>
      </c>
      <c r="I1335" s="7">
        <v>108.31100000000001</v>
      </c>
      <c r="J1335" s="2">
        <v>42.142899999999997</v>
      </c>
      <c r="K1335">
        <v>21</v>
      </c>
      <c r="L1335" s="2">
        <v>62.3</v>
      </c>
    </row>
    <row r="1336" spans="1:12" x14ac:dyDescent="0.25">
      <c r="A1336">
        <v>84060</v>
      </c>
      <c r="B1336" s="2">
        <v>92.599969999999999</v>
      </c>
      <c r="C1336" s="3">
        <v>7945</v>
      </c>
      <c r="D1336" s="4">
        <v>44920</v>
      </c>
      <c r="E1336" t="s">
        <v>8207</v>
      </c>
      <c r="F1336" s="4" t="s">
        <v>14851</v>
      </c>
      <c r="G1336" s="5">
        <v>5719</v>
      </c>
      <c r="H1336" s="6">
        <v>0.60716780000000004</v>
      </c>
      <c r="I1336" s="7">
        <v>106.645</v>
      </c>
      <c r="J1336" s="2">
        <v>32.5</v>
      </c>
      <c r="K1336">
        <v>10</v>
      </c>
      <c r="L1336" s="2">
        <v>13</v>
      </c>
    </row>
    <row r="1337" spans="1:12" x14ac:dyDescent="0.25">
      <c r="A1337">
        <v>53018</v>
      </c>
      <c r="B1337" s="2">
        <v>92.597300000000004</v>
      </c>
      <c r="C1337" s="3">
        <v>8001</v>
      </c>
      <c r="D1337" s="4">
        <v>33340</v>
      </c>
      <c r="E1337" t="s">
        <v>10039</v>
      </c>
      <c r="F1337" s="4" t="s">
        <v>10031</v>
      </c>
      <c r="G1337" s="5">
        <v>5426</v>
      </c>
      <c r="H1337" s="6">
        <v>0.54404719999999995</v>
      </c>
      <c r="I1337" s="7">
        <v>117.5</v>
      </c>
      <c r="J1337" s="2">
        <v>38.4</v>
      </c>
      <c r="K1337">
        <v>5</v>
      </c>
    </row>
    <row r="1338" spans="1:12" x14ac:dyDescent="0.25">
      <c r="A1338">
        <v>20630</v>
      </c>
      <c r="B1338" s="2">
        <v>92.595950000000002</v>
      </c>
      <c r="C1338" s="3">
        <v>291</v>
      </c>
      <c r="D1338" s="4">
        <v>15680</v>
      </c>
      <c r="E1338" t="s">
        <v>4381</v>
      </c>
      <c r="F1338" s="4" t="s">
        <v>4361</v>
      </c>
      <c r="G1338" s="5">
        <v>188</v>
      </c>
      <c r="H1338" s="6">
        <v>0.35449730000000002</v>
      </c>
      <c r="I1338" s="7">
        <v>150.19200000000001</v>
      </c>
    </row>
    <row r="1339" spans="1:12" x14ac:dyDescent="0.25">
      <c r="A1339">
        <v>18980</v>
      </c>
      <c r="B1339" s="2">
        <v>92.595799999999997</v>
      </c>
      <c r="C1339" s="3">
        <v>561</v>
      </c>
      <c r="D1339" s="4">
        <v>37980</v>
      </c>
      <c r="E1339" t="s">
        <v>4174</v>
      </c>
      <c r="F1339" s="4" t="s">
        <v>3003</v>
      </c>
      <c r="G1339" s="5">
        <v>407</v>
      </c>
      <c r="H1339" s="6">
        <v>0.50490190000000001</v>
      </c>
      <c r="I1339" s="7">
        <v>124.167</v>
      </c>
    </row>
    <row r="1340" spans="1:12" x14ac:dyDescent="0.25">
      <c r="A1340">
        <v>22025</v>
      </c>
      <c r="B1340" s="2">
        <v>92.592910000000003</v>
      </c>
      <c r="C1340" s="3">
        <v>17218</v>
      </c>
      <c r="D1340" s="4">
        <v>47900</v>
      </c>
      <c r="E1340" t="s">
        <v>4646</v>
      </c>
      <c r="F1340" s="4" t="s">
        <v>4335</v>
      </c>
      <c r="G1340" s="5">
        <v>11713</v>
      </c>
      <c r="H1340" s="6">
        <v>0.51310509999999998</v>
      </c>
      <c r="I1340" s="7">
        <v>122.744</v>
      </c>
      <c r="J1340" s="2">
        <v>42.411799999999999</v>
      </c>
      <c r="K1340">
        <v>17</v>
      </c>
      <c r="L1340" s="2">
        <v>63.9</v>
      </c>
    </row>
    <row r="1341" spans="1:12" x14ac:dyDescent="0.25">
      <c r="A1341">
        <v>91030</v>
      </c>
      <c r="B1341" s="2">
        <v>92.585719999999995</v>
      </c>
      <c r="C1341" s="3">
        <v>25913</v>
      </c>
      <c r="D1341" s="4">
        <v>31080</v>
      </c>
      <c r="E1341" t="s">
        <v>15409</v>
      </c>
      <c r="F1341" s="4" t="s">
        <v>15368</v>
      </c>
      <c r="G1341" s="5">
        <v>18388</v>
      </c>
      <c r="H1341" s="6">
        <v>0.60392650000000003</v>
      </c>
      <c r="I1341" s="7">
        <v>107.015</v>
      </c>
      <c r="J1341" s="2">
        <v>30.736799999999999</v>
      </c>
      <c r="K1341">
        <v>38</v>
      </c>
      <c r="L1341" s="2">
        <v>8.3000000000000007</v>
      </c>
    </row>
    <row r="1342" spans="1:12" x14ac:dyDescent="0.25">
      <c r="A1342">
        <v>2038</v>
      </c>
      <c r="B1342" s="2">
        <v>92.576409999999996</v>
      </c>
      <c r="C1342" s="3">
        <v>32393</v>
      </c>
      <c r="D1342" s="4">
        <v>14460</v>
      </c>
      <c r="E1342" t="s">
        <v>293</v>
      </c>
      <c r="F1342" s="4" t="s">
        <v>21</v>
      </c>
      <c r="G1342" s="5">
        <v>20471</v>
      </c>
      <c r="H1342" s="6">
        <v>0.51477700000000004</v>
      </c>
      <c r="I1342" s="7">
        <v>122.333</v>
      </c>
      <c r="J1342" s="2">
        <v>38.2727</v>
      </c>
      <c r="K1342">
        <v>22</v>
      </c>
      <c r="L1342" s="2">
        <v>41.3</v>
      </c>
    </row>
    <row r="1343" spans="1:12" x14ac:dyDescent="0.25">
      <c r="A1343">
        <v>8061</v>
      </c>
      <c r="B1343" s="2">
        <v>92.571100000000001</v>
      </c>
      <c r="C1343" s="3">
        <v>2911</v>
      </c>
      <c r="D1343" s="4">
        <v>37980</v>
      </c>
      <c r="E1343" t="s">
        <v>1614</v>
      </c>
      <c r="F1343" s="4" t="s">
        <v>1341</v>
      </c>
      <c r="G1343" s="5">
        <v>1723</v>
      </c>
      <c r="H1343" s="6">
        <v>0.53828310000000001</v>
      </c>
      <c r="I1343" s="7">
        <v>118.199</v>
      </c>
      <c r="J1343" s="2">
        <v>81</v>
      </c>
      <c r="K1343">
        <v>1</v>
      </c>
    </row>
    <row r="1344" spans="1:12" x14ac:dyDescent="0.25">
      <c r="A1344">
        <v>11965</v>
      </c>
      <c r="B1344" s="2">
        <v>92.570580000000007</v>
      </c>
      <c r="C1344" s="3">
        <v>620</v>
      </c>
      <c r="D1344" s="4">
        <v>35620</v>
      </c>
      <c r="E1344" t="s">
        <v>2065</v>
      </c>
      <c r="F1344" s="4" t="s">
        <v>1280</v>
      </c>
      <c r="G1344" s="5">
        <v>435</v>
      </c>
      <c r="H1344" s="6">
        <v>0.58715589999999995</v>
      </c>
      <c r="I1344" s="7">
        <v>109.75</v>
      </c>
      <c r="J1344" s="2">
        <v>34.5</v>
      </c>
      <c r="K1344">
        <v>2</v>
      </c>
    </row>
    <row r="1345" spans="1:12" x14ac:dyDescent="0.25">
      <c r="A1345">
        <v>33606</v>
      </c>
      <c r="B1345" s="2">
        <v>92.567980000000006</v>
      </c>
      <c r="C1345" s="3">
        <v>17944</v>
      </c>
      <c r="D1345" s="4">
        <v>45300</v>
      </c>
      <c r="E1345" t="s">
        <v>6919</v>
      </c>
      <c r="F1345" s="4" t="s">
        <v>6689</v>
      </c>
      <c r="G1345" s="5">
        <v>10447</v>
      </c>
      <c r="H1345" s="6">
        <v>0.65208650000000001</v>
      </c>
      <c r="I1345" s="7">
        <v>98.527000000000001</v>
      </c>
      <c r="J1345" s="2">
        <v>37.066699999999997</v>
      </c>
      <c r="K1345">
        <v>15</v>
      </c>
      <c r="L1345" s="2">
        <v>33.9</v>
      </c>
    </row>
    <row r="1346" spans="1:12" x14ac:dyDescent="0.25">
      <c r="A1346">
        <v>94086</v>
      </c>
      <c r="B1346" s="2">
        <v>92.557389999999998</v>
      </c>
      <c r="C1346" s="3">
        <v>47050</v>
      </c>
      <c r="D1346" s="4">
        <v>41940</v>
      </c>
      <c r="E1346" t="s">
        <v>13788</v>
      </c>
      <c r="F1346" s="4" t="s">
        <v>15368</v>
      </c>
      <c r="G1346" s="5">
        <v>33804</v>
      </c>
      <c r="H1346" s="6">
        <v>0.59374629999999995</v>
      </c>
      <c r="I1346" s="7">
        <v>108.57</v>
      </c>
      <c r="J1346" s="2">
        <v>32.2258</v>
      </c>
      <c r="K1346">
        <v>62</v>
      </c>
      <c r="L1346" s="2">
        <v>11.9</v>
      </c>
    </row>
    <row r="1347" spans="1:12" x14ac:dyDescent="0.25">
      <c r="A1347">
        <v>95051</v>
      </c>
      <c r="B1347" s="2">
        <v>92.540109999999999</v>
      </c>
      <c r="C1347" s="3">
        <v>54405</v>
      </c>
      <c r="D1347" s="4">
        <v>41940</v>
      </c>
      <c r="E1347" t="s">
        <v>14952</v>
      </c>
      <c r="F1347" s="4" t="s">
        <v>15368</v>
      </c>
      <c r="G1347" s="5">
        <v>38397</v>
      </c>
      <c r="H1347" s="6">
        <v>0.55971660000000001</v>
      </c>
      <c r="I1347" s="7">
        <v>114.419</v>
      </c>
      <c r="J1347" s="2">
        <v>38.159100000000002</v>
      </c>
      <c r="K1347">
        <v>44</v>
      </c>
      <c r="L1347" s="2">
        <v>40.6</v>
      </c>
    </row>
    <row r="1348" spans="1:12" x14ac:dyDescent="0.25">
      <c r="A1348">
        <v>2356</v>
      </c>
      <c r="B1348" s="2">
        <v>92.528989999999993</v>
      </c>
      <c r="C1348" s="3">
        <v>12923</v>
      </c>
      <c r="D1348" s="4">
        <v>39300</v>
      </c>
      <c r="E1348" t="s">
        <v>350</v>
      </c>
      <c r="F1348" s="4" t="s">
        <v>21</v>
      </c>
      <c r="G1348" s="5">
        <v>8074</v>
      </c>
      <c r="H1348" s="6">
        <v>0.53263159999999998</v>
      </c>
      <c r="I1348" s="7">
        <v>119.033</v>
      </c>
      <c r="J1348" s="2">
        <v>35</v>
      </c>
      <c r="K1348">
        <v>7</v>
      </c>
    </row>
    <row r="1349" spans="1:12" x14ac:dyDescent="0.25">
      <c r="A1349">
        <v>75028</v>
      </c>
      <c r="B1349" s="2">
        <v>92.520250000000004</v>
      </c>
      <c r="C1349" s="3">
        <v>44588</v>
      </c>
      <c r="D1349" s="4">
        <v>19100</v>
      </c>
      <c r="E1349" t="s">
        <v>13754</v>
      </c>
      <c r="F1349" s="4" t="s">
        <v>13752</v>
      </c>
      <c r="G1349" s="5">
        <v>28406</v>
      </c>
      <c r="H1349" s="6">
        <v>0.53573190000000004</v>
      </c>
      <c r="I1349" s="7">
        <v>118.434</v>
      </c>
      <c r="J1349" s="2">
        <v>43.714300000000001</v>
      </c>
      <c r="K1349">
        <v>14</v>
      </c>
      <c r="L1349" s="2">
        <v>70.599999999999994</v>
      </c>
    </row>
    <row r="1350" spans="1:12" x14ac:dyDescent="0.25">
      <c r="A1350">
        <v>56577</v>
      </c>
      <c r="B1350" s="2">
        <v>92.513440000000003</v>
      </c>
      <c r="C1350" s="3">
        <v>21</v>
      </c>
      <c r="E1350" t="s">
        <v>5516</v>
      </c>
      <c r="F1350" s="4" t="s">
        <v>10428</v>
      </c>
      <c r="G1350" s="5">
        <v>21</v>
      </c>
      <c r="H1350" s="6">
        <v>0.63636360000000003</v>
      </c>
      <c r="I1350" s="7">
        <v>101.042</v>
      </c>
    </row>
    <row r="1351" spans="1:12" x14ac:dyDescent="0.25">
      <c r="A1351">
        <v>94597</v>
      </c>
      <c r="B1351" s="2">
        <v>92.509609999999995</v>
      </c>
      <c r="C1351" s="3">
        <v>20645</v>
      </c>
      <c r="D1351" s="4">
        <v>41860</v>
      </c>
      <c r="E1351" t="s">
        <v>15790</v>
      </c>
      <c r="F1351" s="4" t="s">
        <v>15368</v>
      </c>
      <c r="G1351" s="5">
        <v>15951</v>
      </c>
      <c r="H1351" s="6">
        <v>0.61594890000000002</v>
      </c>
      <c r="I1351" s="7">
        <v>104.542</v>
      </c>
      <c r="J1351" s="2">
        <v>36.181800000000003</v>
      </c>
      <c r="K1351">
        <v>22</v>
      </c>
      <c r="L1351" s="2">
        <v>29.3</v>
      </c>
    </row>
    <row r="1352" spans="1:12" x14ac:dyDescent="0.25">
      <c r="A1352">
        <v>1505</v>
      </c>
      <c r="B1352" s="2">
        <v>92.50506</v>
      </c>
      <c r="C1352" s="3">
        <v>4399</v>
      </c>
      <c r="D1352" s="4">
        <v>49340</v>
      </c>
      <c r="E1352" t="s">
        <v>165</v>
      </c>
      <c r="F1352" s="4" t="s">
        <v>21</v>
      </c>
      <c r="G1352" s="5">
        <v>3148</v>
      </c>
      <c r="H1352" s="6">
        <v>0.53636070000000002</v>
      </c>
      <c r="I1352" s="7">
        <v>118.28100000000001</v>
      </c>
      <c r="J1352" s="2">
        <v>38.857100000000003</v>
      </c>
      <c r="K1352">
        <v>7</v>
      </c>
    </row>
    <row r="1353" spans="1:12" x14ac:dyDescent="0.25">
      <c r="A1353">
        <v>8816</v>
      </c>
      <c r="B1353" s="2">
        <v>92.496539999999996</v>
      </c>
      <c r="C1353" s="3">
        <v>46669</v>
      </c>
      <c r="D1353" s="4">
        <v>35620</v>
      </c>
      <c r="E1353" t="s">
        <v>1751</v>
      </c>
      <c r="F1353" s="4" t="s">
        <v>1341</v>
      </c>
      <c r="G1353" s="5">
        <v>32408</v>
      </c>
      <c r="H1353" s="6">
        <v>0.53974319999999998</v>
      </c>
      <c r="I1353" s="7">
        <v>117.69</v>
      </c>
      <c r="J1353" s="2">
        <v>31.3171</v>
      </c>
      <c r="K1353">
        <v>41</v>
      </c>
      <c r="L1353" s="2">
        <v>9.5</v>
      </c>
    </row>
    <row r="1354" spans="1:12" x14ac:dyDescent="0.25">
      <c r="A1354">
        <v>28647</v>
      </c>
      <c r="B1354" s="2">
        <v>92.488759999999999</v>
      </c>
      <c r="C1354" s="3">
        <v>140</v>
      </c>
      <c r="D1354" s="4">
        <v>25860</v>
      </c>
      <c r="E1354" t="s">
        <v>6048</v>
      </c>
      <c r="F1354" s="4" t="s">
        <v>5642</v>
      </c>
      <c r="G1354" s="5">
        <v>94</v>
      </c>
      <c r="H1354" s="6">
        <v>0.8</v>
      </c>
      <c r="I1354" s="7">
        <v>72.679000000000002</v>
      </c>
    </row>
    <row r="1355" spans="1:12" x14ac:dyDescent="0.25">
      <c r="A1355">
        <v>3823</v>
      </c>
      <c r="B1355" s="2">
        <v>92.488460000000003</v>
      </c>
      <c r="C1355" s="3">
        <v>1983</v>
      </c>
      <c r="D1355" s="4">
        <v>14460</v>
      </c>
      <c r="E1355" t="s">
        <v>656</v>
      </c>
      <c r="F1355" s="4" t="s">
        <v>520</v>
      </c>
      <c r="G1355" s="5">
        <v>1169</v>
      </c>
      <c r="H1355" s="6">
        <v>0.52820520000000004</v>
      </c>
      <c r="I1355" s="7">
        <v>119.583</v>
      </c>
      <c r="J1355" s="2">
        <v>50</v>
      </c>
      <c r="K1355">
        <v>1</v>
      </c>
    </row>
    <row r="1356" spans="1:12" x14ac:dyDescent="0.25">
      <c r="A1356">
        <v>10989</v>
      </c>
      <c r="B1356" s="2">
        <v>92.486440000000002</v>
      </c>
      <c r="C1356" s="3">
        <v>10112</v>
      </c>
      <c r="D1356" s="4">
        <v>35620</v>
      </c>
      <c r="E1356" t="s">
        <v>1884</v>
      </c>
      <c r="F1356" s="4" t="s">
        <v>1280</v>
      </c>
      <c r="G1356" s="5">
        <v>7276</v>
      </c>
      <c r="H1356" s="6">
        <v>0.50130549999999996</v>
      </c>
      <c r="I1356" s="7">
        <v>124.227</v>
      </c>
      <c r="J1356" s="2">
        <v>33.75</v>
      </c>
      <c r="K1356">
        <v>4</v>
      </c>
    </row>
    <row r="1357" spans="1:12" x14ac:dyDescent="0.25">
      <c r="A1357">
        <v>10930</v>
      </c>
      <c r="B1357" s="2">
        <v>92.483360000000005</v>
      </c>
      <c r="C1357" s="3">
        <v>8937</v>
      </c>
      <c r="D1357" s="4">
        <v>35620</v>
      </c>
      <c r="E1357" t="s">
        <v>1861</v>
      </c>
      <c r="F1357" s="4" t="s">
        <v>1280</v>
      </c>
      <c r="G1357" s="5">
        <v>5567</v>
      </c>
      <c r="H1357" s="6">
        <v>0.46605600000000003</v>
      </c>
      <c r="I1357" s="7">
        <v>130.31299999999999</v>
      </c>
      <c r="J1357" s="2">
        <v>42.5</v>
      </c>
      <c r="K1357">
        <v>4</v>
      </c>
    </row>
    <row r="1358" spans="1:12" x14ac:dyDescent="0.25">
      <c r="A1358">
        <v>8062</v>
      </c>
      <c r="B1358" s="2">
        <v>92.479569999999995</v>
      </c>
      <c r="C1358" s="3">
        <v>15810</v>
      </c>
      <c r="D1358" s="4">
        <v>37980</v>
      </c>
      <c r="E1358" t="s">
        <v>1615</v>
      </c>
      <c r="F1358" s="4" t="s">
        <v>1341</v>
      </c>
      <c r="G1358" s="5">
        <v>10303</v>
      </c>
      <c r="H1358" s="6">
        <v>0.44904889999999997</v>
      </c>
      <c r="I1358" s="7">
        <v>133.244</v>
      </c>
      <c r="J1358" s="2">
        <v>41.25</v>
      </c>
      <c r="K1358">
        <v>4</v>
      </c>
    </row>
    <row r="1359" spans="1:12" x14ac:dyDescent="0.25">
      <c r="A1359">
        <v>10516</v>
      </c>
      <c r="B1359" s="2">
        <v>92.476159999999993</v>
      </c>
      <c r="C1359" s="3">
        <v>5327</v>
      </c>
      <c r="D1359" s="4">
        <v>35620</v>
      </c>
      <c r="E1359" t="s">
        <v>1801</v>
      </c>
      <c r="F1359" s="4" t="s">
        <v>1280</v>
      </c>
      <c r="G1359" s="5">
        <v>3898</v>
      </c>
      <c r="H1359" s="6">
        <v>0.52231910000000004</v>
      </c>
      <c r="I1359" s="7">
        <v>120.45099999999999</v>
      </c>
      <c r="J1359" s="2">
        <v>36.6</v>
      </c>
      <c r="K1359">
        <v>10</v>
      </c>
      <c r="L1359" s="2">
        <v>31.1</v>
      </c>
    </row>
    <row r="1360" spans="1:12" x14ac:dyDescent="0.25">
      <c r="A1360">
        <v>7435</v>
      </c>
      <c r="B1360" s="2">
        <v>92.474850000000004</v>
      </c>
      <c r="C1360" s="3">
        <v>2282</v>
      </c>
      <c r="D1360" s="4">
        <v>35620</v>
      </c>
      <c r="E1360" t="s">
        <v>1428</v>
      </c>
      <c r="F1360" s="4" t="s">
        <v>1341</v>
      </c>
      <c r="G1360" s="5">
        <v>1628</v>
      </c>
      <c r="H1360" s="6">
        <v>0.4938575</v>
      </c>
      <c r="I1360" s="7">
        <v>125.363</v>
      </c>
      <c r="J1360" s="2">
        <v>42</v>
      </c>
      <c r="K1360">
        <v>1</v>
      </c>
    </row>
    <row r="1361" spans="1:12" x14ac:dyDescent="0.25">
      <c r="A1361">
        <v>94019</v>
      </c>
      <c r="B1361" s="2">
        <v>92.471239999999995</v>
      </c>
      <c r="C1361" s="3">
        <v>18381</v>
      </c>
      <c r="D1361" s="4">
        <v>41860</v>
      </c>
      <c r="E1361" t="s">
        <v>15746</v>
      </c>
      <c r="F1361" s="4" t="s">
        <v>15368</v>
      </c>
      <c r="G1361" s="5">
        <v>13437</v>
      </c>
      <c r="H1361" s="6">
        <v>0.5055444</v>
      </c>
      <c r="I1361" s="7">
        <v>123.34</v>
      </c>
      <c r="J1361" s="2">
        <v>39.2941</v>
      </c>
      <c r="K1361">
        <v>17</v>
      </c>
      <c r="L1361" s="2">
        <v>46.8</v>
      </c>
    </row>
    <row r="1362" spans="1:12" x14ac:dyDescent="0.25">
      <c r="A1362">
        <v>63144</v>
      </c>
      <c r="B1362" s="2">
        <v>92.466480000000004</v>
      </c>
      <c r="C1362" s="3">
        <v>8821</v>
      </c>
      <c r="D1362" s="4">
        <v>41180</v>
      </c>
      <c r="E1362" t="s">
        <v>9297</v>
      </c>
      <c r="F1362" s="4" t="s">
        <v>12102</v>
      </c>
      <c r="G1362" s="5">
        <v>6438</v>
      </c>
      <c r="H1362" s="6">
        <v>0.64383349999999995</v>
      </c>
      <c r="I1362" s="7">
        <v>99.412000000000006</v>
      </c>
      <c r="J1362" s="2">
        <v>39.7273</v>
      </c>
      <c r="K1362">
        <v>11</v>
      </c>
      <c r="L1362" s="2">
        <v>49.1</v>
      </c>
    </row>
    <row r="1363" spans="1:12" x14ac:dyDescent="0.25">
      <c r="A1363">
        <v>20607</v>
      </c>
      <c r="B1363" s="2">
        <v>92.463300000000004</v>
      </c>
      <c r="C1363" s="3">
        <v>9729</v>
      </c>
      <c r="D1363" s="4">
        <v>47900</v>
      </c>
      <c r="E1363" t="s">
        <v>4363</v>
      </c>
      <c r="F1363" s="4" t="s">
        <v>4361</v>
      </c>
      <c r="G1363" s="5">
        <v>6824</v>
      </c>
      <c r="H1363" s="6">
        <v>0.40747250000000002</v>
      </c>
      <c r="I1363" s="7">
        <v>140.208</v>
      </c>
      <c r="J1363" s="2">
        <v>48</v>
      </c>
      <c r="K1363">
        <v>1</v>
      </c>
    </row>
    <row r="1364" spans="1:12" x14ac:dyDescent="0.25">
      <c r="A1364">
        <v>7432</v>
      </c>
      <c r="B1364" s="2">
        <v>92.460430000000002</v>
      </c>
      <c r="C1364" s="3">
        <v>7229</v>
      </c>
      <c r="D1364" s="4">
        <v>35620</v>
      </c>
      <c r="E1364" t="s">
        <v>1427</v>
      </c>
      <c r="F1364" s="4" t="s">
        <v>1341</v>
      </c>
      <c r="G1364" s="5">
        <v>5142</v>
      </c>
      <c r="H1364" s="6">
        <v>0.53461689999999995</v>
      </c>
      <c r="I1364" s="7">
        <v>118.182</v>
      </c>
      <c r="J1364" s="2">
        <v>37.75</v>
      </c>
      <c r="K1364">
        <v>8</v>
      </c>
    </row>
    <row r="1365" spans="1:12" x14ac:dyDescent="0.25">
      <c r="A1365">
        <v>19063</v>
      </c>
      <c r="B1365" s="2">
        <v>92.452870000000004</v>
      </c>
      <c r="C1365" s="3">
        <v>35875</v>
      </c>
      <c r="D1365" s="4">
        <v>37980</v>
      </c>
      <c r="E1365" t="s">
        <v>4211</v>
      </c>
      <c r="F1365" s="4" t="s">
        <v>3003</v>
      </c>
      <c r="G1365" s="5">
        <v>26482</v>
      </c>
      <c r="H1365" s="6">
        <v>0.52199519999999999</v>
      </c>
      <c r="I1365" s="7">
        <v>120.325</v>
      </c>
      <c r="J1365" s="2">
        <v>38.580599999999997</v>
      </c>
      <c r="K1365">
        <v>31</v>
      </c>
      <c r="L1365" s="2">
        <v>42.8</v>
      </c>
    </row>
    <row r="1366" spans="1:12" x14ac:dyDescent="0.25">
      <c r="A1366">
        <v>21797</v>
      </c>
      <c r="B1366" s="2">
        <v>92.445179999999993</v>
      </c>
      <c r="C1366" s="3">
        <v>8159</v>
      </c>
      <c r="D1366" s="4">
        <v>12580</v>
      </c>
      <c r="E1366" t="s">
        <v>1669</v>
      </c>
      <c r="F1366" s="4" t="s">
        <v>4361</v>
      </c>
      <c r="G1366" s="5">
        <v>5644</v>
      </c>
      <c r="H1366" s="6">
        <v>0.42462349999999999</v>
      </c>
      <c r="I1366" s="7">
        <v>137.083</v>
      </c>
      <c r="J1366" s="2">
        <v>38.799999999999997</v>
      </c>
      <c r="K1366">
        <v>5</v>
      </c>
    </row>
    <row r="1367" spans="1:12" x14ac:dyDescent="0.25">
      <c r="A1367">
        <v>92011</v>
      </c>
      <c r="B1367" s="2">
        <v>92.439840000000004</v>
      </c>
      <c r="C1367" s="3">
        <v>23882</v>
      </c>
      <c r="D1367" s="4">
        <v>41740</v>
      </c>
      <c r="E1367" t="s">
        <v>14022</v>
      </c>
      <c r="F1367" s="4" t="s">
        <v>15368</v>
      </c>
      <c r="G1367" s="5">
        <v>16662</v>
      </c>
      <c r="H1367" s="6">
        <v>0.58648420000000001</v>
      </c>
      <c r="I1367" s="7">
        <v>109.05500000000001</v>
      </c>
      <c r="J1367" s="2">
        <v>37.692300000000003</v>
      </c>
      <c r="K1367">
        <v>13</v>
      </c>
      <c r="L1367" s="2">
        <v>37.4</v>
      </c>
    </row>
    <row r="1368" spans="1:12" x14ac:dyDescent="0.25">
      <c r="A1368">
        <v>53045</v>
      </c>
      <c r="B1368" s="2">
        <v>92.432209999999998</v>
      </c>
      <c r="C1368" s="3">
        <v>21291</v>
      </c>
      <c r="D1368" s="4">
        <v>33340</v>
      </c>
      <c r="E1368" t="s">
        <v>166</v>
      </c>
      <c r="F1368" s="4" t="s">
        <v>10031</v>
      </c>
      <c r="G1368" s="5">
        <v>15265</v>
      </c>
      <c r="H1368" s="6">
        <v>0.57657539999999996</v>
      </c>
      <c r="I1368" s="7">
        <v>110.759</v>
      </c>
      <c r="J1368" s="2">
        <v>37.833300000000001</v>
      </c>
      <c r="K1368">
        <v>24</v>
      </c>
      <c r="L1368" s="2">
        <v>38.299999999999997</v>
      </c>
    </row>
    <row r="1369" spans="1:12" x14ac:dyDescent="0.25">
      <c r="A1369">
        <v>57108</v>
      </c>
      <c r="B1369" s="2">
        <v>92.425489999999996</v>
      </c>
      <c r="C1369" s="3">
        <v>18729</v>
      </c>
      <c r="D1369" s="4">
        <v>43620</v>
      </c>
      <c r="E1369" t="s">
        <v>10909</v>
      </c>
      <c r="F1369" s="4" t="s">
        <v>10877</v>
      </c>
      <c r="G1369" s="5">
        <v>12767</v>
      </c>
      <c r="H1369" s="6">
        <v>0.54597430000000002</v>
      </c>
      <c r="I1369" s="7">
        <v>115.964</v>
      </c>
      <c r="J1369" s="2">
        <v>46.2</v>
      </c>
      <c r="K1369">
        <v>5</v>
      </c>
    </row>
    <row r="1370" spans="1:12" x14ac:dyDescent="0.25">
      <c r="A1370">
        <v>24437</v>
      </c>
      <c r="B1370" s="2">
        <v>92.422200000000004</v>
      </c>
      <c r="C1370" s="3">
        <v>1277</v>
      </c>
      <c r="D1370" s="4">
        <v>44420</v>
      </c>
      <c r="E1370" t="s">
        <v>5067</v>
      </c>
      <c r="F1370" s="4" t="s">
        <v>4335</v>
      </c>
      <c r="G1370" s="5">
        <v>972</v>
      </c>
      <c r="H1370" s="6">
        <v>0.46248719999999999</v>
      </c>
      <c r="I1370" s="7">
        <v>130.357</v>
      </c>
      <c r="J1370" s="2">
        <v>23</v>
      </c>
      <c r="K1370">
        <v>1</v>
      </c>
    </row>
    <row r="1371" spans="1:12" x14ac:dyDescent="0.25">
      <c r="A1371">
        <v>55340</v>
      </c>
      <c r="B1371" s="2">
        <v>92.420900000000003</v>
      </c>
      <c r="C1371" s="3">
        <v>6954</v>
      </c>
      <c r="D1371" s="4">
        <v>33460</v>
      </c>
      <c r="E1371" t="s">
        <v>10481</v>
      </c>
      <c r="F1371" s="4" t="s">
        <v>10428</v>
      </c>
      <c r="G1371" s="5">
        <v>4512</v>
      </c>
      <c r="H1371" s="6">
        <v>0.44858150000000002</v>
      </c>
      <c r="I1371" s="7">
        <v>132.75</v>
      </c>
      <c r="J1371" s="2">
        <v>47.25</v>
      </c>
      <c r="K1371">
        <v>4</v>
      </c>
    </row>
    <row r="1372" spans="1:12" x14ac:dyDescent="0.25">
      <c r="A1372">
        <v>94946</v>
      </c>
      <c r="B1372" s="2">
        <v>92.419690000000003</v>
      </c>
      <c r="C1372" s="3">
        <v>681</v>
      </c>
      <c r="D1372" s="4">
        <v>41860</v>
      </c>
      <c r="E1372" t="s">
        <v>15808</v>
      </c>
      <c r="F1372" s="4" t="s">
        <v>15368</v>
      </c>
      <c r="G1372" s="5">
        <v>554</v>
      </c>
      <c r="H1372" s="6">
        <v>0.4981949</v>
      </c>
      <c r="I1372" s="7">
        <v>124.167</v>
      </c>
      <c r="J1372" s="2">
        <v>24</v>
      </c>
      <c r="K1372">
        <v>1</v>
      </c>
    </row>
    <row r="1373" spans="1:12" x14ac:dyDescent="0.25">
      <c r="A1373">
        <v>89413</v>
      </c>
      <c r="B1373" s="2">
        <v>92.419439999999994</v>
      </c>
      <c r="C1373" s="3">
        <v>469</v>
      </c>
      <c r="D1373" s="4">
        <v>23820</v>
      </c>
      <c r="E1373" t="s">
        <v>15344</v>
      </c>
      <c r="F1373" s="4" t="s">
        <v>15318</v>
      </c>
      <c r="G1373" s="5">
        <v>444</v>
      </c>
      <c r="H1373" s="6">
        <v>0.51685389999999998</v>
      </c>
      <c r="I1373" s="7">
        <v>120.938</v>
      </c>
    </row>
    <row r="1374" spans="1:12" x14ac:dyDescent="0.25">
      <c r="A1374">
        <v>7470</v>
      </c>
      <c r="B1374" s="2">
        <v>92.410290000000003</v>
      </c>
      <c r="C1374" s="3">
        <v>55002</v>
      </c>
      <c r="D1374" s="4">
        <v>35620</v>
      </c>
      <c r="E1374" t="s">
        <v>794</v>
      </c>
      <c r="F1374" s="4" t="s">
        <v>1341</v>
      </c>
      <c r="G1374" s="5">
        <v>37786</v>
      </c>
      <c r="H1374" s="6">
        <v>0.50308310000000001</v>
      </c>
      <c r="I1374" s="7">
        <v>123.31399999999999</v>
      </c>
      <c r="J1374" s="2">
        <v>30.933299999999999</v>
      </c>
      <c r="K1374">
        <v>30</v>
      </c>
      <c r="L1374" s="2">
        <v>8.8000000000000007</v>
      </c>
    </row>
    <row r="1375" spans="1:12" x14ac:dyDescent="0.25">
      <c r="A1375">
        <v>48130</v>
      </c>
      <c r="B1375" s="2">
        <v>92.398889999999994</v>
      </c>
      <c r="C1375" s="3">
        <v>15208</v>
      </c>
      <c r="D1375" s="4">
        <v>11460</v>
      </c>
      <c r="E1375" t="s">
        <v>997</v>
      </c>
      <c r="F1375" s="4" t="s">
        <v>9106</v>
      </c>
      <c r="G1375" s="5">
        <v>9822</v>
      </c>
      <c r="H1375" s="6">
        <v>0.57619869999999995</v>
      </c>
      <c r="I1375" s="7">
        <v>110.631</v>
      </c>
      <c r="J1375" s="2">
        <v>45.666699999999999</v>
      </c>
      <c r="K1375">
        <v>15</v>
      </c>
      <c r="L1375" s="2">
        <v>79.3</v>
      </c>
    </row>
    <row r="1376" spans="1:12" x14ac:dyDescent="0.25">
      <c r="A1376">
        <v>68526</v>
      </c>
      <c r="B1376" s="2">
        <v>92.395709999999994</v>
      </c>
      <c r="C1376" s="3">
        <v>5236</v>
      </c>
      <c r="D1376" s="4">
        <v>30700</v>
      </c>
      <c r="E1376" t="s">
        <v>230</v>
      </c>
      <c r="F1376" s="4" t="s">
        <v>12738</v>
      </c>
      <c r="G1376" s="5">
        <v>3486</v>
      </c>
      <c r="H1376" s="6">
        <v>0.59896729999999998</v>
      </c>
      <c r="I1376" s="7">
        <v>106.678</v>
      </c>
      <c r="J1376" s="2">
        <v>33.5</v>
      </c>
      <c r="K1376">
        <v>2</v>
      </c>
    </row>
    <row r="1377" spans="1:12" x14ac:dyDescent="0.25">
      <c r="A1377">
        <v>20677</v>
      </c>
      <c r="B1377" s="2">
        <v>92.39452</v>
      </c>
      <c r="C1377" s="3">
        <v>2269</v>
      </c>
      <c r="D1377" s="4">
        <v>47900</v>
      </c>
      <c r="E1377" t="s">
        <v>4398</v>
      </c>
      <c r="F1377" s="4" t="s">
        <v>4361</v>
      </c>
      <c r="G1377" s="5">
        <v>1473</v>
      </c>
      <c r="H1377" s="6">
        <v>0.39755770000000001</v>
      </c>
      <c r="I1377" s="7">
        <v>141.447</v>
      </c>
    </row>
    <row r="1378" spans="1:12" x14ac:dyDescent="0.25">
      <c r="A1378">
        <v>3870</v>
      </c>
      <c r="B1378" s="2">
        <v>92.393169999999998</v>
      </c>
      <c r="C1378" s="3">
        <v>5291</v>
      </c>
      <c r="D1378" s="4">
        <v>14460</v>
      </c>
      <c r="E1378" t="s">
        <v>686</v>
      </c>
      <c r="F1378" s="4" t="s">
        <v>520</v>
      </c>
      <c r="G1378" s="5">
        <v>4152</v>
      </c>
      <c r="H1378" s="6">
        <v>0.48976639999999999</v>
      </c>
      <c r="I1378" s="7">
        <v>125.429</v>
      </c>
      <c r="J1378" s="2">
        <v>45.666699999999999</v>
      </c>
      <c r="K1378">
        <v>3</v>
      </c>
    </row>
    <row r="1379" spans="1:12" x14ac:dyDescent="0.25">
      <c r="A1379">
        <v>96825</v>
      </c>
      <c r="B1379" s="2">
        <v>92.386859999999999</v>
      </c>
      <c r="C1379" s="3">
        <v>29770</v>
      </c>
      <c r="D1379" s="4">
        <v>46520</v>
      </c>
      <c r="E1379" t="s">
        <v>16169</v>
      </c>
      <c r="F1379" s="4" t="s">
        <v>16099</v>
      </c>
      <c r="G1379" s="5">
        <v>22250</v>
      </c>
      <c r="H1379" s="6">
        <v>0.53011240000000004</v>
      </c>
      <c r="I1379" s="7">
        <v>118.45099999999999</v>
      </c>
      <c r="J1379" s="2">
        <v>29</v>
      </c>
      <c r="K1379">
        <v>9</v>
      </c>
    </row>
    <row r="1380" spans="1:12" x14ac:dyDescent="0.25">
      <c r="A1380">
        <v>68527</v>
      </c>
      <c r="B1380" s="2">
        <v>92.381420000000006</v>
      </c>
      <c r="C1380" s="3">
        <v>684</v>
      </c>
      <c r="D1380" s="4">
        <v>30700</v>
      </c>
      <c r="E1380" t="s">
        <v>230</v>
      </c>
      <c r="F1380" s="4" t="s">
        <v>12738</v>
      </c>
      <c r="G1380" s="5">
        <v>505</v>
      </c>
      <c r="H1380" s="6">
        <v>0.51383400000000001</v>
      </c>
      <c r="I1380" s="7">
        <v>121.25</v>
      </c>
      <c r="J1380" s="2">
        <v>57</v>
      </c>
      <c r="K1380">
        <v>1</v>
      </c>
    </row>
    <row r="1381" spans="1:12" x14ac:dyDescent="0.25">
      <c r="A1381">
        <v>30342</v>
      </c>
      <c r="B1381" s="2">
        <v>92.376410000000007</v>
      </c>
      <c r="C1381" s="3">
        <v>30843</v>
      </c>
      <c r="D1381" s="4">
        <v>12060</v>
      </c>
      <c r="E1381" t="s">
        <v>2948</v>
      </c>
      <c r="F1381" s="4" t="s">
        <v>6363</v>
      </c>
      <c r="G1381" s="5">
        <v>20368</v>
      </c>
      <c r="H1381" s="6">
        <v>0.59696579999999999</v>
      </c>
      <c r="I1381" s="7">
        <v>106.84</v>
      </c>
      <c r="J1381" s="2">
        <v>32.666699999999999</v>
      </c>
      <c r="K1381">
        <v>27</v>
      </c>
      <c r="L1381" s="2">
        <v>13.5</v>
      </c>
    </row>
    <row r="1382" spans="1:12" x14ac:dyDescent="0.25">
      <c r="A1382">
        <v>32312</v>
      </c>
      <c r="B1382" s="2">
        <v>92.366429999999994</v>
      </c>
      <c r="C1382" s="3">
        <v>31686</v>
      </c>
      <c r="D1382" s="4">
        <v>45220</v>
      </c>
      <c r="E1382" t="s">
        <v>6747</v>
      </c>
      <c r="F1382" s="4" t="s">
        <v>6689</v>
      </c>
      <c r="G1382" s="5">
        <v>21377</v>
      </c>
      <c r="H1382" s="6">
        <v>0.60200209999999998</v>
      </c>
      <c r="I1382" s="7">
        <v>105.961</v>
      </c>
      <c r="J1382" s="2">
        <v>35.241399999999999</v>
      </c>
      <c r="K1382">
        <v>29</v>
      </c>
      <c r="L1382" s="2">
        <v>24.8</v>
      </c>
    </row>
    <row r="1383" spans="1:12" x14ac:dyDescent="0.25">
      <c r="A1383">
        <v>55108</v>
      </c>
      <c r="B1383" s="2">
        <v>92.358959999999996</v>
      </c>
      <c r="C1383" s="3">
        <v>15404</v>
      </c>
      <c r="D1383" s="4">
        <v>33460</v>
      </c>
      <c r="E1383" t="s">
        <v>5025</v>
      </c>
      <c r="F1383" s="4" t="s">
        <v>10428</v>
      </c>
      <c r="G1383" s="5">
        <v>9831</v>
      </c>
      <c r="H1383" s="6">
        <v>0.67256640000000001</v>
      </c>
      <c r="I1383" s="7">
        <v>93.710999999999999</v>
      </c>
      <c r="J1383" s="2">
        <v>36.936199999999999</v>
      </c>
      <c r="K1383">
        <v>47</v>
      </c>
      <c r="L1383" s="2">
        <v>33.200000000000003</v>
      </c>
    </row>
    <row r="1384" spans="1:12" x14ac:dyDescent="0.25">
      <c r="A1384">
        <v>53202</v>
      </c>
      <c r="B1384" s="2">
        <v>92.352239999999995</v>
      </c>
      <c r="C1384" s="3">
        <v>23947</v>
      </c>
      <c r="D1384" s="4">
        <v>33340</v>
      </c>
      <c r="E1384" t="s">
        <v>10098</v>
      </c>
      <c r="F1384" s="4" t="s">
        <v>10031</v>
      </c>
      <c r="G1384" s="5">
        <v>18228</v>
      </c>
      <c r="H1384" s="6">
        <v>0.66310069999999999</v>
      </c>
      <c r="I1384" s="7">
        <v>95.346000000000004</v>
      </c>
      <c r="J1384" s="2">
        <v>38.965499999999999</v>
      </c>
      <c r="K1384">
        <v>29</v>
      </c>
      <c r="L1384" s="2">
        <v>44.9</v>
      </c>
    </row>
    <row r="1385" spans="1:12" x14ac:dyDescent="0.25">
      <c r="A1385">
        <v>50226</v>
      </c>
      <c r="B1385" s="2">
        <v>92.347049999999996</v>
      </c>
      <c r="C1385" s="3">
        <v>5369</v>
      </c>
      <c r="D1385" s="4">
        <v>19780</v>
      </c>
      <c r="E1385" t="s">
        <v>6941</v>
      </c>
      <c r="F1385" s="4" t="s">
        <v>9593</v>
      </c>
      <c r="G1385" s="5">
        <v>3453</v>
      </c>
      <c r="H1385" s="6">
        <v>0.49855240000000001</v>
      </c>
      <c r="I1385" s="7">
        <v>123.75</v>
      </c>
      <c r="J1385" s="2">
        <v>74</v>
      </c>
      <c r="K1385">
        <v>1</v>
      </c>
    </row>
    <row r="1386" spans="1:12" x14ac:dyDescent="0.25">
      <c r="A1386">
        <v>81224</v>
      </c>
      <c r="B1386" s="2">
        <v>92.345609999999994</v>
      </c>
      <c r="C1386" s="3">
        <v>3677</v>
      </c>
      <c r="E1386" t="s">
        <v>14613</v>
      </c>
      <c r="F1386" s="4" t="s">
        <v>14477</v>
      </c>
      <c r="G1386" s="5">
        <v>2601</v>
      </c>
      <c r="H1386" s="6">
        <v>0.70676399999999995</v>
      </c>
      <c r="I1386" s="7">
        <v>87.745000000000005</v>
      </c>
      <c r="J1386" s="2">
        <v>53.333300000000001</v>
      </c>
      <c r="K1386">
        <v>3</v>
      </c>
    </row>
    <row r="1387" spans="1:12" x14ac:dyDescent="0.25">
      <c r="A1387">
        <v>7436</v>
      </c>
      <c r="B1387" s="2">
        <v>92.3429</v>
      </c>
      <c r="C1387" s="3">
        <v>12913</v>
      </c>
      <c r="D1387" s="4">
        <v>35620</v>
      </c>
      <c r="E1387" t="s">
        <v>493</v>
      </c>
      <c r="F1387" s="4" t="s">
        <v>1341</v>
      </c>
      <c r="G1387" s="5">
        <v>8722</v>
      </c>
      <c r="H1387" s="6">
        <v>0.49575780000000003</v>
      </c>
      <c r="I1387" s="7">
        <v>124.16</v>
      </c>
      <c r="J1387" s="2">
        <v>31.916699999999999</v>
      </c>
      <c r="K1387">
        <v>12</v>
      </c>
      <c r="L1387" s="2">
        <v>10.9</v>
      </c>
    </row>
    <row r="1388" spans="1:12" x14ac:dyDescent="0.25">
      <c r="A1388">
        <v>50061</v>
      </c>
      <c r="B1388" s="2">
        <v>92.340509999999995</v>
      </c>
      <c r="C1388" s="3">
        <v>1628</v>
      </c>
      <c r="D1388" s="4">
        <v>19780</v>
      </c>
      <c r="E1388" t="s">
        <v>6371</v>
      </c>
      <c r="F1388" s="4" t="s">
        <v>9593</v>
      </c>
      <c r="G1388" s="5">
        <v>1254</v>
      </c>
      <c r="H1388" s="6">
        <v>0.49800800000000001</v>
      </c>
      <c r="I1388" s="7">
        <v>123.75</v>
      </c>
      <c r="J1388" s="2">
        <v>50.666699999999999</v>
      </c>
      <c r="K1388">
        <v>3</v>
      </c>
    </row>
    <row r="1389" spans="1:12" x14ac:dyDescent="0.25">
      <c r="A1389">
        <v>89138</v>
      </c>
      <c r="B1389" s="2">
        <v>92.338210000000004</v>
      </c>
      <c r="C1389" s="3">
        <v>13119</v>
      </c>
      <c r="D1389" s="4">
        <v>29820</v>
      </c>
      <c r="E1389" t="s">
        <v>15235</v>
      </c>
      <c r="F1389" s="4" t="s">
        <v>15318</v>
      </c>
      <c r="G1389" s="5">
        <v>8342</v>
      </c>
      <c r="H1389" s="6">
        <v>0.51953970000000005</v>
      </c>
      <c r="I1389" s="7">
        <v>120.02200000000001</v>
      </c>
      <c r="J1389" s="2">
        <v>42.666699999999999</v>
      </c>
      <c r="K1389">
        <v>3</v>
      </c>
    </row>
    <row r="1390" spans="1:12" x14ac:dyDescent="0.25">
      <c r="A1390">
        <v>80301</v>
      </c>
      <c r="B1390" s="2">
        <v>92.332080000000005</v>
      </c>
      <c r="C1390" s="3">
        <v>23979</v>
      </c>
      <c r="D1390" s="4">
        <v>14500</v>
      </c>
      <c r="E1390" t="s">
        <v>11423</v>
      </c>
      <c r="F1390" s="4" t="s">
        <v>14477</v>
      </c>
      <c r="G1390" s="5">
        <v>17285</v>
      </c>
      <c r="H1390" s="6">
        <v>0.63751009999999997</v>
      </c>
      <c r="I1390" s="7">
        <v>99.566000000000003</v>
      </c>
      <c r="J1390" s="2">
        <v>36.113599999999998</v>
      </c>
      <c r="K1390">
        <v>44</v>
      </c>
      <c r="L1390" s="2">
        <v>28.8</v>
      </c>
    </row>
    <row r="1391" spans="1:12" x14ac:dyDescent="0.25">
      <c r="A1391">
        <v>22936</v>
      </c>
      <c r="B1391" s="2">
        <v>92.327150000000003</v>
      </c>
      <c r="C1391" s="3">
        <v>4754</v>
      </c>
      <c r="D1391" s="4">
        <v>16820</v>
      </c>
      <c r="E1391" t="s">
        <v>4754</v>
      </c>
      <c r="F1391" s="4" t="s">
        <v>4335</v>
      </c>
      <c r="G1391" s="5">
        <v>3355</v>
      </c>
      <c r="H1391" s="6">
        <v>0.5594635</v>
      </c>
      <c r="I1391" s="7">
        <v>113.04</v>
      </c>
      <c r="J1391" s="2">
        <v>33.75</v>
      </c>
      <c r="K1391">
        <v>8</v>
      </c>
    </row>
    <row r="1392" spans="1:12" x14ac:dyDescent="0.25">
      <c r="A1392">
        <v>5672</v>
      </c>
      <c r="B1392" s="2">
        <v>92.325580000000002</v>
      </c>
      <c r="C1392" s="3">
        <v>4370</v>
      </c>
      <c r="E1392" t="s">
        <v>1135</v>
      </c>
      <c r="F1392" s="4" t="s">
        <v>1030</v>
      </c>
      <c r="G1392" s="5">
        <v>3134</v>
      </c>
      <c r="H1392" s="6">
        <v>0.6031898</v>
      </c>
      <c r="I1392" s="7">
        <v>105.46599999999999</v>
      </c>
      <c r="J1392" s="2">
        <v>42.25</v>
      </c>
      <c r="K1392">
        <v>4</v>
      </c>
    </row>
    <row r="1393" spans="1:12" x14ac:dyDescent="0.25">
      <c r="A1393">
        <v>93067</v>
      </c>
      <c r="B1393" s="2">
        <v>92.324680000000001</v>
      </c>
      <c r="C1393" s="3">
        <v>640</v>
      </c>
      <c r="D1393" s="4">
        <v>42200</v>
      </c>
      <c r="E1393" t="s">
        <v>15615</v>
      </c>
      <c r="F1393" s="4" t="s">
        <v>15368</v>
      </c>
      <c r="G1393" s="5">
        <v>606</v>
      </c>
      <c r="H1393" s="6">
        <v>0.5996705</v>
      </c>
      <c r="I1393" s="7">
        <v>106.04900000000001</v>
      </c>
      <c r="J1393" s="2">
        <v>42</v>
      </c>
      <c r="K1393">
        <v>1</v>
      </c>
    </row>
    <row r="1394" spans="1:12" x14ac:dyDescent="0.25">
      <c r="A1394">
        <v>6378</v>
      </c>
      <c r="B1394" s="2">
        <v>92.323560000000001</v>
      </c>
      <c r="C1394" s="3">
        <v>5198</v>
      </c>
      <c r="D1394" s="4">
        <v>35980</v>
      </c>
      <c r="E1394" t="s">
        <v>931</v>
      </c>
      <c r="F1394" s="4" t="s">
        <v>1198</v>
      </c>
      <c r="G1394" s="5">
        <v>4085</v>
      </c>
      <c r="H1394" s="6">
        <v>0.56191869999999999</v>
      </c>
      <c r="I1394" s="7">
        <v>112.548</v>
      </c>
      <c r="J1394" s="2">
        <v>30.181799999999999</v>
      </c>
      <c r="K1394">
        <v>11</v>
      </c>
      <c r="L1394" s="2">
        <v>7</v>
      </c>
    </row>
    <row r="1395" spans="1:12" x14ac:dyDescent="0.25">
      <c r="A1395">
        <v>11725</v>
      </c>
      <c r="B1395" s="2">
        <v>92.317840000000004</v>
      </c>
      <c r="C1395" s="3">
        <v>28645</v>
      </c>
      <c r="D1395" s="4">
        <v>35620</v>
      </c>
      <c r="E1395" t="s">
        <v>1986</v>
      </c>
      <c r="F1395" s="4" t="s">
        <v>1280</v>
      </c>
      <c r="G1395" s="5">
        <v>19833</v>
      </c>
      <c r="H1395" s="6">
        <v>0.46805829999999998</v>
      </c>
      <c r="I1395" s="7">
        <v>128.75</v>
      </c>
      <c r="J1395" s="2">
        <v>40.473700000000001</v>
      </c>
      <c r="K1395">
        <v>19</v>
      </c>
      <c r="L1395" s="2">
        <v>54.2</v>
      </c>
    </row>
    <row r="1396" spans="1:12" x14ac:dyDescent="0.25">
      <c r="A1396">
        <v>3856</v>
      </c>
      <c r="B1396" s="2">
        <v>92.312839999999994</v>
      </c>
      <c r="C1396" s="3">
        <v>1625</v>
      </c>
      <c r="D1396" s="4">
        <v>14460</v>
      </c>
      <c r="E1396" t="s">
        <v>679</v>
      </c>
      <c r="F1396" s="4" t="s">
        <v>520</v>
      </c>
      <c r="G1396" s="5">
        <v>1078</v>
      </c>
      <c r="H1396" s="6">
        <v>0.54031510000000005</v>
      </c>
      <c r="I1396" s="7">
        <v>116.25</v>
      </c>
    </row>
    <row r="1397" spans="1:12" x14ac:dyDescent="0.25">
      <c r="A1397">
        <v>62711</v>
      </c>
      <c r="B1397" s="2">
        <v>92.309650000000005</v>
      </c>
      <c r="C1397" s="3">
        <v>16656</v>
      </c>
      <c r="D1397" s="4">
        <v>44100</v>
      </c>
      <c r="E1397" t="s">
        <v>76</v>
      </c>
      <c r="F1397" s="4" t="s">
        <v>11490</v>
      </c>
      <c r="G1397" s="5">
        <v>12185</v>
      </c>
      <c r="H1397" s="6">
        <v>0.56105369999999999</v>
      </c>
      <c r="I1397" s="7">
        <v>112.623</v>
      </c>
      <c r="J1397" s="2">
        <v>42</v>
      </c>
      <c r="K1397">
        <v>7</v>
      </c>
    </row>
    <row r="1398" spans="1:12" x14ac:dyDescent="0.25">
      <c r="A1398">
        <v>2021</v>
      </c>
      <c r="B1398" s="2">
        <v>92.302930000000003</v>
      </c>
      <c r="C1398" s="3">
        <v>22035</v>
      </c>
      <c r="D1398" s="4">
        <v>14460</v>
      </c>
      <c r="E1398" t="s">
        <v>287</v>
      </c>
      <c r="F1398" s="4" t="s">
        <v>21</v>
      </c>
      <c r="G1398" s="5">
        <v>15930</v>
      </c>
      <c r="H1398" s="6">
        <v>0.52454489999999998</v>
      </c>
      <c r="I1398" s="7">
        <v>118.931</v>
      </c>
      <c r="J1398" s="2">
        <v>32.1</v>
      </c>
      <c r="K1398">
        <v>10</v>
      </c>
      <c r="L1398" s="2">
        <v>11.5</v>
      </c>
    </row>
    <row r="1399" spans="1:12" x14ac:dyDescent="0.25">
      <c r="A1399">
        <v>21093</v>
      </c>
      <c r="B1399" s="2">
        <v>92.292559999999995</v>
      </c>
      <c r="C1399" s="3">
        <v>37383</v>
      </c>
      <c r="D1399" s="4">
        <v>12580</v>
      </c>
      <c r="E1399" t="s">
        <v>4488</v>
      </c>
      <c r="F1399" s="4" t="s">
        <v>4361</v>
      </c>
      <c r="G1399" s="5">
        <v>27377</v>
      </c>
      <c r="H1399" s="6">
        <v>0.56364829999999999</v>
      </c>
      <c r="I1399" s="7">
        <v>112.146</v>
      </c>
      <c r="J1399" s="2">
        <v>31.121200000000002</v>
      </c>
      <c r="K1399">
        <v>33</v>
      </c>
      <c r="L1399" s="2">
        <v>9.1</v>
      </c>
    </row>
    <row r="1400" spans="1:12" x14ac:dyDescent="0.25">
      <c r="A1400">
        <v>6333</v>
      </c>
      <c r="B1400" s="2">
        <v>92.284930000000003</v>
      </c>
      <c r="C1400" s="3">
        <v>6633</v>
      </c>
      <c r="D1400" s="4">
        <v>35980</v>
      </c>
      <c r="E1400" t="s">
        <v>1260</v>
      </c>
      <c r="F1400" s="4" t="s">
        <v>1198</v>
      </c>
      <c r="G1400" s="5">
        <v>4553</v>
      </c>
      <c r="H1400" s="6">
        <v>0.48880109999999999</v>
      </c>
      <c r="I1400" s="7">
        <v>125</v>
      </c>
      <c r="J1400" s="2">
        <v>36.333300000000001</v>
      </c>
      <c r="K1400">
        <v>3</v>
      </c>
    </row>
    <row r="1401" spans="1:12" x14ac:dyDescent="0.25">
      <c r="A1401">
        <v>60025</v>
      </c>
      <c r="B1401" s="2">
        <v>92.277180000000001</v>
      </c>
      <c r="C1401" s="3">
        <v>39263</v>
      </c>
      <c r="D1401" s="4">
        <v>16980</v>
      </c>
      <c r="E1401" t="s">
        <v>7893</v>
      </c>
      <c r="F1401" s="4" t="s">
        <v>11490</v>
      </c>
      <c r="G1401" s="5">
        <v>27829</v>
      </c>
      <c r="H1401" s="6">
        <v>0.57041220000000004</v>
      </c>
      <c r="I1401" s="7">
        <v>110.89700000000001</v>
      </c>
      <c r="J1401" s="2">
        <v>35.036999999999999</v>
      </c>
      <c r="K1401">
        <v>54</v>
      </c>
      <c r="L1401" s="2">
        <v>23.7</v>
      </c>
    </row>
    <row r="1402" spans="1:12" x14ac:dyDescent="0.25">
      <c r="A1402">
        <v>12574</v>
      </c>
      <c r="B1402" s="2">
        <v>92.270449999999997</v>
      </c>
      <c r="C1402" s="3">
        <v>351</v>
      </c>
      <c r="D1402" s="4">
        <v>35620</v>
      </c>
      <c r="E1402" t="s">
        <v>2290</v>
      </c>
      <c r="F1402" s="4" t="s">
        <v>1280</v>
      </c>
      <c r="G1402" s="5">
        <v>279</v>
      </c>
      <c r="H1402" s="6">
        <v>0.61290319999999998</v>
      </c>
      <c r="I1402" s="7">
        <v>103.438</v>
      </c>
      <c r="J1402" s="2">
        <v>54</v>
      </c>
      <c r="K1402">
        <v>1</v>
      </c>
    </row>
    <row r="1403" spans="1:12" x14ac:dyDescent="0.25">
      <c r="A1403">
        <v>80303</v>
      </c>
      <c r="B1403" s="2">
        <v>92.266999999999996</v>
      </c>
      <c r="C1403" s="3">
        <v>23504</v>
      </c>
      <c r="D1403" s="4">
        <v>14500</v>
      </c>
      <c r="E1403" t="s">
        <v>11423</v>
      </c>
      <c r="F1403" s="4" t="s">
        <v>14477</v>
      </c>
      <c r="G1403" s="5">
        <v>14121</v>
      </c>
      <c r="H1403" s="6">
        <v>0.65689399999999998</v>
      </c>
      <c r="I1403" s="7">
        <v>95.805999999999997</v>
      </c>
      <c r="J1403" s="2">
        <v>36.155200000000001</v>
      </c>
      <c r="K1403">
        <v>58</v>
      </c>
      <c r="L1403" s="2">
        <v>29.1</v>
      </c>
    </row>
    <row r="1404" spans="1:12" x14ac:dyDescent="0.25">
      <c r="A1404">
        <v>19067</v>
      </c>
      <c r="B1404" s="2">
        <v>92.255179999999996</v>
      </c>
      <c r="C1404" s="3">
        <v>51147</v>
      </c>
      <c r="D1404" s="4">
        <v>37980</v>
      </c>
      <c r="E1404" t="s">
        <v>1134</v>
      </c>
      <c r="F1404" s="4" t="s">
        <v>3003</v>
      </c>
      <c r="G1404" s="5">
        <v>35265</v>
      </c>
      <c r="H1404" s="6">
        <v>0.53530310000000003</v>
      </c>
      <c r="I1404" s="7">
        <v>116.761</v>
      </c>
      <c r="J1404" s="2">
        <v>38.1111</v>
      </c>
      <c r="K1404">
        <v>36</v>
      </c>
      <c r="L1404" s="2">
        <v>40.200000000000003</v>
      </c>
    </row>
    <row r="1405" spans="1:12" x14ac:dyDescent="0.25">
      <c r="A1405">
        <v>12148</v>
      </c>
      <c r="B1405" s="2">
        <v>92.24597</v>
      </c>
      <c r="C1405" s="3">
        <v>4427</v>
      </c>
      <c r="D1405" s="4">
        <v>10580</v>
      </c>
      <c r="E1405" t="s">
        <v>2152</v>
      </c>
      <c r="F1405" s="4" t="s">
        <v>1280</v>
      </c>
      <c r="G1405" s="5">
        <v>3190</v>
      </c>
      <c r="H1405" s="6">
        <v>0.53525540000000005</v>
      </c>
      <c r="I1405" s="7">
        <v>116.739</v>
      </c>
      <c r="J1405" s="2">
        <v>44</v>
      </c>
      <c r="K1405">
        <v>1</v>
      </c>
    </row>
    <row r="1406" spans="1:12" x14ac:dyDescent="0.25">
      <c r="A1406">
        <v>78751</v>
      </c>
      <c r="B1406" s="2">
        <v>92.24297</v>
      </c>
      <c r="C1406" s="3">
        <v>13838</v>
      </c>
      <c r="D1406" s="4">
        <v>12420</v>
      </c>
      <c r="E1406" t="s">
        <v>3573</v>
      </c>
      <c r="F1406" s="4" t="s">
        <v>13752</v>
      </c>
      <c r="G1406" s="5">
        <v>9336</v>
      </c>
      <c r="H1406" s="6">
        <v>0.6741994</v>
      </c>
      <c r="I1406" s="7">
        <v>92.63</v>
      </c>
      <c r="J1406" s="2">
        <v>33.6327</v>
      </c>
      <c r="K1406">
        <v>49</v>
      </c>
      <c r="L1406" s="2">
        <v>17</v>
      </c>
    </row>
    <row r="1407" spans="1:12" x14ac:dyDescent="0.25">
      <c r="A1407">
        <v>98116</v>
      </c>
      <c r="B1407" s="2">
        <v>92.236339999999998</v>
      </c>
      <c r="C1407" s="3">
        <v>23780</v>
      </c>
      <c r="D1407" s="4">
        <v>42660</v>
      </c>
      <c r="E1407" t="s">
        <v>16366</v>
      </c>
      <c r="F1407" s="4" t="s">
        <v>16344</v>
      </c>
      <c r="G1407" s="5">
        <v>18409</v>
      </c>
      <c r="H1407" s="6">
        <v>0.57772950000000001</v>
      </c>
      <c r="I1407" s="7">
        <v>109.242</v>
      </c>
      <c r="J1407" s="2">
        <v>37.304299999999998</v>
      </c>
      <c r="K1407">
        <v>46</v>
      </c>
      <c r="L1407" s="2">
        <v>35.6</v>
      </c>
    </row>
    <row r="1408" spans="1:12" x14ac:dyDescent="0.25">
      <c r="A1408">
        <v>87525</v>
      </c>
      <c r="B1408" s="2">
        <v>92.231909999999999</v>
      </c>
      <c r="C1408" s="3">
        <v>90</v>
      </c>
      <c r="D1408" s="4">
        <v>45340</v>
      </c>
      <c r="E1408" t="s">
        <v>15203</v>
      </c>
      <c r="F1408" s="4" t="s">
        <v>15124</v>
      </c>
      <c r="G1408" s="5">
        <v>64</v>
      </c>
      <c r="H1408" s="6">
        <v>0.609375</v>
      </c>
      <c r="I1408" s="7">
        <v>103.75</v>
      </c>
      <c r="J1408" s="2">
        <v>51</v>
      </c>
      <c r="K1408">
        <v>1</v>
      </c>
    </row>
    <row r="1409" spans="1:12" x14ac:dyDescent="0.25">
      <c r="A1409">
        <v>10001</v>
      </c>
      <c r="B1409" s="2">
        <v>92.227999999999994</v>
      </c>
      <c r="C1409" s="3">
        <v>22767</v>
      </c>
      <c r="D1409" s="4">
        <v>35620</v>
      </c>
      <c r="E1409" t="s">
        <v>1789</v>
      </c>
      <c r="F1409" s="4" t="s">
        <v>1280</v>
      </c>
      <c r="G1409" s="5">
        <v>16327</v>
      </c>
      <c r="H1409" s="6">
        <v>0.68587699999999996</v>
      </c>
      <c r="I1409" s="7">
        <v>90.456000000000003</v>
      </c>
      <c r="J1409" s="2">
        <v>32.838700000000003</v>
      </c>
      <c r="K1409">
        <v>31</v>
      </c>
      <c r="L1409" s="2">
        <v>14</v>
      </c>
    </row>
    <row r="1410" spans="1:12" x14ac:dyDescent="0.25">
      <c r="A1410">
        <v>34201</v>
      </c>
      <c r="B1410" s="2">
        <v>92.223309999999998</v>
      </c>
      <c r="C1410" s="3">
        <v>3579</v>
      </c>
      <c r="D1410" s="4">
        <v>35840</v>
      </c>
      <c r="E1410" t="s">
        <v>6970</v>
      </c>
      <c r="F1410" s="4" t="s">
        <v>6689</v>
      </c>
      <c r="G1410" s="5">
        <v>3217</v>
      </c>
      <c r="H1410" s="6">
        <v>0.56712249999999997</v>
      </c>
      <c r="I1410" s="7">
        <v>110.97199999999999</v>
      </c>
      <c r="J1410" s="2">
        <v>50</v>
      </c>
      <c r="K1410">
        <v>1</v>
      </c>
    </row>
    <row r="1411" spans="1:12" x14ac:dyDescent="0.25">
      <c r="A1411">
        <v>80481</v>
      </c>
      <c r="B1411" s="2">
        <v>92.222399999999993</v>
      </c>
      <c r="C1411" s="3">
        <v>777</v>
      </c>
      <c r="D1411" s="4">
        <v>14500</v>
      </c>
      <c r="E1411" t="s">
        <v>6189</v>
      </c>
      <c r="F1411" s="4" t="s">
        <v>14477</v>
      </c>
      <c r="G1411" s="5">
        <v>639</v>
      </c>
      <c r="H1411" s="6">
        <v>0.53281250000000002</v>
      </c>
      <c r="I1411" s="7">
        <v>116.875</v>
      </c>
      <c r="J1411" s="2">
        <v>53.5</v>
      </c>
      <c r="K1411">
        <v>2</v>
      </c>
    </row>
    <row r="1412" spans="1:12" x14ac:dyDescent="0.25">
      <c r="A1412">
        <v>11547</v>
      </c>
      <c r="B1412" s="2">
        <v>92.222110000000001</v>
      </c>
      <c r="C1412" s="3">
        <v>796</v>
      </c>
      <c r="D1412" s="4">
        <v>35620</v>
      </c>
      <c r="E1412" t="s">
        <v>1940</v>
      </c>
      <c r="F1412" s="4" t="s">
        <v>1280</v>
      </c>
      <c r="G1412" s="5">
        <v>517</v>
      </c>
      <c r="H1412" s="6">
        <v>0.54545460000000001</v>
      </c>
      <c r="I1412" s="7">
        <v>114.583</v>
      </c>
    </row>
    <row r="1413" spans="1:12" x14ac:dyDescent="0.25">
      <c r="A1413">
        <v>19806</v>
      </c>
      <c r="B1413" s="2">
        <v>92.220070000000007</v>
      </c>
      <c r="C1413" s="3">
        <v>9685</v>
      </c>
      <c r="D1413" s="4">
        <v>37980</v>
      </c>
      <c r="E1413" t="s">
        <v>257</v>
      </c>
      <c r="F1413" s="4" t="s">
        <v>4311</v>
      </c>
      <c r="G1413" s="5">
        <v>8043</v>
      </c>
      <c r="H1413" s="6">
        <v>0.54475379999999995</v>
      </c>
      <c r="I1413" s="7">
        <v>114.583</v>
      </c>
      <c r="J1413" s="2">
        <v>33.368400000000001</v>
      </c>
      <c r="K1413">
        <v>19</v>
      </c>
      <c r="L1413" s="2">
        <v>16</v>
      </c>
    </row>
    <row r="1414" spans="1:12" x14ac:dyDescent="0.25">
      <c r="A1414">
        <v>10549</v>
      </c>
      <c r="B1414" s="2">
        <v>92.215530000000001</v>
      </c>
      <c r="C1414" s="3">
        <v>16165</v>
      </c>
      <c r="D1414" s="4">
        <v>35620</v>
      </c>
      <c r="E1414" t="s">
        <v>1820</v>
      </c>
      <c r="F1414" s="4" t="s">
        <v>1280</v>
      </c>
      <c r="G1414" s="5">
        <v>10892</v>
      </c>
      <c r="H1414" s="6">
        <v>0.53630770000000005</v>
      </c>
      <c r="I1414" s="7">
        <v>116.035</v>
      </c>
      <c r="J1414" s="2">
        <v>23.533300000000001</v>
      </c>
      <c r="K1414">
        <v>15</v>
      </c>
      <c r="L1414" s="2">
        <v>0.4</v>
      </c>
    </row>
    <row r="1415" spans="1:12" x14ac:dyDescent="0.25">
      <c r="A1415">
        <v>7748</v>
      </c>
      <c r="B1415" s="2">
        <v>92.208410000000001</v>
      </c>
      <c r="C1415" s="3">
        <v>27583</v>
      </c>
      <c r="D1415" s="4">
        <v>35620</v>
      </c>
      <c r="E1415" t="s">
        <v>490</v>
      </c>
      <c r="F1415" s="4" t="s">
        <v>1341</v>
      </c>
      <c r="G1415" s="5">
        <v>18881</v>
      </c>
      <c r="H1415" s="6">
        <v>0.46109850000000002</v>
      </c>
      <c r="I1415" s="7">
        <v>129.00899999999999</v>
      </c>
      <c r="J1415" s="2">
        <v>44.8947</v>
      </c>
      <c r="K1415">
        <v>19</v>
      </c>
      <c r="L1415" s="2">
        <v>76.5</v>
      </c>
    </row>
    <row r="1416" spans="1:12" x14ac:dyDescent="0.25">
      <c r="A1416">
        <v>92128</v>
      </c>
      <c r="B1416" s="2">
        <v>92.195419999999999</v>
      </c>
      <c r="C1416" s="3">
        <v>49263</v>
      </c>
      <c r="D1416" s="4">
        <v>41740</v>
      </c>
      <c r="E1416" t="s">
        <v>14226</v>
      </c>
      <c r="F1416" s="4" t="s">
        <v>15368</v>
      </c>
      <c r="G1416" s="5">
        <v>35410</v>
      </c>
      <c r="H1416" s="6">
        <v>0.57264689999999996</v>
      </c>
      <c r="I1416" s="7">
        <v>109.681</v>
      </c>
      <c r="J1416" s="2">
        <v>40.5</v>
      </c>
      <c r="K1416">
        <v>22</v>
      </c>
      <c r="L1416" s="2">
        <v>54.3</v>
      </c>
    </row>
    <row r="1417" spans="1:12" x14ac:dyDescent="0.25">
      <c r="A1417">
        <v>4096</v>
      </c>
      <c r="B1417" s="2">
        <v>92.185469999999995</v>
      </c>
      <c r="C1417" s="3">
        <v>8432</v>
      </c>
      <c r="D1417" s="4">
        <v>38860</v>
      </c>
      <c r="E1417" t="s">
        <v>763</v>
      </c>
      <c r="F1417" s="4" t="s">
        <v>701</v>
      </c>
      <c r="G1417" s="5">
        <v>6138</v>
      </c>
      <c r="H1417" s="6">
        <v>0.58511159999999995</v>
      </c>
      <c r="I1417" s="7">
        <v>107.446</v>
      </c>
      <c r="J1417" s="2">
        <v>39</v>
      </c>
      <c r="K1417">
        <v>11</v>
      </c>
      <c r="L1417" s="2">
        <v>45</v>
      </c>
    </row>
    <row r="1418" spans="1:12" x14ac:dyDescent="0.25">
      <c r="A1418">
        <v>7042</v>
      </c>
      <c r="B1418" s="2">
        <v>92.179850000000002</v>
      </c>
      <c r="C1418" s="3">
        <v>25500</v>
      </c>
      <c r="D1418" s="4">
        <v>35620</v>
      </c>
      <c r="E1418" t="s">
        <v>1369</v>
      </c>
      <c r="F1418" s="4" t="s">
        <v>1341</v>
      </c>
      <c r="G1418" s="5">
        <v>17392</v>
      </c>
      <c r="H1418" s="6">
        <v>0.59458370000000005</v>
      </c>
      <c r="I1418" s="7">
        <v>105.777</v>
      </c>
      <c r="J1418" s="2">
        <v>31.660399999999999</v>
      </c>
      <c r="K1418">
        <v>53</v>
      </c>
      <c r="L1418" s="2">
        <v>10.3</v>
      </c>
    </row>
    <row r="1419" spans="1:12" x14ac:dyDescent="0.25">
      <c r="A1419">
        <v>80919</v>
      </c>
      <c r="B1419" s="2">
        <v>92.171099999999996</v>
      </c>
      <c r="C1419" s="3">
        <v>27701</v>
      </c>
      <c r="D1419" s="4">
        <v>17820</v>
      </c>
      <c r="E1419" t="s">
        <v>14565</v>
      </c>
      <c r="F1419" s="4" t="s">
        <v>14477</v>
      </c>
      <c r="G1419" s="5">
        <v>19148</v>
      </c>
      <c r="H1419" s="6">
        <v>0.59792140000000005</v>
      </c>
      <c r="I1419" s="7">
        <v>105.14</v>
      </c>
      <c r="J1419" s="2">
        <v>41.592599999999997</v>
      </c>
      <c r="K1419">
        <v>27</v>
      </c>
      <c r="L1419" s="2">
        <v>59.7</v>
      </c>
    </row>
    <row r="1420" spans="1:12" x14ac:dyDescent="0.25">
      <c r="A1420">
        <v>50325</v>
      </c>
      <c r="B1420" s="2">
        <v>92.163889999999995</v>
      </c>
      <c r="C1420" s="3">
        <v>16190</v>
      </c>
      <c r="D1420" s="4">
        <v>19780</v>
      </c>
      <c r="E1420" t="s">
        <v>9679</v>
      </c>
      <c r="F1420" s="4" t="s">
        <v>9593</v>
      </c>
      <c r="G1420" s="5">
        <v>10975</v>
      </c>
      <c r="H1420" s="6">
        <v>0.5358965</v>
      </c>
      <c r="I1420" s="7">
        <v>115.824</v>
      </c>
      <c r="J1420" s="2">
        <v>43.571399999999997</v>
      </c>
      <c r="K1420">
        <v>14</v>
      </c>
      <c r="L1420" s="2">
        <v>69.7</v>
      </c>
    </row>
    <row r="1421" spans="1:12" x14ac:dyDescent="0.25">
      <c r="A1421">
        <v>1756</v>
      </c>
      <c r="B1421" s="2">
        <v>92.160319999999999</v>
      </c>
      <c r="C1421" s="3">
        <v>5894</v>
      </c>
      <c r="D1421" s="4">
        <v>49340</v>
      </c>
      <c r="E1421" t="s">
        <v>225</v>
      </c>
      <c r="F1421" s="4" t="s">
        <v>21</v>
      </c>
      <c r="G1421" s="5">
        <v>3953</v>
      </c>
      <c r="H1421" s="6">
        <v>0.50632270000000001</v>
      </c>
      <c r="I1421" s="7">
        <v>120.905</v>
      </c>
      <c r="J1421" s="2">
        <v>42</v>
      </c>
      <c r="K1421">
        <v>4</v>
      </c>
    </row>
    <row r="1422" spans="1:12" x14ac:dyDescent="0.25">
      <c r="A1422">
        <v>80016</v>
      </c>
      <c r="B1422" s="2">
        <v>92.152439999999999</v>
      </c>
      <c r="C1422" s="3">
        <v>45794</v>
      </c>
      <c r="D1422" s="4">
        <v>19740</v>
      </c>
      <c r="E1422" t="s">
        <v>815</v>
      </c>
      <c r="F1422" s="4" t="s">
        <v>14477</v>
      </c>
      <c r="G1422" s="5">
        <v>28999</v>
      </c>
      <c r="H1422" s="6">
        <v>0.54743269999999999</v>
      </c>
      <c r="I1422" s="7">
        <v>113.78400000000001</v>
      </c>
      <c r="J1422" s="2">
        <v>43.235300000000002</v>
      </c>
      <c r="K1422">
        <v>17</v>
      </c>
      <c r="L1422" s="2">
        <v>68.3</v>
      </c>
    </row>
    <row r="1423" spans="1:12" x14ac:dyDescent="0.25">
      <c r="A1423">
        <v>1545</v>
      </c>
      <c r="B1423" s="2">
        <v>92.139790000000005</v>
      </c>
      <c r="C1423" s="3">
        <v>35818</v>
      </c>
      <c r="D1423" s="4">
        <v>49340</v>
      </c>
      <c r="E1423" t="s">
        <v>190</v>
      </c>
      <c r="F1423" s="4" t="s">
        <v>21</v>
      </c>
      <c r="G1423" s="5">
        <v>23785</v>
      </c>
      <c r="H1423" s="6">
        <v>0.55234170000000005</v>
      </c>
      <c r="I1423" s="7">
        <v>112.91</v>
      </c>
      <c r="J1423" s="2">
        <v>37.277799999999999</v>
      </c>
      <c r="K1423">
        <v>18</v>
      </c>
      <c r="L1423" s="2">
        <v>35.299999999999997</v>
      </c>
    </row>
    <row r="1424" spans="1:12" x14ac:dyDescent="0.25">
      <c r="A1424">
        <v>21012</v>
      </c>
      <c r="B1424" s="2">
        <v>92.130690000000001</v>
      </c>
      <c r="C1424" s="3">
        <v>21298</v>
      </c>
      <c r="D1424" s="4">
        <v>12580</v>
      </c>
      <c r="E1424" t="s">
        <v>4463</v>
      </c>
      <c r="F1424" s="4" t="s">
        <v>4361</v>
      </c>
      <c r="G1424" s="5">
        <v>14281</v>
      </c>
      <c r="H1424" s="6">
        <v>0.49786429999999998</v>
      </c>
      <c r="I1424" s="7">
        <v>122.315</v>
      </c>
      <c r="J1424" s="2">
        <v>41.782600000000002</v>
      </c>
      <c r="K1424">
        <v>23</v>
      </c>
      <c r="L1424" s="2">
        <v>60.7</v>
      </c>
    </row>
    <row r="1425" spans="1:12" x14ac:dyDescent="0.25">
      <c r="A1425">
        <v>44023</v>
      </c>
      <c r="B1425" s="2">
        <v>92.124409999999997</v>
      </c>
      <c r="C1425" s="3">
        <v>17288</v>
      </c>
      <c r="D1425" s="4">
        <v>17460</v>
      </c>
      <c r="E1425" t="s">
        <v>8486</v>
      </c>
      <c r="F1425" s="4" t="s">
        <v>8295</v>
      </c>
      <c r="G1425" s="5">
        <v>11942</v>
      </c>
      <c r="H1425" s="6">
        <v>0.53897680000000003</v>
      </c>
      <c r="I1425" s="7">
        <v>115.119</v>
      </c>
      <c r="J1425" s="2">
        <v>33.2667</v>
      </c>
      <c r="K1425">
        <v>15</v>
      </c>
      <c r="L1425" s="2">
        <v>15.6</v>
      </c>
    </row>
    <row r="1426" spans="1:12" x14ac:dyDescent="0.25">
      <c r="A1426">
        <v>6447</v>
      </c>
      <c r="B1426" s="2">
        <v>92.120500000000007</v>
      </c>
      <c r="C1426" s="3">
        <v>6427</v>
      </c>
      <c r="D1426" s="4">
        <v>25540</v>
      </c>
      <c r="E1426" t="s">
        <v>223</v>
      </c>
      <c r="F1426" s="4" t="s">
        <v>1198</v>
      </c>
      <c r="G1426" s="5">
        <v>4467</v>
      </c>
      <c r="H1426" s="6">
        <v>0.53513880000000003</v>
      </c>
      <c r="I1426" s="7">
        <v>115.771</v>
      </c>
      <c r="J1426" s="2">
        <v>32</v>
      </c>
      <c r="K1426">
        <v>2</v>
      </c>
    </row>
    <row r="1427" spans="1:12" x14ac:dyDescent="0.25">
      <c r="A1427">
        <v>91207</v>
      </c>
      <c r="B1427" s="2">
        <v>92.117490000000004</v>
      </c>
      <c r="C1427" s="3">
        <v>10333</v>
      </c>
      <c r="D1427" s="4">
        <v>31080</v>
      </c>
      <c r="E1427" t="s">
        <v>86</v>
      </c>
      <c r="F1427" s="4" t="s">
        <v>15368</v>
      </c>
      <c r="G1427" s="5">
        <v>8031</v>
      </c>
      <c r="H1427" s="6">
        <v>0.52210190000000001</v>
      </c>
      <c r="I1427" s="7">
        <v>117.974</v>
      </c>
      <c r="J1427" s="2">
        <v>32.428600000000003</v>
      </c>
      <c r="K1427">
        <v>14</v>
      </c>
      <c r="L1427" s="2">
        <v>12.7</v>
      </c>
    </row>
    <row r="1428" spans="1:12" x14ac:dyDescent="0.25">
      <c r="A1428">
        <v>92024</v>
      </c>
      <c r="B1428" s="2">
        <v>92.106939999999994</v>
      </c>
      <c r="C1428" s="3">
        <v>49226</v>
      </c>
      <c r="D1428" s="4">
        <v>41740</v>
      </c>
      <c r="E1428" t="s">
        <v>15479</v>
      </c>
      <c r="F1428" s="4" t="s">
        <v>15368</v>
      </c>
      <c r="G1428" s="5">
        <v>36055</v>
      </c>
      <c r="H1428" s="6">
        <v>0.5612935</v>
      </c>
      <c r="I1428" s="7">
        <v>111.15</v>
      </c>
      <c r="J1428" s="2">
        <v>33.5593</v>
      </c>
      <c r="K1428">
        <v>59</v>
      </c>
      <c r="L1428" s="2">
        <v>16.600000000000001</v>
      </c>
    </row>
    <row r="1429" spans="1:12" x14ac:dyDescent="0.25">
      <c r="A1429">
        <v>94963</v>
      </c>
      <c r="B1429" s="2">
        <v>92.098230000000001</v>
      </c>
      <c r="C1429" s="3">
        <v>460</v>
      </c>
      <c r="D1429" s="4">
        <v>41860</v>
      </c>
      <c r="E1429" t="s">
        <v>15814</v>
      </c>
      <c r="F1429" s="4" t="s">
        <v>15368</v>
      </c>
      <c r="G1429" s="5">
        <v>356</v>
      </c>
      <c r="H1429" s="6">
        <v>0.70588240000000002</v>
      </c>
      <c r="I1429" s="7">
        <v>86.125</v>
      </c>
      <c r="J1429" s="2">
        <v>27</v>
      </c>
      <c r="K1429">
        <v>1</v>
      </c>
    </row>
    <row r="1430" spans="1:12" x14ac:dyDescent="0.25">
      <c r="A1430">
        <v>2535</v>
      </c>
      <c r="B1430" s="2">
        <v>92.097909999999999</v>
      </c>
      <c r="C1430" s="3">
        <v>1268</v>
      </c>
      <c r="D1430" s="4">
        <v>47240</v>
      </c>
      <c r="E1430" t="s">
        <v>383</v>
      </c>
      <c r="F1430" s="4" t="s">
        <v>21</v>
      </c>
      <c r="G1430" s="5">
        <v>964</v>
      </c>
      <c r="H1430" s="6">
        <v>0.58445599999999998</v>
      </c>
      <c r="I1430" s="7">
        <v>107.083</v>
      </c>
      <c r="J1430" s="2">
        <v>30</v>
      </c>
      <c r="K1430">
        <v>1</v>
      </c>
    </row>
    <row r="1431" spans="1:12" x14ac:dyDescent="0.25">
      <c r="A1431">
        <v>37902</v>
      </c>
      <c r="B1431" s="2">
        <v>92.097329999999999</v>
      </c>
      <c r="C1431" s="3">
        <v>1930</v>
      </c>
      <c r="D1431" s="4">
        <v>28940</v>
      </c>
      <c r="E1431" t="s">
        <v>3655</v>
      </c>
      <c r="F1431" s="4" t="s">
        <v>7348</v>
      </c>
      <c r="G1431" s="5">
        <v>1449</v>
      </c>
      <c r="H1431" s="6">
        <v>0.56245679999999998</v>
      </c>
      <c r="I1431" s="7">
        <v>110.833</v>
      </c>
      <c r="J1431" s="2">
        <v>57.666699999999999</v>
      </c>
      <c r="K1431">
        <v>3</v>
      </c>
    </row>
    <row r="1432" spans="1:12" x14ac:dyDescent="0.25">
      <c r="A1432">
        <v>11217</v>
      </c>
      <c r="B1432" s="2">
        <v>92.089870000000005</v>
      </c>
      <c r="C1432" s="3">
        <v>38567</v>
      </c>
      <c r="D1432" s="4">
        <v>35620</v>
      </c>
      <c r="E1432" t="s">
        <v>1238</v>
      </c>
      <c r="F1432" s="4" t="s">
        <v>1280</v>
      </c>
      <c r="G1432" s="5">
        <v>29746</v>
      </c>
      <c r="H1432" s="6">
        <v>0.62325609999999998</v>
      </c>
      <c r="I1432" s="7">
        <v>100.25</v>
      </c>
      <c r="J1432" s="2">
        <v>28.083300000000001</v>
      </c>
      <c r="K1432">
        <v>84</v>
      </c>
      <c r="L1432" s="2">
        <v>2.9</v>
      </c>
    </row>
    <row r="1433" spans="1:12" x14ac:dyDescent="0.25">
      <c r="A1433">
        <v>21652</v>
      </c>
      <c r="B1433" s="2">
        <v>92.082700000000003</v>
      </c>
      <c r="C1433" s="3">
        <v>180</v>
      </c>
      <c r="D1433" s="4">
        <v>20660</v>
      </c>
      <c r="E1433" t="s">
        <v>4560</v>
      </c>
      <c r="F1433" s="4" t="s">
        <v>4361</v>
      </c>
      <c r="G1433" s="5">
        <v>168</v>
      </c>
      <c r="H1433" s="6">
        <v>0.61538459999999995</v>
      </c>
      <c r="I1433" s="7">
        <v>101.52800000000001</v>
      </c>
    </row>
    <row r="1434" spans="1:12" x14ac:dyDescent="0.25">
      <c r="A1434">
        <v>10964</v>
      </c>
      <c r="B1434" s="2">
        <v>92.082369999999997</v>
      </c>
      <c r="C1434" s="3">
        <v>1710</v>
      </c>
      <c r="D1434" s="4">
        <v>35620</v>
      </c>
      <c r="E1434" t="s">
        <v>1870</v>
      </c>
      <c r="F1434" s="4" t="s">
        <v>1280</v>
      </c>
      <c r="G1434" s="5">
        <v>1238</v>
      </c>
      <c r="H1434" s="6">
        <v>0.53833730000000002</v>
      </c>
      <c r="I1434" s="7">
        <v>114.806</v>
      </c>
      <c r="J1434" s="2">
        <v>13</v>
      </c>
      <c r="K1434">
        <v>1</v>
      </c>
    </row>
    <row r="1435" spans="1:12" x14ac:dyDescent="0.25">
      <c r="A1435">
        <v>72212</v>
      </c>
      <c r="B1435" s="2">
        <v>92.07987</v>
      </c>
      <c r="C1435" s="3">
        <v>13864</v>
      </c>
      <c r="D1435" s="4">
        <v>30780</v>
      </c>
      <c r="E1435" t="s">
        <v>6270</v>
      </c>
      <c r="F1435" s="4" t="s">
        <v>13183</v>
      </c>
      <c r="G1435" s="5">
        <v>9192</v>
      </c>
      <c r="H1435" s="6">
        <v>0.61183639999999995</v>
      </c>
      <c r="I1435" s="7">
        <v>102.038</v>
      </c>
      <c r="J1435" s="2">
        <v>46.9</v>
      </c>
      <c r="K1435">
        <v>10</v>
      </c>
      <c r="L1435" s="2">
        <v>84.1</v>
      </c>
    </row>
    <row r="1436" spans="1:12" x14ac:dyDescent="0.25">
      <c r="A1436">
        <v>94021</v>
      </c>
      <c r="B1436" s="2">
        <v>92.077629999999999</v>
      </c>
      <c r="C1436" s="3">
        <v>210</v>
      </c>
      <c r="D1436" s="4">
        <v>41860</v>
      </c>
      <c r="E1436" t="s">
        <v>15748</v>
      </c>
      <c r="F1436" s="4" t="s">
        <v>15368</v>
      </c>
      <c r="G1436" s="5">
        <v>145</v>
      </c>
      <c r="H1436" s="6">
        <v>0.52054789999999995</v>
      </c>
      <c r="I1436" s="7">
        <v>117.813</v>
      </c>
    </row>
    <row r="1437" spans="1:12" x14ac:dyDescent="0.25">
      <c r="A1437">
        <v>7463</v>
      </c>
      <c r="B1437" s="2">
        <v>92.075980000000001</v>
      </c>
      <c r="C1437" s="3">
        <v>9807</v>
      </c>
      <c r="D1437" s="4">
        <v>35620</v>
      </c>
      <c r="E1437" t="s">
        <v>1441</v>
      </c>
      <c r="F1437" s="4" t="s">
        <v>1341</v>
      </c>
      <c r="G1437" s="5">
        <v>6761</v>
      </c>
      <c r="H1437" s="6">
        <v>0.4940098</v>
      </c>
      <c r="I1437" s="7">
        <v>122.301</v>
      </c>
      <c r="J1437" s="2">
        <v>38.25</v>
      </c>
      <c r="K1437">
        <v>8</v>
      </c>
    </row>
    <row r="1438" spans="1:12" x14ac:dyDescent="0.25">
      <c r="A1438">
        <v>20860</v>
      </c>
      <c r="B1438" s="2">
        <v>92.073970000000003</v>
      </c>
      <c r="C1438" s="3">
        <v>2346</v>
      </c>
      <c r="D1438" s="4">
        <v>47900</v>
      </c>
      <c r="E1438" t="s">
        <v>4447</v>
      </c>
      <c r="F1438" s="4" t="s">
        <v>4361</v>
      </c>
      <c r="G1438" s="5">
        <v>1664</v>
      </c>
      <c r="H1438" s="6">
        <v>0.52492490000000003</v>
      </c>
      <c r="I1438" s="7">
        <v>116.953</v>
      </c>
      <c r="J1438" s="2">
        <v>31</v>
      </c>
      <c r="K1438">
        <v>1</v>
      </c>
    </row>
    <row r="1439" spans="1:12" x14ac:dyDescent="0.25">
      <c r="A1439">
        <v>2812</v>
      </c>
      <c r="B1439" s="2">
        <v>92.073300000000003</v>
      </c>
      <c r="C1439" s="3">
        <v>1947</v>
      </c>
      <c r="D1439" s="4">
        <v>39300</v>
      </c>
      <c r="E1439" t="s">
        <v>472</v>
      </c>
      <c r="F1439" s="4" t="s">
        <v>466</v>
      </c>
      <c r="G1439" s="5">
        <v>1088</v>
      </c>
      <c r="H1439" s="6">
        <v>0.51423319999999995</v>
      </c>
      <c r="I1439" s="7">
        <v>118.75</v>
      </c>
    </row>
    <row r="1440" spans="1:12" x14ac:dyDescent="0.25">
      <c r="A1440">
        <v>68135</v>
      </c>
      <c r="B1440" s="2">
        <v>92.069310000000002</v>
      </c>
      <c r="C1440" s="3">
        <v>25739</v>
      </c>
      <c r="D1440" s="4">
        <v>36540</v>
      </c>
      <c r="E1440" t="s">
        <v>6681</v>
      </c>
      <c r="F1440" s="4" t="s">
        <v>12738</v>
      </c>
      <c r="G1440" s="5">
        <v>15576</v>
      </c>
      <c r="H1440" s="6">
        <v>0.56233949999999999</v>
      </c>
      <c r="I1440" s="7">
        <v>110.431</v>
      </c>
      <c r="J1440" s="2">
        <v>39.8889</v>
      </c>
      <c r="K1440">
        <v>9</v>
      </c>
    </row>
    <row r="1441" spans="1:12" x14ac:dyDescent="0.25">
      <c r="A1441">
        <v>45434</v>
      </c>
      <c r="B1441" s="2">
        <v>92.063609999999997</v>
      </c>
      <c r="C1441" s="3">
        <v>11802</v>
      </c>
      <c r="D1441" s="4">
        <v>19380</v>
      </c>
      <c r="E1441" t="s">
        <v>1749</v>
      </c>
      <c r="F1441" s="4" t="s">
        <v>8295</v>
      </c>
      <c r="G1441" s="5">
        <v>8222</v>
      </c>
      <c r="H1441" s="6">
        <v>0.55096080000000003</v>
      </c>
      <c r="I1441" s="7">
        <v>112.393</v>
      </c>
      <c r="J1441" s="2">
        <v>38.375</v>
      </c>
      <c r="K1441">
        <v>8</v>
      </c>
    </row>
    <row r="1442" spans="1:12" x14ac:dyDescent="0.25">
      <c r="A1442">
        <v>6804</v>
      </c>
      <c r="B1442" s="2">
        <v>92.058890000000005</v>
      </c>
      <c r="C1442" s="3">
        <v>16833</v>
      </c>
      <c r="D1442" s="4">
        <v>14860</v>
      </c>
      <c r="E1442" t="s">
        <v>166</v>
      </c>
      <c r="F1442" s="4" t="s">
        <v>1198</v>
      </c>
      <c r="G1442" s="5">
        <v>11539</v>
      </c>
      <c r="H1442" s="6">
        <v>0.48431540000000001</v>
      </c>
      <c r="I1442" s="7">
        <v>123.855</v>
      </c>
      <c r="J1442" s="2">
        <v>36.700000000000003</v>
      </c>
      <c r="K1442">
        <v>10</v>
      </c>
      <c r="L1442" s="2">
        <v>31.7</v>
      </c>
    </row>
    <row r="1443" spans="1:12" x14ac:dyDescent="0.25">
      <c r="A1443">
        <v>63011</v>
      </c>
      <c r="B1443" s="2">
        <v>92.05</v>
      </c>
      <c r="C1443" s="3">
        <v>37338</v>
      </c>
      <c r="D1443" s="4">
        <v>41180</v>
      </c>
      <c r="E1443" t="s">
        <v>12103</v>
      </c>
      <c r="F1443" s="4" t="s">
        <v>12102</v>
      </c>
      <c r="G1443" s="5">
        <v>25590</v>
      </c>
      <c r="H1443" s="6">
        <v>0.58421259999999997</v>
      </c>
      <c r="I1443" s="7">
        <v>106.587</v>
      </c>
      <c r="J1443" s="2">
        <v>37.023800000000001</v>
      </c>
      <c r="K1443">
        <v>42</v>
      </c>
      <c r="L1443" s="2">
        <v>33.700000000000003</v>
      </c>
    </row>
    <row r="1444" spans="1:12" x14ac:dyDescent="0.25">
      <c r="A1444">
        <v>19003</v>
      </c>
      <c r="B1444" s="2">
        <v>92.041730000000001</v>
      </c>
      <c r="C1444" s="3">
        <v>12826</v>
      </c>
      <c r="D1444" s="4">
        <v>37980</v>
      </c>
      <c r="E1444" t="s">
        <v>4176</v>
      </c>
      <c r="F1444" s="4" t="s">
        <v>3003</v>
      </c>
      <c r="G1444" s="5">
        <v>8972</v>
      </c>
      <c r="H1444" s="6">
        <v>0.61662760000000005</v>
      </c>
      <c r="I1444" s="7">
        <v>100.91800000000001</v>
      </c>
      <c r="J1444" s="2">
        <v>34.368400000000001</v>
      </c>
      <c r="K1444">
        <v>19</v>
      </c>
      <c r="L1444" s="2">
        <v>20.100000000000001</v>
      </c>
    </row>
    <row r="1445" spans="1:12" x14ac:dyDescent="0.25">
      <c r="A1445">
        <v>10567</v>
      </c>
      <c r="B1445" s="2">
        <v>92.036280000000005</v>
      </c>
      <c r="C1445" s="3">
        <v>20197</v>
      </c>
      <c r="D1445" s="4">
        <v>35620</v>
      </c>
      <c r="E1445" t="s">
        <v>1824</v>
      </c>
      <c r="F1445" s="4" t="s">
        <v>1280</v>
      </c>
      <c r="G1445" s="5">
        <v>13833</v>
      </c>
      <c r="H1445" s="6">
        <v>0.47166400000000003</v>
      </c>
      <c r="I1445" s="7">
        <v>125.938</v>
      </c>
      <c r="J1445" s="2">
        <v>31.875</v>
      </c>
      <c r="K1445">
        <v>8</v>
      </c>
    </row>
    <row r="1446" spans="1:12" x14ac:dyDescent="0.25">
      <c r="A1446">
        <v>6784</v>
      </c>
      <c r="B1446" s="2">
        <v>92.032340000000005</v>
      </c>
      <c r="C1446" s="3">
        <v>3650</v>
      </c>
      <c r="D1446" s="4">
        <v>14860</v>
      </c>
      <c r="E1446" t="s">
        <v>965</v>
      </c>
      <c r="F1446" s="4" t="s">
        <v>1198</v>
      </c>
      <c r="G1446" s="5">
        <v>2621</v>
      </c>
      <c r="H1446" s="6">
        <v>0.5211751</v>
      </c>
      <c r="I1446" s="7">
        <v>117.36499999999999</v>
      </c>
      <c r="J1446" s="2">
        <v>28.5</v>
      </c>
      <c r="K1446">
        <v>2</v>
      </c>
    </row>
    <row r="1447" spans="1:12" x14ac:dyDescent="0.25">
      <c r="A1447">
        <v>16851</v>
      </c>
      <c r="B1447" s="2">
        <v>92.031580000000005</v>
      </c>
      <c r="C1447" s="3">
        <v>1013</v>
      </c>
      <c r="D1447" s="4">
        <v>44300</v>
      </c>
      <c r="E1447" t="s">
        <v>3618</v>
      </c>
      <c r="F1447" s="4" t="s">
        <v>3003</v>
      </c>
      <c r="G1447" s="5">
        <v>573</v>
      </c>
      <c r="H1447" s="6">
        <v>0.57766150000000005</v>
      </c>
      <c r="I1447" s="7">
        <v>107.589</v>
      </c>
      <c r="J1447" s="2">
        <v>40.5</v>
      </c>
      <c r="K1447">
        <v>6</v>
      </c>
    </row>
    <row r="1448" spans="1:12" x14ac:dyDescent="0.25">
      <c r="A1448">
        <v>7009</v>
      </c>
      <c r="B1448" s="2">
        <v>92.029240000000001</v>
      </c>
      <c r="C1448" s="3">
        <v>12498</v>
      </c>
      <c r="D1448" s="4">
        <v>35620</v>
      </c>
      <c r="E1448" t="s">
        <v>1346</v>
      </c>
      <c r="F1448" s="4" t="s">
        <v>1341</v>
      </c>
      <c r="G1448" s="5">
        <v>9270</v>
      </c>
      <c r="H1448" s="6">
        <v>0.47615970000000002</v>
      </c>
      <c r="I1448" s="7">
        <v>125.051</v>
      </c>
      <c r="J1448" s="2">
        <v>30</v>
      </c>
      <c r="K1448">
        <v>7</v>
      </c>
    </row>
    <row r="1449" spans="1:12" x14ac:dyDescent="0.25">
      <c r="A1449">
        <v>7405</v>
      </c>
      <c r="B1449" s="2">
        <v>92.024060000000006</v>
      </c>
      <c r="C1449" s="3">
        <v>17908</v>
      </c>
      <c r="D1449" s="4">
        <v>35620</v>
      </c>
      <c r="E1449" t="s">
        <v>1415</v>
      </c>
      <c r="F1449" s="4" t="s">
        <v>1341</v>
      </c>
      <c r="G1449" s="5">
        <v>12359</v>
      </c>
      <c r="H1449" s="6">
        <v>0.4963592</v>
      </c>
      <c r="I1449" s="7">
        <v>121.559</v>
      </c>
      <c r="J1449" s="2">
        <v>35.785699999999999</v>
      </c>
      <c r="K1449">
        <v>14</v>
      </c>
      <c r="L1449" s="2">
        <v>27.2</v>
      </c>
    </row>
    <row r="1450" spans="1:12" x14ac:dyDescent="0.25">
      <c r="A1450">
        <v>35226</v>
      </c>
      <c r="B1450" s="2">
        <v>92.015630000000002</v>
      </c>
      <c r="C1450" s="3">
        <v>33287</v>
      </c>
      <c r="D1450" s="4">
        <v>13820</v>
      </c>
      <c r="E1450" t="s">
        <v>1579</v>
      </c>
      <c r="F1450" s="4" t="s">
        <v>7027</v>
      </c>
      <c r="G1450" s="5">
        <v>22840</v>
      </c>
      <c r="H1450" s="6">
        <v>0.6122592</v>
      </c>
      <c r="I1450" s="7">
        <v>101.518</v>
      </c>
      <c r="J1450" s="2">
        <v>37.666699999999999</v>
      </c>
      <c r="K1450">
        <v>21</v>
      </c>
      <c r="L1450" s="2">
        <v>37.200000000000003</v>
      </c>
    </row>
    <row r="1451" spans="1:12" x14ac:dyDescent="0.25">
      <c r="A1451">
        <v>60301</v>
      </c>
      <c r="B1451" s="2">
        <v>92.009739999999994</v>
      </c>
      <c r="C1451" s="3">
        <v>2174</v>
      </c>
      <c r="D1451" s="4">
        <v>16980</v>
      </c>
      <c r="E1451" t="s">
        <v>9165</v>
      </c>
      <c r="F1451" s="4" t="s">
        <v>11490</v>
      </c>
      <c r="G1451" s="5">
        <v>1746</v>
      </c>
      <c r="H1451" s="6">
        <v>0.66380300000000003</v>
      </c>
      <c r="I1451" s="7">
        <v>92.56</v>
      </c>
      <c r="J1451" s="2">
        <v>50</v>
      </c>
      <c r="K1451">
        <v>1</v>
      </c>
    </row>
    <row r="1452" spans="1:12" x14ac:dyDescent="0.25">
      <c r="A1452">
        <v>98107</v>
      </c>
      <c r="B1452" s="2">
        <v>92.004779999999997</v>
      </c>
      <c r="C1452" s="3">
        <v>22771</v>
      </c>
      <c r="D1452" s="4">
        <v>42660</v>
      </c>
      <c r="E1452" t="s">
        <v>16366</v>
      </c>
      <c r="F1452" s="4" t="s">
        <v>16344</v>
      </c>
      <c r="G1452" s="5">
        <v>19010</v>
      </c>
      <c r="H1452" s="6">
        <v>0.66280910000000004</v>
      </c>
      <c r="I1452" s="7">
        <v>92.66</v>
      </c>
      <c r="J1452" s="2">
        <v>35.184600000000003</v>
      </c>
      <c r="K1452">
        <v>65</v>
      </c>
      <c r="L1452" s="2">
        <v>24.5</v>
      </c>
    </row>
    <row r="1453" spans="1:12" x14ac:dyDescent="0.25">
      <c r="A1453">
        <v>48176</v>
      </c>
      <c r="B1453" s="2">
        <v>91.996780000000001</v>
      </c>
      <c r="C1453" s="3">
        <v>21443</v>
      </c>
      <c r="D1453" s="4">
        <v>11460</v>
      </c>
      <c r="E1453" t="s">
        <v>9149</v>
      </c>
      <c r="F1453" s="4" t="s">
        <v>9106</v>
      </c>
      <c r="G1453" s="5">
        <v>14385</v>
      </c>
      <c r="H1453" s="6">
        <v>0.55644380000000004</v>
      </c>
      <c r="I1453" s="7">
        <v>111.03</v>
      </c>
      <c r="J1453" s="2">
        <v>42.318199999999997</v>
      </c>
      <c r="K1453">
        <v>22</v>
      </c>
      <c r="L1453" s="2">
        <v>63.5</v>
      </c>
    </row>
    <row r="1454" spans="1:12" x14ac:dyDescent="0.25">
      <c r="A1454">
        <v>19081</v>
      </c>
      <c r="B1454" s="2">
        <v>91.991879999999995</v>
      </c>
      <c r="C1454" s="3">
        <v>9934</v>
      </c>
      <c r="D1454" s="4">
        <v>37980</v>
      </c>
      <c r="E1454" t="s">
        <v>4220</v>
      </c>
      <c r="F1454" s="4" t="s">
        <v>3003</v>
      </c>
      <c r="G1454" s="5">
        <v>6059</v>
      </c>
      <c r="H1454" s="6">
        <v>0.56477960000000005</v>
      </c>
      <c r="I1454" s="7">
        <v>109.583</v>
      </c>
      <c r="J1454" s="2">
        <v>31.769200000000001</v>
      </c>
      <c r="K1454">
        <v>26</v>
      </c>
      <c r="L1454" s="2">
        <v>10.6</v>
      </c>
    </row>
    <row r="1455" spans="1:12" x14ac:dyDescent="0.25">
      <c r="A1455">
        <v>6752</v>
      </c>
      <c r="B1455" s="2">
        <v>91.990110000000001</v>
      </c>
      <c r="C1455" s="3">
        <v>1746</v>
      </c>
      <c r="D1455" s="4">
        <v>45860</v>
      </c>
      <c r="E1455" t="s">
        <v>339</v>
      </c>
      <c r="F1455" s="4" t="s">
        <v>1198</v>
      </c>
      <c r="G1455" s="5">
        <v>1325</v>
      </c>
      <c r="H1455" s="6">
        <v>0.54037740000000001</v>
      </c>
      <c r="I1455" s="7">
        <v>113.75</v>
      </c>
      <c r="J1455" s="2">
        <v>44.5</v>
      </c>
      <c r="K1455">
        <v>2</v>
      </c>
    </row>
    <row r="1456" spans="1:12" x14ac:dyDescent="0.25">
      <c r="A1456">
        <v>1054</v>
      </c>
      <c r="B1456" s="2">
        <v>91.989459999999994</v>
      </c>
      <c r="C1456" s="3">
        <v>1835</v>
      </c>
      <c r="D1456" s="4">
        <v>24640</v>
      </c>
      <c r="E1456" t="s">
        <v>48</v>
      </c>
      <c r="F1456" s="4" t="s">
        <v>21</v>
      </c>
      <c r="G1456" s="5">
        <v>1401</v>
      </c>
      <c r="H1456" s="6">
        <v>0.64882220000000002</v>
      </c>
      <c r="I1456" s="7">
        <v>95</v>
      </c>
      <c r="J1456" s="2">
        <v>42.2</v>
      </c>
      <c r="K1456">
        <v>5</v>
      </c>
    </row>
    <row r="1457" spans="1:12" x14ac:dyDescent="0.25">
      <c r="A1457">
        <v>38017</v>
      </c>
      <c r="B1457" s="2">
        <v>91.98133</v>
      </c>
      <c r="C1457" s="3">
        <v>50360</v>
      </c>
      <c r="D1457" s="4">
        <v>32820</v>
      </c>
      <c r="E1457" t="s">
        <v>7524</v>
      </c>
      <c r="F1457" s="4" t="s">
        <v>7348</v>
      </c>
      <c r="G1457" s="5">
        <v>32555</v>
      </c>
      <c r="H1457" s="6">
        <v>0.52354480000000003</v>
      </c>
      <c r="I1457" s="7">
        <v>116.63200000000001</v>
      </c>
      <c r="J1457" s="2">
        <v>42.307699999999997</v>
      </c>
      <c r="K1457">
        <v>13</v>
      </c>
      <c r="L1457" s="2">
        <v>63.4</v>
      </c>
    </row>
    <row r="1458" spans="1:12" x14ac:dyDescent="0.25">
      <c r="A1458">
        <v>27560</v>
      </c>
      <c r="B1458" s="2">
        <v>91.969499999999996</v>
      </c>
      <c r="C1458" s="3">
        <v>24958</v>
      </c>
      <c r="D1458" s="4">
        <v>39580</v>
      </c>
      <c r="E1458" t="s">
        <v>1134</v>
      </c>
      <c r="F1458" s="4" t="s">
        <v>5642</v>
      </c>
      <c r="G1458" s="5">
        <v>16903</v>
      </c>
      <c r="H1458" s="6">
        <v>0.63144809999999996</v>
      </c>
      <c r="I1458" s="7">
        <v>97.917000000000002</v>
      </c>
      <c r="J1458" s="2">
        <v>35.166699999999999</v>
      </c>
      <c r="K1458">
        <v>12</v>
      </c>
      <c r="L1458" s="2">
        <v>24.3</v>
      </c>
    </row>
    <row r="1459" spans="1:12" x14ac:dyDescent="0.25">
      <c r="A1459">
        <v>35824</v>
      </c>
      <c r="B1459" s="2">
        <v>91.964410000000001</v>
      </c>
      <c r="C1459" s="3">
        <v>6131</v>
      </c>
      <c r="D1459" s="4">
        <v>26620</v>
      </c>
      <c r="E1459" t="s">
        <v>7151</v>
      </c>
      <c r="F1459" s="4" t="s">
        <v>7027</v>
      </c>
      <c r="G1459" s="5">
        <v>4393</v>
      </c>
      <c r="H1459" s="6">
        <v>0.61575230000000003</v>
      </c>
      <c r="I1459" s="7">
        <v>100.601</v>
      </c>
      <c r="J1459" s="2">
        <v>39.666699999999999</v>
      </c>
      <c r="K1459">
        <v>3</v>
      </c>
    </row>
    <row r="1460" spans="1:12" x14ac:dyDescent="0.25">
      <c r="A1460">
        <v>93105</v>
      </c>
      <c r="B1460" s="2">
        <v>91.958849999999998</v>
      </c>
      <c r="C1460" s="3">
        <v>24966</v>
      </c>
      <c r="D1460" s="4">
        <v>42200</v>
      </c>
      <c r="E1460" t="s">
        <v>15616</v>
      </c>
      <c r="F1460" s="4" t="s">
        <v>15368</v>
      </c>
      <c r="G1460" s="5">
        <v>18777</v>
      </c>
      <c r="H1460" s="6">
        <v>0.54489299999999996</v>
      </c>
      <c r="I1460" s="7">
        <v>112.82299999999999</v>
      </c>
      <c r="J1460" s="2">
        <v>34.708300000000001</v>
      </c>
      <c r="K1460">
        <v>24</v>
      </c>
      <c r="L1460" s="2">
        <v>21.9</v>
      </c>
    </row>
    <row r="1461" spans="1:12" x14ac:dyDescent="0.25">
      <c r="A1461">
        <v>44139</v>
      </c>
      <c r="B1461" s="2">
        <v>91.95044</v>
      </c>
      <c r="C1461" s="3">
        <v>24358</v>
      </c>
      <c r="D1461" s="4">
        <v>17460</v>
      </c>
      <c r="E1461" t="s">
        <v>1022</v>
      </c>
      <c r="F1461" s="4" t="s">
        <v>8295</v>
      </c>
      <c r="G1461" s="5">
        <v>16364</v>
      </c>
      <c r="H1461" s="6">
        <v>0.56681939999999997</v>
      </c>
      <c r="I1461" s="7">
        <v>109.03100000000001</v>
      </c>
      <c r="J1461" s="2">
        <v>36.347799999999999</v>
      </c>
      <c r="K1461">
        <v>23</v>
      </c>
      <c r="L1461" s="2">
        <v>30.1</v>
      </c>
    </row>
    <row r="1462" spans="1:12" x14ac:dyDescent="0.25">
      <c r="A1462">
        <v>20139</v>
      </c>
      <c r="B1462" s="2">
        <v>91.946510000000004</v>
      </c>
      <c r="C1462" s="3">
        <v>171</v>
      </c>
      <c r="D1462" s="4">
        <v>47900</v>
      </c>
      <c r="E1462" t="s">
        <v>4347</v>
      </c>
      <c r="F1462" s="4" t="s">
        <v>4335</v>
      </c>
      <c r="G1462" s="5">
        <v>107</v>
      </c>
      <c r="H1462" s="6">
        <v>0.35514020000000002</v>
      </c>
      <c r="I1462" s="7">
        <v>145.583</v>
      </c>
      <c r="J1462" s="2">
        <v>57</v>
      </c>
      <c r="K1462">
        <v>1</v>
      </c>
    </row>
    <row r="1463" spans="1:12" x14ac:dyDescent="0.25">
      <c r="A1463">
        <v>78266</v>
      </c>
      <c r="B1463" s="2">
        <v>91.94547</v>
      </c>
      <c r="C1463" s="3">
        <v>5989</v>
      </c>
      <c r="D1463" s="4">
        <v>41700</v>
      </c>
      <c r="E1463" t="s">
        <v>6913</v>
      </c>
      <c r="F1463" s="4" t="s">
        <v>13752</v>
      </c>
      <c r="G1463" s="5">
        <v>4229</v>
      </c>
      <c r="H1463" s="6">
        <v>0.5336959</v>
      </c>
      <c r="I1463" s="7">
        <v>114.694</v>
      </c>
      <c r="J1463" s="2">
        <v>54</v>
      </c>
      <c r="K1463">
        <v>2</v>
      </c>
    </row>
    <row r="1464" spans="1:12" x14ac:dyDescent="0.25">
      <c r="A1464">
        <v>52328</v>
      </c>
      <c r="B1464" s="2">
        <v>91.944000000000003</v>
      </c>
      <c r="C1464" s="3">
        <v>2719</v>
      </c>
      <c r="D1464" s="4">
        <v>16300</v>
      </c>
      <c r="E1464" t="s">
        <v>9965</v>
      </c>
      <c r="F1464" s="4" t="s">
        <v>9593</v>
      </c>
      <c r="G1464" s="5">
        <v>1858</v>
      </c>
      <c r="H1464" s="6">
        <v>0.4991931</v>
      </c>
      <c r="I1464" s="7">
        <v>120.625</v>
      </c>
      <c r="J1464" s="2">
        <v>55</v>
      </c>
      <c r="K1464">
        <v>2</v>
      </c>
    </row>
    <row r="1465" spans="1:12" x14ac:dyDescent="0.25">
      <c r="A1465">
        <v>60187</v>
      </c>
      <c r="B1465" s="2">
        <v>91.939269999999993</v>
      </c>
      <c r="C1465" s="3">
        <v>28544</v>
      </c>
      <c r="D1465" s="4">
        <v>16980</v>
      </c>
      <c r="E1465" t="s">
        <v>10703</v>
      </c>
      <c r="F1465" s="4" t="s">
        <v>11490</v>
      </c>
      <c r="G1465" s="5">
        <v>17927</v>
      </c>
      <c r="H1465" s="6">
        <v>0.58280810000000005</v>
      </c>
      <c r="I1465" s="7">
        <v>106.17400000000001</v>
      </c>
      <c r="J1465" s="2">
        <v>34.631599999999999</v>
      </c>
      <c r="K1465">
        <v>76</v>
      </c>
      <c r="L1465" s="2">
        <v>21.5</v>
      </c>
    </row>
    <row r="1466" spans="1:12" x14ac:dyDescent="0.25">
      <c r="A1466">
        <v>38103</v>
      </c>
      <c r="B1466" s="2">
        <v>91.932689999999994</v>
      </c>
      <c r="C1466" s="3">
        <v>12817</v>
      </c>
      <c r="D1466" s="4">
        <v>32820</v>
      </c>
      <c r="E1466" t="s">
        <v>2512</v>
      </c>
      <c r="F1466" s="4" t="s">
        <v>7348</v>
      </c>
      <c r="G1466" s="5">
        <v>9595</v>
      </c>
      <c r="H1466" s="6">
        <v>0.62849100000000002</v>
      </c>
      <c r="I1466" s="7">
        <v>98.231999999999999</v>
      </c>
      <c r="J1466" s="2">
        <v>44</v>
      </c>
      <c r="K1466">
        <v>10</v>
      </c>
      <c r="L1466" s="2">
        <v>72.099999999999994</v>
      </c>
    </row>
    <row r="1467" spans="1:12" x14ac:dyDescent="0.25">
      <c r="A1467">
        <v>6510</v>
      </c>
      <c r="B1467" s="2">
        <v>91.929990000000004</v>
      </c>
      <c r="C1467" s="3">
        <v>2571</v>
      </c>
      <c r="D1467" s="4">
        <v>35300</v>
      </c>
      <c r="E1467" t="s">
        <v>1110</v>
      </c>
      <c r="F1467" s="4" t="s">
        <v>1198</v>
      </c>
      <c r="G1467" s="5">
        <v>1692</v>
      </c>
      <c r="H1467" s="6">
        <v>0.7612293</v>
      </c>
      <c r="I1467" s="7">
        <v>75.25</v>
      </c>
      <c r="J1467" s="2">
        <v>27.090900000000001</v>
      </c>
      <c r="K1467">
        <v>11</v>
      </c>
      <c r="L1467" s="2">
        <v>1.9</v>
      </c>
    </row>
    <row r="1468" spans="1:12" x14ac:dyDescent="0.25">
      <c r="A1468">
        <v>77459</v>
      </c>
      <c r="B1468" s="2">
        <v>91.920280000000005</v>
      </c>
      <c r="C1468" s="3">
        <v>59799</v>
      </c>
      <c r="D1468" s="4">
        <v>26420</v>
      </c>
      <c r="E1468" t="s">
        <v>12255</v>
      </c>
      <c r="F1468" s="4" t="s">
        <v>13752</v>
      </c>
      <c r="G1468" s="5">
        <v>38833</v>
      </c>
      <c r="H1468" s="6">
        <v>0.54436830000000003</v>
      </c>
      <c r="I1468" s="7">
        <v>112.69</v>
      </c>
      <c r="J1468" s="2">
        <v>36.375</v>
      </c>
      <c r="K1468">
        <v>16</v>
      </c>
      <c r="L1468" s="2">
        <v>30.2</v>
      </c>
    </row>
    <row r="1469" spans="1:12" x14ac:dyDescent="0.25">
      <c r="A1469">
        <v>75078</v>
      </c>
      <c r="B1469" s="2">
        <v>91.909130000000005</v>
      </c>
      <c r="C1469" s="3">
        <v>13229</v>
      </c>
      <c r="D1469" s="4">
        <v>19100</v>
      </c>
      <c r="E1469" t="s">
        <v>13764</v>
      </c>
      <c r="F1469" s="4" t="s">
        <v>13752</v>
      </c>
      <c r="G1469" s="5">
        <v>7761</v>
      </c>
      <c r="H1469" s="6">
        <v>0.46862520000000002</v>
      </c>
      <c r="I1469" s="7">
        <v>125.694</v>
      </c>
      <c r="J1469" s="2">
        <v>43</v>
      </c>
      <c r="K1469">
        <v>4</v>
      </c>
    </row>
    <row r="1470" spans="1:12" x14ac:dyDescent="0.25">
      <c r="A1470">
        <v>78260</v>
      </c>
      <c r="B1470" s="2">
        <v>91.903239999999997</v>
      </c>
      <c r="C1470" s="3">
        <v>26497</v>
      </c>
      <c r="D1470" s="4">
        <v>41700</v>
      </c>
      <c r="E1470" t="s">
        <v>6913</v>
      </c>
      <c r="F1470" s="4" t="s">
        <v>13752</v>
      </c>
      <c r="G1470" s="5">
        <v>16865</v>
      </c>
      <c r="H1470" s="6">
        <v>0.5151192</v>
      </c>
      <c r="I1470" s="7">
        <v>117.64700000000001</v>
      </c>
      <c r="J1470" s="2">
        <v>51.333300000000001</v>
      </c>
      <c r="K1470">
        <v>6</v>
      </c>
    </row>
    <row r="1471" spans="1:12" x14ac:dyDescent="0.25">
      <c r="A1471">
        <v>6068</v>
      </c>
      <c r="B1471" s="2">
        <v>91.898899999999998</v>
      </c>
      <c r="C1471" s="3">
        <v>1779</v>
      </c>
      <c r="D1471" s="4">
        <v>45860</v>
      </c>
      <c r="E1471" t="s">
        <v>277</v>
      </c>
      <c r="F1471" s="4" t="s">
        <v>1198</v>
      </c>
      <c r="G1471" s="5">
        <v>1258</v>
      </c>
      <c r="H1471" s="6">
        <v>0.57982529999999999</v>
      </c>
      <c r="I1471" s="7">
        <v>106.44199999999999</v>
      </c>
      <c r="J1471" s="2">
        <v>37</v>
      </c>
      <c r="K1471">
        <v>4</v>
      </c>
    </row>
    <row r="1472" spans="1:12" x14ac:dyDescent="0.25">
      <c r="A1472">
        <v>85048</v>
      </c>
      <c r="B1472" s="2">
        <v>91.893039999999999</v>
      </c>
      <c r="C1472" s="3">
        <v>34698</v>
      </c>
      <c r="D1472" s="4">
        <v>38060</v>
      </c>
      <c r="E1472" t="s">
        <v>2525</v>
      </c>
      <c r="F1472" s="4" t="s">
        <v>14962</v>
      </c>
      <c r="G1472" s="5">
        <v>23216</v>
      </c>
      <c r="H1472" s="6">
        <v>0.54132749999999996</v>
      </c>
      <c r="I1472" s="7">
        <v>112.895</v>
      </c>
      <c r="J1472" s="2">
        <v>28.444400000000002</v>
      </c>
      <c r="K1472">
        <v>9</v>
      </c>
    </row>
    <row r="1473" spans="1:12" x14ac:dyDescent="0.25">
      <c r="A1473">
        <v>21710</v>
      </c>
      <c r="B1473" s="2">
        <v>91.886669999999995</v>
      </c>
      <c r="C1473" s="3">
        <v>4994</v>
      </c>
      <c r="D1473" s="4">
        <v>47900</v>
      </c>
      <c r="E1473" t="s">
        <v>4275</v>
      </c>
      <c r="F1473" s="4" t="s">
        <v>4361</v>
      </c>
      <c r="G1473" s="5">
        <v>3410</v>
      </c>
      <c r="H1473" s="6">
        <v>0.4803519</v>
      </c>
      <c r="I1473" s="7">
        <v>123.40300000000001</v>
      </c>
      <c r="J1473" s="2">
        <v>52.5</v>
      </c>
      <c r="K1473">
        <v>2</v>
      </c>
    </row>
    <row r="1474" spans="1:12" x14ac:dyDescent="0.25">
      <c r="A1474">
        <v>94041</v>
      </c>
      <c r="B1474" s="2">
        <v>91.883369999999999</v>
      </c>
      <c r="C1474" s="3">
        <v>13550</v>
      </c>
      <c r="D1474" s="4">
        <v>41940</v>
      </c>
      <c r="E1474" t="s">
        <v>12418</v>
      </c>
      <c r="F1474" s="4" t="s">
        <v>15368</v>
      </c>
      <c r="G1474" s="5">
        <v>10378</v>
      </c>
      <c r="H1474" s="6">
        <v>0.60165729999999995</v>
      </c>
      <c r="I1474" s="7">
        <v>102.422</v>
      </c>
      <c r="J1474" s="2">
        <v>26.459499999999998</v>
      </c>
      <c r="K1474">
        <v>37</v>
      </c>
      <c r="L1474" s="2">
        <v>1.5</v>
      </c>
    </row>
    <row r="1475" spans="1:12" x14ac:dyDescent="0.25">
      <c r="A1475">
        <v>23651</v>
      </c>
      <c r="B1475" s="2">
        <v>91.880780000000001</v>
      </c>
      <c r="C1475" s="3">
        <v>509</v>
      </c>
      <c r="D1475" s="4">
        <v>47260</v>
      </c>
      <c r="E1475" t="s">
        <v>4879</v>
      </c>
      <c r="F1475" s="4" t="s">
        <v>4335</v>
      </c>
      <c r="G1475" s="5">
        <v>416</v>
      </c>
      <c r="H1475" s="6">
        <v>0.60431650000000003</v>
      </c>
      <c r="I1475" s="7">
        <v>101.923</v>
      </c>
      <c r="J1475" s="2">
        <v>33</v>
      </c>
      <c r="K1475">
        <v>1</v>
      </c>
    </row>
    <row r="1476" spans="1:12" x14ac:dyDescent="0.25">
      <c r="A1476">
        <v>28211</v>
      </c>
      <c r="B1476" s="2">
        <v>91.875730000000004</v>
      </c>
      <c r="C1476" s="3">
        <v>29507</v>
      </c>
      <c r="D1476" s="4">
        <v>16740</v>
      </c>
      <c r="E1476" t="s">
        <v>1096</v>
      </c>
      <c r="F1476" s="4" t="s">
        <v>5642</v>
      </c>
      <c r="G1476" s="5">
        <v>20707</v>
      </c>
      <c r="H1476" s="6">
        <v>0.62592360000000002</v>
      </c>
      <c r="I1476" s="7">
        <v>98.173000000000002</v>
      </c>
      <c r="J1476" s="2">
        <v>34.351399999999998</v>
      </c>
      <c r="K1476">
        <v>37</v>
      </c>
      <c r="L1476" s="2">
        <v>20</v>
      </c>
    </row>
    <row r="1477" spans="1:12" x14ac:dyDescent="0.25">
      <c r="A1477">
        <v>1267</v>
      </c>
      <c r="B1477" s="2">
        <v>91.869720000000001</v>
      </c>
      <c r="C1477" s="3">
        <v>7906</v>
      </c>
      <c r="D1477" s="4">
        <v>38340</v>
      </c>
      <c r="E1477" t="s">
        <v>109</v>
      </c>
      <c r="F1477" s="4" t="s">
        <v>21</v>
      </c>
      <c r="G1477" s="5">
        <v>4415</v>
      </c>
      <c r="H1477" s="6">
        <v>0.58514489999999997</v>
      </c>
      <c r="I1477" s="7">
        <v>105.188</v>
      </c>
      <c r="J1477" s="2">
        <v>32.0625</v>
      </c>
      <c r="K1477">
        <v>16</v>
      </c>
      <c r="L1477" s="2">
        <v>11.2</v>
      </c>
    </row>
    <row r="1478" spans="1:12" x14ac:dyDescent="0.25">
      <c r="A1478">
        <v>2464</v>
      </c>
      <c r="B1478" s="2">
        <v>91.868110000000001</v>
      </c>
      <c r="C1478" s="3">
        <v>2868</v>
      </c>
      <c r="D1478" s="4">
        <v>14460</v>
      </c>
      <c r="E1478" t="s">
        <v>368</v>
      </c>
      <c r="F1478" s="4" t="s">
        <v>21</v>
      </c>
      <c r="G1478" s="5">
        <v>2266</v>
      </c>
      <c r="H1478" s="6">
        <v>0.68857520000000005</v>
      </c>
      <c r="I1478" s="7">
        <v>87.25</v>
      </c>
      <c r="J1478" s="2">
        <v>36</v>
      </c>
      <c r="K1478">
        <v>3</v>
      </c>
    </row>
    <row r="1479" spans="1:12" x14ac:dyDescent="0.25">
      <c r="A1479">
        <v>30024</v>
      </c>
      <c r="B1479" s="2">
        <v>91.857240000000004</v>
      </c>
      <c r="C1479" s="3">
        <v>70890</v>
      </c>
      <c r="D1479" s="4">
        <v>12060</v>
      </c>
      <c r="E1479" t="s">
        <v>6369</v>
      </c>
      <c r="F1479" s="4" t="s">
        <v>6363</v>
      </c>
      <c r="G1479" s="5">
        <v>43209</v>
      </c>
      <c r="H1479" s="6">
        <v>0.57000700000000004</v>
      </c>
      <c r="I1479" s="7">
        <v>107.739</v>
      </c>
      <c r="J1479" s="2">
        <v>38.1</v>
      </c>
      <c r="K1479">
        <v>10</v>
      </c>
      <c r="L1479" s="2">
        <v>40.1</v>
      </c>
    </row>
    <row r="1480" spans="1:12" x14ac:dyDescent="0.25">
      <c r="A1480">
        <v>3257</v>
      </c>
      <c r="B1480" s="2">
        <v>91.846190000000007</v>
      </c>
      <c r="C1480" s="3">
        <v>4650</v>
      </c>
      <c r="D1480" s="4">
        <v>18180</v>
      </c>
      <c r="E1480" t="s">
        <v>567</v>
      </c>
      <c r="F1480" s="4" t="s">
        <v>520</v>
      </c>
      <c r="G1480" s="5">
        <v>2931</v>
      </c>
      <c r="H1480" s="6">
        <v>0.63915409999999995</v>
      </c>
      <c r="I1480" s="7">
        <v>95.787000000000006</v>
      </c>
      <c r="J1480" s="2">
        <v>31.666699999999999</v>
      </c>
      <c r="K1480">
        <v>3</v>
      </c>
    </row>
    <row r="1481" spans="1:12" x14ac:dyDescent="0.25">
      <c r="A1481">
        <v>90291</v>
      </c>
      <c r="B1481" s="2">
        <v>91.840260000000001</v>
      </c>
      <c r="C1481" s="3">
        <v>27802</v>
      </c>
      <c r="D1481" s="4">
        <v>31080</v>
      </c>
      <c r="E1481" t="s">
        <v>6980</v>
      </c>
      <c r="F1481" s="4" t="s">
        <v>15368</v>
      </c>
      <c r="G1481" s="5">
        <v>21868</v>
      </c>
      <c r="H1481" s="6">
        <v>0.61377349999999997</v>
      </c>
      <c r="I1481" s="7">
        <v>100.161</v>
      </c>
      <c r="J1481" s="2">
        <v>35.678600000000003</v>
      </c>
      <c r="K1481">
        <v>28</v>
      </c>
      <c r="L1481" s="2">
        <v>26.6</v>
      </c>
    </row>
    <row r="1482" spans="1:12" x14ac:dyDescent="0.25">
      <c r="A1482">
        <v>21045</v>
      </c>
      <c r="B1482" s="2">
        <v>91.828500000000005</v>
      </c>
      <c r="C1482" s="3">
        <v>39832</v>
      </c>
      <c r="D1482" s="4">
        <v>12580</v>
      </c>
      <c r="E1482" t="s">
        <v>1240</v>
      </c>
      <c r="F1482" s="4" t="s">
        <v>4361</v>
      </c>
      <c r="G1482" s="5">
        <v>27218</v>
      </c>
      <c r="H1482" s="6">
        <v>0.57004299999999997</v>
      </c>
      <c r="I1482" s="7">
        <v>107.711</v>
      </c>
      <c r="J1482" s="2">
        <v>32.892299999999999</v>
      </c>
      <c r="K1482">
        <v>65</v>
      </c>
      <c r="L1482" s="2">
        <v>14.2</v>
      </c>
    </row>
    <row r="1483" spans="1:12" x14ac:dyDescent="0.25">
      <c r="A1483">
        <v>6783</v>
      </c>
      <c r="B1483" s="2">
        <v>91.82159</v>
      </c>
      <c r="C1483" s="3">
        <v>2273</v>
      </c>
      <c r="D1483" s="4">
        <v>45860</v>
      </c>
      <c r="E1483" t="s">
        <v>790</v>
      </c>
      <c r="F1483" s="4" t="s">
        <v>1198</v>
      </c>
      <c r="G1483" s="5">
        <v>1707</v>
      </c>
      <c r="H1483" s="6">
        <v>0.55301699999999998</v>
      </c>
      <c r="I1483" s="7">
        <v>110.625</v>
      </c>
      <c r="J1483" s="2">
        <v>44.333300000000001</v>
      </c>
      <c r="K1483">
        <v>3</v>
      </c>
    </row>
    <row r="1484" spans="1:12" x14ac:dyDescent="0.25">
      <c r="A1484">
        <v>10578</v>
      </c>
      <c r="B1484" s="2">
        <v>91.821079999999995</v>
      </c>
      <c r="C1484" s="3">
        <v>588</v>
      </c>
      <c r="D1484" s="4">
        <v>35620</v>
      </c>
      <c r="E1484" t="s">
        <v>1828</v>
      </c>
      <c r="F1484" s="4" t="s">
        <v>1280</v>
      </c>
      <c r="G1484" s="5">
        <v>442</v>
      </c>
      <c r="H1484" s="6">
        <v>0.43566589999999999</v>
      </c>
      <c r="I1484" s="7">
        <v>130.893</v>
      </c>
      <c r="J1484" s="2">
        <v>45</v>
      </c>
      <c r="K1484">
        <v>1</v>
      </c>
    </row>
    <row r="1485" spans="1:12" x14ac:dyDescent="0.25">
      <c r="A1485">
        <v>53593</v>
      </c>
      <c r="B1485" s="2">
        <v>91.817570000000003</v>
      </c>
      <c r="C1485" s="3">
        <v>20995</v>
      </c>
      <c r="D1485" s="4">
        <v>31540</v>
      </c>
      <c r="E1485" t="s">
        <v>1370</v>
      </c>
      <c r="F1485" s="4" t="s">
        <v>10031</v>
      </c>
      <c r="G1485" s="5">
        <v>14173</v>
      </c>
      <c r="H1485" s="6">
        <v>0.57245659999999998</v>
      </c>
      <c r="I1485" s="7">
        <v>107.215</v>
      </c>
      <c r="J1485" s="2">
        <v>37.863599999999998</v>
      </c>
      <c r="K1485">
        <v>22</v>
      </c>
      <c r="L1485" s="2">
        <v>38.5</v>
      </c>
    </row>
    <row r="1486" spans="1:12" x14ac:dyDescent="0.25">
      <c r="A1486">
        <v>91320</v>
      </c>
      <c r="B1486" s="2">
        <v>91.807000000000002</v>
      </c>
      <c r="C1486" s="3">
        <v>44958</v>
      </c>
      <c r="D1486" s="4">
        <v>37100</v>
      </c>
      <c r="E1486" t="s">
        <v>15418</v>
      </c>
      <c r="F1486" s="4" t="s">
        <v>15368</v>
      </c>
      <c r="G1486" s="5">
        <v>30006</v>
      </c>
      <c r="H1486" s="6">
        <v>0.47820439999999997</v>
      </c>
      <c r="I1486" s="7">
        <v>123.483</v>
      </c>
      <c r="J1486" s="2">
        <v>37.3125</v>
      </c>
      <c r="K1486">
        <v>16</v>
      </c>
      <c r="L1486" s="2">
        <v>35.6</v>
      </c>
    </row>
    <row r="1487" spans="1:12" x14ac:dyDescent="0.25">
      <c r="A1487">
        <v>73116</v>
      </c>
      <c r="B1487" s="2">
        <v>91.798150000000007</v>
      </c>
      <c r="C1487" s="3">
        <v>9600</v>
      </c>
      <c r="D1487" s="4">
        <v>36420</v>
      </c>
      <c r="E1487" t="s">
        <v>13492</v>
      </c>
      <c r="F1487" s="4" t="s">
        <v>13462</v>
      </c>
      <c r="G1487" s="5">
        <v>6982</v>
      </c>
      <c r="H1487" s="6">
        <v>0.60532719999999995</v>
      </c>
      <c r="I1487" s="7">
        <v>101.51300000000001</v>
      </c>
      <c r="J1487" s="2">
        <v>42.125</v>
      </c>
      <c r="K1487">
        <v>8</v>
      </c>
    </row>
    <row r="1488" spans="1:12" x14ac:dyDescent="0.25">
      <c r="A1488">
        <v>80125</v>
      </c>
      <c r="B1488" s="2">
        <v>91.794809999999998</v>
      </c>
      <c r="C1488" s="3">
        <v>10539</v>
      </c>
      <c r="D1488" s="4">
        <v>19740</v>
      </c>
      <c r="E1488" t="s">
        <v>152</v>
      </c>
      <c r="F1488" s="4" t="s">
        <v>14477</v>
      </c>
      <c r="G1488" s="5">
        <v>7000</v>
      </c>
      <c r="H1488" s="6">
        <v>0.5662857</v>
      </c>
      <c r="I1488" s="7">
        <v>108.233</v>
      </c>
      <c r="J1488" s="2">
        <v>40.799999999999997</v>
      </c>
      <c r="K1488">
        <v>5</v>
      </c>
    </row>
    <row r="1489" spans="1:12" x14ac:dyDescent="0.25">
      <c r="A1489">
        <v>94530</v>
      </c>
      <c r="B1489" s="2">
        <v>91.788650000000004</v>
      </c>
      <c r="C1489" s="3">
        <v>24301</v>
      </c>
      <c r="D1489" s="4">
        <v>41860</v>
      </c>
      <c r="E1489" t="s">
        <v>15772</v>
      </c>
      <c r="F1489" s="4" t="s">
        <v>15368</v>
      </c>
      <c r="G1489" s="5">
        <v>18715</v>
      </c>
      <c r="H1489" s="6">
        <v>0.59318230000000005</v>
      </c>
      <c r="I1489" s="7">
        <v>103.583</v>
      </c>
      <c r="J1489" s="2">
        <v>33.588200000000001</v>
      </c>
      <c r="K1489">
        <v>68</v>
      </c>
      <c r="L1489" s="2">
        <v>16.8</v>
      </c>
    </row>
    <row r="1490" spans="1:12" x14ac:dyDescent="0.25">
      <c r="A1490">
        <v>10543</v>
      </c>
      <c r="B1490" s="2">
        <v>91.780779999999993</v>
      </c>
      <c r="C1490" s="3">
        <v>20250</v>
      </c>
      <c r="D1490" s="4">
        <v>35620</v>
      </c>
      <c r="E1490" t="s">
        <v>1816</v>
      </c>
      <c r="F1490" s="4" t="s">
        <v>1280</v>
      </c>
      <c r="G1490" s="5">
        <v>14135</v>
      </c>
      <c r="H1490" s="6">
        <v>0.52331099999999997</v>
      </c>
      <c r="I1490" s="7">
        <v>115.556</v>
      </c>
      <c r="J1490" s="2">
        <v>36.117600000000003</v>
      </c>
      <c r="K1490">
        <v>17</v>
      </c>
      <c r="L1490" s="2">
        <v>28.8</v>
      </c>
    </row>
    <row r="1491" spans="1:12" x14ac:dyDescent="0.25">
      <c r="A1491">
        <v>55001</v>
      </c>
      <c r="B1491" s="2">
        <v>91.776889999999995</v>
      </c>
      <c r="C1491" s="3">
        <v>2924</v>
      </c>
      <c r="D1491" s="4">
        <v>33460</v>
      </c>
      <c r="E1491" t="s">
        <v>2696</v>
      </c>
      <c r="F1491" s="4" t="s">
        <v>10428</v>
      </c>
      <c r="G1491" s="5">
        <v>2154</v>
      </c>
      <c r="H1491" s="6">
        <v>0.53667589999999998</v>
      </c>
      <c r="I1491" s="7">
        <v>113.241</v>
      </c>
      <c r="J1491" s="2">
        <v>36.75</v>
      </c>
      <c r="K1491">
        <v>4</v>
      </c>
    </row>
    <row r="1492" spans="1:12" x14ac:dyDescent="0.25">
      <c r="A1492">
        <v>63127</v>
      </c>
      <c r="B1492" s="2">
        <v>91.775540000000007</v>
      </c>
      <c r="C1492" s="3">
        <v>4893</v>
      </c>
      <c r="D1492" s="4">
        <v>41180</v>
      </c>
      <c r="E1492" t="s">
        <v>9297</v>
      </c>
      <c r="F1492" s="4" t="s">
        <v>12102</v>
      </c>
      <c r="G1492" s="5">
        <v>3464</v>
      </c>
      <c r="H1492" s="6">
        <v>0.45945160000000002</v>
      </c>
      <c r="I1492" s="7">
        <v>126.583</v>
      </c>
      <c r="J1492" s="2">
        <v>43.6</v>
      </c>
      <c r="K1492">
        <v>5</v>
      </c>
    </row>
    <row r="1493" spans="1:12" x14ac:dyDescent="0.25">
      <c r="A1493">
        <v>68130</v>
      </c>
      <c r="B1493" s="2">
        <v>91.771709999999999</v>
      </c>
      <c r="C1493" s="3">
        <v>19184</v>
      </c>
      <c r="D1493" s="4">
        <v>36540</v>
      </c>
      <c r="E1493" t="s">
        <v>6681</v>
      </c>
      <c r="F1493" s="4" t="s">
        <v>12738</v>
      </c>
      <c r="G1493" s="5">
        <v>12505</v>
      </c>
      <c r="H1493" s="6">
        <v>0.5650887</v>
      </c>
      <c r="I1493" s="7">
        <v>108.309</v>
      </c>
      <c r="J1493" s="2">
        <v>30.555599999999998</v>
      </c>
      <c r="K1493">
        <v>9</v>
      </c>
    </row>
    <row r="1494" spans="1:12" x14ac:dyDescent="0.25">
      <c r="A1494">
        <v>28204</v>
      </c>
      <c r="B1494" s="2">
        <v>91.767750000000007</v>
      </c>
      <c r="C1494" s="3">
        <v>5526</v>
      </c>
      <c r="D1494" s="4">
        <v>16740</v>
      </c>
      <c r="E1494" t="s">
        <v>1096</v>
      </c>
      <c r="F1494" s="4" t="s">
        <v>5642</v>
      </c>
      <c r="G1494" s="5">
        <v>4072</v>
      </c>
      <c r="H1494" s="6">
        <v>0.57662080000000004</v>
      </c>
      <c r="I1494" s="7">
        <v>106.316</v>
      </c>
      <c r="J1494" s="2">
        <v>34.666699999999999</v>
      </c>
      <c r="K1494">
        <v>3</v>
      </c>
    </row>
    <row r="1495" spans="1:12" x14ac:dyDescent="0.25">
      <c r="A1495">
        <v>14542</v>
      </c>
      <c r="B1495" s="2">
        <v>91.766760000000005</v>
      </c>
      <c r="C1495" s="3">
        <v>57</v>
      </c>
      <c r="D1495" s="4">
        <v>40380</v>
      </c>
      <c r="E1495" t="s">
        <v>2882</v>
      </c>
      <c r="F1495" s="4" t="s">
        <v>1280</v>
      </c>
      <c r="G1495" s="5">
        <v>57</v>
      </c>
      <c r="H1495" s="6">
        <v>0.70689650000000004</v>
      </c>
      <c r="I1495" s="7">
        <v>83.75</v>
      </c>
    </row>
    <row r="1496" spans="1:12" x14ac:dyDescent="0.25">
      <c r="A1496">
        <v>97209</v>
      </c>
      <c r="B1496" s="2">
        <v>91.763499999999993</v>
      </c>
      <c r="C1496" s="3">
        <v>15519</v>
      </c>
      <c r="D1496" s="4">
        <v>38900</v>
      </c>
      <c r="E1496" t="s">
        <v>765</v>
      </c>
      <c r="F1496" s="4" t="s">
        <v>16170</v>
      </c>
      <c r="G1496" s="5">
        <v>13543</v>
      </c>
      <c r="H1496" s="6">
        <v>0.64146479999999995</v>
      </c>
      <c r="I1496" s="7">
        <v>95.054000000000002</v>
      </c>
      <c r="J1496" s="2">
        <v>33.882399999999997</v>
      </c>
      <c r="K1496">
        <v>34</v>
      </c>
      <c r="L1496" s="2">
        <v>17.899999999999999</v>
      </c>
    </row>
    <row r="1497" spans="1:12" x14ac:dyDescent="0.25">
      <c r="A1497">
        <v>2132</v>
      </c>
      <c r="B1497" s="2">
        <v>91.755129999999994</v>
      </c>
      <c r="C1497" s="3">
        <v>28791</v>
      </c>
      <c r="D1497" s="4">
        <v>14460</v>
      </c>
      <c r="E1497" t="s">
        <v>316</v>
      </c>
      <c r="F1497" s="4" t="s">
        <v>21</v>
      </c>
      <c r="G1497" s="5">
        <v>21430</v>
      </c>
      <c r="H1497" s="6">
        <v>0.52792689999999998</v>
      </c>
      <c r="I1497" s="7">
        <v>114.65600000000001</v>
      </c>
      <c r="J1497" s="2">
        <v>35.757599999999996</v>
      </c>
      <c r="K1497">
        <v>33</v>
      </c>
      <c r="L1497" s="2">
        <v>27.1</v>
      </c>
    </row>
    <row r="1498" spans="1:12" x14ac:dyDescent="0.25">
      <c r="A1498">
        <v>80134</v>
      </c>
      <c r="B1498" s="2">
        <v>91.741169999999997</v>
      </c>
      <c r="C1498" s="3">
        <v>58231</v>
      </c>
      <c r="D1498" s="4">
        <v>19740</v>
      </c>
      <c r="E1498" t="s">
        <v>3396</v>
      </c>
      <c r="F1498" s="4" t="s">
        <v>14477</v>
      </c>
      <c r="G1498" s="5">
        <v>36992</v>
      </c>
      <c r="H1498" s="6">
        <v>0.53911659999999995</v>
      </c>
      <c r="I1498" s="7">
        <v>112.65300000000001</v>
      </c>
      <c r="J1498" s="2">
        <v>41.541699999999999</v>
      </c>
      <c r="K1498">
        <v>24</v>
      </c>
      <c r="L1498" s="2">
        <v>59.6</v>
      </c>
    </row>
    <row r="1499" spans="1:12" x14ac:dyDescent="0.25">
      <c r="A1499">
        <v>7666</v>
      </c>
      <c r="B1499" s="2">
        <v>91.725890000000007</v>
      </c>
      <c r="C1499" s="3">
        <v>40261</v>
      </c>
      <c r="D1499" s="4">
        <v>35620</v>
      </c>
      <c r="E1499" t="s">
        <v>1480</v>
      </c>
      <c r="F1499" s="4" t="s">
        <v>1341</v>
      </c>
      <c r="G1499" s="5">
        <v>26797</v>
      </c>
      <c r="H1499" s="6">
        <v>0.55446510000000004</v>
      </c>
      <c r="I1499" s="7">
        <v>109.919</v>
      </c>
      <c r="J1499" s="2">
        <v>29.466699999999999</v>
      </c>
      <c r="K1499">
        <v>30</v>
      </c>
      <c r="L1499" s="2">
        <v>5.3</v>
      </c>
    </row>
    <row r="1500" spans="1:12" x14ac:dyDescent="0.25">
      <c r="A1500">
        <v>35244</v>
      </c>
      <c r="B1500" s="2">
        <v>91.714110000000005</v>
      </c>
      <c r="C1500" s="3">
        <v>33127</v>
      </c>
      <c r="D1500" s="4">
        <v>13820</v>
      </c>
      <c r="E1500" t="s">
        <v>1579</v>
      </c>
      <c r="F1500" s="4" t="s">
        <v>7027</v>
      </c>
      <c r="G1500" s="5">
        <v>22406</v>
      </c>
      <c r="H1500" s="6">
        <v>0.58823530000000002</v>
      </c>
      <c r="I1500" s="7">
        <v>104.039</v>
      </c>
      <c r="J1500" s="2">
        <v>40.714300000000001</v>
      </c>
      <c r="K1500">
        <v>21</v>
      </c>
      <c r="L1500" s="2">
        <v>55.3</v>
      </c>
    </row>
    <row r="1501" spans="1:12" x14ac:dyDescent="0.25">
      <c r="A1501">
        <v>28226</v>
      </c>
      <c r="B1501" s="2">
        <v>91.702280000000002</v>
      </c>
      <c r="C1501" s="3">
        <v>37556</v>
      </c>
      <c r="D1501" s="4">
        <v>16740</v>
      </c>
      <c r="E1501" t="s">
        <v>1096</v>
      </c>
      <c r="F1501" s="4" t="s">
        <v>5642</v>
      </c>
      <c r="G1501" s="5">
        <v>27056</v>
      </c>
      <c r="H1501" s="6">
        <v>0.59566839999999999</v>
      </c>
      <c r="I1501" s="7">
        <v>102.75</v>
      </c>
      <c r="J1501" s="2">
        <v>41.869599999999998</v>
      </c>
      <c r="K1501">
        <v>23</v>
      </c>
      <c r="L1501" s="2">
        <v>61.3</v>
      </c>
    </row>
    <row r="1502" spans="1:12" x14ac:dyDescent="0.25">
      <c r="A1502">
        <v>43220</v>
      </c>
      <c r="B1502" s="2">
        <v>91.691429999999997</v>
      </c>
      <c r="C1502" s="3">
        <v>25895</v>
      </c>
      <c r="D1502" s="4">
        <v>18140</v>
      </c>
      <c r="E1502" t="s">
        <v>1585</v>
      </c>
      <c r="F1502" s="4" t="s">
        <v>8295</v>
      </c>
      <c r="G1502" s="5">
        <v>18281</v>
      </c>
      <c r="H1502" s="6">
        <v>0.65204309999999999</v>
      </c>
      <c r="I1502" s="7">
        <v>92.805000000000007</v>
      </c>
      <c r="J1502" s="2">
        <v>33.5227</v>
      </c>
      <c r="K1502">
        <v>44</v>
      </c>
      <c r="L1502" s="2">
        <v>16.5</v>
      </c>
    </row>
    <row r="1503" spans="1:12" x14ac:dyDescent="0.25">
      <c r="A1503">
        <v>92886</v>
      </c>
      <c r="B1503" s="2">
        <v>91.679119999999998</v>
      </c>
      <c r="C1503" s="3">
        <v>48648</v>
      </c>
      <c r="D1503" s="4">
        <v>31080</v>
      </c>
      <c r="E1503" t="s">
        <v>15603</v>
      </c>
      <c r="F1503" s="4" t="s">
        <v>15368</v>
      </c>
      <c r="G1503" s="5">
        <v>33145</v>
      </c>
      <c r="H1503" s="6">
        <v>0.4839946</v>
      </c>
      <c r="I1503" s="7">
        <v>121.83499999999999</v>
      </c>
      <c r="J1503" s="2">
        <v>34.2941</v>
      </c>
      <c r="K1503">
        <v>17</v>
      </c>
      <c r="L1503" s="2">
        <v>19.600000000000001</v>
      </c>
    </row>
    <row r="1504" spans="1:12" x14ac:dyDescent="0.25">
      <c r="A1504">
        <v>35243</v>
      </c>
      <c r="B1504" s="2">
        <v>91.668229999999994</v>
      </c>
      <c r="C1504" s="3">
        <v>16908</v>
      </c>
      <c r="D1504" s="4">
        <v>13820</v>
      </c>
      <c r="E1504" t="s">
        <v>1579</v>
      </c>
      <c r="F1504" s="4" t="s">
        <v>7027</v>
      </c>
      <c r="G1504" s="5">
        <v>12336</v>
      </c>
      <c r="H1504" s="6">
        <v>0.64826519999999999</v>
      </c>
      <c r="I1504" s="7">
        <v>93.4</v>
      </c>
      <c r="J1504" s="2">
        <v>36</v>
      </c>
      <c r="K1504">
        <v>21</v>
      </c>
      <c r="L1504" s="2">
        <v>28.1</v>
      </c>
    </row>
    <row r="1505" spans="1:12" x14ac:dyDescent="0.25">
      <c r="A1505">
        <v>19380</v>
      </c>
      <c r="B1505" s="2">
        <v>91.656779999999998</v>
      </c>
      <c r="C1505" s="3">
        <v>50330</v>
      </c>
      <c r="D1505" s="4">
        <v>37980</v>
      </c>
      <c r="E1505" t="s">
        <v>4249</v>
      </c>
      <c r="F1505" s="4" t="s">
        <v>3003</v>
      </c>
      <c r="G1505" s="5">
        <v>35521</v>
      </c>
      <c r="H1505" s="6">
        <v>0.55543039999999999</v>
      </c>
      <c r="I1505" s="7">
        <v>109.419</v>
      </c>
      <c r="J1505" s="2">
        <v>36.7714</v>
      </c>
      <c r="K1505">
        <v>35</v>
      </c>
      <c r="L1505" s="2">
        <v>32.4</v>
      </c>
    </row>
    <row r="1506" spans="1:12" x14ac:dyDescent="0.25">
      <c r="A1506">
        <v>8822</v>
      </c>
      <c r="B1506" s="2">
        <v>91.643140000000002</v>
      </c>
      <c r="C1506" s="3">
        <v>31020</v>
      </c>
      <c r="D1506" s="4">
        <v>35620</v>
      </c>
      <c r="E1506" t="s">
        <v>1754</v>
      </c>
      <c r="F1506" s="4" t="s">
        <v>1341</v>
      </c>
      <c r="G1506" s="5">
        <v>21478</v>
      </c>
      <c r="H1506" s="6">
        <v>0.46517370000000002</v>
      </c>
      <c r="I1506" s="7">
        <v>125</v>
      </c>
      <c r="J1506" s="2">
        <v>38.285699999999999</v>
      </c>
      <c r="K1506">
        <v>21</v>
      </c>
      <c r="L1506" s="2">
        <v>41.4</v>
      </c>
    </row>
    <row r="1507" spans="1:12" x14ac:dyDescent="0.25">
      <c r="A1507">
        <v>91354</v>
      </c>
      <c r="B1507" s="2">
        <v>91.633570000000006</v>
      </c>
      <c r="C1507" s="3">
        <v>29034</v>
      </c>
      <c r="D1507" s="4">
        <v>31080</v>
      </c>
      <c r="E1507" t="s">
        <v>3404</v>
      </c>
      <c r="F1507" s="4" t="s">
        <v>15368</v>
      </c>
      <c r="G1507" s="5">
        <v>18507</v>
      </c>
      <c r="H1507" s="6">
        <v>0.494759</v>
      </c>
      <c r="I1507" s="7">
        <v>119.852</v>
      </c>
      <c r="J1507" s="2">
        <v>31.166699999999999</v>
      </c>
      <c r="K1507">
        <v>6</v>
      </c>
    </row>
    <row r="1508" spans="1:12" x14ac:dyDescent="0.25">
      <c r="A1508">
        <v>35758</v>
      </c>
      <c r="B1508" s="2">
        <v>91.622219999999999</v>
      </c>
      <c r="C1508" s="3">
        <v>43925</v>
      </c>
      <c r="D1508" s="4">
        <v>26620</v>
      </c>
      <c r="E1508" t="s">
        <v>673</v>
      </c>
      <c r="F1508" s="4" t="s">
        <v>7027</v>
      </c>
      <c r="G1508" s="5">
        <v>28954</v>
      </c>
      <c r="H1508" s="6">
        <v>0.54280779999999995</v>
      </c>
      <c r="I1508" s="7">
        <v>111.501</v>
      </c>
      <c r="J1508" s="2">
        <v>43.269199999999998</v>
      </c>
      <c r="K1508">
        <v>26</v>
      </c>
      <c r="L1508" s="2">
        <v>68.400000000000006</v>
      </c>
    </row>
    <row r="1509" spans="1:12" x14ac:dyDescent="0.25">
      <c r="A1509">
        <v>2472</v>
      </c>
      <c r="B1509" s="2">
        <v>91.609179999999995</v>
      </c>
      <c r="C1509" s="3">
        <v>32943</v>
      </c>
      <c r="D1509" s="4">
        <v>14460</v>
      </c>
      <c r="E1509" t="s">
        <v>373</v>
      </c>
      <c r="F1509" s="4" t="s">
        <v>21</v>
      </c>
      <c r="G1509" s="5">
        <v>25478</v>
      </c>
      <c r="H1509" s="6">
        <v>0.57743940000000005</v>
      </c>
      <c r="I1509" s="7">
        <v>105.502</v>
      </c>
      <c r="J1509" s="2">
        <v>28.375</v>
      </c>
      <c r="K1509">
        <v>32</v>
      </c>
      <c r="L1509" s="2">
        <v>3.3</v>
      </c>
    </row>
    <row r="1510" spans="1:12" x14ac:dyDescent="0.25">
      <c r="A1510">
        <v>82938</v>
      </c>
      <c r="B1510" s="2">
        <v>91.603039999999993</v>
      </c>
      <c r="C1510" s="3">
        <v>158</v>
      </c>
      <c r="D1510" s="4">
        <v>40540</v>
      </c>
      <c r="E1510" t="s">
        <v>14713</v>
      </c>
      <c r="F1510" s="4" t="s">
        <v>14657</v>
      </c>
      <c r="G1510" s="5">
        <v>142</v>
      </c>
      <c r="H1510" s="6">
        <v>0.471831</v>
      </c>
      <c r="I1510" s="7">
        <v>123.688</v>
      </c>
    </row>
    <row r="1511" spans="1:12" x14ac:dyDescent="0.25">
      <c r="A1511">
        <v>78023</v>
      </c>
      <c r="B1511" s="2">
        <v>91.598820000000003</v>
      </c>
      <c r="C1511" s="3">
        <v>27381</v>
      </c>
      <c r="D1511" s="4">
        <v>41700</v>
      </c>
      <c r="E1511" t="s">
        <v>14159</v>
      </c>
      <c r="F1511" s="4" t="s">
        <v>13752</v>
      </c>
      <c r="G1511" s="5">
        <v>17527</v>
      </c>
      <c r="H1511" s="6">
        <v>0.5126655</v>
      </c>
      <c r="I1511" s="7">
        <v>116.607</v>
      </c>
      <c r="J1511" s="2">
        <v>37</v>
      </c>
      <c r="K1511">
        <v>6</v>
      </c>
    </row>
    <row r="1512" spans="1:12" x14ac:dyDescent="0.25">
      <c r="A1512">
        <v>11782</v>
      </c>
      <c r="B1512" s="2">
        <v>91.592100000000002</v>
      </c>
      <c r="C1512" s="3">
        <v>15045</v>
      </c>
      <c r="D1512" s="4">
        <v>35620</v>
      </c>
      <c r="E1512" t="s">
        <v>2022</v>
      </c>
      <c r="F1512" s="4" t="s">
        <v>1280</v>
      </c>
      <c r="G1512" s="5">
        <v>10534</v>
      </c>
      <c r="H1512" s="6">
        <v>0.4386331</v>
      </c>
      <c r="I1512" s="7">
        <v>129.375</v>
      </c>
      <c r="J1512" s="2">
        <v>39</v>
      </c>
      <c r="K1512">
        <v>11</v>
      </c>
      <c r="L1512" s="2">
        <v>45</v>
      </c>
    </row>
    <row r="1513" spans="1:12" x14ac:dyDescent="0.25">
      <c r="A1513">
        <v>46301</v>
      </c>
      <c r="B1513" s="2">
        <v>91.589479999999995</v>
      </c>
      <c r="C1513" s="3">
        <v>552</v>
      </c>
      <c r="D1513" s="4">
        <v>16980</v>
      </c>
      <c r="E1513" t="s">
        <v>8840</v>
      </c>
      <c r="F1513" s="4" t="s">
        <v>8800</v>
      </c>
      <c r="G1513" s="5">
        <v>470</v>
      </c>
      <c r="H1513" s="6">
        <v>0.68577489999999997</v>
      </c>
      <c r="I1513" s="7">
        <v>86.625</v>
      </c>
      <c r="J1513" s="2">
        <v>36.5</v>
      </c>
      <c r="K1513">
        <v>2</v>
      </c>
    </row>
    <row r="1514" spans="1:12" x14ac:dyDescent="0.25">
      <c r="A1514">
        <v>95130</v>
      </c>
      <c r="B1514" s="2">
        <v>91.587040000000002</v>
      </c>
      <c r="C1514" s="3">
        <v>14559</v>
      </c>
      <c r="D1514" s="4">
        <v>41940</v>
      </c>
      <c r="E1514" t="s">
        <v>12003</v>
      </c>
      <c r="F1514" s="4" t="s">
        <v>15368</v>
      </c>
      <c r="G1514" s="5">
        <v>9628</v>
      </c>
      <c r="H1514" s="6">
        <v>0.47476109999999999</v>
      </c>
      <c r="I1514" s="7">
        <v>123.05800000000001</v>
      </c>
      <c r="J1514" s="2">
        <v>32.3889</v>
      </c>
      <c r="K1514">
        <v>18</v>
      </c>
      <c r="L1514" s="2">
        <v>12.6</v>
      </c>
    </row>
    <row r="1515" spans="1:12" x14ac:dyDescent="0.25">
      <c r="A1515">
        <v>20866</v>
      </c>
      <c r="B1515" s="2">
        <v>91.582719999999995</v>
      </c>
      <c r="C1515" s="3">
        <v>12899</v>
      </c>
      <c r="D1515" s="4">
        <v>47900</v>
      </c>
      <c r="E1515" t="s">
        <v>4450</v>
      </c>
      <c r="F1515" s="4" t="s">
        <v>4361</v>
      </c>
      <c r="G1515" s="5">
        <v>8432</v>
      </c>
      <c r="H1515" s="6">
        <v>0.53409220000000002</v>
      </c>
      <c r="I1515" s="7">
        <v>112.8</v>
      </c>
      <c r="J1515" s="2">
        <v>41.538499999999999</v>
      </c>
      <c r="K1515">
        <v>13</v>
      </c>
      <c r="L1515" s="2">
        <v>59.6</v>
      </c>
    </row>
    <row r="1516" spans="1:12" x14ac:dyDescent="0.25">
      <c r="A1516">
        <v>12084</v>
      </c>
      <c r="B1516" s="2">
        <v>91.57996</v>
      </c>
      <c r="C1516" s="3">
        <v>4281</v>
      </c>
      <c r="D1516" s="4">
        <v>10580</v>
      </c>
      <c r="E1516" t="s">
        <v>2122</v>
      </c>
      <c r="F1516" s="4" t="s">
        <v>1280</v>
      </c>
      <c r="G1516" s="5">
        <v>3105</v>
      </c>
      <c r="H1516" s="6">
        <v>0.63317230000000002</v>
      </c>
      <c r="I1516" s="7">
        <v>95.536000000000001</v>
      </c>
      <c r="J1516" s="2">
        <v>34.5</v>
      </c>
      <c r="K1516">
        <v>4</v>
      </c>
    </row>
    <row r="1517" spans="1:12" x14ac:dyDescent="0.25">
      <c r="A1517">
        <v>92109</v>
      </c>
      <c r="B1517" s="2">
        <v>91.571129999999997</v>
      </c>
      <c r="C1517" s="3">
        <v>45304</v>
      </c>
      <c r="D1517" s="4">
        <v>41740</v>
      </c>
      <c r="E1517" t="s">
        <v>14226</v>
      </c>
      <c r="F1517" s="4" t="s">
        <v>15368</v>
      </c>
      <c r="G1517" s="5">
        <v>33811</v>
      </c>
      <c r="H1517" s="6">
        <v>0.62234179999999995</v>
      </c>
      <c r="I1517" s="7">
        <v>97.405000000000001</v>
      </c>
      <c r="J1517" s="2">
        <v>35.419400000000003</v>
      </c>
      <c r="K1517">
        <v>31</v>
      </c>
      <c r="L1517" s="2">
        <v>25.6</v>
      </c>
    </row>
    <row r="1518" spans="1:12" x14ac:dyDescent="0.25">
      <c r="A1518">
        <v>97035</v>
      </c>
      <c r="B1518" s="2">
        <v>91.558970000000002</v>
      </c>
      <c r="C1518" s="3">
        <v>23761</v>
      </c>
      <c r="D1518" s="4">
        <v>38900</v>
      </c>
      <c r="E1518" t="s">
        <v>16183</v>
      </c>
      <c r="F1518" s="4" t="s">
        <v>16170</v>
      </c>
      <c r="G1518" s="5">
        <v>17014</v>
      </c>
      <c r="H1518" s="6">
        <v>0.61580959999999996</v>
      </c>
      <c r="I1518" s="7">
        <v>98.513999999999996</v>
      </c>
      <c r="J1518" s="2">
        <v>31.476199999999999</v>
      </c>
      <c r="K1518">
        <v>42</v>
      </c>
      <c r="L1518" s="2">
        <v>10</v>
      </c>
    </row>
    <row r="1519" spans="1:12" x14ac:dyDescent="0.25">
      <c r="A1519">
        <v>66610</v>
      </c>
      <c r="B1519" s="2">
        <v>91.553309999999996</v>
      </c>
      <c r="C1519" s="3">
        <v>9753</v>
      </c>
      <c r="D1519" s="4">
        <v>45820</v>
      </c>
      <c r="E1519" t="s">
        <v>8883</v>
      </c>
      <c r="F1519" s="4" t="s">
        <v>12494</v>
      </c>
      <c r="G1519" s="5">
        <v>6624</v>
      </c>
      <c r="H1519" s="6">
        <v>0.54347829999999997</v>
      </c>
      <c r="I1519" s="7">
        <v>110.94199999999999</v>
      </c>
      <c r="J1519" s="2">
        <v>50.666699999999999</v>
      </c>
      <c r="K1519">
        <v>3</v>
      </c>
    </row>
    <row r="1520" spans="1:12" x14ac:dyDescent="0.25">
      <c r="A1520">
        <v>6524</v>
      </c>
      <c r="B1520" s="2">
        <v>91.55077</v>
      </c>
      <c r="C1520" s="3">
        <v>5546</v>
      </c>
      <c r="D1520" s="4">
        <v>35300</v>
      </c>
      <c r="E1520" t="s">
        <v>1309</v>
      </c>
      <c r="F1520" s="4" t="s">
        <v>1198</v>
      </c>
      <c r="G1520" s="5">
        <v>3973</v>
      </c>
      <c r="H1520" s="6">
        <v>0.50553599999999999</v>
      </c>
      <c r="I1520" s="7">
        <v>117.458</v>
      </c>
      <c r="J1520" s="2">
        <v>39.799999999999997</v>
      </c>
      <c r="K1520">
        <v>5</v>
      </c>
    </row>
    <row r="1521" spans="1:12" x14ac:dyDescent="0.25">
      <c r="A1521">
        <v>27612</v>
      </c>
      <c r="B1521" s="2">
        <v>91.543689999999998</v>
      </c>
      <c r="C1521" s="3">
        <v>35083</v>
      </c>
      <c r="D1521" s="4">
        <v>39580</v>
      </c>
      <c r="E1521" t="s">
        <v>5749</v>
      </c>
      <c r="F1521" s="4" t="s">
        <v>5642</v>
      </c>
      <c r="G1521" s="5">
        <v>25634</v>
      </c>
      <c r="H1521" s="6">
        <v>0.61527659999999995</v>
      </c>
      <c r="I1521" s="7">
        <v>98.451999999999998</v>
      </c>
      <c r="J1521" s="2">
        <v>38.6</v>
      </c>
      <c r="K1521">
        <v>25</v>
      </c>
      <c r="L1521" s="2">
        <v>42.8</v>
      </c>
    </row>
    <row r="1522" spans="1:12" x14ac:dyDescent="0.25">
      <c r="A1522">
        <v>53044</v>
      </c>
      <c r="B1522" s="2">
        <v>91.53716</v>
      </c>
      <c r="C1522" s="3">
        <v>2464</v>
      </c>
      <c r="D1522" s="4">
        <v>43100</v>
      </c>
      <c r="E1522" t="s">
        <v>10051</v>
      </c>
      <c r="F1522" s="4" t="s">
        <v>10031</v>
      </c>
      <c r="G1522" s="5">
        <v>1636</v>
      </c>
      <c r="H1522" s="6">
        <v>0.60354300000000005</v>
      </c>
      <c r="I1522" s="7">
        <v>100.461</v>
      </c>
      <c r="J1522" s="2">
        <v>18</v>
      </c>
      <c r="K1522">
        <v>2</v>
      </c>
    </row>
    <row r="1523" spans="1:12" x14ac:dyDescent="0.25">
      <c r="A1523">
        <v>37377</v>
      </c>
      <c r="B1523" s="2">
        <v>91.534189999999995</v>
      </c>
      <c r="C1523" s="3">
        <v>15378</v>
      </c>
      <c r="D1523" s="4">
        <v>16860</v>
      </c>
      <c r="E1523" t="s">
        <v>7440</v>
      </c>
      <c r="F1523" s="4" t="s">
        <v>7348</v>
      </c>
      <c r="G1523" s="5">
        <v>10772</v>
      </c>
      <c r="H1523" s="6">
        <v>0.55824739999999995</v>
      </c>
      <c r="I1523" s="7">
        <v>108.22799999999999</v>
      </c>
      <c r="J1523" s="2">
        <v>38.235300000000002</v>
      </c>
      <c r="K1523">
        <v>17</v>
      </c>
      <c r="L1523" s="2">
        <v>41</v>
      </c>
    </row>
    <row r="1524" spans="1:12" x14ac:dyDescent="0.25">
      <c r="A1524">
        <v>97403</v>
      </c>
      <c r="B1524" s="2">
        <v>91.530460000000005</v>
      </c>
      <c r="C1524" s="3">
        <v>12397</v>
      </c>
      <c r="D1524" s="4">
        <v>21660</v>
      </c>
      <c r="E1524" t="s">
        <v>12349</v>
      </c>
      <c r="F1524" s="4" t="s">
        <v>16170</v>
      </c>
      <c r="G1524" s="5">
        <v>4883</v>
      </c>
      <c r="H1524" s="6">
        <v>0.60913189999999995</v>
      </c>
      <c r="I1524" s="7">
        <v>99.402000000000001</v>
      </c>
      <c r="J1524" s="2">
        <v>32.416699999999999</v>
      </c>
      <c r="K1524">
        <v>24</v>
      </c>
      <c r="L1524" s="2">
        <v>12.7</v>
      </c>
    </row>
    <row r="1525" spans="1:12" x14ac:dyDescent="0.25">
      <c r="A1525">
        <v>80516</v>
      </c>
      <c r="B1525" s="2">
        <v>91.525819999999996</v>
      </c>
      <c r="C1525" s="3">
        <v>21986</v>
      </c>
      <c r="D1525" s="4">
        <v>24540</v>
      </c>
      <c r="E1525" t="s">
        <v>3520</v>
      </c>
      <c r="F1525" s="4" t="s">
        <v>14477</v>
      </c>
      <c r="G1525" s="5">
        <v>14491</v>
      </c>
      <c r="H1525" s="6">
        <v>0.53512280000000001</v>
      </c>
      <c r="I1525" s="7">
        <v>112.137</v>
      </c>
      <c r="J1525" s="2">
        <v>36.461500000000001</v>
      </c>
      <c r="K1525">
        <v>13</v>
      </c>
      <c r="L1525" s="2">
        <v>30.5</v>
      </c>
    </row>
    <row r="1526" spans="1:12" x14ac:dyDescent="0.25">
      <c r="A1526">
        <v>93908</v>
      </c>
      <c r="B1526" s="2">
        <v>91.520229999999998</v>
      </c>
      <c r="C1526" s="3">
        <v>12350</v>
      </c>
      <c r="D1526" s="4">
        <v>41500</v>
      </c>
      <c r="E1526" t="s">
        <v>15732</v>
      </c>
      <c r="F1526" s="4" t="s">
        <v>15368</v>
      </c>
      <c r="G1526" s="5">
        <v>8876</v>
      </c>
      <c r="H1526" s="6">
        <v>0.44294240000000001</v>
      </c>
      <c r="I1526" s="7">
        <v>128.06399999999999</v>
      </c>
      <c r="J1526" s="2">
        <v>32.4</v>
      </c>
      <c r="K1526">
        <v>5</v>
      </c>
    </row>
    <row r="1527" spans="1:12" x14ac:dyDescent="0.25">
      <c r="A1527">
        <v>77008</v>
      </c>
      <c r="B1527" s="2">
        <v>91.512209999999996</v>
      </c>
      <c r="C1527" s="3">
        <v>31417</v>
      </c>
      <c r="D1527" s="4">
        <v>26420</v>
      </c>
      <c r="E1527" t="s">
        <v>3103</v>
      </c>
      <c r="F1527" s="4" t="s">
        <v>13752</v>
      </c>
      <c r="G1527" s="5">
        <v>24593</v>
      </c>
      <c r="H1527" s="6">
        <v>0.56469060000000004</v>
      </c>
      <c r="I1527" s="7">
        <v>107.00700000000001</v>
      </c>
      <c r="J1527" s="2">
        <v>40.292700000000004</v>
      </c>
      <c r="K1527">
        <v>41</v>
      </c>
      <c r="L1527" s="2">
        <v>53.2</v>
      </c>
    </row>
    <row r="1528" spans="1:12" x14ac:dyDescent="0.25">
      <c r="A1528">
        <v>2130</v>
      </c>
      <c r="B1528" s="2">
        <v>91.499459999999999</v>
      </c>
      <c r="C1528" s="3">
        <v>38214</v>
      </c>
      <c r="D1528" s="4">
        <v>14460</v>
      </c>
      <c r="E1528" t="s">
        <v>314</v>
      </c>
      <c r="F1528" s="4" t="s">
        <v>21</v>
      </c>
      <c r="G1528" s="5">
        <v>28726</v>
      </c>
      <c r="H1528" s="6">
        <v>0.64643019999999995</v>
      </c>
      <c r="I1528" s="7">
        <v>92.831999999999994</v>
      </c>
      <c r="J1528" s="2">
        <v>33.528599999999997</v>
      </c>
      <c r="K1528">
        <v>70</v>
      </c>
      <c r="L1528" s="2">
        <v>16.600000000000001</v>
      </c>
    </row>
    <row r="1529" spans="1:12" x14ac:dyDescent="0.25">
      <c r="A1529">
        <v>91711</v>
      </c>
      <c r="B1529" s="2">
        <v>91.487009999999998</v>
      </c>
      <c r="C1529" s="3">
        <v>36484</v>
      </c>
      <c r="D1529" s="4">
        <v>31080</v>
      </c>
      <c r="E1529" t="s">
        <v>629</v>
      </c>
      <c r="F1529" s="4" t="s">
        <v>15368</v>
      </c>
      <c r="G1529" s="5">
        <v>23253</v>
      </c>
      <c r="H1529" s="6">
        <v>0.56158079999999999</v>
      </c>
      <c r="I1529" s="7">
        <v>107.474</v>
      </c>
      <c r="J1529" s="2">
        <v>34.125</v>
      </c>
      <c r="K1529">
        <v>64</v>
      </c>
      <c r="L1529" s="2">
        <v>18.8</v>
      </c>
    </row>
    <row r="1530" spans="1:12" x14ac:dyDescent="0.25">
      <c r="A1530">
        <v>94703</v>
      </c>
      <c r="B1530" s="2">
        <v>91.477850000000004</v>
      </c>
      <c r="C1530" s="3">
        <v>21420</v>
      </c>
      <c r="D1530" s="4">
        <v>41860</v>
      </c>
      <c r="E1530" t="s">
        <v>11543</v>
      </c>
      <c r="F1530" s="4" t="s">
        <v>15368</v>
      </c>
      <c r="G1530" s="5">
        <v>15038</v>
      </c>
      <c r="H1530" s="6">
        <v>0.62816680000000003</v>
      </c>
      <c r="I1530" s="7">
        <v>95.965999999999994</v>
      </c>
      <c r="J1530" s="2">
        <v>32.428600000000003</v>
      </c>
      <c r="K1530">
        <v>63</v>
      </c>
      <c r="L1530" s="2">
        <v>12.7</v>
      </c>
    </row>
    <row r="1531" spans="1:12" x14ac:dyDescent="0.25">
      <c r="A1531">
        <v>8720</v>
      </c>
      <c r="B1531" s="2">
        <v>91.474109999999996</v>
      </c>
      <c r="C1531" s="3">
        <v>954</v>
      </c>
      <c r="D1531" s="4">
        <v>35620</v>
      </c>
      <c r="E1531" t="s">
        <v>1724</v>
      </c>
      <c r="F1531" s="4" t="s">
        <v>1341</v>
      </c>
      <c r="G1531" s="5">
        <v>630</v>
      </c>
      <c r="H1531" s="6">
        <v>0.4865293</v>
      </c>
      <c r="I1531" s="7">
        <v>120.438</v>
      </c>
    </row>
    <row r="1532" spans="1:12" x14ac:dyDescent="0.25">
      <c r="A1532">
        <v>55447</v>
      </c>
      <c r="B1532" s="2">
        <v>91.470410000000001</v>
      </c>
      <c r="C1532" s="3">
        <v>21122</v>
      </c>
      <c r="D1532" s="4">
        <v>33460</v>
      </c>
      <c r="E1532" t="s">
        <v>10500</v>
      </c>
      <c r="F1532" s="4" t="s">
        <v>10428</v>
      </c>
      <c r="G1532" s="5">
        <v>14772</v>
      </c>
      <c r="H1532" s="6">
        <v>0.56691259999999999</v>
      </c>
      <c r="I1532" s="7">
        <v>106.401</v>
      </c>
      <c r="J1532" s="2">
        <v>35.588200000000001</v>
      </c>
      <c r="K1532">
        <v>17</v>
      </c>
      <c r="L1532" s="2">
        <v>26.3</v>
      </c>
    </row>
    <row r="1533" spans="1:12" x14ac:dyDescent="0.25">
      <c r="A1533">
        <v>7645</v>
      </c>
      <c r="B1533" s="2">
        <v>91.465620000000001</v>
      </c>
      <c r="C1533" s="3">
        <v>8000</v>
      </c>
      <c r="D1533" s="4">
        <v>35620</v>
      </c>
      <c r="E1533" t="s">
        <v>1470</v>
      </c>
      <c r="F1533" s="4" t="s">
        <v>1341</v>
      </c>
      <c r="G1533" s="5">
        <v>5245</v>
      </c>
      <c r="H1533" s="6">
        <v>0.55508959999999996</v>
      </c>
      <c r="I1533" s="7">
        <v>108.438</v>
      </c>
      <c r="J1533" s="2">
        <v>29.1</v>
      </c>
      <c r="K1533">
        <v>10</v>
      </c>
      <c r="L1533" s="2">
        <v>4.7</v>
      </c>
    </row>
    <row r="1534" spans="1:12" x14ac:dyDescent="0.25">
      <c r="A1534">
        <v>92604</v>
      </c>
      <c r="B1534" s="2">
        <v>91.459680000000006</v>
      </c>
      <c r="C1534" s="3">
        <v>28424</v>
      </c>
      <c r="D1534" s="4">
        <v>31080</v>
      </c>
      <c r="E1534" t="s">
        <v>3479</v>
      </c>
      <c r="F1534" s="4" t="s">
        <v>15368</v>
      </c>
      <c r="G1534" s="5">
        <v>19613</v>
      </c>
      <c r="H1534" s="6">
        <v>0.57181459999999995</v>
      </c>
      <c r="I1534" s="7">
        <v>105.53700000000001</v>
      </c>
      <c r="J1534" s="2">
        <v>29.3889</v>
      </c>
      <c r="K1534">
        <v>18</v>
      </c>
      <c r="L1534" s="2">
        <v>5.2</v>
      </c>
    </row>
    <row r="1535" spans="1:12" x14ac:dyDescent="0.25">
      <c r="A1535">
        <v>18947</v>
      </c>
      <c r="B1535" s="2">
        <v>91.453900000000004</v>
      </c>
      <c r="C1535" s="3">
        <v>7010</v>
      </c>
      <c r="D1535" s="4">
        <v>37980</v>
      </c>
      <c r="E1535" t="s">
        <v>4160</v>
      </c>
      <c r="F1535" s="4" t="s">
        <v>3003</v>
      </c>
      <c r="G1535" s="5">
        <v>4519</v>
      </c>
      <c r="H1535" s="6">
        <v>0.45762340000000001</v>
      </c>
      <c r="I1535" s="7">
        <v>125.25</v>
      </c>
      <c r="J1535" s="2">
        <v>44.2</v>
      </c>
      <c r="K1535">
        <v>5</v>
      </c>
    </row>
    <row r="1536" spans="1:12" x14ac:dyDescent="0.25">
      <c r="A1536">
        <v>33921</v>
      </c>
      <c r="B1536" s="2">
        <v>91.452550000000002</v>
      </c>
      <c r="C1536" s="3">
        <v>1230</v>
      </c>
      <c r="D1536" s="4">
        <v>15980</v>
      </c>
      <c r="E1536" t="s">
        <v>6950</v>
      </c>
      <c r="F1536" s="4" t="s">
        <v>6689</v>
      </c>
      <c r="G1536" s="5">
        <v>1139</v>
      </c>
      <c r="H1536" s="6">
        <v>0.59350309999999995</v>
      </c>
      <c r="I1536" s="7">
        <v>101.75</v>
      </c>
      <c r="J1536" s="2">
        <v>38</v>
      </c>
      <c r="K1536">
        <v>1</v>
      </c>
    </row>
    <row r="1537" spans="1:12" x14ac:dyDescent="0.25">
      <c r="A1537">
        <v>7834</v>
      </c>
      <c r="B1537" s="2">
        <v>91.449200000000005</v>
      </c>
      <c r="C1537" s="3">
        <v>17881</v>
      </c>
      <c r="D1537" s="4">
        <v>35620</v>
      </c>
      <c r="E1537" t="s">
        <v>1528</v>
      </c>
      <c r="F1537" s="4" t="s">
        <v>1341</v>
      </c>
      <c r="G1537" s="5">
        <v>12880</v>
      </c>
      <c r="H1537" s="6">
        <v>0.49906830000000002</v>
      </c>
      <c r="I1537" s="7">
        <v>118.027</v>
      </c>
      <c r="J1537" s="2">
        <v>38.153799999999997</v>
      </c>
      <c r="K1537">
        <v>13</v>
      </c>
      <c r="L1537" s="2">
        <v>40.5</v>
      </c>
    </row>
    <row r="1538" spans="1:12" x14ac:dyDescent="0.25">
      <c r="A1538">
        <v>40205</v>
      </c>
      <c r="B1538" s="2">
        <v>91.441909999999993</v>
      </c>
      <c r="C1538" s="3">
        <v>24068</v>
      </c>
      <c r="D1538" s="4">
        <v>31140</v>
      </c>
      <c r="E1538" t="s">
        <v>6443</v>
      </c>
      <c r="F1538" s="4" t="s">
        <v>7883</v>
      </c>
      <c r="G1538" s="5">
        <v>17530</v>
      </c>
      <c r="H1538" s="6">
        <v>0.61597259999999998</v>
      </c>
      <c r="I1538" s="7">
        <v>97.793999999999997</v>
      </c>
      <c r="J1538" s="2">
        <v>41</v>
      </c>
      <c r="K1538">
        <v>48</v>
      </c>
      <c r="L1538" s="2">
        <v>56.5</v>
      </c>
    </row>
    <row r="1539" spans="1:12" x14ac:dyDescent="0.25">
      <c r="A1539">
        <v>14032</v>
      </c>
      <c r="B1539" s="2">
        <v>91.436530000000005</v>
      </c>
      <c r="C1539" s="3">
        <v>7853</v>
      </c>
      <c r="D1539" s="4">
        <v>15380</v>
      </c>
      <c r="E1539" t="s">
        <v>2772</v>
      </c>
      <c r="F1539" s="4" t="s">
        <v>1280</v>
      </c>
      <c r="G1539" s="5">
        <v>4960</v>
      </c>
      <c r="H1539" s="6">
        <v>0.49052420000000002</v>
      </c>
      <c r="I1539" s="7">
        <v>119.47199999999999</v>
      </c>
      <c r="J1539" s="2">
        <v>86</v>
      </c>
      <c r="K1539">
        <v>1</v>
      </c>
    </row>
    <row r="1540" spans="1:12" x14ac:dyDescent="0.25">
      <c r="A1540">
        <v>14222</v>
      </c>
      <c r="B1540" s="2">
        <v>91.433139999999995</v>
      </c>
      <c r="C1540" s="3">
        <v>14519</v>
      </c>
      <c r="D1540" s="4">
        <v>15380</v>
      </c>
      <c r="E1540" t="s">
        <v>2831</v>
      </c>
      <c r="F1540" s="4" t="s">
        <v>1280</v>
      </c>
      <c r="G1540" s="5">
        <v>9185</v>
      </c>
      <c r="H1540" s="6">
        <v>0.64881339999999998</v>
      </c>
      <c r="I1540" s="7">
        <v>92.117999999999995</v>
      </c>
      <c r="J1540" s="2">
        <v>32.076900000000002</v>
      </c>
      <c r="K1540">
        <v>26</v>
      </c>
      <c r="L1540" s="2">
        <v>11.4</v>
      </c>
    </row>
    <row r="1541" spans="1:12" x14ac:dyDescent="0.25">
      <c r="A1541">
        <v>34242</v>
      </c>
      <c r="B1541" s="2">
        <v>91.429249999999996</v>
      </c>
      <c r="C1541" s="3">
        <v>8109</v>
      </c>
      <c r="D1541" s="4">
        <v>35840</v>
      </c>
      <c r="E1541" t="s">
        <v>6977</v>
      </c>
      <c r="F1541" s="4" t="s">
        <v>6689</v>
      </c>
      <c r="G1541" s="5">
        <v>7056</v>
      </c>
      <c r="H1541" s="6">
        <v>0.55853180000000002</v>
      </c>
      <c r="I1541" s="7">
        <v>107.71899999999999</v>
      </c>
      <c r="J1541" s="2">
        <v>21</v>
      </c>
      <c r="K1541">
        <v>3</v>
      </c>
    </row>
    <row r="1542" spans="1:12" x14ac:dyDescent="0.25">
      <c r="A1542">
        <v>21108</v>
      </c>
      <c r="B1542" s="2">
        <v>91.424760000000006</v>
      </c>
      <c r="C1542" s="3">
        <v>17659</v>
      </c>
      <c r="D1542" s="4">
        <v>12580</v>
      </c>
      <c r="E1542" t="s">
        <v>3816</v>
      </c>
      <c r="F1542" s="4" t="s">
        <v>4361</v>
      </c>
      <c r="G1542" s="5">
        <v>11741</v>
      </c>
      <c r="H1542" s="6">
        <v>0.45239309999999999</v>
      </c>
      <c r="I1542" s="7">
        <v>126.05800000000001</v>
      </c>
      <c r="J1542" s="2">
        <v>36.736800000000002</v>
      </c>
      <c r="K1542">
        <v>19</v>
      </c>
      <c r="L1542" s="2">
        <v>32.200000000000003</v>
      </c>
    </row>
    <row r="1543" spans="1:12" x14ac:dyDescent="0.25">
      <c r="A1543">
        <v>7836</v>
      </c>
      <c r="B1543" s="2">
        <v>91.419920000000005</v>
      </c>
      <c r="C1543" s="3">
        <v>13010</v>
      </c>
      <c r="D1543" s="4">
        <v>35620</v>
      </c>
      <c r="E1543" t="s">
        <v>1529</v>
      </c>
      <c r="F1543" s="4" t="s">
        <v>1341</v>
      </c>
      <c r="G1543" s="5">
        <v>8456</v>
      </c>
      <c r="H1543" s="6">
        <v>0.50053210000000004</v>
      </c>
      <c r="I1543" s="7">
        <v>117.733</v>
      </c>
      <c r="J1543" s="2">
        <v>39.799999999999997</v>
      </c>
      <c r="K1543">
        <v>5</v>
      </c>
    </row>
    <row r="1544" spans="1:12" x14ac:dyDescent="0.25">
      <c r="A1544">
        <v>77450</v>
      </c>
      <c r="B1544" s="2">
        <v>91.406809999999993</v>
      </c>
      <c r="C1544" s="3">
        <v>73268</v>
      </c>
      <c r="D1544" s="4">
        <v>26420</v>
      </c>
      <c r="E1544" t="s">
        <v>14054</v>
      </c>
      <c r="F1544" s="4" t="s">
        <v>13752</v>
      </c>
      <c r="G1544" s="5">
        <v>46273</v>
      </c>
      <c r="H1544" s="6">
        <v>0.52759650000000002</v>
      </c>
      <c r="I1544" s="7">
        <v>113.054</v>
      </c>
      <c r="J1544" s="2">
        <v>34.235300000000002</v>
      </c>
      <c r="K1544">
        <v>34</v>
      </c>
      <c r="L1544" s="2">
        <v>19.3</v>
      </c>
    </row>
    <row r="1545" spans="1:12" x14ac:dyDescent="0.25">
      <c r="A1545">
        <v>1908</v>
      </c>
      <c r="B1545" s="2">
        <v>91.395120000000006</v>
      </c>
      <c r="C1545" s="3">
        <v>3450</v>
      </c>
      <c r="D1545" s="4">
        <v>14460</v>
      </c>
      <c r="E1545" t="s">
        <v>262</v>
      </c>
      <c r="F1545" s="4" t="s">
        <v>21</v>
      </c>
      <c r="G1545" s="5">
        <v>2640</v>
      </c>
      <c r="H1545" s="6">
        <v>0.48143940000000002</v>
      </c>
      <c r="I1545" s="7">
        <v>121</v>
      </c>
      <c r="J1545" s="2">
        <v>48</v>
      </c>
      <c r="K1545">
        <v>2</v>
      </c>
    </row>
    <row r="1546" spans="1:12" x14ac:dyDescent="0.25">
      <c r="A1546">
        <v>81611</v>
      </c>
      <c r="B1546" s="2">
        <v>91.392629999999997</v>
      </c>
      <c r="C1546" s="3">
        <v>9821</v>
      </c>
      <c r="D1546" s="4">
        <v>24060</v>
      </c>
      <c r="E1546" t="s">
        <v>14642</v>
      </c>
      <c r="F1546" s="4" t="s">
        <v>14477</v>
      </c>
      <c r="G1546" s="5">
        <v>7758</v>
      </c>
      <c r="H1546" s="6">
        <v>0.6259827</v>
      </c>
      <c r="I1546" s="7">
        <v>96.01</v>
      </c>
      <c r="J1546" s="2">
        <v>27.5</v>
      </c>
      <c r="K1546">
        <v>6</v>
      </c>
    </row>
    <row r="1547" spans="1:12" x14ac:dyDescent="0.25">
      <c r="A1547">
        <v>94595</v>
      </c>
      <c r="B1547" s="2">
        <v>91.387360000000001</v>
      </c>
      <c r="C1547" s="3">
        <v>16836</v>
      </c>
      <c r="D1547" s="4">
        <v>41860</v>
      </c>
      <c r="E1547" t="s">
        <v>15790</v>
      </c>
      <c r="F1547" s="4" t="s">
        <v>15368</v>
      </c>
      <c r="G1547" s="5">
        <v>14281</v>
      </c>
      <c r="H1547" s="6">
        <v>0.60002800000000001</v>
      </c>
      <c r="I1547" s="7">
        <v>100.483</v>
      </c>
      <c r="J1547" s="2">
        <v>37.652200000000001</v>
      </c>
      <c r="K1547">
        <v>23</v>
      </c>
      <c r="L1547" s="2">
        <v>37.200000000000003</v>
      </c>
    </row>
    <row r="1548" spans="1:12" x14ac:dyDescent="0.25">
      <c r="A1548">
        <v>5465</v>
      </c>
      <c r="B1548" s="2">
        <v>91.383080000000007</v>
      </c>
      <c r="C1548" s="3">
        <v>5392</v>
      </c>
      <c r="D1548" s="4">
        <v>15540</v>
      </c>
      <c r="E1548" t="s">
        <v>1108</v>
      </c>
      <c r="F1548" s="4" t="s">
        <v>1030</v>
      </c>
      <c r="G1548" s="5">
        <v>3598</v>
      </c>
      <c r="H1548" s="6">
        <v>0.58199000000000001</v>
      </c>
      <c r="I1548" s="7">
        <v>103.554</v>
      </c>
      <c r="J1548" s="2">
        <v>53</v>
      </c>
      <c r="K1548">
        <v>6</v>
      </c>
    </row>
    <row r="1549" spans="1:12" x14ac:dyDescent="0.25">
      <c r="A1549">
        <v>11766</v>
      </c>
      <c r="B1549" s="2">
        <v>91.380120000000005</v>
      </c>
      <c r="C1549" s="3">
        <v>12718</v>
      </c>
      <c r="D1549" s="4">
        <v>35620</v>
      </c>
      <c r="E1549" t="s">
        <v>2011</v>
      </c>
      <c r="F1549" s="4" t="s">
        <v>1280</v>
      </c>
      <c r="G1549" s="5">
        <v>8758</v>
      </c>
      <c r="H1549" s="6">
        <v>0.43132779999999998</v>
      </c>
      <c r="I1549" s="7">
        <v>129.583</v>
      </c>
      <c r="J1549" s="2">
        <v>32.5</v>
      </c>
      <c r="K1549">
        <v>2</v>
      </c>
    </row>
    <row r="1550" spans="1:12" x14ac:dyDescent="0.25">
      <c r="A1550">
        <v>94903</v>
      </c>
      <c r="B1550" s="2">
        <v>91.372640000000004</v>
      </c>
      <c r="C1550" s="3">
        <v>30110</v>
      </c>
      <c r="D1550" s="4">
        <v>41860</v>
      </c>
      <c r="E1550" t="s">
        <v>15159</v>
      </c>
      <c r="F1550" s="4" t="s">
        <v>15368</v>
      </c>
      <c r="G1550" s="5">
        <v>22482</v>
      </c>
      <c r="H1550" s="6">
        <v>0.49490729999999999</v>
      </c>
      <c r="I1550" s="7">
        <v>118.542</v>
      </c>
      <c r="J1550" s="2">
        <v>37.179499999999997</v>
      </c>
      <c r="K1550">
        <v>39</v>
      </c>
      <c r="L1550" s="2">
        <v>34.6</v>
      </c>
    </row>
    <row r="1551" spans="1:12" x14ac:dyDescent="0.25">
      <c r="A1551">
        <v>75209</v>
      </c>
      <c r="B1551" s="2">
        <v>91.364660000000001</v>
      </c>
      <c r="C1551" s="3">
        <v>14774</v>
      </c>
      <c r="D1551" s="4">
        <v>19100</v>
      </c>
      <c r="E1551" t="s">
        <v>4091</v>
      </c>
      <c r="F1551" s="4" t="s">
        <v>13752</v>
      </c>
      <c r="G1551" s="5">
        <v>10892</v>
      </c>
      <c r="H1551" s="6">
        <v>0.57868160000000002</v>
      </c>
      <c r="I1551" s="7">
        <v>104.03400000000001</v>
      </c>
      <c r="J1551" s="2">
        <v>29</v>
      </c>
      <c r="K1551">
        <v>18</v>
      </c>
      <c r="L1551" s="2">
        <v>4.3</v>
      </c>
    </row>
    <row r="1552" spans="1:12" x14ac:dyDescent="0.25">
      <c r="A1552">
        <v>7410</v>
      </c>
      <c r="B1552" s="2">
        <v>91.356440000000006</v>
      </c>
      <c r="C1552" s="3">
        <v>32962</v>
      </c>
      <c r="D1552" s="4">
        <v>35620</v>
      </c>
      <c r="E1552" t="s">
        <v>1417</v>
      </c>
      <c r="F1552" s="4" t="s">
        <v>1341</v>
      </c>
      <c r="G1552" s="5">
        <v>23475</v>
      </c>
      <c r="H1552" s="6">
        <v>0.52183179999999996</v>
      </c>
      <c r="I1552" s="7">
        <v>113.858</v>
      </c>
      <c r="J1552" s="2">
        <v>29.076899999999998</v>
      </c>
      <c r="K1552">
        <v>26</v>
      </c>
      <c r="L1552" s="2">
        <v>4.5999999999999996</v>
      </c>
    </row>
    <row r="1553" spans="1:12" x14ac:dyDescent="0.25">
      <c r="A1553">
        <v>20779</v>
      </c>
      <c r="B1553" s="2">
        <v>91.3506</v>
      </c>
      <c r="C1553" s="3">
        <v>1314</v>
      </c>
      <c r="D1553" s="4">
        <v>12580</v>
      </c>
      <c r="E1553" t="s">
        <v>4433</v>
      </c>
      <c r="F1553" s="4" t="s">
        <v>4361</v>
      </c>
      <c r="G1553" s="5">
        <v>934</v>
      </c>
      <c r="H1553" s="6">
        <v>0.4207709</v>
      </c>
      <c r="I1553" s="7">
        <v>131.29599999999999</v>
      </c>
      <c r="J1553" s="2">
        <v>30</v>
      </c>
      <c r="K1553">
        <v>2</v>
      </c>
    </row>
    <row r="1554" spans="1:12" x14ac:dyDescent="0.25">
      <c r="A1554">
        <v>60190</v>
      </c>
      <c r="B1554" s="2">
        <v>91.348519999999994</v>
      </c>
      <c r="C1554" s="3">
        <v>10614</v>
      </c>
      <c r="D1554" s="4">
        <v>16980</v>
      </c>
      <c r="E1554" t="s">
        <v>3905</v>
      </c>
      <c r="F1554" s="4" t="s">
        <v>11490</v>
      </c>
      <c r="G1554" s="5">
        <v>7755</v>
      </c>
      <c r="H1554" s="6">
        <v>0.49877500000000002</v>
      </c>
      <c r="I1554" s="7">
        <v>117.813</v>
      </c>
      <c r="J1554" s="2">
        <v>40.9</v>
      </c>
      <c r="K1554">
        <v>10</v>
      </c>
      <c r="L1554" s="2">
        <v>56</v>
      </c>
    </row>
    <row r="1555" spans="1:12" x14ac:dyDescent="0.25">
      <c r="A1555">
        <v>78261</v>
      </c>
      <c r="B1555" s="2">
        <v>91.344440000000006</v>
      </c>
      <c r="C1555" s="3">
        <v>14795</v>
      </c>
      <c r="D1555" s="4">
        <v>41700</v>
      </c>
      <c r="E1555" t="s">
        <v>6913</v>
      </c>
      <c r="F1555" s="4" t="s">
        <v>13752</v>
      </c>
      <c r="G1555" s="5">
        <v>9229</v>
      </c>
      <c r="H1555" s="6">
        <v>0.55276270000000005</v>
      </c>
      <c r="I1555" s="7">
        <v>108.44499999999999</v>
      </c>
      <c r="J1555" s="2">
        <v>29.5</v>
      </c>
      <c r="K1555">
        <v>2</v>
      </c>
    </row>
    <row r="1556" spans="1:12" x14ac:dyDescent="0.25">
      <c r="A1556">
        <v>10501</v>
      </c>
      <c r="B1556" s="2">
        <v>91.34205</v>
      </c>
      <c r="C1556" s="3">
        <v>1072</v>
      </c>
      <c r="D1556" s="4">
        <v>35620</v>
      </c>
      <c r="E1556" t="s">
        <v>1792</v>
      </c>
      <c r="F1556" s="4" t="s">
        <v>1280</v>
      </c>
      <c r="G1556" s="5">
        <v>805</v>
      </c>
      <c r="H1556" s="6">
        <v>0.45962730000000002</v>
      </c>
      <c r="I1556" s="7">
        <v>124.5</v>
      </c>
      <c r="J1556" s="2">
        <v>21</v>
      </c>
      <c r="K1556">
        <v>1</v>
      </c>
    </row>
    <row r="1557" spans="1:12" x14ac:dyDescent="0.25">
      <c r="A1557">
        <v>8904</v>
      </c>
      <c r="B1557" s="2">
        <v>91.339600000000004</v>
      </c>
      <c r="C1557" s="3">
        <v>14223</v>
      </c>
      <c r="D1557" s="4">
        <v>35620</v>
      </c>
      <c r="E1557" t="s">
        <v>1788</v>
      </c>
      <c r="F1557" s="4" t="s">
        <v>1341</v>
      </c>
      <c r="G1557" s="5">
        <v>9430</v>
      </c>
      <c r="H1557" s="6">
        <v>0.64125129999999997</v>
      </c>
      <c r="I1557" s="7">
        <v>93.055999999999997</v>
      </c>
      <c r="J1557" s="2">
        <v>28.571400000000001</v>
      </c>
      <c r="K1557">
        <v>21</v>
      </c>
      <c r="L1557" s="2">
        <v>3.7</v>
      </c>
    </row>
    <row r="1558" spans="1:12" x14ac:dyDescent="0.25">
      <c r="A1558">
        <v>85377</v>
      </c>
      <c r="B1558" s="2">
        <v>91.336650000000006</v>
      </c>
      <c r="C1558" s="3">
        <v>3048</v>
      </c>
      <c r="D1558" s="4">
        <v>38060</v>
      </c>
      <c r="E1558" t="s">
        <v>15013</v>
      </c>
      <c r="F1558" s="4" t="s">
        <v>14962</v>
      </c>
      <c r="G1558" s="5">
        <v>2878</v>
      </c>
      <c r="H1558" s="6">
        <v>0.63238360000000005</v>
      </c>
      <c r="I1558" s="7">
        <v>94.534000000000006</v>
      </c>
    </row>
    <row r="1559" spans="1:12" x14ac:dyDescent="0.25">
      <c r="A1559">
        <v>11764</v>
      </c>
      <c r="B1559" s="2">
        <v>91.33399</v>
      </c>
      <c r="C1559" s="3">
        <v>12968</v>
      </c>
      <c r="D1559" s="4">
        <v>35620</v>
      </c>
      <c r="E1559" t="s">
        <v>2009</v>
      </c>
      <c r="F1559" s="4" t="s">
        <v>1280</v>
      </c>
      <c r="G1559" s="5">
        <v>8251</v>
      </c>
      <c r="H1559" s="6">
        <v>0.45128449999999998</v>
      </c>
      <c r="I1559" s="7">
        <v>125.827</v>
      </c>
      <c r="J1559" s="2">
        <v>35.333300000000001</v>
      </c>
      <c r="K1559">
        <v>6</v>
      </c>
    </row>
    <row r="1560" spans="1:12" x14ac:dyDescent="0.25">
      <c r="A1560">
        <v>83014</v>
      </c>
      <c r="B1560" s="2">
        <v>91.331289999999996</v>
      </c>
      <c r="C1560" s="3">
        <v>3934</v>
      </c>
      <c r="D1560" s="4">
        <v>27220</v>
      </c>
      <c r="E1560" t="s">
        <v>2828</v>
      </c>
      <c r="F1560" s="4" t="s">
        <v>14657</v>
      </c>
      <c r="G1560" s="5">
        <v>3032</v>
      </c>
      <c r="H1560" s="6">
        <v>0.65117040000000004</v>
      </c>
      <c r="I1560" s="7">
        <v>91.275000000000006</v>
      </c>
      <c r="J1560" s="2">
        <v>51.333300000000001</v>
      </c>
      <c r="K1560">
        <v>3</v>
      </c>
    </row>
    <row r="1561" spans="1:12" x14ac:dyDescent="0.25">
      <c r="A1561">
        <v>81426</v>
      </c>
      <c r="B1561" s="2">
        <v>91.330539999999999</v>
      </c>
      <c r="C1561" s="3">
        <v>131</v>
      </c>
      <c r="E1561" t="s">
        <v>14631</v>
      </c>
      <c r="F1561" s="4" t="s">
        <v>14477</v>
      </c>
      <c r="G1561" s="5">
        <v>75</v>
      </c>
      <c r="H1561" s="6">
        <v>0.5789474</v>
      </c>
      <c r="I1561" s="7">
        <v>103.75</v>
      </c>
      <c r="J1561" s="2">
        <v>34</v>
      </c>
      <c r="K1561">
        <v>1</v>
      </c>
    </row>
    <row r="1562" spans="1:12" x14ac:dyDescent="0.25">
      <c r="A1562">
        <v>11780</v>
      </c>
      <c r="B1562" s="2">
        <v>91.328029999999998</v>
      </c>
      <c r="C1562" s="3">
        <v>15098</v>
      </c>
      <c r="D1562" s="4">
        <v>35620</v>
      </c>
      <c r="E1562" t="s">
        <v>2021</v>
      </c>
      <c r="F1562" s="4" t="s">
        <v>1280</v>
      </c>
      <c r="G1562" s="5">
        <v>10444</v>
      </c>
      <c r="H1562" s="6">
        <v>0.45744370000000001</v>
      </c>
      <c r="I1562" s="7">
        <v>124.741</v>
      </c>
      <c r="J1562" s="2">
        <v>36.333300000000001</v>
      </c>
      <c r="K1562">
        <v>12</v>
      </c>
      <c r="L1562" s="2">
        <v>30</v>
      </c>
    </row>
    <row r="1563" spans="1:12" x14ac:dyDescent="0.25">
      <c r="A1563">
        <v>45040</v>
      </c>
      <c r="B1563" s="2">
        <v>91.317719999999994</v>
      </c>
      <c r="C1563" s="3">
        <v>52051</v>
      </c>
      <c r="D1563" s="4">
        <v>17140</v>
      </c>
      <c r="E1563" t="s">
        <v>5318</v>
      </c>
      <c r="F1563" s="4" t="s">
        <v>8295</v>
      </c>
      <c r="G1563" s="5">
        <v>32643</v>
      </c>
      <c r="H1563" s="6">
        <v>0.57022949999999994</v>
      </c>
      <c r="I1563" s="7">
        <v>105.241</v>
      </c>
      <c r="J1563" s="2">
        <v>37.952399999999997</v>
      </c>
      <c r="K1563">
        <v>21</v>
      </c>
      <c r="L1563" s="2">
        <v>39.1</v>
      </c>
    </row>
    <row r="1564" spans="1:12" x14ac:dyDescent="0.25">
      <c r="A1564">
        <v>2093</v>
      </c>
      <c r="B1564" s="2">
        <v>91.308090000000007</v>
      </c>
      <c r="C1564" s="3">
        <v>11168</v>
      </c>
      <c r="D1564" s="4">
        <v>14460</v>
      </c>
      <c r="E1564" t="s">
        <v>310</v>
      </c>
      <c r="F1564" s="4" t="s">
        <v>21</v>
      </c>
      <c r="G1564" s="5">
        <v>7544</v>
      </c>
      <c r="H1564" s="6">
        <v>0.48051430000000001</v>
      </c>
      <c r="I1564" s="7">
        <v>120.714</v>
      </c>
      <c r="J1564" s="2">
        <v>41.5</v>
      </c>
      <c r="K1564">
        <v>2</v>
      </c>
    </row>
    <row r="1565" spans="1:12" x14ac:dyDescent="0.25">
      <c r="A1565">
        <v>8011</v>
      </c>
      <c r="B1565" s="2">
        <v>91.306269999999998</v>
      </c>
      <c r="C1565" s="3">
        <v>97</v>
      </c>
      <c r="D1565" s="4">
        <v>37980</v>
      </c>
      <c r="E1565" t="s">
        <v>1579</v>
      </c>
      <c r="F1565" s="4" t="s">
        <v>1341</v>
      </c>
      <c r="G1565" s="5">
        <v>86</v>
      </c>
      <c r="H1565" s="6">
        <v>0.16091949999999999</v>
      </c>
      <c r="I1565" s="7">
        <v>175.893</v>
      </c>
      <c r="J1565" s="2">
        <v>51</v>
      </c>
      <c r="K1565">
        <v>1</v>
      </c>
    </row>
    <row r="1566" spans="1:12" x14ac:dyDescent="0.25">
      <c r="A1566">
        <v>10579</v>
      </c>
      <c r="B1566" s="2">
        <v>91.304659999999998</v>
      </c>
      <c r="C1566" s="3">
        <v>9263</v>
      </c>
      <c r="D1566" s="4">
        <v>35620</v>
      </c>
      <c r="E1566" t="s">
        <v>1829</v>
      </c>
      <c r="F1566" s="4" t="s">
        <v>1280</v>
      </c>
      <c r="G1566" s="5">
        <v>6640</v>
      </c>
      <c r="H1566" s="6">
        <v>0.41921399999999998</v>
      </c>
      <c r="I1566" s="7">
        <v>131.25</v>
      </c>
      <c r="J1566" s="2">
        <v>35</v>
      </c>
      <c r="K1566">
        <v>4</v>
      </c>
    </row>
    <row r="1567" spans="1:12" x14ac:dyDescent="0.25">
      <c r="A1567">
        <v>85258</v>
      </c>
      <c r="B1567" s="2">
        <v>91.298670000000001</v>
      </c>
      <c r="C1567" s="3">
        <v>22471</v>
      </c>
      <c r="D1567" s="4">
        <v>38060</v>
      </c>
      <c r="E1567" t="s">
        <v>14976</v>
      </c>
      <c r="F1567" s="4" t="s">
        <v>14962</v>
      </c>
      <c r="G1567" s="5">
        <v>18344</v>
      </c>
      <c r="H1567" s="6">
        <v>0.59215039999999997</v>
      </c>
      <c r="I1567" s="7">
        <v>101.351</v>
      </c>
      <c r="J1567" s="2">
        <v>37.428600000000003</v>
      </c>
      <c r="K1567">
        <v>14</v>
      </c>
      <c r="L1567" s="2">
        <v>36.299999999999997</v>
      </c>
    </row>
    <row r="1568" spans="1:12" x14ac:dyDescent="0.25">
      <c r="A1568">
        <v>2140</v>
      </c>
      <c r="B1568" s="2">
        <v>91.290970000000002</v>
      </c>
      <c r="C1568" s="3">
        <v>17893</v>
      </c>
      <c r="D1568" s="4">
        <v>14460</v>
      </c>
      <c r="E1568" t="s">
        <v>320</v>
      </c>
      <c r="F1568" s="4" t="s">
        <v>21</v>
      </c>
      <c r="G1568" s="5">
        <v>13833</v>
      </c>
      <c r="H1568" s="6">
        <v>0.66644979999999998</v>
      </c>
      <c r="I1568" s="7">
        <v>88.468999999999994</v>
      </c>
      <c r="J1568" s="2">
        <v>29.097200000000001</v>
      </c>
      <c r="K1568">
        <v>72</v>
      </c>
      <c r="L1568" s="2">
        <v>4.5999999999999996</v>
      </c>
    </row>
    <row r="1569" spans="1:12" x14ac:dyDescent="0.25">
      <c r="A1569">
        <v>21013</v>
      </c>
      <c r="B1569" s="2">
        <v>91.286860000000004</v>
      </c>
      <c r="C1569" s="3">
        <v>5007</v>
      </c>
      <c r="D1569" s="4">
        <v>12580</v>
      </c>
      <c r="E1569" t="s">
        <v>1933</v>
      </c>
      <c r="F1569" s="4" t="s">
        <v>4361</v>
      </c>
      <c r="G1569" s="5">
        <v>3397</v>
      </c>
      <c r="H1569" s="6">
        <v>0.47806890000000002</v>
      </c>
      <c r="I1569" s="7">
        <v>120.926</v>
      </c>
      <c r="J1569" s="2">
        <v>32</v>
      </c>
      <c r="K1569">
        <v>6</v>
      </c>
    </row>
    <row r="1570" spans="1:12" x14ac:dyDescent="0.25">
      <c r="A1570">
        <v>75070</v>
      </c>
      <c r="B1570" s="2">
        <v>91.274019999999993</v>
      </c>
      <c r="C1570" s="3">
        <v>82194</v>
      </c>
      <c r="D1570" s="4">
        <v>19100</v>
      </c>
      <c r="E1570" t="s">
        <v>13762</v>
      </c>
      <c r="F1570" s="4" t="s">
        <v>13752</v>
      </c>
      <c r="G1570" s="5">
        <v>50222</v>
      </c>
      <c r="H1570" s="6">
        <v>0.53756250000000005</v>
      </c>
      <c r="I1570" s="7">
        <v>110.643</v>
      </c>
      <c r="J1570" s="2">
        <v>42.583300000000001</v>
      </c>
      <c r="K1570">
        <v>24</v>
      </c>
      <c r="L1570" s="2">
        <v>64.900000000000006</v>
      </c>
    </row>
    <row r="1571" spans="1:12" x14ac:dyDescent="0.25">
      <c r="A1571">
        <v>43023</v>
      </c>
      <c r="B1571" s="2">
        <v>91.260300000000001</v>
      </c>
      <c r="C1571" s="3">
        <v>12623</v>
      </c>
      <c r="D1571" s="4">
        <v>18140</v>
      </c>
      <c r="E1571" t="s">
        <v>39</v>
      </c>
      <c r="F1571" s="4" t="s">
        <v>8295</v>
      </c>
      <c r="G1571" s="5">
        <v>7071</v>
      </c>
      <c r="H1571" s="6">
        <v>0.54730590000000001</v>
      </c>
      <c r="I1571" s="7">
        <v>108.90600000000001</v>
      </c>
      <c r="J1571" s="2">
        <v>39.263199999999998</v>
      </c>
      <c r="K1571">
        <v>19</v>
      </c>
      <c r="L1571" s="2">
        <v>46.6</v>
      </c>
    </row>
    <row r="1572" spans="1:12" x14ac:dyDescent="0.25">
      <c r="A1572">
        <v>2048</v>
      </c>
      <c r="B1572" s="2">
        <v>91.255030000000005</v>
      </c>
      <c r="C1572" s="3">
        <v>23388</v>
      </c>
      <c r="D1572" s="4">
        <v>39300</v>
      </c>
      <c r="E1572" t="s">
        <v>296</v>
      </c>
      <c r="F1572" s="4" t="s">
        <v>21</v>
      </c>
      <c r="G1572" s="5">
        <v>14996</v>
      </c>
      <c r="H1572" s="6">
        <v>0.51573749999999996</v>
      </c>
      <c r="I1572" s="7">
        <v>114.32599999999999</v>
      </c>
      <c r="J1572" s="2">
        <v>41.857100000000003</v>
      </c>
      <c r="K1572">
        <v>14</v>
      </c>
      <c r="L1572" s="2">
        <v>61.2</v>
      </c>
    </row>
    <row r="1573" spans="1:12" x14ac:dyDescent="0.25">
      <c r="A1573">
        <v>80510</v>
      </c>
      <c r="B1573" s="2">
        <v>91.251339999999999</v>
      </c>
      <c r="C1573" s="3">
        <v>560</v>
      </c>
      <c r="D1573" s="4">
        <v>14500</v>
      </c>
      <c r="E1573" t="s">
        <v>14509</v>
      </c>
      <c r="F1573" s="4" t="s">
        <v>14477</v>
      </c>
      <c r="G1573" s="5">
        <v>442</v>
      </c>
      <c r="H1573" s="6">
        <v>0.63348420000000005</v>
      </c>
      <c r="I1573" s="7">
        <v>93.971000000000004</v>
      </c>
    </row>
    <row r="1574" spans="1:12" x14ac:dyDescent="0.25">
      <c r="A1574">
        <v>19095</v>
      </c>
      <c r="B1574" s="2">
        <v>91.249880000000005</v>
      </c>
      <c r="C1574" s="3">
        <v>7847</v>
      </c>
      <c r="D1574" s="4">
        <v>37980</v>
      </c>
      <c r="E1574" t="s">
        <v>4226</v>
      </c>
      <c r="F1574" s="4" t="s">
        <v>3003</v>
      </c>
      <c r="G1574" s="5">
        <v>5663</v>
      </c>
      <c r="H1574" s="6">
        <v>0.50432630000000001</v>
      </c>
      <c r="I1574" s="7">
        <v>116.148</v>
      </c>
      <c r="J1574" s="2">
        <v>38.799999999999997</v>
      </c>
      <c r="K1574">
        <v>5</v>
      </c>
    </row>
    <row r="1575" spans="1:12" x14ac:dyDescent="0.25">
      <c r="A1575">
        <v>80127</v>
      </c>
      <c r="B1575" s="2">
        <v>91.241380000000007</v>
      </c>
      <c r="C1575" s="3">
        <v>44569</v>
      </c>
      <c r="D1575" s="4">
        <v>19740</v>
      </c>
      <c r="E1575" t="s">
        <v>152</v>
      </c>
      <c r="F1575" s="4" t="s">
        <v>14477</v>
      </c>
      <c r="G1575" s="5">
        <v>29844</v>
      </c>
      <c r="H1575" s="6">
        <v>0.52179589999999998</v>
      </c>
      <c r="I1575" s="7">
        <v>113.125</v>
      </c>
      <c r="J1575" s="2">
        <v>43.034500000000001</v>
      </c>
      <c r="K1575">
        <v>29</v>
      </c>
      <c r="L1575" s="2">
        <v>67.400000000000006</v>
      </c>
    </row>
    <row r="1576" spans="1:12" x14ac:dyDescent="0.25">
      <c r="A1576">
        <v>45242</v>
      </c>
      <c r="B1576" s="2">
        <v>91.230419999999995</v>
      </c>
      <c r="C1576" s="3">
        <v>22156</v>
      </c>
      <c r="D1576" s="4">
        <v>17140</v>
      </c>
      <c r="E1576" t="s">
        <v>8663</v>
      </c>
      <c r="F1576" s="4" t="s">
        <v>8295</v>
      </c>
      <c r="G1576" s="5">
        <v>15946</v>
      </c>
      <c r="H1576" s="6">
        <v>0.58365730000000005</v>
      </c>
      <c r="I1576" s="7">
        <v>102.39400000000001</v>
      </c>
      <c r="J1576" s="2">
        <v>40</v>
      </c>
      <c r="K1576">
        <v>20</v>
      </c>
      <c r="L1576" s="2">
        <v>50.9</v>
      </c>
    </row>
    <row r="1577" spans="1:12" x14ac:dyDescent="0.25">
      <c r="A1577">
        <v>61704</v>
      </c>
      <c r="B1577" s="2">
        <v>91.220929999999996</v>
      </c>
      <c r="C1577" s="3">
        <v>36807</v>
      </c>
      <c r="D1577" s="4">
        <v>14010</v>
      </c>
      <c r="E1577" t="s">
        <v>2189</v>
      </c>
      <c r="F1577" s="4" t="s">
        <v>11490</v>
      </c>
      <c r="G1577" s="5">
        <v>23719</v>
      </c>
      <c r="H1577" s="6">
        <v>0.58617200000000003</v>
      </c>
      <c r="I1577" s="7">
        <v>101.92100000000001</v>
      </c>
      <c r="J1577" s="2">
        <v>42.107100000000003</v>
      </c>
      <c r="K1577">
        <v>28</v>
      </c>
      <c r="L1577" s="2">
        <v>62.2</v>
      </c>
    </row>
    <row r="1578" spans="1:12" x14ac:dyDescent="0.25">
      <c r="A1578">
        <v>95066</v>
      </c>
      <c r="B1578" s="2">
        <v>91.212789999999998</v>
      </c>
      <c r="C1578" s="3">
        <v>15095</v>
      </c>
      <c r="D1578" s="4">
        <v>42100</v>
      </c>
      <c r="E1578" t="s">
        <v>15835</v>
      </c>
      <c r="F1578" s="4" t="s">
        <v>15368</v>
      </c>
      <c r="G1578" s="5">
        <v>10223</v>
      </c>
      <c r="H1578" s="6">
        <v>0.4730047</v>
      </c>
      <c r="I1578" s="7">
        <v>121.46299999999999</v>
      </c>
      <c r="J1578" s="2">
        <v>25.307700000000001</v>
      </c>
      <c r="K1578">
        <v>13</v>
      </c>
      <c r="L1578" s="2">
        <v>0.9</v>
      </c>
    </row>
    <row r="1579" spans="1:12" x14ac:dyDescent="0.25">
      <c r="A1579">
        <v>3449</v>
      </c>
      <c r="B1579" s="2">
        <v>91.210040000000006</v>
      </c>
      <c r="C1579" s="3">
        <v>1804</v>
      </c>
      <c r="D1579" s="4">
        <v>31700</v>
      </c>
      <c r="E1579" t="s">
        <v>597</v>
      </c>
      <c r="F1579" s="4" t="s">
        <v>520</v>
      </c>
      <c r="G1579" s="5">
        <v>1297</v>
      </c>
      <c r="H1579" s="6">
        <v>0.61093989999999998</v>
      </c>
      <c r="I1579" s="7">
        <v>97.587000000000003</v>
      </c>
      <c r="J1579" s="2">
        <v>50</v>
      </c>
      <c r="K1579">
        <v>2</v>
      </c>
    </row>
    <row r="1580" spans="1:12" x14ac:dyDescent="0.25">
      <c r="A1580">
        <v>25314</v>
      </c>
      <c r="B1580" s="2">
        <v>91.206990000000005</v>
      </c>
      <c r="C1580" s="3">
        <v>16506</v>
      </c>
      <c r="D1580" s="4">
        <v>16620</v>
      </c>
      <c r="E1580" t="s">
        <v>825</v>
      </c>
      <c r="F1580" s="4" t="s">
        <v>5144</v>
      </c>
      <c r="G1580" s="5">
        <v>11517</v>
      </c>
      <c r="H1580" s="6">
        <v>0.58513499999999996</v>
      </c>
      <c r="I1580" s="7">
        <v>102.038</v>
      </c>
      <c r="J1580" s="2">
        <v>43.764699999999998</v>
      </c>
      <c r="K1580">
        <v>17</v>
      </c>
      <c r="L1580" s="2">
        <v>70.900000000000006</v>
      </c>
    </row>
    <row r="1581" spans="1:12" x14ac:dyDescent="0.25">
      <c r="A1581">
        <v>97219</v>
      </c>
      <c r="B1581" s="2">
        <v>91.197400000000002</v>
      </c>
      <c r="C1581" s="3">
        <v>39965</v>
      </c>
      <c r="D1581" s="4">
        <v>38900</v>
      </c>
      <c r="E1581" t="s">
        <v>765</v>
      </c>
      <c r="F1581" s="4" t="s">
        <v>16170</v>
      </c>
      <c r="G1581" s="5">
        <v>28506</v>
      </c>
      <c r="H1581" s="6">
        <v>0.59413470000000002</v>
      </c>
      <c r="I1581" s="7">
        <v>100.41800000000001</v>
      </c>
      <c r="J1581" s="2">
        <v>35.298400000000001</v>
      </c>
      <c r="K1581">
        <v>124</v>
      </c>
      <c r="L1581" s="2">
        <v>25.1</v>
      </c>
    </row>
    <row r="1582" spans="1:12" x14ac:dyDescent="0.25">
      <c r="A1582">
        <v>45226</v>
      </c>
      <c r="B1582" s="2">
        <v>91.189599999999999</v>
      </c>
      <c r="C1582" s="3">
        <v>5223</v>
      </c>
      <c r="D1582" s="4">
        <v>17140</v>
      </c>
      <c r="E1582" t="s">
        <v>8663</v>
      </c>
      <c r="F1582" s="4" t="s">
        <v>8295</v>
      </c>
      <c r="G1582" s="5">
        <v>4078</v>
      </c>
      <c r="H1582" s="6">
        <v>0.62260910000000003</v>
      </c>
      <c r="I1582" s="7">
        <v>95.417000000000002</v>
      </c>
      <c r="J1582" s="2">
        <v>29.333300000000001</v>
      </c>
      <c r="K1582">
        <v>6</v>
      </c>
    </row>
    <row r="1583" spans="1:12" x14ac:dyDescent="0.25">
      <c r="A1583">
        <v>8512</v>
      </c>
      <c r="B1583" s="2">
        <v>91.186840000000004</v>
      </c>
      <c r="C1583" s="3">
        <v>10569</v>
      </c>
      <c r="D1583" s="4">
        <v>35620</v>
      </c>
      <c r="E1583" t="s">
        <v>1704</v>
      </c>
      <c r="F1583" s="4" t="s">
        <v>1341</v>
      </c>
      <c r="G1583" s="5">
        <v>7388</v>
      </c>
      <c r="H1583" s="6">
        <v>0.53600429999999999</v>
      </c>
      <c r="I1583" s="7">
        <v>110.345</v>
      </c>
      <c r="J1583" s="2">
        <v>20.9</v>
      </c>
      <c r="K1583">
        <v>10</v>
      </c>
      <c r="L1583" s="2">
        <v>0.1</v>
      </c>
    </row>
    <row r="1584" spans="1:12" x14ac:dyDescent="0.25">
      <c r="A1584">
        <v>32836</v>
      </c>
      <c r="B1584" s="2">
        <v>91.182310000000001</v>
      </c>
      <c r="C1584" s="3">
        <v>17961</v>
      </c>
      <c r="D1584" s="4">
        <v>36740</v>
      </c>
      <c r="E1584" t="s">
        <v>5555</v>
      </c>
      <c r="F1584" s="4" t="s">
        <v>6689</v>
      </c>
      <c r="G1584" s="5">
        <v>11579</v>
      </c>
      <c r="H1584" s="6">
        <v>0.54210210000000003</v>
      </c>
      <c r="I1584" s="7">
        <v>109.27</v>
      </c>
      <c r="J1584" s="2">
        <v>32</v>
      </c>
      <c r="K1584">
        <v>7</v>
      </c>
    </row>
    <row r="1585" spans="1:12" x14ac:dyDescent="0.25">
      <c r="A1585">
        <v>20853</v>
      </c>
      <c r="B1585" s="2">
        <v>91.174549999999996</v>
      </c>
      <c r="C1585" s="3">
        <v>30072</v>
      </c>
      <c r="D1585" s="4">
        <v>47900</v>
      </c>
      <c r="E1585" t="s">
        <v>4444</v>
      </c>
      <c r="F1585" s="4" t="s">
        <v>4361</v>
      </c>
      <c r="G1585" s="5">
        <v>20823</v>
      </c>
      <c r="H1585" s="6">
        <v>0.50456199999999995</v>
      </c>
      <c r="I1585" s="7">
        <v>115.71599999999999</v>
      </c>
      <c r="J1585" s="2">
        <v>39.290300000000002</v>
      </c>
      <c r="K1585">
        <v>62</v>
      </c>
      <c r="L1585" s="2">
        <v>46.8</v>
      </c>
    </row>
    <row r="1586" spans="1:12" x14ac:dyDescent="0.25">
      <c r="A1586">
        <v>1701</v>
      </c>
      <c r="B1586" s="2">
        <v>91.163929999999993</v>
      </c>
      <c r="C1586" s="3">
        <v>31780</v>
      </c>
      <c r="D1586" s="4">
        <v>14460</v>
      </c>
      <c r="E1586" t="s">
        <v>208</v>
      </c>
      <c r="F1586" s="4" t="s">
        <v>21</v>
      </c>
      <c r="G1586" s="5">
        <v>23590</v>
      </c>
      <c r="H1586" s="6">
        <v>0.54930060000000003</v>
      </c>
      <c r="I1586" s="7">
        <v>107.955</v>
      </c>
      <c r="J1586" s="2">
        <v>39.176499999999997</v>
      </c>
      <c r="K1586">
        <v>34</v>
      </c>
      <c r="L1586" s="2">
        <v>46.1</v>
      </c>
    </row>
    <row r="1587" spans="1:12" x14ac:dyDescent="0.25">
      <c r="A1587">
        <v>60510</v>
      </c>
      <c r="B1587" s="2">
        <v>91.153689999999997</v>
      </c>
      <c r="C1587" s="3">
        <v>29114</v>
      </c>
      <c r="D1587" s="4">
        <v>16980</v>
      </c>
      <c r="E1587" t="s">
        <v>2766</v>
      </c>
      <c r="F1587" s="4" t="s">
        <v>11490</v>
      </c>
      <c r="G1587" s="5">
        <v>19225</v>
      </c>
      <c r="H1587" s="6">
        <v>0.51771129999999999</v>
      </c>
      <c r="I1587" s="7">
        <v>113.30200000000001</v>
      </c>
      <c r="J1587" s="2">
        <v>38.75</v>
      </c>
      <c r="K1587">
        <v>20</v>
      </c>
      <c r="L1587" s="2">
        <v>43.7</v>
      </c>
    </row>
    <row r="1588" spans="1:12" x14ac:dyDescent="0.25">
      <c r="A1588">
        <v>32317</v>
      </c>
      <c r="B1588" s="2">
        <v>91.146879999999996</v>
      </c>
      <c r="C1588" s="3">
        <v>13616</v>
      </c>
      <c r="D1588" s="4">
        <v>45220</v>
      </c>
      <c r="E1588" t="s">
        <v>6747</v>
      </c>
      <c r="F1588" s="4" t="s">
        <v>6689</v>
      </c>
      <c r="G1588" s="5">
        <v>9237</v>
      </c>
      <c r="H1588" s="6">
        <v>0.56208720000000001</v>
      </c>
      <c r="I1588" s="7">
        <v>105.59</v>
      </c>
      <c r="J1588" s="2">
        <v>44.2</v>
      </c>
      <c r="K1588">
        <v>5</v>
      </c>
    </row>
    <row r="1589" spans="1:12" x14ac:dyDescent="0.25">
      <c r="A1589">
        <v>21774</v>
      </c>
      <c r="B1589" s="2">
        <v>91.142769999999999</v>
      </c>
      <c r="C1589" s="3">
        <v>12425</v>
      </c>
      <c r="D1589" s="4">
        <v>47900</v>
      </c>
      <c r="E1589" t="s">
        <v>4601</v>
      </c>
      <c r="F1589" s="4" t="s">
        <v>4361</v>
      </c>
      <c r="G1589" s="5">
        <v>7912</v>
      </c>
      <c r="H1589" s="6">
        <v>0.4957027</v>
      </c>
      <c r="I1589" s="7">
        <v>117</v>
      </c>
      <c r="J1589" s="2">
        <v>41</v>
      </c>
      <c r="K1589">
        <v>3</v>
      </c>
    </row>
    <row r="1590" spans="1:12" x14ac:dyDescent="0.25">
      <c r="A1590">
        <v>67205</v>
      </c>
      <c r="B1590" s="2">
        <v>91.138329999999996</v>
      </c>
      <c r="C1590" s="3">
        <v>17096</v>
      </c>
      <c r="D1590" s="4">
        <v>48620</v>
      </c>
      <c r="E1590" t="s">
        <v>12626</v>
      </c>
      <c r="F1590" s="4" t="s">
        <v>12494</v>
      </c>
      <c r="G1590" s="5">
        <v>10645</v>
      </c>
      <c r="H1590" s="6">
        <v>0.56167219999999995</v>
      </c>
      <c r="I1590" s="7">
        <v>105.577</v>
      </c>
      <c r="J1590" s="2">
        <v>45.5</v>
      </c>
      <c r="K1590">
        <v>6</v>
      </c>
    </row>
    <row r="1591" spans="1:12" x14ac:dyDescent="0.25">
      <c r="A1591">
        <v>4006</v>
      </c>
      <c r="B1591" s="2">
        <v>91.135739999999998</v>
      </c>
      <c r="C1591" s="3">
        <v>138</v>
      </c>
      <c r="D1591" s="4">
        <v>38860</v>
      </c>
      <c r="E1591" t="s">
        <v>714</v>
      </c>
      <c r="F1591" s="4" t="s">
        <v>701</v>
      </c>
      <c r="G1591" s="5">
        <v>98</v>
      </c>
      <c r="H1591" s="6">
        <v>0.75757580000000002</v>
      </c>
      <c r="I1591" s="7">
        <v>71.667000000000002</v>
      </c>
      <c r="J1591" s="2">
        <v>21</v>
      </c>
      <c r="K1591">
        <v>1</v>
      </c>
    </row>
    <row r="1592" spans="1:12" x14ac:dyDescent="0.25">
      <c r="A1592">
        <v>11231</v>
      </c>
      <c r="B1592" s="2">
        <v>91.129429999999999</v>
      </c>
      <c r="C1592" s="3">
        <v>34604</v>
      </c>
      <c r="D1592" s="4">
        <v>35620</v>
      </c>
      <c r="E1592" t="s">
        <v>1238</v>
      </c>
      <c r="F1592" s="4" t="s">
        <v>1280</v>
      </c>
      <c r="G1592" s="5">
        <v>26340</v>
      </c>
      <c r="H1592" s="6">
        <v>0.5904104</v>
      </c>
      <c r="I1592" s="7">
        <v>100.553</v>
      </c>
      <c r="J1592" s="2">
        <v>32.4878</v>
      </c>
      <c r="K1592">
        <v>82</v>
      </c>
      <c r="L1592" s="2">
        <v>13</v>
      </c>
    </row>
    <row r="1593" spans="1:12" x14ac:dyDescent="0.25">
      <c r="A1593">
        <v>40502</v>
      </c>
      <c r="B1593" s="2">
        <v>91.118740000000003</v>
      </c>
      <c r="C1593" s="3">
        <v>26659</v>
      </c>
      <c r="D1593" s="4">
        <v>30460</v>
      </c>
      <c r="E1593" t="s">
        <v>360</v>
      </c>
      <c r="F1593" s="4" t="s">
        <v>7883</v>
      </c>
      <c r="G1593" s="5">
        <v>18259</v>
      </c>
      <c r="H1593" s="6">
        <v>0.63398869999999996</v>
      </c>
      <c r="I1593" s="7">
        <v>92.965999999999994</v>
      </c>
      <c r="J1593" s="2">
        <v>37.200000000000003</v>
      </c>
      <c r="K1593">
        <v>45</v>
      </c>
      <c r="L1593" s="2">
        <v>34.700000000000003</v>
      </c>
    </row>
    <row r="1594" spans="1:12" x14ac:dyDescent="0.25">
      <c r="A1594">
        <v>90025</v>
      </c>
      <c r="B1594" s="2">
        <v>91.105819999999994</v>
      </c>
      <c r="C1594" s="3">
        <v>45284</v>
      </c>
      <c r="D1594" s="4">
        <v>31080</v>
      </c>
      <c r="E1594" t="s">
        <v>15367</v>
      </c>
      <c r="F1594" s="4" t="s">
        <v>15368</v>
      </c>
      <c r="G1594" s="5">
        <v>35779</v>
      </c>
      <c r="H1594" s="6">
        <v>0.65324210000000005</v>
      </c>
      <c r="I1594" s="7">
        <v>89.581000000000003</v>
      </c>
      <c r="J1594" s="2">
        <v>29.868400000000001</v>
      </c>
      <c r="K1594">
        <v>38</v>
      </c>
      <c r="L1594" s="2">
        <v>6.3</v>
      </c>
    </row>
    <row r="1595" spans="1:12" x14ac:dyDescent="0.25">
      <c r="A1595">
        <v>53562</v>
      </c>
      <c r="B1595" s="2">
        <v>91.09308</v>
      </c>
      <c r="C1595" s="3">
        <v>24594</v>
      </c>
      <c r="D1595" s="4">
        <v>31540</v>
      </c>
      <c r="E1595" t="s">
        <v>274</v>
      </c>
      <c r="F1595" s="4" t="s">
        <v>10031</v>
      </c>
      <c r="G1595" s="5">
        <v>17479</v>
      </c>
      <c r="H1595" s="6">
        <v>0.58750500000000005</v>
      </c>
      <c r="I1595" s="7">
        <v>100.845</v>
      </c>
      <c r="J1595" s="2">
        <v>36.619</v>
      </c>
      <c r="K1595">
        <v>21</v>
      </c>
      <c r="L1595" s="2">
        <v>31.4</v>
      </c>
    </row>
    <row r="1596" spans="1:12" x14ac:dyDescent="0.25">
      <c r="A1596">
        <v>29631</v>
      </c>
      <c r="B1596" s="2">
        <v>91.087459999999993</v>
      </c>
      <c r="C1596" s="3">
        <v>13512</v>
      </c>
      <c r="D1596" s="4">
        <v>24860</v>
      </c>
      <c r="E1596" t="s">
        <v>6291</v>
      </c>
      <c r="F1596" s="4" t="s">
        <v>6130</v>
      </c>
      <c r="G1596" s="5">
        <v>5967</v>
      </c>
      <c r="H1596" s="6">
        <v>0.65449060000000003</v>
      </c>
      <c r="I1596" s="7">
        <v>89.239000000000004</v>
      </c>
      <c r="J1596" s="2">
        <v>35.166699999999999</v>
      </c>
      <c r="K1596">
        <v>12</v>
      </c>
      <c r="L1596" s="2">
        <v>24.3</v>
      </c>
    </row>
    <row r="1597" spans="1:12" x14ac:dyDescent="0.25">
      <c r="A1597">
        <v>90036</v>
      </c>
      <c r="B1597" s="2">
        <v>91.079319999999996</v>
      </c>
      <c r="C1597" s="3">
        <v>36424</v>
      </c>
      <c r="D1597" s="4">
        <v>31080</v>
      </c>
      <c r="E1597" t="s">
        <v>15367</v>
      </c>
      <c r="F1597" s="4" t="s">
        <v>15368</v>
      </c>
      <c r="G1597" s="5">
        <v>28031</v>
      </c>
      <c r="H1597" s="6">
        <v>0.65720089999999998</v>
      </c>
      <c r="I1597" s="7">
        <v>88.697000000000003</v>
      </c>
      <c r="J1597" s="2">
        <v>32.612900000000003</v>
      </c>
      <c r="K1597">
        <v>31</v>
      </c>
      <c r="L1597" s="2">
        <v>13.5</v>
      </c>
    </row>
    <row r="1598" spans="1:12" x14ac:dyDescent="0.25">
      <c r="A1598">
        <v>1612</v>
      </c>
      <c r="B1598" s="2">
        <v>91.071879999999993</v>
      </c>
      <c r="C1598" s="3">
        <v>4879</v>
      </c>
      <c r="D1598" s="4">
        <v>49340</v>
      </c>
      <c r="E1598" t="s">
        <v>207</v>
      </c>
      <c r="F1598" s="4" t="s">
        <v>21</v>
      </c>
      <c r="G1598" s="5">
        <v>3105</v>
      </c>
      <c r="H1598" s="6">
        <v>0.53043479999999998</v>
      </c>
      <c r="I1598" s="7">
        <v>110.58799999999999</v>
      </c>
      <c r="J1598" s="2">
        <v>44</v>
      </c>
      <c r="K1598">
        <v>1</v>
      </c>
    </row>
    <row r="1599" spans="1:12" x14ac:dyDescent="0.25">
      <c r="A1599">
        <v>80112</v>
      </c>
      <c r="B1599" s="2">
        <v>91.066149999999993</v>
      </c>
      <c r="C1599" s="3">
        <v>30341</v>
      </c>
      <c r="D1599" s="4">
        <v>19740</v>
      </c>
      <c r="E1599" t="s">
        <v>1463</v>
      </c>
      <c r="F1599" s="4" t="s">
        <v>14477</v>
      </c>
      <c r="G1599" s="5">
        <v>20795</v>
      </c>
      <c r="H1599" s="6">
        <v>0.61336860000000004</v>
      </c>
      <c r="I1599" s="7">
        <v>96.2</v>
      </c>
      <c r="J1599" s="2">
        <v>35.866700000000002</v>
      </c>
      <c r="K1599">
        <v>30</v>
      </c>
      <c r="L1599" s="2">
        <v>27.6</v>
      </c>
    </row>
    <row r="1600" spans="1:12" x14ac:dyDescent="0.25">
      <c r="A1600">
        <v>12309</v>
      </c>
      <c r="B1600" s="2">
        <v>91.056169999999995</v>
      </c>
      <c r="C1600" s="3">
        <v>29992</v>
      </c>
      <c r="D1600" s="4">
        <v>10580</v>
      </c>
      <c r="E1600" t="s">
        <v>2183</v>
      </c>
      <c r="F1600" s="4" t="s">
        <v>1280</v>
      </c>
      <c r="G1600" s="5">
        <v>20927</v>
      </c>
      <c r="H1600" s="6">
        <v>0.54479860000000002</v>
      </c>
      <c r="I1600" s="7">
        <v>108.04900000000001</v>
      </c>
      <c r="J1600" s="2">
        <v>32.526299999999999</v>
      </c>
      <c r="K1600">
        <v>38</v>
      </c>
      <c r="L1600" s="2">
        <v>13.2</v>
      </c>
    </row>
    <row r="1601" spans="1:12" x14ac:dyDescent="0.25">
      <c r="A1601">
        <v>55438</v>
      </c>
      <c r="B1601" s="2">
        <v>91.048159999999996</v>
      </c>
      <c r="C1601" s="3">
        <v>16736</v>
      </c>
      <c r="D1601" s="4">
        <v>33460</v>
      </c>
      <c r="E1601" t="s">
        <v>10500</v>
      </c>
      <c r="F1601" s="4" t="s">
        <v>10428</v>
      </c>
      <c r="G1601" s="5">
        <v>12484</v>
      </c>
      <c r="H1601" s="6">
        <v>0.55835000000000001</v>
      </c>
      <c r="I1601" s="7">
        <v>105.67400000000001</v>
      </c>
      <c r="J1601" s="2">
        <v>29</v>
      </c>
      <c r="K1601">
        <v>14</v>
      </c>
      <c r="L1601" s="2">
        <v>4.3</v>
      </c>
    </row>
    <row r="1602" spans="1:12" x14ac:dyDescent="0.25">
      <c r="A1602">
        <v>44140</v>
      </c>
      <c r="B1602" s="2">
        <v>91.042550000000006</v>
      </c>
      <c r="C1602" s="3">
        <v>15508</v>
      </c>
      <c r="D1602" s="4">
        <v>17460</v>
      </c>
      <c r="E1602" t="s">
        <v>8518</v>
      </c>
      <c r="F1602" s="4" t="s">
        <v>8295</v>
      </c>
      <c r="G1602" s="5">
        <v>10975</v>
      </c>
      <c r="H1602" s="6">
        <v>0.58314350000000004</v>
      </c>
      <c r="I1602" s="7">
        <v>101.324</v>
      </c>
      <c r="J1602" s="2">
        <v>35.046500000000002</v>
      </c>
      <c r="K1602">
        <v>43</v>
      </c>
      <c r="L1602" s="2">
        <v>23.8</v>
      </c>
    </row>
    <row r="1603" spans="1:12" x14ac:dyDescent="0.25">
      <c r="A1603">
        <v>32789</v>
      </c>
      <c r="B1603" s="2">
        <v>91.035799999999995</v>
      </c>
      <c r="C1603" s="3">
        <v>24979</v>
      </c>
      <c r="D1603" s="4">
        <v>36740</v>
      </c>
      <c r="E1603" t="s">
        <v>6843</v>
      </c>
      <c r="F1603" s="4" t="s">
        <v>6689</v>
      </c>
      <c r="G1603" s="5">
        <v>17218</v>
      </c>
      <c r="H1603" s="6">
        <v>0.55380680000000004</v>
      </c>
      <c r="I1603" s="7">
        <v>106.348</v>
      </c>
      <c r="J1603" s="2">
        <v>30.851900000000001</v>
      </c>
      <c r="K1603">
        <v>27</v>
      </c>
      <c r="L1603" s="2">
        <v>8.6</v>
      </c>
    </row>
    <row r="1604" spans="1:12" x14ac:dyDescent="0.25">
      <c r="A1604">
        <v>60712</v>
      </c>
      <c r="B1604" s="2">
        <v>91.029520000000005</v>
      </c>
      <c r="C1604" s="3">
        <v>12652</v>
      </c>
      <c r="D1604" s="4">
        <v>16980</v>
      </c>
      <c r="E1604" t="s">
        <v>11618</v>
      </c>
      <c r="F1604" s="4" t="s">
        <v>11490</v>
      </c>
      <c r="G1604" s="5">
        <v>9020</v>
      </c>
      <c r="H1604" s="6">
        <v>0.55182350000000002</v>
      </c>
      <c r="I1604" s="7">
        <v>106.661</v>
      </c>
      <c r="J1604" s="2">
        <v>27.444400000000002</v>
      </c>
      <c r="K1604">
        <v>9</v>
      </c>
    </row>
    <row r="1605" spans="1:12" x14ac:dyDescent="0.25">
      <c r="A1605">
        <v>6231</v>
      </c>
      <c r="B1605" s="2">
        <v>91.026759999999996</v>
      </c>
      <c r="C1605" s="3">
        <v>3582</v>
      </c>
      <c r="D1605" s="4">
        <v>25540</v>
      </c>
      <c r="E1605" t="s">
        <v>1237</v>
      </c>
      <c r="F1605" s="4" t="s">
        <v>1198</v>
      </c>
      <c r="G1605" s="5">
        <v>2522</v>
      </c>
      <c r="H1605" s="6">
        <v>0.53647900000000004</v>
      </c>
      <c r="I1605" s="7">
        <v>109.244</v>
      </c>
      <c r="J1605" s="2">
        <v>29</v>
      </c>
      <c r="K1605">
        <v>2</v>
      </c>
    </row>
    <row r="1606" spans="1:12" x14ac:dyDescent="0.25">
      <c r="A1606">
        <v>40026</v>
      </c>
      <c r="B1606" s="2">
        <v>91.025289999999998</v>
      </c>
      <c r="C1606" s="3">
        <v>5747</v>
      </c>
      <c r="D1606" s="4">
        <v>31140</v>
      </c>
      <c r="E1606" t="s">
        <v>37</v>
      </c>
      <c r="F1606" s="4" t="s">
        <v>7883</v>
      </c>
      <c r="G1606" s="5">
        <v>3654</v>
      </c>
      <c r="H1606" s="6">
        <v>0.54460869999999995</v>
      </c>
      <c r="I1606" s="7">
        <v>107.82599999999999</v>
      </c>
      <c r="J1606" s="2">
        <v>38.166699999999999</v>
      </c>
      <c r="K1606">
        <v>6</v>
      </c>
    </row>
    <row r="1607" spans="1:12" x14ac:dyDescent="0.25">
      <c r="A1607">
        <v>43215</v>
      </c>
      <c r="B1607" s="2">
        <v>91.022059999999996</v>
      </c>
      <c r="C1607" s="3">
        <v>12843</v>
      </c>
      <c r="D1607" s="4">
        <v>18140</v>
      </c>
      <c r="E1607" t="s">
        <v>1585</v>
      </c>
      <c r="F1607" s="4" t="s">
        <v>8295</v>
      </c>
      <c r="G1607" s="5">
        <v>9831</v>
      </c>
      <c r="H1607" s="6">
        <v>0.59458909999999998</v>
      </c>
      <c r="I1607" s="7">
        <v>99.167000000000002</v>
      </c>
      <c r="J1607" s="2">
        <v>39.777799999999999</v>
      </c>
      <c r="K1607">
        <v>27</v>
      </c>
      <c r="L1607" s="2">
        <v>49.5</v>
      </c>
    </row>
    <row r="1608" spans="1:12" x14ac:dyDescent="0.25">
      <c r="A1608">
        <v>80466</v>
      </c>
      <c r="B1608" s="2">
        <v>91.019130000000004</v>
      </c>
      <c r="C1608" s="3">
        <v>3269</v>
      </c>
      <c r="D1608" s="4">
        <v>14500</v>
      </c>
      <c r="E1608" t="s">
        <v>14105</v>
      </c>
      <c r="F1608" s="4" t="s">
        <v>14477</v>
      </c>
      <c r="G1608" s="5">
        <v>2413</v>
      </c>
      <c r="H1608" s="6">
        <v>0.62038959999999999</v>
      </c>
      <c r="I1608" s="7">
        <v>94.674000000000007</v>
      </c>
      <c r="J1608" s="2">
        <v>42.333300000000001</v>
      </c>
      <c r="K1608">
        <v>3</v>
      </c>
    </row>
    <row r="1609" spans="1:12" x14ac:dyDescent="0.25">
      <c r="A1609">
        <v>44141</v>
      </c>
      <c r="B1609" s="2">
        <v>91.016149999999996</v>
      </c>
      <c r="C1609" s="3">
        <v>13767</v>
      </c>
      <c r="D1609" s="4">
        <v>17460</v>
      </c>
      <c r="E1609" t="s">
        <v>8519</v>
      </c>
      <c r="F1609" s="4" t="s">
        <v>8295</v>
      </c>
      <c r="G1609" s="5">
        <v>10015</v>
      </c>
      <c r="H1609" s="6">
        <v>0.51737219999999995</v>
      </c>
      <c r="I1609" s="7">
        <v>112.383</v>
      </c>
      <c r="J1609" s="2">
        <v>34.173900000000003</v>
      </c>
      <c r="K1609">
        <v>23</v>
      </c>
      <c r="L1609" s="2">
        <v>19.100000000000001</v>
      </c>
    </row>
    <row r="1610" spans="1:12" x14ac:dyDescent="0.25">
      <c r="A1610">
        <v>1951</v>
      </c>
      <c r="B1610" s="2">
        <v>91.013030000000001</v>
      </c>
      <c r="C1610" s="3">
        <v>4144</v>
      </c>
      <c r="D1610" s="4">
        <v>14460</v>
      </c>
      <c r="E1610" t="s">
        <v>276</v>
      </c>
      <c r="F1610" s="4" t="s">
        <v>21</v>
      </c>
      <c r="G1610" s="5">
        <v>3035</v>
      </c>
      <c r="H1610" s="6">
        <v>0.57001650000000004</v>
      </c>
      <c r="I1610" s="7">
        <v>103.267</v>
      </c>
      <c r="J1610" s="2">
        <v>22</v>
      </c>
      <c r="K1610">
        <v>1</v>
      </c>
    </row>
    <row r="1611" spans="1:12" x14ac:dyDescent="0.25">
      <c r="A1611">
        <v>8648</v>
      </c>
      <c r="B1611" s="2">
        <v>91.007109999999997</v>
      </c>
      <c r="C1611" s="3">
        <v>32359</v>
      </c>
      <c r="D1611" s="4">
        <v>45940</v>
      </c>
      <c r="E1611" t="s">
        <v>1722</v>
      </c>
      <c r="F1611" s="4" t="s">
        <v>1341</v>
      </c>
      <c r="G1611" s="5">
        <v>21679</v>
      </c>
      <c r="H1611" s="6">
        <v>0.5183818</v>
      </c>
      <c r="I1611" s="7">
        <v>112.169</v>
      </c>
      <c r="J1611" s="2">
        <v>30.205100000000002</v>
      </c>
      <c r="K1611">
        <v>39</v>
      </c>
      <c r="L1611" s="2">
        <v>7.1</v>
      </c>
    </row>
    <row r="1612" spans="1:12" x14ac:dyDescent="0.25">
      <c r="A1612">
        <v>84103</v>
      </c>
      <c r="B1612" s="2">
        <v>90.99821</v>
      </c>
      <c r="C1612" s="3">
        <v>21465</v>
      </c>
      <c r="D1612" s="4">
        <v>41620</v>
      </c>
      <c r="E1612" t="s">
        <v>14892</v>
      </c>
      <c r="F1612" s="4" t="s">
        <v>14851</v>
      </c>
      <c r="G1612" s="5">
        <v>15505</v>
      </c>
      <c r="H1612" s="6">
        <v>0.61131170000000001</v>
      </c>
      <c r="I1612" s="7">
        <v>96.102999999999994</v>
      </c>
      <c r="J1612" s="2">
        <v>36.383000000000003</v>
      </c>
      <c r="K1612">
        <v>47</v>
      </c>
      <c r="L1612" s="2">
        <v>30.3</v>
      </c>
    </row>
    <row r="1613" spans="1:12" x14ac:dyDescent="0.25">
      <c r="A1613">
        <v>20187</v>
      </c>
      <c r="B1613" s="2">
        <v>90.991870000000006</v>
      </c>
      <c r="C1613" s="3">
        <v>16179</v>
      </c>
      <c r="D1613" s="4">
        <v>47900</v>
      </c>
      <c r="E1613" t="s">
        <v>4357</v>
      </c>
      <c r="F1613" s="4" t="s">
        <v>4335</v>
      </c>
      <c r="G1613" s="5">
        <v>11003</v>
      </c>
      <c r="H1613" s="6">
        <v>0.43665939999999998</v>
      </c>
      <c r="I1613" s="7">
        <v>126.279</v>
      </c>
      <c r="J1613" s="2">
        <v>46</v>
      </c>
      <c r="K1613">
        <v>9</v>
      </c>
    </row>
    <row r="1614" spans="1:12" x14ac:dyDescent="0.25">
      <c r="A1614">
        <v>1940</v>
      </c>
      <c r="B1614" s="2">
        <v>90.98706</v>
      </c>
      <c r="C1614" s="3">
        <v>12704</v>
      </c>
      <c r="D1614" s="4">
        <v>14460</v>
      </c>
      <c r="E1614" t="s">
        <v>271</v>
      </c>
      <c r="F1614" s="4" t="s">
        <v>21</v>
      </c>
      <c r="G1614" s="5">
        <v>9104</v>
      </c>
      <c r="H1614" s="6">
        <v>0.46353250000000001</v>
      </c>
      <c r="I1614" s="7">
        <v>121.479</v>
      </c>
      <c r="J1614" s="2">
        <v>28.375</v>
      </c>
      <c r="K1614">
        <v>8</v>
      </c>
    </row>
    <row r="1615" spans="1:12" x14ac:dyDescent="0.25">
      <c r="A1615">
        <v>12520</v>
      </c>
      <c r="B1615" s="2">
        <v>90.984369999999998</v>
      </c>
      <c r="C1615" s="3">
        <v>3042</v>
      </c>
      <c r="D1615" s="4">
        <v>35620</v>
      </c>
      <c r="E1615" t="s">
        <v>2262</v>
      </c>
      <c r="F1615" s="4" t="s">
        <v>1280</v>
      </c>
      <c r="G1615" s="5">
        <v>2167</v>
      </c>
      <c r="H1615" s="6">
        <v>0.56160589999999999</v>
      </c>
      <c r="I1615" s="7">
        <v>104.53100000000001</v>
      </c>
      <c r="J1615" s="2">
        <v>41.8</v>
      </c>
      <c r="K1615">
        <v>5</v>
      </c>
    </row>
    <row r="1616" spans="1:12" x14ac:dyDescent="0.25">
      <c r="A1616">
        <v>92692</v>
      </c>
      <c r="B1616" s="2">
        <v>90.975629999999995</v>
      </c>
      <c r="C1616" s="3">
        <v>48966</v>
      </c>
      <c r="D1616" s="4">
        <v>31080</v>
      </c>
      <c r="E1616" t="s">
        <v>15596</v>
      </c>
      <c r="F1616" s="4" t="s">
        <v>15368</v>
      </c>
      <c r="G1616" s="5">
        <v>34299</v>
      </c>
      <c r="H1616" s="6">
        <v>0.49504369999999998</v>
      </c>
      <c r="I1616" s="7">
        <v>116.01900000000001</v>
      </c>
      <c r="J1616" s="2">
        <v>34.444400000000002</v>
      </c>
      <c r="K1616">
        <v>18</v>
      </c>
      <c r="L1616" s="2">
        <v>20.5</v>
      </c>
    </row>
    <row r="1617" spans="1:12" x14ac:dyDescent="0.25">
      <c r="A1617">
        <v>37135</v>
      </c>
      <c r="B1617" s="2">
        <v>90.965969999999999</v>
      </c>
      <c r="C1617" s="3">
        <v>9998</v>
      </c>
      <c r="D1617" s="4">
        <v>34980</v>
      </c>
      <c r="E1617" t="s">
        <v>7387</v>
      </c>
      <c r="F1617" s="4" t="s">
        <v>7348</v>
      </c>
      <c r="G1617" s="5">
        <v>6071</v>
      </c>
      <c r="H1617" s="6">
        <v>0.55065070000000005</v>
      </c>
      <c r="I1617" s="7">
        <v>106.39400000000001</v>
      </c>
      <c r="J1617" s="2">
        <v>50.5</v>
      </c>
      <c r="K1617">
        <v>2</v>
      </c>
    </row>
    <row r="1618" spans="1:12" x14ac:dyDescent="0.25">
      <c r="A1618">
        <v>19031</v>
      </c>
      <c r="B1618" s="2">
        <v>90.96369</v>
      </c>
      <c r="C1618" s="3">
        <v>4790</v>
      </c>
      <c r="D1618" s="4">
        <v>37980</v>
      </c>
      <c r="E1618" t="s">
        <v>4195</v>
      </c>
      <c r="F1618" s="4" t="s">
        <v>3003</v>
      </c>
      <c r="G1618" s="5">
        <v>3467</v>
      </c>
      <c r="H1618" s="6">
        <v>0.52552639999999995</v>
      </c>
      <c r="I1618" s="7">
        <v>110.70099999999999</v>
      </c>
      <c r="J1618" s="2">
        <v>40.666699999999999</v>
      </c>
      <c r="K1618">
        <v>3</v>
      </c>
    </row>
    <row r="1619" spans="1:12" x14ac:dyDescent="0.25">
      <c r="A1619">
        <v>8827</v>
      </c>
      <c r="B1619" s="2">
        <v>90.962140000000005</v>
      </c>
      <c r="C1619" s="3">
        <v>4106</v>
      </c>
      <c r="D1619" s="4">
        <v>35620</v>
      </c>
      <c r="E1619" t="s">
        <v>668</v>
      </c>
      <c r="F1619" s="4" t="s">
        <v>1341</v>
      </c>
      <c r="G1619" s="5">
        <v>3076</v>
      </c>
      <c r="H1619" s="6">
        <v>0.49366270000000001</v>
      </c>
      <c r="I1619" s="7">
        <v>116.188</v>
      </c>
      <c r="J1619" s="2">
        <v>40.5</v>
      </c>
      <c r="K1619">
        <v>2</v>
      </c>
    </row>
    <row r="1620" spans="1:12" x14ac:dyDescent="0.25">
      <c r="A1620">
        <v>75054</v>
      </c>
      <c r="B1620" s="2">
        <v>90.960359999999994</v>
      </c>
      <c r="C1620" s="3">
        <v>6919</v>
      </c>
      <c r="D1620" s="4">
        <v>19100</v>
      </c>
      <c r="E1620" t="s">
        <v>13757</v>
      </c>
      <c r="F1620" s="4" t="s">
        <v>13752</v>
      </c>
      <c r="G1620" s="5">
        <v>4309</v>
      </c>
      <c r="H1620" s="6">
        <v>0.53237409999999996</v>
      </c>
      <c r="I1620" s="7">
        <v>109.483</v>
      </c>
      <c r="J1620" s="2">
        <v>66</v>
      </c>
      <c r="K1620">
        <v>1</v>
      </c>
    </row>
    <row r="1621" spans="1:12" x14ac:dyDescent="0.25">
      <c r="A1621">
        <v>1564</v>
      </c>
      <c r="B1621" s="2">
        <v>90.957980000000006</v>
      </c>
      <c r="C1621" s="3">
        <v>7869</v>
      </c>
      <c r="D1621" s="4">
        <v>49340</v>
      </c>
      <c r="E1621" t="s">
        <v>194</v>
      </c>
      <c r="F1621" s="4" t="s">
        <v>21</v>
      </c>
      <c r="G1621" s="5">
        <v>5574</v>
      </c>
      <c r="H1621" s="6">
        <v>0.4857399</v>
      </c>
      <c r="I1621" s="7">
        <v>117.517</v>
      </c>
      <c r="J1621" s="2">
        <v>33.299999999999997</v>
      </c>
      <c r="K1621">
        <v>10</v>
      </c>
      <c r="L1621" s="2">
        <v>15.7</v>
      </c>
    </row>
    <row r="1622" spans="1:12" x14ac:dyDescent="0.25">
      <c r="A1622">
        <v>77584</v>
      </c>
      <c r="B1622" s="2">
        <v>90.945059999999998</v>
      </c>
      <c r="C1622" s="3">
        <v>76495</v>
      </c>
      <c r="D1622" s="4">
        <v>26420</v>
      </c>
      <c r="E1622" t="s">
        <v>14088</v>
      </c>
      <c r="F1622" s="4" t="s">
        <v>13752</v>
      </c>
      <c r="G1622" s="5">
        <v>48430</v>
      </c>
      <c r="H1622" s="6">
        <v>0.53143649999999998</v>
      </c>
      <c r="I1622" s="7">
        <v>109.404</v>
      </c>
      <c r="J1622" s="2">
        <v>46.777799999999999</v>
      </c>
      <c r="K1622">
        <v>18</v>
      </c>
      <c r="L1622" s="2">
        <v>83.7</v>
      </c>
    </row>
    <row r="1623" spans="1:12" x14ac:dyDescent="0.25">
      <c r="A1623">
        <v>75244</v>
      </c>
      <c r="B1623" s="2">
        <v>90.931089999999998</v>
      </c>
      <c r="C1623" s="3">
        <v>13399</v>
      </c>
      <c r="D1623" s="4">
        <v>19100</v>
      </c>
      <c r="E1623" t="s">
        <v>4091</v>
      </c>
      <c r="F1623" s="4" t="s">
        <v>13752</v>
      </c>
      <c r="G1623" s="5">
        <v>9987</v>
      </c>
      <c r="H1623" s="6">
        <v>0.57488980000000001</v>
      </c>
      <c r="I1623" s="7">
        <v>101.875</v>
      </c>
      <c r="J1623" s="2">
        <v>34.875</v>
      </c>
      <c r="K1623">
        <v>8</v>
      </c>
    </row>
    <row r="1624" spans="1:12" x14ac:dyDescent="0.25">
      <c r="A1624">
        <v>98020</v>
      </c>
      <c r="B1624" s="2">
        <v>90.925229999999999</v>
      </c>
      <c r="C1624" s="3">
        <v>19108</v>
      </c>
      <c r="D1624" s="4">
        <v>42660</v>
      </c>
      <c r="E1624" t="s">
        <v>16350</v>
      </c>
      <c r="F1624" s="4" t="s">
        <v>16344</v>
      </c>
      <c r="G1624" s="5">
        <v>14460</v>
      </c>
      <c r="H1624" s="6">
        <v>0.54308440000000002</v>
      </c>
      <c r="I1624" s="7">
        <v>107.364</v>
      </c>
      <c r="J1624" s="2">
        <v>38.352899999999998</v>
      </c>
      <c r="K1624">
        <v>34</v>
      </c>
      <c r="L1624" s="2">
        <v>41.7</v>
      </c>
    </row>
    <row r="1625" spans="1:12" x14ac:dyDescent="0.25">
      <c r="A1625">
        <v>10965</v>
      </c>
      <c r="B1625" s="2">
        <v>90.919359999999998</v>
      </c>
      <c r="C1625" s="3">
        <v>14878</v>
      </c>
      <c r="D1625" s="4">
        <v>35620</v>
      </c>
      <c r="E1625" t="s">
        <v>1871</v>
      </c>
      <c r="F1625" s="4" t="s">
        <v>1280</v>
      </c>
      <c r="G1625" s="5">
        <v>10062</v>
      </c>
      <c r="H1625" s="6">
        <v>0.46904499999999999</v>
      </c>
      <c r="I1625" s="7">
        <v>120.125</v>
      </c>
      <c r="J1625" s="2">
        <v>46.166699999999999</v>
      </c>
      <c r="K1625">
        <v>6</v>
      </c>
    </row>
    <row r="1626" spans="1:12" x14ac:dyDescent="0.25">
      <c r="A1626">
        <v>60563</v>
      </c>
      <c r="B1626" s="2">
        <v>90.910889999999995</v>
      </c>
      <c r="C1626" s="3">
        <v>36554</v>
      </c>
      <c r="D1626" s="4">
        <v>16980</v>
      </c>
      <c r="E1626" t="s">
        <v>11607</v>
      </c>
      <c r="F1626" s="4" t="s">
        <v>11490</v>
      </c>
      <c r="G1626" s="5">
        <v>25305</v>
      </c>
      <c r="H1626" s="6">
        <v>0.58108749999999998</v>
      </c>
      <c r="I1626" s="7">
        <v>100.76300000000001</v>
      </c>
      <c r="J1626" s="2">
        <v>34.5</v>
      </c>
      <c r="K1626">
        <v>24</v>
      </c>
      <c r="L1626" s="2">
        <v>20.8</v>
      </c>
    </row>
    <row r="1627" spans="1:12" x14ac:dyDescent="0.25">
      <c r="A1627">
        <v>60068</v>
      </c>
      <c r="B1627" s="2">
        <v>90.898600000000002</v>
      </c>
      <c r="C1627" s="3">
        <v>37511</v>
      </c>
      <c r="D1627" s="4">
        <v>16980</v>
      </c>
      <c r="E1627" t="s">
        <v>1475</v>
      </c>
      <c r="F1627" s="4" t="s">
        <v>11490</v>
      </c>
      <c r="G1627" s="5">
        <v>26075</v>
      </c>
      <c r="H1627" s="6">
        <v>0.5401726</v>
      </c>
      <c r="I1627" s="7">
        <v>107.807</v>
      </c>
      <c r="J1627" s="2">
        <v>35.391300000000001</v>
      </c>
      <c r="K1627">
        <v>46</v>
      </c>
      <c r="L1627" s="2">
        <v>25.5</v>
      </c>
    </row>
    <row r="1628" spans="1:12" x14ac:dyDescent="0.25">
      <c r="A1628">
        <v>60642</v>
      </c>
      <c r="B1628" s="2">
        <v>90.888739999999999</v>
      </c>
      <c r="C1628" s="3">
        <v>19403</v>
      </c>
      <c r="D1628" s="4">
        <v>16980</v>
      </c>
      <c r="E1628" t="s">
        <v>11616</v>
      </c>
      <c r="F1628" s="4" t="s">
        <v>11490</v>
      </c>
      <c r="G1628" s="5">
        <v>15128</v>
      </c>
      <c r="H1628" s="6">
        <v>0.63229559999999996</v>
      </c>
      <c r="I1628" s="7">
        <v>91.813000000000002</v>
      </c>
      <c r="J1628" s="2">
        <v>37.868400000000001</v>
      </c>
      <c r="K1628">
        <v>38</v>
      </c>
      <c r="L1628" s="2">
        <v>38.6</v>
      </c>
    </row>
    <row r="1629" spans="1:12" x14ac:dyDescent="0.25">
      <c r="A1629">
        <v>95124</v>
      </c>
      <c r="B1629" s="2">
        <v>90.877290000000002</v>
      </c>
      <c r="C1629" s="3">
        <v>48505</v>
      </c>
      <c r="D1629" s="4">
        <v>41940</v>
      </c>
      <c r="E1629" t="s">
        <v>12003</v>
      </c>
      <c r="F1629" s="4" t="s">
        <v>15368</v>
      </c>
      <c r="G1629" s="5">
        <v>32727</v>
      </c>
      <c r="H1629" s="6">
        <v>0.45989550000000001</v>
      </c>
      <c r="I1629" s="7">
        <v>121.575</v>
      </c>
      <c r="J1629" s="2">
        <v>35</v>
      </c>
      <c r="K1629">
        <v>40</v>
      </c>
      <c r="L1629" s="2">
        <v>23.3</v>
      </c>
    </row>
    <row r="1630" spans="1:12" x14ac:dyDescent="0.25">
      <c r="A1630">
        <v>53703</v>
      </c>
      <c r="B1630" s="2">
        <v>90.866240000000005</v>
      </c>
      <c r="C1630" s="3">
        <v>28254</v>
      </c>
      <c r="D1630" s="4">
        <v>31540</v>
      </c>
      <c r="E1630" t="s">
        <v>673</v>
      </c>
      <c r="F1630" s="4" t="s">
        <v>10031</v>
      </c>
      <c r="G1630" s="5">
        <v>13413</v>
      </c>
      <c r="H1630" s="6">
        <v>0.67166179999999998</v>
      </c>
      <c r="I1630" s="7">
        <v>84.971000000000004</v>
      </c>
      <c r="J1630" s="2">
        <v>34.159100000000002</v>
      </c>
      <c r="K1630">
        <v>88</v>
      </c>
      <c r="L1630" s="2">
        <v>19</v>
      </c>
    </row>
    <row r="1631" spans="1:12" x14ac:dyDescent="0.25">
      <c r="A1631">
        <v>81225</v>
      </c>
      <c r="B1631" s="2">
        <v>90.862880000000004</v>
      </c>
      <c r="C1631" s="3">
        <v>856</v>
      </c>
      <c r="E1631" t="s">
        <v>14613</v>
      </c>
      <c r="F1631" s="4" t="s">
        <v>14477</v>
      </c>
      <c r="G1631" s="5">
        <v>679</v>
      </c>
      <c r="H1631" s="6">
        <v>0.78203239999999996</v>
      </c>
      <c r="I1631" s="7">
        <v>65.893000000000001</v>
      </c>
    </row>
    <row r="1632" spans="1:12" x14ac:dyDescent="0.25">
      <c r="A1632">
        <v>11793</v>
      </c>
      <c r="B1632" s="2">
        <v>90.85736</v>
      </c>
      <c r="C1632" s="3">
        <v>32709</v>
      </c>
      <c r="D1632" s="4">
        <v>35620</v>
      </c>
      <c r="E1632" t="s">
        <v>2031</v>
      </c>
      <c r="F1632" s="4" t="s">
        <v>1280</v>
      </c>
      <c r="G1632" s="5">
        <v>22360</v>
      </c>
      <c r="H1632" s="6">
        <v>0.417263</v>
      </c>
      <c r="I1632" s="7">
        <v>128.904</v>
      </c>
      <c r="J1632" s="2">
        <v>29.785699999999999</v>
      </c>
      <c r="K1632">
        <v>14</v>
      </c>
      <c r="L1632" s="2">
        <v>6.1</v>
      </c>
    </row>
    <row r="1633" spans="1:12" x14ac:dyDescent="0.25">
      <c r="A1633">
        <v>60515</v>
      </c>
      <c r="B1633" s="2">
        <v>90.847260000000006</v>
      </c>
      <c r="C1633" s="3">
        <v>28811</v>
      </c>
      <c r="D1633" s="4">
        <v>16980</v>
      </c>
      <c r="E1633" t="s">
        <v>11603</v>
      </c>
      <c r="F1633" s="4" t="s">
        <v>11490</v>
      </c>
      <c r="G1633" s="5">
        <v>19808</v>
      </c>
      <c r="H1633" s="6">
        <v>0.53064420000000001</v>
      </c>
      <c r="I1633" s="7">
        <v>109.28400000000001</v>
      </c>
      <c r="J1633" s="2">
        <v>36.295499999999997</v>
      </c>
      <c r="K1633">
        <v>44</v>
      </c>
      <c r="L1633" s="2">
        <v>29.8</v>
      </c>
    </row>
    <row r="1634" spans="1:12" x14ac:dyDescent="0.25">
      <c r="A1634">
        <v>85750</v>
      </c>
      <c r="B1634" s="2">
        <v>90.838099999999997</v>
      </c>
      <c r="C1634" s="3">
        <v>23614</v>
      </c>
      <c r="D1634" s="4">
        <v>46060</v>
      </c>
      <c r="E1634" t="s">
        <v>15050</v>
      </c>
      <c r="F1634" s="4" t="s">
        <v>14962</v>
      </c>
      <c r="G1634" s="5">
        <v>18492</v>
      </c>
      <c r="H1634" s="6">
        <v>0.61053429999999997</v>
      </c>
      <c r="I1634" s="7">
        <v>95.459000000000003</v>
      </c>
      <c r="J1634" s="2">
        <v>31.12</v>
      </c>
      <c r="K1634">
        <v>25</v>
      </c>
      <c r="L1634" s="2">
        <v>9.1</v>
      </c>
    </row>
    <row r="1635" spans="1:12" x14ac:dyDescent="0.25">
      <c r="A1635">
        <v>30324</v>
      </c>
      <c r="B1635" s="2">
        <v>90.828720000000004</v>
      </c>
      <c r="C1635" s="3">
        <v>27281</v>
      </c>
      <c r="D1635" s="4">
        <v>12060</v>
      </c>
      <c r="E1635" t="s">
        <v>2948</v>
      </c>
      <c r="F1635" s="4" t="s">
        <v>6363</v>
      </c>
      <c r="G1635" s="5">
        <v>20711</v>
      </c>
      <c r="H1635" s="6">
        <v>0.61756469999999997</v>
      </c>
      <c r="I1635" s="7">
        <v>94.147000000000006</v>
      </c>
      <c r="J1635" s="2">
        <v>30.677399999999999</v>
      </c>
      <c r="K1635">
        <v>31</v>
      </c>
      <c r="L1635" s="2">
        <v>8.1999999999999993</v>
      </c>
    </row>
    <row r="1636" spans="1:12" x14ac:dyDescent="0.25">
      <c r="A1636">
        <v>21654</v>
      </c>
      <c r="B1636" s="2">
        <v>90.823560000000001</v>
      </c>
      <c r="C1636" s="3">
        <v>1024</v>
      </c>
      <c r="D1636" s="4">
        <v>20660</v>
      </c>
      <c r="E1636" t="s">
        <v>186</v>
      </c>
      <c r="F1636" s="4" t="s">
        <v>4361</v>
      </c>
      <c r="G1636" s="5">
        <v>842</v>
      </c>
      <c r="H1636" s="6">
        <v>0.59430609999999995</v>
      </c>
      <c r="I1636" s="7">
        <v>98.162000000000006</v>
      </c>
    </row>
    <row r="1637" spans="1:12" x14ac:dyDescent="0.25">
      <c r="A1637">
        <v>2176</v>
      </c>
      <c r="B1637" s="2">
        <v>90.8185</v>
      </c>
      <c r="C1637" s="3">
        <v>27509</v>
      </c>
      <c r="D1637" s="4">
        <v>14460</v>
      </c>
      <c r="E1637" t="s">
        <v>329</v>
      </c>
      <c r="F1637" s="4" t="s">
        <v>21</v>
      </c>
      <c r="G1637" s="5">
        <v>20274</v>
      </c>
      <c r="H1637" s="6">
        <v>0.50510480000000002</v>
      </c>
      <c r="I1637" s="7">
        <v>113.56</v>
      </c>
      <c r="J1637" s="2">
        <v>33.340400000000002</v>
      </c>
      <c r="K1637">
        <v>47</v>
      </c>
      <c r="L1637" s="2">
        <v>15.8</v>
      </c>
    </row>
    <row r="1638" spans="1:12" x14ac:dyDescent="0.25">
      <c r="A1638">
        <v>93619</v>
      </c>
      <c r="B1638" s="2">
        <v>90.809030000000007</v>
      </c>
      <c r="C1638" s="3">
        <v>30409</v>
      </c>
      <c r="D1638" s="4">
        <v>23420</v>
      </c>
      <c r="E1638" t="s">
        <v>15284</v>
      </c>
      <c r="F1638" s="4" t="s">
        <v>15368</v>
      </c>
      <c r="G1638" s="5">
        <v>19341</v>
      </c>
      <c r="H1638" s="6">
        <v>0.4950367</v>
      </c>
      <c r="I1638" s="7">
        <v>115.295</v>
      </c>
      <c r="J1638" s="2">
        <v>31</v>
      </c>
      <c r="K1638">
        <v>7</v>
      </c>
    </row>
    <row r="1639" spans="1:12" x14ac:dyDescent="0.25">
      <c r="A1639">
        <v>53005</v>
      </c>
      <c r="B1639" s="2">
        <v>90.801079999999999</v>
      </c>
      <c r="C1639" s="3">
        <v>19739</v>
      </c>
      <c r="D1639" s="4">
        <v>33340</v>
      </c>
      <c r="E1639" t="s">
        <v>166</v>
      </c>
      <c r="F1639" s="4" t="s">
        <v>10031</v>
      </c>
      <c r="G1639" s="5">
        <v>13885</v>
      </c>
      <c r="H1639" s="6">
        <v>0.5588765</v>
      </c>
      <c r="I1639" s="7">
        <v>104.24299999999999</v>
      </c>
      <c r="J1639" s="2">
        <v>37.764699999999998</v>
      </c>
      <c r="K1639">
        <v>34</v>
      </c>
      <c r="L1639" s="2">
        <v>37.9</v>
      </c>
    </row>
    <row r="1640" spans="1:12" x14ac:dyDescent="0.25">
      <c r="A1640">
        <v>45209</v>
      </c>
      <c r="B1640" s="2">
        <v>90.795969999999997</v>
      </c>
      <c r="C1640" s="3">
        <v>9458</v>
      </c>
      <c r="D1640" s="4">
        <v>17140</v>
      </c>
      <c r="E1640" t="s">
        <v>8663</v>
      </c>
      <c r="F1640" s="4" t="s">
        <v>8295</v>
      </c>
      <c r="G1640" s="5">
        <v>7451</v>
      </c>
      <c r="H1640" s="6">
        <v>0.63830359999999997</v>
      </c>
      <c r="I1640" s="7">
        <v>90.460999999999999</v>
      </c>
      <c r="J1640" s="2">
        <v>41.555599999999998</v>
      </c>
      <c r="K1640">
        <v>9</v>
      </c>
    </row>
    <row r="1641" spans="1:12" x14ac:dyDescent="0.25">
      <c r="A1641">
        <v>11787</v>
      </c>
      <c r="B1641" s="2">
        <v>90.788269999999997</v>
      </c>
      <c r="C1641" s="3">
        <v>36356</v>
      </c>
      <c r="D1641" s="4">
        <v>35620</v>
      </c>
      <c r="E1641" t="s">
        <v>2025</v>
      </c>
      <c r="F1641" s="4" t="s">
        <v>1280</v>
      </c>
      <c r="G1641" s="5">
        <v>24750</v>
      </c>
      <c r="H1641" s="6">
        <v>0.44277</v>
      </c>
      <c r="I1641" s="7">
        <v>124.236</v>
      </c>
      <c r="J1641" s="2">
        <v>37.8889</v>
      </c>
      <c r="K1641">
        <v>18</v>
      </c>
      <c r="L1641" s="2">
        <v>38.700000000000003</v>
      </c>
    </row>
    <row r="1642" spans="1:12" x14ac:dyDescent="0.25">
      <c r="A1642">
        <v>90056</v>
      </c>
      <c r="B1642" s="2">
        <v>90.780860000000004</v>
      </c>
      <c r="C1642" s="3">
        <v>8380</v>
      </c>
      <c r="D1642" s="4">
        <v>31080</v>
      </c>
      <c r="E1642" t="s">
        <v>15367</v>
      </c>
      <c r="F1642" s="4" t="s">
        <v>15368</v>
      </c>
      <c r="G1642" s="5">
        <v>6228</v>
      </c>
      <c r="H1642" s="6">
        <v>0.54816960000000003</v>
      </c>
      <c r="I1642" s="7">
        <v>106</v>
      </c>
      <c r="J1642" s="2">
        <v>30.166699999999999</v>
      </c>
      <c r="K1642">
        <v>6</v>
      </c>
    </row>
    <row r="1643" spans="1:12" x14ac:dyDescent="0.25">
      <c r="A1643">
        <v>78004</v>
      </c>
      <c r="B1643" s="2">
        <v>90.779110000000003</v>
      </c>
      <c r="C1643" s="3">
        <v>1190</v>
      </c>
      <c r="D1643" s="4">
        <v>41700</v>
      </c>
      <c r="E1643" t="s">
        <v>14150</v>
      </c>
      <c r="F1643" s="4" t="s">
        <v>13752</v>
      </c>
      <c r="G1643" s="5">
        <v>978</v>
      </c>
      <c r="H1643" s="6">
        <v>0.43922369999999999</v>
      </c>
      <c r="I1643" s="7">
        <v>124.78700000000001</v>
      </c>
      <c r="J1643" s="2">
        <v>27</v>
      </c>
      <c r="K1643">
        <v>1</v>
      </c>
    </row>
    <row r="1644" spans="1:12" x14ac:dyDescent="0.25">
      <c r="A1644">
        <v>60195</v>
      </c>
      <c r="B1644" s="2">
        <v>90.778099999999995</v>
      </c>
      <c r="C1644" s="3">
        <v>4294</v>
      </c>
      <c r="D1644" s="4">
        <v>16980</v>
      </c>
      <c r="E1644" t="s">
        <v>11547</v>
      </c>
      <c r="F1644" s="4" t="s">
        <v>11490</v>
      </c>
      <c r="G1644" s="5">
        <v>3293</v>
      </c>
      <c r="H1644" s="6">
        <v>0.60352150000000004</v>
      </c>
      <c r="I1644" s="7">
        <v>96.394000000000005</v>
      </c>
      <c r="J1644" s="2">
        <v>36</v>
      </c>
      <c r="K1644">
        <v>6</v>
      </c>
    </row>
    <row r="1645" spans="1:12" x14ac:dyDescent="0.25">
      <c r="A1645">
        <v>68520</v>
      </c>
      <c r="B1645" s="2">
        <v>90.777050000000003</v>
      </c>
      <c r="C1645" s="3">
        <v>1228</v>
      </c>
      <c r="D1645" s="4">
        <v>30700</v>
      </c>
      <c r="E1645" t="s">
        <v>230</v>
      </c>
      <c r="F1645" s="4" t="s">
        <v>12738</v>
      </c>
      <c r="G1645" s="5">
        <v>1072</v>
      </c>
      <c r="H1645" s="6">
        <v>0.49207830000000002</v>
      </c>
      <c r="I1645" s="7">
        <v>115.625</v>
      </c>
      <c r="J1645" s="2">
        <v>44.666699999999999</v>
      </c>
      <c r="K1645">
        <v>3</v>
      </c>
    </row>
    <row r="1646" spans="1:12" x14ac:dyDescent="0.25">
      <c r="A1646">
        <v>1520</v>
      </c>
      <c r="B1646" s="2">
        <v>90.774379999999994</v>
      </c>
      <c r="C1646" s="3">
        <v>14723</v>
      </c>
      <c r="D1646" s="4">
        <v>49340</v>
      </c>
      <c r="E1646" t="s">
        <v>173</v>
      </c>
      <c r="F1646" s="4" t="s">
        <v>21</v>
      </c>
      <c r="G1646" s="5">
        <v>10135</v>
      </c>
      <c r="H1646" s="6">
        <v>0.51810560000000005</v>
      </c>
      <c r="I1646" s="7">
        <v>111.123</v>
      </c>
      <c r="J1646" s="2">
        <v>36.454500000000003</v>
      </c>
      <c r="K1646">
        <v>11</v>
      </c>
      <c r="L1646" s="2">
        <v>30.4</v>
      </c>
    </row>
    <row r="1647" spans="1:12" x14ac:dyDescent="0.25">
      <c r="A1647">
        <v>95864</v>
      </c>
      <c r="B1647" s="2">
        <v>90.768079999999998</v>
      </c>
      <c r="C1647" s="3">
        <v>22697</v>
      </c>
      <c r="D1647" s="4">
        <v>40900</v>
      </c>
      <c r="E1647" t="s">
        <v>3933</v>
      </c>
      <c r="F1647" s="4" t="s">
        <v>15368</v>
      </c>
      <c r="G1647" s="5">
        <v>16201</v>
      </c>
      <c r="H1647" s="6">
        <v>0.55320329999999995</v>
      </c>
      <c r="I1647" s="7">
        <v>105.01600000000001</v>
      </c>
      <c r="J1647" s="2">
        <v>35.200000000000003</v>
      </c>
      <c r="K1647">
        <v>25</v>
      </c>
      <c r="L1647" s="2">
        <v>24.6</v>
      </c>
    </row>
    <row r="1648" spans="1:12" x14ac:dyDescent="0.25">
      <c r="A1648">
        <v>30345</v>
      </c>
      <c r="B1648" s="2">
        <v>90.760429999999999</v>
      </c>
      <c r="C1648" s="3">
        <v>23215</v>
      </c>
      <c r="D1648" s="4">
        <v>12060</v>
      </c>
      <c r="E1648" t="s">
        <v>2948</v>
      </c>
      <c r="F1648" s="4" t="s">
        <v>6363</v>
      </c>
      <c r="G1648" s="5">
        <v>15708</v>
      </c>
      <c r="H1648" s="6">
        <v>0.56353450000000005</v>
      </c>
      <c r="I1648" s="7">
        <v>103.211</v>
      </c>
      <c r="J1648" s="2">
        <v>33.076900000000002</v>
      </c>
      <c r="K1648">
        <v>26</v>
      </c>
      <c r="L1648" s="2">
        <v>14.8</v>
      </c>
    </row>
    <row r="1649" spans="1:12" x14ac:dyDescent="0.25">
      <c r="A1649">
        <v>61705</v>
      </c>
      <c r="B1649" s="2">
        <v>90.754679999999993</v>
      </c>
      <c r="C1649" s="3">
        <v>13253</v>
      </c>
      <c r="D1649" s="4">
        <v>14010</v>
      </c>
      <c r="E1649" t="s">
        <v>2189</v>
      </c>
      <c r="F1649" s="4" t="s">
        <v>11490</v>
      </c>
      <c r="G1649" s="5">
        <v>8317</v>
      </c>
      <c r="H1649" s="6">
        <v>0.52446789999999999</v>
      </c>
      <c r="I1649" s="7">
        <v>109.943</v>
      </c>
      <c r="J1649" s="2">
        <v>39.75</v>
      </c>
      <c r="K1649">
        <v>4</v>
      </c>
    </row>
    <row r="1650" spans="1:12" x14ac:dyDescent="0.25">
      <c r="A1650">
        <v>27615</v>
      </c>
      <c r="B1650" s="2">
        <v>90.745360000000005</v>
      </c>
      <c r="C1650" s="3">
        <v>41909</v>
      </c>
      <c r="D1650" s="4">
        <v>39580</v>
      </c>
      <c r="E1650" t="s">
        <v>5749</v>
      </c>
      <c r="F1650" s="4" t="s">
        <v>5642</v>
      </c>
      <c r="G1650" s="5">
        <v>30587</v>
      </c>
      <c r="H1650" s="6">
        <v>0.5884334</v>
      </c>
      <c r="I1650" s="7">
        <v>98.884</v>
      </c>
      <c r="J1650" s="2">
        <v>34.620699999999999</v>
      </c>
      <c r="K1650">
        <v>29</v>
      </c>
      <c r="L1650" s="2">
        <v>21.5</v>
      </c>
    </row>
    <row r="1651" spans="1:12" x14ac:dyDescent="0.25">
      <c r="A1651">
        <v>7977</v>
      </c>
      <c r="B1651" s="2">
        <v>90.737949999999998</v>
      </c>
      <c r="C1651" s="3">
        <v>545</v>
      </c>
      <c r="D1651" s="4">
        <v>35620</v>
      </c>
      <c r="E1651" t="s">
        <v>1569</v>
      </c>
      <c r="F1651" s="4" t="s">
        <v>1341</v>
      </c>
      <c r="G1651" s="5">
        <v>437</v>
      </c>
      <c r="H1651" s="6">
        <v>0.3157895</v>
      </c>
      <c r="I1651" s="7">
        <v>145.93799999999999</v>
      </c>
      <c r="J1651" s="2">
        <v>13</v>
      </c>
      <c r="K1651">
        <v>1</v>
      </c>
    </row>
    <row r="1652" spans="1:12" x14ac:dyDescent="0.25">
      <c r="A1652">
        <v>80503</v>
      </c>
      <c r="B1652" s="2">
        <v>90.732640000000004</v>
      </c>
      <c r="C1652" s="3">
        <v>32657</v>
      </c>
      <c r="D1652" s="4">
        <v>14500</v>
      </c>
      <c r="E1652" t="s">
        <v>14508</v>
      </c>
      <c r="F1652" s="4" t="s">
        <v>14477</v>
      </c>
      <c r="G1652" s="5">
        <v>21767</v>
      </c>
      <c r="H1652" s="6">
        <v>0.57665270000000002</v>
      </c>
      <c r="I1652" s="7">
        <v>100.833</v>
      </c>
      <c r="J1652" s="2">
        <v>34.947400000000002</v>
      </c>
      <c r="K1652">
        <v>19</v>
      </c>
      <c r="L1652" s="2">
        <v>23.2</v>
      </c>
    </row>
    <row r="1653" spans="1:12" x14ac:dyDescent="0.25">
      <c r="A1653">
        <v>15243</v>
      </c>
      <c r="B1653" s="2">
        <v>90.724980000000002</v>
      </c>
      <c r="C1653" s="3">
        <v>13427</v>
      </c>
      <c r="D1653" s="4">
        <v>38300</v>
      </c>
      <c r="E1653" t="s">
        <v>3081</v>
      </c>
      <c r="F1653" s="4" t="s">
        <v>3003</v>
      </c>
      <c r="G1653" s="5">
        <v>10218</v>
      </c>
      <c r="H1653" s="6">
        <v>0.56942950000000003</v>
      </c>
      <c r="I1653" s="7">
        <v>102.041</v>
      </c>
      <c r="J1653" s="2">
        <v>34.7059</v>
      </c>
      <c r="K1653">
        <v>17</v>
      </c>
      <c r="L1653" s="2">
        <v>21.8</v>
      </c>
    </row>
    <row r="1654" spans="1:12" x14ac:dyDescent="0.25">
      <c r="A1654">
        <v>7726</v>
      </c>
      <c r="B1654" s="2">
        <v>90.715620000000001</v>
      </c>
      <c r="C1654" s="3">
        <v>43324</v>
      </c>
      <c r="D1654" s="4">
        <v>35620</v>
      </c>
      <c r="E1654" t="s">
        <v>1497</v>
      </c>
      <c r="F1654" s="4" t="s">
        <v>1341</v>
      </c>
      <c r="G1654" s="5">
        <v>28847</v>
      </c>
      <c r="H1654" s="6">
        <v>0.45210939999999999</v>
      </c>
      <c r="I1654" s="7">
        <v>122.265</v>
      </c>
      <c r="J1654" s="2">
        <v>37.095199999999998</v>
      </c>
      <c r="K1654">
        <v>21</v>
      </c>
      <c r="L1654" s="2">
        <v>34.200000000000003</v>
      </c>
    </row>
    <row r="1655" spans="1:12" x14ac:dyDescent="0.25">
      <c r="A1655">
        <v>40207</v>
      </c>
      <c r="B1655" s="2">
        <v>90.703410000000005</v>
      </c>
      <c r="C1655" s="3">
        <v>30236</v>
      </c>
      <c r="D1655" s="4">
        <v>31140</v>
      </c>
      <c r="E1655" t="s">
        <v>6443</v>
      </c>
      <c r="F1655" s="4" t="s">
        <v>7883</v>
      </c>
      <c r="G1655" s="5">
        <v>22173</v>
      </c>
      <c r="H1655" s="6">
        <v>0.60471730000000001</v>
      </c>
      <c r="I1655" s="7">
        <v>95.882999999999996</v>
      </c>
      <c r="J1655" s="2">
        <v>35.568199999999997</v>
      </c>
      <c r="K1655">
        <v>44</v>
      </c>
      <c r="L1655" s="2">
        <v>26.3</v>
      </c>
    </row>
    <row r="1656" spans="1:12" x14ac:dyDescent="0.25">
      <c r="A1656">
        <v>7703</v>
      </c>
      <c r="B1656" s="2">
        <v>90.698070000000001</v>
      </c>
      <c r="C1656" s="3">
        <v>328</v>
      </c>
      <c r="D1656" s="4">
        <v>35620</v>
      </c>
      <c r="E1656" t="s">
        <v>1485</v>
      </c>
      <c r="F1656" s="4" t="s">
        <v>1341</v>
      </c>
      <c r="G1656" s="5">
        <v>164</v>
      </c>
      <c r="H1656" s="6">
        <v>0.53048779999999995</v>
      </c>
      <c r="I1656" s="7">
        <v>108.646</v>
      </c>
      <c r="J1656" s="2">
        <v>57</v>
      </c>
      <c r="K1656">
        <v>1</v>
      </c>
    </row>
    <row r="1657" spans="1:12" x14ac:dyDescent="0.25">
      <c r="A1657">
        <v>80121</v>
      </c>
      <c r="B1657" s="2">
        <v>90.694839999999999</v>
      </c>
      <c r="C1657" s="3">
        <v>18615</v>
      </c>
      <c r="D1657" s="4">
        <v>19740</v>
      </c>
      <c r="E1657" t="s">
        <v>152</v>
      </c>
      <c r="F1657" s="4" t="s">
        <v>14477</v>
      </c>
      <c r="G1657" s="5">
        <v>13369</v>
      </c>
      <c r="H1657" s="6">
        <v>0.54491730000000005</v>
      </c>
      <c r="I1657" s="7">
        <v>106.128</v>
      </c>
      <c r="J1657" s="2">
        <v>39.5</v>
      </c>
      <c r="K1657">
        <v>16</v>
      </c>
      <c r="L1657" s="2">
        <v>47.8</v>
      </c>
    </row>
    <row r="1658" spans="1:12" x14ac:dyDescent="0.25">
      <c r="A1658">
        <v>8886</v>
      </c>
      <c r="B1658" s="2">
        <v>90.690610000000007</v>
      </c>
      <c r="C1658" s="3">
        <v>6826</v>
      </c>
      <c r="D1658" s="4">
        <v>10900</v>
      </c>
      <c r="E1658" t="s">
        <v>1783</v>
      </c>
      <c r="F1658" s="4" t="s">
        <v>1341</v>
      </c>
      <c r="G1658" s="5">
        <v>4288</v>
      </c>
      <c r="H1658" s="6">
        <v>0.49626870000000001</v>
      </c>
      <c r="I1658" s="7">
        <v>114.423</v>
      </c>
      <c r="J1658" s="2">
        <v>61</v>
      </c>
      <c r="K1658">
        <v>3</v>
      </c>
    </row>
    <row r="1659" spans="1:12" x14ac:dyDescent="0.25">
      <c r="A1659">
        <v>6518</v>
      </c>
      <c r="B1659" s="2">
        <v>90.686899999999994</v>
      </c>
      <c r="C1659" s="3">
        <v>19288</v>
      </c>
      <c r="D1659" s="4">
        <v>35300</v>
      </c>
      <c r="E1659" t="s">
        <v>1307</v>
      </c>
      <c r="F1659" s="4" t="s">
        <v>1198</v>
      </c>
      <c r="G1659" s="5">
        <v>11196</v>
      </c>
      <c r="H1659" s="6">
        <v>0.53965700000000005</v>
      </c>
      <c r="I1659" s="7">
        <v>106.92</v>
      </c>
      <c r="J1659" s="2">
        <v>38.555599999999998</v>
      </c>
      <c r="K1659">
        <v>9</v>
      </c>
    </row>
    <row r="1660" spans="1:12" x14ac:dyDescent="0.25">
      <c r="A1660">
        <v>11948</v>
      </c>
      <c r="B1660" s="2">
        <v>90.684030000000007</v>
      </c>
      <c r="C1660" s="3">
        <v>1315</v>
      </c>
      <c r="D1660" s="4">
        <v>35620</v>
      </c>
      <c r="E1660" t="s">
        <v>2049</v>
      </c>
      <c r="F1660" s="4" t="s">
        <v>1280</v>
      </c>
      <c r="G1660" s="5">
        <v>815</v>
      </c>
      <c r="H1660" s="6">
        <v>0.55637250000000005</v>
      </c>
      <c r="I1660" s="7">
        <v>104.01600000000001</v>
      </c>
      <c r="J1660" s="2">
        <v>58</v>
      </c>
      <c r="K1660">
        <v>1</v>
      </c>
    </row>
    <row r="1661" spans="1:12" x14ac:dyDescent="0.25">
      <c r="A1661">
        <v>18323</v>
      </c>
      <c r="B1661" s="2">
        <v>90.683819999999997</v>
      </c>
      <c r="C1661" s="3">
        <v>82</v>
      </c>
      <c r="D1661" s="4">
        <v>20700</v>
      </c>
      <c r="E1661" t="s">
        <v>4018</v>
      </c>
      <c r="F1661" s="4" t="s">
        <v>3003</v>
      </c>
      <c r="G1661" s="5">
        <v>63</v>
      </c>
      <c r="H1661" s="6">
        <v>0.73015870000000005</v>
      </c>
      <c r="I1661" s="7">
        <v>73.929000000000002</v>
      </c>
      <c r="J1661" s="2">
        <v>36</v>
      </c>
      <c r="K1661">
        <v>1</v>
      </c>
    </row>
    <row r="1662" spans="1:12" x14ac:dyDescent="0.25">
      <c r="A1662">
        <v>27310</v>
      </c>
      <c r="B1662" s="2">
        <v>90.682739999999995</v>
      </c>
      <c r="C1662" s="3">
        <v>6801</v>
      </c>
      <c r="D1662" s="4">
        <v>24660</v>
      </c>
      <c r="E1662" t="s">
        <v>1429</v>
      </c>
      <c r="F1662" s="4" t="s">
        <v>5642</v>
      </c>
      <c r="G1662" s="5">
        <v>4408</v>
      </c>
      <c r="H1662" s="6">
        <v>0.51304150000000004</v>
      </c>
      <c r="I1662" s="7">
        <v>111.429</v>
      </c>
      <c r="J1662" s="2">
        <v>19</v>
      </c>
      <c r="K1662">
        <v>1</v>
      </c>
    </row>
    <row r="1663" spans="1:12" x14ac:dyDescent="0.25">
      <c r="A1663">
        <v>20144</v>
      </c>
      <c r="B1663" s="2">
        <v>90.6815</v>
      </c>
      <c r="C1663" s="3">
        <v>1222</v>
      </c>
      <c r="D1663" s="4">
        <v>47900</v>
      </c>
      <c r="E1663" t="s">
        <v>4350</v>
      </c>
      <c r="F1663" s="4" t="s">
        <v>4335</v>
      </c>
      <c r="G1663" s="5">
        <v>823</v>
      </c>
      <c r="H1663" s="6">
        <v>0.43985419999999997</v>
      </c>
      <c r="I1663" s="7">
        <v>124.074</v>
      </c>
      <c r="J1663" s="2">
        <v>38</v>
      </c>
      <c r="K1663">
        <v>1</v>
      </c>
    </row>
    <row r="1664" spans="1:12" x14ac:dyDescent="0.25">
      <c r="A1664">
        <v>13152</v>
      </c>
      <c r="B1664" s="2">
        <v>90.679820000000007</v>
      </c>
      <c r="C1664" s="3">
        <v>8178</v>
      </c>
      <c r="D1664" s="4">
        <v>45060</v>
      </c>
      <c r="E1664" t="s">
        <v>2535</v>
      </c>
      <c r="F1664" s="4" t="s">
        <v>1280</v>
      </c>
      <c r="G1664" s="5">
        <v>6136</v>
      </c>
      <c r="H1664" s="6">
        <v>0.54986959999999996</v>
      </c>
      <c r="I1664" s="7">
        <v>105.06</v>
      </c>
      <c r="J1664" s="2">
        <v>31</v>
      </c>
      <c r="K1664">
        <v>9</v>
      </c>
    </row>
    <row r="1665" spans="1:12" x14ac:dyDescent="0.25">
      <c r="A1665">
        <v>60004</v>
      </c>
      <c r="B1665" s="2">
        <v>90.669799999999995</v>
      </c>
      <c r="C1665" s="3">
        <v>50222</v>
      </c>
      <c r="D1665" s="4">
        <v>16980</v>
      </c>
      <c r="E1665" t="s">
        <v>11491</v>
      </c>
      <c r="F1665" s="4" t="s">
        <v>11490</v>
      </c>
      <c r="G1665" s="5">
        <v>35755</v>
      </c>
      <c r="H1665" s="6">
        <v>0.5467767</v>
      </c>
      <c r="I1665" s="7">
        <v>105.52800000000001</v>
      </c>
      <c r="J1665" s="2">
        <v>38.627899999999997</v>
      </c>
      <c r="K1665">
        <v>43</v>
      </c>
      <c r="L1665" s="2">
        <v>43</v>
      </c>
    </row>
    <row r="1666" spans="1:12" x14ac:dyDescent="0.25">
      <c r="A1666">
        <v>20619</v>
      </c>
      <c r="B1666" s="2">
        <v>90.659540000000007</v>
      </c>
      <c r="C1666" s="3">
        <v>10885</v>
      </c>
      <c r="D1666" s="4">
        <v>15680</v>
      </c>
      <c r="E1666" t="s">
        <v>3130</v>
      </c>
      <c r="F1666" s="4" t="s">
        <v>4361</v>
      </c>
      <c r="G1666" s="5">
        <v>7105</v>
      </c>
      <c r="H1666" s="6">
        <v>0.53307059999999995</v>
      </c>
      <c r="I1666" s="7">
        <v>107.866</v>
      </c>
      <c r="J1666" s="2">
        <v>40.642899999999997</v>
      </c>
      <c r="K1666">
        <v>14</v>
      </c>
      <c r="L1666" s="2">
        <v>54.9</v>
      </c>
    </row>
    <row r="1667" spans="1:12" x14ac:dyDescent="0.25">
      <c r="A1667">
        <v>91008</v>
      </c>
      <c r="B1667" s="2">
        <v>90.657610000000005</v>
      </c>
      <c r="C1667" s="3">
        <v>1149</v>
      </c>
      <c r="D1667" s="4">
        <v>31080</v>
      </c>
      <c r="E1667" t="s">
        <v>15406</v>
      </c>
      <c r="F1667" s="4" t="s">
        <v>15368</v>
      </c>
      <c r="G1667" s="5">
        <v>982</v>
      </c>
      <c r="H1667" s="6">
        <v>0.51576809999999995</v>
      </c>
      <c r="I1667" s="7">
        <v>110.855</v>
      </c>
    </row>
    <row r="1668" spans="1:12" x14ac:dyDescent="0.25">
      <c r="A1668">
        <v>55125</v>
      </c>
      <c r="B1668" s="2">
        <v>90.65052</v>
      </c>
      <c r="C1668" s="3">
        <v>43050</v>
      </c>
      <c r="D1668" s="4">
        <v>33460</v>
      </c>
      <c r="E1668" t="s">
        <v>5025</v>
      </c>
      <c r="F1668" s="4" t="s">
        <v>10428</v>
      </c>
      <c r="G1668" s="5">
        <v>28650</v>
      </c>
      <c r="H1668" s="6">
        <v>0.53317510000000001</v>
      </c>
      <c r="I1668" s="7">
        <v>107.84</v>
      </c>
      <c r="J1668" s="2">
        <v>37.8947</v>
      </c>
      <c r="K1668">
        <v>38</v>
      </c>
      <c r="L1668" s="2">
        <v>38.799999999999997</v>
      </c>
    </row>
    <row r="1669" spans="1:12" x14ac:dyDescent="0.25">
      <c r="A1669">
        <v>32081</v>
      </c>
      <c r="B1669" s="2">
        <v>90.642780000000002</v>
      </c>
      <c r="C1669" s="3">
        <v>5922</v>
      </c>
      <c r="D1669" s="4">
        <v>27260</v>
      </c>
      <c r="E1669" t="s">
        <v>6710</v>
      </c>
      <c r="F1669" s="4" t="s">
        <v>6689</v>
      </c>
      <c r="G1669" s="5">
        <v>3673</v>
      </c>
      <c r="H1669" s="6">
        <v>0.61203379999999996</v>
      </c>
      <c r="I1669" s="7">
        <v>94.201999999999998</v>
      </c>
      <c r="J1669" s="2">
        <v>36.333300000000001</v>
      </c>
      <c r="K1669">
        <v>3</v>
      </c>
    </row>
    <row r="1670" spans="1:12" x14ac:dyDescent="0.25">
      <c r="A1670">
        <v>55042</v>
      </c>
      <c r="B1670" s="2">
        <v>90.64049</v>
      </c>
      <c r="C1670" s="3">
        <v>8829</v>
      </c>
      <c r="D1670" s="4">
        <v>33460</v>
      </c>
      <c r="E1670" t="s">
        <v>10444</v>
      </c>
      <c r="F1670" s="4" t="s">
        <v>10428</v>
      </c>
      <c r="G1670" s="5">
        <v>5905</v>
      </c>
      <c r="H1670" s="6">
        <v>0.46350550000000001</v>
      </c>
      <c r="I1670" s="7">
        <v>119.864</v>
      </c>
      <c r="J1670" s="2">
        <v>49.666699999999999</v>
      </c>
      <c r="K1670">
        <v>6</v>
      </c>
    </row>
    <row r="1671" spans="1:12" x14ac:dyDescent="0.25">
      <c r="A1671">
        <v>44080</v>
      </c>
      <c r="B1671" s="2">
        <v>90.639049999999997</v>
      </c>
      <c r="C1671" s="3">
        <v>115</v>
      </c>
      <c r="D1671" s="4">
        <v>17460</v>
      </c>
      <c r="E1671" t="s">
        <v>8505</v>
      </c>
      <c r="F1671" s="4" t="s">
        <v>8295</v>
      </c>
      <c r="G1671" s="5">
        <v>90</v>
      </c>
      <c r="H1671" s="6">
        <v>0.72527470000000005</v>
      </c>
      <c r="I1671" s="7">
        <v>74.625</v>
      </c>
    </row>
    <row r="1672" spans="1:12" x14ac:dyDescent="0.25">
      <c r="A1672">
        <v>35763</v>
      </c>
      <c r="B1672" s="2">
        <v>90.636570000000006</v>
      </c>
      <c r="C1672" s="3">
        <v>15234</v>
      </c>
      <c r="D1672" s="4">
        <v>26620</v>
      </c>
      <c r="E1672" t="s">
        <v>7144</v>
      </c>
      <c r="F1672" s="4" t="s">
        <v>7027</v>
      </c>
      <c r="G1672" s="5">
        <v>10291</v>
      </c>
      <c r="H1672" s="6">
        <v>0.51671199999999995</v>
      </c>
      <c r="I1672" s="7">
        <v>110.605</v>
      </c>
      <c r="J1672" s="2">
        <v>50.2</v>
      </c>
      <c r="K1672">
        <v>5</v>
      </c>
    </row>
    <row r="1673" spans="1:12" x14ac:dyDescent="0.25">
      <c r="A1673">
        <v>11739</v>
      </c>
      <c r="B1673" s="2">
        <v>90.633889999999994</v>
      </c>
      <c r="C1673" s="3">
        <v>1421</v>
      </c>
      <c r="D1673" s="4">
        <v>35620</v>
      </c>
      <c r="E1673" t="s">
        <v>1995</v>
      </c>
      <c r="F1673" s="4" t="s">
        <v>1280</v>
      </c>
      <c r="G1673" s="5">
        <v>944</v>
      </c>
      <c r="H1673" s="6">
        <v>0.39894180000000001</v>
      </c>
      <c r="I1673" s="7">
        <v>130.92599999999999</v>
      </c>
    </row>
    <row r="1674" spans="1:12" x14ac:dyDescent="0.25">
      <c r="A1674">
        <v>10962</v>
      </c>
      <c r="B1674" s="2">
        <v>90.632649999999998</v>
      </c>
      <c r="C1674" s="3">
        <v>5677</v>
      </c>
      <c r="D1674" s="4">
        <v>35620</v>
      </c>
      <c r="E1674" t="s">
        <v>1868</v>
      </c>
      <c r="F1674" s="4" t="s">
        <v>1280</v>
      </c>
      <c r="G1674" s="5">
        <v>4214</v>
      </c>
      <c r="H1674" s="6">
        <v>0.44280969999999997</v>
      </c>
      <c r="I1674" s="7">
        <v>123.295</v>
      </c>
      <c r="J1674" s="2">
        <v>24.5</v>
      </c>
      <c r="K1674">
        <v>2</v>
      </c>
    </row>
    <row r="1675" spans="1:12" x14ac:dyDescent="0.25">
      <c r="A1675">
        <v>92103</v>
      </c>
      <c r="B1675" s="2">
        <v>90.625110000000006</v>
      </c>
      <c r="C1675" s="3">
        <v>31927</v>
      </c>
      <c r="D1675" s="4">
        <v>41740</v>
      </c>
      <c r="E1675" t="s">
        <v>14226</v>
      </c>
      <c r="F1675" s="4" t="s">
        <v>15368</v>
      </c>
      <c r="G1675" s="5">
        <v>27284</v>
      </c>
      <c r="H1675" s="6">
        <v>0.59771289999999999</v>
      </c>
      <c r="I1675" s="7">
        <v>96.515000000000001</v>
      </c>
      <c r="J1675" s="2">
        <v>37.169499999999999</v>
      </c>
      <c r="K1675">
        <v>59</v>
      </c>
      <c r="L1675" s="2">
        <v>34.6</v>
      </c>
    </row>
    <row r="1676" spans="1:12" x14ac:dyDescent="0.25">
      <c r="A1676">
        <v>2339</v>
      </c>
      <c r="B1676" s="2">
        <v>90.61636</v>
      </c>
      <c r="C1676" s="3">
        <v>14119</v>
      </c>
      <c r="D1676" s="4">
        <v>14460</v>
      </c>
      <c r="E1676" t="s">
        <v>344</v>
      </c>
      <c r="F1676" s="4" t="s">
        <v>21</v>
      </c>
      <c r="G1676" s="5">
        <v>9279</v>
      </c>
      <c r="H1676" s="6">
        <v>0.45942450000000001</v>
      </c>
      <c r="I1676" s="7">
        <v>120.398</v>
      </c>
      <c r="J1676" s="2">
        <v>31.5</v>
      </c>
      <c r="K1676">
        <v>2</v>
      </c>
    </row>
    <row r="1677" spans="1:12" x14ac:dyDescent="0.25">
      <c r="A1677">
        <v>35233</v>
      </c>
      <c r="B1677" s="2">
        <v>90.613950000000003</v>
      </c>
      <c r="C1677" s="3">
        <v>1194</v>
      </c>
      <c r="D1677" s="4">
        <v>13820</v>
      </c>
      <c r="E1677" t="s">
        <v>1579</v>
      </c>
      <c r="F1677" s="4" t="s">
        <v>7027</v>
      </c>
      <c r="G1677" s="5">
        <v>736</v>
      </c>
      <c r="H1677" s="6">
        <v>0.59158750000000004</v>
      </c>
      <c r="I1677" s="7">
        <v>97.55</v>
      </c>
      <c r="J1677" s="2">
        <v>27.333300000000001</v>
      </c>
      <c r="K1677">
        <v>3</v>
      </c>
    </row>
    <row r="1678" spans="1:12" x14ac:dyDescent="0.25">
      <c r="A1678">
        <v>2882</v>
      </c>
      <c r="B1678" s="2">
        <v>90.611689999999996</v>
      </c>
      <c r="C1678" s="3">
        <v>13937</v>
      </c>
      <c r="D1678" s="4">
        <v>39300</v>
      </c>
      <c r="E1678" t="s">
        <v>504</v>
      </c>
      <c r="F1678" s="4" t="s">
        <v>466</v>
      </c>
      <c r="G1678" s="5">
        <v>8725</v>
      </c>
      <c r="H1678" s="6">
        <v>0.58021999999999996</v>
      </c>
      <c r="I1678" s="7">
        <v>99.510999999999996</v>
      </c>
      <c r="J1678" s="2">
        <v>27.142900000000001</v>
      </c>
      <c r="K1678">
        <v>7</v>
      </c>
    </row>
    <row r="1679" spans="1:12" x14ac:dyDescent="0.25">
      <c r="A1679">
        <v>7052</v>
      </c>
      <c r="B1679" s="2">
        <v>90.601870000000005</v>
      </c>
      <c r="C1679" s="3">
        <v>46660</v>
      </c>
      <c r="D1679" s="4">
        <v>35620</v>
      </c>
      <c r="E1679" t="s">
        <v>1374</v>
      </c>
      <c r="F1679" s="4" t="s">
        <v>1341</v>
      </c>
      <c r="G1679" s="5">
        <v>32362</v>
      </c>
      <c r="H1679" s="6">
        <v>0.48357689999999998</v>
      </c>
      <c r="I1679" s="7">
        <v>116.18600000000001</v>
      </c>
      <c r="J1679" s="2">
        <v>33.6875</v>
      </c>
      <c r="K1679">
        <v>32</v>
      </c>
      <c r="L1679" s="2">
        <v>17.2</v>
      </c>
    </row>
    <row r="1680" spans="1:12" x14ac:dyDescent="0.25">
      <c r="A1680">
        <v>18901</v>
      </c>
      <c r="B1680" s="2">
        <v>90.589439999999996</v>
      </c>
      <c r="C1680" s="3">
        <v>27239</v>
      </c>
      <c r="D1680" s="4">
        <v>37980</v>
      </c>
      <c r="E1680" t="s">
        <v>4148</v>
      </c>
      <c r="F1680" s="4" t="s">
        <v>3003</v>
      </c>
      <c r="G1680" s="5">
        <v>19540</v>
      </c>
      <c r="H1680" s="6">
        <v>0.46791199999999999</v>
      </c>
      <c r="I1680" s="7">
        <v>118.881</v>
      </c>
      <c r="J1680" s="2">
        <v>34.217399999999998</v>
      </c>
      <c r="K1680">
        <v>23</v>
      </c>
      <c r="L1680" s="2">
        <v>19.3</v>
      </c>
    </row>
    <row r="1681" spans="1:12" x14ac:dyDescent="0.25">
      <c r="A1681">
        <v>48823</v>
      </c>
      <c r="B1681" s="2">
        <v>90.579250000000002</v>
      </c>
      <c r="C1681" s="3">
        <v>50081</v>
      </c>
      <c r="D1681" s="4">
        <v>29620</v>
      </c>
      <c r="E1681" t="s">
        <v>9275</v>
      </c>
      <c r="F1681" s="4" t="s">
        <v>9106</v>
      </c>
      <c r="G1681" s="5">
        <v>23065</v>
      </c>
      <c r="H1681" s="6">
        <v>0.65384779999999998</v>
      </c>
      <c r="I1681" s="7">
        <v>86.745000000000005</v>
      </c>
      <c r="J1681" s="2">
        <v>34.901400000000002</v>
      </c>
      <c r="K1681">
        <v>71</v>
      </c>
      <c r="L1681" s="2">
        <v>22.9</v>
      </c>
    </row>
    <row r="1682" spans="1:12" x14ac:dyDescent="0.25">
      <c r="A1682">
        <v>6074</v>
      </c>
      <c r="B1682" s="2">
        <v>90.569410000000005</v>
      </c>
      <c r="C1682" s="3">
        <v>25795</v>
      </c>
      <c r="D1682" s="4">
        <v>25540</v>
      </c>
      <c r="E1682" t="s">
        <v>1218</v>
      </c>
      <c r="F1682" s="4" t="s">
        <v>1198</v>
      </c>
      <c r="G1682" s="5">
        <v>17982</v>
      </c>
      <c r="H1682" s="6">
        <v>0.50853590000000004</v>
      </c>
      <c r="I1682" s="7">
        <v>111.81</v>
      </c>
      <c r="J1682" s="2">
        <v>33.928600000000003</v>
      </c>
      <c r="K1682">
        <v>14</v>
      </c>
      <c r="L1682" s="2">
        <v>18.2</v>
      </c>
    </row>
    <row r="1683" spans="1:12" x14ac:dyDescent="0.25">
      <c r="A1683">
        <v>66205</v>
      </c>
      <c r="B1683" s="2">
        <v>90.562709999999996</v>
      </c>
      <c r="C1683" s="3">
        <v>13854</v>
      </c>
      <c r="D1683" s="4">
        <v>28140</v>
      </c>
      <c r="E1683" t="s">
        <v>10997</v>
      </c>
      <c r="F1683" s="4" t="s">
        <v>12494</v>
      </c>
      <c r="G1683" s="5">
        <v>10041</v>
      </c>
      <c r="H1683" s="6">
        <v>0.60087630000000003</v>
      </c>
      <c r="I1683" s="7">
        <v>95.846000000000004</v>
      </c>
      <c r="J1683" s="2">
        <v>37.631599999999999</v>
      </c>
      <c r="K1683">
        <v>19</v>
      </c>
      <c r="L1683" s="2">
        <v>37.1</v>
      </c>
    </row>
    <row r="1684" spans="1:12" x14ac:dyDescent="0.25">
      <c r="A1684">
        <v>3770</v>
      </c>
      <c r="B1684" s="2">
        <v>90.560230000000004</v>
      </c>
      <c r="C1684" s="3">
        <v>584</v>
      </c>
      <c r="D1684" s="4">
        <v>17200</v>
      </c>
      <c r="E1684" t="s">
        <v>638</v>
      </c>
      <c r="F1684" s="4" t="s">
        <v>520</v>
      </c>
      <c r="G1684" s="5">
        <v>326</v>
      </c>
      <c r="H1684" s="6">
        <v>0.56574919999999995</v>
      </c>
      <c r="I1684" s="7">
        <v>101.875</v>
      </c>
      <c r="J1684" s="2">
        <v>66</v>
      </c>
      <c r="K1684">
        <v>1</v>
      </c>
    </row>
    <row r="1685" spans="1:12" x14ac:dyDescent="0.25">
      <c r="A1685">
        <v>8809</v>
      </c>
      <c r="B1685" s="2">
        <v>90.559110000000004</v>
      </c>
      <c r="C1685" s="3">
        <v>6366</v>
      </c>
      <c r="D1685" s="4">
        <v>35620</v>
      </c>
      <c r="E1685" t="s">
        <v>168</v>
      </c>
      <c r="F1685" s="4" t="s">
        <v>1341</v>
      </c>
      <c r="G1685" s="5">
        <v>4357</v>
      </c>
      <c r="H1685" s="6">
        <v>0.43827440000000001</v>
      </c>
      <c r="I1685" s="7">
        <v>123.889</v>
      </c>
      <c r="J1685" s="2">
        <v>35</v>
      </c>
      <c r="K1685">
        <v>4</v>
      </c>
    </row>
    <row r="1686" spans="1:12" x14ac:dyDescent="0.25">
      <c r="A1686">
        <v>44333</v>
      </c>
      <c r="B1686" s="2">
        <v>90.554749999999999</v>
      </c>
      <c r="C1686" s="3">
        <v>18516</v>
      </c>
      <c r="D1686" s="4">
        <v>10420</v>
      </c>
      <c r="E1686" t="s">
        <v>2757</v>
      </c>
      <c r="F1686" s="4" t="s">
        <v>8295</v>
      </c>
      <c r="G1686" s="5">
        <v>13885</v>
      </c>
      <c r="H1686" s="6">
        <v>0.54195179999999998</v>
      </c>
      <c r="I1686" s="7">
        <v>105.967</v>
      </c>
      <c r="J1686" s="2">
        <v>35.538499999999999</v>
      </c>
      <c r="K1686">
        <v>13</v>
      </c>
      <c r="L1686" s="2">
        <v>26.1</v>
      </c>
    </row>
    <row r="1687" spans="1:12" x14ac:dyDescent="0.25">
      <c r="A1687">
        <v>6013</v>
      </c>
      <c r="B1687" s="2">
        <v>90.549899999999994</v>
      </c>
      <c r="C1687" s="3">
        <v>9451</v>
      </c>
      <c r="D1687" s="4">
        <v>25540</v>
      </c>
      <c r="E1687" t="s">
        <v>235</v>
      </c>
      <c r="F1687" s="4" t="s">
        <v>1198</v>
      </c>
      <c r="G1687" s="5">
        <v>6356</v>
      </c>
      <c r="H1687" s="6">
        <v>0.45461699999999999</v>
      </c>
      <c r="I1687" s="7">
        <v>121.05</v>
      </c>
      <c r="J1687" s="2">
        <v>45.555599999999998</v>
      </c>
      <c r="K1687">
        <v>9</v>
      </c>
    </row>
    <row r="1688" spans="1:12" x14ac:dyDescent="0.25">
      <c r="A1688">
        <v>55115</v>
      </c>
      <c r="B1688" s="2">
        <v>90.54692</v>
      </c>
      <c r="C1688" s="3">
        <v>9074</v>
      </c>
      <c r="D1688" s="4">
        <v>33460</v>
      </c>
      <c r="E1688" t="s">
        <v>5025</v>
      </c>
      <c r="F1688" s="4" t="s">
        <v>10428</v>
      </c>
      <c r="G1688" s="5">
        <v>6085</v>
      </c>
      <c r="H1688" s="6">
        <v>0.50328620000000002</v>
      </c>
      <c r="I1688" s="7">
        <v>112.6</v>
      </c>
      <c r="J1688" s="2">
        <v>39.857100000000003</v>
      </c>
      <c r="K1688">
        <v>14</v>
      </c>
      <c r="L1688" s="2">
        <v>50.1</v>
      </c>
    </row>
    <row r="1689" spans="1:12" x14ac:dyDescent="0.25">
      <c r="A1689">
        <v>92210</v>
      </c>
      <c r="B1689" s="2">
        <v>90.544359999999998</v>
      </c>
      <c r="C1689" s="3">
        <v>4839</v>
      </c>
      <c r="D1689" s="4">
        <v>40140</v>
      </c>
      <c r="E1689" t="s">
        <v>15074</v>
      </c>
      <c r="F1689" s="4" t="s">
        <v>15368</v>
      </c>
      <c r="G1689" s="5">
        <v>4565</v>
      </c>
      <c r="H1689" s="6">
        <v>0.53350850000000005</v>
      </c>
      <c r="I1689" s="7">
        <v>107.361</v>
      </c>
    </row>
    <row r="1690" spans="1:12" x14ac:dyDescent="0.25">
      <c r="A1690">
        <v>66049</v>
      </c>
      <c r="B1690" s="2">
        <v>90.539180000000002</v>
      </c>
      <c r="C1690" s="3">
        <v>26875</v>
      </c>
      <c r="D1690" s="4">
        <v>29940</v>
      </c>
      <c r="E1690" t="s">
        <v>244</v>
      </c>
      <c r="F1690" s="4" t="s">
        <v>12494</v>
      </c>
      <c r="G1690" s="5">
        <v>17125</v>
      </c>
      <c r="H1690" s="6">
        <v>0.61222699999999997</v>
      </c>
      <c r="I1690" s="7">
        <v>93.724999999999994</v>
      </c>
      <c r="J1690" s="2">
        <v>44.580599999999997</v>
      </c>
      <c r="K1690">
        <v>31</v>
      </c>
      <c r="L1690" s="2">
        <v>74.900000000000006</v>
      </c>
    </row>
    <row r="1691" spans="1:12" x14ac:dyDescent="0.25">
      <c r="A1691">
        <v>10960</v>
      </c>
      <c r="B1691" s="2">
        <v>90.532420000000002</v>
      </c>
      <c r="C1691" s="3">
        <v>15637</v>
      </c>
      <c r="D1691" s="4">
        <v>35620</v>
      </c>
      <c r="E1691" t="s">
        <v>1867</v>
      </c>
      <c r="F1691" s="4" t="s">
        <v>1280</v>
      </c>
      <c r="G1691" s="5">
        <v>11060</v>
      </c>
      <c r="H1691" s="6">
        <v>0.55049269999999995</v>
      </c>
      <c r="I1691" s="7">
        <v>104.34699999999999</v>
      </c>
      <c r="J1691" s="2">
        <v>28.533300000000001</v>
      </c>
      <c r="K1691">
        <v>15</v>
      </c>
      <c r="L1691" s="2">
        <v>3.6</v>
      </c>
    </row>
    <row r="1692" spans="1:12" x14ac:dyDescent="0.25">
      <c r="A1692">
        <v>6085</v>
      </c>
      <c r="B1692" s="2">
        <v>90.528620000000004</v>
      </c>
      <c r="C1692" s="3">
        <v>7236</v>
      </c>
      <c r="D1692" s="4">
        <v>25540</v>
      </c>
      <c r="E1692" t="s">
        <v>1223</v>
      </c>
      <c r="F1692" s="4" t="s">
        <v>1198</v>
      </c>
      <c r="G1692" s="5">
        <v>4847</v>
      </c>
      <c r="H1692" s="6">
        <v>0.50629259999999998</v>
      </c>
      <c r="I1692" s="7">
        <v>111.944</v>
      </c>
      <c r="J1692" s="2">
        <v>50.142899999999997</v>
      </c>
      <c r="K1692">
        <v>7</v>
      </c>
    </row>
    <row r="1693" spans="1:12" x14ac:dyDescent="0.25">
      <c r="A1693">
        <v>64166</v>
      </c>
      <c r="B1693" s="2">
        <v>90.5274</v>
      </c>
      <c r="C1693" s="3">
        <v>321</v>
      </c>
      <c r="D1693" s="4">
        <v>28140</v>
      </c>
      <c r="E1693" t="s">
        <v>12261</v>
      </c>
      <c r="F1693" s="4" t="s">
        <v>12102</v>
      </c>
      <c r="G1693" s="5">
        <v>236</v>
      </c>
      <c r="H1693" s="6">
        <v>0.37711860000000003</v>
      </c>
      <c r="I1693" s="7">
        <v>134.21899999999999</v>
      </c>
      <c r="J1693" s="2">
        <v>66</v>
      </c>
      <c r="K1693">
        <v>1</v>
      </c>
    </row>
    <row r="1694" spans="1:12" x14ac:dyDescent="0.25">
      <c r="A1694">
        <v>10707</v>
      </c>
      <c r="B1694" s="2">
        <v>90.525630000000007</v>
      </c>
      <c r="C1694" s="3">
        <v>10524</v>
      </c>
      <c r="D1694" s="4">
        <v>35620</v>
      </c>
      <c r="E1694" t="s">
        <v>1843</v>
      </c>
      <c r="F1694" s="4" t="s">
        <v>1280</v>
      </c>
      <c r="G1694" s="5">
        <v>7158</v>
      </c>
      <c r="H1694" s="6">
        <v>0.52088279999999998</v>
      </c>
      <c r="I1694" s="7">
        <v>109.375</v>
      </c>
      <c r="J1694" s="2">
        <v>34.769199999999998</v>
      </c>
      <c r="K1694">
        <v>13</v>
      </c>
      <c r="L1694" s="2">
        <v>22.2</v>
      </c>
    </row>
    <row r="1695" spans="1:12" x14ac:dyDescent="0.25">
      <c r="A1695">
        <v>11731</v>
      </c>
      <c r="B1695" s="2">
        <v>90.519189999999995</v>
      </c>
      <c r="C1695" s="3">
        <v>28968</v>
      </c>
      <c r="D1695" s="4">
        <v>35620</v>
      </c>
      <c r="E1695" t="s">
        <v>1991</v>
      </c>
      <c r="F1695" s="4" t="s">
        <v>1280</v>
      </c>
      <c r="G1695" s="5">
        <v>19770</v>
      </c>
      <c r="H1695" s="6">
        <v>0.47794639999999999</v>
      </c>
      <c r="I1695" s="7">
        <v>116.78700000000001</v>
      </c>
      <c r="J1695" s="2">
        <v>33.625</v>
      </c>
      <c r="K1695">
        <v>16</v>
      </c>
      <c r="L1695" s="2">
        <v>17</v>
      </c>
    </row>
    <row r="1696" spans="1:12" x14ac:dyDescent="0.25">
      <c r="A1696">
        <v>12577</v>
      </c>
      <c r="B1696" s="2">
        <v>90.514210000000006</v>
      </c>
      <c r="C1696" s="3">
        <v>1526</v>
      </c>
      <c r="D1696" s="4">
        <v>35620</v>
      </c>
      <c r="E1696" t="s">
        <v>2292</v>
      </c>
      <c r="F1696" s="4" t="s">
        <v>1280</v>
      </c>
      <c r="G1696" s="5">
        <v>994</v>
      </c>
      <c r="H1696" s="6">
        <v>0.42152919999999999</v>
      </c>
      <c r="I1696" s="7">
        <v>126.458</v>
      </c>
    </row>
    <row r="1697" spans="1:12" x14ac:dyDescent="0.25">
      <c r="A1697">
        <v>80528</v>
      </c>
      <c r="B1697" s="2">
        <v>90.511229999999998</v>
      </c>
      <c r="C1697" s="3">
        <v>18576</v>
      </c>
      <c r="D1697" s="4">
        <v>22660</v>
      </c>
      <c r="E1697" t="s">
        <v>14515</v>
      </c>
      <c r="F1697" s="4" t="s">
        <v>14477</v>
      </c>
      <c r="G1697" s="5">
        <v>11496</v>
      </c>
      <c r="H1697" s="6">
        <v>0.58855250000000003</v>
      </c>
      <c r="I1697" s="7">
        <v>97.516999999999996</v>
      </c>
      <c r="J1697" s="2">
        <v>41.333300000000001</v>
      </c>
      <c r="K1697">
        <v>15</v>
      </c>
      <c r="L1697" s="2">
        <v>58.4</v>
      </c>
    </row>
    <row r="1698" spans="1:12" x14ac:dyDescent="0.25">
      <c r="A1698">
        <v>53069</v>
      </c>
      <c r="B1698" s="2">
        <v>90.508380000000002</v>
      </c>
      <c r="C1698" s="3">
        <v>523</v>
      </c>
      <c r="D1698" s="4">
        <v>33340</v>
      </c>
      <c r="E1698" t="s">
        <v>10060</v>
      </c>
      <c r="F1698" s="4" t="s">
        <v>10031</v>
      </c>
      <c r="G1698" s="5">
        <v>414</v>
      </c>
      <c r="H1698" s="6">
        <v>0.42512080000000002</v>
      </c>
      <c r="I1698" s="7">
        <v>125.75</v>
      </c>
    </row>
    <row r="1699" spans="1:12" x14ac:dyDescent="0.25">
      <c r="A1699">
        <v>48085</v>
      </c>
      <c r="B1699" s="2">
        <v>90.504350000000002</v>
      </c>
      <c r="C1699" s="3">
        <v>24409</v>
      </c>
      <c r="D1699" s="4">
        <v>19820</v>
      </c>
      <c r="E1699" t="s">
        <v>605</v>
      </c>
      <c r="F1699" s="4" t="s">
        <v>9106</v>
      </c>
      <c r="G1699" s="5">
        <v>16469</v>
      </c>
      <c r="H1699" s="6">
        <v>0.56745599999999996</v>
      </c>
      <c r="I1699" s="7">
        <v>101.15</v>
      </c>
      <c r="J1699" s="2">
        <v>37.7273</v>
      </c>
      <c r="K1699">
        <v>11</v>
      </c>
      <c r="L1699" s="2">
        <v>37.700000000000003</v>
      </c>
    </row>
    <row r="1700" spans="1:12" x14ac:dyDescent="0.25">
      <c r="A1700">
        <v>10595</v>
      </c>
      <c r="B1700" s="2">
        <v>90.49897</v>
      </c>
      <c r="C1700" s="3">
        <v>8576</v>
      </c>
      <c r="D1700" s="4">
        <v>35620</v>
      </c>
      <c r="E1700" t="s">
        <v>1835</v>
      </c>
      <c r="F1700" s="4" t="s">
        <v>1280</v>
      </c>
      <c r="G1700" s="5">
        <v>5966</v>
      </c>
      <c r="H1700" s="6">
        <v>0.4259135</v>
      </c>
      <c r="I1700" s="7">
        <v>125.586</v>
      </c>
      <c r="J1700" s="2">
        <v>52.333300000000001</v>
      </c>
      <c r="K1700">
        <v>3</v>
      </c>
    </row>
    <row r="1701" spans="1:12" x14ac:dyDescent="0.25">
      <c r="A1701">
        <v>19456</v>
      </c>
      <c r="B1701" s="2">
        <v>90.497429999999994</v>
      </c>
      <c r="C1701" s="3">
        <v>810</v>
      </c>
      <c r="D1701" s="4">
        <v>37980</v>
      </c>
      <c r="E1701" t="s">
        <v>4265</v>
      </c>
      <c r="F1701" s="4" t="s">
        <v>3003</v>
      </c>
      <c r="G1701" s="5">
        <v>455</v>
      </c>
      <c r="H1701" s="6">
        <v>0.46373629999999999</v>
      </c>
      <c r="I1701" s="7">
        <v>119.024</v>
      </c>
      <c r="J1701" s="2">
        <v>40</v>
      </c>
      <c r="K1701">
        <v>1</v>
      </c>
    </row>
    <row r="1702" spans="1:12" x14ac:dyDescent="0.25">
      <c r="A1702">
        <v>94702</v>
      </c>
      <c r="B1702" s="2">
        <v>90.494370000000004</v>
      </c>
      <c r="C1702" s="3">
        <v>16868</v>
      </c>
      <c r="D1702" s="4">
        <v>41860</v>
      </c>
      <c r="E1702" t="s">
        <v>11543</v>
      </c>
      <c r="F1702" s="4" t="s">
        <v>15368</v>
      </c>
      <c r="G1702" s="5">
        <v>12336</v>
      </c>
      <c r="H1702" s="6">
        <v>0.5836576</v>
      </c>
      <c r="I1702" s="7">
        <v>98.281000000000006</v>
      </c>
      <c r="J1702" s="2">
        <v>34</v>
      </c>
      <c r="K1702">
        <v>52</v>
      </c>
      <c r="L1702" s="2">
        <v>18.399999999999999</v>
      </c>
    </row>
    <row r="1703" spans="1:12" x14ac:dyDescent="0.25">
      <c r="A1703">
        <v>7005</v>
      </c>
      <c r="B1703" s="2">
        <v>90.488860000000003</v>
      </c>
      <c r="C1703" s="3">
        <v>15215</v>
      </c>
      <c r="D1703" s="4">
        <v>35620</v>
      </c>
      <c r="E1703" t="s">
        <v>1343</v>
      </c>
      <c r="F1703" s="4" t="s">
        <v>1341</v>
      </c>
      <c r="G1703" s="5">
        <v>10647</v>
      </c>
      <c r="H1703" s="6">
        <v>0.50868789999999997</v>
      </c>
      <c r="I1703" s="7">
        <v>111.176</v>
      </c>
      <c r="J1703" s="2">
        <v>41.714300000000001</v>
      </c>
      <c r="K1703">
        <v>21</v>
      </c>
      <c r="L1703" s="2">
        <v>60.3</v>
      </c>
    </row>
    <row r="1704" spans="1:12" x14ac:dyDescent="0.25">
      <c r="A1704">
        <v>21779</v>
      </c>
      <c r="B1704" s="2">
        <v>90.486180000000004</v>
      </c>
      <c r="C1704" s="3">
        <v>852</v>
      </c>
      <c r="D1704" s="4">
        <v>25180</v>
      </c>
      <c r="E1704" t="s">
        <v>4604</v>
      </c>
      <c r="F1704" s="4" t="s">
        <v>4361</v>
      </c>
      <c r="G1704" s="5">
        <v>603</v>
      </c>
      <c r="H1704" s="6">
        <v>0.37913910000000001</v>
      </c>
      <c r="I1704" s="7">
        <v>133.482</v>
      </c>
    </row>
    <row r="1705" spans="1:12" x14ac:dyDescent="0.25">
      <c r="A1705">
        <v>5673</v>
      </c>
      <c r="B1705" s="2">
        <v>90.485600000000005</v>
      </c>
      <c r="C1705" s="3">
        <v>2365</v>
      </c>
      <c r="D1705" s="4">
        <v>12740</v>
      </c>
      <c r="E1705" t="s">
        <v>1136</v>
      </c>
      <c r="F1705" s="4" t="s">
        <v>1030</v>
      </c>
      <c r="G1705" s="5">
        <v>1797</v>
      </c>
      <c r="H1705" s="6">
        <v>0.61679640000000002</v>
      </c>
      <c r="I1705" s="7">
        <v>92.396000000000001</v>
      </c>
      <c r="J1705" s="2">
        <v>39</v>
      </c>
      <c r="K1705">
        <v>5</v>
      </c>
    </row>
    <row r="1706" spans="1:12" x14ac:dyDescent="0.25">
      <c r="A1706">
        <v>23693</v>
      </c>
      <c r="B1706" s="2">
        <v>90.481440000000006</v>
      </c>
      <c r="C1706" s="3">
        <v>23687</v>
      </c>
      <c r="D1706" s="4">
        <v>47260</v>
      </c>
      <c r="E1706" t="s">
        <v>4881</v>
      </c>
      <c r="F1706" s="4" t="s">
        <v>4335</v>
      </c>
      <c r="G1706" s="5">
        <v>15598</v>
      </c>
      <c r="H1706" s="6">
        <v>0.50682740000000004</v>
      </c>
      <c r="I1706" s="7">
        <v>111.346</v>
      </c>
      <c r="J1706" s="2">
        <v>34.75</v>
      </c>
      <c r="K1706">
        <v>12</v>
      </c>
      <c r="L1706" s="2">
        <v>22.1</v>
      </c>
    </row>
    <row r="1707" spans="1:12" x14ac:dyDescent="0.25">
      <c r="A1707">
        <v>12165</v>
      </c>
      <c r="B1707" s="2">
        <v>90.47766</v>
      </c>
      <c r="C1707" s="3">
        <v>187</v>
      </c>
      <c r="D1707" s="4">
        <v>26460</v>
      </c>
      <c r="E1707" t="s">
        <v>2165</v>
      </c>
      <c r="F1707" s="4" t="s">
        <v>1280</v>
      </c>
      <c r="G1707" s="5">
        <v>166</v>
      </c>
      <c r="H1707" s="6">
        <v>0.52095809999999998</v>
      </c>
      <c r="I1707" s="7">
        <v>108.854</v>
      </c>
    </row>
    <row r="1708" spans="1:12" x14ac:dyDescent="0.25">
      <c r="A1708">
        <v>92106</v>
      </c>
      <c r="B1708" s="2">
        <v>90.47466</v>
      </c>
      <c r="C1708" s="3">
        <v>19538</v>
      </c>
      <c r="D1708" s="4">
        <v>41740</v>
      </c>
      <c r="E1708" t="s">
        <v>14226</v>
      </c>
      <c r="F1708" s="4" t="s">
        <v>15368</v>
      </c>
      <c r="G1708" s="5">
        <v>12404</v>
      </c>
      <c r="H1708" s="6">
        <v>0.52503029999999995</v>
      </c>
      <c r="I1708" s="7">
        <v>108.14700000000001</v>
      </c>
      <c r="J1708" s="2">
        <v>41.260899999999999</v>
      </c>
      <c r="K1708">
        <v>23</v>
      </c>
      <c r="L1708" s="2">
        <v>58.1</v>
      </c>
    </row>
    <row r="1709" spans="1:12" x14ac:dyDescent="0.25">
      <c r="A1709">
        <v>19009</v>
      </c>
      <c r="B1709" s="2">
        <v>90.471530000000001</v>
      </c>
      <c r="C1709" s="3">
        <v>1026</v>
      </c>
      <c r="D1709" s="4">
        <v>37980</v>
      </c>
      <c r="E1709" t="s">
        <v>4180</v>
      </c>
      <c r="F1709" s="4" t="s">
        <v>3003</v>
      </c>
      <c r="G1709" s="5">
        <v>592</v>
      </c>
      <c r="H1709" s="6">
        <v>0.54637440000000004</v>
      </c>
      <c r="I1709" s="7">
        <v>104.444</v>
      </c>
      <c r="J1709" s="2">
        <v>58</v>
      </c>
      <c r="K1709">
        <v>1</v>
      </c>
    </row>
    <row r="1710" spans="1:12" x14ac:dyDescent="0.25">
      <c r="A1710">
        <v>50266</v>
      </c>
      <c r="B1710" s="2">
        <v>90.467290000000006</v>
      </c>
      <c r="C1710" s="3">
        <v>24728</v>
      </c>
      <c r="D1710" s="4">
        <v>19780</v>
      </c>
      <c r="E1710" t="s">
        <v>9672</v>
      </c>
      <c r="F1710" s="4" t="s">
        <v>9593</v>
      </c>
      <c r="G1710" s="5">
        <v>17184</v>
      </c>
      <c r="H1710" s="6">
        <v>0.58015709999999998</v>
      </c>
      <c r="I1710" s="7">
        <v>98.59</v>
      </c>
      <c r="J1710" s="2">
        <v>43</v>
      </c>
      <c r="K1710">
        <v>14</v>
      </c>
      <c r="L1710" s="2">
        <v>67.099999999999994</v>
      </c>
    </row>
    <row r="1711" spans="1:12" x14ac:dyDescent="0.25">
      <c r="A1711">
        <v>87043</v>
      </c>
      <c r="B1711" s="2">
        <v>90.462100000000007</v>
      </c>
      <c r="C1711" s="3">
        <v>5202</v>
      </c>
      <c r="D1711" s="4">
        <v>10740</v>
      </c>
      <c r="E1711" t="s">
        <v>15153</v>
      </c>
      <c r="F1711" s="4" t="s">
        <v>15124</v>
      </c>
      <c r="G1711" s="5">
        <v>4462</v>
      </c>
      <c r="H1711" s="6">
        <v>0.50817840000000003</v>
      </c>
      <c r="I1711" s="7">
        <v>111.01600000000001</v>
      </c>
      <c r="J1711" s="2">
        <v>37</v>
      </c>
      <c r="K1711">
        <v>4</v>
      </c>
    </row>
    <row r="1712" spans="1:12" x14ac:dyDescent="0.25">
      <c r="A1712">
        <v>27201</v>
      </c>
      <c r="B1712" s="2">
        <v>90.461029999999994</v>
      </c>
      <c r="C1712" s="3">
        <v>63</v>
      </c>
      <c r="D1712" s="4">
        <v>15500</v>
      </c>
      <c r="E1712" t="s">
        <v>5669</v>
      </c>
      <c r="F1712" s="4" t="s">
        <v>5642</v>
      </c>
      <c r="G1712" s="5">
        <v>45</v>
      </c>
      <c r="H1712" s="6">
        <v>0.68888890000000003</v>
      </c>
      <c r="I1712" s="7">
        <v>79.75</v>
      </c>
    </row>
    <row r="1713" spans="1:12" x14ac:dyDescent="0.25">
      <c r="A1713">
        <v>95497</v>
      </c>
      <c r="B1713" s="2">
        <v>90.46078</v>
      </c>
      <c r="C1713" s="3">
        <v>982</v>
      </c>
      <c r="D1713" s="4">
        <v>42220</v>
      </c>
      <c r="E1713" t="s">
        <v>15916</v>
      </c>
      <c r="F1713" s="4" t="s">
        <v>15368</v>
      </c>
      <c r="G1713" s="5">
        <v>962</v>
      </c>
      <c r="H1713" s="6">
        <v>0.69958419999999999</v>
      </c>
      <c r="I1713" s="7">
        <v>77.885000000000005</v>
      </c>
      <c r="J1713" s="2">
        <v>33</v>
      </c>
      <c r="K1713">
        <v>1</v>
      </c>
    </row>
    <row r="1714" spans="1:12" x14ac:dyDescent="0.25">
      <c r="A1714">
        <v>19006</v>
      </c>
      <c r="B1714" s="2">
        <v>90.456829999999997</v>
      </c>
      <c r="C1714" s="3">
        <v>21465</v>
      </c>
      <c r="D1714" s="4">
        <v>37980</v>
      </c>
      <c r="E1714" t="s">
        <v>4178</v>
      </c>
      <c r="F1714" s="4" t="s">
        <v>3003</v>
      </c>
      <c r="G1714" s="5">
        <v>15548</v>
      </c>
      <c r="H1714" s="6">
        <v>0.4976526</v>
      </c>
      <c r="I1714" s="7">
        <v>112.73399999999999</v>
      </c>
      <c r="J1714" s="2">
        <v>31.3125</v>
      </c>
      <c r="K1714">
        <v>16</v>
      </c>
      <c r="L1714" s="2">
        <v>9.4</v>
      </c>
    </row>
    <row r="1715" spans="1:12" x14ac:dyDescent="0.25">
      <c r="A1715">
        <v>8559</v>
      </c>
      <c r="B1715" s="2">
        <v>90.452200000000005</v>
      </c>
      <c r="C1715" s="3">
        <v>5271</v>
      </c>
      <c r="D1715" s="4">
        <v>35620</v>
      </c>
      <c r="E1715" t="s">
        <v>1717</v>
      </c>
      <c r="F1715" s="4" t="s">
        <v>1341</v>
      </c>
      <c r="G1715" s="5">
        <v>3842</v>
      </c>
      <c r="H1715" s="6">
        <v>0.48828739999999998</v>
      </c>
      <c r="I1715" s="7">
        <v>114.337</v>
      </c>
      <c r="J1715" s="2">
        <v>34.333300000000001</v>
      </c>
      <c r="K1715">
        <v>3</v>
      </c>
    </row>
    <row r="1716" spans="1:12" x14ac:dyDescent="0.25">
      <c r="A1716">
        <v>91423</v>
      </c>
      <c r="B1716" s="2">
        <v>90.445440000000005</v>
      </c>
      <c r="C1716" s="3">
        <v>32130</v>
      </c>
      <c r="D1716" s="4">
        <v>31080</v>
      </c>
      <c r="E1716" t="s">
        <v>15438</v>
      </c>
      <c r="F1716" s="4" t="s">
        <v>15368</v>
      </c>
      <c r="G1716" s="5">
        <v>24365</v>
      </c>
      <c r="H1716" s="6">
        <v>0.56788150000000004</v>
      </c>
      <c r="I1716" s="7">
        <v>100.578</v>
      </c>
      <c r="J1716" s="2">
        <v>24.142900000000001</v>
      </c>
      <c r="K1716">
        <v>21</v>
      </c>
      <c r="L1716" s="2">
        <v>0.6</v>
      </c>
    </row>
    <row r="1717" spans="1:12" x14ac:dyDescent="0.25">
      <c r="A1717">
        <v>18914</v>
      </c>
      <c r="B1717" s="2">
        <v>90.436220000000006</v>
      </c>
      <c r="C1717" s="3">
        <v>21600</v>
      </c>
      <c r="D1717" s="4">
        <v>37980</v>
      </c>
      <c r="E1717" t="s">
        <v>4149</v>
      </c>
      <c r="F1717" s="4" t="s">
        <v>3003</v>
      </c>
      <c r="G1717" s="5">
        <v>14175</v>
      </c>
      <c r="H1717" s="6">
        <v>0.49446210000000002</v>
      </c>
      <c r="I1717" s="7">
        <v>113.265</v>
      </c>
      <c r="J1717" s="2">
        <v>31.625</v>
      </c>
      <c r="K1717">
        <v>8</v>
      </c>
    </row>
    <row r="1718" spans="1:12" x14ac:dyDescent="0.25">
      <c r="A1718">
        <v>59062</v>
      </c>
      <c r="B1718" s="2">
        <v>90.432820000000007</v>
      </c>
      <c r="C1718" s="3">
        <v>61</v>
      </c>
      <c r="E1718" t="s">
        <v>11311</v>
      </c>
      <c r="F1718" s="4" t="s">
        <v>11278</v>
      </c>
      <c r="G1718" s="5">
        <v>39</v>
      </c>
      <c r="H1718" s="6">
        <v>0.125</v>
      </c>
      <c r="I1718" s="7">
        <v>177.03100000000001</v>
      </c>
    </row>
    <row r="1719" spans="1:12" x14ac:dyDescent="0.25">
      <c r="A1719">
        <v>65809</v>
      </c>
      <c r="B1719" s="2">
        <v>90.43083</v>
      </c>
      <c r="C1719" s="3">
        <v>11213</v>
      </c>
      <c r="D1719" s="4">
        <v>44180</v>
      </c>
      <c r="E1719" t="s">
        <v>76</v>
      </c>
      <c r="F1719" s="4" t="s">
        <v>12102</v>
      </c>
      <c r="G1719" s="5">
        <v>8229</v>
      </c>
      <c r="H1719" s="6">
        <v>0.56622110000000003</v>
      </c>
      <c r="I1719" s="7">
        <v>100.77</v>
      </c>
      <c r="J1719" s="2">
        <v>39.333300000000001</v>
      </c>
      <c r="K1719">
        <v>6</v>
      </c>
    </row>
    <row r="1720" spans="1:12" x14ac:dyDescent="0.25">
      <c r="A1720">
        <v>94523</v>
      </c>
      <c r="B1720" s="2">
        <v>90.422970000000007</v>
      </c>
      <c r="C1720" s="3">
        <v>34428</v>
      </c>
      <c r="D1720" s="4">
        <v>41860</v>
      </c>
      <c r="E1720" t="s">
        <v>5785</v>
      </c>
      <c r="F1720" s="4" t="s">
        <v>15368</v>
      </c>
      <c r="G1720" s="5">
        <v>24607</v>
      </c>
      <c r="H1720" s="6">
        <v>0.52184339999999996</v>
      </c>
      <c r="I1720" s="7">
        <v>108.407</v>
      </c>
      <c r="J1720" s="2">
        <v>34.172400000000003</v>
      </c>
      <c r="K1720">
        <v>29</v>
      </c>
      <c r="L1720" s="2">
        <v>19</v>
      </c>
    </row>
    <row r="1721" spans="1:12" x14ac:dyDescent="0.25">
      <c r="A1721">
        <v>22079</v>
      </c>
      <c r="B1721" s="2">
        <v>90.411799999999999</v>
      </c>
      <c r="C1721" s="3">
        <v>34030</v>
      </c>
      <c r="D1721" s="4">
        <v>47900</v>
      </c>
      <c r="E1721" t="s">
        <v>4652</v>
      </c>
      <c r="F1721" s="4" t="s">
        <v>4335</v>
      </c>
      <c r="G1721" s="5">
        <v>22079</v>
      </c>
      <c r="H1721" s="6">
        <v>0.50803929999999997</v>
      </c>
      <c r="I1721" s="7">
        <v>110.744</v>
      </c>
      <c r="J1721" s="2">
        <v>48.571399999999997</v>
      </c>
      <c r="K1721">
        <v>14</v>
      </c>
      <c r="L1721" s="2">
        <v>90</v>
      </c>
    </row>
    <row r="1722" spans="1:12" x14ac:dyDescent="0.25">
      <c r="A1722">
        <v>27713</v>
      </c>
      <c r="B1722" s="2">
        <v>90.398449999999997</v>
      </c>
      <c r="C1722" s="3">
        <v>48846</v>
      </c>
      <c r="D1722" s="4">
        <v>20500</v>
      </c>
      <c r="E1722" t="s">
        <v>657</v>
      </c>
      <c r="F1722" s="4" t="s">
        <v>5642</v>
      </c>
      <c r="G1722" s="5">
        <v>33771</v>
      </c>
      <c r="H1722" s="6">
        <v>0.64233680000000004</v>
      </c>
      <c r="I1722" s="7">
        <v>87.504999999999995</v>
      </c>
      <c r="J1722" s="2">
        <v>37.568600000000004</v>
      </c>
      <c r="K1722">
        <v>51</v>
      </c>
      <c r="L1722" s="2">
        <v>36.9</v>
      </c>
    </row>
    <row r="1723" spans="1:12" x14ac:dyDescent="0.25">
      <c r="A1723">
        <v>85254</v>
      </c>
      <c r="B1723" s="2">
        <v>90.382580000000004</v>
      </c>
      <c r="C1723" s="3">
        <v>45229</v>
      </c>
      <c r="D1723" s="4">
        <v>38060</v>
      </c>
      <c r="E1723" t="s">
        <v>14976</v>
      </c>
      <c r="F1723" s="4" t="s">
        <v>14962</v>
      </c>
      <c r="G1723" s="5">
        <v>32488</v>
      </c>
      <c r="H1723" s="6">
        <v>0.52756320000000001</v>
      </c>
      <c r="I1723" s="7">
        <v>107.33799999999999</v>
      </c>
      <c r="J1723" s="2">
        <v>34.7742</v>
      </c>
      <c r="K1723">
        <v>31</v>
      </c>
      <c r="L1723" s="2">
        <v>22.3</v>
      </c>
    </row>
    <row r="1724" spans="1:12" x14ac:dyDescent="0.25">
      <c r="A1724">
        <v>54850</v>
      </c>
      <c r="B1724" s="2">
        <v>90.374759999999995</v>
      </c>
      <c r="C1724" s="3">
        <v>226</v>
      </c>
      <c r="E1724" t="s">
        <v>10381</v>
      </c>
      <c r="F1724" s="4" t="s">
        <v>10031</v>
      </c>
      <c r="G1724" s="5">
        <v>201</v>
      </c>
      <c r="H1724" s="6">
        <v>0.69651739999999995</v>
      </c>
      <c r="I1724" s="7">
        <v>78.125</v>
      </c>
    </row>
    <row r="1725" spans="1:12" x14ac:dyDescent="0.25">
      <c r="A1725">
        <v>3861</v>
      </c>
      <c r="B1725" s="2">
        <v>90.373949999999994</v>
      </c>
      <c r="C1725" s="3">
        <v>4356</v>
      </c>
      <c r="D1725" s="4">
        <v>14460</v>
      </c>
      <c r="E1725" t="s">
        <v>91</v>
      </c>
      <c r="F1725" s="4" t="s">
        <v>520</v>
      </c>
      <c r="G1725" s="5">
        <v>3142</v>
      </c>
      <c r="H1725" s="6">
        <v>0.55838370000000004</v>
      </c>
      <c r="I1725" s="7">
        <v>101.946</v>
      </c>
      <c r="J1725" s="2">
        <v>30.666699999999999</v>
      </c>
      <c r="K1725">
        <v>3</v>
      </c>
    </row>
    <row r="1726" spans="1:12" x14ac:dyDescent="0.25">
      <c r="A1726">
        <v>3304</v>
      </c>
      <c r="B1726" s="2">
        <v>90.371960000000001</v>
      </c>
      <c r="C1726" s="3">
        <v>7611</v>
      </c>
      <c r="D1726" s="4">
        <v>18180</v>
      </c>
      <c r="E1726" t="s">
        <v>586</v>
      </c>
      <c r="F1726" s="4" t="s">
        <v>520</v>
      </c>
      <c r="G1726" s="5">
        <v>5223</v>
      </c>
      <c r="H1726" s="6">
        <v>0.49147999999999997</v>
      </c>
      <c r="I1726" s="7">
        <v>113.447</v>
      </c>
      <c r="J1726" s="2">
        <v>40.25</v>
      </c>
      <c r="K1726">
        <v>8</v>
      </c>
    </row>
    <row r="1727" spans="1:12" x14ac:dyDescent="0.25">
      <c r="A1727">
        <v>20715</v>
      </c>
      <c r="B1727" s="2">
        <v>90.36645</v>
      </c>
      <c r="C1727" s="3">
        <v>26906</v>
      </c>
      <c r="D1727" s="4">
        <v>47900</v>
      </c>
      <c r="E1727" t="s">
        <v>4412</v>
      </c>
      <c r="F1727" s="4" t="s">
        <v>4361</v>
      </c>
      <c r="G1727" s="5">
        <v>17781</v>
      </c>
      <c r="H1727" s="6">
        <v>0.4632212</v>
      </c>
      <c r="I1727" s="7">
        <v>118.25700000000001</v>
      </c>
      <c r="J1727" s="2">
        <v>40.489400000000003</v>
      </c>
      <c r="K1727">
        <v>47</v>
      </c>
      <c r="L1727" s="2">
        <v>54.2</v>
      </c>
    </row>
    <row r="1728" spans="1:12" x14ac:dyDescent="0.25">
      <c r="A1728">
        <v>91326</v>
      </c>
      <c r="B1728" s="2">
        <v>90.356030000000004</v>
      </c>
      <c r="C1728" s="3">
        <v>36023</v>
      </c>
      <c r="D1728" s="4">
        <v>31080</v>
      </c>
      <c r="E1728" t="s">
        <v>15420</v>
      </c>
      <c r="F1728" s="4" t="s">
        <v>15368</v>
      </c>
      <c r="G1728" s="5">
        <v>25763</v>
      </c>
      <c r="H1728" s="6">
        <v>0.54155180000000003</v>
      </c>
      <c r="I1728" s="7">
        <v>104.69499999999999</v>
      </c>
      <c r="J1728" s="2">
        <v>30.5</v>
      </c>
      <c r="K1728">
        <v>12</v>
      </c>
      <c r="L1728" s="2">
        <v>7.7</v>
      </c>
    </row>
    <row r="1729" spans="1:12" x14ac:dyDescent="0.25">
      <c r="A1729">
        <v>92688</v>
      </c>
      <c r="B1729" s="2">
        <v>90.343119999999999</v>
      </c>
      <c r="C1729" s="3">
        <v>45074</v>
      </c>
      <c r="D1729" s="4">
        <v>31080</v>
      </c>
      <c r="E1729" t="s">
        <v>15595</v>
      </c>
      <c r="F1729" s="4" t="s">
        <v>15368</v>
      </c>
      <c r="G1729" s="5">
        <v>28218</v>
      </c>
      <c r="H1729" s="6">
        <v>0.48050890000000002</v>
      </c>
      <c r="I1729" s="7">
        <v>115.194</v>
      </c>
      <c r="J1729" s="2">
        <v>44.333300000000001</v>
      </c>
      <c r="K1729">
        <v>9</v>
      </c>
    </row>
    <row r="1730" spans="1:12" x14ac:dyDescent="0.25">
      <c r="A1730">
        <v>91364</v>
      </c>
      <c r="B1730" s="2">
        <v>90.331760000000003</v>
      </c>
      <c r="C1730" s="3">
        <v>26975</v>
      </c>
      <c r="D1730" s="4">
        <v>31080</v>
      </c>
      <c r="E1730" t="s">
        <v>15433</v>
      </c>
      <c r="F1730" s="4" t="s">
        <v>15368</v>
      </c>
      <c r="G1730" s="5">
        <v>19214</v>
      </c>
      <c r="H1730" s="6">
        <v>0.52258769999999999</v>
      </c>
      <c r="I1730" s="7">
        <v>107.9</v>
      </c>
      <c r="J1730" s="2">
        <v>33.333300000000001</v>
      </c>
      <c r="K1730">
        <v>27</v>
      </c>
      <c r="L1730" s="2">
        <v>15.8</v>
      </c>
    </row>
    <row r="1731" spans="1:12" x14ac:dyDescent="0.25">
      <c r="A1731">
        <v>11958</v>
      </c>
      <c r="B1731" s="2">
        <v>90.327089999999998</v>
      </c>
      <c r="C1731" s="3">
        <v>365</v>
      </c>
      <c r="D1731" s="4">
        <v>35620</v>
      </c>
      <c r="E1731" t="s">
        <v>2058</v>
      </c>
      <c r="F1731" s="4" t="s">
        <v>1280</v>
      </c>
      <c r="G1731" s="5">
        <v>324</v>
      </c>
      <c r="H1731" s="6">
        <v>0.58333330000000005</v>
      </c>
      <c r="I1731" s="7">
        <v>97.332999999999998</v>
      </c>
      <c r="J1731" s="2">
        <v>31</v>
      </c>
      <c r="K1731">
        <v>1</v>
      </c>
    </row>
    <row r="1732" spans="1:12" x14ac:dyDescent="0.25">
      <c r="A1732">
        <v>31522</v>
      </c>
      <c r="B1732" s="2">
        <v>90.32414</v>
      </c>
      <c r="C1732" s="3">
        <v>15041</v>
      </c>
      <c r="D1732" s="4">
        <v>15260</v>
      </c>
      <c r="E1732" t="s">
        <v>6609</v>
      </c>
      <c r="F1732" s="4" t="s">
        <v>6363</v>
      </c>
      <c r="G1732" s="5">
        <v>12001</v>
      </c>
      <c r="H1732" s="6">
        <v>0.56990499999999999</v>
      </c>
      <c r="I1732" s="7">
        <v>99.641000000000005</v>
      </c>
      <c r="J1732" s="2">
        <v>42.333300000000001</v>
      </c>
      <c r="K1732">
        <v>6</v>
      </c>
    </row>
    <row r="1733" spans="1:12" x14ac:dyDescent="0.25">
      <c r="A1733">
        <v>29708</v>
      </c>
      <c r="B1733" s="2">
        <v>90.317019999999999</v>
      </c>
      <c r="C1733" s="3">
        <v>27936</v>
      </c>
      <c r="D1733" s="4">
        <v>16740</v>
      </c>
      <c r="E1733" t="s">
        <v>6318</v>
      </c>
      <c r="F1733" s="4" t="s">
        <v>6130</v>
      </c>
      <c r="G1733" s="5">
        <v>17774</v>
      </c>
      <c r="H1733" s="6">
        <v>0.53178800000000004</v>
      </c>
      <c r="I1733" s="7">
        <v>106.223</v>
      </c>
      <c r="J1733" s="2">
        <v>43.636400000000002</v>
      </c>
      <c r="K1733">
        <v>11</v>
      </c>
      <c r="L1733" s="2">
        <v>70.099999999999994</v>
      </c>
    </row>
    <row r="1734" spans="1:12" x14ac:dyDescent="0.25">
      <c r="A1734">
        <v>80908</v>
      </c>
      <c r="B1734" s="2">
        <v>90.310469999999995</v>
      </c>
      <c r="C1734" s="3">
        <v>13923</v>
      </c>
      <c r="D1734" s="4">
        <v>17820</v>
      </c>
      <c r="E1734" t="s">
        <v>14565</v>
      </c>
      <c r="F1734" s="4" t="s">
        <v>14477</v>
      </c>
      <c r="G1734" s="5">
        <v>9586</v>
      </c>
      <c r="H1734" s="6">
        <v>0.50250360000000005</v>
      </c>
      <c r="I1734" s="7">
        <v>111.22</v>
      </c>
      <c r="J1734" s="2">
        <v>45.666699999999999</v>
      </c>
      <c r="K1734">
        <v>6</v>
      </c>
    </row>
    <row r="1735" spans="1:12" x14ac:dyDescent="0.25">
      <c r="A1735">
        <v>19335</v>
      </c>
      <c r="B1735" s="2">
        <v>90.300460000000001</v>
      </c>
      <c r="C1735" s="3">
        <v>46784</v>
      </c>
      <c r="D1735" s="4">
        <v>37980</v>
      </c>
      <c r="E1735" t="s">
        <v>4237</v>
      </c>
      <c r="F1735" s="4" t="s">
        <v>3003</v>
      </c>
      <c r="G1735" s="5">
        <v>32231</v>
      </c>
      <c r="H1735" s="6">
        <v>0.50111689999999998</v>
      </c>
      <c r="I1735" s="7">
        <v>111.44199999999999</v>
      </c>
      <c r="J1735" s="2">
        <v>38.096800000000002</v>
      </c>
      <c r="K1735">
        <v>31</v>
      </c>
      <c r="L1735" s="2">
        <v>40.1</v>
      </c>
    </row>
    <row r="1736" spans="1:12" x14ac:dyDescent="0.25">
      <c r="A1736">
        <v>68116</v>
      </c>
      <c r="B1736" s="2">
        <v>90.288690000000003</v>
      </c>
      <c r="C1736" s="3">
        <v>26975</v>
      </c>
      <c r="D1736" s="4">
        <v>36540</v>
      </c>
      <c r="E1736" t="s">
        <v>6681</v>
      </c>
      <c r="F1736" s="4" t="s">
        <v>12738</v>
      </c>
      <c r="G1736" s="5">
        <v>16975</v>
      </c>
      <c r="H1736" s="6">
        <v>0.54182370000000002</v>
      </c>
      <c r="I1736" s="7">
        <v>104.405</v>
      </c>
      <c r="J1736" s="2">
        <v>42.636400000000002</v>
      </c>
      <c r="K1736">
        <v>11</v>
      </c>
      <c r="L1736" s="2">
        <v>65.2</v>
      </c>
    </row>
    <row r="1737" spans="1:12" x14ac:dyDescent="0.25">
      <c r="A1737">
        <v>60202</v>
      </c>
      <c r="B1737" s="2">
        <v>90.279169999999993</v>
      </c>
      <c r="C1737" s="3">
        <v>32560</v>
      </c>
      <c r="D1737" s="4">
        <v>16980</v>
      </c>
      <c r="E1737" t="s">
        <v>9020</v>
      </c>
      <c r="F1737" s="4" t="s">
        <v>11490</v>
      </c>
      <c r="G1737" s="5">
        <v>22787</v>
      </c>
      <c r="H1737" s="6">
        <v>0.63027169999999999</v>
      </c>
      <c r="I1737" s="7">
        <v>89.111000000000004</v>
      </c>
      <c r="J1737" s="2">
        <v>34.155299999999997</v>
      </c>
      <c r="K1737">
        <v>103</v>
      </c>
      <c r="L1737" s="2">
        <v>19</v>
      </c>
    </row>
    <row r="1738" spans="1:12" x14ac:dyDescent="0.25">
      <c r="A1738">
        <v>98122</v>
      </c>
      <c r="B1738" s="2">
        <v>90.267910000000001</v>
      </c>
      <c r="C1738" s="3">
        <v>34054</v>
      </c>
      <c r="D1738" s="4">
        <v>42660</v>
      </c>
      <c r="E1738" t="s">
        <v>16366</v>
      </c>
      <c r="F1738" s="4" t="s">
        <v>16344</v>
      </c>
      <c r="G1738" s="5">
        <v>24236</v>
      </c>
      <c r="H1738" s="6">
        <v>0.61146180000000006</v>
      </c>
      <c r="I1738" s="7">
        <v>92.355999999999995</v>
      </c>
      <c r="J1738" s="2">
        <v>36.714300000000001</v>
      </c>
      <c r="K1738">
        <v>98</v>
      </c>
      <c r="L1738" s="2">
        <v>31.9</v>
      </c>
    </row>
    <row r="1739" spans="1:12" x14ac:dyDescent="0.25">
      <c r="A1739">
        <v>8501</v>
      </c>
      <c r="B1739" s="2">
        <v>90.261039999999994</v>
      </c>
      <c r="C1739" s="3">
        <v>6406</v>
      </c>
      <c r="D1739" s="4">
        <v>35620</v>
      </c>
      <c r="E1739" t="s">
        <v>1699</v>
      </c>
      <c r="F1739" s="4" t="s">
        <v>1341</v>
      </c>
      <c r="G1739" s="5">
        <v>4473</v>
      </c>
      <c r="H1739" s="6">
        <v>0.47216629999999998</v>
      </c>
      <c r="I1739" s="7">
        <v>116.38200000000001</v>
      </c>
      <c r="J1739" s="2">
        <v>44.2</v>
      </c>
      <c r="K1739">
        <v>5</v>
      </c>
    </row>
    <row r="1740" spans="1:12" x14ac:dyDescent="0.25">
      <c r="A1740">
        <v>52245</v>
      </c>
      <c r="B1740" s="2">
        <v>90.257009999999994</v>
      </c>
      <c r="C1740" s="3">
        <v>23391</v>
      </c>
      <c r="D1740" s="4">
        <v>26980</v>
      </c>
      <c r="E1740" t="s">
        <v>9951</v>
      </c>
      <c r="F1740" s="4" t="s">
        <v>9593</v>
      </c>
      <c r="G1740" s="5">
        <v>12378</v>
      </c>
      <c r="H1740" s="6">
        <v>0.62586850000000005</v>
      </c>
      <c r="I1740" s="7">
        <v>89.816999999999993</v>
      </c>
      <c r="J1740" s="2">
        <v>39.872300000000003</v>
      </c>
      <c r="K1740">
        <v>47</v>
      </c>
      <c r="L1740" s="2">
        <v>50.3</v>
      </c>
    </row>
    <row r="1741" spans="1:12" x14ac:dyDescent="0.25">
      <c r="A1741">
        <v>63783</v>
      </c>
      <c r="B1741" s="2">
        <v>90.254019999999997</v>
      </c>
      <c r="C1741" s="3">
        <v>133</v>
      </c>
      <c r="E1741" t="s">
        <v>3126</v>
      </c>
      <c r="F1741" s="4" t="s">
        <v>12102</v>
      </c>
      <c r="G1741" s="5">
        <v>115</v>
      </c>
      <c r="H1741" s="6">
        <v>0.4482759</v>
      </c>
      <c r="I1741" s="7">
        <v>120.46899999999999</v>
      </c>
    </row>
    <row r="1742" spans="1:12" x14ac:dyDescent="0.25">
      <c r="A1742">
        <v>7630</v>
      </c>
      <c r="B1742" s="2">
        <v>90.252719999999997</v>
      </c>
      <c r="C1742" s="3">
        <v>7517</v>
      </c>
      <c r="D1742" s="4">
        <v>35620</v>
      </c>
      <c r="E1742" t="s">
        <v>1462</v>
      </c>
      <c r="F1742" s="4" t="s">
        <v>1341</v>
      </c>
      <c r="G1742" s="5">
        <v>5296</v>
      </c>
      <c r="H1742" s="6">
        <v>0.4504437</v>
      </c>
      <c r="I1742" s="7">
        <v>120.045</v>
      </c>
      <c r="J1742" s="2">
        <v>25.833300000000001</v>
      </c>
      <c r="K1742">
        <v>6</v>
      </c>
    </row>
    <row r="1743" spans="1:12" x14ac:dyDescent="0.25">
      <c r="A1743">
        <v>65203</v>
      </c>
      <c r="B1743" s="2">
        <v>90.242949999999993</v>
      </c>
      <c r="C1743" s="3">
        <v>56283</v>
      </c>
      <c r="D1743" s="4">
        <v>17860</v>
      </c>
      <c r="E1743" t="s">
        <v>1240</v>
      </c>
      <c r="F1743" s="4" t="s">
        <v>12102</v>
      </c>
      <c r="G1743" s="5">
        <v>35587</v>
      </c>
      <c r="H1743" s="6">
        <v>0.61890579999999995</v>
      </c>
      <c r="I1743" s="7">
        <v>90.872</v>
      </c>
      <c r="J1743" s="2">
        <v>43.7179</v>
      </c>
      <c r="K1743">
        <v>78</v>
      </c>
      <c r="L1743" s="2">
        <v>70.7</v>
      </c>
    </row>
    <row r="1744" spans="1:12" x14ac:dyDescent="0.25">
      <c r="A1744">
        <v>23114</v>
      </c>
      <c r="B1744" s="2">
        <v>90.231610000000003</v>
      </c>
      <c r="C1744" s="3">
        <v>18259</v>
      </c>
      <c r="D1744" s="4">
        <v>40060</v>
      </c>
      <c r="E1744" t="s">
        <v>4816</v>
      </c>
      <c r="F1744" s="4" t="s">
        <v>4335</v>
      </c>
      <c r="G1744" s="5">
        <v>11725</v>
      </c>
      <c r="H1744" s="6">
        <v>0.51782360000000005</v>
      </c>
      <c r="I1744" s="7">
        <v>108.32899999999999</v>
      </c>
      <c r="J1744" s="2">
        <v>43.25</v>
      </c>
      <c r="K1744">
        <v>12</v>
      </c>
      <c r="L1744" s="2">
        <v>68.3</v>
      </c>
    </row>
    <row r="1745" spans="1:12" x14ac:dyDescent="0.25">
      <c r="A1745">
        <v>21658</v>
      </c>
      <c r="B1745" s="2">
        <v>90.228139999999996</v>
      </c>
      <c r="C1745" s="3">
        <v>3891</v>
      </c>
      <c r="D1745" s="4">
        <v>12580</v>
      </c>
      <c r="E1745" t="s">
        <v>4562</v>
      </c>
      <c r="F1745" s="4" t="s">
        <v>4361</v>
      </c>
      <c r="G1745" s="5">
        <v>2782</v>
      </c>
      <c r="H1745" s="6">
        <v>0.46640320000000002</v>
      </c>
      <c r="I1745" s="7">
        <v>117.167</v>
      </c>
      <c r="J1745" s="2">
        <v>45</v>
      </c>
      <c r="K1745">
        <v>2</v>
      </c>
    </row>
    <row r="1746" spans="1:12" x14ac:dyDescent="0.25">
      <c r="A1746">
        <v>15668</v>
      </c>
      <c r="B1746" s="2">
        <v>90.225070000000002</v>
      </c>
      <c r="C1746" s="3">
        <v>13449</v>
      </c>
      <c r="D1746" s="4">
        <v>38300</v>
      </c>
      <c r="E1746" t="s">
        <v>3244</v>
      </c>
      <c r="F1746" s="4" t="s">
        <v>3003</v>
      </c>
      <c r="G1746" s="5">
        <v>10029</v>
      </c>
      <c r="H1746" s="6">
        <v>0.52467839999999999</v>
      </c>
      <c r="I1746" s="7">
        <v>107.009</v>
      </c>
      <c r="J1746" s="2">
        <v>37.071399999999997</v>
      </c>
      <c r="K1746">
        <v>14</v>
      </c>
      <c r="L1746" s="2">
        <v>34</v>
      </c>
    </row>
    <row r="1747" spans="1:12" x14ac:dyDescent="0.25">
      <c r="A1747">
        <v>7652</v>
      </c>
      <c r="B1747" s="2">
        <v>90.218029999999999</v>
      </c>
      <c r="C1747" s="3">
        <v>26611</v>
      </c>
      <c r="D1747" s="4">
        <v>35620</v>
      </c>
      <c r="E1747" t="s">
        <v>1474</v>
      </c>
      <c r="F1747" s="4" t="s">
        <v>1341</v>
      </c>
      <c r="G1747" s="5">
        <v>19464</v>
      </c>
      <c r="H1747" s="6">
        <v>0.48263460000000002</v>
      </c>
      <c r="I1747" s="7">
        <v>114.25</v>
      </c>
      <c r="J1747" s="2">
        <v>37.799999999999997</v>
      </c>
      <c r="K1747">
        <v>15</v>
      </c>
      <c r="L1747" s="2">
        <v>38.200000000000003</v>
      </c>
    </row>
    <row r="1748" spans="1:12" x14ac:dyDescent="0.25">
      <c r="A1748">
        <v>62535</v>
      </c>
      <c r="B1748" s="2">
        <v>90.212720000000004</v>
      </c>
      <c r="C1748" s="3">
        <v>3782</v>
      </c>
      <c r="D1748" s="4">
        <v>19500</v>
      </c>
      <c r="E1748" t="s">
        <v>6562</v>
      </c>
      <c r="F1748" s="4" t="s">
        <v>11490</v>
      </c>
      <c r="G1748" s="5">
        <v>2663</v>
      </c>
      <c r="H1748" s="6">
        <v>0.52835149999999997</v>
      </c>
      <c r="I1748" s="7">
        <v>106.318</v>
      </c>
      <c r="J1748" s="2">
        <v>53</v>
      </c>
      <c r="K1748">
        <v>1</v>
      </c>
    </row>
    <row r="1749" spans="1:12" x14ac:dyDescent="0.25">
      <c r="A1749">
        <v>95318</v>
      </c>
      <c r="B1749" s="2">
        <v>90.21199</v>
      </c>
      <c r="C1749" s="3">
        <v>601</v>
      </c>
      <c r="E1749" t="s">
        <v>15859</v>
      </c>
      <c r="F1749" s="4" t="s">
        <v>15368</v>
      </c>
      <c r="G1749" s="5">
        <v>423</v>
      </c>
      <c r="H1749" s="6">
        <v>0.5448113</v>
      </c>
      <c r="I1749" s="7">
        <v>103.429</v>
      </c>
    </row>
    <row r="1750" spans="1:12" x14ac:dyDescent="0.25">
      <c r="A1750">
        <v>6371</v>
      </c>
      <c r="B1750" s="2">
        <v>90.21011</v>
      </c>
      <c r="C1750" s="3">
        <v>9762</v>
      </c>
      <c r="D1750" s="4">
        <v>35980</v>
      </c>
      <c r="E1750" t="s">
        <v>1271</v>
      </c>
      <c r="F1750" s="4" t="s">
        <v>1198</v>
      </c>
      <c r="G1750" s="5">
        <v>7414</v>
      </c>
      <c r="H1750" s="6">
        <v>0.54093060000000004</v>
      </c>
      <c r="I1750" s="7">
        <v>104.09399999999999</v>
      </c>
      <c r="J1750" s="2">
        <v>29.875</v>
      </c>
      <c r="K1750">
        <v>8</v>
      </c>
    </row>
    <row r="1751" spans="1:12" x14ac:dyDescent="0.25">
      <c r="A1751">
        <v>14564</v>
      </c>
      <c r="B1751" s="2">
        <v>90.205960000000005</v>
      </c>
      <c r="C1751" s="3">
        <v>14381</v>
      </c>
      <c r="D1751" s="4">
        <v>40380</v>
      </c>
      <c r="E1751" t="s">
        <v>2894</v>
      </c>
      <c r="F1751" s="4" t="s">
        <v>1280</v>
      </c>
      <c r="G1751" s="5">
        <v>9923</v>
      </c>
      <c r="H1751" s="6">
        <v>0.53260099999999999</v>
      </c>
      <c r="I1751" s="7">
        <v>105.515</v>
      </c>
      <c r="J1751" s="2">
        <v>42.6</v>
      </c>
      <c r="K1751">
        <v>10</v>
      </c>
      <c r="L1751" s="2">
        <v>65</v>
      </c>
    </row>
    <row r="1752" spans="1:12" x14ac:dyDescent="0.25">
      <c r="A1752">
        <v>7927</v>
      </c>
      <c r="B1752" s="2">
        <v>90.202929999999995</v>
      </c>
      <c r="C1752" s="3">
        <v>3670</v>
      </c>
      <c r="D1752" s="4">
        <v>35620</v>
      </c>
      <c r="E1752" t="s">
        <v>1555</v>
      </c>
      <c r="F1752" s="4" t="s">
        <v>1341</v>
      </c>
      <c r="G1752" s="5">
        <v>2736</v>
      </c>
      <c r="H1752" s="6">
        <v>0.4855681</v>
      </c>
      <c r="I1752" s="7">
        <v>113.611</v>
      </c>
      <c r="J1752" s="2">
        <v>17</v>
      </c>
      <c r="K1752">
        <v>1</v>
      </c>
    </row>
    <row r="1753" spans="1:12" x14ac:dyDescent="0.25">
      <c r="A1753">
        <v>78259</v>
      </c>
      <c r="B1753" s="2">
        <v>90.198729999999998</v>
      </c>
      <c r="C1753" s="3">
        <v>22582</v>
      </c>
      <c r="D1753" s="4">
        <v>41700</v>
      </c>
      <c r="E1753" t="s">
        <v>6913</v>
      </c>
      <c r="F1753" s="4" t="s">
        <v>13752</v>
      </c>
      <c r="G1753" s="5">
        <v>14781</v>
      </c>
      <c r="H1753" s="6">
        <v>0.54725659999999998</v>
      </c>
      <c r="I1753" s="7">
        <v>102.866</v>
      </c>
      <c r="J1753" s="2">
        <v>45.285699999999999</v>
      </c>
      <c r="K1753">
        <v>7</v>
      </c>
    </row>
    <row r="1754" spans="1:12" x14ac:dyDescent="0.25">
      <c r="A1754">
        <v>62712</v>
      </c>
      <c r="B1754" s="2">
        <v>90.193569999999994</v>
      </c>
      <c r="C1754" s="3">
        <v>10098</v>
      </c>
      <c r="D1754" s="4">
        <v>44100</v>
      </c>
      <c r="E1754" t="s">
        <v>76</v>
      </c>
      <c r="F1754" s="4" t="s">
        <v>11490</v>
      </c>
      <c r="G1754" s="5">
        <v>6852</v>
      </c>
      <c r="H1754" s="6">
        <v>0.51430240000000005</v>
      </c>
      <c r="I1754" s="7">
        <v>108.55200000000001</v>
      </c>
      <c r="J1754" s="2">
        <v>54</v>
      </c>
      <c r="K1754">
        <v>4</v>
      </c>
    </row>
    <row r="1755" spans="1:12" x14ac:dyDescent="0.25">
      <c r="A1755">
        <v>19352</v>
      </c>
      <c r="B1755" s="2">
        <v>90.190569999999994</v>
      </c>
      <c r="C1755" s="3">
        <v>10812</v>
      </c>
      <c r="D1755" s="4">
        <v>37980</v>
      </c>
      <c r="E1755" t="s">
        <v>4244</v>
      </c>
      <c r="F1755" s="4" t="s">
        <v>3003</v>
      </c>
      <c r="G1755" s="5">
        <v>5644</v>
      </c>
      <c r="H1755" s="6">
        <v>0.42735649999999997</v>
      </c>
      <c r="I1755" s="7">
        <v>123.508</v>
      </c>
      <c r="J1755" s="2">
        <v>53</v>
      </c>
      <c r="K1755">
        <v>4</v>
      </c>
    </row>
    <row r="1756" spans="1:12" x14ac:dyDescent="0.25">
      <c r="A1756">
        <v>3260</v>
      </c>
      <c r="B1756" s="2">
        <v>90.189089999999993</v>
      </c>
      <c r="C1756" s="3">
        <v>741</v>
      </c>
      <c r="D1756" s="4">
        <v>18180</v>
      </c>
      <c r="E1756" t="s">
        <v>570</v>
      </c>
      <c r="F1756" s="4" t="s">
        <v>520</v>
      </c>
      <c r="G1756" s="5">
        <v>570</v>
      </c>
      <c r="H1756" s="6">
        <v>0.65148859999999997</v>
      </c>
      <c r="I1756" s="7">
        <v>84.736999999999995</v>
      </c>
    </row>
    <row r="1757" spans="1:12" x14ac:dyDescent="0.25">
      <c r="A1757">
        <v>63119</v>
      </c>
      <c r="B1757" s="2">
        <v>90.183279999999996</v>
      </c>
      <c r="C1757" s="3">
        <v>33896</v>
      </c>
      <c r="D1757" s="4">
        <v>41180</v>
      </c>
      <c r="E1757" t="s">
        <v>9297</v>
      </c>
      <c r="F1757" s="4" t="s">
        <v>12102</v>
      </c>
      <c r="G1757" s="5">
        <v>23690</v>
      </c>
      <c r="H1757" s="6">
        <v>0.59913050000000001</v>
      </c>
      <c r="I1757" s="7">
        <v>93.778999999999996</v>
      </c>
      <c r="J1757" s="2">
        <v>38.482799999999997</v>
      </c>
      <c r="K1757">
        <v>58</v>
      </c>
      <c r="L1757" s="2">
        <v>42.3</v>
      </c>
    </row>
    <row r="1758" spans="1:12" x14ac:dyDescent="0.25">
      <c r="A1758">
        <v>20769</v>
      </c>
      <c r="B1758" s="2">
        <v>90.176509999999993</v>
      </c>
      <c r="C1758" s="3">
        <v>6793</v>
      </c>
      <c r="D1758" s="4">
        <v>47900</v>
      </c>
      <c r="E1758" t="s">
        <v>4428</v>
      </c>
      <c r="F1758" s="4" t="s">
        <v>4361</v>
      </c>
      <c r="G1758" s="5">
        <v>4631</v>
      </c>
      <c r="H1758" s="6">
        <v>0.42042760000000001</v>
      </c>
      <c r="I1758" s="7">
        <v>124.57599999999999</v>
      </c>
      <c r="J1758" s="2">
        <v>42.25</v>
      </c>
      <c r="K1758">
        <v>4</v>
      </c>
    </row>
    <row r="1759" spans="1:12" x14ac:dyDescent="0.25">
      <c r="A1759">
        <v>80920</v>
      </c>
      <c r="B1759" s="2">
        <v>90.169669999999996</v>
      </c>
      <c r="C1759" s="3">
        <v>38319</v>
      </c>
      <c r="D1759" s="4">
        <v>17820</v>
      </c>
      <c r="E1759" t="s">
        <v>14565</v>
      </c>
      <c r="F1759" s="4" t="s">
        <v>14477</v>
      </c>
      <c r="G1759" s="5">
        <v>23955</v>
      </c>
      <c r="H1759" s="6">
        <v>0.5339372</v>
      </c>
      <c r="I1759" s="7">
        <v>104.84</v>
      </c>
      <c r="J1759" s="2">
        <v>36.799999999999997</v>
      </c>
      <c r="K1759">
        <v>20</v>
      </c>
      <c r="L1759" s="2">
        <v>32.6</v>
      </c>
    </row>
    <row r="1760" spans="1:12" x14ac:dyDescent="0.25">
      <c r="A1760">
        <v>20758</v>
      </c>
      <c r="B1760" s="2">
        <v>90.163830000000004</v>
      </c>
      <c r="C1760" s="3">
        <v>486</v>
      </c>
      <c r="D1760" s="4">
        <v>12580</v>
      </c>
      <c r="E1760" t="s">
        <v>868</v>
      </c>
      <c r="F1760" s="4" t="s">
        <v>4361</v>
      </c>
      <c r="G1760" s="5">
        <v>425</v>
      </c>
      <c r="H1760" s="6">
        <v>0.2981221</v>
      </c>
      <c r="I1760" s="7">
        <v>145.56800000000001</v>
      </c>
    </row>
    <row r="1761" spans="1:12" x14ac:dyDescent="0.25">
      <c r="A1761">
        <v>1590</v>
      </c>
      <c r="B1761" s="2">
        <v>90.162289999999999</v>
      </c>
      <c r="C1761" s="3">
        <v>9013</v>
      </c>
      <c r="D1761" s="4">
        <v>49340</v>
      </c>
      <c r="E1761" t="s">
        <v>204</v>
      </c>
      <c r="F1761" s="4" t="s">
        <v>21</v>
      </c>
      <c r="G1761" s="5">
        <v>5995</v>
      </c>
      <c r="H1761" s="6">
        <v>0.45263510000000001</v>
      </c>
      <c r="I1761" s="7">
        <v>118.831</v>
      </c>
      <c r="J1761" s="2">
        <v>33.5</v>
      </c>
      <c r="K1761">
        <v>4</v>
      </c>
    </row>
    <row r="1762" spans="1:12" x14ac:dyDescent="0.25">
      <c r="A1762">
        <v>68022</v>
      </c>
      <c r="B1762" s="2">
        <v>90.158230000000003</v>
      </c>
      <c r="C1762" s="3">
        <v>17070</v>
      </c>
      <c r="D1762" s="4">
        <v>36540</v>
      </c>
      <c r="E1762" t="s">
        <v>5167</v>
      </c>
      <c r="F1762" s="4" t="s">
        <v>12738</v>
      </c>
      <c r="G1762" s="5">
        <v>10906</v>
      </c>
      <c r="H1762" s="6">
        <v>0.51898040000000001</v>
      </c>
      <c r="I1762" s="7">
        <v>107.358</v>
      </c>
      <c r="J1762" s="2">
        <v>47.571399999999997</v>
      </c>
      <c r="K1762">
        <v>7</v>
      </c>
    </row>
    <row r="1763" spans="1:12" x14ac:dyDescent="0.25">
      <c r="A1763">
        <v>1754</v>
      </c>
      <c r="B1763" s="2">
        <v>90.153829999999999</v>
      </c>
      <c r="C1763" s="3">
        <v>10314</v>
      </c>
      <c r="D1763" s="4">
        <v>14460</v>
      </c>
      <c r="E1763" t="s">
        <v>224</v>
      </c>
      <c r="F1763" s="4" t="s">
        <v>21</v>
      </c>
      <c r="G1763" s="5">
        <v>7539</v>
      </c>
      <c r="H1763" s="6">
        <v>0.50245390000000001</v>
      </c>
      <c r="I1763" s="7">
        <v>110.203</v>
      </c>
      <c r="J1763" s="2">
        <v>43.25</v>
      </c>
      <c r="K1763">
        <v>12</v>
      </c>
      <c r="L1763" s="2">
        <v>68.3</v>
      </c>
    </row>
    <row r="1764" spans="1:12" x14ac:dyDescent="0.25">
      <c r="A1764">
        <v>11710</v>
      </c>
      <c r="B1764" s="2">
        <v>90.146140000000003</v>
      </c>
      <c r="C1764" s="3">
        <v>35151</v>
      </c>
      <c r="D1764" s="4">
        <v>35620</v>
      </c>
      <c r="E1764" t="s">
        <v>1974</v>
      </c>
      <c r="F1764" s="4" t="s">
        <v>1280</v>
      </c>
      <c r="G1764" s="5">
        <v>24603</v>
      </c>
      <c r="H1764" s="6">
        <v>0.43941799999999998</v>
      </c>
      <c r="I1764" s="7">
        <v>121.07599999999999</v>
      </c>
      <c r="J1764" s="2">
        <v>43.538499999999999</v>
      </c>
      <c r="K1764">
        <v>13</v>
      </c>
      <c r="L1764" s="2">
        <v>69.5</v>
      </c>
    </row>
    <row r="1765" spans="1:12" x14ac:dyDescent="0.25">
      <c r="A1765">
        <v>5648</v>
      </c>
      <c r="B1765" s="2">
        <v>90.140180000000001</v>
      </c>
      <c r="C1765" s="3">
        <v>351</v>
      </c>
      <c r="D1765" s="4">
        <v>12740</v>
      </c>
      <c r="E1765" t="s">
        <v>894</v>
      </c>
      <c r="F1765" s="4" t="s">
        <v>1030</v>
      </c>
      <c r="G1765" s="5">
        <v>257</v>
      </c>
      <c r="H1765" s="6">
        <v>0.69379840000000004</v>
      </c>
      <c r="I1765" s="7">
        <v>77.082999999999998</v>
      </c>
    </row>
    <row r="1766" spans="1:12" x14ac:dyDescent="0.25">
      <c r="A1766">
        <v>22303</v>
      </c>
      <c r="B1766" s="2">
        <v>90.137550000000005</v>
      </c>
      <c r="C1766" s="3">
        <v>13854</v>
      </c>
      <c r="D1766" s="4">
        <v>47900</v>
      </c>
      <c r="E1766" t="s">
        <v>3522</v>
      </c>
      <c r="F1766" s="4" t="s">
        <v>4335</v>
      </c>
      <c r="G1766" s="5">
        <v>10777</v>
      </c>
      <c r="H1766" s="6">
        <v>0.5820729</v>
      </c>
      <c r="I1766" s="7">
        <v>96.367999999999995</v>
      </c>
      <c r="J1766" s="2">
        <v>40.906300000000002</v>
      </c>
      <c r="K1766">
        <v>32</v>
      </c>
      <c r="L1766" s="2">
        <v>56.1</v>
      </c>
    </row>
    <row r="1767" spans="1:12" x14ac:dyDescent="0.25">
      <c r="A1767">
        <v>24957</v>
      </c>
      <c r="B1767" s="2">
        <v>90.134929999999997</v>
      </c>
      <c r="C1767" s="3">
        <v>268</v>
      </c>
      <c r="E1767" t="s">
        <v>5214</v>
      </c>
      <c r="F1767" s="4" t="s">
        <v>5144</v>
      </c>
      <c r="G1767" s="5">
        <v>197</v>
      </c>
      <c r="H1767" s="6">
        <v>0.42424240000000002</v>
      </c>
      <c r="I1767" s="7">
        <v>123.636</v>
      </c>
    </row>
    <row r="1768" spans="1:12" x14ac:dyDescent="0.25">
      <c r="A1768">
        <v>21075</v>
      </c>
      <c r="B1768" s="2">
        <v>90.130420000000001</v>
      </c>
      <c r="C1768" s="3">
        <v>28613</v>
      </c>
      <c r="D1768" s="4">
        <v>12580</v>
      </c>
      <c r="E1768" t="s">
        <v>4481</v>
      </c>
      <c r="F1768" s="4" t="s">
        <v>4361</v>
      </c>
      <c r="G1768" s="5">
        <v>18594</v>
      </c>
      <c r="H1768" s="6">
        <v>0.52164560000000004</v>
      </c>
      <c r="I1768" s="7">
        <v>106.774</v>
      </c>
      <c r="J1768" s="2">
        <v>37.8889</v>
      </c>
      <c r="K1768">
        <v>18</v>
      </c>
      <c r="L1768" s="2">
        <v>38.700000000000003</v>
      </c>
    </row>
    <row r="1769" spans="1:12" x14ac:dyDescent="0.25">
      <c r="A1769">
        <v>43002</v>
      </c>
      <c r="B1769" s="2">
        <v>90.125429999999994</v>
      </c>
      <c r="C1769" s="3">
        <v>2753</v>
      </c>
      <c r="D1769" s="4">
        <v>18140</v>
      </c>
      <c r="E1769" t="s">
        <v>8296</v>
      </c>
      <c r="F1769" s="4" t="s">
        <v>8295</v>
      </c>
      <c r="G1769" s="5">
        <v>2253</v>
      </c>
      <c r="H1769" s="6">
        <v>0.64862470000000005</v>
      </c>
      <c r="I1769" s="7">
        <v>84.811000000000007</v>
      </c>
      <c r="J1769" s="2">
        <v>41</v>
      </c>
      <c r="K1769">
        <v>1</v>
      </c>
    </row>
    <row r="1770" spans="1:12" x14ac:dyDescent="0.25">
      <c r="A1770">
        <v>80138</v>
      </c>
      <c r="B1770" s="2">
        <v>90.12012</v>
      </c>
      <c r="C1770" s="3">
        <v>30693</v>
      </c>
      <c r="D1770" s="4">
        <v>19740</v>
      </c>
      <c r="E1770" t="s">
        <v>3396</v>
      </c>
      <c r="F1770" s="4" t="s">
        <v>14477</v>
      </c>
      <c r="G1770" s="5">
        <v>19955</v>
      </c>
      <c r="H1770" s="6">
        <v>0.47795149999999997</v>
      </c>
      <c r="I1770" s="7">
        <v>114.291</v>
      </c>
      <c r="J1770" s="2">
        <v>41.333300000000001</v>
      </c>
      <c r="K1770">
        <v>9</v>
      </c>
    </row>
    <row r="1771" spans="1:12" x14ac:dyDescent="0.25">
      <c r="A1771">
        <v>8035</v>
      </c>
      <c r="B1771" s="2">
        <v>90.114069999999998</v>
      </c>
      <c r="C1771" s="3">
        <v>7581</v>
      </c>
      <c r="D1771" s="4">
        <v>37980</v>
      </c>
      <c r="E1771" t="s">
        <v>1594</v>
      </c>
      <c r="F1771" s="4" t="s">
        <v>1341</v>
      </c>
      <c r="G1771" s="5">
        <v>5314</v>
      </c>
      <c r="H1771" s="6">
        <v>0.51449</v>
      </c>
      <c r="I1771" s="7">
        <v>107.974</v>
      </c>
      <c r="J1771" s="2">
        <v>40</v>
      </c>
      <c r="K1771">
        <v>8</v>
      </c>
    </row>
    <row r="1772" spans="1:12" x14ac:dyDescent="0.25">
      <c r="A1772">
        <v>97232</v>
      </c>
      <c r="B1772" s="2">
        <v>90.110569999999996</v>
      </c>
      <c r="C1772" s="3">
        <v>11838</v>
      </c>
      <c r="D1772" s="4">
        <v>38900</v>
      </c>
      <c r="E1772" t="s">
        <v>765</v>
      </c>
      <c r="F1772" s="4" t="s">
        <v>16170</v>
      </c>
      <c r="G1772" s="5">
        <v>9312</v>
      </c>
      <c r="H1772" s="6">
        <v>0.61103949999999996</v>
      </c>
      <c r="I1772" s="7">
        <v>91.25</v>
      </c>
      <c r="J1772" s="2">
        <v>33.933300000000003</v>
      </c>
      <c r="K1772">
        <v>45</v>
      </c>
      <c r="L1772" s="2">
        <v>18.2</v>
      </c>
    </row>
    <row r="1773" spans="1:12" x14ac:dyDescent="0.25">
      <c r="A1773">
        <v>50014</v>
      </c>
      <c r="B1773" s="2">
        <v>90.105580000000003</v>
      </c>
      <c r="C1773" s="3">
        <v>28398</v>
      </c>
      <c r="D1773" s="4">
        <v>11180</v>
      </c>
      <c r="E1773" t="s">
        <v>9597</v>
      </c>
      <c r="F1773" s="4" t="s">
        <v>9593</v>
      </c>
      <c r="G1773" s="5">
        <v>11564</v>
      </c>
      <c r="H1773" s="6">
        <v>0.65032420000000002</v>
      </c>
      <c r="I1773" s="7">
        <v>84.453000000000003</v>
      </c>
      <c r="J1773" s="2">
        <v>45.666699999999999</v>
      </c>
      <c r="K1773">
        <v>33</v>
      </c>
      <c r="L1773" s="2">
        <v>79.3</v>
      </c>
    </row>
    <row r="1774" spans="1:12" x14ac:dyDescent="0.25">
      <c r="A1774">
        <v>29466</v>
      </c>
      <c r="B1774" s="2">
        <v>90.097880000000004</v>
      </c>
      <c r="C1774" s="3">
        <v>30673</v>
      </c>
      <c r="D1774" s="4">
        <v>16700</v>
      </c>
      <c r="E1774" t="s">
        <v>3243</v>
      </c>
      <c r="F1774" s="4" t="s">
        <v>6130</v>
      </c>
      <c r="G1774" s="5">
        <v>20572</v>
      </c>
      <c r="H1774" s="6">
        <v>0.56319269999999999</v>
      </c>
      <c r="I1774" s="7">
        <v>99.463999999999999</v>
      </c>
      <c r="J1774" s="2">
        <v>36.5</v>
      </c>
      <c r="K1774">
        <v>12</v>
      </c>
      <c r="L1774" s="2">
        <v>30.6</v>
      </c>
    </row>
    <row r="1775" spans="1:12" x14ac:dyDescent="0.25">
      <c r="A1775">
        <v>6084</v>
      </c>
      <c r="B1775" s="2">
        <v>90.090509999999995</v>
      </c>
      <c r="C1775" s="3">
        <v>15064</v>
      </c>
      <c r="D1775" s="4">
        <v>25540</v>
      </c>
      <c r="E1775" t="s">
        <v>1222</v>
      </c>
      <c r="F1775" s="4" t="s">
        <v>1198</v>
      </c>
      <c r="G1775" s="5">
        <v>10220</v>
      </c>
      <c r="H1775" s="6">
        <v>0.44060670000000002</v>
      </c>
      <c r="I1775" s="7">
        <v>120.63800000000001</v>
      </c>
      <c r="J1775" s="2">
        <v>34.363599999999998</v>
      </c>
      <c r="K1775">
        <v>11</v>
      </c>
      <c r="L1775" s="2">
        <v>20.100000000000001</v>
      </c>
    </row>
    <row r="1776" spans="1:12" x14ac:dyDescent="0.25">
      <c r="A1776">
        <v>48309</v>
      </c>
      <c r="B1776" s="2">
        <v>90.083269999999999</v>
      </c>
      <c r="C1776" s="3">
        <v>29839</v>
      </c>
      <c r="D1776" s="4">
        <v>19820</v>
      </c>
      <c r="E1776" t="s">
        <v>458</v>
      </c>
      <c r="F1776" s="4" t="s">
        <v>9106</v>
      </c>
      <c r="G1776" s="5">
        <v>20049</v>
      </c>
      <c r="H1776" s="6">
        <v>0.53910230000000003</v>
      </c>
      <c r="I1776" s="7">
        <v>103.571</v>
      </c>
      <c r="J1776" s="2">
        <v>29.058800000000002</v>
      </c>
      <c r="K1776">
        <v>17</v>
      </c>
      <c r="L1776" s="2">
        <v>4.5</v>
      </c>
    </row>
    <row r="1777" spans="1:12" x14ac:dyDescent="0.25">
      <c r="A1777">
        <v>19454</v>
      </c>
      <c r="B1777" s="2">
        <v>90.073580000000007</v>
      </c>
      <c r="C1777" s="3">
        <v>29170</v>
      </c>
      <c r="D1777" s="4">
        <v>37980</v>
      </c>
      <c r="E1777" t="s">
        <v>4264</v>
      </c>
      <c r="F1777" s="4" t="s">
        <v>3003</v>
      </c>
      <c r="G1777" s="5">
        <v>20444</v>
      </c>
      <c r="H1777" s="6">
        <v>0.51758380000000004</v>
      </c>
      <c r="I1777" s="7">
        <v>107.25700000000001</v>
      </c>
      <c r="J1777" s="2">
        <v>45.307699999999997</v>
      </c>
      <c r="K1777">
        <v>13</v>
      </c>
      <c r="L1777" s="2">
        <v>78.099999999999994</v>
      </c>
    </row>
    <row r="1778" spans="1:12" x14ac:dyDescent="0.25">
      <c r="A1778">
        <v>94403</v>
      </c>
      <c r="B1778" s="2">
        <v>90.06165</v>
      </c>
      <c r="C1778" s="3">
        <v>40032</v>
      </c>
      <c r="D1778" s="4">
        <v>41860</v>
      </c>
      <c r="E1778" t="s">
        <v>6739</v>
      </c>
      <c r="F1778" s="4" t="s">
        <v>15368</v>
      </c>
      <c r="G1778" s="5">
        <v>29325</v>
      </c>
      <c r="H1778" s="6">
        <v>0.48801369999999999</v>
      </c>
      <c r="I1778" s="7">
        <v>112.313</v>
      </c>
      <c r="J1778" s="2">
        <v>33.674399999999999</v>
      </c>
      <c r="K1778">
        <v>43</v>
      </c>
      <c r="L1778" s="2">
        <v>17.2</v>
      </c>
    </row>
    <row r="1779" spans="1:12" x14ac:dyDescent="0.25">
      <c r="A1779">
        <v>7444</v>
      </c>
      <c r="B1779" s="2">
        <v>90.052679999999995</v>
      </c>
      <c r="C1779" s="3">
        <v>10807</v>
      </c>
      <c r="D1779" s="4">
        <v>35620</v>
      </c>
      <c r="E1779" t="s">
        <v>1433</v>
      </c>
      <c r="F1779" s="4" t="s">
        <v>1341</v>
      </c>
      <c r="G1779" s="5">
        <v>8218</v>
      </c>
      <c r="H1779" s="6">
        <v>0.42535590000000001</v>
      </c>
      <c r="I1779" s="7">
        <v>123.01900000000001</v>
      </c>
      <c r="J1779" s="2">
        <v>31.666699999999999</v>
      </c>
      <c r="K1779">
        <v>6</v>
      </c>
    </row>
    <row r="1780" spans="1:12" x14ac:dyDescent="0.25">
      <c r="A1780">
        <v>3782</v>
      </c>
      <c r="B1780" s="2">
        <v>90.050169999999994</v>
      </c>
      <c r="C1780" s="3">
        <v>2927</v>
      </c>
      <c r="D1780" s="4">
        <v>17200</v>
      </c>
      <c r="E1780" t="s">
        <v>644</v>
      </c>
      <c r="F1780" s="4" t="s">
        <v>520</v>
      </c>
      <c r="G1780" s="5">
        <v>2221</v>
      </c>
      <c r="H1780" s="6">
        <v>0.58055809999999997</v>
      </c>
      <c r="I1780" s="7">
        <v>96.195999999999998</v>
      </c>
      <c r="J1780" s="2">
        <v>29.5</v>
      </c>
      <c r="K1780">
        <v>2</v>
      </c>
    </row>
    <row r="1781" spans="1:12" x14ac:dyDescent="0.25">
      <c r="A1781">
        <v>15044</v>
      </c>
      <c r="B1781" s="2">
        <v>90.045069999999996</v>
      </c>
      <c r="C1781" s="3">
        <v>27319</v>
      </c>
      <c r="D1781" s="4">
        <v>38300</v>
      </c>
      <c r="E1781" t="s">
        <v>3028</v>
      </c>
      <c r="F1781" s="4" t="s">
        <v>3003</v>
      </c>
      <c r="G1781" s="5">
        <v>19146</v>
      </c>
      <c r="H1781" s="6">
        <v>0.5005484</v>
      </c>
      <c r="I1781" s="7">
        <v>109.986</v>
      </c>
      <c r="J1781" s="2">
        <v>36.681800000000003</v>
      </c>
      <c r="K1781">
        <v>22</v>
      </c>
      <c r="L1781" s="2">
        <v>31.7</v>
      </c>
    </row>
    <row r="1782" spans="1:12" x14ac:dyDescent="0.25">
      <c r="A1782">
        <v>8829</v>
      </c>
      <c r="B1782" s="2">
        <v>90.039860000000004</v>
      </c>
      <c r="C1782" s="3">
        <v>3691</v>
      </c>
      <c r="D1782" s="4">
        <v>35620</v>
      </c>
      <c r="E1782" t="s">
        <v>1760</v>
      </c>
      <c r="F1782" s="4" t="s">
        <v>1341</v>
      </c>
      <c r="G1782" s="5">
        <v>2599</v>
      </c>
      <c r="H1782" s="6">
        <v>0.47115390000000001</v>
      </c>
      <c r="I1782" s="7">
        <v>115.065</v>
      </c>
      <c r="J1782" s="2">
        <v>44.8</v>
      </c>
      <c r="K1782">
        <v>5</v>
      </c>
    </row>
    <row r="1783" spans="1:12" x14ac:dyDescent="0.25">
      <c r="A1783">
        <v>20137</v>
      </c>
      <c r="B1783" s="2">
        <v>90.038970000000006</v>
      </c>
      <c r="C1783" s="3">
        <v>1455</v>
      </c>
      <c r="D1783" s="4">
        <v>47900</v>
      </c>
      <c r="E1783" t="s">
        <v>4346</v>
      </c>
      <c r="F1783" s="4" t="s">
        <v>4335</v>
      </c>
      <c r="G1783" s="5">
        <v>1088</v>
      </c>
      <c r="H1783" s="6">
        <v>0.3939394</v>
      </c>
      <c r="I1783" s="7">
        <v>128.405</v>
      </c>
      <c r="J1783" s="2">
        <v>37.333300000000001</v>
      </c>
      <c r="K1783">
        <v>3</v>
      </c>
    </row>
    <row r="1784" spans="1:12" x14ac:dyDescent="0.25">
      <c r="A1784">
        <v>12211</v>
      </c>
      <c r="B1784" s="2">
        <v>90.036680000000004</v>
      </c>
      <c r="C1784" s="3">
        <v>11503</v>
      </c>
      <c r="D1784" s="4">
        <v>10580</v>
      </c>
      <c r="E1784" t="s">
        <v>1168</v>
      </c>
      <c r="F1784" s="4" t="s">
        <v>1280</v>
      </c>
      <c r="G1784" s="5">
        <v>8512</v>
      </c>
      <c r="H1784" s="6">
        <v>0.49107139999999999</v>
      </c>
      <c r="I1784" s="7">
        <v>111.61499999999999</v>
      </c>
      <c r="J1784" s="2">
        <v>31.636399999999998</v>
      </c>
      <c r="K1784">
        <v>11</v>
      </c>
      <c r="L1784" s="2">
        <v>10.199999999999999</v>
      </c>
    </row>
    <row r="1785" spans="1:12" x14ac:dyDescent="0.25">
      <c r="A1785">
        <v>21770</v>
      </c>
      <c r="B1785" s="2">
        <v>90.033760000000001</v>
      </c>
      <c r="C1785" s="3">
        <v>5456</v>
      </c>
      <c r="D1785" s="4">
        <v>47900</v>
      </c>
      <c r="E1785" t="s">
        <v>4598</v>
      </c>
      <c r="F1785" s="4" t="s">
        <v>4361</v>
      </c>
      <c r="G1785" s="5">
        <v>3680</v>
      </c>
      <c r="H1785" s="6">
        <v>0.4190217</v>
      </c>
      <c r="I1785" s="7">
        <v>123.96299999999999</v>
      </c>
      <c r="J1785" s="2">
        <v>59</v>
      </c>
      <c r="K1785">
        <v>2</v>
      </c>
    </row>
    <row r="1786" spans="1:12" x14ac:dyDescent="0.25">
      <c r="A1786">
        <v>35741</v>
      </c>
      <c r="B1786" s="2">
        <v>90.03237</v>
      </c>
      <c r="C1786" s="3">
        <v>3032</v>
      </c>
      <c r="D1786" s="4">
        <v>26620</v>
      </c>
      <c r="E1786" t="s">
        <v>7134</v>
      </c>
      <c r="F1786" s="4" t="s">
        <v>7027</v>
      </c>
      <c r="G1786" s="5">
        <v>2145</v>
      </c>
      <c r="H1786" s="6">
        <v>0.48089470000000001</v>
      </c>
      <c r="I1786" s="7">
        <v>113.25</v>
      </c>
      <c r="J1786" s="2">
        <v>72.5</v>
      </c>
      <c r="K1786">
        <v>2</v>
      </c>
    </row>
    <row r="1787" spans="1:12" x14ac:dyDescent="0.25">
      <c r="A1787">
        <v>12495</v>
      </c>
      <c r="B1787" s="2">
        <v>90.031779999999998</v>
      </c>
      <c r="C1787" s="3">
        <v>293</v>
      </c>
      <c r="D1787" s="4">
        <v>28740</v>
      </c>
      <c r="E1787" t="s">
        <v>2250</v>
      </c>
      <c r="F1787" s="4" t="s">
        <v>1280</v>
      </c>
      <c r="G1787" s="5">
        <v>264</v>
      </c>
      <c r="H1787" s="6">
        <v>0.4075472</v>
      </c>
      <c r="I1787" s="7">
        <v>125.90900000000001</v>
      </c>
      <c r="J1787" s="2">
        <v>24</v>
      </c>
      <c r="K1787">
        <v>1</v>
      </c>
    </row>
    <row r="1788" spans="1:12" x14ac:dyDescent="0.25">
      <c r="A1788">
        <v>21624</v>
      </c>
      <c r="B1788" s="2">
        <v>90.031679999999994</v>
      </c>
      <c r="C1788" s="3">
        <v>119</v>
      </c>
      <c r="D1788" s="4">
        <v>20660</v>
      </c>
      <c r="E1788" t="s">
        <v>4545</v>
      </c>
      <c r="F1788" s="4" t="s">
        <v>4361</v>
      </c>
      <c r="G1788" s="5">
        <v>108</v>
      </c>
      <c r="H1788" s="6">
        <v>0.69724770000000003</v>
      </c>
      <c r="I1788" s="7">
        <v>75.832999999999998</v>
      </c>
    </row>
    <row r="1789" spans="1:12" x14ac:dyDescent="0.25">
      <c r="A1789">
        <v>19075</v>
      </c>
      <c r="B1789" s="2">
        <v>90.030479999999997</v>
      </c>
      <c r="C1789" s="3">
        <v>7540</v>
      </c>
      <c r="D1789" s="4">
        <v>37980</v>
      </c>
      <c r="E1789" t="s">
        <v>4216</v>
      </c>
      <c r="F1789" s="4" t="s">
        <v>3003</v>
      </c>
      <c r="G1789" s="5">
        <v>4967</v>
      </c>
      <c r="H1789" s="6">
        <v>0.52153780000000005</v>
      </c>
      <c r="I1789" s="7">
        <v>106.19</v>
      </c>
      <c r="J1789" s="2">
        <v>39.666699999999999</v>
      </c>
      <c r="K1789">
        <v>12</v>
      </c>
      <c r="L1789" s="2">
        <v>48.7</v>
      </c>
    </row>
    <row r="1790" spans="1:12" x14ac:dyDescent="0.25">
      <c r="A1790">
        <v>2635</v>
      </c>
      <c r="B1790" s="2">
        <v>90.028710000000004</v>
      </c>
      <c r="C1790" s="3">
        <v>3282</v>
      </c>
      <c r="D1790" s="4">
        <v>12700</v>
      </c>
      <c r="E1790" t="s">
        <v>408</v>
      </c>
      <c r="F1790" s="4" t="s">
        <v>21</v>
      </c>
      <c r="G1790" s="5">
        <v>2443</v>
      </c>
      <c r="H1790" s="6">
        <v>0.55178059999999995</v>
      </c>
      <c r="I1790" s="7">
        <v>100.92700000000001</v>
      </c>
      <c r="J1790" s="2">
        <v>34.5</v>
      </c>
      <c r="K1790">
        <v>2</v>
      </c>
    </row>
    <row r="1791" spans="1:12" x14ac:dyDescent="0.25">
      <c r="A1791">
        <v>10984</v>
      </c>
      <c r="B1791" s="2">
        <v>90.027609999999996</v>
      </c>
      <c r="C1791" s="3">
        <v>3117</v>
      </c>
      <c r="D1791" s="4">
        <v>35620</v>
      </c>
      <c r="E1791" t="s">
        <v>1881</v>
      </c>
      <c r="F1791" s="4" t="s">
        <v>1280</v>
      </c>
      <c r="G1791" s="5">
        <v>2168</v>
      </c>
      <c r="H1791" s="6">
        <v>0.4269249</v>
      </c>
      <c r="I1791" s="7">
        <v>122.5</v>
      </c>
      <c r="J1791" s="2">
        <v>57</v>
      </c>
      <c r="K1791">
        <v>1</v>
      </c>
    </row>
    <row r="1792" spans="1:12" x14ac:dyDescent="0.25">
      <c r="A1792">
        <v>7935</v>
      </c>
      <c r="B1792" s="2">
        <v>90.027019999999993</v>
      </c>
      <c r="C1792" s="3">
        <v>407</v>
      </c>
      <c r="D1792" s="4">
        <v>35620</v>
      </c>
      <c r="E1792" t="s">
        <v>1560</v>
      </c>
      <c r="F1792" s="4" t="s">
        <v>1341</v>
      </c>
      <c r="G1792" s="5">
        <v>277</v>
      </c>
      <c r="H1792" s="6">
        <v>0.49097469999999999</v>
      </c>
      <c r="I1792" s="7">
        <v>111.429</v>
      </c>
    </row>
    <row r="1793" spans="1:12" x14ac:dyDescent="0.25">
      <c r="A1793">
        <v>7605</v>
      </c>
      <c r="B1793" s="2">
        <v>90.025409999999994</v>
      </c>
      <c r="C1793" s="3">
        <v>9135</v>
      </c>
      <c r="D1793" s="4">
        <v>35620</v>
      </c>
      <c r="E1793" t="s">
        <v>1452</v>
      </c>
      <c r="F1793" s="4" t="s">
        <v>1341</v>
      </c>
      <c r="G1793" s="5">
        <v>6477</v>
      </c>
      <c r="H1793" s="6">
        <v>0.58885290000000001</v>
      </c>
      <c r="I1793" s="7">
        <v>94.5</v>
      </c>
      <c r="J1793" s="2">
        <v>22.3</v>
      </c>
      <c r="K1793">
        <v>10</v>
      </c>
      <c r="L1793" s="2">
        <v>0.3</v>
      </c>
    </row>
    <row r="1794" spans="1:12" x14ac:dyDescent="0.25">
      <c r="A1794">
        <v>95131</v>
      </c>
      <c r="B1794" s="2">
        <v>90.018749999999997</v>
      </c>
      <c r="C1794" s="3">
        <v>29659</v>
      </c>
      <c r="D1794" s="4">
        <v>41940</v>
      </c>
      <c r="E1794" t="s">
        <v>12003</v>
      </c>
      <c r="F1794" s="4" t="s">
        <v>15368</v>
      </c>
      <c r="G1794" s="5">
        <v>21292</v>
      </c>
      <c r="H1794" s="6">
        <v>0.50692709999999996</v>
      </c>
      <c r="I1794" s="7">
        <v>108.63500000000001</v>
      </c>
      <c r="J1794" s="2">
        <v>36.5</v>
      </c>
      <c r="K1794">
        <v>6</v>
      </c>
    </row>
    <row r="1795" spans="1:12" x14ac:dyDescent="0.25">
      <c r="A1795">
        <v>98333</v>
      </c>
      <c r="B1795" s="2">
        <v>90.013069999999999</v>
      </c>
      <c r="C1795" s="3">
        <v>3555</v>
      </c>
      <c r="D1795" s="4">
        <v>42660</v>
      </c>
      <c r="E1795" t="s">
        <v>16407</v>
      </c>
      <c r="F1795" s="4" t="s">
        <v>16344</v>
      </c>
      <c r="G1795" s="5">
        <v>2453</v>
      </c>
      <c r="H1795" s="6">
        <v>0.52955560000000002</v>
      </c>
      <c r="I1795" s="7">
        <v>104.667</v>
      </c>
      <c r="J1795" s="2">
        <v>40</v>
      </c>
      <c r="K1795">
        <v>1</v>
      </c>
    </row>
    <row r="1796" spans="1:12" x14ac:dyDescent="0.25">
      <c r="A1796">
        <v>20629</v>
      </c>
      <c r="B1796" s="2">
        <v>90.012429999999995</v>
      </c>
      <c r="C1796" s="3">
        <v>263</v>
      </c>
      <c r="D1796" s="4">
        <v>47900</v>
      </c>
      <c r="E1796" t="s">
        <v>4380</v>
      </c>
      <c r="F1796" s="4" t="s">
        <v>4361</v>
      </c>
      <c r="G1796" s="5">
        <v>244</v>
      </c>
      <c r="H1796" s="6">
        <v>0.2459016</v>
      </c>
      <c r="I1796" s="7">
        <v>153.654</v>
      </c>
      <c r="J1796" s="2">
        <v>49</v>
      </c>
      <c r="K1796">
        <v>1</v>
      </c>
    </row>
    <row r="1797" spans="1:12" x14ac:dyDescent="0.25">
      <c r="A1797">
        <v>23129</v>
      </c>
      <c r="B1797" s="2">
        <v>90.012309999999999</v>
      </c>
      <c r="C1797" s="3">
        <v>333</v>
      </c>
      <c r="D1797" s="4">
        <v>40060</v>
      </c>
      <c r="E1797" t="s">
        <v>4824</v>
      </c>
      <c r="F1797" s="4" t="s">
        <v>4335</v>
      </c>
      <c r="G1797" s="5">
        <v>232</v>
      </c>
      <c r="H1797" s="6">
        <v>0.49785410000000002</v>
      </c>
      <c r="I1797" s="7">
        <v>110.03700000000001</v>
      </c>
    </row>
    <row r="1798" spans="1:12" x14ac:dyDescent="0.25">
      <c r="A1798">
        <v>11040</v>
      </c>
      <c r="B1798" s="2">
        <v>90.005380000000002</v>
      </c>
      <c r="C1798" s="3">
        <v>40798</v>
      </c>
      <c r="D1798" s="4">
        <v>35620</v>
      </c>
      <c r="E1798" t="s">
        <v>1896</v>
      </c>
      <c r="F1798" s="4" t="s">
        <v>1280</v>
      </c>
      <c r="G1798" s="5">
        <v>28784</v>
      </c>
      <c r="H1798" s="6">
        <v>0.45284000000000002</v>
      </c>
      <c r="I1798" s="7">
        <v>117.813</v>
      </c>
      <c r="J1798" s="2">
        <v>33.565199999999997</v>
      </c>
      <c r="K1798">
        <v>23</v>
      </c>
      <c r="L1798" s="2">
        <v>16.600000000000001</v>
      </c>
    </row>
    <row r="1799" spans="1:12" x14ac:dyDescent="0.25">
      <c r="A1799">
        <v>77586</v>
      </c>
      <c r="B1799" s="2">
        <v>89.994990000000001</v>
      </c>
      <c r="C1799" s="3">
        <v>22114</v>
      </c>
      <c r="D1799" s="4">
        <v>26420</v>
      </c>
      <c r="E1799" t="s">
        <v>689</v>
      </c>
      <c r="F1799" s="4" t="s">
        <v>13752</v>
      </c>
      <c r="G1799" s="5">
        <v>14630</v>
      </c>
      <c r="H1799" s="6">
        <v>0.4766917</v>
      </c>
      <c r="I1799" s="7">
        <v>113.678</v>
      </c>
      <c r="J1799" s="2">
        <v>42</v>
      </c>
      <c r="K1799">
        <v>10</v>
      </c>
      <c r="L1799" s="2">
        <v>61.8</v>
      </c>
    </row>
    <row r="1800" spans="1:12" x14ac:dyDescent="0.25">
      <c r="A1800">
        <v>12498</v>
      </c>
      <c r="B1800" s="2">
        <v>89.990520000000004</v>
      </c>
      <c r="C1800" s="3">
        <v>4800</v>
      </c>
      <c r="D1800" s="4">
        <v>28740</v>
      </c>
      <c r="E1800" t="s">
        <v>585</v>
      </c>
      <c r="F1800" s="4" t="s">
        <v>1280</v>
      </c>
      <c r="G1800" s="5">
        <v>3984</v>
      </c>
      <c r="H1800" s="6">
        <v>0.58594729999999995</v>
      </c>
      <c r="I1800" s="7">
        <v>94.796000000000006</v>
      </c>
      <c r="J1800" s="2">
        <v>45.5</v>
      </c>
      <c r="K1800">
        <v>10</v>
      </c>
      <c r="L1800" s="2">
        <v>78.599999999999994</v>
      </c>
    </row>
    <row r="1801" spans="1:12" x14ac:dyDescent="0.25">
      <c r="A1801">
        <v>76008</v>
      </c>
      <c r="B1801" s="2">
        <v>89.987340000000003</v>
      </c>
      <c r="C1801" s="3">
        <v>14694</v>
      </c>
      <c r="D1801" s="4">
        <v>19100</v>
      </c>
      <c r="E1801" t="s">
        <v>11681</v>
      </c>
      <c r="F1801" s="4" t="s">
        <v>13752</v>
      </c>
      <c r="G1801" s="5">
        <v>9293</v>
      </c>
      <c r="H1801" s="6">
        <v>0.48493649999999999</v>
      </c>
      <c r="I1801" s="7">
        <v>112.193</v>
      </c>
      <c r="J1801" s="2">
        <v>46.6</v>
      </c>
      <c r="K1801">
        <v>5</v>
      </c>
    </row>
    <row r="1802" spans="1:12" x14ac:dyDescent="0.25">
      <c r="A1802">
        <v>48167</v>
      </c>
      <c r="B1802" s="2">
        <v>89.981390000000005</v>
      </c>
      <c r="C1802" s="3">
        <v>22193</v>
      </c>
      <c r="D1802" s="4">
        <v>19820</v>
      </c>
      <c r="E1802" t="s">
        <v>2143</v>
      </c>
      <c r="F1802" s="4" t="s">
        <v>9106</v>
      </c>
      <c r="G1802" s="5">
        <v>15593</v>
      </c>
      <c r="H1802" s="6">
        <v>0.53947279999999997</v>
      </c>
      <c r="I1802" s="7">
        <v>102.762</v>
      </c>
      <c r="J1802" s="2">
        <v>39.75</v>
      </c>
      <c r="K1802">
        <v>24</v>
      </c>
      <c r="L1802" s="2">
        <v>49.2</v>
      </c>
    </row>
    <row r="1803" spans="1:12" x14ac:dyDescent="0.25">
      <c r="A1803">
        <v>60516</v>
      </c>
      <c r="B1803" s="2">
        <v>89.972980000000007</v>
      </c>
      <c r="C1803" s="3">
        <v>27565</v>
      </c>
      <c r="D1803" s="4">
        <v>16980</v>
      </c>
      <c r="E1803" t="s">
        <v>11603</v>
      </c>
      <c r="F1803" s="4" t="s">
        <v>11490</v>
      </c>
      <c r="G1803" s="5">
        <v>19583</v>
      </c>
      <c r="H1803" s="6">
        <v>0.5109783</v>
      </c>
      <c r="I1803" s="7">
        <v>107.67700000000001</v>
      </c>
      <c r="J1803" s="2">
        <v>35.769199999999998</v>
      </c>
      <c r="K1803">
        <v>26</v>
      </c>
      <c r="L1803" s="2">
        <v>27.1</v>
      </c>
    </row>
    <row r="1804" spans="1:12" x14ac:dyDescent="0.25">
      <c r="A1804">
        <v>52246</v>
      </c>
      <c r="B1804" s="2">
        <v>89.965180000000004</v>
      </c>
      <c r="C1804" s="3">
        <v>22475</v>
      </c>
      <c r="D1804" s="4">
        <v>26980</v>
      </c>
      <c r="E1804" t="s">
        <v>9951</v>
      </c>
      <c r="F1804" s="4" t="s">
        <v>9593</v>
      </c>
      <c r="G1804" s="5">
        <v>12989</v>
      </c>
      <c r="H1804" s="6">
        <v>0.69260969999999999</v>
      </c>
      <c r="I1804" s="7">
        <v>76.275000000000006</v>
      </c>
      <c r="J1804" s="2">
        <v>40.031300000000002</v>
      </c>
      <c r="K1804">
        <v>32</v>
      </c>
      <c r="L1804" s="2">
        <v>51.5</v>
      </c>
    </row>
    <row r="1805" spans="1:12" x14ac:dyDescent="0.25">
      <c r="A1805">
        <v>76262</v>
      </c>
      <c r="B1805" s="2">
        <v>89.957009999999997</v>
      </c>
      <c r="C1805" s="3">
        <v>32805</v>
      </c>
      <c r="D1805" s="4">
        <v>19100</v>
      </c>
      <c r="E1805" t="s">
        <v>4942</v>
      </c>
      <c r="F1805" s="4" t="s">
        <v>13752</v>
      </c>
      <c r="G1805" s="5">
        <v>21173</v>
      </c>
      <c r="H1805" s="6">
        <v>0.4885467</v>
      </c>
      <c r="I1805" s="7">
        <v>111.514</v>
      </c>
      <c r="J1805" s="2">
        <v>47.416699999999999</v>
      </c>
      <c r="K1805">
        <v>12</v>
      </c>
      <c r="L1805" s="2">
        <v>86.2</v>
      </c>
    </row>
    <row r="1806" spans="1:12" x14ac:dyDescent="0.25">
      <c r="A1806">
        <v>11792</v>
      </c>
      <c r="B1806" s="2">
        <v>89.950490000000002</v>
      </c>
      <c r="C1806" s="3">
        <v>8940</v>
      </c>
      <c r="D1806" s="4">
        <v>35620</v>
      </c>
      <c r="E1806" t="s">
        <v>2030</v>
      </c>
      <c r="F1806" s="4" t="s">
        <v>1280</v>
      </c>
      <c r="G1806" s="5">
        <v>6028</v>
      </c>
      <c r="H1806" s="6">
        <v>0.39591969999999999</v>
      </c>
      <c r="I1806" s="7">
        <v>127.443</v>
      </c>
      <c r="J1806" s="2">
        <v>42.5</v>
      </c>
      <c r="K1806">
        <v>2</v>
      </c>
    </row>
    <row r="1807" spans="1:12" x14ac:dyDescent="0.25">
      <c r="A1807">
        <v>80540</v>
      </c>
      <c r="B1807" s="2">
        <v>89.948170000000005</v>
      </c>
      <c r="C1807" s="3">
        <v>4888</v>
      </c>
      <c r="D1807" s="4">
        <v>22660</v>
      </c>
      <c r="E1807" t="s">
        <v>2864</v>
      </c>
      <c r="F1807" s="4" t="s">
        <v>14477</v>
      </c>
      <c r="G1807" s="5">
        <v>3703</v>
      </c>
      <c r="H1807" s="6">
        <v>0.54820420000000003</v>
      </c>
      <c r="I1807" s="7">
        <v>101.09</v>
      </c>
      <c r="J1807" s="2">
        <v>38</v>
      </c>
      <c r="K1807">
        <v>3</v>
      </c>
    </row>
    <row r="1808" spans="1:12" x14ac:dyDescent="0.25">
      <c r="A1808">
        <v>73012</v>
      </c>
      <c r="B1808" s="2">
        <v>89.942869999999999</v>
      </c>
      <c r="C1808" s="3">
        <v>29429</v>
      </c>
      <c r="D1808" s="4">
        <v>36420</v>
      </c>
      <c r="E1808" t="s">
        <v>5419</v>
      </c>
      <c r="F1808" s="4" t="s">
        <v>13462</v>
      </c>
      <c r="G1808" s="5">
        <v>18430</v>
      </c>
      <c r="H1808" s="6">
        <v>0.55743039999999999</v>
      </c>
      <c r="I1808" s="7">
        <v>99.442999999999998</v>
      </c>
      <c r="J1808" s="2">
        <v>38.909100000000002</v>
      </c>
      <c r="K1808">
        <v>11</v>
      </c>
      <c r="L1808" s="2">
        <v>44.5</v>
      </c>
    </row>
    <row r="1809" spans="1:12" x14ac:dyDescent="0.25">
      <c r="A1809">
        <v>78209</v>
      </c>
      <c r="B1809" s="2">
        <v>89.9315</v>
      </c>
      <c r="C1809" s="3">
        <v>40942</v>
      </c>
      <c r="D1809" s="4">
        <v>41700</v>
      </c>
      <c r="E1809" t="s">
        <v>6913</v>
      </c>
      <c r="F1809" s="4" t="s">
        <v>13752</v>
      </c>
      <c r="G1809" s="5">
        <v>29062</v>
      </c>
      <c r="H1809" s="6">
        <v>0.54111900000000002</v>
      </c>
      <c r="I1809" s="7">
        <v>102.248</v>
      </c>
      <c r="J1809" s="2">
        <v>34.74</v>
      </c>
      <c r="K1809">
        <v>50</v>
      </c>
      <c r="L1809" s="2">
        <v>22.1</v>
      </c>
    </row>
    <row r="1810" spans="1:12" x14ac:dyDescent="0.25">
      <c r="A1810">
        <v>60532</v>
      </c>
      <c r="B1810" s="2">
        <v>89.92</v>
      </c>
      <c r="C1810" s="3">
        <v>27235</v>
      </c>
      <c r="D1810" s="4">
        <v>16980</v>
      </c>
      <c r="E1810" t="s">
        <v>2726</v>
      </c>
      <c r="F1810" s="4" t="s">
        <v>11490</v>
      </c>
      <c r="G1810" s="5">
        <v>19068</v>
      </c>
      <c r="H1810" s="6">
        <v>0.53859869999999999</v>
      </c>
      <c r="I1810" s="7">
        <v>102.67400000000001</v>
      </c>
      <c r="J1810" s="2">
        <v>37.92</v>
      </c>
      <c r="K1810">
        <v>25</v>
      </c>
      <c r="L1810" s="2">
        <v>38.9</v>
      </c>
    </row>
    <row r="1811" spans="1:12" x14ac:dyDescent="0.25">
      <c r="A1811">
        <v>21030</v>
      </c>
      <c r="B1811" s="2">
        <v>89.911240000000006</v>
      </c>
      <c r="C1811" s="3">
        <v>25320</v>
      </c>
      <c r="D1811" s="4">
        <v>12580</v>
      </c>
      <c r="E1811" t="s">
        <v>4466</v>
      </c>
      <c r="F1811" s="4" t="s">
        <v>4361</v>
      </c>
      <c r="G1811" s="5">
        <v>17520</v>
      </c>
      <c r="H1811" s="6">
        <v>0.54908670000000004</v>
      </c>
      <c r="I1811" s="7">
        <v>100.848</v>
      </c>
      <c r="J1811" s="2">
        <v>36.588200000000001</v>
      </c>
      <c r="K1811">
        <v>17</v>
      </c>
      <c r="L1811" s="2">
        <v>31.1</v>
      </c>
    </row>
    <row r="1812" spans="1:12" x14ac:dyDescent="0.25">
      <c r="A1812">
        <v>21286</v>
      </c>
      <c r="B1812" s="2">
        <v>89.903919999999999</v>
      </c>
      <c r="C1812" s="3">
        <v>20051</v>
      </c>
      <c r="D1812" s="4">
        <v>12580</v>
      </c>
      <c r="E1812" t="s">
        <v>4513</v>
      </c>
      <c r="F1812" s="4" t="s">
        <v>4361</v>
      </c>
      <c r="G1812" s="5">
        <v>13069</v>
      </c>
      <c r="H1812" s="6">
        <v>0.56855389999999995</v>
      </c>
      <c r="I1812" s="7">
        <v>97.426000000000002</v>
      </c>
      <c r="J1812" s="2">
        <v>33.857100000000003</v>
      </c>
      <c r="K1812">
        <v>28</v>
      </c>
      <c r="L1812" s="2">
        <v>17.8</v>
      </c>
    </row>
    <row r="1813" spans="1:12" x14ac:dyDescent="0.25">
      <c r="A1813">
        <v>55116</v>
      </c>
      <c r="B1813" s="2">
        <v>89.896640000000005</v>
      </c>
      <c r="C1813" s="3">
        <v>24392</v>
      </c>
      <c r="D1813" s="4">
        <v>33460</v>
      </c>
      <c r="E1813" t="s">
        <v>5025</v>
      </c>
      <c r="F1813" s="4" t="s">
        <v>10428</v>
      </c>
      <c r="G1813" s="5">
        <v>17260</v>
      </c>
      <c r="H1813" s="6">
        <v>0.58669839999999995</v>
      </c>
      <c r="I1813" s="7">
        <v>94.27</v>
      </c>
      <c r="J1813" s="2">
        <v>36.147100000000002</v>
      </c>
      <c r="K1813">
        <v>68</v>
      </c>
      <c r="L1813" s="2">
        <v>29.1</v>
      </c>
    </row>
    <row r="1814" spans="1:12" x14ac:dyDescent="0.25">
      <c r="A1814">
        <v>48360</v>
      </c>
      <c r="B1814" s="2">
        <v>89.890749999999997</v>
      </c>
      <c r="C1814" s="3">
        <v>11713</v>
      </c>
      <c r="D1814" s="4">
        <v>19820</v>
      </c>
      <c r="E1814" t="s">
        <v>9172</v>
      </c>
      <c r="F1814" s="4" t="s">
        <v>9106</v>
      </c>
      <c r="G1814" s="5">
        <v>7399</v>
      </c>
      <c r="H1814" s="6">
        <v>0.49709419999999999</v>
      </c>
      <c r="I1814" s="7">
        <v>109.75</v>
      </c>
      <c r="J1814" s="2">
        <v>47.5</v>
      </c>
      <c r="K1814">
        <v>4</v>
      </c>
    </row>
    <row r="1815" spans="1:12" x14ac:dyDescent="0.25">
      <c r="A1815">
        <v>40241</v>
      </c>
      <c r="B1815" s="2">
        <v>89.883899999999997</v>
      </c>
      <c r="C1815" s="3">
        <v>29906</v>
      </c>
      <c r="D1815" s="4">
        <v>31140</v>
      </c>
      <c r="E1815" t="s">
        <v>6443</v>
      </c>
      <c r="F1815" s="4" t="s">
        <v>7883</v>
      </c>
      <c r="G1815" s="5">
        <v>21263</v>
      </c>
      <c r="H1815" s="6">
        <v>0.58488519999999999</v>
      </c>
      <c r="I1815" s="7">
        <v>94.576999999999998</v>
      </c>
      <c r="J1815" s="2">
        <v>34.333300000000001</v>
      </c>
      <c r="K1815">
        <v>21</v>
      </c>
      <c r="L1815" s="2">
        <v>19.8</v>
      </c>
    </row>
    <row r="1816" spans="1:12" x14ac:dyDescent="0.25">
      <c r="A1816">
        <v>43085</v>
      </c>
      <c r="B1816" s="2">
        <v>89.874790000000004</v>
      </c>
      <c r="C1816" s="3">
        <v>23818</v>
      </c>
      <c r="D1816" s="4">
        <v>18140</v>
      </c>
      <c r="E1816" t="s">
        <v>1585</v>
      </c>
      <c r="F1816" s="4" t="s">
        <v>8295</v>
      </c>
      <c r="G1816" s="5">
        <v>16764</v>
      </c>
      <c r="H1816" s="6">
        <v>0.59421409999999997</v>
      </c>
      <c r="I1816" s="7">
        <v>92.962000000000003</v>
      </c>
      <c r="J1816" s="2">
        <v>37.1</v>
      </c>
      <c r="K1816">
        <v>50</v>
      </c>
      <c r="L1816" s="2">
        <v>34.200000000000003</v>
      </c>
    </row>
    <row r="1817" spans="1:12" x14ac:dyDescent="0.25">
      <c r="A1817">
        <v>92835</v>
      </c>
      <c r="B1817" s="2">
        <v>89.866810000000001</v>
      </c>
      <c r="C1817" s="3">
        <v>23378</v>
      </c>
      <c r="D1817" s="4">
        <v>31080</v>
      </c>
      <c r="E1817" t="s">
        <v>11168</v>
      </c>
      <c r="F1817" s="4" t="s">
        <v>15368</v>
      </c>
      <c r="G1817" s="5">
        <v>16586</v>
      </c>
      <c r="H1817" s="6">
        <v>0.48634470000000002</v>
      </c>
      <c r="I1817" s="7">
        <v>111.58</v>
      </c>
      <c r="J1817" s="2">
        <v>34.055599999999998</v>
      </c>
      <c r="K1817">
        <v>18</v>
      </c>
      <c r="L1817" s="2">
        <v>18.7</v>
      </c>
    </row>
    <row r="1818" spans="1:12" x14ac:dyDescent="0.25">
      <c r="A1818">
        <v>44122</v>
      </c>
      <c r="B1818" s="2">
        <v>89.856800000000007</v>
      </c>
      <c r="C1818" s="3">
        <v>34893</v>
      </c>
      <c r="D1818" s="4">
        <v>17460</v>
      </c>
      <c r="E1818" t="s">
        <v>1726</v>
      </c>
      <c r="F1818" s="4" t="s">
        <v>8295</v>
      </c>
      <c r="G1818" s="5">
        <v>25211</v>
      </c>
      <c r="H1818" s="6">
        <v>0.55398230000000004</v>
      </c>
      <c r="I1818" s="7">
        <v>99.885000000000005</v>
      </c>
      <c r="J1818" s="2">
        <v>27.765599999999999</v>
      </c>
      <c r="K1818">
        <v>64</v>
      </c>
      <c r="L1818" s="2">
        <v>2.5</v>
      </c>
    </row>
    <row r="1819" spans="1:12" x14ac:dyDescent="0.25">
      <c r="A1819">
        <v>20901</v>
      </c>
      <c r="B1819" s="2">
        <v>89.844920000000002</v>
      </c>
      <c r="C1819" s="3">
        <v>36307</v>
      </c>
      <c r="D1819" s="4">
        <v>47900</v>
      </c>
      <c r="E1819" t="s">
        <v>4457</v>
      </c>
      <c r="F1819" s="4" t="s">
        <v>4361</v>
      </c>
      <c r="G1819" s="5">
        <v>24415</v>
      </c>
      <c r="H1819" s="6">
        <v>0.52488230000000002</v>
      </c>
      <c r="I1819" s="7">
        <v>104.91</v>
      </c>
      <c r="J1819" s="2">
        <v>32.943399999999997</v>
      </c>
      <c r="K1819">
        <v>106</v>
      </c>
      <c r="L1819" s="2">
        <v>14.4</v>
      </c>
    </row>
    <row r="1820" spans="1:12" x14ac:dyDescent="0.25">
      <c r="A1820">
        <v>12027</v>
      </c>
      <c r="B1820" s="2">
        <v>89.838449999999995</v>
      </c>
      <c r="C1820" s="3">
        <v>3730</v>
      </c>
      <c r="D1820" s="4">
        <v>10580</v>
      </c>
      <c r="E1820" t="s">
        <v>2083</v>
      </c>
      <c r="F1820" s="4" t="s">
        <v>1280</v>
      </c>
      <c r="G1820" s="5">
        <v>2663</v>
      </c>
      <c r="H1820" s="6">
        <v>0.54187010000000002</v>
      </c>
      <c r="I1820" s="7">
        <v>101.95699999999999</v>
      </c>
      <c r="J1820" s="2">
        <v>46.666699999999999</v>
      </c>
      <c r="K1820">
        <v>3</v>
      </c>
    </row>
    <row r="1821" spans="1:12" x14ac:dyDescent="0.25">
      <c r="A1821">
        <v>2081</v>
      </c>
      <c r="B1821" s="2">
        <v>89.834689999999995</v>
      </c>
      <c r="C1821" s="3">
        <v>18854</v>
      </c>
      <c r="D1821" s="4">
        <v>14460</v>
      </c>
      <c r="E1821" t="s">
        <v>308</v>
      </c>
      <c r="F1821" s="4" t="s">
        <v>21</v>
      </c>
      <c r="G1821" s="5">
        <v>13112</v>
      </c>
      <c r="H1821" s="6">
        <v>0.5052238</v>
      </c>
      <c r="I1821" s="7">
        <v>108.286</v>
      </c>
      <c r="J1821" s="2">
        <v>40.6</v>
      </c>
      <c r="K1821">
        <v>15</v>
      </c>
      <c r="L1821" s="2">
        <v>54.7</v>
      </c>
    </row>
    <row r="1822" spans="1:12" x14ac:dyDescent="0.25">
      <c r="A1822">
        <v>90035</v>
      </c>
      <c r="B1822" s="2">
        <v>89.825980000000001</v>
      </c>
      <c r="C1822" s="3">
        <v>31399</v>
      </c>
      <c r="D1822" s="4">
        <v>31080</v>
      </c>
      <c r="E1822" t="s">
        <v>15367</v>
      </c>
      <c r="F1822" s="4" t="s">
        <v>15368</v>
      </c>
      <c r="G1822" s="5">
        <v>23236</v>
      </c>
      <c r="H1822" s="6">
        <v>0.59728020000000004</v>
      </c>
      <c r="I1822" s="7">
        <v>92.364000000000004</v>
      </c>
      <c r="J1822" s="2">
        <v>30.321400000000001</v>
      </c>
      <c r="K1822">
        <v>28</v>
      </c>
      <c r="L1822" s="2">
        <v>7.2</v>
      </c>
    </row>
    <row r="1823" spans="1:12" x14ac:dyDescent="0.25">
      <c r="A1823">
        <v>28350</v>
      </c>
      <c r="B1823" s="2">
        <v>89.820369999999997</v>
      </c>
      <c r="C1823" s="3">
        <v>223</v>
      </c>
      <c r="D1823" s="4">
        <v>38240</v>
      </c>
      <c r="E1823" t="s">
        <v>5919</v>
      </c>
      <c r="F1823" s="4" t="s">
        <v>5642</v>
      </c>
      <c r="G1823" s="5">
        <v>142</v>
      </c>
      <c r="H1823" s="6">
        <v>0.4929577</v>
      </c>
      <c r="I1823" s="7">
        <v>110.36199999999999</v>
      </c>
    </row>
    <row r="1824" spans="1:12" x14ac:dyDescent="0.25">
      <c r="A1824">
        <v>23116</v>
      </c>
      <c r="B1824" s="2">
        <v>89.815939999999998</v>
      </c>
      <c r="C1824" s="3">
        <v>27774</v>
      </c>
      <c r="D1824" s="4">
        <v>40060</v>
      </c>
      <c r="E1824" t="s">
        <v>4392</v>
      </c>
      <c r="F1824" s="4" t="s">
        <v>4335</v>
      </c>
      <c r="G1824" s="5">
        <v>18395</v>
      </c>
      <c r="H1824" s="6">
        <v>0.48861100000000002</v>
      </c>
      <c r="I1824" s="7">
        <v>111.06399999999999</v>
      </c>
      <c r="J1824" s="2">
        <v>46.636400000000002</v>
      </c>
      <c r="K1824">
        <v>11</v>
      </c>
      <c r="L1824" s="2">
        <v>83.3</v>
      </c>
    </row>
    <row r="1825" spans="1:12" x14ac:dyDescent="0.25">
      <c r="A1825">
        <v>8034</v>
      </c>
      <c r="B1825" s="2">
        <v>89.808490000000006</v>
      </c>
      <c r="C1825" s="3">
        <v>18399</v>
      </c>
      <c r="D1825" s="4">
        <v>37980</v>
      </c>
      <c r="E1825" t="s">
        <v>1574</v>
      </c>
      <c r="F1825" s="4" t="s">
        <v>1341</v>
      </c>
      <c r="G1825" s="5">
        <v>12746</v>
      </c>
      <c r="H1825" s="6">
        <v>0.49854870000000001</v>
      </c>
      <c r="I1825" s="7">
        <v>109.34</v>
      </c>
      <c r="J1825" s="2">
        <v>33.392899999999997</v>
      </c>
      <c r="K1825">
        <v>28</v>
      </c>
      <c r="L1825" s="2">
        <v>16.100000000000001</v>
      </c>
    </row>
    <row r="1826" spans="1:12" x14ac:dyDescent="0.25">
      <c r="A1826">
        <v>95630</v>
      </c>
      <c r="B1826" s="2">
        <v>89.793450000000007</v>
      </c>
      <c r="C1826" s="3">
        <v>73356</v>
      </c>
      <c r="D1826" s="4">
        <v>40900</v>
      </c>
      <c r="E1826" t="s">
        <v>4197</v>
      </c>
      <c r="F1826" s="4" t="s">
        <v>15368</v>
      </c>
      <c r="G1826" s="5">
        <v>50117</v>
      </c>
      <c r="H1826" s="6">
        <v>0.45740969999999997</v>
      </c>
      <c r="I1826" s="7">
        <v>116.44799999999999</v>
      </c>
      <c r="J1826" s="2">
        <v>36.304299999999998</v>
      </c>
      <c r="K1826">
        <v>23</v>
      </c>
      <c r="L1826" s="2">
        <v>29.9</v>
      </c>
    </row>
    <row r="1827" spans="1:12" x14ac:dyDescent="0.25">
      <c r="A1827">
        <v>21769</v>
      </c>
      <c r="B1827" s="2">
        <v>89.779610000000005</v>
      </c>
      <c r="C1827" s="3">
        <v>11189</v>
      </c>
      <c r="D1827" s="4">
        <v>47900</v>
      </c>
      <c r="E1827" t="s">
        <v>490</v>
      </c>
      <c r="F1827" s="4" t="s">
        <v>4361</v>
      </c>
      <c r="G1827" s="5">
        <v>7699</v>
      </c>
      <c r="H1827" s="6">
        <v>0.4423377</v>
      </c>
      <c r="I1827" s="7">
        <v>119.036</v>
      </c>
      <c r="J1827" s="2">
        <v>42.666699999999999</v>
      </c>
      <c r="K1827">
        <v>12</v>
      </c>
      <c r="L1827" s="2">
        <v>65.400000000000006</v>
      </c>
    </row>
    <row r="1828" spans="1:12" x14ac:dyDescent="0.25">
      <c r="A1828">
        <v>55044</v>
      </c>
      <c r="B1828" s="2">
        <v>89.77037</v>
      </c>
      <c r="C1828" s="3">
        <v>48915</v>
      </c>
      <c r="D1828" s="4">
        <v>33460</v>
      </c>
      <c r="E1828" t="s">
        <v>348</v>
      </c>
      <c r="F1828" s="4" t="s">
        <v>10428</v>
      </c>
      <c r="G1828" s="5">
        <v>30930</v>
      </c>
      <c r="H1828" s="6">
        <v>0.4868902</v>
      </c>
      <c r="I1828" s="7">
        <v>111.274</v>
      </c>
      <c r="J1828" s="2">
        <v>46.8</v>
      </c>
      <c r="K1828">
        <v>20</v>
      </c>
      <c r="L1828" s="2">
        <v>83.8</v>
      </c>
    </row>
    <row r="1829" spans="1:12" x14ac:dyDescent="0.25">
      <c r="A1829">
        <v>48375</v>
      </c>
      <c r="B1829" s="2">
        <v>89.759299999999996</v>
      </c>
      <c r="C1829" s="3">
        <v>22437</v>
      </c>
      <c r="D1829" s="4">
        <v>19820</v>
      </c>
      <c r="E1829" t="s">
        <v>9174</v>
      </c>
      <c r="F1829" s="4" t="s">
        <v>9106</v>
      </c>
      <c r="G1829" s="5">
        <v>15288</v>
      </c>
      <c r="H1829" s="6">
        <v>0.53849170000000002</v>
      </c>
      <c r="I1829" s="7">
        <v>102.349</v>
      </c>
      <c r="J1829" s="2">
        <v>37.090899999999998</v>
      </c>
      <c r="K1829">
        <v>11</v>
      </c>
      <c r="L1829" s="2">
        <v>34.200000000000003</v>
      </c>
    </row>
    <row r="1830" spans="1:12" x14ac:dyDescent="0.25">
      <c r="A1830">
        <v>10986</v>
      </c>
      <c r="B1830" s="2">
        <v>89.755340000000004</v>
      </c>
      <c r="C1830" s="3">
        <v>1886</v>
      </c>
      <c r="D1830" s="4">
        <v>35620</v>
      </c>
      <c r="E1830" t="s">
        <v>1882</v>
      </c>
      <c r="F1830" s="4" t="s">
        <v>1280</v>
      </c>
      <c r="G1830" s="5">
        <v>1251</v>
      </c>
      <c r="H1830" s="6">
        <v>0.42765789999999998</v>
      </c>
      <c r="I1830" s="7">
        <v>121.48099999999999</v>
      </c>
    </row>
    <row r="1831" spans="1:12" x14ac:dyDescent="0.25">
      <c r="A1831">
        <v>23436</v>
      </c>
      <c r="B1831" s="2">
        <v>89.754840000000002</v>
      </c>
      <c r="C1831" s="3">
        <v>1093</v>
      </c>
      <c r="D1831" s="4">
        <v>47260</v>
      </c>
      <c r="E1831" t="s">
        <v>4871</v>
      </c>
      <c r="F1831" s="4" t="s">
        <v>4335</v>
      </c>
      <c r="G1831" s="5">
        <v>853</v>
      </c>
      <c r="H1831" s="6">
        <v>0.4168618</v>
      </c>
      <c r="I1831" s="7">
        <v>123.333</v>
      </c>
    </row>
    <row r="1832" spans="1:12" x14ac:dyDescent="0.25">
      <c r="A1832">
        <v>55126</v>
      </c>
      <c r="B1832" s="2">
        <v>89.750159999999994</v>
      </c>
      <c r="C1832" s="3">
        <v>25780</v>
      </c>
      <c r="D1832" s="4">
        <v>33460</v>
      </c>
      <c r="E1832" t="s">
        <v>5025</v>
      </c>
      <c r="F1832" s="4" t="s">
        <v>10428</v>
      </c>
      <c r="G1832" s="5">
        <v>18724</v>
      </c>
      <c r="H1832" s="6">
        <v>0.53546249999999995</v>
      </c>
      <c r="I1832" s="7">
        <v>102.83199999999999</v>
      </c>
      <c r="J1832" s="2">
        <v>40.087000000000003</v>
      </c>
      <c r="K1832">
        <v>23</v>
      </c>
      <c r="L1832" s="2">
        <v>51.9</v>
      </c>
    </row>
    <row r="1833" spans="1:12" x14ac:dyDescent="0.25">
      <c r="A1833">
        <v>55127</v>
      </c>
      <c r="B1833" s="2">
        <v>89.742530000000002</v>
      </c>
      <c r="C1833" s="3">
        <v>17224</v>
      </c>
      <c r="D1833" s="4">
        <v>33460</v>
      </c>
      <c r="E1833" t="s">
        <v>5025</v>
      </c>
      <c r="F1833" s="4" t="s">
        <v>10428</v>
      </c>
      <c r="G1833" s="5">
        <v>13163</v>
      </c>
      <c r="H1833" s="6">
        <v>0.50467220000000002</v>
      </c>
      <c r="I1833" s="7">
        <v>108.15</v>
      </c>
      <c r="J1833" s="2">
        <v>33.1</v>
      </c>
      <c r="K1833">
        <v>20</v>
      </c>
      <c r="L1833" s="2">
        <v>14.9</v>
      </c>
    </row>
    <row r="1834" spans="1:12" x14ac:dyDescent="0.25">
      <c r="A1834">
        <v>3033</v>
      </c>
      <c r="B1834" s="2">
        <v>89.738600000000005</v>
      </c>
      <c r="C1834" s="3">
        <v>5051</v>
      </c>
      <c r="D1834" s="4">
        <v>31700</v>
      </c>
      <c r="E1834" t="s">
        <v>361</v>
      </c>
      <c r="F1834" s="4" t="s">
        <v>520</v>
      </c>
      <c r="G1834" s="5">
        <v>3230</v>
      </c>
      <c r="H1834" s="6">
        <v>0.45417960000000002</v>
      </c>
      <c r="I1834" s="7">
        <v>116.833</v>
      </c>
      <c r="J1834" s="2">
        <v>48.5</v>
      </c>
      <c r="K1834">
        <v>6</v>
      </c>
    </row>
    <row r="1835" spans="1:12" x14ac:dyDescent="0.25">
      <c r="A1835">
        <v>93924</v>
      </c>
      <c r="B1835" s="2">
        <v>89.736739999999998</v>
      </c>
      <c r="C1835" s="3">
        <v>5967</v>
      </c>
      <c r="D1835" s="4">
        <v>41500</v>
      </c>
      <c r="E1835" t="s">
        <v>15735</v>
      </c>
      <c r="F1835" s="4" t="s">
        <v>15368</v>
      </c>
      <c r="G1835" s="5">
        <v>4581</v>
      </c>
      <c r="H1835" s="6">
        <v>0.47883019999999998</v>
      </c>
      <c r="I1835" s="7">
        <v>112.55</v>
      </c>
      <c r="J1835" s="2">
        <v>48.222200000000001</v>
      </c>
      <c r="K1835">
        <v>9</v>
      </c>
    </row>
    <row r="1836" spans="1:12" x14ac:dyDescent="0.25">
      <c r="A1836">
        <v>78734</v>
      </c>
      <c r="B1836" s="2">
        <v>89.732519999999994</v>
      </c>
      <c r="C1836" s="3">
        <v>18497</v>
      </c>
      <c r="D1836" s="4">
        <v>12420</v>
      </c>
      <c r="E1836" t="s">
        <v>3573</v>
      </c>
      <c r="F1836" s="4" t="s">
        <v>13752</v>
      </c>
      <c r="G1836" s="5">
        <v>13020</v>
      </c>
      <c r="H1836" s="6">
        <v>0.50745010000000002</v>
      </c>
      <c r="I1836" s="7">
        <v>107.569</v>
      </c>
      <c r="J1836" s="2">
        <v>41</v>
      </c>
      <c r="K1836">
        <v>17</v>
      </c>
      <c r="L1836" s="2">
        <v>56.5</v>
      </c>
    </row>
    <row r="1837" spans="1:12" x14ac:dyDescent="0.25">
      <c r="A1837">
        <v>94122</v>
      </c>
      <c r="B1837" s="2">
        <v>89.718320000000006</v>
      </c>
      <c r="C1837" s="3">
        <v>58547</v>
      </c>
      <c r="D1837" s="4">
        <v>41860</v>
      </c>
      <c r="E1837" t="s">
        <v>15761</v>
      </c>
      <c r="F1837" s="4" t="s">
        <v>15368</v>
      </c>
      <c r="G1837" s="5">
        <v>46323</v>
      </c>
      <c r="H1837" s="6">
        <v>0.54089759999999998</v>
      </c>
      <c r="I1837" s="7">
        <v>101.768</v>
      </c>
      <c r="J1837" s="2">
        <v>33.239100000000001</v>
      </c>
      <c r="K1837">
        <v>92</v>
      </c>
      <c r="L1837" s="2">
        <v>15.4</v>
      </c>
    </row>
    <row r="1838" spans="1:12" x14ac:dyDescent="0.25">
      <c r="A1838">
        <v>2556</v>
      </c>
      <c r="B1838" s="2">
        <v>89.706670000000003</v>
      </c>
      <c r="C1838" s="3">
        <v>3020</v>
      </c>
      <c r="D1838" s="4">
        <v>12700</v>
      </c>
      <c r="E1838" t="s">
        <v>391</v>
      </c>
      <c r="F1838" s="4" t="s">
        <v>21</v>
      </c>
      <c r="G1838" s="5">
        <v>2400</v>
      </c>
      <c r="H1838" s="6">
        <v>0.50458340000000002</v>
      </c>
      <c r="I1838" s="7">
        <v>107.857</v>
      </c>
      <c r="J1838" s="2">
        <v>38.333300000000001</v>
      </c>
      <c r="K1838">
        <v>3</v>
      </c>
    </row>
    <row r="1839" spans="1:12" x14ac:dyDescent="0.25">
      <c r="A1839">
        <v>19711</v>
      </c>
      <c r="B1839" s="2">
        <v>89.698539999999994</v>
      </c>
      <c r="C1839" s="3">
        <v>50695</v>
      </c>
      <c r="D1839" s="4">
        <v>37980</v>
      </c>
      <c r="E1839" t="s">
        <v>1403</v>
      </c>
      <c r="F1839" s="4" t="s">
        <v>4311</v>
      </c>
      <c r="G1839" s="5">
        <v>31562</v>
      </c>
      <c r="H1839" s="6">
        <v>0.51682399999999995</v>
      </c>
      <c r="I1839" s="7">
        <v>105.73399999999999</v>
      </c>
      <c r="J1839" s="2">
        <v>32.620699999999999</v>
      </c>
      <c r="K1839">
        <v>58</v>
      </c>
      <c r="L1839" s="2">
        <v>13.5</v>
      </c>
    </row>
    <row r="1840" spans="1:12" x14ac:dyDescent="0.25">
      <c r="A1840">
        <v>11709</v>
      </c>
      <c r="B1840" s="2">
        <v>89.689819999999997</v>
      </c>
      <c r="C1840" s="3">
        <v>6723</v>
      </c>
      <c r="D1840" s="4">
        <v>35620</v>
      </c>
      <c r="E1840" t="s">
        <v>1725</v>
      </c>
      <c r="F1840" s="4" t="s">
        <v>1280</v>
      </c>
      <c r="G1840" s="5">
        <v>4895</v>
      </c>
      <c r="H1840" s="6">
        <v>0.43525330000000001</v>
      </c>
      <c r="I1840" s="7">
        <v>119.824</v>
      </c>
      <c r="J1840" s="2">
        <v>28</v>
      </c>
      <c r="K1840">
        <v>1</v>
      </c>
    </row>
    <row r="1841" spans="1:12" x14ac:dyDescent="0.25">
      <c r="A1841">
        <v>60124</v>
      </c>
      <c r="B1841" s="2">
        <v>89.685339999999997</v>
      </c>
      <c r="C1841" s="3">
        <v>20447</v>
      </c>
      <c r="D1841" s="4">
        <v>16980</v>
      </c>
      <c r="E1841" t="s">
        <v>6144</v>
      </c>
      <c r="F1841" s="4" t="s">
        <v>11490</v>
      </c>
      <c r="G1841" s="5">
        <v>13782</v>
      </c>
      <c r="H1841" s="6">
        <v>0.46760499999999999</v>
      </c>
      <c r="I1841" s="7">
        <v>114.187</v>
      </c>
      <c r="J1841" s="2">
        <v>28</v>
      </c>
      <c r="K1841">
        <v>2</v>
      </c>
    </row>
    <row r="1842" spans="1:12" x14ac:dyDescent="0.25">
      <c r="A1842">
        <v>75856</v>
      </c>
      <c r="B1842" s="2">
        <v>89.682010000000005</v>
      </c>
      <c r="C1842" s="3">
        <v>115</v>
      </c>
      <c r="D1842" s="4">
        <v>26660</v>
      </c>
      <c r="E1842" t="s">
        <v>1710</v>
      </c>
      <c r="F1842" s="4" t="s">
        <v>13752</v>
      </c>
      <c r="G1842" s="5">
        <v>115</v>
      </c>
      <c r="H1842" s="6">
        <v>0.2869565</v>
      </c>
      <c r="I1842" s="7">
        <v>145.37899999999999</v>
      </c>
    </row>
    <row r="1843" spans="1:12" x14ac:dyDescent="0.25">
      <c r="A1843">
        <v>7936</v>
      </c>
      <c r="B1843" s="2">
        <v>89.680030000000002</v>
      </c>
      <c r="C1843" s="3">
        <v>11255</v>
      </c>
      <c r="D1843" s="4">
        <v>35620</v>
      </c>
      <c r="E1843" t="s">
        <v>1561</v>
      </c>
      <c r="F1843" s="4" t="s">
        <v>1341</v>
      </c>
      <c r="G1843" s="5">
        <v>8184</v>
      </c>
      <c r="H1843" s="6">
        <v>0.39528350000000001</v>
      </c>
      <c r="I1843" s="7">
        <v>126.589</v>
      </c>
      <c r="J1843" s="2">
        <v>36.5</v>
      </c>
      <c r="K1843">
        <v>6</v>
      </c>
    </row>
    <row r="1844" spans="1:12" x14ac:dyDescent="0.25">
      <c r="A1844">
        <v>30062</v>
      </c>
      <c r="B1844" s="2">
        <v>89.667659999999998</v>
      </c>
      <c r="C1844" s="3">
        <v>63984</v>
      </c>
      <c r="D1844" s="4">
        <v>12060</v>
      </c>
      <c r="E1844" t="s">
        <v>2510</v>
      </c>
      <c r="F1844" s="4" t="s">
        <v>6363</v>
      </c>
      <c r="G1844" s="5">
        <v>43520</v>
      </c>
      <c r="H1844" s="6">
        <v>0.53795959999999998</v>
      </c>
      <c r="I1844" s="7">
        <v>101.92100000000001</v>
      </c>
      <c r="J1844" s="2">
        <v>40.125</v>
      </c>
      <c r="K1844">
        <v>40</v>
      </c>
      <c r="L1844" s="2">
        <v>52.1</v>
      </c>
    </row>
    <row r="1845" spans="1:12" x14ac:dyDescent="0.25">
      <c r="A1845">
        <v>14610</v>
      </c>
      <c r="B1845" s="2">
        <v>89.654660000000007</v>
      </c>
      <c r="C1845" s="3">
        <v>13678</v>
      </c>
      <c r="D1845" s="4">
        <v>40380</v>
      </c>
      <c r="E1845" t="s">
        <v>458</v>
      </c>
      <c r="F1845" s="4" t="s">
        <v>1280</v>
      </c>
      <c r="G1845" s="5">
        <v>10843</v>
      </c>
      <c r="H1845" s="6">
        <v>0.59549940000000001</v>
      </c>
      <c r="I1845" s="7">
        <v>91.974000000000004</v>
      </c>
      <c r="J1845" s="2">
        <v>35.413800000000002</v>
      </c>
      <c r="K1845">
        <v>29</v>
      </c>
      <c r="L1845" s="2">
        <v>25.6</v>
      </c>
    </row>
    <row r="1846" spans="1:12" x14ac:dyDescent="0.25">
      <c r="A1846">
        <v>33449</v>
      </c>
      <c r="B1846" s="2">
        <v>89.650350000000003</v>
      </c>
      <c r="C1846" s="3">
        <v>11131</v>
      </c>
      <c r="D1846" s="4">
        <v>33100</v>
      </c>
      <c r="E1846" t="s">
        <v>6889</v>
      </c>
      <c r="F1846" s="4" t="s">
        <v>6689</v>
      </c>
      <c r="G1846" s="5">
        <v>7163</v>
      </c>
      <c r="H1846" s="6">
        <v>0.48918050000000002</v>
      </c>
      <c r="I1846" s="7">
        <v>110.34099999999999</v>
      </c>
      <c r="J1846" s="2">
        <v>51</v>
      </c>
      <c r="K1846">
        <v>2</v>
      </c>
    </row>
    <row r="1847" spans="1:12" x14ac:dyDescent="0.25">
      <c r="A1847">
        <v>3229</v>
      </c>
      <c r="B1847" s="2">
        <v>89.647739999999999</v>
      </c>
      <c r="C1847" s="3">
        <v>5591</v>
      </c>
      <c r="D1847" s="4">
        <v>18180</v>
      </c>
      <c r="E1847" t="s">
        <v>550</v>
      </c>
      <c r="F1847" s="4" t="s">
        <v>520</v>
      </c>
      <c r="G1847" s="5">
        <v>3749</v>
      </c>
      <c r="H1847" s="6">
        <v>0.56174979999999997</v>
      </c>
      <c r="I1847" s="7">
        <v>97.798000000000002</v>
      </c>
      <c r="J1847" s="2">
        <v>43.066699999999997</v>
      </c>
      <c r="K1847">
        <v>15</v>
      </c>
      <c r="L1847" s="2">
        <v>67.7</v>
      </c>
    </row>
    <row r="1848" spans="1:12" x14ac:dyDescent="0.25">
      <c r="A1848">
        <v>97068</v>
      </c>
      <c r="B1848" s="2">
        <v>89.641980000000004</v>
      </c>
      <c r="C1848" s="3">
        <v>28982</v>
      </c>
      <c r="D1848" s="4">
        <v>38900</v>
      </c>
      <c r="E1848" t="s">
        <v>16201</v>
      </c>
      <c r="F1848" s="4" t="s">
        <v>16170</v>
      </c>
      <c r="G1848" s="5">
        <v>20264</v>
      </c>
      <c r="H1848" s="6">
        <v>0.52879350000000003</v>
      </c>
      <c r="I1848" s="7">
        <v>103.483</v>
      </c>
      <c r="J1848" s="2">
        <v>36.057099999999998</v>
      </c>
      <c r="K1848">
        <v>35</v>
      </c>
      <c r="L1848" s="2">
        <v>28.4</v>
      </c>
    </row>
    <row r="1849" spans="1:12" x14ac:dyDescent="0.25">
      <c r="A1849">
        <v>6355</v>
      </c>
      <c r="B1849" s="2">
        <v>89.634829999999994</v>
      </c>
      <c r="C1849" s="3">
        <v>12416</v>
      </c>
      <c r="D1849" s="4">
        <v>35980</v>
      </c>
      <c r="E1849" t="s">
        <v>1266</v>
      </c>
      <c r="F1849" s="4" t="s">
        <v>1198</v>
      </c>
      <c r="G1849" s="5">
        <v>9586</v>
      </c>
      <c r="H1849" s="6">
        <v>0.53718580000000005</v>
      </c>
      <c r="I1849" s="7">
        <v>101.99</v>
      </c>
      <c r="J1849" s="2">
        <v>36.1</v>
      </c>
      <c r="K1849">
        <v>10</v>
      </c>
      <c r="L1849" s="2">
        <v>28.7</v>
      </c>
    </row>
    <row r="1850" spans="1:12" x14ac:dyDescent="0.25">
      <c r="A1850">
        <v>16801</v>
      </c>
      <c r="B1850" s="2">
        <v>89.627709999999993</v>
      </c>
      <c r="C1850" s="3">
        <v>43446</v>
      </c>
      <c r="D1850" s="4">
        <v>44300</v>
      </c>
      <c r="E1850" t="s">
        <v>3594</v>
      </c>
      <c r="F1850" s="4" t="s">
        <v>3003</v>
      </c>
      <c r="G1850" s="5">
        <v>20180</v>
      </c>
      <c r="H1850" s="6">
        <v>0.62026760000000003</v>
      </c>
      <c r="I1850" s="7">
        <v>87.575000000000003</v>
      </c>
      <c r="J1850" s="2">
        <v>34.821399999999997</v>
      </c>
      <c r="K1850">
        <v>56</v>
      </c>
      <c r="L1850" s="2">
        <v>22.5</v>
      </c>
    </row>
    <row r="1851" spans="1:12" x14ac:dyDescent="0.25">
      <c r="A1851">
        <v>97205</v>
      </c>
      <c r="B1851" s="2">
        <v>89.621510000000001</v>
      </c>
      <c r="C1851" s="3">
        <v>6956</v>
      </c>
      <c r="D1851" s="4">
        <v>38900</v>
      </c>
      <c r="E1851" t="s">
        <v>765</v>
      </c>
      <c r="F1851" s="4" t="s">
        <v>16170</v>
      </c>
      <c r="G1851" s="5">
        <v>5748</v>
      </c>
      <c r="H1851" s="6">
        <v>0.55619350000000001</v>
      </c>
      <c r="I1851" s="7">
        <v>98.611000000000004</v>
      </c>
      <c r="J1851" s="2">
        <v>34.65</v>
      </c>
      <c r="K1851">
        <v>20</v>
      </c>
      <c r="L1851" s="2">
        <v>21.6</v>
      </c>
    </row>
    <row r="1852" spans="1:12" x14ac:dyDescent="0.25">
      <c r="A1852">
        <v>92010</v>
      </c>
      <c r="B1852" s="2">
        <v>89.617739999999998</v>
      </c>
      <c r="C1852" s="3">
        <v>15282</v>
      </c>
      <c r="D1852" s="4">
        <v>41740</v>
      </c>
      <c r="E1852" t="s">
        <v>14022</v>
      </c>
      <c r="F1852" s="4" t="s">
        <v>15368</v>
      </c>
      <c r="G1852" s="5">
        <v>9975</v>
      </c>
      <c r="H1852" s="6">
        <v>0.51067669999999998</v>
      </c>
      <c r="I1852" s="7">
        <v>106.46599999999999</v>
      </c>
      <c r="J1852" s="2">
        <v>36</v>
      </c>
      <c r="K1852">
        <v>11</v>
      </c>
      <c r="L1852" s="2">
        <v>28.1</v>
      </c>
    </row>
    <row r="1853" spans="1:12" x14ac:dyDescent="0.25">
      <c r="A1853">
        <v>60490</v>
      </c>
      <c r="B1853" s="2">
        <v>89.612430000000003</v>
      </c>
      <c r="C1853" s="3">
        <v>20346</v>
      </c>
      <c r="D1853" s="4">
        <v>16980</v>
      </c>
      <c r="E1853" t="s">
        <v>11572</v>
      </c>
      <c r="F1853" s="4" t="s">
        <v>11490</v>
      </c>
      <c r="G1853" s="5">
        <v>12218</v>
      </c>
      <c r="H1853" s="6">
        <v>0.50106399999999995</v>
      </c>
      <c r="I1853" s="7">
        <v>108.09699999999999</v>
      </c>
      <c r="J1853" s="2">
        <v>44.428600000000003</v>
      </c>
      <c r="K1853">
        <v>7</v>
      </c>
    </row>
    <row r="1854" spans="1:12" x14ac:dyDescent="0.25">
      <c r="A1854">
        <v>95139</v>
      </c>
      <c r="B1854" s="2">
        <v>89.608459999999994</v>
      </c>
      <c r="C1854" s="3">
        <v>6631</v>
      </c>
      <c r="D1854" s="4">
        <v>41940</v>
      </c>
      <c r="E1854" t="s">
        <v>12003</v>
      </c>
      <c r="F1854" s="4" t="s">
        <v>15368</v>
      </c>
      <c r="G1854" s="5">
        <v>4376</v>
      </c>
      <c r="H1854" s="6">
        <v>0.44345440000000003</v>
      </c>
      <c r="I1854" s="7">
        <v>118.01900000000001</v>
      </c>
      <c r="J1854" s="2">
        <v>15</v>
      </c>
      <c r="K1854">
        <v>2</v>
      </c>
    </row>
    <row r="1855" spans="1:12" x14ac:dyDescent="0.25">
      <c r="A1855">
        <v>8247</v>
      </c>
      <c r="B1855" s="2">
        <v>89.607240000000004</v>
      </c>
      <c r="C1855" s="3">
        <v>790</v>
      </c>
      <c r="D1855" s="4">
        <v>36140</v>
      </c>
      <c r="E1855" t="s">
        <v>1665</v>
      </c>
      <c r="F1855" s="4" t="s">
        <v>1341</v>
      </c>
      <c r="G1855" s="5">
        <v>700</v>
      </c>
      <c r="H1855" s="6">
        <v>0.55492160000000001</v>
      </c>
      <c r="I1855" s="7">
        <v>98.75</v>
      </c>
    </row>
    <row r="1856" spans="1:12" x14ac:dyDescent="0.25">
      <c r="A1856">
        <v>64157</v>
      </c>
      <c r="B1856" s="2">
        <v>89.604569999999995</v>
      </c>
      <c r="C1856" s="3">
        <v>17857</v>
      </c>
      <c r="D1856" s="4">
        <v>28140</v>
      </c>
      <c r="E1856" t="s">
        <v>12261</v>
      </c>
      <c r="F1856" s="4" t="s">
        <v>12102</v>
      </c>
      <c r="G1856" s="5">
        <v>10472</v>
      </c>
      <c r="H1856" s="6">
        <v>0.51026450000000001</v>
      </c>
      <c r="I1856" s="7">
        <v>106.446</v>
      </c>
      <c r="J1856" s="2">
        <v>47.636400000000002</v>
      </c>
      <c r="K1856">
        <v>11</v>
      </c>
      <c r="L1856" s="2">
        <v>86.9</v>
      </c>
    </row>
    <row r="1857" spans="1:12" x14ac:dyDescent="0.25">
      <c r="A1857">
        <v>28173</v>
      </c>
      <c r="B1857" s="2">
        <v>89.595320000000001</v>
      </c>
      <c r="C1857" s="3">
        <v>47234</v>
      </c>
      <c r="D1857" s="4">
        <v>16740</v>
      </c>
      <c r="E1857" t="s">
        <v>5901</v>
      </c>
      <c r="F1857" s="4" t="s">
        <v>5642</v>
      </c>
      <c r="G1857" s="5">
        <v>28172</v>
      </c>
      <c r="H1857" s="6">
        <v>0.53120120000000004</v>
      </c>
      <c r="I1857" s="7">
        <v>102.81699999999999</v>
      </c>
      <c r="J1857" s="2">
        <v>46.714300000000001</v>
      </c>
      <c r="K1857">
        <v>14</v>
      </c>
      <c r="L1857" s="2">
        <v>83.5</v>
      </c>
    </row>
    <row r="1858" spans="1:12" x14ac:dyDescent="0.25">
      <c r="A1858">
        <v>92629</v>
      </c>
      <c r="B1858" s="2">
        <v>89.583690000000004</v>
      </c>
      <c r="C1858" s="3">
        <v>26954</v>
      </c>
      <c r="D1858" s="4">
        <v>31080</v>
      </c>
      <c r="E1858" t="s">
        <v>15581</v>
      </c>
      <c r="F1858" s="4" t="s">
        <v>15368</v>
      </c>
      <c r="G1858" s="5">
        <v>20402</v>
      </c>
      <c r="H1858" s="6">
        <v>0.50607780000000002</v>
      </c>
      <c r="I1858" s="7">
        <v>107.158</v>
      </c>
      <c r="J1858" s="2">
        <v>36.2727</v>
      </c>
      <c r="K1858">
        <v>11</v>
      </c>
      <c r="L1858" s="2">
        <v>29.6</v>
      </c>
    </row>
    <row r="1859" spans="1:12" x14ac:dyDescent="0.25">
      <c r="A1859">
        <v>94109</v>
      </c>
      <c r="B1859" s="2">
        <v>89.567509999999999</v>
      </c>
      <c r="C1859" s="3">
        <v>54768</v>
      </c>
      <c r="D1859" s="4">
        <v>41860</v>
      </c>
      <c r="E1859" t="s">
        <v>15761</v>
      </c>
      <c r="F1859" s="4" t="s">
        <v>15368</v>
      </c>
      <c r="G1859" s="5">
        <v>47237</v>
      </c>
      <c r="H1859" s="6">
        <v>0.61772300000000002</v>
      </c>
      <c r="I1859" s="7">
        <v>87.853999999999999</v>
      </c>
      <c r="J1859" s="2">
        <v>29.3462</v>
      </c>
      <c r="K1859">
        <v>104</v>
      </c>
      <c r="L1859" s="2">
        <v>5.0999999999999996</v>
      </c>
    </row>
    <row r="1860" spans="1:12" x14ac:dyDescent="0.25">
      <c r="A1860">
        <v>10901</v>
      </c>
      <c r="B1860" s="2">
        <v>89.552359999999993</v>
      </c>
      <c r="C1860" s="3">
        <v>23194</v>
      </c>
      <c r="D1860" s="4">
        <v>35620</v>
      </c>
      <c r="E1860" t="s">
        <v>1847</v>
      </c>
      <c r="F1860" s="4" t="s">
        <v>1280</v>
      </c>
      <c r="G1860" s="5">
        <v>16111</v>
      </c>
      <c r="H1860" s="6">
        <v>0.48138029999999998</v>
      </c>
      <c r="I1860" s="7">
        <v>111.40900000000001</v>
      </c>
      <c r="J1860" s="2">
        <v>25.2</v>
      </c>
      <c r="K1860">
        <v>10</v>
      </c>
      <c r="L1860" s="2">
        <v>0.8</v>
      </c>
    </row>
    <row r="1861" spans="1:12" x14ac:dyDescent="0.25">
      <c r="A1861">
        <v>43214</v>
      </c>
      <c r="B1861" s="2">
        <v>89.543779999999998</v>
      </c>
      <c r="C1861" s="3">
        <v>26402</v>
      </c>
      <c r="D1861" s="4">
        <v>18140</v>
      </c>
      <c r="E1861" t="s">
        <v>1585</v>
      </c>
      <c r="F1861" s="4" t="s">
        <v>8295</v>
      </c>
      <c r="G1861" s="5">
        <v>19714</v>
      </c>
      <c r="H1861" s="6">
        <v>0.59627680000000005</v>
      </c>
      <c r="I1861" s="7">
        <v>91.522999999999996</v>
      </c>
      <c r="J1861" s="2">
        <v>36.638300000000001</v>
      </c>
      <c r="K1861">
        <v>47</v>
      </c>
      <c r="L1861" s="2">
        <v>31.5</v>
      </c>
    </row>
    <row r="1862" spans="1:12" x14ac:dyDescent="0.25">
      <c r="A1862">
        <v>53125</v>
      </c>
      <c r="B1862" s="2">
        <v>89.538740000000004</v>
      </c>
      <c r="C1862" s="3">
        <v>1618</v>
      </c>
      <c r="D1862" s="4">
        <v>48580</v>
      </c>
      <c r="E1862" t="s">
        <v>10076</v>
      </c>
      <c r="F1862" s="4" t="s">
        <v>10031</v>
      </c>
      <c r="G1862" s="5">
        <v>1307</v>
      </c>
      <c r="H1862" s="6">
        <v>0.57033639999999997</v>
      </c>
      <c r="I1862" s="7">
        <v>96</v>
      </c>
    </row>
    <row r="1863" spans="1:12" x14ac:dyDescent="0.25">
      <c r="A1863">
        <v>11762</v>
      </c>
      <c r="B1863" s="2">
        <v>89.534630000000007</v>
      </c>
      <c r="C1863" s="3">
        <v>23052</v>
      </c>
      <c r="D1863" s="4">
        <v>35620</v>
      </c>
      <c r="E1863" t="s">
        <v>2008</v>
      </c>
      <c r="F1863" s="4" t="s">
        <v>1280</v>
      </c>
      <c r="G1863" s="5">
        <v>15911</v>
      </c>
      <c r="H1863" s="6">
        <v>0.37072650000000001</v>
      </c>
      <c r="I1863" s="7">
        <v>130.41200000000001</v>
      </c>
      <c r="J1863" s="2">
        <v>30.1</v>
      </c>
      <c r="K1863">
        <v>10</v>
      </c>
      <c r="L1863" s="2">
        <v>6.7</v>
      </c>
    </row>
    <row r="1864" spans="1:12" x14ac:dyDescent="0.25">
      <c r="A1864">
        <v>33477</v>
      </c>
      <c r="B1864" s="2">
        <v>89.527940000000001</v>
      </c>
      <c r="C1864" s="3">
        <v>13368</v>
      </c>
      <c r="D1864" s="4">
        <v>33100</v>
      </c>
      <c r="E1864" t="s">
        <v>6891</v>
      </c>
      <c r="F1864" s="4" t="s">
        <v>6689</v>
      </c>
      <c r="G1864" s="5">
        <v>12046</v>
      </c>
      <c r="H1864" s="6">
        <v>0.47356189999999998</v>
      </c>
      <c r="I1864" s="7">
        <v>112.639</v>
      </c>
      <c r="J1864" s="2">
        <v>33</v>
      </c>
      <c r="K1864">
        <v>2</v>
      </c>
    </row>
    <row r="1865" spans="1:12" x14ac:dyDescent="0.25">
      <c r="A1865">
        <v>22904</v>
      </c>
      <c r="B1865" s="2">
        <v>89.525040000000004</v>
      </c>
      <c r="C1865" s="3">
        <v>5410</v>
      </c>
      <c r="D1865" s="4">
        <v>16820</v>
      </c>
      <c r="E1865" t="s">
        <v>4748</v>
      </c>
      <c r="F1865" s="4" t="s">
        <v>4335</v>
      </c>
      <c r="G1865" s="5">
        <v>64</v>
      </c>
      <c r="H1865" s="6">
        <v>0.75384620000000002</v>
      </c>
      <c r="I1865" s="7">
        <v>64.167000000000002</v>
      </c>
      <c r="J1865" s="2">
        <v>27.25</v>
      </c>
      <c r="K1865">
        <v>4</v>
      </c>
    </row>
    <row r="1866" spans="1:12" x14ac:dyDescent="0.25">
      <c r="A1866">
        <v>30269</v>
      </c>
      <c r="B1866" s="2">
        <v>89.519509999999997</v>
      </c>
      <c r="C1866" s="3">
        <v>35018</v>
      </c>
      <c r="D1866" s="4">
        <v>12060</v>
      </c>
      <c r="E1866" t="s">
        <v>6425</v>
      </c>
      <c r="F1866" s="4" t="s">
        <v>6363</v>
      </c>
      <c r="G1866" s="5">
        <v>23072</v>
      </c>
      <c r="H1866" s="6">
        <v>0.53105360000000001</v>
      </c>
      <c r="I1866" s="7">
        <v>102.59699999999999</v>
      </c>
      <c r="J1866" s="2">
        <v>45.846200000000003</v>
      </c>
      <c r="K1866">
        <v>26</v>
      </c>
      <c r="L1866" s="2">
        <v>80.2</v>
      </c>
    </row>
    <row r="1867" spans="1:12" x14ac:dyDescent="0.25">
      <c r="A1867">
        <v>1803</v>
      </c>
      <c r="B1867" s="2">
        <v>89.509619999999998</v>
      </c>
      <c r="C1867" s="3">
        <v>25190</v>
      </c>
      <c r="D1867" s="4">
        <v>14460</v>
      </c>
      <c r="E1867" t="s">
        <v>235</v>
      </c>
      <c r="F1867" s="4" t="s">
        <v>21</v>
      </c>
      <c r="G1867" s="5">
        <v>18214</v>
      </c>
      <c r="H1867" s="6">
        <v>0.47326230000000002</v>
      </c>
      <c r="I1867" s="7">
        <v>112.54900000000001</v>
      </c>
      <c r="J1867" s="2">
        <v>28.8</v>
      </c>
      <c r="K1867">
        <v>15</v>
      </c>
      <c r="L1867" s="2">
        <v>4</v>
      </c>
    </row>
    <row r="1868" spans="1:12" x14ac:dyDescent="0.25">
      <c r="A1868">
        <v>10535</v>
      </c>
      <c r="B1868" s="2">
        <v>89.505170000000007</v>
      </c>
      <c r="C1868" s="3">
        <v>573</v>
      </c>
      <c r="D1868" s="4">
        <v>35620</v>
      </c>
      <c r="E1868" t="s">
        <v>1811</v>
      </c>
      <c r="F1868" s="4" t="s">
        <v>1280</v>
      </c>
      <c r="G1868" s="5">
        <v>419</v>
      </c>
      <c r="H1868" s="6">
        <v>0.57619050000000005</v>
      </c>
      <c r="I1868" s="7">
        <v>94.75</v>
      </c>
    </row>
    <row r="1869" spans="1:12" x14ac:dyDescent="0.25">
      <c r="A1869">
        <v>36013</v>
      </c>
      <c r="B1869" s="2">
        <v>89.504999999999995</v>
      </c>
      <c r="C1869" s="3">
        <v>474</v>
      </c>
      <c r="D1869" s="4">
        <v>33860</v>
      </c>
      <c r="E1869" t="s">
        <v>3091</v>
      </c>
      <c r="F1869" s="4" t="s">
        <v>7027</v>
      </c>
      <c r="G1869" s="5">
        <v>307</v>
      </c>
      <c r="H1869" s="6">
        <v>0.55844159999999998</v>
      </c>
      <c r="I1869" s="7">
        <v>97.813000000000002</v>
      </c>
    </row>
    <row r="1870" spans="1:12" x14ac:dyDescent="0.25">
      <c r="A1870">
        <v>44145</v>
      </c>
      <c r="B1870" s="2">
        <v>89.499210000000005</v>
      </c>
      <c r="C1870" s="3">
        <v>32513</v>
      </c>
      <c r="D1870" s="4">
        <v>17460</v>
      </c>
      <c r="E1870" t="s">
        <v>8521</v>
      </c>
      <c r="F1870" s="4" t="s">
        <v>8295</v>
      </c>
      <c r="G1870" s="5">
        <v>23841</v>
      </c>
      <c r="H1870" s="6">
        <v>0.53619660000000002</v>
      </c>
      <c r="I1870" s="7">
        <v>101.63500000000001</v>
      </c>
      <c r="J1870" s="2">
        <v>32.464300000000001</v>
      </c>
      <c r="K1870">
        <v>28</v>
      </c>
      <c r="L1870" s="2">
        <v>12.9</v>
      </c>
    </row>
    <row r="1871" spans="1:12" x14ac:dyDescent="0.25">
      <c r="A1871">
        <v>20639</v>
      </c>
      <c r="B1871" s="2">
        <v>89.491190000000003</v>
      </c>
      <c r="C1871" s="3">
        <v>14682</v>
      </c>
      <c r="D1871" s="4">
        <v>47900</v>
      </c>
      <c r="E1871" t="s">
        <v>4385</v>
      </c>
      <c r="F1871" s="4" t="s">
        <v>4361</v>
      </c>
      <c r="G1871" s="5">
        <v>9684</v>
      </c>
      <c r="H1871" s="6">
        <v>0.364209</v>
      </c>
      <c r="I1871" s="7">
        <v>131.31700000000001</v>
      </c>
      <c r="J1871" s="2">
        <v>43.25</v>
      </c>
      <c r="K1871">
        <v>4</v>
      </c>
    </row>
    <row r="1872" spans="1:12" x14ac:dyDescent="0.25">
      <c r="A1872">
        <v>95962</v>
      </c>
      <c r="B1872" s="2">
        <v>89.488630000000001</v>
      </c>
      <c r="C1872" s="3">
        <v>1284</v>
      </c>
      <c r="D1872" s="4">
        <v>49700</v>
      </c>
      <c r="E1872" t="s">
        <v>16017</v>
      </c>
      <c r="F1872" s="4" t="s">
        <v>15368</v>
      </c>
      <c r="G1872" s="5">
        <v>1006</v>
      </c>
      <c r="H1872" s="6">
        <v>0.51737829999999996</v>
      </c>
      <c r="I1872" s="7">
        <v>104.786</v>
      </c>
    </row>
    <row r="1873" spans="1:12" x14ac:dyDescent="0.25">
      <c r="A1873">
        <v>6812</v>
      </c>
      <c r="B1873" s="2">
        <v>89.486149999999995</v>
      </c>
      <c r="C1873" s="3">
        <v>14079</v>
      </c>
      <c r="D1873" s="4">
        <v>14860</v>
      </c>
      <c r="E1873" t="s">
        <v>1332</v>
      </c>
      <c r="F1873" s="4" t="s">
        <v>1198</v>
      </c>
      <c r="G1873" s="5">
        <v>9305</v>
      </c>
      <c r="H1873" s="6">
        <v>0.46067049999999998</v>
      </c>
      <c r="I1873" s="7">
        <v>114.583</v>
      </c>
      <c r="J1873" s="2">
        <v>31.555599999999998</v>
      </c>
      <c r="K1873">
        <v>9</v>
      </c>
    </row>
    <row r="1874" spans="1:12" x14ac:dyDescent="0.25">
      <c r="A1874">
        <v>18602</v>
      </c>
      <c r="B1874" s="2">
        <v>89.483879999999999</v>
      </c>
      <c r="C1874" s="3">
        <v>312</v>
      </c>
      <c r="D1874" s="4">
        <v>42540</v>
      </c>
      <c r="E1874" t="s">
        <v>4089</v>
      </c>
      <c r="F1874" s="4" t="s">
        <v>3003</v>
      </c>
      <c r="G1874" s="5">
        <v>216</v>
      </c>
      <c r="H1874" s="6">
        <v>0.46543780000000001</v>
      </c>
      <c r="I1874" s="7">
        <v>113.75</v>
      </c>
    </row>
    <row r="1875" spans="1:12" x14ac:dyDescent="0.25">
      <c r="A1875">
        <v>32259</v>
      </c>
      <c r="B1875" s="2">
        <v>89.477540000000005</v>
      </c>
      <c r="C1875" s="3">
        <v>41192</v>
      </c>
      <c r="D1875" s="4">
        <v>27260</v>
      </c>
      <c r="E1875" t="s">
        <v>6745</v>
      </c>
      <c r="F1875" s="4" t="s">
        <v>6689</v>
      </c>
      <c r="G1875" s="5">
        <v>26260</v>
      </c>
      <c r="H1875" s="6">
        <v>0.51450879999999999</v>
      </c>
      <c r="I1875" s="7">
        <v>105.155</v>
      </c>
      <c r="J1875" s="2">
        <v>40</v>
      </c>
      <c r="K1875">
        <v>10</v>
      </c>
      <c r="L1875" s="2">
        <v>50.9</v>
      </c>
    </row>
    <row r="1876" spans="1:12" x14ac:dyDescent="0.25">
      <c r="A1876">
        <v>98008</v>
      </c>
      <c r="B1876" s="2">
        <v>89.46705</v>
      </c>
      <c r="C1876" s="3">
        <v>24451</v>
      </c>
      <c r="D1876" s="4">
        <v>42660</v>
      </c>
      <c r="E1876" t="s">
        <v>8019</v>
      </c>
      <c r="F1876" s="4" t="s">
        <v>16344</v>
      </c>
      <c r="G1876" s="5">
        <v>17611</v>
      </c>
      <c r="H1876" s="6">
        <v>0.53349990000000003</v>
      </c>
      <c r="I1876" s="7">
        <v>101.869</v>
      </c>
      <c r="J1876" s="2">
        <v>38.481499999999997</v>
      </c>
      <c r="K1876">
        <v>27</v>
      </c>
      <c r="L1876" s="2">
        <v>42.3</v>
      </c>
    </row>
    <row r="1877" spans="1:12" x14ac:dyDescent="0.25">
      <c r="A1877">
        <v>20872</v>
      </c>
      <c r="B1877" s="2">
        <v>89.460750000000004</v>
      </c>
      <c r="C1877" s="3">
        <v>13237</v>
      </c>
      <c r="D1877" s="4">
        <v>47900</v>
      </c>
      <c r="E1877" t="s">
        <v>4050</v>
      </c>
      <c r="F1877" s="4" t="s">
        <v>4361</v>
      </c>
      <c r="G1877" s="5">
        <v>8656</v>
      </c>
      <c r="H1877" s="6">
        <v>0.47210350000000001</v>
      </c>
      <c r="I1877" s="7">
        <v>112.437</v>
      </c>
      <c r="J1877" s="2">
        <v>42.538499999999999</v>
      </c>
      <c r="K1877">
        <v>13</v>
      </c>
      <c r="L1877" s="2">
        <v>64.599999999999994</v>
      </c>
    </row>
    <row r="1878" spans="1:12" x14ac:dyDescent="0.25">
      <c r="A1878">
        <v>80237</v>
      </c>
      <c r="B1878" s="2">
        <v>89.455179999999999</v>
      </c>
      <c r="C1878" s="3">
        <v>18444</v>
      </c>
      <c r="D1878" s="4">
        <v>19740</v>
      </c>
      <c r="E1878" t="s">
        <v>2197</v>
      </c>
      <c r="F1878" s="4" t="s">
        <v>14477</v>
      </c>
      <c r="G1878" s="5">
        <v>14657</v>
      </c>
      <c r="H1878" s="6">
        <v>0.5659708</v>
      </c>
      <c r="I1878" s="7">
        <v>96.19</v>
      </c>
      <c r="J1878" s="2">
        <v>32.647100000000002</v>
      </c>
      <c r="K1878">
        <v>17</v>
      </c>
      <c r="L1878" s="2">
        <v>13.5</v>
      </c>
    </row>
    <row r="1879" spans="1:12" x14ac:dyDescent="0.25">
      <c r="A1879">
        <v>1072</v>
      </c>
      <c r="B1879" s="2">
        <v>89.451419999999999</v>
      </c>
      <c r="C1879" s="3">
        <v>1481</v>
      </c>
      <c r="D1879" s="4">
        <v>24640</v>
      </c>
      <c r="E1879" t="s">
        <v>57</v>
      </c>
      <c r="F1879" s="4" t="s">
        <v>21</v>
      </c>
      <c r="G1879" s="5">
        <v>1049</v>
      </c>
      <c r="H1879" s="6">
        <v>0.62095239999999996</v>
      </c>
      <c r="I1879" s="7">
        <v>86.667000000000002</v>
      </c>
      <c r="J1879" s="2">
        <v>32.5</v>
      </c>
      <c r="K1879">
        <v>2</v>
      </c>
    </row>
    <row r="1880" spans="1:12" x14ac:dyDescent="0.25">
      <c r="A1880">
        <v>14526</v>
      </c>
      <c r="B1880" s="2">
        <v>89.447749999999999</v>
      </c>
      <c r="C1880" s="3">
        <v>20608</v>
      </c>
      <c r="D1880" s="4">
        <v>40380</v>
      </c>
      <c r="E1880" t="s">
        <v>2874</v>
      </c>
      <c r="F1880" s="4" t="s">
        <v>1280</v>
      </c>
      <c r="G1880" s="5">
        <v>14284</v>
      </c>
      <c r="H1880" s="6">
        <v>0.52058249999999995</v>
      </c>
      <c r="I1880" s="7">
        <v>104.003</v>
      </c>
      <c r="J1880" s="2">
        <v>36.857100000000003</v>
      </c>
      <c r="K1880">
        <v>21</v>
      </c>
      <c r="L1880" s="2">
        <v>32.799999999999997</v>
      </c>
    </row>
    <row r="1881" spans="1:12" x14ac:dyDescent="0.25">
      <c r="A1881">
        <v>28078</v>
      </c>
      <c r="B1881" s="2">
        <v>89.435649999999995</v>
      </c>
      <c r="C1881" s="3">
        <v>54616</v>
      </c>
      <c r="D1881" s="4">
        <v>16740</v>
      </c>
      <c r="E1881" t="s">
        <v>5868</v>
      </c>
      <c r="F1881" s="4" t="s">
        <v>5642</v>
      </c>
      <c r="G1881" s="5">
        <v>36268</v>
      </c>
      <c r="H1881" s="6">
        <v>0.52423629999999999</v>
      </c>
      <c r="I1881" s="7">
        <v>103.32599999999999</v>
      </c>
      <c r="J1881" s="2">
        <v>43.066699999999997</v>
      </c>
      <c r="K1881">
        <v>15</v>
      </c>
      <c r="L1881" s="2">
        <v>67.7</v>
      </c>
    </row>
    <row r="1882" spans="1:12" x14ac:dyDescent="0.25">
      <c r="A1882">
        <v>95113</v>
      </c>
      <c r="B1882" s="2">
        <v>89.426749999999998</v>
      </c>
      <c r="C1882" s="3">
        <v>1162</v>
      </c>
      <c r="D1882" s="4">
        <v>41940</v>
      </c>
      <c r="E1882" t="s">
        <v>12003</v>
      </c>
      <c r="F1882" s="4" t="s">
        <v>15368</v>
      </c>
      <c r="G1882" s="5">
        <v>901</v>
      </c>
      <c r="H1882" s="6">
        <v>0.61376249999999999</v>
      </c>
      <c r="I1882" s="7">
        <v>87.840999999999994</v>
      </c>
      <c r="J1882" s="2">
        <v>33.5</v>
      </c>
      <c r="K1882">
        <v>4</v>
      </c>
    </row>
    <row r="1883" spans="1:12" x14ac:dyDescent="0.25">
      <c r="A1883">
        <v>6019</v>
      </c>
      <c r="B1883" s="2">
        <v>89.424800000000005</v>
      </c>
      <c r="C1883" s="3">
        <v>10284</v>
      </c>
      <c r="D1883" s="4">
        <v>25540</v>
      </c>
      <c r="E1883" t="s">
        <v>287</v>
      </c>
      <c r="F1883" s="4" t="s">
        <v>1198</v>
      </c>
      <c r="G1883" s="5">
        <v>7254</v>
      </c>
      <c r="H1883" s="6">
        <v>0.49283149999999998</v>
      </c>
      <c r="I1883" s="7">
        <v>108.73099999999999</v>
      </c>
      <c r="J1883" s="2">
        <v>31.4</v>
      </c>
      <c r="K1883">
        <v>5</v>
      </c>
    </row>
    <row r="1884" spans="1:12" x14ac:dyDescent="0.25">
      <c r="A1884">
        <v>34212</v>
      </c>
      <c r="B1884" s="2">
        <v>89.420500000000004</v>
      </c>
      <c r="C1884" s="3">
        <v>15663</v>
      </c>
      <c r="D1884" s="4">
        <v>35840</v>
      </c>
      <c r="E1884" t="s">
        <v>6970</v>
      </c>
      <c r="F1884" s="4" t="s">
        <v>6689</v>
      </c>
      <c r="G1884" s="5">
        <v>10741</v>
      </c>
      <c r="H1884" s="6">
        <v>0.52001489999999995</v>
      </c>
      <c r="I1884" s="7">
        <v>104.01</v>
      </c>
      <c r="J1884" s="2">
        <v>51</v>
      </c>
      <c r="K1884">
        <v>1</v>
      </c>
    </row>
    <row r="1885" spans="1:12" x14ac:dyDescent="0.25">
      <c r="A1885">
        <v>60554</v>
      </c>
      <c r="B1885" s="2">
        <v>89.415930000000003</v>
      </c>
      <c r="C1885" s="3">
        <v>11690</v>
      </c>
      <c r="D1885" s="4">
        <v>16980</v>
      </c>
      <c r="E1885" t="s">
        <v>3488</v>
      </c>
      <c r="F1885" s="4" t="s">
        <v>11490</v>
      </c>
      <c r="G1885" s="5">
        <v>8331</v>
      </c>
      <c r="H1885" s="6">
        <v>0.39702349999999997</v>
      </c>
      <c r="I1885" s="7">
        <v>125.22499999999999</v>
      </c>
      <c r="J1885" s="2">
        <v>31.75</v>
      </c>
      <c r="K1885">
        <v>4</v>
      </c>
    </row>
    <row r="1886" spans="1:12" x14ac:dyDescent="0.25">
      <c r="A1886">
        <v>3753</v>
      </c>
      <c r="B1886" s="2">
        <v>89.413420000000002</v>
      </c>
      <c r="C1886" s="3">
        <v>2967</v>
      </c>
      <c r="D1886" s="4">
        <v>17200</v>
      </c>
      <c r="E1886" t="s">
        <v>635</v>
      </c>
      <c r="F1886" s="4" t="s">
        <v>520</v>
      </c>
      <c r="G1886" s="5">
        <v>2167</v>
      </c>
      <c r="H1886" s="6">
        <v>0.54428049999999994</v>
      </c>
      <c r="I1886" s="7">
        <v>99.777000000000001</v>
      </c>
      <c r="J1886" s="2">
        <v>35.666699999999999</v>
      </c>
      <c r="K1886">
        <v>3</v>
      </c>
    </row>
    <row r="1887" spans="1:12" x14ac:dyDescent="0.25">
      <c r="A1887">
        <v>37828</v>
      </c>
      <c r="B1887" s="2">
        <v>89.412599999999998</v>
      </c>
      <c r="C1887" s="3">
        <v>1771</v>
      </c>
      <c r="D1887" s="4">
        <v>28940</v>
      </c>
      <c r="E1887" t="s">
        <v>6307</v>
      </c>
      <c r="F1887" s="4" t="s">
        <v>7348</v>
      </c>
      <c r="G1887" s="5">
        <v>1277</v>
      </c>
      <c r="H1887" s="6">
        <v>0.60719880000000004</v>
      </c>
      <c r="I1887" s="7">
        <v>88.888999999999996</v>
      </c>
      <c r="J1887" s="2">
        <v>23</v>
      </c>
      <c r="K1887">
        <v>2</v>
      </c>
    </row>
    <row r="1888" spans="1:12" x14ac:dyDescent="0.25">
      <c r="A1888">
        <v>19372</v>
      </c>
      <c r="B1888" s="2">
        <v>89.412030000000001</v>
      </c>
      <c r="C1888" s="3">
        <v>1406</v>
      </c>
      <c r="D1888" s="4">
        <v>37980</v>
      </c>
      <c r="E1888" t="s">
        <v>4247</v>
      </c>
      <c r="F1888" s="4" t="s">
        <v>3003</v>
      </c>
      <c r="G1888" s="5">
        <v>1105</v>
      </c>
      <c r="H1888" s="6">
        <v>0.39150089999999999</v>
      </c>
      <c r="I1888" s="7">
        <v>126.161</v>
      </c>
      <c r="J1888" s="2">
        <v>50</v>
      </c>
      <c r="K1888">
        <v>1</v>
      </c>
    </row>
    <row r="1889" spans="1:12" x14ac:dyDescent="0.25">
      <c r="A1889">
        <v>3862</v>
      </c>
      <c r="B1889" s="2">
        <v>89.410979999999995</v>
      </c>
      <c r="C1889" s="3">
        <v>4343</v>
      </c>
      <c r="D1889" s="4">
        <v>14460</v>
      </c>
      <c r="E1889" t="s">
        <v>682</v>
      </c>
      <c r="F1889" s="4" t="s">
        <v>520</v>
      </c>
      <c r="G1889" s="5">
        <v>3257</v>
      </c>
      <c r="H1889" s="6">
        <v>0.4996931</v>
      </c>
      <c r="I1889" s="7">
        <v>107.411</v>
      </c>
      <c r="J1889" s="2">
        <v>37</v>
      </c>
      <c r="K1889">
        <v>3</v>
      </c>
    </row>
    <row r="1890" spans="1:12" x14ac:dyDescent="0.25">
      <c r="A1890">
        <v>33067</v>
      </c>
      <c r="B1890" s="2">
        <v>89.40616</v>
      </c>
      <c r="C1890" s="3">
        <v>25986</v>
      </c>
      <c r="D1890" s="4">
        <v>33100</v>
      </c>
      <c r="E1890" t="s">
        <v>6872</v>
      </c>
      <c r="F1890" s="4" t="s">
        <v>6689</v>
      </c>
      <c r="G1890" s="5">
        <v>16893</v>
      </c>
      <c r="H1890" s="6">
        <v>0.50917489999999999</v>
      </c>
      <c r="I1890" s="7">
        <v>105.76900000000001</v>
      </c>
      <c r="J1890" s="2">
        <v>26.8</v>
      </c>
      <c r="K1890">
        <v>10</v>
      </c>
      <c r="L1890" s="2">
        <v>1.7</v>
      </c>
    </row>
    <row r="1891" spans="1:12" x14ac:dyDescent="0.25">
      <c r="A1891">
        <v>10709</v>
      </c>
      <c r="B1891" s="2">
        <v>89.400540000000007</v>
      </c>
      <c r="C1891" s="3">
        <v>9347</v>
      </c>
      <c r="D1891" s="4">
        <v>35620</v>
      </c>
      <c r="E1891" t="s">
        <v>1845</v>
      </c>
      <c r="F1891" s="4" t="s">
        <v>1280</v>
      </c>
      <c r="G1891" s="5">
        <v>6597</v>
      </c>
      <c r="H1891" s="6">
        <v>0.47203279999999997</v>
      </c>
      <c r="I1891" s="7">
        <v>112.083</v>
      </c>
      <c r="J1891" s="2">
        <v>35.375</v>
      </c>
      <c r="K1891">
        <v>8</v>
      </c>
    </row>
    <row r="1892" spans="1:12" x14ac:dyDescent="0.25">
      <c r="A1892">
        <v>6441</v>
      </c>
      <c r="B1892" s="2">
        <v>89.398039999999995</v>
      </c>
      <c r="C1892" s="3">
        <v>5427</v>
      </c>
      <c r="D1892" s="4">
        <v>25540</v>
      </c>
      <c r="E1892" t="s">
        <v>1291</v>
      </c>
      <c r="F1892" s="4" t="s">
        <v>1198</v>
      </c>
      <c r="G1892" s="5">
        <v>3811</v>
      </c>
      <c r="H1892" s="6">
        <v>0.49199690000000001</v>
      </c>
      <c r="I1892" s="7">
        <v>108.584</v>
      </c>
      <c r="J1892" s="2">
        <v>42.666699999999999</v>
      </c>
      <c r="K1892">
        <v>6</v>
      </c>
    </row>
    <row r="1893" spans="1:12" x14ac:dyDescent="0.25">
      <c r="A1893">
        <v>48363</v>
      </c>
      <c r="B1893" s="2">
        <v>89.396270000000001</v>
      </c>
      <c r="C1893" s="3">
        <v>5333</v>
      </c>
      <c r="D1893" s="4">
        <v>19820</v>
      </c>
      <c r="E1893" t="s">
        <v>493</v>
      </c>
      <c r="F1893" s="4" t="s">
        <v>9106</v>
      </c>
      <c r="G1893" s="5">
        <v>3631</v>
      </c>
      <c r="H1893" s="6">
        <v>0.4212555</v>
      </c>
      <c r="I1893" s="7">
        <v>120.8</v>
      </c>
      <c r="J1893" s="2">
        <v>27.75</v>
      </c>
      <c r="K1893">
        <v>4</v>
      </c>
    </row>
    <row r="1894" spans="1:12" x14ac:dyDescent="0.25">
      <c r="A1894">
        <v>53058</v>
      </c>
      <c r="B1894" s="2">
        <v>89.394850000000005</v>
      </c>
      <c r="C1894" s="3">
        <v>3490</v>
      </c>
      <c r="D1894" s="4">
        <v>33340</v>
      </c>
      <c r="E1894" t="s">
        <v>10056</v>
      </c>
      <c r="F1894" s="4" t="s">
        <v>10031</v>
      </c>
      <c r="G1894" s="5">
        <v>2306</v>
      </c>
      <c r="H1894" s="6">
        <v>0.45470310000000003</v>
      </c>
      <c r="I1894" s="7">
        <v>115</v>
      </c>
      <c r="J1894" s="2">
        <v>64</v>
      </c>
      <c r="K1894">
        <v>1</v>
      </c>
    </row>
    <row r="1895" spans="1:12" x14ac:dyDescent="0.25">
      <c r="A1895">
        <v>80118</v>
      </c>
      <c r="B1895" s="2">
        <v>89.393360000000001</v>
      </c>
      <c r="C1895" s="3">
        <v>5379</v>
      </c>
      <c r="D1895" s="4">
        <v>19740</v>
      </c>
      <c r="E1895" t="s">
        <v>14485</v>
      </c>
      <c r="F1895" s="4" t="s">
        <v>14477</v>
      </c>
      <c r="G1895" s="5">
        <v>3921</v>
      </c>
      <c r="H1895" s="6">
        <v>0.48099969999999997</v>
      </c>
      <c r="I1895" s="7">
        <v>110.417</v>
      </c>
      <c r="J1895" s="2">
        <v>51</v>
      </c>
      <c r="K1895">
        <v>1</v>
      </c>
    </row>
    <row r="1896" spans="1:12" x14ac:dyDescent="0.25">
      <c r="A1896">
        <v>80116</v>
      </c>
      <c r="B1896" s="2">
        <v>89.391720000000007</v>
      </c>
      <c r="C1896" s="3">
        <v>3799</v>
      </c>
      <c r="D1896" s="4">
        <v>19740</v>
      </c>
      <c r="E1896" t="s">
        <v>4854</v>
      </c>
      <c r="F1896" s="4" t="s">
        <v>14477</v>
      </c>
      <c r="G1896" s="5">
        <v>2890</v>
      </c>
      <c r="H1896" s="6">
        <v>0.51245680000000005</v>
      </c>
      <c r="I1896" s="7">
        <v>104.977</v>
      </c>
      <c r="J1896" s="2">
        <v>52.666699999999999</v>
      </c>
      <c r="K1896">
        <v>3</v>
      </c>
    </row>
    <row r="1897" spans="1:12" x14ac:dyDescent="0.25">
      <c r="A1897">
        <v>8038</v>
      </c>
      <c r="B1897" s="2">
        <v>89.391009999999994</v>
      </c>
      <c r="C1897" s="3">
        <v>75</v>
      </c>
      <c r="D1897" s="4">
        <v>37980</v>
      </c>
      <c r="E1897" t="s">
        <v>1597</v>
      </c>
      <c r="F1897" s="4" t="s">
        <v>1341</v>
      </c>
      <c r="G1897" s="5">
        <v>52</v>
      </c>
      <c r="H1897" s="6">
        <v>0.5</v>
      </c>
      <c r="I1897" s="7">
        <v>107.083</v>
      </c>
    </row>
    <row r="1898" spans="1:12" x14ac:dyDescent="0.25">
      <c r="A1898">
        <v>21777</v>
      </c>
      <c r="B1898" s="2">
        <v>89.390749999999997</v>
      </c>
      <c r="C1898" s="3">
        <v>1700</v>
      </c>
      <c r="D1898" s="4">
        <v>47900</v>
      </c>
      <c r="E1898" t="s">
        <v>4602</v>
      </c>
      <c r="F1898" s="4" t="s">
        <v>4361</v>
      </c>
      <c r="G1898" s="5">
        <v>1078</v>
      </c>
      <c r="H1898" s="6">
        <v>0.46153850000000002</v>
      </c>
      <c r="I1898" s="7">
        <v>113.646</v>
      </c>
    </row>
    <row r="1899" spans="1:12" x14ac:dyDescent="0.25">
      <c r="A1899">
        <v>44072</v>
      </c>
      <c r="B1899" s="2">
        <v>89.38973</v>
      </c>
      <c r="C1899" s="3">
        <v>4434</v>
      </c>
      <c r="D1899" s="4">
        <v>17460</v>
      </c>
      <c r="E1899" t="s">
        <v>8502</v>
      </c>
      <c r="F1899" s="4" t="s">
        <v>8295</v>
      </c>
      <c r="G1899" s="5">
        <v>3181</v>
      </c>
      <c r="H1899" s="6">
        <v>0.49057200000000001</v>
      </c>
      <c r="I1899" s="7">
        <v>108.589</v>
      </c>
      <c r="J1899" s="2">
        <v>42</v>
      </c>
      <c r="K1899">
        <v>3</v>
      </c>
    </row>
    <row r="1900" spans="1:12" x14ac:dyDescent="0.25">
      <c r="A1900">
        <v>20688</v>
      </c>
      <c r="B1900" s="2">
        <v>89.388620000000003</v>
      </c>
      <c r="C1900" s="3">
        <v>1559</v>
      </c>
      <c r="D1900" s="4">
        <v>47900</v>
      </c>
      <c r="E1900" t="s">
        <v>4402</v>
      </c>
      <c r="F1900" s="4" t="s">
        <v>4361</v>
      </c>
      <c r="G1900" s="5">
        <v>1424</v>
      </c>
      <c r="H1900" s="6">
        <v>0.5905899</v>
      </c>
      <c r="I1900" s="7">
        <v>91.25</v>
      </c>
      <c r="J1900" s="2">
        <v>70</v>
      </c>
      <c r="K1900">
        <v>1</v>
      </c>
    </row>
    <row r="1901" spans="1:12" x14ac:dyDescent="0.25">
      <c r="A1901">
        <v>44116</v>
      </c>
      <c r="B1901" s="2">
        <v>89.384739999999994</v>
      </c>
      <c r="C1901" s="3">
        <v>20198</v>
      </c>
      <c r="D1901" s="4">
        <v>17460</v>
      </c>
      <c r="E1901" t="s">
        <v>8512</v>
      </c>
      <c r="F1901" s="4" t="s">
        <v>8295</v>
      </c>
      <c r="G1901" s="5">
        <v>14810</v>
      </c>
      <c r="H1901" s="6">
        <v>0.55344000000000004</v>
      </c>
      <c r="I1901" s="7">
        <v>97.555999999999997</v>
      </c>
      <c r="J1901" s="2">
        <v>40.756799999999998</v>
      </c>
      <c r="K1901">
        <v>37</v>
      </c>
      <c r="L1901" s="2">
        <v>55.5</v>
      </c>
    </row>
    <row r="1902" spans="1:12" x14ac:dyDescent="0.25">
      <c r="A1902">
        <v>11949</v>
      </c>
      <c r="B1902" s="2">
        <v>89.37903</v>
      </c>
      <c r="C1902" s="3">
        <v>14340</v>
      </c>
      <c r="D1902" s="4">
        <v>35620</v>
      </c>
      <c r="E1902" t="s">
        <v>2050</v>
      </c>
      <c r="F1902" s="4" t="s">
        <v>1280</v>
      </c>
      <c r="G1902" s="5">
        <v>9083</v>
      </c>
      <c r="H1902" s="6">
        <v>0.36782999999999999</v>
      </c>
      <c r="I1902" s="7">
        <v>129.61199999999999</v>
      </c>
      <c r="J1902" s="2">
        <v>38.666699999999999</v>
      </c>
      <c r="K1902">
        <v>3</v>
      </c>
    </row>
    <row r="1903" spans="1:12" x14ac:dyDescent="0.25">
      <c r="A1903">
        <v>66227</v>
      </c>
      <c r="B1903" s="2">
        <v>89.376080000000002</v>
      </c>
      <c r="C1903" s="3">
        <v>4771</v>
      </c>
      <c r="D1903" s="4">
        <v>28140</v>
      </c>
      <c r="E1903" t="s">
        <v>12519</v>
      </c>
      <c r="F1903" s="4" t="s">
        <v>12494</v>
      </c>
      <c r="G1903" s="5">
        <v>3293</v>
      </c>
      <c r="H1903" s="6">
        <v>0.50242869999999995</v>
      </c>
      <c r="I1903" s="7">
        <v>106.343</v>
      </c>
      <c r="J1903" s="2">
        <v>61</v>
      </c>
      <c r="K1903">
        <v>2</v>
      </c>
    </row>
    <row r="1904" spans="1:12" x14ac:dyDescent="0.25">
      <c r="A1904">
        <v>63021</v>
      </c>
      <c r="B1904" s="2">
        <v>89.366209999999995</v>
      </c>
      <c r="C1904" s="3">
        <v>56551</v>
      </c>
      <c r="D1904" s="4">
        <v>41180</v>
      </c>
      <c r="E1904" t="s">
        <v>12103</v>
      </c>
      <c r="F1904" s="4" t="s">
        <v>12102</v>
      </c>
      <c r="G1904" s="5">
        <v>37923</v>
      </c>
      <c r="H1904" s="6">
        <v>0.53264420000000001</v>
      </c>
      <c r="I1904" s="7">
        <v>101.095</v>
      </c>
      <c r="J1904" s="2">
        <v>44.317100000000003</v>
      </c>
      <c r="K1904">
        <v>41</v>
      </c>
      <c r="L1904" s="2">
        <v>73.900000000000006</v>
      </c>
    </row>
    <row r="1905" spans="1:12" x14ac:dyDescent="0.25">
      <c r="A1905">
        <v>11375</v>
      </c>
      <c r="B1905" s="2">
        <v>89.344309999999993</v>
      </c>
      <c r="C1905" s="3">
        <v>69652</v>
      </c>
      <c r="D1905" s="4">
        <v>35620</v>
      </c>
      <c r="E1905" t="s">
        <v>1914</v>
      </c>
      <c r="F1905" s="4" t="s">
        <v>1280</v>
      </c>
      <c r="G1905" s="5">
        <v>53547</v>
      </c>
      <c r="H1905" s="6">
        <v>0.57213290000000006</v>
      </c>
      <c r="I1905" s="7">
        <v>94.26</v>
      </c>
      <c r="J1905" s="2">
        <v>30.449000000000002</v>
      </c>
      <c r="K1905">
        <v>49</v>
      </c>
      <c r="L1905" s="2">
        <v>7.6</v>
      </c>
    </row>
    <row r="1906" spans="1:12" x14ac:dyDescent="0.25">
      <c r="A1906">
        <v>8054</v>
      </c>
      <c r="B1906" s="2">
        <v>89.324380000000005</v>
      </c>
      <c r="C1906" s="3">
        <v>41812</v>
      </c>
      <c r="D1906" s="4">
        <v>37980</v>
      </c>
      <c r="E1906" t="s">
        <v>1610</v>
      </c>
      <c r="F1906" s="4" t="s">
        <v>1341</v>
      </c>
      <c r="G1906" s="5">
        <v>29707</v>
      </c>
      <c r="H1906" s="6">
        <v>0.4915003</v>
      </c>
      <c r="I1906" s="7">
        <v>108.125</v>
      </c>
      <c r="J1906" s="2">
        <v>37.25</v>
      </c>
      <c r="K1906">
        <v>16</v>
      </c>
      <c r="L1906" s="2">
        <v>35.1</v>
      </c>
    </row>
    <row r="1907" spans="1:12" x14ac:dyDescent="0.25">
      <c r="A1907">
        <v>12186</v>
      </c>
      <c r="B1907" s="2">
        <v>89.316220000000001</v>
      </c>
      <c r="C1907" s="3">
        <v>6265</v>
      </c>
      <c r="D1907" s="4">
        <v>10580</v>
      </c>
      <c r="E1907" t="s">
        <v>2175</v>
      </c>
      <c r="F1907" s="4" t="s">
        <v>1280</v>
      </c>
      <c r="G1907" s="5">
        <v>4449</v>
      </c>
      <c r="H1907" s="6">
        <v>0.51820219999999995</v>
      </c>
      <c r="I1907" s="7">
        <v>103.46599999999999</v>
      </c>
      <c r="J1907" s="2">
        <v>38.666699999999999</v>
      </c>
      <c r="K1907">
        <v>6</v>
      </c>
    </row>
    <row r="1908" spans="1:12" x14ac:dyDescent="0.25">
      <c r="A1908">
        <v>85028</v>
      </c>
      <c r="B1908" s="2">
        <v>89.311729999999997</v>
      </c>
      <c r="C1908" s="3">
        <v>18541</v>
      </c>
      <c r="D1908" s="4">
        <v>38060</v>
      </c>
      <c r="E1908" t="s">
        <v>2525</v>
      </c>
      <c r="F1908" s="4" t="s">
        <v>14962</v>
      </c>
      <c r="G1908" s="5">
        <v>14310</v>
      </c>
      <c r="H1908" s="6">
        <v>0.50181690000000001</v>
      </c>
      <c r="I1908" s="7">
        <v>106.28400000000001</v>
      </c>
      <c r="J1908" s="2">
        <v>38.458300000000001</v>
      </c>
      <c r="K1908">
        <v>24</v>
      </c>
      <c r="L1908" s="2">
        <v>42.1</v>
      </c>
    </row>
    <row r="1909" spans="1:12" x14ac:dyDescent="0.25">
      <c r="A1909">
        <v>84109</v>
      </c>
      <c r="B1909" s="2">
        <v>89.30444</v>
      </c>
      <c r="C1909" s="3">
        <v>24441</v>
      </c>
      <c r="D1909" s="4">
        <v>41620</v>
      </c>
      <c r="E1909" t="s">
        <v>14892</v>
      </c>
      <c r="F1909" s="4" t="s">
        <v>14851</v>
      </c>
      <c r="G1909" s="5">
        <v>16190</v>
      </c>
      <c r="H1909" s="6">
        <v>0.56574639999999998</v>
      </c>
      <c r="I1909" s="7">
        <v>95.171999999999997</v>
      </c>
      <c r="J1909" s="2">
        <v>36.166699999999999</v>
      </c>
      <c r="K1909">
        <v>24</v>
      </c>
      <c r="L1909" s="2">
        <v>29.2</v>
      </c>
    </row>
    <row r="1910" spans="1:12" x14ac:dyDescent="0.25">
      <c r="A1910">
        <v>6043</v>
      </c>
      <c r="B1910" s="2">
        <v>89.299710000000005</v>
      </c>
      <c r="C1910" s="3">
        <v>4962</v>
      </c>
      <c r="D1910" s="4">
        <v>25540</v>
      </c>
      <c r="E1910" t="s">
        <v>215</v>
      </c>
      <c r="F1910" s="4" t="s">
        <v>1198</v>
      </c>
      <c r="G1910" s="5">
        <v>3553</v>
      </c>
      <c r="H1910" s="6">
        <v>0.47833429999999999</v>
      </c>
      <c r="I1910" s="7">
        <v>110.25</v>
      </c>
      <c r="J1910" s="2">
        <v>48.666699999999999</v>
      </c>
      <c r="K1910">
        <v>3</v>
      </c>
    </row>
    <row r="1911" spans="1:12" x14ac:dyDescent="0.25">
      <c r="A1911">
        <v>10532</v>
      </c>
      <c r="B1911" s="2">
        <v>89.298010000000005</v>
      </c>
      <c r="C1911" s="3">
        <v>4906</v>
      </c>
      <c r="D1911" s="4">
        <v>35620</v>
      </c>
      <c r="E1911" t="s">
        <v>1446</v>
      </c>
      <c r="F1911" s="4" t="s">
        <v>1280</v>
      </c>
      <c r="G1911" s="5">
        <v>3532</v>
      </c>
      <c r="H1911" s="6">
        <v>0.4044721</v>
      </c>
      <c r="I1911" s="7">
        <v>122.976</v>
      </c>
      <c r="J1911" s="2">
        <v>9</v>
      </c>
      <c r="K1911">
        <v>1</v>
      </c>
    </row>
    <row r="1912" spans="1:12" x14ac:dyDescent="0.25">
      <c r="A1912">
        <v>8528</v>
      </c>
      <c r="B1912" s="2">
        <v>89.297129999999996</v>
      </c>
      <c r="C1912" s="3">
        <v>157</v>
      </c>
      <c r="D1912" s="4">
        <v>35620</v>
      </c>
      <c r="E1912" t="s">
        <v>353</v>
      </c>
      <c r="F1912" s="4" t="s">
        <v>1341</v>
      </c>
      <c r="G1912" s="5">
        <v>125</v>
      </c>
      <c r="H1912" s="6">
        <v>0.56799999999999995</v>
      </c>
      <c r="I1912" s="7">
        <v>94.706000000000003</v>
      </c>
      <c r="J1912" s="2">
        <v>38</v>
      </c>
      <c r="K1912">
        <v>1</v>
      </c>
    </row>
    <row r="1913" spans="1:12" x14ac:dyDescent="0.25">
      <c r="A1913">
        <v>2540</v>
      </c>
      <c r="B1913" s="2">
        <v>89.295469999999995</v>
      </c>
      <c r="C1913" s="3">
        <v>8710</v>
      </c>
      <c r="D1913" s="4">
        <v>12700</v>
      </c>
      <c r="E1913" t="s">
        <v>388</v>
      </c>
      <c r="F1913" s="4" t="s">
        <v>21</v>
      </c>
      <c r="G1913" s="5">
        <v>6820</v>
      </c>
      <c r="H1913" s="6">
        <v>0.54120239999999997</v>
      </c>
      <c r="I1913" s="7">
        <v>99.286000000000001</v>
      </c>
      <c r="J1913" s="2">
        <v>38.875</v>
      </c>
      <c r="K1913">
        <v>16</v>
      </c>
      <c r="L1913" s="2">
        <v>44.3</v>
      </c>
    </row>
    <row r="1914" spans="1:12" x14ac:dyDescent="0.25">
      <c r="A1914">
        <v>98024</v>
      </c>
      <c r="B1914" s="2">
        <v>89.292820000000006</v>
      </c>
      <c r="C1914" s="3">
        <v>5987</v>
      </c>
      <c r="D1914" s="4">
        <v>42660</v>
      </c>
      <c r="E1914" t="s">
        <v>16352</v>
      </c>
      <c r="F1914" s="4" t="s">
        <v>16344</v>
      </c>
      <c r="G1914" s="5">
        <v>4217</v>
      </c>
      <c r="H1914" s="6">
        <v>0.46004270000000003</v>
      </c>
      <c r="I1914" s="7">
        <v>113.25</v>
      </c>
      <c r="J1914" s="2">
        <v>58</v>
      </c>
      <c r="K1914">
        <v>3</v>
      </c>
    </row>
    <row r="1915" spans="1:12" x14ac:dyDescent="0.25">
      <c r="A1915">
        <v>90211</v>
      </c>
      <c r="B1915" s="2">
        <v>89.290440000000004</v>
      </c>
      <c r="C1915" s="3">
        <v>8079</v>
      </c>
      <c r="D1915" s="4">
        <v>31080</v>
      </c>
      <c r="E1915" t="s">
        <v>6991</v>
      </c>
      <c r="F1915" s="4" t="s">
        <v>15368</v>
      </c>
      <c r="G1915" s="5">
        <v>5776</v>
      </c>
      <c r="H1915" s="6">
        <v>0.5597299</v>
      </c>
      <c r="I1915" s="7">
        <v>95.977000000000004</v>
      </c>
      <c r="J1915" s="2">
        <v>30.777799999999999</v>
      </c>
      <c r="K1915">
        <v>9</v>
      </c>
    </row>
    <row r="1916" spans="1:12" x14ac:dyDescent="0.25">
      <c r="A1916">
        <v>19083</v>
      </c>
      <c r="B1916" s="2">
        <v>89.283180000000002</v>
      </c>
      <c r="C1916" s="3">
        <v>36291</v>
      </c>
      <c r="D1916" s="4">
        <v>37980</v>
      </c>
      <c r="E1916" t="s">
        <v>4222</v>
      </c>
      <c r="F1916" s="4" t="s">
        <v>3003</v>
      </c>
      <c r="G1916" s="5">
        <v>24552</v>
      </c>
      <c r="H1916" s="6">
        <v>0.49551970000000001</v>
      </c>
      <c r="I1916" s="7">
        <v>107.066</v>
      </c>
      <c r="J1916" s="2">
        <v>35.7059</v>
      </c>
      <c r="K1916">
        <v>34</v>
      </c>
      <c r="L1916" s="2">
        <v>26.8</v>
      </c>
    </row>
    <row r="1917" spans="1:12" x14ac:dyDescent="0.25">
      <c r="A1917">
        <v>20001</v>
      </c>
      <c r="B1917" s="2">
        <v>89.27046</v>
      </c>
      <c r="C1917" s="3">
        <v>41345</v>
      </c>
      <c r="D1917" s="4">
        <v>47900</v>
      </c>
      <c r="E1917" t="s">
        <v>579</v>
      </c>
      <c r="F1917" s="4" t="s">
        <v>4333</v>
      </c>
      <c r="G1917" s="5">
        <v>28575</v>
      </c>
      <c r="H1917" s="6">
        <v>0.58292219999999995</v>
      </c>
      <c r="I1917" s="7">
        <v>91.942999999999998</v>
      </c>
      <c r="J1917" s="2">
        <v>32.818199999999997</v>
      </c>
      <c r="K1917">
        <v>187</v>
      </c>
      <c r="L1917" s="2">
        <v>13.8</v>
      </c>
    </row>
    <row r="1918" spans="1:12" x14ac:dyDescent="0.25">
      <c r="A1918">
        <v>21784</v>
      </c>
      <c r="B1918" s="2">
        <v>89.257159999999999</v>
      </c>
      <c r="C1918" s="3">
        <v>39695</v>
      </c>
      <c r="D1918" s="4">
        <v>12580</v>
      </c>
      <c r="E1918" t="s">
        <v>3342</v>
      </c>
      <c r="F1918" s="4" t="s">
        <v>4361</v>
      </c>
      <c r="G1918" s="5">
        <v>27020</v>
      </c>
      <c r="H1918" s="6">
        <v>0.41068060000000001</v>
      </c>
      <c r="I1918" s="7">
        <v>121.69199999999999</v>
      </c>
      <c r="J1918" s="2">
        <v>38.912999999999997</v>
      </c>
      <c r="K1918">
        <v>23</v>
      </c>
      <c r="L1918" s="2">
        <v>44.6</v>
      </c>
    </row>
    <row r="1919" spans="1:12" x14ac:dyDescent="0.25">
      <c r="A1919">
        <v>66027</v>
      </c>
      <c r="B1919" s="2">
        <v>89.250010000000003</v>
      </c>
      <c r="C1919" s="3">
        <v>5881</v>
      </c>
      <c r="D1919" s="4">
        <v>28140</v>
      </c>
      <c r="E1919" t="s">
        <v>12502</v>
      </c>
      <c r="F1919" s="4" t="s">
        <v>12494</v>
      </c>
      <c r="G1919" s="5">
        <v>2884</v>
      </c>
      <c r="H1919" s="6">
        <v>0.59306760000000003</v>
      </c>
      <c r="I1919" s="7">
        <v>90.147999999999996</v>
      </c>
      <c r="J1919" s="2">
        <v>48.076900000000002</v>
      </c>
      <c r="K1919">
        <v>13</v>
      </c>
      <c r="L1919" s="2">
        <v>88.6</v>
      </c>
    </row>
    <row r="1920" spans="1:12" x14ac:dyDescent="0.25">
      <c r="A1920">
        <v>8008</v>
      </c>
      <c r="B1920" s="2">
        <v>89.247900000000001</v>
      </c>
      <c r="C1920" s="3">
        <v>6833</v>
      </c>
      <c r="D1920" s="4">
        <v>35620</v>
      </c>
      <c r="E1920" t="s">
        <v>1578</v>
      </c>
      <c r="F1920" s="4" t="s">
        <v>1341</v>
      </c>
      <c r="G1920" s="5">
        <v>5873</v>
      </c>
      <c r="H1920" s="6">
        <v>0.50621490000000002</v>
      </c>
      <c r="I1920" s="7">
        <v>105.117</v>
      </c>
      <c r="J1920" s="2">
        <v>42.5</v>
      </c>
      <c r="K1920">
        <v>4</v>
      </c>
    </row>
    <row r="1921" spans="1:12" x14ac:dyDescent="0.25">
      <c r="A1921">
        <v>30903</v>
      </c>
      <c r="B1921" s="2">
        <v>89.246409999999997</v>
      </c>
      <c r="C1921" s="3">
        <v>601</v>
      </c>
      <c r="D1921" s="4">
        <v>12260</v>
      </c>
      <c r="E1921" t="s">
        <v>801</v>
      </c>
      <c r="F1921" s="4" t="s">
        <v>6363</v>
      </c>
      <c r="G1921" s="5">
        <v>412</v>
      </c>
      <c r="H1921" s="6">
        <v>0.58111380000000001</v>
      </c>
      <c r="I1921" s="7">
        <v>92.058999999999997</v>
      </c>
    </row>
    <row r="1922" spans="1:12" x14ac:dyDescent="0.25">
      <c r="A1922">
        <v>78722</v>
      </c>
      <c r="B1922" s="2">
        <v>89.245109999999997</v>
      </c>
      <c r="C1922" s="3">
        <v>6513</v>
      </c>
      <c r="D1922" s="4">
        <v>12420</v>
      </c>
      <c r="E1922" t="s">
        <v>3573</v>
      </c>
      <c r="F1922" s="4" t="s">
        <v>13752</v>
      </c>
      <c r="G1922" s="5">
        <v>5001</v>
      </c>
      <c r="H1922" s="6">
        <v>0.64674129999999996</v>
      </c>
      <c r="I1922" s="7">
        <v>80.718000000000004</v>
      </c>
      <c r="J1922" s="2">
        <v>42.533299999999997</v>
      </c>
      <c r="K1922">
        <v>15</v>
      </c>
      <c r="L1922" s="2">
        <v>64.599999999999994</v>
      </c>
    </row>
    <row r="1923" spans="1:12" x14ac:dyDescent="0.25">
      <c r="A1923">
        <v>12438</v>
      </c>
      <c r="B1923" s="2">
        <v>89.243889999999993</v>
      </c>
      <c r="C1923" s="3">
        <v>54</v>
      </c>
      <c r="E1923" t="s">
        <v>2208</v>
      </c>
      <c r="F1923" s="4" t="s">
        <v>1280</v>
      </c>
      <c r="G1923" s="5">
        <v>54</v>
      </c>
      <c r="H1923" s="6">
        <v>0.65454540000000005</v>
      </c>
      <c r="I1923" s="7">
        <v>79.332999999999998</v>
      </c>
    </row>
    <row r="1924" spans="1:12" x14ac:dyDescent="0.25">
      <c r="A1924">
        <v>21401</v>
      </c>
      <c r="B1924" s="2">
        <v>89.237300000000005</v>
      </c>
      <c r="C1924" s="3">
        <v>37481</v>
      </c>
      <c r="D1924" s="4">
        <v>12580</v>
      </c>
      <c r="E1924" t="s">
        <v>4524</v>
      </c>
      <c r="F1924" s="4" t="s">
        <v>4361</v>
      </c>
      <c r="G1924" s="5">
        <v>27496</v>
      </c>
      <c r="H1924" s="6">
        <v>0.50687369999999998</v>
      </c>
      <c r="I1924" s="7">
        <v>104.831</v>
      </c>
      <c r="J1924" s="2">
        <v>36.361699999999999</v>
      </c>
      <c r="K1924">
        <v>47</v>
      </c>
      <c r="L1924" s="2">
        <v>30.1</v>
      </c>
    </row>
    <row r="1925" spans="1:12" x14ac:dyDescent="0.25">
      <c r="A1925">
        <v>3259</v>
      </c>
      <c r="B1925" s="2">
        <v>89.23066</v>
      </c>
      <c r="C1925" s="3">
        <v>317</v>
      </c>
      <c r="E1925" t="s">
        <v>569</v>
      </c>
      <c r="F1925" s="4" t="s">
        <v>520</v>
      </c>
      <c r="G1925" s="5">
        <v>254</v>
      </c>
      <c r="H1925" s="6">
        <v>0.57086619999999999</v>
      </c>
      <c r="I1925" s="7">
        <v>93.75</v>
      </c>
    </row>
    <row r="1926" spans="1:12" x14ac:dyDescent="0.25">
      <c r="A1926">
        <v>84004</v>
      </c>
      <c r="B1926" s="2">
        <v>89.229339999999993</v>
      </c>
      <c r="C1926" s="3">
        <v>10022</v>
      </c>
      <c r="D1926" s="4">
        <v>39340</v>
      </c>
      <c r="E1926" t="s">
        <v>1456</v>
      </c>
      <c r="F1926" s="4" t="s">
        <v>14851</v>
      </c>
      <c r="G1926" s="5">
        <v>5283</v>
      </c>
      <c r="H1926" s="6">
        <v>0.47501890000000002</v>
      </c>
      <c r="I1926" s="7">
        <v>110.288</v>
      </c>
      <c r="J1926" s="2">
        <v>36</v>
      </c>
      <c r="K1926">
        <v>3</v>
      </c>
    </row>
    <row r="1927" spans="1:12" x14ac:dyDescent="0.25">
      <c r="A1927">
        <v>98314</v>
      </c>
      <c r="B1927" s="2">
        <v>89.227890000000002</v>
      </c>
      <c r="C1927" s="3">
        <v>2174</v>
      </c>
      <c r="D1927" s="4">
        <v>14740</v>
      </c>
      <c r="E1927" t="s">
        <v>16399</v>
      </c>
      <c r="F1927" s="4" t="s">
        <v>16344</v>
      </c>
      <c r="G1927" s="5">
        <v>746</v>
      </c>
      <c r="H1927" s="6">
        <v>0.24096390000000001</v>
      </c>
      <c r="I1927" s="7">
        <v>150.72900000000001</v>
      </c>
    </row>
    <row r="1928" spans="1:12" x14ac:dyDescent="0.25">
      <c r="A1928">
        <v>80433</v>
      </c>
      <c r="B1928" s="2">
        <v>89.226230000000001</v>
      </c>
      <c r="C1928" s="3">
        <v>8347</v>
      </c>
      <c r="D1928" s="4">
        <v>19740</v>
      </c>
      <c r="E1928" t="s">
        <v>14489</v>
      </c>
      <c r="F1928" s="4" t="s">
        <v>14477</v>
      </c>
      <c r="G1928" s="5">
        <v>6143</v>
      </c>
      <c r="H1928" s="6">
        <v>0.48982579999999998</v>
      </c>
      <c r="I1928" s="7">
        <v>107.67400000000001</v>
      </c>
      <c r="J1928" s="2">
        <v>45</v>
      </c>
      <c r="K1928">
        <v>7</v>
      </c>
    </row>
    <row r="1929" spans="1:12" x14ac:dyDescent="0.25">
      <c r="A1929">
        <v>21113</v>
      </c>
      <c r="B1929" s="2">
        <v>89.219700000000003</v>
      </c>
      <c r="C1929" s="3">
        <v>32004</v>
      </c>
      <c r="D1929" s="4">
        <v>12580</v>
      </c>
      <c r="E1929" t="s">
        <v>4491</v>
      </c>
      <c r="F1929" s="4" t="s">
        <v>4361</v>
      </c>
      <c r="G1929" s="5">
        <v>21215</v>
      </c>
      <c r="H1929" s="6">
        <v>0.47435899999999998</v>
      </c>
      <c r="I1929" s="7">
        <v>110.342</v>
      </c>
      <c r="J1929" s="2">
        <v>42.5</v>
      </c>
      <c r="K1929">
        <v>24</v>
      </c>
      <c r="L1929" s="2">
        <v>64.400000000000006</v>
      </c>
    </row>
    <row r="1930" spans="1:12" x14ac:dyDescent="0.25">
      <c r="A1930">
        <v>60646</v>
      </c>
      <c r="B1930" s="2">
        <v>89.209760000000003</v>
      </c>
      <c r="C1930" s="3">
        <v>28367</v>
      </c>
      <c r="D1930" s="4">
        <v>16980</v>
      </c>
      <c r="E1930" t="s">
        <v>11616</v>
      </c>
      <c r="F1930" s="4" t="s">
        <v>11490</v>
      </c>
      <c r="G1930" s="5">
        <v>20312</v>
      </c>
      <c r="H1930" s="6">
        <v>0.49660300000000002</v>
      </c>
      <c r="I1930" s="7">
        <v>106.48</v>
      </c>
      <c r="J1930" s="2">
        <v>39.820500000000003</v>
      </c>
      <c r="K1930">
        <v>39</v>
      </c>
      <c r="L1930" s="2">
        <v>49.9</v>
      </c>
    </row>
    <row r="1931" spans="1:12" x14ac:dyDescent="0.25">
      <c r="A1931">
        <v>2837</v>
      </c>
      <c r="B1931" s="2">
        <v>89.204279999999997</v>
      </c>
      <c r="C1931" s="3">
        <v>3490</v>
      </c>
      <c r="D1931" s="4">
        <v>39300</v>
      </c>
      <c r="E1931" t="s">
        <v>486</v>
      </c>
      <c r="F1931" s="4" t="s">
        <v>466</v>
      </c>
      <c r="G1931" s="5">
        <v>2562</v>
      </c>
      <c r="H1931" s="6">
        <v>0.48497849999999998</v>
      </c>
      <c r="I1931" s="7">
        <v>108.438</v>
      </c>
      <c r="J1931" s="2">
        <v>51</v>
      </c>
      <c r="K1931">
        <v>1</v>
      </c>
    </row>
    <row r="1932" spans="1:12" x14ac:dyDescent="0.25">
      <c r="A1932">
        <v>93012</v>
      </c>
      <c r="B1932" s="2">
        <v>89.198009999999996</v>
      </c>
      <c r="C1932" s="3">
        <v>35366</v>
      </c>
      <c r="D1932" s="4">
        <v>37100</v>
      </c>
      <c r="E1932" t="s">
        <v>15604</v>
      </c>
      <c r="F1932" s="4" t="s">
        <v>15368</v>
      </c>
      <c r="G1932" s="5">
        <v>23670</v>
      </c>
      <c r="H1932" s="6">
        <v>0.48401</v>
      </c>
      <c r="I1932" s="7">
        <v>108.56100000000001</v>
      </c>
      <c r="J1932" s="2">
        <v>36.583300000000001</v>
      </c>
      <c r="K1932">
        <v>12</v>
      </c>
      <c r="L1932" s="2">
        <v>31.1</v>
      </c>
    </row>
    <row r="1933" spans="1:12" x14ac:dyDescent="0.25">
      <c r="A1933">
        <v>4108</v>
      </c>
      <c r="B1933" s="2">
        <v>89.192170000000004</v>
      </c>
      <c r="C1933" s="3">
        <v>912</v>
      </c>
      <c r="D1933" s="4">
        <v>38860</v>
      </c>
      <c r="E1933" t="s">
        <v>768</v>
      </c>
      <c r="F1933" s="4" t="s">
        <v>701</v>
      </c>
      <c r="G1933" s="5">
        <v>712</v>
      </c>
      <c r="H1933" s="6">
        <v>0.63764050000000005</v>
      </c>
      <c r="I1933" s="7">
        <v>82</v>
      </c>
      <c r="J1933" s="2">
        <v>31.25</v>
      </c>
      <c r="K1933">
        <v>4</v>
      </c>
    </row>
    <row r="1934" spans="1:12" x14ac:dyDescent="0.25">
      <c r="A1934">
        <v>97225</v>
      </c>
      <c r="B1934" s="2">
        <v>89.187340000000006</v>
      </c>
      <c r="C1934" s="3">
        <v>26118</v>
      </c>
      <c r="D1934" s="4">
        <v>38900</v>
      </c>
      <c r="E1934" t="s">
        <v>765</v>
      </c>
      <c r="F1934" s="4" t="s">
        <v>16170</v>
      </c>
      <c r="G1934" s="5">
        <v>19454</v>
      </c>
      <c r="H1934" s="6">
        <v>0.59746069999999996</v>
      </c>
      <c r="I1934" s="7">
        <v>88.941999999999993</v>
      </c>
      <c r="J1934" s="2">
        <v>36.25</v>
      </c>
      <c r="K1934">
        <v>56</v>
      </c>
      <c r="L1934" s="2">
        <v>29.5</v>
      </c>
    </row>
    <row r="1935" spans="1:12" x14ac:dyDescent="0.25">
      <c r="A1935">
        <v>28209</v>
      </c>
      <c r="B1935" s="2">
        <v>89.178830000000005</v>
      </c>
      <c r="C1935" s="3">
        <v>21819</v>
      </c>
      <c r="D1935" s="4">
        <v>16740</v>
      </c>
      <c r="E1935" t="s">
        <v>1096</v>
      </c>
      <c r="F1935" s="4" t="s">
        <v>5642</v>
      </c>
      <c r="G1935" s="5">
        <v>16173</v>
      </c>
      <c r="H1935" s="6">
        <v>0.59509089999999998</v>
      </c>
      <c r="I1935" s="7">
        <v>89.298000000000002</v>
      </c>
      <c r="J1935" s="2">
        <v>42.230800000000002</v>
      </c>
      <c r="K1935">
        <v>13</v>
      </c>
      <c r="L1935" s="2">
        <v>62.7</v>
      </c>
    </row>
    <row r="1936" spans="1:12" x14ac:dyDescent="0.25">
      <c r="A1936">
        <v>60622</v>
      </c>
      <c r="B1936" s="2">
        <v>89.165279999999996</v>
      </c>
      <c r="C1936" s="3">
        <v>54606</v>
      </c>
      <c r="D1936" s="4">
        <v>16980</v>
      </c>
      <c r="E1936" t="s">
        <v>11616</v>
      </c>
      <c r="F1936" s="4" t="s">
        <v>11490</v>
      </c>
      <c r="G1936" s="5">
        <v>40450</v>
      </c>
      <c r="H1936" s="6">
        <v>0.61290480000000003</v>
      </c>
      <c r="I1936" s="7">
        <v>86.183999999999997</v>
      </c>
      <c r="J1936" s="2">
        <v>38.247100000000003</v>
      </c>
      <c r="K1936">
        <v>85</v>
      </c>
      <c r="L1936" s="2">
        <v>41.1</v>
      </c>
    </row>
    <row r="1937" spans="1:12" x14ac:dyDescent="0.25">
      <c r="A1937">
        <v>5070</v>
      </c>
      <c r="B1937" s="2">
        <v>89.155519999999996</v>
      </c>
      <c r="C1937" s="3">
        <v>442</v>
      </c>
      <c r="D1937" s="4">
        <v>17200</v>
      </c>
      <c r="E1937" t="s">
        <v>1049</v>
      </c>
      <c r="F1937" s="4" t="s">
        <v>1030</v>
      </c>
      <c r="G1937" s="5">
        <v>333</v>
      </c>
      <c r="H1937" s="6">
        <v>0.64864860000000002</v>
      </c>
      <c r="I1937" s="7">
        <v>80</v>
      </c>
      <c r="J1937" s="2">
        <v>53</v>
      </c>
      <c r="K1937">
        <v>1</v>
      </c>
    </row>
    <row r="1938" spans="1:12" x14ac:dyDescent="0.25">
      <c r="A1938">
        <v>66210</v>
      </c>
      <c r="B1938" s="2">
        <v>89.152230000000003</v>
      </c>
      <c r="C1938" s="3">
        <v>18506</v>
      </c>
      <c r="D1938" s="4">
        <v>28140</v>
      </c>
      <c r="E1938" t="s">
        <v>12516</v>
      </c>
      <c r="F1938" s="4" t="s">
        <v>12494</v>
      </c>
      <c r="G1938" s="5">
        <v>13380</v>
      </c>
      <c r="H1938" s="6">
        <v>0.57103349999999997</v>
      </c>
      <c r="I1938" s="7">
        <v>93.372</v>
      </c>
      <c r="J1938" s="2">
        <v>32.466700000000003</v>
      </c>
      <c r="K1938">
        <v>15</v>
      </c>
      <c r="L1938" s="2">
        <v>12.9</v>
      </c>
    </row>
    <row r="1939" spans="1:12" x14ac:dyDescent="0.25">
      <c r="A1939">
        <v>7980</v>
      </c>
      <c r="B1939" s="2">
        <v>89.148600000000002</v>
      </c>
      <c r="C1939" s="3">
        <v>2381</v>
      </c>
      <c r="D1939" s="4">
        <v>35620</v>
      </c>
      <c r="E1939" t="s">
        <v>1571</v>
      </c>
      <c r="F1939" s="4" t="s">
        <v>1341</v>
      </c>
      <c r="G1939" s="5">
        <v>1792</v>
      </c>
      <c r="H1939" s="6">
        <v>0.41383160000000002</v>
      </c>
      <c r="I1939" s="7">
        <v>120.536</v>
      </c>
      <c r="J1939" s="2">
        <v>30.666699999999999</v>
      </c>
      <c r="K1939">
        <v>3</v>
      </c>
    </row>
    <row r="1940" spans="1:12" x14ac:dyDescent="0.25">
      <c r="A1940">
        <v>28031</v>
      </c>
      <c r="B1940" s="2">
        <v>89.143940000000001</v>
      </c>
      <c r="C1940" s="3">
        <v>25222</v>
      </c>
      <c r="D1940" s="4">
        <v>16740</v>
      </c>
      <c r="E1940" t="s">
        <v>5859</v>
      </c>
      <c r="F1940" s="4" t="s">
        <v>5642</v>
      </c>
      <c r="G1940" s="5">
        <v>17701</v>
      </c>
      <c r="H1940" s="6">
        <v>0.52991350000000004</v>
      </c>
      <c r="I1940" s="7">
        <v>100.455</v>
      </c>
      <c r="J1940" s="2">
        <v>37.2727</v>
      </c>
      <c r="K1940">
        <v>11</v>
      </c>
      <c r="L1940" s="2">
        <v>35.200000000000003</v>
      </c>
    </row>
    <row r="1941" spans="1:12" x14ac:dyDescent="0.25">
      <c r="A1941">
        <v>78750</v>
      </c>
      <c r="B1941" s="2">
        <v>89.135050000000007</v>
      </c>
      <c r="C1941" s="3">
        <v>27912</v>
      </c>
      <c r="D1941" s="4">
        <v>12420</v>
      </c>
      <c r="E1941" t="s">
        <v>3573</v>
      </c>
      <c r="F1941" s="4" t="s">
        <v>13752</v>
      </c>
      <c r="G1941" s="5">
        <v>19483</v>
      </c>
      <c r="H1941" s="6">
        <v>0.55722640000000001</v>
      </c>
      <c r="I1941" s="7">
        <v>95.712999999999994</v>
      </c>
      <c r="J1941" s="2">
        <v>35</v>
      </c>
      <c r="K1941">
        <v>41</v>
      </c>
      <c r="L1941" s="2">
        <v>23.3</v>
      </c>
    </row>
    <row r="1942" spans="1:12" x14ac:dyDescent="0.25">
      <c r="A1942">
        <v>11360</v>
      </c>
      <c r="B1942" s="2">
        <v>89.126689999999996</v>
      </c>
      <c r="C1942" s="3">
        <v>19916</v>
      </c>
      <c r="D1942" s="4">
        <v>35620</v>
      </c>
      <c r="E1942" t="s">
        <v>1905</v>
      </c>
      <c r="F1942" s="4" t="s">
        <v>1280</v>
      </c>
      <c r="G1942" s="5">
        <v>15453</v>
      </c>
      <c r="H1942" s="6">
        <v>0.50876849999999996</v>
      </c>
      <c r="I1942" s="7">
        <v>104.077</v>
      </c>
      <c r="J1942" s="2">
        <v>25.375</v>
      </c>
      <c r="K1942">
        <v>8</v>
      </c>
    </row>
    <row r="1943" spans="1:12" x14ac:dyDescent="0.25">
      <c r="A1943">
        <v>85331</v>
      </c>
      <c r="B1943" s="2">
        <v>89.118279999999999</v>
      </c>
      <c r="C1943" s="3">
        <v>27395</v>
      </c>
      <c r="D1943" s="4">
        <v>38060</v>
      </c>
      <c r="E1943" t="s">
        <v>14987</v>
      </c>
      <c r="F1943" s="4" t="s">
        <v>14962</v>
      </c>
      <c r="G1943" s="5">
        <v>19676</v>
      </c>
      <c r="H1943" s="6">
        <v>0.51255340000000005</v>
      </c>
      <c r="I1943" s="7">
        <v>103.41800000000001</v>
      </c>
      <c r="J1943" s="2">
        <v>37.181800000000003</v>
      </c>
      <c r="K1943">
        <v>11</v>
      </c>
      <c r="L1943" s="2">
        <v>34.6</v>
      </c>
    </row>
    <row r="1944" spans="1:12" x14ac:dyDescent="0.25">
      <c r="A1944">
        <v>21047</v>
      </c>
      <c r="B1944" s="2">
        <v>89.111599999999996</v>
      </c>
      <c r="C1944" s="3">
        <v>11661</v>
      </c>
      <c r="D1944" s="4">
        <v>12580</v>
      </c>
      <c r="E1944" t="s">
        <v>4471</v>
      </c>
      <c r="F1944" s="4" t="s">
        <v>4361</v>
      </c>
      <c r="G1944" s="5">
        <v>8211</v>
      </c>
      <c r="H1944" s="6">
        <v>0.43058940000000001</v>
      </c>
      <c r="I1944" s="7">
        <v>117.545</v>
      </c>
      <c r="J1944" s="2">
        <v>39.875</v>
      </c>
      <c r="K1944">
        <v>8</v>
      </c>
    </row>
    <row r="1945" spans="1:12" x14ac:dyDescent="0.25">
      <c r="A1945">
        <v>83340</v>
      </c>
      <c r="B1945" s="2">
        <v>89.108810000000005</v>
      </c>
      <c r="C1945" s="3">
        <v>4039</v>
      </c>
      <c r="D1945" s="4">
        <v>25200</v>
      </c>
      <c r="E1945" t="s">
        <v>13631</v>
      </c>
      <c r="F1945" s="4" t="s">
        <v>14725</v>
      </c>
      <c r="G1945" s="5">
        <v>3430</v>
      </c>
      <c r="H1945" s="6">
        <v>0.62722239999999996</v>
      </c>
      <c r="I1945" s="7">
        <v>83.528999999999996</v>
      </c>
      <c r="J1945" s="2">
        <v>35.666699999999999</v>
      </c>
      <c r="K1945">
        <v>9</v>
      </c>
    </row>
    <row r="1946" spans="1:12" x14ac:dyDescent="0.25">
      <c r="A1946">
        <v>12484</v>
      </c>
      <c r="B1946" s="2">
        <v>89.107550000000003</v>
      </c>
      <c r="C1946" s="3">
        <v>2884</v>
      </c>
      <c r="D1946" s="4">
        <v>28740</v>
      </c>
      <c r="E1946" t="s">
        <v>2242</v>
      </c>
      <c r="F1946" s="4" t="s">
        <v>1280</v>
      </c>
      <c r="G1946" s="5">
        <v>1853</v>
      </c>
      <c r="H1946" s="6">
        <v>0.5</v>
      </c>
      <c r="I1946" s="7">
        <v>105.496</v>
      </c>
      <c r="J1946" s="2">
        <v>54</v>
      </c>
      <c r="K1946">
        <v>1</v>
      </c>
    </row>
    <row r="1947" spans="1:12" x14ac:dyDescent="0.25">
      <c r="A1947">
        <v>81657</v>
      </c>
      <c r="B1947" s="2">
        <v>89.105999999999995</v>
      </c>
      <c r="C1947" s="3">
        <v>5736</v>
      </c>
      <c r="D1947" s="4">
        <v>20780</v>
      </c>
      <c r="E1947" t="s">
        <v>9866</v>
      </c>
      <c r="F1947" s="4" t="s">
        <v>14477</v>
      </c>
      <c r="G1947" s="5">
        <v>4644</v>
      </c>
      <c r="H1947" s="6">
        <v>0.56093879999999996</v>
      </c>
      <c r="I1947" s="7">
        <v>94.932000000000002</v>
      </c>
      <c r="J1947" s="2">
        <v>40</v>
      </c>
      <c r="K1947">
        <v>2</v>
      </c>
    </row>
    <row r="1948" spans="1:12" x14ac:dyDescent="0.25">
      <c r="A1948">
        <v>20012</v>
      </c>
      <c r="B1948" s="2">
        <v>89.102239999999995</v>
      </c>
      <c r="C1948" s="3">
        <v>14656</v>
      </c>
      <c r="D1948" s="4">
        <v>47900</v>
      </c>
      <c r="E1948" t="s">
        <v>579</v>
      </c>
      <c r="F1948" s="4" t="s">
        <v>4333</v>
      </c>
      <c r="G1948" s="5">
        <v>11067</v>
      </c>
      <c r="H1948" s="6">
        <v>0.55149979999999998</v>
      </c>
      <c r="I1948" s="7">
        <v>96.563000000000002</v>
      </c>
      <c r="J1948" s="2">
        <v>31.839300000000001</v>
      </c>
      <c r="K1948">
        <v>56</v>
      </c>
      <c r="L1948" s="2">
        <v>10.8</v>
      </c>
    </row>
    <row r="1949" spans="1:12" x14ac:dyDescent="0.25">
      <c r="A1949">
        <v>98021</v>
      </c>
      <c r="B1949" s="2">
        <v>89.094859999999997</v>
      </c>
      <c r="C1949" s="3">
        <v>28593</v>
      </c>
      <c r="D1949" s="4">
        <v>42660</v>
      </c>
      <c r="E1949" t="s">
        <v>16347</v>
      </c>
      <c r="F1949" s="4" t="s">
        <v>16344</v>
      </c>
      <c r="G1949" s="5">
        <v>19739</v>
      </c>
      <c r="H1949" s="6">
        <v>0.47816619999999999</v>
      </c>
      <c r="I1949" s="7">
        <v>109.155</v>
      </c>
      <c r="J1949" s="2">
        <v>39</v>
      </c>
      <c r="K1949">
        <v>12</v>
      </c>
      <c r="L1949" s="2">
        <v>45</v>
      </c>
    </row>
    <row r="1950" spans="1:12" x14ac:dyDescent="0.25">
      <c r="A1950">
        <v>19460</v>
      </c>
      <c r="B1950" s="2">
        <v>89.083399999999997</v>
      </c>
      <c r="C1950" s="3">
        <v>40647</v>
      </c>
      <c r="D1950" s="4">
        <v>37980</v>
      </c>
      <c r="E1950" t="s">
        <v>4267</v>
      </c>
      <c r="F1950" s="4" t="s">
        <v>3003</v>
      </c>
      <c r="G1950" s="5">
        <v>28177</v>
      </c>
      <c r="H1950" s="6">
        <v>0.50704470000000001</v>
      </c>
      <c r="I1950" s="7">
        <v>104.158</v>
      </c>
      <c r="J1950" s="2">
        <v>39.36</v>
      </c>
      <c r="K1950">
        <v>25</v>
      </c>
      <c r="L1950" s="2">
        <v>47.1</v>
      </c>
    </row>
    <row r="1951" spans="1:12" x14ac:dyDescent="0.25">
      <c r="A1951">
        <v>77379</v>
      </c>
      <c r="B1951" s="2">
        <v>89.065370000000001</v>
      </c>
      <c r="C1951" s="3">
        <v>72741</v>
      </c>
      <c r="D1951" s="4">
        <v>26420</v>
      </c>
      <c r="E1951" t="s">
        <v>14038</v>
      </c>
      <c r="F1951" s="4" t="s">
        <v>13752</v>
      </c>
      <c r="G1951" s="5">
        <v>47155</v>
      </c>
      <c r="H1951" s="6">
        <v>0.4785605</v>
      </c>
      <c r="I1951" s="7">
        <v>109.029</v>
      </c>
      <c r="J1951" s="2">
        <v>40.083300000000001</v>
      </c>
      <c r="K1951">
        <v>24</v>
      </c>
      <c r="L1951" s="2">
        <v>51.8</v>
      </c>
    </row>
    <row r="1952" spans="1:12" x14ac:dyDescent="0.25">
      <c r="A1952">
        <v>90045</v>
      </c>
      <c r="B1952" s="2">
        <v>89.047539999999998</v>
      </c>
      <c r="C1952" s="3">
        <v>41452</v>
      </c>
      <c r="D1952" s="4">
        <v>31080</v>
      </c>
      <c r="E1952" t="s">
        <v>15367</v>
      </c>
      <c r="F1952" s="4" t="s">
        <v>15368</v>
      </c>
      <c r="G1952" s="5">
        <v>27357</v>
      </c>
      <c r="H1952" s="6">
        <v>0.52732389999999996</v>
      </c>
      <c r="I1952" s="7">
        <v>100.589</v>
      </c>
      <c r="J1952" s="2">
        <v>31.647099999999998</v>
      </c>
      <c r="K1952">
        <v>34</v>
      </c>
      <c r="L1952" s="2">
        <v>10.3</v>
      </c>
    </row>
    <row r="1953" spans="1:12" x14ac:dyDescent="0.25">
      <c r="A1953">
        <v>40223</v>
      </c>
      <c r="B1953" s="2">
        <v>89.037279999999996</v>
      </c>
      <c r="C1953" s="3">
        <v>21490</v>
      </c>
      <c r="D1953" s="4">
        <v>31140</v>
      </c>
      <c r="E1953" t="s">
        <v>6443</v>
      </c>
      <c r="F1953" s="4" t="s">
        <v>7883</v>
      </c>
      <c r="G1953" s="5">
        <v>15458</v>
      </c>
      <c r="H1953" s="6">
        <v>0.54634839999999996</v>
      </c>
      <c r="I1953" s="7">
        <v>97.298000000000002</v>
      </c>
      <c r="J1953" s="2">
        <v>37.5</v>
      </c>
      <c r="K1953">
        <v>14</v>
      </c>
      <c r="L1953" s="2">
        <v>36.6</v>
      </c>
    </row>
    <row r="1954" spans="1:12" x14ac:dyDescent="0.25">
      <c r="A1954">
        <v>2807</v>
      </c>
      <c r="B1954" s="2">
        <v>89.033410000000003</v>
      </c>
      <c r="C1954" s="3">
        <v>893</v>
      </c>
      <c r="D1954" s="4">
        <v>39300</v>
      </c>
      <c r="E1954" t="s">
        <v>469</v>
      </c>
      <c r="F1954" s="4" t="s">
        <v>466</v>
      </c>
      <c r="G1954" s="5">
        <v>755</v>
      </c>
      <c r="H1954" s="6">
        <v>0.56746030000000003</v>
      </c>
      <c r="I1954" s="7">
        <v>93.646000000000001</v>
      </c>
    </row>
    <row r="1955" spans="1:12" x14ac:dyDescent="0.25">
      <c r="A1955">
        <v>15502</v>
      </c>
      <c r="B1955" s="2">
        <v>89.033190000000005</v>
      </c>
      <c r="C1955" s="3">
        <v>128</v>
      </c>
      <c r="D1955" s="4">
        <v>43740</v>
      </c>
      <c r="E1955" t="s">
        <v>3181</v>
      </c>
      <c r="F1955" s="4" t="s">
        <v>3003</v>
      </c>
      <c r="G1955" s="5">
        <v>105</v>
      </c>
      <c r="H1955" s="6">
        <v>0.53773579999999999</v>
      </c>
      <c r="I1955" s="7">
        <v>98.75</v>
      </c>
      <c r="J1955" s="2">
        <v>39</v>
      </c>
      <c r="K1955">
        <v>2</v>
      </c>
    </row>
    <row r="1956" spans="1:12" x14ac:dyDescent="0.25">
      <c r="A1956">
        <v>23071</v>
      </c>
      <c r="B1956" s="2">
        <v>89.032880000000006</v>
      </c>
      <c r="C1956" s="3">
        <v>1500</v>
      </c>
      <c r="E1956" t="s">
        <v>4798</v>
      </c>
      <c r="F1956" s="4" t="s">
        <v>4335</v>
      </c>
      <c r="G1956" s="5">
        <v>1185</v>
      </c>
      <c r="H1956" s="6">
        <v>0.4848229</v>
      </c>
      <c r="I1956" s="7">
        <v>107.85</v>
      </c>
      <c r="J1956" s="2">
        <v>36</v>
      </c>
      <c r="K1956">
        <v>1</v>
      </c>
    </row>
    <row r="1957" spans="1:12" x14ac:dyDescent="0.25">
      <c r="A1957">
        <v>49546</v>
      </c>
      <c r="B1957" s="2">
        <v>89.027619999999999</v>
      </c>
      <c r="C1957" s="3">
        <v>32102</v>
      </c>
      <c r="D1957" s="4">
        <v>24340</v>
      </c>
      <c r="E1957" t="s">
        <v>8395</v>
      </c>
      <c r="F1957" s="4" t="s">
        <v>9106</v>
      </c>
      <c r="G1957" s="5">
        <v>20818</v>
      </c>
      <c r="H1957" s="6">
        <v>0.55312709999999998</v>
      </c>
      <c r="I1957" s="7">
        <v>96.034999999999997</v>
      </c>
      <c r="J1957" s="2">
        <v>39.827599999999997</v>
      </c>
      <c r="K1957">
        <v>29</v>
      </c>
      <c r="L1957" s="2">
        <v>50</v>
      </c>
    </row>
    <row r="1958" spans="1:12" x14ac:dyDescent="0.25">
      <c r="A1958">
        <v>34102</v>
      </c>
      <c r="B1958" s="2">
        <v>89.020380000000003</v>
      </c>
      <c r="C1958" s="3">
        <v>11246</v>
      </c>
      <c r="D1958" s="4">
        <v>34940</v>
      </c>
      <c r="E1958" t="s">
        <v>739</v>
      </c>
      <c r="F1958" s="4" t="s">
        <v>6689</v>
      </c>
      <c r="G1958" s="5">
        <v>9420</v>
      </c>
      <c r="H1958" s="6">
        <v>0.4826452</v>
      </c>
      <c r="I1958" s="7">
        <v>108.214</v>
      </c>
      <c r="J1958" s="2">
        <v>38.666699999999999</v>
      </c>
      <c r="K1958">
        <v>6</v>
      </c>
    </row>
    <row r="1959" spans="1:12" x14ac:dyDescent="0.25">
      <c r="A1959">
        <v>20623</v>
      </c>
      <c r="B1959" s="2">
        <v>89.017700000000005</v>
      </c>
      <c r="C1959" s="3">
        <v>2773</v>
      </c>
      <c r="D1959" s="4">
        <v>47900</v>
      </c>
      <c r="E1959" t="s">
        <v>4182</v>
      </c>
      <c r="F1959" s="4" t="s">
        <v>4361</v>
      </c>
      <c r="G1959" s="5">
        <v>1782</v>
      </c>
      <c r="H1959" s="6">
        <v>0.357263</v>
      </c>
      <c r="I1959" s="7">
        <v>129.833</v>
      </c>
      <c r="J1959" s="2">
        <v>72</v>
      </c>
      <c r="K1959">
        <v>1</v>
      </c>
    </row>
    <row r="1960" spans="1:12" x14ac:dyDescent="0.25">
      <c r="A1960">
        <v>93921</v>
      </c>
      <c r="B1960" s="2">
        <v>89.016689999999997</v>
      </c>
      <c r="C1960" s="3">
        <v>3164</v>
      </c>
      <c r="D1960" s="4">
        <v>41500</v>
      </c>
      <c r="E1960" t="s">
        <v>15734</v>
      </c>
      <c r="F1960" s="4" t="s">
        <v>15368</v>
      </c>
      <c r="G1960" s="5">
        <v>2414</v>
      </c>
      <c r="H1960" s="6">
        <v>0.58260869999999998</v>
      </c>
      <c r="I1960" s="7">
        <v>90.887</v>
      </c>
      <c r="J1960" s="2">
        <v>27.6</v>
      </c>
      <c r="K1960">
        <v>10</v>
      </c>
      <c r="L1960" s="2">
        <v>2.4</v>
      </c>
    </row>
    <row r="1961" spans="1:12" x14ac:dyDescent="0.25">
      <c r="A1961">
        <v>8690</v>
      </c>
      <c r="B1961" s="2">
        <v>89.012889999999999</v>
      </c>
      <c r="C1961" s="3">
        <v>18676</v>
      </c>
      <c r="D1961" s="4">
        <v>45940</v>
      </c>
      <c r="E1961" t="s">
        <v>1720</v>
      </c>
      <c r="F1961" s="4" t="s">
        <v>1341</v>
      </c>
      <c r="G1961" s="5">
        <v>13498</v>
      </c>
      <c r="H1961" s="6">
        <v>0.41739520000000002</v>
      </c>
      <c r="I1961" s="7">
        <v>119.398</v>
      </c>
      <c r="J1961" s="2">
        <v>44.571399999999997</v>
      </c>
      <c r="K1961">
        <v>7</v>
      </c>
    </row>
    <row r="1962" spans="1:12" x14ac:dyDescent="0.25">
      <c r="A1962">
        <v>53213</v>
      </c>
      <c r="B1962" s="2">
        <v>89.005279999999999</v>
      </c>
      <c r="C1962" s="3">
        <v>26384</v>
      </c>
      <c r="D1962" s="4">
        <v>33340</v>
      </c>
      <c r="E1962" t="s">
        <v>10098</v>
      </c>
      <c r="F1962" s="4" t="s">
        <v>10031</v>
      </c>
      <c r="G1962" s="5">
        <v>18329</v>
      </c>
      <c r="H1962" s="6">
        <v>0.57777290000000003</v>
      </c>
      <c r="I1962" s="7">
        <v>91.653999999999996</v>
      </c>
      <c r="J1962" s="2">
        <v>35.475000000000001</v>
      </c>
      <c r="K1962">
        <v>40</v>
      </c>
      <c r="L1962" s="2">
        <v>25.9</v>
      </c>
    </row>
    <row r="1963" spans="1:12" x14ac:dyDescent="0.25">
      <c r="A1963">
        <v>3840</v>
      </c>
      <c r="B1963" s="2">
        <v>89.000219999999999</v>
      </c>
      <c r="C1963" s="3">
        <v>3799</v>
      </c>
      <c r="D1963" s="4">
        <v>14460</v>
      </c>
      <c r="E1963" t="s">
        <v>666</v>
      </c>
      <c r="F1963" s="4" t="s">
        <v>520</v>
      </c>
      <c r="G1963" s="5">
        <v>2747</v>
      </c>
      <c r="H1963" s="6">
        <v>0.54475980000000002</v>
      </c>
      <c r="I1963" s="7">
        <v>97.343999999999994</v>
      </c>
      <c r="J1963" s="2">
        <v>48</v>
      </c>
      <c r="K1963">
        <v>4</v>
      </c>
    </row>
    <row r="1964" spans="1:12" x14ac:dyDescent="0.25">
      <c r="A1964">
        <v>7716</v>
      </c>
      <c r="B1964" s="2">
        <v>88.998059999999995</v>
      </c>
      <c r="C1964" s="3">
        <v>8821</v>
      </c>
      <c r="D1964" s="4">
        <v>35620</v>
      </c>
      <c r="E1964" t="s">
        <v>1488</v>
      </c>
      <c r="F1964" s="4" t="s">
        <v>1341</v>
      </c>
      <c r="G1964" s="5">
        <v>6324</v>
      </c>
      <c r="H1964" s="6">
        <v>0.46924900000000003</v>
      </c>
      <c r="I1964" s="7">
        <v>110.39100000000001</v>
      </c>
      <c r="J1964" s="2">
        <v>42.428600000000003</v>
      </c>
      <c r="K1964">
        <v>7</v>
      </c>
    </row>
    <row r="1965" spans="1:12" x14ac:dyDescent="0.25">
      <c r="A1965">
        <v>2032</v>
      </c>
      <c r="B1965" s="2">
        <v>88.99579</v>
      </c>
      <c r="C1965" s="3">
        <v>4103</v>
      </c>
      <c r="D1965" s="4">
        <v>14460</v>
      </c>
      <c r="E1965" t="s">
        <v>291</v>
      </c>
      <c r="F1965" s="4" t="s">
        <v>21</v>
      </c>
      <c r="G1965" s="5">
        <v>3131</v>
      </c>
      <c r="H1965" s="6">
        <v>0.42177520000000002</v>
      </c>
      <c r="I1965" s="7">
        <v>118.58499999999999</v>
      </c>
      <c r="J1965" s="2">
        <v>41.75</v>
      </c>
      <c r="K1965">
        <v>4</v>
      </c>
    </row>
    <row r="1966" spans="1:12" x14ac:dyDescent="0.25">
      <c r="A1966">
        <v>11572</v>
      </c>
      <c r="B1966" s="2">
        <v>88.990080000000006</v>
      </c>
      <c r="C1966" s="3">
        <v>28900</v>
      </c>
      <c r="D1966" s="4">
        <v>35620</v>
      </c>
      <c r="E1966" t="s">
        <v>1956</v>
      </c>
      <c r="F1966" s="4" t="s">
        <v>1280</v>
      </c>
      <c r="G1966" s="5">
        <v>20687</v>
      </c>
      <c r="H1966" s="6">
        <v>0.44750580000000001</v>
      </c>
      <c r="I1966" s="7">
        <v>114.063</v>
      </c>
      <c r="J1966" s="2">
        <v>29.565200000000001</v>
      </c>
      <c r="K1966">
        <v>23</v>
      </c>
      <c r="L1966" s="2">
        <v>5.5</v>
      </c>
    </row>
    <row r="1967" spans="1:12" x14ac:dyDescent="0.25">
      <c r="A1967">
        <v>6762</v>
      </c>
      <c r="B1967" s="2">
        <v>88.983860000000007</v>
      </c>
      <c r="C1967" s="3">
        <v>7571</v>
      </c>
      <c r="D1967" s="4">
        <v>35300</v>
      </c>
      <c r="E1967" t="s">
        <v>1152</v>
      </c>
      <c r="F1967" s="4" t="s">
        <v>1198</v>
      </c>
      <c r="G1967" s="5">
        <v>5334</v>
      </c>
      <c r="H1967" s="6">
        <v>0.49587550000000002</v>
      </c>
      <c r="I1967" s="7">
        <v>105.691</v>
      </c>
      <c r="J1967" s="2">
        <v>28.285699999999999</v>
      </c>
      <c r="K1967">
        <v>7</v>
      </c>
    </row>
    <row r="1968" spans="1:12" x14ac:dyDescent="0.25">
      <c r="A1968">
        <v>16803</v>
      </c>
      <c r="B1968" s="2">
        <v>88.979230000000001</v>
      </c>
      <c r="C1968" s="3">
        <v>24503</v>
      </c>
      <c r="D1968" s="4">
        <v>44300</v>
      </c>
      <c r="E1968" t="s">
        <v>3594</v>
      </c>
      <c r="F1968" s="4" t="s">
        <v>3003</v>
      </c>
      <c r="G1968" s="5">
        <v>14053</v>
      </c>
      <c r="H1968" s="6">
        <v>0.66491140000000004</v>
      </c>
      <c r="I1968" s="7">
        <v>76.465999999999994</v>
      </c>
      <c r="J1968" s="2">
        <v>38.645200000000003</v>
      </c>
      <c r="K1968">
        <v>31</v>
      </c>
      <c r="L1968" s="2">
        <v>43.2</v>
      </c>
    </row>
    <row r="1969" spans="1:12" x14ac:dyDescent="0.25">
      <c r="A1969">
        <v>64082</v>
      </c>
      <c r="B1969" s="2">
        <v>88.973690000000005</v>
      </c>
      <c r="C1969" s="3">
        <v>14876</v>
      </c>
      <c r="D1969" s="4">
        <v>28140</v>
      </c>
      <c r="E1969" t="s">
        <v>12251</v>
      </c>
      <c r="F1969" s="4" t="s">
        <v>12102</v>
      </c>
      <c r="G1969" s="5">
        <v>9109</v>
      </c>
      <c r="H1969" s="6">
        <v>0.46854760000000001</v>
      </c>
      <c r="I1969" s="7">
        <v>110.33499999999999</v>
      </c>
      <c r="J1969" s="2">
        <v>33</v>
      </c>
      <c r="K1969">
        <v>2</v>
      </c>
    </row>
    <row r="1970" spans="1:12" x14ac:dyDescent="0.25">
      <c r="A1970">
        <v>95065</v>
      </c>
      <c r="B1970" s="2">
        <v>88.970089999999999</v>
      </c>
      <c r="C1970" s="3">
        <v>8331</v>
      </c>
      <c r="D1970" s="4">
        <v>42100</v>
      </c>
      <c r="E1970" t="s">
        <v>15225</v>
      </c>
      <c r="F1970" s="4" t="s">
        <v>15368</v>
      </c>
      <c r="G1970" s="5">
        <v>5909</v>
      </c>
      <c r="H1970" s="6">
        <v>0.50727580000000005</v>
      </c>
      <c r="I1970" s="7">
        <v>103.621</v>
      </c>
      <c r="J1970" s="2">
        <v>36.1</v>
      </c>
      <c r="K1970">
        <v>10</v>
      </c>
      <c r="L1970" s="2">
        <v>28.7</v>
      </c>
    </row>
    <row r="1971" spans="1:12" x14ac:dyDescent="0.25">
      <c r="A1971">
        <v>11754</v>
      </c>
      <c r="B1971" s="2">
        <v>88.965440000000001</v>
      </c>
      <c r="C1971" s="3">
        <v>19201</v>
      </c>
      <c r="D1971" s="4">
        <v>35620</v>
      </c>
      <c r="E1971" t="s">
        <v>2003</v>
      </c>
      <c r="F1971" s="4" t="s">
        <v>1280</v>
      </c>
      <c r="G1971" s="5">
        <v>13545</v>
      </c>
      <c r="H1971" s="6">
        <v>0.40927210000000003</v>
      </c>
      <c r="I1971" s="7">
        <v>120.536</v>
      </c>
      <c r="J1971" s="2">
        <v>37</v>
      </c>
      <c r="K1971">
        <v>15</v>
      </c>
      <c r="L1971" s="2">
        <v>33.4</v>
      </c>
    </row>
    <row r="1972" spans="1:12" x14ac:dyDescent="0.25">
      <c r="A1972">
        <v>11788</v>
      </c>
      <c r="B1972" s="2">
        <v>88.959509999999995</v>
      </c>
      <c r="C1972" s="3">
        <v>16166</v>
      </c>
      <c r="D1972" s="4">
        <v>35620</v>
      </c>
      <c r="E1972" t="s">
        <v>2026</v>
      </c>
      <c r="F1972" s="4" t="s">
        <v>1280</v>
      </c>
      <c r="G1972" s="5">
        <v>11201</v>
      </c>
      <c r="H1972" s="6">
        <v>0.42617389999999999</v>
      </c>
      <c r="I1972" s="7">
        <v>117.587</v>
      </c>
      <c r="J1972" s="2">
        <v>40</v>
      </c>
      <c r="K1972">
        <v>5</v>
      </c>
    </row>
    <row r="1973" spans="1:12" x14ac:dyDescent="0.25">
      <c r="A1973">
        <v>8053</v>
      </c>
      <c r="B1973" s="2">
        <v>88.949200000000005</v>
      </c>
      <c r="C1973" s="3">
        <v>45668</v>
      </c>
      <c r="D1973" s="4">
        <v>37980</v>
      </c>
      <c r="E1973" t="s">
        <v>1609</v>
      </c>
      <c r="F1973" s="4" t="s">
        <v>1341</v>
      </c>
      <c r="G1973" s="5">
        <v>31857</v>
      </c>
      <c r="H1973" s="6">
        <v>0.47121600000000002</v>
      </c>
      <c r="I1973" s="7">
        <v>109.798</v>
      </c>
      <c r="J1973" s="2">
        <v>36.555599999999998</v>
      </c>
      <c r="K1973">
        <v>18</v>
      </c>
      <c r="L1973" s="2">
        <v>31.1</v>
      </c>
    </row>
    <row r="1974" spans="1:12" x14ac:dyDescent="0.25">
      <c r="A1974">
        <v>91107</v>
      </c>
      <c r="B1974" s="2">
        <v>88.935900000000004</v>
      </c>
      <c r="C1974" s="3">
        <v>31827</v>
      </c>
      <c r="D1974" s="4">
        <v>31080</v>
      </c>
      <c r="E1974" t="s">
        <v>4495</v>
      </c>
      <c r="F1974" s="4" t="s">
        <v>15368</v>
      </c>
      <c r="G1974" s="5">
        <v>23704</v>
      </c>
      <c r="H1974" s="6">
        <v>0.52419320000000003</v>
      </c>
      <c r="I1974" s="7">
        <v>100.61799999999999</v>
      </c>
      <c r="J1974" s="2">
        <v>33.424999999999997</v>
      </c>
      <c r="K1974">
        <v>40</v>
      </c>
      <c r="L1974" s="2">
        <v>16.100000000000001</v>
      </c>
    </row>
    <row r="1975" spans="1:12" x14ac:dyDescent="0.25">
      <c r="A1975">
        <v>2050</v>
      </c>
      <c r="B1975" s="2">
        <v>88.926029999999997</v>
      </c>
      <c r="C1975" s="3">
        <v>25542</v>
      </c>
      <c r="D1975" s="4">
        <v>14460</v>
      </c>
      <c r="E1975" t="s">
        <v>297</v>
      </c>
      <c r="F1975" s="4" t="s">
        <v>21</v>
      </c>
      <c r="G1975" s="5">
        <v>17565</v>
      </c>
      <c r="H1975" s="6">
        <v>0.4753772</v>
      </c>
      <c r="I1975" s="7">
        <v>109.03700000000001</v>
      </c>
      <c r="J1975" s="2">
        <v>44.833300000000001</v>
      </c>
      <c r="K1975">
        <v>18</v>
      </c>
      <c r="L1975" s="2">
        <v>76.2</v>
      </c>
    </row>
    <row r="1976" spans="1:12" x14ac:dyDescent="0.25">
      <c r="A1976">
        <v>11363</v>
      </c>
      <c r="B1976" s="2">
        <v>88.920580000000001</v>
      </c>
      <c r="C1976" s="3">
        <v>7625</v>
      </c>
      <c r="D1976" s="4">
        <v>35620</v>
      </c>
      <c r="E1976" t="s">
        <v>1906</v>
      </c>
      <c r="F1976" s="4" t="s">
        <v>1280</v>
      </c>
      <c r="G1976" s="5">
        <v>5201</v>
      </c>
      <c r="H1976" s="6">
        <v>0.5120169</v>
      </c>
      <c r="I1976" s="7">
        <v>102.69</v>
      </c>
      <c r="J1976" s="2">
        <v>24</v>
      </c>
      <c r="K1976">
        <v>8</v>
      </c>
    </row>
    <row r="1977" spans="1:12" x14ac:dyDescent="0.25">
      <c r="A1977">
        <v>10471</v>
      </c>
      <c r="B1977" s="2">
        <v>88.915660000000003</v>
      </c>
      <c r="C1977" s="3">
        <v>21934</v>
      </c>
      <c r="D1977" s="4">
        <v>35620</v>
      </c>
      <c r="E1977" t="s">
        <v>1791</v>
      </c>
      <c r="F1977" s="4" t="s">
        <v>1280</v>
      </c>
      <c r="G1977" s="5">
        <v>15366</v>
      </c>
      <c r="H1977" s="6">
        <v>0.54246110000000003</v>
      </c>
      <c r="I1977" s="7">
        <v>97.429000000000002</v>
      </c>
      <c r="J1977" s="2">
        <v>29.65</v>
      </c>
      <c r="K1977">
        <v>20</v>
      </c>
      <c r="L1977" s="2">
        <v>5.7</v>
      </c>
    </row>
    <row r="1978" spans="1:12" x14ac:dyDescent="0.25">
      <c r="A1978">
        <v>21771</v>
      </c>
      <c r="B1978" s="2">
        <v>88.907359999999997</v>
      </c>
      <c r="C1978" s="3">
        <v>29558</v>
      </c>
      <c r="D1978" s="4">
        <v>47900</v>
      </c>
      <c r="E1978" t="s">
        <v>4599</v>
      </c>
      <c r="F1978" s="4" t="s">
        <v>4361</v>
      </c>
      <c r="G1978" s="5">
        <v>19263</v>
      </c>
      <c r="H1978" s="6">
        <v>0.3976848</v>
      </c>
      <c r="I1978" s="7">
        <v>122.44</v>
      </c>
      <c r="J1978" s="2">
        <v>40.823500000000003</v>
      </c>
      <c r="K1978">
        <v>17</v>
      </c>
      <c r="L1978" s="2">
        <v>55.7</v>
      </c>
    </row>
    <row r="1979" spans="1:12" x14ac:dyDescent="0.25">
      <c r="A1979">
        <v>1341</v>
      </c>
      <c r="B1979" s="2">
        <v>88.902469999999994</v>
      </c>
      <c r="C1979" s="3">
        <v>1582</v>
      </c>
      <c r="D1979" s="4">
        <v>24640</v>
      </c>
      <c r="E1979" t="s">
        <v>118</v>
      </c>
      <c r="F1979" s="4" t="s">
        <v>21</v>
      </c>
      <c r="G1979" s="5">
        <v>1197</v>
      </c>
      <c r="H1979" s="6">
        <v>0.54051800000000005</v>
      </c>
      <c r="I1979" s="7">
        <v>97.716999999999999</v>
      </c>
    </row>
    <row r="1980" spans="1:12" x14ac:dyDescent="0.25">
      <c r="A1980">
        <v>79366</v>
      </c>
      <c r="B1980" s="2">
        <v>88.901939999999996</v>
      </c>
      <c r="C1980" s="3">
        <v>1411</v>
      </c>
      <c r="D1980" s="4">
        <v>31180</v>
      </c>
      <c r="E1980" t="s">
        <v>14408</v>
      </c>
      <c r="F1980" s="4" t="s">
        <v>13752</v>
      </c>
      <c r="G1980" s="5">
        <v>995</v>
      </c>
      <c r="H1980" s="6">
        <v>0.44623119999999999</v>
      </c>
      <c r="I1980" s="7">
        <v>113.958</v>
      </c>
    </row>
    <row r="1981" spans="1:12" x14ac:dyDescent="0.25">
      <c r="A1981">
        <v>91106</v>
      </c>
      <c r="B1981" s="2">
        <v>88.897409999999994</v>
      </c>
      <c r="C1981" s="3">
        <v>24861</v>
      </c>
      <c r="D1981" s="4">
        <v>31080</v>
      </c>
      <c r="E1981" t="s">
        <v>4495</v>
      </c>
      <c r="F1981" s="4" t="s">
        <v>15368</v>
      </c>
      <c r="G1981" s="5">
        <v>17968</v>
      </c>
      <c r="H1981" s="6">
        <v>0.56870160000000003</v>
      </c>
      <c r="I1981" s="7">
        <v>92.793999999999997</v>
      </c>
      <c r="J1981" s="2">
        <v>34.347799999999999</v>
      </c>
      <c r="K1981">
        <v>23</v>
      </c>
      <c r="L1981" s="2">
        <v>20</v>
      </c>
    </row>
    <row r="1982" spans="1:12" x14ac:dyDescent="0.25">
      <c r="A1982">
        <v>5489</v>
      </c>
      <c r="B1982" s="2">
        <v>88.892560000000003</v>
      </c>
      <c r="C1982" s="3">
        <v>3148</v>
      </c>
      <c r="D1982" s="4">
        <v>15540</v>
      </c>
      <c r="E1982" t="s">
        <v>1119</v>
      </c>
      <c r="F1982" s="4" t="s">
        <v>1030</v>
      </c>
      <c r="G1982" s="5">
        <v>2272</v>
      </c>
      <c r="H1982" s="6">
        <v>0.53213029999999995</v>
      </c>
      <c r="I1982" s="7">
        <v>99</v>
      </c>
      <c r="J1982" s="2">
        <v>41</v>
      </c>
      <c r="K1982">
        <v>3</v>
      </c>
    </row>
    <row r="1983" spans="1:12" x14ac:dyDescent="0.25">
      <c r="A1983">
        <v>92612</v>
      </c>
      <c r="B1983" s="2">
        <v>88.887919999999994</v>
      </c>
      <c r="C1983" s="3">
        <v>29325</v>
      </c>
      <c r="D1983" s="4">
        <v>31080</v>
      </c>
      <c r="E1983" t="s">
        <v>3479</v>
      </c>
      <c r="F1983" s="4" t="s">
        <v>15368</v>
      </c>
      <c r="G1983" s="5">
        <v>17114</v>
      </c>
      <c r="H1983" s="6">
        <v>0.62305710000000003</v>
      </c>
      <c r="I1983" s="7">
        <v>83.281000000000006</v>
      </c>
      <c r="J1983" s="2">
        <v>30.4</v>
      </c>
      <c r="K1983">
        <v>15</v>
      </c>
      <c r="L1983" s="2">
        <v>7.5</v>
      </c>
    </row>
    <row r="1984" spans="1:12" x14ac:dyDescent="0.25">
      <c r="A1984">
        <v>11001</v>
      </c>
      <c r="B1984" s="2">
        <v>88.879270000000005</v>
      </c>
      <c r="C1984" s="3">
        <v>27156</v>
      </c>
      <c r="D1984" s="4">
        <v>35620</v>
      </c>
      <c r="E1984" t="s">
        <v>1890</v>
      </c>
      <c r="F1984" s="4" t="s">
        <v>1280</v>
      </c>
      <c r="G1984" s="5">
        <v>19021</v>
      </c>
      <c r="H1984" s="6">
        <v>0.42124909999999999</v>
      </c>
      <c r="I1984" s="7">
        <v>118.137</v>
      </c>
      <c r="J1984" s="2">
        <v>38</v>
      </c>
      <c r="K1984">
        <v>17</v>
      </c>
      <c r="L1984" s="2">
        <v>39.1</v>
      </c>
    </row>
    <row r="1985" spans="1:12" x14ac:dyDescent="0.25">
      <c r="A1985">
        <v>60602</v>
      </c>
      <c r="B1985" s="2">
        <v>88.874480000000005</v>
      </c>
      <c r="C1985" s="3">
        <v>1429</v>
      </c>
      <c r="D1985" s="4">
        <v>16980</v>
      </c>
      <c r="E1985" t="s">
        <v>11616</v>
      </c>
      <c r="F1985" s="4" t="s">
        <v>11490</v>
      </c>
      <c r="G1985" s="5">
        <v>990</v>
      </c>
      <c r="H1985" s="6">
        <v>0.7888889</v>
      </c>
      <c r="I1985" s="7">
        <v>54.600999999999999</v>
      </c>
      <c r="J1985" s="2">
        <v>21.5</v>
      </c>
      <c r="K1985">
        <v>4</v>
      </c>
    </row>
    <row r="1986" spans="1:12" x14ac:dyDescent="0.25">
      <c r="A1986">
        <v>70447</v>
      </c>
      <c r="B1986" s="2">
        <v>88.872640000000004</v>
      </c>
      <c r="C1986" s="3">
        <v>11039</v>
      </c>
      <c r="D1986" s="4">
        <v>35380</v>
      </c>
      <c r="E1986" t="s">
        <v>7430</v>
      </c>
      <c r="F1986" s="4" t="s">
        <v>12927</v>
      </c>
      <c r="G1986" s="5">
        <v>6719</v>
      </c>
      <c r="H1986" s="6">
        <v>0.46919640000000001</v>
      </c>
      <c r="I1986" s="7">
        <v>109.836</v>
      </c>
      <c r="J1986" s="2">
        <v>67</v>
      </c>
      <c r="K1986">
        <v>1</v>
      </c>
    </row>
    <row r="1987" spans="1:12" x14ac:dyDescent="0.25">
      <c r="A1987">
        <v>29464</v>
      </c>
      <c r="B1987" s="2">
        <v>88.863069999999993</v>
      </c>
      <c r="C1987" s="3">
        <v>46381</v>
      </c>
      <c r="D1987" s="4">
        <v>16700</v>
      </c>
      <c r="E1987" t="s">
        <v>3243</v>
      </c>
      <c r="F1987" s="4" t="s">
        <v>6130</v>
      </c>
      <c r="G1987" s="5">
        <v>33291</v>
      </c>
      <c r="H1987" s="6">
        <v>0.5595639</v>
      </c>
      <c r="I1987" s="7">
        <v>94.171000000000006</v>
      </c>
      <c r="J1987" s="2">
        <v>36.2973</v>
      </c>
      <c r="K1987">
        <v>37</v>
      </c>
      <c r="L1987" s="2">
        <v>29.8</v>
      </c>
    </row>
    <row r="1988" spans="1:12" x14ac:dyDescent="0.25">
      <c r="A1988">
        <v>55449</v>
      </c>
      <c r="B1988" s="2">
        <v>88.851079999999996</v>
      </c>
      <c r="C1988" s="3">
        <v>25784</v>
      </c>
      <c r="D1988" s="4">
        <v>33460</v>
      </c>
      <c r="E1988" t="s">
        <v>10500</v>
      </c>
      <c r="F1988" s="4" t="s">
        <v>10428</v>
      </c>
      <c r="G1988" s="5">
        <v>16753</v>
      </c>
      <c r="H1988" s="6">
        <v>0.47078140000000002</v>
      </c>
      <c r="I1988" s="7">
        <v>109.496</v>
      </c>
      <c r="J1988" s="2">
        <v>43.666699999999999</v>
      </c>
      <c r="K1988">
        <v>6</v>
      </c>
    </row>
    <row r="1989" spans="1:12" x14ac:dyDescent="0.25">
      <c r="A1989">
        <v>81435</v>
      </c>
      <c r="B1989" s="2">
        <v>88.846159999999998</v>
      </c>
      <c r="C1989" s="3">
        <v>5260</v>
      </c>
      <c r="E1989" t="s">
        <v>14636</v>
      </c>
      <c r="F1989" s="4" t="s">
        <v>14477</v>
      </c>
      <c r="G1989" s="5">
        <v>3857</v>
      </c>
      <c r="H1989" s="6">
        <v>0.62146749999999995</v>
      </c>
      <c r="I1989" s="7">
        <v>83.438000000000002</v>
      </c>
      <c r="J1989" s="2">
        <v>46.75</v>
      </c>
      <c r="K1989">
        <v>4</v>
      </c>
    </row>
    <row r="1990" spans="1:12" x14ac:dyDescent="0.25">
      <c r="A1990">
        <v>6793</v>
      </c>
      <c r="B1990" s="2">
        <v>88.845070000000007</v>
      </c>
      <c r="C1990" s="3">
        <v>1054</v>
      </c>
      <c r="D1990" s="4">
        <v>45860</v>
      </c>
      <c r="E1990" t="s">
        <v>579</v>
      </c>
      <c r="F1990" s="4" t="s">
        <v>1198</v>
      </c>
      <c r="G1990" s="5">
        <v>688</v>
      </c>
      <c r="H1990" s="6">
        <v>0.60174419999999995</v>
      </c>
      <c r="I1990" s="7">
        <v>86.817999999999998</v>
      </c>
    </row>
    <row r="1991" spans="1:12" x14ac:dyDescent="0.25">
      <c r="A1991">
        <v>40010</v>
      </c>
      <c r="B1991" s="2">
        <v>88.844830000000002</v>
      </c>
      <c r="C1991" s="3">
        <v>495</v>
      </c>
      <c r="D1991" s="4">
        <v>31140</v>
      </c>
      <c r="E1991" t="s">
        <v>7886</v>
      </c>
      <c r="F1991" s="4" t="s">
        <v>7883</v>
      </c>
      <c r="G1991" s="5">
        <v>319</v>
      </c>
      <c r="H1991" s="6">
        <v>0.4375</v>
      </c>
      <c r="I1991" s="7">
        <v>115.185</v>
      </c>
    </row>
    <row r="1992" spans="1:12" x14ac:dyDescent="0.25">
      <c r="A1992">
        <v>6420</v>
      </c>
      <c r="B1992" s="2">
        <v>88.844089999999994</v>
      </c>
      <c r="C1992" s="3">
        <v>4184</v>
      </c>
      <c r="D1992" s="4">
        <v>35980</v>
      </c>
      <c r="E1992" t="s">
        <v>281</v>
      </c>
      <c r="F1992" s="4" t="s">
        <v>1198</v>
      </c>
      <c r="G1992" s="5">
        <v>2779</v>
      </c>
      <c r="H1992" s="6">
        <v>0.43288949999999998</v>
      </c>
      <c r="I1992" s="7">
        <v>115.968</v>
      </c>
      <c r="J1992" s="2">
        <v>22</v>
      </c>
      <c r="K1992">
        <v>1</v>
      </c>
    </row>
    <row r="1993" spans="1:12" x14ac:dyDescent="0.25">
      <c r="A1993">
        <v>11956</v>
      </c>
      <c r="B1993" s="2">
        <v>88.843350000000001</v>
      </c>
      <c r="C1993" s="3">
        <v>298</v>
      </c>
      <c r="D1993" s="4">
        <v>35620</v>
      </c>
      <c r="E1993" t="s">
        <v>2057</v>
      </c>
      <c r="F1993" s="4" t="s">
        <v>1280</v>
      </c>
      <c r="G1993" s="5">
        <v>270</v>
      </c>
      <c r="H1993" s="6">
        <v>0.48888890000000002</v>
      </c>
      <c r="I1993" s="7">
        <v>106.25</v>
      </c>
      <c r="J1993" s="2">
        <v>43</v>
      </c>
      <c r="K1993">
        <v>1</v>
      </c>
    </row>
    <row r="1994" spans="1:12" x14ac:dyDescent="0.25">
      <c r="A1994">
        <v>24503</v>
      </c>
      <c r="B1994" s="2">
        <v>88.840159999999997</v>
      </c>
      <c r="C1994" s="3">
        <v>18677</v>
      </c>
      <c r="D1994" s="4">
        <v>31340</v>
      </c>
      <c r="E1994" t="s">
        <v>5088</v>
      </c>
      <c r="F1994" s="4" t="s">
        <v>4335</v>
      </c>
      <c r="G1994" s="5">
        <v>13083</v>
      </c>
      <c r="H1994" s="6">
        <v>0.56290130000000005</v>
      </c>
      <c r="I1994" s="7">
        <v>93.450999999999993</v>
      </c>
      <c r="J1994" s="2">
        <v>37.3125</v>
      </c>
      <c r="K1994">
        <v>16</v>
      </c>
      <c r="L1994" s="2">
        <v>35.6</v>
      </c>
    </row>
    <row r="1995" spans="1:12" x14ac:dyDescent="0.25">
      <c r="A1995">
        <v>20637</v>
      </c>
      <c r="B1995" s="2">
        <v>88.83614</v>
      </c>
      <c r="C1995" s="3">
        <v>5102</v>
      </c>
      <c r="D1995" s="4">
        <v>47900</v>
      </c>
      <c r="E1995" t="s">
        <v>3839</v>
      </c>
      <c r="F1995" s="4" t="s">
        <v>4361</v>
      </c>
      <c r="G1995" s="5">
        <v>3733</v>
      </c>
      <c r="H1995" s="6">
        <v>0.28896630000000001</v>
      </c>
      <c r="I1995" s="7">
        <v>140.75</v>
      </c>
      <c r="J1995" s="2">
        <v>41.5</v>
      </c>
      <c r="K1995">
        <v>4</v>
      </c>
    </row>
    <row r="1996" spans="1:12" x14ac:dyDescent="0.25">
      <c r="A1996">
        <v>61822</v>
      </c>
      <c r="B1996" s="2">
        <v>88.831479999999999</v>
      </c>
      <c r="C1996" s="3">
        <v>23590</v>
      </c>
      <c r="D1996" s="4">
        <v>16580</v>
      </c>
      <c r="E1996" t="s">
        <v>11815</v>
      </c>
      <c r="F1996" s="4" t="s">
        <v>11490</v>
      </c>
      <c r="G1996" s="5">
        <v>15762</v>
      </c>
      <c r="H1996" s="6">
        <v>0.55970050000000005</v>
      </c>
      <c r="I1996" s="7">
        <v>93.915000000000006</v>
      </c>
      <c r="J1996" s="2">
        <v>39.954500000000003</v>
      </c>
      <c r="K1996">
        <v>22</v>
      </c>
      <c r="L1996" s="2">
        <v>50.8</v>
      </c>
    </row>
    <row r="1997" spans="1:12" x14ac:dyDescent="0.25">
      <c r="A1997">
        <v>66219</v>
      </c>
      <c r="B1997" s="2">
        <v>88.825890000000001</v>
      </c>
      <c r="C1997" s="3">
        <v>11024</v>
      </c>
      <c r="D1997" s="4">
        <v>28140</v>
      </c>
      <c r="E1997" t="s">
        <v>12519</v>
      </c>
      <c r="F1997" s="4" t="s">
        <v>12494</v>
      </c>
      <c r="G1997" s="5">
        <v>7606</v>
      </c>
      <c r="H1997" s="6">
        <v>0.59510980000000002</v>
      </c>
      <c r="I1997" s="7">
        <v>87.790999999999997</v>
      </c>
      <c r="J1997" s="2">
        <v>48.428600000000003</v>
      </c>
      <c r="K1997">
        <v>7</v>
      </c>
    </row>
    <row r="1998" spans="1:12" x14ac:dyDescent="0.25">
      <c r="A1998">
        <v>2026</v>
      </c>
      <c r="B1998" s="2">
        <v>88.819689999999994</v>
      </c>
      <c r="C1998" s="3">
        <v>25111</v>
      </c>
      <c r="D1998" s="4">
        <v>14460</v>
      </c>
      <c r="E1998" t="s">
        <v>289</v>
      </c>
      <c r="F1998" s="4" t="s">
        <v>21</v>
      </c>
      <c r="G1998" s="5">
        <v>18218</v>
      </c>
      <c r="H1998" s="6">
        <v>0.47249970000000002</v>
      </c>
      <c r="I1998" s="7">
        <v>108.946</v>
      </c>
      <c r="J1998" s="2">
        <v>39.862099999999998</v>
      </c>
      <c r="K1998">
        <v>29</v>
      </c>
      <c r="L1998" s="2">
        <v>50.2</v>
      </c>
    </row>
    <row r="1999" spans="1:12" x14ac:dyDescent="0.25">
      <c r="A1999">
        <v>87540</v>
      </c>
      <c r="B1999" s="2">
        <v>88.815179999999998</v>
      </c>
      <c r="C1999" s="3">
        <v>885</v>
      </c>
      <c r="D1999" s="4">
        <v>42140</v>
      </c>
      <c r="E1999" t="s">
        <v>15213</v>
      </c>
      <c r="F1999" s="4" t="s">
        <v>15124</v>
      </c>
      <c r="G1999" s="5">
        <v>684</v>
      </c>
      <c r="H1999" s="6">
        <v>0.70467840000000004</v>
      </c>
      <c r="I1999" s="7">
        <v>68.793000000000006</v>
      </c>
      <c r="J1999" s="2">
        <v>38.666699999999999</v>
      </c>
      <c r="K1999">
        <v>3</v>
      </c>
    </row>
    <row r="2000" spans="1:12" x14ac:dyDescent="0.25">
      <c r="A2000">
        <v>6119</v>
      </c>
      <c r="B2000" s="2">
        <v>88.812309999999997</v>
      </c>
      <c r="C2000" s="3">
        <v>15807</v>
      </c>
      <c r="D2000" s="4">
        <v>25540</v>
      </c>
      <c r="E2000" t="s">
        <v>1056</v>
      </c>
      <c r="F2000" s="4" t="s">
        <v>1198</v>
      </c>
      <c r="G2000" s="5">
        <v>11321</v>
      </c>
      <c r="H2000" s="6">
        <v>0.56862749999999995</v>
      </c>
      <c r="I2000" s="7">
        <v>92.24</v>
      </c>
      <c r="J2000" s="2">
        <v>33.5</v>
      </c>
      <c r="K2000">
        <v>22</v>
      </c>
      <c r="L2000" s="2">
        <v>16.399999999999999</v>
      </c>
    </row>
    <row r="2001" spans="1:12" x14ac:dyDescent="0.25">
      <c r="A2001">
        <v>75248</v>
      </c>
      <c r="B2001" s="2">
        <v>88.80341</v>
      </c>
      <c r="C2001" s="3">
        <v>34827</v>
      </c>
      <c r="D2001" s="4">
        <v>19100</v>
      </c>
      <c r="E2001" t="s">
        <v>4091</v>
      </c>
      <c r="F2001" s="4" t="s">
        <v>13752</v>
      </c>
      <c r="G2001" s="5">
        <v>25899</v>
      </c>
      <c r="H2001" s="6">
        <v>0.55867020000000001</v>
      </c>
      <c r="I2001" s="7">
        <v>93.941999999999993</v>
      </c>
      <c r="J2001" s="2">
        <v>35.653799999999997</v>
      </c>
      <c r="K2001">
        <v>26</v>
      </c>
      <c r="L2001" s="2">
        <v>26.6</v>
      </c>
    </row>
    <row r="2002" spans="1:12" x14ac:dyDescent="0.25">
      <c r="A2002">
        <v>50111</v>
      </c>
      <c r="B2002" s="2">
        <v>88.795559999999995</v>
      </c>
      <c r="C2002" s="3">
        <v>10680</v>
      </c>
      <c r="D2002" s="4">
        <v>19780</v>
      </c>
      <c r="E2002" t="s">
        <v>9619</v>
      </c>
      <c r="F2002" s="4" t="s">
        <v>9593</v>
      </c>
      <c r="G2002" s="5">
        <v>6834</v>
      </c>
      <c r="H2002" s="6">
        <v>0.49531750000000002</v>
      </c>
      <c r="I2002" s="7">
        <v>104.886</v>
      </c>
      <c r="J2002" s="2">
        <v>55.285699999999999</v>
      </c>
      <c r="K2002">
        <v>7</v>
      </c>
    </row>
    <row r="2003" spans="1:12" x14ac:dyDescent="0.25">
      <c r="A2003">
        <v>8850</v>
      </c>
      <c r="B2003" s="2">
        <v>88.792400000000001</v>
      </c>
      <c r="C2003" s="3">
        <v>8484</v>
      </c>
      <c r="D2003" s="4">
        <v>35620</v>
      </c>
      <c r="E2003" t="s">
        <v>1767</v>
      </c>
      <c r="F2003" s="4" t="s">
        <v>1341</v>
      </c>
      <c r="G2003" s="5">
        <v>6436</v>
      </c>
      <c r="H2003" s="6">
        <v>0.44834550000000001</v>
      </c>
      <c r="I2003" s="7">
        <v>112.977</v>
      </c>
      <c r="J2003" s="2">
        <v>75.5</v>
      </c>
      <c r="K2003">
        <v>2</v>
      </c>
    </row>
    <row r="2004" spans="1:12" x14ac:dyDescent="0.25">
      <c r="A2004">
        <v>21403</v>
      </c>
      <c r="B2004" s="2">
        <v>88.785550000000001</v>
      </c>
      <c r="C2004" s="3">
        <v>30452</v>
      </c>
      <c r="D2004" s="4">
        <v>12580</v>
      </c>
      <c r="E2004" t="s">
        <v>4524</v>
      </c>
      <c r="F2004" s="4" t="s">
        <v>4361</v>
      </c>
      <c r="G2004" s="5">
        <v>22139</v>
      </c>
      <c r="H2004" s="6">
        <v>0.51106600000000002</v>
      </c>
      <c r="I2004" s="7">
        <v>102.087</v>
      </c>
      <c r="J2004" s="2">
        <v>32.485700000000001</v>
      </c>
      <c r="K2004">
        <v>35</v>
      </c>
      <c r="L2004" s="2">
        <v>13</v>
      </c>
    </row>
    <row r="2005" spans="1:12" x14ac:dyDescent="0.25">
      <c r="A2005">
        <v>79911</v>
      </c>
      <c r="B2005" s="2">
        <v>88.779750000000007</v>
      </c>
      <c r="C2005" s="3">
        <v>3308</v>
      </c>
      <c r="D2005" s="4">
        <v>21340</v>
      </c>
      <c r="E2005" t="s">
        <v>11792</v>
      </c>
      <c r="F2005" s="4" t="s">
        <v>13752</v>
      </c>
      <c r="G2005" s="5">
        <v>2109</v>
      </c>
      <c r="H2005" s="6">
        <v>0.48436020000000002</v>
      </c>
      <c r="I2005" s="7">
        <v>106.667</v>
      </c>
      <c r="J2005" s="2">
        <v>49</v>
      </c>
      <c r="K2005">
        <v>1</v>
      </c>
    </row>
    <row r="2006" spans="1:12" x14ac:dyDescent="0.25">
      <c r="A2006">
        <v>30041</v>
      </c>
      <c r="B2006" s="2">
        <v>88.77046</v>
      </c>
      <c r="C2006" s="3">
        <v>56880</v>
      </c>
      <c r="D2006" s="4">
        <v>12060</v>
      </c>
      <c r="E2006" t="s">
        <v>6371</v>
      </c>
      <c r="F2006" s="4" t="s">
        <v>6363</v>
      </c>
      <c r="G2006" s="5">
        <v>36659</v>
      </c>
      <c r="H2006" s="6">
        <v>0.4617966</v>
      </c>
      <c r="I2006" s="7">
        <v>110.54300000000001</v>
      </c>
      <c r="J2006" s="2">
        <v>50.5</v>
      </c>
      <c r="K2006">
        <v>6</v>
      </c>
    </row>
    <row r="2007" spans="1:12" x14ac:dyDescent="0.25">
      <c r="A2007">
        <v>11024</v>
      </c>
      <c r="B2007" s="2">
        <v>88.760570000000001</v>
      </c>
      <c r="C2007" s="3">
        <v>7789</v>
      </c>
      <c r="D2007" s="4">
        <v>35620</v>
      </c>
      <c r="E2007" t="s">
        <v>1894</v>
      </c>
      <c r="F2007" s="4" t="s">
        <v>1280</v>
      </c>
      <c r="G2007" s="5">
        <v>4682</v>
      </c>
      <c r="H2007" s="6">
        <v>0.50448519999999997</v>
      </c>
      <c r="I2007" s="7">
        <v>103.15</v>
      </c>
      <c r="J2007" s="2">
        <v>27.6</v>
      </c>
      <c r="K2007">
        <v>5</v>
      </c>
    </row>
    <row r="2008" spans="1:12" x14ac:dyDescent="0.25">
      <c r="A2008">
        <v>77546</v>
      </c>
      <c r="B2008" s="2">
        <v>88.751660000000001</v>
      </c>
      <c r="C2008" s="3">
        <v>49979</v>
      </c>
      <c r="D2008" s="4">
        <v>26420</v>
      </c>
      <c r="E2008" t="s">
        <v>14080</v>
      </c>
      <c r="F2008" s="4" t="s">
        <v>13752</v>
      </c>
      <c r="G2008" s="5">
        <v>32568</v>
      </c>
      <c r="H2008" s="6">
        <v>0.46149590000000001</v>
      </c>
      <c r="I2008" s="7">
        <v>110.545</v>
      </c>
      <c r="J2008" s="2">
        <v>43.045499999999997</v>
      </c>
      <c r="K2008">
        <v>22</v>
      </c>
      <c r="L2008" s="2">
        <v>67.400000000000006</v>
      </c>
    </row>
    <row r="2009" spans="1:12" x14ac:dyDescent="0.25">
      <c r="A2009">
        <v>95663</v>
      </c>
      <c r="B2009" s="2">
        <v>88.743449999999996</v>
      </c>
      <c r="C2009" s="3">
        <v>2484</v>
      </c>
      <c r="D2009" s="4">
        <v>40900</v>
      </c>
      <c r="E2009" t="s">
        <v>15971</v>
      </c>
      <c r="F2009" s="4" t="s">
        <v>15368</v>
      </c>
      <c r="G2009" s="5">
        <v>1743</v>
      </c>
      <c r="H2009" s="6">
        <v>0.37155959999999999</v>
      </c>
      <c r="I2009" s="7">
        <v>126.042</v>
      </c>
      <c r="J2009" s="2">
        <v>21</v>
      </c>
      <c r="K2009">
        <v>1</v>
      </c>
    </row>
    <row r="2010" spans="1:12" x14ac:dyDescent="0.25">
      <c r="A2010">
        <v>98275</v>
      </c>
      <c r="B2010" s="2">
        <v>88.739630000000005</v>
      </c>
      <c r="C2010" s="3">
        <v>20635</v>
      </c>
      <c r="D2010" s="4">
        <v>42660</v>
      </c>
      <c r="E2010" t="s">
        <v>16386</v>
      </c>
      <c r="F2010" s="4" t="s">
        <v>16344</v>
      </c>
      <c r="G2010" s="5">
        <v>14237</v>
      </c>
      <c r="H2010" s="6">
        <v>0.4824753</v>
      </c>
      <c r="I2010" s="7">
        <v>106.86499999999999</v>
      </c>
      <c r="J2010" s="2">
        <v>42.526299999999999</v>
      </c>
      <c r="K2010">
        <v>19</v>
      </c>
      <c r="L2010" s="2">
        <v>64.599999999999994</v>
      </c>
    </row>
    <row r="2011" spans="1:12" x14ac:dyDescent="0.25">
      <c r="A2011">
        <v>22192</v>
      </c>
      <c r="B2011" s="2">
        <v>88.727509999999995</v>
      </c>
      <c r="C2011" s="3">
        <v>55402</v>
      </c>
      <c r="D2011" s="4">
        <v>47900</v>
      </c>
      <c r="E2011" t="s">
        <v>1310</v>
      </c>
      <c r="F2011" s="4" t="s">
        <v>4335</v>
      </c>
      <c r="G2011" s="5">
        <v>36409</v>
      </c>
      <c r="H2011" s="6">
        <v>0.45659040000000001</v>
      </c>
      <c r="I2011" s="7">
        <v>111.301</v>
      </c>
      <c r="J2011" s="2">
        <v>41.8</v>
      </c>
      <c r="K2011">
        <v>40</v>
      </c>
      <c r="L2011" s="2">
        <v>60.8</v>
      </c>
    </row>
    <row r="2012" spans="1:12" x14ac:dyDescent="0.25">
      <c r="A2012">
        <v>2035</v>
      </c>
      <c r="B2012" s="2">
        <v>88.715940000000003</v>
      </c>
      <c r="C2012" s="3">
        <v>17128</v>
      </c>
      <c r="D2012" s="4">
        <v>14460</v>
      </c>
      <c r="E2012" t="s">
        <v>292</v>
      </c>
      <c r="F2012" s="4" t="s">
        <v>21</v>
      </c>
      <c r="G2012" s="5">
        <v>11920</v>
      </c>
      <c r="H2012" s="6">
        <v>0.47097319999999998</v>
      </c>
      <c r="I2012" s="7">
        <v>108.794</v>
      </c>
      <c r="J2012" s="2">
        <v>46.166699999999999</v>
      </c>
      <c r="K2012">
        <v>6</v>
      </c>
    </row>
    <row r="2013" spans="1:12" x14ac:dyDescent="0.25">
      <c r="A2013">
        <v>7866</v>
      </c>
      <c r="B2013" s="2">
        <v>88.709490000000002</v>
      </c>
      <c r="C2013" s="3">
        <v>21736</v>
      </c>
      <c r="D2013" s="4">
        <v>35620</v>
      </c>
      <c r="E2013" t="s">
        <v>1544</v>
      </c>
      <c r="F2013" s="4" t="s">
        <v>1341</v>
      </c>
      <c r="G2013" s="5">
        <v>15057</v>
      </c>
      <c r="H2013" s="6">
        <v>0.44311620000000002</v>
      </c>
      <c r="I2013" s="7">
        <v>113.596</v>
      </c>
      <c r="J2013" s="2">
        <v>37.2667</v>
      </c>
      <c r="K2013">
        <v>15</v>
      </c>
      <c r="L2013" s="2">
        <v>35.200000000000003</v>
      </c>
    </row>
    <row r="2014" spans="1:12" x14ac:dyDescent="0.25">
      <c r="A2014">
        <v>4442</v>
      </c>
      <c r="B2014" s="2">
        <v>88.705860000000001</v>
      </c>
      <c r="C2014" s="3">
        <v>56</v>
      </c>
      <c r="E2014" t="s">
        <v>832</v>
      </c>
      <c r="F2014" s="4" t="s">
        <v>701</v>
      </c>
      <c r="G2014" s="5">
        <v>56</v>
      </c>
      <c r="H2014" s="6">
        <v>0.89285709999999996</v>
      </c>
      <c r="I2014" s="7">
        <v>35.875</v>
      </c>
    </row>
    <row r="2015" spans="1:12" x14ac:dyDescent="0.25">
      <c r="A2015">
        <v>6798</v>
      </c>
      <c r="B2015" s="2">
        <v>88.704089999999994</v>
      </c>
      <c r="C2015" s="3">
        <v>9850</v>
      </c>
      <c r="D2015" s="4">
        <v>45860</v>
      </c>
      <c r="E2015" t="s">
        <v>1140</v>
      </c>
      <c r="F2015" s="4" t="s">
        <v>1198</v>
      </c>
      <c r="G2015" s="5">
        <v>7372</v>
      </c>
      <c r="H2015" s="6">
        <v>0.48860550000000003</v>
      </c>
      <c r="I2015" s="7">
        <v>105.691</v>
      </c>
      <c r="J2015" s="2">
        <v>37.25</v>
      </c>
      <c r="K2015">
        <v>4</v>
      </c>
    </row>
    <row r="2016" spans="1:12" x14ac:dyDescent="0.25">
      <c r="A2016">
        <v>2141</v>
      </c>
      <c r="B2016" s="2">
        <v>88.699939999999998</v>
      </c>
      <c r="C2016" s="3">
        <v>13343</v>
      </c>
      <c r="D2016" s="4">
        <v>14460</v>
      </c>
      <c r="E2016" t="s">
        <v>320</v>
      </c>
      <c r="F2016" s="4" t="s">
        <v>21</v>
      </c>
      <c r="G2016" s="5">
        <v>9937</v>
      </c>
      <c r="H2016" s="6">
        <v>0.64013279999999995</v>
      </c>
      <c r="I2016" s="7">
        <v>79.463999999999999</v>
      </c>
      <c r="J2016" s="2">
        <v>25.823499999999999</v>
      </c>
      <c r="K2016">
        <v>17</v>
      </c>
      <c r="L2016" s="2">
        <v>1.1000000000000001</v>
      </c>
    </row>
    <row r="2017" spans="1:12" x14ac:dyDescent="0.25">
      <c r="A2017">
        <v>45066</v>
      </c>
      <c r="B2017" s="2">
        <v>88.693759999999997</v>
      </c>
      <c r="C2017" s="3">
        <v>24149</v>
      </c>
      <c r="D2017" s="4">
        <v>17140</v>
      </c>
      <c r="E2017" t="s">
        <v>3516</v>
      </c>
      <c r="F2017" s="4" t="s">
        <v>8295</v>
      </c>
      <c r="G2017" s="5">
        <v>15961</v>
      </c>
      <c r="H2017" s="6">
        <v>0.4813307</v>
      </c>
      <c r="I2017" s="7">
        <v>106.875</v>
      </c>
      <c r="J2017" s="2">
        <v>50.352899999999998</v>
      </c>
      <c r="K2017">
        <v>17</v>
      </c>
      <c r="L2017" s="2">
        <v>93.6</v>
      </c>
    </row>
    <row r="2018" spans="1:12" x14ac:dyDescent="0.25">
      <c r="A2018">
        <v>6268</v>
      </c>
      <c r="B2018" s="2">
        <v>88.68871</v>
      </c>
      <c r="C2018" s="3">
        <v>11508</v>
      </c>
      <c r="D2018" s="4">
        <v>25540</v>
      </c>
      <c r="E2018" t="s">
        <v>1253</v>
      </c>
      <c r="F2018" s="4" t="s">
        <v>1198</v>
      </c>
      <c r="G2018" s="5">
        <v>5090</v>
      </c>
      <c r="H2018" s="6">
        <v>0.50746559999999996</v>
      </c>
      <c r="I2018" s="7">
        <v>102.357</v>
      </c>
      <c r="J2018" s="2">
        <v>39.357100000000003</v>
      </c>
      <c r="K2018">
        <v>14</v>
      </c>
      <c r="L2018" s="2">
        <v>47.1</v>
      </c>
    </row>
    <row r="2019" spans="1:12" x14ac:dyDescent="0.25">
      <c r="A2019">
        <v>85249</v>
      </c>
      <c r="B2019" s="2">
        <v>88.681470000000004</v>
      </c>
      <c r="C2019" s="3">
        <v>39597</v>
      </c>
      <c r="D2019" s="4">
        <v>38060</v>
      </c>
      <c r="E2019" t="s">
        <v>9046</v>
      </c>
      <c r="F2019" s="4" t="s">
        <v>14962</v>
      </c>
      <c r="G2019" s="5">
        <v>25216</v>
      </c>
      <c r="H2019" s="6">
        <v>0.47237970000000001</v>
      </c>
      <c r="I2019" s="7">
        <v>108.42</v>
      </c>
      <c r="J2019" s="2">
        <v>33.692300000000003</v>
      </c>
      <c r="K2019">
        <v>13</v>
      </c>
      <c r="L2019" s="2">
        <v>17.3</v>
      </c>
    </row>
    <row r="2020" spans="1:12" x14ac:dyDescent="0.25">
      <c r="A2020">
        <v>55403</v>
      </c>
      <c r="B2020" s="2">
        <v>88.672569999999993</v>
      </c>
      <c r="C2020" s="3">
        <v>14991</v>
      </c>
      <c r="D2020" s="4">
        <v>33460</v>
      </c>
      <c r="E2020" t="s">
        <v>10500</v>
      </c>
      <c r="F2020" s="4" t="s">
        <v>10428</v>
      </c>
      <c r="G2020" s="5">
        <v>11895</v>
      </c>
      <c r="H2020" s="6">
        <v>0.6142917</v>
      </c>
      <c r="I2020" s="7">
        <v>83.78</v>
      </c>
      <c r="J2020" s="2">
        <v>38.5625</v>
      </c>
      <c r="K2020">
        <v>32</v>
      </c>
      <c r="L2020" s="2">
        <v>42.7</v>
      </c>
    </row>
    <row r="2021" spans="1:12" x14ac:dyDescent="0.25">
      <c r="A2021">
        <v>48322</v>
      </c>
      <c r="B2021" s="2">
        <v>88.664299999999997</v>
      </c>
      <c r="C2021" s="3">
        <v>32478</v>
      </c>
      <c r="D2021" s="4">
        <v>19820</v>
      </c>
      <c r="E2021" t="s">
        <v>2898</v>
      </c>
      <c r="F2021" s="4" t="s">
        <v>9106</v>
      </c>
      <c r="G2021" s="5">
        <v>22701</v>
      </c>
      <c r="H2021" s="6">
        <v>0.52127559999999995</v>
      </c>
      <c r="I2021" s="7">
        <v>99.816999999999993</v>
      </c>
      <c r="J2021" s="2">
        <v>29.357099999999999</v>
      </c>
      <c r="K2021">
        <v>14</v>
      </c>
      <c r="L2021" s="2">
        <v>5.2</v>
      </c>
    </row>
    <row r="2022" spans="1:12" x14ac:dyDescent="0.25">
      <c r="A2022">
        <v>98070</v>
      </c>
      <c r="B2022" s="2">
        <v>88.656959999999998</v>
      </c>
      <c r="C2022" s="3">
        <v>10446</v>
      </c>
      <c r="D2022" s="4">
        <v>42660</v>
      </c>
      <c r="E2022" t="s">
        <v>16363</v>
      </c>
      <c r="F2022" s="4" t="s">
        <v>16344</v>
      </c>
      <c r="G2022" s="5">
        <v>7972</v>
      </c>
      <c r="H2022" s="6">
        <v>0.57099849999999996</v>
      </c>
      <c r="I2022" s="7">
        <v>91.149000000000001</v>
      </c>
      <c r="J2022" s="2">
        <v>38.461500000000001</v>
      </c>
      <c r="K2022">
        <v>13</v>
      </c>
      <c r="L2022" s="2">
        <v>42.1</v>
      </c>
    </row>
    <row r="2023" spans="1:12" x14ac:dyDescent="0.25">
      <c r="A2023">
        <v>78681</v>
      </c>
      <c r="B2023" s="2">
        <v>88.647009999999995</v>
      </c>
      <c r="C2023" s="3">
        <v>54516</v>
      </c>
      <c r="D2023" s="4">
        <v>12420</v>
      </c>
      <c r="E2023" t="s">
        <v>14293</v>
      </c>
      <c r="F2023" s="4" t="s">
        <v>13752</v>
      </c>
      <c r="G2023" s="5">
        <v>33568</v>
      </c>
      <c r="H2023" s="6">
        <v>0.49484630000000002</v>
      </c>
      <c r="I2023" s="7">
        <v>104.265</v>
      </c>
      <c r="J2023" s="2">
        <v>39.714300000000001</v>
      </c>
      <c r="K2023">
        <v>28</v>
      </c>
      <c r="L2023" s="2">
        <v>49</v>
      </c>
    </row>
    <row r="2024" spans="1:12" x14ac:dyDescent="0.25">
      <c r="A2024">
        <v>89450</v>
      </c>
      <c r="B2024" s="2">
        <v>88.638940000000005</v>
      </c>
      <c r="C2024" s="3">
        <v>177</v>
      </c>
      <c r="D2024" s="4">
        <v>39900</v>
      </c>
      <c r="E2024" t="s">
        <v>15356</v>
      </c>
      <c r="F2024" s="4" t="s">
        <v>15318</v>
      </c>
      <c r="G2024" s="5">
        <v>177</v>
      </c>
      <c r="H2024" s="6">
        <v>0.51977399999999996</v>
      </c>
      <c r="I2024" s="7">
        <v>99.933999999999997</v>
      </c>
      <c r="J2024" s="2">
        <v>28.333300000000001</v>
      </c>
      <c r="K2024">
        <v>3</v>
      </c>
    </row>
    <row r="2025" spans="1:12" x14ac:dyDescent="0.25">
      <c r="A2025">
        <v>80045</v>
      </c>
      <c r="B2025" s="2">
        <v>88.63879</v>
      </c>
      <c r="C2025" s="3">
        <v>611</v>
      </c>
      <c r="D2025" s="4">
        <v>19740</v>
      </c>
      <c r="E2025" t="s">
        <v>815</v>
      </c>
      <c r="F2025" s="4" t="s">
        <v>14477</v>
      </c>
      <c r="G2025" s="5">
        <v>439</v>
      </c>
      <c r="H2025" s="6">
        <v>0.74090909999999999</v>
      </c>
      <c r="I2025" s="7">
        <v>61.704999999999998</v>
      </c>
      <c r="J2025" s="2">
        <v>42.5</v>
      </c>
      <c r="K2025">
        <v>2</v>
      </c>
    </row>
    <row r="2026" spans="1:12" x14ac:dyDescent="0.25">
      <c r="A2026">
        <v>7757</v>
      </c>
      <c r="B2026" s="2">
        <v>88.63776</v>
      </c>
      <c r="C2026" s="3">
        <v>5618</v>
      </c>
      <c r="D2026" s="4">
        <v>35620</v>
      </c>
      <c r="E2026" t="s">
        <v>1516</v>
      </c>
      <c r="F2026" s="4" t="s">
        <v>1341</v>
      </c>
      <c r="G2026" s="5">
        <v>3877</v>
      </c>
      <c r="H2026" s="6">
        <v>0.42042819999999997</v>
      </c>
      <c r="I2026" s="7">
        <v>116.979</v>
      </c>
      <c r="J2026" s="2">
        <v>29</v>
      </c>
      <c r="K2026">
        <v>3</v>
      </c>
    </row>
    <row r="2027" spans="1:12" x14ac:dyDescent="0.25">
      <c r="A2027">
        <v>93111</v>
      </c>
      <c r="B2027" s="2">
        <v>88.633859999999999</v>
      </c>
      <c r="C2027" s="3">
        <v>17554</v>
      </c>
      <c r="D2027" s="4">
        <v>42200</v>
      </c>
      <c r="E2027" t="s">
        <v>15616</v>
      </c>
      <c r="F2027" s="4" t="s">
        <v>15368</v>
      </c>
      <c r="G2027" s="5">
        <v>12409</v>
      </c>
      <c r="H2027" s="6">
        <v>0.46140209999999998</v>
      </c>
      <c r="I2027" s="7">
        <v>109.88</v>
      </c>
      <c r="J2027" s="2">
        <v>35.4</v>
      </c>
      <c r="K2027">
        <v>20</v>
      </c>
      <c r="L2027" s="2">
        <v>25.6</v>
      </c>
    </row>
    <row r="2028" spans="1:12" x14ac:dyDescent="0.25">
      <c r="A2028">
        <v>68007</v>
      </c>
      <c r="B2028" s="2">
        <v>88.629729999999995</v>
      </c>
      <c r="C2028" s="3">
        <v>7547</v>
      </c>
      <c r="D2028" s="4">
        <v>36540</v>
      </c>
      <c r="E2028" t="s">
        <v>591</v>
      </c>
      <c r="F2028" s="4" t="s">
        <v>12738</v>
      </c>
      <c r="G2028" s="5">
        <v>4806</v>
      </c>
      <c r="H2028" s="6">
        <v>0.52476069999999997</v>
      </c>
      <c r="I2028" s="7">
        <v>98.918999999999997</v>
      </c>
      <c r="J2028" s="2">
        <v>41.5</v>
      </c>
      <c r="K2028">
        <v>4</v>
      </c>
    </row>
    <row r="2029" spans="1:12" x14ac:dyDescent="0.25">
      <c r="A2029">
        <v>94550</v>
      </c>
      <c r="B2029" s="2">
        <v>88.620620000000002</v>
      </c>
      <c r="C2029" s="3">
        <v>48049</v>
      </c>
      <c r="D2029" s="4">
        <v>41860</v>
      </c>
      <c r="E2029" t="s">
        <v>778</v>
      </c>
      <c r="F2029" s="4" t="s">
        <v>15368</v>
      </c>
      <c r="G2029" s="5">
        <v>33307</v>
      </c>
      <c r="H2029" s="6">
        <v>0.42182059999999999</v>
      </c>
      <c r="I2029" s="7">
        <v>116.70099999999999</v>
      </c>
      <c r="J2029" s="2">
        <v>38.384599999999999</v>
      </c>
      <c r="K2029">
        <v>52</v>
      </c>
      <c r="L2029" s="2">
        <v>41.8</v>
      </c>
    </row>
    <row r="2030" spans="1:12" x14ac:dyDescent="0.25">
      <c r="A2030">
        <v>95683</v>
      </c>
      <c r="B2030" s="2">
        <v>88.611450000000005</v>
      </c>
      <c r="C2030" s="3">
        <v>6554</v>
      </c>
      <c r="D2030" s="4">
        <v>40900</v>
      </c>
      <c r="E2030" t="s">
        <v>15979</v>
      </c>
      <c r="F2030" s="4" t="s">
        <v>15368</v>
      </c>
      <c r="G2030" s="5">
        <v>4965</v>
      </c>
      <c r="H2030" s="6">
        <v>0.43685800000000002</v>
      </c>
      <c r="I2030" s="7">
        <v>114.05200000000001</v>
      </c>
      <c r="J2030" s="2">
        <v>49.5</v>
      </c>
      <c r="K2030">
        <v>2</v>
      </c>
    </row>
    <row r="2031" spans="1:12" x14ac:dyDescent="0.25">
      <c r="A2031">
        <v>79119</v>
      </c>
      <c r="B2031" s="2">
        <v>88.608180000000004</v>
      </c>
      <c r="C2031" s="3">
        <v>13357</v>
      </c>
      <c r="D2031" s="4">
        <v>11100</v>
      </c>
      <c r="E2031" t="s">
        <v>14375</v>
      </c>
      <c r="F2031" s="4" t="s">
        <v>13752</v>
      </c>
      <c r="G2031" s="5">
        <v>8685</v>
      </c>
      <c r="H2031" s="6">
        <v>0.46143220000000001</v>
      </c>
      <c r="I2031" s="7">
        <v>109.792</v>
      </c>
      <c r="J2031" s="2">
        <v>21</v>
      </c>
      <c r="K2031">
        <v>2</v>
      </c>
    </row>
    <row r="2032" spans="1:12" x14ac:dyDescent="0.25">
      <c r="A2032">
        <v>80220</v>
      </c>
      <c r="B2032" s="2">
        <v>88.600040000000007</v>
      </c>
      <c r="C2032" s="3">
        <v>36161</v>
      </c>
      <c r="D2032" s="4">
        <v>19740</v>
      </c>
      <c r="E2032" t="s">
        <v>2197</v>
      </c>
      <c r="F2032" s="4" t="s">
        <v>14477</v>
      </c>
      <c r="G2032" s="5">
        <v>25343</v>
      </c>
      <c r="H2032" s="6">
        <v>0.5732718</v>
      </c>
      <c r="I2032" s="7">
        <v>90.43</v>
      </c>
      <c r="J2032" s="2">
        <v>37.548999999999999</v>
      </c>
      <c r="K2032">
        <v>51</v>
      </c>
      <c r="L2032" s="2">
        <v>36.9</v>
      </c>
    </row>
    <row r="2033" spans="1:12" x14ac:dyDescent="0.25">
      <c r="A2033">
        <v>8826</v>
      </c>
      <c r="B2033" s="2">
        <v>88.593029999999999</v>
      </c>
      <c r="C2033" s="3">
        <v>5574</v>
      </c>
      <c r="D2033" s="4">
        <v>35620</v>
      </c>
      <c r="E2033" t="s">
        <v>1758</v>
      </c>
      <c r="F2033" s="4" t="s">
        <v>1341</v>
      </c>
      <c r="G2033" s="5">
        <v>3986</v>
      </c>
      <c r="H2033" s="6">
        <v>0.37054690000000001</v>
      </c>
      <c r="I2033" s="7">
        <v>125.462</v>
      </c>
      <c r="J2033" s="2">
        <v>44.5</v>
      </c>
      <c r="K2033">
        <v>4</v>
      </c>
    </row>
    <row r="2034" spans="1:12" x14ac:dyDescent="0.25">
      <c r="A2034">
        <v>45387</v>
      </c>
      <c r="B2034" s="2">
        <v>88.591080000000005</v>
      </c>
      <c r="C2034" s="3">
        <v>5189</v>
      </c>
      <c r="D2034" s="4">
        <v>19380</v>
      </c>
      <c r="E2034" t="s">
        <v>8699</v>
      </c>
      <c r="F2034" s="4" t="s">
        <v>8295</v>
      </c>
      <c r="G2034" s="5">
        <v>4106</v>
      </c>
      <c r="H2034" s="6">
        <v>0.56683709999999998</v>
      </c>
      <c r="I2034" s="7">
        <v>91.52</v>
      </c>
      <c r="J2034" s="2">
        <v>44.944400000000002</v>
      </c>
      <c r="K2034">
        <v>18</v>
      </c>
      <c r="L2034" s="2">
        <v>76.8</v>
      </c>
    </row>
    <row r="2035" spans="1:12" x14ac:dyDescent="0.25">
      <c r="A2035">
        <v>95742</v>
      </c>
      <c r="B2035" s="2">
        <v>88.58869</v>
      </c>
      <c r="C2035" s="3">
        <v>9779</v>
      </c>
      <c r="D2035" s="4">
        <v>40900</v>
      </c>
      <c r="E2035" t="s">
        <v>15973</v>
      </c>
      <c r="F2035" s="4" t="s">
        <v>15368</v>
      </c>
      <c r="G2035" s="5">
        <v>5857</v>
      </c>
      <c r="H2035" s="6">
        <v>0.477296</v>
      </c>
      <c r="I2035" s="7">
        <v>106.932</v>
      </c>
      <c r="J2035" s="2">
        <v>41</v>
      </c>
      <c r="K2035">
        <v>1</v>
      </c>
    </row>
    <row r="2036" spans="1:12" x14ac:dyDescent="0.25">
      <c r="A2036">
        <v>5071</v>
      </c>
      <c r="B2036" s="2">
        <v>88.587249999999997</v>
      </c>
      <c r="C2036" s="3">
        <v>181</v>
      </c>
      <c r="D2036" s="4">
        <v>17200</v>
      </c>
      <c r="E2036" t="s">
        <v>1050</v>
      </c>
      <c r="F2036" s="4" t="s">
        <v>1030</v>
      </c>
      <c r="G2036" s="5">
        <v>172</v>
      </c>
      <c r="H2036" s="6">
        <v>0.23699419999999999</v>
      </c>
      <c r="I2036" s="7">
        <v>148.393</v>
      </c>
    </row>
    <row r="2037" spans="1:12" x14ac:dyDescent="0.25">
      <c r="A2037">
        <v>2375</v>
      </c>
      <c r="B2037" s="2">
        <v>88.585589999999996</v>
      </c>
      <c r="C2037" s="3">
        <v>9687</v>
      </c>
      <c r="D2037" s="4">
        <v>39300</v>
      </c>
      <c r="E2037" t="s">
        <v>357</v>
      </c>
      <c r="F2037" s="4" t="s">
        <v>21</v>
      </c>
      <c r="G2037" s="5">
        <v>6769</v>
      </c>
      <c r="H2037" s="6">
        <v>0.44047269999999999</v>
      </c>
      <c r="I2037" s="7">
        <v>113.214</v>
      </c>
      <c r="J2037" s="2">
        <v>43.666699999999999</v>
      </c>
      <c r="K2037">
        <v>12</v>
      </c>
      <c r="L2037" s="2">
        <v>70.3</v>
      </c>
    </row>
    <row r="2038" spans="1:12" x14ac:dyDescent="0.25">
      <c r="A2038">
        <v>55315</v>
      </c>
      <c r="B2038" s="2">
        <v>88.583240000000004</v>
      </c>
      <c r="C2038" s="3">
        <v>5064</v>
      </c>
      <c r="D2038" s="4">
        <v>33460</v>
      </c>
      <c r="E2038" t="s">
        <v>340</v>
      </c>
      <c r="F2038" s="4" t="s">
        <v>10428</v>
      </c>
      <c r="G2038" s="5">
        <v>3089</v>
      </c>
      <c r="H2038" s="6">
        <v>0.44142399999999998</v>
      </c>
      <c r="I2038" s="7">
        <v>113.04</v>
      </c>
      <c r="J2038" s="2">
        <v>32.666699999999999</v>
      </c>
      <c r="K2038">
        <v>3</v>
      </c>
    </row>
    <row r="2039" spans="1:12" x14ac:dyDescent="0.25">
      <c r="A2039">
        <v>66503</v>
      </c>
      <c r="B2039" s="2">
        <v>88.580150000000003</v>
      </c>
      <c r="C2039" s="3">
        <v>14946</v>
      </c>
      <c r="D2039" s="4">
        <v>31740</v>
      </c>
      <c r="E2039" t="s">
        <v>11441</v>
      </c>
      <c r="F2039" s="4" t="s">
        <v>12494</v>
      </c>
      <c r="G2039" s="5">
        <v>9769</v>
      </c>
      <c r="H2039" s="6">
        <v>0.57477739999999999</v>
      </c>
      <c r="I2039" s="7">
        <v>89.988</v>
      </c>
      <c r="J2039" s="2">
        <v>42.75</v>
      </c>
      <c r="K2039">
        <v>8</v>
      </c>
    </row>
    <row r="2040" spans="1:12" x14ac:dyDescent="0.25">
      <c r="A2040">
        <v>85260</v>
      </c>
      <c r="B2040" s="2">
        <v>88.571039999999996</v>
      </c>
      <c r="C2040" s="3">
        <v>36755</v>
      </c>
      <c r="D2040" s="4">
        <v>38060</v>
      </c>
      <c r="E2040" t="s">
        <v>14976</v>
      </c>
      <c r="F2040" s="4" t="s">
        <v>14962</v>
      </c>
      <c r="G2040" s="5">
        <v>28329</v>
      </c>
      <c r="H2040" s="6">
        <v>0.54426399999999997</v>
      </c>
      <c r="I2040" s="7">
        <v>95.215000000000003</v>
      </c>
      <c r="J2040" s="2">
        <v>42.142899999999997</v>
      </c>
      <c r="K2040">
        <v>14</v>
      </c>
      <c r="L2040" s="2">
        <v>62.3</v>
      </c>
    </row>
    <row r="2041" spans="1:12" x14ac:dyDescent="0.25">
      <c r="A2041">
        <v>99203</v>
      </c>
      <c r="B2041" s="2">
        <v>88.560699999999997</v>
      </c>
      <c r="C2041" s="3">
        <v>20721</v>
      </c>
      <c r="D2041" s="4">
        <v>44060</v>
      </c>
      <c r="E2041" t="s">
        <v>12476</v>
      </c>
      <c r="F2041" s="4" t="s">
        <v>16344</v>
      </c>
      <c r="G2041" s="5">
        <v>14871</v>
      </c>
      <c r="H2041" s="6">
        <v>0.5898333</v>
      </c>
      <c r="I2041" s="7">
        <v>87.334999999999994</v>
      </c>
      <c r="J2041" s="2">
        <v>35.950000000000003</v>
      </c>
      <c r="K2041">
        <v>40</v>
      </c>
      <c r="L2041" s="2">
        <v>27.9</v>
      </c>
    </row>
    <row r="2042" spans="1:12" x14ac:dyDescent="0.25">
      <c r="A2042">
        <v>98403</v>
      </c>
      <c r="B2042" s="2">
        <v>88.555679999999995</v>
      </c>
      <c r="C2042" s="3">
        <v>7931</v>
      </c>
      <c r="D2042" s="4">
        <v>42660</v>
      </c>
      <c r="E2042" t="s">
        <v>16435</v>
      </c>
      <c r="F2042" s="4" t="s">
        <v>16344</v>
      </c>
      <c r="G2042" s="5">
        <v>6111</v>
      </c>
      <c r="H2042" s="6">
        <v>0.48502699999999999</v>
      </c>
      <c r="I2042" s="7">
        <v>105.395</v>
      </c>
      <c r="J2042" s="2">
        <v>33.3125</v>
      </c>
      <c r="K2042">
        <v>16</v>
      </c>
      <c r="L2042" s="2">
        <v>15.8</v>
      </c>
    </row>
    <row r="2043" spans="1:12" x14ac:dyDescent="0.25">
      <c r="A2043">
        <v>98296</v>
      </c>
      <c r="B2043" s="2">
        <v>88.549670000000006</v>
      </c>
      <c r="C2043" s="3">
        <v>29304</v>
      </c>
      <c r="D2043" s="4">
        <v>42660</v>
      </c>
      <c r="E2043" t="s">
        <v>16395</v>
      </c>
      <c r="F2043" s="4" t="s">
        <v>16344</v>
      </c>
      <c r="G2043" s="5">
        <v>18981</v>
      </c>
      <c r="H2043" s="6">
        <v>0.40329799999999999</v>
      </c>
      <c r="I2043" s="7">
        <v>119.5</v>
      </c>
      <c r="J2043" s="2">
        <v>47.642899999999997</v>
      </c>
      <c r="K2043">
        <v>14</v>
      </c>
      <c r="L2043" s="2">
        <v>87</v>
      </c>
    </row>
    <row r="2044" spans="1:12" x14ac:dyDescent="0.25">
      <c r="A2044">
        <v>28757</v>
      </c>
      <c r="B2044" s="2">
        <v>88.545069999999996</v>
      </c>
      <c r="C2044" s="3">
        <v>321</v>
      </c>
      <c r="D2044" s="4">
        <v>11700</v>
      </c>
      <c r="E2044" t="s">
        <v>6104</v>
      </c>
      <c r="F2044" s="4" t="s">
        <v>5642</v>
      </c>
      <c r="G2044" s="5">
        <v>266</v>
      </c>
      <c r="H2044" s="6">
        <v>0.71535579999999999</v>
      </c>
      <c r="I2044" s="7">
        <v>65.555999999999997</v>
      </c>
    </row>
    <row r="2045" spans="1:12" x14ac:dyDescent="0.25">
      <c r="A2045">
        <v>12177</v>
      </c>
      <c r="B2045" s="2">
        <v>88.544899999999998</v>
      </c>
      <c r="C2045" s="3">
        <v>596</v>
      </c>
      <c r="D2045" s="4">
        <v>11220</v>
      </c>
      <c r="E2045" t="s">
        <v>2172</v>
      </c>
      <c r="F2045" s="4" t="s">
        <v>1280</v>
      </c>
      <c r="G2045" s="5">
        <v>423</v>
      </c>
      <c r="H2045" s="6">
        <v>0.32387709999999997</v>
      </c>
      <c r="I2045" s="7">
        <v>133.19399999999999</v>
      </c>
    </row>
    <row r="2046" spans="1:12" x14ac:dyDescent="0.25">
      <c r="A2046">
        <v>18976</v>
      </c>
      <c r="B2046" s="2">
        <v>88.541539999999998</v>
      </c>
      <c r="C2046" s="3">
        <v>19757</v>
      </c>
      <c r="D2046" s="4">
        <v>37980</v>
      </c>
      <c r="E2046" t="s">
        <v>4172</v>
      </c>
      <c r="F2046" s="4" t="s">
        <v>3003</v>
      </c>
      <c r="G2046" s="5">
        <v>13651</v>
      </c>
      <c r="H2046" s="6">
        <v>0.45923380000000003</v>
      </c>
      <c r="I2046" s="7">
        <v>109.795</v>
      </c>
      <c r="J2046" s="2">
        <v>32.666699999999999</v>
      </c>
      <c r="K2046">
        <v>9</v>
      </c>
    </row>
    <row r="2047" spans="1:12" x14ac:dyDescent="0.25">
      <c r="A2047">
        <v>6438</v>
      </c>
      <c r="B2047" s="2">
        <v>88.537819999999996</v>
      </c>
      <c r="C2047" s="3">
        <v>2730</v>
      </c>
      <c r="D2047" s="4">
        <v>25540</v>
      </c>
      <c r="E2047" t="s">
        <v>1290</v>
      </c>
      <c r="F2047" s="4" t="s">
        <v>1198</v>
      </c>
      <c r="G2047" s="5">
        <v>1891</v>
      </c>
      <c r="H2047" s="6">
        <v>0.36277100000000001</v>
      </c>
      <c r="I2047" s="7">
        <v>126.438</v>
      </c>
      <c r="J2047" s="2">
        <v>43.5</v>
      </c>
      <c r="K2047">
        <v>4</v>
      </c>
    </row>
    <row r="2048" spans="1:12" x14ac:dyDescent="0.25">
      <c r="A2048">
        <v>98014</v>
      </c>
      <c r="B2048" s="2">
        <v>88.536209999999997</v>
      </c>
      <c r="C2048" s="3">
        <v>6901</v>
      </c>
      <c r="D2048" s="4">
        <v>42660</v>
      </c>
      <c r="E2048" t="s">
        <v>16348</v>
      </c>
      <c r="F2048" s="4" t="s">
        <v>16344</v>
      </c>
      <c r="G2048" s="5">
        <v>4814</v>
      </c>
      <c r="H2048" s="6">
        <v>0.41857080000000002</v>
      </c>
      <c r="I2048" s="7">
        <v>116.761</v>
      </c>
      <c r="J2048" s="2">
        <v>35.799999999999997</v>
      </c>
      <c r="K2048">
        <v>5</v>
      </c>
    </row>
    <row r="2049" spans="1:12" x14ac:dyDescent="0.25">
      <c r="A2049">
        <v>59720</v>
      </c>
      <c r="B2049" s="2">
        <v>88.534999999999997</v>
      </c>
      <c r="C2049" s="3">
        <v>282</v>
      </c>
      <c r="E2049" t="s">
        <v>2955</v>
      </c>
      <c r="F2049" s="4" t="s">
        <v>11278</v>
      </c>
      <c r="G2049" s="5">
        <v>263</v>
      </c>
      <c r="H2049" s="6">
        <v>0.50378789999999996</v>
      </c>
      <c r="I2049" s="7">
        <v>102.03100000000001</v>
      </c>
    </row>
    <row r="2050" spans="1:12" x14ac:dyDescent="0.25">
      <c r="A2050">
        <v>81631</v>
      </c>
      <c r="B2050" s="2">
        <v>88.533569999999997</v>
      </c>
      <c r="C2050" s="3">
        <v>8128</v>
      </c>
      <c r="D2050" s="4">
        <v>20780</v>
      </c>
      <c r="E2050" t="s">
        <v>9274</v>
      </c>
      <c r="F2050" s="4" t="s">
        <v>14477</v>
      </c>
      <c r="G2050" s="5">
        <v>5731</v>
      </c>
      <c r="H2050" s="6">
        <v>0.48726449999999999</v>
      </c>
      <c r="I2050" s="7">
        <v>104.848</v>
      </c>
      <c r="J2050" s="2">
        <v>47.5</v>
      </c>
      <c r="K2050">
        <v>4</v>
      </c>
    </row>
    <row r="2051" spans="1:12" x14ac:dyDescent="0.25">
      <c r="A2051">
        <v>97214</v>
      </c>
      <c r="B2051" s="2">
        <v>88.527500000000003</v>
      </c>
      <c r="C2051" s="3">
        <v>24673</v>
      </c>
      <c r="D2051" s="4">
        <v>38900</v>
      </c>
      <c r="E2051" t="s">
        <v>765</v>
      </c>
      <c r="F2051" s="4" t="s">
        <v>16170</v>
      </c>
      <c r="G2051" s="5">
        <v>19607</v>
      </c>
      <c r="H2051" s="6">
        <v>0.60990409999999995</v>
      </c>
      <c r="I2051" s="7">
        <v>83.641999999999996</v>
      </c>
      <c r="J2051" s="2">
        <v>37.028799999999997</v>
      </c>
      <c r="K2051">
        <v>104</v>
      </c>
      <c r="L2051" s="2">
        <v>33.700000000000003</v>
      </c>
    </row>
    <row r="2052" spans="1:12" x14ac:dyDescent="0.25">
      <c r="A2052">
        <v>78620</v>
      </c>
      <c r="B2052" s="2">
        <v>88.520489999999995</v>
      </c>
      <c r="C2052" s="3">
        <v>14104</v>
      </c>
      <c r="D2052" s="4">
        <v>12420</v>
      </c>
      <c r="E2052" t="s">
        <v>14279</v>
      </c>
      <c r="F2052" s="4" t="s">
        <v>13752</v>
      </c>
      <c r="G2052" s="5">
        <v>9703</v>
      </c>
      <c r="H2052" s="6">
        <v>0.51386169999999998</v>
      </c>
      <c r="I2052" s="7">
        <v>100.175</v>
      </c>
      <c r="J2052" s="2">
        <v>50.222200000000001</v>
      </c>
      <c r="K2052">
        <v>9</v>
      </c>
    </row>
    <row r="2053" spans="1:12" x14ac:dyDescent="0.25">
      <c r="A2053">
        <v>2630</v>
      </c>
      <c r="B2053" s="2">
        <v>88.517759999999996</v>
      </c>
      <c r="C2053" s="3">
        <v>2265</v>
      </c>
      <c r="D2053" s="4">
        <v>12700</v>
      </c>
      <c r="E2053" t="s">
        <v>404</v>
      </c>
      <c r="F2053" s="4" t="s">
        <v>21</v>
      </c>
      <c r="G2053" s="5">
        <v>1718</v>
      </c>
      <c r="H2053" s="6">
        <v>0.51367070000000004</v>
      </c>
      <c r="I2053" s="7">
        <v>100.19199999999999</v>
      </c>
      <c r="J2053" s="2">
        <v>27</v>
      </c>
      <c r="K2053">
        <v>2</v>
      </c>
    </row>
    <row r="2054" spans="1:12" x14ac:dyDescent="0.25">
      <c r="A2054">
        <v>13331</v>
      </c>
      <c r="B2054" s="2">
        <v>88.517309999999995</v>
      </c>
      <c r="C2054" s="3">
        <v>148</v>
      </c>
      <c r="D2054" s="4">
        <v>46540</v>
      </c>
      <c r="E2054" t="s">
        <v>2568</v>
      </c>
      <c r="F2054" s="4" t="s">
        <v>1280</v>
      </c>
      <c r="G2054" s="5">
        <v>148</v>
      </c>
      <c r="H2054" s="6">
        <v>0.3783784</v>
      </c>
      <c r="I2054" s="7">
        <v>123.529</v>
      </c>
      <c r="J2054" s="2">
        <v>40.5</v>
      </c>
      <c r="K2054">
        <v>2</v>
      </c>
    </row>
    <row r="2055" spans="1:12" x14ac:dyDescent="0.25">
      <c r="A2055">
        <v>73034</v>
      </c>
      <c r="B2055" s="2">
        <v>88.51097</v>
      </c>
      <c r="C2055" s="3">
        <v>43082</v>
      </c>
      <c r="D2055" s="4">
        <v>36420</v>
      </c>
      <c r="E2055" t="s">
        <v>5419</v>
      </c>
      <c r="F2055" s="4" t="s">
        <v>13462</v>
      </c>
      <c r="G2055" s="5">
        <v>26372</v>
      </c>
      <c r="H2055" s="6">
        <v>0.53262810000000005</v>
      </c>
      <c r="I2055" s="7">
        <v>96.867999999999995</v>
      </c>
      <c r="J2055" s="2">
        <v>47.636400000000002</v>
      </c>
      <c r="K2055">
        <v>33</v>
      </c>
      <c r="L2055" s="2">
        <v>86.9</v>
      </c>
    </row>
    <row r="2056" spans="1:12" x14ac:dyDescent="0.25">
      <c r="A2056">
        <v>19348</v>
      </c>
      <c r="B2056" s="2">
        <v>88.501000000000005</v>
      </c>
      <c r="C2056" s="3">
        <v>22035</v>
      </c>
      <c r="D2056" s="4">
        <v>37980</v>
      </c>
      <c r="E2056" t="s">
        <v>4242</v>
      </c>
      <c r="F2056" s="4" t="s">
        <v>3003</v>
      </c>
      <c r="G2056" s="5">
        <v>15227</v>
      </c>
      <c r="H2056" s="6">
        <v>0.48325449999999998</v>
      </c>
      <c r="I2056" s="7">
        <v>105.399</v>
      </c>
      <c r="J2056" s="2">
        <v>30.6875</v>
      </c>
      <c r="K2056">
        <v>16</v>
      </c>
      <c r="L2056" s="2">
        <v>8.1999999999999993</v>
      </c>
    </row>
    <row r="2057" spans="1:12" x14ac:dyDescent="0.25">
      <c r="A2057">
        <v>12457</v>
      </c>
      <c r="B2057" s="2">
        <v>88.497190000000003</v>
      </c>
      <c r="C2057" s="3">
        <v>742</v>
      </c>
      <c r="D2057" s="4">
        <v>28740</v>
      </c>
      <c r="E2057" t="s">
        <v>2221</v>
      </c>
      <c r="F2057" s="4" t="s">
        <v>1280</v>
      </c>
      <c r="G2057" s="5">
        <v>669</v>
      </c>
      <c r="H2057" s="6">
        <v>0.59940210000000005</v>
      </c>
      <c r="I2057" s="7">
        <v>85.313000000000002</v>
      </c>
      <c r="J2057" s="2">
        <v>37</v>
      </c>
      <c r="K2057">
        <v>2</v>
      </c>
    </row>
    <row r="2058" spans="1:12" x14ac:dyDescent="0.25">
      <c r="A2058">
        <v>75182</v>
      </c>
      <c r="B2058" s="2">
        <v>88.49615</v>
      </c>
      <c r="C2058" s="3">
        <v>5454</v>
      </c>
      <c r="D2058" s="4">
        <v>19100</v>
      </c>
      <c r="E2058" t="s">
        <v>13788</v>
      </c>
      <c r="F2058" s="4" t="s">
        <v>13752</v>
      </c>
      <c r="G2058" s="5">
        <v>3733</v>
      </c>
      <c r="H2058" s="6">
        <v>0.50200909999999999</v>
      </c>
      <c r="I2058" s="7">
        <v>102.11199999999999</v>
      </c>
      <c r="J2058" s="2">
        <v>26</v>
      </c>
      <c r="K2058">
        <v>1</v>
      </c>
    </row>
    <row r="2059" spans="1:12" x14ac:dyDescent="0.25">
      <c r="A2059">
        <v>8085</v>
      </c>
      <c r="B2059" s="2">
        <v>88.492329999999995</v>
      </c>
      <c r="C2059" s="3">
        <v>19263</v>
      </c>
      <c r="D2059" s="4">
        <v>37980</v>
      </c>
      <c r="E2059" t="s">
        <v>1629</v>
      </c>
      <c r="F2059" s="4" t="s">
        <v>1341</v>
      </c>
      <c r="G2059" s="5">
        <v>12243</v>
      </c>
      <c r="H2059" s="6">
        <v>0.42750959999999999</v>
      </c>
      <c r="I2059" s="7">
        <v>114.98099999999999</v>
      </c>
      <c r="J2059" s="2">
        <v>35.833300000000001</v>
      </c>
      <c r="K2059">
        <v>6</v>
      </c>
    </row>
    <row r="2060" spans="1:12" x14ac:dyDescent="0.25">
      <c r="A2060">
        <v>53711</v>
      </c>
      <c r="B2060" s="2">
        <v>88.481999999999999</v>
      </c>
      <c r="C2060" s="3">
        <v>45589</v>
      </c>
      <c r="D2060" s="4">
        <v>31540</v>
      </c>
      <c r="E2060" t="s">
        <v>673</v>
      </c>
      <c r="F2060" s="4" t="s">
        <v>10031</v>
      </c>
      <c r="G2060" s="5">
        <v>30916</v>
      </c>
      <c r="H2060" s="6">
        <v>0.58133069999999998</v>
      </c>
      <c r="I2060" s="7">
        <v>88.397999999999996</v>
      </c>
      <c r="J2060" s="2">
        <v>35.301699999999997</v>
      </c>
      <c r="K2060">
        <v>116</v>
      </c>
      <c r="L2060" s="2">
        <v>25.2</v>
      </c>
    </row>
    <row r="2061" spans="1:12" x14ac:dyDescent="0.25">
      <c r="A2061">
        <v>90401</v>
      </c>
      <c r="B2061" s="2">
        <v>88.473169999999996</v>
      </c>
      <c r="C2061" s="3">
        <v>7034</v>
      </c>
      <c r="D2061" s="4">
        <v>31080</v>
      </c>
      <c r="E2061" t="s">
        <v>15387</v>
      </c>
      <c r="F2061" s="4" t="s">
        <v>15368</v>
      </c>
      <c r="G2061" s="5">
        <v>6013</v>
      </c>
      <c r="H2061" s="6">
        <v>0.5935473</v>
      </c>
      <c r="I2061" s="7">
        <v>86.25</v>
      </c>
      <c r="J2061" s="2">
        <v>30.538499999999999</v>
      </c>
      <c r="K2061">
        <v>13</v>
      </c>
      <c r="L2061" s="2">
        <v>7.8</v>
      </c>
    </row>
    <row r="2062" spans="1:12" x14ac:dyDescent="0.25">
      <c r="A2062">
        <v>36527</v>
      </c>
      <c r="B2062" s="2">
        <v>88.469629999999995</v>
      </c>
      <c r="C2062" s="3">
        <v>13506</v>
      </c>
      <c r="D2062" s="4">
        <v>19300</v>
      </c>
      <c r="E2062" t="s">
        <v>7279</v>
      </c>
      <c r="F2062" s="4" t="s">
        <v>7027</v>
      </c>
      <c r="G2062" s="5">
        <v>8789</v>
      </c>
      <c r="H2062" s="6">
        <v>0.52605239999999998</v>
      </c>
      <c r="I2062" s="7">
        <v>97.887</v>
      </c>
      <c r="J2062" s="2">
        <v>51</v>
      </c>
      <c r="K2062">
        <v>5</v>
      </c>
    </row>
    <row r="2063" spans="1:12" x14ac:dyDescent="0.25">
      <c r="A2063">
        <v>19027</v>
      </c>
      <c r="B2063" s="2">
        <v>88.464250000000007</v>
      </c>
      <c r="C2063" s="3">
        <v>19506</v>
      </c>
      <c r="D2063" s="4">
        <v>37980</v>
      </c>
      <c r="E2063" t="s">
        <v>4192</v>
      </c>
      <c r="F2063" s="4" t="s">
        <v>3003</v>
      </c>
      <c r="G2063" s="5">
        <v>13675</v>
      </c>
      <c r="H2063" s="6">
        <v>0.53389390000000003</v>
      </c>
      <c r="I2063" s="7">
        <v>96.522999999999996</v>
      </c>
      <c r="J2063" s="2">
        <v>31.730799999999999</v>
      </c>
      <c r="K2063">
        <v>26</v>
      </c>
      <c r="L2063" s="2">
        <v>10.6</v>
      </c>
    </row>
    <row r="2064" spans="1:12" x14ac:dyDescent="0.25">
      <c r="A2064">
        <v>59703</v>
      </c>
      <c r="B2064" s="2">
        <v>88.460949999999997</v>
      </c>
      <c r="C2064" s="3">
        <v>72</v>
      </c>
      <c r="D2064" s="4">
        <v>15580</v>
      </c>
      <c r="E2064" t="s">
        <v>11237</v>
      </c>
      <c r="F2064" s="4" t="s">
        <v>11278</v>
      </c>
      <c r="G2064" s="5">
        <v>71</v>
      </c>
      <c r="H2064" s="6">
        <v>0.5070422</v>
      </c>
      <c r="I2064" s="7">
        <v>101.157</v>
      </c>
    </row>
    <row r="2065" spans="1:12" x14ac:dyDescent="0.25">
      <c r="A2065">
        <v>98007</v>
      </c>
      <c r="B2065" s="2">
        <v>88.456569999999999</v>
      </c>
      <c r="C2065" s="3">
        <v>25520</v>
      </c>
      <c r="D2065" s="4">
        <v>42660</v>
      </c>
      <c r="E2065" t="s">
        <v>8019</v>
      </c>
      <c r="F2065" s="4" t="s">
        <v>16344</v>
      </c>
      <c r="G2065" s="5">
        <v>18254</v>
      </c>
      <c r="H2065" s="6">
        <v>0.61506439999999996</v>
      </c>
      <c r="I2065" s="7">
        <v>82.488</v>
      </c>
      <c r="J2065" s="2">
        <v>29.769200000000001</v>
      </c>
      <c r="K2065">
        <v>13</v>
      </c>
      <c r="L2065" s="2">
        <v>6</v>
      </c>
    </row>
    <row r="2066" spans="1:12" x14ac:dyDescent="0.25">
      <c r="A2066">
        <v>18354</v>
      </c>
      <c r="B2066" s="2">
        <v>88.452070000000006</v>
      </c>
      <c r="C2066" s="3">
        <v>700</v>
      </c>
      <c r="D2066" s="4">
        <v>20700</v>
      </c>
      <c r="E2066" t="s">
        <v>4041</v>
      </c>
      <c r="F2066" s="4" t="s">
        <v>3003</v>
      </c>
      <c r="G2066" s="5">
        <v>505</v>
      </c>
      <c r="H2066" s="6">
        <v>0.40513830000000001</v>
      </c>
      <c r="I2066" s="7">
        <v>118.75</v>
      </c>
      <c r="J2066" s="2">
        <v>44.5</v>
      </c>
      <c r="K2066">
        <v>2</v>
      </c>
    </row>
    <row r="2067" spans="1:12" x14ac:dyDescent="0.25">
      <c r="A2067">
        <v>1037</v>
      </c>
      <c r="B2067" s="2">
        <v>88.451819999999998</v>
      </c>
      <c r="C2067" s="3">
        <v>721</v>
      </c>
      <c r="D2067" s="4">
        <v>49340</v>
      </c>
      <c r="E2067" t="s">
        <v>42</v>
      </c>
      <c r="F2067" s="4" t="s">
        <v>21</v>
      </c>
      <c r="G2067" s="5">
        <v>509</v>
      </c>
      <c r="H2067" s="6">
        <v>0.44705879999999998</v>
      </c>
      <c r="I2067" s="7">
        <v>111.5</v>
      </c>
      <c r="J2067" s="2">
        <v>68</v>
      </c>
      <c r="K2067">
        <v>2</v>
      </c>
    </row>
    <row r="2068" spans="1:12" x14ac:dyDescent="0.25">
      <c r="A2068">
        <v>11516</v>
      </c>
      <c r="B2068" s="2">
        <v>88.450689999999994</v>
      </c>
      <c r="C2068" s="3">
        <v>7513</v>
      </c>
      <c r="D2068" s="4">
        <v>35620</v>
      </c>
      <c r="E2068" t="s">
        <v>1935</v>
      </c>
      <c r="F2068" s="4" t="s">
        <v>1280</v>
      </c>
      <c r="G2068" s="5">
        <v>4265</v>
      </c>
      <c r="H2068" s="6">
        <v>0.4819503</v>
      </c>
      <c r="I2068" s="7">
        <v>105.46899999999999</v>
      </c>
      <c r="J2068" s="2">
        <v>26.5</v>
      </c>
      <c r="K2068">
        <v>8</v>
      </c>
    </row>
    <row r="2069" spans="1:12" x14ac:dyDescent="0.25">
      <c r="A2069">
        <v>55341</v>
      </c>
      <c r="B2069" s="2">
        <v>88.449219999999997</v>
      </c>
      <c r="C2069" s="3">
        <v>2888</v>
      </c>
      <c r="D2069" s="4">
        <v>33460</v>
      </c>
      <c r="E2069" t="s">
        <v>344</v>
      </c>
      <c r="F2069" s="4" t="s">
        <v>10428</v>
      </c>
      <c r="G2069" s="5">
        <v>1911</v>
      </c>
      <c r="H2069" s="6">
        <v>0.4521193</v>
      </c>
      <c r="I2069" s="7">
        <v>110.598</v>
      </c>
    </row>
    <row r="2070" spans="1:12" x14ac:dyDescent="0.25">
      <c r="A2070">
        <v>33548</v>
      </c>
      <c r="B2070" s="2">
        <v>88.447620000000001</v>
      </c>
      <c r="C2070" s="3">
        <v>6473</v>
      </c>
      <c r="D2070" s="4">
        <v>45300</v>
      </c>
      <c r="E2070" t="s">
        <v>6907</v>
      </c>
      <c r="F2070" s="4" t="s">
        <v>6689</v>
      </c>
      <c r="G2070" s="5">
        <v>4690</v>
      </c>
      <c r="H2070" s="6">
        <v>0.45586349999999998</v>
      </c>
      <c r="I2070" s="7">
        <v>109.943</v>
      </c>
      <c r="J2070" s="2">
        <v>13</v>
      </c>
      <c r="K2070">
        <v>1</v>
      </c>
    </row>
    <row r="2071" spans="1:12" x14ac:dyDescent="0.25">
      <c r="A2071">
        <v>13647</v>
      </c>
      <c r="B2071" s="2">
        <v>88.446489999999997</v>
      </c>
      <c r="C2071" s="3">
        <v>68</v>
      </c>
      <c r="D2071" s="4">
        <v>36300</v>
      </c>
      <c r="E2071" t="s">
        <v>2667</v>
      </c>
      <c r="F2071" s="4" t="s">
        <v>1280</v>
      </c>
      <c r="G2071" s="5">
        <v>63</v>
      </c>
      <c r="H2071" s="6">
        <v>0.65079370000000003</v>
      </c>
      <c r="I2071" s="7">
        <v>76.25</v>
      </c>
    </row>
    <row r="2072" spans="1:12" x14ac:dyDescent="0.25">
      <c r="A2072">
        <v>6517</v>
      </c>
      <c r="B2072" s="2">
        <v>88.443889999999996</v>
      </c>
      <c r="C2072" s="3">
        <v>15246</v>
      </c>
      <c r="D2072" s="4">
        <v>35300</v>
      </c>
      <c r="E2072" t="s">
        <v>1307</v>
      </c>
      <c r="F2072" s="4" t="s">
        <v>1198</v>
      </c>
      <c r="G2072" s="5">
        <v>10803</v>
      </c>
      <c r="H2072" s="6">
        <v>0.53235209999999999</v>
      </c>
      <c r="I2072" s="7">
        <v>96.715000000000003</v>
      </c>
      <c r="J2072" s="2">
        <v>33.375</v>
      </c>
      <c r="K2072">
        <v>24</v>
      </c>
      <c r="L2072" s="2">
        <v>16</v>
      </c>
    </row>
    <row r="2073" spans="1:12" x14ac:dyDescent="0.25">
      <c r="A2073">
        <v>92064</v>
      </c>
      <c r="B2073" s="2">
        <v>88.433490000000006</v>
      </c>
      <c r="C2073" s="3">
        <v>49078</v>
      </c>
      <c r="D2073" s="4">
        <v>41740</v>
      </c>
      <c r="E2073" t="s">
        <v>15486</v>
      </c>
      <c r="F2073" s="4" t="s">
        <v>15368</v>
      </c>
      <c r="G2073" s="5">
        <v>32680</v>
      </c>
      <c r="H2073" s="6">
        <v>0.46072639999999998</v>
      </c>
      <c r="I2073" s="7">
        <v>109.089</v>
      </c>
      <c r="J2073" s="2">
        <v>36.093800000000002</v>
      </c>
      <c r="K2073">
        <v>32</v>
      </c>
      <c r="L2073" s="2">
        <v>28.6</v>
      </c>
    </row>
    <row r="2074" spans="1:12" x14ac:dyDescent="0.25">
      <c r="A2074">
        <v>6907</v>
      </c>
      <c r="B2074" s="2">
        <v>88.424229999999994</v>
      </c>
      <c r="C2074" s="3">
        <v>8565</v>
      </c>
      <c r="D2074" s="4">
        <v>14860</v>
      </c>
      <c r="E2074" t="s">
        <v>1081</v>
      </c>
      <c r="F2074" s="4" t="s">
        <v>1198</v>
      </c>
      <c r="G2074" s="5">
        <v>5980</v>
      </c>
      <c r="H2074" s="6">
        <v>0.45484950000000002</v>
      </c>
      <c r="I2074" s="7">
        <v>110.02</v>
      </c>
      <c r="J2074" s="2">
        <v>36.555599999999998</v>
      </c>
      <c r="K2074">
        <v>9</v>
      </c>
    </row>
    <row r="2075" spans="1:12" x14ac:dyDescent="0.25">
      <c r="A2075">
        <v>78736</v>
      </c>
      <c r="B2075" s="2">
        <v>88.421539999999993</v>
      </c>
      <c r="C2075" s="3">
        <v>7030</v>
      </c>
      <c r="D2075" s="4">
        <v>12420</v>
      </c>
      <c r="E2075" t="s">
        <v>3573</v>
      </c>
      <c r="F2075" s="4" t="s">
        <v>13752</v>
      </c>
      <c r="G2075" s="5">
        <v>5282</v>
      </c>
      <c r="H2075" s="6">
        <v>0.52480119999999997</v>
      </c>
      <c r="I2075" s="7">
        <v>97.917000000000002</v>
      </c>
      <c r="J2075" s="2">
        <v>38.285699999999999</v>
      </c>
      <c r="K2075">
        <v>7</v>
      </c>
    </row>
    <row r="2076" spans="1:12" x14ac:dyDescent="0.25">
      <c r="A2076">
        <v>55609</v>
      </c>
      <c r="B2076" s="2">
        <v>88.42022</v>
      </c>
      <c r="C2076" s="3">
        <v>244</v>
      </c>
      <c r="E2076" t="s">
        <v>10507</v>
      </c>
      <c r="F2076" s="4" t="s">
        <v>10428</v>
      </c>
      <c r="G2076" s="5">
        <v>204</v>
      </c>
      <c r="H2076" s="6">
        <v>0.49268289999999998</v>
      </c>
      <c r="I2076" s="7">
        <v>103.462</v>
      </c>
    </row>
    <row r="2077" spans="1:12" x14ac:dyDescent="0.25">
      <c r="A2077">
        <v>66218</v>
      </c>
      <c r="B2077" s="2">
        <v>88.419079999999994</v>
      </c>
      <c r="C2077" s="3">
        <v>7426</v>
      </c>
      <c r="D2077" s="4">
        <v>28140</v>
      </c>
      <c r="E2077" t="s">
        <v>8447</v>
      </c>
      <c r="F2077" s="4" t="s">
        <v>12494</v>
      </c>
      <c r="G2077" s="5">
        <v>4554</v>
      </c>
      <c r="H2077" s="6">
        <v>0.48825469999999999</v>
      </c>
      <c r="I2077" s="7">
        <v>104.194</v>
      </c>
      <c r="J2077" s="2">
        <v>26</v>
      </c>
      <c r="K2077">
        <v>3</v>
      </c>
    </row>
    <row r="2078" spans="1:12" x14ac:dyDescent="0.25">
      <c r="A2078">
        <v>77389</v>
      </c>
      <c r="B2078" s="2">
        <v>88.414010000000005</v>
      </c>
      <c r="C2078" s="3">
        <v>26173</v>
      </c>
      <c r="D2078" s="4">
        <v>26420</v>
      </c>
      <c r="E2078" t="s">
        <v>14038</v>
      </c>
      <c r="F2078" s="4" t="s">
        <v>13752</v>
      </c>
      <c r="G2078" s="5">
        <v>16665</v>
      </c>
      <c r="H2078" s="6">
        <v>0.45262530000000001</v>
      </c>
      <c r="I2078" s="7">
        <v>110.313</v>
      </c>
      <c r="J2078" s="2">
        <v>38.8889</v>
      </c>
      <c r="K2078">
        <v>9</v>
      </c>
    </row>
    <row r="2079" spans="1:12" x14ac:dyDescent="0.25">
      <c r="A2079">
        <v>12065</v>
      </c>
      <c r="B2079" s="2">
        <v>88.402950000000004</v>
      </c>
      <c r="C2079" s="3">
        <v>42249</v>
      </c>
      <c r="D2079" s="4">
        <v>10580</v>
      </c>
      <c r="E2079" t="s">
        <v>2109</v>
      </c>
      <c r="F2079" s="4" t="s">
        <v>1280</v>
      </c>
      <c r="G2079" s="5">
        <v>29586</v>
      </c>
      <c r="H2079" s="6">
        <v>0.50819619999999999</v>
      </c>
      <c r="I2079" s="7">
        <v>100.702</v>
      </c>
      <c r="J2079" s="2">
        <v>40</v>
      </c>
      <c r="K2079">
        <v>22</v>
      </c>
      <c r="L2079" s="2">
        <v>50.9</v>
      </c>
    </row>
    <row r="2080" spans="1:12" x14ac:dyDescent="0.25">
      <c r="A2080">
        <v>20166</v>
      </c>
      <c r="B2080" s="2">
        <v>88.394270000000006</v>
      </c>
      <c r="C2080" s="3">
        <v>9944</v>
      </c>
      <c r="D2080" s="4">
        <v>47900</v>
      </c>
      <c r="E2080" t="s">
        <v>194</v>
      </c>
      <c r="F2080" s="4" t="s">
        <v>4335</v>
      </c>
      <c r="G2080" s="5">
        <v>6606</v>
      </c>
      <c r="H2080" s="6">
        <v>0.54427119999999996</v>
      </c>
      <c r="I2080" s="7">
        <v>94.438000000000002</v>
      </c>
      <c r="J2080" s="2">
        <v>55.5</v>
      </c>
      <c r="K2080">
        <v>2</v>
      </c>
    </row>
    <row r="2081" spans="1:12" x14ac:dyDescent="0.25">
      <c r="A2081">
        <v>77478</v>
      </c>
      <c r="B2081" s="2">
        <v>88.388530000000003</v>
      </c>
      <c r="C2081" s="3">
        <v>24083</v>
      </c>
      <c r="D2081" s="4">
        <v>26420</v>
      </c>
      <c r="E2081" t="s">
        <v>14066</v>
      </c>
      <c r="F2081" s="4" t="s">
        <v>13752</v>
      </c>
      <c r="G2081" s="5">
        <v>17367</v>
      </c>
      <c r="H2081" s="6">
        <v>0.48747629999999997</v>
      </c>
      <c r="I2081" s="7">
        <v>104.239</v>
      </c>
      <c r="J2081" s="2">
        <v>37</v>
      </c>
      <c r="K2081">
        <v>15</v>
      </c>
      <c r="L2081" s="2">
        <v>33.4</v>
      </c>
    </row>
    <row r="2082" spans="1:12" x14ac:dyDescent="0.25">
      <c r="A2082">
        <v>80122</v>
      </c>
      <c r="B2082" s="2">
        <v>88.378979999999999</v>
      </c>
      <c r="C2082" s="3">
        <v>31229</v>
      </c>
      <c r="D2082" s="4">
        <v>19740</v>
      </c>
      <c r="E2082" t="s">
        <v>152</v>
      </c>
      <c r="F2082" s="4" t="s">
        <v>14477</v>
      </c>
      <c r="G2082" s="5">
        <v>22541</v>
      </c>
      <c r="H2082" s="6">
        <v>0.52577410000000002</v>
      </c>
      <c r="I2082" s="7">
        <v>97.581000000000003</v>
      </c>
      <c r="J2082" s="2">
        <v>39.128999999999998</v>
      </c>
      <c r="K2082">
        <v>31</v>
      </c>
      <c r="L2082" s="2">
        <v>45.8</v>
      </c>
    </row>
    <row r="2083" spans="1:12" x14ac:dyDescent="0.25">
      <c r="A2083">
        <v>3458</v>
      </c>
      <c r="B2083" s="2">
        <v>88.372370000000004</v>
      </c>
      <c r="C2083" s="3">
        <v>6706</v>
      </c>
      <c r="D2083" s="4">
        <v>31700</v>
      </c>
      <c r="E2083" t="s">
        <v>601</v>
      </c>
      <c r="F2083" s="4" t="s">
        <v>520</v>
      </c>
      <c r="G2083" s="5">
        <v>5085</v>
      </c>
      <c r="H2083" s="6">
        <v>0.5795477</v>
      </c>
      <c r="I2083" s="7">
        <v>88.25</v>
      </c>
      <c r="J2083" s="2">
        <v>39.263199999999998</v>
      </c>
      <c r="K2083">
        <v>19</v>
      </c>
      <c r="L2083" s="2">
        <v>46.6</v>
      </c>
    </row>
    <row r="2084" spans="1:12" x14ac:dyDescent="0.25">
      <c r="A2084">
        <v>36830</v>
      </c>
      <c r="B2084" s="2">
        <v>88.366320000000002</v>
      </c>
      <c r="C2084" s="3">
        <v>35041</v>
      </c>
      <c r="D2084" s="4">
        <v>12220</v>
      </c>
      <c r="E2084" t="s">
        <v>162</v>
      </c>
      <c r="F2084" s="4" t="s">
        <v>7027</v>
      </c>
      <c r="G2084" s="5">
        <v>20173</v>
      </c>
      <c r="H2084" s="6">
        <v>0.60769340000000005</v>
      </c>
      <c r="I2084" s="7">
        <v>83.353999999999999</v>
      </c>
      <c r="J2084" s="2">
        <v>38.307699999999997</v>
      </c>
      <c r="K2084">
        <v>26</v>
      </c>
      <c r="L2084" s="2">
        <v>41.5</v>
      </c>
    </row>
    <row r="2085" spans="1:12" x14ac:dyDescent="0.25">
      <c r="A2085">
        <v>6795</v>
      </c>
      <c r="B2085" s="2">
        <v>88.359160000000003</v>
      </c>
      <c r="C2085" s="3">
        <v>13831</v>
      </c>
      <c r="D2085" s="4">
        <v>45860</v>
      </c>
      <c r="E2085" t="s">
        <v>373</v>
      </c>
      <c r="F2085" s="4" t="s">
        <v>1198</v>
      </c>
      <c r="G2085" s="5">
        <v>9777</v>
      </c>
      <c r="H2085" s="6">
        <v>0.39138879999999998</v>
      </c>
      <c r="I2085" s="7">
        <v>120.71</v>
      </c>
      <c r="J2085" s="2">
        <v>41.083300000000001</v>
      </c>
      <c r="K2085">
        <v>12</v>
      </c>
      <c r="L2085" s="2">
        <v>57.2</v>
      </c>
    </row>
    <row r="2086" spans="1:12" x14ac:dyDescent="0.25">
      <c r="A2086">
        <v>1010</v>
      </c>
      <c r="B2086" s="2">
        <v>88.356160000000003</v>
      </c>
      <c r="C2086" s="3">
        <v>3667</v>
      </c>
      <c r="D2086" s="4">
        <v>44140</v>
      </c>
      <c r="E2086" t="s">
        <v>27</v>
      </c>
      <c r="F2086" s="4" t="s">
        <v>21</v>
      </c>
      <c r="G2086" s="5">
        <v>2730</v>
      </c>
      <c r="H2086" s="6">
        <v>0.41889419999999999</v>
      </c>
      <c r="I2086" s="7">
        <v>115.92700000000001</v>
      </c>
      <c r="J2086" s="2">
        <v>53</v>
      </c>
      <c r="K2086">
        <v>3</v>
      </c>
    </row>
    <row r="2087" spans="1:12" x14ac:dyDescent="0.25">
      <c r="A2087">
        <v>31820</v>
      </c>
      <c r="B2087" s="2">
        <v>88.354089999999999</v>
      </c>
      <c r="C2087" s="3">
        <v>8750</v>
      </c>
      <c r="D2087" s="4">
        <v>17980</v>
      </c>
      <c r="E2087" t="s">
        <v>3039</v>
      </c>
      <c r="F2087" s="4" t="s">
        <v>6363</v>
      </c>
      <c r="G2087" s="5">
        <v>5954</v>
      </c>
      <c r="H2087" s="6">
        <v>0.48631400000000002</v>
      </c>
      <c r="I2087" s="7">
        <v>104.214</v>
      </c>
      <c r="J2087" s="2">
        <v>35.25</v>
      </c>
      <c r="K2087">
        <v>4</v>
      </c>
    </row>
    <row r="2088" spans="1:12" x14ac:dyDescent="0.25">
      <c r="A2088">
        <v>19810</v>
      </c>
      <c r="B2088" s="2">
        <v>88.348159999999993</v>
      </c>
      <c r="C2088" s="3">
        <v>25635</v>
      </c>
      <c r="D2088" s="4">
        <v>37980</v>
      </c>
      <c r="E2088" t="s">
        <v>257</v>
      </c>
      <c r="F2088" s="4" t="s">
        <v>4311</v>
      </c>
      <c r="G2088" s="5">
        <v>18766</v>
      </c>
      <c r="H2088" s="6">
        <v>0.50889910000000005</v>
      </c>
      <c r="I2088" s="7">
        <v>100.23699999999999</v>
      </c>
      <c r="J2088" s="2">
        <v>33.128999999999998</v>
      </c>
      <c r="K2088">
        <v>31</v>
      </c>
      <c r="L2088" s="2">
        <v>15.1</v>
      </c>
    </row>
    <row r="2089" spans="1:12" x14ac:dyDescent="0.25">
      <c r="A2089">
        <v>88040</v>
      </c>
      <c r="B2089" s="2">
        <v>88.343649999999997</v>
      </c>
      <c r="C2089" s="3">
        <v>96</v>
      </c>
      <c r="D2089" s="4">
        <v>43500</v>
      </c>
      <c r="E2089" t="s">
        <v>15273</v>
      </c>
      <c r="F2089" s="4" t="s">
        <v>15124</v>
      </c>
      <c r="G2089" s="5">
        <v>82</v>
      </c>
      <c r="H2089" s="6">
        <v>0.32926830000000001</v>
      </c>
      <c r="I2089" s="7">
        <v>131.25</v>
      </c>
    </row>
    <row r="2090" spans="1:12" x14ac:dyDescent="0.25">
      <c r="A2090">
        <v>48382</v>
      </c>
      <c r="B2090" s="2">
        <v>88.340050000000005</v>
      </c>
      <c r="C2090" s="3">
        <v>22152</v>
      </c>
      <c r="D2090" s="4">
        <v>19820</v>
      </c>
      <c r="E2090" t="s">
        <v>9175</v>
      </c>
      <c r="F2090" s="4" t="s">
        <v>9106</v>
      </c>
      <c r="G2090" s="5">
        <v>14949</v>
      </c>
      <c r="H2090" s="6">
        <v>0.47585280000000002</v>
      </c>
      <c r="I2090" s="7">
        <v>105.877</v>
      </c>
      <c r="J2090" s="2">
        <v>41.777799999999999</v>
      </c>
      <c r="K2090">
        <v>9</v>
      </c>
    </row>
    <row r="2091" spans="1:12" x14ac:dyDescent="0.25">
      <c r="A2091">
        <v>32561</v>
      </c>
      <c r="B2091" s="2">
        <v>88.335040000000006</v>
      </c>
      <c r="C2091" s="3">
        <v>8755</v>
      </c>
      <c r="D2091" s="4">
        <v>37860</v>
      </c>
      <c r="E2091" t="s">
        <v>6794</v>
      </c>
      <c r="F2091" s="4" t="s">
        <v>6689</v>
      </c>
      <c r="G2091" s="5">
        <v>6040</v>
      </c>
      <c r="H2091" s="6">
        <v>0.48518460000000002</v>
      </c>
      <c r="I2091" s="7">
        <v>104.259</v>
      </c>
      <c r="J2091" s="2">
        <v>39</v>
      </c>
      <c r="K2091">
        <v>8</v>
      </c>
    </row>
    <row r="2092" spans="1:12" x14ac:dyDescent="0.25">
      <c r="A2092">
        <v>1254</v>
      </c>
      <c r="B2092" s="2">
        <v>88.333389999999994</v>
      </c>
      <c r="C2092" s="3">
        <v>1042</v>
      </c>
      <c r="D2092" s="4">
        <v>38340</v>
      </c>
      <c r="E2092" t="s">
        <v>99</v>
      </c>
      <c r="F2092" s="4" t="s">
        <v>21</v>
      </c>
      <c r="G2092" s="5">
        <v>832</v>
      </c>
      <c r="H2092" s="6">
        <v>0.44951920000000001</v>
      </c>
      <c r="I2092" s="7">
        <v>110.417</v>
      </c>
      <c r="J2092" s="2">
        <v>51</v>
      </c>
      <c r="K2092">
        <v>1</v>
      </c>
    </row>
    <row r="2093" spans="1:12" x14ac:dyDescent="0.25">
      <c r="A2093">
        <v>60173</v>
      </c>
      <c r="B2093" s="2">
        <v>88.331090000000003</v>
      </c>
      <c r="C2093" s="3">
        <v>12107</v>
      </c>
      <c r="D2093" s="4">
        <v>16980</v>
      </c>
      <c r="E2093" t="s">
        <v>11547</v>
      </c>
      <c r="F2093" s="4" t="s">
        <v>11490</v>
      </c>
      <c r="G2093" s="5">
        <v>8803</v>
      </c>
      <c r="H2093" s="6">
        <v>0.59791000000000005</v>
      </c>
      <c r="I2093" s="7">
        <v>84.751999999999995</v>
      </c>
      <c r="J2093" s="2">
        <v>33</v>
      </c>
      <c r="K2093">
        <v>4</v>
      </c>
    </row>
    <row r="2094" spans="1:12" x14ac:dyDescent="0.25">
      <c r="A2094">
        <v>22931</v>
      </c>
      <c r="B2094" s="2">
        <v>88.328919999999997</v>
      </c>
      <c r="C2094" s="3">
        <v>310</v>
      </c>
      <c r="D2094" s="4">
        <v>16820</v>
      </c>
      <c r="E2094" t="s">
        <v>4751</v>
      </c>
      <c r="F2094" s="4" t="s">
        <v>4335</v>
      </c>
      <c r="G2094" s="5">
        <v>248</v>
      </c>
      <c r="H2094" s="6">
        <v>0.39357429999999999</v>
      </c>
      <c r="I2094" s="7">
        <v>120</v>
      </c>
    </row>
    <row r="2095" spans="1:12" x14ac:dyDescent="0.25">
      <c r="A2095">
        <v>11963</v>
      </c>
      <c r="B2095" s="2">
        <v>88.327610000000007</v>
      </c>
      <c r="C2095" s="3">
        <v>6810</v>
      </c>
      <c r="D2095" s="4">
        <v>35620</v>
      </c>
      <c r="E2095" t="s">
        <v>2063</v>
      </c>
      <c r="F2095" s="4" t="s">
        <v>1280</v>
      </c>
      <c r="G2095" s="5">
        <v>5215</v>
      </c>
      <c r="H2095" s="6">
        <v>0.52924260000000001</v>
      </c>
      <c r="I2095" s="7">
        <v>96.536000000000001</v>
      </c>
      <c r="J2095" s="2">
        <v>40.666699999999999</v>
      </c>
      <c r="K2095">
        <v>6</v>
      </c>
    </row>
    <row r="2096" spans="1:12" x14ac:dyDescent="0.25">
      <c r="A2096">
        <v>97215</v>
      </c>
      <c r="B2096" s="2">
        <v>88.323430000000002</v>
      </c>
      <c r="C2096" s="3">
        <v>16165</v>
      </c>
      <c r="D2096" s="4">
        <v>38900</v>
      </c>
      <c r="E2096" t="s">
        <v>765</v>
      </c>
      <c r="F2096" s="4" t="s">
        <v>16170</v>
      </c>
      <c r="G2096" s="5">
        <v>12284</v>
      </c>
      <c r="H2096" s="6">
        <v>0.59316239999999998</v>
      </c>
      <c r="I2096" s="7">
        <v>85.484999999999999</v>
      </c>
      <c r="J2096" s="2">
        <v>36.196399999999997</v>
      </c>
      <c r="K2096">
        <v>56</v>
      </c>
      <c r="L2096" s="2">
        <v>29.4</v>
      </c>
    </row>
    <row r="2097" spans="1:12" x14ac:dyDescent="0.25">
      <c r="A2097">
        <v>19038</v>
      </c>
      <c r="B2097" s="2">
        <v>88.315430000000006</v>
      </c>
      <c r="C2097" s="3">
        <v>30974</v>
      </c>
      <c r="D2097" s="4">
        <v>37980</v>
      </c>
      <c r="E2097" t="s">
        <v>4201</v>
      </c>
      <c r="F2097" s="4" t="s">
        <v>3003</v>
      </c>
      <c r="G2097" s="5">
        <v>21062</v>
      </c>
      <c r="H2097" s="6">
        <v>0.51058780000000004</v>
      </c>
      <c r="I2097" s="7">
        <v>99.721000000000004</v>
      </c>
      <c r="J2097" s="2">
        <v>36.285699999999999</v>
      </c>
      <c r="K2097">
        <v>21</v>
      </c>
      <c r="L2097" s="2">
        <v>29.7</v>
      </c>
    </row>
    <row r="2098" spans="1:12" x14ac:dyDescent="0.25">
      <c r="A2098">
        <v>87047</v>
      </c>
      <c r="B2098" s="2">
        <v>88.309550000000002</v>
      </c>
      <c r="C2098" s="3">
        <v>4389</v>
      </c>
      <c r="D2098" s="4">
        <v>10740</v>
      </c>
      <c r="E2098" t="s">
        <v>15156</v>
      </c>
      <c r="F2098" s="4" t="s">
        <v>15124</v>
      </c>
      <c r="G2098" s="5">
        <v>3555</v>
      </c>
      <c r="H2098" s="6">
        <v>0.54836890000000005</v>
      </c>
      <c r="I2098" s="7">
        <v>93.158000000000001</v>
      </c>
      <c r="J2098" s="2">
        <v>45.333300000000001</v>
      </c>
      <c r="K2098">
        <v>6</v>
      </c>
    </row>
    <row r="2099" spans="1:12" x14ac:dyDescent="0.25">
      <c r="A2099">
        <v>5660</v>
      </c>
      <c r="B2099" s="2">
        <v>88.30838</v>
      </c>
      <c r="C2099" s="3">
        <v>1766</v>
      </c>
      <c r="D2099" s="4">
        <v>12740</v>
      </c>
      <c r="E2099" t="s">
        <v>1133</v>
      </c>
      <c r="F2099" s="4" t="s">
        <v>1030</v>
      </c>
      <c r="G2099" s="5">
        <v>1315</v>
      </c>
      <c r="H2099" s="6">
        <v>0.57522799999999996</v>
      </c>
      <c r="I2099" s="7">
        <v>88.516000000000005</v>
      </c>
      <c r="J2099" s="2">
        <v>51</v>
      </c>
      <c r="K2099">
        <v>1</v>
      </c>
    </row>
    <row r="2100" spans="1:12" x14ac:dyDescent="0.25">
      <c r="A2100">
        <v>98034</v>
      </c>
      <c r="B2100" s="2">
        <v>88.300790000000006</v>
      </c>
      <c r="C2100" s="3">
        <v>42334</v>
      </c>
      <c r="D2100" s="4">
        <v>42660</v>
      </c>
      <c r="E2100" t="s">
        <v>11536</v>
      </c>
      <c r="F2100" s="4" t="s">
        <v>16344</v>
      </c>
      <c r="G2100" s="5">
        <v>30422</v>
      </c>
      <c r="H2100" s="6">
        <v>0.49838929999999998</v>
      </c>
      <c r="I2100" s="7">
        <v>101.791</v>
      </c>
      <c r="J2100" s="2">
        <v>39.021299999999997</v>
      </c>
      <c r="K2100">
        <v>47</v>
      </c>
      <c r="L2100" s="2">
        <v>45.3</v>
      </c>
    </row>
    <row r="2101" spans="1:12" x14ac:dyDescent="0.25">
      <c r="A2101">
        <v>54169</v>
      </c>
      <c r="B2101" s="2">
        <v>88.293080000000003</v>
      </c>
      <c r="C2101" s="3">
        <v>2653</v>
      </c>
      <c r="D2101" s="4">
        <v>11540</v>
      </c>
      <c r="E2101" t="s">
        <v>4569</v>
      </c>
      <c r="F2101" s="4" t="s">
        <v>10031</v>
      </c>
      <c r="G2101" s="5">
        <v>1774</v>
      </c>
      <c r="H2101" s="6">
        <v>0.45941379999999998</v>
      </c>
      <c r="I2101" s="7">
        <v>108.523</v>
      </c>
      <c r="J2101" s="2">
        <v>57</v>
      </c>
      <c r="K2101">
        <v>1</v>
      </c>
    </row>
    <row r="2102" spans="1:12" x14ac:dyDescent="0.25">
      <c r="A2102">
        <v>13062</v>
      </c>
      <c r="B2102" s="2">
        <v>88.292609999999996</v>
      </c>
      <c r="C2102" s="3">
        <v>303</v>
      </c>
      <c r="D2102" s="4">
        <v>27060</v>
      </c>
      <c r="E2102" t="s">
        <v>633</v>
      </c>
      <c r="F2102" s="4" t="s">
        <v>1280</v>
      </c>
      <c r="G2102" s="5">
        <v>165</v>
      </c>
      <c r="H2102" s="6">
        <v>0.60843369999999997</v>
      </c>
      <c r="I2102" s="7">
        <v>82.688000000000002</v>
      </c>
      <c r="J2102" s="2">
        <v>23</v>
      </c>
      <c r="K2102">
        <v>1</v>
      </c>
    </row>
    <row r="2103" spans="1:12" x14ac:dyDescent="0.25">
      <c r="A2103">
        <v>58339</v>
      </c>
      <c r="B2103" s="2">
        <v>88.292569999999998</v>
      </c>
      <c r="C2103" s="3">
        <v>35</v>
      </c>
      <c r="E2103" t="s">
        <v>11138</v>
      </c>
      <c r="F2103" s="4" t="s">
        <v>11069</v>
      </c>
      <c r="G2103" s="5">
        <v>28</v>
      </c>
      <c r="H2103" s="6">
        <v>0.51724139999999996</v>
      </c>
      <c r="I2103" s="7">
        <v>98.438000000000002</v>
      </c>
    </row>
    <row r="2104" spans="1:12" x14ac:dyDescent="0.25">
      <c r="A2104">
        <v>20121</v>
      </c>
      <c r="B2104" s="2">
        <v>88.287940000000006</v>
      </c>
      <c r="C2104" s="3">
        <v>29931</v>
      </c>
      <c r="D2104" s="4">
        <v>47900</v>
      </c>
      <c r="E2104" t="s">
        <v>4340</v>
      </c>
      <c r="F2104" s="4" t="s">
        <v>4335</v>
      </c>
      <c r="G2104" s="5">
        <v>19351</v>
      </c>
      <c r="H2104" s="6">
        <v>0.51105829999999997</v>
      </c>
      <c r="I2104" s="7">
        <v>99.495000000000005</v>
      </c>
      <c r="J2104" s="2">
        <v>48.181800000000003</v>
      </c>
      <c r="K2104">
        <v>11</v>
      </c>
      <c r="L2104" s="2">
        <v>88.9</v>
      </c>
    </row>
    <row r="2105" spans="1:12" x14ac:dyDescent="0.25">
      <c r="A2105">
        <v>1266</v>
      </c>
      <c r="B2105" s="2">
        <v>88.283029999999997</v>
      </c>
      <c r="C2105" s="3">
        <v>1491</v>
      </c>
      <c r="D2105" s="4">
        <v>38340</v>
      </c>
      <c r="E2105" t="s">
        <v>108</v>
      </c>
      <c r="F2105" s="4" t="s">
        <v>21</v>
      </c>
      <c r="G2105" s="5">
        <v>1125</v>
      </c>
      <c r="H2105" s="6">
        <v>0.48177779999999998</v>
      </c>
      <c r="I2105" s="7">
        <v>104.53100000000001</v>
      </c>
    </row>
    <row r="2106" spans="1:12" x14ac:dyDescent="0.25">
      <c r="A2106">
        <v>33647</v>
      </c>
      <c r="B2106" s="2">
        <v>88.273870000000002</v>
      </c>
      <c r="C2106" s="3">
        <v>59932</v>
      </c>
      <c r="D2106" s="4">
        <v>45300</v>
      </c>
      <c r="E2106" t="s">
        <v>6919</v>
      </c>
      <c r="F2106" s="4" t="s">
        <v>6689</v>
      </c>
      <c r="G2106" s="5">
        <v>37185</v>
      </c>
      <c r="H2106" s="6">
        <v>0.55151269999999997</v>
      </c>
      <c r="I2106" s="7">
        <v>92.47</v>
      </c>
      <c r="J2106" s="2">
        <v>42.058799999999998</v>
      </c>
      <c r="K2106">
        <v>17</v>
      </c>
      <c r="L2106" s="2">
        <v>62.1</v>
      </c>
    </row>
    <row r="2107" spans="1:12" x14ac:dyDescent="0.25">
      <c r="A2107">
        <v>46038</v>
      </c>
      <c r="B2107" s="2">
        <v>88.258809999999997</v>
      </c>
      <c r="C2107" s="3">
        <v>39772</v>
      </c>
      <c r="D2107" s="4">
        <v>26900</v>
      </c>
      <c r="E2107" t="s">
        <v>8802</v>
      </c>
      <c r="F2107" s="4" t="s">
        <v>8800</v>
      </c>
      <c r="G2107" s="5">
        <v>25662</v>
      </c>
      <c r="H2107" s="6">
        <v>0.55467230000000001</v>
      </c>
      <c r="I2107" s="7">
        <v>91.885000000000005</v>
      </c>
      <c r="J2107" s="2">
        <v>42.903199999999998</v>
      </c>
      <c r="K2107">
        <v>31</v>
      </c>
      <c r="L2107" s="2">
        <v>66.599999999999994</v>
      </c>
    </row>
    <row r="2108" spans="1:12" x14ac:dyDescent="0.25">
      <c r="A2108">
        <v>80135</v>
      </c>
      <c r="B2108" s="2">
        <v>88.251980000000003</v>
      </c>
      <c r="C2108" s="3">
        <v>3855</v>
      </c>
      <c r="D2108" s="4">
        <v>19740</v>
      </c>
      <c r="E2108" t="s">
        <v>8189</v>
      </c>
      <c r="F2108" s="4" t="s">
        <v>14477</v>
      </c>
      <c r="G2108" s="5">
        <v>2865</v>
      </c>
      <c r="H2108" s="6">
        <v>0.41745199999999999</v>
      </c>
      <c r="I2108" s="7">
        <v>115.563</v>
      </c>
      <c r="J2108" s="2">
        <v>49</v>
      </c>
      <c r="K2108">
        <v>2</v>
      </c>
    </row>
    <row r="2109" spans="1:12" x14ac:dyDescent="0.25">
      <c r="A2109">
        <v>49654</v>
      </c>
      <c r="B2109" s="2">
        <v>88.251159999999999</v>
      </c>
      <c r="C2109" s="3">
        <v>740</v>
      </c>
      <c r="D2109" s="4">
        <v>45900</v>
      </c>
      <c r="E2109" t="s">
        <v>5965</v>
      </c>
      <c r="F2109" s="4" t="s">
        <v>9106</v>
      </c>
      <c r="G2109" s="5">
        <v>596</v>
      </c>
      <c r="H2109" s="6">
        <v>0.52852350000000003</v>
      </c>
      <c r="I2109" s="7">
        <v>96.346000000000004</v>
      </c>
      <c r="J2109" s="2">
        <v>43</v>
      </c>
      <c r="K2109">
        <v>1</v>
      </c>
    </row>
    <row r="2110" spans="1:12" x14ac:dyDescent="0.25">
      <c r="A2110">
        <v>32309</v>
      </c>
      <c r="B2110" s="2">
        <v>88.245859999999993</v>
      </c>
      <c r="C2110" s="3">
        <v>31357</v>
      </c>
      <c r="D2110" s="4">
        <v>45220</v>
      </c>
      <c r="E2110" t="s">
        <v>6747</v>
      </c>
      <c r="F2110" s="4" t="s">
        <v>6689</v>
      </c>
      <c r="G2110" s="5">
        <v>21552</v>
      </c>
      <c r="H2110" s="6">
        <v>0.55319450000000003</v>
      </c>
      <c r="I2110" s="7">
        <v>92.067999999999998</v>
      </c>
      <c r="J2110" s="2">
        <v>40.090899999999998</v>
      </c>
      <c r="K2110">
        <v>11</v>
      </c>
      <c r="L2110" s="2">
        <v>51.9</v>
      </c>
    </row>
    <row r="2111" spans="1:12" x14ac:dyDescent="0.25">
      <c r="A2111">
        <v>75077</v>
      </c>
      <c r="B2111" s="2">
        <v>88.234729999999999</v>
      </c>
      <c r="C2111" s="3">
        <v>36658</v>
      </c>
      <c r="D2111" s="4">
        <v>19100</v>
      </c>
      <c r="E2111" t="s">
        <v>5652</v>
      </c>
      <c r="F2111" s="4" t="s">
        <v>13752</v>
      </c>
      <c r="G2111" s="5">
        <v>24905</v>
      </c>
      <c r="H2111" s="6">
        <v>0.44994980000000001</v>
      </c>
      <c r="I2111" s="7">
        <v>109.904</v>
      </c>
      <c r="J2111" s="2">
        <v>46.4375</v>
      </c>
      <c r="K2111">
        <v>16</v>
      </c>
      <c r="L2111" s="2">
        <v>82.6</v>
      </c>
    </row>
    <row r="2112" spans="1:12" x14ac:dyDescent="0.25">
      <c r="A2112">
        <v>92648</v>
      </c>
      <c r="B2112" s="2">
        <v>88.220510000000004</v>
      </c>
      <c r="C2112" s="3">
        <v>46623</v>
      </c>
      <c r="D2112" s="4">
        <v>31080</v>
      </c>
      <c r="E2112" t="s">
        <v>15583</v>
      </c>
      <c r="F2112" s="4" t="s">
        <v>15368</v>
      </c>
      <c r="G2112" s="5">
        <v>34547</v>
      </c>
      <c r="H2112" s="6">
        <v>0.44669579999999998</v>
      </c>
      <c r="I2112" s="7">
        <v>110.458</v>
      </c>
      <c r="J2112" s="2">
        <v>36.1053</v>
      </c>
      <c r="K2112">
        <v>19</v>
      </c>
      <c r="L2112" s="2">
        <v>28.7</v>
      </c>
    </row>
    <row r="2113" spans="1:12" x14ac:dyDescent="0.25">
      <c r="A2113">
        <v>60013</v>
      </c>
      <c r="B2113" s="2">
        <v>88.208150000000003</v>
      </c>
      <c r="C2113" s="3">
        <v>26240</v>
      </c>
      <c r="D2113" s="4">
        <v>16980</v>
      </c>
      <c r="E2113" t="s">
        <v>5718</v>
      </c>
      <c r="F2113" s="4" t="s">
        <v>11490</v>
      </c>
      <c r="G2113" s="5">
        <v>17099</v>
      </c>
      <c r="H2113" s="6">
        <v>0.44704369999999999</v>
      </c>
      <c r="I2113" s="7">
        <v>110.386</v>
      </c>
      <c r="J2113" s="2">
        <v>44.1875</v>
      </c>
      <c r="K2113">
        <v>16</v>
      </c>
      <c r="L2113" s="2">
        <v>73.3</v>
      </c>
    </row>
    <row r="2114" spans="1:12" x14ac:dyDescent="0.25">
      <c r="A2114">
        <v>20754</v>
      </c>
      <c r="B2114" s="2">
        <v>88.202969999999993</v>
      </c>
      <c r="C2114" s="3">
        <v>6809</v>
      </c>
      <c r="D2114" s="4">
        <v>47900</v>
      </c>
      <c r="E2114" t="s">
        <v>2782</v>
      </c>
      <c r="F2114" s="4" t="s">
        <v>4361</v>
      </c>
      <c r="G2114" s="5">
        <v>4557</v>
      </c>
      <c r="H2114" s="6">
        <v>0.37305240000000001</v>
      </c>
      <c r="I2114" s="7">
        <v>123.16200000000001</v>
      </c>
      <c r="J2114" s="2">
        <v>42.1111</v>
      </c>
      <c r="K2114">
        <v>9</v>
      </c>
    </row>
    <row r="2115" spans="1:12" x14ac:dyDescent="0.25">
      <c r="A2115">
        <v>8876</v>
      </c>
      <c r="B2115" s="2">
        <v>88.19811</v>
      </c>
      <c r="C2115" s="3">
        <v>22340</v>
      </c>
      <c r="D2115" s="4">
        <v>35620</v>
      </c>
      <c r="E2115" t="s">
        <v>321</v>
      </c>
      <c r="F2115" s="4" t="s">
        <v>1341</v>
      </c>
      <c r="G2115" s="5">
        <v>15727</v>
      </c>
      <c r="H2115" s="6">
        <v>0.47148220000000002</v>
      </c>
      <c r="I2115" s="7">
        <v>106.13800000000001</v>
      </c>
      <c r="J2115" s="2">
        <v>36.692300000000003</v>
      </c>
      <c r="K2115">
        <v>26</v>
      </c>
      <c r="L2115" s="2">
        <v>31.7</v>
      </c>
    </row>
    <row r="2116" spans="1:12" x14ac:dyDescent="0.25">
      <c r="A2116">
        <v>19462</v>
      </c>
      <c r="B2116" s="2">
        <v>88.191800000000001</v>
      </c>
      <c r="C2116" s="3">
        <v>14928</v>
      </c>
      <c r="D2116" s="4">
        <v>37980</v>
      </c>
      <c r="E2116" t="s">
        <v>4268</v>
      </c>
      <c r="F2116" s="4" t="s">
        <v>3003</v>
      </c>
      <c r="G2116" s="5">
        <v>10649</v>
      </c>
      <c r="H2116" s="6">
        <v>0.46976519999999999</v>
      </c>
      <c r="I2116" s="7">
        <v>106.432</v>
      </c>
      <c r="J2116" s="2">
        <v>47.2727</v>
      </c>
      <c r="K2116">
        <v>11</v>
      </c>
      <c r="L2116" s="2">
        <v>85.7</v>
      </c>
    </row>
    <row r="2117" spans="1:12" x14ac:dyDescent="0.25">
      <c r="A2117">
        <v>2054</v>
      </c>
      <c r="B2117" s="2">
        <v>88.187929999999994</v>
      </c>
      <c r="C2117" s="3">
        <v>8006</v>
      </c>
      <c r="D2117" s="4">
        <v>14460</v>
      </c>
      <c r="E2117" t="s">
        <v>300</v>
      </c>
      <c r="F2117" s="4" t="s">
        <v>21</v>
      </c>
      <c r="G2117" s="5">
        <v>5550</v>
      </c>
      <c r="H2117" s="6">
        <v>0.46702700000000003</v>
      </c>
      <c r="I2117" s="7">
        <v>106.895</v>
      </c>
      <c r="J2117" s="2">
        <v>57</v>
      </c>
      <c r="K2117">
        <v>2</v>
      </c>
    </row>
    <row r="2118" spans="1:12" x14ac:dyDescent="0.25">
      <c r="A2118">
        <v>27540</v>
      </c>
      <c r="B2118" s="2">
        <v>88.181899999999999</v>
      </c>
      <c r="C2118" s="3">
        <v>31732</v>
      </c>
      <c r="D2118" s="4">
        <v>39580</v>
      </c>
      <c r="E2118" t="s">
        <v>5726</v>
      </c>
      <c r="F2118" s="4" t="s">
        <v>5642</v>
      </c>
      <c r="G2118" s="5">
        <v>19627</v>
      </c>
      <c r="H2118" s="6">
        <v>0.52550059999999998</v>
      </c>
      <c r="I2118" s="7">
        <v>96.65</v>
      </c>
      <c r="J2118" s="2">
        <v>43.666699999999999</v>
      </c>
      <c r="K2118">
        <v>12</v>
      </c>
      <c r="L2118" s="2">
        <v>70.3</v>
      </c>
    </row>
    <row r="2119" spans="1:12" x14ac:dyDescent="0.25">
      <c r="A2119">
        <v>70115</v>
      </c>
      <c r="B2119" s="2">
        <v>88.170959999999994</v>
      </c>
      <c r="C2119" s="3">
        <v>34429</v>
      </c>
      <c r="D2119" s="4">
        <v>35380</v>
      </c>
      <c r="E2119" t="s">
        <v>12957</v>
      </c>
      <c r="F2119" s="4" t="s">
        <v>12927</v>
      </c>
      <c r="G2119" s="5">
        <v>26115</v>
      </c>
      <c r="H2119" s="6">
        <v>0.56264360000000002</v>
      </c>
      <c r="I2119" s="7">
        <v>90.227999999999994</v>
      </c>
      <c r="J2119" s="2">
        <v>38.4</v>
      </c>
      <c r="K2119">
        <v>45</v>
      </c>
      <c r="L2119" s="2">
        <v>41.9</v>
      </c>
    </row>
    <row r="2120" spans="1:12" x14ac:dyDescent="0.25">
      <c r="A2120">
        <v>44012</v>
      </c>
      <c r="B2120" s="2">
        <v>88.161000000000001</v>
      </c>
      <c r="C2120" s="3">
        <v>22881</v>
      </c>
      <c r="D2120" s="4">
        <v>17460</v>
      </c>
      <c r="E2120" t="s">
        <v>8485</v>
      </c>
      <c r="F2120" s="4" t="s">
        <v>8295</v>
      </c>
      <c r="G2120" s="5">
        <v>15477</v>
      </c>
      <c r="H2120" s="6">
        <v>0.50584739999999995</v>
      </c>
      <c r="I2120" s="7">
        <v>100.041</v>
      </c>
      <c r="J2120" s="2">
        <v>35.381</v>
      </c>
      <c r="K2120">
        <v>21</v>
      </c>
      <c r="L2120" s="2">
        <v>25.5</v>
      </c>
    </row>
    <row r="2121" spans="1:12" x14ac:dyDescent="0.25">
      <c r="A2121">
        <v>30033</v>
      </c>
      <c r="B2121" s="2">
        <v>88.152370000000005</v>
      </c>
      <c r="C2121" s="3">
        <v>30312</v>
      </c>
      <c r="D2121" s="4">
        <v>12060</v>
      </c>
      <c r="E2121" t="s">
        <v>6372</v>
      </c>
      <c r="F2121" s="4" t="s">
        <v>6363</v>
      </c>
      <c r="G2121" s="5">
        <v>20565</v>
      </c>
      <c r="H2121" s="6">
        <v>0.60607829999999996</v>
      </c>
      <c r="I2121" s="7">
        <v>82.707999999999998</v>
      </c>
      <c r="J2121" s="2">
        <v>37.745100000000001</v>
      </c>
      <c r="K2121">
        <v>51</v>
      </c>
      <c r="L2121" s="2">
        <v>37.9</v>
      </c>
    </row>
    <row r="2122" spans="1:12" x14ac:dyDescent="0.25">
      <c r="A2122">
        <v>78231</v>
      </c>
      <c r="B2122" s="2">
        <v>88.146100000000004</v>
      </c>
      <c r="C2122" s="3">
        <v>8131</v>
      </c>
      <c r="D2122" s="4">
        <v>41700</v>
      </c>
      <c r="E2122" t="s">
        <v>6913</v>
      </c>
      <c r="F2122" s="4" t="s">
        <v>13752</v>
      </c>
      <c r="G2122" s="5">
        <v>5570</v>
      </c>
      <c r="H2122" s="6">
        <v>0.53680430000000001</v>
      </c>
      <c r="I2122" s="7">
        <v>94.665000000000006</v>
      </c>
      <c r="J2122" s="2">
        <v>36.299999999999997</v>
      </c>
      <c r="K2122">
        <v>10</v>
      </c>
      <c r="L2122" s="2">
        <v>29.8</v>
      </c>
    </row>
    <row r="2123" spans="1:12" x14ac:dyDescent="0.25">
      <c r="A2123">
        <v>80203</v>
      </c>
      <c r="B2123" s="2">
        <v>88.140749999999997</v>
      </c>
      <c r="C2123" s="3">
        <v>20214</v>
      </c>
      <c r="D2123" s="4">
        <v>19740</v>
      </c>
      <c r="E2123" t="s">
        <v>2197</v>
      </c>
      <c r="F2123" s="4" t="s">
        <v>14477</v>
      </c>
      <c r="G2123" s="5">
        <v>16804</v>
      </c>
      <c r="H2123" s="6">
        <v>0.64240660000000005</v>
      </c>
      <c r="I2123" s="7">
        <v>76.394000000000005</v>
      </c>
      <c r="J2123" s="2">
        <v>40.043500000000002</v>
      </c>
      <c r="K2123">
        <v>23</v>
      </c>
      <c r="L2123" s="2">
        <v>51.6</v>
      </c>
    </row>
    <row r="2124" spans="1:12" x14ac:dyDescent="0.25">
      <c r="A2124">
        <v>22305</v>
      </c>
      <c r="B2124" s="2">
        <v>88.133939999999996</v>
      </c>
      <c r="C2124" s="3">
        <v>16201</v>
      </c>
      <c r="D2124" s="4">
        <v>47900</v>
      </c>
      <c r="E2124" t="s">
        <v>3522</v>
      </c>
      <c r="F2124" s="4" t="s">
        <v>4335</v>
      </c>
      <c r="G2124" s="5">
        <v>11701</v>
      </c>
      <c r="H2124" s="6">
        <v>0.51226389999999999</v>
      </c>
      <c r="I2124" s="7">
        <v>98.858999999999995</v>
      </c>
      <c r="J2124" s="2">
        <v>35.127299999999998</v>
      </c>
      <c r="K2124">
        <v>55</v>
      </c>
      <c r="L2124" s="2">
        <v>24.2</v>
      </c>
    </row>
    <row r="2125" spans="1:12" x14ac:dyDescent="0.25">
      <c r="A2125">
        <v>95587</v>
      </c>
      <c r="B2125" s="2">
        <v>88.131119999999996</v>
      </c>
      <c r="C2125" s="3">
        <v>128</v>
      </c>
      <c r="D2125" s="4">
        <v>46380</v>
      </c>
      <c r="E2125" t="s">
        <v>15944</v>
      </c>
      <c r="F2125" s="4" t="s">
        <v>15368</v>
      </c>
      <c r="G2125" s="5">
        <v>120</v>
      </c>
      <c r="H2125" s="6">
        <v>0.42148760000000002</v>
      </c>
      <c r="I2125" s="7">
        <v>114.542</v>
      </c>
    </row>
    <row r="2126" spans="1:12" x14ac:dyDescent="0.25">
      <c r="A2126">
        <v>27607</v>
      </c>
      <c r="B2126" s="2">
        <v>88.128129999999999</v>
      </c>
      <c r="C2126" s="3">
        <v>28278</v>
      </c>
      <c r="D2126" s="4">
        <v>39580</v>
      </c>
      <c r="E2126" t="s">
        <v>5749</v>
      </c>
      <c r="F2126" s="4" t="s">
        <v>5642</v>
      </c>
      <c r="G2126" s="5">
        <v>12303</v>
      </c>
      <c r="H2126" s="6">
        <v>0.59037709999999999</v>
      </c>
      <c r="I2126" s="7">
        <v>85.325000000000003</v>
      </c>
      <c r="J2126" s="2">
        <v>34.666699999999999</v>
      </c>
      <c r="K2126">
        <v>24</v>
      </c>
      <c r="L2126" s="2">
        <v>21.6</v>
      </c>
    </row>
    <row r="2127" spans="1:12" x14ac:dyDescent="0.25">
      <c r="A2127">
        <v>60464</v>
      </c>
      <c r="B2127" s="2">
        <v>88.123429999999999</v>
      </c>
      <c r="C2127" s="3">
        <v>9512</v>
      </c>
      <c r="D2127" s="4">
        <v>16980</v>
      </c>
      <c r="E2127" t="s">
        <v>11588</v>
      </c>
      <c r="F2127" s="4" t="s">
        <v>11490</v>
      </c>
      <c r="G2127" s="5">
        <v>7379</v>
      </c>
      <c r="H2127" s="6">
        <v>0.4239057</v>
      </c>
      <c r="I2127" s="7">
        <v>114.04600000000001</v>
      </c>
      <c r="J2127" s="2">
        <v>29</v>
      </c>
      <c r="K2127">
        <v>3</v>
      </c>
    </row>
    <row r="2128" spans="1:12" x14ac:dyDescent="0.25">
      <c r="A2128">
        <v>21212</v>
      </c>
      <c r="B2128" s="2">
        <v>88.116470000000007</v>
      </c>
      <c r="C2128" s="3">
        <v>33000</v>
      </c>
      <c r="D2128" s="4">
        <v>12580</v>
      </c>
      <c r="E2128" t="s">
        <v>4512</v>
      </c>
      <c r="F2128" s="4" t="s">
        <v>4361</v>
      </c>
      <c r="G2128" s="5">
        <v>21718</v>
      </c>
      <c r="H2128" s="6">
        <v>0.5407708</v>
      </c>
      <c r="I2128" s="7">
        <v>93.828000000000003</v>
      </c>
      <c r="J2128" s="2">
        <v>32.344299999999997</v>
      </c>
      <c r="K2128">
        <v>61</v>
      </c>
      <c r="L2128" s="2">
        <v>12.3</v>
      </c>
    </row>
    <row r="2129" spans="1:12" x14ac:dyDescent="0.25">
      <c r="A2129">
        <v>11978</v>
      </c>
      <c r="B2129" s="2">
        <v>88.110720000000001</v>
      </c>
      <c r="C2129" s="3">
        <v>2963</v>
      </c>
      <c r="D2129" s="4">
        <v>35620</v>
      </c>
      <c r="E2129" t="s">
        <v>2072</v>
      </c>
      <c r="F2129" s="4" t="s">
        <v>1280</v>
      </c>
      <c r="G2129" s="5">
        <v>2269</v>
      </c>
      <c r="H2129" s="6">
        <v>0.49449100000000001</v>
      </c>
      <c r="I2129" s="7">
        <v>101.82299999999999</v>
      </c>
      <c r="J2129" s="2">
        <v>23.5</v>
      </c>
      <c r="K2129">
        <v>2</v>
      </c>
    </row>
    <row r="2130" spans="1:12" x14ac:dyDescent="0.25">
      <c r="A2130">
        <v>7648</v>
      </c>
      <c r="B2130" s="2">
        <v>88.10915</v>
      </c>
      <c r="C2130" s="3">
        <v>5769</v>
      </c>
      <c r="D2130" s="4">
        <v>35620</v>
      </c>
      <c r="E2130" t="s">
        <v>303</v>
      </c>
      <c r="F2130" s="4" t="s">
        <v>1341</v>
      </c>
      <c r="G2130" s="5">
        <v>4260</v>
      </c>
      <c r="H2130" s="6">
        <v>0.49976520000000002</v>
      </c>
      <c r="I2130" s="7">
        <v>100.893</v>
      </c>
      <c r="J2130" s="2">
        <v>15</v>
      </c>
      <c r="K2130">
        <v>1</v>
      </c>
    </row>
    <row r="2131" spans="1:12" x14ac:dyDescent="0.25">
      <c r="A2131">
        <v>48170</v>
      </c>
      <c r="B2131" s="2">
        <v>88.101330000000004</v>
      </c>
      <c r="C2131" s="3">
        <v>39627</v>
      </c>
      <c r="D2131" s="4">
        <v>19820</v>
      </c>
      <c r="E2131" t="s">
        <v>352</v>
      </c>
      <c r="F2131" s="4" t="s">
        <v>9106</v>
      </c>
      <c r="G2131" s="5">
        <v>28430</v>
      </c>
      <c r="H2131" s="6">
        <v>0.50160039999999995</v>
      </c>
      <c r="I2131" s="7">
        <v>100.55</v>
      </c>
      <c r="J2131" s="2">
        <v>37.9756</v>
      </c>
      <c r="K2131">
        <v>41</v>
      </c>
      <c r="L2131" s="2">
        <v>39.1</v>
      </c>
    </row>
    <row r="2132" spans="1:12" x14ac:dyDescent="0.25">
      <c r="A2132">
        <v>1560</v>
      </c>
      <c r="B2132" s="2">
        <v>88.093869999999995</v>
      </c>
      <c r="C2132" s="3">
        <v>4565</v>
      </c>
      <c r="D2132" s="4">
        <v>49340</v>
      </c>
      <c r="E2132" t="s">
        <v>192</v>
      </c>
      <c r="F2132" s="4" t="s">
        <v>21</v>
      </c>
      <c r="G2132" s="5">
        <v>2770</v>
      </c>
      <c r="H2132" s="6">
        <v>0.47058820000000001</v>
      </c>
      <c r="I2132" s="7">
        <v>105.893</v>
      </c>
    </row>
    <row r="2133" spans="1:12" x14ac:dyDescent="0.25">
      <c r="A2133">
        <v>7070</v>
      </c>
      <c r="B2133" s="2">
        <v>88.090159999999997</v>
      </c>
      <c r="C2133" s="3">
        <v>18297</v>
      </c>
      <c r="D2133" s="4">
        <v>35620</v>
      </c>
      <c r="E2133" t="s">
        <v>1385</v>
      </c>
      <c r="F2133" s="4" t="s">
        <v>1341</v>
      </c>
      <c r="G2133" s="5">
        <v>12685</v>
      </c>
      <c r="H2133" s="6">
        <v>0.49873879999999998</v>
      </c>
      <c r="I2133" s="7">
        <v>100.982</v>
      </c>
      <c r="J2133" s="2">
        <v>38.25</v>
      </c>
      <c r="K2133">
        <v>8</v>
      </c>
    </row>
    <row r="2134" spans="1:12" x14ac:dyDescent="0.25">
      <c r="A2134">
        <v>91367</v>
      </c>
      <c r="B2134" s="2">
        <v>88.079899999999995</v>
      </c>
      <c r="C2134" s="3">
        <v>42028</v>
      </c>
      <c r="D2134" s="4">
        <v>31080</v>
      </c>
      <c r="E2134" t="s">
        <v>15433</v>
      </c>
      <c r="F2134" s="4" t="s">
        <v>15368</v>
      </c>
      <c r="G2134" s="5">
        <v>30266</v>
      </c>
      <c r="H2134" s="6">
        <v>0.52501149999999996</v>
      </c>
      <c r="I2134" s="7">
        <v>96.438999999999993</v>
      </c>
      <c r="J2134" s="2">
        <v>31.565200000000001</v>
      </c>
      <c r="K2134">
        <v>23</v>
      </c>
      <c r="L2134" s="2">
        <v>10.1</v>
      </c>
    </row>
    <row r="2135" spans="1:12" x14ac:dyDescent="0.25">
      <c r="A2135">
        <v>2921</v>
      </c>
      <c r="B2135" s="2">
        <v>88.070700000000002</v>
      </c>
      <c r="C2135" s="3">
        <v>12170</v>
      </c>
      <c r="D2135" s="4">
        <v>39300</v>
      </c>
      <c r="E2135" t="s">
        <v>513</v>
      </c>
      <c r="F2135" s="4" t="s">
        <v>466</v>
      </c>
      <c r="G2135" s="5">
        <v>8121</v>
      </c>
      <c r="H2135" s="6">
        <v>0.43646879999999999</v>
      </c>
      <c r="I2135" s="7">
        <v>111.736</v>
      </c>
      <c r="J2135" s="2">
        <v>7.5</v>
      </c>
      <c r="K2135">
        <v>2</v>
      </c>
    </row>
    <row r="2136" spans="1:12" x14ac:dyDescent="0.25">
      <c r="A2136">
        <v>14221</v>
      </c>
      <c r="B2136" s="2">
        <v>88.059290000000004</v>
      </c>
      <c r="C2136" s="3">
        <v>54109</v>
      </c>
      <c r="D2136" s="4">
        <v>15380</v>
      </c>
      <c r="E2136" t="s">
        <v>2831</v>
      </c>
      <c r="F2136" s="4" t="s">
        <v>1280</v>
      </c>
      <c r="G2136" s="5">
        <v>39571</v>
      </c>
      <c r="H2136" s="6">
        <v>0.51963510000000002</v>
      </c>
      <c r="I2136" s="7">
        <v>97.36</v>
      </c>
      <c r="J2136" s="2">
        <v>34.407400000000003</v>
      </c>
      <c r="K2136">
        <v>54</v>
      </c>
      <c r="L2136" s="2">
        <v>20.399999999999999</v>
      </c>
    </row>
    <row r="2137" spans="1:12" x14ac:dyDescent="0.25">
      <c r="A2137">
        <v>95064</v>
      </c>
      <c r="B2137" s="2">
        <v>88.049670000000006</v>
      </c>
      <c r="C2137" s="3">
        <v>8425</v>
      </c>
      <c r="D2137" s="4">
        <v>42100</v>
      </c>
      <c r="E2137" t="s">
        <v>15225</v>
      </c>
      <c r="F2137" s="4" t="s">
        <v>15368</v>
      </c>
      <c r="G2137" s="5">
        <v>661</v>
      </c>
      <c r="H2137" s="6">
        <v>0.70801820000000004</v>
      </c>
      <c r="I2137" s="7">
        <v>64.772999999999996</v>
      </c>
      <c r="J2137" s="2">
        <v>43</v>
      </c>
      <c r="K2137">
        <v>3</v>
      </c>
    </row>
    <row r="2138" spans="1:12" x14ac:dyDescent="0.25">
      <c r="A2138">
        <v>35806</v>
      </c>
      <c r="B2138" s="2">
        <v>88.046260000000004</v>
      </c>
      <c r="C2138" s="3">
        <v>20142</v>
      </c>
      <c r="D2138" s="4">
        <v>26620</v>
      </c>
      <c r="E2138" t="s">
        <v>7151</v>
      </c>
      <c r="F2138" s="4" t="s">
        <v>7027</v>
      </c>
      <c r="G2138" s="5">
        <v>13524</v>
      </c>
      <c r="H2138" s="6">
        <v>0.54602589999999995</v>
      </c>
      <c r="I2138" s="7">
        <v>92.718999999999994</v>
      </c>
      <c r="J2138" s="2">
        <v>46.625</v>
      </c>
      <c r="K2138">
        <v>16</v>
      </c>
      <c r="L2138" s="2">
        <v>83.3</v>
      </c>
    </row>
    <row r="2139" spans="1:12" x14ac:dyDescent="0.25">
      <c r="A2139">
        <v>6248</v>
      </c>
      <c r="B2139" s="2">
        <v>88.042079999999999</v>
      </c>
      <c r="C2139" s="3">
        <v>6045</v>
      </c>
      <c r="D2139" s="4">
        <v>25540</v>
      </c>
      <c r="E2139" t="s">
        <v>557</v>
      </c>
      <c r="F2139" s="4" t="s">
        <v>1198</v>
      </c>
      <c r="G2139" s="5">
        <v>3950</v>
      </c>
      <c r="H2139" s="6">
        <v>0.45861809999999997</v>
      </c>
      <c r="I2139" s="7">
        <v>107.80200000000001</v>
      </c>
      <c r="J2139" s="2">
        <v>36</v>
      </c>
      <c r="K2139">
        <v>3</v>
      </c>
    </row>
    <row r="2140" spans="1:12" x14ac:dyDescent="0.25">
      <c r="A2140">
        <v>90720</v>
      </c>
      <c r="B2140" s="2">
        <v>88.037530000000004</v>
      </c>
      <c r="C2140" s="3">
        <v>22325</v>
      </c>
      <c r="D2140" s="4">
        <v>31080</v>
      </c>
      <c r="E2140" t="s">
        <v>15399</v>
      </c>
      <c r="F2140" s="4" t="s">
        <v>15368</v>
      </c>
      <c r="G2140" s="5">
        <v>15060</v>
      </c>
      <c r="H2140" s="6">
        <v>0.48034529999999998</v>
      </c>
      <c r="I2140" s="7">
        <v>104.018</v>
      </c>
      <c r="J2140" s="2">
        <v>34.1875</v>
      </c>
      <c r="K2140">
        <v>16</v>
      </c>
      <c r="L2140" s="2">
        <v>19.2</v>
      </c>
    </row>
    <row r="2141" spans="1:12" x14ac:dyDescent="0.25">
      <c r="A2141">
        <v>35802</v>
      </c>
      <c r="B2141" s="2">
        <v>88.030240000000006</v>
      </c>
      <c r="C2141" s="3">
        <v>21211</v>
      </c>
      <c r="D2141" s="4">
        <v>26620</v>
      </c>
      <c r="E2141" t="s">
        <v>7151</v>
      </c>
      <c r="F2141" s="4" t="s">
        <v>7027</v>
      </c>
      <c r="G2141" s="5">
        <v>15432</v>
      </c>
      <c r="H2141" s="6">
        <v>0.55514509999999995</v>
      </c>
      <c r="I2141" s="7">
        <v>91.063000000000002</v>
      </c>
      <c r="J2141" s="2">
        <v>40.172400000000003</v>
      </c>
      <c r="K2141">
        <v>29</v>
      </c>
      <c r="L2141" s="2">
        <v>52.3</v>
      </c>
    </row>
    <row r="2142" spans="1:12" x14ac:dyDescent="0.25">
      <c r="A2142">
        <v>98028</v>
      </c>
      <c r="B2142" s="2">
        <v>88.023020000000002</v>
      </c>
      <c r="C2142" s="3">
        <v>21232</v>
      </c>
      <c r="D2142" s="4">
        <v>42660</v>
      </c>
      <c r="E2142" t="s">
        <v>16354</v>
      </c>
      <c r="F2142" s="4" t="s">
        <v>16344</v>
      </c>
      <c r="G2142" s="5">
        <v>14748</v>
      </c>
      <c r="H2142" s="6">
        <v>0.49145650000000002</v>
      </c>
      <c r="I2142" s="7">
        <v>102.056</v>
      </c>
      <c r="J2142" s="2">
        <v>39.222200000000001</v>
      </c>
      <c r="K2142">
        <v>9</v>
      </c>
    </row>
    <row r="2143" spans="1:12" x14ac:dyDescent="0.25">
      <c r="A2143">
        <v>45220</v>
      </c>
      <c r="B2143" s="2">
        <v>88.017250000000004</v>
      </c>
      <c r="C2143" s="3">
        <v>14934</v>
      </c>
      <c r="D2143" s="4">
        <v>17140</v>
      </c>
      <c r="E2143" t="s">
        <v>8663</v>
      </c>
      <c r="F2143" s="4" t="s">
        <v>8295</v>
      </c>
      <c r="G2143" s="5">
        <v>9310</v>
      </c>
      <c r="H2143" s="6">
        <v>0.61783030000000005</v>
      </c>
      <c r="I2143" s="7">
        <v>80.2</v>
      </c>
      <c r="J2143" s="2">
        <v>36.7059</v>
      </c>
      <c r="K2143">
        <v>17</v>
      </c>
      <c r="L2143" s="2">
        <v>31.9</v>
      </c>
    </row>
    <row r="2144" spans="1:12" x14ac:dyDescent="0.25">
      <c r="A2144">
        <v>90505</v>
      </c>
      <c r="B2144" s="2">
        <v>88.008660000000006</v>
      </c>
      <c r="C2144" s="3">
        <v>37381</v>
      </c>
      <c r="D2144" s="4">
        <v>31080</v>
      </c>
      <c r="E2144" t="s">
        <v>15388</v>
      </c>
      <c r="F2144" s="4" t="s">
        <v>15368</v>
      </c>
      <c r="G2144" s="5">
        <v>26641</v>
      </c>
      <c r="H2144" s="6">
        <v>0.50129500000000005</v>
      </c>
      <c r="I2144" s="7">
        <v>100.33499999999999</v>
      </c>
      <c r="J2144" s="2">
        <v>35.685699999999997</v>
      </c>
      <c r="K2144">
        <v>35</v>
      </c>
      <c r="L2144" s="2">
        <v>26.7</v>
      </c>
    </row>
    <row r="2145" spans="1:12" x14ac:dyDescent="0.25">
      <c r="A2145">
        <v>85050</v>
      </c>
      <c r="B2145" s="2">
        <v>87.997659999999996</v>
      </c>
      <c r="C2145" s="3">
        <v>29489</v>
      </c>
      <c r="D2145" s="4">
        <v>38060</v>
      </c>
      <c r="E2145" t="s">
        <v>2525</v>
      </c>
      <c r="F2145" s="4" t="s">
        <v>14962</v>
      </c>
      <c r="G2145" s="5">
        <v>19326</v>
      </c>
      <c r="H2145" s="6">
        <v>0.52302599999999999</v>
      </c>
      <c r="I2145" s="7">
        <v>96.575000000000003</v>
      </c>
      <c r="J2145" s="2">
        <v>36.299999999999997</v>
      </c>
      <c r="K2145">
        <v>10</v>
      </c>
      <c r="L2145" s="2">
        <v>29.8</v>
      </c>
    </row>
    <row r="2146" spans="1:12" x14ac:dyDescent="0.25">
      <c r="A2146">
        <v>94938</v>
      </c>
      <c r="B2146" s="2">
        <v>87.99288</v>
      </c>
      <c r="C2146" s="3">
        <v>884</v>
      </c>
      <c r="D2146" s="4">
        <v>41860</v>
      </c>
      <c r="E2146" t="s">
        <v>15805</v>
      </c>
      <c r="F2146" s="4" t="s">
        <v>15368</v>
      </c>
      <c r="G2146" s="5">
        <v>643</v>
      </c>
      <c r="H2146" s="6">
        <v>0.51863349999999997</v>
      </c>
      <c r="I2146" s="7">
        <v>97.320999999999998</v>
      </c>
      <c r="J2146" s="2">
        <v>44</v>
      </c>
      <c r="K2146">
        <v>1</v>
      </c>
    </row>
    <row r="2147" spans="1:12" x14ac:dyDescent="0.25">
      <c r="A2147">
        <v>59258</v>
      </c>
      <c r="B2147" s="2">
        <v>87.992710000000002</v>
      </c>
      <c r="C2147" s="3">
        <v>111</v>
      </c>
      <c r="E2147" t="s">
        <v>11346</v>
      </c>
      <c r="F2147" s="4" t="s">
        <v>11278</v>
      </c>
      <c r="G2147" s="5">
        <v>75</v>
      </c>
      <c r="H2147" s="6">
        <v>0.3421053</v>
      </c>
      <c r="I2147" s="7">
        <v>127.813</v>
      </c>
    </row>
    <row r="2148" spans="1:12" x14ac:dyDescent="0.25">
      <c r="A2148">
        <v>2564</v>
      </c>
      <c r="B2148" s="2">
        <v>87.992649999999998</v>
      </c>
      <c r="C2148" s="3">
        <v>248</v>
      </c>
      <c r="E2148" t="s">
        <v>398</v>
      </c>
      <c r="F2148" s="4" t="s">
        <v>21</v>
      </c>
      <c r="G2148" s="5">
        <v>172</v>
      </c>
      <c r="H2148" s="6">
        <v>0.25581399999999999</v>
      </c>
      <c r="I2148" s="7">
        <v>142.708</v>
      </c>
      <c r="J2148" s="2">
        <v>30</v>
      </c>
      <c r="K2148">
        <v>1</v>
      </c>
    </row>
    <row r="2149" spans="1:12" x14ac:dyDescent="0.25">
      <c r="A2149">
        <v>91214</v>
      </c>
      <c r="B2149" s="2">
        <v>87.987459999999999</v>
      </c>
      <c r="C2149" s="3">
        <v>31077</v>
      </c>
      <c r="D2149" s="4">
        <v>31080</v>
      </c>
      <c r="E2149" t="s">
        <v>15413</v>
      </c>
      <c r="F2149" s="4" t="s">
        <v>15368</v>
      </c>
      <c r="G2149" s="5">
        <v>21454</v>
      </c>
      <c r="H2149" s="6">
        <v>0.51039429999999997</v>
      </c>
      <c r="I2149" s="7">
        <v>98.698999999999998</v>
      </c>
      <c r="J2149" s="2">
        <v>34.6</v>
      </c>
      <c r="K2149">
        <v>25</v>
      </c>
      <c r="L2149" s="2">
        <v>21.3</v>
      </c>
    </row>
    <row r="2150" spans="1:12" x14ac:dyDescent="0.25">
      <c r="A2150">
        <v>85749</v>
      </c>
      <c r="B2150" s="2">
        <v>87.978899999999996</v>
      </c>
      <c r="C2150" s="3">
        <v>18889</v>
      </c>
      <c r="D2150" s="4">
        <v>46060</v>
      </c>
      <c r="E2150" t="s">
        <v>15050</v>
      </c>
      <c r="F2150" s="4" t="s">
        <v>14962</v>
      </c>
      <c r="G2150" s="5">
        <v>14354</v>
      </c>
      <c r="H2150" s="6">
        <v>0.50717570000000001</v>
      </c>
      <c r="I2150" s="7">
        <v>99.242999999999995</v>
      </c>
      <c r="J2150" s="2">
        <v>38.3125</v>
      </c>
      <c r="K2150">
        <v>16</v>
      </c>
      <c r="L2150" s="2">
        <v>41.6</v>
      </c>
    </row>
    <row r="2151" spans="1:12" x14ac:dyDescent="0.25">
      <c r="A2151">
        <v>11977</v>
      </c>
      <c r="B2151" s="2">
        <v>87.975020000000001</v>
      </c>
      <c r="C2151" s="3">
        <v>2569</v>
      </c>
      <c r="D2151" s="4">
        <v>35620</v>
      </c>
      <c r="E2151" t="s">
        <v>2071</v>
      </c>
      <c r="F2151" s="4" t="s">
        <v>1280</v>
      </c>
      <c r="G2151" s="5">
        <v>1881</v>
      </c>
      <c r="H2151" s="6">
        <v>0.4633369</v>
      </c>
      <c r="I2151" s="7">
        <v>106.806</v>
      </c>
    </row>
    <row r="2152" spans="1:12" x14ac:dyDescent="0.25">
      <c r="A2152">
        <v>22911</v>
      </c>
      <c r="B2152" s="2">
        <v>87.971559999999997</v>
      </c>
      <c r="C2152" s="3">
        <v>18016</v>
      </c>
      <c r="D2152" s="4">
        <v>16820</v>
      </c>
      <c r="E2152" t="s">
        <v>4748</v>
      </c>
      <c r="F2152" s="4" t="s">
        <v>4335</v>
      </c>
      <c r="G2152" s="5">
        <v>12574</v>
      </c>
      <c r="H2152" s="6">
        <v>0.54803559999999996</v>
      </c>
      <c r="I2152" s="7">
        <v>92.153999999999996</v>
      </c>
      <c r="J2152" s="2">
        <v>34.814799999999998</v>
      </c>
      <c r="K2152">
        <v>27</v>
      </c>
      <c r="L2152" s="2">
        <v>22.4</v>
      </c>
    </row>
    <row r="2153" spans="1:12" x14ac:dyDescent="0.25">
      <c r="A2153">
        <v>60102</v>
      </c>
      <c r="B2153" s="2">
        <v>87.963409999999996</v>
      </c>
      <c r="C2153" s="3">
        <v>32669</v>
      </c>
      <c r="D2153" s="4">
        <v>16980</v>
      </c>
      <c r="E2153" t="s">
        <v>11524</v>
      </c>
      <c r="F2153" s="4" t="s">
        <v>11490</v>
      </c>
      <c r="G2153" s="5">
        <v>21497</v>
      </c>
      <c r="H2153" s="6">
        <v>0.43357519999999999</v>
      </c>
      <c r="I2153" s="7">
        <v>111.846</v>
      </c>
      <c r="J2153" s="2">
        <v>48.8889</v>
      </c>
      <c r="K2153">
        <v>9</v>
      </c>
    </row>
    <row r="2154" spans="1:12" x14ac:dyDescent="0.25">
      <c r="A2154">
        <v>78704</v>
      </c>
      <c r="B2154" s="2">
        <v>87.950869999999995</v>
      </c>
      <c r="C2154" s="3">
        <v>42770</v>
      </c>
      <c r="D2154" s="4">
        <v>12420</v>
      </c>
      <c r="E2154" t="s">
        <v>3573</v>
      </c>
      <c r="F2154" s="4" t="s">
        <v>13752</v>
      </c>
      <c r="G2154" s="5">
        <v>30867</v>
      </c>
      <c r="H2154" s="6">
        <v>0.59390290000000001</v>
      </c>
      <c r="I2154" s="7">
        <v>83.971000000000004</v>
      </c>
      <c r="J2154" s="2">
        <v>35.811799999999998</v>
      </c>
      <c r="K2154">
        <v>85</v>
      </c>
      <c r="L2154" s="2">
        <v>27.4</v>
      </c>
    </row>
    <row r="2155" spans="1:12" x14ac:dyDescent="0.25">
      <c r="A2155">
        <v>68461</v>
      </c>
      <c r="B2155" s="2">
        <v>87.94341</v>
      </c>
      <c r="C2155" s="3">
        <v>531</v>
      </c>
      <c r="D2155" s="4">
        <v>30700</v>
      </c>
      <c r="E2155" t="s">
        <v>2750</v>
      </c>
      <c r="F2155" s="4" t="s">
        <v>12738</v>
      </c>
      <c r="G2155" s="5">
        <v>370</v>
      </c>
      <c r="H2155" s="6">
        <v>0.5202156</v>
      </c>
      <c r="I2155" s="7">
        <v>96.667000000000002</v>
      </c>
      <c r="J2155" s="2">
        <v>68</v>
      </c>
      <c r="K2155">
        <v>1</v>
      </c>
    </row>
    <row r="2156" spans="1:12" x14ac:dyDescent="0.25">
      <c r="A2156">
        <v>53719</v>
      </c>
      <c r="B2156" s="2">
        <v>87.938509999999994</v>
      </c>
      <c r="C2156" s="3">
        <v>29864</v>
      </c>
      <c r="D2156" s="4">
        <v>31540</v>
      </c>
      <c r="E2156" t="s">
        <v>673</v>
      </c>
      <c r="F2156" s="4" t="s">
        <v>10031</v>
      </c>
      <c r="G2156" s="5">
        <v>20045</v>
      </c>
      <c r="H2156" s="6">
        <v>0.59012220000000004</v>
      </c>
      <c r="I2156" s="7">
        <v>84.570999999999998</v>
      </c>
      <c r="J2156" s="2">
        <v>38.470599999999997</v>
      </c>
      <c r="K2156">
        <v>34</v>
      </c>
      <c r="L2156" s="2">
        <v>42.2</v>
      </c>
    </row>
    <row r="2157" spans="1:12" x14ac:dyDescent="0.25">
      <c r="A2157">
        <v>14450</v>
      </c>
      <c r="B2157" s="2">
        <v>87.926720000000003</v>
      </c>
      <c r="C2157" s="3">
        <v>41414</v>
      </c>
      <c r="D2157" s="4">
        <v>40380</v>
      </c>
      <c r="E2157" t="s">
        <v>2847</v>
      </c>
      <c r="F2157" s="4" t="s">
        <v>1280</v>
      </c>
      <c r="G2157" s="5">
        <v>29205</v>
      </c>
      <c r="H2157" s="6">
        <v>0.53006229999999999</v>
      </c>
      <c r="I2157" s="7">
        <v>94.912999999999997</v>
      </c>
      <c r="J2157" s="2">
        <v>34.644399999999997</v>
      </c>
      <c r="K2157">
        <v>45</v>
      </c>
      <c r="L2157" s="2">
        <v>21.6</v>
      </c>
    </row>
    <row r="2158" spans="1:12" x14ac:dyDescent="0.25">
      <c r="A2158">
        <v>80106</v>
      </c>
      <c r="B2158" s="2">
        <v>87.919039999999995</v>
      </c>
      <c r="C2158" s="3">
        <v>4456</v>
      </c>
      <c r="D2158" s="4">
        <v>17820</v>
      </c>
      <c r="E2158" t="s">
        <v>5166</v>
      </c>
      <c r="F2158" s="4" t="s">
        <v>14477</v>
      </c>
      <c r="G2158" s="5">
        <v>2884</v>
      </c>
      <c r="H2158" s="6">
        <v>0.48734830000000001</v>
      </c>
      <c r="I2158" s="7">
        <v>102.292</v>
      </c>
      <c r="J2158" s="2">
        <v>38</v>
      </c>
      <c r="K2158">
        <v>1</v>
      </c>
    </row>
    <row r="2159" spans="1:12" x14ac:dyDescent="0.25">
      <c r="A2159">
        <v>1060</v>
      </c>
      <c r="B2159" s="2">
        <v>87.915909999999997</v>
      </c>
      <c r="C2159" s="3">
        <v>15347</v>
      </c>
      <c r="D2159" s="4">
        <v>44140</v>
      </c>
      <c r="E2159" t="s">
        <v>51</v>
      </c>
      <c r="F2159" s="4" t="s">
        <v>21</v>
      </c>
      <c r="G2159" s="5">
        <v>10184</v>
      </c>
      <c r="H2159" s="6">
        <v>0.59289080000000005</v>
      </c>
      <c r="I2159" s="7">
        <v>84.052000000000007</v>
      </c>
      <c r="J2159" s="2">
        <v>34.906999999999996</v>
      </c>
      <c r="K2159">
        <v>43</v>
      </c>
      <c r="L2159" s="2">
        <v>22.9</v>
      </c>
    </row>
    <row r="2160" spans="1:12" x14ac:dyDescent="0.25">
      <c r="A2160">
        <v>7054</v>
      </c>
      <c r="B2160" s="2">
        <v>87.908299999999997</v>
      </c>
      <c r="C2160" s="3">
        <v>29642</v>
      </c>
      <c r="D2160" s="4">
        <v>35620</v>
      </c>
      <c r="E2160" t="s">
        <v>1375</v>
      </c>
      <c r="F2160" s="4" t="s">
        <v>1341</v>
      </c>
      <c r="G2160" s="5">
        <v>21611</v>
      </c>
      <c r="H2160" s="6">
        <v>0.5155708</v>
      </c>
      <c r="I2160" s="7">
        <v>97.393000000000001</v>
      </c>
      <c r="J2160" s="2">
        <v>33.666699999999999</v>
      </c>
      <c r="K2160">
        <v>12</v>
      </c>
      <c r="L2160" s="2">
        <v>17.2</v>
      </c>
    </row>
    <row r="2161" spans="1:12" x14ac:dyDescent="0.25">
      <c r="A2161">
        <v>99163</v>
      </c>
      <c r="B2161" s="2">
        <v>87.90025</v>
      </c>
      <c r="C2161" s="3">
        <v>32284</v>
      </c>
      <c r="D2161" s="4">
        <v>39420</v>
      </c>
      <c r="E2161" t="s">
        <v>5558</v>
      </c>
      <c r="F2161" s="4" t="s">
        <v>16344</v>
      </c>
      <c r="G2161" s="5">
        <v>12053</v>
      </c>
      <c r="H2161" s="6">
        <v>0.63962169999999996</v>
      </c>
      <c r="I2161" s="7">
        <v>75.858000000000004</v>
      </c>
      <c r="J2161" s="2">
        <v>37.96</v>
      </c>
      <c r="K2161">
        <v>25</v>
      </c>
      <c r="L2161" s="2">
        <v>39.1</v>
      </c>
    </row>
    <row r="2162" spans="1:12" x14ac:dyDescent="0.25">
      <c r="A2162">
        <v>91789</v>
      </c>
      <c r="B2162" s="2">
        <v>87.890169999999998</v>
      </c>
      <c r="C2162" s="3">
        <v>43368</v>
      </c>
      <c r="D2162" s="4">
        <v>31080</v>
      </c>
      <c r="E2162" t="s">
        <v>7668</v>
      </c>
      <c r="F2162" s="4" t="s">
        <v>15368</v>
      </c>
      <c r="G2162" s="5">
        <v>30055</v>
      </c>
      <c r="H2162" s="6">
        <v>0.49341230000000003</v>
      </c>
      <c r="I2162" s="7">
        <v>101.074</v>
      </c>
      <c r="J2162" s="2">
        <v>38.636400000000002</v>
      </c>
      <c r="K2162">
        <v>11</v>
      </c>
      <c r="L2162" s="2">
        <v>43</v>
      </c>
    </row>
    <row r="2163" spans="1:12" x14ac:dyDescent="0.25">
      <c r="A2163">
        <v>64105</v>
      </c>
      <c r="B2163" s="2">
        <v>87.882230000000007</v>
      </c>
      <c r="C2163" s="3">
        <v>3898</v>
      </c>
      <c r="D2163" s="4">
        <v>28140</v>
      </c>
      <c r="E2163" t="s">
        <v>12261</v>
      </c>
      <c r="F2163" s="4" t="s">
        <v>12102</v>
      </c>
      <c r="G2163" s="5">
        <v>3190</v>
      </c>
      <c r="H2163" s="6">
        <v>0.62080849999999999</v>
      </c>
      <c r="I2163" s="7">
        <v>79.028000000000006</v>
      </c>
      <c r="J2163" s="2">
        <v>39.1</v>
      </c>
      <c r="K2163">
        <v>10</v>
      </c>
      <c r="L2163" s="2">
        <v>45.6</v>
      </c>
    </row>
    <row r="2164" spans="1:12" x14ac:dyDescent="0.25">
      <c r="A2164">
        <v>11930</v>
      </c>
      <c r="B2164" s="2">
        <v>87.881150000000005</v>
      </c>
      <c r="C2164" s="3">
        <v>1565</v>
      </c>
      <c r="D2164" s="4">
        <v>35620</v>
      </c>
      <c r="E2164" t="s">
        <v>2039</v>
      </c>
      <c r="F2164" s="4" t="s">
        <v>1280</v>
      </c>
      <c r="G2164" s="5">
        <v>1264</v>
      </c>
      <c r="H2164" s="6">
        <v>0.48853750000000001</v>
      </c>
      <c r="I2164" s="7">
        <v>101.85299999999999</v>
      </c>
      <c r="J2164" s="2">
        <v>31</v>
      </c>
      <c r="K2164">
        <v>1</v>
      </c>
    </row>
    <row r="2165" spans="1:12" x14ac:dyDescent="0.25">
      <c r="A2165">
        <v>8221</v>
      </c>
      <c r="B2165" s="2">
        <v>87.879639999999995</v>
      </c>
      <c r="C2165" s="3">
        <v>7071</v>
      </c>
      <c r="D2165" s="4">
        <v>12100</v>
      </c>
      <c r="E2165" t="s">
        <v>1653</v>
      </c>
      <c r="F2165" s="4" t="s">
        <v>1341</v>
      </c>
      <c r="G2165" s="5">
        <v>5014</v>
      </c>
      <c r="H2165" s="6">
        <v>0.44965100000000002</v>
      </c>
      <c r="I2165" s="7">
        <v>108.565</v>
      </c>
      <c r="J2165" s="2">
        <v>45.6</v>
      </c>
      <c r="K2165">
        <v>5</v>
      </c>
    </row>
    <row r="2166" spans="1:12" x14ac:dyDescent="0.25">
      <c r="A2166">
        <v>22480</v>
      </c>
      <c r="B2166" s="2">
        <v>87.878240000000005</v>
      </c>
      <c r="C2166" s="3">
        <v>892</v>
      </c>
      <c r="E2166" t="s">
        <v>1406</v>
      </c>
      <c r="F2166" s="4" t="s">
        <v>4335</v>
      </c>
      <c r="G2166" s="5">
        <v>811</v>
      </c>
      <c r="H2166" s="6">
        <v>0.58251229999999998</v>
      </c>
      <c r="I2166" s="7">
        <v>85.566000000000003</v>
      </c>
      <c r="J2166" s="2">
        <v>53.5</v>
      </c>
      <c r="K2166">
        <v>2</v>
      </c>
    </row>
    <row r="2167" spans="1:12" x14ac:dyDescent="0.25">
      <c r="A2167">
        <v>11767</v>
      </c>
      <c r="B2167" s="2">
        <v>87.875640000000004</v>
      </c>
      <c r="C2167" s="3">
        <v>15258</v>
      </c>
      <c r="D2167" s="4">
        <v>35620</v>
      </c>
      <c r="E2167" t="s">
        <v>2012</v>
      </c>
      <c r="F2167" s="4" t="s">
        <v>1280</v>
      </c>
      <c r="G2167" s="5">
        <v>10107</v>
      </c>
      <c r="H2167" s="6">
        <v>0.38860309999999998</v>
      </c>
      <c r="I2167" s="7">
        <v>119.048</v>
      </c>
      <c r="J2167" s="2">
        <v>41.714300000000001</v>
      </c>
      <c r="K2167">
        <v>7</v>
      </c>
    </row>
    <row r="2168" spans="1:12" x14ac:dyDescent="0.25">
      <c r="A2168">
        <v>94547</v>
      </c>
      <c r="B2168" s="2">
        <v>87.869190000000003</v>
      </c>
      <c r="C2168" s="3">
        <v>24621</v>
      </c>
      <c r="D2168" s="4">
        <v>41860</v>
      </c>
      <c r="E2168" t="s">
        <v>15775</v>
      </c>
      <c r="F2168" s="4" t="s">
        <v>15368</v>
      </c>
      <c r="G2168" s="5">
        <v>16822</v>
      </c>
      <c r="H2168" s="6">
        <v>0.4215063</v>
      </c>
      <c r="I2168" s="7">
        <v>113.342</v>
      </c>
      <c r="J2168" s="2">
        <v>35.571399999999997</v>
      </c>
      <c r="K2168">
        <v>7</v>
      </c>
    </row>
    <row r="2169" spans="1:12" x14ac:dyDescent="0.25">
      <c r="A2169">
        <v>36064</v>
      </c>
      <c r="B2169" s="2">
        <v>87.863820000000004</v>
      </c>
      <c r="C2169" s="3">
        <v>8140</v>
      </c>
      <c r="D2169" s="4">
        <v>33860</v>
      </c>
      <c r="E2169" t="s">
        <v>7200</v>
      </c>
      <c r="F2169" s="4" t="s">
        <v>7027</v>
      </c>
      <c r="G2169" s="5">
        <v>5546</v>
      </c>
      <c r="H2169" s="6">
        <v>0.52668590000000004</v>
      </c>
      <c r="I2169" s="7">
        <v>95.143000000000001</v>
      </c>
      <c r="J2169" s="2">
        <v>35.666699999999999</v>
      </c>
      <c r="K2169">
        <v>3</v>
      </c>
    </row>
    <row r="2170" spans="1:12" x14ac:dyDescent="0.25">
      <c r="A2170">
        <v>22151</v>
      </c>
      <c r="B2170" s="2">
        <v>87.859650000000002</v>
      </c>
      <c r="C2170" s="3">
        <v>17649</v>
      </c>
      <c r="D2170" s="4">
        <v>47900</v>
      </c>
      <c r="E2170" t="s">
        <v>76</v>
      </c>
      <c r="F2170" s="4" t="s">
        <v>4335</v>
      </c>
      <c r="G2170" s="5">
        <v>11930</v>
      </c>
      <c r="H2170" s="6">
        <v>0.41530470000000003</v>
      </c>
      <c r="I2170" s="7">
        <v>114.337</v>
      </c>
      <c r="J2170" s="2">
        <v>38</v>
      </c>
      <c r="K2170">
        <v>37</v>
      </c>
      <c r="L2170" s="2">
        <v>39.1</v>
      </c>
    </row>
    <row r="2171" spans="1:12" x14ac:dyDescent="0.25">
      <c r="A2171">
        <v>5495</v>
      </c>
      <c r="B2171" s="2">
        <v>87.855189999999993</v>
      </c>
      <c r="C2171" s="3">
        <v>9663</v>
      </c>
      <c r="D2171" s="4">
        <v>15540</v>
      </c>
      <c r="E2171" t="s">
        <v>1121</v>
      </c>
      <c r="F2171" s="4" t="s">
        <v>1030</v>
      </c>
      <c r="G2171" s="5">
        <v>6715</v>
      </c>
      <c r="H2171" s="6">
        <v>0.53060309999999999</v>
      </c>
      <c r="I2171" s="7">
        <v>94.412000000000006</v>
      </c>
      <c r="J2171" s="2">
        <v>36.285699999999999</v>
      </c>
      <c r="K2171">
        <v>7</v>
      </c>
    </row>
    <row r="2172" spans="1:12" x14ac:dyDescent="0.25">
      <c r="A2172">
        <v>45244</v>
      </c>
      <c r="B2172" s="2">
        <v>87.849010000000007</v>
      </c>
      <c r="C2172" s="3">
        <v>29177</v>
      </c>
      <c r="D2172" s="4">
        <v>17140</v>
      </c>
      <c r="E2172" t="s">
        <v>8663</v>
      </c>
      <c r="F2172" s="4" t="s">
        <v>8295</v>
      </c>
      <c r="G2172" s="5">
        <v>19093</v>
      </c>
      <c r="H2172" s="6">
        <v>0.48059499999999999</v>
      </c>
      <c r="I2172" s="7">
        <v>103.04900000000001</v>
      </c>
      <c r="J2172" s="2">
        <v>38.28</v>
      </c>
      <c r="K2172">
        <v>25</v>
      </c>
      <c r="L2172" s="2">
        <v>41.3</v>
      </c>
    </row>
    <row r="2173" spans="1:12" x14ac:dyDescent="0.25">
      <c r="A2173">
        <v>15636</v>
      </c>
      <c r="B2173" s="2">
        <v>87.843770000000006</v>
      </c>
      <c r="C2173" s="3">
        <v>4053</v>
      </c>
      <c r="D2173" s="4">
        <v>38300</v>
      </c>
      <c r="E2173" t="s">
        <v>3227</v>
      </c>
      <c r="F2173" s="4" t="s">
        <v>3003</v>
      </c>
      <c r="G2173" s="5">
        <v>2782</v>
      </c>
      <c r="H2173" s="6">
        <v>0.43170380000000003</v>
      </c>
      <c r="I2173" s="7">
        <v>111.477</v>
      </c>
      <c r="J2173" s="2">
        <v>35.666699999999999</v>
      </c>
      <c r="K2173">
        <v>3</v>
      </c>
    </row>
    <row r="2174" spans="1:12" x14ac:dyDescent="0.25">
      <c r="A2174">
        <v>77845</v>
      </c>
      <c r="B2174" s="2">
        <v>87.835920000000002</v>
      </c>
      <c r="C2174" s="3">
        <v>52609</v>
      </c>
      <c r="D2174" s="4">
        <v>17780</v>
      </c>
      <c r="E2174" t="s">
        <v>14119</v>
      </c>
      <c r="F2174" s="4" t="s">
        <v>13752</v>
      </c>
      <c r="G2174" s="5">
        <v>30054</v>
      </c>
      <c r="H2174" s="6">
        <v>0.5567645</v>
      </c>
      <c r="I2174" s="7">
        <v>89.86</v>
      </c>
      <c r="J2174" s="2">
        <v>40.482799999999997</v>
      </c>
      <c r="K2174">
        <v>29</v>
      </c>
      <c r="L2174" s="2">
        <v>54.2</v>
      </c>
    </row>
    <row r="2175" spans="1:12" x14ac:dyDescent="0.25">
      <c r="A2175">
        <v>32751</v>
      </c>
      <c r="B2175" s="2">
        <v>87.825059999999993</v>
      </c>
      <c r="C2175" s="3">
        <v>21107</v>
      </c>
      <c r="D2175" s="4">
        <v>36740</v>
      </c>
      <c r="E2175" t="s">
        <v>6834</v>
      </c>
      <c r="F2175" s="4" t="s">
        <v>6689</v>
      </c>
      <c r="G2175" s="5">
        <v>15362</v>
      </c>
      <c r="H2175" s="6">
        <v>0.52385599999999999</v>
      </c>
      <c r="I2175" s="7">
        <v>95.542000000000002</v>
      </c>
      <c r="J2175" s="2">
        <v>37.125</v>
      </c>
      <c r="K2175">
        <v>16</v>
      </c>
      <c r="L2175" s="2">
        <v>34.299999999999997</v>
      </c>
    </row>
    <row r="2176" spans="1:12" x14ac:dyDescent="0.25">
      <c r="A2176">
        <v>3801</v>
      </c>
      <c r="B2176" s="2">
        <v>87.817340000000002</v>
      </c>
      <c r="C2176" s="3">
        <v>22166</v>
      </c>
      <c r="D2176" s="4">
        <v>14460</v>
      </c>
      <c r="E2176" t="s">
        <v>498</v>
      </c>
      <c r="F2176" s="4" t="s">
        <v>520</v>
      </c>
      <c r="G2176" s="5">
        <v>16861</v>
      </c>
      <c r="H2176" s="6">
        <v>0.54795090000000002</v>
      </c>
      <c r="I2176" s="7">
        <v>91.372</v>
      </c>
      <c r="J2176" s="2">
        <v>43.555599999999998</v>
      </c>
      <c r="K2176">
        <v>18</v>
      </c>
      <c r="L2176" s="2">
        <v>69.599999999999994</v>
      </c>
    </row>
    <row r="2177" spans="1:12" x14ac:dyDescent="0.25">
      <c r="A2177">
        <v>13078</v>
      </c>
      <c r="B2177" s="2">
        <v>87.811530000000005</v>
      </c>
      <c r="C2177" s="3">
        <v>10272</v>
      </c>
      <c r="D2177" s="4">
        <v>45060</v>
      </c>
      <c r="E2177" t="s">
        <v>2497</v>
      </c>
      <c r="F2177" s="4" t="s">
        <v>1280</v>
      </c>
      <c r="G2177" s="5">
        <v>7436</v>
      </c>
      <c r="H2177" s="6">
        <v>0.47613280000000002</v>
      </c>
      <c r="I2177" s="7">
        <v>103.777</v>
      </c>
      <c r="J2177" s="2">
        <v>35.571399999999997</v>
      </c>
      <c r="K2177">
        <v>7</v>
      </c>
    </row>
    <row r="2178" spans="1:12" x14ac:dyDescent="0.25">
      <c r="A2178">
        <v>11971</v>
      </c>
      <c r="B2178" s="2">
        <v>87.80856</v>
      </c>
      <c r="C2178" s="3">
        <v>6375</v>
      </c>
      <c r="D2178" s="4">
        <v>35620</v>
      </c>
      <c r="E2178" t="s">
        <v>2067</v>
      </c>
      <c r="F2178" s="4" t="s">
        <v>1280</v>
      </c>
      <c r="G2178" s="5">
        <v>4938</v>
      </c>
      <c r="H2178" s="6">
        <v>0.38031589999999998</v>
      </c>
      <c r="I2178" s="7">
        <v>120.327</v>
      </c>
      <c r="J2178" s="2">
        <v>27</v>
      </c>
      <c r="K2178">
        <v>1</v>
      </c>
    </row>
    <row r="2179" spans="1:12" x14ac:dyDescent="0.25">
      <c r="A2179">
        <v>70810</v>
      </c>
      <c r="B2179" s="2">
        <v>87.801370000000006</v>
      </c>
      <c r="C2179" s="3">
        <v>37334</v>
      </c>
      <c r="D2179" s="4">
        <v>12940</v>
      </c>
      <c r="E2179" t="s">
        <v>13089</v>
      </c>
      <c r="F2179" s="4" t="s">
        <v>12927</v>
      </c>
      <c r="G2179" s="5">
        <v>25163</v>
      </c>
      <c r="H2179" s="6">
        <v>0.53288559999999996</v>
      </c>
      <c r="I2179" s="7">
        <v>93.953999999999994</v>
      </c>
      <c r="J2179" s="2">
        <v>44.5</v>
      </c>
      <c r="K2179">
        <v>16</v>
      </c>
      <c r="L2179" s="2">
        <v>74.5</v>
      </c>
    </row>
    <row r="2180" spans="1:12" x14ac:dyDescent="0.25">
      <c r="A2180">
        <v>33330</v>
      </c>
      <c r="B2180" s="2">
        <v>87.793170000000003</v>
      </c>
      <c r="C2180" s="3">
        <v>13520</v>
      </c>
      <c r="D2180" s="4">
        <v>33100</v>
      </c>
      <c r="E2180" t="s">
        <v>6877</v>
      </c>
      <c r="F2180" s="4" t="s">
        <v>6689</v>
      </c>
      <c r="G2180" s="5">
        <v>9062</v>
      </c>
      <c r="H2180" s="6">
        <v>0.4196182</v>
      </c>
      <c r="I2180" s="7">
        <v>113.49</v>
      </c>
      <c r="J2180" s="2">
        <v>51.75</v>
      </c>
      <c r="K2180">
        <v>4</v>
      </c>
    </row>
    <row r="2181" spans="1:12" x14ac:dyDescent="0.25">
      <c r="A2181">
        <v>1062</v>
      </c>
      <c r="B2181" s="2">
        <v>87.78913</v>
      </c>
      <c r="C2181" s="3">
        <v>10829</v>
      </c>
      <c r="D2181" s="4">
        <v>44140</v>
      </c>
      <c r="E2181" t="s">
        <v>52</v>
      </c>
      <c r="F2181" s="4" t="s">
        <v>21</v>
      </c>
      <c r="G2181" s="5">
        <v>7808</v>
      </c>
      <c r="H2181" s="6">
        <v>0.55353490000000005</v>
      </c>
      <c r="I2181" s="7">
        <v>90.344999999999999</v>
      </c>
      <c r="J2181" s="2">
        <v>30.5</v>
      </c>
      <c r="K2181">
        <v>14</v>
      </c>
      <c r="L2181" s="2">
        <v>7.7</v>
      </c>
    </row>
    <row r="2182" spans="1:12" x14ac:dyDescent="0.25">
      <c r="A2182">
        <v>68523</v>
      </c>
      <c r="B2182" s="2">
        <v>87.787049999999994</v>
      </c>
      <c r="C2182" s="3">
        <v>1370</v>
      </c>
      <c r="D2182" s="4">
        <v>30700</v>
      </c>
      <c r="E2182" t="s">
        <v>230</v>
      </c>
      <c r="F2182" s="4" t="s">
        <v>12738</v>
      </c>
      <c r="G2182" s="5">
        <v>930</v>
      </c>
      <c r="H2182" s="6">
        <v>0.40816330000000001</v>
      </c>
      <c r="I2182" s="7">
        <v>115.46299999999999</v>
      </c>
      <c r="J2182" s="2">
        <v>51</v>
      </c>
      <c r="K2182">
        <v>1</v>
      </c>
    </row>
    <row r="2183" spans="1:12" x14ac:dyDescent="0.25">
      <c r="A2183">
        <v>77384</v>
      </c>
      <c r="B2183" s="2">
        <v>87.784549999999996</v>
      </c>
      <c r="C2183" s="3">
        <v>12392</v>
      </c>
      <c r="D2183" s="4">
        <v>26420</v>
      </c>
      <c r="E2183" t="s">
        <v>14029</v>
      </c>
      <c r="F2183" s="4" t="s">
        <v>13752</v>
      </c>
      <c r="G2183" s="5">
        <v>9501</v>
      </c>
      <c r="H2183" s="6">
        <v>0.44468999999999997</v>
      </c>
      <c r="I2183" s="7">
        <v>109.111</v>
      </c>
      <c r="J2183" s="2">
        <v>42.8</v>
      </c>
      <c r="K2183">
        <v>5</v>
      </c>
    </row>
    <row r="2184" spans="1:12" x14ac:dyDescent="0.25">
      <c r="A2184">
        <v>8403</v>
      </c>
      <c r="B2184" s="2">
        <v>87.782060000000001</v>
      </c>
      <c r="C2184" s="3">
        <v>1047</v>
      </c>
      <c r="D2184" s="4">
        <v>12100</v>
      </c>
      <c r="E2184" t="s">
        <v>1697</v>
      </c>
      <c r="F2184" s="4" t="s">
        <v>1341</v>
      </c>
      <c r="G2184" s="5">
        <v>952</v>
      </c>
      <c r="H2184" s="6">
        <v>0.41176469999999998</v>
      </c>
      <c r="I2184" s="7">
        <v>114.783</v>
      </c>
    </row>
    <row r="2185" spans="1:12" x14ac:dyDescent="0.25">
      <c r="A2185">
        <v>97231</v>
      </c>
      <c r="B2185" s="2">
        <v>87.78107</v>
      </c>
      <c r="C2185" s="3">
        <v>3842</v>
      </c>
      <c r="D2185" s="4">
        <v>38900</v>
      </c>
      <c r="E2185" t="s">
        <v>765</v>
      </c>
      <c r="F2185" s="4" t="s">
        <v>16170</v>
      </c>
      <c r="G2185" s="5">
        <v>3167</v>
      </c>
      <c r="H2185" s="6">
        <v>0.50805180000000005</v>
      </c>
      <c r="I2185" s="7">
        <v>98.125</v>
      </c>
      <c r="J2185" s="2">
        <v>34.25</v>
      </c>
      <c r="K2185">
        <v>8</v>
      </c>
    </row>
    <row r="2186" spans="1:12" x14ac:dyDescent="0.25">
      <c r="A2186">
        <v>46220</v>
      </c>
      <c r="B2186" s="2">
        <v>87.774199999999993</v>
      </c>
      <c r="C2186" s="3">
        <v>34570</v>
      </c>
      <c r="D2186" s="4">
        <v>26900</v>
      </c>
      <c r="E2186" t="s">
        <v>8839</v>
      </c>
      <c r="F2186" s="4" t="s">
        <v>8800</v>
      </c>
      <c r="G2186" s="5">
        <v>25486</v>
      </c>
      <c r="H2186" s="6">
        <v>0.5938947</v>
      </c>
      <c r="I2186" s="7">
        <v>83.269000000000005</v>
      </c>
      <c r="J2186" s="2">
        <v>38.273800000000001</v>
      </c>
      <c r="K2186">
        <v>84</v>
      </c>
      <c r="L2186" s="2">
        <v>41.3</v>
      </c>
    </row>
    <row r="2187" spans="1:12" x14ac:dyDescent="0.25">
      <c r="A2187">
        <v>1880</v>
      </c>
      <c r="B2187" s="2">
        <v>87.763679999999994</v>
      </c>
      <c r="C2187" s="3">
        <v>25459</v>
      </c>
      <c r="D2187" s="4">
        <v>14460</v>
      </c>
      <c r="E2187" t="s">
        <v>255</v>
      </c>
      <c r="F2187" s="4" t="s">
        <v>21</v>
      </c>
      <c r="G2187" s="5">
        <v>18466</v>
      </c>
      <c r="H2187" s="6">
        <v>0.45567770000000002</v>
      </c>
      <c r="I2187" s="7">
        <v>107.139</v>
      </c>
      <c r="J2187" s="2">
        <v>40.200000000000003</v>
      </c>
      <c r="K2187">
        <v>15</v>
      </c>
      <c r="L2187" s="2">
        <v>52.4</v>
      </c>
    </row>
    <row r="2188" spans="1:12" x14ac:dyDescent="0.25">
      <c r="A2188">
        <v>7012</v>
      </c>
      <c r="B2188" s="2">
        <v>87.757239999999996</v>
      </c>
      <c r="C2188" s="3">
        <v>11817</v>
      </c>
      <c r="D2188" s="4">
        <v>35620</v>
      </c>
      <c r="E2188" t="s">
        <v>1348</v>
      </c>
      <c r="F2188" s="4" t="s">
        <v>1341</v>
      </c>
      <c r="G2188" s="5">
        <v>8449</v>
      </c>
      <c r="H2188" s="6">
        <v>0.4328323</v>
      </c>
      <c r="I2188" s="7">
        <v>111.08</v>
      </c>
      <c r="J2188" s="2">
        <v>20.857099999999999</v>
      </c>
      <c r="K2188">
        <v>7</v>
      </c>
    </row>
    <row r="2189" spans="1:12" x14ac:dyDescent="0.25">
      <c r="A2189">
        <v>22003</v>
      </c>
      <c r="B2189" s="2">
        <v>87.745500000000007</v>
      </c>
      <c r="C2189" s="3">
        <v>59872</v>
      </c>
      <c r="D2189" s="4">
        <v>47900</v>
      </c>
      <c r="E2189" t="s">
        <v>1745</v>
      </c>
      <c r="F2189" s="4" t="s">
        <v>4335</v>
      </c>
      <c r="G2189" s="5">
        <v>40611</v>
      </c>
      <c r="H2189" s="6">
        <v>0.47125159999999999</v>
      </c>
      <c r="I2189" s="7">
        <v>104.42</v>
      </c>
      <c r="J2189" s="2">
        <v>34.621099999999998</v>
      </c>
      <c r="K2189">
        <v>95</v>
      </c>
      <c r="L2189" s="2">
        <v>21.5</v>
      </c>
    </row>
    <row r="2190" spans="1:12" x14ac:dyDescent="0.25">
      <c r="A2190">
        <v>19438</v>
      </c>
      <c r="B2190" s="2">
        <v>87.731769999999997</v>
      </c>
      <c r="C2190" s="3">
        <v>24677</v>
      </c>
      <c r="D2190" s="4">
        <v>37980</v>
      </c>
      <c r="E2190" t="s">
        <v>4260</v>
      </c>
      <c r="F2190" s="4" t="s">
        <v>3003</v>
      </c>
      <c r="G2190" s="5">
        <v>16780</v>
      </c>
      <c r="H2190" s="6">
        <v>0.46555419999999997</v>
      </c>
      <c r="I2190" s="7">
        <v>105.404</v>
      </c>
      <c r="J2190" s="2">
        <v>43</v>
      </c>
      <c r="K2190">
        <v>6</v>
      </c>
    </row>
    <row r="2191" spans="1:12" x14ac:dyDescent="0.25">
      <c r="A2191">
        <v>40023</v>
      </c>
      <c r="B2191" s="2">
        <v>87.727019999999996</v>
      </c>
      <c r="C2191" s="3">
        <v>4598</v>
      </c>
      <c r="D2191" s="4">
        <v>31140</v>
      </c>
      <c r="E2191" t="s">
        <v>7892</v>
      </c>
      <c r="F2191" s="4" t="s">
        <v>7883</v>
      </c>
      <c r="G2191" s="5">
        <v>3073</v>
      </c>
      <c r="H2191" s="6">
        <v>0.46746910000000003</v>
      </c>
      <c r="I2191" s="7">
        <v>105.069</v>
      </c>
      <c r="J2191" s="2">
        <v>59.5</v>
      </c>
      <c r="K2191">
        <v>2</v>
      </c>
    </row>
    <row r="2192" spans="1:12" x14ac:dyDescent="0.25">
      <c r="A2192">
        <v>20135</v>
      </c>
      <c r="B2192" s="2">
        <v>87.725790000000003</v>
      </c>
      <c r="C2192" s="3">
        <v>2959</v>
      </c>
      <c r="D2192" s="4">
        <v>47900</v>
      </c>
      <c r="E2192" t="s">
        <v>4344</v>
      </c>
      <c r="F2192" s="4" t="s">
        <v>4335</v>
      </c>
      <c r="G2192" s="5">
        <v>2026</v>
      </c>
      <c r="H2192" s="6">
        <v>0.3780849</v>
      </c>
      <c r="I2192" s="7">
        <v>120.46899999999999</v>
      </c>
      <c r="J2192" s="2">
        <v>31</v>
      </c>
      <c r="K2192">
        <v>1</v>
      </c>
    </row>
    <row r="2193" spans="1:12" x14ac:dyDescent="0.25">
      <c r="A2193">
        <v>84092</v>
      </c>
      <c r="B2193" s="2">
        <v>87.720789999999994</v>
      </c>
      <c r="C2193" s="3">
        <v>29909</v>
      </c>
      <c r="D2193" s="4">
        <v>41620</v>
      </c>
      <c r="E2193" t="s">
        <v>14880</v>
      </c>
      <c r="F2193" s="4" t="s">
        <v>14851</v>
      </c>
      <c r="G2193" s="5">
        <v>18879</v>
      </c>
      <c r="H2193" s="6">
        <v>0.45730929999999997</v>
      </c>
      <c r="I2193" s="7">
        <v>106.774</v>
      </c>
      <c r="J2193" s="2">
        <v>38.473700000000001</v>
      </c>
      <c r="K2193">
        <v>19</v>
      </c>
      <c r="L2193" s="2">
        <v>42.2</v>
      </c>
    </row>
    <row r="2194" spans="1:12" x14ac:dyDescent="0.25">
      <c r="A2194">
        <v>25103</v>
      </c>
      <c r="B2194" s="2">
        <v>87.716260000000005</v>
      </c>
      <c r="C2194" s="3">
        <v>68</v>
      </c>
      <c r="D2194" s="4">
        <v>16620</v>
      </c>
      <c r="E2194" t="s">
        <v>5261</v>
      </c>
      <c r="F2194" s="4" t="s">
        <v>5144</v>
      </c>
      <c r="G2194" s="5">
        <v>68</v>
      </c>
      <c r="H2194" s="6">
        <v>0.44927539999999999</v>
      </c>
      <c r="I2194" s="7">
        <v>108.155</v>
      </c>
    </row>
    <row r="2195" spans="1:12" x14ac:dyDescent="0.25">
      <c r="A2195">
        <v>28104</v>
      </c>
      <c r="B2195" s="2">
        <v>87.711590000000001</v>
      </c>
      <c r="C2195" s="3">
        <v>30281</v>
      </c>
      <c r="D2195" s="4">
        <v>16740</v>
      </c>
      <c r="E2195" t="s">
        <v>5882</v>
      </c>
      <c r="F2195" s="4" t="s">
        <v>5642</v>
      </c>
      <c r="G2195" s="5">
        <v>19410</v>
      </c>
      <c r="H2195" s="6">
        <v>0.47828549999999997</v>
      </c>
      <c r="I2195" s="7">
        <v>103.125</v>
      </c>
      <c r="J2195" s="2">
        <v>41.384599999999999</v>
      </c>
      <c r="K2195">
        <v>13</v>
      </c>
      <c r="L2195" s="2">
        <v>58.7</v>
      </c>
    </row>
    <row r="2196" spans="1:12" x14ac:dyDescent="0.25">
      <c r="A2196">
        <v>85286</v>
      </c>
      <c r="B2196" s="2">
        <v>87.701059999999998</v>
      </c>
      <c r="C2196" s="3">
        <v>39678</v>
      </c>
      <c r="D2196" s="4">
        <v>38060</v>
      </c>
      <c r="E2196" t="s">
        <v>9046</v>
      </c>
      <c r="F2196" s="4" t="s">
        <v>14962</v>
      </c>
      <c r="G2196" s="5">
        <v>24625</v>
      </c>
      <c r="H2196" s="6">
        <v>0.48881219999999997</v>
      </c>
      <c r="I2196" s="7">
        <v>101.25</v>
      </c>
      <c r="J2196" s="2">
        <v>43.555599999999998</v>
      </c>
      <c r="K2196">
        <v>9</v>
      </c>
    </row>
    <row r="2197" spans="1:12" x14ac:dyDescent="0.25">
      <c r="A2197">
        <v>1522</v>
      </c>
      <c r="B2197" s="2">
        <v>87.694659999999999</v>
      </c>
      <c r="C2197" s="3">
        <v>3038</v>
      </c>
      <c r="D2197" s="4">
        <v>49340</v>
      </c>
      <c r="E2197" t="s">
        <v>175</v>
      </c>
      <c r="F2197" s="4" t="s">
        <v>21</v>
      </c>
      <c r="G2197" s="5">
        <v>2092</v>
      </c>
      <c r="H2197" s="6">
        <v>0.49450549999999999</v>
      </c>
      <c r="I2197" s="7">
        <v>100.255</v>
      </c>
      <c r="J2197" s="2">
        <v>27</v>
      </c>
      <c r="K2197">
        <v>2</v>
      </c>
    </row>
    <row r="2198" spans="1:12" x14ac:dyDescent="0.25">
      <c r="A2198">
        <v>37219</v>
      </c>
      <c r="B2198" s="2">
        <v>87.693910000000002</v>
      </c>
      <c r="C2198" s="3">
        <v>1141</v>
      </c>
      <c r="D2198" s="4">
        <v>34980</v>
      </c>
      <c r="E2198" t="s">
        <v>5777</v>
      </c>
      <c r="F2198" s="4" t="s">
        <v>7348</v>
      </c>
      <c r="G2198" s="5">
        <v>1075</v>
      </c>
      <c r="H2198" s="6">
        <v>0.52837210000000001</v>
      </c>
      <c r="I2198" s="7">
        <v>94.394000000000005</v>
      </c>
      <c r="J2198" s="2">
        <v>32.5</v>
      </c>
      <c r="K2198">
        <v>2</v>
      </c>
    </row>
    <row r="2199" spans="1:12" x14ac:dyDescent="0.25">
      <c r="A2199">
        <v>8848</v>
      </c>
      <c r="B2199" s="2">
        <v>87.692210000000003</v>
      </c>
      <c r="C2199" s="3">
        <v>8359</v>
      </c>
      <c r="D2199" s="4">
        <v>35620</v>
      </c>
      <c r="E2199" t="s">
        <v>226</v>
      </c>
      <c r="F2199" s="4" t="s">
        <v>1341</v>
      </c>
      <c r="G2199" s="5">
        <v>5947</v>
      </c>
      <c r="H2199" s="6">
        <v>0.42283120000000002</v>
      </c>
      <c r="I2199" s="7">
        <v>112.621</v>
      </c>
      <c r="J2199" s="2">
        <v>40.833300000000001</v>
      </c>
      <c r="K2199">
        <v>6</v>
      </c>
    </row>
    <row r="2200" spans="1:12" x14ac:dyDescent="0.25">
      <c r="A2200">
        <v>15237</v>
      </c>
      <c r="B2200" s="2">
        <v>87.683400000000006</v>
      </c>
      <c r="C2200" s="3">
        <v>41733</v>
      </c>
      <c r="D2200" s="4">
        <v>38300</v>
      </c>
      <c r="E2200" t="s">
        <v>3081</v>
      </c>
      <c r="F2200" s="4" t="s">
        <v>3003</v>
      </c>
      <c r="G2200" s="5">
        <v>30938</v>
      </c>
      <c r="H2200" s="6">
        <v>0.50114740000000002</v>
      </c>
      <c r="I2200" s="7">
        <v>99.042000000000002</v>
      </c>
      <c r="J2200" s="2">
        <v>32.911799999999999</v>
      </c>
      <c r="K2200">
        <v>34</v>
      </c>
      <c r="L2200" s="2">
        <v>14.2</v>
      </c>
    </row>
    <row r="2201" spans="1:12" x14ac:dyDescent="0.25">
      <c r="A2201">
        <v>44011</v>
      </c>
      <c r="B2201" s="2">
        <v>87.672520000000006</v>
      </c>
      <c r="C2201" s="3">
        <v>21783</v>
      </c>
      <c r="D2201" s="4">
        <v>17460</v>
      </c>
      <c r="E2201" t="s">
        <v>338</v>
      </c>
      <c r="F2201" s="4" t="s">
        <v>8295</v>
      </c>
      <c r="G2201" s="5">
        <v>14494</v>
      </c>
      <c r="H2201" s="6">
        <v>0.48882300000000001</v>
      </c>
      <c r="I2201" s="7">
        <v>101.161</v>
      </c>
      <c r="J2201" s="2">
        <v>41.5</v>
      </c>
      <c r="K2201">
        <v>14</v>
      </c>
      <c r="L2201" s="2">
        <v>59.3</v>
      </c>
    </row>
    <row r="2202" spans="1:12" x14ac:dyDescent="0.25">
      <c r="A2202">
        <v>22903</v>
      </c>
      <c r="B2202" s="2">
        <v>87.663929999999993</v>
      </c>
      <c r="C2202" s="3">
        <v>39137</v>
      </c>
      <c r="D2202" s="4">
        <v>16820</v>
      </c>
      <c r="E2202" t="s">
        <v>4748</v>
      </c>
      <c r="F2202" s="4" t="s">
        <v>4335</v>
      </c>
      <c r="G2202" s="5">
        <v>21406</v>
      </c>
      <c r="H2202" s="6">
        <v>0.59688870000000005</v>
      </c>
      <c r="I2202" s="7">
        <v>82.379000000000005</v>
      </c>
      <c r="J2202" s="2">
        <v>32.515799999999999</v>
      </c>
      <c r="K2202">
        <v>95</v>
      </c>
      <c r="L2202" s="2">
        <v>13.1</v>
      </c>
    </row>
    <row r="2203" spans="1:12" x14ac:dyDescent="0.25">
      <c r="A2203">
        <v>89311</v>
      </c>
      <c r="B2203" s="2">
        <v>87.658779999999993</v>
      </c>
      <c r="C2203" s="3">
        <v>131</v>
      </c>
      <c r="E2203" t="s">
        <v>5626</v>
      </c>
      <c r="F2203" s="4" t="s">
        <v>15318</v>
      </c>
      <c r="G2203" s="5">
        <v>79</v>
      </c>
      <c r="H2203" s="6">
        <v>0.53749999999999998</v>
      </c>
      <c r="I2203" s="7">
        <v>92.638999999999996</v>
      </c>
    </row>
    <row r="2204" spans="1:12" x14ac:dyDescent="0.25">
      <c r="A2204">
        <v>77406</v>
      </c>
      <c r="B2204" s="2">
        <v>87.652950000000004</v>
      </c>
      <c r="C2204" s="3">
        <v>36022</v>
      </c>
      <c r="D2204" s="4">
        <v>26420</v>
      </c>
      <c r="E2204" t="s">
        <v>99</v>
      </c>
      <c r="F2204" s="4" t="s">
        <v>13752</v>
      </c>
      <c r="G2204" s="5">
        <v>24350</v>
      </c>
      <c r="H2204" s="6">
        <v>0.40673510000000002</v>
      </c>
      <c r="I2204" s="7">
        <v>115.23</v>
      </c>
      <c r="J2204" s="2">
        <v>43.375</v>
      </c>
      <c r="K2204">
        <v>8</v>
      </c>
    </row>
    <row r="2205" spans="1:12" x14ac:dyDescent="0.25">
      <c r="A2205">
        <v>19930</v>
      </c>
      <c r="B2205" s="2">
        <v>87.646640000000005</v>
      </c>
      <c r="C2205" s="3">
        <v>2115</v>
      </c>
      <c r="D2205" s="4">
        <v>41540</v>
      </c>
      <c r="E2205" t="s">
        <v>4317</v>
      </c>
      <c r="F2205" s="4" t="s">
        <v>4311</v>
      </c>
      <c r="G2205" s="5">
        <v>1945</v>
      </c>
      <c r="H2205" s="6">
        <v>0.54830420000000002</v>
      </c>
      <c r="I2205" s="7">
        <v>90.760999999999996</v>
      </c>
      <c r="J2205" s="2">
        <v>49</v>
      </c>
      <c r="K2205">
        <v>2</v>
      </c>
    </row>
    <row r="2206" spans="1:12" x14ac:dyDescent="0.25">
      <c r="A2206">
        <v>11702</v>
      </c>
      <c r="B2206" s="2">
        <v>87.643680000000003</v>
      </c>
      <c r="C2206" s="3">
        <v>14512</v>
      </c>
      <c r="D2206" s="4">
        <v>35620</v>
      </c>
      <c r="E2206" t="s">
        <v>1969</v>
      </c>
      <c r="F2206" s="4" t="s">
        <v>1280</v>
      </c>
      <c r="G2206" s="5">
        <v>10479</v>
      </c>
      <c r="H2206" s="6">
        <v>0.396374</v>
      </c>
      <c r="I2206" s="7">
        <v>117.014</v>
      </c>
      <c r="J2206" s="2">
        <v>34.5</v>
      </c>
      <c r="K2206">
        <v>6</v>
      </c>
    </row>
    <row r="2207" spans="1:12" x14ac:dyDescent="0.25">
      <c r="A2207">
        <v>8873</v>
      </c>
      <c r="B2207" s="2">
        <v>87.632249999999999</v>
      </c>
      <c r="C2207" s="3">
        <v>51722</v>
      </c>
      <c r="D2207" s="4">
        <v>35620</v>
      </c>
      <c r="E2207" t="s">
        <v>444</v>
      </c>
      <c r="F2207" s="4" t="s">
        <v>1341</v>
      </c>
      <c r="G2207" s="5">
        <v>37224</v>
      </c>
      <c r="H2207" s="6">
        <v>0.4597985</v>
      </c>
      <c r="I2207" s="7">
        <v>106.048</v>
      </c>
      <c r="J2207" s="2">
        <v>36.093800000000002</v>
      </c>
      <c r="K2207">
        <v>32</v>
      </c>
      <c r="L2207" s="2">
        <v>28.6</v>
      </c>
    </row>
    <row r="2208" spans="1:12" x14ac:dyDescent="0.25">
      <c r="A2208">
        <v>2071</v>
      </c>
      <c r="B2208" s="2">
        <v>87.623040000000003</v>
      </c>
      <c r="C2208" s="3">
        <v>1911</v>
      </c>
      <c r="D2208" s="4">
        <v>14460</v>
      </c>
      <c r="E2208" t="s">
        <v>306</v>
      </c>
      <c r="F2208" s="4" t="s">
        <v>21</v>
      </c>
      <c r="G2208" s="5">
        <v>1269</v>
      </c>
      <c r="H2208" s="6">
        <v>0.28818899999999997</v>
      </c>
      <c r="I2208" s="7">
        <v>135.68199999999999</v>
      </c>
    </row>
    <row r="2209" spans="1:12" x14ac:dyDescent="0.25">
      <c r="A2209">
        <v>5091</v>
      </c>
      <c r="B2209" s="2">
        <v>87.622060000000005</v>
      </c>
      <c r="C2209" s="3">
        <v>3453</v>
      </c>
      <c r="D2209" s="4">
        <v>17200</v>
      </c>
      <c r="E2209" t="s">
        <v>585</v>
      </c>
      <c r="F2209" s="4" t="s">
        <v>1030</v>
      </c>
      <c r="G2209" s="5">
        <v>2795</v>
      </c>
      <c r="H2209" s="6">
        <v>0.54955279999999995</v>
      </c>
      <c r="I2209" s="7">
        <v>90.510999999999996</v>
      </c>
      <c r="J2209" s="2">
        <v>27.8</v>
      </c>
      <c r="K2209">
        <v>5</v>
      </c>
    </row>
    <row r="2210" spans="1:12" x14ac:dyDescent="0.25">
      <c r="A2210">
        <v>11561</v>
      </c>
      <c r="B2210" s="2">
        <v>87.614559999999997</v>
      </c>
      <c r="C2210" s="3">
        <v>37598</v>
      </c>
      <c r="D2210" s="4">
        <v>35620</v>
      </c>
      <c r="E2210" t="s">
        <v>1949</v>
      </c>
      <c r="F2210" s="4" t="s">
        <v>1280</v>
      </c>
      <c r="G2210" s="5">
        <v>28572</v>
      </c>
      <c r="H2210" s="6">
        <v>0.46858919999999998</v>
      </c>
      <c r="I2210" s="7">
        <v>104.497</v>
      </c>
      <c r="J2210" s="2">
        <v>32</v>
      </c>
      <c r="K2210">
        <v>18</v>
      </c>
      <c r="L2210" s="2">
        <v>11.1</v>
      </c>
    </row>
    <row r="2211" spans="1:12" x14ac:dyDescent="0.25">
      <c r="A2211">
        <v>24060</v>
      </c>
      <c r="B2211" s="2">
        <v>87.602310000000003</v>
      </c>
      <c r="C2211" s="3">
        <v>54145</v>
      </c>
      <c r="D2211" s="4">
        <v>13980</v>
      </c>
      <c r="E2211" t="s">
        <v>4948</v>
      </c>
      <c r="F2211" s="4" t="s">
        <v>4335</v>
      </c>
      <c r="G2211" s="5">
        <v>22587</v>
      </c>
      <c r="H2211" s="6">
        <v>0.60270939999999995</v>
      </c>
      <c r="I2211" s="7">
        <v>81.307000000000002</v>
      </c>
      <c r="J2211" s="2">
        <v>37.2258</v>
      </c>
      <c r="K2211">
        <v>62</v>
      </c>
      <c r="L2211" s="2">
        <v>35</v>
      </c>
    </row>
    <row r="2212" spans="1:12" x14ac:dyDescent="0.25">
      <c r="A2212">
        <v>55435</v>
      </c>
      <c r="B2212" s="2">
        <v>87.594570000000004</v>
      </c>
      <c r="C2212" s="3">
        <v>12637</v>
      </c>
      <c r="D2212" s="4">
        <v>33460</v>
      </c>
      <c r="E2212" t="s">
        <v>10500</v>
      </c>
      <c r="F2212" s="4" t="s">
        <v>10428</v>
      </c>
      <c r="G2212" s="5">
        <v>9807</v>
      </c>
      <c r="H2212" s="6">
        <v>0.56025700000000001</v>
      </c>
      <c r="I2212" s="7">
        <v>88.631</v>
      </c>
      <c r="J2212" s="2">
        <v>37.636400000000002</v>
      </c>
      <c r="K2212">
        <v>11</v>
      </c>
      <c r="L2212" s="2">
        <v>37.1</v>
      </c>
    </row>
    <row r="2213" spans="1:12" x14ac:dyDescent="0.25">
      <c r="A2213">
        <v>70503</v>
      </c>
      <c r="B2213" s="2">
        <v>87.587940000000003</v>
      </c>
      <c r="C2213" s="3">
        <v>29070</v>
      </c>
      <c r="D2213" s="4">
        <v>29180</v>
      </c>
      <c r="E2213" t="s">
        <v>1535</v>
      </c>
      <c r="F2213" s="4" t="s">
        <v>12927</v>
      </c>
      <c r="G2213" s="5">
        <v>17888</v>
      </c>
      <c r="H2213" s="6">
        <v>0.52730730000000003</v>
      </c>
      <c r="I2213" s="7">
        <v>94.298000000000002</v>
      </c>
      <c r="J2213" s="2">
        <v>37.450000000000003</v>
      </c>
      <c r="K2213">
        <v>20</v>
      </c>
      <c r="L2213" s="2">
        <v>36.4</v>
      </c>
    </row>
    <row r="2214" spans="1:12" x14ac:dyDescent="0.25">
      <c r="A2214">
        <v>1095</v>
      </c>
      <c r="B2214" s="2">
        <v>87.581199999999995</v>
      </c>
      <c r="C2214" s="3">
        <v>14435</v>
      </c>
      <c r="D2214" s="4">
        <v>44140</v>
      </c>
      <c r="E2214" t="s">
        <v>73</v>
      </c>
      <c r="F2214" s="4" t="s">
        <v>21</v>
      </c>
      <c r="G2214" s="5">
        <v>10274</v>
      </c>
      <c r="H2214" s="6">
        <v>0.43493920000000003</v>
      </c>
      <c r="I2214" s="7">
        <v>110.221</v>
      </c>
      <c r="J2214" s="2">
        <v>34.769199999999998</v>
      </c>
      <c r="K2214">
        <v>13</v>
      </c>
      <c r="L2214" s="2">
        <v>22.2</v>
      </c>
    </row>
    <row r="2215" spans="1:12" x14ac:dyDescent="0.25">
      <c r="A2215">
        <v>60423</v>
      </c>
      <c r="B2215" s="2">
        <v>87.57405</v>
      </c>
      <c r="C2215" s="3">
        <v>30268</v>
      </c>
      <c r="D2215" s="4">
        <v>16980</v>
      </c>
      <c r="E2215" t="s">
        <v>831</v>
      </c>
      <c r="F2215" s="4" t="s">
        <v>11490</v>
      </c>
      <c r="G2215" s="5">
        <v>19541</v>
      </c>
      <c r="H2215" s="6">
        <v>0.44667889999999999</v>
      </c>
      <c r="I2215" s="7">
        <v>108.137</v>
      </c>
      <c r="J2215" s="2">
        <v>37.1</v>
      </c>
      <c r="K2215">
        <v>10</v>
      </c>
      <c r="L2215" s="2">
        <v>34.200000000000003</v>
      </c>
    </row>
    <row r="2216" spans="1:12" x14ac:dyDescent="0.25">
      <c r="A2216">
        <v>84105</v>
      </c>
      <c r="B2216" s="2">
        <v>87.565669999999997</v>
      </c>
      <c r="C2216" s="3">
        <v>22940</v>
      </c>
      <c r="D2216" s="4">
        <v>41620</v>
      </c>
      <c r="E2216" t="s">
        <v>14892</v>
      </c>
      <c r="F2216" s="4" t="s">
        <v>14851</v>
      </c>
      <c r="G2216" s="5">
        <v>15491</v>
      </c>
      <c r="H2216" s="6">
        <v>0.58920740000000005</v>
      </c>
      <c r="I2216" s="7">
        <v>83.503</v>
      </c>
      <c r="J2216" s="2">
        <v>38.095199999999998</v>
      </c>
      <c r="K2216">
        <v>42</v>
      </c>
      <c r="L2216" s="2">
        <v>40</v>
      </c>
    </row>
    <row r="2217" spans="1:12" x14ac:dyDescent="0.25">
      <c r="A2217">
        <v>55305</v>
      </c>
      <c r="B2217" s="2">
        <v>87.558539999999994</v>
      </c>
      <c r="C2217" s="3">
        <v>18618</v>
      </c>
      <c r="D2217" s="4">
        <v>33460</v>
      </c>
      <c r="E2217" t="s">
        <v>6153</v>
      </c>
      <c r="F2217" s="4" t="s">
        <v>10428</v>
      </c>
      <c r="G2217" s="5">
        <v>14295</v>
      </c>
      <c r="H2217" s="6">
        <v>0.56253500000000001</v>
      </c>
      <c r="I2217" s="7">
        <v>88.090999999999994</v>
      </c>
      <c r="J2217" s="2">
        <v>33.722200000000001</v>
      </c>
      <c r="K2217">
        <v>18</v>
      </c>
      <c r="L2217" s="2">
        <v>17.399999999999999</v>
      </c>
    </row>
    <row r="2218" spans="1:12" x14ac:dyDescent="0.25">
      <c r="A2218">
        <v>48138</v>
      </c>
      <c r="B2218" s="2">
        <v>87.553299999999993</v>
      </c>
      <c r="C2218" s="3">
        <v>10263</v>
      </c>
      <c r="D2218" s="4">
        <v>19820</v>
      </c>
      <c r="E2218" t="s">
        <v>9141</v>
      </c>
      <c r="F2218" s="4" t="s">
        <v>9106</v>
      </c>
      <c r="G2218" s="5">
        <v>7631</v>
      </c>
      <c r="H2218" s="6">
        <v>0.44916139999999999</v>
      </c>
      <c r="I2218" s="7">
        <v>107.66</v>
      </c>
      <c r="J2218" s="2">
        <v>36.6</v>
      </c>
      <c r="K2218">
        <v>15</v>
      </c>
      <c r="L2218" s="2">
        <v>31.1</v>
      </c>
    </row>
    <row r="2219" spans="1:12" x14ac:dyDescent="0.25">
      <c r="A2219">
        <v>80401</v>
      </c>
      <c r="B2219" s="2">
        <v>87.544989999999999</v>
      </c>
      <c r="C2219" s="3">
        <v>39335</v>
      </c>
      <c r="D2219" s="4">
        <v>19740</v>
      </c>
      <c r="E2219" t="s">
        <v>7700</v>
      </c>
      <c r="F2219" s="4" t="s">
        <v>14477</v>
      </c>
      <c r="G2219" s="5">
        <v>27093</v>
      </c>
      <c r="H2219" s="6">
        <v>0.51007599999999997</v>
      </c>
      <c r="I2219" s="7">
        <v>97.131</v>
      </c>
      <c r="J2219" s="2">
        <v>37.6</v>
      </c>
      <c r="K2219">
        <v>35</v>
      </c>
      <c r="L2219" s="2">
        <v>37</v>
      </c>
    </row>
    <row r="2220" spans="1:12" x14ac:dyDescent="0.25">
      <c r="A2220">
        <v>11758</v>
      </c>
      <c r="B2220" s="2">
        <v>87.529120000000006</v>
      </c>
      <c r="C2220" s="3">
        <v>55900</v>
      </c>
      <c r="D2220" s="4">
        <v>35620</v>
      </c>
      <c r="E2220" t="s">
        <v>2007</v>
      </c>
      <c r="F2220" s="4" t="s">
        <v>1280</v>
      </c>
      <c r="G2220" s="5">
        <v>39269</v>
      </c>
      <c r="H2220" s="6">
        <v>0.37103059999999999</v>
      </c>
      <c r="I2220" s="7">
        <v>121.10299999999999</v>
      </c>
      <c r="J2220" s="2">
        <v>37.653799999999997</v>
      </c>
      <c r="K2220">
        <v>26</v>
      </c>
      <c r="L2220" s="2">
        <v>37.200000000000003</v>
      </c>
    </row>
    <row r="2221" spans="1:12" x14ac:dyDescent="0.25">
      <c r="A2221">
        <v>27709</v>
      </c>
      <c r="B2221" s="2">
        <v>87.519559999999998</v>
      </c>
      <c r="C2221" s="3">
        <v>734</v>
      </c>
      <c r="D2221" s="4">
        <v>20500</v>
      </c>
      <c r="E2221" t="s">
        <v>657</v>
      </c>
      <c r="F2221" s="4" t="s">
        <v>5642</v>
      </c>
      <c r="G2221" s="5">
        <v>587</v>
      </c>
      <c r="H2221" s="6">
        <v>0.63095239999999997</v>
      </c>
      <c r="I2221" s="7">
        <v>76.176000000000002</v>
      </c>
      <c r="J2221" s="2">
        <v>41</v>
      </c>
      <c r="K2221">
        <v>2</v>
      </c>
    </row>
    <row r="2222" spans="1:12" x14ac:dyDescent="0.25">
      <c r="A2222">
        <v>53597</v>
      </c>
      <c r="B2222" s="2">
        <v>87.516720000000007</v>
      </c>
      <c r="C2222" s="3">
        <v>17142</v>
      </c>
      <c r="D2222" s="4">
        <v>31540</v>
      </c>
      <c r="E2222" t="s">
        <v>10126</v>
      </c>
      <c r="F2222" s="4" t="s">
        <v>10031</v>
      </c>
      <c r="G2222" s="5">
        <v>11317</v>
      </c>
      <c r="H2222" s="6">
        <v>0.4641689</v>
      </c>
      <c r="I2222" s="7">
        <v>104.968</v>
      </c>
      <c r="J2222" s="2">
        <v>41.7273</v>
      </c>
      <c r="K2222">
        <v>11</v>
      </c>
      <c r="L2222" s="2">
        <v>60.4</v>
      </c>
    </row>
    <row r="2223" spans="1:12" x14ac:dyDescent="0.25">
      <c r="A2223">
        <v>48335</v>
      </c>
      <c r="B2223" s="2">
        <v>87.510019999999997</v>
      </c>
      <c r="C2223" s="3">
        <v>22764</v>
      </c>
      <c r="D2223" s="4">
        <v>19820</v>
      </c>
      <c r="E2223" t="s">
        <v>662</v>
      </c>
      <c r="F2223" s="4" t="s">
        <v>9106</v>
      </c>
      <c r="G2223" s="5">
        <v>16684</v>
      </c>
      <c r="H2223" s="6">
        <v>0.57015280000000002</v>
      </c>
      <c r="I2223" s="7">
        <v>86.632000000000005</v>
      </c>
      <c r="J2223" s="2">
        <v>37.333300000000001</v>
      </c>
      <c r="K2223">
        <v>9</v>
      </c>
    </row>
    <row r="2224" spans="1:12" x14ac:dyDescent="0.25">
      <c r="A2224">
        <v>68154</v>
      </c>
      <c r="B2224" s="2">
        <v>87.502260000000007</v>
      </c>
      <c r="C2224" s="3">
        <v>22656</v>
      </c>
      <c r="D2224" s="4">
        <v>36540</v>
      </c>
      <c r="E2224" t="s">
        <v>6681</v>
      </c>
      <c r="F2224" s="4" t="s">
        <v>12738</v>
      </c>
      <c r="G2224" s="5">
        <v>15763</v>
      </c>
      <c r="H2224" s="6">
        <v>0.55411060000000001</v>
      </c>
      <c r="I2224" s="7">
        <v>89.385999999999996</v>
      </c>
      <c r="J2224" s="2">
        <v>37.791699999999999</v>
      </c>
      <c r="K2224">
        <v>24</v>
      </c>
      <c r="L2224" s="2">
        <v>38.200000000000003</v>
      </c>
    </row>
    <row r="2225" spans="1:12" x14ac:dyDescent="0.25">
      <c r="A2225">
        <v>68362</v>
      </c>
      <c r="B2225" s="2">
        <v>87.498469999999998</v>
      </c>
      <c r="C2225" s="3">
        <v>101</v>
      </c>
      <c r="E2225" t="s">
        <v>12775</v>
      </c>
      <c r="F2225" s="4" t="s">
        <v>12738</v>
      </c>
      <c r="G2225" s="5">
        <v>46</v>
      </c>
      <c r="H2225" s="6">
        <v>4.3478299999999998E-2</v>
      </c>
      <c r="I2225" s="7">
        <v>177.596</v>
      </c>
    </row>
    <row r="2226" spans="1:12" x14ac:dyDescent="0.25">
      <c r="A2226">
        <v>84093</v>
      </c>
      <c r="B2226" s="2">
        <v>87.494739999999993</v>
      </c>
      <c r="C2226" s="3">
        <v>23500</v>
      </c>
      <c r="D2226" s="4">
        <v>41620</v>
      </c>
      <c r="E2226" t="s">
        <v>14880</v>
      </c>
      <c r="F2226" s="4" t="s">
        <v>14851</v>
      </c>
      <c r="G2226" s="5">
        <v>15559</v>
      </c>
      <c r="H2226" s="6">
        <v>0.47862969999999999</v>
      </c>
      <c r="I2226" s="7">
        <v>102.39400000000001</v>
      </c>
      <c r="J2226" s="2">
        <v>37.357100000000003</v>
      </c>
      <c r="K2226">
        <v>14</v>
      </c>
      <c r="L2226" s="2">
        <v>35.9</v>
      </c>
    </row>
    <row r="2227" spans="1:12" x14ac:dyDescent="0.25">
      <c r="A2227">
        <v>60527</v>
      </c>
      <c r="B2227" s="2">
        <v>87.486249999999998</v>
      </c>
      <c r="C2227" s="3">
        <v>28371</v>
      </c>
      <c r="D2227" s="4">
        <v>16980</v>
      </c>
      <c r="E2227" t="s">
        <v>11606</v>
      </c>
      <c r="F2227" s="4" t="s">
        <v>11490</v>
      </c>
      <c r="G2227" s="5">
        <v>19905</v>
      </c>
      <c r="H2227" s="6">
        <v>0.5246421</v>
      </c>
      <c r="I2227" s="7">
        <v>94.424000000000007</v>
      </c>
      <c r="J2227" s="2">
        <v>29.8</v>
      </c>
      <c r="K2227">
        <v>15</v>
      </c>
      <c r="L2227" s="2">
        <v>6.1</v>
      </c>
    </row>
    <row r="2228" spans="1:12" x14ac:dyDescent="0.25">
      <c r="A2228">
        <v>11730</v>
      </c>
      <c r="B2228" s="2">
        <v>87.479209999999995</v>
      </c>
      <c r="C2228" s="3">
        <v>14204</v>
      </c>
      <c r="D2228" s="4">
        <v>35620</v>
      </c>
      <c r="E2228" t="s">
        <v>1990</v>
      </c>
      <c r="F2228" s="4" t="s">
        <v>1280</v>
      </c>
      <c r="G2228" s="5">
        <v>9456</v>
      </c>
      <c r="H2228" s="6">
        <v>0.37961299999999998</v>
      </c>
      <c r="I2228" s="7">
        <v>119.47799999999999</v>
      </c>
      <c r="J2228" s="2">
        <v>41.777799999999999</v>
      </c>
      <c r="K2228">
        <v>9</v>
      </c>
    </row>
    <row r="2229" spans="1:12" x14ac:dyDescent="0.25">
      <c r="A2229">
        <v>99572</v>
      </c>
      <c r="B2229" s="2">
        <v>87.476879999999994</v>
      </c>
      <c r="C2229" s="3">
        <v>323</v>
      </c>
      <c r="E2229" t="s">
        <v>16629</v>
      </c>
      <c r="F2229" s="4" t="s">
        <v>16604</v>
      </c>
      <c r="G2229" s="5">
        <v>300</v>
      </c>
      <c r="H2229" s="6">
        <v>0.40333330000000001</v>
      </c>
      <c r="I2229" s="7">
        <v>115.357</v>
      </c>
      <c r="J2229" s="2">
        <v>39</v>
      </c>
      <c r="K2229">
        <v>1</v>
      </c>
    </row>
    <row r="2230" spans="1:12" x14ac:dyDescent="0.25">
      <c r="A2230">
        <v>48348</v>
      </c>
      <c r="B2230" s="2">
        <v>87.473200000000006</v>
      </c>
      <c r="C2230" s="3">
        <v>23000</v>
      </c>
      <c r="D2230" s="4">
        <v>19820</v>
      </c>
      <c r="E2230" t="s">
        <v>6368</v>
      </c>
      <c r="F2230" s="4" t="s">
        <v>9106</v>
      </c>
      <c r="G2230" s="5">
        <v>15114</v>
      </c>
      <c r="H2230" s="6">
        <v>0.45213370000000003</v>
      </c>
      <c r="I2230" s="7">
        <v>106.92</v>
      </c>
      <c r="J2230" s="2">
        <v>38.5</v>
      </c>
      <c r="K2230">
        <v>6</v>
      </c>
    </row>
    <row r="2231" spans="1:12" x14ac:dyDescent="0.25">
      <c r="A2231">
        <v>32631</v>
      </c>
      <c r="B2231" s="2">
        <v>87.469480000000004</v>
      </c>
      <c r="C2231" s="3">
        <v>416</v>
      </c>
      <c r="D2231" s="4">
        <v>23540</v>
      </c>
      <c r="E2231" t="s">
        <v>6812</v>
      </c>
      <c r="F2231" s="4" t="s">
        <v>6689</v>
      </c>
      <c r="G2231" s="5">
        <v>395</v>
      </c>
      <c r="H2231" s="6">
        <v>0.48860759999999998</v>
      </c>
      <c r="I2231" s="7">
        <v>100.61</v>
      </c>
    </row>
    <row r="2232" spans="1:12" x14ac:dyDescent="0.25">
      <c r="A2232">
        <v>89511</v>
      </c>
      <c r="B2232" s="2">
        <v>87.464889999999997</v>
      </c>
      <c r="C2232" s="3">
        <v>26582</v>
      </c>
      <c r="D2232" s="4">
        <v>39900</v>
      </c>
      <c r="E2232" t="s">
        <v>3485</v>
      </c>
      <c r="F2232" s="4" t="s">
        <v>15318</v>
      </c>
      <c r="G2232" s="5">
        <v>18752</v>
      </c>
      <c r="H2232" s="6">
        <v>0.50778590000000001</v>
      </c>
      <c r="I2232" s="7">
        <v>97.293000000000006</v>
      </c>
      <c r="J2232" s="2">
        <v>43.5</v>
      </c>
      <c r="K2232">
        <v>14</v>
      </c>
      <c r="L2232" s="2">
        <v>69.3</v>
      </c>
    </row>
    <row r="2233" spans="1:12" x14ac:dyDescent="0.25">
      <c r="A2233">
        <v>77429</v>
      </c>
      <c r="B2233" s="2">
        <v>87.449070000000006</v>
      </c>
      <c r="C2233" s="3">
        <v>76436</v>
      </c>
      <c r="D2233" s="4">
        <v>26420</v>
      </c>
      <c r="E2233" t="s">
        <v>12069</v>
      </c>
      <c r="F2233" s="4" t="s">
        <v>13752</v>
      </c>
      <c r="G2233" s="5">
        <v>47372</v>
      </c>
      <c r="H2233" s="6">
        <v>0.45406570000000002</v>
      </c>
      <c r="I2233" s="7">
        <v>106.569</v>
      </c>
      <c r="J2233" s="2">
        <v>46.214300000000001</v>
      </c>
      <c r="K2233">
        <v>14</v>
      </c>
      <c r="L2233" s="2">
        <v>81.7</v>
      </c>
    </row>
    <row r="2234" spans="1:12" x14ac:dyDescent="0.25">
      <c r="A2234">
        <v>5674</v>
      </c>
      <c r="B2234" s="2">
        <v>87.437449999999998</v>
      </c>
      <c r="C2234" s="3">
        <v>1651</v>
      </c>
      <c r="D2234" s="4">
        <v>12740</v>
      </c>
      <c r="E2234" t="s">
        <v>65</v>
      </c>
      <c r="F2234" s="4" t="s">
        <v>1030</v>
      </c>
      <c r="G2234" s="5">
        <v>1212</v>
      </c>
      <c r="H2234" s="6">
        <v>0.5874587</v>
      </c>
      <c r="I2234" s="7">
        <v>83.5</v>
      </c>
    </row>
    <row r="2235" spans="1:12" x14ac:dyDescent="0.25">
      <c r="A2235">
        <v>3580</v>
      </c>
      <c r="B2235" s="2">
        <v>87.436880000000002</v>
      </c>
      <c r="C2235" s="3">
        <v>1421</v>
      </c>
      <c r="D2235" s="4">
        <v>17200</v>
      </c>
      <c r="E2235" t="s">
        <v>610</v>
      </c>
      <c r="F2235" s="4" t="s">
        <v>520</v>
      </c>
      <c r="G2235" s="5">
        <v>1144</v>
      </c>
      <c r="H2235" s="6">
        <v>0.58304199999999995</v>
      </c>
      <c r="I2235" s="7">
        <v>84.218999999999994</v>
      </c>
      <c r="J2235" s="2">
        <v>51</v>
      </c>
      <c r="K2235">
        <v>3</v>
      </c>
    </row>
    <row r="2236" spans="1:12" x14ac:dyDescent="0.25">
      <c r="A2236">
        <v>73013</v>
      </c>
      <c r="B2236" s="2">
        <v>87.429349999999999</v>
      </c>
      <c r="C2236" s="3">
        <v>47166</v>
      </c>
      <c r="D2236" s="4">
        <v>36420</v>
      </c>
      <c r="E2236" t="s">
        <v>5419</v>
      </c>
      <c r="F2236" s="4" t="s">
        <v>13462</v>
      </c>
      <c r="G2236" s="5">
        <v>30297</v>
      </c>
      <c r="H2236" s="6">
        <v>0.53391429999999995</v>
      </c>
      <c r="I2236" s="7">
        <v>92.671999999999997</v>
      </c>
      <c r="J2236" s="2">
        <v>48.631599999999999</v>
      </c>
      <c r="K2236">
        <v>19</v>
      </c>
      <c r="L2236" s="2">
        <v>90.1</v>
      </c>
    </row>
    <row r="2237" spans="1:12" x14ac:dyDescent="0.25">
      <c r="A2237">
        <v>6759</v>
      </c>
      <c r="B2237" s="2">
        <v>87.421099999999996</v>
      </c>
      <c r="C2237" s="3">
        <v>5683</v>
      </c>
      <c r="D2237" s="4">
        <v>45860</v>
      </c>
      <c r="E2237" t="s">
        <v>529</v>
      </c>
      <c r="F2237" s="4" t="s">
        <v>1198</v>
      </c>
      <c r="G2237" s="5">
        <v>4173</v>
      </c>
      <c r="H2237" s="6">
        <v>0.49233349999999998</v>
      </c>
      <c r="I2237" s="7">
        <v>99.847999999999999</v>
      </c>
      <c r="J2237" s="2">
        <v>32.666699999999999</v>
      </c>
      <c r="K2237">
        <v>6</v>
      </c>
    </row>
    <row r="2238" spans="1:12" x14ac:dyDescent="0.25">
      <c r="A2238">
        <v>10591</v>
      </c>
      <c r="B2238" s="2">
        <v>87.416309999999996</v>
      </c>
      <c r="C2238" s="3">
        <v>23037</v>
      </c>
      <c r="D2238" s="4">
        <v>35620</v>
      </c>
      <c r="E2238" t="s">
        <v>1833</v>
      </c>
      <c r="F2238" s="4" t="s">
        <v>1280</v>
      </c>
      <c r="G2238" s="5">
        <v>15899</v>
      </c>
      <c r="H2238" s="6">
        <v>0.50610069999999996</v>
      </c>
      <c r="I2238" s="7">
        <v>97.454999999999998</v>
      </c>
      <c r="J2238" s="2">
        <v>33.869599999999998</v>
      </c>
      <c r="K2238">
        <v>23</v>
      </c>
      <c r="L2238" s="2">
        <v>17.8</v>
      </c>
    </row>
    <row r="2239" spans="1:12" x14ac:dyDescent="0.25">
      <c r="A2239">
        <v>69037</v>
      </c>
      <c r="B2239" s="2">
        <v>87.412490000000005</v>
      </c>
      <c r="C2239" s="3">
        <v>70</v>
      </c>
      <c r="E2239" t="s">
        <v>10831</v>
      </c>
      <c r="F2239" s="4" t="s">
        <v>12738</v>
      </c>
      <c r="G2239" s="5">
        <v>52</v>
      </c>
      <c r="H2239" s="6">
        <v>0.23076920000000001</v>
      </c>
      <c r="I2239" s="7">
        <v>145</v>
      </c>
    </row>
    <row r="2240" spans="1:12" x14ac:dyDescent="0.25">
      <c r="A2240">
        <v>75252</v>
      </c>
      <c r="B2240" s="2">
        <v>87.408069999999995</v>
      </c>
      <c r="C2240" s="3">
        <v>25482</v>
      </c>
      <c r="D2240" s="4">
        <v>19100</v>
      </c>
      <c r="E2240" t="s">
        <v>4091</v>
      </c>
      <c r="F2240" s="4" t="s">
        <v>13752</v>
      </c>
      <c r="G2240" s="5">
        <v>18367</v>
      </c>
      <c r="H2240" s="6">
        <v>0.54559809999999997</v>
      </c>
      <c r="I2240" s="7">
        <v>90.575000000000003</v>
      </c>
      <c r="J2240" s="2">
        <v>41</v>
      </c>
      <c r="K2240">
        <v>10</v>
      </c>
      <c r="L2240" s="2">
        <v>56.5</v>
      </c>
    </row>
    <row r="2241" spans="1:12" x14ac:dyDescent="0.25">
      <c r="A2241">
        <v>55960</v>
      </c>
      <c r="B2241" s="2">
        <v>87.403170000000003</v>
      </c>
      <c r="C2241" s="3">
        <v>3016</v>
      </c>
      <c r="D2241" s="4">
        <v>40340</v>
      </c>
      <c r="E2241" t="s">
        <v>10580</v>
      </c>
      <c r="F2241" s="4" t="s">
        <v>10428</v>
      </c>
      <c r="G2241" s="5">
        <v>2174</v>
      </c>
      <c r="H2241" s="6">
        <v>0.41103450000000002</v>
      </c>
      <c r="I2241" s="7">
        <v>113.828</v>
      </c>
      <c r="J2241" s="2">
        <v>43</v>
      </c>
      <c r="K2241">
        <v>2</v>
      </c>
    </row>
    <row r="2242" spans="1:12" x14ac:dyDescent="0.25">
      <c r="A2242">
        <v>19406</v>
      </c>
      <c r="B2242" s="2">
        <v>87.398529999999994</v>
      </c>
      <c r="C2242" s="3">
        <v>23329</v>
      </c>
      <c r="D2242" s="4">
        <v>37980</v>
      </c>
      <c r="E2242" t="s">
        <v>4252</v>
      </c>
      <c r="F2242" s="4" t="s">
        <v>3003</v>
      </c>
      <c r="G2242" s="5">
        <v>17172</v>
      </c>
      <c r="H2242" s="6">
        <v>0.53965759999999996</v>
      </c>
      <c r="I2242" s="7">
        <v>91.597999999999999</v>
      </c>
      <c r="J2242" s="2">
        <v>39.200000000000003</v>
      </c>
      <c r="K2242">
        <v>20</v>
      </c>
      <c r="L2242" s="2">
        <v>46.2</v>
      </c>
    </row>
    <row r="2243" spans="1:12" x14ac:dyDescent="0.25">
      <c r="A2243">
        <v>89451</v>
      </c>
      <c r="B2243" s="2">
        <v>87.392920000000004</v>
      </c>
      <c r="C2243" s="3">
        <v>8404</v>
      </c>
      <c r="D2243" s="4">
        <v>39900</v>
      </c>
      <c r="E2243" t="s">
        <v>15356</v>
      </c>
      <c r="F2243" s="4" t="s">
        <v>15318</v>
      </c>
      <c r="G2243" s="5">
        <v>6308</v>
      </c>
      <c r="H2243" s="6">
        <v>0.50951170000000001</v>
      </c>
      <c r="I2243" s="7">
        <v>96.805999999999997</v>
      </c>
      <c r="J2243" s="2">
        <v>39.625</v>
      </c>
      <c r="K2243">
        <v>8</v>
      </c>
    </row>
    <row r="2244" spans="1:12" x14ac:dyDescent="0.25">
      <c r="A2244">
        <v>4421</v>
      </c>
      <c r="B2244" s="2">
        <v>87.391270000000006</v>
      </c>
      <c r="C2244" s="3">
        <v>1424</v>
      </c>
      <c r="E2244" t="s">
        <v>824</v>
      </c>
      <c r="F2244" s="4" t="s">
        <v>701</v>
      </c>
      <c r="G2244" s="5">
        <v>554</v>
      </c>
      <c r="H2244" s="6">
        <v>0.61010830000000005</v>
      </c>
      <c r="I2244" s="7">
        <v>79.375</v>
      </c>
      <c r="J2244" s="2">
        <v>37</v>
      </c>
      <c r="K2244">
        <v>1</v>
      </c>
    </row>
    <row r="2245" spans="1:12" x14ac:dyDescent="0.25">
      <c r="A2245">
        <v>95003</v>
      </c>
      <c r="B2245" s="2">
        <v>87.387020000000007</v>
      </c>
      <c r="C2245" s="3">
        <v>24382</v>
      </c>
      <c r="D2245" s="4">
        <v>42100</v>
      </c>
      <c r="E2245" t="s">
        <v>15821</v>
      </c>
      <c r="F2245" s="4" t="s">
        <v>15368</v>
      </c>
      <c r="G2245" s="5">
        <v>17193</v>
      </c>
      <c r="H2245" s="6">
        <v>0.49153720000000001</v>
      </c>
      <c r="I2245" s="7">
        <v>99.855000000000004</v>
      </c>
      <c r="J2245" s="2">
        <v>39.454500000000003</v>
      </c>
      <c r="K2245">
        <v>22</v>
      </c>
      <c r="L2245" s="2">
        <v>47.7</v>
      </c>
    </row>
    <row r="2246" spans="1:12" x14ac:dyDescent="0.25">
      <c r="A2246">
        <v>92101</v>
      </c>
      <c r="B2246" s="2">
        <v>87.375579999999999</v>
      </c>
      <c r="C2246" s="3">
        <v>35893</v>
      </c>
      <c r="D2246" s="4">
        <v>41740</v>
      </c>
      <c r="E2246" t="s">
        <v>14226</v>
      </c>
      <c r="F2246" s="4" t="s">
        <v>15368</v>
      </c>
      <c r="G2246" s="5">
        <v>30645</v>
      </c>
      <c r="H2246" s="6">
        <v>0.53197810000000001</v>
      </c>
      <c r="I2246" s="7">
        <v>92.861999999999995</v>
      </c>
      <c r="J2246" s="2">
        <v>33.034500000000001</v>
      </c>
      <c r="K2246">
        <v>29</v>
      </c>
      <c r="L2246" s="2">
        <v>14.6</v>
      </c>
    </row>
    <row r="2247" spans="1:12" x14ac:dyDescent="0.25">
      <c r="A2247">
        <v>94510</v>
      </c>
      <c r="B2247" s="2">
        <v>87.363669999999999</v>
      </c>
      <c r="C2247" s="3">
        <v>27514</v>
      </c>
      <c r="D2247" s="4">
        <v>46700</v>
      </c>
      <c r="E2247" t="s">
        <v>15767</v>
      </c>
      <c r="F2247" s="4" t="s">
        <v>15368</v>
      </c>
      <c r="G2247" s="5">
        <v>19113</v>
      </c>
      <c r="H2247" s="6">
        <v>0.41191860000000002</v>
      </c>
      <c r="I2247" s="7">
        <v>113.607</v>
      </c>
      <c r="J2247" s="2">
        <v>35.9</v>
      </c>
      <c r="K2247">
        <v>20</v>
      </c>
      <c r="L2247" s="2">
        <v>27.7</v>
      </c>
    </row>
    <row r="2248" spans="1:12" x14ac:dyDescent="0.25">
      <c r="A2248">
        <v>7456</v>
      </c>
      <c r="B2248" s="2">
        <v>87.357169999999996</v>
      </c>
      <c r="C2248" s="3">
        <v>12319</v>
      </c>
      <c r="D2248" s="4">
        <v>35620</v>
      </c>
      <c r="E2248" t="s">
        <v>1437</v>
      </c>
      <c r="F2248" s="4" t="s">
        <v>1341</v>
      </c>
      <c r="G2248" s="5">
        <v>8053</v>
      </c>
      <c r="H2248" s="6">
        <v>0.4207128</v>
      </c>
      <c r="I2248" s="7">
        <v>112.051</v>
      </c>
      <c r="J2248" s="2">
        <v>43.666699999999999</v>
      </c>
      <c r="K2248">
        <v>3</v>
      </c>
    </row>
    <row r="2249" spans="1:12" x14ac:dyDescent="0.25">
      <c r="A2249">
        <v>61874</v>
      </c>
      <c r="B2249" s="2">
        <v>87.354100000000003</v>
      </c>
      <c r="C2249" s="3">
        <v>7504</v>
      </c>
      <c r="D2249" s="4">
        <v>16580</v>
      </c>
      <c r="E2249" t="s">
        <v>101</v>
      </c>
      <c r="F2249" s="4" t="s">
        <v>11490</v>
      </c>
      <c r="G2249" s="5">
        <v>4782</v>
      </c>
      <c r="H2249" s="6">
        <v>0.61028640000000001</v>
      </c>
      <c r="I2249" s="7">
        <v>79.286000000000001</v>
      </c>
      <c r="J2249" s="2">
        <v>33</v>
      </c>
      <c r="K2249">
        <v>7</v>
      </c>
    </row>
    <row r="2250" spans="1:12" x14ac:dyDescent="0.25">
      <c r="A2250">
        <v>3053</v>
      </c>
      <c r="B2250" s="2">
        <v>87.349109999999996</v>
      </c>
      <c r="C2250" s="3">
        <v>23884</v>
      </c>
      <c r="D2250" s="4">
        <v>14460</v>
      </c>
      <c r="E2250" t="s">
        <v>530</v>
      </c>
      <c r="F2250" s="4" t="s">
        <v>520</v>
      </c>
      <c r="G2250" s="5">
        <v>16052</v>
      </c>
      <c r="H2250" s="6">
        <v>0.4345253</v>
      </c>
      <c r="I2250" s="7">
        <v>109.658</v>
      </c>
      <c r="J2250" s="2">
        <v>37.2727</v>
      </c>
      <c r="K2250">
        <v>11</v>
      </c>
      <c r="L2250" s="2">
        <v>35.200000000000003</v>
      </c>
    </row>
    <row r="2251" spans="1:12" x14ac:dyDescent="0.25">
      <c r="A2251">
        <v>91784</v>
      </c>
      <c r="B2251" s="2">
        <v>87.340829999999997</v>
      </c>
      <c r="C2251" s="3">
        <v>26034</v>
      </c>
      <c r="D2251" s="4">
        <v>40140</v>
      </c>
      <c r="E2251" t="s">
        <v>8937</v>
      </c>
      <c r="F2251" s="4" t="s">
        <v>15368</v>
      </c>
      <c r="G2251" s="5">
        <v>18568</v>
      </c>
      <c r="H2251" s="6">
        <v>0.40989880000000001</v>
      </c>
      <c r="I2251" s="7">
        <v>113.908</v>
      </c>
      <c r="J2251" s="2">
        <v>36.375</v>
      </c>
      <c r="K2251">
        <v>8</v>
      </c>
    </row>
    <row r="2252" spans="1:12" x14ac:dyDescent="0.25">
      <c r="A2252">
        <v>67235</v>
      </c>
      <c r="B2252" s="2">
        <v>87.334500000000006</v>
      </c>
      <c r="C2252" s="3">
        <v>12501</v>
      </c>
      <c r="D2252" s="4">
        <v>48620</v>
      </c>
      <c r="E2252" t="s">
        <v>12626</v>
      </c>
      <c r="F2252" s="4" t="s">
        <v>12494</v>
      </c>
      <c r="G2252" s="5">
        <v>7888</v>
      </c>
      <c r="H2252" s="6">
        <v>0.46944730000000001</v>
      </c>
      <c r="I2252" s="7">
        <v>103.61499999999999</v>
      </c>
      <c r="J2252" s="2">
        <v>46.6</v>
      </c>
      <c r="K2252">
        <v>5</v>
      </c>
    </row>
    <row r="2253" spans="1:12" x14ac:dyDescent="0.25">
      <c r="A2253">
        <v>12151</v>
      </c>
      <c r="B2253" s="2">
        <v>87.332480000000004</v>
      </c>
      <c r="C2253" s="3">
        <v>684</v>
      </c>
      <c r="D2253" s="4">
        <v>10580</v>
      </c>
      <c r="E2253" t="s">
        <v>2155</v>
      </c>
      <c r="F2253" s="4" t="s">
        <v>1280</v>
      </c>
      <c r="G2253" s="5">
        <v>550</v>
      </c>
      <c r="H2253" s="6">
        <v>0.54083479999999995</v>
      </c>
      <c r="I2253" s="7">
        <v>91.25</v>
      </c>
      <c r="J2253" s="2">
        <v>56.333300000000001</v>
      </c>
      <c r="K2253">
        <v>3</v>
      </c>
    </row>
    <row r="2254" spans="1:12" x14ac:dyDescent="0.25">
      <c r="A2254">
        <v>11705</v>
      </c>
      <c r="B2254" s="2">
        <v>87.331140000000005</v>
      </c>
      <c r="C2254" s="3">
        <v>7571</v>
      </c>
      <c r="D2254" s="4">
        <v>35620</v>
      </c>
      <c r="E2254" t="s">
        <v>1972</v>
      </c>
      <c r="F2254" s="4" t="s">
        <v>1280</v>
      </c>
      <c r="G2254" s="5">
        <v>5034</v>
      </c>
      <c r="H2254" s="6">
        <v>0.45799400000000001</v>
      </c>
      <c r="I2254" s="7">
        <v>105.556</v>
      </c>
      <c r="J2254" s="2">
        <v>56.666699999999999</v>
      </c>
      <c r="K2254">
        <v>3</v>
      </c>
    </row>
    <row r="2255" spans="1:12" x14ac:dyDescent="0.25">
      <c r="A2255">
        <v>46530</v>
      </c>
      <c r="B2255" s="2">
        <v>87.325149999999994</v>
      </c>
      <c r="C2255" s="3">
        <v>29931</v>
      </c>
      <c r="D2255" s="4">
        <v>43780</v>
      </c>
      <c r="E2255" t="s">
        <v>8873</v>
      </c>
      <c r="F2255" s="4" t="s">
        <v>8800</v>
      </c>
      <c r="G2255" s="5">
        <v>19951</v>
      </c>
      <c r="H2255" s="6">
        <v>0.48934889999999998</v>
      </c>
      <c r="I2255" s="7">
        <v>100.137</v>
      </c>
      <c r="J2255" s="2">
        <v>34.466700000000003</v>
      </c>
      <c r="K2255">
        <v>15</v>
      </c>
      <c r="L2255" s="2">
        <v>20.7</v>
      </c>
    </row>
    <row r="2256" spans="1:12" x14ac:dyDescent="0.25">
      <c r="A2256">
        <v>33704</v>
      </c>
      <c r="B2256" s="2">
        <v>87.317409999999995</v>
      </c>
      <c r="C2256" s="3">
        <v>16562</v>
      </c>
      <c r="D2256" s="4">
        <v>45300</v>
      </c>
      <c r="E2256" t="s">
        <v>3400</v>
      </c>
      <c r="F2256" s="4" t="s">
        <v>6689</v>
      </c>
      <c r="G2256" s="5">
        <v>12456</v>
      </c>
      <c r="H2256" s="6">
        <v>0.51336599999999999</v>
      </c>
      <c r="I2256" s="7">
        <v>95.938000000000002</v>
      </c>
      <c r="J2256" s="2">
        <v>34.714300000000001</v>
      </c>
      <c r="K2256">
        <v>21</v>
      </c>
      <c r="L2256" s="2">
        <v>21.9</v>
      </c>
    </row>
    <row r="2257" spans="1:12" x14ac:dyDescent="0.25">
      <c r="A2257">
        <v>10603</v>
      </c>
      <c r="B2257" s="2">
        <v>87.311530000000005</v>
      </c>
      <c r="C2257" s="3">
        <v>17923</v>
      </c>
      <c r="D2257" s="4">
        <v>35620</v>
      </c>
      <c r="E2257" t="s">
        <v>1839</v>
      </c>
      <c r="F2257" s="4" t="s">
        <v>1280</v>
      </c>
      <c r="G2257" s="5">
        <v>12121</v>
      </c>
      <c r="H2257" s="6">
        <v>0.47702329999999998</v>
      </c>
      <c r="I2257" s="7">
        <v>102.17700000000001</v>
      </c>
      <c r="J2257" s="2">
        <v>34.909100000000002</v>
      </c>
      <c r="K2257">
        <v>11</v>
      </c>
      <c r="L2257" s="2">
        <v>22.9</v>
      </c>
    </row>
    <row r="2258" spans="1:12" x14ac:dyDescent="0.25">
      <c r="A2258">
        <v>1938</v>
      </c>
      <c r="B2258" s="2">
        <v>87.306229999999999</v>
      </c>
      <c r="C2258" s="3">
        <v>13479</v>
      </c>
      <c r="D2258" s="4">
        <v>14460</v>
      </c>
      <c r="E2258" t="s">
        <v>270</v>
      </c>
      <c r="F2258" s="4" t="s">
        <v>21</v>
      </c>
      <c r="G2258" s="5">
        <v>10013</v>
      </c>
      <c r="H2258" s="6">
        <v>0.48631920000000001</v>
      </c>
      <c r="I2258" s="7">
        <v>100.5</v>
      </c>
      <c r="J2258" s="2">
        <v>37.307699999999997</v>
      </c>
      <c r="K2258">
        <v>13</v>
      </c>
      <c r="L2258" s="2">
        <v>35.6</v>
      </c>
    </row>
    <row r="2259" spans="1:12" x14ac:dyDescent="0.25">
      <c r="A2259">
        <v>34202</v>
      </c>
      <c r="B2259" s="2">
        <v>87.300349999999995</v>
      </c>
      <c r="C2259" s="3">
        <v>20451</v>
      </c>
      <c r="D2259" s="4">
        <v>35840</v>
      </c>
      <c r="E2259" t="s">
        <v>6970</v>
      </c>
      <c r="F2259" s="4" t="s">
        <v>6689</v>
      </c>
      <c r="G2259" s="5">
        <v>14520</v>
      </c>
      <c r="H2259" s="6">
        <v>0.50984850000000004</v>
      </c>
      <c r="I2259" s="7">
        <v>96.409000000000006</v>
      </c>
      <c r="J2259" s="2">
        <v>41.75</v>
      </c>
      <c r="K2259">
        <v>4</v>
      </c>
    </row>
    <row r="2260" spans="1:12" x14ac:dyDescent="0.25">
      <c r="A2260">
        <v>1747</v>
      </c>
      <c r="B2260" s="2">
        <v>87.295910000000006</v>
      </c>
      <c r="C2260" s="3">
        <v>5934</v>
      </c>
      <c r="D2260" s="4">
        <v>49340</v>
      </c>
      <c r="E2260" t="s">
        <v>220</v>
      </c>
      <c r="F2260" s="4" t="s">
        <v>21</v>
      </c>
      <c r="G2260" s="5">
        <v>4027</v>
      </c>
      <c r="H2260" s="6">
        <v>0.40491559999999999</v>
      </c>
      <c r="I2260" s="7">
        <v>114.53700000000001</v>
      </c>
      <c r="J2260" s="2">
        <v>43.5</v>
      </c>
      <c r="K2260">
        <v>2</v>
      </c>
    </row>
    <row r="2261" spans="1:12" x14ac:dyDescent="0.25">
      <c r="A2261">
        <v>32605</v>
      </c>
      <c r="B2261" s="2">
        <v>87.291049999999998</v>
      </c>
      <c r="C2261" s="3">
        <v>23162</v>
      </c>
      <c r="D2261" s="4">
        <v>23540</v>
      </c>
      <c r="E2261" t="s">
        <v>2793</v>
      </c>
      <c r="F2261" s="4" t="s">
        <v>6689</v>
      </c>
      <c r="G2261" s="5">
        <v>16316</v>
      </c>
      <c r="H2261" s="6">
        <v>0.56425820000000004</v>
      </c>
      <c r="I2261" s="7">
        <v>87</v>
      </c>
      <c r="J2261" s="2">
        <v>39.909100000000002</v>
      </c>
      <c r="K2261">
        <v>33</v>
      </c>
      <c r="L2261" s="2">
        <v>50.4</v>
      </c>
    </row>
    <row r="2262" spans="1:12" x14ac:dyDescent="0.25">
      <c r="A2262">
        <v>10920</v>
      </c>
      <c r="B2262" s="2">
        <v>87.285730000000001</v>
      </c>
      <c r="C2262" s="3">
        <v>8682</v>
      </c>
      <c r="D2262" s="4">
        <v>35620</v>
      </c>
      <c r="E2262" t="s">
        <v>1853</v>
      </c>
      <c r="F2262" s="4" t="s">
        <v>1280</v>
      </c>
      <c r="G2262" s="5">
        <v>5912</v>
      </c>
      <c r="H2262" s="6">
        <v>0.45771309999999998</v>
      </c>
      <c r="I2262" s="7">
        <v>105.407</v>
      </c>
      <c r="J2262" s="2">
        <v>37.666699999999999</v>
      </c>
      <c r="K2262">
        <v>3</v>
      </c>
    </row>
    <row r="2263" spans="1:12" x14ac:dyDescent="0.25">
      <c r="A2263">
        <v>16870</v>
      </c>
      <c r="B2263" s="2">
        <v>87.283280000000005</v>
      </c>
      <c r="C2263" s="3">
        <v>6620</v>
      </c>
      <c r="D2263" s="4">
        <v>44300</v>
      </c>
      <c r="E2263" t="s">
        <v>3631</v>
      </c>
      <c r="F2263" s="4" t="s">
        <v>3003</v>
      </c>
      <c r="G2263" s="5">
        <v>4317</v>
      </c>
      <c r="H2263" s="6">
        <v>0.49768410000000002</v>
      </c>
      <c r="I2263" s="7">
        <v>98.49</v>
      </c>
      <c r="J2263" s="2">
        <v>35.6</v>
      </c>
      <c r="K2263">
        <v>5</v>
      </c>
    </row>
    <row r="2264" spans="1:12" x14ac:dyDescent="0.25">
      <c r="A2264">
        <v>21028</v>
      </c>
      <c r="B2264" s="2">
        <v>87.281620000000004</v>
      </c>
      <c r="C2264" s="3">
        <v>3648</v>
      </c>
      <c r="D2264" s="4">
        <v>12580</v>
      </c>
      <c r="E2264" t="s">
        <v>2841</v>
      </c>
      <c r="F2264" s="4" t="s">
        <v>4361</v>
      </c>
      <c r="G2264" s="5">
        <v>2576</v>
      </c>
      <c r="H2264" s="6">
        <v>0.3857198</v>
      </c>
      <c r="I2264" s="7">
        <v>117.738</v>
      </c>
      <c r="J2264" s="2">
        <v>29</v>
      </c>
      <c r="K2264">
        <v>1</v>
      </c>
    </row>
    <row r="2265" spans="1:12" x14ac:dyDescent="0.25">
      <c r="A2265">
        <v>94044</v>
      </c>
      <c r="B2265" s="2">
        <v>87.274450000000002</v>
      </c>
      <c r="C2265" s="3">
        <v>38416</v>
      </c>
      <c r="D2265" s="4">
        <v>41860</v>
      </c>
      <c r="E2265" t="s">
        <v>15756</v>
      </c>
      <c r="F2265" s="4" t="s">
        <v>15368</v>
      </c>
      <c r="G2265" s="5">
        <v>27372</v>
      </c>
      <c r="H2265" s="6">
        <v>0.40770099999999998</v>
      </c>
      <c r="I2265" s="7">
        <v>113.91800000000001</v>
      </c>
      <c r="J2265" s="2">
        <v>36.15</v>
      </c>
      <c r="K2265">
        <v>40</v>
      </c>
      <c r="L2265" s="2">
        <v>29.1</v>
      </c>
    </row>
    <row r="2266" spans="1:12" x14ac:dyDescent="0.25">
      <c r="A2266">
        <v>90703</v>
      </c>
      <c r="B2266" s="2">
        <v>87.259379999999993</v>
      </c>
      <c r="C2266" s="3">
        <v>50069</v>
      </c>
      <c r="D2266" s="4">
        <v>31080</v>
      </c>
      <c r="E2266" t="s">
        <v>15395</v>
      </c>
      <c r="F2266" s="4" t="s">
        <v>15368</v>
      </c>
      <c r="G2266" s="5">
        <v>35622</v>
      </c>
      <c r="H2266" s="6">
        <v>0.48582340000000002</v>
      </c>
      <c r="I2266" s="7">
        <v>100.404</v>
      </c>
      <c r="J2266" s="2">
        <v>34.133299999999998</v>
      </c>
      <c r="K2266">
        <v>15</v>
      </c>
      <c r="L2266" s="2">
        <v>18.899999999999999</v>
      </c>
    </row>
    <row r="2267" spans="1:12" x14ac:dyDescent="0.25">
      <c r="A2267">
        <v>8854</v>
      </c>
      <c r="B2267" s="2">
        <v>87.242500000000007</v>
      </c>
      <c r="C2267" s="3">
        <v>57599</v>
      </c>
      <c r="D2267" s="4">
        <v>35620</v>
      </c>
      <c r="E2267" t="s">
        <v>1770</v>
      </c>
      <c r="F2267" s="4" t="s">
        <v>1341</v>
      </c>
      <c r="G2267" s="5">
        <v>34958</v>
      </c>
      <c r="H2267" s="6">
        <v>0.48554019999999998</v>
      </c>
      <c r="I2267" s="7">
        <v>100.398</v>
      </c>
      <c r="J2267" s="2">
        <v>32.875</v>
      </c>
      <c r="K2267">
        <v>24</v>
      </c>
      <c r="L2267" s="2">
        <v>14.1</v>
      </c>
    </row>
    <row r="2268" spans="1:12" x14ac:dyDescent="0.25">
      <c r="A2268">
        <v>10541</v>
      </c>
      <c r="B2268" s="2">
        <v>87.229839999999996</v>
      </c>
      <c r="C2268" s="3">
        <v>26354</v>
      </c>
      <c r="D2268" s="4">
        <v>35620</v>
      </c>
      <c r="E2268" t="s">
        <v>1815</v>
      </c>
      <c r="F2268" s="4" t="s">
        <v>1280</v>
      </c>
      <c r="G2268" s="5">
        <v>17915</v>
      </c>
      <c r="H2268" s="6">
        <v>0.39112479999999999</v>
      </c>
      <c r="I2268" s="7">
        <v>116.679</v>
      </c>
      <c r="J2268" s="2">
        <v>32.5</v>
      </c>
      <c r="K2268">
        <v>8</v>
      </c>
    </row>
    <row r="2269" spans="1:12" x14ac:dyDescent="0.25">
      <c r="A2269">
        <v>81024</v>
      </c>
      <c r="B2269" s="2">
        <v>87.225530000000006</v>
      </c>
      <c r="C2269" s="3">
        <v>97</v>
      </c>
      <c r="E2269" t="s">
        <v>14568</v>
      </c>
      <c r="F2269" s="4" t="s">
        <v>14477</v>
      </c>
      <c r="G2269" s="5">
        <v>63</v>
      </c>
      <c r="H2269" s="6">
        <v>0.41269840000000002</v>
      </c>
      <c r="I2269" s="7">
        <v>112.917</v>
      </c>
    </row>
    <row r="2270" spans="1:12" x14ac:dyDescent="0.25">
      <c r="A2270">
        <v>6794</v>
      </c>
      <c r="B2270" s="2">
        <v>87.225229999999996</v>
      </c>
      <c r="C2270" s="3">
        <v>1495</v>
      </c>
      <c r="D2270" s="4">
        <v>45860</v>
      </c>
      <c r="E2270" t="s">
        <v>1329</v>
      </c>
      <c r="F2270" s="4" t="s">
        <v>1198</v>
      </c>
      <c r="G2270" s="5">
        <v>1215</v>
      </c>
      <c r="H2270" s="6">
        <v>0.54567900000000003</v>
      </c>
      <c r="I2270" s="7">
        <v>89.875</v>
      </c>
    </row>
    <row r="2271" spans="1:12" x14ac:dyDescent="0.25">
      <c r="A2271">
        <v>87008</v>
      </c>
      <c r="B2271" s="2">
        <v>87.224410000000006</v>
      </c>
      <c r="C2271" s="3">
        <v>3111</v>
      </c>
      <c r="D2271" s="4">
        <v>10740</v>
      </c>
      <c r="E2271" t="s">
        <v>15130</v>
      </c>
      <c r="F2271" s="4" t="s">
        <v>15124</v>
      </c>
      <c r="G2271" s="5">
        <v>2234</v>
      </c>
      <c r="H2271" s="6">
        <v>0.55302010000000001</v>
      </c>
      <c r="I2271" s="7">
        <v>88.597999999999999</v>
      </c>
      <c r="J2271" s="2">
        <v>61.5</v>
      </c>
      <c r="K2271">
        <v>2</v>
      </c>
    </row>
    <row r="2272" spans="1:12" x14ac:dyDescent="0.25">
      <c r="A2272">
        <v>22958</v>
      </c>
      <c r="B2272" s="2">
        <v>87.223510000000005</v>
      </c>
      <c r="C2272" s="3">
        <v>1828</v>
      </c>
      <c r="D2272" s="4">
        <v>16820</v>
      </c>
      <c r="E2272" t="s">
        <v>4763</v>
      </c>
      <c r="F2272" s="4" t="s">
        <v>4335</v>
      </c>
      <c r="G2272" s="5">
        <v>1470</v>
      </c>
      <c r="H2272" s="6">
        <v>0.51496600000000003</v>
      </c>
      <c r="I2272" s="7">
        <v>95.167000000000002</v>
      </c>
      <c r="J2272" s="2">
        <v>46.333300000000001</v>
      </c>
      <c r="K2272">
        <v>3</v>
      </c>
    </row>
    <row r="2273" spans="1:12" x14ac:dyDescent="0.25">
      <c r="A2273">
        <v>32779</v>
      </c>
      <c r="B2273" s="2">
        <v>87.218180000000004</v>
      </c>
      <c r="C2273" s="3">
        <v>30188</v>
      </c>
      <c r="D2273" s="4">
        <v>36740</v>
      </c>
      <c r="E2273" t="s">
        <v>5966</v>
      </c>
      <c r="F2273" s="4" t="s">
        <v>6689</v>
      </c>
      <c r="G2273" s="5">
        <v>20841</v>
      </c>
      <c r="H2273" s="6">
        <v>0.51866420000000002</v>
      </c>
      <c r="I2273" s="7">
        <v>94.521000000000001</v>
      </c>
      <c r="J2273" s="2">
        <v>33.571399999999997</v>
      </c>
      <c r="K2273">
        <v>14</v>
      </c>
      <c r="L2273" s="2">
        <v>16.7</v>
      </c>
    </row>
    <row r="2274" spans="1:12" x14ac:dyDescent="0.25">
      <c r="A2274">
        <v>27408</v>
      </c>
      <c r="B2274" s="2">
        <v>87.210030000000003</v>
      </c>
      <c r="C2274" s="3">
        <v>18038</v>
      </c>
      <c r="D2274" s="4">
        <v>24660</v>
      </c>
      <c r="E2274" t="s">
        <v>1180</v>
      </c>
      <c r="F2274" s="4" t="s">
        <v>5642</v>
      </c>
      <c r="G2274" s="5">
        <v>13184</v>
      </c>
      <c r="H2274" s="6">
        <v>0.56962979999999996</v>
      </c>
      <c r="I2274" s="7">
        <v>85.706000000000003</v>
      </c>
      <c r="J2274" s="2">
        <v>34.434800000000003</v>
      </c>
      <c r="K2274">
        <v>23</v>
      </c>
      <c r="L2274" s="2">
        <v>20.5</v>
      </c>
    </row>
    <row r="2275" spans="1:12" x14ac:dyDescent="0.25">
      <c r="A2275">
        <v>32550</v>
      </c>
      <c r="B2275" s="2">
        <v>87.205510000000004</v>
      </c>
      <c r="C2275" s="3">
        <v>6702</v>
      </c>
      <c r="D2275" s="4">
        <v>18880</v>
      </c>
      <c r="E2275" t="s">
        <v>6793</v>
      </c>
      <c r="F2275" s="4" t="s">
        <v>6689</v>
      </c>
      <c r="G2275" s="5">
        <v>5712</v>
      </c>
      <c r="H2275" s="6">
        <v>0.48188340000000002</v>
      </c>
      <c r="I2275" s="7">
        <v>100.833</v>
      </c>
      <c r="J2275" s="2">
        <v>59</v>
      </c>
      <c r="K2275">
        <v>1</v>
      </c>
    </row>
    <row r="2276" spans="1:12" x14ac:dyDescent="0.25">
      <c r="A2276">
        <v>28374</v>
      </c>
      <c r="B2276" s="2">
        <v>87.200819999999993</v>
      </c>
      <c r="C2276" s="3">
        <v>16815</v>
      </c>
      <c r="D2276" s="4">
        <v>38240</v>
      </c>
      <c r="E2276" t="s">
        <v>5930</v>
      </c>
      <c r="F2276" s="4" t="s">
        <v>5642</v>
      </c>
      <c r="G2276" s="5">
        <v>13861</v>
      </c>
      <c r="H2276" s="6">
        <v>0.54325089999999998</v>
      </c>
      <c r="I2276" s="7">
        <v>90.195999999999998</v>
      </c>
      <c r="J2276" s="2">
        <v>41</v>
      </c>
      <c r="K2276">
        <v>7</v>
      </c>
    </row>
    <row r="2277" spans="1:12" x14ac:dyDescent="0.25">
      <c r="A2277">
        <v>12533</v>
      </c>
      <c r="B2277" s="2">
        <v>87.193380000000005</v>
      </c>
      <c r="C2277" s="3">
        <v>25936</v>
      </c>
      <c r="D2277" s="4">
        <v>35620</v>
      </c>
      <c r="E2277" t="s">
        <v>2271</v>
      </c>
      <c r="F2277" s="4" t="s">
        <v>1280</v>
      </c>
      <c r="G2277" s="5">
        <v>17253</v>
      </c>
      <c r="H2277" s="6">
        <v>0.40494960000000002</v>
      </c>
      <c r="I2277" s="7">
        <v>114.071</v>
      </c>
      <c r="J2277" s="2">
        <v>48</v>
      </c>
      <c r="K2277">
        <v>11</v>
      </c>
      <c r="L2277" s="2">
        <v>88</v>
      </c>
    </row>
    <row r="2278" spans="1:12" x14ac:dyDescent="0.25">
      <c r="A2278">
        <v>3462</v>
      </c>
      <c r="B2278" s="2">
        <v>87.188929999999999</v>
      </c>
      <c r="C2278" s="3">
        <v>1799</v>
      </c>
      <c r="D2278" s="4">
        <v>28300</v>
      </c>
      <c r="E2278" t="s">
        <v>603</v>
      </c>
      <c r="F2278" s="4" t="s">
        <v>520</v>
      </c>
      <c r="G2278" s="5">
        <v>1338</v>
      </c>
      <c r="H2278" s="6">
        <v>0.51046340000000001</v>
      </c>
      <c r="I2278" s="7">
        <v>95.781000000000006</v>
      </c>
      <c r="J2278" s="2">
        <v>33.666699999999999</v>
      </c>
      <c r="K2278">
        <v>3</v>
      </c>
    </row>
    <row r="2279" spans="1:12" x14ac:dyDescent="0.25">
      <c r="A2279">
        <v>1879</v>
      </c>
      <c r="B2279" s="2">
        <v>87.186679999999996</v>
      </c>
      <c r="C2279" s="3">
        <v>11866</v>
      </c>
      <c r="D2279" s="4">
        <v>14460</v>
      </c>
      <c r="E2279" t="s">
        <v>254</v>
      </c>
      <c r="F2279" s="4" t="s">
        <v>21</v>
      </c>
      <c r="G2279" s="5">
        <v>8152</v>
      </c>
      <c r="H2279" s="6">
        <v>0.39727709999999999</v>
      </c>
      <c r="I2279" s="7">
        <v>115.331</v>
      </c>
      <c r="J2279" s="2">
        <v>37.666699999999999</v>
      </c>
      <c r="K2279">
        <v>3</v>
      </c>
    </row>
    <row r="2280" spans="1:12" x14ac:dyDescent="0.25">
      <c r="A2280">
        <v>90503</v>
      </c>
      <c r="B2280" s="2">
        <v>87.177030000000002</v>
      </c>
      <c r="C2280" s="3">
        <v>45518</v>
      </c>
      <c r="D2280" s="4">
        <v>31080</v>
      </c>
      <c r="E2280" t="s">
        <v>15388</v>
      </c>
      <c r="F2280" s="4" t="s">
        <v>15368</v>
      </c>
      <c r="G2280" s="5">
        <v>32060</v>
      </c>
      <c r="H2280" s="6">
        <v>0.49937619999999999</v>
      </c>
      <c r="I2280" s="7">
        <v>97.686000000000007</v>
      </c>
      <c r="J2280" s="2">
        <v>36.7667</v>
      </c>
      <c r="K2280">
        <v>30</v>
      </c>
      <c r="L2280" s="2">
        <v>32.299999999999997</v>
      </c>
    </row>
    <row r="2281" spans="1:12" x14ac:dyDescent="0.25">
      <c r="A2281">
        <v>6023</v>
      </c>
      <c r="B2281" s="2">
        <v>87.169200000000004</v>
      </c>
      <c r="C2281" s="3">
        <v>1077</v>
      </c>
      <c r="D2281" s="4">
        <v>25540</v>
      </c>
      <c r="E2281" t="s">
        <v>1201</v>
      </c>
      <c r="F2281" s="4" t="s">
        <v>1198</v>
      </c>
      <c r="G2281" s="5">
        <v>754</v>
      </c>
      <c r="H2281" s="6">
        <v>0.4416445</v>
      </c>
      <c r="I2281" s="7">
        <v>107.639</v>
      </c>
      <c r="J2281" s="2">
        <v>29</v>
      </c>
      <c r="K2281">
        <v>1</v>
      </c>
    </row>
    <row r="2282" spans="1:12" x14ac:dyDescent="0.25">
      <c r="A2282">
        <v>55054</v>
      </c>
      <c r="B2282" s="2">
        <v>87.168629999999993</v>
      </c>
      <c r="C2282" s="3">
        <v>2739</v>
      </c>
      <c r="D2282" s="4">
        <v>33460</v>
      </c>
      <c r="E2282" t="s">
        <v>10435</v>
      </c>
      <c r="F2282" s="4" t="s">
        <v>10428</v>
      </c>
      <c r="G2282" s="5">
        <v>1569</v>
      </c>
      <c r="H2282" s="6">
        <v>0.45761629999999998</v>
      </c>
      <c r="I2282" s="7">
        <v>104.789</v>
      </c>
    </row>
    <row r="2283" spans="1:12" x14ac:dyDescent="0.25">
      <c r="A2283">
        <v>99023</v>
      </c>
      <c r="B2283" s="2">
        <v>87.16816</v>
      </c>
      <c r="C2283" s="3">
        <v>605</v>
      </c>
      <c r="D2283" s="4">
        <v>44060</v>
      </c>
      <c r="E2283" t="s">
        <v>16543</v>
      </c>
      <c r="F2283" s="4" t="s">
        <v>16344</v>
      </c>
      <c r="G2283" s="5">
        <v>393</v>
      </c>
      <c r="H2283" s="6">
        <v>0.33078879999999999</v>
      </c>
      <c r="I2283" s="7">
        <v>126.667</v>
      </c>
    </row>
    <row r="2284" spans="1:12" x14ac:dyDescent="0.25">
      <c r="A2284">
        <v>3833</v>
      </c>
      <c r="B2284" s="2">
        <v>87.164540000000002</v>
      </c>
      <c r="C2284" s="3">
        <v>21138</v>
      </c>
      <c r="D2284" s="4">
        <v>14460</v>
      </c>
      <c r="E2284" t="s">
        <v>478</v>
      </c>
      <c r="F2284" s="4" t="s">
        <v>520</v>
      </c>
      <c r="G2284" s="5">
        <v>14795</v>
      </c>
      <c r="H2284" s="6">
        <v>0.46951880000000001</v>
      </c>
      <c r="I2284" s="7">
        <v>102.673</v>
      </c>
      <c r="J2284" s="2">
        <v>32.090899999999998</v>
      </c>
      <c r="K2284">
        <v>22</v>
      </c>
      <c r="L2284" s="2">
        <v>11.5</v>
      </c>
    </row>
    <row r="2285" spans="1:12" x14ac:dyDescent="0.25">
      <c r="A2285">
        <v>33129</v>
      </c>
      <c r="B2285" s="2">
        <v>87.1584</v>
      </c>
      <c r="C2285" s="3">
        <v>13718</v>
      </c>
      <c r="D2285" s="4">
        <v>33100</v>
      </c>
      <c r="E2285" t="s">
        <v>5277</v>
      </c>
      <c r="F2285" s="4" t="s">
        <v>6689</v>
      </c>
      <c r="G2285" s="5">
        <v>10871</v>
      </c>
      <c r="H2285" s="6">
        <v>0.54939289999999996</v>
      </c>
      <c r="I2285" s="7">
        <v>88.86</v>
      </c>
      <c r="J2285" s="2">
        <v>40</v>
      </c>
      <c r="K2285">
        <v>2</v>
      </c>
    </row>
    <row r="2286" spans="1:12" x14ac:dyDescent="0.25">
      <c r="A2286">
        <v>90232</v>
      </c>
      <c r="B2286" s="2">
        <v>87.153139999999993</v>
      </c>
      <c r="C2286" s="3">
        <v>15352</v>
      </c>
      <c r="D2286" s="4">
        <v>31080</v>
      </c>
      <c r="E2286" t="s">
        <v>15370</v>
      </c>
      <c r="F2286" s="4" t="s">
        <v>15368</v>
      </c>
      <c r="G2286" s="5">
        <v>11123</v>
      </c>
      <c r="H2286" s="6">
        <v>0.49689830000000001</v>
      </c>
      <c r="I2286" s="7">
        <v>97.909000000000006</v>
      </c>
      <c r="J2286" s="2">
        <v>32.315800000000003</v>
      </c>
      <c r="K2286">
        <v>19</v>
      </c>
      <c r="L2286" s="2">
        <v>12.2</v>
      </c>
    </row>
    <row r="2287" spans="1:12" x14ac:dyDescent="0.25">
      <c r="A2287">
        <v>52241</v>
      </c>
      <c r="B2287" s="2">
        <v>87.147480000000002</v>
      </c>
      <c r="C2287" s="3">
        <v>19708</v>
      </c>
      <c r="D2287" s="4">
        <v>26980</v>
      </c>
      <c r="E2287" t="s">
        <v>9952</v>
      </c>
      <c r="F2287" s="4" t="s">
        <v>9593</v>
      </c>
      <c r="G2287" s="5">
        <v>12522</v>
      </c>
      <c r="H2287" s="6">
        <v>0.5768586</v>
      </c>
      <c r="I2287" s="7">
        <v>84.066999999999993</v>
      </c>
      <c r="J2287" s="2">
        <v>45.85</v>
      </c>
      <c r="K2287">
        <v>20</v>
      </c>
      <c r="L2287" s="2">
        <v>80.3</v>
      </c>
    </row>
    <row r="2288" spans="1:12" x14ac:dyDescent="0.25">
      <c r="A2288">
        <v>73134</v>
      </c>
      <c r="B2288" s="2">
        <v>87.143640000000005</v>
      </c>
      <c r="C2288" s="3">
        <v>4991</v>
      </c>
      <c r="D2288" s="4">
        <v>36420</v>
      </c>
      <c r="E2288" t="s">
        <v>13492</v>
      </c>
      <c r="F2288" s="4" t="s">
        <v>13462</v>
      </c>
      <c r="G2288" s="5">
        <v>3515</v>
      </c>
      <c r="H2288" s="6">
        <v>0.6247511</v>
      </c>
      <c r="I2288" s="7">
        <v>75.784999999999997</v>
      </c>
    </row>
    <row r="2289" spans="1:12" x14ac:dyDescent="0.25">
      <c r="A2289">
        <v>65630</v>
      </c>
      <c r="B2289" s="2">
        <v>87.142740000000003</v>
      </c>
      <c r="C2289" s="3">
        <v>289</v>
      </c>
      <c r="D2289" s="4">
        <v>44180</v>
      </c>
      <c r="E2289" t="s">
        <v>12438</v>
      </c>
      <c r="F2289" s="4" t="s">
        <v>12102</v>
      </c>
      <c r="G2289" s="5">
        <v>207</v>
      </c>
      <c r="H2289" s="6">
        <v>0.63285020000000003</v>
      </c>
      <c r="I2289" s="7">
        <v>74.375</v>
      </c>
    </row>
    <row r="2290" spans="1:12" x14ac:dyDescent="0.25">
      <c r="A2290">
        <v>5403</v>
      </c>
      <c r="B2290" s="2">
        <v>87.139499999999998</v>
      </c>
      <c r="C2290" s="3">
        <v>18198</v>
      </c>
      <c r="D2290" s="4">
        <v>15540</v>
      </c>
      <c r="E2290" t="s">
        <v>1091</v>
      </c>
      <c r="F2290" s="4" t="s">
        <v>1030</v>
      </c>
      <c r="G2290" s="5">
        <v>13340</v>
      </c>
      <c r="H2290" s="6">
        <v>0.53721609999999997</v>
      </c>
      <c r="I2290" s="7">
        <v>90.852000000000004</v>
      </c>
      <c r="J2290" s="2">
        <v>35.833300000000001</v>
      </c>
      <c r="K2290">
        <v>18</v>
      </c>
      <c r="L2290" s="2">
        <v>27.4</v>
      </c>
    </row>
    <row r="2291" spans="1:12" x14ac:dyDescent="0.25">
      <c r="A2291">
        <v>44286</v>
      </c>
      <c r="B2291" s="2">
        <v>87.135249999999999</v>
      </c>
      <c r="C2291" s="3">
        <v>6119</v>
      </c>
      <c r="D2291" s="4">
        <v>10420</v>
      </c>
      <c r="E2291" t="s">
        <v>3718</v>
      </c>
      <c r="F2291" s="4" t="s">
        <v>8295</v>
      </c>
      <c r="G2291" s="5">
        <v>4447</v>
      </c>
      <c r="H2291" s="6">
        <v>0.4866202</v>
      </c>
      <c r="I2291" s="7">
        <v>99.564999999999998</v>
      </c>
      <c r="J2291" s="2">
        <v>39</v>
      </c>
      <c r="K2291">
        <v>6</v>
      </c>
    </row>
    <row r="2292" spans="1:12" x14ac:dyDescent="0.25">
      <c r="A2292">
        <v>91208</v>
      </c>
      <c r="B2292" s="2">
        <v>87.131320000000002</v>
      </c>
      <c r="C2292" s="3">
        <v>16548</v>
      </c>
      <c r="D2292" s="4">
        <v>31080</v>
      </c>
      <c r="E2292" t="s">
        <v>86</v>
      </c>
      <c r="F2292" s="4" t="s">
        <v>15368</v>
      </c>
      <c r="G2292" s="5">
        <v>11866</v>
      </c>
      <c r="H2292" s="6">
        <v>0.51078710000000005</v>
      </c>
      <c r="I2292" s="7">
        <v>95.355000000000004</v>
      </c>
      <c r="J2292" s="2">
        <v>37</v>
      </c>
      <c r="K2292">
        <v>13</v>
      </c>
      <c r="L2292" s="2">
        <v>33.4</v>
      </c>
    </row>
    <row r="2293" spans="1:12" x14ac:dyDescent="0.25">
      <c r="A2293">
        <v>49506</v>
      </c>
      <c r="B2293" s="2">
        <v>87.123660000000001</v>
      </c>
      <c r="C2293" s="3">
        <v>33229</v>
      </c>
      <c r="D2293" s="4">
        <v>24340</v>
      </c>
      <c r="E2293" t="s">
        <v>8395</v>
      </c>
      <c r="F2293" s="4" t="s">
        <v>9106</v>
      </c>
      <c r="G2293" s="5">
        <v>20200</v>
      </c>
      <c r="H2293" s="6">
        <v>0.57900989999999997</v>
      </c>
      <c r="I2293" s="7">
        <v>83.548000000000002</v>
      </c>
      <c r="J2293" s="2">
        <v>36.641800000000003</v>
      </c>
      <c r="K2293">
        <v>67</v>
      </c>
      <c r="L2293" s="2">
        <v>31.5</v>
      </c>
    </row>
    <row r="2294" spans="1:12" x14ac:dyDescent="0.25">
      <c r="A2294">
        <v>18035</v>
      </c>
      <c r="B2294" s="2">
        <v>87.118790000000004</v>
      </c>
      <c r="C2294" s="3">
        <v>119</v>
      </c>
      <c r="D2294" s="4">
        <v>10900</v>
      </c>
      <c r="E2294" t="s">
        <v>3949</v>
      </c>
      <c r="F2294" s="4" t="s">
        <v>3003</v>
      </c>
      <c r="G2294" s="5">
        <v>107</v>
      </c>
      <c r="H2294" s="6">
        <v>0.43925229999999998</v>
      </c>
      <c r="I2294" s="7">
        <v>107.69199999999999</v>
      </c>
    </row>
    <row r="2295" spans="1:12" x14ac:dyDescent="0.25">
      <c r="A2295">
        <v>50312</v>
      </c>
      <c r="B2295" s="2">
        <v>87.116069999999993</v>
      </c>
      <c r="C2295" s="3">
        <v>15137</v>
      </c>
      <c r="D2295" s="4">
        <v>19780</v>
      </c>
      <c r="E2295" t="s">
        <v>9677</v>
      </c>
      <c r="F2295" s="4" t="s">
        <v>9593</v>
      </c>
      <c r="G2295" s="5">
        <v>11281</v>
      </c>
      <c r="H2295" s="6">
        <v>0.54667140000000003</v>
      </c>
      <c r="I2295" s="7">
        <v>89.120999999999995</v>
      </c>
      <c r="J2295" s="2">
        <v>38.179499999999997</v>
      </c>
      <c r="K2295">
        <v>39</v>
      </c>
      <c r="L2295" s="2">
        <v>40.6</v>
      </c>
    </row>
    <row r="2296" spans="1:12" x14ac:dyDescent="0.25">
      <c r="A2296">
        <v>22042</v>
      </c>
      <c r="B2296" s="2">
        <v>87.107830000000007</v>
      </c>
      <c r="C2296" s="3">
        <v>32688</v>
      </c>
      <c r="D2296" s="4">
        <v>47900</v>
      </c>
      <c r="E2296" t="s">
        <v>4649</v>
      </c>
      <c r="F2296" s="4" t="s">
        <v>4335</v>
      </c>
      <c r="G2296" s="5">
        <v>23150</v>
      </c>
      <c r="H2296" s="6">
        <v>0.48006559999999998</v>
      </c>
      <c r="I2296" s="7">
        <v>100.628</v>
      </c>
      <c r="J2296" s="2">
        <v>34.982799999999997</v>
      </c>
      <c r="K2296">
        <v>58</v>
      </c>
      <c r="L2296" s="2">
        <v>23.3</v>
      </c>
    </row>
    <row r="2297" spans="1:12" x14ac:dyDescent="0.25">
      <c r="A2297">
        <v>91602</v>
      </c>
      <c r="B2297" s="2">
        <v>87.098799999999997</v>
      </c>
      <c r="C2297" s="3">
        <v>18315</v>
      </c>
      <c r="D2297" s="4">
        <v>31080</v>
      </c>
      <c r="E2297" t="s">
        <v>15439</v>
      </c>
      <c r="F2297" s="4" t="s">
        <v>15368</v>
      </c>
      <c r="G2297" s="5">
        <v>14567</v>
      </c>
      <c r="H2297" s="6">
        <v>0.53892090000000004</v>
      </c>
      <c r="I2297" s="7">
        <v>90.456000000000003</v>
      </c>
      <c r="J2297" s="2">
        <v>33.8889</v>
      </c>
      <c r="K2297">
        <v>18</v>
      </c>
      <c r="L2297" s="2">
        <v>17.899999999999999</v>
      </c>
    </row>
    <row r="2298" spans="1:12" x14ac:dyDescent="0.25">
      <c r="A2298">
        <v>60461</v>
      </c>
      <c r="B2298" s="2">
        <v>87.094359999999995</v>
      </c>
      <c r="C2298" s="3">
        <v>4895</v>
      </c>
      <c r="D2298" s="4">
        <v>16980</v>
      </c>
      <c r="E2298" t="s">
        <v>11585</v>
      </c>
      <c r="F2298" s="4" t="s">
        <v>11490</v>
      </c>
      <c r="G2298" s="5">
        <v>3986</v>
      </c>
      <c r="H2298" s="6">
        <v>0.50464010000000004</v>
      </c>
      <c r="I2298" s="7">
        <v>96.379000000000005</v>
      </c>
      <c r="J2298" s="2">
        <v>37.25</v>
      </c>
      <c r="K2298">
        <v>4</v>
      </c>
    </row>
    <row r="2299" spans="1:12" x14ac:dyDescent="0.25">
      <c r="A2299">
        <v>20876</v>
      </c>
      <c r="B2299" s="2">
        <v>87.089389999999995</v>
      </c>
      <c r="C2299" s="3">
        <v>26299</v>
      </c>
      <c r="D2299" s="4">
        <v>47900</v>
      </c>
      <c r="E2299" t="s">
        <v>2267</v>
      </c>
      <c r="F2299" s="4" t="s">
        <v>4361</v>
      </c>
      <c r="G2299" s="5">
        <v>16777</v>
      </c>
      <c r="H2299" s="6">
        <v>0.45404699999999998</v>
      </c>
      <c r="I2299" s="7">
        <v>105.113</v>
      </c>
      <c r="J2299" s="2">
        <v>36.299999999999997</v>
      </c>
      <c r="K2299">
        <v>20</v>
      </c>
      <c r="L2299" s="2">
        <v>29.8</v>
      </c>
    </row>
    <row r="2300" spans="1:12" x14ac:dyDescent="0.25">
      <c r="A2300">
        <v>83220</v>
      </c>
      <c r="B2300" s="2">
        <v>87.085359999999994</v>
      </c>
      <c r="C2300" s="3">
        <v>135</v>
      </c>
      <c r="E2300" t="s">
        <v>12523</v>
      </c>
      <c r="F2300" s="4" t="s">
        <v>14725</v>
      </c>
      <c r="G2300" s="5">
        <v>82</v>
      </c>
      <c r="H2300" s="6">
        <v>0.61445780000000005</v>
      </c>
      <c r="I2300" s="7">
        <v>77.375</v>
      </c>
      <c r="J2300" s="2">
        <v>51.5</v>
      </c>
      <c r="K2300">
        <v>2</v>
      </c>
    </row>
    <row r="2301" spans="1:12" x14ac:dyDescent="0.25">
      <c r="A2301">
        <v>6259</v>
      </c>
      <c r="B2301" s="2">
        <v>87.084630000000004</v>
      </c>
      <c r="C2301" s="3">
        <v>4438</v>
      </c>
      <c r="D2301" s="4">
        <v>49340</v>
      </c>
      <c r="E2301" t="s">
        <v>1248</v>
      </c>
      <c r="F2301" s="4" t="s">
        <v>1198</v>
      </c>
      <c r="G2301" s="5">
        <v>3006</v>
      </c>
      <c r="H2301" s="6">
        <v>0.37978050000000002</v>
      </c>
      <c r="I2301" s="7">
        <v>117.917</v>
      </c>
      <c r="J2301" s="2">
        <v>36.5</v>
      </c>
      <c r="K2301">
        <v>2</v>
      </c>
    </row>
    <row r="2302" spans="1:12" x14ac:dyDescent="0.25">
      <c r="A2302">
        <v>6455</v>
      </c>
      <c r="B2302" s="2">
        <v>87.083340000000007</v>
      </c>
      <c r="C2302" s="3">
        <v>3345</v>
      </c>
      <c r="D2302" s="4">
        <v>25540</v>
      </c>
      <c r="E2302" t="s">
        <v>94</v>
      </c>
      <c r="F2302" s="4" t="s">
        <v>1198</v>
      </c>
      <c r="G2302" s="5">
        <v>2358</v>
      </c>
      <c r="H2302" s="6">
        <v>0.39296310000000001</v>
      </c>
      <c r="I2302" s="7">
        <v>115.625</v>
      </c>
      <c r="J2302" s="2">
        <v>38</v>
      </c>
      <c r="K2302">
        <v>2</v>
      </c>
    </row>
    <row r="2303" spans="1:12" x14ac:dyDescent="0.25">
      <c r="A2303">
        <v>45419</v>
      </c>
      <c r="B2303" s="2">
        <v>87.08032</v>
      </c>
      <c r="C2303" s="3">
        <v>14491</v>
      </c>
      <c r="D2303" s="4">
        <v>19380</v>
      </c>
      <c r="E2303" t="s">
        <v>1749</v>
      </c>
      <c r="F2303" s="4" t="s">
        <v>8295</v>
      </c>
      <c r="G2303" s="5">
        <v>10227</v>
      </c>
      <c r="H2303" s="6">
        <v>0.51706269999999999</v>
      </c>
      <c r="I2303" s="7">
        <v>94.173000000000002</v>
      </c>
      <c r="J2303" s="2">
        <v>38.826099999999997</v>
      </c>
      <c r="K2303">
        <v>23</v>
      </c>
      <c r="L2303" s="2">
        <v>44</v>
      </c>
    </row>
    <row r="2304" spans="1:12" x14ac:dyDescent="0.25">
      <c r="A2304">
        <v>74114</v>
      </c>
      <c r="B2304" s="2">
        <v>87.074979999999996</v>
      </c>
      <c r="C2304" s="3">
        <v>16006</v>
      </c>
      <c r="D2304" s="4">
        <v>46140</v>
      </c>
      <c r="E2304" t="s">
        <v>13622</v>
      </c>
      <c r="F2304" s="4" t="s">
        <v>13462</v>
      </c>
      <c r="G2304" s="5">
        <v>12074</v>
      </c>
      <c r="H2304" s="6">
        <v>0.53283639999999999</v>
      </c>
      <c r="I2304" s="7">
        <v>91.42</v>
      </c>
      <c r="J2304" s="2">
        <v>41.166699999999999</v>
      </c>
      <c r="K2304">
        <v>30</v>
      </c>
      <c r="L2304" s="2">
        <v>57.8</v>
      </c>
    </row>
    <row r="2305" spans="1:12" x14ac:dyDescent="0.25">
      <c r="A2305">
        <v>4489</v>
      </c>
      <c r="B2305" s="2">
        <v>87.072010000000006</v>
      </c>
      <c r="C2305" s="3">
        <v>351</v>
      </c>
      <c r="D2305" s="4">
        <v>12620</v>
      </c>
      <c r="E2305" t="s">
        <v>855</v>
      </c>
      <c r="F2305" s="4" t="s">
        <v>701</v>
      </c>
      <c r="G2305" s="5">
        <v>270</v>
      </c>
      <c r="H2305" s="6">
        <v>0.60516610000000004</v>
      </c>
      <c r="I2305" s="7">
        <v>78.912999999999997</v>
      </c>
    </row>
    <row r="2306" spans="1:12" x14ac:dyDescent="0.25">
      <c r="A2306">
        <v>59716</v>
      </c>
      <c r="B2306" s="2">
        <v>87.071619999999996</v>
      </c>
      <c r="C2306" s="3">
        <v>2233</v>
      </c>
      <c r="D2306" s="4">
        <v>14580</v>
      </c>
      <c r="E2306" t="s">
        <v>11433</v>
      </c>
      <c r="F2306" s="4" t="s">
        <v>11278</v>
      </c>
      <c r="G2306" s="5">
        <v>1455</v>
      </c>
      <c r="H2306" s="6">
        <v>0.51923079999999999</v>
      </c>
      <c r="I2306" s="7">
        <v>93.75</v>
      </c>
    </row>
    <row r="2307" spans="1:12" x14ac:dyDescent="0.25">
      <c r="A2307">
        <v>19446</v>
      </c>
      <c r="B2307" s="2">
        <v>87.061850000000007</v>
      </c>
      <c r="C2307" s="3">
        <v>54909</v>
      </c>
      <c r="D2307" s="4">
        <v>37980</v>
      </c>
      <c r="E2307" t="s">
        <v>4262</v>
      </c>
      <c r="F2307" s="4" t="s">
        <v>3003</v>
      </c>
      <c r="G2307" s="5">
        <v>39354</v>
      </c>
      <c r="H2307" s="6">
        <v>0.47981200000000002</v>
      </c>
      <c r="I2307" s="7">
        <v>100.556</v>
      </c>
      <c r="J2307" s="2">
        <v>39.625</v>
      </c>
      <c r="K2307">
        <v>32</v>
      </c>
      <c r="L2307" s="2">
        <v>48.7</v>
      </c>
    </row>
    <row r="2308" spans="1:12" x14ac:dyDescent="0.25">
      <c r="A2308">
        <v>89828</v>
      </c>
      <c r="B2308" s="2">
        <v>87.052379999999999</v>
      </c>
      <c r="C2308" s="3">
        <v>229</v>
      </c>
      <c r="D2308" s="4">
        <v>21220</v>
      </c>
      <c r="E2308" t="s">
        <v>15363</v>
      </c>
      <c r="F2308" s="4" t="s">
        <v>15318</v>
      </c>
      <c r="G2308" s="5">
        <v>229</v>
      </c>
      <c r="H2308" s="6">
        <v>0.37117899999999998</v>
      </c>
      <c r="I2308" s="7">
        <v>119.3</v>
      </c>
      <c r="J2308" s="2">
        <v>37</v>
      </c>
      <c r="K2308">
        <v>1</v>
      </c>
    </row>
    <row r="2309" spans="1:12" x14ac:dyDescent="0.25">
      <c r="A2309">
        <v>57759</v>
      </c>
      <c r="B2309" s="2">
        <v>87.052239999999998</v>
      </c>
      <c r="C2309" s="3">
        <v>763</v>
      </c>
      <c r="D2309" s="4">
        <v>43940</v>
      </c>
      <c r="E2309" t="s">
        <v>11050</v>
      </c>
      <c r="F2309" s="4" t="s">
        <v>10877</v>
      </c>
      <c r="G2309" s="5">
        <v>324</v>
      </c>
      <c r="H2309" s="6">
        <v>0.59076919999999999</v>
      </c>
      <c r="I2309" s="7">
        <v>81.296000000000006</v>
      </c>
    </row>
    <row r="2310" spans="1:12" x14ac:dyDescent="0.25">
      <c r="A2310">
        <v>91006</v>
      </c>
      <c r="B2310" s="2">
        <v>87.04674</v>
      </c>
      <c r="C2310" s="3">
        <v>32391</v>
      </c>
      <c r="D2310" s="4">
        <v>31080</v>
      </c>
      <c r="E2310" t="s">
        <v>3270</v>
      </c>
      <c r="F2310" s="4" t="s">
        <v>15368</v>
      </c>
      <c r="G2310" s="5">
        <v>22677</v>
      </c>
      <c r="H2310" s="6">
        <v>0.50132290000000002</v>
      </c>
      <c r="I2310" s="7">
        <v>96.704999999999998</v>
      </c>
      <c r="J2310" s="2">
        <v>34.967700000000001</v>
      </c>
      <c r="K2310">
        <v>31</v>
      </c>
      <c r="L2310" s="2">
        <v>23.2</v>
      </c>
    </row>
    <row r="2311" spans="1:12" x14ac:dyDescent="0.25">
      <c r="A2311">
        <v>7438</v>
      </c>
      <c r="B2311" s="2">
        <v>87.039410000000004</v>
      </c>
      <c r="C2311" s="3">
        <v>11277</v>
      </c>
      <c r="D2311" s="4">
        <v>35620</v>
      </c>
      <c r="E2311" t="s">
        <v>1429</v>
      </c>
      <c r="F2311" s="4" t="s">
        <v>1341</v>
      </c>
      <c r="G2311" s="5">
        <v>7856</v>
      </c>
      <c r="H2311" s="6">
        <v>0.40371639999999998</v>
      </c>
      <c r="I2311" s="7">
        <v>113.506</v>
      </c>
      <c r="J2311" s="2">
        <v>47</v>
      </c>
      <c r="K2311">
        <v>2</v>
      </c>
    </row>
    <row r="2312" spans="1:12" x14ac:dyDescent="0.25">
      <c r="A2312">
        <v>48380</v>
      </c>
      <c r="B2312" s="2">
        <v>87.036339999999996</v>
      </c>
      <c r="C2312" s="3">
        <v>7171</v>
      </c>
      <c r="D2312" s="4">
        <v>19820</v>
      </c>
      <c r="E2312" t="s">
        <v>226</v>
      </c>
      <c r="F2312" s="4" t="s">
        <v>9106</v>
      </c>
      <c r="G2312" s="5">
        <v>5008</v>
      </c>
      <c r="H2312" s="6">
        <v>0.45398280000000002</v>
      </c>
      <c r="I2312" s="7">
        <v>104.80800000000001</v>
      </c>
      <c r="J2312" s="2">
        <v>29.666699999999999</v>
      </c>
      <c r="K2312">
        <v>3</v>
      </c>
    </row>
    <row r="2313" spans="1:12" x14ac:dyDescent="0.25">
      <c r="A2313">
        <v>15934</v>
      </c>
      <c r="B2313" s="2">
        <v>87.0351</v>
      </c>
      <c r="C2313" s="3">
        <v>345</v>
      </c>
      <c r="D2313" s="4">
        <v>27780</v>
      </c>
      <c r="E2313" t="s">
        <v>3356</v>
      </c>
      <c r="F2313" s="4" t="s">
        <v>3003</v>
      </c>
      <c r="G2313" s="5">
        <v>206</v>
      </c>
      <c r="H2313" s="6">
        <v>0.43689319999999998</v>
      </c>
      <c r="I2313" s="7">
        <v>107.684</v>
      </c>
    </row>
    <row r="2314" spans="1:12" x14ac:dyDescent="0.25">
      <c r="A2314">
        <v>47401</v>
      </c>
      <c r="B2314" s="2">
        <v>87.029269999999997</v>
      </c>
      <c r="C2314" s="3">
        <v>42375</v>
      </c>
      <c r="D2314" s="4">
        <v>14020</v>
      </c>
      <c r="E2314" t="s">
        <v>2189</v>
      </c>
      <c r="F2314" s="4" t="s">
        <v>8800</v>
      </c>
      <c r="G2314" s="5">
        <v>24163</v>
      </c>
      <c r="H2314" s="6">
        <v>0.59810450000000004</v>
      </c>
      <c r="I2314" s="7">
        <v>79.778999999999996</v>
      </c>
      <c r="J2314" s="2">
        <v>37.360500000000002</v>
      </c>
      <c r="K2314">
        <v>86</v>
      </c>
      <c r="L2314" s="2">
        <v>35.9</v>
      </c>
    </row>
    <row r="2315" spans="1:12" x14ac:dyDescent="0.25">
      <c r="A2315">
        <v>11795</v>
      </c>
      <c r="B2315" s="2">
        <v>87.01934</v>
      </c>
      <c r="C2315" s="3">
        <v>25535</v>
      </c>
      <c r="D2315" s="4">
        <v>35620</v>
      </c>
      <c r="E2315" t="s">
        <v>2032</v>
      </c>
      <c r="F2315" s="4" t="s">
        <v>1280</v>
      </c>
      <c r="G2315" s="5">
        <v>17322</v>
      </c>
      <c r="H2315" s="6">
        <v>0.3583305</v>
      </c>
      <c r="I2315" s="7">
        <v>121.206</v>
      </c>
      <c r="J2315" s="2">
        <v>35.636400000000002</v>
      </c>
      <c r="K2315">
        <v>11</v>
      </c>
      <c r="L2315" s="2">
        <v>26.5</v>
      </c>
    </row>
    <row r="2316" spans="1:12" x14ac:dyDescent="0.25">
      <c r="A2316">
        <v>18966</v>
      </c>
      <c r="B2316" s="2">
        <v>87.008809999999997</v>
      </c>
      <c r="C2316" s="3">
        <v>37544</v>
      </c>
      <c r="D2316" s="4">
        <v>37980</v>
      </c>
      <c r="E2316" t="s">
        <v>58</v>
      </c>
      <c r="F2316" s="4" t="s">
        <v>3003</v>
      </c>
      <c r="G2316" s="5">
        <v>26683</v>
      </c>
      <c r="H2316" s="6">
        <v>0.43413410000000002</v>
      </c>
      <c r="I2316" s="7">
        <v>108.08799999999999</v>
      </c>
      <c r="J2316" s="2">
        <v>28.875</v>
      </c>
      <c r="K2316">
        <v>16</v>
      </c>
      <c r="L2316" s="2">
        <v>4.2</v>
      </c>
    </row>
    <row r="2317" spans="1:12" x14ac:dyDescent="0.25">
      <c r="A2317">
        <v>27104</v>
      </c>
      <c r="B2317" s="2">
        <v>86.997609999999995</v>
      </c>
      <c r="C2317" s="3">
        <v>28486</v>
      </c>
      <c r="D2317" s="4">
        <v>49180</v>
      </c>
      <c r="E2317" t="s">
        <v>5668</v>
      </c>
      <c r="F2317" s="4" t="s">
        <v>5642</v>
      </c>
      <c r="G2317" s="5">
        <v>20118</v>
      </c>
      <c r="H2317" s="6">
        <v>0.55189379999999999</v>
      </c>
      <c r="I2317" s="7">
        <v>87.679000000000002</v>
      </c>
      <c r="J2317" s="2">
        <v>33.620699999999999</v>
      </c>
      <c r="K2317">
        <v>29</v>
      </c>
      <c r="L2317" s="2">
        <v>16.899999999999999</v>
      </c>
    </row>
    <row r="2318" spans="1:12" x14ac:dyDescent="0.25">
      <c r="A2318">
        <v>70809</v>
      </c>
      <c r="B2318" s="2">
        <v>86.988730000000004</v>
      </c>
      <c r="C2318" s="3">
        <v>23888</v>
      </c>
      <c r="D2318" s="4">
        <v>12940</v>
      </c>
      <c r="E2318" t="s">
        <v>13089</v>
      </c>
      <c r="F2318" s="4" t="s">
        <v>12927</v>
      </c>
      <c r="G2318" s="5">
        <v>16972</v>
      </c>
      <c r="H2318" s="6">
        <v>0.53329009999999999</v>
      </c>
      <c r="I2318" s="7">
        <v>90.891999999999996</v>
      </c>
      <c r="J2318" s="2">
        <v>37.666699999999999</v>
      </c>
      <c r="K2318">
        <v>12</v>
      </c>
      <c r="L2318" s="2">
        <v>37.200000000000003</v>
      </c>
    </row>
    <row r="2319" spans="1:12" x14ac:dyDescent="0.25">
      <c r="A2319">
        <v>30009</v>
      </c>
      <c r="B2319" s="2">
        <v>86.982320000000001</v>
      </c>
      <c r="C2319" s="3">
        <v>14586</v>
      </c>
      <c r="D2319" s="4">
        <v>12060</v>
      </c>
      <c r="E2319" t="s">
        <v>6364</v>
      </c>
      <c r="F2319" s="4" t="s">
        <v>6363</v>
      </c>
      <c r="G2319" s="5">
        <v>9809</v>
      </c>
      <c r="H2319" s="6">
        <v>0.50892040000000005</v>
      </c>
      <c r="I2319" s="7">
        <v>95.078999999999994</v>
      </c>
      <c r="J2319" s="2">
        <v>40.166699999999999</v>
      </c>
      <c r="K2319">
        <v>6</v>
      </c>
    </row>
    <row r="2320" spans="1:12" x14ac:dyDescent="0.25">
      <c r="A2320">
        <v>95008</v>
      </c>
      <c r="B2320" s="2">
        <v>86.972149999999999</v>
      </c>
      <c r="C2320" s="3">
        <v>45494</v>
      </c>
      <c r="D2320" s="4">
        <v>41940</v>
      </c>
      <c r="E2320" t="s">
        <v>2957</v>
      </c>
      <c r="F2320" s="4" t="s">
        <v>15368</v>
      </c>
      <c r="G2320" s="5">
        <v>32693</v>
      </c>
      <c r="H2320" s="6">
        <v>0.470223</v>
      </c>
      <c r="I2320" s="7">
        <v>101.75</v>
      </c>
      <c r="J2320" s="2">
        <v>41.019599999999997</v>
      </c>
      <c r="K2320">
        <v>51</v>
      </c>
      <c r="L2320" s="2">
        <v>56.8</v>
      </c>
    </row>
    <row r="2321" spans="1:12" x14ac:dyDescent="0.25">
      <c r="A2321">
        <v>70471</v>
      </c>
      <c r="B2321" s="2">
        <v>86.960980000000006</v>
      </c>
      <c r="C2321" s="3">
        <v>21523</v>
      </c>
      <c r="D2321" s="4">
        <v>35380</v>
      </c>
      <c r="E2321" t="s">
        <v>12990</v>
      </c>
      <c r="F2321" s="4" t="s">
        <v>12927</v>
      </c>
      <c r="G2321" s="5">
        <v>13982</v>
      </c>
      <c r="H2321" s="6">
        <v>0.47582609999999997</v>
      </c>
      <c r="I2321" s="7">
        <v>100.696</v>
      </c>
      <c r="J2321" s="2">
        <v>31.333300000000001</v>
      </c>
      <c r="K2321">
        <v>9</v>
      </c>
    </row>
    <row r="2322" spans="1:12" x14ac:dyDescent="0.25">
      <c r="A2322">
        <v>60526</v>
      </c>
      <c r="B2322" s="2">
        <v>86.955439999999996</v>
      </c>
      <c r="C2322" s="3">
        <v>13612</v>
      </c>
      <c r="D2322" s="4">
        <v>16980</v>
      </c>
      <c r="E2322" t="s">
        <v>11605</v>
      </c>
      <c r="F2322" s="4" t="s">
        <v>11490</v>
      </c>
      <c r="G2322" s="5">
        <v>9185</v>
      </c>
      <c r="H2322" s="6">
        <v>0.48132819999999998</v>
      </c>
      <c r="I2322" s="7">
        <v>99.741</v>
      </c>
      <c r="J2322" s="2">
        <v>33.125</v>
      </c>
      <c r="K2322">
        <v>8</v>
      </c>
    </row>
    <row r="2323" spans="1:12" x14ac:dyDescent="0.25">
      <c r="A2323">
        <v>2655</v>
      </c>
      <c r="B2323" s="2">
        <v>86.952550000000002</v>
      </c>
      <c r="C2323" s="3">
        <v>3615</v>
      </c>
      <c r="D2323" s="4">
        <v>12700</v>
      </c>
      <c r="E2323" t="s">
        <v>422</v>
      </c>
      <c r="F2323" s="4" t="s">
        <v>21</v>
      </c>
      <c r="G2323" s="5">
        <v>2829</v>
      </c>
      <c r="H2323" s="6">
        <v>0.5003533</v>
      </c>
      <c r="I2323" s="7">
        <v>96.45</v>
      </c>
      <c r="J2323" s="2">
        <v>44.5</v>
      </c>
      <c r="K2323">
        <v>2</v>
      </c>
    </row>
    <row r="2324" spans="1:12" x14ac:dyDescent="0.25">
      <c r="A2324">
        <v>67206</v>
      </c>
      <c r="B2324" s="2">
        <v>86.949280000000002</v>
      </c>
      <c r="C2324" s="3">
        <v>15786</v>
      </c>
      <c r="D2324" s="4">
        <v>48620</v>
      </c>
      <c r="E2324" t="s">
        <v>12626</v>
      </c>
      <c r="F2324" s="4" t="s">
        <v>12494</v>
      </c>
      <c r="G2324" s="5">
        <v>10862</v>
      </c>
      <c r="H2324" s="6">
        <v>0.53608909999999999</v>
      </c>
      <c r="I2324" s="7">
        <v>90.266999999999996</v>
      </c>
      <c r="J2324" s="2">
        <v>36.7273</v>
      </c>
      <c r="K2324">
        <v>11</v>
      </c>
      <c r="L2324" s="2">
        <v>32</v>
      </c>
    </row>
    <row r="2325" spans="1:12" x14ac:dyDescent="0.25">
      <c r="A2325">
        <v>12196</v>
      </c>
      <c r="B2325" s="2">
        <v>86.946119999999993</v>
      </c>
      <c r="C2325" s="3">
        <v>3213</v>
      </c>
      <c r="D2325" s="4">
        <v>10580</v>
      </c>
      <c r="E2325" t="s">
        <v>2181</v>
      </c>
      <c r="F2325" s="4" t="s">
        <v>1280</v>
      </c>
      <c r="G2325" s="5">
        <v>2328</v>
      </c>
      <c r="H2325" s="6">
        <v>0.48238829999999999</v>
      </c>
      <c r="I2325" s="7">
        <v>99.542000000000002</v>
      </c>
      <c r="J2325" s="2">
        <v>48.5</v>
      </c>
      <c r="K2325">
        <v>6</v>
      </c>
    </row>
    <row r="2326" spans="1:12" x14ac:dyDescent="0.25">
      <c r="A2326">
        <v>1929</v>
      </c>
      <c r="B2326" s="2">
        <v>86.944950000000006</v>
      </c>
      <c r="C2326" s="3">
        <v>3579</v>
      </c>
      <c r="D2326" s="4">
        <v>14460</v>
      </c>
      <c r="E2326" t="s">
        <v>268</v>
      </c>
      <c r="F2326" s="4" t="s">
        <v>21</v>
      </c>
      <c r="G2326" s="5">
        <v>2598</v>
      </c>
      <c r="H2326" s="6">
        <v>0.43456499999999998</v>
      </c>
      <c r="I2326" s="7">
        <v>107.788</v>
      </c>
      <c r="J2326" s="2">
        <v>35.25</v>
      </c>
      <c r="K2326">
        <v>4</v>
      </c>
    </row>
    <row r="2327" spans="1:12" x14ac:dyDescent="0.25">
      <c r="A2327">
        <v>14850</v>
      </c>
      <c r="B2327" s="2">
        <v>86.936130000000006</v>
      </c>
      <c r="C2327" s="3">
        <v>65647</v>
      </c>
      <c r="D2327" s="4">
        <v>27060</v>
      </c>
      <c r="E2327" t="s">
        <v>2973</v>
      </c>
      <c r="F2327" s="4" t="s">
        <v>1280</v>
      </c>
      <c r="G2327" s="5">
        <v>34234</v>
      </c>
      <c r="H2327" s="6">
        <v>0.6118479</v>
      </c>
      <c r="I2327" s="7">
        <v>77.138000000000005</v>
      </c>
      <c r="J2327" s="2">
        <v>35.872900000000001</v>
      </c>
      <c r="K2327">
        <v>118</v>
      </c>
      <c r="L2327" s="2">
        <v>27.7</v>
      </c>
    </row>
    <row r="2328" spans="1:12" x14ac:dyDescent="0.25">
      <c r="A2328">
        <v>7719</v>
      </c>
      <c r="B2328" s="2">
        <v>86.924189999999996</v>
      </c>
      <c r="C2328" s="3">
        <v>21669</v>
      </c>
      <c r="D2328" s="4">
        <v>35620</v>
      </c>
      <c r="E2328" t="s">
        <v>1491</v>
      </c>
      <c r="F2328" s="4" t="s">
        <v>1341</v>
      </c>
      <c r="G2328" s="5">
        <v>15680</v>
      </c>
      <c r="H2328" s="6">
        <v>0.46285310000000002</v>
      </c>
      <c r="I2328" s="7">
        <v>102.827</v>
      </c>
      <c r="J2328" s="2">
        <v>35.2727</v>
      </c>
      <c r="K2328">
        <v>11</v>
      </c>
      <c r="L2328" s="2">
        <v>25</v>
      </c>
    </row>
    <row r="2329" spans="1:12" x14ac:dyDescent="0.25">
      <c r="A2329">
        <v>21037</v>
      </c>
      <c r="B2329" s="2">
        <v>86.916920000000005</v>
      </c>
      <c r="C2329" s="3">
        <v>20906</v>
      </c>
      <c r="D2329" s="4">
        <v>12580</v>
      </c>
      <c r="E2329" t="s">
        <v>1351</v>
      </c>
      <c r="F2329" s="4" t="s">
        <v>4361</v>
      </c>
      <c r="G2329" s="5">
        <v>14647</v>
      </c>
      <c r="H2329" s="6">
        <v>0.37233749999999999</v>
      </c>
      <c r="I2329" s="7">
        <v>118.467</v>
      </c>
      <c r="J2329" s="2">
        <v>43.333300000000001</v>
      </c>
      <c r="K2329">
        <v>27</v>
      </c>
      <c r="L2329" s="2">
        <v>68.7</v>
      </c>
    </row>
    <row r="2330" spans="1:12" x14ac:dyDescent="0.25">
      <c r="A2330">
        <v>3224</v>
      </c>
      <c r="B2330" s="2">
        <v>86.913020000000003</v>
      </c>
      <c r="C2330" s="3">
        <v>2290</v>
      </c>
      <c r="D2330" s="4">
        <v>18180</v>
      </c>
      <c r="E2330" t="s">
        <v>546</v>
      </c>
      <c r="F2330" s="4" t="s">
        <v>520</v>
      </c>
      <c r="G2330" s="5">
        <v>1682</v>
      </c>
      <c r="H2330" s="6">
        <v>0.50623890000000005</v>
      </c>
      <c r="I2330" s="7">
        <v>95.313000000000002</v>
      </c>
      <c r="J2330" s="2">
        <v>33</v>
      </c>
      <c r="K2330">
        <v>1</v>
      </c>
    </row>
    <row r="2331" spans="1:12" x14ac:dyDescent="0.25">
      <c r="A2331">
        <v>20716</v>
      </c>
      <c r="B2331" s="2">
        <v>86.909220000000005</v>
      </c>
      <c r="C2331" s="3">
        <v>21184</v>
      </c>
      <c r="D2331" s="4">
        <v>47900</v>
      </c>
      <c r="E2331" t="s">
        <v>4412</v>
      </c>
      <c r="F2331" s="4" t="s">
        <v>4361</v>
      </c>
      <c r="G2331" s="5">
        <v>14210</v>
      </c>
      <c r="H2331" s="6">
        <v>0.44320900000000002</v>
      </c>
      <c r="I2331" s="7">
        <v>106.17700000000001</v>
      </c>
      <c r="J2331" s="2">
        <v>34.333300000000001</v>
      </c>
      <c r="K2331">
        <v>15</v>
      </c>
      <c r="L2331" s="2">
        <v>19.8</v>
      </c>
    </row>
    <row r="2332" spans="1:12" x14ac:dyDescent="0.25">
      <c r="A2332">
        <v>8043</v>
      </c>
      <c r="B2332" s="2">
        <v>86.900779999999997</v>
      </c>
      <c r="C2332" s="3">
        <v>29226</v>
      </c>
      <c r="D2332" s="4">
        <v>37980</v>
      </c>
      <c r="E2332" t="s">
        <v>1601</v>
      </c>
      <c r="F2332" s="4" t="s">
        <v>1341</v>
      </c>
      <c r="G2332" s="5">
        <v>21090</v>
      </c>
      <c r="H2332" s="6">
        <v>0.47283069999999999</v>
      </c>
      <c r="I2332" s="7">
        <v>101.05200000000001</v>
      </c>
      <c r="J2332" s="2">
        <v>26.461500000000001</v>
      </c>
      <c r="K2332">
        <v>13</v>
      </c>
      <c r="L2332" s="2">
        <v>1.5</v>
      </c>
    </row>
    <row r="2333" spans="1:12" x14ac:dyDescent="0.25">
      <c r="A2333">
        <v>45458</v>
      </c>
      <c r="B2333" s="2">
        <v>86.890600000000006</v>
      </c>
      <c r="C2333" s="3">
        <v>30649</v>
      </c>
      <c r="D2333" s="4">
        <v>19380</v>
      </c>
      <c r="E2333" t="s">
        <v>1749</v>
      </c>
      <c r="F2333" s="4" t="s">
        <v>8295</v>
      </c>
      <c r="G2333" s="5">
        <v>21437</v>
      </c>
      <c r="H2333" s="6">
        <v>0.50760329999999998</v>
      </c>
      <c r="I2333" s="7">
        <v>95.033000000000001</v>
      </c>
      <c r="J2333" s="2">
        <v>46.72</v>
      </c>
      <c r="K2333">
        <v>25</v>
      </c>
      <c r="L2333" s="2">
        <v>83.6</v>
      </c>
    </row>
    <row r="2334" spans="1:12" x14ac:dyDescent="0.25">
      <c r="A2334">
        <v>96140</v>
      </c>
      <c r="B2334" s="2">
        <v>86.885260000000002</v>
      </c>
      <c r="C2334" s="3">
        <v>1126</v>
      </c>
      <c r="D2334" s="4">
        <v>40900</v>
      </c>
      <c r="E2334" t="s">
        <v>16090</v>
      </c>
      <c r="F2334" s="4" t="s">
        <v>15368</v>
      </c>
      <c r="G2334" s="5">
        <v>823</v>
      </c>
      <c r="H2334" s="6">
        <v>0.45200479999999998</v>
      </c>
      <c r="I2334" s="7">
        <v>104.63200000000001</v>
      </c>
    </row>
    <row r="2335" spans="1:12" x14ac:dyDescent="0.25">
      <c r="A2335">
        <v>59634</v>
      </c>
      <c r="B2335" s="2">
        <v>86.884259999999998</v>
      </c>
      <c r="C2335" s="3">
        <v>4730</v>
      </c>
      <c r="D2335" s="4">
        <v>25740</v>
      </c>
      <c r="E2335" t="s">
        <v>11425</v>
      </c>
      <c r="F2335" s="4" t="s">
        <v>11278</v>
      </c>
      <c r="G2335" s="5">
        <v>3391</v>
      </c>
      <c r="H2335" s="6">
        <v>0.47390149999999998</v>
      </c>
      <c r="I2335" s="7">
        <v>100.82</v>
      </c>
      <c r="J2335" s="2">
        <v>68</v>
      </c>
      <c r="K2335">
        <v>1</v>
      </c>
    </row>
    <row r="2336" spans="1:12" x14ac:dyDescent="0.25">
      <c r="A2336">
        <v>80498</v>
      </c>
      <c r="B2336" s="2">
        <v>86.882159999999999</v>
      </c>
      <c r="C2336" s="3">
        <v>7298</v>
      </c>
      <c r="D2336" s="4">
        <v>14720</v>
      </c>
      <c r="E2336" t="s">
        <v>14507</v>
      </c>
      <c r="F2336" s="4" t="s">
        <v>14477</v>
      </c>
      <c r="G2336" s="5">
        <v>5394</v>
      </c>
      <c r="H2336" s="6">
        <v>0.51770159999999998</v>
      </c>
      <c r="I2336" s="7">
        <v>93.188999999999993</v>
      </c>
      <c r="J2336" s="2">
        <v>65</v>
      </c>
      <c r="K2336">
        <v>1</v>
      </c>
    </row>
    <row r="2337" spans="1:12" x14ac:dyDescent="0.25">
      <c r="A2337">
        <v>11937</v>
      </c>
      <c r="B2337" s="2">
        <v>86.878060000000005</v>
      </c>
      <c r="C2337" s="3">
        <v>15446</v>
      </c>
      <c r="D2337" s="4">
        <v>35620</v>
      </c>
      <c r="E2337" t="s">
        <v>1289</v>
      </c>
      <c r="F2337" s="4" t="s">
        <v>1280</v>
      </c>
      <c r="G2337" s="5">
        <v>11715</v>
      </c>
      <c r="H2337" s="6">
        <v>0.48122229999999999</v>
      </c>
      <c r="I2337" s="7">
        <v>99.478999999999999</v>
      </c>
      <c r="J2337" s="2">
        <v>32</v>
      </c>
      <c r="K2337">
        <v>4</v>
      </c>
    </row>
    <row r="2338" spans="1:12" x14ac:dyDescent="0.25">
      <c r="A2338">
        <v>79922</v>
      </c>
      <c r="B2338" s="2">
        <v>86.873869999999997</v>
      </c>
      <c r="C2338" s="3">
        <v>8592</v>
      </c>
      <c r="D2338" s="4">
        <v>21340</v>
      </c>
      <c r="E2338" t="s">
        <v>11792</v>
      </c>
      <c r="F2338" s="4" t="s">
        <v>13752</v>
      </c>
      <c r="G2338" s="5">
        <v>5793</v>
      </c>
      <c r="H2338" s="6">
        <v>0.52632489999999998</v>
      </c>
      <c r="I2338" s="7">
        <v>91.667000000000002</v>
      </c>
      <c r="J2338" s="2">
        <v>41.75</v>
      </c>
      <c r="K2338">
        <v>4</v>
      </c>
    </row>
    <row r="2339" spans="1:12" x14ac:dyDescent="0.25">
      <c r="A2339">
        <v>21015</v>
      </c>
      <c r="B2339" s="2">
        <v>86.868089999999995</v>
      </c>
      <c r="C2339" s="3">
        <v>28052</v>
      </c>
      <c r="D2339" s="4">
        <v>12580</v>
      </c>
      <c r="E2339" t="s">
        <v>4464</v>
      </c>
      <c r="F2339" s="4" t="s">
        <v>4361</v>
      </c>
      <c r="G2339" s="5">
        <v>18392</v>
      </c>
      <c r="H2339" s="6">
        <v>0.42701030000000001</v>
      </c>
      <c r="I2339" s="7">
        <v>108.81</v>
      </c>
      <c r="J2339" s="2">
        <v>45.2</v>
      </c>
      <c r="K2339">
        <v>5</v>
      </c>
    </row>
    <row r="2340" spans="1:12" x14ac:dyDescent="0.25">
      <c r="A2340">
        <v>13215</v>
      </c>
      <c r="B2340" s="2">
        <v>86.861159999999998</v>
      </c>
      <c r="C2340" s="3">
        <v>15409</v>
      </c>
      <c r="D2340" s="4">
        <v>45060</v>
      </c>
      <c r="E2340" t="s">
        <v>2548</v>
      </c>
      <c r="F2340" s="4" t="s">
        <v>1280</v>
      </c>
      <c r="G2340" s="5">
        <v>10564</v>
      </c>
      <c r="H2340" s="6">
        <v>0.43989020000000001</v>
      </c>
      <c r="I2340" s="7">
        <v>106.563</v>
      </c>
      <c r="J2340" s="2">
        <v>37.285699999999999</v>
      </c>
      <c r="K2340">
        <v>14</v>
      </c>
      <c r="L2340" s="2">
        <v>35.4</v>
      </c>
    </row>
    <row r="2341" spans="1:12" x14ac:dyDescent="0.25">
      <c r="A2341">
        <v>75219</v>
      </c>
      <c r="B2341" s="2">
        <v>86.854420000000005</v>
      </c>
      <c r="C2341" s="3">
        <v>21334</v>
      </c>
      <c r="D2341" s="4">
        <v>19100</v>
      </c>
      <c r="E2341" t="s">
        <v>4091</v>
      </c>
      <c r="F2341" s="4" t="s">
        <v>13752</v>
      </c>
      <c r="G2341" s="5">
        <v>17534</v>
      </c>
      <c r="H2341" s="6">
        <v>0.53493009999999996</v>
      </c>
      <c r="I2341" s="7">
        <v>90.117000000000004</v>
      </c>
      <c r="J2341" s="2">
        <v>36.444400000000002</v>
      </c>
      <c r="K2341">
        <v>18</v>
      </c>
      <c r="L2341" s="2">
        <v>30.4</v>
      </c>
    </row>
    <row r="2342" spans="1:12" x14ac:dyDescent="0.25">
      <c r="A2342">
        <v>77578</v>
      </c>
      <c r="B2342" s="2">
        <v>86.847830000000002</v>
      </c>
      <c r="C2342" s="3">
        <v>15583</v>
      </c>
      <c r="D2342" s="4">
        <v>26420</v>
      </c>
      <c r="E2342" t="s">
        <v>11116</v>
      </c>
      <c r="F2342" s="4" t="s">
        <v>13752</v>
      </c>
      <c r="G2342" s="5">
        <v>10005</v>
      </c>
      <c r="H2342" s="6">
        <v>0.43224069999999998</v>
      </c>
      <c r="I2342" s="7">
        <v>107.84399999999999</v>
      </c>
      <c r="J2342" s="2">
        <v>51</v>
      </c>
      <c r="K2342">
        <v>1</v>
      </c>
    </row>
    <row r="2343" spans="1:12" x14ac:dyDescent="0.25">
      <c r="A2343">
        <v>11746</v>
      </c>
      <c r="B2343" s="2">
        <v>86.834509999999995</v>
      </c>
      <c r="C2343" s="3">
        <v>68580</v>
      </c>
      <c r="D2343" s="4">
        <v>35620</v>
      </c>
      <c r="E2343" t="s">
        <v>1998</v>
      </c>
      <c r="F2343" s="4" t="s">
        <v>1280</v>
      </c>
      <c r="G2343" s="5">
        <v>45695</v>
      </c>
      <c r="H2343" s="6">
        <v>0.4109331</v>
      </c>
      <c r="I2343" s="7">
        <v>111.506</v>
      </c>
      <c r="J2343" s="2">
        <v>34.575800000000001</v>
      </c>
      <c r="K2343">
        <v>33</v>
      </c>
      <c r="L2343" s="2">
        <v>21.2</v>
      </c>
    </row>
    <row r="2344" spans="1:12" x14ac:dyDescent="0.25">
      <c r="A2344">
        <v>21402</v>
      </c>
      <c r="B2344" s="2">
        <v>86.823430000000002</v>
      </c>
      <c r="C2344" s="3">
        <v>5877</v>
      </c>
      <c r="D2344" s="4">
        <v>12580</v>
      </c>
      <c r="E2344" t="s">
        <v>4524</v>
      </c>
      <c r="F2344" s="4" t="s">
        <v>4361</v>
      </c>
      <c r="G2344" s="5">
        <v>609</v>
      </c>
      <c r="H2344" s="6">
        <v>0.4482759</v>
      </c>
      <c r="I2344" s="7">
        <v>105.05</v>
      </c>
      <c r="J2344" s="2">
        <v>46.5</v>
      </c>
      <c r="K2344">
        <v>4</v>
      </c>
    </row>
    <row r="2345" spans="1:12" x14ac:dyDescent="0.25">
      <c r="A2345">
        <v>75204</v>
      </c>
      <c r="B2345" s="2">
        <v>86.818470000000005</v>
      </c>
      <c r="C2345" s="3">
        <v>27365</v>
      </c>
      <c r="D2345" s="4">
        <v>19100</v>
      </c>
      <c r="E2345" t="s">
        <v>4091</v>
      </c>
      <c r="F2345" s="4" t="s">
        <v>13752</v>
      </c>
      <c r="G2345" s="5">
        <v>20086</v>
      </c>
      <c r="H2345" s="6">
        <v>0.61368049999999996</v>
      </c>
      <c r="I2345" s="7">
        <v>76.441000000000003</v>
      </c>
      <c r="J2345" s="2">
        <v>30.333300000000001</v>
      </c>
      <c r="K2345">
        <v>21</v>
      </c>
      <c r="L2345" s="2">
        <v>7.3</v>
      </c>
    </row>
    <row r="2346" spans="1:12" x14ac:dyDescent="0.25">
      <c r="A2346">
        <v>1503</v>
      </c>
      <c r="B2346" s="2">
        <v>86.813140000000004</v>
      </c>
      <c r="C2346" s="3">
        <v>2917</v>
      </c>
      <c r="D2346" s="4">
        <v>49340</v>
      </c>
      <c r="E2346" t="s">
        <v>163</v>
      </c>
      <c r="F2346" s="4" t="s">
        <v>21</v>
      </c>
      <c r="G2346" s="5">
        <v>2151</v>
      </c>
      <c r="H2346" s="6">
        <v>0.47444239999999999</v>
      </c>
      <c r="I2346" s="7">
        <v>100.5</v>
      </c>
      <c r="J2346" s="2">
        <v>49.375</v>
      </c>
      <c r="K2346">
        <v>8</v>
      </c>
    </row>
    <row r="2347" spans="1:12" x14ac:dyDescent="0.25">
      <c r="A2347">
        <v>1543</v>
      </c>
      <c r="B2347" s="2">
        <v>86.811329999999998</v>
      </c>
      <c r="C2347" s="3">
        <v>8187</v>
      </c>
      <c r="D2347" s="4">
        <v>49340</v>
      </c>
      <c r="E2347" t="s">
        <v>189</v>
      </c>
      <c r="F2347" s="4" t="s">
        <v>21</v>
      </c>
      <c r="G2347" s="5">
        <v>5464</v>
      </c>
      <c r="H2347" s="6">
        <v>0.40775990000000001</v>
      </c>
      <c r="I2347" s="7">
        <v>111.983</v>
      </c>
      <c r="J2347" s="2">
        <v>26</v>
      </c>
      <c r="K2347">
        <v>2</v>
      </c>
    </row>
    <row r="2348" spans="1:12" x14ac:dyDescent="0.25">
      <c r="A2348">
        <v>62684</v>
      </c>
      <c r="B2348" s="2">
        <v>86.809079999999994</v>
      </c>
      <c r="C2348" s="3">
        <v>5758</v>
      </c>
      <c r="D2348" s="4">
        <v>44100</v>
      </c>
      <c r="E2348" t="s">
        <v>965</v>
      </c>
      <c r="F2348" s="4" t="s">
        <v>11490</v>
      </c>
      <c r="G2348" s="5">
        <v>3898</v>
      </c>
      <c r="H2348" s="6">
        <v>0.44113869999999999</v>
      </c>
      <c r="I2348" s="7">
        <v>106.21</v>
      </c>
      <c r="J2348" s="2">
        <v>61.5</v>
      </c>
      <c r="K2348">
        <v>4</v>
      </c>
    </row>
    <row r="2349" spans="1:12" x14ac:dyDescent="0.25">
      <c r="A2349">
        <v>6424</v>
      </c>
      <c r="B2349" s="2">
        <v>86.805980000000005</v>
      </c>
      <c r="C2349" s="3">
        <v>12781</v>
      </c>
      <c r="D2349" s="4">
        <v>25540</v>
      </c>
      <c r="E2349" t="s">
        <v>1289</v>
      </c>
      <c r="F2349" s="4" t="s">
        <v>1198</v>
      </c>
      <c r="G2349" s="5">
        <v>9057</v>
      </c>
      <c r="H2349" s="6">
        <v>0.41967539999999998</v>
      </c>
      <c r="I2349" s="7">
        <v>109.91500000000001</v>
      </c>
      <c r="J2349" s="2">
        <v>54.5</v>
      </c>
      <c r="K2349">
        <v>6</v>
      </c>
    </row>
    <row r="2350" spans="1:12" x14ac:dyDescent="0.25">
      <c r="A2350">
        <v>94116</v>
      </c>
      <c r="B2350" s="2">
        <v>86.795720000000003</v>
      </c>
      <c r="C2350" s="3">
        <v>45551</v>
      </c>
      <c r="D2350" s="4">
        <v>41860</v>
      </c>
      <c r="E2350" t="s">
        <v>15761</v>
      </c>
      <c r="F2350" s="4" t="s">
        <v>15368</v>
      </c>
      <c r="G2350" s="5">
        <v>33828</v>
      </c>
      <c r="H2350" s="6">
        <v>0.4477815</v>
      </c>
      <c r="I2350" s="7">
        <v>105.057</v>
      </c>
      <c r="J2350" s="2">
        <v>31.407</v>
      </c>
      <c r="K2350">
        <v>86</v>
      </c>
      <c r="L2350" s="2">
        <v>9.6999999999999993</v>
      </c>
    </row>
    <row r="2351" spans="1:12" x14ac:dyDescent="0.25">
      <c r="A2351">
        <v>44718</v>
      </c>
      <c r="B2351" s="2">
        <v>86.785510000000002</v>
      </c>
      <c r="C2351" s="3">
        <v>12114</v>
      </c>
      <c r="D2351" s="4">
        <v>15940</v>
      </c>
      <c r="E2351" t="s">
        <v>287</v>
      </c>
      <c r="F2351" s="4" t="s">
        <v>8295</v>
      </c>
      <c r="G2351" s="5">
        <v>8807</v>
      </c>
      <c r="H2351" s="6">
        <v>0.47700690000000001</v>
      </c>
      <c r="I2351" s="7">
        <v>100</v>
      </c>
      <c r="J2351" s="2">
        <v>45</v>
      </c>
      <c r="K2351">
        <v>6</v>
      </c>
    </row>
    <row r="2352" spans="1:12" x14ac:dyDescent="0.25">
      <c r="A2352">
        <v>93424</v>
      </c>
      <c r="B2352" s="2">
        <v>86.78322</v>
      </c>
      <c r="C2352" s="3">
        <v>852</v>
      </c>
      <c r="D2352" s="4">
        <v>42020</v>
      </c>
      <c r="E2352" t="s">
        <v>15661</v>
      </c>
      <c r="F2352" s="4" t="s">
        <v>15368</v>
      </c>
      <c r="G2352" s="5">
        <v>805</v>
      </c>
      <c r="H2352" s="6">
        <v>0.48883379999999998</v>
      </c>
      <c r="I2352" s="7">
        <v>97.933000000000007</v>
      </c>
    </row>
    <row r="2353" spans="1:12" x14ac:dyDescent="0.25">
      <c r="A2353">
        <v>33715</v>
      </c>
      <c r="B2353" s="2">
        <v>86.781540000000007</v>
      </c>
      <c r="C2353" s="3">
        <v>6828</v>
      </c>
      <c r="D2353" s="4">
        <v>45300</v>
      </c>
      <c r="E2353" t="s">
        <v>3400</v>
      </c>
      <c r="F2353" s="4" t="s">
        <v>6689</v>
      </c>
      <c r="G2353" s="5">
        <v>6140</v>
      </c>
      <c r="H2353" s="6">
        <v>0.52401889999999995</v>
      </c>
      <c r="I2353" s="7">
        <v>91.843999999999994</v>
      </c>
      <c r="J2353" s="2">
        <v>36.25</v>
      </c>
      <c r="K2353">
        <v>4</v>
      </c>
    </row>
    <row r="2354" spans="1:12" x14ac:dyDescent="0.25">
      <c r="A2354">
        <v>70743</v>
      </c>
      <c r="B2354" s="2">
        <v>86.78004</v>
      </c>
      <c r="C2354" s="3">
        <v>234</v>
      </c>
      <c r="D2354" s="4">
        <v>35380</v>
      </c>
      <c r="E2354" t="s">
        <v>13066</v>
      </c>
      <c r="F2354" s="4" t="s">
        <v>12927</v>
      </c>
      <c r="G2354" s="5">
        <v>171</v>
      </c>
      <c r="H2354" s="6">
        <v>0.1929825</v>
      </c>
      <c r="I2354" s="7">
        <v>149.02799999999999</v>
      </c>
    </row>
    <row r="2355" spans="1:12" x14ac:dyDescent="0.25">
      <c r="A2355">
        <v>85755</v>
      </c>
      <c r="B2355" s="2">
        <v>86.777169999999998</v>
      </c>
      <c r="C2355" s="3">
        <v>15529</v>
      </c>
      <c r="D2355" s="4">
        <v>46060</v>
      </c>
      <c r="E2355" t="s">
        <v>15050</v>
      </c>
      <c r="F2355" s="4" t="s">
        <v>14962</v>
      </c>
      <c r="G2355" s="5">
        <v>11824</v>
      </c>
      <c r="H2355" s="6">
        <v>0.52093020000000001</v>
      </c>
      <c r="I2355" s="7">
        <v>92.325999999999993</v>
      </c>
      <c r="J2355" s="2">
        <v>45.5</v>
      </c>
      <c r="K2355">
        <v>6</v>
      </c>
    </row>
    <row r="2356" spans="1:12" x14ac:dyDescent="0.25">
      <c r="A2356">
        <v>22304</v>
      </c>
      <c r="B2356" s="2">
        <v>86.766009999999994</v>
      </c>
      <c r="C2356" s="3">
        <v>46993</v>
      </c>
      <c r="D2356" s="4">
        <v>47900</v>
      </c>
      <c r="E2356" t="s">
        <v>3522</v>
      </c>
      <c r="F2356" s="4" t="s">
        <v>4335</v>
      </c>
      <c r="G2356" s="5">
        <v>34784</v>
      </c>
      <c r="H2356" s="6">
        <v>0.56173640000000002</v>
      </c>
      <c r="I2356" s="7">
        <v>85.256</v>
      </c>
      <c r="J2356" s="2">
        <v>39.863599999999998</v>
      </c>
      <c r="K2356">
        <v>66</v>
      </c>
      <c r="L2356" s="2">
        <v>50.2</v>
      </c>
    </row>
    <row r="2357" spans="1:12" x14ac:dyDescent="0.25">
      <c r="A2357">
        <v>91390</v>
      </c>
      <c r="B2357" s="2">
        <v>86.754589999999993</v>
      </c>
      <c r="C2357" s="3">
        <v>19690</v>
      </c>
      <c r="D2357" s="4">
        <v>31080</v>
      </c>
      <c r="E2357" t="s">
        <v>15428</v>
      </c>
      <c r="F2357" s="4" t="s">
        <v>15368</v>
      </c>
      <c r="G2357" s="5">
        <v>12940</v>
      </c>
      <c r="H2357" s="6">
        <v>0.36782320000000002</v>
      </c>
      <c r="I2357" s="7">
        <v>118.72199999999999</v>
      </c>
      <c r="J2357" s="2">
        <v>38.5</v>
      </c>
      <c r="K2357">
        <v>2</v>
      </c>
    </row>
    <row r="2358" spans="1:12" x14ac:dyDescent="0.25">
      <c r="A2358">
        <v>12575</v>
      </c>
      <c r="B2358" s="2">
        <v>86.751189999999994</v>
      </c>
      <c r="C2358" s="3">
        <v>1970</v>
      </c>
      <c r="D2358" s="4">
        <v>35620</v>
      </c>
      <c r="E2358" t="s">
        <v>2291</v>
      </c>
      <c r="F2358" s="4" t="s">
        <v>1280</v>
      </c>
      <c r="G2358" s="5">
        <v>1268</v>
      </c>
      <c r="H2358" s="6">
        <v>0.41798109999999999</v>
      </c>
      <c r="I2358" s="7">
        <v>110</v>
      </c>
      <c r="J2358" s="2">
        <v>48</v>
      </c>
      <c r="K2358">
        <v>2</v>
      </c>
    </row>
    <row r="2359" spans="1:12" x14ac:dyDescent="0.25">
      <c r="A2359">
        <v>44251</v>
      </c>
      <c r="B2359" s="2">
        <v>86.750720000000001</v>
      </c>
      <c r="C2359" s="3">
        <v>922</v>
      </c>
      <c r="D2359" s="4">
        <v>17460</v>
      </c>
      <c r="E2359" t="s">
        <v>8531</v>
      </c>
      <c r="F2359" s="4" t="s">
        <v>8295</v>
      </c>
      <c r="G2359" s="5">
        <v>683</v>
      </c>
      <c r="H2359" s="6">
        <v>0.38652999999999998</v>
      </c>
      <c r="I2359" s="7">
        <v>115.417</v>
      </c>
    </row>
    <row r="2360" spans="1:12" x14ac:dyDescent="0.25">
      <c r="A2360">
        <v>90046</v>
      </c>
      <c r="B2360" s="2">
        <v>86.740179999999995</v>
      </c>
      <c r="C2360" s="3">
        <v>51328</v>
      </c>
      <c r="D2360" s="4">
        <v>31080</v>
      </c>
      <c r="E2360" t="s">
        <v>15367</v>
      </c>
      <c r="F2360" s="4" t="s">
        <v>15368</v>
      </c>
      <c r="G2360" s="5">
        <v>43365</v>
      </c>
      <c r="H2360" s="6">
        <v>0.59038389999999996</v>
      </c>
      <c r="I2360" s="7">
        <v>80.102000000000004</v>
      </c>
      <c r="J2360" s="2">
        <v>29.616700000000002</v>
      </c>
      <c r="K2360">
        <v>60</v>
      </c>
      <c r="L2360" s="2">
        <v>5.6</v>
      </c>
    </row>
    <row r="2361" spans="1:12" x14ac:dyDescent="0.25">
      <c r="A2361">
        <v>68133</v>
      </c>
      <c r="B2361" s="2">
        <v>86.728279999999998</v>
      </c>
      <c r="C2361" s="3">
        <v>10067</v>
      </c>
      <c r="D2361" s="4">
        <v>36540</v>
      </c>
      <c r="E2361" t="s">
        <v>12746</v>
      </c>
      <c r="F2361" s="4" t="s">
        <v>12738</v>
      </c>
      <c r="G2361" s="5">
        <v>6368</v>
      </c>
      <c r="H2361" s="6">
        <v>0.45391740000000003</v>
      </c>
      <c r="I2361" s="7">
        <v>103.651</v>
      </c>
      <c r="J2361" s="2">
        <v>39.875</v>
      </c>
      <c r="K2361">
        <v>8</v>
      </c>
    </row>
    <row r="2362" spans="1:12" x14ac:dyDescent="0.25">
      <c r="A2362">
        <v>99577</v>
      </c>
      <c r="B2362" s="2">
        <v>86.722719999999995</v>
      </c>
      <c r="C2362" s="3">
        <v>27954</v>
      </c>
      <c r="D2362" s="4">
        <v>11260</v>
      </c>
      <c r="E2362" t="s">
        <v>10281</v>
      </c>
      <c r="F2362" s="4" t="s">
        <v>16604</v>
      </c>
      <c r="G2362" s="5">
        <v>16820</v>
      </c>
      <c r="H2362" s="6">
        <v>0.42137799999999997</v>
      </c>
      <c r="I2362" s="7">
        <v>109.25700000000001</v>
      </c>
      <c r="J2362" s="2">
        <v>48.92</v>
      </c>
      <c r="K2362">
        <v>25</v>
      </c>
      <c r="L2362" s="2">
        <v>90.9</v>
      </c>
    </row>
    <row r="2363" spans="1:12" x14ac:dyDescent="0.25">
      <c r="A2363">
        <v>48188</v>
      </c>
      <c r="B2363" s="2">
        <v>86.712299999999999</v>
      </c>
      <c r="C2363" s="3">
        <v>41558</v>
      </c>
      <c r="D2363" s="4">
        <v>19820</v>
      </c>
      <c r="E2363" t="s">
        <v>287</v>
      </c>
      <c r="F2363" s="4" t="s">
        <v>9106</v>
      </c>
      <c r="G2363" s="5">
        <v>26729</v>
      </c>
      <c r="H2363" s="6">
        <v>0.47109879999999998</v>
      </c>
      <c r="I2363" s="7">
        <v>100.65900000000001</v>
      </c>
      <c r="J2363" s="2">
        <v>36.866700000000002</v>
      </c>
      <c r="K2363">
        <v>15</v>
      </c>
      <c r="L2363" s="2">
        <v>32.9</v>
      </c>
    </row>
    <row r="2364" spans="1:12" x14ac:dyDescent="0.25">
      <c r="A2364">
        <v>53029</v>
      </c>
      <c r="B2364" s="2">
        <v>86.702569999999994</v>
      </c>
      <c r="C2364" s="3">
        <v>21004</v>
      </c>
      <c r="D2364" s="4">
        <v>33340</v>
      </c>
      <c r="E2364" t="s">
        <v>1003</v>
      </c>
      <c r="F2364" s="4" t="s">
        <v>10031</v>
      </c>
      <c r="G2364" s="5">
        <v>13939</v>
      </c>
      <c r="H2364" s="6">
        <v>0.45200859999999998</v>
      </c>
      <c r="I2364" s="7">
        <v>103.956</v>
      </c>
      <c r="J2364" s="2">
        <v>46.1111</v>
      </c>
      <c r="K2364">
        <v>9</v>
      </c>
    </row>
    <row r="2365" spans="1:12" x14ac:dyDescent="0.25">
      <c r="A2365">
        <v>20868</v>
      </c>
      <c r="B2365" s="2">
        <v>86.699070000000006</v>
      </c>
      <c r="C2365" s="3">
        <v>1199</v>
      </c>
      <c r="D2365" s="4">
        <v>47900</v>
      </c>
      <c r="E2365" t="s">
        <v>4451</v>
      </c>
      <c r="F2365" s="4" t="s">
        <v>4361</v>
      </c>
      <c r="G2365" s="5">
        <v>688</v>
      </c>
      <c r="H2365" s="6">
        <v>0.41860459999999999</v>
      </c>
      <c r="I2365" s="7">
        <v>109.712</v>
      </c>
      <c r="J2365" s="2">
        <v>24</v>
      </c>
      <c r="K2365">
        <v>1</v>
      </c>
    </row>
    <row r="2366" spans="1:12" x14ac:dyDescent="0.25">
      <c r="A2366">
        <v>19436</v>
      </c>
      <c r="B2366" s="2">
        <v>86.698769999999996</v>
      </c>
      <c r="C2366" s="3">
        <v>598</v>
      </c>
      <c r="D2366" s="4">
        <v>37980</v>
      </c>
      <c r="E2366" t="s">
        <v>4258</v>
      </c>
      <c r="F2366" s="4" t="s">
        <v>3003</v>
      </c>
      <c r="G2366" s="5">
        <v>587</v>
      </c>
      <c r="H2366" s="6">
        <v>0.53401359999999998</v>
      </c>
      <c r="I2366" s="7">
        <v>89.75</v>
      </c>
    </row>
    <row r="2367" spans="1:12" x14ac:dyDescent="0.25">
      <c r="A2367">
        <v>4043</v>
      </c>
      <c r="B2367" s="2">
        <v>86.696690000000004</v>
      </c>
      <c r="C2367" s="3">
        <v>10972</v>
      </c>
      <c r="D2367" s="4">
        <v>38860</v>
      </c>
      <c r="E2367" t="s">
        <v>732</v>
      </c>
      <c r="F2367" s="4" t="s">
        <v>701</v>
      </c>
      <c r="G2367" s="5">
        <v>8147</v>
      </c>
      <c r="H2367" s="6">
        <v>0.51908679999999996</v>
      </c>
      <c r="I2367" s="7">
        <v>92.325999999999993</v>
      </c>
      <c r="J2367" s="2">
        <v>45.714300000000001</v>
      </c>
      <c r="K2367">
        <v>7</v>
      </c>
    </row>
    <row r="2368" spans="1:12" x14ac:dyDescent="0.25">
      <c r="A2368">
        <v>21117</v>
      </c>
      <c r="B2368" s="2">
        <v>86.685569999999998</v>
      </c>
      <c r="C2368" s="3">
        <v>57723</v>
      </c>
      <c r="D2368" s="4">
        <v>12580</v>
      </c>
      <c r="E2368" t="s">
        <v>4493</v>
      </c>
      <c r="F2368" s="4" t="s">
        <v>4361</v>
      </c>
      <c r="G2368" s="5">
        <v>38254</v>
      </c>
      <c r="H2368" s="6">
        <v>0.52914729999999999</v>
      </c>
      <c r="I2368" s="7">
        <v>90.570999999999998</v>
      </c>
      <c r="J2368" s="2">
        <v>32.2273</v>
      </c>
      <c r="K2368">
        <v>22</v>
      </c>
      <c r="L2368" s="2">
        <v>11.9</v>
      </c>
    </row>
    <row r="2369" spans="1:12" x14ac:dyDescent="0.25">
      <c r="A2369">
        <v>23229</v>
      </c>
      <c r="B2369" s="2">
        <v>86.670860000000005</v>
      </c>
      <c r="C2369" s="3">
        <v>33569</v>
      </c>
      <c r="D2369" s="4">
        <v>40060</v>
      </c>
      <c r="E2369" t="s">
        <v>4800</v>
      </c>
      <c r="F2369" s="4" t="s">
        <v>4335</v>
      </c>
      <c r="G2369" s="5">
        <v>23207</v>
      </c>
      <c r="H2369" s="6">
        <v>0.51596500000000001</v>
      </c>
      <c r="I2369" s="7">
        <v>92.847999999999999</v>
      </c>
      <c r="J2369" s="2">
        <v>32.4</v>
      </c>
      <c r="K2369">
        <v>50</v>
      </c>
      <c r="L2369" s="2">
        <v>12.6</v>
      </c>
    </row>
    <row r="2370" spans="1:12" x14ac:dyDescent="0.25">
      <c r="A2370">
        <v>5494</v>
      </c>
      <c r="B2370" s="2">
        <v>86.665019999999998</v>
      </c>
      <c r="C2370" s="3">
        <v>1661</v>
      </c>
      <c r="D2370" s="4">
        <v>15540</v>
      </c>
      <c r="E2370" t="s">
        <v>256</v>
      </c>
      <c r="F2370" s="4" t="s">
        <v>1030</v>
      </c>
      <c r="G2370" s="5">
        <v>1218</v>
      </c>
      <c r="H2370" s="6">
        <v>0.48932680000000001</v>
      </c>
      <c r="I2370" s="7">
        <v>97.411000000000001</v>
      </c>
      <c r="J2370" s="2">
        <v>35</v>
      </c>
      <c r="K2370">
        <v>1</v>
      </c>
    </row>
    <row r="2371" spans="1:12" x14ac:dyDescent="0.25">
      <c r="A2371">
        <v>91709</v>
      </c>
      <c r="B2371" s="2">
        <v>86.653019999999998</v>
      </c>
      <c r="C2371" s="3">
        <v>76186</v>
      </c>
      <c r="D2371" s="4">
        <v>40140</v>
      </c>
      <c r="E2371" t="s">
        <v>15446</v>
      </c>
      <c r="F2371" s="4" t="s">
        <v>15368</v>
      </c>
      <c r="G2371" s="5">
        <v>48898</v>
      </c>
      <c r="H2371" s="6">
        <v>0.44013170000000001</v>
      </c>
      <c r="I2371" s="7">
        <v>105.911</v>
      </c>
      <c r="J2371" s="2">
        <v>24.090900000000001</v>
      </c>
      <c r="K2371">
        <v>11</v>
      </c>
      <c r="L2371" s="2">
        <v>0.6</v>
      </c>
    </row>
    <row r="2372" spans="1:12" x14ac:dyDescent="0.25">
      <c r="A2372">
        <v>55417</v>
      </c>
      <c r="B2372" s="2">
        <v>86.636709999999994</v>
      </c>
      <c r="C2372" s="3">
        <v>25794</v>
      </c>
      <c r="D2372" s="4">
        <v>33460</v>
      </c>
      <c r="E2372" t="s">
        <v>10500</v>
      </c>
      <c r="F2372" s="4" t="s">
        <v>10428</v>
      </c>
      <c r="G2372" s="5">
        <v>19239</v>
      </c>
      <c r="H2372" s="6">
        <v>0.51190230000000003</v>
      </c>
      <c r="I2372" s="7">
        <v>93.5</v>
      </c>
      <c r="J2372" s="2">
        <v>38.461500000000001</v>
      </c>
      <c r="K2372">
        <v>52</v>
      </c>
      <c r="L2372" s="2">
        <v>42.1</v>
      </c>
    </row>
    <row r="2373" spans="1:12" x14ac:dyDescent="0.25">
      <c r="A2373">
        <v>46256</v>
      </c>
      <c r="B2373" s="2">
        <v>86.628240000000005</v>
      </c>
      <c r="C2373" s="3">
        <v>22802</v>
      </c>
      <c r="D2373" s="4">
        <v>26900</v>
      </c>
      <c r="E2373" t="s">
        <v>8839</v>
      </c>
      <c r="F2373" s="4" t="s">
        <v>8800</v>
      </c>
      <c r="G2373" s="5">
        <v>16156</v>
      </c>
      <c r="H2373" s="6">
        <v>0.51451389999999997</v>
      </c>
      <c r="I2373" s="7">
        <v>93.036000000000001</v>
      </c>
      <c r="J2373" s="2">
        <v>45.941200000000002</v>
      </c>
      <c r="K2373">
        <v>17</v>
      </c>
      <c r="L2373" s="2">
        <v>80.7</v>
      </c>
    </row>
    <row r="2374" spans="1:12" x14ac:dyDescent="0.25">
      <c r="A2374">
        <v>59242</v>
      </c>
      <c r="B2374" s="2">
        <v>86.624350000000007</v>
      </c>
      <c r="C2374" s="3">
        <v>74</v>
      </c>
      <c r="E2374" t="s">
        <v>3067</v>
      </c>
      <c r="F2374" s="4" t="s">
        <v>11278</v>
      </c>
      <c r="G2374" s="5">
        <v>65</v>
      </c>
      <c r="H2374" s="6">
        <v>0.34848479999999998</v>
      </c>
      <c r="I2374" s="7">
        <v>121.667</v>
      </c>
    </row>
    <row r="2375" spans="1:12" x14ac:dyDescent="0.25">
      <c r="A2375">
        <v>1375</v>
      </c>
      <c r="B2375" s="2">
        <v>86.623840000000001</v>
      </c>
      <c r="C2375" s="3">
        <v>3683</v>
      </c>
      <c r="D2375" s="4">
        <v>24640</v>
      </c>
      <c r="E2375" t="s">
        <v>136</v>
      </c>
      <c r="F2375" s="4" t="s">
        <v>21</v>
      </c>
      <c r="G2375" s="5">
        <v>2114</v>
      </c>
      <c r="H2375" s="6">
        <v>0.61400189999999999</v>
      </c>
      <c r="I2375" s="7">
        <v>75.760999999999996</v>
      </c>
      <c r="J2375" s="2">
        <v>33.75</v>
      </c>
      <c r="K2375">
        <v>4</v>
      </c>
    </row>
    <row r="2376" spans="1:12" x14ac:dyDescent="0.25">
      <c r="A2376">
        <v>2879</v>
      </c>
      <c r="B2376" s="2">
        <v>86.619910000000004</v>
      </c>
      <c r="C2376" s="3">
        <v>20246</v>
      </c>
      <c r="D2376" s="4">
        <v>39300</v>
      </c>
      <c r="E2376" t="s">
        <v>255</v>
      </c>
      <c r="F2376" s="4" t="s">
        <v>466</v>
      </c>
      <c r="G2376" s="5">
        <v>14270</v>
      </c>
      <c r="H2376" s="6">
        <v>0.50767289999999998</v>
      </c>
      <c r="I2376" s="7">
        <v>94.13</v>
      </c>
      <c r="J2376" s="2">
        <v>44</v>
      </c>
      <c r="K2376">
        <v>11</v>
      </c>
      <c r="L2376" s="2">
        <v>72.099999999999994</v>
      </c>
    </row>
    <row r="2377" spans="1:12" x14ac:dyDescent="0.25">
      <c r="A2377">
        <v>89426</v>
      </c>
      <c r="B2377" s="2">
        <v>86.616470000000007</v>
      </c>
      <c r="C2377" s="3">
        <v>182</v>
      </c>
      <c r="D2377" s="4">
        <v>49080</v>
      </c>
      <c r="E2377" t="s">
        <v>14977</v>
      </c>
      <c r="F2377" s="4" t="s">
        <v>15318</v>
      </c>
      <c r="G2377" s="5">
        <v>172</v>
      </c>
      <c r="H2377" s="6">
        <v>0.1156069</v>
      </c>
      <c r="I2377" s="7">
        <v>161.875</v>
      </c>
    </row>
    <row r="2378" spans="1:12" x14ac:dyDescent="0.25">
      <c r="A2378">
        <v>4097</v>
      </c>
      <c r="B2378" s="2">
        <v>86.615840000000006</v>
      </c>
      <c r="C2378" s="3">
        <v>3645</v>
      </c>
      <c r="D2378" s="4">
        <v>38860</v>
      </c>
      <c r="E2378" t="s">
        <v>764</v>
      </c>
      <c r="F2378" s="4" t="s">
        <v>701</v>
      </c>
      <c r="G2378" s="5">
        <v>2471</v>
      </c>
      <c r="H2378" s="6">
        <v>0.52710349999999995</v>
      </c>
      <c r="I2378" s="7">
        <v>90.72</v>
      </c>
      <c r="J2378" s="2">
        <v>40</v>
      </c>
      <c r="K2378">
        <v>3</v>
      </c>
    </row>
    <row r="2379" spans="1:12" x14ac:dyDescent="0.25">
      <c r="A2379">
        <v>50263</v>
      </c>
      <c r="B2379" s="2">
        <v>86.612340000000003</v>
      </c>
      <c r="C2379" s="3">
        <v>18943</v>
      </c>
      <c r="D2379" s="4">
        <v>19780</v>
      </c>
      <c r="E2379" t="s">
        <v>9671</v>
      </c>
      <c r="F2379" s="4" t="s">
        <v>9593</v>
      </c>
      <c r="G2379" s="5">
        <v>12097</v>
      </c>
      <c r="H2379" s="6">
        <v>0.51111850000000003</v>
      </c>
      <c r="I2379" s="7">
        <v>93.478999999999999</v>
      </c>
      <c r="J2379" s="2">
        <v>34.571399999999997</v>
      </c>
      <c r="K2379">
        <v>7</v>
      </c>
    </row>
    <row r="2380" spans="1:12" x14ac:dyDescent="0.25">
      <c r="A2380">
        <v>29928</v>
      </c>
      <c r="B2380" s="2">
        <v>86.606099999999998</v>
      </c>
      <c r="C2380" s="3">
        <v>16211</v>
      </c>
      <c r="D2380" s="4">
        <v>25940</v>
      </c>
      <c r="E2380" t="s">
        <v>6353</v>
      </c>
      <c r="F2380" s="4" t="s">
        <v>6130</v>
      </c>
      <c r="G2380" s="5">
        <v>13967</v>
      </c>
      <c r="H2380" s="6">
        <v>0.53640719999999997</v>
      </c>
      <c r="I2380" s="7">
        <v>89.073999999999998</v>
      </c>
      <c r="J2380" s="2">
        <v>39.666699999999999</v>
      </c>
      <c r="K2380">
        <v>6</v>
      </c>
    </row>
    <row r="2381" spans="1:12" x14ac:dyDescent="0.25">
      <c r="A2381">
        <v>70130</v>
      </c>
      <c r="B2381" s="2">
        <v>86.599980000000002</v>
      </c>
      <c r="C2381" s="3">
        <v>14270</v>
      </c>
      <c r="D2381" s="4">
        <v>35380</v>
      </c>
      <c r="E2381" t="s">
        <v>12957</v>
      </c>
      <c r="F2381" s="4" t="s">
        <v>12927</v>
      </c>
      <c r="G2381" s="5">
        <v>11607</v>
      </c>
      <c r="H2381" s="6">
        <v>0.58137329999999998</v>
      </c>
      <c r="I2381" s="7">
        <v>81.302000000000007</v>
      </c>
      <c r="J2381" s="2">
        <v>35</v>
      </c>
      <c r="K2381">
        <v>15</v>
      </c>
      <c r="L2381" s="2">
        <v>23.3</v>
      </c>
    </row>
    <row r="2382" spans="1:12" x14ac:dyDescent="0.25">
      <c r="A2382">
        <v>2452</v>
      </c>
      <c r="B2382" s="2">
        <v>86.595060000000004</v>
      </c>
      <c r="C2382" s="3">
        <v>15494</v>
      </c>
      <c r="D2382" s="4">
        <v>14460</v>
      </c>
      <c r="E2382" t="s">
        <v>362</v>
      </c>
      <c r="F2382" s="4" t="s">
        <v>21</v>
      </c>
      <c r="G2382" s="5">
        <v>8968</v>
      </c>
      <c r="H2382" s="6">
        <v>0.52709629999999996</v>
      </c>
      <c r="I2382" s="7">
        <v>90.673000000000002</v>
      </c>
      <c r="J2382" s="2">
        <v>38.166699999999999</v>
      </c>
      <c r="K2382">
        <v>6</v>
      </c>
    </row>
    <row r="2383" spans="1:12" x14ac:dyDescent="0.25">
      <c r="A2383">
        <v>94121</v>
      </c>
      <c r="B2383" s="2">
        <v>86.58511</v>
      </c>
      <c r="C2383" s="3">
        <v>42042</v>
      </c>
      <c r="D2383" s="4">
        <v>41860</v>
      </c>
      <c r="E2383" t="s">
        <v>15761</v>
      </c>
      <c r="F2383" s="4" t="s">
        <v>15368</v>
      </c>
      <c r="G2383" s="5">
        <v>32630</v>
      </c>
      <c r="H2383" s="6">
        <v>0.51777510000000004</v>
      </c>
      <c r="I2383" s="7">
        <v>92.254999999999995</v>
      </c>
      <c r="J2383" s="2">
        <v>32.206299999999999</v>
      </c>
      <c r="K2383">
        <v>63</v>
      </c>
      <c r="L2383" s="2">
        <v>11.9</v>
      </c>
    </row>
    <row r="2384" spans="1:12" x14ac:dyDescent="0.25">
      <c r="A2384">
        <v>7747</v>
      </c>
      <c r="B2384" s="2">
        <v>86.572069999999997</v>
      </c>
      <c r="C2384" s="3">
        <v>30708</v>
      </c>
      <c r="D2384" s="4">
        <v>35620</v>
      </c>
      <c r="E2384" t="s">
        <v>1510</v>
      </c>
      <c r="F2384" s="4" t="s">
        <v>1341</v>
      </c>
      <c r="G2384" s="5">
        <v>21841</v>
      </c>
      <c r="H2384" s="6">
        <v>0.4148887</v>
      </c>
      <c r="I2384" s="7">
        <v>110.015</v>
      </c>
      <c r="J2384" s="2">
        <v>32.222200000000001</v>
      </c>
      <c r="K2384">
        <v>9</v>
      </c>
    </row>
    <row r="2385" spans="1:12" x14ac:dyDescent="0.25">
      <c r="A2385">
        <v>95818</v>
      </c>
      <c r="B2385" s="2">
        <v>86.563339999999997</v>
      </c>
      <c r="C2385" s="3">
        <v>20135</v>
      </c>
      <c r="D2385" s="4">
        <v>40900</v>
      </c>
      <c r="E2385" t="s">
        <v>3933</v>
      </c>
      <c r="F2385" s="4" t="s">
        <v>15368</v>
      </c>
      <c r="G2385" s="5">
        <v>14590</v>
      </c>
      <c r="H2385" s="6">
        <v>0.52707329999999997</v>
      </c>
      <c r="I2385" s="7">
        <v>90.570999999999998</v>
      </c>
      <c r="J2385" s="2">
        <v>36.061199999999999</v>
      </c>
      <c r="K2385">
        <v>49</v>
      </c>
      <c r="L2385" s="2">
        <v>28.4</v>
      </c>
    </row>
    <row r="2386" spans="1:12" x14ac:dyDescent="0.25">
      <c r="A2386">
        <v>62563</v>
      </c>
      <c r="B2386" s="2">
        <v>86.558909999999997</v>
      </c>
      <c r="C2386" s="3">
        <v>5927</v>
      </c>
      <c r="D2386" s="4">
        <v>44100</v>
      </c>
      <c r="E2386" t="s">
        <v>458</v>
      </c>
      <c r="F2386" s="4" t="s">
        <v>11490</v>
      </c>
      <c r="G2386" s="5">
        <v>3963</v>
      </c>
      <c r="H2386" s="6">
        <v>0.4766591</v>
      </c>
      <c r="I2386" s="7">
        <v>99.268000000000001</v>
      </c>
      <c r="J2386" s="2">
        <v>50.6</v>
      </c>
      <c r="K2386">
        <v>5</v>
      </c>
    </row>
    <row r="2387" spans="1:12" x14ac:dyDescent="0.25">
      <c r="A2387">
        <v>30284</v>
      </c>
      <c r="B2387" s="2">
        <v>86.557950000000005</v>
      </c>
      <c r="C2387" s="3">
        <v>41</v>
      </c>
      <c r="D2387" s="4">
        <v>12060</v>
      </c>
      <c r="E2387" t="s">
        <v>6428</v>
      </c>
      <c r="F2387" s="4" t="s">
        <v>6363</v>
      </c>
      <c r="G2387" s="5">
        <v>39</v>
      </c>
      <c r="H2387" s="6">
        <v>0.55000000000000004</v>
      </c>
      <c r="I2387" s="7">
        <v>86.563000000000002</v>
      </c>
    </row>
    <row r="2388" spans="1:12" x14ac:dyDescent="0.25">
      <c r="A2388">
        <v>3057</v>
      </c>
      <c r="B2388" s="2">
        <v>86.557519999999997</v>
      </c>
      <c r="C2388" s="3">
        <v>2596</v>
      </c>
      <c r="D2388" s="4">
        <v>31700</v>
      </c>
      <c r="E2388" t="s">
        <v>532</v>
      </c>
      <c r="F2388" s="4" t="s">
        <v>520</v>
      </c>
      <c r="G2388" s="5">
        <v>1750</v>
      </c>
      <c r="H2388" s="6">
        <v>0.50914289999999995</v>
      </c>
      <c r="I2388" s="7">
        <v>93.597999999999999</v>
      </c>
      <c r="J2388" s="2">
        <v>37.666699999999999</v>
      </c>
      <c r="K2388">
        <v>3</v>
      </c>
    </row>
    <row r="2389" spans="1:12" x14ac:dyDescent="0.25">
      <c r="A2389">
        <v>11783</v>
      </c>
      <c r="B2389" s="2">
        <v>86.553610000000006</v>
      </c>
      <c r="C2389" s="3">
        <v>21170</v>
      </c>
      <c r="D2389" s="4">
        <v>35620</v>
      </c>
      <c r="E2389" t="s">
        <v>2023</v>
      </c>
      <c r="F2389" s="4" t="s">
        <v>1280</v>
      </c>
      <c r="G2389" s="5">
        <v>14574</v>
      </c>
      <c r="H2389" s="6">
        <v>0.36743520000000002</v>
      </c>
      <c r="I2389" s="7">
        <v>118.075</v>
      </c>
      <c r="J2389" s="2">
        <v>46.363599999999998</v>
      </c>
      <c r="K2389">
        <v>11</v>
      </c>
      <c r="L2389" s="2">
        <v>82.4</v>
      </c>
    </row>
    <row r="2390" spans="1:12" x14ac:dyDescent="0.25">
      <c r="A2390">
        <v>48334</v>
      </c>
      <c r="B2390" s="2">
        <v>86.546909999999997</v>
      </c>
      <c r="C2390" s="3">
        <v>18271</v>
      </c>
      <c r="D2390" s="4">
        <v>19820</v>
      </c>
      <c r="E2390" t="s">
        <v>662</v>
      </c>
      <c r="F2390" s="4" t="s">
        <v>9106</v>
      </c>
      <c r="G2390" s="5">
        <v>13480</v>
      </c>
      <c r="H2390" s="6">
        <v>0.54076109999999999</v>
      </c>
      <c r="I2390" s="7">
        <v>88.105000000000004</v>
      </c>
      <c r="J2390" s="2">
        <v>34</v>
      </c>
      <c r="K2390">
        <v>9</v>
      </c>
    </row>
    <row r="2391" spans="1:12" x14ac:dyDescent="0.25">
      <c r="A2391">
        <v>75002</v>
      </c>
      <c r="B2391" s="2">
        <v>86.533739999999995</v>
      </c>
      <c r="C2391" s="3">
        <v>66679</v>
      </c>
      <c r="D2391" s="4">
        <v>19100</v>
      </c>
      <c r="E2391" t="s">
        <v>4614</v>
      </c>
      <c r="F2391" s="4" t="s">
        <v>13752</v>
      </c>
      <c r="G2391" s="5">
        <v>41516</v>
      </c>
      <c r="H2391" s="6">
        <v>0.45140540000000001</v>
      </c>
      <c r="I2391" s="7">
        <v>103.54300000000001</v>
      </c>
      <c r="J2391" s="2">
        <v>47</v>
      </c>
      <c r="K2391">
        <v>29</v>
      </c>
      <c r="L2391" s="2">
        <v>84.5</v>
      </c>
    </row>
    <row r="2392" spans="1:12" x14ac:dyDescent="0.25">
      <c r="A2392">
        <v>7457</v>
      </c>
      <c r="B2392" s="2">
        <v>86.523079999999993</v>
      </c>
      <c r="C2392" s="3">
        <v>3905</v>
      </c>
      <c r="D2392" s="4">
        <v>35620</v>
      </c>
      <c r="E2392" t="s">
        <v>1438</v>
      </c>
      <c r="F2392" s="4" t="s">
        <v>1341</v>
      </c>
      <c r="G2392" s="5">
        <v>3043</v>
      </c>
      <c r="H2392" s="6">
        <v>0.45170830000000001</v>
      </c>
      <c r="I2392" s="7">
        <v>103.485</v>
      </c>
      <c r="J2392" s="2">
        <v>44</v>
      </c>
      <c r="K2392">
        <v>2</v>
      </c>
    </row>
    <row r="2393" spans="1:12" x14ac:dyDescent="0.25">
      <c r="A2393">
        <v>94542</v>
      </c>
      <c r="B2393" s="2">
        <v>86.520409999999998</v>
      </c>
      <c r="C2393" s="3">
        <v>12498</v>
      </c>
      <c r="D2393" s="4">
        <v>41860</v>
      </c>
      <c r="E2393" t="s">
        <v>10376</v>
      </c>
      <c r="F2393" s="4" t="s">
        <v>15368</v>
      </c>
      <c r="G2393" s="5">
        <v>8133</v>
      </c>
      <c r="H2393" s="6">
        <v>0.46907660000000001</v>
      </c>
      <c r="I2393" s="7">
        <v>100.477</v>
      </c>
      <c r="J2393" s="2">
        <v>32.125</v>
      </c>
      <c r="K2393">
        <v>8</v>
      </c>
    </row>
    <row r="2394" spans="1:12" x14ac:dyDescent="0.25">
      <c r="A2394">
        <v>6442</v>
      </c>
      <c r="B2394" s="2">
        <v>86.517970000000005</v>
      </c>
      <c r="C2394" s="3">
        <v>3069</v>
      </c>
      <c r="D2394" s="4">
        <v>25540</v>
      </c>
      <c r="E2394" t="s">
        <v>1292</v>
      </c>
      <c r="F2394" s="4" t="s">
        <v>1198</v>
      </c>
      <c r="G2394" s="5">
        <v>2094</v>
      </c>
      <c r="H2394" s="6">
        <v>0.48185289999999997</v>
      </c>
      <c r="I2394" s="7">
        <v>98.269000000000005</v>
      </c>
      <c r="J2394" s="2">
        <v>43.5</v>
      </c>
      <c r="K2394">
        <v>2</v>
      </c>
    </row>
    <row r="2395" spans="1:12" x14ac:dyDescent="0.25">
      <c r="A2395">
        <v>32266</v>
      </c>
      <c r="B2395" s="2">
        <v>86.516289999999998</v>
      </c>
      <c r="C2395" s="3">
        <v>6732</v>
      </c>
      <c r="D2395" s="4">
        <v>27260</v>
      </c>
      <c r="E2395" t="s">
        <v>6746</v>
      </c>
      <c r="F2395" s="4" t="s">
        <v>6689</v>
      </c>
      <c r="G2395" s="5">
        <v>4856</v>
      </c>
      <c r="H2395" s="6">
        <v>0.50792669999999995</v>
      </c>
      <c r="I2395" s="7">
        <v>93.75</v>
      </c>
      <c r="J2395" s="2">
        <v>49.5</v>
      </c>
      <c r="K2395">
        <v>2</v>
      </c>
    </row>
    <row r="2396" spans="1:12" x14ac:dyDescent="0.25">
      <c r="A2396">
        <v>7024</v>
      </c>
      <c r="B2396" s="2">
        <v>86.508420000000001</v>
      </c>
      <c r="C2396" s="3">
        <v>36020</v>
      </c>
      <c r="D2396" s="4">
        <v>35620</v>
      </c>
      <c r="E2396" t="s">
        <v>1355</v>
      </c>
      <c r="F2396" s="4" t="s">
        <v>1341</v>
      </c>
      <c r="G2396" s="5">
        <v>28058</v>
      </c>
      <c r="H2396" s="6">
        <v>0.54266159999999997</v>
      </c>
      <c r="I2396" s="7">
        <v>87.721000000000004</v>
      </c>
      <c r="J2396" s="2">
        <v>17</v>
      </c>
      <c r="K2396">
        <v>5</v>
      </c>
    </row>
    <row r="2397" spans="1:12" x14ac:dyDescent="0.25">
      <c r="A2397">
        <v>76054</v>
      </c>
      <c r="B2397" s="2">
        <v>86.499690000000001</v>
      </c>
      <c r="C2397" s="3">
        <v>11328</v>
      </c>
      <c r="D2397" s="4">
        <v>19100</v>
      </c>
      <c r="E2397" t="s">
        <v>12080</v>
      </c>
      <c r="F2397" s="4" t="s">
        <v>13752</v>
      </c>
      <c r="G2397" s="5">
        <v>8473</v>
      </c>
      <c r="H2397" s="6">
        <v>0.41999059999999999</v>
      </c>
      <c r="I2397" s="7">
        <v>108.90600000000001</v>
      </c>
      <c r="J2397" s="2">
        <v>43.636400000000002</v>
      </c>
      <c r="K2397">
        <v>11</v>
      </c>
      <c r="L2397" s="2">
        <v>70.099999999999994</v>
      </c>
    </row>
    <row r="2398" spans="1:12" x14ac:dyDescent="0.25">
      <c r="A2398">
        <v>6031</v>
      </c>
      <c r="B2398" s="2">
        <v>86.497380000000007</v>
      </c>
      <c r="C2398" s="3">
        <v>1468</v>
      </c>
      <c r="D2398" s="4">
        <v>45860</v>
      </c>
      <c r="E2398" t="s">
        <v>1206</v>
      </c>
      <c r="F2398" s="4" t="s">
        <v>1198</v>
      </c>
      <c r="G2398" s="5">
        <v>1116</v>
      </c>
      <c r="H2398" s="6">
        <v>0.45967740000000001</v>
      </c>
      <c r="I2398" s="7">
        <v>102.036</v>
      </c>
      <c r="J2398" s="2">
        <v>34</v>
      </c>
      <c r="K2398">
        <v>1</v>
      </c>
    </row>
    <row r="2399" spans="1:12" x14ac:dyDescent="0.25">
      <c r="A2399">
        <v>68516</v>
      </c>
      <c r="B2399" s="2">
        <v>86.490930000000006</v>
      </c>
      <c r="C2399" s="3">
        <v>38897</v>
      </c>
      <c r="D2399" s="4">
        <v>30700</v>
      </c>
      <c r="E2399" t="s">
        <v>230</v>
      </c>
      <c r="F2399" s="4" t="s">
        <v>12738</v>
      </c>
      <c r="G2399" s="5">
        <v>25888</v>
      </c>
      <c r="H2399" s="6">
        <v>0.49480469999999999</v>
      </c>
      <c r="I2399" s="7">
        <v>95.94</v>
      </c>
      <c r="J2399" s="2">
        <v>44.071399999999997</v>
      </c>
      <c r="K2399">
        <v>28</v>
      </c>
      <c r="L2399" s="2">
        <v>72.5</v>
      </c>
    </row>
    <row r="2400" spans="1:12" x14ac:dyDescent="0.25">
      <c r="A2400">
        <v>99005</v>
      </c>
      <c r="B2400" s="2">
        <v>86.48339</v>
      </c>
      <c r="C2400" s="3">
        <v>8291</v>
      </c>
      <c r="D2400" s="4">
        <v>44060</v>
      </c>
      <c r="E2400" t="s">
        <v>6504</v>
      </c>
      <c r="F2400" s="4" t="s">
        <v>16344</v>
      </c>
      <c r="G2400" s="5">
        <v>5573</v>
      </c>
      <c r="H2400" s="6">
        <v>0.4564047</v>
      </c>
      <c r="I2400" s="7">
        <v>102.566</v>
      </c>
      <c r="J2400" s="2">
        <v>30.333300000000001</v>
      </c>
      <c r="K2400">
        <v>3</v>
      </c>
    </row>
    <row r="2401" spans="1:12" x14ac:dyDescent="0.25">
      <c r="A2401">
        <v>29469</v>
      </c>
      <c r="B2401" s="2">
        <v>86.481920000000002</v>
      </c>
      <c r="C2401" s="3">
        <v>732</v>
      </c>
      <c r="D2401" s="4">
        <v>16700</v>
      </c>
      <c r="E2401" t="s">
        <v>6239</v>
      </c>
      <c r="F2401" s="4" t="s">
        <v>6130</v>
      </c>
      <c r="G2401" s="5">
        <v>586</v>
      </c>
      <c r="H2401" s="6">
        <v>0.42662119999999998</v>
      </c>
      <c r="I2401" s="7">
        <v>107.679</v>
      </c>
    </row>
    <row r="2402" spans="1:12" x14ac:dyDescent="0.25">
      <c r="A2402">
        <v>23128</v>
      </c>
      <c r="B2402" s="2">
        <v>86.481610000000003</v>
      </c>
      <c r="C2402" s="3">
        <v>1172</v>
      </c>
      <c r="D2402" s="4">
        <v>47260</v>
      </c>
      <c r="E2402" t="s">
        <v>4823</v>
      </c>
      <c r="F2402" s="4" t="s">
        <v>4335</v>
      </c>
      <c r="G2402" s="5">
        <v>757</v>
      </c>
      <c r="H2402" s="6">
        <v>0.43725229999999998</v>
      </c>
      <c r="I2402" s="7">
        <v>105.804</v>
      </c>
    </row>
    <row r="2403" spans="1:12" x14ac:dyDescent="0.25">
      <c r="A2403">
        <v>91307</v>
      </c>
      <c r="B2403" s="2">
        <v>86.477099999999993</v>
      </c>
      <c r="C2403" s="3">
        <v>25597</v>
      </c>
      <c r="D2403" s="4">
        <v>31080</v>
      </c>
      <c r="E2403" t="s">
        <v>15417</v>
      </c>
      <c r="F2403" s="4" t="s">
        <v>15368</v>
      </c>
      <c r="G2403" s="5">
        <v>18018</v>
      </c>
      <c r="H2403" s="6">
        <v>0.4465287</v>
      </c>
      <c r="I2403" s="7">
        <v>104.188</v>
      </c>
      <c r="J2403" s="2">
        <v>34.384599999999999</v>
      </c>
      <c r="K2403">
        <v>13</v>
      </c>
      <c r="L2403" s="2">
        <v>20.2</v>
      </c>
    </row>
    <row r="2404" spans="1:12" x14ac:dyDescent="0.25">
      <c r="A2404">
        <v>29206</v>
      </c>
      <c r="B2404" s="2">
        <v>86.469819999999999</v>
      </c>
      <c r="C2404" s="3">
        <v>18510</v>
      </c>
      <c r="D2404" s="4">
        <v>17900</v>
      </c>
      <c r="E2404" t="s">
        <v>1240</v>
      </c>
      <c r="F2404" s="4" t="s">
        <v>6130</v>
      </c>
      <c r="G2404" s="5">
        <v>12401</v>
      </c>
      <c r="H2404" s="6">
        <v>0.57140550000000001</v>
      </c>
      <c r="I2404" s="7">
        <v>82.578999999999994</v>
      </c>
      <c r="J2404" s="2">
        <v>37.636400000000002</v>
      </c>
      <c r="K2404">
        <v>22</v>
      </c>
      <c r="L2404" s="2">
        <v>37.1</v>
      </c>
    </row>
    <row r="2405" spans="1:12" x14ac:dyDescent="0.25">
      <c r="A2405">
        <v>91360</v>
      </c>
      <c r="B2405" s="2">
        <v>86.459720000000004</v>
      </c>
      <c r="C2405" s="3">
        <v>44208</v>
      </c>
      <c r="D2405" s="4">
        <v>37100</v>
      </c>
      <c r="E2405" t="s">
        <v>15431</v>
      </c>
      <c r="F2405" s="4" t="s">
        <v>15368</v>
      </c>
      <c r="G2405" s="5">
        <v>29815</v>
      </c>
      <c r="H2405" s="6">
        <v>0.40714410000000001</v>
      </c>
      <c r="I2405" s="7">
        <v>110.952</v>
      </c>
      <c r="J2405" s="2">
        <v>36.263199999999998</v>
      </c>
      <c r="K2405">
        <v>38</v>
      </c>
      <c r="L2405" s="2">
        <v>29.6</v>
      </c>
    </row>
    <row r="2406" spans="1:12" x14ac:dyDescent="0.25">
      <c r="A2406">
        <v>2762</v>
      </c>
      <c r="B2406" s="2">
        <v>86.451099999999997</v>
      </c>
      <c r="C2406" s="3">
        <v>8581</v>
      </c>
      <c r="D2406" s="4">
        <v>14460</v>
      </c>
      <c r="E2406" t="s">
        <v>452</v>
      </c>
      <c r="F2406" s="4" t="s">
        <v>21</v>
      </c>
      <c r="G2406" s="5">
        <v>6228</v>
      </c>
      <c r="H2406" s="6">
        <v>0.39306360000000001</v>
      </c>
      <c r="I2406" s="7">
        <v>113.324</v>
      </c>
      <c r="J2406" s="2">
        <v>24</v>
      </c>
      <c r="K2406">
        <v>1</v>
      </c>
    </row>
    <row r="2407" spans="1:12" x14ac:dyDescent="0.25">
      <c r="A2407">
        <v>20650</v>
      </c>
      <c r="B2407" s="2">
        <v>86.447400000000002</v>
      </c>
      <c r="C2407" s="3">
        <v>13472</v>
      </c>
      <c r="D2407" s="4">
        <v>15680</v>
      </c>
      <c r="E2407" t="s">
        <v>4388</v>
      </c>
      <c r="F2407" s="4" t="s">
        <v>4361</v>
      </c>
      <c r="G2407" s="5">
        <v>9182</v>
      </c>
      <c r="H2407" s="6">
        <v>0.36404229999999999</v>
      </c>
      <c r="I2407" s="7">
        <v>118.313</v>
      </c>
      <c r="J2407" s="2">
        <v>39.166699999999999</v>
      </c>
      <c r="K2407">
        <v>6</v>
      </c>
    </row>
    <row r="2408" spans="1:12" x14ac:dyDescent="0.25">
      <c r="A2408">
        <v>92107</v>
      </c>
      <c r="B2408" s="2">
        <v>86.44032</v>
      </c>
      <c r="C2408" s="3">
        <v>26947</v>
      </c>
      <c r="D2408" s="4">
        <v>41740</v>
      </c>
      <c r="E2408" t="s">
        <v>14226</v>
      </c>
      <c r="F2408" s="4" t="s">
        <v>15368</v>
      </c>
      <c r="G2408" s="5">
        <v>20415</v>
      </c>
      <c r="H2408" s="6">
        <v>0.5346069</v>
      </c>
      <c r="I2408" s="7">
        <v>88.823999999999998</v>
      </c>
      <c r="J2408" s="2">
        <v>37.333300000000001</v>
      </c>
      <c r="K2408">
        <v>36</v>
      </c>
      <c r="L2408" s="2">
        <v>35.700000000000003</v>
      </c>
    </row>
    <row r="2409" spans="1:12" x14ac:dyDescent="0.25">
      <c r="A2409">
        <v>7086</v>
      </c>
      <c r="B2409" s="2">
        <v>86.433040000000005</v>
      </c>
      <c r="C2409" s="3">
        <v>13112</v>
      </c>
      <c r="D2409" s="4">
        <v>35620</v>
      </c>
      <c r="E2409" t="s">
        <v>1397</v>
      </c>
      <c r="F2409" s="4" t="s">
        <v>1341</v>
      </c>
      <c r="G2409" s="5">
        <v>10010</v>
      </c>
      <c r="H2409" s="6">
        <v>0.52562180000000003</v>
      </c>
      <c r="I2409" s="7">
        <v>90.356999999999999</v>
      </c>
      <c r="J2409" s="2">
        <v>42.75</v>
      </c>
      <c r="K2409">
        <v>8</v>
      </c>
    </row>
    <row r="2410" spans="1:12" x14ac:dyDescent="0.25">
      <c r="A2410">
        <v>4003</v>
      </c>
      <c r="B2410" s="2">
        <v>86.430539999999993</v>
      </c>
      <c r="C2410" s="3">
        <v>467</v>
      </c>
      <c r="D2410" s="4">
        <v>38860</v>
      </c>
      <c r="E2410" t="s">
        <v>712</v>
      </c>
      <c r="F2410" s="4" t="s">
        <v>701</v>
      </c>
      <c r="G2410" s="5">
        <v>405</v>
      </c>
      <c r="H2410" s="6">
        <v>0.52345680000000006</v>
      </c>
      <c r="I2410" s="7">
        <v>90.728999999999999</v>
      </c>
      <c r="J2410" s="2">
        <v>63</v>
      </c>
      <c r="K2410">
        <v>1</v>
      </c>
    </row>
    <row r="2411" spans="1:12" x14ac:dyDescent="0.25">
      <c r="A2411">
        <v>99338</v>
      </c>
      <c r="B2411" s="2">
        <v>86.428460000000001</v>
      </c>
      <c r="C2411" s="3">
        <v>12913</v>
      </c>
      <c r="D2411" s="4">
        <v>28420</v>
      </c>
      <c r="E2411" t="s">
        <v>16590</v>
      </c>
      <c r="F2411" s="4" t="s">
        <v>16344</v>
      </c>
      <c r="G2411" s="5">
        <v>8321</v>
      </c>
      <c r="H2411" s="6">
        <v>0.44862400000000002</v>
      </c>
      <c r="I2411" s="7">
        <v>103.658</v>
      </c>
      <c r="J2411" s="2">
        <v>45.5</v>
      </c>
      <c r="K2411">
        <v>2</v>
      </c>
    </row>
    <row r="2412" spans="1:12" x14ac:dyDescent="0.25">
      <c r="A2412">
        <v>44147</v>
      </c>
      <c r="B2412" s="2">
        <v>86.423259999999999</v>
      </c>
      <c r="C2412" s="3">
        <v>19346</v>
      </c>
      <c r="D2412" s="4">
        <v>17460</v>
      </c>
      <c r="E2412" t="s">
        <v>8522</v>
      </c>
      <c r="F2412" s="4" t="s">
        <v>8295</v>
      </c>
      <c r="G2412" s="5">
        <v>13387</v>
      </c>
      <c r="H2412" s="6">
        <v>0.47650710000000002</v>
      </c>
      <c r="I2412" s="7">
        <v>98.787999999999997</v>
      </c>
      <c r="J2412" s="2">
        <v>41.384599999999999</v>
      </c>
      <c r="K2412">
        <v>13</v>
      </c>
      <c r="L2412" s="2">
        <v>58.7</v>
      </c>
    </row>
    <row r="2413" spans="1:12" x14ac:dyDescent="0.25">
      <c r="A2413">
        <v>92649</v>
      </c>
      <c r="B2413" s="2">
        <v>86.414119999999997</v>
      </c>
      <c r="C2413" s="3">
        <v>32976</v>
      </c>
      <c r="D2413" s="4">
        <v>31080</v>
      </c>
      <c r="E2413" t="s">
        <v>15583</v>
      </c>
      <c r="F2413" s="4" t="s">
        <v>15368</v>
      </c>
      <c r="G2413" s="5">
        <v>24839</v>
      </c>
      <c r="H2413" s="6">
        <v>0.44784410000000002</v>
      </c>
      <c r="I2413" s="7">
        <v>103.739</v>
      </c>
      <c r="J2413" s="2">
        <v>38.119999999999997</v>
      </c>
      <c r="K2413">
        <v>25</v>
      </c>
      <c r="L2413" s="2">
        <v>40.299999999999997</v>
      </c>
    </row>
    <row r="2414" spans="1:12" x14ac:dyDescent="0.25">
      <c r="A2414">
        <v>62269</v>
      </c>
      <c r="B2414" s="2">
        <v>86.403300000000002</v>
      </c>
      <c r="C2414" s="3">
        <v>31791</v>
      </c>
      <c r="D2414" s="4">
        <v>41180</v>
      </c>
      <c r="E2414" t="s">
        <v>11911</v>
      </c>
      <c r="F2414" s="4" t="s">
        <v>11490</v>
      </c>
      <c r="G2414" s="5">
        <v>20330</v>
      </c>
      <c r="H2414" s="6">
        <v>0.45870840000000002</v>
      </c>
      <c r="I2414" s="7">
        <v>101.85</v>
      </c>
      <c r="J2414" s="2">
        <v>52.055599999999998</v>
      </c>
      <c r="K2414">
        <v>18</v>
      </c>
      <c r="L2414" s="2">
        <v>96.6</v>
      </c>
    </row>
    <row r="2415" spans="1:12" x14ac:dyDescent="0.25">
      <c r="A2415">
        <v>19610</v>
      </c>
      <c r="B2415" s="2">
        <v>86.395809999999997</v>
      </c>
      <c r="C2415" s="3">
        <v>15812</v>
      </c>
      <c r="D2415" s="4">
        <v>39740</v>
      </c>
      <c r="E2415" t="s">
        <v>252</v>
      </c>
      <c r="F2415" s="4" t="s">
        <v>3003</v>
      </c>
      <c r="G2415" s="5">
        <v>10994</v>
      </c>
      <c r="H2415" s="6">
        <v>0.49217749999999999</v>
      </c>
      <c r="I2415" s="7">
        <v>96.05</v>
      </c>
      <c r="J2415" s="2">
        <v>36.6</v>
      </c>
      <c r="K2415">
        <v>10</v>
      </c>
      <c r="L2415" s="2">
        <v>31.1</v>
      </c>
    </row>
    <row r="2416" spans="1:12" x14ac:dyDescent="0.25">
      <c r="A2416">
        <v>11952</v>
      </c>
      <c r="B2416" s="2">
        <v>86.392380000000003</v>
      </c>
      <c r="C2416" s="3">
        <v>4518</v>
      </c>
      <c r="D2416" s="4">
        <v>35620</v>
      </c>
      <c r="E2416" t="s">
        <v>2053</v>
      </c>
      <c r="F2416" s="4" t="s">
        <v>1280</v>
      </c>
      <c r="G2416" s="5">
        <v>3328</v>
      </c>
      <c r="H2416" s="6">
        <v>0.41947109999999999</v>
      </c>
      <c r="I2416" s="7">
        <v>108.59399999999999</v>
      </c>
      <c r="J2416" s="2">
        <v>45.666699999999999</v>
      </c>
      <c r="K2416">
        <v>3</v>
      </c>
    </row>
    <row r="2417" spans="1:12" x14ac:dyDescent="0.25">
      <c r="A2417">
        <v>70448</v>
      </c>
      <c r="B2417" s="2">
        <v>86.387469999999993</v>
      </c>
      <c r="C2417" s="3">
        <v>25395</v>
      </c>
      <c r="D2417" s="4">
        <v>35380</v>
      </c>
      <c r="E2417" t="s">
        <v>12990</v>
      </c>
      <c r="F2417" s="4" t="s">
        <v>12927</v>
      </c>
      <c r="G2417" s="5">
        <v>17183</v>
      </c>
      <c r="H2417" s="6">
        <v>0.49473319999999998</v>
      </c>
      <c r="I2417" s="7">
        <v>95.572000000000003</v>
      </c>
      <c r="J2417" s="2">
        <v>33.785699999999999</v>
      </c>
      <c r="K2417">
        <v>14</v>
      </c>
      <c r="L2417" s="2">
        <v>17.600000000000001</v>
      </c>
    </row>
    <row r="2418" spans="1:12" x14ac:dyDescent="0.25">
      <c r="A2418">
        <v>65279</v>
      </c>
      <c r="B2418" s="2">
        <v>86.383070000000004</v>
      </c>
      <c r="C2418" s="3">
        <v>1430</v>
      </c>
      <c r="D2418" s="4">
        <v>17860</v>
      </c>
      <c r="E2418" t="s">
        <v>12384</v>
      </c>
      <c r="F2418" s="4" t="s">
        <v>12102</v>
      </c>
      <c r="G2418" s="5">
        <v>1179</v>
      </c>
      <c r="H2418" s="6">
        <v>0.4597116</v>
      </c>
      <c r="I2418" s="7">
        <v>101.607</v>
      </c>
      <c r="J2418" s="2">
        <v>63.5</v>
      </c>
      <c r="K2418">
        <v>2</v>
      </c>
    </row>
    <row r="2419" spans="1:12" x14ac:dyDescent="0.25">
      <c r="A2419">
        <v>7110</v>
      </c>
      <c r="B2419" s="2">
        <v>86.377759999999995</v>
      </c>
      <c r="C2419" s="3">
        <v>28509</v>
      </c>
      <c r="D2419" s="4">
        <v>35620</v>
      </c>
      <c r="E2419" t="s">
        <v>1405</v>
      </c>
      <c r="F2419" s="4" t="s">
        <v>1341</v>
      </c>
      <c r="G2419" s="5">
        <v>21034</v>
      </c>
      <c r="H2419" s="6">
        <v>0.44164490000000001</v>
      </c>
      <c r="I2419" s="7">
        <v>104.727</v>
      </c>
      <c r="J2419" s="2">
        <v>39.571399999999997</v>
      </c>
      <c r="K2419">
        <v>14</v>
      </c>
      <c r="L2419" s="2">
        <v>48.3</v>
      </c>
    </row>
    <row r="2420" spans="1:12" x14ac:dyDescent="0.25">
      <c r="A2420">
        <v>7628</v>
      </c>
      <c r="B2420" s="2">
        <v>86.369799999999998</v>
      </c>
      <c r="C2420" s="3">
        <v>17705</v>
      </c>
      <c r="D2420" s="4">
        <v>35620</v>
      </c>
      <c r="E2420" t="s">
        <v>1461</v>
      </c>
      <c r="F2420" s="4" t="s">
        <v>1341</v>
      </c>
      <c r="G2420" s="5">
        <v>12232</v>
      </c>
      <c r="H2420" s="6">
        <v>0.39838129999999999</v>
      </c>
      <c r="I2420" s="7">
        <v>112.15900000000001</v>
      </c>
      <c r="J2420" s="2">
        <v>42.833300000000001</v>
      </c>
      <c r="K2420">
        <v>6</v>
      </c>
    </row>
    <row r="2421" spans="1:12" x14ac:dyDescent="0.25">
      <c r="A2421">
        <v>90245</v>
      </c>
      <c r="B2421" s="2">
        <v>86.364069999999998</v>
      </c>
      <c r="C2421" s="3">
        <v>16839</v>
      </c>
      <c r="D2421" s="4">
        <v>31080</v>
      </c>
      <c r="E2421" t="s">
        <v>15371</v>
      </c>
      <c r="F2421" s="4" t="s">
        <v>15368</v>
      </c>
      <c r="G2421" s="5">
        <v>11689</v>
      </c>
      <c r="H2421" s="6">
        <v>0.45012829999999998</v>
      </c>
      <c r="I2421" s="7">
        <v>103.205</v>
      </c>
      <c r="J2421" s="2">
        <v>39.555599999999998</v>
      </c>
      <c r="K2421">
        <v>18</v>
      </c>
      <c r="L2421" s="2">
        <v>48.2</v>
      </c>
    </row>
    <row r="2422" spans="1:12" x14ac:dyDescent="0.25">
      <c r="A2422">
        <v>37064</v>
      </c>
      <c r="B2422" s="2">
        <v>86.353039999999993</v>
      </c>
      <c r="C2422" s="3">
        <v>52247</v>
      </c>
      <c r="D2422" s="4">
        <v>34980</v>
      </c>
      <c r="E2422" t="s">
        <v>293</v>
      </c>
      <c r="F2422" s="4" t="s">
        <v>7348</v>
      </c>
      <c r="G2422" s="5">
        <v>34368</v>
      </c>
      <c r="H2422" s="6">
        <v>0.49055840000000001</v>
      </c>
      <c r="I2422" s="7">
        <v>96.204999999999998</v>
      </c>
      <c r="J2422" s="2">
        <v>43.606099999999998</v>
      </c>
      <c r="K2422">
        <v>33</v>
      </c>
      <c r="L2422" s="2">
        <v>70</v>
      </c>
    </row>
    <row r="2423" spans="1:12" x14ac:dyDescent="0.25">
      <c r="A2423">
        <v>95524</v>
      </c>
      <c r="B2423" s="2">
        <v>86.344539999999995</v>
      </c>
      <c r="C2423" s="3">
        <v>1901</v>
      </c>
      <c r="D2423" s="4">
        <v>21700</v>
      </c>
      <c r="E2423" t="s">
        <v>1905</v>
      </c>
      <c r="F2423" s="4" t="s">
        <v>15368</v>
      </c>
      <c r="G2423" s="5">
        <v>1226</v>
      </c>
      <c r="H2423" s="6">
        <v>0.51507740000000002</v>
      </c>
      <c r="I2423" s="7">
        <v>91.963999999999999</v>
      </c>
      <c r="J2423" s="2">
        <v>21</v>
      </c>
      <c r="K2423">
        <v>2</v>
      </c>
    </row>
    <row r="2424" spans="1:12" x14ac:dyDescent="0.25">
      <c r="A2424">
        <v>89135</v>
      </c>
      <c r="B2424" s="2">
        <v>86.339650000000006</v>
      </c>
      <c r="C2424" s="3">
        <v>25472</v>
      </c>
      <c r="D2424" s="4">
        <v>29820</v>
      </c>
      <c r="E2424" t="s">
        <v>15235</v>
      </c>
      <c r="F2424" s="4" t="s">
        <v>15318</v>
      </c>
      <c r="G2424" s="5">
        <v>19145</v>
      </c>
      <c r="H2424" s="6">
        <v>0.46887079999999998</v>
      </c>
      <c r="I2424" s="7">
        <v>99.936000000000007</v>
      </c>
      <c r="J2424" s="2">
        <v>36.857100000000003</v>
      </c>
      <c r="K2424">
        <v>7</v>
      </c>
    </row>
    <row r="2425" spans="1:12" x14ac:dyDescent="0.25">
      <c r="A2425">
        <v>6488</v>
      </c>
      <c r="B2425" s="2">
        <v>86.331559999999996</v>
      </c>
      <c r="C2425" s="3">
        <v>19875</v>
      </c>
      <c r="D2425" s="4">
        <v>35300</v>
      </c>
      <c r="E2425" t="s">
        <v>1305</v>
      </c>
      <c r="F2425" s="4" t="s">
        <v>1198</v>
      </c>
      <c r="G2425" s="5">
        <v>14704</v>
      </c>
      <c r="H2425" s="6">
        <v>0.4600476</v>
      </c>
      <c r="I2425" s="7">
        <v>101.423</v>
      </c>
      <c r="J2425" s="2">
        <v>41.384599999999999</v>
      </c>
      <c r="K2425">
        <v>13</v>
      </c>
      <c r="L2425" s="2">
        <v>58.7</v>
      </c>
    </row>
    <row r="2426" spans="1:12" x14ac:dyDescent="0.25">
      <c r="A2426">
        <v>85737</v>
      </c>
      <c r="B2426" s="2">
        <v>86.324299999999994</v>
      </c>
      <c r="C2426" s="3">
        <v>21871</v>
      </c>
      <c r="D2426" s="4">
        <v>46060</v>
      </c>
      <c r="E2426" t="s">
        <v>15050</v>
      </c>
      <c r="F2426" s="4" t="s">
        <v>14962</v>
      </c>
      <c r="G2426" s="5">
        <v>15595</v>
      </c>
      <c r="H2426" s="6">
        <v>0.52096690000000001</v>
      </c>
      <c r="I2426" s="7">
        <v>90.894999999999996</v>
      </c>
      <c r="J2426" s="2">
        <v>42.384599999999999</v>
      </c>
      <c r="K2426">
        <v>13</v>
      </c>
      <c r="L2426" s="2">
        <v>63.7</v>
      </c>
    </row>
    <row r="2427" spans="1:12" x14ac:dyDescent="0.25">
      <c r="A2427">
        <v>2451</v>
      </c>
      <c r="B2427" s="2">
        <v>86.317409999999995</v>
      </c>
      <c r="C2427" s="3">
        <v>17454</v>
      </c>
      <c r="D2427" s="4">
        <v>14460</v>
      </c>
      <c r="E2427" t="s">
        <v>362</v>
      </c>
      <c r="F2427" s="4" t="s">
        <v>21</v>
      </c>
      <c r="G2427" s="5">
        <v>13201</v>
      </c>
      <c r="H2427" s="6">
        <v>0.495228</v>
      </c>
      <c r="I2427" s="7">
        <v>95.313000000000002</v>
      </c>
      <c r="J2427" s="2">
        <v>35.9</v>
      </c>
      <c r="K2427">
        <v>10</v>
      </c>
      <c r="L2427" s="2">
        <v>27.7</v>
      </c>
    </row>
    <row r="2428" spans="1:12" x14ac:dyDescent="0.25">
      <c r="A2428">
        <v>95728</v>
      </c>
      <c r="B2428" s="2">
        <v>86.314139999999995</v>
      </c>
      <c r="C2428" s="3">
        <v>495</v>
      </c>
      <c r="D2428" s="4">
        <v>46020</v>
      </c>
      <c r="E2428" t="s">
        <v>14740</v>
      </c>
      <c r="F2428" s="4" t="s">
        <v>15368</v>
      </c>
      <c r="G2428" s="5">
        <v>435</v>
      </c>
      <c r="H2428" s="6">
        <v>0.51724139999999996</v>
      </c>
      <c r="I2428" s="7">
        <v>91.477000000000004</v>
      </c>
    </row>
    <row r="2429" spans="1:12" x14ac:dyDescent="0.25">
      <c r="A2429">
        <v>66217</v>
      </c>
      <c r="B2429" s="2">
        <v>86.313079999999999</v>
      </c>
      <c r="C2429" s="3">
        <v>5664</v>
      </c>
      <c r="D2429" s="4">
        <v>28140</v>
      </c>
      <c r="E2429" t="s">
        <v>8447</v>
      </c>
      <c r="F2429" s="4" t="s">
        <v>12494</v>
      </c>
      <c r="G2429" s="5">
        <v>3948</v>
      </c>
      <c r="H2429" s="6">
        <v>0.50822990000000001</v>
      </c>
      <c r="I2429" s="7">
        <v>93.004999999999995</v>
      </c>
      <c r="J2429" s="2">
        <v>29</v>
      </c>
      <c r="K2429">
        <v>2</v>
      </c>
    </row>
    <row r="2430" spans="1:12" x14ac:dyDescent="0.25">
      <c r="A2430">
        <v>37179</v>
      </c>
      <c r="B2430" s="2">
        <v>86.310460000000006</v>
      </c>
      <c r="C2430" s="3">
        <v>10784</v>
      </c>
      <c r="D2430" s="4">
        <v>34980</v>
      </c>
      <c r="E2430" t="s">
        <v>7403</v>
      </c>
      <c r="F2430" s="4" t="s">
        <v>7348</v>
      </c>
      <c r="G2430" s="5">
        <v>7057</v>
      </c>
      <c r="H2430" s="6">
        <v>0.49511119999999997</v>
      </c>
      <c r="I2430" s="7">
        <v>95.251999999999995</v>
      </c>
      <c r="J2430" s="2">
        <v>59</v>
      </c>
      <c r="K2430">
        <v>1</v>
      </c>
    </row>
    <row r="2431" spans="1:12" x14ac:dyDescent="0.25">
      <c r="A2431">
        <v>22554</v>
      </c>
      <c r="B2431" s="2">
        <v>86.300820000000002</v>
      </c>
      <c r="C2431" s="3">
        <v>53283</v>
      </c>
      <c r="D2431" s="4">
        <v>47900</v>
      </c>
      <c r="E2431" t="s">
        <v>2820</v>
      </c>
      <c r="F2431" s="4" t="s">
        <v>4335</v>
      </c>
      <c r="G2431" s="5">
        <v>33183</v>
      </c>
      <c r="H2431" s="6">
        <v>0.39675749999999999</v>
      </c>
      <c r="I2431" s="7">
        <v>112.24299999999999</v>
      </c>
      <c r="J2431" s="2">
        <v>42.684199999999997</v>
      </c>
      <c r="K2431">
        <v>19</v>
      </c>
      <c r="L2431" s="2">
        <v>65.5</v>
      </c>
    </row>
    <row r="2432" spans="1:12" x14ac:dyDescent="0.25">
      <c r="A2432">
        <v>11697</v>
      </c>
      <c r="B2432" s="2">
        <v>86.292190000000005</v>
      </c>
      <c r="C2432" s="3">
        <v>4078</v>
      </c>
      <c r="D2432" s="4">
        <v>35620</v>
      </c>
      <c r="E2432" t="s">
        <v>1967</v>
      </c>
      <c r="F2432" s="4" t="s">
        <v>1280</v>
      </c>
      <c r="G2432" s="5">
        <v>2898</v>
      </c>
      <c r="H2432" s="6">
        <v>0.44256640000000003</v>
      </c>
      <c r="I2432" s="7">
        <v>104.321</v>
      </c>
      <c r="J2432" s="2">
        <v>26</v>
      </c>
      <c r="K2432">
        <v>1</v>
      </c>
    </row>
    <row r="2433" spans="1:12" x14ac:dyDescent="0.25">
      <c r="A2433">
        <v>10038</v>
      </c>
      <c r="B2433" s="2">
        <v>86.28783</v>
      </c>
      <c r="C2433" s="3">
        <v>20996</v>
      </c>
      <c r="D2433" s="4">
        <v>35620</v>
      </c>
      <c r="E2433" t="s">
        <v>1789</v>
      </c>
      <c r="F2433" s="4" t="s">
        <v>1280</v>
      </c>
      <c r="G2433" s="5">
        <v>15347</v>
      </c>
      <c r="H2433" s="6">
        <v>0.58773699999999995</v>
      </c>
      <c r="I2433" s="7">
        <v>79.209999999999994</v>
      </c>
      <c r="J2433" s="2">
        <v>29.045500000000001</v>
      </c>
      <c r="K2433">
        <v>22</v>
      </c>
      <c r="L2433" s="2">
        <v>4.5</v>
      </c>
    </row>
    <row r="2434" spans="1:12" x14ac:dyDescent="0.25">
      <c r="A2434">
        <v>54016</v>
      </c>
      <c r="B2434" s="2">
        <v>86.279070000000004</v>
      </c>
      <c r="C2434" s="3">
        <v>31256</v>
      </c>
      <c r="D2434" s="4">
        <v>33460</v>
      </c>
      <c r="E2434" t="s">
        <v>222</v>
      </c>
      <c r="F2434" s="4" t="s">
        <v>10031</v>
      </c>
      <c r="G2434" s="5">
        <v>21243</v>
      </c>
      <c r="H2434" s="6">
        <v>0.45683489999999999</v>
      </c>
      <c r="I2434" s="7">
        <v>101.82599999999999</v>
      </c>
      <c r="J2434" s="2">
        <v>43.933300000000003</v>
      </c>
      <c r="K2434">
        <v>15</v>
      </c>
      <c r="L2434" s="2">
        <v>71.900000000000006</v>
      </c>
    </row>
    <row r="2435" spans="1:12" x14ac:dyDescent="0.25">
      <c r="A2435">
        <v>21128</v>
      </c>
      <c r="B2435" s="2">
        <v>86.271649999999994</v>
      </c>
      <c r="C2435" s="3">
        <v>14543</v>
      </c>
      <c r="D2435" s="4">
        <v>12580</v>
      </c>
      <c r="E2435" t="s">
        <v>4496</v>
      </c>
      <c r="F2435" s="4" t="s">
        <v>4361</v>
      </c>
      <c r="G2435" s="5">
        <v>9756</v>
      </c>
      <c r="H2435" s="6">
        <v>0.42287590000000003</v>
      </c>
      <c r="I2435" s="7">
        <v>107.684</v>
      </c>
      <c r="J2435" s="2">
        <v>36.6</v>
      </c>
      <c r="K2435">
        <v>5</v>
      </c>
    </row>
    <row r="2436" spans="1:12" x14ac:dyDescent="0.25">
      <c r="A2436">
        <v>4675</v>
      </c>
      <c r="B2436" s="2">
        <v>86.269239999999996</v>
      </c>
      <c r="C2436" s="3">
        <v>377</v>
      </c>
      <c r="E2436" t="s">
        <v>926</v>
      </c>
      <c r="F2436" s="4" t="s">
        <v>701</v>
      </c>
      <c r="G2436" s="5">
        <v>317</v>
      </c>
      <c r="H2436" s="6">
        <v>0.4874214</v>
      </c>
      <c r="I2436" s="7">
        <v>96.528000000000006</v>
      </c>
      <c r="J2436" s="2">
        <v>67</v>
      </c>
      <c r="K2436">
        <v>1</v>
      </c>
    </row>
    <row r="2437" spans="1:12" x14ac:dyDescent="0.25">
      <c r="A2437">
        <v>68512</v>
      </c>
      <c r="B2437" s="2">
        <v>86.267300000000006</v>
      </c>
      <c r="C2437" s="3">
        <v>12043</v>
      </c>
      <c r="D2437" s="4">
        <v>30700</v>
      </c>
      <c r="E2437" t="s">
        <v>230</v>
      </c>
      <c r="F2437" s="4" t="s">
        <v>12738</v>
      </c>
      <c r="G2437" s="5">
        <v>7762</v>
      </c>
      <c r="H2437" s="6">
        <v>0.49304300000000001</v>
      </c>
      <c r="I2437" s="7">
        <v>95.542000000000002</v>
      </c>
      <c r="J2437" s="2">
        <v>37.75</v>
      </c>
      <c r="K2437">
        <v>4</v>
      </c>
    </row>
    <row r="2438" spans="1:12" x14ac:dyDescent="0.25">
      <c r="A2438">
        <v>75251</v>
      </c>
      <c r="B2438" s="2">
        <v>86.26491</v>
      </c>
      <c r="C2438" s="3">
        <v>2990</v>
      </c>
      <c r="D2438" s="4">
        <v>19100</v>
      </c>
      <c r="E2438" t="s">
        <v>4091</v>
      </c>
      <c r="F2438" s="4" t="s">
        <v>13752</v>
      </c>
      <c r="G2438" s="5">
        <v>2253</v>
      </c>
      <c r="H2438" s="6">
        <v>0.64536170000000004</v>
      </c>
      <c r="I2438" s="7">
        <v>69.218999999999994</v>
      </c>
    </row>
    <row r="2439" spans="1:12" x14ac:dyDescent="0.25">
      <c r="A2439">
        <v>34103</v>
      </c>
      <c r="B2439" s="2">
        <v>86.26191</v>
      </c>
      <c r="C2439" s="3">
        <v>11911</v>
      </c>
      <c r="D2439" s="4">
        <v>34940</v>
      </c>
      <c r="E2439" t="s">
        <v>739</v>
      </c>
      <c r="F2439" s="4" t="s">
        <v>6689</v>
      </c>
      <c r="G2439" s="5">
        <v>10267</v>
      </c>
      <c r="H2439" s="6">
        <v>0.4952279</v>
      </c>
      <c r="I2439" s="7">
        <v>95.149000000000001</v>
      </c>
      <c r="J2439" s="2">
        <v>40.799999999999997</v>
      </c>
      <c r="K2439">
        <v>5</v>
      </c>
    </row>
    <row r="2440" spans="1:12" x14ac:dyDescent="0.25">
      <c r="A2440">
        <v>88422</v>
      </c>
      <c r="B2440" s="2">
        <v>86.259439999999998</v>
      </c>
      <c r="C2440" s="3">
        <v>86</v>
      </c>
      <c r="E2440" t="s">
        <v>1559</v>
      </c>
      <c r="F2440" s="4" t="s">
        <v>15124</v>
      </c>
      <c r="G2440" s="5">
        <v>81</v>
      </c>
      <c r="H2440" s="6">
        <v>0.69135800000000003</v>
      </c>
      <c r="I2440" s="7">
        <v>61.25</v>
      </c>
    </row>
    <row r="2441" spans="1:12" x14ac:dyDescent="0.25">
      <c r="A2441">
        <v>12077</v>
      </c>
      <c r="B2441" s="2">
        <v>86.258319999999998</v>
      </c>
      <c r="C2441" s="3">
        <v>6480</v>
      </c>
      <c r="D2441" s="4">
        <v>10580</v>
      </c>
      <c r="E2441" t="s">
        <v>2120</v>
      </c>
      <c r="F2441" s="4" t="s">
        <v>1280</v>
      </c>
      <c r="G2441" s="5">
        <v>4576</v>
      </c>
      <c r="H2441" s="6">
        <v>0.49694060000000001</v>
      </c>
      <c r="I2441" s="7">
        <v>94.819000000000003</v>
      </c>
      <c r="J2441" s="2">
        <v>30.142900000000001</v>
      </c>
      <c r="K2441">
        <v>7</v>
      </c>
    </row>
    <row r="2442" spans="1:12" x14ac:dyDescent="0.25">
      <c r="A2442">
        <v>60174</v>
      </c>
      <c r="B2442" s="2">
        <v>86.251819999999995</v>
      </c>
      <c r="C2442" s="3">
        <v>31437</v>
      </c>
      <c r="D2442" s="4">
        <v>16980</v>
      </c>
      <c r="E2442" t="s">
        <v>5024</v>
      </c>
      <c r="F2442" s="4" t="s">
        <v>11490</v>
      </c>
      <c r="G2442" s="5">
        <v>22535</v>
      </c>
      <c r="H2442" s="6">
        <v>0.4517217</v>
      </c>
      <c r="I2442" s="7">
        <v>102.619</v>
      </c>
      <c r="J2442" s="2">
        <v>43.843800000000002</v>
      </c>
      <c r="K2442">
        <v>32</v>
      </c>
      <c r="L2442" s="2">
        <v>71.3</v>
      </c>
    </row>
    <row r="2443" spans="1:12" x14ac:dyDescent="0.25">
      <c r="A2443">
        <v>66062</v>
      </c>
      <c r="B2443" s="2">
        <v>86.235100000000003</v>
      </c>
      <c r="C2443" s="3">
        <v>76480</v>
      </c>
      <c r="D2443" s="4">
        <v>28140</v>
      </c>
      <c r="E2443" t="s">
        <v>12507</v>
      </c>
      <c r="F2443" s="4" t="s">
        <v>12494</v>
      </c>
      <c r="G2443" s="5">
        <v>47349</v>
      </c>
      <c r="H2443" s="6">
        <v>0.49353750000000002</v>
      </c>
      <c r="I2443" s="7">
        <v>95.382000000000005</v>
      </c>
      <c r="J2443" s="2">
        <v>44.076900000000002</v>
      </c>
      <c r="K2443">
        <v>26</v>
      </c>
      <c r="L2443" s="2">
        <v>72.599999999999994</v>
      </c>
    </row>
    <row r="2444" spans="1:12" x14ac:dyDescent="0.25">
      <c r="A2444">
        <v>60083</v>
      </c>
      <c r="B2444" s="2">
        <v>86.222070000000002</v>
      </c>
      <c r="C2444" s="3">
        <v>10381</v>
      </c>
      <c r="D2444" s="4">
        <v>16980</v>
      </c>
      <c r="E2444" t="s">
        <v>8540</v>
      </c>
      <c r="F2444" s="4" t="s">
        <v>11490</v>
      </c>
      <c r="G2444" s="5">
        <v>7118</v>
      </c>
      <c r="H2444" s="6">
        <v>0.44408540000000002</v>
      </c>
      <c r="I2444" s="7">
        <v>103.861</v>
      </c>
      <c r="J2444" s="2">
        <v>49.5</v>
      </c>
      <c r="K2444">
        <v>2</v>
      </c>
    </row>
    <row r="2445" spans="1:12" x14ac:dyDescent="0.25">
      <c r="A2445">
        <v>53012</v>
      </c>
      <c r="B2445" s="2">
        <v>86.217299999999994</v>
      </c>
      <c r="C2445" s="3">
        <v>18724</v>
      </c>
      <c r="D2445" s="4">
        <v>33340</v>
      </c>
      <c r="E2445" t="s">
        <v>10035</v>
      </c>
      <c r="F2445" s="4" t="s">
        <v>10031</v>
      </c>
      <c r="G2445" s="5">
        <v>12793</v>
      </c>
      <c r="H2445" s="6">
        <v>0.49081530000000001</v>
      </c>
      <c r="I2445" s="7">
        <v>95.760999999999996</v>
      </c>
      <c r="J2445" s="2">
        <v>39.75</v>
      </c>
      <c r="K2445">
        <v>20</v>
      </c>
      <c r="L2445" s="2">
        <v>49.2</v>
      </c>
    </row>
    <row r="2446" spans="1:12" x14ac:dyDescent="0.25">
      <c r="A2446">
        <v>15101</v>
      </c>
      <c r="B2446" s="2">
        <v>86.210080000000005</v>
      </c>
      <c r="C2446" s="3">
        <v>24422</v>
      </c>
      <c r="D2446" s="4">
        <v>38300</v>
      </c>
      <c r="E2446" t="s">
        <v>3059</v>
      </c>
      <c r="F2446" s="4" t="s">
        <v>3003</v>
      </c>
      <c r="G2446" s="5">
        <v>17381</v>
      </c>
      <c r="H2446" s="6">
        <v>0.47908640000000002</v>
      </c>
      <c r="I2446" s="7">
        <v>97.745000000000005</v>
      </c>
      <c r="J2446" s="2">
        <v>33.285699999999999</v>
      </c>
      <c r="K2446">
        <v>21</v>
      </c>
      <c r="L2446" s="2">
        <v>15.7</v>
      </c>
    </row>
    <row r="2447" spans="1:12" x14ac:dyDescent="0.25">
      <c r="A2447">
        <v>95391</v>
      </c>
      <c r="B2447" s="2">
        <v>86.204160000000002</v>
      </c>
      <c r="C2447" s="3">
        <v>12359</v>
      </c>
      <c r="D2447" s="4">
        <v>44700</v>
      </c>
      <c r="E2447" t="s">
        <v>9669</v>
      </c>
      <c r="F2447" s="4" t="s">
        <v>15368</v>
      </c>
      <c r="G2447" s="5">
        <v>7356</v>
      </c>
      <c r="H2447" s="6">
        <v>0.40831859999999998</v>
      </c>
      <c r="I2447" s="7">
        <v>109.92</v>
      </c>
      <c r="J2447" s="2">
        <v>34.666699999999999</v>
      </c>
      <c r="K2447">
        <v>3</v>
      </c>
    </row>
    <row r="2448" spans="1:12" x14ac:dyDescent="0.25">
      <c r="A2448">
        <v>7764</v>
      </c>
      <c r="B2448" s="2">
        <v>86.201220000000006</v>
      </c>
      <c r="C2448" s="3">
        <v>8390</v>
      </c>
      <c r="D2448" s="4">
        <v>35620</v>
      </c>
      <c r="E2448" t="s">
        <v>1520</v>
      </c>
      <c r="F2448" s="4" t="s">
        <v>1341</v>
      </c>
      <c r="G2448" s="5">
        <v>4962</v>
      </c>
      <c r="H2448" s="6">
        <v>0.41285509999999997</v>
      </c>
      <c r="I2448" s="7">
        <v>109.11199999999999</v>
      </c>
      <c r="J2448" s="2">
        <v>14</v>
      </c>
      <c r="K2448">
        <v>1</v>
      </c>
    </row>
    <row r="2449" spans="1:12" x14ac:dyDescent="0.25">
      <c r="A2449">
        <v>4066</v>
      </c>
      <c r="B2449" s="2">
        <v>86.199929999999995</v>
      </c>
      <c r="C2449" s="3">
        <v>462</v>
      </c>
      <c r="D2449" s="4">
        <v>38860</v>
      </c>
      <c r="E2449" t="s">
        <v>744</v>
      </c>
      <c r="F2449" s="4" t="s">
        <v>701</v>
      </c>
      <c r="G2449" s="5">
        <v>437</v>
      </c>
      <c r="H2449" s="6">
        <v>0.51369860000000001</v>
      </c>
      <c r="I2449" s="7">
        <v>91.679000000000002</v>
      </c>
    </row>
    <row r="2450" spans="1:12" x14ac:dyDescent="0.25">
      <c r="A2450">
        <v>50010</v>
      </c>
      <c r="B2450" s="2">
        <v>86.195459999999997</v>
      </c>
      <c r="C2450" s="3">
        <v>30493</v>
      </c>
      <c r="D2450" s="4">
        <v>11180</v>
      </c>
      <c r="E2450" t="s">
        <v>9597</v>
      </c>
      <c r="F2450" s="4" t="s">
        <v>9593</v>
      </c>
      <c r="G2450" s="5">
        <v>18228</v>
      </c>
      <c r="H2450" s="6">
        <v>0.58602149999999997</v>
      </c>
      <c r="I2450" s="7">
        <v>79.173000000000002</v>
      </c>
      <c r="J2450" s="2">
        <v>43.7286</v>
      </c>
      <c r="K2450">
        <v>70</v>
      </c>
      <c r="L2450" s="2">
        <v>70.7</v>
      </c>
    </row>
    <row r="2451" spans="1:12" x14ac:dyDescent="0.25">
      <c r="A2451">
        <v>11362</v>
      </c>
      <c r="B2451" s="2">
        <v>86.18777</v>
      </c>
      <c r="C2451" s="3">
        <v>17896</v>
      </c>
      <c r="D2451" s="4">
        <v>35620</v>
      </c>
      <c r="E2451" t="s">
        <v>1906</v>
      </c>
      <c r="F2451" s="4" t="s">
        <v>1280</v>
      </c>
      <c r="G2451" s="5">
        <v>13850</v>
      </c>
      <c r="H2451" s="6">
        <v>0.4940794</v>
      </c>
      <c r="I2451" s="7">
        <v>95.037000000000006</v>
      </c>
      <c r="J2451" s="2">
        <v>30.5</v>
      </c>
      <c r="K2451">
        <v>10</v>
      </c>
      <c r="L2451" s="2">
        <v>7.7</v>
      </c>
    </row>
    <row r="2452" spans="1:12" x14ac:dyDescent="0.25">
      <c r="A2452">
        <v>10464</v>
      </c>
      <c r="B2452" s="2">
        <v>86.18365</v>
      </c>
      <c r="C2452" s="3">
        <v>4532</v>
      </c>
      <c r="D2452" s="4">
        <v>35620</v>
      </c>
      <c r="E2452" t="s">
        <v>1791</v>
      </c>
      <c r="F2452" s="4" t="s">
        <v>1280</v>
      </c>
      <c r="G2452" s="5">
        <v>3384</v>
      </c>
      <c r="H2452" s="6">
        <v>0.41962169999999999</v>
      </c>
      <c r="I2452" s="7">
        <v>107.84399999999999</v>
      </c>
      <c r="J2452" s="2">
        <v>55</v>
      </c>
      <c r="K2452">
        <v>1</v>
      </c>
    </row>
    <row r="2453" spans="1:12" x14ac:dyDescent="0.25">
      <c r="A2453">
        <v>14592</v>
      </c>
      <c r="B2453" s="2">
        <v>86.182810000000003</v>
      </c>
      <c r="C2453" s="3">
        <v>187</v>
      </c>
      <c r="D2453" s="4">
        <v>40380</v>
      </c>
      <c r="E2453" t="s">
        <v>709</v>
      </c>
      <c r="F2453" s="4" t="s">
        <v>1280</v>
      </c>
      <c r="G2453" s="5">
        <v>141</v>
      </c>
      <c r="H2453" s="6">
        <v>0.56028370000000005</v>
      </c>
      <c r="I2453" s="7">
        <v>83.534000000000006</v>
      </c>
    </row>
    <row r="2454" spans="1:12" x14ac:dyDescent="0.25">
      <c r="A2454">
        <v>37919</v>
      </c>
      <c r="B2454" s="2">
        <v>86.178070000000005</v>
      </c>
      <c r="C2454" s="3">
        <v>28659</v>
      </c>
      <c r="D2454" s="4">
        <v>28940</v>
      </c>
      <c r="E2454" t="s">
        <v>3655</v>
      </c>
      <c r="F2454" s="4" t="s">
        <v>7348</v>
      </c>
      <c r="G2454" s="5">
        <v>19680</v>
      </c>
      <c r="H2454" s="6">
        <v>0.54275700000000004</v>
      </c>
      <c r="I2454" s="7">
        <v>86.537000000000006</v>
      </c>
      <c r="J2454" s="2">
        <v>37.5745</v>
      </c>
      <c r="K2454">
        <v>47</v>
      </c>
      <c r="L2454" s="2">
        <v>36.9</v>
      </c>
    </row>
    <row r="2455" spans="1:12" x14ac:dyDescent="0.25">
      <c r="A2455">
        <v>6067</v>
      </c>
      <c r="B2455" s="2">
        <v>86.169880000000006</v>
      </c>
      <c r="C2455" s="3">
        <v>19837</v>
      </c>
      <c r="D2455" s="4">
        <v>25540</v>
      </c>
      <c r="E2455" t="s">
        <v>1214</v>
      </c>
      <c r="F2455" s="4" t="s">
        <v>1198</v>
      </c>
      <c r="G2455" s="5">
        <v>14522</v>
      </c>
      <c r="H2455" s="6">
        <v>0.44470460000000001</v>
      </c>
      <c r="I2455" s="7">
        <v>103.477</v>
      </c>
      <c r="J2455" s="2">
        <v>37.25</v>
      </c>
      <c r="K2455">
        <v>8</v>
      </c>
    </row>
    <row r="2456" spans="1:12" x14ac:dyDescent="0.25">
      <c r="A2456">
        <v>84037</v>
      </c>
      <c r="B2456" s="2">
        <v>86.161900000000003</v>
      </c>
      <c r="C2456" s="3">
        <v>34740</v>
      </c>
      <c r="D2456" s="4">
        <v>36260</v>
      </c>
      <c r="E2456" t="s">
        <v>14869</v>
      </c>
      <c r="F2456" s="4" t="s">
        <v>14851</v>
      </c>
      <c r="G2456" s="5">
        <v>18874</v>
      </c>
      <c r="H2456" s="6">
        <v>0.46651480000000001</v>
      </c>
      <c r="I2456" s="7">
        <v>99.674999999999997</v>
      </c>
      <c r="J2456" s="2">
        <v>42.466700000000003</v>
      </c>
      <c r="K2456">
        <v>15</v>
      </c>
      <c r="L2456" s="2">
        <v>64.3</v>
      </c>
    </row>
    <row r="2457" spans="1:12" x14ac:dyDescent="0.25">
      <c r="A2457">
        <v>33418</v>
      </c>
      <c r="B2457" s="2">
        <v>86.150580000000005</v>
      </c>
      <c r="C2457" s="3">
        <v>36168</v>
      </c>
      <c r="D2457" s="4">
        <v>33100</v>
      </c>
      <c r="E2457" t="s">
        <v>6880</v>
      </c>
      <c r="F2457" s="4" t="s">
        <v>6689</v>
      </c>
      <c r="G2457" s="5">
        <v>28413</v>
      </c>
      <c r="H2457" s="6">
        <v>0.4749235</v>
      </c>
      <c r="I2457" s="7">
        <v>98.191999999999993</v>
      </c>
      <c r="J2457" s="2">
        <v>42</v>
      </c>
      <c r="K2457">
        <v>9</v>
      </c>
    </row>
    <row r="2458" spans="1:12" x14ac:dyDescent="0.25">
      <c r="A2458">
        <v>17050</v>
      </c>
      <c r="B2458" s="2">
        <v>86.137879999999996</v>
      </c>
      <c r="C2458" s="3">
        <v>34596</v>
      </c>
      <c r="D2458" s="4">
        <v>25420</v>
      </c>
      <c r="E2458" t="s">
        <v>3694</v>
      </c>
      <c r="F2458" s="4" t="s">
        <v>3003</v>
      </c>
      <c r="G2458" s="5">
        <v>24674</v>
      </c>
      <c r="H2458" s="6">
        <v>0.46695039999999999</v>
      </c>
      <c r="I2458" s="7">
        <v>99.468000000000004</v>
      </c>
      <c r="J2458" s="2">
        <v>38.307699999999997</v>
      </c>
      <c r="K2458">
        <v>26</v>
      </c>
      <c r="L2458" s="2">
        <v>41.5</v>
      </c>
    </row>
    <row r="2459" spans="1:12" x14ac:dyDescent="0.25">
      <c r="A2459">
        <v>2871</v>
      </c>
      <c r="B2459" s="2">
        <v>86.129099999999994</v>
      </c>
      <c r="C2459" s="3">
        <v>17093</v>
      </c>
      <c r="D2459" s="4">
        <v>39300</v>
      </c>
      <c r="E2459" t="s">
        <v>498</v>
      </c>
      <c r="F2459" s="4" t="s">
        <v>466</v>
      </c>
      <c r="G2459" s="5">
        <v>11942</v>
      </c>
      <c r="H2459" s="6">
        <v>0.46948000000000001</v>
      </c>
      <c r="I2459" s="7">
        <v>99.025000000000006</v>
      </c>
      <c r="J2459" s="2">
        <v>43.052599999999998</v>
      </c>
      <c r="K2459">
        <v>19</v>
      </c>
      <c r="L2459" s="2">
        <v>67.5</v>
      </c>
    </row>
    <row r="2460" spans="1:12" x14ac:dyDescent="0.25">
      <c r="A2460">
        <v>8520</v>
      </c>
      <c r="B2460" s="2">
        <v>86.121719999999996</v>
      </c>
      <c r="C2460" s="3">
        <v>27652</v>
      </c>
      <c r="D2460" s="4">
        <v>45940</v>
      </c>
      <c r="E2460" t="s">
        <v>1706</v>
      </c>
      <c r="F2460" s="4" t="s">
        <v>1341</v>
      </c>
      <c r="G2460" s="5">
        <v>18957</v>
      </c>
      <c r="H2460" s="6">
        <v>0.45861689999999999</v>
      </c>
      <c r="I2460" s="7">
        <v>100.902</v>
      </c>
      <c r="J2460" s="2">
        <v>37.736800000000002</v>
      </c>
      <c r="K2460">
        <v>19</v>
      </c>
      <c r="L2460" s="2">
        <v>37.799999999999997</v>
      </c>
    </row>
    <row r="2461" spans="1:12" x14ac:dyDescent="0.25">
      <c r="A2461">
        <v>80026</v>
      </c>
      <c r="B2461" s="2">
        <v>86.112629999999996</v>
      </c>
      <c r="C2461" s="3">
        <v>27388</v>
      </c>
      <c r="D2461" s="4">
        <v>14500</v>
      </c>
      <c r="E2461" t="s">
        <v>1535</v>
      </c>
      <c r="F2461" s="4" t="s">
        <v>14477</v>
      </c>
      <c r="G2461" s="5">
        <v>18975</v>
      </c>
      <c r="H2461" s="6">
        <v>0.54434780000000005</v>
      </c>
      <c r="I2461" s="7">
        <v>86.081999999999994</v>
      </c>
      <c r="J2461" s="2">
        <v>44.441200000000002</v>
      </c>
      <c r="K2461">
        <v>34</v>
      </c>
      <c r="L2461" s="2">
        <v>74.3</v>
      </c>
    </row>
    <row r="2462" spans="1:12" x14ac:dyDescent="0.25">
      <c r="A2462">
        <v>1264</v>
      </c>
      <c r="B2462" s="2">
        <v>86.108059999999995</v>
      </c>
      <c r="C2462" s="3">
        <v>156</v>
      </c>
      <c r="D2462" s="4">
        <v>38340</v>
      </c>
      <c r="E2462" t="s">
        <v>107</v>
      </c>
      <c r="F2462" s="4" t="s">
        <v>21</v>
      </c>
      <c r="G2462" s="5">
        <v>136</v>
      </c>
      <c r="H2462" s="6">
        <v>0.49635040000000002</v>
      </c>
      <c r="I2462" s="7">
        <v>94.375</v>
      </c>
    </row>
    <row r="2463" spans="1:12" x14ac:dyDescent="0.25">
      <c r="A2463">
        <v>33487</v>
      </c>
      <c r="B2463" s="2">
        <v>86.104810000000001</v>
      </c>
      <c r="C2463" s="3">
        <v>16954</v>
      </c>
      <c r="D2463" s="4">
        <v>33100</v>
      </c>
      <c r="E2463" t="s">
        <v>6883</v>
      </c>
      <c r="F2463" s="4" t="s">
        <v>6689</v>
      </c>
      <c r="G2463" s="5">
        <v>13413</v>
      </c>
      <c r="H2463" s="6">
        <v>0.49194870000000002</v>
      </c>
      <c r="I2463" s="7">
        <v>95.128</v>
      </c>
      <c r="J2463" s="2">
        <v>29.2</v>
      </c>
      <c r="K2463">
        <v>5</v>
      </c>
    </row>
    <row r="2464" spans="1:12" x14ac:dyDescent="0.25">
      <c r="A2464">
        <v>40514</v>
      </c>
      <c r="B2464" s="2">
        <v>86.099209999999999</v>
      </c>
      <c r="C2464" s="3">
        <v>14772</v>
      </c>
      <c r="D2464" s="4">
        <v>30460</v>
      </c>
      <c r="E2464" t="s">
        <v>360</v>
      </c>
      <c r="F2464" s="4" t="s">
        <v>7883</v>
      </c>
      <c r="G2464" s="5">
        <v>10029</v>
      </c>
      <c r="H2464" s="6">
        <v>0.50842560000000003</v>
      </c>
      <c r="I2464" s="7">
        <v>92.24</v>
      </c>
      <c r="J2464" s="2">
        <v>33.833300000000001</v>
      </c>
      <c r="K2464">
        <v>6</v>
      </c>
    </row>
    <row r="2465" spans="1:12" x14ac:dyDescent="0.25">
      <c r="A2465">
        <v>50612</v>
      </c>
      <c r="B2465" s="2">
        <v>86.096739999999997</v>
      </c>
      <c r="C2465" s="3">
        <v>344</v>
      </c>
      <c r="E2465" t="s">
        <v>4919</v>
      </c>
      <c r="F2465" s="4" t="s">
        <v>9593</v>
      </c>
      <c r="G2465" s="5">
        <v>310</v>
      </c>
      <c r="H2465" s="6">
        <v>0.31612899999999999</v>
      </c>
      <c r="I2465" s="7">
        <v>125.455</v>
      </c>
    </row>
    <row r="2466" spans="1:12" x14ac:dyDescent="0.25">
      <c r="A2466">
        <v>6057</v>
      </c>
      <c r="B2466" s="2">
        <v>86.095560000000006</v>
      </c>
      <c r="C2466" s="3">
        <v>6413</v>
      </c>
      <c r="D2466" s="4">
        <v>45860</v>
      </c>
      <c r="E2466" t="s">
        <v>1209</v>
      </c>
      <c r="F2466" s="4" t="s">
        <v>1198</v>
      </c>
      <c r="G2466" s="5">
        <v>4577</v>
      </c>
      <c r="H2466" s="6">
        <v>0.43500109999999997</v>
      </c>
      <c r="I2466" s="7">
        <v>104.896</v>
      </c>
      <c r="J2466" s="2">
        <v>44.6</v>
      </c>
      <c r="K2466">
        <v>5</v>
      </c>
    </row>
    <row r="2467" spans="1:12" x14ac:dyDescent="0.25">
      <c r="A2467">
        <v>13304</v>
      </c>
      <c r="B2467" s="2">
        <v>86.094179999999994</v>
      </c>
      <c r="C2467" s="3">
        <v>1600</v>
      </c>
      <c r="D2467" s="4">
        <v>46540</v>
      </c>
      <c r="E2467" t="s">
        <v>2551</v>
      </c>
      <c r="F2467" s="4" t="s">
        <v>1280</v>
      </c>
      <c r="G2467" s="5">
        <v>1185</v>
      </c>
      <c r="H2467" s="6">
        <v>0.43844860000000002</v>
      </c>
      <c r="I2467" s="7">
        <v>104.286</v>
      </c>
      <c r="J2467" s="2">
        <v>48</v>
      </c>
      <c r="K2467">
        <v>2</v>
      </c>
    </row>
    <row r="2468" spans="1:12" x14ac:dyDescent="0.25">
      <c r="A2468">
        <v>53226</v>
      </c>
      <c r="B2468" s="2">
        <v>86.090710000000001</v>
      </c>
      <c r="C2468" s="3">
        <v>18931</v>
      </c>
      <c r="D2468" s="4">
        <v>33340</v>
      </c>
      <c r="E2468" t="s">
        <v>10098</v>
      </c>
      <c r="F2468" s="4" t="s">
        <v>10031</v>
      </c>
      <c r="G2468" s="5">
        <v>13354</v>
      </c>
      <c r="H2468" s="6">
        <v>0.5256459</v>
      </c>
      <c r="I2468" s="7">
        <v>89.200999999999993</v>
      </c>
      <c r="J2468" s="2">
        <v>39.924999999999997</v>
      </c>
      <c r="K2468">
        <v>40</v>
      </c>
      <c r="L2468" s="2">
        <v>50.6</v>
      </c>
    </row>
    <row r="2469" spans="1:12" x14ac:dyDescent="0.25">
      <c r="A2469">
        <v>6232</v>
      </c>
      <c r="B2469" s="2">
        <v>86.08699</v>
      </c>
      <c r="C2469" s="3">
        <v>3180</v>
      </c>
      <c r="D2469" s="4">
        <v>25540</v>
      </c>
      <c r="E2469" t="s">
        <v>236</v>
      </c>
      <c r="F2469" s="4" t="s">
        <v>1198</v>
      </c>
      <c r="G2469" s="5">
        <v>2132</v>
      </c>
      <c r="H2469" s="6">
        <v>0.42803560000000002</v>
      </c>
      <c r="I2469" s="7">
        <v>106.05800000000001</v>
      </c>
      <c r="J2469" s="2">
        <v>34.5</v>
      </c>
      <c r="K2469">
        <v>2</v>
      </c>
    </row>
    <row r="2470" spans="1:12" x14ac:dyDescent="0.25">
      <c r="A2470">
        <v>93110</v>
      </c>
      <c r="B2470" s="2">
        <v>86.083550000000002</v>
      </c>
      <c r="C2470" s="3">
        <v>17320</v>
      </c>
      <c r="D2470" s="4">
        <v>42200</v>
      </c>
      <c r="E2470" t="s">
        <v>15616</v>
      </c>
      <c r="F2470" s="4" t="s">
        <v>15368</v>
      </c>
      <c r="G2470" s="5">
        <v>12270</v>
      </c>
      <c r="H2470" s="6">
        <v>0.46740019999999999</v>
      </c>
      <c r="I2470" s="7">
        <v>99.254999999999995</v>
      </c>
      <c r="J2470" s="2">
        <v>28.1111</v>
      </c>
      <c r="K2470">
        <v>9</v>
      </c>
    </row>
    <row r="2471" spans="1:12" x14ac:dyDescent="0.25">
      <c r="A2471">
        <v>12061</v>
      </c>
      <c r="B2471" s="2">
        <v>86.078980000000001</v>
      </c>
      <c r="C2471" s="3">
        <v>9746</v>
      </c>
      <c r="D2471" s="4">
        <v>10580</v>
      </c>
      <c r="E2471" t="s">
        <v>2105</v>
      </c>
      <c r="F2471" s="4" t="s">
        <v>1280</v>
      </c>
      <c r="G2471" s="5">
        <v>6842</v>
      </c>
      <c r="H2471" s="6">
        <v>0.4566711</v>
      </c>
      <c r="I2471" s="7">
        <v>101.084</v>
      </c>
      <c r="J2471" s="2">
        <v>35</v>
      </c>
      <c r="K2471">
        <v>4</v>
      </c>
    </row>
    <row r="2472" spans="1:12" x14ac:dyDescent="0.25">
      <c r="A2472">
        <v>53183</v>
      </c>
      <c r="B2472" s="2">
        <v>86.076840000000004</v>
      </c>
      <c r="C2472" s="3">
        <v>2888</v>
      </c>
      <c r="D2472" s="4">
        <v>33340</v>
      </c>
      <c r="E2472" t="s">
        <v>63</v>
      </c>
      <c r="F2472" s="4" t="s">
        <v>10031</v>
      </c>
      <c r="G2472" s="5">
        <v>2059</v>
      </c>
      <c r="H2472" s="6">
        <v>0.47330100000000003</v>
      </c>
      <c r="I2472" s="7">
        <v>98.206999999999994</v>
      </c>
      <c r="J2472" s="2">
        <v>39</v>
      </c>
      <c r="K2472">
        <v>1</v>
      </c>
    </row>
    <row r="2473" spans="1:12" x14ac:dyDescent="0.25">
      <c r="A2473">
        <v>43617</v>
      </c>
      <c r="B2473" s="2">
        <v>86.075159999999997</v>
      </c>
      <c r="C2473" s="3">
        <v>6916</v>
      </c>
      <c r="D2473" s="4">
        <v>45780</v>
      </c>
      <c r="E2473" t="s">
        <v>8418</v>
      </c>
      <c r="F2473" s="4" t="s">
        <v>8295</v>
      </c>
      <c r="G2473" s="5">
        <v>4940</v>
      </c>
      <c r="H2473" s="6">
        <v>0.49645820000000002</v>
      </c>
      <c r="I2473" s="7">
        <v>94.195999999999998</v>
      </c>
    </row>
    <row r="2474" spans="1:12" x14ac:dyDescent="0.25">
      <c r="A2474">
        <v>14625</v>
      </c>
      <c r="B2474" s="2">
        <v>86.072199999999995</v>
      </c>
      <c r="C2474" s="3">
        <v>9989</v>
      </c>
      <c r="D2474" s="4">
        <v>40380</v>
      </c>
      <c r="E2474" t="s">
        <v>458</v>
      </c>
      <c r="F2474" s="4" t="s">
        <v>1280</v>
      </c>
      <c r="G2474" s="5">
        <v>7453</v>
      </c>
      <c r="H2474" s="6">
        <v>0.51844889999999999</v>
      </c>
      <c r="I2474" s="7">
        <v>90.388000000000005</v>
      </c>
      <c r="J2474" s="2">
        <v>37.875</v>
      </c>
      <c r="K2474">
        <v>16</v>
      </c>
      <c r="L2474" s="2">
        <v>38.6</v>
      </c>
    </row>
    <row r="2475" spans="1:12" x14ac:dyDescent="0.25">
      <c r="A2475">
        <v>55364</v>
      </c>
      <c r="B2475" s="2">
        <v>86.067859999999996</v>
      </c>
      <c r="C2475" s="3">
        <v>14727</v>
      </c>
      <c r="D2475" s="4">
        <v>33460</v>
      </c>
      <c r="E2475" t="s">
        <v>10489</v>
      </c>
      <c r="F2475" s="4" t="s">
        <v>10428</v>
      </c>
      <c r="G2475" s="5">
        <v>10725</v>
      </c>
      <c r="H2475" s="6">
        <v>0.46363979999999999</v>
      </c>
      <c r="I2475" s="7">
        <v>99.853999999999999</v>
      </c>
      <c r="J2475" s="2">
        <v>45</v>
      </c>
      <c r="K2475">
        <v>1</v>
      </c>
    </row>
    <row r="2476" spans="1:12" x14ac:dyDescent="0.25">
      <c r="A2476">
        <v>85383</v>
      </c>
      <c r="B2476" s="2">
        <v>86.059340000000006</v>
      </c>
      <c r="C2476" s="3">
        <v>39551</v>
      </c>
      <c r="D2476" s="4">
        <v>38060</v>
      </c>
      <c r="E2476" t="s">
        <v>11779</v>
      </c>
      <c r="F2476" s="4" t="s">
        <v>14962</v>
      </c>
      <c r="G2476" s="5">
        <v>24849</v>
      </c>
      <c r="H2476" s="6">
        <v>0.4198962</v>
      </c>
      <c r="I2476" s="7">
        <v>107.375</v>
      </c>
      <c r="J2476" s="2">
        <v>37.8889</v>
      </c>
      <c r="K2476">
        <v>9</v>
      </c>
    </row>
    <row r="2477" spans="1:12" x14ac:dyDescent="0.25">
      <c r="A2477">
        <v>95765</v>
      </c>
      <c r="B2477" s="2">
        <v>86.048029999999997</v>
      </c>
      <c r="C2477" s="3">
        <v>36390</v>
      </c>
      <c r="D2477" s="4">
        <v>40900</v>
      </c>
      <c r="E2477" t="s">
        <v>15977</v>
      </c>
      <c r="F2477" s="4" t="s">
        <v>15368</v>
      </c>
      <c r="G2477" s="5">
        <v>22379</v>
      </c>
      <c r="H2477" s="6">
        <v>0.46188560000000001</v>
      </c>
      <c r="I2477" s="7">
        <v>100.11199999999999</v>
      </c>
      <c r="J2477" s="2">
        <v>26.8</v>
      </c>
      <c r="K2477">
        <v>5</v>
      </c>
    </row>
    <row r="2478" spans="1:12" x14ac:dyDescent="0.25">
      <c r="A2478">
        <v>61528</v>
      </c>
      <c r="B2478" s="2">
        <v>86.04222</v>
      </c>
      <c r="C2478" s="3">
        <v>2619</v>
      </c>
      <c r="D2478" s="4">
        <v>37900</v>
      </c>
      <c r="E2478" t="s">
        <v>2658</v>
      </c>
      <c r="F2478" s="4" t="s">
        <v>11490</v>
      </c>
      <c r="G2478" s="5">
        <v>1922</v>
      </c>
      <c r="H2478" s="6">
        <v>0.4856994</v>
      </c>
      <c r="I2478" s="7">
        <v>95.981999999999999</v>
      </c>
      <c r="J2478" s="2">
        <v>62</v>
      </c>
      <c r="K2478">
        <v>1</v>
      </c>
    </row>
    <row r="2479" spans="1:12" x14ac:dyDescent="0.25">
      <c r="A2479">
        <v>37221</v>
      </c>
      <c r="B2479" s="2">
        <v>86.035049999999998</v>
      </c>
      <c r="C2479" s="3">
        <v>39194</v>
      </c>
      <c r="D2479" s="4">
        <v>34980</v>
      </c>
      <c r="E2479" t="s">
        <v>5777</v>
      </c>
      <c r="F2479" s="4" t="s">
        <v>7348</v>
      </c>
      <c r="G2479" s="5">
        <v>28048</v>
      </c>
      <c r="H2479" s="6">
        <v>0.5316767</v>
      </c>
      <c r="I2479" s="7">
        <v>88.019000000000005</v>
      </c>
      <c r="J2479" s="2">
        <v>36.72</v>
      </c>
      <c r="K2479">
        <v>25</v>
      </c>
      <c r="L2479" s="2">
        <v>32</v>
      </c>
    </row>
    <row r="2480" spans="1:12" x14ac:dyDescent="0.25">
      <c r="A2480">
        <v>6851</v>
      </c>
      <c r="B2480" s="2">
        <v>86.023409999999998</v>
      </c>
      <c r="C2480" s="3">
        <v>27993</v>
      </c>
      <c r="D2480" s="4">
        <v>14860</v>
      </c>
      <c r="E2480" t="s">
        <v>1336</v>
      </c>
      <c r="F2480" s="4" t="s">
        <v>1198</v>
      </c>
      <c r="G2480" s="5">
        <v>20576</v>
      </c>
      <c r="H2480" s="6">
        <v>0.43456289999999997</v>
      </c>
      <c r="I2480" s="7">
        <v>104.779</v>
      </c>
      <c r="J2480" s="2">
        <v>37.1875</v>
      </c>
      <c r="K2480">
        <v>16</v>
      </c>
      <c r="L2480" s="2">
        <v>34.700000000000003</v>
      </c>
    </row>
    <row r="2481" spans="1:12" x14ac:dyDescent="0.25">
      <c r="A2481">
        <v>97626</v>
      </c>
      <c r="B2481" s="2">
        <v>86.018439999999998</v>
      </c>
      <c r="C2481" s="3">
        <v>209</v>
      </c>
      <c r="D2481" s="4">
        <v>28900</v>
      </c>
      <c r="E2481" t="s">
        <v>16292</v>
      </c>
      <c r="F2481" s="4" t="s">
        <v>16170</v>
      </c>
      <c r="G2481" s="5">
        <v>187</v>
      </c>
      <c r="H2481" s="6">
        <v>0.64171120000000004</v>
      </c>
      <c r="I2481" s="7">
        <v>68.98</v>
      </c>
    </row>
    <row r="2482" spans="1:12" x14ac:dyDescent="0.25">
      <c r="A2482">
        <v>91765</v>
      </c>
      <c r="B2482" s="2">
        <v>86.010440000000003</v>
      </c>
      <c r="C2482" s="3">
        <v>47562</v>
      </c>
      <c r="D2482" s="4">
        <v>31080</v>
      </c>
      <c r="E2482" t="s">
        <v>15457</v>
      </c>
      <c r="F2482" s="4" t="s">
        <v>15368</v>
      </c>
      <c r="G2482" s="5">
        <v>33269</v>
      </c>
      <c r="H2482" s="6">
        <v>0.48128890000000002</v>
      </c>
      <c r="I2482" s="7">
        <v>96.692999999999998</v>
      </c>
      <c r="J2482" s="2">
        <v>29.666699999999999</v>
      </c>
      <c r="K2482">
        <v>18</v>
      </c>
      <c r="L2482" s="2">
        <v>5.8</v>
      </c>
    </row>
    <row r="2483" spans="1:12" x14ac:dyDescent="0.25">
      <c r="A2483">
        <v>60103</v>
      </c>
      <c r="B2483" s="2">
        <v>85.995699999999999</v>
      </c>
      <c r="C2483" s="3">
        <v>42425</v>
      </c>
      <c r="D2483" s="4">
        <v>16980</v>
      </c>
      <c r="E2483" t="s">
        <v>650</v>
      </c>
      <c r="F2483" s="4" t="s">
        <v>11490</v>
      </c>
      <c r="G2483" s="5">
        <v>28315</v>
      </c>
      <c r="H2483" s="6">
        <v>0.4393784</v>
      </c>
      <c r="I2483" s="7">
        <v>103.919</v>
      </c>
      <c r="J2483" s="2">
        <v>40.285699999999999</v>
      </c>
      <c r="K2483">
        <v>21</v>
      </c>
      <c r="L2483" s="2">
        <v>53</v>
      </c>
    </row>
    <row r="2484" spans="1:12" x14ac:dyDescent="0.25">
      <c r="A2484">
        <v>73142</v>
      </c>
      <c r="B2484" s="2">
        <v>85.987080000000006</v>
      </c>
      <c r="C2484" s="3">
        <v>11142</v>
      </c>
      <c r="D2484" s="4">
        <v>36420</v>
      </c>
      <c r="E2484" t="s">
        <v>13492</v>
      </c>
      <c r="F2484" s="4" t="s">
        <v>13462</v>
      </c>
      <c r="G2484" s="5">
        <v>7719</v>
      </c>
      <c r="H2484" s="6">
        <v>0.54132119999999995</v>
      </c>
      <c r="I2484" s="7">
        <v>86.281999999999996</v>
      </c>
      <c r="J2484" s="2">
        <v>57.666699999999999</v>
      </c>
      <c r="K2484">
        <v>6</v>
      </c>
    </row>
    <row r="2485" spans="1:12" x14ac:dyDescent="0.25">
      <c r="A2485">
        <v>22211</v>
      </c>
      <c r="B2485" s="2">
        <v>85.985159999999993</v>
      </c>
      <c r="C2485" s="3">
        <v>917</v>
      </c>
      <c r="D2485" s="4">
        <v>47900</v>
      </c>
      <c r="E2485" t="s">
        <v>4657</v>
      </c>
      <c r="F2485" s="4" t="s">
        <v>4335</v>
      </c>
      <c r="G2485" s="5">
        <v>257</v>
      </c>
      <c r="H2485" s="6">
        <v>0.3139535</v>
      </c>
      <c r="I2485" s="7">
        <v>125.568</v>
      </c>
      <c r="J2485" s="2">
        <v>48.5</v>
      </c>
      <c r="K2485">
        <v>2</v>
      </c>
    </row>
    <row r="2486" spans="1:12" x14ac:dyDescent="0.25">
      <c r="A2486">
        <v>68124</v>
      </c>
      <c r="B2486" s="2">
        <v>85.98254</v>
      </c>
      <c r="C2486" s="3">
        <v>16135</v>
      </c>
      <c r="D2486" s="4">
        <v>36540</v>
      </c>
      <c r="E2486" t="s">
        <v>6681</v>
      </c>
      <c r="F2486" s="4" t="s">
        <v>12738</v>
      </c>
      <c r="G2486" s="5">
        <v>10682</v>
      </c>
      <c r="H2486" s="6">
        <v>0.51853590000000005</v>
      </c>
      <c r="I2486" s="7">
        <v>90.2</v>
      </c>
      <c r="J2486" s="2">
        <v>39.736800000000002</v>
      </c>
      <c r="K2486">
        <v>19</v>
      </c>
      <c r="L2486" s="2">
        <v>49.2</v>
      </c>
    </row>
    <row r="2487" spans="1:12" x14ac:dyDescent="0.25">
      <c r="A2487">
        <v>20143</v>
      </c>
      <c r="B2487" s="2">
        <v>85.979770000000002</v>
      </c>
      <c r="C2487" s="3">
        <v>1356</v>
      </c>
      <c r="D2487" s="4">
        <v>47900</v>
      </c>
      <c r="E2487" t="s">
        <v>4349</v>
      </c>
      <c r="F2487" s="4" t="s">
        <v>4335</v>
      </c>
      <c r="G2487" s="5">
        <v>952</v>
      </c>
      <c r="H2487" s="6">
        <v>0.38340340000000001</v>
      </c>
      <c r="I2487" s="7">
        <v>113.542</v>
      </c>
      <c r="J2487" s="2">
        <v>27.5</v>
      </c>
      <c r="K2487">
        <v>2</v>
      </c>
    </row>
    <row r="2488" spans="1:12" x14ac:dyDescent="0.25">
      <c r="A2488">
        <v>64064</v>
      </c>
      <c r="B2488" s="2">
        <v>85.976879999999994</v>
      </c>
      <c r="C2488" s="3">
        <v>16580</v>
      </c>
      <c r="D2488" s="4">
        <v>28140</v>
      </c>
      <c r="E2488" t="s">
        <v>12251</v>
      </c>
      <c r="F2488" s="4" t="s">
        <v>12102</v>
      </c>
      <c r="G2488" s="5">
        <v>11090</v>
      </c>
      <c r="H2488" s="6">
        <v>0.49165989999999998</v>
      </c>
      <c r="I2488" s="7">
        <v>94.825999999999993</v>
      </c>
      <c r="J2488" s="2">
        <v>44.5</v>
      </c>
      <c r="K2488">
        <v>4</v>
      </c>
    </row>
    <row r="2489" spans="1:12" x14ac:dyDescent="0.25">
      <c r="A2489">
        <v>48067</v>
      </c>
      <c r="B2489" s="2">
        <v>85.969660000000005</v>
      </c>
      <c r="C2489" s="3">
        <v>25365</v>
      </c>
      <c r="D2489" s="4">
        <v>19820</v>
      </c>
      <c r="E2489" t="s">
        <v>4566</v>
      </c>
      <c r="F2489" s="4" t="s">
        <v>9106</v>
      </c>
      <c r="G2489" s="5">
        <v>19069</v>
      </c>
      <c r="H2489" s="6">
        <v>0.53875200000000001</v>
      </c>
      <c r="I2489" s="7">
        <v>86.662000000000006</v>
      </c>
      <c r="J2489" s="2">
        <v>37.519199999999998</v>
      </c>
      <c r="K2489">
        <v>52</v>
      </c>
      <c r="L2489" s="2">
        <v>36.799999999999997</v>
      </c>
    </row>
    <row r="2490" spans="1:12" x14ac:dyDescent="0.25">
      <c r="A2490">
        <v>61875</v>
      </c>
      <c r="B2490" s="2">
        <v>85.965010000000007</v>
      </c>
      <c r="C2490" s="3">
        <v>683</v>
      </c>
      <c r="D2490" s="4">
        <v>16580</v>
      </c>
      <c r="E2490" t="s">
        <v>1303</v>
      </c>
      <c r="F2490" s="4" t="s">
        <v>11490</v>
      </c>
      <c r="G2490" s="5">
        <v>400</v>
      </c>
      <c r="H2490" s="6">
        <v>0.50623439999999997</v>
      </c>
      <c r="I2490" s="7">
        <v>92.272999999999996</v>
      </c>
    </row>
    <row r="2491" spans="1:12" x14ac:dyDescent="0.25">
      <c r="A2491">
        <v>93950</v>
      </c>
      <c r="B2491" s="2">
        <v>85.962040000000002</v>
      </c>
      <c r="C2491" s="3">
        <v>15364</v>
      </c>
      <c r="D2491" s="4">
        <v>41500</v>
      </c>
      <c r="E2491" t="s">
        <v>15738</v>
      </c>
      <c r="F2491" s="4" t="s">
        <v>15368</v>
      </c>
      <c r="G2491" s="5">
        <v>11989</v>
      </c>
      <c r="H2491" s="6">
        <v>0.49987490000000001</v>
      </c>
      <c r="I2491" s="7">
        <v>93.302000000000007</v>
      </c>
      <c r="J2491" s="2">
        <v>41.476199999999999</v>
      </c>
      <c r="K2491">
        <v>21</v>
      </c>
      <c r="L2491" s="2">
        <v>59.2</v>
      </c>
    </row>
    <row r="2492" spans="1:12" x14ac:dyDescent="0.25">
      <c r="A2492">
        <v>23238</v>
      </c>
      <c r="B2492" s="2">
        <v>85.954679999999996</v>
      </c>
      <c r="C2492" s="3">
        <v>26076</v>
      </c>
      <c r="D2492" s="4">
        <v>40060</v>
      </c>
      <c r="E2492" t="s">
        <v>4800</v>
      </c>
      <c r="F2492" s="4" t="s">
        <v>4335</v>
      </c>
      <c r="G2492" s="5">
        <v>18774</v>
      </c>
      <c r="H2492" s="6">
        <v>0.5288697</v>
      </c>
      <c r="I2492" s="7">
        <v>88.263000000000005</v>
      </c>
      <c r="J2492" s="2">
        <v>34.076900000000002</v>
      </c>
      <c r="K2492">
        <v>13</v>
      </c>
      <c r="L2492" s="2">
        <v>18.7</v>
      </c>
    </row>
    <row r="2493" spans="1:12" x14ac:dyDescent="0.25">
      <c r="A2493">
        <v>67226</v>
      </c>
      <c r="B2493" s="2">
        <v>85.947180000000003</v>
      </c>
      <c r="C2493" s="3">
        <v>18305</v>
      </c>
      <c r="D2493" s="4">
        <v>48620</v>
      </c>
      <c r="E2493" t="s">
        <v>12626</v>
      </c>
      <c r="F2493" s="4" t="s">
        <v>12494</v>
      </c>
      <c r="G2493" s="5">
        <v>12513</v>
      </c>
      <c r="H2493" s="6">
        <v>0.5380374</v>
      </c>
      <c r="I2493" s="7">
        <v>86.676000000000002</v>
      </c>
      <c r="J2493" s="2">
        <v>37.666699999999999</v>
      </c>
      <c r="K2493">
        <v>6</v>
      </c>
    </row>
    <row r="2494" spans="1:12" x14ac:dyDescent="0.25">
      <c r="A2494">
        <v>8048</v>
      </c>
      <c r="B2494" s="2">
        <v>85.942210000000003</v>
      </c>
      <c r="C2494" s="3">
        <v>12460</v>
      </c>
      <c r="D2494" s="4">
        <v>37980</v>
      </c>
      <c r="E2494" t="s">
        <v>1604</v>
      </c>
      <c r="F2494" s="4" t="s">
        <v>1341</v>
      </c>
      <c r="G2494" s="5">
        <v>8262</v>
      </c>
      <c r="H2494" s="6">
        <v>0.37516640000000001</v>
      </c>
      <c r="I2494" s="7">
        <v>114.821</v>
      </c>
      <c r="J2494" s="2">
        <v>31.75</v>
      </c>
      <c r="K2494">
        <v>4</v>
      </c>
    </row>
    <row r="2495" spans="1:12" x14ac:dyDescent="0.25">
      <c r="A2495">
        <v>14882</v>
      </c>
      <c r="B2495" s="2">
        <v>85.939570000000003</v>
      </c>
      <c r="C2495" s="3">
        <v>3938</v>
      </c>
      <c r="D2495" s="4">
        <v>27060</v>
      </c>
      <c r="E2495" t="s">
        <v>2990</v>
      </c>
      <c r="F2495" s="4" t="s">
        <v>1280</v>
      </c>
      <c r="G2495" s="5">
        <v>2813</v>
      </c>
      <c r="H2495" s="6">
        <v>0.4953803</v>
      </c>
      <c r="I2495" s="7">
        <v>94.040999999999997</v>
      </c>
      <c r="J2495" s="2">
        <v>40</v>
      </c>
      <c r="K2495">
        <v>4</v>
      </c>
    </row>
    <row r="2496" spans="1:12" x14ac:dyDescent="0.25">
      <c r="A2496">
        <v>94945</v>
      </c>
      <c r="B2496" s="2">
        <v>85.935779999999994</v>
      </c>
      <c r="C2496" s="3">
        <v>17972</v>
      </c>
      <c r="D2496" s="4">
        <v>41860</v>
      </c>
      <c r="E2496" t="s">
        <v>15807</v>
      </c>
      <c r="F2496" s="4" t="s">
        <v>15368</v>
      </c>
      <c r="G2496" s="5">
        <v>13060</v>
      </c>
      <c r="H2496" s="6">
        <v>0.45145479999999999</v>
      </c>
      <c r="I2496" s="7">
        <v>101.61199999999999</v>
      </c>
      <c r="J2496" s="2">
        <v>31.2941</v>
      </c>
      <c r="K2496">
        <v>17</v>
      </c>
      <c r="L2496" s="2">
        <v>9.4</v>
      </c>
    </row>
    <row r="2497" spans="1:12" x14ac:dyDescent="0.25">
      <c r="A2497">
        <v>79094</v>
      </c>
      <c r="B2497" s="2">
        <v>85.932630000000003</v>
      </c>
      <c r="C2497" s="3">
        <v>105</v>
      </c>
      <c r="D2497" s="4">
        <v>11100</v>
      </c>
      <c r="E2497" t="s">
        <v>14373</v>
      </c>
      <c r="F2497" s="4" t="s">
        <v>13752</v>
      </c>
      <c r="G2497" s="5">
        <v>82</v>
      </c>
      <c r="H2497" s="6">
        <v>0.43902439999999998</v>
      </c>
      <c r="I2497" s="7">
        <v>103.75</v>
      </c>
    </row>
    <row r="2498" spans="1:12" x14ac:dyDescent="0.25">
      <c r="A2498">
        <v>27523</v>
      </c>
      <c r="B2498" s="2">
        <v>85.930909999999997</v>
      </c>
      <c r="C2498" s="3">
        <v>10829</v>
      </c>
      <c r="D2498" s="4">
        <v>39580</v>
      </c>
      <c r="E2498" t="s">
        <v>5711</v>
      </c>
      <c r="F2498" s="4" t="s">
        <v>5642</v>
      </c>
      <c r="G2498" s="5">
        <v>7092</v>
      </c>
      <c r="H2498" s="6">
        <v>0.52326569999999994</v>
      </c>
      <c r="I2498" s="7">
        <v>89.183999999999997</v>
      </c>
      <c r="J2498" s="2">
        <v>44.285699999999999</v>
      </c>
      <c r="K2498">
        <v>7</v>
      </c>
    </row>
    <row r="2499" spans="1:12" x14ac:dyDescent="0.25">
      <c r="A2499">
        <v>48108</v>
      </c>
      <c r="B2499" s="2">
        <v>85.925060000000002</v>
      </c>
      <c r="C2499" s="3">
        <v>26402</v>
      </c>
      <c r="D2499" s="4">
        <v>11460</v>
      </c>
      <c r="E2499" t="s">
        <v>9135</v>
      </c>
      <c r="F2499" s="4" t="s">
        <v>9106</v>
      </c>
      <c r="G2499" s="5">
        <v>17396</v>
      </c>
      <c r="H2499" s="6">
        <v>0.56268320000000005</v>
      </c>
      <c r="I2499" s="7">
        <v>82.316999999999993</v>
      </c>
      <c r="J2499" s="2">
        <v>40.7879</v>
      </c>
      <c r="K2499">
        <v>33</v>
      </c>
      <c r="L2499" s="2">
        <v>55.6</v>
      </c>
    </row>
    <row r="2500" spans="1:12" x14ac:dyDescent="0.25">
      <c r="A2500">
        <v>8817</v>
      </c>
      <c r="B2500" s="2">
        <v>85.913430000000005</v>
      </c>
      <c r="C2500" s="3">
        <v>44806</v>
      </c>
      <c r="D2500" s="4">
        <v>35620</v>
      </c>
      <c r="E2500" t="s">
        <v>1752</v>
      </c>
      <c r="F2500" s="4" t="s">
        <v>1341</v>
      </c>
      <c r="G2500" s="5">
        <v>31134</v>
      </c>
      <c r="H2500" s="6">
        <v>0.47738809999999998</v>
      </c>
      <c r="I2500" s="7">
        <v>97.042000000000002</v>
      </c>
      <c r="J2500" s="2">
        <v>35.684199999999997</v>
      </c>
      <c r="K2500">
        <v>19</v>
      </c>
      <c r="L2500" s="2">
        <v>26.7</v>
      </c>
    </row>
    <row r="2501" spans="1:12" x14ac:dyDescent="0.25">
      <c r="A2501">
        <v>32258</v>
      </c>
      <c r="B2501" s="2">
        <v>85.90128</v>
      </c>
      <c r="C2501" s="3">
        <v>28594</v>
      </c>
      <c r="D2501" s="4">
        <v>27260</v>
      </c>
      <c r="E2501" t="s">
        <v>1076</v>
      </c>
      <c r="F2501" s="4" t="s">
        <v>6689</v>
      </c>
      <c r="G2501" s="5">
        <v>19650</v>
      </c>
      <c r="H2501" s="6">
        <v>0.446135</v>
      </c>
      <c r="I2501" s="7">
        <v>102.432</v>
      </c>
      <c r="J2501" s="2">
        <v>56.333300000000001</v>
      </c>
      <c r="K2501">
        <v>3</v>
      </c>
    </row>
    <row r="2502" spans="1:12" x14ac:dyDescent="0.25">
      <c r="A2502">
        <v>19107</v>
      </c>
      <c r="B2502" s="2">
        <v>85.89443</v>
      </c>
      <c r="C2502" s="3">
        <v>12319</v>
      </c>
      <c r="D2502" s="4">
        <v>37980</v>
      </c>
      <c r="E2502" t="s">
        <v>2682</v>
      </c>
      <c r="F2502" s="4" t="s">
        <v>3003</v>
      </c>
      <c r="G2502" s="5">
        <v>9013</v>
      </c>
      <c r="H2502" s="6">
        <v>0.64899050000000003</v>
      </c>
      <c r="I2502" s="7">
        <v>67.361000000000004</v>
      </c>
      <c r="J2502" s="2">
        <v>30</v>
      </c>
      <c r="K2502">
        <v>18</v>
      </c>
      <c r="L2502" s="2">
        <v>6.5</v>
      </c>
    </row>
    <row r="2503" spans="1:12" x14ac:dyDescent="0.25">
      <c r="A2503">
        <v>4473</v>
      </c>
      <c r="B2503" s="2">
        <v>85.891270000000006</v>
      </c>
      <c r="C2503" s="3">
        <v>7848</v>
      </c>
      <c r="D2503" s="4">
        <v>12620</v>
      </c>
      <c r="E2503" t="s">
        <v>846</v>
      </c>
      <c r="F2503" s="4" t="s">
        <v>701</v>
      </c>
      <c r="G2503" s="5">
        <v>4165</v>
      </c>
      <c r="H2503" s="6">
        <v>0.57513199999999998</v>
      </c>
      <c r="I2503" s="7">
        <v>80.103999999999999</v>
      </c>
      <c r="J2503" s="2">
        <v>38</v>
      </c>
      <c r="K2503">
        <v>11</v>
      </c>
      <c r="L2503" s="2">
        <v>39.1</v>
      </c>
    </row>
    <row r="2504" spans="1:12" x14ac:dyDescent="0.25">
      <c r="A2504">
        <v>14127</v>
      </c>
      <c r="B2504" s="2">
        <v>85.885159999999999</v>
      </c>
      <c r="C2504" s="3">
        <v>30329</v>
      </c>
      <c r="D2504" s="4">
        <v>15380</v>
      </c>
      <c r="E2504" t="s">
        <v>2810</v>
      </c>
      <c r="F2504" s="4" t="s">
        <v>1280</v>
      </c>
      <c r="G2504" s="5">
        <v>21363</v>
      </c>
      <c r="H2504" s="6">
        <v>0.45892430000000001</v>
      </c>
      <c r="I2504" s="7">
        <v>100.16200000000001</v>
      </c>
      <c r="J2504" s="2">
        <v>39.866700000000002</v>
      </c>
      <c r="K2504">
        <v>15</v>
      </c>
      <c r="L2504" s="2">
        <v>50.2</v>
      </c>
    </row>
    <row r="2505" spans="1:12" x14ac:dyDescent="0.25">
      <c r="A2505">
        <v>84781</v>
      </c>
      <c r="B2505" s="2">
        <v>85.880030000000005</v>
      </c>
      <c r="C2505" s="3">
        <v>138</v>
      </c>
      <c r="D2505" s="4">
        <v>41100</v>
      </c>
      <c r="E2505" t="s">
        <v>2983</v>
      </c>
      <c r="F2505" s="4" t="s">
        <v>14851</v>
      </c>
      <c r="G2505" s="5">
        <v>108</v>
      </c>
      <c r="H2505" s="6">
        <v>0.3119266</v>
      </c>
      <c r="I2505" s="7">
        <v>125.5</v>
      </c>
    </row>
    <row r="2506" spans="1:12" x14ac:dyDescent="0.25">
      <c r="A2506">
        <v>7440</v>
      </c>
      <c r="B2506" s="2">
        <v>85.879199999999997</v>
      </c>
      <c r="C2506" s="3">
        <v>4769</v>
      </c>
      <c r="D2506" s="4">
        <v>35620</v>
      </c>
      <c r="E2506" t="s">
        <v>1431</v>
      </c>
      <c r="F2506" s="4" t="s">
        <v>1341</v>
      </c>
      <c r="G2506" s="5">
        <v>3332</v>
      </c>
      <c r="H2506" s="6">
        <v>0.42977189999999998</v>
      </c>
      <c r="I2506" s="7">
        <v>105.125</v>
      </c>
      <c r="J2506" s="2">
        <v>49</v>
      </c>
      <c r="K2506">
        <v>3</v>
      </c>
    </row>
    <row r="2507" spans="1:12" x14ac:dyDescent="0.25">
      <c r="A2507">
        <v>94303</v>
      </c>
      <c r="B2507" s="2">
        <v>85.871430000000004</v>
      </c>
      <c r="C2507" s="3">
        <v>47159</v>
      </c>
      <c r="D2507" s="4">
        <v>41940</v>
      </c>
      <c r="E2507" t="s">
        <v>15762</v>
      </c>
      <c r="F2507" s="4" t="s">
        <v>15368</v>
      </c>
      <c r="G2507" s="5">
        <v>29135</v>
      </c>
      <c r="H2507" s="6">
        <v>0.4516561</v>
      </c>
      <c r="I2507" s="7">
        <v>101.328</v>
      </c>
      <c r="J2507" s="2">
        <v>26.520800000000001</v>
      </c>
      <c r="K2507">
        <v>96</v>
      </c>
      <c r="L2507" s="2">
        <v>1.5</v>
      </c>
    </row>
    <row r="2508" spans="1:12" x14ac:dyDescent="0.25">
      <c r="A2508">
        <v>7004</v>
      </c>
      <c r="B2508" s="2">
        <v>85.863169999999997</v>
      </c>
      <c r="C2508" s="3">
        <v>7416</v>
      </c>
      <c r="D2508" s="4">
        <v>35620</v>
      </c>
      <c r="E2508" t="s">
        <v>1000</v>
      </c>
      <c r="F2508" s="4" t="s">
        <v>1341</v>
      </c>
      <c r="G2508" s="5">
        <v>5308</v>
      </c>
      <c r="H2508" s="6">
        <v>0.35964580000000002</v>
      </c>
      <c r="I2508" s="7">
        <v>117.22199999999999</v>
      </c>
      <c r="J2508" s="2">
        <v>25.75</v>
      </c>
      <c r="K2508">
        <v>4</v>
      </c>
    </row>
    <row r="2509" spans="1:12" x14ac:dyDescent="0.25">
      <c r="A2509">
        <v>77433</v>
      </c>
      <c r="B2509" s="2">
        <v>85.853610000000003</v>
      </c>
      <c r="C2509" s="3">
        <v>60324</v>
      </c>
      <c r="D2509" s="4">
        <v>26420</v>
      </c>
      <c r="E2509" t="s">
        <v>12069</v>
      </c>
      <c r="F2509" s="4" t="s">
        <v>13752</v>
      </c>
      <c r="G2509" s="5">
        <v>34694</v>
      </c>
      <c r="H2509" s="6">
        <v>0.45517960000000002</v>
      </c>
      <c r="I2509" s="7">
        <v>100.691</v>
      </c>
      <c r="J2509" s="2">
        <v>48.666699999999999</v>
      </c>
      <c r="K2509">
        <v>9</v>
      </c>
    </row>
    <row r="2510" spans="1:12" x14ac:dyDescent="0.25">
      <c r="A2510">
        <v>87514</v>
      </c>
      <c r="B2510" s="2">
        <v>85.845110000000005</v>
      </c>
      <c r="C2510" s="3">
        <v>1039</v>
      </c>
      <c r="D2510" s="4">
        <v>45340</v>
      </c>
      <c r="E2510" t="s">
        <v>15196</v>
      </c>
      <c r="F2510" s="4" t="s">
        <v>15124</v>
      </c>
      <c r="G2510" s="5">
        <v>876</v>
      </c>
      <c r="H2510" s="6">
        <v>0.61231469999999999</v>
      </c>
      <c r="I2510" s="7">
        <v>73.510000000000005</v>
      </c>
    </row>
    <row r="2511" spans="1:12" x14ac:dyDescent="0.25">
      <c r="A2511">
        <v>8041</v>
      </c>
      <c r="B2511" s="2">
        <v>85.844679999999997</v>
      </c>
      <c r="C2511" s="3">
        <v>1228</v>
      </c>
      <c r="D2511" s="4">
        <v>37980</v>
      </c>
      <c r="E2511" t="s">
        <v>1599</v>
      </c>
      <c r="F2511" s="4" t="s">
        <v>1341</v>
      </c>
      <c r="G2511" s="5">
        <v>859</v>
      </c>
      <c r="H2511" s="6">
        <v>0.3329453</v>
      </c>
      <c r="I2511" s="7">
        <v>121.786</v>
      </c>
    </row>
    <row r="2512" spans="1:12" x14ac:dyDescent="0.25">
      <c r="A2512">
        <v>11715</v>
      </c>
      <c r="B2512" s="2">
        <v>85.843739999999997</v>
      </c>
      <c r="C2512" s="3">
        <v>4335</v>
      </c>
      <c r="D2512" s="4">
        <v>35620</v>
      </c>
      <c r="E2512" t="s">
        <v>1977</v>
      </c>
      <c r="F2512" s="4" t="s">
        <v>1280</v>
      </c>
      <c r="G2512" s="5">
        <v>3082</v>
      </c>
      <c r="H2512" s="6">
        <v>0.4031787</v>
      </c>
      <c r="I2512" s="7">
        <v>109.613</v>
      </c>
      <c r="J2512" s="2">
        <v>37.333300000000001</v>
      </c>
      <c r="K2512">
        <v>3</v>
      </c>
    </row>
    <row r="2513" spans="1:12" x14ac:dyDescent="0.25">
      <c r="A2513">
        <v>20774</v>
      </c>
      <c r="B2513" s="2">
        <v>85.83569</v>
      </c>
      <c r="C2513" s="3">
        <v>44181</v>
      </c>
      <c r="D2513" s="4">
        <v>47900</v>
      </c>
      <c r="E2513" t="s">
        <v>4430</v>
      </c>
      <c r="F2513" s="4" t="s">
        <v>4361</v>
      </c>
      <c r="G2513" s="5">
        <v>30580</v>
      </c>
      <c r="H2513" s="6">
        <v>0.41636960000000001</v>
      </c>
      <c r="I2513" s="7">
        <v>107.33199999999999</v>
      </c>
      <c r="J2513" s="2">
        <v>31.230799999999999</v>
      </c>
      <c r="K2513">
        <v>13</v>
      </c>
      <c r="L2513" s="2">
        <v>9.3000000000000007</v>
      </c>
    </row>
    <row r="2514" spans="1:12" x14ac:dyDescent="0.25">
      <c r="A2514">
        <v>63368</v>
      </c>
      <c r="B2514" s="2">
        <v>85.821700000000007</v>
      </c>
      <c r="C2514" s="3">
        <v>43854</v>
      </c>
      <c r="D2514" s="4">
        <v>41180</v>
      </c>
      <c r="E2514" t="s">
        <v>11911</v>
      </c>
      <c r="F2514" s="4" t="s">
        <v>12102</v>
      </c>
      <c r="G2514" s="5">
        <v>27856</v>
      </c>
      <c r="H2514" s="6">
        <v>0.44873639999999998</v>
      </c>
      <c r="I2514" s="7">
        <v>101.729</v>
      </c>
      <c r="J2514" s="2">
        <v>46.857100000000003</v>
      </c>
      <c r="K2514">
        <v>7</v>
      </c>
    </row>
    <row r="2515" spans="1:12" x14ac:dyDescent="0.25">
      <c r="A2515">
        <v>7821</v>
      </c>
      <c r="B2515" s="2">
        <v>85.81344</v>
      </c>
      <c r="C2515" s="3">
        <v>9487</v>
      </c>
      <c r="D2515" s="4">
        <v>35620</v>
      </c>
      <c r="E2515" t="s">
        <v>236</v>
      </c>
      <c r="F2515" s="4" t="s">
        <v>1341</v>
      </c>
      <c r="G2515" s="5">
        <v>6655</v>
      </c>
      <c r="H2515" s="6">
        <v>0.35987980000000003</v>
      </c>
      <c r="I2515" s="7">
        <v>117.072</v>
      </c>
      <c r="J2515" s="2">
        <v>39.625</v>
      </c>
      <c r="K2515">
        <v>8</v>
      </c>
    </row>
    <row r="2516" spans="1:12" x14ac:dyDescent="0.25">
      <c r="A2516">
        <v>33331</v>
      </c>
      <c r="B2516" s="2">
        <v>85.808179999999993</v>
      </c>
      <c r="C2516" s="3">
        <v>23702</v>
      </c>
      <c r="D2516" s="4">
        <v>33100</v>
      </c>
      <c r="E2516" t="s">
        <v>6877</v>
      </c>
      <c r="F2516" s="4" t="s">
        <v>6689</v>
      </c>
      <c r="G2516" s="5">
        <v>15317</v>
      </c>
      <c r="H2516" s="6">
        <v>0.45998169999999999</v>
      </c>
      <c r="I2516" s="7">
        <v>99.747</v>
      </c>
      <c r="J2516" s="2">
        <v>38.333300000000001</v>
      </c>
      <c r="K2516">
        <v>3</v>
      </c>
    </row>
    <row r="2517" spans="1:12" x14ac:dyDescent="0.25">
      <c r="A2517">
        <v>59418</v>
      </c>
      <c r="B2517" s="2">
        <v>85.804490000000001</v>
      </c>
      <c r="C2517" s="3">
        <v>178</v>
      </c>
      <c r="E2517" t="s">
        <v>2831</v>
      </c>
      <c r="F2517" s="4" t="s">
        <v>11278</v>
      </c>
      <c r="G2517" s="5">
        <v>96</v>
      </c>
      <c r="H2517" s="6">
        <v>0.67708330000000005</v>
      </c>
      <c r="I2517" s="7">
        <v>62.222000000000001</v>
      </c>
    </row>
    <row r="2518" spans="1:12" x14ac:dyDescent="0.25">
      <c r="A2518">
        <v>33498</v>
      </c>
      <c r="B2518" s="2">
        <v>85.802149999999997</v>
      </c>
      <c r="C2518" s="3">
        <v>13739</v>
      </c>
      <c r="D2518" s="4">
        <v>33100</v>
      </c>
      <c r="E2518" t="s">
        <v>6883</v>
      </c>
      <c r="F2518" s="4" t="s">
        <v>6689</v>
      </c>
      <c r="G2518" s="5">
        <v>9748</v>
      </c>
      <c r="H2518" s="6">
        <v>0.49235820000000002</v>
      </c>
      <c r="I2518" s="7">
        <v>94.057000000000002</v>
      </c>
      <c r="J2518" s="2">
        <v>25</v>
      </c>
      <c r="K2518">
        <v>6</v>
      </c>
    </row>
    <row r="2519" spans="1:12" x14ac:dyDescent="0.25">
      <c r="A2519">
        <v>92653</v>
      </c>
      <c r="B2519" s="2">
        <v>85.79486</v>
      </c>
      <c r="C2519" s="3">
        <v>28853</v>
      </c>
      <c r="D2519" s="4">
        <v>31080</v>
      </c>
      <c r="E2519" t="s">
        <v>15585</v>
      </c>
      <c r="F2519" s="4" t="s">
        <v>15368</v>
      </c>
      <c r="G2519" s="5">
        <v>20650</v>
      </c>
      <c r="H2519" s="6">
        <v>0.44351360000000001</v>
      </c>
      <c r="I2519" s="7">
        <v>102.453</v>
      </c>
      <c r="J2519" s="2">
        <v>32.8889</v>
      </c>
      <c r="K2519">
        <v>9</v>
      </c>
    </row>
    <row r="2520" spans="1:12" x14ac:dyDescent="0.25">
      <c r="A2520">
        <v>94005</v>
      </c>
      <c r="B2520" s="2">
        <v>85.789119999999997</v>
      </c>
      <c r="C2520" s="3">
        <v>4421</v>
      </c>
      <c r="D2520" s="4">
        <v>41860</v>
      </c>
      <c r="E2520" t="s">
        <v>15744</v>
      </c>
      <c r="F2520" s="4" t="s">
        <v>15368</v>
      </c>
      <c r="G2520" s="5">
        <v>3325</v>
      </c>
      <c r="H2520" s="6">
        <v>0.47789470000000001</v>
      </c>
      <c r="I2520" s="7">
        <v>96.477000000000004</v>
      </c>
      <c r="J2520" s="2">
        <v>42.3</v>
      </c>
      <c r="K2520">
        <v>10</v>
      </c>
      <c r="L2520" s="2">
        <v>63.2</v>
      </c>
    </row>
    <row r="2521" spans="1:12" x14ac:dyDescent="0.25">
      <c r="A2521">
        <v>77377</v>
      </c>
      <c r="B2521" s="2">
        <v>85.783739999999995</v>
      </c>
      <c r="C2521" s="3">
        <v>32199</v>
      </c>
      <c r="D2521" s="4">
        <v>26420</v>
      </c>
      <c r="E2521" t="s">
        <v>14040</v>
      </c>
      <c r="F2521" s="4" t="s">
        <v>13752</v>
      </c>
      <c r="G2521" s="5">
        <v>19134</v>
      </c>
      <c r="H2521" s="6">
        <v>0.42108289999999998</v>
      </c>
      <c r="I2521" s="7">
        <v>106.286</v>
      </c>
      <c r="J2521" s="2">
        <v>39.6</v>
      </c>
      <c r="K2521">
        <v>5</v>
      </c>
    </row>
    <row r="2522" spans="1:12" x14ac:dyDescent="0.25">
      <c r="A2522">
        <v>6757</v>
      </c>
      <c r="B2522" s="2">
        <v>85.778790000000001</v>
      </c>
      <c r="C2522" s="3">
        <v>2086</v>
      </c>
      <c r="D2522" s="4">
        <v>45860</v>
      </c>
      <c r="E2522" t="s">
        <v>1318</v>
      </c>
      <c r="F2522" s="4" t="s">
        <v>1198</v>
      </c>
      <c r="G2522" s="5">
        <v>1542</v>
      </c>
      <c r="H2522" s="6">
        <v>0.52624760000000004</v>
      </c>
      <c r="I2522" s="7">
        <v>88.087999999999994</v>
      </c>
      <c r="J2522" s="2">
        <v>36</v>
      </c>
      <c r="K2522">
        <v>2</v>
      </c>
    </row>
    <row r="2523" spans="1:12" x14ac:dyDescent="0.25">
      <c r="A2523">
        <v>2143</v>
      </c>
      <c r="B2523" s="2">
        <v>85.773719999999997</v>
      </c>
      <c r="C2523" s="3">
        <v>25915</v>
      </c>
      <c r="D2523" s="4">
        <v>14460</v>
      </c>
      <c r="E2523" t="s">
        <v>321</v>
      </c>
      <c r="F2523" s="4" t="s">
        <v>21</v>
      </c>
      <c r="G2523" s="5">
        <v>19663</v>
      </c>
      <c r="H2523" s="6">
        <v>0.61040479999999997</v>
      </c>
      <c r="I2523" s="7">
        <v>73.513999999999996</v>
      </c>
      <c r="J2523" s="2">
        <v>32.230800000000002</v>
      </c>
      <c r="K2523">
        <v>78</v>
      </c>
      <c r="L2523" s="2">
        <v>12</v>
      </c>
    </row>
    <row r="2524" spans="1:12" x14ac:dyDescent="0.25">
      <c r="A2524">
        <v>92678</v>
      </c>
      <c r="B2524" s="2">
        <v>85.768940000000001</v>
      </c>
      <c r="C2524" s="3">
        <v>426</v>
      </c>
      <c r="D2524" s="4">
        <v>31080</v>
      </c>
      <c r="E2524" t="s">
        <v>15594</v>
      </c>
      <c r="F2524" s="4" t="s">
        <v>15368</v>
      </c>
      <c r="G2524" s="5">
        <v>300</v>
      </c>
      <c r="H2524" s="6">
        <v>0.52823920000000002</v>
      </c>
      <c r="I2524" s="7">
        <v>87.707999999999998</v>
      </c>
    </row>
    <row r="2525" spans="1:12" x14ac:dyDescent="0.25">
      <c r="A2525">
        <v>98012</v>
      </c>
      <c r="B2525" s="2">
        <v>85.760109999999997</v>
      </c>
      <c r="C2525" s="3">
        <v>53837</v>
      </c>
      <c r="D2525" s="4">
        <v>42660</v>
      </c>
      <c r="E2525" t="s">
        <v>16347</v>
      </c>
      <c r="F2525" s="4" t="s">
        <v>16344</v>
      </c>
      <c r="G2525" s="5">
        <v>36643</v>
      </c>
      <c r="H2525" s="6">
        <v>0.46382669999999998</v>
      </c>
      <c r="I2525" s="7">
        <v>98.816000000000003</v>
      </c>
      <c r="J2525" s="2">
        <v>37.4</v>
      </c>
      <c r="K2525">
        <v>40</v>
      </c>
      <c r="L2525" s="2">
        <v>36</v>
      </c>
    </row>
    <row r="2526" spans="1:12" x14ac:dyDescent="0.25">
      <c r="A2526">
        <v>22044</v>
      </c>
      <c r="B2526" s="2">
        <v>85.749009999999998</v>
      </c>
      <c r="C2526" s="3">
        <v>13782</v>
      </c>
      <c r="D2526" s="4">
        <v>47900</v>
      </c>
      <c r="E2526" t="s">
        <v>4649</v>
      </c>
      <c r="F2526" s="4" t="s">
        <v>4335</v>
      </c>
      <c r="G2526" s="5">
        <v>9763</v>
      </c>
      <c r="H2526" s="6">
        <v>0.50880780000000003</v>
      </c>
      <c r="I2526" s="7">
        <v>91.037999999999997</v>
      </c>
      <c r="J2526" s="2">
        <v>34.580599999999997</v>
      </c>
      <c r="K2526">
        <v>31</v>
      </c>
      <c r="L2526" s="2">
        <v>21.2</v>
      </c>
    </row>
    <row r="2527" spans="1:12" x14ac:dyDescent="0.25">
      <c r="A2527">
        <v>12124</v>
      </c>
      <c r="B2527" s="2">
        <v>85.746530000000007</v>
      </c>
      <c r="C2527" s="3">
        <v>717</v>
      </c>
      <c r="E2527" t="s">
        <v>2139</v>
      </c>
      <c r="F2527" s="4" t="s">
        <v>1280</v>
      </c>
      <c r="G2527" s="5">
        <v>572</v>
      </c>
      <c r="H2527" s="6">
        <v>0.34790209999999999</v>
      </c>
      <c r="I2527" s="7">
        <v>118.839</v>
      </c>
    </row>
    <row r="2528" spans="1:12" x14ac:dyDescent="0.25">
      <c r="A2528">
        <v>94030</v>
      </c>
      <c r="B2528" s="2">
        <v>85.742509999999996</v>
      </c>
      <c r="C2528" s="3">
        <v>22202</v>
      </c>
      <c r="D2528" s="4">
        <v>41860</v>
      </c>
      <c r="E2528" t="s">
        <v>15753</v>
      </c>
      <c r="F2528" s="4" t="s">
        <v>15368</v>
      </c>
      <c r="G2528" s="5">
        <v>16267</v>
      </c>
      <c r="H2528" s="6">
        <v>0.42189710000000002</v>
      </c>
      <c r="I2528" s="7">
        <v>106.051</v>
      </c>
      <c r="J2528" s="2">
        <v>39.047600000000003</v>
      </c>
      <c r="K2528">
        <v>21</v>
      </c>
      <c r="L2528" s="2">
        <v>45.3</v>
      </c>
    </row>
    <row r="2529" spans="1:12" x14ac:dyDescent="0.25">
      <c r="A2529">
        <v>32827</v>
      </c>
      <c r="B2529" s="2">
        <v>85.73742</v>
      </c>
      <c r="C2529" s="3">
        <v>7039</v>
      </c>
      <c r="D2529" s="4">
        <v>36740</v>
      </c>
      <c r="E2529" t="s">
        <v>5555</v>
      </c>
      <c r="F2529" s="4" t="s">
        <v>6689</v>
      </c>
      <c r="G2529" s="5">
        <v>4991</v>
      </c>
      <c r="H2529" s="6">
        <v>0.47445399999999999</v>
      </c>
      <c r="I2529" s="7">
        <v>96.938000000000002</v>
      </c>
      <c r="J2529" s="2">
        <v>43</v>
      </c>
      <c r="K2529">
        <v>1</v>
      </c>
    </row>
    <row r="2530" spans="1:12" x14ac:dyDescent="0.25">
      <c r="A2530">
        <v>53072</v>
      </c>
      <c r="B2530" s="2">
        <v>85.732060000000004</v>
      </c>
      <c r="C2530" s="3">
        <v>24547</v>
      </c>
      <c r="D2530" s="4">
        <v>33340</v>
      </c>
      <c r="E2530" t="s">
        <v>10062</v>
      </c>
      <c r="F2530" s="4" t="s">
        <v>10031</v>
      </c>
      <c r="G2530" s="5">
        <v>17409</v>
      </c>
      <c r="H2530" s="6">
        <v>0.46479029999999999</v>
      </c>
      <c r="I2530" s="7">
        <v>98.590999999999994</v>
      </c>
      <c r="J2530" s="2">
        <v>38.875</v>
      </c>
      <c r="K2530">
        <v>8</v>
      </c>
    </row>
    <row r="2531" spans="1:12" x14ac:dyDescent="0.25">
      <c r="A2531">
        <v>8212</v>
      </c>
      <c r="B2531" s="2">
        <v>85.72784</v>
      </c>
      <c r="C2531" s="3">
        <v>200</v>
      </c>
      <c r="D2531" s="4">
        <v>36140</v>
      </c>
      <c r="E2531" t="s">
        <v>1651</v>
      </c>
      <c r="F2531" s="4" t="s">
        <v>1341</v>
      </c>
      <c r="G2531" s="5">
        <v>197</v>
      </c>
      <c r="H2531" s="6">
        <v>0.61111110000000002</v>
      </c>
      <c r="I2531" s="7">
        <v>73.213999999999999</v>
      </c>
    </row>
    <row r="2532" spans="1:12" x14ac:dyDescent="0.25">
      <c r="A2532">
        <v>11563</v>
      </c>
      <c r="B2532" s="2">
        <v>85.723910000000004</v>
      </c>
      <c r="C2532" s="3">
        <v>22983</v>
      </c>
      <c r="D2532" s="4">
        <v>35620</v>
      </c>
      <c r="E2532" t="s">
        <v>1950</v>
      </c>
      <c r="F2532" s="4" t="s">
        <v>1280</v>
      </c>
      <c r="G2532" s="5">
        <v>16215</v>
      </c>
      <c r="H2532" s="6">
        <v>0.39944499999999999</v>
      </c>
      <c r="I2532" s="7">
        <v>109.779</v>
      </c>
      <c r="J2532" s="2">
        <v>32.352899999999998</v>
      </c>
      <c r="K2532">
        <v>17</v>
      </c>
      <c r="L2532" s="2">
        <v>12.4</v>
      </c>
    </row>
    <row r="2533" spans="1:12" x14ac:dyDescent="0.25">
      <c r="A2533">
        <v>98059</v>
      </c>
      <c r="B2533" s="2">
        <v>85.714160000000007</v>
      </c>
      <c r="C2533" s="3">
        <v>36504</v>
      </c>
      <c r="D2533" s="4">
        <v>42660</v>
      </c>
      <c r="E2533" t="s">
        <v>16360</v>
      </c>
      <c r="F2533" s="4" t="s">
        <v>16344</v>
      </c>
      <c r="G2533" s="5">
        <v>24555</v>
      </c>
      <c r="H2533" s="6">
        <v>0.43280659999999999</v>
      </c>
      <c r="I2533" s="7">
        <v>103.992</v>
      </c>
      <c r="J2533" s="2">
        <v>39.076900000000002</v>
      </c>
      <c r="K2533">
        <v>13</v>
      </c>
      <c r="L2533" s="2">
        <v>45.4</v>
      </c>
    </row>
    <row r="2534" spans="1:12" x14ac:dyDescent="0.25">
      <c r="A2534">
        <v>15215</v>
      </c>
      <c r="B2534" s="2">
        <v>85.706149999999994</v>
      </c>
      <c r="C2534" s="3">
        <v>12494</v>
      </c>
      <c r="D2534" s="4">
        <v>38300</v>
      </c>
      <c r="E2534" t="s">
        <v>3081</v>
      </c>
      <c r="F2534" s="4" t="s">
        <v>3003</v>
      </c>
      <c r="G2534" s="5">
        <v>8869</v>
      </c>
      <c r="H2534" s="6">
        <v>0.51646000000000003</v>
      </c>
      <c r="I2534" s="7">
        <v>89.531000000000006</v>
      </c>
      <c r="J2534" s="2">
        <v>28.684200000000001</v>
      </c>
      <c r="K2534">
        <v>19</v>
      </c>
      <c r="L2534" s="2">
        <v>3.8</v>
      </c>
    </row>
    <row r="2535" spans="1:12" x14ac:dyDescent="0.25">
      <c r="A2535">
        <v>72211</v>
      </c>
      <c r="B2535" s="2">
        <v>85.700559999999996</v>
      </c>
      <c r="C2535" s="3">
        <v>21739</v>
      </c>
      <c r="D2535" s="4">
        <v>30780</v>
      </c>
      <c r="E2535" t="s">
        <v>6270</v>
      </c>
      <c r="F2535" s="4" t="s">
        <v>13183</v>
      </c>
      <c r="G2535" s="5">
        <v>14479</v>
      </c>
      <c r="H2535" s="6">
        <v>0.53591160000000004</v>
      </c>
      <c r="I2535" s="7">
        <v>86.147000000000006</v>
      </c>
      <c r="J2535" s="2">
        <v>46.454500000000003</v>
      </c>
      <c r="K2535">
        <v>11</v>
      </c>
      <c r="L2535" s="2">
        <v>82.7</v>
      </c>
    </row>
    <row r="2536" spans="1:12" x14ac:dyDescent="0.25">
      <c r="A2536">
        <v>97330</v>
      </c>
      <c r="B2536" s="2">
        <v>85.691270000000003</v>
      </c>
      <c r="C2536" s="3">
        <v>41976</v>
      </c>
      <c r="D2536" s="4">
        <v>18700</v>
      </c>
      <c r="E2536" t="s">
        <v>11459</v>
      </c>
      <c r="F2536" s="4" t="s">
        <v>16170</v>
      </c>
      <c r="G2536" s="5">
        <v>24371</v>
      </c>
      <c r="H2536" s="6">
        <v>0.56747780000000003</v>
      </c>
      <c r="I2536" s="7">
        <v>80.644999999999996</v>
      </c>
      <c r="J2536" s="2">
        <v>37.088200000000001</v>
      </c>
      <c r="K2536">
        <v>102</v>
      </c>
      <c r="L2536" s="2">
        <v>34.1</v>
      </c>
    </row>
    <row r="2537" spans="1:12" x14ac:dyDescent="0.25">
      <c r="A2537">
        <v>55378</v>
      </c>
      <c r="B2537" s="2">
        <v>85.681229999999999</v>
      </c>
      <c r="C2537" s="3">
        <v>28034</v>
      </c>
      <c r="D2537" s="4">
        <v>33460</v>
      </c>
      <c r="E2537" t="s">
        <v>4425</v>
      </c>
      <c r="F2537" s="4" t="s">
        <v>10428</v>
      </c>
      <c r="G2537" s="5">
        <v>17604</v>
      </c>
      <c r="H2537" s="6">
        <v>0.426981</v>
      </c>
      <c r="I2537" s="7">
        <v>104.884</v>
      </c>
      <c r="J2537" s="2">
        <v>33.538499999999999</v>
      </c>
      <c r="K2537">
        <v>13</v>
      </c>
      <c r="L2537" s="2">
        <v>16.600000000000001</v>
      </c>
    </row>
    <row r="2538" spans="1:12" x14ac:dyDescent="0.25">
      <c r="A2538">
        <v>33496</v>
      </c>
      <c r="B2538" s="2">
        <v>85.672849999999997</v>
      </c>
      <c r="C2538" s="3">
        <v>22301</v>
      </c>
      <c r="D2538" s="4">
        <v>33100</v>
      </c>
      <c r="E2538" t="s">
        <v>6883</v>
      </c>
      <c r="F2538" s="4" t="s">
        <v>6689</v>
      </c>
      <c r="G2538" s="5">
        <v>17336</v>
      </c>
      <c r="H2538" s="6">
        <v>0.51378630000000003</v>
      </c>
      <c r="I2538" s="7">
        <v>89.866</v>
      </c>
      <c r="J2538" s="2">
        <v>17.5</v>
      </c>
      <c r="K2538">
        <v>2</v>
      </c>
    </row>
    <row r="2539" spans="1:12" x14ac:dyDescent="0.25">
      <c r="A2539">
        <v>92807</v>
      </c>
      <c r="B2539" s="2">
        <v>85.662549999999996</v>
      </c>
      <c r="C2539" s="3">
        <v>36323</v>
      </c>
      <c r="D2539" s="4">
        <v>31080</v>
      </c>
      <c r="E2539" t="s">
        <v>15600</v>
      </c>
      <c r="F2539" s="4" t="s">
        <v>15368</v>
      </c>
      <c r="G2539" s="5">
        <v>25721</v>
      </c>
      <c r="H2539" s="6">
        <v>0.4210179</v>
      </c>
      <c r="I2539" s="7">
        <v>105.848</v>
      </c>
      <c r="J2539" s="2">
        <v>34.909100000000002</v>
      </c>
      <c r="K2539">
        <v>11</v>
      </c>
      <c r="L2539" s="2">
        <v>22.9</v>
      </c>
    </row>
    <row r="2540" spans="1:12" x14ac:dyDescent="0.25">
      <c r="A2540">
        <v>78613</v>
      </c>
      <c r="B2540" s="2">
        <v>85.645690000000002</v>
      </c>
      <c r="C2540" s="3">
        <v>70763</v>
      </c>
      <c r="D2540" s="4">
        <v>12420</v>
      </c>
      <c r="E2540" t="s">
        <v>14274</v>
      </c>
      <c r="F2540" s="4" t="s">
        <v>13752</v>
      </c>
      <c r="G2540" s="5">
        <v>44740</v>
      </c>
      <c r="H2540" s="6">
        <v>0.47489940000000003</v>
      </c>
      <c r="I2540" s="7">
        <v>96.531000000000006</v>
      </c>
      <c r="J2540" s="2">
        <v>39.4</v>
      </c>
      <c r="K2540">
        <v>45</v>
      </c>
      <c r="L2540" s="2">
        <v>47.4</v>
      </c>
    </row>
    <row r="2541" spans="1:12" x14ac:dyDescent="0.25">
      <c r="A2541">
        <v>45140</v>
      </c>
      <c r="B2541" s="2">
        <v>85.626469999999998</v>
      </c>
      <c r="C2541" s="3">
        <v>53720</v>
      </c>
      <c r="D2541" s="4">
        <v>17140</v>
      </c>
      <c r="E2541" t="s">
        <v>8649</v>
      </c>
      <c r="F2541" s="4" t="s">
        <v>8295</v>
      </c>
      <c r="G2541" s="5">
        <v>35534</v>
      </c>
      <c r="H2541" s="6">
        <v>0.46759529999999999</v>
      </c>
      <c r="I2541" s="7">
        <v>97.765000000000001</v>
      </c>
      <c r="J2541" s="2">
        <v>39.058799999999998</v>
      </c>
      <c r="K2541">
        <v>17</v>
      </c>
      <c r="L2541" s="2">
        <v>45.3</v>
      </c>
    </row>
    <row r="2542" spans="1:12" x14ac:dyDescent="0.25">
      <c r="A2542">
        <v>55441</v>
      </c>
      <c r="B2542" s="2">
        <v>85.614829999999998</v>
      </c>
      <c r="C2542" s="3">
        <v>17968</v>
      </c>
      <c r="D2542" s="4">
        <v>33460</v>
      </c>
      <c r="E2542" t="s">
        <v>10500</v>
      </c>
      <c r="F2542" s="4" t="s">
        <v>10428</v>
      </c>
      <c r="G2542" s="5">
        <v>13105</v>
      </c>
      <c r="H2542" s="6">
        <v>0.50686710000000001</v>
      </c>
      <c r="I2542" s="7">
        <v>90.977999999999994</v>
      </c>
      <c r="J2542" s="2">
        <v>29.181799999999999</v>
      </c>
      <c r="K2542">
        <v>22</v>
      </c>
      <c r="L2542" s="2">
        <v>4.8</v>
      </c>
    </row>
    <row r="2543" spans="1:12" x14ac:dyDescent="0.25">
      <c r="A2543">
        <v>3054</v>
      </c>
      <c r="B2543" s="2">
        <v>85.607330000000005</v>
      </c>
      <c r="C2543" s="3">
        <v>25562</v>
      </c>
      <c r="D2543" s="4">
        <v>31700</v>
      </c>
      <c r="E2543" t="s">
        <v>531</v>
      </c>
      <c r="F2543" s="4" t="s">
        <v>520</v>
      </c>
      <c r="G2543" s="5">
        <v>18253</v>
      </c>
      <c r="H2543" s="6">
        <v>0.42929929999999999</v>
      </c>
      <c r="I2543" s="7">
        <v>104.357</v>
      </c>
      <c r="J2543" s="2">
        <v>41.823500000000003</v>
      </c>
      <c r="K2543">
        <v>17</v>
      </c>
      <c r="L2543" s="2">
        <v>61.1</v>
      </c>
    </row>
    <row r="2544" spans="1:12" x14ac:dyDescent="0.25">
      <c r="A2544">
        <v>33143</v>
      </c>
      <c r="B2544" s="2">
        <v>85.597459999999998</v>
      </c>
      <c r="C2544" s="3">
        <v>32708</v>
      </c>
      <c r="D2544" s="4">
        <v>33100</v>
      </c>
      <c r="E2544" t="s">
        <v>5277</v>
      </c>
      <c r="F2544" s="4" t="s">
        <v>6689</v>
      </c>
      <c r="G2544" s="5">
        <v>23003</v>
      </c>
      <c r="H2544" s="6">
        <v>0.50606439999999997</v>
      </c>
      <c r="I2544" s="7">
        <v>91.075000000000003</v>
      </c>
      <c r="J2544" s="2">
        <v>32.238100000000003</v>
      </c>
      <c r="K2544">
        <v>21</v>
      </c>
      <c r="L2544" s="2">
        <v>12</v>
      </c>
    </row>
    <row r="2545" spans="1:12" x14ac:dyDescent="0.25">
      <c r="A2545">
        <v>60031</v>
      </c>
      <c r="B2545" s="2">
        <v>85.585999999999999</v>
      </c>
      <c r="C2545" s="3">
        <v>37919</v>
      </c>
      <c r="D2545" s="4">
        <v>16980</v>
      </c>
      <c r="E2545" t="s">
        <v>11498</v>
      </c>
      <c r="F2545" s="4" t="s">
        <v>11490</v>
      </c>
      <c r="G2545" s="5">
        <v>24871</v>
      </c>
      <c r="H2545" s="6">
        <v>0.45177109999999998</v>
      </c>
      <c r="I2545" s="7">
        <v>100.446</v>
      </c>
      <c r="J2545" s="2">
        <v>39.578899999999997</v>
      </c>
      <c r="K2545">
        <v>19</v>
      </c>
      <c r="L2545" s="2">
        <v>48.4</v>
      </c>
    </row>
    <row r="2546" spans="1:12" x14ac:dyDescent="0.25">
      <c r="A2546">
        <v>94574</v>
      </c>
      <c r="B2546" s="2">
        <v>85.578379999999996</v>
      </c>
      <c r="C2546" s="3">
        <v>9300</v>
      </c>
      <c r="D2546" s="4">
        <v>34900</v>
      </c>
      <c r="E2546" t="s">
        <v>12841</v>
      </c>
      <c r="F2546" s="4" t="s">
        <v>15368</v>
      </c>
      <c r="G2546" s="5">
        <v>7000</v>
      </c>
      <c r="H2546" s="6">
        <v>0.44665050000000001</v>
      </c>
      <c r="I2546" s="7">
        <v>101.327</v>
      </c>
      <c r="J2546" s="2">
        <v>39.714300000000001</v>
      </c>
      <c r="K2546">
        <v>7</v>
      </c>
    </row>
    <row r="2547" spans="1:12" x14ac:dyDescent="0.25">
      <c r="A2547">
        <v>40222</v>
      </c>
      <c r="B2547" s="2">
        <v>85.572890000000001</v>
      </c>
      <c r="C2547" s="3">
        <v>21221</v>
      </c>
      <c r="D2547" s="4">
        <v>31140</v>
      </c>
      <c r="E2547" t="s">
        <v>6443</v>
      </c>
      <c r="F2547" s="4" t="s">
        <v>7883</v>
      </c>
      <c r="G2547" s="5">
        <v>15920</v>
      </c>
      <c r="H2547" s="6">
        <v>0.51541990000000004</v>
      </c>
      <c r="I2547" s="7">
        <v>89.441999999999993</v>
      </c>
      <c r="J2547" s="2">
        <v>38.904800000000002</v>
      </c>
      <c r="K2547">
        <v>21</v>
      </c>
      <c r="L2547" s="2">
        <v>44.5</v>
      </c>
    </row>
    <row r="2548" spans="1:12" x14ac:dyDescent="0.25">
      <c r="A2548">
        <v>3457</v>
      </c>
      <c r="B2548" s="2">
        <v>85.568960000000004</v>
      </c>
      <c r="C2548" s="3">
        <v>643</v>
      </c>
      <c r="D2548" s="4">
        <v>28300</v>
      </c>
      <c r="E2548" t="s">
        <v>600</v>
      </c>
      <c r="F2548" s="4" t="s">
        <v>520</v>
      </c>
      <c r="G2548" s="5">
        <v>488</v>
      </c>
      <c r="H2548" s="6">
        <v>0.52556230000000004</v>
      </c>
      <c r="I2548" s="7">
        <v>87.679000000000002</v>
      </c>
    </row>
    <row r="2549" spans="1:12" x14ac:dyDescent="0.25">
      <c r="A2549">
        <v>68132</v>
      </c>
      <c r="B2549" s="2">
        <v>85.566559999999996</v>
      </c>
      <c r="C2549" s="3">
        <v>14623</v>
      </c>
      <c r="D2549" s="4">
        <v>36540</v>
      </c>
      <c r="E2549" t="s">
        <v>6681</v>
      </c>
      <c r="F2549" s="4" t="s">
        <v>12738</v>
      </c>
      <c r="G2549" s="5">
        <v>9562</v>
      </c>
      <c r="H2549" s="6">
        <v>0.55260410000000004</v>
      </c>
      <c r="I2549" s="7">
        <v>82.954999999999998</v>
      </c>
      <c r="J2549" s="2">
        <v>38.185200000000002</v>
      </c>
      <c r="K2549">
        <v>27</v>
      </c>
      <c r="L2549" s="2">
        <v>40.700000000000003</v>
      </c>
    </row>
    <row r="2550" spans="1:12" x14ac:dyDescent="0.25">
      <c r="A2550">
        <v>63146</v>
      </c>
      <c r="B2550" s="2">
        <v>85.558940000000007</v>
      </c>
      <c r="C2550" s="3">
        <v>30325</v>
      </c>
      <c r="D2550" s="4">
        <v>41180</v>
      </c>
      <c r="E2550" t="s">
        <v>9297</v>
      </c>
      <c r="F2550" s="4" t="s">
        <v>12102</v>
      </c>
      <c r="G2550" s="5">
        <v>22283</v>
      </c>
      <c r="H2550" s="6">
        <v>0.55387509999999995</v>
      </c>
      <c r="I2550" s="7">
        <v>82.617000000000004</v>
      </c>
      <c r="J2550" s="2">
        <v>41.136400000000002</v>
      </c>
      <c r="K2550">
        <v>22</v>
      </c>
      <c r="L2550" s="2">
        <v>57.6</v>
      </c>
    </row>
    <row r="2551" spans="1:12" x14ac:dyDescent="0.25">
      <c r="A2551">
        <v>10954</v>
      </c>
      <c r="B2551" s="2">
        <v>85.549520000000001</v>
      </c>
      <c r="C2551" s="3">
        <v>23677</v>
      </c>
      <c r="D2551" s="4">
        <v>35620</v>
      </c>
      <c r="E2551" t="s">
        <v>1865</v>
      </c>
      <c r="F2551" s="4" t="s">
        <v>1280</v>
      </c>
      <c r="G2551" s="5">
        <v>17094</v>
      </c>
      <c r="H2551" s="6">
        <v>0.4049722</v>
      </c>
      <c r="I2551" s="7">
        <v>108.342</v>
      </c>
      <c r="J2551" s="2">
        <v>24.4</v>
      </c>
      <c r="K2551">
        <v>15</v>
      </c>
      <c r="L2551" s="2">
        <v>0.7</v>
      </c>
    </row>
    <row r="2552" spans="1:12" x14ac:dyDescent="0.25">
      <c r="A2552">
        <v>23119</v>
      </c>
      <c r="B2552" s="2">
        <v>85.545360000000002</v>
      </c>
      <c r="C2552" s="3">
        <v>243</v>
      </c>
      <c r="D2552" s="4">
        <v>47260</v>
      </c>
      <c r="E2552" t="s">
        <v>4819</v>
      </c>
      <c r="F2552" s="4" t="s">
        <v>4335</v>
      </c>
      <c r="G2552" s="5">
        <v>221</v>
      </c>
      <c r="H2552" s="6">
        <v>0.60180999999999996</v>
      </c>
      <c r="I2552" s="7">
        <v>74.317999999999998</v>
      </c>
    </row>
    <row r="2553" spans="1:12" x14ac:dyDescent="0.25">
      <c r="A2553">
        <v>45039</v>
      </c>
      <c r="B2553" s="2">
        <v>85.541619999999995</v>
      </c>
      <c r="C2553" s="3">
        <v>23403</v>
      </c>
      <c r="D2553" s="4">
        <v>17140</v>
      </c>
      <c r="E2553" t="s">
        <v>8636</v>
      </c>
      <c r="F2553" s="4" t="s">
        <v>8295</v>
      </c>
      <c r="G2553" s="5">
        <v>15453</v>
      </c>
      <c r="H2553" s="6">
        <v>0.48689569999999999</v>
      </c>
      <c r="I2553" s="7">
        <v>94.167000000000002</v>
      </c>
      <c r="J2553" s="2">
        <v>41.4</v>
      </c>
      <c r="K2553">
        <v>10</v>
      </c>
      <c r="L2553" s="2">
        <v>58.9</v>
      </c>
    </row>
    <row r="2554" spans="1:12" x14ac:dyDescent="0.25">
      <c r="A2554">
        <v>19064</v>
      </c>
      <c r="B2554" s="2">
        <v>85.533789999999996</v>
      </c>
      <c r="C2554" s="3">
        <v>24787</v>
      </c>
      <c r="D2554" s="4">
        <v>37980</v>
      </c>
      <c r="E2554" t="s">
        <v>76</v>
      </c>
      <c r="F2554" s="4" t="s">
        <v>3003</v>
      </c>
      <c r="G2554" s="5">
        <v>17292</v>
      </c>
      <c r="H2554" s="6">
        <v>0.40721679999999999</v>
      </c>
      <c r="I2554" s="7">
        <v>107.93600000000001</v>
      </c>
      <c r="J2554" s="2">
        <v>38.285699999999999</v>
      </c>
      <c r="K2554">
        <v>21</v>
      </c>
      <c r="L2554" s="2">
        <v>41.4</v>
      </c>
    </row>
    <row r="2555" spans="1:12" x14ac:dyDescent="0.25">
      <c r="A2555">
        <v>99019</v>
      </c>
      <c r="B2555" s="2">
        <v>85.528109999999998</v>
      </c>
      <c r="C2555" s="3">
        <v>9680</v>
      </c>
      <c r="D2555" s="4">
        <v>44060</v>
      </c>
      <c r="E2555" t="s">
        <v>16541</v>
      </c>
      <c r="F2555" s="4" t="s">
        <v>16344</v>
      </c>
      <c r="G2555" s="5">
        <v>6443</v>
      </c>
      <c r="H2555" s="6">
        <v>0.46803230000000001</v>
      </c>
      <c r="I2555" s="7">
        <v>97.42</v>
      </c>
      <c r="J2555" s="2">
        <v>41.25</v>
      </c>
      <c r="K2555">
        <v>4</v>
      </c>
    </row>
    <row r="2556" spans="1:12" x14ac:dyDescent="0.25">
      <c r="A2556">
        <v>94085</v>
      </c>
      <c r="B2556" s="2">
        <v>85.522779999999997</v>
      </c>
      <c r="C2556" s="3">
        <v>23964</v>
      </c>
      <c r="D2556" s="4">
        <v>41940</v>
      </c>
      <c r="E2556" t="s">
        <v>13788</v>
      </c>
      <c r="F2556" s="4" t="s">
        <v>15368</v>
      </c>
      <c r="G2556" s="5">
        <v>15835</v>
      </c>
      <c r="H2556" s="6">
        <v>0.49510579999999998</v>
      </c>
      <c r="I2556" s="7">
        <v>92.724999999999994</v>
      </c>
      <c r="J2556" s="2">
        <v>35.866700000000002</v>
      </c>
      <c r="K2556">
        <v>15</v>
      </c>
      <c r="L2556" s="2">
        <v>27.6</v>
      </c>
    </row>
    <row r="2557" spans="1:12" x14ac:dyDescent="0.25">
      <c r="A2557">
        <v>98011</v>
      </c>
      <c r="B2557" s="2">
        <v>85.51379</v>
      </c>
      <c r="C2557" s="3">
        <v>30787</v>
      </c>
      <c r="D2557" s="4">
        <v>42660</v>
      </c>
      <c r="E2557" t="s">
        <v>16347</v>
      </c>
      <c r="F2557" s="4" t="s">
        <v>16344</v>
      </c>
      <c r="G2557" s="5">
        <v>21750</v>
      </c>
      <c r="H2557" s="6">
        <v>0.46076040000000001</v>
      </c>
      <c r="I2557" s="7">
        <v>98.649000000000001</v>
      </c>
      <c r="J2557" s="2">
        <v>34.615400000000001</v>
      </c>
      <c r="K2557">
        <v>26</v>
      </c>
      <c r="L2557" s="2">
        <v>21.4</v>
      </c>
    </row>
    <row r="2558" spans="1:12" x14ac:dyDescent="0.25">
      <c r="A2558">
        <v>11238</v>
      </c>
      <c r="B2558" s="2">
        <v>85.49924</v>
      </c>
      <c r="C2558" s="3">
        <v>51958</v>
      </c>
      <c r="D2558" s="4">
        <v>35620</v>
      </c>
      <c r="E2558" t="s">
        <v>1238</v>
      </c>
      <c r="F2558" s="4" t="s">
        <v>1280</v>
      </c>
      <c r="G2558" s="5">
        <v>39020</v>
      </c>
      <c r="H2558" s="6">
        <v>0.56619679999999994</v>
      </c>
      <c r="I2558" s="7">
        <v>80.423000000000002</v>
      </c>
      <c r="J2558" s="2">
        <v>28.823899999999998</v>
      </c>
      <c r="K2558">
        <v>142</v>
      </c>
      <c r="L2558" s="2">
        <v>4.0999999999999996</v>
      </c>
    </row>
    <row r="2559" spans="1:12" x14ac:dyDescent="0.25">
      <c r="A2559">
        <v>6754</v>
      </c>
      <c r="B2559" s="2">
        <v>85.489620000000002</v>
      </c>
      <c r="C2559" s="3">
        <v>1648</v>
      </c>
      <c r="D2559" s="4">
        <v>45860</v>
      </c>
      <c r="E2559" t="s">
        <v>1316</v>
      </c>
      <c r="F2559" s="4" t="s">
        <v>1198</v>
      </c>
      <c r="G2559" s="5">
        <v>1192</v>
      </c>
      <c r="H2559" s="6">
        <v>0.48533110000000002</v>
      </c>
      <c r="I2559" s="7">
        <v>94.375</v>
      </c>
      <c r="J2559" s="2">
        <v>61</v>
      </c>
      <c r="K2559">
        <v>1</v>
      </c>
    </row>
    <row r="2560" spans="1:12" x14ac:dyDescent="0.25">
      <c r="A2560">
        <v>45370</v>
      </c>
      <c r="B2560" s="2">
        <v>85.488950000000003</v>
      </c>
      <c r="C2560" s="3">
        <v>2315</v>
      </c>
      <c r="D2560" s="4">
        <v>19380</v>
      </c>
      <c r="E2560" t="s">
        <v>1878</v>
      </c>
      <c r="F2560" s="4" t="s">
        <v>8295</v>
      </c>
      <c r="G2560" s="5">
        <v>1610</v>
      </c>
      <c r="H2560" s="6">
        <v>0.43699569999999999</v>
      </c>
      <c r="I2560" s="7">
        <v>102.727</v>
      </c>
      <c r="J2560" s="2">
        <v>45.666699999999999</v>
      </c>
      <c r="K2560">
        <v>6</v>
      </c>
    </row>
    <row r="2561" spans="1:12" x14ac:dyDescent="0.25">
      <c r="A2561">
        <v>1949</v>
      </c>
      <c r="B2561" s="2">
        <v>85.486949999999993</v>
      </c>
      <c r="C2561" s="3">
        <v>9272</v>
      </c>
      <c r="D2561" s="4">
        <v>14460</v>
      </c>
      <c r="E2561" t="s">
        <v>274</v>
      </c>
      <c r="F2561" s="4" t="s">
        <v>21</v>
      </c>
      <c r="G2561" s="5">
        <v>6695</v>
      </c>
      <c r="H2561" s="6">
        <v>0.35922330000000002</v>
      </c>
      <c r="I2561" s="7">
        <v>116.164</v>
      </c>
      <c r="J2561" s="2">
        <v>51</v>
      </c>
      <c r="K2561">
        <v>1</v>
      </c>
    </row>
    <row r="2562" spans="1:12" x14ac:dyDescent="0.25">
      <c r="A2562">
        <v>11518</v>
      </c>
      <c r="B2562" s="2">
        <v>85.483649999999997</v>
      </c>
      <c r="C2562" s="3">
        <v>10064</v>
      </c>
      <c r="D2562" s="4">
        <v>35620</v>
      </c>
      <c r="E2562" t="s">
        <v>1936</v>
      </c>
      <c r="F2562" s="4" t="s">
        <v>1280</v>
      </c>
      <c r="G2562" s="5">
        <v>7120</v>
      </c>
      <c r="H2562" s="6">
        <v>0.39601180000000002</v>
      </c>
      <c r="I2562" s="7">
        <v>109.789</v>
      </c>
      <c r="J2562" s="2">
        <v>47.166699999999999</v>
      </c>
      <c r="K2562">
        <v>6</v>
      </c>
    </row>
    <row r="2563" spans="1:12" x14ac:dyDescent="0.25">
      <c r="A2563">
        <v>30308</v>
      </c>
      <c r="B2563" s="2">
        <v>85.478939999999994</v>
      </c>
      <c r="C2563" s="3">
        <v>17238</v>
      </c>
      <c r="D2563" s="4">
        <v>12060</v>
      </c>
      <c r="E2563" t="s">
        <v>2948</v>
      </c>
      <c r="F2563" s="4" t="s">
        <v>6363</v>
      </c>
      <c r="G2563" s="5">
        <v>12536</v>
      </c>
      <c r="H2563" s="6">
        <v>0.64334709999999995</v>
      </c>
      <c r="I2563" s="7">
        <v>67.018000000000001</v>
      </c>
      <c r="J2563" s="2">
        <v>33.7727</v>
      </c>
      <c r="K2563">
        <v>22</v>
      </c>
      <c r="L2563" s="2">
        <v>17.5</v>
      </c>
    </row>
    <row r="2564" spans="1:12" x14ac:dyDescent="0.25">
      <c r="A2564">
        <v>55409</v>
      </c>
      <c r="B2564" s="2">
        <v>85.473839999999996</v>
      </c>
      <c r="C2564" s="3">
        <v>12095</v>
      </c>
      <c r="D2564" s="4">
        <v>33460</v>
      </c>
      <c r="E2564" t="s">
        <v>10500</v>
      </c>
      <c r="F2564" s="4" t="s">
        <v>10428</v>
      </c>
      <c r="G2564" s="5">
        <v>8774</v>
      </c>
      <c r="H2564" s="6">
        <v>0.53100069999999999</v>
      </c>
      <c r="I2564" s="7">
        <v>86.430999999999997</v>
      </c>
      <c r="J2564" s="2">
        <v>35.0488</v>
      </c>
      <c r="K2564">
        <v>41</v>
      </c>
      <c r="L2564" s="2">
        <v>23.8</v>
      </c>
    </row>
    <row r="2565" spans="1:12" x14ac:dyDescent="0.25">
      <c r="A2565">
        <v>7014</v>
      </c>
      <c r="B2565" s="2">
        <v>85.470910000000003</v>
      </c>
      <c r="C2565" s="3">
        <v>5097</v>
      </c>
      <c r="D2565" s="4">
        <v>35620</v>
      </c>
      <c r="E2565" t="s">
        <v>1348</v>
      </c>
      <c r="F2565" s="4" t="s">
        <v>1341</v>
      </c>
      <c r="G2565" s="5">
        <v>3474</v>
      </c>
      <c r="H2565" s="6">
        <v>0.42043160000000002</v>
      </c>
      <c r="I2565" s="7">
        <v>105.494</v>
      </c>
      <c r="J2565" s="2">
        <v>26.25</v>
      </c>
      <c r="K2565">
        <v>4</v>
      </c>
    </row>
    <row r="2566" spans="1:12" x14ac:dyDescent="0.25">
      <c r="A2566">
        <v>43202</v>
      </c>
      <c r="B2566" s="2">
        <v>85.466920000000002</v>
      </c>
      <c r="C2566" s="3">
        <v>21004</v>
      </c>
      <c r="D2566" s="4">
        <v>18140</v>
      </c>
      <c r="E2566" t="s">
        <v>1585</v>
      </c>
      <c r="F2566" s="4" t="s">
        <v>8295</v>
      </c>
      <c r="G2566" s="5">
        <v>13192</v>
      </c>
      <c r="H2566" s="6">
        <v>0.61297659999999998</v>
      </c>
      <c r="I2566" s="7">
        <v>72.210999999999999</v>
      </c>
      <c r="J2566" s="2">
        <v>41</v>
      </c>
      <c r="K2566">
        <v>41</v>
      </c>
      <c r="L2566" s="2">
        <v>56.5</v>
      </c>
    </row>
    <row r="2567" spans="1:12" x14ac:dyDescent="0.25">
      <c r="A2567">
        <v>33602</v>
      </c>
      <c r="B2567" s="2">
        <v>85.461429999999993</v>
      </c>
      <c r="C2567" s="3">
        <v>12456</v>
      </c>
      <c r="D2567" s="4">
        <v>45300</v>
      </c>
      <c r="E2567" t="s">
        <v>6919</v>
      </c>
      <c r="F2567" s="4" t="s">
        <v>6689</v>
      </c>
      <c r="G2567" s="5">
        <v>9762</v>
      </c>
      <c r="H2567" s="6">
        <v>0.55136739999999995</v>
      </c>
      <c r="I2567" s="7">
        <v>82.856999999999999</v>
      </c>
      <c r="J2567" s="2">
        <v>30.333300000000001</v>
      </c>
      <c r="K2567">
        <v>3</v>
      </c>
    </row>
    <row r="2568" spans="1:12" x14ac:dyDescent="0.25">
      <c r="A2568">
        <v>6478</v>
      </c>
      <c r="B2568" s="2">
        <v>85.45702</v>
      </c>
      <c r="C2568" s="3">
        <v>12831</v>
      </c>
      <c r="D2568" s="4">
        <v>35300</v>
      </c>
      <c r="E2568" t="s">
        <v>186</v>
      </c>
      <c r="F2568" s="4" t="s">
        <v>1198</v>
      </c>
      <c r="G2568" s="5">
        <v>8647</v>
      </c>
      <c r="H2568" s="6">
        <v>0.41593429999999998</v>
      </c>
      <c r="I2568" s="7">
        <v>106.21599999999999</v>
      </c>
      <c r="J2568" s="2">
        <v>36.333300000000001</v>
      </c>
      <c r="K2568">
        <v>6</v>
      </c>
    </row>
    <row r="2569" spans="1:12" x14ac:dyDescent="0.25">
      <c r="A2569">
        <v>3043</v>
      </c>
      <c r="B2569" s="2">
        <v>85.454669999999993</v>
      </c>
      <c r="C2569" s="3">
        <v>1572</v>
      </c>
      <c r="D2569" s="4">
        <v>31700</v>
      </c>
      <c r="E2569" t="s">
        <v>524</v>
      </c>
      <c r="F2569" s="4" t="s">
        <v>520</v>
      </c>
      <c r="G2569" s="5">
        <v>1189</v>
      </c>
      <c r="H2569" s="6">
        <v>0.44995790000000002</v>
      </c>
      <c r="I2569" s="7">
        <v>100.288</v>
      </c>
      <c r="J2569" s="2">
        <v>58</v>
      </c>
      <c r="K2569">
        <v>2</v>
      </c>
    </row>
    <row r="2570" spans="1:12" x14ac:dyDescent="0.25">
      <c r="A2570">
        <v>60525</v>
      </c>
      <c r="B2570" s="2">
        <v>85.449129999999997</v>
      </c>
      <c r="C2570" s="3">
        <v>31674</v>
      </c>
      <c r="D2570" s="4">
        <v>16980</v>
      </c>
      <c r="E2570" t="s">
        <v>6004</v>
      </c>
      <c r="F2570" s="4" t="s">
        <v>11490</v>
      </c>
      <c r="G2570" s="5">
        <v>21945</v>
      </c>
      <c r="H2570" s="6">
        <v>0.45739540000000001</v>
      </c>
      <c r="I2570" s="7">
        <v>98.977000000000004</v>
      </c>
      <c r="J2570" s="2">
        <v>38.071399999999997</v>
      </c>
      <c r="K2570">
        <v>42</v>
      </c>
      <c r="L2570" s="2">
        <v>39.799999999999997</v>
      </c>
    </row>
    <row r="2571" spans="1:12" x14ac:dyDescent="0.25">
      <c r="A2571">
        <v>3781</v>
      </c>
      <c r="B2571" s="2">
        <v>85.443539999999999</v>
      </c>
      <c r="C2571" s="3">
        <v>1932</v>
      </c>
      <c r="D2571" s="4">
        <v>17200</v>
      </c>
      <c r="E2571" t="s">
        <v>55</v>
      </c>
      <c r="F2571" s="4" t="s">
        <v>520</v>
      </c>
      <c r="G2571" s="5">
        <v>1427</v>
      </c>
      <c r="H2571" s="6">
        <v>0.46708680000000002</v>
      </c>
      <c r="I2571" s="7">
        <v>97.292000000000002</v>
      </c>
      <c r="J2571" s="2">
        <v>45.5</v>
      </c>
      <c r="K2571">
        <v>2</v>
      </c>
    </row>
    <row r="2572" spans="1:12" x14ac:dyDescent="0.25">
      <c r="A2572">
        <v>22972</v>
      </c>
      <c r="B2572" s="2">
        <v>85.44314</v>
      </c>
      <c r="C2572" s="3">
        <v>279</v>
      </c>
      <c r="E2572" t="s">
        <v>444</v>
      </c>
      <c r="F2572" s="4" t="s">
        <v>4335</v>
      </c>
      <c r="G2572" s="5">
        <v>226</v>
      </c>
      <c r="H2572" s="6">
        <v>8.8105699999999995E-2</v>
      </c>
      <c r="I2572" s="7">
        <v>162.78100000000001</v>
      </c>
    </row>
    <row r="2573" spans="1:12" x14ac:dyDescent="0.25">
      <c r="A2573">
        <v>79780</v>
      </c>
      <c r="B2573" s="2">
        <v>85.443020000000004</v>
      </c>
      <c r="C2573" s="3">
        <v>321</v>
      </c>
      <c r="D2573" s="4">
        <v>37780</v>
      </c>
      <c r="E2573" t="s">
        <v>14458</v>
      </c>
      <c r="F2573" s="4" t="s">
        <v>13752</v>
      </c>
      <c r="G2573" s="5">
        <v>250</v>
      </c>
      <c r="H2573" s="6">
        <v>0.496</v>
      </c>
      <c r="I2573" s="7">
        <v>92.292000000000002</v>
      </c>
    </row>
    <row r="2574" spans="1:12" x14ac:dyDescent="0.25">
      <c r="A2574">
        <v>18371</v>
      </c>
      <c r="B2574" s="2">
        <v>85.442859999999996</v>
      </c>
      <c r="C2574" s="3">
        <v>957</v>
      </c>
      <c r="D2574" s="4">
        <v>35620</v>
      </c>
      <c r="E2574" t="s">
        <v>4045</v>
      </c>
      <c r="F2574" s="4" t="s">
        <v>3003</v>
      </c>
      <c r="G2574" s="5">
        <v>486</v>
      </c>
      <c r="H2574" s="6">
        <v>0.37576999999999999</v>
      </c>
      <c r="I2574" s="7">
        <v>113.042</v>
      </c>
    </row>
    <row r="2575" spans="1:12" x14ac:dyDescent="0.25">
      <c r="A2575">
        <v>20736</v>
      </c>
      <c r="B2575" s="2">
        <v>85.441209999999998</v>
      </c>
      <c r="C2575" s="3">
        <v>9517</v>
      </c>
      <c r="D2575" s="4">
        <v>47900</v>
      </c>
      <c r="E2575" t="s">
        <v>4415</v>
      </c>
      <c r="F2575" s="4" t="s">
        <v>4361</v>
      </c>
      <c r="G2575" s="5">
        <v>6373</v>
      </c>
      <c r="H2575" s="6">
        <v>0.32967210000000002</v>
      </c>
      <c r="I2575" s="7">
        <v>120.983</v>
      </c>
      <c r="J2575" s="2">
        <v>38.75</v>
      </c>
      <c r="K2575">
        <v>4</v>
      </c>
    </row>
    <row r="2576" spans="1:12" x14ac:dyDescent="0.25">
      <c r="A2576">
        <v>21228</v>
      </c>
      <c r="B2576" s="2">
        <v>85.431269999999998</v>
      </c>
      <c r="C2576" s="3">
        <v>49527</v>
      </c>
      <c r="D2576" s="4">
        <v>12580</v>
      </c>
      <c r="E2576" t="s">
        <v>4521</v>
      </c>
      <c r="F2576" s="4" t="s">
        <v>4361</v>
      </c>
      <c r="G2576" s="5">
        <v>35159</v>
      </c>
      <c r="H2576" s="6">
        <v>0.46067859999999999</v>
      </c>
      <c r="I2576" s="7">
        <v>98.340999999999994</v>
      </c>
      <c r="J2576" s="2">
        <v>36.931800000000003</v>
      </c>
      <c r="K2576">
        <v>44</v>
      </c>
      <c r="L2576" s="2">
        <v>33.200000000000003</v>
      </c>
    </row>
    <row r="2577" spans="1:12" x14ac:dyDescent="0.25">
      <c r="A2577">
        <v>61535</v>
      </c>
      <c r="B2577" s="2">
        <v>85.422610000000006</v>
      </c>
      <c r="C2577" s="3">
        <v>1330</v>
      </c>
      <c r="D2577" s="4">
        <v>37900</v>
      </c>
      <c r="E2577" t="s">
        <v>243</v>
      </c>
      <c r="F2577" s="4" t="s">
        <v>11490</v>
      </c>
      <c r="G2577" s="5">
        <v>1014</v>
      </c>
      <c r="H2577" s="6">
        <v>0.4201183</v>
      </c>
      <c r="I2577" s="7">
        <v>105.27800000000001</v>
      </c>
      <c r="J2577" s="2">
        <v>51</v>
      </c>
      <c r="K2577">
        <v>3</v>
      </c>
    </row>
    <row r="2578" spans="1:12" x14ac:dyDescent="0.25">
      <c r="A2578">
        <v>33609</v>
      </c>
      <c r="B2578" s="2">
        <v>85.419219999999996</v>
      </c>
      <c r="C2578" s="3">
        <v>16829</v>
      </c>
      <c r="D2578" s="4">
        <v>45300</v>
      </c>
      <c r="E2578" t="s">
        <v>6919</v>
      </c>
      <c r="F2578" s="4" t="s">
        <v>6689</v>
      </c>
      <c r="G2578" s="5">
        <v>13156</v>
      </c>
      <c r="H2578" s="6">
        <v>0.49912590000000001</v>
      </c>
      <c r="I2578" s="7">
        <v>91.606999999999999</v>
      </c>
      <c r="J2578" s="2">
        <v>32.066699999999997</v>
      </c>
      <c r="K2578">
        <v>15</v>
      </c>
      <c r="L2578" s="2">
        <v>11.3</v>
      </c>
    </row>
    <row r="2579" spans="1:12" x14ac:dyDescent="0.25">
      <c r="A2579">
        <v>94110</v>
      </c>
      <c r="B2579" s="2">
        <v>85.402720000000002</v>
      </c>
      <c r="C2579" s="3">
        <v>71421</v>
      </c>
      <c r="D2579" s="4">
        <v>41860</v>
      </c>
      <c r="E2579" t="s">
        <v>15761</v>
      </c>
      <c r="F2579" s="4" t="s">
        <v>15368</v>
      </c>
      <c r="G2579" s="5">
        <v>55797</v>
      </c>
      <c r="H2579" s="6">
        <v>0.52015339999999999</v>
      </c>
      <c r="I2579" s="7">
        <v>87.927999999999997</v>
      </c>
      <c r="J2579" s="2">
        <v>31.525099999999998</v>
      </c>
      <c r="K2579">
        <v>179</v>
      </c>
      <c r="L2579" s="2">
        <v>10</v>
      </c>
    </row>
    <row r="2580" spans="1:12" x14ac:dyDescent="0.25">
      <c r="A2580">
        <v>45069</v>
      </c>
      <c r="B2580" s="2">
        <v>85.381479999999996</v>
      </c>
      <c r="C2580" s="3">
        <v>50095</v>
      </c>
      <c r="D2580" s="4">
        <v>17140</v>
      </c>
      <c r="E2580" t="s">
        <v>4249</v>
      </c>
      <c r="F2580" s="4" t="s">
        <v>8295</v>
      </c>
      <c r="G2580" s="5">
        <v>32976</v>
      </c>
      <c r="H2580" s="6">
        <v>0.4666727</v>
      </c>
      <c r="I2580" s="7">
        <v>97.147999999999996</v>
      </c>
      <c r="J2580" s="2">
        <v>40.692300000000003</v>
      </c>
      <c r="K2580">
        <v>26</v>
      </c>
      <c r="L2580" s="2">
        <v>55.1</v>
      </c>
    </row>
    <row r="2581" spans="1:12" x14ac:dyDescent="0.25">
      <c r="A2581">
        <v>54082</v>
      </c>
      <c r="B2581" s="2">
        <v>85.373289999999997</v>
      </c>
      <c r="C2581" s="3">
        <v>1677</v>
      </c>
      <c r="D2581" s="4">
        <v>33460</v>
      </c>
      <c r="E2581" t="s">
        <v>938</v>
      </c>
      <c r="F2581" s="4" t="s">
        <v>10031</v>
      </c>
      <c r="G2581" s="5">
        <v>1213</v>
      </c>
      <c r="H2581" s="6">
        <v>0.37149919999999997</v>
      </c>
      <c r="I2581" s="7">
        <v>113.583</v>
      </c>
      <c r="J2581" s="2">
        <v>36</v>
      </c>
      <c r="K2581">
        <v>1</v>
      </c>
    </row>
    <row r="2582" spans="1:12" x14ac:dyDescent="0.25">
      <c r="A2582">
        <v>77062</v>
      </c>
      <c r="B2582" s="2">
        <v>85.368679999999998</v>
      </c>
      <c r="C2582" s="3">
        <v>25760</v>
      </c>
      <c r="D2582" s="4">
        <v>26420</v>
      </c>
      <c r="E2582" t="s">
        <v>3103</v>
      </c>
      <c r="F2582" s="4" t="s">
        <v>13752</v>
      </c>
      <c r="G2582" s="5">
        <v>18083</v>
      </c>
      <c r="H2582" s="6">
        <v>0.47796270000000002</v>
      </c>
      <c r="I2582" s="7">
        <v>95.179000000000002</v>
      </c>
      <c r="J2582" s="2">
        <v>37.866700000000002</v>
      </c>
      <c r="K2582">
        <v>15</v>
      </c>
      <c r="L2582" s="2">
        <v>38.6</v>
      </c>
    </row>
    <row r="2583" spans="1:12" x14ac:dyDescent="0.25">
      <c r="A2583">
        <v>87501</v>
      </c>
      <c r="B2583" s="2">
        <v>85.361180000000004</v>
      </c>
      <c r="C2583" s="3">
        <v>15522</v>
      </c>
      <c r="D2583" s="4">
        <v>42140</v>
      </c>
      <c r="E2583" t="s">
        <v>7603</v>
      </c>
      <c r="F2583" s="4" t="s">
        <v>15124</v>
      </c>
      <c r="G2583" s="5">
        <v>13215</v>
      </c>
      <c r="H2583" s="6">
        <v>0.56481269999999995</v>
      </c>
      <c r="I2583" s="7">
        <v>80.135999999999996</v>
      </c>
      <c r="J2583" s="2">
        <v>39.125</v>
      </c>
      <c r="K2583">
        <v>32</v>
      </c>
      <c r="L2583" s="2">
        <v>45.7</v>
      </c>
    </row>
    <row r="2584" spans="1:12" x14ac:dyDescent="0.25">
      <c r="A2584">
        <v>30066</v>
      </c>
      <c r="B2584" s="2">
        <v>85.349320000000006</v>
      </c>
      <c r="C2584" s="3">
        <v>52859</v>
      </c>
      <c r="D2584" s="4">
        <v>12060</v>
      </c>
      <c r="E2584" t="s">
        <v>2510</v>
      </c>
      <c r="F2584" s="4" t="s">
        <v>6363</v>
      </c>
      <c r="G2584" s="5">
        <v>36370</v>
      </c>
      <c r="H2584" s="6">
        <v>0.48167500000000002</v>
      </c>
      <c r="I2584" s="7">
        <v>94.457999999999998</v>
      </c>
      <c r="J2584" s="2">
        <v>38.619</v>
      </c>
      <c r="K2584">
        <v>21</v>
      </c>
      <c r="L2584" s="2">
        <v>43</v>
      </c>
    </row>
    <row r="2585" spans="1:12" x14ac:dyDescent="0.25">
      <c r="A2585">
        <v>60517</v>
      </c>
      <c r="B2585" s="2">
        <v>85.335239999999999</v>
      </c>
      <c r="C2585" s="3">
        <v>32533</v>
      </c>
      <c r="D2585" s="4">
        <v>16980</v>
      </c>
      <c r="E2585" t="s">
        <v>2355</v>
      </c>
      <c r="F2585" s="4" t="s">
        <v>11490</v>
      </c>
      <c r="G2585" s="5">
        <v>22416</v>
      </c>
      <c r="H2585" s="6">
        <v>0.46553949999999999</v>
      </c>
      <c r="I2585" s="7">
        <v>97.236000000000004</v>
      </c>
      <c r="J2585" s="2">
        <v>42.791699999999999</v>
      </c>
      <c r="K2585">
        <v>24</v>
      </c>
      <c r="L2585" s="2">
        <v>66</v>
      </c>
    </row>
    <row r="2586" spans="1:12" x14ac:dyDescent="0.25">
      <c r="A2586">
        <v>73103</v>
      </c>
      <c r="B2586" s="2">
        <v>85.329080000000005</v>
      </c>
      <c r="C2586" s="3">
        <v>4548</v>
      </c>
      <c r="D2586" s="4">
        <v>36420</v>
      </c>
      <c r="E2586" t="s">
        <v>13492</v>
      </c>
      <c r="F2586" s="4" t="s">
        <v>13462</v>
      </c>
      <c r="G2586" s="5">
        <v>3380</v>
      </c>
      <c r="H2586" s="6">
        <v>0.51449699999999998</v>
      </c>
      <c r="I2586" s="7">
        <v>88.75</v>
      </c>
      <c r="J2586" s="2">
        <v>41.692300000000003</v>
      </c>
      <c r="K2586">
        <v>13</v>
      </c>
      <c r="L2586" s="2">
        <v>60.1</v>
      </c>
    </row>
    <row r="2587" spans="1:12" x14ac:dyDescent="0.25">
      <c r="A2587">
        <v>94536</v>
      </c>
      <c r="B2587" s="2">
        <v>85.31662</v>
      </c>
      <c r="C2587" s="3">
        <v>70695</v>
      </c>
      <c r="D2587" s="4">
        <v>41860</v>
      </c>
      <c r="E2587" t="s">
        <v>525</v>
      </c>
      <c r="F2587" s="4" t="s">
        <v>15368</v>
      </c>
      <c r="G2587" s="5">
        <v>48650</v>
      </c>
      <c r="H2587" s="6">
        <v>0.44162380000000001</v>
      </c>
      <c r="I2587" s="7">
        <v>101.327</v>
      </c>
      <c r="J2587" s="2">
        <v>39.909100000000002</v>
      </c>
      <c r="K2587">
        <v>55</v>
      </c>
      <c r="L2587" s="2">
        <v>50.4</v>
      </c>
    </row>
    <row r="2588" spans="1:12" x14ac:dyDescent="0.25">
      <c r="A2588">
        <v>6785</v>
      </c>
      <c r="B2588" s="2">
        <v>85.304839999999999</v>
      </c>
      <c r="C2588" s="3">
        <v>864</v>
      </c>
      <c r="D2588" s="4">
        <v>45860</v>
      </c>
      <c r="E2588" t="s">
        <v>1325</v>
      </c>
      <c r="F2588" s="4" t="s">
        <v>1198</v>
      </c>
      <c r="G2588" s="5">
        <v>600</v>
      </c>
      <c r="H2588" s="6">
        <v>0.45666669999999998</v>
      </c>
      <c r="I2588" s="7">
        <v>98.721999999999994</v>
      </c>
    </row>
    <row r="2589" spans="1:12" x14ac:dyDescent="0.25">
      <c r="A2589">
        <v>12540</v>
      </c>
      <c r="B2589" s="2">
        <v>85.3035</v>
      </c>
      <c r="C2589" s="3">
        <v>7633</v>
      </c>
      <c r="D2589" s="4">
        <v>35620</v>
      </c>
      <c r="E2589" t="s">
        <v>2272</v>
      </c>
      <c r="F2589" s="4" t="s">
        <v>1280</v>
      </c>
      <c r="G2589" s="5">
        <v>4981</v>
      </c>
      <c r="H2589" s="6">
        <v>0.3833802</v>
      </c>
      <c r="I2589" s="7">
        <v>111.36799999999999</v>
      </c>
      <c r="J2589" s="2">
        <v>43.75</v>
      </c>
      <c r="K2589">
        <v>4</v>
      </c>
    </row>
    <row r="2590" spans="1:12" x14ac:dyDescent="0.25">
      <c r="A2590">
        <v>98335</v>
      </c>
      <c r="B2590" s="2">
        <v>85.298000000000002</v>
      </c>
      <c r="C2590" s="3">
        <v>25604</v>
      </c>
      <c r="D2590" s="4">
        <v>42660</v>
      </c>
      <c r="E2590" t="s">
        <v>16405</v>
      </c>
      <c r="F2590" s="4" t="s">
        <v>16344</v>
      </c>
      <c r="G2590" s="5">
        <v>18016</v>
      </c>
      <c r="H2590" s="6">
        <v>0.46797290000000002</v>
      </c>
      <c r="I2590" s="7">
        <v>96.673000000000002</v>
      </c>
      <c r="J2590" s="2">
        <v>43.384599999999999</v>
      </c>
      <c r="K2590">
        <v>13</v>
      </c>
      <c r="L2590" s="2">
        <v>68.900000000000006</v>
      </c>
    </row>
    <row r="2591" spans="1:12" x14ac:dyDescent="0.25">
      <c r="A2591">
        <v>3846</v>
      </c>
      <c r="B2591" s="2">
        <v>85.293499999999995</v>
      </c>
      <c r="C2591" s="3">
        <v>1026</v>
      </c>
      <c r="E2591" t="s">
        <v>671</v>
      </c>
      <c r="F2591" s="4" t="s">
        <v>520</v>
      </c>
      <c r="G2591" s="5">
        <v>788</v>
      </c>
      <c r="H2591" s="6">
        <v>0.6134347</v>
      </c>
      <c r="I2591" s="7">
        <v>71.528000000000006</v>
      </c>
    </row>
    <row r="2592" spans="1:12" x14ac:dyDescent="0.25">
      <c r="A2592">
        <v>33469</v>
      </c>
      <c r="B2592" s="2">
        <v>85.290440000000004</v>
      </c>
      <c r="C2592" s="3">
        <v>14637</v>
      </c>
      <c r="D2592" s="4">
        <v>33100</v>
      </c>
      <c r="E2592" t="s">
        <v>6891</v>
      </c>
      <c r="F2592" s="4" t="s">
        <v>6689</v>
      </c>
      <c r="G2592" s="5">
        <v>11979</v>
      </c>
      <c r="H2592" s="6">
        <v>0.46172469999999999</v>
      </c>
      <c r="I2592" s="7">
        <v>97.707999999999998</v>
      </c>
      <c r="J2592" s="2">
        <v>44.8</v>
      </c>
      <c r="K2592">
        <v>5</v>
      </c>
    </row>
    <row r="2593" spans="1:12" x14ac:dyDescent="0.25">
      <c r="A2593">
        <v>33178</v>
      </c>
      <c r="B2593" s="2">
        <v>85.281080000000003</v>
      </c>
      <c r="C2593" s="3">
        <v>44217</v>
      </c>
      <c r="D2593" s="4">
        <v>33100</v>
      </c>
      <c r="E2593" t="s">
        <v>5277</v>
      </c>
      <c r="F2593" s="4" t="s">
        <v>6689</v>
      </c>
      <c r="G2593" s="5">
        <v>27104</v>
      </c>
      <c r="H2593" s="6">
        <v>0.55410440000000005</v>
      </c>
      <c r="I2593" s="7">
        <v>81.739000000000004</v>
      </c>
    </row>
    <row r="2594" spans="1:12" x14ac:dyDescent="0.25">
      <c r="A2594">
        <v>96734</v>
      </c>
      <c r="B2594" s="2">
        <v>85.266319999999993</v>
      </c>
      <c r="C2594" s="3">
        <v>53555</v>
      </c>
      <c r="D2594" s="4">
        <v>46520</v>
      </c>
      <c r="E2594" t="s">
        <v>16122</v>
      </c>
      <c r="F2594" s="4" t="s">
        <v>16099</v>
      </c>
      <c r="G2594" s="5">
        <v>34625</v>
      </c>
      <c r="H2594" s="6">
        <v>0.44039159999999999</v>
      </c>
      <c r="I2594" s="7">
        <v>101.38500000000001</v>
      </c>
      <c r="J2594" s="2">
        <v>41.447400000000002</v>
      </c>
      <c r="K2594">
        <v>38</v>
      </c>
      <c r="L2594" s="2">
        <v>59.2</v>
      </c>
    </row>
    <row r="2595" spans="1:12" x14ac:dyDescent="0.25">
      <c r="A2595">
        <v>1566</v>
      </c>
      <c r="B2595" s="2">
        <v>85.256900000000002</v>
      </c>
      <c r="C2595" s="3">
        <v>6945</v>
      </c>
      <c r="D2595" s="4">
        <v>49340</v>
      </c>
      <c r="E2595" t="s">
        <v>195</v>
      </c>
      <c r="F2595" s="4" t="s">
        <v>21</v>
      </c>
      <c r="G2595" s="5">
        <v>4664</v>
      </c>
      <c r="H2595" s="6">
        <v>0.45058949999999998</v>
      </c>
      <c r="I2595" s="7">
        <v>99.614999999999995</v>
      </c>
      <c r="J2595" s="2">
        <v>47.5</v>
      </c>
      <c r="K2595">
        <v>8</v>
      </c>
    </row>
    <row r="2596" spans="1:12" x14ac:dyDescent="0.25">
      <c r="A2596">
        <v>6778</v>
      </c>
      <c r="B2596" s="2">
        <v>85.255549999999999</v>
      </c>
      <c r="C2596" s="3">
        <v>1340</v>
      </c>
      <c r="D2596" s="4">
        <v>45860</v>
      </c>
      <c r="E2596" t="s">
        <v>129</v>
      </c>
      <c r="F2596" s="4" t="s">
        <v>1198</v>
      </c>
      <c r="G2596" s="5">
        <v>1001</v>
      </c>
      <c r="H2596" s="6">
        <v>0.3353294</v>
      </c>
      <c r="I2596" s="7">
        <v>119.524</v>
      </c>
    </row>
    <row r="2597" spans="1:12" x14ac:dyDescent="0.25">
      <c r="A2597">
        <v>64152</v>
      </c>
      <c r="B2597" s="2">
        <v>85.251009999999994</v>
      </c>
      <c r="C2597" s="3">
        <v>27169</v>
      </c>
      <c r="D2597" s="4">
        <v>28140</v>
      </c>
      <c r="E2597" t="s">
        <v>12261</v>
      </c>
      <c r="F2597" s="4" t="s">
        <v>12102</v>
      </c>
      <c r="G2597" s="5">
        <v>17940</v>
      </c>
      <c r="H2597" s="6">
        <v>0.47806700000000002</v>
      </c>
      <c r="I2597" s="7">
        <v>94.856999999999999</v>
      </c>
      <c r="J2597" s="2">
        <v>43.842100000000002</v>
      </c>
      <c r="K2597">
        <v>19</v>
      </c>
      <c r="L2597" s="2">
        <v>71.2</v>
      </c>
    </row>
    <row r="2598" spans="1:12" x14ac:dyDescent="0.25">
      <c r="A2598">
        <v>40014</v>
      </c>
      <c r="B2598" s="2">
        <v>85.243579999999994</v>
      </c>
      <c r="C2598" s="3">
        <v>20316</v>
      </c>
      <c r="D2598" s="4">
        <v>31140</v>
      </c>
      <c r="E2598" t="s">
        <v>7889</v>
      </c>
      <c r="F2598" s="4" t="s">
        <v>7883</v>
      </c>
      <c r="G2598" s="5">
        <v>13116</v>
      </c>
      <c r="H2598" s="6">
        <v>0.45654159999999999</v>
      </c>
      <c r="I2598" s="7">
        <v>98.552999999999997</v>
      </c>
      <c r="J2598" s="2">
        <v>33.75</v>
      </c>
      <c r="K2598">
        <v>4</v>
      </c>
    </row>
    <row r="2599" spans="1:12" x14ac:dyDescent="0.25">
      <c r="A2599">
        <v>5053</v>
      </c>
      <c r="B2599" s="2">
        <v>85.240359999999995</v>
      </c>
      <c r="C2599" s="3">
        <v>416</v>
      </c>
      <c r="D2599" s="4">
        <v>17200</v>
      </c>
      <c r="E2599" t="s">
        <v>1041</v>
      </c>
      <c r="F2599" s="4" t="s">
        <v>1030</v>
      </c>
      <c r="G2599" s="5">
        <v>342</v>
      </c>
      <c r="H2599" s="6">
        <v>0.52769679999999997</v>
      </c>
      <c r="I2599" s="7">
        <v>86.25</v>
      </c>
      <c r="J2599" s="2">
        <v>49</v>
      </c>
      <c r="K2599">
        <v>1</v>
      </c>
    </row>
    <row r="2600" spans="1:12" x14ac:dyDescent="0.25">
      <c r="A2600">
        <v>64480</v>
      </c>
      <c r="B2600" s="2">
        <v>85.240219999999994</v>
      </c>
      <c r="C2600" s="3">
        <v>351</v>
      </c>
      <c r="D2600" s="4">
        <v>41140</v>
      </c>
      <c r="E2600" t="s">
        <v>12280</v>
      </c>
      <c r="F2600" s="4" t="s">
        <v>12102</v>
      </c>
      <c r="G2600" s="5">
        <v>261</v>
      </c>
      <c r="H2600" s="6">
        <v>0.25670500000000002</v>
      </c>
      <c r="I2600" s="7">
        <v>133.077</v>
      </c>
    </row>
    <row r="2601" spans="1:12" x14ac:dyDescent="0.25">
      <c r="A2601">
        <v>1966</v>
      </c>
      <c r="B2601" s="2">
        <v>85.238820000000004</v>
      </c>
      <c r="C2601" s="3">
        <v>7078</v>
      </c>
      <c r="D2601" s="4">
        <v>14460</v>
      </c>
      <c r="E2601" t="s">
        <v>279</v>
      </c>
      <c r="F2601" s="4" t="s">
        <v>21</v>
      </c>
      <c r="G2601" s="5">
        <v>5565</v>
      </c>
      <c r="H2601" s="6">
        <v>0.49577719999999997</v>
      </c>
      <c r="I2601" s="7">
        <v>91.745999999999995</v>
      </c>
      <c r="J2601" s="2">
        <v>40.777799999999999</v>
      </c>
      <c r="K2601">
        <v>9</v>
      </c>
    </row>
    <row r="2602" spans="1:12" x14ac:dyDescent="0.25">
      <c r="A2602">
        <v>30076</v>
      </c>
      <c r="B2602" s="2">
        <v>85.230429999999998</v>
      </c>
      <c r="C2602" s="3">
        <v>43219</v>
      </c>
      <c r="D2602" s="4">
        <v>12060</v>
      </c>
      <c r="E2602" t="s">
        <v>6381</v>
      </c>
      <c r="F2602" s="4" t="s">
        <v>6363</v>
      </c>
      <c r="G2602" s="5">
        <v>29486</v>
      </c>
      <c r="H2602" s="6">
        <v>0.51242920000000003</v>
      </c>
      <c r="I2602" s="7">
        <v>88.825999999999993</v>
      </c>
      <c r="J2602" s="2">
        <v>36.5</v>
      </c>
      <c r="K2602">
        <v>22</v>
      </c>
      <c r="L2602" s="2">
        <v>30.6</v>
      </c>
    </row>
    <row r="2603" spans="1:12" x14ac:dyDescent="0.25">
      <c r="A2603">
        <v>59715</v>
      </c>
      <c r="B2603" s="2">
        <v>85.218699999999998</v>
      </c>
      <c r="C2603" s="3">
        <v>32666</v>
      </c>
      <c r="D2603" s="4">
        <v>14580</v>
      </c>
      <c r="E2603" t="s">
        <v>11432</v>
      </c>
      <c r="F2603" s="4" t="s">
        <v>11278</v>
      </c>
      <c r="G2603" s="5">
        <v>19500</v>
      </c>
      <c r="H2603" s="6">
        <v>0.59</v>
      </c>
      <c r="I2603" s="7">
        <v>75.414000000000001</v>
      </c>
      <c r="J2603" s="2">
        <v>41.85</v>
      </c>
      <c r="K2603">
        <v>40</v>
      </c>
      <c r="L2603" s="2">
        <v>61.1</v>
      </c>
    </row>
    <row r="2604" spans="1:12" x14ac:dyDescent="0.25">
      <c r="A2604">
        <v>80005</v>
      </c>
      <c r="B2604" s="2">
        <v>85.209500000000006</v>
      </c>
      <c r="C2604" s="3">
        <v>27523</v>
      </c>
      <c r="D2604" s="4">
        <v>19740</v>
      </c>
      <c r="E2604" t="s">
        <v>14476</v>
      </c>
      <c r="F2604" s="4" t="s">
        <v>14477</v>
      </c>
      <c r="G2604" s="5">
        <v>18971</v>
      </c>
      <c r="H2604" s="6">
        <v>0.45827839999999997</v>
      </c>
      <c r="I2604" s="7">
        <v>98.162999999999997</v>
      </c>
      <c r="J2604" s="2">
        <v>38.0625</v>
      </c>
      <c r="K2604">
        <v>16</v>
      </c>
      <c r="L2604" s="2">
        <v>39.799999999999997</v>
      </c>
    </row>
    <row r="2605" spans="1:12" x14ac:dyDescent="0.25">
      <c r="A2605">
        <v>11554</v>
      </c>
      <c r="B2605" s="2">
        <v>85.198520000000002</v>
      </c>
      <c r="C2605" s="3">
        <v>37513</v>
      </c>
      <c r="D2605" s="4">
        <v>35620</v>
      </c>
      <c r="E2605" t="s">
        <v>1945</v>
      </c>
      <c r="F2605" s="4" t="s">
        <v>1280</v>
      </c>
      <c r="G2605" s="5">
        <v>26895</v>
      </c>
      <c r="H2605" s="6">
        <v>0.3595836</v>
      </c>
      <c r="I2605" s="7">
        <v>115.214</v>
      </c>
      <c r="J2605" s="2">
        <v>33.230800000000002</v>
      </c>
      <c r="K2605">
        <v>13</v>
      </c>
      <c r="L2605" s="2">
        <v>15.4</v>
      </c>
    </row>
    <row r="2606" spans="1:12" x14ac:dyDescent="0.25">
      <c r="A2606">
        <v>7728</v>
      </c>
      <c r="B2606" s="2">
        <v>85.182850000000002</v>
      </c>
      <c r="C2606" s="3">
        <v>56039</v>
      </c>
      <c r="D2606" s="4">
        <v>35620</v>
      </c>
      <c r="E2606" t="s">
        <v>1498</v>
      </c>
      <c r="F2606" s="4" t="s">
        <v>1341</v>
      </c>
      <c r="G2606" s="5">
        <v>38606</v>
      </c>
      <c r="H2606" s="6">
        <v>0.39365919999999999</v>
      </c>
      <c r="I2606" s="7">
        <v>109.29900000000001</v>
      </c>
      <c r="J2606" s="2">
        <v>37.8889</v>
      </c>
      <c r="K2606">
        <v>27</v>
      </c>
      <c r="L2606" s="2">
        <v>38.700000000000003</v>
      </c>
    </row>
    <row r="2607" spans="1:12" x14ac:dyDescent="0.25">
      <c r="A2607">
        <v>12572</v>
      </c>
      <c r="B2607" s="2">
        <v>85.171940000000006</v>
      </c>
      <c r="C2607" s="3">
        <v>8859</v>
      </c>
      <c r="D2607" s="4">
        <v>35620</v>
      </c>
      <c r="E2607" t="s">
        <v>2289</v>
      </c>
      <c r="F2607" s="4" t="s">
        <v>1280</v>
      </c>
      <c r="G2607" s="5">
        <v>6942</v>
      </c>
      <c r="H2607" s="6">
        <v>0.4459167</v>
      </c>
      <c r="I2607" s="7">
        <v>100.26300000000001</v>
      </c>
      <c r="J2607" s="2">
        <v>39.833300000000001</v>
      </c>
      <c r="K2607">
        <v>6</v>
      </c>
    </row>
    <row r="2608" spans="1:12" x14ac:dyDescent="0.25">
      <c r="A2608">
        <v>33305</v>
      </c>
      <c r="B2608" s="2">
        <v>85.167820000000006</v>
      </c>
      <c r="C2608" s="3">
        <v>11991</v>
      </c>
      <c r="D2608" s="4">
        <v>33100</v>
      </c>
      <c r="E2608" t="s">
        <v>6877</v>
      </c>
      <c r="F2608" s="4" t="s">
        <v>6689</v>
      </c>
      <c r="G2608" s="5">
        <v>10295</v>
      </c>
      <c r="H2608" s="6">
        <v>0.43953370000000003</v>
      </c>
      <c r="I2608" s="7">
        <v>101.345</v>
      </c>
      <c r="J2608" s="2">
        <v>26.8889</v>
      </c>
      <c r="K2608">
        <v>9</v>
      </c>
    </row>
    <row r="2609" spans="1:12" x14ac:dyDescent="0.25">
      <c r="A2609">
        <v>7852</v>
      </c>
      <c r="B2609" s="2">
        <v>85.164699999999996</v>
      </c>
      <c r="C2609" s="3">
        <v>4076</v>
      </c>
      <c r="D2609" s="4">
        <v>35620</v>
      </c>
      <c r="E2609" t="s">
        <v>1539</v>
      </c>
      <c r="F2609" s="4" t="s">
        <v>1341</v>
      </c>
      <c r="G2609" s="5">
        <v>2733</v>
      </c>
      <c r="H2609" s="6">
        <v>0.36613020000000002</v>
      </c>
      <c r="I2609" s="7">
        <v>114.02800000000001</v>
      </c>
    </row>
    <row r="2610" spans="1:12" x14ac:dyDescent="0.25">
      <c r="A2610">
        <v>44149</v>
      </c>
      <c r="B2610" s="2">
        <v>85.160820000000001</v>
      </c>
      <c r="C2610" s="3">
        <v>18860</v>
      </c>
      <c r="D2610" s="4">
        <v>17460</v>
      </c>
      <c r="E2610" t="s">
        <v>8515</v>
      </c>
      <c r="F2610" s="4" t="s">
        <v>8295</v>
      </c>
      <c r="G2610" s="5">
        <v>13498</v>
      </c>
      <c r="H2610" s="6">
        <v>0.45414130000000003</v>
      </c>
      <c r="I2610" s="7">
        <v>98.816000000000003</v>
      </c>
      <c r="J2610" s="2">
        <v>38.625</v>
      </c>
      <c r="K2610">
        <v>8</v>
      </c>
    </row>
    <row r="2611" spans="1:12" x14ac:dyDescent="0.25">
      <c r="A2611">
        <v>48307</v>
      </c>
      <c r="B2611" s="2">
        <v>85.150769999999994</v>
      </c>
      <c r="C2611" s="3">
        <v>41195</v>
      </c>
      <c r="D2611" s="4">
        <v>19820</v>
      </c>
      <c r="E2611" t="s">
        <v>458</v>
      </c>
      <c r="F2611" s="4" t="s">
        <v>9106</v>
      </c>
      <c r="G2611" s="5">
        <v>28490</v>
      </c>
      <c r="H2611" s="6">
        <v>0.49791160000000001</v>
      </c>
      <c r="I2611" s="7">
        <v>91.238</v>
      </c>
      <c r="J2611" s="2">
        <v>41.7273</v>
      </c>
      <c r="K2611">
        <v>22</v>
      </c>
      <c r="L2611" s="2">
        <v>60.4</v>
      </c>
    </row>
    <row r="2612" spans="1:12" x14ac:dyDescent="0.25">
      <c r="A2612">
        <v>33547</v>
      </c>
      <c r="B2612" s="2">
        <v>85.140789999999996</v>
      </c>
      <c r="C2612" s="3">
        <v>21806</v>
      </c>
      <c r="D2612" s="4">
        <v>45300</v>
      </c>
      <c r="E2612" t="s">
        <v>6906</v>
      </c>
      <c r="F2612" s="4" t="s">
        <v>6689</v>
      </c>
      <c r="G2612" s="5">
        <v>13243</v>
      </c>
      <c r="H2612" s="6">
        <v>0.44219589999999998</v>
      </c>
      <c r="I2612" s="7">
        <v>100.866</v>
      </c>
      <c r="J2612" s="2">
        <v>55.5</v>
      </c>
      <c r="K2612">
        <v>2</v>
      </c>
    </row>
    <row r="2613" spans="1:12" x14ac:dyDescent="0.25">
      <c r="A2613">
        <v>92691</v>
      </c>
      <c r="B2613" s="2">
        <v>85.129589999999993</v>
      </c>
      <c r="C2613" s="3">
        <v>48129</v>
      </c>
      <c r="D2613" s="4">
        <v>31080</v>
      </c>
      <c r="E2613" t="s">
        <v>15596</v>
      </c>
      <c r="F2613" s="4" t="s">
        <v>15368</v>
      </c>
      <c r="G2613" s="5">
        <v>33594</v>
      </c>
      <c r="H2613" s="6">
        <v>0.41501460000000001</v>
      </c>
      <c r="I2613" s="7">
        <v>105.551</v>
      </c>
      <c r="J2613" s="2">
        <v>40.277799999999999</v>
      </c>
      <c r="K2613">
        <v>18</v>
      </c>
      <c r="L2613" s="2">
        <v>53</v>
      </c>
    </row>
    <row r="2614" spans="1:12" x14ac:dyDescent="0.25">
      <c r="A2614">
        <v>28409</v>
      </c>
      <c r="B2614" s="2">
        <v>85.116200000000006</v>
      </c>
      <c r="C2614" s="3">
        <v>31253</v>
      </c>
      <c r="D2614" s="4">
        <v>48900</v>
      </c>
      <c r="E2614" t="s">
        <v>257</v>
      </c>
      <c r="F2614" s="4" t="s">
        <v>5642</v>
      </c>
      <c r="G2614" s="5">
        <v>22298</v>
      </c>
      <c r="H2614" s="6">
        <v>0.48692770000000002</v>
      </c>
      <c r="I2614" s="7">
        <v>93.12</v>
      </c>
      <c r="J2614" s="2">
        <v>47.736800000000002</v>
      </c>
      <c r="K2614">
        <v>19</v>
      </c>
      <c r="L2614" s="2">
        <v>87.4</v>
      </c>
    </row>
    <row r="2615" spans="1:12" x14ac:dyDescent="0.25">
      <c r="A2615">
        <v>13346</v>
      </c>
      <c r="B2615" s="2">
        <v>85.110140000000001</v>
      </c>
      <c r="C2615" s="3">
        <v>6456</v>
      </c>
      <c r="D2615" s="4">
        <v>45060</v>
      </c>
      <c r="E2615" t="s">
        <v>2580</v>
      </c>
      <c r="F2615" s="4" t="s">
        <v>1280</v>
      </c>
      <c r="G2615" s="5">
        <v>3025</v>
      </c>
      <c r="H2615" s="6">
        <v>0.52727270000000004</v>
      </c>
      <c r="I2615" s="7">
        <v>86.111000000000004</v>
      </c>
      <c r="J2615" s="2">
        <v>36.9</v>
      </c>
      <c r="K2615">
        <v>10</v>
      </c>
      <c r="L2615" s="2">
        <v>33</v>
      </c>
    </row>
    <row r="2616" spans="1:12" x14ac:dyDescent="0.25">
      <c r="A2616">
        <v>68514</v>
      </c>
      <c r="B2616" s="2">
        <v>85.109380000000002</v>
      </c>
      <c r="C2616" s="3">
        <v>216</v>
      </c>
      <c r="D2616" s="4">
        <v>30700</v>
      </c>
      <c r="E2616" t="s">
        <v>230</v>
      </c>
      <c r="F2616" s="4" t="s">
        <v>12738</v>
      </c>
      <c r="G2616" s="5">
        <v>159</v>
      </c>
      <c r="H2616" s="6">
        <v>0.375</v>
      </c>
      <c r="I2616" s="7">
        <v>112.411</v>
      </c>
    </row>
    <row r="2617" spans="1:12" x14ac:dyDescent="0.25">
      <c r="A2617">
        <v>12570</v>
      </c>
      <c r="B2617" s="2">
        <v>85.108149999999995</v>
      </c>
      <c r="C2617" s="3">
        <v>7532</v>
      </c>
      <c r="D2617" s="4">
        <v>35620</v>
      </c>
      <c r="E2617" t="s">
        <v>2287</v>
      </c>
      <c r="F2617" s="4" t="s">
        <v>1280</v>
      </c>
      <c r="G2617" s="5">
        <v>4966</v>
      </c>
      <c r="H2617" s="6">
        <v>0.42710429999999999</v>
      </c>
      <c r="I2617" s="7">
        <v>103.378</v>
      </c>
      <c r="J2617" s="2">
        <v>56</v>
      </c>
      <c r="K2617">
        <v>1</v>
      </c>
    </row>
    <row r="2618" spans="1:12" x14ac:dyDescent="0.25">
      <c r="A2618">
        <v>94586</v>
      </c>
      <c r="B2618" s="2">
        <v>85.106769999999997</v>
      </c>
      <c r="C2618" s="3">
        <v>984</v>
      </c>
      <c r="D2618" s="4">
        <v>41860</v>
      </c>
      <c r="E2618" t="s">
        <v>15788</v>
      </c>
      <c r="F2618" s="4" t="s">
        <v>15368</v>
      </c>
      <c r="G2618" s="5">
        <v>805</v>
      </c>
      <c r="H2618" s="6">
        <v>0.47453420000000002</v>
      </c>
      <c r="I2618" s="7">
        <v>95.179000000000002</v>
      </c>
      <c r="J2618" s="2">
        <v>47</v>
      </c>
      <c r="K2618">
        <v>1</v>
      </c>
    </row>
    <row r="2619" spans="1:12" x14ac:dyDescent="0.25">
      <c r="A2619">
        <v>80525</v>
      </c>
      <c r="B2619" s="2">
        <v>85.098569999999995</v>
      </c>
      <c r="C2619" s="3">
        <v>49258</v>
      </c>
      <c r="D2619" s="4">
        <v>22660</v>
      </c>
      <c r="E2619" t="s">
        <v>14515</v>
      </c>
      <c r="F2619" s="4" t="s">
        <v>14477</v>
      </c>
      <c r="G2619" s="5">
        <v>33428</v>
      </c>
      <c r="H2619" s="6">
        <v>0.53281679999999998</v>
      </c>
      <c r="I2619" s="7">
        <v>85.046999999999997</v>
      </c>
      <c r="J2619" s="2">
        <v>39.895800000000001</v>
      </c>
      <c r="K2619">
        <v>48</v>
      </c>
      <c r="L2619" s="2">
        <v>50.4</v>
      </c>
    </row>
    <row r="2620" spans="1:12" x14ac:dyDescent="0.25">
      <c r="A2620">
        <v>21014</v>
      </c>
      <c r="B2620" s="2">
        <v>85.084860000000006</v>
      </c>
      <c r="C2620" s="3">
        <v>35084</v>
      </c>
      <c r="D2620" s="4">
        <v>12580</v>
      </c>
      <c r="E2620" t="s">
        <v>4464</v>
      </c>
      <c r="F2620" s="4" t="s">
        <v>4361</v>
      </c>
      <c r="G2620" s="5">
        <v>23865</v>
      </c>
      <c r="H2620" s="6">
        <v>0.4184195</v>
      </c>
      <c r="I2620" s="7">
        <v>104.801</v>
      </c>
      <c r="J2620" s="2">
        <v>36.739100000000001</v>
      </c>
      <c r="K2620">
        <v>23</v>
      </c>
      <c r="L2620" s="2">
        <v>32.200000000000003</v>
      </c>
    </row>
    <row r="2621" spans="1:12" x14ac:dyDescent="0.25">
      <c r="A2621">
        <v>95672</v>
      </c>
      <c r="B2621" s="2">
        <v>85.078270000000003</v>
      </c>
      <c r="C2621" s="3">
        <v>5165</v>
      </c>
      <c r="D2621" s="4">
        <v>40900</v>
      </c>
      <c r="E2621" t="s">
        <v>15974</v>
      </c>
      <c r="F2621" s="4" t="s">
        <v>15368</v>
      </c>
      <c r="G2621" s="5">
        <v>3678</v>
      </c>
      <c r="H2621" s="6">
        <v>0.46833380000000002</v>
      </c>
      <c r="I2621" s="7">
        <v>96.125</v>
      </c>
      <c r="J2621" s="2">
        <v>36.5</v>
      </c>
      <c r="K2621">
        <v>2</v>
      </c>
    </row>
    <row r="2622" spans="1:12" x14ac:dyDescent="0.25">
      <c r="A2622">
        <v>60030</v>
      </c>
      <c r="B2622" s="2">
        <v>85.071640000000002</v>
      </c>
      <c r="C2622" s="3">
        <v>36562</v>
      </c>
      <c r="D2622" s="4">
        <v>16980</v>
      </c>
      <c r="E2622" t="s">
        <v>11497</v>
      </c>
      <c r="F2622" s="4" t="s">
        <v>11490</v>
      </c>
      <c r="G2622" s="5">
        <v>24027</v>
      </c>
      <c r="H2622" s="6">
        <v>0.45526050000000001</v>
      </c>
      <c r="I2622" s="7">
        <v>98.37</v>
      </c>
      <c r="J2622" s="2">
        <v>44.952399999999997</v>
      </c>
      <c r="K2622">
        <v>21</v>
      </c>
      <c r="L2622" s="2">
        <v>76.8</v>
      </c>
    </row>
    <row r="2623" spans="1:12" x14ac:dyDescent="0.25">
      <c r="A2623">
        <v>8020</v>
      </c>
      <c r="B2623" s="2">
        <v>85.065439999999995</v>
      </c>
      <c r="C2623" s="3">
        <v>2467</v>
      </c>
      <c r="D2623" s="4">
        <v>37980</v>
      </c>
      <c r="E2623" t="s">
        <v>1583</v>
      </c>
      <c r="F2623" s="4" t="s">
        <v>1341</v>
      </c>
      <c r="G2623" s="5">
        <v>1865</v>
      </c>
      <c r="H2623" s="6">
        <v>0.37158180000000002</v>
      </c>
      <c r="I2623" s="7">
        <v>112.824</v>
      </c>
      <c r="J2623" s="2">
        <v>40.333300000000001</v>
      </c>
      <c r="K2623">
        <v>3</v>
      </c>
    </row>
    <row r="2624" spans="1:12" x14ac:dyDescent="0.25">
      <c r="A2624">
        <v>94951</v>
      </c>
      <c r="B2624" s="2">
        <v>85.064160000000001</v>
      </c>
      <c r="C2624" s="3">
        <v>4811</v>
      </c>
      <c r="D2624" s="4">
        <v>42220</v>
      </c>
      <c r="E2624" t="s">
        <v>15810</v>
      </c>
      <c r="F2624" s="4" t="s">
        <v>15368</v>
      </c>
      <c r="G2624" s="5">
        <v>3459</v>
      </c>
      <c r="H2624" s="6">
        <v>0.41948540000000001</v>
      </c>
      <c r="I2624" s="7">
        <v>104.521</v>
      </c>
      <c r="J2624" s="2">
        <v>53</v>
      </c>
      <c r="K2624">
        <v>4</v>
      </c>
    </row>
    <row r="2625" spans="1:12" x14ac:dyDescent="0.25">
      <c r="A2625">
        <v>81237</v>
      </c>
      <c r="B2625" s="2">
        <v>85.063310000000001</v>
      </c>
      <c r="C2625" s="3">
        <v>151</v>
      </c>
      <c r="E2625" t="s">
        <v>8786</v>
      </c>
      <c r="F2625" s="4" t="s">
        <v>14477</v>
      </c>
      <c r="G2625" s="5">
        <v>103</v>
      </c>
      <c r="H2625" s="6">
        <v>0.8252427</v>
      </c>
      <c r="I2625" s="7">
        <v>34.375</v>
      </c>
    </row>
    <row r="2626" spans="1:12" x14ac:dyDescent="0.25">
      <c r="A2626">
        <v>64156</v>
      </c>
      <c r="B2626" s="2">
        <v>85.062370000000001</v>
      </c>
      <c r="C2626" s="3">
        <v>5942</v>
      </c>
      <c r="D2626" s="4">
        <v>28140</v>
      </c>
      <c r="E2626" t="s">
        <v>12261</v>
      </c>
      <c r="F2626" s="4" t="s">
        <v>12102</v>
      </c>
      <c r="G2626" s="5">
        <v>3789</v>
      </c>
      <c r="H2626" s="6">
        <v>0.49379780000000001</v>
      </c>
      <c r="I2626" s="7">
        <v>91.643000000000001</v>
      </c>
      <c r="J2626" s="2">
        <v>39</v>
      </c>
      <c r="K2626">
        <v>1</v>
      </c>
    </row>
    <row r="2627" spans="1:12" x14ac:dyDescent="0.25">
      <c r="A2627">
        <v>1863</v>
      </c>
      <c r="B2627" s="2">
        <v>85.059899999999999</v>
      </c>
      <c r="C2627" s="3">
        <v>8913</v>
      </c>
      <c r="D2627" s="4">
        <v>14460</v>
      </c>
      <c r="E2627" t="s">
        <v>250</v>
      </c>
      <c r="F2627" s="4" t="s">
        <v>21</v>
      </c>
      <c r="G2627" s="5">
        <v>6589</v>
      </c>
      <c r="H2627" s="6">
        <v>0.44285930000000001</v>
      </c>
      <c r="I2627" s="7">
        <v>100.42700000000001</v>
      </c>
      <c r="J2627" s="2">
        <v>37.333300000000001</v>
      </c>
      <c r="K2627">
        <v>3</v>
      </c>
    </row>
    <row r="2628" spans="1:12" x14ac:dyDescent="0.25">
      <c r="A2628">
        <v>12561</v>
      </c>
      <c r="B2628" s="2">
        <v>85.055850000000007</v>
      </c>
      <c r="C2628" s="3">
        <v>18423</v>
      </c>
      <c r="D2628" s="4">
        <v>28740</v>
      </c>
      <c r="E2628" t="s">
        <v>2280</v>
      </c>
      <c r="F2628" s="4" t="s">
        <v>1280</v>
      </c>
      <c r="G2628" s="5">
        <v>10295</v>
      </c>
      <c r="H2628" s="6">
        <v>0.50252529999999995</v>
      </c>
      <c r="I2628" s="7">
        <v>90.09</v>
      </c>
      <c r="J2628" s="2">
        <v>39.333300000000001</v>
      </c>
      <c r="K2628">
        <v>15</v>
      </c>
      <c r="L2628" s="2">
        <v>47</v>
      </c>
    </row>
    <row r="2629" spans="1:12" x14ac:dyDescent="0.25">
      <c r="A2629">
        <v>7647</v>
      </c>
      <c r="B2629" s="2">
        <v>85.052509999999998</v>
      </c>
      <c r="C2629" s="3">
        <v>5232</v>
      </c>
      <c r="D2629" s="4">
        <v>35620</v>
      </c>
      <c r="E2629" t="s">
        <v>1471</v>
      </c>
      <c r="F2629" s="4" t="s">
        <v>1341</v>
      </c>
      <c r="G2629" s="5">
        <v>3671</v>
      </c>
      <c r="H2629" s="6">
        <v>0.41405609999999998</v>
      </c>
      <c r="I2629" s="7">
        <v>105.313</v>
      </c>
      <c r="J2629" s="2">
        <v>21</v>
      </c>
      <c r="K2629">
        <v>2</v>
      </c>
    </row>
    <row r="2630" spans="1:12" x14ac:dyDescent="0.25">
      <c r="A2630">
        <v>30750</v>
      </c>
      <c r="B2630" s="2">
        <v>85.051050000000004</v>
      </c>
      <c r="C2630" s="3">
        <v>4811</v>
      </c>
      <c r="D2630" s="4">
        <v>16860</v>
      </c>
      <c r="E2630" t="s">
        <v>6534</v>
      </c>
      <c r="F2630" s="4" t="s">
        <v>6363</v>
      </c>
      <c r="G2630" s="5">
        <v>2461</v>
      </c>
      <c r="H2630" s="6">
        <v>0.54792850000000004</v>
      </c>
      <c r="I2630" s="7">
        <v>82.174000000000007</v>
      </c>
      <c r="J2630" s="2">
        <v>45.5</v>
      </c>
      <c r="K2630">
        <v>2</v>
      </c>
    </row>
    <row r="2631" spans="1:12" x14ac:dyDescent="0.25">
      <c r="A2631">
        <v>92676</v>
      </c>
      <c r="B2631" s="2">
        <v>85.050089999999997</v>
      </c>
      <c r="C2631" s="3">
        <v>2032</v>
      </c>
      <c r="D2631" s="4">
        <v>31080</v>
      </c>
      <c r="E2631" t="s">
        <v>15592</v>
      </c>
      <c r="F2631" s="4" t="s">
        <v>15368</v>
      </c>
      <c r="G2631" s="5">
        <v>1498</v>
      </c>
      <c r="H2631" s="6">
        <v>0.44392520000000002</v>
      </c>
      <c r="I2631" s="7">
        <v>100.057</v>
      </c>
    </row>
    <row r="2632" spans="1:12" x14ac:dyDescent="0.25">
      <c r="A2632">
        <v>6472</v>
      </c>
      <c r="B2632" s="2">
        <v>85.048609999999996</v>
      </c>
      <c r="C2632" s="3">
        <v>6602</v>
      </c>
      <c r="D2632" s="4">
        <v>35300</v>
      </c>
      <c r="E2632" t="s">
        <v>1298</v>
      </c>
      <c r="F2632" s="4" t="s">
        <v>1198</v>
      </c>
      <c r="G2632" s="5">
        <v>4722</v>
      </c>
      <c r="H2632" s="6">
        <v>0.38585340000000001</v>
      </c>
      <c r="I2632" s="7">
        <v>110.078</v>
      </c>
      <c r="J2632" s="2">
        <v>53</v>
      </c>
      <c r="K2632">
        <v>5</v>
      </c>
    </row>
    <row r="2633" spans="1:12" x14ac:dyDescent="0.25">
      <c r="A2633">
        <v>43542</v>
      </c>
      <c r="B2633" s="2">
        <v>85.046850000000006</v>
      </c>
      <c r="C2633" s="3">
        <v>3799</v>
      </c>
      <c r="D2633" s="4">
        <v>45780</v>
      </c>
      <c r="E2633" t="s">
        <v>8406</v>
      </c>
      <c r="F2633" s="4" t="s">
        <v>8295</v>
      </c>
      <c r="G2633" s="5">
        <v>2601</v>
      </c>
      <c r="H2633" s="6">
        <v>0.3443505</v>
      </c>
      <c r="I2633" s="7">
        <v>117.244</v>
      </c>
      <c r="J2633" s="2">
        <v>61.5</v>
      </c>
      <c r="K2633">
        <v>2</v>
      </c>
    </row>
    <row r="2634" spans="1:12" x14ac:dyDescent="0.25">
      <c r="A2634">
        <v>19017</v>
      </c>
      <c r="B2634" s="2">
        <v>85.046170000000004</v>
      </c>
      <c r="C2634" s="3">
        <v>326</v>
      </c>
      <c r="D2634" s="4">
        <v>37980</v>
      </c>
      <c r="E2634" t="s">
        <v>4184</v>
      </c>
      <c r="F2634" s="4" t="s">
        <v>3003</v>
      </c>
      <c r="G2634" s="5">
        <v>264</v>
      </c>
      <c r="H2634" s="6">
        <v>0.56981130000000002</v>
      </c>
      <c r="I2634" s="7">
        <v>78.281000000000006</v>
      </c>
    </row>
    <row r="2635" spans="1:12" x14ac:dyDescent="0.25">
      <c r="A2635">
        <v>97357</v>
      </c>
      <c r="B2635" s="2">
        <v>85.046049999999994</v>
      </c>
      <c r="C2635" s="3">
        <v>284</v>
      </c>
      <c r="D2635" s="4">
        <v>35440</v>
      </c>
      <c r="E2635" t="s">
        <v>16223</v>
      </c>
      <c r="F2635" s="4" t="s">
        <v>16170</v>
      </c>
      <c r="G2635" s="5">
        <v>204</v>
      </c>
      <c r="H2635" s="6">
        <v>0.35609750000000001</v>
      </c>
      <c r="I2635" s="7">
        <v>115.197</v>
      </c>
    </row>
    <row r="2636" spans="1:12" x14ac:dyDescent="0.25">
      <c r="A2636">
        <v>52722</v>
      </c>
      <c r="B2636" s="2">
        <v>85.040080000000003</v>
      </c>
      <c r="C2636" s="3">
        <v>35646</v>
      </c>
      <c r="D2636" s="4">
        <v>19340</v>
      </c>
      <c r="E2636" t="s">
        <v>10012</v>
      </c>
      <c r="F2636" s="4" t="s">
        <v>9593</v>
      </c>
      <c r="G2636" s="5">
        <v>24781</v>
      </c>
      <c r="H2636" s="6">
        <v>0.4762731</v>
      </c>
      <c r="I2636" s="7">
        <v>94.397999999999996</v>
      </c>
      <c r="J2636" s="2">
        <v>47.909100000000002</v>
      </c>
      <c r="K2636">
        <v>22</v>
      </c>
      <c r="L2636" s="2">
        <v>87.8</v>
      </c>
    </row>
    <row r="2637" spans="1:12" x14ac:dyDescent="0.25">
      <c r="A2637">
        <v>75032</v>
      </c>
      <c r="B2637" s="2">
        <v>85.029399999999995</v>
      </c>
      <c r="C2637" s="3">
        <v>30493</v>
      </c>
      <c r="D2637" s="4">
        <v>19100</v>
      </c>
      <c r="E2637" t="s">
        <v>13755</v>
      </c>
      <c r="F2637" s="4" t="s">
        <v>13752</v>
      </c>
      <c r="G2637" s="5">
        <v>19790</v>
      </c>
      <c r="H2637" s="6">
        <v>0.43092469999999999</v>
      </c>
      <c r="I2637" s="7">
        <v>102.212</v>
      </c>
      <c r="J2637" s="2">
        <v>33.75</v>
      </c>
      <c r="K2637">
        <v>4</v>
      </c>
    </row>
    <row r="2638" spans="1:12" x14ac:dyDescent="0.25">
      <c r="A2638">
        <v>77573</v>
      </c>
      <c r="B2638" s="2">
        <v>85.012969999999996</v>
      </c>
      <c r="C2638" s="3">
        <v>75772</v>
      </c>
      <c r="D2638" s="4">
        <v>26420</v>
      </c>
      <c r="E2638" t="s">
        <v>14086</v>
      </c>
      <c r="F2638" s="4" t="s">
        <v>13752</v>
      </c>
      <c r="G2638" s="5">
        <v>48925</v>
      </c>
      <c r="H2638" s="6">
        <v>0.41761029999999999</v>
      </c>
      <c r="I2638" s="7">
        <v>104.509</v>
      </c>
      <c r="J2638" s="2">
        <v>44.166699999999999</v>
      </c>
      <c r="K2638">
        <v>12</v>
      </c>
      <c r="L2638" s="2">
        <v>73.099999999999994</v>
      </c>
    </row>
    <row r="2639" spans="1:12" x14ac:dyDescent="0.25">
      <c r="A2639">
        <v>11581</v>
      </c>
      <c r="B2639" s="2">
        <v>84.997889999999998</v>
      </c>
      <c r="C2639" s="3">
        <v>20955</v>
      </c>
      <c r="D2639" s="4">
        <v>35620</v>
      </c>
      <c r="E2639" t="s">
        <v>1960</v>
      </c>
      <c r="F2639" s="4" t="s">
        <v>1280</v>
      </c>
      <c r="G2639" s="5">
        <v>14076</v>
      </c>
      <c r="H2639" s="6">
        <v>0.40903600000000001</v>
      </c>
      <c r="I2639" s="7">
        <v>105.964</v>
      </c>
      <c r="J2639" s="2">
        <v>25.714300000000001</v>
      </c>
      <c r="K2639">
        <v>7</v>
      </c>
    </row>
    <row r="2640" spans="1:12" x14ac:dyDescent="0.25">
      <c r="A2640">
        <v>6063</v>
      </c>
      <c r="B2640" s="2">
        <v>84.993970000000004</v>
      </c>
      <c r="C2640" s="3">
        <v>3125</v>
      </c>
      <c r="D2640" s="4">
        <v>45860</v>
      </c>
      <c r="E2640" t="s">
        <v>1211</v>
      </c>
      <c r="F2640" s="4" t="s">
        <v>1198</v>
      </c>
      <c r="G2640" s="5">
        <v>2285</v>
      </c>
      <c r="H2640" s="6">
        <v>0.4315099</v>
      </c>
      <c r="I2640" s="7">
        <v>102.05</v>
      </c>
      <c r="J2640" s="2">
        <v>30.666699999999999</v>
      </c>
      <c r="K2640">
        <v>3</v>
      </c>
    </row>
    <row r="2641" spans="1:12" x14ac:dyDescent="0.25">
      <c r="A2641">
        <v>14226</v>
      </c>
      <c r="B2641" s="2">
        <v>84.988709999999998</v>
      </c>
      <c r="C2641" s="3">
        <v>28593</v>
      </c>
      <c r="D2641" s="4">
        <v>15380</v>
      </c>
      <c r="E2641" t="s">
        <v>2831</v>
      </c>
      <c r="F2641" s="4" t="s">
        <v>1280</v>
      </c>
      <c r="G2641" s="5">
        <v>19677</v>
      </c>
      <c r="H2641" s="6">
        <v>0.54515420000000003</v>
      </c>
      <c r="I2641" s="7">
        <v>82.378</v>
      </c>
      <c r="J2641" s="2">
        <v>31.230799999999999</v>
      </c>
      <c r="K2641">
        <v>39</v>
      </c>
      <c r="L2641" s="2">
        <v>9.3000000000000007</v>
      </c>
    </row>
    <row r="2642" spans="1:12" x14ac:dyDescent="0.25">
      <c r="A2642">
        <v>11942</v>
      </c>
      <c r="B2642" s="2">
        <v>84.983279999999993</v>
      </c>
      <c r="C2642" s="3">
        <v>4092</v>
      </c>
      <c r="D2642" s="4">
        <v>35620</v>
      </c>
      <c r="E2642" t="s">
        <v>2046</v>
      </c>
      <c r="F2642" s="4" t="s">
        <v>1280</v>
      </c>
      <c r="G2642" s="5">
        <v>3028</v>
      </c>
      <c r="H2642" s="6">
        <v>0.41017169999999997</v>
      </c>
      <c r="I2642" s="7">
        <v>105.669</v>
      </c>
    </row>
    <row r="2643" spans="1:12" x14ac:dyDescent="0.25">
      <c r="A2643">
        <v>33308</v>
      </c>
      <c r="B2643" s="2">
        <v>84.976650000000006</v>
      </c>
      <c r="C2643" s="3">
        <v>28580</v>
      </c>
      <c r="D2643" s="4">
        <v>33100</v>
      </c>
      <c r="E2643" t="s">
        <v>6877</v>
      </c>
      <c r="F2643" s="4" t="s">
        <v>6689</v>
      </c>
      <c r="G2643" s="5">
        <v>24680</v>
      </c>
      <c r="H2643" s="6">
        <v>0.48239539999999997</v>
      </c>
      <c r="I2643" s="7">
        <v>93.185000000000002</v>
      </c>
      <c r="J2643" s="2">
        <v>39.700000000000003</v>
      </c>
      <c r="K2643">
        <v>10</v>
      </c>
      <c r="L2643" s="2">
        <v>48.9</v>
      </c>
    </row>
    <row r="2644" spans="1:12" x14ac:dyDescent="0.25">
      <c r="A2644">
        <v>60561</v>
      </c>
      <c r="B2644" s="2">
        <v>84.966719999999995</v>
      </c>
      <c r="C2644" s="3">
        <v>23155</v>
      </c>
      <c r="D2644" s="4">
        <v>16980</v>
      </c>
      <c r="E2644" t="s">
        <v>1333</v>
      </c>
      <c r="F2644" s="4" t="s">
        <v>11490</v>
      </c>
      <c r="G2644" s="5">
        <v>16801</v>
      </c>
      <c r="H2644" s="6">
        <v>0.47199570000000002</v>
      </c>
      <c r="I2644" s="7">
        <v>94.978999999999999</v>
      </c>
      <c r="J2644" s="2">
        <v>38.428600000000003</v>
      </c>
      <c r="K2644">
        <v>7</v>
      </c>
    </row>
    <row r="2645" spans="1:12" x14ac:dyDescent="0.25">
      <c r="A2645">
        <v>33786</v>
      </c>
      <c r="B2645" s="2">
        <v>84.962339999999998</v>
      </c>
      <c r="C2645" s="3">
        <v>1766</v>
      </c>
      <c r="D2645" s="4">
        <v>45300</v>
      </c>
      <c r="E2645" t="s">
        <v>6925</v>
      </c>
      <c r="F2645" s="4" t="s">
        <v>6689</v>
      </c>
      <c r="G2645" s="5">
        <v>1465</v>
      </c>
      <c r="H2645" s="6">
        <v>0.48090040000000001</v>
      </c>
      <c r="I2645" s="7">
        <v>93.438000000000002</v>
      </c>
    </row>
    <row r="2646" spans="1:12" x14ac:dyDescent="0.25">
      <c r="A2646">
        <v>8505</v>
      </c>
      <c r="B2646" s="2">
        <v>84.95908</v>
      </c>
      <c r="C2646" s="3">
        <v>17636</v>
      </c>
      <c r="D2646" s="4">
        <v>37980</v>
      </c>
      <c r="E2646" t="s">
        <v>1701</v>
      </c>
      <c r="F2646" s="4" t="s">
        <v>1341</v>
      </c>
      <c r="G2646" s="5">
        <v>12154</v>
      </c>
      <c r="H2646" s="6">
        <v>0.4095434</v>
      </c>
      <c r="I2646" s="7">
        <v>105.74299999999999</v>
      </c>
      <c r="J2646" s="2">
        <v>39.666699999999999</v>
      </c>
      <c r="K2646">
        <v>3</v>
      </c>
    </row>
    <row r="2647" spans="1:12" x14ac:dyDescent="0.25">
      <c r="A2647">
        <v>3838</v>
      </c>
      <c r="B2647" s="2">
        <v>84.955960000000005</v>
      </c>
      <c r="C2647" s="3">
        <v>994</v>
      </c>
      <c r="E2647" t="s">
        <v>665</v>
      </c>
      <c r="F2647" s="4" t="s">
        <v>520</v>
      </c>
      <c r="G2647" s="5">
        <v>921</v>
      </c>
      <c r="H2647" s="6">
        <v>0.60369159999999999</v>
      </c>
      <c r="I2647" s="7">
        <v>72.143000000000001</v>
      </c>
      <c r="J2647" s="2">
        <v>38.5</v>
      </c>
      <c r="K2647">
        <v>2</v>
      </c>
    </row>
    <row r="2648" spans="1:12" x14ac:dyDescent="0.25">
      <c r="A2648">
        <v>2118</v>
      </c>
      <c r="B2648" s="2">
        <v>84.950869999999995</v>
      </c>
      <c r="C2648" s="3">
        <v>27534</v>
      </c>
      <c r="D2648" s="4">
        <v>14460</v>
      </c>
      <c r="E2648" t="s">
        <v>311</v>
      </c>
      <c r="F2648" s="4" t="s">
        <v>21</v>
      </c>
      <c r="G2648" s="5">
        <v>20266</v>
      </c>
      <c r="H2648" s="6">
        <v>0.57638409999999995</v>
      </c>
      <c r="I2648" s="7">
        <v>76.820999999999998</v>
      </c>
      <c r="J2648" s="2">
        <v>31.636399999999998</v>
      </c>
      <c r="K2648">
        <v>33</v>
      </c>
      <c r="L2648" s="2">
        <v>10.199999999999999</v>
      </c>
    </row>
    <row r="2649" spans="1:12" x14ac:dyDescent="0.25">
      <c r="A2649">
        <v>95747</v>
      </c>
      <c r="B2649" s="2">
        <v>84.937259999999995</v>
      </c>
      <c r="C2649" s="3">
        <v>56415</v>
      </c>
      <c r="D2649" s="4">
        <v>40900</v>
      </c>
      <c r="E2649" t="s">
        <v>8443</v>
      </c>
      <c r="F2649" s="4" t="s">
        <v>15368</v>
      </c>
      <c r="G2649" s="5">
        <v>36661</v>
      </c>
      <c r="H2649" s="6">
        <v>0.40679720000000003</v>
      </c>
      <c r="I2649" s="7">
        <v>106.12</v>
      </c>
      <c r="J2649" s="2">
        <v>46.538499999999999</v>
      </c>
      <c r="K2649">
        <v>13</v>
      </c>
      <c r="L2649" s="2">
        <v>82.9</v>
      </c>
    </row>
    <row r="2650" spans="1:12" x14ac:dyDescent="0.25">
      <c r="A2650">
        <v>27587</v>
      </c>
      <c r="B2650" s="2">
        <v>84.91968</v>
      </c>
      <c r="C2650" s="3">
        <v>56995</v>
      </c>
      <c r="D2650" s="4">
        <v>39580</v>
      </c>
      <c r="E2650" t="s">
        <v>5746</v>
      </c>
      <c r="F2650" s="4" t="s">
        <v>5642</v>
      </c>
      <c r="G2650" s="5">
        <v>36805</v>
      </c>
      <c r="H2650" s="6">
        <v>0.46379569999999998</v>
      </c>
      <c r="I2650" s="7">
        <v>96.247</v>
      </c>
      <c r="J2650" s="2">
        <v>43.791699999999999</v>
      </c>
      <c r="K2650">
        <v>24</v>
      </c>
      <c r="L2650" s="2">
        <v>71</v>
      </c>
    </row>
    <row r="2651" spans="1:12" x14ac:dyDescent="0.25">
      <c r="A2651">
        <v>96145</v>
      </c>
      <c r="B2651" s="2">
        <v>84.91028</v>
      </c>
      <c r="C2651" s="3">
        <v>3214</v>
      </c>
      <c r="D2651" s="4">
        <v>40900</v>
      </c>
      <c r="E2651" t="s">
        <v>16093</v>
      </c>
      <c r="F2651" s="4" t="s">
        <v>15368</v>
      </c>
      <c r="G2651" s="5">
        <v>2483</v>
      </c>
      <c r="H2651" s="6">
        <v>0.48107889999999998</v>
      </c>
      <c r="I2651" s="7">
        <v>93.25</v>
      </c>
      <c r="J2651" s="2">
        <v>40.333300000000001</v>
      </c>
      <c r="K2651">
        <v>3</v>
      </c>
    </row>
    <row r="2652" spans="1:12" x14ac:dyDescent="0.25">
      <c r="A2652">
        <v>76429</v>
      </c>
      <c r="B2652" s="2">
        <v>84.909649999999999</v>
      </c>
      <c r="C2652" s="3">
        <v>187</v>
      </c>
      <c r="E2652" t="s">
        <v>13695</v>
      </c>
      <c r="F2652" s="4" t="s">
        <v>13752</v>
      </c>
      <c r="G2652" s="5">
        <v>143</v>
      </c>
      <c r="H2652" s="6">
        <v>0.39860139999999999</v>
      </c>
      <c r="I2652" s="7">
        <v>107.5</v>
      </c>
    </row>
    <row r="2653" spans="1:12" x14ac:dyDescent="0.25">
      <c r="A2653">
        <v>2770</v>
      </c>
      <c r="B2653" s="2">
        <v>84.908779999999993</v>
      </c>
      <c r="C2653" s="3">
        <v>5163</v>
      </c>
      <c r="D2653" s="4">
        <v>14460</v>
      </c>
      <c r="E2653" t="s">
        <v>458</v>
      </c>
      <c r="F2653" s="4" t="s">
        <v>21</v>
      </c>
      <c r="G2653" s="5">
        <v>3513</v>
      </c>
      <c r="H2653" s="6">
        <v>0.41178150000000002</v>
      </c>
      <c r="I2653" s="7">
        <v>105.212</v>
      </c>
    </row>
    <row r="2654" spans="1:12" x14ac:dyDescent="0.25">
      <c r="A2654">
        <v>12866</v>
      </c>
      <c r="B2654" s="2">
        <v>84.901610000000005</v>
      </c>
      <c r="C2654" s="3">
        <v>37268</v>
      </c>
      <c r="D2654" s="4">
        <v>10580</v>
      </c>
      <c r="E2654" t="s">
        <v>2397</v>
      </c>
      <c r="F2654" s="4" t="s">
        <v>1280</v>
      </c>
      <c r="G2654" s="5">
        <v>26392</v>
      </c>
      <c r="H2654" s="6">
        <v>0.46500970000000003</v>
      </c>
      <c r="I2654" s="7">
        <v>95.974999999999994</v>
      </c>
      <c r="J2654" s="2">
        <v>37.7879</v>
      </c>
      <c r="K2654">
        <v>33</v>
      </c>
      <c r="L2654" s="2">
        <v>38.1</v>
      </c>
    </row>
    <row r="2655" spans="1:12" x14ac:dyDescent="0.25">
      <c r="A2655">
        <v>58104</v>
      </c>
      <c r="B2655" s="2">
        <v>84.890649999999994</v>
      </c>
      <c r="C2655" s="3">
        <v>31429</v>
      </c>
      <c r="D2655" s="4">
        <v>22020</v>
      </c>
      <c r="E2655" t="s">
        <v>6633</v>
      </c>
      <c r="F2655" s="4" t="s">
        <v>11069</v>
      </c>
      <c r="G2655" s="5">
        <v>19406</v>
      </c>
      <c r="H2655" s="6">
        <v>0.47694130000000001</v>
      </c>
      <c r="I2655" s="7">
        <v>93.870999999999995</v>
      </c>
      <c r="J2655" s="2">
        <v>53.222200000000001</v>
      </c>
      <c r="K2655">
        <v>9</v>
      </c>
    </row>
    <row r="2656" spans="1:12" x14ac:dyDescent="0.25">
      <c r="A2656">
        <v>83616</v>
      </c>
      <c r="B2656" s="2">
        <v>84.882279999999994</v>
      </c>
      <c r="C2656" s="3">
        <v>23847</v>
      </c>
      <c r="D2656" s="4">
        <v>14260</v>
      </c>
      <c r="E2656" t="s">
        <v>9274</v>
      </c>
      <c r="F2656" s="4" t="s">
        <v>14725</v>
      </c>
      <c r="G2656" s="5">
        <v>15630</v>
      </c>
      <c r="H2656" s="6">
        <v>0.46490949999999998</v>
      </c>
      <c r="I2656" s="7">
        <v>95.945999999999998</v>
      </c>
      <c r="J2656" s="2">
        <v>42.583300000000001</v>
      </c>
      <c r="K2656">
        <v>12</v>
      </c>
      <c r="L2656" s="2">
        <v>64.900000000000006</v>
      </c>
    </row>
    <row r="2657" spans="1:12" x14ac:dyDescent="0.25">
      <c r="A2657">
        <v>90815</v>
      </c>
      <c r="B2657" s="2">
        <v>84.872259999999997</v>
      </c>
      <c r="C2657" s="3">
        <v>40571</v>
      </c>
      <c r="D2657" s="4">
        <v>31080</v>
      </c>
      <c r="E2657" t="s">
        <v>1949</v>
      </c>
      <c r="F2657" s="4" t="s">
        <v>15368</v>
      </c>
      <c r="G2657" s="5">
        <v>26177</v>
      </c>
      <c r="H2657" s="6">
        <v>0.43335750000000001</v>
      </c>
      <c r="I2657" s="7">
        <v>101.396</v>
      </c>
      <c r="J2657" s="2">
        <v>38.5854</v>
      </c>
      <c r="K2657">
        <v>41</v>
      </c>
      <c r="L2657" s="2">
        <v>42.8</v>
      </c>
    </row>
    <row r="2658" spans="1:12" x14ac:dyDescent="0.25">
      <c r="A2658">
        <v>78132</v>
      </c>
      <c r="B2658" s="2">
        <v>84.862219999999994</v>
      </c>
      <c r="C2658" s="3">
        <v>22875</v>
      </c>
      <c r="D2658" s="4">
        <v>41700</v>
      </c>
      <c r="E2658" t="s">
        <v>14187</v>
      </c>
      <c r="F2658" s="4" t="s">
        <v>13752</v>
      </c>
      <c r="G2658" s="5">
        <v>15795</v>
      </c>
      <c r="H2658" s="6">
        <v>0.44207390000000002</v>
      </c>
      <c r="I2658" s="7">
        <v>99.887</v>
      </c>
      <c r="J2658" s="2">
        <v>48</v>
      </c>
      <c r="K2658">
        <v>2</v>
      </c>
    </row>
    <row r="2659" spans="1:12" x14ac:dyDescent="0.25">
      <c r="A2659">
        <v>23060</v>
      </c>
      <c r="B2659" s="2">
        <v>84.85284</v>
      </c>
      <c r="C2659" s="3">
        <v>34816</v>
      </c>
      <c r="D2659" s="4">
        <v>40060</v>
      </c>
      <c r="E2659" t="s">
        <v>4790</v>
      </c>
      <c r="F2659" s="4" t="s">
        <v>4335</v>
      </c>
      <c r="G2659" s="5">
        <v>23406</v>
      </c>
      <c r="H2659" s="6">
        <v>0.44381779999999998</v>
      </c>
      <c r="I2659" s="7">
        <v>99.582999999999998</v>
      </c>
      <c r="J2659" s="2">
        <v>33</v>
      </c>
      <c r="K2659">
        <v>19</v>
      </c>
      <c r="L2659" s="2">
        <v>14.5</v>
      </c>
    </row>
    <row r="2660" spans="1:12" x14ac:dyDescent="0.25">
      <c r="A2660">
        <v>6475</v>
      </c>
      <c r="B2660" s="2">
        <v>84.845389999999995</v>
      </c>
      <c r="C2660" s="3">
        <v>10222</v>
      </c>
      <c r="D2660" s="4">
        <v>25540</v>
      </c>
      <c r="E2660" t="s">
        <v>1299</v>
      </c>
      <c r="F2660" s="4" t="s">
        <v>1198</v>
      </c>
      <c r="G2660" s="5">
        <v>7717</v>
      </c>
      <c r="H2660" s="6">
        <v>0.44382529999999998</v>
      </c>
      <c r="I2660" s="7">
        <v>99.578000000000003</v>
      </c>
      <c r="J2660" s="2">
        <v>42.875</v>
      </c>
      <c r="K2660">
        <v>8</v>
      </c>
    </row>
    <row r="2661" spans="1:12" x14ac:dyDescent="0.25">
      <c r="A2661">
        <v>85083</v>
      </c>
      <c r="B2661" s="2">
        <v>84.840710000000001</v>
      </c>
      <c r="C2661" s="3">
        <v>18663</v>
      </c>
      <c r="D2661" s="4">
        <v>38060</v>
      </c>
      <c r="E2661" t="s">
        <v>2525</v>
      </c>
      <c r="F2661" s="4" t="s">
        <v>14962</v>
      </c>
      <c r="G2661" s="5">
        <v>11847</v>
      </c>
      <c r="H2661" s="6">
        <v>0.39756900000000001</v>
      </c>
      <c r="I2661" s="7">
        <v>107.545</v>
      </c>
      <c r="J2661" s="2">
        <v>44.5</v>
      </c>
      <c r="K2661">
        <v>6</v>
      </c>
    </row>
    <row r="2662" spans="1:12" x14ac:dyDescent="0.25">
      <c r="A2662">
        <v>5477</v>
      </c>
      <c r="B2662" s="2">
        <v>84.837119999999999</v>
      </c>
      <c r="C2662" s="3">
        <v>4492</v>
      </c>
      <c r="D2662" s="4">
        <v>15540</v>
      </c>
      <c r="E2662" t="s">
        <v>99</v>
      </c>
      <c r="F2662" s="4" t="s">
        <v>1030</v>
      </c>
      <c r="G2662" s="5">
        <v>3089</v>
      </c>
      <c r="H2662" s="6">
        <v>0.52686080000000002</v>
      </c>
      <c r="I2662" s="7">
        <v>85.191999999999993</v>
      </c>
      <c r="J2662" s="2">
        <v>37.142899999999997</v>
      </c>
      <c r="K2662">
        <v>7</v>
      </c>
    </row>
    <row r="2663" spans="1:12" x14ac:dyDescent="0.25">
      <c r="A2663">
        <v>91915</v>
      </c>
      <c r="B2663" s="2">
        <v>84.832639999999998</v>
      </c>
      <c r="C2663" s="3">
        <v>27290</v>
      </c>
      <c r="D2663" s="4">
        <v>41740</v>
      </c>
      <c r="E2663" t="s">
        <v>15464</v>
      </c>
      <c r="F2663" s="4" t="s">
        <v>15368</v>
      </c>
      <c r="G2663" s="5">
        <v>15637</v>
      </c>
      <c r="H2663" s="6">
        <v>0.4415809</v>
      </c>
      <c r="I2663" s="7">
        <v>99.924000000000007</v>
      </c>
      <c r="J2663" s="2">
        <v>27</v>
      </c>
      <c r="K2663">
        <v>2</v>
      </c>
    </row>
    <row r="2664" spans="1:12" x14ac:dyDescent="0.25">
      <c r="A2664">
        <v>68136</v>
      </c>
      <c r="B2664" s="2">
        <v>84.826809999999995</v>
      </c>
      <c r="C2664" s="3">
        <v>14001</v>
      </c>
      <c r="D2664" s="4">
        <v>36540</v>
      </c>
      <c r="E2664" t="s">
        <v>6681</v>
      </c>
      <c r="F2664" s="4" t="s">
        <v>12738</v>
      </c>
      <c r="G2664" s="5">
        <v>8746</v>
      </c>
      <c r="H2664" s="6">
        <v>0.48450900000000002</v>
      </c>
      <c r="I2664" s="7">
        <v>92.471000000000004</v>
      </c>
      <c r="J2664" s="2">
        <v>55</v>
      </c>
      <c r="K2664">
        <v>4</v>
      </c>
    </row>
    <row r="2665" spans="1:12" x14ac:dyDescent="0.25">
      <c r="A2665">
        <v>55405</v>
      </c>
      <c r="B2665" s="2">
        <v>84.822119999999998</v>
      </c>
      <c r="C2665" s="3">
        <v>15920</v>
      </c>
      <c r="D2665" s="4">
        <v>33460</v>
      </c>
      <c r="E2665" t="s">
        <v>10500</v>
      </c>
      <c r="F2665" s="4" t="s">
        <v>10428</v>
      </c>
      <c r="G2665" s="5">
        <v>10866</v>
      </c>
      <c r="H2665" s="6">
        <v>0.57159950000000004</v>
      </c>
      <c r="I2665" s="7">
        <v>77.406000000000006</v>
      </c>
      <c r="J2665" s="2">
        <v>36.878799999999998</v>
      </c>
      <c r="K2665">
        <v>33</v>
      </c>
      <c r="L2665" s="2">
        <v>33</v>
      </c>
    </row>
    <row r="2666" spans="1:12" x14ac:dyDescent="0.25">
      <c r="A2666">
        <v>49083</v>
      </c>
      <c r="B2666" s="2">
        <v>84.818290000000005</v>
      </c>
      <c r="C2666" s="3">
        <v>7519</v>
      </c>
      <c r="D2666" s="4">
        <v>28020</v>
      </c>
      <c r="E2666" t="s">
        <v>1691</v>
      </c>
      <c r="F2666" s="4" t="s">
        <v>9106</v>
      </c>
      <c r="G2666" s="5">
        <v>5067</v>
      </c>
      <c r="H2666" s="6">
        <v>0.48835830000000002</v>
      </c>
      <c r="I2666" s="7">
        <v>91.765000000000001</v>
      </c>
      <c r="J2666" s="2">
        <v>55.666699999999999</v>
      </c>
      <c r="K2666">
        <v>6</v>
      </c>
    </row>
    <row r="2667" spans="1:12" x14ac:dyDescent="0.25">
      <c r="A2667">
        <v>95046</v>
      </c>
      <c r="B2667" s="2">
        <v>84.815989999999999</v>
      </c>
      <c r="C2667" s="3">
        <v>6302</v>
      </c>
      <c r="D2667" s="4">
        <v>41940</v>
      </c>
      <c r="E2667" t="s">
        <v>15834</v>
      </c>
      <c r="F2667" s="4" t="s">
        <v>15368</v>
      </c>
      <c r="G2667" s="5">
        <v>4576</v>
      </c>
      <c r="H2667" s="6">
        <v>0.26988640000000003</v>
      </c>
      <c r="I2667" s="7">
        <v>129.5</v>
      </c>
    </row>
    <row r="2668" spans="1:12" x14ac:dyDescent="0.25">
      <c r="A2668">
        <v>27358</v>
      </c>
      <c r="B2668" s="2">
        <v>84.812420000000003</v>
      </c>
      <c r="C2668" s="3">
        <v>15100</v>
      </c>
      <c r="D2668" s="4">
        <v>24660</v>
      </c>
      <c r="E2668" t="s">
        <v>5705</v>
      </c>
      <c r="F2668" s="4" t="s">
        <v>5642</v>
      </c>
      <c r="G2668" s="5">
        <v>10333</v>
      </c>
      <c r="H2668" s="6">
        <v>0.42949769999999998</v>
      </c>
      <c r="I2668" s="7">
        <v>101.90900000000001</v>
      </c>
      <c r="J2668" s="2">
        <v>51</v>
      </c>
      <c r="K2668">
        <v>4</v>
      </c>
    </row>
    <row r="2669" spans="1:12" x14ac:dyDescent="0.25">
      <c r="A2669">
        <v>12841</v>
      </c>
      <c r="B2669" s="2">
        <v>84.809929999999994</v>
      </c>
      <c r="C2669" s="3">
        <v>89</v>
      </c>
      <c r="D2669" s="4">
        <v>24020</v>
      </c>
      <c r="E2669" t="s">
        <v>2378</v>
      </c>
      <c r="F2669" s="4" t="s">
        <v>1280</v>
      </c>
      <c r="G2669" s="5">
        <v>89</v>
      </c>
      <c r="H2669" s="6">
        <v>0.60674150000000004</v>
      </c>
      <c r="I2669" s="7">
        <v>71.25</v>
      </c>
    </row>
    <row r="2670" spans="1:12" x14ac:dyDescent="0.25">
      <c r="A2670">
        <v>8077</v>
      </c>
      <c r="B2670" s="2">
        <v>84.806629999999998</v>
      </c>
      <c r="C2670" s="3">
        <v>19020</v>
      </c>
      <c r="D2670" s="4">
        <v>37980</v>
      </c>
      <c r="E2670" t="s">
        <v>1212</v>
      </c>
      <c r="F2670" s="4" t="s">
        <v>1341</v>
      </c>
      <c r="G2670" s="5">
        <v>13727</v>
      </c>
      <c r="H2670" s="6">
        <v>0.39022440000000003</v>
      </c>
      <c r="I2670" s="7">
        <v>108.661</v>
      </c>
      <c r="J2670" s="2">
        <v>33.222200000000001</v>
      </c>
      <c r="K2670">
        <v>9</v>
      </c>
    </row>
    <row r="2671" spans="1:12" x14ac:dyDescent="0.25">
      <c r="A2671">
        <v>32003</v>
      </c>
      <c r="B2671" s="2">
        <v>84.798779999999994</v>
      </c>
      <c r="C2671" s="3">
        <v>29656</v>
      </c>
      <c r="D2671" s="4">
        <v>27260</v>
      </c>
      <c r="E2671" t="s">
        <v>6688</v>
      </c>
      <c r="F2671" s="4" t="s">
        <v>6689</v>
      </c>
      <c r="G2671" s="5">
        <v>19038</v>
      </c>
      <c r="H2671" s="6">
        <v>0.43993910000000003</v>
      </c>
      <c r="I2671" s="7">
        <v>100.068</v>
      </c>
      <c r="J2671" s="2">
        <v>55.25</v>
      </c>
      <c r="K2671">
        <v>4</v>
      </c>
    </row>
    <row r="2672" spans="1:12" x14ac:dyDescent="0.25">
      <c r="A2672">
        <v>80829</v>
      </c>
      <c r="B2672" s="2">
        <v>84.793120000000002</v>
      </c>
      <c r="C2672" s="3">
        <v>5717</v>
      </c>
      <c r="D2672" s="4">
        <v>17820</v>
      </c>
      <c r="E2672" t="s">
        <v>14555</v>
      </c>
      <c r="F2672" s="4" t="s">
        <v>14477</v>
      </c>
      <c r="G2672" s="5">
        <v>4579</v>
      </c>
      <c r="H2672" s="6">
        <v>0.48449779999999998</v>
      </c>
      <c r="I2672" s="7">
        <v>92.308999999999997</v>
      </c>
      <c r="J2672" s="2">
        <v>50.166699999999999</v>
      </c>
      <c r="K2672">
        <v>6</v>
      </c>
    </row>
    <row r="2673" spans="1:12" x14ac:dyDescent="0.25">
      <c r="A2673">
        <v>94089</v>
      </c>
      <c r="B2673" s="2">
        <v>84.788470000000004</v>
      </c>
      <c r="C2673" s="3">
        <v>20475</v>
      </c>
      <c r="D2673" s="4">
        <v>41940</v>
      </c>
      <c r="E2673" t="s">
        <v>13788</v>
      </c>
      <c r="F2673" s="4" t="s">
        <v>15368</v>
      </c>
      <c r="G2673" s="5">
        <v>14878</v>
      </c>
      <c r="H2673" s="6">
        <v>0.43224899999999999</v>
      </c>
      <c r="I2673" s="7">
        <v>101.327</v>
      </c>
      <c r="J2673" s="2">
        <v>35.714300000000001</v>
      </c>
      <c r="K2673">
        <v>14</v>
      </c>
      <c r="L2673" s="2">
        <v>26.8</v>
      </c>
    </row>
    <row r="2674" spans="1:12" x14ac:dyDescent="0.25">
      <c r="A2674">
        <v>2554</v>
      </c>
      <c r="B2674" s="2">
        <v>84.783140000000003</v>
      </c>
      <c r="C2674" s="3">
        <v>10154</v>
      </c>
      <c r="E2674" t="s">
        <v>390</v>
      </c>
      <c r="F2674" s="4" t="s">
        <v>21</v>
      </c>
      <c r="G2674" s="5">
        <v>7348</v>
      </c>
      <c r="H2674" s="6">
        <v>0.46101510000000001</v>
      </c>
      <c r="I2674" s="7">
        <v>96.343000000000004</v>
      </c>
      <c r="J2674" s="2">
        <v>49.142899999999997</v>
      </c>
      <c r="K2674">
        <v>7</v>
      </c>
    </row>
    <row r="2675" spans="1:12" x14ac:dyDescent="0.25">
      <c r="A2675">
        <v>94949</v>
      </c>
      <c r="B2675" s="2">
        <v>84.778530000000003</v>
      </c>
      <c r="C2675" s="3">
        <v>16385</v>
      </c>
      <c r="D2675" s="4">
        <v>41860</v>
      </c>
      <c r="E2675" t="s">
        <v>15807</v>
      </c>
      <c r="F2675" s="4" t="s">
        <v>15368</v>
      </c>
      <c r="G2675" s="5">
        <v>11961</v>
      </c>
      <c r="H2675" s="6">
        <v>0.4931026</v>
      </c>
      <c r="I2675" s="7">
        <v>90.795000000000002</v>
      </c>
      <c r="J2675" s="2">
        <v>32.583300000000001</v>
      </c>
      <c r="K2675">
        <v>12</v>
      </c>
      <c r="L2675" s="2">
        <v>13.3</v>
      </c>
    </row>
    <row r="2676" spans="1:12" x14ac:dyDescent="0.25">
      <c r="A2676">
        <v>46373</v>
      </c>
      <c r="B2676" s="2">
        <v>84.773359999999997</v>
      </c>
      <c r="C2676" s="3">
        <v>14092</v>
      </c>
      <c r="D2676" s="4">
        <v>16980</v>
      </c>
      <c r="E2676" t="s">
        <v>8855</v>
      </c>
      <c r="F2676" s="4" t="s">
        <v>8800</v>
      </c>
      <c r="G2676" s="5">
        <v>9642</v>
      </c>
      <c r="H2676" s="6">
        <v>0.38784610000000003</v>
      </c>
      <c r="I2676" s="7">
        <v>108.952</v>
      </c>
      <c r="J2676" s="2">
        <v>32</v>
      </c>
      <c r="K2676">
        <v>2</v>
      </c>
    </row>
    <row r="2677" spans="1:12" x14ac:dyDescent="0.25">
      <c r="A2677">
        <v>62903</v>
      </c>
      <c r="B2677" s="2">
        <v>84.770740000000004</v>
      </c>
      <c r="C2677" s="3">
        <v>2710</v>
      </c>
      <c r="D2677" s="4">
        <v>16060</v>
      </c>
      <c r="E2677" t="s">
        <v>4048</v>
      </c>
      <c r="F2677" s="4" t="s">
        <v>11490</v>
      </c>
      <c r="G2677" s="5">
        <v>1353</v>
      </c>
      <c r="H2677" s="6">
        <v>0.52584929999999996</v>
      </c>
      <c r="I2677" s="7">
        <v>85.093000000000004</v>
      </c>
      <c r="J2677" s="2">
        <v>69</v>
      </c>
      <c r="K2677">
        <v>1</v>
      </c>
    </row>
    <row r="2678" spans="1:12" x14ac:dyDescent="0.25">
      <c r="A2678">
        <v>46236</v>
      </c>
      <c r="B2678" s="2">
        <v>84.766019999999997</v>
      </c>
      <c r="C2678" s="3">
        <v>26871</v>
      </c>
      <c r="D2678" s="4">
        <v>26900</v>
      </c>
      <c r="E2678" t="s">
        <v>8839</v>
      </c>
      <c r="F2678" s="4" t="s">
        <v>8800</v>
      </c>
      <c r="G2678" s="5">
        <v>18325</v>
      </c>
      <c r="H2678" s="6">
        <v>0.50472030000000001</v>
      </c>
      <c r="I2678" s="7">
        <v>88.721999999999994</v>
      </c>
      <c r="J2678" s="2">
        <v>42.461500000000001</v>
      </c>
      <c r="K2678">
        <v>13</v>
      </c>
      <c r="L2678" s="2">
        <v>64.2</v>
      </c>
    </row>
    <row r="2679" spans="1:12" x14ac:dyDescent="0.25">
      <c r="A2679">
        <v>20689</v>
      </c>
      <c r="B2679" s="2">
        <v>84.761399999999995</v>
      </c>
      <c r="C2679" s="3">
        <v>1440</v>
      </c>
      <c r="D2679" s="4">
        <v>47900</v>
      </c>
      <c r="E2679" t="s">
        <v>136</v>
      </c>
      <c r="F2679" s="4" t="s">
        <v>4361</v>
      </c>
      <c r="G2679" s="5">
        <v>967</v>
      </c>
      <c r="H2679" s="6">
        <v>0.25619829999999999</v>
      </c>
      <c r="I2679" s="7">
        <v>131.667</v>
      </c>
      <c r="J2679" s="2">
        <v>36</v>
      </c>
      <c r="K2679">
        <v>1</v>
      </c>
    </row>
    <row r="2680" spans="1:12" x14ac:dyDescent="0.25">
      <c r="A2680">
        <v>7066</v>
      </c>
      <c r="B2680" s="2">
        <v>84.75855</v>
      </c>
      <c r="C2680" s="3">
        <v>15055</v>
      </c>
      <c r="D2680" s="4">
        <v>35620</v>
      </c>
      <c r="E2680" t="s">
        <v>1381</v>
      </c>
      <c r="F2680" s="4" t="s">
        <v>1341</v>
      </c>
      <c r="G2680" s="5">
        <v>10923</v>
      </c>
      <c r="H2680" s="6">
        <v>0.38981969999999999</v>
      </c>
      <c r="I2680" s="7">
        <v>108.551</v>
      </c>
      <c r="J2680" s="2">
        <v>35.666699999999999</v>
      </c>
      <c r="K2680">
        <v>9</v>
      </c>
    </row>
    <row r="2681" spans="1:12" x14ac:dyDescent="0.25">
      <c r="A2681">
        <v>83702</v>
      </c>
      <c r="B2681" s="2">
        <v>84.752009999999999</v>
      </c>
      <c r="C2681" s="3">
        <v>22768</v>
      </c>
      <c r="D2681" s="4">
        <v>14260</v>
      </c>
      <c r="E2681" t="s">
        <v>14819</v>
      </c>
      <c r="F2681" s="4" t="s">
        <v>14725</v>
      </c>
      <c r="G2681" s="5">
        <v>16410</v>
      </c>
      <c r="H2681" s="6">
        <v>0.52233260000000004</v>
      </c>
      <c r="I2681" s="7">
        <v>85.617999999999995</v>
      </c>
      <c r="J2681" s="2">
        <v>38.15</v>
      </c>
      <c r="K2681">
        <v>40</v>
      </c>
      <c r="L2681" s="2">
        <v>40.4</v>
      </c>
    </row>
    <row r="2682" spans="1:12" x14ac:dyDescent="0.25">
      <c r="A2682">
        <v>85298</v>
      </c>
      <c r="B2682" s="2">
        <v>84.744389999999996</v>
      </c>
      <c r="C2682" s="3">
        <v>25493</v>
      </c>
      <c r="D2682" s="4">
        <v>38060</v>
      </c>
      <c r="E2682" t="s">
        <v>4025</v>
      </c>
      <c r="F2682" s="4" t="s">
        <v>14962</v>
      </c>
      <c r="G2682" s="5">
        <v>15439</v>
      </c>
      <c r="H2682" s="6">
        <v>0.44484750000000001</v>
      </c>
      <c r="I2682" s="7">
        <v>98.974999999999994</v>
      </c>
      <c r="J2682" s="2">
        <v>41.5</v>
      </c>
      <c r="K2682">
        <v>2</v>
      </c>
    </row>
    <row r="2683" spans="1:12" x14ac:dyDescent="0.25">
      <c r="A2683">
        <v>7865</v>
      </c>
      <c r="B2683" s="2">
        <v>84.740369999999999</v>
      </c>
      <c r="C2683" s="3">
        <v>2003</v>
      </c>
      <c r="D2683" s="4">
        <v>10900</v>
      </c>
      <c r="E2683" t="s">
        <v>1543</v>
      </c>
      <c r="F2683" s="4" t="s">
        <v>1341</v>
      </c>
      <c r="G2683" s="5">
        <v>1358</v>
      </c>
      <c r="H2683" s="6">
        <v>0.41973490000000002</v>
      </c>
      <c r="I2683" s="7">
        <v>103.258</v>
      </c>
      <c r="J2683" s="2">
        <v>43.333300000000001</v>
      </c>
      <c r="K2683">
        <v>3</v>
      </c>
    </row>
    <row r="2684" spans="1:12" x14ac:dyDescent="0.25">
      <c r="A2684">
        <v>33316</v>
      </c>
      <c r="B2684" s="2">
        <v>84.737920000000003</v>
      </c>
      <c r="C2684" s="3">
        <v>10447</v>
      </c>
      <c r="D2684" s="4">
        <v>33100</v>
      </c>
      <c r="E2684" t="s">
        <v>6877</v>
      </c>
      <c r="F2684" s="4" t="s">
        <v>6689</v>
      </c>
      <c r="G2684" s="5">
        <v>8833</v>
      </c>
      <c r="H2684" s="6">
        <v>0.453928</v>
      </c>
      <c r="I2684" s="7">
        <v>97.343999999999994</v>
      </c>
      <c r="J2684" s="2">
        <v>28.666699999999999</v>
      </c>
      <c r="K2684">
        <v>6</v>
      </c>
    </row>
    <row r="2685" spans="1:12" x14ac:dyDescent="0.25">
      <c r="A2685">
        <v>76244</v>
      </c>
      <c r="B2685" s="2">
        <v>84.726669999999999</v>
      </c>
      <c r="C2685" s="3">
        <v>66071</v>
      </c>
      <c r="D2685" s="4">
        <v>19100</v>
      </c>
      <c r="E2685" t="s">
        <v>4858</v>
      </c>
      <c r="F2685" s="4" t="s">
        <v>13752</v>
      </c>
      <c r="G2685" s="5">
        <v>38226</v>
      </c>
      <c r="H2685" s="6">
        <v>0.43991000000000002</v>
      </c>
      <c r="I2685" s="7">
        <v>99.745000000000005</v>
      </c>
      <c r="J2685" s="2">
        <v>50.583300000000001</v>
      </c>
      <c r="K2685">
        <v>12</v>
      </c>
      <c r="L2685" s="2">
        <v>94.1</v>
      </c>
    </row>
    <row r="2686" spans="1:12" x14ac:dyDescent="0.25">
      <c r="A2686">
        <v>91001</v>
      </c>
      <c r="B2686" s="2">
        <v>84.711299999999994</v>
      </c>
      <c r="C2686" s="3">
        <v>37480</v>
      </c>
      <c r="D2686" s="4">
        <v>31080</v>
      </c>
      <c r="E2686" t="s">
        <v>15405</v>
      </c>
      <c r="F2686" s="4" t="s">
        <v>15368</v>
      </c>
      <c r="G2686" s="5">
        <v>26007</v>
      </c>
      <c r="H2686" s="6">
        <v>0.45901259999999999</v>
      </c>
      <c r="I2686" s="7">
        <v>96.406000000000006</v>
      </c>
      <c r="J2686" s="2">
        <v>37.131599999999999</v>
      </c>
      <c r="K2686">
        <v>38</v>
      </c>
      <c r="L2686" s="2">
        <v>34.4</v>
      </c>
    </row>
    <row r="2687" spans="1:12" x14ac:dyDescent="0.25">
      <c r="A2687">
        <v>60136</v>
      </c>
      <c r="B2687" s="2">
        <v>84.703980000000001</v>
      </c>
      <c r="C2687" s="3">
        <v>7276</v>
      </c>
      <c r="D2687" s="4">
        <v>16980</v>
      </c>
      <c r="E2687" t="s">
        <v>11531</v>
      </c>
      <c r="F2687" s="4" t="s">
        <v>11490</v>
      </c>
      <c r="G2687" s="5">
        <v>4587</v>
      </c>
      <c r="H2687" s="6">
        <v>0.4252397</v>
      </c>
      <c r="I2687" s="7">
        <v>102.21899999999999</v>
      </c>
      <c r="J2687" s="2">
        <v>49</v>
      </c>
      <c r="K2687">
        <v>1</v>
      </c>
    </row>
    <row r="2688" spans="1:12" x14ac:dyDescent="0.25">
      <c r="A2688">
        <v>63130</v>
      </c>
      <c r="B2688" s="2">
        <v>84.697909999999993</v>
      </c>
      <c r="C2688" s="3">
        <v>30773</v>
      </c>
      <c r="D2688" s="4">
        <v>41180</v>
      </c>
      <c r="E2688" t="s">
        <v>9297</v>
      </c>
      <c r="F2688" s="4" t="s">
        <v>12102</v>
      </c>
      <c r="G2688" s="5">
        <v>20763</v>
      </c>
      <c r="H2688" s="6">
        <v>0.54105859999999995</v>
      </c>
      <c r="I2688" s="7">
        <v>82.183999999999997</v>
      </c>
      <c r="J2688" s="2">
        <v>34.799999999999997</v>
      </c>
      <c r="K2688">
        <v>75</v>
      </c>
      <c r="L2688" s="2">
        <v>22.4</v>
      </c>
    </row>
    <row r="2689" spans="1:12" x14ac:dyDescent="0.25">
      <c r="A2689">
        <v>61615</v>
      </c>
      <c r="B2689" s="2">
        <v>84.689160000000001</v>
      </c>
      <c r="C2689" s="3">
        <v>22709</v>
      </c>
      <c r="D2689" s="4">
        <v>37900</v>
      </c>
      <c r="E2689" t="s">
        <v>11779</v>
      </c>
      <c r="F2689" s="4" t="s">
        <v>11490</v>
      </c>
      <c r="G2689" s="5">
        <v>15815</v>
      </c>
      <c r="H2689" s="6">
        <v>0.49348760000000003</v>
      </c>
      <c r="I2689" s="7">
        <v>90.403999999999996</v>
      </c>
      <c r="J2689" s="2">
        <v>37.846200000000003</v>
      </c>
      <c r="K2689">
        <v>13</v>
      </c>
      <c r="L2689" s="2">
        <v>38.4</v>
      </c>
    </row>
    <row r="2690" spans="1:12" x14ac:dyDescent="0.25">
      <c r="A2690">
        <v>84124</v>
      </c>
      <c r="B2690" s="2">
        <v>84.681870000000004</v>
      </c>
      <c r="C2690" s="3">
        <v>21400</v>
      </c>
      <c r="D2690" s="4">
        <v>41620</v>
      </c>
      <c r="E2690" t="s">
        <v>14892</v>
      </c>
      <c r="F2690" s="4" t="s">
        <v>14851</v>
      </c>
      <c r="G2690" s="5">
        <v>14623</v>
      </c>
      <c r="H2690" s="6">
        <v>0.49911109999999997</v>
      </c>
      <c r="I2690" s="7">
        <v>89.432000000000002</v>
      </c>
      <c r="J2690" s="2">
        <v>39.285699999999999</v>
      </c>
      <c r="K2690">
        <v>14</v>
      </c>
      <c r="L2690" s="2">
        <v>46.8</v>
      </c>
    </row>
    <row r="2691" spans="1:12" x14ac:dyDescent="0.25">
      <c r="A2691">
        <v>78757</v>
      </c>
      <c r="B2691" s="2">
        <v>84.674250000000001</v>
      </c>
      <c r="C2691" s="3">
        <v>23441</v>
      </c>
      <c r="D2691" s="4">
        <v>12420</v>
      </c>
      <c r="E2691" t="s">
        <v>3573</v>
      </c>
      <c r="F2691" s="4" t="s">
        <v>13752</v>
      </c>
      <c r="G2691" s="5">
        <v>17215</v>
      </c>
      <c r="H2691" s="6">
        <v>0.54103979999999996</v>
      </c>
      <c r="I2691" s="7">
        <v>82.171999999999997</v>
      </c>
      <c r="J2691" s="2">
        <v>35.6</v>
      </c>
      <c r="K2691">
        <v>50</v>
      </c>
      <c r="L2691" s="2">
        <v>26.4</v>
      </c>
    </row>
    <row r="2692" spans="1:12" x14ac:dyDescent="0.25">
      <c r="A2692">
        <v>73173</v>
      </c>
      <c r="B2692" s="2">
        <v>84.669899999999998</v>
      </c>
      <c r="C2692" s="3">
        <v>1593</v>
      </c>
      <c r="D2692" s="4">
        <v>36420</v>
      </c>
      <c r="E2692" t="s">
        <v>13492</v>
      </c>
      <c r="F2692" s="4" t="s">
        <v>13462</v>
      </c>
      <c r="G2692" s="5">
        <v>967</v>
      </c>
      <c r="H2692" s="6">
        <v>0.42148760000000002</v>
      </c>
      <c r="I2692" s="7">
        <v>102.82599999999999</v>
      </c>
    </row>
    <row r="2693" spans="1:12" x14ac:dyDescent="0.25">
      <c r="A2693">
        <v>80424</v>
      </c>
      <c r="B2693" s="2">
        <v>84.667959999999994</v>
      </c>
      <c r="C2693" s="3">
        <v>9545</v>
      </c>
      <c r="D2693" s="4">
        <v>14720</v>
      </c>
      <c r="E2693" t="s">
        <v>9215</v>
      </c>
      <c r="F2693" s="4" t="s">
        <v>14477</v>
      </c>
      <c r="G2693" s="5">
        <v>7131</v>
      </c>
      <c r="H2693" s="6">
        <v>0.52054409999999995</v>
      </c>
      <c r="I2693" s="7">
        <v>85.694000000000003</v>
      </c>
      <c r="J2693" s="2">
        <v>51.5</v>
      </c>
      <c r="K2693">
        <v>2</v>
      </c>
    </row>
    <row r="2694" spans="1:12" x14ac:dyDescent="0.25">
      <c r="A2694">
        <v>55437</v>
      </c>
      <c r="B2694" s="2">
        <v>84.66301</v>
      </c>
      <c r="C2694" s="3">
        <v>17784</v>
      </c>
      <c r="D2694" s="4">
        <v>33460</v>
      </c>
      <c r="E2694" t="s">
        <v>10500</v>
      </c>
      <c r="F2694" s="4" t="s">
        <v>10428</v>
      </c>
      <c r="G2694" s="5">
        <v>13541</v>
      </c>
      <c r="H2694" s="6">
        <v>0.49800620000000001</v>
      </c>
      <c r="I2694" s="7">
        <v>89.558999999999997</v>
      </c>
      <c r="J2694" s="2">
        <v>35</v>
      </c>
      <c r="K2694">
        <v>15</v>
      </c>
      <c r="L2694" s="2">
        <v>23.3</v>
      </c>
    </row>
    <row r="2695" spans="1:12" x14ac:dyDescent="0.25">
      <c r="A2695">
        <v>11972</v>
      </c>
      <c r="B2695" s="2">
        <v>84.659580000000005</v>
      </c>
      <c r="C2695" s="3">
        <v>1294</v>
      </c>
      <c r="D2695" s="4">
        <v>35620</v>
      </c>
      <c r="E2695" t="s">
        <v>2068</v>
      </c>
      <c r="F2695" s="4" t="s">
        <v>1280</v>
      </c>
      <c r="G2695" s="5">
        <v>842</v>
      </c>
      <c r="H2695" s="6">
        <v>0.3890866</v>
      </c>
      <c r="I2695" s="7">
        <v>108.375</v>
      </c>
    </row>
    <row r="2696" spans="1:12" x14ac:dyDescent="0.25">
      <c r="A2696">
        <v>80447</v>
      </c>
      <c r="B2696" s="2">
        <v>84.659019999999998</v>
      </c>
      <c r="C2696" s="3">
        <v>1674</v>
      </c>
      <c r="E2696" t="s">
        <v>14491</v>
      </c>
      <c r="F2696" s="4" t="s">
        <v>14477</v>
      </c>
      <c r="G2696" s="5">
        <v>1476</v>
      </c>
      <c r="H2696" s="6">
        <v>0.5619499</v>
      </c>
      <c r="I2696" s="7">
        <v>78.5</v>
      </c>
    </row>
    <row r="2697" spans="1:12" x14ac:dyDescent="0.25">
      <c r="A2697">
        <v>6335</v>
      </c>
      <c r="B2697" s="2">
        <v>84.657550000000001</v>
      </c>
      <c r="C2697" s="3">
        <v>6787</v>
      </c>
      <c r="D2697" s="4">
        <v>35980</v>
      </c>
      <c r="E2697" t="s">
        <v>1262</v>
      </c>
      <c r="F2697" s="4" t="s">
        <v>1198</v>
      </c>
      <c r="G2697" s="5">
        <v>4690</v>
      </c>
      <c r="H2697" s="6">
        <v>0.44382860000000002</v>
      </c>
      <c r="I2697" s="7">
        <v>98.894000000000005</v>
      </c>
      <c r="J2697" s="2">
        <v>51.714300000000001</v>
      </c>
      <c r="K2697">
        <v>7</v>
      </c>
    </row>
    <row r="2698" spans="1:12" x14ac:dyDescent="0.25">
      <c r="A2698">
        <v>8628</v>
      </c>
      <c r="B2698" s="2">
        <v>84.654640000000001</v>
      </c>
      <c r="C2698" s="3">
        <v>9361</v>
      </c>
      <c r="D2698" s="4">
        <v>45940</v>
      </c>
      <c r="E2698" t="s">
        <v>1720</v>
      </c>
      <c r="F2698" s="4" t="s">
        <v>1341</v>
      </c>
      <c r="G2698" s="5">
        <v>7442</v>
      </c>
      <c r="H2698" s="6">
        <v>0.42630659999999998</v>
      </c>
      <c r="I2698" s="7">
        <v>101.91800000000001</v>
      </c>
      <c r="J2698" s="2">
        <v>38.1</v>
      </c>
      <c r="K2698">
        <v>10</v>
      </c>
      <c r="L2698" s="2">
        <v>40.1</v>
      </c>
    </row>
    <row r="2699" spans="1:12" x14ac:dyDescent="0.25">
      <c r="A2699">
        <v>92646</v>
      </c>
      <c r="B2699" s="2">
        <v>84.643280000000004</v>
      </c>
      <c r="C2699" s="3">
        <v>55505</v>
      </c>
      <c r="D2699" s="4">
        <v>31080</v>
      </c>
      <c r="E2699" t="s">
        <v>15583</v>
      </c>
      <c r="F2699" s="4" t="s">
        <v>15368</v>
      </c>
      <c r="G2699" s="5">
        <v>40009</v>
      </c>
      <c r="H2699" s="6">
        <v>0.41794550000000003</v>
      </c>
      <c r="I2699" s="7">
        <v>103.355</v>
      </c>
      <c r="J2699" s="2">
        <v>37.25</v>
      </c>
      <c r="K2699">
        <v>24</v>
      </c>
      <c r="L2699" s="2">
        <v>35.1</v>
      </c>
    </row>
    <row r="2700" spans="1:12" x14ac:dyDescent="0.25">
      <c r="A2700">
        <v>3842</v>
      </c>
      <c r="B2700" s="2">
        <v>84.631029999999996</v>
      </c>
      <c r="C2700" s="3">
        <v>14998</v>
      </c>
      <c r="D2700" s="4">
        <v>14460</v>
      </c>
      <c r="E2700" t="s">
        <v>668</v>
      </c>
      <c r="F2700" s="4" t="s">
        <v>520</v>
      </c>
      <c r="G2700" s="5">
        <v>11130</v>
      </c>
      <c r="H2700" s="6">
        <v>0.47138619999999998</v>
      </c>
      <c r="I2700" s="7">
        <v>94.090999999999994</v>
      </c>
      <c r="J2700" s="2">
        <v>46.714300000000001</v>
      </c>
      <c r="K2700">
        <v>7</v>
      </c>
    </row>
    <row r="2701" spans="1:12" x14ac:dyDescent="0.25">
      <c r="A2701">
        <v>8340</v>
      </c>
      <c r="B2701" s="2">
        <v>84.628240000000005</v>
      </c>
      <c r="C2701" s="3">
        <v>731</v>
      </c>
      <c r="D2701" s="4">
        <v>12100</v>
      </c>
      <c r="E2701" t="s">
        <v>1686</v>
      </c>
      <c r="F2701" s="4" t="s">
        <v>1341</v>
      </c>
      <c r="G2701" s="5">
        <v>565</v>
      </c>
      <c r="H2701" s="6">
        <v>0.36749120000000002</v>
      </c>
      <c r="I2701" s="7">
        <v>111.95699999999999</v>
      </c>
    </row>
    <row r="2702" spans="1:12" x14ac:dyDescent="0.25">
      <c r="A2702">
        <v>48840</v>
      </c>
      <c r="B2702" s="2">
        <v>84.62594</v>
      </c>
      <c r="C2702" s="3">
        <v>13307</v>
      </c>
      <c r="D2702" s="4">
        <v>29620</v>
      </c>
      <c r="E2702" t="s">
        <v>9282</v>
      </c>
      <c r="F2702" s="4" t="s">
        <v>9106</v>
      </c>
      <c r="G2702" s="5">
        <v>9090</v>
      </c>
      <c r="H2702" s="6">
        <v>0.50792079999999995</v>
      </c>
      <c r="I2702" s="7">
        <v>87.679000000000002</v>
      </c>
      <c r="J2702" s="2">
        <v>37.583300000000001</v>
      </c>
      <c r="K2702">
        <v>12</v>
      </c>
      <c r="L2702" s="2">
        <v>36.9</v>
      </c>
    </row>
    <row r="2703" spans="1:12" x14ac:dyDescent="0.25">
      <c r="A2703">
        <v>20181</v>
      </c>
      <c r="B2703" s="2">
        <v>84.622510000000005</v>
      </c>
      <c r="C2703" s="3">
        <v>7843</v>
      </c>
      <c r="D2703" s="4">
        <v>47900</v>
      </c>
      <c r="E2703" t="s">
        <v>4355</v>
      </c>
      <c r="F2703" s="4" t="s">
        <v>4335</v>
      </c>
      <c r="G2703" s="5">
        <v>5214</v>
      </c>
      <c r="H2703" s="6">
        <v>0.31990790000000002</v>
      </c>
      <c r="I2703" s="7">
        <v>120.125</v>
      </c>
      <c r="J2703" s="2">
        <v>53.333300000000001</v>
      </c>
      <c r="K2703">
        <v>3</v>
      </c>
    </row>
    <row r="2704" spans="1:12" x14ac:dyDescent="0.25">
      <c r="A2704">
        <v>1258</v>
      </c>
      <c r="B2704" s="2">
        <v>84.621200000000002</v>
      </c>
      <c r="C2704" s="3">
        <v>333</v>
      </c>
      <c r="D2704" s="4">
        <v>38340</v>
      </c>
      <c r="E2704" t="s">
        <v>103</v>
      </c>
      <c r="F2704" s="4" t="s">
        <v>21</v>
      </c>
      <c r="G2704" s="5">
        <v>310</v>
      </c>
      <c r="H2704" s="6">
        <v>0.45806449999999999</v>
      </c>
      <c r="I2704" s="7">
        <v>96.25</v>
      </c>
    </row>
    <row r="2705" spans="1:12" x14ac:dyDescent="0.25">
      <c r="A2705">
        <v>33486</v>
      </c>
      <c r="B2705" s="2">
        <v>84.617180000000005</v>
      </c>
      <c r="C2705" s="3">
        <v>23194</v>
      </c>
      <c r="D2705" s="4">
        <v>33100</v>
      </c>
      <c r="E2705" t="s">
        <v>6883</v>
      </c>
      <c r="F2705" s="4" t="s">
        <v>6689</v>
      </c>
      <c r="G2705" s="5">
        <v>16466</v>
      </c>
      <c r="H2705" s="6">
        <v>0.48557719999999999</v>
      </c>
      <c r="I2705" s="7">
        <v>91.465999999999994</v>
      </c>
      <c r="J2705" s="2">
        <v>38</v>
      </c>
      <c r="K2705">
        <v>5</v>
      </c>
    </row>
    <row r="2706" spans="1:12" x14ac:dyDescent="0.25">
      <c r="A2706">
        <v>2852</v>
      </c>
      <c r="B2706" s="2">
        <v>84.609489999999994</v>
      </c>
      <c r="C2706" s="3">
        <v>22486</v>
      </c>
      <c r="D2706" s="4">
        <v>39300</v>
      </c>
      <c r="E2706" t="s">
        <v>491</v>
      </c>
      <c r="F2706" s="4" t="s">
        <v>466</v>
      </c>
      <c r="G2706" s="5">
        <v>15645</v>
      </c>
      <c r="H2706" s="6">
        <v>0.46280199999999999</v>
      </c>
      <c r="I2706" s="7">
        <v>95.397999999999996</v>
      </c>
      <c r="J2706" s="2">
        <v>37</v>
      </c>
      <c r="K2706">
        <v>20</v>
      </c>
      <c r="L2706" s="2">
        <v>33.4</v>
      </c>
    </row>
    <row r="2707" spans="1:12" x14ac:dyDescent="0.25">
      <c r="A2707">
        <v>43902</v>
      </c>
      <c r="B2707" s="2">
        <v>84.605699999999999</v>
      </c>
      <c r="C2707" s="3">
        <v>174</v>
      </c>
      <c r="D2707" s="4">
        <v>48540</v>
      </c>
      <c r="E2707" t="s">
        <v>8461</v>
      </c>
      <c r="F2707" s="4" t="s">
        <v>8295</v>
      </c>
      <c r="G2707" s="5">
        <v>168</v>
      </c>
      <c r="H2707" s="6">
        <v>0.74556210000000001</v>
      </c>
      <c r="I2707" s="7">
        <v>46.509</v>
      </c>
      <c r="J2707" s="2">
        <v>46</v>
      </c>
      <c r="K2707">
        <v>1</v>
      </c>
    </row>
    <row r="2708" spans="1:12" x14ac:dyDescent="0.25">
      <c r="A2708">
        <v>4074</v>
      </c>
      <c r="B2708" s="2">
        <v>84.60239</v>
      </c>
      <c r="C2708" s="3">
        <v>19096</v>
      </c>
      <c r="D2708" s="4">
        <v>38860</v>
      </c>
      <c r="E2708" t="s">
        <v>749</v>
      </c>
      <c r="F2708" s="4" t="s">
        <v>701</v>
      </c>
      <c r="G2708" s="5">
        <v>13626</v>
      </c>
      <c r="H2708" s="6">
        <v>0.46315869999999998</v>
      </c>
      <c r="I2708" s="7">
        <v>95.298000000000002</v>
      </c>
      <c r="J2708" s="2">
        <v>41.882399999999997</v>
      </c>
      <c r="K2708">
        <v>17</v>
      </c>
      <c r="L2708" s="2">
        <v>61.4</v>
      </c>
    </row>
    <row r="2709" spans="1:12" x14ac:dyDescent="0.25">
      <c r="A2709">
        <v>6850</v>
      </c>
      <c r="B2709" s="2">
        <v>84.595650000000006</v>
      </c>
      <c r="C2709" s="3">
        <v>19632</v>
      </c>
      <c r="D2709" s="4">
        <v>14860</v>
      </c>
      <c r="E2709" t="s">
        <v>1336</v>
      </c>
      <c r="F2709" s="4" t="s">
        <v>1198</v>
      </c>
      <c r="G2709" s="5">
        <v>14564</v>
      </c>
      <c r="H2709" s="6">
        <v>0.4647442</v>
      </c>
      <c r="I2709" s="7">
        <v>94.989000000000004</v>
      </c>
      <c r="J2709" s="2">
        <v>37.533299999999997</v>
      </c>
      <c r="K2709">
        <v>15</v>
      </c>
      <c r="L2709" s="2">
        <v>36.799999999999997</v>
      </c>
    </row>
    <row r="2710" spans="1:12" x14ac:dyDescent="0.25">
      <c r="A2710">
        <v>60005</v>
      </c>
      <c r="B2710" s="2">
        <v>84.586920000000006</v>
      </c>
      <c r="C2710" s="3">
        <v>30461</v>
      </c>
      <c r="D2710" s="4">
        <v>16980</v>
      </c>
      <c r="E2710" t="s">
        <v>11491</v>
      </c>
      <c r="F2710" s="4" t="s">
        <v>11490</v>
      </c>
      <c r="G2710" s="5">
        <v>21892</v>
      </c>
      <c r="H2710" s="6">
        <v>0.4869136</v>
      </c>
      <c r="I2710" s="7">
        <v>91.155000000000001</v>
      </c>
      <c r="J2710" s="2">
        <v>39.173900000000003</v>
      </c>
      <c r="K2710">
        <v>23</v>
      </c>
      <c r="L2710" s="2">
        <v>46.1</v>
      </c>
    </row>
    <row r="2711" spans="1:12" x14ac:dyDescent="0.25">
      <c r="A2711">
        <v>12518</v>
      </c>
      <c r="B2711" s="2">
        <v>84.580719999999999</v>
      </c>
      <c r="C2711" s="3">
        <v>5888</v>
      </c>
      <c r="D2711" s="4">
        <v>35620</v>
      </c>
      <c r="E2711" t="s">
        <v>2261</v>
      </c>
      <c r="F2711" s="4" t="s">
        <v>1280</v>
      </c>
      <c r="G2711" s="5">
        <v>4038</v>
      </c>
      <c r="H2711" s="6">
        <v>0.41852400000000001</v>
      </c>
      <c r="I2711" s="7">
        <v>102.965</v>
      </c>
      <c r="J2711" s="2">
        <v>46.857100000000003</v>
      </c>
      <c r="K2711">
        <v>7</v>
      </c>
    </row>
    <row r="2712" spans="1:12" x14ac:dyDescent="0.25">
      <c r="A2712">
        <v>11552</v>
      </c>
      <c r="B2712" s="2">
        <v>84.576040000000006</v>
      </c>
      <c r="C2712" s="3">
        <v>22948</v>
      </c>
      <c r="D2712" s="4">
        <v>35620</v>
      </c>
      <c r="E2712" t="s">
        <v>1943</v>
      </c>
      <c r="F2712" s="4" t="s">
        <v>1280</v>
      </c>
      <c r="G2712" s="5">
        <v>15489</v>
      </c>
      <c r="H2712" s="6">
        <v>0.37510490000000002</v>
      </c>
      <c r="I2712" s="7">
        <v>110.467</v>
      </c>
      <c r="J2712" s="2">
        <v>41.428600000000003</v>
      </c>
      <c r="K2712">
        <v>7</v>
      </c>
    </row>
    <row r="2713" spans="1:12" x14ac:dyDescent="0.25">
      <c r="A2713">
        <v>8742</v>
      </c>
      <c r="B2713" s="2">
        <v>84.568250000000006</v>
      </c>
      <c r="C2713" s="3">
        <v>24329</v>
      </c>
      <c r="D2713" s="4">
        <v>35620</v>
      </c>
      <c r="E2713" t="s">
        <v>1738</v>
      </c>
      <c r="F2713" s="4" t="s">
        <v>1341</v>
      </c>
      <c r="G2713" s="5">
        <v>17091</v>
      </c>
      <c r="H2713" s="6">
        <v>0.41147909999999999</v>
      </c>
      <c r="I2713" s="7">
        <v>104.17700000000001</v>
      </c>
      <c r="J2713" s="2">
        <v>37.4</v>
      </c>
      <c r="K2713">
        <v>5</v>
      </c>
    </row>
    <row r="2714" spans="1:12" x14ac:dyDescent="0.25">
      <c r="A2714">
        <v>52314</v>
      </c>
      <c r="B2714" s="2">
        <v>84.563379999999995</v>
      </c>
      <c r="C2714" s="3">
        <v>6041</v>
      </c>
      <c r="D2714" s="4">
        <v>16300</v>
      </c>
      <c r="E2714" t="s">
        <v>807</v>
      </c>
      <c r="F2714" s="4" t="s">
        <v>9593</v>
      </c>
      <c r="G2714" s="5">
        <v>3232</v>
      </c>
      <c r="H2714" s="6">
        <v>0.5111386</v>
      </c>
      <c r="I2714" s="7">
        <v>86.923000000000002</v>
      </c>
      <c r="J2714" s="2">
        <v>43</v>
      </c>
      <c r="K2714">
        <v>8</v>
      </c>
    </row>
    <row r="2715" spans="1:12" x14ac:dyDescent="0.25">
      <c r="A2715">
        <v>19428</v>
      </c>
      <c r="B2715" s="2">
        <v>84.55968</v>
      </c>
      <c r="C2715" s="3">
        <v>16243</v>
      </c>
      <c r="D2715" s="4">
        <v>37980</v>
      </c>
      <c r="E2715" t="s">
        <v>4256</v>
      </c>
      <c r="F2715" s="4" t="s">
        <v>3003</v>
      </c>
      <c r="G2715" s="5">
        <v>12187</v>
      </c>
      <c r="H2715" s="6">
        <v>0.50877910000000004</v>
      </c>
      <c r="I2715" s="7">
        <v>87.328999999999994</v>
      </c>
      <c r="J2715" s="2">
        <v>29.4</v>
      </c>
      <c r="K2715">
        <v>5</v>
      </c>
    </row>
    <row r="2716" spans="1:12" x14ac:dyDescent="0.25">
      <c r="A2716">
        <v>55124</v>
      </c>
      <c r="B2716" s="2">
        <v>84.548739999999995</v>
      </c>
      <c r="C2716" s="3">
        <v>49910</v>
      </c>
      <c r="D2716" s="4">
        <v>33460</v>
      </c>
      <c r="E2716" t="s">
        <v>5025</v>
      </c>
      <c r="F2716" s="4" t="s">
        <v>10428</v>
      </c>
      <c r="G2716" s="5">
        <v>33616</v>
      </c>
      <c r="H2716" s="6">
        <v>0.44383630000000002</v>
      </c>
      <c r="I2716" s="7">
        <v>98.531999999999996</v>
      </c>
      <c r="J2716" s="2">
        <v>38.688899999999997</v>
      </c>
      <c r="K2716">
        <v>45</v>
      </c>
      <c r="L2716" s="2">
        <v>43.4</v>
      </c>
    </row>
    <row r="2717" spans="1:12" x14ac:dyDescent="0.25">
      <c r="A2717">
        <v>66013</v>
      </c>
      <c r="B2717" s="2">
        <v>84.540329999999997</v>
      </c>
      <c r="C2717" s="3">
        <v>2318</v>
      </c>
      <c r="D2717" s="4">
        <v>28140</v>
      </c>
      <c r="E2717" t="s">
        <v>8609</v>
      </c>
      <c r="F2717" s="4" t="s">
        <v>12494</v>
      </c>
      <c r="G2717" s="5">
        <v>1509</v>
      </c>
      <c r="H2717" s="6">
        <v>0.40198669999999997</v>
      </c>
      <c r="I2717" s="7">
        <v>105.758</v>
      </c>
      <c r="J2717" s="2">
        <v>46</v>
      </c>
      <c r="K2717">
        <v>4</v>
      </c>
    </row>
    <row r="2718" spans="1:12" x14ac:dyDescent="0.25">
      <c r="A2718">
        <v>6078</v>
      </c>
      <c r="B2718" s="2">
        <v>84.537880000000001</v>
      </c>
      <c r="C2718" s="3">
        <v>12550</v>
      </c>
      <c r="D2718" s="4">
        <v>25540</v>
      </c>
      <c r="E2718" t="s">
        <v>1220</v>
      </c>
      <c r="F2718" s="4" t="s">
        <v>1198</v>
      </c>
      <c r="G2718" s="5">
        <v>8708</v>
      </c>
      <c r="H2718" s="6">
        <v>0.37517230000000001</v>
      </c>
      <c r="I2718" s="7">
        <v>110.357</v>
      </c>
      <c r="J2718" s="2">
        <v>44.4</v>
      </c>
      <c r="K2718">
        <v>5</v>
      </c>
    </row>
    <row r="2719" spans="1:12" x14ac:dyDescent="0.25">
      <c r="A2719">
        <v>80454</v>
      </c>
      <c r="B2719" s="2">
        <v>84.535600000000002</v>
      </c>
      <c r="C2719" s="3">
        <v>1123</v>
      </c>
      <c r="D2719" s="4">
        <v>19740</v>
      </c>
      <c r="E2719" t="s">
        <v>14496</v>
      </c>
      <c r="F2719" s="4" t="s">
        <v>14477</v>
      </c>
      <c r="G2719" s="5">
        <v>823</v>
      </c>
      <c r="H2719" s="6">
        <v>0.44471450000000001</v>
      </c>
      <c r="I2719" s="7">
        <v>98.295000000000002</v>
      </c>
    </row>
    <row r="2720" spans="1:12" x14ac:dyDescent="0.25">
      <c r="A2720">
        <v>19311</v>
      </c>
      <c r="B2720" s="2">
        <v>84.534030000000001</v>
      </c>
      <c r="C2720" s="3">
        <v>9468</v>
      </c>
      <c r="D2720" s="4">
        <v>37980</v>
      </c>
      <c r="E2720" t="s">
        <v>4230</v>
      </c>
      <c r="F2720" s="4" t="s">
        <v>3003</v>
      </c>
      <c r="G2720" s="5">
        <v>5757</v>
      </c>
      <c r="H2720" s="6">
        <v>0.42115320000000001</v>
      </c>
      <c r="I2720" s="7">
        <v>102.364</v>
      </c>
      <c r="J2720" s="2">
        <v>39.4</v>
      </c>
      <c r="K2720">
        <v>5</v>
      </c>
    </row>
    <row r="2721" spans="1:12" x14ac:dyDescent="0.25">
      <c r="A2721">
        <v>77095</v>
      </c>
      <c r="B2721" s="2">
        <v>84.522130000000004</v>
      </c>
      <c r="C2721" s="3">
        <v>69927</v>
      </c>
      <c r="D2721" s="4">
        <v>26420</v>
      </c>
      <c r="E2721" t="s">
        <v>3103</v>
      </c>
      <c r="F2721" s="4" t="s">
        <v>13752</v>
      </c>
      <c r="G2721" s="5">
        <v>43944</v>
      </c>
      <c r="H2721" s="6">
        <v>0.4174176</v>
      </c>
      <c r="I2721" s="7">
        <v>102.977</v>
      </c>
      <c r="J2721" s="2">
        <v>37.157899999999998</v>
      </c>
      <c r="K2721">
        <v>19</v>
      </c>
      <c r="L2721" s="2">
        <v>34.5</v>
      </c>
    </row>
    <row r="2722" spans="1:12" x14ac:dyDescent="0.25">
      <c r="A2722">
        <v>2563</v>
      </c>
      <c r="B2722" s="2">
        <v>84.509889999999999</v>
      </c>
      <c r="C2722" s="3">
        <v>9972</v>
      </c>
      <c r="D2722" s="4">
        <v>12700</v>
      </c>
      <c r="E2722" t="s">
        <v>397</v>
      </c>
      <c r="F2722" s="4" t="s">
        <v>21</v>
      </c>
      <c r="G2722" s="5">
        <v>7205</v>
      </c>
      <c r="H2722" s="6">
        <v>0.42422979999999999</v>
      </c>
      <c r="I2722" s="7">
        <v>101.77500000000001</v>
      </c>
      <c r="J2722" s="2">
        <v>44.428600000000003</v>
      </c>
      <c r="K2722">
        <v>7</v>
      </c>
    </row>
    <row r="2723" spans="1:12" x14ac:dyDescent="0.25">
      <c r="A2723">
        <v>66850</v>
      </c>
      <c r="B2723" s="2">
        <v>84.508129999999994</v>
      </c>
      <c r="C2723" s="3">
        <v>119</v>
      </c>
      <c r="E2723" t="s">
        <v>12570</v>
      </c>
      <c r="F2723" s="4" t="s">
        <v>12494</v>
      </c>
      <c r="G2723" s="5">
        <v>112</v>
      </c>
      <c r="H2723" s="6">
        <v>0.45132739999999999</v>
      </c>
      <c r="I2723" s="7">
        <v>97.082999999999998</v>
      </c>
    </row>
    <row r="2724" spans="1:12" x14ac:dyDescent="0.25">
      <c r="A2724">
        <v>41091</v>
      </c>
      <c r="B2724" s="2">
        <v>84.505520000000004</v>
      </c>
      <c r="C2724" s="3">
        <v>17423</v>
      </c>
      <c r="D2724" s="4">
        <v>17140</v>
      </c>
      <c r="E2724" t="s">
        <v>697</v>
      </c>
      <c r="F2724" s="4" t="s">
        <v>7883</v>
      </c>
      <c r="G2724" s="5">
        <v>10815</v>
      </c>
      <c r="H2724" s="6">
        <v>0.44221519999999997</v>
      </c>
      <c r="I2724" s="7">
        <v>98.649000000000001</v>
      </c>
      <c r="J2724" s="2">
        <v>36</v>
      </c>
      <c r="K2724">
        <v>1</v>
      </c>
    </row>
    <row r="2725" spans="1:12" x14ac:dyDescent="0.25">
      <c r="A2725">
        <v>3254</v>
      </c>
      <c r="B2725" s="2">
        <v>84.502139999999997</v>
      </c>
      <c r="C2725" s="3">
        <v>4052</v>
      </c>
      <c r="E2725" t="s">
        <v>565</v>
      </c>
      <c r="F2725" s="4" t="s">
        <v>520</v>
      </c>
      <c r="G2725" s="5">
        <v>3292</v>
      </c>
      <c r="H2725" s="6">
        <v>0.45504250000000002</v>
      </c>
      <c r="I2725" s="7">
        <v>96.429000000000002</v>
      </c>
      <c r="J2725" s="2">
        <v>33</v>
      </c>
      <c r="K2725">
        <v>2</v>
      </c>
    </row>
    <row r="2726" spans="1:12" x14ac:dyDescent="0.25">
      <c r="A2726">
        <v>2062</v>
      </c>
      <c r="B2726" s="2">
        <v>84.496409999999997</v>
      </c>
      <c r="C2726" s="3">
        <v>28843</v>
      </c>
      <c r="D2726" s="4">
        <v>14460</v>
      </c>
      <c r="E2726" t="s">
        <v>303</v>
      </c>
      <c r="F2726" s="4" t="s">
        <v>21</v>
      </c>
      <c r="G2726" s="5">
        <v>20652</v>
      </c>
      <c r="H2726" s="6">
        <v>0.4289173</v>
      </c>
      <c r="I2726" s="7">
        <v>100.901</v>
      </c>
      <c r="J2726" s="2">
        <v>34.181800000000003</v>
      </c>
      <c r="K2726">
        <v>22</v>
      </c>
      <c r="L2726" s="2">
        <v>19.100000000000001</v>
      </c>
    </row>
    <row r="2727" spans="1:12" x14ac:dyDescent="0.25">
      <c r="A2727">
        <v>1915</v>
      </c>
      <c r="B2727" s="2">
        <v>84.484849999999994</v>
      </c>
      <c r="C2727" s="3">
        <v>40369</v>
      </c>
      <c r="D2727" s="4">
        <v>14460</v>
      </c>
      <c r="E2727" t="s">
        <v>264</v>
      </c>
      <c r="F2727" s="4" t="s">
        <v>21</v>
      </c>
      <c r="G2727" s="5">
        <v>27701</v>
      </c>
      <c r="H2727" s="6">
        <v>0.45424350000000002</v>
      </c>
      <c r="I2727" s="7">
        <v>96.513999999999996</v>
      </c>
      <c r="J2727" s="2">
        <v>41.12</v>
      </c>
      <c r="K2727">
        <v>25</v>
      </c>
      <c r="L2727" s="2">
        <v>57.4</v>
      </c>
    </row>
    <row r="2728" spans="1:12" x14ac:dyDescent="0.25">
      <c r="A2728">
        <v>55372</v>
      </c>
      <c r="B2728" s="2">
        <v>84.473320000000001</v>
      </c>
      <c r="C2728" s="3">
        <v>31003</v>
      </c>
      <c r="D2728" s="4">
        <v>33460</v>
      </c>
      <c r="E2728" t="s">
        <v>10493</v>
      </c>
      <c r="F2728" s="4" t="s">
        <v>10428</v>
      </c>
      <c r="G2728" s="5">
        <v>20447</v>
      </c>
      <c r="H2728" s="6">
        <v>0.40925319999999998</v>
      </c>
      <c r="I2728" s="7">
        <v>104.285</v>
      </c>
      <c r="J2728" s="2">
        <v>45.583300000000001</v>
      </c>
      <c r="K2728">
        <v>12</v>
      </c>
      <c r="L2728" s="2">
        <v>79</v>
      </c>
    </row>
    <row r="2729" spans="1:12" x14ac:dyDescent="0.25">
      <c r="A2729">
        <v>80470</v>
      </c>
      <c r="B2729" s="2">
        <v>84.467749999999995</v>
      </c>
      <c r="C2729" s="3">
        <v>3551</v>
      </c>
      <c r="D2729" s="4">
        <v>19740</v>
      </c>
      <c r="E2729" t="s">
        <v>14501</v>
      </c>
      <c r="F2729" s="4" t="s">
        <v>14477</v>
      </c>
      <c r="G2729" s="5">
        <v>2825</v>
      </c>
      <c r="H2729" s="6">
        <v>0.42407080000000003</v>
      </c>
      <c r="I2729" s="7">
        <v>101.691</v>
      </c>
      <c r="J2729" s="2">
        <v>53.5</v>
      </c>
      <c r="K2729">
        <v>4</v>
      </c>
    </row>
    <row r="2730" spans="1:12" x14ac:dyDescent="0.25">
      <c r="A2730">
        <v>70817</v>
      </c>
      <c r="B2730" s="2">
        <v>84.46181</v>
      </c>
      <c r="C2730" s="3">
        <v>32441</v>
      </c>
      <c r="D2730" s="4">
        <v>12940</v>
      </c>
      <c r="E2730" t="s">
        <v>13089</v>
      </c>
      <c r="F2730" s="4" t="s">
        <v>12927</v>
      </c>
      <c r="G2730" s="5">
        <v>21983</v>
      </c>
      <c r="H2730" s="6">
        <v>0.4518741</v>
      </c>
      <c r="I2730" s="7">
        <v>96.861999999999995</v>
      </c>
      <c r="J2730" s="2">
        <v>41.375</v>
      </c>
      <c r="K2730">
        <v>16</v>
      </c>
      <c r="L2730" s="2">
        <v>58.6</v>
      </c>
    </row>
    <row r="2731" spans="1:12" x14ac:dyDescent="0.25">
      <c r="A2731">
        <v>75218</v>
      </c>
      <c r="B2731" s="2">
        <v>84.452439999999996</v>
      </c>
      <c r="C2731" s="3">
        <v>23152</v>
      </c>
      <c r="D2731" s="4">
        <v>19100</v>
      </c>
      <c r="E2731" t="s">
        <v>4091</v>
      </c>
      <c r="F2731" s="4" t="s">
        <v>13752</v>
      </c>
      <c r="G2731" s="5">
        <v>17195</v>
      </c>
      <c r="H2731" s="6">
        <v>0.4840661</v>
      </c>
      <c r="I2731" s="7">
        <v>91.225999999999999</v>
      </c>
      <c r="J2731" s="2">
        <v>38.5</v>
      </c>
      <c r="K2731">
        <v>38</v>
      </c>
      <c r="L2731" s="2">
        <v>42.3</v>
      </c>
    </row>
    <row r="2732" spans="1:12" x14ac:dyDescent="0.25">
      <c r="A2732">
        <v>55047</v>
      </c>
      <c r="B2732" s="2">
        <v>84.447850000000003</v>
      </c>
      <c r="C2732" s="3">
        <v>2749</v>
      </c>
      <c r="D2732" s="4">
        <v>33460</v>
      </c>
      <c r="E2732" t="s">
        <v>10447</v>
      </c>
      <c r="F2732" s="4" t="s">
        <v>10428</v>
      </c>
      <c r="G2732" s="5">
        <v>1998</v>
      </c>
      <c r="H2732" s="6">
        <v>0.41441440000000002</v>
      </c>
      <c r="I2732" s="7">
        <v>103.25</v>
      </c>
      <c r="J2732" s="2">
        <v>45.5</v>
      </c>
      <c r="K2732">
        <v>2</v>
      </c>
    </row>
    <row r="2733" spans="1:12" x14ac:dyDescent="0.25">
      <c r="A2733">
        <v>76051</v>
      </c>
      <c r="B2733" s="2">
        <v>84.439490000000006</v>
      </c>
      <c r="C2733" s="3">
        <v>48523</v>
      </c>
      <c r="D2733" s="4">
        <v>19100</v>
      </c>
      <c r="E2733" t="s">
        <v>13261</v>
      </c>
      <c r="F2733" s="4" t="s">
        <v>13752</v>
      </c>
      <c r="G2733" s="5">
        <v>32874</v>
      </c>
      <c r="H2733" s="6">
        <v>0.45525339999999997</v>
      </c>
      <c r="I2733" s="7">
        <v>96.162999999999997</v>
      </c>
      <c r="J2733" s="2">
        <v>35.2667</v>
      </c>
      <c r="K2733">
        <v>30</v>
      </c>
      <c r="L2733" s="2">
        <v>24.9</v>
      </c>
    </row>
    <row r="2734" spans="1:12" x14ac:dyDescent="0.25">
      <c r="A2734">
        <v>83716</v>
      </c>
      <c r="B2734" s="2">
        <v>84.429190000000006</v>
      </c>
      <c r="C2734" s="3">
        <v>15753</v>
      </c>
      <c r="D2734" s="4">
        <v>14260</v>
      </c>
      <c r="E2734" t="s">
        <v>14819</v>
      </c>
      <c r="F2734" s="4" t="s">
        <v>14725</v>
      </c>
      <c r="G2734" s="5">
        <v>10184</v>
      </c>
      <c r="H2734" s="6">
        <v>0.47859390000000002</v>
      </c>
      <c r="I2734" s="7">
        <v>92.120999999999995</v>
      </c>
      <c r="J2734" s="2">
        <v>41.75</v>
      </c>
      <c r="K2734">
        <v>8</v>
      </c>
    </row>
    <row r="2735" spans="1:12" x14ac:dyDescent="0.25">
      <c r="A2735">
        <v>43235</v>
      </c>
      <c r="B2735" s="2">
        <v>84.41968</v>
      </c>
      <c r="C2735" s="3">
        <v>41492</v>
      </c>
      <c r="D2735" s="4">
        <v>18140</v>
      </c>
      <c r="E2735" t="s">
        <v>1585</v>
      </c>
      <c r="F2735" s="4" t="s">
        <v>8295</v>
      </c>
      <c r="G2735" s="5">
        <v>29601</v>
      </c>
      <c r="H2735" s="6">
        <v>0.52118100000000001</v>
      </c>
      <c r="I2735" s="7">
        <v>84.760999999999996</v>
      </c>
      <c r="J2735" s="2">
        <v>34.741900000000001</v>
      </c>
      <c r="K2735">
        <v>31</v>
      </c>
      <c r="L2735" s="2">
        <v>22.1</v>
      </c>
    </row>
    <row r="2736" spans="1:12" x14ac:dyDescent="0.25">
      <c r="A2736">
        <v>60467</v>
      </c>
      <c r="B2736" s="2">
        <v>84.408090000000001</v>
      </c>
      <c r="C2736" s="3">
        <v>27313</v>
      </c>
      <c r="D2736" s="4">
        <v>16980</v>
      </c>
      <c r="E2736" t="s">
        <v>11586</v>
      </c>
      <c r="F2736" s="4" t="s">
        <v>11490</v>
      </c>
      <c r="G2736" s="5">
        <v>18840</v>
      </c>
      <c r="H2736" s="6">
        <v>0.41563610000000001</v>
      </c>
      <c r="I2736" s="7">
        <v>102.994</v>
      </c>
      <c r="J2736" s="2">
        <v>31.333300000000001</v>
      </c>
      <c r="K2736">
        <v>6</v>
      </c>
    </row>
    <row r="2737" spans="1:12" x14ac:dyDescent="0.25">
      <c r="A2737">
        <v>6481</v>
      </c>
      <c r="B2737" s="2">
        <v>84.403400000000005</v>
      </c>
      <c r="C2737" s="3">
        <v>1080</v>
      </c>
      <c r="D2737" s="4">
        <v>25540</v>
      </c>
      <c r="E2737" t="s">
        <v>1301</v>
      </c>
      <c r="F2737" s="4" t="s">
        <v>1198</v>
      </c>
      <c r="G2737" s="5">
        <v>771</v>
      </c>
      <c r="H2737" s="6">
        <v>0.40856029999999999</v>
      </c>
      <c r="I2737" s="7">
        <v>104.211</v>
      </c>
    </row>
    <row r="2738" spans="1:12" x14ac:dyDescent="0.25">
      <c r="A2738">
        <v>6906</v>
      </c>
      <c r="B2738" s="2">
        <v>84.401759999999996</v>
      </c>
      <c r="C2738" s="3">
        <v>8559</v>
      </c>
      <c r="D2738" s="4">
        <v>14860</v>
      </c>
      <c r="E2738" t="s">
        <v>1081</v>
      </c>
      <c r="F2738" s="4" t="s">
        <v>1198</v>
      </c>
      <c r="G2738" s="5">
        <v>6027</v>
      </c>
      <c r="H2738" s="6">
        <v>0.47594560000000002</v>
      </c>
      <c r="I2738" s="7">
        <v>92.563000000000002</v>
      </c>
      <c r="J2738" s="2">
        <v>38.125</v>
      </c>
      <c r="K2738">
        <v>8</v>
      </c>
    </row>
    <row r="2739" spans="1:12" x14ac:dyDescent="0.25">
      <c r="A2739">
        <v>33556</v>
      </c>
      <c r="B2739" s="2">
        <v>84.396799999999999</v>
      </c>
      <c r="C2739" s="3">
        <v>21402</v>
      </c>
      <c r="D2739" s="4">
        <v>45300</v>
      </c>
      <c r="E2739" t="s">
        <v>2980</v>
      </c>
      <c r="F2739" s="4" t="s">
        <v>6689</v>
      </c>
      <c r="G2739" s="5">
        <v>14729</v>
      </c>
      <c r="H2739" s="6">
        <v>0.40131709999999998</v>
      </c>
      <c r="I2739" s="7">
        <v>105.435</v>
      </c>
      <c r="J2739" s="2">
        <v>48</v>
      </c>
      <c r="K2739">
        <v>7</v>
      </c>
    </row>
    <row r="2740" spans="1:12" x14ac:dyDescent="0.25">
      <c r="A2740">
        <v>63304</v>
      </c>
      <c r="B2740" s="2">
        <v>84.386809999999997</v>
      </c>
      <c r="C2740" s="3">
        <v>39862</v>
      </c>
      <c r="D2740" s="4">
        <v>41180</v>
      </c>
      <c r="E2740" t="s">
        <v>5024</v>
      </c>
      <c r="F2740" s="4" t="s">
        <v>12102</v>
      </c>
      <c r="G2740" s="5">
        <v>26978</v>
      </c>
      <c r="H2740" s="6">
        <v>0.42920160000000002</v>
      </c>
      <c r="I2740" s="7">
        <v>100.53</v>
      </c>
      <c r="J2740" s="2">
        <v>41.692300000000003</v>
      </c>
      <c r="K2740">
        <v>13</v>
      </c>
      <c r="L2740" s="2">
        <v>60.1</v>
      </c>
    </row>
    <row r="2741" spans="1:12" x14ac:dyDescent="0.25">
      <c r="A2741">
        <v>94710</v>
      </c>
      <c r="B2741" s="2">
        <v>84.379189999999994</v>
      </c>
      <c r="C2741" s="3">
        <v>6439</v>
      </c>
      <c r="D2741" s="4">
        <v>41860</v>
      </c>
      <c r="E2741" t="s">
        <v>11543</v>
      </c>
      <c r="F2741" s="4" t="s">
        <v>15368</v>
      </c>
      <c r="G2741" s="5">
        <v>4876</v>
      </c>
      <c r="H2741" s="6">
        <v>0.53885590000000005</v>
      </c>
      <c r="I2741" s="7">
        <v>81.557000000000002</v>
      </c>
      <c r="J2741" s="2">
        <v>39.285699999999999</v>
      </c>
      <c r="K2741">
        <v>21</v>
      </c>
      <c r="L2741" s="2">
        <v>46.8</v>
      </c>
    </row>
    <row r="2742" spans="1:12" x14ac:dyDescent="0.25">
      <c r="A2742">
        <v>99352</v>
      </c>
      <c r="B2742" s="2">
        <v>84.373469999999998</v>
      </c>
      <c r="C2742" s="3">
        <v>28409</v>
      </c>
      <c r="D2742" s="4">
        <v>28420</v>
      </c>
      <c r="E2742" t="s">
        <v>1691</v>
      </c>
      <c r="F2742" s="4" t="s">
        <v>16344</v>
      </c>
      <c r="G2742" s="5">
        <v>19045</v>
      </c>
      <c r="H2742" s="6">
        <v>0.46592460000000002</v>
      </c>
      <c r="I2742" s="7">
        <v>94.155000000000001</v>
      </c>
      <c r="J2742" s="2">
        <v>33.923099999999998</v>
      </c>
      <c r="K2742">
        <v>26</v>
      </c>
      <c r="L2742" s="2">
        <v>18.100000000000001</v>
      </c>
    </row>
    <row r="2743" spans="1:12" x14ac:dyDescent="0.25">
      <c r="A2743">
        <v>79121</v>
      </c>
      <c r="B2743" s="2">
        <v>84.367760000000004</v>
      </c>
      <c r="C2743" s="3">
        <v>6757</v>
      </c>
      <c r="D2743" s="4">
        <v>11100</v>
      </c>
      <c r="E2743" t="s">
        <v>14375</v>
      </c>
      <c r="F2743" s="4" t="s">
        <v>13752</v>
      </c>
      <c r="G2743" s="5">
        <v>4787</v>
      </c>
      <c r="H2743" s="6">
        <v>0.46062249999999999</v>
      </c>
      <c r="I2743" s="7">
        <v>95</v>
      </c>
      <c r="J2743" s="2">
        <v>47</v>
      </c>
      <c r="K2743">
        <v>1</v>
      </c>
    </row>
    <row r="2744" spans="1:12" x14ac:dyDescent="0.25">
      <c r="A2744">
        <v>21161</v>
      </c>
      <c r="B2744" s="2">
        <v>84.365660000000005</v>
      </c>
      <c r="C2744" s="3">
        <v>5660</v>
      </c>
      <c r="D2744" s="4">
        <v>12580</v>
      </c>
      <c r="E2744" t="s">
        <v>4510</v>
      </c>
      <c r="F2744" s="4" t="s">
        <v>4361</v>
      </c>
      <c r="G2744" s="5">
        <v>3964</v>
      </c>
      <c r="H2744" s="6">
        <v>0.36292560000000001</v>
      </c>
      <c r="I2744" s="7">
        <v>111.85299999999999</v>
      </c>
      <c r="J2744" s="2">
        <v>54.5</v>
      </c>
      <c r="K2744">
        <v>2</v>
      </c>
    </row>
    <row r="2745" spans="1:12" x14ac:dyDescent="0.25">
      <c r="A2745">
        <v>30215</v>
      </c>
      <c r="B2745" s="2">
        <v>84.359499999999997</v>
      </c>
      <c r="C2745" s="3">
        <v>32963</v>
      </c>
      <c r="D2745" s="4">
        <v>12060</v>
      </c>
      <c r="E2745" t="s">
        <v>2490</v>
      </c>
      <c r="F2745" s="4" t="s">
        <v>6363</v>
      </c>
      <c r="G2745" s="5">
        <v>21781</v>
      </c>
      <c r="H2745" s="6">
        <v>0.43312980000000001</v>
      </c>
      <c r="I2745" s="7">
        <v>99.718000000000004</v>
      </c>
      <c r="J2745" s="2">
        <v>42</v>
      </c>
      <c r="K2745">
        <v>6</v>
      </c>
    </row>
    <row r="2746" spans="1:12" x14ac:dyDescent="0.25">
      <c r="A2746">
        <v>8402</v>
      </c>
      <c r="B2746" s="2">
        <v>84.353020000000001</v>
      </c>
      <c r="C2746" s="3">
        <v>6342</v>
      </c>
      <c r="D2746" s="4">
        <v>12100</v>
      </c>
      <c r="E2746" t="s">
        <v>1696</v>
      </c>
      <c r="F2746" s="4" t="s">
        <v>1341</v>
      </c>
      <c r="G2746" s="5">
        <v>5296</v>
      </c>
      <c r="H2746" s="6">
        <v>0.42975829999999998</v>
      </c>
      <c r="I2746" s="7">
        <v>100.3</v>
      </c>
      <c r="J2746" s="2">
        <v>31.833300000000001</v>
      </c>
      <c r="K2746">
        <v>6</v>
      </c>
    </row>
    <row r="2747" spans="1:12" x14ac:dyDescent="0.25">
      <c r="A2747">
        <v>78633</v>
      </c>
      <c r="B2747" s="2">
        <v>84.347679999999997</v>
      </c>
      <c r="C2747" s="3">
        <v>19593</v>
      </c>
      <c r="D2747" s="4">
        <v>12420</v>
      </c>
      <c r="E2747" t="s">
        <v>242</v>
      </c>
      <c r="F2747" s="4" t="s">
        <v>13752</v>
      </c>
      <c r="G2747" s="5">
        <v>17016</v>
      </c>
      <c r="H2747" s="6">
        <v>0.51674900000000001</v>
      </c>
      <c r="I2747" s="7">
        <v>85.194000000000003</v>
      </c>
      <c r="J2747" s="2">
        <v>50.428600000000003</v>
      </c>
      <c r="K2747">
        <v>7</v>
      </c>
    </row>
    <row r="2748" spans="1:12" x14ac:dyDescent="0.25">
      <c r="A2748">
        <v>50021</v>
      </c>
      <c r="B2748" s="2">
        <v>84.339770000000001</v>
      </c>
      <c r="C2748" s="3">
        <v>23434</v>
      </c>
      <c r="D2748" s="4">
        <v>19780</v>
      </c>
      <c r="E2748" t="s">
        <v>9598</v>
      </c>
      <c r="F2748" s="4" t="s">
        <v>9593</v>
      </c>
      <c r="G2748" s="5">
        <v>16038</v>
      </c>
      <c r="H2748" s="6">
        <v>0.47069460000000002</v>
      </c>
      <c r="I2748" s="7">
        <v>93.14</v>
      </c>
      <c r="J2748" s="2">
        <v>54.2</v>
      </c>
      <c r="K2748">
        <v>10</v>
      </c>
      <c r="L2748" s="2">
        <v>98.5</v>
      </c>
    </row>
    <row r="2749" spans="1:12" x14ac:dyDescent="0.25">
      <c r="A2749">
        <v>6801</v>
      </c>
      <c r="B2749" s="2">
        <v>84.332800000000006</v>
      </c>
      <c r="C2749" s="3">
        <v>19096</v>
      </c>
      <c r="D2749" s="4">
        <v>14860</v>
      </c>
      <c r="E2749" t="s">
        <v>770</v>
      </c>
      <c r="F2749" s="4" t="s">
        <v>1198</v>
      </c>
      <c r="G2749" s="5">
        <v>13071</v>
      </c>
      <c r="H2749" s="6">
        <v>0.41221020000000003</v>
      </c>
      <c r="I2749" s="7">
        <v>103.235</v>
      </c>
      <c r="J2749" s="2">
        <v>37.4</v>
      </c>
      <c r="K2749">
        <v>15</v>
      </c>
      <c r="L2749" s="2">
        <v>36</v>
      </c>
    </row>
    <row r="2750" spans="1:12" x14ac:dyDescent="0.25">
      <c r="A2750">
        <v>33431</v>
      </c>
      <c r="B2750" s="2">
        <v>84.326949999999997</v>
      </c>
      <c r="C2750" s="3">
        <v>17801</v>
      </c>
      <c r="D2750" s="4">
        <v>33100</v>
      </c>
      <c r="E2750" t="s">
        <v>6883</v>
      </c>
      <c r="F2750" s="4" t="s">
        <v>6689</v>
      </c>
      <c r="G2750" s="5">
        <v>11402</v>
      </c>
      <c r="H2750" s="6">
        <v>0.50135929999999995</v>
      </c>
      <c r="I2750" s="7">
        <v>87.826999999999998</v>
      </c>
      <c r="J2750" s="2">
        <v>31.666699999999999</v>
      </c>
      <c r="K2750">
        <v>9</v>
      </c>
    </row>
    <row r="2751" spans="1:12" x14ac:dyDescent="0.25">
      <c r="A2751">
        <v>92270</v>
      </c>
      <c r="B2751" s="2">
        <v>84.32056</v>
      </c>
      <c r="C2751" s="3">
        <v>17634</v>
      </c>
      <c r="D2751" s="4">
        <v>40140</v>
      </c>
      <c r="E2751" t="s">
        <v>15516</v>
      </c>
      <c r="F2751" s="4" t="s">
        <v>15368</v>
      </c>
      <c r="G2751" s="5">
        <v>15218</v>
      </c>
      <c r="H2751" s="6">
        <v>0.43257980000000001</v>
      </c>
      <c r="I2751" s="7">
        <v>99.677000000000007</v>
      </c>
      <c r="J2751" s="2">
        <v>29.333300000000001</v>
      </c>
      <c r="K2751">
        <v>3</v>
      </c>
    </row>
    <row r="2752" spans="1:12" x14ac:dyDescent="0.25">
      <c r="A2752">
        <v>78628</v>
      </c>
      <c r="B2752" s="2">
        <v>84.312740000000005</v>
      </c>
      <c r="C2752" s="3">
        <v>24856</v>
      </c>
      <c r="D2752" s="4">
        <v>12420</v>
      </c>
      <c r="E2752" t="s">
        <v>242</v>
      </c>
      <c r="F2752" s="4" t="s">
        <v>13752</v>
      </c>
      <c r="G2752" s="5">
        <v>17492</v>
      </c>
      <c r="H2752" s="6">
        <v>0.44934829999999998</v>
      </c>
      <c r="I2752" s="7">
        <v>96.76</v>
      </c>
      <c r="J2752" s="2">
        <v>42.875</v>
      </c>
      <c r="K2752">
        <v>16</v>
      </c>
      <c r="L2752" s="2">
        <v>66.400000000000006</v>
      </c>
    </row>
    <row r="2753" spans="1:12" x14ac:dyDescent="0.25">
      <c r="A2753">
        <v>1887</v>
      </c>
      <c r="B2753" s="2">
        <v>84.304839999999999</v>
      </c>
      <c r="C2753" s="3">
        <v>22906</v>
      </c>
      <c r="D2753" s="4">
        <v>14460</v>
      </c>
      <c r="E2753" t="s">
        <v>257</v>
      </c>
      <c r="F2753" s="4" t="s">
        <v>21</v>
      </c>
      <c r="G2753" s="5">
        <v>15565</v>
      </c>
      <c r="H2753" s="6">
        <v>0.37312089999999998</v>
      </c>
      <c r="I2753" s="7">
        <v>109.90600000000001</v>
      </c>
      <c r="J2753" s="2">
        <v>48.1111</v>
      </c>
      <c r="K2753">
        <v>9</v>
      </c>
    </row>
    <row r="2754" spans="1:12" x14ac:dyDescent="0.25">
      <c r="A2754">
        <v>46055</v>
      </c>
      <c r="B2754" s="2">
        <v>84.299580000000006</v>
      </c>
      <c r="C2754" s="3">
        <v>10081</v>
      </c>
      <c r="D2754" s="4">
        <v>26900</v>
      </c>
      <c r="E2754" t="s">
        <v>8808</v>
      </c>
      <c r="F2754" s="4" t="s">
        <v>8800</v>
      </c>
      <c r="G2754" s="5">
        <v>6440</v>
      </c>
      <c r="H2754" s="6">
        <v>0.48540369999999999</v>
      </c>
      <c r="I2754" s="7">
        <v>90.497</v>
      </c>
      <c r="J2754" s="2">
        <v>50.1</v>
      </c>
      <c r="K2754">
        <v>10</v>
      </c>
      <c r="L2754" s="2">
        <v>93.2</v>
      </c>
    </row>
    <row r="2755" spans="1:12" x14ac:dyDescent="0.25">
      <c r="A2755">
        <v>12019</v>
      </c>
      <c r="B2755" s="2">
        <v>84.295519999999996</v>
      </c>
      <c r="C2755" s="3">
        <v>14892</v>
      </c>
      <c r="D2755" s="4">
        <v>10580</v>
      </c>
      <c r="E2755" t="s">
        <v>2079</v>
      </c>
      <c r="F2755" s="4" t="s">
        <v>1280</v>
      </c>
      <c r="G2755" s="5">
        <v>10475</v>
      </c>
      <c r="H2755" s="6">
        <v>0.4288305</v>
      </c>
      <c r="I2755" s="7">
        <v>100.23399999999999</v>
      </c>
      <c r="J2755" s="2">
        <v>35.866700000000002</v>
      </c>
      <c r="K2755">
        <v>15</v>
      </c>
      <c r="L2755" s="2">
        <v>27.6</v>
      </c>
    </row>
    <row r="2756" spans="1:12" x14ac:dyDescent="0.25">
      <c r="A2756">
        <v>49833</v>
      </c>
      <c r="B2756" s="2">
        <v>84.29298</v>
      </c>
      <c r="C2756" s="3">
        <v>166</v>
      </c>
      <c r="D2756" s="4">
        <v>32100</v>
      </c>
      <c r="E2756" t="s">
        <v>9526</v>
      </c>
      <c r="F2756" s="4" t="s">
        <v>9106</v>
      </c>
      <c r="G2756" s="5">
        <v>162</v>
      </c>
      <c r="H2756" s="6">
        <v>0.54320990000000002</v>
      </c>
      <c r="I2756" s="7">
        <v>80.450999999999993</v>
      </c>
    </row>
    <row r="2757" spans="1:12" x14ac:dyDescent="0.25">
      <c r="A2757">
        <v>45430</v>
      </c>
      <c r="B2757" s="2">
        <v>84.291690000000003</v>
      </c>
      <c r="C2757" s="3">
        <v>7506</v>
      </c>
      <c r="D2757" s="4">
        <v>19380</v>
      </c>
      <c r="E2757" t="s">
        <v>1749</v>
      </c>
      <c r="F2757" s="4" t="s">
        <v>8295</v>
      </c>
      <c r="G2757" s="5">
        <v>5210</v>
      </c>
      <c r="H2757" s="6">
        <v>0.46391559999999998</v>
      </c>
      <c r="I2757" s="7">
        <v>94.138999999999996</v>
      </c>
      <c r="J2757" s="2">
        <v>44.428600000000003</v>
      </c>
      <c r="K2757">
        <v>7</v>
      </c>
    </row>
    <row r="2758" spans="1:12" x14ac:dyDescent="0.25">
      <c r="A2758">
        <v>33483</v>
      </c>
      <c r="B2758" s="2">
        <v>84.288030000000006</v>
      </c>
      <c r="C2758" s="3">
        <v>11786</v>
      </c>
      <c r="D2758" s="4">
        <v>33100</v>
      </c>
      <c r="E2758" t="s">
        <v>6888</v>
      </c>
      <c r="F2758" s="4" t="s">
        <v>6689</v>
      </c>
      <c r="G2758" s="5">
        <v>10060</v>
      </c>
      <c r="H2758" s="6">
        <v>0.49686910000000001</v>
      </c>
      <c r="I2758" s="7">
        <v>88.438000000000002</v>
      </c>
      <c r="J2758" s="2">
        <v>37.428600000000003</v>
      </c>
      <c r="K2758">
        <v>7</v>
      </c>
    </row>
    <row r="2759" spans="1:12" x14ac:dyDescent="0.25">
      <c r="A2759">
        <v>53076</v>
      </c>
      <c r="B2759" s="2">
        <v>84.285110000000003</v>
      </c>
      <c r="C2759" s="3">
        <v>3216</v>
      </c>
      <c r="D2759" s="4">
        <v>33340</v>
      </c>
      <c r="E2759" t="s">
        <v>3718</v>
      </c>
      <c r="F2759" s="4" t="s">
        <v>10031</v>
      </c>
      <c r="G2759" s="5">
        <v>2164</v>
      </c>
      <c r="H2759" s="6">
        <v>0.41293299999999999</v>
      </c>
      <c r="I2759" s="7">
        <v>102.941</v>
      </c>
    </row>
    <row r="2760" spans="1:12" x14ac:dyDescent="0.25">
      <c r="A2760">
        <v>3811</v>
      </c>
      <c r="B2760" s="2">
        <v>84.283450000000002</v>
      </c>
      <c r="C2760" s="3">
        <v>6788</v>
      </c>
      <c r="D2760" s="4">
        <v>14460</v>
      </c>
      <c r="E2760" t="s">
        <v>649</v>
      </c>
      <c r="F2760" s="4" t="s">
        <v>520</v>
      </c>
      <c r="G2760" s="5">
        <v>4801</v>
      </c>
      <c r="H2760" s="6">
        <v>0.3963757</v>
      </c>
      <c r="I2760" s="7">
        <v>105.79900000000001</v>
      </c>
    </row>
    <row r="2761" spans="1:12" x14ac:dyDescent="0.25">
      <c r="A2761">
        <v>6093</v>
      </c>
      <c r="B2761" s="2">
        <v>84.281750000000002</v>
      </c>
      <c r="C2761" s="3">
        <v>3213</v>
      </c>
      <c r="D2761" s="4">
        <v>25540</v>
      </c>
      <c r="E2761" t="s">
        <v>1229</v>
      </c>
      <c r="F2761" s="4" t="s">
        <v>1198</v>
      </c>
      <c r="G2761" s="5">
        <v>2244</v>
      </c>
      <c r="H2761" s="6">
        <v>0.38797330000000002</v>
      </c>
      <c r="I2761" s="7">
        <v>107.25</v>
      </c>
      <c r="J2761" s="2">
        <v>32</v>
      </c>
      <c r="K2761">
        <v>1</v>
      </c>
    </row>
    <row r="2762" spans="1:12" x14ac:dyDescent="0.25">
      <c r="A2762">
        <v>83001</v>
      </c>
      <c r="B2762" s="2">
        <v>84.278289999999998</v>
      </c>
      <c r="C2762" s="3">
        <v>16479</v>
      </c>
      <c r="D2762" s="4">
        <v>27220</v>
      </c>
      <c r="E2762" t="s">
        <v>671</v>
      </c>
      <c r="F2762" s="4" t="s">
        <v>14657</v>
      </c>
      <c r="G2762" s="5">
        <v>12208</v>
      </c>
      <c r="H2762" s="6">
        <v>0.4980752</v>
      </c>
      <c r="I2762" s="7">
        <v>88.200999999999993</v>
      </c>
      <c r="J2762" s="2">
        <v>46.444400000000002</v>
      </c>
      <c r="K2762">
        <v>9</v>
      </c>
    </row>
    <row r="2763" spans="1:12" x14ac:dyDescent="0.25">
      <c r="A2763">
        <v>96106</v>
      </c>
      <c r="B2763" s="2">
        <v>84.275310000000005</v>
      </c>
      <c r="C2763" s="3">
        <v>275</v>
      </c>
      <c r="E2763" t="s">
        <v>6257</v>
      </c>
      <c r="F2763" s="4" t="s">
        <v>15368</v>
      </c>
      <c r="G2763" s="5">
        <v>259</v>
      </c>
      <c r="H2763" s="6">
        <v>0.53281860000000003</v>
      </c>
      <c r="I2763" s="7">
        <v>82.188000000000002</v>
      </c>
      <c r="J2763" s="2">
        <v>26</v>
      </c>
      <c r="K2763">
        <v>1</v>
      </c>
    </row>
    <row r="2764" spans="1:12" x14ac:dyDescent="0.25">
      <c r="A2764">
        <v>6461</v>
      </c>
      <c r="B2764" s="2">
        <v>84.272670000000005</v>
      </c>
      <c r="C2764" s="3">
        <v>14894</v>
      </c>
      <c r="D2764" s="4">
        <v>35300</v>
      </c>
      <c r="E2764" t="s">
        <v>226</v>
      </c>
      <c r="F2764" s="4" t="s">
        <v>1198</v>
      </c>
      <c r="G2764" s="5">
        <v>10734</v>
      </c>
      <c r="H2764" s="6">
        <v>0.37777159999999999</v>
      </c>
      <c r="I2764" s="7">
        <v>108.929</v>
      </c>
      <c r="J2764" s="2">
        <v>47.5</v>
      </c>
      <c r="K2764">
        <v>2</v>
      </c>
    </row>
    <row r="2765" spans="1:12" x14ac:dyDescent="0.25">
      <c r="A2765">
        <v>8732</v>
      </c>
      <c r="B2765" s="2">
        <v>84.269819999999996</v>
      </c>
      <c r="C2765" s="3">
        <v>1559</v>
      </c>
      <c r="D2765" s="4">
        <v>35620</v>
      </c>
      <c r="E2765" t="s">
        <v>1730</v>
      </c>
      <c r="F2765" s="4" t="s">
        <v>1341</v>
      </c>
      <c r="G2765" s="5">
        <v>1171</v>
      </c>
      <c r="H2765" s="6">
        <v>0.51494450000000003</v>
      </c>
      <c r="I2765" s="7">
        <v>85.207999999999998</v>
      </c>
      <c r="J2765" s="2">
        <v>34</v>
      </c>
      <c r="K2765">
        <v>1</v>
      </c>
    </row>
    <row r="2766" spans="1:12" x14ac:dyDescent="0.25">
      <c r="A2766">
        <v>10509</v>
      </c>
      <c r="B2766" s="2">
        <v>84.266369999999995</v>
      </c>
      <c r="C2766" s="3">
        <v>19604</v>
      </c>
      <c r="D2766" s="4">
        <v>35620</v>
      </c>
      <c r="E2766" t="s">
        <v>405</v>
      </c>
      <c r="F2766" s="4" t="s">
        <v>1280</v>
      </c>
      <c r="G2766" s="5">
        <v>13293</v>
      </c>
      <c r="H2766" s="6">
        <v>0.37377769999999999</v>
      </c>
      <c r="I2766" s="7">
        <v>109.533</v>
      </c>
      <c r="J2766" s="2">
        <v>37.384599999999999</v>
      </c>
      <c r="K2766">
        <v>13</v>
      </c>
      <c r="L2766" s="2">
        <v>36</v>
      </c>
    </row>
    <row r="2767" spans="1:12" x14ac:dyDescent="0.25">
      <c r="A2767">
        <v>52317</v>
      </c>
      <c r="B2767" s="2">
        <v>84.260670000000005</v>
      </c>
      <c r="C2767" s="3">
        <v>16204</v>
      </c>
      <c r="D2767" s="4">
        <v>26980</v>
      </c>
      <c r="E2767" t="s">
        <v>8878</v>
      </c>
      <c r="F2767" s="4" t="s">
        <v>9593</v>
      </c>
      <c r="G2767" s="5">
        <v>10505</v>
      </c>
      <c r="H2767" s="6">
        <v>0.4872918</v>
      </c>
      <c r="I2767" s="7">
        <v>89.891000000000005</v>
      </c>
      <c r="J2767" s="2">
        <v>47.4375</v>
      </c>
      <c r="K2767">
        <v>16</v>
      </c>
      <c r="L2767" s="2">
        <v>86.3</v>
      </c>
    </row>
    <row r="2768" spans="1:12" x14ac:dyDescent="0.25">
      <c r="A2768">
        <v>6026</v>
      </c>
      <c r="B2768" s="2">
        <v>84.257300000000001</v>
      </c>
      <c r="C2768" s="3">
        <v>4961</v>
      </c>
      <c r="D2768" s="4">
        <v>25540</v>
      </c>
      <c r="E2768" t="s">
        <v>1203</v>
      </c>
      <c r="F2768" s="4" t="s">
        <v>1198</v>
      </c>
      <c r="G2768" s="5">
        <v>3569</v>
      </c>
      <c r="H2768" s="6">
        <v>0.45546219999999998</v>
      </c>
      <c r="I2768" s="7">
        <v>95.388000000000005</v>
      </c>
      <c r="J2768" s="2">
        <v>25.5</v>
      </c>
      <c r="K2768">
        <v>2</v>
      </c>
    </row>
    <row r="2769" spans="1:12" x14ac:dyDescent="0.25">
      <c r="A2769">
        <v>4017</v>
      </c>
      <c r="B2769" s="2">
        <v>84.256360000000001</v>
      </c>
      <c r="C2769" s="3">
        <v>430</v>
      </c>
      <c r="D2769" s="4">
        <v>38860</v>
      </c>
      <c r="E2769" t="s">
        <v>720</v>
      </c>
      <c r="F2769" s="4" t="s">
        <v>701</v>
      </c>
      <c r="G2769" s="5">
        <v>363</v>
      </c>
      <c r="H2769" s="6">
        <v>0.55219779999999996</v>
      </c>
      <c r="I2769" s="7">
        <v>78.661000000000001</v>
      </c>
    </row>
    <row r="2770" spans="1:12" x14ac:dyDescent="0.25">
      <c r="A2770">
        <v>78163</v>
      </c>
      <c r="B2770" s="2">
        <v>84.254620000000003</v>
      </c>
      <c r="C2770" s="3">
        <v>10029</v>
      </c>
      <c r="D2770" s="4">
        <v>41700</v>
      </c>
      <c r="E2770" t="s">
        <v>14202</v>
      </c>
      <c r="F2770" s="4" t="s">
        <v>13752</v>
      </c>
      <c r="G2770" s="5">
        <v>6934</v>
      </c>
      <c r="H2770" s="6">
        <v>0.36746469999999998</v>
      </c>
      <c r="I2770" s="7">
        <v>110.583</v>
      </c>
      <c r="J2770" s="2">
        <v>63</v>
      </c>
      <c r="K2770">
        <v>2</v>
      </c>
    </row>
    <row r="2771" spans="1:12" x14ac:dyDescent="0.25">
      <c r="A2771">
        <v>91101</v>
      </c>
      <c r="B2771" s="2">
        <v>84.249179999999996</v>
      </c>
      <c r="C2771" s="3">
        <v>21097</v>
      </c>
      <c r="D2771" s="4">
        <v>31080</v>
      </c>
      <c r="E2771" t="s">
        <v>4495</v>
      </c>
      <c r="F2771" s="4" t="s">
        <v>15368</v>
      </c>
      <c r="G2771" s="5">
        <v>15803</v>
      </c>
      <c r="H2771" s="6">
        <v>0.60735300000000003</v>
      </c>
      <c r="I2771" s="7">
        <v>69.126000000000005</v>
      </c>
      <c r="J2771" s="2">
        <v>33.947400000000002</v>
      </c>
      <c r="K2771">
        <v>19</v>
      </c>
      <c r="L2771" s="2">
        <v>18.3</v>
      </c>
    </row>
    <row r="2772" spans="1:12" x14ac:dyDescent="0.25">
      <c r="A2772">
        <v>11755</v>
      </c>
      <c r="B2772" s="2">
        <v>84.24342</v>
      </c>
      <c r="C2772" s="3">
        <v>12329</v>
      </c>
      <c r="D2772" s="4">
        <v>35620</v>
      </c>
      <c r="E2772" t="s">
        <v>2004</v>
      </c>
      <c r="F2772" s="4" t="s">
        <v>1280</v>
      </c>
      <c r="G2772" s="5">
        <v>8310</v>
      </c>
      <c r="H2772" s="6">
        <v>0.36987130000000001</v>
      </c>
      <c r="I2772" s="7">
        <v>110.152</v>
      </c>
      <c r="J2772" s="2">
        <v>33.75</v>
      </c>
      <c r="K2772">
        <v>4</v>
      </c>
    </row>
    <row r="2773" spans="1:12" x14ac:dyDescent="0.25">
      <c r="A2773">
        <v>60543</v>
      </c>
      <c r="B2773" s="2">
        <v>84.235820000000004</v>
      </c>
      <c r="C2773" s="3">
        <v>37766</v>
      </c>
      <c r="D2773" s="4">
        <v>16980</v>
      </c>
      <c r="E2773" t="s">
        <v>2522</v>
      </c>
      <c r="F2773" s="4" t="s">
        <v>11490</v>
      </c>
      <c r="G2773" s="5">
        <v>23444</v>
      </c>
      <c r="H2773" s="6">
        <v>0.41100449999999999</v>
      </c>
      <c r="I2773" s="7">
        <v>102.98</v>
      </c>
      <c r="J2773" s="2">
        <v>49.833300000000001</v>
      </c>
      <c r="K2773">
        <v>12</v>
      </c>
      <c r="L2773" s="2">
        <v>92.7</v>
      </c>
    </row>
    <row r="2774" spans="1:12" x14ac:dyDescent="0.25">
      <c r="A2774">
        <v>38117</v>
      </c>
      <c r="B2774" s="2">
        <v>84.225459999999998</v>
      </c>
      <c r="C2774" s="3">
        <v>27674</v>
      </c>
      <c r="D2774" s="4">
        <v>32820</v>
      </c>
      <c r="E2774" t="s">
        <v>2512</v>
      </c>
      <c r="F2774" s="4" t="s">
        <v>7348</v>
      </c>
      <c r="G2774" s="5">
        <v>19797</v>
      </c>
      <c r="H2774" s="6">
        <v>0.4963883</v>
      </c>
      <c r="I2774" s="7">
        <v>88.188000000000002</v>
      </c>
      <c r="J2774" s="2">
        <v>38.648600000000002</v>
      </c>
      <c r="K2774">
        <v>37</v>
      </c>
      <c r="L2774" s="2">
        <v>43.2</v>
      </c>
    </row>
    <row r="2775" spans="1:12" x14ac:dyDescent="0.25">
      <c r="A2775">
        <v>5751</v>
      </c>
      <c r="B2775" s="2">
        <v>84.220569999999995</v>
      </c>
      <c r="C2775" s="3">
        <v>896</v>
      </c>
      <c r="D2775" s="4">
        <v>40860</v>
      </c>
      <c r="E2775" t="s">
        <v>1151</v>
      </c>
      <c r="F2775" s="4" t="s">
        <v>1030</v>
      </c>
      <c r="G2775" s="5">
        <v>675</v>
      </c>
      <c r="H2775" s="6">
        <v>0.54733730000000003</v>
      </c>
      <c r="I2775" s="7">
        <v>79.375</v>
      </c>
      <c r="J2775" s="2">
        <v>41</v>
      </c>
      <c r="K2775">
        <v>1</v>
      </c>
    </row>
    <row r="2776" spans="1:12" x14ac:dyDescent="0.25">
      <c r="A2776">
        <v>53571</v>
      </c>
      <c r="B2776" s="2">
        <v>84.220370000000003</v>
      </c>
      <c r="C2776" s="3">
        <v>226</v>
      </c>
      <c r="D2776" s="4">
        <v>31540</v>
      </c>
      <c r="E2776" t="s">
        <v>2444</v>
      </c>
      <c r="F2776" s="4" t="s">
        <v>10031</v>
      </c>
      <c r="G2776" s="5">
        <v>157</v>
      </c>
      <c r="H2776" s="6">
        <v>0.4522293</v>
      </c>
      <c r="I2776" s="7">
        <v>95.804000000000002</v>
      </c>
    </row>
    <row r="2777" spans="1:12" x14ac:dyDescent="0.25">
      <c r="A2777">
        <v>8108</v>
      </c>
      <c r="B2777" s="2">
        <v>84.217200000000005</v>
      </c>
      <c r="C2777" s="3">
        <v>17931</v>
      </c>
      <c r="D2777" s="4">
        <v>37980</v>
      </c>
      <c r="E2777" t="s">
        <v>1643</v>
      </c>
      <c r="F2777" s="4" t="s">
        <v>1341</v>
      </c>
      <c r="G2777" s="5">
        <v>12994</v>
      </c>
      <c r="H2777" s="6">
        <v>0.45621060000000002</v>
      </c>
      <c r="I2777" s="7">
        <v>95.103999999999999</v>
      </c>
      <c r="J2777" s="2">
        <v>38.1905</v>
      </c>
      <c r="K2777">
        <v>21</v>
      </c>
      <c r="L2777" s="2">
        <v>40.700000000000003</v>
      </c>
    </row>
    <row r="2778" spans="1:12" x14ac:dyDescent="0.25">
      <c r="A2778">
        <v>21755</v>
      </c>
      <c r="B2778" s="2">
        <v>84.213099999999997</v>
      </c>
      <c r="C2778" s="3">
        <v>6039</v>
      </c>
      <c r="D2778" s="4">
        <v>47900</v>
      </c>
      <c r="E2778" t="s">
        <v>175</v>
      </c>
      <c r="F2778" s="4" t="s">
        <v>4361</v>
      </c>
      <c r="G2778" s="5">
        <v>4184</v>
      </c>
      <c r="H2778" s="6">
        <v>0.36089870000000002</v>
      </c>
      <c r="I2778" s="7">
        <v>111.563</v>
      </c>
      <c r="J2778" s="2">
        <v>37.6</v>
      </c>
      <c r="K2778">
        <v>5</v>
      </c>
    </row>
    <row r="2779" spans="1:12" x14ac:dyDescent="0.25">
      <c r="A2779">
        <v>45305</v>
      </c>
      <c r="B2779" s="2">
        <v>84.210390000000004</v>
      </c>
      <c r="C2779" s="3">
        <v>11144</v>
      </c>
      <c r="D2779" s="4">
        <v>19380</v>
      </c>
      <c r="E2779" t="s">
        <v>8666</v>
      </c>
      <c r="F2779" s="4" t="s">
        <v>8295</v>
      </c>
      <c r="G2779" s="5">
        <v>7162</v>
      </c>
      <c r="H2779" s="6">
        <v>0.48715439999999999</v>
      </c>
      <c r="I2779" s="7">
        <v>89.733000000000004</v>
      </c>
      <c r="J2779" s="2">
        <v>34.5</v>
      </c>
      <c r="K2779">
        <v>12</v>
      </c>
      <c r="L2779" s="2">
        <v>20.8</v>
      </c>
    </row>
    <row r="2780" spans="1:12" x14ac:dyDescent="0.25">
      <c r="A2780">
        <v>95118</v>
      </c>
      <c r="B2780" s="2">
        <v>84.203509999999994</v>
      </c>
      <c r="C2780" s="3">
        <v>31579</v>
      </c>
      <c r="D2780" s="4">
        <v>41940</v>
      </c>
      <c r="E2780" t="s">
        <v>12003</v>
      </c>
      <c r="F2780" s="4" t="s">
        <v>15368</v>
      </c>
      <c r="G2780" s="5">
        <v>21527</v>
      </c>
      <c r="H2780" s="6">
        <v>0.3972965</v>
      </c>
      <c r="I2780" s="7">
        <v>105.259</v>
      </c>
      <c r="J2780" s="2">
        <v>35.411799999999999</v>
      </c>
      <c r="K2780">
        <v>34</v>
      </c>
      <c r="L2780" s="2">
        <v>25.6</v>
      </c>
    </row>
    <row r="2781" spans="1:12" x14ac:dyDescent="0.25">
      <c r="A2781">
        <v>16827</v>
      </c>
      <c r="B2781" s="2">
        <v>84.197680000000005</v>
      </c>
      <c r="C2781" s="3">
        <v>4254</v>
      </c>
      <c r="D2781" s="4">
        <v>44300</v>
      </c>
      <c r="E2781" t="s">
        <v>3601</v>
      </c>
      <c r="F2781" s="4" t="s">
        <v>3003</v>
      </c>
      <c r="G2781" s="5">
        <v>2868</v>
      </c>
      <c r="H2781" s="6">
        <v>0.55822870000000002</v>
      </c>
      <c r="I2781" s="7">
        <v>77.430999999999997</v>
      </c>
      <c r="J2781" s="2">
        <v>43.6</v>
      </c>
      <c r="K2781">
        <v>5</v>
      </c>
    </row>
    <row r="2782" spans="1:12" x14ac:dyDescent="0.25">
      <c r="A2782">
        <v>33326</v>
      </c>
      <c r="B2782" s="2">
        <v>84.191739999999996</v>
      </c>
      <c r="C2782" s="3">
        <v>33537</v>
      </c>
      <c r="D2782" s="4">
        <v>33100</v>
      </c>
      <c r="E2782" t="s">
        <v>6877</v>
      </c>
      <c r="F2782" s="4" t="s">
        <v>6689</v>
      </c>
      <c r="G2782" s="5">
        <v>21937</v>
      </c>
      <c r="H2782" s="6">
        <v>0.50806819999999997</v>
      </c>
      <c r="I2782" s="7">
        <v>86.087999999999994</v>
      </c>
      <c r="J2782" s="2">
        <v>29</v>
      </c>
      <c r="K2782">
        <v>7</v>
      </c>
    </row>
    <row r="2783" spans="1:12" x14ac:dyDescent="0.25">
      <c r="A2783">
        <v>12725</v>
      </c>
      <c r="B2783" s="2">
        <v>84.186449999999994</v>
      </c>
      <c r="C2783" s="3">
        <v>194</v>
      </c>
      <c r="E2783" t="s">
        <v>2310</v>
      </c>
      <c r="F2783" s="4" t="s">
        <v>1280</v>
      </c>
      <c r="G2783" s="5">
        <v>143</v>
      </c>
      <c r="H2783" s="6">
        <v>0.54166669999999995</v>
      </c>
      <c r="I2783" s="7">
        <v>80.25</v>
      </c>
    </row>
    <row r="2784" spans="1:12" x14ac:dyDescent="0.25">
      <c r="A2784">
        <v>35757</v>
      </c>
      <c r="B2784" s="2">
        <v>84.184150000000002</v>
      </c>
      <c r="C2784" s="3">
        <v>14251</v>
      </c>
      <c r="D2784" s="4">
        <v>26620</v>
      </c>
      <c r="E2784" t="s">
        <v>673</v>
      </c>
      <c r="F2784" s="4" t="s">
        <v>7027</v>
      </c>
      <c r="G2784" s="5">
        <v>9501</v>
      </c>
      <c r="H2784" s="6">
        <v>0.43148809999999999</v>
      </c>
      <c r="I2784" s="7">
        <v>99.257999999999996</v>
      </c>
      <c r="J2784" s="2">
        <v>37.666699999999999</v>
      </c>
      <c r="K2784">
        <v>3</v>
      </c>
    </row>
    <row r="2785" spans="1:12" x14ac:dyDescent="0.25">
      <c r="A2785">
        <v>87048</v>
      </c>
      <c r="B2785" s="2">
        <v>84.180229999999995</v>
      </c>
      <c r="C2785" s="3">
        <v>8944</v>
      </c>
      <c r="D2785" s="4">
        <v>10740</v>
      </c>
      <c r="E2785" t="s">
        <v>15157</v>
      </c>
      <c r="F2785" s="4" t="s">
        <v>15124</v>
      </c>
      <c r="G2785" s="5">
        <v>6915</v>
      </c>
      <c r="H2785" s="6">
        <v>0.49768649999999998</v>
      </c>
      <c r="I2785" s="7">
        <v>87.817999999999998</v>
      </c>
      <c r="J2785" s="2">
        <v>41.583300000000001</v>
      </c>
      <c r="K2785">
        <v>12</v>
      </c>
      <c r="L2785" s="2">
        <v>59.7</v>
      </c>
    </row>
    <row r="2786" spans="1:12" x14ac:dyDescent="0.25">
      <c r="A2786">
        <v>58007</v>
      </c>
      <c r="B2786" s="2">
        <v>84.178550000000001</v>
      </c>
      <c r="C2786" s="3">
        <v>81</v>
      </c>
      <c r="D2786" s="4">
        <v>22020</v>
      </c>
      <c r="E2786" t="s">
        <v>11071</v>
      </c>
      <c r="F2786" s="4" t="s">
        <v>11069</v>
      </c>
      <c r="G2786" s="5">
        <v>57</v>
      </c>
      <c r="H2786" s="6">
        <v>0.3157895</v>
      </c>
      <c r="I2786" s="7">
        <v>119.25</v>
      </c>
    </row>
    <row r="2787" spans="1:12" x14ac:dyDescent="0.25">
      <c r="A2787">
        <v>46250</v>
      </c>
      <c r="B2787" s="2">
        <v>84.175399999999996</v>
      </c>
      <c r="C2787" s="3">
        <v>17840</v>
      </c>
      <c r="D2787" s="4">
        <v>26900</v>
      </c>
      <c r="E2787" t="s">
        <v>8839</v>
      </c>
      <c r="F2787" s="4" t="s">
        <v>8800</v>
      </c>
      <c r="G2787" s="5">
        <v>13086</v>
      </c>
      <c r="H2787" s="6">
        <v>0.54175899999999999</v>
      </c>
      <c r="I2787" s="7">
        <v>80.171999999999997</v>
      </c>
      <c r="J2787" s="2">
        <v>37.695700000000002</v>
      </c>
      <c r="K2787">
        <v>23</v>
      </c>
      <c r="L2787" s="2">
        <v>37.4</v>
      </c>
    </row>
    <row r="2788" spans="1:12" x14ac:dyDescent="0.25">
      <c r="A2788">
        <v>6811</v>
      </c>
      <c r="B2788" s="2">
        <v>84.166929999999994</v>
      </c>
      <c r="C2788" s="3">
        <v>31733</v>
      </c>
      <c r="D2788" s="4">
        <v>14860</v>
      </c>
      <c r="E2788" t="s">
        <v>551</v>
      </c>
      <c r="F2788" s="4" t="s">
        <v>1198</v>
      </c>
      <c r="G2788" s="5">
        <v>22318</v>
      </c>
      <c r="H2788" s="6">
        <v>0.41213369999999999</v>
      </c>
      <c r="I2788" s="7">
        <v>102.54600000000001</v>
      </c>
      <c r="J2788" s="2">
        <v>39.2727</v>
      </c>
      <c r="K2788">
        <v>11</v>
      </c>
      <c r="L2788" s="2">
        <v>46.6</v>
      </c>
    </row>
    <row r="2789" spans="1:12" x14ac:dyDescent="0.25">
      <c r="A2789">
        <v>7480</v>
      </c>
      <c r="B2789" s="2">
        <v>84.158739999999995</v>
      </c>
      <c r="C2789" s="3">
        <v>16906</v>
      </c>
      <c r="D2789" s="4">
        <v>35620</v>
      </c>
      <c r="E2789" t="s">
        <v>1443</v>
      </c>
      <c r="F2789" s="4" t="s">
        <v>1341</v>
      </c>
      <c r="G2789" s="5">
        <v>11878</v>
      </c>
      <c r="H2789" s="6">
        <v>0.35342649999999998</v>
      </c>
      <c r="I2789" s="7">
        <v>112.68899999999999</v>
      </c>
      <c r="J2789" s="2">
        <v>31.5</v>
      </c>
      <c r="K2789">
        <v>4</v>
      </c>
    </row>
    <row r="2790" spans="1:12" x14ac:dyDescent="0.25">
      <c r="A2790">
        <v>82620</v>
      </c>
      <c r="B2790" s="2">
        <v>84.155869999999993</v>
      </c>
      <c r="C2790" s="3">
        <v>243</v>
      </c>
      <c r="D2790" s="4">
        <v>16220</v>
      </c>
      <c r="E2790" t="s">
        <v>14695</v>
      </c>
      <c r="F2790" s="4" t="s">
        <v>14657</v>
      </c>
      <c r="G2790" s="5">
        <v>170</v>
      </c>
      <c r="H2790" s="6">
        <v>0.47647060000000002</v>
      </c>
      <c r="I2790" s="7">
        <v>91.417000000000002</v>
      </c>
    </row>
    <row r="2791" spans="1:12" x14ac:dyDescent="0.25">
      <c r="A2791">
        <v>20002</v>
      </c>
      <c r="B2791" s="2">
        <v>84.145799999999994</v>
      </c>
      <c r="C2791" s="3">
        <v>56645</v>
      </c>
      <c r="D2791" s="4">
        <v>47900</v>
      </c>
      <c r="E2791" t="s">
        <v>579</v>
      </c>
      <c r="F2791" s="4" t="s">
        <v>4333</v>
      </c>
      <c r="G2791" s="5">
        <v>41921</v>
      </c>
      <c r="H2791" s="6">
        <v>0.50139549999999999</v>
      </c>
      <c r="I2791" s="7">
        <v>87.08</v>
      </c>
      <c r="J2791" s="2">
        <v>35.919699999999999</v>
      </c>
      <c r="K2791">
        <v>274</v>
      </c>
      <c r="L2791" s="2">
        <v>27.8</v>
      </c>
    </row>
    <row r="2792" spans="1:12" x14ac:dyDescent="0.25">
      <c r="A2792">
        <v>73072</v>
      </c>
      <c r="B2792" s="2">
        <v>84.129940000000005</v>
      </c>
      <c r="C2792" s="3">
        <v>45543</v>
      </c>
      <c r="D2792" s="4">
        <v>36420</v>
      </c>
      <c r="E2792" t="s">
        <v>5927</v>
      </c>
      <c r="F2792" s="4" t="s">
        <v>13462</v>
      </c>
      <c r="G2792" s="5">
        <v>24374</v>
      </c>
      <c r="H2792" s="6">
        <v>0.52252399999999999</v>
      </c>
      <c r="I2792" s="7">
        <v>83.427000000000007</v>
      </c>
      <c r="J2792" s="2">
        <v>39.620699999999999</v>
      </c>
      <c r="K2792">
        <v>29</v>
      </c>
      <c r="L2792" s="2">
        <v>48.6</v>
      </c>
    </row>
    <row r="2793" spans="1:12" x14ac:dyDescent="0.25">
      <c r="A2793">
        <v>95830</v>
      </c>
      <c r="B2793" s="2">
        <v>84.123959999999997</v>
      </c>
      <c r="C2793" s="3">
        <v>762</v>
      </c>
      <c r="D2793" s="4">
        <v>40900</v>
      </c>
      <c r="E2793" t="s">
        <v>3933</v>
      </c>
      <c r="F2793" s="4" t="s">
        <v>15368</v>
      </c>
      <c r="G2793" s="5">
        <v>541</v>
      </c>
      <c r="H2793" s="6">
        <v>0.33641399999999999</v>
      </c>
      <c r="I2793" s="7">
        <v>115.58799999999999</v>
      </c>
      <c r="J2793" s="2">
        <v>51</v>
      </c>
      <c r="K2793">
        <v>1</v>
      </c>
    </row>
    <row r="2794" spans="1:12" x14ac:dyDescent="0.25">
      <c r="A2794">
        <v>95460</v>
      </c>
      <c r="B2794" s="2">
        <v>84.123360000000005</v>
      </c>
      <c r="C2794" s="3">
        <v>2338</v>
      </c>
      <c r="D2794" s="4">
        <v>46380</v>
      </c>
      <c r="E2794" t="s">
        <v>15902</v>
      </c>
      <c r="F2794" s="4" t="s">
        <v>15368</v>
      </c>
      <c r="G2794" s="5">
        <v>2005</v>
      </c>
      <c r="H2794" s="6">
        <v>0.48129670000000002</v>
      </c>
      <c r="I2794" s="7">
        <v>90.540999999999997</v>
      </c>
      <c r="J2794" s="2">
        <v>36</v>
      </c>
      <c r="K2794">
        <v>3</v>
      </c>
    </row>
    <row r="2795" spans="1:12" x14ac:dyDescent="0.25">
      <c r="A2795">
        <v>33140</v>
      </c>
      <c r="B2795" s="2">
        <v>84.118819999999999</v>
      </c>
      <c r="C2795" s="3">
        <v>23482</v>
      </c>
      <c r="D2795" s="4">
        <v>33100</v>
      </c>
      <c r="E2795" t="s">
        <v>6874</v>
      </c>
      <c r="F2795" s="4" t="s">
        <v>6689</v>
      </c>
      <c r="G2795" s="5">
        <v>16972</v>
      </c>
      <c r="H2795" s="6">
        <v>0.54713650000000003</v>
      </c>
      <c r="I2795" s="7">
        <v>79.161000000000001</v>
      </c>
      <c r="J2795" s="2">
        <v>29.523800000000001</v>
      </c>
      <c r="K2795">
        <v>21</v>
      </c>
      <c r="L2795" s="2">
        <v>5.5</v>
      </c>
    </row>
    <row r="2796" spans="1:12" x14ac:dyDescent="0.25">
      <c r="A2796">
        <v>12443</v>
      </c>
      <c r="B2796" s="2">
        <v>84.114090000000004</v>
      </c>
      <c r="C2796" s="3">
        <v>3710</v>
      </c>
      <c r="D2796" s="4">
        <v>28740</v>
      </c>
      <c r="E2796" t="s">
        <v>2212</v>
      </c>
      <c r="F2796" s="4" t="s">
        <v>1280</v>
      </c>
      <c r="G2796" s="5">
        <v>2795</v>
      </c>
      <c r="H2796" s="6">
        <v>0.4314848</v>
      </c>
      <c r="I2796" s="7">
        <v>99.106999999999999</v>
      </c>
      <c r="J2796" s="2">
        <v>42.333300000000001</v>
      </c>
      <c r="K2796">
        <v>3</v>
      </c>
    </row>
    <row r="2797" spans="1:12" x14ac:dyDescent="0.25">
      <c r="A2797">
        <v>19147</v>
      </c>
      <c r="B2797" s="2">
        <v>84.106620000000007</v>
      </c>
      <c r="C2797" s="3">
        <v>36580</v>
      </c>
      <c r="D2797" s="4">
        <v>37980</v>
      </c>
      <c r="E2797" t="s">
        <v>2682</v>
      </c>
      <c r="F2797" s="4" t="s">
        <v>3003</v>
      </c>
      <c r="G2797" s="5">
        <v>28337</v>
      </c>
      <c r="H2797" s="6">
        <v>0.53620579999999995</v>
      </c>
      <c r="I2797" s="7">
        <v>81.006</v>
      </c>
      <c r="J2797" s="2">
        <v>35.218200000000003</v>
      </c>
      <c r="K2797">
        <v>55</v>
      </c>
      <c r="L2797" s="2">
        <v>24.6</v>
      </c>
    </row>
    <row r="2798" spans="1:12" x14ac:dyDescent="0.25">
      <c r="A2798">
        <v>94551</v>
      </c>
      <c r="B2798" s="2">
        <v>84.093500000000006</v>
      </c>
      <c r="C2798" s="3">
        <v>39775</v>
      </c>
      <c r="D2798" s="4">
        <v>41860</v>
      </c>
      <c r="E2798" t="s">
        <v>778</v>
      </c>
      <c r="F2798" s="4" t="s">
        <v>15368</v>
      </c>
      <c r="G2798" s="5">
        <v>26541</v>
      </c>
      <c r="H2798" s="6">
        <v>0.38075500000000001</v>
      </c>
      <c r="I2798" s="7">
        <v>107.866</v>
      </c>
      <c r="J2798" s="2">
        <v>36.5</v>
      </c>
      <c r="K2798">
        <v>10</v>
      </c>
      <c r="L2798" s="2">
        <v>30.6</v>
      </c>
    </row>
    <row r="2799" spans="1:12" x14ac:dyDescent="0.25">
      <c r="A2799">
        <v>11968</v>
      </c>
      <c r="B2799" s="2">
        <v>84.085170000000005</v>
      </c>
      <c r="C2799" s="3">
        <v>10718</v>
      </c>
      <c r="D2799" s="4">
        <v>35620</v>
      </c>
      <c r="E2799" t="s">
        <v>58</v>
      </c>
      <c r="F2799" s="4" t="s">
        <v>1280</v>
      </c>
      <c r="G2799" s="5">
        <v>8253</v>
      </c>
      <c r="H2799" s="6">
        <v>0.45941359999999998</v>
      </c>
      <c r="I2799" s="7">
        <v>94.260999999999996</v>
      </c>
      <c r="J2799" s="2">
        <v>34</v>
      </c>
      <c r="K2799">
        <v>7</v>
      </c>
    </row>
    <row r="2800" spans="1:12" x14ac:dyDescent="0.25">
      <c r="A2800">
        <v>11514</v>
      </c>
      <c r="B2800" s="2">
        <v>84.082369999999997</v>
      </c>
      <c r="C2800" s="3">
        <v>5197</v>
      </c>
      <c r="D2800" s="4">
        <v>35620</v>
      </c>
      <c r="E2800" t="s">
        <v>1934</v>
      </c>
      <c r="F2800" s="4" t="s">
        <v>1280</v>
      </c>
      <c r="G2800" s="5">
        <v>3509</v>
      </c>
      <c r="H2800" s="6">
        <v>0.39401710000000001</v>
      </c>
      <c r="I2800" s="7">
        <v>105.512</v>
      </c>
      <c r="J2800" s="2">
        <v>45</v>
      </c>
      <c r="K2800">
        <v>1</v>
      </c>
    </row>
    <row r="2801" spans="1:12" x14ac:dyDescent="0.25">
      <c r="A2801">
        <v>43209</v>
      </c>
      <c r="B2801" s="2">
        <v>84.077190000000002</v>
      </c>
      <c r="C2801" s="3">
        <v>27934</v>
      </c>
      <c r="D2801" s="4">
        <v>18140</v>
      </c>
      <c r="E2801" t="s">
        <v>1585</v>
      </c>
      <c r="F2801" s="4" t="s">
        <v>8295</v>
      </c>
      <c r="G2801" s="5">
        <v>18090</v>
      </c>
      <c r="H2801" s="6">
        <v>0.52072969999999996</v>
      </c>
      <c r="I2801" s="7">
        <v>83.593999999999994</v>
      </c>
      <c r="J2801" s="2">
        <v>31.303000000000001</v>
      </c>
      <c r="K2801">
        <v>33</v>
      </c>
      <c r="L2801" s="2">
        <v>9.4</v>
      </c>
    </row>
    <row r="2802" spans="1:12" x14ac:dyDescent="0.25">
      <c r="A2802">
        <v>20874</v>
      </c>
      <c r="B2802" s="2">
        <v>84.063670000000002</v>
      </c>
      <c r="C2802" s="3">
        <v>57979</v>
      </c>
      <c r="D2802" s="4">
        <v>47900</v>
      </c>
      <c r="E2802" t="s">
        <v>2267</v>
      </c>
      <c r="F2802" s="4" t="s">
        <v>4361</v>
      </c>
      <c r="G2802" s="5">
        <v>38398</v>
      </c>
      <c r="H2802" s="6">
        <v>0.47808539999999999</v>
      </c>
      <c r="I2802" s="7">
        <v>90.960999999999999</v>
      </c>
      <c r="J2802" s="2">
        <v>37.906999999999996</v>
      </c>
      <c r="K2802">
        <v>43</v>
      </c>
      <c r="L2802" s="2">
        <v>38.799999999999997</v>
      </c>
    </row>
    <row r="2803" spans="1:12" x14ac:dyDescent="0.25">
      <c r="A2803">
        <v>95035</v>
      </c>
      <c r="B2803" s="2">
        <v>84.042739999999995</v>
      </c>
      <c r="C2803" s="3">
        <v>69635</v>
      </c>
      <c r="D2803" s="4">
        <v>41940</v>
      </c>
      <c r="E2803" t="s">
        <v>15829</v>
      </c>
      <c r="F2803" s="4" t="s">
        <v>15368</v>
      </c>
      <c r="G2803" s="5">
        <v>49080</v>
      </c>
      <c r="H2803" s="6">
        <v>0.41379379999999999</v>
      </c>
      <c r="I2803" s="7">
        <v>102.02500000000001</v>
      </c>
      <c r="J2803" s="2">
        <v>37.043500000000002</v>
      </c>
      <c r="K2803">
        <v>23</v>
      </c>
      <c r="L2803" s="2">
        <v>33.799999999999997</v>
      </c>
    </row>
    <row r="2804" spans="1:12" x14ac:dyDescent="0.25">
      <c r="A2804">
        <v>43147</v>
      </c>
      <c r="B2804" s="2">
        <v>84.024959999999993</v>
      </c>
      <c r="C2804" s="3">
        <v>39171</v>
      </c>
      <c r="D2804" s="4">
        <v>18140</v>
      </c>
      <c r="E2804" t="s">
        <v>8335</v>
      </c>
      <c r="F2804" s="4" t="s">
        <v>8295</v>
      </c>
      <c r="G2804" s="5">
        <v>25274</v>
      </c>
      <c r="H2804" s="6">
        <v>0.44717889999999999</v>
      </c>
      <c r="I2804" s="7">
        <v>96.245000000000005</v>
      </c>
      <c r="J2804" s="2">
        <v>44.764699999999998</v>
      </c>
      <c r="K2804">
        <v>17</v>
      </c>
      <c r="L2804" s="2">
        <v>75.8</v>
      </c>
    </row>
    <row r="2805" spans="1:12" x14ac:dyDescent="0.25">
      <c r="A2805">
        <v>7721</v>
      </c>
      <c r="B2805" s="2">
        <v>84.0184</v>
      </c>
      <c r="C2805" s="3">
        <v>3111</v>
      </c>
      <c r="D2805" s="4">
        <v>35620</v>
      </c>
      <c r="E2805" t="s">
        <v>1493</v>
      </c>
      <c r="F2805" s="4" t="s">
        <v>1341</v>
      </c>
      <c r="G2805" s="5">
        <v>2052</v>
      </c>
      <c r="H2805" s="6">
        <v>0.38772529999999999</v>
      </c>
      <c r="I2805" s="7">
        <v>106.5</v>
      </c>
    </row>
    <row r="2806" spans="1:12" x14ac:dyDescent="0.25">
      <c r="A2806">
        <v>64081</v>
      </c>
      <c r="B2806" s="2">
        <v>84.013959999999997</v>
      </c>
      <c r="C2806" s="3">
        <v>24072</v>
      </c>
      <c r="D2806" s="4">
        <v>28140</v>
      </c>
      <c r="E2806" t="s">
        <v>12251</v>
      </c>
      <c r="F2806" s="4" t="s">
        <v>12102</v>
      </c>
      <c r="G2806" s="5">
        <v>16489</v>
      </c>
      <c r="H2806" s="6">
        <v>0.43396000000000001</v>
      </c>
      <c r="I2806" s="7">
        <v>98.471000000000004</v>
      </c>
      <c r="J2806" s="2">
        <v>49.8</v>
      </c>
      <c r="K2806">
        <v>5</v>
      </c>
    </row>
    <row r="2807" spans="1:12" x14ac:dyDescent="0.25">
      <c r="A2807">
        <v>21048</v>
      </c>
      <c r="B2807" s="2">
        <v>84.008269999999996</v>
      </c>
      <c r="C2807" s="3">
        <v>10364</v>
      </c>
      <c r="D2807" s="4">
        <v>12580</v>
      </c>
      <c r="E2807" t="s">
        <v>4472</v>
      </c>
      <c r="F2807" s="4" t="s">
        <v>4361</v>
      </c>
      <c r="G2807" s="5">
        <v>7326</v>
      </c>
      <c r="H2807" s="6">
        <v>0.34302480000000002</v>
      </c>
      <c r="I2807" s="7">
        <v>114.167</v>
      </c>
      <c r="J2807" s="2">
        <v>49.25</v>
      </c>
      <c r="K2807">
        <v>4</v>
      </c>
    </row>
    <row r="2808" spans="1:12" x14ac:dyDescent="0.25">
      <c r="A2808">
        <v>12208</v>
      </c>
      <c r="B2808" s="2">
        <v>84.003010000000003</v>
      </c>
      <c r="C2808" s="3">
        <v>21416</v>
      </c>
      <c r="D2808" s="4">
        <v>10580</v>
      </c>
      <c r="E2808" t="s">
        <v>1168</v>
      </c>
      <c r="F2808" s="4" t="s">
        <v>1280</v>
      </c>
      <c r="G2808" s="5">
        <v>14626</v>
      </c>
      <c r="H2808" s="6">
        <v>0.48362620000000001</v>
      </c>
      <c r="I2808" s="7">
        <v>89.867000000000004</v>
      </c>
      <c r="J2808" s="2">
        <v>35.185200000000002</v>
      </c>
      <c r="K2808">
        <v>27</v>
      </c>
      <c r="L2808" s="2">
        <v>24.5</v>
      </c>
    </row>
    <row r="2809" spans="1:12" x14ac:dyDescent="0.25">
      <c r="A2809">
        <v>96822</v>
      </c>
      <c r="B2809" s="2">
        <v>83.991600000000005</v>
      </c>
      <c r="C2809" s="3">
        <v>46194</v>
      </c>
      <c r="D2809" s="4">
        <v>46520</v>
      </c>
      <c r="E2809" t="s">
        <v>16169</v>
      </c>
      <c r="F2809" s="4" t="s">
        <v>16099</v>
      </c>
      <c r="G2809" s="5">
        <v>33042</v>
      </c>
      <c r="H2809" s="6">
        <v>0.49777559999999998</v>
      </c>
      <c r="I2809" s="7">
        <v>87.418999999999997</v>
      </c>
      <c r="J2809" s="2">
        <v>35.744199999999999</v>
      </c>
      <c r="K2809">
        <v>43</v>
      </c>
      <c r="L2809" s="2">
        <v>27</v>
      </c>
    </row>
    <row r="2810" spans="1:12" x14ac:dyDescent="0.25">
      <c r="A2810">
        <v>6037</v>
      </c>
      <c r="B2810" s="2">
        <v>83.980339999999998</v>
      </c>
      <c r="C2810" s="3">
        <v>19274</v>
      </c>
      <c r="D2810" s="4">
        <v>25540</v>
      </c>
      <c r="E2810" t="s">
        <v>163</v>
      </c>
      <c r="F2810" s="4" t="s">
        <v>1198</v>
      </c>
      <c r="G2810" s="5">
        <v>14041</v>
      </c>
      <c r="H2810" s="6">
        <v>0.37466169999999999</v>
      </c>
      <c r="I2810" s="7">
        <v>108.688</v>
      </c>
      <c r="J2810" s="2">
        <v>36</v>
      </c>
      <c r="K2810">
        <v>8</v>
      </c>
    </row>
    <row r="2811" spans="1:12" x14ac:dyDescent="0.25">
      <c r="A2811">
        <v>13415</v>
      </c>
      <c r="B2811" s="2">
        <v>83.976969999999994</v>
      </c>
      <c r="C2811" s="3">
        <v>41</v>
      </c>
      <c r="D2811" s="4">
        <v>36580</v>
      </c>
      <c r="E2811" t="s">
        <v>2602</v>
      </c>
      <c r="F2811" s="4" t="s">
        <v>1280</v>
      </c>
      <c r="G2811" s="5">
        <v>32</v>
      </c>
      <c r="H2811" s="6">
        <v>0.4375</v>
      </c>
      <c r="I2811" s="7">
        <v>97.813000000000002</v>
      </c>
    </row>
    <row r="2812" spans="1:12" x14ac:dyDescent="0.25">
      <c r="A2812">
        <v>92518</v>
      </c>
      <c r="B2812" s="2">
        <v>83.976749999999996</v>
      </c>
      <c r="C2812" s="3">
        <v>1128</v>
      </c>
      <c r="D2812" s="4">
        <v>40140</v>
      </c>
      <c r="E2812" t="s">
        <v>15563</v>
      </c>
      <c r="F2812" s="4" t="s">
        <v>15368</v>
      </c>
      <c r="G2812" s="5">
        <v>924</v>
      </c>
      <c r="H2812" s="6">
        <v>0.40151520000000002</v>
      </c>
      <c r="I2812" s="7">
        <v>104.01300000000001</v>
      </c>
      <c r="J2812" s="2">
        <v>54</v>
      </c>
      <c r="K2812">
        <v>1</v>
      </c>
    </row>
    <row r="2813" spans="1:12" x14ac:dyDescent="0.25">
      <c r="A2813">
        <v>18069</v>
      </c>
      <c r="B2813" s="2">
        <v>83.975160000000002</v>
      </c>
      <c r="C2813" s="3">
        <v>8053</v>
      </c>
      <c r="D2813" s="4">
        <v>10900</v>
      </c>
      <c r="E2813" t="s">
        <v>3966</v>
      </c>
      <c r="F2813" s="4" t="s">
        <v>3003</v>
      </c>
      <c r="G2813" s="5">
        <v>5696</v>
      </c>
      <c r="H2813" s="6">
        <v>0.4125702</v>
      </c>
      <c r="I2813" s="7">
        <v>102.098</v>
      </c>
      <c r="J2813" s="2">
        <v>43.333300000000001</v>
      </c>
      <c r="K2813">
        <v>3</v>
      </c>
    </row>
    <row r="2814" spans="1:12" x14ac:dyDescent="0.25">
      <c r="A2814">
        <v>75075</v>
      </c>
      <c r="B2814" s="2">
        <v>83.968019999999996</v>
      </c>
      <c r="C2814" s="3">
        <v>34345</v>
      </c>
      <c r="D2814" s="4">
        <v>19100</v>
      </c>
      <c r="E2814" t="s">
        <v>9994</v>
      </c>
      <c r="F2814" s="4" t="s">
        <v>13752</v>
      </c>
      <c r="G2814" s="5">
        <v>24113</v>
      </c>
      <c r="H2814" s="6">
        <v>0.48409570000000002</v>
      </c>
      <c r="I2814" s="7">
        <v>89.733000000000004</v>
      </c>
      <c r="J2814" s="2">
        <v>34.7333</v>
      </c>
      <c r="K2814">
        <v>30</v>
      </c>
      <c r="L2814" s="2">
        <v>22</v>
      </c>
    </row>
    <row r="2815" spans="1:12" x14ac:dyDescent="0.25">
      <c r="A2815">
        <v>91739</v>
      </c>
      <c r="B2815" s="2">
        <v>83.956659999999999</v>
      </c>
      <c r="C2815" s="3">
        <v>38008</v>
      </c>
      <c r="D2815" s="4">
        <v>40140</v>
      </c>
      <c r="E2815" t="s">
        <v>15442</v>
      </c>
      <c r="F2815" s="4" t="s">
        <v>15368</v>
      </c>
      <c r="G2815" s="5">
        <v>23409</v>
      </c>
      <c r="H2815" s="6">
        <v>0.3798377</v>
      </c>
      <c r="I2815" s="7">
        <v>107.739</v>
      </c>
      <c r="J2815" s="2">
        <v>44.166699999999999</v>
      </c>
      <c r="K2815">
        <v>6</v>
      </c>
    </row>
    <row r="2816" spans="1:12" x14ac:dyDescent="0.25">
      <c r="A2816">
        <v>99587</v>
      </c>
      <c r="B2816" s="2">
        <v>83.950580000000002</v>
      </c>
      <c r="C2816" s="3">
        <v>2446</v>
      </c>
      <c r="D2816" s="4">
        <v>11260</v>
      </c>
      <c r="E2816" t="s">
        <v>16639</v>
      </c>
      <c r="F2816" s="4" t="s">
        <v>16604</v>
      </c>
      <c r="G2816" s="5">
        <v>1980</v>
      </c>
      <c r="H2816" s="6">
        <v>0.46542149999999999</v>
      </c>
      <c r="I2816" s="7">
        <v>92.917000000000002</v>
      </c>
    </row>
    <row r="2817" spans="1:12" x14ac:dyDescent="0.25">
      <c r="A2817">
        <v>5452</v>
      </c>
      <c r="B2817" s="2">
        <v>83.946749999999994</v>
      </c>
      <c r="C2817" s="3">
        <v>20315</v>
      </c>
      <c r="D2817" s="4">
        <v>15540</v>
      </c>
      <c r="E2817" t="s">
        <v>1101</v>
      </c>
      <c r="F2817" s="4" t="s">
        <v>1030</v>
      </c>
      <c r="G2817" s="5">
        <v>14003</v>
      </c>
      <c r="H2817" s="6">
        <v>0.47136529999999999</v>
      </c>
      <c r="I2817" s="7">
        <v>91.875</v>
      </c>
      <c r="J2817" s="2">
        <v>39.912999999999997</v>
      </c>
      <c r="K2817">
        <v>23</v>
      </c>
      <c r="L2817" s="2">
        <v>50.5</v>
      </c>
    </row>
    <row r="2818" spans="1:12" x14ac:dyDescent="0.25">
      <c r="A2818">
        <v>70643</v>
      </c>
      <c r="B2818" s="2">
        <v>83.943370000000002</v>
      </c>
      <c r="C2818" s="3">
        <v>194</v>
      </c>
      <c r="D2818" s="4">
        <v>29340</v>
      </c>
      <c r="E2818" t="s">
        <v>13037</v>
      </c>
      <c r="F2818" s="4" t="s">
        <v>12927</v>
      </c>
      <c r="G2818" s="5">
        <v>156</v>
      </c>
      <c r="H2818" s="6">
        <v>0.50641020000000003</v>
      </c>
      <c r="I2818" s="7">
        <v>85.795000000000002</v>
      </c>
    </row>
    <row r="2819" spans="1:12" x14ac:dyDescent="0.25">
      <c r="A2819">
        <v>44202</v>
      </c>
      <c r="B2819" s="2">
        <v>83.940089999999998</v>
      </c>
      <c r="C2819" s="3">
        <v>19631</v>
      </c>
      <c r="D2819" s="4">
        <v>10420</v>
      </c>
      <c r="E2819" t="s">
        <v>815</v>
      </c>
      <c r="F2819" s="4" t="s">
        <v>8295</v>
      </c>
      <c r="G2819" s="5">
        <v>13555</v>
      </c>
      <c r="H2819" s="6">
        <v>0.4590188</v>
      </c>
      <c r="I2819" s="7">
        <v>93.980999999999995</v>
      </c>
      <c r="J2819" s="2">
        <v>39.666699999999999</v>
      </c>
      <c r="K2819">
        <v>15</v>
      </c>
      <c r="L2819" s="2">
        <v>48.7</v>
      </c>
    </row>
    <row r="2820" spans="1:12" x14ac:dyDescent="0.25">
      <c r="A2820">
        <v>21050</v>
      </c>
      <c r="B2820" s="2">
        <v>83.933819999999997</v>
      </c>
      <c r="C2820" s="3">
        <v>18896</v>
      </c>
      <c r="D2820" s="4">
        <v>12580</v>
      </c>
      <c r="E2820" t="s">
        <v>4473</v>
      </c>
      <c r="F2820" s="4" t="s">
        <v>4361</v>
      </c>
      <c r="G2820" s="5">
        <v>12564</v>
      </c>
      <c r="H2820" s="6">
        <v>0.38272980000000001</v>
      </c>
      <c r="I2820" s="7">
        <v>107.117</v>
      </c>
      <c r="J2820" s="2">
        <v>47.875</v>
      </c>
      <c r="K2820">
        <v>8</v>
      </c>
    </row>
    <row r="2821" spans="1:12" x14ac:dyDescent="0.25">
      <c r="A2821">
        <v>6109</v>
      </c>
      <c r="B2821" s="2">
        <v>83.926159999999996</v>
      </c>
      <c r="C2821" s="3">
        <v>26579</v>
      </c>
      <c r="D2821" s="4">
        <v>25540</v>
      </c>
      <c r="E2821" t="s">
        <v>1234</v>
      </c>
      <c r="F2821" s="4" t="s">
        <v>1198</v>
      </c>
      <c r="G2821" s="5">
        <v>19465</v>
      </c>
      <c r="H2821" s="6">
        <v>0.41525820000000002</v>
      </c>
      <c r="I2821" s="7">
        <v>101.48</v>
      </c>
      <c r="J2821" s="2">
        <v>36.799999999999997</v>
      </c>
      <c r="K2821">
        <v>15</v>
      </c>
      <c r="L2821" s="2">
        <v>32.6</v>
      </c>
    </row>
    <row r="2822" spans="1:12" x14ac:dyDescent="0.25">
      <c r="A2822">
        <v>98327</v>
      </c>
      <c r="B2822" s="2">
        <v>83.92022</v>
      </c>
      <c r="C2822" s="3">
        <v>9005</v>
      </c>
      <c r="D2822" s="4">
        <v>42660</v>
      </c>
      <c r="E2822" t="s">
        <v>8969</v>
      </c>
      <c r="F2822" s="4" t="s">
        <v>16344</v>
      </c>
      <c r="G2822" s="5">
        <v>5359</v>
      </c>
      <c r="H2822" s="6">
        <v>0.47695470000000001</v>
      </c>
      <c r="I2822" s="7">
        <v>90.814999999999998</v>
      </c>
      <c r="J2822" s="2">
        <v>48.5</v>
      </c>
      <c r="K2822">
        <v>2</v>
      </c>
    </row>
    <row r="2823" spans="1:12" x14ac:dyDescent="0.25">
      <c r="A2823">
        <v>17538</v>
      </c>
      <c r="B2823" s="2">
        <v>83.917850000000001</v>
      </c>
      <c r="C2823" s="3">
        <v>6764</v>
      </c>
      <c r="D2823" s="4">
        <v>29540</v>
      </c>
      <c r="E2823" t="s">
        <v>1682</v>
      </c>
      <c r="F2823" s="4" t="s">
        <v>3003</v>
      </c>
      <c r="G2823" s="5">
        <v>4514</v>
      </c>
      <c r="H2823" s="6">
        <v>0.42192689999999999</v>
      </c>
      <c r="I2823" s="7">
        <v>100.283</v>
      </c>
      <c r="J2823" s="2">
        <v>32.5</v>
      </c>
      <c r="K2823">
        <v>6</v>
      </c>
    </row>
    <row r="2824" spans="1:12" x14ac:dyDescent="0.25">
      <c r="A2824">
        <v>13337</v>
      </c>
      <c r="B2824" s="2">
        <v>83.916650000000004</v>
      </c>
      <c r="C2824" s="3">
        <v>634</v>
      </c>
      <c r="D2824" s="4">
        <v>36580</v>
      </c>
      <c r="E2824" t="s">
        <v>2573</v>
      </c>
      <c r="F2824" s="4" t="s">
        <v>1280</v>
      </c>
      <c r="G2824" s="5">
        <v>509</v>
      </c>
      <c r="H2824" s="6">
        <v>0.5068762</v>
      </c>
      <c r="I2824" s="7">
        <v>85.576999999999998</v>
      </c>
      <c r="J2824" s="2">
        <v>48</v>
      </c>
      <c r="K2824">
        <v>1</v>
      </c>
    </row>
    <row r="2825" spans="1:12" x14ac:dyDescent="0.25">
      <c r="A2825">
        <v>98019</v>
      </c>
      <c r="B2825" s="2">
        <v>83.914850000000001</v>
      </c>
      <c r="C2825" s="3">
        <v>10814</v>
      </c>
      <c r="D2825" s="4">
        <v>42660</v>
      </c>
      <c r="E2825" t="s">
        <v>16349</v>
      </c>
      <c r="F2825" s="4" t="s">
        <v>16344</v>
      </c>
      <c r="G2825" s="5">
        <v>7026</v>
      </c>
      <c r="H2825" s="6">
        <v>0.38371759999999999</v>
      </c>
      <c r="I2825" s="7">
        <v>106.858</v>
      </c>
      <c r="J2825" s="2">
        <v>37.444400000000002</v>
      </c>
      <c r="K2825">
        <v>9</v>
      </c>
    </row>
    <row r="2826" spans="1:12" x14ac:dyDescent="0.25">
      <c r="A2826">
        <v>25443</v>
      </c>
      <c r="B2826" s="2">
        <v>83.912170000000003</v>
      </c>
      <c r="C2826" s="3">
        <v>6903</v>
      </c>
      <c r="D2826" s="4">
        <v>47900</v>
      </c>
      <c r="E2826" t="s">
        <v>5341</v>
      </c>
      <c r="F2826" s="4" t="s">
        <v>5144</v>
      </c>
      <c r="G2826" s="5">
        <v>4137</v>
      </c>
      <c r="H2826" s="6">
        <v>0.43364760000000002</v>
      </c>
      <c r="I2826" s="7">
        <v>98.221000000000004</v>
      </c>
      <c r="J2826" s="2">
        <v>40</v>
      </c>
      <c r="K2826">
        <v>11</v>
      </c>
      <c r="L2826" s="2">
        <v>50.9</v>
      </c>
    </row>
    <row r="2827" spans="1:12" x14ac:dyDescent="0.25">
      <c r="A2827">
        <v>12420</v>
      </c>
      <c r="B2827" s="2">
        <v>83.911069999999995</v>
      </c>
      <c r="C2827" s="3">
        <v>569</v>
      </c>
      <c r="D2827" s="4">
        <v>28740</v>
      </c>
      <c r="E2827" t="s">
        <v>2196</v>
      </c>
      <c r="F2827" s="4" t="s">
        <v>1280</v>
      </c>
      <c r="G2827" s="5">
        <v>453</v>
      </c>
      <c r="H2827" s="6">
        <v>0.50551869999999999</v>
      </c>
      <c r="I2827" s="7">
        <v>85.769000000000005</v>
      </c>
    </row>
    <row r="2828" spans="1:12" x14ac:dyDescent="0.25">
      <c r="A2828">
        <v>55387</v>
      </c>
      <c r="B2828" s="2">
        <v>83.908969999999997</v>
      </c>
      <c r="C2828" s="3">
        <v>13072</v>
      </c>
      <c r="D2828" s="4">
        <v>33460</v>
      </c>
      <c r="E2828" t="s">
        <v>10497</v>
      </c>
      <c r="F2828" s="4" t="s">
        <v>10428</v>
      </c>
      <c r="G2828" s="5">
        <v>8378</v>
      </c>
      <c r="H2828" s="6">
        <v>0.42964550000000001</v>
      </c>
      <c r="I2828" s="7">
        <v>98.873000000000005</v>
      </c>
      <c r="J2828" s="2">
        <v>63.666699999999999</v>
      </c>
      <c r="K2828">
        <v>3</v>
      </c>
    </row>
    <row r="2829" spans="1:12" x14ac:dyDescent="0.25">
      <c r="A2829">
        <v>3063</v>
      </c>
      <c r="B2829" s="2">
        <v>83.904309999999995</v>
      </c>
      <c r="C2829" s="3">
        <v>16027</v>
      </c>
      <c r="D2829" s="4">
        <v>31700</v>
      </c>
      <c r="E2829" t="s">
        <v>533</v>
      </c>
      <c r="F2829" s="4" t="s">
        <v>520</v>
      </c>
      <c r="G2829" s="5">
        <v>11024</v>
      </c>
      <c r="H2829" s="6">
        <v>0.46816039999999998</v>
      </c>
      <c r="I2829" s="7">
        <v>92.206000000000003</v>
      </c>
      <c r="J2829" s="2">
        <v>37.833300000000001</v>
      </c>
      <c r="K2829">
        <v>6</v>
      </c>
    </row>
    <row r="2830" spans="1:12" x14ac:dyDescent="0.25">
      <c r="A2830">
        <v>93021</v>
      </c>
      <c r="B2830" s="2">
        <v>83.896069999999995</v>
      </c>
      <c r="C2830" s="3">
        <v>36407</v>
      </c>
      <c r="D2830" s="4">
        <v>37100</v>
      </c>
      <c r="E2830" t="s">
        <v>15606</v>
      </c>
      <c r="F2830" s="4" t="s">
        <v>15368</v>
      </c>
      <c r="G2830" s="5">
        <v>23465</v>
      </c>
      <c r="H2830" s="6">
        <v>0.36968380000000001</v>
      </c>
      <c r="I2830" s="7">
        <v>109.21</v>
      </c>
      <c r="J2830" s="2">
        <v>39.6</v>
      </c>
      <c r="K2830">
        <v>10</v>
      </c>
      <c r="L2830" s="2">
        <v>48.5</v>
      </c>
    </row>
    <row r="2831" spans="1:12" x14ac:dyDescent="0.25">
      <c r="A2831">
        <v>62034</v>
      </c>
      <c r="B2831" s="2">
        <v>83.888329999999996</v>
      </c>
      <c r="C2831" s="3">
        <v>13932</v>
      </c>
      <c r="D2831" s="4">
        <v>41180</v>
      </c>
      <c r="E2831" t="s">
        <v>11862</v>
      </c>
      <c r="F2831" s="4" t="s">
        <v>11490</v>
      </c>
      <c r="G2831" s="5">
        <v>8847</v>
      </c>
      <c r="H2831" s="6">
        <v>0.48372510000000002</v>
      </c>
      <c r="I2831" s="7">
        <v>89.495999999999995</v>
      </c>
      <c r="J2831" s="2">
        <v>37.200000000000003</v>
      </c>
      <c r="K2831">
        <v>5</v>
      </c>
    </row>
    <row r="2832" spans="1:12" x14ac:dyDescent="0.25">
      <c r="A2832">
        <v>48370</v>
      </c>
      <c r="B2832" s="2">
        <v>83.885919999999999</v>
      </c>
      <c r="C2832" s="3">
        <v>1879</v>
      </c>
      <c r="D2832" s="4">
        <v>19820</v>
      </c>
      <c r="E2832" t="s">
        <v>186</v>
      </c>
      <c r="F2832" s="4" t="s">
        <v>9106</v>
      </c>
      <c r="G2832" s="5">
        <v>1248</v>
      </c>
      <c r="H2832" s="6">
        <v>0.45636510000000002</v>
      </c>
      <c r="I2832" s="7">
        <v>94.207999999999998</v>
      </c>
      <c r="J2832" s="2">
        <v>51</v>
      </c>
      <c r="K2832">
        <v>2</v>
      </c>
    </row>
    <row r="2833" spans="1:12" x14ac:dyDescent="0.25">
      <c r="A2833">
        <v>92119</v>
      </c>
      <c r="B2833" s="2">
        <v>83.881550000000004</v>
      </c>
      <c r="C2833" s="3">
        <v>23926</v>
      </c>
      <c r="D2833" s="4">
        <v>41740</v>
      </c>
      <c r="E2833" t="s">
        <v>14226</v>
      </c>
      <c r="F2833" s="4" t="s">
        <v>15368</v>
      </c>
      <c r="G2833" s="5">
        <v>16975</v>
      </c>
      <c r="H2833" s="6">
        <v>0.47414000000000001</v>
      </c>
      <c r="I2833" s="7">
        <v>91.051000000000002</v>
      </c>
      <c r="J2833" s="2">
        <v>35.75</v>
      </c>
      <c r="K2833">
        <v>20</v>
      </c>
      <c r="L2833" s="2">
        <v>27</v>
      </c>
    </row>
    <row r="2834" spans="1:12" x14ac:dyDescent="0.25">
      <c r="A2834">
        <v>35756</v>
      </c>
      <c r="B2834" s="2">
        <v>83.875820000000004</v>
      </c>
      <c r="C2834" s="3">
        <v>10545</v>
      </c>
      <c r="D2834" s="4">
        <v>26620</v>
      </c>
      <c r="E2834" t="s">
        <v>673</v>
      </c>
      <c r="F2834" s="4" t="s">
        <v>7027</v>
      </c>
      <c r="G2834" s="5">
        <v>6992</v>
      </c>
      <c r="H2834" s="6">
        <v>0.45938210000000002</v>
      </c>
      <c r="I2834" s="7">
        <v>93.596000000000004</v>
      </c>
      <c r="J2834" s="2">
        <v>59.5</v>
      </c>
      <c r="K2834">
        <v>2</v>
      </c>
    </row>
    <row r="2835" spans="1:12" x14ac:dyDescent="0.25">
      <c r="A2835">
        <v>80542</v>
      </c>
      <c r="B2835" s="2">
        <v>83.873559999999998</v>
      </c>
      <c r="C2835" s="3">
        <v>3704</v>
      </c>
      <c r="D2835" s="4">
        <v>24540</v>
      </c>
      <c r="E2835" t="s">
        <v>12745</v>
      </c>
      <c r="F2835" s="4" t="s">
        <v>14477</v>
      </c>
      <c r="G2835" s="5">
        <v>2466</v>
      </c>
      <c r="H2835" s="6">
        <v>0.41808600000000001</v>
      </c>
      <c r="I2835" s="7">
        <v>100.729</v>
      </c>
      <c r="J2835" s="2">
        <v>29.5</v>
      </c>
      <c r="K2835">
        <v>2</v>
      </c>
    </row>
    <row r="2836" spans="1:12" x14ac:dyDescent="0.25">
      <c r="A2836">
        <v>61761</v>
      </c>
      <c r="B2836" s="2">
        <v>83.866749999999996</v>
      </c>
      <c r="C2836" s="3">
        <v>54453</v>
      </c>
      <c r="D2836" s="4">
        <v>14010</v>
      </c>
      <c r="E2836" t="s">
        <v>11805</v>
      </c>
      <c r="F2836" s="4" t="s">
        <v>11490</v>
      </c>
      <c r="G2836" s="5">
        <v>25965</v>
      </c>
      <c r="H2836" s="6">
        <v>0.51567439999999998</v>
      </c>
      <c r="I2836" s="7">
        <v>83.822000000000003</v>
      </c>
      <c r="J2836" s="2">
        <v>43.1633</v>
      </c>
      <c r="K2836">
        <v>49</v>
      </c>
      <c r="L2836" s="2">
        <v>68</v>
      </c>
    </row>
    <row r="2837" spans="1:12" x14ac:dyDescent="0.25">
      <c r="A2837">
        <v>96742</v>
      </c>
      <c r="B2837" s="2">
        <v>83.860519999999994</v>
      </c>
      <c r="C2837" s="3">
        <v>72</v>
      </c>
      <c r="D2837" s="4">
        <v>27980</v>
      </c>
      <c r="E2837" t="s">
        <v>16126</v>
      </c>
      <c r="F2837" s="4" t="s">
        <v>16099</v>
      </c>
      <c r="G2837" s="5">
        <v>67</v>
      </c>
      <c r="H2837" s="6">
        <v>0.43283579999999999</v>
      </c>
      <c r="I2837" s="7">
        <v>98.125</v>
      </c>
      <c r="J2837" s="2">
        <v>2</v>
      </c>
      <c r="K2837">
        <v>1</v>
      </c>
    </row>
    <row r="2838" spans="1:12" x14ac:dyDescent="0.25">
      <c r="A2838">
        <v>91316</v>
      </c>
      <c r="B2838" s="2">
        <v>83.855339999999998</v>
      </c>
      <c r="C2838" s="3">
        <v>28190</v>
      </c>
      <c r="D2838" s="4">
        <v>31080</v>
      </c>
      <c r="E2838" t="s">
        <v>14211</v>
      </c>
      <c r="F2838" s="4" t="s">
        <v>15368</v>
      </c>
      <c r="G2838" s="5">
        <v>21555</v>
      </c>
      <c r="H2838" s="6">
        <v>0.51486889999999996</v>
      </c>
      <c r="I2838" s="7">
        <v>83.945999999999998</v>
      </c>
      <c r="J2838" s="2">
        <v>34.75</v>
      </c>
      <c r="K2838">
        <v>16</v>
      </c>
      <c r="L2838" s="2">
        <v>22.1</v>
      </c>
    </row>
    <row r="2839" spans="1:12" x14ac:dyDescent="0.25">
      <c r="A2839">
        <v>90808</v>
      </c>
      <c r="B2839" s="2">
        <v>83.843519999999998</v>
      </c>
      <c r="C2839" s="3">
        <v>39833</v>
      </c>
      <c r="D2839" s="4">
        <v>31080</v>
      </c>
      <c r="E2839" t="s">
        <v>1949</v>
      </c>
      <c r="F2839" s="4" t="s">
        <v>15368</v>
      </c>
      <c r="G2839" s="5">
        <v>27844</v>
      </c>
      <c r="H2839" s="6">
        <v>0.39041120000000001</v>
      </c>
      <c r="I2839" s="7">
        <v>105.447</v>
      </c>
      <c r="J2839" s="2">
        <v>33.454500000000003</v>
      </c>
      <c r="K2839">
        <v>33</v>
      </c>
      <c r="L2839" s="2">
        <v>16.3</v>
      </c>
    </row>
    <row r="2840" spans="1:12" x14ac:dyDescent="0.25">
      <c r="A2840">
        <v>3290</v>
      </c>
      <c r="B2840" s="2">
        <v>83.836010000000002</v>
      </c>
      <c r="C2840" s="3">
        <v>4780</v>
      </c>
      <c r="D2840" s="4">
        <v>14460</v>
      </c>
      <c r="E2840" t="s">
        <v>584</v>
      </c>
      <c r="F2840" s="4" t="s">
        <v>520</v>
      </c>
      <c r="G2840" s="5">
        <v>3497</v>
      </c>
      <c r="H2840" s="6">
        <v>0.38193250000000001</v>
      </c>
      <c r="I2840" s="7">
        <v>106.875</v>
      </c>
      <c r="J2840" s="2">
        <v>51.5</v>
      </c>
      <c r="K2840">
        <v>2</v>
      </c>
    </row>
    <row r="2841" spans="1:12" x14ac:dyDescent="0.25">
      <c r="A2841">
        <v>91737</v>
      </c>
      <c r="B2841" s="2">
        <v>83.831249999999997</v>
      </c>
      <c r="C2841" s="3">
        <v>24759</v>
      </c>
      <c r="D2841" s="4">
        <v>40140</v>
      </c>
      <c r="E2841" t="s">
        <v>15442</v>
      </c>
      <c r="F2841" s="4" t="s">
        <v>15368</v>
      </c>
      <c r="G2841" s="5">
        <v>16412</v>
      </c>
      <c r="H2841" s="6">
        <v>0.36912020000000001</v>
      </c>
      <c r="I2841" s="7">
        <v>109.06699999999999</v>
      </c>
      <c r="J2841" s="2">
        <v>26.4</v>
      </c>
      <c r="K2841">
        <v>5</v>
      </c>
    </row>
    <row r="2842" spans="1:12" x14ac:dyDescent="0.25">
      <c r="A2842">
        <v>1035</v>
      </c>
      <c r="B2842" s="2">
        <v>83.826369999999997</v>
      </c>
      <c r="C2842" s="3">
        <v>5284</v>
      </c>
      <c r="D2842" s="4">
        <v>44140</v>
      </c>
      <c r="E2842" t="s">
        <v>40</v>
      </c>
      <c r="F2842" s="4" t="s">
        <v>21</v>
      </c>
      <c r="G2842" s="5">
        <v>3960</v>
      </c>
      <c r="H2842" s="6">
        <v>0.45126260000000001</v>
      </c>
      <c r="I2842" s="7">
        <v>94.864000000000004</v>
      </c>
      <c r="J2842" s="2">
        <v>34.5</v>
      </c>
      <c r="K2842">
        <v>6</v>
      </c>
    </row>
    <row r="2843" spans="1:12" x14ac:dyDescent="0.25">
      <c r="A2843">
        <v>98332</v>
      </c>
      <c r="B2843" s="2">
        <v>83.822559999999996</v>
      </c>
      <c r="C2843" s="3">
        <v>16332</v>
      </c>
      <c r="D2843" s="4">
        <v>42660</v>
      </c>
      <c r="E2843" t="s">
        <v>16405</v>
      </c>
      <c r="F2843" s="4" t="s">
        <v>16344</v>
      </c>
      <c r="G2843" s="5">
        <v>12008</v>
      </c>
      <c r="H2843" s="6">
        <v>0.42596600000000001</v>
      </c>
      <c r="I2843" s="7">
        <v>99.231999999999999</v>
      </c>
      <c r="J2843" s="2">
        <v>40</v>
      </c>
      <c r="K2843">
        <v>11</v>
      </c>
      <c r="L2843" s="2">
        <v>50.9</v>
      </c>
    </row>
    <row r="2844" spans="1:12" x14ac:dyDescent="0.25">
      <c r="A2844">
        <v>27410</v>
      </c>
      <c r="B2844" s="2">
        <v>83.810469999999995</v>
      </c>
      <c r="C2844" s="3">
        <v>53699</v>
      </c>
      <c r="D2844" s="4">
        <v>24660</v>
      </c>
      <c r="E2844" t="s">
        <v>1180</v>
      </c>
      <c r="F2844" s="4" t="s">
        <v>5642</v>
      </c>
      <c r="G2844" s="5">
        <v>38423</v>
      </c>
      <c r="H2844" s="6">
        <v>0.53807510000000003</v>
      </c>
      <c r="I2844" s="7">
        <v>79.855999999999995</v>
      </c>
      <c r="J2844" s="2">
        <v>38.184199999999997</v>
      </c>
      <c r="K2844">
        <v>38</v>
      </c>
      <c r="L2844" s="2">
        <v>40.700000000000003</v>
      </c>
    </row>
    <row r="2845" spans="1:12" x14ac:dyDescent="0.25">
      <c r="A2845">
        <v>55122</v>
      </c>
      <c r="B2845" s="2">
        <v>83.796170000000004</v>
      </c>
      <c r="C2845" s="3">
        <v>30760</v>
      </c>
      <c r="D2845" s="4">
        <v>33460</v>
      </c>
      <c r="E2845" t="s">
        <v>5025</v>
      </c>
      <c r="F2845" s="4" t="s">
        <v>10428</v>
      </c>
      <c r="G2845" s="5">
        <v>21423</v>
      </c>
      <c r="H2845" s="6">
        <v>0.46802650000000001</v>
      </c>
      <c r="I2845" s="7">
        <v>91.921000000000006</v>
      </c>
      <c r="J2845" s="2">
        <v>38.736800000000002</v>
      </c>
      <c r="K2845">
        <v>19</v>
      </c>
      <c r="L2845" s="2">
        <v>43.6</v>
      </c>
    </row>
    <row r="2846" spans="1:12" x14ac:dyDescent="0.25">
      <c r="A2846">
        <v>4660</v>
      </c>
      <c r="B2846" s="2">
        <v>83.790769999999995</v>
      </c>
      <c r="C2846" s="3">
        <v>1268</v>
      </c>
      <c r="E2846" t="s">
        <v>919</v>
      </c>
      <c r="F2846" s="4" t="s">
        <v>701</v>
      </c>
      <c r="G2846" s="5">
        <v>1059</v>
      </c>
      <c r="H2846" s="6">
        <v>0.56132079999999995</v>
      </c>
      <c r="I2846" s="7">
        <v>75.781000000000006</v>
      </c>
      <c r="J2846" s="2">
        <v>48</v>
      </c>
      <c r="K2846">
        <v>3</v>
      </c>
    </row>
    <row r="2847" spans="1:12" x14ac:dyDescent="0.25">
      <c r="A2847">
        <v>60463</v>
      </c>
      <c r="B2847" s="2">
        <v>83.787940000000006</v>
      </c>
      <c r="C2847" s="3">
        <v>14347</v>
      </c>
      <c r="D2847" s="4">
        <v>16980</v>
      </c>
      <c r="E2847" t="s">
        <v>11587</v>
      </c>
      <c r="F2847" s="4" t="s">
        <v>11490</v>
      </c>
      <c r="G2847" s="5">
        <v>10812</v>
      </c>
      <c r="H2847" s="6">
        <v>0.42119869999999998</v>
      </c>
      <c r="I2847" s="7">
        <v>99.98</v>
      </c>
      <c r="J2847" s="2">
        <v>43.625</v>
      </c>
      <c r="K2847">
        <v>8</v>
      </c>
    </row>
    <row r="2848" spans="1:12" x14ac:dyDescent="0.25">
      <c r="A2848">
        <v>2633</v>
      </c>
      <c r="B2848" s="2">
        <v>83.784630000000007</v>
      </c>
      <c r="C2848" s="3">
        <v>3845</v>
      </c>
      <c r="D2848" s="4">
        <v>12700</v>
      </c>
      <c r="E2848" t="s">
        <v>407</v>
      </c>
      <c r="F2848" s="4" t="s">
        <v>21</v>
      </c>
      <c r="G2848" s="5">
        <v>3040</v>
      </c>
      <c r="H2848" s="6">
        <v>0.48207830000000002</v>
      </c>
      <c r="I2848" s="7">
        <v>89.435000000000002</v>
      </c>
      <c r="J2848" s="2">
        <v>56.25</v>
      </c>
      <c r="K2848">
        <v>4</v>
      </c>
    </row>
    <row r="2849" spans="1:12" x14ac:dyDescent="0.25">
      <c r="A2849">
        <v>48073</v>
      </c>
      <c r="B2849" s="2">
        <v>83.777869999999993</v>
      </c>
      <c r="C2849" s="3">
        <v>33016</v>
      </c>
      <c r="D2849" s="4">
        <v>19820</v>
      </c>
      <c r="E2849" t="s">
        <v>4566</v>
      </c>
      <c r="F2849" s="4" t="s">
        <v>9106</v>
      </c>
      <c r="G2849" s="5">
        <v>25177</v>
      </c>
      <c r="H2849" s="6">
        <v>0.49028880000000002</v>
      </c>
      <c r="I2849" s="7">
        <v>88.006</v>
      </c>
      <c r="J2849" s="2">
        <v>37.529400000000003</v>
      </c>
      <c r="K2849">
        <v>34</v>
      </c>
      <c r="L2849" s="2">
        <v>36.799999999999997</v>
      </c>
    </row>
    <row r="2850" spans="1:12" x14ac:dyDescent="0.25">
      <c r="A2850">
        <v>45241</v>
      </c>
      <c r="B2850" s="2">
        <v>83.767920000000004</v>
      </c>
      <c r="C2850" s="3">
        <v>22853</v>
      </c>
      <c r="D2850" s="4">
        <v>17140</v>
      </c>
      <c r="E2850" t="s">
        <v>8663</v>
      </c>
      <c r="F2850" s="4" t="s">
        <v>8295</v>
      </c>
      <c r="G2850" s="5">
        <v>16400</v>
      </c>
      <c r="H2850" s="6">
        <v>0.45265529999999998</v>
      </c>
      <c r="I2850" s="7">
        <v>94.503</v>
      </c>
      <c r="J2850" s="2">
        <v>37.857100000000003</v>
      </c>
      <c r="K2850">
        <v>21</v>
      </c>
      <c r="L2850" s="2">
        <v>38.5</v>
      </c>
    </row>
    <row r="2851" spans="1:12" x14ac:dyDescent="0.25">
      <c r="A2851">
        <v>84020</v>
      </c>
      <c r="B2851" s="2">
        <v>83.757840000000002</v>
      </c>
      <c r="C2851" s="3">
        <v>43694</v>
      </c>
      <c r="D2851" s="4">
        <v>41620</v>
      </c>
      <c r="E2851" t="s">
        <v>5038</v>
      </c>
      <c r="F2851" s="4" t="s">
        <v>14851</v>
      </c>
      <c r="G2851" s="5">
        <v>25742</v>
      </c>
      <c r="H2851" s="6">
        <v>0.40874840000000001</v>
      </c>
      <c r="I2851" s="7">
        <v>102.083</v>
      </c>
      <c r="J2851" s="2">
        <v>44.214300000000001</v>
      </c>
      <c r="K2851">
        <v>14</v>
      </c>
      <c r="L2851" s="2">
        <v>73.5</v>
      </c>
    </row>
    <row r="2852" spans="1:12" x14ac:dyDescent="0.25">
      <c r="A2852">
        <v>97202</v>
      </c>
      <c r="B2852" s="2">
        <v>83.744609999999994</v>
      </c>
      <c r="C2852" s="3">
        <v>39901</v>
      </c>
      <c r="D2852" s="4">
        <v>38900</v>
      </c>
      <c r="E2852" t="s">
        <v>765</v>
      </c>
      <c r="F2852" s="4" t="s">
        <v>16170</v>
      </c>
      <c r="G2852" s="5">
        <v>29502</v>
      </c>
      <c r="H2852" s="6">
        <v>0.5251169</v>
      </c>
      <c r="I2852" s="7">
        <v>81.933000000000007</v>
      </c>
      <c r="J2852" s="2">
        <v>39.574599999999997</v>
      </c>
      <c r="K2852">
        <v>134</v>
      </c>
      <c r="L2852" s="2">
        <v>48.4</v>
      </c>
    </row>
    <row r="2853" spans="1:12" x14ac:dyDescent="0.25">
      <c r="A2853">
        <v>19012</v>
      </c>
      <c r="B2853" s="2">
        <v>83.736469999999997</v>
      </c>
      <c r="C2853" s="3">
        <v>6894</v>
      </c>
      <c r="D2853" s="4">
        <v>37980</v>
      </c>
      <c r="E2853" t="s">
        <v>4182</v>
      </c>
      <c r="F2853" s="4" t="s">
        <v>3003</v>
      </c>
      <c r="G2853" s="5">
        <v>4559</v>
      </c>
      <c r="H2853" s="6">
        <v>0.44802629999999999</v>
      </c>
      <c r="I2853" s="7">
        <v>95.24</v>
      </c>
      <c r="J2853" s="2">
        <v>34.5</v>
      </c>
      <c r="K2853">
        <v>4</v>
      </c>
    </row>
    <row r="2854" spans="1:12" x14ac:dyDescent="0.25">
      <c r="A2854">
        <v>44321</v>
      </c>
      <c r="B2854" s="2">
        <v>83.732830000000007</v>
      </c>
      <c r="C2854" s="3">
        <v>15211</v>
      </c>
      <c r="D2854" s="4">
        <v>10420</v>
      </c>
      <c r="E2854" t="s">
        <v>2757</v>
      </c>
      <c r="F2854" s="4" t="s">
        <v>8295</v>
      </c>
      <c r="G2854" s="5">
        <v>10680</v>
      </c>
      <c r="H2854" s="6">
        <v>0.47743449999999998</v>
      </c>
      <c r="I2854" s="7">
        <v>90.152000000000001</v>
      </c>
      <c r="J2854" s="2">
        <v>41.909100000000002</v>
      </c>
      <c r="K2854">
        <v>11</v>
      </c>
      <c r="L2854" s="2">
        <v>61.5</v>
      </c>
    </row>
    <row r="2855" spans="1:12" x14ac:dyDescent="0.25">
      <c r="A2855">
        <v>23146</v>
      </c>
      <c r="B2855" s="2">
        <v>83.729749999999996</v>
      </c>
      <c r="C2855" s="3">
        <v>3069</v>
      </c>
      <c r="D2855" s="4">
        <v>40060</v>
      </c>
      <c r="E2855" t="s">
        <v>4444</v>
      </c>
      <c r="F2855" s="4" t="s">
        <v>4335</v>
      </c>
      <c r="G2855" s="5">
        <v>2154</v>
      </c>
      <c r="H2855" s="6">
        <v>0.41392109999999999</v>
      </c>
      <c r="I2855" s="7">
        <v>101.10599999999999</v>
      </c>
    </row>
    <row r="2856" spans="1:12" x14ac:dyDescent="0.25">
      <c r="A2856">
        <v>11941</v>
      </c>
      <c r="B2856" s="2">
        <v>83.728899999999996</v>
      </c>
      <c r="C2856" s="3">
        <v>1929</v>
      </c>
      <c r="D2856" s="4">
        <v>35620</v>
      </c>
      <c r="E2856" t="s">
        <v>903</v>
      </c>
      <c r="F2856" s="4" t="s">
        <v>1280</v>
      </c>
      <c r="G2856" s="5">
        <v>1427</v>
      </c>
      <c r="H2856" s="6">
        <v>0.36344539999999997</v>
      </c>
      <c r="I2856" s="7">
        <v>109.821</v>
      </c>
    </row>
    <row r="2857" spans="1:12" x14ac:dyDescent="0.25">
      <c r="A2857">
        <v>30809</v>
      </c>
      <c r="B2857" s="2">
        <v>83.721999999999994</v>
      </c>
      <c r="C2857" s="3">
        <v>42124</v>
      </c>
      <c r="D2857" s="4">
        <v>12260</v>
      </c>
      <c r="E2857" t="s">
        <v>5310</v>
      </c>
      <c r="F2857" s="4" t="s">
        <v>6363</v>
      </c>
      <c r="G2857" s="5">
        <v>27365</v>
      </c>
      <c r="H2857" s="6">
        <v>0.44653949999999998</v>
      </c>
      <c r="I2857" s="7">
        <v>95.441000000000003</v>
      </c>
      <c r="J2857" s="2">
        <v>35.357100000000003</v>
      </c>
      <c r="K2857">
        <v>14</v>
      </c>
      <c r="L2857" s="2">
        <v>25.4</v>
      </c>
    </row>
    <row r="2858" spans="1:12" x14ac:dyDescent="0.25">
      <c r="A2858">
        <v>6755</v>
      </c>
      <c r="B2858" s="2">
        <v>83.715289999999996</v>
      </c>
      <c r="C2858" s="3">
        <v>935</v>
      </c>
      <c r="D2858" s="4">
        <v>45860</v>
      </c>
      <c r="E2858" t="s">
        <v>1317</v>
      </c>
      <c r="F2858" s="4" t="s">
        <v>1198</v>
      </c>
      <c r="G2858" s="5">
        <v>620</v>
      </c>
      <c r="H2858" s="6">
        <v>0.38808369999999998</v>
      </c>
      <c r="I2858" s="7">
        <v>105.536</v>
      </c>
      <c r="J2858" s="2">
        <v>31.5</v>
      </c>
      <c r="K2858">
        <v>2</v>
      </c>
    </row>
    <row r="2859" spans="1:12" x14ac:dyDescent="0.25">
      <c r="A2859">
        <v>10916</v>
      </c>
      <c r="B2859" s="2">
        <v>83.714460000000003</v>
      </c>
      <c r="C2859" s="3">
        <v>4374</v>
      </c>
      <c r="D2859" s="4">
        <v>35620</v>
      </c>
      <c r="E2859" t="s">
        <v>1850</v>
      </c>
      <c r="F2859" s="4" t="s">
        <v>1280</v>
      </c>
      <c r="G2859" s="5">
        <v>2882</v>
      </c>
      <c r="H2859" s="6">
        <v>0.34512660000000001</v>
      </c>
      <c r="I2859" s="7">
        <v>112.944</v>
      </c>
      <c r="J2859" s="2">
        <v>41.5</v>
      </c>
      <c r="K2859">
        <v>2</v>
      </c>
    </row>
    <row r="2860" spans="1:12" x14ac:dyDescent="0.25">
      <c r="A2860">
        <v>69135</v>
      </c>
      <c r="B2860" s="2">
        <v>83.713750000000005</v>
      </c>
      <c r="C2860" s="3">
        <v>112</v>
      </c>
      <c r="E2860" t="s">
        <v>12902</v>
      </c>
      <c r="F2860" s="4" t="s">
        <v>12738</v>
      </c>
      <c r="G2860" s="5">
        <v>61</v>
      </c>
      <c r="H2860" s="6">
        <v>0.79032259999999999</v>
      </c>
      <c r="I2860" s="7">
        <v>36.011000000000003</v>
      </c>
    </row>
    <row r="2861" spans="1:12" x14ac:dyDescent="0.25">
      <c r="A2861">
        <v>44118</v>
      </c>
      <c r="B2861" s="2">
        <v>83.707570000000004</v>
      </c>
      <c r="C2861" s="3">
        <v>39721</v>
      </c>
      <c r="D2861" s="4">
        <v>17460</v>
      </c>
      <c r="E2861" t="s">
        <v>2480</v>
      </c>
      <c r="F2861" s="4" t="s">
        <v>8295</v>
      </c>
      <c r="G2861" s="5">
        <v>25775</v>
      </c>
      <c r="H2861" s="6">
        <v>0.54515829999999998</v>
      </c>
      <c r="I2861" s="7">
        <v>78.373999999999995</v>
      </c>
      <c r="J2861" s="2">
        <v>34.740299999999998</v>
      </c>
      <c r="K2861">
        <v>77</v>
      </c>
      <c r="L2861" s="2">
        <v>22.1</v>
      </c>
    </row>
    <row r="2862" spans="1:12" x14ac:dyDescent="0.25">
      <c r="A2862">
        <v>96085</v>
      </c>
      <c r="B2862" s="2">
        <v>83.701390000000004</v>
      </c>
      <c r="C2862" s="3">
        <v>50</v>
      </c>
      <c r="E2862" t="s">
        <v>16063</v>
      </c>
      <c r="F2862" s="4" t="s">
        <v>15368</v>
      </c>
      <c r="G2862" s="5">
        <v>46</v>
      </c>
      <c r="H2862" s="6">
        <v>0.48936170000000001</v>
      </c>
      <c r="I2862" s="7">
        <v>88</v>
      </c>
    </row>
    <row r="2863" spans="1:12" x14ac:dyDescent="0.25">
      <c r="A2863">
        <v>48187</v>
      </c>
      <c r="B2863" s="2">
        <v>83.693820000000002</v>
      </c>
      <c r="C2863" s="3">
        <v>48112</v>
      </c>
      <c r="D2863" s="4">
        <v>19820</v>
      </c>
      <c r="E2863" t="s">
        <v>287</v>
      </c>
      <c r="F2863" s="4" t="s">
        <v>9106</v>
      </c>
      <c r="G2863" s="5">
        <v>31577</v>
      </c>
      <c r="H2863" s="6">
        <v>0.45395530000000001</v>
      </c>
      <c r="I2863" s="7">
        <v>94.07</v>
      </c>
      <c r="J2863" s="2">
        <v>40.269199999999998</v>
      </c>
      <c r="K2863">
        <v>26</v>
      </c>
      <c r="L2863" s="2">
        <v>52.9</v>
      </c>
    </row>
    <row r="2864" spans="1:12" x14ac:dyDescent="0.25">
      <c r="A2864">
        <v>20772</v>
      </c>
      <c r="B2864" s="2">
        <v>83.679050000000004</v>
      </c>
      <c r="C2864" s="3">
        <v>44075</v>
      </c>
      <c r="D2864" s="4">
        <v>47900</v>
      </c>
      <c r="E2864" t="s">
        <v>4430</v>
      </c>
      <c r="F2864" s="4" t="s">
        <v>4361</v>
      </c>
      <c r="G2864" s="5">
        <v>30150</v>
      </c>
      <c r="H2864" s="6">
        <v>0.36085040000000002</v>
      </c>
      <c r="I2864" s="7">
        <v>110.081</v>
      </c>
      <c r="J2864" s="2">
        <v>38.125</v>
      </c>
      <c r="K2864">
        <v>16</v>
      </c>
      <c r="L2864" s="2">
        <v>40.299999999999997</v>
      </c>
    </row>
    <row r="2865" spans="1:12" x14ac:dyDescent="0.25">
      <c r="A2865">
        <v>40515</v>
      </c>
      <c r="B2865" s="2">
        <v>83.666340000000005</v>
      </c>
      <c r="C2865" s="3">
        <v>34932</v>
      </c>
      <c r="D2865" s="4">
        <v>30460</v>
      </c>
      <c r="E2865" t="s">
        <v>360</v>
      </c>
      <c r="F2865" s="4" t="s">
        <v>7883</v>
      </c>
      <c r="G2865" s="5">
        <v>22972</v>
      </c>
      <c r="H2865" s="6">
        <v>0.5246594</v>
      </c>
      <c r="I2865" s="7">
        <v>81.760999999999996</v>
      </c>
      <c r="J2865" s="2">
        <v>38</v>
      </c>
      <c r="K2865">
        <v>13</v>
      </c>
      <c r="L2865" s="2">
        <v>39.1</v>
      </c>
    </row>
    <row r="2866" spans="1:12" x14ac:dyDescent="0.25">
      <c r="A2866">
        <v>91775</v>
      </c>
      <c r="B2866" s="2">
        <v>83.656459999999996</v>
      </c>
      <c r="C2866" s="3">
        <v>25395</v>
      </c>
      <c r="D2866" s="4">
        <v>31080</v>
      </c>
      <c r="E2866" t="s">
        <v>15460</v>
      </c>
      <c r="F2866" s="4" t="s">
        <v>15368</v>
      </c>
      <c r="G2866" s="5">
        <v>18312</v>
      </c>
      <c r="H2866" s="6">
        <v>0.45847209999999999</v>
      </c>
      <c r="I2866" s="7">
        <v>93.185000000000002</v>
      </c>
      <c r="J2866" s="2">
        <v>32.571399999999997</v>
      </c>
      <c r="K2866">
        <v>28</v>
      </c>
      <c r="L2866" s="2">
        <v>13.3</v>
      </c>
    </row>
    <row r="2867" spans="1:12" x14ac:dyDescent="0.25">
      <c r="A2867">
        <v>53151</v>
      </c>
      <c r="B2867" s="2">
        <v>83.646420000000006</v>
      </c>
      <c r="C2867" s="3">
        <v>31993</v>
      </c>
      <c r="D2867" s="4">
        <v>33340</v>
      </c>
      <c r="E2867" t="s">
        <v>2601</v>
      </c>
      <c r="F2867" s="4" t="s">
        <v>10031</v>
      </c>
      <c r="G2867" s="5">
        <v>23648</v>
      </c>
      <c r="H2867" s="6">
        <v>0.42807000000000001</v>
      </c>
      <c r="I2867" s="7">
        <v>98.412999999999997</v>
      </c>
      <c r="J2867" s="2">
        <v>42.259300000000003</v>
      </c>
      <c r="K2867">
        <v>27</v>
      </c>
      <c r="L2867" s="2">
        <v>63</v>
      </c>
    </row>
    <row r="2868" spans="1:12" x14ac:dyDescent="0.25">
      <c r="A2868">
        <v>43026</v>
      </c>
      <c r="B2868" s="2">
        <v>83.63176</v>
      </c>
      <c r="C2868" s="3">
        <v>58391</v>
      </c>
      <c r="D2868" s="4">
        <v>18140</v>
      </c>
      <c r="E2868" t="s">
        <v>6696</v>
      </c>
      <c r="F2868" s="4" t="s">
        <v>8295</v>
      </c>
      <c r="G2868" s="5">
        <v>37601</v>
      </c>
      <c r="H2868" s="6">
        <v>0.468445</v>
      </c>
      <c r="I2868" s="7">
        <v>91.418999999999997</v>
      </c>
      <c r="J2868" s="2">
        <v>43.64</v>
      </c>
      <c r="K2868">
        <v>25</v>
      </c>
      <c r="L2868" s="2">
        <v>70.2</v>
      </c>
    </row>
    <row r="2869" spans="1:12" x14ac:dyDescent="0.25">
      <c r="A2869">
        <v>63367</v>
      </c>
      <c r="B2869" s="2">
        <v>83.619389999999996</v>
      </c>
      <c r="C2869" s="3">
        <v>21186</v>
      </c>
      <c r="D2869" s="4">
        <v>41180</v>
      </c>
      <c r="E2869" t="s">
        <v>12140</v>
      </c>
      <c r="F2869" s="4" t="s">
        <v>12102</v>
      </c>
      <c r="G2869" s="5">
        <v>14098</v>
      </c>
      <c r="H2869" s="6">
        <v>0.4335059</v>
      </c>
      <c r="I2869" s="7">
        <v>97.454999999999998</v>
      </c>
      <c r="J2869" s="2">
        <v>45.5</v>
      </c>
      <c r="K2869">
        <v>6</v>
      </c>
    </row>
    <row r="2870" spans="1:12" x14ac:dyDescent="0.25">
      <c r="A2870">
        <v>19403</v>
      </c>
      <c r="B2870" s="2">
        <v>83.608180000000004</v>
      </c>
      <c r="C2870" s="3">
        <v>45306</v>
      </c>
      <c r="D2870" s="4">
        <v>37980</v>
      </c>
      <c r="E2870" t="s">
        <v>4251</v>
      </c>
      <c r="F2870" s="4" t="s">
        <v>3003</v>
      </c>
      <c r="G2870" s="5">
        <v>32761</v>
      </c>
      <c r="H2870" s="6">
        <v>0.43447999999999998</v>
      </c>
      <c r="I2870" s="7">
        <v>97.278000000000006</v>
      </c>
      <c r="J2870" s="2">
        <v>38.095199999999998</v>
      </c>
      <c r="K2870">
        <v>21</v>
      </c>
      <c r="L2870" s="2">
        <v>40</v>
      </c>
    </row>
    <row r="2871" spans="1:12" x14ac:dyDescent="0.25">
      <c r="A2871">
        <v>84638</v>
      </c>
      <c r="B2871" s="2">
        <v>83.600300000000004</v>
      </c>
      <c r="C2871" s="3">
        <v>280</v>
      </c>
      <c r="E2871" t="s">
        <v>14917</v>
      </c>
      <c r="F2871" s="4" t="s">
        <v>14851</v>
      </c>
      <c r="G2871" s="5">
        <v>151</v>
      </c>
      <c r="H2871" s="6">
        <v>0.3355263</v>
      </c>
      <c r="I2871" s="7">
        <v>114.375</v>
      </c>
    </row>
    <row r="2872" spans="1:12" x14ac:dyDescent="0.25">
      <c r="A2872">
        <v>2364</v>
      </c>
      <c r="B2872" s="2">
        <v>83.598140000000001</v>
      </c>
      <c r="C2872" s="3">
        <v>12845</v>
      </c>
      <c r="D2872" s="4">
        <v>14460</v>
      </c>
      <c r="E2872" t="s">
        <v>353</v>
      </c>
      <c r="F2872" s="4" t="s">
        <v>21</v>
      </c>
      <c r="G2872" s="5">
        <v>8866</v>
      </c>
      <c r="H2872" s="6">
        <v>0.39562419999999998</v>
      </c>
      <c r="I2872" s="7">
        <v>103.98399999999999</v>
      </c>
      <c r="J2872" s="2">
        <v>44.166699999999999</v>
      </c>
      <c r="K2872">
        <v>6</v>
      </c>
    </row>
    <row r="2873" spans="1:12" x14ac:dyDescent="0.25">
      <c r="A2873">
        <v>60439</v>
      </c>
      <c r="B2873" s="2">
        <v>83.592280000000002</v>
      </c>
      <c r="C2873" s="3">
        <v>23208</v>
      </c>
      <c r="D2873" s="4">
        <v>16980</v>
      </c>
      <c r="E2873" t="s">
        <v>3618</v>
      </c>
      <c r="F2873" s="4" t="s">
        <v>11490</v>
      </c>
      <c r="G2873" s="5">
        <v>15592</v>
      </c>
      <c r="H2873" s="6">
        <v>0.4008466</v>
      </c>
      <c r="I2873" s="7">
        <v>103.08</v>
      </c>
      <c r="J2873" s="2">
        <v>39.6875</v>
      </c>
      <c r="K2873">
        <v>16</v>
      </c>
      <c r="L2873" s="2">
        <v>48.8</v>
      </c>
    </row>
    <row r="2874" spans="1:12" x14ac:dyDescent="0.25">
      <c r="A2874">
        <v>8246</v>
      </c>
      <c r="B2874" s="2">
        <v>83.588530000000006</v>
      </c>
      <c r="C2874" s="3">
        <v>177</v>
      </c>
      <c r="D2874" s="4">
        <v>36140</v>
      </c>
      <c r="E2874" t="s">
        <v>1664</v>
      </c>
      <c r="F2874" s="4" t="s">
        <v>1341</v>
      </c>
      <c r="G2874" s="5">
        <v>152</v>
      </c>
      <c r="H2874" s="6">
        <v>0.1437909</v>
      </c>
      <c r="I2874" s="7">
        <v>147.5</v>
      </c>
    </row>
    <row r="2875" spans="1:12" x14ac:dyDescent="0.25">
      <c r="A2875">
        <v>34229</v>
      </c>
      <c r="B2875" s="2">
        <v>83.587040000000002</v>
      </c>
      <c r="C2875" s="3">
        <v>7275</v>
      </c>
      <c r="D2875" s="4">
        <v>35840</v>
      </c>
      <c r="E2875" t="s">
        <v>6976</v>
      </c>
      <c r="F2875" s="4" t="s">
        <v>6689</v>
      </c>
      <c r="G2875" s="5">
        <v>6024</v>
      </c>
      <c r="H2875" s="6">
        <v>0.47078350000000002</v>
      </c>
      <c r="I2875" s="7">
        <v>90.986999999999995</v>
      </c>
      <c r="J2875" s="2">
        <v>49.5</v>
      </c>
      <c r="K2875">
        <v>2</v>
      </c>
    </row>
    <row r="2876" spans="1:12" x14ac:dyDescent="0.25">
      <c r="A2876">
        <v>32801</v>
      </c>
      <c r="B2876" s="2">
        <v>83.583320000000001</v>
      </c>
      <c r="C2876" s="3">
        <v>11539</v>
      </c>
      <c r="D2876" s="4">
        <v>36740</v>
      </c>
      <c r="E2876" t="s">
        <v>5555</v>
      </c>
      <c r="F2876" s="4" t="s">
        <v>6689</v>
      </c>
      <c r="G2876" s="5">
        <v>9505</v>
      </c>
      <c r="H2876" s="6">
        <v>0.48243219999999998</v>
      </c>
      <c r="I2876" s="7">
        <v>88.968000000000004</v>
      </c>
      <c r="J2876" s="2">
        <v>35.444400000000002</v>
      </c>
      <c r="K2876">
        <v>9</v>
      </c>
    </row>
    <row r="2877" spans="1:12" x14ac:dyDescent="0.25">
      <c r="A2877">
        <v>95060</v>
      </c>
      <c r="B2877" s="2">
        <v>83.573980000000006</v>
      </c>
      <c r="C2877" s="3">
        <v>47147</v>
      </c>
      <c r="D2877" s="4">
        <v>42100</v>
      </c>
      <c r="E2877" t="s">
        <v>15225</v>
      </c>
      <c r="F2877" s="4" t="s">
        <v>15368</v>
      </c>
      <c r="G2877" s="5">
        <v>29549</v>
      </c>
      <c r="H2877" s="6">
        <v>0.47972930000000003</v>
      </c>
      <c r="I2877" s="7">
        <v>89.432000000000002</v>
      </c>
      <c r="J2877" s="2">
        <v>36.328099999999999</v>
      </c>
      <c r="K2877">
        <v>64</v>
      </c>
      <c r="L2877" s="2">
        <v>30</v>
      </c>
    </row>
    <row r="2878" spans="1:12" x14ac:dyDescent="0.25">
      <c r="A2878">
        <v>22204</v>
      </c>
      <c r="B2878" s="2">
        <v>83.557630000000003</v>
      </c>
      <c r="C2878" s="3">
        <v>52512</v>
      </c>
      <c r="D2878" s="4">
        <v>47900</v>
      </c>
      <c r="E2878" t="s">
        <v>374</v>
      </c>
      <c r="F2878" s="4" t="s">
        <v>4335</v>
      </c>
      <c r="G2878" s="5">
        <v>38747</v>
      </c>
      <c r="H2878" s="6">
        <v>0.52383409999999997</v>
      </c>
      <c r="I2878" s="7">
        <v>81.777000000000001</v>
      </c>
      <c r="J2878" s="2">
        <v>37.324300000000001</v>
      </c>
      <c r="K2878">
        <v>111</v>
      </c>
      <c r="L2878" s="2">
        <v>35.700000000000003</v>
      </c>
    </row>
    <row r="2879" spans="1:12" x14ac:dyDescent="0.25">
      <c r="A2879">
        <v>95119</v>
      </c>
      <c r="B2879" s="2">
        <v>83.546679999999995</v>
      </c>
      <c r="C2879" s="3">
        <v>10595</v>
      </c>
      <c r="D2879" s="4">
        <v>41940</v>
      </c>
      <c r="E2879" t="s">
        <v>12003</v>
      </c>
      <c r="F2879" s="4" t="s">
        <v>15368</v>
      </c>
      <c r="G2879" s="5">
        <v>7002</v>
      </c>
      <c r="H2879" s="6">
        <v>0.37112669999999998</v>
      </c>
      <c r="I2879" s="7">
        <v>108.164</v>
      </c>
      <c r="J2879" s="2">
        <v>25.25</v>
      </c>
      <c r="K2879">
        <v>8</v>
      </c>
    </row>
    <row r="2880" spans="1:12" x14ac:dyDescent="0.25">
      <c r="A2880">
        <v>1860</v>
      </c>
      <c r="B2880" s="2">
        <v>83.543930000000003</v>
      </c>
      <c r="C2880" s="3">
        <v>6535</v>
      </c>
      <c r="D2880" s="4">
        <v>14460</v>
      </c>
      <c r="E2880" t="s">
        <v>248</v>
      </c>
      <c r="F2880" s="4" t="s">
        <v>21</v>
      </c>
      <c r="G2880" s="5">
        <v>4526</v>
      </c>
      <c r="H2880" s="6">
        <v>0.45006629999999997</v>
      </c>
      <c r="I2880" s="7">
        <v>94.471999999999994</v>
      </c>
      <c r="J2880" s="2">
        <v>49</v>
      </c>
      <c r="K2880">
        <v>3</v>
      </c>
    </row>
    <row r="2881" spans="1:12" x14ac:dyDescent="0.25">
      <c r="A2881">
        <v>80602</v>
      </c>
      <c r="B2881" s="2">
        <v>83.538430000000005</v>
      </c>
      <c r="C2881" s="3">
        <v>28909</v>
      </c>
      <c r="D2881" s="4">
        <v>19740</v>
      </c>
      <c r="E2881" t="s">
        <v>318</v>
      </c>
      <c r="F2881" s="4" t="s">
        <v>14477</v>
      </c>
      <c r="G2881" s="5">
        <v>18430</v>
      </c>
      <c r="H2881" s="6">
        <v>0.40868149999999998</v>
      </c>
      <c r="I2881" s="7">
        <v>101.60899999999999</v>
      </c>
      <c r="J2881" s="2">
        <v>49.2</v>
      </c>
      <c r="K2881">
        <v>5</v>
      </c>
    </row>
    <row r="2882" spans="1:12" x14ac:dyDescent="0.25">
      <c r="A2882">
        <v>68360</v>
      </c>
      <c r="B2882" s="2">
        <v>83.533940000000001</v>
      </c>
      <c r="C2882" s="3">
        <v>518</v>
      </c>
      <c r="D2882" s="4">
        <v>30700</v>
      </c>
      <c r="E2882" t="s">
        <v>1001</v>
      </c>
      <c r="F2882" s="4" t="s">
        <v>12738</v>
      </c>
      <c r="G2882" s="5">
        <v>354</v>
      </c>
      <c r="H2882" s="6">
        <v>0.30140840000000002</v>
      </c>
      <c r="I2882" s="7">
        <v>120.114</v>
      </c>
    </row>
    <row r="2883" spans="1:12" x14ac:dyDescent="0.25">
      <c r="A2883">
        <v>57773</v>
      </c>
      <c r="B2883" s="2">
        <v>83.533779999999993</v>
      </c>
      <c r="C2883" s="3">
        <v>381</v>
      </c>
      <c r="D2883" s="4">
        <v>39660</v>
      </c>
      <c r="E2883" t="s">
        <v>11058</v>
      </c>
      <c r="F2883" s="4" t="s">
        <v>10877</v>
      </c>
      <c r="G2883" s="5">
        <v>287</v>
      </c>
      <c r="H2883" s="6">
        <v>0.43554009999999999</v>
      </c>
      <c r="I2883" s="7">
        <v>96.932000000000002</v>
      </c>
    </row>
    <row r="2884" spans="1:12" x14ac:dyDescent="0.25">
      <c r="A2884">
        <v>30092</v>
      </c>
      <c r="B2884" s="2">
        <v>83.528559999999999</v>
      </c>
      <c r="C2884" s="3">
        <v>33080</v>
      </c>
      <c r="D2884" s="4">
        <v>12060</v>
      </c>
      <c r="E2884" t="s">
        <v>6379</v>
      </c>
      <c r="F2884" s="4" t="s">
        <v>6363</v>
      </c>
      <c r="G2884" s="5">
        <v>21492</v>
      </c>
      <c r="H2884" s="6">
        <v>0.52414850000000002</v>
      </c>
      <c r="I2884" s="7">
        <v>81.614000000000004</v>
      </c>
      <c r="J2884" s="2">
        <v>40.444400000000002</v>
      </c>
      <c r="K2884">
        <v>18</v>
      </c>
      <c r="L2884" s="2">
        <v>53.9</v>
      </c>
    </row>
    <row r="2885" spans="1:12" x14ac:dyDescent="0.25">
      <c r="A2885">
        <v>5677</v>
      </c>
      <c r="B2885" s="2">
        <v>83.523030000000006</v>
      </c>
      <c r="C2885" s="3">
        <v>2164</v>
      </c>
      <c r="D2885" s="4">
        <v>12740</v>
      </c>
      <c r="E2885" t="s">
        <v>1138</v>
      </c>
      <c r="F2885" s="4" t="s">
        <v>1030</v>
      </c>
      <c r="G2885" s="5">
        <v>1625</v>
      </c>
      <c r="H2885" s="6">
        <v>0.51261540000000005</v>
      </c>
      <c r="I2885" s="7">
        <v>83.603999999999999</v>
      </c>
      <c r="J2885" s="2">
        <v>45.666699999999999</v>
      </c>
      <c r="K2885">
        <v>3</v>
      </c>
    </row>
    <row r="2886" spans="1:12" x14ac:dyDescent="0.25">
      <c r="A2886">
        <v>8036</v>
      </c>
      <c r="B2886" s="2">
        <v>83.521649999999994</v>
      </c>
      <c r="C2886" s="3">
        <v>5835</v>
      </c>
      <c r="D2886" s="4">
        <v>37980</v>
      </c>
      <c r="E2886" t="s">
        <v>1595</v>
      </c>
      <c r="F2886" s="4" t="s">
        <v>1341</v>
      </c>
      <c r="G2886" s="5">
        <v>4162</v>
      </c>
      <c r="H2886" s="6">
        <v>0.34766940000000002</v>
      </c>
      <c r="I2886" s="7">
        <v>112.063</v>
      </c>
      <c r="J2886" s="2">
        <v>24</v>
      </c>
      <c r="K2886">
        <v>1</v>
      </c>
    </row>
    <row r="2887" spans="1:12" x14ac:dyDescent="0.25">
      <c r="A2887">
        <v>1969</v>
      </c>
      <c r="B2887" s="2">
        <v>83.519649999999999</v>
      </c>
      <c r="C2887" s="3">
        <v>5994</v>
      </c>
      <c r="D2887" s="4">
        <v>14460</v>
      </c>
      <c r="E2887" t="s">
        <v>280</v>
      </c>
      <c r="F2887" s="4" t="s">
        <v>21</v>
      </c>
      <c r="G2887" s="5">
        <v>4208</v>
      </c>
      <c r="H2887" s="6">
        <v>0.37214829999999999</v>
      </c>
      <c r="I2887" s="7">
        <v>107.813</v>
      </c>
      <c r="J2887" s="2">
        <v>32.5</v>
      </c>
      <c r="K2887">
        <v>4</v>
      </c>
    </row>
    <row r="2888" spans="1:12" x14ac:dyDescent="0.25">
      <c r="A2888">
        <v>11222</v>
      </c>
      <c r="B2888" s="2">
        <v>83.511840000000007</v>
      </c>
      <c r="C2888" s="3">
        <v>34580</v>
      </c>
      <c r="D2888" s="4">
        <v>35620</v>
      </c>
      <c r="E2888" t="s">
        <v>1238</v>
      </c>
      <c r="F2888" s="4" t="s">
        <v>1280</v>
      </c>
      <c r="G2888" s="5">
        <v>28365</v>
      </c>
      <c r="H2888" s="6">
        <v>0.54032999999999998</v>
      </c>
      <c r="I2888" s="7">
        <v>78.742000000000004</v>
      </c>
      <c r="J2888" s="2">
        <v>35.638599999999997</v>
      </c>
      <c r="K2888">
        <v>83</v>
      </c>
      <c r="L2888" s="2">
        <v>26.5</v>
      </c>
    </row>
    <row r="2889" spans="1:12" x14ac:dyDescent="0.25">
      <c r="A2889">
        <v>28117</v>
      </c>
      <c r="B2889" s="2">
        <v>83.499200000000002</v>
      </c>
      <c r="C2889" s="3">
        <v>36209</v>
      </c>
      <c r="D2889" s="4">
        <v>16740</v>
      </c>
      <c r="E2889" t="s">
        <v>5885</v>
      </c>
      <c r="F2889" s="4" t="s">
        <v>5642</v>
      </c>
      <c r="G2889" s="5">
        <v>24507</v>
      </c>
      <c r="H2889" s="6">
        <v>0.46225719999999998</v>
      </c>
      <c r="I2889" s="7">
        <v>92.201999999999998</v>
      </c>
      <c r="J2889" s="2">
        <v>38.833300000000001</v>
      </c>
      <c r="K2889">
        <v>6</v>
      </c>
    </row>
    <row r="2890" spans="1:12" x14ac:dyDescent="0.25">
      <c r="A2890">
        <v>3884</v>
      </c>
      <c r="B2890" s="2">
        <v>83.492660000000001</v>
      </c>
      <c r="C2890" s="3">
        <v>4017</v>
      </c>
      <c r="D2890" s="4">
        <v>14460</v>
      </c>
      <c r="E2890" t="s">
        <v>694</v>
      </c>
      <c r="F2890" s="4" t="s">
        <v>520</v>
      </c>
      <c r="G2890" s="5">
        <v>2770</v>
      </c>
      <c r="H2890" s="6">
        <v>0.40490799999999999</v>
      </c>
      <c r="I2890" s="7">
        <v>102.083</v>
      </c>
      <c r="J2890" s="2">
        <v>37</v>
      </c>
      <c r="K2890">
        <v>2</v>
      </c>
    </row>
    <row r="2891" spans="1:12" x14ac:dyDescent="0.25">
      <c r="A2891">
        <v>79424</v>
      </c>
      <c r="B2891" s="2">
        <v>83.485150000000004</v>
      </c>
      <c r="C2891" s="3">
        <v>42007</v>
      </c>
      <c r="D2891" s="4">
        <v>31180</v>
      </c>
      <c r="E2891" t="s">
        <v>14418</v>
      </c>
      <c r="F2891" s="4" t="s">
        <v>13752</v>
      </c>
      <c r="G2891" s="5">
        <v>28599</v>
      </c>
      <c r="H2891" s="6">
        <v>0.44337219999999999</v>
      </c>
      <c r="I2891" s="7">
        <v>95.424999999999997</v>
      </c>
      <c r="J2891" s="2">
        <v>43.285699999999999</v>
      </c>
      <c r="K2891">
        <v>14</v>
      </c>
      <c r="L2891" s="2">
        <v>68.5</v>
      </c>
    </row>
    <row r="2892" spans="1:12" x14ac:dyDescent="0.25">
      <c r="A2892">
        <v>23153</v>
      </c>
      <c r="B2892" s="2">
        <v>83.478080000000006</v>
      </c>
      <c r="C2892" s="3">
        <v>1154</v>
      </c>
      <c r="D2892" s="4">
        <v>40060</v>
      </c>
      <c r="E2892" t="s">
        <v>1302</v>
      </c>
      <c r="F2892" s="4" t="s">
        <v>4335</v>
      </c>
      <c r="G2892" s="5">
        <v>978</v>
      </c>
      <c r="H2892" s="6">
        <v>0.24310519999999999</v>
      </c>
      <c r="I2892" s="7">
        <v>130</v>
      </c>
      <c r="J2892" s="2">
        <v>55</v>
      </c>
      <c r="K2892">
        <v>1</v>
      </c>
    </row>
    <row r="2893" spans="1:12" x14ac:dyDescent="0.25">
      <c r="A2893">
        <v>19473</v>
      </c>
      <c r="B2893" s="2">
        <v>83.475250000000003</v>
      </c>
      <c r="C2893" s="3">
        <v>16339</v>
      </c>
      <c r="D2893" s="4">
        <v>37980</v>
      </c>
      <c r="E2893" t="s">
        <v>4271</v>
      </c>
      <c r="F2893" s="4" t="s">
        <v>3003</v>
      </c>
      <c r="G2893" s="5">
        <v>10819</v>
      </c>
      <c r="H2893" s="6">
        <v>0.39800350000000001</v>
      </c>
      <c r="I2893" s="7">
        <v>103.209</v>
      </c>
      <c r="J2893" s="2">
        <v>51.8</v>
      </c>
      <c r="K2893">
        <v>5</v>
      </c>
    </row>
    <row r="2894" spans="1:12" x14ac:dyDescent="0.25">
      <c r="A2894">
        <v>75080</v>
      </c>
      <c r="B2894" s="2">
        <v>83.465509999999995</v>
      </c>
      <c r="C2894" s="3">
        <v>46819</v>
      </c>
      <c r="D2894" s="4">
        <v>19100</v>
      </c>
      <c r="E2894" t="s">
        <v>13765</v>
      </c>
      <c r="F2894" s="4" t="s">
        <v>13752</v>
      </c>
      <c r="G2894" s="5">
        <v>29947</v>
      </c>
      <c r="H2894" s="6">
        <v>0.51318960000000002</v>
      </c>
      <c r="I2894" s="7">
        <v>83.295000000000002</v>
      </c>
      <c r="J2894" s="2">
        <v>36.156300000000002</v>
      </c>
      <c r="K2894">
        <v>64</v>
      </c>
      <c r="L2894" s="2">
        <v>29.2</v>
      </c>
    </row>
    <row r="2895" spans="1:12" x14ac:dyDescent="0.25">
      <c r="A2895">
        <v>48114</v>
      </c>
      <c r="B2895" s="2">
        <v>83.454930000000004</v>
      </c>
      <c r="C2895" s="3">
        <v>20555</v>
      </c>
      <c r="D2895" s="4">
        <v>19820</v>
      </c>
      <c r="E2895" t="s">
        <v>318</v>
      </c>
      <c r="F2895" s="4" t="s">
        <v>9106</v>
      </c>
      <c r="G2895" s="5">
        <v>14196</v>
      </c>
      <c r="H2895" s="6">
        <v>0.4242744</v>
      </c>
      <c r="I2895" s="7">
        <v>98.653999999999996</v>
      </c>
      <c r="J2895" s="2">
        <v>53.75</v>
      </c>
      <c r="K2895">
        <v>4</v>
      </c>
    </row>
    <row r="2896" spans="1:12" x14ac:dyDescent="0.25">
      <c r="A2896">
        <v>4032</v>
      </c>
      <c r="B2896" s="2">
        <v>83.450159999999997</v>
      </c>
      <c r="C2896" s="3">
        <v>8048</v>
      </c>
      <c r="D2896" s="4">
        <v>38860</v>
      </c>
      <c r="E2896" t="s">
        <v>726</v>
      </c>
      <c r="F2896" s="4" t="s">
        <v>701</v>
      </c>
      <c r="G2896" s="5">
        <v>5725</v>
      </c>
      <c r="H2896" s="6">
        <v>0.47956690000000002</v>
      </c>
      <c r="I2896" s="7">
        <v>89.093999999999994</v>
      </c>
      <c r="J2896" s="2">
        <v>50.090899999999998</v>
      </c>
      <c r="K2896">
        <v>11</v>
      </c>
      <c r="L2896" s="2">
        <v>93.2</v>
      </c>
    </row>
    <row r="2897" spans="1:12" x14ac:dyDescent="0.25">
      <c r="A2897">
        <v>11005</v>
      </c>
      <c r="B2897" s="2">
        <v>83.448279999999997</v>
      </c>
      <c r="C2897" s="3">
        <v>2122</v>
      </c>
      <c r="D2897" s="4">
        <v>35620</v>
      </c>
      <c r="E2897" t="s">
        <v>1890</v>
      </c>
      <c r="F2897" s="4" t="s">
        <v>1280</v>
      </c>
      <c r="G2897" s="5">
        <v>2122</v>
      </c>
      <c r="H2897" s="6">
        <v>0.4903438</v>
      </c>
      <c r="I2897" s="7">
        <v>87.221999999999994</v>
      </c>
    </row>
    <row r="2898" spans="1:12" x14ac:dyDescent="0.25">
      <c r="A2898">
        <v>94038</v>
      </c>
      <c r="B2898" s="2">
        <v>83.447220000000002</v>
      </c>
      <c r="C2898" s="3">
        <v>3434</v>
      </c>
      <c r="D2898" s="4">
        <v>41860</v>
      </c>
      <c r="E2898" t="s">
        <v>15755</v>
      </c>
      <c r="F2898" s="4" t="s">
        <v>15368</v>
      </c>
      <c r="G2898" s="5">
        <v>2352</v>
      </c>
      <c r="H2898" s="6">
        <v>0.37526559999999998</v>
      </c>
      <c r="I2898" s="7">
        <v>107.083</v>
      </c>
      <c r="J2898" s="2">
        <v>30.75</v>
      </c>
      <c r="K2898">
        <v>4</v>
      </c>
    </row>
    <row r="2899" spans="1:12" x14ac:dyDescent="0.25">
      <c r="A2899">
        <v>12110</v>
      </c>
      <c r="B2899" s="2">
        <v>83.443309999999997</v>
      </c>
      <c r="C2899" s="3">
        <v>21836</v>
      </c>
      <c r="D2899" s="4">
        <v>10580</v>
      </c>
      <c r="E2899" t="s">
        <v>2131</v>
      </c>
      <c r="F2899" s="4" t="s">
        <v>1280</v>
      </c>
      <c r="G2899" s="5">
        <v>13970</v>
      </c>
      <c r="H2899" s="6">
        <v>0.44971729999999999</v>
      </c>
      <c r="I2899" s="7">
        <v>94.194000000000003</v>
      </c>
      <c r="J2899" s="2">
        <v>43.875</v>
      </c>
      <c r="K2899">
        <v>16</v>
      </c>
      <c r="L2899" s="2">
        <v>71.400000000000006</v>
      </c>
    </row>
    <row r="2900" spans="1:12" x14ac:dyDescent="0.25">
      <c r="A2900">
        <v>10601</v>
      </c>
      <c r="B2900" s="2">
        <v>83.437889999999996</v>
      </c>
      <c r="C2900" s="3">
        <v>11524</v>
      </c>
      <c r="D2900" s="4">
        <v>35620</v>
      </c>
      <c r="E2900" t="s">
        <v>1839</v>
      </c>
      <c r="F2900" s="4" t="s">
        <v>1280</v>
      </c>
      <c r="G2900" s="5">
        <v>8687</v>
      </c>
      <c r="H2900" s="6">
        <v>0.49436000000000002</v>
      </c>
      <c r="I2900" s="7">
        <v>86.421999999999997</v>
      </c>
      <c r="J2900" s="2">
        <v>36.428600000000003</v>
      </c>
      <c r="K2900">
        <v>7</v>
      </c>
    </row>
    <row r="2901" spans="1:12" x14ac:dyDescent="0.25">
      <c r="A2901">
        <v>29681</v>
      </c>
      <c r="B2901" s="2">
        <v>83.427800000000005</v>
      </c>
      <c r="C2901" s="3">
        <v>50750</v>
      </c>
      <c r="D2901" s="4">
        <v>24860</v>
      </c>
      <c r="E2901" t="s">
        <v>6309</v>
      </c>
      <c r="F2901" s="4" t="s">
        <v>6130</v>
      </c>
      <c r="G2901" s="5">
        <v>33481</v>
      </c>
      <c r="H2901" s="6">
        <v>0.46221849999999998</v>
      </c>
      <c r="I2901" s="7">
        <v>91.956000000000003</v>
      </c>
      <c r="J2901" s="2">
        <v>40.4</v>
      </c>
      <c r="K2901">
        <v>15</v>
      </c>
      <c r="L2901" s="2">
        <v>53.6</v>
      </c>
    </row>
    <row r="2902" spans="1:12" x14ac:dyDescent="0.25">
      <c r="A2902">
        <v>4541</v>
      </c>
      <c r="B2902" s="2">
        <v>83.419749999999993</v>
      </c>
      <c r="C2902" s="3">
        <v>151</v>
      </c>
      <c r="E2902" t="s">
        <v>865</v>
      </c>
      <c r="F2902" s="4" t="s">
        <v>701</v>
      </c>
      <c r="G2902" s="5">
        <v>108</v>
      </c>
      <c r="H2902" s="6">
        <v>0.46788990000000003</v>
      </c>
      <c r="I2902" s="7">
        <v>90.971999999999994</v>
      </c>
    </row>
    <row r="2903" spans="1:12" x14ac:dyDescent="0.25">
      <c r="A2903">
        <v>38002</v>
      </c>
      <c r="B2903" s="2">
        <v>83.413759999999996</v>
      </c>
      <c r="C2903" s="3">
        <v>40078</v>
      </c>
      <c r="D2903" s="4">
        <v>32820</v>
      </c>
      <c r="E2903" t="s">
        <v>374</v>
      </c>
      <c r="F2903" s="4" t="s">
        <v>7348</v>
      </c>
      <c r="G2903" s="5">
        <v>24966</v>
      </c>
      <c r="H2903" s="6">
        <v>0.391677</v>
      </c>
      <c r="I2903" s="7">
        <v>104.13500000000001</v>
      </c>
      <c r="J2903" s="2">
        <v>47.125</v>
      </c>
      <c r="K2903">
        <v>8</v>
      </c>
    </row>
    <row r="2904" spans="1:12" x14ac:dyDescent="0.25">
      <c r="A2904">
        <v>21617</v>
      </c>
      <c r="B2904" s="2">
        <v>83.406120000000001</v>
      </c>
      <c r="C2904" s="3">
        <v>10140</v>
      </c>
      <c r="D2904" s="4">
        <v>12580</v>
      </c>
      <c r="E2904" t="s">
        <v>4340</v>
      </c>
      <c r="F2904" s="4" t="s">
        <v>4361</v>
      </c>
      <c r="G2904" s="5">
        <v>6941</v>
      </c>
      <c r="H2904" s="6">
        <v>0.38677610000000001</v>
      </c>
      <c r="I2904" s="7">
        <v>104.962</v>
      </c>
      <c r="J2904" s="2">
        <v>51.666699999999999</v>
      </c>
      <c r="K2904">
        <v>3</v>
      </c>
    </row>
    <row r="2905" spans="1:12" x14ac:dyDescent="0.25">
      <c r="A2905">
        <v>73131</v>
      </c>
      <c r="B2905" s="2">
        <v>83.403890000000004</v>
      </c>
      <c r="C2905" s="3">
        <v>3256</v>
      </c>
      <c r="D2905" s="4">
        <v>36420</v>
      </c>
      <c r="E2905" t="s">
        <v>13492</v>
      </c>
      <c r="F2905" s="4" t="s">
        <v>13462</v>
      </c>
      <c r="G2905" s="5">
        <v>2335</v>
      </c>
      <c r="H2905" s="6">
        <v>0.43126340000000002</v>
      </c>
      <c r="I2905" s="7">
        <v>97.266000000000005</v>
      </c>
      <c r="J2905" s="2">
        <v>55.5</v>
      </c>
      <c r="K2905">
        <v>2</v>
      </c>
    </row>
    <row r="2906" spans="1:12" x14ac:dyDescent="0.25">
      <c r="A2906">
        <v>11004</v>
      </c>
      <c r="B2906" s="2">
        <v>83.400899999999993</v>
      </c>
      <c r="C2906" s="3">
        <v>14045</v>
      </c>
      <c r="D2906" s="4">
        <v>35620</v>
      </c>
      <c r="E2906" t="s">
        <v>1892</v>
      </c>
      <c r="F2906" s="4" t="s">
        <v>1280</v>
      </c>
      <c r="G2906" s="5">
        <v>10180</v>
      </c>
      <c r="H2906" s="6">
        <v>0.40752379999999999</v>
      </c>
      <c r="I2906" s="7">
        <v>101.36799999999999</v>
      </c>
      <c r="J2906" s="2">
        <v>35.714300000000001</v>
      </c>
      <c r="K2906">
        <v>7</v>
      </c>
    </row>
    <row r="2907" spans="1:12" x14ac:dyDescent="0.25">
      <c r="A2907">
        <v>63025</v>
      </c>
      <c r="B2907" s="2">
        <v>83.396420000000006</v>
      </c>
      <c r="C2907" s="3">
        <v>13147</v>
      </c>
      <c r="D2907" s="4">
        <v>41180</v>
      </c>
      <c r="E2907" t="s">
        <v>10404</v>
      </c>
      <c r="F2907" s="4" t="s">
        <v>12102</v>
      </c>
      <c r="G2907" s="5">
        <v>8559</v>
      </c>
      <c r="H2907" s="6">
        <v>0.41827320000000001</v>
      </c>
      <c r="I2907" s="7">
        <v>99.492000000000004</v>
      </c>
      <c r="J2907" s="2">
        <v>46.2</v>
      </c>
      <c r="K2907">
        <v>5</v>
      </c>
    </row>
    <row r="2908" spans="1:12" x14ac:dyDescent="0.25">
      <c r="A2908">
        <v>2822</v>
      </c>
      <c r="B2908" s="2">
        <v>83.393330000000006</v>
      </c>
      <c r="C2908" s="3">
        <v>6357</v>
      </c>
      <c r="D2908" s="4">
        <v>39300</v>
      </c>
      <c r="E2908" t="s">
        <v>478</v>
      </c>
      <c r="F2908" s="4" t="s">
        <v>466</v>
      </c>
      <c r="G2908" s="5">
        <v>4360</v>
      </c>
      <c r="H2908" s="6">
        <v>0.36857800000000002</v>
      </c>
      <c r="I2908" s="7">
        <v>108.07899999999999</v>
      </c>
      <c r="J2908" s="2">
        <v>64</v>
      </c>
      <c r="K2908">
        <v>1</v>
      </c>
    </row>
    <row r="2909" spans="1:12" x14ac:dyDescent="0.25">
      <c r="A2909">
        <v>7850</v>
      </c>
      <c r="B2909" s="2">
        <v>83.391139999999993</v>
      </c>
      <c r="C2909" s="3">
        <v>7007</v>
      </c>
      <c r="D2909" s="4">
        <v>35620</v>
      </c>
      <c r="E2909" t="s">
        <v>1537</v>
      </c>
      <c r="F2909" s="4" t="s">
        <v>1341</v>
      </c>
      <c r="G2909" s="5">
        <v>4731</v>
      </c>
      <c r="H2909" s="6">
        <v>0.34234989999999998</v>
      </c>
      <c r="I2909" s="7">
        <v>112.60599999999999</v>
      </c>
      <c r="J2909" s="2">
        <v>43.5</v>
      </c>
      <c r="K2909">
        <v>2</v>
      </c>
    </row>
    <row r="2910" spans="1:12" x14ac:dyDescent="0.25">
      <c r="A2910">
        <v>68046</v>
      </c>
      <c r="B2910" s="2">
        <v>83.385940000000005</v>
      </c>
      <c r="C2910" s="3">
        <v>27434</v>
      </c>
      <c r="D2910" s="4">
        <v>36540</v>
      </c>
      <c r="E2910" t="s">
        <v>12746</v>
      </c>
      <c r="F2910" s="4" t="s">
        <v>12738</v>
      </c>
      <c r="G2910" s="5">
        <v>17051</v>
      </c>
      <c r="H2910" s="6">
        <v>0.42982819999999999</v>
      </c>
      <c r="I2910" s="7">
        <v>97.483999999999995</v>
      </c>
      <c r="J2910" s="2">
        <v>45.8095</v>
      </c>
      <c r="K2910">
        <v>21</v>
      </c>
      <c r="L2910" s="2">
        <v>80</v>
      </c>
    </row>
    <row r="2911" spans="1:12" x14ac:dyDescent="0.25">
      <c r="A2911">
        <v>18923</v>
      </c>
      <c r="B2911" s="2">
        <v>83.381709999999998</v>
      </c>
      <c r="C2911" s="3">
        <v>906</v>
      </c>
      <c r="D2911" s="4">
        <v>37980</v>
      </c>
      <c r="E2911" t="s">
        <v>4152</v>
      </c>
      <c r="F2911" s="4" t="s">
        <v>3003</v>
      </c>
      <c r="G2911" s="5">
        <v>578</v>
      </c>
      <c r="H2911" s="6">
        <v>0.47841099999999998</v>
      </c>
      <c r="I2911" s="7">
        <v>89.082999999999998</v>
      </c>
    </row>
    <row r="2912" spans="1:12" x14ac:dyDescent="0.25">
      <c r="A2912">
        <v>12858</v>
      </c>
      <c r="B2912" s="2">
        <v>83.381559999999993</v>
      </c>
      <c r="C2912" s="3">
        <v>56</v>
      </c>
      <c r="E2912" t="s">
        <v>2393</v>
      </c>
      <c r="F2912" s="4" t="s">
        <v>1280</v>
      </c>
      <c r="G2912" s="5">
        <v>56</v>
      </c>
      <c r="H2912" s="6">
        <v>0.625</v>
      </c>
      <c r="I2912" s="7">
        <v>63.75</v>
      </c>
    </row>
    <row r="2913" spans="1:12" x14ac:dyDescent="0.25">
      <c r="A2913">
        <v>34108</v>
      </c>
      <c r="B2913" s="2">
        <v>83.378100000000003</v>
      </c>
      <c r="C2913" s="3">
        <v>16992</v>
      </c>
      <c r="D2913" s="4">
        <v>34940</v>
      </c>
      <c r="E2913" t="s">
        <v>739</v>
      </c>
      <c r="F2913" s="4" t="s">
        <v>6689</v>
      </c>
      <c r="G2913" s="5">
        <v>14444</v>
      </c>
      <c r="H2913" s="6">
        <v>0.46122960000000002</v>
      </c>
      <c r="I2913" s="7">
        <v>92.039000000000001</v>
      </c>
      <c r="J2913" s="2">
        <v>28.222200000000001</v>
      </c>
      <c r="K2913">
        <v>9</v>
      </c>
    </row>
    <row r="2914" spans="1:12" x14ac:dyDescent="0.25">
      <c r="A2914">
        <v>3062</v>
      </c>
      <c r="B2914" s="2">
        <v>83.370090000000005</v>
      </c>
      <c r="C2914" s="3">
        <v>27007</v>
      </c>
      <c r="D2914" s="4">
        <v>31700</v>
      </c>
      <c r="E2914" t="s">
        <v>533</v>
      </c>
      <c r="F2914" s="4" t="s">
        <v>520</v>
      </c>
      <c r="G2914" s="5">
        <v>18983</v>
      </c>
      <c r="H2914" s="6">
        <v>0.41182049999999998</v>
      </c>
      <c r="I2914" s="7">
        <v>100.569</v>
      </c>
      <c r="J2914" s="2">
        <v>34.1</v>
      </c>
      <c r="K2914">
        <v>10</v>
      </c>
      <c r="L2914" s="2">
        <v>18.8</v>
      </c>
    </row>
    <row r="2915" spans="1:12" x14ac:dyDescent="0.25">
      <c r="A2915">
        <v>55082</v>
      </c>
      <c r="B2915" s="2">
        <v>83.359650000000002</v>
      </c>
      <c r="C2915" s="3">
        <v>35272</v>
      </c>
      <c r="D2915" s="4">
        <v>33460</v>
      </c>
      <c r="E2915" t="s">
        <v>855</v>
      </c>
      <c r="F2915" s="4" t="s">
        <v>10428</v>
      </c>
      <c r="G2915" s="5">
        <v>24683</v>
      </c>
      <c r="H2915" s="6">
        <v>0.44435439999999998</v>
      </c>
      <c r="I2915" s="7">
        <v>94.926000000000002</v>
      </c>
      <c r="J2915" s="2">
        <v>41.3889</v>
      </c>
      <c r="K2915">
        <v>36</v>
      </c>
      <c r="L2915" s="2">
        <v>58.8</v>
      </c>
    </row>
    <row r="2916" spans="1:12" x14ac:dyDescent="0.25">
      <c r="A2916">
        <v>87347</v>
      </c>
      <c r="B2916" s="2">
        <v>83.353710000000007</v>
      </c>
      <c r="C2916" s="3">
        <v>178</v>
      </c>
      <c r="D2916" s="4">
        <v>23700</v>
      </c>
      <c r="E2916" t="s">
        <v>485</v>
      </c>
      <c r="F2916" s="4" t="s">
        <v>15124</v>
      </c>
      <c r="G2916" s="5">
        <v>135</v>
      </c>
      <c r="H2916" s="6">
        <v>0.37037039999999999</v>
      </c>
      <c r="I2916" s="7">
        <v>107.697</v>
      </c>
    </row>
    <row r="2917" spans="1:12" x14ac:dyDescent="0.25">
      <c r="A2917">
        <v>91902</v>
      </c>
      <c r="B2917" s="2">
        <v>83.350390000000004</v>
      </c>
      <c r="C2917" s="3">
        <v>19503</v>
      </c>
      <c r="D2917" s="4">
        <v>41740</v>
      </c>
      <c r="E2917" t="s">
        <v>13119</v>
      </c>
      <c r="F2917" s="4" t="s">
        <v>15368</v>
      </c>
      <c r="G2917" s="5">
        <v>13750</v>
      </c>
      <c r="H2917" s="6">
        <v>0.38923639999999998</v>
      </c>
      <c r="I2917" s="7">
        <v>104.428</v>
      </c>
      <c r="J2917" s="2">
        <v>28</v>
      </c>
      <c r="K2917">
        <v>9</v>
      </c>
    </row>
    <row r="2918" spans="1:12" x14ac:dyDescent="0.25">
      <c r="A2918">
        <v>66047</v>
      </c>
      <c r="B2918" s="2">
        <v>83.344329999999999</v>
      </c>
      <c r="C2918" s="3">
        <v>19593</v>
      </c>
      <c r="D2918" s="4">
        <v>29940</v>
      </c>
      <c r="E2918" t="s">
        <v>244</v>
      </c>
      <c r="F2918" s="4" t="s">
        <v>12494</v>
      </c>
      <c r="G2918" s="5">
        <v>11560</v>
      </c>
      <c r="H2918" s="6">
        <v>0.53438280000000005</v>
      </c>
      <c r="I2918" s="7">
        <v>79.322000000000003</v>
      </c>
      <c r="J2918" s="2">
        <v>37.9375</v>
      </c>
      <c r="K2918">
        <v>16</v>
      </c>
      <c r="L2918" s="2">
        <v>39</v>
      </c>
    </row>
    <row r="2919" spans="1:12" x14ac:dyDescent="0.25">
      <c r="A2919">
        <v>80465</v>
      </c>
      <c r="B2919" s="2">
        <v>83.33878</v>
      </c>
      <c r="C2919" s="3">
        <v>16003</v>
      </c>
      <c r="D2919" s="4">
        <v>19740</v>
      </c>
      <c r="E2919" t="s">
        <v>7432</v>
      </c>
      <c r="F2919" s="4" t="s">
        <v>14477</v>
      </c>
      <c r="G2919" s="5">
        <v>11593</v>
      </c>
      <c r="H2919" s="6">
        <v>0.43957560000000001</v>
      </c>
      <c r="I2919" s="7">
        <v>95.692999999999998</v>
      </c>
      <c r="J2919" s="2">
        <v>48.363599999999998</v>
      </c>
      <c r="K2919">
        <v>11</v>
      </c>
      <c r="L2919" s="2">
        <v>89.5</v>
      </c>
    </row>
    <row r="2920" spans="1:12" x14ac:dyDescent="0.25">
      <c r="A2920">
        <v>3841</v>
      </c>
      <c r="B2920" s="2">
        <v>83.334980000000002</v>
      </c>
      <c r="C2920" s="3">
        <v>6125</v>
      </c>
      <c r="D2920" s="4">
        <v>14460</v>
      </c>
      <c r="E2920" t="s">
        <v>667</v>
      </c>
      <c r="F2920" s="4" t="s">
        <v>520</v>
      </c>
      <c r="G2920" s="5">
        <v>4353</v>
      </c>
      <c r="H2920" s="6">
        <v>0.36963010000000002</v>
      </c>
      <c r="I2920" s="7">
        <v>107.77500000000001</v>
      </c>
      <c r="J2920" s="2">
        <v>38.5</v>
      </c>
      <c r="K2920">
        <v>4</v>
      </c>
    </row>
    <row r="2921" spans="1:12" x14ac:dyDescent="0.25">
      <c r="A2921">
        <v>62025</v>
      </c>
      <c r="B2921" s="2">
        <v>83.329009999999997</v>
      </c>
      <c r="C2921" s="3">
        <v>33742</v>
      </c>
      <c r="D2921" s="4">
        <v>41180</v>
      </c>
      <c r="E2921" t="s">
        <v>11857</v>
      </c>
      <c r="F2921" s="4" t="s">
        <v>11490</v>
      </c>
      <c r="G2921" s="5">
        <v>20600</v>
      </c>
      <c r="H2921" s="6">
        <v>0.4638835</v>
      </c>
      <c r="I2921" s="7">
        <v>91.4</v>
      </c>
      <c r="J2921" s="2">
        <v>48.269199999999998</v>
      </c>
      <c r="K2921">
        <v>26</v>
      </c>
      <c r="L2921" s="2">
        <v>89.1</v>
      </c>
    </row>
    <row r="2922" spans="1:12" x14ac:dyDescent="0.25">
      <c r="A2922">
        <v>47906</v>
      </c>
      <c r="B2922" s="2">
        <v>83.31738</v>
      </c>
      <c r="C2922" s="3">
        <v>69528</v>
      </c>
      <c r="D2922" s="4">
        <v>29200</v>
      </c>
      <c r="E2922" t="s">
        <v>8459</v>
      </c>
      <c r="F2922" s="4" t="s">
        <v>8800</v>
      </c>
      <c r="G2922" s="5">
        <v>28004</v>
      </c>
      <c r="H2922" s="6">
        <v>0.55640069999999997</v>
      </c>
      <c r="I2922" s="7">
        <v>75.403999999999996</v>
      </c>
      <c r="J2922" s="2">
        <v>39.3962</v>
      </c>
      <c r="K2922">
        <v>53</v>
      </c>
      <c r="L2922" s="2">
        <v>47.4</v>
      </c>
    </row>
    <row r="2923" spans="1:12" x14ac:dyDescent="0.25">
      <c r="A2923">
        <v>6249</v>
      </c>
      <c r="B2923" s="2">
        <v>83.309389999999993</v>
      </c>
      <c r="C2923" s="3">
        <v>7314</v>
      </c>
      <c r="D2923" s="4">
        <v>35980</v>
      </c>
      <c r="E2923" t="s">
        <v>636</v>
      </c>
      <c r="F2923" s="4" t="s">
        <v>1198</v>
      </c>
      <c r="G2923" s="5">
        <v>5318</v>
      </c>
      <c r="H2923" s="6">
        <v>0.39913520000000002</v>
      </c>
      <c r="I2923" s="7">
        <v>102.58</v>
      </c>
      <c r="J2923" s="2">
        <v>34.25</v>
      </c>
      <c r="K2923">
        <v>4</v>
      </c>
    </row>
    <row r="2924" spans="1:12" x14ac:dyDescent="0.25">
      <c r="A2924">
        <v>23112</v>
      </c>
      <c r="B2924" s="2">
        <v>83.300359999999998</v>
      </c>
      <c r="C2924" s="3">
        <v>50814</v>
      </c>
      <c r="D2924" s="4">
        <v>40060</v>
      </c>
      <c r="E2924" t="s">
        <v>4816</v>
      </c>
      <c r="F2924" s="4" t="s">
        <v>4335</v>
      </c>
      <c r="G2924" s="5">
        <v>32465</v>
      </c>
      <c r="H2924" s="6">
        <v>0.45522869999999999</v>
      </c>
      <c r="I2924" s="7">
        <v>92.882999999999996</v>
      </c>
      <c r="J2924" s="2">
        <v>34.677399999999999</v>
      </c>
      <c r="K2924">
        <v>31</v>
      </c>
      <c r="L2924" s="2">
        <v>21.7</v>
      </c>
    </row>
    <row r="2925" spans="1:12" x14ac:dyDescent="0.25">
      <c r="A2925">
        <v>62958</v>
      </c>
      <c r="B2925" s="2">
        <v>83.29222</v>
      </c>
      <c r="C2925" s="3">
        <v>2075</v>
      </c>
      <c r="D2925" s="4">
        <v>16060</v>
      </c>
      <c r="E2925" t="s">
        <v>12085</v>
      </c>
      <c r="F2925" s="4" t="s">
        <v>11490</v>
      </c>
      <c r="G2925" s="5">
        <v>1508</v>
      </c>
      <c r="H2925" s="6">
        <v>0.52683899999999995</v>
      </c>
      <c r="I2925" s="7">
        <v>80.5</v>
      </c>
      <c r="J2925" s="2">
        <v>46</v>
      </c>
      <c r="K2925">
        <v>3</v>
      </c>
    </row>
    <row r="2926" spans="1:12" x14ac:dyDescent="0.25">
      <c r="A2926">
        <v>7822</v>
      </c>
      <c r="B2926" s="2">
        <v>83.291730000000001</v>
      </c>
      <c r="C2926" s="3">
        <v>731</v>
      </c>
      <c r="D2926" s="4">
        <v>35620</v>
      </c>
      <c r="E2926" t="s">
        <v>801</v>
      </c>
      <c r="F2926" s="4" t="s">
        <v>1341</v>
      </c>
      <c r="G2926" s="5">
        <v>547</v>
      </c>
      <c r="H2926" s="6">
        <v>0.40145979999999998</v>
      </c>
      <c r="I2926" s="7">
        <v>102.13200000000001</v>
      </c>
    </row>
    <row r="2927" spans="1:12" x14ac:dyDescent="0.25">
      <c r="A2927">
        <v>39211</v>
      </c>
      <c r="B2927" s="2">
        <v>83.287639999999996</v>
      </c>
      <c r="C2927" s="3">
        <v>25346</v>
      </c>
      <c r="D2927" s="4">
        <v>27140</v>
      </c>
      <c r="E2927" t="s">
        <v>671</v>
      </c>
      <c r="F2927" s="4" t="s">
        <v>7633</v>
      </c>
      <c r="G2927" s="5">
        <v>16517</v>
      </c>
      <c r="H2927" s="6">
        <v>0.54398500000000005</v>
      </c>
      <c r="I2927" s="7">
        <v>77.5</v>
      </c>
      <c r="J2927" s="2">
        <v>35.1053</v>
      </c>
      <c r="K2927">
        <v>19</v>
      </c>
      <c r="L2927" s="2">
        <v>24.1</v>
      </c>
    </row>
    <row r="2928" spans="1:12" x14ac:dyDescent="0.25">
      <c r="A2928">
        <v>94602</v>
      </c>
      <c r="B2928" s="2">
        <v>83.278599999999997</v>
      </c>
      <c r="C2928" s="3">
        <v>29794</v>
      </c>
      <c r="D2928" s="4">
        <v>41860</v>
      </c>
      <c r="E2928" t="s">
        <v>493</v>
      </c>
      <c r="F2928" s="4" t="s">
        <v>15368</v>
      </c>
      <c r="G2928" s="5">
        <v>21240</v>
      </c>
      <c r="H2928" s="6">
        <v>0.47502470000000002</v>
      </c>
      <c r="I2928" s="7">
        <v>89.412999999999997</v>
      </c>
      <c r="J2928" s="2">
        <v>33.083300000000001</v>
      </c>
      <c r="K2928">
        <v>48</v>
      </c>
      <c r="L2928" s="2">
        <v>14.8</v>
      </c>
    </row>
    <row r="2929" spans="1:12" x14ac:dyDescent="0.25">
      <c r="A2929">
        <v>43560</v>
      </c>
      <c r="B2929" s="2">
        <v>83.268339999999995</v>
      </c>
      <c r="C2929" s="3">
        <v>32341</v>
      </c>
      <c r="D2929" s="4">
        <v>45780</v>
      </c>
      <c r="E2929" t="s">
        <v>6456</v>
      </c>
      <c r="F2929" s="4" t="s">
        <v>8295</v>
      </c>
      <c r="G2929" s="5">
        <v>21663</v>
      </c>
      <c r="H2929" s="6">
        <v>0.4388589</v>
      </c>
      <c r="I2929" s="7">
        <v>95.662000000000006</v>
      </c>
      <c r="J2929" s="2">
        <v>38.518500000000003</v>
      </c>
      <c r="K2929">
        <v>27</v>
      </c>
      <c r="L2929" s="2">
        <v>42.4</v>
      </c>
    </row>
    <row r="2930" spans="1:12" x14ac:dyDescent="0.25">
      <c r="A2930">
        <v>37932</v>
      </c>
      <c r="B2930" s="2">
        <v>83.2607</v>
      </c>
      <c r="C2930" s="3">
        <v>15000</v>
      </c>
      <c r="D2930" s="4">
        <v>28940</v>
      </c>
      <c r="E2930" t="s">
        <v>3655</v>
      </c>
      <c r="F2930" s="4" t="s">
        <v>7348</v>
      </c>
      <c r="G2930" s="5">
        <v>10251</v>
      </c>
      <c r="H2930" s="6">
        <v>0.46108080000000001</v>
      </c>
      <c r="I2930" s="7">
        <v>91.813000000000002</v>
      </c>
      <c r="J2930" s="2">
        <v>31.2</v>
      </c>
      <c r="K2930">
        <v>5</v>
      </c>
    </row>
    <row r="2931" spans="1:12" x14ac:dyDescent="0.25">
      <c r="A2931">
        <v>63332</v>
      </c>
      <c r="B2931" s="2">
        <v>83.257999999999996</v>
      </c>
      <c r="C2931" s="3">
        <v>1360</v>
      </c>
      <c r="D2931" s="4">
        <v>41180</v>
      </c>
      <c r="E2931" t="s">
        <v>801</v>
      </c>
      <c r="F2931" s="4" t="s">
        <v>12102</v>
      </c>
      <c r="G2931" s="5">
        <v>1044</v>
      </c>
      <c r="H2931" s="6">
        <v>0.42296650000000002</v>
      </c>
      <c r="I2931" s="7">
        <v>98.393000000000001</v>
      </c>
      <c r="J2931" s="2">
        <v>30</v>
      </c>
      <c r="K2931">
        <v>1</v>
      </c>
    </row>
    <row r="2932" spans="1:12" x14ac:dyDescent="0.25">
      <c r="A2932">
        <v>2631</v>
      </c>
      <c r="B2932" s="2">
        <v>83.255960000000002</v>
      </c>
      <c r="C2932" s="3">
        <v>9736</v>
      </c>
      <c r="D2932" s="4">
        <v>12700</v>
      </c>
      <c r="E2932" t="s">
        <v>405</v>
      </c>
      <c r="F2932" s="4" t="s">
        <v>21</v>
      </c>
      <c r="G2932" s="5">
        <v>7498</v>
      </c>
      <c r="H2932" s="6">
        <v>0.4983996</v>
      </c>
      <c r="I2932" s="7">
        <v>85.313000000000002</v>
      </c>
      <c r="J2932" s="2">
        <v>45</v>
      </c>
      <c r="K2932">
        <v>4</v>
      </c>
    </row>
    <row r="2933" spans="1:12" x14ac:dyDescent="0.25">
      <c r="A2933">
        <v>78665</v>
      </c>
      <c r="B2933" s="2">
        <v>83.248450000000005</v>
      </c>
      <c r="C2933" s="3">
        <v>38828</v>
      </c>
      <c r="D2933" s="4">
        <v>12420</v>
      </c>
      <c r="E2933" t="s">
        <v>14293</v>
      </c>
      <c r="F2933" s="4" t="s">
        <v>13752</v>
      </c>
      <c r="G2933" s="5">
        <v>23847</v>
      </c>
      <c r="H2933" s="6">
        <v>0.44305600000000001</v>
      </c>
      <c r="I2933" s="7">
        <v>94.872</v>
      </c>
      <c r="J2933" s="2">
        <v>40.230800000000002</v>
      </c>
      <c r="K2933">
        <v>13</v>
      </c>
      <c r="L2933" s="2">
        <v>52.6</v>
      </c>
    </row>
    <row r="2934" spans="1:12" x14ac:dyDescent="0.25">
      <c r="A2934">
        <v>33596</v>
      </c>
      <c r="B2934" s="2">
        <v>83.237949999999998</v>
      </c>
      <c r="C2934" s="3">
        <v>29547</v>
      </c>
      <c r="D2934" s="4">
        <v>45300</v>
      </c>
      <c r="E2934" t="s">
        <v>6917</v>
      </c>
      <c r="F2934" s="4" t="s">
        <v>6689</v>
      </c>
      <c r="G2934" s="5">
        <v>20031</v>
      </c>
      <c r="H2934" s="6">
        <v>0.4233227</v>
      </c>
      <c r="I2934" s="7">
        <v>98.241</v>
      </c>
      <c r="J2934" s="2">
        <v>36.428600000000003</v>
      </c>
      <c r="K2934">
        <v>7</v>
      </c>
    </row>
    <row r="2935" spans="1:12" x14ac:dyDescent="0.25">
      <c r="A2935">
        <v>2537</v>
      </c>
      <c r="B2935" s="2">
        <v>83.232089999999999</v>
      </c>
      <c r="C2935" s="3">
        <v>6301</v>
      </c>
      <c r="D2935" s="4">
        <v>12700</v>
      </c>
      <c r="E2935" t="s">
        <v>385</v>
      </c>
      <c r="F2935" s="4" t="s">
        <v>21</v>
      </c>
      <c r="G2935" s="5">
        <v>4446</v>
      </c>
      <c r="H2935" s="6">
        <v>0.47165990000000002</v>
      </c>
      <c r="I2935" s="7">
        <v>89.855999999999995</v>
      </c>
    </row>
    <row r="2936" spans="1:12" x14ac:dyDescent="0.25">
      <c r="A2936">
        <v>92373</v>
      </c>
      <c r="B2936" s="2">
        <v>83.225430000000003</v>
      </c>
      <c r="C2936" s="3">
        <v>34016</v>
      </c>
      <c r="D2936" s="4">
        <v>40140</v>
      </c>
      <c r="E2936" t="s">
        <v>15551</v>
      </c>
      <c r="F2936" s="4" t="s">
        <v>15368</v>
      </c>
      <c r="G2936" s="5">
        <v>23372</v>
      </c>
      <c r="H2936" s="6">
        <v>0.48641600000000002</v>
      </c>
      <c r="I2936" s="7">
        <v>87.293000000000006</v>
      </c>
      <c r="J2936" s="2">
        <v>38.093800000000002</v>
      </c>
      <c r="K2936">
        <v>32</v>
      </c>
      <c r="L2936" s="2">
        <v>40</v>
      </c>
    </row>
    <row r="2937" spans="1:12" x14ac:dyDescent="0.25">
      <c r="A2937">
        <v>30064</v>
      </c>
      <c r="B2937" s="2">
        <v>83.212230000000005</v>
      </c>
      <c r="C2937" s="3">
        <v>45705</v>
      </c>
      <c r="D2937" s="4">
        <v>12060</v>
      </c>
      <c r="E2937" t="s">
        <v>2510</v>
      </c>
      <c r="F2937" s="4" t="s">
        <v>6363</v>
      </c>
      <c r="G2937" s="5">
        <v>31791</v>
      </c>
      <c r="H2937" s="6">
        <v>0.46396779999999999</v>
      </c>
      <c r="I2937" s="7">
        <v>91.164000000000001</v>
      </c>
      <c r="J2937" s="2">
        <v>42.454500000000003</v>
      </c>
      <c r="K2937">
        <v>22</v>
      </c>
      <c r="L2937" s="2">
        <v>64.2</v>
      </c>
    </row>
    <row r="2938" spans="1:12" x14ac:dyDescent="0.25">
      <c r="A2938">
        <v>19435</v>
      </c>
      <c r="B2938" s="2">
        <v>83.204610000000002</v>
      </c>
      <c r="C2938" s="3">
        <v>100</v>
      </c>
      <c r="D2938" s="4">
        <v>37980</v>
      </c>
      <c r="E2938" t="s">
        <v>4257</v>
      </c>
      <c r="F2938" s="4" t="s">
        <v>3003</v>
      </c>
      <c r="G2938" s="5">
        <v>76</v>
      </c>
      <c r="H2938" s="6">
        <v>0.44155850000000002</v>
      </c>
      <c r="I2938" s="7">
        <v>95</v>
      </c>
    </row>
    <row r="2939" spans="1:12" x14ac:dyDescent="0.25">
      <c r="A2939">
        <v>84317</v>
      </c>
      <c r="B2939" s="2">
        <v>83.204220000000007</v>
      </c>
      <c r="C2939" s="3">
        <v>2091</v>
      </c>
      <c r="D2939" s="4">
        <v>36260</v>
      </c>
      <c r="E2939" t="s">
        <v>7151</v>
      </c>
      <c r="F2939" s="4" t="s">
        <v>14851</v>
      </c>
      <c r="G2939" s="5">
        <v>1490</v>
      </c>
      <c r="H2939" s="6">
        <v>0.34026849999999997</v>
      </c>
      <c r="I2939" s="7">
        <v>112.5</v>
      </c>
      <c r="J2939" s="2">
        <v>41</v>
      </c>
      <c r="K2939">
        <v>2</v>
      </c>
    </row>
    <row r="2940" spans="1:12" x14ac:dyDescent="0.25">
      <c r="A2940">
        <v>20603</v>
      </c>
      <c r="B2940" s="2">
        <v>83.199259999999995</v>
      </c>
      <c r="C2940" s="3">
        <v>31732</v>
      </c>
      <c r="D2940" s="4">
        <v>47900</v>
      </c>
      <c r="E2940" t="s">
        <v>4360</v>
      </c>
      <c r="F2940" s="4" t="s">
        <v>4361</v>
      </c>
      <c r="G2940" s="5">
        <v>19254</v>
      </c>
      <c r="H2940" s="6">
        <v>0.37652560000000002</v>
      </c>
      <c r="I2940" s="7">
        <v>106.227</v>
      </c>
      <c r="J2940" s="2">
        <v>38.636400000000002</v>
      </c>
      <c r="K2940">
        <v>11</v>
      </c>
      <c r="L2940" s="2">
        <v>43</v>
      </c>
    </row>
    <row r="2941" spans="1:12" x14ac:dyDescent="0.25">
      <c r="A2941">
        <v>11957</v>
      </c>
      <c r="B2941" s="2">
        <v>83.194500000000005</v>
      </c>
      <c r="C2941" s="3">
        <v>712</v>
      </c>
      <c r="D2941" s="4">
        <v>35620</v>
      </c>
      <c r="E2941" t="s">
        <v>844</v>
      </c>
      <c r="F2941" s="4" t="s">
        <v>1280</v>
      </c>
      <c r="G2941" s="5">
        <v>616</v>
      </c>
      <c r="H2941" s="6">
        <v>0.4732577</v>
      </c>
      <c r="I2941" s="7">
        <v>89.5</v>
      </c>
    </row>
    <row r="2942" spans="1:12" x14ac:dyDescent="0.25">
      <c r="A2942">
        <v>98155</v>
      </c>
      <c r="B2942" s="2">
        <v>83.188419999999994</v>
      </c>
      <c r="C2942" s="3">
        <v>33849</v>
      </c>
      <c r="D2942" s="4">
        <v>42660</v>
      </c>
      <c r="E2942" t="s">
        <v>16366</v>
      </c>
      <c r="F2942" s="4" t="s">
        <v>16344</v>
      </c>
      <c r="G2942" s="5">
        <v>24819</v>
      </c>
      <c r="H2942" s="6">
        <v>0.44973610000000003</v>
      </c>
      <c r="I2942" s="7">
        <v>93.558999999999997</v>
      </c>
      <c r="J2942" s="2">
        <v>37.2727</v>
      </c>
      <c r="K2942">
        <v>44</v>
      </c>
      <c r="L2942" s="2">
        <v>35.200000000000003</v>
      </c>
    </row>
    <row r="2943" spans="1:12" x14ac:dyDescent="0.25">
      <c r="A2943">
        <v>6415</v>
      </c>
      <c r="B2943" s="2">
        <v>83.179730000000006</v>
      </c>
      <c r="C2943" s="3">
        <v>16849</v>
      </c>
      <c r="D2943" s="4">
        <v>35980</v>
      </c>
      <c r="E2943" t="s">
        <v>1097</v>
      </c>
      <c r="F2943" s="4" t="s">
        <v>1198</v>
      </c>
      <c r="G2943" s="5">
        <v>11491</v>
      </c>
      <c r="H2943" s="6">
        <v>0.36677690000000002</v>
      </c>
      <c r="I2943" s="7">
        <v>107.88500000000001</v>
      </c>
      <c r="J2943" s="2">
        <v>46.714300000000001</v>
      </c>
      <c r="K2943">
        <v>7</v>
      </c>
    </row>
    <row r="2944" spans="1:12" x14ac:dyDescent="0.25">
      <c r="A2944">
        <v>27712</v>
      </c>
      <c r="B2944" s="2">
        <v>83.173450000000003</v>
      </c>
      <c r="C2944" s="3">
        <v>20843</v>
      </c>
      <c r="D2944" s="4">
        <v>20500</v>
      </c>
      <c r="E2944" t="s">
        <v>657</v>
      </c>
      <c r="F2944" s="4" t="s">
        <v>5642</v>
      </c>
      <c r="G2944" s="5">
        <v>14744</v>
      </c>
      <c r="H2944" s="6">
        <v>0.46809089999999998</v>
      </c>
      <c r="I2944" s="7">
        <v>90.376999999999995</v>
      </c>
      <c r="J2944" s="2">
        <v>45.3125</v>
      </c>
      <c r="K2944">
        <v>16</v>
      </c>
      <c r="L2944" s="2">
        <v>78.099999999999994</v>
      </c>
    </row>
    <row r="2945" spans="1:12" x14ac:dyDescent="0.25">
      <c r="A2945">
        <v>79854</v>
      </c>
      <c r="B2945" s="2">
        <v>83.169899999999998</v>
      </c>
      <c r="C2945" s="3">
        <v>150</v>
      </c>
      <c r="E2945" t="s">
        <v>12911</v>
      </c>
      <c r="F2945" s="4" t="s">
        <v>13752</v>
      </c>
      <c r="G2945" s="5">
        <v>119</v>
      </c>
      <c r="H2945" s="6">
        <v>0.41176469999999998</v>
      </c>
      <c r="I2945" s="7">
        <v>100.104</v>
      </c>
    </row>
    <row r="2946" spans="1:12" x14ac:dyDescent="0.25">
      <c r="A2946">
        <v>11796</v>
      </c>
      <c r="B2946" s="2">
        <v>83.169179999999997</v>
      </c>
      <c r="C2946" s="3">
        <v>4012</v>
      </c>
      <c r="D2946" s="4">
        <v>35620</v>
      </c>
      <c r="E2946" t="s">
        <v>2033</v>
      </c>
      <c r="F2946" s="4" t="s">
        <v>1280</v>
      </c>
      <c r="G2946" s="5">
        <v>2848</v>
      </c>
      <c r="H2946" s="6">
        <v>0.32327129999999998</v>
      </c>
      <c r="I2946" s="7">
        <v>115.389</v>
      </c>
      <c r="J2946" s="2">
        <v>40.25</v>
      </c>
      <c r="K2946">
        <v>4</v>
      </c>
    </row>
    <row r="2947" spans="1:12" x14ac:dyDescent="0.25">
      <c r="A2947">
        <v>90740</v>
      </c>
      <c r="B2947" s="2">
        <v>83.163669999999996</v>
      </c>
      <c r="C2947" s="3">
        <v>24288</v>
      </c>
      <c r="D2947" s="4">
        <v>31080</v>
      </c>
      <c r="E2947" t="s">
        <v>15402</v>
      </c>
      <c r="F2947" s="4" t="s">
        <v>15368</v>
      </c>
      <c r="G2947" s="5">
        <v>20190</v>
      </c>
      <c r="H2947" s="6">
        <v>0.46228520000000001</v>
      </c>
      <c r="I2947" s="7">
        <v>91.355999999999995</v>
      </c>
      <c r="J2947" s="2">
        <v>39.75</v>
      </c>
      <c r="K2947">
        <v>20</v>
      </c>
      <c r="L2947" s="2">
        <v>49.2</v>
      </c>
    </row>
    <row r="2948" spans="1:12" x14ac:dyDescent="0.25">
      <c r="A2948">
        <v>80478</v>
      </c>
      <c r="B2948" s="2">
        <v>83.158590000000004</v>
      </c>
      <c r="C2948" s="3">
        <v>1531</v>
      </c>
      <c r="E2948" t="s">
        <v>14505</v>
      </c>
      <c r="F2948" s="4" t="s">
        <v>14477</v>
      </c>
      <c r="G2948" s="5">
        <v>1031</v>
      </c>
      <c r="H2948" s="6">
        <v>0.47383720000000001</v>
      </c>
      <c r="I2948" s="7">
        <v>89.352999999999994</v>
      </c>
      <c r="J2948" s="2">
        <v>61</v>
      </c>
      <c r="K2948">
        <v>1</v>
      </c>
    </row>
    <row r="2949" spans="1:12" x14ac:dyDescent="0.25">
      <c r="A2949">
        <v>20636</v>
      </c>
      <c r="B2949" s="2">
        <v>83.156679999999994</v>
      </c>
      <c r="C2949" s="3">
        <v>10279</v>
      </c>
      <c r="D2949" s="4">
        <v>15680</v>
      </c>
      <c r="E2949" t="s">
        <v>4384</v>
      </c>
      <c r="F2949" s="4" t="s">
        <v>4361</v>
      </c>
      <c r="G2949" s="5">
        <v>6967</v>
      </c>
      <c r="H2949" s="6">
        <v>0.33802209999999999</v>
      </c>
      <c r="I2949" s="7">
        <v>112.80200000000001</v>
      </c>
      <c r="J2949" s="2">
        <v>47.4</v>
      </c>
      <c r="K2949">
        <v>5</v>
      </c>
    </row>
    <row r="2950" spans="1:12" x14ac:dyDescent="0.25">
      <c r="A2950">
        <v>57010</v>
      </c>
      <c r="B2950" s="2">
        <v>83.154939999999996</v>
      </c>
      <c r="C2950" s="3">
        <v>342</v>
      </c>
      <c r="D2950" s="4">
        <v>46820</v>
      </c>
      <c r="E2950" t="s">
        <v>8525</v>
      </c>
      <c r="F2950" s="4" t="s">
        <v>10877</v>
      </c>
      <c r="G2950" s="5">
        <v>284</v>
      </c>
      <c r="H2950" s="6">
        <v>0.41403509999999999</v>
      </c>
      <c r="I2950" s="7">
        <v>99.643000000000001</v>
      </c>
    </row>
    <row r="2951" spans="1:12" x14ac:dyDescent="0.25">
      <c r="A2951">
        <v>80487</v>
      </c>
      <c r="B2951" s="2">
        <v>83.151979999999995</v>
      </c>
      <c r="C2951" s="3">
        <v>16944</v>
      </c>
      <c r="D2951" s="4">
        <v>44460</v>
      </c>
      <c r="E2951" t="s">
        <v>14504</v>
      </c>
      <c r="F2951" s="4" t="s">
        <v>14477</v>
      </c>
      <c r="G2951" s="5">
        <v>12052</v>
      </c>
      <c r="H2951" s="6">
        <v>0.54306339999999997</v>
      </c>
      <c r="I2951" s="7">
        <v>77.335999999999999</v>
      </c>
      <c r="J2951" s="2">
        <v>47.8</v>
      </c>
      <c r="K2951">
        <v>5</v>
      </c>
    </row>
    <row r="2952" spans="1:12" x14ac:dyDescent="0.25">
      <c r="A2952">
        <v>7727</v>
      </c>
      <c r="B2952" s="2">
        <v>83.147909999999996</v>
      </c>
      <c r="C2952" s="3">
        <v>7611</v>
      </c>
      <c r="D2952" s="4">
        <v>35620</v>
      </c>
      <c r="E2952" t="s">
        <v>803</v>
      </c>
      <c r="F2952" s="4" t="s">
        <v>1341</v>
      </c>
      <c r="G2952" s="5">
        <v>4958</v>
      </c>
      <c r="H2952" s="6">
        <v>0.40863250000000001</v>
      </c>
      <c r="I2952" s="7">
        <v>100.547</v>
      </c>
      <c r="J2952" s="2">
        <v>43.333300000000001</v>
      </c>
      <c r="K2952">
        <v>3</v>
      </c>
    </row>
    <row r="2953" spans="1:12" x14ac:dyDescent="0.25">
      <c r="A2953">
        <v>13214</v>
      </c>
      <c r="B2953" s="2">
        <v>83.145439999999994</v>
      </c>
      <c r="C2953" s="3">
        <v>8937</v>
      </c>
      <c r="D2953" s="4">
        <v>45060</v>
      </c>
      <c r="E2953" t="s">
        <v>2548</v>
      </c>
      <c r="F2953" s="4" t="s">
        <v>1280</v>
      </c>
      <c r="G2953" s="5">
        <v>5381</v>
      </c>
      <c r="H2953" s="6">
        <v>0.52229650000000005</v>
      </c>
      <c r="I2953" s="7">
        <v>80.884</v>
      </c>
      <c r="J2953" s="2">
        <v>40.285699999999999</v>
      </c>
      <c r="K2953">
        <v>14</v>
      </c>
      <c r="L2953" s="2">
        <v>53</v>
      </c>
    </row>
    <row r="2954" spans="1:12" x14ac:dyDescent="0.25">
      <c r="A2954">
        <v>95148</v>
      </c>
      <c r="B2954" s="2">
        <v>83.136719999999997</v>
      </c>
      <c r="C2954" s="3">
        <v>46993</v>
      </c>
      <c r="D2954" s="4">
        <v>41940</v>
      </c>
      <c r="E2954" t="s">
        <v>12003</v>
      </c>
      <c r="F2954" s="4" t="s">
        <v>15368</v>
      </c>
      <c r="G2954" s="5">
        <v>31051</v>
      </c>
      <c r="H2954" s="6">
        <v>0.36327330000000002</v>
      </c>
      <c r="I2954" s="7">
        <v>108.361</v>
      </c>
      <c r="J2954" s="2">
        <v>28.470600000000001</v>
      </c>
      <c r="K2954">
        <v>17</v>
      </c>
      <c r="L2954" s="2">
        <v>3.4</v>
      </c>
    </row>
    <row r="2955" spans="1:12" x14ac:dyDescent="0.25">
      <c r="A2955">
        <v>91355</v>
      </c>
      <c r="B2955" s="2">
        <v>83.123890000000003</v>
      </c>
      <c r="C2955" s="3">
        <v>33634</v>
      </c>
      <c r="D2955" s="4">
        <v>31080</v>
      </c>
      <c r="E2955" t="s">
        <v>3404</v>
      </c>
      <c r="F2955" s="4" t="s">
        <v>15368</v>
      </c>
      <c r="G2955" s="5">
        <v>22591</v>
      </c>
      <c r="H2955" s="6">
        <v>0.41567809999999999</v>
      </c>
      <c r="I2955" s="7">
        <v>99.298000000000002</v>
      </c>
      <c r="J2955" s="2">
        <v>32.846200000000003</v>
      </c>
      <c r="K2955">
        <v>13</v>
      </c>
      <c r="L2955" s="2">
        <v>14</v>
      </c>
    </row>
    <row r="2956" spans="1:12" x14ac:dyDescent="0.25">
      <c r="A2956">
        <v>44136</v>
      </c>
      <c r="B2956" s="2">
        <v>83.114080000000001</v>
      </c>
      <c r="C2956" s="3">
        <v>25802</v>
      </c>
      <c r="D2956" s="4">
        <v>17460</v>
      </c>
      <c r="E2956" t="s">
        <v>8515</v>
      </c>
      <c r="F2956" s="4" t="s">
        <v>8295</v>
      </c>
      <c r="G2956" s="5">
        <v>18340</v>
      </c>
      <c r="H2956" s="6">
        <v>0.42829879999999998</v>
      </c>
      <c r="I2956" s="7">
        <v>97.113</v>
      </c>
      <c r="J2956" s="2">
        <v>36.2727</v>
      </c>
      <c r="K2956">
        <v>22</v>
      </c>
      <c r="L2956" s="2">
        <v>29.6</v>
      </c>
    </row>
    <row r="2957" spans="1:12" x14ac:dyDescent="0.25">
      <c r="A2957">
        <v>6484</v>
      </c>
      <c r="B2957" s="2">
        <v>83.102710000000002</v>
      </c>
      <c r="C2957" s="3">
        <v>40472</v>
      </c>
      <c r="D2957" s="4">
        <v>14860</v>
      </c>
      <c r="E2957" t="s">
        <v>1304</v>
      </c>
      <c r="F2957" s="4" t="s">
        <v>1198</v>
      </c>
      <c r="G2957" s="5">
        <v>29229</v>
      </c>
      <c r="H2957" s="6">
        <v>0.37759150000000002</v>
      </c>
      <c r="I2957" s="7">
        <v>105.833</v>
      </c>
      <c r="J2957" s="2">
        <v>38.8125</v>
      </c>
      <c r="K2957">
        <v>16</v>
      </c>
      <c r="L2957" s="2">
        <v>44</v>
      </c>
    </row>
    <row r="2958" spans="1:12" x14ac:dyDescent="0.25">
      <c r="A2958">
        <v>6855</v>
      </c>
      <c r="B2958" s="2">
        <v>83.094350000000006</v>
      </c>
      <c r="C2958" s="3">
        <v>7254</v>
      </c>
      <c r="D2958" s="4">
        <v>14860</v>
      </c>
      <c r="E2958" t="s">
        <v>1336</v>
      </c>
      <c r="F2958" s="4" t="s">
        <v>1198</v>
      </c>
      <c r="G2958" s="5">
        <v>5685</v>
      </c>
      <c r="H2958" s="6">
        <v>0.43774180000000001</v>
      </c>
      <c r="I2958" s="7">
        <v>95.435000000000002</v>
      </c>
      <c r="J2958" s="2">
        <v>41.5</v>
      </c>
      <c r="K2958">
        <v>2</v>
      </c>
    </row>
    <row r="2959" spans="1:12" x14ac:dyDescent="0.25">
      <c r="A2959">
        <v>45433</v>
      </c>
      <c r="B2959" s="2">
        <v>83.092699999999994</v>
      </c>
      <c r="C2959" s="3">
        <v>2589</v>
      </c>
      <c r="D2959" s="4">
        <v>19380</v>
      </c>
      <c r="E2959" t="s">
        <v>1749</v>
      </c>
      <c r="F2959" s="4" t="s">
        <v>8295</v>
      </c>
      <c r="G2959" s="5">
        <v>1199</v>
      </c>
      <c r="H2959" s="6">
        <v>0.43286069999999999</v>
      </c>
      <c r="I2959" s="7">
        <v>96.25</v>
      </c>
      <c r="J2959" s="2">
        <v>49.5</v>
      </c>
      <c r="K2959">
        <v>6</v>
      </c>
    </row>
    <row r="2960" spans="1:12" x14ac:dyDescent="0.25">
      <c r="A2960">
        <v>11769</v>
      </c>
      <c r="B2960" s="2">
        <v>83.090900000000005</v>
      </c>
      <c r="C2960" s="3">
        <v>8715</v>
      </c>
      <c r="D2960" s="4">
        <v>35620</v>
      </c>
      <c r="E2960" t="s">
        <v>1270</v>
      </c>
      <c r="F2960" s="4" t="s">
        <v>1280</v>
      </c>
      <c r="G2960" s="5">
        <v>6335</v>
      </c>
      <c r="H2960" s="6">
        <v>0.34964479999999998</v>
      </c>
      <c r="I2960" s="7">
        <v>110.625</v>
      </c>
      <c r="J2960" s="2">
        <v>42</v>
      </c>
      <c r="K2960">
        <v>5</v>
      </c>
    </row>
    <row r="2961" spans="1:12" x14ac:dyDescent="0.25">
      <c r="A2961">
        <v>32804</v>
      </c>
      <c r="B2961" s="2">
        <v>83.086269999999999</v>
      </c>
      <c r="C2961" s="3">
        <v>16607</v>
      </c>
      <c r="D2961" s="4">
        <v>36740</v>
      </c>
      <c r="E2961" t="s">
        <v>5555</v>
      </c>
      <c r="F2961" s="4" t="s">
        <v>6689</v>
      </c>
      <c r="G2961" s="5">
        <v>12940</v>
      </c>
      <c r="H2961" s="6">
        <v>0.50475230000000004</v>
      </c>
      <c r="I2961" s="7">
        <v>83.807000000000002</v>
      </c>
      <c r="J2961" s="2">
        <v>38.230800000000002</v>
      </c>
      <c r="K2961">
        <v>13</v>
      </c>
      <c r="L2961" s="2">
        <v>41</v>
      </c>
    </row>
    <row r="2962" spans="1:12" x14ac:dyDescent="0.25">
      <c r="A2962">
        <v>8887</v>
      </c>
      <c r="B2962" s="2">
        <v>83.082999999999998</v>
      </c>
      <c r="C2962" s="3">
        <v>1021</v>
      </c>
      <c r="D2962" s="4">
        <v>35620</v>
      </c>
      <c r="E2962" t="s">
        <v>1784</v>
      </c>
      <c r="F2962" s="4" t="s">
        <v>1341</v>
      </c>
      <c r="G2962" s="5">
        <v>769</v>
      </c>
      <c r="H2962" s="6">
        <v>0.49870130000000001</v>
      </c>
      <c r="I2962" s="7">
        <v>84.838999999999999</v>
      </c>
    </row>
    <row r="2963" spans="1:12" x14ac:dyDescent="0.25">
      <c r="A2963">
        <v>33028</v>
      </c>
      <c r="B2963" s="2">
        <v>83.078509999999994</v>
      </c>
      <c r="C2963" s="3">
        <v>28225</v>
      </c>
      <c r="D2963" s="4">
        <v>33100</v>
      </c>
      <c r="E2963" t="s">
        <v>4384</v>
      </c>
      <c r="F2963" s="4" t="s">
        <v>6689</v>
      </c>
      <c r="G2963" s="5">
        <v>18000</v>
      </c>
      <c r="H2963" s="6">
        <v>0.43788890000000003</v>
      </c>
      <c r="I2963" s="7">
        <v>95.335999999999999</v>
      </c>
      <c r="J2963" s="2">
        <v>40.333300000000001</v>
      </c>
      <c r="K2963">
        <v>3</v>
      </c>
    </row>
    <row r="2964" spans="1:12" x14ac:dyDescent="0.25">
      <c r="A2964">
        <v>2180</v>
      </c>
      <c r="B2964" s="2">
        <v>83.070300000000003</v>
      </c>
      <c r="C2964" s="3">
        <v>21611</v>
      </c>
      <c r="D2964" s="4">
        <v>14460</v>
      </c>
      <c r="E2964" t="s">
        <v>330</v>
      </c>
      <c r="F2964" s="4" t="s">
        <v>21</v>
      </c>
      <c r="G2964" s="5">
        <v>16267</v>
      </c>
      <c r="H2964" s="6">
        <v>0.40170889999999998</v>
      </c>
      <c r="I2964" s="7">
        <v>101.58799999999999</v>
      </c>
      <c r="J2964" s="2">
        <v>37</v>
      </c>
      <c r="K2964">
        <v>14</v>
      </c>
      <c r="L2964" s="2">
        <v>33.4</v>
      </c>
    </row>
    <row r="2965" spans="1:12" x14ac:dyDescent="0.25">
      <c r="A2965">
        <v>77077</v>
      </c>
      <c r="B2965" s="2">
        <v>83.057169999999999</v>
      </c>
      <c r="C2965" s="3">
        <v>53659</v>
      </c>
      <c r="D2965" s="4">
        <v>26420</v>
      </c>
      <c r="E2965" t="s">
        <v>3103</v>
      </c>
      <c r="F2965" s="4" t="s">
        <v>13752</v>
      </c>
      <c r="G2965" s="5">
        <v>38657</v>
      </c>
      <c r="H2965" s="6">
        <v>0.5254934</v>
      </c>
      <c r="I2965" s="7">
        <v>80.156999999999996</v>
      </c>
      <c r="J2965" s="2">
        <v>42.631599999999999</v>
      </c>
      <c r="K2965">
        <v>19</v>
      </c>
      <c r="L2965" s="2">
        <v>65.2</v>
      </c>
    </row>
    <row r="2966" spans="1:12" x14ac:dyDescent="0.25">
      <c r="A2966">
        <v>6473</v>
      </c>
      <c r="B2966" s="2">
        <v>83.043689999999998</v>
      </c>
      <c r="C2966" s="3">
        <v>24225</v>
      </c>
      <c r="D2966" s="4">
        <v>35300</v>
      </c>
      <c r="E2966" t="s">
        <v>977</v>
      </c>
      <c r="F2966" s="4" t="s">
        <v>1198</v>
      </c>
      <c r="G2966" s="5">
        <v>17669</v>
      </c>
      <c r="H2966" s="6">
        <v>0.39923029999999998</v>
      </c>
      <c r="I2966" s="7">
        <v>101.95</v>
      </c>
      <c r="J2966" s="2">
        <v>37.2941</v>
      </c>
      <c r="K2966">
        <v>17</v>
      </c>
      <c r="L2966" s="2">
        <v>35.5</v>
      </c>
    </row>
    <row r="2967" spans="1:12" x14ac:dyDescent="0.25">
      <c r="A2967">
        <v>55812</v>
      </c>
      <c r="B2967" s="2">
        <v>83.038380000000004</v>
      </c>
      <c r="C2967" s="3">
        <v>11480</v>
      </c>
      <c r="D2967" s="4">
        <v>20260</v>
      </c>
      <c r="E2967" t="s">
        <v>6384</v>
      </c>
      <c r="F2967" s="4" t="s">
        <v>10428</v>
      </c>
      <c r="G2967" s="5">
        <v>4521</v>
      </c>
      <c r="H2967" s="6">
        <v>0.4960195</v>
      </c>
      <c r="I2967" s="7">
        <v>85.218999999999994</v>
      </c>
      <c r="J2967" s="2">
        <v>43.45</v>
      </c>
      <c r="K2967">
        <v>20</v>
      </c>
      <c r="L2967" s="2">
        <v>69.099999999999994</v>
      </c>
    </row>
    <row r="2968" spans="1:12" x14ac:dyDescent="0.25">
      <c r="A2968">
        <v>79124</v>
      </c>
      <c r="B2968" s="2">
        <v>83.035929999999993</v>
      </c>
      <c r="C2968" s="3">
        <v>8538</v>
      </c>
      <c r="D2968" s="4">
        <v>11100</v>
      </c>
      <c r="E2968" t="s">
        <v>14375</v>
      </c>
      <c r="F2968" s="4" t="s">
        <v>13752</v>
      </c>
      <c r="G2968" s="5">
        <v>5626</v>
      </c>
      <c r="H2968" s="6">
        <v>0.40749960000000002</v>
      </c>
      <c r="I2968" s="7">
        <v>100.506</v>
      </c>
      <c r="J2968" s="2">
        <v>34</v>
      </c>
      <c r="K2968">
        <v>1</v>
      </c>
    </row>
    <row r="2969" spans="1:12" x14ac:dyDescent="0.25">
      <c r="A2969">
        <v>12427</v>
      </c>
      <c r="B2969" s="2">
        <v>83.034509999999997</v>
      </c>
      <c r="C2969" s="3">
        <v>620</v>
      </c>
      <c r="E2969" t="s">
        <v>2200</v>
      </c>
      <c r="F2969" s="4" t="s">
        <v>1280</v>
      </c>
      <c r="G2969" s="5">
        <v>356</v>
      </c>
      <c r="H2969" s="6">
        <v>0.3333333</v>
      </c>
      <c r="I2969" s="7">
        <v>113.319</v>
      </c>
    </row>
    <row r="2970" spans="1:12" x14ac:dyDescent="0.25">
      <c r="A2970">
        <v>94704</v>
      </c>
      <c r="B2970" s="2">
        <v>83.032470000000004</v>
      </c>
      <c r="C2970" s="3">
        <v>26333</v>
      </c>
      <c r="D2970" s="4">
        <v>41860</v>
      </c>
      <c r="E2970" t="s">
        <v>11543</v>
      </c>
      <c r="F2970" s="4" t="s">
        <v>15368</v>
      </c>
      <c r="G2970" s="5">
        <v>8168</v>
      </c>
      <c r="H2970" s="6">
        <v>0.66882960000000002</v>
      </c>
      <c r="I2970" s="7">
        <v>55.292999999999999</v>
      </c>
      <c r="J2970" s="2">
        <v>28.486499999999999</v>
      </c>
      <c r="K2970">
        <v>37</v>
      </c>
      <c r="L2970" s="2">
        <v>3.4</v>
      </c>
    </row>
    <row r="2971" spans="1:12" x14ac:dyDescent="0.25">
      <c r="A2971">
        <v>6250</v>
      </c>
      <c r="B2971" s="2">
        <v>83.029750000000007</v>
      </c>
      <c r="C2971" s="3">
        <v>5033</v>
      </c>
      <c r="D2971" s="4">
        <v>25540</v>
      </c>
      <c r="E2971" t="s">
        <v>1244</v>
      </c>
      <c r="F2971" s="4" t="s">
        <v>1198</v>
      </c>
      <c r="G2971" s="5">
        <v>3197</v>
      </c>
      <c r="H2971" s="6">
        <v>0.50234590000000001</v>
      </c>
      <c r="I2971" s="7">
        <v>84.055999999999997</v>
      </c>
      <c r="J2971" s="2">
        <v>42.714300000000001</v>
      </c>
      <c r="K2971">
        <v>7</v>
      </c>
    </row>
    <row r="2972" spans="1:12" x14ac:dyDescent="0.25">
      <c r="A2972">
        <v>97140</v>
      </c>
      <c r="B2972" s="2">
        <v>83.025180000000006</v>
      </c>
      <c r="C2972" s="3">
        <v>24474</v>
      </c>
      <c r="D2972" s="4">
        <v>38900</v>
      </c>
      <c r="E2972" t="s">
        <v>4569</v>
      </c>
      <c r="F2972" s="4" t="s">
        <v>16170</v>
      </c>
      <c r="G2972" s="5">
        <v>15875</v>
      </c>
      <c r="H2972" s="6">
        <v>0.4301102</v>
      </c>
      <c r="I2972" s="7">
        <v>96.534000000000006</v>
      </c>
      <c r="J2972" s="2">
        <v>42.769199999999998</v>
      </c>
      <c r="K2972">
        <v>13</v>
      </c>
      <c r="L2972" s="2">
        <v>65.900000000000006</v>
      </c>
    </row>
    <row r="2973" spans="1:12" x14ac:dyDescent="0.25">
      <c r="A2973">
        <v>1084</v>
      </c>
      <c r="B2973" s="2">
        <v>83.021339999999995</v>
      </c>
      <c r="C2973" s="3">
        <v>210</v>
      </c>
      <c r="D2973" s="4">
        <v>44140</v>
      </c>
      <c r="E2973" t="s">
        <v>66</v>
      </c>
      <c r="F2973" s="4" t="s">
        <v>21</v>
      </c>
      <c r="G2973" s="5">
        <v>180</v>
      </c>
      <c r="H2973" s="6">
        <v>0.57458560000000003</v>
      </c>
      <c r="I2973" s="7">
        <v>71.563000000000002</v>
      </c>
    </row>
    <row r="2974" spans="1:12" x14ac:dyDescent="0.25">
      <c r="A2974">
        <v>79508</v>
      </c>
      <c r="B2974" s="2">
        <v>83.021100000000004</v>
      </c>
      <c r="C2974" s="3">
        <v>1157</v>
      </c>
      <c r="D2974" s="4">
        <v>10180</v>
      </c>
      <c r="E2974" t="s">
        <v>11038</v>
      </c>
      <c r="F2974" s="4" t="s">
        <v>13752</v>
      </c>
      <c r="G2974" s="5">
        <v>870</v>
      </c>
      <c r="H2974" s="6">
        <v>0.33524680000000001</v>
      </c>
      <c r="I2974" s="7">
        <v>112.917</v>
      </c>
    </row>
    <row r="2975" spans="1:12" x14ac:dyDescent="0.25">
      <c r="A2975">
        <v>66216</v>
      </c>
      <c r="B2975" s="2">
        <v>83.01688</v>
      </c>
      <c r="C2975" s="3">
        <v>25132</v>
      </c>
      <c r="D2975" s="4">
        <v>28140</v>
      </c>
      <c r="E2975" t="s">
        <v>8447</v>
      </c>
      <c r="F2975" s="4" t="s">
        <v>12494</v>
      </c>
      <c r="G2975" s="5">
        <v>16711</v>
      </c>
      <c r="H2975" s="6">
        <v>0.465055</v>
      </c>
      <c r="I2975" s="7">
        <v>90.47</v>
      </c>
      <c r="J2975" s="2">
        <v>38.6111</v>
      </c>
      <c r="K2975">
        <v>18</v>
      </c>
      <c r="L2975" s="2">
        <v>42.9</v>
      </c>
    </row>
    <row r="2976" spans="1:12" x14ac:dyDescent="0.25">
      <c r="A2976">
        <v>10980</v>
      </c>
      <c r="B2976" s="2">
        <v>83.010599999999997</v>
      </c>
      <c r="C2976" s="3">
        <v>13746</v>
      </c>
      <c r="D2976" s="4">
        <v>35620</v>
      </c>
      <c r="E2976" t="s">
        <v>1879</v>
      </c>
      <c r="F2976" s="4" t="s">
        <v>1280</v>
      </c>
      <c r="G2976" s="5">
        <v>9532</v>
      </c>
      <c r="H2976" s="6">
        <v>0.33137519999999998</v>
      </c>
      <c r="I2976" s="7">
        <v>113.553</v>
      </c>
      <c r="J2976" s="2">
        <v>36</v>
      </c>
      <c r="K2976">
        <v>3</v>
      </c>
    </row>
    <row r="2977" spans="1:12" x14ac:dyDescent="0.25">
      <c r="A2977">
        <v>99144</v>
      </c>
      <c r="B2977" s="2">
        <v>83.008309999999994</v>
      </c>
      <c r="C2977" s="3">
        <v>37</v>
      </c>
      <c r="E2977" t="s">
        <v>16570</v>
      </c>
      <c r="F2977" s="4" t="s">
        <v>16344</v>
      </c>
      <c r="G2977" s="5">
        <v>30</v>
      </c>
      <c r="H2977" s="6">
        <v>0.41935480000000003</v>
      </c>
      <c r="I2977" s="7">
        <v>98.332999999999998</v>
      </c>
    </row>
    <row r="2978" spans="1:12" x14ac:dyDescent="0.25">
      <c r="A2978">
        <v>17036</v>
      </c>
      <c r="B2978" s="2">
        <v>83.004769999999994</v>
      </c>
      <c r="C2978" s="3">
        <v>21663</v>
      </c>
      <c r="D2978" s="4">
        <v>25420</v>
      </c>
      <c r="E2978" t="s">
        <v>3685</v>
      </c>
      <c r="F2978" s="4" t="s">
        <v>3003</v>
      </c>
      <c r="G2978" s="5">
        <v>14795</v>
      </c>
      <c r="H2978" s="6">
        <v>0.45248719999999998</v>
      </c>
      <c r="I2978" s="7">
        <v>92.6</v>
      </c>
      <c r="J2978" s="2">
        <v>42.619</v>
      </c>
      <c r="K2978">
        <v>21</v>
      </c>
      <c r="L2978" s="2">
        <v>65.099999999999994</v>
      </c>
    </row>
    <row r="2979" spans="1:12" x14ac:dyDescent="0.25">
      <c r="A2979">
        <v>34105</v>
      </c>
      <c r="B2979" s="2">
        <v>82.998249999999999</v>
      </c>
      <c r="C2979" s="3">
        <v>15465</v>
      </c>
      <c r="D2979" s="4">
        <v>34940</v>
      </c>
      <c r="E2979" t="s">
        <v>739</v>
      </c>
      <c r="F2979" s="4" t="s">
        <v>6689</v>
      </c>
      <c r="G2979" s="5">
        <v>12394</v>
      </c>
      <c r="H2979" s="6">
        <v>0.45683400000000002</v>
      </c>
      <c r="I2979" s="7">
        <v>91.786000000000001</v>
      </c>
      <c r="J2979" s="2">
        <v>41</v>
      </c>
      <c r="K2979">
        <v>1</v>
      </c>
    </row>
    <row r="2980" spans="1:12" x14ac:dyDescent="0.25">
      <c r="A2980">
        <v>2653</v>
      </c>
      <c r="B2980" s="2">
        <v>82.994060000000005</v>
      </c>
      <c r="C2980" s="3">
        <v>5978</v>
      </c>
      <c r="D2980" s="4">
        <v>12700</v>
      </c>
      <c r="E2980" t="s">
        <v>421</v>
      </c>
      <c r="F2980" s="4" t="s">
        <v>21</v>
      </c>
      <c r="G2980" s="5">
        <v>5152</v>
      </c>
      <c r="H2980" s="6">
        <v>0.49912669999999998</v>
      </c>
      <c r="I2980" s="7">
        <v>84.463999999999999</v>
      </c>
      <c r="J2980" s="2">
        <v>48.2</v>
      </c>
      <c r="K2980">
        <v>5</v>
      </c>
    </row>
    <row r="2981" spans="1:12" x14ac:dyDescent="0.25">
      <c r="A2981">
        <v>92120</v>
      </c>
      <c r="B2981" s="2">
        <v>82.98836</v>
      </c>
      <c r="C2981" s="3">
        <v>25364</v>
      </c>
      <c r="D2981" s="4">
        <v>41740</v>
      </c>
      <c r="E2981" t="s">
        <v>14226</v>
      </c>
      <c r="F2981" s="4" t="s">
        <v>15368</v>
      </c>
      <c r="G2981" s="5">
        <v>18683</v>
      </c>
      <c r="H2981" s="6">
        <v>0.44580639999999999</v>
      </c>
      <c r="I2981" s="7">
        <v>93.664000000000001</v>
      </c>
      <c r="J2981" s="2">
        <v>37.217399999999998</v>
      </c>
      <c r="K2981">
        <v>23</v>
      </c>
      <c r="L2981" s="2">
        <v>34.9</v>
      </c>
    </row>
    <row r="2982" spans="1:12" x14ac:dyDescent="0.25">
      <c r="A2982">
        <v>1240</v>
      </c>
      <c r="B2982" s="2">
        <v>82.983019999999996</v>
      </c>
      <c r="C2982" s="3">
        <v>4822</v>
      </c>
      <c r="D2982" s="4">
        <v>38340</v>
      </c>
      <c r="E2982" t="s">
        <v>92</v>
      </c>
      <c r="F2982" s="4" t="s">
        <v>21</v>
      </c>
      <c r="G2982" s="5">
        <v>3621</v>
      </c>
      <c r="H2982" s="6">
        <v>0.46865509999999999</v>
      </c>
      <c r="I2982" s="7">
        <v>89.688000000000002</v>
      </c>
      <c r="J2982" s="2">
        <v>39.299999999999997</v>
      </c>
      <c r="K2982">
        <v>10</v>
      </c>
      <c r="L2982" s="2">
        <v>46.9</v>
      </c>
    </row>
    <row r="2983" spans="1:12" x14ac:dyDescent="0.25">
      <c r="A2983">
        <v>43240</v>
      </c>
      <c r="B2983" s="2">
        <v>82.981560000000002</v>
      </c>
      <c r="C2983" s="3">
        <v>3743</v>
      </c>
      <c r="D2983" s="4">
        <v>18140</v>
      </c>
      <c r="E2983" t="s">
        <v>1585</v>
      </c>
      <c r="F2983" s="4" t="s">
        <v>8295</v>
      </c>
      <c r="G2983" s="5">
        <v>2460</v>
      </c>
      <c r="H2983" s="6">
        <v>0.54268289999999997</v>
      </c>
      <c r="I2983" s="7">
        <v>76.885000000000005</v>
      </c>
      <c r="J2983" s="2">
        <v>49</v>
      </c>
      <c r="K2983">
        <v>1</v>
      </c>
    </row>
    <row r="2984" spans="1:12" x14ac:dyDescent="0.25">
      <c r="A2984">
        <v>84025</v>
      </c>
      <c r="B2984" s="2">
        <v>82.978229999999996</v>
      </c>
      <c r="C2984" s="3">
        <v>20447</v>
      </c>
      <c r="D2984" s="4">
        <v>36260</v>
      </c>
      <c r="E2984" t="s">
        <v>662</v>
      </c>
      <c r="F2984" s="4" t="s">
        <v>14851</v>
      </c>
      <c r="G2984" s="5">
        <v>11451</v>
      </c>
      <c r="H2984" s="6">
        <v>0.452934</v>
      </c>
      <c r="I2984" s="7">
        <v>92.393000000000001</v>
      </c>
      <c r="J2984" s="2">
        <v>42.875</v>
      </c>
      <c r="K2984">
        <v>8</v>
      </c>
    </row>
    <row r="2985" spans="1:12" x14ac:dyDescent="0.25">
      <c r="A2985">
        <v>35801</v>
      </c>
      <c r="B2985" s="2">
        <v>82.971549999999993</v>
      </c>
      <c r="C2985" s="3">
        <v>22111</v>
      </c>
      <c r="D2985" s="4">
        <v>26620</v>
      </c>
      <c r="E2985" t="s">
        <v>7151</v>
      </c>
      <c r="F2985" s="4" t="s">
        <v>7027</v>
      </c>
      <c r="G2985" s="5">
        <v>16466</v>
      </c>
      <c r="H2985" s="6">
        <v>0.47142770000000001</v>
      </c>
      <c r="I2985" s="7">
        <v>89.191000000000003</v>
      </c>
      <c r="J2985" s="2">
        <v>38.928600000000003</v>
      </c>
      <c r="K2985">
        <v>42</v>
      </c>
      <c r="L2985" s="2">
        <v>44.7</v>
      </c>
    </row>
    <row r="2986" spans="1:12" x14ac:dyDescent="0.25">
      <c r="A2986">
        <v>2760</v>
      </c>
      <c r="B2986" s="2">
        <v>82.963449999999995</v>
      </c>
      <c r="C2986" s="3">
        <v>27177</v>
      </c>
      <c r="D2986" s="4">
        <v>39300</v>
      </c>
      <c r="E2986" t="s">
        <v>451</v>
      </c>
      <c r="F2986" s="4" t="s">
        <v>21</v>
      </c>
      <c r="G2986" s="5">
        <v>17403</v>
      </c>
      <c r="H2986" s="6">
        <v>0.427373</v>
      </c>
      <c r="I2986" s="7">
        <v>96.787000000000006</v>
      </c>
      <c r="J2986" s="2">
        <v>45.7</v>
      </c>
      <c r="K2986">
        <v>10</v>
      </c>
      <c r="L2986" s="2">
        <v>79.5</v>
      </c>
    </row>
    <row r="2987" spans="1:12" x14ac:dyDescent="0.25">
      <c r="A2987">
        <v>33180</v>
      </c>
      <c r="B2987" s="2">
        <v>82.953469999999996</v>
      </c>
      <c r="C2987" s="3">
        <v>32103</v>
      </c>
      <c r="D2987" s="4">
        <v>33100</v>
      </c>
      <c r="E2987" t="s">
        <v>5277</v>
      </c>
      <c r="F2987" s="4" t="s">
        <v>6689</v>
      </c>
      <c r="G2987" s="5">
        <v>24284</v>
      </c>
      <c r="H2987" s="6">
        <v>0.50121470000000001</v>
      </c>
      <c r="I2987" s="7">
        <v>84</v>
      </c>
      <c r="J2987" s="2">
        <v>27.333300000000001</v>
      </c>
      <c r="K2987">
        <v>6</v>
      </c>
    </row>
    <row r="2988" spans="1:12" x14ac:dyDescent="0.25">
      <c r="A2988">
        <v>1028</v>
      </c>
      <c r="B2988" s="2">
        <v>82.944940000000003</v>
      </c>
      <c r="C2988" s="3">
        <v>15916</v>
      </c>
      <c r="D2988" s="4">
        <v>44140</v>
      </c>
      <c r="E2988" t="s">
        <v>33</v>
      </c>
      <c r="F2988" s="4" t="s">
        <v>21</v>
      </c>
      <c r="G2988" s="5">
        <v>11375</v>
      </c>
      <c r="H2988" s="6">
        <v>0.39841759999999998</v>
      </c>
      <c r="I2988" s="7">
        <v>101.739</v>
      </c>
      <c r="J2988" s="2">
        <v>30</v>
      </c>
      <c r="K2988">
        <v>11</v>
      </c>
      <c r="L2988" s="2">
        <v>6.5</v>
      </c>
    </row>
    <row r="2989" spans="1:12" x14ac:dyDescent="0.25">
      <c r="A2989">
        <v>45409</v>
      </c>
      <c r="B2989" s="2">
        <v>82.941000000000003</v>
      </c>
      <c r="C2989" s="3">
        <v>15626</v>
      </c>
      <c r="D2989" s="4">
        <v>19380</v>
      </c>
      <c r="E2989" t="s">
        <v>1749</v>
      </c>
      <c r="F2989" s="4" t="s">
        <v>8295</v>
      </c>
      <c r="G2989" s="5">
        <v>5052</v>
      </c>
      <c r="H2989" s="6">
        <v>0.50564019999999998</v>
      </c>
      <c r="I2989" s="7">
        <v>83.19</v>
      </c>
      <c r="J2989" s="2">
        <v>53.333300000000001</v>
      </c>
      <c r="K2989">
        <v>9</v>
      </c>
    </row>
    <row r="2990" spans="1:12" x14ac:dyDescent="0.25">
      <c r="A2990">
        <v>7756</v>
      </c>
      <c r="B2990" s="2">
        <v>82.939139999999995</v>
      </c>
      <c r="C2990" s="3">
        <v>3134</v>
      </c>
      <c r="D2990" s="4">
        <v>35620</v>
      </c>
      <c r="E2990" t="s">
        <v>1515</v>
      </c>
      <c r="F2990" s="4" t="s">
        <v>1341</v>
      </c>
      <c r="G2990" s="5">
        <v>2760</v>
      </c>
      <c r="H2990" s="6">
        <v>0.46613549999999998</v>
      </c>
      <c r="I2990" s="7">
        <v>90</v>
      </c>
      <c r="J2990" s="2">
        <v>59</v>
      </c>
      <c r="K2990">
        <v>1</v>
      </c>
    </row>
    <row r="2991" spans="1:12" x14ac:dyDescent="0.25">
      <c r="A2991">
        <v>17033</v>
      </c>
      <c r="B2991" s="2">
        <v>82.935460000000006</v>
      </c>
      <c r="C2991" s="3">
        <v>17490</v>
      </c>
      <c r="D2991" s="4">
        <v>25420</v>
      </c>
      <c r="E2991" t="s">
        <v>3682</v>
      </c>
      <c r="F2991" s="4" t="s">
        <v>3003</v>
      </c>
      <c r="G2991" s="5">
        <v>12609</v>
      </c>
      <c r="H2991" s="6">
        <v>0.47327520000000001</v>
      </c>
      <c r="I2991" s="7">
        <v>88.75</v>
      </c>
      <c r="J2991" s="2">
        <v>46.526299999999999</v>
      </c>
      <c r="K2991">
        <v>19</v>
      </c>
      <c r="L2991" s="2">
        <v>82.8</v>
      </c>
    </row>
    <row r="2992" spans="1:12" x14ac:dyDescent="0.25">
      <c r="A2992">
        <v>89448</v>
      </c>
      <c r="B2992" s="2">
        <v>82.932130000000001</v>
      </c>
      <c r="C2992" s="3">
        <v>1429</v>
      </c>
      <c r="D2992" s="4">
        <v>23820</v>
      </c>
      <c r="E2992" t="s">
        <v>15354</v>
      </c>
      <c r="F2992" s="4" t="s">
        <v>15318</v>
      </c>
      <c r="G2992" s="5">
        <v>1279</v>
      </c>
      <c r="H2992" s="6">
        <v>0.52968749999999998</v>
      </c>
      <c r="I2992" s="7">
        <v>79</v>
      </c>
    </row>
    <row r="2993" spans="1:12" x14ac:dyDescent="0.25">
      <c r="A2993">
        <v>55374</v>
      </c>
      <c r="B2993" s="2">
        <v>82.929760000000002</v>
      </c>
      <c r="C2993" s="3">
        <v>13932</v>
      </c>
      <c r="D2993" s="4">
        <v>33460</v>
      </c>
      <c r="E2993" t="s">
        <v>8061</v>
      </c>
      <c r="F2993" s="4" t="s">
        <v>10428</v>
      </c>
      <c r="G2993" s="5">
        <v>8616</v>
      </c>
      <c r="H2993" s="6">
        <v>0.36636879999999999</v>
      </c>
      <c r="I2993" s="7">
        <v>107.218</v>
      </c>
      <c r="J2993" s="2">
        <v>42.75</v>
      </c>
      <c r="K2993">
        <v>4</v>
      </c>
    </row>
    <row r="2994" spans="1:12" x14ac:dyDescent="0.25">
      <c r="A2994">
        <v>12874</v>
      </c>
      <c r="B2994" s="2">
        <v>82.927660000000003</v>
      </c>
      <c r="C2994" s="3">
        <v>138</v>
      </c>
      <c r="D2994" s="4">
        <v>24020</v>
      </c>
      <c r="E2994" t="s">
        <v>2402</v>
      </c>
      <c r="F2994" s="4" t="s">
        <v>1280</v>
      </c>
      <c r="G2994" s="5">
        <v>136</v>
      </c>
      <c r="H2994" s="6">
        <v>0.58394159999999995</v>
      </c>
      <c r="I2994" s="7">
        <v>69.582999999999998</v>
      </c>
    </row>
    <row r="2995" spans="1:12" x14ac:dyDescent="0.25">
      <c r="A2995">
        <v>17027</v>
      </c>
      <c r="B2995" s="2">
        <v>82.927539999999993</v>
      </c>
      <c r="C2995" s="3">
        <v>2413</v>
      </c>
      <c r="D2995" s="4">
        <v>25420</v>
      </c>
      <c r="E2995" t="s">
        <v>635</v>
      </c>
      <c r="F2995" s="4" t="s">
        <v>3003</v>
      </c>
      <c r="G2995" s="5">
        <v>356</v>
      </c>
      <c r="H2995" s="6">
        <v>0.64145660000000004</v>
      </c>
      <c r="I2995" s="7">
        <v>59.643000000000001</v>
      </c>
    </row>
    <row r="2996" spans="1:12" x14ac:dyDescent="0.25">
      <c r="A2996">
        <v>7075</v>
      </c>
      <c r="B2996" s="2">
        <v>82.926029999999997</v>
      </c>
      <c r="C2996" s="3">
        <v>8248</v>
      </c>
      <c r="D2996" s="4">
        <v>35620</v>
      </c>
      <c r="E2996" t="s">
        <v>1390</v>
      </c>
      <c r="F2996" s="4" t="s">
        <v>1341</v>
      </c>
      <c r="G2996" s="5">
        <v>6017</v>
      </c>
      <c r="H2996" s="6">
        <v>0.38324750000000002</v>
      </c>
      <c r="I2996" s="7">
        <v>104.26300000000001</v>
      </c>
      <c r="J2996" s="2">
        <v>29</v>
      </c>
      <c r="K2996">
        <v>2</v>
      </c>
    </row>
    <row r="2997" spans="1:12" x14ac:dyDescent="0.25">
      <c r="A2997">
        <v>44303</v>
      </c>
      <c r="B2997" s="2">
        <v>82.923209999999997</v>
      </c>
      <c r="C2997" s="3">
        <v>7612</v>
      </c>
      <c r="D2997" s="4">
        <v>10420</v>
      </c>
      <c r="E2997" t="s">
        <v>2757</v>
      </c>
      <c r="F2997" s="4" t="s">
        <v>8295</v>
      </c>
      <c r="G2997" s="5">
        <v>5763</v>
      </c>
      <c r="H2997" s="6">
        <v>0.52785009999999999</v>
      </c>
      <c r="I2997" s="7">
        <v>79.221999999999994</v>
      </c>
      <c r="J2997" s="2">
        <v>34.75</v>
      </c>
      <c r="K2997">
        <v>12</v>
      </c>
      <c r="L2997" s="2">
        <v>22.1</v>
      </c>
    </row>
    <row r="2998" spans="1:12" x14ac:dyDescent="0.25">
      <c r="A2998">
        <v>6237</v>
      </c>
      <c r="B2998" s="2">
        <v>82.920879999999997</v>
      </c>
      <c r="C2998" s="3">
        <v>5472</v>
      </c>
      <c r="D2998" s="4">
        <v>25540</v>
      </c>
      <c r="E2998" t="s">
        <v>1240</v>
      </c>
      <c r="F2998" s="4" t="s">
        <v>1198</v>
      </c>
      <c r="G2998" s="5">
        <v>3987</v>
      </c>
      <c r="H2998" s="6">
        <v>0.36735210000000001</v>
      </c>
      <c r="I2998" s="7">
        <v>106.861</v>
      </c>
      <c r="J2998" s="2">
        <v>45.5</v>
      </c>
      <c r="K2998">
        <v>4</v>
      </c>
    </row>
    <row r="2999" spans="1:12" x14ac:dyDescent="0.25">
      <c r="A2999">
        <v>6412</v>
      </c>
      <c r="B2999" s="2">
        <v>82.919129999999996</v>
      </c>
      <c r="C2999" s="3">
        <v>4223</v>
      </c>
      <c r="D2999" s="4">
        <v>25540</v>
      </c>
      <c r="E2999" t="s">
        <v>28</v>
      </c>
      <c r="F2999" s="4" t="s">
        <v>1198</v>
      </c>
      <c r="G2999" s="5">
        <v>3285</v>
      </c>
      <c r="H2999" s="6">
        <v>0.3984779</v>
      </c>
      <c r="I2999" s="7">
        <v>101.452</v>
      </c>
      <c r="J2999" s="2">
        <v>37.5</v>
      </c>
      <c r="K2999">
        <v>4</v>
      </c>
    </row>
    <row r="3000" spans="1:12" x14ac:dyDescent="0.25">
      <c r="A3000">
        <v>11580</v>
      </c>
      <c r="B3000" s="2">
        <v>82.911550000000005</v>
      </c>
      <c r="C3000" s="3">
        <v>41525</v>
      </c>
      <c r="D3000" s="4">
        <v>35620</v>
      </c>
      <c r="E3000" t="s">
        <v>1960</v>
      </c>
      <c r="F3000" s="4" t="s">
        <v>1280</v>
      </c>
      <c r="G3000" s="5">
        <v>28403</v>
      </c>
      <c r="H3000" s="6">
        <v>0.3456555</v>
      </c>
      <c r="I3000" s="7">
        <v>110.565</v>
      </c>
      <c r="J3000" s="2">
        <v>44.533299999999997</v>
      </c>
      <c r="K3000">
        <v>15</v>
      </c>
      <c r="L3000" s="2">
        <v>74.7</v>
      </c>
    </row>
    <row r="3001" spans="1:12" x14ac:dyDescent="0.25">
      <c r="A3001">
        <v>94947</v>
      </c>
      <c r="B3001" s="2">
        <v>82.900300000000001</v>
      </c>
      <c r="C3001" s="3">
        <v>25968</v>
      </c>
      <c r="D3001" s="4">
        <v>41860</v>
      </c>
      <c r="E3001" t="s">
        <v>15807</v>
      </c>
      <c r="F3001" s="4" t="s">
        <v>15368</v>
      </c>
      <c r="G3001" s="5">
        <v>18565</v>
      </c>
      <c r="H3001" s="6">
        <v>0.41462890000000002</v>
      </c>
      <c r="I3001" s="7">
        <v>98.626000000000005</v>
      </c>
      <c r="J3001" s="2">
        <v>32.8947</v>
      </c>
      <c r="K3001">
        <v>19</v>
      </c>
      <c r="L3001" s="2">
        <v>14.2</v>
      </c>
    </row>
    <row r="3002" spans="1:12" x14ac:dyDescent="0.25">
      <c r="A3002">
        <v>8812</v>
      </c>
      <c r="B3002" s="2">
        <v>82.893439999999998</v>
      </c>
      <c r="C3002" s="3">
        <v>14435</v>
      </c>
      <c r="D3002" s="4">
        <v>35620</v>
      </c>
      <c r="E3002" t="s">
        <v>1750</v>
      </c>
      <c r="F3002" s="4" t="s">
        <v>1341</v>
      </c>
      <c r="G3002" s="5">
        <v>10093</v>
      </c>
      <c r="H3002" s="6">
        <v>0.38319789999999998</v>
      </c>
      <c r="I3002" s="7">
        <v>104.03400000000001</v>
      </c>
      <c r="J3002" s="2">
        <v>39.714300000000001</v>
      </c>
      <c r="K3002">
        <v>7</v>
      </c>
    </row>
    <row r="3003" spans="1:12" x14ac:dyDescent="0.25">
      <c r="A3003">
        <v>97333</v>
      </c>
      <c r="B3003" s="2">
        <v>82.887990000000002</v>
      </c>
      <c r="C3003" s="3">
        <v>20875</v>
      </c>
      <c r="D3003" s="4">
        <v>18700</v>
      </c>
      <c r="E3003" t="s">
        <v>11459</v>
      </c>
      <c r="F3003" s="4" t="s">
        <v>16170</v>
      </c>
      <c r="G3003" s="5">
        <v>12687</v>
      </c>
      <c r="H3003" s="6">
        <v>0.5587609</v>
      </c>
      <c r="I3003" s="7">
        <v>73.680000000000007</v>
      </c>
      <c r="J3003" s="2">
        <v>41.128999999999998</v>
      </c>
      <c r="K3003">
        <v>31</v>
      </c>
      <c r="L3003" s="2">
        <v>57.5</v>
      </c>
    </row>
    <row r="3004" spans="1:12" x14ac:dyDescent="0.25">
      <c r="A3004">
        <v>62062</v>
      </c>
      <c r="B3004" s="2">
        <v>82.883579999999995</v>
      </c>
      <c r="C3004" s="3">
        <v>8161</v>
      </c>
      <c r="D3004" s="4">
        <v>41180</v>
      </c>
      <c r="E3004" t="s">
        <v>7495</v>
      </c>
      <c r="F3004" s="4" t="s">
        <v>11490</v>
      </c>
      <c r="G3004" s="5">
        <v>5762</v>
      </c>
      <c r="H3004" s="6">
        <v>0.43595970000000001</v>
      </c>
      <c r="I3004" s="7">
        <v>94.81</v>
      </c>
      <c r="J3004" s="2">
        <v>46</v>
      </c>
      <c r="K3004">
        <v>1</v>
      </c>
    </row>
    <row r="3005" spans="1:12" x14ac:dyDescent="0.25">
      <c r="A3005">
        <v>6777</v>
      </c>
      <c r="B3005" s="2">
        <v>82.88194</v>
      </c>
      <c r="C3005" s="3">
        <v>1398</v>
      </c>
      <c r="D3005" s="4">
        <v>45860</v>
      </c>
      <c r="E3005" t="s">
        <v>1323</v>
      </c>
      <c r="F3005" s="4" t="s">
        <v>1198</v>
      </c>
      <c r="G3005" s="5">
        <v>1115</v>
      </c>
      <c r="H3005" s="6">
        <v>0.48878919999999998</v>
      </c>
      <c r="I3005" s="7">
        <v>85.677000000000007</v>
      </c>
      <c r="J3005" s="2">
        <v>33</v>
      </c>
      <c r="K3005">
        <v>1</v>
      </c>
    </row>
    <row r="3006" spans="1:12" x14ac:dyDescent="0.25">
      <c r="A3006">
        <v>75056</v>
      </c>
      <c r="B3006" s="2">
        <v>82.873800000000003</v>
      </c>
      <c r="C3006" s="3">
        <v>51534</v>
      </c>
      <c r="D3006" s="4">
        <v>19100</v>
      </c>
      <c r="E3006" t="s">
        <v>13758</v>
      </c>
      <c r="F3006" s="4" t="s">
        <v>13752</v>
      </c>
      <c r="G3006" s="5">
        <v>32838</v>
      </c>
      <c r="H3006" s="6">
        <v>0.41805229999999999</v>
      </c>
      <c r="I3006" s="7">
        <v>97.899000000000001</v>
      </c>
      <c r="J3006" s="2">
        <v>46.642899999999997</v>
      </c>
      <c r="K3006">
        <v>14</v>
      </c>
      <c r="L3006" s="2">
        <v>83.4</v>
      </c>
    </row>
    <row r="3007" spans="1:12" x14ac:dyDescent="0.25">
      <c r="A3007">
        <v>76063</v>
      </c>
      <c r="B3007" s="2">
        <v>82.856309999999993</v>
      </c>
      <c r="C3007" s="3">
        <v>64969</v>
      </c>
      <c r="D3007" s="4">
        <v>19100</v>
      </c>
      <c r="E3007" t="s">
        <v>296</v>
      </c>
      <c r="F3007" s="4" t="s">
        <v>13752</v>
      </c>
      <c r="G3007" s="5">
        <v>40263</v>
      </c>
      <c r="H3007" s="6">
        <v>0.39785910000000002</v>
      </c>
      <c r="I3007" s="7">
        <v>101.33499999999999</v>
      </c>
      <c r="J3007" s="2">
        <v>43.2727</v>
      </c>
      <c r="K3007">
        <v>11</v>
      </c>
      <c r="L3007" s="2">
        <v>68.5</v>
      </c>
    </row>
    <row r="3008" spans="1:12" x14ac:dyDescent="0.25">
      <c r="A3008">
        <v>3036</v>
      </c>
      <c r="B3008" s="2">
        <v>82.8459</v>
      </c>
      <c r="C3008" s="3">
        <v>4802</v>
      </c>
      <c r="D3008" s="4">
        <v>14460</v>
      </c>
      <c r="E3008" t="s">
        <v>28</v>
      </c>
      <c r="F3008" s="4" t="s">
        <v>520</v>
      </c>
      <c r="G3008" s="5">
        <v>3213</v>
      </c>
      <c r="H3008" s="6">
        <v>0.32233980000000001</v>
      </c>
      <c r="I3008" s="7">
        <v>114.35899999999999</v>
      </c>
      <c r="J3008" s="2">
        <v>49.5</v>
      </c>
      <c r="K3008">
        <v>8</v>
      </c>
    </row>
    <row r="3009" spans="1:12" x14ac:dyDescent="0.25">
      <c r="A3009">
        <v>7838</v>
      </c>
      <c r="B3009" s="2">
        <v>82.844520000000003</v>
      </c>
      <c r="C3009" s="3">
        <v>3884</v>
      </c>
      <c r="D3009" s="4">
        <v>10900</v>
      </c>
      <c r="E3009" t="s">
        <v>1530</v>
      </c>
      <c r="F3009" s="4" t="s">
        <v>1341</v>
      </c>
      <c r="G3009" s="5">
        <v>2562</v>
      </c>
      <c r="H3009" s="6">
        <v>0.37651190000000001</v>
      </c>
      <c r="I3009" s="7">
        <v>104.97499999999999</v>
      </c>
    </row>
    <row r="3010" spans="1:12" x14ac:dyDescent="0.25">
      <c r="A3010">
        <v>95816</v>
      </c>
      <c r="B3010" s="2">
        <v>82.840620000000001</v>
      </c>
      <c r="C3010" s="3">
        <v>16844</v>
      </c>
      <c r="D3010" s="4">
        <v>40900</v>
      </c>
      <c r="E3010" t="s">
        <v>3933</v>
      </c>
      <c r="F3010" s="4" t="s">
        <v>15368</v>
      </c>
      <c r="G3010" s="5">
        <v>13777</v>
      </c>
      <c r="H3010" s="6">
        <v>0.49949189999999999</v>
      </c>
      <c r="I3010" s="7">
        <v>83.722999999999999</v>
      </c>
      <c r="J3010" s="2">
        <v>34.961500000000001</v>
      </c>
      <c r="K3010">
        <v>26</v>
      </c>
      <c r="L3010" s="2">
        <v>23.2</v>
      </c>
    </row>
    <row r="3011" spans="1:12" x14ac:dyDescent="0.25">
      <c r="A3011">
        <v>3046</v>
      </c>
      <c r="B3011" s="2">
        <v>82.836830000000006</v>
      </c>
      <c r="C3011" s="3">
        <v>2779</v>
      </c>
      <c r="D3011" s="4">
        <v>18180</v>
      </c>
      <c r="E3011" t="s">
        <v>527</v>
      </c>
      <c r="F3011" s="4" t="s">
        <v>520</v>
      </c>
      <c r="G3011" s="5">
        <v>2016</v>
      </c>
      <c r="H3011" s="6">
        <v>0.38740079999999999</v>
      </c>
      <c r="I3011" s="7">
        <v>103.09099999999999</v>
      </c>
      <c r="J3011" s="2">
        <v>39</v>
      </c>
      <c r="K3011">
        <v>2</v>
      </c>
    </row>
    <row r="3012" spans="1:12" x14ac:dyDescent="0.25">
      <c r="A3012">
        <v>18034</v>
      </c>
      <c r="B3012" s="2">
        <v>82.835179999999994</v>
      </c>
      <c r="C3012" s="3">
        <v>8529</v>
      </c>
      <c r="D3012" s="4">
        <v>10900</v>
      </c>
      <c r="E3012" t="s">
        <v>3948</v>
      </c>
      <c r="F3012" s="4" t="s">
        <v>3003</v>
      </c>
      <c r="G3012" s="5">
        <v>4914</v>
      </c>
      <c r="H3012" s="6">
        <v>0.44831090000000001</v>
      </c>
      <c r="I3012" s="7">
        <v>92.543000000000006</v>
      </c>
      <c r="J3012" s="2">
        <v>34</v>
      </c>
      <c r="K3012">
        <v>5</v>
      </c>
    </row>
    <row r="3013" spans="1:12" x14ac:dyDescent="0.25">
      <c r="A3013">
        <v>8902</v>
      </c>
      <c r="B3013" s="2">
        <v>82.827029999999993</v>
      </c>
      <c r="C3013" s="3">
        <v>42244</v>
      </c>
      <c r="D3013" s="4">
        <v>35620</v>
      </c>
      <c r="E3013" t="s">
        <v>1787</v>
      </c>
      <c r="F3013" s="4" t="s">
        <v>1341</v>
      </c>
      <c r="G3013" s="5">
        <v>29100</v>
      </c>
      <c r="H3013" s="6">
        <v>0.44869419999999999</v>
      </c>
      <c r="I3013" s="7">
        <v>92.475999999999999</v>
      </c>
      <c r="J3013" s="2">
        <v>33.636400000000002</v>
      </c>
      <c r="K3013">
        <v>11</v>
      </c>
      <c r="L3013" s="2">
        <v>17</v>
      </c>
    </row>
    <row r="3014" spans="1:12" x14ac:dyDescent="0.25">
      <c r="A3014">
        <v>77069</v>
      </c>
      <c r="B3014" s="2">
        <v>82.817080000000004</v>
      </c>
      <c r="C3014" s="3">
        <v>16763</v>
      </c>
      <c r="D3014" s="4">
        <v>26420</v>
      </c>
      <c r="E3014" t="s">
        <v>3103</v>
      </c>
      <c r="F3014" s="4" t="s">
        <v>13752</v>
      </c>
      <c r="G3014" s="5">
        <v>12520</v>
      </c>
      <c r="H3014" s="6">
        <v>0.48985620000000002</v>
      </c>
      <c r="I3014" s="7">
        <v>85.355000000000004</v>
      </c>
      <c r="J3014" s="2">
        <v>45.285699999999999</v>
      </c>
      <c r="K3014">
        <v>7</v>
      </c>
    </row>
    <row r="3015" spans="1:12" x14ac:dyDescent="0.25">
      <c r="A3015">
        <v>20646</v>
      </c>
      <c r="B3015" s="2">
        <v>82.810940000000002</v>
      </c>
      <c r="C3015" s="3">
        <v>18937</v>
      </c>
      <c r="D3015" s="4">
        <v>47900</v>
      </c>
      <c r="E3015" t="s">
        <v>4387</v>
      </c>
      <c r="F3015" s="4" t="s">
        <v>4361</v>
      </c>
      <c r="G3015" s="5">
        <v>13135</v>
      </c>
      <c r="H3015" s="6">
        <v>0.30468210000000001</v>
      </c>
      <c r="I3015" s="7">
        <v>117.315</v>
      </c>
      <c r="J3015" s="2">
        <v>47.642899999999997</v>
      </c>
      <c r="K3015">
        <v>14</v>
      </c>
      <c r="L3015" s="2">
        <v>87</v>
      </c>
    </row>
    <row r="3016" spans="1:12" x14ac:dyDescent="0.25">
      <c r="A3016">
        <v>6480</v>
      </c>
      <c r="B3016" s="2">
        <v>82.806139999999999</v>
      </c>
      <c r="C3016" s="3">
        <v>9482</v>
      </c>
      <c r="D3016" s="4">
        <v>25540</v>
      </c>
      <c r="E3016" t="s">
        <v>765</v>
      </c>
      <c r="F3016" s="4" t="s">
        <v>1198</v>
      </c>
      <c r="G3016" s="5">
        <v>6854</v>
      </c>
      <c r="H3016" s="6">
        <v>0.38269619999999999</v>
      </c>
      <c r="I3016" s="7">
        <v>103.825</v>
      </c>
      <c r="J3016" s="2">
        <v>30.333300000000001</v>
      </c>
      <c r="K3016">
        <v>3</v>
      </c>
    </row>
    <row r="3017" spans="1:12" x14ac:dyDescent="0.25">
      <c r="A3017">
        <v>29036</v>
      </c>
      <c r="B3017" s="2">
        <v>82.801249999999996</v>
      </c>
      <c r="C3017" s="3">
        <v>18847</v>
      </c>
      <c r="D3017" s="4">
        <v>17900</v>
      </c>
      <c r="E3017" t="s">
        <v>6139</v>
      </c>
      <c r="F3017" s="4" t="s">
        <v>6130</v>
      </c>
      <c r="G3017" s="5">
        <v>13647</v>
      </c>
      <c r="H3017" s="6">
        <v>0.44786399999999998</v>
      </c>
      <c r="I3017" s="7">
        <v>92.561999999999998</v>
      </c>
      <c r="J3017" s="2">
        <v>47</v>
      </c>
      <c r="K3017">
        <v>2</v>
      </c>
    </row>
    <row r="3018" spans="1:12" x14ac:dyDescent="0.25">
      <c r="A3018">
        <v>48072</v>
      </c>
      <c r="B3018" s="2">
        <v>82.795370000000005</v>
      </c>
      <c r="C3018" s="3">
        <v>15135</v>
      </c>
      <c r="D3018" s="4">
        <v>19820</v>
      </c>
      <c r="E3018" t="s">
        <v>461</v>
      </c>
      <c r="F3018" s="4" t="s">
        <v>9106</v>
      </c>
      <c r="G3018" s="5">
        <v>10899</v>
      </c>
      <c r="H3018" s="6">
        <v>0.47160289999999999</v>
      </c>
      <c r="I3018" s="7">
        <v>88.433999999999997</v>
      </c>
      <c r="J3018" s="2">
        <v>42.4</v>
      </c>
      <c r="K3018">
        <v>15</v>
      </c>
      <c r="L3018" s="2">
        <v>63.7</v>
      </c>
    </row>
    <row r="3019" spans="1:12" x14ac:dyDescent="0.25">
      <c r="A3019">
        <v>99824</v>
      </c>
      <c r="B3019" s="2">
        <v>82.792370000000005</v>
      </c>
      <c r="C3019" s="3">
        <v>2328</v>
      </c>
      <c r="D3019" s="4">
        <v>27940</v>
      </c>
      <c r="E3019" t="s">
        <v>170</v>
      </c>
      <c r="F3019" s="4" t="s">
        <v>16604</v>
      </c>
      <c r="G3019" s="5">
        <v>1613</v>
      </c>
      <c r="H3019" s="6">
        <v>0.44141350000000001</v>
      </c>
      <c r="I3019" s="7">
        <v>93.635999999999996</v>
      </c>
      <c r="J3019" s="2">
        <v>41.5</v>
      </c>
      <c r="K3019">
        <v>2</v>
      </c>
    </row>
    <row r="3020" spans="1:12" x14ac:dyDescent="0.25">
      <c r="A3020">
        <v>35080</v>
      </c>
      <c r="B3020" s="2">
        <v>82.789619999999999</v>
      </c>
      <c r="C3020" s="3">
        <v>16238</v>
      </c>
      <c r="D3020" s="4">
        <v>13820</v>
      </c>
      <c r="E3020" t="s">
        <v>6565</v>
      </c>
      <c r="F3020" s="4" t="s">
        <v>7027</v>
      </c>
      <c r="G3020" s="5">
        <v>9930</v>
      </c>
      <c r="H3020" s="6">
        <v>0.46122859999999999</v>
      </c>
      <c r="I3020" s="7">
        <v>90.21</v>
      </c>
      <c r="J3020" s="2">
        <v>45.5</v>
      </c>
      <c r="K3020">
        <v>6</v>
      </c>
    </row>
    <row r="3021" spans="1:12" x14ac:dyDescent="0.25">
      <c r="A3021">
        <v>21762</v>
      </c>
      <c r="B3021" s="2">
        <v>82.787220000000005</v>
      </c>
      <c r="C3021" s="3">
        <v>180</v>
      </c>
      <c r="D3021" s="4">
        <v>47900</v>
      </c>
      <c r="E3021" t="s">
        <v>4595</v>
      </c>
      <c r="F3021" s="4" t="s">
        <v>4361</v>
      </c>
      <c r="G3021" s="5">
        <v>123</v>
      </c>
      <c r="H3021" s="6">
        <v>0.18548390000000001</v>
      </c>
      <c r="I3021" s="7">
        <v>137.81299999999999</v>
      </c>
    </row>
    <row r="3022" spans="1:12" x14ac:dyDescent="0.25">
      <c r="A3022">
        <v>1474</v>
      </c>
      <c r="B3022" s="2">
        <v>82.786869999999993</v>
      </c>
      <c r="C3022" s="3">
        <v>1855</v>
      </c>
      <c r="D3022" s="4">
        <v>14460</v>
      </c>
      <c r="E3022" t="s">
        <v>160</v>
      </c>
      <c r="F3022" s="4" t="s">
        <v>21</v>
      </c>
      <c r="G3022" s="5">
        <v>1296</v>
      </c>
      <c r="H3022" s="6">
        <v>0.41820990000000002</v>
      </c>
      <c r="I3022" s="7">
        <v>97.596000000000004</v>
      </c>
      <c r="J3022" s="2">
        <v>53.25</v>
      </c>
      <c r="K3022">
        <v>4</v>
      </c>
    </row>
    <row r="3023" spans="1:12" x14ac:dyDescent="0.25">
      <c r="A3023">
        <v>94132</v>
      </c>
      <c r="B3023" s="2">
        <v>82.781729999999996</v>
      </c>
      <c r="C3023" s="3">
        <v>31926</v>
      </c>
      <c r="D3023" s="4">
        <v>41860</v>
      </c>
      <c r="E3023" t="s">
        <v>15761</v>
      </c>
      <c r="F3023" s="4" t="s">
        <v>15368</v>
      </c>
      <c r="G3023" s="5">
        <v>20169</v>
      </c>
      <c r="H3023" s="6">
        <v>0.46982990000000002</v>
      </c>
      <c r="I3023" s="7">
        <v>88.661000000000001</v>
      </c>
      <c r="J3023" s="2">
        <v>31</v>
      </c>
      <c r="K3023">
        <v>13</v>
      </c>
      <c r="L3023" s="2">
        <v>8.8000000000000007</v>
      </c>
    </row>
    <row r="3024" spans="1:12" x14ac:dyDescent="0.25">
      <c r="A3024">
        <v>20879</v>
      </c>
      <c r="B3024" s="2">
        <v>82.772959999999998</v>
      </c>
      <c r="C3024" s="3">
        <v>25591</v>
      </c>
      <c r="D3024" s="4">
        <v>47900</v>
      </c>
      <c r="E3024" t="s">
        <v>4452</v>
      </c>
      <c r="F3024" s="4" t="s">
        <v>4361</v>
      </c>
      <c r="G3024" s="5">
        <v>16513</v>
      </c>
      <c r="H3024" s="6">
        <v>0.44425599999999998</v>
      </c>
      <c r="I3024" s="7">
        <v>93.07</v>
      </c>
      <c r="J3024" s="2">
        <v>35.269199999999998</v>
      </c>
      <c r="K3024">
        <v>26</v>
      </c>
      <c r="L3024" s="2">
        <v>24.9</v>
      </c>
    </row>
    <row r="3025" spans="1:12" x14ac:dyDescent="0.25">
      <c r="A3025">
        <v>7847</v>
      </c>
      <c r="B3025" s="2">
        <v>82.768780000000007</v>
      </c>
      <c r="C3025" s="3">
        <v>1292</v>
      </c>
      <c r="D3025" s="4">
        <v>35620</v>
      </c>
      <c r="E3025" t="s">
        <v>1534</v>
      </c>
      <c r="F3025" s="4" t="s">
        <v>1341</v>
      </c>
      <c r="G3025" s="5">
        <v>958</v>
      </c>
      <c r="H3025" s="6">
        <v>0.33820460000000002</v>
      </c>
      <c r="I3025" s="7">
        <v>111.393</v>
      </c>
      <c r="J3025" s="2">
        <v>36</v>
      </c>
      <c r="K3025">
        <v>1</v>
      </c>
    </row>
    <row r="3026" spans="1:12" x14ac:dyDescent="0.25">
      <c r="A3026">
        <v>77356</v>
      </c>
      <c r="B3026" s="2">
        <v>82.764160000000004</v>
      </c>
      <c r="C3026" s="3">
        <v>24850</v>
      </c>
      <c r="D3026" s="4">
        <v>26420</v>
      </c>
      <c r="E3026" t="s">
        <v>2277</v>
      </c>
      <c r="F3026" s="4" t="s">
        <v>13752</v>
      </c>
      <c r="G3026" s="5">
        <v>18320</v>
      </c>
      <c r="H3026" s="6">
        <v>0.40325309999999998</v>
      </c>
      <c r="I3026" s="7">
        <v>100.12</v>
      </c>
      <c r="J3026" s="2">
        <v>45.166699999999999</v>
      </c>
      <c r="K3026">
        <v>6</v>
      </c>
    </row>
    <row r="3027" spans="1:12" x14ac:dyDescent="0.25">
      <c r="A3027">
        <v>1923</v>
      </c>
      <c r="B3027" s="2">
        <v>82.755170000000007</v>
      </c>
      <c r="C3027" s="3">
        <v>26962</v>
      </c>
      <c r="D3027" s="4">
        <v>14460</v>
      </c>
      <c r="E3027" t="s">
        <v>267</v>
      </c>
      <c r="F3027" s="4" t="s">
        <v>21</v>
      </c>
      <c r="G3027" s="5">
        <v>19240</v>
      </c>
      <c r="H3027" s="6">
        <v>0.41619460000000003</v>
      </c>
      <c r="I3027" s="7">
        <v>97.852999999999994</v>
      </c>
      <c r="J3027" s="2">
        <v>43.315800000000003</v>
      </c>
      <c r="K3027">
        <v>19</v>
      </c>
      <c r="L3027" s="2">
        <v>68.7</v>
      </c>
    </row>
    <row r="3028" spans="1:12" x14ac:dyDescent="0.25">
      <c r="A3028">
        <v>7701</v>
      </c>
      <c r="B3028" s="2">
        <v>82.746409999999997</v>
      </c>
      <c r="C3028" s="3">
        <v>23827</v>
      </c>
      <c r="D3028" s="4">
        <v>35620</v>
      </c>
      <c r="E3028" t="s">
        <v>1484</v>
      </c>
      <c r="F3028" s="4" t="s">
        <v>1341</v>
      </c>
      <c r="G3028" s="5">
        <v>17326</v>
      </c>
      <c r="H3028" s="6">
        <v>0.40782639999999998</v>
      </c>
      <c r="I3028" s="7">
        <v>99.233000000000004</v>
      </c>
      <c r="J3028" s="2">
        <v>33.090899999999998</v>
      </c>
      <c r="K3028">
        <v>11</v>
      </c>
      <c r="L3028" s="2">
        <v>14.9</v>
      </c>
    </row>
    <row r="3029" spans="1:12" x14ac:dyDescent="0.25">
      <c r="A3029">
        <v>21666</v>
      </c>
      <c r="B3029" s="2">
        <v>82.740290000000002</v>
      </c>
      <c r="C3029" s="3">
        <v>12027</v>
      </c>
      <c r="D3029" s="4">
        <v>12580</v>
      </c>
      <c r="E3029" t="s">
        <v>4140</v>
      </c>
      <c r="F3029" s="4" t="s">
        <v>4361</v>
      </c>
      <c r="G3029" s="5">
        <v>8288</v>
      </c>
      <c r="H3029" s="6">
        <v>0.3423021</v>
      </c>
      <c r="I3029" s="7">
        <v>110.55</v>
      </c>
      <c r="J3029" s="2">
        <v>53</v>
      </c>
      <c r="K3029">
        <v>2</v>
      </c>
    </row>
    <row r="3030" spans="1:12" x14ac:dyDescent="0.25">
      <c r="A3030">
        <v>26291</v>
      </c>
      <c r="B3030" s="2">
        <v>82.738290000000006</v>
      </c>
      <c r="C3030" s="3">
        <v>79</v>
      </c>
      <c r="E3030" t="s">
        <v>5529</v>
      </c>
      <c r="F3030" s="4" t="s">
        <v>5144</v>
      </c>
      <c r="G3030" s="5">
        <v>68</v>
      </c>
      <c r="H3030" s="6">
        <v>0.57352939999999997</v>
      </c>
      <c r="I3030" s="7">
        <v>70.536000000000001</v>
      </c>
    </row>
    <row r="3031" spans="1:12" x14ac:dyDescent="0.25">
      <c r="A3031">
        <v>54211</v>
      </c>
      <c r="B3031" s="2">
        <v>82.738240000000005</v>
      </c>
      <c r="C3031" s="3">
        <v>200</v>
      </c>
      <c r="E3031" t="s">
        <v>10213</v>
      </c>
      <c r="F3031" s="4" t="s">
        <v>10031</v>
      </c>
      <c r="G3031" s="5">
        <v>173</v>
      </c>
      <c r="H3031" s="6">
        <v>0.67241379999999995</v>
      </c>
      <c r="I3031" s="7">
        <v>53.438000000000002</v>
      </c>
      <c r="J3031" s="2">
        <v>38</v>
      </c>
      <c r="K3031">
        <v>1</v>
      </c>
    </row>
    <row r="3032" spans="1:12" x14ac:dyDescent="0.25">
      <c r="A3032">
        <v>22901</v>
      </c>
      <c r="B3032" s="2">
        <v>82.732600000000005</v>
      </c>
      <c r="C3032" s="3">
        <v>32395</v>
      </c>
      <c r="D3032" s="4">
        <v>16820</v>
      </c>
      <c r="E3032" t="s">
        <v>4748</v>
      </c>
      <c r="F3032" s="4" t="s">
        <v>4335</v>
      </c>
      <c r="G3032" s="5">
        <v>23378</v>
      </c>
      <c r="H3032" s="6">
        <v>0.50958170000000003</v>
      </c>
      <c r="I3032" s="7">
        <v>81.575999999999993</v>
      </c>
      <c r="J3032" s="2">
        <v>37.130400000000002</v>
      </c>
      <c r="K3032">
        <v>69</v>
      </c>
      <c r="L3032" s="2">
        <v>34.4</v>
      </c>
    </row>
    <row r="3033" spans="1:12" x14ac:dyDescent="0.25">
      <c r="A3033">
        <v>91007</v>
      </c>
      <c r="B3033" s="2">
        <v>82.721119999999999</v>
      </c>
      <c r="C3033" s="3">
        <v>34198</v>
      </c>
      <c r="D3033" s="4">
        <v>31080</v>
      </c>
      <c r="E3033" t="s">
        <v>3270</v>
      </c>
      <c r="F3033" s="4" t="s">
        <v>15368</v>
      </c>
      <c r="G3033" s="5">
        <v>24591</v>
      </c>
      <c r="H3033" s="6">
        <v>0.4904847</v>
      </c>
      <c r="I3033" s="7">
        <v>84.83</v>
      </c>
      <c r="J3033" s="2">
        <v>33.857100000000003</v>
      </c>
      <c r="K3033">
        <v>7</v>
      </c>
    </row>
    <row r="3034" spans="1:12" x14ac:dyDescent="0.25">
      <c r="A3034">
        <v>34238</v>
      </c>
      <c r="B3034" s="2">
        <v>82.711669999999998</v>
      </c>
      <c r="C3034" s="3">
        <v>17708</v>
      </c>
      <c r="D3034" s="4">
        <v>35840</v>
      </c>
      <c r="E3034" t="s">
        <v>6977</v>
      </c>
      <c r="F3034" s="4" t="s">
        <v>6689</v>
      </c>
      <c r="G3034" s="5">
        <v>14892</v>
      </c>
      <c r="H3034" s="6">
        <v>0.50235030000000003</v>
      </c>
      <c r="I3034" s="7">
        <v>82.760999999999996</v>
      </c>
      <c r="J3034" s="2">
        <v>29.125</v>
      </c>
      <c r="K3034">
        <v>8</v>
      </c>
    </row>
    <row r="3035" spans="1:12" x14ac:dyDescent="0.25">
      <c r="A3035">
        <v>7631</v>
      </c>
      <c r="B3035" s="2">
        <v>82.703469999999996</v>
      </c>
      <c r="C3035" s="3">
        <v>27341</v>
      </c>
      <c r="D3035" s="4">
        <v>35620</v>
      </c>
      <c r="E3035" t="s">
        <v>1463</v>
      </c>
      <c r="F3035" s="4" t="s">
        <v>1341</v>
      </c>
      <c r="G3035" s="5">
        <v>19431</v>
      </c>
      <c r="H3035" s="6">
        <v>0.46732190000000001</v>
      </c>
      <c r="I3035" s="7">
        <v>88.813999999999993</v>
      </c>
      <c r="J3035" s="2">
        <v>31.578900000000001</v>
      </c>
      <c r="K3035">
        <v>19</v>
      </c>
      <c r="L3035" s="2">
        <v>10.1</v>
      </c>
    </row>
    <row r="3036" spans="1:12" x14ac:dyDescent="0.25">
      <c r="A3036">
        <v>19047</v>
      </c>
      <c r="B3036" s="2">
        <v>82.692760000000007</v>
      </c>
      <c r="C3036" s="3">
        <v>35845</v>
      </c>
      <c r="D3036" s="4">
        <v>37980</v>
      </c>
      <c r="E3036" t="s">
        <v>4206</v>
      </c>
      <c r="F3036" s="4" t="s">
        <v>3003</v>
      </c>
      <c r="G3036" s="5">
        <v>25247</v>
      </c>
      <c r="H3036" s="6">
        <v>0.39607100000000001</v>
      </c>
      <c r="I3036" s="7">
        <v>101.1</v>
      </c>
      <c r="J3036" s="2">
        <v>43.833300000000001</v>
      </c>
      <c r="K3036">
        <v>24</v>
      </c>
      <c r="L3036" s="2">
        <v>71.2</v>
      </c>
    </row>
    <row r="3037" spans="1:12" x14ac:dyDescent="0.25">
      <c r="A3037">
        <v>76571</v>
      </c>
      <c r="B3037" s="2">
        <v>82.685689999999994</v>
      </c>
      <c r="C3037" s="3">
        <v>5760</v>
      </c>
      <c r="D3037" s="4">
        <v>28660</v>
      </c>
      <c r="E3037" t="s">
        <v>13967</v>
      </c>
      <c r="F3037" s="4" t="s">
        <v>13752</v>
      </c>
      <c r="G3037" s="5">
        <v>4302</v>
      </c>
      <c r="H3037" s="6">
        <v>0.37773129999999999</v>
      </c>
      <c r="I3037" s="7">
        <v>104.205</v>
      </c>
      <c r="J3037" s="2">
        <v>40.333300000000001</v>
      </c>
      <c r="K3037">
        <v>3</v>
      </c>
    </row>
    <row r="3038" spans="1:12" x14ac:dyDescent="0.25">
      <c r="A3038">
        <v>30082</v>
      </c>
      <c r="B3038" s="2">
        <v>82.680520000000001</v>
      </c>
      <c r="C3038" s="3">
        <v>26152</v>
      </c>
      <c r="D3038" s="4">
        <v>12060</v>
      </c>
      <c r="E3038" t="s">
        <v>2622</v>
      </c>
      <c r="F3038" s="4" t="s">
        <v>6363</v>
      </c>
      <c r="G3038" s="5">
        <v>17332</v>
      </c>
      <c r="H3038" s="6">
        <v>0.49296099999999998</v>
      </c>
      <c r="I3038" s="7">
        <v>84.257000000000005</v>
      </c>
      <c r="J3038" s="2">
        <v>45.2</v>
      </c>
      <c r="K3038">
        <v>10</v>
      </c>
      <c r="L3038" s="2">
        <v>77.599999999999994</v>
      </c>
    </row>
    <row r="3039" spans="1:12" x14ac:dyDescent="0.25">
      <c r="A3039">
        <v>21132</v>
      </c>
      <c r="B3039" s="2">
        <v>82.675939999999997</v>
      </c>
      <c r="C3039" s="3">
        <v>2548</v>
      </c>
      <c r="D3039" s="4">
        <v>12580</v>
      </c>
      <c r="E3039" t="s">
        <v>4498</v>
      </c>
      <c r="F3039" s="4" t="s">
        <v>4361</v>
      </c>
      <c r="G3039" s="5">
        <v>1738</v>
      </c>
      <c r="H3039" s="6">
        <v>0.2328925</v>
      </c>
      <c r="I3039" s="7">
        <v>129.191</v>
      </c>
      <c r="J3039" s="2">
        <v>42</v>
      </c>
      <c r="K3039">
        <v>4</v>
      </c>
    </row>
    <row r="3040" spans="1:12" x14ac:dyDescent="0.25">
      <c r="A3040">
        <v>14478</v>
      </c>
      <c r="B3040" s="2">
        <v>82.675380000000004</v>
      </c>
      <c r="C3040" s="3">
        <v>1534</v>
      </c>
      <c r="D3040" s="4">
        <v>40380</v>
      </c>
      <c r="E3040" t="s">
        <v>2859</v>
      </c>
      <c r="F3040" s="4" t="s">
        <v>1280</v>
      </c>
      <c r="G3040" s="5">
        <v>630</v>
      </c>
      <c r="H3040" s="6">
        <v>0.49286849999999999</v>
      </c>
      <c r="I3040" s="7">
        <v>84.25</v>
      </c>
      <c r="J3040" s="2">
        <v>35</v>
      </c>
      <c r="K3040">
        <v>1</v>
      </c>
    </row>
    <row r="3041" spans="1:12" x14ac:dyDescent="0.25">
      <c r="A3041">
        <v>10547</v>
      </c>
      <c r="B3041" s="2">
        <v>82.674130000000005</v>
      </c>
      <c r="C3041" s="3">
        <v>6913</v>
      </c>
      <c r="D3041" s="4">
        <v>35620</v>
      </c>
      <c r="E3041" t="s">
        <v>1818</v>
      </c>
      <c r="F3041" s="4" t="s">
        <v>1280</v>
      </c>
      <c r="G3041" s="5">
        <v>4592</v>
      </c>
      <c r="H3041" s="6">
        <v>0.36969299999999999</v>
      </c>
      <c r="I3041" s="7">
        <v>105.521</v>
      </c>
      <c r="J3041" s="2">
        <v>39.333300000000001</v>
      </c>
      <c r="K3041">
        <v>3</v>
      </c>
    </row>
    <row r="3042" spans="1:12" x14ac:dyDescent="0.25">
      <c r="A3042">
        <v>80228</v>
      </c>
      <c r="B3042" s="2">
        <v>82.667789999999997</v>
      </c>
      <c r="C3042" s="3">
        <v>31454</v>
      </c>
      <c r="D3042" s="4">
        <v>19740</v>
      </c>
      <c r="E3042" t="s">
        <v>2197</v>
      </c>
      <c r="F3042" s="4" t="s">
        <v>14477</v>
      </c>
      <c r="G3042" s="5">
        <v>21926</v>
      </c>
      <c r="H3042" s="6">
        <v>0.47924840000000002</v>
      </c>
      <c r="I3042" s="7">
        <v>86.572000000000003</v>
      </c>
      <c r="J3042" s="2">
        <v>41.033299999999997</v>
      </c>
      <c r="K3042">
        <v>30</v>
      </c>
      <c r="L3042" s="2">
        <v>56.9</v>
      </c>
    </row>
    <row r="3043" spans="1:12" x14ac:dyDescent="0.25">
      <c r="A3043">
        <v>20685</v>
      </c>
      <c r="B3043" s="2">
        <v>82.661500000000004</v>
      </c>
      <c r="C3043" s="3">
        <v>6313</v>
      </c>
      <c r="D3043" s="4">
        <v>47900</v>
      </c>
      <c r="E3043" t="s">
        <v>4401</v>
      </c>
      <c r="F3043" s="4" t="s">
        <v>4361</v>
      </c>
      <c r="G3043" s="5">
        <v>4329</v>
      </c>
      <c r="H3043" s="6">
        <v>0.29191679999999998</v>
      </c>
      <c r="I3043" s="7">
        <v>118.94199999999999</v>
      </c>
      <c r="J3043" s="2">
        <v>42</v>
      </c>
      <c r="K3043">
        <v>3</v>
      </c>
    </row>
    <row r="3044" spans="1:12" x14ac:dyDescent="0.25">
      <c r="A3044">
        <v>7465</v>
      </c>
      <c r="B3044" s="2">
        <v>82.659239999999997</v>
      </c>
      <c r="C3044" s="3">
        <v>6502</v>
      </c>
      <c r="D3044" s="4">
        <v>35620</v>
      </c>
      <c r="E3044" t="s">
        <v>1442</v>
      </c>
      <c r="F3044" s="4" t="s">
        <v>1341</v>
      </c>
      <c r="G3044" s="5">
        <v>5111</v>
      </c>
      <c r="H3044" s="6">
        <v>0.36658839999999998</v>
      </c>
      <c r="I3044" s="7">
        <v>106.01300000000001</v>
      </c>
      <c r="J3044" s="2">
        <v>33</v>
      </c>
      <c r="K3044">
        <v>1</v>
      </c>
    </row>
    <row r="3045" spans="1:12" x14ac:dyDescent="0.25">
      <c r="A3045">
        <v>76016</v>
      </c>
      <c r="B3045" s="2">
        <v>82.652810000000002</v>
      </c>
      <c r="C3045" s="3">
        <v>31229</v>
      </c>
      <c r="D3045" s="4">
        <v>19100</v>
      </c>
      <c r="E3045" t="s">
        <v>374</v>
      </c>
      <c r="F3045" s="4" t="s">
        <v>13752</v>
      </c>
      <c r="G3045" s="5">
        <v>21780</v>
      </c>
      <c r="H3045" s="6">
        <v>0.43117539999999999</v>
      </c>
      <c r="I3045" s="7">
        <v>94.835999999999999</v>
      </c>
      <c r="J3045" s="2">
        <v>42.95</v>
      </c>
      <c r="K3045">
        <v>20</v>
      </c>
      <c r="L3045" s="2">
        <v>66.900000000000006</v>
      </c>
    </row>
    <row r="3046" spans="1:12" x14ac:dyDescent="0.25">
      <c r="A3046">
        <v>53558</v>
      </c>
      <c r="B3046" s="2">
        <v>82.645719999999997</v>
      </c>
      <c r="C3046" s="3">
        <v>11036</v>
      </c>
      <c r="D3046" s="4">
        <v>31540</v>
      </c>
      <c r="E3046" t="s">
        <v>10109</v>
      </c>
      <c r="F3046" s="4" t="s">
        <v>10031</v>
      </c>
      <c r="G3046" s="5">
        <v>7828</v>
      </c>
      <c r="H3046" s="6">
        <v>0.46308120000000003</v>
      </c>
      <c r="I3046" s="7">
        <v>89.320999999999998</v>
      </c>
      <c r="J3046" s="2">
        <v>41.363599999999998</v>
      </c>
      <c r="K3046">
        <v>11</v>
      </c>
      <c r="L3046" s="2">
        <v>58.5</v>
      </c>
    </row>
    <row r="3047" spans="1:12" x14ac:dyDescent="0.25">
      <c r="A3047">
        <v>34685</v>
      </c>
      <c r="B3047" s="2">
        <v>82.64076</v>
      </c>
      <c r="C3047" s="3">
        <v>17815</v>
      </c>
      <c r="D3047" s="4">
        <v>45300</v>
      </c>
      <c r="E3047" t="s">
        <v>7002</v>
      </c>
      <c r="F3047" s="4" t="s">
        <v>6689</v>
      </c>
      <c r="G3047" s="5">
        <v>12873</v>
      </c>
      <c r="H3047" s="6">
        <v>0.44814730000000003</v>
      </c>
      <c r="I3047" s="7">
        <v>91.897999999999996</v>
      </c>
      <c r="J3047" s="2">
        <v>30</v>
      </c>
      <c r="K3047">
        <v>3</v>
      </c>
    </row>
    <row r="3048" spans="1:12" x14ac:dyDescent="0.25">
      <c r="A3048">
        <v>8831</v>
      </c>
      <c r="B3048" s="2">
        <v>82.629130000000004</v>
      </c>
      <c r="C3048" s="3">
        <v>47706</v>
      </c>
      <c r="D3048" s="4">
        <v>35620</v>
      </c>
      <c r="E3048" t="s">
        <v>1762</v>
      </c>
      <c r="F3048" s="4" t="s">
        <v>1341</v>
      </c>
      <c r="G3048" s="5">
        <v>35797</v>
      </c>
      <c r="H3048" s="6">
        <v>0.40109509999999998</v>
      </c>
      <c r="I3048" s="7">
        <v>100.00700000000001</v>
      </c>
      <c r="J3048" s="2">
        <v>45</v>
      </c>
      <c r="K3048">
        <v>9</v>
      </c>
    </row>
    <row r="3049" spans="1:12" x14ac:dyDescent="0.25">
      <c r="A3049">
        <v>23021</v>
      </c>
      <c r="B3049" s="2">
        <v>82.620480000000001</v>
      </c>
      <c r="C3049" s="3">
        <v>356</v>
      </c>
      <c r="D3049" s="4">
        <v>47260</v>
      </c>
      <c r="E3049" t="s">
        <v>4776</v>
      </c>
      <c r="F3049" s="4" t="s">
        <v>4335</v>
      </c>
      <c r="G3049" s="5">
        <v>338</v>
      </c>
      <c r="H3049" s="6">
        <v>0.49262539999999999</v>
      </c>
      <c r="I3049" s="7">
        <v>84.188000000000002</v>
      </c>
    </row>
    <row r="3050" spans="1:12" x14ac:dyDescent="0.25">
      <c r="A3050">
        <v>11366</v>
      </c>
      <c r="B3050" s="2">
        <v>82.61824</v>
      </c>
      <c r="C3050" s="3">
        <v>13145</v>
      </c>
      <c r="D3050" s="4">
        <v>35620</v>
      </c>
      <c r="E3050" t="s">
        <v>1908</v>
      </c>
      <c r="F3050" s="4" t="s">
        <v>1280</v>
      </c>
      <c r="G3050" s="5">
        <v>9005</v>
      </c>
      <c r="H3050" s="6">
        <v>0.45669549999999998</v>
      </c>
      <c r="I3050" s="7">
        <v>90.352999999999994</v>
      </c>
      <c r="J3050" s="2">
        <v>37</v>
      </c>
      <c r="K3050">
        <v>5</v>
      </c>
    </row>
    <row r="3051" spans="1:12" x14ac:dyDescent="0.25">
      <c r="A3051">
        <v>7034</v>
      </c>
      <c r="B3051" s="2">
        <v>82.614469999999997</v>
      </c>
      <c r="C3051" s="3">
        <v>9647</v>
      </c>
      <c r="D3051" s="4">
        <v>35620</v>
      </c>
      <c r="E3051" t="s">
        <v>1363</v>
      </c>
      <c r="F3051" s="4" t="s">
        <v>1341</v>
      </c>
      <c r="G3051" s="5">
        <v>6732</v>
      </c>
      <c r="H3051" s="6">
        <v>0.41511959999999998</v>
      </c>
      <c r="I3051" s="7">
        <v>97.531999999999996</v>
      </c>
      <c r="J3051" s="2">
        <v>39</v>
      </c>
      <c r="K3051">
        <v>3</v>
      </c>
    </row>
    <row r="3052" spans="1:12" x14ac:dyDescent="0.25">
      <c r="A3052">
        <v>10990</v>
      </c>
      <c r="B3052" s="2">
        <v>82.609520000000003</v>
      </c>
      <c r="C3052" s="3">
        <v>20028</v>
      </c>
      <c r="D3052" s="4">
        <v>35620</v>
      </c>
      <c r="E3052" t="s">
        <v>138</v>
      </c>
      <c r="F3052" s="4" t="s">
        <v>1280</v>
      </c>
      <c r="G3052" s="5">
        <v>13940</v>
      </c>
      <c r="H3052" s="6">
        <v>0.39186569999999998</v>
      </c>
      <c r="I3052" s="7">
        <v>101.508</v>
      </c>
      <c r="J3052" s="2">
        <v>45.909100000000002</v>
      </c>
      <c r="K3052">
        <v>11</v>
      </c>
      <c r="L3052" s="2">
        <v>80.400000000000006</v>
      </c>
    </row>
    <row r="3053" spans="1:12" x14ac:dyDescent="0.25">
      <c r="A3053">
        <v>74037</v>
      </c>
      <c r="B3053" s="2">
        <v>82.603800000000007</v>
      </c>
      <c r="C3053" s="3">
        <v>15628</v>
      </c>
      <c r="D3053" s="4">
        <v>46140</v>
      </c>
      <c r="E3053" t="s">
        <v>13597</v>
      </c>
      <c r="F3053" s="4" t="s">
        <v>13462</v>
      </c>
      <c r="G3053" s="5">
        <v>9994</v>
      </c>
      <c r="H3053" s="6">
        <v>0.45827499999999999</v>
      </c>
      <c r="I3053" s="7">
        <v>90.03</v>
      </c>
      <c r="J3053" s="2">
        <v>46.857100000000003</v>
      </c>
      <c r="K3053">
        <v>7</v>
      </c>
    </row>
    <row r="3054" spans="1:12" x14ac:dyDescent="0.25">
      <c r="A3054">
        <v>29685</v>
      </c>
      <c r="B3054" s="2">
        <v>82.601200000000006</v>
      </c>
      <c r="C3054" s="3">
        <v>1164</v>
      </c>
      <c r="D3054" s="4">
        <v>24860</v>
      </c>
      <c r="E3054" t="s">
        <v>6312</v>
      </c>
      <c r="F3054" s="4" t="s">
        <v>6130</v>
      </c>
      <c r="G3054" s="5">
        <v>861</v>
      </c>
      <c r="H3054" s="6">
        <v>0.45939669999999999</v>
      </c>
      <c r="I3054" s="7">
        <v>89.820999999999998</v>
      </c>
    </row>
    <row r="3055" spans="1:12" x14ac:dyDescent="0.25">
      <c r="A3055">
        <v>3845</v>
      </c>
      <c r="B3055" s="2">
        <v>82.600830000000002</v>
      </c>
      <c r="C3055" s="3">
        <v>1162</v>
      </c>
      <c r="E3055" t="s">
        <v>670</v>
      </c>
      <c r="F3055" s="4" t="s">
        <v>520</v>
      </c>
      <c r="G3055" s="5">
        <v>685</v>
      </c>
      <c r="H3055" s="6">
        <v>0.50364969999999998</v>
      </c>
      <c r="I3055" s="7">
        <v>82.171000000000006</v>
      </c>
    </row>
    <row r="3056" spans="1:12" x14ac:dyDescent="0.25">
      <c r="A3056">
        <v>7755</v>
      </c>
      <c r="B3056" s="2">
        <v>82.599689999999995</v>
      </c>
      <c r="C3056" s="3">
        <v>6416</v>
      </c>
      <c r="D3056" s="4">
        <v>35620</v>
      </c>
      <c r="E3056" t="s">
        <v>1514</v>
      </c>
      <c r="F3056" s="4" t="s">
        <v>1341</v>
      </c>
      <c r="G3056" s="5">
        <v>4052</v>
      </c>
      <c r="H3056" s="6">
        <v>0.417078</v>
      </c>
      <c r="I3056" s="7">
        <v>97.061000000000007</v>
      </c>
      <c r="J3056" s="2">
        <v>42</v>
      </c>
      <c r="K3056">
        <v>3</v>
      </c>
    </row>
    <row r="3057" spans="1:12" x14ac:dyDescent="0.25">
      <c r="A3057">
        <v>3909</v>
      </c>
      <c r="B3057" s="2">
        <v>82.596919999999997</v>
      </c>
      <c r="C3057" s="3">
        <v>9791</v>
      </c>
      <c r="D3057" s="4">
        <v>38860</v>
      </c>
      <c r="E3057" t="s">
        <v>709</v>
      </c>
      <c r="F3057" s="4" t="s">
        <v>701</v>
      </c>
      <c r="G3057" s="5">
        <v>7539</v>
      </c>
      <c r="H3057" s="6">
        <v>0.4873325</v>
      </c>
      <c r="I3057" s="7">
        <v>84.900999999999996</v>
      </c>
      <c r="J3057" s="2">
        <v>34.714300000000001</v>
      </c>
      <c r="K3057">
        <v>7</v>
      </c>
    </row>
    <row r="3058" spans="1:12" x14ac:dyDescent="0.25">
      <c r="A3058">
        <v>23838</v>
      </c>
      <c r="B3058" s="2">
        <v>82.592410000000001</v>
      </c>
      <c r="C3058" s="3">
        <v>16371</v>
      </c>
      <c r="D3058" s="4">
        <v>40060</v>
      </c>
      <c r="E3058" t="s">
        <v>29</v>
      </c>
      <c r="F3058" s="4" t="s">
        <v>4335</v>
      </c>
      <c r="G3058" s="5">
        <v>11328</v>
      </c>
      <c r="H3058" s="6">
        <v>0.35063559999999999</v>
      </c>
      <c r="I3058" s="7">
        <v>108.492</v>
      </c>
      <c r="J3058" s="2">
        <v>39.333300000000001</v>
      </c>
      <c r="K3058">
        <v>6</v>
      </c>
    </row>
    <row r="3059" spans="1:12" x14ac:dyDescent="0.25">
      <c r="A3059">
        <v>95450</v>
      </c>
      <c r="B3059" s="2">
        <v>82.589640000000003</v>
      </c>
      <c r="C3059" s="3">
        <v>228</v>
      </c>
      <c r="D3059" s="4">
        <v>42220</v>
      </c>
      <c r="E3059" t="s">
        <v>15896</v>
      </c>
      <c r="F3059" s="4" t="s">
        <v>15368</v>
      </c>
      <c r="G3059" s="5">
        <v>210</v>
      </c>
      <c r="H3059" s="6">
        <v>0.40284360000000002</v>
      </c>
      <c r="I3059" s="7">
        <v>99.463999999999999</v>
      </c>
    </row>
    <row r="3060" spans="1:12" x14ac:dyDescent="0.25">
      <c r="A3060">
        <v>8226</v>
      </c>
      <c r="B3060" s="2">
        <v>82.587419999999995</v>
      </c>
      <c r="C3060" s="3">
        <v>11520</v>
      </c>
      <c r="D3060" s="4">
        <v>36140</v>
      </c>
      <c r="E3060" t="s">
        <v>1656</v>
      </c>
      <c r="F3060" s="4" t="s">
        <v>1341</v>
      </c>
      <c r="G3060" s="5">
        <v>9079</v>
      </c>
      <c r="H3060" s="6">
        <v>0.46756249999999999</v>
      </c>
      <c r="I3060" s="7">
        <v>88.266999999999996</v>
      </c>
      <c r="J3060" s="2">
        <v>38.5</v>
      </c>
      <c r="K3060">
        <v>6</v>
      </c>
    </row>
    <row r="3061" spans="1:12" x14ac:dyDescent="0.25">
      <c r="A3061">
        <v>55375</v>
      </c>
      <c r="B3061" s="2">
        <v>82.584590000000006</v>
      </c>
      <c r="C3061" s="3">
        <v>4603</v>
      </c>
      <c r="D3061" s="4">
        <v>33460</v>
      </c>
      <c r="E3061" t="s">
        <v>10494</v>
      </c>
      <c r="F3061" s="4" t="s">
        <v>10428</v>
      </c>
      <c r="G3061" s="5">
        <v>2765</v>
      </c>
      <c r="H3061" s="6">
        <v>0.4141049</v>
      </c>
      <c r="I3061" s="7">
        <v>97.5</v>
      </c>
    </row>
    <row r="3062" spans="1:12" x14ac:dyDescent="0.25">
      <c r="A3062">
        <v>32766</v>
      </c>
      <c r="B3062" s="2">
        <v>82.581699999999998</v>
      </c>
      <c r="C3062" s="3">
        <v>15631</v>
      </c>
      <c r="D3062" s="4">
        <v>36740</v>
      </c>
      <c r="E3062" t="s">
        <v>6839</v>
      </c>
      <c r="F3062" s="4" t="s">
        <v>6689</v>
      </c>
      <c r="G3062" s="5">
        <v>9263</v>
      </c>
      <c r="H3062" s="6">
        <v>0.42778500000000003</v>
      </c>
      <c r="I3062" s="7">
        <v>95.108999999999995</v>
      </c>
      <c r="J3062" s="2">
        <v>35.333300000000001</v>
      </c>
      <c r="K3062">
        <v>3</v>
      </c>
    </row>
    <row r="3063" spans="1:12" x14ac:dyDescent="0.25">
      <c r="A3063">
        <v>20186</v>
      </c>
      <c r="B3063" s="2">
        <v>82.577039999999997</v>
      </c>
      <c r="C3063" s="3">
        <v>14854</v>
      </c>
      <c r="D3063" s="4">
        <v>47900</v>
      </c>
      <c r="E3063" t="s">
        <v>4357</v>
      </c>
      <c r="F3063" s="4" t="s">
        <v>4335</v>
      </c>
      <c r="G3063" s="5">
        <v>10222</v>
      </c>
      <c r="H3063" s="6">
        <v>0.36867850000000002</v>
      </c>
      <c r="I3063" s="7">
        <v>105.294</v>
      </c>
      <c r="J3063" s="2">
        <v>36.909100000000002</v>
      </c>
      <c r="K3063">
        <v>11</v>
      </c>
      <c r="L3063" s="2">
        <v>33.1</v>
      </c>
    </row>
    <row r="3064" spans="1:12" x14ac:dyDescent="0.25">
      <c r="A3064">
        <v>75206</v>
      </c>
      <c r="B3064" s="2">
        <v>82.568079999999995</v>
      </c>
      <c r="C3064" s="3">
        <v>37522</v>
      </c>
      <c r="D3064" s="4">
        <v>19100</v>
      </c>
      <c r="E3064" t="s">
        <v>4091</v>
      </c>
      <c r="F3064" s="4" t="s">
        <v>13752</v>
      </c>
      <c r="G3064" s="5">
        <v>27239</v>
      </c>
      <c r="H3064" s="6">
        <v>0.58229010000000003</v>
      </c>
      <c r="I3064" s="7">
        <v>68.370999999999995</v>
      </c>
      <c r="J3064" s="2">
        <v>41.076900000000002</v>
      </c>
      <c r="K3064">
        <v>39</v>
      </c>
      <c r="L3064" s="2">
        <v>57.2</v>
      </c>
    </row>
    <row r="3065" spans="1:12" x14ac:dyDescent="0.25">
      <c r="A3065">
        <v>21638</v>
      </c>
      <c r="B3065" s="2">
        <v>82.560730000000007</v>
      </c>
      <c r="C3065" s="3">
        <v>4959</v>
      </c>
      <c r="D3065" s="4">
        <v>12580</v>
      </c>
      <c r="E3065" t="s">
        <v>4555</v>
      </c>
      <c r="F3065" s="4" t="s">
        <v>4361</v>
      </c>
      <c r="G3065" s="5">
        <v>3490</v>
      </c>
      <c r="H3065" s="6">
        <v>0.37707740000000001</v>
      </c>
      <c r="I3065" s="7">
        <v>103.785</v>
      </c>
      <c r="J3065" s="2">
        <v>61</v>
      </c>
      <c r="K3065">
        <v>1</v>
      </c>
    </row>
    <row r="3066" spans="1:12" x14ac:dyDescent="0.25">
      <c r="A3066">
        <v>59803</v>
      </c>
      <c r="B3066" s="2">
        <v>82.557299999999998</v>
      </c>
      <c r="C3066" s="3">
        <v>16667</v>
      </c>
      <c r="D3066" s="4">
        <v>33540</v>
      </c>
      <c r="E3066" t="s">
        <v>11452</v>
      </c>
      <c r="F3066" s="4" t="s">
        <v>11278</v>
      </c>
      <c r="G3066" s="5">
        <v>10824</v>
      </c>
      <c r="H3066" s="6">
        <v>0.51270210000000005</v>
      </c>
      <c r="I3066" s="7">
        <v>80.325999999999993</v>
      </c>
      <c r="J3066" s="2">
        <v>50.7059</v>
      </c>
      <c r="K3066">
        <v>17</v>
      </c>
      <c r="L3066" s="2">
        <v>94.4</v>
      </c>
    </row>
    <row r="3067" spans="1:12" x14ac:dyDescent="0.25">
      <c r="A3067">
        <v>12769</v>
      </c>
      <c r="B3067" s="2">
        <v>82.554689999999994</v>
      </c>
      <c r="C3067" s="3">
        <v>82</v>
      </c>
      <c r="E3067" t="s">
        <v>2340</v>
      </c>
      <c r="F3067" s="4" t="s">
        <v>1280</v>
      </c>
      <c r="G3067" s="5">
        <v>75</v>
      </c>
      <c r="H3067" s="6">
        <v>0.5526316</v>
      </c>
      <c r="I3067" s="7">
        <v>73.393000000000001</v>
      </c>
      <c r="J3067" s="2">
        <v>64</v>
      </c>
      <c r="K3067">
        <v>1</v>
      </c>
    </row>
    <row r="3068" spans="1:12" x14ac:dyDescent="0.25">
      <c r="A3068">
        <v>92705</v>
      </c>
      <c r="B3068" s="2">
        <v>82.547529999999995</v>
      </c>
      <c r="C3068" s="3">
        <v>46162</v>
      </c>
      <c r="D3068" s="4">
        <v>31080</v>
      </c>
      <c r="E3068" t="s">
        <v>15598</v>
      </c>
      <c r="F3068" s="4" t="s">
        <v>15368</v>
      </c>
      <c r="G3068" s="5">
        <v>29822</v>
      </c>
      <c r="H3068" s="6">
        <v>0.41643750000000002</v>
      </c>
      <c r="I3068" s="7">
        <v>96.915000000000006</v>
      </c>
      <c r="J3068" s="2">
        <v>35.148099999999999</v>
      </c>
      <c r="K3068">
        <v>27</v>
      </c>
      <c r="L3068" s="2">
        <v>24.2</v>
      </c>
    </row>
    <row r="3069" spans="1:12" x14ac:dyDescent="0.25">
      <c r="A3069">
        <v>67002</v>
      </c>
      <c r="B3069" s="2">
        <v>82.538290000000003</v>
      </c>
      <c r="C3069" s="3">
        <v>14161</v>
      </c>
      <c r="D3069" s="4">
        <v>48620</v>
      </c>
      <c r="E3069" t="s">
        <v>236</v>
      </c>
      <c r="F3069" s="4" t="s">
        <v>12494</v>
      </c>
      <c r="G3069" s="5">
        <v>8767</v>
      </c>
      <c r="H3069" s="6">
        <v>0.44867699999999999</v>
      </c>
      <c r="I3069" s="7">
        <v>91.274000000000001</v>
      </c>
      <c r="J3069" s="2">
        <v>52</v>
      </c>
      <c r="K3069">
        <v>2</v>
      </c>
    </row>
    <row r="3070" spans="1:12" x14ac:dyDescent="0.25">
      <c r="A3070">
        <v>75087</v>
      </c>
      <c r="B3070" s="2">
        <v>82.531390000000002</v>
      </c>
      <c r="C3070" s="3">
        <v>30631</v>
      </c>
      <c r="D3070" s="4">
        <v>19100</v>
      </c>
      <c r="E3070" t="s">
        <v>13755</v>
      </c>
      <c r="F3070" s="4" t="s">
        <v>13752</v>
      </c>
      <c r="G3070" s="5">
        <v>20086</v>
      </c>
      <c r="H3070" s="6">
        <v>0.39343850000000002</v>
      </c>
      <c r="I3070" s="7">
        <v>100.80500000000001</v>
      </c>
      <c r="J3070" s="2">
        <v>40.363599999999998</v>
      </c>
      <c r="K3070">
        <v>11</v>
      </c>
      <c r="L3070" s="2">
        <v>53.5</v>
      </c>
    </row>
    <row r="3071" spans="1:12" x14ac:dyDescent="0.25">
      <c r="A3071">
        <v>32092</v>
      </c>
      <c r="B3071" s="2">
        <v>82.522049999999993</v>
      </c>
      <c r="C3071" s="3">
        <v>28868</v>
      </c>
      <c r="D3071" s="4">
        <v>27260</v>
      </c>
      <c r="E3071" t="s">
        <v>6709</v>
      </c>
      <c r="F3071" s="4" t="s">
        <v>6689</v>
      </c>
      <c r="G3071" s="5">
        <v>18944</v>
      </c>
      <c r="H3071" s="6">
        <v>0.43061490000000002</v>
      </c>
      <c r="I3071" s="7">
        <v>94.361999999999995</v>
      </c>
      <c r="J3071" s="2">
        <v>45.8</v>
      </c>
      <c r="K3071">
        <v>5</v>
      </c>
    </row>
    <row r="3072" spans="1:12" x14ac:dyDescent="0.25">
      <c r="A3072">
        <v>2840</v>
      </c>
      <c r="B3072" s="2">
        <v>82.513599999999997</v>
      </c>
      <c r="C3072" s="3">
        <v>23246</v>
      </c>
      <c r="D3072" s="4">
        <v>39300</v>
      </c>
      <c r="E3072" t="s">
        <v>489</v>
      </c>
      <c r="F3072" s="4" t="s">
        <v>466</v>
      </c>
      <c r="G3072" s="5">
        <v>16319</v>
      </c>
      <c r="H3072" s="6">
        <v>0.47818630000000001</v>
      </c>
      <c r="I3072" s="7">
        <v>86.138999999999996</v>
      </c>
      <c r="J3072" s="2">
        <v>39.315800000000003</v>
      </c>
      <c r="K3072">
        <v>38</v>
      </c>
      <c r="L3072" s="2">
        <v>46.9</v>
      </c>
    </row>
    <row r="3073" spans="1:12" x14ac:dyDescent="0.25">
      <c r="A3073">
        <v>3032</v>
      </c>
      <c r="B3073" s="2">
        <v>82.508859999999999</v>
      </c>
      <c r="C3073" s="3">
        <v>5078</v>
      </c>
      <c r="D3073" s="4">
        <v>14460</v>
      </c>
      <c r="E3073" t="s">
        <v>162</v>
      </c>
      <c r="F3073" s="4" t="s">
        <v>520</v>
      </c>
      <c r="G3073" s="5">
        <v>3552</v>
      </c>
      <c r="H3073" s="6">
        <v>0.34674919999999998</v>
      </c>
      <c r="I3073" s="7">
        <v>108.833</v>
      </c>
      <c r="J3073" s="2">
        <v>48.5</v>
      </c>
      <c r="K3073">
        <v>2</v>
      </c>
    </row>
    <row r="3074" spans="1:12" x14ac:dyDescent="0.25">
      <c r="A3074">
        <v>6712</v>
      </c>
      <c r="B3074" s="2">
        <v>82.506330000000005</v>
      </c>
      <c r="C3074" s="3">
        <v>9614</v>
      </c>
      <c r="D3074" s="4">
        <v>35300</v>
      </c>
      <c r="E3074" t="s">
        <v>1314</v>
      </c>
      <c r="F3074" s="4" t="s">
        <v>1198</v>
      </c>
      <c r="G3074" s="5">
        <v>7001</v>
      </c>
      <c r="H3074" s="6">
        <v>0.34175949999999999</v>
      </c>
      <c r="I3074" s="7">
        <v>109.66500000000001</v>
      </c>
      <c r="J3074" s="2">
        <v>40</v>
      </c>
      <c r="K3074">
        <v>4</v>
      </c>
    </row>
    <row r="3075" spans="1:12" x14ac:dyDescent="0.25">
      <c r="A3075">
        <v>95037</v>
      </c>
      <c r="B3075" s="2">
        <v>82.497349999999997</v>
      </c>
      <c r="C3075" s="3">
        <v>46833</v>
      </c>
      <c r="D3075" s="4">
        <v>41940</v>
      </c>
      <c r="E3075" t="s">
        <v>15830</v>
      </c>
      <c r="F3075" s="4" t="s">
        <v>15368</v>
      </c>
      <c r="G3075" s="5">
        <v>30521</v>
      </c>
      <c r="H3075" s="6">
        <v>0.36511369999999999</v>
      </c>
      <c r="I3075" s="7">
        <v>105.62</v>
      </c>
      <c r="J3075" s="2">
        <v>43.1875</v>
      </c>
      <c r="K3075">
        <v>16</v>
      </c>
      <c r="L3075" s="2">
        <v>68.099999999999994</v>
      </c>
    </row>
    <row r="3076" spans="1:12" x14ac:dyDescent="0.25">
      <c r="A3076">
        <v>80927</v>
      </c>
      <c r="B3076" s="2">
        <v>82.489859999999993</v>
      </c>
      <c r="C3076" s="3">
        <v>1152</v>
      </c>
      <c r="D3076" s="4">
        <v>17820</v>
      </c>
      <c r="E3076" t="s">
        <v>14565</v>
      </c>
      <c r="F3076" s="4" t="s">
        <v>14477</v>
      </c>
      <c r="G3076" s="5">
        <v>764</v>
      </c>
      <c r="H3076" s="6">
        <v>0.4143791</v>
      </c>
      <c r="I3076" s="7">
        <v>97.082999999999998</v>
      </c>
    </row>
    <row r="3077" spans="1:12" x14ac:dyDescent="0.25">
      <c r="A3077">
        <v>18040</v>
      </c>
      <c r="B3077" s="2">
        <v>82.486949999999993</v>
      </c>
      <c r="C3077" s="3">
        <v>16267</v>
      </c>
      <c r="D3077" s="4">
        <v>10900</v>
      </c>
      <c r="E3077" t="s">
        <v>943</v>
      </c>
      <c r="F3077" s="4" t="s">
        <v>3003</v>
      </c>
      <c r="G3077" s="5">
        <v>11418</v>
      </c>
      <c r="H3077" s="6">
        <v>0.38141530000000001</v>
      </c>
      <c r="I3077" s="7">
        <v>102.779</v>
      </c>
      <c r="J3077" s="2">
        <v>43</v>
      </c>
      <c r="K3077">
        <v>5</v>
      </c>
    </row>
    <row r="3078" spans="1:12" x14ac:dyDescent="0.25">
      <c r="A3078">
        <v>12060</v>
      </c>
      <c r="B3078" s="2">
        <v>82.483980000000003</v>
      </c>
      <c r="C3078" s="3">
        <v>1324</v>
      </c>
      <c r="D3078" s="4">
        <v>26460</v>
      </c>
      <c r="E3078" t="s">
        <v>2104</v>
      </c>
      <c r="F3078" s="4" t="s">
        <v>1280</v>
      </c>
      <c r="G3078" s="5">
        <v>939</v>
      </c>
      <c r="H3078" s="6">
        <v>0.50957450000000004</v>
      </c>
      <c r="I3078" s="7">
        <v>80.625</v>
      </c>
      <c r="J3078" s="2">
        <v>37</v>
      </c>
      <c r="K3078">
        <v>2</v>
      </c>
    </row>
    <row r="3079" spans="1:12" x14ac:dyDescent="0.25">
      <c r="A3079">
        <v>49636</v>
      </c>
      <c r="B3079" s="2">
        <v>82.483670000000004</v>
      </c>
      <c r="C3079" s="3">
        <v>425</v>
      </c>
      <c r="D3079" s="4">
        <v>45900</v>
      </c>
      <c r="E3079" t="s">
        <v>9424</v>
      </c>
      <c r="F3079" s="4" t="s">
        <v>9106</v>
      </c>
      <c r="G3079" s="5">
        <v>356</v>
      </c>
      <c r="H3079" s="6">
        <v>0.56179769999999996</v>
      </c>
      <c r="I3079" s="7">
        <v>71.563000000000002</v>
      </c>
      <c r="J3079" s="2">
        <v>28</v>
      </c>
      <c r="K3079">
        <v>1</v>
      </c>
    </row>
    <row r="3080" spans="1:12" x14ac:dyDescent="0.25">
      <c r="A3080">
        <v>8821</v>
      </c>
      <c r="B3080" s="2">
        <v>82.48357</v>
      </c>
      <c r="C3080" s="3">
        <v>159</v>
      </c>
      <c r="D3080" s="4">
        <v>35620</v>
      </c>
      <c r="E3080" t="s">
        <v>1753</v>
      </c>
      <c r="F3080" s="4" t="s">
        <v>1341</v>
      </c>
      <c r="G3080" s="5">
        <v>107</v>
      </c>
      <c r="H3080" s="6">
        <v>0.35514020000000002</v>
      </c>
      <c r="I3080" s="7">
        <v>107.273</v>
      </c>
      <c r="J3080" s="2">
        <v>39</v>
      </c>
      <c r="K3080">
        <v>1</v>
      </c>
    </row>
    <row r="3081" spans="1:12" x14ac:dyDescent="0.25">
      <c r="A3081">
        <v>13413</v>
      </c>
      <c r="B3081" s="2">
        <v>82.48066</v>
      </c>
      <c r="C3081" s="3">
        <v>16226</v>
      </c>
      <c r="D3081" s="4">
        <v>46540</v>
      </c>
      <c r="E3081" t="s">
        <v>1209</v>
      </c>
      <c r="F3081" s="4" t="s">
        <v>1280</v>
      </c>
      <c r="G3081" s="5">
        <v>12031</v>
      </c>
      <c r="H3081" s="6">
        <v>0.43567149999999999</v>
      </c>
      <c r="I3081" s="7">
        <v>93.337999999999994</v>
      </c>
      <c r="J3081" s="2">
        <v>34.6</v>
      </c>
      <c r="K3081">
        <v>10</v>
      </c>
      <c r="L3081" s="2">
        <v>21.3</v>
      </c>
    </row>
    <row r="3082" spans="1:12" x14ac:dyDescent="0.25">
      <c r="A3082">
        <v>11510</v>
      </c>
      <c r="B3082" s="2">
        <v>82.472470000000001</v>
      </c>
      <c r="C3082" s="3">
        <v>33430</v>
      </c>
      <c r="D3082" s="4">
        <v>35620</v>
      </c>
      <c r="E3082" t="s">
        <v>1933</v>
      </c>
      <c r="F3082" s="4" t="s">
        <v>1280</v>
      </c>
      <c r="G3082" s="5">
        <v>22195</v>
      </c>
      <c r="H3082" s="6">
        <v>0.40921790000000002</v>
      </c>
      <c r="I3082" s="7">
        <v>97.905000000000001</v>
      </c>
      <c r="J3082" s="2">
        <v>35.8125</v>
      </c>
      <c r="K3082">
        <v>16</v>
      </c>
      <c r="L3082" s="2">
        <v>27.4</v>
      </c>
    </row>
    <row r="3083" spans="1:12" x14ac:dyDescent="0.25">
      <c r="A3083">
        <v>23185</v>
      </c>
      <c r="B3083" s="2">
        <v>82.45966</v>
      </c>
      <c r="C3083" s="3">
        <v>47227</v>
      </c>
      <c r="D3083" s="4">
        <v>47260</v>
      </c>
      <c r="E3083" t="s">
        <v>74</v>
      </c>
      <c r="F3083" s="4" t="s">
        <v>4335</v>
      </c>
      <c r="G3083" s="5">
        <v>31332</v>
      </c>
      <c r="H3083" s="6">
        <v>0.46990300000000002</v>
      </c>
      <c r="I3083" s="7">
        <v>87.417000000000002</v>
      </c>
      <c r="J3083" s="2">
        <v>38.9574</v>
      </c>
      <c r="K3083">
        <v>47</v>
      </c>
      <c r="L3083" s="2">
        <v>44.9</v>
      </c>
    </row>
    <row r="3084" spans="1:12" x14ac:dyDescent="0.25">
      <c r="A3084">
        <v>23188</v>
      </c>
      <c r="B3084" s="2">
        <v>82.445279999999997</v>
      </c>
      <c r="C3084" s="3">
        <v>40556</v>
      </c>
      <c r="D3084" s="4">
        <v>47260</v>
      </c>
      <c r="E3084" t="s">
        <v>74</v>
      </c>
      <c r="F3084" s="4" t="s">
        <v>4335</v>
      </c>
      <c r="G3084" s="5">
        <v>28729</v>
      </c>
      <c r="H3084" s="6">
        <v>0.46616780000000002</v>
      </c>
      <c r="I3084" s="7">
        <v>88.06</v>
      </c>
      <c r="J3084" s="2">
        <v>42.956499999999998</v>
      </c>
      <c r="K3084">
        <v>23</v>
      </c>
      <c r="L3084" s="2">
        <v>67</v>
      </c>
    </row>
    <row r="3085" spans="1:12" x14ac:dyDescent="0.25">
      <c r="A3085">
        <v>21810</v>
      </c>
      <c r="B3085" s="2">
        <v>82.43835</v>
      </c>
      <c r="C3085" s="3">
        <v>333</v>
      </c>
      <c r="D3085" s="4">
        <v>41540</v>
      </c>
      <c r="E3085" t="s">
        <v>4614</v>
      </c>
      <c r="F3085" s="4" t="s">
        <v>4361</v>
      </c>
      <c r="G3085" s="5">
        <v>268</v>
      </c>
      <c r="H3085" s="6">
        <v>0.32713759999999997</v>
      </c>
      <c r="I3085" s="7">
        <v>112.083</v>
      </c>
    </row>
    <row r="3086" spans="1:12" x14ac:dyDescent="0.25">
      <c r="A3086">
        <v>23696</v>
      </c>
      <c r="B3086" s="2">
        <v>82.437650000000005</v>
      </c>
      <c r="C3086" s="3">
        <v>3743</v>
      </c>
      <c r="D3086" s="4">
        <v>47260</v>
      </c>
      <c r="E3086" t="s">
        <v>2023</v>
      </c>
      <c r="F3086" s="4" t="s">
        <v>4335</v>
      </c>
      <c r="G3086" s="5">
        <v>2612</v>
      </c>
      <c r="H3086" s="6">
        <v>0.39686189999999999</v>
      </c>
      <c r="I3086" s="7">
        <v>100.03</v>
      </c>
    </row>
    <row r="3087" spans="1:12" x14ac:dyDescent="0.25">
      <c r="A3087">
        <v>45034</v>
      </c>
      <c r="B3087" s="2">
        <v>82.436880000000002</v>
      </c>
      <c r="C3087" s="3">
        <v>976</v>
      </c>
      <c r="D3087" s="4">
        <v>17140</v>
      </c>
      <c r="E3087" t="s">
        <v>8635</v>
      </c>
      <c r="F3087" s="4" t="s">
        <v>8295</v>
      </c>
      <c r="G3087" s="5">
        <v>601</v>
      </c>
      <c r="H3087" s="6">
        <v>0.46843849999999998</v>
      </c>
      <c r="I3087" s="7">
        <v>87.656000000000006</v>
      </c>
      <c r="J3087" s="2">
        <v>64</v>
      </c>
      <c r="K3087">
        <v>1</v>
      </c>
    </row>
    <row r="3088" spans="1:12" x14ac:dyDescent="0.25">
      <c r="A3088">
        <v>8825</v>
      </c>
      <c r="B3088" s="2">
        <v>82.435980000000001</v>
      </c>
      <c r="C3088" s="3">
        <v>4413</v>
      </c>
      <c r="D3088" s="4">
        <v>35620</v>
      </c>
      <c r="E3088" t="s">
        <v>1757</v>
      </c>
      <c r="F3088" s="4" t="s">
        <v>1341</v>
      </c>
      <c r="G3088" s="5">
        <v>3165</v>
      </c>
      <c r="H3088" s="6">
        <v>0.36291849999999998</v>
      </c>
      <c r="I3088" s="7">
        <v>105.88200000000001</v>
      </c>
      <c r="J3088" s="2">
        <v>42</v>
      </c>
      <c r="K3088">
        <v>3</v>
      </c>
    </row>
    <row r="3089" spans="1:12" x14ac:dyDescent="0.25">
      <c r="A3089">
        <v>1039</v>
      </c>
      <c r="B3089" s="2">
        <v>82.434979999999996</v>
      </c>
      <c r="C3089" s="3">
        <v>1353</v>
      </c>
      <c r="D3089" s="4">
        <v>44140</v>
      </c>
      <c r="E3089" t="s">
        <v>44</v>
      </c>
      <c r="F3089" s="4" t="s">
        <v>21</v>
      </c>
      <c r="G3089" s="5">
        <v>1041</v>
      </c>
      <c r="H3089" s="6">
        <v>0.46974060000000001</v>
      </c>
      <c r="I3089" s="7">
        <v>87.403999999999996</v>
      </c>
      <c r="J3089" s="2">
        <v>37.5</v>
      </c>
      <c r="K3089">
        <v>2</v>
      </c>
    </row>
    <row r="3090" spans="1:12" x14ac:dyDescent="0.25">
      <c r="A3090">
        <v>97405</v>
      </c>
      <c r="B3090" s="2">
        <v>82.426940000000002</v>
      </c>
      <c r="C3090" s="3">
        <v>45515</v>
      </c>
      <c r="D3090" s="4">
        <v>21660</v>
      </c>
      <c r="E3090" t="s">
        <v>12349</v>
      </c>
      <c r="F3090" s="4" t="s">
        <v>16170</v>
      </c>
      <c r="G3090" s="5">
        <v>32562</v>
      </c>
      <c r="H3090" s="6">
        <v>0.54712400000000005</v>
      </c>
      <c r="I3090" s="7">
        <v>73.947999999999993</v>
      </c>
      <c r="J3090" s="2">
        <v>36.831299999999999</v>
      </c>
      <c r="K3090">
        <v>83</v>
      </c>
      <c r="L3090" s="2">
        <v>32.700000000000003</v>
      </c>
    </row>
    <row r="3091" spans="1:12" x14ac:dyDescent="0.25">
      <c r="A3091">
        <v>7646</v>
      </c>
      <c r="B3091" s="2">
        <v>82.416420000000002</v>
      </c>
      <c r="C3091" s="3">
        <v>16524</v>
      </c>
      <c r="D3091" s="4">
        <v>35620</v>
      </c>
      <c r="E3091" t="s">
        <v>1322</v>
      </c>
      <c r="F3091" s="4" t="s">
        <v>1341</v>
      </c>
      <c r="G3091" s="5">
        <v>11399</v>
      </c>
      <c r="H3091" s="6">
        <v>0.40991230000000001</v>
      </c>
      <c r="I3091" s="7">
        <v>97.638999999999996</v>
      </c>
      <c r="J3091" s="2">
        <v>35.8889</v>
      </c>
      <c r="K3091">
        <v>9</v>
      </c>
    </row>
    <row r="3092" spans="1:12" x14ac:dyDescent="0.25">
      <c r="A3092">
        <v>20740</v>
      </c>
      <c r="B3092" s="2">
        <v>82.410129999999995</v>
      </c>
      <c r="C3092" s="3">
        <v>29017</v>
      </c>
      <c r="D3092" s="4">
        <v>47900</v>
      </c>
      <c r="E3092" t="s">
        <v>4416</v>
      </c>
      <c r="F3092" s="4" t="s">
        <v>4361</v>
      </c>
      <c r="G3092" s="5">
        <v>14880</v>
      </c>
      <c r="H3092" s="6">
        <v>0.49684139999999999</v>
      </c>
      <c r="I3092" s="7">
        <v>82.593999999999994</v>
      </c>
      <c r="J3092" s="2">
        <v>34.5854</v>
      </c>
      <c r="K3092">
        <v>41</v>
      </c>
      <c r="L3092" s="2">
        <v>21.2</v>
      </c>
    </row>
    <row r="3093" spans="1:12" x14ac:dyDescent="0.25">
      <c r="A3093">
        <v>77650</v>
      </c>
      <c r="B3093" s="2">
        <v>82.406329999999997</v>
      </c>
      <c r="C3093" s="3">
        <v>1220</v>
      </c>
      <c r="D3093" s="4">
        <v>26420</v>
      </c>
      <c r="E3093" t="s">
        <v>14107</v>
      </c>
      <c r="F3093" s="4" t="s">
        <v>13752</v>
      </c>
      <c r="G3093" s="5">
        <v>1001</v>
      </c>
      <c r="H3093" s="6">
        <v>0.3066933</v>
      </c>
      <c r="I3093" s="7">
        <v>115.44499999999999</v>
      </c>
    </row>
    <row r="3094" spans="1:12" x14ac:dyDescent="0.25">
      <c r="A3094">
        <v>40509</v>
      </c>
      <c r="B3094" s="2">
        <v>82.400409999999994</v>
      </c>
      <c r="C3094" s="3">
        <v>34463</v>
      </c>
      <c r="D3094" s="4">
        <v>30460</v>
      </c>
      <c r="E3094" t="s">
        <v>360</v>
      </c>
      <c r="F3094" s="4" t="s">
        <v>7883</v>
      </c>
      <c r="G3094" s="5">
        <v>23726</v>
      </c>
      <c r="H3094" s="6">
        <v>0.482404</v>
      </c>
      <c r="I3094" s="7">
        <v>85.031000000000006</v>
      </c>
      <c r="J3094" s="2">
        <v>47.363599999999998</v>
      </c>
      <c r="K3094">
        <v>11</v>
      </c>
      <c r="L3094" s="2">
        <v>86</v>
      </c>
    </row>
    <row r="3095" spans="1:12" x14ac:dyDescent="0.25">
      <c r="A3095">
        <v>72113</v>
      </c>
      <c r="B3095" s="2">
        <v>82.391210000000001</v>
      </c>
      <c r="C3095" s="3">
        <v>22097</v>
      </c>
      <c r="D3095" s="4">
        <v>30780</v>
      </c>
      <c r="E3095" t="s">
        <v>13279</v>
      </c>
      <c r="F3095" s="4" t="s">
        <v>13183</v>
      </c>
      <c r="G3095" s="5">
        <v>14706</v>
      </c>
      <c r="H3095" s="6">
        <v>0.4464844</v>
      </c>
      <c r="I3095" s="7">
        <v>91.222999999999999</v>
      </c>
      <c r="J3095" s="2">
        <v>55.625</v>
      </c>
      <c r="K3095">
        <v>8</v>
      </c>
    </row>
    <row r="3096" spans="1:12" x14ac:dyDescent="0.25">
      <c r="A3096">
        <v>2155</v>
      </c>
      <c r="B3096" s="2">
        <v>82.377799999999993</v>
      </c>
      <c r="C3096" s="3">
        <v>59193</v>
      </c>
      <c r="D3096" s="4">
        <v>14460</v>
      </c>
      <c r="E3096" t="s">
        <v>327</v>
      </c>
      <c r="F3096" s="4" t="s">
        <v>21</v>
      </c>
      <c r="G3096" s="5">
        <v>41294</v>
      </c>
      <c r="H3096" s="6">
        <v>0.45107160000000002</v>
      </c>
      <c r="I3096" s="7">
        <v>90.42</v>
      </c>
      <c r="J3096" s="2">
        <v>36.3733</v>
      </c>
      <c r="K3096">
        <v>75</v>
      </c>
      <c r="L3096" s="2">
        <v>30.2</v>
      </c>
    </row>
    <row r="3097" spans="1:12" x14ac:dyDescent="0.25">
      <c r="A3097">
        <v>22556</v>
      </c>
      <c r="B3097" s="2">
        <v>82.363889999999998</v>
      </c>
      <c r="C3097" s="3">
        <v>26731</v>
      </c>
      <c r="D3097" s="4">
        <v>47900</v>
      </c>
      <c r="E3097" t="s">
        <v>2820</v>
      </c>
      <c r="F3097" s="4" t="s">
        <v>4335</v>
      </c>
      <c r="G3097" s="5">
        <v>16839</v>
      </c>
      <c r="H3097" s="6">
        <v>0.35376210000000002</v>
      </c>
      <c r="I3097" s="7">
        <v>107.226</v>
      </c>
      <c r="J3097" s="2">
        <v>38.5</v>
      </c>
      <c r="K3097">
        <v>8</v>
      </c>
    </row>
    <row r="3098" spans="1:12" x14ac:dyDescent="0.25">
      <c r="A3098">
        <v>60487</v>
      </c>
      <c r="B3098" s="2">
        <v>82.355620000000002</v>
      </c>
      <c r="C3098" s="3">
        <v>26993</v>
      </c>
      <c r="D3098" s="4">
        <v>16980</v>
      </c>
      <c r="E3098" t="s">
        <v>11596</v>
      </c>
      <c r="F3098" s="4" t="s">
        <v>11490</v>
      </c>
      <c r="G3098" s="5">
        <v>17722</v>
      </c>
      <c r="H3098" s="6">
        <v>0.39199859999999997</v>
      </c>
      <c r="I3098" s="7">
        <v>100.60599999999999</v>
      </c>
      <c r="J3098" s="2">
        <v>41.25</v>
      </c>
      <c r="K3098">
        <v>4</v>
      </c>
    </row>
    <row r="3099" spans="1:12" x14ac:dyDescent="0.25">
      <c r="A3099">
        <v>93664</v>
      </c>
      <c r="B3099" s="2">
        <v>82.351259999999996</v>
      </c>
      <c r="C3099" s="3">
        <v>703</v>
      </c>
      <c r="D3099" s="4">
        <v>23420</v>
      </c>
      <c r="E3099" t="s">
        <v>15724</v>
      </c>
      <c r="F3099" s="4" t="s">
        <v>15368</v>
      </c>
      <c r="G3099" s="5">
        <v>513</v>
      </c>
      <c r="H3099" s="6">
        <v>0.32490269999999999</v>
      </c>
      <c r="I3099" s="7">
        <v>112.188</v>
      </c>
    </row>
    <row r="3100" spans="1:12" x14ac:dyDescent="0.25">
      <c r="A3100">
        <v>94599</v>
      </c>
      <c r="B3100" s="2">
        <v>82.350470000000001</v>
      </c>
      <c r="C3100" s="3">
        <v>3187</v>
      </c>
      <c r="D3100" s="4">
        <v>34900</v>
      </c>
      <c r="E3100" t="s">
        <v>15791</v>
      </c>
      <c r="F3100" s="4" t="s">
        <v>15368</v>
      </c>
      <c r="G3100" s="5">
        <v>2736</v>
      </c>
      <c r="H3100" s="6">
        <v>0.441886</v>
      </c>
      <c r="I3100" s="7">
        <v>91.953000000000003</v>
      </c>
      <c r="J3100" s="2">
        <v>32</v>
      </c>
      <c r="K3100">
        <v>2</v>
      </c>
    </row>
    <row r="3101" spans="1:12" x14ac:dyDescent="0.25">
      <c r="A3101">
        <v>85085</v>
      </c>
      <c r="B3101" s="2">
        <v>82.347040000000007</v>
      </c>
      <c r="C3101" s="3">
        <v>18559</v>
      </c>
      <c r="D3101" s="4">
        <v>38060</v>
      </c>
      <c r="E3101" t="s">
        <v>2525</v>
      </c>
      <c r="F3101" s="4" t="s">
        <v>14962</v>
      </c>
      <c r="G3101" s="5">
        <v>11659</v>
      </c>
      <c r="H3101" s="6">
        <v>0.43121779999999998</v>
      </c>
      <c r="I3101" s="7">
        <v>93.783000000000001</v>
      </c>
      <c r="J3101" s="2">
        <v>51</v>
      </c>
      <c r="K3101">
        <v>3</v>
      </c>
    </row>
    <row r="3102" spans="1:12" x14ac:dyDescent="0.25">
      <c r="A3102">
        <v>52333</v>
      </c>
      <c r="B3102" s="2">
        <v>82.343140000000005</v>
      </c>
      <c r="C3102" s="3">
        <v>6761</v>
      </c>
      <c r="D3102" s="4">
        <v>26980</v>
      </c>
      <c r="E3102" t="s">
        <v>1022</v>
      </c>
      <c r="F3102" s="4" t="s">
        <v>9593</v>
      </c>
      <c r="G3102" s="5">
        <v>4626</v>
      </c>
      <c r="H3102" s="6">
        <v>0.42381669999999999</v>
      </c>
      <c r="I3102" s="7">
        <v>95.06</v>
      </c>
      <c r="J3102" s="2">
        <v>41.833300000000001</v>
      </c>
      <c r="K3102">
        <v>6</v>
      </c>
    </row>
    <row r="3103" spans="1:12" x14ac:dyDescent="0.25">
      <c r="A3103">
        <v>60451</v>
      </c>
      <c r="B3103" s="2">
        <v>82.336709999999997</v>
      </c>
      <c r="C3103" s="3">
        <v>34611</v>
      </c>
      <c r="D3103" s="4">
        <v>16980</v>
      </c>
      <c r="E3103" t="s">
        <v>11579</v>
      </c>
      <c r="F3103" s="4" t="s">
        <v>11490</v>
      </c>
      <c r="G3103" s="5">
        <v>22226</v>
      </c>
      <c r="H3103" s="6">
        <v>0.37391459999999999</v>
      </c>
      <c r="I3103" s="7">
        <v>103.68300000000001</v>
      </c>
      <c r="J3103" s="2">
        <v>42.7</v>
      </c>
      <c r="K3103">
        <v>10</v>
      </c>
      <c r="L3103" s="2">
        <v>65.599999999999994</v>
      </c>
    </row>
    <row r="3104" spans="1:12" x14ac:dyDescent="0.25">
      <c r="A3104">
        <v>78232</v>
      </c>
      <c r="B3104" s="2">
        <v>82.325180000000003</v>
      </c>
      <c r="C3104" s="3">
        <v>36502</v>
      </c>
      <c r="D3104" s="4">
        <v>41700</v>
      </c>
      <c r="E3104" t="s">
        <v>6913</v>
      </c>
      <c r="F3104" s="4" t="s">
        <v>13752</v>
      </c>
      <c r="G3104" s="5">
        <v>25927</v>
      </c>
      <c r="H3104" s="6">
        <v>0.4693948</v>
      </c>
      <c r="I3104" s="7">
        <v>87.167000000000002</v>
      </c>
      <c r="J3104" s="2">
        <v>36.130400000000002</v>
      </c>
      <c r="K3104">
        <v>23</v>
      </c>
      <c r="L3104" s="2">
        <v>29</v>
      </c>
    </row>
    <row r="3105" spans="1:12" x14ac:dyDescent="0.25">
      <c r="A3105">
        <v>78669</v>
      </c>
      <c r="B3105" s="2">
        <v>82.317390000000003</v>
      </c>
      <c r="C3105" s="3">
        <v>8909</v>
      </c>
      <c r="D3105" s="4">
        <v>12420</v>
      </c>
      <c r="E3105" t="s">
        <v>14295</v>
      </c>
      <c r="F3105" s="4" t="s">
        <v>13752</v>
      </c>
      <c r="G3105" s="5">
        <v>6652</v>
      </c>
      <c r="H3105" s="6">
        <v>0.41079209999999999</v>
      </c>
      <c r="I3105" s="7">
        <v>97.272999999999996</v>
      </c>
      <c r="J3105" s="2">
        <v>54.5</v>
      </c>
      <c r="K3105">
        <v>2</v>
      </c>
    </row>
    <row r="3106" spans="1:12" x14ac:dyDescent="0.25">
      <c r="A3106">
        <v>20693</v>
      </c>
      <c r="B3106" s="2">
        <v>82.315569999999994</v>
      </c>
      <c r="C3106" s="3">
        <v>1243</v>
      </c>
      <c r="D3106" s="4">
        <v>47900</v>
      </c>
      <c r="E3106" t="s">
        <v>4405</v>
      </c>
      <c r="F3106" s="4" t="s">
        <v>4361</v>
      </c>
      <c r="G3106" s="5">
        <v>901</v>
      </c>
      <c r="H3106" s="6">
        <v>0.29855720000000002</v>
      </c>
      <c r="I3106" s="7">
        <v>116.667</v>
      </c>
    </row>
    <row r="3107" spans="1:12" x14ac:dyDescent="0.25">
      <c r="A3107">
        <v>81632</v>
      </c>
      <c r="B3107" s="2">
        <v>82.313850000000002</v>
      </c>
      <c r="C3107" s="3">
        <v>9493</v>
      </c>
      <c r="D3107" s="4">
        <v>20780</v>
      </c>
      <c r="E3107" t="s">
        <v>2658</v>
      </c>
      <c r="F3107" s="4" t="s">
        <v>14477</v>
      </c>
      <c r="G3107" s="5">
        <v>6336</v>
      </c>
      <c r="H3107" s="6">
        <v>0.50512860000000004</v>
      </c>
      <c r="I3107" s="7">
        <v>80.950999999999993</v>
      </c>
      <c r="J3107" s="2">
        <v>46.75</v>
      </c>
      <c r="K3107">
        <v>4</v>
      </c>
    </row>
    <row r="3108" spans="1:12" x14ac:dyDescent="0.25">
      <c r="A3108">
        <v>3070</v>
      </c>
      <c r="B3108" s="2">
        <v>82.311449999999994</v>
      </c>
      <c r="C3108" s="3">
        <v>5321</v>
      </c>
      <c r="D3108" s="4">
        <v>31700</v>
      </c>
      <c r="E3108" t="s">
        <v>534</v>
      </c>
      <c r="F3108" s="4" t="s">
        <v>520</v>
      </c>
      <c r="G3108" s="5">
        <v>3648</v>
      </c>
      <c r="H3108" s="6">
        <v>0.3654057</v>
      </c>
      <c r="I3108" s="7">
        <v>105.095</v>
      </c>
      <c r="J3108" s="2">
        <v>30.5</v>
      </c>
      <c r="K3108">
        <v>2</v>
      </c>
    </row>
    <row r="3109" spans="1:12" x14ac:dyDescent="0.25">
      <c r="A3109">
        <v>1236</v>
      </c>
      <c r="B3109" s="2">
        <v>82.310320000000004</v>
      </c>
      <c r="C3109" s="3">
        <v>1574</v>
      </c>
      <c r="D3109" s="4">
        <v>38340</v>
      </c>
      <c r="E3109" t="s">
        <v>89</v>
      </c>
      <c r="F3109" s="4" t="s">
        <v>21</v>
      </c>
      <c r="G3109" s="5">
        <v>1090</v>
      </c>
      <c r="H3109" s="6">
        <v>0.56422019999999995</v>
      </c>
      <c r="I3109" s="7">
        <v>70.728999999999999</v>
      </c>
      <c r="J3109" s="2">
        <v>41.5</v>
      </c>
      <c r="K3109">
        <v>2</v>
      </c>
    </row>
    <row r="3110" spans="1:12" x14ac:dyDescent="0.25">
      <c r="A3110">
        <v>60655</v>
      </c>
      <c r="B3110" s="2">
        <v>82.305700000000002</v>
      </c>
      <c r="C3110" s="3">
        <v>28021</v>
      </c>
      <c r="D3110" s="4">
        <v>16980</v>
      </c>
      <c r="E3110" t="s">
        <v>11616</v>
      </c>
      <c r="F3110" s="4" t="s">
        <v>11490</v>
      </c>
      <c r="G3110" s="5">
        <v>18224</v>
      </c>
      <c r="H3110" s="6">
        <v>0.38970589999999999</v>
      </c>
      <c r="I3110" s="7">
        <v>100.87</v>
      </c>
      <c r="J3110" s="2">
        <v>40.96</v>
      </c>
      <c r="K3110">
        <v>25</v>
      </c>
      <c r="L3110" s="2">
        <v>56.4</v>
      </c>
    </row>
    <row r="3111" spans="1:12" x14ac:dyDescent="0.25">
      <c r="A3111">
        <v>73719</v>
      </c>
      <c r="B3111" s="2">
        <v>82.301329999999993</v>
      </c>
      <c r="C3111" s="3">
        <v>32</v>
      </c>
      <c r="E3111" t="s">
        <v>13545</v>
      </c>
      <c r="F3111" s="4" t="s">
        <v>13462</v>
      </c>
      <c r="G3111" s="5">
        <v>24</v>
      </c>
      <c r="H3111" s="6">
        <v>0.375</v>
      </c>
      <c r="I3111" s="7">
        <v>103.333</v>
      </c>
    </row>
    <row r="3112" spans="1:12" x14ac:dyDescent="0.25">
      <c r="A3112">
        <v>77096</v>
      </c>
      <c r="B3112" s="2">
        <v>82.295450000000002</v>
      </c>
      <c r="C3112" s="3">
        <v>36227</v>
      </c>
      <c r="D3112" s="4">
        <v>26420</v>
      </c>
      <c r="E3112" t="s">
        <v>3103</v>
      </c>
      <c r="F3112" s="4" t="s">
        <v>13752</v>
      </c>
      <c r="G3112" s="5">
        <v>24565</v>
      </c>
      <c r="H3112" s="6">
        <v>0.50940319999999994</v>
      </c>
      <c r="I3112" s="7">
        <v>80.081999999999994</v>
      </c>
      <c r="J3112" s="2">
        <v>33.6571</v>
      </c>
      <c r="K3112">
        <v>35</v>
      </c>
      <c r="L3112" s="2">
        <v>17.2</v>
      </c>
    </row>
    <row r="3113" spans="1:12" x14ac:dyDescent="0.25">
      <c r="A3113">
        <v>94538</v>
      </c>
      <c r="B3113" s="2">
        <v>82.278869999999998</v>
      </c>
      <c r="C3113" s="3">
        <v>63849</v>
      </c>
      <c r="D3113" s="4">
        <v>41860</v>
      </c>
      <c r="E3113" t="s">
        <v>525</v>
      </c>
      <c r="F3113" s="4" t="s">
        <v>15368</v>
      </c>
      <c r="G3113" s="5">
        <v>44702</v>
      </c>
      <c r="H3113" s="6">
        <v>0.43576490000000001</v>
      </c>
      <c r="I3113" s="7">
        <v>92.790999999999997</v>
      </c>
      <c r="J3113" s="2">
        <v>40.130400000000002</v>
      </c>
      <c r="K3113">
        <v>23</v>
      </c>
      <c r="L3113" s="2">
        <v>52.2</v>
      </c>
    </row>
    <row r="3114" spans="1:12" x14ac:dyDescent="0.25">
      <c r="A3114">
        <v>65810</v>
      </c>
      <c r="B3114" s="2">
        <v>82.264539999999997</v>
      </c>
      <c r="C3114" s="3">
        <v>22587</v>
      </c>
      <c r="D3114" s="4">
        <v>44180</v>
      </c>
      <c r="E3114" t="s">
        <v>76</v>
      </c>
      <c r="F3114" s="4" t="s">
        <v>12102</v>
      </c>
      <c r="G3114" s="5">
        <v>15173</v>
      </c>
      <c r="H3114" s="6">
        <v>0.49034470000000002</v>
      </c>
      <c r="I3114" s="7">
        <v>83.358999999999995</v>
      </c>
      <c r="J3114" s="2">
        <v>57.25</v>
      </c>
      <c r="K3114">
        <v>8</v>
      </c>
    </row>
    <row r="3115" spans="1:12" x14ac:dyDescent="0.25">
      <c r="A3115">
        <v>43081</v>
      </c>
      <c r="B3115" s="2">
        <v>82.251810000000006</v>
      </c>
      <c r="C3115" s="3">
        <v>57035</v>
      </c>
      <c r="D3115" s="4">
        <v>18140</v>
      </c>
      <c r="E3115" t="s">
        <v>8323</v>
      </c>
      <c r="F3115" s="4" t="s">
        <v>8295</v>
      </c>
      <c r="G3115" s="5">
        <v>38035</v>
      </c>
      <c r="H3115" s="6">
        <v>0.49045640000000001</v>
      </c>
      <c r="I3115" s="7">
        <v>83.323999999999998</v>
      </c>
      <c r="J3115" s="2">
        <v>42.342100000000002</v>
      </c>
      <c r="K3115">
        <v>38</v>
      </c>
      <c r="L3115" s="2">
        <v>63.5</v>
      </c>
    </row>
    <row r="3116" spans="1:12" x14ac:dyDescent="0.25">
      <c r="A3116">
        <v>30152</v>
      </c>
      <c r="B3116" s="2">
        <v>82.236159999999998</v>
      </c>
      <c r="C3116" s="3">
        <v>43043</v>
      </c>
      <c r="D3116" s="4">
        <v>12060</v>
      </c>
      <c r="E3116" t="s">
        <v>6398</v>
      </c>
      <c r="F3116" s="4" t="s">
        <v>6363</v>
      </c>
      <c r="G3116" s="5">
        <v>27365</v>
      </c>
      <c r="H3116" s="6">
        <v>0.43323830000000002</v>
      </c>
      <c r="I3116" s="7">
        <v>93.200999999999993</v>
      </c>
      <c r="J3116" s="2">
        <v>36.799999999999997</v>
      </c>
      <c r="K3116">
        <v>10</v>
      </c>
      <c r="L3116" s="2">
        <v>32.6</v>
      </c>
    </row>
    <row r="3117" spans="1:12" x14ac:dyDescent="0.25">
      <c r="A3117">
        <v>60076</v>
      </c>
      <c r="B3117" s="2">
        <v>82.224019999999996</v>
      </c>
      <c r="C3117" s="3">
        <v>32763</v>
      </c>
      <c r="D3117" s="4">
        <v>16980</v>
      </c>
      <c r="E3117" t="s">
        <v>11514</v>
      </c>
      <c r="F3117" s="4" t="s">
        <v>11490</v>
      </c>
      <c r="G3117" s="5">
        <v>23365</v>
      </c>
      <c r="H3117" s="6">
        <v>0.49148340000000001</v>
      </c>
      <c r="I3117" s="7">
        <v>83.125</v>
      </c>
      <c r="J3117" s="2">
        <v>31</v>
      </c>
      <c r="K3117">
        <v>35</v>
      </c>
      <c r="L3117" s="2">
        <v>8.8000000000000007</v>
      </c>
    </row>
    <row r="3118" spans="1:12" x14ac:dyDescent="0.25">
      <c r="A3118">
        <v>10512</v>
      </c>
      <c r="B3118" s="2">
        <v>82.214160000000007</v>
      </c>
      <c r="C3118" s="3">
        <v>25466</v>
      </c>
      <c r="D3118" s="4">
        <v>35620</v>
      </c>
      <c r="E3118" t="s">
        <v>823</v>
      </c>
      <c r="F3118" s="4" t="s">
        <v>1280</v>
      </c>
      <c r="G3118" s="5">
        <v>17843</v>
      </c>
      <c r="H3118" s="6">
        <v>0.35059400000000002</v>
      </c>
      <c r="I3118" s="7">
        <v>107.446</v>
      </c>
      <c r="J3118" s="2">
        <v>43</v>
      </c>
      <c r="K3118">
        <v>5</v>
      </c>
    </row>
    <row r="3119" spans="1:12" x14ac:dyDescent="0.25">
      <c r="A3119">
        <v>96141</v>
      </c>
      <c r="B3119" s="2">
        <v>82.209770000000006</v>
      </c>
      <c r="C3119" s="3">
        <v>669</v>
      </c>
      <c r="D3119" s="4">
        <v>40900</v>
      </c>
      <c r="E3119" t="s">
        <v>11571</v>
      </c>
      <c r="F3119" s="4" t="s">
        <v>15368</v>
      </c>
      <c r="G3119" s="5">
        <v>493</v>
      </c>
      <c r="H3119" s="6">
        <v>0.50607290000000005</v>
      </c>
      <c r="I3119" s="7">
        <v>80.555999999999997</v>
      </c>
    </row>
    <row r="3120" spans="1:12" x14ac:dyDescent="0.25">
      <c r="A3120">
        <v>95132</v>
      </c>
      <c r="B3120" s="2">
        <v>82.202809999999999</v>
      </c>
      <c r="C3120" s="3">
        <v>41222</v>
      </c>
      <c r="D3120" s="4">
        <v>41940</v>
      </c>
      <c r="E3120" t="s">
        <v>12003</v>
      </c>
      <c r="F3120" s="4" t="s">
        <v>15368</v>
      </c>
      <c r="G3120" s="5">
        <v>28604</v>
      </c>
      <c r="H3120" s="6">
        <v>0.38623970000000002</v>
      </c>
      <c r="I3120" s="7">
        <v>101.25700000000001</v>
      </c>
      <c r="J3120" s="2">
        <v>35.277799999999999</v>
      </c>
      <c r="K3120">
        <v>18</v>
      </c>
      <c r="L3120" s="2">
        <v>25</v>
      </c>
    </row>
    <row r="3121" spans="1:12" x14ac:dyDescent="0.25">
      <c r="A3121">
        <v>98342</v>
      </c>
      <c r="B3121" s="2">
        <v>82.195710000000005</v>
      </c>
      <c r="C3121" s="3">
        <v>1421</v>
      </c>
      <c r="D3121" s="4">
        <v>14740</v>
      </c>
      <c r="E3121" t="s">
        <v>3033</v>
      </c>
      <c r="F3121" s="4" t="s">
        <v>16344</v>
      </c>
      <c r="G3121" s="5">
        <v>1049</v>
      </c>
      <c r="H3121" s="6">
        <v>0.52761910000000001</v>
      </c>
      <c r="I3121" s="7">
        <v>76.822999999999993</v>
      </c>
      <c r="J3121" s="2">
        <v>58</v>
      </c>
      <c r="K3121">
        <v>1</v>
      </c>
    </row>
    <row r="3122" spans="1:12" x14ac:dyDescent="0.25">
      <c r="A3122">
        <v>61114</v>
      </c>
      <c r="B3122" s="2">
        <v>82.192830000000001</v>
      </c>
      <c r="C3122" s="3">
        <v>14595</v>
      </c>
      <c r="D3122" s="4">
        <v>40420</v>
      </c>
      <c r="E3122" t="s">
        <v>7069</v>
      </c>
      <c r="F3122" s="4" t="s">
        <v>11490</v>
      </c>
      <c r="G3122" s="5">
        <v>10991</v>
      </c>
      <c r="H3122" s="6">
        <v>0.45209719999999998</v>
      </c>
      <c r="I3122" s="7">
        <v>89.858999999999995</v>
      </c>
      <c r="J3122" s="2">
        <v>46</v>
      </c>
      <c r="K3122">
        <v>7</v>
      </c>
    </row>
    <row r="3123" spans="1:12" x14ac:dyDescent="0.25">
      <c r="A3123">
        <v>61853</v>
      </c>
      <c r="B3123" s="2">
        <v>82.188130000000001</v>
      </c>
      <c r="C3123" s="3">
        <v>13453</v>
      </c>
      <c r="D3123" s="4">
        <v>16580</v>
      </c>
      <c r="E3123" t="s">
        <v>11824</v>
      </c>
      <c r="F3123" s="4" t="s">
        <v>11490</v>
      </c>
      <c r="G3123" s="5">
        <v>8671</v>
      </c>
      <c r="H3123" s="6">
        <v>0.43669279999999999</v>
      </c>
      <c r="I3123" s="7">
        <v>92.5</v>
      </c>
      <c r="J3123" s="2">
        <v>53.428600000000003</v>
      </c>
      <c r="K3123">
        <v>7</v>
      </c>
    </row>
    <row r="3124" spans="1:12" x14ac:dyDescent="0.25">
      <c r="A3124">
        <v>21773</v>
      </c>
      <c r="B3124" s="2">
        <v>82.185140000000004</v>
      </c>
      <c r="C3124" s="3">
        <v>5421</v>
      </c>
      <c r="D3124" s="4">
        <v>47900</v>
      </c>
      <c r="E3124" t="s">
        <v>4600</v>
      </c>
      <c r="F3124" s="4" t="s">
        <v>4361</v>
      </c>
      <c r="G3124" s="5">
        <v>3832</v>
      </c>
      <c r="H3124" s="6">
        <v>0.3577766</v>
      </c>
      <c r="I3124" s="7">
        <v>106.134</v>
      </c>
      <c r="J3124" s="2">
        <v>59.75</v>
      </c>
      <c r="K3124">
        <v>4</v>
      </c>
    </row>
    <row r="3125" spans="1:12" x14ac:dyDescent="0.25">
      <c r="A3125">
        <v>7604</v>
      </c>
      <c r="B3125" s="2">
        <v>82.182140000000004</v>
      </c>
      <c r="C3125" s="3">
        <v>11989</v>
      </c>
      <c r="D3125" s="4">
        <v>35620</v>
      </c>
      <c r="E3125" t="s">
        <v>1451</v>
      </c>
      <c r="F3125" s="4" t="s">
        <v>1341</v>
      </c>
      <c r="G3125" s="5">
        <v>8654</v>
      </c>
      <c r="H3125" s="6">
        <v>0.38578859999999998</v>
      </c>
      <c r="I3125" s="7">
        <v>101.282</v>
      </c>
      <c r="J3125" s="2">
        <v>36</v>
      </c>
      <c r="K3125">
        <v>4</v>
      </c>
    </row>
    <row r="3126" spans="1:12" x14ac:dyDescent="0.25">
      <c r="A3126">
        <v>44264</v>
      </c>
      <c r="B3126" s="2">
        <v>82.179590000000005</v>
      </c>
      <c r="C3126" s="3">
        <v>2950</v>
      </c>
      <c r="D3126" s="4">
        <v>10420</v>
      </c>
      <c r="E3126" t="s">
        <v>8534</v>
      </c>
      <c r="F3126" s="4" t="s">
        <v>8295</v>
      </c>
      <c r="G3126" s="5">
        <v>2071</v>
      </c>
      <c r="H3126" s="6">
        <v>0.45340419999999998</v>
      </c>
      <c r="I3126" s="7">
        <v>89.582999999999998</v>
      </c>
      <c r="J3126" s="2">
        <v>50</v>
      </c>
      <c r="K3126">
        <v>3</v>
      </c>
    </row>
    <row r="3127" spans="1:12" x14ac:dyDescent="0.25">
      <c r="A3127">
        <v>27539</v>
      </c>
      <c r="B3127" s="2">
        <v>82.175880000000006</v>
      </c>
      <c r="C3127" s="3">
        <v>20683</v>
      </c>
      <c r="D3127" s="4">
        <v>39580</v>
      </c>
      <c r="E3127" t="s">
        <v>5711</v>
      </c>
      <c r="F3127" s="4" t="s">
        <v>5642</v>
      </c>
      <c r="G3127" s="5">
        <v>13366</v>
      </c>
      <c r="H3127" s="6">
        <v>0.46173409999999998</v>
      </c>
      <c r="I3127" s="7">
        <v>88.120999999999995</v>
      </c>
      <c r="J3127" s="2">
        <v>30.8</v>
      </c>
      <c r="K3127">
        <v>5</v>
      </c>
    </row>
    <row r="3128" spans="1:12" x14ac:dyDescent="0.25">
      <c r="A3128">
        <v>93940</v>
      </c>
      <c r="B3128" s="2">
        <v>82.166989999999998</v>
      </c>
      <c r="C3128" s="3">
        <v>33759</v>
      </c>
      <c r="D3128" s="4">
        <v>41500</v>
      </c>
      <c r="E3128" t="s">
        <v>96</v>
      </c>
      <c r="F3128" s="4" t="s">
        <v>15368</v>
      </c>
      <c r="G3128" s="5">
        <v>23801</v>
      </c>
      <c r="H3128" s="6">
        <v>0.47997980000000001</v>
      </c>
      <c r="I3128" s="7">
        <v>84.957999999999998</v>
      </c>
      <c r="J3128" s="2">
        <v>37.060600000000001</v>
      </c>
      <c r="K3128">
        <v>33</v>
      </c>
      <c r="L3128" s="2">
        <v>33.9</v>
      </c>
    </row>
    <row r="3129" spans="1:12" x14ac:dyDescent="0.25">
      <c r="A3129">
        <v>96789</v>
      </c>
      <c r="B3129" s="2">
        <v>82.152690000000007</v>
      </c>
      <c r="C3129" s="3">
        <v>54319</v>
      </c>
      <c r="D3129" s="4">
        <v>46520</v>
      </c>
      <c r="E3129" t="s">
        <v>16161</v>
      </c>
      <c r="F3129" s="4" t="s">
        <v>16099</v>
      </c>
      <c r="G3129" s="5">
        <v>35935</v>
      </c>
      <c r="H3129" s="6">
        <v>0.38113259999999999</v>
      </c>
      <c r="I3129" s="7">
        <v>102.035</v>
      </c>
      <c r="J3129" s="2">
        <v>41.777799999999999</v>
      </c>
      <c r="K3129">
        <v>9</v>
      </c>
    </row>
    <row r="3130" spans="1:12" x14ac:dyDescent="0.25">
      <c r="A3130">
        <v>48377</v>
      </c>
      <c r="B3130" s="2">
        <v>82.141369999999995</v>
      </c>
      <c r="C3130" s="3">
        <v>15810</v>
      </c>
      <c r="D3130" s="4">
        <v>19820</v>
      </c>
      <c r="E3130" t="s">
        <v>9174</v>
      </c>
      <c r="F3130" s="4" t="s">
        <v>9106</v>
      </c>
      <c r="G3130" s="5">
        <v>11407</v>
      </c>
      <c r="H3130" s="6">
        <v>0.4789621</v>
      </c>
      <c r="I3130" s="7">
        <v>85.114000000000004</v>
      </c>
      <c r="J3130" s="2">
        <v>42</v>
      </c>
      <c r="K3130">
        <v>3</v>
      </c>
    </row>
    <row r="3131" spans="1:12" x14ac:dyDescent="0.25">
      <c r="A3131">
        <v>2561</v>
      </c>
      <c r="B3131" s="2">
        <v>82.138540000000006</v>
      </c>
      <c r="C3131" s="3">
        <v>495</v>
      </c>
      <c r="D3131" s="4">
        <v>12700</v>
      </c>
      <c r="E3131" t="s">
        <v>395</v>
      </c>
      <c r="F3131" s="4" t="s">
        <v>21</v>
      </c>
      <c r="G3131" s="5">
        <v>338</v>
      </c>
      <c r="H3131" s="6">
        <v>0.43067850000000002</v>
      </c>
      <c r="I3131" s="7">
        <v>93.451999999999998</v>
      </c>
    </row>
    <row r="3132" spans="1:12" x14ac:dyDescent="0.25">
      <c r="A3132">
        <v>12571</v>
      </c>
      <c r="B3132" s="2">
        <v>82.136840000000007</v>
      </c>
      <c r="C3132" s="3">
        <v>10190</v>
      </c>
      <c r="D3132" s="4">
        <v>35620</v>
      </c>
      <c r="E3132" t="s">
        <v>2288</v>
      </c>
      <c r="F3132" s="4" t="s">
        <v>1280</v>
      </c>
      <c r="G3132" s="5">
        <v>6820</v>
      </c>
      <c r="H3132" s="6">
        <v>0.44545449999999998</v>
      </c>
      <c r="I3132" s="7">
        <v>90.893000000000001</v>
      </c>
      <c r="J3132" s="2">
        <v>40</v>
      </c>
      <c r="K3132">
        <v>10</v>
      </c>
      <c r="L3132" s="2">
        <v>50.9</v>
      </c>
    </row>
    <row r="3133" spans="1:12" x14ac:dyDescent="0.25">
      <c r="A3133">
        <v>94534</v>
      </c>
      <c r="B3133" s="2">
        <v>82.129310000000004</v>
      </c>
      <c r="C3133" s="3">
        <v>36499</v>
      </c>
      <c r="D3133" s="4">
        <v>46700</v>
      </c>
      <c r="E3133" t="s">
        <v>1000</v>
      </c>
      <c r="F3133" s="4" t="s">
        <v>15368</v>
      </c>
      <c r="G3133" s="5">
        <v>24635</v>
      </c>
      <c r="H3133" s="6">
        <v>0.37312770000000001</v>
      </c>
      <c r="I3133" s="7">
        <v>103.383</v>
      </c>
      <c r="J3133" s="2">
        <v>42.833300000000001</v>
      </c>
      <c r="K3133">
        <v>12</v>
      </c>
      <c r="L3133" s="2">
        <v>66.3</v>
      </c>
    </row>
    <row r="3134" spans="1:12" x14ac:dyDescent="0.25">
      <c r="A3134">
        <v>34681</v>
      </c>
      <c r="B3134" s="2">
        <v>82.123170000000002</v>
      </c>
      <c r="C3134" s="3">
        <v>1240</v>
      </c>
      <c r="D3134" s="4">
        <v>45300</v>
      </c>
      <c r="E3134" t="s">
        <v>7001</v>
      </c>
      <c r="F3134" s="4" t="s">
        <v>6689</v>
      </c>
      <c r="G3134" s="5">
        <v>981</v>
      </c>
      <c r="H3134" s="6">
        <v>0.5423038</v>
      </c>
      <c r="I3134" s="7">
        <v>74.144999999999996</v>
      </c>
    </row>
    <row r="3135" spans="1:12" x14ac:dyDescent="0.25">
      <c r="A3135">
        <v>46845</v>
      </c>
      <c r="B3135" s="2">
        <v>82.119609999999994</v>
      </c>
      <c r="C3135" s="3">
        <v>21559</v>
      </c>
      <c r="D3135" s="4">
        <v>23060</v>
      </c>
      <c r="E3135" t="s">
        <v>8912</v>
      </c>
      <c r="F3135" s="4" t="s">
        <v>8800</v>
      </c>
      <c r="G3135" s="5">
        <v>13878</v>
      </c>
      <c r="H3135" s="6">
        <v>0.44073780000000001</v>
      </c>
      <c r="I3135" s="7">
        <v>91.688000000000002</v>
      </c>
      <c r="J3135" s="2">
        <v>31.625</v>
      </c>
      <c r="K3135">
        <v>8</v>
      </c>
    </row>
    <row r="3136" spans="1:12" x14ac:dyDescent="0.25">
      <c r="A3136">
        <v>10552</v>
      </c>
      <c r="B3136" s="2">
        <v>82.112629999999996</v>
      </c>
      <c r="C3136" s="3">
        <v>20339</v>
      </c>
      <c r="D3136" s="4">
        <v>35620</v>
      </c>
      <c r="E3136" t="s">
        <v>807</v>
      </c>
      <c r="F3136" s="4" t="s">
        <v>1280</v>
      </c>
      <c r="G3136" s="5">
        <v>15336</v>
      </c>
      <c r="H3136" s="6">
        <v>0.43743890000000002</v>
      </c>
      <c r="I3136" s="7">
        <v>92.24</v>
      </c>
      <c r="J3136" s="2">
        <v>33.700000000000003</v>
      </c>
      <c r="K3136">
        <v>10</v>
      </c>
      <c r="L3136" s="2">
        <v>17.3</v>
      </c>
    </row>
    <row r="3137" spans="1:12" x14ac:dyDescent="0.25">
      <c r="A3137">
        <v>80212</v>
      </c>
      <c r="B3137" s="2">
        <v>82.10548</v>
      </c>
      <c r="C3137" s="3">
        <v>18569</v>
      </c>
      <c r="D3137" s="4">
        <v>19740</v>
      </c>
      <c r="E3137" t="s">
        <v>2197</v>
      </c>
      <c r="F3137" s="4" t="s">
        <v>14477</v>
      </c>
      <c r="G3137" s="5">
        <v>14517</v>
      </c>
      <c r="H3137" s="6">
        <v>0.49555690000000002</v>
      </c>
      <c r="I3137" s="7">
        <v>82.171000000000006</v>
      </c>
      <c r="J3137" s="2">
        <v>38.656300000000002</v>
      </c>
      <c r="K3137">
        <v>32</v>
      </c>
      <c r="L3137" s="2">
        <v>43.2</v>
      </c>
    </row>
    <row r="3138" spans="1:12" x14ac:dyDescent="0.25">
      <c r="A3138">
        <v>80123</v>
      </c>
      <c r="B3138" s="2">
        <v>82.094260000000006</v>
      </c>
      <c r="C3138" s="3">
        <v>44794</v>
      </c>
      <c r="D3138" s="4">
        <v>19740</v>
      </c>
      <c r="E3138" t="s">
        <v>152</v>
      </c>
      <c r="F3138" s="4" t="s">
        <v>14477</v>
      </c>
      <c r="G3138" s="5">
        <v>32347</v>
      </c>
      <c r="H3138" s="6">
        <v>0.4461001</v>
      </c>
      <c r="I3138" s="7">
        <v>90.694999999999993</v>
      </c>
      <c r="J3138" s="2">
        <v>39.729700000000001</v>
      </c>
      <c r="K3138">
        <v>37</v>
      </c>
      <c r="L3138" s="2">
        <v>49.2</v>
      </c>
    </row>
    <row r="3139" spans="1:12" x14ac:dyDescent="0.25">
      <c r="A3139">
        <v>30002</v>
      </c>
      <c r="B3139" s="2">
        <v>82.085520000000002</v>
      </c>
      <c r="C3139" s="3">
        <v>5925</v>
      </c>
      <c r="D3139" s="4">
        <v>12060</v>
      </c>
      <c r="E3139" t="s">
        <v>6362</v>
      </c>
      <c r="F3139" s="4" t="s">
        <v>6363</v>
      </c>
      <c r="G3139" s="5">
        <v>4176</v>
      </c>
      <c r="H3139" s="6">
        <v>0.53065130000000005</v>
      </c>
      <c r="I3139" s="7">
        <v>76.08</v>
      </c>
      <c r="J3139" s="2">
        <v>44.333300000000001</v>
      </c>
      <c r="K3139">
        <v>6</v>
      </c>
    </row>
    <row r="3140" spans="1:12" x14ac:dyDescent="0.25">
      <c r="A3140">
        <v>12964</v>
      </c>
      <c r="B3140" s="2">
        <v>82.084500000000006</v>
      </c>
      <c r="C3140" s="3">
        <v>112</v>
      </c>
      <c r="E3140" t="s">
        <v>2445</v>
      </c>
      <c r="F3140" s="4" t="s">
        <v>1280</v>
      </c>
      <c r="G3140" s="5">
        <v>90</v>
      </c>
      <c r="H3140" s="6">
        <v>0.40659339999999999</v>
      </c>
      <c r="I3140" s="7">
        <v>97.5</v>
      </c>
    </row>
    <row r="3141" spans="1:12" x14ac:dyDescent="0.25">
      <c r="A3141">
        <v>7849</v>
      </c>
      <c r="B3141" s="2">
        <v>82.083020000000005</v>
      </c>
      <c r="C3141" s="3">
        <v>9166</v>
      </c>
      <c r="D3141" s="4">
        <v>35620</v>
      </c>
      <c r="E3141" t="s">
        <v>1536</v>
      </c>
      <c r="F3141" s="4" t="s">
        <v>1341</v>
      </c>
      <c r="G3141" s="5">
        <v>6089</v>
      </c>
      <c r="H3141" s="6">
        <v>0.3769092</v>
      </c>
      <c r="I3141" s="7">
        <v>102.607</v>
      </c>
      <c r="J3141" s="2">
        <v>37.666699999999999</v>
      </c>
      <c r="K3141">
        <v>3</v>
      </c>
    </row>
    <row r="3142" spans="1:12" x14ac:dyDescent="0.25">
      <c r="A3142">
        <v>3052</v>
      </c>
      <c r="B3142" s="2">
        <v>82.080250000000007</v>
      </c>
      <c r="C3142" s="3">
        <v>8267</v>
      </c>
      <c r="D3142" s="4">
        <v>31700</v>
      </c>
      <c r="E3142" t="s">
        <v>529</v>
      </c>
      <c r="F3142" s="4" t="s">
        <v>520</v>
      </c>
      <c r="G3142" s="5">
        <v>5478</v>
      </c>
      <c r="H3142" s="6">
        <v>0.3608981</v>
      </c>
      <c r="I3142" s="7">
        <v>105.37</v>
      </c>
      <c r="J3142" s="2">
        <v>42</v>
      </c>
      <c r="K3142">
        <v>1</v>
      </c>
    </row>
    <row r="3143" spans="1:12" x14ac:dyDescent="0.25">
      <c r="A3143">
        <v>99036</v>
      </c>
      <c r="B3143" s="2">
        <v>82.078739999999996</v>
      </c>
      <c r="C3143" s="3">
        <v>1254</v>
      </c>
      <c r="D3143" s="4">
        <v>44060</v>
      </c>
      <c r="E3143" t="s">
        <v>16550</v>
      </c>
      <c r="F3143" s="4" t="s">
        <v>16344</v>
      </c>
      <c r="G3143" s="5">
        <v>861</v>
      </c>
      <c r="H3143" s="6">
        <v>0.41531319999999999</v>
      </c>
      <c r="I3143" s="7">
        <v>95.938000000000002</v>
      </c>
      <c r="J3143" s="2">
        <v>46</v>
      </c>
      <c r="K3143">
        <v>1</v>
      </c>
    </row>
    <row r="3144" spans="1:12" x14ac:dyDescent="0.25">
      <c r="A3144">
        <v>38028</v>
      </c>
      <c r="B3144" s="2">
        <v>82.077370000000002</v>
      </c>
      <c r="C3144" s="3">
        <v>6461</v>
      </c>
      <c r="D3144" s="4">
        <v>32820</v>
      </c>
      <c r="E3144" t="s">
        <v>7528</v>
      </c>
      <c r="F3144" s="4" t="s">
        <v>7348</v>
      </c>
      <c r="G3144" s="5">
        <v>4868</v>
      </c>
      <c r="H3144" s="6">
        <v>0.38516840000000002</v>
      </c>
      <c r="I3144" s="7">
        <v>101.13500000000001</v>
      </c>
    </row>
    <row r="3145" spans="1:12" x14ac:dyDescent="0.25">
      <c r="A3145">
        <v>88011</v>
      </c>
      <c r="B3145" s="2">
        <v>82.071799999999996</v>
      </c>
      <c r="C3145" s="3">
        <v>28541</v>
      </c>
      <c r="D3145" s="4">
        <v>29740</v>
      </c>
      <c r="E3145" t="s">
        <v>15260</v>
      </c>
      <c r="F3145" s="4" t="s">
        <v>15124</v>
      </c>
      <c r="G3145" s="5">
        <v>18371</v>
      </c>
      <c r="H3145" s="6">
        <v>0.53851179999999998</v>
      </c>
      <c r="I3145" s="7">
        <v>74.620999999999995</v>
      </c>
      <c r="J3145" s="2">
        <v>41.375</v>
      </c>
      <c r="K3145">
        <v>24</v>
      </c>
      <c r="L3145" s="2">
        <v>58.6</v>
      </c>
    </row>
    <row r="3146" spans="1:12" x14ac:dyDescent="0.25">
      <c r="A3146">
        <v>49115</v>
      </c>
      <c r="B3146" s="2">
        <v>82.067350000000005</v>
      </c>
      <c r="C3146" s="3">
        <v>224</v>
      </c>
      <c r="D3146" s="4">
        <v>35660</v>
      </c>
      <c r="E3146" t="s">
        <v>9339</v>
      </c>
      <c r="F3146" s="4" t="s">
        <v>9106</v>
      </c>
      <c r="G3146" s="5">
        <v>224</v>
      </c>
      <c r="H3146" s="6">
        <v>0.66071429999999998</v>
      </c>
      <c r="I3146" s="7">
        <v>53.5</v>
      </c>
      <c r="J3146" s="2">
        <v>43</v>
      </c>
      <c r="K3146">
        <v>1</v>
      </c>
    </row>
    <row r="3147" spans="1:12" x14ac:dyDescent="0.25">
      <c r="A3147">
        <v>78727</v>
      </c>
      <c r="B3147" s="2">
        <v>82.062349999999995</v>
      </c>
      <c r="C3147" s="3">
        <v>29506</v>
      </c>
      <c r="D3147" s="4">
        <v>12420</v>
      </c>
      <c r="E3147" t="s">
        <v>3573</v>
      </c>
      <c r="F3147" s="4" t="s">
        <v>13752</v>
      </c>
      <c r="G3147" s="5">
        <v>20667</v>
      </c>
      <c r="H3147" s="6">
        <v>0.50991869999999995</v>
      </c>
      <c r="I3147" s="7">
        <v>79.552000000000007</v>
      </c>
      <c r="J3147" s="2">
        <v>40.36</v>
      </c>
      <c r="K3147">
        <v>25</v>
      </c>
      <c r="L3147" s="2">
        <v>53.5</v>
      </c>
    </row>
    <row r="3148" spans="1:12" x14ac:dyDescent="0.25">
      <c r="A3148">
        <v>73548</v>
      </c>
      <c r="B3148" s="2">
        <v>82.057310000000001</v>
      </c>
      <c r="C3148" s="3">
        <v>566</v>
      </c>
      <c r="E3148" t="s">
        <v>2495</v>
      </c>
      <c r="F3148" s="4" t="s">
        <v>13462</v>
      </c>
      <c r="G3148" s="5">
        <v>391</v>
      </c>
      <c r="H3148" s="6">
        <v>0.1432225</v>
      </c>
      <c r="I3148" s="7">
        <v>142.88499999999999</v>
      </c>
    </row>
    <row r="3149" spans="1:12" x14ac:dyDescent="0.25">
      <c r="A3149">
        <v>46240</v>
      </c>
      <c r="B3149" s="2">
        <v>82.053939999999997</v>
      </c>
      <c r="C3149" s="3">
        <v>19834</v>
      </c>
      <c r="D3149" s="4">
        <v>26900</v>
      </c>
      <c r="E3149" t="s">
        <v>8839</v>
      </c>
      <c r="F3149" s="4" t="s">
        <v>8800</v>
      </c>
      <c r="G3149" s="5">
        <v>13744</v>
      </c>
      <c r="H3149" s="6">
        <v>0.52848309999999998</v>
      </c>
      <c r="I3149" s="7">
        <v>76.298000000000002</v>
      </c>
      <c r="J3149" s="2">
        <v>37.451599999999999</v>
      </c>
      <c r="K3149">
        <v>31</v>
      </c>
      <c r="L3149" s="2">
        <v>36.4</v>
      </c>
    </row>
    <row r="3150" spans="1:12" x14ac:dyDescent="0.25">
      <c r="A3150">
        <v>1473</v>
      </c>
      <c r="B3150" s="2">
        <v>82.049390000000002</v>
      </c>
      <c r="C3150" s="3">
        <v>7361</v>
      </c>
      <c r="D3150" s="4">
        <v>49340</v>
      </c>
      <c r="E3150" t="s">
        <v>159</v>
      </c>
      <c r="F3150" s="4" t="s">
        <v>21</v>
      </c>
      <c r="G3150" s="5">
        <v>5241</v>
      </c>
      <c r="H3150" s="6">
        <v>0.40889140000000002</v>
      </c>
      <c r="I3150" s="7">
        <v>96.960999999999999</v>
      </c>
      <c r="J3150" s="2">
        <v>47.285699999999999</v>
      </c>
      <c r="K3150">
        <v>7</v>
      </c>
    </row>
    <row r="3151" spans="1:12" x14ac:dyDescent="0.25">
      <c r="A3151">
        <v>27012</v>
      </c>
      <c r="B3151" s="2">
        <v>82.04383</v>
      </c>
      <c r="C3151" s="3">
        <v>25702</v>
      </c>
      <c r="D3151" s="4">
        <v>49180</v>
      </c>
      <c r="E3151" t="s">
        <v>5644</v>
      </c>
      <c r="F3151" s="4" t="s">
        <v>5642</v>
      </c>
      <c r="G3151" s="5">
        <v>17985</v>
      </c>
      <c r="H3151" s="6">
        <v>0.43992219999999999</v>
      </c>
      <c r="I3151" s="7">
        <v>91.582999999999998</v>
      </c>
      <c r="J3151" s="2">
        <v>39.444400000000002</v>
      </c>
      <c r="K3151">
        <v>9</v>
      </c>
    </row>
    <row r="3152" spans="1:12" x14ac:dyDescent="0.25">
      <c r="A3152">
        <v>2739</v>
      </c>
      <c r="B3152" s="2">
        <v>82.038489999999996</v>
      </c>
      <c r="C3152" s="3">
        <v>6138</v>
      </c>
      <c r="D3152" s="4">
        <v>14460</v>
      </c>
      <c r="E3152" t="s">
        <v>446</v>
      </c>
      <c r="F3152" s="4" t="s">
        <v>21</v>
      </c>
      <c r="G3152" s="5">
        <v>4271</v>
      </c>
      <c r="H3152" s="6">
        <v>0.48338009999999998</v>
      </c>
      <c r="I3152" s="7">
        <v>84.063000000000002</v>
      </c>
      <c r="J3152" s="2">
        <v>31</v>
      </c>
      <c r="K3152">
        <v>2</v>
      </c>
    </row>
    <row r="3153" spans="1:12" x14ac:dyDescent="0.25">
      <c r="A3153">
        <v>91350</v>
      </c>
      <c r="B3153" s="2">
        <v>82.03201</v>
      </c>
      <c r="C3153" s="3">
        <v>35826</v>
      </c>
      <c r="D3153" s="4">
        <v>31080</v>
      </c>
      <c r="E3153" t="s">
        <v>15428</v>
      </c>
      <c r="F3153" s="4" t="s">
        <v>15368</v>
      </c>
      <c r="G3153" s="5">
        <v>22840</v>
      </c>
      <c r="H3153" s="6">
        <v>0.35112300000000002</v>
      </c>
      <c r="I3153" s="7">
        <v>106.917</v>
      </c>
      <c r="J3153" s="2">
        <v>36.777799999999999</v>
      </c>
      <c r="K3153">
        <v>9</v>
      </c>
    </row>
    <row r="3154" spans="1:12" x14ac:dyDescent="0.25">
      <c r="A3154">
        <v>12564</v>
      </c>
      <c r="B3154" s="2">
        <v>82.025379999999998</v>
      </c>
      <c r="C3154" s="3">
        <v>7223</v>
      </c>
      <c r="D3154" s="4">
        <v>35620</v>
      </c>
      <c r="E3154" t="s">
        <v>2282</v>
      </c>
      <c r="F3154" s="4" t="s">
        <v>1280</v>
      </c>
      <c r="G3154" s="5">
        <v>4881</v>
      </c>
      <c r="H3154" s="6">
        <v>0.39274740000000002</v>
      </c>
      <c r="I3154" s="7">
        <v>99.715999999999994</v>
      </c>
      <c r="J3154" s="2">
        <v>53.25</v>
      </c>
      <c r="K3154">
        <v>4</v>
      </c>
    </row>
    <row r="3155" spans="1:12" x14ac:dyDescent="0.25">
      <c r="A3155">
        <v>47408</v>
      </c>
      <c r="B3155" s="2">
        <v>82.021349999999998</v>
      </c>
      <c r="C3155" s="3">
        <v>25459</v>
      </c>
      <c r="D3155" s="4">
        <v>14020</v>
      </c>
      <c r="E3155" t="s">
        <v>2189</v>
      </c>
      <c r="F3155" s="4" t="s">
        <v>8800</v>
      </c>
      <c r="G3155" s="5">
        <v>11963</v>
      </c>
      <c r="H3155" s="6">
        <v>0.6110833</v>
      </c>
      <c r="I3155" s="7">
        <v>61.978999999999999</v>
      </c>
      <c r="J3155" s="2">
        <v>35.933300000000003</v>
      </c>
      <c r="K3155">
        <v>30</v>
      </c>
      <c r="L3155" s="2">
        <v>27.9</v>
      </c>
    </row>
    <row r="3156" spans="1:12" x14ac:dyDescent="0.25">
      <c r="A3156">
        <v>55318</v>
      </c>
      <c r="B3156" s="2">
        <v>82.014480000000006</v>
      </c>
      <c r="C3156" s="3">
        <v>25954</v>
      </c>
      <c r="D3156" s="4">
        <v>33460</v>
      </c>
      <c r="E3156" t="s">
        <v>10471</v>
      </c>
      <c r="F3156" s="4" t="s">
        <v>10428</v>
      </c>
      <c r="G3156" s="5">
        <v>16732</v>
      </c>
      <c r="H3156" s="6">
        <v>0.42819580000000002</v>
      </c>
      <c r="I3156" s="7">
        <v>93.58</v>
      </c>
      <c r="J3156" s="2">
        <v>48.428600000000003</v>
      </c>
      <c r="K3156">
        <v>7</v>
      </c>
    </row>
    <row r="3157" spans="1:12" x14ac:dyDescent="0.25">
      <c r="A3157">
        <v>3826</v>
      </c>
      <c r="B3157" s="2">
        <v>82.010050000000007</v>
      </c>
      <c r="C3157" s="3">
        <v>2582</v>
      </c>
      <c r="D3157" s="4">
        <v>14460</v>
      </c>
      <c r="E3157" t="s">
        <v>658</v>
      </c>
      <c r="F3157" s="4" t="s">
        <v>520</v>
      </c>
      <c r="G3157" s="5">
        <v>1809</v>
      </c>
      <c r="H3157" s="6">
        <v>0.33867399999999998</v>
      </c>
      <c r="I3157" s="7">
        <v>109.044</v>
      </c>
    </row>
    <row r="3158" spans="1:12" x14ac:dyDescent="0.25">
      <c r="A3158">
        <v>47725</v>
      </c>
      <c r="B3158" s="2">
        <v>82.006960000000007</v>
      </c>
      <c r="C3158" s="3">
        <v>16478</v>
      </c>
      <c r="D3158" s="4">
        <v>21780</v>
      </c>
      <c r="E3158" t="s">
        <v>9059</v>
      </c>
      <c r="F3158" s="4" t="s">
        <v>8800</v>
      </c>
      <c r="G3158" s="5">
        <v>11109</v>
      </c>
      <c r="H3158" s="6">
        <v>0.43438349999999998</v>
      </c>
      <c r="I3158" s="7">
        <v>92.5</v>
      </c>
      <c r="J3158" s="2">
        <v>28.666699999999999</v>
      </c>
      <c r="K3158">
        <v>3</v>
      </c>
    </row>
    <row r="3159" spans="1:12" x14ac:dyDescent="0.25">
      <c r="A3159">
        <v>29205</v>
      </c>
      <c r="B3159" s="2">
        <v>82.000569999999996</v>
      </c>
      <c r="C3159" s="3">
        <v>26528</v>
      </c>
      <c r="D3159" s="4">
        <v>17900</v>
      </c>
      <c r="E3159" t="s">
        <v>1240</v>
      </c>
      <c r="F3159" s="4" t="s">
        <v>6130</v>
      </c>
      <c r="G3159" s="5">
        <v>15571</v>
      </c>
      <c r="H3159" s="6">
        <v>0.56110720000000003</v>
      </c>
      <c r="I3159" s="7">
        <v>70.596999999999994</v>
      </c>
      <c r="J3159" s="2">
        <v>38.026299999999999</v>
      </c>
      <c r="K3159">
        <v>38</v>
      </c>
      <c r="L3159" s="2">
        <v>39.6</v>
      </c>
    </row>
    <row r="3160" spans="1:12" x14ac:dyDescent="0.25">
      <c r="A3160">
        <v>6058</v>
      </c>
      <c r="B3160" s="2">
        <v>81.996570000000006</v>
      </c>
      <c r="C3160" s="3">
        <v>1562</v>
      </c>
      <c r="D3160" s="4">
        <v>45860</v>
      </c>
      <c r="E3160" t="s">
        <v>301</v>
      </c>
      <c r="F3160" s="4" t="s">
        <v>1198</v>
      </c>
      <c r="G3160" s="5">
        <v>1129</v>
      </c>
      <c r="H3160" s="6">
        <v>0.42920350000000002</v>
      </c>
      <c r="I3160" s="7">
        <v>93.352000000000004</v>
      </c>
      <c r="J3160" s="2">
        <v>57</v>
      </c>
      <c r="K3160">
        <v>1</v>
      </c>
    </row>
    <row r="3161" spans="1:12" x14ac:dyDescent="0.25">
      <c r="A3161">
        <v>45315</v>
      </c>
      <c r="B3161" s="2">
        <v>81.995559999999998</v>
      </c>
      <c r="C3161" s="3">
        <v>4249</v>
      </c>
      <c r="D3161" s="4">
        <v>19380</v>
      </c>
      <c r="E3161" t="s">
        <v>1673</v>
      </c>
      <c r="F3161" s="4" t="s">
        <v>8295</v>
      </c>
      <c r="G3161" s="5">
        <v>3124</v>
      </c>
      <c r="H3161" s="6">
        <v>0.3978873</v>
      </c>
      <c r="I3161" s="7">
        <v>98.75</v>
      </c>
      <c r="J3161" s="2">
        <v>46</v>
      </c>
      <c r="K3161">
        <v>1</v>
      </c>
    </row>
    <row r="3162" spans="1:12" x14ac:dyDescent="0.25">
      <c r="A3162">
        <v>92630</v>
      </c>
      <c r="B3162" s="2">
        <v>81.984989999999996</v>
      </c>
      <c r="C3162" s="3">
        <v>59657</v>
      </c>
      <c r="D3162" s="4">
        <v>31080</v>
      </c>
      <c r="E3162" t="s">
        <v>11502</v>
      </c>
      <c r="F3162" s="4" t="s">
        <v>15368</v>
      </c>
      <c r="G3162" s="5">
        <v>41009</v>
      </c>
      <c r="H3162" s="6">
        <v>0.39726899999999998</v>
      </c>
      <c r="I3162" s="7">
        <v>98.852999999999994</v>
      </c>
      <c r="J3162" s="2">
        <v>31.666699999999999</v>
      </c>
      <c r="K3162">
        <v>24</v>
      </c>
      <c r="L3162" s="2">
        <v>10.3</v>
      </c>
    </row>
    <row r="3163" spans="1:12" x14ac:dyDescent="0.25">
      <c r="A3163">
        <v>53718</v>
      </c>
      <c r="B3163" s="2">
        <v>81.973050000000001</v>
      </c>
      <c r="C3163" s="3">
        <v>12342</v>
      </c>
      <c r="D3163" s="4">
        <v>31540</v>
      </c>
      <c r="E3163" t="s">
        <v>673</v>
      </c>
      <c r="F3163" s="4" t="s">
        <v>10031</v>
      </c>
      <c r="G3163" s="5">
        <v>8920</v>
      </c>
      <c r="H3163" s="6">
        <v>0.46468609999999999</v>
      </c>
      <c r="I3163" s="7">
        <v>87.197000000000003</v>
      </c>
      <c r="J3163" s="2">
        <v>39.692300000000003</v>
      </c>
      <c r="K3163">
        <v>13</v>
      </c>
      <c r="L3163" s="2">
        <v>48.9</v>
      </c>
    </row>
    <row r="3164" spans="1:12" x14ac:dyDescent="0.25">
      <c r="A3164">
        <v>80020</v>
      </c>
      <c r="B3164" s="2">
        <v>81.963160000000002</v>
      </c>
      <c r="C3164" s="3">
        <v>49118</v>
      </c>
      <c r="D3164" s="4">
        <v>19740</v>
      </c>
      <c r="E3164" t="s">
        <v>14478</v>
      </c>
      <c r="F3164" s="4" t="s">
        <v>14477</v>
      </c>
      <c r="G3164" s="5">
        <v>32417</v>
      </c>
      <c r="H3164" s="6">
        <v>0.43796659999999998</v>
      </c>
      <c r="I3164" s="7">
        <v>91.801000000000002</v>
      </c>
      <c r="J3164" s="2">
        <v>39.950000000000003</v>
      </c>
      <c r="K3164">
        <v>40</v>
      </c>
      <c r="L3164" s="2">
        <v>50.8</v>
      </c>
    </row>
    <row r="3165" spans="1:12" x14ac:dyDescent="0.25">
      <c r="A3165">
        <v>3287</v>
      </c>
      <c r="B3165" s="2">
        <v>81.955169999999995</v>
      </c>
      <c r="C3165" s="3">
        <v>1286</v>
      </c>
      <c r="D3165" s="4">
        <v>18180</v>
      </c>
      <c r="E3165" t="s">
        <v>583</v>
      </c>
      <c r="F3165" s="4" t="s">
        <v>520</v>
      </c>
      <c r="G3165" s="5">
        <v>930</v>
      </c>
      <c r="H3165" s="6">
        <v>0.44086019999999998</v>
      </c>
      <c r="I3165" s="7">
        <v>91.25</v>
      </c>
      <c r="J3165" s="2">
        <v>58.5</v>
      </c>
      <c r="K3165">
        <v>2</v>
      </c>
    </row>
    <row r="3166" spans="1:12" x14ac:dyDescent="0.25">
      <c r="A3166">
        <v>5067</v>
      </c>
      <c r="B3166" s="2">
        <v>81.954899999999995</v>
      </c>
      <c r="C3166" s="3">
        <v>266</v>
      </c>
      <c r="D3166" s="4">
        <v>17200</v>
      </c>
      <c r="E3166" t="s">
        <v>1046</v>
      </c>
      <c r="F3166" s="4" t="s">
        <v>1030</v>
      </c>
      <c r="G3166" s="5">
        <v>218</v>
      </c>
      <c r="H3166" s="6">
        <v>0.58904109999999998</v>
      </c>
      <c r="I3166" s="7">
        <v>65.625</v>
      </c>
    </row>
    <row r="3167" spans="1:12" x14ac:dyDescent="0.25">
      <c r="A3167">
        <v>24018</v>
      </c>
      <c r="B3167" s="2">
        <v>81.948340000000002</v>
      </c>
      <c r="C3167" s="3">
        <v>37151</v>
      </c>
      <c r="D3167" s="4">
        <v>40220</v>
      </c>
      <c r="E3167" t="s">
        <v>4942</v>
      </c>
      <c r="F3167" s="4" t="s">
        <v>4335</v>
      </c>
      <c r="G3167" s="5">
        <v>27209</v>
      </c>
      <c r="H3167" s="6">
        <v>0.47839029999999999</v>
      </c>
      <c r="I3167" s="7">
        <v>84.718999999999994</v>
      </c>
      <c r="J3167" s="2">
        <v>35.590899999999998</v>
      </c>
      <c r="K3167">
        <v>22</v>
      </c>
      <c r="L3167" s="2">
        <v>26.4</v>
      </c>
    </row>
    <row r="3168" spans="1:12" x14ac:dyDescent="0.25">
      <c r="A3168">
        <v>6416</v>
      </c>
      <c r="B3168" s="2">
        <v>81.939260000000004</v>
      </c>
      <c r="C3168" s="3">
        <v>14076</v>
      </c>
      <c r="D3168" s="4">
        <v>25540</v>
      </c>
      <c r="E3168" t="s">
        <v>1285</v>
      </c>
      <c r="F3168" s="4" t="s">
        <v>1198</v>
      </c>
      <c r="G3168" s="5">
        <v>10673</v>
      </c>
      <c r="H3168" s="6">
        <v>0.39844479999999999</v>
      </c>
      <c r="I3168" s="7">
        <v>98.531999999999996</v>
      </c>
      <c r="J3168" s="2">
        <v>45.5</v>
      </c>
      <c r="K3168">
        <v>6</v>
      </c>
    </row>
    <row r="3169" spans="1:12" x14ac:dyDescent="0.25">
      <c r="A3169">
        <v>93401</v>
      </c>
      <c r="B3169" s="2">
        <v>81.932540000000003</v>
      </c>
      <c r="C3169" s="3">
        <v>27920</v>
      </c>
      <c r="D3169" s="4">
        <v>42020</v>
      </c>
      <c r="E3169" t="s">
        <v>15657</v>
      </c>
      <c r="F3169" s="4" t="s">
        <v>15368</v>
      </c>
      <c r="G3169" s="5">
        <v>17427</v>
      </c>
      <c r="H3169" s="6">
        <v>0.50263939999999996</v>
      </c>
      <c r="I3169" s="7">
        <v>80.515000000000001</v>
      </c>
      <c r="J3169" s="2">
        <v>38.034500000000001</v>
      </c>
      <c r="K3169">
        <v>29</v>
      </c>
      <c r="L3169" s="2">
        <v>39.700000000000003</v>
      </c>
    </row>
    <row r="3170" spans="1:12" x14ac:dyDescent="0.25">
      <c r="A3170">
        <v>29072</v>
      </c>
      <c r="B3170" s="2">
        <v>81.919970000000006</v>
      </c>
      <c r="C3170" s="3">
        <v>52518</v>
      </c>
      <c r="D3170" s="4">
        <v>17900</v>
      </c>
      <c r="E3170" t="s">
        <v>360</v>
      </c>
      <c r="F3170" s="4" t="s">
        <v>6130</v>
      </c>
      <c r="G3170" s="5">
        <v>35111</v>
      </c>
      <c r="H3170" s="6">
        <v>0.43655830000000001</v>
      </c>
      <c r="I3170" s="7">
        <v>91.927999999999997</v>
      </c>
      <c r="J3170" s="2">
        <v>43.5625</v>
      </c>
      <c r="K3170">
        <v>16</v>
      </c>
      <c r="L3170" s="2">
        <v>69.599999999999994</v>
      </c>
    </row>
    <row r="3171" spans="1:12" x14ac:dyDescent="0.25">
      <c r="A3171">
        <v>19525</v>
      </c>
      <c r="B3171" s="2">
        <v>81.909149999999997</v>
      </c>
      <c r="C3171" s="3">
        <v>15168</v>
      </c>
      <c r="D3171" s="4">
        <v>37980</v>
      </c>
      <c r="E3171" t="s">
        <v>2716</v>
      </c>
      <c r="F3171" s="4" t="s">
        <v>3003</v>
      </c>
      <c r="G3171" s="5">
        <v>10085</v>
      </c>
      <c r="H3171" s="6">
        <v>0.38948939999999999</v>
      </c>
      <c r="I3171" s="7">
        <v>100.033</v>
      </c>
      <c r="J3171" s="2">
        <v>58</v>
      </c>
      <c r="K3171">
        <v>6</v>
      </c>
    </row>
    <row r="3172" spans="1:12" x14ac:dyDescent="0.25">
      <c r="A3172">
        <v>1731</v>
      </c>
      <c r="B3172" s="2">
        <v>81.906530000000004</v>
      </c>
      <c r="C3172" s="3">
        <v>1893</v>
      </c>
      <c r="D3172" s="4">
        <v>14460</v>
      </c>
      <c r="E3172" t="s">
        <v>214</v>
      </c>
      <c r="F3172" s="4" t="s">
        <v>21</v>
      </c>
      <c r="G3172" s="5">
        <v>852</v>
      </c>
      <c r="H3172" s="6">
        <v>0.51348190000000005</v>
      </c>
      <c r="I3172" s="7">
        <v>78.542000000000002</v>
      </c>
      <c r="J3172" s="2">
        <v>36.666699999999999</v>
      </c>
      <c r="K3172">
        <v>3</v>
      </c>
    </row>
    <row r="3173" spans="1:12" x14ac:dyDescent="0.25">
      <c r="A3173">
        <v>90066</v>
      </c>
      <c r="B3173" s="2">
        <v>81.896000000000001</v>
      </c>
      <c r="C3173" s="3">
        <v>58337</v>
      </c>
      <c r="D3173" s="4">
        <v>31080</v>
      </c>
      <c r="E3173" t="s">
        <v>15367</v>
      </c>
      <c r="F3173" s="4" t="s">
        <v>15368</v>
      </c>
      <c r="G3173" s="5">
        <v>43141</v>
      </c>
      <c r="H3173" s="6">
        <v>0.50224840000000004</v>
      </c>
      <c r="I3173" s="7">
        <v>80.477000000000004</v>
      </c>
      <c r="J3173" s="2">
        <v>32.181800000000003</v>
      </c>
      <c r="K3173">
        <v>55</v>
      </c>
      <c r="L3173" s="2">
        <v>11.7</v>
      </c>
    </row>
    <row r="3174" spans="1:12" x14ac:dyDescent="0.25">
      <c r="A3174">
        <v>14072</v>
      </c>
      <c r="B3174" s="2">
        <v>81.882270000000005</v>
      </c>
      <c r="C3174" s="3">
        <v>20579</v>
      </c>
      <c r="D3174" s="4">
        <v>15380</v>
      </c>
      <c r="E3174" t="s">
        <v>2797</v>
      </c>
      <c r="F3174" s="4" t="s">
        <v>1280</v>
      </c>
      <c r="G3174" s="5">
        <v>14307</v>
      </c>
      <c r="H3174" s="6">
        <v>0.43975399999999998</v>
      </c>
      <c r="I3174" s="7">
        <v>91.263000000000005</v>
      </c>
      <c r="J3174" s="2">
        <v>41.2</v>
      </c>
      <c r="K3174">
        <v>5</v>
      </c>
    </row>
    <row r="3175" spans="1:12" x14ac:dyDescent="0.25">
      <c r="A3175">
        <v>5253</v>
      </c>
      <c r="B3175" s="2">
        <v>81.878730000000004</v>
      </c>
      <c r="C3175" s="3">
        <v>726</v>
      </c>
      <c r="D3175" s="4">
        <v>13540</v>
      </c>
      <c r="E3175" t="s">
        <v>1068</v>
      </c>
      <c r="F3175" s="4" t="s">
        <v>1030</v>
      </c>
      <c r="G3175" s="5">
        <v>467</v>
      </c>
      <c r="H3175" s="6">
        <v>0.44658120000000001</v>
      </c>
      <c r="I3175" s="7">
        <v>90.073999999999998</v>
      </c>
    </row>
    <row r="3176" spans="1:12" x14ac:dyDescent="0.25">
      <c r="A3176">
        <v>50023</v>
      </c>
      <c r="B3176" s="2">
        <v>81.874300000000005</v>
      </c>
      <c r="C3176" s="3">
        <v>29895</v>
      </c>
      <c r="D3176" s="4">
        <v>19780</v>
      </c>
      <c r="E3176" t="s">
        <v>9598</v>
      </c>
      <c r="F3176" s="4" t="s">
        <v>9593</v>
      </c>
      <c r="G3176" s="5">
        <v>18054</v>
      </c>
      <c r="H3176" s="6">
        <v>0.43995790000000001</v>
      </c>
      <c r="I3176" s="7">
        <v>91.213999999999999</v>
      </c>
      <c r="J3176" s="2">
        <v>48.285699999999999</v>
      </c>
      <c r="K3176">
        <v>14</v>
      </c>
      <c r="L3176" s="2">
        <v>89.2</v>
      </c>
    </row>
    <row r="3177" spans="1:12" x14ac:dyDescent="0.25">
      <c r="A3177">
        <v>50265</v>
      </c>
      <c r="B3177" s="2">
        <v>81.864689999999996</v>
      </c>
      <c r="C3177" s="3">
        <v>33015</v>
      </c>
      <c r="D3177" s="4">
        <v>19780</v>
      </c>
      <c r="E3177" t="s">
        <v>9672</v>
      </c>
      <c r="F3177" s="4" t="s">
        <v>9593</v>
      </c>
      <c r="G3177" s="5">
        <v>22090</v>
      </c>
      <c r="H3177" s="6">
        <v>0.48340949999999999</v>
      </c>
      <c r="I3177" s="7">
        <v>83.704999999999998</v>
      </c>
      <c r="J3177" s="2">
        <v>49.606099999999998</v>
      </c>
      <c r="K3177">
        <v>33</v>
      </c>
      <c r="L3177" s="2">
        <v>92.4</v>
      </c>
    </row>
    <row r="3178" spans="1:12" x14ac:dyDescent="0.25">
      <c r="A3178">
        <v>22406</v>
      </c>
      <c r="B3178" s="2">
        <v>81.856030000000004</v>
      </c>
      <c r="C3178" s="3">
        <v>22410</v>
      </c>
      <c r="D3178" s="4">
        <v>47900</v>
      </c>
      <c r="E3178" t="s">
        <v>3679</v>
      </c>
      <c r="F3178" s="4" t="s">
        <v>4335</v>
      </c>
      <c r="G3178" s="5">
        <v>14053</v>
      </c>
      <c r="H3178" s="6">
        <v>0.35017429999999999</v>
      </c>
      <c r="I3178" s="7">
        <v>106.70699999999999</v>
      </c>
      <c r="J3178" s="2">
        <v>45.166699999999999</v>
      </c>
      <c r="K3178">
        <v>6</v>
      </c>
    </row>
    <row r="3179" spans="1:12" x14ac:dyDescent="0.25">
      <c r="A3179">
        <v>29016</v>
      </c>
      <c r="B3179" s="2">
        <v>81.849919999999997</v>
      </c>
      <c r="C3179" s="3">
        <v>18017</v>
      </c>
      <c r="D3179" s="4">
        <v>17900</v>
      </c>
      <c r="E3179" t="s">
        <v>6135</v>
      </c>
      <c r="F3179" s="4" t="s">
        <v>6130</v>
      </c>
      <c r="G3179" s="5">
        <v>11479</v>
      </c>
      <c r="H3179" s="6">
        <v>0.44655460000000002</v>
      </c>
      <c r="I3179" s="7">
        <v>90.049000000000007</v>
      </c>
      <c r="J3179" s="2">
        <v>53.571399999999997</v>
      </c>
      <c r="K3179">
        <v>7</v>
      </c>
    </row>
    <row r="3180" spans="1:12" x14ac:dyDescent="0.25">
      <c r="A3180">
        <v>7731</v>
      </c>
      <c r="B3180" s="2">
        <v>81.841319999999996</v>
      </c>
      <c r="C3180" s="3">
        <v>38216</v>
      </c>
      <c r="D3180" s="4">
        <v>35620</v>
      </c>
      <c r="E3180" t="s">
        <v>1500</v>
      </c>
      <c r="F3180" s="4" t="s">
        <v>1341</v>
      </c>
      <c r="G3180" s="5">
        <v>24479</v>
      </c>
      <c r="H3180" s="6">
        <v>0.33958329999999998</v>
      </c>
      <c r="I3180" s="7">
        <v>108.46299999999999</v>
      </c>
      <c r="J3180" s="2">
        <v>40</v>
      </c>
      <c r="K3180">
        <v>14</v>
      </c>
      <c r="L3180" s="2">
        <v>50.9</v>
      </c>
    </row>
    <row r="3181" spans="1:12" x14ac:dyDescent="0.25">
      <c r="A3181">
        <v>14102</v>
      </c>
      <c r="B3181" s="2">
        <v>81.835229999999996</v>
      </c>
      <c r="C3181" s="3">
        <v>1493</v>
      </c>
      <c r="D3181" s="4">
        <v>15380</v>
      </c>
      <c r="E3181" t="s">
        <v>2803</v>
      </c>
      <c r="F3181" s="4" t="s">
        <v>1280</v>
      </c>
      <c r="G3181" s="5">
        <v>981</v>
      </c>
      <c r="H3181" s="6">
        <v>0.32925579999999999</v>
      </c>
      <c r="I3181" s="7">
        <v>110.208</v>
      </c>
    </row>
    <row r="3182" spans="1:12" x14ac:dyDescent="0.25">
      <c r="A3182">
        <v>6069</v>
      </c>
      <c r="B3182" s="2">
        <v>81.834500000000006</v>
      </c>
      <c r="C3182" s="3">
        <v>2535</v>
      </c>
      <c r="D3182" s="4">
        <v>45860</v>
      </c>
      <c r="E3182" t="s">
        <v>305</v>
      </c>
      <c r="F3182" s="4" t="s">
        <v>1198</v>
      </c>
      <c r="G3182" s="5">
        <v>2084</v>
      </c>
      <c r="H3182" s="6">
        <v>0.42610369999999997</v>
      </c>
      <c r="I3182" s="7">
        <v>93.471999999999994</v>
      </c>
    </row>
    <row r="3183" spans="1:12" x14ac:dyDescent="0.25">
      <c r="A3183">
        <v>46617</v>
      </c>
      <c r="B3183" s="2">
        <v>81.832490000000007</v>
      </c>
      <c r="C3183" s="3">
        <v>9699</v>
      </c>
      <c r="D3183" s="4">
        <v>43780</v>
      </c>
      <c r="E3183" t="s">
        <v>8886</v>
      </c>
      <c r="F3183" s="4" t="s">
        <v>8800</v>
      </c>
      <c r="G3183" s="5">
        <v>6294</v>
      </c>
      <c r="H3183" s="6">
        <v>0.55513190000000001</v>
      </c>
      <c r="I3183" s="7">
        <v>71.174000000000007</v>
      </c>
      <c r="J3183" s="2">
        <v>36.095199999999998</v>
      </c>
      <c r="K3183">
        <v>21</v>
      </c>
      <c r="L3183" s="2">
        <v>28.6</v>
      </c>
    </row>
    <row r="3184" spans="1:12" x14ac:dyDescent="0.25">
      <c r="A3184">
        <v>35114</v>
      </c>
      <c r="B3184" s="2">
        <v>81.829909999999998</v>
      </c>
      <c r="C3184" s="3">
        <v>6920</v>
      </c>
      <c r="D3184" s="4">
        <v>13820</v>
      </c>
      <c r="E3184" t="s">
        <v>7061</v>
      </c>
      <c r="F3184" s="4" t="s">
        <v>7027</v>
      </c>
      <c r="G3184" s="5">
        <v>4504</v>
      </c>
      <c r="H3184" s="6">
        <v>0.42184729999999998</v>
      </c>
      <c r="I3184" s="7">
        <v>94.188000000000002</v>
      </c>
      <c r="J3184" s="2">
        <v>54</v>
      </c>
      <c r="K3184">
        <v>1</v>
      </c>
    </row>
    <row r="3185" spans="1:12" x14ac:dyDescent="0.25">
      <c r="A3185">
        <v>32803</v>
      </c>
      <c r="B3185" s="2">
        <v>81.825519999999997</v>
      </c>
      <c r="C3185" s="3">
        <v>17229</v>
      </c>
      <c r="D3185" s="4">
        <v>36740</v>
      </c>
      <c r="E3185" t="s">
        <v>5555</v>
      </c>
      <c r="F3185" s="4" t="s">
        <v>6689</v>
      </c>
      <c r="G3185" s="5">
        <v>13862</v>
      </c>
      <c r="H3185" s="6">
        <v>0.48982829999999999</v>
      </c>
      <c r="I3185" s="7">
        <v>82.415000000000006</v>
      </c>
      <c r="J3185" s="2">
        <v>43.04</v>
      </c>
      <c r="K3185">
        <v>25</v>
      </c>
      <c r="L3185" s="2">
        <v>67.400000000000006</v>
      </c>
    </row>
    <row r="3186" spans="1:12" x14ac:dyDescent="0.25">
      <c r="A3186">
        <v>11501</v>
      </c>
      <c r="B3186" s="2">
        <v>81.818860000000001</v>
      </c>
      <c r="C3186" s="3">
        <v>19155</v>
      </c>
      <c r="D3186" s="4">
        <v>35620</v>
      </c>
      <c r="E3186" t="s">
        <v>1930</v>
      </c>
      <c r="F3186" s="4" t="s">
        <v>1280</v>
      </c>
      <c r="G3186" s="5">
        <v>13942</v>
      </c>
      <c r="H3186" s="6">
        <v>0.38588440000000002</v>
      </c>
      <c r="I3186" s="7">
        <v>100.373</v>
      </c>
      <c r="J3186" s="2">
        <v>34.5</v>
      </c>
      <c r="K3186">
        <v>10</v>
      </c>
      <c r="L3186" s="2">
        <v>20.8</v>
      </c>
    </row>
    <row r="3187" spans="1:12" x14ac:dyDescent="0.25">
      <c r="A3187">
        <v>43230</v>
      </c>
      <c r="B3187" s="2">
        <v>81.806629999999998</v>
      </c>
      <c r="C3187" s="3">
        <v>54247</v>
      </c>
      <c r="D3187" s="4">
        <v>18140</v>
      </c>
      <c r="E3187" t="s">
        <v>1585</v>
      </c>
      <c r="F3187" s="4" t="s">
        <v>8295</v>
      </c>
      <c r="G3187" s="5">
        <v>37145</v>
      </c>
      <c r="H3187" s="6">
        <v>0.45451609999999998</v>
      </c>
      <c r="I3187" s="7">
        <v>88.474000000000004</v>
      </c>
      <c r="J3187" s="2">
        <v>38.1875</v>
      </c>
      <c r="K3187">
        <v>32</v>
      </c>
      <c r="L3187" s="2">
        <v>40.700000000000003</v>
      </c>
    </row>
    <row r="3188" spans="1:12" x14ac:dyDescent="0.25">
      <c r="A3188">
        <v>90230</v>
      </c>
      <c r="B3188" s="2">
        <v>81.792100000000005</v>
      </c>
      <c r="C3188" s="3">
        <v>33090</v>
      </c>
      <c r="D3188" s="4">
        <v>31080</v>
      </c>
      <c r="E3188" t="s">
        <v>15370</v>
      </c>
      <c r="F3188" s="4" t="s">
        <v>15368</v>
      </c>
      <c r="G3188" s="5">
        <v>23596</v>
      </c>
      <c r="H3188" s="6">
        <v>0.48287839999999999</v>
      </c>
      <c r="I3188" s="7">
        <v>83.561000000000007</v>
      </c>
      <c r="J3188" s="2">
        <v>33.2121</v>
      </c>
      <c r="K3188">
        <v>33</v>
      </c>
      <c r="L3188" s="2">
        <v>15.3</v>
      </c>
    </row>
    <row r="3189" spans="1:12" x14ac:dyDescent="0.25">
      <c r="A3189">
        <v>12525</v>
      </c>
      <c r="B3189" s="2">
        <v>81.785979999999995</v>
      </c>
      <c r="C3189" s="3">
        <v>2881</v>
      </c>
      <c r="D3189" s="4">
        <v>28740</v>
      </c>
      <c r="E3189" t="s">
        <v>804</v>
      </c>
      <c r="F3189" s="4" t="s">
        <v>1280</v>
      </c>
      <c r="G3189" s="5">
        <v>1957</v>
      </c>
      <c r="H3189" s="6">
        <v>0.39427990000000002</v>
      </c>
      <c r="I3189" s="7">
        <v>98.858999999999995</v>
      </c>
      <c r="J3189" s="2">
        <v>36.5</v>
      </c>
      <c r="K3189">
        <v>2</v>
      </c>
    </row>
    <row r="3190" spans="1:12" x14ac:dyDescent="0.25">
      <c r="A3190">
        <v>2557</v>
      </c>
      <c r="B3190" s="2">
        <v>81.784739999999999</v>
      </c>
      <c r="C3190" s="3">
        <v>4598</v>
      </c>
      <c r="D3190" s="4">
        <v>47240</v>
      </c>
      <c r="E3190" t="s">
        <v>392</v>
      </c>
      <c r="F3190" s="4" t="s">
        <v>21</v>
      </c>
      <c r="G3190" s="5">
        <v>3252</v>
      </c>
      <c r="H3190" s="6">
        <v>0.41512919999999998</v>
      </c>
      <c r="I3190" s="7">
        <v>95.254000000000005</v>
      </c>
      <c r="J3190" s="2">
        <v>36.6</v>
      </c>
      <c r="K3190">
        <v>5</v>
      </c>
    </row>
    <row r="3191" spans="1:12" x14ac:dyDescent="0.25">
      <c r="A3191">
        <v>52351</v>
      </c>
      <c r="B3191" s="2">
        <v>81.783730000000006</v>
      </c>
      <c r="C3191" s="3">
        <v>1606</v>
      </c>
      <c r="D3191" s="4">
        <v>16300</v>
      </c>
      <c r="E3191" t="s">
        <v>9974</v>
      </c>
      <c r="F3191" s="4" t="s">
        <v>9593</v>
      </c>
      <c r="G3191" s="5">
        <v>954</v>
      </c>
      <c r="H3191" s="6">
        <v>0.36230370000000001</v>
      </c>
      <c r="I3191" s="7">
        <v>104.375</v>
      </c>
    </row>
    <row r="3192" spans="1:12" x14ac:dyDescent="0.25">
      <c r="A3192">
        <v>21087</v>
      </c>
      <c r="B3192" s="2">
        <v>81.782550000000001</v>
      </c>
      <c r="C3192" s="3">
        <v>5584</v>
      </c>
      <c r="D3192" s="4">
        <v>12580</v>
      </c>
      <c r="E3192" t="s">
        <v>4486</v>
      </c>
      <c r="F3192" s="4" t="s">
        <v>4361</v>
      </c>
      <c r="G3192" s="5">
        <v>4004</v>
      </c>
      <c r="H3192" s="6">
        <v>0.3446553</v>
      </c>
      <c r="I3192" s="7">
        <v>107.407</v>
      </c>
    </row>
    <row r="3193" spans="1:12" x14ac:dyDescent="0.25">
      <c r="A3193">
        <v>48116</v>
      </c>
      <c r="B3193" s="2">
        <v>81.777029999999996</v>
      </c>
      <c r="C3193" s="3">
        <v>26555</v>
      </c>
      <c r="D3193" s="4">
        <v>19820</v>
      </c>
      <c r="E3193" t="s">
        <v>318</v>
      </c>
      <c r="F3193" s="4" t="s">
        <v>9106</v>
      </c>
      <c r="G3193" s="5">
        <v>19041</v>
      </c>
      <c r="H3193" s="6">
        <v>0.42923159999999999</v>
      </c>
      <c r="I3193" s="7">
        <v>92.787000000000006</v>
      </c>
      <c r="J3193" s="2">
        <v>50.764699999999998</v>
      </c>
      <c r="K3193">
        <v>17</v>
      </c>
      <c r="L3193" s="2">
        <v>94.5</v>
      </c>
    </row>
    <row r="3194" spans="1:12" x14ac:dyDescent="0.25">
      <c r="A3194">
        <v>87510</v>
      </c>
      <c r="B3194" s="2">
        <v>81.772350000000003</v>
      </c>
      <c r="C3194" s="3">
        <v>595</v>
      </c>
      <c r="D3194" s="4">
        <v>21580</v>
      </c>
      <c r="E3194" t="s">
        <v>15193</v>
      </c>
      <c r="F3194" s="4" t="s">
        <v>15124</v>
      </c>
      <c r="G3194" s="5">
        <v>495</v>
      </c>
      <c r="H3194" s="6">
        <v>0.50604839999999995</v>
      </c>
      <c r="I3194" s="7">
        <v>79.504999999999995</v>
      </c>
    </row>
    <row r="3195" spans="1:12" x14ac:dyDescent="0.25">
      <c r="A3195">
        <v>48381</v>
      </c>
      <c r="B3195" s="2">
        <v>81.770070000000004</v>
      </c>
      <c r="C3195" s="3">
        <v>12868</v>
      </c>
      <c r="D3195" s="4">
        <v>19820</v>
      </c>
      <c r="E3195" t="s">
        <v>226</v>
      </c>
      <c r="F3195" s="4" t="s">
        <v>9106</v>
      </c>
      <c r="G3195" s="5">
        <v>9020</v>
      </c>
      <c r="H3195" s="6">
        <v>0.39740599999999998</v>
      </c>
      <c r="I3195" s="7">
        <v>98.275000000000006</v>
      </c>
      <c r="J3195" s="2">
        <v>43.777799999999999</v>
      </c>
      <c r="K3195">
        <v>9</v>
      </c>
    </row>
    <row r="3196" spans="1:12" x14ac:dyDescent="0.25">
      <c r="A3196">
        <v>98607</v>
      </c>
      <c r="B3196" s="2">
        <v>81.763440000000003</v>
      </c>
      <c r="C3196" s="3">
        <v>28944</v>
      </c>
      <c r="D3196" s="4">
        <v>38900</v>
      </c>
      <c r="E3196" t="s">
        <v>16474</v>
      </c>
      <c r="F3196" s="4" t="s">
        <v>16344</v>
      </c>
      <c r="G3196" s="5">
        <v>18714</v>
      </c>
      <c r="H3196" s="6">
        <v>0.41637279999999999</v>
      </c>
      <c r="I3196" s="7">
        <v>94.983000000000004</v>
      </c>
      <c r="J3196" s="2">
        <v>50.863599999999998</v>
      </c>
      <c r="K3196">
        <v>22</v>
      </c>
      <c r="L3196" s="2">
        <v>94.7</v>
      </c>
    </row>
    <row r="3197" spans="1:12" x14ac:dyDescent="0.25">
      <c r="A3197">
        <v>5461</v>
      </c>
      <c r="B3197" s="2">
        <v>81.758189999999999</v>
      </c>
      <c r="C3197" s="3">
        <v>4565</v>
      </c>
      <c r="D3197" s="4">
        <v>15540</v>
      </c>
      <c r="E3197" t="s">
        <v>1105</v>
      </c>
      <c r="F3197" s="4" t="s">
        <v>1030</v>
      </c>
      <c r="G3197" s="5">
        <v>3217</v>
      </c>
      <c r="H3197" s="6">
        <v>0.46674949999999998</v>
      </c>
      <c r="I3197" s="7">
        <v>86.25</v>
      </c>
      <c r="J3197" s="2">
        <v>37.799999999999997</v>
      </c>
      <c r="K3197">
        <v>5</v>
      </c>
    </row>
    <row r="3198" spans="1:12" x14ac:dyDescent="0.25">
      <c r="A3198">
        <v>1913</v>
      </c>
      <c r="B3198" s="2">
        <v>81.754570000000001</v>
      </c>
      <c r="C3198" s="3">
        <v>16554</v>
      </c>
      <c r="D3198" s="4">
        <v>14460</v>
      </c>
      <c r="E3198" t="s">
        <v>263</v>
      </c>
      <c r="F3198" s="4" t="s">
        <v>21</v>
      </c>
      <c r="G3198" s="5">
        <v>11909</v>
      </c>
      <c r="H3198" s="6">
        <v>0.41909479999999999</v>
      </c>
      <c r="I3198" s="7">
        <v>94.457999999999998</v>
      </c>
      <c r="J3198" s="2">
        <v>40.4</v>
      </c>
      <c r="K3198">
        <v>10</v>
      </c>
      <c r="L3198" s="2">
        <v>53.6</v>
      </c>
    </row>
    <row r="3199" spans="1:12" x14ac:dyDescent="0.25">
      <c r="A3199">
        <v>1330</v>
      </c>
      <c r="B3199" s="2">
        <v>81.751429999999999</v>
      </c>
      <c r="C3199" s="3">
        <v>1595</v>
      </c>
      <c r="D3199" s="4">
        <v>24640</v>
      </c>
      <c r="E3199" t="s">
        <v>112</v>
      </c>
      <c r="F3199" s="4" t="s">
        <v>21</v>
      </c>
      <c r="G3199" s="5">
        <v>1175</v>
      </c>
      <c r="H3199" s="6">
        <v>0.47704079999999999</v>
      </c>
      <c r="I3199" s="7">
        <v>84.432000000000002</v>
      </c>
      <c r="J3199" s="2">
        <v>36.5</v>
      </c>
      <c r="K3199">
        <v>2</v>
      </c>
    </row>
    <row r="3200" spans="1:12" x14ac:dyDescent="0.25">
      <c r="A3200">
        <v>91505</v>
      </c>
      <c r="B3200" s="2">
        <v>81.745750000000001</v>
      </c>
      <c r="C3200" s="3">
        <v>31132</v>
      </c>
      <c r="D3200" s="4">
        <v>31080</v>
      </c>
      <c r="E3200" t="s">
        <v>8525</v>
      </c>
      <c r="F3200" s="4" t="s">
        <v>15368</v>
      </c>
      <c r="G3200" s="5">
        <v>22601</v>
      </c>
      <c r="H3200" s="6">
        <v>0.40248650000000002</v>
      </c>
      <c r="I3200" s="7">
        <v>97.292000000000002</v>
      </c>
      <c r="J3200" s="2">
        <v>38.880000000000003</v>
      </c>
      <c r="K3200">
        <v>25</v>
      </c>
      <c r="L3200" s="2">
        <v>44.3</v>
      </c>
    </row>
    <row r="3201" spans="1:12" x14ac:dyDescent="0.25">
      <c r="A3201">
        <v>29650</v>
      </c>
      <c r="B3201" s="2">
        <v>81.734790000000004</v>
      </c>
      <c r="C3201" s="3">
        <v>34159</v>
      </c>
      <c r="D3201" s="4">
        <v>24860</v>
      </c>
      <c r="E3201" t="s">
        <v>6298</v>
      </c>
      <c r="F3201" s="4" t="s">
        <v>6130</v>
      </c>
      <c r="G3201" s="5">
        <v>23170</v>
      </c>
      <c r="H3201" s="6">
        <v>0.47747089999999998</v>
      </c>
      <c r="I3201" s="7">
        <v>84.326999999999998</v>
      </c>
      <c r="J3201" s="2">
        <v>36.133299999999998</v>
      </c>
      <c r="K3201">
        <v>15</v>
      </c>
      <c r="L3201" s="2">
        <v>29</v>
      </c>
    </row>
    <row r="3202" spans="1:12" x14ac:dyDescent="0.25">
      <c r="A3202">
        <v>1876</v>
      </c>
      <c r="B3202" s="2">
        <v>81.724249999999998</v>
      </c>
      <c r="C3202" s="3">
        <v>29103</v>
      </c>
      <c r="D3202" s="4">
        <v>14460</v>
      </c>
      <c r="E3202" t="s">
        <v>253</v>
      </c>
      <c r="F3202" s="4" t="s">
        <v>21</v>
      </c>
      <c r="G3202" s="5">
        <v>20903</v>
      </c>
      <c r="H3202" s="6">
        <v>0.33122849999999998</v>
      </c>
      <c r="I3202" s="7">
        <v>109.587</v>
      </c>
      <c r="J3202" s="2">
        <v>29.833300000000001</v>
      </c>
      <c r="K3202">
        <v>6</v>
      </c>
    </row>
    <row r="3203" spans="1:12" x14ac:dyDescent="0.25">
      <c r="A3203">
        <v>95136</v>
      </c>
      <c r="B3203" s="2">
        <v>81.712320000000005</v>
      </c>
      <c r="C3203" s="3">
        <v>41852</v>
      </c>
      <c r="D3203" s="4">
        <v>41940</v>
      </c>
      <c r="E3203" t="s">
        <v>12003</v>
      </c>
      <c r="F3203" s="4" t="s">
        <v>15368</v>
      </c>
      <c r="G3203" s="5">
        <v>28930</v>
      </c>
      <c r="H3203" s="6">
        <v>0.41126859999999998</v>
      </c>
      <c r="I3203" s="7">
        <v>95.748000000000005</v>
      </c>
      <c r="J3203" s="2">
        <v>40.44</v>
      </c>
      <c r="K3203">
        <v>25</v>
      </c>
      <c r="L3203" s="2">
        <v>53.8</v>
      </c>
    </row>
    <row r="3204" spans="1:12" x14ac:dyDescent="0.25">
      <c r="A3204">
        <v>47420</v>
      </c>
      <c r="B3204" s="2">
        <v>81.705380000000005</v>
      </c>
      <c r="C3204" s="3">
        <v>101</v>
      </c>
      <c r="D3204" s="4">
        <v>13260</v>
      </c>
      <c r="E3204" t="s">
        <v>2949</v>
      </c>
      <c r="F3204" s="4" t="s">
        <v>8800</v>
      </c>
      <c r="G3204" s="5">
        <v>75</v>
      </c>
      <c r="H3204" s="6">
        <v>0.5789474</v>
      </c>
      <c r="I3204" s="7">
        <v>66.75</v>
      </c>
    </row>
    <row r="3205" spans="1:12" x14ac:dyDescent="0.25">
      <c r="A3205">
        <v>49008</v>
      </c>
      <c r="B3205" s="2">
        <v>81.702939999999998</v>
      </c>
      <c r="C3205" s="3">
        <v>16827</v>
      </c>
      <c r="D3205" s="4">
        <v>28020</v>
      </c>
      <c r="E3205" t="s">
        <v>9303</v>
      </c>
      <c r="F3205" s="4" t="s">
        <v>9106</v>
      </c>
      <c r="G3205" s="5">
        <v>10092</v>
      </c>
      <c r="H3205" s="6">
        <v>0.52160130000000005</v>
      </c>
      <c r="I3205" s="7">
        <v>76.63</v>
      </c>
      <c r="J3205" s="2">
        <v>38.9</v>
      </c>
      <c r="K3205">
        <v>20</v>
      </c>
      <c r="L3205" s="2">
        <v>44.5</v>
      </c>
    </row>
    <row r="3206" spans="1:12" x14ac:dyDescent="0.25">
      <c r="A3206">
        <v>48128</v>
      </c>
      <c r="B3206" s="2">
        <v>81.698840000000004</v>
      </c>
      <c r="C3206" s="3">
        <v>10873</v>
      </c>
      <c r="D3206" s="4">
        <v>19820</v>
      </c>
      <c r="E3206" t="s">
        <v>9137</v>
      </c>
      <c r="F3206" s="4" t="s">
        <v>9106</v>
      </c>
      <c r="G3206" s="5">
        <v>7038</v>
      </c>
      <c r="H3206" s="6">
        <v>0.44032389999999999</v>
      </c>
      <c r="I3206" s="7">
        <v>90.625</v>
      </c>
      <c r="J3206" s="2">
        <v>37.333300000000001</v>
      </c>
      <c r="K3206">
        <v>18</v>
      </c>
      <c r="L3206" s="2">
        <v>35.700000000000003</v>
      </c>
    </row>
    <row r="3207" spans="1:12" x14ac:dyDescent="0.25">
      <c r="A3207">
        <v>33706</v>
      </c>
      <c r="B3207" s="2">
        <v>81.693889999999996</v>
      </c>
      <c r="C3207" s="3">
        <v>16063</v>
      </c>
      <c r="D3207" s="4">
        <v>45300</v>
      </c>
      <c r="E3207" t="s">
        <v>3400</v>
      </c>
      <c r="F3207" s="4" t="s">
        <v>6689</v>
      </c>
      <c r="G3207" s="5">
        <v>13685</v>
      </c>
      <c r="H3207" s="6">
        <v>0.4727073</v>
      </c>
      <c r="I3207" s="7">
        <v>85.025000000000006</v>
      </c>
      <c r="J3207" s="2">
        <v>48.6</v>
      </c>
      <c r="K3207">
        <v>5</v>
      </c>
    </row>
    <row r="3208" spans="1:12" x14ac:dyDescent="0.25">
      <c r="A3208">
        <v>77554</v>
      </c>
      <c r="B3208" s="2">
        <v>81.689189999999996</v>
      </c>
      <c r="C3208" s="3">
        <v>8598</v>
      </c>
      <c r="D3208" s="4">
        <v>26420</v>
      </c>
      <c r="E3208" t="s">
        <v>8917</v>
      </c>
      <c r="F3208" s="4" t="s">
        <v>13752</v>
      </c>
      <c r="G3208" s="5">
        <v>5868</v>
      </c>
      <c r="H3208" s="6">
        <v>0.42204809999999998</v>
      </c>
      <c r="I3208" s="7">
        <v>93.75</v>
      </c>
    </row>
    <row r="3209" spans="1:12" x14ac:dyDescent="0.25">
      <c r="A3209">
        <v>28210</v>
      </c>
      <c r="B3209" s="2">
        <v>81.680260000000004</v>
      </c>
      <c r="C3209" s="3">
        <v>44532</v>
      </c>
      <c r="D3209" s="4">
        <v>16740</v>
      </c>
      <c r="E3209" t="s">
        <v>1096</v>
      </c>
      <c r="F3209" s="4" t="s">
        <v>5642</v>
      </c>
      <c r="G3209" s="5">
        <v>31502</v>
      </c>
      <c r="H3209" s="6">
        <v>0.52707769999999998</v>
      </c>
      <c r="I3209" s="7">
        <v>75.59</v>
      </c>
      <c r="J3209" s="2">
        <v>38</v>
      </c>
      <c r="K3209">
        <v>29</v>
      </c>
      <c r="L3209" s="2">
        <v>39.1</v>
      </c>
    </row>
    <row r="3210" spans="1:12" x14ac:dyDescent="0.25">
      <c r="A3210">
        <v>76177</v>
      </c>
      <c r="B3210" s="2">
        <v>81.671800000000005</v>
      </c>
      <c r="C3210" s="3">
        <v>6002</v>
      </c>
      <c r="D3210" s="4">
        <v>19100</v>
      </c>
      <c r="E3210" t="s">
        <v>13904</v>
      </c>
      <c r="F3210" s="4" t="s">
        <v>13752</v>
      </c>
      <c r="G3210" s="5">
        <v>3819</v>
      </c>
      <c r="H3210" s="6">
        <v>0.44895289999999999</v>
      </c>
      <c r="I3210" s="7">
        <v>89.088999999999999</v>
      </c>
      <c r="J3210" s="2">
        <v>40</v>
      </c>
      <c r="K3210">
        <v>1</v>
      </c>
    </row>
    <row r="3211" spans="1:12" x14ac:dyDescent="0.25">
      <c r="A3211">
        <v>36052</v>
      </c>
      <c r="B3211" s="2">
        <v>81.670770000000005</v>
      </c>
      <c r="C3211" s="3">
        <v>691</v>
      </c>
      <c r="D3211" s="4">
        <v>33860</v>
      </c>
      <c r="E3211" t="s">
        <v>4814</v>
      </c>
      <c r="F3211" s="4" t="s">
        <v>7027</v>
      </c>
      <c r="G3211" s="5">
        <v>519</v>
      </c>
      <c r="H3211" s="6">
        <v>0.44615379999999999</v>
      </c>
      <c r="I3211" s="7">
        <v>89.545000000000002</v>
      </c>
    </row>
    <row r="3212" spans="1:12" x14ac:dyDescent="0.25">
      <c r="A3212">
        <v>60119</v>
      </c>
      <c r="B3212" s="2">
        <v>81.669039999999995</v>
      </c>
      <c r="C3212" s="3">
        <v>10380</v>
      </c>
      <c r="D3212" s="4">
        <v>16980</v>
      </c>
      <c r="E3212" t="s">
        <v>11529</v>
      </c>
      <c r="F3212" s="4" t="s">
        <v>11490</v>
      </c>
      <c r="G3212" s="5">
        <v>6697</v>
      </c>
      <c r="H3212" s="6">
        <v>0.3859361</v>
      </c>
      <c r="I3212" s="7">
        <v>99.911000000000001</v>
      </c>
      <c r="J3212" s="2">
        <v>49.222200000000001</v>
      </c>
      <c r="K3212">
        <v>9</v>
      </c>
    </row>
    <row r="3213" spans="1:12" x14ac:dyDescent="0.25">
      <c r="A3213">
        <v>28735</v>
      </c>
      <c r="B3213" s="2">
        <v>81.667389999999997</v>
      </c>
      <c r="C3213" s="3">
        <v>268</v>
      </c>
      <c r="D3213" s="4">
        <v>11700</v>
      </c>
      <c r="E3213" t="s">
        <v>6095</v>
      </c>
      <c r="F3213" s="4" t="s">
        <v>5642</v>
      </c>
      <c r="G3213" s="5">
        <v>177</v>
      </c>
      <c r="H3213" s="6">
        <v>0.46327679999999999</v>
      </c>
      <c r="I3213" s="7">
        <v>86.518000000000001</v>
      </c>
    </row>
    <row r="3214" spans="1:12" x14ac:dyDescent="0.25">
      <c r="A3214">
        <v>12976</v>
      </c>
      <c r="B3214" s="2">
        <v>81.667310000000001</v>
      </c>
      <c r="C3214" s="3">
        <v>163</v>
      </c>
      <c r="D3214" s="4">
        <v>31660</v>
      </c>
      <c r="E3214" t="s">
        <v>2453</v>
      </c>
      <c r="F3214" s="4" t="s">
        <v>1280</v>
      </c>
      <c r="G3214" s="5">
        <v>146</v>
      </c>
      <c r="H3214" s="6">
        <v>0.42857139999999999</v>
      </c>
      <c r="I3214" s="7">
        <v>92.5</v>
      </c>
    </row>
    <row r="3215" spans="1:12" x14ac:dyDescent="0.25">
      <c r="A3215">
        <v>32832</v>
      </c>
      <c r="B3215" s="2">
        <v>81.664850000000001</v>
      </c>
      <c r="C3215" s="3">
        <v>16204</v>
      </c>
      <c r="D3215" s="4">
        <v>36740</v>
      </c>
      <c r="E3215" t="s">
        <v>5555</v>
      </c>
      <c r="F3215" s="4" t="s">
        <v>6689</v>
      </c>
      <c r="G3215" s="5">
        <v>10142</v>
      </c>
      <c r="H3215" s="6">
        <v>0.48915399999999998</v>
      </c>
      <c r="I3215" s="7">
        <v>82.004999999999995</v>
      </c>
    </row>
    <row r="3216" spans="1:12" x14ac:dyDescent="0.25">
      <c r="A3216">
        <v>94505</v>
      </c>
      <c r="B3216" s="2">
        <v>81.660139999999998</v>
      </c>
      <c r="C3216" s="3">
        <v>14352</v>
      </c>
      <c r="D3216" s="4">
        <v>41860</v>
      </c>
      <c r="E3216" t="s">
        <v>15765</v>
      </c>
      <c r="F3216" s="4" t="s">
        <v>15368</v>
      </c>
      <c r="G3216" s="5">
        <v>9536</v>
      </c>
      <c r="H3216" s="6">
        <v>0.30473990000000001</v>
      </c>
      <c r="I3216" s="7">
        <v>113.872</v>
      </c>
      <c r="J3216" s="2">
        <v>26</v>
      </c>
      <c r="K3216">
        <v>2</v>
      </c>
    </row>
    <row r="3217" spans="1:12" x14ac:dyDescent="0.25">
      <c r="A3217">
        <v>11932</v>
      </c>
      <c r="B3217" s="2">
        <v>81.657669999999996</v>
      </c>
      <c r="C3217" s="3">
        <v>1008</v>
      </c>
      <c r="D3217" s="4">
        <v>35620</v>
      </c>
      <c r="E3217" t="s">
        <v>2040</v>
      </c>
      <c r="F3217" s="4" t="s">
        <v>1280</v>
      </c>
      <c r="G3217" s="5">
        <v>773</v>
      </c>
      <c r="H3217" s="6">
        <v>0.52910740000000001</v>
      </c>
      <c r="I3217" s="7">
        <v>75.037999999999997</v>
      </c>
      <c r="J3217" s="2">
        <v>19</v>
      </c>
      <c r="K3217">
        <v>3</v>
      </c>
    </row>
    <row r="3218" spans="1:12" x14ac:dyDescent="0.25">
      <c r="A3218">
        <v>97730</v>
      </c>
      <c r="B3218" s="2">
        <v>81.657420000000002</v>
      </c>
      <c r="C3218" s="3">
        <v>395</v>
      </c>
      <c r="E3218" t="s">
        <v>16303</v>
      </c>
      <c r="F3218" s="4" t="s">
        <v>16170</v>
      </c>
      <c r="G3218" s="5">
        <v>324</v>
      </c>
      <c r="H3218" s="6">
        <v>0.6172839</v>
      </c>
      <c r="I3218" s="7">
        <v>59.792000000000002</v>
      </c>
      <c r="J3218" s="2">
        <v>59</v>
      </c>
      <c r="K3218">
        <v>1</v>
      </c>
    </row>
    <row r="3219" spans="1:12" x14ac:dyDescent="0.25">
      <c r="A3219">
        <v>78253</v>
      </c>
      <c r="B3219" s="2">
        <v>81.652370000000005</v>
      </c>
      <c r="C3219" s="3">
        <v>32883</v>
      </c>
      <c r="D3219" s="4">
        <v>41700</v>
      </c>
      <c r="E3219" t="s">
        <v>6913</v>
      </c>
      <c r="F3219" s="4" t="s">
        <v>13752</v>
      </c>
      <c r="G3219" s="5">
        <v>20756</v>
      </c>
      <c r="H3219" s="6">
        <v>0.40015420000000002</v>
      </c>
      <c r="I3219" s="7">
        <v>97.266999999999996</v>
      </c>
      <c r="J3219" s="2">
        <v>51</v>
      </c>
      <c r="K3219">
        <v>5</v>
      </c>
    </row>
    <row r="3220" spans="1:12" x14ac:dyDescent="0.25">
      <c r="A3220">
        <v>58047</v>
      </c>
      <c r="B3220" s="2">
        <v>81.646839999999997</v>
      </c>
      <c r="C3220" s="3">
        <v>3858</v>
      </c>
      <c r="D3220" s="4">
        <v>22020</v>
      </c>
      <c r="E3220" t="s">
        <v>11082</v>
      </c>
      <c r="F3220" s="4" t="s">
        <v>11069</v>
      </c>
      <c r="G3220" s="5">
        <v>2348</v>
      </c>
      <c r="H3220" s="6">
        <v>0.45593869999999997</v>
      </c>
      <c r="I3220" s="7">
        <v>87.625</v>
      </c>
    </row>
    <row r="3221" spans="1:12" x14ac:dyDescent="0.25">
      <c r="A3221">
        <v>84095</v>
      </c>
      <c r="B3221" s="2">
        <v>81.638409999999993</v>
      </c>
      <c r="C3221" s="3">
        <v>57236</v>
      </c>
      <c r="D3221" s="4">
        <v>41620</v>
      </c>
      <c r="E3221" t="s">
        <v>14890</v>
      </c>
      <c r="F3221" s="4" t="s">
        <v>14851</v>
      </c>
      <c r="G3221" s="5">
        <v>32859</v>
      </c>
      <c r="H3221" s="6">
        <v>0.3892389</v>
      </c>
      <c r="I3221" s="7">
        <v>99.147999999999996</v>
      </c>
      <c r="J3221" s="2">
        <v>40.117600000000003</v>
      </c>
      <c r="K3221">
        <v>17</v>
      </c>
      <c r="L3221" s="2">
        <v>52.1</v>
      </c>
    </row>
    <row r="3222" spans="1:12" x14ac:dyDescent="0.25">
      <c r="A3222">
        <v>87506</v>
      </c>
      <c r="B3222" s="2">
        <v>81.628190000000004</v>
      </c>
      <c r="C3222" s="3">
        <v>13291</v>
      </c>
      <c r="D3222" s="4">
        <v>42140</v>
      </c>
      <c r="E3222" t="s">
        <v>7603</v>
      </c>
      <c r="F3222" s="4" t="s">
        <v>15124</v>
      </c>
      <c r="G3222" s="5">
        <v>9878</v>
      </c>
      <c r="H3222" s="6">
        <v>0.44371329999999998</v>
      </c>
      <c r="I3222" s="7">
        <v>89.721999999999994</v>
      </c>
      <c r="J3222" s="2">
        <v>37.769199999999998</v>
      </c>
      <c r="K3222">
        <v>13</v>
      </c>
      <c r="L3222" s="2">
        <v>38</v>
      </c>
    </row>
    <row r="3223" spans="1:12" x14ac:dyDescent="0.25">
      <c r="A3223">
        <v>28594</v>
      </c>
      <c r="B3223" s="2">
        <v>81.625119999999995</v>
      </c>
      <c r="C3223" s="3">
        <v>3688</v>
      </c>
      <c r="D3223" s="4">
        <v>33980</v>
      </c>
      <c r="E3223" t="s">
        <v>6023</v>
      </c>
      <c r="F3223" s="4" t="s">
        <v>5642</v>
      </c>
      <c r="G3223" s="5">
        <v>2927</v>
      </c>
      <c r="H3223" s="6">
        <v>0.4873634</v>
      </c>
      <c r="I3223" s="7">
        <v>82.177000000000007</v>
      </c>
      <c r="J3223" s="2">
        <v>51.5</v>
      </c>
      <c r="K3223">
        <v>2</v>
      </c>
    </row>
    <row r="3224" spans="1:12" x14ac:dyDescent="0.25">
      <c r="A3224">
        <v>11714</v>
      </c>
      <c r="B3224" s="2">
        <v>81.620459999999994</v>
      </c>
      <c r="C3224" s="3">
        <v>23312</v>
      </c>
      <c r="D3224" s="4">
        <v>35620</v>
      </c>
      <c r="E3224" t="s">
        <v>1976</v>
      </c>
      <c r="F3224" s="4" t="s">
        <v>1280</v>
      </c>
      <c r="G3224" s="5">
        <v>16555</v>
      </c>
      <c r="H3224" s="6">
        <v>0.34102440000000001</v>
      </c>
      <c r="I3224" s="7">
        <v>107.43600000000001</v>
      </c>
      <c r="J3224" s="2">
        <v>33.142899999999997</v>
      </c>
      <c r="K3224">
        <v>7</v>
      </c>
    </row>
    <row r="3225" spans="1:12" x14ac:dyDescent="0.25">
      <c r="A3225">
        <v>33785</v>
      </c>
      <c r="B3225" s="2">
        <v>81.615350000000007</v>
      </c>
      <c r="C3225" s="3">
        <v>5545</v>
      </c>
      <c r="D3225" s="4">
        <v>45300</v>
      </c>
      <c r="E3225" t="s">
        <v>6924</v>
      </c>
      <c r="F3225" s="4" t="s">
        <v>6689</v>
      </c>
      <c r="G3225" s="5">
        <v>4797</v>
      </c>
      <c r="H3225" s="6">
        <v>0.45560650000000003</v>
      </c>
      <c r="I3225" s="7">
        <v>87.622</v>
      </c>
      <c r="J3225" s="2">
        <v>37.666699999999999</v>
      </c>
      <c r="K3225">
        <v>3</v>
      </c>
    </row>
    <row r="3226" spans="1:12" x14ac:dyDescent="0.25">
      <c r="A3226">
        <v>23456</v>
      </c>
      <c r="B3226" s="2">
        <v>81.605860000000007</v>
      </c>
      <c r="C3226" s="3">
        <v>52759</v>
      </c>
      <c r="D3226" s="4">
        <v>47260</v>
      </c>
      <c r="E3226" t="s">
        <v>4874</v>
      </c>
      <c r="F3226" s="4" t="s">
        <v>4335</v>
      </c>
      <c r="G3226" s="5">
        <v>34833</v>
      </c>
      <c r="H3226" s="6">
        <v>0.37826199999999999</v>
      </c>
      <c r="I3226" s="7">
        <v>100.98699999999999</v>
      </c>
      <c r="J3226" s="2">
        <v>42.9</v>
      </c>
      <c r="K3226">
        <v>20</v>
      </c>
      <c r="L3226" s="2">
        <v>66.599999999999994</v>
      </c>
    </row>
    <row r="3227" spans="1:12" x14ac:dyDescent="0.25">
      <c r="A3227">
        <v>99709</v>
      </c>
      <c r="B3227" s="2">
        <v>81.592489999999998</v>
      </c>
      <c r="C3227" s="3">
        <v>31658</v>
      </c>
      <c r="D3227" s="4">
        <v>21820</v>
      </c>
      <c r="E3227" t="s">
        <v>9066</v>
      </c>
      <c r="F3227" s="4" t="s">
        <v>16604</v>
      </c>
      <c r="G3227" s="5">
        <v>21048</v>
      </c>
      <c r="H3227" s="6">
        <v>0.38754280000000002</v>
      </c>
      <c r="I3227" s="7">
        <v>99.381</v>
      </c>
      <c r="J3227" s="2">
        <v>46.958300000000001</v>
      </c>
      <c r="K3227">
        <v>24</v>
      </c>
      <c r="L3227" s="2">
        <v>84.5</v>
      </c>
    </row>
    <row r="3228" spans="1:12" x14ac:dyDescent="0.25">
      <c r="A3228">
        <v>1536</v>
      </c>
      <c r="B3228" s="2">
        <v>81.586269999999999</v>
      </c>
      <c r="C3228" s="3">
        <v>7138</v>
      </c>
      <c r="D3228" s="4">
        <v>49340</v>
      </c>
      <c r="E3228" t="s">
        <v>184</v>
      </c>
      <c r="F3228" s="4" t="s">
        <v>21</v>
      </c>
      <c r="G3228" s="5">
        <v>5000</v>
      </c>
      <c r="H3228" s="6">
        <v>0.44651069999999998</v>
      </c>
      <c r="I3228" s="7">
        <v>89.182000000000002</v>
      </c>
      <c r="J3228" s="2">
        <v>39</v>
      </c>
      <c r="K3228">
        <v>1</v>
      </c>
    </row>
    <row r="3229" spans="1:12" x14ac:dyDescent="0.25">
      <c r="A3229">
        <v>40510</v>
      </c>
      <c r="B3229" s="2">
        <v>81.58466</v>
      </c>
      <c r="C3229" s="3">
        <v>2290</v>
      </c>
      <c r="D3229" s="4">
        <v>30460</v>
      </c>
      <c r="E3229" t="s">
        <v>360</v>
      </c>
      <c r="F3229" s="4" t="s">
        <v>7883</v>
      </c>
      <c r="G3229" s="5">
        <v>1659</v>
      </c>
      <c r="H3229" s="6">
        <v>0.28975899999999999</v>
      </c>
      <c r="I3229" s="7">
        <v>116.25</v>
      </c>
    </row>
    <row r="3230" spans="1:12" x14ac:dyDescent="0.25">
      <c r="A3230">
        <v>59106</v>
      </c>
      <c r="B3230" s="2">
        <v>81.582059999999998</v>
      </c>
      <c r="C3230" s="3">
        <v>14083</v>
      </c>
      <c r="D3230" s="4">
        <v>13740</v>
      </c>
      <c r="E3230" t="s">
        <v>11327</v>
      </c>
      <c r="F3230" s="4" t="s">
        <v>11278</v>
      </c>
      <c r="G3230" s="5">
        <v>9222</v>
      </c>
      <c r="H3230" s="6">
        <v>0.44280599999999998</v>
      </c>
      <c r="I3230" s="7">
        <v>89.801000000000002</v>
      </c>
      <c r="J3230" s="2">
        <v>41.5</v>
      </c>
      <c r="K3230">
        <v>6</v>
      </c>
    </row>
    <row r="3231" spans="1:12" x14ac:dyDescent="0.25">
      <c r="A3231">
        <v>90732</v>
      </c>
      <c r="B3231" s="2">
        <v>81.576269999999994</v>
      </c>
      <c r="C3231" s="3">
        <v>19809</v>
      </c>
      <c r="D3231" s="4">
        <v>31080</v>
      </c>
      <c r="E3231" t="s">
        <v>15401</v>
      </c>
      <c r="F3231" s="4" t="s">
        <v>15368</v>
      </c>
      <c r="G3231" s="5">
        <v>14996</v>
      </c>
      <c r="H3231" s="6">
        <v>0.36527310000000002</v>
      </c>
      <c r="I3231" s="7">
        <v>103.191</v>
      </c>
      <c r="J3231" s="2">
        <v>34.714300000000001</v>
      </c>
      <c r="K3231">
        <v>14</v>
      </c>
      <c r="L3231" s="2">
        <v>21.9</v>
      </c>
    </row>
    <row r="3232" spans="1:12" x14ac:dyDescent="0.25">
      <c r="A3232">
        <v>14756</v>
      </c>
      <c r="B3232" s="2">
        <v>81.572649999999996</v>
      </c>
      <c r="C3232" s="3">
        <v>164</v>
      </c>
      <c r="D3232" s="4">
        <v>27460</v>
      </c>
      <c r="E3232" t="s">
        <v>2933</v>
      </c>
      <c r="F3232" s="4" t="s">
        <v>1280</v>
      </c>
      <c r="G3232" s="5">
        <v>120</v>
      </c>
      <c r="H3232" s="6">
        <v>0.85123970000000004</v>
      </c>
      <c r="I3232" s="7">
        <v>19.202000000000002</v>
      </c>
    </row>
    <row r="3233" spans="1:12" x14ac:dyDescent="0.25">
      <c r="A3233">
        <v>33328</v>
      </c>
      <c r="B3233" s="2">
        <v>81.568179999999998</v>
      </c>
      <c r="C3233" s="3">
        <v>28440</v>
      </c>
      <c r="D3233" s="4">
        <v>33100</v>
      </c>
      <c r="E3233" t="s">
        <v>6877</v>
      </c>
      <c r="F3233" s="4" t="s">
        <v>6689</v>
      </c>
      <c r="G3233" s="5">
        <v>18510</v>
      </c>
      <c r="H3233" s="6">
        <v>0.41085899999999997</v>
      </c>
      <c r="I3233" s="7">
        <v>95.298000000000002</v>
      </c>
      <c r="J3233" s="2">
        <v>30.1111</v>
      </c>
      <c r="K3233">
        <v>9</v>
      </c>
    </row>
    <row r="3234" spans="1:12" x14ac:dyDescent="0.25">
      <c r="A3234">
        <v>13108</v>
      </c>
      <c r="B3234" s="2">
        <v>81.562709999999996</v>
      </c>
      <c r="C3234" s="3">
        <v>6460</v>
      </c>
      <c r="D3234" s="4">
        <v>45060</v>
      </c>
      <c r="E3234" t="s">
        <v>2509</v>
      </c>
      <c r="F3234" s="4" t="s">
        <v>1280</v>
      </c>
      <c r="G3234" s="5">
        <v>4408</v>
      </c>
      <c r="H3234" s="6">
        <v>0.4327512</v>
      </c>
      <c r="I3234" s="7">
        <v>91.5</v>
      </c>
      <c r="J3234" s="2">
        <v>44.8</v>
      </c>
      <c r="K3234">
        <v>5</v>
      </c>
    </row>
    <row r="3235" spans="1:12" x14ac:dyDescent="0.25">
      <c r="A3235">
        <v>2184</v>
      </c>
      <c r="B3235" s="2">
        <v>81.555599999999998</v>
      </c>
      <c r="C3235" s="3">
        <v>36542</v>
      </c>
      <c r="D3235" s="4">
        <v>14460</v>
      </c>
      <c r="E3235" t="s">
        <v>331</v>
      </c>
      <c r="F3235" s="4" t="s">
        <v>21</v>
      </c>
      <c r="G3235" s="5">
        <v>25319</v>
      </c>
      <c r="H3235" s="6">
        <v>0.36982619999999999</v>
      </c>
      <c r="I3235" s="7">
        <v>102.36499999999999</v>
      </c>
      <c r="J3235" s="2">
        <v>38.736800000000002</v>
      </c>
      <c r="K3235">
        <v>19</v>
      </c>
      <c r="L3235" s="2">
        <v>43.6</v>
      </c>
    </row>
    <row r="3236" spans="1:12" x14ac:dyDescent="0.25">
      <c r="A3236">
        <v>30290</v>
      </c>
      <c r="B3236" s="2">
        <v>81.548180000000002</v>
      </c>
      <c r="C3236" s="3">
        <v>8515</v>
      </c>
      <c r="D3236" s="4">
        <v>12060</v>
      </c>
      <c r="E3236" t="s">
        <v>3568</v>
      </c>
      <c r="F3236" s="4" t="s">
        <v>6363</v>
      </c>
      <c r="G3236" s="5">
        <v>5605</v>
      </c>
      <c r="H3236" s="6">
        <v>0.40831250000000002</v>
      </c>
      <c r="I3236" s="7">
        <v>95.703000000000003</v>
      </c>
      <c r="J3236" s="2">
        <v>44</v>
      </c>
      <c r="K3236">
        <v>1</v>
      </c>
    </row>
    <row r="3237" spans="1:12" x14ac:dyDescent="0.25">
      <c r="A3237">
        <v>35216</v>
      </c>
      <c r="B3237" s="2">
        <v>81.540980000000005</v>
      </c>
      <c r="C3237" s="3">
        <v>36522</v>
      </c>
      <c r="D3237" s="4">
        <v>13820</v>
      </c>
      <c r="E3237" t="s">
        <v>1579</v>
      </c>
      <c r="F3237" s="4" t="s">
        <v>7027</v>
      </c>
      <c r="G3237" s="5">
        <v>24485</v>
      </c>
      <c r="H3237" s="6">
        <v>0.51611189999999996</v>
      </c>
      <c r="I3237" s="7">
        <v>77.066999999999993</v>
      </c>
      <c r="J3237" s="2">
        <v>37.942900000000002</v>
      </c>
      <c r="K3237">
        <v>35</v>
      </c>
      <c r="L3237" s="2">
        <v>39</v>
      </c>
    </row>
    <row r="3238" spans="1:12" x14ac:dyDescent="0.25">
      <c r="A3238">
        <v>70508</v>
      </c>
      <c r="B3238" s="2">
        <v>81.529259999999994</v>
      </c>
      <c r="C3238" s="3">
        <v>36155</v>
      </c>
      <c r="D3238" s="4">
        <v>29180</v>
      </c>
      <c r="E3238" t="s">
        <v>1535</v>
      </c>
      <c r="F3238" s="4" t="s">
        <v>12927</v>
      </c>
      <c r="G3238" s="5">
        <v>24474</v>
      </c>
      <c r="H3238" s="6">
        <v>0.44197920000000002</v>
      </c>
      <c r="I3238" s="7">
        <v>89.876000000000005</v>
      </c>
      <c r="J3238" s="2">
        <v>47</v>
      </c>
      <c r="K3238">
        <v>5</v>
      </c>
    </row>
    <row r="3239" spans="1:12" x14ac:dyDescent="0.25">
      <c r="A3239">
        <v>75001</v>
      </c>
      <c r="B3239" s="2">
        <v>81.520870000000002</v>
      </c>
      <c r="C3239" s="3">
        <v>13765</v>
      </c>
      <c r="D3239" s="4">
        <v>19100</v>
      </c>
      <c r="E3239" t="s">
        <v>885</v>
      </c>
      <c r="F3239" s="4" t="s">
        <v>13752</v>
      </c>
      <c r="G3239" s="5">
        <v>10595</v>
      </c>
      <c r="H3239" s="6">
        <v>0.5436957</v>
      </c>
      <c r="I3239" s="7">
        <v>72.289000000000001</v>
      </c>
      <c r="J3239" s="2">
        <v>34.1</v>
      </c>
      <c r="K3239">
        <v>10</v>
      </c>
      <c r="L3239" s="2">
        <v>18.8</v>
      </c>
    </row>
    <row r="3240" spans="1:12" x14ac:dyDescent="0.25">
      <c r="A3240">
        <v>20733</v>
      </c>
      <c r="B3240" s="2">
        <v>81.517880000000005</v>
      </c>
      <c r="C3240" s="3">
        <v>2746</v>
      </c>
      <c r="D3240" s="4">
        <v>12580</v>
      </c>
      <c r="E3240" t="s">
        <v>4414</v>
      </c>
      <c r="F3240" s="4" t="s">
        <v>4361</v>
      </c>
      <c r="G3240" s="5">
        <v>1911</v>
      </c>
      <c r="H3240" s="6">
        <v>0.30193609999999999</v>
      </c>
      <c r="I3240" s="7">
        <v>114.05200000000001</v>
      </c>
      <c r="J3240" s="2">
        <v>48.5</v>
      </c>
      <c r="K3240">
        <v>2</v>
      </c>
    </row>
    <row r="3241" spans="1:12" x14ac:dyDescent="0.25">
      <c r="A3241">
        <v>75023</v>
      </c>
      <c r="B3241" s="2">
        <v>81.509799999999998</v>
      </c>
      <c r="C3241" s="3">
        <v>46430</v>
      </c>
      <c r="D3241" s="4">
        <v>19100</v>
      </c>
      <c r="E3241" t="s">
        <v>9994</v>
      </c>
      <c r="F3241" s="4" t="s">
        <v>13752</v>
      </c>
      <c r="G3241" s="5">
        <v>31841</v>
      </c>
      <c r="H3241" s="6">
        <v>0.48828589999999999</v>
      </c>
      <c r="I3241" s="7">
        <v>81.831000000000003</v>
      </c>
      <c r="J3241" s="2">
        <v>38.882399999999997</v>
      </c>
      <c r="K3241">
        <v>34</v>
      </c>
      <c r="L3241" s="2">
        <v>44.4</v>
      </c>
    </row>
    <row r="3242" spans="1:12" x14ac:dyDescent="0.25">
      <c r="A3242">
        <v>6479</v>
      </c>
      <c r="B3242" s="2">
        <v>81.50027</v>
      </c>
      <c r="C3242" s="3">
        <v>10463</v>
      </c>
      <c r="D3242" s="4">
        <v>25540</v>
      </c>
      <c r="E3242" t="s">
        <v>1300</v>
      </c>
      <c r="F3242" s="4" t="s">
        <v>1198</v>
      </c>
      <c r="G3242" s="5">
        <v>7974</v>
      </c>
      <c r="H3242" s="6">
        <v>0.35598750000000001</v>
      </c>
      <c r="I3242" s="7">
        <v>104.678</v>
      </c>
      <c r="J3242" s="2">
        <v>30</v>
      </c>
      <c r="K3242">
        <v>2</v>
      </c>
    </row>
    <row r="3243" spans="1:12" x14ac:dyDescent="0.25">
      <c r="A3243">
        <v>17731</v>
      </c>
      <c r="B3243" s="2">
        <v>81.498320000000007</v>
      </c>
      <c r="C3243" s="3">
        <v>175</v>
      </c>
      <c r="E3243" t="s">
        <v>3838</v>
      </c>
      <c r="F3243" s="4" t="s">
        <v>3003</v>
      </c>
      <c r="G3243" s="5">
        <v>149</v>
      </c>
      <c r="H3243" s="6">
        <v>0.5436242</v>
      </c>
      <c r="I3243" s="7">
        <v>72.25</v>
      </c>
    </row>
    <row r="3244" spans="1:12" x14ac:dyDescent="0.25">
      <c r="A3244">
        <v>35803</v>
      </c>
      <c r="B3244" s="2">
        <v>81.493780000000001</v>
      </c>
      <c r="C3244" s="3">
        <v>26542</v>
      </c>
      <c r="D3244" s="4">
        <v>26620</v>
      </c>
      <c r="E3244" t="s">
        <v>7151</v>
      </c>
      <c r="F3244" s="4" t="s">
        <v>7027</v>
      </c>
      <c r="G3244" s="5">
        <v>18867</v>
      </c>
      <c r="H3244" s="6">
        <v>0.46917900000000001</v>
      </c>
      <c r="I3244" s="7">
        <v>85.07</v>
      </c>
      <c r="J3244" s="2">
        <v>41.714300000000001</v>
      </c>
      <c r="K3244">
        <v>21</v>
      </c>
      <c r="L3244" s="2">
        <v>60.3</v>
      </c>
    </row>
    <row r="3245" spans="1:12" x14ac:dyDescent="0.25">
      <c r="A3245">
        <v>6460</v>
      </c>
      <c r="B3245" s="2">
        <v>81.482500000000002</v>
      </c>
      <c r="C3245" s="3">
        <v>38145</v>
      </c>
      <c r="D3245" s="4">
        <v>35300</v>
      </c>
      <c r="E3245" t="s">
        <v>226</v>
      </c>
      <c r="F3245" s="4" t="s">
        <v>1198</v>
      </c>
      <c r="G3245" s="5">
        <v>28280</v>
      </c>
      <c r="H3245" s="6">
        <v>0.40710750000000001</v>
      </c>
      <c r="I3245" s="7">
        <v>95.769000000000005</v>
      </c>
      <c r="J3245" s="2">
        <v>39.357100000000003</v>
      </c>
      <c r="K3245">
        <v>28</v>
      </c>
      <c r="L3245" s="2">
        <v>47.1</v>
      </c>
    </row>
    <row r="3246" spans="1:12" x14ac:dyDescent="0.25">
      <c r="A3246">
        <v>11719</v>
      </c>
      <c r="B3246" s="2">
        <v>81.475139999999996</v>
      </c>
      <c r="C3246" s="3">
        <v>3371</v>
      </c>
      <c r="D3246" s="4">
        <v>35620</v>
      </c>
      <c r="E3246" t="s">
        <v>1981</v>
      </c>
      <c r="F3246" s="4" t="s">
        <v>1280</v>
      </c>
      <c r="G3246" s="5">
        <v>2450</v>
      </c>
      <c r="H3246" s="6">
        <v>0.35142859999999998</v>
      </c>
      <c r="I3246" s="7">
        <v>105.375</v>
      </c>
      <c r="J3246" s="2">
        <v>33</v>
      </c>
      <c r="K3246">
        <v>5</v>
      </c>
    </row>
    <row r="3247" spans="1:12" x14ac:dyDescent="0.25">
      <c r="A3247">
        <v>6471</v>
      </c>
      <c r="B3247" s="2">
        <v>81.473110000000005</v>
      </c>
      <c r="C3247" s="3">
        <v>7980</v>
      </c>
      <c r="D3247" s="4">
        <v>35300</v>
      </c>
      <c r="E3247" t="s">
        <v>1297</v>
      </c>
      <c r="F3247" s="4" t="s">
        <v>1198</v>
      </c>
      <c r="G3247" s="5">
        <v>6012</v>
      </c>
      <c r="H3247" s="6">
        <v>0.39155020000000001</v>
      </c>
      <c r="I3247" s="7">
        <v>98.408000000000001</v>
      </c>
      <c r="J3247" s="2">
        <v>54.5</v>
      </c>
      <c r="K3247">
        <v>2</v>
      </c>
    </row>
    <row r="3248" spans="1:12" x14ac:dyDescent="0.25">
      <c r="A3248">
        <v>55344</v>
      </c>
      <c r="B3248" s="2">
        <v>81.469130000000007</v>
      </c>
      <c r="C3248" s="3">
        <v>15560</v>
      </c>
      <c r="D3248" s="4">
        <v>33460</v>
      </c>
      <c r="E3248" t="s">
        <v>10482</v>
      </c>
      <c r="F3248" s="4" t="s">
        <v>10428</v>
      </c>
      <c r="G3248" s="5">
        <v>10616</v>
      </c>
      <c r="H3248" s="6">
        <v>0.52943390000000001</v>
      </c>
      <c r="I3248" s="7">
        <v>74.563999999999993</v>
      </c>
      <c r="J3248" s="2">
        <v>46.153799999999997</v>
      </c>
      <c r="K3248">
        <v>13</v>
      </c>
      <c r="L3248" s="2">
        <v>81.5</v>
      </c>
    </row>
    <row r="3249" spans="1:12" x14ac:dyDescent="0.25">
      <c r="A3249">
        <v>98262</v>
      </c>
      <c r="B3249" s="2">
        <v>81.466369999999998</v>
      </c>
      <c r="C3249" s="3">
        <v>1078</v>
      </c>
      <c r="D3249" s="4">
        <v>13380</v>
      </c>
      <c r="E3249" t="s">
        <v>16382</v>
      </c>
      <c r="F3249" s="4" t="s">
        <v>16344</v>
      </c>
      <c r="G3249" s="5">
        <v>911</v>
      </c>
      <c r="H3249" s="6">
        <v>0.51042810000000005</v>
      </c>
      <c r="I3249" s="7">
        <v>77.846999999999994</v>
      </c>
      <c r="J3249" s="2">
        <v>42</v>
      </c>
      <c r="K3249">
        <v>1</v>
      </c>
    </row>
    <row r="3250" spans="1:12" x14ac:dyDescent="0.25">
      <c r="A3250">
        <v>55113</v>
      </c>
      <c r="B3250" s="2">
        <v>81.459469999999996</v>
      </c>
      <c r="C3250" s="3">
        <v>39627</v>
      </c>
      <c r="D3250" s="4">
        <v>33460</v>
      </c>
      <c r="E3250" t="s">
        <v>5025</v>
      </c>
      <c r="F3250" s="4" t="s">
        <v>10428</v>
      </c>
      <c r="G3250" s="5">
        <v>27972</v>
      </c>
      <c r="H3250" s="6">
        <v>0.47381400000000001</v>
      </c>
      <c r="I3250" s="7">
        <v>84.168000000000006</v>
      </c>
      <c r="J3250" s="2">
        <v>39.142899999999997</v>
      </c>
      <c r="K3250">
        <v>70</v>
      </c>
      <c r="L3250" s="2">
        <v>46</v>
      </c>
    </row>
    <row r="3251" spans="1:12" x14ac:dyDescent="0.25">
      <c r="A3251">
        <v>7094</v>
      </c>
      <c r="B3251" s="2">
        <v>81.449610000000007</v>
      </c>
      <c r="C3251" s="3">
        <v>17614</v>
      </c>
      <c r="D3251" s="4">
        <v>35620</v>
      </c>
      <c r="E3251" t="s">
        <v>1402</v>
      </c>
      <c r="F3251" s="4" t="s">
        <v>1341</v>
      </c>
      <c r="G3251" s="5">
        <v>13237</v>
      </c>
      <c r="H3251" s="6">
        <v>0.40617920000000002</v>
      </c>
      <c r="I3251" s="7">
        <v>95.832999999999998</v>
      </c>
      <c r="J3251" s="2">
        <v>54.333300000000001</v>
      </c>
      <c r="K3251">
        <v>3</v>
      </c>
    </row>
    <row r="3252" spans="1:12" x14ac:dyDescent="0.25">
      <c r="A3252">
        <v>8804</v>
      </c>
      <c r="B3252" s="2">
        <v>81.446010000000001</v>
      </c>
      <c r="C3252" s="3">
        <v>2463</v>
      </c>
      <c r="D3252" s="4">
        <v>35620</v>
      </c>
      <c r="E3252" t="s">
        <v>1747</v>
      </c>
      <c r="F3252" s="4" t="s">
        <v>1341</v>
      </c>
      <c r="G3252" s="5">
        <v>1736</v>
      </c>
      <c r="H3252" s="6">
        <v>0.34196890000000002</v>
      </c>
      <c r="I3252" s="7">
        <v>106.923</v>
      </c>
      <c r="J3252" s="2">
        <v>49</v>
      </c>
      <c r="K3252">
        <v>1</v>
      </c>
    </row>
    <row r="3253" spans="1:12" x14ac:dyDescent="0.25">
      <c r="A3253">
        <v>41421</v>
      </c>
      <c r="B3253" s="2">
        <v>81.445580000000007</v>
      </c>
      <c r="C3253" s="3">
        <v>93</v>
      </c>
      <c r="E3253" t="s">
        <v>8066</v>
      </c>
      <c r="F3253" s="4" t="s">
        <v>7883</v>
      </c>
      <c r="G3253" s="5">
        <v>78</v>
      </c>
      <c r="H3253" s="6">
        <v>2.5641000000000001E-2</v>
      </c>
      <c r="I3253" s="7">
        <v>161.56299999999999</v>
      </c>
    </row>
    <row r="3254" spans="1:12" x14ac:dyDescent="0.25">
      <c r="A3254">
        <v>5681</v>
      </c>
      <c r="B3254" s="2">
        <v>81.445490000000007</v>
      </c>
      <c r="C3254" s="3">
        <v>398</v>
      </c>
      <c r="D3254" s="4">
        <v>12740</v>
      </c>
      <c r="E3254" t="s">
        <v>1140</v>
      </c>
      <c r="F3254" s="4" t="s">
        <v>1030</v>
      </c>
      <c r="G3254" s="5">
        <v>296</v>
      </c>
      <c r="H3254" s="6">
        <v>0.4175084</v>
      </c>
      <c r="I3254" s="7">
        <v>93.835999999999999</v>
      </c>
    </row>
    <row r="3255" spans="1:12" x14ac:dyDescent="0.25">
      <c r="A3255">
        <v>3766</v>
      </c>
      <c r="B3255" s="2">
        <v>81.443740000000005</v>
      </c>
      <c r="C3255" s="3">
        <v>9345</v>
      </c>
      <c r="D3255" s="4">
        <v>17200</v>
      </c>
      <c r="E3255" t="s">
        <v>636</v>
      </c>
      <c r="F3255" s="4" t="s">
        <v>520</v>
      </c>
      <c r="G3255" s="5">
        <v>7043</v>
      </c>
      <c r="H3255" s="6">
        <v>0.46343889999999999</v>
      </c>
      <c r="I3255" s="7">
        <v>85.893000000000001</v>
      </c>
      <c r="J3255" s="2">
        <v>36</v>
      </c>
      <c r="K3255">
        <v>15</v>
      </c>
      <c r="L3255" s="2">
        <v>28.1</v>
      </c>
    </row>
    <row r="3256" spans="1:12" x14ac:dyDescent="0.25">
      <c r="A3256">
        <v>95073</v>
      </c>
      <c r="B3256" s="2">
        <v>81.440190000000001</v>
      </c>
      <c r="C3256" s="3">
        <v>10848</v>
      </c>
      <c r="D3256" s="4">
        <v>42100</v>
      </c>
      <c r="E3256" t="s">
        <v>15836</v>
      </c>
      <c r="F3256" s="4" t="s">
        <v>15368</v>
      </c>
      <c r="G3256" s="5">
        <v>7739</v>
      </c>
      <c r="H3256" s="6">
        <v>0.40452199999999999</v>
      </c>
      <c r="I3256" s="7">
        <v>96.066999999999993</v>
      </c>
      <c r="J3256" s="2">
        <v>38.454500000000003</v>
      </c>
      <c r="K3256">
        <v>11</v>
      </c>
      <c r="L3256" s="2">
        <v>42.1</v>
      </c>
    </row>
    <row r="3257" spans="1:12" x14ac:dyDescent="0.25">
      <c r="A3257">
        <v>71115</v>
      </c>
      <c r="B3257" s="2">
        <v>81.435929999999999</v>
      </c>
      <c r="C3257" s="3">
        <v>14602</v>
      </c>
      <c r="D3257" s="4">
        <v>43340</v>
      </c>
      <c r="E3257" t="s">
        <v>13113</v>
      </c>
      <c r="F3257" s="4" t="s">
        <v>12927</v>
      </c>
      <c r="G3257" s="5">
        <v>10076</v>
      </c>
      <c r="H3257" s="6">
        <v>0.41405320000000001</v>
      </c>
      <c r="I3257" s="7">
        <v>94.418000000000006</v>
      </c>
      <c r="J3257" s="2">
        <v>29.666699999999999</v>
      </c>
      <c r="K3257">
        <v>6</v>
      </c>
    </row>
    <row r="3258" spans="1:12" x14ac:dyDescent="0.25">
      <c r="A3258">
        <v>33051</v>
      </c>
      <c r="B3258" s="2">
        <v>81.433369999999996</v>
      </c>
      <c r="C3258" s="3">
        <v>615</v>
      </c>
      <c r="D3258" s="4">
        <v>28580</v>
      </c>
      <c r="E3258" t="s">
        <v>6870</v>
      </c>
      <c r="F3258" s="4" t="s">
        <v>6689</v>
      </c>
      <c r="G3258" s="5">
        <v>607</v>
      </c>
      <c r="H3258" s="6">
        <v>0.4671053</v>
      </c>
      <c r="I3258" s="7">
        <v>85.227000000000004</v>
      </c>
    </row>
    <row r="3259" spans="1:12" x14ac:dyDescent="0.25">
      <c r="A3259">
        <v>93428</v>
      </c>
      <c r="B3259" s="2">
        <v>81.431979999999996</v>
      </c>
      <c r="C3259" s="3">
        <v>6348</v>
      </c>
      <c r="D3259" s="4">
        <v>42020</v>
      </c>
      <c r="E3259" t="s">
        <v>10143</v>
      </c>
      <c r="F3259" s="4" t="s">
        <v>15368</v>
      </c>
      <c r="G3259" s="5">
        <v>5236</v>
      </c>
      <c r="H3259" s="6">
        <v>0.47517189999999998</v>
      </c>
      <c r="I3259" s="7">
        <v>83.828000000000003</v>
      </c>
      <c r="J3259" s="2">
        <v>38.4</v>
      </c>
      <c r="K3259">
        <v>5</v>
      </c>
    </row>
    <row r="3260" spans="1:12" x14ac:dyDescent="0.25">
      <c r="A3260">
        <v>34990</v>
      </c>
      <c r="B3260" s="2">
        <v>81.425700000000006</v>
      </c>
      <c r="C3260" s="3">
        <v>27680</v>
      </c>
      <c r="D3260" s="4">
        <v>38940</v>
      </c>
      <c r="E3260" t="s">
        <v>7025</v>
      </c>
      <c r="F3260" s="4" t="s">
        <v>6689</v>
      </c>
      <c r="G3260" s="5">
        <v>20968</v>
      </c>
      <c r="H3260" s="6">
        <v>0.41661500000000001</v>
      </c>
      <c r="I3260" s="7">
        <v>93.912000000000006</v>
      </c>
      <c r="J3260" s="2">
        <v>41.833300000000001</v>
      </c>
      <c r="K3260">
        <v>6</v>
      </c>
    </row>
    <row r="3261" spans="1:12" x14ac:dyDescent="0.25">
      <c r="A3261">
        <v>92126</v>
      </c>
      <c r="B3261" s="2">
        <v>81.408299999999997</v>
      </c>
      <c r="C3261" s="3">
        <v>78200</v>
      </c>
      <c r="D3261" s="4">
        <v>41740</v>
      </c>
      <c r="E3261" t="s">
        <v>14226</v>
      </c>
      <c r="F3261" s="4" t="s">
        <v>15368</v>
      </c>
      <c r="G3261" s="5">
        <v>51706</v>
      </c>
      <c r="H3261" s="6">
        <v>0.42598540000000001</v>
      </c>
      <c r="I3261" s="7">
        <v>92.287999999999997</v>
      </c>
      <c r="J3261" s="2">
        <v>34.346200000000003</v>
      </c>
      <c r="K3261">
        <v>26</v>
      </c>
      <c r="L3261" s="2">
        <v>20</v>
      </c>
    </row>
    <row r="3262" spans="1:12" x14ac:dyDescent="0.25">
      <c r="A3262">
        <v>85295</v>
      </c>
      <c r="B3262" s="2">
        <v>81.390180000000001</v>
      </c>
      <c r="C3262" s="3">
        <v>39946</v>
      </c>
      <c r="D3262" s="4">
        <v>38060</v>
      </c>
      <c r="E3262" t="s">
        <v>4025</v>
      </c>
      <c r="F3262" s="4" t="s">
        <v>14962</v>
      </c>
      <c r="G3262" s="5">
        <v>24034</v>
      </c>
      <c r="H3262" s="6">
        <v>0.4313709</v>
      </c>
      <c r="I3262" s="7">
        <v>91.334999999999994</v>
      </c>
      <c r="J3262" s="2">
        <v>47.166699999999999</v>
      </c>
      <c r="K3262">
        <v>6</v>
      </c>
    </row>
    <row r="3263" spans="1:12" x14ac:dyDescent="0.25">
      <c r="A3263">
        <v>41075</v>
      </c>
      <c r="B3263" s="2">
        <v>81.381739999999994</v>
      </c>
      <c r="C3263" s="3">
        <v>16403</v>
      </c>
      <c r="D3263" s="4">
        <v>17140</v>
      </c>
      <c r="E3263" t="s">
        <v>8020</v>
      </c>
      <c r="F3263" s="4" t="s">
        <v>7883</v>
      </c>
      <c r="G3263" s="5">
        <v>11248</v>
      </c>
      <c r="H3263" s="6">
        <v>0.4342105</v>
      </c>
      <c r="I3263" s="7">
        <v>90.826999999999998</v>
      </c>
      <c r="J3263" s="2">
        <v>35.15</v>
      </c>
      <c r="K3263">
        <v>20</v>
      </c>
      <c r="L3263" s="2">
        <v>24.3</v>
      </c>
    </row>
    <row r="3264" spans="1:12" x14ac:dyDescent="0.25">
      <c r="A3264">
        <v>45255</v>
      </c>
      <c r="B3264" s="2">
        <v>81.375429999999994</v>
      </c>
      <c r="C3264" s="3">
        <v>21419</v>
      </c>
      <c r="D3264" s="4">
        <v>17140</v>
      </c>
      <c r="E3264" t="s">
        <v>8663</v>
      </c>
      <c r="F3264" s="4" t="s">
        <v>8295</v>
      </c>
      <c r="G3264" s="5">
        <v>15062</v>
      </c>
      <c r="H3264" s="6">
        <v>0.45691140000000002</v>
      </c>
      <c r="I3264" s="7">
        <v>86.900999999999996</v>
      </c>
      <c r="J3264" s="2">
        <v>40.846200000000003</v>
      </c>
      <c r="K3264">
        <v>13</v>
      </c>
      <c r="L3264" s="2">
        <v>55.8</v>
      </c>
    </row>
    <row r="3265" spans="1:12" x14ac:dyDescent="0.25">
      <c r="A3265">
        <v>64086</v>
      </c>
      <c r="B3265" s="2">
        <v>81.368440000000007</v>
      </c>
      <c r="C3265" s="3">
        <v>21732</v>
      </c>
      <c r="D3265" s="4">
        <v>28140</v>
      </c>
      <c r="E3265" t="s">
        <v>12251</v>
      </c>
      <c r="F3265" s="4" t="s">
        <v>12102</v>
      </c>
      <c r="G3265" s="5">
        <v>14161</v>
      </c>
      <c r="H3265" s="6">
        <v>0.43327209999999999</v>
      </c>
      <c r="I3265" s="7">
        <v>90.957999999999998</v>
      </c>
      <c r="J3265" s="2">
        <v>47.333300000000001</v>
      </c>
      <c r="K3265">
        <v>9</v>
      </c>
    </row>
    <row r="3266" spans="1:12" x14ac:dyDescent="0.25">
      <c r="A3266">
        <v>2668</v>
      </c>
      <c r="B3266" s="2">
        <v>81.364559999999997</v>
      </c>
      <c r="C3266" s="3">
        <v>2707</v>
      </c>
      <c r="D3266" s="4">
        <v>12700</v>
      </c>
      <c r="E3266" t="s">
        <v>430</v>
      </c>
      <c r="F3266" s="4" t="s">
        <v>21</v>
      </c>
      <c r="G3266" s="5">
        <v>2096</v>
      </c>
      <c r="H3266" s="6">
        <v>0.46113490000000001</v>
      </c>
      <c r="I3266" s="7">
        <v>86.102999999999994</v>
      </c>
      <c r="J3266" s="2">
        <v>57</v>
      </c>
      <c r="K3266">
        <v>1</v>
      </c>
    </row>
    <row r="3267" spans="1:12" x14ac:dyDescent="0.25">
      <c r="A3267">
        <v>18062</v>
      </c>
      <c r="B3267" s="2">
        <v>81.359859999999998</v>
      </c>
      <c r="C3267" s="3">
        <v>25090</v>
      </c>
      <c r="D3267" s="4">
        <v>10900</v>
      </c>
      <c r="E3267" t="s">
        <v>3962</v>
      </c>
      <c r="F3267" s="4" t="s">
        <v>3003</v>
      </c>
      <c r="G3267" s="5">
        <v>17489</v>
      </c>
      <c r="H3267" s="6">
        <v>0.44099490000000002</v>
      </c>
      <c r="I3267" s="7">
        <v>89.554000000000002</v>
      </c>
      <c r="J3267" s="2">
        <v>38</v>
      </c>
      <c r="K3267">
        <v>7</v>
      </c>
    </row>
    <row r="3268" spans="1:12" x14ac:dyDescent="0.25">
      <c r="A3268">
        <v>22932</v>
      </c>
      <c r="B3268" s="2">
        <v>81.354410000000001</v>
      </c>
      <c r="C3268" s="3">
        <v>7801</v>
      </c>
      <c r="D3268" s="4">
        <v>16820</v>
      </c>
      <c r="E3268" t="s">
        <v>4752</v>
      </c>
      <c r="F3268" s="4" t="s">
        <v>4335</v>
      </c>
      <c r="G3268" s="5">
        <v>5353</v>
      </c>
      <c r="H3268" s="6">
        <v>0.45694000000000001</v>
      </c>
      <c r="I3268" s="7">
        <v>86.796999999999997</v>
      </c>
      <c r="J3268" s="2">
        <v>41.625</v>
      </c>
      <c r="K3268">
        <v>8</v>
      </c>
    </row>
    <row r="3269" spans="1:12" x14ac:dyDescent="0.25">
      <c r="A3269">
        <v>85658</v>
      </c>
      <c r="B3269" s="2">
        <v>81.351290000000006</v>
      </c>
      <c r="C3269" s="3">
        <v>9829</v>
      </c>
      <c r="D3269" s="4">
        <v>46060</v>
      </c>
      <c r="E3269" t="s">
        <v>15049</v>
      </c>
      <c r="F3269" s="4" t="s">
        <v>14962</v>
      </c>
      <c r="G3269" s="5">
        <v>7678</v>
      </c>
      <c r="H3269" s="6">
        <v>0.45839299999999999</v>
      </c>
      <c r="I3269" s="7">
        <v>86.54</v>
      </c>
      <c r="J3269" s="2">
        <v>57.666699999999999</v>
      </c>
      <c r="K3269">
        <v>3</v>
      </c>
    </row>
    <row r="3270" spans="1:12" x14ac:dyDescent="0.25">
      <c r="A3270">
        <v>14586</v>
      </c>
      <c r="B3270" s="2">
        <v>81.347800000000007</v>
      </c>
      <c r="C3270" s="3">
        <v>11451</v>
      </c>
      <c r="D3270" s="4">
        <v>40380</v>
      </c>
      <c r="E3270" t="s">
        <v>2899</v>
      </c>
      <c r="F3270" s="4" t="s">
        <v>1280</v>
      </c>
      <c r="G3270" s="5">
        <v>6875</v>
      </c>
      <c r="H3270" s="6">
        <v>0.45323639999999998</v>
      </c>
      <c r="I3270" s="7">
        <v>87.402000000000001</v>
      </c>
      <c r="J3270" s="2">
        <v>48.25</v>
      </c>
      <c r="K3270">
        <v>4</v>
      </c>
    </row>
    <row r="3271" spans="1:12" x14ac:dyDescent="0.25">
      <c r="A3271">
        <v>98125</v>
      </c>
      <c r="B3271" s="2">
        <v>81.339529999999996</v>
      </c>
      <c r="C3271" s="3">
        <v>37560</v>
      </c>
      <c r="D3271" s="4">
        <v>42660</v>
      </c>
      <c r="E3271" t="s">
        <v>16366</v>
      </c>
      <c r="F3271" s="4" t="s">
        <v>16344</v>
      </c>
      <c r="G3271" s="5">
        <v>27618</v>
      </c>
      <c r="H3271" s="6">
        <v>0.50573880000000004</v>
      </c>
      <c r="I3271" s="7">
        <v>78.319000000000003</v>
      </c>
      <c r="J3271" s="2">
        <v>36.127000000000002</v>
      </c>
      <c r="K3271">
        <v>63</v>
      </c>
      <c r="L3271" s="2">
        <v>29</v>
      </c>
    </row>
    <row r="3272" spans="1:12" x14ac:dyDescent="0.25">
      <c r="A3272">
        <v>55955</v>
      </c>
      <c r="B3272" s="2">
        <v>81.332490000000007</v>
      </c>
      <c r="C3272" s="3">
        <v>2757</v>
      </c>
      <c r="D3272" s="4">
        <v>40340</v>
      </c>
      <c r="E3272" t="s">
        <v>10577</v>
      </c>
      <c r="F3272" s="4" t="s">
        <v>10428</v>
      </c>
      <c r="G3272" s="5">
        <v>1838</v>
      </c>
      <c r="H3272" s="6">
        <v>0.35473339999999998</v>
      </c>
      <c r="I3272" s="7">
        <v>104.405</v>
      </c>
    </row>
    <row r="3273" spans="1:12" x14ac:dyDescent="0.25">
      <c r="A3273">
        <v>60014</v>
      </c>
      <c r="B3273" s="2">
        <v>81.324359999999999</v>
      </c>
      <c r="C3273" s="3">
        <v>48379</v>
      </c>
      <c r="D3273" s="4">
        <v>16980</v>
      </c>
      <c r="E3273" t="s">
        <v>9688</v>
      </c>
      <c r="F3273" s="4" t="s">
        <v>11490</v>
      </c>
      <c r="G3273" s="5">
        <v>32131</v>
      </c>
      <c r="H3273" s="6">
        <v>0.40912490000000001</v>
      </c>
      <c r="I3273" s="7">
        <v>94.992999999999995</v>
      </c>
      <c r="J3273" s="2">
        <v>42.7</v>
      </c>
      <c r="K3273">
        <v>40</v>
      </c>
      <c r="L3273" s="2">
        <v>65.599999999999994</v>
      </c>
    </row>
    <row r="3274" spans="1:12" x14ac:dyDescent="0.25">
      <c r="A3274">
        <v>93651</v>
      </c>
      <c r="B3274" s="2">
        <v>81.316379999999995</v>
      </c>
      <c r="C3274" s="3">
        <v>1569</v>
      </c>
      <c r="D3274" s="4">
        <v>23420</v>
      </c>
      <c r="E3274" t="s">
        <v>15720</v>
      </c>
      <c r="F3274" s="4" t="s">
        <v>15368</v>
      </c>
      <c r="G3274" s="5">
        <v>1253</v>
      </c>
      <c r="H3274" s="6">
        <v>0.31499199999999999</v>
      </c>
      <c r="I3274" s="7">
        <v>111.25</v>
      </c>
      <c r="J3274" s="2">
        <v>63</v>
      </c>
      <c r="K3274">
        <v>1</v>
      </c>
    </row>
    <row r="3275" spans="1:12" x14ac:dyDescent="0.25">
      <c r="A3275">
        <v>6278</v>
      </c>
      <c r="B3275" s="2">
        <v>81.31532</v>
      </c>
      <c r="C3275" s="3">
        <v>4395</v>
      </c>
      <c r="D3275" s="4">
        <v>49340</v>
      </c>
      <c r="E3275" t="s">
        <v>1255</v>
      </c>
      <c r="F3275" s="4" t="s">
        <v>1198</v>
      </c>
      <c r="G3275" s="5">
        <v>3134</v>
      </c>
      <c r="H3275" s="6">
        <v>0.39744819999999997</v>
      </c>
      <c r="I3275" s="7">
        <v>97</v>
      </c>
      <c r="J3275" s="2">
        <v>50.8</v>
      </c>
      <c r="K3275">
        <v>5</v>
      </c>
    </row>
    <row r="3276" spans="1:12" x14ac:dyDescent="0.25">
      <c r="A3276">
        <v>32653</v>
      </c>
      <c r="B3276" s="2">
        <v>81.312169999999995</v>
      </c>
      <c r="C3276" s="3">
        <v>14204</v>
      </c>
      <c r="D3276" s="4">
        <v>23540</v>
      </c>
      <c r="E3276" t="s">
        <v>2793</v>
      </c>
      <c r="F3276" s="4" t="s">
        <v>6689</v>
      </c>
      <c r="G3276" s="5">
        <v>10026</v>
      </c>
      <c r="H3276" s="6">
        <v>0.47007779999999999</v>
      </c>
      <c r="I3276" s="7">
        <v>84.442999999999998</v>
      </c>
      <c r="J3276" s="2">
        <v>38</v>
      </c>
      <c r="K3276">
        <v>18</v>
      </c>
      <c r="L3276" s="2">
        <v>39.1</v>
      </c>
    </row>
    <row r="3277" spans="1:12" x14ac:dyDescent="0.25">
      <c r="A3277">
        <v>92108</v>
      </c>
      <c r="B3277" s="2">
        <v>81.306370000000001</v>
      </c>
      <c r="C3277" s="3">
        <v>19245</v>
      </c>
      <c r="D3277" s="4">
        <v>41740</v>
      </c>
      <c r="E3277" t="s">
        <v>14226</v>
      </c>
      <c r="F3277" s="4" t="s">
        <v>15368</v>
      </c>
      <c r="G3277" s="5">
        <v>14211</v>
      </c>
      <c r="H3277" s="6">
        <v>0.5305375</v>
      </c>
      <c r="I3277" s="7">
        <v>73.989999999999995</v>
      </c>
      <c r="J3277" s="2">
        <v>41.222200000000001</v>
      </c>
      <c r="K3277">
        <v>9</v>
      </c>
    </row>
    <row r="3278" spans="1:12" x14ac:dyDescent="0.25">
      <c r="A3278">
        <v>55359</v>
      </c>
      <c r="B3278" s="2">
        <v>81.301950000000005</v>
      </c>
      <c r="C3278" s="3">
        <v>6140</v>
      </c>
      <c r="D3278" s="4">
        <v>33460</v>
      </c>
      <c r="E3278" t="s">
        <v>10487</v>
      </c>
      <c r="F3278" s="4" t="s">
        <v>10428</v>
      </c>
      <c r="G3278" s="5">
        <v>4230</v>
      </c>
      <c r="H3278" s="6">
        <v>0.3865248</v>
      </c>
      <c r="I3278" s="7">
        <v>98.86</v>
      </c>
      <c r="J3278" s="2">
        <v>47.4</v>
      </c>
      <c r="K3278">
        <v>5</v>
      </c>
    </row>
    <row r="3279" spans="1:12" x14ac:dyDescent="0.25">
      <c r="A3279">
        <v>8837</v>
      </c>
      <c r="B3279" s="2">
        <v>81.298019999999994</v>
      </c>
      <c r="C3279" s="3">
        <v>16600</v>
      </c>
      <c r="D3279" s="4">
        <v>35620</v>
      </c>
      <c r="E3279" t="s">
        <v>1752</v>
      </c>
      <c r="F3279" s="4" t="s">
        <v>1341</v>
      </c>
      <c r="G3279" s="5">
        <v>12217</v>
      </c>
      <c r="H3279" s="6">
        <v>0.4251453</v>
      </c>
      <c r="I3279" s="7">
        <v>92.097999999999999</v>
      </c>
      <c r="J3279" s="2">
        <v>39.222200000000001</v>
      </c>
      <c r="K3279">
        <v>9</v>
      </c>
    </row>
    <row r="3280" spans="1:12" x14ac:dyDescent="0.25">
      <c r="A3280">
        <v>29412</v>
      </c>
      <c r="B3280" s="2">
        <v>81.288399999999996</v>
      </c>
      <c r="C3280" s="3">
        <v>36848</v>
      </c>
      <c r="D3280" s="4">
        <v>16700</v>
      </c>
      <c r="E3280" t="s">
        <v>825</v>
      </c>
      <c r="F3280" s="4" t="s">
        <v>6130</v>
      </c>
      <c r="G3280" s="5">
        <v>27996</v>
      </c>
      <c r="H3280" s="6">
        <v>0.47621089999999999</v>
      </c>
      <c r="I3280" s="7">
        <v>83.225999999999999</v>
      </c>
      <c r="J3280" s="2">
        <v>43.6</v>
      </c>
      <c r="K3280">
        <v>25</v>
      </c>
      <c r="L3280" s="2">
        <v>69.8</v>
      </c>
    </row>
    <row r="3281" spans="1:12" x14ac:dyDescent="0.25">
      <c r="A3281">
        <v>60640</v>
      </c>
      <c r="B3281" s="2">
        <v>81.269049999999993</v>
      </c>
      <c r="C3281" s="3">
        <v>64598</v>
      </c>
      <c r="D3281" s="4">
        <v>16980</v>
      </c>
      <c r="E3281" t="s">
        <v>11616</v>
      </c>
      <c r="F3281" s="4" t="s">
        <v>11490</v>
      </c>
      <c r="G3281" s="5">
        <v>52851</v>
      </c>
      <c r="H3281" s="6">
        <v>0.5401222</v>
      </c>
      <c r="I3281" s="7">
        <v>72.162999999999997</v>
      </c>
      <c r="J3281" s="2">
        <v>35.984999999999999</v>
      </c>
      <c r="K3281">
        <v>133</v>
      </c>
      <c r="L3281" s="2">
        <v>28.1</v>
      </c>
    </row>
    <row r="3282" spans="1:12" x14ac:dyDescent="0.25">
      <c r="A3282">
        <v>55804</v>
      </c>
      <c r="B3282" s="2">
        <v>81.254059999999996</v>
      </c>
      <c r="C3282" s="3">
        <v>14708</v>
      </c>
      <c r="D3282" s="4">
        <v>20260</v>
      </c>
      <c r="E3282" t="s">
        <v>6384</v>
      </c>
      <c r="F3282" s="4" t="s">
        <v>10428</v>
      </c>
      <c r="G3282" s="5">
        <v>9803</v>
      </c>
      <c r="H3282" s="6">
        <v>0.47771089999999999</v>
      </c>
      <c r="I3282" s="7">
        <v>82.941999999999993</v>
      </c>
      <c r="J3282" s="2">
        <v>36.842100000000002</v>
      </c>
      <c r="K3282">
        <v>19</v>
      </c>
      <c r="L3282" s="2">
        <v>32.799999999999997</v>
      </c>
    </row>
    <row r="3283" spans="1:12" x14ac:dyDescent="0.25">
      <c r="A3283">
        <v>21619</v>
      </c>
      <c r="B3283" s="2">
        <v>81.250640000000004</v>
      </c>
      <c r="C3283" s="3">
        <v>5756</v>
      </c>
      <c r="D3283" s="4">
        <v>12580</v>
      </c>
      <c r="E3283" t="s">
        <v>28</v>
      </c>
      <c r="F3283" s="4" t="s">
        <v>4361</v>
      </c>
      <c r="G3283" s="5">
        <v>4434</v>
      </c>
      <c r="H3283" s="6">
        <v>0.35250340000000002</v>
      </c>
      <c r="I3283" s="7">
        <v>104.554</v>
      </c>
      <c r="J3283" s="2">
        <v>33</v>
      </c>
      <c r="K3283">
        <v>1</v>
      </c>
    </row>
    <row r="3284" spans="1:12" x14ac:dyDescent="0.25">
      <c r="A3284">
        <v>79834</v>
      </c>
      <c r="B3284" s="2">
        <v>81.249570000000006</v>
      </c>
      <c r="C3284" s="3">
        <v>141</v>
      </c>
      <c r="E3284" t="s">
        <v>14463</v>
      </c>
      <c r="F3284" s="4" t="s">
        <v>13752</v>
      </c>
      <c r="G3284" s="5">
        <v>119</v>
      </c>
      <c r="H3284" s="6">
        <v>0.51260510000000004</v>
      </c>
      <c r="I3284" s="7">
        <v>76.875</v>
      </c>
    </row>
    <row r="3285" spans="1:12" x14ac:dyDescent="0.25">
      <c r="A3285">
        <v>60491</v>
      </c>
      <c r="B3285" s="2">
        <v>81.245800000000003</v>
      </c>
      <c r="C3285" s="3">
        <v>22635</v>
      </c>
      <c r="D3285" s="4">
        <v>16980</v>
      </c>
      <c r="E3285" t="s">
        <v>11600</v>
      </c>
      <c r="F3285" s="4" t="s">
        <v>11490</v>
      </c>
      <c r="G3285" s="5">
        <v>15550</v>
      </c>
      <c r="H3285" s="6">
        <v>0.36154340000000001</v>
      </c>
      <c r="I3285" s="7">
        <v>102.97</v>
      </c>
      <c r="J3285" s="2">
        <v>45.25</v>
      </c>
      <c r="K3285">
        <v>4</v>
      </c>
    </row>
    <row r="3286" spans="1:12" x14ac:dyDescent="0.25">
      <c r="A3286">
        <v>92124</v>
      </c>
      <c r="B3286" s="2">
        <v>81.237549999999999</v>
      </c>
      <c r="C3286" s="3">
        <v>30195</v>
      </c>
      <c r="D3286" s="4">
        <v>41740</v>
      </c>
      <c r="E3286" t="s">
        <v>14226</v>
      </c>
      <c r="F3286" s="4" t="s">
        <v>15368</v>
      </c>
      <c r="G3286" s="5">
        <v>18965</v>
      </c>
      <c r="H3286" s="6">
        <v>0.477933</v>
      </c>
      <c r="I3286" s="7">
        <v>82.856999999999999</v>
      </c>
      <c r="J3286" s="2">
        <v>37.461500000000001</v>
      </c>
      <c r="K3286">
        <v>13</v>
      </c>
      <c r="L3286" s="2">
        <v>36.5</v>
      </c>
    </row>
    <row r="3287" spans="1:12" x14ac:dyDescent="0.25">
      <c r="A3287">
        <v>3907</v>
      </c>
      <c r="B3287" s="2">
        <v>81.232770000000002</v>
      </c>
      <c r="C3287" s="3">
        <v>1141</v>
      </c>
      <c r="D3287" s="4">
        <v>38860</v>
      </c>
      <c r="E3287" t="s">
        <v>707</v>
      </c>
      <c r="F3287" s="4" t="s">
        <v>701</v>
      </c>
      <c r="G3287" s="5">
        <v>975</v>
      </c>
      <c r="H3287" s="6">
        <v>0.54769230000000002</v>
      </c>
      <c r="I3287" s="7">
        <v>70.795000000000002</v>
      </c>
      <c r="J3287" s="2">
        <v>54</v>
      </c>
      <c r="K3287">
        <v>1</v>
      </c>
    </row>
    <row r="3288" spans="1:12" x14ac:dyDescent="0.25">
      <c r="A3288">
        <v>60546</v>
      </c>
      <c r="B3288" s="2">
        <v>81.229870000000005</v>
      </c>
      <c r="C3288" s="3">
        <v>15958</v>
      </c>
      <c r="D3288" s="4">
        <v>16980</v>
      </c>
      <c r="E3288" t="s">
        <v>516</v>
      </c>
      <c r="F3288" s="4" t="s">
        <v>11490</v>
      </c>
      <c r="G3288" s="5">
        <v>11140</v>
      </c>
      <c r="H3288" s="6">
        <v>0.42908439999999998</v>
      </c>
      <c r="I3288" s="7">
        <v>91.28</v>
      </c>
      <c r="J3288" s="2">
        <v>37.214300000000001</v>
      </c>
      <c r="K3288">
        <v>14</v>
      </c>
      <c r="L3288" s="2">
        <v>34.799999999999997</v>
      </c>
    </row>
    <row r="3289" spans="1:12" x14ac:dyDescent="0.25">
      <c r="A3289">
        <v>53024</v>
      </c>
      <c r="B3289" s="2">
        <v>81.224429999999998</v>
      </c>
      <c r="C3289" s="3">
        <v>16865</v>
      </c>
      <c r="D3289" s="4">
        <v>33340</v>
      </c>
      <c r="E3289" t="s">
        <v>172</v>
      </c>
      <c r="F3289" s="4" t="s">
        <v>10031</v>
      </c>
      <c r="G3289" s="5">
        <v>11635</v>
      </c>
      <c r="H3289" s="6">
        <v>0.41930220000000001</v>
      </c>
      <c r="I3289" s="7">
        <v>92.951999999999998</v>
      </c>
      <c r="J3289" s="2">
        <v>38.1</v>
      </c>
      <c r="K3289">
        <v>10</v>
      </c>
      <c r="L3289" s="2">
        <v>40.1</v>
      </c>
    </row>
    <row r="3290" spans="1:12" x14ac:dyDescent="0.25">
      <c r="A3290">
        <v>68028</v>
      </c>
      <c r="B3290" s="2">
        <v>81.219859999999997</v>
      </c>
      <c r="C3290" s="3">
        <v>11859</v>
      </c>
      <c r="D3290" s="4">
        <v>36540</v>
      </c>
      <c r="E3290" t="s">
        <v>5104</v>
      </c>
      <c r="F3290" s="4" t="s">
        <v>12738</v>
      </c>
      <c r="G3290" s="5">
        <v>7440</v>
      </c>
      <c r="H3290" s="6">
        <v>0.4076613</v>
      </c>
      <c r="I3290" s="7">
        <v>94.909000000000006</v>
      </c>
    </row>
    <row r="3291" spans="1:12" x14ac:dyDescent="0.25">
      <c r="A3291">
        <v>6029</v>
      </c>
      <c r="B3291" s="2">
        <v>81.215549999999993</v>
      </c>
      <c r="C3291" s="3">
        <v>15630</v>
      </c>
      <c r="D3291" s="4">
        <v>25540</v>
      </c>
      <c r="E3291" t="s">
        <v>1205</v>
      </c>
      <c r="F3291" s="4" t="s">
        <v>1198</v>
      </c>
      <c r="G3291" s="5">
        <v>10576</v>
      </c>
      <c r="H3291" s="6">
        <v>0.37736380000000003</v>
      </c>
      <c r="I3291" s="7">
        <v>100.131</v>
      </c>
      <c r="J3291" s="2">
        <v>40.9</v>
      </c>
      <c r="K3291">
        <v>10</v>
      </c>
      <c r="L3291" s="2">
        <v>56</v>
      </c>
    </row>
    <row r="3292" spans="1:12" x14ac:dyDescent="0.25">
      <c r="A3292">
        <v>64145</v>
      </c>
      <c r="B3292" s="2">
        <v>81.212069999999997</v>
      </c>
      <c r="C3292" s="3">
        <v>5138</v>
      </c>
      <c r="D3292" s="4">
        <v>28140</v>
      </c>
      <c r="E3292" t="s">
        <v>12261</v>
      </c>
      <c r="F3292" s="4" t="s">
        <v>12102</v>
      </c>
      <c r="G3292" s="5">
        <v>3987</v>
      </c>
      <c r="H3292" s="6">
        <v>0.4669007</v>
      </c>
      <c r="I3292" s="7">
        <v>84.625</v>
      </c>
      <c r="J3292" s="2">
        <v>34.75</v>
      </c>
      <c r="K3292">
        <v>4</v>
      </c>
    </row>
    <row r="3293" spans="1:12" x14ac:dyDescent="0.25">
      <c r="A3293">
        <v>78652</v>
      </c>
      <c r="B3293" s="2">
        <v>81.210189999999997</v>
      </c>
      <c r="C3293" s="3">
        <v>5407</v>
      </c>
      <c r="D3293" s="4">
        <v>12420</v>
      </c>
      <c r="E3293" t="s">
        <v>14286</v>
      </c>
      <c r="F3293" s="4" t="s">
        <v>13752</v>
      </c>
      <c r="G3293" s="5">
        <v>3834</v>
      </c>
      <c r="H3293" s="6">
        <v>0.45200829999999997</v>
      </c>
      <c r="I3293" s="7">
        <v>87.171000000000006</v>
      </c>
      <c r="J3293" s="2">
        <v>39</v>
      </c>
      <c r="K3293">
        <v>1</v>
      </c>
    </row>
    <row r="3294" spans="1:12" x14ac:dyDescent="0.25">
      <c r="A3294">
        <v>72227</v>
      </c>
      <c r="B3294" s="2">
        <v>81.207220000000007</v>
      </c>
      <c r="C3294" s="3">
        <v>12152</v>
      </c>
      <c r="D3294" s="4">
        <v>30780</v>
      </c>
      <c r="E3294" t="s">
        <v>6270</v>
      </c>
      <c r="F3294" s="4" t="s">
        <v>13183</v>
      </c>
      <c r="G3294" s="5">
        <v>8538</v>
      </c>
      <c r="H3294" s="6">
        <v>0.50023419999999996</v>
      </c>
      <c r="I3294" s="7">
        <v>78.834999999999994</v>
      </c>
      <c r="J3294" s="2">
        <v>39</v>
      </c>
      <c r="K3294">
        <v>4</v>
      </c>
    </row>
    <row r="3295" spans="1:12" x14ac:dyDescent="0.25">
      <c r="A3295">
        <v>81430</v>
      </c>
      <c r="B3295" s="2">
        <v>81.205060000000003</v>
      </c>
      <c r="C3295" s="3">
        <v>572</v>
      </c>
      <c r="E3295" t="s">
        <v>14634</v>
      </c>
      <c r="F3295" s="4" t="s">
        <v>14477</v>
      </c>
      <c r="G3295" s="5">
        <v>486</v>
      </c>
      <c r="H3295" s="6">
        <v>0.65432100000000004</v>
      </c>
      <c r="I3295" s="7">
        <v>52.167000000000002</v>
      </c>
    </row>
    <row r="3296" spans="1:12" x14ac:dyDescent="0.25">
      <c r="A3296">
        <v>60448</v>
      </c>
      <c r="B3296" s="2">
        <v>81.200909999999993</v>
      </c>
      <c r="C3296" s="3">
        <v>24929</v>
      </c>
      <c r="D3296" s="4">
        <v>16980</v>
      </c>
      <c r="E3296" t="s">
        <v>11577</v>
      </c>
      <c r="F3296" s="4" t="s">
        <v>11490</v>
      </c>
      <c r="G3296" s="5">
        <v>16847</v>
      </c>
      <c r="H3296" s="6">
        <v>0.35001189999999999</v>
      </c>
      <c r="I3296" s="7">
        <v>104.745</v>
      </c>
      <c r="J3296" s="2">
        <v>34.666699999999999</v>
      </c>
      <c r="K3296">
        <v>3</v>
      </c>
    </row>
    <row r="3297" spans="1:12" x14ac:dyDescent="0.25">
      <c r="A3297">
        <v>92626</v>
      </c>
      <c r="B3297" s="2">
        <v>81.18835</v>
      </c>
      <c r="C3297" s="3">
        <v>51575</v>
      </c>
      <c r="D3297" s="4">
        <v>31080</v>
      </c>
      <c r="E3297" t="s">
        <v>15580</v>
      </c>
      <c r="F3297" s="4" t="s">
        <v>15368</v>
      </c>
      <c r="G3297" s="5">
        <v>35632</v>
      </c>
      <c r="H3297" s="6">
        <v>0.43005080000000001</v>
      </c>
      <c r="I3297" s="7">
        <v>90.906000000000006</v>
      </c>
      <c r="J3297" s="2">
        <v>41.482799999999997</v>
      </c>
      <c r="K3297">
        <v>29</v>
      </c>
      <c r="L3297" s="2">
        <v>59.3</v>
      </c>
    </row>
    <row r="3298" spans="1:12" x14ac:dyDescent="0.25">
      <c r="A3298">
        <v>95254</v>
      </c>
      <c r="B3298" s="2">
        <v>81.179699999999997</v>
      </c>
      <c r="C3298" s="3">
        <v>681</v>
      </c>
      <c r="E3298" t="s">
        <v>5566</v>
      </c>
      <c r="F3298" s="4" t="s">
        <v>15368</v>
      </c>
      <c r="G3298" s="5">
        <v>542</v>
      </c>
      <c r="H3298" s="6">
        <v>0.3480663</v>
      </c>
      <c r="I3298" s="7">
        <v>105.056</v>
      </c>
    </row>
    <row r="3299" spans="1:12" x14ac:dyDescent="0.25">
      <c r="A3299">
        <v>93962</v>
      </c>
      <c r="B3299" s="2">
        <v>81.179429999999996</v>
      </c>
      <c r="C3299" s="3">
        <v>939</v>
      </c>
      <c r="D3299" s="4">
        <v>41500</v>
      </c>
      <c r="E3299" t="s">
        <v>15743</v>
      </c>
      <c r="F3299" s="4" t="s">
        <v>15368</v>
      </c>
      <c r="G3299" s="5">
        <v>614</v>
      </c>
      <c r="H3299" s="6">
        <v>0.39413680000000001</v>
      </c>
      <c r="I3299" s="7">
        <v>97.082999999999998</v>
      </c>
      <c r="J3299" s="2">
        <v>65</v>
      </c>
      <c r="K3299">
        <v>1</v>
      </c>
    </row>
    <row r="3300" spans="1:12" x14ac:dyDescent="0.25">
      <c r="A3300">
        <v>80443</v>
      </c>
      <c r="B3300" s="2">
        <v>81.178629999999998</v>
      </c>
      <c r="C3300" s="3">
        <v>3345</v>
      </c>
      <c r="D3300" s="4">
        <v>14720</v>
      </c>
      <c r="E3300" t="s">
        <v>5818</v>
      </c>
      <c r="F3300" s="4" t="s">
        <v>14477</v>
      </c>
      <c r="G3300" s="5">
        <v>2696</v>
      </c>
      <c r="H3300" s="6">
        <v>0.49925819999999999</v>
      </c>
      <c r="I3300" s="7">
        <v>78.888999999999996</v>
      </c>
      <c r="J3300" s="2">
        <v>42.142899999999997</v>
      </c>
      <c r="K3300">
        <v>7</v>
      </c>
    </row>
    <row r="3301" spans="1:12" x14ac:dyDescent="0.25">
      <c r="A3301">
        <v>11939</v>
      </c>
      <c r="B3301" s="2">
        <v>81.177800000000005</v>
      </c>
      <c r="C3301" s="3">
        <v>931</v>
      </c>
      <c r="D3301" s="4">
        <v>35620</v>
      </c>
      <c r="E3301" t="s">
        <v>2044</v>
      </c>
      <c r="F3301" s="4" t="s">
        <v>1280</v>
      </c>
      <c r="G3301" s="5">
        <v>751</v>
      </c>
      <c r="H3301" s="6">
        <v>0.37898939999999998</v>
      </c>
      <c r="I3301" s="7">
        <v>99.643000000000001</v>
      </c>
      <c r="J3301" s="2">
        <v>37</v>
      </c>
      <c r="K3301">
        <v>1</v>
      </c>
    </row>
    <row r="3302" spans="1:12" x14ac:dyDescent="0.25">
      <c r="A3302">
        <v>91759</v>
      </c>
      <c r="B3302" s="2">
        <v>81.17756</v>
      </c>
      <c r="C3302" s="3">
        <v>368</v>
      </c>
      <c r="D3302" s="4">
        <v>31080</v>
      </c>
      <c r="E3302" t="s">
        <v>15456</v>
      </c>
      <c r="F3302" s="4" t="s">
        <v>15368</v>
      </c>
      <c r="G3302" s="5">
        <v>287</v>
      </c>
      <c r="H3302" s="6">
        <v>0.50522650000000002</v>
      </c>
      <c r="I3302" s="7">
        <v>77.813000000000002</v>
      </c>
    </row>
    <row r="3303" spans="1:12" x14ac:dyDescent="0.25">
      <c r="A3303">
        <v>66215</v>
      </c>
      <c r="B3303" s="2">
        <v>81.173230000000004</v>
      </c>
      <c r="C3303" s="3">
        <v>25152</v>
      </c>
      <c r="D3303" s="4">
        <v>28140</v>
      </c>
      <c r="E3303" t="s">
        <v>12519</v>
      </c>
      <c r="F3303" s="4" t="s">
        <v>12494</v>
      </c>
      <c r="G3303" s="5">
        <v>17850</v>
      </c>
      <c r="H3303" s="6">
        <v>0.47392299999999998</v>
      </c>
      <c r="I3303" s="7">
        <v>83.215999999999994</v>
      </c>
      <c r="J3303" s="2">
        <v>41.157899999999998</v>
      </c>
      <c r="K3303">
        <v>19</v>
      </c>
      <c r="L3303" s="2">
        <v>57.7</v>
      </c>
    </row>
    <row r="3304" spans="1:12" x14ac:dyDescent="0.25">
      <c r="A3304">
        <v>58620</v>
      </c>
      <c r="B3304" s="2">
        <v>81.168909999999997</v>
      </c>
      <c r="C3304" s="3">
        <v>174</v>
      </c>
      <c r="E3304" t="s">
        <v>11211</v>
      </c>
      <c r="F3304" s="4" t="s">
        <v>11069</v>
      </c>
      <c r="G3304" s="5">
        <v>136</v>
      </c>
      <c r="H3304" s="6">
        <v>0.46715329999999999</v>
      </c>
      <c r="I3304" s="7">
        <v>84.375</v>
      </c>
    </row>
    <row r="3305" spans="1:12" x14ac:dyDescent="0.25">
      <c r="A3305">
        <v>4851</v>
      </c>
      <c r="B3305" s="2">
        <v>81.168880000000001</v>
      </c>
      <c r="C3305" s="3">
        <v>46</v>
      </c>
      <c r="E3305" t="s">
        <v>976</v>
      </c>
      <c r="F3305" s="4" t="s">
        <v>701</v>
      </c>
      <c r="G3305" s="5">
        <v>32</v>
      </c>
      <c r="H3305" s="6">
        <v>0.625</v>
      </c>
      <c r="I3305" s="7">
        <v>57.082999999999998</v>
      </c>
    </row>
    <row r="3306" spans="1:12" x14ac:dyDescent="0.25">
      <c r="A3306">
        <v>3450</v>
      </c>
      <c r="B3306" s="2">
        <v>81.168689999999998</v>
      </c>
      <c r="C3306" s="3">
        <v>911</v>
      </c>
      <c r="D3306" s="4">
        <v>28300</v>
      </c>
      <c r="E3306" t="s">
        <v>482</v>
      </c>
      <c r="F3306" s="4" t="s">
        <v>520</v>
      </c>
      <c r="G3306" s="5">
        <v>732</v>
      </c>
      <c r="H3306" s="6">
        <v>0.52933149999999995</v>
      </c>
      <c r="I3306" s="7">
        <v>73.611000000000004</v>
      </c>
      <c r="J3306" s="2">
        <v>54</v>
      </c>
      <c r="K3306">
        <v>2</v>
      </c>
    </row>
    <row r="3307" spans="1:12" x14ac:dyDescent="0.25">
      <c r="A3307">
        <v>5486</v>
      </c>
      <c r="B3307" s="2">
        <v>81.168229999999994</v>
      </c>
      <c r="C3307" s="3">
        <v>1611</v>
      </c>
      <c r="D3307" s="4">
        <v>15540</v>
      </c>
      <c r="E3307" t="s">
        <v>1116</v>
      </c>
      <c r="F3307" s="4" t="s">
        <v>1030</v>
      </c>
      <c r="G3307" s="5">
        <v>1185</v>
      </c>
      <c r="H3307" s="6">
        <v>0.47301860000000001</v>
      </c>
      <c r="I3307" s="7">
        <v>83.332999999999998</v>
      </c>
      <c r="J3307" s="2">
        <v>44.5</v>
      </c>
      <c r="K3307">
        <v>2</v>
      </c>
    </row>
    <row r="3308" spans="1:12" x14ac:dyDescent="0.25">
      <c r="A3308">
        <v>6065</v>
      </c>
      <c r="B3308" s="2">
        <v>81.167789999999997</v>
      </c>
      <c r="C3308" s="3">
        <v>922</v>
      </c>
      <c r="D3308" s="4">
        <v>45860</v>
      </c>
      <c r="E3308" t="s">
        <v>1212</v>
      </c>
      <c r="F3308" s="4" t="s">
        <v>1198</v>
      </c>
      <c r="G3308" s="5">
        <v>609</v>
      </c>
      <c r="H3308" s="6">
        <v>0.35303780000000001</v>
      </c>
      <c r="I3308" s="7">
        <v>104.063</v>
      </c>
    </row>
    <row r="3309" spans="1:12" x14ac:dyDescent="0.25">
      <c r="A3309">
        <v>2892</v>
      </c>
      <c r="B3309" s="2">
        <v>81.166870000000003</v>
      </c>
      <c r="C3309" s="3">
        <v>4251</v>
      </c>
      <c r="D3309" s="4">
        <v>39300</v>
      </c>
      <c r="E3309" t="s">
        <v>506</v>
      </c>
      <c r="F3309" s="4" t="s">
        <v>466</v>
      </c>
      <c r="G3309" s="5">
        <v>3279</v>
      </c>
      <c r="H3309" s="6">
        <v>0.3924977</v>
      </c>
      <c r="I3309" s="7">
        <v>97.188000000000002</v>
      </c>
      <c r="J3309" s="2">
        <v>46.5</v>
      </c>
      <c r="K3309">
        <v>8</v>
      </c>
    </row>
    <row r="3310" spans="1:12" x14ac:dyDescent="0.25">
      <c r="A3310">
        <v>95126</v>
      </c>
      <c r="B3310" s="2">
        <v>81.160200000000003</v>
      </c>
      <c r="C3310" s="3">
        <v>34618</v>
      </c>
      <c r="D3310" s="4">
        <v>41940</v>
      </c>
      <c r="E3310" t="s">
        <v>12003</v>
      </c>
      <c r="F3310" s="4" t="s">
        <v>15368</v>
      </c>
      <c r="G3310" s="5">
        <v>24583</v>
      </c>
      <c r="H3310" s="6">
        <v>0.46538400000000002</v>
      </c>
      <c r="I3310" s="7">
        <v>84.582999999999998</v>
      </c>
      <c r="J3310" s="2">
        <v>33.971400000000003</v>
      </c>
      <c r="K3310">
        <v>35</v>
      </c>
      <c r="L3310" s="2">
        <v>18.399999999999999</v>
      </c>
    </row>
    <row r="3311" spans="1:12" x14ac:dyDescent="0.25">
      <c r="A3311">
        <v>98126</v>
      </c>
      <c r="B3311" s="2">
        <v>81.150490000000005</v>
      </c>
      <c r="C3311" s="3">
        <v>21648</v>
      </c>
      <c r="D3311" s="4">
        <v>42660</v>
      </c>
      <c r="E3311" t="s">
        <v>16366</v>
      </c>
      <c r="F3311" s="4" t="s">
        <v>16344</v>
      </c>
      <c r="G3311" s="5">
        <v>16006</v>
      </c>
      <c r="H3311" s="6">
        <v>0.4651381</v>
      </c>
      <c r="I3311" s="7">
        <v>84.62</v>
      </c>
      <c r="J3311" s="2">
        <v>38.083300000000001</v>
      </c>
      <c r="K3311">
        <v>24</v>
      </c>
      <c r="L3311" s="2">
        <v>39.9</v>
      </c>
    </row>
    <row r="3312" spans="1:12" x14ac:dyDescent="0.25">
      <c r="A3312">
        <v>33019</v>
      </c>
      <c r="B3312" s="2">
        <v>81.143929999999997</v>
      </c>
      <c r="C3312" s="3">
        <v>14085</v>
      </c>
      <c r="D3312" s="4">
        <v>33100</v>
      </c>
      <c r="E3312" t="s">
        <v>4384</v>
      </c>
      <c r="F3312" s="4" t="s">
        <v>6689</v>
      </c>
      <c r="G3312" s="5">
        <v>11395</v>
      </c>
      <c r="H3312" s="6">
        <v>0.47345330000000002</v>
      </c>
      <c r="I3312" s="7">
        <v>83.18</v>
      </c>
      <c r="J3312" s="2">
        <v>35.714300000000001</v>
      </c>
      <c r="K3312">
        <v>7</v>
      </c>
    </row>
    <row r="3313" spans="1:12" x14ac:dyDescent="0.25">
      <c r="A3313">
        <v>33558</v>
      </c>
      <c r="B3313" s="2">
        <v>81.137910000000005</v>
      </c>
      <c r="C3313" s="3">
        <v>20556</v>
      </c>
      <c r="D3313" s="4">
        <v>45300</v>
      </c>
      <c r="E3313" t="s">
        <v>6907</v>
      </c>
      <c r="F3313" s="4" t="s">
        <v>6689</v>
      </c>
      <c r="G3313" s="5">
        <v>13756</v>
      </c>
      <c r="H3313" s="6">
        <v>0.4193501</v>
      </c>
      <c r="I3313" s="7">
        <v>92.5</v>
      </c>
      <c r="J3313" s="2">
        <v>47</v>
      </c>
      <c r="K3313">
        <v>4</v>
      </c>
    </row>
    <row r="3314" spans="1:12" x14ac:dyDescent="0.25">
      <c r="A3314">
        <v>20645</v>
      </c>
      <c r="B3314" s="2">
        <v>81.134439999999998</v>
      </c>
      <c r="C3314" s="3">
        <v>1116</v>
      </c>
      <c r="D3314" s="4">
        <v>47900</v>
      </c>
      <c r="E3314" t="s">
        <v>4386</v>
      </c>
      <c r="F3314" s="4" t="s">
        <v>4361</v>
      </c>
      <c r="G3314" s="5">
        <v>745</v>
      </c>
      <c r="H3314" s="6">
        <v>0.35167789999999999</v>
      </c>
      <c r="I3314" s="7">
        <v>104.191</v>
      </c>
    </row>
    <row r="3315" spans="1:12" x14ac:dyDescent="0.25">
      <c r="A3315">
        <v>20842</v>
      </c>
      <c r="B3315" s="2">
        <v>81.133930000000007</v>
      </c>
      <c r="C3315" s="3">
        <v>1878</v>
      </c>
      <c r="D3315" s="4">
        <v>47900</v>
      </c>
      <c r="E3315" t="s">
        <v>4443</v>
      </c>
      <c r="F3315" s="4" t="s">
        <v>4361</v>
      </c>
      <c r="G3315" s="5">
        <v>1355</v>
      </c>
      <c r="H3315" s="6">
        <v>0.41697420000000002</v>
      </c>
      <c r="I3315" s="7">
        <v>92.897999999999996</v>
      </c>
      <c r="J3315" s="2">
        <v>29.5</v>
      </c>
      <c r="K3315">
        <v>4</v>
      </c>
    </row>
    <row r="3316" spans="1:12" x14ac:dyDescent="0.25">
      <c r="A3316">
        <v>6498</v>
      </c>
      <c r="B3316" s="2">
        <v>81.132339999999999</v>
      </c>
      <c r="C3316" s="3">
        <v>6952</v>
      </c>
      <c r="D3316" s="4">
        <v>25540</v>
      </c>
      <c r="E3316" t="s">
        <v>760</v>
      </c>
      <c r="F3316" s="4" t="s">
        <v>1198</v>
      </c>
      <c r="G3316" s="5">
        <v>5284</v>
      </c>
      <c r="H3316" s="6">
        <v>0.35402080000000002</v>
      </c>
      <c r="I3316" s="7">
        <v>103.764</v>
      </c>
      <c r="J3316" s="2">
        <v>41</v>
      </c>
      <c r="K3316">
        <v>5</v>
      </c>
    </row>
    <row r="3317" spans="1:12" x14ac:dyDescent="0.25">
      <c r="A3317">
        <v>2669</v>
      </c>
      <c r="B3317" s="2">
        <v>81.131020000000007</v>
      </c>
      <c r="C3317" s="3">
        <v>287</v>
      </c>
      <c r="D3317" s="4">
        <v>12700</v>
      </c>
      <c r="E3317" t="s">
        <v>431</v>
      </c>
      <c r="F3317" s="4" t="s">
        <v>21</v>
      </c>
      <c r="G3317" s="5">
        <v>236</v>
      </c>
      <c r="H3317" s="6">
        <v>0.35169489999999998</v>
      </c>
      <c r="I3317" s="7">
        <v>104.148</v>
      </c>
    </row>
    <row r="3318" spans="1:12" x14ac:dyDescent="0.25">
      <c r="A3318">
        <v>90404</v>
      </c>
      <c r="B3318" s="2">
        <v>81.127080000000007</v>
      </c>
      <c r="C3318" s="3">
        <v>21641</v>
      </c>
      <c r="D3318" s="4">
        <v>31080</v>
      </c>
      <c r="E3318" t="s">
        <v>15387</v>
      </c>
      <c r="F3318" s="4" t="s">
        <v>15368</v>
      </c>
      <c r="G3318" s="5">
        <v>16235</v>
      </c>
      <c r="H3318" s="6">
        <v>0.52140439999999999</v>
      </c>
      <c r="I3318" s="7">
        <v>74.799000000000007</v>
      </c>
      <c r="J3318" s="2">
        <v>34.277799999999999</v>
      </c>
      <c r="K3318">
        <v>18</v>
      </c>
      <c r="L3318" s="2">
        <v>19.5</v>
      </c>
    </row>
    <row r="3319" spans="1:12" x14ac:dyDescent="0.25">
      <c r="A3319">
        <v>19465</v>
      </c>
      <c r="B3319" s="2">
        <v>81.120360000000005</v>
      </c>
      <c r="C3319" s="3">
        <v>17184</v>
      </c>
      <c r="D3319" s="4">
        <v>37980</v>
      </c>
      <c r="E3319" t="s">
        <v>4269</v>
      </c>
      <c r="F3319" s="4" t="s">
        <v>3003</v>
      </c>
      <c r="G3319" s="5">
        <v>11786</v>
      </c>
      <c r="H3319" s="6">
        <v>0.38287939999999998</v>
      </c>
      <c r="I3319" s="7">
        <v>98.727999999999994</v>
      </c>
      <c r="J3319" s="2">
        <v>41.5</v>
      </c>
      <c r="K3319">
        <v>4</v>
      </c>
    </row>
    <row r="3320" spans="1:12" x14ac:dyDescent="0.25">
      <c r="A3320">
        <v>52807</v>
      </c>
      <c r="B3320" s="2">
        <v>81.115229999999997</v>
      </c>
      <c r="C3320" s="3">
        <v>14536</v>
      </c>
      <c r="D3320" s="4">
        <v>19340</v>
      </c>
      <c r="E3320" t="s">
        <v>2706</v>
      </c>
      <c r="F3320" s="4" t="s">
        <v>9593</v>
      </c>
      <c r="G3320" s="5">
        <v>9715</v>
      </c>
      <c r="H3320" s="6">
        <v>0.45121450000000002</v>
      </c>
      <c r="I3320" s="7">
        <v>86.918999999999997</v>
      </c>
      <c r="J3320" s="2">
        <v>34</v>
      </c>
      <c r="K3320">
        <v>4</v>
      </c>
    </row>
    <row r="3321" spans="1:12" x14ac:dyDescent="0.25">
      <c r="A3321">
        <v>61526</v>
      </c>
      <c r="B3321" s="2">
        <v>81.112710000000007</v>
      </c>
      <c r="C3321" s="3">
        <v>1138</v>
      </c>
      <c r="D3321" s="4">
        <v>37900</v>
      </c>
      <c r="E3321" t="s">
        <v>11764</v>
      </c>
      <c r="F3321" s="4" t="s">
        <v>11490</v>
      </c>
      <c r="G3321" s="5">
        <v>750</v>
      </c>
      <c r="H3321" s="6">
        <v>0.3501997</v>
      </c>
      <c r="I3321" s="7">
        <v>104.375</v>
      </c>
    </row>
    <row r="3322" spans="1:12" x14ac:dyDescent="0.25">
      <c r="A3322">
        <v>20904</v>
      </c>
      <c r="B3322" s="2">
        <v>81.103350000000006</v>
      </c>
      <c r="C3322" s="3">
        <v>56395</v>
      </c>
      <c r="D3322" s="4">
        <v>47900</v>
      </c>
      <c r="E3322" t="s">
        <v>4457</v>
      </c>
      <c r="F3322" s="4" t="s">
        <v>4361</v>
      </c>
      <c r="G3322" s="5">
        <v>38381</v>
      </c>
      <c r="H3322" s="6">
        <v>0.46541260000000001</v>
      </c>
      <c r="I3322" s="7">
        <v>84.444000000000003</v>
      </c>
      <c r="J3322" s="2">
        <v>33.121200000000002</v>
      </c>
      <c r="K3322">
        <v>66</v>
      </c>
      <c r="L3322" s="2">
        <v>15.1</v>
      </c>
    </row>
    <row r="3323" spans="1:12" x14ac:dyDescent="0.25">
      <c r="A3323">
        <v>60046</v>
      </c>
      <c r="B3323" s="2">
        <v>81.08878</v>
      </c>
      <c r="C3323" s="3">
        <v>34859</v>
      </c>
      <c r="D3323" s="4">
        <v>16980</v>
      </c>
      <c r="E3323" t="s">
        <v>11503</v>
      </c>
      <c r="F3323" s="4" t="s">
        <v>11490</v>
      </c>
      <c r="G3323" s="5">
        <v>22548</v>
      </c>
      <c r="H3323" s="6">
        <v>0.39897110000000002</v>
      </c>
      <c r="I3323" s="7">
        <v>95.918999999999997</v>
      </c>
      <c r="J3323" s="2">
        <v>44.285699999999999</v>
      </c>
      <c r="K3323">
        <v>14</v>
      </c>
      <c r="L3323" s="2">
        <v>73.7</v>
      </c>
    </row>
    <row r="3324" spans="1:12" x14ac:dyDescent="0.25">
      <c r="A3324">
        <v>20724</v>
      </c>
      <c r="B3324" s="2">
        <v>81.080569999999994</v>
      </c>
      <c r="C3324" s="3">
        <v>17000</v>
      </c>
      <c r="D3324" s="4">
        <v>12580</v>
      </c>
      <c r="E3324" t="s">
        <v>2049</v>
      </c>
      <c r="F3324" s="4" t="s">
        <v>4361</v>
      </c>
      <c r="G3324" s="5">
        <v>11663</v>
      </c>
      <c r="H3324" s="6">
        <v>0.41833150000000002</v>
      </c>
      <c r="I3324" s="7">
        <v>92.569000000000003</v>
      </c>
      <c r="J3324" s="2">
        <v>33.5</v>
      </c>
      <c r="K3324">
        <v>8</v>
      </c>
    </row>
    <row r="3325" spans="1:12" x14ac:dyDescent="0.25">
      <c r="A3325">
        <v>8857</v>
      </c>
      <c r="B3325" s="2">
        <v>81.070880000000002</v>
      </c>
      <c r="C3325" s="3">
        <v>40465</v>
      </c>
      <c r="D3325" s="4">
        <v>35620</v>
      </c>
      <c r="E3325" t="s">
        <v>1771</v>
      </c>
      <c r="F3325" s="4" t="s">
        <v>1341</v>
      </c>
      <c r="G3325" s="5">
        <v>28879</v>
      </c>
      <c r="H3325" s="6">
        <v>0.35232000000000002</v>
      </c>
      <c r="I3325" s="7">
        <v>103.968</v>
      </c>
      <c r="J3325" s="2">
        <v>38.764699999999998</v>
      </c>
      <c r="K3325">
        <v>17</v>
      </c>
      <c r="L3325" s="2">
        <v>43.8</v>
      </c>
    </row>
    <row r="3326" spans="1:12" x14ac:dyDescent="0.25">
      <c r="A3326">
        <v>32606</v>
      </c>
      <c r="B3326" s="2">
        <v>81.060199999999995</v>
      </c>
      <c r="C3326" s="3">
        <v>23860</v>
      </c>
      <c r="D3326" s="4">
        <v>23540</v>
      </c>
      <c r="E3326" t="s">
        <v>2793</v>
      </c>
      <c r="F3326" s="4" t="s">
        <v>6689</v>
      </c>
      <c r="G3326" s="5">
        <v>15720</v>
      </c>
      <c r="H3326" s="6">
        <v>0.52598429999999996</v>
      </c>
      <c r="I3326" s="7">
        <v>73.924000000000007</v>
      </c>
      <c r="J3326" s="2">
        <v>40.136400000000002</v>
      </c>
      <c r="K3326">
        <v>22</v>
      </c>
      <c r="L3326" s="2">
        <v>52.2</v>
      </c>
    </row>
    <row r="3327" spans="1:12" x14ac:dyDescent="0.25">
      <c r="A3327">
        <v>1430</v>
      </c>
      <c r="B3327" s="2">
        <v>81.055440000000004</v>
      </c>
      <c r="C3327" s="3">
        <v>6132</v>
      </c>
      <c r="D3327" s="4">
        <v>49340</v>
      </c>
      <c r="E3327" t="s">
        <v>141</v>
      </c>
      <c r="F3327" s="4" t="s">
        <v>21</v>
      </c>
      <c r="G3327" s="5">
        <v>4196</v>
      </c>
      <c r="H3327" s="6">
        <v>0.35962820000000001</v>
      </c>
      <c r="I3327" s="7">
        <v>102.667</v>
      </c>
      <c r="J3327" s="2">
        <v>51.833300000000001</v>
      </c>
      <c r="K3327">
        <v>6</v>
      </c>
    </row>
    <row r="3328" spans="1:12" x14ac:dyDescent="0.25">
      <c r="A3328">
        <v>60021</v>
      </c>
      <c r="B3328" s="2">
        <v>81.053529999999995</v>
      </c>
      <c r="C3328" s="3">
        <v>5723</v>
      </c>
      <c r="D3328" s="4">
        <v>16980</v>
      </c>
      <c r="E3328" t="s">
        <v>11495</v>
      </c>
      <c r="F3328" s="4" t="s">
        <v>11490</v>
      </c>
      <c r="G3328" s="5">
        <v>3759</v>
      </c>
      <c r="H3328" s="6">
        <v>0.38404260000000001</v>
      </c>
      <c r="I3328" s="7">
        <v>98.372</v>
      </c>
      <c r="J3328" s="2">
        <v>48.25</v>
      </c>
      <c r="K3328">
        <v>8</v>
      </c>
    </row>
    <row r="3329" spans="1:12" x14ac:dyDescent="0.25">
      <c r="A3329">
        <v>37201</v>
      </c>
      <c r="B3329" s="2">
        <v>81.052269999999993</v>
      </c>
      <c r="C3329" s="3">
        <v>1896</v>
      </c>
      <c r="D3329" s="4">
        <v>34980</v>
      </c>
      <c r="E3329" t="s">
        <v>5777</v>
      </c>
      <c r="F3329" s="4" t="s">
        <v>7348</v>
      </c>
      <c r="G3329" s="5">
        <v>1506</v>
      </c>
      <c r="H3329" s="6">
        <v>0.4156707</v>
      </c>
      <c r="I3329" s="7">
        <v>92.906000000000006</v>
      </c>
      <c r="J3329" s="2">
        <v>37.75</v>
      </c>
      <c r="K3329">
        <v>4</v>
      </c>
    </row>
    <row r="3330" spans="1:12" x14ac:dyDescent="0.25">
      <c r="A3330">
        <v>2646</v>
      </c>
      <c r="B3330" s="2">
        <v>81.051559999999995</v>
      </c>
      <c r="C3330" s="3">
        <v>1781</v>
      </c>
      <c r="D3330" s="4">
        <v>12700</v>
      </c>
      <c r="E3330" t="s">
        <v>415</v>
      </c>
      <c r="F3330" s="4" t="s">
        <v>21</v>
      </c>
      <c r="G3330" s="5">
        <v>1457</v>
      </c>
      <c r="H3330" s="6">
        <v>0.53703699999999999</v>
      </c>
      <c r="I3330" s="7">
        <v>71.923000000000002</v>
      </c>
      <c r="J3330" s="2">
        <v>40.5</v>
      </c>
      <c r="K3330">
        <v>2</v>
      </c>
    </row>
    <row r="3331" spans="1:12" x14ac:dyDescent="0.25">
      <c r="A3331">
        <v>76052</v>
      </c>
      <c r="B3331" s="2">
        <v>81.048550000000006</v>
      </c>
      <c r="C3331" s="3">
        <v>17687</v>
      </c>
      <c r="D3331" s="4">
        <v>19100</v>
      </c>
      <c r="E3331" t="s">
        <v>13895</v>
      </c>
      <c r="F3331" s="4" t="s">
        <v>13752</v>
      </c>
      <c r="G3331" s="5">
        <v>11140</v>
      </c>
      <c r="H3331" s="6">
        <v>0.3462885</v>
      </c>
      <c r="I3331" s="7">
        <v>104.86199999999999</v>
      </c>
      <c r="J3331" s="2">
        <v>49</v>
      </c>
      <c r="K3331">
        <v>1</v>
      </c>
    </row>
    <row r="3332" spans="1:12" x14ac:dyDescent="0.25">
      <c r="A3332">
        <v>95050</v>
      </c>
      <c r="B3332" s="2">
        <v>81.039869999999993</v>
      </c>
      <c r="C3332" s="3">
        <v>37714</v>
      </c>
      <c r="D3332" s="4">
        <v>41940</v>
      </c>
      <c r="E3332" t="s">
        <v>14952</v>
      </c>
      <c r="F3332" s="4" t="s">
        <v>15368</v>
      </c>
      <c r="G3332" s="5">
        <v>25115</v>
      </c>
      <c r="H3332" s="6">
        <v>0.43824649999999998</v>
      </c>
      <c r="I3332" s="7">
        <v>88.941999999999993</v>
      </c>
      <c r="J3332" s="2">
        <v>35.923099999999998</v>
      </c>
      <c r="K3332">
        <v>39</v>
      </c>
      <c r="L3332" s="2">
        <v>27.9</v>
      </c>
    </row>
    <row r="3333" spans="1:12" x14ac:dyDescent="0.25">
      <c r="A3333">
        <v>94609</v>
      </c>
      <c r="B3333" s="2">
        <v>81.029730000000001</v>
      </c>
      <c r="C3333" s="3">
        <v>22059</v>
      </c>
      <c r="D3333" s="4">
        <v>41860</v>
      </c>
      <c r="E3333" t="s">
        <v>493</v>
      </c>
      <c r="F3333" s="4" t="s">
        <v>15368</v>
      </c>
      <c r="G3333" s="5">
        <v>17222</v>
      </c>
      <c r="H3333" s="6">
        <v>0.50339659999999997</v>
      </c>
      <c r="I3333" s="7">
        <v>77.676000000000002</v>
      </c>
      <c r="J3333" s="2">
        <v>32.173900000000003</v>
      </c>
      <c r="K3333">
        <v>69</v>
      </c>
      <c r="L3333" s="2">
        <v>11.6</v>
      </c>
    </row>
    <row r="3334" spans="1:12" x14ac:dyDescent="0.25">
      <c r="A3334">
        <v>2766</v>
      </c>
      <c r="B3334" s="2">
        <v>81.022729999999996</v>
      </c>
      <c r="C3334" s="3">
        <v>19280</v>
      </c>
      <c r="D3334" s="4">
        <v>39300</v>
      </c>
      <c r="E3334" t="s">
        <v>455</v>
      </c>
      <c r="F3334" s="4" t="s">
        <v>21</v>
      </c>
      <c r="G3334" s="5">
        <v>12069</v>
      </c>
      <c r="H3334" s="6">
        <v>0.3500414</v>
      </c>
      <c r="I3334" s="7">
        <v>104.176</v>
      </c>
      <c r="J3334" s="2">
        <v>40.571399999999997</v>
      </c>
      <c r="K3334">
        <v>7</v>
      </c>
    </row>
    <row r="3335" spans="1:12" x14ac:dyDescent="0.25">
      <c r="A3335">
        <v>12009</v>
      </c>
      <c r="B3335" s="2">
        <v>81.018600000000006</v>
      </c>
      <c r="C3335" s="3">
        <v>7263</v>
      </c>
      <c r="D3335" s="4">
        <v>10580</v>
      </c>
      <c r="E3335" t="s">
        <v>2075</v>
      </c>
      <c r="F3335" s="4" t="s">
        <v>1280</v>
      </c>
      <c r="G3335" s="5">
        <v>5157</v>
      </c>
      <c r="H3335" s="6">
        <v>0.36002329999999999</v>
      </c>
      <c r="I3335" s="7">
        <v>102.44799999999999</v>
      </c>
      <c r="J3335" s="2">
        <v>34.555599999999998</v>
      </c>
      <c r="K3335">
        <v>9</v>
      </c>
    </row>
    <row r="3336" spans="1:12" x14ac:dyDescent="0.25">
      <c r="A3336">
        <v>7080</v>
      </c>
      <c r="B3336" s="2">
        <v>81.013279999999995</v>
      </c>
      <c r="C3336" s="3">
        <v>23686</v>
      </c>
      <c r="D3336" s="4">
        <v>35620</v>
      </c>
      <c r="E3336" t="s">
        <v>1395</v>
      </c>
      <c r="F3336" s="4" t="s">
        <v>1341</v>
      </c>
      <c r="G3336" s="5">
        <v>17083</v>
      </c>
      <c r="H3336" s="6">
        <v>0.3744073</v>
      </c>
      <c r="I3336" s="7">
        <v>99.930999999999997</v>
      </c>
      <c r="J3336" s="2">
        <v>43.571399999999997</v>
      </c>
      <c r="K3336">
        <v>7</v>
      </c>
    </row>
    <row r="3337" spans="1:12" x14ac:dyDescent="0.25">
      <c r="A3337">
        <v>22846</v>
      </c>
      <c r="B3337" s="2">
        <v>81.008880000000005</v>
      </c>
      <c r="C3337" s="3">
        <v>2078</v>
      </c>
      <c r="D3337" s="4">
        <v>25500</v>
      </c>
      <c r="E3337" t="s">
        <v>4744</v>
      </c>
      <c r="F3337" s="4" t="s">
        <v>4335</v>
      </c>
      <c r="G3337" s="5">
        <v>1307</v>
      </c>
      <c r="H3337" s="6">
        <v>0.47324159999999998</v>
      </c>
      <c r="I3337" s="7">
        <v>82.85</v>
      </c>
      <c r="J3337" s="2">
        <v>39</v>
      </c>
      <c r="K3337">
        <v>1</v>
      </c>
    </row>
    <row r="3338" spans="1:12" x14ac:dyDescent="0.25">
      <c r="A3338">
        <v>20692</v>
      </c>
      <c r="B3338" s="2">
        <v>81.008269999999996</v>
      </c>
      <c r="C3338" s="3">
        <v>1675</v>
      </c>
      <c r="D3338" s="4">
        <v>15680</v>
      </c>
      <c r="E3338" t="s">
        <v>4404</v>
      </c>
      <c r="F3338" s="4" t="s">
        <v>4361</v>
      </c>
      <c r="G3338" s="5">
        <v>1240</v>
      </c>
      <c r="H3338" s="6">
        <v>0.25725809999999999</v>
      </c>
      <c r="I3338" s="7">
        <v>120.163</v>
      </c>
      <c r="J3338" s="2">
        <v>43</v>
      </c>
      <c r="K3338">
        <v>1</v>
      </c>
    </row>
    <row r="3339" spans="1:12" x14ac:dyDescent="0.25">
      <c r="A3339">
        <v>5251</v>
      </c>
      <c r="B3339" s="2">
        <v>81.007710000000003</v>
      </c>
      <c r="C3339" s="3">
        <v>1394</v>
      </c>
      <c r="D3339" s="4">
        <v>13540</v>
      </c>
      <c r="E3339" t="s">
        <v>1066</v>
      </c>
      <c r="F3339" s="4" t="s">
        <v>1030</v>
      </c>
      <c r="G3339" s="5">
        <v>1087</v>
      </c>
      <c r="H3339" s="6">
        <v>0.50229990000000002</v>
      </c>
      <c r="I3339" s="7">
        <v>77.813000000000002</v>
      </c>
      <c r="J3339" s="2">
        <v>25</v>
      </c>
      <c r="K3339">
        <v>2</v>
      </c>
    </row>
    <row r="3340" spans="1:12" x14ac:dyDescent="0.25">
      <c r="A3340">
        <v>53527</v>
      </c>
      <c r="B3340" s="2">
        <v>81.005740000000003</v>
      </c>
      <c r="C3340" s="3">
        <v>10878</v>
      </c>
      <c r="D3340" s="4">
        <v>31540</v>
      </c>
      <c r="E3340" t="s">
        <v>7542</v>
      </c>
      <c r="F3340" s="4" t="s">
        <v>10031</v>
      </c>
      <c r="G3340" s="5">
        <v>7177</v>
      </c>
      <c r="H3340" s="6">
        <v>0.3825578</v>
      </c>
      <c r="I3340" s="7">
        <v>98.5</v>
      </c>
      <c r="J3340" s="2">
        <v>44.454500000000003</v>
      </c>
      <c r="K3340">
        <v>11</v>
      </c>
      <c r="L3340" s="2">
        <v>74.3</v>
      </c>
    </row>
    <row r="3341" spans="1:12" x14ac:dyDescent="0.25">
      <c r="A3341">
        <v>6751</v>
      </c>
      <c r="B3341" s="2">
        <v>81.003420000000006</v>
      </c>
      <c r="C3341" s="3">
        <v>3507</v>
      </c>
      <c r="D3341" s="4">
        <v>45860</v>
      </c>
      <c r="E3341" t="s">
        <v>607</v>
      </c>
      <c r="F3341" s="4" t="s">
        <v>1198</v>
      </c>
      <c r="G3341" s="5">
        <v>2492</v>
      </c>
      <c r="H3341" s="6">
        <v>0.37439810000000001</v>
      </c>
      <c r="I3341" s="7">
        <v>99.909000000000006</v>
      </c>
      <c r="J3341" s="2">
        <v>56.333300000000001</v>
      </c>
      <c r="K3341">
        <v>3</v>
      </c>
    </row>
    <row r="3342" spans="1:12" x14ac:dyDescent="0.25">
      <c r="A3342">
        <v>55906</v>
      </c>
      <c r="B3342" s="2">
        <v>80.999690000000001</v>
      </c>
      <c r="C3342" s="3">
        <v>18353</v>
      </c>
      <c r="D3342" s="4">
        <v>40340</v>
      </c>
      <c r="E3342" t="s">
        <v>458</v>
      </c>
      <c r="F3342" s="4" t="s">
        <v>10428</v>
      </c>
      <c r="G3342" s="5">
        <v>13107</v>
      </c>
      <c r="H3342" s="6">
        <v>0.43175400000000003</v>
      </c>
      <c r="I3342" s="7">
        <v>89.992000000000004</v>
      </c>
      <c r="J3342" s="2">
        <v>41.5</v>
      </c>
      <c r="K3342">
        <v>16</v>
      </c>
      <c r="L3342" s="2">
        <v>59.3</v>
      </c>
    </row>
    <row r="3343" spans="1:12" x14ac:dyDescent="0.25">
      <c r="A3343">
        <v>37014</v>
      </c>
      <c r="B3343" s="2">
        <v>80.996139999999997</v>
      </c>
      <c r="C3343" s="3">
        <v>2410</v>
      </c>
      <c r="D3343" s="4">
        <v>34980</v>
      </c>
      <c r="E3343" t="s">
        <v>4749</v>
      </c>
      <c r="F3343" s="4" t="s">
        <v>7348</v>
      </c>
      <c r="G3343" s="5">
        <v>1659</v>
      </c>
      <c r="H3343" s="6">
        <v>0.36407469999999997</v>
      </c>
      <c r="I3343" s="7">
        <v>101.68</v>
      </c>
      <c r="J3343" s="2">
        <v>72</v>
      </c>
      <c r="K3343">
        <v>1</v>
      </c>
    </row>
    <row r="3344" spans="1:12" x14ac:dyDescent="0.25">
      <c r="A3344">
        <v>94501</v>
      </c>
      <c r="B3344" s="2">
        <v>80.984920000000002</v>
      </c>
      <c r="C3344" s="3">
        <v>62570</v>
      </c>
      <c r="D3344" s="4">
        <v>41860</v>
      </c>
      <c r="E3344" t="s">
        <v>15763</v>
      </c>
      <c r="F3344" s="4" t="s">
        <v>15368</v>
      </c>
      <c r="G3344" s="5">
        <v>45304</v>
      </c>
      <c r="H3344" s="6">
        <v>0.46302749999999998</v>
      </c>
      <c r="I3344" s="7">
        <v>84.558000000000007</v>
      </c>
      <c r="J3344" s="2">
        <v>34.441200000000002</v>
      </c>
      <c r="K3344">
        <v>102</v>
      </c>
      <c r="L3344" s="2">
        <v>20.5</v>
      </c>
    </row>
    <row r="3345" spans="1:12" x14ac:dyDescent="0.25">
      <c r="A3345">
        <v>18411</v>
      </c>
      <c r="B3345" s="2">
        <v>80.970380000000006</v>
      </c>
      <c r="C3345" s="3">
        <v>21945</v>
      </c>
      <c r="D3345" s="4">
        <v>42540</v>
      </c>
      <c r="E3345" t="s">
        <v>4049</v>
      </c>
      <c r="F3345" s="4" t="s">
        <v>3003</v>
      </c>
      <c r="G3345" s="5">
        <v>15437</v>
      </c>
      <c r="H3345" s="6">
        <v>0.45938590000000001</v>
      </c>
      <c r="I3345" s="7">
        <v>85.183999999999997</v>
      </c>
      <c r="J3345" s="2">
        <v>41.2941</v>
      </c>
      <c r="K3345">
        <v>17</v>
      </c>
      <c r="L3345" s="2">
        <v>58.2</v>
      </c>
    </row>
    <row r="3346" spans="1:12" x14ac:dyDescent="0.25">
      <c r="A3346">
        <v>11801</v>
      </c>
      <c r="B3346" s="2">
        <v>80.959819999999993</v>
      </c>
      <c r="C3346" s="3">
        <v>39805</v>
      </c>
      <c r="D3346" s="4">
        <v>35620</v>
      </c>
      <c r="E3346" t="s">
        <v>2035</v>
      </c>
      <c r="F3346" s="4" t="s">
        <v>1280</v>
      </c>
      <c r="G3346" s="5">
        <v>28712</v>
      </c>
      <c r="H3346" s="6">
        <v>0.34301540000000003</v>
      </c>
      <c r="I3346" s="7">
        <v>105.288</v>
      </c>
      <c r="J3346" s="2">
        <v>36.066699999999997</v>
      </c>
      <c r="K3346">
        <v>15</v>
      </c>
      <c r="L3346" s="2">
        <v>28.5</v>
      </c>
    </row>
    <row r="3347" spans="1:12" x14ac:dyDescent="0.25">
      <c r="A3347">
        <v>97086</v>
      </c>
      <c r="B3347" s="2">
        <v>80.948580000000007</v>
      </c>
      <c r="C3347" s="3">
        <v>27465</v>
      </c>
      <c r="D3347" s="4">
        <v>38900</v>
      </c>
      <c r="E3347" t="s">
        <v>16202</v>
      </c>
      <c r="F3347" s="4" t="s">
        <v>16170</v>
      </c>
      <c r="G3347" s="5">
        <v>18222</v>
      </c>
      <c r="H3347" s="6">
        <v>0.39298650000000002</v>
      </c>
      <c r="I3347" s="7">
        <v>96.65</v>
      </c>
      <c r="J3347" s="2">
        <v>44.052599999999998</v>
      </c>
      <c r="K3347">
        <v>19</v>
      </c>
      <c r="L3347" s="2">
        <v>72.400000000000006</v>
      </c>
    </row>
    <row r="3348" spans="1:12" x14ac:dyDescent="0.25">
      <c r="A3348">
        <v>32903</v>
      </c>
      <c r="B3348" s="2">
        <v>80.941839999999999</v>
      </c>
      <c r="C3348" s="3">
        <v>13152</v>
      </c>
      <c r="D3348" s="4">
        <v>37340</v>
      </c>
      <c r="E3348" t="s">
        <v>6846</v>
      </c>
      <c r="F3348" s="4" t="s">
        <v>6689</v>
      </c>
      <c r="G3348" s="5">
        <v>9958</v>
      </c>
      <c r="H3348" s="6">
        <v>0.46932420000000002</v>
      </c>
      <c r="I3348" s="7">
        <v>83.438000000000002</v>
      </c>
      <c r="J3348" s="2">
        <v>43.285699999999999</v>
      </c>
      <c r="K3348">
        <v>7</v>
      </c>
    </row>
    <row r="3349" spans="1:12" x14ac:dyDescent="0.25">
      <c r="A3349">
        <v>46062</v>
      </c>
      <c r="B3349" s="2">
        <v>80.934529999999995</v>
      </c>
      <c r="C3349" s="3">
        <v>31955</v>
      </c>
      <c r="D3349" s="4">
        <v>26900</v>
      </c>
      <c r="E3349" t="s">
        <v>8811</v>
      </c>
      <c r="F3349" s="4" t="s">
        <v>8800</v>
      </c>
      <c r="G3349" s="5">
        <v>20559</v>
      </c>
      <c r="H3349" s="6">
        <v>0.41575879999999998</v>
      </c>
      <c r="I3349" s="7">
        <v>92.677000000000007</v>
      </c>
      <c r="J3349" s="2">
        <v>50.2</v>
      </c>
      <c r="K3349">
        <v>5</v>
      </c>
    </row>
    <row r="3350" spans="1:12" x14ac:dyDescent="0.25">
      <c r="A3350">
        <v>7095</v>
      </c>
      <c r="B3350" s="2">
        <v>80.926150000000007</v>
      </c>
      <c r="C3350" s="3">
        <v>20687</v>
      </c>
      <c r="D3350" s="4">
        <v>35620</v>
      </c>
      <c r="E3350" t="s">
        <v>1310</v>
      </c>
      <c r="F3350" s="4" t="s">
        <v>1341</v>
      </c>
      <c r="G3350" s="5">
        <v>14458</v>
      </c>
      <c r="H3350" s="6">
        <v>0.40524280000000001</v>
      </c>
      <c r="I3350" s="7">
        <v>94.471000000000004</v>
      </c>
      <c r="J3350" s="2">
        <v>31.2</v>
      </c>
      <c r="K3350">
        <v>5</v>
      </c>
    </row>
    <row r="3351" spans="1:12" x14ac:dyDescent="0.25">
      <c r="A3351">
        <v>88318</v>
      </c>
      <c r="B3351" s="2">
        <v>80.922619999999995</v>
      </c>
      <c r="C3351" s="3">
        <v>296</v>
      </c>
      <c r="E3351" t="s">
        <v>1909</v>
      </c>
      <c r="F3351" s="4" t="s">
        <v>15124</v>
      </c>
      <c r="G3351" s="5">
        <v>266</v>
      </c>
      <c r="H3351" s="6">
        <v>0.41729319999999998</v>
      </c>
      <c r="I3351" s="7">
        <v>92.385999999999996</v>
      </c>
    </row>
    <row r="3352" spans="1:12" x14ac:dyDescent="0.25">
      <c r="A3352">
        <v>19709</v>
      </c>
      <c r="B3352" s="2">
        <v>80.916939999999997</v>
      </c>
      <c r="C3352" s="3">
        <v>37826</v>
      </c>
      <c r="D3352" s="4">
        <v>37980</v>
      </c>
      <c r="E3352" t="s">
        <v>490</v>
      </c>
      <c r="F3352" s="4" t="s">
        <v>4311</v>
      </c>
      <c r="G3352" s="5">
        <v>23496</v>
      </c>
      <c r="H3352" s="6">
        <v>0.33868150000000002</v>
      </c>
      <c r="I3352" s="7">
        <v>105.96899999999999</v>
      </c>
      <c r="J3352" s="2">
        <v>39.222200000000001</v>
      </c>
      <c r="K3352">
        <v>9</v>
      </c>
    </row>
    <row r="3353" spans="1:12" x14ac:dyDescent="0.25">
      <c r="A3353">
        <v>10009</v>
      </c>
      <c r="B3353" s="2">
        <v>80.900019999999998</v>
      </c>
      <c r="C3353" s="3">
        <v>61805</v>
      </c>
      <c r="D3353" s="4">
        <v>35620</v>
      </c>
      <c r="E3353" t="s">
        <v>1789</v>
      </c>
      <c r="F3353" s="4" t="s">
        <v>1280</v>
      </c>
      <c r="G3353" s="5">
        <v>47212</v>
      </c>
      <c r="H3353" s="6">
        <v>0.59150219999999998</v>
      </c>
      <c r="I3353" s="7">
        <v>62.253</v>
      </c>
      <c r="J3353" s="2">
        <v>28</v>
      </c>
      <c r="K3353">
        <v>78</v>
      </c>
      <c r="L3353" s="2">
        <v>2.8</v>
      </c>
    </row>
    <row r="3354" spans="1:12" x14ac:dyDescent="0.25">
      <c r="A3354">
        <v>14052</v>
      </c>
      <c r="B3354" s="2">
        <v>80.885909999999996</v>
      </c>
      <c r="C3354" s="3">
        <v>17072</v>
      </c>
      <c r="D3354" s="4">
        <v>15380</v>
      </c>
      <c r="E3354" t="s">
        <v>2784</v>
      </c>
      <c r="F3354" s="4" t="s">
        <v>1280</v>
      </c>
      <c r="G3354" s="5">
        <v>11743</v>
      </c>
      <c r="H3354" s="6">
        <v>0.43438640000000001</v>
      </c>
      <c r="I3354" s="7">
        <v>89.403000000000006</v>
      </c>
      <c r="J3354" s="2">
        <v>35.789499999999997</v>
      </c>
      <c r="K3354">
        <v>19</v>
      </c>
      <c r="L3354" s="2">
        <v>27.2</v>
      </c>
    </row>
    <row r="3355" spans="1:12" x14ac:dyDescent="0.25">
      <c r="A3355">
        <v>12056</v>
      </c>
      <c r="B3355" s="2">
        <v>80.882679999999993</v>
      </c>
      <c r="C3355" s="3">
        <v>2319</v>
      </c>
      <c r="D3355" s="4">
        <v>10580</v>
      </c>
      <c r="E3355" t="s">
        <v>2100</v>
      </c>
      <c r="F3355" s="4" t="s">
        <v>1280</v>
      </c>
      <c r="G3355" s="5">
        <v>1759</v>
      </c>
      <c r="H3355" s="6">
        <v>0.3715909</v>
      </c>
      <c r="I3355" s="7">
        <v>100.25</v>
      </c>
      <c r="J3355" s="2">
        <v>35.333300000000001</v>
      </c>
      <c r="K3355">
        <v>3</v>
      </c>
    </row>
    <row r="3356" spans="1:12" x14ac:dyDescent="0.25">
      <c r="A3356">
        <v>33133</v>
      </c>
      <c r="B3356" s="2">
        <v>80.876429999999999</v>
      </c>
      <c r="C3356" s="3">
        <v>33929</v>
      </c>
      <c r="D3356" s="4">
        <v>33100</v>
      </c>
      <c r="E3356" t="s">
        <v>5277</v>
      </c>
      <c r="F3356" s="4" t="s">
        <v>6689</v>
      </c>
      <c r="G3356" s="5">
        <v>24337</v>
      </c>
      <c r="H3356" s="6">
        <v>0.49272739999999998</v>
      </c>
      <c r="I3356" s="7">
        <v>79.313999999999993</v>
      </c>
      <c r="J3356" s="2">
        <v>38.880000000000003</v>
      </c>
      <c r="K3356">
        <v>25</v>
      </c>
      <c r="L3356" s="2">
        <v>44.3</v>
      </c>
    </row>
    <row r="3357" spans="1:12" x14ac:dyDescent="0.25">
      <c r="A3357">
        <v>33432</v>
      </c>
      <c r="B3357" s="2">
        <v>80.866969999999995</v>
      </c>
      <c r="C3357" s="3">
        <v>19924</v>
      </c>
      <c r="D3357" s="4">
        <v>33100</v>
      </c>
      <c r="E3357" t="s">
        <v>6883</v>
      </c>
      <c r="F3357" s="4" t="s">
        <v>6689</v>
      </c>
      <c r="G3357" s="5">
        <v>15208</v>
      </c>
      <c r="H3357" s="6">
        <v>0.47531069999999997</v>
      </c>
      <c r="I3357" s="7">
        <v>82.322999999999993</v>
      </c>
      <c r="J3357" s="2">
        <v>25.6</v>
      </c>
      <c r="K3357">
        <v>10</v>
      </c>
      <c r="L3357" s="2">
        <v>1.1000000000000001</v>
      </c>
    </row>
    <row r="3358" spans="1:12" x14ac:dyDescent="0.25">
      <c r="A3358">
        <v>2135</v>
      </c>
      <c r="B3358" s="2">
        <v>80.857249999999993</v>
      </c>
      <c r="C3358" s="3">
        <v>36486</v>
      </c>
      <c r="D3358" s="4">
        <v>14460</v>
      </c>
      <c r="E3358" t="s">
        <v>318</v>
      </c>
      <c r="F3358" s="4" t="s">
        <v>21</v>
      </c>
      <c r="G3358" s="5">
        <v>25389</v>
      </c>
      <c r="H3358" s="6">
        <v>0.6004332</v>
      </c>
      <c r="I3358" s="7">
        <v>60.68</v>
      </c>
      <c r="J3358" s="2">
        <v>36.7059</v>
      </c>
      <c r="K3358">
        <v>51</v>
      </c>
      <c r="L3358" s="2">
        <v>31.9</v>
      </c>
    </row>
    <row r="3359" spans="1:12" x14ac:dyDescent="0.25">
      <c r="A3359">
        <v>94061</v>
      </c>
      <c r="B3359" s="2">
        <v>80.844989999999996</v>
      </c>
      <c r="C3359" s="3">
        <v>37666</v>
      </c>
      <c r="D3359" s="4">
        <v>41860</v>
      </c>
      <c r="E3359" t="s">
        <v>15758</v>
      </c>
      <c r="F3359" s="4" t="s">
        <v>15368</v>
      </c>
      <c r="G3359" s="5">
        <v>25844</v>
      </c>
      <c r="H3359" s="6">
        <v>0.38374930000000002</v>
      </c>
      <c r="I3359" s="7">
        <v>98.111999999999995</v>
      </c>
      <c r="J3359" s="2">
        <v>32.593800000000002</v>
      </c>
      <c r="K3359">
        <v>32</v>
      </c>
      <c r="L3359" s="2">
        <v>13.4</v>
      </c>
    </row>
    <row r="3360" spans="1:12" x14ac:dyDescent="0.25">
      <c r="A3360">
        <v>20744</v>
      </c>
      <c r="B3360" s="2">
        <v>80.82996</v>
      </c>
      <c r="C3360" s="3">
        <v>51459</v>
      </c>
      <c r="D3360" s="4">
        <v>47900</v>
      </c>
      <c r="E3360" t="s">
        <v>4198</v>
      </c>
      <c r="F3360" s="4" t="s">
        <v>4361</v>
      </c>
      <c r="G3360" s="5">
        <v>36980</v>
      </c>
      <c r="H3360" s="6">
        <v>0.33809250000000002</v>
      </c>
      <c r="I3360" s="7">
        <v>105.999</v>
      </c>
      <c r="J3360" s="2">
        <v>33.25</v>
      </c>
      <c r="K3360">
        <v>12</v>
      </c>
      <c r="L3360" s="2">
        <v>15.5</v>
      </c>
    </row>
    <row r="3361" spans="1:12" x14ac:dyDescent="0.25">
      <c r="A3361">
        <v>6281</v>
      </c>
      <c r="B3361" s="2">
        <v>80.819990000000004</v>
      </c>
      <c r="C3361" s="3">
        <v>6598</v>
      </c>
      <c r="D3361" s="4">
        <v>49340</v>
      </c>
      <c r="E3361" t="s">
        <v>585</v>
      </c>
      <c r="F3361" s="4" t="s">
        <v>1198</v>
      </c>
      <c r="G3361" s="5">
        <v>4675</v>
      </c>
      <c r="H3361" s="6">
        <v>0.3927273</v>
      </c>
      <c r="I3361" s="7">
        <v>96.528000000000006</v>
      </c>
      <c r="J3361" s="2">
        <v>44.555599999999998</v>
      </c>
      <c r="K3361">
        <v>9</v>
      </c>
    </row>
    <row r="3362" spans="1:12" x14ac:dyDescent="0.25">
      <c r="A3362">
        <v>20886</v>
      </c>
      <c r="B3362" s="2">
        <v>80.813450000000003</v>
      </c>
      <c r="C3362" s="3">
        <v>34337</v>
      </c>
      <c r="D3362" s="4">
        <v>47900</v>
      </c>
      <c r="E3362" t="s">
        <v>4454</v>
      </c>
      <c r="F3362" s="4" t="s">
        <v>4361</v>
      </c>
      <c r="G3362" s="5">
        <v>22646</v>
      </c>
      <c r="H3362" s="6">
        <v>0.44765310000000003</v>
      </c>
      <c r="I3362" s="7">
        <v>87.018000000000001</v>
      </c>
      <c r="J3362" s="2">
        <v>39.7742</v>
      </c>
      <c r="K3362">
        <v>31</v>
      </c>
      <c r="L3362" s="2">
        <v>49.5</v>
      </c>
    </row>
    <row r="3363" spans="1:12" x14ac:dyDescent="0.25">
      <c r="A3363">
        <v>23235</v>
      </c>
      <c r="B3363" s="2">
        <v>80.802750000000003</v>
      </c>
      <c r="C3363" s="3">
        <v>30534</v>
      </c>
      <c r="D3363" s="4">
        <v>40060</v>
      </c>
      <c r="E3363" t="s">
        <v>99</v>
      </c>
      <c r="F3363" s="4" t="s">
        <v>4335</v>
      </c>
      <c r="G3363" s="5">
        <v>22033</v>
      </c>
      <c r="H3363" s="6">
        <v>0.47120230000000002</v>
      </c>
      <c r="I3363" s="7">
        <v>82.930999999999997</v>
      </c>
      <c r="J3363" s="2">
        <v>40.875</v>
      </c>
      <c r="K3363">
        <v>32</v>
      </c>
      <c r="L3363" s="2">
        <v>55.9</v>
      </c>
    </row>
    <row r="3364" spans="1:12" x14ac:dyDescent="0.25">
      <c r="A3364">
        <v>80104</v>
      </c>
      <c r="B3364" s="2">
        <v>80.793080000000003</v>
      </c>
      <c r="C3364" s="3">
        <v>28558</v>
      </c>
      <c r="D3364" s="4">
        <v>19740</v>
      </c>
      <c r="E3364" t="s">
        <v>14483</v>
      </c>
      <c r="F3364" s="4" t="s">
        <v>14477</v>
      </c>
      <c r="G3364" s="5">
        <v>18402</v>
      </c>
      <c r="H3364" s="6">
        <v>0.42125859999999998</v>
      </c>
      <c r="I3364" s="7">
        <v>91.548000000000002</v>
      </c>
      <c r="J3364" s="2">
        <v>47.181800000000003</v>
      </c>
      <c r="K3364">
        <v>11</v>
      </c>
      <c r="L3364" s="2">
        <v>85.3</v>
      </c>
    </row>
    <row r="3365" spans="1:12" x14ac:dyDescent="0.25">
      <c r="A3365">
        <v>21136</v>
      </c>
      <c r="B3365" s="2">
        <v>80.783320000000003</v>
      </c>
      <c r="C3365" s="3">
        <v>33512</v>
      </c>
      <c r="D3365" s="4">
        <v>12580</v>
      </c>
      <c r="E3365" t="s">
        <v>4500</v>
      </c>
      <c r="F3365" s="4" t="s">
        <v>4361</v>
      </c>
      <c r="G3365" s="5">
        <v>22393</v>
      </c>
      <c r="H3365" s="6">
        <v>0.43690269999999998</v>
      </c>
      <c r="I3365" s="7">
        <v>88.814999999999998</v>
      </c>
      <c r="J3365" s="2">
        <v>38</v>
      </c>
      <c r="K3365">
        <v>17</v>
      </c>
      <c r="L3365" s="2">
        <v>39.1</v>
      </c>
    </row>
    <row r="3366" spans="1:12" x14ac:dyDescent="0.25">
      <c r="A3366">
        <v>38119</v>
      </c>
      <c r="B3366" s="2">
        <v>80.774190000000004</v>
      </c>
      <c r="C3366" s="3">
        <v>22146</v>
      </c>
      <c r="D3366" s="4">
        <v>32820</v>
      </c>
      <c r="E3366" t="s">
        <v>2512</v>
      </c>
      <c r="F3366" s="4" t="s">
        <v>7348</v>
      </c>
      <c r="G3366" s="5">
        <v>15758</v>
      </c>
      <c r="H3366" s="6">
        <v>0.48121589999999997</v>
      </c>
      <c r="I3366" s="7">
        <v>81.149000000000001</v>
      </c>
      <c r="J3366" s="2">
        <v>32.083300000000001</v>
      </c>
      <c r="K3366">
        <v>12</v>
      </c>
      <c r="L3366" s="2">
        <v>11.4</v>
      </c>
    </row>
    <row r="3367" spans="1:12" x14ac:dyDescent="0.25">
      <c r="A3367">
        <v>8002</v>
      </c>
      <c r="B3367" s="2">
        <v>80.766649999999998</v>
      </c>
      <c r="C3367" s="3">
        <v>22187</v>
      </c>
      <c r="D3367" s="4">
        <v>37980</v>
      </c>
      <c r="E3367" t="s">
        <v>1574</v>
      </c>
      <c r="F3367" s="4" t="s">
        <v>1341</v>
      </c>
      <c r="G3367" s="5">
        <v>15758</v>
      </c>
      <c r="H3367" s="6">
        <v>0.4319076</v>
      </c>
      <c r="I3367" s="7">
        <v>89.653999999999996</v>
      </c>
      <c r="J3367" s="2">
        <v>34.4</v>
      </c>
      <c r="K3367">
        <v>10</v>
      </c>
      <c r="L3367" s="2">
        <v>20.3</v>
      </c>
    </row>
    <row r="3368" spans="1:12" x14ac:dyDescent="0.25">
      <c r="A3368">
        <v>79765</v>
      </c>
      <c r="B3368" s="2">
        <v>80.761499999999998</v>
      </c>
      <c r="C3368" s="3">
        <v>9741</v>
      </c>
      <c r="D3368" s="4">
        <v>36220</v>
      </c>
      <c r="E3368" t="s">
        <v>2980</v>
      </c>
      <c r="F3368" s="4" t="s">
        <v>13752</v>
      </c>
      <c r="G3368" s="5">
        <v>5751</v>
      </c>
      <c r="H3368" s="6">
        <v>0.37308760000000002</v>
      </c>
      <c r="I3368" s="7">
        <v>99.816000000000003</v>
      </c>
      <c r="J3368" s="2">
        <v>61</v>
      </c>
      <c r="K3368">
        <v>1</v>
      </c>
    </row>
    <row r="3369" spans="1:12" x14ac:dyDescent="0.25">
      <c r="A3369">
        <v>20115</v>
      </c>
      <c r="B3369" s="2">
        <v>80.759119999999996</v>
      </c>
      <c r="C3369" s="3">
        <v>5974</v>
      </c>
      <c r="D3369" s="4">
        <v>47900</v>
      </c>
      <c r="E3369" t="s">
        <v>4338</v>
      </c>
      <c r="F3369" s="4" t="s">
        <v>4335</v>
      </c>
      <c r="G3369" s="5">
        <v>4153</v>
      </c>
      <c r="H3369" s="6">
        <v>0.38878190000000001</v>
      </c>
      <c r="I3369" s="7">
        <v>97.102000000000004</v>
      </c>
      <c r="J3369" s="2">
        <v>46.25</v>
      </c>
      <c r="K3369">
        <v>4</v>
      </c>
    </row>
    <row r="3370" spans="1:12" x14ac:dyDescent="0.25">
      <c r="A3370">
        <v>50105</v>
      </c>
      <c r="B3370" s="2">
        <v>80.757930000000002</v>
      </c>
      <c r="C3370" s="3">
        <v>1501</v>
      </c>
      <c r="D3370" s="4">
        <v>11180</v>
      </c>
      <c r="E3370" t="s">
        <v>4025</v>
      </c>
      <c r="F3370" s="4" t="s">
        <v>9593</v>
      </c>
      <c r="G3370" s="5">
        <v>870</v>
      </c>
      <c r="H3370" s="6">
        <v>0.42594720000000003</v>
      </c>
      <c r="I3370" s="7">
        <v>90.656000000000006</v>
      </c>
    </row>
    <row r="3371" spans="1:12" x14ac:dyDescent="0.25">
      <c r="A3371">
        <v>21663</v>
      </c>
      <c r="B3371" s="2">
        <v>80.757109999999997</v>
      </c>
      <c r="C3371" s="3">
        <v>3069</v>
      </c>
      <c r="D3371" s="4">
        <v>20660</v>
      </c>
      <c r="E3371" t="s">
        <v>4567</v>
      </c>
      <c r="F3371" s="4" t="s">
        <v>4361</v>
      </c>
      <c r="G3371" s="5">
        <v>2555</v>
      </c>
      <c r="H3371" s="6">
        <v>0.4507042</v>
      </c>
      <c r="I3371" s="7">
        <v>86.358999999999995</v>
      </c>
      <c r="J3371" s="2">
        <v>43</v>
      </c>
      <c r="K3371">
        <v>2</v>
      </c>
    </row>
    <row r="3372" spans="1:12" x14ac:dyDescent="0.25">
      <c r="A3372">
        <v>2127</v>
      </c>
      <c r="B3372" s="2">
        <v>80.750110000000006</v>
      </c>
      <c r="C3372" s="3">
        <v>34731</v>
      </c>
      <c r="D3372" s="4">
        <v>14460</v>
      </c>
      <c r="E3372" t="s">
        <v>311</v>
      </c>
      <c r="F3372" s="4" t="s">
        <v>21</v>
      </c>
      <c r="G3372" s="5">
        <v>26721</v>
      </c>
      <c r="H3372" s="6">
        <v>0.56397589999999997</v>
      </c>
      <c r="I3372" s="7">
        <v>66.781000000000006</v>
      </c>
      <c r="J3372" s="2">
        <v>38.473700000000001</v>
      </c>
      <c r="K3372">
        <v>19</v>
      </c>
      <c r="L3372" s="2">
        <v>42.2</v>
      </c>
    </row>
    <row r="3373" spans="1:12" x14ac:dyDescent="0.25">
      <c r="A3373">
        <v>53191</v>
      </c>
      <c r="B3373" s="2">
        <v>80.743210000000005</v>
      </c>
      <c r="C3373" s="3">
        <v>2920</v>
      </c>
      <c r="D3373" s="4">
        <v>48580</v>
      </c>
      <c r="E3373" t="s">
        <v>10096</v>
      </c>
      <c r="F3373" s="4" t="s">
        <v>10031</v>
      </c>
      <c r="G3373" s="5">
        <v>2016</v>
      </c>
      <c r="H3373" s="6">
        <v>0.4474206</v>
      </c>
      <c r="I3373" s="7">
        <v>86.875</v>
      </c>
      <c r="J3373" s="2">
        <v>59</v>
      </c>
      <c r="K3373">
        <v>1</v>
      </c>
    </row>
    <row r="3374" spans="1:12" x14ac:dyDescent="0.25">
      <c r="A3374">
        <v>99712</v>
      </c>
      <c r="B3374" s="2">
        <v>80.740719999999996</v>
      </c>
      <c r="C3374" s="3">
        <v>12133</v>
      </c>
      <c r="D3374" s="4">
        <v>21820</v>
      </c>
      <c r="E3374" t="s">
        <v>9066</v>
      </c>
      <c r="F3374" s="4" t="s">
        <v>16604</v>
      </c>
      <c r="G3374" s="5">
        <v>8411</v>
      </c>
      <c r="H3374" s="6">
        <v>0.3739151</v>
      </c>
      <c r="I3374" s="7">
        <v>99.552000000000007</v>
      </c>
      <c r="J3374" s="2">
        <v>45.625</v>
      </c>
      <c r="K3374">
        <v>8</v>
      </c>
    </row>
    <row r="3375" spans="1:12" x14ac:dyDescent="0.25">
      <c r="A3375">
        <v>20674</v>
      </c>
      <c r="B3375" s="2">
        <v>80.738560000000007</v>
      </c>
      <c r="C3375" s="3">
        <v>813</v>
      </c>
      <c r="D3375" s="4">
        <v>15680</v>
      </c>
      <c r="E3375" t="s">
        <v>4396</v>
      </c>
      <c r="F3375" s="4" t="s">
        <v>4361</v>
      </c>
      <c r="G3375" s="5">
        <v>648</v>
      </c>
      <c r="H3375" s="6">
        <v>0.30508469999999999</v>
      </c>
      <c r="I3375" s="7">
        <v>111.438</v>
      </c>
    </row>
    <row r="3376" spans="1:12" x14ac:dyDescent="0.25">
      <c r="A3376">
        <v>93460</v>
      </c>
      <c r="B3376" s="2">
        <v>80.737499999999997</v>
      </c>
      <c r="C3376" s="3">
        <v>4943</v>
      </c>
      <c r="D3376" s="4">
        <v>42200</v>
      </c>
      <c r="E3376" t="s">
        <v>15678</v>
      </c>
      <c r="F3376" s="4" t="s">
        <v>15368</v>
      </c>
      <c r="G3376" s="5">
        <v>3796</v>
      </c>
      <c r="H3376" s="6">
        <v>0.38171759999999999</v>
      </c>
      <c r="I3376" s="7">
        <v>98.194000000000003</v>
      </c>
    </row>
    <row r="3377" spans="1:12" x14ac:dyDescent="0.25">
      <c r="A3377">
        <v>33132</v>
      </c>
      <c r="B3377" s="2">
        <v>80.734539999999996</v>
      </c>
      <c r="C3377" s="3">
        <v>10390</v>
      </c>
      <c r="D3377" s="4">
        <v>33100</v>
      </c>
      <c r="E3377" t="s">
        <v>5277</v>
      </c>
      <c r="F3377" s="4" t="s">
        <v>6689</v>
      </c>
      <c r="G3377" s="5">
        <v>8500</v>
      </c>
      <c r="H3377" s="6">
        <v>0.47870590000000002</v>
      </c>
      <c r="I3377" s="7">
        <v>81.406000000000006</v>
      </c>
      <c r="J3377" s="2">
        <v>31.666699999999999</v>
      </c>
      <c r="K3377">
        <v>3</v>
      </c>
    </row>
    <row r="3378" spans="1:12" x14ac:dyDescent="0.25">
      <c r="A3378">
        <v>87111</v>
      </c>
      <c r="B3378" s="2">
        <v>80.722340000000003</v>
      </c>
      <c r="C3378" s="3">
        <v>58340</v>
      </c>
      <c r="D3378" s="4">
        <v>10740</v>
      </c>
      <c r="E3378" t="s">
        <v>15168</v>
      </c>
      <c r="F3378" s="4" t="s">
        <v>15124</v>
      </c>
      <c r="G3378" s="5">
        <v>42527</v>
      </c>
      <c r="H3378" s="6">
        <v>0.4726533</v>
      </c>
      <c r="I3378" s="7">
        <v>82.444000000000003</v>
      </c>
      <c r="J3378" s="2">
        <v>36.125</v>
      </c>
      <c r="K3378">
        <v>40</v>
      </c>
      <c r="L3378" s="2">
        <v>28.9</v>
      </c>
    </row>
    <row r="3379" spans="1:12" x14ac:dyDescent="0.25">
      <c r="A3379">
        <v>93010</v>
      </c>
      <c r="B3379" s="2">
        <v>80.704989999999995</v>
      </c>
      <c r="C3379" s="3">
        <v>43234</v>
      </c>
      <c r="D3379" s="4">
        <v>37100</v>
      </c>
      <c r="E3379" t="s">
        <v>15604</v>
      </c>
      <c r="F3379" s="4" t="s">
        <v>15368</v>
      </c>
      <c r="G3379" s="5">
        <v>29937</v>
      </c>
      <c r="H3379" s="6">
        <v>0.36543409999999998</v>
      </c>
      <c r="I3379" s="7">
        <v>100.95399999999999</v>
      </c>
      <c r="J3379" s="2">
        <v>45.55</v>
      </c>
      <c r="K3379">
        <v>20</v>
      </c>
      <c r="L3379" s="2">
        <v>78.900000000000006</v>
      </c>
    </row>
    <row r="3380" spans="1:12" x14ac:dyDescent="0.25">
      <c r="A3380">
        <v>12738</v>
      </c>
      <c r="B3380" s="2">
        <v>80.697730000000007</v>
      </c>
      <c r="C3380" s="3">
        <v>649</v>
      </c>
      <c r="E3380" t="s">
        <v>2318</v>
      </c>
      <c r="F3380" s="4" t="s">
        <v>1280</v>
      </c>
      <c r="G3380" s="5">
        <v>402</v>
      </c>
      <c r="H3380" s="6">
        <v>0.51243780000000005</v>
      </c>
      <c r="I3380" s="7">
        <v>75.528999999999996</v>
      </c>
    </row>
    <row r="3381" spans="1:12" x14ac:dyDescent="0.25">
      <c r="A3381">
        <v>67223</v>
      </c>
      <c r="B3381" s="2">
        <v>80.697540000000004</v>
      </c>
      <c r="C3381" s="3">
        <v>555</v>
      </c>
      <c r="D3381" s="4">
        <v>48620</v>
      </c>
      <c r="E3381" t="s">
        <v>12626</v>
      </c>
      <c r="F3381" s="4" t="s">
        <v>12494</v>
      </c>
      <c r="G3381" s="5">
        <v>382</v>
      </c>
      <c r="H3381" s="6">
        <v>0.46736290000000003</v>
      </c>
      <c r="I3381" s="7">
        <v>83.304000000000002</v>
      </c>
    </row>
    <row r="3382" spans="1:12" x14ac:dyDescent="0.25">
      <c r="A3382">
        <v>75229</v>
      </c>
      <c r="B3382" s="2">
        <v>80.692239999999998</v>
      </c>
      <c r="C3382" s="3">
        <v>32986</v>
      </c>
      <c r="D3382" s="4">
        <v>19100</v>
      </c>
      <c r="E3382" t="s">
        <v>4091</v>
      </c>
      <c r="F3382" s="4" t="s">
        <v>13752</v>
      </c>
      <c r="G3382" s="5">
        <v>21784</v>
      </c>
      <c r="H3382" s="6">
        <v>0.44202170000000002</v>
      </c>
      <c r="I3382" s="7">
        <v>87.676000000000002</v>
      </c>
      <c r="J3382" s="2">
        <v>33.3947</v>
      </c>
      <c r="K3382">
        <v>38</v>
      </c>
      <c r="L3382" s="2">
        <v>16.100000000000001</v>
      </c>
    </row>
    <row r="3383" spans="1:12" x14ac:dyDescent="0.25">
      <c r="A3383">
        <v>59851</v>
      </c>
      <c r="B3383" s="2">
        <v>80.686999999999998</v>
      </c>
      <c r="C3383" s="3">
        <v>215</v>
      </c>
      <c r="D3383" s="4">
        <v>33540</v>
      </c>
      <c r="E3383" t="s">
        <v>1767</v>
      </c>
      <c r="F3383" s="4" t="s">
        <v>11278</v>
      </c>
      <c r="G3383" s="5">
        <v>143</v>
      </c>
      <c r="H3383" s="6">
        <v>0.55244760000000004</v>
      </c>
      <c r="I3383" s="7">
        <v>68.582999999999998</v>
      </c>
    </row>
    <row r="3384" spans="1:12" x14ac:dyDescent="0.25">
      <c r="A3384">
        <v>80128</v>
      </c>
      <c r="B3384" s="2">
        <v>80.680999999999997</v>
      </c>
      <c r="C3384" s="3">
        <v>35691</v>
      </c>
      <c r="D3384" s="4">
        <v>19740</v>
      </c>
      <c r="E3384" t="s">
        <v>152</v>
      </c>
      <c r="F3384" s="4" t="s">
        <v>14477</v>
      </c>
      <c r="G3384" s="5">
        <v>24915</v>
      </c>
      <c r="H3384" s="6">
        <v>0.4124022</v>
      </c>
      <c r="I3384" s="7">
        <v>92.766999999999996</v>
      </c>
      <c r="J3384" s="2">
        <v>42.666699999999999</v>
      </c>
      <c r="K3384">
        <v>15</v>
      </c>
      <c r="L3384" s="2">
        <v>65.400000000000006</v>
      </c>
    </row>
    <row r="3385" spans="1:12" x14ac:dyDescent="0.25">
      <c r="A3385">
        <v>25442</v>
      </c>
      <c r="B3385" s="2">
        <v>80.674760000000006</v>
      </c>
      <c r="C3385" s="3">
        <v>1671</v>
      </c>
      <c r="D3385" s="4">
        <v>47900</v>
      </c>
      <c r="E3385" t="s">
        <v>5340</v>
      </c>
      <c r="F3385" s="4" t="s">
        <v>5144</v>
      </c>
      <c r="G3385" s="5">
        <v>1134</v>
      </c>
      <c r="H3385" s="6">
        <v>0.41057270000000001</v>
      </c>
      <c r="I3385" s="7">
        <v>93.067999999999998</v>
      </c>
      <c r="J3385" s="2">
        <v>51</v>
      </c>
      <c r="K3385">
        <v>2</v>
      </c>
    </row>
    <row r="3386" spans="1:12" x14ac:dyDescent="0.25">
      <c r="A3386">
        <v>33434</v>
      </c>
      <c r="B3386" s="2">
        <v>80.670519999999996</v>
      </c>
      <c r="C3386" s="3">
        <v>19986</v>
      </c>
      <c r="D3386" s="4">
        <v>33100</v>
      </c>
      <c r="E3386" t="s">
        <v>6883</v>
      </c>
      <c r="F3386" s="4" t="s">
        <v>6689</v>
      </c>
      <c r="G3386" s="5">
        <v>16632</v>
      </c>
      <c r="H3386" s="6">
        <v>0.47123189999999998</v>
      </c>
      <c r="I3386" s="7">
        <v>82.573999999999998</v>
      </c>
      <c r="J3386" s="2">
        <v>23.5</v>
      </c>
      <c r="K3386">
        <v>2</v>
      </c>
    </row>
    <row r="3387" spans="1:12" x14ac:dyDescent="0.25">
      <c r="A3387">
        <v>48118</v>
      </c>
      <c r="B3387" s="2">
        <v>80.664330000000007</v>
      </c>
      <c r="C3387" s="3">
        <v>12760</v>
      </c>
      <c r="D3387" s="4">
        <v>11460</v>
      </c>
      <c r="E3387" t="s">
        <v>324</v>
      </c>
      <c r="F3387" s="4" t="s">
        <v>9106</v>
      </c>
      <c r="G3387" s="5">
        <v>9243</v>
      </c>
      <c r="H3387" s="6">
        <v>0.43351719999999999</v>
      </c>
      <c r="I3387" s="7">
        <v>89.087000000000003</v>
      </c>
      <c r="J3387" s="2">
        <v>43</v>
      </c>
      <c r="K3387">
        <v>12</v>
      </c>
      <c r="L3387" s="2">
        <v>67.099999999999994</v>
      </c>
    </row>
    <row r="3388" spans="1:12" x14ac:dyDescent="0.25">
      <c r="A3388">
        <v>7607</v>
      </c>
      <c r="B3388" s="2">
        <v>80.66046</v>
      </c>
      <c r="C3388" s="3">
        <v>9651</v>
      </c>
      <c r="D3388" s="4">
        <v>35620</v>
      </c>
      <c r="E3388" t="s">
        <v>1454</v>
      </c>
      <c r="F3388" s="4" t="s">
        <v>1341</v>
      </c>
      <c r="G3388" s="5">
        <v>6861</v>
      </c>
      <c r="H3388" s="6">
        <v>0.38020989999999999</v>
      </c>
      <c r="I3388" s="7">
        <v>98.25</v>
      </c>
      <c r="J3388" s="2">
        <v>36.4</v>
      </c>
      <c r="K3388">
        <v>5</v>
      </c>
    </row>
    <row r="3389" spans="1:12" x14ac:dyDescent="0.25">
      <c r="A3389">
        <v>67117</v>
      </c>
      <c r="B3389" s="2">
        <v>80.658550000000005</v>
      </c>
      <c r="C3389" s="3">
        <v>1889</v>
      </c>
      <c r="D3389" s="4">
        <v>48620</v>
      </c>
      <c r="E3389" t="s">
        <v>12618</v>
      </c>
      <c r="F3389" s="4" t="s">
        <v>12494</v>
      </c>
      <c r="G3389" s="5">
        <v>1139</v>
      </c>
      <c r="H3389" s="6">
        <v>0.51228070000000003</v>
      </c>
      <c r="I3389" s="7">
        <v>75.417000000000002</v>
      </c>
      <c r="J3389" s="2">
        <v>32.5</v>
      </c>
      <c r="K3389">
        <v>2</v>
      </c>
    </row>
    <row r="3390" spans="1:12" x14ac:dyDescent="0.25">
      <c r="A3390">
        <v>95452</v>
      </c>
      <c r="B3390" s="2">
        <v>80.658060000000006</v>
      </c>
      <c r="C3390" s="3">
        <v>1314</v>
      </c>
      <c r="D3390" s="4">
        <v>42220</v>
      </c>
      <c r="E3390" t="s">
        <v>15898</v>
      </c>
      <c r="F3390" s="4" t="s">
        <v>15368</v>
      </c>
      <c r="G3390" s="5">
        <v>953</v>
      </c>
      <c r="H3390" s="6">
        <v>0.45330540000000002</v>
      </c>
      <c r="I3390" s="7">
        <v>85.602000000000004</v>
      </c>
    </row>
    <row r="3391" spans="1:12" x14ac:dyDescent="0.25">
      <c r="A3391">
        <v>91741</v>
      </c>
      <c r="B3391" s="2">
        <v>80.653760000000005</v>
      </c>
      <c r="C3391" s="3">
        <v>25677</v>
      </c>
      <c r="D3391" s="4">
        <v>31080</v>
      </c>
      <c r="E3391" t="s">
        <v>1590</v>
      </c>
      <c r="F3391" s="4" t="s">
        <v>15368</v>
      </c>
      <c r="G3391" s="5">
        <v>17002</v>
      </c>
      <c r="H3391" s="6">
        <v>0.40418769999999998</v>
      </c>
      <c r="I3391" s="7">
        <v>94.088999999999999</v>
      </c>
      <c r="J3391" s="2">
        <v>38.153799999999997</v>
      </c>
      <c r="K3391">
        <v>13</v>
      </c>
      <c r="L3391" s="2">
        <v>40.5</v>
      </c>
    </row>
    <row r="3392" spans="1:12" x14ac:dyDescent="0.25">
      <c r="A3392">
        <v>94508</v>
      </c>
      <c r="B3392" s="2">
        <v>80.649159999999995</v>
      </c>
      <c r="C3392" s="3">
        <v>4118</v>
      </c>
      <c r="D3392" s="4">
        <v>34900</v>
      </c>
      <c r="E3392" t="s">
        <v>15766</v>
      </c>
      <c r="F3392" s="4" t="s">
        <v>15368</v>
      </c>
      <c r="G3392" s="5">
        <v>2181</v>
      </c>
      <c r="H3392" s="6">
        <v>0.48670940000000001</v>
      </c>
      <c r="I3392" s="7">
        <v>79.825999999999993</v>
      </c>
      <c r="J3392" s="2">
        <v>41</v>
      </c>
      <c r="K3392">
        <v>1</v>
      </c>
    </row>
    <row r="3393" spans="1:12" x14ac:dyDescent="0.25">
      <c r="A3393">
        <v>3273</v>
      </c>
      <c r="B3393" s="2">
        <v>80.648579999999995</v>
      </c>
      <c r="C3393" s="3">
        <v>321</v>
      </c>
      <c r="D3393" s="4">
        <v>18180</v>
      </c>
      <c r="E3393" t="s">
        <v>575</v>
      </c>
      <c r="F3393" s="4" t="s">
        <v>520</v>
      </c>
      <c r="G3393" s="5">
        <v>256</v>
      </c>
      <c r="H3393" s="6">
        <v>0.59375</v>
      </c>
      <c r="I3393" s="7">
        <v>61.328000000000003</v>
      </c>
    </row>
    <row r="3394" spans="1:12" x14ac:dyDescent="0.25">
      <c r="A3394">
        <v>3908</v>
      </c>
      <c r="B3394" s="2">
        <v>80.647369999999995</v>
      </c>
      <c r="C3394" s="3">
        <v>7276</v>
      </c>
      <c r="D3394" s="4">
        <v>38860</v>
      </c>
      <c r="E3394" t="s">
        <v>708</v>
      </c>
      <c r="F3394" s="4" t="s">
        <v>701</v>
      </c>
      <c r="G3394" s="5">
        <v>4775</v>
      </c>
      <c r="H3394" s="6">
        <v>0.39790579999999998</v>
      </c>
      <c r="I3394" s="7">
        <v>95.164000000000001</v>
      </c>
      <c r="J3394" s="2">
        <v>43.3</v>
      </c>
      <c r="K3394">
        <v>10</v>
      </c>
      <c r="L3394" s="2">
        <v>68.599999999999994</v>
      </c>
    </row>
    <row r="3395" spans="1:12" x14ac:dyDescent="0.25">
      <c r="A3395">
        <v>94521</v>
      </c>
      <c r="B3395" s="2">
        <v>80.639259999999993</v>
      </c>
      <c r="C3395" s="3">
        <v>41138</v>
      </c>
      <c r="D3395" s="4">
        <v>41860</v>
      </c>
      <c r="E3395" t="s">
        <v>217</v>
      </c>
      <c r="F3395" s="4" t="s">
        <v>15368</v>
      </c>
      <c r="G3395" s="5">
        <v>29127</v>
      </c>
      <c r="H3395" s="6">
        <v>0.37583680000000003</v>
      </c>
      <c r="I3395" s="7">
        <v>98.972999999999999</v>
      </c>
      <c r="J3395" s="2">
        <v>39</v>
      </c>
      <c r="K3395">
        <v>27</v>
      </c>
      <c r="L3395" s="2">
        <v>45</v>
      </c>
    </row>
    <row r="3396" spans="1:12" x14ac:dyDescent="0.25">
      <c r="A3396">
        <v>92821</v>
      </c>
      <c r="B3396" s="2">
        <v>80.62621</v>
      </c>
      <c r="C3396" s="3">
        <v>37580</v>
      </c>
      <c r="D3396" s="4">
        <v>31080</v>
      </c>
      <c r="E3396" t="s">
        <v>15601</v>
      </c>
      <c r="F3396" s="4" t="s">
        <v>15368</v>
      </c>
      <c r="G3396" s="5">
        <v>25395</v>
      </c>
      <c r="H3396" s="6">
        <v>0.40181139999999999</v>
      </c>
      <c r="I3396" s="7">
        <v>94.477999999999994</v>
      </c>
      <c r="J3396" s="2">
        <v>42</v>
      </c>
      <c r="K3396">
        <v>8</v>
      </c>
    </row>
    <row r="3397" spans="1:12" x14ac:dyDescent="0.25">
      <c r="A3397">
        <v>29212</v>
      </c>
      <c r="B3397" s="2">
        <v>80.615219999999994</v>
      </c>
      <c r="C3397" s="3">
        <v>29049</v>
      </c>
      <c r="D3397" s="4">
        <v>17900</v>
      </c>
      <c r="E3397" t="s">
        <v>1240</v>
      </c>
      <c r="F3397" s="4" t="s">
        <v>6130</v>
      </c>
      <c r="G3397" s="5">
        <v>20527</v>
      </c>
      <c r="H3397" s="6">
        <v>0.4509938</v>
      </c>
      <c r="I3397" s="7">
        <v>85.977000000000004</v>
      </c>
      <c r="J3397" s="2">
        <v>35.714300000000001</v>
      </c>
      <c r="K3397">
        <v>14</v>
      </c>
      <c r="L3397" s="2">
        <v>26.8</v>
      </c>
    </row>
    <row r="3398" spans="1:12" x14ac:dyDescent="0.25">
      <c r="A3398">
        <v>68069</v>
      </c>
      <c r="B3398" s="2">
        <v>80.609889999999993</v>
      </c>
      <c r="C3398" s="3">
        <v>2510</v>
      </c>
      <c r="D3398" s="4">
        <v>36540</v>
      </c>
      <c r="E3398" t="s">
        <v>2545</v>
      </c>
      <c r="F3398" s="4" t="s">
        <v>12738</v>
      </c>
      <c r="G3398" s="5">
        <v>1764</v>
      </c>
      <c r="H3398" s="6">
        <v>0.35090700000000002</v>
      </c>
      <c r="I3398" s="7">
        <v>103.25</v>
      </c>
    </row>
    <row r="3399" spans="1:12" x14ac:dyDescent="0.25">
      <c r="A3399">
        <v>3825</v>
      </c>
      <c r="B3399" s="2">
        <v>80.608009999999993</v>
      </c>
      <c r="C3399" s="3">
        <v>8593</v>
      </c>
      <c r="D3399" s="4">
        <v>14460</v>
      </c>
      <c r="E3399" t="s">
        <v>468</v>
      </c>
      <c r="F3399" s="4" t="s">
        <v>520</v>
      </c>
      <c r="G3399" s="5">
        <v>6081</v>
      </c>
      <c r="H3399" s="6">
        <v>0.41121340000000001</v>
      </c>
      <c r="I3399" s="7">
        <v>92.82</v>
      </c>
      <c r="J3399" s="2">
        <v>40</v>
      </c>
      <c r="K3399">
        <v>4</v>
      </c>
    </row>
    <row r="3400" spans="1:12" x14ac:dyDescent="0.25">
      <c r="A3400">
        <v>95714</v>
      </c>
      <c r="B3400" s="2">
        <v>80.606499999999997</v>
      </c>
      <c r="C3400" s="3">
        <v>284</v>
      </c>
      <c r="D3400" s="4">
        <v>40900</v>
      </c>
      <c r="E3400" t="s">
        <v>15987</v>
      </c>
      <c r="F3400" s="4" t="s">
        <v>15368</v>
      </c>
      <c r="G3400" s="5">
        <v>237</v>
      </c>
      <c r="H3400" s="6">
        <v>0.47257379999999999</v>
      </c>
      <c r="I3400" s="7">
        <v>82.188000000000002</v>
      </c>
    </row>
    <row r="3401" spans="1:12" x14ac:dyDescent="0.25">
      <c r="A3401">
        <v>17007</v>
      </c>
      <c r="B3401" s="2">
        <v>80.605519999999999</v>
      </c>
      <c r="C3401" s="3">
        <v>5436</v>
      </c>
      <c r="D3401" s="4">
        <v>25420</v>
      </c>
      <c r="E3401" t="s">
        <v>3669</v>
      </c>
      <c r="F3401" s="4" t="s">
        <v>3003</v>
      </c>
      <c r="G3401" s="5">
        <v>3825</v>
      </c>
      <c r="H3401" s="6">
        <v>0.39754309999999998</v>
      </c>
      <c r="I3401" s="7">
        <v>95.152000000000001</v>
      </c>
      <c r="J3401" s="2">
        <v>37</v>
      </c>
      <c r="K3401">
        <v>4</v>
      </c>
    </row>
    <row r="3402" spans="1:12" x14ac:dyDescent="0.25">
      <c r="A3402">
        <v>11756</v>
      </c>
      <c r="B3402" s="2">
        <v>80.597589999999997</v>
      </c>
      <c r="C3402" s="3">
        <v>42320</v>
      </c>
      <c r="D3402" s="4">
        <v>35620</v>
      </c>
      <c r="E3402" t="s">
        <v>2005</v>
      </c>
      <c r="F3402" s="4" t="s">
        <v>1280</v>
      </c>
      <c r="G3402" s="5">
        <v>29319</v>
      </c>
      <c r="H3402" s="6">
        <v>0.31290289999999998</v>
      </c>
      <c r="I3402" s="7">
        <v>109.77500000000001</v>
      </c>
      <c r="J3402" s="2">
        <v>35.285699999999999</v>
      </c>
      <c r="K3402">
        <v>21</v>
      </c>
      <c r="L3402" s="2">
        <v>25.1</v>
      </c>
    </row>
    <row r="3403" spans="1:12" x14ac:dyDescent="0.25">
      <c r="A3403">
        <v>11776</v>
      </c>
      <c r="B3403" s="2">
        <v>80.586529999999996</v>
      </c>
      <c r="C3403" s="3">
        <v>25674</v>
      </c>
      <c r="D3403" s="4">
        <v>35620</v>
      </c>
      <c r="E3403" t="s">
        <v>2017</v>
      </c>
      <c r="F3403" s="4" t="s">
        <v>1280</v>
      </c>
      <c r="G3403" s="5">
        <v>16888</v>
      </c>
      <c r="H3403" s="6">
        <v>0.3344781</v>
      </c>
      <c r="I3403" s="7">
        <v>106.03700000000001</v>
      </c>
      <c r="J3403" s="2">
        <v>44</v>
      </c>
      <c r="K3403">
        <v>6</v>
      </c>
    </row>
    <row r="3404" spans="1:12" x14ac:dyDescent="0.25">
      <c r="A3404">
        <v>80015</v>
      </c>
      <c r="B3404" s="2">
        <v>80.572550000000007</v>
      </c>
      <c r="C3404" s="3">
        <v>64819</v>
      </c>
      <c r="D3404" s="4">
        <v>19740</v>
      </c>
      <c r="E3404" t="s">
        <v>815</v>
      </c>
      <c r="F3404" s="4" t="s">
        <v>14477</v>
      </c>
      <c r="G3404" s="5">
        <v>41557</v>
      </c>
      <c r="H3404" s="6">
        <v>0.41335</v>
      </c>
      <c r="I3404" s="7">
        <v>92.39</v>
      </c>
      <c r="J3404" s="2">
        <v>51.7667</v>
      </c>
      <c r="K3404">
        <v>30</v>
      </c>
      <c r="L3404" s="2">
        <v>96.2</v>
      </c>
    </row>
    <row r="3405" spans="1:12" x14ac:dyDescent="0.25">
      <c r="A3405">
        <v>55406</v>
      </c>
      <c r="B3405" s="2">
        <v>80.556759999999997</v>
      </c>
      <c r="C3405" s="3">
        <v>32976</v>
      </c>
      <c r="D3405" s="4">
        <v>33460</v>
      </c>
      <c r="E3405" t="s">
        <v>10500</v>
      </c>
      <c r="F3405" s="4" t="s">
        <v>10428</v>
      </c>
      <c r="G3405" s="5">
        <v>24436</v>
      </c>
      <c r="H3405" s="6">
        <v>0.51334100000000005</v>
      </c>
      <c r="I3405" s="7">
        <v>75.097999999999999</v>
      </c>
      <c r="J3405" s="2">
        <v>40.945700000000002</v>
      </c>
      <c r="K3405">
        <v>92</v>
      </c>
      <c r="L3405" s="2">
        <v>56.4</v>
      </c>
    </row>
    <row r="3406" spans="1:12" x14ac:dyDescent="0.25">
      <c r="A3406">
        <v>80754</v>
      </c>
      <c r="B3406" s="2">
        <v>80.550870000000003</v>
      </c>
      <c r="C3406" s="3">
        <v>193</v>
      </c>
      <c r="D3406" s="4">
        <v>24540</v>
      </c>
      <c r="E3406" t="s">
        <v>330</v>
      </c>
      <c r="F3406" s="4" t="s">
        <v>14477</v>
      </c>
      <c r="G3406" s="5">
        <v>128</v>
      </c>
      <c r="H3406" s="6">
        <v>0.453125</v>
      </c>
      <c r="I3406" s="7">
        <v>85.468999999999994</v>
      </c>
    </row>
    <row r="3407" spans="1:12" x14ac:dyDescent="0.25">
      <c r="A3407">
        <v>14068</v>
      </c>
      <c r="B3407" s="2">
        <v>80.549620000000004</v>
      </c>
      <c r="C3407" s="3">
        <v>7131</v>
      </c>
      <c r="D3407" s="4">
        <v>15380</v>
      </c>
      <c r="E3407" t="s">
        <v>2795</v>
      </c>
      <c r="F3407" s="4" t="s">
        <v>1280</v>
      </c>
      <c r="G3407" s="5">
        <v>5118</v>
      </c>
      <c r="H3407" s="6">
        <v>0.43122310000000003</v>
      </c>
      <c r="I3407" s="7">
        <v>89.241</v>
      </c>
      <c r="J3407" s="2">
        <v>14.5</v>
      </c>
      <c r="K3407">
        <v>2</v>
      </c>
    </row>
    <row r="3408" spans="1:12" x14ac:dyDescent="0.25">
      <c r="A3408">
        <v>60118</v>
      </c>
      <c r="B3408" s="2">
        <v>80.545760000000001</v>
      </c>
      <c r="C3408" s="3">
        <v>15442</v>
      </c>
      <c r="D3408" s="4">
        <v>16980</v>
      </c>
      <c r="E3408" t="s">
        <v>2964</v>
      </c>
      <c r="F3408" s="4" t="s">
        <v>11490</v>
      </c>
      <c r="G3408" s="5">
        <v>11001</v>
      </c>
      <c r="H3408" s="6">
        <v>0.38602069999999999</v>
      </c>
      <c r="I3408" s="7">
        <v>97.034000000000006</v>
      </c>
      <c r="J3408" s="2">
        <v>42.5</v>
      </c>
      <c r="K3408">
        <v>4</v>
      </c>
    </row>
    <row r="3409" spans="1:12" x14ac:dyDescent="0.25">
      <c r="A3409">
        <v>30040</v>
      </c>
      <c r="B3409" s="2">
        <v>80.53416</v>
      </c>
      <c r="C3409" s="3">
        <v>59098</v>
      </c>
      <c r="D3409" s="4">
        <v>12060</v>
      </c>
      <c r="E3409" t="s">
        <v>6371</v>
      </c>
      <c r="F3409" s="4" t="s">
        <v>6363</v>
      </c>
      <c r="G3409" s="5">
        <v>37452</v>
      </c>
      <c r="H3409" s="6">
        <v>0.41991299999999998</v>
      </c>
      <c r="I3409" s="7">
        <v>91.176000000000002</v>
      </c>
      <c r="J3409" s="2">
        <v>41.285699999999999</v>
      </c>
      <c r="K3409">
        <v>14</v>
      </c>
      <c r="L3409" s="2">
        <v>58.2</v>
      </c>
    </row>
    <row r="3410" spans="1:12" x14ac:dyDescent="0.25">
      <c r="A3410">
        <v>68532</v>
      </c>
      <c r="B3410" s="2">
        <v>80.525090000000006</v>
      </c>
      <c r="C3410" s="3">
        <v>814</v>
      </c>
      <c r="D3410" s="4">
        <v>30700</v>
      </c>
      <c r="E3410" t="s">
        <v>230</v>
      </c>
      <c r="F3410" s="4" t="s">
        <v>12738</v>
      </c>
      <c r="G3410" s="5">
        <v>435</v>
      </c>
      <c r="H3410" s="6">
        <v>0.44367820000000002</v>
      </c>
      <c r="I3410" s="7">
        <v>87.045000000000002</v>
      </c>
    </row>
    <row r="3411" spans="1:12" x14ac:dyDescent="0.25">
      <c r="A3411">
        <v>27510</v>
      </c>
      <c r="B3411" s="2">
        <v>80.522580000000005</v>
      </c>
      <c r="C3411" s="3">
        <v>15388</v>
      </c>
      <c r="D3411" s="4">
        <v>20500</v>
      </c>
      <c r="E3411" t="s">
        <v>5717</v>
      </c>
      <c r="F3411" s="4" t="s">
        <v>5642</v>
      </c>
      <c r="G3411" s="5">
        <v>10078</v>
      </c>
      <c r="H3411" s="6">
        <v>0.6163921</v>
      </c>
      <c r="I3411" s="7">
        <v>57.182000000000002</v>
      </c>
      <c r="J3411" s="2">
        <v>33.447400000000002</v>
      </c>
      <c r="K3411">
        <v>38</v>
      </c>
      <c r="L3411" s="2">
        <v>16.2</v>
      </c>
    </row>
    <row r="3412" spans="1:12" x14ac:dyDescent="0.25">
      <c r="A3412">
        <v>95409</v>
      </c>
      <c r="B3412" s="2">
        <v>80.515469999999993</v>
      </c>
      <c r="C3412" s="3">
        <v>25784</v>
      </c>
      <c r="D3412" s="4">
        <v>42220</v>
      </c>
      <c r="E3412" t="s">
        <v>14265</v>
      </c>
      <c r="F3412" s="4" t="s">
        <v>15368</v>
      </c>
      <c r="G3412" s="5">
        <v>19572</v>
      </c>
      <c r="H3412" s="6">
        <v>0.4413222</v>
      </c>
      <c r="I3412" s="7">
        <v>87.400999999999996</v>
      </c>
      <c r="J3412" s="2">
        <v>32.181800000000003</v>
      </c>
      <c r="K3412">
        <v>22</v>
      </c>
      <c r="L3412" s="2">
        <v>11.7</v>
      </c>
    </row>
    <row r="3413" spans="1:12" x14ac:dyDescent="0.25">
      <c r="A3413">
        <v>2865</v>
      </c>
      <c r="B3413" s="2">
        <v>80.507959999999997</v>
      </c>
      <c r="C3413" s="3">
        <v>16634</v>
      </c>
      <c r="D3413" s="4">
        <v>39300</v>
      </c>
      <c r="E3413" t="s">
        <v>230</v>
      </c>
      <c r="F3413" s="4" t="s">
        <v>466</v>
      </c>
      <c r="G3413" s="5">
        <v>11857</v>
      </c>
      <c r="H3413" s="6">
        <v>0.3926463</v>
      </c>
      <c r="I3413" s="7">
        <v>95.778000000000006</v>
      </c>
      <c r="J3413" s="2">
        <v>29.833300000000001</v>
      </c>
      <c r="K3413">
        <v>6</v>
      </c>
    </row>
    <row r="3414" spans="1:12" x14ac:dyDescent="0.25">
      <c r="A3414">
        <v>2715</v>
      </c>
      <c r="B3414" s="2">
        <v>80.50461</v>
      </c>
      <c r="C3414" s="3">
        <v>3344</v>
      </c>
      <c r="D3414" s="4">
        <v>39300</v>
      </c>
      <c r="E3414" t="s">
        <v>439</v>
      </c>
      <c r="F3414" s="4" t="s">
        <v>21</v>
      </c>
      <c r="G3414" s="5">
        <v>2127</v>
      </c>
      <c r="H3414" s="6">
        <v>0.39022099999999998</v>
      </c>
      <c r="I3414" s="7">
        <v>96.19</v>
      </c>
    </row>
    <row r="3415" spans="1:12" x14ac:dyDescent="0.25">
      <c r="A3415">
        <v>21701</v>
      </c>
      <c r="B3415" s="2">
        <v>80.497950000000003</v>
      </c>
      <c r="C3415" s="3">
        <v>36529</v>
      </c>
      <c r="D3415" s="4">
        <v>47900</v>
      </c>
      <c r="E3415" t="s">
        <v>4257</v>
      </c>
      <c r="F3415" s="4" t="s">
        <v>4361</v>
      </c>
      <c r="G3415" s="5">
        <v>25745</v>
      </c>
      <c r="H3415" s="6">
        <v>0.41351719999999997</v>
      </c>
      <c r="I3415" s="7">
        <v>92.129000000000005</v>
      </c>
      <c r="J3415" s="2">
        <v>41.688899999999997</v>
      </c>
      <c r="K3415">
        <v>45</v>
      </c>
      <c r="L3415" s="2">
        <v>60.1</v>
      </c>
    </row>
    <row r="3416" spans="1:12" x14ac:dyDescent="0.25">
      <c r="A3416">
        <v>85637</v>
      </c>
      <c r="B3416" s="2">
        <v>80.491529999999997</v>
      </c>
      <c r="C3416" s="3">
        <v>1286</v>
      </c>
      <c r="D3416" s="4">
        <v>46060</v>
      </c>
      <c r="E3416" t="s">
        <v>15042</v>
      </c>
      <c r="F3416" s="4" t="s">
        <v>14962</v>
      </c>
      <c r="G3416" s="5">
        <v>1032</v>
      </c>
      <c r="H3416" s="6">
        <v>0.51500480000000004</v>
      </c>
      <c r="I3416" s="7">
        <v>74.582999999999998</v>
      </c>
    </row>
    <row r="3417" spans="1:12" x14ac:dyDescent="0.25">
      <c r="A3417">
        <v>60430</v>
      </c>
      <c r="B3417" s="2">
        <v>80.487949999999998</v>
      </c>
      <c r="C3417" s="3">
        <v>20565</v>
      </c>
      <c r="D3417" s="4">
        <v>16980</v>
      </c>
      <c r="E3417" t="s">
        <v>11571</v>
      </c>
      <c r="F3417" s="4" t="s">
        <v>11490</v>
      </c>
      <c r="G3417" s="5">
        <v>13939</v>
      </c>
      <c r="H3417" s="6">
        <v>0.44314510000000001</v>
      </c>
      <c r="I3417" s="7">
        <v>87</v>
      </c>
      <c r="J3417" s="2">
        <v>35.692300000000003</v>
      </c>
      <c r="K3417">
        <v>26</v>
      </c>
      <c r="L3417" s="2">
        <v>26.8</v>
      </c>
    </row>
    <row r="3418" spans="1:12" x14ac:dyDescent="0.25">
      <c r="A3418">
        <v>52338</v>
      </c>
      <c r="B3418" s="2">
        <v>80.484089999999995</v>
      </c>
      <c r="C3418" s="3">
        <v>3322</v>
      </c>
      <c r="D3418" s="4">
        <v>26980</v>
      </c>
      <c r="E3418" t="s">
        <v>9970</v>
      </c>
      <c r="F3418" s="4" t="s">
        <v>9593</v>
      </c>
      <c r="G3418" s="5">
        <v>2227</v>
      </c>
      <c r="H3418" s="6">
        <v>0.35861759999999998</v>
      </c>
      <c r="I3418" s="7">
        <v>101.59099999999999</v>
      </c>
      <c r="J3418" s="2">
        <v>66</v>
      </c>
      <c r="K3418">
        <v>1</v>
      </c>
    </row>
    <row r="3419" spans="1:12" x14ac:dyDescent="0.25">
      <c r="A3419">
        <v>78056</v>
      </c>
      <c r="B3419" s="2">
        <v>80.483149999999995</v>
      </c>
      <c r="C3419" s="3">
        <v>2029</v>
      </c>
      <c r="D3419" s="4">
        <v>41700</v>
      </c>
      <c r="E3419" t="s">
        <v>14167</v>
      </c>
      <c r="F3419" s="4" t="s">
        <v>13752</v>
      </c>
      <c r="G3419" s="5">
        <v>1644</v>
      </c>
      <c r="H3419" s="6">
        <v>0.40121580000000001</v>
      </c>
      <c r="I3419" s="7">
        <v>94.225999999999999</v>
      </c>
    </row>
    <row r="3420" spans="1:12" x14ac:dyDescent="0.25">
      <c r="A3420">
        <v>10974</v>
      </c>
      <c r="B3420" s="2">
        <v>80.48227</v>
      </c>
      <c r="C3420" s="3">
        <v>3165</v>
      </c>
      <c r="D3420" s="4">
        <v>35620</v>
      </c>
      <c r="E3420" t="s">
        <v>1875</v>
      </c>
      <c r="F3420" s="4" t="s">
        <v>1280</v>
      </c>
      <c r="G3420" s="5">
        <v>2030</v>
      </c>
      <c r="H3420" s="6">
        <v>0.4135894</v>
      </c>
      <c r="I3420" s="7">
        <v>92.082999999999998</v>
      </c>
      <c r="J3420" s="2">
        <v>17</v>
      </c>
      <c r="K3420">
        <v>1</v>
      </c>
    </row>
    <row r="3421" spans="1:12" x14ac:dyDescent="0.25">
      <c r="A3421">
        <v>60404</v>
      </c>
      <c r="B3421" s="2">
        <v>80.478970000000004</v>
      </c>
      <c r="C3421" s="3">
        <v>17871</v>
      </c>
      <c r="D3421" s="4">
        <v>16980</v>
      </c>
      <c r="E3421" t="s">
        <v>11557</v>
      </c>
      <c r="F3421" s="4" t="s">
        <v>11490</v>
      </c>
      <c r="G3421" s="5">
        <v>11760</v>
      </c>
      <c r="H3421" s="6">
        <v>0.36706060000000001</v>
      </c>
      <c r="I3421" s="7">
        <v>100.116</v>
      </c>
      <c r="J3421" s="2">
        <v>60.6</v>
      </c>
      <c r="K3421">
        <v>5</v>
      </c>
    </row>
    <row r="3422" spans="1:12" x14ac:dyDescent="0.25">
      <c r="A3422">
        <v>62902</v>
      </c>
      <c r="B3422" s="2">
        <v>80.475430000000003</v>
      </c>
      <c r="C3422" s="3">
        <v>4533</v>
      </c>
      <c r="D3422" s="4">
        <v>16060</v>
      </c>
      <c r="E3422" t="s">
        <v>4048</v>
      </c>
      <c r="F3422" s="4" t="s">
        <v>11490</v>
      </c>
      <c r="G3422" s="5">
        <v>3029</v>
      </c>
      <c r="H3422" s="6">
        <v>0.46880159999999998</v>
      </c>
      <c r="I3422" s="7">
        <v>82.5</v>
      </c>
      <c r="J3422" s="2">
        <v>66</v>
      </c>
      <c r="K3422">
        <v>1</v>
      </c>
    </row>
    <row r="3423" spans="1:12" x14ac:dyDescent="0.25">
      <c r="A3423">
        <v>55038</v>
      </c>
      <c r="B3423" s="2">
        <v>80.471530000000001</v>
      </c>
      <c r="C3423" s="3">
        <v>21392</v>
      </c>
      <c r="D3423" s="4">
        <v>33460</v>
      </c>
      <c r="E3423" t="s">
        <v>10442</v>
      </c>
      <c r="F3423" s="4" t="s">
        <v>10428</v>
      </c>
      <c r="G3423" s="5">
        <v>13279</v>
      </c>
      <c r="H3423" s="6">
        <v>0.39111439999999997</v>
      </c>
      <c r="I3423" s="7">
        <v>95.923000000000002</v>
      </c>
      <c r="J3423" s="2">
        <v>48.666699999999999</v>
      </c>
      <c r="K3423">
        <v>3</v>
      </c>
    </row>
    <row r="3424" spans="1:12" x14ac:dyDescent="0.25">
      <c r="A3424">
        <v>94901</v>
      </c>
      <c r="B3424" s="2">
        <v>80.461209999999994</v>
      </c>
      <c r="C3424" s="3">
        <v>42027</v>
      </c>
      <c r="D3424" s="4">
        <v>41860</v>
      </c>
      <c r="E3424" t="s">
        <v>15159</v>
      </c>
      <c r="F3424" s="4" t="s">
        <v>15368</v>
      </c>
      <c r="G3424" s="5">
        <v>29818</v>
      </c>
      <c r="H3424" s="6">
        <v>0.42766120000000002</v>
      </c>
      <c r="I3424" s="7">
        <v>89.564999999999998</v>
      </c>
      <c r="J3424" s="2">
        <v>28.666699999999999</v>
      </c>
      <c r="K3424">
        <v>57</v>
      </c>
      <c r="L3424" s="2">
        <v>3.8</v>
      </c>
    </row>
    <row r="3425" spans="1:12" x14ac:dyDescent="0.25">
      <c r="A3425">
        <v>45056</v>
      </c>
      <c r="B3425" s="2">
        <v>80.451769999999996</v>
      </c>
      <c r="C3425" s="3">
        <v>27399</v>
      </c>
      <c r="D3425" s="4">
        <v>17140</v>
      </c>
      <c r="E3425" t="s">
        <v>186</v>
      </c>
      <c r="F3425" s="4" t="s">
        <v>8295</v>
      </c>
      <c r="G3425" s="5">
        <v>9635</v>
      </c>
      <c r="H3425" s="6">
        <v>0.49418849999999998</v>
      </c>
      <c r="I3425" s="7">
        <v>78.051000000000002</v>
      </c>
      <c r="J3425" s="2">
        <v>38.950000000000003</v>
      </c>
      <c r="K3425">
        <v>20</v>
      </c>
      <c r="L3425" s="2">
        <v>44.8</v>
      </c>
    </row>
    <row r="3426" spans="1:12" x14ac:dyDescent="0.25">
      <c r="A3426">
        <v>80018</v>
      </c>
      <c r="B3426" s="2">
        <v>80.447869999999995</v>
      </c>
      <c r="C3426" s="3">
        <v>10512</v>
      </c>
      <c r="D3426" s="4">
        <v>19740</v>
      </c>
      <c r="E3426" t="s">
        <v>815</v>
      </c>
      <c r="F3426" s="4" t="s">
        <v>14477</v>
      </c>
      <c r="G3426" s="5">
        <v>6664</v>
      </c>
      <c r="H3426" s="6">
        <v>0.35783949999999998</v>
      </c>
      <c r="I3426" s="7">
        <v>101.593</v>
      </c>
      <c r="J3426" s="2">
        <v>42.2</v>
      </c>
      <c r="K3426">
        <v>5</v>
      </c>
    </row>
    <row r="3427" spans="1:12" x14ac:dyDescent="0.25">
      <c r="A3427">
        <v>62469</v>
      </c>
      <c r="B3427" s="2">
        <v>80.446200000000005</v>
      </c>
      <c r="C3427" s="3">
        <v>432</v>
      </c>
      <c r="D3427" s="4">
        <v>16660</v>
      </c>
      <c r="E3427" t="s">
        <v>11960</v>
      </c>
      <c r="F3427" s="4" t="s">
        <v>11490</v>
      </c>
      <c r="G3427" s="5">
        <v>312</v>
      </c>
      <c r="H3427" s="6">
        <v>0.38782050000000001</v>
      </c>
      <c r="I3427" s="7">
        <v>96.406000000000006</v>
      </c>
    </row>
    <row r="3428" spans="1:12" x14ac:dyDescent="0.25">
      <c r="A3428">
        <v>12203</v>
      </c>
      <c r="B3428" s="2">
        <v>80.44135</v>
      </c>
      <c r="C3428" s="3">
        <v>30926</v>
      </c>
      <c r="D3428" s="4">
        <v>10580</v>
      </c>
      <c r="E3428" t="s">
        <v>1168</v>
      </c>
      <c r="F3428" s="4" t="s">
        <v>1280</v>
      </c>
      <c r="G3428" s="5">
        <v>19916</v>
      </c>
      <c r="H3428" s="6">
        <v>0.46447759999999999</v>
      </c>
      <c r="I3428" s="7">
        <v>83.135000000000005</v>
      </c>
      <c r="J3428" s="2">
        <v>39.2727</v>
      </c>
      <c r="K3428">
        <v>22</v>
      </c>
      <c r="L3428" s="2">
        <v>46.6</v>
      </c>
    </row>
    <row r="3429" spans="1:12" x14ac:dyDescent="0.25">
      <c r="A3429">
        <v>2045</v>
      </c>
      <c r="B3429" s="2">
        <v>80.434640000000002</v>
      </c>
      <c r="C3429" s="3">
        <v>10324</v>
      </c>
      <c r="D3429" s="4">
        <v>14460</v>
      </c>
      <c r="E3429" t="s">
        <v>295</v>
      </c>
      <c r="F3429" s="4" t="s">
        <v>21</v>
      </c>
      <c r="G3429" s="5">
        <v>8137</v>
      </c>
      <c r="H3429" s="6">
        <v>0.40575080000000002</v>
      </c>
      <c r="I3429" s="7">
        <v>93.275999999999996</v>
      </c>
      <c r="J3429" s="2">
        <v>38.200000000000003</v>
      </c>
      <c r="K3429">
        <v>5</v>
      </c>
    </row>
    <row r="3430" spans="1:12" x14ac:dyDescent="0.25">
      <c r="A3430">
        <v>82923</v>
      </c>
      <c r="B3430" s="2">
        <v>80.43262</v>
      </c>
      <c r="C3430" s="3">
        <v>495</v>
      </c>
      <c r="E3430" t="s">
        <v>11423</v>
      </c>
      <c r="F3430" s="4" t="s">
        <v>14657</v>
      </c>
      <c r="G3430" s="5">
        <v>317</v>
      </c>
      <c r="H3430" s="6">
        <v>0.35849059999999999</v>
      </c>
      <c r="I3430" s="7">
        <v>101.438</v>
      </c>
    </row>
    <row r="3431" spans="1:12" x14ac:dyDescent="0.25">
      <c r="A3431">
        <v>20763</v>
      </c>
      <c r="B3431" s="2">
        <v>80.432180000000002</v>
      </c>
      <c r="C3431" s="3">
        <v>2358</v>
      </c>
      <c r="D3431" s="4">
        <v>12580</v>
      </c>
      <c r="E3431" t="s">
        <v>4425</v>
      </c>
      <c r="F3431" s="4" t="s">
        <v>4361</v>
      </c>
      <c r="G3431" s="5">
        <v>1508</v>
      </c>
      <c r="H3431" s="6">
        <v>0.445328</v>
      </c>
      <c r="I3431" s="7">
        <v>86.429000000000002</v>
      </c>
      <c r="J3431" s="2">
        <v>33.25</v>
      </c>
      <c r="K3431">
        <v>4</v>
      </c>
    </row>
    <row r="3432" spans="1:12" x14ac:dyDescent="0.25">
      <c r="A3432">
        <v>60555</v>
      </c>
      <c r="B3432" s="2">
        <v>80.429599999999994</v>
      </c>
      <c r="C3432" s="3">
        <v>13532</v>
      </c>
      <c r="D3432" s="4">
        <v>16980</v>
      </c>
      <c r="E3432" t="s">
        <v>6342</v>
      </c>
      <c r="F3432" s="4" t="s">
        <v>11490</v>
      </c>
      <c r="G3432" s="5">
        <v>9284</v>
      </c>
      <c r="H3432" s="6">
        <v>0.4173847</v>
      </c>
      <c r="I3432" s="7">
        <v>91.25</v>
      </c>
      <c r="J3432" s="2">
        <v>28.375</v>
      </c>
      <c r="K3432">
        <v>8</v>
      </c>
    </row>
    <row r="3433" spans="1:12" x14ac:dyDescent="0.25">
      <c r="A3433">
        <v>17064</v>
      </c>
      <c r="B3433" s="2">
        <v>80.427279999999996</v>
      </c>
      <c r="C3433" s="3">
        <v>381</v>
      </c>
      <c r="D3433" s="4">
        <v>30140</v>
      </c>
      <c r="E3433" t="s">
        <v>3704</v>
      </c>
      <c r="F3433" s="4" t="s">
        <v>3003</v>
      </c>
      <c r="G3433" s="5">
        <v>335</v>
      </c>
      <c r="H3433" s="6">
        <v>0.54029850000000001</v>
      </c>
      <c r="I3433" s="7">
        <v>70</v>
      </c>
      <c r="J3433" s="2">
        <v>48</v>
      </c>
      <c r="K3433">
        <v>1</v>
      </c>
    </row>
    <row r="3434" spans="1:12" x14ac:dyDescent="0.25">
      <c r="A3434">
        <v>32746</v>
      </c>
      <c r="B3434" s="2">
        <v>80.420389999999998</v>
      </c>
      <c r="C3434" s="3">
        <v>40166</v>
      </c>
      <c r="D3434" s="4">
        <v>36740</v>
      </c>
      <c r="E3434" t="s">
        <v>6833</v>
      </c>
      <c r="F3434" s="4" t="s">
        <v>6689</v>
      </c>
      <c r="G3434" s="5">
        <v>28486</v>
      </c>
      <c r="H3434" s="6">
        <v>0.43765359999999998</v>
      </c>
      <c r="I3434" s="7">
        <v>87.703000000000003</v>
      </c>
      <c r="J3434" s="2">
        <v>41.066699999999997</v>
      </c>
      <c r="K3434">
        <v>15</v>
      </c>
      <c r="L3434" s="2">
        <v>57</v>
      </c>
    </row>
    <row r="3435" spans="1:12" x14ac:dyDescent="0.25">
      <c r="A3435">
        <v>62629</v>
      </c>
      <c r="B3435" s="2">
        <v>80.411429999999996</v>
      </c>
      <c r="C3435" s="3">
        <v>13442</v>
      </c>
      <c r="D3435" s="4">
        <v>44100</v>
      </c>
      <c r="E3435" t="s">
        <v>407</v>
      </c>
      <c r="F3435" s="4" t="s">
        <v>11490</v>
      </c>
      <c r="G3435" s="5">
        <v>8906</v>
      </c>
      <c r="H3435" s="6">
        <v>0.4482372</v>
      </c>
      <c r="I3435" s="7">
        <v>85.844999999999999</v>
      </c>
      <c r="J3435" s="2">
        <v>46.625</v>
      </c>
      <c r="K3435">
        <v>8</v>
      </c>
    </row>
    <row r="3436" spans="1:12" x14ac:dyDescent="0.25">
      <c r="A3436">
        <v>75071</v>
      </c>
      <c r="B3436" s="2">
        <v>80.403049999999993</v>
      </c>
      <c r="C3436" s="3">
        <v>41096</v>
      </c>
      <c r="D3436" s="4">
        <v>19100</v>
      </c>
      <c r="E3436" t="s">
        <v>13762</v>
      </c>
      <c r="F3436" s="4" t="s">
        <v>13752</v>
      </c>
      <c r="G3436" s="5">
        <v>26120</v>
      </c>
      <c r="H3436" s="6">
        <v>0.42871359999999997</v>
      </c>
      <c r="I3436" s="7">
        <v>89.207999999999998</v>
      </c>
      <c r="J3436" s="2">
        <v>45.5</v>
      </c>
      <c r="K3436">
        <v>6</v>
      </c>
    </row>
    <row r="3437" spans="1:12" x14ac:dyDescent="0.25">
      <c r="A3437">
        <v>27609</v>
      </c>
      <c r="B3437" s="2">
        <v>80.39134</v>
      </c>
      <c r="C3437" s="3">
        <v>32407</v>
      </c>
      <c r="D3437" s="4">
        <v>39580</v>
      </c>
      <c r="E3437" t="s">
        <v>5749</v>
      </c>
      <c r="F3437" s="4" t="s">
        <v>5642</v>
      </c>
      <c r="G3437" s="5">
        <v>22844</v>
      </c>
      <c r="H3437" s="6">
        <v>0.51836289999999996</v>
      </c>
      <c r="I3437" s="7">
        <v>73.715000000000003</v>
      </c>
      <c r="J3437" s="2">
        <v>36.2727</v>
      </c>
      <c r="K3437">
        <v>33</v>
      </c>
      <c r="L3437" s="2">
        <v>29.6</v>
      </c>
    </row>
    <row r="3438" spans="1:12" x14ac:dyDescent="0.25">
      <c r="A3438">
        <v>67863</v>
      </c>
      <c r="B3438" s="2">
        <v>80.385819999999995</v>
      </c>
      <c r="C3438" s="3">
        <v>279</v>
      </c>
      <c r="E3438" t="s">
        <v>12729</v>
      </c>
      <c r="F3438" s="4" t="s">
        <v>12494</v>
      </c>
      <c r="G3438" s="5">
        <v>187</v>
      </c>
      <c r="H3438" s="6">
        <v>0.31550800000000001</v>
      </c>
      <c r="I3438" s="7">
        <v>108.75</v>
      </c>
    </row>
    <row r="3439" spans="1:12" x14ac:dyDescent="0.25">
      <c r="A3439">
        <v>61424</v>
      </c>
      <c r="B3439" s="2">
        <v>80.385760000000005</v>
      </c>
      <c r="C3439" s="3">
        <v>101</v>
      </c>
      <c r="D3439" s="4">
        <v>37900</v>
      </c>
      <c r="E3439" t="s">
        <v>11740</v>
      </c>
      <c r="F3439" s="4" t="s">
        <v>11490</v>
      </c>
      <c r="G3439" s="5">
        <v>72</v>
      </c>
      <c r="H3439" s="6">
        <v>0.21917809999999999</v>
      </c>
      <c r="I3439" s="7">
        <v>125.38500000000001</v>
      </c>
    </row>
    <row r="3440" spans="1:12" x14ac:dyDescent="0.25">
      <c r="A3440">
        <v>18962</v>
      </c>
      <c r="B3440" s="2">
        <v>80.385639999999995</v>
      </c>
      <c r="C3440" s="3">
        <v>563</v>
      </c>
      <c r="D3440" s="4">
        <v>37980</v>
      </c>
      <c r="E3440" t="s">
        <v>4166</v>
      </c>
      <c r="F3440" s="4" t="s">
        <v>3003</v>
      </c>
      <c r="G3440" s="5">
        <v>419</v>
      </c>
      <c r="H3440" s="6">
        <v>0.33809519999999998</v>
      </c>
      <c r="I3440" s="7">
        <v>104.821</v>
      </c>
    </row>
    <row r="3441" spans="1:12" x14ac:dyDescent="0.25">
      <c r="A3441">
        <v>58018</v>
      </c>
      <c r="B3441" s="2">
        <v>80.385499999999993</v>
      </c>
      <c r="C3441" s="3">
        <v>282</v>
      </c>
      <c r="D3441" s="4">
        <v>47420</v>
      </c>
      <c r="E3441" t="s">
        <v>5675</v>
      </c>
      <c r="F3441" s="4" t="s">
        <v>11069</v>
      </c>
      <c r="G3441" s="5">
        <v>207</v>
      </c>
      <c r="H3441" s="6">
        <v>0.31884059999999997</v>
      </c>
      <c r="I3441" s="7">
        <v>108.125</v>
      </c>
    </row>
    <row r="3442" spans="1:12" x14ac:dyDescent="0.25">
      <c r="A3442">
        <v>6489</v>
      </c>
      <c r="B3442" s="2">
        <v>80.379900000000006</v>
      </c>
      <c r="C3442" s="3">
        <v>32644</v>
      </c>
      <c r="D3442" s="4">
        <v>25540</v>
      </c>
      <c r="E3442" t="s">
        <v>1306</v>
      </c>
      <c r="F3442" s="4" t="s">
        <v>1198</v>
      </c>
      <c r="G3442" s="5">
        <v>23152</v>
      </c>
      <c r="H3442" s="6">
        <v>0.35576380000000002</v>
      </c>
      <c r="I3442" s="7">
        <v>101.7</v>
      </c>
      <c r="J3442" s="2">
        <v>45.666699999999999</v>
      </c>
      <c r="K3442">
        <v>12</v>
      </c>
      <c r="L3442" s="2">
        <v>79.3</v>
      </c>
    </row>
    <row r="3443" spans="1:12" x14ac:dyDescent="0.25">
      <c r="A3443">
        <v>15102</v>
      </c>
      <c r="B3443" s="2">
        <v>80.369159999999994</v>
      </c>
      <c r="C3443" s="3">
        <v>29743</v>
      </c>
      <c r="D3443" s="4">
        <v>38300</v>
      </c>
      <c r="E3443" t="s">
        <v>3060</v>
      </c>
      <c r="F3443" s="4" t="s">
        <v>3003</v>
      </c>
      <c r="G3443" s="5">
        <v>21753</v>
      </c>
      <c r="H3443" s="6">
        <v>0.4536386</v>
      </c>
      <c r="I3443" s="7">
        <v>84.777000000000001</v>
      </c>
      <c r="J3443" s="2">
        <v>39.620699999999999</v>
      </c>
      <c r="K3443">
        <v>29</v>
      </c>
      <c r="L3443" s="2">
        <v>48.6</v>
      </c>
    </row>
    <row r="3444" spans="1:12" x14ac:dyDescent="0.25">
      <c r="A3444">
        <v>99801</v>
      </c>
      <c r="B3444" s="2">
        <v>80.359089999999995</v>
      </c>
      <c r="C3444" s="3">
        <v>29854</v>
      </c>
      <c r="D3444" s="4">
        <v>27940</v>
      </c>
      <c r="E3444" t="s">
        <v>10048</v>
      </c>
      <c r="F3444" s="4" t="s">
        <v>16604</v>
      </c>
      <c r="G3444" s="5">
        <v>20334</v>
      </c>
      <c r="H3444" s="6">
        <v>0.37251050000000002</v>
      </c>
      <c r="I3444" s="7">
        <v>98.768000000000001</v>
      </c>
      <c r="J3444" s="2">
        <v>45.6875</v>
      </c>
      <c r="K3444">
        <v>32</v>
      </c>
      <c r="L3444" s="2">
        <v>79.400000000000006</v>
      </c>
    </row>
    <row r="3445" spans="1:12" x14ac:dyDescent="0.25">
      <c r="A3445">
        <v>2650</v>
      </c>
      <c r="B3445" s="2">
        <v>80.353970000000004</v>
      </c>
      <c r="C3445" s="3">
        <v>1190</v>
      </c>
      <c r="D3445" s="4">
        <v>12700</v>
      </c>
      <c r="E3445" t="s">
        <v>419</v>
      </c>
      <c r="F3445" s="4" t="s">
        <v>21</v>
      </c>
      <c r="G3445" s="5">
        <v>1019</v>
      </c>
      <c r="H3445" s="6">
        <v>0.53823529999999997</v>
      </c>
      <c r="I3445" s="7">
        <v>70.114000000000004</v>
      </c>
    </row>
    <row r="3446" spans="1:12" x14ac:dyDescent="0.25">
      <c r="A3446">
        <v>77407</v>
      </c>
      <c r="B3446" s="2">
        <v>80.348500000000001</v>
      </c>
      <c r="C3446" s="3">
        <v>35056</v>
      </c>
      <c r="D3446" s="4">
        <v>26420</v>
      </c>
      <c r="E3446" t="s">
        <v>99</v>
      </c>
      <c r="F3446" s="4" t="s">
        <v>13752</v>
      </c>
      <c r="G3446" s="5">
        <v>21825</v>
      </c>
      <c r="H3446" s="6">
        <v>0.43945020000000001</v>
      </c>
      <c r="I3446" s="7">
        <v>87.18</v>
      </c>
      <c r="J3446" s="2">
        <v>37.625</v>
      </c>
      <c r="K3446">
        <v>8</v>
      </c>
    </row>
    <row r="3447" spans="1:12" x14ac:dyDescent="0.25">
      <c r="A3447">
        <v>20119</v>
      </c>
      <c r="B3447" s="2">
        <v>80.342560000000006</v>
      </c>
      <c r="C3447" s="3">
        <v>4407</v>
      </c>
      <c r="D3447" s="4">
        <v>47900</v>
      </c>
      <c r="E3447" t="s">
        <v>4339</v>
      </c>
      <c r="F3447" s="4" t="s">
        <v>4335</v>
      </c>
      <c r="G3447" s="5">
        <v>3013</v>
      </c>
      <c r="H3447" s="6">
        <v>0.30998999999999999</v>
      </c>
      <c r="I3447" s="7">
        <v>109.545</v>
      </c>
      <c r="J3447" s="2">
        <v>39</v>
      </c>
      <c r="K3447">
        <v>1</v>
      </c>
    </row>
    <row r="3448" spans="1:12" x14ac:dyDescent="0.25">
      <c r="A3448">
        <v>23433</v>
      </c>
      <c r="B3448" s="2">
        <v>80.341650000000001</v>
      </c>
      <c r="C3448" s="3">
        <v>1011</v>
      </c>
      <c r="D3448" s="4">
        <v>47260</v>
      </c>
      <c r="E3448" t="s">
        <v>4871</v>
      </c>
      <c r="F3448" s="4" t="s">
        <v>4335</v>
      </c>
      <c r="G3448" s="5">
        <v>819</v>
      </c>
      <c r="H3448" s="6">
        <v>0.37606840000000002</v>
      </c>
      <c r="I3448" s="7">
        <v>98.125</v>
      </c>
    </row>
    <row r="3449" spans="1:12" x14ac:dyDescent="0.25">
      <c r="A3449">
        <v>8555</v>
      </c>
      <c r="B3449" s="2">
        <v>80.341350000000006</v>
      </c>
      <c r="C3449" s="3">
        <v>739</v>
      </c>
      <c r="D3449" s="4">
        <v>35620</v>
      </c>
      <c r="E3449" t="s">
        <v>1715</v>
      </c>
      <c r="F3449" s="4" t="s">
        <v>1341</v>
      </c>
      <c r="G3449" s="5">
        <v>483</v>
      </c>
      <c r="H3449" s="6">
        <v>0.45548650000000002</v>
      </c>
      <c r="I3449" s="7">
        <v>84.375</v>
      </c>
      <c r="J3449" s="2">
        <v>31.8</v>
      </c>
      <c r="K3449">
        <v>5</v>
      </c>
    </row>
    <row r="3450" spans="1:12" x14ac:dyDescent="0.25">
      <c r="A3450">
        <v>2359</v>
      </c>
      <c r="B3450" s="2">
        <v>80.338319999999996</v>
      </c>
      <c r="C3450" s="3">
        <v>18006</v>
      </c>
      <c r="D3450" s="4">
        <v>14460</v>
      </c>
      <c r="E3450" t="s">
        <v>351</v>
      </c>
      <c r="F3450" s="4" t="s">
        <v>21</v>
      </c>
      <c r="G3450" s="5">
        <v>12107</v>
      </c>
      <c r="H3450" s="6">
        <v>0.33622400000000002</v>
      </c>
      <c r="I3450" s="7">
        <v>104.977</v>
      </c>
      <c r="J3450" s="2">
        <v>46.428600000000003</v>
      </c>
      <c r="K3450">
        <v>7</v>
      </c>
    </row>
    <row r="3451" spans="1:12" x14ac:dyDescent="0.25">
      <c r="A3451">
        <v>75010</v>
      </c>
      <c r="B3451" s="2">
        <v>80.331519999999998</v>
      </c>
      <c r="C3451" s="3">
        <v>23752</v>
      </c>
      <c r="D3451" s="4">
        <v>19100</v>
      </c>
      <c r="E3451" t="s">
        <v>4846</v>
      </c>
      <c r="F3451" s="4" t="s">
        <v>13752</v>
      </c>
      <c r="G3451" s="5">
        <v>16323</v>
      </c>
      <c r="H3451" s="6">
        <v>0.44051699999999999</v>
      </c>
      <c r="I3451" s="7">
        <v>86.947000000000003</v>
      </c>
      <c r="J3451" s="2">
        <v>47.6</v>
      </c>
      <c r="K3451">
        <v>5</v>
      </c>
    </row>
    <row r="3452" spans="1:12" x14ac:dyDescent="0.25">
      <c r="A3452">
        <v>4609</v>
      </c>
      <c r="B3452" s="2">
        <v>80.326740000000001</v>
      </c>
      <c r="C3452" s="3">
        <v>5269</v>
      </c>
      <c r="E3452" t="s">
        <v>887</v>
      </c>
      <c r="F3452" s="4" t="s">
        <v>701</v>
      </c>
      <c r="G3452" s="5">
        <v>3683</v>
      </c>
      <c r="H3452" s="6">
        <v>0.52049959999999995</v>
      </c>
      <c r="I3452" s="7">
        <v>73.105999999999995</v>
      </c>
      <c r="J3452" s="2">
        <v>42.416699999999999</v>
      </c>
      <c r="K3452">
        <v>12</v>
      </c>
      <c r="L3452" s="2">
        <v>63.9</v>
      </c>
    </row>
    <row r="3453" spans="1:12" x14ac:dyDescent="0.25">
      <c r="A3453">
        <v>33154</v>
      </c>
      <c r="B3453" s="2">
        <v>80.32338</v>
      </c>
      <c r="C3453" s="3">
        <v>14439</v>
      </c>
      <c r="D3453" s="4">
        <v>33100</v>
      </c>
      <c r="E3453" t="s">
        <v>6874</v>
      </c>
      <c r="F3453" s="4" t="s">
        <v>6689</v>
      </c>
      <c r="G3453" s="5">
        <v>10340</v>
      </c>
      <c r="H3453" s="6">
        <v>0.52228989999999997</v>
      </c>
      <c r="I3453" s="7">
        <v>72.781000000000006</v>
      </c>
      <c r="J3453" s="2">
        <v>23.25</v>
      </c>
      <c r="K3453">
        <v>4</v>
      </c>
    </row>
    <row r="3454" spans="1:12" x14ac:dyDescent="0.25">
      <c r="A3454">
        <v>98045</v>
      </c>
      <c r="B3454" s="2">
        <v>80.3185</v>
      </c>
      <c r="C3454" s="3">
        <v>14642</v>
      </c>
      <c r="D3454" s="4">
        <v>42660</v>
      </c>
      <c r="E3454" t="s">
        <v>3851</v>
      </c>
      <c r="F3454" s="4" t="s">
        <v>16344</v>
      </c>
      <c r="G3454" s="5">
        <v>10064</v>
      </c>
      <c r="H3454" s="6">
        <v>0.36900149999999998</v>
      </c>
      <c r="I3454" s="7">
        <v>99.268000000000001</v>
      </c>
      <c r="J3454" s="2">
        <v>45.777799999999999</v>
      </c>
      <c r="K3454">
        <v>18</v>
      </c>
      <c r="L3454" s="2">
        <v>79.900000000000006</v>
      </c>
    </row>
    <row r="3455" spans="1:12" x14ac:dyDescent="0.25">
      <c r="A3455">
        <v>10710</v>
      </c>
      <c r="B3455" s="2">
        <v>80.311229999999995</v>
      </c>
      <c r="C3455" s="3">
        <v>27388</v>
      </c>
      <c r="D3455" s="4">
        <v>35620</v>
      </c>
      <c r="E3455" t="s">
        <v>1841</v>
      </c>
      <c r="F3455" s="4" t="s">
        <v>1280</v>
      </c>
      <c r="G3455" s="5">
        <v>20290</v>
      </c>
      <c r="H3455" s="6">
        <v>0.3824051</v>
      </c>
      <c r="I3455" s="7">
        <v>96.941000000000003</v>
      </c>
      <c r="J3455" s="2">
        <v>36</v>
      </c>
      <c r="K3455">
        <v>11</v>
      </c>
      <c r="L3455" s="2">
        <v>28.1</v>
      </c>
    </row>
    <row r="3456" spans="1:12" x14ac:dyDescent="0.25">
      <c r="A3456">
        <v>34236</v>
      </c>
      <c r="B3456" s="2">
        <v>80.304040000000001</v>
      </c>
      <c r="C3456" s="3">
        <v>11111</v>
      </c>
      <c r="D3456" s="4">
        <v>35840</v>
      </c>
      <c r="E3456" t="s">
        <v>6977</v>
      </c>
      <c r="F3456" s="4" t="s">
        <v>6689</v>
      </c>
      <c r="G3456" s="5">
        <v>9756</v>
      </c>
      <c r="H3456" s="6">
        <v>0.4837553</v>
      </c>
      <c r="I3456" s="7">
        <v>79.42</v>
      </c>
      <c r="J3456" s="2">
        <v>24.333300000000001</v>
      </c>
      <c r="K3456">
        <v>9</v>
      </c>
    </row>
    <row r="3457" spans="1:12" x14ac:dyDescent="0.25">
      <c r="A3457">
        <v>90814</v>
      </c>
      <c r="B3457" s="2">
        <v>80.298289999999994</v>
      </c>
      <c r="C3457" s="3">
        <v>18788</v>
      </c>
      <c r="D3457" s="4">
        <v>31080</v>
      </c>
      <c r="E3457" t="s">
        <v>1949</v>
      </c>
      <c r="F3457" s="4" t="s">
        <v>15368</v>
      </c>
      <c r="G3457" s="5">
        <v>14260</v>
      </c>
      <c r="H3457" s="6">
        <v>0.51220200000000005</v>
      </c>
      <c r="I3457" s="7">
        <v>74.5</v>
      </c>
      <c r="J3457" s="2">
        <v>34.299999999999997</v>
      </c>
      <c r="K3457">
        <v>10</v>
      </c>
      <c r="L3457" s="2">
        <v>19.7</v>
      </c>
    </row>
    <row r="3458" spans="1:12" x14ac:dyDescent="0.25">
      <c r="A3458">
        <v>67030</v>
      </c>
      <c r="B3458" s="2">
        <v>80.294460000000001</v>
      </c>
      <c r="C3458" s="3">
        <v>2980</v>
      </c>
      <c r="D3458" s="4">
        <v>48620</v>
      </c>
      <c r="E3458" t="s">
        <v>12599</v>
      </c>
      <c r="F3458" s="4" t="s">
        <v>12494</v>
      </c>
      <c r="G3458" s="5">
        <v>1733</v>
      </c>
      <c r="H3458" s="6">
        <v>0.37968839999999998</v>
      </c>
      <c r="I3458" s="7">
        <v>97.396000000000001</v>
      </c>
    </row>
    <row r="3459" spans="1:12" x14ac:dyDescent="0.25">
      <c r="A3459">
        <v>54942</v>
      </c>
      <c r="B3459" s="2">
        <v>80.292640000000006</v>
      </c>
      <c r="C3459" s="3">
        <v>9088</v>
      </c>
      <c r="D3459" s="4">
        <v>11540</v>
      </c>
      <c r="E3459" t="s">
        <v>481</v>
      </c>
      <c r="F3459" s="4" t="s">
        <v>10031</v>
      </c>
      <c r="G3459" s="5">
        <v>5870</v>
      </c>
      <c r="H3459" s="6">
        <v>0.40589340000000002</v>
      </c>
      <c r="I3459" s="7">
        <v>92.853999999999999</v>
      </c>
      <c r="J3459" s="2">
        <v>52.5</v>
      </c>
      <c r="K3459">
        <v>6</v>
      </c>
    </row>
    <row r="3460" spans="1:12" x14ac:dyDescent="0.25">
      <c r="A3460">
        <v>98502</v>
      </c>
      <c r="B3460" s="2">
        <v>80.28622</v>
      </c>
      <c r="C3460" s="3">
        <v>30298</v>
      </c>
      <c r="D3460" s="4">
        <v>36500</v>
      </c>
      <c r="E3460" t="s">
        <v>7936</v>
      </c>
      <c r="F3460" s="4" t="s">
        <v>16344</v>
      </c>
      <c r="G3460" s="5">
        <v>20978</v>
      </c>
      <c r="H3460" s="6">
        <v>0.46677469999999999</v>
      </c>
      <c r="I3460" s="7">
        <v>82.328000000000003</v>
      </c>
      <c r="J3460" s="2">
        <v>42.612900000000003</v>
      </c>
      <c r="K3460">
        <v>31</v>
      </c>
      <c r="L3460" s="2">
        <v>65.099999999999994</v>
      </c>
    </row>
    <row r="3461" spans="1:12" x14ac:dyDescent="0.25">
      <c r="A3461">
        <v>53066</v>
      </c>
      <c r="B3461" s="2">
        <v>80.275589999999994</v>
      </c>
      <c r="C3461" s="3">
        <v>34185</v>
      </c>
      <c r="D3461" s="4">
        <v>33340</v>
      </c>
      <c r="E3461" t="s">
        <v>10059</v>
      </c>
      <c r="F3461" s="4" t="s">
        <v>10031</v>
      </c>
      <c r="G3461" s="5">
        <v>23454</v>
      </c>
      <c r="H3461" s="6">
        <v>0.39779989999999998</v>
      </c>
      <c r="I3461" s="7">
        <v>94.247</v>
      </c>
      <c r="J3461" s="2">
        <v>49.368400000000001</v>
      </c>
      <c r="K3461">
        <v>19</v>
      </c>
      <c r="L3461" s="2">
        <v>91.9</v>
      </c>
    </row>
    <row r="3462" spans="1:12" x14ac:dyDescent="0.25">
      <c r="A3462">
        <v>33408</v>
      </c>
      <c r="B3462" s="2">
        <v>80.266509999999997</v>
      </c>
      <c r="C3462" s="3">
        <v>17429</v>
      </c>
      <c r="D3462" s="4">
        <v>33100</v>
      </c>
      <c r="E3462" t="s">
        <v>6879</v>
      </c>
      <c r="F3462" s="4" t="s">
        <v>6689</v>
      </c>
      <c r="G3462" s="5">
        <v>14491</v>
      </c>
      <c r="H3462" s="6">
        <v>0.44631520000000002</v>
      </c>
      <c r="I3462" s="7">
        <v>85.799000000000007</v>
      </c>
      <c r="J3462" s="2">
        <v>29</v>
      </c>
      <c r="K3462">
        <v>4</v>
      </c>
    </row>
    <row r="3463" spans="1:12" x14ac:dyDescent="0.25">
      <c r="A3463">
        <v>7718</v>
      </c>
      <c r="B3463" s="2">
        <v>80.261930000000007</v>
      </c>
      <c r="C3463" s="3">
        <v>6625</v>
      </c>
      <c r="D3463" s="4">
        <v>35620</v>
      </c>
      <c r="E3463" t="s">
        <v>1490</v>
      </c>
      <c r="F3463" s="4" t="s">
        <v>1341</v>
      </c>
      <c r="G3463" s="5">
        <v>4613</v>
      </c>
      <c r="H3463" s="6">
        <v>0.32097959999999998</v>
      </c>
      <c r="I3463" s="7">
        <v>107.44799999999999</v>
      </c>
      <c r="J3463" s="2">
        <v>56</v>
      </c>
      <c r="K3463">
        <v>2</v>
      </c>
    </row>
    <row r="3464" spans="1:12" x14ac:dyDescent="0.25">
      <c r="A3464">
        <v>2857</v>
      </c>
      <c r="B3464" s="2">
        <v>80.259219999999999</v>
      </c>
      <c r="C3464" s="3">
        <v>9368</v>
      </c>
      <c r="D3464" s="4">
        <v>39300</v>
      </c>
      <c r="E3464" t="s">
        <v>492</v>
      </c>
      <c r="F3464" s="4" t="s">
        <v>466</v>
      </c>
      <c r="G3464" s="5">
        <v>6742</v>
      </c>
      <c r="H3464" s="6">
        <v>0.36369030000000002</v>
      </c>
      <c r="I3464" s="7">
        <v>100.06100000000001</v>
      </c>
      <c r="J3464" s="2">
        <v>40</v>
      </c>
      <c r="K3464">
        <v>1</v>
      </c>
    </row>
    <row r="3465" spans="1:12" x14ac:dyDescent="0.25">
      <c r="A3465">
        <v>4079</v>
      </c>
      <c r="B3465" s="2">
        <v>80.256900000000002</v>
      </c>
      <c r="C3465" s="3">
        <v>3848</v>
      </c>
      <c r="D3465" s="4">
        <v>38860</v>
      </c>
      <c r="E3465" t="s">
        <v>751</v>
      </c>
      <c r="F3465" s="4" t="s">
        <v>701</v>
      </c>
      <c r="G3465" s="5">
        <v>2926</v>
      </c>
      <c r="H3465" s="6">
        <v>0.47197539999999999</v>
      </c>
      <c r="I3465" s="7">
        <v>81.340999999999994</v>
      </c>
      <c r="J3465" s="2">
        <v>35.75</v>
      </c>
      <c r="K3465">
        <v>4</v>
      </c>
    </row>
    <row r="3466" spans="1:12" x14ac:dyDescent="0.25">
      <c r="A3466">
        <v>23451</v>
      </c>
      <c r="B3466" s="2">
        <v>80.248949999999994</v>
      </c>
      <c r="C3466" s="3">
        <v>42583</v>
      </c>
      <c r="D3466" s="4">
        <v>47260</v>
      </c>
      <c r="E3466" t="s">
        <v>4874</v>
      </c>
      <c r="F3466" s="4" t="s">
        <v>4335</v>
      </c>
      <c r="G3466" s="5">
        <v>30319</v>
      </c>
      <c r="H3466" s="6">
        <v>0.45522610000000002</v>
      </c>
      <c r="I3466" s="7">
        <v>84.224000000000004</v>
      </c>
      <c r="J3466" s="2">
        <v>32.421100000000003</v>
      </c>
      <c r="K3466">
        <v>19</v>
      </c>
      <c r="L3466" s="2">
        <v>12.7</v>
      </c>
    </row>
    <row r="3467" spans="1:12" x14ac:dyDescent="0.25">
      <c r="A3467">
        <v>95650</v>
      </c>
      <c r="B3467" s="2">
        <v>80.239630000000005</v>
      </c>
      <c r="C3467" s="3">
        <v>12255</v>
      </c>
      <c r="D3467" s="4">
        <v>40900</v>
      </c>
      <c r="E3467" t="s">
        <v>12882</v>
      </c>
      <c r="F3467" s="4" t="s">
        <v>15368</v>
      </c>
      <c r="G3467" s="5">
        <v>8611</v>
      </c>
      <c r="H3467" s="6">
        <v>0.38694689999999998</v>
      </c>
      <c r="I3467" s="7">
        <v>96.013000000000005</v>
      </c>
      <c r="J3467" s="2">
        <v>40.75</v>
      </c>
      <c r="K3467">
        <v>4</v>
      </c>
    </row>
    <row r="3468" spans="1:12" x14ac:dyDescent="0.25">
      <c r="A3468">
        <v>57049</v>
      </c>
      <c r="B3468" s="2">
        <v>80.236609999999999</v>
      </c>
      <c r="C3468" s="3">
        <v>5973</v>
      </c>
      <c r="D3468" s="4">
        <v>43580</v>
      </c>
      <c r="E3468" t="s">
        <v>10894</v>
      </c>
      <c r="F3468" s="4" t="s">
        <v>10877</v>
      </c>
      <c r="G3468" s="5">
        <v>4005</v>
      </c>
      <c r="H3468" s="6">
        <v>0.41248439999999997</v>
      </c>
      <c r="I3468" s="7">
        <v>91.573999999999998</v>
      </c>
      <c r="J3468" s="2">
        <v>62</v>
      </c>
      <c r="K3468">
        <v>1</v>
      </c>
    </row>
    <row r="3469" spans="1:12" x14ac:dyDescent="0.25">
      <c r="A3469">
        <v>27978</v>
      </c>
      <c r="B3469" s="2">
        <v>80.235609999999994</v>
      </c>
      <c r="C3469" s="3">
        <v>243</v>
      </c>
      <c r="D3469" s="4">
        <v>28620</v>
      </c>
      <c r="E3469" t="s">
        <v>5846</v>
      </c>
      <c r="F3469" s="4" t="s">
        <v>5642</v>
      </c>
      <c r="G3469" s="5">
        <v>178</v>
      </c>
      <c r="H3469" s="6">
        <v>0.34269660000000002</v>
      </c>
      <c r="I3469" s="7">
        <v>103.61799999999999</v>
      </c>
    </row>
    <row r="3470" spans="1:12" x14ac:dyDescent="0.25">
      <c r="A3470">
        <v>58001</v>
      </c>
      <c r="B3470" s="2">
        <v>80.235550000000003</v>
      </c>
      <c r="C3470" s="3">
        <v>78</v>
      </c>
      <c r="D3470" s="4">
        <v>47420</v>
      </c>
      <c r="E3470" t="s">
        <v>11068</v>
      </c>
      <c r="F3470" s="4" t="s">
        <v>11069</v>
      </c>
      <c r="G3470" s="5">
        <v>56</v>
      </c>
      <c r="H3470" s="6">
        <v>0.23214290000000001</v>
      </c>
      <c r="I3470" s="7">
        <v>122.708</v>
      </c>
    </row>
    <row r="3471" spans="1:12" x14ac:dyDescent="0.25">
      <c r="A3471">
        <v>53051</v>
      </c>
      <c r="B3471" s="2">
        <v>80.229410000000001</v>
      </c>
      <c r="C3471" s="3">
        <v>35859</v>
      </c>
      <c r="D3471" s="4">
        <v>33340</v>
      </c>
      <c r="E3471" t="s">
        <v>10054</v>
      </c>
      <c r="F3471" s="4" t="s">
        <v>10031</v>
      </c>
      <c r="G3471" s="5">
        <v>25613</v>
      </c>
      <c r="H3471" s="6">
        <v>0.4075665</v>
      </c>
      <c r="I3471" s="7">
        <v>92.381</v>
      </c>
      <c r="J3471" s="2">
        <v>38.208300000000001</v>
      </c>
      <c r="K3471">
        <v>24</v>
      </c>
      <c r="L3471" s="2">
        <v>40.9</v>
      </c>
    </row>
    <row r="3472" spans="1:12" x14ac:dyDescent="0.25">
      <c r="A3472">
        <v>64066</v>
      </c>
      <c r="B3472" s="2">
        <v>80.223269999999999</v>
      </c>
      <c r="C3472" s="3">
        <v>34</v>
      </c>
      <c r="D3472" s="4">
        <v>28140</v>
      </c>
      <c r="E3472" t="s">
        <v>12252</v>
      </c>
      <c r="F3472" s="4" t="s">
        <v>12102</v>
      </c>
      <c r="G3472" s="5">
        <v>25</v>
      </c>
      <c r="H3472" s="6">
        <v>0.32</v>
      </c>
      <c r="I3472" s="7">
        <v>107.5</v>
      </c>
      <c r="J3472" s="2">
        <v>77</v>
      </c>
      <c r="K3472">
        <v>1</v>
      </c>
    </row>
    <row r="3473" spans="1:12" x14ac:dyDescent="0.25">
      <c r="A3473">
        <v>99567</v>
      </c>
      <c r="B3473" s="2">
        <v>80.221689999999995</v>
      </c>
      <c r="C3473" s="3">
        <v>10090</v>
      </c>
      <c r="D3473" s="4">
        <v>11260</v>
      </c>
      <c r="E3473" t="s">
        <v>16625</v>
      </c>
      <c r="F3473" s="4" t="s">
        <v>16604</v>
      </c>
      <c r="G3473" s="5">
        <v>6554</v>
      </c>
      <c r="H3473" s="6">
        <v>0.30587340000000002</v>
      </c>
      <c r="I3473" s="7">
        <v>109.938</v>
      </c>
      <c r="J3473" s="2">
        <v>44.769199999999998</v>
      </c>
      <c r="K3473">
        <v>13</v>
      </c>
      <c r="L3473" s="2">
        <v>75.8</v>
      </c>
    </row>
    <row r="3474" spans="1:12" x14ac:dyDescent="0.25">
      <c r="A3474">
        <v>20687</v>
      </c>
      <c r="B3474" s="2">
        <v>80.220050000000001</v>
      </c>
      <c r="C3474" s="3">
        <v>379</v>
      </c>
      <c r="D3474" s="4">
        <v>15680</v>
      </c>
      <c r="E3474" t="s">
        <v>1251</v>
      </c>
      <c r="F3474" s="4" t="s">
        <v>4361</v>
      </c>
      <c r="G3474" s="5">
        <v>330</v>
      </c>
      <c r="H3474" s="6">
        <v>0.44242419999999999</v>
      </c>
      <c r="I3474" s="7">
        <v>86.323999999999998</v>
      </c>
    </row>
    <row r="3475" spans="1:12" x14ac:dyDescent="0.25">
      <c r="A3475">
        <v>22946</v>
      </c>
      <c r="B3475" s="2">
        <v>80.219920000000002</v>
      </c>
      <c r="C3475" s="3">
        <v>314</v>
      </c>
      <c r="D3475" s="4">
        <v>16820</v>
      </c>
      <c r="E3475" t="s">
        <v>588</v>
      </c>
      <c r="F3475" s="4" t="s">
        <v>4335</v>
      </c>
      <c r="G3475" s="5">
        <v>159</v>
      </c>
      <c r="H3475" s="6">
        <v>0.34375</v>
      </c>
      <c r="I3475" s="7">
        <v>103.375</v>
      </c>
    </row>
    <row r="3476" spans="1:12" x14ac:dyDescent="0.25">
      <c r="A3476">
        <v>55415</v>
      </c>
      <c r="B3476" s="2">
        <v>80.219260000000006</v>
      </c>
      <c r="C3476" s="3">
        <v>3566</v>
      </c>
      <c r="D3476" s="4">
        <v>33460</v>
      </c>
      <c r="E3476" t="s">
        <v>10500</v>
      </c>
      <c r="F3476" s="4" t="s">
        <v>10428</v>
      </c>
      <c r="G3476" s="5">
        <v>2628</v>
      </c>
      <c r="H3476" s="6">
        <v>0.37048310000000001</v>
      </c>
      <c r="I3476" s="7">
        <v>98.75</v>
      </c>
      <c r="J3476" s="2">
        <v>37.333300000000001</v>
      </c>
      <c r="K3476">
        <v>6</v>
      </c>
    </row>
    <row r="3477" spans="1:12" x14ac:dyDescent="0.25">
      <c r="A3477">
        <v>84014</v>
      </c>
      <c r="B3477" s="2">
        <v>80.216200000000001</v>
      </c>
      <c r="C3477" s="3">
        <v>16129</v>
      </c>
      <c r="D3477" s="4">
        <v>36260</v>
      </c>
      <c r="E3477" t="s">
        <v>406</v>
      </c>
      <c r="F3477" s="4" t="s">
        <v>14851</v>
      </c>
      <c r="G3477" s="5">
        <v>10151</v>
      </c>
      <c r="H3477" s="6">
        <v>0.42675600000000002</v>
      </c>
      <c r="I3477" s="7">
        <v>89.025000000000006</v>
      </c>
      <c r="J3477" s="2">
        <v>38.125</v>
      </c>
      <c r="K3477">
        <v>8</v>
      </c>
    </row>
    <row r="3478" spans="1:12" x14ac:dyDescent="0.25">
      <c r="A3478">
        <v>91020</v>
      </c>
      <c r="B3478" s="2">
        <v>80.212289999999996</v>
      </c>
      <c r="C3478" s="3">
        <v>9248</v>
      </c>
      <c r="D3478" s="4">
        <v>31080</v>
      </c>
      <c r="E3478" t="s">
        <v>1819</v>
      </c>
      <c r="F3478" s="4" t="s">
        <v>15368</v>
      </c>
      <c r="G3478" s="5">
        <v>6203</v>
      </c>
      <c r="H3478" s="6">
        <v>0.45857510000000001</v>
      </c>
      <c r="I3478" s="7">
        <v>83.510999999999996</v>
      </c>
      <c r="J3478" s="2">
        <v>35.200000000000003</v>
      </c>
      <c r="K3478">
        <v>5</v>
      </c>
    </row>
    <row r="3479" spans="1:12" x14ac:dyDescent="0.25">
      <c r="A3479">
        <v>48178</v>
      </c>
      <c r="B3479" s="2">
        <v>80.205860000000001</v>
      </c>
      <c r="C3479" s="3">
        <v>30288</v>
      </c>
      <c r="D3479" s="4">
        <v>19820</v>
      </c>
      <c r="E3479" t="s">
        <v>9151</v>
      </c>
      <c r="F3479" s="4" t="s">
        <v>9106</v>
      </c>
      <c r="G3479" s="5">
        <v>20688</v>
      </c>
      <c r="H3479" s="6">
        <v>0.38605060000000002</v>
      </c>
      <c r="I3479" s="7">
        <v>96.027000000000001</v>
      </c>
      <c r="J3479" s="2">
        <v>44.333300000000001</v>
      </c>
      <c r="K3479">
        <v>6</v>
      </c>
    </row>
    <row r="3480" spans="1:12" x14ac:dyDescent="0.25">
      <c r="A3480">
        <v>96816</v>
      </c>
      <c r="B3480" s="2">
        <v>80.191810000000004</v>
      </c>
      <c r="C3480" s="3">
        <v>50655</v>
      </c>
      <c r="D3480" s="4">
        <v>46520</v>
      </c>
      <c r="E3480" t="s">
        <v>16169</v>
      </c>
      <c r="F3480" s="4" t="s">
        <v>16099</v>
      </c>
      <c r="G3480" s="5">
        <v>37986</v>
      </c>
      <c r="H3480" s="6">
        <v>0.41423159999999998</v>
      </c>
      <c r="I3480" s="7">
        <v>91.156999999999996</v>
      </c>
      <c r="J3480" s="2">
        <v>35.193600000000004</v>
      </c>
      <c r="K3480">
        <v>31</v>
      </c>
      <c r="L3480" s="2">
        <v>24.5</v>
      </c>
    </row>
    <row r="3481" spans="1:12" x14ac:dyDescent="0.25">
      <c r="A3481">
        <v>39047</v>
      </c>
      <c r="B3481" s="2">
        <v>80.176569999999998</v>
      </c>
      <c r="C3481" s="3">
        <v>37880</v>
      </c>
      <c r="D3481" s="4">
        <v>27140</v>
      </c>
      <c r="E3481" t="s">
        <v>1142</v>
      </c>
      <c r="F3481" s="4" t="s">
        <v>7633</v>
      </c>
      <c r="G3481" s="5">
        <v>25693</v>
      </c>
      <c r="H3481" s="6">
        <v>0.44163780000000002</v>
      </c>
      <c r="I3481" s="7">
        <v>86.418000000000006</v>
      </c>
      <c r="J3481" s="2">
        <v>77</v>
      </c>
      <c r="K3481">
        <v>1</v>
      </c>
    </row>
    <row r="3482" spans="1:12" x14ac:dyDescent="0.25">
      <c r="A3482">
        <v>92506</v>
      </c>
      <c r="B3482" s="2">
        <v>80.162899999999993</v>
      </c>
      <c r="C3482" s="3">
        <v>45993</v>
      </c>
      <c r="D3482" s="4">
        <v>40140</v>
      </c>
      <c r="E3482" t="s">
        <v>516</v>
      </c>
      <c r="F3482" s="4" t="s">
        <v>15368</v>
      </c>
      <c r="G3482" s="5">
        <v>31471</v>
      </c>
      <c r="H3482" s="6">
        <v>0.39388640000000003</v>
      </c>
      <c r="I3482" s="7">
        <v>94.659000000000006</v>
      </c>
      <c r="J3482" s="2">
        <v>33.76</v>
      </c>
      <c r="K3482">
        <v>25</v>
      </c>
      <c r="L3482" s="2">
        <v>17.5</v>
      </c>
    </row>
    <row r="3483" spans="1:12" x14ac:dyDescent="0.25">
      <c r="A3483">
        <v>80550</v>
      </c>
      <c r="B3483" s="2">
        <v>80.151780000000002</v>
      </c>
      <c r="C3483" s="3">
        <v>22406</v>
      </c>
      <c r="D3483" s="4">
        <v>24540</v>
      </c>
      <c r="E3483" t="s">
        <v>110</v>
      </c>
      <c r="F3483" s="4" t="s">
        <v>14477</v>
      </c>
      <c r="G3483" s="5">
        <v>14984</v>
      </c>
      <c r="H3483" s="6">
        <v>0.40326990000000001</v>
      </c>
      <c r="I3483" s="7">
        <v>93.024000000000001</v>
      </c>
      <c r="J3483" s="2">
        <v>62</v>
      </c>
      <c r="K3483">
        <v>5</v>
      </c>
    </row>
    <row r="3484" spans="1:12" x14ac:dyDescent="0.25">
      <c r="A3484">
        <v>11364</v>
      </c>
      <c r="B3484" s="2">
        <v>80.142020000000002</v>
      </c>
      <c r="C3484" s="3">
        <v>34902</v>
      </c>
      <c r="D3484" s="4">
        <v>35620</v>
      </c>
      <c r="E3484" t="s">
        <v>1907</v>
      </c>
      <c r="F3484" s="4" t="s">
        <v>1280</v>
      </c>
      <c r="G3484" s="5">
        <v>25788</v>
      </c>
      <c r="H3484" s="6">
        <v>0.45647369999999998</v>
      </c>
      <c r="I3484" s="7">
        <v>83.813999999999993</v>
      </c>
      <c r="J3484" s="2">
        <v>28.8261</v>
      </c>
      <c r="K3484">
        <v>23</v>
      </c>
      <c r="L3484" s="2">
        <v>4.0999999999999996</v>
      </c>
    </row>
    <row r="3485" spans="1:12" x14ac:dyDescent="0.25">
      <c r="A3485">
        <v>15321</v>
      </c>
      <c r="B3485" s="2">
        <v>80.135570000000001</v>
      </c>
      <c r="C3485" s="3">
        <v>1498</v>
      </c>
      <c r="D3485" s="4">
        <v>38300</v>
      </c>
      <c r="E3485" t="s">
        <v>3091</v>
      </c>
      <c r="F3485" s="4" t="s">
        <v>3003</v>
      </c>
      <c r="G3485" s="5">
        <v>1128</v>
      </c>
      <c r="H3485" s="6">
        <v>0.35460989999999998</v>
      </c>
      <c r="I3485" s="7">
        <v>101.413</v>
      </c>
    </row>
    <row r="3486" spans="1:12" x14ac:dyDescent="0.25">
      <c r="A3486">
        <v>98260</v>
      </c>
      <c r="B3486" s="2">
        <v>80.134259999999998</v>
      </c>
      <c r="C3486" s="3">
        <v>5515</v>
      </c>
      <c r="D3486" s="4">
        <v>36020</v>
      </c>
      <c r="E3486" t="s">
        <v>6333</v>
      </c>
      <c r="F3486" s="4" t="s">
        <v>16344</v>
      </c>
      <c r="G3486" s="5">
        <v>4357</v>
      </c>
      <c r="H3486" s="6">
        <v>0.50986690000000001</v>
      </c>
      <c r="I3486" s="7">
        <v>74.566999999999993</v>
      </c>
      <c r="J3486" s="2">
        <v>44.7333</v>
      </c>
      <c r="K3486">
        <v>15</v>
      </c>
      <c r="L3486" s="2">
        <v>75.599999999999994</v>
      </c>
    </row>
    <row r="3487" spans="1:12" x14ac:dyDescent="0.25">
      <c r="A3487">
        <v>10970</v>
      </c>
      <c r="B3487" s="2">
        <v>80.13158</v>
      </c>
      <c r="C3487" s="3">
        <v>9715</v>
      </c>
      <c r="D3487" s="4">
        <v>35620</v>
      </c>
      <c r="E3487" t="s">
        <v>1873</v>
      </c>
      <c r="F3487" s="4" t="s">
        <v>1280</v>
      </c>
      <c r="G3487" s="5">
        <v>6828</v>
      </c>
      <c r="H3487" s="6">
        <v>0.38980819999999999</v>
      </c>
      <c r="I3487" s="7">
        <v>95.313000000000002</v>
      </c>
      <c r="J3487" s="2">
        <v>45</v>
      </c>
      <c r="K3487">
        <v>2</v>
      </c>
    </row>
    <row r="3488" spans="1:12" x14ac:dyDescent="0.25">
      <c r="A3488">
        <v>78006</v>
      </c>
      <c r="B3488" s="2">
        <v>80.125169999999997</v>
      </c>
      <c r="C3488" s="3">
        <v>29052</v>
      </c>
      <c r="D3488" s="4">
        <v>41700</v>
      </c>
      <c r="E3488" t="s">
        <v>14152</v>
      </c>
      <c r="F3488" s="4" t="s">
        <v>13752</v>
      </c>
      <c r="G3488" s="5">
        <v>19968</v>
      </c>
      <c r="H3488" s="6">
        <v>0.42603160000000001</v>
      </c>
      <c r="I3488" s="7">
        <v>89.046000000000006</v>
      </c>
      <c r="J3488" s="2">
        <v>52.166699999999999</v>
      </c>
      <c r="K3488">
        <v>18</v>
      </c>
      <c r="L3488" s="2">
        <v>96.7</v>
      </c>
    </row>
    <row r="3489" spans="1:12" x14ac:dyDescent="0.25">
      <c r="A3489">
        <v>4544</v>
      </c>
      <c r="B3489" s="2">
        <v>80.120260000000002</v>
      </c>
      <c r="C3489" s="3">
        <v>597</v>
      </c>
      <c r="E3489" t="s">
        <v>867</v>
      </c>
      <c r="F3489" s="4" t="s">
        <v>701</v>
      </c>
      <c r="G3489" s="5">
        <v>551</v>
      </c>
      <c r="H3489" s="6">
        <v>0.58152170000000003</v>
      </c>
      <c r="I3489" s="7">
        <v>62.143000000000001</v>
      </c>
    </row>
    <row r="3490" spans="1:12" x14ac:dyDescent="0.25">
      <c r="A3490">
        <v>11751</v>
      </c>
      <c r="B3490" s="2">
        <v>80.117609999999999</v>
      </c>
      <c r="C3490" s="3">
        <v>14678</v>
      </c>
      <c r="D3490" s="4">
        <v>35620</v>
      </c>
      <c r="E3490" t="s">
        <v>2001</v>
      </c>
      <c r="F3490" s="4" t="s">
        <v>1280</v>
      </c>
      <c r="G3490" s="5">
        <v>10538</v>
      </c>
      <c r="H3490" s="6">
        <v>0.3210286</v>
      </c>
      <c r="I3490" s="7">
        <v>107.122</v>
      </c>
      <c r="J3490" s="2">
        <v>43.6</v>
      </c>
      <c r="K3490">
        <v>5</v>
      </c>
    </row>
    <row r="3491" spans="1:12" x14ac:dyDescent="0.25">
      <c r="A3491">
        <v>92672</v>
      </c>
      <c r="B3491" s="2">
        <v>80.109210000000004</v>
      </c>
      <c r="C3491" s="3">
        <v>35041</v>
      </c>
      <c r="D3491" s="4">
        <v>31080</v>
      </c>
      <c r="E3491" t="s">
        <v>15590</v>
      </c>
      <c r="F3491" s="4" t="s">
        <v>15368</v>
      </c>
      <c r="G3491" s="5">
        <v>24549</v>
      </c>
      <c r="H3491" s="6">
        <v>0.40623219999999999</v>
      </c>
      <c r="I3491" s="7">
        <v>92.382000000000005</v>
      </c>
      <c r="J3491" s="2">
        <v>36.925899999999999</v>
      </c>
      <c r="K3491">
        <v>27</v>
      </c>
      <c r="L3491" s="2">
        <v>33.1</v>
      </c>
    </row>
    <row r="3492" spans="1:12" x14ac:dyDescent="0.25">
      <c r="A3492">
        <v>20735</v>
      </c>
      <c r="B3492" s="2">
        <v>80.097020000000001</v>
      </c>
      <c r="C3492" s="3">
        <v>38236</v>
      </c>
      <c r="D3492" s="4">
        <v>47900</v>
      </c>
      <c r="E3492" t="s">
        <v>168</v>
      </c>
      <c r="F3492" s="4" t="s">
        <v>4361</v>
      </c>
      <c r="G3492" s="5">
        <v>26391</v>
      </c>
      <c r="H3492" s="6">
        <v>0.28464250000000002</v>
      </c>
      <c r="I3492" s="7">
        <v>113.38</v>
      </c>
      <c r="J3492" s="2">
        <v>42.636400000000002</v>
      </c>
      <c r="K3492">
        <v>11</v>
      </c>
      <c r="L3492" s="2">
        <v>65.2</v>
      </c>
    </row>
    <row r="3493" spans="1:12" x14ac:dyDescent="0.25">
      <c r="A3493">
        <v>14580</v>
      </c>
      <c r="B3493" s="2">
        <v>80.082220000000007</v>
      </c>
      <c r="C3493" s="3">
        <v>50945</v>
      </c>
      <c r="D3493" s="4">
        <v>40380</v>
      </c>
      <c r="E3493" t="s">
        <v>198</v>
      </c>
      <c r="F3493" s="4" t="s">
        <v>1280</v>
      </c>
      <c r="G3493" s="5">
        <v>35438</v>
      </c>
      <c r="H3493" s="6">
        <v>0.4358475</v>
      </c>
      <c r="I3493" s="7">
        <v>87.198999999999998</v>
      </c>
      <c r="J3493" s="2">
        <v>39.125</v>
      </c>
      <c r="K3493">
        <v>32</v>
      </c>
      <c r="L3493" s="2">
        <v>45.7</v>
      </c>
    </row>
    <row r="3494" spans="1:12" x14ac:dyDescent="0.25">
      <c r="A3494">
        <v>85268</v>
      </c>
      <c r="B3494" s="2">
        <v>80.069220000000001</v>
      </c>
      <c r="C3494" s="3">
        <v>23214</v>
      </c>
      <c r="D3494" s="4">
        <v>38060</v>
      </c>
      <c r="E3494" t="s">
        <v>14980</v>
      </c>
      <c r="F3494" s="4" t="s">
        <v>14962</v>
      </c>
      <c r="G3494" s="5">
        <v>18886</v>
      </c>
      <c r="H3494" s="6">
        <v>0.45433370000000001</v>
      </c>
      <c r="I3494" s="7">
        <v>83.975999999999999</v>
      </c>
      <c r="J3494" s="2">
        <v>41.166699999999999</v>
      </c>
      <c r="K3494">
        <v>12</v>
      </c>
      <c r="L3494" s="2">
        <v>57.8</v>
      </c>
    </row>
    <row r="3495" spans="1:12" x14ac:dyDescent="0.25">
      <c r="A3495">
        <v>19127</v>
      </c>
      <c r="B3495" s="2">
        <v>80.063659999999999</v>
      </c>
      <c r="C3495" s="3">
        <v>6032</v>
      </c>
      <c r="D3495" s="4">
        <v>37980</v>
      </c>
      <c r="E3495" t="s">
        <v>2682</v>
      </c>
      <c r="F3495" s="4" t="s">
        <v>3003</v>
      </c>
      <c r="G3495" s="5">
        <v>4339</v>
      </c>
      <c r="H3495" s="6">
        <v>0.52984560000000003</v>
      </c>
      <c r="I3495" s="7">
        <v>70.881</v>
      </c>
      <c r="J3495" s="2">
        <v>33.4</v>
      </c>
      <c r="K3495">
        <v>5</v>
      </c>
    </row>
    <row r="3496" spans="1:12" x14ac:dyDescent="0.25">
      <c r="A3496">
        <v>3245</v>
      </c>
      <c r="B3496" s="2">
        <v>80.062280000000001</v>
      </c>
      <c r="C3496" s="3">
        <v>1945</v>
      </c>
      <c r="D3496" s="4">
        <v>17200</v>
      </c>
      <c r="E3496" t="s">
        <v>561</v>
      </c>
      <c r="F3496" s="4" t="s">
        <v>520</v>
      </c>
      <c r="G3496" s="5">
        <v>1453</v>
      </c>
      <c r="H3496" s="6">
        <v>0.49449789999999999</v>
      </c>
      <c r="I3496" s="7">
        <v>76.984999999999999</v>
      </c>
    </row>
    <row r="3497" spans="1:12" x14ac:dyDescent="0.25">
      <c r="A3497">
        <v>41048</v>
      </c>
      <c r="B3497" s="2">
        <v>80.059730000000002</v>
      </c>
      <c r="C3497" s="3">
        <v>15156</v>
      </c>
      <c r="D3497" s="4">
        <v>17140</v>
      </c>
      <c r="E3497" t="s">
        <v>557</v>
      </c>
      <c r="F3497" s="4" t="s">
        <v>7883</v>
      </c>
      <c r="G3497" s="5">
        <v>9180</v>
      </c>
      <c r="H3497" s="6">
        <v>0.41248230000000002</v>
      </c>
      <c r="I3497" s="7">
        <v>91.153000000000006</v>
      </c>
      <c r="J3497" s="2">
        <v>51</v>
      </c>
      <c r="K3497">
        <v>5</v>
      </c>
    </row>
    <row r="3498" spans="1:12" x14ac:dyDescent="0.25">
      <c r="A3498">
        <v>27511</v>
      </c>
      <c r="B3498" s="2">
        <v>80.051940000000002</v>
      </c>
      <c r="C3498" s="3">
        <v>33896</v>
      </c>
      <c r="D3498" s="4">
        <v>39580</v>
      </c>
      <c r="E3498" t="s">
        <v>5718</v>
      </c>
      <c r="F3498" s="4" t="s">
        <v>5642</v>
      </c>
      <c r="G3498" s="5">
        <v>23372</v>
      </c>
      <c r="H3498" s="6">
        <v>0.46374019999999999</v>
      </c>
      <c r="I3498" s="7">
        <v>82.292000000000002</v>
      </c>
      <c r="J3498" s="2">
        <v>39.4</v>
      </c>
      <c r="K3498">
        <v>30</v>
      </c>
      <c r="L3498" s="2">
        <v>47.4</v>
      </c>
    </row>
    <row r="3499" spans="1:12" x14ac:dyDescent="0.25">
      <c r="A3499">
        <v>46259</v>
      </c>
      <c r="B3499" s="2">
        <v>80.044529999999995</v>
      </c>
      <c r="C3499" s="3">
        <v>11878</v>
      </c>
      <c r="D3499" s="4">
        <v>26900</v>
      </c>
      <c r="E3499" t="s">
        <v>8839</v>
      </c>
      <c r="F3499" s="4" t="s">
        <v>8800</v>
      </c>
      <c r="G3499" s="5">
        <v>7640</v>
      </c>
      <c r="H3499" s="6">
        <v>0.38306499999999999</v>
      </c>
      <c r="I3499" s="7">
        <v>96.231999999999999</v>
      </c>
      <c r="J3499" s="2">
        <v>33.4</v>
      </c>
      <c r="K3499">
        <v>5</v>
      </c>
    </row>
    <row r="3500" spans="1:12" x14ac:dyDescent="0.25">
      <c r="A3500">
        <v>7828</v>
      </c>
      <c r="B3500" s="2">
        <v>80.040260000000004</v>
      </c>
      <c r="C3500" s="3">
        <v>14458</v>
      </c>
      <c r="D3500" s="4">
        <v>35620</v>
      </c>
      <c r="E3500" t="s">
        <v>1525</v>
      </c>
      <c r="F3500" s="4" t="s">
        <v>1341</v>
      </c>
      <c r="G3500" s="5">
        <v>10137</v>
      </c>
      <c r="H3500" s="6">
        <v>0.37871159999999998</v>
      </c>
      <c r="I3500" s="7">
        <v>96.917000000000002</v>
      </c>
      <c r="J3500" s="2">
        <v>41.4</v>
      </c>
      <c r="K3500">
        <v>5</v>
      </c>
    </row>
    <row r="3501" spans="1:12" x14ac:dyDescent="0.25">
      <c r="A3501">
        <v>27023</v>
      </c>
      <c r="B3501" s="2">
        <v>80.035790000000006</v>
      </c>
      <c r="C3501" s="3">
        <v>11913</v>
      </c>
      <c r="D3501" s="4">
        <v>49180</v>
      </c>
      <c r="E3501" t="s">
        <v>5652</v>
      </c>
      <c r="F3501" s="4" t="s">
        <v>5642</v>
      </c>
      <c r="G3501" s="5">
        <v>8555</v>
      </c>
      <c r="H3501" s="6">
        <v>0.42127409999999998</v>
      </c>
      <c r="I3501" s="7">
        <v>89.527000000000001</v>
      </c>
      <c r="J3501" s="2">
        <v>42.666699999999999</v>
      </c>
      <c r="K3501">
        <v>3</v>
      </c>
    </row>
    <row r="3502" spans="1:12" x14ac:dyDescent="0.25">
      <c r="A3502">
        <v>93720</v>
      </c>
      <c r="B3502" s="2">
        <v>80.026349999999994</v>
      </c>
      <c r="C3502" s="3">
        <v>46152</v>
      </c>
      <c r="D3502" s="4">
        <v>23420</v>
      </c>
      <c r="E3502" t="s">
        <v>8453</v>
      </c>
      <c r="F3502" s="4" t="s">
        <v>15368</v>
      </c>
      <c r="G3502" s="5">
        <v>30870</v>
      </c>
      <c r="H3502" s="6">
        <v>0.41619689999999998</v>
      </c>
      <c r="I3502" s="7">
        <v>90.403999999999996</v>
      </c>
      <c r="J3502" s="2">
        <v>39.625</v>
      </c>
      <c r="K3502">
        <v>8</v>
      </c>
    </row>
    <row r="3503" spans="1:12" x14ac:dyDescent="0.25">
      <c r="A3503">
        <v>2738</v>
      </c>
      <c r="B3503" s="2">
        <v>80.018100000000004</v>
      </c>
      <c r="C3503" s="3">
        <v>4934</v>
      </c>
      <c r="D3503" s="4">
        <v>14460</v>
      </c>
      <c r="E3503" t="s">
        <v>445</v>
      </c>
      <c r="F3503" s="4" t="s">
        <v>21</v>
      </c>
      <c r="G3503" s="5">
        <v>3653</v>
      </c>
      <c r="H3503" s="6">
        <v>0.46235969999999998</v>
      </c>
      <c r="I3503" s="7">
        <v>82.399000000000001</v>
      </c>
      <c r="J3503" s="2">
        <v>49.2</v>
      </c>
      <c r="K3503">
        <v>5</v>
      </c>
    </row>
    <row r="3504" spans="1:12" x14ac:dyDescent="0.25">
      <c r="A3504">
        <v>10924</v>
      </c>
      <c r="B3504" s="2">
        <v>80.015029999999996</v>
      </c>
      <c r="C3504" s="3">
        <v>13152</v>
      </c>
      <c r="D3504" s="4">
        <v>35620</v>
      </c>
      <c r="E3504" t="s">
        <v>37</v>
      </c>
      <c r="F3504" s="4" t="s">
        <v>1280</v>
      </c>
      <c r="G3504" s="5">
        <v>9140</v>
      </c>
      <c r="H3504" s="6">
        <v>0.34667979999999998</v>
      </c>
      <c r="I3504" s="7">
        <v>102.355</v>
      </c>
      <c r="J3504" s="2">
        <v>49.4</v>
      </c>
      <c r="K3504">
        <v>5</v>
      </c>
    </row>
    <row r="3505" spans="1:12" x14ac:dyDescent="0.25">
      <c r="A3505">
        <v>67067</v>
      </c>
      <c r="B3505" s="2">
        <v>80.012569999999997</v>
      </c>
      <c r="C3505" s="3">
        <v>1748</v>
      </c>
      <c r="D3505" s="4">
        <v>48620</v>
      </c>
      <c r="E3505" t="s">
        <v>12611</v>
      </c>
      <c r="F3505" s="4" t="s">
        <v>12494</v>
      </c>
      <c r="G3505" s="5">
        <v>1139</v>
      </c>
      <c r="H3505" s="6">
        <v>0.3933275</v>
      </c>
      <c r="I3505" s="7">
        <v>94.271000000000001</v>
      </c>
      <c r="J3505" s="2">
        <v>44</v>
      </c>
      <c r="K3505">
        <v>1</v>
      </c>
    </row>
    <row r="3506" spans="1:12" x14ac:dyDescent="0.25">
      <c r="A3506">
        <v>54913</v>
      </c>
      <c r="B3506" s="2">
        <v>80.009280000000004</v>
      </c>
      <c r="C3506" s="3">
        <v>18177</v>
      </c>
      <c r="D3506" s="4">
        <v>11540</v>
      </c>
      <c r="E3506" t="s">
        <v>2761</v>
      </c>
      <c r="F3506" s="4" t="s">
        <v>10031</v>
      </c>
      <c r="G3506" s="5">
        <v>12590</v>
      </c>
      <c r="H3506" s="6">
        <v>0.41942659999999998</v>
      </c>
      <c r="I3506" s="7">
        <v>89.725999999999999</v>
      </c>
      <c r="J3506" s="2">
        <v>49.25</v>
      </c>
      <c r="K3506">
        <v>8</v>
      </c>
    </row>
    <row r="3507" spans="1:12" x14ac:dyDescent="0.25">
      <c r="A3507">
        <v>85226</v>
      </c>
      <c r="B3507" s="2">
        <v>80.000150000000005</v>
      </c>
      <c r="C3507" s="3">
        <v>38542</v>
      </c>
      <c r="D3507" s="4">
        <v>38060</v>
      </c>
      <c r="E3507" t="s">
        <v>9046</v>
      </c>
      <c r="F3507" s="4" t="s">
        <v>14962</v>
      </c>
      <c r="G3507" s="5">
        <v>25563</v>
      </c>
      <c r="H3507" s="6">
        <v>0.43670789999999998</v>
      </c>
      <c r="I3507" s="7">
        <v>86.72</v>
      </c>
      <c r="J3507" s="2">
        <v>41.769199999999998</v>
      </c>
      <c r="K3507">
        <v>13</v>
      </c>
      <c r="L3507" s="2">
        <v>60.6</v>
      </c>
    </row>
    <row r="3508" spans="1:12" x14ac:dyDescent="0.25">
      <c r="A3508">
        <v>31410</v>
      </c>
      <c r="B3508" s="2">
        <v>79.989810000000006</v>
      </c>
      <c r="C3508" s="3">
        <v>24100</v>
      </c>
      <c r="D3508" s="4">
        <v>42340</v>
      </c>
      <c r="E3508" t="s">
        <v>2532</v>
      </c>
      <c r="F3508" s="4" t="s">
        <v>6363</v>
      </c>
      <c r="G3508" s="5">
        <v>17645</v>
      </c>
      <c r="H3508" s="6">
        <v>0.46316439999999998</v>
      </c>
      <c r="I3508" s="7">
        <v>82.143000000000001</v>
      </c>
      <c r="J3508" s="2">
        <v>42.285699999999999</v>
      </c>
      <c r="K3508">
        <v>14</v>
      </c>
      <c r="L3508" s="2">
        <v>63.2</v>
      </c>
    </row>
    <row r="3509" spans="1:12" x14ac:dyDescent="0.25">
      <c r="A3509">
        <v>30189</v>
      </c>
      <c r="B3509" s="2">
        <v>79.979960000000005</v>
      </c>
      <c r="C3509" s="3">
        <v>36573</v>
      </c>
      <c r="D3509" s="4">
        <v>12060</v>
      </c>
      <c r="E3509" t="s">
        <v>585</v>
      </c>
      <c r="F3509" s="4" t="s">
        <v>6363</v>
      </c>
      <c r="G3509" s="5">
        <v>23554</v>
      </c>
      <c r="H3509" s="6">
        <v>0.41479159999999998</v>
      </c>
      <c r="I3509" s="7">
        <v>90.486999999999995</v>
      </c>
      <c r="J3509" s="2">
        <v>38</v>
      </c>
      <c r="K3509">
        <v>12</v>
      </c>
      <c r="L3509" s="2">
        <v>39.1</v>
      </c>
    </row>
    <row r="3510" spans="1:12" x14ac:dyDescent="0.25">
      <c r="A3510">
        <v>59931</v>
      </c>
      <c r="B3510" s="2">
        <v>79.974260000000001</v>
      </c>
      <c r="C3510" s="3">
        <v>256</v>
      </c>
      <c r="D3510" s="4">
        <v>28060</v>
      </c>
      <c r="E3510" t="s">
        <v>11487</v>
      </c>
      <c r="F3510" s="4" t="s">
        <v>11278</v>
      </c>
      <c r="G3510" s="5">
        <v>245</v>
      </c>
      <c r="H3510" s="6">
        <v>0.35918369999999999</v>
      </c>
      <c r="I3510" s="7">
        <v>100.089</v>
      </c>
    </row>
    <row r="3511" spans="1:12" x14ac:dyDescent="0.25">
      <c r="A3511">
        <v>58503</v>
      </c>
      <c r="B3511" s="2">
        <v>79.969610000000003</v>
      </c>
      <c r="C3511" s="3">
        <v>28438</v>
      </c>
      <c r="D3511" s="4">
        <v>13900</v>
      </c>
      <c r="E3511" t="s">
        <v>11193</v>
      </c>
      <c r="F3511" s="4" t="s">
        <v>11069</v>
      </c>
      <c r="G3511" s="5">
        <v>19204</v>
      </c>
      <c r="H3511" s="6">
        <v>0.38861689999999999</v>
      </c>
      <c r="I3511" s="7">
        <v>95</v>
      </c>
      <c r="J3511" s="2">
        <v>53.5</v>
      </c>
      <c r="K3511">
        <v>6</v>
      </c>
    </row>
    <row r="3512" spans="1:12" x14ac:dyDescent="0.25">
      <c r="A3512">
        <v>98144</v>
      </c>
      <c r="B3512" s="2">
        <v>79.960009999999997</v>
      </c>
      <c r="C3512" s="3">
        <v>27496</v>
      </c>
      <c r="D3512" s="4">
        <v>42660</v>
      </c>
      <c r="E3512" t="s">
        <v>16366</v>
      </c>
      <c r="F3512" s="4" t="s">
        <v>16344</v>
      </c>
      <c r="G3512" s="5">
        <v>20864</v>
      </c>
      <c r="H3512" s="6">
        <v>0.48641259999999997</v>
      </c>
      <c r="I3512" s="7">
        <v>78.09</v>
      </c>
      <c r="J3512" s="2">
        <v>35.847799999999999</v>
      </c>
      <c r="K3512">
        <v>46</v>
      </c>
      <c r="L3512" s="2">
        <v>27.5</v>
      </c>
    </row>
    <row r="3513" spans="1:12" x14ac:dyDescent="0.25">
      <c r="A3513">
        <v>3242</v>
      </c>
      <c r="B3513" s="2">
        <v>79.95438</v>
      </c>
      <c r="C3513" s="3">
        <v>4822</v>
      </c>
      <c r="D3513" s="4">
        <v>18180</v>
      </c>
      <c r="E3513" t="s">
        <v>558</v>
      </c>
      <c r="F3513" s="4" t="s">
        <v>520</v>
      </c>
      <c r="G3513" s="5">
        <v>2680</v>
      </c>
      <c r="H3513" s="6">
        <v>0.45447759999999998</v>
      </c>
      <c r="I3513" s="7">
        <v>83.608000000000004</v>
      </c>
      <c r="J3513" s="2">
        <v>51.666699999999999</v>
      </c>
      <c r="K3513">
        <v>3</v>
      </c>
    </row>
    <row r="3514" spans="1:12" x14ac:dyDescent="0.25">
      <c r="A3514">
        <v>12531</v>
      </c>
      <c r="B3514" s="2">
        <v>79.953159999999997</v>
      </c>
      <c r="C3514" s="3">
        <v>3492</v>
      </c>
      <c r="D3514" s="4">
        <v>35620</v>
      </c>
      <c r="E3514" t="s">
        <v>2270</v>
      </c>
      <c r="F3514" s="4" t="s">
        <v>1280</v>
      </c>
      <c r="G3514" s="5">
        <v>2398</v>
      </c>
      <c r="H3514" s="6">
        <v>0.29845769999999999</v>
      </c>
      <c r="I3514" s="7">
        <v>110.556</v>
      </c>
      <c r="J3514" s="2">
        <v>59</v>
      </c>
      <c r="K3514">
        <v>1</v>
      </c>
    </row>
    <row r="3515" spans="1:12" x14ac:dyDescent="0.25">
      <c r="A3515">
        <v>80428</v>
      </c>
      <c r="B3515" s="2">
        <v>79.952510000000004</v>
      </c>
      <c r="C3515" s="3">
        <v>612</v>
      </c>
      <c r="D3515" s="4">
        <v>44460</v>
      </c>
      <c r="E3515" t="s">
        <v>1381</v>
      </c>
      <c r="F3515" s="4" t="s">
        <v>14477</v>
      </c>
      <c r="G3515" s="5">
        <v>338</v>
      </c>
      <c r="H3515" s="6">
        <v>0.50442480000000001</v>
      </c>
      <c r="I3515" s="7">
        <v>74.959999999999994</v>
      </c>
    </row>
    <row r="3516" spans="1:12" x14ac:dyDescent="0.25">
      <c r="A3516">
        <v>97211</v>
      </c>
      <c r="B3516" s="2">
        <v>79.946690000000004</v>
      </c>
      <c r="C3516" s="3">
        <v>33013</v>
      </c>
      <c r="D3516" s="4">
        <v>38900</v>
      </c>
      <c r="E3516" t="s">
        <v>765</v>
      </c>
      <c r="F3516" s="4" t="s">
        <v>16170</v>
      </c>
      <c r="G3516" s="5">
        <v>23995</v>
      </c>
      <c r="H3516" s="6">
        <v>0.52527610000000002</v>
      </c>
      <c r="I3516" s="7">
        <v>71.331999999999994</v>
      </c>
      <c r="J3516" s="2">
        <v>36.988799999999998</v>
      </c>
      <c r="K3516">
        <v>89</v>
      </c>
      <c r="L3516" s="2">
        <v>33.299999999999997</v>
      </c>
    </row>
    <row r="3517" spans="1:12" x14ac:dyDescent="0.25">
      <c r="A3517">
        <v>82009</v>
      </c>
      <c r="B3517" s="2">
        <v>79.935500000000005</v>
      </c>
      <c r="C3517" s="3">
        <v>32664</v>
      </c>
      <c r="D3517" s="4">
        <v>16940</v>
      </c>
      <c r="E3517" t="s">
        <v>13530</v>
      </c>
      <c r="F3517" s="4" t="s">
        <v>14657</v>
      </c>
      <c r="G3517" s="5">
        <v>22753</v>
      </c>
      <c r="H3517" s="6">
        <v>0.37918610000000003</v>
      </c>
      <c r="I3517" s="7">
        <v>96.56</v>
      </c>
      <c r="J3517" s="2">
        <v>48.666699999999999</v>
      </c>
      <c r="K3517">
        <v>12</v>
      </c>
      <c r="L3517" s="2">
        <v>90.2</v>
      </c>
    </row>
    <row r="3518" spans="1:12" x14ac:dyDescent="0.25">
      <c r="A3518">
        <v>5061</v>
      </c>
      <c r="B3518" s="2">
        <v>79.929860000000005</v>
      </c>
      <c r="C3518" s="3">
        <v>1478</v>
      </c>
      <c r="D3518" s="4">
        <v>17200</v>
      </c>
      <c r="E3518" t="s">
        <v>1045</v>
      </c>
      <c r="F3518" s="4" t="s">
        <v>1030</v>
      </c>
      <c r="G3518" s="5">
        <v>828</v>
      </c>
      <c r="H3518" s="6">
        <v>0.4263285</v>
      </c>
      <c r="I3518" s="7">
        <v>88.412999999999997</v>
      </c>
    </row>
    <row r="3519" spans="1:12" x14ac:dyDescent="0.25">
      <c r="A3519">
        <v>12545</v>
      </c>
      <c r="B3519" s="2">
        <v>79.928809999999999</v>
      </c>
      <c r="C3519" s="3">
        <v>4763</v>
      </c>
      <c r="D3519" s="4">
        <v>35620</v>
      </c>
      <c r="E3519" t="s">
        <v>2274</v>
      </c>
      <c r="F3519" s="4" t="s">
        <v>1280</v>
      </c>
      <c r="G3519" s="5">
        <v>3516</v>
      </c>
      <c r="H3519" s="6">
        <v>0.38026169999999998</v>
      </c>
      <c r="I3519" s="7">
        <v>96.372</v>
      </c>
      <c r="J3519" s="2">
        <v>38.4</v>
      </c>
      <c r="K3519">
        <v>5</v>
      </c>
    </row>
    <row r="3520" spans="1:12" x14ac:dyDescent="0.25">
      <c r="A3520">
        <v>31829</v>
      </c>
      <c r="B3520" s="2">
        <v>79.927779999999998</v>
      </c>
      <c r="C3520" s="3">
        <v>1215</v>
      </c>
      <c r="D3520" s="4">
        <v>17980</v>
      </c>
      <c r="E3520" t="s">
        <v>6685</v>
      </c>
      <c r="F3520" s="4" t="s">
        <v>6363</v>
      </c>
      <c r="G3520" s="5">
        <v>787</v>
      </c>
      <c r="H3520" s="6">
        <v>0.30876749999999997</v>
      </c>
      <c r="I3520" s="7">
        <v>108.672</v>
      </c>
      <c r="J3520" s="2">
        <v>27</v>
      </c>
      <c r="K3520">
        <v>1</v>
      </c>
    </row>
    <row r="3521" spans="1:12" x14ac:dyDescent="0.25">
      <c r="A3521">
        <v>96762</v>
      </c>
      <c r="B3521" s="2">
        <v>79.926969999999997</v>
      </c>
      <c r="C3521" s="3">
        <v>5675</v>
      </c>
      <c r="D3521" s="4">
        <v>46520</v>
      </c>
      <c r="E3521" t="s">
        <v>16142</v>
      </c>
      <c r="F3521" s="4" t="s">
        <v>16099</v>
      </c>
      <c r="G3521" s="5">
        <v>2595</v>
      </c>
      <c r="H3521" s="6">
        <v>0.44568570000000002</v>
      </c>
      <c r="I3521" s="7">
        <v>85</v>
      </c>
      <c r="J3521" s="2">
        <v>36</v>
      </c>
      <c r="K3521">
        <v>2</v>
      </c>
    </row>
    <row r="3522" spans="1:12" x14ac:dyDescent="0.25">
      <c r="A3522">
        <v>95006</v>
      </c>
      <c r="B3522" s="2">
        <v>79.924639999999997</v>
      </c>
      <c r="C3522" s="3">
        <v>9161</v>
      </c>
      <c r="D3522" s="4">
        <v>42100</v>
      </c>
      <c r="E3522" t="s">
        <v>15823</v>
      </c>
      <c r="F3522" s="4" t="s">
        <v>15368</v>
      </c>
      <c r="G3522" s="5">
        <v>7132</v>
      </c>
      <c r="H3522" s="6">
        <v>0.36338150000000002</v>
      </c>
      <c r="I3522" s="7">
        <v>99.207999999999998</v>
      </c>
      <c r="J3522" s="2">
        <v>39.210500000000003</v>
      </c>
      <c r="K3522">
        <v>19</v>
      </c>
      <c r="L3522" s="2">
        <v>46.3</v>
      </c>
    </row>
    <row r="3523" spans="1:12" x14ac:dyDescent="0.25">
      <c r="A3523">
        <v>61856</v>
      </c>
      <c r="B3523" s="2">
        <v>79.921689999999998</v>
      </c>
      <c r="C3523" s="3">
        <v>7343</v>
      </c>
      <c r="D3523" s="4">
        <v>16580</v>
      </c>
      <c r="E3523" t="s">
        <v>953</v>
      </c>
      <c r="F3523" s="4" t="s">
        <v>11490</v>
      </c>
      <c r="G3523" s="5">
        <v>5191</v>
      </c>
      <c r="H3523" s="6">
        <v>0.394453</v>
      </c>
      <c r="I3523" s="7">
        <v>93.83</v>
      </c>
      <c r="J3523" s="2">
        <v>39.714300000000001</v>
      </c>
      <c r="K3523">
        <v>7</v>
      </c>
    </row>
    <row r="3524" spans="1:12" x14ac:dyDescent="0.25">
      <c r="A3524">
        <v>19468</v>
      </c>
      <c r="B3524" s="2">
        <v>79.916179999999997</v>
      </c>
      <c r="C3524" s="3">
        <v>25694</v>
      </c>
      <c r="D3524" s="4">
        <v>37980</v>
      </c>
      <c r="E3524" t="s">
        <v>4270</v>
      </c>
      <c r="F3524" s="4" t="s">
        <v>3003</v>
      </c>
      <c r="G3524" s="5">
        <v>17816</v>
      </c>
      <c r="H3524" s="6">
        <v>0.38721450000000002</v>
      </c>
      <c r="I3524" s="7">
        <v>95.078999999999994</v>
      </c>
      <c r="J3524" s="2">
        <v>45</v>
      </c>
      <c r="K3524">
        <v>8</v>
      </c>
    </row>
    <row r="3525" spans="1:12" x14ac:dyDescent="0.25">
      <c r="A3525">
        <v>7073</v>
      </c>
      <c r="B3525" s="2">
        <v>79.91028</v>
      </c>
      <c r="C3525" s="3">
        <v>9298</v>
      </c>
      <c r="D3525" s="4">
        <v>35620</v>
      </c>
      <c r="E3525" t="s">
        <v>1388</v>
      </c>
      <c r="F3525" s="4" t="s">
        <v>1341</v>
      </c>
      <c r="G3525" s="5">
        <v>6857</v>
      </c>
      <c r="H3525" s="6">
        <v>0.42184310000000003</v>
      </c>
      <c r="I3525" s="7">
        <v>89.063000000000002</v>
      </c>
      <c r="J3525" s="2">
        <v>28.5</v>
      </c>
      <c r="K3525">
        <v>2</v>
      </c>
    </row>
    <row r="3526" spans="1:12" x14ac:dyDescent="0.25">
      <c r="A3526">
        <v>2453</v>
      </c>
      <c r="B3526" s="2">
        <v>79.903880000000001</v>
      </c>
      <c r="C3526" s="3">
        <v>28958</v>
      </c>
      <c r="D3526" s="4">
        <v>14460</v>
      </c>
      <c r="E3526" t="s">
        <v>362</v>
      </c>
      <c r="F3526" s="4" t="s">
        <v>21</v>
      </c>
      <c r="G3526" s="5">
        <v>19868</v>
      </c>
      <c r="H3526" s="6">
        <v>0.45739590000000002</v>
      </c>
      <c r="I3526" s="7">
        <v>82.903000000000006</v>
      </c>
      <c r="J3526" s="2">
        <v>34.128999999999998</v>
      </c>
      <c r="K3526">
        <v>31</v>
      </c>
      <c r="L3526" s="2">
        <v>18.899999999999999</v>
      </c>
    </row>
    <row r="3527" spans="1:12" x14ac:dyDescent="0.25">
      <c r="A3527">
        <v>98026</v>
      </c>
      <c r="B3527" s="2">
        <v>79.892859999999999</v>
      </c>
      <c r="C3527" s="3">
        <v>36173</v>
      </c>
      <c r="D3527" s="4">
        <v>42660</v>
      </c>
      <c r="E3527" t="s">
        <v>16350</v>
      </c>
      <c r="F3527" s="4" t="s">
        <v>16344</v>
      </c>
      <c r="G3527" s="5">
        <v>26201</v>
      </c>
      <c r="H3527" s="6">
        <v>0.40729720000000003</v>
      </c>
      <c r="I3527" s="7">
        <v>91.555000000000007</v>
      </c>
      <c r="J3527" s="2">
        <v>39.818199999999997</v>
      </c>
      <c r="K3527">
        <v>22</v>
      </c>
      <c r="L3527" s="2">
        <v>49.9</v>
      </c>
    </row>
    <row r="3528" spans="1:12" x14ac:dyDescent="0.25">
      <c r="A3528">
        <v>8080</v>
      </c>
      <c r="B3528" s="2">
        <v>79.880660000000006</v>
      </c>
      <c r="C3528" s="3">
        <v>35583</v>
      </c>
      <c r="D3528" s="4">
        <v>37980</v>
      </c>
      <c r="E3528" t="s">
        <v>1626</v>
      </c>
      <c r="F3528" s="4" t="s">
        <v>1341</v>
      </c>
      <c r="G3528" s="5">
        <v>24764</v>
      </c>
      <c r="H3528" s="6">
        <v>0.33611950000000002</v>
      </c>
      <c r="I3528" s="7">
        <v>103.834</v>
      </c>
      <c r="J3528" s="2">
        <v>45.5</v>
      </c>
      <c r="K3528">
        <v>10</v>
      </c>
      <c r="L3528" s="2">
        <v>78.599999999999994</v>
      </c>
    </row>
    <row r="3529" spans="1:12" x14ac:dyDescent="0.25">
      <c r="A3529">
        <v>23508</v>
      </c>
      <c r="B3529" s="2">
        <v>79.872439999999997</v>
      </c>
      <c r="C3529" s="3">
        <v>21707</v>
      </c>
      <c r="D3529" s="4">
        <v>47260</v>
      </c>
      <c r="E3529" t="s">
        <v>301</v>
      </c>
      <c r="F3529" s="4" t="s">
        <v>4335</v>
      </c>
      <c r="G3529" s="5">
        <v>9600</v>
      </c>
      <c r="H3529" s="6">
        <v>0.48547030000000002</v>
      </c>
      <c r="I3529" s="7">
        <v>78.004999999999995</v>
      </c>
      <c r="J3529" s="2">
        <v>34</v>
      </c>
      <c r="K3529">
        <v>17</v>
      </c>
      <c r="L3529" s="2">
        <v>18.399999999999999</v>
      </c>
    </row>
    <row r="3530" spans="1:12" x14ac:dyDescent="0.25">
      <c r="A3530">
        <v>45230</v>
      </c>
      <c r="B3530" s="2">
        <v>79.865589999999997</v>
      </c>
      <c r="C3530" s="3">
        <v>26621</v>
      </c>
      <c r="D3530" s="4">
        <v>17140</v>
      </c>
      <c r="E3530" t="s">
        <v>8663</v>
      </c>
      <c r="F3530" s="4" t="s">
        <v>8295</v>
      </c>
      <c r="G3530" s="5">
        <v>19027</v>
      </c>
      <c r="H3530" s="6">
        <v>0.43748359999999997</v>
      </c>
      <c r="I3530" s="7">
        <v>86.287999999999997</v>
      </c>
      <c r="J3530" s="2">
        <v>39.615400000000001</v>
      </c>
      <c r="K3530">
        <v>26</v>
      </c>
      <c r="L3530" s="2">
        <v>48.6</v>
      </c>
    </row>
    <row r="3531" spans="1:12" x14ac:dyDescent="0.25">
      <c r="A3531">
        <v>7848</v>
      </c>
      <c r="B3531" s="2">
        <v>79.860209999999995</v>
      </c>
      <c r="C3531" s="3">
        <v>4689</v>
      </c>
      <c r="D3531" s="4">
        <v>35620</v>
      </c>
      <c r="E3531" t="s">
        <v>1535</v>
      </c>
      <c r="F3531" s="4" t="s">
        <v>1341</v>
      </c>
      <c r="G3531" s="5">
        <v>3404</v>
      </c>
      <c r="H3531" s="6">
        <v>0.30052879999999998</v>
      </c>
      <c r="I3531" s="7">
        <v>109.896</v>
      </c>
    </row>
    <row r="3532" spans="1:12" x14ac:dyDescent="0.25">
      <c r="A3532">
        <v>3857</v>
      </c>
      <c r="B3532" s="2">
        <v>79.857960000000006</v>
      </c>
      <c r="C3532" s="3">
        <v>8989</v>
      </c>
      <c r="D3532" s="4">
        <v>14460</v>
      </c>
      <c r="E3532" t="s">
        <v>680</v>
      </c>
      <c r="F3532" s="4" t="s">
        <v>520</v>
      </c>
      <c r="G3532" s="5">
        <v>6013</v>
      </c>
      <c r="H3532" s="6">
        <v>0.43581639999999999</v>
      </c>
      <c r="I3532" s="7">
        <v>86.507000000000005</v>
      </c>
      <c r="J3532" s="2">
        <v>36.166699999999999</v>
      </c>
      <c r="K3532">
        <v>6</v>
      </c>
    </row>
    <row r="3533" spans="1:12" x14ac:dyDescent="0.25">
      <c r="A3533">
        <v>55077</v>
      </c>
      <c r="B3533" s="2">
        <v>79.854709999999997</v>
      </c>
      <c r="C3533" s="3">
        <v>12500</v>
      </c>
      <c r="D3533" s="4">
        <v>33460</v>
      </c>
      <c r="E3533" t="s">
        <v>10458</v>
      </c>
      <c r="F3533" s="4" t="s">
        <v>10428</v>
      </c>
      <c r="G3533" s="5">
        <v>7636</v>
      </c>
      <c r="H3533" s="6">
        <v>0.41160289999999999</v>
      </c>
      <c r="I3533" s="7">
        <v>90.685000000000002</v>
      </c>
      <c r="J3533" s="2">
        <v>35.4</v>
      </c>
      <c r="K3533">
        <v>5</v>
      </c>
    </row>
    <row r="3534" spans="1:12" x14ac:dyDescent="0.25">
      <c r="A3534">
        <v>81645</v>
      </c>
      <c r="B3534" s="2">
        <v>79.852649999999997</v>
      </c>
      <c r="C3534" s="3">
        <v>1154</v>
      </c>
      <c r="D3534" s="4">
        <v>20780</v>
      </c>
      <c r="E3534" t="s">
        <v>13351</v>
      </c>
      <c r="F3534" s="4" t="s">
        <v>14477</v>
      </c>
      <c r="G3534" s="5">
        <v>903</v>
      </c>
      <c r="H3534" s="6">
        <v>0.45353979999999999</v>
      </c>
      <c r="I3534" s="7">
        <v>83.438000000000002</v>
      </c>
      <c r="J3534" s="2">
        <v>50.5</v>
      </c>
      <c r="K3534">
        <v>2</v>
      </c>
    </row>
    <row r="3535" spans="1:12" x14ac:dyDescent="0.25">
      <c r="A3535">
        <v>34134</v>
      </c>
      <c r="B3535" s="2">
        <v>79.84948</v>
      </c>
      <c r="C3535" s="3">
        <v>13704</v>
      </c>
      <c r="D3535" s="4">
        <v>15980</v>
      </c>
      <c r="E3535" t="s">
        <v>6965</v>
      </c>
      <c r="F3535" s="4" t="s">
        <v>6689</v>
      </c>
      <c r="G3535" s="5">
        <v>12376</v>
      </c>
      <c r="H3535" s="6">
        <v>0.43770199999999998</v>
      </c>
      <c r="I3535" s="7">
        <v>86.171999999999997</v>
      </c>
      <c r="J3535" s="2">
        <v>49</v>
      </c>
      <c r="K3535">
        <v>3</v>
      </c>
    </row>
    <row r="3536" spans="1:12" x14ac:dyDescent="0.25">
      <c r="A3536">
        <v>63128</v>
      </c>
      <c r="B3536" s="2">
        <v>79.841229999999996</v>
      </c>
      <c r="C3536" s="3">
        <v>29697</v>
      </c>
      <c r="D3536" s="4">
        <v>41180</v>
      </c>
      <c r="E3536" t="s">
        <v>9297</v>
      </c>
      <c r="F3536" s="4" t="s">
        <v>12102</v>
      </c>
      <c r="G3536" s="5">
        <v>22083</v>
      </c>
      <c r="H3536" s="6">
        <v>0.40433819999999998</v>
      </c>
      <c r="I3536" s="7">
        <v>91.923000000000002</v>
      </c>
      <c r="J3536" s="2">
        <v>42.24</v>
      </c>
      <c r="K3536">
        <v>25</v>
      </c>
      <c r="L3536" s="2">
        <v>62.8</v>
      </c>
    </row>
    <row r="3537" spans="1:12" x14ac:dyDescent="0.25">
      <c r="A3537">
        <v>2575</v>
      </c>
      <c r="B3537" s="2">
        <v>79.835499999999996</v>
      </c>
      <c r="C3537" s="3">
        <v>2726</v>
      </c>
      <c r="D3537" s="4">
        <v>47240</v>
      </c>
      <c r="E3537" t="s">
        <v>401</v>
      </c>
      <c r="F3537" s="4" t="s">
        <v>21</v>
      </c>
      <c r="G3537" s="5">
        <v>1883</v>
      </c>
      <c r="H3537" s="6">
        <v>0.47080680000000003</v>
      </c>
      <c r="I3537" s="7">
        <v>80.417000000000002</v>
      </c>
      <c r="J3537" s="2">
        <v>32.666699999999999</v>
      </c>
      <c r="K3537">
        <v>3</v>
      </c>
    </row>
    <row r="3538" spans="1:12" x14ac:dyDescent="0.25">
      <c r="A3538">
        <v>15317</v>
      </c>
      <c r="B3538" s="2">
        <v>79.828670000000002</v>
      </c>
      <c r="C3538" s="3">
        <v>36860</v>
      </c>
      <c r="D3538" s="4">
        <v>38300</v>
      </c>
      <c r="E3538" t="s">
        <v>3089</v>
      </c>
      <c r="F3538" s="4" t="s">
        <v>3003</v>
      </c>
      <c r="G3538" s="5">
        <v>26628</v>
      </c>
      <c r="H3538" s="6">
        <v>0.43747180000000002</v>
      </c>
      <c r="I3538" s="7">
        <v>86.150999999999996</v>
      </c>
      <c r="J3538" s="2">
        <v>38.666699999999999</v>
      </c>
      <c r="K3538">
        <v>18</v>
      </c>
      <c r="L3538" s="2">
        <v>43.2</v>
      </c>
    </row>
    <row r="3539" spans="1:12" x14ac:dyDescent="0.25">
      <c r="A3539">
        <v>97520</v>
      </c>
      <c r="B3539" s="2">
        <v>79.818119999999993</v>
      </c>
      <c r="C3539" s="3">
        <v>24704</v>
      </c>
      <c r="D3539" s="4">
        <v>32780</v>
      </c>
      <c r="E3539" t="s">
        <v>212</v>
      </c>
      <c r="F3539" s="4" t="s">
        <v>16170</v>
      </c>
      <c r="G3539" s="5">
        <v>17457</v>
      </c>
      <c r="H3539" s="6">
        <v>0.55605199999999999</v>
      </c>
      <c r="I3539" s="7">
        <v>65.631</v>
      </c>
      <c r="J3539" s="2">
        <v>40.226399999999998</v>
      </c>
      <c r="K3539">
        <v>53</v>
      </c>
      <c r="L3539" s="2">
        <v>52.6</v>
      </c>
    </row>
    <row r="3540" spans="1:12" x14ac:dyDescent="0.25">
      <c r="A3540">
        <v>28105</v>
      </c>
      <c r="B3540" s="2">
        <v>79.807209999999998</v>
      </c>
      <c r="C3540" s="3">
        <v>41881</v>
      </c>
      <c r="D3540" s="4">
        <v>16740</v>
      </c>
      <c r="E3540" t="s">
        <v>5882</v>
      </c>
      <c r="F3540" s="4" t="s">
        <v>5642</v>
      </c>
      <c r="G3540" s="5">
        <v>28166</v>
      </c>
      <c r="H3540" s="6">
        <v>0.46691050000000001</v>
      </c>
      <c r="I3540" s="7">
        <v>81.024000000000001</v>
      </c>
      <c r="J3540" s="2">
        <v>34.9375</v>
      </c>
      <c r="K3540">
        <v>16</v>
      </c>
      <c r="L3540" s="2">
        <v>23.1</v>
      </c>
    </row>
    <row r="3541" spans="1:12" x14ac:dyDescent="0.25">
      <c r="A3541">
        <v>78623</v>
      </c>
      <c r="B3541" s="2">
        <v>79.800340000000006</v>
      </c>
      <c r="C3541" s="3">
        <v>638</v>
      </c>
      <c r="D3541" s="4">
        <v>41700</v>
      </c>
      <c r="E3541" t="s">
        <v>14281</v>
      </c>
      <c r="F3541" s="4" t="s">
        <v>13752</v>
      </c>
      <c r="G3541" s="5">
        <v>531</v>
      </c>
      <c r="H3541" s="6">
        <v>0.50094159999999999</v>
      </c>
      <c r="I3541" s="7">
        <v>75.141999999999996</v>
      </c>
    </row>
    <row r="3542" spans="1:12" x14ac:dyDescent="0.25">
      <c r="A3542">
        <v>32311</v>
      </c>
      <c r="B3542" s="2">
        <v>79.796909999999997</v>
      </c>
      <c r="C3542" s="3">
        <v>19337</v>
      </c>
      <c r="D3542" s="4">
        <v>45220</v>
      </c>
      <c r="E3542" t="s">
        <v>6747</v>
      </c>
      <c r="F3542" s="4" t="s">
        <v>6689</v>
      </c>
      <c r="G3542" s="5">
        <v>13789</v>
      </c>
      <c r="H3542" s="6">
        <v>0.4921682</v>
      </c>
      <c r="I3542" s="7">
        <v>76.643000000000001</v>
      </c>
      <c r="J3542" s="2">
        <v>43</v>
      </c>
      <c r="K3542">
        <v>13</v>
      </c>
      <c r="L3542" s="2">
        <v>67.099999999999994</v>
      </c>
    </row>
    <row r="3543" spans="1:12" x14ac:dyDescent="0.25">
      <c r="A3543">
        <v>18915</v>
      </c>
      <c r="B3543" s="2">
        <v>79.793459999999996</v>
      </c>
      <c r="C3543" s="3">
        <v>737</v>
      </c>
      <c r="D3543" s="4">
        <v>37980</v>
      </c>
      <c r="E3543" t="s">
        <v>4150</v>
      </c>
      <c r="F3543" s="4" t="s">
        <v>3003</v>
      </c>
      <c r="G3543" s="5">
        <v>579</v>
      </c>
      <c r="H3543" s="6">
        <v>0.39310349999999999</v>
      </c>
      <c r="I3543" s="7">
        <v>93.75</v>
      </c>
    </row>
    <row r="3544" spans="1:12" x14ac:dyDescent="0.25">
      <c r="A3544">
        <v>53715</v>
      </c>
      <c r="B3544" s="2">
        <v>79.792280000000005</v>
      </c>
      <c r="C3544" s="3">
        <v>13753</v>
      </c>
      <c r="D3544" s="4">
        <v>31540</v>
      </c>
      <c r="E3544" t="s">
        <v>673</v>
      </c>
      <c r="F3544" s="4" t="s">
        <v>10031</v>
      </c>
      <c r="G3544" s="5">
        <v>4390</v>
      </c>
      <c r="H3544" s="6">
        <v>0.59120930000000005</v>
      </c>
      <c r="I3544" s="7">
        <v>59.509</v>
      </c>
      <c r="J3544" s="2">
        <v>42.038499999999999</v>
      </c>
      <c r="K3544">
        <v>26</v>
      </c>
      <c r="L3544" s="2">
        <v>62</v>
      </c>
    </row>
    <row r="3545" spans="1:12" x14ac:dyDescent="0.25">
      <c r="A3545">
        <v>6423</v>
      </c>
      <c r="B3545" s="2">
        <v>79.790369999999996</v>
      </c>
      <c r="C3545" s="3">
        <v>5010</v>
      </c>
      <c r="D3545" s="4">
        <v>25540</v>
      </c>
      <c r="E3545" t="s">
        <v>1288</v>
      </c>
      <c r="F3545" s="4" t="s">
        <v>1198</v>
      </c>
      <c r="G3545" s="5">
        <v>3585</v>
      </c>
      <c r="H3545" s="6">
        <v>0.41171550000000001</v>
      </c>
      <c r="I3545" s="7">
        <v>90.525999999999996</v>
      </c>
      <c r="J3545" s="2">
        <v>51.166699999999999</v>
      </c>
      <c r="K3545">
        <v>6</v>
      </c>
    </row>
    <row r="3546" spans="1:12" x14ac:dyDescent="0.25">
      <c r="A3546">
        <v>91935</v>
      </c>
      <c r="B3546" s="2">
        <v>79.788150000000002</v>
      </c>
      <c r="C3546" s="3">
        <v>8425</v>
      </c>
      <c r="D3546" s="4">
        <v>41740</v>
      </c>
      <c r="E3546" t="s">
        <v>15470</v>
      </c>
      <c r="F3546" s="4" t="s">
        <v>15368</v>
      </c>
      <c r="G3546" s="5">
        <v>5702</v>
      </c>
      <c r="H3546" s="6">
        <v>0.29358119999999999</v>
      </c>
      <c r="I3546" s="7">
        <v>110.92400000000001</v>
      </c>
      <c r="J3546" s="2">
        <v>44</v>
      </c>
      <c r="K3546">
        <v>2</v>
      </c>
    </row>
    <row r="3547" spans="1:12" x14ac:dyDescent="0.25">
      <c r="A3547">
        <v>81427</v>
      </c>
      <c r="B3547" s="2">
        <v>79.786609999999996</v>
      </c>
      <c r="C3547" s="3">
        <v>902</v>
      </c>
      <c r="E3547" t="s">
        <v>14632</v>
      </c>
      <c r="F3547" s="4" t="s">
        <v>14477</v>
      </c>
      <c r="G3547" s="5">
        <v>712</v>
      </c>
      <c r="H3547" s="6">
        <v>0.49157299999999998</v>
      </c>
      <c r="I3547" s="7">
        <v>76.704999999999998</v>
      </c>
      <c r="J3547" s="2">
        <v>40</v>
      </c>
      <c r="K3547">
        <v>3</v>
      </c>
    </row>
    <row r="3548" spans="1:12" x14ac:dyDescent="0.25">
      <c r="A3548">
        <v>84042</v>
      </c>
      <c r="B3548" s="2">
        <v>79.78519</v>
      </c>
      <c r="C3548" s="3">
        <v>10434</v>
      </c>
      <c r="D3548" s="4">
        <v>39340</v>
      </c>
      <c r="E3548" t="s">
        <v>14538</v>
      </c>
      <c r="F3548" s="4" t="s">
        <v>14851</v>
      </c>
      <c r="G3548" s="5">
        <v>5269</v>
      </c>
      <c r="H3548" s="6">
        <v>0.40728789999999998</v>
      </c>
      <c r="I3548" s="7">
        <v>91.25</v>
      </c>
      <c r="J3548" s="2">
        <v>41</v>
      </c>
      <c r="K3548">
        <v>6</v>
      </c>
    </row>
    <row r="3549" spans="1:12" x14ac:dyDescent="0.25">
      <c r="A3549">
        <v>55020</v>
      </c>
      <c r="B3549" s="2">
        <v>79.783420000000007</v>
      </c>
      <c r="C3549" s="3">
        <v>3299</v>
      </c>
      <c r="D3549" s="4">
        <v>33460</v>
      </c>
      <c r="E3549" t="s">
        <v>10435</v>
      </c>
      <c r="F3549" s="4" t="s">
        <v>10428</v>
      </c>
      <c r="G3549" s="5">
        <v>2122</v>
      </c>
      <c r="H3549" s="6">
        <v>0.34008480000000002</v>
      </c>
      <c r="I3549" s="7">
        <v>102.863</v>
      </c>
      <c r="J3549" s="2">
        <v>61</v>
      </c>
      <c r="K3549">
        <v>1</v>
      </c>
    </row>
    <row r="3550" spans="1:12" x14ac:dyDescent="0.25">
      <c r="A3550">
        <v>5031</v>
      </c>
      <c r="B3550" s="2">
        <v>79.782880000000006</v>
      </c>
      <c r="C3550" s="3">
        <v>128</v>
      </c>
      <c r="D3550" s="4">
        <v>17200</v>
      </c>
      <c r="E3550" t="s">
        <v>1031</v>
      </c>
      <c r="F3550" s="4" t="s">
        <v>1030</v>
      </c>
      <c r="G3550" s="5">
        <v>111</v>
      </c>
      <c r="H3550" s="6">
        <v>0.59459459999999997</v>
      </c>
      <c r="I3550" s="7">
        <v>58.875</v>
      </c>
      <c r="J3550" s="2">
        <v>41</v>
      </c>
      <c r="K3550">
        <v>1</v>
      </c>
    </row>
    <row r="3551" spans="1:12" x14ac:dyDescent="0.25">
      <c r="A3551">
        <v>95227</v>
      </c>
      <c r="B3551" s="2">
        <v>79.782679999999999</v>
      </c>
      <c r="C3551" s="3">
        <v>938</v>
      </c>
      <c r="D3551" s="4">
        <v>44700</v>
      </c>
      <c r="E3551" t="s">
        <v>4376</v>
      </c>
      <c r="F3551" s="4" t="s">
        <v>15368</v>
      </c>
      <c r="G3551" s="5">
        <v>721</v>
      </c>
      <c r="H3551" s="6">
        <v>0.33980579999999999</v>
      </c>
      <c r="I3551" s="7">
        <v>102.89100000000001</v>
      </c>
      <c r="J3551" s="2">
        <v>35</v>
      </c>
      <c r="K3551">
        <v>1</v>
      </c>
    </row>
    <row r="3552" spans="1:12" x14ac:dyDescent="0.25">
      <c r="A3552">
        <v>23692</v>
      </c>
      <c r="B3552" s="2">
        <v>79.779390000000006</v>
      </c>
      <c r="C3552" s="3">
        <v>18611</v>
      </c>
      <c r="D3552" s="4">
        <v>47260</v>
      </c>
      <c r="E3552" t="s">
        <v>4881</v>
      </c>
      <c r="F3552" s="4" t="s">
        <v>4335</v>
      </c>
      <c r="G3552" s="5">
        <v>13062</v>
      </c>
      <c r="H3552" s="6">
        <v>0.38352599999999998</v>
      </c>
      <c r="I3552" s="7">
        <v>95.334999999999994</v>
      </c>
      <c r="J3552" s="2">
        <v>39.5</v>
      </c>
      <c r="K3552">
        <v>12</v>
      </c>
      <c r="L3552" s="2">
        <v>47.8</v>
      </c>
    </row>
    <row r="3553" spans="1:12" x14ac:dyDescent="0.25">
      <c r="A3553">
        <v>94619</v>
      </c>
      <c r="B3553" s="2">
        <v>79.772239999999996</v>
      </c>
      <c r="C3553" s="3">
        <v>24145</v>
      </c>
      <c r="D3553" s="4">
        <v>41860</v>
      </c>
      <c r="E3553" t="s">
        <v>493</v>
      </c>
      <c r="F3553" s="4" t="s">
        <v>15368</v>
      </c>
      <c r="G3553" s="5">
        <v>16813</v>
      </c>
      <c r="H3553" s="6">
        <v>0.42750090000000002</v>
      </c>
      <c r="I3553" s="7">
        <v>87.715999999999994</v>
      </c>
      <c r="J3553" s="2">
        <v>36.5</v>
      </c>
      <c r="K3553">
        <v>38</v>
      </c>
      <c r="L3553" s="2">
        <v>30.6</v>
      </c>
    </row>
    <row r="3554" spans="1:12" x14ac:dyDescent="0.25">
      <c r="A3554">
        <v>5753</v>
      </c>
      <c r="B3554" s="2">
        <v>79.766810000000007</v>
      </c>
      <c r="C3554" s="3">
        <v>10458</v>
      </c>
      <c r="E3554" t="s">
        <v>1152</v>
      </c>
      <c r="F3554" s="4" t="s">
        <v>1030</v>
      </c>
      <c r="G3554" s="5">
        <v>5881</v>
      </c>
      <c r="H3554" s="6">
        <v>0.4797688</v>
      </c>
      <c r="I3554" s="7">
        <v>78.656999999999996</v>
      </c>
      <c r="J3554" s="2">
        <v>40</v>
      </c>
      <c r="K3554">
        <v>13</v>
      </c>
      <c r="L3554" s="2">
        <v>50.9</v>
      </c>
    </row>
    <row r="3555" spans="1:12" x14ac:dyDescent="0.25">
      <c r="A3555">
        <v>56377</v>
      </c>
      <c r="B3555" s="2">
        <v>79.762690000000006</v>
      </c>
      <c r="C3555" s="3">
        <v>17801</v>
      </c>
      <c r="D3555" s="4">
        <v>41060</v>
      </c>
      <c r="E3555" t="s">
        <v>10732</v>
      </c>
      <c r="F3555" s="4" t="s">
        <v>10428</v>
      </c>
      <c r="G3555" s="5">
        <v>11328</v>
      </c>
      <c r="H3555" s="6">
        <v>0.40545550000000002</v>
      </c>
      <c r="I3555" s="7">
        <v>91.489000000000004</v>
      </c>
      <c r="J3555" s="2">
        <v>48.75</v>
      </c>
      <c r="K3555">
        <v>4</v>
      </c>
    </row>
    <row r="3556" spans="1:12" x14ac:dyDescent="0.25">
      <c r="A3556">
        <v>77380</v>
      </c>
      <c r="B3556" s="2">
        <v>79.755740000000003</v>
      </c>
      <c r="C3556" s="3">
        <v>26090</v>
      </c>
      <c r="D3556" s="4">
        <v>26420</v>
      </c>
      <c r="E3556" t="s">
        <v>14038</v>
      </c>
      <c r="F3556" s="4" t="s">
        <v>13752</v>
      </c>
      <c r="G3556" s="5">
        <v>17677</v>
      </c>
      <c r="H3556" s="6">
        <v>0.42470869999999999</v>
      </c>
      <c r="I3556" s="7">
        <v>88.146000000000001</v>
      </c>
      <c r="J3556" s="2">
        <v>38.3889</v>
      </c>
      <c r="K3556">
        <v>18</v>
      </c>
      <c r="L3556" s="2">
        <v>41.9</v>
      </c>
    </row>
    <row r="3557" spans="1:12" x14ac:dyDescent="0.25">
      <c r="A3557">
        <v>5161</v>
      </c>
      <c r="B3557" s="2">
        <v>79.751400000000004</v>
      </c>
      <c r="C3557" s="3">
        <v>586</v>
      </c>
      <c r="D3557" s="4">
        <v>17200</v>
      </c>
      <c r="E3557" t="s">
        <v>379</v>
      </c>
      <c r="F3557" s="4" t="s">
        <v>1030</v>
      </c>
      <c r="G3557" s="5">
        <v>470</v>
      </c>
      <c r="H3557" s="6">
        <v>0.48619960000000001</v>
      </c>
      <c r="I3557" s="7">
        <v>77.5</v>
      </c>
      <c r="J3557" s="2">
        <v>68</v>
      </c>
      <c r="K3557">
        <v>1</v>
      </c>
    </row>
    <row r="3558" spans="1:12" x14ac:dyDescent="0.25">
      <c r="A3558">
        <v>61550</v>
      </c>
      <c r="B3558" s="2">
        <v>79.748350000000002</v>
      </c>
      <c r="C3558" s="3">
        <v>17731</v>
      </c>
      <c r="D3558" s="4">
        <v>37900</v>
      </c>
      <c r="E3558" t="s">
        <v>4213</v>
      </c>
      <c r="F3558" s="4" t="s">
        <v>11490</v>
      </c>
      <c r="G3558" s="5">
        <v>12282</v>
      </c>
      <c r="H3558" s="6">
        <v>0.43059510000000001</v>
      </c>
      <c r="I3558" s="7">
        <v>87.103999999999999</v>
      </c>
      <c r="J3558" s="2">
        <v>49.333300000000001</v>
      </c>
      <c r="K3558">
        <v>12</v>
      </c>
      <c r="L3558" s="2">
        <v>91.8</v>
      </c>
    </row>
    <row r="3559" spans="1:12" x14ac:dyDescent="0.25">
      <c r="A3559">
        <v>22060</v>
      </c>
      <c r="B3559" s="2">
        <v>79.744129999999998</v>
      </c>
      <c r="C3559" s="3">
        <v>10003</v>
      </c>
      <c r="D3559" s="4">
        <v>47900</v>
      </c>
      <c r="E3559" t="s">
        <v>4650</v>
      </c>
      <c r="F3559" s="4" t="s">
        <v>4335</v>
      </c>
      <c r="G3559" s="5">
        <v>5343</v>
      </c>
      <c r="H3559" s="6">
        <v>0.44273950000000001</v>
      </c>
      <c r="I3559" s="7">
        <v>85</v>
      </c>
      <c r="J3559" s="2">
        <v>56.75</v>
      </c>
      <c r="K3559">
        <v>4</v>
      </c>
    </row>
    <row r="3560" spans="1:12" x14ac:dyDescent="0.25">
      <c r="A3560">
        <v>67106</v>
      </c>
      <c r="B3560" s="2">
        <v>79.742829999999998</v>
      </c>
      <c r="C3560" s="3">
        <v>135</v>
      </c>
      <c r="D3560" s="4">
        <v>48620</v>
      </c>
      <c r="E3560" t="s">
        <v>332</v>
      </c>
      <c r="F3560" s="4" t="s">
        <v>12494</v>
      </c>
      <c r="G3560" s="5">
        <v>104</v>
      </c>
      <c r="H3560" s="6">
        <v>0.375</v>
      </c>
      <c r="I3560" s="7">
        <v>96.704999999999998</v>
      </c>
    </row>
    <row r="3561" spans="1:12" x14ac:dyDescent="0.25">
      <c r="A3561">
        <v>32578</v>
      </c>
      <c r="B3561" s="2">
        <v>79.737560000000002</v>
      </c>
      <c r="C3561" s="3">
        <v>31221</v>
      </c>
      <c r="D3561" s="4">
        <v>18880</v>
      </c>
      <c r="E3561" t="s">
        <v>6800</v>
      </c>
      <c r="F3561" s="4" t="s">
        <v>6689</v>
      </c>
      <c r="G3561" s="5">
        <v>21951</v>
      </c>
      <c r="H3561" s="6">
        <v>0.43669989999999997</v>
      </c>
      <c r="I3561" s="7">
        <v>86.019000000000005</v>
      </c>
      <c r="J3561" s="2">
        <v>51</v>
      </c>
      <c r="K3561">
        <v>15</v>
      </c>
      <c r="L3561" s="2">
        <v>94.9</v>
      </c>
    </row>
    <row r="3562" spans="1:12" x14ac:dyDescent="0.25">
      <c r="A3562">
        <v>79012</v>
      </c>
      <c r="B3562" s="2">
        <v>79.732140000000001</v>
      </c>
      <c r="C3562" s="3">
        <v>1092</v>
      </c>
      <c r="D3562" s="4">
        <v>11100</v>
      </c>
      <c r="E3562" t="s">
        <v>14339</v>
      </c>
      <c r="F3562" s="4" t="s">
        <v>13752</v>
      </c>
      <c r="G3562" s="5">
        <v>681</v>
      </c>
      <c r="H3562" s="6">
        <v>0.25219940000000002</v>
      </c>
      <c r="I3562" s="7">
        <v>117.895</v>
      </c>
      <c r="J3562" s="2">
        <v>23</v>
      </c>
      <c r="K3562">
        <v>1</v>
      </c>
    </row>
    <row r="3563" spans="1:12" x14ac:dyDescent="0.25">
      <c r="A3563">
        <v>4046</v>
      </c>
      <c r="B3563" s="2">
        <v>79.730670000000003</v>
      </c>
      <c r="C3563" s="3">
        <v>7610</v>
      </c>
      <c r="D3563" s="4">
        <v>38860</v>
      </c>
      <c r="E3563" t="s">
        <v>733</v>
      </c>
      <c r="F3563" s="4" t="s">
        <v>701</v>
      </c>
      <c r="G3563" s="5">
        <v>5486</v>
      </c>
      <c r="H3563" s="6">
        <v>0.41141090000000002</v>
      </c>
      <c r="I3563" s="7">
        <v>90.349000000000004</v>
      </c>
      <c r="J3563" s="2">
        <v>43.285699999999999</v>
      </c>
      <c r="K3563">
        <v>7</v>
      </c>
    </row>
    <row r="3564" spans="1:12" x14ac:dyDescent="0.25">
      <c r="A3564">
        <v>85248</v>
      </c>
      <c r="B3564" s="2">
        <v>79.723429999999993</v>
      </c>
      <c r="C3564" s="3">
        <v>30253</v>
      </c>
      <c r="D3564" s="4">
        <v>38060</v>
      </c>
      <c r="E3564" t="s">
        <v>9046</v>
      </c>
      <c r="F3564" s="4" t="s">
        <v>14962</v>
      </c>
      <c r="G3564" s="5">
        <v>24716</v>
      </c>
      <c r="H3564" s="6">
        <v>0.44912410000000003</v>
      </c>
      <c r="I3564" s="7">
        <v>83.813999999999993</v>
      </c>
      <c r="J3564" s="2">
        <v>36.7333</v>
      </c>
      <c r="K3564">
        <v>15</v>
      </c>
      <c r="L3564" s="2">
        <v>32.1</v>
      </c>
    </row>
    <row r="3565" spans="1:12" x14ac:dyDescent="0.25">
      <c r="A3565">
        <v>5841</v>
      </c>
      <c r="B3565" s="2">
        <v>79.717429999999993</v>
      </c>
      <c r="C3565" s="3">
        <v>407</v>
      </c>
      <c r="E3565" t="s">
        <v>1180</v>
      </c>
      <c r="F3565" s="4" t="s">
        <v>1030</v>
      </c>
      <c r="G3565" s="5">
        <v>370</v>
      </c>
      <c r="H3565" s="6">
        <v>0.52162160000000002</v>
      </c>
      <c r="I3565" s="7">
        <v>71.25</v>
      </c>
      <c r="J3565" s="2">
        <v>34.5</v>
      </c>
      <c r="K3565">
        <v>2</v>
      </c>
    </row>
    <row r="3566" spans="1:12" x14ac:dyDescent="0.25">
      <c r="A3566">
        <v>1862</v>
      </c>
      <c r="B3566" s="2">
        <v>79.715509999999995</v>
      </c>
      <c r="C3566" s="3">
        <v>10904</v>
      </c>
      <c r="D3566" s="4">
        <v>14460</v>
      </c>
      <c r="E3566" t="s">
        <v>249</v>
      </c>
      <c r="F3566" s="4" t="s">
        <v>21</v>
      </c>
      <c r="G3566" s="5">
        <v>7658</v>
      </c>
      <c r="H3566" s="6">
        <v>0.30813420000000002</v>
      </c>
      <c r="I3566" s="7">
        <v>108.131</v>
      </c>
      <c r="J3566" s="2">
        <v>39.333300000000001</v>
      </c>
      <c r="K3566">
        <v>6</v>
      </c>
    </row>
    <row r="3567" spans="1:12" x14ac:dyDescent="0.25">
      <c r="A3567">
        <v>8830</v>
      </c>
      <c r="B3567" s="2">
        <v>79.710530000000006</v>
      </c>
      <c r="C3567" s="3">
        <v>18020</v>
      </c>
      <c r="D3567" s="4">
        <v>35620</v>
      </c>
      <c r="E3567" t="s">
        <v>1761</v>
      </c>
      <c r="F3567" s="4" t="s">
        <v>1341</v>
      </c>
      <c r="G3567" s="5">
        <v>13128</v>
      </c>
      <c r="H3567" s="6">
        <v>0.43720009999999998</v>
      </c>
      <c r="I3567" s="7">
        <v>85.81</v>
      </c>
      <c r="J3567" s="2">
        <v>45.363599999999998</v>
      </c>
      <c r="K3567">
        <v>11</v>
      </c>
      <c r="L3567" s="2">
        <v>78.2</v>
      </c>
    </row>
    <row r="3568" spans="1:12" x14ac:dyDescent="0.25">
      <c r="A3568">
        <v>75454</v>
      </c>
      <c r="B3568" s="2">
        <v>79.706509999999994</v>
      </c>
      <c r="C3568" s="3">
        <v>6471</v>
      </c>
      <c r="D3568" s="4">
        <v>19100</v>
      </c>
      <c r="E3568" t="s">
        <v>13807</v>
      </c>
      <c r="F3568" s="4" t="s">
        <v>13752</v>
      </c>
      <c r="G3568" s="5">
        <v>3655</v>
      </c>
      <c r="H3568" s="6">
        <v>0.3353392</v>
      </c>
      <c r="I3568" s="7">
        <v>103.393</v>
      </c>
    </row>
    <row r="3569" spans="1:12" x14ac:dyDescent="0.25">
      <c r="A3569">
        <v>11940</v>
      </c>
      <c r="B3569" s="2">
        <v>79.704800000000006</v>
      </c>
      <c r="C3569" s="3">
        <v>4981</v>
      </c>
      <c r="D3569" s="4">
        <v>35620</v>
      </c>
      <c r="E3569" t="s">
        <v>2045</v>
      </c>
      <c r="F3569" s="4" t="s">
        <v>1280</v>
      </c>
      <c r="G3569" s="5">
        <v>3499</v>
      </c>
      <c r="H3569" s="6">
        <v>0.34038299999999999</v>
      </c>
      <c r="I3569" s="7">
        <v>102.5</v>
      </c>
      <c r="J3569" s="2">
        <v>33.666699999999999</v>
      </c>
      <c r="K3569">
        <v>3</v>
      </c>
    </row>
    <row r="3570" spans="1:12" x14ac:dyDescent="0.25">
      <c r="A3570">
        <v>99826</v>
      </c>
      <c r="B3570" s="2">
        <v>79.703860000000006</v>
      </c>
      <c r="C3570" s="3">
        <v>528</v>
      </c>
      <c r="E3570" t="s">
        <v>16756</v>
      </c>
      <c r="F3570" s="4" t="s">
        <v>16604</v>
      </c>
      <c r="G3570" s="5">
        <v>451</v>
      </c>
      <c r="H3570" s="6">
        <v>0.54646019999999995</v>
      </c>
      <c r="I3570" s="7">
        <v>66.875</v>
      </c>
      <c r="J3570" s="2">
        <v>34</v>
      </c>
      <c r="K3570">
        <v>1</v>
      </c>
    </row>
    <row r="3571" spans="1:12" x14ac:dyDescent="0.25">
      <c r="A3571">
        <v>95219</v>
      </c>
      <c r="B3571" s="2">
        <v>79.699330000000003</v>
      </c>
      <c r="C3571" s="3">
        <v>28354</v>
      </c>
      <c r="D3571" s="4">
        <v>44700</v>
      </c>
      <c r="E3571" t="s">
        <v>1717</v>
      </c>
      <c r="F3571" s="4" t="s">
        <v>15368</v>
      </c>
      <c r="G3571" s="5">
        <v>18459</v>
      </c>
      <c r="H3571" s="6">
        <v>0.39512459999999999</v>
      </c>
      <c r="I3571" s="7">
        <v>93.018000000000001</v>
      </c>
      <c r="J3571" s="2">
        <v>32.857100000000003</v>
      </c>
      <c r="K3571">
        <v>7</v>
      </c>
    </row>
    <row r="3572" spans="1:12" x14ac:dyDescent="0.25">
      <c r="A3572">
        <v>2324</v>
      </c>
      <c r="B3572" s="2">
        <v>79.690910000000002</v>
      </c>
      <c r="C3572" s="3">
        <v>26930</v>
      </c>
      <c r="D3572" s="4">
        <v>14460</v>
      </c>
      <c r="E3572" t="s">
        <v>339</v>
      </c>
      <c r="F3572" s="4" t="s">
        <v>21</v>
      </c>
      <c r="G3572" s="5">
        <v>16719</v>
      </c>
      <c r="H3572" s="6">
        <v>0.34611239999999999</v>
      </c>
      <c r="I3572" s="7">
        <v>101.44</v>
      </c>
      <c r="J3572" s="2">
        <v>37.555599999999998</v>
      </c>
      <c r="K3572">
        <v>9</v>
      </c>
    </row>
    <row r="3573" spans="1:12" x14ac:dyDescent="0.25">
      <c r="A3573">
        <v>84040</v>
      </c>
      <c r="B3573" s="2">
        <v>79.683459999999997</v>
      </c>
      <c r="C3573" s="3">
        <v>24204</v>
      </c>
      <c r="D3573" s="4">
        <v>36260</v>
      </c>
      <c r="E3573" t="s">
        <v>1538</v>
      </c>
      <c r="F3573" s="4" t="s">
        <v>14851</v>
      </c>
      <c r="G3573" s="5">
        <v>14421</v>
      </c>
      <c r="H3573" s="6">
        <v>0.38628479999999998</v>
      </c>
      <c r="I3573" s="7">
        <v>94.474000000000004</v>
      </c>
      <c r="J3573" s="2">
        <v>37.333300000000001</v>
      </c>
      <c r="K3573">
        <v>9</v>
      </c>
    </row>
    <row r="3574" spans="1:12" x14ac:dyDescent="0.25">
      <c r="A3574">
        <v>4038</v>
      </c>
      <c r="B3574" s="2">
        <v>79.677449999999993</v>
      </c>
      <c r="C3574" s="3">
        <v>16677</v>
      </c>
      <c r="D3574" s="4">
        <v>38860</v>
      </c>
      <c r="E3574" t="s">
        <v>611</v>
      </c>
      <c r="F3574" s="4" t="s">
        <v>701</v>
      </c>
      <c r="G3574" s="5">
        <v>10703</v>
      </c>
      <c r="H3574" s="6">
        <v>0.44417450000000003</v>
      </c>
      <c r="I3574" s="7">
        <v>84.435000000000002</v>
      </c>
      <c r="J3574" s="2">
        <v>47.363599999999998</v>
      </c>
      <c r="K3574">
        <v>11</v>
      </c>
      <c r="L3574" s="2">
        <v>86</v>
      </c>
    </row>
    <row r="3575" spans="1:12" x14ac:dyDescent="0.25">
      <c r="A3575">
        <v>17247</v>
      </c>
      <c r="B3575" s="2">
        <v>79.674800000000005</v>
      </c>
      <c r="C3575" s="3">
        <v>379</v>
      </c>
      <c r="D3575" s="4">
        <v>16540</v>
      </c>
      <c r="E3575" t="s">
        <v>328</v>
      </c>
      <c r="F3575" s="4" t="s">
        <v>3003</v>
      </c>
      <c r="G3575" s="5">
        <v>379</v>
      </c>
      <c r="H3575" s="6">
        <v>0.4274406</v>
      </c>
      <c r="I3575" s="7">
        <v>87.320999999999998</v>
      </c>
    </row>
    <row r="3576" spans="1:12" x14ac:dyDescent="0.25">
      <c r="A3576">
        <v>79707</v>
      </c>
      <c r="B3576" s="2">
        <v>79.669169999999994</v>
      </c>
      <c r="C3576" s="3">
        <v>35566</v>
      </c>
      <c r="D3576" s="4">
        <v>33260</v>
      </c>
      <c r="E3576" t="s">
        <v>3039</v>
      </c>
      <c r="F3576" s="4" t="s">
        <v>13752</v>
      </c>
      <c r="G3576" s="5">
        <v>23153</v>
      </c>
      <c r="H3576" s="6">
        <v>0.36088799999999999</v>
      </c>
      <c r="I3576" s="7">
        <v>98.807000000000002</v>
      </c>
      <c r="J3576" s="2">
        <v>39.625</v>
      </c>
      <c r="K3576">
        <v>8</v>
      </c>
    </row>
    <row r="3577" spans="1:12" x14ac:dyDescent="0.25">
      <c r="A3577">
        <v>2111</v>
      </c>
      <c r="B3577" s="2">
        <v>79.66234</v>
      </c>
      <c r="C3577" s="3">
        <v>7505</v>
      </c>
      <c r="D3577" s="4">
        <v>14460</v>
      </c>
      <c r="E3577" t="s">
        <v>311</v>
      </c>
      <c r="F3577" s="4" t="s">
        <v>21</v>
      </c>
      <c r="G3577" s="5">
        <v>5368</v>
      </c>
      <c r="H3577" s="6">
        <v>0.57459490000000002</v>
      </c>
      <c r="I3577" s="7">
        <v>61.875</v>
      </c>
      <c r="J3577" s="2">
        <v>38.5</v>
      </c>
      <c r="K3577">
        <v>6</v>
      </c>
    </row>
    <row r="3578" spans="1:12" x14ac:dyDescent="0.25">
      <c r="A3578">
        <v>12582</v>
      </c>
      <c r="B3578" s="2">
        <v>79.659989999999993</v>
      </c>
      <c r="C3578" s="3">
        <v>6164</v>
      </c>
      <c r="D3578" s="4">
        <v>35620</v>
      </c>
      <c r="E3578" t="s">
        <v>2296</v>
      </c>
      <c r="F3578" s="4" t="s">
        <v>1280</v>
      </c>
      <c r="G3578" s="5">
        <v>4451</v>
      </c>
      <c r="H3578" s="6">
        <v>0.2482588</v>
      </c>
      <c r="I3578" s="7">
        <v>118.265</v>
      </c>
      <c r="J3578" s="2">
        <v>40</v>
      </c>
      <c r="K3578">
        <v>2</v>
      </c>
    </row>
    <row r="3579" spans="1:12" x14ac:dyDescent="0.25">
      <c r="A3579">
        <v>98833</v>
      </c>
      <c r="B3579" s="2">
        <v>79.65889</v>
      </c>
      <c r="C3579" s="3">
        <v>189</v>
      </c>
      <c r="E3579" t="s">
        <v>16504</v>
      </c>
      <c r="F3579" s="4" t="s">
        <v>16344</v>
      </c>
      <c r="G3579" s="5">
        <v>164</v>
      </c>
      <c r="H3579" s="6">
        <v>0.58536580000000005</v>
      </c>
      <c r="I3579" s="7">
        <v>60</v>
      </c>
    </row>
    <row r="3580" spans="1:12" x14ac:dyDescent="0.25">
      <c r="A3580">
        <v>60462</v>
      </c>
      <c r="B3580" s="2">
        <v>79.652090000000001</v>
      </c>
      <c r="C3580" s="3">
        <v>39041</v>
      </c>
      <c r="D3580" s="4">
        <v>16980</v>
      </c>
      <c r="E3580" t="s">
        <v>11586</v>
      </c>
      <c r="F3580" s="4" t="s">
        <v>11490</v>
      </c>
      <c r="G3580" s="5">
        <v>28250</v>
      </c>
      <c r="H3580" s="6">
        <v>0.39311879999999999</v>
      </c>
      <c r="I3580" s="7">
        <v>93.22</v>
      </c>
      <c r="J3580" s="2">
        <v>32.333300000000001</v>
      </c>
      <c r="K3580">
        <v>15</v>
      </c>
      <c r="L3580" s="2">
        <v>12.3</v>
      </c>
    </row>
    <row r="3581" spans="1:12" x14ac:dyDescent="0.25">
      <c r="A3581">
        <v>68404</v>
      </c>
      <c r="B3581" s="2">
        <v>79.645160000000004</v>
      </c>
      <c r="C3581" s="3">
        <v>987</v>
      </c>
      <c r="D3581" s="4">
        <v>30700</v>
      </c>
      <c r="E3581" t="s">
        <v>12782</v>
      </c>
      <c r="F3581" s="4" t="s">
        <v>12738</v>
      </c>
      <c r="G3581" s="5">
        <v>727</v>
      </c>
      <c r="H3581" s="6">
        <v>0.34203299999999998</v>
      </c>
      <c r="I3581" s="7">
        <v>102.045</v>
      </c>
    </row>
    <row r="3582" spans="1:12" x14ac:dyDescent="0.25">
      <c r="A3582">
        <v>15220</v>
      </c>
      <c r="B3582" s="2">
        <v>79.641819999999996</v>
      </c>
      <c r="C3582" s="3">
        <v>17642</v>
      </c>
      <c r="D3582" s="4">
        <v>38300</v>
      </c>
      <c r="E3582" t="s">
        <v>3081</v>
      </c>
      <c r="F3582" s="4" t="s">
        <v>3003</v>
      </c>
      <c r="G3582" s="5">
        <v>13229</v>
      </c>
      <c r="H3582" s="6">
        <v>0.4571018</v>
      </c>
      <c r="I3582" s="7">
        <v>82.123000000000005</v>
      </c>
      <c r="J3582" s="2">
        <v>35.8889</v>
      </c>
      <c r="K3582">
        <v>9</v>
      </c>
    </row>
    <row r="3583" spans="1:12" x14ac:dyDescent="0.25">
      <c r="A3583">
        <v>17508</v>
      </c>
      <c r="B3583" s="2">
        <v>79.638589999999994</v>
      </c>
      <c r="C3583" s="3">
        <v>314</v>
      </c>
      <c r="D3583" s="4">
        <v>29540</v>
      </c>
      <c r="E3583" t="s">
        <v>3801</v>
      </c>
      <c r="F3583" s="4" t="s">
        <v>3003</v>
      </c>
      <c r="G3583" s="5">
        <v>225</v>
      </c>
      <c r="H3583" s="6">
        <v>0.1902655</v>
      </c>
      <c r="I3583" s="7">
        <v>128.22399999999999</v>
      </c>
    </row>
    <row r="3584" spans="1:12" x14ac:dyDescent="0.25">
      <c r="A3584">
        <v>77597</v>
      </c>
      <c r="B3584" s="2">
        <v>79.638409999999993</v>
      </c>
      <c r="C3584" s="3">
        <v>694</v>
      </c>
      <c r="D3584" s="4">
        <v>26420</v>
      </c>
      <c r="E3584" t="s">
        <v>14092</v>
      </c>
      <c r="F3584" s="4" t="s">
        <v>13752</v>
      </c>
      <c r="G3584" s="5">
        <v>495</v>
      </c>
      <c r="H3584" s="6">
        <v>0.22828280000000001</v>
      </c>
      <c r="I3584" s="7">
        <v>121.645</v>
      </c>
    </row>
    <row r="3585" spans="1:12" x14ac:dyDescent="0.25">
      <c r="A3585">
        <v>95472</v>
      </c>
      <c r="B3585" s="2">
        <v>79.632720000000006</v>
      </c>
      <c r="C3585" s="3">
        <v>29408</v>
      </c>
      <c r="D3585" s="4">
        <v>42220</v>
      </c>
      <c r="E3585" t="s">
        <v>7790</v>
      </c>
      <c r="F3585" s="4" t="s">
        <v>15368</v>
      </c>
      <c r="G3585" s="5">
        <v>23305</v>
      </c>
      <c r="H3585" s="6">
        <v>0.44091649999999999</v>
      </c>
      <c r="I3585" s="7">
        <v>84.894000000000005</v>
      </c>
      <c r="J3585" s="2">
        <v>37.8125</v>
      </c>
      <c r="K3585">
        <v>32</v>
      </c>
      <c r="L3585" s="2">
        <v>38.299999999999997</v>
      </c>
    </row>
    <row r="3586" spans="1:12" x14ac:dyDescent="0.25">
      <c r="A3586">
        <v>55068</v>
      </c>
      <c r="B3586" s="2">
        <v>79.62276</v>
      </c>
      <c r="C3586" s="3">
        <v>28475</v>
      </c>
      <c r="D3586" s="4">
        <v>33460</v>
      </c>
      <c r="E3586" t="s">
        <v>10452</v>
      </c>
      <c r="F3586" s="4" t="s">
        <v>10428</v>
      </c>
      <c r="G3586" s="5">
        <v>18273</v>
      </c>
      <c r="H3586" s="6">
        <v>0.40184969999999998</v>
      </c>
      <c r="I3586" s="7">
        <v>91.641000000000005</v>
      </c>
      <c r="J3586" s="2">
        <v>41.666699999999999</v>
      </c>
      <c r="K3586">
        <v>9</v>
      </c>
    </row>
    <row r="3587" spans="1:12" x14ac:dyDescent="0.25">
      <c r="A3587">
        <v>4564</v>
      </c>
      <c r="B3587" s="2">
        <v>79.618300000000005</v>
      </c>
      <c r="C3587" s="3">
        <v>432</v>
      </c>
      <c r="E3587" t="s">
        <v>877</v>
      </c>
      <c r="F3587" s="4" t="s">
        <v>701</v>
      </c>
      <c r="G3587" s="5">
        <v>377</v>
      </c>
      <c r="H3587" s="6">
        <v>0.5570292</v>
      </c>
      <c r="I3587" s="7">
        <v>64.820999999999998</v>
      </c>
    </row>
    <row r="3588" spans="1:12" x14ac:dyDescent="0.25">
      <c r="A3588">
        <v>78249</v>
      </c>
      <c r="B3588" s="2">
        <v>79.610969999999995</v>
      </c>
      <c r="C3588" s="3">
        <v>52206</v>
      </c>
      <c r="D3588" s="4">
        <v>41700</v>
      </c>
      <c r="E3588" t="s">
        <v>6913</v>
      </c>
      <c r="F3588" s="4" t="s">
        <v>13752</v>
      </c>
      <c r="G3588" s="5">
        <v>30254</v>
      </c>
      <c r="H3588" s="6">
        <v>0.45794079999999998</v>
      </c>
      <c r="I3588" s="7">
        <v>81.915999999999997</v>
      </c>
      <c r="J3588" s="2">
        <v>40.416699999999999</v>
      </c>
      <c r="K3588">
        <v>24</v>
      </c>
      <c r="L3588" s="2">
        <v>53.7</v>
      </c>
    </row>
    <row r="3589" spans="1:12" x14ac:dyDescent="0.25">
      <c r="A3589">
        <v>95420</v>
      </c>
      <c r="B3589" s="2">
        <v>79.603650000000002</v>
      </c>
      <c r="C3589" s="3">
        <v>442</v>
      </c>
      <c r="D3589" s="4">
        <v>46380</v>
      </c>
      <c r="E3589" t="s">
        <v>15881</v>
      </c>
      <c r="F3589" s="4" t="s">
        <v>15368</v>
      </c>
      <c r="G3589" s="5">
        <v>360</v>
      </c>
      <c r="H3589" s="6">
        <v>0.48888890000000002</v>
      </c>
      <c r="I3589" s="7">
        <v>76.563000000000002</v>
      </c>
    </row>
    <row r="3590" spans="1:12" x14ac:dyDescent="0.25">
      <c r="A3590">
        <v>81432</v>
      </c>
      <c r="B3590" s="2">
        <v>79.603030000000004</v>
      </c>
      <c r="C3590" s="3">
        <v>2825</v>
      </c>
      <c r="E3590" t="s">
        <v>3335</v>
      </c>
      <c r="F3590" s="4" t="s">
        <v>14477</v>
      </c>
      <c r="G3590" s="5">
        <v>2194</v>
      </c>
      <c r="H3590" s="6">
        <v>0.51116170000000005</v>
      </c>
      <c r="I3590" s="7">
        <v>72.707999999999998</v>
      </c>
      <c r="J3590" s="2">
        <v>41</v>
      </c>
      <c r="K3590">
        <v>1</v>
      </c>
    </row>
    <row r="3591" spans="1:12" x14ac:dyDescent="0.25">
      <c r="A3591">
        <v>85044</v>
      </c>
      <c r="B3591" s="2">
        <v>79.595860000000002</v>
      </c>
      <c r="C3591" s="3">
        <v>38537</v>
      </c>
      <c r="D3591" s="4">
        <v>38060</v>
      </c>
      <c r="E3591" t="s">
        <v>2525</v>
      </c>
      <c r="F3591" s="4" t="s">
        <v>14962</v>
      </c>
      <c r="G3591" s="5">
        <v>27763</v>
      </c>
      <c r="H3591" s="6">
        <v>0.44490869999999999</v>
      </c>
      <c r="I3591" s="7">
        <v>84.132000000000005</v>
      </c>
      <c r="J3591" s="2">
        <v>43.391300000000001</v>
      </c>
      <c r="K3591">
        <v>23</v>
      </c>
      <c r="L3591" s="2">
        <v>68.900000000000006</v>
      </c>
    </row>
    <row r="3592" spans="1:12" x14ac:dyDescent="0.25">
      <c r="A3592">
        <v>93527</v>
      </c>
      <c r="B3592" s="2">
        <v>79.58887</v>
      </c>
      <c r="C3592" s="3">
        <v>1914</v>
      </c>
      <c r="D3592" s="4">
        <v>12540</v>
      </c>
      <c r="E3592" t="s">
        <v>15685</v>
      </c>
      <c r="F3592" s="4" t="s">
        <v>15368</v>
      </c>
      <c r="G3592" s="5">
        <v>1449</v>
      </c>
      <c r="H3592" s="6">
        <v>0.29261559999999998</v>
      </c>
      <c r="I3592" s="7">
        <v>110.438</v>
      </c>
    </row>
    <row r="3593" spans="1:12" x14ac:dyDescent="0.25">
      <c r="A3593">
        <v>13035</v>
      </c>
      <c r="B3593" s="2">
        <v>79.587209999999999</v>
      </c>
      <c r="C3593" s="3">
        <v>8543</v>
      </c>
      <c r="D3593" s="4">
        <v>45060</v>
      </c>
      <c r="E3593" t="s">
        <v>2474</v>
      </c>
      <c r="F3593" s="4" t="s">
        <v>1280</v>
      </c>
      <c r="G3593" s="5">
        <v>5489</v>
      </c>
      <c r="H3593" s="6">
        <v>0.46229510000000001</v>
      </c>
      <c r="I3593" s="7">
        <v>81.09</v>
      </c>
      <c r="J3593" s="2">
        <v>40.444400000000002</v>
      </c>
      <c r="K3593">
        <v>9</v>
      </c>
    </row>
    <row r="3594" spans="1:12" x14ac:dyDescent="0.25">
      <c r="A3594">
        <v>78676</v>
      </c>
      <c r="B3594" s="2">
        <v>79.583659999999995</v>
      </c>
      <c r="C3594" s="3">
        <v>12215</v>
      </c>
      <c r="D3594" s="4">
        <v>12420</v>
      </c>
      <c r="E3594" t="s">
        <v>14297</v>
      </c>
      <c r="F3594" s="4" t="s">
        <v>13752</v>
      </c>
      <c r="G3594" s="5">
        <v>9348</v>
      </c>
      <c r="H3594" s="6">
        <v>0.46914109999999998</v>
      </c>
      <c r="I3594" s="7">
        <v>79.875</v>
      </c>
      <c r="J3594" s="2">
        <v>47.777799999999999</v>
      </c>
      <c r="K3594">
        <v>9</v>
      </c>
    </row>
    <row r="3595" spans="1:12" x14ac:dyDescent="0.25">
      <c r="A3595">
        <v>33913</v>
      </c>
      <c r="B3595" s="2">
        <v>79.578460000000007</v>
      </c>
      <c r="C3595" s="3">
        <v>17788</v>
      </c>
      <c r="D3595" s="4">
        <v>15980</v>
      </c>
      <c r="E3595" t="s">
        <v>6946</v>
      </c>
      <c r="F3595" s="4" t="s">
        <v>6689</v>
      </c>
      <c r="G3595" s="5">
        <v>12387</v>
      </c>
      <c r="H3595" s="6">
        <v>0.39969320000000003</v>
      </c>
      <c r="I3595" s="7">
        <v>91.875</v>
      </c>
      <c r="J3595" s="2">
        <v>44.75</v>
      </c>
      <c r="K3595">
        <v>4</v>
      </c>
    </row>
    <row r="3596" spans="1:12" x14ac:dyDescent="0.25">
      <c r="A3596">
        <v>21144</v>
      </c>
      <c r="B3596" s="2">
        <v>79.570459999999997</v>
      </c>
      <c r="C3596" s="3">
        <v>32487</v>
      </c>
      <c r="D3596" s="4">
        <v>12580</v>
      </c>
      <c r="E3596" t="s">
        <v>4502</v>
      </c>
      <c r="F3596" s="4" t="s">
        <v>4361</v>
      </c>
      <c r="G3596" s="5">
        <v>21052</v>
      </c>
      <c r="H3596" s="6">
        <v>0.3411865</v>
      </c>
      <c r="I3596" s="7">
        <v>101.973</v>
      </c>
      <c r="J3596" s="2">
        <v>44.4</v>
      </c>
      <c r="K3596">
        <v>15</v>
      </c>
      <c r="L3596" s="2">
        <v>74.099999999999994</v>
      </c>
    </row>
    <row r="3597" spans="1:12" x14ac:dyDescent="0.25">
      <c r="A3597">
        <v>20851</v>
      </c>
      <c r="B3597" s="2">
        <v>79.563079999999999</v>
      </c>
      <c r="C3597" s="3">
        <v>14352</v>
      </c>
      <c r="D3597" s="4">
        <v>47900</v>
      </c>
      <c r="E3597" t="s">
        <v>4444</v>
      </c>
      <c r="F3597" s="4" t="s">
        <v>4361</v>
      </c>
      <c r="G3597" s="5">
        <v>9784</v>
      </c>
      <c r="H3597" s="6">
        <v>0.44307029999999997</v>
      </c>
      <c r="I3597" s="7">
        <v>84.36</v>
      </c>
      <c r="J3597" s="2">
        <v>35.333300000000001</v>
      </c>
      <c r="K3597">
        <v>21</v>
      </c>
      <c r="L3597" s="2">
        <v>25.3</v>
      </c>
    </row>
    <row r="3598" spans="1:12" x14ac:dyDescent="0.25">
      <c r="A3598">
        <v>53022</v>
      </c>
      <c r="B3598" s="2">
        <v>79.557559999999995</v>
      </c>
      <c r="C3598" s="3">
        <v>19179</v>
      </c>
      <c r="D3598" s="4">
        <v>33340</v>
      </c>
      <c r="E3598" t="s">
        <v>2267</v>
      </c>
      <c r="F3598" s="4" t="s">
        <v>10031</v>
      </c>
      <c r="G3598" s="5">
        <v>13302</v>
      </c>
      <c r="H3598" s="6">
        <v>0.38813710000000001</v>
      </c>
      <c r="I3598" s="7">
        <v>93.844999999999999</v>
      </c>
      <c r="J3598" s="2">
        <v>37.25</v>
      </c>
      <c r="K3598">
        <v>8</v>
      </c>
    </row>
    <row r="3599" spans="1:12" x14ac:dyDescent="0.25">
      <c r="A3599">
        <v>61801</v>
      </c>
      <c r="B3599" s="2">
        <v>79.551379999999995</v>
      </c>
      <c r="C3599" s="3">
        <v>31299</v>
      </c>
      <c r="D3599" s="4">
        <v>16580</v>
      </c>
      <c r="E3599" t="s">
        <v>8322</v>
      </c>
      <c r="F3599" s="4" t="s">
        <v>11490</v>
      </c>
      <c r="G3599" s="5">
        <v>12538</v>
      </c>
      <c r="H3599" s="6">
        <v>0.5914819</v>
      </c>
      <c r="I3599" s="7">
        <v>58.701999999999998</v>
      </c>
      <c r="J3599" s="2">
        <v>32.357100000000003</v>
      </c>
      <c r="K3599">
        <v>56</v>
      </c>
      <c r="L3599" s="2">
        <v>12.4</v>
      </c>
    </row>
    <row r="3600" spans="1:12" x14ac:dyDescent="0.25">
      <c r="A3600">
        <v>85297</v>
      </c>
      <c r="B3600" s="2">
        <v>79.544539999999998</v>
      </c>
      <c r="C3600" s="3">
        <v>29228</v>
      </c>
      <c r="D3600" s="4">
        <v>38060</v>
      </c>
      <c r="E3600" t="s">
        <v>4025</v>
      </c>
      <c r="F3600" s="4" t="s">
        <v>14962</v>
      </c>
      <c r="G3600" s="5">
        <v>16003</v>
      </c>
      <c r="H3600" s="6">
        <v>0.41789549999999998</v>
      </c>
      <c r="I3600" s="7">
        <v>88.697000000000003</v>
      </c>
      <c r="J3600" s="2">
        <v>45.5</v>
      </c>
      <c r="K3600">
        <v>4</v>
      </c>
    </row>
    <row r="3601" spans="1:12" x14ac:dyDescent="0.25">
      <c r="A3601">
        <v>90630</v>
      </c>
      <c r="B3601" s="2">
        <v>79.532749999999993</v>
      </c>
      <c r="C3601" s="3">
        <v>48844</v>
      </c>
      <c r="D3601" s="4">
        <v>31080</v>
      </c>
      <c r="E3601" t="s">
        <v>12069</v>
      </c>
      <c r="F3601" s="4" t="s">
        <v>15368</v>
      </c>
      <c r="G3601" s="5">
        <v>33292</v>
      </c>
      <c r="H3601" s="6">
        <v>0.3978314</v>
      </c>
      <c r="I3601" s="7">
        <v>92.138000000000005</v>
      </c>
      <c r="J3601" s="2">
        <v>38</v>
      </c>
      <c r="K3601">
        <v>19</v>
      </c>
      <c r="L3601" s="2">
        <v>39.1</v>
      </c>
    </row>
    <row r="3602" spans="1:12" x14ac:dyDescent="0.25">
      <c r="A3602">
        <v>31210</v>
      </c>
      <c r="B3602" s="2">
        <v>79.519689999999997</v>
      </c>
      <c r="C3602" s="3">
        <v>31849</v>
      </c>
      <c r="D3602" s="4">
        <v>31420</v>
      </c>
      <c r="E3602" t="s">
        <v>5733</v>
      </c>
      <c r="F3602" s="4" t="s">
        <v>6363</v>
      </c>
      <c r="G3602" s="5">
        <v>21245</v>
      </c>
      <c r="H3602" s="6">
        <v>0.47550009999999998</v>
      </c>
      <c r="I3602" s="7">
        <v>78.695999999999998</v>
      </c>
      <c r="J3602" s="2">
        <v>48.909100000000002</v>
      </c>
      <c r="K3602">
        <v>11</v>
      </c>
      <c r="L3602" s="2">
        <v>90.8</v>
      </c>
    </row>
    <row r="3603" spans="1:12" x14ac:dyDescent="0.25">
      <c r="A3603">
        <v>14543</v>
      </c>
      <c r="B3603" s="2">
        <v>79.514039999999994</v>
      </c>
      <c r="C3603" s="3">
        <v>3174</v>
      </c>
      <c r="D3603" s="4">
        <v>40380</v>
      </c>
      <c r="E3603" t="s">
        <v>2883</v>
      </c>
      <c r="F3603" s="4" t="s">
        <v>1280</v>
      </c>
      <c r="G3603" s="5">
        <v>2371</v>
      </c>
      <c r="H3603" s="6">
        <v>0.38996629999999999</v>
      </c>
      <c r="I3603" s="7">
        <v>93.457999999999998</v>
      </c>
      <c r="J3603" s="2">
        <v>17</v>
      </c>
      <c r="K3603">
        <v>1</v>
      </c>
    </row>
    <row r="3604" spans="1:12" x14ac:dyDescent="0.25">
      <c r="A3604">
        <v>2648</v>
      </c>
      <c r="B3604" s="2">
        <v>79.512309999999999</v>
      </c>
      <c r="C3604" s="3">
        <v>6453</v>
      </c>
      <c r="D3604" s="4">
        <v>12700</v>
      </c>
      <c r="E3604" t="s">
        <v>417</v>
      </c>
      <c r="F3604" s="4" t="s">
        <v>21</v>
      </c>
      <c r="G3604" s="5">
        <v>4852</v>
      </c>
      <c r="H3604" s="6">
        <v>0.38994230000000002</v>
      </c>
      <c r="I3604" s="7">
        <v>93.459000000000003</v>
      </c>
      <c r="J3604" s="2">
        <v>34.25</v>
      </c>
      <c r="K3604">
        <v>4</v>
      </c>
    </row>
    <row r="3605" spans="1:12" x14ac:dyDescent="0.25">
      <c r="A3605">
        <v>35749</v>
      </c>
      <c r="B3605" s="2">
        <v>79.508080000000007</v>
      </c>
      <c r="C3605" s="3">
        <v>19989</v>
      </c>
      <c r="D3605" s="4">
        <v>26620</v>
      </c>
      <c r="E3605" t="s">
        <v>7138</v>
      </c>
      <c r="F3605" s="4" t="s">
        <v>7027</v>
      </c>
      <c r="G3605" s="5">
        <v>12852</v>
      </c>
      <c r="H3605" s="6">
        <v>0.41853410000000002</v>
      </c>
      <c r="I3605" s="7">
        <v>88.5</v>
      </c>
      <c r="J3605" s="2">
        <v>48.25</v>
      </c>
      <c r="K3605">
        <v>12</v>
      </c>
      <c r="L3605" s="2">
        <v>89</v>
      </c>
    </row>
    <row r="3606" spans="1:12" x14ac:dyDescent="0.25">
      <c r="A3606">
        <v>6081</v>
      </c>
      <c r="B3606" s="2">
        <v>79.504769999999994</v>
      </c>
      <c r="C3606" s="3">
        <v>1399</v>
      </c>
      <c r="D3606" s="4">
        <v>25540</v>
      </c>
      <c r="E3606" t="s">
        <v>1221</v>
      </c>
      <c r="F3606" s="4" t="s">
        <v>1198</v>
      </c>
      <c r="G3606" s="5">
        <v>976</v>
      </c>
      <c r="H3606" s="6">
        <v>0.45081969999999999</v>
      </c>
      <c r="I3606" s="7">
        <v>82.917000000000002</v>
      </c>
      <c r="J3606" s="2">
        <v>36</v>
      </c>
      <c r="K3606">
        <v>2</v>
      </c>
    </row>
    <row r="3607" spans="1:12" x14ac:dyDescent="0.25">
      <c r="A3607">
        <v>85250</v>
      </c>
      <c r="B3607" s="2">
        <v>79.501320000000007</v>
      </c>
      <c r="C3607" s="3">
        <v>16850</v>
      </c>
      <c r="D3607" s="4">
        <v>38060</v>
      </c>
      <c r="E3607" t="s">
        <v>14976</v>
      </c>
      <c r="F3607" s="4" t="s">
        <v>14962</v>
      </c>
      <c r="G3607" s="5">
        <v>13428</v>
      </c>
      <c r="H3607" s="6">
        <v>0.5097178</v>
      </c>
      <c r="I3607" s="7">
        <v>72.733999999999995</v>
      </c>
      <c r="J3607" s="2">
        <v>41.416699999999999</v>
      </c>
      <c r="K3607">
        <v>12</v>
      </c>
      <c r="L3607" s="2">
        <v>59</v>
      </c>
    </row>
    <row r="3608" spans="1:12" x14ac:dyDescent="0.25">
      <c r="A3608">
        <v>21798</v>
      </c>
      <c r="B3608" s="2">
        <v>79.497680000000003</v>
      </c>
      <c r="C3608" s="3">
        <v>2647</v>
      </c>
      <c r="D3608" s="4">
        <v>47900</v>
      </c>
      <c r="E3608" t="s">
        <v>4613</v>
      </c>
      <c r="F3608" s="4" t="s">
        <v>4361</v>
      </c>
      <c r="G3608" s="5">
        <v>1777</v>
      </c>
      <c r="H3608" s="6">
        <v>0.33633289999999999</v>
      </c>
      <c r="I3608" s="7">
        <v>102.688</v>
      </c>
      <c r="J3608" s="2">
        <v>56</v>
      </c>
      <c r="K3608">
        <v>2</v>
      </c>
    </row>
    <row r="3609" spans="1:12" x14ac:dyDescent="0.25">
      <c r="A3609">
        <v>93065</v>
      </c>
      <c r="B3609" s="2">
        <v>79.485609999999994</v>
      </c>
      <c r="C3609" s="3">
        <v>72273</v>
      </c>
      <c r="D3609" s="4">
        <v>37100</v>
      </c>
      <c r="E3609" t="s">
        <v>15613</v>
      </c>
      <c r="F3609" s="4" t="s">
        <v>15368</v>
      </c>
      <c r="G3609" s="5">
        <v>48650</v>
      </c>
      <c r="H3609" s="6">
        <v>0.33270300000000003</v>
      </c>
      <c r="I3609" s="7">
        <v>103.30800000000001</v>
      </c>
      <c r="J3609" s="2">
        <v>40.25</v>
      </c>
      <c r="K3609">
        <v>12</v>
      </c>
      <c r="L3609" s="2">
        <v>52.7</v>
      </c>
    </row>
    <row r="3610" spans="1:12" x14ac:dyDescent="0.25">
      <c r="A3610">
        <v>87059</v>
      </c>
      <c r="B3610" s="2">
        <v>79.472309999999993</v>
      </c>
      <c r="C3610" s="3">
        <v>9368</v>
      </c>
      <c r="D3610" s="4">
        <v>10740</v>
      </c>
      <c r="E3610" t="s">
        <v>15162</v>
      </c>
      <c r="F3610" s="4" t="s">
        <v>15124</v>
      </c>
      <c r="G3610" s="5">
        <v>6936</v>
      </c>
      <c r="H3610" s="6">
        <v>0.41314689999999998</v>
      </c>
      <c r="I3610" s="7">
        <v>89.402000000000001</v>
      </c>
      <c r="J3610" s="2">
        <v>38.25</v>
      </c>
      <c r="K3610">
        <v>8</v>
      </c>
    </row>
    <row r="3611" spans="1:12" x14ac:dyDescent="0.25">
      <c r="A3611">
        <v>32308</v>
      </c>
      <c r="B3611" s="2">
        <v>79.466790000000003</v>
      </c>
      <c r="C3611" s="3">
        <v>22440</v>
      </c>
      <c r="D3611" s="4">
        <v>45220</v>
      </c>
      <c r="E3611" t="s">
        <v>6747</v>
      </c>
      <c r="F3611" s="4" t="s">
        <v>6689</v>
      </c>
      <c r="G3611" s="5">
        <v>16122</v>
      </c>
      <c r="H3611" s="6">
        <v>0.53997399999999995</v>
      </c>
      <c r="I3611" s="7">
        <v>67.475999999999999</v>
      </c>
      <c r="J3611" s="2">
        <v>40.450000000000003</v>
      </c>
      <c r="K3611">
        <v>20</v>
      </c>
      <c r="L3611" s="2">
        <v>53.9</v>
      </c>
    </row>
    <row r="3612" spans="1:12" x14ac:dyDescent="0.25">
      <c r="A3612">
        <v>68023</v>
      </c>
      <c r="B3612" s="2">
        <v>79.462519999999998</v>
      </c>
      <c r="C3612" s="3">
        <v>2377</v>
      </c>
      <c r="D3612" s="4">
        <v>36540</v>
      </c>
      <c r="E3612" t="s">
        <v>12742</v>
      </c>
      <c r="F3612" s="4" t="s">
        <v>12738</v>
      </c>
      <c r="G3612" s="5">
        <v>1687</v>
      </c>
      <c r="H3612" s="6">
        <v>0.33432129999999999</v>
      </c>
      <c r="I3612" s="7">
        <v>102.99299999999999</v>
      </c>
      <c r="J3612" s="2">
        <v>70.5</v>
      </c>
      <c r="K3612">
        <v>2</v>
      </c>
    </row>
    <row r="3613" spans="1:12" x14ac:dyDescent="0.25">
      <c r="A3613">
        <v>21208</v>
      </c>
      <c r="B3613" s="2">
        <v>79.456220000000002</v>
      </c>
      <c r="C3613" s="3">
        <v>33509</v>
      </c>
      <c r="D3613" s="4">
        <v>12580</v>
      </c>
      <c r="E3613" t="s">
        <v>4515</v>
      </c>
      <c r="F3613" s="4" t="s">
        <v>4361</v>
      </c>
      <c r="G3613" s="5">
        <v>24659</v>
      </c>
      <c r="H3613" s="6">
        <v>0.45652880000000001</v>
      </c>
      <c r="I3613" s="7">
        <v>81.869</v>
      </c>
      <c r="J3613" s="2">
        <v>31.071400000000001</v>
      </c>
      <c r="K3613">
        <v>28</v>
      </c>
      <c r="L3613" s="2">
        <v>9</v>
      </c>
    </row>
    <row r="3614" spans="1:12" x14ac:dyDescent="0.25">
      <c r="A3614">
        <v>61748</v>
      </c>
      <c r="B3614" s="2">
        <v>79.449839999999995</v>
      </c>
      <c r="C3614" s="3">
        <v>2776</v>
      </c>
      <c r="D3614" s="4">
        <v>14010</v>
      </c>
      <c r="E3614" t="s">
        <v>222</v>
      </c>
      <c r="F3614" s="4" t="s">
        <v>11490</v>
      </c>
      <c r="G3614" s="5">
        <v>2009</v>
      </c>
      <c r="H3614" s="6">
        <v>0.41214529999999999</v>
      </c>
      <c r="I3614" s="7">
        <v>89.531000000000006</v>
      </c>
    </row>
    <row r="3615" spans="1:12" x14ac:dyDescent="0.25">
      <c r="A3615">
        <v>95936</v>
      </c>
      <c r="B3615" s="2">
        <v>79.449309999999997</v>
      </c>
      <c r="C3615" s="3">
        <v>244</v>
      </c>
      <c r="E3615" t="s">
        <v>16004</v>
      </c>
      <c r="F3615" s="4" t="s">
        <v>15368</v>
      </c>
      <c r="G3615" s="5">
        <v>182</v>
      </c>
      <c r="H3615" s="6">
        <v>0.27868850000000001</v>
      </c>
      <c r="I3615" s="7">
        <v>112.589</v>
      </c>
    </row>
    <row r="3616" spans="1:12" x14ac:dyDescent="0.25">
      <c r="A3616">
        <v>2644</v>
      </c>
      <c r="B3616" s="2">
        <v>79.448660000000004</v>
      </c>
      <c r="C3616" s="3">
        <v>4256</v>
      </c>
      <c r="D3616" s="4">
        <v>12700</v>
      </c>
      <c r="E3616" t="s">
        <v>413</v>
      </c>
      <c r="F3616" s="4" t="s">
        <v>21</v>
      </c>
      <c r="G3616" s="5">
        <v>2559</v>
      </c>
      <c r="H3616" s="6">
        <v>0.35052759999999999</v>
      </c>
      <c r="I3616" s="7">
        <v>100.17</v>
      </c>
      <c r="J3616" s="2">
        <v>40</v>
      </c>
      <c r="K3616">
        <v>1</v>
      </c>
    </row>
    <row r="3617" spans="1:12" x14ac:dyDescent="0.25">
      <c r="A3617">
        <v>93117</v>
      </c>
      <c r="B3617" s="2">
        <v>79.442840000000004</v>
      </c>
      <c r="C3617" s="3">
        <v>55063</v>
      </c>
      <c r="D3617" s="4">
        <v>42200</v>
      </c>
      <c r="E3617" t="s">
        <v>15617</v>
      </c>
      <c r="F3617" s="4" t="s">
        <v>15368</v>
      </c>
      <c r="G3617" s="5">
        <v>21750</v>
      </c>
      <c r="H3617" s="6">
        <v>0.43264370000000002</v>
      </c>
      <c r="I3617" s="7">
        <v>85.971999999999994</v>
      </c>
      <c r="J3617" s="2">
        <v>35.222200000000001</v>
      </c>
      <c r="K3617">
        <v>36</v>
      </c>
      <c r="L3617" s="2">
        <v>24.6</v>
      </c>
    </row>
    <row r="3618" spans="1:12" x14ac:dyDescent="0.25">
      <c r="A3618">
        <v>34145</v>
      </c>
      <c r="B3618" s="2">
        <v>79.434160000000006</v>
      </c>
      <c r="C3618" s="3">
        <v>16920</v>
      </c>
      <c r="D3618" s="4">
        <v>34940</v>
      </c>
      <c r="E3618" t="s">
        <v>6969</v>
      </c>
      <c r="F3618" s="4" t="s">
        <v>6689</v>
      </c>
      <c r="G3618" s="5">
        <v>14539</v>
      </c>
      <c r="H3618" s="6">
        <v>0.44773039999999997</v>
      </c>
      <c r="I3618" s="7">
        <v>83.332999999999998</v>
      </c>
      <c r="J3618" s="2">
        <v>48.666699999999999</v>
      </c>
      <c r="K3618">
        <v>3</v>
      </c>
    </row>
    <row r="3619" spans="1:12" x14ac:dyDescent="0.25">
      <c r="A3619">
        <v>21009</v>
      </c>
      <c r="B3619" s="2">
        <v>79.425830000000005</v>
      </c>
      <c r="C3619" s="3">
        <v>29586</v>
      </c>
      <c r="D3619" s="4">
        <v>12580</v>
      </c>
      <c r="E3619" t="s">
        <v>4461</v>
      </c>
      <c r="F3619" s="4" t="s">
        <v>4361</v>
      </c>
      <c r="G3619" s="5">
        <v>20236</v>
      </c>
      <c r="H3619" s="6">
        <v>0.36205959999999998</v>
      </c>
      <c r="I3619" s="7">
        <v>98.135000000000005</v>
      </c>
      <c r="J3619" s="2">
        <v>27.714300000000001</v>
      </c>
      <c r="K3619">
        <v>7</v>
      </c>
    </row>
    <row r="3620" spans="1:12" x14ac:dyDescent="0.25">
      <c r="A3620">
        <v>55901</v>
      </c>
      <c r="B3620" s="2">
        <v>79.412660000000002</v>
      </c>
      <c r="C3620" s="3">
        <v>53242</v>
      </c>
      <c r="D3620" s="4">
        <v>40340</v>
      </c>
      <c r="E3620" t="s">
        <v>458</v>
      </c>
      <c r="F3620" s="4" t="s">
        <v>10428</v>
      </c>
      <c r="G3620" s="5">
        <v>34799</v>
      </c>
      <c r="H3620" s="6">
        <v>0.45399420000000001</v>
      </c>
      <c r="I3620" s="7">
        <v>82.244</v>
      </c>
      <c r="J3620" s="2">
        <v>40.470599999999997</v>
      </c>
      <c r="K3620">
        <v>34</v>
      </c>
      <c r="L3620" s="2">
        <v>54.1</v>
      </c>
    </row>
    <row r="3621" spans="1:12" x14ac:dyDescent="0.25">
      <c r="A3621">
        <v>2171</v>
      </c>
      <c r="B3621" s="2">
        <v>79.401039999999995</v>
      </c>
      <c r="C3621" s="3">
        <v>18194</v>
      </c>
      <c r="D3621" s="4">
        <v>14460</v>
      </c>
      <c r="E3621" t="s">
        <v>328</v>
      </c>
      <c r="F3621" s="4" t="s">
        <v>21</v>
      </c>
      <c r="G3621" s="5">
        <v>13760</v>
      </c>
      <c r="H3621" s="6">
        <v>0.43110470000000001</v>
      </c>
      <c r="I3621" s="7">
        <v>86.168000000000006</v>
      </c>
      <c r="J3621" s="2">
        <v>41.75</v>
      </c>
      <c r="K3621">
        <v>12</v>
      </c>
      <c r="L3621" s="2">
        <v>60.5</v>
      </c>
    </row>
    <row r="3622" spans="1:12" x14ac:dyDescent="0.25">
      <c r="A3622">
        <v>70769</v>
      </c>
      <c r="B3622" s="2">
        <v>79.392139999999998</v>
      </c>
      <c r="C3622" s="3">
        <v>37708</v>
      </c>
      <c r="D3622" s="4">
        <v>12940</v>
      </c>
      <c r="E3622" t="s">
        <v>13079</v>
      </c>
      <c r="F3622" s="4" t="s">
        <v>12927</v>
      </c>
      <c r="G3622" s="5">
        <v>23436</v>
      </c>
      <c r="H3622" s="6">
        <v>0.36443930000000002</v>
      </c>
      <c r="I3622" s="7">
        <v>97.677000000000007</v>
      </c>
      <c r="J3622" s="2">
        <v>57.333300000000001</v>
      </c>
      <c r="K3622">
        <v>6</v>
      </c>
    </row>
    <row r="3623" spans="1:12" x14ac:dyDescent="0.25">
      <c r="A3623">
        <v>11742</v>
      </c>
      <c r="B3623" s="2">
        <v>79.384379999999993</v>
      </c>
      <c r="C3623" s="3">
        <v>13229</v>
      </c>
      <c r="D3623" s="4">
        <v>35620</v>
      </c>
      <c r="E3623" t="s">
        <v>1997</v>
      </c>
      <c r="F3623" s="4" t="s">
        <v>1280</v>
      </c>
      <c r="G3623" s="5">
        <v>8946</v>
      </c>
      <c r="H3623" s="6">
        <v>0.30941200000000002</v>
      </c>
      <c r="I3623" s="7">
        <v>107.16500000000001</v>
      </c>
      <c r="J3623" s="2">
        <v>43</v>
      </c>
      <c r="K3623">
        <v>1</v>
      </c>
    </row>
    <row r="3624" spans="1:12" x14ac:dyDescent="0.25">
      <c r="A3624">
        <v>43210</v>
      </c>
      <c r="B3624" s="2">
        <v>79.382140000000007</v>
      </c>
      <c r="C3624" s="3">
        <v>10817</v>
      </c>
      <c r="D3624" s="4">
        <v>18140</v>
      </c>
      <c r="E3624" t="s">
        <v>1585</v>
      </c>
      <c r="F3624" s="4" t="s">
        <v>8295</v>
      </c>
      <c r="G3624" s="5">
        <v>428</v>
      </c>
      <c r="H3624" s="6">
        <v>0.79205610000000004</v>
      </c>
      <c r="I3624" s="7">
        <v>23.75</v>
      </c>
      <c r="J3624" s="2">
        <v>23.8</v>
      </c>
      <c r="K3624">
        <v>5</v>
      </c>
    </row>
    <row r="3625" spans="1:12" x14ac:dyDescent="0.25">
      <c r="A3625">
        <v>44056</v>
      </c>
      <c r="B3625" s="2">
        <v>79.380030000000005</v>
      </c>
      <c r="C3625" s="3">
        <v>11434</v>
      </c>
      <c r="D3625" s="4">
        <v>10420</v>
      </c>
      <c r="E3625" t="s">
        <v>8499</v>
      </c>
      <c r="F3625" s="4" t="s">
        <v>8295</v>
      </c>
      <c r="G3625" s="5">
        <v>8406</v>
      </c>
      <c r="H3625" s="6">
        <v>0.40102310000000002</v>
      </c>
      <c r="I3625" s="7">
        <v>91.317999999999998</v>
      </c>
      <c r="J3625" s="2">
        <v>46.666699999999999</v>
      </c>
      <c r="K3625">
        <v>3</v>
      </c>
    </row>
    <row r="3626" spans="1:12" x14ac:dyDescent="0.25">
      <c r="A3626">
        <v>32940</v>
      </c>
      <c r="B3626" s="2">
        <v>79.371830000000003</v>
      </c>
      <c r="C3626" s="3">
        <v>35092</v>
      </c>
      <c r="D3626" s="4">
        <v>37340</v>
      </c>
      <c r="E3626" t="s">
        <v>6845</v>
      </c>
      <c r="F3626" s="4" t="s">
        <v>6689</v>
      </c>
      <c r="G3626" s="5">
        <v>25849</v>
      </c>
      <c r="H3626" s="6">
        <v>0.42999730000000003</v>
      </c>
      <c r="I3626" s="7">
        <v>86.27</v>
      </c>
      <c r="J3626" s="2">
        <v>43.285699999999999</v>
      </c>
      <c r="K3626">
        <v>14</v>
      </c>
      <c r="L3626" s="2">
        <v>68.5</v>
      </c>
    </row>
    <row r="3627" spans="1:12" x14ac:dyDescent="0.25">
      <c r="A3627">
        <v>99223</v>
      </c>
      <c r="B3627" s="2">
        <v>79.360590000000002</v>
      </c>
      <c r="C3627" s="3">
        <v>30756</v>
      </c>
      <c r="D3627" s="4">
        <v>44060</v>
      </c>
      <c r="E3627" t="s">
        <v>12476</v>
      </c>
      <c r="F3627" s="4" t="s">
        <v>16344</v>
      </c>
      <c r="G3627" s="5">
        <v>21142</v>
      </c>
      <c r="H3627" s="6">
        <v>0.45958470000000001</v>
      </c>
      <c r="I3627" s="7">
        <v>81.141999999999996</v>
      </c>
      <c r="J3627" s="2">
        <v>36.549999999999997</v>
      </c>
      <c r="K3627">
        <v>20</v>
      </c>
      <c r="L3627" s="2">
        <v>31</v>
      </c>
    </row>
    <row r="3628" spans="1:12" x14ac:dyDescent="0.25">
      <c r="A3628">
        <v>97001</v>
      </c>
      <c r="B3628" s="2">
        <v>79.35548</v>
      </c>
      <c r="C3628" s="3">
        <v>363</v>
      </c>
      <c r="D3628" s="4">
        <v>45520</v>
      </c>
      <c r="E3628" t="s">
        <v>11329</v>
      </c>
      <c r="F3628" s="4" t="s">
        <v>16170</v>
      </c>
      <c r="G3628" s="5">
        <v>217</v>
      </c>
      <c r="H3628" s="6">
        <v>0.53669730000000004</v>
      </c>
      <c r="I3628" s="7">
        <v>67.813000000000002</v>
      </c>
    </row>
    <row r="3629" spans="1:12" x14ac:dyDescent="0.25">
      <c r="A3629">
        <v>1507</v>
      </c>
      <c r="B3629" s="2">
        <v>79.353260000000006</v>
      </c>
      <c r="C3629" s="3">
        <v>13126</v>
      </c>
      <c r="D3629" s="4">
        <v>49340</v>
      </c>
      <c r="E3629" t="s">
        <v>167</v>
      </c>
      <c r="F3629" s="4" t="s">
        <v>21</v>
      </c>
      <c r="G3629" s="5">
        <v>9001</v>
      </c>
      <c r="H3629" s="6">
        <v>0.33162979999999997</v>
      </c>
      <c r="I3629" s="7">
        <v>103.25</v>
      </c>
      <c r="J3629" s="2">
        <v>41.333300000000001</v>
      </c>
      <c r="K3629">
        <v>6</v>
      </c>
    </row>
    <row r="3630" spans="1:12" x14ac:dyDescent="0.25">
      <c r="A3630">
        <v>22902</v>
      </c>
      <c r="B3630" s="2">
        <v>79.347340000000003</v>
      </c>
      <c r="C3630" s="3">
        <v>22061</v>
      </c>
      <c r="D3630" s="4">
        <v>16820</v>
      </c>
      <c r="E3630" t="s">
        <v>4748</v>
      </c>
      <c r="F3630" s="4" t="s">
        <v>4335</v>
      </c>
      <c r="G3630" s="5">
        <v>15772</v>
      </c>
      <c r="H3630" s="6">
        <v>0.48712909999999998</v>
      </c>
      <c r="I3630" s="7">
        <v>76.350999999999999</v>
      </c>
      <c r="J3630" s="2">
        <v>33.5152</v>
      </c>
      <c r="K3630">
        <v>33</v>
      </c>
      <c r="L3630" s="2">
        <v>16.5</v>
      </c>
    </row>
    <row r="3631" spans="1:12" x14ac:dyDescent="0.25">
      <c r="A3631">
        <v>32080</v>
      </c>
      <c r="B3631" s="2">
        <v>79.339460000000003</v>
      </c>
      <c r="C3631" s="3">
        <v>21538</v>
      </c>
      <c r="D3631" s="4">
        <v>27260</v>
      </c>
      <c r="E3631" t="s">
        <v>6709</v>
      </c>
      <c r="F3631" s="4" t="s">
        <v>6689</v>
      </c>
      <c r="G3631" s="5">
        <v>17163</v>
      </c>
      <c r="H3631" s="6">
        <v>0.48406450000000001</v>
      </c>
      <c r="I3631" s="7">
        <v>76.861999999999995</v>
      </c>
      <c r="J3631" s="2">
        <v>43.125</v>
      </c>
      <c r="K3631">
        <v>8</v>
      </c>
    </row>
    <row r="3632" spans="1:12" x14ac:dyDescent="0.25">
      <c r="A3632">
        <v>55057</v>
      </c>
      <c r="B3632" s="2">
        <v>79.332120000000003</v>
      </c>
      <c r="C3632" s="3">
        <v>24933</v>
      </c>
      <c r="D3632" s="4">
        <v>22060</v>
      </c>
      <c r="E3632" t="s">
        <v>129</v>
      </c>
      <c r="F3632" s="4" t="s">
        <v>10428</v>
      </c>
      <c r="G3632" s="5">
        <v>13484</v>
      </c>
      <c r="H3632" s="6">
        <v>0.44619950000000003</v>
      </c>
      <c r="I3632" s="7">
        <v>83.396000000000001</v>
      </c>
      <c r="J3632" s="2">
        <v>40.648600000000002</v>
      </c>
      <c r="K3632">
        <v>37</v>
      </c>
      <c r="L3632" s="2">
        <v>54.9</v>
      </c>
    </row>
    <row r="3633" spans="1:12" x14ac:dyDescent="0.25">
      <c r="A3633">
        <v>45233</v>
      </c>
      <c r="B3633" s="2">
        <v>79.326490000000007</v>
      </c>
      <c r="C3633" s="3">
        <v>15581</v>
      </c>
      <c r="D3633" s="4">
        <v>17140</v>
      </c>
      <c r="E3633" t="s">
        <v>8663</v>
      </c>
      <c r="F3633" s="4" t="s">
        <v>8295</v>
      </c>
      <c r="G3633" s="5">
        <v>10036</v>
      </c>
      <c r="H3633" s="6">
        <v>0.38736670000000001</v>
      </c>
      <c r="I3633" s="7">
        <v>93.56</v>
      </c>
      <c r="J3633" s="2">
        <v>43.666699999999999</v>
      </c>
      <c r="K3633">
        <v>3</v>
      </c>
    </row>
    <row r="3634" spans="1:12" x14ac:dyDescent="0.25">
      <c r="A3634">
        <v>13651</v>
      </c>
      <c r="B3634" s="2">
        <v>79.32405</v>
      </c>
      <c r="C3634" s="3">
        <v>185</v>
      </c>
      <c r="D3634" s="4">
        <v>48060</v>
      </c>
      <c r="E3634" t="s">
        <v>2669</v>
      </c>
      <c r="F3634" s="4" t="s">
        <v>1280</v>
      </c>
      <c r="G3634" s="5">
        <v>166</v>
      </c>
      <c r="H3634" s="6">
        <v>0.47305390000000003</v>
      </c>
      <c r="I3634" s="7">
        <v>78.75</v>
      </c>
    </row>
    <row r="3635" spans="1:12" x14ac:dyDescent="0.25">
      <c r="A3635">
        <v>63108</v>
      </c>
      <c r="B3635" s="2">
        <v>79.320809999999994</v>
      </c>
      <c r="C3635" s="3">
        <v>20760</v>
      </c>
      <c r="D3635" s="4">
        <v>41180</v>
      </c>
      <c r="E3635" t="s">
        <v>9297</v>
      </c>
      <c r="F3635" s="4" t="s">
        <v>12102</v>
      </c>
      <c r="G3635" s="5">
        <v>13348</v>
      </c>
      <c r="H3635" s="6">
        <v>0.56940599999999997</v>
      </c>
      <c r="I3635" s="7">
        <v>62.075000000000003</v>
      </c>
      <c r="J3635" s="2">
        <v>39.033299999999997</v>
      </c>
      <c r="K3635">
        <v>30</v>
      </c>
      <c r="L3635" s="2">
        <v>45.3</v>
      </c>
    </row>
    <row r="3636" spans="1:12" x14ac:dyDescent="0.25">
      <c r="A3636">
        <v>6405</v>
      </c>
      <c r="B3636" s="2">
        <v>79.3125</v>
      </c>
      <c r="C3636" s="3">
        <v>27871</v>
      </c>
      <c r="D3636" s="4">
        <v>35300</v>
      </c>
      <c r="E3636" t="s">
        <v>1283</v>
      </c>
      <c r="F3636" s="4" t="s">
        <v>1198</v>
      </c>
      <c r="G3636" s="5">
        <v>21370</v>
      </c>
      <c r="H3636" s="6">
        <v>0.40112310000000001</v>
      </c>
      <c r="I3636" s="7">
        <v>91.153999999999996</v>
      </c>
      <c r="J3636" s="2">
        <v>40.8125</v>
      </c>
      <c r="K3636">
        <v>16</v>
      </c>
      <c r="L3636" s="2">
        <v>55.7</v>
      </c>
    </row>
    <row r="3637" spans="1:12" x14ac:dyDescent="0.25">
      <c r="A3637">
        <v>80923</v>
      </c>
      <c r="B3637" s="2">
        <v>79.303150000000002</v>
      </c>
      <c r="C3637" s="3">
        <v>28291</v>
      </c>
      <c r="D3637" s="4">
        <v>17820</v>
      </c>
      <c r="E3637" t="s">
        <v>14565</v>
      </c>
      <c r="F3637" s="4" t="s">
        <v>14477</v>
      </c>
      <c r="G3637" s="5">
        <v>17712</v>
      </c>
      <c r="H3637" s="6">
        <v>0.4459437</v>
      </c>
      <c r="I3637" s="7">
        <v>83.38</v>
      </c>
      <c r="J3637" s="2">
        <v>47.666699999999999</v>
      </c>
      <c r="K3637">
        <v>3</v>
      </c>
    </row>
    <row r="3638" spans="1:12" x14ac:dyDescent="0.25">
      <c r="A3638">
        <v>11735</v>
      </c>
      <c r="B3638" s="2">
        <v>79.293480000000002</v>
      </c>
      <c r="C3638" s="3">
        <v>32499</v>
      </c>
      <c r="D3638" s="4">
        <v>35620</v>
      </c>
      <c r="E3638" t="s">
        <v>803</v>
      </c>
      <c r="F3638" s="4" t="s">
        <v>1280</v>
      </c>
      <c r="G3638" s="5">
        <v>22680</v>
      </c>
      <c r="H3638" s="6">
        <v>0.32685180000000003</v>
      </c>
      <c r="I3638" s="7">
        <v>103.944</v>
      </c>
      <c r="J3638" s="2">
        <v>39.764699999999998</v>
      </c>
      <c r="K3638">
        <v>17</v>
      </c>
      <c r="L3638" s="2">
        <v>49.4</v>
      </c>
    </row>
    <row r="3639" spans="1:12" x14ac:dyDescent="0.25">
      <c r="A3639">
        <v>98038</v>
      </c>
      <c r="B3639" s="2">
        <v>79.282769999999999</v>
      </c>
      <c r="C3639" s="3">
        <v>34076</v>
      </c>
      <c r="D3639" s="4">
        <v>42660</v>
      </c>
      <c r="E3639" t="s">
        <v>16356</v>
      </c>
      <c r="F3639" s="4" t="s">
        <v>16344</v>
      </c>
      <c r="G3639" s="5">
        <v>22111</v>
      </c>
      <c r="H3639" s="6">
        <v>0.32611250000000003</v>
      </c>
      <c r="I3639" s="7">
        <v>104.063</v>
      </c>
      <c r="J3639" s="2">
        <v>47.75</v>
      </c>
      <c r="K3639">
        <v>16</v>
      </c>
      <c r="L3639" s="2">
        <v>87.4</v>
      </c>
    </row>
    <row r="3640" spans="1:12" x14ac:dyDescent="0.25">
      <c r="A3640">
        <v>47468</v>
      </c>
      <c r="B3640" s="2">
        <v>79.277259999999998</v>
      </c>
      <c r="C3640" s="3">
        <v>1169</v>
      </c>
      <c r="D3640" s="4">
        <v>14020</v>
      </c>
      <c r="E3640" t="s">
        <v>1223</v>
      </c>
      <c r="F3640" s="4" t="s">
        <v>8800</v>
      </c>
      <c r="G3640" s="5">
        <v>916</v>
      </c>
      <c r="H3640" s="6">
        <v>0.37404579999999998</v>
      </c>
      <c r="I3640" s="7">
        <v>95.763999999999996</v>
      </c>
    </row>
    <row r="3641" spans="1:12" x14ac:dyDescent="0.25">
      <c r="A3641">
        <v>92354</v>
      </c>
      <c r="B3641" s="2">
        <v>79.273359999999997</v>
      </c>
      <c r="C3641" s="3">
        <v>21555</v>
      </c>
      <c r="D3641" s="4">
        <v>40140</v>
      </c>
      <c r="E3641" t="s">
        <v>15543</v>
      </c>
      <c r="F3641" s="4" t="s">
        <v>15368</v>
      </c>
      <c r="G3641" s="5">
        <v>15355</v>
      </c>
      <c r="H3641" s="6">
        <v>0.49159940000000002</v>
      </c>
      <c r="I3641" s="7">
        <v>75.438999999999993</v>
      </c>
      <c r="J3641" s="2">
        <v>34</v>
      </c>
      <c r="K3641">
        <v>5</v>
      </c>
    </row>
    <row r="3642" spans="1:12" x14ac:dyDescent="0.25">
      <c r="A3642">
        <v>10998</v>
      </c>
      <c r="B3642" s="2">
        <v>79.269260000000003</v>
      </c>
      <c r="C3642" s="3">
        <v>2698</v>
      </c>
      <c r="D3642" s="4">
        <v>35620</v>
      </c>
      <c r="E3642" t="s">
        <v>1889</v>
      </c>
      <c r="F3642" s="4" t="s">
        <v>1280</v>
      </c>
      <c r="G3642" s="5">
        <v>1781</v>
      </c>
      <c r="H3642" s="6">
        <v>0.3277217</v>
      </c>
      <c r="I3642" s="7">
        <v>103.75</v>
      </c>
    </row>
    <row r="3643" spans="1:12" x14ac:dyDescent="0.25">
      <c r="A3643">
        <v>43551</v>
      </c>
      <c r="B3643" s="2">
        <v>79.262749999999997</v>
      </c>
      <c r="C3643" s="3">
        <v>37305</v>
      </c>
      <c r="D3643" s="4">
        <v>45780</v>
      </c>
      <c r="E3643" t="s">
        <v>2811</v>
      </c>
      <c r="F3643" s="4" t="s">
        <v>8295</v>
      </c>
      <c r="G3643" s="5">
        <v>25424</v>
      </c>
      <c r="H3643" s="6">
        <v>0.42532940000000002</v>
      </c>
      <c r="I3643" s="7">
        <v>86.875</v>
      </c>
      <c r="J3643" s="2">
        <v>42.5625</v>
      </c>
      <c r="K3643">
        <v>16</v>
      </c>
      <c r="L3643" s="2">
        <v>64.8</v>
      </c>
    </row>
    <row r="3644" spans="1:12" x14ac:dyDescent="0.25">
      <c r="A3644">
        <v>18031</v>
      </c>
      <c r="B3644" s="2">
        <v>79.255390000000006</v>
      </c>
      <c r="C3644" s="3">
        <v>7980</v>
      </c>
      <c r="D3644" s="4">
        <v>10900</v>
      </c>
      <c r="E3644" t="s">
        <v>3946</v>
      </c>
      <c r="F3644" s="4" t="s">
        <v>3003</v>
      </c>
      <c r="G3644" s="5">
        <v>5280</v>
      </c>
      <c r="H3644" s="6">
        <v>0.42481059999999998</v>
      </c>
      <c r="I3644" s="7">
        <v>86.960999999999999</v>
      </c>
    </row>
    <row r="3645" spans="1:12" x14ac:dyDescent="0.25">
      <c r="A3645">
        <v>32608</v>
      </c>
      <c r="B3645" s="2">
        <v>79.248019999999997</v>
      </c>
      <c r="C3645" s="3">
        <v>44473</v>
      </c>
      <c r="D3645" s="4">
        <v>23540</v>
      </c>
      <c r="E3645" t="s">
        <v>2793</v>
      </c>
      <c r="F3645" s="4" t="s">
        <v>6689</v>
      </c>
      <c r="G3645" s="5">
        <v>25547</v>
      </c>
      <c r="H3645" s="6">
        <v>0.53246959999999999</v>
      </c>
      <c r="I3645" s="7">
        <v>68.320999999999998</v>
      </c>
      <c r="J3645" s="2">
        <v>37.714300000000001</v>
      </c>
      <c r="K3645">
        <v>28</v>
      </c>
      <c r="L3645" s="2">
        <v>37.6</v>
      </c>
    </row>
    <row r="3646" spans="1:12" x14ac:dyDescent="0.25">
      <c r="A3646">
        <v>52228</v>
      </c>
      <c r="B3646" s="2">
        <v>79.241420000000005</v>
      </c>
      <c r="C3646" s="3">
        <v>3035</v>
      </c>
      <c r="D3646" s="4">
        <v>16300</v>
      </c>
      <c r="E3646" t="s">
        <v>1102</v>
      </c>
      <c r="F3646" s="4" t="s">
        <v>9593</v>
      </c>
      <c r="G3646" s="5">
        <v>2015</v>
      </c>
      <c r="H3646" s="6">
        <v>0.32357320000000001</v>
      </c>
      <c r="I3646" s="7">
        <v>104.405</v>
      </c>
    </row>
    <row r="3647" spans="1:12" x14ac:dyDescent="0.25">
      <c r="A3647">
        <v>4617</v>
      </c>
      <c r="B3647" s="2">
        <v>79.240780000000001</v>
      </c>
      <c r="C3647" s="3">
        <v>811</v>
      </c>
      <c r="E3647" t="s">
        <v>893</v>
      </c>
      <c r="F3647" s="4" t="s">
        <v>701</v>
      </c>
      <c r="G3647" s="5">
        <v>630</v>
      </c>
      <c r="H3647" s="6">
        <v>0.49286849999999999</v>
      </c>
      <c r="I3647" s="7">
        <v>75.147000000000006</v>
      </c>
    </row>
    <row r="3648" spans="1:12" x14ac:dyDescent="0.25">
      <c r="A3648">
        <v>1366</v>
      </c>
      <c r="B3648" s="2">
        <v>79.240399999999994</v>
      </c>
      <c r="C3648" s="3">
        <v>1355</v>
      </c>
      <c r="D3648" s="4">
        <v>24640</v>
      </c>
      <c r="E3648" t="s">
        <v>131</v>
      </c>
      <c r="F3648" s="4" t="s">
        <v>21</v>
      </c>
      <c r="G3648" s="5">
        <v>994</v>
      </c>
      <c r="H3648" s="6">
        <v>0.39235409999999998</v>
      </c>
      <c r="I3648" s="7">
        <v>92.5</v>
      </c>
      <c r="J3648" s="2">
        <v>42.5</v>
      </c>
      <c r="K3648">
        <v>2</v>
      </c>
    </row>
    <row r="3649" spans="1:12" x14ac:dyDescent="0.25">
      <c r="A3649">
        <v>14814</v>
      </c>
      <c r="B3649" s="2">
        <v>79.239840000000001</v>
      </c>
      <c r="C3649" s="3">
        <v>1983</v>
      </c>
      <c r="D3649" s="4">
        <v>21300</v>
      </c>
      <c r="E3649" t="s">
        <v>2951</v>
      </c>
      <c r="F3649" s="4" t="s">
        <v>1280</v>
      </c>
      <c r="G3649" s="5">
        <v>1340</v>
      </c>
      <c r="H3649" s="6">
        <v>0.40671639999999998</v>
      </c>
      <c r="I3649" s="7">
        <v>90</v>
      </c>
      <c r="J3649" s="2">
        <v>49</v>
      </c>
      <c r="K3649">
        <v>4</v>
      </c>
    </row>
    <row r="3650" spans="1:12" x14ac:dyDescent="0.25">
      <c r="A3650">
        <v>35209</v>
      </c>
      <c r="B3650" s="2">
        <v>79.235299999999995</v>
      </c>
      <c r="C3650" s="3">
        <v>29283</v>
      </c>
      <c r="D3650" s="4">
        <v>13820</v>
      </c>
      <c r="E3650" t="s">
        <v>1579</v>
      </c>
      <c r="F3650" s="4" t="s">
        <v>7027</v>
      </c>
      <c r="G3650" s="5">
        <v>17631</v>
      </c>
      <c r="H3650" s="6">
        <v>0.53740569999999999</v>
      </c>
      <c r="I3650" s="7">
        <v>67.382000000000005</v>
      </c>
      <c r="J3650" s="2">
        <v>41.648600000000002</v>
      </c>
      <c r="K3650">
        <v>37</v>
      </c>
      <c r="L3650" s="2">
        <v>60</v>
      </c>
    </row>
    <row r="3651" spans="1:12" x14ac:dyDescent="0.25">
      <c r="A3651">
        <v>16865</v>
      </c>
      <c r="B3651" s="2">
        <v>79.230729999999994</v>
      </c>
      <c r="C3651" s="3">
        <v>2042</v>
      </c>
      <c r="D3651" s="4">
        <v>44300</v>
      </c>
      <c r="E3651" t="s">
        <v>3628</v>
      </c>
      <c r="F3651" s="4" t="s">
        <v>3003</v>
      </c>
      <c r="G3651" s="5">
        <v>1475</v>
      </c>
      <c r="H3651" s="6">
        <v>0.52338980000000002</v>
      </c>
      <c r="I3651" s="7">
        <v>69.792000000000002</v>
      </c>
      <c r="J3651" s="2">
        <v>36.4</v>
      </c>
      <c r="K3651">
        <v>5</v>
      </c>
    </row>
    <row r="3652" spans="1:12" x14ac:dyDescent="0.25">
      <c r="A3652">
        <v>60188</v>
      </c>
      <c r="B3652" s="2">
        <v>79.223579999999998</v>
      </c>
      <c r="C3652" s="3">
        <v>42613</v>
      </c>
      <c r="D3652" s="4">
        <v>16980</v>
      </c>
      <c r="E3652" t="s">
        <v>11552</v>
      </c>
      <c r="F3652" s="4" t="s">
        <v>11490</v>
      </c>
      <c r="G3652" s="5">
        <v>28402</v>
      </c>
      <c r="H3652" s="6">
        <v>0.3839031</v>
      </c>
      <c r="I3652" s="7">
        <v>93.87</v>
      </c>
      <c r="J3652" s="2">
        <v>47.071399999999997</v>
      </c>
      <c r="K3652">
        <v>14</v>
      </c>
      <c r="L3652" s="2">
        <v>84.8</v>
      </c>
    </row>
    <row r="3653" spans="1:12" x14ac:dyDescent="0.25">
      <c r="A3653">
        <v>34996</v>
      </c>
      <c r="B3653" s="2">
        <v>79.214680000000001</v>
      </c>
      <c r="C3653" s="3">
        <v>10267</v>
      </c>
      <c r="D3653" s="4">
        <v>38940</v>
      </c>
      <c r="E3653" t="s">
        <v>4992</v>
      </c>
      <c r="F3653" s="4" t="s">
        <v>6689</v>
      </c>
      <c r="G3653" s="5">
        <v>8786</v>
      </c>
      <c r="H3653" s="6">
        <v>0.44338230000000001</v>
      </c>
      <c r="I3653" s="7">
        <v>83.551000000000002</v>
      </c>
      <c r="J3653" s="2">
        <v>34.5</v>
      </c>
      <c r="K3653">
        <v>6</v>
      </c>
    </row>
    <row r="3654" spans="1:12" x14ac:dyDescent="0.25">
      <c r="A3654">
        <v>11590</v>
      </c>
      <c r="B3654" s="2">
        <v>79.205039999999997</v>
      </c>
      <c r="C3654" s="3">
        <v>45972</v>
      </c>
      <c r="D3654" s="4">
        <v>35620</v>
      </c>
      <c r="E3654" t="s">
        <v>1961</v>
      </c>
      <c r="F3654" s="4" t="s">
        <v>1280</v>
      </c>
      <c r="G3654" s="5">
        <v>31472</v>
      </c>
      <c r="H3654" s="6">
        <v>0.33657419999999999</v>
      </c>
      <c r="I3654" s="7">
        <v>101.997</v>
      </c>
      <c r="J3654" s="2">
        <v>37.739100000000001</v>
      </c>
      <c r="K3654">
        <v>23</v>
      </c>
      <c r="L3654" s="2">
        <v>37.799999999999997</v>
      </c>
    </row>
    <row r="3655" spans="1:12" x14ac:dyDescent="0.25">
      <c r="A3655">
        <v>87558</v>
      </c>
      <c r="B3655" s="2">
        <v>79.197429999999997</v>
      </c>
      <c r="C3655" s="3">
        <v>414</v>
      </c>
      <c r="D3655" s="4">
        <v>45340</v>
      </c>
      <c r="E3655" t="s">
        <v>15221</v>
      </c>
      <c r="F3655" s="4" t="s">
        <v>15124</v>
      </c>
      <c r="G3655" s="5">
        <v>316</v>
      </c>
      <c r="H3655" s="6">
        <v>0.44303799999999999</v>
      </c>
      <c r="I3655" s="7">
        <v>83.593999999999994</v>
      </c>
    </row>
    <row r="3656" spans="1:12" x14ac:dyDescent="0.25">
      <c r="A3656">
        <v>5462</v>
      </c>
      <c r="B3656" s="2">
        <v>79.197029999999998</v>
      </c>
      <c r="C3656" s="3">
        <v>1924</v>
      </c>
      <c r="D3656" s="4">
        <v>15540</v>
      </c>
      <c r="E3656" t="s">
        <v>46</v>
      </c>
      <c r="F3656" s="4" t="s">
        <v>1030</v>
      </c>
      <c r="G3656" s="5">
        <v>1376</v>
      </c>
      <c r="H3656" s="6">
        <v>0.4393609</v>
      </c>
      <c r="I3656" s="7">
        <v>84.2</v>
      </c>
      <c r="J3656" s="2">
        <v>47</v>
      </c>
      <c r="K3656">
        <v>2</v>
      </c>
    </row>
    <row r="3657" spans="1:12" x14ac:dyDescent="0.25">
      <c r="A3657">
        <v>81301</v>
      </c>
      <c r="B3657" s="2">
        <v>79.191950000000006</v>
      </c>
      <c r="C3657" s="3">
        <v>29280</v>
      </c>
      <c r="D3657" s="4">
        <v>20420</v>
      </c>
      <c r="E3657" t="s">
        <v>9900</v>
      </c>
      <c r="F3657" s="4" t="s">
        <v>14477</v>
      </c>
      <c r="G3657" s="5">
        <v>19861</v>
      </c>
      <c r="H3657" s="6">
        <v>0.5110015</v>
      </c>
      <c r="I3657" s="7">
        <v>71.817999999999998</v>
      </c>
      <c r="J3657" s="2">
        <v>45.0625</v>
      </c>
      <c r="K3657">
        <v>16</v>
      </c>
      <c r="L3657" s="2">
        <v>77.099999999999994</v>
      </c>
    </row>
    <row r="3658" spans="1:12" x14ac:dyDescent="0.25">
      <c r="A3658">
        <v>55373</v>
      </c>
      <c r="B3658" s="2">
        <v>79.186329999999998</v>
      </c>
      <c r="C3658" s="3">
        <v>5671</v>
      </c>
      <c r="D3658" s="4">
        <v>33460</v>
      </c>
      <c r="E3658" t="s">
        <v>7069</v>
      </c>
      <c r="F3658" s="4" t="s">
        <v>10428</v>
      </c>
      <c r="G3658" s="5">
        <v>3596</v>
      </c>
      <c r="H3658" s="6">
        <v>0.36085630000000002</v>
      </c>
      <c r="I3658" s="7">
        <v>97.75</v>
      </c>
      <c r="J3658" s="2">
        <v>41.25</v>
      </c>
      <c r="K3658">
        <v>4</v>
      </c>
    </row>
    <row r="3659" spans="1:12" x14ac:dyDescent="0.25">
      <c r="A3659">
        <v>60560</v>
      </c>
      <c r="B3659" s="2">
        <v>79.181979999999996</v>
      </c>
      <c r="C3659" s="3">
        <v>22597</v>
      </c>
      <c r="D3659" s="4">
        <v>16980</v>
      </c>
      <c r="E3659" t="s">
        <v>2637</v>
      </c>
      <c r="F3659" s="4" t="s">
        <v>11490</v>
      </c>
      <c r="G3659" s="5">
        <v>14621</v>
      </c>
      <c r="H3659" s="6">
        <v>0.35193540000000001</v>
      </c>
      <c r="I3659" s="7">
        <v>99.28</v>
      </c>
      <c r="J3659" s="2">
        <v>49.285699999999999</v>
      </c>
      <c r="K3659">
        <v>7</v>
      </c>
    </row>
    <row r="3660" spans="1:12" x14ac:dyDescent="0.25">
      <c r="A3660">
        <v>2659</v>
      </c>
      <c r="B3660" s="2">
        <v>79.178309999999996</v>
      </c>
      <c r="C3660" s="3">
        <v>805</v>
      </c>
      <c r="D3660" s="4">
        <v>12700</v>
      </c>
      <c r="E3660" t="s">
        <v>424</v>
      </c>
      <c r="F3660" s="4" t="s">
        <v>21</v>
      </c>
      <c r="G3660" s="5">
        <v>666</v>
      </c>
      <c r="H3660" s="6">
        <v>0.45727139999999999</v>
      </c>
      <c r="I3660" s="7">
        <v>81.058000000000007</v>
      </c>
      <c r="J3660" s="2">
        <v>39</v>
      </c>
      <c r="K3660">
        <v>1</v>
      </c>
    </row>
    <row r="3661" spans="1:12" x14ac:dyDescent="0.25">
      <c r="A3661">
        <v>91356</v>
      </c>
      <c r="B3661" s="2">
        <v>79.173000000000002</v>
      </c>
      <c r="C3661" s="3">
        <v>29847</v>
      </c>
      <c r="D3661" s="4">
        <v>31080</v>
      </c>
      <c r="E3661" t="s">
        <v>15430</v>
      </c>
      <c r="F3661" s="4" t="s">
        <v>15368</v>
      </c>
      <c r="G3661" s="5">
        <v>21521</v>
      </c>
      <c r="H3661" s="6">
        <v>0.45785710000000002</v>
      </c>
      <c r="I3661" s="7">
        <v>80.938000000000002</v>
      </c>
      <c r="J3661" s="2">
        <v>21.866700000000002</v>
      </c>
      <c r="K3661">
        <v>15</v>
      </c>
      <c r="L3661" s="2">
        <v>0.1</v>
      </c>
    </row>
    <row r="3662" spans="1:12" x14ac:dyDescent="0.25">
      <c r="A3662">
        <v>44087</v>
      </c>
      <c r="B3662" s="2">
        <v>79.164590000000004</v>
      </c>
      <c r="C3662" s="3">
        <v>20047</v>
      </c>
      <c r="D3662" s="4">
        <v>10420</v>
      </c>
      <c r="E3662" t="s">
        <v>8507</v>
      </c>
      <c r="F3662" s="4" t="s">
        <v>8295</v>
      </c>
      <c r="G3662" s="5">
        <v>13630</v>
      </c>
      <c r="H3662" s="6">
        <v>0.422126</v>
      </c>
      <c r="I3662" s="7">
        <v>87.11</v>
      </c>
      <c r="J3662" s="2">
        <v>45</v>
      </c>
      <c r="K3662">
        <v>6</v>
      </c>
    </row>
    <row r="3663" spans="1:12" x14ac:dyDescent="0.25">
      <c r="A3663">
        <v>95550</v>
      </c>
      <c r="B3663" s="2">
        <v>79.161289999999994</v>
      </c>
      <c r="C3663" s="3">
        <v>268</v>
      </c>
      <c r="D3663" s="4">
        <v>21700</v>
      </c>
      <c r="E3663" t="s">
        <v>15930</v>
      </c>
      <c r="F3663" s="4" t="s">
        <v>15368</v>
      </c>
      <c r="G3663" s="5">
        <v>159</v>
      </c>
      <c r="H3663" s="6">
        <v>0.55000000000000004</v>
      </c>
      <c r="I3663" s="7">
        <v>65</v>
      </c>
    </row>
    <row r="3664" spans="1:12" x14ac:dyDescent="0.25">
      <c r="A3664">
        <v>33767</v>
      </c>
      <c r="B3664" s="2">
        <v>79.159440000000004</v>
      </c>
      <c r="C3664" s="3">
        <v>8510</v>
      </c>
      <c r="D3664" s="4">
        <v>45300</v>
      </c>
      <c r="E3664" t="s">
        <v>6921</v>
      </c>
      <c r="F3664" s="4" t="s">
        <v>6689</v>
      </c>
      <c r="G3664" s="5">
        <v>7568</v>
      </c>
      <c r="H3664" s="6">
        <v>0.43664950000000002</v>
      </c>
      <c r="I3664" s="7">
        <v>84.554000000000002</v>
      </c>
      <c r="J3664" s="2">
        <v>44.5</v>
      </c>
      <c r="K3664">
        <v>2</v>
      </c>
    </row>
    <row r="3665" spans="1:12" x14ac:dyDescent="0.25">
      <c r="A3665">
        <v>90623</v>
      </c>
      <c r="B3665" s="2">
        <v>79.155029999999996</v>
      </c>
      <c r="C3665" s="3">
        <v>15767</v>
      </c>
      <c r="D3665" s="4">
        <v>31080</v>
      </c>
      <c r="E3665" t="s">
        <v>15390</v>
      </c>
      <c r="F3665" s="4" t="s">
        <v>15368</v>
      </c>
      <c r="G3665" s="5">
        <v>10850</v>
      </c>
      <c r="H3665" s="6">
        <v>0.40540039999999999</v>
      </c>
      <c r="I3665" s="7">
        <v>89.953000000000003</v>
      </c>
      <c r="J3665" s="2">
        <v>31</v>
      </c>
      <c r="K3665">
        <v>7</v>
      </c>
    </row>
    <row r="3666" spans="1:12" x14ac:dyDescent="0.25">
      <c r="A3666">
        <v>12777</v>
      </c>
      <c r="B3666" s="2">
        <v>79.152289999999994</v>
      </c>
      <c r="C3666" s="3">
        <v>757</v>
      </c>
      <c r="E3666" t="s">
        <v>2345</v>
      </c>
      <c r="F3666" s="4" t="s">
        <v>1280</v>
      </c>
      <c r="G3666" s="5">
        <v>606</v>
      </c>
      <c r="H3666" s="6">
        <v>0.31466230000000001</v>
      </c>
      <c r="I3666" s="7">
        <v>105.625</v>
      </c>
      <c r="J3666" s="2">
        <v>49</v>
      </c>
      <c r="K3666">
        <v>2</v>
      </c>
    </row>
    <row r="3667" spans="1:12" x14ac:dyDescent="0.25">
      <c r="A3667">
        <v>18843</v>
      </c>
      <c r="B3667" s="2">
        <v>79.152109999999993</v>
      </c>
      <c r="C3667" s="3">
        <v>215</v>
      </c>
      <c r="E3667" t="s">
        <v>4139</v>
      </c>
      <c r="F3667" s="4" t="s">
        <v>3003</v>
      </c>
      <c r="G3667" s="5">
        <v>162</v>
      </c>
      <c r="H3667" s="6">
        <v>0.32716050000000002</v>
      </c>
      <c r="I3667" s="7">
        <v>103.456</v>
      </c>
    </row>
    <row r="3668" spans="1:12" x14ac:dyDescent="0.25">
      <c r="A3668">
        <v>20707</v>
      </c>
      <c r="B3668" s="2">
        <v>79.14667</v>
      </c>
      <c r="C3668" s="3">
        <v>32098</v>
      </c>
      <c r="D3668" s="4">
        <v>47900</v>
      </c>
      <c r="E3668" t="s">
        <v>2049</v>
      </c>
      <c r="F3668" s="4" t="s">
        <v>4361</v>
      </c>
      <c r="G3668" s="5">
        <v>22566</v>
      </c>
      <c r="H3668" s="6">
        <v>0.39584350000000001</v>
      </c>
      <c r="I3668" s="7">
        <v>91.575999999999993</v>
      </c>
      <c r="J3668" s="2">
        <v>39.565199999999997</v>
      </c>
      <c r="K3668">
        <v>23</v>
      </c>
      <c r="L3668" s="2">
        <v>48.2</v>
      </c>
    </row>
    <row r="3669" spans="1:12" x14ac:dyDescent="0.25">
      <c r="A3669">
        <v>91913</v>
      </c>
      <c r="B3669" s="2">
        <v>79.134900000000002</v>
      </c>
      <c r="C3669" s="3">
        <v>43654</v>
      </c>
      <c r="D3669" s="4">
        <v>41740</v>
      </c>
      <c r="E3669" t="s">
        <v>15464</v>
      </c>
      <c r="F3669" s="4" t="s">
        <v>15368</v>
      </c>
      <c r="G3669" s="5">
        <v>26582</v>
      </c>
      <c r="H3669" s="6">
        <v>0.38973740000000001</v>
      </c>
      <c r="I3669" s="7">
        <v>92.63</v>
      </c>
      <c r="J3669" s="2">
        <v>46.5</v>
      </c>
      <c r="K3669">
        <v>4</v>
      </c>
    </row>
    <row r="3670" spans="1:12" x14ac:dyDescent="0.25">
      <c r="A3670">
        <v>81623</v>
      </c>
      <c r="B3670" s="2">
        <v>79.126170000000002</v>
      </c>
      <c r="C3670" s="3">
        <v>14529</v>
      </c>
      <c r="D3670" s="4">
        <v>24060</v>
      </c>
      <c r="E3670" t="s">
        <v>4048</v>
      </c>
      <c r="F3670" s="4" t="s">
        <v>14477</v>
      </c>
      <c r="G3670" s="5">
        <v>9927</v>
      </c>
      <c r="H3670" s="6">
        <v>0.44504890000000003</v>
      </c>
      <c r="I3670" s="7">
        <v>83.067999999999998</v>
      </c>
      <c r="J3670" s="2">
        <v>47.909100000000002</v>
      </c>
      <c r="K3670">
        <v>11</v>
      </c>
      <c r="L3670" s="2">
        <v>87.8</v>
      </c>
    </row>
    <row r="3671" spans="1:12" x14ac:dyDescent="0.25">
      <c r="A3671">
        <v>5602</v>
      </c>
      <c r="B3671" s="2">
        <v>79.121679999999998</v>
      </c>
      <c r="C3671" s="3">
        <v>11829</v>
      </c>
      <c r="D3671" s="4">
        <v>12740</v>
      </c>
      <c r="E3671" t="s">
        <v>1122</v>
      </c>
      <c r="F3671" s="4" t="s">
        <v>1030</v>
      </c>
      <c r="G3671" s="5">
        <v>8814</v>
      </c>
      <c r="H3671" s="6">
        <v>0.4910947</v>
      </c>
      <c r="I3671" s="7">
        <v>75.106999999999999</v>
      </c>
      <c r="J3671" s="2">
        <v>44.2</v>
      </c>
      <c r="K3671">
        <v>25</v>
      </c>
      <c r="L3671" s="2">
        <v>73.3</v>
      </c>
    </row>
    <row r="3672" spans="1:12" x14ac:dyDescent="0.25">
      <c r="A3672">
        <v>2638</v>
      </c>
      <c r="B3672" s="2">
        <v>79.118880000000004</v>
      </c>
      <c r="C3672" s="3">
        <v>3556</v>
      </c>
      <c r="D3672" s="4">
        <v>12700</v>
      </c>
      <c r="E3672" t="s">
        <v>409</v>
      </c>
      <c r="F3672" s="4" t="s">
        <v>21</v>
      </c>
      <c r="G3672" s="5">
        <v>2877</v>
      </c>
      <c r="H3672" s="6">
        <v>0.45151200000000002</v>
      </c>
      <c r="I3672" s="7">
        <v>81.944000000000003</v>
      </c>
      <c r="J3672" s="2">
        <v>44</v>
      </c>
      <c r="K3672">
        <v>4</v>
      </c>
    </row>
    <row r="3673" spans="1:12" x14ac:dyDescent="0.25">
      <c r="A3673">
        <v>20902</v>
      </c>
      <c r="B3673" s="2">
        <v>79.110050000000001</v>
      </c>
      <c r="C3673" s="3">
        <v>50979</v>
      </c>
      <c r="D3673" s="4">
        <v>47900</v>
      </c>
      <c r="E3673" t="s">
        <v>4457</v>
      </c>
      <c r="F3673" s="4" t="s">
        <v>4361</v>
      </c>
      <c r="G3673" s="5">
        <v>34026</v>
      </c>
      <c r="H3673" s="6">
        <v>0.44245580000000001</v>
      </c>
      <c r="I3673" s="7">
        <v>83.5</v>
      </c>
      <c r="J3673" s="2">
        <v>35.541699999999999</v>
      </c>
      <c r="K3673">
        <v>120</v>
      </c>
      <c r="L3673" s="2">
        <v>26.2</v>
      </c>
    </row>
    <row r="3674" spans="1:12" x14ac:dyDescent="0.25">
      <c r="A3674">
        <v>7874</v>
      </c>
      <c r="B3674" s="2">
        <v>79.100459999999998</v>
      </c>
      <c r="C3674" s="3">
        <v>8772</v>
      </c>
      <c r="D3674" s="4">
        <v>35620</v>
      </c>
      <c r="E3674" t="s">
        <v>1546</v>
      </c>
      <c r="F3674" s="4" t="s">
        <v>1341</v>
      </c>
      <c r="G3674" s="5">
        <v>6021</v>
      </c>
      <c r="H3674" s="6">
        <v>0.32779809999999998</v>
      </c>
      <c r="I3674" s="7">
        <v>103.295</v>
      </c>
      <c r="J3674" s="2">
        <v>42.4</v>
      </c>
      <c r="K3674">
        <v>5</v>
      </c>
    </row>
    <row r="3675" spans="1:12" x14ac:dyDescent="0.25">
      <c r="A3675">
        <v>19128</v>
      </c>
      <c r="B3675" s="2">
        <v>79.092529999999996</v>
      </c>
      <c r="C3675" s="3">
        <v>37152</v>
      </c>
      <c r="D3675" s="4">
        <v>37980</v>
      </c>
      <c r="E3675" t="s">
        <v>2682</v>
      </c>
      <c r="F3675" s="4" t="s">
        <v>3003</v>
      </c>
      <c r="G3675" s="5">
        <v>27142</v>
      </c>
      <c r="H3675" s="6">
        <v>0.4590303</v>
      </c>
      <c r="I3675" s="7">
        <v>80.602000000000004</v>
      </c>
      <c r="J3675" s="2">
        <v>36.925899999999999</v>
      </c>
      <c r="K3675">
        <v>27</v>
      </c>
      <c r="L3675" s="2">
        <v>33.1</v>
      </c>
    </row>
    <row r="3676" spans="1:12" x14ac:dyDescent="0.25">
      <c r="A3676">
        <v>23168</v>
      </c>
      <c r="B3676" s="2">
        <v>79.08493</v>
      </c>
      <c r="C3676" s="3">
        <v>6686</v>
      </c>
      <c r="D3676" s="4">
        <v>47260</v>
      </c>
      <c r="E3676" t="s">
        <v>4834</v>
      </c>
      <c r="F3676" s="4" t="s">
        <v>4335</v>
      </c>
      <c r="G3676" s="5">
        <v>4592</v>
      </c>
      <c r="H3676" s="6">
        <v>0.37325779999999997</v>
      </c>
      <c r="I3676" s="7">
        <v>95.394999999999996</v>
      </c>
      <c r="J3676" s="2">
        <v>31.75</v>
      </c>
      <c r="K3676">
        <v>4</v>
      </c>
    </row>
    <row r="3677" spans="1:12" x14ac:dyDescent="0.25">
      <c r="A3677">
        <v>19044</v>
      </c>
      <c r="B3677" s="2">
        <v>79.081090000000003</v>
      </c>
      <c r="C3677" s="3">
        <v>16177</v>
      </c>
      <c r="D3677" s="4">
        <v>37980</v>
      </c>
      <c r="E3677" t="s">
        <v>4204</v>
      </c>
      <c r="F3677" s="4" t="s">
        <v>3003</v>
      </c>
      <c r="G3677" s="5">
        <v>11451</v>
      </c>
      <c r="H3677" s="6">
        <v>0.394376</v>
      </c>
      <c r="I3677" s="7">
        <v>91.745000000000005</v>
      </c>
      <c r="J3677" s="2">
        <v>27</v>
      </c>
      <c r="K3677">
        <v>2</v>
      </c>
    </row>
    <row r="3678" spans="1:12" x14ac:dyDescent="0.25">
      <c r="A3678">
        <v>95465</v>
      </c>
      <c r="B3678" s="2">
        <v>79.077910000000003</v>
      </c>
      <c r="C3678" s="3">
        <v>2328</v>
      </c>
      <c r="D3678" s="4">
        <v>42220</v>
      </c>
      <c r="E3678" t="s">
        <v>15905</v>
      </c>
      <c r="F3678" s="4" t="s">
        <v>15368</v>
      </c>
      <c r="G3678" s="5">
        <v>1848</v>
      </c>
      <c r="H3678" s="6">
        <v>0.45429960000000003</v>
      </c>
      <c r="I3678" s="7">
        <v>81.388999999999996</v>
      </c>
      <c r="J3678" s="2">
        <v>24</v>
      </c>
      <c r="K3678">
        <v>1</v>
      </c>
    </row>
    <row r="3679" spans="1:12" x14ac:dyDescent="0.25">
      <c r="A3679">
        <v>6042</v>
      </c>
      <c r="B3679" s="2">
        <v>79.073539999999994</v>
      </c>
      <c r="C3679" s="3">
        <v>22072</v>
      </c>
      <c r="D3679" s="4">
        <v>25540</v>
      </c>
      <c r="E3679" t="s">
        <v>272</v>
      </c>
      <c r="F3679" s="4" t="s">
        <v>1198</v>
      </c>
      <c r="G3679" s="5">
        <v>16429</v>
      </c>
      <c r="H3679" s="6">
        <v>0.43934509999999999</v>
      </c>
      <c r="I3679" s="7">
        <v>83.968999999999994</v>
      </c>
      <c r="J3679" s="2">
        <v>35.6</v>
      </c>
      <c r="K3679">
        <v>5</v>
      </c>
    </row>
    <row r="3680" spans="1:12" x14ac:dyDescent="0.25">
      <c r="A3680">
        <v>7732</v>
      </c>
      <c r="B3680" s="2">
        <v>79.068659999999994</v>
      </c>
      <c r="C3680" s="3">
        <v>5006</v>
      </c>
      <c r="D3680" s="4">
        <v>35620</v>
      </c>
      <c r="E3680" t="s">
        <v>1501</v>
      </c>
      <c r="F3680" s="4" t="s">
        <v>1341</v>
      </c>
      <c r="G3680" s="5">
        <v>3918</v>
      </c>
      <c r="H3680" s="6">
        <v>0.42204649999999999</v>
      </c>
      <c r="I3680" s="7">
        <v>86.956999999999994</v>
      </c>
      <c r="J3680" s="2">
        <v>39</v>
      </c>
      <c r="K3680">
        <v>1</v>
      </c>
    </row>
    <row r="3681" spans="1:12" x14ac:dyDescent="0.25">
      <c r="A3681">
        <v>7512</v>
      </c>
      <c r="B3681" s="2">
        <v>79.065830000000005</v>
      </c>
      <c r="C3681" s="3">
        <v>10871</v>
      </c>
      <c r="D3681" s="4">
        <v>35620</v>
      </c>
      <c r="E3681" t="s">
        <v>1448</v>
      </c>
      <c r="F3681" s="4" t="s">
        <v>1341</v>
      </c>
      <c r="G3681" s="5">
        <v>7958</v>
      </c>
      <c r="H3681" s="6">
        <v>0.3390299</v>
      </c>
      <c r="I3681" s="7">
        <v>101.29</v>
      </c>
      <c r="J3681" s="2">
        <v>41.5</v>
      </c>
      <c r="K3681">
        <v>2</v>
      </c>
    </row>
    <row r="3682" spans="1:12" x14ac:dyDescent="0.25">
      <c r="A3682">
        <v>7856</v>
      </c>
      <c r="B3682" s="2">
        <v>79.063190000000006</v>
      </c>
      <c r="C3682" s="3">
        <v>3721</v>
      </c>
      <c r="D3682" s="4">
        <v>35620</v>
      </c>
      <c r="E3682" t="s">
        <v>1541</v>
      </c>
      <c r="F3682" s="4" t="s">
        <v>1341</v>
      </c>
      <c r="G3682" s="5">
        <v>3052</v>
      </c>
      <c r="H3682" s="6">
        <v>0.38073390000000001</v>
      </c>
      <c r="I3682" s="7">
        <v>94.081999999999994</v>
      </c>
      <c r="J3682" s="2">
        <v>50</v>
      </c>
      <c r="K3682">
        <v>1</v>
      </c>
    </row>
    <row r="3683" spans="1:12" x14ac:dyDescent="0.25">
      <c r="A3683">
        <v>64153</v>
      </c>
      <c r="B3683" s="2">
        <v>79.061620000000005</v>
      </c>
      <c r="C3683" s="3">
        <v>5232</v>
      </c>
      <c r="D3683" s="4">
        <v>28140</v>
      </c>
      <c r="E3683" t="s">
        <v>12261</v>
      </c>
      <c r="F3683" s="4" t="s">
        <v>12102</v>
      </c>
      <c r="G3683" s="5">
        <v>3509</v>
      </c>
      <c r="H3683" s="6">
        <v>0.4760684</v>
      </c>
      <c r="I3683" s="7">
        <v>77.582999999999998</v>
      </c>
      <c r="J3683" s="2">
        <v>58.5</v>
      </c>
      <c r="K3683">
        <v>2</v>
      </c>
    </row>
    <row r="3684" spans="1:12" x14ac:dyDescent="0.25">
      <c r="A3684">
        <v>21005</v>
      </c>
      <c r="B3684" s="2">
        <v>79.060550000000006</v>
      </c>
      <c r="C3684" s="3">
        <v>2496</v>
      </c>
      <c r="D3684" s="4">
        <v>12580</v>
      </c>
      <c r="E3684" t="s">
        <v>4460</v>
      </c>
      <c r="F3684" s="4" t="s">
        <v>4361</v>
      </c>
      <c r="G3684" s="5">
        <v>950</v>
      </c>
      <c r="H3684" s="6">
        <v>0.46898000000000001</v>
      </c>
      <c r="I3684" s="7">
        <v>78.804000000000002</v>
      </c>
      <c r="J3684" s="2">
        <v>41</v>
      </c>
      <c r="K3684">
        <v>3</v>
      </c>
    </row>
    <row r="3685" spans="1:12" x14ac:dyDescent="0.25">
      <c r="A3685">
        <v>46112</v>
      </c>
      <c r="B3685" s="2">
        <v>79.054950000000005</v>
      </c>
      <c r="C3685" s="3">
        <v>34062</v>
      </c>
      <c r="D3685" s="4">
        <v>26900</v>
      </c>
      <c r="E3685" t="s">
        <v>8821</v>
      </c>
      <c r="F3685" s="4" t="s">
        <v>8800</v>
      </c>
      <c r="G3685" s="5">
        <v>22430</v>
      </c>
      <c r="H3685" s="6">
        <v>0.39915289999999998</v>
      </c>
      <c r="I3685" s="7">
        <v>90.850999999999999</v>
      </c>
      <c r="J3685" s="2">
        <v>47.863599999999998</v>
      </c>
      <c r="K3685">
        <v>22</v>
      </c>
      <c r="L3685" s="2">
        <v>87.7</v>
      </c>
    </row>
    <row r="3686" spans="1:12" x14ac:dyDescent="0.25">
      <c r="A3686">
        <v>13469</v>
      </c>
      <c r="B3686" s="2">
        <v>79.049440000000004</v>
      </c>
      <c r="C3686" s="3">
        <v>1162</v>
      </c>
      <c r="D3686" s="4">
        <v>46540</v>
      </c>
      <c r="E3686" t="s">
        <v>2624</v>
      </c>
      <c r="F3686" s="4" t="s">
        <v>1280</v>
      </c>
      <c r="G3686" s="5">
        <v>640</v>
      </c>
      <c r="H3686" s="6">
        <v>0.4539782</v>
      </c>
      <c r="I3686" s="7">
        <v>81.372</v>
      </c>
      <c r="J3686" s="2">
        <v>31</v>
      </c>
      <c r="K3686">
        <v>1</v>
      </c>
    </row>
    <row r="3687" spans="1:12" x14ac:dyDescent="0.25">
      <c r="A3687">
        <v>33618</v>
      </c>
      <c r="B3687" s="2">
        <v>79.044979999999995</v>
      </c>
      <c r="C3687" s="3">
        <v>25559</v>
      </c>
      <c r="D3687" s="4">
        <v>45300</v>
      </c>
      <c r="E3687" t="s">
        <v>6919</v>
      </c>
      <c r="F3687" s="4" t="s">
        <v>6689</v>
      </c>
      <c r="G3687" s="5">
        <v>17974</v>
      </c>
      <c r="H3687" s="6">
        <v>0.4560476</v>
      </c>
      <c r="I3687" s="7">
        <v>80.983000000000004</v>
      </c>
      <c r="J3687" s="2">
        <v>36.083300000000001</v>
      </c>
      <c r="K3687">
        <v>12</v>
      </c>
      <c r="L3687" s="2">
        <v>28.5</v>
      </c>
    </row>
    <row r="3688" spans="1:12" x14ac:dyDescent="0.25">
      <c r="A3688">
        <v>40242</v>
      </c>
      <c r="B3688" s="2">
        <v>79.03877</v>
      </c>
      <c r="C3688" s="3">
        <v>11333</v>
      </c>
      <c r="D3688" s="4">
        <v>31140</v>
      </c>
      <c r="E3688" t="s">
        <v>6443</v>
      </c>
      <c r="F3688" s="4" t="s">
        <v>7883</v>
      </c>
      <c r="G3688" s="5">
        <v>7995</v>
      </c>
      <c r="H3688" s="6">
        <v>0.47898950000000001</v>
      </c>
      <c r="I3688" s="7">
        <v>77</v>
      </c>
      <c r="J3688" s="2">
        <v>34.7273</v>
      </c>
      <c r="K3688">
        <v>11</v>
      </c>
      <c r="L3688" s="2">
        <v>22</v>
      </c>
    </row>
    <row r="3689" spans="1:12" x14ac:dyDescent="0.25">
      <c r="A3689">
        <v>89704</v>
      </c>
      <c r="B3689" s="2">
        <v>79.036010000000005</v>
      </c>
      <c r="C3689" s="3">
        <v>4675</v>
      </c>
      <c r="D3689" s="4">
        <v>39900</v>
      </c>
      <c r="E3689" t="s">
        <v>15357</v>
      </c>
      <c r="F3689" s="4" t="s">
        <v>15318</v>
      </c>
      <c r="G3689" s="5">
        <v>3512</v>
      </c>
      <c r="H3689" s="6">
        <v>0.3721526</v>
      </c>
      <c r="I3689" s="7">
        <v>95.462000000000003</v>
      </c>
      <c r="J3689" s="2">
        <v>63</v>
      </c>
      <c r="K3689">
        <v>1</v>
      </c>
    </row>
    <row r="3690" spans="1:12" x14ac:dyDescent="0.25">
      <c r="A3690">
        <v>23322</v>
      </c>
      <c r="B3690" s="2">
        <v>79.025189999999995</v>
      </c>
      <c r="C3690" s="3">
        <v>62187</v>
      </c>
      <c r="D3690" s="4">
        <v>47260</v>
      </c>
      <c r="E3690" t="s">
        <v>4849</v>
      </c>
      <c r="F3690" s="4" t="s">
        <v>4335</v>
      </c>
      <c r="G3690" s="5">
        <v>41707</v>
      </c>
      <c r="H3690" s="6">
        <v>0.33891189999999999</v>
      </c>
      <c r="I3690" s="7">
        <v>101.18899999999999</v>
      </c>
      <c r="J3690" s="2">
        <v>42.842100000000002</v>
      </c>
      <c r="K3690">
        <v>19</v>
      </c>
      <c r="L3690" s="2">
        <v>66.3</v>
      </c>
    </row>
    <row r="3691" spans="1:12" x14ac:dyDescent="0.25">
      <c r="A3691">
        <v>10307</v>
      </c>
      <c r="B3691" s="2">
        <v>79.012919999999994</v>
      </c>
      <c r="C3691" s="3">
        <v>15005</v>
      </c>
      <c r="D3691" s="4">
        <v>35620</v>
      </c>
      <c r="E3691" t="s">
        <v>1790</v>
      </c>
      <c r="F3691" s="4" t="s">
        <v>1280</v>
      </c>
      <c r="G3691" s="5">
        <v>9576</v>
      </c>
      <c r="H3691" s="6">
        <v>0.35296569999999999</v>
      </c>
      <c r="I3691" s="7">
        <v>98.75</v>
      </c>
      <c r="J3691" s="2">
        <v>34.799999999999997</v>
      </c>
      <c r="K3691">
        <v>5</v>
      </c>
    </row>
    <row r="3692" spans="1:12" x14ac:dyDescent="0.25">
      <c r="A3692">
        <v>30350</v>
      </c>
      <c r="B3692" s="2">
        <v>79.004739999999998</v>
      </c>
      <c r="C3692" s="3">
        <v>35432</v>
      </c>
      <c r="D3692" s="4">
        <v>12060</v>
      </c>
      <c r="E3692" t="s">
        <v>2948</v>
      </c>
      <c r="F3692" s="4" t="s">
        <v>6363</v>
      </c>
      <c r="G3692" s="5">
        <v>24579</v>
      </c>
      <c r="H3692" s="6">
        <v>0.50309190000000004</v>
      </c>
      <c r="I3692" s="7">
        <v>72.765000000000001</v>
      </c>
      <c r="J3692" s="2">
        <v>35.941200000000002</v>
      </c>
      <c r="K3692">
        <v>17</v>
      </c>
      <c r="L3692" s="2">
        <v>27.9</v>
      </c>
    </row>
    <row r="3693" spans="1:12" x14ac:dyDescent="0.25">
      <c r="A3693">
        <v>18340</v>
      </c>
      <c r="B3693" s="2">
        <v>78.998829999999998</v>
      </c>
      <c r="C3693" s="3">
        <v>134</v>
      </c>
      <c r="D3693" s="4">
        <v>35620</v>
      </c>
      <c r="E3693" t="s">
        <v>4031</v>
      </c>
      <c r="F3693" s="4" t="s">
        <v>3003</v>
      </c>
      <c r="G3693" s="5">
        <v>100</v>
      </c>
      <c r="H3693" s="6">
        <v>0.34</v>
      </c>
      <c r="I3693" s="7">
        <v>100.938</v>
      </c>
    </row>
    <row r="3694" spans="1:12" x14ac:dyDescent="0.25">
      <c r="A3694">
        <v>80021</v>
      </c>
      <c r="B3694" s="2">
        <v>78.993830000000003</v>
      </c>
      <c r="C3694" s="3">
        <v>30704</v>
      </c>
      <c r="D3694" s="4">
        <v>19740</v>
      </c>
      <c r="E3694" t="s">
        <v>14478</v>
      </c>
      <c r="F3694" s="4" t="s">
        <v>14477</v>
      </c>
      <c r="G3694" s="5">
        <v>20815</v>
      </c>
      <c r="H3694" s="6">
        <v>0.42212719999999998</v>
      </c>
      <c r="I3694" s="7">
        <v>86.712999999999994</v>
      </c>
      <c r="J3694" s="2">
        <v>54</v>
      </c>
      <c r="K3694">
        <v>9</v>
      </c>
    </row>
    <row r="3695" spans="1:12" x14ac:dyDescent="0.25">
      <c r="A3695">
        <v>61548</v>
      </c>
      <c r="B3695" s="2">
        <v>78.986930000000001</v>
      </c>
      <c r="C3695" s="3">
        <v>12210</v>
      </c>
      <c r="D3695" s="4">
        <v>37900</v>
      </c>
      <c r="E3695" t="s">
        <v>8404</v>
      </c>
      <c r="F3695" s="4" t="s">
        <v>11490</v>
      </c>
      <c r="G3695" s="5">
        <v>8026</v>
      </c>
      <c r="H3695" s="6">
        <v>0.37353599999999998</v>
      </c>
      <c r="I3695" s="7">
        <v>95.108000000000004</v>
      </c>
      <c r="J3695" s="2">
        <v>47</v>
      </c>
      <c r="K3695">
        <v>1</v>
      </c>
    </row>
    <row r="3696" spans="1:12" x14ac:dyDescent="0.25">
      <c r="A3696">
        <v>22620</v>
      </c>
      <c r="B3696" s="2">
        <v>78.9846</v>
      </c>
      <c r="C3696" s="3">
        <v>2377</v>
      </c>
      <c r="D3696" s="4">
        <v>47900</v>
      </c>
      <c r="E3696" t="s">
        <v>4689</v>
      </c>
      <c r="F3696" s="4" t="s">
        <v>4335</v>
      </c>
      <c r="G3696" s="5">
        <v>1694</v>
      </c>
      <c r="H3696" s="6">
        <v>0.31227860000000002</v>
      </c>
      <c r="I3696" s="7">
        <v>105.673</v>
      </c>
      <c r="J3696" s="2">
        <v>37.5</v>
      </c>
      <c r="K3696">
        <v>2</v>
      </c>
    </row>
    <row r="3697" spans="1:12" x14ac:dyDescent="0.25">
      <c r="A3697">
        <v>91708</v>
      </c>
      <c r="B3697" s="2">
        <v>78.983559999999997</v>
      </c>
      <c r="C3697" s="3">
        <v>3447</v>
      </c>
      <c r="D3697" s="4">
        <v>40140</v>
      </c>
      <c r="E3697" t="s">
        <v>15445</v>
      </c>
      <c r="F3697" s="4" t="s">
        <v>15368</v>
      </c>
      <c r="G3697" s="5">
        <v>2648</v>
      </c>
      <c r="H3697" s="6">
        <v>0.22620850000000001</v>
      </c>
      <c r="I3697" s="7">
        <v>120.526</v>
      </c>
      <c r="J3697" s="2">
        <v>49.5</v>
      </c>
      <c r="K3697">
        <v>2</v>
      </c>
    </row>
    <row r="3698" spans="1:12" x14ac:dyDescent="0.25">
      <c r="A3698">
        <v>97213</v>
      </c>
      <c r="B3698" s="2">
        <v>78.977289999999996</v>
      </c>
      <c r="C3698" s="3">
        <v>30597</v>
      </c>
      <c r="D3698" s="4">
        <v>38900</v>
      </c>
      <c r="E3698" t="s">
        <v>765</v>
      </c>
      <c r="F3698" s="4" t="s">
        <v>16170</v>
      </c>
      <c r="G3698" s="5">
        <v>23576</v>
      </c>
      <c r="H3698" s="6">
        <v>0.50320229999999999</v>
      </c>
      <c r="I3698" s="7">
        <v>72.617999999999995</v>
      </c>
      <c r="J3698" s="2">
        <v>38.738100000000003</v>
      </c>
      <c r="K3698">
        <v>84</v>
      </c>
      <c r="L3698" s="2">
        <v>43.7</v>
      </c>
    </row>
    <row r="3699" spans="1:12" x14ac:dyDescent="0.25">
      <c r="A3699">
        <v>10958</v>
      </c>
      <c r="B3699" s="2">
        <v>78.971149999999994</v>
      </c>
      <c r="C3699" s="3">
        <v>2928</v>
      </c>
      <c r="D3699" s="4">
        <v>35620</v>
      </c>
      <c r="E3699" t="s">
        <v>566</v>
      </c>
      <c r="F3699" s="4" t="s">
        <v>1280</v>
      </c>
      <c r="G3699" s="5">
        <v>2030</v>
      </c>
      <c r="H3699" s="6">
        <v>0.23584440000000001</v>
      </c>
      <c r="I3699" s="7">
        <v>118.819</v>
      </c>
      <c r="J3699" s="2">
        <v>37</v>
      </c>
      <c r="K3699">
        <v>2</v>
      </c>
    </row>
    <row r="3700" spans="1:12" x14ac:dyDescent="0.25">
      <c r="A3700">
        <v>30017</v>
      </c>
      <c r="B3700" s="2">
        <v>78.967110000000005</v>
      </c>
      <c r="C3700" s="3">
        <v>22775</v>
      </c>
      <c r="D3700" s="4">
        <v>12060</v>
      </c>
      <c r="E3700" t="s">
        <v>6366</v>
      </c>
      <c r="F3700" s="4" t="s">
        <v>6363</v>
      </c>
      <c r="G3700" s="5">
        <v>14883</v>
      </c>
      <c r="H3700" s="6">
        <v>0.3984412</v>
      </c>
      <c r="I3700" s="7">
        <v>90.718000000000004</v>
      </c>
      <c r="J3700" s="2">
        <v>47.75</v>
      </c>
      <c r="K3700">
        <v>8</v>
      </c>
    </row>
    <row r="3701" spans="1:12" x14ac:dyDescent="0.25">
      <c r="A3701">
        <v>1821</v>
      </c>
      <c r="B3701" s="2">
        <v>78.958309999999997</v>
      </c>
      <c r="C3701" s="3">
        <v>31156</v>
      </c>
      <c r="D3701" s="4">
        <v>14460</v>
      </c>
      <c r="E3701" t="s">
        <v>237</v>
      </c>
      <c r="F3701" s="4" t="s">
        <v>21</v>
      </c>
      <c r="G3701" s="5">
        <v>21909</v>
      </c>
      <c r="H3701" s="6">
        <v>0.32227289999999997</v>
      </c>
      <c r="I3701" s="7">
        <v>103.879</v>
      </c>
      <c r="J3701" s="2">
        <v>34.9</v>
      </c>
      <c r="K3701">
        <v>10</v>
      </c>
      <c r="L3701" s="2">
        <v>22.9</v>
      </c>
    </row>
    <row r="3702" spans="1:12" x14ac:dyDescent="0.25">
      <c r="A3702">
        <v>2833</v>
      </c>
      <c r="B3702" s="2">
        <v>78.952939999999998</v>
      </c>
      <c r="C3702" s="3">
        <v>564</v>
      </c>
      <c r="D3702" s="4">
        <v>39300</v>
      </c>
      <c r="E3702" t="s">
        <v>221</v>
      </c>
      <c r="F3702" s="4" t="s">
        <v>466</v>
      </c>
      <c r="G3702" s="5">
        <v>507</v>
      </c>
      <c r="H3702" s="6">
        <v>0.2130177</v>
      </c>
      <c r="I3702" s="7">
        <v>122.75</v>
      </c>
    </row>
    <row r="3703" spans="1:12" x14ac:dyDescent="0.25">
      <c r="A3703">
        <v>50109</v>
      </c>
      <c r="B3703" s="2">
        <v>78.952370000000002</v>
      </c>
      <c r="C3703" s="3">
        <v>2966</v>
      </c>
      <c r="D3703" s="4">
        <v>19780</v>
      </c>
      <c r="E3703" t="s">
        <v>8873</v>
      </c>
      <c r="F3703" s="4" t="s">
        <v>9593</v>
      </c>
      <c r="G3703" s="5">
        <v>1870</v>
      </c>
      <c r="H3703" s="6">
        <v>0.37272729999999998</v>
      </c>
      <c r="I3703" s="7">
        <v>95.103999999999999</v>
      </c>
    </row>
    <row r="3704" spans="1:12" x14ac:dyDescent="0.25">
      <c r="A3704">
        <v>73007</v>
      </c>
      <c r="B3704" s="2">
        <v>78.951580000000007</v>
      </c>
      <c r="C3704" s="3">
        <v>2055</v>
      </c>
      <c r="D3704" s="4">
        <v>36420</v>
      </c>
      <c r="E3704" t="s">
        <v>3270</v>
      </c>
      <c r="F3704" s="4" t="s">
        <v>13462</v>
      </c>
      <c r="G3704" s="5">
        <v>1437</v>
      </c>
      <c r="H3704" s="6">
        <v>0.36186499999999999</v>
      </c>
      <c r="I3704" s="7">
        <v>96.978999999999999</v>
      </c>
      <c r="J3704" s="2">
        <v>30.5</v>
      </c>
      <c r="K3704">
        <v>2</v>
      </c>
    </row>
    <row r="3705" spans="1:12" x14ac:dyDescent="0.25">
      <c r="A3705">
        <v>10523</v>
      </c>
      <c r="B3705" s="2">
        <v>78.949780000000004</v>
      </c>
      <c r="C3705" s="3">
        <v>8562</v>
      </c>
      <c r="D3705" s="4">
        <v>35620</v>
      </c>
      <c r="E3705" t="s">
        <v>1806</v>
      </c>
      <c r="F3705" s="4" t="s">
        <v>1280</v>
      </c>
      <c r="G3705" s="5">
        <v>6037</v>
      </c>
      <c r="H3705" s="6">
        <v>0.38098389999999999</v>
      </c>
      <c r="I3705" s="7">
        <v>93.605999999999995</v>
      </c>
      <c r="J3705" s="2">
        <v>42.5</v>
      </c>
      <c r="K3705">
        <v>2</v>
      </c>
    </row>
    <row r="3706" spans="1:12" x14ac:dyDescent="0.25">
      <c r="A3706">
        <v>7840</v>
      </c>
      <c r="B3706" s="2">
        <v>78.943529999999996</v>
      </c>
      <c r="C3706" s="3">
        <v>29131</v>
      </c>
      <c r="D3706" s="4">
        <v>10900</v>
      </c>
      <c r="E3706" t="s">
        <v>1531</v>
      </c>
      <c r="F3706" s="4" t="s">
        <v>1341</v>
      </c>
      <c r="G3706" s="5">
        <v>20099</v>
      </c>
      <c r="H3706" s="6">
        <v>0.3657396</v>
      </c>
      <c r="I3706" s="7">
        <v>96.239000000000004</v>
      </c>
      <c r="J3706" s="2">
        <v>46.909100000000002</v>
      </c>
      <c r="K3706">
        <v>11</v>
      </c>
      <c r="L3706" s="2">
        <v>84.2</v>
      </c>
    </row>
    <row r="3707" spans="1:12" x14ac:dyDescent="0.25">
      <c r="A3707">
        <v>6776</v>
      </c>
      <c r="B3707" s="2">
        <v>78.934250000000006</v>
      </c>
      <c r="C3707" s="3">
        <v>26813</v>
      </c>
      <c r="D3707" s="4">
        <v>45860</v>
      </c>
      <c r="E3707" t="s">
        <v>1322</v>
      </c>
      <c r="F3707" s="4" t="s">
        <v>1198</v>
      </c>
      <c r="G3707" s="5">
        <v>18690</v>
      </c>
      <c r="H3707" s="6">
        <v>0.38956659999999999</v>
      </c>
      <c r="I3707" s="7">
        <v>92.09</v>
      </c>
      <c r="J3707" s="2">
        <v>41.052599999999998</v>
      </c>
      <c r="K3707">
        <v>19</v>
      </c>
      <c r="L3707" s="2">
        <v>56.9</v>
      </c>
    </row>
    <row r="3708" spans="1:12" x14ac:dyDescent="0.25">
      <c r="A3708">
        <v>99507</v>
      </c>
      <c r="B3708" s="2">
        <v>78.923680000000004</v>
      </c>
      <c r="C3708" s="3">
        <v>39555</v>
      </c>
      <c r="D3708" s="4">
        <v>11260</v>
      </c>
      <c r="E3708" t="s">
        <v>16603</v>
      </c>
      <c r="F3708" s="4" t="s">
        <v>16604</v>
      </c>
      <c r="G3708" s="5">
        <v>25503</v>
      </c>
      <c r="H3708" s="6">
        <v>0.35682079999999999</v>
      </c>
      <c r="I3708" s="7">
        <v>97.747</v>
      </c>
      <c r="J3708" s="2">
        <v>48.666699999999999</v>
      </c>
      <c r="K3708">
        <v>15</v>
      </c>
      <c r="L3708" s="2">
        <v>90.2</v>
      </c>
    </row>
    <row r="3709" spans="1:12" x14ac:dyDescent="0.25">
      <c r="A3709">
        <v>84117</v>
      </c>
      <c r="B3709" s="2">
        <v>78.913489999999996</v>
      </c>
      <c r="C3709" s="3">
        <v>24867</v>
      </c>
      <c r="D3709" s="4">
        <v>41620</v>
      </c>
      <c r="E3709" t="s">
        <v>14892</v>
      </c>
      <c r="F3709" s="4" t="s">
        <v>14851</v>
      </c>
      <c r="G3709" s="5">
        <v>17047</v>
      </c>
      <c r="H3709" s="6">
        <v>0.4456502</v>
      </c>
      <c r="I3709" s="7">
        <v>82.39</v>
      </c>
      <c r="J3709" s="2">
        <v>37.4</v>
      </c>
      <c r="K3709">
        <v>20</v>
      </c>
      <c r="L3709" s="2">
        <v>36</v>
      </c>
    </row>
    <row r="3710" spans="1:12" x14ac:dyDescent="0.25">
      <c r="A3710">
        <v>32256</v>
      </c>
      <c r="B3710" s="2">
        <v>78.902600000000007</v>
      </c>
      <c r="C3710" s="3">
        <v>40376</v>
      </c>
      <c r="D3710" s="4">
        <v>27260</v>
      </c>
      <c r="E3710" t="s">
        <v>1076</v>
      </c>
      <c r="F3710" s="4" t="s">
        <v>6689</v>
      </c>
      <c r="G3710" s="5">
        <v>28468</v>
      </c>
      <c r="H3710" s="6">
        <v>0.51217109999999999</v>
      </c>
      <c r="I3710" s="7">
        <v>70.882000000000005</v>
      </c>
      <c r="J3710" s="2">
        <v>35.166699999999999</v>
      </c>
      <c r="K3710">
        <v>6</v>
      </c>
    </row>
    <row r="3711" spans="1:12" x14ac:dyDescent="0.25">
      <c r="A3711">
        <v>95405</v>
      </c>
      <c r="B3711" s="2">
        <v>78.892039999999994</v>
      </c>
      <c r="C3711" s="3">
        <v>21516</v>
      </c>
      <c r="D3711" s="4">
        <v>42220</v>
      </c>
      <c r="E3711" t="s">
        <v>14265</v>
      </c>
      <c r="F3711" s="4" t="s">
        <v>15368</v>
      </c>
      <c r="G3711" s="5">
        <v>15668</v>
      </c>
      <c r="H3711" s="6">
        <v>0.41728359999999998</v>
      </c>
      <c r="I3711" s="7">
        <v>87.25</v>
      </c>
      <c r="J3711" s="2">
        <v>37.689700000000002</v>
      </c>
      <c r="K3711">
        <v>29</v>
      </c>
      <c r="L3711" s="2">
        <v>37.4</v>
      </c>
    </row>
    <row r="3712" spans="1:12" x14ac:dyDescent="0.25">
      <c r="A3712">
        <v>35043</v>
      </c>
      <c r="B3712" s="2">
        <v>78.886690000000002</v>
      </c>
      <c r="C3712" s="3">
        <v>10003</v>
      </c>
      <c r="D3712" s="4">
        <v>13820</v>
      </c>
      <c r="E3712" t="s">
        <v>324</v>
      </c>
      <c r="F3712" s="4" t="s">
        <v>7027</v>
      </c>
      <c r="G3712" s="5">
        <v>6682</v>
      </c>
      <c r="H3712" s="6">
        <v>0.39299610000000001</v>
      </c>
      <c r="I3712" s="7">
        <v>91.441999999999993</v>
      </c>
      <c r="J3712" s="2">
        <v>42.5</v>
      </c>
      <c r="K3712">
        <v>2</v>
      </c>
    </row>
    <row r="3713" spans="1:12" x14ac:dyDescent="0.25">
      <c r="A3713">
        <v>77386</v>
      </c>
      <c r="B3713" s="2">
        <v>78.878720000000001</v>
      </c>
      <c r="C3713" s="3">
        <v>44686</v>
      </c>
      <c r="D3713" s="4">
        <v>26420</v>
      </c>
      <c r="E3713" t="s">
        <v>14038</v>
      </c>
      <c r="F3713" s="4" t="s">
        <v>13752</v>
      </c>
      <c r="G3713" s="5">
        <v>26594</v>
      </c>
      <c r="H3713" s="6">
        <v>0.39526230000000001</v>
      </c>
      <c r="I3713" s="7">
        <v>91.043999999999997</v>
      </c>
      <c r="J3713" s="2">
        <v>43.625</v>
      </c>
      <c r="K3713">
        <v>8</v>
      </c>
    </row>
    <row r="3714" spans="1:12" x14ac:dyDescent="0.25">
      <c r="A3714">
        <v>36117</v>
      </c>
      <c r="B3714" s="2">
        <v>78.864270000000005</v>
      </c>
      <c r="C3714" s="3">
        <v>52187</v>
      </c>
      <c r="D3714" s="4">
        <v>33860</v>
      </c>
      <c r="E3714" t="s">
        <v>2277</v>
      </c>
      <c r="F3714" s="4" t="s">
        <v>7027</v>
      </c>
      <c r="G3714" s="5">
        <v>33770</v>
      </c>
      <c r="H3714" s="6">
        <v>0.44730690000000001</v>
      </c>
      <c r="I3714" s="7">
        <v>82.013999999999996</v>
      </c>
      <c r="J3714" s="2">
        <v>42.545499999999997</v>
      </c>
      <c r="K3714">
        <v>11</v>
      </c>
      <c r="L3714" s="2">
        <v>64.7</v>
      </c>
    </row>
    <row r="3715" spans="1:12" x14ac:dyDescent="0.25">
      <c r="A3715">
        <v>2367</v>
      </c>
      <c r="B3715" s="2">
        <v>78.855699999999999</v>
      </c>
      <c r="C3715" s="3">
        <v>2839</v>
      </c>
      <c r="D3715" s="4">
        <v>14460</v>
      </c>
      <c r="E3715" t="s">
        <v>354</v>
      </c>
      <c r="F3715" s="4" t="s">
        <v>21</v>
      </c>
      <c r="G3715" s="5">
        <v>2058</v>
      </c>
      <c r="H3715" s="6">
        <v>0.32750240000000003</v>
      </c>
      <c r="I3715" s="7">
        <v>102.708</v>
      </c>
      <c r="J3715" s="2">
        <v>41.142899999999997</v>
      </c>
      <c r="K3715">
        <v>7</v>
      </c>
    </row>
    <row r="3716" spans="1:12" x14ac:dyDescent="0.25">
      <c r="A3716">
        <v>19971</v>
      </c>
      <c r="B3716" s="2">
        <v>78.852810000000005</v>
      </c>
      <c r="C3716" s="3">
        <v>11866</v>
      </c>
      <c r="D3716" s="4">
        <v>41540</v>
      </c>
      <c r="E3716" t="s">
        <v>4330</v>
      </c>
      <c r="F3716" s="4" t="s">
        <v>4311</v>
      </c>
      <c r="G3716" s="5">
        <v>10032</v>
      </c>
      <c r="H3716" s="6">
        <v>0.48011559999999998</v>
      </c>
      <c r="I3716" s="7">
        <v>76.332999999999998</v>
      </c>
      <c r="J3716" s="2">
        <v>37</v>
      </c>
      <c r="K3716">
        <v>7</v>
      </c>
    </row>
    <row r="3717" spans="1:12" x14ac:dyDescent="0.25">
      <c r="A3717">
        <v>10548</v>
      </c>
      <c r="B3717" s="2">
        <v>78.849819999999994</v>
      </c>
      <c r="C3717" s="3">
        <v>3213</v>
      </c>
      <c r="D3717" s="4">
        <v>35620</v>
      </c>
      <c r="E3717" t="s">
        <v>1819</v>
      </c>
      <c r="F3717" s="4" t="s">
        <v>1280</v>
      </c>
      <c r="G3717" s="5">
        <v>2424</v>
      </c>
      <c r="H3717" s="6">
        <v>0.37402059999999998</v>
      </c>
      <c r="I3717" s="7">
        <v>94.662999999999997</v>
      </c>
      <c r="J3717" s="2">
        <v>28.666699999999999</v>
      </c>
      <c r="K3717">
        <v>3</v>
      </c>
    </row>
    <row r="3718" spans="1:12" x14ac:dyDescent="0.25">
      <c r="A3718">
        <v>31407</v>
      </c>
      <c r="B3718" s="2">
        <v>78.847809999999996</v>
      </c>
      <c r="C3718" s="3">
        <v>9541</v>
      </c>
      <c r="D3718" s="4">
        <v>42340</v>
      </c>
      <c r="E3718" t="s">
        <v>2532</v>
      </c>
      <c r="F3718" s="4" t="s">
        <v>6363</v>
      </c>
      <c r="G3718" s="5">
        <v>5988</v>
      </c>
      <c r="H3718" s="6">
        <v>0.45399899999999999</v>
      </c>
      <c r="I3718" s="7">
        <v>80.832999999999998</v>
      </c>
      <c r="J3718" s="2">
        <v>48</v>
      </c>
      <c r="K3718">
        <v>2</v>
      </c>
    </row>
    <row r="3719" spans="1:12" x14ac:dyDescent="0.25">
      <c r="A3719">
        <v>19390</v>
      </c>
      <c r="B3719" s="2">
        <v>78.844179999999994</v>
      </c>
      <c r="C3719" s="3">
        <v>13588</v>
      </c>
      <c r="D3719" s="4">
        <v>37980</v>
      </c>
      <c r="E3719" t="s">
        <v>4250</v>
      </c>
      <c r="F3719" s="4" t="s">
        <v>3003</v>
      </c>
      <c r="G3719" s="5">
        <v>9182</v>
      </c>
      <c r="H3719" s="6">
        <v>0.37438739999999998</v>
      </c>
      <c r="I3719" s="7">
        <v>94.567999999999998</v>
      </c>
      <c r="J3719" s="2">
        <v>60.5</v>
      </c>
      <c r="K3719">
        <v>4</v>
      </c>
    </row>
    <row r="3720" spans="1:12" x14ac:dyDescent="0.25">
      <c r="A3720">
        <v>12059</v>
      </c>
      <c r="B3720" s="2">
        <v>78.841669999999993</v>
      </c>
      <c r="C3720" s="3">
        <v>1697</v>
      </c>
      <c r="D3720" s="4">
        <v>10580</v>
      </c>
      <c r="E3720" t="s">
        <v>2103</v>
      </c>
      <c r="F3720" s="4" t="s">
        <v>1280</v>
      </c>
      <c r="G3720" s="5">
        <v>1282</v>
      </c>
      <c r="H3720" s="6">
        <v>0.33826970000000001</v>
      </c>
      <c r="I3720" s="7">
        <v>100.804</v>
      </c>
    </row>
    <row r="3721" spans="1:12" x14ac:dyDescent="0.25">
      <c r="A3721">
        <v>85086</v>
      </c>
      <c r="B3721" s="2">
        <v>78.834950000000006</v>
      </c>
      <c r="C3721" s="3">
        <v>42749</v>
      </c>
      <c r="D3721" s="4">
        <v>38060</v>
      </c>
      <c r="E3721" t="s">
        <v>2525</v>
      </c>
      <c r="F3721" s="4" t="s">
        <v>14962</v>
      </c>
      <c r="G3721" s="5">
        <v>26843</v>
      </c>
      <c r="H3721" s="6">
        <v>0.38896550000000002</v>
      </c>
      <c r="I3721" s="7">
        <v>92.016000000000005</v>
      </c>
      <c r="J3721" s="2">
        <v>39.5</v>
      </c>
      <c r="K3721">
        <v>6</v>
      </c>
    </row>
    <row r="3722" spans="1:12" x14ac:dyDescent="0.25">
      <c r="A3722">
        <v>4444</v>
      </c>
      <c r="B3722" s="2">
        <v>78.827060000000003</v>
      </c>
      <c r="C3722" s="3">
        <v>8800</v>
      </c>
      <c r="D3722" s="4">
        <v>12620</v>
      </c>
      <c r="E3722" t="s">
        <v>41</v>
      </c>
      <c r="F3722" s="4" t="s">
        <v>701</v>
      </c>
      <c r="G3722" s="5">
        <v>6142</v>
      </c>
      <c r="H3722" s="6">
        <v>0.40833599999999998</v>
      </c>
      <c r="I3722" s="7">
        <v>88.653999999999996</v>
      </c>
      <c r="J3722" s="2">
        <v>37.75</v>
      </c>
      <c r="K3722">
        <v>8</v>
      </c>
    </row>
    <row r="3723" spans="1:12" x14ac:dyDescent="0.25">
      <c r="A3723">
        <v>80547</v>
      </c>
      <c r="B3723" s="2">
        <v>78.825410000000005</v>
      </c>
      <c r="C3723" s="3">
        <v>1223</v>
      </c>
      <c r="D3723" s="4">
        <v>22660</v>
      </c>
      <c r="E3723" t="s">
        <v>14518</v>
      </c>
      <c r="F3723" s="4" t="s">
        <v>14477</v>
      </c>
      <c r="G3723" s="5">
        <v>754</v>
      </c>
      <c r="H3723" s="6">
        <v>0.46153850000000002</v>
      </c>
      <c r="I3723" s="7">
        <v>79.453000000000003</v>
      </c>
      <c r="J3723" s="2">
        <v>38</v>
      </c>
      <c r="K3723">
        <v>2</v>
      </c>
    </row>
    <row r="3724" spans="1:12" x14ac:dyDescent="0.25">
      <c r="A3724">
        <v>83825</v>
      </c>
      <c r="B3724" s="2">
        <v>78.82517</v>
      </c>
      <c r="C3724" s="3">
        <v>421</v>
      </c>
      <c r="D3724" s="4">
        <v>41760</v>
      </c>
      <c r="E3724" t="s">
        <v>290</v>
      </c>
      <c r="F3724" s="4" t="s">
        <v>14725</v>
      </c>
      <c r="G3724" s="5">
        <v>238</v>
      </c>
      <c r="H3724" s="6">
        <v>0.42857139999999999</v>
      </c>
      <c r="I3724" s="7">
        <v>85.138999999999996</v>
      </c>
    </row>
    <row r="3725" spans="1:12" x14ac:dyDescent="0.25">
      <c r="A3725">
        <v>1801</v>
      </c>
      <c r="B3725" s="2">
        <v>78.818179999999998</v>
      </c>
      <c r="C3725" s="3">
        <v>39314</v>
      </c>
      <c r="D3725" s="4">
        <v>14460</v>
      </c>
      <c r="E3725" t="s">
        <v>234</v>
      </c>
      <c r="F3725" s="4" t="s">
        <v>21</v>
      </c>
      <c r="G3725" s="5">
        <v>28951</v>
      </c>
      <c r="H3725" s="6">
        <v>0.35918070000000002</v>
      </c>
      <c r="I3725" s="7">
        <v>97.117999999999995</v>
      </c>
      <c r="J3725" s="2">
        <v>36.434800000000003</v>
      </c>
      <c r="K3725">
        <v>23</v>
      </c>
      <c r="L3725" s="2">
        <v>30.3</v>
      </c>
    </row>
    <row r="3726" spans="1:12" x14ac:dyDescent="0.25">
      <c r="A3726">
        <v>34119</v>
      </c>
      <c r="B3726" s="2">
        <v>78.806790000000007</v>
      </c>
      <c r="C3726" s="3">
        <v>25218</v>
      </c>
      <c r="D3726" s="4">
        <v>34940</v>
      </c>
      <c r="E3726" t="s">
        <v>739</v>
      </c>
      <c r="F3726" s="4" t="s">
        <v>6689</v>
      </c>
      <c r="G3726" s="5">
        <v>18704</v>
      </c>
      <c r="H3726" s="6">
        <v>0.44038709999999998</v>
      </c>
      <c r="I3726" s="7">
        <v>83.073999999999998</v>
      </c>
      <c r="J3726" s="2">
        <v>43.833300000000001</v>
      </c>
      <c r="K3726">
        <v>6</v>
      </c>
    </row>
    <row r="3727" spans="1:12" x14ac:dyDescent="0.25">
      <c r="A3727">
        <v>60060</v>
      </c>
      <c r="B3727" s="2">
        <v>78.796340000000001</v>
      </c>
      <c r="C3727" s="3">
        <v>37946</v>
      </c>
      <c r="D3727" s="4">
        <v>16980</v>
      </c>
      <c r="E3727" t="s">
        <v>11507</v>
      </c>
      <c r="F3727" s="4" t="s">
        <v>11490</v>
      </c>
      <c r="G3727" s="5">
        <v>24943</v>
      </c>
      <c r="H3727" s="6">
        <v>0.40784989999999999</v>
      </c>
      <c r="I3727" s="7">
        <v>88.682000000000002</v>
      </c>
      <c r="J3727" s="2">
        <v>41.857100000000003</v>
      </c>
      <c r="K3727">
        <v>14</v>
      </c>
      <c r="L3727" s="2">
        <v>61.2</v>
      </c>
    </row>
    <row r="3728" spans="1:12" x14ac:dyDescent="0.25">
      <c r="A3728">
        <v>19119</v>
      </c>
      <c r="B3728" s="2">
        <v>78.785219999999995</v>
      </c>
      <c r="C3728" s="3">
        <v>29011</v>
      </c>
      <c r="D3728" s="4">
        <v>37980</v>
      </c>
      <c r="E3728" t="s">
        <v>2682</v>
      </c>
      <c r="F3728" s="4" t="s">
        <v>3003</v>
      </c>
      <c r="G3728" s="5">
        <v>21496</v>
      </c>
      <c r="H3728" s="6">
        <v>0.4741592</v>
      </c>
      <c r="I3728" s="7">
        <v>77.212000000000003</v>
      </c>
      <c r="J3728" s="2">
        <v>31.3492</v>
      </c>
      <c r="K3728">
        <v>63</v>
      </c>
      <c r="L3728" s="2">
        <v>9.6</v>
      </c>
    </row>
    <row r="3729" spans="1:12" x14ac:dyDescent="0.25">
      <c r="A3729">
        <v>6111</v>
      </c>
      <c r="B3729" s="2">
        <v>78.774659999999997</v>
      </c>
      <c r="C3729" s="3">
        <v>30652</v>
      </c>
      <c r="D3729" s="4">
        <v>25540</v>
      </c>
      <c r="E3729" t="s">
        <v>1235</v>
      </c>
      <c r="F3729" s="4" t="s">
        <v>1198</v>
      </c>
      <c r="G3729" s="5">
        <v>22662</v>
      </c>
      <c r="H3729" s="6">
        <v>0.37247370000000002</v>
      </c>
      <c r="I3729" s="7">
        <v>94.756</v>
      </c>
      <c r="J3729" s="2">
        <v>38.307699999999997</v>
      </c>
      <c r="K3729">
        <v>13</v>
      </c>
      <c r="L3729" s="2">
        <v>41.5</v>
      </c>
    </row>
    <row r="3730" spans="1:12" x14ac:dyDescent="0.25">
      <c r="A3730">
        <v>80526</v>
      </c>
      <c r="B3730" s="2">
        <v>78.762619999999998</v>
      </c>
      <c r="C3730" s="3">
        <v>45521</v>
      </c>
      <c r="D3730" s="4">
        <v>22660</v>
      </c>
      <c r="E3730" t="s">
        <v>14515</v>
      </c>
      <c r="F3730" s="4" t="s">
        <v>14477</v>
      </c>
      <c r="G3730" s="5">
        <v>27660</v>
      </c>
      <c r="H3730" s="6">
        <v>0.48725639999999998</v>
      </c>
      <c r="I3730" s="7">
        <v>74.902000000000001</v>
      </c>
      <c r="J3730" s="2">
        <v>40.121200000000002</v>
      </c>
      <c r="K3730">
        <v>33</v>
      </c>
      <c r="L3730" s="2">
        <v>52.1</v>
      </c>
    </row>
    <row r="3731" spans="1:12" x14ac:dyDescent="0.25">
      <c r="A3731">
        <v>2831</v>
      </c>
      <c r="B3731" s="2">
        <v>78.755439999999993</v>
      </c>
      <c r="C3731" s="3">
        <v>3174</v>
      </c>
      <c r="D3731" s="4">
        <v>39300</v>
      </c>
      <c r="E3731" t="s">
        <v>483</v>
      </c>
      <c r="F3731" s="4" t="s">
        <v>466</v>
      </c>
      <c r="G3731" s="5">
        <v>2326</v>
      </c>
      <c r="H3731" s="6">
        <v>0.35324450000000002</v>
      </c>
      <c r="I3731" s="7">
        <v>98.046000000000006</v>
      </c>
      <c r="J3731" s="2">
        <v>39</v>
      </c>
      <c r="K3731">
        <v>1</v>
      </c>
    </row>
    <row r="3732" spans="1:12" x14ac:dyDescent="0.25">
      <c r="A3732">
        <v>29926</v>
      </c>
      <c r="B3732" s="2">
        <v>78.750360000000001</v>
      </c>
      <c r="C3732" s="3">
        <v>25176</v>
      </c>
      <c r="D3732" s="4">
        <v>25940</v>
      </c>
      <c r="E3732" t="s">
        <v>6353</v>
      </c>
      <c r="F3732" s="4" t="s">
        <v>6130</v>
      </c>
      <c r="G3732" s="5">
        <v>18889</v>
      </c>
      <c r="H3732" s="6">
        <v>0.43552150000000001</v>
      </c>
      <c r="I3732" s="7">
        <v>83.825000000000003</v>
      </c>
      <c r="J3732" s="2">
        <v>45.6</v>
      </c>
      <c r="K3732">
        <v>5</v>
      </c>
    </row>
    <row r="3733" spans="1:12" x14ac:dyDescent="0.25">
      <c r="A3733">
        <v>80113</v>
      </c>
      <c r="B3733" s="2">
        <v>78.742170000000002</v>
      </c>
      <c r="C3733" s="3">
        <v>21165</v>
      </c>
      <c r="D3733" s="4">
        <v>19740</v>
      </c>
      <c r="E3733" t="s">
        <v>1463</v>
      </c>
      <c r="F3733" s="4" t="s">
        <v>14477</v>
      </c>
      <c r="G3733" s="5">
        <v>15315</v>
      </c>
      <c r="H3733" s="6">
        <v>0.47460170000000002</v>
      </c>
      <c r="I3733" s="7">
        <v>77.070999999999998</v>
      </c>
      <c r="J3733" s="2">
        <v>48.4</v>
      </c>
      <c r="K3733">
        <v>15</v>
      </c>
      <c r="L3733" s="2">
        <v>89.5</v>
      </c>
    </row>
    <row r="3734" spans="1:12" x14ac:dyDescent="0.25">
      <c r="A3734">
        <v>40204</v>
      </c>
      <c r="B3734" s="2">
        <v>78.735889999999998</v>
      </c>
      <c r="C3734" s="3">
        <v>14229</v>
      </c>
      <c r="D3734" s="4">
        <v>31140</v>
      </c>
      <c r="E3734" t="s">
        <v>6443</v>
      </c>
      <c r="F3734" s="4" t="s">
        <v>7883</v>
      </c>
      <c r="G3734" s="5">
        <v>10920</v>
      </c>
      <c r="H3734" s="6">
        <v>0.50979850000000004</v>
      </c>
      <c r="I3734" s="7">
        <v>70.986000000000004</v>
      </c>
      <c r="J3734" s="2">
        <v>36.7667</v>
      </c>
      <c r="K3734">
        <v>30</v>
      </c>
      <c r="L3734" s="2">
        <v>32.299999999999997</v>
      </c>
    </row>
    <row r="3735" spans="1:12" x14ac:dyDescent="0.25">
      <c r="A3735">
        <v>91311</v>
      </c>
      <c r="B3735" s="2">
        <v>78.726659999999995</v>
      </c>
      <c r="C3735" s="3">
        <v>37769</v>
      </c>
      <c r="D3735" s="4">
        <v>31080</v>
      </c>
      <c r="E3735" t="s">
        <v>1582</v>
      </c>
      <c r="F3735" s="4" t="s">
        <v>15368</v>
      </c>
      <c r="G3735" s="5">
        <v>27673</v>
      </c>
      <c r="H3735" s="6">
        <v>0.40765370000000001</v>
      </c>
      <c r="I3735" s="7">
        <v>88.62</v>
      </c>
      <c r="J3735" s="2">
        <v>36.700000000000003</v>
      </c>
      <c r="K3735">
        <v>20</v>
      </c>
      <c r="L3735" s="2">
        <v>31.7</v>
      </c>
    </row>
    <row r="3736" spans="1:12" x14ac:dyDescent="0.25">
      <c r="A3736">
        <v>97223</v>
      </c>
      <c r="B3736" s="2">
        <v>78.712339999999998</v>
      </c>
      <c r="C3736" s="3">
        <v>46537</v>
      </c>
      <c r="D3736" s="4">
        <v>38900</v>
      </c>
      <c r="E3736" t="s">
        <v>765</v>
      </c>
      <c r="F3736" s="4" t="s">
        <v>16170</v>
      </c>
      <c r="G3736" s="5">
        <v>32159</v>
      </c>
      <c r="H3736" s="6">
        <v>0.43261820000000001</v>
      </c>
      <c r="I3736" s="7">
        <v>84.293000000000006</v>
      </c>
      <c r="J3736" s="2">
        <v>38.783299999999997</v>
      </c>
      <c r="K3736">
        <v>60</v>
      </c>
      <c r="L3736" s="2">
        <v>43.9</v>
      </c>
    </row>
    <row r="3737" spans="1:12" x14ac:dyDescent="0.25">
      <c r="A3737">
        <v>50101</v>
      </c>
      <c r="B3737" s="2">
        <v>78.704629999999995</v>
      </c>
      <c r="C3737" s="3">
        <v>87</v>
      </c>
      <c r="E3737" t="s">
        <v>9617</v>
      </c>
      <c r="F3737" s="4" t="s">
        <v>9593</v>
      </c>
      <c r="G3737" s="5">
        <v>59</v>
      </c>
      <c r="H3737" s="6">
        <v>0.40677960000000002</v>
      </c>
      <c r="I3737" s="7">
        <v>88.75</v>
      </c>
    </row>
    <row r="3738" spans="1:12" x14ac:dyDescent="0.25">
      <c r="A3738">
        <v>44143</v>
      </c>
      <c r="B3738" s="2">
        <v>78.700280000000006</v>
      </c>
      <c r="C3738" s="3">
        <v>24270</v>
      </c>
      <c r="D3738" s="4">
        <v>17460</v>
      </c>
      <c r="E3738" t="s">
        <v>2480</v>
      </c>
      <c r="F3738" s="4" t="s">
        <v>8295</v>
      </c>
      <c r="G3738" s="5">
        <v>18129</v>
      </c>
      <c r="H3738" s="6">
        <v>0.44302259999999999</v>
      </c>
      <c r="I3738" s="7">
        <v>82.477000000000004</v>
      </c>
      <c r="J3738" s="2">
        <v>34.166699999999999</v>
      </c>
      <c r="K3738">
        <v>6</v>
      </c>
    </row>
    <row r="3739" spans="1:12" x14ac:dyDescent="0.25">
      <c r="A3739">
        <v>46321</v>
      </c>
      <c r="B3739" s="2">
        <v>78.691990000000004</v>
      </c>
      <c r="C3739" s="3">
        <v>23325</v>
      </c>
      <c r="D3739" s="4">
        <v>16980</v>
      </c>
      <c r="E3739" t="s">
        <v>8846</v>
      </c>
      <c r="F3739" s="4" t="s">
        <v>8800</v>
      </c>
      <c r="G3739" s="5">
        <v>16523</v>
      </c>
      <c r="H3739" s="6">
        <v>0.40507169999999998</v>
      </c>
      <c r="I3739" s="7">
        <v>89.031999999999996</v>
      </c>
      <c r="J3739" s="2">
        <v>42.2667</v>
      </c>
      <c r="K3739">
        <v>15</v>
      </c>
      <c r="L3739" s="2">
        <v>63</v>
      </c>
    </row>
    <row r="3740" spans="1:12" x14ac:dyDescent="0.25">
      <c r="A3740">
        <v>1523</v>
      </c>
      <c r="B3740" s="2">
        <v>78.686719999999994</v>
      </c>
      <c r="C3740" s="3">
        <v>7847</v>
      </c>
      <c r="D3740" s="4">
        <v>49340</v>
      </c>
      <c r="E3740" t="s">
        <v>176</v>
      </c>
      <c r="F3740" s="4" t="s">
        <v>21</v>
      </c>
      <c r="G3740" s="5">
        <v>5467</v>
      </c>
      <c r="H3740" s="6">
        <v>0.3441843</v>
      </c>
      <c r="I3740" s="7">
        <v>99.5</v>
      </c>
      <c r="J3740" s="2">
        <v>44.875</v>
      </c>
      <c r="K3740">
        <v>8</v>
      </c>
    </row>
    <row r="3741" spans="1:12" x14ac:dyDescent="0.25">
      <c r="A3741">
        <v>23314</v>
      </c>
      <c r="B3741" s="2">
        <v>78.684290000000004</v>
      </c>
      <c r="C3741" s="3">
        <v>6750</v>
      </c>
      <c r="D3741" s="4">
        <v>47260</v>
      </c>
      <c r="E3741" t="s">
        <v>4846</v>
      </c>
      <c r="F3741" s="4" t="s">
        <v>4335</v>
      </c>
      <c r="G3741" s="5">
        <v>4705</v>
      </c>
      <c r="H3741" s="6">
        <v>0.3765406</v>
      </c>
      <c r="I3741" s="7">
        <v>93.887</v>
      </c>
    </row>
    <row r="3742" spans="1:12" x14ac:dyDescent="0.25">
      <c r="A3742">
        <v>6357</v>
      </c>
      <c r="B3742" s="2">
        <v>78.680850000000007</v>
      </c>
      <c r="C3742" s="3">
        <v>12484</v>
      </c>
      <c r="D3742" s="4">
        <v>35980</v>
      </c>
      <c r="E3742" t="s">
        <v>1267</v>
      </c>
      <c r="F3742" s="4" t="s">
        <v>1198</v>
      </c>
      <c r="G3742" s="5">
        <v>9670</v>
      </c>
      <c r="H3742" s="6">
        <v>0.38920480000000002</v>
      </c>
      <c r="I3742" s="7">
        <v>91.685000000000002</v>
      </c>
      <c r="J3742" s="2">
        <v>47.666699999999999</v>
      </c>
      <c r="K3742">
        <v>9</v>
      </c>
    </row>
    <row r="3743" spans="1:12" x14ac:dyDescent="0.25">
      <c r="A3743">
        <v>4853</v>
      </c>
      <c r="B3743" s="2">
        <v>78.678460000000001</v>
      </c>
      <c r="C3743" s="3">
        <v>409</v>
      </c>
      <c r="E3743" t="s">
        <v>977</v>
      </c>
      <c r="F3743" s="4" t="s">
        <v>701</v>
      </c>
      <c r="G3743" s="5">
        <v>319</v>
      </c>
      <c r="H3743" s="6">
        <v>0.50624999999999998</v>
      </c>
      <c r="I3743" s="7">
        <v>71.457999999999998</v>
      </c>
      <c r="J3743" s="2">
        <v>40</v>
      </c>
      <c r="K3743">
        <v>1</v>
      </c>
    </row>
    <row r="3744" spans="1:12" x14ac:dyDescent="0.25">
      <c r="A3744">
        <v>76210</v>
      </c>
      <c r="B3744" s="2">
        <v>78.672269999999997</v>
      </c>
      <c r="C3744" s="3">
        <v>42263</v>
      </c>
      <c r="D3744" s="4">
        <v>19100</v>
      </c>
      <c r="E3744" t="s">
        <v>4549</v>
      </c>
      <c r="F3744" s="4" t="s">
        <v>13752</v>
      </c>
      <c r="G3744" s="5">
        <v>25520</v>
      </c>
      <c r="H3744" s="6">
        <v>0.3952194</v>
      </c>
      <c r="I3744" s="7">
        <v>90.631</v>
      </c>
      <c r="J3744" s="2">
        <v>38.866700000000002</v>
      </c>
      <c r="K3744">
        <v>15</v>
      </c>
      <c r="L3744" s="2">
        <v>44.2</v>
      </c>
    </row>
    <row r="3745" spans="1:12" x14ac:dyDescent="0.25">
      <c r="A3745">
        <v>89052</v>
      </c>
      <c r="B3745" s="2">
        <v>78.657439999999994</v>
      </c>
      <c r="C3745" s="3">
        <v>51377</v>
      </c>
      <c r="D3745" s="4">
        <v>29820</v>
      </c>
      <c r="E3745" t="s">
        <v>2668</v>
      </c>
      <c r="F3745" s="4" t="s">
        <v>15318</v>
      </c>
      <c r="G3745" s="5">
        <v>36446</v>
      </c>
      <c r="H3745" s="6">
        <v>0.43394519999999998</v>
      </c>
      <c r="I3745" s="7">
        <v>83.933999999999997</v>
      </c>
      <c r="J3745" s="2">
        <v>45.5625</v>
      </c>
      <c r="K3745">
        <v>16</v>
      </c>
      <c r="L3745" s="2">
        <v>79</v>
      </c>
    </row>
    <row r="3746" spans="1:12" x14ac:dyDescent="0.25">
      <c r="A3746">
        <v>92869</v>
      </c>
      <c r="B3746" s="2">
        <v>78.642470000000003</v>
      </c>
      <c r="C3746" s="3">
        <v>37389</v>
      </c>
      <c r="D3746" s="4">
        <v>31080</v>
      </c>
      <c r="E3746" t="s">
        <v>130</v>
      </c>
      <c r="F3746" s="4" t="s">
        <v>15368</v>
      </c>
      <c r="G3746" s="5">
        <v>26104</v>
      </c>
      <c r="H3746" s="6">
        <v>0.36835859999999998</v>
      </c>
      <c r="I3746" s="7">
        <v>95.207999999999998</v>
      </c>
      <c r="J3746" s="2">
        <v>38.4</v>
      </c>
      <c r="K3746">
        <v>10</v>
      </c>
      <c r="L3746" s="2">
        <v>41.9</v>
      </c>
    </row>
    <row r="3747" spans="1:12" x14ac:dyDescent="0.25">
      <c r="A3747">
        <v>72712</v>
      </c>
      <c r="B3747" s="2">
        <v>78.629390000000001</v>
      </c>
      <c r="C3747" s="3">
        <v>44755</v>
      </c>
      <c r="D3747" s="4">
        <v>22220</v>
      </c>
      <c r="E3747" t="s">
        <v>4687</v>
      </c>
      <c r="F3747" s="4" t="s">
        <v>13183</v>
      </c>
      <c r="G3747" s="5">
        <v>28569</v>
      </c>
      <c r="H3747" s="6">
        <v>0.42800139999999998</v>
      </c>
      <c r="I3747" s="7">
        <v>84.899000000000001</v>
      </c>
      <c r="J3747" s="2">
        <v>47.833300000000001</v>
      </c>
      <c r="K3747">
        <v>18</v>
      </c>
      <c r="L3747" s="2">
        <v>87.6</v>
      </c>
    </row>
    <row r="3748" spans="1:12" x14ac:dyDescent="0.25">
      <c r="A3748">
        <v>7724</v>
      </c>
      <c r="B3748" s="2">
        <v>78.618769999999998</v>
      </c>
      <c r="C3748" s="3">
        <v>21749</v>
      </c>
      <c r="D3748" s="4">
        <v>35620</v>
      </c>
      <c r="E3748" t="s">
        <v>1496</v>
      </c>
      <c r="F3748" s="4" t="s">
        <v>1341</v>
      </c>
      <c r="G3748" s="5">
        <v>15791</v>
      </c>
      <c r="H3748" s="6">
        <v>0.38544830000000002</v>
      </c>
      <c r="I3748" s="7">
        <v>92.242000000000004</v>
      </c>
      <c r="J3748" s="2">
        <v>38.846200000000003</v>
      </c>
      <c r="K3748">
        <v>13</v>
      </c>
      <c r="L3748" s="2">
        <v>44.1</v>
      </c>
    </row>
    <row r="3749" spans="1:12" x14ac:dyDescent="0.25">
      <c r="A3749">
        <v>72116</v>
      </c>
      <c r="B3749" s="2">
        <v>78.611270000000005</v>
      </c>
      <c r="C3749" s="3">
        <v>21638</v>
      </c>
      <c r="D3749" s="4">
        <v>30780</v>
      </c>
      <c r="E3749" t="s">
        <v>13280</v>
      </c>
      <c r="F3749" s="4" t="s">
        <v>13183</v>
      </c>
      <c r="G3749" s="5">
        <v>15560</v>
      </c>
      <c r="H3749" s="6">
        <v>0.44524419999999998</v>
      </c>
      <c r="I3749" s="7">
        <v>81.906000000000006</v>
      </c>
      <c r="J3749" s="2">
        <v>45.857100000000003</v>
      </c>
      <c r="K3749">
        <v>14</v>
      </c>
      <c r="L3749" s="2">
        <v>80.3</v>
      </c>
    </row>
    <row r="3750" spans="1:12" x14ac:dyDescent="0.25">
      <c r="A3750">
        <v>21084</v>
      </c>
      <c r="B3750" s="2">
        <v>78.606290000000001</v>
      </c>
      <c r="C3750" s="3">
        <v>7357</v>
      </c>
      <c r="D3750" s="4">
        <v>12580</v>
      </c>
      <c r="E3750" t="s">
        <v>4484</v>
      </c>
      <c r="F3750" s="4" t="s">
        <v>4361</v>
      </c>
      <c r="G3750" s="5">
        <v>5229</v>
      </c>
      <c r="H3750" s="6">
        <v>0.35322239999999999</v>
      </c>
      <c r="I3750" s="7">
        <v>97.763000000000005</v>
      </c>
      <c r="J3750" s="2">
        <v>46.75</v>
      </c>
      <c r="K3750">
        <v>4</v>
      </c>
    </row>
    <row r="3751" spans="1:12" x14ac:dyDescent="0.25">
      <c r="A3751">
        <v>29414</v>
      </c>
      <c r="B3751" s="2">
        <v>78.598770000000002</v>
      </c>
      <c r="C3751" s="3">
        <v>35681</v>
      </c>
      <c r="D3751" s="4">
        <v>16700</v>
      </c>
      <c r="E3751" t="s">
        <v>825</v>
      </c>
      <c r="F3751" s="4" t="s">
        <v>6130</v>
      </c>
      <c r="G3751" s="5">
        <v>26219</v>
      </c>
      <c r="H3751" s="6">
        <v>0.45591150000000003</v>
      </c>
      <c r="I3751" s="7">
        <v>80.013000000000005</v>
      </c>
      <c r="J3751" s="2">
        <v>48.7333</v>
      </c>
      <c r="K3751">
        <v>15</v>
      </c>
      <c r="L3751" s="2">
        <v>90.4</v>
      </c>
    </row>
    <row r="3752" spans="1:12" x14ac:dyDescent="0.25">
      <c r="A3752">
        <v>60053</v>
      </c>
      <c r="B3752" s="2">
        <v>78.588290000000001</v>
      </c>
      <c r="C3752" s="3">
        <v>23423</v>
      </c>
      <c r="D3752" s="4">
        <v>16980</v>
      </c>
      <c r="E3752" t="s">
        <v>11505</v>
      </c>
      <c r="F3752" s="4" t="s">
        <v>11490</v>
      </c>
      <c r="G3752" s="5">
        <v>17569</v>
      </c>
      <c r="H3752" s="6">
        <v>0.43667820000000002</v>
      </c>
      <c r="I3752" s="7">
        <v>83.277000000000001</v>
      </c>
      <c r="J3752" s="2">
        <v>39.076900000000002</v>
      </c>
      <c r="K3752">
        <v>13</v>
      </c>
      <c r="L3752" s="2">
        <v>45.4</v>
      </c>
    </row>
    <row r="3753" spans="1:12" x14ac:dyDescent="0.25">
      <c r="A3753">
        <v>20676</v>
      </c>
      <c r="B3753" s="2">
        <v>78.583399999999997</v>
      </c>
      <c r="C3753" s="3">
        <v>4478</v>
      </c>
      <c r="D3753" s="4">
        <v>47900</v>
      </c>
      <c r="E3753" t="s">
        <v>1660</v>
      </c>
      <c r="F3753" s="4" t="s">
        <v>4361</v>
      </c>
      <c r="G3753" s="5">
        <v>2815</v>
      </c>
      <c r="H3753" s="6">
        <v>0.30373</v>
      </c>
      <c r="I3753" s="7">
        <v>106.25</v>
      </c>
      <c r="J3753" s="2">
        <v>40</v>
      </c>
      <c r="K3753">
        <v>3</v>
      </c>
    </row>
    <row r="3754" spans="1:12" x14ac:dyDescent="0.25">
      <c r="A3754">
        <v>10918</v>
      </c>
      <c r="B3754" s="2">
        <v>78.580820000000003</v>
      </c>
      <c r="C3754" s="3">
        <v>11699</v>
      </c>
      <c r="D3754" s="4">
        <v>35620</v>
      </c>
      <c r="E3754" t="s">
        <v>28</v>
      </c>
      <c r="F3754" s="4" t="s">
        <v>1280</v>
      </c>
      <c r="G3754" s="5">
        <v>7989</v>
      </c>
      <c r="H3754" s="6">
        <v>0.34430539999999998</v>
      </c>
      <c r="I3754" s="7">
        <v>99.227999999999994</v>
      </c>
      <c r="J3754" s="2">
        <v>29</v>
      </c>
      <c r="K3754">
        <v>1</v>
      </c>
    </row>
    <row r="3755" spans="1:12" x14ac:dyDescent="0.25">
      <c r="A3755">
        <v>4646</v>
      </c>
      <c r="B3755" s="2">
        <v>78.578900000000004</v>
      </c>
      <c r="C3755" s="3">
        <v>86</v>
      </c>
      <c r="E3755" t="s">
        <v>909</v>
      </c>
      <c r="F3755" s="4" t="s">
        <v>701</v>
      </c>
      <c r="G3755" s="5">
        <v>61</v>
      </c>
      <c r="H3755" s="6">
        <v>0.41935480000000003</v>
      </c>
      <c r="I3755" s="7">
        <v>86.25</v>
      </c>
    </row>
    <row r="3756" spans="1:12" x14ac:dyDescent="0.25">
      <c r="A3756">
        <v>12603</v>
      </c>
      <c r="B3756" s="2">
        <v>78.571960000000004</v>
      </c>
      <c r="C3756" s="3">
        <v>43410</v>
      </c>
      <c r="D3756" s="4">
        <v>35620</v>
      </c>
      <c r="E3756" t="s">
        <v>2304</v>
      </c>
      <c r="F3756" s="4" t="s">
        <v>1280</v>
      </c>
      <c r="G3756" s="5">
        <v>28886</v>
      </c>
      <c r="H3756" s="6">
        <v>0.3892755</v>
      </c>
      <c r="I3756" s="7">
        <v>91.438999999999993</v>
      </c>
      <c r="J3756" s="2">
        <v>35.799999999999997</v>
      </c>
      <c r="K3756">
        <v>30</v>
      </c>
      <c r="L3756" s="2">
        <v>27.2</v>
      </c>
    </row>
    <row r="3757" spans="1:12" x14ac:dyDescent="0.25">
      <c r="A3757">
        <v>22150</v>
      </c>
      <c r="B3757" s="2">
        <v>78.56044</v>
      </c>
      <c r="C3757" s="3">
        <v>27165</v>
      </c>
      <c r="D3757" s="4">
        <v>47900</v>
      </c>
      <c r="E3757" t="s">
        <v>76</v>
      </c>
      <c r="F3757" s="4" t="s">
        <v>4335</v>
      </c>
      <c r="G3757" s="5">
        <v>19264</v>
      </c>
      <c r="H3757" s="6">
        <v>0.3852582</v>
      </c>
      <c r="I3757" s="7">
        <v>92.129000000000005</v>
      </c>
      <c r="J3757" s="2">
        <v>41.032299999999999</v>
      </c>
      <c r="K3757">
        <v>31</v>
      </c>
      <c r="L3757" s="2">
        <v>56.9</v>
      </c>
    </row>
    <row r="3758" spans="1:12" x14ac:dyDescent="0.25">
      <c r="A3758">
        <v>11935</v>
      </c>
      <c r="B3758" s="2">
        <v>78.555239999999998</v>
      </c>
      <c r="C3758" s="3">
        <v>3263</v>
      </c>
      <c r="D3758" s="4">
        <v>35620</v>
      </c>
      <c r="E3758" t="s">
        <v>2043</v>
      </c>
      <c r="F3758" s="4" t="s">
        <v>1280</v>
      </c>
      <c r="G3758" s="5">
        <v>2450</v>
      </c>
      <c r="H3758" s="6">
        <v>0.40408159999999999</v>
      </c>
      <c r="I3758" s="7">
        <v>88.867000000000004</v>
      </c>
      <c r="J3758" s="2">
        <v>27</v>
      </c>
      <c r="K3758">
        <v>4</v>
      </c>
    </row>
    <row r="3759" spans="1:12" x14ac:dyDescent="0.25">
      <c r="A3759">
        <v>65201</v>
      </c>
      <c r="B3759" s="2">
        <v>78.550849999999997</v>
      </c>
      <c r="C3759" s="3">
        <v>40457</v>
      </c>
      <c r="D3759" s="4">
        <v>17860</v>
      </c>
      <c r="E3759" t="s">
        <v>1240</v>
      </c>
      <c r="F3759" s="4" t="s">
        <v>12102</v>
      </c>
      <c r="G3759" s="5">
        <v>15920</v>
      </c>
      <c r="H3759" s="6">
        <v>0.52057030000000004</v>
      </c>
      <c r="I3759" s="7">
        <v>68.724999999999994</v>
      </c>
      <c r="J3759" s="2">
        <v>44.333300000000001</v>
      </c>
      <c r="K3759">
        <v>42</v>
      </c>
      <c r="L3759" s="2">
        <v>73.900000000000006</v>
      </c>
    </row>
    <row r="3760" spans="1:12" x14ac:dyDescent="0.25">
      <c r="A3760">
        <v>96161</v>
      </c>
      <c r="B3760" s="2">
        <v>78.543930000000003</v>
      </c>
      <c r="C3760" s="3">
        <v>18475</v>
      </c>
      <c r="D3760" s="4">
        <v>46020</v>
      </c>
      <c r="E3760" t="s">
        <v>16097</v>
      </c>
      <c r="F3760" s="4" t="s">
        <v>15368</v>
      </c>
      <c r="G3760" s="5">
        <v>12977</v>
      </c>
      <c r="H3760" s="6">
        <v>0.43476920000000002</v>
      </c>
      <c r="I3760" s="7">
        <v>83.531999999999996</v>
      </c>
      <c r="J3760" s="2">
        <v>36.7273</v>
      </c>
      <c r="K3760">
        <v>11</v>
      </c>
      <c r="L3760" s="2">
        <v>32</v>
      </c>
    </row>
    <row r="3761" spans="1:12" x14ac:dyDescent="0.25">
      <c r="A3761">
        <v>55414</v>
      </c>
      <c r="B3761" s="2">
        <v>78.538309999999996</v>
      </c>
      <c r="C3761" s="3">
        <v>28716</v>
      </c>
      <c r="D3761" s="4">
        <v>33460</v>
      </c>
      <c r="E3761" t="s">
        <v>10500</v>
      </c>
      <c r="F3761" s="4" t="s">
        <v>10428</v>
      </c>
      <c r="G3761" s="5">
        <v>10508</v>
      </c>
      <c r="H3761" s="6">
        <v>0.62552339999999995</v>
      </c>
      <c r="I3761" s="7">
        <v>50.567</v>
      </c>
      <c r="J3761" s="2">
        <v>38.0227</v>
      </c>
      <c r="K3761">
        <v>44</v>
      </c>
      <c r="L3761" s="2">
        <v>39.6</v>
      </c>
    </row>
    <row r="3762" spans="1:12" x14ac:dyDescent="0.25">
      <c r="A3762">
        <v>80512</v>
      </c>
      <c r="B3762" s="2">
        <v>78.535409999999999</v>
      </c>
      <c r="C3762" s="3">
        <v>1962</v>
      </c>
      <c r="D3762" s="4">
        <v>22660</v>
      </c>
      <c r="E3762" t="s">
        <v>14510</v>
      </c>
      <c r="F3762" s="4" t="s">
        <v>14477</v>
      </c>
      <c r="G3762" s="5">
        <v>1605</v>
      </c>
      <c r="H3762" s="6">
        <v>0.42679129999999998</v>
      </c>
      <c r="I3762" s="7">
        <v>84.903999999999996</v>
      </c>
    </row>
    <row r="3763" spans="1:12" x14ac:dyDescent="0.25">
      <c r="A3763">
        <v>19701</v>
      </c>
      <c r="B3763" s="2">
        <v>78.528530000000003</v>
      </c>
      <c r="C3763" s="3">
        <v>40797</v>
      </c>
      <c r="D3763" s="4">
        <v>37980</v>
      </c>
      <c r="E3763" t="s">
        <v>4310</v>
      </c>
      <c r="F3763" s="4" t="s">
        <v>4311</v>
      </c>
      <c r="G3763" s="5">
        <v>27135</v>
      </c>
      <c r="H3763" s="6">
        <v>0.37011240000000001</v>
      </c>
      <c r="I3763" s="7">
        <v>94.695999999999998</v>
      </c>
      <c r="J3763" s="2">
        <v>37.909100000000002</v>
      </c>
      <c r="K3763">
        <v>11</v>
      </c>
      <c r="L3763" s="2">
        <v>38.799999999999997</v>
      </c>
    </row>
    <row r="3764" spans="1:12" x14ac:dyDescent="0.25">
      <c r="A3764">
        <v>87056</v>
      </c>
      <c r="B3764" s="2">
        <v>78.521839999999997</v>
      </c>
      <c r="C3764" s="3">
        <v>1241</v>
      </c>
      <c r="D3764" s="4">
        <v>42140</v>
      </c>
      <c r="E3764" t="s">
        <v>2893</v>
      </c>
      <c r="F3764" s="4" t="s">
        <v>15124</v>
      </c>
      <c r="G3764" s="5">
        <v>819</v>
      </c>
      <c r="H3764" s="6">
        <v>0.47619050000000002</v>
      </c>
      <c r="I3764" s="7">
        <v>76.353999999999999</v>
      </c>
    </row>
    <row r="3765" spans="1:12" x14ac:dyDescent="0.25">
      <c r="A3765">
        <v>25304</v>
      </c>
      <c r="B3765" s="2">
        <v>78.520099999999999</v>
      </c>
      <c r="C3765" s="3">
        <v>8925</v>
      </c>
      <c r="D3765" s="4">
        <v>16620</v>
      </c>
      <c r="E3765" t="s">
        <v>825</v>
      </c>
      <c r="F3765" s="4" t="s">
        <v>5144</v>
      </c>
      <c r="G3765" s="5">
        <v>6420</v>
      </c>
      <c r="H3765" s="6">
        <v>0.43395640000000002</v>
      </c>
      <c r="I3765" s="7">
        <v>83.646000000000001</v>
      </c>
      <c r="J3765" s="2">
        <v>43.428600000000003</v>
      </c>
      <c r="K3765">
        <v>7</v>
      </c>
    </row>
    <row r="3766" spans="1:12" x14ac:dyDescent="0.25">
      <c r="A3766">
        <v>49024</v>
      </c>
      <c r="B3766" s="2">
        <v>78.514070000000004</v>
      </c>
      <c r="C3766" s="3">
        <v>29089</v>
      </c>
      <c r="D3766" s="4">
        <v>28020</v>
      </c>
      <c r="E3766" t="s">
        <v>960</v>
      </c>
      <c r="F3766" s="4" t="s">
        <v>9106</v>
      </c>
      <c r="G3766" s="5">
        <v>18799</v>
      </c>
      <c r="H3766" s="6">
        <v>0.46010640000000003</v>
      </c>
      <c r="I3766" s="7">
        <v>79.126999999999995</v>
      </c>
      <c r="J3766" s="2">
        <v>39.8095</v>
      </c>
      <c r="K3766">
        <v>21</v>
      </c>
      <c r="L3766" s="2">
        <v>49.8</v>
      </c>
    </row>
    <row r="3767" spans="1:12" x14ac:dyDescent="0.25">
      <c r="A3767">
        <v>49341</v>
      </c>
      <c r="B3767" s="2">
        <v>78.504260000000002</v>
      </c>
      <c r="C3767" s="3">
        <v>34518</v>
      </c>
      <c r="D3767" s="4">
        <v>24340</v>
      </c>
      <c r="E3767" t="s">
        <v>7069</v>
      </c>
      <c r="F3767" s="4" t="s">
        <v>9106</v>
      </c>
      <c r="G3767" s="5">
        <v>22177</v>
      </c>
      <c r="H3767" s="6">
        <v>0.41478039999999999</v>
      </c>
      <c r="I3767" s="7">
        <v>86.947000000000003</v>
      </c>
      <c r="J3767" s="2">
        <v>50.181800000000003</v>
      </c>
      <c r="K3767">
        <v>11</v>
      </c>
      <c r="L3767" s="2">
        <v>93.4</v>
      </c>
    </row>
    <row r="3768" spans="1:12" x14ac:dyDescent="0.25">
      <c r="A3768">
        <v>58079</v>
      </c>
      <c r="B3768" s="2">
        <v>78.498850000000004</v>
      </c>
      <c r="C3768" s="3">
        <v>564</v>
      </c>
      <c r="D3768" s="4">
        <v>22020</v>
      </c>
      <c r="E3768" t="s">
        <v>3436</v>
      </c>
      <c r="F3768" s="4" t="s">
        <v>11069</v>
      </c>
      <c r="G3768" s="5">
        <v>442</v>
      </c>
      <c r="H3768" s="6">
        <v>0.49435669999999998</v>
      </c>
      <c r="I3768" s="7">
        <v>73.194000000000003</v>
      </c>
    </row>
    <row r="3769" spans="1:12" x14ac:dyDescent="0.25">
      <c r="A3769">
        <v>77346</v>
      </c>
      <c r="B3769" s="2">
        <v>78.490309999999994</v>
      </c>
      <c r="C3769" s="3">
        <v>57328</v>
      </c>
      <c r="D3769" s="4">
        <v>26420</v>
      </c>
      <c r="E3769" t="s">
        <v>14032</v>
      </c>
      <c r="F3769" s="4" t="s">
        <v>13752</v>
      </c>
      <c r="G3769" s="5">
        <v>35226</v>
      </c>
      <c r="H3769" s="6">
        <v>0.3582013</v>
      </c>
      <c r="I3769" s="7">
        <v>96.721000000000004</v>
      </c>
      <c r="J3769" s="2">
        <v>48.052599999999998</v>
      </c>
      <c r="K3769">
        <v>19</v>
      </c>
      <c r="L3769" s="2">
        <v>88.4</v>
      </c>
    </row>
    <row r="3770" spans="1:12" x14ac:dyDescent="0.25">
      <c r="A3770">
        <v>6756</v>
      </c>
      <c r="B3770" s="2">
        <v>78.481380000000001</v>
      </c>
      <c r="C3770" s="3">
        <v>2809</v>
      </c>
      <c r="D3770" s="4">
        <v>45860</v>
      </c>
      <c r="E3770" t="s">
        <v>37</v>
      </c>
      <c r="F3770" s="4" t="s">
        <v>1198</v>
      </c>
      <c r="G3770" s="5">
        <v>2112</v>
      </c>
      <c r="H3770" s="6">
        <v>0.40227170000000001</v>
      </c>
      <c r="I3770" s="7">
        <v>89.102000000000004</v>
      </c>
      <c r="J3770" s="2">
        <v>30</v>
      </c>
      <c r="K3770">
        <v>1</v>
      </c>
    </row>
    <row r="3771" spans="1:12" x14ac:dyDescent="0.25">
      <c r="A3771">
        <v>63341</v>
      </c>
      <c r="B3771" s="2">
        <v>78.480270000000004</v>
      </c>
      <c r="C3771" s="3">
        <v>3520</v>
      </c>
      <c r="D3771" s="4">
        <v>41180</v>
      </c>
      <c r="E3771" t="s">
        <v>3534</v>
      </c>
      <c r="F3771" s="4" t="s">
        <v>12102</v>
      </c>
      <c r="G3771" s="5">
        <v>2507</v>
      </c>
      <c r="H3771" s="6">
        <v>0.33532689999999998</v>
      </c>
      <c r="I3771" s="7">
        <v>100.67</v>
      </c>
      <c r="J3771" s="2">
        <v>36</v>
      </c>
      <c r="K3771">
        <v>2</v>
      </c>
    </row>
    <row r="3772" spans="1:12" x14ac:dyDescent="0.25">
      <c r="A3772">
        <v>95722</v>
      </c>
      <c r="B3772" s="2">
        <v>78.478840000000005</v>
      </c>
      <c r="C3772" s="3">
        <v>4524</v>
      </c>
      <c r="D3772" s="4">
        <v>40900</v>
      </c>
      <c r="E3772" t="s">
        <v>15991</v>
      </c>
      <c r="F3772" s="4" t="s">
        <v>15368</v>
      </c>
      <c r="G3772" s="5">
        <v>3489</v>
      </c>
      <c r="H3772" s="6">
        <v>0.37747199999999997</v>
      </c>
      <c r="I3772" s="7">
        <v>93.370999999999995</v>
      </c>
      <c r="J3772" s="2">
        <v>54.428600000000003</v>
      </c>
      <c r="K3772">
        <v>7</v>
      </c>
    </row>
    <row r="3773" spans="1:12" x14ac:dyDescent="0.25">
      <c r="A3773">
        <v>32223</v>
      </c>
      <c r="B3773" s="2">
        <v>78.473619999999997</v>
      </c>
      <c r="C3773" s="3">
        <v>24788</v>
      </c>
      <c r="D3773" s="4">
        <v>27260</v>
      </c>
      <c r="E3773" t="s">
        <v>1076</v>
      </c>
      <c r="F3773" s="4" t="s">
        <v>6689</v>
      </c>
      <c r="G3773" s="5">
        <v>18320</v>
      </c>
      <c r="H3773" s="6">
        <v>0.38453140000000002</v>
      </c>
      <c r="I3773" s="7">
        <v>92.150999999999996</v>
      </c>
      <c r="J3773" s="2">
        <v>43.75</v>
      </c>
      <c r="K3773">
        <v>8</v>
      </c>
    </row>
    <row r="3774" spans="1:12" x14ac:dyDescent="0.25">
      <c r="A3774">
        <v>20675</v>
      </c>
      <c r="B3774" s="2">
        <v>78.468959999999996</v>
      </c>
      <c r="C3774" s="3">
        <v>1398</v>
      </c>
      <c r="D3774" s="4">
        <v>47900</v>
      </c>
      <c r="E3774" t="s">
        <v>4397</v>
      </c>
      <c r="F3774" s="4" t="s">
        <v>4361</v>
      </c>
      <c r="G3774" s="5">
        <v>1146</v>
      </c>
      <c r="H3774" s="6">
        <v>0.2504363</v>
      </c>
      <c r="I3774" s="7">
        <v>115.313</v>
      </c>
      <c r="J3774" s="2">
        <v>57</v>
      </c>
      <c r="K3774">
        <v>1</v>
      </c>
    </row>
    <row r="3775" spans="1:12" x14ac:dyDescent="0.25">
      <c r="A3775">
        <v>34211</v>
      </c>
      <c r="B3775" s="2">
        <v>78.46799</v>
      </c>
      <c r="C3775" s="3">
        <v>3819</v>
      </c>
      <c r="D3775" s="4">
        <v>35840</v>
      </c>
      <c r="E3775" t="s">
        <v>6970</v>
      </c>
      <c r="F3775" s="4" t="s">
        <v>6689</v>
      </c>
      <c r="G3775" s="5">
        <v>2861</v>
      </c>
      <c r="H3775" s="6">
        <v>0.3774904</v>
      </c>
      <c r="I3775" s="7">
        <v>93.355000000000004</v>
      </c>
      <c r="J3775" s="2">
        <v>40</v>
      </c>
      <c r="K3775">
        <v>2</v>
      </c>
    </row>
    <row r="3776" spans="1:12" x14ac:dyDescent="0.25">
      <c r="A3776">
        <v>85747</v>
      </c>
      <c r="B3776" s="2">
        <v>78.463759999999994</v>
      </c>
      <c r="C3776" s="3">
        <v>23951</v>
      </c>
      <c r="D3776" s="4">
        <v>46060</v>
      </c>
      <c r="E3776" t="s">
        <v>15050</v>
      </c>
      <c r="F3776" s="4" t="s">
        <v>14962</v>
      </c>
      <c r="G3776" s="5">
        <v>14829</v>
      </c>
      <c r="H3776" s="6">
        <v>0.39716790000000002</v>
      </c>
      <c r="I3776" s="7">
        <v>89.948999999999998</v>
      </c>
      <c r="J3776" s="2">
        <v>42</v>
      </c>
      <c r="K3776">
        <v>9</v>
      </c>
    </row>
    <row r="3777" spans="1:12" x14ac:dyDescent="0.25">
      <c r="A3777">
        <v>17112</v>
      </c>
      <c r="B3777" s="2">
        <v>78.454359999999994</v>
      </c>
      <c r="C3777" s="3">
        <v>33599</v>
      </c>
      <c r="D3777" s="4">
        <v>25420</v>
      </c>
      <c r="E3777" t="s">
        <v>3725</v>
      </c>
      <c r="F3777" s="4" t="s">
        <v>3003</v>
      </c>
      <c r="G3777" s="5">
        <v>24464</v>
      </c>
      <c r="H3777" s="6">
        <v>0.38538260000000002</v>
      </c>
      <c r="I3777" s="7">
        <v>91.974000000000004</v>
      </c>
      <c r="J3777" s="2">
        <v>41.714300000000001</v>
      </c>
      <c r="K3777">
        <v>21</v>
      </c>
      <c r="L3777" s="2">
        <v>60.3</v>
      </c>
    </row>
    <row r="3778" spans="1:12" x14ac:dyDescent="0.25">
      <c r="A3778">
        <v>77057</v>
      </c>
      <c r="B3778" s="2">
        <v>78.44144</v>
      </c>
      <c r="C3778" s="3">
        <v>40085</v>
      </c>
      <c r="D3778" s="4">
        <v>26420</v>
      </c>
      <c r="E3778" t="s">
        <v>3103</v>
      </c>
      <c r="F3778" s="4" t="s">
        <v>13752</v>
      </c>
      <c r="G3778" s="5">
        <v>29506</v>
      </c>
      <c r="H3778" s="6">
        <v>0.51902939999999997</v>
      </c>
      <c r="I3778" s="7">
        <v>68.853999999999999</v>
      </c>
      <c r="J3778" s="2">
        <v>38.521700000000003</v>
      </c>
      <c r="K3778">
        <v>23</v>
      </c>
      <c r="L3778" s="2">
        <v>42.4</v>
      </c>
    </row>
    <row r="3779" spans="1:12" x14ac:dyDescent="0.25">
      <c r="A3779">
        <v>81620</v>
      </c>
      <c r="B3779" s="2">
        <v>78.432720000000003</v>
      </c>
      <c r="C3779" s="3">
        <v>10767</v>
      </c>
      <c r="D3779" s="4">
        <v>20780</v>
      </c>
      <c r="E3779" t="s">
        <v>338</v>
      </c>
      <c r="F3779" s="4" t="s">
        <v>14477</v>
      </c>
      <c r="G3779" s="5">
        <v>6978</v>
      </c>
      <c r="H3779" s="6">
        <v>0.51361420000000002</v>
      </c>
      <c r="I3779" s="7">
        <v>69.787999999999997</v>
      </c>
      <c r="J3779" s="2">
        <v>60.25</v>
      </c>
      <c r="K3779">
        <v>4</v>
      </c>
    </row>
    <row r="3780" spans="1:12" x14ac:dyDescent="0.25">
      <c r="A3780">
        <v>41017</v>
      </c>
      <c r="B3780" s="2">
        <v>78.424660000000003</v>
      </c>
      <c r="C3780" s="3">
        <v>39886</v>
      </c>
      <c r="D3780" s="4">
        <v>17140</v>
      </c>
      <c r="E3780" t="s">
        <v>7333</v>
      </c>
      <c r="F3780" s="4" t="s">
        <v>7883</v>
      </c>
      <c r="G3780" s="5">
        <v>26669</v>
      </c>
      <c r="H3780" s="6">
        <v>0.41655110000000001</v>
      </c>
      <c r="I3780" s="7">
        <v>86.537000000000006</v>
      </c>
      <c r="J3780" s="2">
        <v>44.095199999999998</v>
      </c>
      <c r="K3780">
        <v>21</v>
      </c>
      <c r="L3780" s="2">
        <v>72.7</v>
      </c>
    </row>
    <row r="3781" spans="1:12" x14ac:dyDescent="0.25">
      <c r="A3781">
        <v>15116</v>
      </c>
      <c r="B3781" s="2">
        <v>78.415599999999998</v>
      </c>
      <c r="C3781" s="3">
        <v>14305</v>
      </c>
      <c r="D3781" s="4">
        <v>38300</v>
      </c>
      <c r="E3781" t="s">
        <v>3066</v>
      </c>
      <c r="F3781" s="4" t="s">
        <v>3003</v>
      </c>
      <c r="G3781" s="5">
        <v>11204</v>
      </c>
      <c r="H3781" s="6">
        <v>0.4125837</v>
      </c>
      <c r="I3781" s="7">
        <v>87.156000000000006</v>
      </c>
      <c r="J3781" s="2">
        <v>37.5</v>
      </c>
      <c r="K3781">
        <v>12</v>
      </c>
      <c r="L3781" s="2">
        <v>36.6</v>
      </c>
    </row>
    <row r="3782" spans="1:12" x14ac:dyDescent="0.25">
      <c r="A3782">
        <v>91941</v>
      </c>
      <c r="B3782" s="2">
        <v>78.407349999999994</v>
      </c>
      <c r="C3782" s="3">
        <v>33473</v>
      </c>
      <c r="D3782" s="4">
        <v>41740</v>
      </c>
      <c r="E3782" t="s">
        <v>15274</v>
      </c>
      <c r="F3782" s="4" t="s">
        <v>15368</v>
      </c>
      <c r="G3782" s="5">
        <v>23263</v>
      </c>
      <c r="H3782" s="6">
        <v>0.40315509999999999</v>
      </c>
      <c r="I3782" s="7">
        <v>88.757000000000005</v>
      </c>
      <c r="J3782" s="2">
        <v>34.826099999999997</v>
      </c>
      <c r="K3782">
        <v>23</v>
      </c>
      <c r="L3782" s="2">
        <v>22.6</v>
      </c>
    </row>
    <row r="3783" spans="1:12" x14ac:dyDescent="0.25">
      <c r="A3783">
        <v>55369</v>
      </c>
      <c r="B3783" s="2">
        <v>78.395970000000005</v>
      </c>
      <c r="C3783" s="3">
        <v>33811</v>
      </c>
      <c r="D3783" s="4">
        <v>33460</v>
      </c>
      <c r="E3783" t="s">
        <v>9355</v>
      </c>
      <c r="F3783" s="4" t="s">
        <v>10428</v>
      </c>
      <c r="G3783" s="5">
        <v>24297</v>
      </c>
      <c r="H3783" s="6">
        <v>0.39391690000000001</v>
      </c>
      <c r="I3783" s="7">
        <v>90.347999999999999</v>
      </c>
      <c r="J3783" s="2">
        <v>39.136400000000002</v>
      </c>
      <c r="K3783">
        <v>22</v>
      </c>
      <c r="L3783" s="2">
        <v>45.9</v>
      </c>
    </row>
    <row r="3784" spans="1:12" x14ac:dyDescent="0.25">
      <c r="A3784">
        <v>3106</v>
      </c>
      <c r="B3784" s="2">
        <v>78.387919999999994</v>
      </c>
      <c r="C3784" s="3">
        <v>13581</v>
      </c>
      <c r="D3784" s="4">
        <v>18180</v>
      </c>
      <c r="E3784" t="s">
        <v>542</v>
      </c>
      <c r="F3784" s="4" t="s">
        <v>520</v>
      </c>
      <c r="G3784" s="5">
        <v>9284</v>
      </c>
      <c r="H3784" s="6">
        <v>0.35347329999999999</v>
      </c>
      <c r="I3784" s="7">
        <v>97.32</v>
      </c>
      <c r="J3784" s="2">
        <v>35.25</v>
      </c>
      <c r="K3784">
        <v>4</v>
      </c>
    </row>
    <row r="3785" spans="1:12" x14ac:dyDescent="0.25">
      <c r="A3785">
        <v>93628</v>
      </c>
      <c r="B3785" s="2">
        <v>78.385670000000005</v>
      </c>
      <c r="C3785" s="3">
        <v>266</v>
      </c>
      <c r="D3785" s="4">
        <v>23420</v>
      </c>
      <c r="E3785" t="s">
        <v>4696</v>
      </c>
      <c r="F3785" s="4" t="s">
        <v>15368</v>
      </c>
      <c r="G3785" s="5">
        <v>129</v>
      </c>
      <c r="H3785" s="6">
        <v>0.53076920000000005</v>
      </c>
      <c r="I3785" s="7">
        <v>66.679000000000002</v>
      </c>
    </row>
    <row r="3786" spans="1:12" x14ac:dyDescent="0.25">
      <c r="A3786">
        <v>8098</v>
      </c>
      <c r="B3786" s="2">
        <v>78.384119999999996</v>
      </c>
      <c r="C3786" s="3">
        <v>9213</v>
      </c>
      <c r="D3786" s="4">
        <v>37980</v>
      </c>
      <c r="E3786" t="s">
        <v>1640</v>
      </c>
      <c r="F3786" s="4" t="s">
        <v>1341</v>
      </c>
      <c r="G3786" s="5">
        <v>6379</v>
      </c>
      <c r="H3786" s="6">
        <v>0.3522496</v>
      </c>
      <c r="I3786" s="7">
        <v>97.5</v>
      </c>
      <c r="J3786" s="2">
        <v>61</v>
      </c>
      <c r="K3786">
        <v>1</v>
      </c>
    </row>
    <row r="3787" spans="1:12" x14ac:dyDescent="0.25">
      <c r="A3787">
        <v>18020</v>
      </c>
      <c r="B3787" s="2">
        <v>78.379099999999994</v>
      </c>
      <c r="C3787" s="3">
        <v>20586</v>
      </c>
      <c r="D3787" s="4">
        <v>10900</v>
      </c>
      <c r="E3787" t="s">
        <v>607</v>
      </c>
      <c r="F3787" s="4" t="s">
        <v>3003</v>
      </c>
      <c r="G3787" s="5">
        <v>14592</v>
      </c>
      <c r="H3787" s="6">
        <v>0.337034</v>
      </c>
      <c r="I3787" s="7">
        <v>100.123</v>
      </c>
      <c r="J3787" s="2">
        <v>33</v>
      </c>
      <c r="K3787">
        <v>6</v>
      </c>
    </row>
    <row r="3788" spans="1:12" x14ac:dyDescent="0.25">
      <c r="A3788">
        <v>84318</v>
      </c>
      <c r="B3788" s="2">
        <v>78.375079999999997</v>
      </c>
      <c r="C3788" s="3">
        <v>4112</v>
      </c>
      <c r="D3788" s="4">
        <v>30860</v>
      </c>
      <c r="E3788" t="s">
        <v>319</v>
      </c>
      <c r="F3788" s="4" t="s">
        <v>14851</v>
      </c>
      <c r="G3788" s="5">
        <v>2204</v>
      </c>
      <c r="H3788" s="6">
        <v>0.45079370000000002</v>
      </c>
      <c r="I3788" s="7">
        <v>80.454999999999998</v>
      </c>
    </row>
    <row r="3789" spans="1:12" x14ac:dyDescent="0.25">
      <c r="A3789">
        <v>92880</v>
      </c>
      <c r="B3789" s="2">
        <v>78.365809999999996</v>
      </c>
      <c r="C3789" s="3">
        <v>61187</v>
      </c>
      <c r="D3789" s="4">
        <v>40140</v>
      </c>
      <c r="E3789" t="s">
        <v>1909</v>
      </c>
      <c r="F3789" s="4" t="s">
        <v>15368</v>
      </c>
      <c r="G3789" s="5">
        <v>36514</v>
      </c>
      <c r="H3789" s="6">
        <v>0.32170339999999997</v>
      </c>
      <c r="I3789" s="7">
        <v>102.71299999999999</v>
      </c>
      <c r="J3789" s="2">
        <v>37</v>
      </c>
      <c r="K3789">
        <v>2</v>
      </c>
    </row>
    <row r="3790" spans="1:12" x14ac:dyDescent="0.25">
      <c r="A3790">
        <v>77565</v>
      </c>
      <c r="B3790" s="2">
        <v>78.355959999999996</v>
      </c>
      <c r="C3790" s="3">
        <v>6085</v>
      </c>
      <c r="D3790" s="4">
        <v>26420</v>
      </c>
      <c r="E3790" t="s">
        <v>14083</v>
      </c>
      <c r="F3790" s="4" t="s">
        <v>13752</v>
      </c>
      <c r="G3790" s="5">
        <v>4593</v>
      </c>
      <c r="H3790" s="6">
        <v>0.35067480000000001</v>
      </c>
      <c r="I3790" s="7">
        <v>97.683999999999997</v>
      </c>
      <c r="J3790" s="2">
        <v>49</v>
      </c>
      <c r="K3790">
        <v>1</v>
      </c>
    </row>
    <row r="3791" spans="1:12" x14ac:dyDescent="0.25">
      <c r="A3791">
        <v>98407</v>
      </c>
      <c r="B3791" s="2">
        <v>78.351339999999993</v>
      </c>
      <c r="C3791" s="3">
        <v>20415</v>
      </c>
      <c r="D3791" s="4">
        <v>42660</v>
      </c>
      <c r="E3791" t="s">
        <v>16435</v>
      </c>
      <c r="F3791" s="4" t="s">
        <v>16344</v>
      </c>
      <c r="G3791" s="5">
        <v>14743</v>
      </c>
      <c r="H3791" s="6">
        <v>0.4147053</v>
      </c>
      <c r="I3791" s="7">
        <v>86.613</v>
      </c>
      <c r="J3791" s="2">
        <v>37.789499999999997</v>
      </c>
      <c r="K3791">
        <v>19</v>
      </c>
      <c r="L3791" s="2">
        <v>38.1</v>
      </c>
    </row>
    <row r="3792" spans="1:12" x14ac:dyDescent="0.25">
      <c r="A3792">
        <v>23662</v>
      </c>
      <c r="B3792" s="2">
        <v>78.345830000000007</v>
      </c>
      <c r="C3792" s="3">
        <v>12050</v>
      </c>
      <c r="D3792" s="4">
        <v>47260</v>
      </c>
      <c r="E3792" t="s">
        <v>4880</v>
      </c>
      <c r="F3792" s="4" t="s">
        <v>4335</v>
      </c>
      <c r="G3792" s="5">
        <v>8310</v>
      </c>
      <c r="H3792" s="6">
        <v>0.3569194</v>
      </c>
      <c r="I3792" s="7">
        <v>96.596000000000004</v>
      </c>
      <c r="J3792" s="2">
        <v>41.142899999999997</v>
      </c>
      <c r="K3792">
        <v>7</v>
      </c>
    </row>
    <row r="3793" spans="1:12" x14ac:dyDescent="0.25">
      <c r="A3793">
        <v>32603</v>
      </c>
      <c r="B3793" s="2">
        <v>78.343500000000006</v>
      </c>
      <c r="C3793" s="3">
        <v>8272</v>
      </c>
      <c r="D3793" s="4">
        <v>23540</v>
      </c>
      <c r="E3793" t="s">
        <v>2793</v>
      </c>
      <c r="F3793" s="4" t="s">
        <v>6689</v>
      </c>
      <c r="G3793" s="5">
        <v>1414</v>
      </c>
      <c r="H3793" s="6">
        <v>0.73125890000000004</v>
      </c>
      <c r="I3793" s="7">
        <v>31.902000000000001</v>
      </c>
      <c r="J3793" s="2">
        <v>40.5</v>
      </c>
      <c r="K3793">
        <v>4</v>
      </c>
    </row>
    <row r="3794" spans="1:12" x14ac:dyDescent="0.25">
      <c r="A3794">
        <v>75007</v>
      </c>
      <c r="B3794" s="2">
        <v>78.334720000000004</v>
      </c>
      <c r="C3794" s="3">
        <v>52541</v>
      </c>
      <c r="D3794" s="4">
        <v>19100</v>
      </c>
      <c r="E3794" t="s">
        <v>4846</v>
      </c>
      <c r="F3794" s="4" t="s">
        <v>13752</v>
      </c>
      <c r="G3794" s="5">
        <v>35286</v>
      </c>
      <c r="H3794" s="6">
        <v>0.39943889999999999</v>
      </c>
      <c r="I3794" s="7">
        <v>89.221999999999994</v>
      </c>
      <c r="J3794" s="2">
        <v>41.473700000000001</v>
      </c>
      <c r="K3794">
        <v>19</v>
      </c>
      <c r="L3794" s="2">
        <v>59.2</v>
      </c>
    </row>
    <row r="3795" spans="1:12" x14ac:dyDescent="0.25">
      <c r="A3795">
        <v>25876</v>
      </c>
      <c r="B3795" s="2">
        <v>78.326250000000002</v>
      </c>
      <c r="C3795" s="3">
        <v>103</v>
      </c>
      <c r="E3795" t="s">
        <v>5434</v>
      </c>
      <c r="F3795" s="4" t="s">
        <v>5144</v>
      </c>
      <c r="G3795" s="5">
        <v>92</v>
      </c>
      <c r="H3795" s="6">
        <v>0.38043480000000002</v>
      </c>
      <c r="I3795" s="7">
        <v>92.5</v>
      </c>
    </row>
    <row r="3796" spans="1:12" x14ac:dyDescent="0.25">
      <c r="A3796">
        <v>92110</v>
      </c>
      <c r="B3796" s="2">
        <v>78.321879999999993</v>
      </c>
      <c r="C3796" s="3">
        <v>28006</v>
      </c>
      <c r="D3796" s="4">
        <v>41740</v>
      </c>
      <c r="E3796" t="s">
        <v>14226</v>
      </c>
      <c r="F3796" s="4" t="s">
        <v>15368</v>
      </c>
      <c r="G3796" s="5">
        <v>18183</v>
      </c>
      <c r="H3796" s="6">
        <v>0.46730460000000001</v>
      </c>
      <c r="I3796" s="7">
        <v>77.483000000000004</v>
      </c>
      <c r="J3796" s="2">
        <v>33.799999999999997</v>
      </c>
      <c r="K3796">
        <v>20</v>
      </c>
      <c r="L3796" s="2">
        <v>17.7</v>
      </c>
    </row>
    <row r="3797" spans="1:12" x14ac:dyDescent="0.25">
      <c r="A3797">
        <v>60143</v>
      </c>
      <c r="B3797" s="2">
        <v>78.315749999999994</v>
      </c>
      <c r="C3797" s="3">
        <v>10197</v>
      </c>
      <c r="D3797" s="4">
        <v>16980</v>
      </c>
      <c r="E3797" t="s">
        <v>11534</v>
      </c>
      <c r="F3797" s="4" t="s">
        <v>11490</v>
      </c>
      <c r="G3797" s="5">
        <v>7425</v>
      </c>
      <c r="H3797" s="6">
        <v>0.39070709999999997</v>
      </c>
      <c r="I3797" s="7">
        <v>90.709000000000003</v>
      </c>
      <c r="J3797" s="2">
        <v>42</v>
      </c>
      <c r="K3797">
        <v>6</v>
      </c>
    </row>
    <row r="3798" spans="1:12" x14ac:dyDescent="0.25">
      <c r="A3798">
        <v>68430</v>
      </c>
      <c r="B3798" s="2">
        <v>78.313760000000002</v>
      </c>
      <c r="C3798" s="3">
        <v>1376</v>
      </c>
      <c r="D3798" s="4">
        <v>30700</v>
      </c>
      <c r="E3798" t="s">
        <v>12791</v>
      </c>
      <c r="F3798" s="4" t="s">
        <v>12738</v>
      </c>
      <c r="G3798" s="5">
        <v>889</v>
      </c>
      <c r="H3798" s="6">
        <v>0.3606741</v>
      </c>
      <c r="I3798" s="7">
        <v>95.882000000000005</v>
      </c>
      <c r="J3798" s="2">
        <v>61</v>
      </c>
      <c r="K3798">
        <v>1</v>
      </c>
    </row>
    <row r="3799" spans="1:12" x14ac:dyDescent="0.25">
      <c r="A3799">
        <v>68428</v>
      </c>
      <c r="B3799" s="2">
        <v>78.313310000000001</v>
      </c>
      <c r="C3799" s="3">
        <v>1523</v>
      </c>
      <c r="D3799" s="4">
        <v>30700</v>
      </c>
      <c r="E3799" t="s">
        <v>537</v>
      </c>
      <c r="F3799" s="4" t="s">
        <v>12738</v>
      </c>
      <c r="G3799" s="5">
        <v>975</v>
      </c>
      <c r="H3799" s="6">
        <v>0.3610256</v>
      </c>
      <c r="I3799" s="7">
        <v>95.813000000000002</v>
      </c>
    </row>
    <row r="3800" spans="1:12" x14ac:dyDescent="0.25">
      <c r="A3800">
        <v>45440</v>
      </c>
      <c r="B3800" s="2">
        <v>78.309510000000003</v>
      </c>
      <c r="C3800" s="3">
        <v>20753</v>
      </c>
      <c r="D3800" s="4">
        <v>19380</v>
      </c>
      <c r="E3800" t="s">
        <v>1749</v>
      </c>
      <c r="F3800" s="4" t="s">
        <v>8295</v>
      </c>
      <c r="G3800" s="5">
        <v>14887</v>
      </c>
      <c r="H3800" s="6">
        <v>0.43142130000000001</v>
      </c>
      <c r="I3800" s="7">
        <v>83.637</v>
      </c>
      <c r="J3800" s="2">
        <v>44.642899999999997</v>
      </c>
      <c r="K3800">
        <v>14</v>
      </c>
      <c r="L3800" s="2">
        <v>75.2</v>
      </c>
    </row>
    <row r="3801" spans="1:12" x14ac:dyDescent="0.25">
      <c r="A3801">
        <v>14031</v>
      </c>
      <c r="B3801" s="2">
        <v>78.304289999999995</v>
      </c>
      <c r="C3801" s="3">
        <v>9710</v>
      </c>
      <c r="D3801" s="4">
        <v>15380</v>
      </c>
      <c r="E3801" t="s">
        <v>2771</v>
      </c>
      <c r="F3801" s="4" t="s">
        <v>1280</v>
      </c>
      <c r="G3801" s="5">
        <v>6935</v>
      </c>
      <c r="H3801" s="6">
        <v>0.41926180000000002</v>
      </c>
      <c r="I3801" s="7">
        <v>85.736999999999995</v>
      </c>
      <c r="J3801" s="2">
        <v>30.666699999999999</v>
      </c>
      <c r="K3801">
        <v>9</v>
      </c>
    </row>
    <row r="3802" spans="1:12" x14ac:dyDescent="0.25">
      <c r="A3802">
        <v>10537</v>
      </c>
      <c r="B3802" s="2">
        <v>78.302329999999998</v>
      </c>
      <c r="C3802" s="3">
        <v>1952</v>
      </c>
      <c r="D3802" s="4">
        <v>35620</v>
      </c>
      <c r="E3802" t="s">
        <v>1813</v>
      </c>
      <c r="F3802" s="4" t="s">
        <v>1280</v>
      </c>
      <c r="G3802" s="5">
        <v>1264</v>
      </c>
      <c r="H3802" s="6">
        <v>0.4287975</v>
      </c>
      <c r="I3802" s="7">
        <v>84.048000000000002</v>
      </c>
      <c r="J3802" s="2">
        <v>55</v>
      </c>
      <c r="K3802">
        <v>2</v>
      </c>
    </row>
    <row r="3803" spans="1:12" x14ac:dyDescent="0.25">
      <c r="A3803">
        <v>45459</v>
      </c>
      <c r="B3803" s="2">
        <v>78.2971</v>
      </c>
      <c r="C3803" s="3">
        <v>27576</v>
      </c>
      <c r="D3803" s="4">
        <v>19380</v>
      </c>
      <c r="E3803" t="s">
        <v>1749</v>
      </c>
      <c r="F3803" s="4" t="s">
        <v>8295</v>
      </c>
      <c r="G3803" s="5">
        <v>20545</v>
      </c>
      <c r="H3803" s="6">
        <v>0.45390829999999999</v>
      </c>
      <c r="I3803" s="7">
        <v>79.698999999999998</v>
      </c>
      <c r="J3803" s="2">
        <v>37.378399999999999</v>
      </c>
      <c r="K3803">
        <v>37</v>
      </c>
      <c r="L3803" s="2">
        <v>35.9</v>
      </c>
    </row>
    <row r="3804" spans="1:12" x14ac:dyDescent="0.25">
      <c r="A3804">
        <v>5473</v>
      </c>
      <c r="B3804" s="2">
        <v>78.291929999999994</v>
      </c>
      <c r="C3804" s="3">
        <v>1450</v>
      </c>
      <c r="E3804" t="s">
        <v>1111</v>
      </c>
      <c r="F3804" s="4" t="s">
        <v>1030</v>
      </c>
      <c r="G3804" s="5">
        <v>1078</v>
      </c>
      <c r="H3804" s="6">
        <v>0.43373499999999998</v>
      </c>
      <c r="I3804" s="7">
        <v>83.182000000000002</v>
      </c>
      <c r="J3804" s="2">
        <v>44</v>
      </c>
      <c r="K3804">
        <v>1</v>
      </c>
    </row>
    <row r="3805" spans="1:12" x14ac:dyDescent="0.25">
      <c r="A3805">
        <v>2671</v>
      </c>
      <c r="B3805" s="2">
        <v>78.291520000000006</v>
      </c>
      <c r="C3805" s="3">
        <v>754</v>
      </c>
      <c r="D3805" s="4">
        <v>12700</v>
      </c>
      <c r="E3805" t="s">
        <v>433</v>
      </c>
      <c r="F3805" s="4" t="s">
        <v>21</v>
      </c>
      <c r="G3805" s="5">
        <v>644</v>
      </c>
      <c r="H3805" s="6">
        <v>0.5302325</v>
      </c>
      <c r="I3805" s="7">
        <v>66.483999999999995</v>
      </c>
      <c r="J3805" s="2">
        <v>38</v>
      </c>
      <c r="K3805">
        <v>1</v>
      </c>
    </row>
    <row r="3806" spans="1:12" x14ac:dyDescent="0.25">
      <c r="A3806">
        <v>24551</v>
      </c>
      <c r="B3806" s="2">
        <v>78.287739999999999</v>
      </c>
      <c r="C3806" s="3">
        <v>22079</v>
      </c>
      <c r="D3806" s="4">
        <v>31340</v>
      </c>
      <c r="E3806" t="s">
        <v>5100</v>
      </c>
      <c r="F3806" s="4" t="s">
        <v>4335</v>
      </c>
      <c r="G3806" s="5">
        <v>15144</v>
      </c>
      <c r="H3806" s="6">
        <v>0.43106179999999999</v>
      </c>
      <c r="I3806" s="7">
        <v>83.620999999999995</v>
      </c>
      <c r="J3806" s="2">
        <v>46.8</v>
      </c>
      <c r="K3806">
        <v>5</v>
      </c>
    </row>
    <row r="3807" spans="1:12" x14ac:dyDescent="0.25">
      <c r="A3807">
        <v>73078</v>
      </c>
      <c r="B3807" s="2">
        <v>78.282799999999995</v>
      </c>
      <c r="C3807" s="3">
        <v>8395</v>
      </c>
      <c r="D3807" s="4">
        <v>36420</v>
      </c>
      <c r="E3807" t="s">
        <v>5619</v>
      </c>
      <c r="F3807" s="4" t="s">
        <v>13462</v>
      </c>
      <c r="G3807" s="5">
        <v>5506</v>
      </c>
      <c r="H3807" s="6">
        <v>0.40875250000000002</v>
      </c>
      <c r="I3807" s="7">
        <v>87.474000000000004</v>
      </c>
    </row>
    <row r="3808" spans="1:12" x14ac:dyDescent="0.25">
      <c r="A3808">
        <v>92708</v>
      </c>
      <c r="B3808" s="2">
        <v>78.27158</v>
      </c>
      <c r="C3808" s="3">
        <v>57441</v>
      </c>
      <c r="D3808" s="4">
        <v>31080</v>
      </c>
      <c r="E3808" t="s">
        <v>15599</v>
      </c>
      <c r="F3808" s="4" t="s">
        <v>15368</v>
      </c>
      <c r="G3808" s="5">
        <v>41369</v>
      </c>
      <c r="H3808" s="6">
        <v>0.3781967</v>
      </c>
      <c r="I3808" s="7">
        <v>92.748999999999995</v>
      </c>
      <c r="J3808" s="2">
        <v>36.444400000000002</v>
      </c>
      <c r="K3808">
        <v>9</v>
      </c>
    </row>
    <row r="3809" spans="1:12" x14ac:dyDescent="0.25">
      <c r="A3809">
        <v>7027</v>
      </c>
      <c r="B3809" s="2">
        <v>78.260940000000005</v>
      </c>
      <c r="C3809" s="3">
        <v>4322</v>
      </c>
      <c r="D3809" s="4">
        <v>35620</v>
      </c>
      <c r="E3809" t="s">
        <v>1357</v>
      </c>
      <c r="F3809" s="4" t="s">
        <v>1341</v>
      </c>
      <c r="G3809" s="5">
        <v>3088</v>
      </c>
      <c r="H3809" s="6">
        <v>0.3659326</v>
      </c>
      <c r="I3809" s="7">
        <v>94.861000000000004</v>
      </c>
      <c r="J3809" s="2">
        <v>45.5</v>
      </c>
      <c r="K3809">
        <v>2</v>
      </c>
    </row>
    <row r="3810" spans="1:12" x14ac:dyDescent="0.25">
      <c r="A3810">
        <v>20613</v>
      </c>
      <c r="B3810" s="2">
        <v>78.257869999999997</v>
      </c>
      <c r="C3810" s="3">
        <v>14284</v>
      </c>
      <c r="D3810" s="4">
        <v>47900</v>
      </c>
      <c r="E3810" t="s">
        <v>4368</v>
      </c>
      <c r="F3810" s="4" t="s">
        <v>4361</v>
      </c>
      <c r="G3810" s="5">
        <v>9729</v>
      </c>
      <c r="H3810" s="6">
        <v>0.25562750000000001</v>
      </c>
      <c r="I3810" s="7">
        <v>113.91200000000001</v>
      </c>
      <c r="J3810" s="2">
        <v>47.5</v>
      </c>
      <c r="K3810">
        <v>4</v>
      </c>
    </row>
    <row r="3811" spans="1:12" x14ac:dyDescent="0.25">
      <c r="A3811">
        <v>7442</v>
      </c>
      <c r="B3811" s="2">
        <v>78.253630000000001</v>
      </c>
      <c r="C3811" s="3">
        <v>11161</v>
      </c>
      <c r="D3811" s="4">
        <v>35620</v>
      </c>
      <c r="E3811" t="s">
        <v>1432</v>
      </c>
      <c r="F3811" s="4" t="s">
        <v>1341</v>
      </c>
      <c r="G3811" s="5">
        <v>7973</v>
      </c>
      <c r="H3811" s="6">
        <v>0.3266867</v>
      </c>
      <c r="I3811" s="7">
        <v>101.577</v>
      </c>
      <c r="J3811" s="2">
        <v>42.125</v>
      </c>
      <c r="K3811">
        <v>8</v>
      </c>
    </row>
    <row r="3812" spans="1:12" x14ac:dyDescent="0.25">
      <c r="A3812">
        <v>76182</v>
      </c>
      <c r="B3812" s="2">
        <v>78.246960000000001</v>
      </c>
      <c r="C3812" s="3">
        <v>29431</v>
      </c>
      <c r="D3812" s="4">
        <v>19100</v>
      </c>
      <c r="E3812" t="s">
        <v>13906</v>
      </c>
      <c r="F3812" s="4" t="s">
        <v>13752</v>
      </c>
      <c r="G3812" s="5">
        <v>19930</v>
      </c>
      <c r="H3812" s="6">
        <v>0.36646430000000002</v>
      </c>
      <c r="I3812" s="7">
        <v>94.697999999999993</v>
      </c>
      <c r="J3812" s="2">
        <v>39.428600000000003</v>
      </c>
      <c r="K3812">
        <v>7</v>
      </c>
    </row>
    <row r="3813" spans="1:12" x14ac:dyDescent="0.25">
      <c r="A3813">
        <v>98286</v>
      </c>
      <c r="B3813" s="2">
        <v>78.242149999999995</v>
      </c>
      <c r="C3813" s="3">
        <v>221</v>
      </c>
      <c r="E3813" t="s">
        <v>16393</v>
      </c>
      <c r="F3813" s="4" t="s">
        <v>16344</v>
      </c>
      <c r="G3813" s="5">
        <v>165</v>
      </c>
      <c r="H3813" s="6">
        <v>0.55421690000000001</v>
      </c>
      <c r="I3813" s="7">
        <v>62.25</v>
      </c>
      <c r="J3813" s="2">
        <v>25</v>
      </c>
      <c r="K3813">
        <v>1</v>
      </c>
    </row>
    <row r="3814" spans="1:12" x14ac:dyDescent="0.25">
      <c r="A3814">
        <v>3586</v>
      </c>
      <c r="B3814" s="2">
        <v>78.241990000000001</v>
      </c>
      <c r="C3814" s="3">
        <v>600</v>
      </c>
      <c r="D3814" s="4">
        <v>17200</v>
      </c>
      <c r="E3814" t="s">
        <v>614</v>
      </c>
      <c r="F3814" s="4" t="s">
        <v>520</v>
      </c>
      <c r="G3814" s="5">
        <v>490</v>
      </c>
      <c r="H3814" s="6">
        <v>0.44081629999999999</v>
      </c>
      <c r="I3814" s="7">
        <v>81.837999999999994</v>
      </c>
    </row>
    <row r="3815" spans="1:12" x14ac:dyDescent="0.25">
      <c r="A3815">
        <v>52227</v>
      </c>
      <c r="B3815" s="2">
        <v>78.241420000000005</v>
      </c>
      <c r="C3815" s="3">
        <v>2986</v>
      </c>
      <c r="D3815" s="4">
        <v>16300</v>
      </c>
      <c r="E3815" t="s">
        <v>9948</v>
      </c>
      <c r="F3815" s="4" t="s">
        <v>9593</v>
      </c>
      <c r="G3815" s="5">
        <v>1888</v>
      </c>
      <c r="H3815" s="6">
        <v>0.32362289999999999</v>
      </c>
      <c r="I3815" s="7">
        <v>102.083</v>
      </c>
      <c r="J3815" s="2">
        <v>49.666699999999999</v>
      </c>
      <c r="K3815">
        <v>3</v>
      </c>
    </row>
    <row r="3816" spans="1:12" x14ac:dyDescent="0.25">
      <c r="A3816">
        <v>3034</v>
      </c>
      <c r="B3816" s="2">
        <v>78.240250000000003</v>
      </c>
      <c r="C3816" s="3">
        <v>3970</v>
      </c>
      <c r="D3816" s="4">
        <v>14460</v>
      </c>
      <c r="E3816" t="s">
        <v>521</v>
      </c>
      <c r="F3816" s="4" t="s">
        <v>520</v>
      </c>
      <c r="G3816" s="5">
        <v>2976</v>
      </c>
      <c r="H3816" s="6">
        <v>0.3352368</v>
      </c>
      <c r="I3816" s="7">
        <v>100.066</v>
      </c>
      <c r="J3816" s="2">
        <v>50</v>
      </c>
      <c r="K3816">
        <v>1</v>
      </c>
    </row>
    <row r="3817" spans="1:12" x14ac:dyDescent="0.25">
      <c r="A3817">
        <v>55357</v>
      </c>
      <c r="B3817" s="2">
        <v>78.239009999999993</v>
      </c>
      <c r="C3817" s="3">
        <v>3293</v>
      </c>
      <c r="D3817" s="4">
        <v>33460</v>
      </c>
      <c r="E3817" t="s">
        <v>3361</v>
      </c>
      <c r="F3817" s="4" t="s">
        <v>10428</v>
      </c>
      <c r="G3817" s="5">
        <v>2246</v>
      </c>
      <c r="H3817" s="6">
        <v>0.34445930000000002</v>
      </c>
      <c r="I3817" s="7">
        <v>98.471999999999994</v>
      </c>
    </row>
    <row r="3818" spans="1:12" x14ac:dyDescent="0.25">
      <c r="A3818">
        <v>11694</v>
      </c>
      <c r="B3818" s="2">
        <v>78.234780000000001</v>
      </c>
      <c r="C3818" s="3">
        <v>21506</v>
      </c>
      <c r="D3818" s="4">
        <v>35620</v>
      </c>
      <c r="E3818" t="s">
        <v>1966</v>
      </c>
      <c r="F3818" s="4" t="s">
        <v>1280</v>
      </c>
      <c r="G3818" s="5">
        <v>15406</v>
      </c>
      <c r="H3818" s="6">
        <v>0.38774579999999997</v>
      </c>
      <c r="I3818" s="7">
        <v>90.986999999999995</v>
      </c>
      <c r="J3818" s="2">
        <v>39.333300000000001</v>
      </c>
      <c r="K3818">
        <v>9</v>
      </c>
    </row>
    <row r="3819" spans="1:12" x14ac:dyDescent="0.25">
      <c r="A3819">
        <v>84121</v>
      </c>
      <c r="B3819" s="2">
        <v>78.224329999999995</v>
      </c>
      <c r="C3819" s="3">
        <v>41493</v>
      </c>
      <c r="D3819" s="4">
        <v>41620</v>
      </c>
      <c r="E3819" t="s">
        <v>14892</v>
      </c>
      <c r="F3819" s="4" t="s">
        <v>14851</v>
      </c>
      <c r="G3819" s="5">
        <v>28235</v>
      </c>
      <c r="H3819" s="6">
        <v>0.43594830000000001</v>
      </c>
      <c r="I3819" s="7">
        <v>82.652000000000001</v>
      </c>
      <c r="J3819" s="2">
        <v>39.694400000000002</v>
      </c>
      <c r="K3819">
        <v>36</v>
      </c>
      <c r="L3819" s="2">
        <v>48.9</v>
      </c>
    </row>
    <row r="3820" spans="1:12" x14ac:dyDescent="0.25">
      <c r="A3820">
        <v>1569</v>
      </c>
      <c r="B3820" s="2">
        <v>78.215360000000004</v>
      </c>
      <c r="C3820" s="3">
        <v>13703</v>
      </c>
      <c r="D3820" s="4">
        <v>49340</v>
      </c>
      <c r="E3820" t="s">
        <v>197</v>
      </c>
      <c r="F3820" s="4" t="s">
        <v>21</v>
      </c>
      <c r="G3820" s="5">
        <v>9236</v>
      </c>
      <c r="H3820" s="6">
        <v>0.34289740000000002</v>
      </c>
      <c r="I3820" s="7">
        <v>98.72</v>
      </c>
      <c r="J3820" s="2">
        <v>40.666699999999999</v>
      </c>
      <c r="K3820">
        <v>6</v>
      </c>
    </row>
    <row r="3821" spans="1:12" x14ac:dyDescent="0.25">
      <c r="A3821">
        <v>49406</v>
      </c>
      <c r="B3821" s="2">
        <v>78.212999999999994</v>
      </c>
      <c r="C3821" s="3">
        <v>799</v>
      </c>
      <c r="D3821" s="4">
        <v>26090</v>
      </c>
      <c r="E3821" t="s">
        <v>170</v>
      </c>
      <c r="F3821" s="4" t="s">
        <v>9106</v>
      </c>
      <c r="G3821" s="5">
        <v>652</v>
      </c>
      <c r="H3821" s="6">
        <v>0.52679940000000003</v>
      </c>
      <c r="I3821" s="7">
        <v>66.923000000000002</v>
      </c>
      <c r="J3821" s="2">
        <v>71</v>
      </c>
      <c r="K3821">
        <v>1</v>
      </c>
    </row>
    <row r="3822" spans="1:12" x14ac:dyDescent="0.25">
      <c r="A3822">
        <v>1354</v>
      </c>
      <c r="B3822" s="2">
        <v>78.212549999999993</v>
      </c>
      <c r="C3822" s="3">
        <v>1572</v>
      </c>
      <c r="D3822" s="4">
        <v>24640</v>
      </c>
      <c r="E3822" t="s">
        <v>127</v>
      </c>
      <c r="F3822" s="4" t="s">
        <v>21</v>
      </c>
      <c r="G3822" s="5">
        <v>1202</v>
      </c>
      <c r="H3822" s="6">
        <v>0.41098170000000001</v>
      </c>
      <c r="I3822" s="7">
        <v>86.923000000000002</v>
      </c>
      <c r="J3822" s="2">
        <v>50</v>
      </c>
      <c r="K3822">
        <v>1</v>
      </c>
    </row>
    <row r="3823" spans="1:12" x14ac:dyDescent="0.25">
      <c r="A3823">
        <v>94952</v>
      </c>
      <c r="B3823" s="2">
        <v>78.206209999999999</v>
      </c>
      <c r="C3823" s="3">
        <v>35081</v>
      </c>
      <c r="D3823" s="4">
        <v>42220</v>
      </c>
      <c r="E3823" t="s">
        <v>15811</v>
      </c>
      <c r="F3823" s="4" t="s">
        <v>15368</v>
      </c>
      <c r="G3823" s="5">
        <v>25305</v>
      </c>
      <c r="H3823" s="6">
        <v>0.39340049999999999</v>
      </c>
      <c r="I3823" s="7">
        <v>89.945999999999998</v>
      </c>
      <c r="J3823" s="2">
        <v>36.75</v>
      </c>
      <c r="K3823">
        <v>32</v>
      </c>
      <c r="L3823" s="2">
        <v>32.200000000000003</v>
      </c>
    </row>
    <row r="3824" spans="1:12" x14ac:dyDescent="0.25">
      <c r="A3824">
        <v>77002</v>
      </c>
      <c r="B3824" s="2">
        <v>78.197969999999998</v>
      </c>
      <c r="C3824" s="3">
        <v>11630</v>
      </c>
      <c r="D3824" s="4">
        <v>26420</v>
      </c>
      <c r="E3824" t="s">
        <v>3103</v>
      </c>
      <c r="F3824" s="4" t="s">
        <v>13752</v>
      </c>
      <c r="G3824" s="5">
        <v>9104</v>
      </c>
      <c r="H3824" s="6">
        <v>0.27644150000000001</v>
      </c>
      <c r="I3824" s="7">
        <v>110.15600000000001</v>
      </c>
      <c r="J3824" s="2">
        <v>40.875</v>
      </c>
      <c r="K3824">
        <v>8</v>
      </c>
    </row>
    <row r="3825" spans="1:12" x14ac:dyDescent="0.25">
      <c r="A3825">
        <v>60542</v>
      </c>
      <c r="B3825" s="2">
        <v>78.193029999999993</v>
      </c>
      <c r="C3825" s="3">
        <v>17107</v>
      </c>
      <c r="D3825" s="4">
        <v>16980</v>
      </c>
      <c r="E3825" t="s">
        <v>11608</v>
      </c>
      <c r="F3825" s="4" t="s">
        <v>11490</v>
      </c>
      <c r="G3825" s="5">
        <v>11531</v>
      </c>
      <c r="H3825" s="6">
        <v>0.3866967</v>
      </c>
      <c r="I3825" s="7">
        <v>91.078000000000003</v>
      </c>
      <c r="J3825" s="2">
        <v>54.2</v>
      </c>
      <c r="K3825">
        <v>5</v>
      </c>
    </row>
    <row r="3826" spans="1:12" x14ac:dyDescent="0.25">
      <c r="A3826">
        <v>33458</v>
      </c>
      <c r="B3826" s="2">
        <v>78.181489999999997</v>
      </c>
      <c r="C3826" s="3">
        <v>51400</v>
      </c>
      <c r="D3826" s="4">
        <v>33100</v>
      </c>
      <c r="E3826" t="s">
        <v>6891</v>
      </c>
      <c r="F3826" s="4" t="s">
        <v>6689</v>
      </c>
      <c r="G3826" s="5">
        <v>36721</v>
      </c>
      <c r="H3826" s="6">
        <v>0.43149700000000002</v>
      </c>
      <c r="I3826" s="7">
        <v>83.322999999999993</v>
      </c>
      <c r="J3826" s="2">
        <v>37.1111</v>
      </c>
      <c r="K3826">
        <v>18</v>
      </c>
      <c r="L3826" s="2">
        <v>34.299999999999997</v>
      </c>
    </row>
    <row r="3827" spans="1:12" x14ac:dyDescent="0.25">
      <c r="A3827">
        <v>1834</v>
      </c>
      <c r="B3827" s="2">
        <v>78.171559999999999</v>
      </c>
      <c r="C3827" s="3">
        <v>6804</v>
      </c>
      <c r="D3827" s="4">
        <v>14460</v>
      </c>
      <c r="E3827" t="s">
        <v>243</v>
      </c>
      <c r="F3827" s="4" t="s">
        <v>21</v>
      </c>
      <c r="G3827" s="5">
        <v>4736</v>
      </c>
      <c r="H3827" s="6">
        <v>0.3515625</v>
      </c>
      <c r="I3827" s="7">
        <v>97.12</v>
      </c>
      <c r="J3827" s="2">
        <v>41</v>
      </c>
      <c r="K3827">
        <v>6</v>
      </c>
    </row>
    <row r="3828" spans="1:12" x14ac:dyDescent="0.25">
      <c r="A3828">
        <v>16415</v>
      </c>
      <c r="B3828" s="2">
        <v>78.168899999999994</v>
      </c>
      <c r="C3828" s="3">
        <v>9187</v>
      </c>
      <c r="D3828" s="4">
        <v>21500</v>
      </c>
      <c r="E3828" t="s">
        <v>1353</v>
      </c>
      <c r="F3828" s="4" t="s">
        <v>3003</v>
      </c>
      <c r="G3828" s="5">
        <v>6381</v>
      </c>
      <c r="H3828" s="6">
        <v>0.41372829999999999</v>
      </c>
      <c r="I3828" s="7">
        <v>86.36</v>
      </c>
      <c r="J3828" s="2">
        <v>44</v>
      </c>
      <c r="K3828">
        <v>6</v>
      </c>
    </row>
    <row r="3829" spans="1:12" x14ac:dyDescent="0.25">
      <c r="A3829">
        <v>44124</v>
      </c>
      <c r="B3829" s="2">
        <v>78.160700000000006</v>
      </c>
      <c r="C3829" s="3">
        <v>37742</v>
      </c>
      <c r="D3829" s="4">
        <v>17460</v>
      </c>
      <c r="E3829" t="s">
        <v>2480</v>
      </c>
      <c r="F3829" s="4" t="s">
        <v>8295</v>
      </c>
      <c r="G3829" s="5">
        <v>27885</v>
      </c>
      <c r="H3829" s="6">
        <v>0.4623467</v>
      </c>
      <c r="I3829" s="7">
        <v>77.941000000000003</v>
      </c>
      <c r="J3829" s="2">
        <v>32.348799999999997</v>
      </c>
      <c r="K3829">
        <v>43</v>
      </c>
      <c r="L3829" s="2">
        <v>12.4</v>
      </c>
    </row>
    <row r="3830" spans="1:12" x14ac:dyDescent="0.25">
      <c r="A3830">
        <v>60148</v>
      </c>
      <c r="B3830" s="2">
        <v>78.145099999999999</v>
      </c>
      <c r="C3830" s="3">
        <v>52833</v>
      </c>
      <c r="D3830" s="4">
        <v>16980</v>
      </c>
      <c r="E3830" t="s">
        <v>11537</v>
      </c>
      <c r="F3830" s="4" t="s">
        <v>11490</v>
      </c>
      <c r="G3830" s="5">
        <v>37320</v>
      </c>
      <c r="H3830" s="6">
        <v>0.41668230000000001</v>
      </c>
      <c r="I3830" s="7">
        <v>85.811000000000007</v>
      </c>
      <c r="J3830" s="2">
        <v>41.096800000000002</v>
      </c>
      <c r="K3830">
        <v>31</v>
      </c>
      <c r="L3830" s="2">
        <v>57.3</v>
      </c>
    </row>
    <row r="3831" spans="1:12" x14ac:dyDescent="0.25">
      <c r="A3831">
        <v>30677</v>
      </c>
      <c r="B3831" s="2">
        <v>78.133480000000006</v>
      </c>
      <c r="C3831" s="3">
        <v>16840</v>
      </c>
      <c r="D3831" s="4">
        <v>12020</v>
      </c>
      <c r="E3831" t="s">
        <v>6518</v>
      </c>
      <c r="F3831" s="4" t="s">
        <v>6363</v>
      </c>
      <c r="G3831" s="5">
        <v>11196</v>
      </c>
      <c r="H3831" s="6">
        <v>0.43310110000000002</v>
      </c>
      <c r="I3831" s="7">
        <v>82.954999999999998</v>
      </c>
      <c r="J3831" s="2">
        <v>41.444400000000002</v>
      </c>
      <c r="K3831">
        <v>18</v>
      </c>
      <c r="L3831" s="2">
        <v>59.1</v>
      </c>
    </row>
    <row r="3832" spans="1:12" x14ac:dyDescent="0.25">
      <c r="A3832">
        <v>27455</v>
      </c>
      <c r="B3832" s="2">
        <v>78.126000000000005</v>
      </c>
      <c r="C3832" s="3">
        <v>29294</v>
      </c>
      <c r="D3832" s="4">
        <v>24660</v>
      </c>
      <c r="E3832" t="s">
        <v>1180</v>
      </c>
      <c r="F3832" s="4" t="s">
        <v>5642</v>
      </c>
      <c r="G3832" s="5">
        <v>20082</v>
      </c>
      <c r="H3832" s="6">
        <v>0.46628819999999999</v>
      </c>
      <c r="I3832" s="7">
        <v>77.195999999999998</v>
      </c>
      <c r="J3832" s="2">
        <v>37.125</v>
      </c>
      <c r="K3832">
        <v>8</v>
      </c>
    </row>
    <row r="3833" spans="1:12" x14ac:dyDescent="0.25">
      <c r="A3833">
        <v>6492</v>
      </c>
      <c r="B3833" s="2">
        <v>78.113429999999994</v>
      </c>
      <c r="C3833" s="3">
        <v>45193</v>
      </c>
      <c r="D3833" s="4">
        <v>35300</v>
      </c>
      <c r="E3833" t="s">
        <v>1163</v>
      </c>
      <c r="F3833" s="4" t="s">
        <v>1198</v>
      </c>
      <c r="G3833" s="5">
        <v>32467</v>
      </c>
      <c r="H3833" s="6">
        <v>0.35770600000000002</v>
      </c>
      <c r="I3833" s="7">
        <v>95.959000000000003</v>
      </c>
      <c r="J3833" s="2">
        <v>40.470599999999997</v>
      </c>
      <c r="K3833">
        <v>17</v>
      </c>
      <c r="L3833" s="2">
        <v>54.1</v>
      </c>
    </row>
    <row r="3834" spans="1:12" x14ac:dyDescent="0.25">
      <c r="A3834">
        <v>18078</v>
      </c>
      <c r="B3834" s="2">
        <v>78.104429999999994</v>
      </c>
      <c r="C3834" s="3">
        <v>7245</v>
      </c>
      <c r="D3834" s="4">
        <v>10900</v>
      </c>
      <c r="E3834" t="s">
        <v>3974</v>
      </c>
      <c r="F3834" s="4" t="s">
        <v>3003</v>
      </c>
      <c r="G3834" s="5">
        <v>5122</v>
      </c>
      <c r="H3834" s="6">
        <v>0.37192500000000001</v>
      </c>
      <c r="I3834" s="7">
        <v>93.486000000000004</v>
      </c>
      <c r="J3834" s="2">
        <v>54.5</v>
      </c>
      <c r="K3834">
        <v>2</v>
      </c>
    </row>
    <row r="3835" spans="1:12" x14ac:dyDescent="0.25">
      <c r="A3835">
        <v>7067</v>
      </c>
      <c r="B3835" s="2">
        <v>78.100269999999995</v>
      </c>
      <c r="C3835" s="3">
        <v>17965</v>
      </c>
      <c r="D3835" s="4">
        <v>35620</v>
      </c>
      <c r="E3835" t="s">
        <v>1382</v>
      </c>
      <c r="F3835" s="4" t="s">
        <v>1341</v>
      </c>
      <c r="G3835" s="5">
        <v>12246</v>
      </c>
      <c r="H3835" s="6">
        <v>0.33420430000000001</v>
      </c>
      <c r="I3835" s="7">
        <v>100</v>
      </c>
      <c r="J3835" s="2">
        <v>30.25</v>
      </c>
      <c r="K3835">
        <v>4</v>
      </c>
    </row>
    <row r="3836" spans="1:12" x14ac:dyDescent="0.25">
      <c r="A3836">
        <v>11778</v>
      </c>
      <c r="B3836" s="2">
        <v>78.095380000000006</v>
      </c>
      <c r="C3836" s="3">
        <v>12746</v>
      </c>
      <c r="D3836" s="4">
        <v>35620</v>
      </c>
      <c r="E3836" t="s">
        <v>2019</v>
      </c>
      <c r="F3836" s="4" t="s">
        <v>1280</v>
      </c>
      <c r="G3836" s="5">
        <v>8196</v>
      </c>
      <c r="H3836" s="6">
        <v>0.3195461</v>
      </c>
      <c r="I3836" s="7">
        <v>102.526</v>
      </c>
      <c r="J3836" s="2">
        <v>37</v>
      </c>
      <c r="K3836">
        <v>3</v>
      </c>
    </row>
    <row r="3837" spans="1:12" x14ac:dyDescent="0.25">
      <c r="A3837">
        <v>60157</v>
      </c>
      <c r="B3837" s="2">
        <v>78.09308</v>
      </c>
      <c r="C3837" s="3">
        <v>2019</v>
      </c>
      <c r="D3837" s="4">
        <v>16980</v>
      </c>
      <c r="E3837" t="s">
        <v>11541</v>
      </c>
      <c r="F3837" s="4" t="s">
        <v>11490</v>
      </c>
      <c r="G3837" s="5">
        <v>1407</v>
      </c>
      <c r="H3837" s="6">
        <v>0.36860799999999999</v>
      </c>
      <c r="I3837" s="7">
        <v>94.037999999999997</v>
      </c>
      <c r="J3837" s="2">
        <v>36</v>
      </c>
      <c r="K3837">
        <v>2</v>
      </c>
    </row>
    <row r="3838" spans="1:12" x14ac:dyDescent="0.25">
      <c r="A3838">
        <v>64114</v>
      </c>
      <c r="B3838" s="2">
        <v>78.088120000000004</v>
      </c>
      <c r="C3838" s="3">
        <v>25090</v>
      </c>
      <c r="D3838" s="4">
        <v>28140</v>
      </c>
      <c r="E3838" t="s">
        <v>12261</v>
      </c>
      <c r="F3838" s="4" t="s">
        <v>12102</v>
      </c>
      <c r="G3838" s="5">
        <v>19312</v>
      </c>
      <c r="H3838" s="6">
        <v>0.4776823</v>
      </c>
      <c r="I3838" s="7">
        <v>75.183000000000007</v>
      </c>
      <c r="J3838" s="2">
        <v>42.4</v>
      </c>
      <c r="K3838">
        <v>25</v>
      </c>
      <c r="L3838" s="2">
        <v>63.7</v>
      </c>
    </row>
    <row r="3839" spans="1:12" x14ac:dyDescent="0.25">
      <c r="A3839">
        <v>27006</v>
      </c>
      <c r="B3839" s="2">
        <v>78.081019999999995</v>
      </c>
      <c r="C3839" s="3">
        <v>14168</v>
      </c>
      <c r="D3839" s="4">
        <v>49180</v>
      </c>
      <c r="E3839" t="s">
        <v>5641</v>
      </c>
      <c r="F3839" s="4" t="s">
        <v>5642</v>
      </c>
      <c r="G3839" s="5">
        <v>10350</v>
      </c>
      <c r="H3839" s="6">
        <v>0.4245411</v>
      </c>
      <c r="I3839" s="7">
        <v>84.331000000000003</v>
      </c>
      <c r="J3839" s="2">
        <v>42.333300000000001</v>
      </c>
      <c r="K3839">
        <v>3</v>
      </c>
    </row>
    <row r="3840" spans="1:12" x14ac:dyDescent="0.25">
      <c r="A3840">
        <v>32224</v>
      </c>
      <c r="B3840" s="2">
        <v>78.072860000000006</v>
      </c>
      <c r="C3840" s="3">
        <v>37562</v>
      </c>
      <c r="D3840" s="4">
        <v>27260</v>
      </c>
      <c r="E3840" t="s">
        <v>1076</v>
      </c>
      <c r="F3840" s="4" t="s">
        <v>6689</v>
      </c>
      <c r="G3840" s="5">
        <v>23729</v>
      </c>
      <c r="H3840" s="6">
        <v>0.44723980000000002</v>
      </c>
      <c r="I3840" s="7">
        <v>80.385000000000005</v>
      </c>
      <c r="J3840" s="2">
        <v>39.857100000000003</v>
      </c>
      <c r="K3840">
        <v>14</v>
      </c>
      <c r="L3840" s="2">
        <v>50.1</v>
      </c>
    </row>
    <row r="3841" spans="1:12" x14ac:dyDescent="0.25">
      <c r="A3841">
        <v>91750</v>
      </c>
      <c r="B3841" s="2">
        <v>78.061660000000003</v>
      </c>
      <c r="C3841" s="3">
        <v>33969</v>
      </c>
      <c r="D3841" s="4">
        <v>31080</v>
      </c>
      <c r="E3841" t="s">
        <v>15453</v>
      </c>
      <c r="F3841" s="4" t="s">
        <v>15368</v>
      </c>
      <c r="G3841" s="5">
        <v>23090</v>
      </c>
      <c r="H3841" s="6">
        <v>0.36327419999999999</v>
      </c>
      <c r="I3841" s="7">
        <v>94.864000000000004</v>
      </c>
      <c r="J3841" s="2">
        <v>40.461500000000001</v>
      </c>
      <c r="K3841">
        <v>13</v>
      </c>
      <c r="L3841" s="2">
        <v>54</v>
      </c>
    </row>
    <row r="3842" spans="1:12" x14ac:dyDescent="0.25">
      <c r="A3842">
        <v>8735</v>
      </c>
      <c r="B3842" s="2">
        <v>78.055490000000006</v>
      </c>
      <c r="C3842" s="3">
        <v>3019</v>
      </c>
      <c r="D3842" s="4">
        <v>35620</v>
      </c>
      <c r="E3842" t="s">
        <v>1733</v>
      </c>
      <c r="F3842" s="4" t="s">
        <v>1341</v>
      </c>
      <c r="G3842" s="5">
        <v>2697</v>
      </c>
      <c r="H3842" s="6">
        <v>0.3921423</v>
      </c>
      <c r="I3842" s="7">
        <v>89.875</v>
      </c>
      <c r="J3842" s="2">
        <v>58</v>
      </c>
      <c r="K3842">
        <v>1</v>
      </c>
    </row>
    <row r="3843" spans="1:12" x14ac:dyDescent="0.25">
      <c r="A3843">
        <v>98058</v>
      </c>
      <c r="B3843" s="2">
        <v>78.04786</v>
      </c>
      <c r="C3843" s="3">
        <v>42763</v>
      </c>
      <c r="D3843" s="4">
        <v>42660</v>
      </c>
      <c r="E3843" t="s">
        <v>16360</v>
      </c>
      <c r="F3843" s="4" t="s">
        <v>16344</v>
      </c>
      <c r="G3843" s="5">
        <v>29184</v>
      </c>
      <c r="H3843" s="6">
        <v>0.368421</v>
      </c>
      <c r="I3843" s="7">
        <v>93.95</v>
      </c>
      <c r="J3843" s="2">
        <v>41.875</v>
      </c>
      <c r="K3843">
        <v>16</v>
      </c>
      <c r="L3843" s="2">
        <v>61.4</v>
      </c>
    </row>
    <row r="3844" spans="1:12" x14ac:dyDescent="0.25">
      <c r="A3844">
        <v>29909</v>
      </c>
      <c r="B3844" s="2">
        <v>78.036969999999997</v>
      </c>
      <c r="C3844" s="3">
        <v>18309</v>
      </c>
      <c r="D3844" s="4">
        <v>25940</v>
      </c>
      <c r="E3844" t="s">
        <v>6344</v>
      </c>
      <c r="F3844" s="4" t="s">
        <v>6130</v>
      </c>
      <c r="G3844" s="5">
        <v>16320</v>
      </c>
      <c r="H3844" s="6">
        <v>0.484039</v>
      </c>
      <c r="I3844" s="7">
        <v>73.954999999999998</v>
      </c>
      <c r="J3844" s="2">
        <v>35</v>
      </c>
      <c r="K3844">
        <v>10</v>
      </c>
      <c r="L3844" s="2">
        <v>23.3</v>
      </c>
    </row>
    <row r="3845" spans="1:12" x14ac:dyDescent="0.25">
      <c r="A3845">
        <v>84757</v>
      </c>
      <c r="B3845" s="2">
        <v>78.032920000000004</v>
      </c>
      <c r="C3845" s="3">
        <v>742</v>
      </c>
      <c r="D3845" s="4">
        <v>41100</v>
      </c>
      <c r="E3845" t="s">
        <v>9049</v>
      </c>
      <c r="F3845" s="4" t="s">
        <v>14851</v>
      </c>
      <c r="G3845" s="5">
        <v>584</v>
      </c>
      <c r="H3845" s="6">
        <v>0.39829059999999999</v>
      </c>
      <c r="I3845" s="7">
        <v>88.75</v>
      </c>
    </row>
    <row r="3846" spans="1:12" x14ac:dyDescent="0.25">
      <c r="A3846">
        <v>98279</v>
      </c>
      <c r="B3846" s="2">
        <v>78.032660000000007</v>
      </c>
      <c r="C3846" s="3">
        <v>610</v>
      </c>
      <c r="E3846" t="s">
        <v>16388</v>
      </c>
      <c r="F3846" s="4" t="s">
        <v>16344</v>
      </c>
      <c r="G3846" s="5">
        <v>513</v>
      </c>
      <c r="H3846" s="6">
        <v>0.55360620000000005</v>
      </c>
      <c r="I3846" s="7">
        <v>61.875</v>
      </c>
    </row>
    <row r="3847" spans="1:12" x14ac:dyDescent="0.25">
      <c r="A3847">
        <v>64034</v>
      </c>
      <c r="B3847" s="2">
        <v>78.031300000000002</v>
      </c>
      <c r="C3847" s="3">
        <v>7975</v>
      </c>
      <c r="D3847" s="4">
        <v>28140</v>
      </c>
      <c r="E3847" t="s">
        <v>780</v>
      </c>
      <c r="F3847" s="4" t="s">
        <v>12102</v>
      </c>
      <c r="G3847" s="5">
        <v>5199</v>
      </c>
      <c r="H3847" s="6">
        <v>0.39346150000000002</v>
      </c>
      <c r="I3847" s="7">
        <v>89.507999999999996</v>
      </c>
      <c r="J3847" s="2">
        <v>53.5</v>
      </c>
      <c r="K3847">
        <v>2</v>
      </c>
    </row>
    <row r="3848" spans="1:12" x14ac:dyDescent="0.25">
      <c r="A3848">
        <v>83706</v>
      </c>
      <c r="B3848" s="2">
        <v>78.02534</v>
      </c>
      <c r="C3848" s="3">
        <v>32264</v>
      </c>
      <c r="D3848" s="4">
        <v>14260</v>
      </c>
      <c r="E3848" t="s">
        <v>14819</v>
      </c>
      <c r="F3848" s="4" t="s">
        <v>14725</v>
      </c>
      <c r="G3848" s="5">
        <v>19663</v>
      </c>
      <c r="H3848" s="6">
        <v>0.48387920000000001</v>
      </c>
      <c r="I3848" s="7">
        <v>73.86</v>
      </c>
      <c r="J3848" s="2">
        <v>39.6</v>
      </c>
      <c r="K3848">
        <v>30</v>
      </c>
      <c r="L3848" s="2">
        <v>48.5</v>
      </c>
    </row>
    <row r="3849" spans="1:12" x14ac:dyDescent="0.25">
      <c r="A3849">
        <v>29455</v>
      </c>
      <c r="B3849" s="2">
        <v>78.01679</v>
      </c>
      <c r="C3849" s="3">
        <v>21420</v>
      </c>
      <c r="D3849" s="4">
        <v>16700</v>
      </c>
      <c r="E3849" t="s">
        <v>6235</v>
      </c>
      <c r="F3849" s="4" t="s">
        <v>6130</v>
      </c>
      <c r="G3849" s="5">
        <v>16065</v>
      </c>
      <c r="H3849" s="6">
        <v>0.42919390000000002</v>
      </c>
      <c r="I3849" s="7">
        <v>83.304000000000002</v>
      </c>
      <c r="J3849" s="2">
        <v>41.875</v>
      </c>
      <c r="K3849">
        <v>8</v>
      </c>
    </row>
    <row r="3850" spans="1:12" x14ac:dyDescent="0.25">
      <c r="A3850">
        <v>43004</v>
      </c>
      <c r="B3850" s="2">
        <v>78.009180000000001</v>
      </c>
      <c r="C3850" s="3">
        <v>24625</v>
      </c>
      <c r="D3850" s="4">
        <v>18140</v>
      </c>
      <c r="E3850" t="s">
        <v>8298</v>
      </c>
      <c r="F3850" s="4" t="s">
        <v>8295</v>
      </c>
      <c r="G3850" s="5">
        <v>15774</v>
      </c>
      <c r="H3850" s="6">
        <v>0.405414</v>
      </c>
      <c r="I3850" s="7">
        <v>87.350999999999999</v>
      </c>
      <c r="J3850" s="2">
        <v>39</v>
      </c>
      <c r="K3850">
        <v>9</v>
      </c>
    </row>
    <row r="3851" spans="1:12" x14ac:dyDescent="0.25">
      <c r="A3851">
        <v>20010</v>
      </c>
      <c r="B3851" s="2">
        <v>77.999470000000002</v>
      </c>
      <c r="C3851" s="3">
        <v>33669</v>
      </c>
      <c r="D3851" s="4">
        <v>47900</v>
      </c>
      <c r="E3851" t="s">
        <v>579</v>
      </c>
      <c r="F3851" s="4" t="s">
        <v>4333</v>
      </c>
      <c r="G3851" s="5">
        <v>24812</v>
      </c>
      <c r="H3851" s="6">
        <v>0.52555220000000002</v>
      </c>
      <c r="I3851" s="7">
        <v>66.575000000000003</v>
      </c>
      <c r="J3851" s="2">
        <v>34.549999999999997</v>
      </c>
      <c r="K3851">
        <v>140</v>
      </c>
      <c r="L3851" s="2">
        <v>21</v>
      </c>
    </row>
    <row r="3852" spans="1:12" x14ac:dyDescent="0.25">
      <c r="A3852">
        <v>57457</v>
      </c>
      <c r="B3852" s="2">
        <v>77.993520000000004</v>
      </c>
      <c r="C3852" s="3">
        <v>52</v>
      </c>
      <c r="E3852" t="s">
        <v>2384</v>
      </c>
      <c r="F3852" s="4" t="s">
        <v>10877</v>
      </c>
      <c r="G3852" s="5">
        <v>43</v>
      </c>
      <c r="H3852" s="6">
        <v>0.13953489999999999</v>
      </c>
      <c r="I3852" s="7">
        <v>133.25</v>
      </c>
    </row>
    <row r="3853" spans="1:12" x14ac:dyDescent="0.25">
      <c r="A3853">
        <v>55316</v>
      </c>
      <c r="B3853" s="2">
        <v>77.989689999999996</v>
      </c>
      <c r="C3853" s="3">
        <v>23590</v>
      </c>
      <c r="D3853" s="4">
        <v>33460</v>
      </c>
      <c r="E3853" t="s">
        <v>10469</v>
      </c>
      <c r="F3853" s="4" t="s">
        <v>10428</v>
      </c>
      <c r="G3853" s="5">
        <v>15961</v>
      </c>
      <c r="H3853" s="6">
        <v>0.34565499999999999</v>
      </c>
      <c r="I3853" s="7">
        <v>97.605999999999995</v>
      </c>
      <c r="J3853" s="2">
        <v>45.5</v>
      </c>
      <c r="K3853">
        <v>6</v>
      </c>
    </row>
    <row r="3854" spans="1:12" x14ac:dyDescent="0.25">
      <c r="A3854">
        <v>17361</v>
      </c>
      <c r="B3854" s="2">
        <v>77.984880000000004</v>
      </c>
      <c r="C3854" s="3">
        <v>5903</v>
      </c>
      <c r="D3854" s="4">
        <v>49620</v>
      </c>
      <c r="E3854" t="s">
        <v>190</v>
      </c>
      <c r="F3854" s="4" t="s">
        <v>3003</v>
      </c>
      <c r="G3854" s="5">
        <v>4132</v>
      </c>
      <c r="H3854" s="6">
        <v>0.27558680000000002</v>
      </c>
      <c r="I3854" s="7">
        <v>109.714</v>
      </c>
      <c r="J3854" s="2">
        <v>47.25</v>
      </c>
      <c r="K3854">
        <v>4</v>
      </c>
    </row>
    <row r="3855" spans="1:12" x14ac:dyDescent="0.25">
      <c r="A3855">
        <v>37302</v>
      </c>
      <c r="B3855" s="2">
        <v>77.983310000000003</v>
      </c>
      <c r="C3855" s="3">
        <v>3621</v>
      </c>
      <c r="D3855" s="4">
        <v>16860</v>
      </c>
      <c r="E3855" t="s">
        <v>7409</v>
      </c>
      <c r="F3855" s="4" t="s">
        <v>7348</v>
      </c>
      <c r="G3855" s="5">
        <v>2444</v>
      </c>
      <c r="H3855" s="6">
        <v>0.3550102</v>
      </c>
      <c r="I3855" s="7">
        <v>95.962000000000003</v>
      </c>
      <c r="J3855" s="2">
        <v>59</v>
      </c>
      <c r="K3855">
        <v>1</v>
      </c>
    </row>
    <row r="3856" spans="1:12" x14ac:dyDescent="0.25">
      <c r="A3856">
        <v>52756</v>
      </c>
      <c r="B3856" s="2">
        <v>77.982380000000006</v>
      </c>
      <c r="C3856" s="3">
        <v>2082</v>
      </c>
      <c r="D3856" s="4">
        <v>19340</v>
      </c>
      <c r="E3856" t="s">
        <v>10024</v>
      </c>
      <c r="F3856" s="4" t="s">
        <v>9593</v>
      </c>
      <c r="G3856" s="5">
        <v>1427</v>
      </c>
      <c r="H3856" s="6">
        <v>0.37044820000000001</v>
      </c>
      <c r="I3856" s="7">
        <v>93.281000000000006</v>
      </c>
    </row>
    <row r="3857" spans="1:12" x14ac:dyDescent="0.25">
      <c r="A3857">
        <v>76126</v>
      </c>
      <c r="B3857" s="2">
        <v>77.978570000000005</v>
      </c>
      <c r="C3857" s="3">
        <v>20450</v>
      </c>
      <c r="D3857" s="4">
        <v>19100</v>
      </c>
      <c r="E3857" t="s">
        <v>13904</v>
      </c>
      <c r="F3857" s="4" t="s">
        <v>13752</v>
      </c>
      <c r="G3857" s="5">
        <v>14463</v>
      </c>
      <c r="H3857" s="6">
        <v>0.37440370000000001</v>
      </c>
      <c r="I3857" s="7">
        <v>92.596999999999994</v>
      </c>
      <c r="J3857" s="2">
        <v>41.166699999999999</v>
      </c>
      <c r="K3857">
        <v>6</v>
      </c>
    </row>
    <row r="3858" spans="1:12" x14ac:dyDescent="0.25">
      <c r="A3858">
        <v>1602</v>
      </c>
      <c r="B3858" s="2">
        <v>77.971310000000003</v>
      </c>
      <c r="C3858" s="3">
        <v>24228</v>
      </c>
      <c r="D3858" s="4">
        <v>49340</v>
      </c>
      <c r="E3858" t="s">
        <v>205</v>
      </c>
      <c r="F3858" s="4" t="s">
        <v>21</v>
      </c>
      <c r="G3858" s="5">
        <v>15916</v>
      </c>
      <c r="H3858" s="6">
        <v>0.45627040000000002</v>
      </c>
      <c r="I3858" s="7">
        <v>78.442999999999998</v>
      </c>
      <c r="J3858" s="2">
        <v>33.615400000000001</v>
      </c>
      <c r="K3858">
        <v>13</v>
      </c>
      <c r="L3858" s="2">
        <v>16.899999999999999</v>
      </c>
    </row>
    <row r="3859" spans="1:12" x14ac:dyDescent="0.25">
      <c r="A3859">
        <v>53189</v>
      </c>
      <c r="B3859" s="2">
        <v>77.963260000000005</v>
      </c>
      <c r="C3859" s="3">
        <v>26444</v>
      </c>
      <c r="D3859" s="4">
        <v>33340</v>
      </c>
      <c r="E3859" t="s">
        <v>10094</v>
      </c>
      <c r="F3859" s="4" t="s">
        <v>10031</v>
      </c>
      <c r="G3859" s="5">
        <v>17694</v>
      </c>
      <c r="H3859" s="6">
        <v>0.39310539999999999</v>
      </c>
      <c r="I3859" s="7">
        <v>89.340999999999994</v>
      </c>
      <c r="J3859" s="2">
        <v>40.857100000000003</v>
      </c>
      <c r="K3859">
        <v>7</v>
      </c>
    </row>
    <row r="3860" spans="1:12" x14ac:dyDescent="0.25">
      <c r="A3860">
        <v>87508</v>
      </c>
      <c r="B3860" s="2">
        <v>77.955399999999997</v>
      </c>
      <c r="C3860" s="3">
        <v>19493</v>
      </c>
      <c r="D3860" s="4">
        <v>42140</v>
      </c>
      <c r="E3860" t="s">
        <v>7603</v>
      </c>
      <c r="F3860" s="4" t="s">
        <v>15124</v>
      </c>
      <c r="G3860" s="5">
        <v>15130</v>
      </c>
      <c r="H3860" s="6">
        <v>0.4621943</v>
      </c>
      <c r="I3860" s="7">
        <v>77.399000000000001</v>
      </c>
      <c r="J3860" s="2">
        <v>35.647100000000002</v>
      </c>
      <c r="K3860">
        <v>17</v>
      </c>
      <c r="L3860" s="2">
        <v>26.6</v>
      </c>
    </row>
    <row r="3861" spans="1:12" x14ac:dyDescent="0.25">
      <c r="A3861">
        <v>22405</v>
      </c>
      <c r="B3861" s="2">
        <v>77.947190000000006</v>
      </c>
      <c r="C3861" s="3">
        <v>30149</v>
      </c>
      <c r="D3861" s="4">
        <v>47900</v>
      </c>
      <c r="E3861" t="s">
        <v>3679</v>
      </c>
      <c r="F3861" s="4" t="s">
        <v>4335</v>
      </c>
      <c r="G3861" s="5">
        <v>19193</v>
      </c>
      <c r="H3861" s="6">
        <v>0.34799150000000001</v>
      </c>
      <c r="I3861" s="7">
        <v>97.117999999999995</v>
      </c>
      <c r="J3861" s="2">
        <v>39.0625</v>
      </c>
      <c r="K3861">
        <v>16</v>
      </c>
      <c r="L3861" s="2">
        <v>45.4</v>
      </c>
    </row>
    <row r="3862" spans="1:12" x14ac:dyDescent="0.25">
      <c r="A3862">
        <v>2842</v>
      </c>
      <c r="B3862" s="2">
        <v>77.939930000000004</v>
      </c>
      <c r="C3862" s="3">
        <v>16045</v>
      </c>
      <c r="D3862" s="4">
        <v>39300</v>
      </c>
      <c r="E3862" t="s">
        <v>490</v>
      </c>
      <c r="F3862" s="4" t="s">
        <v>466</v>
      </c>
      <c r="G3862" s="5">
        <v>11151</v>
      </c>
      <c r="H3862" s="6">
        <v>0.40713840000000001</v>
      </c>
      <c r="I3862" s="7">
        <v>86.89</v>
      </c>
      <c r="J3862" s="2">
        <v>44.692300000000003</v>
      </c>
      <c r="K3862">
        <v>13</v>
      </c>
      <c r="L3862" s="2">
        <v>75.400000000000006</v>
      </c>
    </row>
    <row r="3863" spans="1:12" x14ac:dyDescent="0.25">
      <c r="A3863">
        <v>2115</v>
      </c>
      <c r="B3863" s="2">
        <v>77.934650000000005</v>
      </c>
      <c r="C3863" s="3">
        <v>29465</v>
      </c>
      <c r="D3863" s="4">
        <v>14460</v>
      </c>
      <c r="E3863" t="s">
        <v>311</v>
      </c>
      <c r="F3863" s="4" t="s">
        <v>21</v>
      </c>
      <c r="G3863" s="5">
        <v>10932</v>
      </c>
      <c r="H3863" s="6">
        <v>0.62897910000000001</v>
      </c>
      <c r="I3863" s="7">
        <v>48.503</v>
      </c>
      <c r="J3863" s="2">
        <v>29.781300000000002</v>
      </c>
      <c r="K3863">
        <v>32</v>
      </c>
      <c r="L3863" s="2">
        <v>6</v>
      </c>
    </row>
    <row r="3864" spans="1:12" x14ac:dyDescent="0.25">
      <c r="A3864">
        <v>83013</v>
      </c>
      <c r="B3864" s="2">
        <v>77.931920000000005</v>
      </c>
      <c r="C3864" s="3">
        <v>500</v>
      </c>
      <c r="D3864" s="4">
        <v>27220</v>
      </c>
      <c r="E3864" t="s">
        <v>9488</v>
      </c>
      <c r="F3864" s="4" t="s">
        <v>14657</v>
      </c>
      <c r="G3864" s="5">
        <v>425</v>
      </c>
      <c r="H3864" s="6">
        <v>0.32941179999999998</v>
      </c>
      <c r="I3864" s="7">
        <v>100.268</v>
      </c>
    </row>
    <row r="3865" spans="1:12" x14ac:dyDescent="0.25">
      <c r="A3865">
        <v>95018</v>
      </c>
      <c r="B3865" s="2">
        <v>77.930499999999995</v>
      </c>
      <c r="C3865" s="3">
        <v>7659</v>
      </c>
      <c r="D3865" s="4">
        <v>42100</v>
      </c>
      <c r="E3865" t="s">
        <v>3778</v>
      </c>
      <c r="F3865" s="4" t="s">
        <v>15368</v>
      </c>
      <c r="G3865" s="5">
        <v>5510</v>
      </c>
      <c r="H3865" s="6">
        <v>0.38947369999999998</v>
      </c>
      <c r="I3865" s="7">
        <v>89.884</v>
      </c>
      <c r="J3865" s="2">
        <v>40.428600000000003</v>
      </c>
      <c r="K3865">
        <v>7</v>
      </c>
    </row>
    <row r="3866" spans="1:12" x14ac:dyDescent="0.25">
      <c r="A3866">
        <v>80211</v>
      </c>
      <c r="B3866" s="2">
        <v>77.923220000000001</v>
      </c>
      <c r="C3866" s="3">
        <v>32797</v>
      </c>
      <c r="D3866" s="4">
        <v>19740</v>
      </c>
      <c r="E3866" t="s">
        <v>2197</v>
      </c>
      <c r="F3866" s="4" t="s">
        <v>14477</v>
      </c>
      <c r="G3866" s="5">
        <v>24954</v>
      </c>
      <c r="H3866" s="6">
        <v>0.47517530000000002</v>
      </c>
      <c r="I3866" s="7">
        <v>75.066999999999993</v>
      </c>
      <c r="J3866" s="2">
        <v>39.815800000000003</v>
      </c>
      <c r="K3866">
        <v>38</v>
      </c>
      <c r="L3866" s="2">
        <v>49.8</v>
      </c>
    </row>
    <row r="3867" spans="1:12" x14ac:dyDescent="0.25">
      <c r="A3867">
        <v>6095</v>
      </c>
      <c r="B3867" s="2">
        <v>77.91234</v>
      </c>
      <c r="C3867" s="3">
        <v>29232</v>
      </c>
      <c r="D3867" s="4">
        <v>25540</v>
      </c>
      <c r="E3867" t="s">
        <v>110</v>
      </c>
      <c r="F3867" s="4" t="s">
        <v>1198</v>
      </c>
      <c r="G3867" s="5">
        <v>20469</v>
      </c>
      <c r="H3867" s="6">
        <v>0.37830970000000003</v>
      </c>
      <c r="I3867" s="7">
        <v>91.798000000000002</v>
      </c>
      <c r="J3867" s="2">
        <v>45.277799999999999</v>
      </c>
      <c r="K3867">
        <v>18</v>
      </c>
      <c r="L3867" s="2">
        <v>77.900000000000006</v>
      </c>
    </row>
    <row r="3868" spans="1:12" x14ac:dyDescent="0.25">
      <c r="A3868">
        <v>51552</v>
      </c>
      <c r="B3868" s="2">
        <v>77.907390000000007</v>
      </c>
      <c r="C3868" s="3">
        <v>280</v>
      </c>
      <c r="E3868" t="s">
        <v>9397</v>
      </c>
      <c r="F3868" s="4" t="s">
        <v>9593</v>
      </c>
      <c r="G3868" s="5">
        <v>209</v>
      </c>
      <c r="H3868" s="6">
        <v>0.28571429999999998</v>
      </c>
      <c r="I3868" s="7">
        <v>107.788</v>
      </c>
    </row>
    <row r="3869" spans="1:12" x14ac:dyDescent="0.25">
      <c r="A3869">
        <v>91506</v>
      </c>
      <c r="B3869" s="2">
        <v>77.904079999999993</v>
      </c>
      <c r="C3869" s="3">
        <v>18427</v>
      </c>
      <c r="D3869" s="4">
        <v>31080</v>
      </c>
      <c r="E3869" t="s">
        <v>8525</v>
      </c>
      <c r="F3869" s="4" t="s">
        <v>15368</v>
      </c>
      <c r="G3869" s="5">
        <v>13630</v>
      </c>
      <c r="H3869" s="6">
        <v>0.38911299999999999</v>
      </c>
      <c r="I3869" s="7">
        <v>89.918999999999997</v>
      </c>
      <c r="J3869" s="2">
        <v>37.153799999999997</v>
      </c>
      <c r="K3869">
        <v>13</v>
      </c>
      <c r="L3869" s="2">
        <v>34.4</v>
      </c>
    </row>
    <row r="3870" spans="1:12" x14ac:dyDescent="0.25">
      <c r="A3870">
        <v>18059</v>
      </c>
      <c r="B3870" s="2">
        <v>77.900620000000004</v>
      </c>
      <c r="C3870" s="3">
        <v>1226</v>
      </c>
      <c r="D3870" s="4">
        <v>10900</v>
      </c>
      <c r="E3870" t="s">
        <v>3961</v>
      </c>
      <c r="F3870" s="4" t="s">
        <v>3003</v>
      </c>
      <c r="G3870" s="5">
        <v>828</v>
      </c>
      <c r="H3870" s="6">
        <v>0.33775630000000001</v>
      </c>
      <c r="I3870" s="7">
        <v>98.75</v>
      </c>
    </row>
    <row r="3871" spans="1:12" x14ac:dyDescent="0.25">
      <c r="A3871">
        <v>29615</v>
      </c>
      <c r="B3871" s="2">
        <v>77.894450000000006</v>
      </c>
      <c r="C3871" s="3">
        <v>34668</v>
      </c>
      <c r="D3871" s="4">
        <v>24860</v>
      </c>
      <c r="E3871" t="s">
        <v>481</v>
      </c>
      <c r="F3871" s="4" t="s">
        <v>6130</v>
      </c>
      <c r="G3871" s="5">
        <v>24952</v>
      </c>
      <c r="H3871" s="6">
        <v>0.47609509999999999</v>
      </c>
      <c r="I3871" s="7">
        <v>74.843999999999994</v>
      </c>
      <c r="J3871" s="2">
        <v>33.941200000000002</v>
      </c>
      <c r="K3871">
        <v>17</v>
      </c>
      <c r="L3871" s="2">
        <v>18.2</v>
      </c>
    </row>
    <row r="3872" spans="1:12" x14ac:dyDescent="0.25">
      <c r="A3872">
        <v>50214</v>
      </c>
      <c r="B3872" s="2">
        <v>77.888339999999999</v>
      </c>
      <c r="C3872" s="3">
        <v>880</v>
      </c>
      <c r="E3872" t="s">
        <v>9647</v>
      </c>
      <c r="F3872" s="4" t="s">
        <v>9593</v>
      </c>
      <c r="G3872" s="5">
        <v>620</v>
      </c>
      <c r="H3872" s="6">
        <v>0.39130429999999999</v>
      </c>
      <c r="I3872" s="7">
        <v>89.483000000000004</v>
      </c>
      <c r="J3872" s="2">
        <v>58</v>
      </c>
      <c r="K3872">
        <v>2</v>
      </c>
    </row>
    <row r="3873" spans="1:12" x14ac:dyDescent="0.25">
      <c r="A3873">
        <v>84664</v>
      </c>
      <c r="B3873" s="2">
        <v>77.887119999999996</v>
      </c>
      <c r="C3873" s="3">
        <v>8545</v>
      </c>
      <c r="D3873" s="4">
        <v>39340</v>
      </c>
      <c r="E3873" t="s">
        <v>951</v>
      </c>
      <c r="F3873" s="4" t="s">
        <v>14851</v>
      </c>
      <c r="G3873" s="5">
        <v>4416</v>
      </c>
      <c r="H3873" s="6">
        <v>0.38827260000000002</v>
      </c>
      <c r="I3873" s="7">
        <v>90</v>
      </c>
      <c r="J3873" s="2">
        <v>47.25</v>
      </c>
      <c r="K3873">
        <v>4</v>
      </c>
    </row>
    <row r="3874" spans="1:12" x14ac:dyDescent="0.25">
      <c r="A3874">
        <v>11361</v>
      </c>
      <c r="B3874" s="2">
        <v>77.880769999999998</v>
      </c>
      <c r="C3874" s="3">
        <v>30351</v>
      </c>
      <c r="D3874" s="4">
        <v>35620</v>
      </c>
      <c r="E3874" t="s">
        <v>1905</v>
      </c>
      <c r="F3874" s="4" t="s">
        <v>1280</v>
      </c>
      <c r="G3874" s="5">
        <v>22150</v>
      </c>
      <c r="H3874" s="6">
        <v>0.41564709999999999</v>
      </c>
      <c r="I3874" s="7">
        <v>85.257999999999996</v>
      </c>
      <c r="J3874" s="2">
        <v>39.3889</v>
      </c>
      <c r="K3874">
        <v>18</v>
      </c>
      <c r="L3874" s="2">
        <v>47.3</v>
      </c>
    </row>
    <row r="3875" spans="1:12" x14ac:dyDescent="0.25">
      <c r="A3875">
        <v>3593</v>
      </c>
      <c r="B3875" s="2">
        <v>77.875380000000007</v>
      </c>
      <c r="C3875" s="3">
        <v>432</v>
      </c>
      <c r="D3875" s="4">
        <v>13620</v>
      </c>
      <c r="E3875" t="s">
        <v>355</v>
      </c>
      <c r="F3875" s="4" t="s">
        <v>520</v>
      </c>
      <c r="G3875" s="5">
        <v>352</v>
      </c>
      <c r="H3875" s="6">
        <v>0.45609070000000002</v>
      </c>
      <c r="I3875" s="7">
        <v>78.269000000000005</v>
      </c>
    </row>
    <row r="3876" spans="1:12" x14ac:dyDescent="0.25">
      <c r="A3876">
        <v>8006</v>
      </c>
      <c r="B3876" s="2">
        <v>77.875190000000003</v>
      </c>
      <c r="C3876" s="3">
        <v>499</v>
      </c>
      <c r="D3876" s="4">
        <v>35620</v>
      </c>
      <c r="E3876" t="s">
        <v>1577</v>
      </c>
      <c r="F3876" s="4" t="s">
        <v>1341</v>
      </c>
      <c r="G3876" s="5">
        <v>451</v>
      </c>
      <c r="H3876" s="6">
        <v>0.36283189999999998</v>
      </c>
      <c r="I3876" s="7">
        <v>94.375</v>
      </c>
      <c r="J3876" s="2">
        <v>66</v>
      </c>
      <c r="K3876">
        <v>1</v>
      </c>
    </row>
    <row r="3877" spans="1:12" x14ac:dyDescent="0.25">
      <c r="A3877">
        <v>5362</v>
      </c>
      <c r="B3877" s="2">
        <v>77.875060000000005</v>
      </c>
      <c r="C3877" s="3">
        <v>130</v>
      </c>
      <c r="E3877" t="s">
        <v>1090</v>
      </c>
      <c r="F3877" s="4" t="s">
        <v>1030</v>
      </c>
      <c r="G3877" s="5">
        <v>93</v>
      </c>
      <c r="H3877" s="6">
        <v>0.35106379999999998</v>
      </c>
      <c r="I3877" s="7">
        <v>96.406000000000006</v>
      </c>
      <c r="J3877" s="2">
        <v>49</v>
      </c>
      <c r="K3877">
        <v>1</v>
      </c>
    </row>
    <row r="3878" spans="1:12" x14ac:dyDescent="0.25">
      <c r="A3878">
        <v>29915</v>
      </c>
      <c r="B3878" s="2">
        <v>77.874930000000006</v>
      </c>
      <c r="C3878" s="3">
        <v>648</v>
      </c>
      <c r="D3878" s="4">
        <v>25940</v>
      </c>
      <c r="E3878" t="s">
        <v>6347</v>
      </c>
      <c r="F3878" s="4" t="s">
        <v>6130</v>
      </c>
      <c r="G3878" s="5">
        <v>439</v>
      </c>
      <c r="H3878" s="6">
        <v>0.45558090000000001</v>
      </c>
      <c r="I3878" s="7">
        <v>78.332999999999998</v>
      </c>
    </row>
    <row r="3879" spans="1:12" x14ac:dyDescent="0.25">
      <c r="A3879">
        <v>23836</v>
      </c>
      <c r="B3879" s="2">
        <v>77.872879999999995</v>
      </c>
      <c r="C3879" s="3">
        <v>11916</v>
      </c>
      <c r="D3879" s="4">
        <v>40060</v>
      </c>
      <c r="E3879" t="s">
        <v>28</v>
      </c>
      <c r="F3879" s="4" t="s">
        <v>4335</v>
      </c>
      <c r="G3879" s="5">
        <v>8125</v>
      </c>
      <c r="H3879" s="6">
        <v>0.36886150000000001</v>
      </c>
      <c r="I3879" s="7">
        <v>93.313000000000002</v>
      </c>
      <c r="J3879" s="2">
        <v>39.25</v>
      </c>
      <c r="K3879">
        <v>4</v>
      </c>
    </row>
    <row r="3880" spans="1:12" x14ac:dyDescent="0.25">
      <c r="A3880">
        <v>53575</v>
      </c>
      <c r="B3880" s="2">
        <v>77.868319999999997</v>
      </c>
      <c r="C3880" s="3">
        <v>15817</v>
      </c>
      <c r="D3880" s="4">
        <v>31540</v>
      </c>
      <c r="E3880" t="s">
        <v>8419</v>
      </c>
      <c r="F3880" s="4" t="s">
        <v>10031</v>
      </c>
      <c r="G3880" s="5">
        <v>10930</v>
      </c>
      <c r="H3880" s="6">
        <v>0.37233559999999999</v>
      </c>
      <c r="I3880" s="7">
        <v>92.707999999999998</v>
      </c>
      <c r="J3880" s="2">
        <v>41.909100000000002</v>
      </c>
      <c r="K3880">
        <v>11</v>
      </c>
      <c r="L3880" s="2">
        <v>61.5</v>
      </c>
    </row>
    <row r="3881" spans="1:12" x14ac:dyDescent="0.25">
      <c r="A3881">
        <v>80482</v>
      </c>
      <c r="B3881" s="2">
        <v>77.865499999999997</v>
      </c>
      <c r="C3881" s="3">
        <v>1083</v>
      </c>
      <c r="E3881" t="s">
        <v>6843</v>
      </c>
      <c r="F3881" s="4" t="s">
        <v>14477</v>
      </c>
      <c r="G3881" s="5">
        <v>855</v>
      </c>
      <c r="H3881" s="6">
        <v>0.47953220000000002</v>
      </c>
      <c r="I3881" s="7">
        <v>74.167000000000002</v>
      </c>
      <c r="J3881" s="2">
        <v>53.5</v>
      </c>
      <c r="K3881">
        <v>2</v>
      </c>
    </row>
    <row r="3882" spans="1:12" x14ac:dyDescent="0.25">
      <c r="A3882">
        <v>33029</v>
      </c>
      <c r="B3882" s="2">
        <v>77.858019999999996</v>
      </c>
      <c r="C3882" s="3">
        <v>47284</v>
      </c>
      <c r="D3882" s="4">
        <v>33100</v>
      </c>
      <c r="E3882" t="s">
        <v>4384</v>
      </c>
      <c r="F3882" s="4" t="s">
        <v>6689</v>
      </c>
      <c r="G3882" s="5">
        <v>30398</v>
      </c>
      <c r="H3882" s="6">
        <v>0.37101129999999999</v>
      </c>
      <c r="I3882" s="7">
        <v>92.894000000000005</v>
      </c>
      <c r="J3882" s="2">
        <v>39</v>
      </c>
      <c r="K3882">
        <v>4</v>
      </c>
    </row>
    <row r="3883" spans="1:12" x14ac:dyDescent="0.25">
      <c r="A3883">
        <v>84102</v>
      </c>
      <c r="B3883" s="2">
        <v>77.847949999999997</v>
      </c>
      <c r="C3883" s="3">
        <v>17423</v>
      </c>
      <c r="D3883" s="4">
        <v>41620</v>
      </c>
      <c r="E3883" t="s">
        <v>14892</v>
      </c>
      <c r="F3883" s="4" t="s">
        <v>14851</v>
      </c>
      <c r="G3883" s="5">
        <v>11678</v>
      </c>
      <c r="H3883" s="6">
        <v>0.54919090000000004</v>
      </c>
      <c r="I3883" s="7">
        <v>62.097999999999999</v>
      </c>
      <c r="J3883" s="2">
        <v>39.222200000000001</v>
      </c>
      <c r="K3883">
        <v>18</v>
      </c>
      <c r="L3883" s="2">
        <v>46.4</v>
      </c>
    </row>
    <row r="3884" spans="1:12" x14ac:dyDescent="0.25">
      <c r="A3884">
        <v>12741</v>
      </c>
      <c r="B3884" s="2">
        <v>77.845100000000002</v>
      </c>
      <c r="C3884" s="3">
        <v>303</v>
      </c>
      <c r="E3884" t="s">
        <v>2320</v>
      </c>
      <c r="F3884" s="4" t="s">
        <v>1280</v>
      </c>
      <c r="G3884" s="5">
        <v>224</v>
      </c>
      <c r="H3884" s="6">
        <v>0.49333329999999997</v>
      </c>
      <c r="I3884" s="7">
        <v>71.75</v>
      </c>
    </row>
    <row r="3885" spans="1:12" x14ac:dyDescent="0.25">
      <c r="A3885">
        <v>43022</v>
      </c>
      <c r="B3885" s="2">
        <v>77.8446</v>
      </c>
      <c r="C3885" s="3">
        <v>4089</v>
      </c>
      <c r="D3885" s="4">
        <v>34540</v>
      </c>
      <c r="E3885" t="s">
        <v>8304</v>
      </c>
      <c r="F3885" s="4" t="s">
        <v>8295</v>
      </c>
      <c r="G3885" s="5">
        <v>1820</v>
      </c>
      <c r="H3885" s="6">
        <v>0.41153849999999997</v>
      </c>
      <c r="I3885" s="7">
        <v>85.882999999999996</v>
      </c>
      <c r="J3885" s="2">
        <v>39.6</v>
      </c>
      <c r="K3885">
        <v>5</v>
      </c>
    </row>
    <row r="3886" spans="1:12" x14ac:dyDescent="0.25">
      <c r="A3886">
        <v>3777</v>
      </c>
      <c r="B3886" s="2">
        <v>77.843900000000005</v>
      </c>
      <c r="C3886" s="3">
        <v>1572</v>
      </c>
      <c r="D3886" s="4">
        <v>17200</v>
      </c>
      <c r="E3886" t="s">
        <v>641</v>
      </c>
      <c r="F3886" s="4" t="s">
        <v>520</v>
      </c>
      <c r="G3886" s="5">
        <v>1126</v>
      </c>
      <c r="H3886" s="6">
        <v>0.40941379999999999</v>
      </c>
      <c r="I3886" s="7">
        <v>86.25</v>
      </c>
      <c r="J3886" s="2">
        <v>45.5</v>
      </c>
      <c r="K3886">
        <v>2</v>
      </c>
    </row>
    <row r="3887" spans="1:12" x14ac:dyDescent="0.25">
      <c r="A3887">
        <v>2534</v>
      </c>
      <c r="B3887" s="2">
        <v>77.843429999999998</v>
      </c>
      <c r="C3887" s="3">
        <v>987</v>
      </c>
      <c r="D3887" s="4">
        <v>12700</v>
      </c>
      <c r="E3887" t="s">
        <v>382</v>
      </c>
      <c r="F3887" s="4" t="s">
        <v>21</v>
      </c>
      <c r="G3887" s="5">
        <v>845</v>
      </c>
      <c r="H3887" s="6">
        <v>0.34792899999999999</v>
      </c>
      <c r="I3887" s="7">
        <v>96.852000000000004</v>
      </c>
      <c r="J3887" s="2">
        <v>52</v>
      </c>
      <c r="K3887">
        <v>1</v>
      </c>
    </row>
    <row r="3888" spans="1:12" x14ac:dyDescent="0.25">
      <c r="A3888">
        <v>87025</v>
      </c>
      <c r="B3888" s="2">
        <v>77.84299</v>
      </c>
      <c r="C3888" s="3">
        <v>1175</v>
      </c>
      <c r="D3888" s="4">
        <v>10740</v>
      </c>
      <c r="E3888" t="s">
        <v>15141</v>
      </c>
      <c r="F3888" s="4" t="s">
        <v>15124</v>
      </c>
      <c r="G3888" s="5">
        <v>990</v>
      </c>
      <c r="H3888" s="6">
        <v>0.3939394</v>
      </c>
      <c r="I3888" s="7">
        <v>88.88</v>
      </c>
      <c r="J3888" s="2">
        <v>59</v>
      </c>
      <c r="K3888">
        <v>1</v>
      </c>
    </row>
    <row r="3889" spans="1:12" x14ac:dyDescent="0.25">
      <c r="A3889">
        <v>8514</v>
      </c>
      <c r="B3889" s="2">
        <v>77.841999999999999</v>
      </c>
      <c r="C3889" s="3">
        <v>5072</v>
      </c>
      <c r="D3889" s="4">
        <v>35620</v>
      </c>
      <c r="E3889" t="s">
        <v>1705</v>
      </c>
      <c r="F3889" s="4" t="s">
        <v>1341</v>
      </c>
      <c r="G3889" s="5">
        <v>3158</v>
      </c>
      <c r="H3889" s="6">
        <v>0.35580879999999998</v>
      </c>
      <c r="I3889" s="7">
        <v>95.462000000000003</v>
      </c>
      <c r="J3889" s="2">
        <v>67.666700000000006</v>
      </c>
      <c r="K3889">
        <v>3</v>
      </c>
    </row>
    <row r="3890" spans="1:12" x14ac:dyDescent="0.25">
      <c r="A3890">
        <v>13031</v>
      </c>
      <c r="B3890" s="2">
        <v>77.838620000000006</v>
      </c>
      <c r="C3890" s="3">
        <v>15345</v>
      </c>
      <c r="D3890" s="4">
        <v>45060</v>
      </c>
      <c r="E3890" t="s">
        <v>2470</v>
      </c>
      <c r="F3890" s="4" t="s">
        <v>1280</v>
      </c>
      <c r="G3890" s="5">
        <v>10970</v>
      </c>
      <c r="H3890" s="6">
        <v>0.40364630000000001</v>
      </c>
      <c r="I3890" s="7">
        <v>87.156999999999996</v>
      </c>
      <c r="J3890" s="2">
        <v>42.333300000000001</v>
      </c>
      <c r="K3890">
        <v>12</v>
      </c>
      <c r="L3890" s="2">
        <v>63.5</v>
      </c>
    </row>
    <row r="3891" spans="1:12" x14ac:dyDescent="0.25">
      <c r="A3891">
        <v>33412</v>
      </c>
      <c r="B3891" s="2">
        <v>77.833650000000006</v>
      </c>
      <c r="C3891" s="3">
        <v>13043</v>
      </c>
      <c r="D3891" s="4">
        <v>33100</v>
      </c>
      <c r="E3891" t="s">
        <v>6878</v>
      </c>
      <c r="F3891" s="4" t="s">
        <v>6689</v>
      </c>
      <c r="G3891" s="5">
        <v>9777</v>
      </c>
      <c r="H3891" s="6">
        <v>0.36121900000000001</v>
      </c>
      <c r="I3891" s="7">
        <v>94.483999999999995</v>
      </c>
      <c r="J3891" s="2">
        <v>32.5</v>
      </c>
      <c r="K3891">
        <v>2</v>
      </c>
    </row>
    <row r="3892" spans="1:12" x14ac:dyDescent="0.25">
      <c r="A3892">
        <v>60194</v>
      </c>
      <c r="B3892" s="2">
        <v>77.827969999999993</v>
      </c>
      <c r="C3892" s="3">
        <v>19596</v>
      </c>
      <c r="D3892" s="4">
        <v>16980</v>
      </c>
      <c r="E3892" t="s">
        <v>11547</v>
      </c>
      <c r="F3892" s="4" t="s">
        <v>11490</v>
      </c>
      <c r="G3892" s="5">
        <v>13939</v>
      </c>
      <c r="H3892" s="6">
        <v>0.41538130000000001</v>
      </c>
      <c r="I3892" s="7">
        <v>85.123999999999995</v>
      </c>
      <c r="J3892" s="2">
        <v>44.133299999999998</v>
      </c>
      <c r="K3892">
        <v>15</v>
      </c>
      <c r="L3892" s="2">
        <v>72.900000000000006</v>
      </c>
    </row>
    <row r="3893" spans="1:12" x14ac:dyDescent="0.25">
      <c r="A3893">
        <v>6403</v>
      </c>
      <c r="B3893" s="2">
        <v>77.823620000000005</v>
      </c>
      <c r="C3893" s="3">
        <v>5989</v>
      </c>
      <c r="D3893" s="4">
        <v>35300</v>
      </c>
      <c r="E3893" t="s">
        <v>1282</v>
      </c>
      <c r="F3893" s="4" t="s">
        <v>1198</v>
      </c>
      <c r="G3893" s="5">
        <v>4274</v>
      </c>
      <c r="H3893" s="6">
        <v>0.28802060000000002</v>
      </c>
      <c r="I3893" s="7">
        <v>107.12</v>
      </c>
      <c r="J3893" s="2">
        <v>52.333300000000001</v>
      </c>
      <c r="K3893">
        <v>3</v>
      </c>
    </row>
    <row r="3894" spans="1:12" x14ac:dyDescent="0.25">
      <c r="A3894">
        <v>27927</v>
      </c>
      <c r="B3894" s="2">
        <v>77.822429999999997</v>
      </c>
      <c r="C3894" s="3">
        <v>808</v>
      </c>
      <c r="D3894" s="4">
        <v>47260</v>
      </c>
      <c r="E3894" t="s">
        <v>5813</v>
      </c>
      <c r="F3894" s="4" t="s">
        <v>5642</v>
      </c>
      <c r="G3894" s="5">
        <v>689</v>
      </c>
      <c r="H3894" s="6">
        <v>0.43043480000000001</v>
      </c>
      <c r="I3894" s="7">
        <v>82.5</v>
      </c>
    </row>
    <row r="3895" spans="1:12" x14ac:dyDescent="0.25">
      <c r="A3895">
        <v>92883</v>
      </c>
      <c r="B3895" s="2">
        <v>77.817279999999997</v>
      </c>
      <c r="C3895" s="3">
        <v>31940</v>
      </c>
      <c r="D3895" s="4">
        <v>40140</v>
      </c>
      <c r="E3895" t="s">
        <v>1909</v>
      </c>
      <c r="F3895" s="4" t="s">
        <v>15368</v>
      </c>
      <c r="G3895" s="5">
        <v>20802</v>
      </c>
      <c r="H3895" s="6">
        <v>0.33357369999999997</v>
      </c>
      <c r="I3895" s="7">
        <v>99.227999999999994</v>
      </c>
      <c r="J3895" s="2">
        <v>56</v>
      </c>
      <c r="K3895">
        <v>1</v>
      </c>
    </row>
    <row r="3896" spans="1:12" x14ac:dyDescent="0.25">
      <c r="A3896">
        <v>1007</v>
      </c>
      <c r="B3896" s="2">
        <v>77.809920000000005</v>
      </c>
      <c r="C3896" s="3">
        <v>14774</v>
      </c>
      <c r="D3896" s="4">
        <v>44140</v>
      </c>
      <c r="E3896" t="s">
        <v>24</v>
      </c>
      <c r="F3896" s="4" t="s">
        <v>21</v>
      </c>
      <c r="G3896" s="5">
        <v>9954</v>
      </c>
      <c r="H3896" s="6">
        <v>0.38844800000000002</v>
      </c>
      <c r="I3896" s="7">
        <v>89.716999999999999</v>
      </c>
      <c r="J3896" s="2">
        <v>39.5</v>
      </c>
      <c r="K3896">
        <v>6</v>
      </c>
    </row>
    <row r="3897" spans="1:12" x14ac:dyDescent="0.25">
      <c r="A3897">
        <v>93066</v>
      </c>
      <c r="B3897" s="2">
        <v>77.807010000000005</v>
      </c>
      <c r="C3897" s="3">
        <v>3178</v>
      </c>
      <c r="D3897" s="4">
        <v>37100</v>
      </c>
      <c r="E3897" t="s">
        <v>15614</v>
      </c>
      <c r="F3897" s="4" t="s">
        <v>15368</v>
      </c>
      <c r="G3897" s="5">
        <v>2184</v>
      </c>
      <c r="H3897" s="6">
        <v>0.37482840000000001</v>
      </c>
      <c r="I3897" s="7">
        <v>92.045000000000002</v>
      </c>
      <c r="J3897" s="2">
        <v>33</v>
      </c>
      <c r="K3897">
        <v>1</v>
      </c>
    </row>
    <row r="3898" spans="1:12" x14ac:dyDescent="0.25">
      <c r="A3898">
        <v>3748</v>
      </c>
      <c r="B3898" s="2">
        <v>77.80565</v>
      </c>
      <c r="C3898" s="3">
        <v>4584</v>
      </c>
      <c r="D3898" s="4">
        <v>17200</v>
      </c>
      <c r="E3898" t="s">
        <v>632</v>
      </c>
      <c r="F3898" s="4" t="s">
        <v>520</v>
      </c>
      <c r="G3898" s="5">
        <v>3539</v>
      </c>
      <c r="H3898" s="6">
        <v>0.42711860000000001</v>
      </c>
      <c r="I3898" s="7">
        <v>83</v>
      </c>
      <c r="J3898" s="2">
        <v>52</v>
      </c>
      <c r="K3898">
        <v>3</v>
      </c>
    </row>
    <row r="3899" spans="1:12" x14ac:dyDescent="0.25">
      <c r="A3899">
        <v>10312</v>
      </c>
      <c r="B3899" s="2">
        <v>77.794600000000003</v>
      </c>
      <c r="C3899" s="3">
        <v>61104</v>
      </c>
      <c r="D3899" s="4">
        <v>35620</v>
      </c>
      <c r="E3899" t="s">
        <v>1790</v>
      </c>
      <c r="F3899" s="4" t="s">
        <v>1280</v>
      </c>
      <c r="G3899" s="5">
        <v>42622</v>
      </c>
      <c r="H3899" s="6">
        <v>0.33039269999999998</v>
      </c>
      <c r="I3899" s="7">
        <v>99.700999999999993</v>
      </c>
      <c r="J3899" s="2">
        <v>36.466700000000003</v>
      </c>
      <c r="K3899">
        <v>15</v>
      </c>
      <c r="L3899" s="2">
        <v>30.6</v>
      </c>
    </row>
    <row r="3900" spans="1:12" x14ac:dyDescent="0.25">
      <c r="A3900">
        <v>62046</v>
      </c>
      <c r="B3900" s="2">
        <v>77.784279999999995</v>
      </c>
      <c r="C3900" s="3">
        <v>750</v>
      </c>
      <c r="D3900" s="4">
        <v>41180</v>
      </c>
      <c r="E3900" t="s">
        <v>10481</v>
      </c>
      <c r="F3900" s="4" t="s">
        <v>11490</v>
      </c>
      <c r="G3900" s="5">
        <v>500</v>
      </c>
      <c r="H3900" s="6">
        <v>0.40200000000000002</v>
      </c>
      <c r="I3900" s="7">
        <v>87.320999999999998</v>
      </c>
    </row>
    <row r="3901" spans="1:12" x14ac:dyDescent="0.25">
      <c r="A3901">
        <v>5340</v>
      </c>
      <c r="B3901" s="2">
        <v>77.784030000000001</v>
      </c>
      <c r="C3901" s="3">
        <v>653</v>
      </c>
      <c r="D3901" s="4">
        <v>13540</v>
      </c>
      <c r="E3901" t="s">
        <v>1074</v>
      </c>
      <c r="F3901" s="4" t="s">
        <v>1030</v>
      </c>
      <c r="G3901" s="5">
        <v>508</v>
      </c>
      <c r="H3901" s="6">
        <v>0.52559049999999996</v>
      </c>
      <c r="I3901" s="7">
        <v>65.962000000000003</v>
      </c>
      <c r="J3901" s="2">
        <v>35</v>
      </c>
      <c r="K3901">
        <v>2</v>
      </c>
    </row>
    <row r="3902" spans="1:12" x14ac:dyDescent="0.25">
      <c r="A3902">
        <v>10309</v>
      </c>
      <c r="B3902" s="2">
        <v>77.778509999999997</v>
      </c>
      <c r="C3902" s="3">
        <v>33381</v>
      </c>
      <c r="D3902" s="4">
        <v>35620</v>
      </c>
      <c r="E3902" t="s">
        <v>1790</v>
      </c>
      <c r="F3902" s="4" t="s">
        <v>1280</v>
      </c>
      <c r="G3902" s="5">
        <v>22596</v>
      </c>
      <c r="H3902" s="6">
        <v>0.32297749999999997</v>
      </c>
      <c r="I3902" s="7">
        <v>100.962</v>
      </c>
      <c r="J3902" s="2">
        <v>33.333300000000001</v>
      </c>
      <c r="K3902">
        <v>6</v>
      </c>
    </row>
    <row r="3903" spans="1:12" x14ac:dyDescent="0.25">
      <c r="A3903">
        <v>76107</v>
      </c>
      <c r="B3903" s="2">
        <v>77.768510000000006</v>
      </c>
      <c r="C3903" s="3">
        <v>26881</v>
      </c>
      <c r="D3903" s="4">
        <v>19100</v>
      </c>
      <c r="E3903" t="s">
        <v>13904</v>
      </c>
      <c r="F3903" s="4" t="s">
        <v>13752</v>
      </c>
      <c r="G3903" s="5">
        <v>19165</v>
      </c>
      <c r="H3903" s="6">
        <v>0.4686147</v>
      </c>
      <c r="I3903" s="7">
        <v>75.783000000000001</v>
      </c>
      <c r="J3903" s="2">
        <v>44.133299999999998</v>
      </c>
      <c r="K3903">
        <v>30</v>
      </c>
      <c r="L3903" s="2">
        <v>72.900000000000006</v>
      </c>
    </row>
    <row r="3904" spans="1:12" x14ac:dyDescent="0.25">
      <c r="A3904">
        <v>75048</v>
      </c>
      <c r="B3904" s="2">
        <v>77.760540000000006</v>
      </c>
      <c r="C3904" s="3">
        <v>21790</v>
      </c>
      <c r="D3904" s="4">
        <v>19100</v>
      </c>
      <c r="E3904" t="s">
        <v>13756</v>
      </c>
      <c r="F3904" s="4" t="s">
        <v>13752</v>
      </c>
      <c r="G3904" s="5">
        <v>14128</v>
      </c>
      <c r="H3904" s="6">
        <v>0.32422679999999998</v>
      </c>
      <c r="I3904" s="7">
        <v>100.72499999999999</v>
      </c>
      <c r="J3904" s="2">
        <v>51.2</v>
      </c>
      <c r="K3904">
        <v>5</v>
      </c>
    </row>
    <row r="3905" spans="1:12" x14ac:dyDescent="0.25">
      <c r="A3905">
        <v>96701</v>
      </c>
      <c r="B3905" s="2">
        <v>77.750360000000001</v>
      </c>
      <c r="C3905" s="3">
        <v>38526</v>
      </c>
      <c r="D3905" s="4">
        <v>46520</v>
      </c>
      <c r="E3905" t="s">
        <v>16098</v>
      </c>
      <c r="F3905" s="4" t="s">
        <v>16099</v>
      </c>
      <c r="G3905" s="5">
        <v>28430</v>
      </c>
      <c r="H3905" s="6">
        <v>0.3314105</v>
      </c>
      <c r="I3905" s="7">
        <v>99.480999999999995</v>
      </c>
      <c r="J3905" s="2">
        <v>46.3</v>
      </c>
      <c r="K3905">
        <v>10</v>
      </c>
      <c r="L3905" s="2">
        <v>82.1</v>
      </c>
    </row>
    <row r="3906" spans="1:12" x14ac:dyDescent="0.25">
      <c r="A3906">
        <v>84003</v>
      </c>
      <c r="B3906" s="2">
        <v>77.738200000000006</v>
      </c>
      <c r="C3906" s="3">
        <v>44668</v>
      </c>
      <c r="D3906" s="4">
        <v>39340</v>
      </c>
      <c r="E3906" t="s">
        <v>14853</v>
      </c>
      <c r="F3906" s="4" t="s">
        <v>14851</v>
      </c>
      <c r="G3906" s="5">
        <v>22379</v>
      </c>
      <c r="H3906" s="6">
        <v>0.41934759999999999</v>
      </c>
      <c r="I3906" s="7">
        <v>84.281000000000006</v>
      </c>
      <c r="J3906" s="2">
        <v>42.882399999999997</v>
      </c>
      <c r="K3906">
        <v>17</v>
      </c>
      <c r="L3906" s="2">
        <v>66.5</v>
      </c>
    </row>
    <row r="3907" spans="1:12" x14ac:dyDescent="0.25">
      <c r="A3907">
        <v>53017</v>
      </c>
      <c r="B3907" s="2">
        <v>77.731890000000007</v>
      </c>
      <c r="C3907" s="3">
        <v>5894</v>
      </c>
      <c r="D3907" s="4">
        <v>33340</v>
      </c>
      <c r="E3907" t="s">
        <v>10038</v>
      </c>
      <c r="F3907" s="4" t="s">
        <v>10031</v>
      </c>
      <c r="G3907" s="5">
        <v>3990</v>
      </c>
      <c r="H3907" s="6">
        <v>0.3451128</v>
      </c>
      <c r="I3907" s="7">
        <v>97.037000000000006</v>
      </c>
    </row>
    <row r="3908" spans="1:12" x14ac:dyDescent="0.25">
      <c r="A3908">
        <v>6791</v>
      </c>
      <c r="B3908" s="2">
        <v>77.729960000000005</v>
      </c>
      <c r="C3908" s="3">
        <v>5605</v>
      </c>
      <c r="D3908" s="4">
        <v>45860</v>
      </c>
      <c r="E3908" t="s">
        <v>1328</v>
      </c>
      <c r="F3908" s="4" t="s">
        <v>1198</v>
      </c>
      <c r="G3908" s="5">
        <v>4076</v>
      </c>
      <c r="H3908" s="6">
        <v>0.35083419999999998</v>
      </c>
      <c r="I3908" s="7">
        <v>96.016000000000005</v>
      </c>
      <c r="J3908" s="2">
        <v>45</v>
      </c>
      <c r="K3908">
        <v>3</v>
      </c>
    </row>
    <row r="3909" spans="1:12" x14ac:dyDescent="0.25">
      <c r="A3909">
        <v>99574</v>
      </c>
      <c r="B3909" s="2">
        <v>77.728499999999997</v>
      </c>
      <c r="C3909" s="3">
        <v>2720</v>
      </c>
      <c r="E3909" t="s">
        <v>4546</v>
      </c>
      <c r="F3909" s="4" t="s">
        <v>16604</v>
      </c>
      <c r="G3909" s="5">
        <v>1988</v>
      </c>
      <c r="H3909" s="6">
        <v>0.28470830000000003</v>
      </c>
      <c r="I3909" s="7">
        <v>107.443</v>
      </c>
      <c r="J3909" s="2">
        <v>50</v>
      </c>
      <c r="K3909">
        <v>1</v>
      </c>
    </row>
    <row r="3910" spans="1:12" x14ac:dyDescent="0.25">
      <c r="A3910">
        <v>84332</v>
      </c>
      <c r="B3910" s="2">
        <v>77.727040000000002</v>
      </c>
      <c r="C3910" s="3">
        <v>7387</v>
      </c>
      <c r="D3910" s="4">
        <v>30860</v>
      </c>
      <c r="E3910" t="s">
        <v>512</v>
      </c>
      <c r="F3910" s="4" t="s">
        <v>14851</v>
      </c>
      <c r="G3910" s="5">
        <v>4142</v>
      </c>
      <c r="H3910" s="6">
        <v>0.47126990000000002</v>
      </c>
      <c r="I3910" s="7">
        <v>75.203000000000003</v>
      </c>
      <c r="J3910" s="2">
        <v>49.875</v>
      </c>
      <c r="K3910">
        <v>8</v>
      </c>
    </row>
    <row r="3911" spans="1:12" x14ac:dyDescent="0.25">
      <c r="A3911">
        <v>2379</v>
      </c>
      <c r="B3911" s="2">
        <v>77.724900000000005</v>
      </c>
      <c r="C3911" s="3">
        <v>6980</v>
      </c>
      <c r="D3911" s="4">
        <v>14460</v>
      </c>
      <c r="E3911" t="s">
        <v>358</v>
      </c>
      <c r="F3911" s="4" t="s">
        <v>21</v>
      </c>
      <c r="G3911" s="5">
        <v>4762</v>
      </c>
      <c r="H3911" s="6">
        <v>0.29819410000000002</v>
      </c>
      <c r="I3911" s="7">
        <v>105.096</v>
      </c>
      <c r="J3911" s="2">
        <v>51</v>
      </c>
      <c r="K3911">
        <v>3</v>
      </c>
    </row>
    <row r="3912" spans="1:12" x14ac:dyDescent="0.25">
      <c r="A3912">
        <v>33062</v>
      </c>
      <c r="B3912" s="2">
        <v>77.719059999999999</v>
      </c>
      <c r="C3912" s="3">
        <v>22120</v>
      </c>
      <c r="D3912" s="4">
        <v>33100</v>
      </c>
      <c r="E3912" t="s">
        <v>6872</v>
      </c>
      <c r="F3912" s="4" t="s">
        <v>6689</v>
      </c>
      <c r="G3912" s="5">
        <v>19697</v>
      </c>
      <c r="H3912" s="6">
        <v>0.4222764</v>
      </c>
      <c r="I3912" s="7">
        <v>83.626999999999995</v>
      </c>
      <c r="J3912" s="2">
        <v>35.428600000000003</v>
      </c>
      <c r="K3912">
        <v>7</v>
      </c>
    </row>
    <row r="3913" spans="1:12" x14ac:dyDescent="0.25">
      <c r="A3913">
        <v>93314</v>
      </c>
      <c r="B3913" s="2">
        <v>77.710819999999998</v>
      </c>
      <c r="C3913" s="3">
        <v>23263</v>
      </c>
      <c r="D3913" s="4">
        <v>12540</v>
      </c>
      <c r="E3913" t="s">
        <v>1094</v>
      </c>
      <c r="F3913" s="4" t="s">
        <v>15368</v>
      </c>
      <c r="G3913" s="5">
        <v>14736</v>
      </c>
      <c r="H3913" s="6">
        <v>0.31256790000000001</v>
      </c>
      <c r="I3913" s="7">
        <v>102.583</v>
      </c>
      <c r="J3913" s="2">
        <v>48</v>
      </c>
      <c r="K3913">
        <v>3</v>
      </c>
    </row>
    <row r="3914" spans="1:12" x14ac:dyDescent="0.25">
      <c r="A3914">
        <v>28411</v>
      </c>
      <c r="B3914" s="2">
        <v>77.701740000000001</v>
      </c>
      <c r="C3914" s="3">
        <v>32273</v>
      </c>
      <c r="D3914" s="4">
        <v>48900</v>
      </c>
      <c r="E3914" t="s">
        <v>257</v>
      </c>
      <c r="F3914" s="4" t="s">
        <v>5642</v>
      </c>
      <c r="G3914" s="5">
        <v>23167</v>
      </c>
      <c r="H3914" s="6">
        <v>0.42558699999999999</v>
      </c>
      <c r="I3914" s="7">
        <v>83.039000000000001</v>
      </c>
      <c r="J3914" s="2">
        <v>46.833300000000001</v>
      </c>
      <c r="K3914">
        <v>6</v>
      </c>
    </row>
    <row r="3915" spans="1:12" x14ac:dyDescent="0.25">
      <c r="A3915">
        <v>14617</v>
      </c>
      <c r="B3915" s="2">
        <v>77.692319999999995</v>
      </c>
      <c r="C3915" s="3">
        <v>22775</v>
      </c>
      <c r="D3915" s="4">
        <v>40380</v>
      </c>
      <c r="E3915" t="s">
        <v>458</v>
      </c>
      <c r="F3915" s="4" t="s">
        <v>1280</v>
      </c>
      <c r="G3915" s="5">
        <v>16188</v>
      </c>
      <c r="H3915" s="6">
        <v>0.44369629999999999</v>
      </c>
      <c r="I3915" s="7">
        <v>79.870999999999995</v>
      </c>
      <c r="J3915" s="2">
        <v>35.290300000000002</v>
      </c>
      <c r="K3915">
        <v>31</v>
      </c>
      <c r="L3915" s="2">
        <v>25.1</v>
      </c>
    </row>
    <row r="3916" spans="1:12" x14ac:dyDescent="0.25">
      <c r="A3916">
        <v>80513</v>
      </c>
      <c r="B3916" s="2">
        <v>77.686629999999994</v>
      </c>
      <c r="C3916" s="3">
        <v>10659</v>
      </c>
      <c r="D3916" s="4">
        <v>22660</v>
      </c>
      <c r="E3916" t="s">
        <v>14511</v>
      </c>
      <c r="F3916" s="4" t="s">
        <v>14477</v>
      </c>
      <c r="G3916" s="5">
        <v>7568</v>
      </c>
      <c r="H3916" s="6">
        <v>0.36134230000000001</v>
      </c>
      <c r="I3916" s="7">
        <v>94.102000000000004</v>
      </c>
      <c r="J3916" s="2">
        <v>43.6</v>
      </c>
      <c r="K3916">
        <v>10</v>
      </c>
      <c r="L3916" s="2">
        <v>69.8</v>
      </c>
    </row>
    <row r="3917" spans="1:12" x14ac:dyDescent="0.25">
      <c r="A3917">
        <v>96712</v>
      </c>
      <c r="B3917" s="2">
        <v>77.68347</v>
      </c>
      <c r="C3917" s="3">
        <v>8371</v>
      </c>
      <c r="D3917" s="4">
        <v>46520</v>
      </c>
      <c r="E3917" t="s">
        <v>16107</v>
      </c>
      <c r="F3917" s="4" t="s">
        <v>16099</v>
      </c>
      <c r="G3917" s="5">
        <v>5647</v>
      </c>
      <c r="H3917" s="6">
        <v>0.3562323</v>
      </c>
      <c r="I3917" s="7">
        <v>94.965999999999994</v>
      </c>
      <c r="J3917" s="2">
        <v>33.666699999999999</v>
      </c>
      <c r="K3917">
        <v>3</v>
      </c>
    </row>
    <row r="3918" spans="1:12" x14ac:dyDescent="0.25">
      <c r="A3918">
        <v>72718</v>
      </c>
      <c r="B3918" s="2">
        <v>77.681799999999996</v>
      </c>
      <c r="C3918" s="3">
        <v>2144</v>
      </c>
      <c r="D3918" s="4">
        <v>22220</v>
      </c>
      <c r="E3918" t="s">
        <v>13426</v>
      </c>
      <c r="F3918" s="4" t="s">
        <v>13183</v>
      </c>
      <c r="G3918" s="5">
        <v>1332</v>
      </c>
      <c r="H3918" s="6">
        <v>0.3708709</v>
      </c>
      <c r="I3918" s="7">
        <v>92.433999999999997</v>
      </c>
    </row>
    <row r="3919" spans="1:12" x14ac:dyDescent="0.25">
      <c r="A3919">
        <v>4008</v>
      </c>
      <c r="B3919" s="2">
        <v>77.680989999999994</v>
      </c>
      <c r="C3919" s="3">
        <v>2865</v>
      </c>
      <c r="D3919" s="4">
        <v>38860</v>
      </c>
      <c r="E3919" t="s">
        <v>715</v>
      </c>
      <c r="F3919" s="4" t="s">
        <v>701</v>
      </c>
      <c r="G3919" s="5">
        <v>2017</v>
      </c>
      <c r="H3919" s="6">
        <v>0.3572844</v>
      </c>
      <c r="I3919" s="7">
        <v>94.772999999999996</v>
      </c>
      <c r="J3919" s="2">
        <v>44.5</v>
      </c>
      <c r="K3919">
        <v>2</v>
      </c>
    </row>
    <row r="3920" spans="1:12" x14ac:dyDescent="0.25">
      <c r="A3920">
        <v>33414</v>
      </c>
      <c r="B3920" s="2">
        <v>77.671980000000005</v>
      </c>
      <c r="C3920" s="3">
        <v>54865</v>
      </c>
      <c r="D3920" s="4">
        <v>33100</v>
      </c>
      <c r="E3920" t="s">
        <v>6881</v>
      </c>
      <c r="F3920" s="4" t="s">
        <v>6689</v>
      </c>
      <c r="G3920" s="5">
        <v>35645</v>
      </c>
      <c r="H3920" s="6">
        <v>0.41308980000000001</v>
      </c>
      <c r="I3920" s="7">
        <v>85.111999999999995</v>
      </c>
      <c r="J3920" s="2">
        <v>40.461500000000001</v>
      </c>
      <c r="K3920">
        <v>13</v>
      </c>
      <c r="L3920" s="2">
        <v>54</v>
      </c>
    </row>
    <row r="3921" spans="1:12" x14ac:dyDescent="0.25">
      <c r="A3921">
        <v>20912</v>
      </c>
      <c r="B3921" s="2">
        <v>77.659289999999999</v>
      </c>
      <c r="C3921" s="3">
        <v>24993</v>
      </c>
      <c r="D3921" s="4">
        <v>47900</v>
      </c>
      <c r="E3921" t="s">
        <v>4458</v>
      </c>
      <c r="F3921" s="4" t="s">
        <v>4361</v>
      </c>
      <c r="G3921" s="5">
        <v>17368</v>
      </c>
      <c r="H3921" s="6">
        <v>0.46620220000000001</v>
      </c>
      <c r="I3921" s="7">
        <v>75.924000000000007</v>
      </c>
      <c r="J3921" s="2">
        <v>35.444400000000002</v>
      </c>
      <c r="K3921">
        <v>81</v>
      </c>
      <c r="L3921" s="2">
        <v>25.7</v>
      </c>
    </row>
    <row r="3922" spans="1:12" x14ac:dyDescent="0.25">
      <c r="A3922">
        <v>63126</v>
      </c>
      <c r="B3922" s="2">
        <v>77.652540000000002</v>
      </c>
      <c r="C3922" s="3">
        <v>14928</v>
      </c>
      <c r="D3922" s="4">
        <v>41180</v>
      </c>
      <c r="E3922" t="s">
        <v>9297</v>
      </c>
      <c r="F3922" s="4" t="s">
        <v>12102</v>
      </c>
      <c r="G3922" s="5">
        <v>10845</v>
      </c>
      <c r="H3922" s="6">
        <v>0.43365609999999999</v>
      </c>
      <c r="I3922" s="7">
        <v>81.543999999999997</v>
      </c>
      <c r="J3922" s="2">
        <v>42.523800000000001</v>
      </c>
      <c r="K3922">
        <v>21</v>
      </c>
      <c r="L3922" s="2">
        <v>64.5</v>
      </c>
    </row>
    <row r="3923" spans="1:12" x14ac:dyDescent="0.25">
      <c r="A3923">
        <v>11741</v>
      </c>
      <c r="B3923" s="2">
        <v>77.645200000000003</v>
      </c>
      <c r="C3923" s="3">
        <v>28650</v>
      </c>
      <c r="D3923" s="4">
        <v>35620</v>
      </c>
      <c r="E3923" t="s">
        <v>346</v>
      </c>
      <c r="F3923" s="4" t="s">
        <v>1280</v>
      </c>
      <c r="G3923" s="5">
        <v>19843</v>
      </c>
      <c r="H3923" s="6">
        <v>0.2973191</v>
      </c>
      <c r="I3923" s="7">
        <v>105.09399999999999</v>
      </c>
      <c r="J3923" s="2">
        <v>43.571399999999997</v>
      </c>
      <c r="K3923">
        <v>7</v>
      </c>
    </row>
    <row r="3924" spans="1:12" x14ac:dyDescent="0.25">
      <c r="A3924">
        <v>73162</v>
      </c>
      <c r="B3924" s="2">
        <v>77.635499999999993</v>
      </c>
      <c r="C3924" s="3">
        <v>29517</v>
      </c>
      <c r="D3924" s="4">
        <v>36420</v>
      </c>
      <c r="E3924" t="s">
        <v>13492</v>
      </c>
      <c r="F3924" s="4" t="s">
        <v>13462</v>
      </c>
      <c r="G3924" s="5">
        <v>20690</v>
      </c>
      <c r="H3924" s="6">
        <v>0.43342520000000001</v>
      </c>
      <c r="I3924" s="7">
        <v>81.555999999999997</v>
      </c>
      <c r="J3924" s="2">
        <v>41.7</v>
      </c>
      <c r="K3924">
        <v>10</v>
      </c>
      <c r="L3924" s="2">
        <v>60.2</v>
      </c>
    </row>
    <row r="3925" spans="1:12" x14ac:dyDescent="0.25">
      <c r="A3925">
        <v>8527</v>
      </c>
      <c r="B3925" s="2">
        <v>77.621470000000002</v>
      </c>
      <c r="C3925" s="3">
        <v>55284</v>
      </c>
      <c r="D3925" s="4">
        <v>35620</v>
      </c>
      <c r="E3925" t="s">
        <v>671</v>
      </c>
      <c r="F3925" s="4" t="s">
        <v>1341</v>
      </c>
      <c r="G3925" s="5">
        <v>37957</v>
      </c>
      <c r="H3925" s="6">
        <v>0.3121427</v>
      </c>
      <c r="I3925" s="7">
        <v>102.50700000000001</v>
      </c>
      <c r="J3925" s="2">
        <v>35.153799999999997</v>
      </c>
      <c r="K3925">
        <v>13</v>
      </c>
      <c r="L3925" s="2">
        <v>24.3</v>
      </c>
    </row>
    <row r="3926" spans="1:12" x14ac:dyDescent="0.25">
      <c r="A3926">
        <v>60631</v>
      </c>
      <c r="B3926" s="2">
        <v>77.607339999999994</v>
      </c>
      <c r="C3926" s="3">
        <v>27995</v>
      </c>
      <c r="D3926" s="4">
        <v>16980</v>
      </c>
      <c r="E3926" t="s">
        <v>11616</v>
      </c>
      <c r="F3926" s="4" t="s">
        <v>11490</v>
      </c>
      <c r="G3926" s="5">
        <v>21051</v>
      </c>
      <c r="H3926" s="6">
        <v>0.3534274</v>
      </c>
      <c r="I3926" s="7">
        <v>95.364999999999995</v>
      </c>
      <c r="J3926" s="2">
        <v>39.25</v>
      </c>
      <c r="K3926">
        <v>28</v>
      </c>
      <c r="L3926" s="2">
        <v>46.4</v>
      </c>
    </row>
    <row r="3927" spans="1:12" x14ac:dyDescent="0.25">
      <c r="A3927">
        <v>2072</v>
      </c>
      <c r="B3927" s="2">
        <v>77.597459999999998</v>
      </c>
      <c r="C3927" s="3">
        <v>27833</v>
      </c>
      <c r="D3927" s="4">
        <v>14460</v>
      </c>
      <c r="E3927" t="s">
        <v>307</v>
      </c>
      <c r="F3927" s="4" t="s">
        <v>21</v>
      </c>
      <c r="G3927" s="5">
        <v>20259</v>
      </c>
      <c r="H3927" s="6">
        <v>0.34226760000000001</v>
      </c>
      <c r="I3927" s="7">
        <v>97.286000000000001</v>
      </c>
      <c r="J3927" s="2">
        <v>39.384599999999999</v>
      </c>
      <c r="K3927">
        <v>13</v>
      </c>
      <c r="L3927" s="2">
        <v>47.3</v>
      </c>
    </row>
    <row r="3928" spans="1:12" x14ac:dyDescent="0.25">
      <c r="A3928">
        <v>34109</v>
      </c>
      <c r="B3928" s="2">
        <v>77.58802</v>
      </c>
      <c r="C3928" s="3">
        <v>24728</v>
      </c>
      <c r="D3928" s="4">
        <v>34940</v>
      </c>
      <c r="E3928" t="s">
        <v>739</v>
      </c>
      <c r="F3928" s="4" t="s">
        <v>6689</v>
      </c>
      <c r="G3928" s="5">
        <v>19184</v>
      </c>
      <c r="H3928" s="6">
        <v>0.43275649999999999</v>
      </c>
      <c r="I3928" s="7">
        <v>81.646000000000001</v>
      </c>
      <c r="J3928" s="2">
        <v>28.8</v>
      </c>
      <c r="K3928">
        <v>5</v>
      </c>
    </row>
    <row r="3929" spans="1:12" x14ac:dyDescent="0.25">
      <c r="A3929">
        <v>85012</v>
      </c>
      <c r="B3929" s="2">
        <v>77.5822</v>
      </c>
      <c r="C3929" s="3">
        <v>6446</v>
      </c>
      <c r="D3929" s="4">
        <v>38060</v>
      </c>
      <c r="E3929" t="s">
        <v>2525</v>
      </c>
      <c r="F3929" s="4" t="s">
        <v>14962</v>
      </c>
      <c r="G3929" s="5">
        <v>5109</v>
      </c>
      <c r="H3929" s="6">
        <v>0.41886869999999998</v>
      </c>
      <c r="I3929" s="7">
        <v>84.028000000000006</v>
      </c>
      <c r="J3929" s="2">
        <v>33.071399999999997</v>
      </c>
      <c r="K3929">
        <v>14</v>
      </c>
      <c r="L3929" s="2">
        <v>14.7</v>
      </c>
    </row>
    <row r="3930" spans="1:12" x14ac:dyDescent="0.25">
      <c r="A3930">
        <v>20695</v>
      </c>
      <c r="B3930" s="2">
        <v>77.580150000000003</v>
      </c>
      <c r="C3930" s="3">
        <v>4828</v>
      </c>
      <c r="D3930" s="4">
        <v>47900</v>
      </c>
      <c r="E3930" t="s">
        <v>1839</v>
      </c>
      <c r="F3930" s="4" t="s">
        <v>4361</v>
      </c>
      <c r="G3930" s="5">
        <v>3480</v>
      </c>
      <c r="H3930" s="6">
        <v>0.3079575</v>
      </c>
      <c r="I3930" s="7">
        <v>103.17</v>
      </c>
      <c r="J3930" s="2">
        <v>40.666699999999999</v>
      </c>
      <c r="K3930">
        <v>3</v>
      </c>
    </row>
    <row r="3931" spans="1:12" x14ac:dyDescent="0.25">
      <c r="A3931">
        <v>12106</v>
      </c>
      <c r="B3931" s="2">
        <v>77.578900000000004</v>
      </c>
      <c r="C3931" s="3">
        <v>2380</v>
      </c>
      <c r="D3931" s="4">
        <v>26460</v>
      </c>
      <c r="E3931" t="s">
        <v>2130</v>
      </c>
      <c r="F3931" s="4" t="s">
        <v>1280</v>
      </c>
      <c r="G3931" s="5">
        <v>1728</v>
      </c>
      <c r="H3931" s="6">
        <v>0.38657409999999998</v>
      </c>
      <c r="I3931" s="7">
        <v>89.57</v>
      </c>
      <c r="J3931" s="2">
        <v>33</v>
      </c>
      <c r="K3931">
        <v>1</v>
      </c>
    </row>
    <row r="3932" spans="1:12" x14ac:dyDescent="0.25">
      <c r="A3932">
        <v>60193</v>
      </c>
      <c r="B3932" s="2">
        <v>77.571479999999994</v>
      </c>
      <c r="C3932" s="3">
        <v>40209</v>
      </c>
      <c r="D3932" s="4">
        <v>16980</v>
      </c>
      <c r="E3932" t="s">
        <v>11547</v>
      </c>
      <c r="F3932" s="4" t="s">
        <v>11490</v>
      </c>
      <c r="G3932" s="5">
        <v>29299</v>
      </c>
      <c r="H3932" s="6">
        <v>0.39399319999999999</v>
      </c>
      <c r="I3932" s="7">
        <v>88.275000000000006</v>
      </c>
      <c r="J3932" s="2">
        <v>37.833300000000001</v>
      </c>
      <c r="K3932">
        <v>18</v>
      </c>
      <c r="L3932" s="2">
        <v>38.299999999999997</v>
      </c>
    </row>
    <row r="3933" spans="1:12" x14ac:dyDescent="0.25">
      <c r="A3933">
        <v>97062</v>
      </c>
      <c r="B3933" s="2">
        <v>77.559970000000007</v>
      </c>
      <c r="C3933" s="3">
        <v>27475</v>
      </c>
      <c r="D3933" s="4">
        <v>38900</v>
      </c>
      <c r="E3933" t="s">
        <v>16197</v>
      </c>
      <c r="F3933" s="4" t="s">
        <v>16170</v>
      </c>
      <c r="G3933" s="5">
        <v>18754</v>
      </c>
      <c r="H3933" s="6">
        <v>0.4202613</v>
      </c>
      <c r="I3933" s="7">
        <v>83.734999999999999</v>
      </c>
      <c r="J3933" s="2">
        <v>42.55</v>
      </c>
      <c r="K3933">
        <v>20</v>
      </c>
      <c r="L3933" s="2">
        <v>64.8</v>
      </c>
    </row>
    <row r="3934" spans="1:12" x14ac:dyDescent="0.25">
      <c r="A3934">
        <v>33813</v>
      </c>
      <c r="B3934" s="2">
        <v>77.550210000000007</v>
      </c>
      <c r="C3934" s="3">
        <v>32154</v>
      </c>
      <c r="D3934" s="4">
        <v>29460</v>
      </c>
      <c r="E3934" t="s">
        <v>6636</v>
      </c>
      <c r="F3934" s="4" t="s">
        <v>6689</v>
      </c>
      <c r="G3934" s="5">
        <v>22063</v>
      </c>
      <c r="H3934" s="6">
        <v>0.39834120000000001</v>
      </c>
      <c r="I3934" s="7">
        <v>87.513000000000005</v>
      </c>
      <c r="J3934" s="2">
        <v>45.6</v>
      </c>
      <c r="K3934">
        <v>5</v>
      </c>
    </row>
    <row r="3935" spans="1:12" x14ac:dyDescent="0.25">
      <c r="A3935">
        <v>45252</v>
      </c>
      <c r="B3935" s="2">
        <v>77.544079999999994</v>
      </c>
      <c r="C3935" s="3">
        <v>4820</v>
      </c>
      <c r="D3935" s="4">
        <v>17140</v>
      </c>
      <c r="E3935" t="s">
        <v>8663</v>
      </c>
      <c r="F3935" s="4" t="s">
        <v>8295</v>
      </c>
      <c r="G3935" s="5">
        <v>3542</v>
      </c>
      <c r="H3935" s="6">
        <v>0.3251482</v>
      </c>
      <c r="I3935" s="7">
        <v>100.128</v>
      </c>
      <c r="J3935" s="2">
        <v>65</v>
      </c>
      <c r="K3935">
        <v>1</v>
      </c>
    </row>
    <row r="3936" spans="1:12" x14ac:dyDescent="0.25">
      <c r="A3936">
        <v>55427</v>
      </c>
      <c r="B3936" s="2">
        <v>77.53931</v>
      </c>
      <c r="C3936" s="3">
        <v>22915</v>
      </c>
      <c r="D3936" s="4">
        <v>33460</v>
      </c>
      <c r="E3936" t="s">
        <v>10500</v>
      </c>
      <c r="F3936" s="4" t="s">
        <v>10428</v>
      </c>
      <c r="G3936" s="5">
        <v>16415</v>
      </c>
      <c r="H3936" s="6">
        <v>0.44294850000000002</v>
      </c>
      <c r="I3936" s="7">
        <v>79.734999999999999</v>
      </c>
      <c r="J3936" s="2">
        <v>41.057099999999998</v>
      </c>
      <c r="K3936">
        <v>35</v>
      </c>
      <c r="L3936" s="2">
        <v>57</v>
      </c>
    </row>
    <row r="3937" spans="1:12" x14ac:dyDescent="0.25">
      <c r="A3937">
        <v>98422</v>
      </c>
      <c r="B3937" s="2">
        <v>77.532039999999995</v>
      </c>
      <c r="C3937" s="3">
        <v>20343</v>
      </c>
      <c r="D3937" s="4">
        <v>42660</v>
      </c>
      <c r="E3937" t="s">
        <v>16435</v>
      </c>
      <c r="F3937" s="4" t="s">
        <v>16344</v>
      </c>
      <c r="G3937" s="5">
        <v>13906</v>
      </c>
      <c r="H3937" s="6">
        <v>0.37067660000000002</v>
      </c>
      <c r="I3937" s="7">
        <v>92.19</v>
      </c>
      <c r="J3937" s="2">
        <v>35.222200000000001</v>
      </c>
      <c r="K3937">
        <v>9</v>
      </c>
    </row>
    <row r="3938" spans="1:12" x14ac:dyDescent="0.25">
      <c r="A3938">
        <v>95123</v>
      </c>
      <c r="B3938" s="2">
        <v>77.518259999999998</v>
      </c>
      <c r="C3938" s="3">
        <v>64601</v>
      </c>
      <c r="D3938" s="4">
        <v>41940</v>
      </c>
      <c r="E3938" t="s">
        <v>12003</v>
      </c>
      <c r="F3938" s="4" t="s">
        <v>15368</v>
      </c>
      <c r="G3938" s="5">
        <v>43709</v>
      </c>
      <c r="H3938" s="6">
        <v>0.3419355</v>
      </c>
      <c r="I3938" s="7">
        <v>97.153999999999996</v>
      </c>
      <c r="J3938" s="2">
        <v>36</v>
      </c>
      <c r="K3938">
        <v>41</v>
      </c>
      <c r="L3938" s="2">
        <v>28.1</v>
      </c>
    </row>
    <row r="3939" spans="1:12" x14ac:dyDescent="0.25">
      <c r="A3939">
        <v>59718</v>
      </c>
      <c r="B3939" s="2">
        <v>77.503529999999998</v>
      </c>
      <c r="C3939" s="3">
        <v>28037</v>
      </c>
      <c r="D3939" s="4">
        <v>14580</v>
      </c>
      <c r="E3939" t="s">
        <v>11432</v>
      </c>
      <c r="F3939" s="4" t="s">
        <v>11278</v>
      </c>
      <c r="G3939" s="5">
        <v>17802</v>
      </c>
      <c r="H3939" s="6">
        <v>0.48135040000000001</v>
      </c>
      <c r="I3939" s="7">
        <v>73.061000000000007</v>
      </c>
      <c r="J3939" s="2">
        <v>39.210500000000003</v>
      </c>
      <c r="K3939">
        <v>19</v>
      </c>
      <c r="L3939" s="2">
        <v>46.3</v>
      </c>
    </row>
    <row r="3940" spans="1:12" x14ac:dyDescent="0.25">
      <c r="A3940">
        <v>66061</v>
      </c>
      <c r="B3940" s="2">
        <v>77.490350000000007</v>
      </c>
      <c r="C3940" s="3">
        <v>58889</v>
      </c>
      <c r="D3940" s="4">
        <v>28140</v>
      </c>
      <c r="E3940" t="s">
        <v>12507</v>
      </c>
      <c r="F3940" s="4" t="s">
        <v>12494</v>
      </c>
      <c r="G3940" s="5">
        <v>37310</v>
      </c>
      <c r="H3940" s="6">
        <v>0.40557490000000002</v>
      </c>
      <c r="I3940" s="7">
        <v>86.141999999999996</v>
      </c>
      <c r="J3940" s="2">
        <v>44.843800000000002</v>
      </c>
      <c r="K3940">
        <v>32</v>
      </c>
      <c r="L3940" s="2">
        <v>76.3</v>
      </c>
    </row>
    <row r="3941" spans="1:12" x14ac:dyDescent="0.25">
      <c r="A3941">
        <v>13323</v>
      </c>
      <c r="B3941" s="2">
        <v>77.479730000000004</v>
      </c>
      <c r="C3941" s="3">
        <v>11237</v>
      </c>
      <c r="D3941" s="4">
        <v>46540</v>
      </c>
      <c r="E3941" t="s">
        <v>168</v>
      </c>
      <c r="F3941" s="4" t="s">
        <v>1280</v>
      </c>
      <c r="G3941" s="5">
        <v>7068</v>
      </c>
      <c r="H3941" s="6">
        <v>0.4072712</v>
      </c>
      <c r="I3941" s="7">
        <v>85.832999999999998</v>
      </c>
      <c r="J3941" s="2">
        <v>32.6</v>
      </c>
      <c r="K3941">
        <v>10</v>
      </c>
      <c r="L3941" s="2">
        <v>13.4</v>
      </c>
    </row>
    <row r="3942" spans="1:12" x14ac:dyDescent="0.25">
      <c r="A3942">
        <v>60177</v>
      </c>
      <c r="B3942" s="2">
        <v>77.474590000000006</v>
      </c>
      <c r="C3942" s="3">
        <v>22809</v>
      </c>
      <c r="D3942" s="4">
        <v>16980</v>
      </c>
      <c r="E3942" t="s">
        <v>11549</v>
      </c>
      <c r="F3942" s="4" t="s">
        <v>11490</v>
      </c>
      <c r="G3942" s="5">
        <v>14380</v>
      </c>
      <c r="H3942" s="6">
        <v>0.34297640000000001</v>
      </c>
      <c r="I3942" s="7">
        <v>96.858000000000004</v>
      </c>
      <c r="J3942" s="2">
        <v>47</v>
      </c>
      <c r="K3942">
        <v>7</v>
      </c>
    </row>
    <row r="3943" spans="1:12" x14ac:dyDescent="0.25">
      <c r="A3943">
        <v>6238</v>
      </c>
      <c r="B3943" s="2">
        <v>77.46902</v>
      </c>
      <c r="C3943" s="3">
        <v>12434</v>
      </c>
      <c r="D3943" s="4">
        <v>25540</v>
      </c>
      <c r="E3943" t="s">
        <v>475</v>
      </c>
      <c r="F3943" s="4" t="s">
        <v>1198</v>
      </c>
      <c r="G3943" s="5">
        <v>8883</v>
      </c>
      <c r="H3943" s="6">
        <v>0.34320119999999998</v>
      </c>
      <c r="I3943" s="7">
        <v>96.816000000000003</v>
      </c>
      <c r="J3943" s="2">
        <v>48.285699999999999</v>
      </c>
      <c r="K3943">
        <v>14</v>
      </c>
      <c r="L3943" s="2">
        <v>89.2</v>
      </c>
    </row>
    <row r="3944" spans="1:12" x14ac:dyDescent="0.25">
      <c r="A3944">
        <v>31324</v>
      </c>
      <c r="B3944" s="2">
        <v>77.463650000000001</v>
      </c>
      <c r="C3944" s="3">
        <v>21389</v>
      </c>
      <c r="D3944" s="4">
        <v>42340</v>
      </c>
      <c r="E3944" t="s">
        <v>1923</v>
      </c>
      <c r="F3944" s="4" t="s">
        <v>6363</v>
      </c>
      <c r="G3944" s="5">
        <v>13555</v>
      </c>
      <c r="H3944" s="6">
        <v>0.41291040000000001</v>
      </c>
      <c r="I3944" s="7">
        <v>84.763999999999996</v>
      </c>
      <c r="J3944" s="2">
        <v>51.8</v>
      </c>
      <c r="K3944">
        <v>5</v>
      </c>
    </row>
    <row r="3945" spans="1:12" x14ac:dyDescent="0.25">
      <c r="A3945">
        <v>92008</v>
      </c>
      <c r="B3945" s="2">
        <v>77.455600000000004</v>
      </c>
      <c r="C3945" s="3">
        <v>26464</v>
      </c>
      <c r="D3945" s="4">
        <v>41740</v>
      </c>
      <c r="E3945" t="s">
        <v>14022</v>
      </c>
      <c r="F3945" s="4" t="s">
        <v>15368</v>
      </c>
      <c r="G3945" s="5">
        <v>20094</v>
      </c>
      <c r="H3945" s="6">
        <v>0.4225429</v>
      </c>
      <c r="I3945" s="7">
        <v>83.090999999999994</v>
      </c>
      <c r="J3945" s="2">
        <v>36.75</v>
      </c>
      <c r="K3945">
        <v>20</v>
      </c>
      <c r="L3945" s="2">
        <v>32.200000000000003</v>
      </c>
    </row>
    <row r="3946" spans="1:12" x14ac:dyDescent="0.25">
      <c r="A3946">
        <v>7825</v>
      </c>
      <c r="B3946" s="2">
        <v>77.449209999999994</v>
      </c>
      <c r="C3946" s="3">
        <v>9432</v>
      </c>
      <c r="D3946" s="4">
        <v>10900</v>
      </c>
      <c r="E3946" t="s">
        <v>1523</v>
      </c>
      <c r="F3946" s="4" t="s">
        <v>1341</v>
      </c>
      <c r="G3946" s="5">
        <v>6620</v>
      </c>
      <c r="H3946" s="6">
        <v>0.32517750000000001</v>
      </c>
      <c r="I3946" s="7">
        <v>99.912999999999997</v>
      </c>
      <c r="J3946" s="2">
        <v>41.2</v>
      </c>
      <c r="K3946">
        <v>5</v>
      </c>
    </row>
    <row r="3947" spans="1:12" x14ac:dyDescent="0.25">
      <c r="A3947">
        <v>80467</v>
      </c>
      <c r="B3947" s="2">
        <v>77.447230000000005</v>
      </c>
      <c r="C3947" s="3">
        <v>2173</v>
      </c>
      <c r="D3947" s="4">
        <v>44460</v>
      </c>
      <c r="E3947" t="s">
        <v>10088</v>
      </c>
      <c r="F3947" s="4" t="s">
        <v>14477</v>
      </c>
      <c r="G3947" s="5">
        <v>1661</v>
      </c>
      <c r="H3947" s="6">
        <v>0.40878989999999998</v>
      </c>
      <c r="I3947" s="7">
        <v>85.441000000000003</v>
      </c>
      <c r="J3947" s="2">
        <v>49</v>
      </c>
      <c r="K3947">
        <v>1</v>
      </c>
    </row>
    <row r="3948" spans="1:12" x14ac:dyDescent="0.25">
      <c r="A3948">
        <v>23435</v>
      </c>
      <c r="B3948" s="2">
        <v>77.442539999999994</v>
      </c>
      <c r="C3948" s="3">
        <v>27451</v>
      </c>
      <c r="D3948" s="4">
        <v>47260</v>
      </c>
      <c r="E3948" t="s">
        <v>4871</v>
      </c>
      <c r="F3948" s="4" t="s">
        <v>4335</v>
      </c>
      <c r="G3948" s="5">
        <v>17895</v>
      </c>
      <c r="H3948" s="6">
        <v>0.35412130000000003</v>
      </c>
      <c r="I3948" s="7">
        <v>94.887</v>
      </c>
      <c r="J3948" s="2">
        <v>29.375</v>
      </c>
      <c r="K3948">
        <v>8</v>
      </c>
    </row>
    <row r="3949" spans="1:12" x14ac:dyDescent="0.25">
      <c r="A3949">
        <v>99515</v>
      </c>
      <c r="B3949" s="2">
        <v>77.434790000000007</v>
      </c>
      <c r="C3949" s="3">
        <v>22530</v>
      </c>
      <c r="D3949" s="4">
        <v>11260</v>
      </c>
      <c r="E3949" t="s">
        <v>16603</v>
      </c>
      <c r="F3949" s="4" t="s">
        <v>16604</v>
      </c>
      <c r="G3949" s="5">
        <v>14484</v>
      </c>
      <c r="H3949" s="6">
        <v>0.3098378</v>
      </c>
      <c r="I3949" s="7">
        <v>102.52500000000001</v>
      </c>
      <c r="J3949" s="2">
        <v>50.0625</v>
      </c>
      <c r="K3949">
        <v>16</v>
      </c>
      <c r="L3949" s="2">
        <v>93.1</v>
      </c>
    </row>
    <row r="3950" spans="1:12" x14ac:dyDescent="0.25">
      <c r="A3950">
        <v>2190</v>
      </c>
      <c r="B3950" s="2">
        <v>77.428439999999995</v>
      </c>
      <c r="C3950" s="3">
        <v>16666</v>
      </c>
      <c r="D3950" s="4">
        <v>14460</v>
      </c>
      <c r="E3950" t="s">
        <v>335</v>
      </c>
      <c r="F3950" s="4" t="s">
        <v>21</v>
      </c>
      <c r="G3950" s="5">
        <v>12036</v>
      </c>
      <c r="H3950" s="6">
        <v>0.32408409999999999</v>
      </c>
      <c r="I3950" s="7">
        <v>100.047</v>
      </c>
      <c r="J3950" s="2">
        <v>44.666699999999999</v>
      </c>
      <c r="K3950">
        <v>3</v>
      </c>
    </row>
    <row r="3951" spans="1:12" x14ac:dyDescent="0.25">
      <c r="A3951">
        <v>20667</v>
      </c>
      <c r="B3951" s="2">
        <v>77.425479999999993</v>
      </c>
      <c r="C3951" s="3">
        <v>485</v>
      </c>
      <c r="D3951" s="4">
        <v>15680</v>
      </c>
      <c r="E3951" t="s">
        <v>4394</v>
      </c>
      <c r="F3951" s="4" t="s">
        <v>4361</v>
      </c>
      <c r="G3951" s="5">
        <v>358</v>
      </c>
      <c r="H3951" s="6">
        <v>0.27094970000000002</v>
      </c>
      <c r="I3951" s="7">
        <v>109.185</v>
      </c>
    </row>
    <row r="3952" spans="1:12" x14ac:dyDescent="0.25">
      <c r="A3952">
        <v>59450</v>
      </c>
      <c r="B3952" s="2">
        <v>77.425319999999999</v>
      </c>
      <c r="C3952" s="3">
        <v>526</v>
      </c>
      <c r="E3952" t="s">
        <v>11386</v>
      </c>
      <c r="F3952" s="4" t="s">
        <v>11278</v>
      </c>
      <c r="G3952" s="5">
        <v>319</v>
      </c>
      <c r="H3952" s="6">
        <v>0.546875</v>
      </c>
      <c r="I3952" s="7">
        <v>61.5</v>
      </c>
    </row>
    <row r="3953" spans="1:12" x14ac:dyDescent="0.25">
      <c r="A3953">
        <v>21211</v>
      </c>
      <c r="B3953" s="2">
        <v>77.422020000000003</v>
      </c>
      <c r="C3953" s="3">
        <v>17079</v>
      </c>
      <c r="D3953" s="4">
        <v>12580</v>
      </c>
      <c r="E3953" t="s">
        <v>4512</v>
      </c>
      <c r="F3953" s="4" t="s">
        <v>4361</v>
      </c>
      <c r="G3953" s="5">
        <v>13423</v>
      </c>
      <c r="H3953" s="6">
        <v>0.49411500000000003</v>
      </c>
      <c r="I3953" s="7">
        <v>70.61</v>
      </c>
      <c r="J3953" s="2">
        <v>37.780500000000004</v>
      </c>
      <c r="K3953">
        <v>41</v>
      </c>
      <c r="L3953" s="2">
        <v>38.1</v>
      </c>
    </row>
    <row r="3954" spans="1:12" x14ac:dyDescent="0.25">
      <c r="A3954">
        <v>3827</v>
      </c>
      <c r="B3954" s="2">
        <v>77.418270000000007</v>
      </c>
      <c r="C3954" s="3">
        <v>3229</v>
      </c>
      <c r="D3954" s="4">
        <v>14460</v>
      </c>
      <c r="E3954" t="s">
        <v>659</v>
      </c>
      <c r="F3954" s="4" t="s">
        <v>520</v>
      </c>
      <c r="G3954" s="5">
        <v>2286</v>
      </c>
      <c r="H3954" s="6">
        <v>0.37139109999999997</v>
      </c>
      <c r="I3954" s="7">
        <v>91.805999999999997</v>
      </c>
      <c r="J3954" s="2">
        <v>46.333300000000001</v>
      </c>
      <c r="K3954">
        <v>6</v>
      </c>
    </row>
    <row r="3955" spans="1:12" x14ac:dyDescent="0.25">
      <c r="A3955">
        <v>77054</v>
      </c>
      <c r="B3955" s="2">
        <v>77.414019999999994</v>
      </c>
      <c r="C3955" s="3">
        <v>22589</v>
      </c>
      <c r="D3955" s="4">
        <v>26420</v>
      </c>
      <c r="E3955" t="s">
        <v>3103</v>
      </c>
      <c r="F3955" s="4" t="s">
        <v>13752</v>
      </c>
      <c r="G3955" s="5">
        <v>15432</v>
      </c>
      <c r="H3955" s="6">
        <v>0.57536290000000001</v>
      </c>
      <c r="I3955" s="7">
        <v>56.558</v>
      </c>
      <c r="J3955" s="2">
        <v>30.8889</v>
      </c>
      <c r="K3955">
        <v>9</v>
      </c>
    </row>
    <row r="3956" spans="1:12" x14ac:dyDescent="0.25">
      <c r="A3956">
        <v>11010</v>
      </c>
      <c r="B3956" s="2">
        <v>77.406139999999994</v>
      </c>
      <c r="C3956" s="3">
        <v>25054</v>
      </c>
      <c r="D3956" s="4">
        <v>35620</v>
      </c>
      <c r="E3956" t="s">
        <v>1893</v>
      </c>
      <c r="F3956" s="4" t="s">
        <v>1280</v>
      </c>
      <c r="G3956" s="5">
        <v>17506</v>
      </c>
      <c r="H3956" s="6">
        <v>0.29538439999999999</v>
      </c>
      <c r="I3956" s="7">
        <v>104.902</v>
      </c>
      <c r="J3956" s="2">
        <v>38.799999999999997</v>
      </c>
      <c r="K3956">
        <v>10</v>
      </c>
      <c r="L3956" s="2">
        <v>43.9</v>
      </c>
    </row>
    <row r="3957" spans="1:12" x14ac:dyDescent="0.25">
      <c r="A3957">
        <v>95655</v>
      </c>
      <c r="B3957" s="2">
        <v>77.40128</v>
      </c>
      <c r="C3957" s="3">
        <v>4592</v>
      </c>
      <c r="D3957" s="4">
        <v>40900</v>
      </c>
      <c r="E3957" t="s">
        <v>3105</v>
      </c>
      <c r="F3957" s="4" t="s">
        <v>15368</v>
      </c>
      <c r="G3957" s="5">
        <v>2805</v>
      </c>
      <c r="H3957" s="6">
        <v>0.36221029999999999</v>
      </c>
      <c r="I3957" s="7">
        <v>93.346000000000004</v>
      </c>
      <c r="J3957" s="2">
        <v>42</v>
      </c>
      <c r="K3957">
        <v>1</v>
      </c>
    </row>
    <row r="3958" spans="1:12" x14ac:dyDescent="0.25">
      <c r="A3958">
        <v>66546</v>
      </c>
      <c r="B3958" s="2">
        <v>77.400369999999995</v>
      </c>
      <c r="C3958" s="3">
        <v>1315</v>
      </c>
      <c r="D3958" s="4">
        <v>45820</v>
      </c>
      <c r="E3958" t="s">
        <v>8884</v>
      </c>
      <c r="F3958" s="4" t="s">
        <v>12494</v>
      </c>
      <c r="G3958" s="5">
        <v>999</v>
      </c>
      <c r="H3958" s="6">
        <v>0.38838840000000002</v>
      </c>
      <c r="I3958" s="7">
        <v>88.816000000000003</v>
      </c>
      <c r="J3958" s="2">
        <v>74</v>
      </c>
      <c r="K3958">
        <v>1</v>
      </c>
    </row>
    <row r="3959" spans="1:12" x14ac:dyDescent="0.25">
      <c r="A3959">
        <v>53150</v>
      </c>
      <c r="B3959" s="2">
        <v>77.395930000000007</v>
      </c>
      <c r="C3959" s="3">
        <v>25069</v>
      </c>
      <c r="D3959" s="4">
        <v>33340</v>
      </c>
      <c r="E3959" t="s">
        <v>10086</v>
      </c>
      <c r="F3959" s="4" t="s">
        <v>10031</v>
      </c>
      <c r="G3959" s="5">
        <v>17559</v>
      </c>
      <c r="H3959" s="6">
        <v>0.33282080000000003</v>
      </c>
      <c r="I3959" s="7">
        <v>98.415999999999997</v>
      </c>
      <c r="J3959" s="2">
        <v>37</v>
      </c>
      <c r="K3959">
        <v>9</v>
      </c>
    </row>
    <row r="3960" spans="1:12" x14ac:dyDescent="0.25">
      <c r="A3960">
        <v>96707</v>
      </c>
      <c r="B3960" s="2">
        <v>77.385300000000001</v>
      </c>
      <c r="C3960" s="3">
        <v>42792</v>
      </c>
      <c r="D3960" s="4">
        <v>46520</v>
      </c>
      <c r="E3960" t="s">
        <v>16104</v>
      </c>
      <c r="F3960" s="4" t="s">
        <v>16099</v>
      </c>
      <c r="G3960" s="5">
        <v>26819</v>
      </c>
      <c r="H3960" s="6">
        <v>0.29300120000000002</v>
      </c>
      <c r="I3960" s="7">
        <v>105.29300000000001</v>
      </c>
      <c r="J3960" s="2">
        <v>48.6</v>
      </c>
      <c r="K3960">
        <v>5</v>
      </c>
    </row>
    <row r="3961" spans="1:12" x14ac:dyDescent="0.25">
      <c r="A3961">
        <v>49085</v>
      </c>
      <c r="B3961" s="2">
        <v>77.374870000000001</v>
      </c>
      <c r="C3961" s="3">
        <v>22997</v>
      </c>
      <c r="D3961" s="4">
        <v>35660</v>
      </c>
      <c r="E3961" t="s">
        <v>7602</v>
      </c>
      <c r="F3961" s="4" t="s">
        <v>9106</v>
      </c>
      <c r="G3961" s="5">
        <v>16792</v>
      </c>
      <c r="H3961" s="6">
        <v>0.42481989999999997</v>
      </c>
      <c r="I3961" s="7">
        <v>82.51</v>
      </c>
      <c r="J3961" s="2">
        <v>41.571399999999997</v>
      </c>
      <c r="K3961">
        <v>14</v>
      </c>
      <c r="L3961" s="2">
        <v>59.7</v>
      </c>
    </row>
    <row r="3962" spans="1:12" x14ac:dyDescent="0.25">
      <c r="A3962">
        <v>15139</v>
      </c>
      <c r="B3962" s="2">
        <v>77.369659999999996</v>
      </c>
      <c r="C3962" s="3">
        <v>6357</v>
      </c>
      <c r="D3962" s="4">
        <v>38300</v>
      </c>
      <c r="E3962" t="s">
        <v>3074</v>
      </c>
      <c r="F3962" s="4" t="s">
        <v>3003</v>
      </c>
      <c r="G3962" s="5">
        <v>4987</v>
      </c>
      <c r="H3962" s="6">
        <v>0.43905369999999999</v>
      </c>
      <c r="I3962" s="7">
        <v>80.040000000000006</v>
      </c>
      <c r="J3962" s="2">
        <v>31.5</v>
      </c>
      <c r="K3962">
        <v>4</v>
      </c>
    </row>
    <row r="3963" spans="1:12" x14ac:dyDescent="0.25">
      <c r="A3963">
        <v>33478</v>
      </c>
      <c r="B3963" s="2">
        <v>77.366389999999996</v>
      </c>
      <c r="C3963" s="3">
        <v>12333</v>
      </c>
      <c r="D3963" s="4">
        <v>33100</v>
      </c>
      <c r="E3963" t="s">
        <v>6891</v>
      </c>
      <c r="F3963" s="4" t="s">
        <v>6689</v>
      </c>
      <c r="G3963" s="5">
        <v>8675</v>
      </c>
      <c r="H3963" s="6">
        <v>0.33321810000000002</v>
      </c>
      <c r="I3963" s="7">
        <v>98.311000000000007</v>
      </c>
      <c r="J3963" s="2">
        <v>39</v>
      </c>
      <c r="K3963">
        <v>3</v>
      </c>
    </row>
    <row r="3964" spans="1:12" x14ac:dyDescent="0.25">
      <c r="A3964">
        <v>53528</v>
      </c>
      <c r="B3964" s="2">
        <v>77.363370000000003</v>
      </c>
      <c r="C3964" s="3">
        <v>5778</v>
      </c>
      <c r="D3964" s="4">
        <v>31540</v>
      </c>
      <c r="E3964" t="s">
        <v>7364</v>
      </c>
      <c r="F3964" s="4" t="s">
        <v>10031</v>
      </c>
      <c r="G3964" s="5">
        <v>3915</v>
      </c>
      <c r="H3964" s="6">
        <v>0.35112359999999998</v>
      </c>
      <c r="I3964" s="7">
        <v>95.204999999999998</v>
      </c>
      <c r="J3964" s="2">
        <v>49.833300000000001</v>
      </c>
      <c r="K3964">
        <v>6</v>
      </c>
    </row>
    <row r="3965" spans="1:12" x14ac:dyDescent="0.25">
      <c r="A3965">
        <v>5037</v>
      </c>
      <c r="B3965" s="2">
        <v>77.362340000000003</v>
      </c>
      <c r="C3965" s="3">
        <v>513</v>
      </c>
      <c r="D3965" s="4">
        <v>17200</v>
      </c>
      <c r="E3965" t="s">
        <v>1033</v>
      </c>
      <c r="F3965" s="4" t="s">
        <v>1030</v>
      </c>
      <c r="G3965" s="5">
        <v>395</v>
      </c>
      <c r="H3965" s="6">
        <v>0.46075949999999999</v>
      </c>
      <c r="I3965" s="7">
        <v>76.25</v>
      </c>
    </row>
    <row r="3966" spans="1:12" x14ac:dyDescent="0.25">
      <c r="A3966">
        <v>80819</v>
      </c>
      <c r="B3966" s="2">
        <v>77.362110000000001</v>
      </c>
      <c r="C3966" s="3">
        <v>744</v>
      </c>
      <c r="D3966" s="4">
        <v>17820</v>
      </c>
      <c r="E3966" t="s">
        <v>14548</v>
      </c>
      <c r="F3966" s="4" t="s">
        <v>14477</v>
      </c>
      <c r="G3966" s="5">
        <v>528</v>
      </c>
      <c r="H3966" s="6">
        <v>0.34971649999999999</v>
      </c>
      <c r="I3966" s="7">
        <v>95.417000000000002</v>
      </c>
      <c r="J3966" s="2">
        <v>34</v>
      </c>
      <c r="K3966">
        <v>2</v>
      </c>
    </row>
    <row r="3967" spans="1:12" x14ac:dyDescent="0.25">
      <c r="A3967">
        <v>52203</v>
      </c>
      <c r="B3967" s="2">
        <v>77.361670000000004</v>
      </c>
      <c r="C3967" s="3">
        <v>1957</v>
      </c>
      <c r="E3967" t="s">
        <v>9939</v>
      </c>
      <c r="F3967" s="4" t="s">
        <v>9593</v>
      </c>
      <c r="G3967" s="5">
        <v>1342</v>
      </c>
      <c r="H3967" s="6">
        <v>0.37928469999999997</v>
      </c>
      <c r="I3967" s="7">
        <v>90.278000000000006</v>
      </c>
      <c r="J3967" s="2">
        <v>42</v>
      </c>
      <c r="K3967">
        <v>2</v>
      </c>
    </row>
    <row r="3968" spans="1:12" x14ac:dyDescent="0.25">
      <c r="A3968">
        <v>32765</v>
      </c>
      <c r="B3968" s="2">
        <v>77.352580000000003</v>
      </c>
      <c r="C3968" s="3">
        <v>59879</v>
      </c>
      <c r="D3968" s="4">
        <v>36740</v>
      </c>
      <c r="E3968" t="s">
        <v>6839</v>
      </c>
      <c r="F3968" s="4" t="s">
        <v>6689</v>
      </c>
      <c r="G3968" s="5">
        <v>36630</v>
      </c>
      <c r="H3968" s="6">
        <v>0.4334152</v>
      </c>
      <c r="I3968" s="7">
        <v>80.897999999999996</v>
      </c>
      <c r="J3968" s="2">
        <v>38.090899999999998</v>
      </c>
      <c r="K3968">
        <v>11</v>
      </c>
      <c r="L3968" s="2">
        <v>39.9</v>
      </c>
    </row>
    <row r="3969" spans="1:12" x14ac:dyDescent="0.25">
      <c r="A3969">
        <v>49670</v>
      </c>
      <c r="B3969" s="2">
        <v>77.343410000000006</v>
      </c>
      <c r="C3969" s="3">
        <v>2068</v>
      </c>
      <c r="D3969" s="4">
        <v>45900</v>
      </c>
      <c r="E3969" t="s">
        <v>2013</v>
      </c>
      <c r="F3969" s="4" t="s">
        <v>9106</v>
      </c>
      <c r="G3969" s="5">
        <v>1667</v>
      </c>
      <c r="H3969" s="6">
        <v>0.52429519999999996</v>
      </c>
      <c r="I3969" s="7">
        <v>65.191999999999993</v>
      </c>
      <c r="J3969" s="2">
        <v>31</v>
      </c>
      <c r="K3969">
        <v>1</v>
      </c>
    </row>
    <row r="3970" spans="1:12" x14ac:dyDescent="0.25">
      <c r="A3970">
        <v>2916</v>
      </c>
      <c r="B3970" s="2">
        <v>77.341539999999995</v>
      </c>
      <c r="C3970" s="3">
        <v>8546</v>
      </c>
      <c r="D3970" s="4">
        <v>39300</v>
      </c>
      <c r="E3970" t="s">
        <v>517</v>
      </c>
      <c r="F3970" s="4" t="s">
        <v>466</v>
      </c>
      <c r="G3970" s="5">
        <v>6157</v>
      </c>
      <c r="H3970" s="6">
        <v>0.39623249999999999</v>
      </c>
      <c r="I3970" s="7">
        <v>87.320999999999998</v>
      </c>
      <c r="J3970" s="2">
        <v>39.875</v>
      </c>
      <c r="K3970">
        <v>8</v>
      </c>
    </row>
    <row r="3971" spans="1:12" x14ac:dyDescent="0.25">
      <c r="A3971">
        <v>44026</v>
      </c>
      <c r="B3971" s="2">
        <v>77.33811</v>
      </c>
      <c r="C3971" s="3">
        <v>11206</v>
      </c>
      <c r="D3971" s="4">
        <v>17460</v>
      </c>
      <c r="E3971" t="s">
        <v>8488</v>
      </c>
      <c r="F3971" s="4" t="s">
        <v>8295</v>
      </c>
      <c r="G3971" s="5">
        <v>8177</v>
      </c>
      <c r="H3971" s="6">
        <v>0.4073621</v>
      </c>
      <c r="I3971" s="7">
        <v>85.375</v>
      </c>
      <c r="J3971" s="2">
        <v>42.8</v>
      </c>
      <c r="K3971">
        <v>5</v>
      </c>
    </row>
    <row r="3972" spans="1:12" x14ac:dyDescent="0.25">
      <c r="A3972">
        <v>85296</v>
      </c>
      <c r="B3972" s="2">
        <v>77.330200000000005</v>
      </c>
      <c r="C3972" s="3">
        <v>41553</v>
      </c>
      <c r="D3972" s="4">
        <v>38060</v>
      </c>
      <c r="E3972" t="s">
        <v>4025</v>
      </c>
      <c r="F3972" s="4" t="s">
        <v>14962</v>
      </c>
      <c r="G3972" s="5">
        <v>24865</v>
      </c>
      <c r="H3972" s="6">
        <v>0.37834790000000001</v>
      </c>
      <c r="I3972" s="7">
        <v>90.372</v>
      </c>
      <c r="J3972" s="2">
        <v>53.1111</v>
      </c>
      <c r="K3972">
        <v>9</v>
      </c>
    </row>
    <row r="3973" spans="1:12" x14ac:dyDescent="0.25">
      <c r="A3973">
        <v>80521</v>
      </c>
      <c r="B3973" s="2">
        <v>77.320779999999999</v>
      </c>
      <c r="C3973" s="3">
        <v>35696</v>
      </c>
      <c r="D3973" s="4">
        <v>22660</v>
      </c>
      <c r="E3973" t="s">
        <v>14515</v>
      </c>
      <c r="F3973" s="4" t="s">
        <v>14477</v>
      </c>
      <c r="G3973" s="5">
        <v>14508</v>
      </c>
      <c r="H3973" s="6">
        <v>0.51192439999999995</v>
      </c>
      <c r="I3973" s="7">
        <v>67.275999999999996</v>
      </c>
      <c r="J3973" s="2">
        <v>33.5</v>
      </c>
      <c r="K3973">
        <v>36</v>
      </c>
      <c r="L3973" s="2">
        <v>16.399999999999999</v>
      </c>
    </row>
    <row r="3974" spans="1:12" x14ac:dyDescent="0.25">
      <c r="A3974">
        <v>12507</v>
      </c>
      <c r="B3974" s="2">
        <v>77.317279999999997</v>
      </c>
      <c r="C3974" s="3">
        <v>200</v>
      </c>
      <c r="D3974" s="4">
        <v>35620</v>
      </c>
      <c r="E3974" t="s">
        <v>2254</v>
      </c>
      <c r="F3974" s="4" t="s">
        <v>1280</v>
      </c>
      <c r="G3974" s="5">
        <v>86</v>
      </c>
      <c r="H3974" s="6">
        <v>0.54022990000000004</v>
      </c>
      <c r="I3974" s="7">
        <v>62.320999999999998</v>
      </c>
    </row>
    <row r="3975" spans="1:12" x14ac:dyDescent="0.25">
      <c r="A3975">
        <v>82055</v>
      </c>
      <c r="B3975" s="2">
        <v>77.317210000000003</v>
      </c>
      <c r="C3975" s="3">
        <v>228</v>
      </c>
      <c r="D3975" s="4">
        <v>29660</v>
      </c>
      <c r="E3975" t="s">
        <v>14659</v>
      </c>
      <c r="F3975" s="4" t="s">
        <v>14657</v>
      </c>
      <c r="G3975" s="5">
        <v>196</v>
      </c>
      <c r="H3975" s="6">
        <v>0.48730960000000001</v>
      </c>
      <c r="I3975" s="7">
        <v>71.457999999999998</v>
      </c>
      <c r="J3975" s="2">
        <v>54</v>
      </c>
      <c r="K3975">
        <v>1</v>
      </c>
    </row>
    <row r="3976" spans="1:12" x14ac:dyDescent="0.25">
      <c r="A3976">
        <v>80830</v>
      </c>
      <c r="B3976" s="2">
        <v>77.317130000000006</v>
      </c>
      <c r="C3976" s="3">
        <v>158</v>
      </c>
      <c r="D3976" s="4">
        <v>19740</v>
      </c>
      <c r="E3976" t="s">
        <v>14556</v>
      </c>
      <c r="F3976" s="4" t="s">
        <v>14477</v>
      </c>
      <c r="G3976" s="5">
        <v>158</v>
      </c>
      <c r="H3976" s="6">
        <v>0.29559750000000001</v>
      </c>
      <c r="I3976" s="7">
        <v>104.583</v>
      </c>
    </row>
    <row r="3977" spans="1:12" x14ac:dyDescent="0.25">
      <c r="A3977">
        <v>55376</v>
      </c>
      <c r="B3977" s="2">
        <v>77.314549999999997</v>
      </c>
      <c r="C3977" s="3">
        <v>16864</v>
      </c>
      <c r="D3977" s="4">
        <v>33460</v>
      </c>
      <c r="E3977" t="s">
        <v>3368</v>
      </c>
      <c r="F3977" s="4" t="s">
        <v>10428</v>
      </c>
      <c r="G3977" s="5">
        <v>10586</v>
      </c>
      <c r="H3977" s="6">
        <v>0.34344010000000003</v>
      </c>
      <c r="I3977" s="7">
        <v>96.311000000000007</v>
      </c>
      <c r="J3977" s="2">
        <v>50.4</v>
      </c>
      <c r="K3977">
        <v>5</v>
      </c>
    </row>
    <row r="3978" spans="1:12" x14ac:dyDescent="0.25">
      <c r="A3978">
        <v>5056</v>
      </c>
      <c r="B3978" s="2">
        <v>77.311940000000007</v>
      </c>
      <c r="C3978" s="3">
        <v>400</v>
      </c>
      <c r="D3978" s="4">
        <v>17200</v>
      </c>
      <c r="E3978" t="s">
        <v>352</v>
      </c>
      <c r="F3978" s="4" t="s">
        <v>1030</v>
      </c>
      <c r="G3978" s="5">
        <v>324</v>
      </c>
      <c r="H3978" s="6">
        <v>0.48923080000000002</v>
      </c>
      <c r="I3978" s="7">
        <v>71.111000000000004</v>
      </c>
      <c r="J3978" s="2">
        <v>53</v>
      </c>
      <c r="K3978">
        <v>1</v>
      </c>
    </row>
    <row r="3979" spans="1:12" x14ac:dyDescent="0.25">
      <c r="A3979">
        <v>12407</v>
      </c>
      <c r="B3979" s="2">
        <v>77.311840000000004</v>
      </c>
      <c r="C3979" s="3">
        <v>136</v>
      </c>
      <c r="E3979" t="s">
        <v>212</v>
      </c>
      <c r="F3979" s="4" t="s">
        <v>1280</v>
      </c>
      <c r="G3979" s="5">
        <v>108</v>
      </c>
      <c r="H3979" s="6">
        <v>0.25688070000000002</v>
      </c>
      <c r="I3979" s="7">
        <v>111.25</v>
      </c>
      <c r="J3979" s="2">
        <v>22</v>
      </c>
      <c r="K3979">
        <v>1</v>
      </c>
    </row>
    <row r="3980" spans="1:12" x14ac:dyDescent="0.25">
      <c r="A3980">
        <v>70005</v>
      </c>
      <c r="B3980" s="2">
        <v>77.307360000000003</v>
      </c>
      <c r="C3980" s="3">
        <v>25072</v>
      </c>
      <c r="D3980" s="4">
        <v>35380</v>
      </c>
      <c r="E3980" t="s">
        <v>12926</v>
      </c>
      <c r="F3980" s="4" t="s">
        <v>12927</v>
      </c>
      <c r="G3980" s="5">
        <v>18604</v>
      </c>
      <c r="H3980" s="6">
        <v>0.40405289999999999</v>
      </c>
      <c r="I3980" s="7">
        <v>85.804000000000002</v>
      </c>
      <c r="J3980" s="2">
        <v>48.6111</v>
      </c>
      <c r="K3980">
        <v>18</v>
      </c>
      <c r="L3980" s="2">
        <v>90.1</v>
      </c>
    </row>
    <row r="3981" spans="1:12" x14ac:dyDescent="0.25">
      <c r="A3981">
        <v>36106</v>
      </c>
      <c r="B3981" s="2">
        <v>77.300669999999997</v>
      </c>
      <c r="C3981" s="3">
        <v>14467</v>
      </c>
      <c r="D3981" s="4">
        <v>33860</v>
      </c>
      <c r="E3981" t="s">
        <v>2277</v>
      </c>
      <c r="F3981" s="4" t="s">
        <v>7027</v>
      </c>
      <c r="G3981" s="5">
        <v>9326</v>
      </c>
      <c r="H3981" s="6">
        <v>0.48729489999999998</v>
      </c>
      <c r="I3981" s="7">
        <v>71.417000000000002</v>
      </c>
      <c r="J3981" s="2">
        <v>37.857100000000003</v>
      </c>
      <c r="K3981">
        <v>14</v>
      </c>
      <c r="L3981" s="2">
        <v>38.5</v>
      </c>
    </row>
    <row r="3982" spans="1:12" x14ac:dyDescent="0.25">
      <c r="A3982">
        <v>82072</v>
      </c>
      <c r="B3982" s="2">
        <v>77.296509999999998</v>
      </c>
      <c r="C3982" s="3">
        <v>15562</v>
      </c>
      <c r="D3982" s="4">
        <v>29660</v>
      </c>
      <c r="E3982" t="s">
        <v>14661</v>
      </c>
      <c r="F3982" s="4" t="s">
        <v>14657</v>
      </c>
      <c r="G3982" s="5">
        <v>8079</v>
      </c>
      <c r="H3982" s="6">
        <v>0.53898509999999999</v>
      </c>
      <c r="I3982" s="7">
        <v>62.472000000000001</v>
      </c>
      <c r="J3982" s="2">
        <v>41.1</v>
      </c>
      <c r="K3982">
        <v>10</v>
      </c>
      <c r="L3982" s="2">
        <v>57.3</v>
      </c>
    </row>
    <row r="3983" spans="1:12" x14ac:dyDescent="0.25">
      <c r="A3983">
        <v>92508</v>
      </c>
      <c r="B3983" s="2">
        <v>77.289270000000002</v>
      </c>
      <c r="C3983" s="3">
        <v>36583</v>
      </c>
      <c r="D3983" s="4">
        <v>40140</v>
      </c>
      <c r="E3983" t="s">
        <v>516</v>
      </c>
      <c r="F3983" s="4" t="s">
        <v>15368</v>
      </c>
      <c r="G3983" s="5">
        <v>22170</v>
      </c>
      <c r="H3983" s="6">
        <v>0.32426700000000003</v>
      </c>
      <c r="I3983" s="7">
        <v>99.575000000000003</v>
      </c>
      <c r="J3983" s="2">
        <v>47</v>
      </c>
      <c r="K3983">
        <v>5</v>
      </c>
    </row>
    <row r="3984" spans="1:12" x14ac:dyDescent="0.25">
      <c r="A3984">
        <v>57242</v>
      </c>
      <c r="B3984" s="2">
        <v>77.283919999999995</v>
      </c>
      <c r="C3984" s="3">
        <v>282</v>
      </c>
      <c r="E3984" t="s">
        <v>8180</v>
      </c>
      <c r="F3984" s="4" t="s">
        <v>10877</v>
      </c>
      <c r="G3984" s="5">
        <v>178</v>
      </c>
      <c r="H3984" s="6">
        <v>0.2752809</v>
      </c>
      <c r="I3984" s="7">
        <v>108.036</v>
      </c>
    </row>
    <row r="3985" spans="1:12" x14ac:dyDescent="0.25">
      <c r="A3985">
        <v>7621</v>
      </c>
      <c r="B3985" s="2">
        <v>77.279359999999997</v>
      </c>
      <c r="C3985" s="3">
        <v>27156</v>
      </c>
      <c r="D3985" s="4">
        <v>35620</v>
      </c>
      <c r="E3985" t="s">
        <v>1457</v>
      </c>
      <c r="F3985" s="4" t="s">
        <v>1341</v>
      </c>
      <c r="G3985" s="5">
        <v>18872</v>
      </c>
      <c r="H3985" s="6">
        <v>0.36803900000000001</v>
      </c>
      <c r="I3985" s="7">
        <v>91.988</v>
      </c>
      <c r="J3985" s="2">
        <v>43.166699999999999</v>
      </c>
      <c r="K3985">
        <v>12</v>
      </c>
      <c r="L3985" s="2">
        <v>68</v>
      </c>
    </row>
    <row r="3986" spans="1:12" x14ac:dyDescent="0.25">
      <c r="A3986">
        <v>84640</v>
      </c>
      <c r="B3986" s="2">
        <v>77.274810000000002</v>
      </c>
      <c r="C3986" s="3">
        <v>186</v>
      </c>
      <c r="E3986" t="s">
        <v>14919</v>
      </c>
      <c r="F3986" s="4" t="s">
        <v>14851</v>
      </c>
      <c r="G3986" s="5">
        <v>145</v>
      </c>
      <c r="H3986" s="6">
        <v>0.45890409999999998</v>
      </c>
      <c r="I3986" s="7">
        <v>76.25</v>
      </c>
    </row>
    <row r="3987" spans="1:12" x14ac:dyDescent="0.25">
      <c r="A3987">
        <v>4063</v>
      </c>
      <c r="B3987" s="2">
        <v>77.274699999999996</v>
      </c>
      <c r="C3987" s="3">
        <v>314</v>
      </c>
      <c r="D3987" s="4">
        <v>38860</v>
      </c>
      <c r="E3987" t="s">
        <v>742</v>
      </c>
      <c r="F3987" s="4" t="s">
        <v>701</v>
      </c>
      <c r="G3987" s="5">
        <v>294</v>
      </c>
      <c r="H3987" s="6">
        <v>0.4847458</v>
      </c>
      <c r="I3987" s="7">
        <v>71.730999999999995</v>
      </c>
    </row>
    <row r="3988" spans="1:12" x14ac:dyDescent="0.25">
      <c r="A3988">
        <v>93465</v>
      </c>
      <c r="B3988" s="2">
        <v>77.273049999999998</v>
      </c>
      <c r="C3988" s="3">
        <v>9652</v>
      </c>
      <c r="D3988" s="4">
        <v>42020</v>
      </c>
      <c r="E3988" t="s">
        <v>157</v>
      </c>
      <c r="F3988" s="4" t="s">
        <v>15368</v>
      </c>
      <c r="G3988" s="5">
        <v>6616</v>
      </c>
      <c r="H3988" s="6">
        <v>0.32920189999999999</v>
      </c>
      <c r="I3988" s="7">
        <v>98.602000000000004</v>
      </c>
      <c r="J3988" s="2">
        <v>43.25</v>
      </c>
      <c r="K3988">
        <v>4</v>
      </c>
    </row>
    <row r="3989" spans="1:12" x14ac:dyDescent="0.25">
      <c r="A3989">
        <v>10919</v>
      </c>
      <c r="B3989" s="2">
        <v>77.271199999999993</v>
      </c>
      <c r="C3989" s="3">
        <v>1646</v>
      </c>
      <c r="D3989" s="4">
        <v>35620</v>
      </c>
      <c r="E3989" t="s">
        <v>1852</v>
      </c>
      <c r="F3989" s="4" t="s">
        <v>1280</v>
      </c>
      <c r="G3989" s="5">
        <v>1080</v>
      </c>
      <c r="H3989" s="6">
        <v>0.22962959999999999</v>
      </c>
      <c r="I3989" s="7">
        <v>115.75</v>
      </c>
      <c r="J3989" s="2">
        <v>60</v>
      </c>
      <c r="K3989">
        <v>2</v>
      </c>
    </row>
    <row r="3990" spans="1:12" x14ac:dyDescent="0.25">
      <c r="A3990">
        <v>6763</v>
      </c>
      <c r="B3990" s="2">
        <v>77.270600000000002</v>
      </c>
      <c r="C3990" s="3">
        <v>1916</v>
      </c>
      <c r="D3990" s="4">
        <v>45860</v>
      </c>
      <c r="E3990" t="s">
        <v>1320</v>
      </c>
      <c r="F3990" s="4" t="s">
        <v>1198</v>
      </c>
      <c r="G3990" s="5">
        <v>1425</v>
      </c>
      <c r="H3990" s="6">
        <v>0.3941094</v>
      </c>
      <c r="I3990" s="7">
        <v>87.284000000000006</v>
      </c>
      <c r="J3990" s="2">
        <v>34</v>
      </c>
      <c r="K3990">
        <v>1</v>
      </c>
    </row>
    <row r="3991" spans="1:12" x14ac:dyDescent="0.25">
      <c r="A3991">
        <v>5059</v>
      </c>
      <c r="B3991" s="2">
        <v>77.270150000000001</v>
      </c>
      <c r="C3991" s="3">
        <v>718</v>
      </c>
      <c r="D3991" s="4">
        <v>17200</v>
      </c>
      <c r="E3991" t="s">
        <v>1044</v>
      </c>
      <c r="F3991" s="4" t="s">
        <v>1030</v>
      </c>
      <c r="G3991" s="5">
        <v>469</v>
      </c>
      <c r="H3991" s="6">
        <v>0.44776120000000003</v>
      </c>
      <c r="I3991" s="7">
        <v>78.007999999999996</v>
      </c>
      <c r="J3991" s="2">
        <v>50</v>
      </c>
      <c r="K3991">
        <v>1</v>
      </c>
    </row>
    <row r="3992" spans="1:12" x14ac:dyDescent="0.25">
      <c r="A3992">
        <v>49690</v>
      </c>
      <c r="B3992" s="2">
        <v>77.268879999999996</v>
      </c>
      <c r="C3992" s="3">
        <v>6422</v>
      </c>
      <c r="D3992" s="4">
        <v>45900</v>
      </c>
      <c r="E3992" t="s">
        <v>74</v>
      </c>
      <c r="F3992" s="4" t="s">
        <v>9106</v>
      </c>
      <c r="G3992" s="5">
        <v>4807</v>
      </c>
      <c r="H3992" s="6">
        <v>0.41918040000000001</v>
      </c>
      <c r="I3992" s="7">
        <v>82.938999999999993</v>
      </c>
      <c r="J3992" s="2">
        <v>60</v>
      </c>
      <c r="K3992">
        <v>2</v>
      </c>
    </row>
    <row r="3993" spans="1:12" x14ac:dyDescent="0.25">
      <c r="A3993">
        <v>12578</v>
      </c>
      <c r="B3993" s="2">
        <v>77.267309999999995</v>
      </c>
      <c r="C3993" s="3">
        <v>2371</v>
      </c>
      <c r="D3993" s="4">
        <v>35620</v>
      </c>
      <c r="E3993" t="s">
        <v>2293</v>
      </c>
      <c r="F3993" s="4" t="s">
        <v>1280</v>
      </c>
      <c r="G3993" s="5">
        <v>1769</v>
      </c>
      <c r="H3993" s="6">
        <v>0.30282490000000001</v>
      </c>
      <c r="I3993" s="7">
        <v>103.045</v>
      </c>
      <c r="J3993" s="2">
        <v>40.333300000000001</v>
      </c>
      <c r="K3993">
        <v>3</v>
      </c>
    </row>
    <row r="3994" spans="1:12" x14ac:dyDescent="0.25">
      <c r="A3994">
        <v>79091</v>
      </c>
      <c r="B3994" s="2">
        <v>77.266859999999994</v>
      </c>
      <c r="C3994" s="3">
        <v>194</v>
      </c>
      <c r="D3994" s="4">
        <v>11100</v>
      </c>
      <c r="E3994" t="s">
        <v>14371</v>
      </c>
      <c r="F3994" s="4" t="s">
        <v>13752</v>
      </c>
      <c r="G3994" s="5">
        <v>103</v>
      </c>
      <c r="H3994" s="6">
        <v>0.58252429999999999</v>
      </c>
      <c r="I3994" s="7">
        <v>54.688000000000002</v>
      </c>
      <c r="J3994" s="2">
        <v>68</v>
      </c>
      <c r="K3994">
        <v>1</v>
      </c>
    </row>
    <row r="3995" spans="1:12" x14ac:dyDescent="0.25">
      <c r="A3995">
        <v>6750</v>
      </c>
      <c r="B3995" s="2">
        <v>77.266589999999994</v>
      </c>
      <c r="C3995" s="3">
        <v>1521</v>
      </c>
      <c r="D3995" s="4">
        <v>45860</v>
      </c>
      <c r="E3995" t="s">
        <v>1315</v>
      </c>
      <c r="F3995" s="4" t="s">
        <v>1198</v>
      </c>
      <c r="G3995" s="5">
        <v>1034</v>
      </c>
      <c r="H3995" s="6">
        <v>0.24251210000000001</v>
      </c>
      <c r="I3995" s="7">
        <v>113.438</v>
      </c>
      <c r="J3995" s="2">
        <v>41.666699999999999</v>
      </c>
      <c r="K3995">
        <v>3</v>
      </c>
    </row>
    <row r="3996" spans="1:12" x14ac:dyDescent="0.25">
      <c r="A3996">
        <v>10922</v>
      </c>
      <c r="B3996" s="2">
        <v>77.266090000000005</v>
      </c>
      <c r="C3996" s="3">
        <v>1406</v>
      </c>
      <c r="D3996" s="4">
        <v>35620</v>
      </c>
      <c r="E3996" t="s">
        <v>1855</v>
      </c>
      <c r="F3996" s="4" t="s">
        <v>1280</v>
      </c>
      <c r="G3996" s="5">
        <v>1059</v>
      </c>
      <c r="H3996" s="6">
        <v>0.3830189</v>
      </c>
      <c r="I3996" s="7">
        <v>89.141000000000005</v>
      </c>
    </row>
    <row r="3997" spans="1:12" x14ac:dyDescent="0.25">
      <c r="A3997">
        <v>14475</v>
      </c>
      <c r="B3997" s="2">
        <v>77.265789999999996</v>
      </c>
      <c r="C3997" s="3">
        <v>226</v>
      </c>
      <c r="D3997" s="4">
        <v>40380</v>
      </c>
      <c r="E3997" t="s">
        <v>2857</v>
      </c>
      <c r="F3997" s="4" t="s">
        <v>1280</v>
      </c>
      <c r="G3997" s="5">
        <v>163</v>
      </c>
      <c r="H3997" s="6">
        <v>0.45398769999999999</v>
      </c>
      <c r="I3997" s="7">
        <v>76.875</v>
      </c>
      <c r="J3997" s="2">
        <v>26</v>
      </c>
      <c r="K3997">
        <v>1</v>
      </c>
    </row>
    <row r="3998" spans="1:12" x14ac:dyDescent="0.25">
      <c r="A3998">
        <v>96744</v>
      </c>
      <c r="B3998" s="2">
        <v>77.256770000000003</v>
      </c>
      <c r="C3998" s="3">
        <v>52637</v>
      </c>
      <c r="D3998" s="4">
        <v>46520</v>
      </c>
      <c r="E3998" t="s">
        <v>16128</v>
      </c>
      <c r="F3998" s="4" t="s">
        <v>16099</v>
      </c>
      <c r="G3998" s="5">
        <v>37569</v>
      </c>
      <c r="H3998" s="6">
        <v>0.35938249999999999</v>
      </c>
      <c r="I3998" s="7">
        <v>93.210999999999999</v>
      </c>
      <c r="J3998" s="2">
        <v>38.214300000000001</v>
      </c>
      <c r="K3998">
        <v>14</v>
      </c>
      <c r="L3998" s="2">
        <v>40.9</v>
      </c>
    </row>
    <row r="3999" spans="1:12" x14ac:dyDescent="0.25">
      <c r="A3999">
        <v>18036</v>
      </c>
      <c r="B3999" s="2">
        <v>77.245609999999999</v>
      </c>
      <c r="C3999" s="3">
        <v>12781</v>
      </c>
      <c r="D3999" s="4">
        <v>10900</v>
      </c>
      <c r="E3999" t="s">
        <v>3950</v>
      </c>
      <c r="F3999" s="4" t="s">
        <v>3003</v>
      </c>
      <c r="G3999" s="5">
        <v>9036</v>
      </c>
      <c r="H3999" s="6">
        <v>0.3697433</v>
      </c>
      <c r="I3999" s="7">
        <v>91.418999999999997</v>
      </c>
      <c r="J3999" s="2">
        <v>31.2</v>
      </c>
      <c r="K3999">
        <v>5</v>
      </c>
    </row>
    <row r="4000" spans="1:12" x14ac:dyDescent="0.25">
      <c r="A4000">
        <v>48895</v>
      </c>
      <c r="B4000" s="2">
        <v>77.241619999999998</v>
      </c>
      <c r="C4000" s="3">
        <v>11291</v>
      </c>
      <c r="D4000" s="4">
        <v>29620</v>
      </c>
      <c r="E4000" t="s">
        <v>5804</v>
      </c>
      <c r="F4000" s="4" t="s">
        <v>9106</v>
      </c>
      <c r="G4000" s="5">
        <v>7663</v>
      </c>
      <c r="H4000" s="6">
        <v>0.4061073</v>
      </c>
      <c r="I4000" s="7">
        <v>85.117999999999995</v>
      </c>
      <c r="J4000" s="2">
        <v>50.285699999999999</v>
      </c>
      <c r="K4000">
        <v>7</v>
      </c>
    </row>
    <row r="4001" spans="1:12" x14ac:dyDescent="0.25">
      <c r="A4001">
        <v>89144</v>
      </c>
      <c r="B4001" s="2">
        <v>77.236549999999994</v>
      </c>
      <c r="C4001" s="3">
        <v>19600</v>
      </c>
      <c r="D4001" s="4">
        <v>29820</v>
      </c>
      <c r="E4001" t="s">
        <v>15235</v>
      </c>
      <c r="F4001" s="4" t="s">
        <v>15318</v>
      </c>
      <c r="G4001" s="5">
        <v>13517</v>
      </c>
      <c r="H4001" s="6">
        <v>0.39746999999999999</v>
      </c>
      <c r="I4001" s="7">
        <v>86.608999999999995</v>
      </c>
      <c r="J4001" s="2">
        <v>30</v>
      </c>
      <c r="K4001">
        <v>7</v>
      </c>
    </row>
    <row r="4002" spans="1:12" x14ac:dyDescent="0.25">
      <c r="A4002">
        <v>57724</v>
      </c>
      <c r="B4002" s="2">
        <v>77.233279999999993</v>
      </c>
      <c r="C4002" s="3">
        <v>277</v>
      </c>
      <c r="E4002" t="s">
        <v>11039</v>
      </c>
      <c r="F4002" s="4" t="s">
        <v>10877</v>
      </c>
      <c r="G4002" s="5">
        <v>152</v>
      </c>
      <c r="H4002" s="6">
        <v>0.4052288</v>
      </c>
      <c r="I4002" s="7">
        <v>85.25</v>
      </c>
    </row>
    <row r="4003" spans="1:12" x14ac:dyDescent="0.25">
      <c r="A4003">
        <v>27571</v>
      </c>
      <c r="B4003" s="2">
        <v>77.232470000000006</v>
      </c>
      <c r="C4003" s="3">
        <v>4772</v>
      </c>
      <c r="D4003" s="4">
        <v>39580</v>
      </c>
      <c r="E4003" t="s">
        <v>5740</v>
      </c>
      <c r="F4003" s="4" t="s">
        <v>5642</v>
      </c>
      <c r="G4003" s="5">
        <v>3201</v>
      </c>
      <c r="H4003" s="6">
        <v>0.39943780000000001</v>
      </c>
      <c r="I4003" s="7">
        <v>86.25</v>
      </c>
      <c r="J4003" s="2">
        <v>70</v>
      </c>
      <c r="K4003">
        <v>1</v>
      </c>
    </row>
    <row r="4004" spans="1:12" x14ac:dyDescent="0.25">
      <c r="A4004">
        <v>98406</v>
      </c>
      <c r="B4004" s="2">
        <v>77.228030000000004</v>
      </c>
      <c r="C4004" s="3">
        <v>21823</v>
      </c>
      <c r="D4004" s="4">
        <v>42660</v>
      </c>
      <c r="E4004" t="s">
        <v>16435</v>
      </c>
      <c r="F4004" s="4" t="s">
        <v>16344</v>
      </c>
      <c r="G4004" s="5">
        <v>15342</v>
      </c>
      <c r="H4004" s="6">
        <v>0.41089819999999999</v>
      </c>
      <c r="I4004" s="7">
        <v>84.269000000000005</v>
      </c>
      <c r="J4004" s="2">
        <v>36.958300000000001</v>
      </c>
      <c r="K4004">
        <v>24</v>
      </c>
      <c r="L4004" s="2">
        <v>33.299999999999997</v>
      </c>
    </row>
    <row r="4005" spans="1:12" x14ac:dyDescent="0.25">
      <c r="A4005">
        <v>93311</v>
      </c>
      <c r="B4005" s="2">
        <v>77.217950000000002</v>
      </c>
      <c r="C4005" s="3">
        <v>44358</v>
      </c>
      <c r="D4005" s="4">
        <v>12540</v>
      </c>
      <c r="E4005" t="s">
        <v>1094</v>
      </c>
      <c r="F4005" s="4" t="s">
        <v>15368</v>
      </c>
      <c r="G4005" s="5">
        <v>26819</v>
      </c>
      <c r="H4005" s="6">
        <v>0.36260249999999999</v>
      </c>
      <c r="I4005" s="7">
        <v>92.608999999999995</v>
      </c>
      <c r="J4005" s="2">
        <v>53.333300000000001</v>
      </c>
      <c r="K4005">
        <v>3</v>
      </c>
    </row>
    <row r="4006" spans="1:12" x14ac:dyDescent="0.25">
      <c r="A4006">
        <v>20778</v>
      </c>
      <c r="B4006" s="2">
        <v>77.211200000000005</v>
      </c>
      <c r="C4006" s="3">
        <v>2114</v>
      </c>
      <c r="D4006" s="4">
        <v>12580</v>
      </c>
      <c r="E4006" t="s">
        <v>4432</v>
      </c>
      <c r="F4006" s="4" t="s">
        <v>4361</v>
      </c>
      <c r="G4006" s="5">
        <v>1386</v>
      </c>
      <c r="H4006" s="6">
        <v>0.3160173</v>
      </c>
      <c r="I4006" s="7">
        <v>100.648</v>
      </c>
      <c r="J4006" s="2">
        <v>50</v>
      </c>
      <c r="K4006">
        <v>1</v>
      </c>
    </row>
    <row r="4007" spans="1:12" x14ac:dyDescent="0.25">
      <c r="A4007">
        <v>12514</v>
      </c>
      <c r="B4007" s="2">
        <v>77.210359999999994</v>
      </c>
      <c r="C4007" s="3">
        <v>3273</v>
      </c>
      <c r="D4007" s="4">
        <v>35620</v>
      </c>
      <c r="E4007" t="s">
        <v>2257</v>
      </c>
      <c r="F4007" s="4" t="s">
        <v>1280</v>
      </c>
      <c r="G4007" s="5">
        <v>2122</v>
      </c>
      <c r="H4007" s="6">
        <v>0.36928870000000003</v>
      </c>
      <c r="I4007" s="7">
        <v>91.432000000000002</v>
      </c>
      <c r="J4007" s="2">
        <v>41.25</v>
      </c>
      <c r="K4007">
        <v>4</v>
      </c>
    </row>
    <row r="4008" spans="1:12" x14ac:dyDescent="0.25">
      <c r="A4008">
        <v>14085</v>
      </c>
      <c r="B4008" s="2">
        <v>77.208690000000004</v>
      </c>
      <c r="C4008" s="3">
        <v>7166</v>
      </c>
      <c r="D4008" s="4">
        <v>15380</v>
      </c>
      <c r="E4008" t="s">
        <v>2800</v>
      </c>
      <c r="F4008" s="4" t="s">
        <v>1280</v>
      </c>
      <c r="G4008" s="5">
        <v>4808</v>
      </c>
      <c r="H4008" s="6">
        <v>0.35752909999999999</v>
      </c>
      <c r="I4008" s="7">
        <v>93.463999999999999</v>
      </c>
      <c r="J4008" s="2">
        <v>46.333300000000001</v>
      </c>
      <c r="K4008">
        <v>3</v>
      </c>
    </row>
    <row r="4009" spans="1:12" x14ac:dyDescent="0.25">
      <c r="A4009">
        <v>50322</v>
      </c>
      <c r="B4009" s="2">
        <v>77.20232</v>
      </c>
      <c r="C4009" s="3">
        <v>31483</v>
      </c>
      <c r="D4009" s="4">
        <v>19780</v>
      </c>
      <c r="E4009" t="s">
        <v>9678</v>
      </c>
      <c r="F4009" s="4" t="s">
        <v>9593</v>
      </c>
      <c r="G4009" s="5">
        <v>21868</v>
      </c>
      <c r="H4009" s="6">
        <v>0.41448689999999999</v>
      </c>
      <c r="I4009" s="7">
        <v>83.62</v>
      </c>
      <c r="J4009" s="2">
        <v>43.76</v>
      </c>
      <c r="K4009">
        <v>25</v>
      </c>
      <c r="L4009" s="2">
        <v>70.900000000000006</v>
      </c>
    </row>
    <row r="4010" spans="1:12" x14ac:dyDescent="0.25">
      <c r="A4010">
        <v>22553</v>
      </c>
      <c r="B4010" s="2">
        <v>77.195049999999995</v>
      </c>
      <c r="C4010" s="3">
        <v>13506</v>
      </c>
      <c r="D4010" s="4">
        <v>47900</v>
      </c>
      <c r="E4010" t="s">
        <v>4682</v>
      </c>
      <c r="F4010" s="4" t="s">
        <v>4335</v>
      </c>
      <c r="G4010" s="5">
        <v>8453</v>
      </c>
      <c r="H4010" s="6">
        <v>0.34094410000000003</v>
      </c>
      <c r="I4010" s="7">
        <v>96.308000000000007</v>
      </c>
      <c r="J4010" s="2">
        <v>43</v>
      </c>
      <c r="K4010">
        <v>11</v>
      </c>
      <c r="L4010" s="2">
        <v>67.099999999999994</v>
      </c>
    </row>
    <row r="4011" spans="1:12" x14ac:dyDescent="0.25">
      <c r="A4011">
        <v>13732</v>
      </c>
      <c r="B4011" s="2">
        <v>77.191699999999997</v>
      </c>
      <c r="C4011" s="3">
        <v>8100</v>
      </c>
      <c r="D4011" s="4">
        <v>13780</v>
      </c>
      <c r="E4011" t="s">
        <v>2698</v>
      </c>
      <c r="F4011" s="4" t="s">
        <v>1280</v>
      </c>
      <c r="G4011" s="5">
        <v>5577</v>
      </c>
      <c r="H4011" s="6">
        <v>0.39089119999999999</v>
      </c>
      <c r="I4011" s="7">
        <v>87.638999999999996</v>
      </c>
      <c r="J4011" s="2">
        <v>44.5</v>
      </c>
      <c r="K4011">
        <v>6</v>
      </c>
    </row>
    <row r="4012" spans="1:12" x14ac:dyDescent="0.25">
      <c r="A4012">
        <v>59922</v>
      </c>
      <c r="B4012" s="2">
        <v>77.189899999999994</v>
      </c>
      <c r="C4012" s="3">
        <v>2540</v>
      </c>
      <c r="D4012" s="4">
        <v>28060</v>
      </c>
      <c r="E4012" t="s">
        <v>1319</v>
      </c>
      <c r="F4012" s="4" t="s">
        <v>11278</v>
      </c>
      <c r="G4012" s="5">
        <v>1950</v>
      </c>
      <c r="H4012" s="6">
        <v>0.41641030000000001</v>
      </c>
      <c r="I4012" s="7">
        <v>83.227999999999994</v>
      </c>
      <c r="J4012" s="2">
        <v>59</v>
      </c>
      <c r="K4012">
        <v>1</v>
      </c>
    </row>
    <row r="4013" spans="1:12" x14ac:dyDescent="0.25">
      <c r="A4013">
        <v>12184</v>
      </c>
      <c r="B4013" s="2">
        <v>77.188249999999996</v>
      </c>
      <c r="C4013" s="3">
        <v>6850</v>
      </c>
      <c r="D4013" s="4">
        <v>26460</v>
      </c>
      <c r="E4013" t="s">
        <v>2173</v>
      </c>
      <c r="F4013" s="4" t="s">
        <v>1280</v>
      </c>
      <c r="G4013" s="5">
        <v>4940</v>
      </c>
      <c r="H4013" s="6">
        <v>0.3725967</v>
      </c>
      <c r="I4013" s="7">
        <v>90.793000000000006</v>
      </c>
      <c r="J4013" s="2">
        <v>45.5</v>
      </c>
      <c r="K4013">
        <v>4</v>
      </c>
    </row>
    <row r="4014" spans="1:12" x14ac:dyDescent="0.25">
      <c r="A4014">
        <v>22948</v>
      </c>
      <c r="B4014" s="2">
        <v>77.187039999999996</v>
      </c>
      <c r="C4014" s="3">
        <v>136</v>
      </c>
      <c r="E4014" t="s">
        <v>4761</v>
      </c>
      <c r="F4014" s="4" t="s">
        <v>4335</v>
      </c>
      <c r="G4014" s="5">
        <v>108</v>
      </c>
      <c r="H4014" s="6">
        <v>0.3981481</v>
      </c>
      <c r="I4014" s="7">
        <v>86.375</v>
      </c>
    </row>
    <row r="4015" spans="1:12" x14ac:dyDescent="0.25">
      <c r="A4015">
        <v>15108</v>
      </c>
      <c r="B4015" s="2">
        <v>77.17998</v>
      </c>
      <c r="C4015" s="3">
        <v>41569</v>
      </c>
      <c r="D4015" s="4">
        <v>38300</v>
      </c>
      <c r="E4015" t="s">
        <v>3063</v>
      </c>
      <c r="F4015" s="4" t="s">
        <v>3003</v>
      </c>
      <c r="G4015" s="5">
        <v>29395</v>
      </c>
      <c r="H4015" s="6">
        <v>0.41469640000000002</v>
      </c>
      <c r="I4015" s="7">
        <v>83.506</v>
      </c>
      <c r="J4015" s="2">
        <v>45.235300000000002</v>
      </c>
      <c r="K4015">
        <v>17</v>
      </c>
      <c r="L4015" s="2">
        <v>77.8</v>
      </c>
    </row>
    <row r="4016" spans="1:12" x14ac:dyDescent="0.25">
      <c r="A4016">
        <v>84783</v>
      </c>
      <c r="B4016" s="2">
        <v>77.172839999999994</v>
      </c>
      <c r="C4016" s="3">
        <v>490</v>
      </c>
      <c r="D4016" s="4">
        <v>41100</v>
      </c>
      <c r="E4016" t="s">
        <v>14960</v>
      </c>
      <c r="F4016" s="4" t="s">
        <v>14851</v>
      </c>
      <c r="G4016" s="5">
        <v>428</v>
      </c>
      <c r="H4016" s="6">
        <v>0.34813090000000002</v>
      </c>
      <c r="I4016" s="7">
        <v>95</v>
      </c>
    </row>
    <row r="4017" spans="1:12" x14ac:dyDescent="0.25">
      <c r="A4017">
        <v>40206</v>
      </c>
      <c r="B4017" s="2">
        <v>77.169169999999994</v>
      </c>
      <c r="C4017" s="3">
        <v>19277</v>
      </c>
      <c r="D4017" s="4">
        <v>31140</v>
      </c>
      <c r="E4017" t="s">
        <v>6443</v>
      </c>
      <c r="F4017" s="4" t="s">
        <v>7883</v>
      </c>
      <c r="G4017" s="5">
        <v>14876</v>
      </c>
      <c r="H4017" s="6">
        <v>0.50816700000000004</v>
      </c>
      <c r="I4017" s="7">
        <v>67.340999999999994</v>
      </c>
      <c r="J4017" s="2">
        <v>48.458300000000001</v>
      </c>
      <c r="K4017">
        <v>24</v>
      </c>
      <c r="L4017" s="2">
        <v>89.7</v>
      </c>
    </row>
    <row r="4018" spans="1:12" x14ac:dyDescent="0.25">
      <c r="A4018">
        <v>68336</v>
      </c>
      <c r="B4018" s="2">
        <v>77.165559999999999</v>
      </c>
      <c r="C4018" s="3">
        <v>349</v>
      </c>
      <c r="D4018" s="4">
        <v>30700</v>
      </c>
      <c r="E4018" t="s">
        <v>12768</v>
      </c>
      <c r="F4018" s="4" t="s">
        <v>12738</v>
      </c>
      <c r="G4018" s="5">
        <v>250</v>
      </c>
      <c r="H4018" s="6">
        <v>0.28286850000000002</v>
      </c>
      <c r="I4018" s="7">
        <v>106.25</v>
      </c>
    </row>
    <row r="4019" spans="1:12" x14ac:dyDescent="0.25">
      <c r="A4019">
        <v>55304</v>
      </c>
      <c r="B4019" s="2">
        <v>77.158360000000002</v>
      </c>
      <c r="C4019" s="3">
        <v>46901</v>
      </c>
      <c r="D4019" s="4">
        <v>33460</v>
      </c>
      <c r="E4019" t="s">
        <v>236</v>
      </c>
      <c r="F4019" s="4" t="s">
        <v>10428</v>
      </c>
      <c r="G4019" s="5">
        <v>29829</v>
      </c>
      <c r="H4019" s="6">
        <v>0.32380150000000002</v>
      </c>
      <c r="I4019" s="7">
        <v>99.159000000000006</v>
      </c>
      <c r="J4019" s="2">
        <v>47.923099999999998</v>
      </c>
      <c r="K4019">
        <v>13</v>
      </c>
      <c r="L4019" s="2">
        <v>87.9</v>
      </c>
    </row>
    <row r="4020" spans="1:12" x14ac:dyDescent="0.25">
      <c r="A4020">
        <v>3226</v>
      </c>
      <c r="B4020" s="2">
        <v>77.151020000000003</v>
      </c>
      <c r="C4020" s="3">
        <v>1011</v>
      </c>
      <c r="D4020" s="4">
        <v>29060</v>
      </c>
      <c r="E4020" t="s">
        <v>548</v>
      </c>
      <c r="F4020" s="4" t="s">
        <v>520</v>
      </c>
      <c r="G4020" s="5">
        <v>805</v>
      </c>
      <c r="H4020" s="6">
        <v>0.45781640000000001</v>
      </c>
      <c r="I4020" s="7">
        <v>76</v>
      </c>
    </row>
    <row r="4021" spans="1:12" x14ac:dyDescent="0.25">
      <c r="A4021">
        <v>93312</v>
      </c>
      <c r="B4021" s="2">
        <v>77.142539999999997</v>
      </c>
      <c r="C4021" s="3">
        <v>56312</v>
      </c>
      <c r="D4021" s="4">
        <v>12540</v>
      </c>
      <c r="E4021" t="s">
        <v>1094</v>
      </c>
      <c r="F4021" s="4" t="s">
        <v>15368</v>
      </c>
      <c r="G4021" s="5">
        <v>34652</v>
      </c>
      <c r="H4021" s="6">
        <v>0.3198569</v>
      </c>
      <c r="I4021" s="7">
        <v>99.819000000000003</v>
      </c>
      <c r="J4021" s="2">
        <v>45.142899999999997</v>
      </c>
      <c r="K4021">
        <v>7</v>
      </c>
    </row>
    <row r="4022" spans="1:12" x14ac:dyDescent="0.25">
      <c r="A4022">
        <v>30087</v>
      </c>
      <c r="B4022" s="2">
        <v>77.128380000000007</v>
      </c>
      <c r="C4022" s="3">
        <v>35910</v>
      </c>
      <c r="D4022" s="4">
        <v>12060</v>
      </c>
      <c r="E4022" t="s">
        <v>6382</v>
      </c>
      <c r="F4022" s="4" t="s">
        <v>6363</v>
      </c>
      <c r="G4022" s="5">
        <v>24503</v>
      </c>
      <c r="H4022" s="6">
        <v>0.44629449999999998</v>
      </c>
      <c r="I4022" s="7">
        <v>77.942999999999998</v>
      </c>
      <c r="J4022" s="2">
        <v>40.666699999999999</v>
      </c>
      <c r="K4022">
        <v>15</v>
      </c>
      <c r="L4022" s="2">
        <v>55</v>
      </c>
    </row>
    <row r="4023" spans="1:12" x14ac:dyDescent="0.25">
      <c r="A4023">
        <v>7460</v>
      </c>
      <c r="B4023" s="2">
        <v>77.121930000000006</v>
      </c>
      <c r="C4023" s="3">
        <v>3573</v>
      </c>
      <c r="D4023" s="4">
        <v>35620</v>
      </c>
      <c r="E4023" t="s">
        <v>970</v>
      </c>
      <c r="F4023" s="4" t="s">
        <v>1341</v>
      </c>
      <c r="G4023" s="5">
        <v>2450</v>
      </c>
      <c r="H4023" s="6">
        <v>0.33618930000000002</v>
      </c>
      <c r="I4023" s="7">
        <v>96.963999999999999</v>
      </c>
      <c r="J4023" s="2">
        <v>44</v>
      </c>
      <c r="K4023">
        <v>2</v>
      </c>
    </row>
    <row r="4024" spans="1:12" x14ac:dyDescent="0.25">
      <c r="A4024">
        <v>29803</v>
      </c>
      <c r="B4024" s="2">
        <v>77.114879999999999</v>
      </c>
      <c r="C4024" s="3">
        <v>37074</v>
      </c>
      <c r="D4024" s="4">
        <v>12260</v>
      </c>
      <c r="E4024" t="s">
        <v>6325</v>
      </c>
      <c r="F4024" s="4" t="s">
        <v>6130</v>
      </c>
      <c r="G4024" s="5">
        <v>27018</v>
      </c>
      <c r="H4024" s="6">
        <v>0.42973460000000002</v>
      </c>
      <c r="I4024" s="7">
        <v>80.778999999999996</v>
      </c>
      <c r="J4024" s="2">
        <v>44.769199999999998</v>
      </c>
      <c r="K4024">
        <v>13</v>
      </c>
      <c r="L4024" s="2">
        <v>75.8</v>
      </c>
    </row>
    <row r="4025" spans="1:12" x14ac:dyDescent="0.25">
      <c r="A4025">
        <v>97149</v>
      </c>
      <c r="B4025" s="2">
        <v>77.108310000000003</v>
      </c>
      <c r="C4025" s="3">
        <v>513</v>
      </c>
      <c r="E4025" t="s">
        <v>16217</v>
      </c>
      <c r="F4025" s="4" t="s">
        <v>16170</v>
      </c>
      <c r="G4025" s="5">
        <v>418</v>
      </c>
      <c r="H4025" s="6">
        <v>0.58612439999999999</v>
      </c>
      <c r="I4025" s="7">
        <v>53.75</v>
      </c>
      <c r="J4025" s="2">
        <v>54</v>
      </c>
      <c r="K4025">
        <v>1</v>
      </c>
    </row>
    <row r="4026" spans="1:12" x14ac:dyDescent="0.25">
      <c r="A4026">
        <v>60480</v>
      </c>
      <c r="B4026" s="2">
        <v>77.10727</v>
      </c>
      <c r="C4026" s="3">
        <v>5190</v>
      </c>
      <c r="D4026" s="4">
        <v>16980</v>
      </c>
      <c r="E4026" t="s">
        <v>11598</v>
      </c>
      <c r="F4026" s="4" t="s">
        <v>11490</v>
      </c>
      <c r="G4026" s="5">
        <v>3948</v>
      </c>
      <c r="H4026" s="6">
        <v>0.35781210000000002</v>
      </c>
      <c r="I4026" s="7">
        <v>93.194000000000003</v>
      </c>
      <c r="J4026" s="2">
        <v>49</v>
      </c>
      <c r="K4026">
        <v>1</v>
      </c>
    </row>
    <row r="4027" spans="1:12" x14ac:dyDescent="0.25">
      <c r="A4027">
        <v>63109</v>
      </c>
      <c r="B4027" s="2">
        <v>77.101389999999995</v>
      </c>
      <c r="C4027" s="3">
        <v>27391</v>
      </c>
      <c r="D4027" s="4">
        <v>41180</v>
      </c>
      <c r="E4027" t="s">
        <v>9297</v>
      </c>
      <c r="F4027" s="4" t="s">
        <v>12102</v>
      </c>
      <c r="G4027" s="5">
        <v>20587</v>
      </c>
      <c r="H4027" s="6">
        <v>0.43399070000000001</v>
      </c>
      <c r="I4027" s="7">
        <v>80.019000000000005</v>
      </c>
      <c r="J4027" s="2">
        <v>43.476199999999999</v>
      </c>
      <c r="K4027">
        <v>42</v>
      </c>
      <c r="L4027" s="2">
        <v>69.2</v>
      </c>
    </row>
    <row r="4028" spans="1:12" x14ac:dyDescent="0.25">
      <c r="A4028">
        <v>7506</v>
      </c>
      <c r="B4028" s="2">
        <v>77.093320000000006</v>
      </c>
      <c r="C4028" s="3">
        <v>18944</v>
      </c>
      <c r="D4028" s="4">
        <v>35620</v>
      </c>
      <c r="E4028" t="s">
        <v>1446</v>
      </c>
      <c r="F4028" s="4" t="s">
        <v>1341</v>
      </c>
      <c r="G4028" s="5">
        <v>13147</v>
      </c>
      <c r="H4028" s="6">
        <v>0.32669049999999999</v>
      </c>
      <c r="I4028" s="7">
        <v>98.545000000000002</v>
      </c>
      <c r="J4028" s="2">
        <v>40.25</v>
      </c>
      <c r="K4028">
        <v>4</v>
      </c>
    </row>
    <row r="4029" spans="1:12" x14ac:dyDescent="0.25">
      <c r="A4029">
        <v>79783</v>
      </c>
      <c r="B4029" s="2">
        <v>77.090140000000005</v>
      </c>
      <c r="C4029" s="3">
        <v>194</v>
      </c>
      <c r="D4029" s="4">
        <v>33260</v>
      </c>
      <c r="E4029" t="s">
        <v>14459</v>
      </c>
      <c r="F4029" s="4" t="s">
        <v>13752</v>
      </c>
      <c r="G4029" s="5">
        <v>130</v>
      </c>
      <c r="H4029" s="6">
        <v>0.22900760000000001</v>
      </c>
      <c r="I4029" s="7">
        <v>115.417</v>
      </c>
    </row>
    <row r="4030" spans="1:12" x14ac:dyDescent="0.25">
      <c r="A4030">
        <v>62625</v>
      </c>
      <c r="B4030" s="2">
        <v>77.089969999999994</v>
      </c>
      <c r="C4030" s="3">
        <v>688</v>
      </c>
      <c r="D4030" s="4">
        <v>44100</v>
      </c>
      <c r="E4030" t="s">
        <v>11990</v>
      </c>
      <c r="F4030" s="4" t="s">
        <v>11490</v>
      </c>
      <c r="G4030" s="5">
        <v>572</v>
      </c>
      <c r="H4030" s="6">
        <v>0.3653846</v>
      </c>
      <c r="I4030" s="7">
        <v>91.841999999999999</v>
      </c>
      <c r="J4030" s="2">
        <v>26</v>
      </c>
      <c r="K4030">
        <v>2</v>
      </c>
    </row>
    <row r="4031" spans="1:12" x14ac:dyDescent="0.25">
      <c r="A4031">
        <v>3255</v>
      </c>
      <c r="B4031" s="2">
        <v>77.089519999999993</v>
      </c>
      <c r="C4031" s="3">
        <v>1756</v>
      </c>
      <c r="D4031" s="4">
        <v>18180</v>
      </c>
      <c r="E4031" t="s">
        <v>276</v>
      </c>
      <c r="F4031" s="4" t="s">
        <v>520</v>
      </c>
      <c r="G4031" s="5">
        <v>1350</v>
      </c>
      <c r="H4031" s="6">
        <v>0.43111110000000002</v>
      </c>
      <c r="I4031" s="7">
        <v>80.468999999999994</v>
      </c>
    </row>
    <row r="4032" spans="1:12" x14ac:dyDescent="0.25">
      <c r="A4032">
        <v>71105</v>
      </c>
      <c r="B4032" s="2">
        <v>77.085530000000006</v>
      </c>
      <c r="C4032" s="3">
        <v>22843</v>
      </c>
      <c r="D4032" s="4">
        <v>43340</v>
      </c>
      <c r="E4032" t="s">
        <v>13113</v>
      </c>
      <c r="F4032" s="4" t="s">
        <v>12927</v>
      </c>
      <c r="G4032" s="5">
        <v>15288</v>
      </c>
      <c r="H4032" s="6">
        <v>0.4518935</v>
      </c>
      <c r="I4032" s="7">
        <v>76.867000000000004</v>
      </c>
      <c r="J4032" s="2">
        <v>34.299999999999997</v>
      </c>
      <c r="K4032">
        <v>10</v>
      </c>
      <c r="L4032" s="2">
        <v>19.7</v>
      </c>
    </row>
    <row r="4033" spans="1:12" x14ac:dyDescent="0.25">
      <c r="A4033">
        <v>95831</v>
      </c>
      <c r="B4033" s="2">
        <v>77.074619999999996</v>
      </c>
      <c r="C4033" s="3">
        <v>41597</v>
      </c>
      <c r="D4033" s="4">
        <v>40900</v>
      </c>
      <c r="E4033" t="s">
        <v>3933</v>
      </c>
      <c r="F4033" s="4" t="s">
        <v>15368</v>
      </c>
      <c r="G4033" s="5">
        <v>30336</v>
      </c>
      <c r="H4033" s="6">
        <v>0.42011399999999999</v>
      </c>
      <c r="I4033" s="7">
        <v>82.355000000000004</v>
      </c>
      <c r="J4033" s="2">
        <v>39</v>
      </c>
      <c r="K4033">
        <v>29</v>
      </c>
      <c r="L4033" s="2">
        <v>45</v>
      </c>
    </row>
    <row r="4034" spans="1:12" x14ac:dyDescent="0.25">
      <c r="A4034">
        <v>3076</v>
      </c>
      <c r="B4034" s="2">
        <v>77.065250000000006</v>
      </c>
      <c r="C4034" s="3">
        <v>13031</v>
      </c>
      <c r="D4034" s="4">
        <v>31700</v>
      </c>
      <c r="E4034" t="s">
        <v>536</v>
      </c>
      <c r="F4034" s="4" t="s">
        <v>520</v>
      </c>
      <c r="G4034" s="5">
        <v>8788</v>
      </c>
      <c r="H4034" s="6">
        <v>0.29844120000000002</v>
      </c>
      <c r="I4034" s="7">
        <v>103.349</v>
      </c>
      <c r="J4034" s="2">
        <v>66</v>
      </c>
      <c r="K4034">
        <v>1</v>
      </c>
    </row>
    <row r="4035" spans="1:12" x14ac:dyDescent="0.25">
      <c r="A4035">
        <v>55301</v>
      </c>
      <c r="B4035" s="2">
        <v>77.061670000000007</v>
      </c>
      <c r="C4035" s="3">
        <v>10859</v>
      </c>
      <c r="D4035" s="4">
        <v>33460</v>
      </c>
      <c r="E4035" t="s">
        <v>7153</v>
      </c>
      <c r="F4035" s="4" t="s">
        <v>10428</v>
      </c>
      <c r="G4035" s="5">
        <v>6192</v>
      </c>
      <c r="H4035" s="6">
        <v>0.3497497</v>
      </c>
      <c r="I4035" s="7">
        <v>94.471999999999994</v>
      </c>
      <c r="J4035" s="2">
        <v>59.5</v>
      </c>
      <c r="K4035">
        <v>2</v>
      </c>
    </row>
    <row r="4036" spans="1:12" x14ac:dyDescent="0.25">
      <c r="A4036">
        <v>26508</v>
      </c>
      <c r="B4036" s="2">
        <v>77.055269999999993</v>
      </c>
      <c r="C4036" s="3">
        <v>31881</v>
      </c>
      <c r="D4036" s="4">
        <v>34060</v>
      </c>
      <c r="E4036" t="s">
        <v>4296</v>
      </c>
      <c r="F4036" s="4" t="s">
        <v>5144</v>
      </c>
      <c r="G4036" s="5">
        <v>20556</v>
      </c>
      <c r="H4036" s="6">
        <v>0.40764699999999998</v>
      </c>
      <c r="I4036" s="7">
        <v>84.457999999999998</v>
      </c>
      <c r="J4036" s="2">
        <v>41.5</v>
      </c>
      <c r="K4036">
        <v>14</v>
      </c>
      <c r="L4036" s="2">
        <v>59.3</v>
      </c>
    </row>
    <row r="4037" spans="1:12" x14ac:dyDescent="0.25">
      <c r="A4037">
        <v>78885</v>
      </c>
      <c r="B4037" s="2">
        <v>77.050319999999999</v>
      </c>
      <c r="C4037" s="3">
        <v>90</v>
      </c>
      <c r="D4037" s="4">
        <v>41700</v>
      </c>
      <c r="E4037" t="s">
        <v>14320</v>
      </c>
      <c r="F4037" s="4" t="s">
        <v>13752</v>
      </c>
      <c r="G4037" s="5">
        <v>90</v>
      </c>
      <c r="H4037" s="6">
        <v>0.35164840000000003</v>
      </c>
      <c r="I4037" s="7">
        <v>94.125</v>
      </c>
    </row>
    <row r="4038" spans="1:12" x14ac:dyDescent="0.25">
      <c r="A4038">
        <v>77339</v>
      </c>
      <c r="B4038" s="2">
        <v>77.043700000000001</v>
      </c>
      <c r="C4038" s="3">
        <v>40682</v>
      </c>
      <c r="D4038" s="4">
        <v>26420</v>
      </c>
      <c r="E4038" t="s">
        <v>5572</v>
      </c>
      <c r="F4038" s="4" t="s">
        <v>13752</v>
      </c>
      <c r="G4038" s="5">
        <v>27563</v>
      </c>
      <c r="H4038" s="6">
        <v>0.40483960000000002</v>
      </c>
      <c r="I4038" s="7">
        <v>84.930999999999997</v>
      </c>
      <c r="J4038" s="2">
        <v>36.652200000000001</v>
      </c>
      <c r="K4038">
        <v>23</v>
      </c>
      <c r="L4038" s="2">
        <v>31.6</v>
      </c>
    </row>
    <row r="4039" spans="1:12" x14ac:dyDescent="0.25">
      <c r="A4039">
        <v>26032</v>
      </c>
      <c r="B4039" s="2">
        <v>77.037019999999998</v>
      </c>
      <c r="C4039" s="3">
        <v>1269</v>
      </c>
      <c r="D4039" s="4">
        <v>48260</v>
      </c>
      <c r="E4039" t="s">
        <v>1309</v>
      </c>
      <c r="F4039" s="4" t="s">
        <v>5144</v>
      </c>
      <c r="G4039" s="5">
        <v>388</v>
      </c>
      <c r="H4039" s="6">
        <v>0.43041239999999997</v>
      </c>
      <c r="I4039" s="7">
        <v>80.510999999999996</v>
      </c>
      <c r="J4039" s="2">
        <v>30</v>
      </c>
      <c r="K4039">
        <v>1</v>
      </c>
    </row>
    <row r="4040" spans="1:12" x14ac:dyDescent="0.25">
      <c r="A4040">
        <v>68114</v>
      </c>
      <c r="B4040" s="2">
        <v>77.034000000000006</v>
      </c>
      <c r="C4040" s="3">
        <v>17569</v>
      </c>
      <c r="D4040" s="4">
        <v>36540</v>
      </c>
      <c r="E4040" t="s">
        <v>6681</v>
      </c>
      <c r="F4040" s="4" t="s">
        <v>12738</v>
      </c>
      <c r="G4040" s="5">
        <v>12243</v>
      </c>
      <c r="H4040" s="6">
        <v>0.45911950000000001</v>
      </c>
      <c r="I4040" s="7">
        <v>75.513000000000005</v>
      </c>
      <c r="J4040" s="2">
        <v>32.315800000000003</v>
      </c>
      <c r="K4040">
        <v>19</v>
      </c>
      <c r="L4040" s="2">
        <v>12.2</v>
      </c>
    </row>
    <row r="4041" spans="1:12" x14ac:dyDescent="0.25">
      <c r="A4041">
        <v>2360</v>
      </c>
      <c r="B4041" s="2">
        <v>77.02122</v>
      </c>
      <c r="C4041" s="3">
        <v>57275</v>
      </c>
      <c r="D4041" s="4">
        <v>14460</v>
      </c>
      <c r="E4041" t="s">
        <v>352</v>
      </c>
      <c r="F4041" s="4" t="s">
        <v>21</v>
      </c>
      <c r="G4041" s="5">
        <v>41147</v>
      </c>
      <c r="H4041" s="6">
        <v>0.34679690000000002</v>
      </c>
      <c r="I4041" s="7">
        <v>94.914000000000001</v>
      </c>
      <c r="J4041" s="2">
        <v>42.277799999999999</v>
      </c>
      <c r="K4041">
        <v>18</v>
      </c>
      <c r="L4041" s="2">
        <v>63.1</v>
      </c>
    </row>
    <row r="4042" spans="1:12" x14ac:dyDescent="0.25">
      <c r="A4042">
        <v>68164</v>
      </c>
      <c r="B4042" s="2">
        <v>77.006979999999999</v>
      </c>
      <c r="C4042" s="3">
        <v>27340</v>
      </c>
      <c r="D4042" s="4">
        <v>36540</v>
      </c>
      <c r="E4042" t="s">
        <v>6681</v>
      </c>
      <c r="F4042" s="4" t="s">
        <v>12738</v>
      </c>
      <c r="G4042" s="5">
        <v>18343</v>
      </c>
      <c r="H4042" s="6">
        <v>0.44338440000000001</v>
      </c>
      <c r="I4042" s="7">
        <v>78.210999999999999</v>
      </c>
      <c r="J4042" s="2">
        <v>42.736800000000002</v>
      </c>
      <c r="K4042">
        <v>19</v>
      </c>
      <c r="L4042" s="2">
        <v>65.8</v>
      </c>
    </row>
    <row r="4043" spans="1:12" x14ac:dyDescent="0.25">
      <c r="A4043">
        <v>98297</v>
      </c>
      <c r="B4043" s="2">
        <v>77.002579999999995</v>
      </c>
      <c r="C4043" s="3">
        <v>68</v>
      </c>
      <c r="E4043" t="s">
        <v>8837</v>
      </c>
      <c r="F4043" s="4" t="s">
        <v>16344</v>
      </c>
      <c r="G4043" s="5">
        <v>64</v>
      </c>
      <c r="H4043" s="6">
        <v>0.66153850000000003</v>
      </c>
      <c r="I4043" s="7">
        <v>40.5</v>
      </c>
    </row>
    <row r="4044" spans="1:12" x14ac:dyDescent="0.25">
      <c r="A4044">
        <v>21231</v>
      </c>
      <c r="B4044" s="2">
        <v>76.999440000000007</v>
      </c>
      <c r="C4044" s="3">
        <v>17148</v>
      </c>
      <c r="D4044" s="4">
        <v>12580</v>
      </c>
      <c r="E4044" t="s">
        <v>4512</v>
      </c>
      <c r="F4044" s="4" t="s">
        <v>4361</v>
      </c>
      <c r="G4044" s="5">
        <v>13039</v>
      </c>
      <c r="H4044" s="6">
        <v>0.52338960000000001</v>
      </c>
      <c r="I4044" s="7">
        <v>64.352000000000004</v>
      </c>
      <c r="J4044" s="2">
        <v>32.518500000000003</v>
      </c>
      <c r="K4044">
        <v>27</v>
      </c>
      <c r="L4044" s="2">
        <v>13.1</v>
      </c>
    </row>
    <row r="4045" spans="1:12" x14ac:dyDescent="0.25">
      <c r="A4045">
        <v>39157</v>
      </c>
      <c r="B4045" s="2">
        <v>76.992379999999997</v>
      </c>
      <c r="C4045" s="3">
        <v>24781</v>
      </c>
      <c r="D4045" s="4">
        <v>27140</v>
      </c>
      <c r="E4045" t="s">
        <v>6357</v>
      </c>
      <c r="F4045" s="4" t="s">
        <v>7633</v>
      </c>
      <c r="G4045" s="5">
        <v>16447</v>
      </c>
      <c r="H4045" s="6">
        <v>0.49303819999999998</v>
      </c>
      <c r="I4045" s="7">
        <v>69.549000000000007</v>
      </c>
      <c r="J4045" s="2">
        <v>47.666699999999999</v>
      </c>
      <c r="K4045">
        <v>9</v>
      </c>
    </row>
    <row r="4046" spans="1:12" x14ac:dyDescent="0.25">
      <c r="A4046">
        <v>11752</v>
      </c>
      <c r="B4046" s="2">
        <v>76.986909999999995</v>
      </c>
      <c r="C4046" s="3">
        <v>9350</v>
      </c>
      <c r="D4046" s="4">
        <v>35620</v>
      </c>
      <c r="E4046" t="s">
        <v>2002</v>
      </c>
      <c r="F4046" s="4" t="s">
        <v>1280</v>
      </c>
      <c r="G4046" s="5">
        <v>6433</v>
      </c>
      <c r="H4046" s="6">
        <v>0.23954610000000001</v>
      </c>
      <c r="I4046" s="7">
        <v>113.35299999999999</v>
      </c>
      <c r="J4046" s="2">
        <v>39</v>
      </c>
      <c r="K4046">
        <v>2</v>
      </c>
    </row>
    <row r="4047" spans="1:12" x14ac:dyDescent="0.25">
      <c r="A4047">
        <v>92845</v>
      </c>
      <c r="B4047" s="2">
        <v>76.982550000000003</v>
      </c>
      <c r="C4047" s="3">
        <v>17201</v>
      </c>
      <c r="D4047" s="4">
        <v>31080</v>
      </c>
      <c r="E4047" t="s">
        <v>9618</v>
      </c>
      <c r="F4047" s="4" t="s">
        <v>15368</v>
      </c>
      <c r="G4047" s="5">
        <v>11736</v>
      </c>
      <c r="H4047" s="6">
        <v>0.31509890000000002</v>
      </c>
      <c r="I4047" s="7">
        <v>100.285</v>
      </c>
      <c r="J4047" s="2">
        <v>30.8</v>
      </c>
      <c r="K4047">
        <v>5</v>
      </c>
    </row>
    <row r="4048" spans="1:12" x14ac:dyDescent="0.25">
      <c r="A4048">
        <v>3902</v>
      </c>
      <c r="B4048" s="2">
        <v>76.979290000000006</v>
      </c>
      <c r="C4048" s="3">
        <v>2285</v>
      </c>
      <c r="D4048" s="4">
        <v>38860</v>
      </c>
      <c r="E4048" t="s">
        <v>702</v>
      </c>
      <c r="F4048" s="4" t="s">
        <v>701</v>
      </c>
      <c r="G4048" s="5">
        <v>1922</v>
      </c>
      <c r="H4048" s="6">
        <v>0.47841909999999999</v>
      </c>
      <c r="I4048" s="7">
        <v>72.042000000000002</v>
      </c>
    </row>
    <row r="4049" spans="1:12" x14ac:dyDescent="0.25">
      <c r="A4049">
        <v>73727</v>
      </c>
      <c r="B4049" s="2">
        <v>76.97878</v>
      </c>
      <c r="C4049" s="3">
        <v>234</v>
      </c>
      <c r="D4049" s="4">
        <v>21420</v>
      </c>
      <c r="E4049" t="s">
        <v>13547</v>
      </c>
      <c r="F4049" s="4" t="s">
        <v>13462</v>
      </c>
      <c r="G4049" s="5">
        <v>197</v>
      </c>
      <c r="H4049" s="6">
        <v>0.38888889999999998</v>
      </c>
      <c r="I4049" s="7">
        <v>87.5</v>
      </c>
    </row>
    <row r="4050" spans="1:12" x14ac:dyDescent="0.25">
      <c r="A4050">
        <v>4843</v>
      </c>
      <c r="B4050" s="2">
        <v>76.977789999999999</v>
      </c>
      <c r="C4050" s="3">
        <v>4839</v>
      </c>
      <c r="E4050" t="s">
        <v>973</v>
      </c>
      <c r="F4050" s="4" t="s">
        <v>701</v>
      </c>
      <c r="G4050" s="5">
        <v>3956</v>
      </c>
      <c r="H4050" s="6">
        <v>0.45298280000000002</v>
      </c>
      <c r="I4050" s="7">
        <v>76.421999999999997</v>
      </c>
      <c r="J4050" s="2">
        <v>39.444400000000002</v>
      </c>
      <c r="K4050">
        <v>9</v>
      </c>
    </row>
    <row r="4051" spans="1:12" x14ac:dyDescent="0.25">
      <c r="A4051">
        <v>85018</v>
      </c>
      <c r="B4051" s="2">
        <v>76.970439999999996</v>
      </c>
      <c r="C4051" s="3">
        <v>37453</v>
      </c>
      <c r="D4051" s="4">
        <v>38060</v>
      </c>
      <c r="E4051" t="s">
        <v>2525</v>
      </c>
      <c r="F4051" s="4" t="s">
        <v>14962</v>
      </c>
      <c r="G4051" s="5">
        <v>26698</v>
      </c>
      <c r="H4051" s="6">
        <v>0.43720740000000002</v>
      </c>
      <c r="I4051" s="7">
        <v>79.13</v>
      </c>
      <c r="J4051" s="2">
        <v>38.881</v>
      </c>
      <c r="K4051">
        <v>42</v>
      </c>
      <c r="L4051" s="2">
        <v>44.4</v>
      </c>
    </row>
    <row r="4052" spans="1:12" x14ac:dyDescent="0.25">
      <c r="A4052">
        <v>22312</v>
      </c>
      <c r="B4052" s="2">
        <v>76.958820000000003</v>
      </c>
      <c r="C4052" s="3">
        <v>31364</v>
      </c>
      <c r="D4052" s="4">
        <v>47900</v>
      </c>
      <c r="E4052" t="s">
        <v>3522</v>
      </c>
      <c r="F4052" s="4" t="s">
        <v>4335</v>
      </c>
      <c r="G4052" s="5">
        <v>21917</v>
      </c>
      <c r="H4052" s="6">
        <v>0.4418743</v>
      </c>
      <c r="I4052" s="7">
        <v>78.314999999999998</v>
      </c>
      <c r="J4052" s="2">
        <v>37</v>
      </c>
      <c r="K4052">
        <v>25</v>
      </c>
      <c r="L4052" s="2">
        <v>33.4</v>
      </c>
    </row>
    <row r="4053" spans="1:12" x14ac:dyDescent="0.25">
      <c r="A4053">
        <v>99743</v>
      </c>
      <c r="B4053" s="2">
        <v>76.953379999999996</v>
      </c>
      <c r="C4053" s="3">
        <v>1159</v>
      </c>
      <c r="E4053" t="s">
        <v>12723</v>
      </c>
      <c r="F4053" s="4" t="s">
        <v>16604</v>
      </c>
      <c r="G4053" s="5">
        <v>796</v>
      </c>
      <c r="H4053" s="6">
        <v>0.26256279999999999</v>
      </c>
      <c r="I4053" s="7">
        <v>109.25</v>
      </c>
    </row>
    <row r="4054" spans="1:12" x14ac:dyDescent="0.25">
      <c r="A4054">
        <v>91104</v>
      </c>
      <c r="B4054" s="2">
        <v>76.946719999999999</v>
      </c>
      <c r="C4054" s="3">
        <v>38421</v>
      </c>
      <c r="D4054" s="4">
        <v>31080</v>
      </c>
      <c r="E4054" t="s">
        <v>4495</v>
      </c>
      <c r="F4054" s="4" t="s">
        <v>15368</v>
      </c>
      <c r="G4054" s="5">
        <v>26986</v>
      </c>
      <c r="H4054" s="6">
        <v>0.3949455</v>
      </c>
      <c r="I4054" s="7">
        <v>86.369</v>
      </c>
      <c r="J4054" s="2">
        <v>35.411799999999999</v>
      </c>
      <c r="K4054">
        <v>34</v>
      </c>
      <c r="L4054" s="2">
        <v>25.6</v>
      </c>
    </row>
    <row r="4055" spans="1:12" x14ac:dyDescent="0.25">
      <c r="A4055">
        <v>28428</v>
      </c>
      <c r="B4055" s="2">
        <v>76.9392</v>
      </c>
      <c r="C4055" s="3">
        <v>6381</v>
      </c>
      <c r="D4055" s="4">
        <v>48900</v>
      </c>
      <c r="E4055" t="s">
        <v>5949</v>
      </c>
      <c r="F4055" s="4" t="s">
        <v>5642</v>
      </c>
      <c r="G4055" s="5">
        <v>4446</v>
      </c>
      <c r="H4055" s="6">
        <v>0.37494379999999999</v>
      </c>
      <c r="I4055" s="7">
        <v>89.808000000000007</v>
      </c>
      <c r="J4055" s="2">
        <v>28</v>
      </c>
      <c r="K4055">
        <v>1</v>
      </c>
    </row>
    <row r="4056" spans="1:12" x14ac:dyDescent="0.25">
      <c r="A4056">
        <v>22309</v>
      </c>
      <c r="B4056" s="2">
        <v>76.932779999999994</v>
      </c>
      <c r="C4056" s="3">
        <v>33728</v>
      </c>
      <c r="D4056" s="4">
        <v>47900</v>
      </c>
      <c r="E4056" t="s">
        <v>3522</v>
      </c>
      <c r="F4056" s="4" t="s">
        <v>4335</v>
      </c>
      <c r="G4056" s="5">
        <v>22386</v>
      </c>
      <c r="H4056" s="6">
        <v>0.38062269999999998</v>
      </c>
      <c r="I4056" s="7">
        <v>88.816999999999993</v>
      </c>
      <c r="J4056" s="2">
        <v>42.302999999999997</v>
      </c>
      <c r="K4056">
        <v>33</v>
      </c>
      <c r="L4056" s="2">
        <v>63.3</v>
      </c>
    </row>
    <row r="4057" spans="1:12" x14ac:dyDescent="0.25">
      <c r="A4057">
        <v>8752</v>
      </c>
      <c r="B4057" s="2">
        <v>76.926950000000005</v>
      </c>
      <c r="C4057" s="3">
        <v>2198</v>
      </c>
      <c r="D4057" s="4">
        <v>35620</v>
      </c>
      <c r="E4057" t="s">
        <v>1741</v>
      </c>
      <c r="F4057" s="4" t="s">
        <v>1341</v>
      </c>
      <c r="G4057" s="5">
        <v>1967</v>
      </c>
      <c r="H4057" s="6">
        <v>0.42704629999999999</v>
      </c>
      <c r="I4057" s="7">
        <v>80.787999999999997</v>
      </c>
      <c r="J4057" s="2">
        <v>25</v>
      </c>
      <c r="K4057">
        <v>1</v>
      </c>
    </row>
    <row r="4058" spans="1:12" x14ac:dyDescent="0.25">
      <c r="A4058">
        <v>28278</v>
      </c>
      <c r="B4058" s="2">
        <v>76.922870000000003</v>
      </c>
      <c r="C4058" s="3">
        <v>22485</v>
      </c>
      <c r="D4058" s="4">
        <v>16740</v>
      </c>
      <c r="E4058" t="s">
        <v>1096</v>
      </c>
      <c r="F4058" s="4" t="s">
        <v>5642</v>
      </c>
      <c r="G4058" s="5">
        <v>15074</v>
      </c>
      <c r="H4058" s="6">
        <v>0.41627969999999997</v>
      </c>
      <c r="I4058" s="7">
        <v>82.641000000000005</v>
      </c>
      <c r="J4058" s="2">
        <v>46.75</v>
      </c>
      <c r="K4058">
        <v>8</v>
      </c>
    </row>
    <row r="4059" spans="1:12" x14ac:dyDescent="0.25">
      <c r="A4059">
        <v>7013</v>
      </c>
      <c r="B4059" s="2">
        <v>76.914730000000006</v>
      </c>
      <c r="C4059" s="3">
        <v>25910</v>
      </c>
      <c r="D4059" s="4">
        <v>35620</v>
      </c>
      <c r="E4059" t="s">
        <v>1348</v>
      </c>
      <c r="F4059" s="4" t="s">
        <v>1341</v>
      </c>
      <c r="G4059" s="5">
        <v>18958</v>
      </c>
      <c r="H4059" s="6">
        <v>0.3525161</v>
      </c>
      <c r="I4059" s="7">
        <v>93.656999999999996</v>
      </c>
      <c r="J4059" s="2">
        <v>39.928600000000003</v>
      </c>
      <c r="K4059">
        <v>14</v>
      </c>
      <c r="L4059" s="2">
        <v>50.6</v>
      </c>
    </row>
    <row r="4060" spans="1:12" x14ac:dyDescent="0.25">
      <c r="A4060">
        <v>97033</v>
      </c>
      <c r="B4060" s="2">
        <v>76.910169999999994</v>
      </c>
      <c r="C4060" s="3">
        <v>67</v>
      </c>
      <c r="E4060" t="s">
        <v>1318</v>
      </c>
      <c r="F4060" s="4" t="s">
        <v>16170</v>
      </c>
      <c r="G4060" s="5">
        <v>64</v>
      </c>
      <c r="H4060" s="6">
        <v>0.36923080000000003</v>
      </c>
      <c r="I4060" s="7">
        <v>90.75</v>
      </c>
      <c r="J4060" s="2">
        <v>53</v>
      </c>
      <c r="K4060">
        <v>1</v>
      </c>
    </row>
    <row r="4061" spans="1:12" x14ac:dyDescent="0.25">
      <c r="A4061">
        <v>6027</v>
      </c>
      <c r="B4061" s="2">
        <v>76.909909999999996</v>
      </c>
      <c r="C4061" s="3">
        <v>1421</v>
      </c>
      <c r="D4061" s="4">
        <v>25540</v>
      </c>
      <c r="E4061" t="s">
        <v>1204</v>
      </c>
      <c r="F4061" s="4" t="s">
        <v>1198</v>
      </c>
      <c r="G4061" s="5">
        <v>1026</v>
      </c>
      <c r="H4061" s="6">
        <v>0.37098350000000002</v>
      </c>
      <c r="I4061" s="7">
        <v>90.445999999999998</v>
      </c>
      <c r="J4061" s="2">
        <v>59</v>
      </c>
      <c r="K4061">
        <v>2</v>
      </c>
    </row>
    <row r="4062" spans="1:12" x14ac:dyDescent="0.25">
      <c r="A4062">
        <v>12473</v>
      </c>
      <c r="B4062" s="2">
        <v>76.909480000000002</v>
      </c>
      <c r="C4062" s="3">
        <v>1363</v>
      </c>
      <c r="E4062" t="s">
        <v>2235</v>
      </c>
      <c r="F4062" s="4" t="s">
        <v>1280</v>
      </c>
      <c r="G4062" s="5">
        <v>736</v>
      </c>
      <c r="H4062" s="6">
        <v>0.43012210000000001</v>
      </c>
      <c r="I4062" s="7">
        <v>80.191999999999993</v>
      </c>
    </row>
    <row r="4063" spans="1:12" x14ac:dyDescent="0.25">
      <c r="A4063">
        <v>49116</v>
      </c>
      <c r="B4063" s="2">
        <v>76.909220000000005</v>
      </c>
      <c r="C4063" s="3">
        <v>418</v>
      </c>
      <c r="D4063" s="4">
        <v>35660</v>
      </c>
      <c r="E4063" t="s">
        <v>1319</v>
      </c>
      <c r="F4063" s="4" t="s">
        <v>9106</v>
      </c>
      <c r="G4063" s="5">
        <v>393</v>
      </c>
      <c r="H4063" s="6">
        <v>0.51269039999999999</v>
      </c>
      <c r="I4063" s="7">
        <v>65.921000000000006</v>
      </c>
    </row>
    <row r="4064" spans="1:12" x14ac:dyDescent="0.25">
      <c r="A4064">
        <v>10511</v>
      </c>
      <c r="B4064" s="2">
        <v>76.908709999999999</v>
      </c>
      <c r="C4064" s="3">
        <v>2348</v>
      </c>
      <c r="D4064" s="4">
        <v>35620</v>
      </c>
      <c r="E4064" t="s">
        <v>1799</v>
      </c>
      <c r="F4064" s="4" t="s">
        <v>1280</v>
      </c>
      <c r="G4064" s="5">
        <v>1707</v>
      </c>
      <c r="H4064" s="6">
        <v>0.31615919999999997</v>
      </c>
      <c r="I4064" s="7">
        <v>99.875</v>
      </c>
      <c r="J4064" s="2">
        <v>39</v>
      </c>
      <c r="K4064">
        <v>3</v>
      </c>
    </row>
    <row r="4065" spans="1:12" x14ac:dyDescent="0.25">
      <c r="A4065">
        <v>19008</v>
      </c>
      <c r="B4065" s="2">
        <v>76.904780000000002</v>
      </c>
      <c r="C4065" s="3">
        <v>20517</v>
      </c>
      <c r="D4065" s="4">
        <v>37980</v>
      </c>
      <c r="E4065" t="s">
        <v>4179</v>
      </c>
      <c r="F4065" s="4" t="s">
        <v>3003</v>
      </c>
      <c r="G4065" s="5">
        <v>14746</v>
      </c>
      <c r="H4065" s="6">
        <v>0.3693205</v>
      </c>
      <c r="I4065" s="7">
        <v>90.671000000000006</v>
      </c>
      <c r="J4065" s="2">
        <v>34</v>
      </c>
      <c r="K4065">
        <v>11</v>
      </c>
      <c r="L4065" s="2">
        <v>18.399999999999999</v>
      </c>
    </row>
    <row r="4066" spans="1:12" x14ac:dyDescent="0.25">
      <c r="A4066">
        <v>19316</v>
      </c>
      <c r="B4066" s="2">
        <v>76.901210000000006</v>
      </c>
      <c r="C4066" s="3">
        <v>115</v>
      </c>
      <c r="D4066" s="4">
        <v>37980</v>
      </c>
      <c r="E4066" t="s">
        <v>4232</v>
      </c>
      <c r="F4066" s="4" t="s">
        <v>3003</v>
      </c>
      <c r="G4066" s="5">
        <v>98</v>
      </c>
      <c r="H4066" s="6">
        <v>0.23232320000000001</v>
      </c>
      <c r="I4066" s="7">
        <v>114.327</v>
      </c>
    </row>
    <row r="4067" spans="1:12" x14ac:dyDescent="0.25">
      <c r="A4067">
        <v>98253</v>
      </c>
      <c r="B4067" s="2">
        <v>76.900790000000001</v>
      </c>
      <c r="C4067" s="3">
        <v>1776</v>
      </c>
      <c r="D4067" s="4">
        <v>36020</v>
      </c>
      <c r="E4067" t="s">
        <v>16377</v>
      </c>
      <c r="F4067" s="4" t="s">
        <v>16344</v>
      </c>
      <c r="G4067" s="5">
        <v>1669</v>
      </c>
      <c r="H4067" s="6">
        <v>0.43712570000000001</v>
      </c>
      <c r="I4067" s="7">
        <v>78.929000000000002</v>
      </c>
      <c r="J4067" s="2">
        <v>62</v>
      </c>
      <c r="K4067">
        <v>3</v>
      </c>
    </row>
    <row r="4068" spans="1:12" x14ac:dyDescent="0.25">
      <c r="A4068">
        <v>98501</v>
      </c>
      <c r="B4068" s="2">
        <v>76.893619999999999</v>
      </c>
      <c r="C4068" s="3">
        <v>40618</v>
      </c>
      <c r="D4068" s="4">
        <v>36500</v>
      </c>
      <c r="E4068" t="s">
        <v>7936</v>
      </c>
      <c r="F4068" s="4" t="s">
        <v>16344</v>
      </c>
      <c r="G4068" s="5">
        <v>28322</v>
      </c>
      <c r="H4068" s="6">
        <v>0.41847329999999999</v>
      </c>
      <c r="I4068" s="7">
        <v>82.141999999999996</v>
      </c>
      <c r="J4068" s="2">
        <v>37.4</v>
      </c>
      <c r="K4068">
        <v>40</v>
      </c>
      <c r="L4068" s="2">
        <v>36</v>
      </c>
    </row>
    <row r="4069" spans="1:12" x14ac:dyDescent="0.25">
      <c r="A4069">
        <v>21053</v>
      </c>
      <c r="B4069" s="2">
        <v>76.886279999999999</v>
      </c>
      <c r="C4069" s="3">
        <v>3299</v>
      </c>
      <c r="D4069" s="4">
        <v>12580</v>
      </c>
      <c r="E4069" t="s">
        <v>3995</v>
      </c>
      <c r="F4069" s="4" t="s">
        <v>4361</v>
      </c>
      <c r="G4069" s="5">
        <v>2381</v>
      </c>
      <c r="H4069" s="6">
        <v>0.3233935</v>
      </c>
      <c r="I4069" s="7">
        <v>98.552999999999997</v>
      </c>
      <c r="J4069" s="2">
        <v>51</v>
      </c>
      <c r="K4069">
        <v>2</v>
      </c>
    </row>
    <row r="4070" spans="1:12" x14ac:dyDescent="0.25">
      <c r="A4070">
        <v>77706</v>
      </c>
      <c r="B4070" s="2">
        <v>76.881010000000003</v>
      </c>
      <c r="C4070" s="3">
        <v>28326</v>
      </c>
      <c r="D4070" s="4">
        <v>13140</v>
      </c>
      <c r="E4070" t="s">
        <v>7798</v>
      </c>
      <c r="F4070" s="4" t="s">
        <v>13752</v>
      </c>
      <c r="G4070" s="5">
        <v>19586</v>
      </c>
      <c r="H4070" s="6">
        <v>0.43178800000000001</v>
      </c>
      <c r="I4070" s="7">
        <v>79.816000000000003</v>
      </c>
      <c r="J4070" s="2">
        <v>30.636399999999998</v>
      </c>
      <c r="K4070">
        <v>11</v>
      </c>
      <c r="L4070" s="2">
        <v>8.1</v>
      </c>
    </row>
    <row r="4071" spans="1:12" x14ac:dyDescent="0.25">
      <c r="A4071">
        <v>1075</v>
      </c>
      <c r="B4071" s="2">
        <v>76.873500000000007</v>
      </c>
      <c r="C4071" s="3">
        <v>17832</v>
      </c>
      <c r="D4071" s="4">
        <v>44140</v>
      </c>
      <c r="E4071" t="s">
        <v>59</v>
      </c>
      <c r="F4071" s="4" t="s">
        <v>21</v>
      </c>
      <c r="G4071" s="5">
        <v>11805</v>
      </c>
      <c r="H4071" s="6">
        <v>0.3874629</v>
      </c>
      <c r="I4071" s="7">
        <v>87.468999999999994</v>
      </c>
      <c r="J4071" s="2">
        <v>47.666699999999999</v>
      </c>
      <c r="K4071">
        <v>15</v>
      </c>
      <c r="L4071" s="2">
        <v>87.1</v>
      </c>
    </row>
    <row r="4072" spans="1:12" x14ac:dyDescent="0.25">
      <c r="A4072">
        <v>29063</v>
      </c>
      <c r="B4072" s="2">
        <v>76.865459999999999</v>
      </c>
      <c r="C4072" s="3">
        <v>34771</v>
      </c>
      <c r="D4072" s="4">
        <v>17900</v>
      </c>
      <c r="E4072" t="s">
        <v>6155</v>
      </c>
      <c r="F4072" s="4" t="s">
        <v>6130</v>
      </c>
      <c r="G4072" s="5">
        <v>21819</v>
      </c>
      <c r="H4072" s="6">
        <v>0.43368469999999998</v>
      </c>
      <c r="I4072" s="7">
        <v>79.45</v>
      </c>
      <c r="J4072" s="2">
        <v>45.9</v>
      </c>
      <c r="K4072">
        <v>10</v>
      </c>
      <c r="L4072" s="2">
        <v>80.400000000000006</v>
      </c>
    </row>
    <row r="4073" spans="1:12" x14ac:dyDescent="0.25">
      <c r="A4073">
        <v>82832</v>
      </c>
      <c r="B4073" s="2">
        <v>76.860079999999996</v>
      </c>
      <c r="C4073" s="3">
        <v>1100</v>
      </c>
      <c r="D4073" s="4">
        <v>43260</v>
      </c>
      <c r="E4073" t="s">
        <v>7715</v>
      </c>
      <c r="F4073" s="4" t="s">
        <v>14657</v>
      </c>
      <c r="G4073" s="5">
        <v>634</v>
      </c>
      <c r="H4073" s="6">
        <v>0.34173229999999999</v>
      </c>
      <c r="I4073" s="7">
        <v>95.334999999999994</v>
      </c>
    </row>
    <row r="4074" spans="1:12" x14ac:dyDescent="0.25">
      <c r="A4074">
        <v>48044</v>
      </c>
      <c r="B4074" s="2">
        <v>76.851590000000002</v>
      </c>
      <c r="C4074" s="3">
        <v>54008</v>
      </c>
      <c r="D4074" s="4">
        <v>19820</v>
      </c>
      <c r="E4074" t="s">
        <v>9122</v>
      </c>
      <c r="F4074" s="4" t="s">
        <v>9106</v>
      </c>
      <c r="G4074" s="5">
        <v>34863</v>
      </c>
      <c r="H4074" s="6">
        <v>0.3462884</v>
      </c>
      <c r="I4074" s="7">
        <v>94.537000000000006</v>
      </c>
      <c r="J4074" s="2">
        <v>46.9</v>
      </c>
      <c r="K4074">
        <v>10</v>
      </c>
      <c r="L4074" s="2">
        <v>84.1</v>
      </c>
    </row>
    <row r="4075" spans="1:12" x14ac:dyDescent="0.25">
      <c r="A4075">
        <v>95835</v>
      </c>
      <c r="B4075" s="2">
        <v>76.837090000000003</v>
      </c>
      <c r="C4075" s="3">
        <v>39073</v>
      </c>
      <c r="D4075" s="4">
        <v>40900</v>
      </c>
      <c r="E4075" t="s">
        <v>3933</v>
      </c>
      <c r="F4075" s="4" t="s">
        <v>15368</v>
      </c>
      <c r="G4075" s="5">
        <v>25714</v>
      </c>
      <c r="H4075" s="6">
        <v>0.40227109999999999</v>
      </c>
      <c r="I4075" s="7">
        <v>84.846000000000004</v>
      </c>
      <c r="J4075" s="2">
        <v>39.875</v>
      </c>
      <c r="K4075">
        <v>8</v>
      </c>
    </row>
    <row r="4076" spans="1:12" x14ac:dyDescent="0.25">
      <c r="A4076">
        <v>4576</v>
      </c>
      <c r="B4076" s="2">
        <v>76.830799999999996</v>
      </c>
      <c r="C4076" s="3">
        <v>621</v>
      </c>
      <c r="E4076" t="s">
        <v>881</v>
      </c>
      <c r="F4076" s="4" t="s">
        <v>701</v>
      </c>
      <c r="G4076" s="5">
        <v>550</v>
      </c>
      <c r="H4076" s="6">
        <v>0.4591652</v>
      </c>
      <c r="I4076" s="7">
        <v>75</v>
      </c>
    </row>
    <row r="4077" spans="1:12" x14ac:dyDescent="0.25">
      <c r="A4077">
        <v>32951</v>
      </c>
      <c r="B4077" s="2">
        <v>76.828440000000001</v>
      </c>
      <c r="C4077" s="3">
        <v>11185</v>
      </c>
      <c r="D4077" s="4">
        <v>37340</v>
      </c>
      <c r="E4077" t="s">
        <v>6856</v>
      </c>
      <c r="F4077" s="4" t="s">
        <v>6689</v>
      </c>
      <c r="G4077" s="5">
        <v>9352</v>
      </c>
      <c r="H4077" s="6">
        <v>0.43990590000000002</v>
      </c>
      <c r="I4077" s="7">
        <v>78.292000000000002</v>
      </c>
      <c r="J4077" s="2">
        <v>28</v>
      </c>
      <c r="K4077">
        <v>1</v>
      </c>
    </row>
    <row r="4078" spans="1:12" x14ac:dyDescent="0.25">
      <c r="A4078">
        <v>3051</v>
      </c>
      <c r="B4078" s="2">
        <v>76.822230000000005</v>
      </c>
      <c r="C4078" s="3">
        <v>24645</v>
      </c>
      <c r="D4078" s="4">
        <v>31700</v>
      </c>
      <c r="E4078" t="s">
        <v>222</v>
      </c>
      <c r="F4078" s="4" t="s">
        <v>520</v>
      </c>
      <c r="G4078" s="5">
        <v>16593</v>
      </c>
      <c r="H4078" s="6">
        <v>0.34291569999999999</v>
      </c>
      <c r="I4078" s="7">
        <v>95.040999999999997</v>
      </c>
      <c r="J4078" s="2">
        <v>48.2</v>
      </c>
      <c r="K4078">
        <v>10</v>
      </c>
      <c r="L4078" s="2">
        <v>88.9</v>
      </c>
    </row>
    <row r="4079" spans="1:12" x14ac:dyDescent="0.25">
      <c r="A4079">
        <v>30205</v>
      </c>
      <c r="B4079" s="2">
        <v>76.817760000000007</v>
      </c>
      <c r="C4079" s="3">
        <v>3171</v>
      </c>
      <c r="D4079" s="4">
        <v>12060</v>
      </c>
      <c r="E4079" t="s">
        <v>992</v>
      </c>
      <c r="F4079" s="4" t="s">
        <v>6363</v>
      </c>
      <c r="G4079" s="5">
        <v>2075</v>
      </c>
      <c r="H4079" s="6">
        <v>0.37542170000000002</v>
      </c>
      <c r="I4079" s="7">
        <v>89.405000000000001</v>
      </c>
    </row>
    <row r="4080" spans="1:12" x14ac:dyDescent="0.25">
      <c r="A4080">
        <v>27235</v>
      </c>
      <c r="B4080" s="2">
        <v>76.816519999999997</v>
      </c>
      <c r="C4080" s="3">
        <v>4265</v>
      </c>
      <c r="D4080" s="4">
        <v>24660</v>
      </c>
      <c r="E4080" t="s">
        <v>5675</v>
      </c>
      <c r="F4080" s="4" t="s">
        <v>5642</v>
      </c>
      <c r="G4080" s="5">
        <v>3078</v>
      </c>
      <c r="H4080" s="6">
        <v>0.4012346</v>
      </c>
      <c r="I4080" s="7">
        <v>84.944000000000003</v>
      </c>
      <c r="J4080" s="2">
        <v>47</v>
      </c>
      <c r="K4080">
        <v>1</v>
      </c>
    </row>
    <row r="4081" spans="1:12" x14ac:dyDescent="0.25">
      <c r="A4081">
        <v>21776</v>
      </c>
      <c r="B4081" s="2">
        <v>76.814899999999994</v>
      </c>
      <c r="C4081" s="3">
        <v>5250</v>
      </c>
      <c r="D4081" s="4">
        <v>12580</v>
      </c>
      <c r="E4081" t="s">
        <v>2279</v>
      </c>
      <c r="F4081" s="4" t="s">
        <v>4361</v>
      </c>
      <c r="G4081" s="5">
        <v>3701</v>
      </c>
      <c r="H4081" s="6">
        <v>0.29767690000000002</v>
      </c>
      <c r="I4081" s="7">
        <v>102.813</v>
      </c>
      <c r="J4081" s="2">
        <v>49</v>
      </c>
      <c r="K4081">
        <v>1</v>
      </c>
    </row>
    <row r="4082" spans="1:12" x14ac:dyDescent="0.25">
      <c r="A4082">
        <v>68865</v>
      </c>
      <c r="B4082" s="2">
        <v>76.813869999999994</v>
      </c>
      <c r="C4082" s="3">
        <v>788</v>
      </c>
      <c r="D4082" s="4">
        <v>24260</v>
      </c>
      <c r="E4082" t="s">
        <v>1016</v>
      </c>
      <c r="F4082" s="4" t="s">
        <v>12738</v>
      </c>
      <c r="G4082" s="5">
        <v>606</v>
      </c>
      <c r="H4082" s="6">
        <v>0.31960460000000002</v>
      </c>
      <c r="I4082" s="7">
        <v>99.022000000000006</v>
      </c>
      <c r="J4082" s="2">
        <v>45</v>
      </c>
      <c r="K4082">
        <v>1</v>
      </c>
    </row>
    <row r="4083" spans="1:12" x14ac:dyDescent="0.25">
      <c r="A4083">
        <v>7035</v>
      </c>
      <c r="B4083" s="2">
        <v>76.811809999999994</v>
      </c>
      <c r="C4083" s="3">
        <v>10592</v>
      </c>
      <c r="D4083" s="4">
        <v>35620</v>
      </c>
      <c r="E4083" t="s">
        <v>1364</v>
      </c>
      <c r="F4083" s="4" t="s">
        <v>1341</v>
      </c>
      <c r="G4083" s="5">
        <v>7988</v>
      </c>
      <c r="H4083" s="6">
        <v>0.36224810000000002</v>
      </c>
      <c r="I4083" s="7">
        <v>91.614999999999995</v>
      </c>
      <c r="J4083" s="2">
        <v>39</v>
      </c>
      <c r="K4083">
        <v>3</v>
      </c>
    </row>
    <row r="4084" spans="1:12" x14ac:dyDescent="0.25">
      <c r="A4084">
        <v>19808</v>
      </c>
      <c r="B4084" s="2">
        <v>76.803430000000006</v>
      </c>
      <c r="C4084" s="3">
        <v>38323</v>
      </c>
      <c r="D4084" s="4">
        <v>37980</v>
      </c>
      <c r="E4084" t="s">
        <v>257</v>
      </c>
      <c r="F4084" s="4" t="s">
        <v>4311</v>
      </c>
      <c r="G4084" s="5">
        <v>27059</v>
      </c>
      <c r="H4084" s="6">
        <v>0.38861790000000002</v>
      </c>
      <c r="I4084" s="7">
        <v>87.057000000000002</v>
      </c>
      <c r="J4084" s="2">
        <v>36.321399999999997</v>
      </c>
      <c r="K4084">
        <v>28</v>
      </c>
      <c r="L4084" s="2">
        <v>30</v>
      </c>
    </row>
    <row r="4085" spans="1:12" x14ac:dyDescent="0.25">
      <c r="A4085">
        <v>19523</v>
      </c>
      <c r="B4085" s="2">
        <v>76.79692</v>
      </c>
      <c r="C4085" s="3">
        <v>214</v>
      </c>
      <c r="D4085" s="4">
        <v>39740</v>
      </c>
      <c r="E4085" t="s">
        <v>4287</v>
      </c>
      <c r="F4085" s="4" t="s">
        <v>3003</v>
      </c>
      <c r="G4085" s="5">
        <v>141</v>
      </c>
      <c r="H4085" s="6">
        <v>0.46099289999999998</v>
      </c>
      <c r="I4085" s="7">
        <v>74.545000000000002</v>
      </c>
    </row>
    <row r="4086" spans="1:12" x14ac:dyDescent="0.25">
      <c r="A4086">
        <v>27312</v>
      </c>
      <c r="B4086" s="2">
        <v>76.793369999999996</v>
      </c>
      <c r="C4086" s="3">
        <v>19041</v>
      </c>
      <c r="D4086" s="4">
        <v>20500</v>
      </c>
      <c r="E4086" t="s">
        <v>5690</v>
      </c>
      <c r="F4086" s="4" t="s">
        <v>5642</v>
      </c>
      <c r="G4086" s="5">
        <v>14645</v>
      </c>
      <c r="H4086" s="6">
        <v>0.44203189999999998</v>
      </c>
      <c r="I4086" s="7">
        <v>77.813000000000002</v>
      </c>
      <c r="J4086" s="2">
        <v>41.866700000000002</v>
      </c>
      <c r="K4086">
        <v>15</v>
      </c>
      <c r="L4086" s="2">
        <v>61.3</v>
      </c>
    </row>
    <row r="4087" spans="1:12" x14ac:dyDescent="0.25">
      <c r="A4087">
        <v>83872</v>
      </c>
      <c r="B4087" s="2">
        <v>76.789760000000001</v>
      </c>
      <c r="C4087" s="3">
        <v>578</v>
      </c>
      <c r="D4087" s="4">
        <v>34140</v>
      </c>
      <c r="E4087" t="s">
        <v>4332</v>
      </c>
      <c r="F4087" s="4" t="s">
        <v>14725</v>
      </c>
      <c r="G4087" s="5">
        <v>449</v>
      </c>
      <c r="H4087" s="6">
        <v>0.41555560000000002</v>
      </c>
      <c r="I4087" s="7">
        <v>82.375</v>
      </c>
    </row>
    <row r="4088" spans="1:12" x14ac:dyDescent="0.25">
      <c r="A4088">
        <v>50613</v>
      </c>
      <c r="B4088" s="2">
        <v>76.784109999999998</v>
      </c>
      <c r="C4088" s="3">
        <v>42765</v>
      </c>
      <c r="D4088" s="4">
        <v>47940</v>
      </c>
      <c r="E4088" t="s">
        <v>9769</v>
      </c>
      <c r="F4088" s="4" t="s">
        <v>9593</v>
      </c>
      <c r="G4088" s="5">
        <v>23180</v>
      </c>
      <c r="H4088" s="6">
        <v>0.43438310000000002</v>
      </c>
      <c r="I4088" s="7">
        <v>79.096000000000004</v>
      </c>
      <c r="J4088" s="2">
        <v>46</v>
      </c>
      <c r="K4088">
        <v>33</v>
      </c>
      <c r="L4088" s="2">
        <v>80.8</v>
      </c>
    </row>
    <row r="4089" spans="1:12" x14ac:dyDescent="0.25">
      <c r="A4089">
        <v>94512</v>
      </c>
      <c r="B4089" s="2">
        <v>76.778530000000003</v>
      </c>
      <c r="C4089" s="3">
        <v>214</v>
      </c>
      <c r="D4089" s="4">
        <v>46700</v>
      </c>
      <c r="E4089" t="s">
        <v>15769</v>
      </c>
      <c r="F4089" s="4" t="s">
        <v>15368</v>
      </c>
      <c r="G4089" s="5">
        <v>136</v>
      </c>
      <c r="H4089" s="6">
        <v>0.51824820000000005</v>
      </c>
      <c r="I4089" s="7">
        <v>64.582999999999998</v>
      </c>
    </row>
    <row r="4090" spans="1:12" x14ac:dyDescent="0.25">
      <c r="A4090">
        <v>15633</v>
      </c>
      <c r="B4090" s="2">
        <v>76.778450000000007</v>
      </c>
      <c r="C4090" s="3">
        <v>228</v>
      </c>
      <c r="D4090" s="4">
        <v>38300</v>
      </c>
      <c r="E4090" t="s">
        <v>3225</v>
      </c>
      <c r="F4090" s="4" t="s">
        <v>3003</v>
      </c>
      <c r="G4090" s="5">
        <v>190</v>
      </c>
      <c r="H4090" s="6">
        <v>0.39790579999999998</v>
      </c>
      <c r="I4090" s="7">
        <v>85.367999999999995</v>
      </c>
    </row>
    <row r="4091" spans="1:12" x14ac:dyDescent="0.25">
      <c r="A4091">
        <v>37375</v>
      </c>
      <c r="B4091" s="2">
        <v>76.777950000000004</v>
      </c>
      <c r="C4091" s="3">
        <v>4225</v>
      </c>
      <c r="D4091" s="4">
        <v>46100</v>
      </c>
      <c r="E4091" t="s">
        <v>7439</v>
      </c>
      <c r="F4091" s="4" t="s">
        <v>7348</v>
      </c>
      <c r="G4091" s="5">
        <v>1899</v>
      </c>
      <c r="H4091" s="6">
        <v>0.49473689999999998</v>
      </c>
      <c r="I4091" s="7">
        <v>68.622</v>
      </c>
      <c r="J4091" s="2">
        <v>54</v>
      </c>
      <c r="K4091">
        <v>3</v>
      </c>
    </row>
    <row r="4092" spans="1:12" x14ac:dyDescent="0.25">
      <c r="A4092">
        <v>80224</v>
      </c>
      <c r="B4092" s="2">
        <v>76.774349999999998</v>
      </c>
      <c r="C4092" s="3">
        <v>17454</v>
      </c>
      <c r="D4092" s="4">
        <v>19740</v>
      </c>
      <c r="E4092" t="s">
        <v>2197</v>
      </c>
      <c r="F4092" s="4" t="s">
        <v>14477</v>
      </c>
      <c r="G4092" s="5">
        <v>13126</v>
      </c>
      <c r="H4092" s="6">
        <v>0.49299100000000001</v>
      </c>
      <c r="I4092" s="7">
        <v>68.884</v>
      </c>
      <c r="J4092" s="2">
        <v>40</v>
      </c>
      <c r="K4092">
        <v>8</v>
      </c>
    </row>
    <row r="4093" spans="1:12" x14ac:dyDescent="0.25">
      <c r="A4093">
        <v>62261</v>
      </c>
      <c r="B4093" s="2">
        <v>76.771180000000001</v>
      </c>
      <c r="C4093" s="3">
        <v>149</v>
      </c>
      <c r="E4093" t="s">
        <v>6335</v>
      </c>
      <c r="F4093" s="4" t="s">
        <v>11490</v>
      </c>
      <c r="G4093" s="5">
        <v>104</v>
      </c>
      <c r="H4093" s="6">
        <v>0.27619050000000001</v>
      </c>
      <c r="I4093" s="7">
        <v>106.339</v>
      </c>
    </row>
    <row r="4094" spans="1:12" x14ac:dyDescent="0.25">
      <c r="A4094">
        <v>89141</v>
      </c>
      <c r="B4094" s="2">
        <v>76.766559999999998</v>
      </c>
      <c r="C4094" s="3">
        <v>30163</v>
      </c>
      <c r="D4094" s="4">
        <v>29820</v>
      </c>
      <c r="E4094" t="s">
        <v>15235</v>
      </c>
      <c r="F4094" s="4" t="s">
        <v>15318</v>
      </c>
      <c r="G4094" s="5">
        <v>19181</v>
      </c>
      <c r="H4094" s="6">
        <v>0.34657490000000002</v>
      </c>
      <c r="I4094" s="7">
        <v>94.171999999999997</v>
      </c>
      <c r="J4094" s="2">
        <v>52</v>
      </c>
      <c r="K4094">
        <v>2</v>
      </c>
    </row>
    <row r="4095" spans="1:12" x14ac:dyDescent="0.25">
      <c r="A4095">
        <v>46040</v>
      </c>
      <c r="B4095" s="2">
        <v>76.760099999999994</v>
      </c>
      <c r="C4095" s="3">
        <v>11899</v>
      </c>
      <c r="D4095" s="4">
        <v>26900</v>
      </c>
      <c r="E4095" t="s">
        <v>8803</v>
      </c>
      <c r="F4095" s="4" t="s">
        <v>8800</v>
      </c>
      <c r="G4095" s="5">
        <v>7835</v>
      </c>
      <c r="H4095" s="6">
        <v>0.34418070000000001</v>
      </c>
      <c r="I4095" s="7">
        <v>94.55</v>
      </c>
      <c r="J4095" s="2">
        <v>50.333300000000001</v>
      </c>
      <c r="K4095">
        <v>6</v>
      </c>
    </row>
    <row r="4096" spans="1:12" x14ac:dyDescent="0.25">
      <c r="A4096">
        <v>48154</v>
      </c>
      <c r="B4096" s="2">
        <v>76.751589999999993</v>
      </c>
      <c r="C4096" s="3">
        <v>37931</v>
      </c>
      <c r="D4096" s="4">
        <v>19820</v>
      </c>
      <c r="E4096" t="s">
        <v>2863</v>
      </c>
      <c r="F4096" s="4" t="s">
        <v>9106</v>
      </c>
      <c r="G4096" s="5">
        <v>27715</v>
      </c>
      <c r="H4096" s="6">
        <v>0.3775212</v>
      </c>
      <c r="I4096" s="7">
        <v>88.787000000000006</v>
      </c>
      <c r="J4096" s="2">
        <v>37.625</v>
      </c>
      <c r="K4096">
        <v>24</v>
      </c>
      <c r="L4096" s="2">
        <v>37.1</v>
      </c>
    </row>
    <row r="4097" spans="1:12" x14ac:dyDescent="0.25">
      <c r="A4097">
        <v>60108</v>
      </c>
      <c r="B4097" s="2">
        <v>76.740809999999996</v>
      </c>
      <c r="C4097" s="3">
        <v>23104</v>
      </c>
      <c r="D4097" s="4">
        <v>16980</v>
      </c>
      <c r="E4097" t="s">
        <v>1414</v>
      </c>
      <c r="F4097" s="4" t="s">
        <v>11490</v>
      </c>
      <c r="G4097" s="5">
        <v>17344</v>
      </c>
      <c r="H4097" s="6">
        <v>0.3769962</v>
      </c>
      <c r="I4097" s="7">
        <v>88.861999999999995</v>
      </c>
      <c r="J4097" s="2">
        <v>41.375</v>
      </c>
      <c r="K4097">
        <v>8</v>
      </c>
    </row>
    <row r="4098" spans="1:12" x14ac:dyDescent="0.25">
      <c r="A4098">
        <v>94104</v>
      </c>
      <c r="B4098" s="2">
        <v>76.736599999999996</v>
      </c>
      <c r="C4098" s="3">
        <v>223</v>
      </c>
      <c r="D4098" s="4">
        <v>41860</v>
      </c>
      <c r="E4098" t="s">
        <v>15761</v>
      </c>
      <c r="F4098" s="4" t="s">
        <v>15368</v>
      </c>
      <c r="G4098" s="5">
        <v>189</v>
      </c>
      <c r="H4098" s="6">
        <v>0.58947369999999999</v>
      </c>
      <c r="I4098" s="7">
        <v>52.143000000000001</v>
      </c>
      <c r="J4098" s="2">
        <v>38.5</v>
      </c>
      <c r="K4098">
        <v>2</v>
      </c>
    </row>
    <row r="4099" spans="1:12" x14ac:dyDescent="0.25">
      <c r="A4099">
        <v>6091</v>
      </c>
      <c r="B4099" s="2">
        <v>76.736530000000002</v>
      </c>
      <c r="C4099" s="3">
        <v>208</v>
      </c>
      <c r="D4099" s="4">
        <v>25540</v>
      </c>
      <c r="E4099" t="s">
        <v>1227</v>
      </c>
      <c r="F4099" s="4" t="s">
        <v>1198</v>
      </c>
      <c r="G4099" s="5">
        <v>146</v>
      </c>
      <c r="H4099" s="6">
        <v>0.31972790000000001</v>
      </c>
      <c r="I4099" s="7">
        <v>98.75</v>
      </c>
    </row>
    <row r="4100" spans="1:12" x14ac:dyDescent="0.25">
      <c r="A4100">
        <v>55112</v>
      </c>
      <c r="B4100" s="2">
        <v>76.729420000000005</v>
      </c>
      <c r="C4100" s="3">
        <v>44095</v>
      </c>
      <c r="D4100" s="4">
        <v>33460</v>
      </c>
      <c r="E4100" t="s">
        <v>5025</v>
      </c>
      <c r="F4100" s="4" t="s">
        <v>10428</v>
      </c>
      <c r="G4100" s="5">
        <v>29548</v>
      </c>
      <c r="H4100" s="6">
        <v>0.42148370000000002</v>
      </c>
      <c r="I4100" s="7">
        <v>81.126000000000005</v>
      </c>
      <c r="J4100" s="2">
        <v>40.461500000000001</v>
      </c>
      <c r="K4100">
        <v>39</v>
      </c>
      <c r="L4100" s="2">
        <v>54</v>
      </c>
    </row>
    <row r="4101" spans="1:12" x14ac:dyDescent="0.25">
      <c r="A4101">
        <v>44224</v>
      </c>
      <c r="B4101" s="2">
        <v>76.715969999999999</v>
      </c>
      <c r="C4101" s="3">
        <v>38421</v>
      </c>
      <c r="D4101" s="4">
        <v>10420</v>
      </c>
      <c r="E4101" t="s">
        <v>231</v>
      </c>
      <c r="F4101" s="4" t="s">
        <v>8295</v>
      </c>
      <c r="G4101" s="5">
        <v>26672</v>
      </c>
      <c r="H4101" s="6">
        <v>0.41849130000000001</v>
      </c>
      <c r="I4101" s="7">
        <v>81.641999999999996</v>
      </c>
      <c r="J4101" s="2">
        <v>38.076900000000002</v>
      </c>
      <c r="K4101">
        <v>26</v>
      </c>
      <c r="L4101" s="2">
        <v>39.9</v>
      </c>
    </row>
    <row r="4102" spans="1:12" x14ac:dyDescent="0.25">
      <c r="A4102">
        <v>48095</v>
      </c>
      <c r="B4102" s="2">
        <v>76.708730000000003</v>
      </c>
      <c r="C4102" s="3">
        <v>5114</v>
      </c>
      <c r="D4102" s="4">
        <v>19820</v>
      </c>
      <c r="E4102" t="s">
        <v>579</v>
      </c>
      <c r="F4102" s="4" t="s">
        <v>9106</v>
      </c>
      <c r="G4102" s="5">
        <v>3520</v>
      </c>
      <c r="H4102" s="6">
        <v>0.31865949999999998</v>
      </c>
      <c r="I4102" s="7">
        <v>98.884</v>
      </c>
      <c r="J4102" s="2">
        <v>54.5</v>
      </c>
      <c r="K4102">
        <v>2</v>
      </c>
    </row>
    <row r="4103" spans="1:12" x14ac:dyDescent="0.25">
      <c r="A4103">
        <v>31808</v>
      </c>
      <c r="B4103" s="2">
        <v>76.70675</v>
      </c>
      <c r="C4103" s="3">
        <v>6835</v>
      </c>
      <c r="D4103" s="4">
        <v>17980</v>
      </c>
      <c r="E4103" t="s">
        <v>6678</v>
      </c>
      <c r="F4103" s="4" t="s">
        <v>6363</v>
      </c>
      <c r="G4103" s="5">
        <v>4816</v>
      </c>
      <c r="H4103" s="6">
        <v>0.37305379999999999</v>
      </c>
      <c r="I4103" s="7">
        <v>89.475999999999999</v>
      </c>
    </row>
    <row r="4104" spans="1:12" x14ac:dyDescent="0.25">
      <c r="A4104">
        <v>95258</v>
      </c>
      <c r="B4104" s="2">
        <v>76.704949999999997</v>
      </c>
      <c r="C4104" s="3">
        <v>3973</v>
      </c>
      <c r="D4104" s="4">
        <v>44700</v>
      </c>
      <c r="E4104" t="s">
        <v>1310</v>
      </c>
      <c r="F4104" s="4" t="s">
        <v>15368</v>
      </c>
      <c r="G4104" s="5">
        <v>2701</v>
      </c>
      <c r="H4104" s="6">
        <v>0.36010360000000002</v>
      </c>
      <c r="I4104" s="7">
        <v>91.700999999999993</v>
      </c>
      <c r="J4104" s="2">
        <v>33.333300000000001</v>
      </c>
      <c r="K4104">
        <v>3</v>
      </c>
    </row>
    <row r="4105" spans="1:12" x14ac:dyDescent="0.25">
      <c r="A4105">
        <v>12461</v>
      </c>
      <c r="B4105" s="2">
        <v>76.703909999999993</v>
      </c>
      <c r="C4105" s="3">
        <v>2088</v>
      </c>
      <c r="D4105" s="4">
        <v>28740</v>
      </c>
      <c r="E4105" t="s">
        <v>2225</v>
      </c>
      <c r="F4105" s="4" t="s">
        <v>1280</v>
      </c>
      <c r="G4105" s="5">
        <v>1623</v>
      </c>
      <c r="H4105" s="6">
        <v>0.38854680000000003</v>
      </c>
      <c r="I4105" s="7">
        <v>86.775999999999996</v>
      </c>
      <c r="J4105" s="2">
        <v>71</v>
      </c>
      <c r="K4105">
        <v>2</v>
      </c>
    </row>
    <row r="4106" spans="1:12" x14ac:dyDescent="0.25">
      <c r="A4106">
        <v>99154</v>
      </c>
      <c r="B4106" s="2">
        <v>76.703519999999997</v>
      </c>
      <c r="C4106" s="3">
        <v>30</v>
      </c>
      <c r="E4106" t="s">
        <v>16576</v>
      </c>
      <c r="F4106" s="4" t="s">
        <v>16344</v>
      </c>
      <c r="G4106" s="5">
        <v>24</v>
      </c>
      <c r="H4106" s="6">
        <v>0.2083333</v>
      </c>
      <c r="I4106" s="7">
        <v>117.917</v>
      </c>
    </row>
    <row r="4107" spans="1:12" x14ac:dyDescent="0.25">
      <c r="A4107">
        <v>5346</v>
      </c>
      <c r="B4107" s="2">
        <v>76.702640000000002</v>
      </c>
      <c r="C4107" s="3">
        <v>5205</v>
      </c>
      <c r="E4107" t="s">
        <v>1079</v>
      </c>
      <c r="F4107" s="4" t="s">
        <v>1030</v>
      </c>
      <c r="G4107" s="5">
        <v>3638</v>
      </c>
      <c r="H4107" s="6">
        <v>0.45204729999999999</v>
      </c>
      <c r="I4107" s="7">
        <v>75.781000000000006</v>
      </c>
      <c r="J4107" s="2">
        <v>40.7273</v>
      </c>
      <c r="K4107">
        <v>11</v>
      </c>
      <c r="L4107" s="2">
        <v>55.3</v>
      </c>
    </row>
    <row r="4108" spans="1:12" x14ac:dyDescent="0.25">
      <c r="A4108">
        <v>35222</v>
      </c>
      <c r="B4108" s="2">
        <v>76.700289999999995</v>
      </c>
      <c r="C4108" s="3">
        <v>8371</v>
      </c>
      <c r="D4108" s="4">
        <v>13820</v>
      </c>
      <c r="E4108" t="s">
        <v>1579</v>
      </c>
      <c r="F4108" s="4" t="s">
        <v>7027</v>
      </c>
      <c r="G4108" s="5">
        <v>6197</v>
      </c>
      <c r="H4108" s="6">
        <v>0.51686299999999996</v>
      </c>
      <c r="I4108" s="7">
        <v>64.569999999999993</v>
      </c>
      <c r="J4108" s="2">
        <v>32.1</v>
      </c>
      <c r="K4108">
        <v>10</v>
      </c>
      <c r="L4108" s="2">
        <v>11.5</v>
      </c>
    </row>
    <row r="4109" spans="1:12" x14ac:dyDescent="0.25">
      <c r="A4109">
        <v>83843</v>
      </c>
      <c r="B4109" s="2">
        <v>76.69547</v>
      </c>
      <c r="C4109" s="3">
        <v>26070</v>
      </c>
      <c r="D4109" s="4">
        <v>34140</v>
      </c>
      <c r="E4109" t="s">
        <v>4065</v>
      </c>
      <c r="F4109" s="4" t="s">
        <v>14725</v>
      </c>
      <c r="G4109" s="5">
        <v>13907</v>
      </c>
      <c r="H4109" s="6">
        <v>0.53163649999999996</v>
      </c>
      <c r="I4109" s="7">
        <v>62</v>
      </c>
      <c r="J4109" s="2">
        <v>44.64</v>
      </c>
      <c r="K4109">
        <v>25</v>
      </c>
      <c r="L4109" s="2">
        <v>75.2</v>
      </c>
    </row>
    <row r="4110" spans="1:12" x14ac:dyDescent="0.25">
      <c r="A4110">
        <v>8859</v>
      </c>
      <c r="B4110" s="2">
        <v>76.688479999999998</v>
      </c>
      <c r="C4110" s="3">
        <v>21184</v>
      </c>
      <c r="D4110" s="4">
        <v>35620</v>
      </c>
      <c r="E4110" t="s">
        <v>1772</v>
      </c>
      <c r="F4110" s="4" t="s">
        <v>1341</v>
      </c>
      <c r="G4110" s="5">
        <v>15291</v>
      </c>
      <c r="H4110" s="6">
        <v>0.35574159999999999</v>
      </c>
      <c r="I4110" s="7">
        <v>92.37</v>
      </c>
      <c r="J4110" s="2">
        <v>50.875</v>
      </c>
      <c r="K4110">
        <v>8</v>
      </c>
    </row>
    <row r="4111" spans="1:12" x14ac:dyDescent="0.25">
      <c r="A4111">
        <v>21160</v>
      </c>
      <c r="B4111" s="2">
        <v>76.68441</v>
      </c>
      <c r="C4111" s="3">
        <v>2348</v>
      </c>
      <c r="D4111" s="4">
        <v>12580</v>
      </c>
      <c r="E4111" t="s">
        <v>4509</v>
      </c>
      <c r="F4111" s="4" t="s">
        <v>4361</v>
      </c>
      <c r="G4111" s="5">
        <v>1728</v>
      </c>
      <c r="H4111" s="6">
        <v>0.35858879999999999</v>
      </c>
      <c r="I4111" s="7">
        <v>91.875</v>
      </c>
      <c r="J4111" s="2">
        <v>52</v>
      </c>
      <c r="K4111">
        <v>1</v>
      </c>
    </row>
    <row r="4112" spans="1:12" x14ac:dyDescent="0.25">
      <c r="A4112">
        <v>14905</v>
      </c>
      <c r="B4112" s="2">
        <v>76.682460000000006</v>
      </c>
      <c r="C4112" s="3">
        <v>9413</v>
      </c>
      <c r="D4112" s="4">
        <v>21300</v>
      </c>
      <c r="E4112" t="s">
        <v>3001</v>
      </c>
      <c r="F4112" s="4" t="s">
        <v>1280</v>
      </c>
      <c r="G4112" s="5">
        <v>6416</v>
      </c>
      <c r="H4112" s="6">
        <v>0.41764069999999998</v>
      </c>
      <c r="I4112" s="7">
        <v>81.667000000000002</v>
      </c>
      <c r="J4112" s="2">
        <v>40.769199999999998</v>
      </c>
      <c r="K4112">
        <v>13</v>
      </c>
      <c r="L4112" s="2">
        <v>55.5</v>
      </c>
    </row>
    <row r="4113" spans="1:12" x14ac:dyDescent="0.25">
      <c r="A4113">
        <v>3853</v>
      </c>
      <c r="B4113" s="2">
        <v>76.680800000000005</v>
      </c>
      <c r="C4113" s="3">
        <v>736</v>
      </c>
      <c r="E4113" t="s">
        <v>676</v>
      </c>
      <c r="F4113" s="4" t="s">
        <v>520</v>
      </c>
      <c r="G4113" s="5">
        <v>526</v>
      </c>
      <c r="H4113" s="6">
        <v>0.51901140000000001</v>
      </c>
      <c r="I4113" s="7">
        <v>64.144999999999996</v>
      </c>
      <c r="J4113" s="2">
        <v>60</v>
      </c>
      <c r="K4113">
        <v>1</v>
      </c>
    </row>
    <row r="4114" spans="1:12" x14ac:dyDescent="0.25">
      <c r="A4114">
        <v>68462</v>
      </c>
      <c r="B4114" s="2">
        <v>76.680030000000002</v>
      </c>
      <c r="C4114" s="3">
        <v>4229</v>
      </c>
      <c r="D4114" s="4">
        <v>30700</v>
      </c>
      <c r="E4114" t="s">
        <v>2996</v>
      </c>
      <c r="F4114" s="4" t="s">
        <v>12738</v>
      </c>
      <c r="G4114" s="5">
        <v>2680</v>
      </c>
      <c r="H4114" s="6">
        <v>0.35136139999999999</v>
      </c>
      <c r="I4114" s="7">
        <v>93.087999999999994</v>
      </c>
      <c r="J4114" s="2">
        <v>67</v>
      </c>
      <c r="K4114">
        <v>2</v>
      </c>
    </row>
    <row r="4115" spans="1:12" x14ac:dyDescent="0.25">
      <c r="A4115">
        <v>94015</v>
      </c>
      <c r="B4115" s="2">
        <v>76.668509999999998</v>
      </c>
      <c r="C4115" s="3">
        <v>62941</v>
      </c>
      <c r="D4115" s="4">
        <v>41860</v>
      </c>
      <c r="E4115" t="s">
        <v>15745</v>
      </c>
      <c r="F4115" s="4" t="s">
        <v>15368</v>
      </c>
      <c r="G4115" s="5">
        <v>45466</v>
      </c>
      <c r="H4115" s="6">
        <v>0.37176409999999999</v>
      </c>
      <c r="I4115" s="7">
        <v>89.561000000000007</v>
      </c>
      <c r="J4115" s="2">
        <v>39</v>
      </c>
      <c r="K4115">
        <v>19</v>
      </c>
      <c r="L4115" s="2">
        <v>45</v>
      </c>
    </row>
    <row r="4116" spans="1:12" x14ac:dyDescent="0.25">
      <c r="A4116">
        <v>60504</v>
      </c>
      <c r="B4116" s="2">
        <v>76.652029999999996</v>
      </c>
      <c r="C4116" s="3">
        <v>37173</v>
      </c>
      <c r="D4116" s="4">
        <v>16980</v>
      </c>
      <c r="E4116" t="s">
        <v>815</v>
      </c>
      <c r="F4116" s="4" t="s">
        <v>11490</v>
      </c>
      <c r="G4116" s="5">
        <v>23371</v>
      </c>
      <c r="H4116" s="6">
        <v>0.4361816</v>
      </c>
      <c r="I4116" s="7">
        <v>78.429000000000002</v>
      </c>
      <c r="J4116" s="2">
        <v>30.578900000000001</v>
      </c>
      <c r="K4116">
        <v>19</v>
      </c>
      <c r="L4116" s="2">
        <v>7.9</v>
      </c>
    </row>
    <row r="4117" spans="1:12" x14ac:dyDescent="0.25">
      <c r="A4117">
        <v>48042</v>
      </c>
      <c r="B4117" s="2">
        <v>76.641980000000004</v>
      </c>
      <c r="C4117" s="3">
        <v>28194</v>
      </c>
      <c r="D4117" s="4">
        <v>19820</v>
      </c>
      <c r="E4117" t="s">
        <v>9122</v>
      </c>
      <c r="F4117" s="4" t="s">
        <v>9106</v>
      </c>
      <c r="G4117" s="5">
        <v>18625</v>
      </c>
      <c r="H4117" s="6">
        <v>0.32884140000000001</v>
      </c>
      <c r="I4117" s="7">
        <v>96.959000000000003</v>
      </c>
      <c r="J4117" s="2">
        <v>39.666699999999999</v>
      </c>
      <c r="K4117">
        <v>3</v>
      </c>
    </row>
    <row r="4118" spans="1:12" x14ac:dyDescent="0.25">
      <c r="A4118">
        <v>2767</v>
      </c>
      <c r="B4118" s="2">
        <v>76.635260000000002</v>
      </c>
      <c r="C4118" s="3">
        <v>13588</v>
      </c>
      <c r="D4118" s="4">
        <v>39300</v>
      </c>
      <c r="E4118" t="s">
        <v>456</v>
      </c>
      <c r="F4118" s="4" t="s">
        <v>21</v>
      </c>
      <c r="G4118" s="5">
        <v>9465</v>
      </c>
      <c r="H4118" s="6">
        <v>0.331009</v>
      </c>
      <c r="I4118" s="7">
        <v>96.543000000000006</v>
      </c>
      <c r="J4118" s="2">
        <v>45</v>
      </c>
      <c r="K4118">
        <v>4</v>
      </c>
    </row>
    <row r="4119" spans="1:12" x14ac:dyDescent="0.25">
      <c r="A4119">
        <v>21702</v>
      </c>
      <c r="B4119" s="2">
        <v>76.626769999999993</v>
      </c>
      <c r="C4119" s="3">
        <v>38202</v>
      </c>
      <c r="D4119" s="4">
        <v>47900</v>
      </c>
      <c r="E4119" t="s">
        <v>4257</v>
      </c>
      <c r="F4119" s="4" t="s">
        <v>4361</v>
      </c>
      <c r="G4119" s="5">
        <v>25986</v>
      </c>
      <c r="H4119" s="6">
        <v>0.39698299999999997</v>
      </c>
      <c r="I4119" s="7">
        <v>85.132000000000005</v>
      </c>
      <c r="J4119" s="2">
        <v>34.769199999999998</v>
      </c>
      <c r="K4119">
        <v>26</v>
      </c>
      <c r="L4119" s="2">
        <v>22.2</v>
      </c>
    </row>
    <row r="4120" spans="1:12" x14ac:dyDescent="0.25">
      <c r="A4120">
        <v>2864</v>
      </c>
      <c r="B4120" s="2">
        <v>76.614789999999999</v>
      </c>
      <c r="C4120" s="3">
        <v>33714</v>
      </c>
      <c r="D4120" s="4">
        <v>39300</v>
      </c>
      <c r="E4120" t="s">
        <v>497</v>
      </c>
      <c r="F4120" s="4" t="s">
        <v>466</v>
      </c>
      <c r="G4120" s="5">
        <v>24086</v>
      </c>
      <c r="H4120" s="6">
        <v>0.37206790000000001</v>
      </c>
      <c r="I4120" s="7">
        <v>89.423000000000002</v>
      </c>
      <c r="J4120" s="2">
        <v>40.9</v>
      </c>
      <c r="K4120">
        <v>10</v>
      </c>
      <c r="L4120" s="2">
        <v>56</v>
      </c>
    </row>
    <row r="4121" spans="1:12" x14ac:dyDescent="0.25">
      <c r="A4121">
        <v>23047</v>
      </c>
      <c r="B4121" s="2">
        <v>76.608750000000001</v>
      </c>
      <c r="C4121" s="3">
        <v>1557</v>
      </c>
      <c r="D4121" s="4">
        <v>40060</v>
      </c>
      <c r="E4121" t="s">
        <v>4787</v>
      </c>
      <c r="F4121" s="4" t="s">
        <v>4335</v>
      </c>
      <c r="G4121" s="5">
        <v>1148</v>
      </c>
      <c r="H4121" s="6">
        <v>0.34494770000000002</v>
      </c>
      <c r="I4121" s="7">
        <v>94.1</v>
      </c>
    </row>
    <row r="4122" spans="1:12" x14ac:dyDescent="0.25">
      <c r="A4122">
        <v>22172</v>
      </c>
      <c r="B4122" s="2">
        <v>76.607050000000001</v>
      </c>
      <c r="C4122" s="3">
        <v>9333</v>
      </c>
      <c r="D4122" s="4">
        <v>47900</v>
      </c>
      <c r="E4122" t="s">
        <v>4656</v>
      </c>
      <c r="F4122" s="4" t="s">
        <v>4335</v>
      </c>
      <c r="G4122" s="5">
        <v>5953</v>
      </c>
      <c r="H4122" s="6">
        <v>0.3327734</v>
      </c>
      <c r="I4122" s="7">
        <v>96.194000000000003</v>
      </c>
      <c r="J4122" s="2">
        <v>33</v>
      </c>
      <c r="K4122">
        <v>3</v>
      </c>
    </row>
    <row r="4123" spans="1:12" x14ac:dyDescent="0.25">
      <c r="A4123">
        <v>89521</v>
      </c>
      <c r="B4123" s="2">
        <v>76.601179999999999</v>
      </c>
      <c r="C4123" s="3">
        <v>26431</v>
      </c>
      <c r="D4123" s="4">
        <v>39900</v>
      </c>
      <c r="E4123" t="s">
        <v>3485</v>
      </c>
      <c r="F4123" s="4" t="s">
        <v>15318</v>
      </c>
      <c r="G4123" s="5">
        <v>18562</v>
      </c>
      <c r="H4123" s="6">
        <v>0.41003129999999999</v>
      </c>
      <c r="I4123" s="7">
        <v>82.84</v>
      </c>
      <c r="J4123" s="2">
        <v>42.875</v>
      </c>
      <c r="K4123">
        <v>16</v>
      </c>
      <c r="L4123" s="2">
        <v>66.400000000000006</v>
      </c>
    </row>
    <row r="4124" spans="1:12" x14ac:dyDescent="0.25">
      <c r="A4124">
        <v>5640</v>
      </c>
      <c r="B4124" s="2">
        <v>76.596699999999998</v>
      </c>
      <c r="C4124" s="3">
        <v>225</v>
      </c>
      <c r="D4124" s="4">
        <v>12740</v>
      </c>
      <c r="E4124" t="s">
        <v>1123</v>
      </c>
      <c r="F4124" s="4" t="s">
        <v>1030</v>
      </c>
      <c r="G4124" s="5">
        <v>168</v>
      </c>
      <c r="H4124" s="6">
        <v>0.39644970000000002</v>
      </c>
      <c r="I4124" s="7">
        <v>85.179000000000002</v>
      </c>
    </row>
    <row r="4125" spans="1:12" x14ac:dyDescent="0.25">
      <c r="A4125">
        <v>2347</v>
      </c>
      <c r="B4125" s="2">
        <v>76.59487</v>
      </c>
      <c r="C4125" s="3">
        <v>10932</v>
      </c>
      <c r="D4125" s="4">
        <v>14460</v>
      </c>
      <c r="E4125" t="s">
        <v>348</v>
      </c>
      <c r="F4125" s="4" t="s">
        <v>21</v>
      </c>
      <c r="G4125" s="5">
        <v>7486</v>
      </c>
      <c r="H4125" s="6">
        <v>0.33716269999999998</v>
      </c>
      <c r="I4125" s="7">
        <v>95.411000000000001</v>
      </c>
      <c r="J4125" s="2">
        <v>33</v>
      </c>
      <c r="K4125">
        <v>2</v>
      </c>
    </row>
    <row r="4126" spans="1:12" x14ac:dyDescent="0.25">
      <c r="A4126">
        <v>85310</v>
      </c>
      <c r="B4126" s="2">
        <v>76.590090000000004</v>
      </c>
      <c r="C4126" s="3">
        <v>19260</v>
      </c>
      <c r="D4126" s="4">
        <v>38060</v>
      </c>
      <c r="E4126" t="s">
        <v>86</v>
      </c>
      <c r="F4126" s="4" t="s">
        <v>14962</v>
      </c>
      <c r="G4126" s="5">
        <v>12477</v>
      </c>
      <c r="H4126" s="6">
        <v>0.35278090000000001</v>
      </c>
      <c r="I4126" s="7">
        <v>92.701999999999998</v>
      </c>
      <c r="J4126" s="2">
        <v>34</v>
      </c>
      <c r="K4126">
        <v>1</v>
      </c>
    </row>
    <row r="4127" spans="1:12" x14ac:dyDescent="0.25">
      <c r="A4127">
        <v>55426</v>
      </c>
      <c r="B4127" s="2">
        <v>76.582759999999993</v>
      </c>
      <c r="C4127" s="3">
        <v>25503</v>
      </c>
      <c r="D4127" s="4">
        <v>33460</v>
      </c>
      <c r="E4127" t="s">
        <v>10500</v>
      </c>
      <c r="F4127" s="4" t="s">
        <v>10428</v>
      </c>
      <c r="G4127" s="5">
        <v>18152</v>
      </c>
      <c r="H4127" s="6">
        <v>0.46251310000000001</v>
      </c>
      <c r="I4127" s="7">
        <v>73.716999999999999</v>
      </c>
      <c r="J4127" s="2">
        <v>36.147100000000002</v>
      </c>
      <c r="K4127">
        <v>34</v>
      </c>
      <c r="L4127" s="2">
        <v>29.1</v>
      </c>
    </row>
    <row r="4128" spans="1:12" x14ac:dyDescent="0.25">
      <c r="A4128">
        <v>55379</v>
      </c>
      <c r="B4128" s="2">
        <v>76.572109999999995</v>
      </c>
      <c r="C4128" s="3">
        <v>42276</v>
      </c>
      <c r="D4128" s="4">
        <v>33460</v>
      </c>
      <c r="E4128" t="s">
        <v>10495</v>
      </c>
      <c r="F4128" s="4" t="s">
        <v>10428</v>
      </c>
      <c r="G4128" s="5">
        <v>26330</v>
      </c>
      <c r="H4128" s="6">
        <v>0.37716</v>
      </c>
      <c r="I4128" s="7">
        <v>88.459000000000003</v>
      </c>
      <c r="J4128" s="2">
        <v>50.7</v>
      </c>
      <c r="K4128">
        <v>10</v>
      </c>
      <c r="L4128" s="2">
        <v>94.4</v>
      </c>
    </row>
    <row r="4129" spans="1:12" x14ac:dyDescent="0.25">
      <c r="A4129">
        <v>80504</v>
      </c>
      <c r="B4129" s="2">
        <v>76.558269999999993</v>
      </c>
      <c r="C4129" s="3">
        <v>48430</v>
      </c>
      <c r="D4129" s="4">
        <v>14500</v>
      </c>
      <c r="E4129" t="s">
        <v>14508</v>
      </c>
      <c r="F4129" s="4" t="s">
        <v>14477</v>
      </c>
      <c r="G4129" s="5">
        <v>31537</v>
      </c>
      <c r="H4129" s="6">
        <v>0.39230110000000001</v>
      </c>
      <c r="I4129" s="7">
        <v>85.826999999999998</v>
      </c>
      <c r="J4129" s="2">
        <v>53.153799999999997</v>
      </c>
      <c r="K4129">
        <v>13</v>
      </c>
      <c r="L4129" s="2">
        <v>97.7</v>
      </c>
    </row>
    <row r="4130" spans="1:12" x14ac:dyDescent="0.25">
      <c r="A4130">
        <v>91773</v>
      </c>
      <c r="B4130" s="2">
        <v>76.54513</v>
      </c>
      <c r="C4130" s="3">
        <v>33868</v>
      </c>
      <c r="D4130" s="4">
        <v>31080</v>
      </c>
      <c r="E4130" t="s">
        <v>15459</v>
      </c>
      <c r="F4130" s="4" t="s">
        <v>15368</v>
      </c>
      <c r="G4130" s="5">
        <v>23368</v>
      </c>
      <c r="H4130" s="6">
        <v>0.35927940000000003</v>
      </c>
      <c r="I4130" s="7">
        <v>91.509</v>
      </c>
      <c r="J4130" s="2">
        <v>45.454500000000003</v>
      </c>
      <c r="K4130">
        <v>11</v>
      </c>
      <c r="L4130" s="2">
        <v>78.5</v>
      </c>
    </row>
    <row r="4131" spans="1:12" x14ac:dyDescent="0.25">
      <c r="A4131">
        <v>93023</v>
      </c>
      <c r="B4131" s="2">
        <v>76.535899999999998</v>
      </c>
      <c r="C4131" s="3">
        <v>20603</v>
      </c>
      <c r="D4131" s="4">
        <v>37100</v>
      </c>
      <c r="E4131" t="s">
        <v>15608</v>
      </c>
      <c r="F4131" s="4" t="s">
        <v>15368</v>
      </c>
      <c r="G4131" s="5">
        <v>15190</v>
      </c>
      <c r="H4131" s="6">
        <v>0.3626489</v>
      </c>
      <c r="I4131" s="7">
        <v>90.856999999999999</v>
      </c>
      <c r="J4131" s="2">
        <v>42.473700000000001</v>
      </c>
      <c r="K4131">
        <v>19</v>
      </c>
      <c r="L4131" s="2">
        <v>64.3</v>
      </c>
    </row>
    <row r="4132" spans="1:12" x14ac:dyDescent="0.25">
      <c r="A4132">
        <v>13695</v>
      </c>
      <c r="B4132" s="2">
        <v>76.532250000000005</v>
      </c>
      <c r="C4132" s="3">
        <v>78</v>
      </c>
      <c r="D4132" s="4">
        <v>36300</v>
      </c>
      <c r="E4132" t="s">
        <v>2695</v>
      </c>
      <c r="F4132" s="4" t="s">
        <v>1280</v>
      </c>
      <c r="G4132" s="5">
        <v>61</v>
      </c>
      <c r="H4132" s="6">
        <v>0.30645159999999999</v>
      </c>
      <c r="I4132" s="7">
        <v>100.556</v>
      </c>
    </row>
    <row r="4133" spans="1:12" x14ac:dyDescent="0.25">
      <c r="A4133">
        <v>48083</v>
      </c>
      <c r="B4133" s="2">
        <v>76.528289999999998</v>
      </c>
      <c r="C4133" s="3">
        <v>23670</v>
      </c>
      <c r="D4133" s="4">
        <v>19820</v>
      </c>
      <c r="E4133" t="s">
        <v>605</v>
      </c>
      <c r="F4133" s="4" t="s">
        <v>9106</v>
      </c>
      <c r="G4133" s="5">
        <v>16468</v>
      </c>
      <c r="H4133" s="6">
        <v>0.44872190000000001</v>
      </c>
      <c r="I4133" s="7">
        <v>75.945999999999998</v>
      </c>
      <c r="J4133" s="2">
        <v>42.666699999999999</v>
      </c>
      <c r="K4133">
        <v>15</v>
      </c>
      <c r="L4133" s="2">
        <v>65.400000000000006</v>
      </c>
    </row>
    <row r="4134" spans="1:12" x14ac:dyDescent="0.25">
      <c r="A4134">
        <v>94587</v>
      </c>
      <c r="B4134" s="2">
        <v>76.512540000000001</v>
      </c>
      <c r="C4134" s="3">
        <v>71675</v>
      </c>
      <c r="D4134" s="4">
        <v>41860</v>
      </c>
      <c r="E4134" t="s">
        <v>1398</v>
      </c>
      <c r="F4134" s="4" t="s">
        <v>15368</v>
      </c>
      <c r="G4134" s="5">
        <v>49338</v>
      </c>
      <c r="H4134" s="6">
        <v>0.3497304</v>
      </c>
      <c r="I4134" s="7">
        <v>93.05</v>
      </c>
      <c r="J4134" s="2">
        <v>32.210500000000003</v>
      </c>
      <c r="K4134">
        <v>19</v>
      </c>
      <c r="L4134" s="2">
        <v>11.9</v>
      </c>
    </row>
    <row r="4135" spans="1:12" x14ac:dyDescent="0.25">
      <c r="A4135">
        <v>19608</v>
      </c>
      <c r="B4135" s="2">
        <v>76.497129999999999</v>
      </c>
      <c r="C4135" s="3">
        <v>22041</v>
      </c>
      <c r="D4135" s="4">
        <v>39740</v>
      </c>
      <c r="E4135" t="s">
        <v>252</v>
      </c>
      <c r="F4135" s="4" t="s">
        <v>3003</v>
      </c>
      <c r="G4135" s="5">
        <v>15069</v>
      </c>
      <c r="H4135" s="6">
        <v>0.3679076</v>
      </c>
      <c r="I4135" s="7">
        <v>89.906000000000006</v>
      </c>
      <c r="J4135" s="2">
        <v>45.1111</v>
      </c>
      <c r="K4135">
        <v>9</v>
      </c>
    </row>
    <row r="4136" spans="1:12" x14ac:dyDescent="0.25">
      <c r="A4136">
        <v>7730</v>
      </c>
      <c r="B4136" s="2">
        <v>76.490589999999997</v>
      </c>
      <c r="C4136" s="3">
        <v>17283</v>
      </c>
      <c r="D4136" s="4">
        <v>35620</v>
      </c>
      <c r="E4136" t="s">
        <v>1499</v>
      </c>
      <c r="F4136" s="4" t="s">
        <v>1341</v>
      </c>
      <c r="G4136" s="5">
        <v>12251</v>
      </c>
      <c r="H4136" s="6">
        <v>0.29924089999999998</v>
      </c>
      <c r="I4136" s="7">
        <v>101.77200000000001</v>
      </c>
      <c r="J4136" s="2">
        <v>49</v>
      </c>
      <c r="K4136">
        <v>8</v>
      </c>
    </row>
    <row r="4137" spans="1:12" x14ac:dyDescent="0.25">
      <c r="A4137">
        <v>6515</v>
      </c>
      <c r="B4137" s="2">
        <v>76.485079999999996</v>
      </c>
      <c r="C4137" s="3">
        <v>18461</v>
      </c>
      <c r="D4137" s="4">
        <v>35300</v>
      </c>
      <c r="E4137" t="s">
        <v>1110</v>
      </c>
      <c r="F4137" s="4" t="s">
        <v>1198</v>
      </c>
      <c r="G4137" s="5">
        <v>10734</v>
      </c>
      <c r="H4137" s="6">
        <v>0.47349790000000003</v>
      </c>
      <c r="I4137" s="7">
        <v>71.637</v>
      </c>
      <c r="J4137" s="2">
        <v>32.428600000000003</v>
      </c>
      <c r="K4137">
        <v>14</v>
      </c>
      <c r="L4137" s="2">
        <v>12.7</v>
      </c>
    </row>
    <row r="4138" spans="1:12" x14ac:dyDescent="0.25">
      <c r="A4138">
        <v>40243</v>
      </c>
      <c r="B4138" s="2">
        <v>76.480649999999997</v>
      </c>
      <c r="C4138" s="3">
        <v>10569</v>
      </c>
      <c r="D4138" s="4">
        <v>31140</v>
      </c>
      <c r="E4138" t="s">
        <v>6443</v>
      </c>
      <c r="F4138" s="4" t="s">
        <v>7883</v>
      </c>
      <c r="G4138" s="5">
        <v>7785</v>
      </c>
      <c r="H4138" s="6">
        <v>0.41857179999999999</v>
      </c>
      <c r="I4138" s="7">
        <v>81.119</v>
      </c>
      <c r="J4138" s="2">
        <v>39.8889</v>
      </c>
      <c r="K4138">
        <v>9</v>
      </c>
    </row>
    <row r="4139" spans="1:12" x14ac:dyDescent="0.25">
      <c r="A4139">
        <v>80906</v>
      </c>
      <c r="B4139" s="2">
        <v>76.472939999999994</v>
      </c>
      <c r="C4139" s="3">
        <v>36846</v>
      </c>
      <c r="D4139" s="4">
        <v>17820</v>
      </c>
      <c r="E4139" t="s">
        <v>14565</v>
      </c>
      <c r="F4139" s="4" t="s">
        <v>14477</v>
      </c>
      <c r="G4139" s="5">
        <v>24472</v>
      </c>
      <c r="H4139" s="6">
        <v>0.44710499999999997</v>
      </c>
      <c r="I4139" s="7">
        <v>76.185000000000002</v>
      </c>
      <c r="J4139" s="2">
        <v>41.066699999999997</v>
      </c>
      <c r="K4139">
        <v>30</v>
      </c>
      <c r="L4139" s="2">
        <v>57</v>
      </c>
    </row>
    <row r="4140" spans="1:12" x14ac:dyDescent="0.25">
      <c r="A4140">
        <v>3227</v>
      </c>
      <c r="B4140" s="2">
        <v>76.466880000000003</v>
      </c>
      <c r="C4140" s="3">
        <v>1146</v>
      </c>
      <c r="E4140" t="s">
        <v>549</v>
      </c>
      <c r="F4140" s="4" t="s">
        <v>520</v>
      </c>
      <c r="G4140" s="5">
        <v>842</v>
      </c>
      <c r="H4140" s="6">
        <v>0.50831349999999997</v>
      </c>
      <c r="I4140" s="7">
        <v>65.555999999999997</v>
      </c>
      <c r="J4140" s="2">
        <v>53</v>
      </c>
      <c r="K4140">
        <v>1</v>
      </c>
    </row>
    <row r="4141" spans="1:12" x14ac:dyDescent="0.25">
      <c r="A4141">
        <v>1516</v>
      </c>
      <c r="B4141" s="2">
        <v>76.465350000000001</v>
      </c>
      <c r="C4141" s="3">
        <v>8623</v>
      </c>
      <c r="D4141" s="4">
        <v>49340</v>
      </c>
      <c r="E4141" t="s">
        <v>170</v>
      </c>
      <c r="F4141" s="4" t="s">
        <v>21</v>
      </c>
      <c r="G4141" s="5">
        <v>5508</v>
      </c>
      <c r="H4141" s="6">
        <v>0.3532402</v>
      </c>
      <c r="I4141" s="7">
        <v>92.35</v>
      </c>
      <c r="J4141" s="2">
        <v>33</v>
      </c>
      <c r="K4141">
        <v>1</v>
      </c>
    </row>
    <row r="4142" spans="1:12" x14ac:dyDescent="0.25">
      <c r="A4142">
        <v>7860</v>
      </c>
      <c r="B4142" s="2">
        <v>76.459580000000003</v>
      </c>
      <c r="C4142" s="3">
        <v>26538</v>
      </c>
      <c r="D4142" s="4">
        <v>35620</v>
      </c>
      <c r="E4142" t="s">
        <v>363</v>
      </c>
      <c r="F4142" s="4" t="s">
        <v>1341</v>
      </c>
      <c r="G4142" s="5">
        <v>18636</v>
      </c>
      <c r="H4142" s="6">
        <v>0.31732569999999999</v>
      </c>
      <c r="I4142" s="7">
        <v>98.552999999999997</v>
      </c>
      <c r="J4142" s="2">
        <v>43.142899999999997</v>
      </c>
      <c r="K4142">
        <v>7</v>
      </c>
    </row>
    <row r="4143" spans="1:12" x14ac:dyDescent="0.25">
      <c r="A4143">
        <v>30019</v>
      </c>
      <c r="B4143" s="2">
        <v>76.448809999999995</v>
      </c>
      <c r="C4143" s="3">
        <v>43422</v>
      </c>
      <c r="D4143" s="4">
        <v>12060</v>
      </c>
      <c r="E4143" t="s">
        <v>6367</v>
      </c>
      <c r="F4143" s="4" t="s">
        <v>6363</v>
      </c>
      <c r="G4143" s="5">
        <v>26364</v>
      </c>
      <c r="H4143" s="6">
        <v>0.36542249999999998</v>
      </c>
      <c r="I4143" s="7">
        <v>90.24</v>
      </c>
      <c r="J4143" s="2">
        <v>50.142899999999997</v>
      </c>
      <c r="K4143">
        <v>7</v>
      </c>
    </row>
    <row r="4144" spans="1:12" x14ac:dyDescent="0.25">
      <c r="A4144">
        <v>2019</v>
      </c>
      <c r="B4144" s="2">
        <v>76.439700000000002</v>
      </c>
      <c r="C4144" s="3">
        <v>16563</v>
      </c>
      <c r="D4144" s="4">
        <v>14460</v>
      </c>
      <c r="E4144" t="s">
        <v>286</v>
      </c>
      <c r="F4144" s="4" t="s">
        <v>21</v>
      </c>
      <c r="G4144" s="5">
        <v>11699</v>
      </c>
      <c r="H4144" s="6">
        <v>0.2854701</v>
      </c>
      <c r="I4144" s="7">
        <v>104.051</v>
      </c>
      <c r="J4144" s="2">
        <v>46.75</v>
      </c>
      <c r="K4144">
        <v>8</v>
      </c>
    </row>
    <row r="4145" spans="1:12" x14ac:dyDescent="0.25">
      <c r="A4145">
        <v>53590</v>
      </c>
      <c r="B4145" s="2">
        <v>76.431070000000005</v>
      </c>
      <c r="C4145" s="3">
        <v>37430</v>
      </c>
      <c r="D4145" s="4">
        <v>31540</v>
      </c>
      <c r="E4145" t="s">
        <v>10125</v>
      </c>
      <c r="F4145" s="4" t="s">
        <v>10031</v>
      </c>
      <c r="G4145" s="5">
        <v>24371</v>
      </c>
      <c r="H4145" s="6">
        <v>0.41551779999999999</v>
      </c>
      <c r="I4145" s="7">
        <v>81.566999999999993</v>
      </c>
      <c r="J4145" s="2">
        <v>45.8947</v>
      </c>
      <c r="K4145">
        <v>19</v>
      </c>
      <c r="L4145" s="2">
        <v>80.3</v>
      </c>
    </row>
    <row r="4146" spans="1:12" x14ac:dyDescent="0.25">
      <c r="A4146">
        <v>14803</v>
      </c>
      <c r="B4146" s="2">
        <v>76.425070000000005</v>
      </c>
      <c r="C4146" s="3">
        <v>955</v>
      </c>
      <c r="E4146" t="s">
        <v>2945</v>
      </c>
      <c r="F4146" s="4" t="s">
        <v>1280</v>
      </c>
      <c r="G4146" s="5">
        <v>686</v>
      </c>
      <c r="H4146" s="6">
        <v>0.49344979999999999</v>
      </c>
      <c r="I4146" s="7">
        <v>68.094999999999999</v>
      </c>
      <c r="J4146" s="2">
        <v>54</v>
      </c>
      <c r="K4146">
        <v>1</v>
      </c>
    </row>
    <row r="4147" spans="1:12" x14ac:dyDescent="0.25">
      <c r="A4147">
        <v>14817</v>
      </c>
      <c r="B4147" s="2">
        <v>76.424509999999998</v>
      </c>
      <c r="C4147" s="3">
        <v>2151</v>
      </c>
      <c r="D4147" s="4">
        <v>27060</v>
      </c>
      <c r="E4147" t="s">
        <v>2953</v>
      </c>
      <c r="F4147" s="4" t="s">
        <v>1280</v>
      </c>
      <c r="G4147" s="5">
        <v>1657</v>
      </c>
      <c r="H4147" s="6">
        <v>0.47587449999999998</v>
      </c>
      <c r="I4147" s="7">
        <v>71.123000000000005</v>
      </c>
      <c r="J4147" s="2">
        <v>44.666699999999999</v>
      </c>
      <c r="K4147">
        <v>3</v>
      </c>
    </row>
    <row r="4148" spans="1:12" x14ac:dyDescent="0.25">
      <c r="A4148">
        <v>1534</v>
      </c>
      <c r="B4148" s="2">
        <v>76.423159999999996</v>
      </c>
      <c r="C4148" s="3">
        <v>6302</v>
      </c>
      <c r="D4148" s="4">
        <v>49340</v>
      </c>
      <c r="E4148" t="s">
        <v>182</v>
      </c>
      <c r="F4148" s="4" t="s">
        <v>21</v>
      </c>
      <c r="G4148" s="5">
        <v>4021</v>
      </c>
      <c r="H4148" s="6">
        <v>0.30929879999999998</v>
      </c>
      <c r="I4148" s="7">
        <v>99.903999999999996</v>
      </c>
      <c r="J4148" s="2">
        <v>50</v>
      </c>
      <c r="K4148">
        <v>3</v>
      </c>
    </row>
    <row r="4149" spans="1:12" x14ac:dyDescent="0.25">
      <c r="A4149">
        <v>6901</v>
      </c>
      <c r="B4149" s="2">
        <v>76.420839999999998</v>
      </c>
      <c r="C4149" s="3">
        <v>7824</v>
      </c>
      <c r="D4149" s="4">
        <v>14860</v>
      </c>
      <c r="E4149" t="s">
        <v>1081</v>
      </c>
      <c r="F4149" s="4" t="s">
        <v>1198</v>
      </c>
      <c r="G4149" s="5">
        <v>5635</v>
      </c>
      <c r="H4149" s="6">
        <v>0.49831409999999998</v>
      </c>
      <c r="I4149" s="7">
        <v>67.221999999999994</v>
      </c>
      <c r="J4149" s="2">
        <v>35</v>
      </c>
      <c r="K4149">
        <v>5</v>
      </c>
    </row>
    <row r="4150" spans="1:12" x14ac:dyDescent="0.25">
      <c r="A4150">
        <v>95661</v>
      </c>
      <c r="B4150" s="2">
        <v>76.414339999999996</v>
      </c>
      <c r="C4150" s="3">
        <v>30559</v>
      </c>
      <c r="D4150" s="4">
        <v>40900</v>
      </c>
      <c r="E4150" t="s">
        <v>8443</v>
      </c>
      <c r="F4150" s="4" t="s">
        <v>15368</v>
      </c>
      <c r="G4150" s="5">
        <v>21486</v>
      </c>
      <c r="H4150" s="6">
        <v>0.38425019999999999</v>
      </c>
      <c r="I4150" s="7">
        <v>86.908000000000001</v>
      </c>
      <c r="J4150" s="2">
        <v>42</v>
      </c>
      <c r="K4150">
        <v>9</v>
      </c>
    </row>
    <row r="4151" spans="1:12" x14ac:dyDescent="0.25">
      <c r="A4151">
        <v>78414</v>
      </c>
      <c r="B4151" s="2">
        <v>76.403940000000006</v>
      </c>
      <c r="C4151" s="3">
        <v>35389</v>
      </c>
      <c r="D4151" s="4">
        <v>18580</v>
      </c>
      <c r="E4151" t="s">
        <v>14230</v>
      </c>
      <c r="F4151" s="4" t="s">
        <v>13752</v>
      </c>
      <c r="G4151" s="5">
        <v>22002</v>
      </c>
      <c r="H4151" s="6">
        <v>0.35637669999999999</v>
      </c>
      <c r="I4151" s="7">
        <v>91.709000000000003</v>
      </c>
      <c r="J4151" s="2">
        <v>41</v>
      </c>
      <c r="K4151">
        <v>6</v>
      </c>
    </row>
    <row r="4152" spans="1:12" x14ac:dyDescent="0.25">
      <c r="A4152">
        <v>85646</v>
      </c>
      <c r="B4152" s="2">
        <v>76.398349999999994</v>
      </c>
      <c r="C4152" s="3">
        <v>1475</v>
      </c>
      <c r="D4152" s="4">
        <v>35700</v>
      </c>
      <c r="E4152" t="s">
        <v>15047</v>
      </c>
      <c r="F4152" s="4" t="s">
        <v>14962</v>
      </c>
      <c r="G4152" s="5">
        <v>1333</v>
      </c>
      <c r="H4152" s="6">
        <v>0.54347829999999997</v>
      </c>
      <c r="I4152" s="7">
        <v>59.375</v>
      </c>
    </row>
    <row r="4153" spans="1:12" x14ac:dyDescent="0.25">
      <c r="A4153">
        <v>95614</v>
      </c>
      <c r="B4153" s="2">
        <v>76.39734</v>
      </c>
      <c r="C4153" s="3">
        <v>4282</v>
      </c>
      <c r="D4153" s="4">
        <v>40900</v>
      </c>
      <c r="E4153" t="s">
        <v>15952</v>
      </c>
      <c r="F4153" s="4" t="s">
        <v>15368</v>
      </c>
      <c r="G4153" s="5">
        <v>2915</v>
      </c>
      <c r="H4153" s="6">
        <v>0.32407409999999998</v>
      </c>
      <c r="I4153" s="7">
        <v>97.278000000000006</v>
      </c>
      <c r="J4153" s="2">
        <v>36</v>
      </c>
      <c r="K4153">
        <v>2</v>
      </c>
    </row>
    <row r="4154" spans="1:12" x14ac:dyDescent="0.25">
      <c r="A4154">
        <v>95757</v>
      </c>
      <c r="B4154" s="2">
        <v>76.390240000000006</v>
      </c>
      <c r="C4154" s="3">
        <v>44638</v>
      </c>
      <c r="D4154" s="4">
        <v>40900</v>
      </c>
      <c r="E4154" t="s">
        <v>15954</v>
      </c>
      <c r="F4154" s="4" t="s">
        <v>15368</v>
      </c>
      <c r="G4154" s="5">
        <v>26783</v>
      </c>
      <c r="H4154" s="6">
        <v>0.37721690000000002</v>
      </c>
      <c r="I4154" s="7">
        <v>88.084999999999994</v>
      </c>
      <c r="J4154" s="2">
        <v>48.857100000000003</v>
      </c>
      <c r="K4154">
        <v>7</v>
      </c>
    </row>
    <row r="4155" spans="1:12" x14ac:dyDescent="0.25">
      <c r="A4155">
        <v>60142</v>
      </c>
      <c r="B4155" s="2">
        <v>76.379180000000005</v>
      </c>
      <c r="C4155" s="3">
        <v>27076</v>
      </c>
      <c r="D4155" s="4">
        <v>16980</v>
      </c>
      <c r="E4155" t="s">
        <v>10608</v>
      </c>
      <c r="F4155" s="4" t="s">
        <v>11490</v>
      </c>
      <c r="G4155" s="5">
        <v>19395</v>
      </c>
      <c r="H4155" s="6">
        <v>0.3501418</v>
      </c>
      <c r="I4155" s="7">
        <v>92.757999999999996</v>
      </c>
      <c r="J4155" s="2">
        <v>38</v>
      </c>
      <c r="K4155">
        <v>1</v>
      </c>
    </row>
    <row r="4156" spans="1:12" x14ac:dyDescent="0.25">
      <c r="A4156">
        <v>85650</v>
      </c>
      <c r="B4156" s="2">
        <v>76.372069999999994</v>
      </c>
      <c r="C4156" s="3">
        <v>14324</v>
      </c>
      <c r="D4156" s="4">
        <v>43420</v>
      </c>
      <c r="E4156" t="s">
        <v>15041</v>
      </c>
      <c r="F4156" s="4" t="s">
        <v>14962</v>
      </c>
      <c r="G4156" s="5">
        <v>10310</v>
      </c>
      <c r="H4156" s="6">
        <v>0.37749759999999999</v>
      </c>
      <c r="I4156" s="7">
        <v>87.995000000000005</v>
      </c>
      <c r="J4156" s="2">
        <v>47.714300000000001</v>
      </c>
      <c r="K4156">
        <v>7</v>
      </c>
    </row>
    <row r="4157" spans="1:12" x14ac:dyDescent="0.25">
      <c r="A4157">
        <v>80524</v>
      </c>
      <c r="B4157" s="2">
        <v>76.364410000000007</v>
      </c>
      <c r="C4157" s="3">
        <v>32068</v>
      </c>
      <c r="D4157" s="4">
        <v>22660</v>
      </c>
      <c r="E4157" t="s">
        <v>14515</v>
      </c>
      <c r="F4157" s="4" t="s">
        <v>14477</v>
      </c>
      <c r="G4157" s="5">
        <v>21705</v>
      </c>
      <c r="H4157" s="6">
        <v>0.44688109999999998</v>
      </c>
      <c r="I4157" s="7">
        <v>75.991</v>
      </c>
      <c r="J4157" s="2">
        <v>40.260899999999999</v>
      </c>
      <c r="K4157">
        <v>23</v>
      </c>
      <c r="L4157" s="2">
        <v>52.9</v>
      </c>
    </row>
    <row r="4158" spans="1:12" x14ac:dyDescent="0.25">
      <c r="A4158">
        <v>33433</v>
      </c>
      <c r="B4158" s="2">
        <v>76.351460000000003</v>
      </c>
      <c r="C4158" s="3">
        <v>43450</v>
      </c>
      <c r="D4158" s="4">
        <v>33100</v>
      </c>
      <c r="E4158" t="s">
        <v>6883</v>
      </c>
      <c r="F4158" s="4" t="s">
        <v>6689</v>
      </c>
      <c r="G4158" s="5">
        <v>32404</v>
      </c>
      <c r="H4158" s="6">
        <v>0.44286379999999997</v>
      </c>
      <c r="I4158" s="7">
        <v>76.671000000000006</v>
      </c>
      <c r="J4158" s="2">
        <v>42.25</v>
      </c>
      <c r="K4158">
        <v>8</v>
      </c>
    </row>
    <row r="4159" spans="1:12" x14ac:dyDescent="0.25">
      <c r="A4159">
        <v>71007</v>
      </c>
      <c r="B4159" s="2">
        <v>76.343549999999993</v>
      </c>
      <c r="C4159" s="3">
        <v>981</v>
      </c>
      <c r="D4159" s="4">
        <v>43340</v>
      </c>
      <c r="E4159" t="s">
        <v>1309</v>
      </c>
      <c r="F4159" s="4" t="s">
        <v>12927</v>
      </c>
      <c r="G4159" s="5">
        <v>632</v>
      </c>
      <c r="H4159" s="6">
        <v>0.2721519</v>
      </c>
      <c r="I4159" s="7">
        <v>106.161</v>
      </c>
    </row>
    <row r="4160" spans="1:12" x14ac:dyDescent="0.25">
      <c r="A4160">
        <v>3082</v>
      </c>
      <c r="B4160" s="2">
        <v>76.343119999999999</v>
      </c>
      <c r="C4160" s="3">
        <v>1580</v>
      </c>
      <c r="D4160" s="4">
        <v>31700</v>
      </c>
      <c r="E4160" t="s">
        <v>538</v>
      </c>
      <c r="F4160" s="4" t="s">
        <v>520</v>
      </c>
      <c r="G4160" s="5">
        <v>1164</v>
      </c>
      <c r="H4160" s="6">
        <v>0.37768239999999997</v>
      </c>
      <c r="I4160" s="7">
        <v>87.917000000000002</v>
      </c>
    </row>
    <row r="4161" spans="1:12" x14ac:dyDescent="0.25">
      <c r="A4161">
        <v>83414</v>
      </c>
      <c r="B4161" s="2">
        <v>76.342770000000002</v>
      </c>
      <c r="C4161" s="3">
        <v>453</v>
      </c>
      <c r="D4161" s="4">
        <v>27220</v>
      </c>
      <c r="E4161" t="s">
        <v>9798</v>
      </c>
      <c r="F4161" s="4" t="s">
        <v>14657</v>
      </c>
      <c r="G4161" s="5">
        <v>316</v>
      </c>
      <c r="H4161" s="6">
        <v>0.38607590000000003</v>
      </c>
      <c r="I4161" s="7">
        <v>86.463999999999999</v>
      </c>
      <c r="J4161" s="2">
        <v>50</v>
      </c>
      <c r="K4161">
        <v>1</v>
      </c>
    </row>
    <row r="4162" spans="1:12" x14ac:dyDescent="0.25">
      <c r="A4162">
        <v>10975</v>
      </c>
      <c r="B4162" s="2">
        <v>76.342619999999997</v>
      </c>
      <c r="C4162" s="3">
        <v>328</v>
      </c>
      <c r="D4162" s="4">
        <v>35620</v>
      </c>
      <c r="E4162" t="s">
        <v>1876</v>
      </c>
      <c r="F4162" s="4" t="s">
        <v>1280</v>
      </c>
      <c r="G4162" s="5">
        <v>266</v>
      </c>
      <c r="H4162" s="6">
        <v>0.18726590000000001</v>
      </c>
      <c r="I4162" s="7">
        <v>120.8</v>
      </c>
    </row>
    <row r="4163" spans="1:12" x14ac:dyDescent="0.25">
      <c r="A4163">
        <v>99540</v>
      </c>
      <c r="B4163" s="2">
        <v>76.342479999999995</v>
      </c>
      <c r="C4163" s="3">
        <v>324</v>
      </c>
      <c r="D4163" s="4">
        <v>11260</v>
      </c>
      <c r="E4163" t="s">
        <v>16606</v>
      </c>
      <c r="F4163" s="4" t="s">
        <v>16604</v>
      </c>
      <c r="G4163" s="5">
        <v>280</v>
      </c>
      <c r="H4163" s="6">
        <v>0.45</v>
      </c>
      <c r="I4163" s="7">
        <v>75.391000000000005</v>
      </c>
    </row>
    <row r="4164" spans="1:12" x14ac:dyDescent="0.25">
      <c r="A4164">
        <v>2817</v>
      </c>
      <c r="B4164" s="2">
        <v>76.341470000000001</v>
      </c>
      <c r="C4164" s="3">
        <v>6118</v>
      </c>
      <c r="D4164" s="4">
        <v>39300</v>
      </c>
      <c r="E4164" t="s">
        <v>476</v>
      </c>
      <c r="F4164" s="4" t="s">
        <v>466</v>
      </c>
      <c r="G4164" s="5">
        <v>3984</v>
      </c>
      <c r="H4164" s="6">
        <v>0.34680050000000001</v>
      </c>
      <c r="I4164" s="7">
        <v>93.206999999999994</v>
      </c>
      <c r="J4164" s="2">
        <v>34.666699999999999</v>
      </c>
      <c r="K4164">
        <v>3</v>
      </c>
    </row>
    <row r="4165" spans="1:12" x14ac:dyDescent="0.25">
      <c r="A4165">
        <v>21813</v>
      </c>
      <c r="B4165" s="2">
        <v>76.340090000000004</v>
      </c>
      <c r="C4165" s="3">
        <v>2614</v>
      </c>
      <c r="D4165" s="4">
        <v>41540</v>
      </c>
      <c r="E4165" t="s">
        <v>4615</v>
      </c>
      <c r="F4165" s="4" t="s">
        <v>4361</v>
      </c>
      <c r="G4165" s="5">
        <v>1797</v>
      </c>
      <c r="H4165" s="6">
        <v>0.38508629999999999</v>
      </c>
      <c r="I4165" s="7">
        <v>86.582999999999998</v>
      </c>
    </row>
    <row r="4166" spans="1:12" x14ac:dyDescent="0.25">
      <c r="A4166">
        <v>87517</v>
      </c>
      <c r="B4166" s="2">
        <v>76.339619999999996</v>
      </c>
      <c r="C4166" s="3">
        <v>149</v>
      </c>
      <c r="D4166" s="4">
        <v>45340</v>
      </c>
      <c r="E4166" t="s">
        <v>4885</v>
      </c>
      <c r="F4166" s="4" t="s">
        <v>15124</v>
      </c>
      <c r="G4166" s="5">
        <v>128</v>
      </c>
      <c r="H4166" s="6">
        <v>0.41860459999999999</v>
      </c>
      <c r="I4166" s="7">
        <v>80.781000000000006</v>
      </c>
      <c r="J4166" s="2">
        <v>41.5</v>
      </c>
      <c r="K4166">
        <v>2</v>
      </c>
    </row>
    <row r="4167" spans="1:12" x14ac:dyDescent="0.25">
      <c r="A4167">
        <v>5401</v>
      </c>
      <c r="B4167" s="2">
        <v>76.33578</v>
      </c>
      <c r="C4167" s="3">
        <v>28256</v>
      </c>
      <c r="D4167" s="4">
        <v>15540</v>
      </c>
      <c r="E4167" t="s">
        <v>235</v>
      </c>
      <c r="F4167" s="4" t="s">
        <v>1030</v>
      </c>
      <c r="G4167" s="5">
        <v>15940</v>
      </c>
      <c r="H4167" s="6">
        <v>0.53208710000000004</v>
      </c>
      <c r="I4167" s="7">
        <v>61.156999999999996</v>
      </c>
      <c r="J4167" s="2">
        <v>37.08</v>
      </c>
      <c r="K4167">
        <v>50</v>
      </c>
      <c r="L4167" s="2">
        <v>34</v>
      </c>
    </row>
    <row r="4168" spans="1:12" x14ac:dyDescent="0.25">
      <c r="A4168">
        <v>71201</v>
      </c>
      <c r="B4168" s="2">
        <v>76.328649999999996</v>
      </c>
      <c r="C4168" s="3">
        <v>20107</v>
      </c>
      <c r="D4168" s="4">
        <v>33740</v>
      </c>
      <c r="E4168" t="s">
        <v>639</v>
      </c>
      <c r="F4168" s="4" t="s">
        <v>12927</v>
      </c>
      <c r="G4168" s="5">
        <v>13805</v>
      </c>
      <c r="H4168" s="6">
        <v>0.45063379999999997</v>
      </c>
      <c r="I4168" s="7">
        <v>75.221000000000004</v>
      </c>
      <c r="J4168" s="2">
        <v>41.9</v>
      </c>
      <c r="K4168">
        <v>10</v>
      </c>
      <c r="L4168" s="2">
        <v>61.4</v>
      </c>
    </row>
    <row r="4169" spans="1:12" x14ac:dyDescent="0.25">
      <c r="A4169">
        <v>75762</v>
      </c>
      <c r="B4169" s="2">
        <v>76.323170000000005</v>
      </c>
      <c r="C4169" s="3">
        <v>12663</v>
      </c>
      <c r="D4169" s="4">
        <v>46340</v>
      </c>
      <c r="E4169" t="s">
        <v>9211</v>
      </c>
      <c r="F4169" s="4" t="s">
        <v>13752</v>
      </c>
      <c r="G4169" s="5">
        <v>9111</v>
      </c>
      <c r="H4169" s="6">
        <v>0.38930959999999998</v>
      </c>
      <c r="I4169" s="7">
        <v>85.813000000000002</v>
      </c>
    </row>
    <row r="4170" spans="1:12" x14ac:dyDescent="0.25">
      <c r="A4170">
        <v>81220</v>
      </c>
      <c r="B4170" s="2">
        <v>76.320959999999999</v>
      </c>
      <c r="C4170" s="3">
        <v>116</v>
      </c>
      <c r="E4170" t="s">
        <v>12719</v>
      </c>
      <c r="F4170" s="4" t="s">
        <v>14477</v>
      </c>
      <c r="G4170" s="5">
        <v>112</v>
      </c>
      <c r="H4170" s="6">
        <v>0.36283189999999998</v>
      </c>
      <c r="I4170" s="7">
        <v>90.356999999999999</v>
      </c>
    </row>
    <row r="4171" spans="1:12" x14ac:dyDescent="0.25">
      <c r="A4171">
        <v>78108</v>
      </c>
      <c r="B4171" s="2">
        <v>76.31635</v>
      </c>
      <c r="C4171" s="3">
        <v>32581</v>
      </c>
      <c r="D4171" s="4">
        <v>41700</v>
      </c>
      <c r="E4171" t="s">
        <v>14180</v>
      </c>
      <c r="F4171" s="4" t="s">
        <v>13752</v>
      </c>
      <c r="G4171" s="5">
        <v>19138</v>
      </c>
      <c r="H4171" s="6">
        <v>0.38027070000000002</v>
      </c>
      <c r="I4171" s="7">
        <v>87.337999999999994</v>
      </c>
      <c r="J4171" s="2">
        <v>55.333300000000001</v>
      </c>
      <c r="K4171">
        <v>3</v>
      </c>
    </row>
    <row r="4172" spans="1:12" x14ac:dyDescent="0.25">
      <c r="A4172">
        <v>49630</v>
      </c>
      <c r="B4172" s="2">
        <v>76.311499999999995</v>
      </c>
      <c r="C4172" s="3">
        <v>1435</v>
      </c>
      <c r="D4172" s="4">
        <v>45900</v>
      </c>
      <c r="E4172" t="s">
        <v>7048</v>
      </c>
      <c r="F4172" s="4" t="s">
        <v>9106</v>
      </c>
      <c r="G4172" s="5">
        <v>1159</v>
      </c>
      <c r="H4172" s="6">
        <v>0.45775860000000002</v>
      </c>
      <c r="I4172" s="7">
        <v>73.947000000000003</v>
      </c>
    </row>
    <row r="4173" spans="1:12" x14ac:dyDescent="0.25">
      <c r="A4173">
        <v>50261</v>
      </c>
      <c r="B4173" s="2">
        <v>76.310869999999994</v>
      </c>
      <c r="C4173" s="3">
        <v>2384</v>
      </c>
      <c r="D4173" s="4">
        <v>19780</v>
      </c>
      <c r="E4173" t="s">
        <v>9670</v>
      </c>
      <c r="F4173" s="4" t="s">
        <v>9593</v>
      </c>
      <c r="G4173" s="5">
        <v>1463</v>
      </c>
      <c r="H4173" s="6">
        <v>0.36407099999999998</v>
      </c>
      <c r="I4173" s="7">
        <v>90.132000000000005</v>
      </c>
      <c r="J4173" s="2">
        <v>65.5</v>
      </c>
      <c r="K4173">
        <v>2</v>
      </c>
    </row>
    <row r="4174" spans="1:12" x14ac:dyDescent="0.25">
      <c r="A4174">
        <v>5862</v>
      </c>
      <c r="B4174" s="2">
        <v>76.310450000000003</v>
      </c>
      <c r="C4174" s="3">
        <v>370</v>
      </c>
      <c r="E4174" t="s">
        <v>1189</v>
      </c>
      <c r="F4174" s="4" t="s">
        <v>1030</v>
      </c>
      <c r="G4174" s="5">
        <v>298</v>
      </c>
      <c r="H4174" s="6">
        <v>0.42809360000000002</v>
      </c>
      <c r="I4174" s="7">
        <v>79.063000000000002</v>
      </c>
      <c r="J4174" s="2">
        <v>40</v>
      </c>
      <c r="K4174">
        <v>1</v>
      </c>
    </row>
    <row r="4175" spans="1:12" x14ac:dyDescent="0.25">
      <c r="A4175">
        <v>49453</v>
      </c>
      <c r="B4175" s="2">
        <v>76.309929999999994</v>
      </c>
      <c r="C4175" s="3">
        <v>2496</v>
      </c>
      <c r="D4175" s="4">
        <v>26090</v>
      </c>
      <c r="E4175" t="s">
        <v>9404</v>
      </c>
      <c r="F4175" s="4" t="s">
        <v>9106</v>
      </c>
      <c r="G4175" s="5">
        <v>1858</v>
      </c>
      <c r="H4175" s="6">
        <v>0.44432490000000002</v>
      </c>
      <c r="I4175" s="7">
        <v>76.25</v>
      </c>
      <c r="J4175" s="2">
        <v>27.5</v>
      </c>
      <c r="K4175">
        <v>2</v>
      </c>
    </row>
    <row r="4176" spans="1:12" x14ac:dyDescent="0.25">
      <c r="A4176">
        <v>14539</v>
      </c>
      <c r="B4176" s="2">
        <v>76.309460000000001</v>
      </c>
      <c r="C4176" s="3">
        <v>224</v>
      </c>
      <c r="D4176" s="4">
        <v>40380</v>
      </c>
      <c r="E4176" t="s">
        <v>2880</v>
      </c>
      <c r="F4176" s="4" t="s">
        <v>1280</v>
      </c>
      <c r="G4176" s="5">
        <v>140</v>
      </c>
      <c r="H4176" s="6">
        <v>0.47142859999999998</v>
      </c>
      <c r="I4176" s="7">
        <v>71.563000000000002</v>
      </c>
    </row>
    <row r="4177" spans="1:12" x14ac:dyDescent="0.25">
      <c r="A4177">
        <v>1351</v>
      </c>
      <c r="B4177" s="2">
        <v>76.309030000000007</v>
      </c>
      <c r="C4177" s="3">
        <v>2167</v>
      </c>
      <c r="D4177" s="4">
        <v>24640</v>
      </c>
      <c r="E4177" t="s">
        <v>126</v>
      </c>
      <c r="F4177" s="4" t="s">
        <v>21</v>
      </c>
      <c r="G4177" s="5">
        <v>1623</v>
      </c>
      <c r="H4177" s="6">
        <v>0.37584719999999999</v>
      </c>
      <c r="I4177" s="7">
        <v>88.073999999999998</v>
      </c>
      <c r="J4177" s="2">
        <v>35.833300000000001</v>
      </c>
      <c r="K4177">
        <v>6</v>
      </c>
    </row>
    <row r="4178" spans="1:12" x14ac:dyDescent="0.25">
      <c r="A4178">
        <v>34240</v>
      </c>
      <c r="B4178" s="2">
        <v>76.306629999999998</v>
      </c>
      <c r="C4178" s="3">
        <v>11196</v>
      </c>
      <c r="D4178" s="4">
        <v>35840</v>
      </c>
      <c r="E4178" t="s">
        <v>6977</v>
      </c>
      <c r="F4178" s="4" t="s">
        <v>6689</v>
      </c>
      <c r="G4178" s="5">
        <v>8447</v>
      </c>
      <c r="H4178" s="6">
        <v>0.40116000000000002</v>
      </c>
      <c r="I4178" s="7">
        <v>83.694000000000003</v>
      </c>
      <c r="J4178" s="2">
        <v>31.333300000000001</v>
      </c>
      <c r="K4178">
        <v>6</v>
      </c>
    </row>
    <row r="4179" spans="1:12" x14ac:dyDescent="0.25">
      <c r="A4179">
        <v>12538</v>
      </c>
      <c r="B4179" s="2">
        <v>76.302359999999993</v>
      </c>
      <c r="C4179" s="3">
        <v>13899</v>
      </c>
      <c r="D4179" s="4">
        <v>35620</v>
      </c>
      <c r="E4179" t="s">
        <v>319</v>
      </c>
      <c r="F4179" s="4" t="s">
        <v>1280</v>
      </c>
      <c r="G4179" s="5">
        <v>9373</v>
      </c>
      <c r="H4179" s="6">
        <v>0.33415129999999998</v>
      </c>
      <c r="I4179" s="7">
        <v>95.265000000000001</v>
      </c>
      <c r="J4179" s="2">
        <v>39.9</v>
      </c>
      <c r="K4179">
        <v>10</v>
      </c>
      <c r="L4179" s="2">
        <v>50.4</v>
      </c>
    </row>
    <row r="4180" spans="1:12" x14ac:dyDescent="0.25">
      <c r="A4180">
        <v>11980</v>
      </c>
      <c r="B4180" s="2">
        <v>76.299260000000004</v>
      </c>
      <c r="C4180" s="3">
        <v>4855</v>
      </c>
      <c r="D4180" s="4">
        <v>35620</v>
      </c>
      <c r="E4180" t="s">
        <v>2073</v>
      </c>
      <c r="F4180" s="4" t="s">
        <v>1280</v>
      </c>
      <c r="G4180" s="5">
        <v>3586</v>
      </c>
      <c r="H4180" s="6">
        <v>0.29049350000000002</v>
      </c>
      <c r="I4180" s="7">
        <v>102.804</v>
      </c>
      <c r="J4180" s="2">
        <v>37</v>
      </c>
      <c r="K4180">
        <v>2</v>
      </c>
    </row>
    <row r="4181" spans="1:12" x14ac:dyDescent="0.25">
      <c r="A4181">
        <v>47119</v>
      </c>
      <c r="B4181" s="2">
        <v>76.296559999999999</v>
      </c>
      <c r="C4181" s="3">
        <v>11046</v>
      </c>
      <c r="D4181" s="4">
        <v>31140</v>
      </c>
      <c r="E4181" t="s">
        <v>8953</v>
      </c>
      <c r="F4181" s="4" t="s">
        <v>8800</v>
      </c>
      <c r="G4181" s="5">
        <v>7668</v>
      </c>
      <c r="H4181" s="6">
        <v>0.34793950000000001</v>
      </c>
      <c r="I4181" s="7">
        <v>92.872</v>
      </c>
      <c r="J4181" s="2">
        <v>37</v>
      </c>
      <c r="K4181">
        <v>5</v>
      </c>
    </row>
    <row r="4182" spans="1:12" x14ac:dyDescent="0.25">
      <c r="A4182">
        <v>90034</v>
      </c>
      <c r="B4182" s="2">
        <v>76.284390000000002</v>
      </c>
      <c r="C4182" s="3">
        <v>58967</v>
      </c>
      <c r="D4182" s="4">
        <v>31080</v>
      </c>
      <c r="E4182" t="s">
        <v>15367</v>
      </c>
      <c r="F4182" s="4" t="s">
        <v>15368</v>
      </c>
      <c r="G4182" s="5">
        <v>43191</v>
      </c>
      <c r="H4182" s="6">
        <v>0.51429689999999995</v>
      </c>
      <c r="I4182" s="7">
        <v>64.122</v>
      </c>
      <c r="J4182" s="2">
        <v>31.14</v>
      </c>
      <c r="K4182">
        <v>50</v>
      </c>
      <c r="L4182" s="2">
        <v>9.1</v>
      </c>
    </row>
    <row r="4183" spans="1:12" x14ac:dyDescent="0.25">
      <c r="A4183">
        <v>77018</v>
      </c>
      <c r="B4183" s="2">
        <v>76.269350000000003</v>
      </c>
      <c r="C4183" s="3">
        <v>27020</v>
      </c>
      <c r="D4183" s="4">
        <v>26420</v>
      </c>
      <c r="E4183" t="s">
        <v>3103</v>
      </c>
      <c r="F4183" s="4" t="s">
        <v>13752</v>
      </c>
      <c r="G4183" s="5">
        <v>19677</v>
      </c>
      <c r="H4183" s="6">
        <v>0.37876710000000002</v>
      </c>
      <c r="I4183" s="7">
        <v>87.518000000000001</v>
      </c>
      <c r="J4183" s="2">
        <v>32.923099999999998</v>
      </c>
      <c r="K4183">
        <v>26</v>
      </c>
      <c r="L4183" s="2">
        <v>14.3</v>
      </c>
    </row>
    <row r="4184" spans="1:12" x14ac:dyDescent="0.25">
      <c r="A4184">
        <v>76021</v>
      </c>
      <c r="B4184" s="2">
        <v>76.258459999999999</v>
      </c>
      <c r="C4184" s="3">
        <v>34998</v>
      </c>
      <c r="D4184" s="4">
        <v>19100</v>
      </c>
      <c r="E4184" t="s">
        <v>213</v>
      </c>
      <c r="F4184" s="4" t="s">
        <v>13752</v>
      </c>
      <c r="G4184" s="5">
        <v>25806</v>
      </c>
      <c r="H4184" s="6">
        <v>0.38923550000000001</v>
      </c>
      <c r="I4184" s="7">
        <v>85.7</v>
      </c>
      <c r="J4184" s="2">
        <v>44.722200000000001</v>
      </c>
      <c r="K4184">
        <v>18</v>
      </c>
      <c r="L4184" s="2">
        <v>75.599999999999994</v>
      </c>
    </row>
    <row r="4185" spans="1:12" x14ac:dyDescent="0.25">
      <c r="A4185">
        <v>86351</v>
      </c>
      <c r="B4185" s="2">
        <v>76.250889999999998</v>
      </c>
      <c r="C4185" s="3">
        <v>6546</v>
      </c>
      <c r="D4185" s="4">
        <v>39140</v>
      </c>
      <c r="E4185" t="s">
        <v>15095</v>
      </c>
      <c r="F4185" s="4" t="s">
        <v>14962</v>
      </c>
      <c r="G4185" s="5">
        <v>5818</v>
      </c>
      <c r="H4185" s="6">
        <v>0.43495450000000002</v>
      </c>
      <c r="I4185" s="7">
        <v>77.799000000000007</v>
      </c>
      <c r="J4185" s="2">
        <v>36.5</v>
      </c>
      <c r="K4185">
        <v>4</v>
      </c>
    </row>
    <row r="4186" spans="1:12" x14ac:dyDescent="0.25">
      <c r="A4186">
        <v>76460</v>
      </c>
      <c r="B4186" s="2">
        <v>76.249430000000004</v>
      </c>
      <c r="C4186" s="3">
        <v>460</v>
      </c>
      <c r="E4186" t="s">
        <v>13943</v>
      </c>
      <c r="F4186" s="4" t="s">
        <v>13752</v>
      </c>
      <c r="G4186" s="5">
        <v>319</v>
      </c>
      <c r="H4186" s="6">
        <v>0.28526649999999998</v>
      </c>
      <c r="I4186" s="7">
        <v>103.625</v>
      </c>
    </row>
    <row r="4187" spans="1:12" x14ac:dyDescent="0.25">
      <c r="A4187">
        <v>38018</v>
      </c>
      <c r="B4187" s="2">
        <v>76.243639999999999</v>
      </c>
      <c r="C4187" s="3">
        <v>36494</v>
      </c>
      <c r="D4187" s="4">
        <v>32820</v>
      </c>
      <c r="E4187" t="s">
        <v>4546</v>
      </c>
      <c r="F4187" s="4" t="s">
        <v>7348</v>
      </c>
      <c r="G4187" s="5">
        <v>23805</v>
      </c>
      <c r="H4187" s="6">
        <v>0.4304558</v>
      </c>
      <c r="I4187" s="7">
        <v>78.531000000000006</v>
      </c>
      <c r="J4187" s="2">
        <v>46.428600000000003</v>
      </c>
      <c r="K4187">
        <v>7</v>
      </c>
    </row>
    <row r="4188" spans="1:12" x14ac:dyDescent="0.25">
      <c r="A4188">
        <v>53158</v>
      </c>
      <c r="B4188" s="2">
        <v>76.235370000000003</v>
      </c>
      <c r="C4188" s="3">
        <v>16379</v>
      </c>
      <c r="D4188" s="4">
        <v>16980</v>
      </c>
      <c r="E4188" t="s">
        <v>10089</v>
      </c>
      <c r="F4188" s="4" t="s">
        <v>10031</v>
      </c>
      <c r="G4188" s="5">
        <v>10760</v>
      </c>
      <c r="H4188" s="6">
        <v>0.35507850000000002</v>
      </c>
      <c r="I4188" s="7">
        <v>91.555999999999997</v>
      </c>
      <c r="J4188" s="2">
        <v>50</v>
      </c>
      <c r="K4188">
        <v>3</v>
      </c>
    </row>
    <row r="4189" spans="1:12" x14ac:dyDescent="0.25">
      <c r="A4189">
        <v>58854</v>
      </c>
      <c r="B4189" s="2">
        <v>76.232150000000004</v>
      </c>
      <c r="C4189" s="3">
        <v>4031</v>
      </c>
      <c r="E4189" t="s">
        <v>11275</v>
      </c>
      <c r="F4189" s="4" t="s">
        <v>11069</v>
      </c>
      <c r="G4189" s="5">
        <v>2711</v>
      </c>
      <c r="H4189" s="6">
        <v>0.26585550000000002</v>
      </c>
      <c r="I4189" s="7">
        <v>106.964</v>
      </c>
    </row>
    <row r="4190" spans="1:12" x14ac:dyDescent="0.25">
      <c r="A4190">
        <v>11729</v>
      </c>
      <c r="B4190" s="2">
        <v>76.226939999999999</v>
      </c>
      <c r="C4190" s="3">
        <v>27409</v>
      </c>
      <c r="D4190" s="4">
        <v>35620</v>
      </c>
      <c r="E4190" t="s">
        <v>1989</v>
      </c>
      <c r="F4190" s="4" t="s">
        <v>1280</v>
      </c>
      <c r="G4190" s="5">
        <v>19069</v>
      </c>
      <c r="H4190" s="6">
        <v>0.28421600000000002</v>
      </c>
      <c r="I4190" s="7">
        <v>103.77</v>
      </c>
      <c r="J4190" s="2">
        <v>43.1111</v>
      </c>
      <c r="K4190">
        <v>9</v>
      </c>
    </row>
    <row r="4191" spans="1:12" x14ac:dyDescent="0.25">
      <c r="A4191">
        <v>48386</v>
      </c>
      <c r="B4191" s="2">
        <v>76.219309999999993</v>
      </c>
      <c r="C4191" s="3">
        <v>17669</v>
      </c>
      <c r="D4191" s="4">
        <v>19820</v>
      </c>
      <c r="E4191" t="s">
        <v>2352</v>
      </c>
      <c r="F4191" s="4" t="s">
        <v>9106</v>
      </c>
      <c r="G4191" s="5">
        <v>12824</v>
      </c>
      <c r="H4191" s="6">
        <v>0.34240490000000001</v>
      </c>
      <c r="I4191" s="7">
        <v>93.712000000000003</v>
      </c>
      <c r="J4191" s="2">
        <v>54.666699999999999</v>
      </c>
      <c r="K4191">
        <v>6</v>
      </c>
    </row>
    <row r="4192" spans="1:12" x14ac:dyDescent="0.25">
      <c r="A4192">
        <v>40280</v>
      </c>
      <c r="B4192" s="2">
        <v>76.216179999999994</v>
      </c>
      <c r="C4192" s="3">
        <v>536</v>
      </c>
      <c r="D4192" s="4">
        <v>31140</v>
      </c>
      <c r="E4192" t="s">
        <v>6443</v>
      </c>
      <c r="F4192" s="4" t="s">
        <v>7883</v>
      </c>
      <c r="G4192" s="5">
        <v>254</v>
      </c>
      <c r="H4192" s="6">
        <v>0.60629920000000004</v>
      </c>
      <c r="I4192" s="7">
        <v>48.109000000000002</v>
      </c>
    </row>
    <row r="4193" spans="1:12" x14ac:dyDescent="0.25">
      <c r="A4193">
        <v>23066</v>
      </c>
      <c r="B4193" s="2">
        <v>76.21602</v>
      </c>
      <c r="C4193" s="3">
        <v>533</v>
      </c>
      <c r="D4193" s="4">
        <v>47260</v>
      </c>
      <c r="E4193" t="s">
        <v>4795</v>
      </c>
      <c r="F4193" s="4" t="s">
        <v>4335</v>
      </c>
      <c r="G4193" s="5">
        <v>439</v>
      </c>
      <c r="H4193" s="6">
        <v>0.30227270000000001</v>
      </c>
      <c r="I4193" s="7">
        <v>100.625</v>
      </c>
      <c r="J4193" s="2">
        <v>55</v>
      </c>
      <c r="K4193">
        <v>1</v>
      </c>
    </row>
    <row r="4194" spans="1:12" x14ac:dyDescent="0.25">
      <c r="A4194">
        <v>46123</v>
      </c>
      <c r="B4194" s="2">
        <v>76.21096</v>
      </c>
      <c r="C4194" s="3">
        <v>32557</v>
      </c>
      <c r="D4194" s="4">
        <v>26900</v>
      </c>
      <c r="E4194" t="s">
        <v>338</v>
      </c>
      <c r="F4194" s="4" t="s">
        <v>8800</v>
      </c>
      <c r="G4194" s="5">
        <v>20656</v>
      </c>
      <c r="H4194" s="6">
        <v>0.35726390000000002</v>
      </c>
      <c r="I4194" s="7">
        <v>91.111999999999995</v>
      </c>
      <c r="J4194" s="2">
        <v>54</v>
      </c>
      <c r="K4194">
        <v>11</v>
      </c>
      <c r="L4194" s="2">
        <v>98.4</v>
      </c>
    </row>
    <row r="4195" spans="1:12" x14ac:dyDescent="0.25">
      <c r="A4195">
        <v>4351</v>
      </c>
      <c r="B4195" s="2">
        <v>76.205579999999998</v>
      </c>
      <c r="C4195" s="3">
        <v>2566</v>
      </c>
      <c r="D4195" s="4">
        <v>12300</v>
      </c>
      <c r="E4195" t="s">
        <v>272</v>
      </c>
      <c r="F4195" s="4" t="s">
        <v>701</v>
      </c>
      <c r="G4195" s="5">
        <v>1848</v>
      </c>
      <c r="H4195" s="6">
        <v>0.42640689999999998</v>
      </c>
      <c r="I4195" s="7">
        <v>79.155000000000001</v>
      </c>
      <c r="J4195" s="2">
        <v>51.5</v>
      </c>
      <c r="K4195">
        <v>2</v>
      </c>
    </row>
    <row r="4196" spans="1:12" x14ac:dyDescent="0.25">
      <c r="A4196">
        <v>54022</v>
      </c>
      <c r="B4196" s="2">
        <v>76.202219999999997</v>
      </c>
      <c r="C4196" s="3">
        <v>21917</v>
      </c>
      <c r="D4196" s="4">
        <v>33460</v>
      </c>
      <c r="E4196" t="s">
        <v>7260</v>
      </c>
      <c r="F4196" s="4" t="s">
        <v>10031</v>
      </c>
      <c r="G4196" s="5">
        <v>12156</v>
      </c>
      <c r="H4196" s="6">
        <v>0.39672619999999997</v>
      </c>
      <c r="I4196" s="7">
        <v>84.271000000000001</v>
      </c>
      <c r="J4196" s="2">
        <v>42.75</v>
      </c>
      <c r="K4196">
        <v>12</v>
      </c>
      <c r="L4196" s="2">
        <v>65.8</v>
      </c>
    </row>
    <row r="4197" spans="1:12" x14ac:dyDescent="0.25">
      <c r="A4197">
        <v>1222</v>
      </c>
      <c r="B4197" s="2">
        <v>76.199169999999995</v>
      </c>
      <c r="C4197" s="3">
        <v>810</v>
      </c>
      <c r="D4197" s="4">
        <v>38340</v>
      </c>
      <c r="E4197" t="s">
        <v>81</v>
      </c>
      <c r="F4197" s="4" t="s">
        <v>21</v>
      </c>
      <c r="G4197" s="5">
        <v>620</v>
      </c>
      <c r="H4197" s="6">
        <v>0.42580649999999998</v>
      </c>
      <c r="I4197" s="7">
        <v>79.241</v>
      </c>
      <c r="J4197" s="2">
        <v>54</v>
      </c>
      <c r="K4197">
        <v>1</v>
      </c>
    </row>
    <row r="4198" spans="1:12" x14ac:dyDescent="0.25">
      <c r="A4198">
        <v>74133</v>
      </c>
      <c r="B4198" s="2">
        <v>76.191999999999993</v>
      </c>
      <c r="C4198" s="3">
        <v>44226</v>
      </c>
      <c r="D4198" s="4">
        <v>46140</v>
      </c>
      <c r="E4198" t="s">
        <v>13622</v>
      </c>
      <c r="F4198" s="4" t="s">
        <v>13462</v>
      </c>
      <c r="G4198" s="5">
        <v>29305</v>
      </c>
      <c r="H4198" s="6">
        <v>0.4415287</v>
      </c>
      <c r="I4198" s="7">
        <v>76.522999999999996</v>
      </c>
      <c r="J4198" s="2">
        <v>45.269199999999998</v>
      </c>
      <c r="K4198">
        <v>26</v>
      </c>
      <c r="L4198" s="2">
        <v>77.900000000000006</v>
      </c>
    </row>
    <row r="4199" spans="1:12" x14ac:dyDescent="0.25">
      <c r="A4199">
        <v>19475</v>
      </c>
      <c r="B4199" s="2">
        <v>76.183120000000002</v>
      </c>
      <c r="C4199" s="3">
        <v>11482</v>
      </c>
      <c r="D4199" s="4">
        <v>37980</v>
      </c>
      <c r="E4199" t="s">
        <v>4273</v>
      </c>
      <c r="F4199" s="4" t="s">
        <v>3003</v>
      </c>
      <c r="G4199" s="5">
        <v>7809</v>
      </c>
      <c r="H4199" s="6">
        <v>0.3610756</v>
      </c>
      <c r="I4199" s="7">
        <v>90.417000000000002</v>
      </c>
      <c r="J4199" s="2">
        <v>48</v>
      </c>
      <c r="K4199">
        <v>2</v>
      </c>
    </row>
    <row r="4200" spans="1:12" x14ac:dyDescent="0.25">
      <c r="A4200">
        <v>87578</v>
      </c>
      <c r="B4200" s="2">
        <v>76.181070000000005</v>
      </c>
      <c r="C4200" s="3">
        <v>922</v>
      </c>
      <c r="D4200" s="4">
        <v>21580</v>
      </c>
      <c r="E4200" t="s">
        <v>15230</v>
      </c>
      <c r="F4200" s="4" t="s">
        <v>15124</v>
      </c>
      <c r="G4200" s="5">
        <v>763</v>
      </c>
      <c r="H4200" s="6">
        <v>0.44764399999999999</v>
      </c>
      <c r="I4200" s="7">
        <v>75.441000000000003</v>
      </c>
    </row>
    <row r="4201" spans="1:12" x14ac:dyDescent="0.25">
      <c r="A4201">
        <v>85234</v>
      </c>
      <c r="B4201" s="2">
        <v>76.173320000000004</v>
      </c>
      <c r="C4201" s="3">
        <v>51823</v>
      </c>
      <c r="D4201" s="4">
        <v>38060</v>
      </c>
      <c r="E4201" t="s">
        <v>4025</v>
      </c>
      <c r="F4201" s="4" t="s">
        <v>14962</v>
      </c>
      <c r="G4201" s="5">
        <v>31631</v>
      </c>
      <c r="H4201" s="6">
        <v>0.39126169999999999</v>
      </c>
      <c r="I4201" s="7">
        <v>85.164000000000001</v>
      </c>
      <c r="J4201" s="2">
        <v>44</v>
      </c>
      <c r="K4201">
        <v>21</v>
      </c>
      <c r="L4201" s="2">
        <v>72.099999999999994</v>
      </c>
    </row>
    <row r="4202" spans="1:12" x14ac:dyDescent="0.25">
      <c r="A4202">
        <v>19026</v>
      </c>
      <c r="B4202" s="2">
        <v>76.160629999999998</v>
      </c>
      <c r="C4202" s="3">
        <v>31197</v>
      </c>
      <c r="D4202" s="4">
        <v>37980</v>
      </c>
      <c r="E4202" t="s">
        <v>4191</v>
      </c>
      <c r="F4202" s="4" t="s">
        <v>3003</v>
      </c>
      <c r="G4202" s="5">
        <v>21406</v>
      </c>
      <c r="H4202" s="6">
        <v>0.39183440000000003</v>
      </c>
      <c r="I4202" s="7">
        <v>85.061000000000007</v>
      </c>
      <c r="J4202" s="2">
        <v>37.206899999999997</v>
      </c>
      <c r="K4202">
        <v>29</v>
      </c>
      <c r="L4202" s="2">
        <v>34.799999999999997</v>
      </c>
    </row>
    <row r="4203" spans="1:12" x14ac:dyDescent="0.25">
      <c r="A4203">
        <v>15017</v>
      </c>
      <c r="B4203" s="2">
        <v>76.152720000000002</v>
      </c>
      <c r="C4203" s="3">
        <v>15829</v>
      </c>
      <c r="D4203" s="4">
        <v>38300</v>
      </c>
      <c r="E4203" t="s">
        <v>3013</v>
      </c>
      <c r="F4203" s="4" t="s">
        <v>3003</v>
      </c>
      <c r="G4203" s="5">
        <v>11630</v>
      </c>
      <c r="H4203" s="6">
        <v>0.41934650000000001</v>
      </c>
      <c r="I4203" s="7">
        <v>80.302999999999997</v>
      </c>
      <c r="J4203" s="2">
        <v>45.571399999999997</v>
      </c>
      <c r="K4203">
        <v>7</v>
      </c>
    </row>
    <row r="4204" spans="1:12" x14ac:dyDescent="0.25">
      <c r="A4204">
        <v>66007</v>
      </c>
      <c r="B4204" s="2">
        <v>76.148929999999993</v>
      </c>
      <c r="C4204" s="3">
        <v>6527</v>
      </c>
      <c r="D4204" s="4">
        <v>28140</v>
      </c>
      <c r="E4204" t="s">
        <v>12496</v>
      </c>
      <c r="F4204" s="4" t="s">
        <v>12494</v>
      </c>
      <c r="G4204" s="5">
        <v>4203</v>
      </c>
      <c r="H4204" s="6">
        <v>0.36949799999999999</v>
      </c>
      <c r="I4204" s="7">
        <v>88.917000000000002</v>
      </c>
      <c r="J4204" s="2">
        <v>48.5</v>
      </c>
      <c r="K4204">
        <v>4</v>
      </c>
    </row>
    <row r="4205" spans="1:12" x14ac:dyDescent="0.25">
      <c r="A4205">
        <v>12524</v>
      </c>
      <c r="B4205" s="2">
        <v>76.145169999999993</v>
      </c>
      <c r="C4205" s="3">
        <v>15984</v>
      </c>
      <c r="D4205" s="4">
        <v>35620</v>
      </c>
      <c r="E4205" t="s">
        <v>2266</v>
      </c>
      <c r="F4205" s="4" t="s">
        <v>1280</v>
      </c>
      <c r="G4205" s="5">
        <v>11515</v>
      </c>
      <c r="H4205" s="6">
        <v>0.3331018</v>
      </c>
      <c r="I4205" s="7">
        <v>95.17</v>
      </c>
      <c r="J4205" s="2">
        <v>40.222200000000001</v>
      </c>
      <c r="K4205">
        <v>9</v>
      </c>
    </row>
    <row r="4206" spans="1:12" x14ac:dyDescent="0.25">
      <c r="A4206">
        <v>96814</v>
      </c>
      <c r="B4206" s="2">
        <v>76.138760000000005</v>
      </c>
      <c r="C4206" s="3">
        <v>18846</v>
      </c>
      <c r="D4206" s="4">
        <v>46520</v>
      </c>
      <c r="E4206" t="s">
        <v>16169</v>
      </c>
      <c r="F4206" s="4" t="s">
        <v>16099</v>
      </c>
      <c r="G4206" s="5">
        <v>15246</v>
      </c>
      <c r="H4206" s="6">
        <v>0.44067689999999998</v>
      </c>
      <c r="I4206" s="7">
        <v>76.578000000000003</v>
      </c>
      <c r="J4206" s="2">
        <v>31.625</v>
      </c>
      <c r="K4206">
        <v>8</v>
      </c>
    </row>
    <row r="4207" spans="1:12" x14ac:dyDescent="0.25">
      <c r="A4207">
        <v>83312</v>
      </c>
      <c r="B4207" s="2">
        <v>76.135080000000002</v>
      </c>
      <c r="C4207" s="3">
        <v>211</v>
      </c>
      <c r="D4207" s="4">
        <v>15420</v>
      </c>
      <c r="E4207" t="s">
        <v>8171</v>
      </c>
      <c r="F4207" s="4" t="s">
        <v>14725</v>
      </c>
      <c r="G4207" s="5">
        <v>122</v>
      </c>
      <c r="H4207" s="6">
        <v>0.45901639999999999</v>
      </c>
      <c r="I4207" s="7">
        <v>73.393000000000001</v>
      </c>
    </row>
    <row r="4208" spans="1:12" x14ac:dyDescent="0.25">
      <c r="A4208">
        <v>3819</v>
      </c>
      <c r="B4208" s="2">
        <v>76.134379999999993</v>
      </c>
      <c r="C4208" s="3">
        <v>4422</v>
      </c>
      <c r="D4208" s="4">
        <v>14460</v>
      </c>
      <c r="E4208" t="s">
        <v>655</v>
      </c>
      <c r="F4208" s="4" t="s">
        <v>520</v>
      </c>
      <c r="G4208" s="5">
        <v>2849</v>
      </c>
      <c r="H4208" s="6">
        <v>0.30140349999999999</v>
      </c>
      <c r="I4208" s="7">
        <v>100.625</v>
      </c>
      <c r="J4208" s="2">
        <v>38.5</v>
      </c>
      <c r="K4208">
        <v>2</v>
      </c>
    </row>
    <row r="4209" spans="1:12" x14ac:dyDescent="0.25">
      <c r="A4209">
        <v>1244</v>
      </c>
      <c r="B4209" s="2">
        <v>76.133660000000006</v>
      </c>
      <c r="C4209" s="3">
        <v>149</v>
      </c>
      <c r="D4209" s="4">
        <v>38340</v>
      </c>
      <c r="E4209" t="s">
        <v>95</v>
      </c>
      <c r="F4209" s="4" t="s">
        <v>21</v>
      </c>
      <c r="G4209" s="5">
        <v>131</v>
      </c>
      <c r="H4209" s="6">
        <v>0.56818179999999996</v>
      </c>
      <c r="I4209" s="7">
        <v>54.5</v>
      </c>
      <c r="J4209" s="2">
        <v>50</v>
      </c>
      <c r="K4209">
        <v>1</v>
      </c>
    </row>
    <row r="4210" spans="1:12" x14ac:dyDescent="0.25">
      <c r="A4210">
        <v>1355</v>
      </c>
      <c r="B4210" s="2">
        <v>76.133449999999996</v>
      </c>
      <c r="C4210" s="3">
        <v>981</v>
      </c>
      <c r="D4210" s="4">
        <v>24640</v>
      </c>
      <c r="E4210" t="s">
        <v>128</v>
      </c>
      <c r="F4210" s="4" t="s">
        <v>21</v>
      </c>
      <c r="G4210" s="5">
        <v>717</v>
      </c>
      <c r="H4210" s="6">
        <v>0.41980479999999998</v>
      </c>
      <c r="I4210" s="7">
        <v>80.138999999999996</v>
      </c>
      <c r="J4210" s="2">
        <v>53</v>
      </c>
      <c r="K4210">
        <v>1</v>
      </c>
    </row>
    <row r="4211" spans="1:12" x14ac:dyDescent="0.25">
      <c r="A4211">
        <v>90041</v>
      </c>
      <c r="B4211" s="2">
        <v>76.128519999999995</v>
      </c>
      <c r="C4211" s="3">
        <v>28438</v>
      </c>
      <c r="D4211" s="4">
        <v>31080</v>
      </c>
      <c r="E4211" t="s">
        <v>15367</v>
      </c>
      <c r="F4211" s="4" t="s">
        <v>15368</v>
      </c>
      <c r="G4211" s="5">
        <v>19927</v>
      </c>
      <c r="H4211" s="6">
        <v>0.4301199</v>
      </c>
      <c r="I4211" s="7">
        <v>78.346999999999994</v>
      </c>
      <c r="J4211" s="2">
        <v>34.631599999999999</v>
      </c>
      <c r="K4211">
        <v>19</v>
      </c>
      <c r="L4211" s="2">
        <v>21.5</v>
      </c>
    </row>
    <row r="4212" spans="1:12" x14ac:dyDescent="0.25">
      <c r="A4212">
        <v>14744</v>
      </c>
      <c r="B4212" s="2">
        <v>76.123549999999994</v>
      </c>
      <c r="C4212" s="3">
        <v>2265</v>
      </c>
      <c r="E4212" t="s">
        <v>2928</v>
      </c>
      <c r="F4212" s="4" t="s">
        <v>1280</v>
      </c>
      <c r="G4212" s="5">
        <v>822</v>
      </c>
      <c r="H4212" s="6">
        <v>0.50486620000000004</v>
      </c>
      <c r="I4212" s="7">
        <v>65.417000000000002</v>
      </c>
      <c r="J4212" s="2">
        <v>44.5</v>
      </c>
      <c r="K4212">
        <v>2</v>
      </c>
    </row>
    <row r="4213" spans="1:12" x14ac:dyDescent="0.25">
      <c r="A4213">
        <v>1259</v>
      </c>
      <c r="B4213" s="2">
        <v>76.123239999999996</v>
      </c>
      <c r="C4213" s="3">
        <v>540</v>
      </c>
      <c r="D4213" s="4">
        <v>38340</v>
      </c>
      <c r="E4213" t="s">
        <v>104</v>
      </c>
      <c r="F4213" s="4" t="s">
        <v>21</v>
      </c>
      <c r="G4213" s="5">
        <v>458</v>
      </c>
      <c r="H4213" s="6">
        <v>0.45751629999999999</v>
      </c>
      <c r="I4213" s="7">
        <v>73.593999999999994</v>
      </c>
      <c r="J4213" s="2">
        <v>40</v>
      </c>
      <c r="K4213">
        <v>1</v>
      </c>
    </row>
    <row r="4214" spans="1:12" x14ac:dyDescent="0.25">
      <c r="A4214">
        <v>98685</v>
      </c>
      <c r="B4214" s="2">
        <v>76.118780000000001</v>
      </c>
      <c r="C4214" s="3">
        <v>26954</v>
      </c>
      <c r="D4214" s="4">
        <v>38900</v>
      </c>
      <c r="E4214" t="s">
        <v>16490</v>
      </c>
      <c r="F4214" s="4" t="s">
        <v>16344</v>
      </c>
      <c r="G4214" s="5">
        <v>18169</v>
      </c>
      <c r="H4214" s="6">
        <v>0.37398870000000001</v>
      </c>
      <c r="I4214" s="7">
        <v>88.013000000000005</v>
      </c>
      <c r="J4214" s="2">
        <v>38.333300000000001</v>
      </c>
      <c r="K4214">
        <v>15</v>
      </c>
      <c r="L4214" s="2">
        <v>41.6</v>
      </c>
    </row>
    <row r="4215" spans="1:12" x14ac:dyDescent="0.25">
      <c r="A4215">
        <v>1749</v>
      </c>
      <c r="B4215" s="2">
        <v>76.111019999999996</v>
      </c>
      <c r="C4215" s="3">
        <v>19464</v>
      </c>
      <c r="D4215" s="4">
        <v>14460</v>
      </c>
      <c r="E4215" t="s">
        <v>222</v>
      </c>
      <c r="F4215" s="4" t="s">
        <v>21</v>
      </c>
      <c r="G4215" s="5">
        <v>14298</v>
      </c>
      <c r="H4215" s="6">
        <v>0.3655756</v>
      </c>
      <c r="I4215" s="7">
        <v>89.451999999999998</v>
      </c>
      <c r="J4215" s="2">
        <v>46.666699999999999</v>
      </c>
      <c r="K4215">
        <v>12</v>
      </c>
      <c r="L4215" s="2">
        <v>83.4</v>
      </c>
    </row>
    <row r="4216" spans="1:12" x14ac:dyDescent="0.25">
      <c r="A4216">
        <v>6379</v>
      </c>
      <c r="B4216" s="2">
        <v>76.106030000000004</v>
      </c>
      <c r="C4216" s="3">
        <v>9315</v>
      </c>
      <c r="D4216" s="4">
        <v>35980</v>
      </c>
      <c r="E4216" t="s">
        <v>1275</v>
      </c>
      <c r="F4216" s="4" t="s">
        <v>1198</v>
      </c>
      <c r="G4216" s="5">
        <v>6541</v>
      </c>
      <c r="H4216" s="6">
        <v>0.35998170000000002</v>
      </c>
      <c r="I4216" s="7">
        <v>90.399000000000001</v>
      </c>
      <c r="J4216" s="2">
        <v>44</v>
      </c>
      <c r="K4216">
        <v>1</v>
      </c>
    </row>
    <row r="4217" spans="1:12" x14ac:dyDescent="0.25">
      <c r="A4217">
        <v>11209</v>
      </c>
      <c r="B4217" s="2">
        <v>76.091769999999997</v>
      </c>
      <c r="C4217" s="3">
        <v>72582</v>
      </c>
      <c r="D4217" s="4">
        <v>35620</v>
      </c>
      <c r="E4217" t="s">
        <v>1238</v>
      </c>
      <c r="F4217" s="4" t="s">
        <v>1280</v>
      </c>
      <c r="G4217" s="5">
        <v>53027</v>
      </c>
      <c r="H4217" s="6">
        <v>0.43978650000000002</v>
      </c>
      <c r="I4217" s="7">
        <v>76.602999999999994</v>
      </c>
      <c r="J4217" s="2">
        <v>35.347799999999999</v>
      </c>
      <c r="K4217">
        <v>46</v>
      </c>
      <c r="L4217" s="2">
        <v>25.4</v>
      </c>
    </row>
    <row r="4218" spans="1:12" x14ac:dyDescent="0.25">
      <c r="A4218">
        <v>8230</v>
      </c>
      <c r="B4218" s="2">
        <v>76.078199999999995</v>
      </c>
      <c r="C4218" s="3">
        <v>5375</v>
      </c>
      <c r="D4218" s="4">
        <v>36140</v>
      </c>
      <c r="E4218" t="s">
        <v>1657</v>
      </c>
      <c r="F4218" s="4" t="s">
        <v>1341</v>
      </c>
      <c r="G4218" s="5">
        <v>3677</v>
      </c>
      <c r="H4218" s="6">
        <v>0.35073409999999999</v>
      </c>
      <c r="I4218" s="7">
        <v>91.978999999999999</v>
      </c>
      <c r="J4218" s="2">
        <v>47</v>
      </c>
      <c r="K4218">
        <v>1</v>
      </c>
    </row>
    <row r="4219" spans="1:12" x14ac:dyDescent="0.25">
      <c r="A4219">
        <v>79912</v>
      </c>
      <c r="B4219" s="2">
        <v>76.065389999999994</v>
      </c>
      <c r="C4219" s="3">
        <v>79313</v>
      </c>
      <c r="D4219" s="4">
        <v>21340</v>
      </c>
      <c r="E4219" t="s">
        <v>11792</v>
      </c>
      <c r="F4219" s="4" t="s">
        <v>13752</v>
      </c>
      <c r="G4219" s="5">
        <v>49840</v>
      </c>
      <c r="H4219" s="6">
        <v>0.45246789999999998</v>
      </c>
      <c r="I4219" s="7">
        <v>74.367999999999995</v>
      </c>
      <c r="J4219" s="2">
        <v>34.833300000000001</v>
      </c>
      <c r="K4219">
        <v>18</v>
      </c>
      <c r="L4219" s="2">
        <v>22.6</v>
      </c>
    </row>
    <row r="4220" spans="1:12" x14ac:dyDescent="0.25">
      <c r="A4220">
        <v>48820</v>
      </c>
      <c r="B4220" s="2">
        <v>76.050669999999997</v>
      </c>
      <c r="C4220" s="3">
        <v>17320</v>
      </c>
      <c r="D4220" s="4">
        <v>29620</v>
      </c>
      <c r="E4220" t="s">
        <v>4890</v>
      </c>
      <c r="F4220" s="4" t="s">
        <v>9106</v>
      </c>
      <c r="G4220" s="5">
        <v>11645</v>
      </c>
      <c r="H4220" s="6">
        <v>0.39172249999999997</v>
      </c>
      <c r="I4220" s="7">
        <v>84.850999999999999</v>
      </c>
      <c r="J4220" s="2">
        <v>42.692300000000003</v>
      </c>
      <c r="K4220">
        <v>13</v>
      </c>
      <c r="L4220" s="2">
        <v>65.599999999999994</v>
      </c>
    </row>
    <row r="4221" spans="1:12" x14ac:dyDescent="0.25">
      <c r="A4221">
        <v>55803</v>
      </c>
      <c r="B4221" s="2">
        <v>76.045029999999997</v>
      </c>
      <c r="C4221" s="3">
        <v>16947</v>
      </c>
      <c r="D4221" s="4">
        <v>20260</v>
      </c>
      <c r="E4221" t="s">
        <v>6384</v>
      </c>
      <c r="F4221" s="4" t="s">
        <v>10428</v>
      </c>
      <c r="G4221" s="5">
        <v>11977</v>
      </c>
      <c r="H4221" s="6">
        <v>0.38507140000000001</v>
      </c>
      <c r="I4221" s="7">
        <v>85.994</v>
      </c>
      <c r="J4221" s="2">
        <v>40.200000000000003</v>
      </c>
      <c r="K4221">
        <v>20</v>
      </c>
      <c r="L4221" s="2">
        <v>52.4</v>
      </c>
    </row>
    <row r="4222" spans="1:12" x14ac:dyDescent="0.25">
      <c r="A4222">
        <v>54904</v>
      </c>
      <c r="B4222" s="2">
        <v>76.038640000000001</v>
      </c>
      <c r="C4222" s="3">
        <v>20625</v>
      </c>
      <c r="D4222" s="4">
        <v>36780</v>
      </c>
      <c r="E4222" t="s">
        <v>10400</v>
      </c>
      <c r="F4222" s="4" t="s">
        <v>10031</v>
      </c>
      <c r="G4222" s="5">
        <v>14685</v>
      </c>
      <c r="H4222" s="6">
        <v>0.38383499999999998</v>
      </c>
      <c r="I4222" s="7">
        <v>86.206999999999994</v>
      </c>
      <c r="J4222" s="2">
        <v>50.571399999999997</v>
      </c>
      <c r="K4222">
        <v>7</v>
      </c>
    </row>
    <row r="4223" spans="1:12" x14ac:dyDescent="0.25">
      <c r="A4223">
        <v>90603</v>
      </c>
      <c r="B4223" s="2">
        <v>76.031899999999993</v>
      </c>
      <c r="C4223" s="3">
        <v>20475</v>
      </c>
      <c r="D4223" s="4">
        <v>31080</v>
      </c>
      <c r="E4223" t="s">
        <v>6121</v>
      </c>
      <c r="F4223" s="4" t="s">
        <v>15368</v>
      </c>
      <c r="G4223" s="5">
        <v>13489</v>
      </c>
      <c r="H4223" s="6">
        <v>0.2920682</v>
      </c>
      <c r="I4223" s="7">
        <v>102.05500000000001</v>
      </c>
      <c r="J4223" s="2">
        <v>38.153799999999997</v>
      </c>
      <c r="K4223">
        <v>13</v>
      </c>
      <c r="L4223" s="2">
        <v>40.5</v>
      </c>
    </row>
    <row r="4224" spans="1:12" x14ac:dyDescent="0.25">
      <c r="A4224">
        <v>10604</v>
      </c>
      <c r="B4224" s="2">
        <v>76.026700000000005</v>
      </c>
      <c r="C4224" s="3">
        <v>11397</v>
      </c>
      <c r="D4224" s="4">
        <v>35620</v>
      </c>
      <c r="E4224" t="s">
        <v>1840</v>
      </c>
      <c r="F4224" s="4" t="s">
        <v>1280</v>
      </c>
      <c r="G4224" s="5">
        <v>8253</v>
      </c>
      <c r="H4224" s="6">
        <v>0.35013329999999998</v>
      </c>
      <c r="I4224" s="7">
        <v>91.963999999999999</v>
      </c>
      <c r="J4224" s="2">
        <v>38.25</v>
      </c>
      <c r="K4224">
        <v>8</v>
      </c>
    </row>
    <row r="4225" spans="1:12" x14ac:dyDescent="0.25">
      <c r="A4225">
        <v>12454</v>
      </c>
      <c r="B4225" s="2">
        <v>76.02467</v>
      </c>
      <c r="C4225" s="3">
        <v>291</v>
      </c>
      <c r="E4225" t="s">
        <v>2218</v>
      </c>
      <c r="F4225" s="4" t="s">
        <v>1280</v>
      </c>
      <c r="G4225" s="5">
        <v>190</v>
      </c>
      <c r="H4225" s="6">
        <v>0.460733</v>
      </c>
      <c r="I4225" s="7">
        <v>72.813000000000002</v>
      </c>
    </row>
    <row r="4226" spans="1:12" x14ac:dyDescent="0.25">
      <c r="A4226">
        <v>81507</v>
      </c>
      <c r="B4226" s="2">
        <v>76.021919999999994</v>
      </c>
      <c r="C4226" s="3">
        <v>15848</v>
      </c>
      <c r="D4226" s="4">
        <v>24300</v>
      </c>
      <c r="E4226" t="s">
        <v>7531</v>
      </c>
      <c r="F4226" s="4" t="s">
        <v>14477</v>
      </c>
      <c r="G4226" s="5">
        <v>11335</v>
      </c>
      <c r="H4226" s="6">
        <v>0.40123510000000001</v>
      </c>
      <c r="I4226" s="7">
        <v>83.067999999999998</v>
      </c>
      <c r="J4226" s="2">
        <v>38.625</v>
      </c>
      <c r="K4226">
        <v>8</v>
      </c>
    </row>
    <row r="4227" spans="1:12" x14ac:dyDescent="0.25">
      <c r="A4227">
        <v>5454</v>
      </c>
      <c r="B4227" s="2">
        <v>76.018429999999995</v>
      </c>
      <c r="C4227" s="3">
        <v>4676</v>
      </c>
      <c r="D4227" s="4">
        <v>15540</v>
      </c>
      <c r="E4227" t="s">
        <v>1102</v>
      </c>
      <c r="F4227" s="4" t="s">
        <v>1030</v>
      </c>
      <c r="G4227" s="5">
        <v>3211</v>
      </c>
      <c r="H4227" s="6">
        <v>0.35242839999999998</v>
      </c>
      <c r="I4227" s="7">
        <v>91.5</v>
      </c>
      <c r="J4227" s="2">
        <v>53.75</v>
      </c>
      <c r="K4227">
        <v>4</v>
      </c>
    </row>
    <row r="4228" spans="1:12" x14ac:dyDescent="0.25">
      <c r="A4228">
        <v>60615</v>
      </c>
      <c r="B4228" s="2">
        <v>76.010980000000004</v>
      </c>
      <c r="C4228" s="3">
        <v>41140</v>
      </c>
      <c r="D4228" s="4">
        <v>16980</v>
      </c>
      <c r="E4228" t="s">
        <v>11616</v>
      </c>
      <c r="F4228" s="4" t="s">
        <v>11490</v>
      </c>
      <c r="G4228" s="5">
        <v>27929</v>
      </c>
      <c r="H4228" s="6">
        <v>0.54459519999999995</v>
      </c>
      <c r="I4228" s="7">
        <v>58.265999999999998</v>
      </c>
      <c r="J4228" s="2">
        <v>29.469100000000001</v>
      </c>
      <c r="K4228">
        <v>81</v>
      </c>
      <c r="L4228" s="2">
        <v>5.4</v>
      </c>
    </row>
    <row r="4229" spans="1:12" x14ac:dyDescent="0.25">
      <c r="A4229">
        <v>2769</v>
      </c>
      <c r="B4229" s="2">
        <v>76.002330000000001</v>
      </c>
      <c r="C4229" s="3">
        <v>11741</v>
      </c>
      <c r="D4229" s="4">
        <v>39300</v>
      </c>
      <c r="E4229" t="s">
        <v>457</v>
      </c>
      <c r="F4229" s="4" t="s">
        <v>21</v>
      </c>
      <c r="G4229" s="5">
        <v>8227</v>
      </c>
      <c r="H4229" s="6">
        <v>0.3364123</v>
      </c>
      <c r="I4229" s="7">
        <v>94.218999999999994</v>
      </c>
      <c r="J4229" s="2">
        <v>40.8889</v>
      </c>
      <c r="K4229">
        <v>9</v>
      </c>
    </row>
    <row r="4230" spans="1:12" x14ac:dyDescent="0.25">
      <c r="A4230">
        <v>95628</v>
      </c>
      <c r="B4230" s="2">
        <v>75.993290000000002</v>
      </c>
      <c r="C4230" s="3">
        <v>40766</v>
      </c>
      <c r="D4230" s="4">
        <v>40900</v>
      </c>
      <c r="E4230" t="s">
        <v>9087</v>
      </c>
      <c r="F4230" s="4" t="s">
        <v>15368</v>
      </c>
      <c r="G4230" s="5">
        <v>29516</v>
      </c>
      <c r="H4230" s="6">
        <v>0.38477440000000002</v>
      </c>
      <c r="I4230" s="7">
        <v>85.856999999999999</v>
      </c>
      <c r="J4230" s="2">
        <v>41.7879</v>
      </c>
      <c r="K4230">
        <v>33</v>
      </c>
      <c r="L4230" s="2">
        <v>60.7</v>
      </c>
    </row>
    <row r="4231" spans="1:12" x14ac:dyDescent="0.25">
      <c r="A4231">
        <v>59052</v>
      </c>
      <c r="B4231" s="2">
        <v>75.986189999999993</v>
      </c>
      <c r="C4231" s="3">
        <v>164</v>
      </c>
      <c r="E4231" t="s">
        <v>11304</v>
      </c>
      <c r="F4231" s="4" t="s">
        <v>11278</v>
      </c>
      <c r="G4231" s="5">
        <v>136</v>
      </c>
      <c r="H4231" s="6">
        <v>0.3823529</v>
      </c>
      <c r="I4231" s="7">
        <v>86.25</v>
      </c>
    </row>
    <row r="4232" spans="1:12" x14ac:dyDescent="0.25">
      <c r="A4232">
        <v>61336</v>
      </c>
      <c r="B4232" s="2">
        <v>75.986050000000006</v>
      </c>
      <c r="C4232" s="3">
        <v>703</v>
      </c>
      <c r="D4232" s="4">
        <v>36860</v>
      </c>
      <c r="E4232" t="s">
        <v>1605</v>
      </c>
      <c r="F4232" s="4" t="s">
        <v>11490</v>
      </c>
      <c r="G4232" s="5">
        <v>456</v>
      </c>
      <c r="H4232" s="6">
        <v>0.35010940000000002</v>
      </c>
      <c r="I4232" s="7">
        <v>91.805999999999997</v>
      </c>
    </row>
    <row r="4233" spans="1:12" x14ac:dyDescent="0.25">
      <c r="A4233">
        <v>78058</v>
      </c>
      <c r="B4233" s="2">
        <v>75.985759999999999</v>
      </c>
      <c r="C4233" s="3">
        <v>885</v>
      </c>
      <c r="D4233" s="4">
        <v>28500</v>
      </c>
      <c r="E4233" t="s">
        <v>13412</v>
      </c>
      <c r="F4233" s="4" t="s">
        <v>13752</v>
      </c>
      <c r="G4233" s="5">
        <v>754</v>
      </c>
      <c r="H4233" s="6">
        <v>0.32715230000000001</v>
      </c>
      <c r="I4233" s="7">
        <v>95.769000000000005</v>
      </c>
    </row>
    <row r="4234" spans="1:12" x14ac:dyDescent="0.25">
      <c r="A4234">
        <v>8241</v>
      </c>
      <c r="B4234" s="2">
        <v>75.985380000000006</v>
      </c>
      <c r="C4234" s="3">
        <v>1088</v>
      </c>
      <c r="D4234" s="4">
        <v>12100</v>
      </c>
      <c r="E4234" t="s">
        <v>1660</v>
      </c>
      <c r="F4234" s="4" t="s">
        <v>1341</v>
      </c>
      <c r="G4234" s="5">
        <v>814</v>
      </c>
      <c r="H4234" s="6">
        <v>0.34110430000000003</v>
      </c>
      <c r="I4234" s="7">
        <v>93.332999999999998</v>
      </c>
      <c r="J4234" s="2">
        <v>52</v>
      </c>
      <c r="K4234">
        <v>1</v>
      </c>
    </row>
    <row r="4235" spans="1:12" x14ac:dyDescent="0.25">
      <c r="A4235">
        <v>97388</v>
      </c>
      <c r="B4235" s="2">
        <v>75.985010000000003</v>
      </c>
      <c r="C4235" s="3">
        <v>799</v>
      </c>
      <c r="D4235" s="4">
        <v>35440</v>
      </c>
      <c r="E4235" t="s">
        <v>16237</v>
      </c>
      <c r="F4235" s="4" t="s">
        <v>16170</v>
      </c>
      <c r="G4235" s="5">
        <v>737</v>
      </c>
      <c r="H4235" s="6">
        <v>0.59756100000000001</v>
      </c>
      <c r="I4235" s="7">
        <v>49.009</v>
      </c>
    </row>
    <row r="4236" spans="1:12" x14ac:dyDescent="0.25">
      <c r="A4236">
        <v>78024</v>
      </c>
      <c r="B4236" s="2">
        <v>75.984589999999997</v>
      </c>
      <c r="C4236" s="3">
        <v>1136</v>
      </c>
      <c r="D4236" s="4">
        <v>28500</v>
      </c>
      <c r="E4236" t="s">
        <v>2971</v>
      </c>
      <c r="F4236" s="4" t="s">
        <v>13752</v>
      </c>
      <c r="G4236" s="5">
        <v>1016</v>
      </c>
      <c r="H4236" s="6">
        <v>0.56594489999999997</v>
      </c>
      <c r="I4236" s="7">
        <v>54.463999999999999</v>
      </c>
    </row>
    <row r="4237" spans="1:12" x14ac:dyDescent="0.25">
      <c r="A4237">
        <v>78729</v>
      </c>
      <c r="B4237" s="2">
        <v>75.979749999999996</v>
      </c>
      <c r="C4237" s="3">
        <v>28785</v>
      </c>
      <c r="D4237" s="4">
        <v>12420</v>
      </c>
      <c r="E4237" t="s">
        <v>3573</v>
      </c>
      <c r="F4237" s="4" t="s">
        <v>13752</v>
      </c>
      <c r="G4237" s="5">
        <v>19190</v>
      </c>
      <c r="H4237" s="6">
        <v>0.43986449999999999</v>
      </c>
      <c r="I4237" s="7">
        <v>76.25</v>
      </c>
      <c r="J4237" s="2">
        <v>44.166699999999999</v>
      </c>
      <c r="K4237">
        <v>24</v>
      </c>
      <c r="L4237" s="2">
        <v>73.099999999999994</v>
      </c>
    </row>
    <row r="4238" spans="1:12" x14ac:dyDescent="0.25">
      <c r="A4238">
        <v>49648</v>
      </c>
      <c r="B4238" s="2">
        <v>75.974770000000007</v>
      </c>
      <c r="C4238" s="3">
        <v>1993</v>
      </c>
      <c r="E4238" t="s">
        <v>9434</v>
      </c>
      <c r="F4238" s="4" t="s">
        <v>9106</v>
      </c>
      <c r="G4238" s="5">
        <v>1598</v>
      </c>
      <c r="H4238" s="6">
        <v>0.4490306</v>
      </c>
      <c r="I4238" s="7">
        <v>74.659000000000006</v>
      </c>
      <c r="J4238" s="2">
        <v>54.333300000000001</v>
      </c>
      <c r="K4238">
        <v>3</v>
      </c>
    </row>
    <row r="4239" spans="1:12" x14ac:dyDescent="0.25">
      <c r="A4239">
        <v>14092</v>
      </c>
      <c r="B4239" s="2">
        <v>75.972279999999998</v>
      </c>
      <c r="C4239" s="3">
        <v>11595</v>
      </c>
      <c r="D4239" s="4">
        <v>15380</v>
      </c>
      <c r="E4239" t="s">
        <v>776</v>
      </c>
      <c r="F4239" s="4" t="s">
        <v>1280</v>
      </c>
      <c r="G4239" s="5">
        <v>8821</v>
      </c>
      <c r="H4239" s="6">
        <v>0.4019952</v>
      </c>
      <c r="I4239" s="7">
        <v>82.784000000000006</v>
      </c>
      <c r="J4239" s="2">
        <v>40.923099999999998</v>
      </c>
      <c r="K4239">
        <v>13</v>
      </c>
      <c r="L4239" s="2">
        <v>56.1</v>
      </c>
    </row>
    <row r="4240" spans="1:12" x14ac:dyDescent="0.25">
      <c r="A4240">
        <v>5676</v>
      </c>
      <c r="B4240" s="2">
        <v>75.969290000000001</v>
      </c>
      <c r="C4240" s="3">
        <v>5052</v>
      </c>
      <c r="D4240" s="4">
        <v>12740</v>
      </c>
      <c r="E4240" t="s">
        <v>1137</v>
      </c>
      <c r="F4240" s="4" t="s">
        <v>1030</v>
      </c>
      <c r="G4240" s="5">
        <v>3674</v>
      </c>
      <c r="H4240" s="6">
        <v>0.44638</v>
      </c>
      <c r="I4240" s="7">
        <v>75.114000000000004</v>
      </c>
      <c r="J4240" s="2">
        <v>35</v>
      </c>
      <c r="K4240">
        <v>1</v>
      </c>
    </row>
    <row r="4241" spans="1:12" x14ac:dyDescent="0.25">
      <c r="A4241">
        <v>80863</v>
      </c>
      <c r="B4241" s="2">
        <v>75.966340000000002</v>
      </c>
      <c r="C4241" s="3">
        <v>11923</v>
      </c>
      <c r="D4241" s="4">
        <v>17820</v>
      </c>
      <c r="E4241" t="s">
        <v>14564</v>
      </c>
      <c r="F4241" s="4" t="s">
        <v>14477</v>
      </c>
      <c r="G4241" s="5">
        <v>8671</v>
      </c>
      <c r="H4241" s="6">
        <v>0.37523060000000003</v>
      </c>
      <c r="I4241" s="7">
        <v>87.402000000000001</v>
      </c>
      <c r="J4241" s="2">
        <v>43.5</v>
      </c>
      <c r="K4241">
        <v>10</v>
      </c>
      <c r="L4241" s="2">
        <v>69.3</v>
      </c>
    </row>
    <row r="4242" spans="1:12" x14ac:dyDescent="0.25">
      <c r="A4242">
        <v>11415</v>
      </c>
      <c r="B4242" s="2">
        <v>75.960859999999997</v>
      </c>
      <c r="C4242" s="3">
        <v>19020</v>
      </c>
      <c r="D4242" s="4">
        <v>35620</v>
      </c>
      <c r="E4242" t="s">
        <v>1921</v>
      </c>
      <c r="F4242" s="4" t="s">
        <v>1280</v>
      </c>
      <c r="G4242" s="5">
        <v>14201</v>
      </c>
      <c r="H4242" s="6">
        <v>0.44426450000000001</v>
      </c>
      <c r="I4242" s="7">
        <v>75.465000000000003</v>
      </c>
      <c r="J4242" s="2">
        <v>27.2</v>
      </c>
      <c r="K4242">
        <v>10</v>
      </c>
      <c r="L4242" s="2">
        <v>1.9</v>
      </c>
    </row>
    <row r="4243" spans="1:12" x14ac:dyDescent="0.25">
      <c r="A4243">
        <v>78748</v>
      </c>
      <c r="B4243" s="2">
        <v>75.950069999999997</v>
      </c>
      <c r="C4243" s="3">
        <v>44907</v>
      </c>
      <c r="D4243" s="4">
        <v>12420</v>
      </c>
      <c r="E4243" t="s">
        <v>3573</v>
      </c>
      <c r="F4243" s="4" t="s">
        <v>13752</v>
      </c>
      <c r="G4243" s="5">
        <v>30916</v>
      </c>
      <c r="H4243" s="6">
        <v>0.42091469999999997</v>
      </c>
      <c r="I4243" s="7">
        <v>79.477000000000004</v>
      </c>
      <c r="J4243" s="2">
        <v>40.125</v>
      </c>
      <c r="K4243">
        <v>32</v>
      </c>
      <c r="L4243" s="2">
        <v>52.1</v>
      </c>
    </row>
    <row r="4244" spans="1:12" x14ac:dyDescent="0.25">
      <c r="A4244">
        <v>17349</v>
      </c>
      <c r="B4244" s="2">
        <v>75.941389999999998</v>
      </c>
      <c r="C4244" s="3">
        <v>7507</v>
      </c>
      <c r="D4244" s="4">
        <v>49620</v>
      </c>
      <c r="E4244" t="s">
        <v>3786</v>
      </c>
      <c r="F4244" s="4" t="s">
        <v>3003</v>
      </c>
      <c r="G4244" s="5">
        <v>5335</v>
      </c>
      <c r="H4244" s="6">
        <v>0.3089035</v>
      </c>
      <c r="I4244" s="7">
        <v>98.828000000000003</v>
      </c>
      <c r="J4244" s="2">
        <v>35</v>
      </c>
      <c r="K4244">
        <v>1</v>
      </c>
    </row>
    <row r="4245" spans="1:12" x14ac:dyDescent="0.25">
      <c r="A4245">
        <v>40067</v>
      </c>
      <c r="B4245" s="2">
        <v>75.939279999999997</v>
      </c>
      <c r="C4245" s="3">
        <v>5353</v>
      </c>
      <c r="D4245" s="4">
        <v>31140</v>
      </c>
      <c r="E4245" t="s">
        <v>6309</v>
      </c>
      <c r="F4245" s="4" t="s">
        <v>7883</v>
      </c>
      <c r="G4245" s="5">
        <v>3507</v>
      </c>
      <c r="H4245" s="6">
        <v>0.34749140000000001</v>
      </c>
      <c r="I4245" s="7">
        <v>92.153000000000006</v>
      </c>
      <c r="J4245" s="2">
        <v>32</v>
      </c>
      <c r="K4245">
        <v>1</v>
      </c>
    </row>
    <row r="4246" spans="1:12" x14ac:dyDescent="0.25">
      <c r="A4246">
        <v>4103</v>
      </c>
      <c r="B4246" s="2">
        <v>75.933179999999993</v>
      </c>
      <c r="C4246" s="3">
        <v>30211</v>
      </c>
      <c r="D4246" s="4">
        <v>38860</v>
      </c>
      <c r="E4246" t="s">
        <v>765</v>
      </c>
      <c r="F4246" s="4" t="s">
        <v>701</v>
      </c>
      <c r="G4246" s="5">
        <v>21954</v>
      </c>
      <c r="H4246" s="6">
        <v>0.4525827</v>
      </c>
      <c r="I4246" s="7">
        <v>73.977000000000004</v>
      </c>
      <c r="J4246" s="2">
        <v>37.676499999999997</v>
      </c>
      <c r="K4246">
        <v>34</v>
      </c>
      <c r="L4246" s="2">
        <v>37.299999999999997</v>
      </c>
    </row>
    <row r="4247" spans="1:12" x14ac:dyDescent="0.25">
      <c r="A4247">
        <v>78657</v>
      </c>
      <c r="B4247" s="2">
        <v>75.926779999999994</v>
      </c>
      <c r="C4247" s="3">
        <v>5946</v>
      </c>
      <c r="E4247" t="s">
        <v>14288</v>
      </c>
      <c r="F4247" s="4" t="s">
        <v>13752</v>
      </c>
      <c r="G4247" s="5">
        <v>4822</v>
      </c>
      <c r="H4247" s="6">
        <v>0.37598510000000002</v>
      </c>
      <c r="I4247" s="7">
        <v>87.207999999999998</v>
      </c>
      <c r="J4247" s="2">
        <v>57</v>
      </c>
      <c r="K4247">
        <v>1</v>
      </c>
    </row>
    <row r="4248" spans="1:12" x14ac:dyDescent="0.25">
      <c r="A4248">
        <v>10588</v>
      </c>
      <c r="B4248" s="2">
        <v>75.925160000000005</v>
      </c>
      <c r="C4248" s="3">
        <v>2517</v>
      </c>
      <c r="D4248" s="4">
        <v>35620</v>
      </c>
      <c r="E4248" t="s">
        <v>1831</v>
      </c>
      <c r="F4248" s="4" t="s">
        <v>1280</v>
      </c>
      <c r="G4248" s="5">
        <v>1930</v>
      </c>
      <c r="H4248" s="6">
        <v>0.41688249999999999</v>
      </c>
      <c r="I4248" s="7">
        <v>80.138999999999996</v>
      </c>
      <c r="J4248" s="2">
        <v>41</v>
      </c>
      <c r="K4248">
        <v>1</v>
      </c>
    </row>
    <row r="4249" spans="1:12" x14ac:dyDescent="0.25">
      <c r="A4249">
        <v>6469</v>
      </c>
      <c r="B4249" s="2">
        <v>75.924130000000005</v>
      </c>
      <c r="C4249" s="3">
        <v>3417</v>
      </c>
      <c r="D4249" s="4">
        <v>25540</v>
      </c>
      <c r="E4249" t="s">
        <v>1295</v>
      </c>
      <c r="F4249" s="4" t="s">
        <v>1198</v>
      </c>
      <c r="G4249" s="5">
        <v>2342</v>
      </c>
      <c r="H4249" s="6">
        <v>0.31241999999999998</v>
      </c>
      <c r="I4249" s="7">
        <v>98.159000000000006</v>
      </c>
      <c r="J4249" s="2">
        <v>50.5</v>
      </c>
      <c r="K4249">
        <v>2</v>
      </c>
    </row>
    <row r="4250" spans="1:12" x14ac:dyDescent="0.25">
      <c r="A4250">
        <v>2341</v>
      </c>
      <c r="B4250" s="2">
        <v>75.921940000000006</v>
      </c>
      <c r="C4250" s="3">
        <v>10315</v>
      </c>
      <c r="D4250" s="4">
        <v>14460</v>
      </c>
      <c r="E4250" t="s">
        <v>345</v>
      </c>
      <c r="F4250" s="4" t="s">
        <v>21</v>
      </c>
      <c r="G4250" s="5">
        <v>6848</v>
      </c>
      <c r="H4250" s="6">
        <v>0.28358640000000002</v>
      </c>
      <c r="I4250" s="7">
        <v>103.14</v>
      </c>
      <c r="J4250" s="2">
        <v>37.333300000000001</v>
      </c>
      <c r="K4250">
        <v>3</v>
      </c>
    </row>
    <row r="4251" spans="1:12" x14ac:dyDescent="0.25">
      <c r="A4251">
        <v>53132</v>
      </c>
      <c r="B4251" s="2">
        <v>75.914230000000003</v>
      </c>
      <c r="C4251" s="3">
        <v>35298</v>
      </c>
      <c r="D4251" s="4">
        <v>33340</v>
      </c>
      <c r="E4251" t="s">
        <v>293</v>
      </c>
      <c r="F4251" s="4" t="s">
        <v>10031</v>
      </c>
      <c r="G4251" s="5">
        <v>25344</v>
      </c>
      <c r="H4251" s="6">
        <v>0.34251330000000002</v>
      </c>
      <c r="I4251" s="7">
        <v>92.95</v>
      </c>
      <c r="J4251" s="2">
        <v>36.7273</v>
      </c>
      <c r="K4251">
        <v>11</v>
      </c>
      <c r="L4251" s="2">
        <v>32</v>
      </c>
    </row>
    <row r="4252" spans="1:12" x14ac:dyDescent="0.25">
      <c r="A4252">
        <v>84325</v>
      </c>
      <c r="B4252" s="2">
        <v>75.907880000000006</v>
      </c>
      <c r="C4252" s="3">
        <v>2154</v>
      </c>
      <c r="D4252" s="4">
        <v>30860</v>
      </c>
      <c r="E4252" t="s">
        <v>225</v>
      </c>
      <c r="F4252" s="4" t="s">
        <v>14851</v>
      </c>
      <c r="G4252" s="5">
        <v>1174</v>
      </c>
      <c r="H4252" s="6">
        <v>0.40971039999999997</v>
      </c>
      <c r="I4252" s="7">
        <v>81.328000000000003</v>
      </c>
    </row>
    <row r="4253" spans="1:12" x14ac:dyDescent="0.25">
      <c r="A4253">
        <v>84075</v>
      </c>
      <c r="B4253" s="2">
        <v>75.904430000000005</v>
      </c>
      <c r="C4253" s="3">
        <v>25542</v>
      </c>
      <c r="D4253" s="4">
        <v>36260</v>
      </c>
      <c r="E4253" t="s">
        <v>2548</v>
      </c>
      <c r="F4253" s="4" t="s">
        <v>14851</v>
      </c>
      <c r="G4253" s="5">
        <v>13279</v>
      </c>
      <c r="H4253" s="6">
        <v>0.36614200000000002</v>
      </c>
      <c r="I4253" s="7">
        <v>88.825000000000003</v>
      </c>
      <c r="J4253" s="2">
        <v>37</v>
      </c>
      <c r="K4253">
        <v>3</v>
      </c>
    </row>
    <row r="4254" spans="1:12" x14ac:dyDescent="0.25">
      <c r="A4254">
        <v>60586</v>
      </c>
      <c r="B4254" s="2">
        <v>75.894840000000002</v>
      </c>
      <c r="C4254" s="3">
        <v>47081</v>
      </c>
      <c r="D4254" s="4">
        <v>16980</v>
      </c>
      <c r="E4254" t="s">
        <v>55</v>
      </c>
      <c r="F4254" s="4" t="s">
        <v>11490</v>
      </c>
      <c r="G4254" s="5">
        <v>26766</v>
      </c>
      <c r="H4254" s="6">
        <v>0.34513939999999999</v>
      </c>
      <c r="I4254" s="7">
        <v>92.450999999999993</v>
      </c>
      <c r="J4254" s="2">
        <v>52.333300000000001</v>
      </c>
      <c r="K4254">
        <v>6</v>
      </c>
    </row>
    <row r="4255" spans="1:12" x14ac:dyDescent="0.25">
      <c r="A4255">
        <v>3779</v>
      </c>
      <c r="B4255" s="2">
        <v>75.888300000000001</v>
      </c>
      <c r="C4255" s="3">
        <v>754</v>
      </c>
      <c r="D4255" s="4">
        <v>17200</v>
      </c>
      <c r="E4255" t="s">
        <v>642</v>
      </c>
      <c r="F4255" s="4" t="s">
        <v>520</v>
      </c>
      <c r="G4255" s="5">
        <v>597</v>
      </c>
      <c r="H4255" s="6">
        <v>0.34840870000000002</v>
      </c>
      <c r="I4255" s="7">
        <v>91.875</v>
      </c>
    </row>
    <row r="4256" spans="1:12" x14ac:dyDescent="0.25">
      <c r="A4256">
        <v>64065</v>
      </c>
      <c r="B4256" s="2">
        <v>75.888149999999996</v>
      </c>
      <c r="C4256" s="3">
        <v>52</v>
      </c>
      <c r="D4256" s="4">
        <v>28140</v>
      </c>
      <c r="E4256" t="s">
        <v>12251</v>
      </c>
      <c r="F4256" s="4" t="s">
        <v>12102</v>
      </c>
      <c r="G4256" s="5">
        <v>12</v>
      </c>
      <c r="H4256" s="6">
        <v>0.58333330000000005</v>
      </c>
      <c r="I4256" s="7">
        <v>51.25</v>
      </c>
    </row>
    <row r="4257" spans="1:12" x14ac:dyDescent="0.25">
      <c r="A4257">
        <v>68845</v>
      </c>
      <c r="B4257" s="2">
        <v>75.885409999999993</v>
      </c>
      <c r="C4257" s="3">
        <v>20971</v>
      </c>
      <c r="D4257" s="4">
        <v>28260</v>
      </c>
      <c r="E4257" t="s">
        <v>12249</v>
      </c>
      <c r="F4257" s="4" t="s">
        <v>12738</v>
      </c>
      <c r="G4257" s="5">
        <v>11428</v>
      </c>
      <c r="H4257" s="6">
        <v>0.42317120000000003</v>
      </c>
      <c r="I4257" s="7">
        <v>78.912999999999997</v>
      </c>
      <c r="J4257" s="2">
        <v>45.5</v>
      </c>
      <c r="K4257">
        <v>14</v>
      </c>
      <c r="L4257" s="2">
        <v>78.599999999999994</v>
      </c>
    </row>
    <row r="4258" spans="1:12" x14ac:dyDescent="0.25">
      <c r="A4258">
        <v>12529</v>
      </c>
      <c r="B4258" s="2">
        <v>75.882220000000004</v>
      </c>
      <c r="C4258" s="3">
        <v>2515</v>
      </c>
      <c r="D4258" s="4">
        <v>26460</v>
      </c>
      <c r="E4258" t="s">
        <v>1467</v>
      </c>
      <c r="F4258" s="4" t="s">
        <v>1280</v>
      </c>
      <c r="G4258" s="5">
        <v>1906</v>
      </c>
      <c r="H4258" s="6">
        <v>0.34470089999999998</v>
      </c>
      <c r="I4258" s="7">
        <v>92.471000000000004</v>
      </c>
      <c r="J4258" s="2">
        <v>46.5</v>
      </c>
      <c r="K4258">
        <v>2</v>
      </c>
    </row>
    <row r="4259" spans="1:12" x14ac:dyDescent="0.25">
      <c r="A4259">
        <v>3443</v>
      </c>
      <c r="B4259" s="2">
        <v>75.881619999999998</v>
      </c>
      <c r="C4259" s="3">
        <v>787</v>
      </c>
      <c r="D4259" s="4">
        <v>28300</v>
      </c>
      <c r="E4259" t="s">
        <v>29</v>
      </c>
      <c r="F4259" s="4" t="s">
        <v>520</v>
      </c>
      <c r="G4259" s="5">
        <v>588</v>
      </c>
      <c r="H4259" s="6">
        <v>0.43633280000000002</v>
      </c>
      <c r="I4259" s="7">
        <v>76.622</v>
      </c>
      <c r="J4259" s="2">
        <v>42</v>
      </c>
      <c r="K4259">
        <v>1</v>
      </c>
    </row>
    <row r="4260" spans="1:12" x14ac:dyDescent="0.25">
      <c r="A4260">
        <v>6385</v>
      </c>
      <c r="B4260" s="2">
        <v>75.878720000000001</v>
      </c>
      <c r="C4260" s="3">
        <v>15517</v>
      </c>
      <c r="D4260" s="4">
        <v>35980</v>
      </c>
      <c r="E4260" t="s">
        <v>757</v>
      </c>
      <c r="F4260" s="4" t="s">
        <v>1198</v>
      </c>
      <c r="G4260" s="5">
        <v>11529</v>
      </c>
      <c r="H4260" s="6">
        <v>0.34388550000000001</v>
      </c>
      <c r="I4260" s="7">
        <v>92.588999999999999</v>
      </c>
      <c r="J4260" s="2">
        <v>35.769199999999998</v>
      </c>
      <c r="K4260">
        <v>13</v>
      </c>
      <c r="L4260" s="2">
        <v>27.1</v>
      </c>
    </row>
    <row r="4261" spans="1:12" x14ac:dyDescent="0.25">
      <c r="A4261">
        <v>18104</v>
      </c>
      <c r="B4261" s="2">
        <v>75.868740000000003</v>
      </c>
      <c r="C4261" s="3">
        <v>43069</v>
      </c>
      <c r="D4261" s="4">
        <v>10900</v>
      </c>
      <c r="E4261" t="s">
        <v>1699</v>
      </c>
      <c r="F4261" s="4" t="s">
        <v>3003</v>
      </c>
      <c r="G4261" s="5">
        <v>30193</v>
      </c>
      <c r="H4261" s="6">
        <v>0.39644950000000001</v>
      </c>
      <c r="I4261" s="7">
        <v>83.501000000000005</v>
      </c>
      <c r="J4261" s="2">
        <v>33.5</v>
      </c>
      <c r="K4261">
        <v>32</v>
      </c>
      <c r="L4261" s="2">
        <v>16.399999999999999</v>
      </c>
    </row>
    <row r="4262" spans="1:12" x14ac:dyDescent="0.25">
      <c r="A4262">
        <v>1501</v>
      </c>
      <c r="B4262" s="2">
        <v>75.858760000000004</v>
      </c>
      <c r="C4262" s="3">
        <v>16135</v>
      </c>
      <c r="D4262" s="4">
        <v>49340</v>
      </c>
      <c r="E4262" t="s">
        <v>162</v>
      </c>
      <c r="F4262" s="4" t="s">
        <v>21</v>
      </c>
      <c r="G4262" s="5">
        <v>11520</v>
      </c>
      <c r="H4262" s="6">
        <v>0.35130210000000001</v>
      </c>
      <c r="I4262" s="7">
        <v>91.296000000000006</v>
      </c>
      <c r="J4262" s="2">
        <v>37.7273</v>
      </c>
      <c r="K4262">
        <v>11</v>
      </c>
      <c r="L4262" s="2">
        <v>37.700000000000003</v>
      </c>
    </row>
    <row r="4263" spans="1:12" x14ac:dyDescent="0.25">
      <c r="A4263">
        <v>27278</v>
      </c>
      <c r="B4263" s="2">
        <v>75.852069999999998</v>
      </c>
      <c r="C4263" s="3">
        <v>23936</v>
      </c>
      <c r="D4263" s="4">
        <v>20500</v>
      </c>
      <c r="E4263" t="s">
        <v>560</v>
      </c>
      <c r="F4263" s="4" t="s">
        <v>5642</v>
      </c>
      <c r="G4263" s="5">
        <v>16437</v>
      </c>
      <c r="H4263" s="6">
        <v>0.4132749</v>
      </c>
      <c r="I4263" s="7">
        <v>80.578000000000003</v>
      </c>
      <c r="J4263" s="2">
        <v>43.6</v>
      </c>
      <c r="K4263">
        <v>20</v>
      </c>
      <c r="L4263" s="2">
        <v>69.8</v>
      </c>
    </row>
    <row r="4264" spans="1:12" x14ac:dyDescent="0.25">
      <c r="A4264">
        <v>21793</v>
      </c>
      <c r="B4264" s="2">
        <v>75.846500000000006</v>
      </c>
      <c r="C4264" s="3">
        <v>10149</v>
      </c>
      <c r="D4264" s="4">
        <v>47900</v>
      </c>
      <c r="E4264" t="s">
        <v>4611</v>
      </c>
      <c r="F4264" s="4" t="s">
        <v>4361</v>
      </c>
      <c r="G4264" s="5">
        <v>6814</v>
      </c>
      <c r="H4264" s="6">
        <v>0.34120929999999999</v>
      </c>
      <c r="I4264" s="7">
        <v>93.03</v>
      </c>
      <c r="J4264" s="2">
        <v>52.625</v>
      </c>
      <c r="K4264">
        <v>8</v>
      </c>
    </row>
    <row r="4265" spans="1:12" x14ac:dyDescent="0.25">
      <c r="A4265">
        <v>38950</v>
      </c>
      <c r="B4265" s="2">
        <v>75.844840000000005</v>
      </c>
      <c r="C4265" s="3">
        <v>160</v>
      </c>
      <c r="E4265" t="s">
        <v>7730</v>
      </c>
      <c r="F4265" s="4" t="s">
        <v>7633</v>
      </c>
      <c r="G4265" s="5">
        <v>129</v>
      </c>
      <c r="H4265" s="6">
        <v>0.25384620000000002</v>
      </c>
      <c r="I4265" s="7">
        <v>108.125</v>
      </c>
    </row>
    <row r="4266" spans="1:12" x14ac:dyDescent="0.25">
      <c r="A4266">
        <v>81251</v>
      </c>
      <c r="B4266" s="2">
        <v>75.844769999999997</v>
      </c>
      <c r="C4266" s="3">
        <v>141</v>
      </c>
      <c r="E4266" t="s">
        <v>10093</v>
      </c>
      <c r="F4266" s="4" t="s">
        <v>14477</v>
      </c>
      <c r="G4266" s="5">
        <v>125</v>
      </c>
      <c r="H4266" s="6">
        <v>0.38400000000000001</v>
      </c>
      <c r="I4266" s="7">
        <v>85.625</v>
      </c>
    </row>
    <row r="4267" spans="1:12" x14ac:dyDescent="0.25">
      <c r="A4267">
        <v>97070</v>
      </c>
      <c r="B4267" s="2">
        <v>75.841160000000002</v>
      </c>
      <c r="C4267" s="3">
        <v>22153</v>
      </c>
      <c r="D4267" s="4">
        <v>38900</v>
      </c>
      <c r="E4267" t="s">
        <v>7082</v>
      </c>
      <c r="F4267" s="4" t="s">
        <v>16170</v>
      </c>
      <c r="G4267" s="5">
        <v>14970</v>
      </c>
      <c r="H4267" s="6">
        <v>0.4042752</v>
      </c>
      <c r="I4267" s="7">
        <v>82.12</v>
      </c>
      <c r="J4267" s="2">
        <v>39.095199999999998</v>
      </c>
      <c r="K4267">
        <v>21</v>
      </c>
      <c r="L4267" s="2">
        <v>45.6</v>
      </c>
    </row>
    <row r="4268" spans="1:12" x14ac:dyDescent="0.25">
      <c r="A4268">
        <v>18092</v>
      </c>
      <c r="B4268" s="2">
        <v>75.836979999999997</v>
      </c>
      <c r="C4268" s="3">
        <v>3397</v>
      </c>
      <c r="D4268" s="4">
        <v>10900</v>
      </c>
      <c r="E4268" t="s">
        <v>3984</v>
      </c>
      <c r="F4268" s="4" t="s">
        <v>3003</v>
      </c>
      <c r="G4268" s="5">
        <v>2493</v>
      </c>
      <c r="H4268" s="6">
        <v>0.36367280000000002</v>
      </c>
      <c r="I4268" s="7">
        <v>89.106999999999999</v>
      </c>
      <c r="J4268" s="2">
        <v>40</v>
      </c>
      <c r="K4268">
        <v>1</v>
      </c>
    </row>
    <row r="4269" spans="1:12" x14ac:dyDescent="0.25">
      <c r="A4269">
        <v>12580</v>
      </c>
      <c r="B4269" s="2">
        <v>75.835629999999995</v>
      </c>
      <c r="C4269" s="3">
        <v>4539</v>
      </c>
      <c r="D4269" s="4">
        <v>35620</v>
      </c>
      <c r="E4269" t="s">
        <v>2294</v>
      </c>
      <c r="F4269" s="4" t="s">
        <v>1280</v>
      </c>
      <c r="G4269" s="5">
        <v>3154</v>
      </c>
      <c r="H4269" s="6">
        <v>0.33893469999999998</v>
      </c>
      <c r="I4269" s="7">
        <v>93.38</v>
      </c>
      <c r="J4269" s="2">
        <v>40.25</v>
      </c>
      <c r="K4269">
        <v>4</v>
      </c>
    </row>
    <row r="4270" spans="1:12" x14ac:dyDescent="0.25">
      <c r="A4270">
        <v>33026</v>
      </c>
      <c r="B4270" s="2">
        <v>75.829769999999996</v>
      </c>
      <c r="C4270" s="3">
        <v>30055</v>
      </c>
      <c r="D4270" s="4">
        <v>33100</v>
      </c>
      <c r="E4270" t="s">
        <v>4384</v>
      </c>
      <c r="F4270" s="4" t="s">
        <v>6689</v>
      </c>
      <c r="G4270" s="5">
        <v>21357</v>
      </c>
      <c r="H4270" s="6">
        <v>0.41909350000000001</v>
      </c>
      <c r="I4270" s="7">
        <v>79.525999999999996</v>
      </c>
      <c r="J4270" s="2">
        <v>30.666699999999999</v>
      </c>
      <c r="K4270">
        <v>6</v>
      </c>
    </row>
    <row r="4271" spans="1:12" x14ac:dyDescent="0.25">
      <c r="A4271">
        <v>38016</v>
      </c>
      <c r="B4271" s="2">
        <v>75.817449999999994</v>
      </c>
      <c r="C4271" s="3">
        <v>44771</v>
      </c>
      <c r="D4271" s="4">
        <v>32820</v>
      </c>
      <c r="E4271" t="s">
        <v>4546</v>
      </c>
      <c r="F4271" s="4" t="s">
        <v>7348</v>
      </c>
      <c r="G4271" s="5">
        <v>30111</v>
      </c>
      <c r="H4271" s="6">
        <v>0.4158945</v>
      </c>
      <c r="I4271" s="7">
        <v>80.073999999999998</v>
      </c>
      <c r="J4271" s="2">
        <v>47.7</v>
      </c>
      <c r="K4271">
        <v>10</v>
      </c>
      <c r="L4271" s="2">
        <v>87.2</v>
      </c>
    </row>
    <row r="4272" spans="1:12" x14ac:dyDescent="0.25">
      <c r="A4272">
        <v>57722</v>
      </c>
      <c r="B4272" s="2">
        <v>75.810159999999996</v>
      </c>
      <c r="C4272" s="3">
        <v>463</v>
      </c>
      <c r="D4272" s="4">
        <v>39660</v>
      </c>
      <c r="E4272" t="s">
        <v>11038</v>
      </c>
      <c r="F4272" s="4" t="s">
        <v>10877</v>
      </c>
      <c r="G4272" s="5">
        <v>370</v>
      </c>
      <c r="H4272" s="6">
        <v>0.19729730000000001</v>
      </c>
      <c r="I4272" s="7">
        <v>117.833</v>
      </c>
      <c r="J4272" s="2">
        <v>66</v>
      </c>
      <c r="K4272">
        <v>1</v>
      </c>
    </row>
    <row r="4273" spans="1:12" x14ac:dyDescent="0.25">
      <c r="A4273">
        <v>55328</v>
      </c>
      <c r="B4273" s="2">
        <v>75.808719999999994</v>
      </c>
      <c r="C4273" s="3">
        <v>8852</v>
      </c>
      <c r="D4273" s="4">
        <v>33460</v>
      </c>
      <c r="E4273" t="s">
        <v>3992</v>
      </c>
      <c r="F4273" s="4" t="s">
        <v>10428</v>
      </c>
      <c r="G4273" s="5">
        <v>5629</v>
      </c>
      <c r="H4273" s="6">
        <v>0.34766390000000003</v>
      </c>
      <c r="I4273" s="7">
        <v>91.826999999999998</v>
      </c>
      <c r="J4273" s="2">
        <v>35</v>
      </c>
      <c r="K4273">
        <v>1</v>
      </c>
    </row>
    <row r="4274" spans="1:12" x14ac:dyDescent="0.25">
      <c r="A4274">
        <v>61547</v>
      </c>
      <c r="B4274" s="2">
        <v>75.806700000000006</v>
      </c>
      <c r="C4274" s="3">
        <v>4239</v>
      </c>
      <c r="D4274" s="4">
        <v>37900</v>
      </c>
      <c r="E4274" t="s">
        <v>951</v>
      </c>
      <c r="F4274" s="4" t="s">
        <v>11490</v>
      </c>
      <c r="G4274" s="5">
        <v>2822</v>
      </c>
      <c r="H4274" s="6">
        <v>0.31041809999999997</v>
      </c>
      <c r="I4274" s="7">
        <v>98.228999999999999</v>
      </c>
    </row>
    <row r="4275" spans="1:12" x14ac:dyDescent="0.25">
      <c r="A4275">
        <v>61736</v>
      </c>
      <c r="B4275" s="2">
        <v>75.805729999999997</v>
      </c>
      <c r="C4275" s="3">
        <v>1825</v>
      </c>
      <c r="D4275" s="4">
        <v>14010</v>
      </c>
      <c r="E4275" t="s">
        <v>11791</v>
      </c>
      <c r="F4275" s="4" t="s">
        <v>11490</v>
      </c>
      <c r="G4275" s="5">
        <v>1215</v>
      </c>
      <c r="H4275" s="6">
        <v>0.3478619</v>
      </c>
      <c r="I4275" s="7">
        <v>91.739000000000004</v>
      </c>
      <c r="J4275" s="2">
        <v>77</v>
      </c>
      <c r="K4275">
        <v>1</v>
      </c>
    </row>
    <row r="4276" spans="1:12" x14ac:dyDescent="0.25">
      <c r="A4276">
        <v>70820</v>
      </c>
      <c r="B4276" s="2">
        <v>75.803889999999996</v>
      </c>
      <c r="C4276" s="3">
        <v>19600</v>
      </c>
      <c r="D4276" s="4">
        <v>12940</v>
      </c>
      <c r="E4276" t="s">
        <v>13089</v>
      </c>
      <c r="F4276" s="4" t="s">
        <v>12927</v>
      </c>
      <c r="G4276" s="5">
        <v>6448</v>
      </c>
      <c r="H4276" s="6">
        <v>0.49340980000000001</v>
      </c>
      <c r="I4276" s="7">
        <v>66.576999999999998</v>
      </c>
      <c r="J4276" s="2">
        <v>49.75</v>
      </c>
      <c r="K4276">
        <v>8</v>
      </c>
    </row>
    <row r="4277" spans="1:12" x14ac:dyDescent="0.25">
      <c r="A4277">
        <v>89703</v>
      </c>
      <c r="B4277" s="2">
        <v>75.8005</v>
      </c>
      <c r="C4277" s="3">
        <v>10538</v>
      </c>
      <c r="D4277" s="4">
        <v>16180</v>
      </c>
      <c r="E4277" t="s">
        <v>9270</v>
      </c>
      <c r="F4277" s="4" t="s">
        <v>15318</v>
      </c>
      <c r="G4277" s="5">
        <v>7741</v>
      </c>
      <c r="H4277" s="6">
        <v>0.39090560000000002</v>
      </c>
      <c r="I4277" s="7">
        <v>84.269000000000005</v>
      </c>
      <c r="J4277" s="2">
        <v>31.666699999999999</v>
      </c>
      <c r="K4277">
        <v>6</v>
      </c>
    </row>
    <row r="4278" spans="1:12" x14ac:dyDescent="0.25">
      <c r="A4278">
        <v>14086</v>
      </c>
      <c r="B4278" s="2">
        <v>75.793400000000005</v>
      </c>
      <c r="C4278" s="3">
        <v>32159</v>
      </c>
      <c r="D4278" s="4">
        <v>15380</v>
      </c>
      <c r="E4278" t="s">
        <v>176</v>
      </c>
      <c r="F4278" s="4" t="s">
        <v>1280</v>
      </c>
      <c r="G4278" s="5">
        <v>21951</v>
      </c>
      <c r="H4278" s="6">
        <v>0.33725119999999997</v>
      </c>
      <c r="I4278" s="7">
        <v>93.537000000000006</v>
      </c>
      <c r="J4278" s="2">
        <v>37.25</v>
      </c>
      <c r="K4278">
        <v>8</v>
      </c>
    </row>
    <row r="4279" spans="1:12" x14ac:dyDescent="0.25">
      <c r="A4279">
        <v>11374</v>
      </c>
      <c r="B4279" s="2">
        <v>75.780270000000002</v>
      </c>
      <c r="C4279" s="3">
        <v>41791</v>
      </c>
      <c r="D4279" s="4">
        <v>35620</v>
      </c>
      <c r="E4279" t="s">
        <v>1913</v>
      </c>
      <c r="F4279" s="4" t="s">
        <v>1280</v>
      </c>
      <c r="G4279" s="5">
        <v>32870</v>
      </c>
      <c r="H4279" s="6">
        <v>0.47245290000000001</v>
      </c>
      <c r="I4279" s="7">
        <v>70.158000000000001</v>
      </c>
      <c r="J4279" s="2">
        <v>33.857100000000003</v>
      </c>
      <c r="K4279">
        <v>21</v>
      </c>
      <c r="L4279" s="2">
        <v>17.8</v>
      </c>
    </row>
    <row r="4280" spans="1:12" x14ac:dyDescent="0.25">
      <c r="A4280">
        <v>84045</v>
      </c>
      <c r="B4280" s="2">
        <v>75.770139999999998</v>
      </c>
      <c r="C4280" s="3">
        <v>20066</v>
      </c>
      <c r="D4280" s="4">
        <v>39340</v>
      </c>
      <c r="E4280" t="s">
        <v>2397</v>
      </c>
      <c r="F4280" s="4" t="s">
        <v>14851</v>
      </c>
      <c r="G4280" s="5">
        <v>9491</v>
      </c>
      <c r="H4280" s="6">
        <v>0.42214489999999999</v>
      </c>
      <c r="I4280" s="7">
        <v>78.819000000000003</v>
      </c>
      <c r="J4280" s="2">
        <v>49.833300000000001</v>
      </c>
      <c r="K4280">
        <v>6</v>
      </c>
    </row>
    <row r="4281" spans="1:12" x14ac:dyDescent="0.25">
      <c r="A4281">
        <v>35759</v>
      </c>
      <c r="B4281" s="2">
        <v>75.766720000000007</v>
      </c>
      <c r="C4281" s="3">
        <v>7032</v>
      </c>
      <c r="D4281" s="4">
        <v>26620</v>
      </c>
      <c r="E4281" t="s">
        <v>7143</v>
      </c>
      <c r="F4281" s="4" t="s">
        <v>7027</v>
      </c>
      <c r="G4281" s="5">
        <v>4814</v>
      </c>
      <c r="H4281" s="6">
        <v>0.30411300000000002</v>
      </c>
      <c r="I4281" s="7">
        <v>99.198999999999998</v>
      </c>
      <c r="J4281" s="2">
        <v>51.5</v>
      </c>
      <c r="K4281">
        <v>2</v>
      </c>
    </row>
    <row r="4282" spans="1:12" x14ac:dyDescent="0.25">
      <c r="A4282">
        <v>92865</v>
      </c>
      <c r="B4282" s="2">
        <v>75.762500000000003</v>
      </c>
      <c r="C4282" s="3">
        <v>19715</v>
      </c>
      <c r="D4282" s="4">
        <v>31080</v>
      </c>
      <c r="E4282" t="s">
        <v>130</v>
      </c>
      <c r="F4282" s="4" t="s">
        <v>15368</v>
      </c>
      <c r="G4282" s="5">
        <v>12840</v>
      </c>
      <c r="H4282" s="6">
        <v>0.38190170000000001</v>
      </c>
      <c r="I4282" s="7">
        <v>85.756</v>
      </c>
      <c r="J4282" s="2">
        <v>40.428600000000003</v>
      </c>
      <c r="K4282">
        <v>7</v>
      </c>
    </row>
    <row r="4283" spans="1:12" x14ac:dyDescent="0.25">
      <c r="A4283">
        <v>2559</v>
      </c>
      <c r="B4283" s="2">
        <v>75.758619999999993</v>
      </c>
      <c r="C4283" s="3">
        <v>4173</v>
      </c>
      <c r="D4283" s="4">
        <v>12700</v>
      </c>
      <c r="E4283" t="s">
        <v>394</v>
      </c>
      <c r="F4283" s="4" t="s">
        <v>21</v>
      </c>
      <c r="G4283" s="5">
        <v>3334</v>
      </c>
      <c r="H4283" s="6">
        <v>0.40281939999999999</v>
      </c>
      <c r="I4283" s="7">
        <v>82.129000000000005</v>
      </c>
      <c r="J4283" s="2">
        <v>45</v>
      </c>
      <c r="K4283">
        <v>5</v>
      </c>
    </row>
    <row r="4284" spans="1:12" x14ac:dyDescent="0.25">
      <c r="A4284">
        <v>12491</v>
      </c>
      <c r="B4284" s="2">
        <v>75.757469999999998</v>
      </c>
      <c r="C4284" s="3">
        <v>1799</v>
      </c>
      <c r="D4284" s="4">
        <v>28740</v>
      </c>
      <c r="E4284" t="s">
        <v>2247</v>
      </c>
      <c r="F4284" s="4" t="s">
        <v>1280</v>
      </c>
      <c r="G4284" s="5">
        <v>1480</v>
      </c>
      <c r="H4284" s="6">
        <v>0.3443619</v>
      </c>
      <c r="I4284" s="7">
        <v>92.206000000000003</v>
      </c>
      <c r="J4284" s="2">
        <v>36</v>
      </c>
      <c r="K4284">
        <v>1</v>
      </c>
    </row>
    <row r="4285" spans="1:12" x14ac:dyDescent="0.25">
      <c r="A4285">
        <v>93463</v>
      </c>
      <c r="B4285" s="2">
        <v>75.755650000000003</v>
      </c>
      <c r="C4285" s="3">
        <v>8131</v>
      </c>
      <c r="D4285" s="4">
        <v>42200</v>
      </c>
      <c r="E4285" t="s">
        <v>15680</v>
      </c>
      <c r="F4285" s="4" t="s">
        <v>15368</v>
      </c>
      <c r="G4285" s="5">
        <v>6137</v>
      </c>
      <c r="H4285" s="6">
        <v>0.4158384</v>
      </c>
      <c r="I4285" s="7">
        <v>79.846000000000004</v>
      </c>
      <c r="J4285" s="2">
        <v>40.666699999999999</v>
      </c>
      <c r="K4285">
        <v>6</v>
      </c>
    </row>
    <row r="4286" spans="1:12" x14ac:dyDescent="0.25">
      <c r="A4286">
        <v>63034</v>
      </c>
      <c r="B4286" s="2">
        <v>75.751149999999996</v>
      </c>
      <c r="C4286" s="3">
        <v>18086</v>
      </c>
      <c r="D4286" s="4">
        <v>41180</v>
      </c>
      <c r="E4286" t="s">
        <v>12109</v>
      </c>
      <c r="F4286" s="4" t="s">
        <v>12102</v>
      </c>
      <c r="G4286" s="5">
        <v>12652</v>
      </c>
      <c r="H4286" s="6">
        <v>0.3755928</v>
      </c>
      <c r="I4286" s="7">
        <v>86.766000000000005</v>
      </c>
      <c r="J4286" s="2">
        <v>32.799999999999997</v>
      </c>
      <c r="K4286">
        <v>5</v>
      </c>
    </row>
    <row r="4287" spans="1:12" x14ac:dyDescent="0.25">
      <c r="A4287">
        <v>83333</v>
      </c>
      <c r="B4287" s="2">
        <v>75.746380000000002</v>
      </c>
      <c r="C4287" s="3">
        <v>11029</v>
      </c>
      <c r="D4287" s="4">
        <v>25200</v>
      </c>
      <c r="E4287" t="s">
        <v>14755</v>
      </c>
      <c r="F4287" s="4" t="s">
        <v>14725</v>
      </c>
      <c r="G4287" s="5">
        <v>7301</v>
      </c>
      <c r="H4287" s="6">
        <v>0.43144769999999999</v>
      </c>
      <c r="I4287" s="7">
        <v>77.096999999999994</v>
      </c>
      <c r="J4287" s="2">
        <v>47</v>
      </c>
      <c r="K4287">
        <v>4</v>
      </c>
    </row>
    <row r="4288" spans="1:12" x14ac:dyDescent="0.25">
      <c r="A4288">
        <v>7033</v>
      </c>
      <c r="B4288" s="2">
        <v>75.743319999999997</v>
      </c>
      <c r="C4288" s="3">
        <v>8045</v>
      </c>
      <c r="D4288" s="4">
        <v>35620</v>
      </c>
      <c r="E4288" t="s">
        <v>1362</v>
      </c>
      <c r="F4288" s="4" t="s">
        <v>1341</v>
      </c>
      <c r="G4288" s="5">
        <v>5524</v>
      </c>
      <c r="H4288" s="6">
        <v>0.26593050000000001</v>
      </c>
      <c r="I4288" s="7">
        <v>105.696</v>
      </c>
      <c r="J4288" s="2">
        <v>35.75</v>
      </c>
      <c r="K4288">
        <v>4</v>
      </c>
    </row>
    <row r="4289" spans="1:12" x14ac:dyDescent="0.25">
      <c r="A4289">
        <v>39402</v>
      </c>
      <c r="B4289" s="2">
        <v>75.735759999999999</v>
      </c>
      <c r="C4289" s="3">
        <v>41273</v>
      </c>
      <c r="D4289" s="4">
        <v>25620</v>
      </c>
      <c r="E4289" t="s">
        <v>7795</v>
      </c>
      <c r="F4289" s="4" t="s">
        <v>7633</v>
      </c>
      <c r="G4289" s="5">
        <v>26049</v>
      </c>
      <c r="H4289" s="6">
        <v>0.46525909999999998</v>
      </c>
      <c r="I4289" s="7">
        <v>71.230999999999995</v>
      </c>
      <c r="J4289" s="2">
        <v>36.846200000000003</v>
      </c>
      <c r="K4289">
        <v>13</v>
      </c>
      <c r="L4289" s="2">
        <v>32.799999999999997</v>
      </c>
    </row>
    <row r="4290" spans="1:12" x14ac:dyDescent="0.25">
      <c r="A4290">
        <v>77581</v>
      </c>
      <c r="B4290" s="2">
        <v>75.722759999999994</v>
      </c>
      <c r="C4290" s="3">
        <v>44451</v>
      </c>
      <c r="D4290" s="4">
        <v>26420</v>
      </c>
      <c r="E4290" t="s">
        <v>14088</v>
      </c>
      <c r="F4290" s="4" t="s">
        <v>13752</v>
      </c>
      <c r="G4290" s="5">
        <v>28225</v>
      </c>
      <c r="H4290" s="6">
        <v>0.32399210000000001</v>
      </c>
      <c r="I4290" s="7">
        <v>95.625</v>
      </c>
      <c r="J4290" s="2">
        <v>47.5</v>
      </c>
      <c r="K4290">
        <v>10</v>
      </c>
      <c r="L4290" s="2">
        <v>86.4</v>
      </c>
    </row>
    <row r="4291" spans="1:12" x14ac:dyDescent="0.25">
      <c r="A4291">
        <v>92592</v>
      </c>
      <c r="B4291" s="2">
        <v>75.705020000000005</v>
      </c>
      <c r="C4291" s="3">
        <v>74557</v>
      </c>
      <c r="D4291" s="4">
        <v>40140</v>
      </c>
      <c r="E4291" t="s">
        <v>15575</v>
      </c>
      <c r="F4291" s="4" t="s">
        <v>15368</v>
      </c>
      <c r="G4291" s="5">
        <v>45907</v>
      </c>
      <c r="H4291" s="6">
        <v>0.31916699999999998</v>
      </c>
      <c r="I4291" s="7">
        <v>96.445999999999998</v>
      </c>
      <c r="J4291" s="2">
        <v>40.1</v>
      </c>
      <c r="K4291">
        <v>10</v>
      </c>
      <c r="L4291" s="2">
        <v>52</v>
      </c>
    </row>
    <row r="4292" spans="1:12" x14ac:dyDescent="0.25">
      <c r="A4292">
        <v>96813</v>
      </c>
      <c r="B4292" s="2">
        <v>75.689970000000002</v>
      </c>
      <c r="C4292" s="3">
        <v>22041</v>
      </c>
      <c r="D4292" s="4">
        <v>46520</v>
      </c>
      <c r="E4292" t="s">
        <v>16169</v>
      </c>
      <c r="F4292" s="4" t="s">
        <v>16099</v>
      </c>
      <c r="G4292" s="5">
        <v>16957</v>
      </c>
      <c r="H4292" s="6">
        <v>0.42525210000000002</v>
      </c>
      <c r="I4292" s="7">
        <v>78.099999999999994</v>
      </c>
      <c r="J4292" s="2">
        <v>44.461500000000001</v>
      </c>
      <c r="K4292">
        <v>13</v>
      </c>
      <c r="L4292" s="2">
        <v>74.400000000000006</v>
      </c>
    </row>
    <row r="4293" spans="1:12" x14ac:dyDescent="0.25">
      <c r="A4293">
        <v>87505</v>
      </c>
      <c r="B4293" s="2">
        <v>75.680480000000003</v>
      </c>
      <c r="C4293" s="3">
        <v>30420</v>
      </c>
      <c r="D4293" s="4">
        <v>42140</v>
      </c>
      <c r="E4293" t="s">
        <v>7603</v>
      </c>
      <c r="F4293" s="4" t="s">
        <v>15124</v>
      </c>
      <c r="G4293" s="5">
        <v>22724</v>
      </c>
      <c r="H4293" s="6">
        <v>0.4835856</v>
      </c>
      <c r="I4293" s="7">
        <v>68.018000000000001</v>
      </c>
      <c r="J4293" s="2">
        <v>35.884599999999999</v>
      </c>
      <c r="K4293">
        <v>52</v>
      </c>
      <c r="L4293" s="2">
        <v>27.7</v>
      </c>
    </row>
    <row r="4294" spans="1:12" x14ac:dyDescent="0.25">
      <c r="A4294">
        <v>72636</v>
      </c>
      <c r="B4294" s="2">
        <v>75.675039999999996</v>
      </c>
      <c r="C4294" s="3">
        <v>27</v>
      </c>
      <c r="E4294" t="s">
        <v>4025</v>
      </c>
      <c r="F4294" s="4" t="s">
        <v>13183</v>
      </c>
      <c r="G4294" s="5">
        <v>26</v>
      </c>
      <c r="H4294" s="6">
        <v>0.57692310000000002</v>
      </c>
      <c r="I4294" s="7">
        <v>51.875</v>
      </c>
    </row>
    <row r="4295" spans="1:12" x14ac:dyDescent="0.25">
      <c r="A4295">
        <v>90807</v>
      </c>
      <c r="B4295" s="2">
        <v>75.669290000000004</v>
      </c>
      <c r="C4295" s="3">
        <v>33726</v>
      </c>
      <c r="D4295" s="4">
        <v>31080</v>
      </c>
      <c r="E4295" t="s">
        <v>1949</v>
      </c>
      <c r="F4295" s="4" t="s">
        <v>15368</v>
      </c>
      <c r="G4295" s="5">
        <v>23986</v>
      </c>
      <c r="H4295" s="6">
        <v>0.36978359999999999</v>
      </c>
      <c r="I4295" s="7">
        <v>87.67</v>
      </c>
      <c r="J4295" s="2">
        <v>43.407400000000003</v>
      </c>
      <c r="K4295">
        <v>27</v>
      </c>
      <c r="L4295" s="2">
        <v>69</v>
      </c>
    </row>
    <row r="4296" spans="1:12" x14ac:dyDescent="0.25">
      <c r="A4296">
        <v>7003</v>
      </c>
      <c r="B4296" s="2">
        <v>75.655569999999997</v>
      </c>
      <c r="C4296" s="3">
        <v>47624</v>
      </c>
      <c r="D4296" s="4">
        <v>35620</v>
      </c>
      <c r="E4296" t="s">
        <v>1199</v>
      </c>
      <c r="F4296" s="4" t="s">
        <v>1341</v>
      </c>
      <c r="G4296" s="5">
        <v>33327</v>
      </c>
      <c r="H4296" s="6">
        <v>0.38661180000000001</v>
      </c>
      <c r="I4296" s="7">
        <v>84.745999999999995</v>
      </c>
      <c r="J4296" s="2">
        <v>36.172400000000003</v>
      </c>
      <c r="K4296">
        <v>29</v>
      </c>
      <c r="L4296" s="2">
        <v>29.3</v>
      </c>
    </row>
    <row r="4297" spans="1:12" x14ac:dyDescent="0.25">
      <c r="A4297">
        <v>72703</v>
      </c>
      <c r="B4297" s="2">
        <v>75.643039999999999</v>
      </c>
      <c r="C4297" s="3">
        <v>30556</v>
      </c>
      <c r="D4297" s="4">
        <v>22220</v>
      </c>
      <c r="E4297" t="s">
        <v>2490</v>
      </c>
      <c r="F4297" s="4" t="s">
        <v>13183</v>
      </c>
      <c r="G4297" s="5">
        <v>19066</v>
      </c>
      <c r="H4297" s="6">
        <v>0.46682750000000001</v>
      </c>
      <c r="I4297" s="7">
        <v>70.861000000000004</v>
      </c>
      <c r="J4297" s="2">
        <v>47.1111</v>
      </c>
      <c r="K4297">
        <v>18</v>
      </c>
      <c r="L4297" s="2">
        <v>85</v>
      </c>
    </row>
    <row r="4298" spans="1:12" x14ac:dyDescent="0.25">
      <c r="A4298">
        <v>83821</v>
      </c>
      <c r="B4298" s="2">
        <v>75.638409999999993</v>
      </c>
      <c r="C4298" s="3">
        <v>354</v>
      </c>
      <c r="D4298" s="4">
        <v>41760</v>
      </c>
      <c r="E4298" t="s">
        <v>14830</v>
      </c>
      <c r="F4298" s="4" t="s">
        <v>14725</v>
      </c>
      <c r="G4298" s="5">
        <v>256</v>
      </c>
      <c r="H4298" s="6">
        <v>0.43190659999999997</v>
      </c>
      <c r="I4298" s="7">
        <v>76.875</v>
      </c>
    </row>
    <row r="4299" spans="1:12" x14ac:dyDescent="0.25">
      <c r="A4299">
        <v>4855</v>
      </c>
      <c r="B4299" s="2">
        <v>75.638279999999995</v>
      </c>
      <c r="C4299" s="3">
        <v>340</v>
      </c>
      <c r="E4299" t="s">
        <v>979</v>
      </c>
      <c r="F4299" s="4" t="s">
        <v>701</v>
      </c>
      <c r="G4299" s="5">
        <v>247</v>
      </c>
      <c r="H4299" s="6">
        <v>0.45564519999999997</v>
      </c>
      <c r="I4299" s="7">
        <v>72.738</v>
      </c>
    </row>
    <row r="4300" spans="1:12" x14ac:dyDescent="0.25">
      <c r="A4300">
        <v>6614</v>
      </c>
      <c r="B4300" s="2">
        <v>75.632230000000007</v>
      </c>
      <c r="C4300" s="3">
        <v>34062</v>
      </c>
      <c r="D4300" s="4">
        <v>14860</v>
      </c>
      <c r="E4300" t="s">
        <v>1313</v>
      </c>
      <c r="F4300" s="4" t="s">
        <v>1198</v>
      </c>
      <c r="G4300" s="5">
        <v>25044</v>
      </c>
      <c r="H4300" s="6">
        <v>0.3302987</v>
      </c>
      <c r="I4300" s="7">
        <v>94.375</v>
      </c>
      <c r="J4300" s="2">
        <v>37</v>
      </c>
      <c r="K4300">
        <v>11</v>
      </c>
      <c r="L4300" s="2">
        <v>33.4</v>
      </c>
    </row>
    <row r="4301" spans="1:12" x14ac:dyDescent="0.25">
      <c r="A4301">
        <v>63303</v>
      </c>
      <c r="B4301" s="2">
        <v>75.618470000000002</v>
      </c>
      <c r="C4301" s="3">
        <v>46730</v>
      </c>
      <c r="D4301" s="4">
        <v>41180</v>
      </c>
      <c r="E4301" t="s">
        <v>5024</v>
      </c>
      <c r="F4301" s="4" t="s">
        <v>12102</v>
      </c>
      <c r="G4301" s="5">
        <v>32460</v>
      </c>
      <c r="H4301" s="6">
        <v>0.39946399999999999</v>
      </c>
      <c r="I4301" s="7">
        <v>82.42</v>
      </c>
      <c r="J4301" s="2">
        <v>42.826099999999997</v>
      </c>
      <c r="K4301">
        <v>23</v>
      </c>
      <c r="L4301" s="2">
        <v>66.2</v>
      </c>
    </row>
    <row r="4302" spans="1:12" x14ac:dyDescent="0.25">
      <c r="A4302">
        <v>18930</v>
      </c>
      <c r="B4302" s="2">
        <v>75.610259999999997</v>
      </c>
      <c r="C4302" s="3">
        <v>2354</v>
      </c>
      <c r="D4302" s="4">
        <v>37980</v>
      </c>
      <c r="E4302" t="s">
        <v>4155</v>
      </c>
      <c r="F4302" s="4" t="s">
        <v>3003</v>
      </c>
      <c r="G4302" s="5">
        <v>1860</v>
      </c>
      <c r="H4302" s="6">
        <v>0.37096770000000001</v>
      </c>
      <c r="I4302" s="7">
        <v>87.343999999999994</v>
      </c>
    </row>
    <row r="4303" spans="1:12" x14ac:dyDescent="0.25">
      <c r="A4303">
        <v>36695</v>
      </c>
      <c r="B4303" s="2">
        <v>75.602419999999995</v>
      </c>
      <c r="C4303" s="3">
        <v>46636</v>
      </c>
      <c r="D4303" s="4">
        <v>33660</v>
      </c>
      <c r="E4303" t="s">
        <v>7304</v>
      </c>
      <c r="F4303" s="4" t="s">
        <v>7027</v>
      </c>
      <c r="G4303" s="5">
        <v>30871</v>
      </c>
      <c r="H4303" s="6">
        <v>0.3955688</v>
      </c>
      <c r="I4303" s="7">
        <v>83.085999999999999</v>
      </c>
      <c r="J4303" s="2">
        <v>52.375</v>
      </c>
      <c r="K4303">
        <v>8</v>
      </c>
    </row>
    <row r="4304" spans="1:12" x14ac:dyDescent="0.25">
      <c r="A4304">
        <v>12547</v>
      </c>
      <c r="B4304" s="2">
        <v>75.594539999999995</v>
      </c>
      <c r="C4304" s="3">
        <v>2947</v>
      </c>
      <c r="D4304" s="4">
        <v>28740</v>
      </c>
      <c r="E4304" t="s">
        <v>332</v>
      </c>
      <c r="F4304" s="4" t="s">
        <v>1280</v>
      </c>
      <c r="G4304" s="5">
        <v>2092</v>
      </c>
      <c r="H4304" s="6">
        <v>0.31055899999999997</v>
      </c>
      <c r="I4304" s="7">
        <v>97.763000000000005</v>
      </c>
      <c r="J4304" s="2">
        <v>16</v>
      </c>
      <c r="K4304">
        <v>1</v>
      </c>
    </row>
    <row r="4305" spans="1:12" x14ac:dyDescent="0.25">
      <c r="A4305">
        <v>53149</v>
      </c>
      <c r="B4305" s="2">
        <v>75.590869999999995</v>
      </c>
      <c r="C4305" s="3">
        <v>18899</v>
      </c>
      <c r="D4305" s="4">
        <v>33340</v>
      </c>
      <c r="E4305" t="s">
        <v>10085</v>
      </c>
      <c r="F4305" s="4" t="s">
        <v>10031</v>
      </c>
      <c r="G4305" s="5">
        <v>13218</v>
      </c>
      <c r="H4305" s="6">
        <v>0.32006960000000001</v>
      </c>
      <c r="I4305" s="7">
        <v>96.113</v>
      </c>
      <c r="J4305" s="2">
        <v>36.700000000000003</v>
      </c>
      <c r="K4305">
        <v>10</v>
      </c>
      <c r="L4305" s="2">
        <v>31.7</v>
      </c>
    </row>
    <row r="4306" spans="1:12" x14ac:dyDescent="0.25">
      <c r="A4306">
        <v>49302</v>
      </c>
      <c r="B4306" s="2">
        <v>75.586460000000002</v>
      </c>
      <c r="C4306" s="3">
        <v>8506</v>
      </c>
      <c r="D4306" s="4">
        <v>24340</v>
      </c>
      <c r="E4306" t="s">
        <v>6461</v>
      </c>
      <c r="F4306" s="4" t="s">
        <v>9106</v>
      </c>
      <c r="G4306" s="5">
        <v>5205</v>
      </c>
      <c r="H4306" s="6">
        <v>0.37283899999999998</v>
      </c>
      <c r="I4306" s="7">
        <v>86.991</v>
      </c>
      <c r="J4306" s="2">
        <v>43.25</v>
      </c>
      <c r="K4306">
        <v>4</v>
      </c>
    </row>
    <row r="4307" spans="1:12" x14ac:dyDescent="0.25">
      <c r="A4307">
        <v>13027</v>
      </c>
      <c r="B4307" s="2">
        <v>75.579750000000004</v>
      </c>
      <c r="C4307" s="3">
        <v>31724</v>
      </c>
      <c r="D4307" s="4">
        <v>45060</v>
      </c>
      <c r="E4307" t="s">
        <v>2467</v>
      </c>
      <c r="F4307" s="4" t="s">
        <v>1280</v>
      </c>
      <c r="G4307" s="5">
        <v>22850</v>
      </c>
      <c r="H4307" s="6">
        <v>0.39663019999999999</v>
      </c>
      <c r="I4307" s="7">
        <v>82.846000000000004</v>
      </c>
      <c r="J4307" s="2">
        <v>42.117600000000003</v>
      </c>
      <c r="K4307">
        <v>17</v>
      </c>
      <c r="L4307" s="2">
        <v>62.3</v>
      </c>
    </row>
    <row r="4308" spans="1:12" x14ac:dyDescent="0.25">
      <c r="A4308">
        <v>55121</v>
      </c>
      <c r="B4308" s="2">
        <v>75.572940000000003</v>
      </c>
      <c r="C4308" s="3">
        <v>8112</v>
      </c>
      <c r="D4308" s="4">
        <v>33460</v>
      </c>
      <c r="E4308" t="s">
        <v>5025</v>
      </c>
      <c r="F4308" s="4" t="s">
        <v>10428</v>
      </c>
      <c r="G4308" s="5">
        <v>5604</v>
      </c>
      <c r="H4308" s="6">
        <v>0.42469669999999998</v>
      </c>
      <c r="I4308" s="7">
        <v>77.977000000000004</v>
      </c>
      <c r="J4308" s="2">
        <v>53</v>
      </c>
      <c r="K4308">
        <v>2</v>
      </c>
    </row>
    <row r="4309" spans="1:12" x14ac:dyDescent="0.25">
      <c r="A4309">
        <v>26505</v>
      </c>
      <c r="B4309" s="2">
        <v>75.567359999999994</v>
      </c>
      <c r="C4309" s="3">
        <v>38172</v>
      </c>
      <c r="D4309" s="4">
        <v>34060</v>
      </c>
      <c r="E4309" t="s">
        <v>4296</v>
      </c>
      <c r="F4309" s="4" t="s">
        <v>5144</v>
      </c>
      <c r="G4309" s="5">
        <v>17697</v>
      </c>
      <c r="H4309" s="6">
        <v>0.50426629999999995</v>
      </c>
      <c r="I4309" s="7">
        <v>64.218999999999994</v>
      </c>
      <c r="J4309" s="2">
        <v>41.526299999999999</v>
      </c>
      <c r="K4309">
        <v>38</v>
      </c>
      <c r="L4309" s="2">
        <v>59.5</v>
      </c>
    </row>
    <row r="4310" spans="1:12" x14ac:dyDescent="0.25">
      <c r="A4310">
        <v>18625</v>
      </c>
      <c r="B4310" s="2">
        <v>75.563029999999998</v>
      </c>
      <c r="C4310" s="3">
        <v>547</v>
      </c>
      <c r="D4310" s="4">
        <v>42540</v>
      </c>
      <c r="E4310" t="s">
        <v>4102</v>
      </c>
      <c r="F4310" s="4" t="s">
        <v>3003</v>
      </c>
      <c r="G4310" s="5">
        <v>404</v>
      </c>
      <c r="H4310" s="6">
        <v>0.28217819999999999</v>
      </c>
      <c r="I4310" s="7">
        <v>102.578</v>
      </c>
    </row>
    <row r="4311" spans="1:12" x14ac:dyDescent="0.25">
      <c r="A4311">
        <v>11749</v>
      </c>
      <c r="B4311" s="2">
        <v>75.562389999999994</v>
      </c>
      <c r="C4311" s="3">
        <v>3345</v>
      </c>
      <c r="D4311" s="4">
        <v>35620</v>
      </c>
      <c r="E4311" t="s">
        <v>2000</v>
      </c>
      <c r="F4311" s="4" t="s">
        <v>1280</v>
      </c>
      <c r="G4311" s="5">
        <v>2288</v>
      </c>
      <c r="H4311" s="6">
        <v>0.26267479999999999</v>
      </c>
      <c r="I4311" s="7">
        <v>105.938</v>
      </c>
    </row>
    <row r="4312" spans="1:12" x14ac:dyDescent="0.25">
      <c r="A4312">
        <v>28741</v>
      </c>
      <c r="B4312" s="2">
        <v>75.561070000000001</v>
      </c>
      <c r="C4312" s="3">
        <v>3956</v>
      </c>
      <c r="E4312" t="s">
        <v>1501</v>
      </c>
      <c r="F4312" s="4" t="s">
        <v>5642</v>
      </c>
      <c r="G4312" s="5">
        <v>3239</v>
      </c>
      <c r="H4312" s="6">
        <v>0.49027480000000001</v>
      </c>
      <c r="I4312" s="7">
        <v>66.606999999999999</v>
      </c>
      <c r="J4312" s="2">
        <v>47.75</v>
      </c>
      <c r="K4312">
        <v>4</v>
      </c>
    </row>
    <row r="4313" spans="1:12" x14ac:dyDescent="0.25">
      <c r="A4313">
        <v>27282</v>
      </c>
      <c r="B4313" s="2">
        <v>75.55753</v>
      </c>
      <c r="C4313" s="3">
        <v>16856</v>
      </c>
      <c r="D4313" s="4">
        <v>24660</v>
      </c>
      <c r="E4313" t="s">
        <v>485</v>
      </c>
      <c r="F4313" s="4" t="s">
        <v>5642</v>
      </c>
      <c r="G4313" s="5">
        <v>11581</v>
      </c>
      <c r="H4313" s="6">
        <v>0.44944299999999998</v>
      </c>
      <c r="I4313" s="7">
        <v>73.656999999999996</v>
      </c>
      <c r="J4313" s="2">
        <v>44.416699999999999</v>
      </c>
      <c r="K4313">
        <v>12</v>
      </c>
      <c r="L4313" s="2">
        <v>74.3</v>
      </c>
    </row>
    <row r="4314" spans="1:12" x14ac:dyDescent="0.25">
      <c r="A4314">
        <v>57702</v>
      </c>
      <c r="B4314" s="2">
        <v>75.548869999999994</v>
      </c>
      <c r="C4314" s="3">
        <v>34751</v>
      </c>
      <c r="D4314" s="4">
        <v>39660</v>
      </c>
      <c r="E4314" t="s">
        <v>9446</v>
      </c>
      <c r="F4314" s="4" t="s">
        <v>10877</v>
      </c>
      <c r="G4314" s="5">
        <v>24593</v>
      </c>
      <c r="H4314" s="6">
        <v>0.41331220000000002</v>
      </c>
      <c r="I4314" s="7">
        <v>79.893000000000001</v>
      </c>
      <c r="J4314" s="2">
        <v>50.375</v>
      </c>
      <c r="K4314">
        <v>24</v>
      </c>
      <c r="L4314" s="2">
        <v>93.7</v>
      </c>
    </row>
    <row r="4315" spans="1:12" x14ac:dyDescent="0.25">
      <c r="A4315">
        <v>95404</v>
      </c>
      <c r="B4315" s="2">
        <v>75.536230000000003</v>
      </c>
      <c r="C4315" s="3">
        <v>40252</v>
      </c>
      <c r="D4315" s="4">
        <v>42220</v>
      </c>
      <c r="E4315" t="s">
        <v>14265</v>
      </c>
      <c r="F4315" s="4" t="s">
        <v>15368</v>
      </c>
      <c r="G4315" s="5">
        <v>28197</v>
      </c>
      <c r="H4315" s="6">
        <v>0.40995819999999999</v>
      </c>
      <c r="I4315" s="7">
        <v>80.471999999999994</v>
      </c>
      <c r="J4315" s="2">
        <v>39.431800000000003</v>
      </c>
      <c r="K4315">
        <v>44</v>
      </c>
      <c r="L4315" s="2">
        <v>47.6</v>
      </c>
    </row>
    <row r="4316" spans="1:12" x14ac:dyDescent="0.25">
      <c r="A4316">
        <v>75166</v>
      </c>
      <c r="B4316" s="2">
        <v>75.528949999999995</v>
      </c>
      <c r="C4316" s="3">
        <v>3605</v>
      </c>
      <c r="D4316" s="4">
        <v>19100</v>
      </c>
      <c r="E4316" t="s">
        <v>13786</v>
      </c>
      <c r="F4316" s="4" t="s">
        <v>13752</v>
      </c>
      <c r="G4316" s="5">
        <v>2240</v>
      </c>
      <c r="H4316" s="6">
        <v>0.34315040000000002</v>
      </c>
      <c r="I4316" s="7">
        <v>92.010999999999996</v>
      </c>
      <c r="J4316" s="2">
        <v>44</v>
      </c>
      <c r="K4316">
        <v>1</v>
      </c>
    </row>
    <row r="4317" spans="1:12" x14ac:dyDescent="0.25">
      <c r="A4317">
        <v>87113</v>
      </c>
      <c r="B4317" s="2">
        <v>75.525930000000002</v>
      </c>
      <c r="C4317" s="3">
        <v>15861</v>
      </c>
      <c r="D4317" s="4">
        <v>10740</v>
      </c>
      <c r="E4317" t="s">
        <v>15168</v>
      </c>
      <c r="F4317" s="4" t="s">
        <v>15124</v>
      </c>
      <c r="G4317" s="5">
        <v>10369</v>
      </c>
      <c r="H4317" s="6">
        <v>0.39758919999999998</v>
      </c>
      <c r="I4317" s="7">
        <v>82.593000000000004</v>
      </c>
      <c r="J4317" s="2">
        <v>43.666699999999999</v>
      </c>
      <c r="K4317">
        <v>6</v>
      </c>
    </row>
    <row r="4318" spans="1:12" x14ac:dyDescent="0.25">
      <c r="A4318">
        <v>48734</v>
      </c>
      <c r="B4318" s="2">
        <v>75.522130000000004</v>
      </c>
      <c r="C4318" s="3">
        <v>7600</v>
      </c>
      <c r="D4318" s="4">
        <v>40980</v>
      </c>
      <c r="E4318" t="s">
        <v>9247</v>
      </c>
      <c r="F4318" s="4" t="s">
        <v>9106</v>
      </c>
      <c r="G4318" s="5">
        <v>5491</v>
      </c>
      <c r="H4318" s="6">
        <v>0.39227830000000002</v>
      </c>
      <c r="I4318" s="7">
        <v>83.474000000000004</v>
      </c>
      <c r="J4318" s="2">
        <v>42.428600000000003</v>
      </c>
      <c r="K4318">
        <v>7</v>
      </c>
    </row>
    <row r="4319" spans="1:12" x14ac:dyDescent="0.25">
      <c r="A4319">
        <v>3745</v>
      </c>
      <c r="B4319" s="2">
        <v>75.520579999999995</v>
      </c>
      <c r="C4319" s="3">
        <v>1409</v>
      </c>
      <c r="D4319" s="4">
        <v>17200</v>
      </c>
      <c r="E4319" t="s">
        <v>630</v>
      </c>
      <c r="F4319" s="4" t="s">
        <v>520</v>
      </c>
      <c r="G4319" s="5">
        <v>1003</v>
      </c>
      <c r="H4319" s="6">
        <v>0.39581260000000001</v>
      </c>
      <c r="I4319" s="7">
        <v>82.832999999999998</v>
      </c>
      <c r="J4319" s="2">
        <v>48.5</v>
      </c>
      <c r="K4319">
        <v>2</v>
      </c>
    </row>
    <row r="4320" spans="1:12" x14ac:dyDescent="0.25">
      <c r="A4320">
        <v>58645</v>
      </c>
      <c r="B4320" s="2">
        <v>75.520290000000003</v>
      </c>
      <c r="C4320" s="3">
        <v>275</v>
      </c>
      <c r="E4320" t="s">
        <v>8971</v>
      </c>
      <c r="F4320" s="4" t="s">
        <v>11069</v>
      </c>
      <c r="G4320" s="5">
        <v>209</v>
      </c>
      <c r="H4320" s="6">
        <v>0.26190479999999999</v>
      </c>
      <c r="I4320" s="7">
        <v>105.938</v>
      </c>
    </row>
    <row r="4321" spans="1:12" x14ac:dyDescent="0.25">
      <c r="A4321">
        <v>10507</v>
      </c>
      <c r="B4321" s="2">
        <v>75.519069999999999</v>
      </c>
      <c r="C4321" s="3">
        <v>7039</v>
      </c>
      <c r="D4321" s="4">
        <v>35620</v>
      </c>
      <c r="E4321" t="s">
        <v>1797</v>
      </c>
      <c r="F4321" s="4" t="s">
        <v>1280</v>
      </c>
      <c r="G4321" s="5">
        <v>4900</v>
      </c>
      <c r="H4321" s="6">
        <v>0.34836729999999999</v>
      </c>
      <c r="I4321" s="7">
        <v>90.986999999999995</v>
      </c>
      <c r="J4321" s="2">
        <v>33.166699999999999</v>
      </c>
      <c r="K4321">
        <v>6</v>
      </c>
    </row>
    <row r="4322" spans="1:12" x14ac:dyDescent="0.25">
      <c r="A4322">
        <v>11426</v>
      </c>
      <c r="B4322" s="2">
        <v>75.514619999999994</v>
      </c>
      <c r="C4322" s="3">
        <v>19347</v>
      </c>
      <c r="D4322" s="4">
        <v>35620</v>
      </c>
      <c r="E4322" t="s">
        <v>1928</v>
      </c>
      <c r="F4322" s="4" t="s">
        <v>1280</v>
      </c>
      <c r="G4322" s="5">
        <v>13696</v>
      </c>
      <c r="H4322" s="6">
        <v>0.36664960000000002</v>
      </c>
      <c r="I4322" s="7">
        <v>87.813000000000002</v>
      </c>
      <c r="J4322" s="2">
        <v>37</v>
      </c>
      <c r="K4322">
        <v>6</v>
      </c>
    </row>
    <row r="4323" spans="1:12" x14ac:dyDescent="0.25">
      <c r="A4323">
        <v>1606</v>
      </c>
      <c r="B4323" s="2">
        <v>75.508080000000007</v>
      </c>
      <c r="C4323" s="3">
        <v>19042</v>
      </c>
      <c r="D4323" s="4">
        <v>49340</v>
      </c>
      <c r="E4323" t="s">
        <v>205</v>
      </c>
      <c r="F4323" s="4" t="s">
        <v>21</v>
      </c>
      <c r="G4323" s="5">
        <v>13609</v>
      </c>
      <c r="H4323" s="6">
        <v>0.38692140000000003</v>
      </c>
      <c r="I4323" s="7">
        <v>84.305999999999997</v>
      </c>
      <c r="J4323" s="2">
        <v>41.076900000000002</v>
      </c>
      <c r="K4323">
        <v>13</v>
      </c>
      <c r="L4323" s="2">
        <v>57.2</v>
      </c>
    </row>
    <row r="4324" spans="1:12" x14ac:dyDescent="0.25">
      <c r="A4324">
        <v>13039</v>
      </c>
      <c r="B4324" s="2">
        <v>75.501980000000003</v>
      </c>
      <c r="C4324" s="3">
        <v>17759</v>
      </c>
      <c r="D4324" s="4">
        <v>45060</v>
      </c>
      <c r="E4324" t="s">
        <v>2477</v>
      </c>
      <c r="F4324" s="4" t="s">
        <v>1280</v>
      </c>
      <c r="G4324" s="5">
        <v>11923</v>
      </c>
      <c r="H4324" s="6">
        <v>0.35214689999999998</v>
      </c>
      <c r="I4324" s="7">
        <v>90.305000000000007</v>
      </c>
      <c r="J4324" s="2">
        <v>39.200000000000003</v>
      </c>
      <c r="K4324">
        <v>5</v>
      </c>
    </row>
    <row r="4325" spans="1:12" x14ac:dyDescent="0.25">
      <c r="A4325">
        <v>59638</v>
      </c>
      <c r="B4325" s="2">
        <v>75.499020000000002</v>
      </c>
      <c r="C4325" s="3">
        <v>779</v>
      </c>
      <c r="D4325" s="4">
        <v>25740</v>
      </c>
      <c r="E4325" t="s">
        <v>7487</v>
      </c>
      <c r="F4325" s="4" t="s">
        <v>11278</v>
      </c>
      <c r="G4325" s="5">
        <v>433</v>
      </c>
      <c r="H4325" s="6">
        <v>0.36866359999999998</v>
      </c>
      <c r="I4325" s="7">
        <v>87.447999999999993</v>
      </c>
    </row>
    <row r="4326" spans="1:12" x14ac:dyDescent="0.25">
      <c r="A4326">
        <v>55431</v>
      </c>
      <c r="B4326" s="2">
        <v>75.495559999999998</v>
      </c>
      <c r="C4326" s="3">
        <v>18469</v>
      </c>
      <c r="D4326" s="4">
        <v>33460</v>
      </c>
      <c r="E4326" t="s">
        <v>10500</v>
      </c>
      <c r="F4326" s="4" t="s">
        <v>10428</v>
      </c>
      <c r="G4326" s="5">
        <v>13998</v>
      </c>
      <c r="H4326" s="6">
        <v>0.38426919999999998</v>
      </c>
      <c r="I4326" s="7">
        <v>84.712999999999994</v>
      </c>
      <c r="J4326" s="2">
        <v>41.535699999999999</v>
      </c>
      <c r="K4326">
        <v>28</v>
      </c>
      <c r="L4326" s="2">
        <v>59.5</v>
      </c>
    </row>
    <row r="4327" spans="1:12" x14ac:dyDescent="0.25">
      <c r="A4327">
        <v>6417</v>
      </c>
      <c r="B4327" s="2">
        <v>75.491420000000005</v>
      </c>
      <c r="C4327" s="3">
        <v>4611</v>
      </c>
      <c r="D4327" s="4">
        <v>25540</v>
      </c>
      <c r="E4327" t="s">
        <v>1286</v>
      </c>
      <c r="F4327" s="4" t="s">
        <v>1198</v>
      </c>
      <c r="G4327" s="5">
        <v>3344</v>
      </c>
      <c r="H4327" s="6">
        <v>0.33044259999999998</v>
      </c>
      <c r="I4327" s="7">
        <v>94.013000000000005</v>
      </c>
      <c r="J4327" s="2">
        <v>49.75</v>
      </c>
      <c r="K4327">
        <v>4</v>
      </c>
    </row>
    <row r="4328" spans="1:12" x14ac:dyDescent="0.25">
      <c r="A4328">
        <v>55604</v>
      </c>
      <c r="B4328" s="2">
        <v>75.489980000000003</v>
      </c>
      <c r="C4328" s="3">
        <v>3198</v>
      </c>
      <c r="E4328" t="s">
        <v>9531</v>
      </c>
      <c r="F4328" s="4" t="s">
        <v>10428</v>
      </c>
      <c r="G4328" s="5">
        <v>2648</v>
      </c>
      <c r="H4328" s="6">
        <v>0.4764062</v>
      </c>
      <c r="I4328" s="7">
        <v>68.786000000000001</v>
      </c>
      <c r="J4328" s="2">
        <v>47.75</v>
      </c>
      <c r="K4328">
        <v>4</v>
      </c>
    </row>
    <row r="4329" spans="1:12" x14ac:dyDescent="0.25">
      <c r="A4329">
        <v>40347</v>
      </c>
      <c r="B4329" s="2">
        <v>75.488900000000001</v>
      </c>
      <c r="C4329" s="3">
        <v>2872</v>
      </c>
      <c r="D4329" s="4">
        <v>30460</v>
      </c>
      <c r="E4329" t="s">
        <v>3040</v>
      </c>
      <c r="F4329" s="4" t="s">
        <v>7883</v>
      </c>
      <c r="G4329" s="5">
        <v>1878</v>
      </c>
      <c r="H4329" s="6">
        <v>0.44355699999999998</v>
      </c>
      <c r="I4329" s="7">
        <v>74.453000000000003</v>
      </c>
      <c r="J4329" s="2">
        <v>57.25</v>
      </c>
      <c r="K4329">
        <v>4</v>
      </c>
    </row>
    <row r="4330" spans="1:12" x14ac:dyDescent="0.25">
      <c r="A4330">
        <v>93605</v>
      </c>
      <c r="B4330" s="2">
        <v>75.488410000000002</v>
      </c>
      <c r="C4330" s="3">
        <v>201</v>
      </c>
      <c r="D4330" s="4">
        <v>23420</v>
      </c>
      <c r="E4330" t="s">
        <v>5345</v>
      </c>
      <c r="F4330" s="4" t="s">
        <v>15368</v>
      </c>
      <c r="G4330" s="5">
        <v>156</v>
      </c>
      <c r="H4330" s="6">
        <v>0.28846149999999998</v>
      </c>
      <c r="I4330" s="7">
        <v>101.25</v>
      </c>
    </row>
    <row r="4331" spans="1:12" x14ac:dyDescent="0.25">
      <c r="A4331">
        <v>90010</v>
      </c>
      <c r="B4331" s="2">
        <v>75.4876</v>
      </c>
      <c r="C4331" s="3">
        <v>3792</v>
      </c>
      <c r="D4331" s="4">
        <v>31080</v>
      </c>
      <c r="E4331" t="s">
        <v>15367</v>
      </c>
      <c r="F4331" s="4" t="s">
        <v>15368</v>
      </c>
      <c r="G4331" s="5">
        <v>3196</v>
      </c>
      <c r="H4331" s="6">
        <v>0.47903630000000003</v>
      </c>
      <c r="I4331" s="7">
        <v>68.305999999999997</v>
      </c>
      <c r="J4331" s="2">
        <v>53.4</v>
      </c>
      <c r="K4331">
        <v>5</v>
      </c>
    </row>
    <row r="4332" spans="1:12" x14ac:dyDescent="0.25">
      <c r="A4332">
        <v>95017</v>
      </c>
      <c r="B4332" s="2">
        <v>75.486720000000005</v>
      </c>
      <c r="C4332" s="3">
        <v>653</v>
      </c>
      <c r="D4332" s="4">
        <v>42100</v>
      </c>
      <c r="E4332" t="s">
        <v>2706</v>
      </c>
      <c r="F4332" s="4" t="s">
        <v>15368</v>
      </c>
      <c r="G4332" s="5">
        <v>509</v>
      </c>
      <c r="H4332" s="6">
        <v>0.42829080000000003</v>
      </c>
      <c r="I4332" s="7">
        <v>77.045000000000002</v>
      </c>
      <c r="J4332" s="2">
        <v>25.5</v>
      </c>
      <c r="K4332">
        <v>2</v>
      </c>
    </row>
    <row r="4333" spans="1:12" x14ac:dyDescent="0.25">
      <c r="A4333">
        <v>80442</v>
      </c>
      <c r="B4333" s="2">
        <v>75.486080000000001</v>
      </c>
      <c r="C4333" s="3">
        <v>2759</v>
      </c>
      <c r="E4333" t="s">
        <v>9115</v>
      </c>
      <c r="F4333" s="4" t="s">
        <v>14477</v>
      </c>
      <c r="G4333" s="5">
        <v>2115</v>
      </c>
      <c r="H4333" s="6">
        <v>0.41418440000000001</v>
      </c>
      <c r="I4333" s="7">
        <v>79.444000000000003</v>
      </c>
      <c r="J4333" s="2">
        <v>51</v>
      </c>
      <c r="K4333">
        <v>1</v>
      </c>
    </row>
    <row r="4334" spans="1:12" x14ac:dyDescent="0.25">
      <c r="A4334">
        <v>51542</v>
      </c>
      <c r="B4334" s="2">
        <v>75.485399999999998</v>
      </c>
      <c r="C4334" s="3">
        <v>1003</v>
      </c>
      <c r="D4334" s="4">
        <v>36540</v>
      </c>
      <c r="E4334" t="s">
        <v>9876</v>
      </c>
      <c r="F4334" s="4" t="s">
        <v>9593</v>
      </c>
      <c r="G4334" s="5">
        <v>781</v>
      </c>
      <c r="H4334" s="6">
        <v>0.30857879999999999</v>
      </c>
      <c r="I4334" s="7">
        <v>97.679000000000002</v>
      </c>
    </row>
    <row r="4335" spans="1:12" x14ac:dyDescent="0.25">
      <c r="A4335">
        <v>64120</v>
      </c>
      <c r="B4335" s="2">
        <v>75.485140000000001</v>
      </c>
      <c r="C4335" s="3">
        <v>305</v>
      </c>
      <c r="D4335" s="4">
        <v>28140</v>
      </c>
      <c r="E4335" t="s">
        <v>12261</v>
      </c>
      <c r="F4335" s="4" t="s">
        <v>12102</v>
      </c>
      <c r="G4335" s="5">
        <v>268</v>
      </c>
      <c r="H4335" s="6">
        <v>0.3457249</v>
      </c>
      <c r="I4335" s="7">
        <v>91.25</v>
      </c>
    </row>
    <row r="4336" spans="1:12" x14ac:dyDescent="0.25">
      <c r="A4336">
        <v>80820</v>
      </c>
      <c r="B4336" s="2">
        <v>75.484949999999998</v>
      </c>
      <c r="C4336" s="3">
        <v>609</v>
      </c>
      <c r="D4336" s="4">
        <v>19740</v>
      </c>
      <c r="E4336" t="s">
        <v>14549</v>
      </c>
      <c r="F4336" s="4" t="s">
        <v>14477</v>
      </c>
      <c r="G4336" s="5">
        <v>532</v>
      </c>
      <c r="H4336" s="6">
        <v>0.59099440000000003</v>
      </c>
      <c r="I4336" s="7">
        <v>48.863999999999997</v>
      </c>
      <c r="J4336" s="2">
        <v>62</v>
      </c>
      <c r="K4336">
        <v>1</v>
      </c>
    </row>
    <row r="4337" spans="1:12" x14ac:dyDescent="0.25">
      <c r="A4337">
        <v>55024</v>
      </c>
      <c r="B4337" s="2">
        <v>75.479870000000005</v>
      </c>
      <c r="C4337" s="3">
        <v>33316</v>
      </c>
      <c r="D4337" s="4">
        <v>33460</v>
      </c>
      <c r="E4337" t="s">
        <v>662</v>
      </c>
      <c r="F4337" s="4" t="s">
        <v>10428</v>
      </c>
      <c r="G4337" s="5">
        <v>20708</v>
      </c>
      <c r="H4337" s="6">
        <v>0.33310800000000002</v>
      </c>
      <c r="I4337" s="7">
        <v>93.424000000000007</v>
      </c>
      <c r="J4337" s="2">
        <v>52.363599999999998</v>
      </c>
      <c r="K4337">
        <v>11</v>
      </c>
      <c r="L4337" s="2">
        <v>96.8</v>
      </c>
    </row>
    <row r="4338" spans="1:12" x14ac:dyDescent="0.25">
      <c r="A4338">
        <v>40503</v>
      </c>
      <c r="B4338" s="2">
        <v>75.470339999999993</v>
      </c>
      <c r="C4338" s="3">
        <v>28100</v>
      </c>
      <c r="D4338" s="4">
        <v>30460</v>
      </c>
      <c r="E4338" t="s">
        <v>360</v>
      </c>
      <c r="F4338" s="4" t="s">
        <v>7883</v>
      </c>
      <c r="G4338" s="5">
        <v>19107</v>
      </c>
      <c r="H4338" s="6">
        <v>0.46347080000000002</v>
      </c>
      <c r="I4338" s="7">
        <v>70.888999999999996</v>
      </c>
      <c r="J4338" s="2">
        <v>45.142899999999997</v>
      </c>
      <c r="K4338">
        <v>28</v>
      </c>
      <c r="L4338" s="2">
        <v>77.3</v>
      </c>
    </row>
    <row r="4339" spans="1:12" x14ac:dyDescent="0.25">
      <c r="A4339">
        <v>21677</v>
      </c>
      <c r="B4339" s="2">
        <v>75.465649999999997</v>
      </c>
      <c r="C4339" s="3">
        <v>624</v>
      </c>
      <c r="D4339" s="4">
        <v>15700</v>
      </c>
      <c r="E4339" t="s">
        <v>4578</v>
      </c>
      <c r="F4339" s="4" t="s">
        <v>4361</v>
      </c>
      <c r="G4339" s="5">
        <v>435</v>
      </c>
      <c r="H4339" s="6">
        <v>0.25917430000000002</v>
      </c>
      <c r="I4339" s="7">
        <v>106.172</v>
      </c>
      <c r="J4339" s="2">
        <v>67</v>
      </c>
      <c r="K4339">
        <v>1</v>
      </c>
    </row>
    <row r="4340" spans="1:12" x14ac:dyDescent="0.25">
      <c r="A4340">
        <v>87824</v>
      </c>
      <c r="B4340" s="2">
        <v>75.465519999999998</v>
      </c>
      <c r="C4340" s="3">
        <v>156</v>
      </c>
      <c r="E4340" t="s">
        <v>15251</v>
      </c>
      <c r="F4340" s="4" t="s">
        <v>15124</v>
      </c>
      <c r="G4340" s="5">
        <v>156</v>
      </c>
      <c r="H4340" s="6">
        <v>0.42948720000000001</v>
      </c>
      <c r="I4340" s="7">
        <v>76.718999999999994</v>
      </c>
    </row>
    <row r="4341" spans="1:12" x14ac:dyDescent="0.25">
      <c r="A4341">
        <v>36093</v>
      </c>
      <c r="B4341" s="2">
        <v>75.463809999999995</v>
      </c>
      <c r="C4341" s="3">
        <v>10307</v>
      </c>
      <c r="D4341" s="4">
        <v>33860</v>
      </c>
      <c r="E4341" t="s">
        <v>7209</v>
      </c>
      <c r="F4341" s="4" t="s">
        <v>7027</v>
      </c>
      <c r="G4341" s="5">
        <v>6993</v>
      </c>
      <c r="H4341" s="6">
        <v>0.3728014</v>
      </c>
      <c r="I4341" s="7">
        <v>86.506</v>
      </c>
      <c r="J4341" s="2">
        <v>53</v>
      </c>
      <c r="K4341">
        <v>1</v>
      </c>
    </row>
    <row r="4342" spans="1:12" x14ac:dyDescent="0.25">
      <c r="A4342">
        <v>34688</v>
      </c>
      <c r="B4342" s="2">
        <v>75.460679999999996</v>
      </c>
      <c r="C4342" s="3">
        <v>8248</v>
      </c>
      <c r="D4342" s="4">
        <v>45300</v>
      </c>
      <c r="E4342" t="s">
        <v>7003</v>
      </c>
      <c r="F4342" s="4" t="s">
        <v>6689</v>
      </c>
      <c r="G4342" s="5">
        <v>6073</v>
      </c>
      <c r="H4342" s="6">
        <v>0.37158380000000002</v>
      </c>
      <c r="I4342" s="7">
        <v>86.707999999999998</v>
      </c>
    </row>
    <row r="4343" spans="1:12" x14ac:dyDescent="0.25">
      <c r="A4343">
        <v>8869</v>
      </c>
      <c r="B4343" s="2">
        <v>75.45805</v>
      </c>
      <c r="C4343" s="3">
        <v>7317</v>
      </c>
      <c r="D4343" s="4">
        <v>35620</v>
      </c>
      <c r="E4343" t="s">
        <v>1777</v>
      </c>
      <c r="F4343" s="4" t="s">
        <v>1341</v>
      </c>
      <c r="G4343" s="5">
        <v>4922</v>
      </c>
      <c r="H4343" s="6">
        <v>0.34734920000000002</v>
      </c>
      <c r="I4343" s="7">
        <v>90.878</v>
      </c>
      <c r="J4343" s="2">
        <v>33.333300000000001</v>
      </c>
      <c r="K4343">
        <v>3</v>
      </c>
    </row>
    <row r="4344" spans="1:12" x14ac:dyDescent="0.25">
      <c r="A4344">
        <v>44133</v>
      </c>
      <c r="B4344" s="2">
        <v>75.451499999999996</v>
      </c>
      <c r="C4344" s="3">
        <v>30334</v>
      </c>
      <c r="D4344" s="4">
        <v>17460</v>
      </c>
      <c r="E4344" t="s">
        <v>8514</v>
      </c>
      <c r="F4344" s="4" t="s">
        <v>8295</v>
      </c>
      <c r="G4344" s="5">
        <v>22461</v>
      </c>
      <c r="H4344" s="6">
        <v>0.35954059999999999</v>
      </c>
      <c r="I4344" s="7">
        <v>88.762</v>
      </c>
      <c r="J4344" s="2">
        <v>41.3</v>
      </c>
      <c r="K4344">
        <v>20</v>
      </c>
      <c r="L4344" s="2">
        <v>58.2</v>
      </c>
    </row>
    <row r="4345" spans="1:12" x14ac:dyDescent="0.25">
      <c r="A4345">
        <v>78230</v>
      </c>
      <c r="B4345" s="2">
        <v>75.439139999999995</v>
      </c>
      <c r="C4345" s="3">
        <v>42443</v>
      </c>
      <c r="D4345" s="4">
        <v>41700</v>
      </c>
      <c r="E4345" t="s">
        <v>6913</v>
      </c>
      <c r="F4345" s="4" t="s">
        <v>13752</v>
      </c>
      <c r="G4345" s="5">
        <v>29174</v>
      </c>
      <c r="H4345" s="6">
        <v>0.47197939999999999</v>
      </c>
      <c r="I4345" s="7">
        <v>69.317999999999998</v>
      </c>
      <c r="J4345" s="2">
        <v>36.7941</v>
      </c>
      <c r="K4345">
        <v>34</v>
      </c>
      <c r="L4345" s="2">
        <v>32.5</v>
      </c>
    </row>
    <row r="4346" spans="1:12" x14ac:dyDescent="0.25">
      <c r="A4346">
        <v>48362</v>
      </c>
      <c r="B4346" s="2">
        <v>75.42971</v>
      </c>
      <c r="C4346" s="3">
        <v>15743</v>
      </c>
      <c r="D4346" s="4">
        <v>19820</v>
      </c>
      <c r="E4346" t="s">
        <v>9172</v>
      </c>
      <c r="F4346" s="4" t="s">
        <v>9106</v>
      </c>
      <c r="G4346" s="5">
        <v>10201</v>
      </c>
      <c r="H4346" s="6">
        <v>0.35934129999999997</v>
      </c>
      <c r="I4346" s="7">
        <v>88.774000000000001</v>
      </c>
      <c r="J4346" s="2">
        <v>47.2</v>
      </c>
      <c r="K4346">
        <v>5</v>
      </c>
    </row>
    <row r="4347" spans="1:12" x14ac:dyDescent="0.25">
      <c r="A4347">
        <v>22625</v>
      </c>
      <c r="B4347" s="2">
        <v>75.426649999999995</v>
      </c>
      <c r="C4347" s="3">
        <v>4072</v>
      </c>
      <c r="D4347" s="4">
        <v>49020</v>
      </c>
      <c r="E4347" t="s">
        <v>4692</v>
      </c>
      <c r="F4347" s="4" t="s">
        <v>4335</v>
      </c>
      <c r="G4347" s="5">
        <v>2614</v>
      </c>
      <c r="H4347" s="6">
        <v>0.33358840000000001</v>
      </c>
      <c r="I4347" s="7">
        <v>93.213999999999999</v>
      </c>
    </row>
    <row r="4348" spans="1:12" x14ac:dyDescent="0.25">
      <c r="A4348">
        <v>94971</v>
      </c>
      <c r="B4348" s="2">
        <v>75.42595</v>
      </c>
      <c r="C4348" s="3">
        <v>361</v>
      </c>
      <c r="D4348" s="4">
        <v>41860</v>
      </c>
      <c r="E4348" t="s">
        <v>15818</v>
      </c>
      <c r="F4348" s="4" t="s">
        <v>15368</v>
      </c>
      <c r="G4348" s="5">
        <v>296</v>
      </c>
      <c r="H4348" s="6">
        <v>0.40404040000000002</v>
      </c>
      <c r="I4348" s="7">
        <v>81</v>
      </c>
      <c r="J4348" s="2">
        <v>33.5</v>
      </c>
      <c r="K4348">
        <v>2</v>
      </c>
    </row>
    <row r="4349" spans="1:12" x14ac:dyDescent="0.25">
      <c r="A4349">
        <v>21679</v>
      </c>
      <c r="B4349" s="2">
        <v>75.425799999999995</v>
      </c>
      <c r="C4349" s="3">
        <v>400</v>
      </c>
      <c r="D4349" s="4">
        <v>20660</v>
      </c>
      <c r="E4349" t="s">
        <v>4580</v>
      </c>
      <c r="F4349" s="4" t="s">
        <v>4361</v>
      </c>
      <c r="G4349" s="5">
        <v>319</v>
      </c>
      <c r="H4349" s="6">
        <v>0.34687499999999999</v>
      </c>
      <c r="I4349" s="7">
        <v>90.875</v>
      </c>
    </row>
    <row r="4350" spans="1:12" x14ac:dyDescent="0.25">
      <c r="A4350">
        <v>94513</v>
      </c>
      <c r="B4350" s="2">
        <v>75.417119999999997</v>
      </c>
      <c r="C4350" s="3">
        <v>56929</v>
      </c>
      <c r="D4350" s="4">
        <v>41860</v>
      </c>
      <c r="E4350" t="s">
        <v>1979</v>
      </c>
      <c r="F4350" s="4" t="s">
        <v>15368</v>
      </c>
      <c r="G4350" s="5">
        <v>35959</v>
      </c>
      <c r="H4350" s="6">
        <v>0.29310350000000002</v>
      </c>
      <c r="I4350" s="7">
        <v>100.157</v>
      </c>
      <c r="J4350" s="2">
        <v>44</v>
      </c>
      <c r="K4350">
        <v>11</v>
      </c>
      <c r="L4350" s="2">
        <v>72.099999999999994</v>
      </c>
    </row>
    <row r="4351" spans="1:12" x14ac:dyDescent="0.25">
      <c r="A4351">
        <v>92881</v>
      </c>
      <c r="B4351" s="2">
        <v>75.403620000000004</v>
      </c>
      <c r="C4351" s="3">
        <v>32817</v>
      </c>
      <c r="D4351" s="4">
        <v>40140</v>
      </c>
      <c r="E4351" t="s">
        <v>1909</v>
      </c>
      <c r="F4351" s="4" t="s">
        <v>15368</v>
      </c>
      <c r="G4351" s="5">
        <v>20468</v>
      </c>
      <c r="H4351" s="6">
        <v>0.30055199999999999</v>
      </c>
      <c r="I4351" s="7">
        <v>98.849000000000004</v>
      </c>
      <c r="J4351" s="2">
        <v>69</v>
      </c>
      <c r="K4351">
        <v>1</v>
      </c>
    </row>
    <row r="4352" spans="1:12" x14ac:dyDescent="0.25">
      <c r="A4352">
        <v>12198</v>
      </c>
      <c r="B4352" s="2">
        <v>75.39743</v>
      </c>
      <c r="C4352" s="3">
        <v>7723</v>
      </c>
      <c r="D4352" s="4">
        <v>10580</v>
      </c>
      <c r="E4352" t="s">
        <v>2182</v>
      </c>
      <c r="F4352" s="4" t="s">
        <v>1280</v>
      </c>
      <c r="G4352" s="5">
        <v>5394</v>
      </c>
      <c r="H4352" s="6">
        <v>0.33574340000000003</v>
      </c>
      <c r="I4352" s="7">
        <v>92.75</v>
      </c>
      <c r="J4352" s="2">
        <v>31.25</v>
      </c>
      <c r="K4352">
        <v>4</v>
      </c>
    </row>
    <row r="4353" spans="1:12" x14ac:dyDescent="0.25">
      <c r="A4353">
        <v>58420</v>
      </c>
      <c r="B4353" s="2">
        <v>75.396100000000004</v>
      </c>
      <c r="C4353" s="3">
        <v>296</v>
      </c>
      <c r="D4353" s="4">
        <v>27420</v>
      </c>
      <c r="E4353" t="s">
        <v>1799</v>
      </c>
      <c r="F4353" s="4" t="s">
        <v>11069</v>
      </c>
      <c r="G4353" s="5">
        <v>203</v>
      </c>
      <c r="H4353" s="6">
        <v>0.30882349999999997</v>
      </c>
      <c r="I4353" s="7">
        <v>97.396000000000001</v>
      </c>
    </row>
    <row r="4354" spans="1:12" x14ac:dyDescent="0.25">
      <c r="A4354">
        <v>18355</v>
      </c>
      <c r="B4354" s="2">
        <v>75.395809999999997</v>
      </c>
      <c r="C4354" s="3">
        <v>1327</v>
      </c>
      <c r="D4354" s="4">
        <v>20700</v>
      </c>
      <c r="E4354" t="s">
        <v>4042</v>
      </c>
      <c r="F4354" s="4" t="s">
        <v>3003</v>
      </c>
      <c r="G4354" s="5">
        <v>944</v>
      </c>
      <c r="H4354" s="6">
        <v>0.40995759999999998</v>
      </c>
      <c r="I4354" s="7">
        <v>79.903999999999996</v>
      </c>
    </row>
    <row r="4355" spans="1:12" x14ac:dyDescent="0.25">
      <c r="A4355">
        <v>95389</v>
      </c>
      <c r="B4355" s="2">
        <v>75.395340000000004</v>
      </c>
      <c r="C4355" s="3">
        <v>1312</v>
      </c>
      <c r="E4355" t="s">
        <v>15879</v>
      </c>
      <c r="F4355" s="4" t="s">
        <v>15368</v>
      </c>
      <c r="G4355" s="5">
        <v>1044</v>
      </c>
      <c r="H4355" s="6">
        <v>0.22583729999999999</v>
      </c>
      <c r="I4355" s="7">
        <v>111.711</v>
      </c>
      <c r="J4355" s="2">
        <v>50</v>
      </c>
      <c r="K4355">
        <v>4</v>
      </c>
    </row>
    <row r="4356" spans="1:12" x14ac:dyDescent="0.25">
      <c r="A4356">
        <v>12018</v>
      </c>
      <c r="B4356" s="2">
        <v>75.393780000000007</v>
      </c>
      <c r="C4356" s="3">
        <v>7919</v>
      </c>
      <c r="D4356" s="4">
        <v>10580</v>
      </c>
      <c r="E4356" t="s">
        <v>2078</v>
      </c>
      <c r="F4356" s="4" t="s">
        <v>1280</v>
      </c>
      <c r="G4356" s="5">
        <v>5453</v>
      </c>
      <c r="H4356" s="6">
        <v>0.30253029999999997</v>
      </c>
      <c r="I4356" s="7">
        <v>98.456000000000003</v>
      </c>
      <c r="J4356" s="2">
        <v>46.428600000000003</v>
      </c>
      <c r="K4356">
        <v>7</v>
      </c>
    </row>
    <row r="4357" spans="1:12" x14ac:dyDescent="0.25">
      <c r="A4357">
        <v>61732</v>
      </c>
      <c r="B4357" s="2">
        <v>75.392150000000001</v>
      </c>
      <c r="C4357" s="3">
        <v>2036</v>
      </c>
      <c r="D4357" s="4">
        <v>14010</v>
      </c>
      <c r="E4357" t="s">
        <v>267</v>
      </c>
      <c r="F4357" s="4" t="s">
        <v>11490</v>
      </c>
      <c r="G4357" s="5">
        <v>1381</v>
      </c>
      <c r="H4357" s="6">
        <v>0.3692976</v>
      </c>
      <c r="I4357" s="7">
        <v>86.905000000000001</v>
      </c>
      <c r="J4357" s="2">
        <v>59.25</v>
      </c>
      <c r="K4357">
        <v>4</v>
      </c>
    </row>
    <row r="4358" spans="1:12" x14ac:dyDescent="0.25">
      <c r="A4358">
        <v>95005</v>
      </c>
      <c r="B4358" s="2">
        <v>75.390690000000006</v>
      </c>
      <c r="C4358" s="3">
        <v>6614</v>
      </c>
      <c r="D4358" s="4">
        <v>42100</v>
      </c>
      <c r="E4358" t="s">
        <v>13208</v>
      </c>
      <c r="F4358" s="4" t="s">
        <v>15368</v>
      </c>
      <c r="G4358" s="5">
        <v>4752</v>
      </c>
      <c r="H4358" s="6">
        <v>0.37218600000000002</v>
      </c>
      <c r="I4358" s="7">
        <v>86.375</v>
      </c>
      <c r="J4358" s="2">
        <v>34.200000000000003</v>
      </c>
      <c r="K4358">
        <v>10</v>
      </c>
      <c r="L4358" s="2">
        <v>19.2</v>
      </c>
    </row>
    <row r="4359" spans="1:12" x14ac:dyDescent="0.25">
      <c r="A4359">
        <v>55802</v>
      </c>
      <c r="B4359" s="2">
        <v>75.389080000000007</v>
      </c>
      <c r="C4359" s="3">
        <v>2177</v>
      </c>
      <c r="D4359" s="4">
        <v>20260</v>
      </c>
      <c r="E4359" t="s">
        <v>6384</v>
      </c>
      <c r="F4359" s="4" t="s">
        <v>10428</v>
      </c>
      <c r="G4359" s="5">
        <v>1932</v>
      </c>
      <c r="H4359" s="6">
        <v>0.36264869999999999</v>
      </c>
      <c r="I4359" s="7">
        <v>88.015000000000001</v>
      </c>
      <c r="J4359" s="2">
        <v>45</v>
      </c>
      <c r="K4359">
        <v>2</v>
      </c>
    </row>
    <row r="4360" spans="1:12" x14ac:dyDescent="0.25">
      <c r="A4360">
        <v>1098</v>
      </c>
      <c r="B4360" s="2">
        <v>75.388419999999996</v>
      </c>
      <c r="C4360" s="3">
        <v>1095</v>
      </c>
      <c r="D4360" s="4">
        <v>44140</v>
      </c>
      <c r="E4360" t="s">
        <v>75</v>
      </c>
      <c r="F4360" s="4" t="s">
        <v>21</v>
      </c>
      <c r="G4360" s="5">
        <v>878</v>
      </c>
      <c r="H4360" s="6">
        <v>0.38952160000000002</v>
      </c>
      <c r="I4360" s="7">
        <v>83.358999999999995</v>
      </c>
      <c r="J4360" s="2">
        <v>50.5</v>
      </c>
      <c r="K4360">
        <v>2</v>
      </c>
    </row>
    <row r="4361" spans="1:12" x14ac:dyDescent="0.25">
      <c r="A4361">
        <v>44233</v>
      </c>
      <c r="B4361" s="2">
        <v>75.386899999999997</v>
      </c>
      <c r="C4361" s="3">
        <v>7778</v>
      </c>
      <c r="D4361" s="4">
        <v>17460</v>
      </c>
      <c r="E4361" t="s">
        <v>2583</v>
      </c>
      <c r="F4361" s="4" t="s">
        <v>8295</v>
      </c>
      <c r="G4361" s="5">
        <v>5422</v>
      </c>
      <c r="H4361" s="6">
        <v>0.36068600000000001</v>
      </c>
      <c r="I4361" s="7">
        <v>88.313000000000002</v>
      </c>
      <c r="J4361" s="2">
        <v>38.5</v>
      </c>
      <c r="K4361">
        <v>2</v>
      </c>
    </row>
    <row r="4362" spans="1:12" x14ac:dyDescent="0.25">
      <c r="A4362">
        <v>76035</v>
      </c>
      <c r="B4362" s="2">
        <v>75.385350000000003</v>
      </c>
      <c r="C4362" s="3">
        <v>1511</v>
      </c>
      <c r="D4362" s="4">
        <v>19100</v>
      </c>
      <c r="E4362" t="s">
        <v>3532</v>
      </c>
      <c r="F4362" s="4" t="s">
        <v>13752</v>
      </c>
      <c r="G4362" s="5">
        <v>1083</v>
      </c>
      <c r="H4362" s="6">
        <v>0.3302583</v>
      </c>
      <c r="I4362" s="7">
        <v>93.570999999999998</v>
      </c>
      <c r="J4362" s="2">
        <v>72</v>
      </c>
      <c r="K4362">
        <v>1</v>
      </c>
    </row>
    <row r="4363" spans="1:12" x14ac:dyDescent="0.25">
      <c r="A4363">
        <v>68787</v>
      </c>
      <c r="B4363" s="2">
        <v>75.384299999999996</v>
      </c>
      <c r="C4363" s="3">
        <v>6645</v>
      </c>
      <c r="E4363" t="s">
        <v>794</v>
      </c>
      <c r="F4363" s="4" t="s">
        <v>12738</v>
      </c>
      <c r="G4363" s="5">
        <v>3296</v>
      </c>
      <c r="H4363" s="6">
        <v>0.44599519999999998</v>
      </c>
      <c r="I4363" s="7">
        <v>73.525999999999996</v>
      </c>
      <c r="J4363" s="2">
        <v>54</v>
      </c>
      <c r="K4363">
        <v>1</v>
      </c>
    </row>
    <row r="4364" spans="1:12" x14ac:dyDescent="0.25">
      <c r="A4364">
        <v>14228</v>
      </c>
      <c r="B4364" s="2">
        <v>75.380240000000001</v>
      </c>
      <c r="C4364" s="3">
        <v>21886</v>
      </c>
      <c r="D4364" s="4">
        <v>15380</v>
      </c>
      <c r="E4364" t="s">
        <v>2831</v>
      </c>
      <c r="F4364" s="4" t="s">
        <v>1280</v>
      </c>
      <c r="G4364" s="5">
        <v>13671</v>
      </c>
      <c r="H4364" s="6">
        <v>0.4664277</v>
      </c>
      <c r="I4364" s="7">
        <v>69.992999999999995</v>
      </c>
      <c r="J4364" s="2">
        <v>47.666699999999999</v>
      </c>
      <c r="K4364">
        <v>6</v>
      </c>
    </row>
    <row r="4365" spans="1:12" x14ac:dyDescent="0.25">
      <c r="A4365">
        <v>23102</v>
      </c>
      <c r="B4365" s="2">
        <v>75.376339999999999</v>
      </c>
      <c r="C4365" s="3">
        <v>3490</v>
      </c>
      <c r="D4365" s="4">
        <v>40060</v>
      </c>
      <c r="E4365" t="s">
        <v>4810</v>
      </c>
      <c r="F4365" s="4" t="s">
        <v>4335</v>
      </c>
      <c r="G4365" s="5">
        <v>2667</v>
      </c>
      <c r="H4365" s="6">
        <v>0.2616192</v>
      </c>
      <c r="I4365" s="7">
        <v>105.38500000000001</v>
      </c>
      <c r="J4365" s="2">
        <v>37.5</v>
      </c>
      <c r="K4365">
        <v>2</v>
      </c>
    </row>
    <row r="4366" spans="1:12" x14ac:dyDescent="0.25">
      <c r="A4366">
        <v>29438</v>
      </c>
      <c r="B4366" s="2">
        <v>75.375209999999996</v>
      </c>
      <c r="C4366" s="3">
        <v>2372</v>
      </c>
      <c r="E4366" t="s">
        <v>6227</v>
      </c>
      <c r="F4366" s="4" t="s">
        <v>6130</v>
      </c>
      <c r="G4366" s="5">
        <v>1998</v>
      </c>
      <c r="H4366" s="6">
        <v>0.44072030000000001</v>
      </c>
      <c r="I4366" s="7">
        <v>74.432000000000002</v>
      </c>
      <c r="J4366" s="2">
        <v>51</v>
      </c>
      <c r="K4366">
        <v>1</v>
      </c>
    </row>
    <row r="4367" spans="1:12" x14ac:dyDescent="0.25">
      <c r="A4367">
        <v>17601</v>
      </c>
      <c r="B4367" s="2">
        <v>75.366259999999997</v>
      </c>
      <c r="C4367" s="3">
        <v>49879</v>
      </c>
      <c r="D4367" s="4">
        <v>29540</v>
      </c>
      <c r="E4367" t="s">
        <v>176</v>
      </c>
      <c r="F4367" s="4" t="s">
        <v>3003</v>
      </c>
      <c r="G4367" s="5">
        <v>35441</v>
      </c>
      <c r="H4367" s="6">
        <v>0.41116219999999998</v>
      </c>
      <c r="I4367" s="7">
        <v>79.528000000000006</v>
      </c>
      <c r="J4367" s="2">
        <v>40.7027</v>
      </c>
      <c r="K4367">
        <v>37</v>
      </c>
      <c r="L4367" s="2">
        <v>55.2</v>
      </c>
    </row>
    <row r="4368" spans="1:12" x14ac:dyDescent="0.25">
      <c r="A4368">
        <v>80137</v>
      </c>
      <c r="B4368" s="2">
        <v>75.357590000000002</v>
      </c>
      <c r="C4368" s="3">
        <v>1152</v>
      </c>
      <c r="D4368" s="4">
        <v>19740</v>
      </c>
      <c r="E4368" t="s">
        <v>9975</v>
      </c>
      <c r="F4368" s="4" t="s">
        <v>14477</v>
      </c>
      <c r="G4368" s="5">
        <v>736</v>
      </c>
      <c r="H4368" s="6">
        <v>0.25644509999999998</v>
      </c>
      <c r="I4368" s="7">
        <v>106.25</v>
      </c>
    </row>
    <row r="4369" spans="1:12" x14ac:dyDescent="0.25">
      <c r="A4369">
        <v>1752</v>
      </c>
      <c r="B4369" s="2">
        <v>75.350700000000003</v>
      </c>
      <c r="C4369" s="3">
        <v>39140</v>
      </c>
      <c r="D4369" s="4">
        <v>14460</v>
      </c>
      <c r="E4369" t="s">
        <v>223</v>
      </c>
      <c r="F4369" s="4" t="s">
        <v>21</v>
      </c>
      <c r="G4369" s="5">
        <v>28072</v>
      </c>
      <c r="H4369" s="6">
        <v>0.39199200000000001</v>
      </c>
      <c r="I4369" s="7">
        <v>82.808999999999997</v>
      </c>
      <c r="J4369" s="2">
        <v>45.2273</v>
      </c>
      <c r="K4369">
        <v>22</v>
      </c>
      <c r="L4369" s="2">
        <v>77.8</v>
      </c>
    </row>
    <row r="4370" spans="1:12" x14ac:dyDescent="0.25">
      <c r="A4370">
        <v>68339</v>
      </c>
      <c r="B4370" s="2">
        <v>75.343789999999998</v>
      </c>
      <c r="C4370" s="3">
        <v>1190</v>
      </c>
      <c r="D4370" s="4">
        <v>30700</v>
      </c>
      <c r="E4370" t="s">
        <v>4549</v>
      </c>
      <c r="F4370" s="4" t="s">
        <v>12738</v>
      </c>
      <c r="G4370" s="5">
        <v>820</v>
      </c>
      <c r="H4370" s="6">
        <v>0.38489649999999997</v>
      </c>
      <c r="I4370" s="7">
        <v>84.022000000000006</v>
      </c>
      <c r="J4370" s="2">
        <v>49</v>
      </c>
      <c r="K4370">
        <v>1</v>
      </c>
    </row>
    <row r="4371" spans="1:12" x14ac:dyDescent="0.25">
      <c r="A4371">
        <v>5737</v>
      </c>
      <c r="B4371" s="2">
        <v>75.343450000000004</v>
      </c>
      <c r="C4371" s="3">
        <v>782</v>
      </c>
      <c r="D4371" s="4">
        <v>40860</v>
      </c>
      <c r="E4371" t="s">
        <v>1146</v>
      </c>
      <c r="F4371" s="4" t="s">
        <v>1030</v>
      </c>
      <c r="G4371" s="5">
        <v>591</v>
      </c>
      <c r="H4371" s="6">
        <v>0.48561759999999998</v>
      </c>
      <c r="I4371" s="7">
        <v>66.606999999999999</v>
      </c>
      <c r="J4371" s="2">
        <v>69</v>
      </c>
      <c r="K4371">
        <v>1</v>
      </c>
    </row>
    <row r="4372" spans="1:12" x14ac:dyDescent="0.25">
      <c r="A4372">
        <v>61278</v>
      </c>
      <c r="B4372" s="2">
        <v>75.343260000000001</v>
      </c>
      <c r="C4372" s="3">
        <v>291</v>
      </c>
      <c r="D4372" s="4">
        <v>19340</v>
      </c>
      <c r="E4372" t="s">
        <v>11699</v>
      </c>
      <c r="F4372" s="4" t="s">
        <v>11490</v>
      </c>
      <c r="G4372" s="5">
        <v>201</v>
      </c>
      <c r="H4372" s="6">
        <v>0.29850749999999998</v>
      </c>
      <c r="I4372" s="7">
        <v>98.906000000000006</v>
      </c>
      <c r="J4372" s="2">
        <v>55.5</v>
      </c>
      <c r="K4372">
        <v>2</v>
      </c>
    </row>
    <row r="4373" spans="1:12" x14ac:dyDescent="0.25">
      <c r="A4373">
        <v>22623</v>
      </c>
      <c r="B4373" s="2">
        <v>75.343130000000002</v>
      </c>
      <c r="C4373" s="3">
        <v>510</v>
      </c>
      <c r="D4373" s="4">
        <v>47900</v>
      </c>
      <c r="E4373" t="s">
        <v>4690</v>
      </c>
      <c r="F4373" s="4" t="s">
        <v>4335</v>
      </c>
      <c r="G4373" s="5">
        <v>358</v>
      </c>
      <c r="H4373" s="6">
        <v>0.4261838</v>
      </c>
      <c r="I4373" s="7">
        <v>76.832999999999998</v>
      </c>
    </row>
    <row r="4374" spans="1:12" x14ac:dyDescent="0.25">
      <c r="A4374">
        <v>21162</v>
      </c>
      <c r="B4374" s="2">
        <v>75.342399999999998</v>
      </c>
      <c r="C4374" s="3">
        <v>3878</v>
      </c>
      <c r="D4374" s="4">
        <v>12580</v>
      </c>
      <c r="E4374" t="s">
        <v>4511</v>
      </c>
      <c r="F4374" s="4" t="s">
        <v>4361</v>
      </c>
      <c r="G4374" s="5">
        <v>2658</v>
      </c>
      <c r="H4374" s="6">
        <v>0.25235049999999998</v>
      </c>
      <c r="I4374" s="7">
        <v>106.845</v>
      </c>
      <c r="J4374" s="2">
        <v>43.5</v>
      </c>
      <c r="K4374">
        <v>4</v>
      </c>
    </row>
    <row r="4375" spans="1:12" x14ac:dyDescent="0.25">
      <c r="A4375">
        <v>98042</v>
      </c>
      <c r="B4375" s="2">
        <v>75.334490000000002</v>
      </c>
      <c r="C4375" s="3">
        <v>44598</v>
      </c>
      <c r="D4375" s="4">
        <v>42660</v>
      </c>
      <c r="E4375" t="s">
        <v>1318</v>
      </c>
      <c r="F4375" s="4" t="s">
        <v>16344</v>
      </c>
      <c r="G4375" s="5">
        <v>30429</v>
      </c>
      <c r="H4375" s="6">
        <v>0.3014559</v>
      </c>
      <c r="I4375" s="7">
        <v>98.355999999999995</v>
      </c>
      <c r="J4375" s="2">
        <v>45.8947</v>
      </c>
      <c r="K4375">
        <v>19</v>
      </c>
      <c r="L4375" s="2">
        <v>80.3</v>
      </c>
    </row>
    <row r="4376" spans="1:12" x14ac:dyDescent="0.25">
      <c r="A4376">
        <v>74119</v>
      </c>
      <c r="B4376" s="2">
        <v>75.326480000000004</v>
      </c>
      <c r="C4376" s="3">
        <v>3426</v>
      </c>
      <c r="D4376" s="4">
        <v>46140</v>
      </c>
      <c r="E4376" t="s">
        <v>13622</v>
      </c>
      <c r="F4376" s="4" t="s">
        <v>13462</v>
      </c>
      <c r="G4376" s="5">
        <v>2984</v>
      </c>
      <c r="H4376" s="6">
        <v>0.45762150000000001</v>
      </c>
      <c r="I4376" s="7">
        <v>71.346000000000004</v>
      </c>
      <c r="J4376" s="2">
        <v>44.5</v>
      </c>
      <c r="K4376">
        <v>2</v>
      </c>
    </row>
    <row r="4377" spans="1:12" x14ac:dyDescent="0.25">
      <c r="A4377">
        <v>55110</v>
      </c>
      <c r="B4377" s="2">
        <v>75.319159999999997</v>
      </c>
      <c r="C4377" s="3">
        <v>38611</v>
      </c>
      <c r="D4377" s="4">
        <v>33460</v>
      </c>
      <c r="E4377" t="s">
        <v>5025</v>
      </c>
      <c r="F4377" s="4" t="s">
        <v>10428</v>
      </c>
      <c r="G4377" s="5">
        <v>27624</v>
      </c>
      <c r="H4377" s="6">
        <v>0.37619459999999999</v>
      </c>
      <c r="I4377" s="7">
        <v>85.417000000000002</v>
      </c>
      <c r="J4377" s="2">
        <v>36.450000000000003</v>
      </c>
      <c r="K4377">
        <v>40</v>
      </c>
      <c r="L4377" s="2">
        <v>30.4</v>
      </c>
    </row>
    <row r="4378" spans="1:12" x14ac:dyDescent="0.25">
      <c r="A4378">
        <v>21158</v>
      </c>
      <c r="B4378" s="2">
        <v>75.309299999999993</v>
      </c>
      <c r="C4378" s="3">
        <v>20113</v>
      </c>
      <c r="D4378" s="4">
        <v>12580</v>
      </c>
      <c r="E4378" t="s">
        <v>159</v>
      </c>
      <c r="F4378" s="4" t="s">
        <v>4361</v>
      </c>
      <c r="G4378" s="5">
        <v>13576</v>
      </c>
      <c r="H4378" s="6">
        <v>0.31459930000000003</v>
      </c>
      <c r="I4378" s="7">
        <v>96.061000000000007</v>
      </c>
      <c r="J4378" s="2">
        <v>40.200000000000003</v>
      </c>
      <c r="K4378">
        <v>5</v>
      </c>
    </row>
    <row r="4379" spans="1:12" x14ac:dyDescent="0.25">
      <c r="A4379">
        <v>66212</v>
      </c>
      <c r="B4379" s="2">
        <v>75.300439999999995</v>
      </c>
      <c r="C4379" s="3">
        <v>33932</v>
      </c>
      <c r="D4379" s="4">
        <v>28140</v>
      </c>
      <c r="E4379" t="s">
        <v>12516</v>
      </c>
      <c r="F4379" s="4" t="s">
        <v>12494</v>
      </c>
      <c r="G4379" s="5">
        <v>23448</v>
      </c>
      <c r="H4379" s="6">
        <v>0.45972109999999999</v>
      </c>
      <c r="I4379" s="7">
        <v>70.971999999999994</v>
      </c>
      <c r="J4379" s="2">
        <v>41.7879</v>
      </c>
      <c r="K4379">
        <v>33</v>
      </c>
      <c r="L4379" s="2">
        <v>60.7</v>
      </c>
    </row>
    <row r="4380" spans="1:12" x14ac:dyDescent="0.25">
      <c r="A4380">
        <v>43064</v>
      </c>
      <c r="B4380" s="2">
        <v>75.292699999999996</v>
      </c>
      <c r="C4380" s="3">
        <v>13425</v>
      </c>
      <c r="D4380" s="4">
        <v>18140</v>
      </c>
      <c r="E4380" t="s">
        <v>8314</v>
      </c>
      <c r="F4380" s="4" t="s">
        <v>8295</v>
      </c>
      <c r="G4380" s="5">
        <v>8883</v>
      </c>
      <c r="H4380" s="6">
        <v>0.31573610000000002</v>
      </c>
      <c r="I4380" s="7">
        <v>95.826999999999998</v>
      </c>
      <c r="J4380" s="2">
        <v>31.75</v>
      </c>
      <c r="K4380">
        <v>4</v>
      </c>
    </row>
    <row r="4381" spans="1:12" x14ac:dyDescent="0.25">
      <c r="A4381">
        <v>97227</v>
      </c>
      <c r="B4381" s="2">
        <v>75.289770000000004</v>
      </c>
      <c r="C4381" s="3">
        <v>4393</v>
      </c>
      <c r="D4381" s="4">
        <v>38900</v>
      </c>
      <c r="E4381" t="s">
        <v>765</v>
      </c>
      <c r="F4381" s="4" t="s">
        <v>16170</v>
      </c>
      <c r="G4381" s="5">
        <v>3377</v>
      </c>
      <c r="H4381" s="6">
        <v>0.48948770000000003</v>
      </c>
      <c r="I4381" s="7">
        <v>65.787000000000006</v>
      </c>
      <c r="J4381" s="2">
        <v>32.181800000000003</v>
      </c>
      <c r="K4381">
        <v>11</v>
      </c>
      <c r="L4381" s="2">
        <v>11.7</v>
      </c>
    </row>
    <row r="4382" spans="1:12" x14ac:dyDescent="0.25">
      <c r="A4382">
        <v>80435</v>
      </c>
      <c r="B4382" s="2">
        <v>75.287689999999998</v>
      </c>
      <c r="C4382" s="3">
        <v>7927</v>
      </c>
      <c r="D4382" s="4">
        <v>14720</v>
      </c>
      <c r="E4382" t="s">
        <v>6259</v>
      </c>
      <c r="F4382" s="4" t="s">
        <v>14477</v>
      </c>
      <c r="G4382" s="5">
        <v>5322</v>
      </c>
      <c r="H4382" s="6">
        <v>0.37673810000000002</v>
      </c>
      <c r="I4382" s="7">
        <v>85.253</v>
      </c>
      <c r="J4382" s="2">
        <v>28</v>
      </c>
      <c r="K4382">
        <v>1</v>
      </c>
    </row>
    <row r="4383" spans="1:12" x14ac:dyDescent="0.25">
      <c r="A4383">
        <v>76712</v>
      </c>
      <c r="B4383" s="2">
        <v>75.282390000000007</v>
      </c>
      <c r="C4383" s="3">
        <v>24738</v>
      </c>
      <c r="D4383" s="4">
        <v>47380</v>
      </c>
      <c r="E4383" t="s">
        <v>13996</v>
      </c>
      <c r="F4383" s="4" t="s">
        <v>13752</v>
      </c>
      <c r="G4383" s="5">
        <v>16808</v>
      </c>
      <c r="H4383" s="6">
        <v>0.41182770000000002</v>
      </c>
      <c r="I4383" s="7">
        <v>79.17</v>
      </c>
      <c r="J4383" s="2">
        <v>34.411799999999999</v>
      </c>
      <c r="K4383">
        <v>17</v>
      </c>
      <c r="L4383" s="2">
        <v>20.399999999999999</v>
      </c>
    </row>
    <row r="4384" spans="1:12" x14ac:dyDescent="0.25">
      <c r="A4384">
        <v>55101</v>
      </c>
      <c r="B4384" s="2">
        <v>75.277169999999998</v>
      </c>
      <c r="C4384" s="3">
        <v>5999</v>
      </c>
      <c r="D4384" s="4">
        <v>33460</v>
      </c>
      <c r="E4384" t="s">
        <v>5025</v>
      </c>
      <c r="F4384" s="4" t="s">
        <v>10428</v>
      </c>
      <c r="G4384" s="5">
        <v>5034</v>
      </c>
      <c r="H4384" s="6">
        <v>0.50645479999999998</v>
      </c>
      <c r="I4384" s="7">
        <v>62.813000000000002</v>
      </c>
      <c r="J4384" s="2">
        <v>40.357100000000003</v>
      </c>
      <c r="K4384">
        <v>14</v>
      </c>
      <c r="L4384" s="2">
        <v>53.4</v>
      </c>
    </row>
    <row r="4385" spans="1:12" x14ac:dyDescent="0.25">
      <c r="A4385">
        <v>12008</v>
      </c>
      <c r="B4385" s="2">
        <v>75.275880000000001</v>
      </c>
      <c r="C4385" s="3">
        <v>479</v>
      </c>
      <c r="D4385" s="4">
        <v>10580</v>
      </c>
      <c r="E4385" t="s">
        <v>2074</v>
      </c>
      <c r="F4385" s="4" t="s">
        <v>1280</v>
      </c>
      <c r="G4385" s="5">
        <v>326</v>
      </c>
      <c r="H4385" s="6">
        <v>0.37116559999999998</v>
      </c>
      <c r="I4385" s="7">
        <v>86.146000000000001</v>
      </c>
      <c r="J4385" s="2">
        <v>20</v>
      </c>
      <c r="K4385">
        <v>1</v>
      </c>
    </row>
    <row r="4386" spans="1:12" x14ac:dyDescent="0.25">
      <c r="A4386">
        <v>94066</v>
      </c>
      <c r="B4386" s="2">
        <v>75.26858</v>
      </c>
      <c r="C4386" s="3">
        <v>42099</v>
      </c>
      <c r="D4386" s="4">
        <v>41860</v>
      </c>
      <c r="E4386" t="s">
        <v>15759</v>
      </c>
      <c r="F4386" s="4" t="s">
        <v>15368</v>
      </c>
      <c r="G4386" s="5">
        <v>30160</v>
      </c>
      <c r="H4386" s="6">
        <v>0.34995520000000002</v>
      </c>
      <c r="I4386" s="7">
        <v>89.805000000000007</v>
      </c>
      <c r="J4386" s="2">
        <v>35.235300000000002</v>
      </c>
      <c r="K4386">
        <v>17</v>
      </c>
      <c r="L4386" s="2">
        <v>24.7</v>
      </c>
    </row>
    <row r="4387" spans="1:12" x14ac:dyDescent="0.25">
      <c r="A4387">
        <v>55088</v>
      </c>
      <c r="B4387" s="2">
        <v>75.261089999999996</v>
      </c>
      <c r="C4387" s="3">
        <v>1766</v>
      </c>
      <c r="D4387" s="4">
        <v>22060</v>
      </c>
      <c r="E4387" t="s">
        <v>198</v>
      </c>
      <c r="F4387" s="4" t="s">
        <v>10428</v>
      </c>
      <c r="G4387" s="5">
        <v>1156</v>
      </c>
      <c r="H4387" s="6">
        <v>0.35522900000000002</v>
      </c>
      <c r="I4387" s="7">
        <v>88.888999999999996</v>
      </c>
      <c r="J4387" s="2">
        <v>50</v>
      </c>
      <c r="K4387">
        <v>2</v>
      </c>
    </row>
    <row r="4388" spans="1:12" x14ac:dyDescent="0.25">
      <c r="A4388">
        <v>35173</v>
      </c>
      <c r="B4388" s="2">
        <v>75.256510000000006</v>
      </c>
      <c r="C4388" s="3">
        <v>26091</v>
      </c>
      <c r="D4388" s="4">
        <v>13820</v>
      </c>
      <c r="E4388" t="s">
        <v>7075</v>
      </c>
      <c r="F4388" s="4" t="s">
        <v>7027</v>
      </c>
      <c r="G4388" s="5">
        <v>17982</v>
      </c>
      <c r="H4388" s="6">
        <v>0.34221210000000002</v>
      </c>
      <c r="I4388" s="7">
        <v>91.135999999999996</v>
      </c>
      <c r="J4388" s="2">
        <v>61.5</v>
      </c>
      <c r="K4388">
        <v>4</v>
      </c>
    </row>
    <row r="4389" spans="1:12" x14ac:dyDescent="0.25">
      <c r="A4389">
        <v>99775</v>
      </c>
      <c r="B4389" s="2">
        <v>75.252139999999997</v>
      </c>
      <c r="C4389" s="3">
        <v>1179</v>
      </c>
      <c r="D4389" s="4">
        <v>21820</v>
      </c>
      <c r="E4389" t="s">
        <v>9066</v>
      </c>
      <c r="F4389" s="4" t="s">
        <v>16604</v>
      </c>
      <c r="G4389" s="5">
        <v>277</v>
      </c>
      <c r="H4389" s="6">
        <v>0.5</v>
      </c>
      <c r="I4389" s="7">
        <v>63.853999999999999</v>
      </c>
      <c r="J4389" s="2">
        <v>56</v>
      </c>
      <c r="K4389">
        <v>1</v>
      </c>
    </row>
    <row r="4390" spans="1:12" x14ac:dyDescent="0.25">
      <c r="A4390">
        <v>80120</v>
      </c>
      <c r="B4390" s="2">
        <v>75.24691</v>
      </c>
      <c r="C4390" s="3">
        <v>29957</v>
      </c>
      <c r="D4390" s="4">
        <v>19740</v>
      </c>
      <c r="E4390" t="s">
        <v>152</v>
      </c>
      <c r="F4390" s="4" t="s">
        <v>14477</v>
      </c>
      <c r="G4390" s="5">
        <v>21555</v>
      </c>
      <c r="H4390" s="6">
        <v>0.422481</v>
      </c>
      <c r="I4390" s="7">
        <v>77.221000000000004</v>
      </c>
      <c r="J4390" s="2">
        <v>34.833300000000001</v>
      </c>
      <c r="K4390">
        <v>18</v>
      </c>
      <c r="L4390" s="2">
        <v>22.6</v>
      </c>
    </row>
    <row r="4391" spans="1:12" x14ac:dyDescent="0.25">
      <c r="A4391">
        <v>28075</v>
      </c>
      <c r="B4391" s="2">
        <v>75.239230000000006</v>
      </c>
      <c r="C4391" s="3">
        <v>16507</v>
      </c>
      <c r="D4391" s="4">
        <v>16740</v>
      </c>
      <c r="E4391" t="s">
        <v>3725</v>
      </c>
      <c r="F4391" s="4" t="s">
        <v>5642</v>
      </c>
      <c r="G4391" s="5">
        <v>10532</v>
      </c>
      <c r="H4391" s="6">
        <v>0.37795499999999999</v>
      </c>
      <c r="I4391" s="7">
        <v>84.91</v>
      </c>
      <c r="J4391" s="2">
        <v>41.333300000000001</v>
      </c>
      <c r="K4391">
        <v>3</v>
      </c>
    </row>
    <row r="4392" spans="1:12" x14ac:dyDescent="0.25">
      <c r="A4392">
        <v>85233</v>
      </c>
      <c r="B4392" s="2">
        <v>75.230710000000002</v>
      </c>
      <c r="C4392" s="3">
        <v>38014</v>
      </c>
      <c r="D4392" s="4">
        <v>38060</v>
      </c>
      <c r="E4392" t="s">
        <v>4025</v>
      </c>
      <c r="F4392" s="4" t="s">
        <v>14962</v>
      </c>
      <c r="G4392" s="5">
        <v>25047</v>
      </c>
      <c r="H4392" s="6">
        <v>0.37757020000000002</v>
      </c>
      <c r="I4392" s="7">
        <v>84.974000000000004</v>
      </c>
      <c r="J4392" s="2">
        <v>46</v>
      </c>
      <c r="K4392">
        <v>15</v>
      </c>
      <c r="L4392" s="2">
        <v>80.8</v>
      </c>
    </row>
    <row r="4393" spans="1:12" x14ac:dyDescent="0.25">
      <c r="A4393">
        <v>4553</v>
      </c>
      <c r="B4393" s="2">
        <v>75.224410000000006</v>
      </c>
      <c r="C4393" s="3">
        <v>1774</v>
      </c>
      <c r="E4393" t="s">
        <v>870</v>
      </c>
      <c r="F4393" s="4" t="s">
        <v>701</v>
      </c>
      <c r="G4393" s="5">
        <v>1312</v>
      </c>
      <c r="H4393" s="6">
        <v>0.4512195</v>
      </c>
      <c r="I4393" s="7">
        <v>72.231999999999999</v>
      </c>
      <c r="J4393" s="2">
        <v>30.3</v>
      </c>
      <c r="K4393">
        <v>10</v>
      </c>
      <c r="L4393" s="2">
        <v>7.2</v>
      </c>
    </row>
    <row r="4394" spans="1:12" x14ac:dyDescent="0.25">
      <c r="A4394">
        <v>12590</v>
      </c>
      <c r="B4394" s="2">
        <v>75.218149999999994</v>
      </c>
      <c r="C4394" s="3">
        <v>35147</v>
      </c>
      <c r="D4394" s="4">
        <v>35620</v>
      </c>
      <c r="E4394" t="s">
        <v>2301</v>
      </c>
      <c r="F4394" s="4" t="s">
        <v>1280</v>
      </c>
      <c r="G4394" s="5">
        <v>24809</v>
      </c>
      <c r="H4394" s="6">
        <v>0.3353486</v>
      </c>
      <c r="I4394" s="7">
        <v>92.245999999999995</v>
      </c>
      <c r="J4394" s="2">
        <v>31.058800000000002</v>
      </c>
      <c r="K4394">
        <v>17</v>
      </c>
      <c r="L4394" s="2">
        <v>8.9</v>
      </c>
    </row>
    <row r="4395" spans="1:12" x14ac:dyDescent="0.25">
      <c r="A4395">
        <v>55717</v>
      </c>
      <c r="B4395" s="2">
        <v>75.21217</v>
      </c>
      <c r="C4395" s="3">
        <v>247</v>
      </c>
      <c r="D4395" s="4">
        <v>20260</v>
      </c>
      <c r="E4395" t="s">
        <v>10518</v>
      </c>
      <c r="F4395" s="4" t="s">
        <v>10428</v>
      </c>
      <c r="G4395" s="5">
        <v>195</v>
      </c>
      <c r="H4395" s="6">
        <v>0.23979590000000001</v>
      </c>
      <c r="I4395" s="7">
        <v>108.75</v>
      </c>
    </row>
    <row r="4396" spans="1:12" x14ac:dyDescent="0.25">
      <c r="A4396">
        <v>78705</v>
      </c>
      <c r="B4396" s="2">
        <v>75.210650000000001</v>
      </c>
      <c r="C4396" s="3">
        <v>31735</v>
      </c>
      <c r="D4396" s="4">
        <v>12420</v>
      </c>
      <c r="E4396" t="s">
        <v>3573</v>
      </c>
      <c r="F4396" s="4" t="s">
        <v>13752</v>
      </c>
      <c r="G4396" s="5">
        <v>6163</v>
      </c>
      <c r="H4396" s="6">
        <v>0.63264640000000005</v>
      </c>
      <c r="I4396" s="7">
        <v>40.814999999999998</v>
      </c>
      <c r="J4396" s="2">
        <v>28.648599999999998</v>
      </c>
      <c r="K4396">
        <v>37</v>
      </c>
      <c r="L4396" s="2">
        <v>3.7</v>
      </c>
    </row>
    <row r="4397" spans="1:12" x14ac:dyDescent="0.25">
      <c r="A4397">
        <v>44406</v>
      </c>
      <c r="B4397" s="2">
        <v>75.205470000000005</v>
      </c>
      <c r="C4397" s="3">
        <v>21851</v>
      </c>
      <c r="D4397" s="4">
        <v>49660</v>
      </c>
      <c r="E4397" t="s">
        <v>8545</v>
      </c>
      <c r="F4397" s="4" t="s">
        <v>8295</v>
      </c>
      <c r="G4397" s="5">
        <v>15487</v>
      </c>
      <c r="H4397" s="6">
        <v>0.38244980000000001</v>
      </c>
      <c r="I4397" s="7">
        <v>84.05</v>
      </c>
      <c r="J4397" s="2">
        <v>44.875</v>
      </c>
      <c r="K4397">
        <v>16</v>
      </c>
      <c r="L4397" s="2">
        <v>76.5</v>
      </c>
    </row>
    <row r="4398" spans="1:12" x14ac:dyDescent="0.25">
      <c r="A4398">
        <v>93626</v>
      </c>
      <c r="B4398" s="2">
        <v>75.201580000000007</v>
      </c>
      <c r="C4398" s="3">
        <v>813</v>
      </c>
      <c r="D4398" s="4">
        <v>23420</v>
      </c>
      <c r="E4398" t="s">
        <v>15711</v>
      </c>
      <c r="F4398" s="4" t="s">
        <v>15368</v>
      </c>
      <c r="G4398" s="5">
        <v>736</v>
      </c>
      <c r="H4398" s="6">
        <v>0.32428770000000001</v>
      </c>
      <c r="I4398" s="7">
        <v>94.096999999999994</v>
      </c>
    </row>
    <row r="4399" spans="1:12" x14ac:dyDescent="0.25">
      <c r="A4399">
        <v>12404</v>
      </c>
      <c r="B4399" s="2">
        <v>75.200789999999998</v>
      </c>
      <c r="C4399" s="3">
        <v>3835</v>
      </c>
      <c r="D4399" s="4">
        <v>28740</v>
      </c>
      <c r="E4399" t="s">
        <v>2184</v>
      </c>
      <c r="F4399" s="4" t="s">
        <v>1280</v>
      </c>
      <c r="G4399" s="5">
        <v>2575</v>
      </c>
      <c r="H4399" s="6">
        <v>0.38198759999999998</v>
      </c>
      <c r="I4399" s="7">
        <v>84.117999999999995</v>
      </c>
      <c r="J4399" s="2">
        <v>49.333300000000001</v>
      </c>
      <c r="K4399">
        <v>3</v>
      </c>
    </row>
    <row r="4400" spans="1:12" x14ac:dyDescent="0.25">
      <c r="A4400">
        <v>35147</v>
      </c>
      <c r="B4400" s="2">
        <v>75.199259999999995</v>
      </c>
      <c r="C4400" s="3">
        <v>5938</v>
      </c>
      <c r="D4400" s="4">
        <v>13820</v>
      </c>
      <c r="E4400" t="s">
        <v>7070</v>
      </c>
      <c r="F4400" s="4" t="s">
        <v>7027</v>
      </c>
      <c r="G4400" s="5">
        <v>3805</v>
      </c>
      <c r="H4400" s="6">
        <v>0.36205989999999999</v>
      </c>
      <c r="I4400" s="7">
        <v>87.537999999999997</v>
      </c>
    </row>
    <row r="4401" spans="1:12" x14ac:dyDescent="0.25">
      <c r="A4401">
        <v>44138</v>
      </c>
      <c r="B4401" s="2">
        <v>75.194649999999996</v>
      </c>
      <c r="C4401" s="3">
        <v>21958</v>
      </c>
      <c r="D4401" s="4">
        <v>17460</v>
      </c>
      <c r="E4401" t="s">
        <v>8517</v>
      </c>
      <c r="F4401" s="4" t="s">
        <v>8295</v>
      </c>
      <c r="G4401" s="5">
        <v>15453</v>
      </c>
      <c r="H4401" s="6">
        <v>0.36264800000000003</v>
      </c>
      <c r="I4401" s="7">
        <v>87.384</v>
      </c>
      <c r="J4401" s="2">
        <v>36.166699999999999</v>
      </c>
      <c r="K4401">
        <v>18</v>
      </c>
      <c r="L4401" s="2">
        <v>29.2</v>
      </c>
    </row>
    <row r="4402" spans="1:12" x14ac:dyDescent="0.25">
      <c r="A4402">
        <v>4642</v>
      </c>
      <c r="B4402" s="2">
        <v>75.190939999999998</v>
      </c>
      <c r="C4402" s="3">
        <v>72</v>
      </c>
      <c r="E4402" t="s">
        <v>906</v>
      </c>
      <c r="F4402" s="4" t="s">
        <v>701</v>
      </c>
      <c r="G4402" s="5">
        <v>70</v>
      </c>
      <c r="H4402" s="6">
        <v>0.35714289999999999</v>
      </c>
      <c r="I4402" s="7">
        <v>88.332999999999998</v>
      </c>
    </row>
    <row r="4403" spans="1:12" x14ac:dyDescent="0.25">
      <c r="A4403">
        <v>97029</v>
      </c>
      <c r="B4403" s="2">
        <v>75.190860000000001</v>
      </c>
      <c r="C4403" s="3">
        <v>324</v>
      </c>
      <c r="E4403" t="s">
        <v>16009</v>
      </c>
      <c r="F4403" s="4" t="s">
        <v>16170</v>
      </c>
      <c r="G4403" s="5">
        <v>229</v>
      </c>
      <c r="H4403" s="6">
        <v>0.37117899999999998</v>
      </c>
      <c r="I4403" s="7">
        <v>85.893000000000001</v>
      </c>
    </row>
    <row r="4404" spans="1:12" x14ac:dyDescent="0.25">
      <c r="A4404">
        <v>98506</v>
      </c>
      <c r="B4404" s="2">
        <v>75.187640000000002</v>
      </c>
      <c r="C4404" s="3">
        <v>18288</v>
      </c>
      <c r="D4404" s="4">
        <v>36500</v>
      </c>
      <c r="E4404" t="s">
        <v>7936</v>
      </c>
      <c r="F4404" s="4" t="s">
        <v>16344</v>
      </c>
      <c r="G4404" s="5">
        <v>13265</v>
      </c>
      <c r="H4404" s="6">
        <v>0.41451830000000001</v>
      </c>
      <c r="I4404" s="7">
        <v>78.397000000000006</v>
      </c>
      <c r="J4404" s="2">
        <v>38.461500000000001</v>
      </c>
      <c r="K4404">
        <v>13</v>
      </c>
      <c r="L4404" s="2">
        <v>42.1</v>
      </c>
    </row>
    <row r="4405" spans="1:12" x14ac:dyDescent="0.25">
      <c r="A4405">
        <v>55422</v>
      </c>
      <c r="B4405" s="2">
        <v>75.179469999999995</v>
      </c>
      <c r="C4405" s="3">
        <v>28584</v>
      </c>
      <c r="D4405" s="4">
        <v>33460</v>
      </c>
      <c r="E4405" t="s">
        <v>10500</v>
      </c>
      <c r="F4405" s="4" t="s">
        <v>10428</v>
      </c>
      <c r="G4405" s="5">
        <v>20870</v>
      </c>
      <c r="H4405" s="6">
        <v>0.4051749</v>
      </c>
      <c r="I4405" s="7">
        <v>80.010999999999996</v>
      </c>
      <c r="J4405" s="2">
        <v>40.027799999999999</v>
      </c>
      <c r="K4405">
        <v>36</v>
      </c>
      <c r="L4405" s="2">
        <v>51.5</v>
      </c>
    </row>
    <row r="4406" spans="1:12" x14ac:dyDescent="0.25">
      <c r="A4406">
        <v>89044</v>
      </c>
      <c r="B4406" s="2">
        <v>75.171220000000005</v>
      </c>
      <c r="C4406" s="3">
        <v>16719</v>
      </c>
      <c r="D4406" s="4">
        <v>29820</v>
      </c>
      <c r="E4406" t="s">
        <v>2668</v>
      </c>
      <c r="F4406" s="4" t="s">
        <v>15318</v>
      </c>
      <c r="G4406" s="5">
        <v>13576</v>
      </c>
      <c r="H4406" s="6">
        <v>0.4033292</v>
      </c>
      <c r="I4406" s="7">
        <v>80.313000000000002</v>
      </c>
      <c r="J4406" s="2">
        <v>44</v>
      </c>
      <c r="K4406">
        <v>3</v>
      </c>
    </row>
    <row r="4407" spans="1:12" x14ac:dyDescent="0.25">
      <c r="A4407">
        <v>30126</v>
      </c>
      <c r="B4407" s="2">
        <v>75.161709999999999</v>
      </c>
      <c r="C4407" s="3">
        <v>40342</v>
      </c>
      <c r="D4407" s="4">
        <v>12060</v>
      </c>
      <c r="E4407" t="s">
        <v>6394</v>
      </c>
      <c r="F4407" s="4" t="s">
        <v>6363</v>
      </c>
      <c r="G4407" s="5">
        <v>26162</v>
      </c>
      <c r="H4407" s="6">
        <v>0.43291800000000003</v>
      </c>
      <c r="I4407" s="7">
        <v>75.194000000000003</v>
      </c>
      <c r="J4407" s="2">
        <v>44.083300000000001</v>
      </c>
      <c r="K4407">
        <v>12</v>
      </c>
      <c r="L4407" s="2">
        <v>72.599999999999994</v>
      </c>
    </row>
    <row r="4408" spans="1:12" x14ac:dyDescent="0.25">
      <c r="A4408">
        <v>6483</v>
      </c>
      <c r="B4408" s="2">
        <v>75.152810000000002</v>
      </c>
      <c r="C4408" s="3">
        <v>16551</v>
      </c>
      <c r="D4408" s="4">
        <v>35300</v>
      </c>
      <c r="E4408" t="s">
        <v>1303</v>
      </c>
      <c r="F4408" s="4" t="s">
        <v>1198</v>
      </c>
      <c r="G4408" s="5">
        <v>11045</v>
      </c>
      <c r="H4408" s="6">
        <v>0.31543680000000002</v>
      </c>
      <c r="I4408" s="7">
        <v>95.49</v>
      </c>
      <c r="J4408" s="2">
        <v>45</v>
      </c>
      <c r="K4408">
        <v>7</v>
      </c>
    </row>
    <row r="4409" spans="1:12" x14ac:dyDescent="0.25">
      <c r="A4409">
        <v>92211</v>
      </c>
      <c r="B4409" s="2">
        <v>75.145319999999998</v>
      </c>
      <c r="C4409" s="3">
        <v>24563</v>
      </c>
      <c r="D4409" s="4">
        <v>40140</v>
      </c>
      <c r="E4409" t="s">
        <v>15495</v>
      </c>
      <c r="F4409" s="4" t="s">
        <v>15368</v>
      </c>
      <c r="G4409" s="5">
        <v>20229</v>
      </c>
      <c r="H4409" s="6">
        <v>0.40372730000000001</v>
      </c>
      <c r="I4409" s="7">
        <v>80.209999999999994</v>
      </c>
      <c r="J4409" s="2">
        <v>39</v>
      </c>
      <c r="K4409">
        <v>2</v>
      </c>
    </row>
    <row r="4410" spans="1:12" x14ac:dyDescent="0.25">
      <c r="A4410">
        <v>86001</v>
      </c>
      <c r="B4410" s="2">
        <v>75.134619999999998</v>
      </c>
      <c r="C4410" s="3">
        <v>42401</v>
      </c>
      <c r="D4410" s="4">
        <v>22380</v>
      </c>
      <c r="E4410" t="s">
        <v>15068</v>
      </c>
      <c r="F4410" s="4" t="s">
        <v>14962</v>
      </c>
      <c r="G4410" s="5">
        <v>24475</v>
      </c>
      <c r="H4410" s="6">
        <v>0.4786108</v>
      </c>
      <c r="I4410" s="7">
        <v>67.239999999999995</v>
      </c>
      <c r="J4410" s="2">
        <v>42.607100000000003</v>
      </c>
      <c r="K4410">
        <v>28</v>
      </c>
      <c r="L4410" s="2">
        <v>65.099999999999994</v>
      </c>
    </row>
    <row r="4411" spans="1:12" x14ac:dyDescent="0.25">
      <c r="A4411">
        <v>34215</v>
      </c>
      <c r="B4411" s="2">
        <v>75.128630000000001</v>
      </c>
      <c r="C4411" s="3">
        <v>621</v>
      </c>
      <c r="D4411" s="4">
        <v>35840</v>
      </c>
      <c r="E4411" t="s">
        <v>6971</v>
      </c>
      <c r="F4411" s="4" t="s">
        <v>6689</v>
      </c>
      <c r="G4411" s="5">
        <v>547</v>
      </c>
      <c r="H4411" s="6">
        <v>0.47080290000000002</v>
      </c>
      <c r="I4411" s="7">
        <v>68.588999999999999</v>
      </c>
      <c r="J4411" s="2">
        <v>66</v>
      </c>
      <c r="K4411">
        <v>1</v>
      </c>
    </row>
    <row r="4412" spans="1:12" x14ac:dyDescent="0.25">
      <c r="A4412">
        <v>21236</v>
      </c>
      <c r="B4412" s="2">
        <v>75.122209999999995</v>
      </c>
      <c r="C4412" s="3">
        <v>37639</v>
      </c>
      <c r="D4412" s="4">
        <v>12580</v>
      </c>
      <c r="E4412" t="s">
        <v>584</v>
      </c>
      <c r="F4412" s="4" t="s">
        <v>4361</v>
      </c>
      <c r="G4412" s="5">
        <v>26274</v>
      </c>
      <c r="H4412" s="6">
        <v>0.37107519999999999</v>
      </c>
      <c r="I4412" s="7">
        <v>85.822000000000003</v>
      </c>
      <c r="J4412" s="2">
        <v>35.368400000000001</v>
      </c>
      <c r="K4412">
        <v>19</v>
      </c>
      <c r="L4412" s="2">
        <v>25.4</v>
      </c>
    </row>
    <row r="4413" spans="1:12" x14ac:dyDescent="0.25">
      <c r="A4413">
        <v>50244</v>
      </c>
      <c r="B4413" s="2">
        <v>75.115639999999999</v>
      </c>
      <c r="C4413" s="3">
        <v>1937</v>
      </c>
      <c r="D4413" s="4">
        <v>11180</v>
      </c>
      <c r="E4413" t="s">
        <v>9663</v>
      </c>
      <c r="F4413" s="4" t="s">
        <v>9593</v>
      </c>
      <c r="G4413" s="5">
        <v>1190</v>
      </c>
      <c r="H4413" s="6">
        <v>0.38907560000000002</v>
      </c>
      <c r="I4413" s="7">
        <v>82.707999999999998</v>
      </c>
    </row>
    <row r="4414" spans="1:12" x14ac:dyDescent="0.25">
      <c r="A4414">
        <v>33611</v>
      </c>
      <c r="B4414" s="2">
        <v>75.1096</v>
      </c>
      <c r="C4414" s="3">
        <v>31277</v>
      </c>
      <c r="D4414" s="4">
        <v>45300</v>
      </c>
      <c r="E4414" t="s">
        <v>6919</v>
      </c>
      <c r="F4414" s="4" t="s">
        <v>6689</v>
      </c>
      <c r="G4414" s="5">
        <v>24017</v>
      </c>
      <c r="H4414" s="6">
        <v>0.41402280000000002</v>
      </c>
      <c r="I4414" s="7">
        <v>78.394000000000005</v>
      </c>
      <c r="J4414" s="2">
        <v>37.454500000000003</v>
      </c>
      <c r="K4414">
        <v>11</v>
      </c>
      <c r="L4414" s="2">
        <v>36.4</v>
      </c>
    </row>
    <row r="4415" spans="1:12" x14ac:dyDescent="0.25">
      <c r="A4415">
        <v>68144</v>
      </c>
      <c r="B4415" s="2">
        <v>75.099680000000006</v>
      </c>
      <c r="C4415" s="3">
        <v>25496</v>
      </c>
      <c r="D4415" s="4">
        <v>36540</v>
      </c>
      <c r="E4415" t="s">
        <v>6681</v>
      </c>
      <c r="F4415" s="4" t="s">
        <v>12738</v>
      </c>
      <c r="G4415" s="5">
        <v>17479</v>
      </c>
      <c r="H4415" s="6">
        <v>0.41630430000000002</v>
      </c>
      <c r="I4415" s="7">
        <v>77.995000000000005</v>
      </c>
      <c r="J4415" s="2">
        <v>42.416699999999999</v>
      </c>
      <c r="K4415">
        <v>24</v>
      </c>
      <c r="L4415" s="2">
        <v>63.9</v>
      </c>
    </row>
    <row r="4416" spans="1:12" x14ac:dyDescent="0.25">
      <c r="A4416">
        <v>14454</v>
      </c>
      <c r="B4416" s="2">
        <v>75.094430000000003</v>
      </c>
      <c r="C4416" s="3">
        <v>11123</v>
      </c>
      <c r="D4416" s="4">
        <v>40380</v>
      </c>
      <c r="E4416" t="s">
        <v>2848</v>
      </c>
      <c r="F4416" s="4" t="s">
        <v>1280</v>
      </c>
      <c r="G4416" s="5">
        <v>4434</v>
      </c>
      <c r="H4416" s="6">
        <v>0.4094701</v>
      </c>
      <c r="I4416" s="7">
        <v>79.167000000000002</v>
      </c>
      <c r="J4416" s="2">
        <v>45.142899999999997</v>
      </c>
      <c r="K4416">
        <v>7</v>
      </c>
    </row>
    <row r="4417" spans="1:12" x14ac:dyDescent="0.25">
      <c r="A4417">
        <v>23894</v>
      </c>
      <c r="B4417" s="2">
        <v>75.093270000000004</v>
      </c>
      <c r="C4417" s="3">
        <v>505</v>
      </c>
      <c r="D4417" s="4">
        <v>40060</v>
      </c>
      <c r="E4417" t="s">
        <v>4911</v>
      </c>
      <c r="F4417" s="4" t="s">
        <v>4335</v>
      </c>
      <c r="G4417" s="5">
        <v>395</v>
      </c>
      <c r="H4417" s="6">
        <v>0.33670889999999998</v>
      </c>
      <c r="I4417" s="7">
        <v>91.730999999999995</v>
      </c>
      <c r="J4417" s="2">
        <v>31</v>
      </c>
      <c r="K4417">
        <v>1</v>
      </c>
    </row>
    <row r="4418" spans="1:12" x14ac:dyDescent="0.25">
      <c r="A4418">
        <v>49316</v>
      </c>
      <c r="B4418" s="2">
        <v>75.089889999999997</v>
      </c>
      <c r="C4418" s="3">
        <v>20912</v>
      </c>
      <c r="D4418" s="4">
        <v>24340</v>
      </c>
      <c r="E4418" t="s">
        <v>2838</v>
      </c>
      <c r="F4418" s="4" t="s">
        <v>9106</v>
      </c>
      <c r="G4418" s="5">
        <v>13711</v>
      </c>
      <c r="H4418" s="6">
        <v>0.36245620000000001</v>
      </c>
      <c r="I4418" s="7">
        <v>87.277000000000001</v>
      </c>
      <c r="J4418" s="2">
        <v>45.666699999999999</v>
      </c>
      <c r="K4418">
        <v>3</v>
      </c>
    </row>
    <row r="4419" spans="1:12" x14ac:dyDescent="0.25">
      <c r="A4419">
        <v>90713</v>
      </c>
      <c r="B4419" s="2">
        <v>75.082059999999998</v>
      </c>
      <c r="C4419" s="3">
        <v>28410</v>
      </c>
      <c r="D4419" s="4">
        <v>31080</v>
      </c>
      <c r="E4419" t="s">
        <v>1723</v>
      </c>
      <c r="F4419" s="4" t="s">
        <v>15368</v>
      </c>
      <c r="G4419" s="5">
        <v>19000</v>
      </c>
      <c r="H4419" s="6">
        <v>0.28315790000000002</v>
      </c>
      <c r="I4419" s="7">
        <v>100.98</v>
      </c>
      <c r="J4419" s="2">
        <v>38.6</v>
      </c>
      <c r="K4419">
        <v>15</v>
      </c>
      <c r="L4419" s="2">
        <v>42.8</v>
      </c>
    </row>
    <row r="4420" spans="1:12" x14ac:dyDescent="0.25">
      <c r="A4420">
        <v>20164</v>
      </c>
      <c r="B4420" s="2">
        <v>75.071510000000004</v>
      </c>
      <c r="C4420" s="3">
        <v>39055</v>
      </c>
      <c r="D4420" s="4">
        <v>47900</v>
      </c>
      <c r="E4420" t="s">
        <v>194</v>
      </c>
      <c r="F4420" s="4" t="s">
        <v>4335</v>
      </c>
      <c r="G4420" s="5">
        <v>25094</v>
      </c>
      <c r="H4420" s="6">
        <v>0.34975089999999998</v>
      </c>
      <c r="I4420" s="7">
        <v>89.417000000000002</v>
      </c>
      <c r="J4420" s="2">
        <v>39.468800000000002</v>
      </c>
      <c r="K4420">
        <v>32</v>
      </c>
      <c r="L4420" s="2">
        <v>47.8</v>
      </c>
    </row>
    <row r="4421" spans="1:12" x14ac:dyDescent="0.25">
      <c r="A4421">
        <v>23039</v>
      </c>
      <c r="B4421" s="2">
        <v>75.06532</v>
      </c>
      <c r="C4421" s="3">
        <v>1077</v>
      </c>
      <c r="D4421" s="4">
        <v>40060</v>
      </c>
      <c r="E4421" t="s">
        <v>4785</v>
      </c>
      <c r="F4421" s="4" t="s">
        <v>4335</v>
      </c>
      <c r="G4421" s="5">
        <v>786</v>
      </c>
      <c r="H4421" s="6">
        <v>0.35114499999999998</v>
      </c>
      <c r="I4421" s="7">
        <v>89.167000000000002</v>
      </c>
    </row>
    <row r="4422" spans="1:12" x14ac:dyDescent="0.25">
      <c r="A4422">
        <v>1096</v>
      </c>
      <c r="B4422" s="2">
        <v>75.064679999999996</v>
      </c>
      <c r="C4422" s="3">
        <v>2522</v>
      </c>
      <c r="D4422" s="4">
        <v>44140</v>
      </c>
      <c r="E4422" t="s">
        <v>74</v>
      </c>
      <c r="F4422" s="4" t="s">
        <v>21</v>
      </c>
      <c r="G4422" s="5">
        <v>1870</v>
      </c>
      <c r="H4422" s="6">
        <v>0.39893050000000002</v>
      </c>
      <c r="I4422" s="7">
        <v>80.893000000000001</v>
      </c>
      <c r="J4422" s="2">
        <v>37.5</v>
      </c>
      <c r="K4422">
        <v>2</v>
      </c>
    </row>
    <row r="4423" spans="1:12" x14ac:dyDescent="0.25">
      <c r="A4423">
        <v>64079</v>
      </c>
      <c r="B4423" s="2">
        <v>75.062139999999999</v>
      </c>
      <c r="C4423" s="3">
        <v>13140</v>
      </c>
      <c r="D4423" s="4">
        <v>28140</v>
      </c>
      <c r="E4423" t="s">
        <v>12258</v>
      </c>
      <c r="F4423" s="4" t="s">
        <v>12102</v>
      </c>
      <c r="G4423" s="5">
        <v>8727</v>
      </c>
      <c r="H4423" s="6">
        <v>0.36468840000000002</v>
      </c>
      <c r="I4423" s="7">
        <v>86.808999999999997</v>
      </c>
      <c r="J4423" s="2">
        <v>54.5</v>
      </c>
      <c r="K4423">
        <v>4</v>
      </c>
    </row>
    <row r="4424" spans="1:12" x14ac:dyDescent="0.25">
      <c r="A4424">
        <v>98380</v>
      </c>
      <c r="B4424" s="2">
        <v>75.059200000000004</v>
      </c>
      <c r="C4424" s="3">
        <v>5027</v>
      </c>
      <c r="D4424" s="4">
        <v>14740</v>
      </c>
      <c r="E4424" t="s">
        <v>16426</v>
      </c>
      <c r="F4424" s="4" t="s">
        <v>16344</v>
      </c>
      <c r="G4424" s="5">
        <v>3552</v>
      </c>
      <c r="H4424" s="6">
        <v>0.28651840000000001</v>
      </c>
      <c r="I4424" s="7">
        <v>100.313</v>
      </c>
      <c r="J4424" s="2">
        <v>33</v>
      </c>
      <c r="K4424">
        <v>1</v>
      </c>
    </row>
    <row r="4425" spans="1:12" x14ac:dyDescent="0.25">
      <c r="A4425">
        <v>87729</v>
      </c>
      <c r="B4425" s="2">
        <v>75.058319999999995</v>
      </c>
      <c r="C4425" s="3">
        <v>140</v>
      </c>
      <c r="E4425" t="s">
        <v>5277</v>
      </c>
      <c r="F4425" s="4" t="s">
        <v>15124</v>
      </c>
      <c r="G4425" s="5">
        <v>115</v>
      </c>
      <c r="H4425" s="6">
        <v>0.54782609999999998</v>
      </c>
      <c r="I4425" s="7">
        <v>55.155999999999999</v>
      </c>
    </row>
    <row r="4426" spans="1:12" x14ac:dyDescent="0.25">
      <c r="A4426">
        <v>30080</v>
      </c>
      <c r="B4426" s="2">
        <v>75.049170000000004</v>
      </c>
      <c r="C4426" s="3">
        <v>54251</v>
      </c>
      <c r="D4426" s="4">
        <v>12060</v>
      </c>
      <c r="E4426" t="s">
        <v>2622</v>
      </c>
      <c r="F4426" s="4" t="s">
        <v>6363</v>
      </c>
      <c r="G4426" s="5">
        <v>38139</v>
      </c>
      <c r="H4426" s="6">
        <v>0.50818039999999998</v>
      </c>
      <c r="I4426" s="7">
        <v>61.997999999999998</v>
      </c>
      <c r="J4426" s="2">
        <v>43.592599999999997</v>
      </c>
      <c r="K4426">
        <v>27</v>
      </c>
      <c r="L4426" s="2">
        <v>69.8</v>
      </c>
    </row>
    <row r="4427" spans="1:12" x14ac:dyDescent="0.25">
      <c r="A4427">
        <v>33572</v>
      </c>
      <c r="B4427" s="2">
        <v>75.03734</v>
      </c>
      <c r="C4427" s="3">
        <v>15439</v>
      </c>
      <c r="D4427" s="4">
        <v>45300</v>
      </c>
      <c r="E4427" t="s">
        <v>6911</v>
      </c>
      <c r="F4427" s="4" t="s">
        <v>6689</v>
      </c>
      <c r="G4427" s="5">
        <v>11298</v>
      </c>
      <c r="H4427" s="6">
        <v>0.34250819999999998</v>
      </c>
      <c r="I4427" s="7">
        <v>90.620999999999995</v>
      </c>
      <c r="J4427" s="2">
        <v>56.333300000000001</v>
      </c>
      <c r="K4427">
        <v>3</v>
      </c>
    </row>
    <row r="4428" spans="1:12" x14ac:dyDescent="0.25">
      <c r="A4428">
        <v>1469</v>
      </c>
      <c r="B4428" s="2">
        <v>75.033460000000005</v>
      </c>
      <c r="C4428" s="3">
        <v>7328</v>
      </c>
      <c r="D4428" s="4">
        <v>14460</v>
      </c>
      <c r="E4428" t="s">
        <v>158</v>
      </c>
      <c r="F4428" s="4" t="s">
        <v>21</v>
      </c>
      <c r="G4428" s="5">
        <v>4894</v>
      </c>
      <c r="H4428" s="6">
        <v>0.32625130000000002</v>
      </c>
      <c r="I4428" s="7">
        <v>93.423000000000002</v>
      </c>
    </row>
    <row r="4429" spans="1:12" x14ac:dyDescent="0.25">
      <c r="A4429">
        <v>4669</v>
      </c>
      <c r="B4429" s="2">
        <v>75.032259999999994</v>
      </c>
      <c r="C4429" s="3">
        <v>151</v>
      </c>
      <c r="E4429" t="s">
        <v>922</v>
      </c>
      <c r="F4429" s="4" t="s">
        <v>701</v>
      </c>
      <c r="G4429" s="5">
        <v>130</v>
      </c>
      <c r="H4429" s="6">
        <v>0.5496183</v>
      </c>
      <c r="I4429" s="7">
        <v>54.820999999999998</v>
      </c>
    </row>
    <row r="4430" spans="1:12" x14ac:dyDescent="0.25">
      <c r="A4430">
        <v>67001</v>
      </c>
      <c r="B4430" s="2">
        <v>75.03201</v>
      </c>
      <c r="C4430" s="3">
        <v>1809</v>
      </c>
      <c r="D4430" s="4">
        <v>48620</v>
      </c>
      <c r="E4430" t="s">
        <v>12591</v>
      </c>
      <c r="F4430" s="4" t="s">
        <v>12494</v>
      </c>
      <c r="G4430" s="5">
        <v>888</v>
      </c>
      <c r="H4430" s="6">
        <v>0.35022520000000001</v>
      </c>
      <c r="I4430" s="7">
        <v>89.25</v>
      </c>
    </row>
    <row r="4431" spans="1:12" x14ac:dyDescent="0.25">
      <c r="A4431">
        <v>83666</v>
      </c>
      <c r="B4431" s="2">
        <v>75.031800000000004</v>
      </c>
      <c r="C4431" s="3">
        <v>26</v>
      </c>
      <c r="D4431" s="4">
        <v>14260</v>
      </c>
      <c r="E4431" t="s">
        <v>14634</v>
      </c>
      <c r="F4431" s="4" t="s">
        <v>14725</v>
      </c>
      <c r="G4431" s="5">
        <v>23</v>
      </c>
      <c r="H4431" s="6">
        <v>0.52173910000000001</v>
      </c>
      <c r="I4431" s="7">
        <v>59.582999999999998</v>
      </c>
    </row>
    <row r="4432" spans="1:12" x14ac:dyDescent="0.25">
      <c r="A4432">
        <v>14502</v>
      </c>
      <c r="B4432" s="2">
        <v>75.030079999999998</v>
      </c>
      <c r="C4432" s="3">
        <v>10697</v>
      </c>
      <c r="D4432" s="4">
        <v>40380</v>
      </c>
      <c r="E4432" t="s">
        <v>2865</v>
      </c>
      <c r="F4432" s="4" t="s">
        <v>1280</v>
      </c>
      <c r="G4432" s="5">
        <v>7140</v>
      </c>
      <c r="H4432" s="6">
        <v>0.3664753</v>
      </c>
      <c r="I4432" s="7">
        <v>86.412999999999997</v>
      </c>
      <c r="J4432" s="2">
        <v>46</v>
      </c>
      <c r="K4432">
        <v>6</v>
      </c>
    </row>
    <row r="4433" spans="1:12" x14ac:dyDescent="0.25">
      <c r="A4433">
        <v>22485</v>
      </c>
      <c r="B4433" s="2">
        <v>75.024640000000005</v>
      </c>
      <c r="C4433" s="3">
        <v>23902</v>
      </c>
      <c r="E4433" t="s">
        <v>4670</v>
      </c>
      <c r="F4433" s="4" t="s">
        <v>4335</v>
      </c>
      <c r="G4433" s="5">
        <v>15595</v>
      </c>
      <c r="H4433" s="6">
        <v>0.31894840000000002</v>
      </c>
      <c r="I4433" s="7">
        <v>94.542000000000002</v>
      </c>
      <c r="J4433" s="2">
        <v>47.714300000000001</v>
      </c>
      <c r="K4433">
        <v>7</v>
      </c>
    </row>
    <row r="4434" spans="1:12" x14ac:dyDescent="0.25">
      <c r="A4434">
        <v>95345</v>
      </c>
      <c r="B4434" s="2">
        <v>75.020809999999997</v>
      </c>
      <c r="C4434" s="3">
        <v>448</v>
      </c>
      <c r="E4434" t="s">
        <v>15867</v>
      </c>
      <c r="F4434" s="4" t="s">
        <v>15368</v>
      </c>
      <c r="G4434" s="5">
        <v>386</v>
      </c>
      <c r="H4434" s="6">
        <v>0.38601029999999997</v>
      </c>
      <c r="I4434" s="7">
        <v>82.917000000000002</v>
      </c>
      <c r="J4434" s="2">
        <v>39</v>
      </c>
      <c r="K4434">
        <v>1</v>
      </c>
    </row>
    <row r="4435" spans="1:12" x14ac:dyDescent="0.25">
      <c r="A4435">
        <v>5045</v>
      </c>
      <c r="B4435" s="2">
        <v>75.02037</v>
      </c>
      <c r="C4435" s="3">
        <v>2009</v>
      </c>
      <c r="D4435" s="4">
        <v>17200</v>
      </c>
      <c r="E4435" t="s">
        <v>1038</v>
      </c>
      <c r="F4435" s="4" t="s">
        <v>1030</v>
      </c>
      <c r="G4435" s="5">
        <v>1447</v>
      </c>
      <c r="H4435" s="6">
        <v>0.42017969999999999</v>
      </c>
      <c r="I4435" s="7">
        <v>77</v>
      </c>
      <c r="J4435" s="2">
        <v>44</v>
      </c>
      <c r="K4435">
        <v>2</v>
      </c>
    </row>
    <row r="4436" spans="1:12" x14ac:dyDescent="0.25">
      <c r="A4436">
        <v>94956</v>
      </c>
      <c r="B4436" s="2">
        <v>75.019710000000003</v>
      </c>
      <c r="C4436" s="3">
        <v>1687</v>
      </c>
      <c r="D4436" s="4">
        <v>41860</v>
      </c>
      <c r="E4436" t="s">
        <v>15812</v>
      </c>
      <c r="F4436" s="4" t="s">
        <v>15368</v>
      </c>
      <c r="G4436" s="5">
        <v>1305</v>
      </c>
      <c r="H4436" s="6">
        <v>0.46477790000000002</v>
      </c>
      <c r="I4436" s="7">
        <v>69.293000000000006</v>
      </c>
      <c r="J4436" s="2">
        <v>46.5</v>
      </c>
      <c r="K4436">
        <v>2</v>
      </c>
    </row>
    <row r="4437" spans="1:12" x14ac:dyDescent="0.25">
      <c r="A4437">
        <v>81621</v>
      </c>
      <c r="B4437" s="2">
        <v>75.018289999999993</v>
      </c>
      <c r="C4437" s="3">
        <v>6564</v>
      </c>
      <c r="D4437" s="4">
        <v>20780</v>
      </c>
      <c r="E4437" t="s">
        <v>14644</v>
      </c>
      <c r="F4437" s="4" t="s">
        <v>14477</v>
      </c>
      <c r="G4437" s="5">
        <v>4651</v>
      </c>
      <c r="H4437" s="6">
        <v>0.45259090000000002</v>
      </c>
      <c r="I4437" s="7">
        <v>71.379000000000005</v>
      </c>
      <c r="J4437" s="2">
        <v>33.666699999999999</v>
      </c>
      <c r="K4437">
        <v>3</v>
      </c>
    </row>
    <row r="4438" spans="1:12" x14ac:dyDescent="0.25">
      <c r="A4438">
        <v>3883</v>
      </c>
      <c r="B4438" s="2">
        <v>75.017150000000001</v>
      </c>
      <c r="C4438" s="3">
        <v>97</v>
      </c>
      <c r="E4438" t="s">
        <v>693</v>
      </c>
      <c r="F4438" s="4" t="s">
        <v>520</v>
      </c>
      <c r="G4438" s="5">
        <v>97</v>
      </c>
      <c r="H4438" s="6">
        <v>0.27551019999999998</v>
      </c>
      <c r="I4438" s="7">
        <v>101.974</v>
      </c>
    </row>
    <row r="4439" spans="1:12" x14ac:dyDescent="0.25">
      <c r="A4439">
        <v>7882</v>
      </c>
      <c r="B4439" s="2">
        <v>75.014750000000006</v>
      </c>
      <c r="C4439" s="3">
        <v>14498</v>
      </c>
      <c r="D4439" s="4">
        <v>10900</v>
      </c>
      <c r="E4439" t="s">
        <v>579</v>
      </c>
      <c r="F4439" s="4" t="s">
        <v>1341</v>
      </c>
      <c r="G4439" s="5">
        <v>9928</v>
      </c>
      <c r="H4439" s="6">
        <v>0.35461779999999998</v>
      </c>
      <c r="I4439" s="7">
        <v>88.293999999999997</v>
      </c>
      <c r="J4439" s="2">
        <v>46.2</v>
      </c>
      <c r="K4439">
        <v>5</v>
      </c>
    </row>
    <row r="4440" spans="1:12" x14ac:dyDescent="0.25">
      <c r="A4440">
        <v>62549</v>
      </c>
      <c r="B4440" s="2">
        <v>75.011430000000004</v>
      </c>
      <c r="C4440" s="3">
        <v>6071</v>
      </c>
      <c r="D4440" s="4">
        <v>19500</v>
      </c>
      <c r="E4440" t="s">
        <v>5488</v>
      </c>
      <c r="F4440" s="4" t="s">
        <v>11490</v>
      </c>
      <c r="G4440" s="5">
        <v>3940</v>
      </c>
      <c r="H4440" s="6">
        <v>0.3619289</v>
      </c>
      <c r="I4440" s="7">
        <v>87.024000000000001</v>
      </c>
      <c r="J4440" s="2">
        <v>77</v>
      </c>
      <c r="K4440">
        <v>1</v>
      </c>
    </row>
    <row r="4441" spans="1:12" x14ac:dyDescent="0.25">
      <c r="A4441">
        <v>21758</v>
      </c>
      <c r="B4441" s="2">
        <v>75.00967</v>
      </c>
      <c r="C4441" s="3">
        <v>4758</v>
      </c>
      <c r="D4441" s="4">
        <v>47900</v>
      </c>
      <c r="E4441" t="s">
        <v>3655</v>
      </c>
      <c r="F4441" s="4" t="s">
        <v>4361</v>
      </c>
      <c r="G4441" s="5">
        <v>3378</v>
      </c>
      <c r="H4441" s="6">
        <v>0.3498076</v>
      </c>
      <c r="I4441" s="7">
        <v>89.111999999999995</v>
      </c>
      <c r="J4441" s="2">
        <v>37.166699999999999</v>
      </c>
      <c r="K4441">
        <v>6</v>
      </c>
    </row>
    <row r="4442" spans="1:12" x14ac:dyDescent="0.25">
      <c r="A4442">
        <v>2675</v>
      </c>
      <c r="B4442" s="2">
        <v>75.007599999999996</v>
      </c>
      <c r="C4442" s="3">
        <v>6344</v>
      </c>
      <c r="D4442" s="4">
        <v>12700</v>
      </c>
      <c r="E4442" t="s">
        <v>435</v>
      </c>
      <c r="F4442" s="4" t="s">
        <v>21</v>
      </c>
      <c r="G4442" s="5">
        <v>5303</v>
      </c>
      <c r="H4442" s="6">
        <v>0.39724739999999997</v>
      </c>
      <c r="I4442" s="7">
        <v>80.893000000000001</v>
      </c>
      <c r="J4442" s="2">
        <v>35.333300000000001</v>
      </c>
      <c r="K4442">
        <v>3</v>
      </c>
    </row>
    <row r="4443" spans="1:12" x14ac:dyDescent="0.25">
      <c r="A4443">
        <v>2131</v>
      </c>
      <c r="B4443" s="2">
        <v>75.000950000000003</v>
      </c>
      <c r="C4443" s="3">
        <v>31732</v>
      </c>
      <c r="D4443" s="4">
        <v>14460</v>
      </c>
      <c r="E4443" t="s">
        <v>315</v>
      </c>
      <c r="F4443" s="4" t="s">
        <v>21</v>
      </c>
      <c r="G4443" s="5">
        <v>22475</v>
      </c>
      <c r="H4443" s="6">
        <v>0.41628480000000001</v>
      </c>
      <c r="I4443" s="7">
        <v>77.581000000000003</v>
      </c>
      <c r="J4443" s="2">
        <v>33.1875</v>
      </c>
      <c r="K4443">
        <v>32</v>
      </c>
      <c r="L4443" s="2">
        <v>15.2</v>
      </c>
    </row>
    <row r="4444" spans="1:12" x14ac:dyDescent="0.25">
      <c r="A4444">
        <v>58278</v>
      </c>
      <c r="B4444" s="2">
        <v>74.995270000000005</v>
      </c>
      <c r="C4444" s="3">
        <v>1902</v>
      </c>
      <c r="D4444" s="4">
        <v>24220</v>
      </c>
      <c r="E4444" t="s">
        <v>1254</v>
      </c>
      <c r="F4444" s="4" t="s">
        <v>11069</v>
      </c>
      <c r="G4444" s="5">
        <v>1279</v>
      </c>
      <c r="H4444" s="6">
        <v>0.32603599999999999</v>
      </c>
      <c r="I4444" s="7">
        <v>93.173000000000002</v>
      </c>
      <c r="J4444" s="2">
        <v>56</v>
      </c>
      <c r="K4444">
        <v>1</v>
      </c>
    </row>
    <row r="4445" spans="1:12" x14ac:dyDescent="0.25">
      <c r="A4445">
        <v>27949</v>
      </c>
      <c r="B4445" s="2">
        <v>74.993669999999995</v>
      </c>
      <c r="C4445" s="3">
        <v>7017</v>
      </c>
      <c r="D4445" s="4">
        <v>28620</v>
      </c>
      <c r="E4445" t="s">
        <v>5829</v>
      </c>
      <c r="F4445" s="4" t="s">
        <v>5642</v>
      </c>
      <c r="G4445" s="5">
        <v>5392</v>
      </c>
      <c r="H4445" s="6">
        <v>0.41209200000000001</v>
      </c>
      <c r="I4445" s="7">
        <v>78.299000000000007</v>
      </c>
      <c r="J4445" s="2">
        <v>57</v>
      </c>
      <c r="K4445">
        <v>1</v>
      </c>
    </row>
    <row r="4446" spans="1:12" x14ac:dyDescent="0.25">
      <c r="A4446">
        <v>2828</v>
      </c>
      <c r="B4446" s="2">
        <v>74.991069999999993</v>
      </c>
      <c r="C4446" s="3">
        <v>7397</v>
      </c>
      <c r="D4446" s="4">
        <v>39300</v>
      </c>
      <c r="E4446" t="s">
        <v>481</v>
      </c>
      <c r="F4446" s="4" t="s">
        <v>466</v>
      </c>
      <c r="G4446" s="5">
        <v>5500</v>
      </c>
      <c r="H4446" s="6">
        <v>0.35363640000000002</v>
      </c>
      <c r="I4446" s="7">
        <v>88.4</v>
      </c>
      <c r="J4446" s="2">
        <v>43.333300000000001</v>
      </c>
      <c r="K4446">
        <v>3</v>
      </c>
    </row>
    <row r="4447" spans="1:12" x14ac:dyDescent="0.25">
      <c r="A4447">
        <v>70118</v>
      </c>
      <c r="B4447" s="2">
        <v>74.984719999999996</v>
      </c>
      <c r="C4447" s="3">
        <v>34938</v>
      </c>
      <c r="D4447" s="4">
        <v>35380</v>
      </c>
      <c r="E4447" t="s">
        <v>12957</v>
      </c>
      <c r="F4447" s="4" t="s">
        <v>12927</v>
      </c>
      <c r="G4447" s="5">
        <v>21017</v>
      </c>
      <c r="H4447" s="6">
        <v>0.49222060000000001</v>
      </c>
      <c r="I4447" s="7">
        <v>64.450999999999993</v>
      </c>
      <c r="J4447" s="2">
        <v>34.826099999999997</v>
      </c>
      <c r="K4447">
        <v>46</v>
      </c>
      <c r="L4447" s="2">
        <v>22.6</v>
      </c>
    </row>
    <row r="4448" spans="1:12" x14ac:dyDescent="0.25">
      <c r="A4448">
        <v>23876</v>
      </c>
      <c r="B4448" s="2">
        <v>74.979600000000005</v>
      </c>
      <c r="C4448" s="3">
        <v>483</v>
      </c>
      <c r="E4448" t="s">
        <v>4538</v>
      </c>
      <c r="F4448" s="4" t="s">
        <v>4335</v>
      </c>
      <c r="G4448" s="5">
        <v>370</v>
      </c>
      <c r="H4448" s="6">
        <v>0.46486490000000003</v>
      </c>
      <c r="I4448" s="7">
        <v>69.176000000000002</v>
      </c>
    </row>
    <row r="4449" spans="1:12" x14ac:dyDescent="0.25">
      <c r="A4449">
        <v>22408</v>
      </c>
      <c r="B4449" s="2">
        <v>74.975309999999993</v>
      </c>
      <c r="C4449" s="3">
        <v>27232</v>
      </c>
      <c r="D4449" s="4">
        <v>47900</v>
      </c>
      <c r="E4449" t="s">
        <v>3679</v>
      </c>
      <c r="F4449" s="4" t="s">
        <v>4335</v>
      </c>
      <c r="G4449" s="5">
        <v>17559</v>
      </c>
      <c r="H4449" s="6">
        <v>0.33086559999999998</v>
      </c>
      <c r="I4449" s="7">
        <v>92.320999999999998</v>
      </c>
      <c r="J4449" s="2">
        <v>45.307699999999997</v>
      </c>
      <c r="K4449">
        <v>13</v>
      </c>
      <c r="L4449" s="2">
        <v>78.099999999999994</v>
      </c>
    </row>
    <row r="4450" spans="1:12" x14ac:dyDescent="0.25">
      <c r="A4450">
        <v>49009</v>
      </c>
      <c r="B4450" s="2">
        <v>74.964529999999996</v>
      </c>
      <c r="C4450" s="3">
        <v>43972</v>
      </c>
      <c r="D4450" s="4">
        <v>28020</v>
      </c>
      <c r="E4450" t="s">
        <v>9303</v>
      </c>
      <c r="F4450" s="4" t="s">
        <v>9106</v>
      </c>
      <c r="G4450" s="5">
        <v>27468</v>
      </c>
      <c r="H4450" s="6">
        <v>0.43545220000000001</v>
      </c>
      <c r="I4450" s="7">
        <v>74.239999999999995</v>
      </c>
      <c r="J4450" s="2">
        <v>38.541699999999999</v>
      </c>
      <c r="K4450">
        <v>24</v>
      </c>
      <c r="L4450" s="2">
        <v>42.5</v>
      </c>
    </row>
    <row r="4451" spans="1:12" x14ac:dyDescent="0.25">
      <c r="A4451">
        <v>81235</v>
      </c>
      <c r="B4451" s="2">
        <v>74.957809999999995</v>
      </c>
      <c r="C4451" s="3">
        <v>736</v>
      </c>
      <c r="E4451" t="s">
        <v>3509</v>
      </c>
      <c r="F4451" s="4" t="s">
        <v>14477</v>
      </c>
      <c r="G4451" s="5">
        <v>623</v>
      </c>
      <c r="H4451" s="6">
        <v>0.39967900000000001</v>
      </c>
      <c r="I4451" s="7">
        <v>80.417000000000002</v>
      </c>
    </row>
    <row r="4452" spans="1:12" x14ac:dyDescent="0.25">
      <c r="A4452">
        <v>20751</v>
      </c>
      <c r="B4452" s="2">
        <v>74.957239999999999</v>
      </c>
      <c r="C4452" s="3">
        <v>2315</v>
      </c>
      <c r="D4452" s="4">
        <v>12580</v>
      </c>
      <c r="E4452" t="s">
        <v>4422</v>
      </c>
      <c r="F4452" s="4" t="s">
        <v>4361</v>
      </c>
      <c r="G4452" s="5">
        <v>1736</v>
      </c>
      <c r="H4452" s="6">
        <v>0.29073110000000002</v>
      </c>
      <c r="I4452" s="7">
        <v>99.238</v>
      </c>
    </row>
    <row r="4453" spans="1:12" x14ac:dyDescent="0.25">
      <c r="A4453">
        <v>3832</v>
      </c>
      <c r="B4453" s="2">
        <v>74.956760000000003</v>
      </c>
      <c r="C4453" s="3">
        <v>347</v>
      </c>
      <c r="E4453" t="s">
        <v>661</v>
      </c>
      <c r="F4453" s="4" t="s">
        <v>520</v>
      </c>
      <c r="G4453" s="5">
        <v>298</v>
      </c>
      <c r="H4453" s="6">
        <v>0.45973150000000002</v>
      </c>
      <c r="I4453" s="7">
        <v>70</v>
      </c>
      <c r="J4453" s="2">
        <v>34</v>
      </c>
      <c r="K4453">
        <v>1</v>
      </c>
    </row>
    <row r="4454" spans="1:12" x14ac:dyDescent="0.25">
      <c r="A4454">
        <v>64158</v>
      </c>
      <c r="B4454" s="2">
        <v>74.955910000000003</v>
      </c>
      <c r="C4454" s="3">
        <v>5166</v>
      </c>
      <c r="D4454" s="4">
        <v>28140</v>
      </c>
      <c r="E4454" t="s">
        <v>12261</v>
      </c>
      <c r="F4454" s="4" t="s">
        <v>12102</v>
      </c>
      <c r="G4454" s="5">
        <v>3249</v>
      </c>
      <c r="H4454" s="6">
        <v>0.38904280000000002</v>
      </c>
      <c r="I4454" s="7">
        <v>82.182000000000002</v>
      </c>
      <c r="J4454" s="2">
        <v>64</v>
      </c>
      <c r="K4454">
        <v>1</v>
      </c>
    </row>
    <row r="4455" spans="1:12" x14ac:dyDescent="0.25">
      <c r="A4455">
        <v>51576</v>
      </c>
      <c r="B4455" s="2">
        <v>74.954800000000006</v>
      </c>
      <c r="C4455" s="3">
        <v>2187</v>
      </c>
      <c r="D4455" s="4">
        <v>36540</v>
      </c>
      <c r="E4455" t="s">
        <v>8963</v>
      </c>
      <c r="F4455" s="4" t="s">
        <v>9593</v>
      </c>
      <c r="G4455" s="5">
        <v>1345</v>
      </c>
      <c r="H4455" s="6">
        <v>0.2838039</v>
      </c>
      <c r="I4455" s="7">
        <v>100.35</v>
      </c>
    </row>
    <row r="4456" spans="1:12" x14ac:dyDescent="0.25">
      <c r="A4456">
        <v>99502</v>
      </c>
      <c r="B4456" s="2">
        <v>74.950729999999993</v>
      </c>
      <c r="C4456" s="3">
        <v>24011</v>
      </c>
      <c r="D4456" s="4">
        <v>11260</v>
      </c>
      <c r="E4456" t="s">
        <v>16603</v>
      </c>
      <c r="F4456" s="4" t="s">
        <v>16604</v>
      </c>
      <c r="G4456" s="5">
        <v>15678</v>
      </c>
      <c r="H4456" s="6">
        <v>0.30622529999999998</v>
      </c>
      <c r="I4456" s="7">
        <v>96.468999999999994</v>
      </c>
      <c r="J4456" s="2">
        <v>39.2727</v>
      </c>
      <c r="K4456">
        <v>22</v>
      </c>
      <c r="L4456" s="2">
        <v>46.6</v>
      </c>
    </row>
    <row r="4457" spans="1:12" x14ac:dyDescent="0.25">
      <c r="A4457">
        <v>59601</v>
      </c>
      <c r="B4457" s="2">
        <v>74.941959999999995</v>
      </c>
      <c r="C4457" s="3">
        <v>29452</v>
      </c>
      <c r="D4457" s="4">
        <v>25740</v>
      </c>
      <c r="E4457" t="s">
        <v>6565</v>
      </c>
      <c r="F4457" s="4" t="s">
        <v>11278</v>
      </c>
      <c r="G4457" s="5">
        <v>20990</v>
      </c>
      <c r="H4457" s="6">
        <v>0.45028820000000003</v>
      </c>
      <c r="I4457" s="7">
        <v>71.555999999999997</v>
      </c>
      <c r="J4457" s="2">
        <v>47</v>
      </c>
      <c r="K4457">
        <v>41</v>
      </c>
      <c r="L4457" s="2">
        <v>84.5</v>
      </c>
    </row>
    <row r="4458" spans="1:12" x14ac:dyDescent="0.25">
      <c r="A4458">
        <v>53532</v>
      </c>
      <c r="B4458" s="2">
        <v>74.934600000000003</v>
      </c>
      <c r="C4458" s="3">
        <v>14145</v>
      </c>
      <c r="D4458" s="4">
        <v>31540</v>
      </c>
      <c r="E4458" t="s">
        <v>10105</v>
      </c>
      <c r="F4458" s="4" t="s">
        <v>10031</v>
      </c>
      <c r="G4458" s="5">
        <v>9739</v>
      </c>
      <c r="H4458" s="6">
        <v>0.34284829999999999</v>
      </c>
      <c r="I4458" s="7">
        <v>90.093000000000004</v>
      </c>
      <c r="J4458" s="2">
        <v>39.5</v>
      </c>
      <c r="K4458">
        <v>8</v>
      </c>
    </row>
    <row r="4459" spans="1:12" x14ac:dyDescent="0.25">
      <c r="A4459">
        <v>12069</v>
      </c>
      <c r="B4459" s="2">
        <v>74.932239999999993</v>
      </c>
      <c r="C4459" s="3">
        <v>146</v>
      </c>
      <c r="D4459" s="4">
        <v>11220</v>
      </c>
      <c r="E4459" t="s">
        <v>2113</v>
      </c>
      <c r="F4459" s="4" t="s">
        <v>1280</v>
      </c>
      <c r="G4459" s="5">
        <v>104</v>
      </c>
      <c r="H4459" s="6">
        <v>0.26923079999999999</v>
      </c>
      <c r="I4459" s="7">
        <v>102.794</v>
      </c>
    </row>
    <row r="4460" spans="1:12" x14ac:dyDescent="0.25">
      <c r="A4460">
        <v>7419</v>
      </c>
      <c r="B4460" s="2">
        <v>74.930660000000003</v>
      </c>
      <c r="C4460" s="3">
        <v>8739</v>
      </c>
      <c r="D4460" s="4">
        <v>35620</v>
      </c>
      <c r="E4460" t="s">
        <v>1420</v>
      </c>
      <c r="F4460" s="4" t="s">
        <v>1341</v>
      </c>
      <c r="G4460" s="5">
        <v>6563</v>
      </c>
      <c r="H4460" s="6">
        <v>0.32607039999999998</v>
      </c>
      <c r="I4460" s="7">
        <v>92.962999999999994</v>
      </c>
    </row>
    <row r="4461" spans="1:12" x14ac:dyDescent="0.25">
      <c r="A4461">
        <v>12549</v>
      </c>
      <c r="B4461" s="2">
        <v>74.927329999999998</v>
      </c>
      <c r="C4461" s="3">
        <v>11137</v>
      </c>
      <c r="D4461" s="4">
        <v>35620</v>
      </c>
      <c r="E4461" t="s">
        <v>2277</v>
      </c>
      <c r="F4461" s="4" t="s">
        <v>1280</v>
      </c>
      <c r="G4461" s="5">
        <v>7296</v>
      </c>
      <c r="H4461" s="6">
        <v>0.2885143</v>
      </c>
      <c r="I4461" s="7">
        <v>99.441000000000003</v>
      </c>
      <c r="J4461" s="2">
        <v>53</v>
      </c>
      <c r="K4461">
        <v>3</v>
      </c>
    </row>
    <row r="4462" spans="1:12" x14ac:dyDescent="0.25">
      <c r="A4462">
        <v>10562</v>
      </c>
      <c r="B4462" s="2">
        <v>74.920249999999996</v>
      </c>
      <c r="C4462" s="3">
        <v>31452</v>
      </c>
      <c r="D4462" s="4">
        <v>35620</v>
      </c>
      <c r="E4462" t="s">
        <v>1822</v>
      </c>
      <c r="F4462" s="4" t="s">
        <v>1280</v>
      </c>
      <c r="G4462" s="5">
        <v>22305</v>
      </c>
      <c r="H4462" s="6">
        <v>0.3795113</v>
      </c>
      <c r="I4462" s="7">
        <v>83.701999999999998</v>
      </c>
      <c r="J4462" s="2">
        <v>33.791699999999999</v>
      </c>
      <c r="K4462">
        <v>24</v>
      </c>
      <c r="L4462" s="2">
        <v>17.600000000000001</v>
      </c>
    </row>
    <row r="4463" spans="1:12" x14ac:dyDescent="0.25">
      <c r="A4463">
        <v>1262</v>
      </c>
      <c r="B4463" s="2">
        <v>74.914659999999998</v>
      </c>
      <c r="C4463" s="3">
        <v>1337</v>
      </c>
      <c r="D4463" s="4">
        <v>38340</v>
      </c>
      <c r="E4463" t="s">
        <v>106</v>
      </c>
      <c r="F4463" s="4" t="s">
        <v>21</v>
      </c>
      <c r="G4463" s="5">
        <v>1047</v>
      </c>
      <c r="H4463" s="6">
        <v>0.37631330000000002</v>
      </c>
      <c r="I4463" s="7">
        <v>84.25</v>
      </c>
      <c r="J4463" s="2">
        <v>52</v>
      </c>
      <c r="K4463">
        <v>1</v>
      </c>
    </row>
    <row r="4464" spans="1:12" x14ac:dyDescent="0.25">
      <c r="A4464">
        <v>85622</v>
      </c>
      <c r="B4464" s="2">
        <v>74.91283</v>
      </c>
      <c r="C4464" s="3">
        <v>6658</v>
      </c>
      <c r="D4464" s="4">
        <v>46060</v>
      </c>
      <c r="E4464" t="s">
        <v>10185</v>
      </c>
      <c r="F4464" s="4" t="s">
        <v>14962</v>
      </c>
      <c r="G4464" s="5">
        <v>6613</v>
      </c>
      <c r="H4464" s="6">
        <v>0.47853040000000002</v>
      </c>
      <c r="I4464" s="7">
        <v>66.576999999999998</v>
      </c>
      <c r="J4464" s="2">
        <v>37.25</v>
      </c>
      <c r="K4464">
        <v>4</v>
      </c>
    </row>
    <row r="4465" spans="1:12" x14ac:dyDescent="0.25">
      <c r="A4465">
        <v>46280</v>
      </c>
      <c r="B4465" s="2">
        <v>74.910070000000005</v>
      </c>
      <c r="C4465" s="3">
        <v>6856</v>
      </c>
      <c r="D4465" s="4">
        <v>26900</v>
      </c>
      <c r="E4465" t="s">
        <v>8839</v>
      </c>
      <c r="F4465" s="4" t="s">
        <v>8800</v>
      </c>
      <c r="G4465" s="5">
        <v>4913</v>
      </c>
      <c r="H4465" s="6">
        <v>0.45023410000000003</v>
      </c>
      <c r="I4465" s="7">
        <v>71.459999999999994</v>
      </c>
      <c r="J4465" s="2">
        <v>49</v>
      </c>
      <c r="K4465">
        <v>7</v>
      </c>
    </row>
    <row r="4466" spans="1:12" x14ac:dyDescent="0.25">
      <c r="A4466">
        <v>48152</v>
      </c>
      <c r="B4466" s="2">
        <v>74.903490000000005</v>
      </c>
      <c r="C4466" s="3">
        <v>30997</v>
      </c>
      <c r="D4466" s="4">
        <v>19820</v>
      </c>
      <c r="E4466" t="s">
        <v>2863</v>
      </c>
      <c r="F4466" s="4" t="s">
        <v>9106</v>
      </c>
      <c r="G4466" s="5">
        <v>22584</v>
      </c>
      <c r="H4466" s="6">
        <v>0.37821559999999999</v>
      </c>
      <c r="I4466" s="7">
        <v>83.891000000000005</v>
      </c>
      <c r="J4466" s="2">
        <v>40</v>
      </c>
      <c r="K4466">
        <v>14</v>
      </c>
      <c r="L4466" s="2">
        <v>50.9</v>
      </c>
    </row>
    <row r="4467" spans="1:12" x14ac:dyDescent="0.25">
      <c r="A4467">
        <v>3751</v>
      </c>
      <c r="B4467" s="2">
        <v>74.897959999999998</v>
      </c>
      <c r="C4467" s="3">
        <v>583</v>
      </c>
      <c r="D4467" s="4">
        <v>17200</v>
      </c>
      <c r="E4467" t="s">
        <v>634</v>
      </c>
      <c r="F4467" s="4" t="s">
        <v>520</v>
      </c>
      <c r="G4467" s="5">
        <v>493</v>
      </c>
      <c r="H4467" s="6">
        <v>0.368421</v>
      </c>
      <c r="I4467" s="7">
        <v>85.576999999999998</v>
      </c>
    </row>
    <row r="4468" spans="1:12" x14ac:dyDescent="0.25">
      <c r="A4468">
        <v>4355</v>
      </c>
      <c r="B4468" s="2">
        <v>74.897379999999998</v>
      </c>
      <c r="C4468" s="3">
        <v>2566</v>
      </c>
      <c r="D4468" s="4">
        <v>12300</v>
      </c>
      <c r="E4468" t="s">
        <v>809</v>
      </c>
      <c r="F4468" s="4" t="s">
        <v>701</v>
      </c>
      <c r="G4468" s="5">
        <v>1935</v>
      </c>
      <c r="H4468" s="6">
        <v>0.43130170000000001</v>
      </c>
      <c r="I4468" s="7">
        <v>74.688000000000002</v>
      </c>
      <c r="J4468" s="2">
        <v>25</v>
      </c>
      <c r="K4468">
        <v>2</v>
      </c>
    </row>
    <row r="4469" spans="1:12" x14ac:dyDescent="0.25">
      <c r="A4469">
        <v>84050</v>
      </c>
      <c r="B4469" s="2">
        <v>74.895579999999995</v>
      </c>
      <c r="C4469" s="3">
        <v>9916</v>
      </c>
      <c r="D4469" s="4">
        <v>36260</v>
      </c>
      <c r="E4469" t="s">
        <v>1185</v>
      </c>
      <c r="F4469" s="4" t="s">
        <v>14851</v>
      </c>
      <c r="G4469" s="5">
        <v>5599</v>
      </c>
      <c r="H4469" s="6">
        <v>0.3426786</v>
      </c>
      <c r="I4469" s="7">
        <v>90</v>
      </c>
      <c r="J4469" s="2">
        <v>39</v>
      </c>
      <c r="K4469">
        <v>2</v>
      </c>
    </row>
    <row r="4470" spans="1:12" x14ac:dyDescent="0.25">
      <c r="A4470">
        <v>93035</v>
      </c>
      <c r="B4470" s="2">
        <v>74.889610000000005</v>
      </c>
      <c r="C4470" s="3">
        <v>26965</v>
      </c>
      <c r="D4470" s="4">
        <v>37100</v>
      </c>
      <c r="E4470" t="s">
        <v>15609</v>
      </c>
      <c r="F4470" s="4" t="s">
        <v>15368</v>
      </c>
      <c r="G4470" s="5">
        <v>19340</v>
      </c>
      <c r="H4470" s="6">
        <v>0.3249224</v>
      </c>
      <c r="I4470" s="7">
        <v>93.057000000000002</v>
      </c>
      <c r="J4470" s="2">
        <v>40</v>
      </c>
      <c r="K4470">
        <v>8</v>
      </c>
    </row>
    <row r="4471" spans="1:12" x14ac:dyDescent="0.25">
      <c r="A4471">
        <v>99128</v>
      </c>
      <c r="B4471" s="2">
        <v>74.884929999999997</v>
      </c>
      <c r="C4471" s="3">
        <v>368</v>
      </c>
      <c r="D4471" s="4">
        <v>39420</v>
      </c>
      <c r="E4471" t="s">
        <v>662</v>
      </c>
      <c r="F4471" s="4" t="s">
        <v>16344</v>
      </c>
      <c r="G4471" s="5">
        <v>231</v>
      </c>
      <c r="H4471" s="6">
        <v>0.35344829999999999</v>
      </c>
      <c r="I4471" s="7">
        <v>88.125</v>
      </c>
    </row>
    <row r="4472" spans="1:12" x14ac:dyDescent="0.25">
      <c r="A4472">
        <v>14033</v>
      </c>
      <c r="B4472" s="2">
        <v>74.884500000000003</v>
      </c>
      <c r="C4472" s="3">
        <v>2252</v>
      </c>
      <c r="D4472" s="4">
        <v>15380</v>
      </c>
      <c r="E4472" t="s">
        <v>2773</v>
      </c>
      <c r="F4472" s="4" t="s">
        <v>1280</v>
      </c>
      <c r="G4472" s="5">
        <v>1567</v>
      </c>
      <c r="H4472" s="6">
        <v>0.3609694</v>
      </c>
      <c r="I4472" s="7">
        <v>86.817999999999998</v>
      </c>
    </row>
    <row r="4473" spans="1:12" x14ac:dyDescent="0.25">
      <c r="A4473">
        <v>19734</v>
      </c>
      <c r="B4473" s="2">
        <v>74.882350000000002</v>
      </c>
      <c r="C4473" s="3">
        <v>11593</v>
      </c>
      <c r="D4473" s="4">
        <v>37980</v>
      </c>
      <c r="E4473" t="s">
        <v>158</v>
      </c>
      <c r="F4473" s="4" t="s">
        <v>4311</v>
      </c>
      <c r="G4473" s="5">
        <v>7382</v>
      </c>
      <c r="H4473" s="6">
        <v>0.31586069999999999</v>
      </c>
      <c r="I4473" s="7">
        <v>94.608000000000004</v>
      </c>
      <c r="J4473" s="2">
        <v>63</v>
      </c>
      <c r="K4473">
        <v>2</v>
      </c>
    </row>
    <row r="4474" spans="1:12" x14ac:dyDescent="0.25">
      <c r="A4474">
        <v>80241</v>
      </c>
      <c r="B4474" s="2">
        <v>74.875510000000006</v>
      </c>
      <c r="C4474" s="3">
        <v>33242</v>
      </c>
      <c r="D4474" s="4">
        <v>19740</v>
      </c>
      <c r="E4474" t="s">
        <v>582</v>
      </c>
      <c r="F4474" s="4" t="s">
        <v>14477</v>
      </c>
      <c r="G4474" s="5">
        <v>21236</v>
      </c>
      <c r="H4474" s="6">
        <v>0.34102470000000001</v>
      </c>
      <c r="I4474" s="7">
        <v>90.253</v>
      </c>
      <c r="J4474" s="2">
        <v>41.8</v>
      </c>
      <c r="K4474">
        <v>10</v>
      </c>
      <c r="L4474" s="2">
        <v>60.8</v>
      </c>
    </row>
    <row r="4475" spans="1:12" x14ac:dyDescent="0.25">
      <c r="A4475">
        <v>10306</v>
      </c>
      <c r="B4475" s="2">
        <v>74.861149999999995</v>
      </c>
      <c r="C4475" s="3">
        <v>54888</v>
      </c>
      <c r="D4475" s="4">
        <v>35620</v>
      </c>
      <c r="E4475" t="s">
        <v>1790</v>
      </c>
      <c r="F4475" s="4" t="s">
        <v>1280</v>
      </c>
      <c r="G4475" s="5">
        <v>38754</v>
      </c>
      <c r="H4475" s="6">
        <v>0.3052588</v>
      </c>
      <c r="I4475" s="7">
        <v>96.414000000000001</v>
      </c>
      <c r="J4475" s="2">
        <v>33.526299999999999</v>
      </c>
      <c r="K4475">
        <v>19</v>
      </c>
      <c r="L4475" s="2">
        <v>16.5</v>
      </c>
    </row>
    <row r="4476" spans="1:12" x14ac:dyDescent="0.25">
      <c r="A4476">
        <v>34637</v>
      </c>
      <c r="B4476" s="2">
        <v>74.850539999999995</v>
      </c>
      <c r="C4476" s="3">
        <v>7386</v>
      </c>
      <c r="D4476" s="4">
        <v>45300</v>
      </c>
      <c r="E4476" t="s">
        <v>6995</v>
      </c>
      <c r="F4476" s="4" t="s">
        <v>6689</v>
      </c>
      <c r="G4476" s="5">
        <v>5564</v>
      </c>
      <c r="H4476" s="6">
        <v>0.30715310000000001</v>
      </c>
      <c r="I4476" s="7">
        <v>96.085999999999999</v>
      </c>
    </row>
    <row r="4477" spans="1:12" x14ac:dyDescent="0.25">
      <c r="A4477">
        <v>55102</v>
      </c>
      <c r="B4477" s="2">
        <v>74.846000000000004</v>
      </c>
      <c r="C4477" s="3">
        <v>17510</v>
      </c>
      <c r="D4477" s="4">
        <v>33460</v>
      </c>
      <c r="E4477" t="s">
        <v>5025</v>
      </c>
      <c r="F4477" s="4" t="s">
        <v>10428</v>
      </c>
      <c r="G4477" s="5">
        <v>13435</v>
      </c>
      <c r="H4477" s="6">
        <v>0.45046520000000001</v>
      </c>
      <c r="I4477" s="7">
        <v>71.313999999999993</v>
      </c>
      <c r="J4477" s="2">
        <v>40.378399999999999</v>
      </c>
      <c r="K4477">
        <v>37</v>
      </c>
      <c r="L4477" s="2">
        <v>53.6</v>
      </c>
    </row>
    <row r="4478" spans="1:12" x14ac:dyDescent="0.25">
      <c r="A4478">
        <v>92870</v>
      </c>
      <c r="B4478" s="2">
        <v>74.834469999999996</v>
      </c>
      <c r="C4478" s="3">
        <v>53473</v>
      </c>
      <c r="D4478" s="4">
        <v>31080</v>
      </c>
      <c r="E4478" t="s">
        <v>15602</v>
      </c>
      <c r="F4478" s="4" t="s">
        <v>15368</v>
      </c>
      <c r="G4478" s="5">
        <v>34748</v>
      </c>
      <c r="H4478" s="6">
        <v>0.35351680000000002</v>
      </c>
      <c r="I4478" s="7">
        <v>88.066000000000003</v>
      </c>
      <c r="J4478" s="2">
        <v>35.285699999999999</v>
      </c>
      <c r="K4478">
        <v>14</v>
      </c>
      <c r="L4478" s="2">
        <v>25.1</v>
      </c>
    </row>
    <row r="4479" spans="1:12" x14ac:dyDescent="0.25">
      <c r="A4479">
        <v>8060</v>
      </c>
      <c r="B4479" s="2">
        <v>74.822140000000005</v>
      </c>
      <c r="C4479" s="3">
        <v>24500</v>
      </c>
      <c r="D4479" s="4">
        <v>37980</v>
      </c>
      <c r="E4479" t="s">
        <v>1154</v>
      </c>
      <c r="F4479" s="4" t="s">
        <v>1341</v>
      </c>
      <c r="G4479" s="5">
        <v>16788</v>
      </c>
      <c r="H4479" s="6">
        <v>0.33619250000000001</v>
      </c>
      <c r="I4479" s="7">
        <v>91.058999999999997</v>
      </c>
      <c r="J4479" s="2">
        <v>47.071399999999997</v>
      </c>
      <c r="K4479">
        <v>14</v>
      </c>
      <c r="L4479" s="2">
        <v>84.8</v>
      </c>
    </row>
    <row r="4480" spans="1:12" x14ac:dyDescent="0.25">
      <c r="A4480">
        <v>20732</v>
      </c>
      <c r="B4480" s="2">
        <v>74.816590000000005</v>
      </c>
      <c r="C4480" s="3">
        <v>9861</v>
      </c>
      <c r="D4480" s="4">
        <v>47900</v>
      </c>
      <c r="E4480" t="s">
        <v>4413</v>
      </c>
      <c r="F4480" s="4" t="s">
        <v>4361</v>
      </c>
      <c r="G4480" s="5">
        <v>6375</v>
      </c>
      <c r="H4480" s="6">
        <v>0.2955294</v>
      </c>
      <c r="I4480" s="7">
        <v>98.076999999999998</v>
      </c>
      <c r="J4480" s="2">
        <v>36.714300000000001</v>
      </c>
      <c r="K4480">
        <v>7</v>
      </c>
    </row>
    <row r="4481" spans="1:12" x14ac:dyDescent="0.25">
      <c r="A4481">
        <v>1036</v>
      </c>
      <c r="B4481" s="2">
        <v>74.814170000000004</v>
      </c>
      <c r="C4481" s="3">
        <v>5140</v>
      </c>
      <c r="D4481" s="4">
        <v>44140</v>
      </c>
      <c r="E4481" t="s">
        <v>41</v>
      </c>
      <c r="F4481" s="4" t="s">
        <v>21</v>
      </c>
      <c r="G4481" s="5">
        <v>3707</v>
      </c>
      <c r="H4481" s="6">
        <v>0.3620178</v>
      </c>
      <c r="I4481" s="7">
        <v>86.587000000000003</v>
      </c>
      <c r="J4481" s="2">
        <v>55</v>
      </c>
      <c r="K4481">
        <v>2</v>
      </c>
    </row>
    <row r="4482" spans="1:12" x14ac:dyDescent="0.25">
      <c r="A4482">
        <v>14559</v>
      </c>
      <c r="B4482" s="2">
        <v>74.81026</v>
      </c>
      <c r="C4482" s="3">
        <v>18336</v>
      </c>
      <c r="D4482" s="4">
        <v>40380</v>
      </c>
      <c r="E4482" t="s">
        <v>2891</v>
      </c>
      <c r="F4482" s="4" t="s">
        <v>1280</v>
      </c>
      <c r="G4482" s="5">
        <v>12609</v>
      </c>
      <c r="H4482" s="6">
        <v>0.36592910000000001</v>
      </c>
      <c r="I4482" s="7">
        <v>85.903999999999996</v>
      </c>
      <c r="J4482" s="2">
        <v>35.5</v>
      </c>
      <c r="K4482">
        <v>8</v>
      </c>
    </row>
    <row r="4483" spans="1:12" x14ac:dyDescent="0.25">
      <c r="A4483">
        <v>11954</v>
      </c>
      <c r="B4483" s="2">
        <v>74.806560000000005</v>
      </c>
      <c r="C4483" s="3">
        <v>3470</v>
      </c>
      <c r="D4483" s="4">
        <v>35620</v>
      </c>
      <c r="E4483" t="s">
        <v>2055</v>
      </c>
      <c r="F4483" s="4" t="s">
        <v>1280</v>
      </c>
      <c r="G4483" s="5">
        <v>2877</v>
      </c>
      <c r="H4483" s="6">
        <v>0.38269029999999998</v>
      </c>
      <c r="I4483" s="7">
        <v>83</v>
      </c>
      <c r="J4483" s="2">
        <v>37</v>
      </c>
      <c r="K4483">
        <v>2</v>
      </c>
    </row>
    <row r="4484" spans="1:12" x14ac:dyDescent="0.25">
      <c r="A4484">
        <v>44697</v>
      </c>
      <c r="B4484" s="2">
        <v>74.80583</v>
      </c>
      <c r="C4484" s="3">
        <v>188</v>
      </c>
      <c r="D4484" s="4">
        <v>35420</v>
      </c>
      <c r="E4484" t="s">
        <v>8600</v>
      </c>
      <c r="F4484" s="4" t="s">
        <v>8295</v>
      </c>
      <c r="G4484" s="5">
        <v>165</v>
      </c>
      <c r="H4484" s="6">
        <v>0.42168670000000003</v>
      </c>
      <c r="I4484" s="7">
        <v>76.25</v>
      </c>
    </row>
    <row r="4485" spans="1:12" x14ac:dyDescent="0.25">
      <c r="A4485">
        <v>53103</v>
      </c>
      <c r="B4485" s="2">
        <v>74.805130000000005</v>
      </c>
      <c r="C4485" s="3">
        <v>3911</v>
      </c>
      <c r="D4485" s="4">
        <v>33340</v>
      </c>
      <c r="E4485" t="s">
        <v>5480</v>
      </c>
      <c r="F4485" s="4" t="s">
        <v>10031</v>
      </c>
      <c r="G4485" s="5">
        <v>2756</v>
      </c>
      <c r="H4485" s="6">
        <v>0.30986940000000002</v>
      </c>
      <c r="I4485" s="7">
        <v>95.563000000000002</v>
      </c>
    </row>
    <row r="4486" spans="1:12" x14ac:dyDescent="0.25">
      <c r="A4486">
        <v>12743</v>
      </c>
      <c r="B4486" s="2">
        <v>74.804419999999993</v>
      </c>
      <c r="C4486" s="3">
        <v>252</v>
      </c>
      <c r="E4486" t="s">
        <v>2322</v>
      </c>
      <c r="F4486" s="4" t="s">
        <v>1280</v>
      </c>
      <c r="G4486" s="5">
        <v>211</v>
      </c>
      <c r="H4486" s="6">
        <v>0.3396226</v>
      </c>
      <c r="I4486" s="7">
        <v>90.417000000000002</v>
      </c>
    </row>
    <row r="4487" spans="1:12" x14ac:dyDescent="0.25">
      <c r="A4487">
        <v>92867</v>
      </c>
      <c r="B4487" s="2">
        <v>74.797809999999998</v>
      </c>
      <c r="C4487" s="3">
        <v>44569</v>
      </c>
      <c r="D4487" s="4">
        <v>31080</v>
      </c>
      <c r="E4487" t="s">
        <v>130</v>
      </c>
      <c r="F4487" s="4" t="s">
        <v>15368</v>
      </c>
      <c r="G4487" s="5">
        <v>27389</v>
      </c>
      <c r="H4487" s="6">
        <v>0.34151150000000002</v>
      </c>
      <c r="I4487" s="7">
        <v>90.087000000000003</v>
      </c>
      <c r="J4487" s="2">
        <v>38.411799999999999</v>
      </c>
      <c r="K4487">
        <v>17</v>
      </c>
      <c r="L4487" s="2">
        <v>42</v>
      </c>
    </row>
    <row r="4488" spans="1:12" x14ac:dyDescent="0.25">
      <c r="A4488">
        <v>12158</v>
      </c>
      <c r="B4488" s="2">
        <v>74.790170000000003</v>
      </c>
      <c r="C4488" s="3">
        <v>6775</v>
      </c>
      <c r="D4488" s="4">
        <v>10580</v>
      </c>
      <c r="E4488" t="s">
        <v>2161</v>
      </c>
      <c r="F4488" s="4" t="s">
        <v>1280</v>
      </c>
      <c r="G4488" s="5">
        <v>4556</v>
      </c>
      <c r="H4488" s="6">
        <v>0.30399470000000001</v>
      </c>
      <c r="I4488" s="7">
        <v>96.53</v>
      </c>
      <c r="J4488" s="2">
        <v>37.333300000000001</v>
      </c>
      <c r="K4488">
        <v>3</v>
      </c>
    </row>
    <row r="4489" spans="1:12" x14ac:dyDescent="0.25">
      <c r="A4489">
        <v>33071</v>
      </c>
      <c r="B4489" s="2">
        <v>74.78313</v>
      </c>
      <c r="C4489" s="3">
        <v>38307</v>
      </c>
      <c r="D4489" s="4">
        <v>33100</v>
      </c>
      <c r="E4489" t="s">
        <v>6872</v>
      </c>
      <c r="F4489" s="4" t="s">
        <v>6689</v>
      </c>
      <c r="G4489" s="5">
        <v>24868</v>
      </c>
      <c r="H4489" s="6">
        <v>0.40930480000000002</v>
      </c>
      <c r="I4489" s="7">
        <v>78.313999999999993</v>
      </c>
      <c r="J4489" s="2">
        <v>30.166699999999999</v>
      </c>
      <c r="K4489">
        <v>12</v>
      </c>
      <c r="L4489" s="2">
        <v>6.9</v>
      </c>
    </row>
    <row r="4490" spans="1:12" x14ac:dyDescent="0.25">
      <c r="A4490">
        <v>96136</v>
      </c>
      <c r="B4490" s="2">
        <v>74.777150000000006</v>
      </c>
      <c r="C4490" s="3">
        <v>135</v>
      </c>
      <c r="D4490" s="4">
        <v>45000</v>
      </c>
      <c r="E4490" t="s">
        <v>16089</v>
      </c>
      <c r="F4490" s="4" t="s">
        <v>15368</v>
      </c>
      <c r="G4490" s="5">
        <v>104</v>
      </c>
      <c r="H4490" s="6">
        <v>7.6190499999999994E-2</v>
      </c>
      <c r="I4490" s="7">
        <v>135.87100000000001</v>
      </c>
    </row>
    <row r="4491" spans="1:12" x14ac:dyDescent="0.25">
      <c r="A4491">
        <v>39056</v>
      </c>
      <c r="B4491" s="2">
        <v>74.773089999999996</v>
      </c>
      <c r="C4491" s="3">
        <v>26231</v>
      </c>
      <c r="D4491" s="4">
        <v>27140</v>
      </c>
      <c r="E4491" t="s">
        <v>168</v>
      </c>
      <c r="F4491" s="4" t="s">
        <v>7633</v>
      </c>
      <c r="G4491" s="5">
        <v>16853</v>
      </c>
      <c r="H4491" s="6">
        <v>0.41998459999999999</v>
      </c>
      <c r="I4491" s="7">
        <v>76.460999999999999</v>
      </c>
      <c r="J4491" s="2">
        <v>49.916699999999999</v>
      </c>
      <c r="K4491">
        <v>12</v>
      </c>
      <c r="L4491" s="2">
        <v>92.8</v>
      </c>
    </row>
    <row r="4492" spans="1:12" x14ac:dyDescent="0.25">
      <c r="A4492">
        <v>12020</v>
      </c>
      <c r="B4492" s="2">
        <v>74.763890000000004</v>
      </c>
      <c r="C4492" s="3">
        <v>31729</v>
      </c>
      <c r="D4492" s="4">
        <v>10580</v>
      </c>
      <c r="E4492" t="s">
        <v>2080</v>
      </c>
      <c r="F4492" s="4" t="s">
        <v>1280</v>
      </c>
      <c r="G4492" s="5">
        <v>21608</v>
      </c>
      <c r="H4492" s="6">
        <v>0.36281180000000002</v>
      </c>
      <c r="I4492" s="7">
        <v>86.334000000000003</v>
      </c>
      <c r="J4492" s="2">
        <v>42.1905</v>
      </c>
      <c r="K4492">
        <v>21</v>
      </c>
      <c r="L4492" s="2">
        <v>62.6</v>
      </c>
    </row>
    <row r="4493" spans="1:12" x14ac:dyDescent="0.25">
      <c r="A4493">
        <v>67220</v>
      </c>
      <c r="B4493" s="2">
        <v>74.756519999999995</v>
      </c>
      <c r="C4493" s="3">
        <v>14366</v>
      </c>
      <c r="D4493" s="4">
        <v>48620</v>
      </c>
      <c r="E4493" t="s">
        <v>12626</v>
      </c>
      <c r="F4493" s="4" t="s">
        <v>12494</v>
      </c>
      <c r="G4493" s="5">
        <v>9145</v>
      </c>
      <c r="H4493" s="6">
        <v>0.44330239999999999</v>
      </c>
      <c r="I4493" s="7">
        <v>72.421999999999997</v>
      </c>
      <c r="J4493" s="2">
        <v>46</v>
      </c>
      <c r="K4493">
        <v>5</v>
      </c>
    </row>
    <row r="4494" spans="1:12" x14ac:dyDescent="0.25">
      <c r="A4494">
        <v>11720</v>
      </c>
      <c r="B4494" s="2">
        <v>74.749650000000003</v>
      </c>
      <c r="C4494" s="3">
        <v>29374</v>
      </c>
      <c r="D4494" s="4">
        <v>35620</v>
      </c>
      <c r="E4494" t="s">
        <v>1982</v>
      </c>
      <c r="F4494" s="4" t="s">
        <v>1280</v>
      </c>
      <c r="G4494" s="5">
        <v>19555</v>
      </c>
      <c r="H4494" s="6">
        <v>0.29179240000000001</v>
      </c>
      <c r="I4494" s="7">
        <v>98.567999999999998</v>
      </c>
      <c r="J4494" s="2">
        <v>36.6</v>
      </c>
      <c r="K4494">
        <v>10</v>
      </c>
      <c r="L4494" s="2">
        <v>31.1</v>
      </c>
    </row>
    <row r="4495" spans="1:12" x14ac:dyDescent="0.25">
      <c r="A4495">
        <v>95128</v>
      </c>
      <c r="B4495" s="2">
        <v>74.738640000000004</v>
      </c>
      <c r="C4495" s="3">
        <v>37026</v>
      </c>
      <c r="D4495" s="4">
        <v>41940</v>
      </c>
      <c r="E4495" t="s">
        <v>12003</v>
      </c>
      <c r="F4495" s="4" t="s">
        <v>15368</v>
      </c>
      <c r="G4495" s="5">
        <v>26458</v>
      </c>
      <c r="H4495" s="6">
        <v>0.3959105</v>
      </c>
      <c r="I4495" s="7">
        <v>80.533000000000001</v>
      </c>
      <c r="J4495" s="2">
        <v>37.892899999999997</v>
      </c>
      <c r="K4495">
        <v>28</v>
      </c>
      <c r="L4495" s="2">
        <v>38.799999999999997</v>
      </c>
    </row>
    <row r="4496" spans="1:12" x14ac:dyDescent="0.25">
      <c r="A4496">
        <v>27705</v>
      </c>
      <c r="B4496" s="2">
        <v>74.724999999999994</v>
      </c>
      <c r="C4496" s="3">
        <v>48471</v>
      </c>
      <c r="D4496" s="4">
        <v>20500</v>
      </c>
      <c r="E4496" t="s">
        <v>657</v>
      </c>
      <c r="F4496" s="4" t="s">
        <v>5642</v>
      </c>
      <c r="G4496" s="5">
        <v>30540</v>
      </c>
      <c r="H4496" s="6">
        <v>0.49351669999999997</v>
      </c>
      <c r="I4496" s="7">
        <v>63.648000000000003</v>
      </c>
      <c r="J4496" s="2">
        <v>39.3934</v>
      </c>
      <c r="K4496">
        <v>61</v>
      </c>
      <c r="L4496" s="2">
        <v>47.4</v>
      </c>
    </row>
    <row r="4497" spans="1:12" x14ac:dyDescent="0.25">
      <c r="A4497">
        <v>73179</v>
      </c>
      <c r="B4497" s="2">
        <v>74.717140000000001</v>
      </c>
      <c r="C4497" s="3">
        <v>3578</v>
      </c>
      <c r="D4497" s="4">
        <v>36420</v>
      </c>
      <c r="E4497" t="s">
        <v>13492</v>
      </c>
      <c r="F4497" s="4" t="s">
        <v>13462</v>
      </c>
      <c r="G4497" s="5">
        <v>2303</v>
      </c>
      <c r="H4497" s="6">
        <v>0.3619792</v>
      </c>
      <c r="I4497" s="7">
        <v>86.343000000000004</v>
      </c>
    </row>
    <row r="4498" spans="1:12" x14ac:dyDescent="0.25">
      <c r="A4498">
        <v>3467</v>
      </c>
      <c r="B4498" s="2">
        <v>74.716229999999996</v>
      </c>
      <c r="C4498" s="3">
        <v>2028</v>
      </c>
      <c r="D4498" s="4">
        <v>28300</v>
      </c>
      <c r="E4498" t="s">
        <v>606</v>
      </c>
      <c r="F4498" s="4" t="s">
        <v>520</v>
      </c>
      <c r="G4498" s="5">
        <v>1478</v>
      </c>
      <c r="H4498" s="6">
        <v>0.38700950000000001</v>
      </c>
      <c r="I4498" s="7">
        <v>82.013999999999996</v>
      </c>
      <c r="J4498" s="2">
        <v>40.666699999999999</v>
      </c>
      <c r="K4498">
        <v>3</v>
      </c>
    </row>
    <row r="4499" spans="1:12" x14ac:dyDescent="0.25">
      <c r="A4499">
        <v>77802</v>
      </c>
      <c r="B4499" s="2">
        <v>74.712010000000006</v>
      </c>
      <c r="C4499" s="3">
        <v>24870</v>
      </c>
      <c r="D4499" s="4">
        <v>17780</v>
      </c>
      <c r="E4499" t="s">
        <v>8389</v>
      </c>
      <c r="F4499" s="4" t="s">
        <v>13752</v>
      </c>
      <c r="G4499" s="5">
        <v>16172</v>
      </c>
      <c r="H4499" s="6">
        <v>0.43903039999999999</v>
      </c>
      <c r="I4499" s="7">
        <v>73.022000000000006</v>
      </c>
      <c r="J4499" s="2">
        <v>40</v>
      </c>
      <c r="K4499">
        <v>13</v>
      </c>
      <c r="L4499" s="2">
        <v>50.9</v>
      </c>
    </row>
    <row r="4500" spans="1:12" x14ac:dyDescent="0.25">
      <c r="A4500">
        <v>81637</v>
      </c>
      <c r="B4500" s="2">
        <v>74.706919999999997</v>
      </c>
      <c r="C4500" s="3">
        <v>8008</v>
      </c>
      <c r="D4500" s="4">
        <v>20780</v>
      </c>
      <c r="E4500" t="s">
        <v>12647</v>
      </c>
      <c r="F4500" s="4" t="s">
        <v>14477</v>
      </c>
      <c r="G4500" s="5">
        <v>5100</v>
      </c>
      <c r="H4500" s="6">
        <v>0.3346403</v>
      </c>
      <c r="I4500" s="7">
        <v>91.049000000000007</v>
      </c>
    </row>
    <row r="4501" spans="1:12" x14ac:dyDescent="0.25">
      <c r="A4501">
        <v>6254</v>
      </c>
      <c r="B4501" s="2">
        <v>74.705359999999999</v>
      </c>
      <c r="C4501" s="3">
        <v>1993</v>
      </c>
      <c r="D4501" s="4">
        <v>35980</v>
      </c>
      <c r="E4501" t="s">
        <v>1245</v>
      </c>
      <c r="F4501" s="4" t="s">
        <v>1198</v>
      </c>
      <c r="G4501" s="5">
        <v>1442</v>
      </c>
      <c r="H4501" s="6">
        <v>0.27165630000000002</v>
      </c>
      <c r="I4501" s="7">
        <v>101.926</v>
      </c>
      <c r="J4501" s="2">
        <v>77</v>
      </c>
      <c r="K4501">
        <v>1</v>
      </c>
    </row>
    <row r="4502" spans="1:12" x14ac:dyDescent="0.25">
      <c r="A4502">
        <v>19951</v>
      </c>
      <c r="B4502" s="2">
        <v>74.704719999999995</v>
      </c>
      <c r="C4502" s="3">
        <v>1677</v>
      </c>
      <c r="D4502" s="4">
        <v>41540</v>
      </c>
      <c r="E4502" t="s">
        <v>4325</v>
      </c>
      <c r="F4502" s="4" t="s">
        <v>4311</v>
      </c>
      <c r="G4502" s="5">
        <v>1215</v>
      </c>
      <c r="H4502" s="6">
        <v>0.3283951</v>
      </c>
      <c r="I4502" s="7">
        <v>92.108999999999995</v>
      </c>
    </row>
    <row r="4503" spans="1:12" x14ac:dyDescent="0.25">
      <c r="A4503">
        <v>54210</v>
      </c>
      <c r="B4503" s="2">
        <v>74.704260000000005</v>
      </c>
      <c r="C4503" s="3">
        <v>915</v>
      </c>
      <c r="E4503" t="s">
        <v>10212</v>
      </c>
      <c r="F4503" s="4" t="s">
        <v>10031</v>
      </c>
      <c r="G4503" s="5">
        <v>703</v>
      </c>
      <c r="H4503" s="6">
        <v>0.4310099</v>
      </c>
      <c r="I4503" s="7">
        <v>74.375</v>
      </c>
    </row>
    <row r="4504" spans="1:12" x14ac:dyDescent="0.25">
      <c r="A4504">
        <v>97124</v>
      </c>
      <c r="B4504" s="2">
        <v>74.696079999999995</v>
      </c>
      <c r="C4504" s="3">
        <v>49358</v>
      </c>
      <c r="D4504" s="4">
        <v>38900</v>
      </c>
      <c r="E4504" t="s">
        <v>4556</v>
      </c>
      <c r="F4504" s="4" t="s">
        <v>16170</v>
      </c>
      <c r="G4504" s="5">
        <v>33481</v>
      </c>
      <c r="H4504" s="6">
        <v>0.40511320000000001</v>
      </c>
      <c r="I4504" s="7">
        <v>78.844999999999999</v>
      </c>
      <c r="J4504" s="2">
        <v>43.634099999999997</v>
      </c>
      <c r="K4504">
        <v>41</v>
      </c>
      <c r="L4504" s="2">
        <v>70.099999999999994</v>
      </c>
    </row>
    <row r="4505" spans="1:12" x14ac:dyDescent="0.25">
      <c r="A4505">
        <v>33176</v>
      </c>
      <c r="B4505" s="2">
        <v>74.679329999999993</v>
      </c>
      <c r="C4505" s="3">
        <v>51830</v>
      </c>
      <c r="D4505" s="4">
        <v>33100</v>
      </c>
      <c r="E4505" t="s">
        <v>5277</v>
      </c>
      <c r="F4505" s="4" t="s">
        <v>6689</v>
      </c>
      <c r="G4505" s="5">
        <v>36529</v>
      </c>
      <c r="H4505" s="6">
        <v>0.41136050000000002</v>
      </c>
      <c r="I4505" s="7">
        <v>77.760000000000005</v>
      </c>
      <c r="J4505" s="2">
        <v>26.185199999999998</v>
      </c>
      <c r="K4505">
        <v>27</v>
      </c>
      <c r="L4505" s="2">
        <v>1.3</v>
      </c>
    </row>
    <row r="4506" spans="1:12" x14ac:dyDescent="0.25">
      <c r="A4506">
        <v>49740</v>
      </c>
      <c r="B4506" s="2">
        <v>74.669309999999996</v>
      </c>
      <c r="C4506" s="3">
        <v>6966</v>
      </c>
      <c r="E4506" t="s">
        <v>9475</v>
      </c>
      <c r="F4506" s="4" t="s">
        <v>9106</v>
      </c>
      <c r="G4506" s="5">
        <v>5337</v>
      </c>
      <c r="H4506" s="6">
        <v>0.42094419999999999</v>
      </c>
      <c r="I4506" s="7">
        <v>76.051000000000002</v>
      </c>
      <c r="J4506" s="2">
        <v>40.333300000000001</v>
      </c>
      <c r="K4506">
        <v>6</v>
      </c>
    </row>
    <row r="4507" spans="1:12" x14ac:dyDescent="0.25">
      <c r="A4507">
        <v>14878</v>
      </c>
      <c r="B4507" s="2">
        <v>74.667919999999995</v>
      </c>
      <c r="C4507" s="3">
        <v>589</v>
      </c>
      <c r="E4507" t="s">
        <v>2987</v>
      </c>
      <c r="F4507" s="4" t="s">
        <v>1280</v>
      </c>
      <c r="G4507" s="5">
        <v>460</v>
      </c>
      <c r="H4507" s="6">
        <v>0.32391300000000001</v>
      </c>
      <c r="I4507" s="7">
        <v>92.813000000000002</v>
      </c>
      <c r="J4507" s="2">
        <v>67.5</v>
      </c>
      <c r="K4507">
        <v>2</v>
      </c>
    </row>
    <row r="4508" spans="1:12" x14ac:dyDescent="0.25">
      <c r="A4508">
        <v>6071</v>
      </c>
      <c r="B4508" s="2">
        <v>74.665869999999998</v>
      </c>
      <c r="C4508" s="3">
        <v>11590</v>
      </c>
      <c r="D4508" s="4">
        <v>25540</v>
      </c>
      <c r="E4508" t="s">
        <v>1216</v>
      </c>
      <c r="F4508" s="4" t="s">
        <v>1198</v>
      </c>
      <c r="G4508" s="5">
        <v>8112</v>
      </c>
      <c r="H4508" s="6">
        <v>0.25699490000000003</v>
      </c>
      <c r="I4508" s="7">
        <v>104.367</v>
      </c>
      <c r="J4508" s="2">
        <v>43</v>
      </c>
      <c r="K4508">
        <v>3</v>
      </c>
    </row>
    <row r="4509" spans="1:12" x14ac:dyDescent="0.25">
      <c r="A4509">
        <v>59544</v>
      </c>
      <c r="B4509" s="2">
        <v>74.663899999999998</v>
      </c>
      <c r="C4509" s="3">
        <v>200</v>
      </c>
      <c r="E4509" t="s">
        <v>10095</v>
      </c>
      <c r="F4509" s="4" t="s">
        <v>11278</v>
      </c>
      <c r="G4509" s="5">
        <v>123</v>
      </c>
      <c r="H4509" s="6">
        <v>0.39516129999999999</v>
      </c>
      <c r="I4509" s="7">
        <v>80.475999999999999</v>
      </c>
    </row>
    <row r="4510" spans="1:12" x14ac:dyDescent="0.25">
      <c r="A4510">
        <v>3281</v>
      </c>
      <c r="B4510" s="2">
        <v>74.662469999999999</v>
      </c>
      <c r="C4510" s="3">
        <v>8848</v>
      </c>
      <c r="D4510" s="4">
        <v>31700</v>
      </c>
      <c r="E4510" t="s">
        <v>580</v>
      </c>
      <c r="F4510" s="4" t="s">
        <v>520</v>
      </c>
      <c r="G4510" s="5">
        <v>5847</v>
      </c>
      <c r="H4510" s="6">
        <v>0.33401750000000002</v>
      </c>
      <c r="I4510" s="7">
        <v>91.042000000000002</v>
      </c>
      <c r="J4510" s="2">
        <v>44.666699999999999</v>
      </c>
      <c r="K4510">
        <v>6</v>
      </c>
    </row>
    <row r="4511" spans="1:12" x14ac:dyDescent="0.25">
      <c r="A4511">
        <v>1038</v>
      </c>
      <c r="B4511" s="2">
        <v>74.660550000000001</v>
      </c>
      <c r="C4511" s="3">
        <v>2836</v>
      </c>
      <c r="D4511" s="4">
        <v>44140</v>
      </c>
      <c r="E4511" t="s">
        <v>43</v>
      </c>
      <c r="F4511" s="4" t="s">
        <v>21</v>
      </c>
      <c r="G4511" s="5">
        <v>2154</v>
      </c>
      <c r="H4511" s="6">
        <v>0.3897912</v>
      </c>
      <c r="I4511" s="7">
        <v>81.388999999999996</v>
      </c>
    </row>
    <row r="4512" spans="1:12" x14ac:dyDescent="0.25">
      <c r="A4512">
        <v>60513</v>
      </c>
      <c r="B4512" s="2">
        <v>74.656890000000004</v>
      </c>
      <c r="C4512" s="3">
        <v>19038</v>
      </c>
      <c r="D4512" s="4">
        <v>16980</v>
      </c>
      <c r="E4512" t="s">
        <v>166</v>
      </c>
      <c r="F4512" s="4" t="s">
        <v>11490</v>
      </c>
      <c r="G4512" s="5">
        <v>13116</v>
      </c>
      <c r="H4512" s="6">
        <v>0.35308020000000001</v>
      </c>
      <c r="I4512" s="7">
        <v>87.7</v>
      </c>
      <c r="J4512" s="2">
        <v>44.083300000000001</v>
      </c>
      <c r="K4512">
        <v>12</v>
      </c>
      <c r="L4512" s="2">
        <v>72.599999999999994</v>
      </c>
    </row>
    <row r="4513" spans="1:12" x14ac:dyDescent="0.25">
      <c r="A4513">
        <v>31527</v>
      </c>
      <c r="B4513" s="2">
        <v>74.653620000000004</v>
      </c>
      <c r="C4513" s="3">
        <v>620</v>
      </c>
      <c r="D4513" s="4">
        <v>15260</v>
      </c>
      <c r="E4513" t="s">
        <v>6610</v>
      </c>
      <c r="F4513" s="4" t="s">
        <v>6363</v>
      </c>
      <c r="G4513" s="5">
        <v>580</v>
      </c>
      <c r="H4513" s="6">
        <v>0.42512909999999998</v>
      </c>
      <c r="I4513" s="7">
        <v>75.244</v>
      </c>
    </row>
    <row r="4514" spans="1:12" x14ac:dyDescent="0.25">
      <c r="A4514">
        <v>76132</v>
      </c>
      <c r="B4514" s="2">
        <v>74.649349999999998</v>
      </c>
      <c r="C4514" s="3">
        <v>25375</v>
      </c>
      <c r="D4514" s="4">
        <v>19100</v>
      </c>
      <c r="E4514" t="s">
        <v>13904</v>
      </c>
      <c r="F4514" s="4" t="s">
        <v>13752</v>
      </c>
      <c r="G4514" s="5">
        <v>17268</v>
      </c>
      <c r="H4514" s="6">
        <v>0.47559210000000002</v>
      </c>
      <c r="I4514" s="7">
        <v>66.516000000000005</v>
      </c>
      <c r="J4514" s="2">
        <v>28.833300000000001</v>
      </c>
      <c r="K4514">
        <v>6</v>
      </c>
    </row>
    <row r="4515" spans="1:12" x14ac:dyDescent="0.25">
      <c r="A4515">
        <v>60007</v>
      </c>
      <c r="B4515" s="2">
        <v>74.639349999999993</v>
      </c>
      <c r="C4515" s="3">
        <v>33830</v>
      </c>
      <c r="D4515" s="4">
        <v>16980</v>
      </c>
      <c r="E4515" t="s">
        <v>11492</v>
      </c>
      <c r="F4515" s="4" t="s">
        <v>11490</v>
      </c>
      <c r="G4515" s="5">
        <v>24506</v>
      </c>
      <c r="H4515" s="6">
        <v>0.35989719999999997</v>
      </c>
      <c r="I4515" s="7">
        <v>86.503</v>
      </c>
      <c r="J4515" s="2">
        <v>35.2667</v>
      </c>
      <c r="K4515">
        <v>15</v>
      </c>
      <c r="L4515" s="2">
        <v>24.9</v>
      </c>
    </row>
    <row r="4516" spans="1:12" x14ac:dyDescent="0.25">
      <c r="A4516">
        <v>94608</v>
      </c>
      <c r="B4516" s="2">
        <v>74.628550000000004</v>
      </c>
      <c r="C4516" s="3">
        <v>26322</v>
      </c>
      <c r="D4516" s="4">
        <v>41860</v>
      </c>
      <c r="E4516" t="s">
        <v>15792</v>
      </c>
      <c r="F4516" s="4" t="s">
        <v>15368</v>
      </c>
      <c r="G4516" s="5">
        <v>20631</v>
      </c>
      <c r="H4516" s="6">
        <v>0.51313500000000001</v>
      </c>
      <c r="I4516" s="7">
        <v>60.021000000000001</v>
      </c>
      <c r="J4516" s="2">
        <v>37.206299999999999</v>
      </c>
      <c r="K4516">
        <v>63</v>
      </c>
      <c r="L4516" s="2">
        <v>34.799999999999997</v>
      </c>
    </row>
    <row r="4517" spans="1:12" x14ac:dyDescent="0.25">
      <c r="A4517">
        <v>2764</v>
      </c>
      <c r="B4517" s="2">
        <v>74.622979999999998</v>
      </c>
      <c r="C4517" s="3">
        <v>3836</v>
      </c>
      <c r="D4517" s="4">
        <v>39300</v>
      </c>
      <c r="E4517" t="s">
        <v>454</v>
      </c>
      <c r="F4517" s="4" t="s">
        <v>21</v>
      </c>
      <c r="G4517" s="5">
        <v>2648</v>
      </c>
      <c r="H4517" s="6">
        <v>0.30992829999999999</v>
      </c>
      <c r="I4517" s="7">
        <v>95.125</v>
      </c>
      <c r="J4517" s="2">
        <v>56</v>
      </c>
      <c r="K4517">
        <v>2</v>
      </c>
    </row>
    <row r="4518" spans="1:12" x14ac:dyDescent="0.25">
      <c r="A4518">
        <v>90039</v>
      </c>
      <c r="B4518" s="2">
        <v>74.617180000000005</v>
      </c>
      <c r="C4518" s="3">
        <v>27843</v>
      </c>
      <c r="D4518" s="4">
        <v>31080</v>
      </c>
      <c r="E4518" t="s">
        <v>15367</v>
      </c>
      <c r="F4518" s="4" t="s">
        <v>15368</v>
      </c>
      <c r="G4518" s="5">
        <v>21562</v>
      </c>
      <c r="H4518" s="6">
        <v>0.44193490000000002</v>
      </c>
      <c r="I4518" s="7">
        <v>72.311000000000007</v>
      </c>
      <c r="J4518" s="2">
        <v>32.478299999999997</v>
      </c>
      <c r="K4518">
        <v>23</v>
      </c>
      <c r="L4518" s="2">
        <v>12.9</v>
      </c>
    </row>
    <row r="4519" spans="1:12" x14ac:dyDescent="0.25">
      <c r="A4519">
        <v>11727</v>
      </c>
      <c r="B4519" s="2">
        <v>74.606930000000006</v>
      </c>
      <c r="C4519" s="3">
        <v>29986</v>
      </c>
      <c r="D4519" s="4">
        <v>35620</v>
      </c>
      <c r="E4519" t="s">
        <v>1988</v>
      </c>
      <c r="F4519" s="4" t="s">
        <v>1280</v>
      </c>
      <c r="G4519" s="5">
        <v>21238</v>
      </c>
      <c r="H4519" s="6">
        <v>0.3421226</v>
      </c>
      <c r="I4519" s="7">
        <v>89.53</v>
      </c>
      <c r="J4519" s="2">
        <v>35.333300000000001</v>
      </c>
      <c r="K4519">
        <v>9</v>
      </c>
    </row>
    <row r="4520" spans="1:12" x14ac:dyDescent="0.25">
      <c r="A4520">
        <v>18342</v>
      </c>
      <c r="B4520" s="2">
        <v>74.601789999999994</v>
      </c>
      <c r="C4520" s="3">
        <v>384</v>
      </c>
      <c r="D4520" s="4">
        <v>20700</v>
      </c>
      <c r="E4520" t="s">
        <v>4032</v>
      </c>
      <c r="F4520" s="4" t="s">
        <v>3003</v>
      </c>
      <c r="G4520" s="5">
        <v>266</v>
      </c>
      <c r="H4520" s="6">
        <v>7.8651700000000005E-2</v>
      </c>
      <c r="I4520" s="7">
        <v>135.03700000000001</v>
      </c>
    </row>
    <row r="4521" spans="1:12" x14ac:dyDescent="0.25">
      <c r="A4521">
        <v>61084</v>
      </c>
      <c r="B4521" s="2">
        <v>74.601259999999996</v>
      </c>
      <c r="C4521" s="3">
        <v>2914</v>
      </c>
      <c r="D4521" s="4">
        <v>40300</v>
      </c>
      <c r="E4521" t="s">
        <v>11677</v>
      </c>
      <c r="F4521" s="4" t="s">
        <v>11490</v>
      </c>
      <c r="G4521" s="5">
        <v>1955</v>
      </c>
      <c r="H4521" s="6">
        <v>0.26584869999999999</v>
      </c>
      <c r="I4521" s="7">
        <v>102.685</v>
      </c>
      <c r="J4521" s="2">
        <v>62.666699999999999</v>
      </c>
      <c r="K4521">
        <v>3</v>
      </c>
    </row>
    <row r="4522" spans="1:12" x14ac:dyDescent="0.25">
      <c r="A4522">
        <v>50426</v>
      </c>
      <c r="B4522" s="2">
        <v>74.60078</v>
      </c>
      <c r="C4522" s="3">
        <v>48</v>
      </c>
      <c r="E4522" t="s">
        <v>9684</v>
      </c>
      <c r="F4522" s="4" t="s">
        <v>9593</v>
      </c>
      <c r="G4522" s="5">
        <v>28</v>
      </c>
      <c r="H4522" s="6">
        <v>0.25</v>
      </c>
      <c r="I4522" s="7">
        <v>105.417</v>
      </c>
    </row>
    <row r="4523" spans="1:12" x14ac:dyDescent="0.25">
      <c r="A4523">
        <v>45853</v>
      </c>
      <c r="B4523" s="2">
        <v>74.600549999999998</v>
      </c>
      <c r="C4523" s="3">
        <v>1325</v>
      </c>
      <c r="E4523" t="s">
        <v>8771</v>
      </c>
      <c r="F4523" s="4" t="s">
        <v>8295</v>
      </c>
      <c r="G4523" s="5">
        <v>921</v>
      </c>
      <c r="H4523" s="6">
        <v>0.31561820000000002</v>
      </c>
      <c r="I4523" s="7">
        <v>94.063000000000002</v>
      </c>
    </row>
    <row r="4524" spans="1:12" x14ac:dyDescent="0.25">
      <c r="A4524">
        <v>8073</v>
      </c>
      <c r="B4524" s="2">
        <v>74.600269999999995</v>
      </c>
      <c r="C4524" s="3">
        <v>300</v>
      </c>
      <c r="D4524" s="4">
        <v>37980</v>
      </c>
      <c r="E4524" t="s">
        <v>1624</v>
      </c>
      <c r="F4524" s="4" t="s">
        <v>1341</v>
      </c>
      <c r="G4524" s="5">
        <v>282</v>
      </c>
      <c r="H4524" s="6">
        <v>0.18439720000000001</v>
      </c>
      <c r="I4524" s="7">
        <v>116.723</v>
      </c>
    </row>
    <row r="4525" spans="1:12" x14ac:dyDescent="0.25">
      <c r="A4525">
        <v>85395</v>
      </c>
      <c r="B4525" s="2">
        <v>74.595600000000005</v>
      </c>
      <c r="C4525" s="3">
        <v>25000</v>
      </c>
      <c r="D4525" s="4">
        <v>38060</v>
      </c>
      <c r="E4525" t="s">
        <v>14993</v>
      </c>
      <c r="F4525" s="4" t="s">
        <v>14962</v>
      </c>
      <c r="G4525" s="5">
        <v>19214</v>
      </c>
      <c r="H4525" s="6">
        <v>0.3386073</v>
      </c>
      <c r="I4525" s="7">
        <v>90.063999999999993</v>
      </c>
      <c r="J4525" s="2">
        <v>52.333300000000001</v>
      </c>
      <c r="K4525">
        <v>3</v>
      </c>
    </row>
    <row r="4526" spans="1:12" x14ac:dyDescent="0.25">
      <c r="A4526">
        <v>95062</v>
      </c>
      <c r="B4526" s="2">
        <v>74.584789999999998</v>
      </c>
      <c r="C4526" s="3">
        <v>36358</v>
      </c>
      <c r="D4526" s="4">
        <v>42100</v>
      </c>
      <c r="E4526" t="s">
        <v>15225</v>
      </c>
      <c r="F4526" s="4" t="s">
        <v>15368</v>
      </c>
      <c r="G4526" s="5">
        <v>25952</v>
      </c>
      <c r="H4526" s="6">
        <v>0.41968169999999999</v>
      </c>
      <c r="I4526" s="7">
        <v>76.049000000000007</v>
      </c>
      <c r="J4526" s="2">
        <v>41.482799999999997</v>
      </c>
      <c r="K4526">
        <v>29</v>
      </c>
      <c r="L4526" s="2">
        <v>59.3</v>
      </c>
    </row>
    <row r="4527" spans="1:12" x14ac:dyDescent="0.25">
      <c r="A4527">
        <v>93711</v>
      </c>
      <c r="B4527" s="2">
        <v>74.572149999999993</v>
      </c>
      <c r="C4527" s="3">
        <v>37630</v>
      </c>
      <c r="D4527" s="4">
        <v>23420</v>
      </c>
      <c r="E4527" t="s">
        <v>8453</v>
      </c>
      <c r="F4527" s="4" t="s">
        <v>15368</v>
      </c>
      <c r="G4527" s="5">
        <v>26895</v>
      </c>
      <c r="H4527" s="6">
        <v>0.39113619999999999</v>
      </c>
      <c r="I4527" s="7">
        <v>80.980999999999995</v>
      </c>
      <c r="J4527" s="2">
        <v>32.857100000000003</v>
      </c>
      <c r="K4527">
        <v>14</v>
      </c>
      <c r="L4527" s="2">
        <v>14</v>
      </c>
    </row>
    <row r="4528" spans="1:12" x14ac:dyDescent="0.25">
      <c r="A4528">
        <v>77388</v>
      </c>
      <c r="B4528" s="2">
        <v>74.559049999999999</v>
      </c>
      <c r="C4528" s="3">
        <v>41866</v>
      </c>
      <c r="D4528" s="4">
        <v>26420</v>
      </c>
      <c r="E4528" t="s">
        <v>14038</v>
      </c>
      <c r="F4528" s="4" t="s">
        <v>13752</v>
      </c>
      <c r="G4528" s="5">
        <v>27795</v>
      </c>
      <c r="H4528" s="6">
        <v>0.35659809999999997</v>
      </c>
      <c r="I4528" s="7">
        <v>86.927999999999997</v>
      </c>
      <c r="J4528" s="2">
        <v>37</v>
      </c>
      <c r="K4528">
        <v>11</v>
      </c>
      <c r="L4528" s="2">
        <v>33.4</v>
      </c>
    </row>
    <row r="4529" spans="1:12" x14ac:dyDescent="0.25">
      <c r="A4529">
        <v>60172</v>
      </c>
      <c r="B4529" s="2">
        <v>74.548429999999996</v>
      </c>
      <c r="C4529" s="3">
        <v>24694</v>
      </c>
      <c r="D4529" s="4">
        <v>16980</v>
      </c>
      <c r="E4529" t="s">
        <v>1408</v>
      </c>
      <c r="F4529" s="4" t="s">
        <v>11490</v>
      </c>
      <c r="G4529" s="5">
        <v>16624</v>
      </c>
      <c r="H4529" s="6">
        <v>0.36573630000000001</v>
      </c>
      <c r="I4529" s="7">
        <v>85.335999999999999</v>
      </c>
      <c r="J4529" s="2">
        <v>49.142899999999997</v>
      </c>
      <c r="K4529">
        <v>14</v>
      </c>
      <c r="L4529" s="2">
        <v>91.3</v>
      </c>
    </row>
    <row r="4530" spans="1:12" x14ac:dyDescent="0.25">
      <c r="A4530">
        <v>40507</v>
      </c>
      <c r="B4530" s="2">
        <v>74.544129999999996</v>
      </c>
      <c r="C4530" s="3">
        <v>1690</v>
      </c>
      <c r="D4530" s="4">
        <v>30460</v>
      </c>
      <c r="E4530" t="s">
        <v>360</v>
      </c>
      <c r="F4530" s="4" t="s">
        <v>7883</v>
      </c>
      <c r="G4530" s="5">
        <v>1353</v>
      </c>
      <c r="H4530" s="6">
        <v>0.39807979999999998</v>
      </c>
      <c r="I4530" s="7">
        <v>79.736999999999995</v>
      </c>
      <c r="J4530" s="2">
        <v>34</v>
      </c>
      <c r="K4530">
        <v>1</v>
      </c>
    </row>
    <row r="4531" spans="1:12" x14ac:dyDescent="0.25">
      <c r="A4531">
        <v>75009</v>
      </c>
      <c r="B4531" s="2">
        <v>74.542400000000001</v>
      </c>
      <c r="C4531" s="3">
        <v>9196</v>
      </c>
      <c r="D4531" s="4">
        <v>19100</v>
      </c>
      <c r="E4531" t="s">
        <v>7615</v>
      </c>
      <c r="F4531" s="4" t="s">
        <v>13752</v>
      </c>
      <c r="G4531" s="5">
        <v>5877</v>
      </c>
      <c r="H4531" s="6">
        <v>0.31235109999999999</v>
      </c>
      <c r="I4531" s="7">
        <v>94.549000000000007</v>
      </c>
      <c r="J4531" s="2">
        <v>42</v>
      </c>
      <c r="K4531">
        <v>3</v>
      </c>
    </row>
    <row r="4532" spans="1:12" x14ac:dyDescent="0.25">
      <c r="A4532">
        <v>33544</v>
      </c>
      <c r="B4532" s="2">
        <v>74.537189999999995</v>
      </c>
      <c r="C4532" s="3">
        <v>24374</v>
      </c>
      <c r="D4532" s="4">
        <v>45300</v>
      </c>
      <c r="E4532" t="s">
        <v>6905</v>
      </c>
      <c r="F4532" s="4" t="s">
        <v>6689</v>
      </c>
      <c r="G4532" s="5">
        <v>15911</v>
      </c>
      <c r="H4532" s="6">
        <v>0.37992579999999998</v>
      </c>
      <c r="I4532" s="7">
        <v>82.852000000000004</v>
      </c>
      <c r="J4532" s="2">
        <v>55.666699999999999</v>
      </c>
      <c r="K4532">
        <v>3</v>
      </c>
    </row>
    <row r="4533" spans="1:12" x14ac:dyDescent="0.25">
      <c r="A4533">
        <v>39525</v>
      </c>
      <c r="B4533" s="2">
        <v>74.531909999999996</v>
      </c>
      <c r="C4533" s="3">
        <v>8274</v>
      </c>
      <c r="D4533" s="4">
        <v>25060</v>
      </c>
      <c r="E4533" t="s">
        <v>7822</v>
      </c>
      <c r="F4533" s="4" t="s">
        <v>7633</v>
      </c>
      <c r="G4533" s="5">
        <v>6109</v>
      </c>
      <c r="H4533" s="6">
        <v>0.43509579999999998</v>
      </c>
      <c r="I4533" s="7">
        <v>73.317999999999998</v>
      </c>
      <c r="J4533" s="2">
        <v>37.75</v>
      </c>
      <c r="K4533">
        <v>4</v>
      </c>
    </row>
    <row r="4534" spans="1:12" x14ac:dyDescent="0.25">
      <c r="A4534">
        <v>8741</v>
      </c>
      <c r="B4534" s="2">
        <v>74.530019999999993</v>
      </c>
      <c r="C4534" s="3">
        <v>2757</v>
      </c>
      <c r="D4534" s="4">
        <v>35620</v>
      </c>
      <c r="E4534" t="s">
        <v>1737</v>
      </c>
      <c r="F4534" s="4" t="s">
        <v>1341</v>
      </c>
      <c r="G4534" s="5">
        <v>1802</v>
      </c>
      <c r="H4534" s="6">
        <v>0.32352940000000002</v>
      </c>
      <c r="I4534" s="7">
        <v>92.582999999999998</v>
      </c>
      <c r="J4534" s="2">
        <v>50</v>
      </c>
      <c r="K4534">
        <v>1</v>
      </c>
    </row>
    <row r="4535" spans="1:12" x14ac:dyDescent="0.25">
      <c r="A4535">
        <v>2191</v>
      </c>
      <c r="B4535" s="2">
        <v>74.528109999999998</v>
      </c>
      <c r="C4535" s="3">
        <v>8378</v>
      </c>
      <c r="D4535" s="4">
        <v>14460</v>
      </c>
      <c r="E4535" t="s">
        <v>336</v>
      </c>
      <c r="F4535" s="4" t="s">
        <v>21</v>
      </c>
      <c r="G4535" s="5">
        <v>6151</v>
      </c>
      <c r="H4535" s="6">
        <v>0.32899869999999998</v>
      </c>
      <c r="I4535" s="7">
        <v>91.625</v>
      </c>
      <c r="J4535" s="2">
        <v>40.5</v>
      </c>
      <c r="K4535">
        <v>6</v>
      </c>
    </row>
    <row r="4536" spans="1:12" x14ac:dyDescent="0.25">
      <c r="A4536">
        <v>11934</v>
      </c>
      <c r="B4536" s="2">
        <v>74.525379999999998</v>
      </c>
      <c r="C4536" s="3">
        <v>7928</v>
      </c>
      <c r="D4536" s="4">
        <v>35620</v>
      </c>
      <c r="E4536" t="s">
        <v>2042</v>
      </c>
      <c r="F4536" s="4" t="s">
        <v>1280</v>
      </c>
      <c r="G4536" s="5">
        <v>5284</v>
      </c>
      <c r="H4536" s="6">
        <v>0.27606429999999998</v>
      </c>
      <c r="I4536" s="7">
        <v>100.76300000000001</v>
      </c>
      <c r="J4536" s="2">
        <v>49</v>
      </c>
      <c r="K4536">
        <v>3</v>
      </c>
    </row>
    <row r="4537" spans="1:12" x14ac:dyDescent="0.25">
      <c r="A4537">
        <v>81069</v>
      </c>
      <c r="B4537" s="2">
        <v>74.523820000000001</v>
      </c>
      <c r="C4537" s="3">
        <v>1554</v>
      </c>
      <c r="D4537" s="4">
        <v>39380</v>
      </c>
      <c r="E4537" t="s">
        <v>686</v>
      </c>
      <c r="F4537" s="4" t="s">
        <v>14477</v>
      </c>
      <c r="G4537" s="5">
        <v>1235</v>
      </c>
      <c r="H4537" s="6">
        <v>0.36003230000000003</v>
      </c>
      <c r="I4537" s="7">
        <v>86.25</v>
      </c>
      <c r="J4537" s="2">
        <v>53.5</v>
      </c>
      <c r="K4537">
        <v>2</v>
      </c>
    </row>
    <row r="4538" spans="1:12" x14ac:dyDescent="0.25">
      <c r="A4538">
        <v>7424</v>
      </c>
      <c r="B4538" s="2">
        <v>74.518979999999999</v>
      </c>
      <c r="C4538" s="3">
        <v>26638</v>
      </c>
      <c r="D4538" s="4">
        <v>35620</v>
      </c>
      <c r="E4538" t="s">
        <v>1425</v>
      </c>
      <c r="F4538" s="4" t="s">
        <v>1341</v>
      </c>
      <c r="G4538" s="5">
        <v>18959</v>
      </c>
      <c r="H4538" s="6">
        <v>0.34045360000000002</v>
      </c>
      <c r="I4538" s="7">
        <v>89.632000000000005</v>
      </c>
      <c r="J4538" s="2">
        <v>64</v>
      </c>
      <c r="K4538">
        <v>3</v>
      </c>
    </row>
    <row r="4539" spans="1:12" x14ac:dyDescent="0.25">
      <c r="A4539">
        <v>22732</v>
      </c>
      <c r="B4539" s="2">
        <v>74.514399999999995</v>
      </c>
      <c r="C4539" s="3">
        <v>345</v>
      </c>
      <c r="E4539" t="s">
        <v>4718</v>
      </c>
      <c r="F4539" s="4" t="s">
        <v>4335</v>
      </c>
      <c r="G4539" s="5">
        <v>185</v>
      </c>
      <c r="H4539" s="6">
        <v>0.44864870000000001</v>
      </c>
      <c r="I4539" s="7">
        <v>70.917000000000002</v>
      </c>
    </row>
    <row r="4540" spans="1:12" x14ac:dyDescent="0.25">
      <c r="A4540">
        <v>20601</v>
      </c>
      <c r="B4540" s="2">
        <v>74.510360000000006</v>
      </c>
      <c r="C4540" s="3">
        <v>25881</v>
      </c>
      <c r="D4540" s="4">
        <v>47900</v>
      </c>
      <c r="E4540" t="s">
        <v>4360</v>
      </c>
      <c r="F4540" s="4" t="s">
        <v>4361</v>
      </c>
      <c r="G4540" s="5">
        <v>16694</v>
      </c>
      <c r="H4540" s="6">
        <v>0.249416</v>
      </c>
      <c r="I4540" s="7">
        <v>105.34</v>
      </c>
      <c r="J4540" s="2">
        <v>44.8</v>
      </c>
      <c r="K4540">
        <v>5</v>
      </c>
    </row>
    <row r="4541" spans="1:12" x14ac:dyDescent="0.25">
      <c r="A4541">
        <v>93449</v>
      </c>
      <c r="B4541" s="2">
        <v>74.50497</v>
      </c>
      <c r="C4541" s="3">
        <v>7789</v>
      </c>
      <c r="D4541" s="4">
        <v>42020</v>
      </c>
      <c r="E4541" t="s">
        <v>15673</v>
      </c>
      <c r="F4541" s="4" t="s">
        <v>15368</v>
      </c>
      <c r="G4541" s="5">
        <v>5814</v>
      </c>
      <c r="H4541" s="6">
        <v>0.34950120000000001</v>
      </c>
      <c r="I4541" s="7">
        <v>88.040999999999997</v>
      </c>
      <c r="J4541" s="2">
        <v>37.4</v>
      </c>
      <c r="K4541">
        <v>5</v>
      </c>
    </row>
    <row r="4542" spans="1:12" x14ac:dyDescent="0.25">
      <c r="A4542">
        <v>19944</v>
      </c>
      <c r="B4542" s="2">
        <v>74.503439999999998</v>
      </c>
      <c r="C4542" s="3">
        <v>637</v>
      </c>
      <c r="D4542" s="4">
        <v>41540</v>
      </c>
      <c r="E4542" t="s">
        <v>4322</v>
      </c>
      <c r="F4542" s="4" t="s">
        <v>4311</v>
      </c>
      <c r="G4542" s="5">
        <v>602</v>
      </c>
      <c r="H4542" s="6">
        <v>0.42288559999999997</v>
      </c>
      <c r="I4542" s="7">
        <v>75.356999999999999</v>
      </c>
      <c r="J4542" s="2">
        <v>46</v>
      </c>
      <c r="K4542">
        <v>1</v>
      </c>
    </row>
    <row r="4543" spans="1:12" x14ac:dyDescent="0.25">
      <c r="A4543">
        <v>15213</v>
      </c>
      <c r="B4543" s="2">
        <v>74.501170000000002</v>
      </c>
      <c r="C4543" s="3">
        <v>28416</v>
      </c>
      <c r="D4543" s="4">
        <v>38300</v>
      </c>
      <c r="E4543" t="s">
        <v>3081</v>
      </c>
      <c r="F4543" s="4" t="s">
        <v>3003</v>
      </c>
      <c r="G4543" s="5">
        <v>8862</v>
      </c>
      <c r="H4543" s="6">
        <v>0.58512920000000002</v>
      </c>
      <c r="I4543" s="7">
        <v>47.289000000000001</v>
      </c>
      <c r="J4543" s="2">
        <v>27.052600000000002</v>
      </c>
      <c r="K4543">
        <v>19</v>
      </c>
      <c r="L4543" s="2">
        <v>1.8</v>
      </c>
    </row>
    <row r="4544" spans="1:12" x14ac:dyDescent="0.25">
      <c r="A4544">
        <v>97007</v>
      </c>
      <c r="B4544" s="2">
        <v>74.488010000000003</v>
      </c>
      <c r="C4544" s="3">
        <v>70227</v>
      </c>
      <c r="D4544" s="4">
        <v>38900</v>
      </c>
      <c r="E4544" t="s">
        <v>7103</v>
      </c>
      <c r="F4544" s="4" t="s">
        <v>16170</v>
      </c>
      <c r="G4544" s="5">
        <v>46150</v>
      </c>
      <c r="H4544" s="6">
        <v>0.40190680000000001</v>
      </c>
      <c r="I4544" s="7">
        <v>78.891999999999996</v>
      </c>
      <c r="J4544" s="2">
        <v>40.061500000000002</v>
      </c>
      <c r="K4544">
        <v>65</v>
      </c>
      <c r="L4544" s="2">
        <v>51.6</v>
      </c>
    </row>
    <row r="4545" spans="1:12" x14ac:dyDescent="0.25">
      <c r="A4545">
        <v>62704</v>
      </c>
      <c r="B4545" s="2">
        <v>74.470179999999999</v>
      </c>
      <c r="C4545" s="3">
        <v>40172</v>
      </c>
      <c r="D4545" s="4">
        <v>44100</v>
      </c>
      <c r="E4545" t="s">
        <v>76</v>
      </c>
      <c r="F4545" s="4" t="s">
        <v>11490</v>
      </c>
      <c r="G4545" s="5">
        <v>28336</v>
      </c>
      <c r="H4545" s="6">
        <v>0.43349680000000002</v>
      </c>
      <c r="I4545" s="7">
        <v>73.38</v>
      </c>
      <c r="J4545" s="2">
        <v>44.027000000000001</v>
      </c>
      <c r="K4545">
        <v>37</v>
      </c>
      <c r="L4545" s="2">
        <v>72.400000000000006</v>
      </c>
    </row>
    <row r="4546" spans="1:12" x14ac:dyDescent="0.25">
      <c r="A4546">
        <v>77068</v>
      </c>
      <c r="B4546" s="2">
        <v>74.461619999999996</v>
      </c>
      <c r="C4546" s="3">
        <v>10776</v>
      </c>
      <c r="D4546" s="4">
        <v>26420</v>
      </c>
      <c r="E4546" t="s">
        <v>3103</v>
      </c>
      <c r="F4546" s="4" t="s">
        <v>13752</v>
      </c>
      <c r="G4546" s="5">
        <v>7460</v>
      </c>
      <c r="H4546" s="6">
        <v>0.35745880000000002</v>
      </c>
      <c r="I4546" s="7">
        <v>86.519000000000005</v>
      </c>
      <c r="J4546" s="2">
        <v>31.5</v>
      </c>
      <c r="K4546">
        <v>2</v>
      </c>
    </row>
    <row r="4547" spans="1:12" x14ac:dyDescent="0.25">
      <c r="A4547">
        <v>8846</v>
      </c>
      <c r="B4547" s="2">
        <v>74.457599999999999</v>
      </c>
      <c r="C4547" s="3">
        <v>13765</v>
      </c>
      <c r="D4547" s="4">
        <v>35620</v>
      </c>
      <c r="E4547" t="s">
        <v>1766</v>
      </c>
      <c r="F4547" s="4" t="s">
        <v>1341</v>
      </c>
      <c r="G4547" s="5">
        <v>9352</v>
      </c>
      <c r="H4547" s="6">
        <v>0.30001070000000002</v>
      </c>
      <c r="I4547" s="7">
        <v>96.433000000000007</v>
      </c>
      <c r="J4547" s="2">
        <v>28.25</v>
      </c>
      <c r="K4547">
        <v>4</v>
      </c>
    </row>
    <row r="4548" spans="1:12" x14ac:dyDescent="0.25">
      <c r="A4548">
        <v>79369</v>
      </c>
      <c r="B4548" s="2">
        <v>74.455330000000004</v>
      </c>
      <c r="C4548" s="3">
        <v>126</v>
      </c>
      <c r="E4548" t="s">
        <v>14410</v>
      </c>
      <c r="F4548" s="4" t="s">
        <v>13752</v>
      </c>
      <c r="G4548" s="5">
        <v>86</v>
      </c>
      <c r="H4548" s="6">
        <v>0.28735630000000001</v>
      </c>
      <c r="I4548" s="7">
        <v>98.611000000000004</v>
      </c>
    </row>
    <row r="4549" spans="1:12" x14ac:dyDescent="0.25">
      <c r="A4549">
        <v>76123</v>
      </c>
      <c r="B4549" s="2">
        <v>74.450990000000004</v>
      </c>
      <c r="C4549" s="3">
        <v>30360</v>
      </c>
      <c r="D4549" s="4">
        <v>19100</v>
      </c>
      <c r="E4549" t="s">
        <v>13904</v>
      </c>
      <c r="F4549" s="4" t="s">
        <v>13752</v>
      </c>
      <c r="G4549" s="5">
        <v>18073</v>
      </c>
      <c r="H4549" s="6">
        <v>0.36317359999999999</v>
      </c>
      <c r="I4549" s="7">
        <v>85.486999999999995</v>
      </c>
      <c r="J4549" s="2">
        <v>51.2</v>
      </c>
      <c r="K4549">
        <v>5</v>
      </c>
    </row>
    <row r="4550" spans="1:12" x14ac:dyDescent="0.25">
      <c r="A4550">
        <v>94518</v>
      </c>
      <c r="B4550" s="2">
        <v>74.442080000000004</v>
      </c>
      <c r="C4550" s="3">
        <v>26646</v>
      </c>
      <c r="D4550" s="4">
        <v>41860</v>
      </c>
      <c r="E4550" t="s">
        <v>217</v>
      </c>
      <c r="F4550" s="4" t="s">
        <v>15368</v>
      </c>
      <c r="G4550" s="5">
        <v>19166</v>
      </c>
      <c r="H4550" s="6">
        <v>0.36776750000000002</v>
      </c>
      <c r="I4550" s="7">
        <v>84.691000000000003</v>
      </c>
      <c r="J4550" s="2">
        <v>39.7727</v>
      </c>
      <c r="K4550">
        <v>22</v>
      </c>
      <c r="L4550" s="2">
        <v>49.5</v>
      </c>
    </row>
    <row r="4551" spans="1:12" x14ac:dyDescent="0.25">
      <c r="A4551">
        <v>1360</v>
      </c>
      <c r="B4551" s="2">
        <v>74.436949999999996</v>
      </c>
      <c r="C4551" s="3">
        <v>3030</v>
      </c>
      <c r="D4551" s="4">
        <v>24640</v>
      </c>
      <c r="E4551" t="s">
        <v>129</v>
      </c>
      <c r="F4551" s="4" t="s">
        <v>21</v>
      </c>
      <c r="G4551" s="5">
        <v>2233</v>
      </c>
      <c r="H4551" s="6">
        <v>0.40152189999999999</v>
      </c>
      <c r="I4551" s="7">
        <v>78.823999999999998</v>
      </c>
      <c r="J4551" s="2">
        <v>38</v>
      </c>
      <c r="K4551">
        <v>4</v>
      </c>
    </row>
    <row r="4552" spans="1:12" x14ac:dyDescent="0.25">
      <c r="A4552">
        <v>93405</v>
      </c>
      <c r="B4552" s="2">
        <v>74.433179999999993</v>
      </c>
      <c r="C4552" s="3">
        <v>34833</v>
      </c>
      <c r="D4552" s="4">
        <v>42020</v>
      </c>
      <c r="E4552" t="s">
        <v>15657</v>
      </c>
      <c r="F4552" s="4" t="s">
        <v>15368</v>
      </c>
      <c r="G4552" s="5">
        <v>13543</v>
      </c>
      <c r="H4552" s="6">
        <v>0.36269659999999998</v>
      </c>
      <c r="I4552" s="7">
        <v>85.531999999999996</v>
      </c>
      <c r="J4552" s="2">
        <v>30.5</v>
      </c>
      <c r="K4552">
        <v>4</v>
      </c>
    </row>
    <row r="4553" spans="1:12" x14ac:dyDescent="0.25">
      <c r="A4553">
        <v>99841</v>
      </c>
      <c r="B4553" s="2">
        <v>74.429919999999996</v>
      </c>
      <c r="C4553" s="3">
        <v>116</v>
      </c>
      <c r="E4553" t="s">
        <v>16761</v>
      </c>
      <c r="F4553" s="4" t="s">
        <v>16604</v>
      </c>
      <c r="G4553" s="5">
        <v>103</v>
      </c>
      <c r="H4553" s="6">
        <v>0.2427184</v>
      </c>
      <c r="I4553" s="7">
        <v>106.25</v>
      </c>
    </row>
    <row r="4554" spans="1:12" x14ac:dyDescent="0.25">
      <c r="A4554">
        <v>76001</v>
      </c>
      <c r="B4554" s="2">
        <v>74.425449999999998</v>
      </c>
      <c r="C4554" s="3">
        <v>31228</v>
      </c>
      <c r="D4554" s="4">
        <v>19100</v>
      </c>
      <c r="E4554" t="s">
        <v>374</v>
      </c>
      <c r="F4554" s="4" t="s">
        <v>13752</v>
      </c>
      <c r="G4554" s="5">
        <v>18579</v>
      </c>
      <c r="H4554" s="6">
        <v>0.34716619999999998</v>
      </c>
      <c r="I4554" s="7">
        <v>88.168000000000006</v>
      </c>
      <c r="J4554" s="2">
        <v>55.714300000000001</v>
      </c>
      <c r="K4554">
        <v>7</v>
      </c>
    </row>
    <row r="4555" spans="1:12" x14ac:dyDescent="0.25">
      <c r="A4555">
        <v>89124</v>
      </c>
      <c r="B4555" s="2">
        <v>74.420839999999998</v>
      </c>
      <c r="C4555" s="3">
        <v>797</v>
      </c>
      <c r="D4555" s="4">
        <v>29820</v>
      </c>
      <c r="E4555" t="s">
        <v>15235</v>
      </c>
      <c r="F4555" s="4" t="s">
        <v>15318</v>
      </c>
      <c r="G4555" s="5">
        <v>660</v>
      </c>
      <c r="H4555" s="6">
        <v>0.40151520000000002</v>
      </c>
      <c r="I4555" s="7">
        <v>78.75</v>
      </c>
    </row>
    <row r="4556" spans="1:12" x14ac:dyDescent="0.25">
      <c r="A4556">
        <v>68506</v>
      </c>
      <c r="B4556" s="2">
        <v>74.416020000000003</v>
      </c>
      <c r="C4556" s="3">
        <v>28597</v>
      </c>
      <c r="D4556" s="4">
        <v>30700</v>
      </c>
      <c r="E4556" t="s">
        <v>230</v>
      </c>
      <c r="F4556" s="4" t="s">
        <v>12738</v>
      </c>
      <c r="G4556" s="5">
        <v>19458</v>
      </c>
      <c r="H4556" s="6">
        <v>0.44308550000000002</v>
      </c>
      <c r="I4556" s="7">
        <v>71.566000000000003</v>
      </c>
      <c r="J4556" s="2">
        <v>40.973700000000001</v>
      </c>
      <c r="K4556">
        <v>38</v>
      </c>
      <c r="L4556" s="2">
        <v>56.4</v>
      </c>
    </row>
    <row r="4557" spans="1:12" x14ac:dyDescent="0.25">
      <c r="A4557">
        <v>8001</v>
      </c>
      <c r="B4557" s="2">
        <v>74.411199999999994</v>
      </c>
      <c r="C4557" s="3">
        <v>1125</v>
      </c>
      <c r="D4557" s="4">
        <v>37980</v>
      </c>
      <c r="E4557" t="s">
        <v>1573</v>
      </c>
      <c r="F4557" s="4" t="s">
        <v>1341</v>
      </c>
      <c r="G4557" s="5">
        <v>700</v>
      </c>
      <c r="H4557" s="6">
        <v>0.23252500000000001</v>
      </c>
      <c r="I4557" s="7">
        <v>107.944</v>
      </c>
    </row>
    <row r="4558" spans="1:12" x14ac:dyDescent="0.25">
      <c r="A4558">
        <v>10606</v>
      </c>
      <c r="B4558" s="2">
        <v>74.408150000000006</v>
      </c>
      <c r="C4558" s="3">
        <v>17292</v>
      </c>
      <c r="D4558" s="4">
        <v>35620</v>
      </c>
      <c r="E4558" t="s">
        <v>1839</v>
      </c>
      <c r="F4558" s="4" t="s">
        <v>1280</v>
      </c>
      <c r="G4558" s="5">
        <v>12062</v>
      </c>
      <c r="H4558" s="6">
        <v>0.37834699999999999</v>
      </c>
      <c r="I4558" s="7">
        <v>82.744</v>
      </c>
      <c r="J4558" s="2">
        <v>30.454499999999999</v>
      </c>
      <c r="K4558">
        <v>11</v>
      </c>
      <c r="L4558" s="2">
        <v>7.6</v>
      </c>
    </row>
    <row r="4559" spans="1:12" x14ac:dyDescent="0.25">
      <c r="A4559">
        <v>63088</v>
      </c>
      <c r="B4559" s="2">
        <v>74.403819999999996</v>
      </c>
      <c r="C4559" s="3">
        <v>8380</v>
      </c>
      <c r="D4559" s="4">
        <v>41180</v>
      </c>
      <c r="E4559" t="s">
        <v>7771</v>
      </c>
      <c r="F4559" s="4" t="s">
        <v>12102</v>
      </c>
      <c r="G4559" s="5">
        <v>6019</v>
      </c>
      <c r="H4559" s="6">
        <v>0.39767439999999998</v>
      </c>
      <c r="I4559" s="7">
        <v>79.341999999999999</v>
      </c>
      <c r="J4559" s="2">
        <v>52.5</v>
      </c>
      <c r="K4559">
        <v>2</v>
      </c>
    </row>
    <row r="4560" spans="1:12" x14ac:dyDescent="0.25">
      <c r="A4560">
        <v>89523</v>
      </c>
      <c r="B4560" s="2">
        <v>74.397319999999993</v>
      </c>
      <c r="C4560" s="3">
        <v>32070</v>
      </c>
      <c r="D4560" s="4">
        <v>39900</v>
      </c>
      <c r="E4560" t="s">
        <v>3485</v>
      </c>
      <c r="F4560" s="4" t="s">
        <v>15318</v>
      </c>
      <c r="G4560" s="5">
        <v>21159</v>
      </c>
      <c r="H4560" s="6">
        <v>0.42761949999999999</v>
      </c>
      <c r="I4560" s="7">
        <v>74.165000000000006</v>
      </c>
      <c r="J4560" s="2">
        <v>45.230800000000002</v>
      </c>
      <c r="K4560">
        <v>13</v>
      </c>
      <c r="L4560" s="2">
        <v>77.8</v>
      </c>
    </row>
    <row r="4561" spans="1:12" x14ac:dyDescent="0.25">
      <c r="A4561">
        <v>2333</v>
      </c>
      <c r="B4561" s="2">
        <v>74.389920000000004</v>
      </c>
      <c r="C4561" s="3">
        <v>13996</v>
      </c>
      <c r="D4561" s="4">
        <v>14460</v>
      </c>
      <c r="E4561" t="s">
        <v>342</v>
      </c>
      <c r="F4561" s="4" t="s">
        <v>21</v>
      </c>
      <c r="G4561" s="5">
        <v>9755</v>
      </c>
      <c r="H4561" s="6">
        <v>0.23985239999999999</v>
      </c>
      <c r="I4561" s="7">
        <v>106.601</v>
      </c>
      <c r="J4561" s="2">
        <v>46</v>
      </c>
      <c r="K4561">
        <v>5</v>
      </c>
    </row>
    <row r="4562" spans="1:12" x14ac:dyDescent="0.25">
      <c r="A4562">
        <v>98236</v>
      </c>
      <c r="B4562" s="2">
        <v>74.386480000000006</v>
      </c>
      <c r="C4562" s="3">
        <v>5840</v>
      </c>
      <c r="D4562" s="4">
        <v>36020</v>
      </c>
      <c r="E4562" t="s">
        <v>168</v>
      </c>
      <c r="F4562" s="4" t="s">
        <v>16344</v>
      </c>
      <c r="G4562" s="5">
        <v>4589</v>
      </c>
      <c r="H4562" s="6">
        <v>0.4194814</v>
      </c>
      <c r="I4562" s="7">
        <v>75.555999999999997</v>
      </c>
      <c r="J4562" s="2">
        <v>55</v>
      </c>
      <c r="K4562">
        <v>3</v>
      </c>
    </row>
    <row r="4563" spans="1:12" x14ac:dyDescent="0.25">
      <c r="A4563">
        <v>61602</v>
      </c>
      <c r="B4563" s="2">
        <v>74.385189999999994</v>
      </c>
      <c r="C4563" s="3">
        <v>977</v>
      </c>
      <c r="D4563" s="4">
        <v>37900</v>
      </c>
      <c r="E4563" t="s">
        <v>11779</v>
      </c>
      <c r="F4563" s="4" t="s">
        <v>11490</v>
      </c>
      <c r="G4563" s="5">
        <v>830</v>
      </c>
      <c r="H4563" s="6">
        <v>0.26594469999999998</v>
      </c>
      <c r="I4563" s="7">
        <v>102.083</v>
      </c>
    </row>
    <row r="4564" spans="1:12" x14ac:dyDescent="0.25">
      <c r="A4564">
        <v>68122</v>
      </c>
      <c r="B4564" s="2">
        <v>74.383349999999993</v>
      </c>
      <c r="C4564" s="3">
        <v>10949</v>
      </c>
      <c r="D4564" s="4">
        <v>36540</v>
      </c>
      <c r="E4564" t="s">
        <v>6681</v>
      </c>
      <c r="F4564" s="4" t="s">
        <v>12738</v>
      </c>
      <c r="G4564" s="5">
        <v>6850</v>
      </c>
      <c r="H4564" s="6">
        <v>0.41220259999999997</v>
      </c>
      <c r="I4564" s="7">
        <v>76.807000000000002</v>
      </c>
      <c r="J4564" s="2">
        <v>49.5</v>
      </c>
      <c r="K4564">
        <v>4</v>
      </c>
    </row>
    <row r="4565" spans="1:12" x14ac:dyDescent="0.25">
      <c r="A4565">
        <v>59746</v>
      </c>
      <c r="B4565" s="2">
        <v>74.381690000000006</v>
      </c>
      <c r="C4565" s="3">
        <v>72</v>
      </c>
      <c r="E4565" t="s">
        <v>11442</v>
      </c>
      <c r="F4565" s="4" t="s">
        <v>11278</v>
      </c>
      <c r="G4565" s="5">
        <v>71</v>
      </c>
      <c r="H4565" s="6">
        <v>0.4225352</v>
      </c>
      <c r="I4565" s="7">
        <v>75</v>
      </c>
    </row>
    <row r="4566" spans="1:12" x14ac:dyDescent="0.25">
      <c r="A4566">
        <v>80517</v>
      </c>
      <c r="B4566" s="2">
        <v>74.379900000000006</v>
      </c>
      <c r="C4566" s="3">
        <v>9133</v>
      </c>
      <c r="D4566" s="4">
        <v>22660</v>
      </c>
      <c r="E4566" t="s">
        <v>14513</v>
      </c>
      <c r="F4566" s="4" t="s">
        <v>14477</v>
      </c>
      <c r="G4566" s="5">
        <v>7434</v>
      </c>
      <c r="H4566" s="6">
        <v>0.45299260000000002</v>
      </c>
      <c r="I4566" s="7">
        <v>69.715999999999994</v>
      </c>
      <c r="J4566" s="2">
        <v>37.5</v>
      </c>
      <c r="K4566">
        <v>2</v>
      </c>
    </row>
    <row r="4567" spans="1:12" x14ac:dyDescent="0.25">
      <c r="A4567">
        <v>58057</v>
      </c>
      <c r="B4567" s="2">
        <v>74.37809</v>
      </c>
      <c r="C4567" s="3">
        <v>123</v>
      </c>
      <c r="D4567" s="4">
        <v>47420</v>
      </c>
      <c r="E4567" t="s">
        <v>11086</v>
      </c>
      <c r="F4567" s="4" t="s">
        <v>11069</v>
      </c>
      <c r="G4567" s="5">
        <v>105</v>
      </c>
      <c r="H4567" s="6">
        <v>0.41509430000000003</v>
      </c>
      <c r="I4567" s="7">
        <v>76.25</v>
      </c>
    </row>
    <row r="4568" spans="1:12" x14ac:dyDescent="0.25">
      <c r="A4568">
        <v>60056</v>
      </c>
      <c r="B4568" s="2">
        <v>74.368759999999995</v>
      </c>
      <c r="C4568" s="3">
        <v>55617</v>
      </c>
      <c r="D4568" s="4">
        <v>16980</v>
      </c>
      <c r="E4568" t="s">
        <v>11506</v>
      </c>
      <c r="F4568" s="4" t="s">
        <v>11490</v>
      </c>
      <c r="G4568" s="5">
        <v>38895</v>
      </c>
      <c r="H4568" s="6">
        <v>0.38087159999999998</v>
      </c>
      <c r="I4568" s="7">
        <v>82.16</v>
      </c>
      <c r="J4568" s="2">
        <v>38.676499999999997</v>
      </c>
      <c r="K4568">
        <v>34</v>
      </c>
      <c r="L4568" s="2">
        <v>43.4</v>
      </c>
    </row>
    <row r="4569" spans="1:12" x14ac:dyDescent="0.25">
      <c r="A4569">
        <v>75098</v>
      </c>
      <c r="B4569" s="2">
        <v>74.352199999999996</v>
      </c>
      <c r="C4569" s="3">
        <v>49570</v>
      </c>
      <c r="D4569" s="4">
        <v>19100</v>
      </c>
      <c r="E4569" t="s">
        <v>13767</v>
      </c>
      <c r="F4569" s="4" t="s">
        <v>13752</v>
      </c>
      <c r="G4569" s="5">
        <v>30263</v>
      </c>
      <c r="H4569" s="6">
        <v>0.3474756</v>
      </c>
      <c r="I4569" s="7">
        <v>87.917000000000002</v>
      </c>
      <c r="J4569" s="2">
        <v>48.8889</v>
      </c>
      <c r="K4569">
        <v>9</v>
      </c>
    </row>
    <row r="4570" spans="1:12" x14ac:dyDescent="0.25">
      <c r="A4570">
        <v>10992</v>
      </c>
      <c r="B4570" s="2">
        <v>74.343410000000006</v>
      </c>
      <c r="C4570" s="3">
        <v>9324</v>
      </c>
      <c r="D4570" s="4">
        <v>35620</v>
      </c>
      <c r="E4570" t="s">
        <v>1885</v>
      </c>
      <c r="F4570" s="4" t="s">
        <v>1280</v>
      </c>
      <c r="G4570" s="5">
        <v>6513</v>
      </c>
      <c r="H4570" s="6">
        <v>0.31951479999999999</v>
      </c>
      <c r="I4570" s="7">
        <v>92.738</v>
      </c>
      <c r="J4570" s="2">
        <v>30.5</v>
      </c>
      <c r="K4570">
        <v>2</v>
      </c>
    </row>
    <row r="4571" spans="1:12" x14ac:dyDescent="0.25">
      <c r="A4571">
        <v>36532</v>
      </c>
      <c r="B4571" s="2">
        <v>74.336759999999998</v>
      </c>
      <c r="C4571" s="3">
        <v>30326</v>
      </c>
      <c r="D4571" s="4">
        <v>19300</v>
      </c>
      <c r="E4571" t="s">
        <v>3190</v>
      </c>
      <c r="F4571" s="4" t="s">
        <v>7027</v>
      </c>
      <c r="G4571" s="5">
        <v>21225</v>
      </c>
      <c r="H4571" s="6">
        <v>0.41227740000000002</v>
      </c>
      <c r="I4571" s="7">
        <v>76.706999999999994</v>
      </c>
      <c r="J4571" s="2">
        <v>45.166699999999999</v>
      </c>
      <c r="K4571">
        <v>12</v>
      </c>
      <c r="L4571" s="2">
        <v>77.400000000000006</v>
      </c>
    </row>
    <row r="4572" spans="1:12" x14ac:dyDescent="0.25">
      <c r="A4572">
        <v>68123</v>
      </c>
      <c r="B4572" s="2">
        <v>74.327610000000007</v>
      </c>
      <c r="C4572" s="3">
        <v>28274</v>
      </c>
      <c r="D4572" s="4">
        <v>36540</v>
      </c>
      <c r="E4572" t="s">
        <v>8019</v>
      </c>
      <c r="F4572" s="4" t="s">
        <v>12738</v>
      </c>
      <c r="G4572" s="5">
        <v>17044</v>
      </c>
      <c r="H4572" s="6">
        <v>0.40694669999999999</v>
      </c>
      <c r="I4572" s="7">
        <v>77.61</v>
      </c>
      <c r="J4572" s="2">
        <v>49.058799999999998</v>
      </c>
      <c r="K4572">
        <v>17</v>
      </c>
      <c r="L4572" s="2">
        <v>91.1</v>
      </c>
    </row>
    <row r="4573" spans="1:12" x14ac:dyDescent="0.25">
      <c r="A4573">
        <v>2657</v>
      </c>
      <c r="B4573" s="2">
        <v>74.322890000000001</v>
      </c>
      <c r="C4573" s="3">
        <v>2959</v>
      </c>
      <c r="D4573" s="4">
        <v>12700</v>
      </c>
      <c r="E4573" t="s">
        <v>423</v>
      </c>
      <c r="F4573" s="4" t="s">
        <v>21</v>
      </c>
      <c r="G4573" s="5">
        <v>2650</v>
      </c>
      <c r="H4573" s="6">
        <v>0.51698109999999997</v>
      </c>
      <c r="I4573" s="7">
        <v>58.594000000000001</v>
      </c>
      <c r="J4573" s="2">
        <v>47</v>
      </c>
      <c r="K4573">
        <v>3</v>
      </c>
    </row>
    <row r="4574" spans="1:12" x14ac:dyDescent="0.25">
      <c r="A4574">
        <v>30101</v>
      </c>
      <c r="B4574" s="2">
        <v>74.313860000000005</v>
      </c>
      <c r="C4574" s="3">
        <v>54902</v>
      </c>
      <c r="D4574" s="4">
        <v>12060</v>
      </c>
      <c r="E4574" t="s">
        <v>621</v>
      </c>
      <c r="F4574" s="4" t="s">
        <v>6363</v>
      </c>
      <c r="G4574" s="5">
        <v>35124</v>
      </c>
      <c r="H4574" s="6">
        <v>0.38028129999999999</v>
      </c>
      <c r="I4574" s="7">
        <v>82.215999999999994</v>
      </c>
      <c r="J4574" s="2">
        <v>46.4</v>
      </c>
      <c r="K4574">
        <v>15</v>
      </c>
      <c r="L4574" s="2">
        <v>82.5</v>
      </c>
    </row>
    <row r="4575" spans="1:12" x14ac:dyDescent="0.25">
      <c r="A4575">
        <v>94553</v>
      </c>
      <c r="B4575" s="2">
        <v>74.296989999999994</v>
      </c>
      <c r="C4575" s="3">
        <v>48890</v>
      </c>
      <c r="D4575" s="4">
        <v>41860</v>
      </c>
      <c r="E4575" t="s">
        <v>15777</v>
      </c>
      <c r="F4575" s="4" t="s">
        <v>15368</v>
      </c>
      <c r="G4575" s="5">
        <v>35369</v>
      </c>
      <c r="H4575" s="6">
        <v>0.32756570000000002</v>
      </c>
      <c r="I4575" s="7">
        <v>91.322000000000003</v>
      </c>
      <c r="J4575" s="2">
        <v>38.177799999999998</v>
      </c>
      <c r="K4575">
        <v>45</v>
      </c>
      <c r="L4575" s="2">
        <v>40.6</v>
      </c>
    </row>
    <row r="4576" spans="1:12" x14ac:dyDescent="0.25">
      <c r="A4576">
        <v>74105</v>
      </c>
      <c r="B4576" s="2">
        <v>74.283940000000001</v>
      </c>
      <c r="C4576" s="3">
        <v>26320</v>
      </c>
      <c r="D4576" s="4">
        <v>46140</v>
      </c>
      <c r="E4576" t="s">
        <v>13622</v>
      </c>
      <c r="F4576" s="4" t="s">
        <v>13462</v>
      </c>
      <c r="G4576" s="5">
        <v>19160</v>
      </c>
      <c r="H4576" s="6">
        <v>0.45070719999999997</v>
      </c>
      <c r="I4576" s="7">
        <v>70.040000000000006</v>
      </c>
      <c r="J4576" s="2">
        <v>40.545499999999997</v>
      </c>
      <c r="K4576">
        <v>22</v>
      </c>
      <c r="L4576" s="2">
        <v>54.5</v>
      </c>
    </row>
    <row r="4577" spans="1:12" x14ac:dyDescent="0.25">
      <c r="A4577">
        <v>12130</v>
      </c>
      <c r="B4577" s="2">
        <v>74.279160000000005</v>
      </c>
      <c r="C4577" s="3">
        <v>1024</v>
      </c>
      <c r="D4577" s="4">
        <v>26460</v>
      </c>
      <c r="E4577" t="s">
        <v>2141</v>
      </c>
      <c r="F4577" s="4" t="s">
        <v>1280</v>
      </c>
      <c r="G4577" s="5">
        <v>811</v>
      </c>
      <c r="H4577" s="6">
        <v>0.34113300000000002</v>
      </c>
      <c r="I4577" s="7">
        <v>88.968999999999994</v>
      </c>
    </row>
    <row r="4578" spans="1:12" x14ac:dyDescent="0.25">
      <c r="A4578">
        <v>7663</v>
      </c>
      <c r="B4578" s="2">
        <v>74.276570000000007</v>
      </c>
      <c r="C4578" s="3">
        <v>13840</v>
      </c>
      <c r="D4578" s="4">
        <v>35620</v>
      </c>
      <c r="E4578" t="s">
        <v>1479</v>
      </c>
      <c r="F4578" s="4" t="s">
        <v>1341</v>
      </c>
      <c r="G4578" s="5">
        <v>10017</v>
      </c>
      <c r="H4578" s="6">
        <v>0.31246879999999999</v>
      </c>
      <c r="I4578" s="7">
        <v>93.912000000000006</v>
      </c>
      <c r="J4578" s="2">
        <v>39</v>
      </c>
      <c r="K4578">
        <v>2</v>
      </c>
    </row>
    <row r="4579" spans="1:12" x14ac:dyDescent="0.25">
      <c r="A4579">
        <v>92116</v>
      </c>
      <c r="B4579" s="2">
        <v>74.268000000000001</v>
      </c>
      <c r="C4579" s="3">
        <v>32943</v>
      </c>
      <c r="D4579" s="4">
        <v>41740</v>
      </c>
      <c r="E4579" t="s">
        <v>14226</v>
      </c>
      <c r="F4579" s="4" t="s">
        <v>15368</v>
      </c>
      <c r="G4579" s="5">
        <v>25795</v>
      </c>
      <c r="H4579" s="6">
        <v>0.4787362</v>
      </c>
      <c r="I4579" s="7">
        <v>65.164000000000001</v>
      </c>
      <c r="J4579" s="2">
        <v>35.222200000000001</v>
      </c>
      <c r="K4579">
        <v>45</v>
      </c>
      <c r="L4579" s="2">
        <v>24.6</v>
      </c>
    </row>
    <row r="4580" spans="1:12" x14ac:dyDescent="0.25">
      <c r="A4580">
        <v>58056</v>
      </c>
      <c r="B4580" s="2">
        <v>74.261769999999999</v>
      </c>
      <c r="C4580" s="3">
        <v>218</v>
      </c>
      <c r="E4580" t="s">
        <v>7199</v>
      </c>
      <c r="F4580" s="4" t="s">
        <v>11069</v>
      </c>
      <c r="G4580" s="5">
        <v>179</v>
      </c>
      <c r="H4580" s="6">
        <v>0.29050280000000001</v>
      </c>
      <c r="I4580" s="7">
        <v>97.691999999999993</v>
      </c>
    </row>
    <row r="4581" spans="1:12" x14ac:dyDescent="0.25">
      <c r="A4581">
        <v>53598</v>
      </c>
      <c r="B4581" s="2">
        <v>74.261309999999995</v>
      </c>
      <c r="C4581" s="3">
        <v>2519</v>
      </c>
      <c r="D4581" s="4">
        <v>31540</v>
      </c>
      <c r="E4581" t="s">
        <v>110</v>
      </c>
      <c r="F4581" s="4" t="s">
        <v>10031</v>
      </c>
      <c r="G4581" s="5">
        <v>1738</v>
      </c>
      <c r="H4581" s="6">
        <v>0.36191030000000002</v>
      </c>
      <c r="I4581" s="7">
        <v>85.343000000000004</v>
      </c>
      <c r="J4581" s="2">
        <v>35</v>
      </c>
      <c r="K4581">
        <v>1</v>
      </c>
    </row>
    <row r="4582" spans="1:12" x14ac:dyDescent="0.25">
      <c r="A4582">
        <v>2875</v>
      </c>
      <c r="B4582" s="2">
        <v>74.260800000000003</v>
      </c>
      <c r="C4582" s="3">
        <v>493</v>
      </c>
      <c r="D4582" s="4">
        <v>39300</v>
      </c>
      <c r="E4582" t="s">
        <v>501</v>
      </c>
      <c r="F4582" s="4" t="s">
        <v>466</v>
      </c>
      <c r="G4582" s="5">
        <v>414</v>
      </c>
      <c r="H4582" s="6">
        <v>0.35024149999999998</v>
      </c>
      <c r="I4582" s="7">
        <v>87.352999999999994</v>
      </c>
    </row>
    <row r="4583" spans="1:12" x14ac:dyDescent="0.25">
      <c r="A4583">
        <v>62693</v>
      </c>
      <c r="B4583" s="2">
        <v>74.260419999999996</v>
      </c>
      <c r="C4583" s="3">
        <v>1754</v>
      </c>
      <c r="D4583" s="4">
        <v>44100</v>
      </c>
      <c r="E4583" t="s">
        <v>1090</v>
      </c>
      <c r="F4583" s="4" t="s">
        <v>11490</v>
      </c>
      <c r="G4583" s="5">
        <v>1167</v>
      </c>
      <c r="H4583" s="6">
        <v>0.33732879999999998</v>
      </c>
      <c r="I4583" s="7">
        <v>89.582999999999998</v>
      </c>
    </row>
    <row r="4584" spans="1:12" x14ac:dyDescent="0.25">
      <c r="A4584">
        <v>57477</v>
      </c>
      <c r="B4584" s="2">
        <v>74.260130000000004</v>
      </c>
      <c r="C4584" s="3">
        <v>108</v>
      </c>
      <c r="E4584" t="s">
        <v>10983</v>
      </c>
      <c r="F4584" s="4" t="s">
        <v>10877</v>
      </c>
      <c r="G4584" s="5">
        <v>79</v>
      </c>
      <c r="H4584" s="6">
        <v>0.32911390000000001</v>
      </c>
      <c r="I4584" s="7">
        <v>91</v>
      </c>
    </row>
    <row r="4585" spans="1:12" x14ac:dyDescent="0.25">
      <c r="A4585">
        <v>7421</v>
      </c>
      <c r="B4585" s="2">
        <v>74.258830000000003</v>
      </c>
      <c r="C4585" s="3">
        <v>7362</v>
      </c>
      <c r="D4585" s="4">
        <v>35620</v>
      </c>
      <c r="E4585" t="s">
        <v>1422</v>
      </c>
      <c r="F4585" s="4" t="s">
        <v>1341</v>
      </c>
      <c r="G4585" s="5">
        <v>5296</v>
      </c>
      <c r="H4585" s="6">
        <v>0.26642749999999998</v>
      </c>
      <c r="I4585" s="7">
        <v>101.82299999999999</v>
      </c>
      <c r="J4585" s="2">
        <v>41</v>
      </c>
      <c r="K4585">
        <v>1</v>
      </c>
    </row>
    <row r="4586" spans="1:12" x14ac:dyDescent="0.25">
      <c r="A4586">
        <v>96722</v>
      </c>
      <c r="B4586" s="2">
        <v>74.257099999999994</v>
      </c>
      <c r="C4586" s="3">
        <v>2688</v>
      </c>
      <c r="D4586" s="4">
        <v>28180</v>
      </c>
      <c r="E4586" t="s">
        <v>11774</v>
      </c>
      <c r="F4586" s="4" t="s">
        <v>16099</v>
      </c>
      <c r="G4586" s="5">
        <v>1973</v>
      </c>
      <c r="H4586" s="6">
        <v>0.45210339999999999</v>
      </c>
      <c r="I4586" s="7">
        <v>69.731999999999999</v>
      </c>
      <c r="J4586" s="2">
        <v>34</v>
      </c>
      <c r="K4586">
        <v>2</v>
      </c>
    </row>
    <row r="4587" spans="1:12" x14ac:dyDescent="0.25">
      <c r="A4587">
        <v>76638</v>
      </c>
      <c r="B4587" s="2">
        <v>74.256110000000007</v>
      </c>
      <c r="C4587" s="3">
        <v>3183</v>
      </c>
      <c r="D4587" s="4">
        <v>47380</v>
      </c>
      <c r="E4587" t="s">
        <v>5540</v>
      </c>
      <c r="F4587" s="4" t="s">
        <v>13752</v>
      </c>
      <c r="G4587" s="5">
        <v>2184</v>
      </c>
      <c r="H4587" s="6">
        <v>0.38324180000000002</v>
      </c>
      <c r="I4587" s="7">
        <v>81.625</v>
      </c>
    </row>
    <row r="4588" spans="1:12" x14ac:dyDescent="0.25">
      <c r="A4588">
        <v>55445</v>
      </c>
      <c r="B4588" s="2">
        <v>74.25403</v>
      </c>
      <c r="C4588" s="3">
        <v>10529</v>
      </c>
      <c r="D4588" s="4">
        <v>33460</v>
      </c>
      <c r="E4588" t="s">
        <v>10500</v>
      </c>
      <c r="F4588" s="4" t="s">
        <v>10428</v>
      </c>
      <c r="G4588" s="5">
        <v>6497</v>
      </c>
      <c r="H4588" s="6">
        <v>0.36447590000000002</v>
      </c>
      <c r="I4588" s="7">
        <v>84.864999999999995</v>
      </c>
      <c r="J4588" s="2">
        <v>44.4</v>
      </c>
      <c r="K4588">
        <v>5</v>
      </c>
    </row>
    <row r="4589" spans="1:12" x14ac:dyDescent="0.25">
      <c r="A4589">
        <v>21703</v>
      </c>
      <c r="B4589" s="2">
        <v>74.247439999999997</v>
      </c>
      <c r="C4589" s="3">
        <v>32894</v>
      </c>
      <c r="D4589" s="4">
        <v>47900</v>
      </c>
      <c r="E4589" t="s">
        <v>4257</v>
      </c>
      <c r="F4589" s="4" t="s">
        <v>4361</v>
      </c>
      <c r="G4589" s="5">
        <v>21003</v>
      </c>
      <c r="H4589" s="6">
        <v>0.36854880000000001</v>
      </c>
      <c r="I4589" s="7">
        <v>84.141999999999996</v>
      </c>
      <c r="J4589" s="2">
        <v>36.9375</v>
      </c>
      <c r="K4589">
        <v>16</v>
      </c>
      <c r="L4589" s="2">
        <v>33.200000000000003</v>
      </c>
    </row>
    <row r="4590" spans="1:12" x14ac:dyDescent="0.25">
      <c r="A4590">
        <v>61428</v>
      </c>
      <c r="B4590" s="2">
        <v>74.242260000000002</v>
      </c>
      <c r="C4590" s="3">
        <v>884</v>
      </c>
      <c r="D4590" s="4">
        <v>23660</v>
      </c>
      <c r="E4590" t="s">
        <v>11742</v>
      </c>
      <c r="F4590" s="4" t="s">
        <v>11490</v>
      </c>
      <c r="G4590" s="5">
        <v>676</v>
      </c>
      <c r="H4590" s="6">
        <v>0.37518459999999998</v>
      </c>
      <c r="I4590" s="7">
        <v>82.968999999999994</v>
      </c>
    </row>
    <row r="4591" spans="1:12" x14ac:dyDescent="0.25">
      <c r="A4591">
        <v>5464</v>
      </c>
      <c r="B4591" s="2">
        <v>74.241579999999999</v>
      </c>
      <c r="C4591" s="3">
        <v>3092</v>
      </c>
      <c r="E4591" t="s">
        <v>1107</v>
      </c>
      <c r="F4591" s="4" t="s">
        <v>1030</v>
      </c>
      <c r="G4591" s="5">
        <v>2125</v>
      </c>
      <c r="H4591" s="6">
        <v>0.40921920000000001</v>
      </c>
      <c r="I4591" s="7">
        <v>77.082999999999998</v>
      </c>
      <c r="J4591" s="2">
        <v>57.5</v>
      </c>
      <c r="K4591">
        <v>2</v>
      </c>
    </row>
    <row r="4592" spans="1:12" x14ac:dyDescent="0.25">
      <c r="A4592">
        <v>63132</v>
      </c>
      <c r="B4592" s="2">
        <v>74.238879999999995</v>
      </c>
      <c r="C4592" s="3">
        <v>13996</v>
      </c>
      <c r="D4592" s="4">
        <v>41180</v>
      </c>
      <c r="E4592" t="s">
        <v>9297</v>
      </c>
      <c r="F4592" s="4" t="s">
        <v>12102</v>
      </c>
      <c r="G4592" s="5">
        <v>9201</v>
      </c>
      <c r="H4592" s="6">
        <v>0.49592439999999999</v>
      </c>
      <c r="I4592" s="7">
        <v>62.091999999999999</v>
      </c>
      <c r="J4592" s="2">
        <v>30</v>
      </c>
      <c r="K4592">
        <v>21</v>
      </c>
      <c r="L4592" s="2">
        <v>6.5</v>
      </c>
    </row>
    <row r="4593" spans="1:12" x14ac:dyDescent="0.25">
      <c r="A4593">
        <v>22311</v>
      </c>
      <c r="B4593" s="2">
        <v>74.23357</v>
      </c>
      <c r="C4593" s="3">
        <v>17631</v>
      </c>
      <c r="D4593" s="4">
        <v>47900</v>
      </c>
      <c r="E4593" t="s">
        <v>3522</v>
      </c>
      <c r="F4593" s="4" t="s">
        <v>4335</v>
      </c>
      <c r="G4593" s="5">
        <v>12961</v>
      </c>
      <c r="H4593" s="6">
        <v>0.48468480000000003</v>
      </c>
      <c r="I4593" s="7">
        <v>64.028000000000006</v>
      </c>
      <c r="J4593" s="2">
        <v>34.277799999999999</v>
      </c>
      <c r="K4593">
        <v>18</v>
      </c>
      <c r="L4593" s="2">
        <v>19.5</v>
      </c>
    </row>
    <row r="4594" spans="1:12" x14ac:dyDescent="0.25">
      <c r="A4594">
        <v>80222</v>
      </c>
      <c r="B4594" s="2">
        <v>74.226910000000004</v>
      </c>
      <c r="C4594" s="3">
        <v>20673</v>
      </c>
      <c r="D4594" s="4">
        <v>19740</v>
      </c>
      <c r="E4594" t="s">
        <v>2197</v>
      </c>
      <c r="F4594" s="4" t="s">
        <v>14477</v>
      </c>
      <c r="G4594" s="5">
        <v>14911</v>
      </c>
      <c r="H4594" s="6">
        <v>0.46573229999999999</v>
      </c>
      <c r="I4594" s="7">
        <v>67.281000000000006</v>
      </c>
      <c r="J4594" s="2">
        <v>39.518500000000003</v>
      </c>
      <c r="K4594">
        <v>27</v>
      </c>
      <c r="L4594" s="2">
        <v>48</v>
      </c>
    </row>
    <row r="4595" spans="1:12" x14ac:dyDescent="0.25">
      <c r="A4595">
        <v>27606</v>
      </c>
      <c r="B4595" s="2">
        <v>74.217219999999998</v>
      </c>
      <c r="C4595" s="3">
        <v>44751</v>
      </c>
      <c r="D4595" s="4">
        <v>39580</v>
      </c>
      <c r="E4595" t="s">
        <v>5749</v>
      </c>
      <c r="F4595" s="4" t="s">
        <v>5642</v>
      </c>
      <c r="G4595" s="5">
        <v>25527</v>
      </c>
      <c r="H4595" s="6">
        <v>0.50007829999999998</v>
      </c>
      <c r="I4595" s="7">
        <v>61.323999999999998</v>
      </c>
      <c r="J4595" s="2">
        <v>40.523800000000001</v>
      </c>
      <c r="K4595">
        <v>21</v>
      </c>
      <c r="L4595" s="2">
        <v>54.4</v>
      </c>
    </row>
    <row r="4596" spans="1:12" x14ac:dyDescent="0.25">
      <c r="A4596">
        <v>28804</v>
      </c>
      <c r="B4596" s="2">
        <v>74.207629999999995</v>
      </c>
      <c r="C4596" s="3">
        <v>20747</v>
      </c>
      <c r="D4596" s="4">
        <v>11700</v>
      </c>
      <c r="E4596" t="s">
        <v>6123</v>
      </c>
      <c r="F4596" s="4" t="s">
        <v>5642</v>
      </c>
      <c r="G4596" s="5">
        <v>14600</v>
      </c>
      <c r="H4596" s="6">
        <v>0.47061639999999999</v>
      </c>
      <c r="I4596" s="7">
        <v>66.400000000000006</v>
      </c>
      <c r="J4596" s="2">
        <v>38.761899999999997</v>
      </c>
      <c r="K4596">
        <v>21</v>
      </c>
      <c r="L4596" s="2">
        <v>43.8</v>
      </c>
    </row>
    <row r="4597" spans="1:12" x14ac:dyDescent="0.25">
      <c r="A4597">
        <v>12566</v>
      </c>
      <c r="B4597" s="2">
        <v>74.20241</v>
      </c>
      <c r="C4597" s="3">
        <v>10595</v>
      </c>
      <c r="D4597" s="4">
        <v>28740</v>
      </c>
      <c r="E4597" t="s">
        <v>2284</v>
      </c>
      <c r="F4597" s="4" t="s">
        <v>1280</v>
      </c>
      <c r="G4597" s="5">
        <v>7184</v>
      </c>
      <c r="H4597" s="6">
        <v>0.27310689999999999</v>
      </c>
      <c r="I4597" s="7">
        <v>100.529</v>
      </c>
      <c r="J4597" s="2">
        <v>54.666699999999999</v>
      </c>
      <c r="K4597">
        <v>3</v>
      </c>
    </row>
    <row r="4598" spans="1:12" x14ac:dyDescent="0.25">
      <c r="A4598">
        <v>96063</v>
      </c>
      <c r="B4598" s="2">
        <v>74.200649999999996</v>
      </c>
      <c r="C4598" s="3">
        <v>222</v>
      </c>
      <c r="D4598" s="4">
        <v>39780</v>
      </c>
      <c r="E4598" t="s">
        <v>4818</v>
      </c>
      <c r="F4598" s="4" t="s">
        <v>15368</v>
      </c>
      <c r="G4598" s="5">
        <v>188</v>
      </c>
      <c r="H4598" s="6">
        <v>0.44973550000000001</v>
      </c>
      <c r="I4598" s="7">
        <v>70</v>
      </c>
    </row>
    <row r="4599" spans="1:12" x14ac:dyDescent="0.25">
      <c r="A4599">
        <v>47630</v>
      </c>
      <c r="B4599" s="2">
        <v>74.195030000000003</v>
      </c>
      <c r="C4599" s="3">
        <v>34894</v>
      </c>
      <c r="D4599" s="4">
        <v>21780</v>
      </c>
      <c r="E4599" t="s">
        <v>2278</v>
      </c>
      <c r="F4599" s="4" t="s">
        <v>8800</v>
      </c>
      <c r="G4599" s="5">
        <v>23302</v>
      </c>
      <c r="H4599" s="6">
        <v>0.36108489999999999</v>
      </c>
      <c r="I4599" s="7">
        <v>85.316999999999993</v>
      </c>
      <c r="J4599" s="2">
        <v>51.909100000000002</v>
      </c>
      <c r="K4599">
        <v>11</v>
      </c>
      <c r="L4599" s="2">
        <v>96.4</v>
      </c>
    </row>
    <row r="4600" spans="1:12" x14ac:dyDescent="0.25">
      <c r="A4600">
        <v>84049</v>
      </c>
      <c r="B4600" s="2">
        <v>74.188760000000002</v>
      </c>
      <c r="C4600" s="3">
        <v>4537</v>
      </c>
      <c r="D4600" s="4">
        <v>25720</v>
      </c>
      <c r="E4600" t="s">
        <v>3040</v>
      </c>
      <c r="F4600" s="4" t="s">
        <v>14851</v>
      </c>
      <c r="G4600" s="5">
        <v>2898</v>
      </c>
      <c r="H4600" s="6">
        <v>0.33574880000000001</v>
      </c>
      <c r="I4600" s="7">
        <v>89.688000000000002</v>
      </c>
      <c r="J4600" s="2">
        <v>45.6</v>
      </c>
      <c r="K4600">
        <v>5</v>
      </c>
    </row>
    <row r="4601" spans="1:12" x14ac:dyDescent="0.25">
      <c r="A4601">
        <v>4069</v>
      </c>
      <c r="B4601" s="2">
        <v>74.187809999999999</v>
      </c>
      <c r="C4601" s="3">
        <v>1491</v>
      </c>
      <c r="D4601" s="4">
        <v>38860</v>
      </c>
      <c r="E4601" t="s">
        <v>746</v>
      </c>
      <c r="F4601" s="4" t="s">
        <v>701</v>
      </c>
      <c r="G4601" s="5">
        <v>1054</v>
      </c>
      <c r="H4601" s="6">
        <v>0.39089180000000001</v>
      </c>
      <c r="I4601" s="7">
        <v>80.114000000000004</v>
      </c>
      <c r="J4601" s="2">
        <v>54.666699999999999</v>
      </c>
      <c r="K4601">
        <v>3</v>
      </c>
    </row>
    <row r="4602" spans="1:12" x14ac:dyDescent="0.25">
      <c r="A4602">
        <v>60111</v>
      </c>
      <c r="B4602" s="2">
        <v>74.187510000000003</v>
      </c>
      <c r="C4602" s="3">
        <v>263</v>
      </c>
      <c r="D4602" s="4">
        <v>16980</v>
      </c>
      <c r="E4602" t="s">
        <v>9217</v>
      </c>
      <c r="F4602" s="4" t="s">
        <v>11490</v>
      </c>
      <c r="G4602" s="5">
        <v>210</v>
      </c>
      <c r="H4602" s="6">
        <v>0.42180089999999998</v>
      </c>
      <c r="I4602" s="7">
        <v>74.762</v>
      </c>
    </row>
    <row r="4603" spans="1:12" x14ac:dyDescent="0.25">
      <c r="A4603">
        <v>91607</v>
      </c>
      <c r="B4603" s="2">
        <v>74.182230000000004</v>
      </c>
      <c r="C4603" s="3">
        <v>29590</v>
      </c>
      <c r="D4603" s="4">
        <v>31080</v>
      </c>
      <c r="E4603" t="s">
        <v>15441</v>
      </c>
      <c r="F4603" s="4" t="s">
        <v>15368</v>
      </c>
      <c r="G4603" s="5">
        <v>21840</v>
      </c>
      <c r="H4603" s="6">
        <v>0.44784800000000002</v>
      </c>
      <c r="I4603" s="7">
        <v>70.233999999999995</v>
      </c>
      <c r="J4603" s="2">
        <v>26.615400000000001</v>
      </c>
      <c r="K4603">
        <v>13</v>
      </c>
      <c r="L4603" s="2">
        <v>1.6</v>
      </c>
    </row>
    <row r="4604" spans="1:12" x14ac:dyDescent="0.25">
      <c r="A4604">
        <v>57038</v>
      </c>
      <c r="B4604" s="2">
        <v>74.176749999999998</v>
      </c>
      <c r="C4604" s="3">
        <v>1523</v>
      </c>
      <c r="D4604" s="4">
        <v>43580</v>
      </c>
      <c r="E4604" t="s">
        <v>175</v>
      </c>
      <c r="F4604" s="4" t="s">
        <v>10877</v>
      </c>
      <c r="G4604" s="5">
        <v>1059</v>
      </c>
      <c r="H4604" s="6">
        <v>0.31415090000000001</v>
      </c>
      <c r="I4604" s="7">
        <v>93.332999999999998</v>
      </c>
      <c r="J4604" s="2">
        <v>55</v>
      </c>
      <c r="K4604">
        <v>1</v>
      </c>
    </row>
    <row r="4605" spans="1:12" x14ac:dyDescent="0.25">
      <c r="A4605">
        <v>40299</v>
      </c>
      <c r="B4605" s="2">
        <v>74.17004</v>
      </c>
      <c r="C4605" s="3">
        <v>38951</v>
      </c>
      <c r="D4605" s="4">
        <v>31140</v>
      </c>
      <c r="E4605" t="s">
        <v>6443</v>
      </c>
      <c r="F4605" s="4" t="s">
        <v>7883</v>
      </c>
      <c r="G4605" s="5">
        <v>26996</v>
      </c>
      <c r="H4605" s="6">
        <v>0.3644849</v>
      </c>
      <c r="I4605" s="7">
        <v>84.626999999999995</v>
      </c>
      <c r="J4605" s="2">
        <v>46.928600000000003</v>
      </c>
      <c r="K4605">
        <v>14</v>
      </c>
      <c r="L4605" s="2">
        <v>84.3</v>
      </c>
    </row>
    <row r="4606" spans="1:12" x14ac:dyDescent="0.25">
      <c r="A4606">
        <v>18707</v>
      </c>
      <c r="B4606" s="2">
        <v>74.160839999999993</v>
      </c>
      <c r="C4606" s="3">
        <v>16000</v>
      </c>
      <c r="D4606" s="4">
        <v>42540</v>
      </c>
      <c r="E4606" t="s">
        <v>4121</v>
      </c>
      <c r="F4606" s="4" t="s">
        <v>3003</v>
      </c>
      <c r="G4606" s="5">
        <v>11454</v>
      </c>
      <c r="H4606" s="6">
        <v>0.34648620000000002</v>
      </c>
      <c r="I4606" s="7">
        <v>87.715000000000003</v>
      </c>
      <c r="J4606" s="2">
        <v>35.777799999999999</v>
      </c>
      <c r="K4606">
        <v>9</v>
      </c>
    </row>
    <row r="4607" spans="1:12" x14ac:dyDescent="0.25">
      <c r="A4607">
        <v>44256</v>
      </c>
      <c r="B4607" s="2">
        <v>74.147989999999993</v>
      </c>
      <c r="C4607" s="3">
        <v>62342</v>
      </c>
      <c r="D4607" s="4">
        <v>17460</v>
      </c>
      <c r="E4607" t="s">
        <v>2804</v>
      </c>
      <c r="F4607" s="4" t="s">
        <v>8295</v>
      </c>
      <c r="G4607" s="5">
        <v>42216</v>
      </c>
      <c r="H4607" s="6">
        <v>0.36160789999999998</v>
      </c>
      <c r="I4607" s="7">
        <v>85.1</v>
      </c>
      <c r="J4607" s="2">
        <v>42.909100000000002</v>
      </c>
      <c r="K4607">
        <v>22</v>
      </c>
      <c r="L4607" s="2">
        <v>66.7</v>
      </c>
    </row>
    <row r="4608" spans="1:12" x14ac:dyDescent="0.25">
      <c r="A4608">
        <v>84604</v>
      </c>
      <c r="B4608" s="2">
        <v>74.133240000000001</v>
      </c>
      <c r="C4608" s="3">
        <v>46911</v>
      </c>
      <c r="D4608" s="4">
        <v>39340</v>
      </c>
      <c r="E4608" t="s">
        <v>14913</v>
      </c>
      <c r="F4608" s="4" t="s">
        <v>14851</v>
      </c>
      <c r="G4608" s="5">
        <v>19388</v>
      </c>
      <c r="H4608" s="6">
        <v>0.49811749999999999</v>
      </c>
      <c r="I4608" s="7">
        <v>61.506999999999998</v>
      </c>
      <c r="J4608" s="2">
        <v>39.518500000000003</v>
      </c>
      <c r="K4608">
        <v>27</v>
      </c>
      <c r="L4608" s="2">
        <v>48</v>
      </c>
    </row>
    <row r="4609" spans="1:12" x14ac:dyDescent="0.25">
      <c r="A4609">
        <v>76208</v>
      </c>
      <c r="B4609" s="2">
        <v>74.125649999999993</v>
      </c>
      <c r="C4609" s="3">
        <v>19802</v>
      </c>
      <c r="D4609" s="4">
        <v>19100</v>
      </c>
      <c r="E4609" t="s">
        <v>4549</v>
      </c>
      <c r="F4609" s="4" t="s">
        <v>13752</v>
      </c>
      <c r="G4609" s="5">
        <v>12329</v>
      </c>
      <c r="H4609" s="6">
        <v>0.39605810000000002</v>
      </c>
      <c r="I4609" s="7">
        <v>79.135000000000005</v>
      </c>
      <c r="J4609" s="2">
        <v>47.444400000000002</v>
      </c>
      <c r="K4609">
        <v>9</v>
      </c>
    </row>
    <row r="4610" spans="1:12" x14ac:dyDescent="0.25">
      <c r="A4610">
        <v>75081</v>
      </c>
      <c r="B4610" s="2">
        <v>74.116829999999993</v>
      </c>
      <c r="C4610" s="3">
        <v>34578</v>
      </c>
      <c r="D4610" s="4">
        <v>19100</v>
      </c>
      <c r="E4610" t="s">
        <v>13765</v>
      </c>
      <c r="F4610" s="4" t="s">
        <v>13752</v>
      </c>
      <c r="G4610" s="5">
        <v>24518</v>
      </c>
      <c r="H4610" s="6">
        <v>0.42354910000000001</v>
      </c>
      <c r="I4610" s="7">
        <v>74.378</v>
      </c>
      <c r="J4610" s="2">
        <v>39.444400000000002</v>
      </c>
      <c r="K4610">
        <v>27</v>
      </c>
      <c r="L4610" s="2">
        <v>47.6</v>
      </c>
    </row>
    <row r="4611" spans="1:12" x14ac:dyDescent="0.25">
      <c r="A4611">
        <v>43456</v>
      </c>
      <c r="B4611" s="2">
        <v>74.110860000000002</v>
      </c>
      <c r="C4611" s="3">
        <v>552</v>
      </c>
      <c r="D4611" s="4">
        <v>38840</v>
      </c>
      <c r="E4611" t="s">
        <v>8379</v>
      </c>
      <c r="F4611" s="4" t="s">
        <v>8295</v>
      </c>
      <c r="G4611" s="5">
        <v>430</v>
      </c>
      <c r="H4611" s="6">
        <v>0.40603250000000002</v>
      </c>
      <c r="I4611" s="7">
        <v>77.396000000000001</v>
      </c>
    </row>
    <row r="4612" spans="1:12" x14ac:dyDescent="0.25">
      <c r="A4612">
        <v>88125</v>
      </c>
      <c r="B4612" s="2">
        <v>74.110749999999996</v>
      </c>
      <c r="C4612" s="3">
        <v>63</v>
      </c>
      <c r="D4612" s="4">
        <v>38780</v>
      </c>
      <c r="E4612" t="s">
        <v>15289</v>
      </c>
      <c r="F4612" s="4" t="s">
        <v>15124</v>
      </c>
      <c r="G4612" s="5">
        <v>32</v>
      </c>
      <c r="H4612" s="6">
        <v>0.48484850000000002</v>
      </c>
      <c r="I4612" s="7">
        <v>63.75</v>
      </c>
    </row>
    <row r="4613" spans="1:12" x14ac:dyDescent="0.25">
      <c r="A4613">
        <v>55352</v>
      </c>
      <c r="B4613" s="2">
        <v>74.109390000000005</v>
      </c>
      <c r="C4613" s="3">
        <v>8883</v>
      </c>
      <c r="D4613" s="4">
        <v>33460</v>
      </c>
      <c r="E4613" t="s">
        <v>2498</v>
      </c>
      <c r="F4613" s="4" t="s">
        <v>10428</v>
      </c>
      <c r="G4613" s="5">
        <v>5657</v>
      </c>
      <c r="H4613" s="6">
        <v>0.31889689999999998</v>
      </c>
      <c r="I4613" s="7">
        <v>92.421999999999997</v>
      </c>
      <c r="J4613" s="2">
        <v>37</v>
      </c>
      <c r="K4613">
        <v>2</v>
      </c>
    </row>
    <row r="4614" spans="1:12" x14ac:dyDescent="0.25">
      <c r="A4614">
        <v>2134</v>
      </c>
      <c r="B4614" s="2">
        <v>74.10539</v>
      </c>
      <c r="C4614" s="3">
        <v>18277</v>
      </c>
      <c r="D4614" s="4">
        <v>14460</v>
      </c>
      <c r="E4614" t="s">
        <v>317</v>
      </c>
      <c r="F4614" s="4" t="s">
        <v>21</v>
      </c>
      <c r="G4614" s="5">
        <v>11039</v>
      </c>
      <c r="H4614" s="6">
        <v>0.57065220000000005</v>
      </c>
      <c r="I4614" s="7">
        <v>48.911000000000001</v>
      </c>
      <c r="J4614" s="2">
        <v>34.1282</v>
      </c>
      <c r="K4614">
        <v>39</v>
      </c>
      <c r="L4614" s="2">
        <v>18.899999999999999</v>
      </c>
    </row>
    <row r="4615" spans="1:12" x14ac:dyDescent="0.25">
      <c r="A4615">
        <v>45247</v>
      </c>
      <c r="B4615" s="2">
        <v>74.098849999999999</v>
      </c>
      <c r="C4615" s="3">
        <v>22330</v>
      </c>
      <c r="D4615" s="4">
        <v>17140</v>
      </c>
      <c r="E4615" t="s">
        <v>8663</v>
      </c>
      <c r="F4615" s="4" t="s">
        <v>8295</v>
      </c>
      <c r="G4615" s="5">
        <v>16266</v>
      </c>
      <c r="H4615" s="6">
        <v>0.34796510000000003</v>
      </c>
      <c r="I4615" s="7">
        <v>87.387</v>
      </c>
      <c r="J4615" s="2">
        <v>41.25</v>
      </c>
      <c r="K4615">
        <v>8</v>
      </c>
    </row>
    <row r="4616" spans="1:12" x14ac:dyDescent="0.25">
      <c r="A4616">
        <v>1077</v>
      </c>
      <c r="B4616" s="2">
        <v>74.093350000000001</v>
      </c>
      <c r="C4616" s="3">
        <v>9598</v>
      </c>
      <c r="D4616" s="4">
        <v>44140</v>
      </c>
      <c r="E4616" t="s">
        <v>60</v>
      </c>
      <c r="F4616" s="4" t="s">
        <v>21</v>
      </c>
      <c r="G4616" s="5">
        <v>6727</v>
      </c>
      <c r="H4616" s="6">
        <v>0.3251078</v>
      </c>
      <c r="I4616" s="7">
        <v>91.316000000000003</v>
      </c>
      <c r="J4616" s="2">
        <v>49.666699999999999</v>
      </c>
      <c r="K4616">
        <v>3</v>
      </c>
    </row>
    <row r="4617" spans="1:12" x14ac:dyDescent="0.25">
      <c r="A4617">
        <v>10314</v>
      </c>
      <c r="B4617" s="2">
        <v>74.076899999999995</v>
      </c>
      <c r="C4617" s="3">
        <v>87524</v>
      </c>
      <c r="D4617" s="4">
        <v>35620</v>
      </c>
      <c r="E4617" t="s">
        <v>1790</v>
      </c>
      <c r="F4617" s="4" t="s">
        <v>1280</v>
      </c>
      <c r="G4617" s="5">
        <v>62044</v>
      </c>
      <c r="H4617" s="6">
        <v>0.31498110000000001</v>
      </c>
      <c r="I4617" s="7">
        <v>93.063000000000002</v>
      </c>
      <c r="J4617" s="2">
        <v>41.518500000000003</v>
      </c>
      <c r="K4617">
        <v>27</v>
      </c>
      <c r="L4617" s="2">
        <v>59.5</v>
      </c>
    </row>
    <row r="4618" spans="1:12" x14ac:dyDescent="0.25">
      <c r="A4618">
        <v>53129</v>
      </c>
      <c r="B4618" s="2">
        <v>74.059560000000005</v>
      </c>
      <c r="C4618" s="3">
        <v>14189</v>
      </c>
      <c r="D4618" s="4">
        <v>33340</v>
      </c>
      <c r="E4618" t="s">
        <v>10079</v>
      </c>
      <c r="F4618" s="4" t="s">
        <v>10031</v>
      </c>
      <c r="G4618" s="5">
        <v>10371</v>
      </c>
      <c r="H4618" s="6">
        <v>0.38748549999999998</v>
      </c>
      <c r="I4618" s="7">
        <v>80.533000000000001</v>
      </c>
      <c r="J4618" s="2">
        <v>34.200000000000003</v>
      </c>
      <c r="K4618">
        <v>5</v>
      </c>
    </row>
    <row r="4619" spans="1:12" x14ac:dyDescent="0.25">
      <c r="A4619">
        <v>52002</v>
      </c>
      <c r="B4619" s="2">
        <v>74.054569999999998</v>
      </c>
      <c r="C4619" s="3">
        <v>15519</v>
      </c>
      <c r="D4619" s="4">
        <v>20220</v>
      </c>
      <c r="E4619" t="s">
        <v>9897</v>
      </c>
      <c r="F4619" s="4" t="s">
        <v>9593</v>
      </c>
      <c r="G4619" s="5">
        <v>10493</v>
      </c>
      <c r="H4619" s="6">
        <v>0.3827313</v>
      </c>
      <c r="I4619" s="7">
        <v>81.349999999999994</v>
      </c>
      <c r="J4619" s="2">
        <v>40.4</v>
      </c>
      <c r="K4619">
        <v>5</v>
      </c>
    </row>
    <row r="4620" spans="1:12" x14ac:dyDescent="0.25">
      <c r="A4620">
        <v>96779</v>
      </c>
      <c r="B4620" s="2">
        <v>74.051540000000003</v>
      </c>
      <c r="C4620" s="3">
        <v>2854</v>
      </c>
      <c r="D4620" s="4">
        <v>27980</v>
      </c>
      <c r="E4620" t="s">
        <v>16156</v>
      </c>
      <c r="F4620" s="4" t="s">
        <v>16099</v>
      </c>
      <c r="G4620" s="5">
        <v>2140</v>
      </c>
      <c r="H4620" s="6">
        <v>0.3747663</v>
      </c>
      <c r="I4620" s="7">
        <v>82.721000000000004</v>
      </c>
    </row>
    <row r="4621" spans="1:12" x14ac:dyDescent="0.25">
      <c r="A4621">
        <v>2351</v>
      </c>
      <c r="B4621" s="2">
        <v>74.048349999999999</v>
      </c>
      <c r="C4621" s="3">
        <v>16080</v>
      </c>
      <c r="D4621" s="4">
        <v>14460</v>
      </c>
      <c r="E4621" t="s">
        <v>349</v>
      </c>
      <c r="F4621" s="4" t="s">
        <v>21</v>
      </c>
      <c r="G4621" s="5">
        <v>11232</v>
      </c>
      <c r="H4621" s="6">
        <v>0.30419299999999999</v>
      </c>
      <c r="I4621" s="7">
        <v>94.897000000000006</v>
      </c>
      <c r="J4621" s="2">
        <v>49.833300000000001</v>
      </c>
      <c r="K4621">
        <v>6</v>
      </c>
    </row>
    <row r="4622" spans="1:12" x14ac:dyDescent="0.25">
      <c r="A4622">
        <v>95377</v>
      </c>
      <c r="B4622" s="2">
        <v>74.041129999999995</v>
      </c>
      <c r="C4622" s="3">
        <v>32452</v>
      </c>
      <c r="D4622" s="4">
        <v>44700</v>
      </c>
      <c r="E4622" t="s">
        <v>9669</v>
      </c>
      <c r="F4622" s="4" t="s">
        <v>15368</v>
      </c>
      <c r="G4622" s="5">
        <v>18951</v>
      </c>
      <c r="H4622" s="6">
        <v>0.29069709999999999</v>
      </c>
      <c r="I4622" s="7">
        <v>97.227999999999994</v>
      </c>
      <c r="J4622" s="2">
        <v>32</v>
      </c>
      <c r="K4622">
        <v>1</v>
      </c>
    </row>
    <row r="4623" spans="1:12" x14ac:dyDescent="0.25">
      <c r="A4623">
        <v>61614</v>
      </c>
      <c r="B4623" s="2">
        <v>74.031610000000001</v>
      </c>
      <c r="C4623" s="3">
        <v>28631</v>
      </c>
      <c r="D4623" s="4">
        <v>37900</v>
      </c>
      <c r="E4623" t="s">
        <v>11779</v>
      </c>
      <c r="F4623" s="4" t="s">
        <v>11490</v>
      </c>
      <c r="G4623" s="5">
        <v>20815</v>
      </c>
      <c r="H4623" s="6">
        <v>0.41160649999999999</v>
      </c>
      <c r="I4623" s="7">
        <v>76.31</v>
      </c>
      <c r="J4623" s="2">
        <v>37.853700000000003</v>
      </c>
      <c r="K4623">
        <v>41</v>
      </c>
      <c r="L4623" s="2">
        <v>38.5</v>
      </c>
    </row>
    <row r="4624" spans="1:12" x14ac:dyDescent="0.25">
      <c r="A4624">
        <v>48076</v>
      </c>
      <c r="B4624" s="2">
        <v>74.022319999999993</v>
      </c>
      <c r="C4624" s="3">
        <v>25455</v>
      </c>
      <c r="D4624" s="4">
        <v>19820</v>
      </c>
      <c r="E4624" t="s">
        <v>104</v>
      </c>
      <c r="F4624" s="4" t="s">
        <v>9106</v>
      </c>
      <c r="G4624" s="5">
        <v>18009</v>
      </c>
      <c r="H4624" s="6">
        <v>0.4237881</v>
      </c>
      <c r="I4624" s="7">
        <v>74.198999999999998</v>
      </c>
      <c r="J4624" s="2">
        <v>36.222200000000001</v>
      </c>
      <c r="K4624">
        <v>18</v>
      </c>
      <c r="L4624" s="2">
        <v>29.5</v>
      </c>
    </row>
    <row r="4625" spans="1:12" x14ac:dyDescent="0.25">
      <c r="A4625">
        <v>55014</v>
      </c>
      <c r="B4625" s="2">
        <v>74.013549999999995</v>
      </c>
      <c r="C4625" s="3">
        <v>27653</v>
      </c>
      <c r="D4625" s="4">
        <v>33460</v>
      </c>
      <c r="E4625" t="s">
        <v>10433</v>
      </c>
      <c r="F4625" s="4" t="s">
        <v>10428</v>
      </c>
      <c r="G4625" s="5">
        <v>18613</v>
      </c>
      <c r="H4625" s="6">
        <v>0.31295329999999999</v>
      </c>
      <c r="I4625" s="7">
        <v>93.349000000000004</v>
      </c>
      <c r="J4625" s="2">
        <v>36.6</v>
      </c>
      <c r="K4625">
        <v>10</v>
      </c>
      <c r="L4625" s="2">
        <v>31.1</v>
      </c>
    </row>
    <row r="4626" spans="1:12" x14ac:dyDescent="0.25">
      <c r="A4626">
        <v>1432</v>
      </c>
      <c r="B4626" s="2">
        <v>74.007840000000002</v>
      </c>
      <c r="C4626" s="3">
        <v>7336</v>
      </c>
      <c r="D4626" s="4">
        <v>14460</v>
      </c>
      <c r="E4626" t="s">
        <v>143</v>
      </c>
      <c r="F4626" s="4" t="s">
        <v>21</v>
      </c>
      <c r="G4626" s="5">
        <v>5285</v>
      </c>
      <c r="H4626" s="6">
        <v>0.36360199999999998</v>
      </c>
      <c r="I4626" s="7">
        <v>84.539000000000001</v>
      </c>
      <c r="J4626" s="2">
        <v>45.25</v>
      </c>
      <c r="K4626">
        <v>4</v>
      </c>
    </row>
    <row r="4627" spans="1:12" x14ac:dyDescent="0.25">
      <c r="A4627">
        <v>28449</v>
      </c>
      <c r="B4627" s="2">
        <v>74.006200000000007</v>
      </c>
      <c r="C4627" s="3">
        <v>1894</v>
      </c>
      <c r="D4627" s="4">
        <v>48900</v>
      </c>
      <c r="E4627" t="s">
        <v>5963</v>
      </c>
      <c r="F4627" s="4" t="s">
        <v>5642</v>
      </c>
      <c r="G4627" s="5">
        <v>1555</v>
      </c>
      <c r="H4627" s="6">
        <v>0.41066839999999999</v>
      </c>
      <c r="I4627" s="7">
        <v>76.400000000000006</v>
      </c>
      <c r="J4627" s="2">
        <v>62</v>
      </c>
      <c r="K4627">
        <v>2</v>
      </c>
    </row>
    <row r="4628" spans="1:12" x14ac:dyDescent="0.25">
      <c r="A4628">
        <v>92624</v>
      </c>
      <c r="B4628" s="2">
        <v>74.004599999999996</v>
      </c>
      <c r="C4628" s="3">
        <v>6449</v>
      </c>
      <c r="D4628" s="4">
        <v>31080</v>
      </c>
      <c r="E4628" t="s">
        <v>15578</v>
      </c>
      <c r="F4628" s="4" t="s">
        <v>15368</v>
      </c>
      <c r="G4628" s="5">
        <v>5074</v>
      </c>
      <c r="H4628" s="6">
        <v>0.39960590000000001</v>
      </c>
      <c r="I4628" s="7">
        <v>78.304000000000002</v>
      </c>
      <c r="J4628" s="2">
        <v>45</v>
      </c>
      <c r="K4628">
        <v>1</v>
      </c>
    </row>
    <row r="4629" spans="1:12" x14ac:dyDescent="0.25">
      <c r="A4629">
        <v>34110</v>
      </c>
      <c r="B4629" s="2">
        <v>73.998859999999993</v>
      </c>
      <c r="C4629" s="3">
        <v>22093</v>
      </c>
      <c r="D4629" s="4">
        <v>34940</v>
      </c>
      <c r="E4629" t="s">
        <v>739</v>
      </c>
      <c r="F4629" s="4" t="s">
        <v>6689</v>
      </c>
      <c r="G4629" s="5">
        <v>18934</v>
      </c>
      <c r="H4629" s="6">
        <v>0.40461599999999998</v>
      </c>
      <c r="I4629" s="7">
        <v>77.403999999999996</v>
      </c>
      <c r="J4629" s="2">
        <v>32.125</v>
      </c>
      <c r="K4629">
        <v>8</v>
      </c>
    </row>
    <row r="4630" spans="1:12" x14ac:dyDescent="0.25">
      <c r="A4630">
        <v>53089</v>
      </c>
      <c r="B4630" s="2">
        <v>73.991339999999994</v>
      </c>
      <c r="C4630" s="3">
        <v>18469</v>
      </c>
      <c r="D4630" s="4">
        <v>33340</v>
      </c>
      <c r="E4630" t="s">
        <v>1440</v>
      </c>
      <c r="F4630" s="4" t="s">
        <v>10031</v>
      </c>
      <c r="G4630" s="5">
        <v>12493</v>
      </c>
      <c r="H4630" s="6">
        <v>0.33402710000000002</v>
      </c>
      <c r="I4630" s="7">
        <v>89.596000000000004</v>
      </c>
      <c r="J4630" s="2">
        <v>44.833300000000001</v>
      </c>
      <c r="K4630">
        <v>6</v>
      </c>
    </row>
    <row r="4631" spans="1:12" x14ac:dyDescent="0.25">
      <c r="A4631">
        <v>52753</v>
      </c>
      <c r="B4631" s="2">
        <v>73.987440000000007</v>
      </c>
      <c r="C4631" s="3">
        <v>5243</v>
      </c>
      <c r="D4631" s="4">
        <v>19340</v>
      </c>
      <c r="E4631" t="s">
        <v>10021</v>
      </c>
      <c r="F4631" s="4" t="s">
        <v>9593</v>
      </c>
      <c r="G4631" s="5">
        <v>3821</v>
      </c>
      <c r="H4631" s="6">
        <v>0.345721</v>
      </c>
      <c r="I4631" s="7">
        <v>87.554000000000002</v>
      </c>
      <c r="J4631" s="2">
        <v>56</v>
      </c>
      <c r="K4631">
        <v>3</v>
      </c>
    </row>
    <row r="4632" spans="1:12" x14ac:dyDescent="0.25">
      <c r="A4632">
        <v>14607</v>
      </c>
      <c r="B4632" s="2">
        <v>73.983670000000004</v>
      </c>
      <c r="C4632" s="3">
        <v>16159</v>
      </c>
      <c r="D4632" s="4">
        <v>40380</v>
      </c>
      <c r="E4632" t="s">
        <v>458</v>
      </c>
      <c r="F4632" s="4" t="s">
        <v>1280</v>
      </c>
      <c r="G4632" s="5">
        <v>11949</v>
      </c>
      <c r="H4632" s="6">
        <v>0.54732610000000004</v>
      </c>
      <c r="I4632" s="7">
        <v>52.707999999999998</v>
      </c>
      <c r="J4632" s="2">
        <v>35.833300000000001</v>
      </c>
      <c r="K4632">
        <v>24</v>
      </c>
      <c r="L4632" s="2">
        <v>27.4</v>
      </c>
    </row>
    <row r="4633" spans="1:12" x14ac:dyDescent="0.25">
      <c r="A4633">
        <v>67628</v>
      </c>
      <c r="B4633" s="2">
        <v>73.980800000000002</v>
      </c>
      <c r="C4633" s="3">
        <v>63</v>
      </c>
      <c r="E4633" t="s">
        <v>9416</v>
      </c>
      <c r="F4633" s="4" t="s">
        <v>12494</v>
      </c>
      <c r="G4633" s="5">
        <v>39</v>
      </c>
      <c r="H4633" s="6">
        <v>0.17948720000000001</v>
      </c>
      <c r="I4633" s="7">
        <v>116.25</v>
      </c>
    </row>
    <row r="4634" spans="1:12" x14ac:dyDescent="0.25">
      <c r="A4634">
        <v>38135</v>
      </c>
      <c r="B4634" s="2">
        <v>73.976200000000006</v>
      </c>
      <c r="C4634" s="3">
        <v>28663</v>
      </c>
      <c r="D4634" s="4">
        <v>32820</v>
      </c>
      <c r="E4634" t="s">
        <v>2512</v>
      </c>
      <c r="F4634" s="4" t="s">
        <v>7348</v>
      </c>
      <c r="G4634" s="5">
        <v>19170</v>
      </c>
      <c r="H4634" s="6">
        <v>0.35861460000000001</v>
      </c>
      <c r="I4634" s="7">
        <v>85.290999999999997</v>
      </c>
      <c r="J4634" s="2">
        <v>47.3</v>
      </c>
      <c r="K4634">
        <v>10</v>
      </c>
      <c r="L4634" s="2">
        <v>85.8</v>
      </c>
    </row>
    <row r="4635" spans="1:12" x14ac:dyDescent="0.25">
      <c r="A4635">
        <v>95010</v>
      </c>
      <c r="B4635" s="2">
        <v>73.970050000000001</v>
      </c>
      <c r="C4635" s="3">
        <v>9366</v>
      </c>
      <c r="D4635" s="4">
        <v>42100</v>
      </c>
      <c r="E4635" t="s">
        <v>15825</v>
      </c>
      <c r="F4635" s="4" t="s">
        <v>15368</v>
      </c>
      <c r="G4635" s="5">
        <v>6525</v>
      </c>
      <c r="H4635" s="6">
        <v>0.38620690000000002</v>
      </c>
      <c r="I4635" s="7">
        <v>80.513999999999996</v>
      </c>
      <c r="J4635" s="2">
        <v>45.777799999999999</v>
      </c>
      <c r="K4635">
        <v>9</v>
      </c>
    </row>
    <row r="4636" spans="1:12" x14ac:dyDescent="0.25">
      <c r="A4636">
        <v>67559</v>
      </c>
      <c r="B4636" s="2">
        <v>73.96848</v>
      </c>
      <c r="C4636" s="3">
        <v>50</v>
      </c>
      <c r="E4636" t="s">
        <v>11143</v>
      </c>
      <c r="F4636" s="4" t="s">
        <v>12494</v>
      </c>
      <c r="G4636" s="5">
        <v>50</v>
      </c>
      <c r="H4636" s="6">
        <v>0.5</v>
      </c>
      <c r="I4636" s="7">
        <v>60.832999999999998</v>
      </c>
    </row>
    <row r="4637" spans="1:12" x14ac:dyDescent="0.25">
      <c r="A4637">
        <v>17407</v>
      </c>
      <c r="B4637" s="2">
        <v>73.968069999999997</v>
      </c>
      <c r="C4637" s="3">
        <v>2298</v>
      </c>
      <c r="D4637" s="4">
        <v>49620</v>
      </c>
      <c r="E4637" t="s">
        <v>709</v>
      </c>
      <c r="F4637" s="4" t="s">
        <v>3003</v>
      </c>
      <c r="G4637" s="5">
        <v>1606</v>
      </c>
      <c r="H4637" s="6">
        <v>0.3042937</v>
      </c>
      <c r="I4637" s="7">
        <v>94.638999999999996</v>
      </c>
      <c r="J4637" s="2">
        <v>37</v>
      </c>
      <c r="K4637">
        <v>1</v>
      </c>
    </row>
    <row r="4638" spans="1:12" x14ac:dyDescent="0.25">
      <c r="A4638">
        <v>1237</v>
      </c>
      <c r="B4638" s="2">
        <v>73.967240000000004</v>
      </c>
      <c r="C4638" s="3">
        <v>2734</v>
      </c>
      <c r="D4638" s="4">
        <v>38340</v>
      </c>
      <c r="E4638" t="s">
        <v>90</v>
      </c>
      <c r="F4638" s="4" t="s">
        <v>21</v>
      </c>
      <c r="G4638" s="5">
        <v>1889</v>
      </c>
      <c r="H4638" s="6">
        <v>0.33492060000000001</v>
      </c>
      <c r="I4638" s="7">
        <v>89.332999999999998</v>
      </c>
      <c r="J4638" s="2">
        <v>30</v>
      </c>
      <c r="K4638">
        <v>2</v>
      </c>
    </row>
    <row r="4639" spans="1:12" x14ac:dyDescent="0.25">
      <c r="A4639">
        <v>5072</v>
      </c>
      <c r="B4639" s="2">
        <v>73.96669</v>
      </c>
      <c r="C4639" s="3">
        <v>531</v>
      </c>
      <c r="D4639" s="4">
        <v>17200</v>
      </c>
      <c r="E4639" t="s">
        <v>694</v>
      </c>
      <c r="F4639" s="4" t="s">
        <v>1030</v>
      </c>
      <c r="G4639" s="5">
        <v>405</v>
      </c>
      <c r="H4639" s="6">
        <v>0.44938270000000002</v>
      </c>
      <c r="I4639" s="7">
        <v>69.545000000000002</v>
      </c>
    </row>
    <row r="4640" spans="1:12" x14ac:dyDescent="0.25">
      <c r="A4640">
        <v>2645</v>
      </c>
      <c r="B4640" s="2">
        <v>73.964839999999995</v>
      </c>
      <c r="C4640" s="3">
        <v>9668</v>
      </c>
      <c r="D4640" s="4">
        <v>12700</v>
      </c>
      <c r="E4640" t="s">
        <v>414</v>
      </c>
      <c r="F4640" s="4" t="s">
        <v>21</v>
      </c>
      <c r="G4640" s="5">
        <v>7289</v>
      </c>
      <c r="H4640" s="6">
        <v>0.36781449999999999</v>
      </c>
      <c r="I4640" s="7">
        <v>83.635000000000005</v>
      </c>
      <c r="J4640" s="2">
        <v>37.461500000000001</v>
      </c>
      <c r="K4640">
        <v>13</v>
      </c>
      <c r="L4640" s="2">
        <v>36.5</v>
      </c>
    </row>
    <row r="4641" spans="1:12" x14ac:dyDescent="0.25">
      <c r="A4641">
        <v>6002</v>
      </c>
      <c r="B4641" s="2">
        <v>73.959310000000002</v>
      </c>
      <c r="C4641" s="3">
        <v>20625</v>
      </c>
      <c r="D4641" s="4">
        <v>25540</v>
      </c>
      <c r="E4641" t="s">
        <v>1199</v>
      </c>
      <c r="F4641" s="4" t="s">
        <v>1198</v>
      </c>
      <c r="G4641" s="5">
        <v>15831</v>
      </c>
      <c r="H4641" s="6">
        <v>0.36137960000000002</v>
      </c>
      <c r="I4641" s="7">
        <v>84.734999999999999</v>
      </c>
      <c r="J4641" s="2">
        <v>37.928600000000003</v>
      </c>
      <c r="K4641">
        <v>14</v>
      </c>
      <c r="L4641" s="2">
        <v>39</v>
      </c>
    </row>
    <row r="4642" spans="1:12" x14ac:dyDescent="0.25">
      <c r="A4642">
        <v>70433</v>
      </c>
      <c r="B4642" s="2">
        <v>73.950140000000005</v>
      </c>
      <c r="C4642" s="3">
        <v>32686</v>
      </c>
      <c r="D4642" s="4">
        <v>35380</v>
      </c>
      <c r="E4642" t="s">
        <v>3647</v>
      </c>
      <c r="F4642" s="4" t="s">
        <v>12927</v>
      </c>
      <c r="G4642" s="5">
        <v>22490</v>
      </c>
      <c r="H4642" s="6">
        <v>0.36436800000000003</v>
      </c>
      <c r="I4642" s="7">
        <v>84.210999999999999</v>
      </c>
      <c r="J4642" s="2">
        <v>44.4</v>
      </c>
      <c r="K4642">
        <v>10</v>
      </c>
      <c r="L4642" s="2">
        <v>74.099999999999994</v>
      </c>
    </row>
    <row r="4643" spans="1:12" x14ac:dyDescent="0.25">
      <c r="A4643">
        <v>62236</v>
      </c>
      <c r="B4643" s="2">
        <v>73.942620000000005</v>
      </c>
      <c r="C4643" s="3">
        <v>12682</v>
      </c>
      <c r="D4643" s="4">
        <v>41180</v>
      </c>
      <c r="E4643" t="s">
        <v>1240</v>
      </c>
      <c r="F4643" s="4" t="s">
        <v>11490</v>
      </c>
      <c r="G4643" s="5">
        <v>8925</v>
      </c>
      <c r="H4643" s="6">
        <v>0.32067230000000002</v>
      </c>
      <c r="I4643" s="7">
        <v>91.754000000000005</v>
      </c>
      <c r="J4643" s="2">
        <v>49.75</v>
      </c>
      <c r="K4643">
        <v>8</v>
      </c>
    </row>
    <row r="4644" spans="1:12" x14ac:dyDescent="0.25">
      <c r="A4644">
        <v>6339</v>
      </c>
      <c r="B4644" s="2">
        <v>73.939149999999998</v>
      </c>
      <c r="C4644" s="3">
        <v>8267</v>
      </c>
      <c r="D4644" s="4">
        <v>35980</v>
      </c>
      <c r="E4644" t="s">
        <v>1263</v>
      </c>
      <c r="F4644" s="4" t="s">
        <v>1198</v>
      </c>
      <c r="G4644" s="5">
        <v>5574</v>
      </c>
      <c r="H4644" s="6">
        <v>0.30959639999999999</v>
      </c>
      <c r="I4644" s="7">
        <v>93.655000000000001</v>
      </c>
      <c r="J4644" s="2">
        <v>36.5</v>
      </c>
      <c r="K4644">
        <v>2</v>
      </c>
    </row>
    <row r="4645" spans="1:12" x14ac:dyDescent="0.25">
      <c r="A4645">
        <v>75703</v>
      </c>
      <c r="B4645" s="2">
        <v>73.93177</v>
      </c>
      <c r="C4645" s="3">
        <v>37409</v>
      </c>
      <c r="D4645" s="4">
        <v>46340</v>
      </c>
      <c r="E4645" t="s">
        <v>7327</v>
      </c>
      <c r="F4645" s="4" t="s">
        <v>13752</v>
      </c>
      <c r="G4645" s="5">
        <v>25270</v>
      </c>
      <c r="H4645" s="6">
        <v>0.40569840000000001</v>
      </c>
      <c r="I4645" s="7">
        <v>77.043000000000006</v>
      </c>
      <c r="J4645" s="2">
        <v>48</v>
      </c>
      <c r="K4645">
        <v>10</v>
      </c>
      <c r="L4645" s="2">
        <v>88</v>
      </c>
    </row>
    <row r="4646" spans="1:12" x14ac:dyDescent="0.25">
      <c r="A4646">
        <v>28037</v>
      </c>
      <c r="B4646" s="2">
        <v>73.922619999999995</v>
      </c>
      <c r="C4646" s="3">
        <v>18336</v>
      </c>
      <c r="D4646" s="4">
        <v>16740</v>
      </c>
      <c r="E4646" t="s">
        <v>2197</v>
      </c>
      <c r="F4646" s="4" t="s">
        <v>5642</v>
      </c>
      <c r="G4646" s="5">
        <v>12958</v>
      </c>
      <c r="H4646" s="6">
        <v>0.3484334</v>
      </c>
      <c r="I4646" s="7">
        <v>86.918999999999997</v>
      </c>
      <c r="J4646" s="2">
        <v>45.333300000000001</v>
      </c>
      <c r="K4646">
        <v>6</v>
      </c>
    </row>
    <row r="4647" spans="1:12" x14ac:dyDescent="0.25">
      <c r="A4647">
        <v>5827</v>
      </c>
      <c r="B4647" s="2">
        <v>73.919460000000001</v>
      </c>
      <c r="C4647" s="3">
        <v>358</v>
      </c>
      <c r="E4647" t="s">
        <v>1172</v>
      </c>
      <c r="F4647" s="4" t="s">
        <v>1030</v>
      </c>
      <c r="G4647" s="5">
        <v>229</v>
      </c>
      <c r="H4647" s="6">
        <v>0.50655019999999995</v>
      </c>
      <c r="I4647" s="7">
        <v>59.582999999999998</v>
      </c>
      <c r="J4647" s="2">
        <v>55</v>
      </c>
      <c r="K4647">
        <v>2</v>
      </c>
    </row>
    <row r="4648" spans="1:12" x14ac:dyDescent="0.25">
      <c r="A4648">
        <v>55118</v>
      </c>
      <c r="B4648" s="2">
        <v>73.914699999999996</v>
      </c>
      <c r="C4648" s="3">
        <v>27899</v>
      </c>
      <c r="D4648" s="4">
        <v>33460</v>
      </c>
      <c r="E4648" t="s">
        <v>5025</v>
      </c>
      <c r="F4648" s="4" t="s">
        <v>10428</v>
      </c>
      <c r="G4648" s="5">
        <v>19650</v>
      </c>
      <c r="H4648" s="6">
        <v>0.3853239</v>
      </c>
      <c r="I4648" s="7">
        <v>80.528000000000006</v>
      </c>
      <c r="J4648" s="2">
        <v>41.633299999999998</v>
      </c>
      <c r="K4648">
        <v>30</v>
      </c>
      <c r="L4648" s="2">
        <v>59.9</v>
      </c>
    </row>
    <row r="4649" spans="1:12" x14ac:dyDescent="0.25">
      <c r="A4649">
        <v>8511</v>
      </c>
      <c r="B4649" s="2">
        <v>73.909869999999998</v>
      </c>
      <c r="C4649" s="3">
        <v>774</v>
      </c>
      <c r="D4649" s="4">
        <v>37980</v>
      </c>
      <c r="E4649" t="s">
        <v>1703</v>
      </c>
      <c r="F4649" s="4" t="s">
        <v>1341</v>
      </c>
      <c r="G4649" s="5">
        <v>536</v>
      </c>
      <c r="H4649" s="6">
        <v>0.30970150000000002</v>
      </c>
      <c r="I4649" s="7">
        <v>93.593999999999994</v>
      </c>
    </row>
    <row r="4650" spans="1:12" x14ac:dyDescent="0.25">
      <c r="A4650">
        <v>59323</v>
      </c>
      <c r="B4650" s="2">
        <v>73.909379999999999</v>
      </c>
      <c r="C4650" s="3">
        <v>2315</v>
      </c>
      <c r="E4650" t="s">
        <v>11356</v>
      </c>
      <c r="F4650" s="4" t="s">
        <v>11278</v>
      </c>
      <c r="G4650" s="5">
        <v>1518</v>
      </c>
      <c r="H4650" s="6">
        <v>0.34716730000000001</v>
      </c>
      <c r="I4650" s="7">
        <v>87.108999999999995</v>
      </c>
      <c r="J4650" s="2">
        <v>25</v>
      </c>
      <c r="K4650">
        <v>1</v>
      </c>
    </row>
    <row r="4651" spans="1:12" x14ac:dyDescent="0.25">
      <c r="A4651">
        <v>72404</v>
      </c>
      <c r="B4651" s="2">
        <v>73.905169999999998</v>
      </c>
      <c r="C4651" s="3">
        <v>24510</v>
      </c>
      <c r="D4651" s="4">
        <v>27860</v>
      </c>
      <c r="E4651" t="s">
        <v>910</v>
      </c>
      <c r="F4651" s="4" t="s">
        <v>13183</v>
      </c>
      <c r="G4651" s="5">
        <v>16062</v>
      </c>
      <c r="H4651" s="6">
        <v>0.37716349999999998</v>
      </c>
      <c r="I4651" s="7">
        <v>81.921999999999997</v>
      </c>
      <c r="J4651" s="2">
        <v>58.2</v>
      </c>
      <c r="K4651">
        <v>5</v>
      </c>
    </row>
    <row r="4652" spans="1:12" x14ac:dyDescent="0.25">
      <c r="A4652">
        <v>79517</v>
      </c>
      <c r="B4652" s="2">
        <v>73.901309999999995</v>
      </c>
      <c r="C4652" s="3">
        <v>156</v>
      </c>
      <c r="D4652" s="4">
        <v>43660</v>
      </c>
      <c r="E4652" t="s">
        <v>14423</v>
      </c>
      <c r="F4652" s="4" t="s">
        <v>13752</v>
      </c>
      <c r="G4652" s="5">
        <v>85</v>
      </c>
      <c r="H4652" s="6">
        <v>0.38823530000000001</v>
      </c>
      <c r="I4652" s="7">
        <v>80</v>
      </c>
    </row>
    <row r="4653" spans="1:12" x14ac:dyDescent="0.25">
      <c r="A4653">
        <v>5446</v>
      </c>
      <c r="B4653" s="2">
        <v>73.898719999999997</v>
      </c>
      <c r="C4653" s="3">
        <v>15788</v>
      </c>
      <c r="D4653" s="4">
        <v>15540</v>
      </c>
      <c r="E4653" t="s">
        <v>1097</v>
      </c>
      <c r="F4653" s="4" t="s">
        <v>1030</v>
      </c>
      <c r="G4653" s="5">
        <v>10713</v>
      </c>
      <c r="H4653" s="6">
        <v>0.38865040000000001</v>
      </c>
      <c r="I4653" s="7">
        <v>79.921000000000006</v>
      </c>
      <c r="J4653" s="2">
        <v>40.799999999999997</v>
      </c>
      <c r="K4653">
        <v>15</v>
      </c>
      <c r="L4653" s="2">
        <v>55.6</v>
      </c>
    </row>
    <row r="4654" spans="1:12" x14ac:dyDescent="0.25">
      <c r="A4654">
        <v>82070</v>
      </c>
      <c r="B4654" s="2">
        <v>73.893360000000001</v>
      </c>
      <c r="C4654" s="3">
        <v>20893</v>
      </c>
      <c r="D4654" s="4">
        <v>29660</v>
      </c>
      <c r="E4654" t="s">
        <v>14661</v>
      </c>
      <c r="F4654" s="4" t="s">
        <v>14657</v>
      </c>
      <c r="G4654" s="5">
        <v>11687</v>
      </c>
      <c r="H4654" s="6">
        <v>0.46059719999999998</v>
      </c>
      <c r="I4654" s="7">
        <v>67.480999999999995</v>
      </c>
      <c r="J4654" s="2">
        <v>46.5</v>
      </c>
      <c r="K4654">
        <v>12</v>
      </c>
      <c r="L4654" s="2">
        <v>82.7</v>
      </c>
    </row>
    <row r="4655" spans="1:12" x14ac:dyDescent="0.25">
      <c r="A4655">
        <v>50211</v>
      </c>
      <c r="B4655" s="2">
        <v>73.8887</v>
      </c>
      <c r="C4655" s="3">
        <v>12057</v>
      </c>
      <c r="D4655" s="4">
        <v>19780</v>
      </c>
      <c r="E4655" t="s">
        <v>1336</v>
      </c>
      <c r="F4655" s="4" t="s">
        <v>9593</v>
      </c>
      <c r="G4655" s="5">
        <v>7803</v>
      </c>
      <c r="H4655" s="6">
        <v>0.34507949999999998</v>
      </c>
      <c r="I4655" s="7">
        <v>87.441999999999993</v>
      </c>
      <c r="J4655" s="2">
        <v>55</v>
      </c>
      <c r="K4655">
        <v>2</v>
      </c>
    </row>
    <row r="4656" spans="1:12" x14ac:dyDescent="0.25">
      <c r="A4656">
        <v>89509</v>
      </c>
      <c r="B4656" s="2">
        <v>73.880960000000002</v>
      </c>
      <c r="C4656" s="3">
        <v>33446</v>
      </c>
      <c r="D4656" s="4">
        <v>39900</v>
      </c>
      <c r="E4656" t="s">
        <v>3485</v>
      </c>
      <c r="F4656" s="4" t="s">
        <v>15318</v>
      </c>
      <c r="G4656" s="5">
        <v>24540</v>
      </c>
      <c r="H4656" s="6">
        <v>0.41377340000000001</v>
      </c>
      <c r="I4656" s="7">
        <v>75.563000000000002</v>
      </c>
      <c r="J4656" s="2">
        <v>42.2759</v>
      </c>
      <c r="K4656">
        <v>29</v>
      </c>
      <c r="L4656" s="2">
        <v>63</v>
      </c>
    </row>
    <row r="4657" spans="1:12" x14ac:dyDescent="0.25">
      <c r="A4657">
        <v>29229</v>
      </c>
      <c r="B4657" s="2">
        <v>73.868740000000003</v>
      </c>
      <c r="C4657" s="3">
        <v>44314</v>
      </c>
      <c r="D4657" s="4">
        <v>17900</v>
      </c>
      <c r="E4657" t="s">
        <v>1240</v>
      </c>
      <c r="F4657" s="4" t="s">
        <v>6130</v>
      </c>
      <c r="G4657" s="5">
        <v>26545</v>
      </c>
      <c r="H4657" s="6">
        <v>0.41540779999999999</v>
      </c>
      <c r="I4657" s="7">
        <v>75.278999999999996</v>
      </c>
      <c r="J4657" s="2">
        <v>47.666699999999999</v>
      </c>
      <c r="K4657">
        <v>6</v>
      </c>
    </row>
    <row r="4658" spans="1:12" x14ac:dyDescent="0.25">
      <c r="A4658">
        <v>84097</v>
      </c>
      <c r="B4658" s="2">
        <v>73.85951</v>
      </c>
      <c r="C4658" s="3">
        <v>21059</v>
      </c>
      <c r="D4658" s="4">
        <v>39340</v>
      </c>
      <c r="E4658" t="s">
        <v>14877</v>
      </c>
      <c r="F4658" s="4" t="s">
        <v>14851</v>
      </c>
      <c r="G4658" s="5">
        <v>11970</v>
      </c>
      <c r="H4658" s="6">
        <v>0.41695910000000003</v>
      </c>
      <c r="I4658" s="7">
        <v>74.97</v>
      </c>
      <c r="J4658" s="2">
        <v>35.090899999999998</v>
      </c>
      <c r="K4658">
        <v>11</v>
      </c>
      <c r="L4658" s="2">
        <v>24</v>
      </c>
    </row>
    <row r="4659" spans="1:12" x14ac:dyDescent="0.25">
      <c r="A4659">
        <v>22923</v>
      </c>
      <c r="B4659" s="2">
        <v>73.855959999999996</v>
      </c>
      <c r="C4659" s="3">
        <v>4376</v>
      </c>
      <c r="E4659" t="s">
        <v>4750</v>
      </c>
      <c r="F4659" s="4" t="s">
        <v>4335</v>
      </c>
      <c r="G4659" s="5">
        <v>2892</v>
      </c>
      <c r="H4659" s="6">
        <v>0.36536469999999999</v>
      </c>
      <c r="I4659" s="7">
        <v>83.875</v>
      </c>
      <c r="J4659" s="2">
        <v>47</v>
      </c>
      <c r="K4659">
        <v>2</v>
      </c>
    </row>
    <row r="4660" spans="1:12" x14ac:dyDescent="0.25">
      <c r="A4660">
        <v>95442</v>
      </c>
      <c r="B4660" s="2">
        <v>73.854669999999999</v>
      </c>
      <c r="C4660" s="3">
        <v>3154</v>
      </c>
      <c r="D4660" s="4">
        <v>42220</v>
      </c>
      <c r="E4660" t="s">
        <v>15890</v>
      </c>
      <c r="F4660" s="4" t="s">
        <v>15368</v>
      </c>
      <c r="G4660" s="5">
        <v>2505</v>
      </c>
      <c r="H4660" s="6">
        <v>0.40119759999999999</v>
      </c>
      <c r="I4660" s="7">
        <v>77.656000000000006</v>
      </c>
      <c r="J4660" s="2">
        <v>31</v>
      </c>
      <c r="K4660">
        <v>3</v>
      </c>
    </row>
    <row r="4661" spans="1:12" x14ac:dyDescent="0.25">
      <c r="A4661">
        <v>7737</v>
      </c>
      <c r="B4661" s="2">
        <v>73.853409999999997</v>
      </c>
      <c r="C4661" s="3">
        <v>3996</v>
      </c>
      <c r="D4661" s="4">
        <v>35620</v>
      </c>
      <c r="E4661" t="s">
        <v>1505</v>
      </c>
      <c r="F4661" s="4" t="s">
        <v>1341</v>
      </c>
      <c r="G4661" s="5">
        <v>2763</v>
      </c>
      <c r="H4661" s="6">
        <v>0.36590660000000003</v>
      </c>
      <c r="I4661" s="7">
        <v>83.75</v>
      </c>
      <c r="J4661" s="2">
        <v>40</v>
      </c>
      <c r="K4661">
        <v>1</v>
      </c>
    </row>
    <row r="4662" spans="1:12" x14ac:dyDescent="0.25">
      <c r="A4662">
        <v>15129</v>
      </c>
      <c r="B4662" s="2">
        <v>73.850920000000002</v>
      </c>
      <c r="C4662" s="3">
        <v>10788</v>
      </c>
      <c r="D4662" s="4">
        <v>38300</v>
      </c>
      <c r="E4662" t="s">
        <v>3070</v>
      </c>
      <c r="F4662" s="4" t="s">
        <v>3003</v>
      </c>
      <c r="G4662" s="5">
        <v>7627</v>
      </c>
      <c r="H4662" s="6">
        <v>0.39158369999999998</v>
      </c>
      <c r="I4662" s="7">
        <v>79.304000000000002</v>
      </c>
      <c r="J4662" s="2">
        <v>43.5</v>
      </c>
      <c r="K4662">
        <v>4</v>
      </c>
    </row>
    <row r="4663" spans="1:12" x14ac:dyDescent="0.25">
      <c r="A4663">
        <v>11779</v>
      </c>
      <c r="B4663" s="2">
        <v>73.842740000000006</v>
      </c>
      <c r="C4663" s="3">
        <v>38733</v>
      </c>
      <c r="D4663" s="4">
        <v>35620</v>
      </c>
      <c r="E4663" t="s">
        <v>2020</v>
      </c>
      <c r="F4663" s="4" t="s">
        <v>1280</v>
      </c>
      <c r="G4663" s="5">
        <v>26514</v>
      </c>
      <c r="H4663" s="6">
        <v>0.2809353</v>
      </c>
      <c r="I4663" s="7">
        <v>98.411000000000001</v>
      </c>
      <c r="J4663" s="2">
        <v>53.333300000000001</v>
      </c>
      <c r="K4663">
        <v>6</v>
      </c>
    </row>
    <row r="4664" spans="1:12" x14ac:dyDescent="0.25">
      <c r="A4664">
        <v>32952</v>
      </c>
      <c r="B4664" s="2">
        <v>73.832859999999997</v>
      </c>
      <c r="C4664" s="3">
        <v>19611</v>
      </c>
      <c r="D4664" s="4">
        <v>37340</v>
      </c>
      <c r="E4664" t="s">
        <v>6857</v>
      </c>
      <c r="F4664" s="4" t="s">
        <v>6689</v>
      </c>
      <c r="G4664" s="5">
        <v>14791</v>
      </c>
      <c r="H4664" s="6">
        <v>0.38007030000000003</v>
      </c>
      <c r="I4664" s="7">
        <v>81.277000000000001</v>
      </c>
      <c r="J4664" s="2">
        <v>42.923099999999998</v>
      </c>
      <c r="K4664">
        <v>13</v>
      </c>
      <c r="L4664" s="2">
        <v>66.8</v>
      </c>
    </row>
    <row r="4665" spans="1:12" x14ac:dyDescent="0.25">
      <c r="A4665">
        <v>34638</v>
      </c>
      <c r="B4665" s="2">
        <v>73.825839999999999</v>
      </c>
      <c r="C4665" s="3">
        <v>23087</v>
      </c>
      <c r="D4665" s="4">
        <v>45300</v>
      </c>
      <c r="E4665" t="s">
        <v>6995</v>
      </c>
      <c r="F4665" s="4" t="s">
        <v>6689</v>
      </c>
      <c r="G4665" s="5">
        <v>14574</v>
      </c>
      <c r="H4665" s="6">
        <v>0.36290650000000002</v>
      </c>
      <c r="I4665" s="7">
        <v>84.224999999999994</v>
      </c>
      <c r="J4665" s="2">
        <v>60.5</v>
      </c>
      <c r="K4665">
        <v>4</v>
      </c>
    </row>
    <row r="4666" spans="1:12" x14ac:dyDescent="0.25">
      <c r="A4666">
        <v>97106</v>
      </c>
      <c r="B4666" s="2">
        <v>73.821619999999996</v>
      </c>
      <c r="C4666" s="3">
        <v>4548</v>
      </c>
      <c r="D4666" s="4">
        <v>38900</v>
      </c>
      <c r="E4666" t="s">
        <v>7175</v>
      </c>
      <c r="F4666" s="4" t="s">
        <v>16170</v>
      </c>
      <c r="G4666" s="5">
        <v>3038</v>
      </c>
      <c r="H4666" s="6">
        <v>0.31764320000000001</v>
      </c>
      <c r="I4666" s="7">
        <v>92.019000000000005</v>
      </c>
      <c r="J4666" s="2">
        <v>52.8</v>
      </c>
      <c r="K4666">
        <v>5</v>
      </c>
    </row>
    <row r="4667" spans="1:12" x14ac:dyDescent="0.25">
      <c r="A4667">
        <v>50473</v>
      </c>
      <c r="B4667" s="2">
        <v>73.820849999999993</v>
      </c>
      <c r="C4667" s="3">
        <v>282</v>
      </c>
      <c r="E4667" t="s">
        <v>9711</v>
      </c>
      <c r="F4667" s="4" t="s">
        <v>9593</v>
      </c>
      <c r="G4667" s="5">
        <v>173</v>
      </c>
      <c r="H4667" s="6">
        <v>0.32758619999999999</v>
      </c>
      <c r="I4667" s="7">
        <v>90.284000000000006</v>
      </c>
    </row>
    <row r="4668" spans="1:12" x14ac:dyDescent="0.25">
      <c r="A4668">
        <v>3903</v>
      </c>
      <c r="B4668" s="2">
        <v>73.819730000000007</v>
      </c>
      <c r="C4668" s="3">
        <v>6234</v>
      </c>
      <c r="D4668" s="4">
        <v>38860</v>
      </c>
      <c r="E4668" t="s">
        <v>703</v>
      </c>
      <c r="F4668" s="4" t="s">
        <v>701</v>
      </c>
      <c r="G4668" s="5">
        <v>4545</v>
      </c>
      <c r="H4668" s="6">
        <v>0.3427943</v>
      </c>
      <c r="I4668" s="7">
        <v>87.644000000000005</v>
      </c>
      <c r="J4668" s="2">
        <v>52.5</v>
      </c>
      <c r="K4668">
        <v>4</v>
      </c>
    </row>
    <row r="4669" spans="1:12" x14ac:dyDescent="0.25">
      <c r="A4669">
        <v>33134</v>
      </c>
      <c r="B4669" s="2">
        <v>73.811000000000007</v>
      </c>
      <c r="C4669" s="3">
        <v>40970</v>
      </c>
      <c r="D4669" s="4">
        <v>33100</v>
      </c>
      <c r="E4669" t="s">
        <v>5277</v>
      </c>
      <c r="F4669" s="4" t="s">
        <v>6689</v>
      </c>
      <c r="G4669" s="5">
        <v>31895</v>
      </c>
      <c r="H4669" s="6">
        <v>0.42757709999999999</v>
      </c>
      <c r="I4669" s="7">
        <v>72.984999999999999</v>
      </c>
      <c r="J4669" s="2">
        <v>29.2727</v>
      </c>
      <c r="K4669">
        <v>11</v>
      </c>
      <c r="L4669" s="2">
        <v>5</v>
      </c>
    </row>
    <row r="4670" spans="1:12" x14ac:dyDescent="0.25">
      <c r="A4670">
        <v>7077</v>
      </c>
      <c r="B4670" s="2">
        <v>73.802940000000007</v>
      </c>
      <c r="C4670" s="3">
        <v>2341</v>
      </c>
      <c r="D4670" s="4">
        <v>35620</v>
      </c>
      <c r="E4670" t="s">
        <v>1392</v>
      </c>
      <c r="F4670" s="4" t="s">
        <v>1341</v>
      </c>
      <c r="G4670" s="5">
        <v>1779</v>
      </c>
      <c r="H4670" s="6">
        <v>0.28595500000000001</v>
      </c>
      <c r="I4670" s="7">
        <v>97.426000000000002</v>
      </c>
      <c r="J4670" s="2">
        <v>44.5</v>
      </c>
      <c r="K4670">
        <v>2</v>
      </c>
    </row>
    <row r="4671" spans="1:12" x14ac:dyDescent="0.25">
      <c r="A4671">
        <v>3258</v>
      </c>
      <c r="B4671" s="2">
        <v>73.802059999999997</v>
      </c>
      <c r="C4671" s="3">
        <v>2522</v>
      </c>
      <c r="D4671" s="4">
        <v>18180</v>
      </c>
      <c r="E4671" t="s">
        <v>568</v>
      </c>
      <c r="F4671" s="4" t="s">
        <v>520</v>
      </c>
      <c r="G4671" s="5">
        <v>1899</v>
      </c>
      <c r="H4671" s="6">
        <v>0.34597159999999999</v>
      </c>
      <c r="I4671" s="7">
        <v>87.039000000000001</v>
      </c>
      <c r="J4671" s="2">
        <v>49</v>
      </c>
      <c r="K4671">
        <v>2</v>
      </c>
    </row>
    <row r="4672" spans="1:12" x14ac:dyDescent="0.25">
      <c r="A4672">
        <v>68142</v>
      </c>
      <c r="B4672" s="2">
        <v>73.801119999999997</v>
      </c>
      <c r="C4672" s="3">
        <v>2957</v>
      </c>
      <c r="D4672" s="4">
        <v>36540</v>
      </c>
      <c r="E4672" t="s">
        <v>6681</v>
      </c>
      <c r="F4672" s="4" t="s">
        <v>12738</v>
      </c>
      <c r="G4672" s="5">
        <v>2032</v>
      </c>
      <c r="H4672" s="6">
        <v>0.35759960000000002</v>
      </c>
      <c r="I4672" s="7">
        <v>85</v>
      </c>
      <c r="J4672" s="2">
        <v>38.5</v>
      </c>
      <c r="K4672">
        <v>4</v>
      </c>
    </row>
    <row r="4673" spans="1:12" x14ac:dyDescent="0.25">
      <c r="A4673">
        <v>2896</v>
      </c>
      <c r="B4673" s="2">
        <v>73.798569999999998</v>
      </c>
      <c r="C4673" s="3">
        <v>11791</v>
      </c>
      <c r="D4673" s="4">
        <v>39300</v>
      </c>
      <c r="E4673" t="s">
        <v>510</v>
      </c>
      <c r="F4673" s="4" t="s">
        <v>466</v>
      </c>
      <c r="G4673" s="5">
        <v>8619</v>
      </c>
      <c r="H4673" s="6">
        <v>0.28828310000000001</v>
      </c>
      <c r="I4673" s="7">
        <v>96.971000000000004</v>
      </c>
      <c r="J4673" s="2">
        <v>55.5</v>
      </c>
      <c r="K4673">
        <v>2</v>
      </c>
    </row>
    <row r="4674" spans="1:12" x14ac:dyDescent="0.25">
      <c r="A4674">
        <v>13224</v>
      </c>
      <c r="B4674" s="2">
        <v>73.795100000000005</v>
      </c>
      <c r="C4674" s="3">
        <v>8767</v>
      </c>
      <c r="D4674" s="4">
        <v>45060</v>
      </c>
      <c r="E4674" t="s">
        <v>2548</v>
      </c>
      <c r="F4674" s="4" t="s">
        <v>1280</v>
      </c>
      <c r="G4674" s="5">
        <v>5883</v>
      </c>
      <c r="H4674" s="6">
        <v>0.43949690000000002</v>
      </c>
      <c r="I4674" s="7">
        <v>70.84</v>
      </c>
      <c r="J4674" s="2">
        <v>35.095199999999998</v>
      </c>
      <c r="K4674">
        <v>21</v>
      </c>
      <c r="L4674" s="2">
        <v>24</v>
      </c>
    </row>
    <row r="4675" spans="1:12" x14ac:dyDescent="0.25">
      <c r="A4675">
        <v>58051</v>
      </c>
      <c r="B4675" s="2">
        <v>73.793459999999996</v>
      </c>
      <c r="C4675" s="3">
        <v>1355</v>
      </c>
      <c r="D4675" s="4">
        <v>22020</v>
      </c>
      <c r="E4675" t="s">
        <v>11084</v>
      </c>
      <c r="F4675" s="4" t="s">
        <v>11069</v>
      </c>
      <c r="G4675" s="5">
        <v>953</v>
      </c>
      <c r="H4675" s="6">
        <v>0.28751310000000002</v>
      </c>
      <c r="I4675" s="7">
        <v>97.082999999999998</v>
      </c>
      <c r="J4675" s="2">
        <v>54</v>
      </c>
      <c r="K4675">
        <v>1</v>
      </c>
    </row>
    <row r="4676" spans="1:12" x14ac:dyDescent="0.25">
      <c r="A4676">
        <v>60660</v>
      </c>
      <c r="B4676" s="2">
        <v>73.785899999999998</v>
      </c>
      <c r="C4676" s="3">
        <v>41380</v>
      </c>
      <c r="D4676" s="4">
        <v>16980</v>
      </c>
      <c r="E4676" t="s">
        <v>11616</v>
      </c>
      <c r="F4676" s="4" t="s">
        <v>11490</v>
      </c>
      <c r="G4676" s="5">
        <v>30645</v>
      </c>
      <c r="H4676" s="6">
        <v>0.50805979999999995</v>
      </c>
      <c r="I4676" s="7">
        <v>58.930999999999997</v>
      </c>
      <c r="J4676" s="2">
        <v>39.087699999999998</v>
      </c>
      <c r="K4676">
        <v>57</v>
      </c>
      <c r="L4676" s="2">
        <v>45.5</v>
      </c>
    </row>
    <row r="4677" spans="1:12" x14ac:dyDescent="0.25">
      <c r="A4677">
        <v>80246</v>
      </c>
      <c r="B4677" s="2">
        <v>73.776340000000005</v>
      </c>
      <c r="C4677" s="3">
        <v>12718</v>
      </c>
      <c r="D4677" s="4">
        <v>19740</v>
      </c>
      <c r="E4677" t="s">
        <v>2197</v>
      </c>
      <c r="F4677" s="4" t="s">
        <v>14477</v>
      </c>
      <c r="G4677" s="5">
        <v>9315</v>
      </c>
      <c r="H4677" s="6">
        <v>0.50933879999999998</v>
      </c>
      <c r="I4677" s="7">
        <v>58.704000000000001</v>
      </c>
      <c r="J4677" s="2">
        <v>37.75</v>
      </c>
      <c r="K4677">
        <v>8</v>
      </c>
    </row>
    <row r="4678" spans="1:12" x14ac:dyDescent="0.25">
      <c r="A4678">
        <v>3604</v>
      </c>
      <c r="B4678" s="2">
        <v>73.774060000000006</v>
      </c>
      <c r="C4678" s="3">
        <v>444</v>
      </c>
      <c r="D4678" s="4">
        <v>28300</v>
      </c>
      <c r="E4678" t="s">
        <v>623</v>
      </c>
      <c r="F4678" s="4" t="s">
        <v>520</v>
      </c>
      <c r="G4678" s="5">
        <v>243</v>
      </c>
      <c r="H4678" s="6">
        <v>0.44032919999999998</v>
      </c>
      <c r="I4678" s="7">
        <v>70.625</v>
      </c>
      <c r="J4678" s="2">
        <v>39</v>
      </c>
      <c r="K4678">
        <v>1</v>
      </c>
    </row>
    <row r="4679" spans="1:12" x14ac:dyDescent="0.25">
      <c r="A4679">
        <v>75238</v>
      </c>
      <c r="B4679" s="2">
        <v>73.769260000000003</v>
      </c>
      <c r="C4679" s="3">
        <v>30242</v>
      </c>
      <c r="D4679" s="4">
        <v>19100</v>
      </c>
      <c r="E4679" t="s">
        <v>4091</v>
      </c>
      <c r="F4679" s="4" t="s">
        <v>13752</v>
      </c>
      <c r="G4679" s="5">
        <v>19781</v>
      </c>
      <c r="H4679" s="6">
        <v>0.4373167</v>
      </c>
      <c r="I4679" s="7">
        <v>71.116</v>
      </c>
      <c r="J4679" s="2">
        <v>39.451599999999999</v>
      </c>
      <c r="K4679">
        <v>31</v>
      </c>
      <c r="L4679" s="2">
        <v>47.7</v>
      </c>
    </row>
    <row r="4680" spans="1:12" x14ac:dyDescent="0.25">
      <c r="A4680">
        <v>50324</v>
      </c>
      <c r="B4680" s="2">
        <v>73.763710000000003</v>
      </c>
      <c r="C4680" s="3">
        <v>4876</v>
      </c>
      <c r="D4680" s="4">
        <v>19780</v>
      </c>
      <c r="E4680" t="s">
        <v>5478</v>
      </c>
      <c r="F4680" s="4" t="s">
        <v>9593</v>
      </c>
      <c r="G4680" s="5">
        <v>3387</v>
      </c>
      <c r="H4680" s="6">
        <v>0.45881309999999997</v>
      </c>
      <c r="I4680" s="7">
        <v>67.400999999999996</v>
      </c>
      <c r="J4680" s="2">
        <v>44</v>
      </c>
      <c r="K4680">
        <v>5</v>
      </c>
    </row>
    <row r="4681" spans="1:12" x14ac:dyDescent="0.25">
      <c r="A4681">
        <v>20617</v>
      </c>
      <c r="B4681" s="2">
        <v>73.76276</v>
      </c>
      <c r="C4681" s="3">
        <v>968</v>
      </c>
      <c r="D4681" s="4">
        <v>47900</v>
      </c>
      <c r="E4681" t="s">
        <v>4371</v>
      </c>
      <c r="F4681" s="4" t="s">
        <v>4361</v>
      </c>
      <c r="G4681" s="5">
        <v>587</v>
      </c>
      <c r="H4681" s="6">
        <v>0.32708690000000001</v>
      </c>
      <c r="I4681" s="7">
        <v>90.156000000000006</v>
      </c>
    </row>
    <row r="4682" spans="1:12" x14ac:dyDescent="0.25">
      <c r="A4682">
        <v>7803</v>
      </c>
      <c r="B4682" s="2">
        <v>73.762039999999999</v>
      </c>
      <c r="C4682" s="3">
        <v>3657</v>
      </c>
      <c r="D4682" s="4">
        <v>35620</v>
      </c>
      <c r="E4682" t="s">
        <v>1521</v>
      </c>
      <c r="F4682" s="4" t="s">
        <v>1341</v>
      </c>
      <c r="G4682" s="5">
        <v>2431</v>
      </c>
      <c r="H4682" s="6">
        <v>0.2602796</v>
      </c>
      <c r="I4682" s="7">
        <v>101.696</v>
      </c>
      <c r="J4682" s="2">
        <v>41.5</v>
      </c>
      <c r="K4682">
        <v>2</v>
      </c>
    </row>
    <row r="4683" spans="1:12" x14ac:dyDescent="0.25">
      <c r="A4683">
        <v>1229</v>
      </c>
      <c r="B4683" s="2">
        <v>73.761439999999993</v>
      </c>
      <c r="C4683" s="3">
        <v>130</v>
      </c>
      <c r="D4683" s="4">
        <v>38340</v>
      </c>
      <c r="E4683" t="s">
        <v>86</v>
      </c>
      <c r="F4683" s="4" t="s">
        <v>21</v>
      </c>
      <c r="G4683" s="5">
        <v>96</v>
      </c>
      <c r="H4683" s="6">
        <v>0.4375</v>
      </c>
      <c r="I4683" s="7">
        <v>71.058000000000007</v>
      </c>
    </row>
    <row r="4684" spans="1:12" x14ac:dyDescent="0.25">
      <c r="A4684">
        <v>10308</v>
      </c>
      <c r="B4684" s="2">
        <v>73.756270000000001</v>
      </c>
      <c r="C4684" s="3">
        <v>29805</v>
      </c>
      <c r="D4684" s="4">
        <v>35620</v>
      </c>
      <c r="E4684" t="s">
        <v>1790</v>
      </c>
      <c r="F4684" s="4" t="s">
        <v>1280</v>
      </c>
      <c r="G4684" s="5">
        <v>21471</v>
      </c>
      <c r="H4684" s="6">
        <v>0.29323270000000001</v>
      </c>
      <c r="I4684" s="7">
        <v>95.984999999999999</v>
      </c>
      <c r="J4684" s="2">
        <v>34.571399999999997</v>
      </c>
      <c r="K4684">
        <v>7</v>
      </c>
    </row>
    <row r="4685" spans="1:12" x14ac:dyDescent="0.25">
      <c r="A4685">
        <v>39216</v>
      </c>
      <c r="B4685" s="2">
        <v>73.750600000000006</v>
      </c>
      <c r="C4685" s="3">
        <v>2822</v>
      </c>
      <c r="D4685" s="4">
        <v>27140</v>
      </c>
      <c r="E4685" t="s">
        <v>671</v>
      </c>
      <c r="F4685" s="4" t="s">
        <v>7633</v>
      </c>
      <c r="G4685" s="5">
        <v>2253</v>
      </c>
      <c r="H4685" s="6">
        <v>0.41969830000000002</v>
      </c>
      <c r="I4685" s="7">
        <v>74.125</v>
      </c>
      <c r="J4685" s="2">
        <v>23</v>
      </c>
      <c r="K4685">
        <v>2</v>
      </c>
    </row>
    <row r="4686" spans="1:12" x14ac:dyDescent="0.25">
      <c r="A4686">
        <v>35124</v>
      </c>
      <c r="B4686" s="2">
        <v>73.746210000000005</v>
      </c>
      <c r="C4686" s="3">
        <v>23135</v>
      </c>
      <c r="D4686" s="4">
        <v>13820</v>
      </c>
      <c r="E4686" t="s">
        <v>536</v>
      </c>
      <c r="F4686" s="4" t="s">
        <v>7027</v>
      </c>
      <c r="G4686" s="5">
        <v>16079</v>
      </c>
      <c r="H4686" s="6">
        <v>0.36905280000000001</v>
      </c>
      <c r="I4686" s="7">
        <v>82.870999999999995</v>
      </c>
      <c r="J4686" s="2">
        <v>54.666699999999999</v>
      </c>
      <c r="K4686">
        <v>6</v>
      </c>
    </row>
    <row r="4687" spans="1:12" x14ac:dyDescent="0.25">
      <c r="A4687">
        <v>76087</v>
      </c>
      <c r="B4687" s="2">
        <v>73.738240000000005</v>
      </c>
      <c r="C4687" s="3">
        <v>24900</v>
      </c>
      <c r="D4687" s="4">
        <v>19100</v>
      </c>
      <c r="E4687" t="s">
        <v>13491</v>
      </c>
      <c r="F4687" s="4" t="s">
        <v>13752</v>
      </c>
      <c r="G4687" s="5">
        <v>17193</v>
      </c>
      <c r="H4687" s="6">
        <v>0.32588850000000003</v>
      </c>
      <c r="I4687" s="7">
        <v>90.325999999999993</v>
      </c>
      <c r="J4687" s="2">
        <v>51.8</v>
      </c>
      <c r="K4687">
        <v>5</v>
      </c>
    </row>
    <row r="4688" spans="1:12" x14ac:dyDescent="0.25">
      <c r="A4688">
        <v>60559</v>
      </c>
      <c r="B4688" s="2">
        <v>73.729830000000007</v>
      </c>
      <c r="C4688" s="3">
        <v>24752</v>
      </c>
      <c r="D4688" s="4">
        <v>16980</v>
      </c>
      <c r="E4688" t="s">
        <v>11615</v>
      </c>
      <c r="F4688" s="4" t="s">
        <v>11490</v>
      </c>
      <c r="G4688" s="5">
        <v>17983</v>
      </c>
      <c r="H4688" s="6">
        <v>0.42126330000000001</v>
      </c>
      <c r="I4688" s="7">
        <v>73.840999999999994</v>
      </c>
      <c r="J4688" s="2">
        <v>31.777799999999999</v>
      </c>
      <c r="K4688">
        <v>9</v>
      </c>
    </row>
    <row r="4689" spans="1:12" x14ac:dyDescent="0.25">
      <c r="A4689">
        <v>48808</v>
      </c>
      <c r="B4689" s="2">
        <v>73.724599999999995</v>
      </c>
      <c r="C4689" s="3">
        <v>5817</v>
      </c>
      <c r="D4689" s="4">
        <v>29620</v>
      </c>
      <c r="E4689" t="s">
        <v>627</v>
      </c>
      <c r="F4689" s="4" t="s">
        <v>9106</v>
      </c>
      <c r="G4689" s="5">
        <v>3855</v>
      </c>
      <c r="H4689" s="6">
        <v>0.38459539999999998</v>
      </c>
      <c r="I4689" s="7">
        <v>80.17</v>
      </c>
      <c r="J4689" s="2">
        <v>51</v>
      </c>
      <c r="K4689">
        <v>5</v>
      </c>
    </row>
    <row r="4690" spans="1:12" x14ac:dyDescent="0.25">
      <c r="A4690">
        <v>92003</v>
      </c>
      <c r="B4690" s="2">
        <v>73.722890000000007</v>
      </c>
      <c r="C4690" s="3">
        <v>4306</v>
      </c>
      <c r="D4690" s="4">
        <v>41740</v>
      </c>
      <c r="E4690" t="s">
        <v>15474</v>
      </c>
      <c r="F4690" s="4" t="s">
        <v>15368</v>
      </c>
      <c r="G4690" s="5">
        <v>3289</v>
      </c>
      <c r="H4690" s="6">
        <v>0.37568390000000002</v>
      </c>
      <c r="I4690" s="7">
        <v>81.706999999999994</v>
      </c>
      <c r="J4690" s="2">
        <v>36.5</v>
      </c>
      <c r="K4690">
        <v>2</v>
      </c>
    </row>
    <row r="4691" spans="1:12" x14ac:dyDescent="0.25">
      <c r="A4691">
        <v>19809</v>
      </c>
      <c r="B4691" s="2">
        <v>73.71969</v>
      </c>
      <c r="C4691" s="3">
        <v>14465</v>
      </c>
      <c r="D4691" s="4">
        <v>37980</v>
      </c>
      <c r="E4691" t="s">
        <v>257</v>
      </c>
      <c r="F4691" s="4" t="s">
        <v>4311</v>
      </c>
      <c r="G4691" s="5">
        <v>10111</v>
      </c>
      <c r="H4691" s="6">
        <v>0.36544359999999998</v>
      </c>
      <c r="I4691" s="7">
        <v>83.471999999999994</v>
      </c>
      <c r="J4691" s="2">
        <v>34.1111</v>
      </c>
      <c r="K4691">
        <v>9</v>
      </c>
    </row>
    <row r="4692" spans="1:12" x14ac:dyDescent="0.25">
      <c r="A4692">
        <v>4856</v>
      </c>
      <c r="B4692" s="2">
        <v>73.716700000000003</v>
      </c>
      <c r="C4692" s="3">
        <v>3338</v>
      </c>
      <c r="E4692" t="s">
        <v>279</v>
      </c>
      <c r="F4692" s="4" t="s">
        <v>701</v>
      </c>
      <c r="G4692" s="5">
        <v>2371</v>
      </c>
      <c r="H4692" s="6">
        <v>0.38169550000000002</v>
      </c>
      <c r="I4692" s="7">
        <v>80.662999999999997</v>
      </c>
      <c r="J4692" s="2">
        <v>44.5</v>
      </c>
      <c r="K4692">
        <v>6</v>
      </c>
    </row>
    <row r="4693" spans="1:12" x14ac:dyDescent="0.25">
      <c r="A4693">
        <v>50236</v>
      </c>
      <c r="B4693" s="2">
        <v>73.715869999999995</v>
      </c>
      <c r="C4693" s="3">
        <v>1779</v>
      </c>
      <c r="D4693" s="4">
        <v>11180</v>
      </c>
      <c r="E4693" t="s">
        <v>9659</v>
      </c>
      <c r="F4693" s="4" t="s">
        <v>9593</v>
      </c>
      <c r="G4693" s="5">
        <v>1074</v>
      </c>
      <c r="H4693" s="6">
        <v>0.38268160000000001</v>
      </c>
      <c r="I4693" s="7">
        <v>80.486000000000004</v>
      </c>
    </row>
    <row r="4694" spans="1:12" x14ac:dyDescent="0.25">
      <c r="A4694">
        <v>37405</v>
      </c>
      <c r="B4694" s="2">
        <v>73.712950000000006</v>
      </c>
      <c r="C4694" s="3">
        <v>15418</v>
      </c>
      <c r="D4694" s="4">
        <v>16860</v>
      </c>
      <c r="E4694" t="s">
        <v>7449</v>
      </c>
      <c r="F4694" s="4" t="s">
        <v>7348</v>
      </c>
      <c r="G4694" s="5">
        <v>11152</v>
      </c>
      <c r="H4694" s="6">
        <v>0.44606829999999997</v>
      </c>
      <c r="I4694" s="7">
        <v>69.518000000000001</v>
      </c>
      <c r="J4694" s="2">
        <v>45</v>
      </c>
      <c r="K4694">
        <v>12</v>
      </c>
      <c r="L4694" s="2">
        <v>76.8</v>
      </c>
    </row>
    <row r="4695" spans="1:12" x14ac:dyDescent="0.25">
      <c r="A4695">
        <v>8343</v>
      </c>
      <c r="B4695" s="2">
        <v>73.709389999999999</v>
      </c>
      <c r="C4695" s="3">
        <v>5755</v>
      </c>
      <c r="D4695" s="4">
        <v>37980</v>
      </c>
      <c r="E4695" t="s">
        <v>1688</v>
      </c>
      <c r="F4695" s="4" t="s">
        <v>1341</v>
      </c>
      <c r="G4695" s="5">
        <v>3736</v>
      </c>
      <c r="H4695" s="6">
        <v>0.29970570000000002</v>
      </c>
      <c r="I4695" s="7">
        <v>94.808000000000007</v>
      </c>
      <c r="J4695" s="2">
        <v>48</v>
      </c>
      <c r="K4695">
        <v>1</v>
      </c>
    </row>
    <row r="4696" spans="1:12" x14ac:dyDescent="0.25">
      <c r="A4696">
        <v>67041</v>
      </c>
      <c r="B4696" s="2">
        <v>73.708449999999999</v>
      </c>
      <c r="C4696" s="3">
        <v>273</v>
      </c>
      <c r="D4696" s="4">
        <v>48620</v>
      </c>
      <c r="E4696" t="s">
        <v>12602</v>
      </c>
      <c r="F4696" s="4" t="s">
        <v>12494</v>
      </c>
      <c r="G4696" s="5">
        <v>164</v>
      </c>
      <c r="H4696" s="6">
        <v>0.37804880000000002</v>
      </c>
      <c r="I4696" s="7">
        <v>81.25</v>
      </c>
    </row>
    <row r="4697" spans="1:12" x14ac:dyDescent="0.25">
      <c r="A4697">
        <v>61821</v>
      </c>
      <c r="B4697" s="2">
        <v>73.703400000000002</v>
      </c>
      <c r="C4697" s="3">
        <v>30756</v>
      </c>
      <c r="D4697" s="4">
        <v>16580</v>
      </c>
      <c r="E4697" t="s">
        <v>11815</v>
      </c>
      <c r="F4697" s="4" t="s">
        <v>11490</v>
      </c>
      <c r="G4697" s="5">
        <v>20961</v>
      </c>
      <c r="H4697" s="6">
        <v>0.44597110000000001</v>
      </c>
      <c r="I4697" s="7">
        <v>69.507000000000005</v>
      </c>
      <c r="J4697" s="2">
        <v>42.297899999999998</v>
      </c>
      <c r="K4697">
        <v>47</v>
      </c>
      <c r="L4697" s="2">
        <v>63.2</v>
      </c>
    </row>
    <row r="4698" spans="1:12" x14ac:dyDescent="0.25">
      <c r="A4698">
        <v>45236</v>
      </c>
      <c r="B4698" s="2">
        <v>73.69408</v>
      </c>
      <c r="C4698" s="3">
        <v>24246</v>
      </c>
      <c r="D4698" s="4">
        <v>17140</v>
      </c>
      <c r="E4698" t="s">
        <v>8663</v>
      </c>
      <c r="F4698" s="4" t="s">
        <v>8295</v>
      </c>
      <c r="G4698" s="5">
        <v>17975</v>
      </c>
      <c r="H4698" s="6">
        <v>0.40771030000000003</v>
      </c>
      <c r="I4698" s="7">
        <v>76.108000000000004</v>
      </c>
      <c r="J4698" s="2">
        <v>42.409100000000002</v>
      </c>
      <c r="K4698">
        <v>22</v>
      </c>
      <c r="L4698" s="2">
        <v>63.8</v>
      </c>
    </row>
    <row r="4699" spans="1:12" x14ac:dyDescent="0.25">
      <c r="A4699">
        <v>8051</v>
      </c>
      <c r="B4699" s="2">
        <v>73.687889999999996</v>
      </c>
      <c r="C4699" s="3">
        <v>11336</v>
      </c>
      <c r="D4699" s="4">
        <v>37980</v>
      </c>
      <c r="E4699" t="s">
        <v>1607</v>
      </c>
      <c r="F4699" s="4" t="s">
        <v>1341</v>
      </c>
      <c r="G4699" s="5">
        <v>7902</v>
      </c>
      <c r="H4699" s="6">
        <v>0.30684549999999999</v>
      </c>
      <c r="I4699" s="7">
        <v>93.516000000000005</v>
      </c>
      <c r="J4699" s="2">
        <v>49.666699999999999</v>
      </c>
      <c r="K4699">
        <v>3</v>
      </c>
    </row>
    <row r="4700" spans="1:12" x14ac:dyDescent="0.25">
      <c r="A4700">
        <v>98261</v>
      </c>
      <c r="B4700" s="2">
        <v>73.685500000000005</v>
      </c>
      <c r="C4700" s="3">
        <v>2496</v>
      </c>
      <c r="E4700" t="s">
        <v>16381</v>
      </c>
      <c r="F4700" s="4" t="s">
        <v>16344</v>
      </c>
      <c r="G4700" s="5">
        <v>2079</v>
      </c>
      <c r="H4700" s="6">
        <v>0.48269230000000002</v>
      </c>
      <c r="I4700" s="7">
        <v>63.125</v>
      </c>
      <c r="J4700" s="2">
        <v>51.2</v>
      </c>
      <c r="K4700">
        <v>5</v>
      </c>
    </row>
    <row r="4701" spans="1:12" x14ac:dyDescent="0.25">
      <c r="A4701">
        <v>91384</v>
      </c>
      <c r="B4701" s="2">
        <v>73.680710000000005</v>
      </c>
      <c r="C4701" s="3">
        <v>28948</v>
      </c>
      <c r="D4701" s="4">
        <v>31080</v>
      </c>
      <c r="E4701" t="s">
        <v>15435</v>
      </c>
      <c r="F4701" s="4" t="s">
        <v>15368</v>
      </c>
      <c r="G4701" s="5">
        <v>17948</v>
      </c>
      <c r="H4701" s="6">
        <v>0.2412948</v>
      </c>
      <c r="I4701" s="7">
        <v>104.834</v>
      </c>
      <c r="J4701" s="2">
        <v>50.5</v>
      </c>
      <c r="K4701">
        <v>4</v>
      </c>
    </row>
    <row r="4702" spans="1:12" x14ac:dyDescent="0.25">
      <c r="A4702">
        <v>80215</v>
      </c>
      <c r="B4702" s="2">
        <v>73.673270000000002</v>
      </c>
      <c r="C4702" s="3">
        <v>18231</v>
      </c>
      <c r="D4702" s="4">
        <v>19740</v>
      </c>
      <c r="E4702" t="s">
        <v>2197</v>
      </c>
      <c r="F4702" s="4" t="s">
        <v>14477</v>
      </c>
      <c r="G4702" s="5">
        <v>13130</v>
      </c>
      <c r="H4702" s="6">
        <v>0.40438659999999998</v>
      </c>
      <c r="I4702" s="7">
        <v>76.632000000000005</v>
      </c>
      <c r="J4702" s="2">
        <v>40.947400000000002</v>
      </c>
      <c r="K4702">
        <v>19</v>
      </c>
      <c r="L4702" s="2">
        <v>56.4</v>
      </c>
    </row>
    <row r="4703" spans="1:12" x14ac:dyDescent="0.25">
      <c r="A4703">
        <v>61776</v>
      </c>
      <c r="B4703" s="2">
        <v>73.669849999999997</v>
      </c>
      <c r="C4703" s="3">
        <v>1582</v>
      </c>
      <c r="D4703" s="4">
        <v>14010</v>
      </c>
      <c r="E4703" t="s">
        <v>4143</v>
      </c>
      <c r="F4703" s="4" t="s">
        <v>11490</v>
      </c>
      <c r="G4703" s="5">
        <v>1143</v>
      </c>
      <c r="H4703" s="6">
        <v>0.3245844</v>
      </c>
      <c r="I4703" s="7">
        <v>90.417000000000002</v>
      </c>
      <c r="J4703" s="2">
        <v>61</v>
      </c>
      <c r="K4703">
        <v>1</v>
      </c>
    </row>
    <row r="4704" spans="1:12" x14ac:dyDescent="0.25">
      <c r="A4704">
        <v>13850</v>
      </c>
      <c r="B4704" s="2">
        <v>73.665859999999995</v>
      </c>
      <c r="C4704" s="3">
        <v>22079</v>
      </c>
      <c r="D4704" s="4">
        <v>13780</v>
      </c>
      <c r="E4704" t="s">
        <v>2749</v>
      </c>
      <c r="F4704" s="4" t="s">
        <v>1280</v>
      </c>
      <c r="G4704" s="5">
        <v>15536</v>
      </c>
      <c r="H4704" s="6">
        <v>0.42333929999999997</v>
      </c>
      <c r="I4704" s="7">
        <v>73.344999999999999</v>
      </c>
      <c r="J4704" s="2">
        <v>36.409100000000002</v>
      </c>
      <c r="K4704">
        <v>22</v>
      </c>
      <c r="L4704" s="2">
        <v>30.3</v>
      </c>
    </row>
    <row r="4705" spans="1:12" x14ac:dyDescent="0.25">
      <c r="A4705">
        <v>30188</v>
      </c>
      <c r="B4705" s="2">
        <v>73.653459999999995</v>
      </c>
      <c r="C4705" s="3">
        <v>54784</v>
      </c>
      <c r="D4705" s="4">
        <v>12060</v>
      </c>
      <c r="E4705" t="s">
        <v>585</v>
      </c>
      <c r="F4705" s="4" t="s">
        <v>6363</v>
      </c>
      <c r="G4705" s="5">
        <v>36277</v>
      </c>
      <c r="H4705" s="6">
        <v>0.40253050000000001</v>
      </c>
      <c r="I4705" s="7">
        <v>76.915999999999997</v>
      </c>
      <c r="J4705" s="2">
        <v>38.916699999999999</v>
      </c>
      <c r="K4705">
        <v>12</v>
      </c>
      <c r="L4705" s="2">
        <v>44.6</v>
      </c>
    </row>
    <row r="4706" spans="1:12" x14ac:dyDescent="0.25">
      <c r="A4706">
        <v>77385</v>
      </c>
      <c r="B4706" s="2">
        <v>73.641450000000006</v>
      </c>
      <c r="C4706" s="3">
        <v>21500</v>
      </c>
      <c r="D4706" s="4">
        <v>26420</v>
      </c>
      <c r="E4706" t="s">
        <v>14029</v>
      </c>
      <c r="F4706" s="4" t="s">
        <v>13752</v>
      </c>
      <c r="G4706" s="5">
        <v>13937</v>
      </c>
      <c r="H4706" s="6">
        <v>0.31726219999999999</v>
      </c>
      <c r="I4706" s="7">
        <v>91.635000000000005</v>
      </c>
      <c r="J4706" s="2">
        <v>51</v>
      </c>
      <c r="K4706">
        <v>1</v>
      </c>
    </row>
    <row r="4707" spans="1:12" x14ac:dyDescent="0.25">
      <c r="A4707">
        <v>7826</v>
      </c>
      <c r="B4707" s="2">
        <v>73.637039999999999</v>
      </c>
      <c r="C4707" s="3">
        <v>6059</v>
      </c>
      <c r="D4707" s="4">
        <v>35620</v>
      </c>
      <c r="E4707" t="s">
        <v>1524</v>
      </c>
      <c r="F4707" s="4" t="s">
        <v>1341</v>
      </c>
      <c r="G4707" s="5">
        <v>4460</v>
      </c>
      <c r="H4707" s="6">
        <v>0.29596410000000001</v>
      </c>
      <c r="I4707" s="7">
        <v>95.313000000000002</v>
      </c>
      <c r="J4707" s="2">
        <v>45</v>
      </c>
      <c r="K4707">
        <v>3</v>
      </c>
    </row>
    <row r="4708" spans="1:12" x14ac:dyDescent="0.25">
      <c r="A4708">
        <v>12486</v>
      </c>
      <c r="B4708" s="2">
        <v>73.635729999999995</v>
      </c>
      <c r="C4708" s="3">
        <v>1460</v>
      </c>
      <c r="D4708" s="4">
        <v>28740</v>
      </c>
      <c r="E4708" t="s">
        <v>2244</v>
      </c>
      <c r="F4708" s="4" t="s">
        <v>1280</v>
      </c>
      <c r="G4708" s="5">
        <v>1014</v>
      </c>
      <c r="H4708" s="6">
        <v>0.41379310000000002</v>
      </c>
      <c r="I4708" s="7">
        <v>74.947999999999993</v>
      </c>
      <c r="J4708" s="2">
        <v>46</v>
      </c>
      <c r="K4708">
        <v>1</v>
      </c>
    </row>
    <row r="4709" spans="1:12" x14ac:dyDescent="0.25">
      <c r="A4709">
        <v>61425</v>
      </c>
      <c r="B4709" s="2">
        <v>73.635429999999999</v>
      </c>
      <c r="C4709" s="3">
        <v>259</v>
      </c>
      <c r="D4709" s="4">
        <v>15460</v>
      </c>
      <c r="E4709" t="s">
        <v>11741</v>
      </c>
      <c r="F4709" s="4" t="s">
        <v>11490</v>
      </c>
      <c r="G4709" s="5">
        <v>231</v>
      </c>
      <c r="H4709" s="6">
        <v>0.22943720000000001</v>
      </c>
      <c r="I4709" s="7">
        <v>106.79300000000001</v>
      </c>
      <c r="J4709" s="2">
        <v>49</v>
      </c>
      <c r="K4709">
        <v>1</v>
      </c>
    </row>
    <row r="4710" spans="1:12" x14ac:dyDescent="0.25">
      <c r="A4710">
        <v>15057</v>
      </c>
      <c r="B4710" s="2">
        <v>73.632919999999999</v>
      </c>
      <c r="C4710" s="3">
        <v>14899</v>
      </c>
      <c r="D4710" s="4">
        <v>38300</v>
      </c>
      <c r="E4710" t="s">
        <v>3038</v>
      </c>
      <c r="F4710" s="4" t="s">
        <v>3003</v>
      </c>
      <c r="G4710" s="5">
        <v>10281</v>
      </c>
      <c r="H4710" s="6">
        <v>0.33057769999999997</v>
      </c>
      <c r="I4710" s="7">
        <v>89.31</v>
      </c>
      <c r="J4710" s="2">
        <v>56.285699999999999</v>
      </c>
      <c r="K4710">
        <v>7</v>
      </c>
    </row>
    <row r="4711" spans="1:12" x14ac:dyDescent="0.25">
      <c r="A4711">
        <v>11357</v>
      </c>
      <c r="B4711" s="2">
        <v>73.623369999999994</v>
      </c>
      <c r="C4711" s="3">
        <v>40588</v>
      </c>
      <c r="D4711" s="4">
        <v>35620</v>
      </c>
      <c r="E4711" t="s">
        <v>1904</v>
      </c>
      <c r="F4711" s="4" t="s">
        <v>1280</v>
      </c>
      <c r="G4711" s="5">
        <v>29613</v>
      </c>
      <c r="H4711" s="6">
        <v>0.3477865</v>
      </c>
      <c r="I4711" s="7">
        <v>86.33</v>
      </c>
      <c r="J4711" s="2">
        <v>30.166699999999999</v>
      </c>
      <c r="K4711">
        <v>12</v>
      </c>
      <c r="L4711" s="2">
        <v>6.9</v>
      </c>
    </row>
    <row r="4712" spans="1:12" x14ac:dyDescent="0.25">
      <c r="A4712">
        <v>33410</v>
      </c>
      <c r="B4712" s="2">
        <v>73.610079999999996</v>
      </c>
      <c r="C4712" s="3">
        <v>34333</v>
      </c>
      <c r="D4712" s="4">
        <v>33100</v>
      </c>
      <c r="E4712" t="s">
        <v>6880</v>
      </c>
      <c r="F4712" s="4" t="s">
        <v>6689</v>
      </c>
      <c r="G4712" s="5">
        <v>25885</v>
      </c>
      <c r="H4712" s="6">
        <v>0.3952869</v>
      </c>
      <c r="I4712" s="7">
        <v>78.116</v>
      </c>
      <c r="J4712" s="2">
        <v>32.799999999999997</v>
      </c>
      <c r="K4712">
        <v>5</v>
      </c>
    </row>
    <row r="4713" spans="1:12" x14ac:dyDescent="0.25">
      <c r="A4713">
        <v>67733</v>
      </c>
      <c r="B4713" s="2">
        <v>73.603870000000001</v>
      </c>
      <c r="C4713" s="3">
        <v>104</v>
      </c>
      <c r="E4713" t="s">
        <v>12707</v>
      </c>
      <c r="F4713" s="4" t="s">
        <v>12494</v>
      </c>
      <c r="G4713" s="5">
        <v>90</v>
      </c>
      <c r="H4713" s="6">
        <v>0.45054949999999999</v>
      </c>
      <c r="I4713" s="7">
        <v>68.542000000000002</v>
      </c>
    </row>
    <row r="4714" spans="1:12" x14ac:dyDescent="0.25">
      <c r="A4714">
        <v>1463</v>
      </c>
      <c r="B4714" s="2">
        <v>73.602010000000007</v>
      </c>
      <c r="C4714" s="3">
        <v>11781</v>
      </c>
      <c r="D4714" s="4">
        <v>14460</v>
      </c>
      <c r="E4714" t="s">
        <v>154</v>
      </c>
      <c r="F4714" s="4" t="s">
        <v>21</v>
      </c>
      <c r="G4714" s="5">
        <v>7697</v>
      </c>
      <c r="H4714" s="6">
        <v>0.34970119999999999</v>
      </c>
      <c r="I4714" s="7">
        <v>85.959000000000003</v>
      </c>
      <c r="J4714" s="2">
        <v>38.166699999999999</v>
      </c>
      <c r="K4714">
        <v>6</v>
      </c>
    </row>
    <row r="4715" spans="1:12" x14ac:dyDescent="0.25">
      <c r="A4715">
        <v>8225</v>
      </c>
      <c r="B4715" s="2">
        <v>73.598749999999995</v>
      </c>
      <c r="C4715" s="3">
        <v>8657</v>
      </c>
      <c r="D4715" s="4">
        <v>12100</v>
      </c>
      <c r="E4715" t="s">
        <v>129</v>
      </c>
      <c r="F4715" s="4" t="s">
        <v>1341</v>
      </c>
      <c r="G4715" s="5">
        <v>5907</v>
      </c>
      <c r="H4715" s="6">
        <v>0.32537670000000002</v>
      </c>
      <c r="I4715" s="7">
        <v>90.138999999999996</v>
      </c>
      <c r="J4715" s="2">
        <v>45.666699999999999</v>
      </c>
      <c r="K4715">
        <v>3</v>
      </c>
    </row>
    <row r="4716" spans="1:12" x14ac:dyDescent="0.25">
      <c r="A4716">
        <v>98229</v>
      </c>
      <c r="B4716" s="2">
        <v>73.592190000000002</v>
      </c>
      <c r="C4716" s="3">
        <v>31521</v>
      </c>
      <c r="D4716" s="4">
        <v>13380</v>
      </c>
      <c r="E4716" t="s">
        <v>286</v>
      </c>
      <c r="F4716" s="4" t="s">
        <v>16344</v>
      </c>
      <c r="G4716" s="5">
        <v>21520</v>
      </c>
      <c r="H4716" s="6">
        <v>0.43037029999999998</v>
      </c>
      <c r="I4716" s="7">
        <v>71.962999999999994</v>
      </c>
      <c r="J4716" s="2">
        <v>39.947400000000002</v>
      </c>
      <c r="K4716">
        <v>19</v>
      </c>
      <c r="L4716" s="2">
        <v>50.7</v>
      </c>
    </row>
    <row r="4717" spans="1:12" x14ac:dyDescent="0.25">
      <c r="A4717">
        <v>53033</v>
      </c>
      <c r="B4717" s="2">
        <v>73.586169999999996</v>
      </c>
      <c r="C4717" s="3">
        <v>4650</v>
      </c>
      <c r="D4717" s="4">
        <v>33340</v>
      </c>
      <c r="E4717" t="s">
        <v>10043</v>
      </c>
      <c r="F4717" s="4" t="s">
        <v>10031</v>
      </c>
      <c r="G4717" s="5">
        <v>3631</v>
      </c>
      <c r="H4717" s="6">
        <v>0.32268720000000001</v>
      </c>
      <c r="I4717" s="7">
        <v>90.551000000000002</v>
      </c>
      <c r="J4717" s="2">
        <v>42.25</v>
      </c>
      <c r="K4717">
        <v>4</v>
      </c>
    </row>
    <row r="4718" spans="1:12" x14ac:dyDescent="0.25">
      <c r="A4718">
        <v>5408</v>
      </c>
      <c r="B4718" s="2">
        <v>73.583560000000006</v>
      </c>
      <c r="C4718" s="3">
        <v>9920</v>
      </c>
      <c r="D4718" s="4">
        <v>15540</v>
      </c>
      <c r="E4718" t="s">
        <v>235</v>
      </c>
      <c r="F4718" s="4" t="s">
        <v>1030</v>
      </c>
      <c r="G4718" s="5">
        <v>7243</v>
      </c>
      <c r="H4718" s="6">
        <v>0.4060472</v>
      </c>
      <c r="I4718" s="7">
        <v>76.141000000000005</v>
      </c>
      <c r="J4718" s="2">
        <v>47.6</v>
      </c>
      <c r="K4718">
        <v>5</v>
      </c>
    </row>
    <row r="4719" spans="1:12" x14ac:dyDescent="0.25">
      <c r="A4719">
        <v>2667</v>
      </c>
      <c r="B4719" s="2">
        <v>73.581220000000002</v>
      </c>
      <c r="C4719" s="3">
        <v>2927</v>
      </c>
      <c r="D4719" s="4">
        <v>12700</v>
      </c>
      <c r="E4719" t="s">
        <v>429</v>
      </c>
      <c r="F4719" s="4" t="s">
        <v>21</v>
      </c>
      <c r="G4719" s="5">
        <v>2542</v>
      </c>
      <c r="H4719" s="6">
        <v>0.57474429999999999</v>
      </c>
      <c r="I4719" s="7">
        <v>46.978999999999999</v>
      </c>
      <c r="J4719" s="2">
        <v>44</v>
      </c>
      <c r="K4719">
        <v>3</v>
      </c>
    </row>
    <row r="4720" spans="1:12" x14ac:dyDescent="0.25">
      <c r="A4720">
        <v>94803</v>
      </c>
      <c r="B4720" s="2">
        <v>73.57611</v>
      </c>
      <c r="C4720" s="3">
        <v>25997</v>
      </c>
      <c r="D4720" s="4">
        <v>41860</v>
      </c>
      <c r="E4720" t="s">
        <v>15793</v>
      </c>
      <c r="F4720" s="4" t="s">
        <v>15368</v>
      </c>
      <c r="G4720" s="5">
        <v>18819</v>
      </c>
      <c r="H4720" s="6">
        <v>0.34574919999999998</v>
      </c>
      <c r="I4720" s="7">
        <v>86.545000000000002</v>
      </c>
      <c r="J4720" s="2">
        <v>33.928600000000003</v>
      </c>
      <c r="K4720">
        <v>14</v>
      </c>
      <c r="L4720" s="2">
        <v>18.2</v>
      </c>
    </row>
    <row r="4721" spans="1:12" x14ac:dyDescent="0.25">
      <c r="A4721">
        <v>4573</v>
      </c>
      <c r="B4721" s="2">
        <v>73.571520000000007</v>
      </c>
      <c r="C4721" s="3">
        <v>493</v>
      </c>
      <c r="E4721" t="s">
        <v>308</v>
      </c>
      <c r="F4721" s="4" t="s">
        <v>701</v>
      </c>
      <c r="G4721" s="5">
        <v>391</v>
      </c>
      <c r="H4721" s="6">
        <v>0.4617347</v>
      </c>
      <c r="I4721" s="7">
        <v>66.5</v>
      </c>
    </row>
    <row r="4722" spans="1:12" x14ac:dyDescent="0.25">
      <c r="A4722">
        <v>38672</v>
      </c>
      <c r="B4722" s="2">
        <v>73.569559999999996</v>
      </c>
      <c r="C4722" s="3">
        <v>12223</v>
      </c>
      <c r="D4722" s="4">
        <v>32820</v>
      </c>
      <c r="E4722" t="s">
        <v>7664</v>
      </c>
      <c r="F4722" s="4" t="s">
        <v>7633</v>
      </c>
      <c r="G4722" s="5">
        <v>7756</v>
      </c>
      <c r="H4722" s="6">
        <v>0.311114</v>
      </c>
      <c r="I4722" s="7">
        <v>92.516999999999996</v>
      </c>
    </row>
    <row r="4723" spans="1:12" x14ac:dyDescent="0.25">
      <c r="A4723">
        <v>50003</v>
      </c>
      <c r="B4723" s="2">
        <v>73.566559999999996</v>
      </c>
      <c r="C4723" s="3">
        <v>7033</v>
      </c>
      <c r="D4723" s="4">
        <v>19780</v>
      </c>
      <c r="E4723" t="s">
        <v>6628</v>
      </c>
      <c r="F4723" s="4" t="s">
        <v>9593</v>
      </c>
      <c r="G4723" s="5">
        <v>4801</v>
      </c>
      <c r="H4723" s="6">
        <v>0.3334722</v>
      </c>
      <c r="I4723" s="7">
        <v>88.65</v>
      </c>
      <c r="J4723" s="2">
        <v>44</v>
      </c>
      <c r="K4723">
        <v>6</v>
      </c>
    </row>
    <row r="4724" spans="1:12" x14ac:dyDescent="0.25">
      <c r="A4724">
        <v>30621</v>
      </c>
      <c r="B4724" s="2">
        <v>73.564570000000003</v>
      </c>
      <c r="C4724" s="3">
        <v>5368</v>
      </c>
      <c r="D4724" s="4">
        <v>12020</v>
      </c>
      <c r="E4724" t="s">
        <v>5123</v>
      </c>
      <c r="F4724" s="4" t="s">
        <v>6363</v>
      </c>
      <c r="G4724" s="5">
        <v>3510</v>
      </c>
      <c r="H4724" s="6">
        <v>0.3733979</v>
      </c>
      <c r="I4724" s="7">
        <v>81.745000000000005</v>
      </c>
      <c r="J4724" s="2">
        <v>49.666699999999999</v>
      </c>
      <c r="K4724">
        <v>3</v>
      </c>
    </row>
    <row r="4725" spans="1:12" x14ac:dyDescent="0.25">
      <c r="A4725">
        <v>78070</v>
      </c>
      <c r="B4725" s="2">
        <v>73.561059999999998</v>
      </c>
      <c r="C4725" s="3">
        <v>15833</v>
      </c>
      <c r="D4725" s="4">
        <v>41700</v>
      </c>
      <c r="E4725" t="s">
        <v>14174</v>
      </c>
      <c r="F4725" s="4" t="s">
        <v>13752</v>
      </c>
      <c r="G4725" s="5">
        <v>11161</v>
      </c>
      <c r="H4725" s="6">
        <v>0.33640920000000002</v>
      </c>
      <c r="I4725" s="7">
        <v>88.135999999999996</v>
      </c>
      <c r="J4725" s="2">
        <v>30.4</v>
      </c>
      <c r="K4725">
        <v>5</v>
      </c>
    </row>
    <row r="4726" spans="1:12" x14ac:dyDescent="0.25">
      <c r="A4726">
        <v>38046</v>
      </c>
      <c r="B4726" s="2">
        <v>73.55838</v>
      </c>
      <c r="C4726" s="3">
        <v>52</v>
      </c>
      <c r="D4726" s="4">
        <v>32820</v>
      </c>
      <c r="E4726" t="s">
        <v>6004</v>
      </c>
      <c r="F4726" s="4" t="s">
        <v>7348</v>
      </c>
      <c r="G4726" s="5">
        <v>52</v>
      </c>
      <c r="H4726" s="6">
        <v>0.3653846</v>
      </c>
      <c r="I4726" s="7">
        <v>83.125</v>
      </c>
    </row>
    <row r="4727" spans="1:12" x14ac:dyDescent="0.25">
      <c r="A4727">
        <v>49306</v>
      </c>
      <c r="B4727" s="2">
        <v>73.556749999999994</v>
      </c>
      <c r="C4727" s="3">
        <v>10045</v>
      </c>
      <c r="D4727" s="4">
        <v>24340</v>
      </c>
      <c r="E4727" t="s">
        <v>375</v>
      </c>
      <c r="F4727" s="4" t="s">
        <v>9106</v>
      </c>
      <c r="G4727" s="5">
        <v>6760</v>
      </c>
      <c r="H4727" s="6">
        <v>0.36967460000000002</v>
      </c>
      <c r="I4727" s="7">
        <v>82.379000000000005</v>
      </c>
      <c r="J4727" s="2">
        <v>50</v>
      </c>
      <c r="K4727">
        <v>5</v>
      </c>
    </row>
    <row r="4728" spans="1:12" x14ac:dyDescent="0.25">
      <c r="A4728">
        <v>84054</v>
      </c>
      <c r="B4728" s="2">
        <v>73.552620000000005</v>
      </c>
      <c r="C4728" s="3">
        <v>17298</v>
      </c>
      <c r="D4728" s="4">
        <v>36260</v>
      </c>
      <c r="E4728" t="s">
        <v>14875</v>
      </c>
      <c r="F4728" s="4" t="s">
        <v>14851</v>
      </c>
      <c r="G4728" s="5">
        <v>10484</v>
      </c>
      <c r="H4728" s="6">
        <v>0.41291489999999997</v>
      </c>
      <c r="I4728" s="7">
        <v>74.891999999999996</v>
      </c>
      <c r="J4728" s="2">
        <v>45.8</v>
      </c>
      <c r="K4728">
        <v>5</v>
      </c>
    </row>
    <row r="4729" spans="1:12" x14ac:dyDescent="0.25">
      <c r="A4729">
        <v>34747</v>
      </c>
      <c r="B4729" s="2">
        <v>73.547759999999997</v>
      </c>
      <c r="C4729" s="3">
        <v>15293</v>
      </c>
      <c r="D4729" s="4">
        <v>36740</v>
      </c>
      <c r="E4729" t="s">
        <v>7011</v>
      </c>
      <c r="F4729" s="4" t="s">
        <v>6689</v>
      </c>
      <c r="G4729" s="5">
        <v>9821</v>
      </c>
      <c r="H4729" s="6">
        <v>0.42704409999999998</v>
      </c>
      <c r="I4729" s="7">
        <v>72.441000000000003</v>
      </c>
      <c r="J4729" s="2">
        <v>41.4</v>
      </c>
      <c r="K4729">
        <v>5</v>
      </c>
    </row>
    <row r="4730" spans="1:12" x14ac:dyDescent="0.25">
      <c r="A4730">
        <v>46060</v>
      </c>
      <c r="B4730" s="2">
        <v>73.539739999999995</v>
      </c>
      <c r="C4730" s="3">
        <v>36917</v>
      </c>
      <c r="D4730" s="4">
        <v>26900</v>
      </c>
      <c r="E4730" t="s">
        <v>8811</v>
      </c>
      <c r="F4730" s="4" t="s">
        <v>8800</v>
      </c>
      <c r="G4730" s="5">
        <v>23707</v>
      </c>
      <c r="H4730" s="6">
        <v>0.4248112</v>
      </c>
      <c r="I4730" s="7">
        <v>72.822000000000003</v>
      </c>
      <c r="J4730" s="2">
        <v>49.238100000000003</v>
      </c>
      <c r="K4730">
        <v>21</v>
      </c>
      <c r="L4730" s="2">
        <v>91.5</v>
      </c>
    </row>
    <row r="4731" spans="1:12" x14ac:dyDescent="0.25">
      <c r="A4731">
        <v>53146</v>
      </c>
      <c r="B4731" s="2">
        <v>73.532730000000001</v>
      </c>
      <c r="C4731" s="3">
        <v>7600</v>
      </c>
      <c r="D4731" s="4">
        <v>33340</v>
      </c>
      <c r="E4731" t="s">
        <v>2601</v>
      </c>
      <c r="F4731" s="4" t="s">
        <v>10031</v>
      </c>
      <c r="G4731" s="5">
        <v>5554</v>
      </c>
      <c r="H4731" s="6">
        <v>0.30873089999999997</v>
      </c>
      <c r="I4731" s="7">
        <v>92.869</v>
      </c>
      <c r="J4731" s="2">
        <v>45.125</v>
      </c>
      <c r="K4731">
        <v>8</v>
      </c>
    </row>
    <row r="4732" spans="1:12" x14ac:dyDescent="0.25">
      <c r="A4732">
        <v>12943</v>
      </c>
      <c r="B4732" s="2">
        <v>73.531360000000006</v>
      </c>
      <c r="C4732" s="3">
        <v>207</v>
      </c>
      <c r="E4732" t="s">
        <v>2431</v>
      </c>
      <c r="F4732" s="4" t="s">
        <v>1280</v>
      </c>
      <c r="G4732" s="5">
        <v>174</v>
      </c>
      <c r="H4732" s="6">
        <v>0.50857140000000001</v>
      </c>
      <c r="I4732" s="7">
        <v>58.332999999999998</v>
      </c>
      <c r="J4732" s="2">
        <v>43</v>
      </c>
      <c r="K4732">
        <v>1</v>
      </c>
    </row>
    <row r="4733" spans="1:12" x14ac:dyDescent="0.25">
      <c r="A4733">
        <v>11003</v>
      </c>
      <c r="B4733" s="2">
        <v>73.523989999999998</v>
      </c>
      <c r="C4733" s="3">
        <v>44907</v>
      </c>
      <c r="D4733" s="4">
        <v>35620</v>
      </c>
      <c r="E4733" t="s">
        <v>1891</v>
      </c>
      <c r="F4733" s="4" t="s">
        <v>1280</v>
      </c>
      <c r="G4733" s="5">
        <v>30615</v>
      </c>
      <c r="H4733" s="6">
        <v>0.28687610000000002</v>
      </c>
      <c r="I4733" s="7">
        <v>96.64</v>
      </c>
      <c r="J4733" s="2">
        <v>38.875</v>
      </c>
      <c r="K4733">
        <v>8</v>
      </c>
    </row>
    <row r="4734" spans="1:12" x14ac:dyDescent="0.25">
      <c r="A4734">
        <v>11411</v>
      </c>
      <c r="B4734" s="2">
        <v>73.513289999999998</v>
      </c>
      <c r="C4734" s="3">
        <v>19177</v>
      </c>
      <c r="D4734" s="4">
        <v>35620</v>
      </c>
      <c r="E4734" t="s">
        <v>1918</v>
      </c>
      <c r="F4734" s="4" t="s">
        <v>1280</v>
      </c>
      <c r="G4734" s="5">
        <v>14074</v>
      </c>
      <c r="H4734" s="6">
        <v>0.3015275</v>
      </c>
      <c r="I4734" s="7">
        <v>94.100999999999999</v>
      </c>
      <c r="J4734" s="2">
        <v>30.5</v>
      </c>
      <c r="K4734">
        <v>4</v>
      </c>
    </row>
    <row r="4735" spans="1:12" x14ac:dyDescent="0.25">
      <c r="A4735">
        <v>86336</v>
      </c>
      <c r="B4735" s="2">
        <v>73.507639999999995</v>
      </c>
      <c r="C4735" s="3">
        <v>11145</v>
      </c>
      <c r="D4735" s="4">
        <v>39140</v>
      </c>
      <c r="E4735" t="s">
        <v>15095</v>
      </c>
      <c r="F4735" s="4" t="s">
        <v>14962</v>
      </c>
      <c r="G4735" s="5">
        <v>9515</v>
      </c>
      <c r="H4735" s="6">
        <v>0.47162670000000001</v>
      </c>
      <c r="I4735" s="7">
        <v>64.688000000000002</v>
      </c>
      <c r="J4735" s="2">
        <v>45.142899999999997</v>
      </c>
      <c r="K4735">
        <v>7</v>
      </c>
    </row>
    <row r="4736" spans="1:12" x14ac:dyDescent="0.25">
      <c r="A4736">
        <v>98166</v>
      </c>
      <c r="B4736" s="2">
        <v>73.501720000000006</v>
      </c>
      <c r="C4736" s="3">
        <v>21187</v>
      </c>
      <c r="D4736" s="4">
        <v>42660</v>
      </c>
      <c r="E4736" t="s">
        <v>16366</v>
      </c>
      <c r="F4736" s="4" t="s">
        <v>16344</v>
      </c>
      <c r="G4736" s="5">
        <v>15229</v>
      </c>
      <c r="H4736" s="6">
        <v>0.38334760000000001</v>
      </c>
      <c r="I4736" s="7">
        <v>79.932000000000002</v>
      </c>
      <c r="J4736" s="2">
        <v>40.75</v>
      </c>
      <c r="K4736">
        <v>32</v>
      </c>
      <c r="L4736" s="2">
        <v>55.4</v>
      </c>
    </row>
    <row r="4737" spans="1:12" x14ac:dyDescent="0.25">
      <c r="A4737">
        <v>21017</v>
      </c>
      <c r="B4737" s="2">
        <v>73.496859999999998</v>
      </c>
      <c r="C4737" s="3">
        <v>7526</v>
      </c>
      <c r="D4737" s="4">
        <v>12580</v>
      </c>
      <c r="E4737" t="s">
        <v>4465</v>
      </c>
      <c r="F4737" s="4" t="s">
        <v>4361</v>
      </c>
      <c r="G4737" s="5">
        <v>5103</v>
      </c>
      <c r="H4737" s="6">
        <v>0.340584</v>
      </c>
      <c r="I4737" s="7">
        <v>87.292000000000002</v>
      </c>
    </row>
    <row r="4738" spans="1:12" x14ac:dyDescent="0.25">
      <c r="A4738">
        <v>61011</v>
      </c>
      <c r="B4738" s="2">
        <v>73.495239999999995</v>
      </c>
      <c r="C4738" s="3">
        <v>2023</v>
      </c>
      <c r="D4738" s="4">
        <v>40420</v>
      </c>
      <c r="E4738" t="s">
        <v>2838</v>
      </c>
      <c r="F4738" s="4" t="s">
        <v>11490</v>
      </c>
      <c r="G4738" s="5">
        <v>1646</v>
      </c>
      <c r="H4738" s="6">
        <v>0.27521259999999997</v>
      </c>
      <c r="I4738" s="7">
        <v>98.582999999999998</v>
      </c>
      <c r="J4738" s="2">
        <v>62.333300000000001</v>
      </c>
      <c r="K4738">
        <v>3</v>
      </c>
    </row>
    <row r="4739" spans="1:12" x14ac:dyDescent="0.25">
      <c r="A4739">
        <v>90504</v>
      </c>
      <c r="B4739" s="2">
        <v>73.489270000000005</v>
      </c>
      <c r="C4739" s="3">
        <v>32777</v>
      </c>
      <c r="D4739" s="4">
        <v>31080</v>
      </c>
      <c r="E4739" t="s">
        <v>15388</v>
      </c>
      <c r="F4739" s="4" t="s">
        <v>15368</v>
      </c>
      <c r="G4739" s="5">
        <v>23329</v>
      </c>
      <c r="H4739" s="6">
        <v>0.34933560000000002</v>
      </c>
      <c r="I4739" s="7">
        <v>85.772000000000006</v>
      </c>
      <c r="J4739" s="2">
        <v>34.318199999999997</v>
      </c>
      <c r="K4739">
        <v>22</v>
      </c>
      <c r="L4739" s="2">
        <v>19.8</v>
      </c>
    </row>
    <row r="4740" spans="1:12" x14ac:dyDescent="0.25">
      <c r="A4740">
        <v>55360</v>
      </c>
      <c r="B4740" s="2">
        <v>73.483249999999998</v>
      </c>
      <c r="C4740" s="3">
        <v>2891</v>
      </c>
      <c r="D4740" s="4">
        <v>33460</v>
      </c>
      <c r="E4740" t="s">
        <v>10488</v>
      </c>
      <c r="F4740" s="4" t="s">
        <v>10428</v>
      </c>
      <c r="G4740" s="5">
        <v>1807</v>
      </c>
      <c r="H4740" s="6">
        <v>0.30199120000000002</v>
      </c>
      <c r="I4740" s="7">
        <v>93.95</v>
      </c>
    </row>
    <row r="4741" spans="1:12" x14ac:dyDescent="0.25">
      <c r="A4741">
        <v>89316</v>
      </c>
      <c r="B4741" s="2">
        <v>73.482569999999996</v>
      </c>
      <c r="C4741" s="3">
        <v>1406</v>
      </c>
      <c r="D4741" s="4">
        <v>21220</v>
      </c>
      <c r="E4741" t="s">
        <v>10404</v>
      </c>
      <c r="F4741" s="4" t="s">
        <v>15318</v>
      </c>
      <c r="G4741" s="5">
        <v>989</v>
      </c>
      <c r="H4741" s="6">
        <v>0.3094034</v>
      </c>
      <c r="I4741" s="7">
        <v>92.656000000000006</v>
      </c>
    </row>
    <row r="4742" spans="1:12" x14ac:dyDescent="0.25">
      <c r="A4742">
        <v>11789</v>
      </c>
      <c r="B4742" s="2">
        <v>73.481139999999996</v>
      </c>
      <c r="C4742" s="3">
        <v>7658</v>
      </c>
      <c r="D4742" s="4">
        <v>35620</v>
      </c>
      <c r="E4742" t="s">
        <v>2027</v>
      </c>
      <c r="F4742" s="4" t="s">
        <v>1280</v>
      </c>
      <c r="G4742" s="5">
        <v>5020</v>
      </c>
      <c r="H4742" s="6">
        <v>0.3855806</v>
      </c>
      <c r="I4742" s="7">
        <v>79.483000000000004</v>
      </c>
      <c r="J4742" s="2">
        <v>49.666699999999999</v>
      </c>
      <c r="K4742">
        <v>3</v>
      </c>
    </row>
    <row r="4743" spans="1:12" x14ac:dyDescent="0.25">
      <c r="A4743">
        <v>33912</v>
      </c>
      <c r="B4743" s="2">
        <v>73.476740000000007</v>
      </c>
      <c r="C4743" s="3">
        <v>16381</v>
      </c>
      <c r="D4743" s="4">
        <v>15980</v>
      </c>
      <c r="E4743" t="s">
        <v>6946</v>
      </c>
      <c r="F4743" s="4" t="s">
        <v>6689</v>
      </c>
      <c r="G4743" s="5">
        <v>13371</v>
      </c>
      <c r="H4743" s="6">
        <v>0.38164680000000001</v>
      </c>
      <c r="I4743" s="7">
        <v>80.156999999999996</v>
      </c>
    </row>
    <row r="4744" spans="1:12" x14ac:dyDescent="0.25">
      <c r="A4744">
        <v>7843</v>
      </c>
      <c r="B4744" s="2">
        <v>73.471500000000006</v>
      </c>
      <c r="C4744" s="3">
        <v>11899</v>
      </c>
      <c r="D4744" s="4">
        <v>35620</v>
      </c>
      <c r="E4744" t="s">
        <v>1532</v>
      </c>
      <c r="F4744" s="4" t="s">
        <v>1341</v>
      </c>
      <c r="G4744" s="5">
        <v>8536</v>
      </c>
      <c r="H4744" s="6">
        <v>0.3041237</v>
      </c>
      <c r="I4744" s="7">
        <v>93.552000000000007</v>
      </c>
      <c r="J4744" s="2">
        <v>40</v>
      </c>
      <c r="K4744">
        <v>3</v>
      </c>
    </row>
    <row r="4745" spans="1:12" x14ac:dyDescent="0.25">
      <c r="A4745">
        <v>60442</v>
      </c>
      <c r="B4745" s="2">
        <v>73.467910000000003</v>
      </c>
      <c r="C4745" s="3">
        <v>9814</v>
      </c>
      <c r="D4745" s="4">
        <v>16980</v>
      </c>
      <c r="E4745" t="s">
        <v>11441</v>
      </c>
      <c r="F4745" s="4" t="s">
        <v>11490</v>
      </c>
      <c r="G4745" s="5">
        <v>6434</v>
      </c>
      <c r="H4745" s="6">
        <v>0.31017869999999997</v>
      </c>
      <c r="I4745" s="7">
        <v>92.5</v>
      </c>
      <c r="J4745" s="2">
        <v>49.25</v>
      </c>
      <c r="K4745">
        <v>4</v>
      </c>
    </row>
    <row r="4746" spans="1:12" x14ac:dyDescent="0.25">
      <c r="A4746">
        <v>8863</v>
      </c>
      <c r="B4746" s="2">
        <v>73.464269999999999</v>
      </c>
      <c r="C4746" s="3">
        <v>12362</v>
      </c>
      <c r="D4746" s="4">
        <v>35620</v>
      </c>
      <c r="E4746" t="s">
        <v>1774</v>
      </c>
      <c r="F4746" s="4" t="s">
        <v>1341</v>
      </c>
      <c r="G4746" s="5">
        <v>8758</v>
      </c>
      <c r="H4746" s="6">
        <v>0.32142039999999999</v>
      </c>
      <c r="I4746" s="7">
        <v>90.540999999999997</v>
      </c>
      <c r="J4746" s="2">
        <v>51.333300000000001</v>
      </c>
      <c r="K4746">
        <v>3</v>
      </c>
    </row>
    <row r="4747" spans="1:12" x14ac:dyDescent="0.25">
      <c r="A4747">
        <v>62028</v>
      </c>
      <c r="B4747" s="2">
        <v>73.462040000000002</v>
      </c>
      <c r="C4747" s="3">
        <v>1386</v>
      </c>
      <c r="D4747" s="4">
        <v>41180</v>
      </c>
      <c r="E4747" t="s">
        <v>11858</v>
      </c>
      <c r="F4747" s="4" t="s">
        <v>11490</v>
      </c>
      <c r="G4747" s="5">
        <v>591</v>
      </c>
      <c r="H4747" s="6">
        <v>0.3299492</v>
      </c>
      <c r="I4747" s="7">
        <v>89.063000000000002</v>
      </c>
    </row>
    <row r="4748" spans="1:12" x14ac:dyDescent="0.25">
      <c r="A4748">
        <v>98358</v>
      </c>
      <c r="B4748" s="2">
        <v>73.461690000000004</v>
      </c>
      <c r="C4748" s="3">
        <v>1218</v>
      </c>
      <c r="E4748" t="s">
        <v>16415</v>
      </c>
      <c r="F4748" s="4" t="s">
        <v>16344</v>
      </c>
      <c r="G4748" s="5">
        <v>869</v>
      </c>
      <c r="H4748" s="6">
        <v>0.4902186</v>
      </c>
      <c r="I4748" s="7">
        <v>61.359000000000002</v>
      </c>
    </row>
    <row r="4749" spans="1:12" x14ac:dyDescent="0.25">
      <c r="A4749">
        <v>2652</v>
      </c>
      <c r="B4749" s="2">
        <v>73.461269999999999</v>
      </c>
      <c r="C4749" s="3">
        <v>995</v>
      </c>
      <c r="D4749" s="4">
        <v>12700</v>
      </c>
      <c r="E4749" t="s">
        <v>420</v>
      </c>
      <c r="F4749" s="4" t="s">
        <v>21</v>
      </c>
      <c r="G4749" s="5">
        <v>843</v>
      </c>
      <c r="H4749" s="6">
        <v>0.50592420000000005</v>
      </c>
      <c r="I4749" s="7">
        <v>58.603000000000002</v>
      </c>
    </row>
    <row r="4750" spans="1:12" x14ac:dyDescent="0.25">
      <c r="A4750">
        <v>48371</v>
      </c>
      <c r="B4750" s="2">
        <v>73.457300000000004</v>
      </c>
      <c r="C4750" s="3">
        <v>23061</v>
      </c>
      <c r="D4750" s="4">
        <v>19820</v>
      </c>
      <c r="E4750" t="s">
        <v>186</v>
      </c>
      <c r="F4750" s="4" t="s">
        <v>9106</v>
      </c>
      <c r="G4750" s="5">
        <v>15756</v>
      </c>
      <c r="H4750" s="6">
        <v>0.34848000000000001</v>
      </c>
      <c r="I4750" s="7">
        <v>85.787000000000006</v>
      </c>
    </row>
    <row r="4751" spans="1:12" x14ac:dyDescent="0.25">
      <c r="A4751">
        <v>59640</v>
      </c>
      <c r="B4751" s="2">
        <v>73.453509999999994</v>
      </c>
      <c r="C4751" s="3">
        <v>114</v>
      </c>
      <c r="D4751" s="4">
        <v>25740</v>
      </c>
      <c r="E4751" t="s">
        <v>3697</v>
      </c>
      <c r="F4751" s="4" t="s">
        <v>11278</v>
      </c>
      <c r="G4751" s="5">
        <v>104</v>
      </c>
      <c r="H4751" s="6">
        <v>0.49523810000000001</v>
      </c>
      <c r="I4751" s="7">
        <v>60.417000000000002</v>
      </c>
    </row>
    <row r="4752" spans="1:12" x14ac:dyDescent="0.25">
      <c r="A4752">
        <v>95682</v>
      </c>
      <c r="B4752" s="2">
        <v>73.448520000000002</v>
      </c>
      <c r="C4752" s="3">
        <v>29972</v>
      </c>
      <c r="D4752" s="4">
        <v>40900</v>
      </c>
      <c r="E4752" t="s">
        <v>15978</v>
      </c>
      <c r="F4752" s="4" t="s">
        <v>15368</v>
      </c>
      <c r="G4752" s="5">
        <v>20708</v>
      </c>
      <c r="H4752" s="6">
        <v>0.31865369999999998</v>
      </c>
      <c r="I4752" s="7">
        <v>90.921000000000006</v>
      </c>
      <c r="J4752" s="2">
        <v>44.4</v>
      </c>
      <c r="K4752">
        <v>10</v>
      </c>
      <c r="L4752" s="2">
        <v>74.099999999999994</v>
      </c>
    </row>
    <row r="4753" spans="1:12" x14ac:dyDescent="0.25">
      <c r="A4753">
        <v>23236</v>
      </c>
      <c r="B4753" s="2">
        <v>73.439030000000002</v>
      </c>
      <c r="C4753" s="3">
        <v>26997</v>
      </c>
      <c r="D4753" s="4">
        <v>40060</v>
      </c>
      <c r="E4753" t="s">
        <v>99</v>
      </c>
      <c r="F4753" s="4" t="s">
        <v>4335</v>
      </c>
      <c r="G4753" s="5">
        <v>18964</v>
      </c>
      <c r="H4753" s="6">
        <v>0.3667475</v>
      </c>
      <c r="I4753" s="7">
        <v>82.593999999999994</v>
      </c>
      <c r="J4753" s="2">
        <v>42.333300000000001</v>
      </c>
      <c r="K4753">
        <v>15</v>
      </c>
      <c r="L4753" s="2">
        <v>63.5</v>
      </c>
    </row>
    <row r="4754" spans="1:12" x14ac:dyDescent="0.25">
      <c r="A4754">
        <v>2152</v>
      </c>
      <c r="B4754" s="2">
        <v>73.431259999999995</v>
      </c>
      <c r="C4754" s="3">
        <v>17992</v>
      </c>
      <c r="D4754" s="4">
        <v>14460</v>
      </c>
      <c r="E4754" t="s">
        <v>326</v>
      </c>
      <c r="F4754" s="4" t="s">
        <v>21</v>
      </c>
      <c r="G4754" s="5">
        <v>13512</v>
      </c>
      <c r="H4754" s="6">
        <v>0.3517614</v>
      </c>
      <c r="I4754" s="7">
        <v>85.174000000000007</v>
      </c>
      <c r="J4754" s="2">
        <v>49.4</v>
      </c>
      <c r="K4754">
        <v>5</v>
      </c>
    </row>
    <row r="4755" spans="1:12" x14ac:dyDescent="0.25">
      <c r="A4755">
        <v>68975</v>
      </c>
      <c r="B4755" s="2">
        <v>73.427999999999997</v>
      </c>
      <c r="C4755" s="3">
        <v>164</v>
      </c>
      <c r="E4755" t="s">
        <v>12888</v>
      </c>
      <c r="F4755" s="4" t="s">
        <v>12738</v>
      </c>
      <c r="G4755" s="5">
        <v>123</v>
      </c>
      <c r="H4755" s="6">
        <v>0.37903229999999999</v>
      </c>
      <c r="I4755" s="7">
        <v>80.445999999999998</v>
      </c>
    </row>
    <row r="4756" spans="1:12" x14ac:dyDescent="0.25">
      <c r="A4756">
        <v>73764</v>
      </c>
      <c r="B4756" s="2">
        <v>73.427949999999996</v>
      </c>
      <c r="C4756" s="3">
        <v>116</v>
      </c>
      <c r="E4756" t="s">
        <v>6665</v>
      </c>
      <c r="F4756" s="4" t="s">
        <v>13462</v>
      </c>
      <c r="G4756" s="5">
        <v>90</v>
      </c>
      <c r="H4756" s="6">
        <v>0.41758240000000002</v>
      </c>
      <c r="I4756" s="7">
        <v>73.75</v>
      </c>
      <c r="J4756" s="2">
        <v>43</v>
      </c>
      <c r="K4756">
        <v>1</v>
      </c>
    </row>
    <row r="4757" spans="1:12" x14ac:dyDescent="0.25">
      <c r="A4757">
        <v>55343</v>
      </c>
      <c r="B4757" s="2">
        <v>73.423730000000006</v>
      </c>
      <c r="C4757" s="3">
        <v>25259</v>
      </c>
      <c r="D4757" s="4">
        <v>33460</v>
      </c>
      <c r="E4757" t="s">
        <v>6153</v>
      </c>
      <c r="F4757" s="4" t="s">
        <v>10428</v>
      </c>
      <c r="G4757" s="5">
        <v>17540</v>
      </c>
      <c r="H4757" s="6">
        <v>0.43591790000000002</v>
      </c>
      <c r="I4757" s="7">
        <v>70.578000000000003</v>
      </c>
      <c r="J4757" s="2">
        <v>41.136400000000002</v>
      </c>
      <c r="K4757">
        <v>22</v>
      </c>
      <c r="L4757" s="2">
        <v>57.6</v>
      </c>
    </row>
    <row r="4758" spans="1:12" x14ac:dyDescent="0.25">
      <c r="A4758">
        <v>23832</v>
      </c>
      <c r="B4758" s="2">
        <v>73.414389999999997</v>
      </c>
      <c r="C4758" s="3">
        <v>32646</v>
      </c>
      <c r="D4758" s="4">
        <v>40060</v>
      </c>
      <c r="E4758" t="s">
        <v>29</v>
      </c>
      <c r="F4758" s="4" t="s">
        <v>4335</v>
      </c>
      <c r="G4758" s="5">
        <v>21502</v>
      </c>
      <c r="H4758" s="6">
        <v>0.337364</v>
      </c>
      <c r="I4758" s="7">
        <v>87.605999999999995</v>
      </c>
      <c r="J4758" s="2">
        <v>42.166699999999999</v>
      </c>
      <c r="K4758">
        <v>12</v>
      </c>
      <c r="L4758" s="2">
        <v>62.4</v>
      </c>
    </row>
    <row r="4759" spans="1:12" x14ac:dyDescent="0.25">
      <c r="A4759">
        <v>99517</v>
      </c>
      <c r="B4759" s="2">
        <v>73.406459999999996</v>
      </c>
      <c r="C4759" s="3">
        <v>16797</v>
      </c>
      <c r="D4759" s="4">
        <v>11260</v>
      </c>
      <c r="E4759" t="s">
        <v>16603</v>
      </c>
      <c r="F4759" s="4" t="s">
        <v>16604</v>
      </c>
      <c r="G4759" s="5">
        <v>11651</v>
      </c>
      <c r="H4759" s="6">
        <v>0.3581667</v>
      </c>
      <c r="I4759" s="7">
        <v>84.006</v>
      </c>
      <c r="J4759" s="2">
        <v>41.9375</v>
      </c>
      <c r="K4759">
        <v>16</v>
      </c>
      <c r="L4759" s="2">
        <v>61.6</v>
      </c>
    </row>
    <row r="4760" spans="1:12" x14ac:dyDescent="0.25">
      <c r="A4760">
        <v>46155</v>
      </c>
      <c r="B4760" s="2">
        <v>73.403639999999996</v>
      </c>
      <c r="C4760" s="3">
        <v>120</v>
      </c>
      <c r="E4760" t="s">
        <v>8830</v>
      </c>
      <c r="F4760" s="4" t="s">
        <v>8800</v>
      </c>
      <c r="G4760" s="5">
        <v>87</v>
      </c>
      <c r="H4760" s="6">
        <v>0.30681819999999999</v>
      </c>
      <c r="I4760" s="7">
        <v>92.875</v>
      </c>
    </row>
    <row r="4761" spans="1:12" x14ac:dyDescent="0.25">
      <c r="A4761">
        <v>52403</v>
      </c>
      <c r="B4761" s="2">
        <v>73.399749999999997</v>
      </c>
      <c r="C4761" s="3">
        <v>22847</v>
      </c>
      <c r="D4761" s="4">
        <v>16300</v>
      </c>
      <c r="E4761" t="s">
        <v>9977</v>
      </c>
      <c r="F4761" s="4" t="s">
        <v>9593</v>
      </c>
      <c r="G4761" s="5">
        <v>16186</v>
      </c>
      <c r="H4761" s="6">
        <v>0.375139</v>
      </c>
      <c r="I4761" s="7">
        <v>81.052000000000007</v>
      </c>
      <c r="J4761" s="2">
        <v>37.166699999999999</v>
      </c>
      <c r="K4761">
        <v>30</v>
      </c>
      <c r="L4761" s="2">
        <v>34.5</v>
      </c>
    </row>
    <row r="4762" spans="1:12" x14ac:dyDescent="0.25">
      <c r="A4762">
        <v>96146</v>
      </c>
      <c r="B4762" s="2">
        <v>73.395719999999997</v>
      </c>
      <c r="C4762" s="3">
        <v>823</v>
      </c>
      <c r="D4762" s="4">
        <v>40900</v>
      </c>
      <c r="E4762" t="s">
        <v>16094</v>
      </c>
      <c r="F4762" s="4" t="s">
        <v>15368</v>
      </c>
      <c r="G4762" s="5">
        <v>628</v>
      </c>
      <c r="H4762" s="6">
        <v>0.4649681</v>
      </c>
      <c r="I4762" s="7">
        <v>65.521000000000001</v>
      </c>
      <c r="J4762" s="2">
        <v>64</v>
      </c>
      <c r="K4762">
        <v>1</v>
      </c>
    </row>
    <row r="4763" spans="1:12" x14ac:dyDescent="0.25">
      <c r="A4763">
        <v>53130</v>
      </c>
      <c r="B4763" s="2">
        <v>73.39425</v>
      </c>
      <c r="C4763" s="3">
        <v>7768</v>
      </c>
      <c r="D4763" s="4">
        <v>33340</v>
      </c>
      <c r="E4763" t="s">
        <v>10080</v>
      </c>
      <c r="F4763" s="4" t="s">
        <v>10031</v>
      </c>
      <c r="G4763" s="5">
        <v>5526</v>
      </c>
      <c r="H4763" s="6">
        <v>0.35842230000000003</v>
      </c>
      <c r="I4763" s="7">
        <v>83.906000000000006</v>
      </c>
      <c r="J4763" s="2">
        <v>43.666699999999999</v>
      </c>
      <c r="K4763">
        <v>6</v>
      </c>
    </row>
    <row r="4764" spans="1:12" x14ac:dyDescent="0.25">
      <c r="A4764">
        <v>32541</v>
      </c>
      <c r="B4764" s="2">
        <v>73.389989999999997</v>
      </c>
      <c r="C4764" s="3">
        <v>16504</v>
      </c>
      <c r="D4764" s="4">
        <v>18880</v>
      </c>
      <c r="E4764" t="s">
        <v>6789</v>
      </c>
      <c r="F4764" s="4" t="s">
        <v>6689</v>
      </c>
      <c r="G4764" s="5">
        <v>12270</v>
      </c>
      <c r="H4764" s="6">
        <v>0.4080684</v>
      </c>
      <c r="I4764" s="7">
        <v>75.322999999999993</v>
      </c>
      <c r="J4764" s="2">
        <v>55.666699999999999</v>
      </c>
      <c r="K4764">
        <v>3</v>
      </c>
    </row>
    <row r="4765" spans="1:12" x14ac:dyDescent="0.25">
      <c r="A4765">
        <v>81523</v>
      </c>
      <c r="B4765" s="2">
        <v>73.38682</v>
      </c>
      <c r="C4765" s="3">
        <v>1116</v>
      </c>
      <c r="D4765" s="4">
        <v>24300</v>
      </c>
      <c r="E4765" t="s">
        <v>14638</v>
      </c>
      <c r="F4765" s="4" t="s">
        <v>14477</v>
      </c>
      <c r="G4765" s="5">
        <v>954</v>
      </c>
      <c r="H4765" s="6">
        <v>0.36544500000000002</v>
      </c>
      <c r="I4765" s="7">
        <v>82.679000000000002</v>
      </c>
    </row>
    <row r="4766" spans="1:12" x14ac:dyDescent="0.25">
      <c r="A4766">
        <v>6375</v>
      </c>
      <c r="B4766" s="2">
        <v>73.385900000000007</v>
      </c>
      <c r="C4766" s="3">
        <v>4138</v>
      </c>
      <c r="D4766" s="4">
        <v>35980</v>
      </c>
      <c r="E4766" t="s">
        <v>1273</v>
      </c>
      <c r="F4766" s="4" t="s">
        <v>1198</v>
      </c>
      <c r="G4766" s="5">
        <v>2890</v>
      </c>
      <c r="H4766" s="6">
        <v>0.27681660000000002</v>
      </c>
      <c r="I4766" s="7">
        <v>97.992000000000004</v>
      </c>
      <c r="J4766" s="2">
        <v>34.666699999999999</v>
      </c>
      <c r="K4766">
        <v>3</v>
      </c>
    </row>
    <row r="4767" spans="1:12" x14ac:dyDescent="0.25">
      <c r="A4767">
        <v>91504</v>
      </c>
      <c r="B4767" s="2">
        <v>73.38082</v>
      </c>
      <c r="C4767" s="3">
        <v>25544</v>
      </c>
      <c r="D4767" s="4">
        <v>31080</v>
      </c>
      <c r="E4767" t="s">
        <v>8525</v>
      </c>
      <c r="F4767" s="4" t="s">
        <v>15368</v>
      </c>
      <c r="G4767" s="5">
        <v>18327</v>
      </c>
      <c r="H4767" s="6">
        <v>0.36828899999999998</v>
      </c>
      <c r="I4767" s="7">
        <v>82.182000000000002</v>
      </c>
      <c r="J4767" s="2">
        <v>40.666699999999999</v>
      </c>
      <c r="K4767">
        <v>9</v>
      </c>
    </row>
    <row r="4768" spans="1:12" x14ac:dyDescent="0.25">
      <c r="A4768">
        <v>14059</v>
      </c>
      <c r="B4768" s="2">
        <v>73.374660000000006</v>
      </c>
      <c r="C4768" s="3">
        <v>9833</v>
      </c>
      <c r="D4768" s="4">
        <v>15380</v>
      </c>
      <c r="E4768" t="s">
        <v>2788</v>
      </c>
      <c r="F4768" s="4" t="s">
        <v>1280</v>
      </c>
      <c r="G4768" s="5">
        <v>7399</v>
      </c>
      <c r="H4768" s="6">
        <v>0.33099070000000003</v>
      </c>
      <c r="I4768" s="7">
        <v>88.616</v>
      </c>
      <c r="J4768" s="2">
        <v>34.666699999999999</v>
      </c>
      <c r="K4768">
        <v>9</v>
      </c>
    </row>
    <row r="4769" spans="1:12" x14ac:dyDescent="0.25">
      <c r="A4769">
        <v>85251</v>
      </c>
      <c r="B4769" s="2">
        <v>73.366399999999999</v>
      </c>
      <c r="C4769" s="3">
        <v>37549</v>
      </c>
      <c r="D4769" s="4">
        <v>38060</v>
      </c>
      <c r="E4769" t="s">
        <v>14976</v>
      </c>
      <c r="F4769" s="4" t="s">
        <v>14962</v>
      </c>
      <c r="G4769" s="5">
        <v>27115</v>
      </c>
      <c r="H4769" s="6">
        <v>0.4548237</v>
      </c>
      <c r="I4769" s="7">
        <v>67.191000000000003</v>
      </c>
      <c r="J4769" s="2">
        <v>40.133299999999998</v>
      </c>
      <c r="K4769">
        <v>15</v>
      </c>
      <c r="L4769" s="2">
        <v>52.2</v>
      </c>
    </row>
    <row r="4770" spans="1:12" x14ac:dyDescent="0.25">
      <c r="A4770">
        <v>3037</v>
      </c>
      <c r="B4770" s="2">
        <v>73.359189999999998</v>
      </c>
      <c r="C4770" s="3">
        <v>4280</v>
      </c>
      <c r="D4770" s="4">
        <v>14460</v>
      </c>
      <c r="E4770" t="s">
        <v>119</v>
      </c>
      <c r="F4770" s="4" t="s">
        <v>520</v>
      </c>
      <c r="G4770" s="5">
        <v>3026</v>
      </c>
      <c r="H4770" s="6">
        <v>0.3314607</v>
      </c>
      <c r="I4770" s="7">
        <v>88.494</v>
      </c>
      <c r="J4770" s="2">
        <v>45.666699999999999</v>
      </c>
      <c r="K4770">
        <v>3</v>
      </c>
    </row>
    <row r="4771" spans="1:12" x14ac:dyDescent="0.25">
      <c r="A4771">
        <v>7083</v>
      </c>
      <c r="B4771" s="2">
        <v>73.349559999999997</v>
      </c>
      <c r="C4771" s="3">
        <v>53811</v>
      </c>
      <c r="D4771" s="4">
        <v>35620</v>
      </c>
      <c r="E4771" t="s">
        <v>697</v>
      </c>
      <c r="F4771" s="4" t="s">
        <v>1341</v>
      </c>
      <c r="G4771" s="5">
        <v>37198</v>
      </c>
      <c r="H4771" s="6">
        <v>0.32525939999999998</v>
      </c>
      <c r="I4771" s="7">
        <v>89.563000000000002</v>
      </c>
      <c r="J4771" s="2">
        <v>38.1905</v>
      </c>
      <c r="K4771">
        <v>21</v>
      </c>
      <c r="L4771" s="2">
        <v>40.700000000000003</v>
      </c>
    </row>
    <row r="4772" spans="1:12" x14ac:dyDescent="0.25">
      <c r="A4772">
        <v>64154</v>
      </c>
      <c r="B4772" s="2">
        <v>73.339039999999997</v>
      </c>
      <c r="C4772" s="3">
        <v>9769</v>
      </c>
      <c r="D4772" s="4">
        <v>28140</v>
      </c>
      <c r="E4772" t="s">
        <v>12261</v>
      </c>
      <c r="F4772" s="4" t="s">
        <v>12102</v>
      </c>
      <c r="G4772" s="5">
        <v>6763</v>
      </c>
      <c r="H4772" s="6">
        <v>0.37912170000000001</v>
      </c>
      <c r="I4772" s="7">
        <v>80.253</v>
      </c>
      <c r="J4772" s="2">
        <v>50.6</v>
      </c>
      <c r="K4772">
        <v>5</v>
      </c>
    </row>
    <row r="4773" spans="1:12" x14ac:dyDescent="0.25">
      <c r="A4773">
        <v>98370</v>
      </c>
      <c r="B4773" s="2">
        <v>73.332570000000004</v>
      </c>
      <c r="C4773" s="3">
        <v>28482</v>
      </c>
      <c r="D4773" s="4">
        <v>14740</v>
      </c>
      <c r="E4773" t="s">
        <v>16422</v>
      </c>
      <c r="F4773" s="4" t="s">
        <v>16344</v>
      </c>
      <c r="G4773" s="5">
        <v>20273</v>
      </c>
      <c r="H4773" s="6">
        <v>0.34267249999999999</v>
      </c>
      <c r="I4773" s="7">
        <v>86.533000000000001</v>
      </c>
      <c r="J4773" s="2">
        <v>43.68</v>
      </c>
      <c r="K4773">
        <v>25</v>
      </c>
      <c r="L4773" s="2">
        <v>70.400000000000006</v>
      </c>
    </row>
    <row r="4774" spans="1:12" x14ac:dyDescent="0.25">
      <c r="A4774">
        <v>10923</v>
      </c>
      <c r="B4774" s="2">
        <v>73.326319999999996</v>
      </c>
      <c r="C4774" s="3">
        <v>8704</v>
      </c>
      <c r="D4774" s="4">
        <v>35620</v>
      </c>
      <c r="E4774" t="s">
        <v>1856</v>
      </c>
      <c r="F4774" s="4" t="s">
        <v>1280</v>
      </c>
      <c r="G4774" s="5">
        <v>5827</v>
      </c>
      <c r="H4774" s="6">
        <v>0.30341509999999999</v>
      </c>
      <c r="I4774" s="7">
        <v>93.304000000000002</v>
      </c>
      <c r="J4774" s="2">
        <v>50.25</v>
      </c>
      <c r="K4774">
        <v>4</v>
      </c>
    </row>
    <row r="4775" spans="1:12" x14ac:dyDescent="0.25">
      <c r="A4775">
        <v>92029</v>
      </c>
      <c r="B4775" s="2">
        <v>73.321550000000002</v>
      </c>
      <c r="C4775" s="3">
        <v>19527</v>
      </c>
      <c r="D4775" s="4">
        <v>41740</v>
      </c>
      <c r="E4775" t="s">
        <v>15480</v>
      </c>
      <c r="F4775" s="4" t="s">
        <v>15368</v>
      </c>
      <c r="G4775" s="5">
        <v>14163</v>
      </c>
      <c r="H4775" s="6">
        <v>0.3675775</v>
      </c>
      <c r="I4775" s="7">
        <v>82.201999999999998</v>
      </c>
      <c r="J4775" s="2">
        <v>36.916699999999999</v>
      </c>
      <c r="K4775">
        <v>12</v>
      </c>
      <c r="L4775" s="2">
        <v>33.1</v>
      </c>
    </row>
    <row r="4776" spans="1:12" x14ac:dyDescent="0.25">
      <c r="A4776">
        <v>27243</v>
      </c>
      <c r="B4776" s="2">
        <v>73.317449999999994</v>
      </c>
      <c r="C4776" s="3">
        <v>4238</v>
      </c>
      <c r="D4776" s="4">
        <v>20500</v>
      </c>
      <c r="E4776" t="s">
        <v>5677</v>
      </c>
      <c r="F4776" s="4" t="s">
        <v>5642</v>
      </c>
      <c r="G4776" s="5">
        <v>2960</v>
      </c>
      <c r="H4776" s="6">
        <v>0.41033429999999999</v>
      </c>
      <c r="I4776" s="7">
        <v>74.813000000000002</v>
      </c>
      <c r="J4776" s="2">
        <v>59.5</v>
      </c>
      <c r="K4776">
        <v>2</v>
      </c>
    </row>
    <row r="4777" spans="1:12" x14ac:dyDescent="0.25">
      <c r="A4777">
        <v>39232</v>
      </c>
      <c r="B4777" s="2">
        <v>73.315569999999994</v>
      </c>
      <c r="C4777" s="3">
        <v>7198</v>
      </c>
      <c r="D4777" s="4">
        <v>27140</v>
      </c>
      <c r="E4777" t="s">
        <v>7778</v>
      </c>
      <c r="F4777" s="4" t="s">
        <v>7633</v>
      </c>
      <c r="G4777" s="5">
        <v>4869</v>
      </c>
      <c r="H4777" s="6">
        <v>0.43613960000000002</v>
      </c>
      <c r="I4777" s="7">
        <v>70.346999999999994</v>
      </c>
      <c r="J4777" s="2">
        <v>54</v>
      </c>
      <c r="K4777">
        <v>2</v>
      </c>
    </row>
    <row r="4778" spans="1:12" x14ac:dyDescent="0.25">
      <c r="A4778">
        <v>18942</v>
      </c>
      <c r="B4778" s="2">
        <v>73.313789999999997</v>
      </c>
      <c r="C4778" s="3">
        <v>3387</v>
      </c>
      <c r="D4778" s="4">
        <v>37980</v>
      </c>
      <c r="E4778" t="s">
        <v>4158</v>
      </c>
      <c r="F4778" s="4" t="s">
        <v>3003</v>
      </c>
      <c r="G4778" s="5">
        <v>2585</v>
      </c>
      <c r="H4778" s="6">
        <v>0.36078890000000002</v>
      </c>
      <c r="I4778" s="7">
        <v>83.332999999999998</v>
      </c>
      <c r="J4778" s="2">
        <v>43</v>
      </c>
      <c r="K4778">
        <v>1</v>
      </c>
    </row>
    <row r="4779" spans="1:12" x14ac:dyDescent="0.25">
      <c r="A4779">
        <v>46375</v>
      </c>
      <c r="B4779" s="2">
        <v>73.309169999999995</v>
      </c>
      <c r="C4779" s="3">
        <v>23506</v>
      </c>
      <c r="D4779" s="4">
        <v>16980</v>
      </c>
      <c r="E4779" t="s">
        <v>8857</v>
      </c>
      <c r="F4779" s="4" t="s">
        <v>8800</v>
      </c>
      <c r="G4779" s="5">
        <v>16701</v>
      </c>
      <c r="H4779" s="6">
        <v>0.32381290000000001</v>
      </c>
      <c r="I4779" s="7">
        <v>89.718000000000004</v>
      </c>
      <c r="J4779" s="2">
        <v>37.5</v>
      </c>
      <c r="K4779">
        <v>4</v>
      </c>
    </row>
    <row r="4780" spans="1:12" x14ac:dyDescent="0.25">
      <c r="A4780">
        <v>1835</v>
      </c>
      <c r="B4780" s="2">
        <v>73.303030000000007</v>
      </c>
      <c r="C4780" s="3">
        <v>13217</v>
      </c>
      <c r="D4780" s="4">
        <v>14460</v>
      </c>
      <c r="E4780" t="s">
        <v>241</v>
      </c>
      <c r="F4780" s="4" t="s">
        <v>21</v>
      </c>
      <c r="G4780" s="5">
        <v>8940</v>
      </c>
      <c r="H4780" s="6">
        <v>0.36807960000000001</v>
      </c>
      <c r="I4780" s="7">
        <v>82.064999999999998</v>
      </c>
      <c r="J4780" s="2">
        <v>39.200000000000003</v>
      </c>
      <c r="K4780">
        <v>5</v>
      </c>
    </row>
    <row r="4781" spans="1:12" x14ac:dyDescent="0.25">
      <c r="A4781">
        <v>53118</v>
      </c>
      <c r="B4781" s="2">
        <v>73.299639999999997</v>
      </c>
      <c r="C4781" s="3">
        <v>7177</v>
      </c>
      <c r="D4781" s="4">
        <v>33340</v>
      </c>
      <c r="E4781" t="s">
        <v>10073</v>
      </c>
      <c r="F4781" s="4" t="s">
        <v>10031</v>
      </c>
      <c r="G4781" s="5">
        <v>5228</v>
      </c>
      <c r="H4781" s="6">
        <v>0.31216529999999998</v>
      </c>
      <c r="I4781" s="7">
        <v>91.715000000000003</v>
      </c>
      <c r="J4781" s="2">
        <v>45.2</v>
      </c>
      <c r="K4781">
        <v>5</v>
      </c>
    </row>
    <row r="4782" spans="1:12" x14ac:dyDescent="0.25">
      <c r="A4782">
        <v>49127</v>
      </c>
      <c r="B4782" s="2">
        <v>73.296490000000006</v>
      </c>
      <c r="C4782" s="3">
        <v>11008</v>
      </c>
      <c r="D4782" s="4">
        <v>35660</v>
      </c>
      <c r="E4782" t="s">
        <v>4140</v>
      </c>
      <c r="F4782" s="4" t="s">
        <v>9106</v>
      </c>
      <c r="G4782" s="5">
        <v>7927</v>
      </c>
      <c r="H4782" s="6">
        <v>0.37487389999999998</v>
      </c>
      <c r="I4782" s="7">
        <v>80.867999999999995</v>
      </c>
      <c r="J4782" s="2">
        <v>46.333300000000001</v>
      </c>
      <c r="K4782">
        <v>6</v>
      </c>
    </row>
    <row r="4783" spans="1:12" x14ac:dyDescent="0.25">
      <c r="A4783">
        <v>21133</v>
      </c>
      <c r="B4783" s="2">
        <v>73.289599999999993</v>
      </c>
      <c r="C4783" s="3">
        <v>31099</v>
      </c>
      <c r="D4783" s="4">
        <v>12580</v>
      </c>
      <c r="E4783" t="s">
        <v>4499</v>
      </c>
      <c r="F4783" s="4" t="s">
        <v>4361</v>
      </c>
      <c r="G4783" s="5">
        <v>20867</v>
      </c>
      <c r="H4783" s="6">
        <v>0.33354099999999998</v>
      </c>
      <c r="I4783" s="7">
        <v>88.001000000000005</v>
      </c>
      <c r="J4783" s="2">
        <v>34.357100000000003</v>
      </c>
      <c r="K4783">
        <v>14</v>
      </c>
      <c r="L4783" s="2">
        <v>20.100000000000001</v>
      </c>
    </row>
    <row r="4784" spans="1:12" x14ac:dyDescent="0.25">
      <c r="A4784">
        <v>85748</v>
      </c>
      <c r="B4784" s="2">
        <v>73.28152</v>
      </c>
      <c r="C4784" s="3">
        <v>17603</v>
      </c>
      <c r="D4784" s="4">
        <v>46060</v>
      </c>
      <c r="E4784" t="s">
        <v>15050</v>
      </c>
      <c r="F4784" s="4" t="s">
        <v>14962</v>
      </c>
      <c r="G4784" s="5">
        <v>12878</v>
      </c>
      <c r="H4784" s="6">
        <v>0.39661459999999998</v>
      </c>
      <c r="I4784" s="7">
        <v>77.069000000000003</v>
      </c>
      <c r="J4784" s="2">
        <v>40</v>
      </c>
      <c r="K4784">
        <v>8</v>
      </c>
    </row>
    <row r="4785" spans="1:12" x14ac:dyDescent="0.25">
      <c r="A4785">
        <v>89178</v>
      </c>
      <c r="B4785" s="2">
        <v>73.273349999999994</v>
      </c>
      <c r="C4785" s="3">
        <v>31489</v>
      </c>
      <c r="D4785" s="4">
        <v>29820</v>
      </c>
      <c r="E4785" t="s">
        <v>15235</v>
      </c>
      <c r="F4785" s="4" t="s">
        <v>15318</v>
      </c>
      <c r="G4785" s="5">
        <v>21309</v>
      </c>
      <c r="H4785" s="6">
        <v>0.36780859999999999</v>
      </c>
      <c r="I4785" s="7">
        <v>82.040999999999997</v>
      </c>
      <c r="J4785" s="2">
        <v>30.666699999999999</v>
      </c>
      <c r="K4785">
        <v>3</v>
      </c>
    </row>
    <row r="4786" spans="1:12" x14ac:dyDescent="0.25">
      <c r="A4786">
        <v>66502</v>
      </c>
      <c r="B4786" s="2">
        <v>73.26276</v>
      </c>
      <c r="C4786" s="3">
        <v>45676</v>
      </c>
      <c r="D4786" s="4">
        <v>31740</v>
      </c>
      <c r="E4786" t="s">
        <v>11441</v>
      </c>
      <c r="F4786" s="4" t="s">
        <v>12494</v>
      </c>
      <c r="G4786" s="5">
        <v>22899</v>
      </c>
      <c r="H4786" s="6">
        <v>0.47283839999999999</v>
      </c>
      <c r="I4786" s="7">
        <v>63.889000000000003</v>
      </c>
      <c r="J4786" s="2">
        <v>43.033299999999997</v>
      </c>
      <c r="K4786">
        <v>30</v>
      </c>
      <c r="L4786" s="2">
        <v>67.400000000000006</v>
      </c>
    </row>
    <row r="4787" spans="1:12" x14ac:dyDescent="0.25">
      <c r="A4787">
        <v>21090</v>
      </c>
      <c r="B4787" s="2">
        <v>73.255600000000001</v>
      </c>
      <c r="C4787" s="3">
        <v>9928</v>
      </c>
      <c r="D4787" s="4">
        <v>12580</v>
      </c>
      <c r="E4787" t="s">
        <v>4487</v>
      </c>
      <c r="F4787" s="4" t="s">
        <v>4361</v>
      </c>
      <c r="G4787" s="5">
        <v>7020</v>
      </c>
      <c r="H4787" s="6">
        <v>0.25822529999999999</v>
      </c>
      <c r="I4787" s="7">
        <v>100.97199999999999</v>
      </c>
      <c r="J4787" s="2">
        <v>57</v>
      </c>
      <c r="K4787">
        <v>3</v>
      </c>
    </row>
    <row r="4788" spans="1:12" x14ac:dyDescent="0.25">
      <c r="A4788">
        <v>22611</v>
      </c>
      <c r="B4788" s="2">
        <v>73.252430000000004</v>
      </c>
      <c r="C4788" s="3">
        <v>8640</v>
      </c>
      <c r="D4788" s="4">
        <v>47900</v>
      </c>
      <c r="E4788" t="s">
        <v>4688</v>
      </c>
      <c r="F4788" s="4" t="s">
        <v>4335</v>
      </c>
      <c r="G4788" s="5">
        <v>6234</v>
      </c>
      <c r="H4788" s="6">
        <v>0.31039460000000002</v>
      </c>
      <c r="I4788" s="7">
        <v>91.944000000000003</v>
      </c>
      <c r="J4788" s="2">
        <v>47.4</v>
      </c>
      <c r="K4788">
        <v>10</v>
      </c>
      <c r="L4788" s="2">
        <v>86.1</v>
      </c>
    </row>
    <row r="4789" spans="1:12" x14ac:dyDescent="0.25">
      <c r="A4789">
        <v>30605</v>
      </c>
      <c r="B4789" s="2">
        <v>73.246380000000002</v>
      </c>
      <c r="C4789" s="3">
        <v>39681</v>
      </c>
      <c r="D4789" s="4">
        <v>12020</v>
      </c>
      <c r="E4789" t="s">
        <v>987</v>
      </c>
      <c r="F4789" s="4" t="s">
        <v>6363</v>
      </c>
      <c r="G4789" s="5">
        <v>19086</v>
      </c>
      <c r="H4789" s="6">
        <v>0.50282930000000003</v>
      </c>
      <c r="I4789" s="7">
        <v>58.679000000000002</v>
      </c>
      <c r="J4789" s="2">
        <v>36.966700000000003</v>
      </c>
      <c r="K4789">
        <v>30</v>
      </c>
      <c r="L4789" s="2">
        <v>33.299999999999997</v>
      </c>
    </row>
    <row r="4790" spans="1:12" x14ac:dyDescent="0.25">
      <c r="A4790">
        <v>79062</v>
      </c>
      <c r="B4790" s="2">
        <v>73.241759999999999</v>
      </c>
      <c r="C4790" s="3">
        <v>314</v>
      </c>
      <c r="D4790" s="4">
        <v>14420</v>
      </c>
      <c r="E4790" t="s">
        <v>13023</v>
      </c>
      <c r="F4790" s="4" t="s">
        <v>13752</v>
      </c>
      <c r="G4790" s="5">
        <v>194</v>
      </c>
      <c r="H4790" s="6">
        <v>0.31958760000000003</v>
      </c>
      <c r="I4790" s="7">
        <v>90.328999999999994</v>
      </c>
    </row>
    <row r="4791" spans="1:12" x14ac:dyDescent="0.25">
      <c r="A4791">
        <v>76155</v>
      </c>
      <c r="B4791" s="2">
        <v>73.241039999999998</v>
      </c>
      <c r="C4791" s="3">
        <v>3780</v>
      </c>
      <c r="D4791" s="4">
        <v>19100</v>
      </c>
      <c r="E4791" t="s">
        <v>13904</v>
      </c>
      <c r="F4791" s="4" t="s">
        <v>13752</v>
      </c>
      <c r="G4791" s="5">
        <v>2819</v>
      </c>
      <c r="H4791" s="6">
        <v>0.45638299999999998</v>
      </c>
      <c r="I4791" s="7">
        <v>66.679000000000002</v>
      </c>
    </row>
    <row r="4792" spans="1:12" x14ac:dyDescent="0.25">
      <c r="A4792">
        <v>64060</v>
      </c>
      <c r="B4792" s="2">
        <v>73.23827</v>
      </c>
      <c r="C4792" s="3">
        <v>13515</v>
      </c>
      <c r="D4792" s="4">
        <v>28140</v>
      </c>
      <c r="E4792" t="s">
        <v>12249</v>
      </c>
      <c r="F4792" s="4" t="s">
        <v>12102</v>
      </c>
      <c r="G4792" s="5">
        <v>8770</v>
      </c>
      <c r="H4792" s="6">
        <v>0.32288220000000001</v>
      </c>
      <c r="I4792" s="7">
        <v>89.742999999999995</v>
      </c>
      <c r="J4792" s="2">
        <v>62</v>
      </c>
      <c r="K4792">
        <v>4</v>
      </c>
    </row>
    <row r="4793" spans="1:12" x14ac:dyDescent="0.25">
      <c r="A4793">
        <v>59055</v>
      </c>
      <c r="B4793" s="2">
        <v>73.236149999999995</v>
      </c>
      <c r="C4793" s="3">
        <v>82</v>
      </c>
      <c r="E4793" t="s">
        <v>1999</v>
      </c>
      <c r="F4793" s="4" t="s">
        <v>11278</v>
      </c>
      <c r="G4793" s="5">
        <v>61</v>
      </c>
      <c r="H4793" s="6">
        <v>0.25806449999999997</v>
      </c>
      <c r="I4793" s="7">
        <v>100.938</v>
      </c>
    </row>
    <row r="4794" spans="1:12" x14ac:dyDescent="0.25">
      <c r="A4794">
        <v>2790</v>
      </c>
      <c r="B4794" s="2">
        <v>73.233279999999993</v>
      </c>
      <c r="C4794" s="3">
        <v>16142</v>
      </c>
      <c r="D4794" s="4">
        <v>39300</v>
      </c>
      <c r="E4794" t="s">
        <v>463</v>
      </c>
      <c r="F4794" s="4" t="s">
        <v>21</v>
      </c>
      <c r="G4794" s="5">
        <v>11946</v>
      </c>
      <c r="H4794" s="6">
        <v>0.29817510000000003</v>
      </c>
      <c r="I4794" s="7">
        <v>94.004999999999995</v>
      </c>
      <c r="J4794" s="2">
        <v>42.75</v>
      </c>
      <c r="K4794">
        <v>8</v>
      </c>
    </row>
    <row r="4795" spans="1:12" x14ac:dyDescent="0.25">
      <c r="A4795">
        <v>21122</v>
      </c>
      <c r="B4795" s="2">
        <v>73.220460000000003</v>
      </c>
      <c r="C4795" s="3">
        <v>60438</v>
      </c>
      <c r="D4795" s="4">
        <v>12580</v>
      </c>
      <c r="E4795" t="s">
        <v>4495</v>
      </c>
      <c r="F4795" s="4" t="s">
        <v>4361</v>
      </c>
      <c r="G4795" s="5">
        <v>41618</v>
      </c>
      <c r="H4795" s="6">
        <v>0.2595209</v>
      </c>
      <c r="I4795" s="7">
        <v>100.684</v>
      </c>
      <c r="J4795" s="2">
        <v>37.25</v>
      </c>
      <c r="K4795">
        <v>16</v>
      </c>
      <c r="L4795" s="2">
        <v>35.1</v>
      </c>
    </row>
    <row r="4796" spans="1:12" x14ac:dyDescent="0.25">
      <c r="A4796">
        <v>13159</v>
      </c>
      <c r="B4796" s="2">
        <v>73.209630000000004</v>
      </c>
      <c r="C4796" s="3">
        <v>5356</v>
      </c>
      <c r="D4796" s="4">
        <v>45060</v>
      </c>
      <c r="E4796" t="s">
        <v>2540</v>
      </c>
      <c r="F4796" s="4" t="s">
        <v>1280</v>
      </c>
      <c r="G4796" s="5">
        <v>3634</v>
      </c>
      <c r="H4796" s="6">
        <v>0.37644470000000002</v>
      </c>
      <c r="I4796" s="7">
        <v>80.472999999999999</v>
      </c>
      <c r="J4796" s="2">
        <v>49.75</v>
      </c>
      <c r="K4796">
        <v>4</v>
      </c>
    </row>
    <row r="4797" spans="1:12" x14ac:dyDescent="0.25">
      <c r="A4797">
        <v>66202</v>
      </c>
      <c r="B4797" s="2">
        <v>73.206040000000002</v>
      </c>
      <c r="C4797" s="3">
        <v>16193</v>
      </c>
      <c r="D4797" s="4">
        <v>28140</v>
      </c>
      <c r="E4797" t="s">
        <v>10997</v>
      </c>
      <c r="F4797" s="4" t="s">
        <v>12494</v>
      </c>
      <c r="G4797" s="5">
        <v>11388</v>
      </c>
      <c r="H4797" s="6">
        <v>0.441303</v>
      </c>
      <c r="I4797" s="7">
        <v>69.263000000000005</v>
      </c>
      <c r="J4797" s="2">
        <v>42.16</v>
      </c>
      <c r="K4797">
        <v>25</v>
      </c>
      <c r="L4797" s="2">
        <v>62.4</v>
      </c>
    </row>
    <row r="4798" spans="1:12" x14ac:dyDescent="0.25">
      <c r="A4798">
        <v>96730</v>
      </c>
      <c r="B4798" s="2">
        <v>73.203090000000003</v>
      </c>
      <c r="C4798" s="3">
        <v>1320</v>
      </c>
      <c r="D4798" s="4">
        <v>46520</v>
      </c>
      <c r="E4798" t="s">
        <v>16119</v>
      </c>
      <c r="F4798" s="4" t="s">
        <v>16099</v>
      </c>
      <c r="G4798" s="5">
        <v>910</v>
      </c>
      <c r="H4798" s="6">
        <v>0.367033</v>
      </c>
      <c r="I4798" s="7">
        <v>82.082999999999998</v>
      </c>
    </row>
    <row r="4799" spans="1:12" x14ac:dyDescent="0.25">
      <c r="A4799">
        <v>55114</v>
      </c>
      <c r="B4799" s="2">
        <v>73.202389999999994</v>
      </c>
      <c r="C4799" s="3">
        <v>3153</v>
      </c>
      <c r="D4799" s="4">
        <v>33460</v>
      </c>
      <c r="E4799" t="s">
        <v>5025</v>
      </c>
      <c r="F4799" s="4" t="s">
        <v>10428</v>
      </c>
      <c r="G4799" s="5">
        <v>2012</v>
      </c>
      <c r="H4799" s="6">
        <v>0.58101389999999997</v>
      </c>
      <c r="I4799" s="7">
        <v>45.073999999999998</v>
      </c>
      <c r="J4799" s="2">
        <v>37.5</v>
      </c>
      <c r="K4799">
        <v>6</v>
      </c>
    </row>
    <row r="4800" spans="1:12" x14ac:dyDescent="0.25">
      <c r="A4800">
        <v>18086</v>
      </c>
      <c r="B4800" s="2">
        <v>73.201840000000004</v>
      </c>
      <c r="C4800" s="3">
        <v>398</v>
      </c>
      <c r="D4800" s="4">
        <v>10900</v>
      </c>
      <c r="E4800" t="s">
        <v>3980</v>
      </c>
      <c r="F4800" s="4" t="s">
        <v>3003</v>
      </c>
      <c r="G4800" s="5">
        <v>293</v>
      </c>
      <c r="H4800" s="6">
        <v>0.46258500000000002</v>
      </c>
      <c r="I4800" s="7">
        <v>65.536000000000001</v>
      </c>
    </row>
    <row r="4801" spans="1:12" x14ac:dyDescent="0.25">
      <c r="A4801">
        <v>18944</v>
      </c>
      <c r="B4801" s="2">
        <v>73.197620000000001</v>
      </c>
      <c r="C4801" s="3">
        <v>25430</v>
      </c>
      <c r="D4801" s="4">
        <v>37980</v>
      </c>
      <c r="E4801" t="s">
        <v>4159</v>
      </c>
      <c r="F4801" s="4" t="s">
        <v>3003</v>
      </c>
      <c r="G4801" s="5">
        <v>17354</v>
      </c>
      <c r="H4801" s="6">
        <v>0.32920359999999999</v>
      </c>
      <c r="I4801" s="7">
        <v>88.561999999999998</v>
      </c>
      <c r="J4801" s="2">
        <v>47.583300000000001</v>
      </c>
      <c r="K4801">
        <v>12</v>
      </c>
      <c r="L4801" s="2">
        <v>86.7</v>
      </c>
    </row>
    <row r="4802" spans="1:12" x14ac:dyDescent="0.25">
      <c r="A4802">
        <v>6758</v>
      </c>
      <c r="B4802" s="2">
        <v>73.193399999999997</v>
      </c>
      <c r="C4802" s="3">
        <v>368</v>
      </c>
      <c r="D4802" s="4">
        <v>45860</v>
      </c>
      <c r="E4802" t="s">
        <v>1319</v>
      </c>
      <c r="F4802" s="4" t="s">
        <v>1198</v>
      </c>
      <c r="G4802" s="5">
        <v>287</v>
      </c>
      <c r="H4802" s="6">
        <v>0.21951219999999999</v>
      </c>
      <c r="I4802" s="7">
        <v>107.5</v>
      </c>
    </row>
    <row r="4803" spans="1:12" x14ac:dyDescent="0.25">
      <c r="A4803">
        <v>98642</v>
      </c>
      <c r="B4803" s="2">
        <v>73.190539999999999</v>
      </c>
      <c r="C4803" s="3">
        <v>16294</v>
      </c>
      <c r="D4803" s="4">
        <v>38900</v>
      </c>
      <c r="E4803" t="s">
        <v>1338</v>
      </c>
      <c r="F4803" s="4" t="s">
        <v>16344</v>
      </c>
      <c r="G4803" s="5">
        <v>11651</v>
      </c>
      <c r="H4803" s="6">
        <v>0.33130199999999999</v>
      </c>
      <c r="I4803" s="7">
        <v>88.179000000000002</v>
      </c>
      <c r="J4803" s="2">
        <v>53.538499999999999</v>
      </c>
      <c r="K4803">
        <v>13</v>
      </c>
      <c r="L4803" s="2">
        <v>98</v>
      </c>
    </row>
    <row r="4804" spans="1:12" x14ac:dyDescent="0.25">
      <c r="A4804">
        <v>44262</v>
      </c>
      <c r="B4804" s="2">
        <v>73.186869999999999</v>
      </c>
      <c r="C4804" s="3">
        <v>4993</v>
      </c>
      <c r="D4804" s="4">
        <v>10420</v>
      </c>
      <c r="E4804" t="s">
        <v>8533</v>
      </c>
      <c r="F4804" s="4" t="s">
        <v>8295</v>
      </c>
      <c r="G4804" s="5">
        <v>3690</v>
      </c>
      <c r="H4804" s="6">
        <v>0.39349590000000001</v>
      </c>
      <c r="I4804" s="7">
        <v>77.430999999999997</v>
      </c>
      <c r="J4804" s="2">
        <v>29</v>
      </c>
      <c r="K4804">
        <v>2</v>
      </c>
    </row>
    <row r="4805" spans="1:12" x14ac:dyDescent="0.25">
      <c r="A4805">
        <v>79739</v>
      </c>
      <c r="B4805" s="2">
        <v>73.185839999999999</v>
      </c>
      <c r="C4805" s="3">
        <v>927</v>
      </c>
      <c r="D4805" s="4">
        <v>13700</v>
      </c>
      <c r="E4805" t="s">
        <v>1937</v>
      </c>
      <c r="F4805" s="4" t="s">
        <v>13752</v>
      </c>
      <c r="G4805" s="5">
        <v>623</v>
      </c>
      <c r="H4805" s="6">
        <v>0.24398069999999999</v>
      </c>
      <c r="I4805" s="7">
        <v>103.239</v>
      </c>
      <c r="J4805" s="2">
        <v>56</v>
      </c>
      <c r="K4805">
        <v>1</v>
      </c>
    </row>
    <row r="4806" spans="1:12" x14ac:dyDescent="0.25">
      <c r="A4806">
        <v>3810</v>
      </c>
      <c r="B4806" s="2">
        <v>73.185400000000001</v>
      </c>
      <c r="C4806" s="3">
        <v>1715</v>
      </c>
      <c r="D4806" s="4">
        <v>29060</v>
      </c>
      <c r="E4806" t="s">
        <v>648</v>
      </c>
      <c r="F4806" s="4" t="s">
        <v>520</v>
      </c>
      <c r="G4806" s="5">
        <v>1210</v>
      </c>
      <c r="H4806" s="6">
        <v>0.2570248</v>
      </c>
      <c r="I4806" s="7">
        <v>100.944</v>
      </c>
    </row>
    <row r="4807" spans="1:12" x14ac:dyDescent="0.25">
      <c r="A4807">
        <v>63376</v>
      </c>
      <c r="B4807" s="2">
        <v>73.173310000000001</v>
      </c>
      <c r="C4807" s="3">
        <v>72473</v>
      </c>
      <c r="D4807" s="4">
        <v>41180</v>
      </c>
      <c r="E4807" t="s">
        <v>12143</v>
      </c>
      <c r="F4807" s="4" t="s">
        <v>12102</v>
      </c>
      <c r="G4807" s="5">
        <v>49344</v>
      </c>
      <c r="H4807" s="6">
        <v>0.33570440000000001</v>
      </c>
      <c r="I4807" s="7">
        <v>87.343000000000004</v>
      </c>
      <c r="J4807" s="2">
        <v>46.866700000000002</v>
      </c>
      <c r="K4807">
        <v>15</v>
      </c>
      <c r="L4807" s="2">
        <v>84.1</v>
      </c>
    </row>
    <row r="4808" spans="1:12" x14ac:dyDescent="0.25">
      <c r="A4808">
        <v>13326</v>
      </c>
      <c r="B4808" s="2">
        <v>73.160480000000007</v>
      </c>
      <c r="C4808" s="3">
        <v>5545</v>
      </c>
      <c r="D4808" s="4">
        <v>36580</v>
      </c>
      <c r="E4808" t="s">
        <v>2564</v>
      </c>
      <c r="F4808" s="4" t="s">
        <v>1280</v>
      </c>
      <c r="G4808" s="5">
        <v>4235</v>
      </c>
      <c r="H4808" s="6">
        <v>0.41109800000000002</v>
      </c>
      <c r="I4808" s="7">
        <v>74.305999999999997</v>
      </c>
      <c r="J4808" s="2">
        <v>49.625</v>
      </c>
      <c r="K4808">
        <v>8</v>
      </c>
    </row>
    <row r="4809" spans="1:12" x14ac:dyDescent="0.25">
      <c r="A4809">
        <v>2642</v>
      </c>
      <c r="B4809" s="2">
        <v>73.158500000000004</v>
      </c>
      <c r="C4809" s="3">
        <v>4902</v>
      </c>
      <c r="D4809" s="4">
        <v>12700</v>
      </c>
      <c r="E4809" t="s">
        <v>412</v>
      </c>
      <c r="F4809" s="4" t="s">
        <v>21</v>
      </c>
      <c r="G4809" s="5">
        <v>4053</v>
      </c>
      <c r="H4809" s="6">
        <v>0.42476570000000002</v>
      </c>
      <c r="I4809" s="7">
        <v>71.935000000000002</v>
      </c>
      <c r="J4809" s="2">
        <v>40</v>
      </c>
      <c r="K4809">
        <v>1</v>
      </c>
    </row>
    <row r="4810" spans="1:12" x14ac:dyDescent="0.25">
      <c r="A4810">
        <v>95492</v>
      </c>
      <c r="B4810" s="2">
        <v>73.152860000000004</v>
      </c>
      <c r="C4810" s="3">
        <v>29628</v>
      </c>
      <c r="D4810" s="4">
        <v>42220</v>
      </c>
      <c r="E4810" t="s">
        <v>110</v>
      </c>
      <c r="F4810" s="4" t="s">
        <v>15368</v>
      </c>
      <c r="G4810" s="5">
        <v>19493</v>
      </c>
      <c r="H4810" s="6">
        <v>0.29923559999999999</v>
      </c>
      <c r="I4810" s="7">
        <v>93.625</v>
      </c>
      <c r="J4810" s="2">
        <v>50.384599999999999</v>
      </c>
      <c r="K4810">
        <v>13</v>
      </c>
      <c r="L4810" s="2">
        <v>93.7</v>
      </c>
    </row>
    <row r="4811" spans="1:12" x14ac:dyDescent="0.25">
      <c r="A4811">
        <v>60969</v>
      </c>
      <c r="B4811" s="2">
        <v>73.14819</v>
      </c>
      <c r="C4811" s="3">
        <v>61</v>
      </c>
      <c r="D4811" s="4">
        <v>28100</v>
      </c>
      <c r="E4811" t="s">
        <v>11648</v>
      </c>
      <c r="F4811" s="4" t="s">
        <v>11490</v>
      </c>
      <c r="G4811" s="5">
        <v>28</v>
      </c>
      <c r="H4811" s="6">
        <v>0.14285709999999999</v>
      </c>
      <c r="I4811" s="7">
        <v>120.625</v>
      </c>
    </row>
    <row r="4812" spans="1:12" x14ac:dyDescent="0.25">
      <c r="A4812">
        <v>53716</v>
      </c>
      <c r="B4812" s="2">
        <v>73.144949999999994</v>
      </c>
      <c r="C4812" s="3">
        <v>18333</v>
      </c>
      <c r="D4812" s="4">
        <v>31540</v>
      </c>
      <c r="E4812" t="s">
        <v>673</v>
      </c>
      <c r="F4812" s="4" t="s">
        <v>10031</v>
      </c>
      <c r="G4812" s="5">
        <v>13505</v>
      </c>
      <c r="H4812" s="6">
        <v>0.39792670000000002</v>
      </c>
      <c r="I4812" s="7">
        <v>76.540999999999997</v>
      </c>
      <c r="J4812" s="2">
        <v>38.242400000000004</v>
      </c>
      <c r="K4812">
        <v>33</v>
      </c>
      <c r="L4812" s="2">
        <v>41.1</v>
      </c>
    </row>
    <row r="4813" spans="1:12" x14ac:dyDescent="0.25">
      <c r="A4813">
        <v>30072</v>
      </c>
      <c r="B4813" s="2">
        <v>73.141589999999994</v>
      </c>
      <c r="C4813" s="3">
        <v>674</v>
      </c>
      <c r="D4813" s="4">
        <v>12060</v>
      </c>
      <c r="E4813" t="s">
        <v>6380</v>
      </c>
      <c r="F4813" s="4" t="s">
        <v>6363</v>
      </c>
      <c r="G4813" s="5">
        <v>555</v>
      </c>
      <c r="H4813" s="6">
        <v>0.48561149999999997</v>
      </c>
      <c r="I4813" s="7">
        <v>61.375</v>
      </c>
      <c r="J4813" s="2">
        <v>48.333300000000001</v>
      </c>
      <c r="K4813">
        <v>3</v>
      </c>
    </row>
    <row r="4814" spans="1:12" x14ac:dyDescent="0.25">
      <c r="A4814">
        <v>73757</v>
      </c>
      <c r="B4814" s="2">
        <v>73.14143</v>
      </c>
      <c r="C4814" s="3">
        <v>175</v>
      </c>
      <c r="E4814" t="s">
        <v>13556</v>
      </c>
      <c r="F4814" s="4" t="s">
        <v>13462</v>
      </c>
      <c r="G4814" s="5">
        <v>112</v>
      </c>
      <c r="H4814" s="6">
        <v>0.36607139999999999</v>
      </c>
      <c r="I4814" s="7">
        <v>82.031000000000006</v>
      </c>
    </row>
    <row r="4815" spans="1:12" x14ac:dyDescent="0.25">
      <c r="A4815">
        <v>23076</v>
      </c>
      <c r="B4815" s="2">
        <v>73.141249999999999</v>
      </c>
      <c r="C4815" s="3">
        <v>791</v>
      </c>
      <c r="D4815" s="4">
        <v>47260</v>
      </c>
      <c r="E4815" t="s">
        <v>4801</v>
      </c>
      <c r="F4815" s="4" t="s">
        <v>4335</v>
      </c>
      <c r="G4815" s="5">
        <v>632</v>
      </c>
      <c r="H4815" s="6">
        <v>0.30063289999999998</v>
      </c>
      <c r="I4815" s="7">
        <v>93.332999999999998</v>
      </c>
    </row>
    <row r="4816" spans="1:12" x14ac:dyDescent="0.25">
      <c r="A4816">
        <v>4011</v>
      </c>
      <c r="B4816" s="2">
        <v>73.137730000000005</v>
      </c>
      <c r="C4816" s="3">
        <v>20329</v>
      </c>
      <c r="D4816" s="4">
        <v>38860</v>
      </c>
      <c r="E4816" t="s">
        <v>718</v>
      </c>
      <c r="F4816" s="4" t="s">
        <v>701</v>
      </c>
      <c r="G4816" s="5">
        <v>14090</v>
      </c>
      <c r="H4816" s="6">
        <v>0.40529419999999999</v>
      </c>
      <c r="I4816" s="7">
        <v>75.245999999999995</v>
      </c>
      <c r="J4816" s="2">
        <v>39.148099999999999</v>
      </c>
      <c r="K4816">
        <v>27</v>
      </c>
      <c r="L4816" s="2">
        <v>46.1</v>
      </c>
    </row>
    <row r="4817" spans="1:12" x14ac:dyDescent="0.25">
      <c r="A4817">
        <v>33036</v>
      </c>
      <c r="B4817" s="2">
        <v>73.133560000000003</v>
      </c>
      <c r="C4817" s="3">
        <v>3924</v>
      </c>
      <c r="D4817" s="4">
        <v>28580</v>
      </c>
      <c r="E4817" t="s">
        <v>6865</v>
      </c>
      <c r="F4817" s="4" t="s">
        <v>6689</v>
      </c>
      <c r="G4817" s="5">
        <v>3332</v>
      </c>
      <c r="H4817" s="6">
        <v>0.31332529999999997</v>
      </c>
      <c r="I4817" s="7">
        <v>91.102999999999994</v>
      </c>
      <c r="J4817" s="2">
        <v>48</v>
      </c>
      <c r="K4817">
        <v>3</v>
      </c>
    </row>
    <row r="4818" spans="1:12" x14ac:dyDescent="0.25">
      <c r="A4818">
        <v>1245</v>
      </c>
      <c r="B4818" s="2">
        <v>73.132599999999996</v>
      </c>
      <c r="C4818" s="3">
        <v>806</v>
      </c>
      <c r="D4818" s="4">
        <v>38340</v>
      </c>
      <c r="E4818" t="s">
        <v>96</v>
      </c>
      <c r="F4818" s="4" t="s">
        <v>21</v>
      </c>
      <c r="G4818" s="5">
        <v>665</v>
      </c>
      <c r="H4818" s="6">
        <v>0.42556389999999999</v>
      </c>
      <c r="I4818" s="7">
        <v>71.667000000000002</v>
      </c>
      <c r="J4818" s="2">
        <v>53</v>
      </c>
      <c r="K4818">
        <v>4</v>
      </c>
    </row>
    <row r="4819" spans="1:12" x14ac:dyDescent="0.25">
      <c r="A4819">
        <v>12487</v>
      </c>
      <c r="B4819" s="2">
        <v>73.131879999999995</v>
      </c>
      <c r="C4819" s="3">
        <v>3243</v>
      </c>
      <c r="D4819" s="4">
        <v>28740</v>
      </c>
      <c r="E4819" t="s">
        <v>2245</v>
      </c>
      <c r="F4819" s="4" t="s">
        <v>1280</v>
      </c>
      <c r="G4819" s="5">
        <v>2344</v>
      </c>
      <c r="H4819" s="6">
        <v>0.26834469999999999</v>
      </c>
      <c r="I4819" s="7">
        <v>98.816000000000003</v>
      </c>
    </row>
    <row r="4820" spans="1:12" x14ac:dyDescent="0.25">
      <c r="A4820">
        <v>8828</v>
      </c>
      <c r="B4820" s="2">
        <v>73.130920000000003</v>
      </c>
      <c r="C4820" s="3">
        <v>2390</v>
      </c>
      <c r="D4820" s="4">
        <v>35620</v>
      </c>
      <c r="E4820" t="s">
        <v>1759</v>
      </c>
      <c r="F4820" s="4" t="s">
        <v>1341</v>
      </c>
      <c r="G4820" s="5">
        <v>1674</v>
      </c>
      <c r="H4820" s="6">
        <v>0.34587810000000002</v>
      </c>
      <c r="I4820" s="7">
        <v>85.417000000000002</v>
      </c>
    </row>
    <row r="4821" spans="1:12" x14ac:dyDescent="0.25">
      <c r="A4821">
        <v>8243</v>
      </c>
      <c r="B4821" s="2">
        <v>73.130129999999994</v>
      </c>
      <c r="C4821" s="3">
        <v>1824</v>
      </c>
      <c r="D4821" s="4">
        <v>36140</v>
      </c>
      <c r="E4821" t="s">
        <v>1662</v>
      </c>
      <c r="F4821" s="4" t="s">
        <v>1341</v>
      </c>
      <c r="G4821" s="5">
        <v>1639</v>
      </c>
      <c r="H4821" s="6">
        <v>0.37378050000000002</v>
      </c>
      <c r="I4821" s="7">
        <v>80.594999999999999</v>
      </c>
    </row>
    <row r="4822" spans="1:12" x14ac:dyDescent="0.25">
      <c r="A4822">
        <v>21718</v>
      </c>
      <c r="B4822" s="2">
        <v>73.129710000000003</v>
      </c>
      <c r="C4822" s="3">
        <v>152</v>
      </c>
      <c r="D4822" s="4">
        <v>47900</v>
      </c>
      <c r="E4822" t="s">
        <v>4583</v>
      </c>
      <c r="F4822" s="4" t="s">
        <v>4361</v>
      </c>
      <c r="G4822" s="5">
        <v>120</v>
      </c>
      <c r="H4822" s="6">
        <v>0.29752070000000003</v>
      </c>
      <c r="I4822" s="7">
        <v>93.75</v>
      </c>
      <c r="J4822" s="2">
        <v>53.5</v>
      </c>
      <c r="K4822">
        <v>2</v>
      </c>
    </row>
    <row r="4823" spans="1:12" x14ac:dyDescent="0.25">
      <c r="A4823">
        <v>23455</v>
      </c>
      <c r="B4823" s="2">
        <v>73.121700000000004</v>
      </c>
      <c r="C4823" s="3">
        <v>49245</v>
      </c>
      <c r="D4823" s="4">
        <v>47260</v>
      </c>
      <c r="E4823" t="s">
        <v>4874</v>
      </c>
      <c r="F4823" s="4" t="s">
        <v>4335</v>
      </c>
      <c r="G4823" s="5">
        <v>33362</v>
      </c>
      <c r="H4823" s="6">
        <v>0.38596649999999999</v>
      </c>
      <c r="I4823" s="7">
        <v>78.462999999999994</v>
      </c>
      <c r="J4823" s="2">
        <v>43.571399999999997</v>
      </c>
      <c r="K4823">
        <v>28</v>
      </c>
      <c r="L4823" s="2">
        <v>69.7</v>
      </c>
    </row>
    <row r="4824" spans="1:12" x14ac:dyDescent="0.25">
      <c r="A4824">
        <v>7657</v>
      </c>
      <c r="B4824" s="2">
        <v>73.111890000000002</v>
      </c>
      <c r="C4824" s="3">
        <v>11190</v>
      </c>
      <c r="D4824" s="4">
        <v>35620</v>
      </c>
      <c r="E4824" t="s">
        <v>1338</v>
      </c>
      <c r="F4824" s="4" t="s">
        <v>1341</v>
      </c>
      <c r="G4824" s="5">
        <v>7633</v>
      </c>
      <c r="H4824" s="6">
        <v>0.37542569999999997</v>
      </c>
      <c r="I4824" s="7">
        <v>80.245999999999995</v>
      </c>
      <c r="J4824" s="2">
        <v>37</v>
      </c>
      <c r="K4824">
        <v>1</v>
      </c>
    </row>
    <row r="4825" spans="1:12" x14ac:dyDescent="0.25">
      <c r="A4825">
        <v>32250</v>
      </c>
      <c r="B4825" s="2">
        <v>73.105459999999994</v>
      </c>
      <c r="C4825" s="3">
        <v>25829</v>
      </c>
      <c r="D4825" s="4">
        <v>27260</v>
      </c>
      <c r="E4825" t="s">
        <v>6744</v>
      </c>
      <c r="F4825" s="4" t="s">
        <v>6689</v>
      </c>
      <c r="G4825" s="5">
        <v>19224</v>
      </c>
      <c r="H4825" s="6">
        <v>0.40938409999999997</v>
      </c>
      <c r="I4825" s="7">
        <v>74.337000000000003</v>
      </c>
      <c r="J4825" s="2">
        <v>43.285699999999999</v>
      </c>
      <c r="K4825">
        <v>14</v>
      </c>
      <c r="L4825" s="2">
        <v>68.5</v>
      </c>
    </row>
    <row r="4826" spans="1:12" x14ac:dyDescent="0.25">
      <c r="A4826">
        <v>18708</v>
      </c>
      <c r="B4826" s="2">
        <v>73.099080000000001</v>
      </c>
      <c r="C4826" s="3">
        <v>10045</v>
      </c>
      <c r="D4826" s="4">
        <v>42540</v>
      </c>
      <c r="E4826" t="s">
        <v>4122</v>
      </c>
      <c r="F4826" s="4" t="s">
        <v>3003</v>
      </c>
      <c r="G4826" s="5">
        <v>7427</v>
      </c>
      <c r="H4826" s="6">
        <v>0.33831450000000002</v>
      </c>
      <c r="I4826" s="7">
        <v>86.578999999999994</v>
      </c>
      <c r="J4826" s="2">
        <v>27.75</v>
      </c>
      <c r="K4826">
        <v>4</v>
      </c>
    </row>
    <row r="4827" spans="1:12" x14ac:dyDescent="0.25">
      <c r="A4827">
        <v>99714</v>
      </c>
      <c r="B4827" s="2">
        <v>73.097139999999996</v>
      </c>
      <c r="C4827" s="3">
        <v>1083</v>
      </c>
      <c r="D4827" s="4">
        <v>21820</v>
      </c>
      <c r="E4827" t="s">
        <v>16709</v>
      </c>
      <c r="F4827" s="4" t="s">
        <v>16604</v>
      </c>
      <c r="G4827" s="5">
        <v>699</v>
      </c>
      <c r="H4827" s="6">
        <v>0.37</v>
      </c>
      <c r="I4827" s="7">
        <v>81.082999999999998</v>
      </c>
    </row>
    <row r="4828" spans="1:12" x14ac:dyDescent="0.25">
      <c r="A4828">
        <v>75089</v>
      </c>
      <c r="B4828" s="2">
        <v>73.092489999999998</v>
      </c>
      <c r="C4828" s="3">
        <v>30351</v>
      </c>
      <c r="D4828" s="4">
        <v>19100</v>
      </c>
      <c r="E4828" t="s">
        <v>13766</v>
      </c>
      <c r="F4828" s="4" t="s">
        <v>13752</v>
      </c>
      <c r="G4828" s="5">
        <v>18718</v>
      </c>
      <c r="H4828" s="6">
        <v>0.31513429999999998</v>
      </c>
      <c r="I4828" s="7">
        <v>90.563000000000002</v>
      </c>
      <c r="J4828" s="2">
        <v>53</v>
      </c>
      <c r="K4828">
        <v>4</v>
      </c>
    </row>
    <row r="4829" spans="1:12" x14ac:dyDescent="0.25">
      <c r="A4829">
        <v>12029</v>
      </c>
      <c r="B4829" s="2">
        <v>73.08784</v>
      </c>
      <c r="C4829" s="3">
        <v>1105</v>
      </c>
      <c r="D4829" s="4">
        <v>26460</v>
      </c>
      <c r="E4829" t="s">
        <v>628</v>
      </c>
      <c r="F4829" s="4" t="s">
        <v>1280</v>
      </c>
      <c r="G4829" s="5">
        <v>737</v>
      </c>
      <c r="H4829" s="6">
        <v>0.36449860000000001</v>
      </c>
      <c r="I4829" s="7">
        <v>82.031000000000006</v>
      </c>
      <c r="J4829" s="2">
        <v>57</v>
      </c>
      <c r="K4829">
        <v>1</v>
      </c>
    </row>
    <row r="4830" spans="1:12" x14ac:dyDescent="0.25">
      <c r="A4830">
        <v>29707</v>
      </c>
      <c r="B4830" s="2">
        <v>73.084090000000003</v>
      </c>
      <c r="C4830" s="3">
        <v>20058</v>
      </c>
      <c r="D4830" s="4">
        <v>16740</v>
      </c>
      <c r="E4830" t="s">
        <v>6318</v>
      </c>
      <c r="F4830" s="4" t="s">
        <v>6130</v>
      </c>
      <c r="G4830" s="5">
        <v>14901</v>
      </c>
      <c r="H4830" s="6">
        <v>0.4046708</v>
      </c>
      <c r="I4830" s="7">
        <v>75.087000000000003</v>
      </c>
      <c r="J4830" s="2">
        <v>49.1111</v>
      </c>
      <c r="K4830">
        <v>9</v>
      </c>
    </row>
    <row r="4831" spans="1:12" x14ac:dyDescent="0.25">
      <c r="A4831">
        <v>20906</v>
      </c>
      <c r="B4831" s="2">
        <v>73.068659999999994</v>
      </c>
      <c r="C4831" s="3">
        <v>68733</v>
      </c>
      <c r="D4831" s="4">
        <v>47900</v>
      </c>
      <c r="E4831" t="s">
        <v>4457</v>
      </c>
      <c r="F4831" s="4" t="s">
        <v>4361</v>
      </c>
      <c r="G4831" s="5">
        <v>49583</v>
      </c>
      <c r="H4831" s="6">
        <v>0.37252689999999999</v>
      </c>
      <c r="I4831" s="7">
        <v>80.631</v>
      </c>
      <c r="J4831" s="2">
        <v>35.6081</v>
      </c>
      <c r="K4831">
        <v>74</v>
      </c>
      <c r="L4831" s="2">
        <v>26.4</v>
      </c>
    </row>
    <row r="4832" spans="1:12" x14ac:dyDescent="0.25">
      <c r="A4832">
        <v>2917</v>
      </c>
      <c r="B4832" s="2">
        <v>73.054789999999997</v>
      </c>
      <c r="C4832" s="3">
        <v>14079</v>
      </c>
      <c r="D4832" s="4">
        <v>39300</v>
      </c>
      <c r="E4832" t="s">
        <v>518</v>
      </c>
      <c r="F4832" s="4" t="s">
        <v>466</v>
      </c>
      <c r="G4832" s="5">
        <v>8357</v>
      </c>
      <c r="H4832" s="6">
        <v>0.34390330000000002</v>
      </c>
      <c r="I4832" s="7">
        <v>85.576999999999998</v>
      </c>
      <c r="J4832" s="2">
        <v>28</v>
      </c>
      <c r="K4832">
        <v>4</v>
      </c>
    </row>
    <row r="4833" spans="1:12" x14ac:dyDescent="0.25">
      <c r="A4833">
        <v>73120</v>
      </c>
      <c r="B4833" s="2">
        <v>73.046539999999993</v>
      </c>
      <c r="C4833" s="3">
        <v>35985</v>
      </c>
      <c r="D4833" s="4">
        <v>36420</v>
      </c>
      <c r="E4833" t="s">
        <v>13492</v>
      </c>
      <c r="F4833" s="4" t="s">
        <v>13462</v>
      </c>
      <c r="G4833" s="5">
        <v>26145</v>
      </c>
      <c r="H4833" s="6">
        <v>0.42671920000000002</v>
      </c>
      <c r="I4833" s="7">
        <v>71.263000000000005</v>
      </c>
      <c r="J4833" s="2">
        <v>49.8947</v>
      </c>
      <c r="K4833">
        <v>19</v>
      </c>
      <c r="L4833" s="2">
        <v>92.8</v>
      </c>
    </row>
    <row r="4834" spans="1:12" x14ac:dyDescent="0.25">
      <c r="A4834">
        <v>53188</v>
      </c>
      <c r="B4834" s="2">
        <v>73.034540000000007</v>
      </c>
      <c r="C4834" s="3">
        <v>34409</v>
      </c>
      <c r="D4834" s="4">
        <v>33340</v>
      </c>
      <c r="E4834" t="s">
        <v>10094</v>
      </c>
      <c r="F4834" s="4" t="s">
        <v>10031</v>
      </c>
      <c r="G4834" s="5">
        <v>23968</v>
      </c>
      <c r="H4834" s="6">
        <v>0.36146689999999998</v>
      </c>
      <c r="I4834" s="7">
        <v>82.516000000000005</v>
      </c>
      <c r="J4834" s="2">
        <v>48.833300000000001</v>
      </c>
      <c r="K4834">
        <v>12</v>
      </c>
      <c r="L4834" s="2">
        <v>90.6</v>
      </c>
    </row>
    <row r="4835" spans="1:12" x14ac:dyDescent="0.25">
      <c r="A4835">
        <v>62851</v>
      </c>
      <c r="B4835" s="2">
        <v>73.028739999999999</v>
      </c>
      <c r="C4835" s="3">
        <v>317</v>
      </c>
      <c r="E4835" t="s">
        <v>12031</v>
      </c>
      <c r="F4835" s="4" t="s">
        <v>11490</v>
      </c>
      <c r="G4835" s="5">
        <v>273</v>
      </c>
      <c r="H4835" s="6">
        <v>0.2883212</v>
      </c>
      <c r="I4835" s="7">
        <v>95.156000000000006</v>
      </c>
    </row>
    <row r="4836" spans="1:12" x14ac:dyDescent="0.25">
      <c r="A4836">
        <v>22722</v>
      </c>
      <c r="B4836" s="2">
        <v>73.028620000000004</v>
      </c>
      <c r="C4836" s="3">
        <v>305</v>
      </c>
      <c r="E4836" t="s">
        <v>4714</v>
      </c>
      <c r="F4836" s="4" t="s">
        <v>4335</v>
      </c>
      <c r="G4836" s="5">
        <v>246</v>
      </c>
      <c r="H4836" s="6">
        <v>0.40890690000000002</v>
      </c>
      <c r="I4836" s="7">
        <v>74.296999999999997</v>
      </c>
    </row>
    <row r="4837" spans="1:12" x14ac:dyDescent="0.25">
      <c r="A4837">
        <v>64151</v>
      </c>
      <c r="B4837" s="2">
        <v>73.024500000000003</v>
      </c>
      <c r="C4837" s="3">
        <v>24902</v>
      </c>
      <c r="D4837" s="4">
        <v>28140</v>
      </c>
      <c r="E4837" t="s">
        <v>12261</v>
      </c>
      <c r="F4837" s="4" t="s">
        <v>12102</v>
      </c>
      <c r="G4837" s="5">
        <v>16979</v>
      </c>
      <c r="H4837" s="6">
        <v>0.38256770000000001</v>
      </c>
      <c r="I4837" s="7">
        <v>78.846999999999994</v>
      </c>
      <c r="J4837" s="2">
        <v>44.090899999999998</v>
      </c>
      <c r="K4837">
        <v>11</v>
      </c>
      <c r="L4837" s="2">
        <v>72.7</v>
      </c>
    </row>
    <row r="4838" spans="1:12" x14ac:dyDescent="0.25">
      <c r="A4838">
        <v>91016</v>
      </c>
      <c r="B4838" s="2">
        <v>73.013570000000001</v>
      </c>
      <c r="C4838" s="3">
        <v>42235</v>
      </c>
      <c r="D4838" s="4">
        <v>31080</v>
      </c>
      <c r="E4838" t="s">
        <v>4598</v>
      </c>
      <c r="F4838" s="4" t="s">
        <v>15368</v>
      </c>
      <c r="G4838" s="5">
        <v>28701</v>
      </c>
      <c r="H4838" s="6">
        <v>0.34371620000000003</v>
      </c>
      <c r="I4838" s="7">
        <v>85.552000000000007</v>
      </c>
      <c r="J4838" s="2">
        <v>34.454500000000003</v>
      </c>
      <c r="K4838">
        <v>11</v>
      </c>
      <c r="L4838" s="2">
        <v>20.6</v>
      </c>
    </row>
    <row r="4839" spans="1:12" x14ac:dyDescent="0.25">
      <c r="A4839">
        <v>85704</v>
      </c>
      <c r="B4839" s="2">
        <v>73.001149999999996</v>
      </c>
      <c r="C4839" s="3">
        <v>30416</v>
      </c>
      <c r="D4839" s="4">
        <v>46060</v>
      </c>
      <c r="E4839" t="s">
        <v>15050</v>
      </c>
      <c r="F4839" s="4" t="s">
        <v>14962</v>
      </c>
      <c r="G4839" s="5">
        <v>23155</v>
      </c>
      <c r="H4839" s="6">
        <v>0.4277262</v>
      </c>
      <c r="I4839" s="7">
        <v>71.028000000000006</v>
      </c>
      <c r="J4839" s="2">
        <v>39.806399999999996</v>
      </c>
      <c r="K4839">
        <v>31</v>
      </c>
      <c r="L4839" s="2">
        <v>49.8</v>
      </c>
    </row>
    <row r="4840" spans="1:12" x14ac:dyDescent="0.25">
      <c r="A4840">
        <v>57461</v>
      </c>
      <c r="B4840" s="2">
        <v>72.995540000000005</v>
      </c>
      <c r="C4840" s="3">
        <v>395</v>
      </c>
      <c r="E4840" t="s">
        <v>10977</v>
      </c>
      <c r="F4840" s="4" t="s">
        <v>10877</v>
      </c>
      <c r="G4840" s="5">
        <v>282</v>
      </c>
      <c r="H4840" s="6">
        <v>0.32155479999999997</v>
      </c>
      <c r="I4840" s="7">
        <v>89.375</v>
      </c>
    </row>
    <row r="4841" spans="1:12" x14ac:dyDescent="0.25">
      <c r="A4841">
        <v>96790</v>
      </c>
      <c r="B4841" s="2">
        <v>72.994010000000003</v>
      </c>
      <c r="C4841" s="3">
        <v>8750</v>
      </c>
      <c r="D4841" s="4">
        <v>27980</v>
      </c>
      <c r="E4841" t="s">
        <v>16162</v>
      </c>
      <c r="F4841" s="4" t="s">
        <v>16099</v>
      </c>
      <c r="G4841" s="5">
        <v>6109</v>
      </c>
      <c r="H4841" s="6">
        <v>0.37027339999999997</v>
      </c>
      <c r="I4841" s="7">
        <v>80.938000000000002</v>
      </c>
      <c r="J4841" s="2">
        <v>57.666699999999999</v>
      </c>
      <c r="K4841">
        <v>3</v>
      </c>
    </row>
    <row r="4842" spans="1:12" x14ac:dyDescent="0.25">
      <c r="A4842">
        <v>33139</v>
      </c>
      <c r="B4842" s="2">
        <v>72.985029999999995</v>
      </c>
      <c r="C4842" s="3">
        <v>37535</v>
      </c>
      <c r="D4842" s="4">
        <v>33100</v>
      </c>
      <c r="E4842" t="s">
        <v>6874</v>
      </c>
      <c r="F4842" s="4" t="s">
        <v>6689</v>
      </c>
      <c r="G4842" s="5">
        <v>31431</v>
      </c>
      <c r="H4842" s="6">
        <v>0.46058159999999998</v>
      </c>
      <c r="I4842" s="7">
        <v>65.33</v>
      </c>
      <c r="J4842" s="2">
        <v>30.3889</v>
      </c>
      <c r="K4842">
        <v>18</v>
      </c>
      <c r="L4842" s="2">
        <v>7.5</v>
      </c>
    </row>
    <row r="4843" spans="1:12" x14ac:dyDescent="0.25">
      <c r="A4843">
        <v>63129</v>
      </c>
      <c r="B4843" s="2">
        <v>72.968400000000003</v>
      </c>
      <c r="C4843" s="3">
        <v>53540</v>
      </c>
      <c r="D4843" s="4">
        <v>41180</v>
      </c>
      <c r="E4843" t="s">
        <v>9297</v>
      </c>
      <c r="F4843" s="4" t="s">
        <v>12102</v>
      </c>
      <c r="G4843" s="5">
        <v>38054</v>
      </c>
      <c r="H4843" s="6">
        <v>0.35168450000000001</v>
      </c>
      <c r="I4843" s="7">
        <v>84.135999999999996</v>
      </c>
      <c r="J4843" s="2">
        <v>44.666699999999999</v>
      </c>
      <c r="K4843">
        <v>24</v>
      </c>
      <c r="L4843" s="2">
        <v>75.3</v>
      </c>
    </row>
    <row r="4844" spans="1:12" x14ac:dyDescent="0.25">
      <c r="A4844">
        <v>52341</v>
      </c>
      <c r="B4844" s="2">
        <v>72.959100000000007</v>
      </c>
      <c r="C4844" s="3">
        <v>1228</v>
      </c>
      <c r="D4844" s="4">
        <v>16300</v>
      </c>
      <c r="E4844" t="s">
        <v>4574</v>
      </c>
      <c r="F4844" s="4" t="s">
        <v>9593</v>
      </c>
      <c r="G4844" s="5">
        <v>829</v>
      </c>
      <c r="H4844" s="6">
        <v>0.35180719999999999</v>
      </c>
      <c r="I4844" s="7">
        <v>84.111999999999995</v>
      </c>
    </row>
    <row r="4845" spans="1:12" x14ac:dyDescent="0.25">
      <c r="A4845">
        <v>19001</v>
      </c>
      <c r="B4845" s="2">
        <v>72.955960000000005</v>
      </c>
      <c r="C4845" s="3">
        <v>17364</v>
      </c>
      <c r="D4845" s="4">
        <v>37980</v>
      </c>
      <c r="E4845" t="s">
        <v>349</v>
      </c>
      <c r="F4845" s="4" t="s">
        <v>3003</v>
      </c>
      <c r="G4845" s="5">
        <v>12307</v>
      </c>
      <c r="H4845" s="6">
        <v>0.3786968</v>
      </c>
      <c r="I4845" s="7">
        <v>79.460999999999999</v>
      </c>
      <c r="J4845" s="2">
        <v>38.666699999999999</v>
      </c>
      <c r="K4845">
        <v>18</v>
      </c>
      <c r="L4845" s="2">
        <v>43.2</v>
      </c>
    </row>
    <row r="4846" spans="1:12" x14ac:dyDescent="0.25">
      <c r="A4846">
        <v>62216</v>
      </c>
      <c r="B4846" s="2">
        <v>72.952550000000002</v>
      </c>
      <c r="C4846" s="3">
        <v>2846</v>
      </c>
      <c r="D4846" s="4">
        <v>41180</v>
      </c>
      <c r="E4846" t="s">
        <v>11889</v>
      </c>
      <c r="F4846" s="4" t="s">
        <v>11490</v>
      </c>
      <c r="G4846" s="5">
        <v>1909</v>
      </c>
      <c r="H4846" s="6">
        <v>0.31832460000000001</v>
      </c>
      <c r="I4846" s="7">
        <v>89.891000000000005</v>
      </c>
      <c r="J4846" s="2">
        <v>45.5</v>
      </c>
      <c r="K4846">
        <v>2</v>
      </c>
    </row>
    <row r="4847" spans="1:12" x14ac:dyDescent="0.25">
      <c r="A4847">
        <v>64149</v>
      </c>
      <c r="B4847" s="2">
        <v>72.952029999999993</v>
      </c>
      <c r="C4847" s="3">
        <v>347</v>
      </c>
      <c r="D4847" s="4">
        <v>28140</v>
      </c>
      <c r="E4847" t="s">
        <v>12261</v>
      </c>
      <c r="F4847" s="4" t="s">
        <v>12102</v>
      </c>
      <c r="G4847" s="5">
        <v>287</v>
      </c>
      <c r="H4847" s="6">
        <v>0.33680559999999998</v>
      </c>
      <c r="I4847" s="7">
        <v>86.691000000000003</v>
      </c>
      <c r="J4847" s="2">
        <v>48</v>
      </c>
      <c r="K4847">
        <v>1</v>
      </c>
    </row>
    <row r="4848" spans="1:12" x14ac:dyDescent="0.25">
      <c r="A4848">
        <v>2666</v>
      </c>
      <c r="B4848" s="2">
        <v>72.951790000000003</v>
      </c>
      <c r="C4848" s="3">
        <v>742</v>
      </c>
      <c r="D4848" s="4">
        <v>12700</v>
      </c>
      <c r="E4848" t="s">
        <v>428</v>
      </c>
      <c r="F4848" s="4" t="s">
        <v>21</v>
      </c>
      <c r="G4848" s="5">
        <v>681</v>
      </c>
      <c r="H4848" s="6">
        <v>0.47800589999999998</v>
      </c>
      <c r="I4848" s="7">
        <v>62.286000000000001</v>
      </c>
    </row>
    <row r="4849" spans="1:12" x14ac:dyDescent="0.25">
      <c r="A4849">
        <v>58244</v>
      </c>
      <c r="B4849" s="2">
        <v>72.951610000000002</v>
      </c>
      <c r="C4849" s="3">
        <v>128</v>
      </c>
      <c r="D4849" s="4">
        <v>24220</v>
      </c>
      <c r="E4849" t="s">
        <v>9143</v>
      </c>
      <c r="F4849" s="4" t="s">
        <v>11069</v>
      </c>
      <c r="G4849" s="5">
        <v>93</v>
      </c>
      <c r="H4849" s="6">
        <v>0.30851060000000002</v>
      </c>
      <c r="I4849" s="7">
        <v>91.563000000000002</v>
      </c>
    </row>
    <row r="4850" spans="1:12" x14ac:dyDescent="0.25">
      <c r="A4850">
        <v>3278</v>
      </c>
      <c r="B4850" s="2">
        <v>72.951070000000001</v>
      </c>
      <c r="C4850" s="3">
        <v>2950</v>
      </c>
      <c r="D4850" s="4">
        <v>18180</v>
      </c>
      <c r="E4850" t="s">
        <v>578</v>
      </c>
      <c r="F4850" s="4" t="s">
        <v>520</v>
      </c>
      <c r="G4850" s="5">
        <v>2122</v>
      </c>
      <c r="H4850" s="6">
        <v>0.37541219999999997</v>
      </c>
      <c r="I4850" s="7">
        <v>80</v>
      </c>
      <c r="J4850" s="2">
        <v>43.333300000000001</v>
      </c>
      <c r="K4850">
        <v>3</v>
      </c>
    </row>
    <row r="4851" spans="1:12" x14ac:dyDescent="0.25">
      <c r="A4851">
        <v>73170</v>
      </c>
      <c r="B4851" s="2">
        <v>72.94462</v>
      </c>
      <c r="C4851" s="3">
        <v>36791</v>
      </c>
      <c r="D4851" s="4">
        <v>36420</v>
      </c>
      <c r="E4851" t="s">
        <v>13492</v>
      </c>
      <c r="F4851" s="4" t="s">
        <v>13462</v>
      </c>
      <c r="G4851" s="5">
        <v>24868</v>
      </c>
      <c r="H4851" s="6">
        <v>0.34417720000000002</v>
      </c>
      <c r="I4851" s="7">
        <v>85.379000000000005</v>
      </c>
      <c r="J4851" s="2">
        <v>46.5</v>
      </c>
      <c r="K4851">
        <v>4</v>
      </c>
    </row>
    <row r="4852" spans="1:12" x14ac:dyDescent="0.25">
      <c r="A4852">
        <v>33325</v>
      </c>
      <c r="B4852" s="2">
        <v>72.933940000000007</v>
      </c>
      <c r="C4852" s="3">
        <v>29777</v>
      </c>
      <c r="D4852" s="4">
        <v>33100</v>
      </c>
      <c r="E4852" t="s">
        <v>6877</v>
      </c>
      <c r="F4852" s="4" t="s">
        <v>6689</v>
      </c>
      <c r="G4852" s="5">
        <v>19768</v>
      </c>
      <c r="H4852" s="6">
        <v>0.35221809999999998</v>
      </c>
      <c r="I4852" s="7">
        <v>83.983999999999995</v>
      </c>
      <c r="J4852" s="2">
        <v>24.5</v>
      </c>
      <c r="K4852">
        <v>4</v>
      </c>
    </row>
    <row r="4853" spans="1:12" x14ac:dyDescent="0.25">
      <c r="A4853">
        <v>3071</v>
      </c>
      <c r="B4853" s="2">
        <v>72.928380000000004</v>
      </c>
      <c r="C4853" s="3">
        <v>5157</v>
      </c>
      <c r="D4853" s="4">
        <v>31700</v>
      </c>
      <c r="E4853" t="s">
        <v>535</v>
      </c>
      <c r="F4853" s="4" t="s">
        <v>520</v>
      </c>
      <c r="G4853" s="5">
        <v>3436</v>
      </c>
      <c r="H4853" s="6">
        <v>0.35157159999999998</v>
      </c>
      <c r="I4853" s="7">
        <v>84.081999999999994</v>
      </c>
      <c r="J4853" s="2">
        <v>74</v>
      </c>
      <c r="K4853">
        <v>1</v>
      </c>
    </row>
    <row r="4854" spans="1:12" x14ac:dyDescent="0.25">
      <c r="A4854">
        <v>52748</v>
      </c>
      <c r="B4854" s="2">
        <v>72.926090000000002</v>
      </c>
      <c r="C4854" s="3">
        <v>9670</v>
      </c>
      <c r="D4854" s="4">
        <v>19340</v>
      </c>
      <c r="E4854" t="s">
        <v>7109</v>
      </c>
      <c r="F4854" s="4" t="s">
        <v>9593</v>
      </c>
      <c r="G4854" s="5">
        <v>6131</v>
      </c>
      <c r="H4854" s="6">
        <v>0.35132930000000001</v>
      </c>
      <c r="I4854" s="7">
        <v>84.117000000000004</v>
      </c>
      <c r="J4854" s="2">
        <v>47.5</v>
      </c>
      <c r="K4854">
        <v>4</v>
      </c>
    </row>
    <row r="4855" spans="1:12" x14ac:dyDescent="0.25">
      <c r="A4855">
        <v>99353</v>
      </c>
      <c r="B4855" s="2">
        <v>72.922389999999993</v>
      </c>
      <c r="C4855" s="3">
        <v>14123</v>
      </c>
      <c r="D4855" s="4">
        <v>28420</v>
      </c>
      <c r="E4855" t="s">
        <v>16595</v>
      </c>
      <c r="F4855" s="4" t="s">
        <v>16344</v>
      </c>
      <c r="G4855" s="5">
        <v>9364</v>
      </c>
      <c r="H4855" s="6">
        <v>0.32656990000000002</v>
      </c>
      <c r="I4855" s="7">
        <v>88.388000000000005</v>
      </c>
      <c r="J4855" s="2">
        <v>40.571399999999997</v>
      </c>
      <c r="K4855">
        <v>7</v>
      </c>
    </row>
    <row r="4856" spans="1:12" x14ac:dyDescent="0.25">
      <c r="A4856">
        <v>18249</v>
      </c>
      <c r="B4856" s="2">
        <v>72.919460000000001</v>
      </c>
      <c r="C4856" s="3">
        <v>4059</v>
      </c>
      <c r="D4856" s="4">
        <v>42540</v>
      </c>
      <c r="E4856" t="s">
        <v>4010</v>
      </c>
      <c r="F4856" s="4" t="s">
        <v>3003</v>
      </c>
      <c r="G4856" s="5">
        <v>2865</v>
      </c>
      <c r="H4856" s="6">
        <v>0.4</v>
      </c>
      <c r="I4856" s="7">
        <v>75.677000000000007</v>
      </c>
      <c r="J4856" s="2">
        <v>27</v>
      </c>
      <c r="K4856">
        <v>1</v>
      </c>
    </row>
    <row r="4857" spans="1:12" x14ac:dyDescent="0.25">
      <c r="A4857">
        <v>55016</v>
      </c>
      <c r="B4857" s="2">
        <v>72.913489999999996</v>
      </c>
      <c r="C4857" s="3">
        <v>34763</v>
      </c>
      <c r="D4857" s="4">
        <v>33460</v>
      </c>
      <c r="E4857" t="s">
        <v>7542</v>
      </c>
      <c r="F4857" s="4" t="s">
        <v>10428</v>
      </c>
      <c r="G4857" s="5">
        <v>22034</v>
      </c>
      <c r="H4857" s="6">
        <v>0.3129113</v>
      </c>
      <c r="I4857" s="7">
        <v>90.72</v>
      </c>
      <c r="J4857" s="2">
        <v>35.700000000000003</v>
      </c>
      <c r="K4857">
        <v>20</v>
      </c>
      <c r="L4857" s="2">
        <v>26.8</v>
      </c>
    </row>
    <row r="4858" spans="1:12" x14ac:dyDescent="0.25">
      <c r="A4858">
        <v>98249</v>
      </c>
      <c r="B4858" s="2">
        <v>72.907359999999997</v>
      </c>
      <c r="C4858" s="3">
        <v>4434</v>
      </c>
      <c r="D4858" s="4">
        <v>36020</v>
      </c>
      <c r="E4858" t="s">
        <v>3995</v>
      </c>
      <c r="F4858" s="4" t="s">
        <v>16344</v>
      </c>
      <c r="G4858" s="5">
        <v>3563</v>
      </c>
      <c r="H4858" s="6">
        <v>0.41329959999999999</v>
      </c>
      <c r="I4858" s="7">
        <v>73.37</v>
      </c>
      <c r="J4858" s="2">
        <v>40.799999999999997</v>
      </c>
      <c r="K4858">
        <v>5</v>
      </c>
    </row>
    <row r="4859" spans="1:12" x14ac:dyDescent="0.25">
      <c r="A4859">
        <v>22716</v>
      </c>
      <c r="B4859" s="2">
        <v>72.906300000000002</v>
      </c>
      <c r="C4859" s="3">
        <v>1125</v>
      </c>
      <c r="D4859" s="4">
        <v>47900</v>
      </c>
      <c r="E4859" t="s">
        <v>1144</v>
      </c>
      <c r="F4859" s="4" t="s">
        <v>4335</v>
      </c>
      <c r="G4859" s="5">
        <v>875</v>
      </c>
      <c r="H4859" s="6">
        <v>0.3664384</v>
      </c>
      <c r="I4859" s="7">
        <v>81.45</v>
      </c>
    </row>
    <row r="4860" spans="1:12" x14ac:dyDescent="0.25">
      <c r="A4860">
        <v>78402</v>
      </c>
      <c r="B4860" s="2">
        <v>72.90598</v>
      </c>
      <c r="C4860" s="3">
        <v>492</v>
      </c>
      <c r="D4860" s="4">
        <v>18580</v>
      </c>
      <c r="E4860" t="s">
        <v>14230</v>
      </c>
      <c r="F4860" s="4" t="s">
        <v>13752</v>
      </c>
      <c r="G4860" s="5">
        <v>467</v>
      </c>
      <c r="H4860" s="6">
        <v>0.24196999999999999</v>
      </c>
      <c r="I4860" s="7">
        <v>102.917</v>
      </c>
    </row>
    <row r="4861" spans="1:12" x14ac:dyDescent="0.25">
      <c r="A4861">
        <v>93063</v>
      </c>
      <c r="B4861" s="2">
        <v>72.896690000000007</v>
      </c>
      <c r="C4861" s="3">
        <v>56687</v>
      </c>
      <c r="D4861" s="4">
        <v>37100</v>
      </c>
      <c r="E4861" t="s">
        <v>15613</v>
      </c>
      <c r="F4861" s="4" t="s">
        <v>15368</v>
      </c>
      <c r="G4861" s="5">
        <v>38369</v>
      </c>
      <c r="H4861" s="6">
        <v>0.30810530000000003</v>
      </c>
      <c r="I4861" s="7">
        <v>91.474000000000004</v>
      </c>
      <c r="J4861" s="2">
        <v>45.318199999999997</v>
      </c>
      <c r="K4861">
        <v>22</v>
      </c>
      <c r="L4861" s="2">
        <v>78.2</v>
      </c>
    </row>
    <row r="4862" spans="1:12" x14ac:dyDescent="0.25">
      <c r="A4862">
        <v>6457</v>
      </c>
      <c r="B4862" s="2">
        <v>72.879800000000003</v>
      </c>
      <c r="C4862" s="3">
        <v>47423</v>
      </c>
      <c r="D4862" s="4">
        <v>25540</v>
      </c>
      <c r="E4862" t="s">
        <v>490</v>
      </c>
      <c r="F4862" s="4" t="s">
        <v>1198</v>
      </c>
      <c r="G4862" s="5">
        <v>32217</v>
      </c>
      <c r="H4862" s="6">
        <v>0.35806070000000001</v>
      </c>
      <c r="I4862" s="7">
        <v>82.831999999999994</v>
      </c>
      <c r="J4862" s="2">
        <v>37.5</v>
      </c>
      <c r="K4862">
        <v>20</v>
      </c>
      <c r="L4862" s="2">
        <v>36.6</v>
      </c>
    </row>
    <row r="4863" spans="1:12" x14ac:dyDescent="0.25">
      <c r="A4863">
        <v>13090</v>
      </c>
      <c r="B4863" s="2">
        <v>72.867099999999994</v>
      </c>
      <c r="C4863" s="3">
        <v>30295</v>
      </c>
      <c r="D4863" s="4">
        <v>45060</v>
      </c>
      <c r="E4863" t="s">
        <v>2504</v>
      </c>
      <c r="F4863" s="4" t="s">
        <v>1280</v>
      </c>
      <c r="G4863" s="5">
        <v>20806</v>
      </c>
      <c r="H4863" s="6">
        <v>0.38323639999999998</v>
      </c>
      <c r="I4863" s="7">
        <v>78.480999999999995</v>
      </c>
      <c r="J4863" s="2">
        <v>37.214300000000001</v>
      </c>
      <c r="K4863">
        <v>14</v>
      </c>
      <c r="L4863" s="2">
        <v>34.799999999999997</v>
      </c>
    </row>
    <row r="4864" spans="1:12" x14ac:dyDescent="0.25">
      <c r="A4864">
        <v>20106</v>
      </c>
      <c r="B4864" s="2">
        <v>72.861260000000001</v>
      </c>
      <c r="C4864" s="3">
        <v>5264</v>
      </c>
      <c r="D4864" s="4">
        <v>47900</v>
      </c>
      <c r="E4864" t="s">
        <v>4336</v>
      </c>
      <c r="F4864" s="4" t="s">
        <v>4335</v>
      </c>
      <c r="G4864" s="5">
        <v>3625</v>
      </c>
      <c r="H4864" s="6">
        <v>0.26372410000000002</v>
      </c>
      <c r="I4864" s="7">
        <v>99.117999999999995</v>
      </c>
      <c r="J4864" s="2">
        <v>56.75</v>
      </c>
      <c r="K4864">
        <v>4</v>
      </c>
    </row>
    <row r="4865" spans="1:12" x14ac:dyDescent="0.25">
      <c r="A4865">
        <v>57032</v>
      </c>
      <c r="B4865" s="2">
        <v>72.859499999999997</v>
      </c>
      <c r="C4865" s="3">
        <v>6721</v>
      </c>
      <c r="D4865" s="4">
        <v>43620</v>
      </c>
      <c r="E4865" t="s">
        <v>3725</v>
      </c>
      <c r="F4865" s="4" t="s">
        <v>10877</v>
      </c>
      <c r="G4865" s="5">
        <v>3713</v>
      </c>
      <c r="H4865" s="6">
        <v>0.38809589999999999</v>
      </c>
      <c r="I4865" s="7">
        <v>77.611000000000004</v>
      </c>
      <c r="J4865" s="2">
        <v>57</v>
      </c>
      <c r="K4865">
        <v>1</v>
      </c>
    </row>
    <row r="4866" spans="1:12" x14ac:dyDescent="0.25">
      <c r="A4866">
        <v>17055</v>
      </c>
      <c r="B4866" s="2">
        <v>72.852549999999994</v>
      </c>
      <c r="C4866" s="3">
        <v>34844</v>
      </c>
      <c r="D4866" s="4">
        <v>25420</v>
      </c>
      <c r="E4866" t="s">
        <v>3694</v>
      </c>
      <c r="F4866" s="4" t="s">
        <v>3003</v>
      </c>
      <c r="G4866" s="5">
        <v>25298</v>
      </c>
      <c r="H4866" s="6">
        <v>0.36441620000000002</v>
      </c>
      <c r="I4866" s="7">
        <v>81.66</v>
      </c>
      <c r="J4866" s="2">
        <v>38.692300000000003</v>
      </c>
      <c r="K4866">
        <v>26</v>
      </c>
      <c r="L4866" s="2">
        <v>43.4</v>
      </c>
    </row>
    <row r="4867" spans="1:12" x14ac:dyDescent="0.25">
      <c r="A4867">
        <v>33559</v>
      </c>
      <c r="B4867" s="2">
        <v>72.843940000000003</v>
      </c>
      <c r="C4867" s="3">
        <v>16767</v>
      </c>
      <c r="D4867" s="4">
        <v>45300</v>
      </c>
      <c r="E4867" t="s">
        <v>6907</v>
      </c>
      <c r="F4867" s="4" t="s">
        <v>6689</v>
      </c>
      <c r="G4867" s="5">
        <v>10720</v>
      </c>
      <c r="H4867" s="6">
        <v>0.39791070000000001</v>
      </c>
      <c r="I4867" s="7">
        <v>75.864000000000004</v>
      </c>
      <c r="J4867" s="2">
        <v>47.666699999999999</v>
      </c>
      <c r="K4867">
        <v>3</v>
      </c>
    </row>
    <row r="4868" spans="1:12" x14ac:dyDescent="0.25">
      <c r="A4868">
        <v>1032</v>
      </c>
      <c r="B4868" s="2">
        <v>72.841260000000005</v>
      </c>
      <c r="C4868" s="3">
        <v>584</v>
      </c>
      <c r="D4868" s="4">
        <v>44140</v>
      </c>
      <c r="E4868" t="s">
        <v>37</v>
      </c>
      <c r="F4868" s="4" t="s">
        <v>21</v>
      </c>
      <c r="G4868" s="5">
        <v>453</v>
      </c>
      <c r="H4868" s="6">
        <v>0.39647579999999999</v>
      </c>
      <c r="I4868" s="7">
        <v>76.111000000000004</v>
      </c>
    </row>
    <row r="4869" spans="1:12" x14ac:dyDescent="0.25">
      <c r="A4869">
        <v>36526</v>
      </c>
      <c r="B4869" s="2">
        <v>72.836060000000003</v>
      </c>
      <c r="C4869" s="3">
        <v>31326</v>
      </c>
      <c r="D4869" s="4">
        <v>19300</v>
      </c>
      <c r="E4869" t="s">
        <v>7278</v>
      </c>
      <c r="F4869" s="4" t="s">
        <v>7027</v>
      </c>
      <c r="G4869" s="5">
        <v>21283</v>
      </c>
      <c r="H4869" s="6">
        <v>0.3978293</v>
      </c>
      <c r="I4869" s="7">
        <v>75.876000000000005</v>
      </c>
      <c r="J4869" s="2">
        <v>38</v>
      </c>
      <c r="K4869">
        <v>4</v>
      </c>
    </row>
    <row r="4870" spans="1:12" x14ac:dyDescent="0.25">
      <c r="A4870">
        <v>60074</v>
      </c>
      <c r="B4870" s="2">
        <v>72.824849999999998</v>
      </c>
      <c r="C4870" s="3">
        <v>39009</v>
      </c>
      <c r="D4870" s="4">
        <v>16980</v>
      </c>
      <c r="E4870" t="s">
        <v>11511</v>
      </c>
      <c r="F4870" s="4" t="s">
        <v>11490</v>
      </c>
      <c r="G4870" s="5">
        <v>25593</v>
      </c>
      <c r="H4870" s="6">
        <v>0.41001799999999999</v>
      </c>
      <c r="I4870" s="7">
        <v>73.763999999999996</v>
      </c>
      <c r="J4870" s="2">
        <v>35.857100000000003</v>
      </c>
      <c r="K4870">
        <v>14</v>
      </c>
      <c r="L4870" s="2">
        <v>27.5</v>
      </c>
    </row>
    <row r="4871" spans="1:12" x14ac:dyDescent="0.25">
      <c r="A4871">
        <v>4222</v>
      </c>
      <c r="B4871" s="2">
        <v>72.818070000000006</v>
      </c>
      <c r="C4871" s="3">
        <v>3878</v>
      </c>
      <c r="D4871" s="4">
        <v>30340</v>
      </c>
      <c r="E4871" t="s">
        <v>657</v>
      </c>
      <c r="F4871" s="4" t="s">
        <v>701</v>
      </c>
      <c r="G4871" s="5">
        <v>2740</v>
      </c>
      <c r="H4871" s="6">
        <v>0.37737229999999999</v>
      </c>
      <c r="I4871" s="7">
        <v>79.397999999999996</v>
      </c>
      <c r="J4871" s="2">
        <v>43.333300000000001</v>
      </c>
      <c r="K4871">
        <v>3</v>
      </c>
    </row>
    <row r="4872" spans="1:12" x14ac:dyDescent="0.25">
      <c r="A4872">
        <v>38104</v>
      </c>
      <c r="B4872" s="2">
        <v>72.813230000000004</v>
      </c>
      <c r="C4872" s="3">
        <v>23867</v>
      </c>
      <c r="D4872" s="4">
        <v>32820</v>
      </c>
      <c r="E4872" t="s">
        <v>2512</v>
      </c>
      <c r="F4872" s="4" t="s">
        <v>7348</v>
      </c>
      <c r="G4872" s="5">
        <v>17471</v>
      </c>
      <c r="H4872" s="6">
        <v>0.45744380000000001</v>
      </c>
      <c r="I4872" s="7">
        <v>65.557000000000002</v>
      </c>
      <c r="J4872" s="2">
        <v>41.8611</v>
      </c>
      <c r="K4872">
        <v>36</v>
      </c>
      <c r="L4872" s="2">
        <v>61.3</v>
      </c>
    </row>
    <row r="4873" spans="1:12" x14ac:dyDescent="0.25">
      <c r="A4873">
        <v>93611</v>
      </c>
      <c r="B4873" s="2">
        <v>72.801779999999994</v>
      </c>
      <c r="C4873" s="3">
        <v>48597</v>
      </c>
      <c r="D4873" s="4">
        <v>23420</v>
      </c>
      <c r="E4873" t="s">
        <v>15284</v>
      </c>
      <c r="F4873" s="4" t="s">
        <v>15368</v>
      </c>
      <c r="G4873" s="5">
        <v>30384</v>
      </c>
      <c r="H4873" s="6">
        <v>0.33076620000000001</v>
      </c>
      <c r="I4873" s="7">
        <v>87.435000000000002</v>
      </c>
      <c r="J4873" s="2">
        <v>39.75</v>
      </c>
      <c r="K4873">
        <v>12</v>
      </c>
      <c r="L4873" s="2">
        <v>49.2</v>
      </c>
    </row>
    <row r="4874" spans="1:12" x14ac:dyDescent="0.25">
      <c r="A4874">
        <v>80831</v>
      </c>
      <c r="B4874" s="2">
        <v>72.790940000000006</v>
      </c>
      <c r="C4874" s="3">
        <v>24009</v>
      </c>
      <c r="D4874" s="4">
        <v>17820</v>
      </c>
      <c r="E4874" t="s">
        <v>14557</v>
      </c>
      <c r="F4874" s="4" t="s">
        <v>14477</v>
      </c>
      <c r="G4874" s="5">
        <v>14923</v>
      </c>
      <c r="H4874" s="6">
        <v>0.35971320000000001</v>
      </c>
      <c r="I4874" s="7">
        <v>82.396000000000001</v>
      </c>
      <c r="J4874" s="2">
        <v>63</v>
      </c>
      <c r="K4874">
        <v>1</v>
      </c>
    </row>
    <row r="4875" spans="1:12" x14ac:dyDescent="0.25">
      <c r="A4875">
        <v>37830</v>
      </c>
      <c r="B4875" s="2">
        <v>72.782409999999999</v>
      </c>
      <c r="C4875" s="3">
        <v>29767</v>
      </c>
      <c r="D4875" s="4">
        <v>28940</v>
      </c>
      <c r="E4875" t="s">
        <v>1429</v>
      </c>
      <c r="F4875" s="4" t="s">
        <v>7348</v>
      </c>
      <c r="G4875" s="5">
        <v>20739</v>
      </c>
      <c r="H4875" s="6">
        <v>0.40488930000000001</v>
      </c>
      <c r="I4875" s="7">
        <v>74.58</v>
      </c>
      <c r="J4875" s="2">
        <v>41.2286</v>
      </c>
      <c r="K4875">
        <v>35</v>
      </c>
      <c r="L4875" s="2">
        <v>58</v>
      </c>
    </row>
    <row r="4876" spans="1:12" x14ac:dyDescent="0.25">
      <c r="A4876">
        <v>97371</v>
      </c>
      <c r="B4876" s="2">
        <v>72.777360000000002</v>
      </c>
      <c r="C4876" s="3">
        <v>500</v>
      </c>
      <c r="D4876" s="4">
        <v>41420</v>
      </c>
      <c r="E4876" t="s">
        <v>16230</v>
      </c>
      <c r="F4876" s="4" t="s">
        <v>16170</v>
      </c>
      <c r="G4876" s="5">
        <v>372</v>
      </c>
      <c r="H4876" s="6">
        <v>0.42895440000000001</v>
      </c>
      <c r="I4876" s="7">
        <v>70.417000000000002</v>
      </c>
      <c r="J4876" s="2">
        <v>50</v>
      </c>
      <c r="K4876">
        <v>1</v>
      </c>
    </row>
    <row r="4877" spans="1:12" x14ac:dyDescent="0.25">
      <c r="A4877">
        <v>33776</v>
      </c>
      <c r="B4877" s="2">
        <v>72.775040000000004</v>
      </c>
      <c r="C4877" s="3">
        <v>12574</v>
      </c>
      <c r="D4877" s="4">
        <v>45300</v>
      </c>
      <c r="E4877" t="s">
        <v>3461</v>
      </c>
      <c r="F4877" s="4" t="s">
        <v>6689</v>
      </c>
      <c r="G4877" s="5">
        <v>9295</v>
      </c>
      <c r="H4877" s="6">
        <v>0.36535770000000001</v>
      </c>
      <c r="I4877" s="7">
        <v>81.385999999999996</v>
      </c>
      <c r="J4877" s="2">
        <v>14.5</v>
      </c>
      <c r="K4877">
        <v>4</v>
      </c>
    </row>
    <row r="4878" spans="1:12" x14ac:dyDescent="0.25">
      <c r="A4878">
        <v>43571</v>
      </c>
      <c r="B4878" s="2">
        <v>72.771630000000002</v>
      </c>
      <c r="C4878" s="3">
        <v>7460</v>
      </c>
      <c r="D4878" s="4">
        <v>45780</v>
      </c>
      <c r="E4878" t="s">
        <v>8417</v>
      </c>
      <c r="F4878" s="4" t="s">
        <v>8295</v>
      </c>
      <c r="G4878" s="5">
        <v>4973</v>
      </c>
      <c r="H4878" s="6">
        <v>0.33078629999999998</v>
      </c>
      <c r="I4878" s="7">
        <v>87.352000000000004</v>
      </c>
      <c r="J4878" s="2">
        <v>48</v>
      </c>
      <c r="K4878">
        <v>4</v>
      </c>
    </row>
    <row r="4879" spans="1:12" x14ac:dyDescent="0.25">
      <c r="A4879">
        <v>23161</v>
      </c>
      <c r="B4879" s="2">
        <v>72.770399999999995</v>
      </c>
      <c r="C4879" s="3">
        <v>150</v>
      </c>
      <c r="E4879" t="s">
        <v>4140</v>
      </c>
      <c r="F4879" s="4" t="s">
        <v>4335</v>
      </c>
      <c r="G4879" s="5">
        <v>144</v>
      </c>
      <c r="H4879" s="6">
        <v>0.29655169999999997</v>
      </c>
      <c r="I4879" s="7">
        <v>93.25</v>
      </c>
    </row>
    <row r="4880" spans="1:12" x14ac:dyDescent="0.25">
      <c r="A4880">
        <v>62293</v>
      </c>
      <c r="B4880" s="2">
        <v>72.769570000000002</v>
      </c>
      <c r="C4880" s="3">
        <v>4677</v>
      </c>
      <c r="D4880" s="4">
        <v>41180</v>
      </c>
      <c r="E4880" t="s">
        <v>1720</v>
      </c>
      <c r="F4880" s="4" t="s">
        <v>11490</v>
      </c>
      <c r="G4880" s="5">
        <v>3322</v>
      </c>
      <c r="H4880" s="6">
        <v>0.29831429999999998</v>
      </c>
      <c r="I4880" s="7">
        <v>92.917000000000002</v>
      </c>
      <c r="J4880" s="2">
        <v>57</v>
      </c>
      <c r="K4880">
        <v>2</v>
      </c>
    </row>
    <row r="4881" spans="1:12" x14ac:dyDescent="0.25">
      <c r="A4881">
        <v>84767</v>
      </c>
      <c r="B4881" s="2">
        <v>72.768659999999997</v>
      </c>
      <c r="C4881" s="3">
        <v>630</v>
      </c>
      <c r="D4881" s="4">
        <v>41100</v>
      </c>
      <c r="E4881" t="s">
        <v>3078</v>
      </c>
      <c r="F4881" s="4" t="s">
        <v>14851</v>
      </c>
      <c r="G4881" s="5">
        <v>490</v>
      </c>
      <c r="H4881" s="6">
        <v>0.53360490000000005</v>
      </c>
      <c r="I4881" s="7">
        <v>52.25</v>
      </c>
    </row>
    <row r="4882" spans="1:12" x14ac:dyDescent="0.25">
      <c r="A4882">
        <v>18064</v>
      </c>
      <c r="B4882" s="2">
        <v>72.764430000000004</v>
      </c>
      <c r="C4882" s="3">
        <v>24576</v>
      </c>
      <c r="D4882" s="4">
        <v>10900</v>
      </c>
      <c r="E4882" t="s">
        <v>3964</v>
      </c>
      <c r="F4882" s="4" t="s">
        <v>3003</v>
      </c>
      <c r="G4882" s="5">
        <v>17169</v>
      </c>
      <c r="H4882" s="6">
        <v>0.32116020000000001</v>
      </c>
      <c r="I4882" s="7">
        <v>88.957999999999998</v>
      </c>
      <c r="J4882" s="2">
        <v>47.714300000000001</v>
      </c>
      <c r="K4882">
        <v>7</v>
      </c>
    </row>
    <row r="4883" spans="1:12" x14ac:dyDescent="0.25">
      <c r="A4883">
        <v>91344</v>
      </c>
      <c r="B4883" s="2">
        <v>72.751459999999994</v>
      </c>
      <c r="C4883" s="3">
        <v>53165</v>
      </c>
      <c r="D4883" s="4">
        <v>31080</v>
      </c>
      <c r="E4883" t="s">
        <v>15426</v>
      </c>
      <c r="F4883" s="4" t="s">
        <v>15368</v>
      </c>
      <c r="G4883" s="5">
        <v>37026</v>
      </c>
      <c r="H4883" s="6">
        <v>0.3532923</v>
      </c>
      <c r="I4883" s="7">
        <v>83.405000000000001</v>
      </c>
      <c r="J4883" s="2">
        <v>36.458300000000001</v>
      </c>
      <c r="K4883">
        <v>24</v>
      </c>
      <c r="L4883" s="2">
        <v>30.4</v>
      </c>
    </row>
    <row r="4884" spans="1:12" x14ac:dyDescent="0.25">
      <c r="A4884">
        <v>33703</v>
      </c>
      <c r="B4884" s="2">
        <v>72.738349999999997</v>
      </c>
      <c r="C4884" s="3">
        <v>23597</v>
      </c>
      <c r="D4884" s="4">
        <v>45300</v>
      </c>
      <c r="E4884" t="s">
        <v>3400</v>
      </c>
      <c r="F4884" s="4" t="s">
        <v>6689</v>
      </c>
      <c r="G4884" s="5">
        <v>17778</v>
      </c>
      <c r="H4884" s="6">
        <v>0.38770460000000001</v>
      </c>
      <c r="I4884" s="7">
        <v>77.454999999999998</v>
      </c>
      <c r="J4884" s="2">
        <v>46.666699999999999</v>
      </c>
      <c r="K4884">
        <v>9</v>
      </c>
    </row>
    <row r="4885" spans="1:12" x14ac:dyDescent="0.25">
      <c r="A4885">
        <v>94531</v>
      </c>
      <c r="B4885" s="2">
        <v>72.727950000000007</v>
      </c>
      <c r="C4885" s="3">
        <v>42587</v>
      </c>
      <c r="D4885" s="4">
        <v>41860</v>
      </c>
      <c r="E4885" t="s">
        <v>7349</v>
      </c>
      <c r="F4885" s="4" t="s">
        <v>15368</v>
      </c>
      <c r="G4885" s="5">
        <v>25663</v>
      </c>
      <c r="H4885" s="6">
        <v>0.28823599999999999</v>
      </c>
      <c r="I4885" s="7">
        <v>94.634</v>
      </c>
      <c r="J4885" s="2">
        <v>39</v>
      </c>
      <c r="K4885">
        <v>6</v>
      </c>
    </row>
    <row r="4886" spans="1:12" x14ac:dyDescent="0.25">
      <c r="A4886">
        <v>32579</v>
      </c>
      <c r="B4886" s="2">
        <v>72.720010000000002</v>
      </c>
      <c r="C4886" s="3">
        <v>10336</v>
      </c>
      <c r="D4886" s="4">
        <v>18880</v>
      </c>
      <c r="E4886" t="s">
        <v>6801</v>
      </c>
      <c r="F4886" s="4" t="s">
        <v>6689</v>
      </c>
      <c r="G4886" s="5">
        <v>7507</v>
      </c>
      <c r="H4886" s="6">
        <v>0.38612150000000001</v>
      </c>
      <c r="I4886" s="7">
        <v>77.716999999999999</v>
      </c>
      <c r="J4886" s="2">
        <v>49</v>
      </c>
      <c r="K4886">
        <v>7</v>
      </c>
    </row>
    <row r="4887" spans="1:12" x14ac:dyDescent="0.25">
      <c r="A4887">
        <v>90014</v>
      </c>
      <c r="B4887" s="2">
        <v>72.716710000000006</v>
      </c>
      <c r="C4887" s="3">
        <v>6658</v>
      </c>
      <c r="D4887" s="4">
        <v>31080</v>
      </c>
      <c r="E4887" t="s">
        <v>15367</v>
      </c>
      <c r="F4887" s="4" t="s">
        <v>15368</v>
      </c>
      <c r="G4887" s="5">
        <v>6261</v>
      </c>
      <c r="H4887" s="6">
        <v>0.38220730000000003</v>
      </c>
      <c r="I4887" s="7">
        <v>78.393000000000001</v>
      </c>
      <c r="J4887" s="2">
        <v>31.8</v>
      </c>
      <c r="K4887">
        <v>10</v>
      </c>
      <c r="L4887" s="2">
        <v>10.7</v>
      </c>
    </row>
    <row r="4888" spans="1:12" x14ac:dyDescent="0.25">
      <c r="A4888">
        <v>21157</v>
      </c>
      <c r="B4888" s="2">
        <v>72.709239999999994</v>
      </c>
      <c r="C4888" s="3">
        <v>37094</v>
      </c>
      <c r="D4888" s="4">
        <v>12580</v>
      </c>
      <c r="E4888" t="s">
        <v>159</v>
      </c>
      <c r="F4888" s="4" t="s">
        <v>4361</v>
      </c>
      <c r="G4888" s="5">
        <v>24983</v>
      </c>
      <c r="H4888" s="6">
        <v>0.29879119999999998</v>
      </c>
      <c r="I4888" s="7">
        <v>92.79</v>
      </c>
      <c r="J4888" s="2">
        <v>42.714300000000001</v>
      </c>
      <c r="K4888">
        <v>14</v>
      </c>
      <c r="L4888" s="2">
        <v>65.7</v>
      </c>
    </row>
    <row r="4889" spans="1:12" x14ac:dyDescent="0.25">
      <c r="A4889">
        <v>7462</v>
      </c>
      <c r="B4889" s="2">
        <v>72.70223</v>
      </c>
      <c r="C4889" s="3">
        <v>6741</v>
      </c>
      <c r="D4889" s="4">
        <v>35620</v>
      </c>
      <c r="E4889" t="s">
        <v>1083</v>
      </c>
      <c r="F4889" s="4" t="s">
        <v>1341</v>
      </c>
      <c r="G4889" s="5">
        <v>4323</v>
      </c>
      <c r="H4889" s="6">
        <v>0.29949120000000001</v>
      </c>
      <c r="I4889" s="7">
        <v>92.656000000000006</v>
      </c>
      <c r="J4889" s="2">
        <v>43.142899999999997</v>
      </c>
      <c r="K4889">
        <v>7</v>
      </c>
    </row>
    <row r="4890" spans="1:12" x14ac:dyDescent="0.25">
      <c r="A4890">
        <v>78597</v>
      </c>
      <c r="B4890" s="2">
        <v>72.700580000000002</v>
      </c>
      <c r="C4890" s="3">
        <v>2931</v>
      </c>
      <c r="D4890" s="4">
        <v>15180</v>
      </c>
      <c r="E4890" t="s">
        <v>14268</v>
      </c>
      <c r="F4890" s="4" t="s">
        <v>13752</v>
      </c>
      <c r="G4890" s="5">
        <v>2542</v>
      </c>
      <c r="H4890" s="6">
        <v>0.41643730000000001</v>
      </c>
      <c r="I4890" s="7">
        <v>72.432000000000002</v>
      </c>
      <c r="J4890" s="2">
        <v>51</v>
      </c>
      <c r="K4890">
        <v>2</v>
      </c>
    </row>
    <row r="4891" spans="1:12" x14ac:dyDescent="0.25">
      <c r="A4891">
        <v>77070</v>
      </c>
      <c r="B4891" s="2">
        <v>72.692340000000002</v>
      </c>
      <c r="C4891" s="3">
        <v>48189</v>
      </c>
      <c r="D4891" s="4">
        <v>26420</v>
      </c>
      <c r="E4891" t="s">
        <v>3103</v>
      </c>
      <c r="F4891" s="4" t="s">
        <v>13752</v>
      </c>
      <c r="G4891" s="5">
        <v>31920</v>
      </c>
      <c r="H4891" s="6">
        <v>0.3651201</v>
      </c>
      <c r="I4891" s="7">
        <v>81.292000000000002</v>
      </c>
      <c r="J4891" s="2">
        <v>44.130400000000002</v>
      </c>
      <c r="K4891">
        <v>23</v>
      </c>
      <c r="L4891" s="2">
        <v>72.900000000000006</v>
      </c>
    </row>
    <row r="4892" spans="1:12" x14ac:dyDescent="0.25">
      <c r="A4892">
        <v>20764</v>
      </c>
      <c r="B4892" s="2">
        <v>72.683959999999999</v>
      </c>
      <c r="C4892" s="3">
        <v>4742</v>
      </c>
      <c r="D4892" s="4">
        <v>12580</v>
      </c>
      <c r="E4892" t="s">
        <v>4426</v>
      </c>
      <c r="F4892" s="4" t="s">
        <v>4361</v>
      </c>
      <c r="G4892" s="5">
        <v>3119</v>
      </c>
      <c r="H4892" s="6">
        <v>0.25737179999999998</v>
      </c>
      <c r="I4892" s="7">
        <v>99.902000000000001</v>
      </c>
      <c r="J4892" s="2">
        <v>51.333300000000001</v>
      </c>
      <c r="K4892">
        <v>3</v>
      </c>
    </row>
    <row r="4893" spans="1:12" x14ac:dyDescent="0.25">
      <c r="A4893">
        <v>24435</v>
      </c>
      <c r="B4893" s="2">
        <v>72.682829999999996</v>
      </c>
      <c r="C4893" s="3">
        <v>2098</v>
      </c>
      <c r="E4893" t="s">
        <v>1000</v>
      </c>
      <c r="F4893" s="4" t="s">
        <v>4335</v>
      </c>
      <c r="G4893" s="5">
        <v>1580</v>
      </c>
      <c r="H4893" s="6">
        <v>0.32511069999999997</v>
      </c>
      <c r="I4893" s="7">
        <v>88.194000000000003</v>
      </c>
      <c r="J4893" s="2">
        <v>73</v>
      </c>
      <c r="K4893">
        <v>1</v>
      </c>
    </row>
    <row r="4894" spans="1:12" x14ac:dyDescent="0.25">
      <c r="A4894">
        <v>48350</v>
      </c>
      <c r="B4894" s="2">
        <v>72.681299999999993</v>
      </c>
      <c r="C4894" s="3">
        <v>7136</v>
      </c>
      <c r="D4894" s="4">
        <v>19820</v>
      </c>
      <c r="E4894" t="s">
        <v>9171</v>
      </c>
      <c r="F4894" s="4" t="s">
        <v>9106</v>
      </c>
      <c r="G4894" s="5">
        <v>4813</v>
      </c>
      <c r="H4894" s="6">
        <v>0.32059009999999999</v>
      </c>
      <c r="I4894" s="7">
        <v>88.971999999999994</v>
      </c>
      <c r="J4894" s="2">
        <v>49.5</v>
      </c>
      <c r="K4894">
        <v>2</v>
      </c>
    </row>
    <row r="4895" spans="1:12" x14ac:dyDescent="0.25">
      <c r="A4895">
        <v>3820</v>
      </c>
      <c r="B4895" s="2">
        <v>72.675200000000004</v>
      </c>
      <c r="C4895" s="3">
        <v>30351</v>
      </c>
      <c r="D4895" s="4">
        <v>14460</v>
      </c>
      <c r="E4895" t="s">
        <v>290</v>
      </c>
      <c r="F4895" s="4" t="s">
        <v>520</v>
      </c>
      <c r="G4895" s="5">
        <v>20673</v>
      </c>
      <c r="H4895" s="6">
        <v>0.39634320000000001</v>
      </c>
      <c r="I4895" s="7">
        <v>75.866</v>
      </c>
      <c r="J4895" s="2">
        <v>42.473700000000001</v>
      </c>
      <c r="K4895">
        <v>19</v>
      </c>
      <c r="L4895" s="2">
        <v>64.3</v>
      </c>
    </row>
    <row r="4896" spans="1:12" x14ac:dyDescent="0.25">
      <c r="A4896">
        <v>13041</v>
      </c>
      <c r="B4896" s="2">
        <v>72.668509999999998</v>
      </c>
      <c r="C4896" s="3">
        <v>11022</v>
      </c>
      <c r="D4896" s="4">
        <v>45060</v>
      </c>
      <c r="E4896" t="s">
        <v>2479</v>
      </c>
      <c r="F4896" s="4" t="s">
        <v>1280</v>
      </c>
      <c r="G4896" s="5">
        <v>7309</v>
      </c>
      <c r="H4896" s="6">
        <v>0.32859100000000002</v>
      </c>
      <c r="I4896" s="7">
        <v>87.570999999999998</v>
      </c>
      <c r="J4896" s="2">
        <v>44.666699999999999</v>
      </c>
      <c r="K4896">
        <v>6</v>
      </c>
    </row>
    <row r="4897" spans="1:12" x14ac:dyDescent="0.25">
      <c r="A4897">
        <v>78645</v>
      </c>
      <c r="B4897" s="2">
        <v>72.664829999999995</v>
      </c>
      <c r="C4897" s="3">
        <v>10312</v>
      </c>
      <c r="D4897" s="4">
        <v>12420</v>
      </c>
      <c r="E4897" t="s">
        <v>14283</v>
      </c>
      <c r="F4897" s="4" t="s">
        <v>13752</v>
      </c>
      <c r="G4897" s="5">
        <v>8074</v>
      </c>
      <c r="H4897" s="6">
        <v>0.36074299999999998</v>
      </c>
      <c r="I4897" s="7">
        <v>82.007999999999996</v>
      </c>
      <c r="J4897" s="2">
        <v>43</v>
      </c>
      <c r="K4897">
        <v>7</v>
      </c>
    </row>
    <row r="4898" spans="1:12" x14ac:dyDescent="0.25">
      <c r="A4898">
        <v>93003</v>
      </c>
      <c r="B4898" s="2">
        <v>72.654430000000005</v>
      </c>
      <c r="C4898" s="3">
        <v>51453</v>
      </c>
      <c r="D4898" s="4">
        <v>37100</v>
      </c>
      <c r="E4898" t="s">
        <v>9714</v>
      </c>
      <c r="F4898" s="4" t="s">
        <v>15368</v>
      </c>
      <c r="G4898" s="5">
        <v>35359</v>
      </c>
      <c r="H4898" s="6">
        <v>0.35422379999999998</v>
      </c>
      <c r="I4898" s="7">
        <v>83.128</v>
      </c>
      <c r="J4898" s="2">
        <v>39.7879</v>
      </c>
      <c r="K4898">
        <v>33</v>
      </c>
      <c r="L4898" s="2">
        <v>49.6</v>
      </c>
    </row>
    <row r="4899" spans="1:12" x14ac:dyDescent="0.25">
      <c r="A4899">
        <v>63139</v>
      </c>
      <c r="B4899" s="2">
        <v>72.641779999999997</v>
      </c>
      <c r="C4899" s="3">
        <v>22080</v>
      </c>
      <c r="D4899" s="4">
        <v>41180</v>
      </c>
      <c r="E4899" t="s">
        <v>9297</v>
      </c>
      <c r="F4899" s="4" t="s">
        <v>12102</v>
      </c>
      <c r="G4899" s="5">
        <v>17475</v>
      </c>
      <c r="H4899" s="6">
        <v>0.42584119999999998</v>
      </c>
      <c r="I4899" s="7">
        <v>70.75</v>
      </c>
      <c r="J4899" s="2">
        <v>41.269199999999998</v>
      </c>
      <c r="K4899">
        <v>26</v>
      </c>
      <c r="L4899" s="2">
        <v>58.2</v>
      </c>
    </row>
    <row r="4900" spans="1:12" x14ac:dyDescent="0.25">
      <c r="A4900">
        <v>47114</v>
      </c>
      <c r="B4900" s="2">
        <v>72.637559999999993</v>
      </c>
      <c r="C4900" s="3">
        <v>335</v>
      </c>
      <c r="D4900" s="4">
        <v>31140</v>
      </c>
      <c r="E4900" t="s">
        <v>6524</v>
      </c>
      <c r="F4900" s="4" t="s">
        <v>8800</v>
      </c>
      <c r="G4900" s="5">
        <v>194</v>
      </c>
      <c r="H4900" s="6">
        <v>0.29896909999999999</v>
      </c>
      <c r="I4900" s="7">
        <v>92.67</v>
      </c>
    </row>
    <row r="4901" spans="1:12" x14ac:dyDescent="0.25">
      <c r="A4901">
        <v>83638</v>
      </c>
      <c r="B4901" s="2">
        <v>72.636619999999994</v>
      </c>
      <c r="C4901" s="3">
        <v>5517</v>
      </c>
      <c r="E4901" t="s">
        <v>14808</v>
      </c>
      <c r="F4901" s="4" t="s">
        <v>14725</v>
      </c>
      <c r="G4901" s="5">
        <v>3704</v>
      </c>
      <c r="H4901" s="6">
        <v>0.4458839</v>
      </c>
      <c r="I4901" s="7">
        <v>67.281999999999996</v>
      </c>
      <c r="J4901" s="2">
        <v>45</v>
      </c>
      <c r="K4901">
        <v>3</v>
      </c>
    </row>
    <row r="4902" spans="1:12" x14ac:dyDescent="0.25">
      <c r="A4902">
        <v>79738</v>
      </c>
      <c r="B4902" s="2">
        <v>72.635679999999994</v>
      </c>
      <c r="C4902" s="3">
        <v>319</v>
      </c>
      <c r="E4902" t="s">
        <v>14448</v>
      </c>
      <c r="F4902" s="4" t="s">
        <v>13752</v>
      </c>
      <c r="G4902" s="5">
        <v>214</v>
      </c>
      <c r="H4902" s="6">
        <v>0.35046729999999998</v>
      </c>
      <c r="I4902" s="7">
        <v>83.75</v>
      </c>
    </row>
    <row r="4903" spans="1:12" x14ac:dyDescent="0.25">
      <c r="A4903">
        <v>93420</v>
      </c>
      <c r="B4903" s="2">
        <v>72.630430000000004</v>
      </c>
      <c r="C4903" s="3">
        <v>30076</v>
      </c>
      <c r="D4903" s="4">
        <v>42020</v>
      </c>
      <c r="E4903" t="s">
        <v>15659</v>
      </c>
      <c r="F4903" s="4" t="s">
        <v>15368</v>
      </c>
      <c r="G4903" s="5">
        <v>21732</v>
      </c>
      <c r="H4903" s="6">
        <v>0.34035799999999999</v>
      </c>
      <c r="I4903" s="7">
        <v>85.492000000000004</v>
      </c>
      <c r="J4903" s="2">
        <v>43.052599999999998</v>
      </c>
      <c r="K4903">
        <v>19</v>
      </c>
      <c r="L4903" s="2">
        <v>67.5</v>
      </c>
    </row>
    <row r="4904" spans="1:12" x14ac:dyDescent="0.25">
      <c r="A4904">
        <v>21074</v>
      </c>
      <c r="B4904" s="2">
        <v>72.622829999999993</v>
      </c>
      <c r="C4904" s="3">
        <v>14602</v>
      </c>
      <c r="D4904" s="4">
        <v>12580</v>
      </c>
      <c r="E4904" t="s">
        <v>667</v>
      </c>
      <c r="F4904" s="4" t="s">
        <v>4361</v>
      </c>
      <c r="G4904" s="5">
        <v>10069</v>
      </c>
      <c r="H4904" s="6">
        <v>0.30417080000000002</v>
      </c>
      <c r="I4904" s="7">
        <v>91.728999999999999</v>
      </c>
      <c r="J4904" s="2">
        <v>54</v>
      </c>
      <c r="K4904">
        <v>6</v>
      </c>
    </row>
    <row r="4905" spans="1:12" x14ac:dyDescent="0.25">
      <c r="A4905">
        <v>48094</v>
      </c>
      <c r="B4905" s="2">
        <v>72.617379999999997</v>
      </c>
      <c r="C4905" s="3">
        <v>18445</v>
      </c>
      <c r="D4905" s="4">
        <v>19820</v>
      </c>
      <c r="E4905" t="s">
        <v>579</v>
      </c>
      <c r="F4905" s="4" t="s">
        <v>9106</v>
      </c>
      <c r="G4905" s="5">
        <v>12657</v>
      </c>
      <c r="H4905" s="6">
        <v>0.335677</v>
      </c>
      <c r="I4905" s="7">
        <v>86.281000000000006</v>
      </c>
      <c r="J4905" s="2">
        <v>43</v>
      </c>
      <c r="K4905">
        <v>5</v>
      </c>
    </row>
    <row r="4906" spans="1:12" x14ac:dyDescent="0.25">
      <c r="A4906">
        <v>21078</v>
      </c>
      <c r="B4906" s="2">
        <v>72.611109999999996</v>
      </c>
      <c r="C4906" s="3">
        <v>18652</v>
      </c>
      <c r="D4906" s="4">
        <v>12580</v>
      </c>
      <c r="E4906" t="s">
        <v>4482</v>
      </c>
      <c r="F4906" s="4" t="s">
        <v>4361</v>
      </c>
      <c r="G4906" s="5">
        <v>13541</v>
      </c>
      <c r="H4906" s="6">
        <v>0.32442209999999999</v>
      </c>
      <c r="I4906" s="7">
        <v>88.222999999999999</v>
      </c>
      <c r="J4906" s="2">
        <v>27</v>
      </c>
      <c r="K4906">
        <v>4</v>
      </c>
    </row>
    <row r="4907" spans="1:12" x14ac:dyDescent="0.25">
      <c r="A4907">
        <v>15086</v>
      </c>
      <c r="B4907" s="2">
        <v>72.607820000000004</v>
      </c>
      <c r="C4907" s="3">
        <v>301</v>
      </c>
      <c r="D4907" s="4">
        <v>38300</v>
      </c>
      <c r="E4907" t="s">
        <v>3056</v>
      </c>
      <c r="F4907" s="4" t="s">
        <v>3003</v>
      </c>
      <c r="G4907" s="5">
        <v>233</v>
      </c>
      <c r="H4907" s="6">
        <v>0.4316239</v>
      </c>
      <c r="I4907" s="7">
        <v>69.688000000000002</v>
      </c>
      <c r="J4907" s="2">
        <v>61</v>
      </c>
      <c r="K4907">
        <v>1</v>
      </c>
    </row>
    <row r="4908" spans="1:12" x14ac:dyDescent="0.25">
      <c r="A4908">
        <v>1583</v>
      </c>
      <c r="B4908" s="2">
        <v>72.606449999999995</v>
      </c>
      <c r="C4908" s="3">
        <v>7686</v>
      </c>
      <c r="D4908" s="4">
        <v>49340</v>
      </c>
      <c r="E4908" t="s">
        <v>201</v>
      </c>
      <c r="F4908" s="4" t="s">
        <v>21</v>
      </c>
      <c r="G4908" s="5">
        <v>5493</v>
      </c>
      <c r="H4908" s="6">
        <v>0.32586929999999997</v>
      </c>
      <c r="I4908" s="7">
        <v>87.951999999999998</v>
      </c>
      <c r="J4908" s="2">
        <v>45.142899999999997</v>
      </c>
      <c r="K4908">
        <v>7</v>
      </c>
    </row>
    <row r="4909" spans="1:12" x14ac:dyDescent="0.25">
      <c r="A4909">
        <v>60156</v>
      </c>
      <c r="B4909" s="2">
        <v>72.600750000000005</v>
      </c>
      <c r="C4909" s="3">
        <v>28841</v>
      </c>
      <c r="D4909" s="4">
        <v>16980</v>
      </c>
      <c r="E4909" t="s">
        <v>11540</v>
      </c>
      <c r="F4909" s="4" t="s">
        <v>11490</v>
      </c>
      <c r="G4909" s="5">
        <v>18295</v>
      </c>
      <c r="H4909" s="6">
        <v>0.31099690000000002</v>
      </c>
      <c r="I4909" s="7">
        <v>90.519000000000005</v>
      </c>
      <c r="J4909" s="2">
        <v>34.333300000000001</v>
      </c>
      <c r="K4909">
        <v>3</v>
      </c>
    </row>
    <row r="4910" spans="1:12" x14ac:dyDescent="0.25">
      <c r="A4910">
        <v>66043</v>
      </c>
      <c r="B4910" s="2">
        <v>72.594610000000003</v>
      </c>
      <c r="C4910" s="3">
        <v>11034</v>
      </c>
      <c r="D4910" s="4">
        <v>28140</v>
      </c>
      <c r="E4910" t="s">
        <v>2990</v>
      </c>
      <c r="F4910" s="4" t="s">
        <v>12494</v>
      </c>
      <c r="G4910" s="5">
        <v>7394</v>
      </c>
      <c r="H4910" s="6">
        <v>0.31913459999999999</v>
      </c>
      <c r="I4910" s="7">
        <v>89.106999999999999</v>
      </c>
      <c r="J4910" s="2">
        <v>49</v>
      </c>
      <c r="K4910">
        <v>2</v>
      </c>
    </row>
    <row r="4911" spans="1:12" x14ac:dyDescent="0.25">
      <c r="A4911">
        <v>40743</v>
      </c>
      <c r="B4911" s="2">
        <v>72.592780000000005</v>
      </c>
      <c r="C4911" s="3">
        <v>254</v>
      </c>
      <c r="D4911" s="4">
        <v>30940</v>
      </c>
      <c r="E4911" t="s">
        <v>7955</v>
      </c>
      <c r="F4911" s="4" t="s">
        <v>7883</v>
      </c>
      <c r="G4911" s="5">
        <v>231</v>
      </c>
      <c r="H4911" s="6">
        <v>0.40948269999999998</v>
      </c>
      <c r="I4911" s="7">
        <v>73.477000000000004</v>
      </c>
    </row>
    <row r="4912" spans="1:12" x14ac:dyDescent="0.25">
      <c r="A4912">
        <v>12831</v>
      </c>
      <c r="B4912" s="2">
        <v>72.589839999999995</v>
      </c>
      <c r="C4912" s="3">
        <v>17614</v>
      </c>
      <c r="D4912" s="4">
        <v>10580</v>
      </c>
      <c r="E4912" t="s">
        <v>2374</v>
      </c>
      <c r="F4912" s="4" t="s">
        <v>1280</v>
      </c>
      <c r="G4912" s="5">
        <v>12064</v>
      </c>
      <c r="H4912" s="6">
        <v>0.3179708</v>
      </c>
      <c r="I4912" s="7">
        <v>89.28</v>
      </c>
      <c r="J4912" s="2">
        <v>59.666699999999999</v>
      </c>
      <c r="K4912">
        <v>3</v>
      </c>
    </row>
    <row r="4913" spans="1:12" x14ac:dyDescent="0.25">
      <c r="A4913">
        <v>67052</v>
      </c>
      <c r="B4913" s="2">
        <v>72.585750000000004</v>
      </c>
      <c r="C4913" s="3">
        <v>8331</v>
      </c>
      <c r="D4913" s="4">
        <v>48620</v>
      </c>
      <c r="E4913" t="s">
        <v>12606</v>
      </c>
      <c r="F4913" s="4" t="s">
        <v>12494</v>
      </c>
      <c r="G4913" s="5">
        <v>5013</v>
      </c>
      <c r="H4913" s="6">
        <v>0.35966490000000001</v>
      </c>
      <c r="I4913" s="7">
        <v>82.066999999999993</v>
      </c>
      <c r="J4913" s="2">
        <v>42.75</v>
      </c>
      <c r="K4913">
        <v>4</v>
      </c>
    </row>
    <row r="4914" spans="1:12" x14ac:dyDescent="0.25">
      <c r="A4914">
        <v>84043</v>
      </c>
      <c r="B4914" s="2">
        <v>72.578270000000003</v>
      </c>
      <c r="C4914" s="3">
        <v>53583</v>
      </c>
      <c r="D4914" s="4">
        <v>39340</v>
      </c>
      <c r="E4914" t="s">
        <v>14872</v>
      </c>
      <c r="F4914" s="4" t="s">
        <v>14851</v>
      </c>
      <c r="G4914" s="5">
        <v>26256</v>
      </c>
      <c r="H4914" s="6">
        <v>0.38844450000000003</v>
      </c>
      <c r="I4914" s="7">
        <v>77.091999999999999</v>
      </c>
      <c r="J4914" s="2">
        <v>49.6</v>
      </c>
      <c r="K4914">
        <v>10</v>
      </c>
      <c r="L4914" s="2">
        <v>92.3</v>
      </c>
    </row>
    <row r="4915" spans="1:12" x14ac:dyDescent="0.25">
      <c r="A4915">
        <v>60178</v>
      </c>
      <c r="B4915" s="2">
        <v>72.568389999999994</v>
      </c>
      <c r="C4915" s="3">
        <v>22054</v>
      </c>
      <c r="D4915" s="4">
        <v>16980</v>
      </c>
      <c r="E4915" t="s">
        <v>3117</v>
      </c>
      <c r="F4915" s="4" t="s">
        <v>11490</v>
      </c>
      <c r="G4915" s="5">
        <v>15031</v>
      </c>
      <c r="H4915" s="6">
        <v>0.36861359999999999</v>
      </c>
      <c r="I4915" s="7">
        <v>80.515000000000001</v>
      </c>
      <c r="J4915" s="2">
        <v>51.381</v>
      </c>
      <c r="K4915">
        <v>21</v>
      </c>
      <c r="L4915" s="2">
        <v>95.7</v>
      </c>
    </row>
    <row r="4916" spans="1:12" x14ac:dyDescent="0.25">
      <c r="A4916">
        <v>98239</v>
      </c>
      <c r="B4916" s="2">
        <v>72.563490000000002</v>
      </c>
      <c r="C4916" s="3">
        <v>7019</v>
      </c>
      <c r="D4916" s="4">
        <v>36020</v>
      </c>
      <c r="E4916" t="s">
        <v>16371</v>
      </c>
      <c r="F4916" s="4" t="s">
        <v>16344</v>
      </c>
      <c r="G4916" s="5">
        <v>5434</v>
      </c>
      <c r="H4916" s="6">
        <v>0.41950320000000002</v>
      </c>
      <c r="I4916" s="7">
        <v>71.709000000000003</v>
      </c>
      <c r="J4916" s="2">
        <v>51.4</v>
      </c>
      <c r="K4916">
        <v>5</v>
      </c>
    </row>
    <row r="4917" spans="1:12" x14ac:dyDescent="0.25">
      <c r="A4917">
        <v>99840</v>
      </c>
      <c r="B4917" s="2">
        <v>72.562010000000001</v>
      </c>
      <c r="C4917" s="3">
        <v>995</v>
      </c>
      <c r="E4917" t="s">
        <v>16760</v>
      </c>
      <c r="F4917" s="4" t="s">
        <v>16604</v>
      </c>
      <c r="G4917" s="5">
        <v>731</v>
      </c>
      <c r="H4917" s="6">
        <v>0.3461012</v>
      </c>
      <c r="I4917" s="7">
        <v>84.375</v>
      </c>
      <c r="J4917" s="2">
        <v>50</v>
      </c>
      <c r="K4917">
        <v>1</v>
      </c>
    </row>
    <row r="4918" spans="1:12" x14ac:dyDescent="0.25">
      <c r="A4918">
        <v>60084</v>
      </c>
      <c r="B4918" s="2">
        <v>72.559330000000003</v>
      </c>
      <c r="C4918" s="3">
        <v>15866</v>
      </c>
      <c r="D4918" s="4">
        <v>16980</v>
      </c>
      <c r="E4918" t="s">
        <v>11515</v>
      </c>
      <c r="F4918" s="4" t="s">
        <v>11490</v>
      </c>
      <c r="G4918" s="5">
        <v>10496</v>
      </c>
      <c r="H4918" s="6">
        <v>0.34003430000000001</v>
      </c>
      <c r="I4918" s="7">
        <v>85.417000000000002</v>
      </c>
      <c r="J4918" s="2">
        <v>46.375</v>
      </c>
      <c r="K4918">
        <v>8</v>
      </c>
    </row>
    <row r="4919" spans="1:12" x14ac:dyDescent="0.25">
      <c r="A4919">
        <v>84414</v>
      </c>
      <c r="B4919" s="2">
        <v>72.55283</v>
      </c>
      <c r="C4919" s="3">
        <v>27847</v>
      </c>
      <c r="D4919" s="4">
        <v>36260</v>
      </c>
      <c r="E4919" t="s">
        <v>9646</v>
      </c>
      <c r="F4919" s="4" t="s">
        <v>14851</v>
      </c>
      <c r="G4919" s="5">
        <v>16642</v>
      </c>
      <c r="H4919" s="6">
        <v>0.35516429999999999</v>
      </c>
      <c r="I4919" s="7">
        <v>82.793000000000006</v>
      </c>
      <c r="J4919" s="2">
        <v>43.5</v>
      </c>
      <c r="K4919">
        <v>10</v>
      </c>
      <c r="L4919" s="2">
        <v>69.3</v>
      </c>
    </row>
    <row r="4920" spans="1:12" x14ac:dyDescent="0.25">
      <c r="A4920">
        <v>67050</v>
      </c>
      <c r="B4920" s="2">
        <v>72.548580000000001</v>
      </c>
      <c r="C4920" s="3">
        <v>1797</v>
      </c>
      <c r="D4920" s="4">
        <v>48620</v>
      </c>
      <c r="E4920" t="s">
        <v>12604</v>
      </c>
      <c r="F4920" s="4" t="s">
        <v>12494</v>
      </c>
      <c r="G4920" s="5">
        <v>1138</v>
      </c>
      <c r="H4920" s="6">
        <v>0.29437609999999997</v>
      </c>
      <c r="I4920" s="7">
        <v>93.295000000000002</v>
      </c>
      <c r="J4920" s="2">
        <v>38</v>
      </c>
      <c r="K4920">
        <v>1</v>
      </c>
    </row>
    <row r="4921" spans="1:12" x14ac:dyDescent="0.25">
      <c r="A4921">
        <v>18414</v>
      </c>
      <c r="B4921" s="2">
        <v>72.547399999999996</v>
      </c>
      <c r="C4921" s="3">
        <v>5263</v>
      </c>
      <c r="D4921" s="4">
        <v>42540</v>
      </c>
      <c r="E4921" t="s">
        <v>85</v>
      </c>
      <c r="F4921" s="4" t="s">
        <v>3003</v>
      </c>
      <c r="G4921" s="5">
        <v>3780</v>
      </c>
      <c r="H4921" s="6">
        <v>0.39010840000000002</v>
      </c>
      <c r="I4921" s="7">
        <v>76.736000000000004</v>
      </c>
      <c r="J4921" s="2">
        <v>60</v>
      </c>
      <c r="K4921">
        <v>2</v>
      </c>
    </row>
    <row r="4922" spans="1:12" x14ac:dyDescent="0.25">
      <c r="A4922">
        <v>99354</v>
      </c>
      <c r="B4922" s="2">
        <v>72.542940000000002</v>
      </c>
      <c r="C4922" s="3">
        <v>22652</v>
      </c>
      <c r="D4922" s="4">
        <v>28420</v>
      </c>
      <c r="E4922" t="s">
        <v>1691</v>
      </c>
      <c r="F4922" s="4" t="s">
        <v>16344</v>
      </c>
      <c r="G4922" s="5">
        <v>14869</v>
      </c>
      <c r="H4922" s="6">
        <v>0.39928710000000001</v>
      </c>
      <c r="I4922" s="7">
        <v>75.147999999999996</v>
      </c>
      <c r="J4922" s="2">
        <v>40.928600000000003</v>
      </c>
      <c r="K4922">
        <v>14</v>
      </c>
      <c r="L4922" s="2">
        <v>56.2</v>
      </c>
    </row>
    <row r="4923" spans="1:12" x14ac:dyDescent="0.25">
      <c r="A4923">
        <v>44685</v>
      </c>
      <c r="B4923" s="2">
        <v>72.534940000000006</v>
      </c>
      <c r="C4923" s="3">
        <v>26971</v>
      </c>
      <c r="D4923" s="4">
        <v>15940</v>
      </c>
      <c r="E4923" t="s">
        <v>3126</v>
      </c>
      <c r="F4923" s="4" t="s">
        <v>8295</v>
      </c>
      <c r="G4923" s="5">
        <v>18528</v>
      </c>
      <c r="H4923" s="6">
        <v>0.36143340000000002</v>
      </c>
      <c r="I4923" s="7">
        <v>81.688999999999993</v>
      </c>
      <c r="J4923" s="2">
        <v>40.545499999999997</v>
      </c>
      <c r="K4923">
        <v>11</v>
      </c>
      <c r="L4923" s="2">
        <v>54.5</v>
      </c>
    </row>
    <row r="4924" spans="1:12" x14ac:dyDescent="0.25">
      <c r="A4924">
        <v>13162</v>
      </c>
      <c r="B4924" s="2">
        <v>72.530429999999996</v>
      </c>
      <c r="C4924" s="3">
        <v>637</v>
      </c>
      <c r="D4924" s="4">
        <v>46540</v>
      </c>
      <c r="E4924" t="s">
        <v>2542</v>
      </c>
      <c r="F4924" s="4" t="s">
        <v>1280</v>
      </c>
      <c r="G4924" s="5">
        <v>356</v>
      </c>
      <c r="H4924" s="6">
        <v>0.32303369999999998</v>
      </c>
      <c r="I4924" s="7">
        <v>88.322000000000003</v>
      </c>
      <c r="J4924" s="2">
        <v>43</v>
      </c>
      <c r="K4924">
        <v>1</v>
      </c>
    </row>
    <row r="4925" spans="1:12" x14ac:dyDescent="0.25">
      <c r="A4925">
        <v>22920</v>
      </c>
      <c r="B4925" s="2">
        <v>72.529589999999999</v>
      </c>
      <c r="C4925" s="3">
        <v>3994</v>
      </c>
      <c r="D4925" s="4">
        <v>16820</v>
      </c>
      <c r="E4925" t="s">
        <v>2696</v>
      </c>
      <c r="F4925" s="4" t="s">
        <v>4335</v>
      </c>
      <c r="G4925" s="5">
        <v>3104</v>
      </c>
      <c r="H4925" s="6">
        <v>0.41430410000000001</v>
      </c>
      <c r="I4925" s="7">
        <v>72.543999999999997</v>
      </c>
    </row>
    <row r="4926" spans="1:12" x14ac:dyDescent="0.25">
      <c r="A4926">
        <v>73003</v>
      </c>
      <c r="B4926" s="2">
        <v>72.525620000000004</v>
      </c>
      <c r="C4926" s="3">
        <v>21003</v>
      </c>
      <c r="D4926" s="4">
        <v>36420</v>
      </c>
      <c r="E4926" t="s">
        <v>5419</v>
      </c>
      <c r="F4926" s="4" t="s">
        <v>13462</v>
      </c>
      <c r="G4926" s="5">
        <v>13494</v>
      </c>
      <c r="H4926" s="6">
        <v>0.40822530000000001</v>
      </c>
      <c r="I4926" s="7">
        <v>73.584000000000003</v>
      </c>
      <c r="J4926" s="2">
        <v>62.75</v>
      </c>
      <c r="K4926">
        <v>8</v>
      </c>
    </row>
    <row r="4927" spans="1:12" x14ac:dyDescent="0.25">
      <c r="A4927">
        <v>30265</v>
      </c>
      <c r="B4927" s="2">
        <v>72.517200000000003</v>
      </c>
      <c r="C4927" s="3">
        <v>33694</v>
      </c>
      <c r="D4927" s="4">
        <v>12060</v>
      </c>
      <c r="E4927" t="s">
        <v>6423</v>
      </c>
      <c r="F4927" s="4" t="s">
        <v>6363</v>
      </c>
      <c r="G4927" s="5">
        <v>21655</v>
      </c>
      <c r="H4927" s="6">
        <v>0.37312400000000001</v>
      </c>
      <c r="I4927" s="7">
        <v>79.641999999999996</v>
      </c>
      <c r="J4927" s="2">
        <v>39.333300000000001</v>
      </c>
      <c r="K4927">
        <v>3</v>
      </c>
    </row>
    <row r="4928" spans="1:12" x14ac:dyDescent="0.25">
      <c r="A4928">
        <v>61016</v>
      </c>
      <c r="B4928" s="2">
        <v>72.511219999999994</v>
      </c>
      <c r="C4928" s="3">
        <v>4265</v>
      </c>
      <c r="D4928" s="4">
        <v>40420</v>
      </c>
      <c r="E4928" t="s">
        <v>206</v>
      </c>
      <c r="F4928" s="4" t="s">
        <v>11490</v>
      </c>
      <c r="G4928" s="5">
        <v>3338</v>
      </c>
      <c r="H4928" s="6">
        <v>0.32884099999999999</v>
      </c>
      <c r="I4928" s="7">
        <v>87.277000000000001</v>
      </c>
      <c r="J4928" s="2">
        <v>44.333300000000001</v>
      </c>
      <c r="K4928">
        <v>3</v>
      </c>
    </row>
    <row r="4929" spans="1:12" x14ac:dyDescent="0.25">
      <c r="A4929">
        <v>17011</v>
      </c>
      <c r="B4929" s="2">
        <v>72.504109999999997</v>
      </c>
      <c r="C4929" s="3">
        <v>35165</v>
      </c>
      <c r="D4929" s="4">
        <v>25420</v>
      </c>
      <c r="E4929" t="s">
        <v>3670</v>
      </c>
      <c r="F4929" s="4" t="s">
        <v>3003</v>
      </c>
      <c r="G4929" s="5">
        <v>26392</v>
      </c>
      <c r="H4929" s="6">
        <v>0.37848589999999999</v>
      </c>
      <c r="I4929" s="7">
        <v>78.694999999999993</v>
      </c>
      <c r="J4929" s="2">
        <v>37.281300000000002</v>
      </c>
      <c r="K4929">
        <v>32</v>
      </c>
      <c r="L4929" s="2">
        <v>35.299999999999997</v>
      </c>
    </row>
    <row r="4930" spans="1:12" x14ac:dyDescent="0.25">
      <c r="A4930">
        <v>22728</v>
      </c>
      <c r="B4930" s="2">
        <v>72.497240000000005</v>
      </c>
      <c r="C4930" s="3">
        <v>3247</v>
      </c>
      <c r="D4930" s="4">
        <v>47900</v>
      </c>
      <c r="E4930" t="s">
        <v>3039</v>
      </c>
      <c r="F4930" s="4" t="s">
        <v>4335</v>
      </c>
      <c r="G4930" s="5">
        <v>2338</v>
      </c>
      <c r="H4930" s="6">
        <v>0.21718680000000001</v>
      </c>
      <c r="I4930" s="7">
        <v>106.563</v>
      </c>
      <c r="J4930" s="2">
        <v>51</v>
      </c>
      <c r="K4930">
        <v>1</v>
      </c>
    </row>
    <row r="4931" spans="1:12" x14ac:dyDescent="0.25">
      <c r="A4931">
        <v>53572</v>
      </c>
      <c r="B4931" s="2">
        <v>72.49503</v>
      </c>
      <c r="C4931" s="3">
        <v>10050</v>
      </c>
      <c r="D4931" s="4">
        <v>31540</v>
      </c>
      <c r="E4931" t="s">
        <v>10112</v>
      </c>
      <c r="F4931" s="4" t="s">
        <v>10031</v>
      </c>
      <c r="G4931" s="5">
        <v>6882</v>
      </c>
      <c r="H4931" s="6">
        <v>0.35827399999999998</v>
      </c>
      <c r="I4931" s="7">
        <v>82.182000000000002</v>
      </c>
      <c r="J4931" s="2">
        <v>48</v>
      </c>
      <c r="K4931">
        <v>13</v>
      </c>
      <c r="L4931" s="2">
        <v>88</v>
      </c>
    </row>
    <row r="4932" spans="1:12" x14ac:dyDescent="0.25">
      <c r="A4932">
        <v>1373</v>
      </c>
      <c r="B4932" s="2">
        <v>72.492599999999996</v>
      </c>
      <c r="C4932" s="3">
        <v>4406</v>
      </c>
      <c r="D4932" s="4">
        <v>24640</v>
      </c>
      <c r="E4932" t="s">
        <v>135</v>
      </c>
      <c r="F4932" s="4" t="s">
        <v>21</v>
      </c>
      <c r="G4932" s="5">
        <v>3279</v>
      </c>
      <c r="H4932" s="6">
        <v>0.3704268</v>
      </c>
      <c r="I4932" s="7">
        <v>80.078000000000003</v>
      </c>
      <c r="J4932" s="2">
        <v>38</v>
      </c>
      <c r="K4932">
        <v>7</v>
      </c>
    </row>
    <row r="4933" spans="1:12" x14ac:dyDescent="0.25">
      <c r="A4933">
        <v>10917</v>
      </c>
      <c r="B4933" s="2">
        <v>72.491489999999999</v>
      </c>
      <c r="C4933" s="3">
        <v>1958</v>
      </c>
      <c r="D4933" s="4">
        <v>35620</v>
      </c>
      <c r="E4933" t="s">
        <v>1851</v>
      </c>
      <c r="F4933" s="4" t="s">
        <v>1280</v>
      </c>
      <c r="G4933" s="5">
        <v>1320</v>
      </c>
      <c r="H4933" s="6">
        <v>0.31718390000000002</v>
      </c>
      <c r="I4933" s="7">
        <v>89.275999999999996</v>
      </c>
    </row>
    <row r="4934" spans="1:12" x14ac:dyDescent="0.25">
      <c r="A4934">
        <v>3079</v>
      </c>
      <c r="B4934" s="2">
        <v>72.486289999999997</v>
      </c>
      <c r="C4934" s="3">
        <v>28840</v>
      </c>
      <c r="D4934" s="4">
        <v>14460</v>
      </c>
      <c r="E4934" t="s">
        <v>281</v>
      </c>
      <c r="F4934" s="4" t="s">
        <v>520</v>
      </c>
      <c r="G4934" s="5">
        <v>20424</v>
      </c>
      <c r="H4934" s="6">
        <v>0.31084450000000002</v>
      </c>
      <c r="I4934" s="7">
        <v>90.352999999999994</v>
      </c>
      <c r="J4934" s="2">
        <v>36.75</v>
      </c>
      <c r="K4934">
        <v>12</v>
      </c>
      <c r="L4934" s="2">
        <v>32.200000000000003</v>
      </c>
    </row>
    <row r="4935" spans="1:12" x14ac:dyDescent="0.25">
      <c r="A4935">
        <v>62555</v>
      </c>
      <c r="B4935" s="2">
        <v>72.48133</v>
      </c>
      <c r="C4935" s="3">
        <v>453</v>
      </c>
      <c r="D4935" s="4">
        <v>45380</v>
      </c>
      <c r="E4935" t="s">
        <v>11979</v>
      </c>
      <c r="F4935" s="4" t="s">
        <v>11490</v>
      </c>
      <c r="G4935" s="5">
        <v>307</v>
      </c>
      <c r="H4935" s="6">
        <v>0.33441559999999998</v>
      </c>
      <c r="I4935" s="7">
        <v>86.25</v>
      </c>
    </row>
    <row r="4936" spans="1:12" x14ac:dyDescent="0.25">
      <c r="A4936">
        <v>54173</v>
      </c>
      <c r="B4936" s="2">
        <v>72.480609999999999</v>
      </c>
      <c r="C4936" s="3">
        <v>3767</v>
      </c>
      <c r="D4936" s="4">
        <v>24580</v>
      </c>
      <c r="E4936" t="s">
        <v>10205</v>
      </c>
      <c r="F4936" s="4" t="s">
        <v>10031</v>
      </c>
      <c r="G4936" s="5">
        <v>2677</v>
      </c>
      <c r="H4936" s="6">
        <v>0.30892789999999998</v>
      </c>
      <c r="I4936" s="7">
        <v>90.650999999999996</v>
      </c>
      <c r="J4936" s="2">
        <v>73</v>
      </c>
      <c r="K4936">
        <v>1</v>
      </c>
    </row>
    <row r="4937" spans="1:12" x14ac:dyDescent="0.25">
      <c r="A4937">
        <v>3905</v>
      </c>
      <c r="B4937" s="2">
        <v>72.479669999999999</v>
      </c>
      <c r="C4937" s="3">
        <v>1549</v>
      </c>
      <c r="D4937" s="4">
        <v>38860</v>
      </c>
      <c r="E4937" t="s">
        <v>705</v>
      </c>
      <c r="F4937" s="4" t="s">
        <v>701</v>
      </c>
      <c r="G4937" s="5">
        <v>1269</v>
      </c>
      <c r="H4937" s="6">
        <v>0.4377953</v>
      </c>
      <c r="I4937" s="7">
        <v>68.375</v>
      </c>
      <c r="J4937" s="2">
        <v>46.666699999999999</v>
      </c>
      <c r="K4937">
        <v>3</v>
      </c>
    </row>
    <row r="4938" spans="1:12" x14ac:dyDescent="0.25">
      <c r="A4938">
        <v>6413</v>
      </c>
      <c r="B4938" s="2">
        <v>72.477069999999998</v>
      </c>
      <c r="C4938" s="3">
        <v>13152</v>
      </c>
      <c r="D4938" s="4">
        <v>25540</v>
      </c>
      <c r="E4938" t="s">
        <v>168</v>
      </c>
      <c r="F4938" s="4" t="s">
        <v>1198</v>
      </c>
      <c r="G4938" s="5">
        <v>9588</v>
      </c>
      <c r="H4938" s="6">
        <v>0.34623009999999999</v>
      </c>
      <c r="I4938" s="7">
        <v>84.197999999999993</v>
      </c>
      <c r="J4938" s="2">
        <v>46.142899999999997</v>
      </c>
      <c r="K4938">
        <v>7</v>
      </c>
    </row>
    <row r="4939" spans="1:12" x14ac:dyDescent="0.25">
      <c r="A4939">
        <v>84653</v>
      </c>
      <c r="B4939" s="2">
        <v>72.473770000000002</v>
      </c>
      <c r="C4939" s="3">
        <v>7973</v>
      </c>
      <c r="D4939" s="4">
        <v>39340</v>
      </c>
      <c r="E4939" t="s">
        <v>281</v>
      </c>
      <c r="F4939" s="4" t="s">
        <v>14851</v>
      </c>
      <c r="G4939" s="5">
        <v>4210</v>
      </c>
      <c r="H4939" s="6">
        <v>0.36784610000000001</v>
      </c>
      <c r="I4939" s="7">
        <v>80.456000000000003</v>
      </c>
      <c r="J4939" s="2">
        <v>32</v>
      </c>
      <c r="K4939">
        <v>1</v>
      </c>
    </row>
    <row r="4940" spans="1:12" x14ac:dyDescent="0.25">
      <c r="A4940">
        <v>57075</v>
      </c>
      <c r="B4940" s="2">
        <v>72.472589999999997</v>
      </c>
      <c r="C4940" s="3">
        <v>873</v>
      </c>
      <c r="E4940" t="s">
        <v>581</v>
      </c>
      <c r="F4940" s="4" t="s">
        <v>10877</v>
      </c>
      <c r="G4940" s="5">
        <v>712</v>
      </c>
      <c r="H4940" s="6">
        <v>0.36886390000000002</v>
      </c>
      <c r="I4940" s="7">
        <v>80.278000000000006</v>
      </c>
    </row>
    <row r="4941" spans="1:12" x14ac:dyDescent="0.25">
      <c r="A4941">
        <v>81429</v>
      </c>
      <c r="B4941" s="2">
        <v>72.472399999999993</v>
      </c>
      <c r="C4941" s="3">
        <v>87</v>
      </c>
      <c r="D4941" s="4">
        <v>33940</v>
      </c>
      <c r="E4941" t="s">
        <v>2393</v>
      </c>
      <c r="F4941" s="4" t="s">
        <v>14477</v>
      </c>
      <c r="G4941" s="5">
        <v>82</v>
      </c>
      <c r="H4941" s="6">
        <v>0.2682927</v>
      </c>
      <c r="I4941" s="7">
        <v>97.656000000000006</v>
      </c>
    </row>
    <row r="4942" spans="1:12" x14ac:dyDescent="0.25">
      <c r="A4942">
        <v>19440</v>
      </c>
      <c r="B4942" s="2">
        <v>72.469229999999996</v>
      </c>
      <c r="C4942" s="3">
        <v>18365</v>
      </c>
      <c r="D4942" s="4">
        <v>37980</v>
      </c>
      <c r="E4942" t="s">
        <v>43</v>
      </c>
      <c r="F4942" s="4" t="s">
        <v>3003</v>
      </c>
      <c r="G4942" s="5">
        <v>13170</v>
      </c>
      <c r="H4942" s="6">
        <v>0.32799329999999999</v>
      </c>
      <c r="I4942" s="7">
        <v>87.335999999999999</v>
      </c>
      <c r="J4942" s="2">
        <v>43.857100000000003</v>
      </c>
      <c r="K4942">
        <v>7</v>
      </c>
    </row>
    <row r="4943" spans="1:12" x14ac:dyDescent="0.25">
      <c r="A4943">
        <v>89012</v>
      </c>
      <c r="B4943" s="2">
        <v>72.460970000000003</v>
      </c>
      <c r="C4943" s="3">
        <v>29121</v>
      </c>
      <c r="D4943" s="4">
        <v>29820</v>
      </c>
      <c r="E4943" t="s">
        <v>2668</v>
      </c>
      <c r="F4943" s="4" t="s">
        <v>15318</v>
      </c>
      <c r="G4943" s="5">
        <v>21341</v>
      </c>
      <c r="H4943" s="6">
        <v>0.35732360000000002</v>
      </c>
      <c r="I4943" s="7">
        <v>82.263000000000005</v>
      </c>
      <c r="J4943" s="2">
        <v>46.5</v>
      </c>
      <c r="K4943">
        <v>6</v>
      </c>
    </row>
    <row r="4944" spans="1:12" x14ac:dyDescent="0.25">
      <c r="A4944">
        <v>98365</v>
      </c>
      <c r="B4944" s="2">
        <v>72.454980000000006</v>
      </c>
      <c r="C4944" s="3">
        <v>4506</v>
      </c>
      <c r="E4944" t="s">
        <v>16419</v>
      </c>
      <c r="F4944" s="4" t="s">
        <v>16344</v>
      </c>
      <c r="G4944" s="5">
        <v>3704</v>
      </c>
      <c r="H4944" s="6">
        <v>0.41565449999999998</v>
      </c>
      <c r="I4944" s="7">
        <v>72.173000000000002</v>
      </c>
      <c r="J4944" s="2">
        <v>56.333300000000001</v>
      </c>
      <c r="K4944">
        <v>6</v>
      </c>
    </row>
    <row r="4945" spans="1:12" x14ac:dyDescent="0.25">
      <c r="A4945">
        <v>30606</v>
      </c>
      <c r="B4945" s="2">
        <v>72.448080000000004</v>
      </c>
      <c r="C4945" s="3">
        <v>41582</v>
      </c>
      <c r="D4945" s="4">
        <v>12020</v>
      </c>
      <c r="E4945" t="s">
        <v>987</v>
      </c>
      <c r="F4945" s="4" t="s">
        <v>6363</v>
      </c>
      <c r="G4945" s="5">
        <v>25096</v>
      </c>
      <c r="H4945" s="6">
        <v>0.46453620000000001</v>
      </c>
      <c r="I4945" s="7">
        <v>63.723999999999997</v>
      </c>
      <c r="J4945" s="2">
        <v>40.074100000000001</v>
      </c>
      <c r="K4945">
        <v>27</v>
      </c>
      <c r="L4945" s="2">
        <v>51.7</v>
      </c>
    </row>
    <row r="4946" spans="1:12" x14ac:dyDescent="0.25">
      <c r="A4946">
        <v>57057</v>
      </c>
      <c r="B4946" s="2">
        <v>72.442049999999995</v>
      </c>
      <c r="C4946" s="3">
        <v>112</v>
      </c>
      <c r="E4946" t="s">
        <v>189</v>
      </c>
      <c r="F4946" s="4" t="s">
        <v>10877</v>
      </c>
      <c r="G4946" s="5">
        <v>93</v>
      </c>
      <c r="H4946" s="6">
        <v>0.2473118</v>
      </c>
      <c r="I4946" s="7">
        <v>101.25</v>
      </c>
    </row>
    <row r="4947" spans="1:12" x14ac:dyDescent="0.25">
      <c r="A4947">
        <v>98940</v>
      </c>
      <c r="B4947" s="2">
        <v>72.441909999999993</v>
      </c>
      <c r="C4947" s="3">
        <v>572</v>
      </c>
      <c r="D4947" s="4">
        <v>21260</v>
      </c>
      <c r="E4947" t="s">
        <v>16526</v>
      </c>
      <c r="F4947" s="4" t="s">
        <v>16344</v>
      </c>
      <c r="G4947" s="5">
        <v>514</v>
      </c>
      <c r="H4947" s="6">
        <v>0.1747573</v>
      </c>
      <c r="I4947" s="7">
        <v>113.774</v>
      </c>
      <c r="J4947" s="2">
        <v>44</v>
      </c>
      <c r="K4947">
        <v>1</v>
      </c>
    </row>
    <row r="4948" spans="1:12" x14ac:dyDescent="0.25">
      <c r="A4948">
        <v>15229</v>
      </c>
      <c r="B4948" s="2">
        <v>72.439340000000001</v>
      </c>
      <c r="C4948" s="3">
        <v>13836</v>
      </c>
      <c r="D4948" s="4">
        <v>38300</v>
      </c>
      <c r="E4948" t="s">
        <v>3081</v>
      </c>
      <c r="F4948" s="4" t="s">
        <v>3003</v>
      </c>
      <c r="G4948" s="5">
        <v>10217</v>
      </c>
      <c r="H4948" s="6">
        <v>0.38465300000000002</v>
      </c>
      <c r="I4948" s="7">
        <v>77.5</v>
      </c>
      <c r="J4948" s="2">
        <v>36.200000000000003</v>
      </c>
      <c r="K4948">
        <v>5</v>
      </c>
    </row>
    <row r="4949" spans="1:12" x14ac:dyDescent="0.25">
      <c r="A4949">
        <v>50622</v>
      </c>
      <c r="B4949" s="2">
        <v>72.436329999999998</v>
      </c>
      <c r="C4949" s="3">
        <v>3303</v>
      </c>
      <c r="D4949" s="4">
        <v>47940</v>
      </c>
      <c r="E4949" t="s">
        <v>2197</v>
      </c>
      <c r="F4949" s="4" t="s">
        <v>9593</v>
      </c>
      <c r="G4949" s="5">
        <v>2338</v>
      </c>
      <c r="H4949" s="6">
        <v>0.33190760000000002</v>
      </c>
      <c r="I4949" s="7">
        <v>86.606999999999999</v>
      </c>
      <c r="J4949" s="2">
        <v>44.666699999999999</v>
      </c>
      <c r="K4949">
        <v>3</v>
      </c>
    </row>
    <row r="4950" spans="1:12" x14ac:dyDescent="0.25">
      <c r="A4950">
        <v>5043</v>
      </c>
      <c r="B4950" s="2">
        <v>72.435640000000006</v>
      </c>
      <c r="C4950" s="3">
        <v>713</v>
      </c>
      <c r="D4950" s="4">
        <v>17200</v>
      </c>
      <c r="E4950" t="s">
        <v>1037</v>
      </c>
      <c r="F4950" s="4" t="s">
        <v>1030</v>
      </c>
      <c r="G4950" s="5">
        <v>542</v>
      </c>
      <c r="H4950" s="6">
        <v>0.43278090000000002</v>
      </c>
      <c r="I4950" s="7">
        <v>69.167000000000002</v>
      </c>
      <c r="J4950" s="2">
        <v>34.333300000000001</v>
      </c>
      <c r="K4950">
        <v>3</v>
      </c>
    </row>
    <row r="4951" spans="1:12" x14ac:dyDescent="0.25">
      <c r="A4951">
        <v>78660</v>
      </c>
      <c r="B4951" s="2">
        <v>72.423839999999998</v>
      </c>
      <c r="C4951" s="3">
        <v>77045</v>
      </c>
      <c r="D4951" s="4">
        <v>12420</v>
      </c>
      <c r="E4951" t="s">
        <v>14290</v>
      </c>
      <c r="F4951" s="4" t="s">
        <v>13752</v>
      </c>
      <c r="G4951" s="5">
        <v>48813</v>
      </c>
      <c r="H4951" s="6">
        <v>0.36354320000000001</v>
      </c>
      <c r="I4951" s="7">
        <v>81.126000000000005</v>
      </c>
      <c r="J4951" s="2">
        <v>48.954500000000003</v>
      </c>
      <c r="K4951">
        <v>22</v>
      </c>
      <c r="L4951" s="2">
        <v>91</v>
      </c>
    </row>
    <row r="4952" spans="1:12" x14ac:dyDescent="0.25">
      <c r="A4952">
        <v>22724</v>
      </c>
      <c r="B4952" s="2">
        <v>72.411799999999999</v>
      </c>
      <c r="C4952" s="3">
        <v>2088</v>
      </c>
      <c r="D4952" s="4">
        <v>47900</v>
      </c>
      <c r="E4952" t="s">
        <v>4715</v>
      </c>
      <c r="F4952" s="4" t="s">
        <v>4335</v>
      </c>
      <c r="G4952" s="5">
        <v>1501</v>
      </c>
      <c r="H4952" s="6">
        <v>0.30625829999999998</v>
      </c>
      <c r="I4952" s="7">
        <v>91.02</v>
      </c>
    </row>
    <row r="4953" spans="1:12" x14ac:dyDescent="0.25">
      <c r="A4953">
        <v>50677</v>
      </c>
      <c r="B4953" s="2">
        <v>72.409649999999999</v>
      </c>
      <c r="C4953" s="3">
        <v>11925</v>
      </c>
      <c r="D4953" s="4">
        <v>47940</v>
      </c>
      <c r="E4953" t="s">
        <v>2996</v>
      </c>
      <c r="F4953" s="4" t="s">
        <v>9593</v>
      </c>
      <c r="G4953" s="5">
        <v>7473</v>
      </c>
      <c r="H4953" s="6">
        <v>0.35367320000000002</v>
      </c>
      <c r="I4953" s="7">
        <v>82.813000000000002</v>
      </c>
      <c r="J4953" s="2">
        <v>38.142899999999997</v>
      </c>
      <c r="K4953">
        <v>7</v>
      </c>
    </row>
    <row r="4954" spans="1:12" x14ac:dyDescent="0.25">
      <c r="A4954">
        <v>8075</v>
      </c>
      <c r="B4954" s="2">
        <v>72.403000000000006</v>
      </c>
      <c r="C4954" s="3">
        <v>29315</v>
      </c>
      <c r="D4954" s="4">
        <v>37980</v>
      </c>
      <c r="E4954" t="s">
        <v>516</v>
      </c>
      <c r="F4954" s="4" t="s">
        <v>1341</v>
      </c>
      <c r="G4954" s="5">
        <v>20298</v>
      </c>
      <c r="H4954" s="6">
        <v>0.29953689999999999</v>
      </c>
      <c r="I4954" s="7">
        <v>92.164000000000001</v>
      </c>
      <c r="J4954" s="2">
        <v>51.666699999999999</v>
      </c>
      <c r="K4954">
        <v>6</v>
      </c>
    </row>
    <row r="4955" spans="1:12" x14ac:dyDescent="0.25">
      <c r="A4955">
        <v>97130</v>
      </c>
      <c r="B4955" s="2">
        <v>72.398060000000001</v>
      </c>
      <c r="C4955" s="3">
        <v>442</v>
      </c>
      <c r="E4955" t="s">
        <v>16209</v>
      </c>
      <c r="F4955" s="4" t="s">
        <v>16170</v>
      </c>
      <c r="G4955" s="5">
        <v>372</v>
      </c>
      <c r="H4955" s="6">
        <v>0.46236559999999999</v>
      </c>
      <c r="I4955" s="7">
        <v>64</v>
      </c>
      <c r="J4955" s="2">
        <v>27</v>
      </c>
      <c r="K4955">
        <v>1</v>
      </c>
    </row>
    <row r="4956" spans="1:12" x14ac:dyDescent="0.25">
      <c r="A4956">
        <v>33928</v>
      </c>
      <c r="B4956" s="2">
        <v>72.394069999999999</v>
      </c>
      <c r="C4956" s="3">
        <v>20555</v>
      </c>
      <c r="D4956" s="4">
        <v>15980</v>
      </c>
      <c r="E4956" t="s">
        <v>6953</v>
      </c>
      <c r="F4956" s="4" t="s">
        <v>6689</v>
      </c>
      <c r="G4956" s="5">
        <v>16308</v>
      </c>
      <c r="H4956" s="6">
        <v>0.40354430000000002</v>
      </c>
      <c r="I4956" s="7">
        <v>74.162000000000006</v>
      </c>
      <c r="J4956" s="2">
        <v>51.6</v>
      </c>
      <c r="K4956">
        <v>5</v>
      </c>
    </row>
    <row r="4957" spans="1:12" x14ac:dyDescent="0.25">
      <c r="A4957">
        <v>98250</v>
      </c>
      <c r="B4957" s="2">
        <v>72.388689999999997</v>
      </c>
      <c r="C4957" s="3">
        <v>7770</v>
      </c>
      <c r="E4957" t="s">
        <v>16375</v>
      </c>
      <c r="F4957" s="4" t="s">
        <v>16344</v>
      </c>
      <c r="G4957" s="5">
        <v>6147</v>
      </c>
      <c r="H4957" s="6">
        <v>0.41883540000000002</v>
      </c>
      <c r="I4957" s="7">
        <v>71.495000000000005</v>
      </c>
      <c r="J4957" s="2">
        <v>41.181800000000003</v>
      </c>
      <c r="K4957">
        <v>11</v>
      </c>
      <c r="L4957" s="2">
        <v>57.9</v>
      </c>
    </row>
    <row r="4958" spans="1:12" x14ac:dyDescent="0.25">
      <c r="A4958">
        <v>28571</v>
      </c>
      <c r="B4958" s="2">
        <v>72.386660000000006</v>
      </c>
      <c r="C4958" s="3">
        <v>2976</v>
      </c>
      <c r="D4958" s="4">
        <v>35100</v>
      </c>
      <c r="E4958" t="s">
        <v>6011</v>
      </c>
      <c r="F4958" s="4" t="s">
        <v>5642</v>
      </c>
      <c r="G4958" s="5">
        <v>2335</v>
      </c>
      <c r="H4958" s="6">
        <v>0.37756849999999997</v>
      </c>
      <c r="I4958" s="7">
        <v>78.608000000000004</v>
      </c>
      <c r="J4958" s="2">
        <v>56</v>
      </c>
      <c r="K4958">
        <v>1</v>
      </c>
    </row>
    <row r="4959" spans="1:12" x14ac:dyDescent="0.25">
      <c r="A4959">
        <v>19090</v>
      </c>
      <c r="B4959" s="2">
        <v>72.382890000000003</v>
      </c>
      <c r="C4959" s="3">
        <v>19341</v>
      </c>
      <c r="D4959" s="4">
        <v>37980</v>
      </c>
      <c r="E4959" t="s">
        <v>4224</v>
      </c>
      <c r="F4959" s="4" t="s">
        <v>3003</v>
      </c>
      <c r="G4959" s="5">
        <v>13399</v>
      </c>
      <c r="H4959" s="6">
        <v>0.34731339999999999</v>
      </c>
      <c r="I4959" s="7">
        <v>83.823999999999998</v>
      </c>
      <c r="J4959" s="2">
        <v>44.15</v>
      </c>
      <c r="K4959">
        <v>20</v>
      </c>
      <c r="L4959" s="2">
        <v>73.099999999999994</v>
      </c>
    </row>
    <row r="4960" spans="1:12" x14ac:dyDescent="0.25">
      <c r="A4960">
        <v>94954</v>
      </c>
      <c r="B4960" s="2">
        <v>72.373710000000003</v>
      </c>
      <c r="C4960" s="3">
        <v>36624</v>
      </c>
      <c r="D4960" s="4">
        <v>42220</v>
      </c>
      <c r="E4960" t="s">
        <v>15811</v>
      </c>
      <c r="F4960" s="4" t="s">
        <v>15368</v>
      </c>
      <c r="G4960" s="5">
        <v>24969</v>
      </c>
      <c r="H4960" s="6">
        <v>0.31702039999999998</v>
      </c>
      <c r="I4960" s="7">
        <v>89.058000000000007</v>
      </c>
      <c r="J4960" s="2">
        <v>41.909100000000002</v>
      </c>
      <c r="K4960">
        <v>11</v>
      </c>
      <c r="L4960" s="2">
        <v>61.5</v>
      </c>
    </row>
    <row r="4961" spans="1:12" x14ac:dyDescent="0.25">
      <c r="A4961">
        <v>48165</v>
      </c>
      <c r="B4961" s="2">
        <v>72.366730000000004</v>
      </c>
      <c r="C4961" s="3">
        <v>6223</v>
      </c>
      <c r="D4961" s="4">
        <v>19820</v>
      </c>
      <c r="E4961" t="s">
        <v>9147</v>
      </c>
      <c r="F4961" s="4" t="s">
        <v>9106</v>
      </c>
      <c r="G4961" s="5">
        <v>4165</v>
      </c>
      <c r="H4961" s="6">
        <v>0.32837250000000001</v>
      </c>
      <c r="I4961" s="7">
        <v>87.096000000000004</v>
      </c>
      <c r="J4961" s="2">
        <v>57</v>
      </c>
      <c r="K4961">
        <v>1</v>
      </c>
    </row>
    <row r="4962" spans="1:12" x14ac:dyDescent="0.25">
      <c r="A4962">
        <v>10921</v>
      </c>
      <c r="B4962" s="2">
        <v>72.365039999999993</v>
      </c>
      <c r="C4962" s="3">
        <v>4138</v>
      </c>
      <c r="D4962" s="4">
        <v>35620</v>
      </c>
      <c r="E4962" t="s">
        <v>1854</v>
      </c>
      <c r="F4962" s="4" t="s">
        <v>1280</v>
      </c>
      <c r="G4962" s="5">
        <v>2933</v>
      </c>
      <c r="H4962" s="6">
        <v>0.31708150000000002</v>
      </c>
      <c r="I4962" s="7">
        <v>89</v>
      </c>
      <c r="J4962" s="2">
        <v>32.5</v>
      </c>
      <c r="K4962">
        <v>2</v>
      </c>
    </row>
    <row r="4963" spans="1:12" x14ac:dyDescent="0.25">
      <c r="A4963">
        <v>63026</v>
      </c>
      <c r="B4963" s="2">
        <v>72.35727</v>
      </c>
      <c r="C4963" s="3">
        <v>44120</v>
      </c>
      <c r="D4963" s="4">
        <v>41180</v>
      </c>
      <c r="E4963" t="s">
        <v>9188</v>
      </c>
      <c r="F4963" s="4" t="s">
        <v>12102</v>
      </c>
      <c r="G4963" s="5">
        <v>29533</v>
      </c>
      <c r="H4963" s="6">
        <v>0.34141470000000002</v>
      </c>
      <c r="I4963" s="7">
        <v>84.75</v>
      </c>
      <c r="J4963" s="2">
        <v>41.315800000000003</v>
      </c>
      <c r="K4963">
        <v>19</v>
      </c>
      <c r="L4963" s="2">
        <v>58.3</v>
      </c>
    </row>
    <row r="4964" spans="1:12" x14ac:dyDescent="0.25">
      <c r="A4964">
        <v>1068</v>
      </c>
      <c r="B4964" s="2">
        <v>72.349900000000005</v>
      </c>
      <c r="C4964" s="3">
        <v>1791</v>
      </c>
      <c r="D4964" s="4">
        <v>49340</v>
      </c>
      <c r="E4964" t="s">
        <v>53</v>
      </c>
      <c r="F4964" s="4" t="s">
        <v>21</v>
      </c>
      <c r="G4964" s="5">
        <v>1248</v>
      </c>
      <c r="H4964" s="6">
        <v>0.33653850000000002</v>
      </c>
      <c r="I4964" s="7">
        <v>85.58</v>
      </c>
    </row>
    <row r="4965" spans="1:12" x14ac:dyDescent="0.25">
      <c r="A4965">
        <v>13061</v>
      </c>
      <c r="B4965" s="2">
        <v>72.349379999999996</v>
      </c>
      <c r="C4965" s="3">
        <v>1192</v>
      </c>
      <c r="D4965" s="4">
        <v>45060</v>
      </c>
      <c r="E4965" t="s">
        <v>2488</v>
      </c>
      <c r="F4965" s="4" t="s">
        <v>1280</v>
      </c>
      <c r="G4965" s="5">
        <v>903</v>
      </c>
      <c r="H4965" s="6">
        <v>0.40707959999999999</v>
      </c>
      <c r="I4965" s="7">
        <v>73.382000000000005</v>
      </c>
      <c r="J4965" s="2">
        <v>12</v>
      </c>
      <c r="K4965">
        <v>1</v>
      </c>
    </row>
    <row r="4966" spans="1:12" x14ac:dyDescent="0.25">
      <c r="A4966">
        <v>91202</v>
      </c>
      <c r="B4966" s="2">
        <v>72.345050000000001</v>
      </c>
      <c r="C4966" s="3">
        <v>23006</v>
      </c>
      <c r="D4966" s="4">
        <v>31080</v>
      </c>
      <c r="E4966" t="s">
        <v>86</v>
      </c>
      <c r="F4966" s="4" t="s">
        <v>15368</v>
      </c>
      <c r="G4966" s="5">
        <v>17180</v>
      </c>
      <c r="H4966" s="6">
        <v>0.42983529999999998</v>
      </c>
      <c r="I4966" s="7">
        <v>69.435000000000002</v>
      </c>
      <c r="J4966" s="2">
        <v>37.7273</v>
      </c>
      <c r="K4966">
        <v>11</v>
      </c>
      <c r="L4966" s="2">
        <v>37.700000000000003</v>
      </c>
    </row>
    <row r="4967" spans="1:12" x14ac:dyDescent="0.25">
      <c r="A4967">
        <v>4964</v>
      </c>
      <c r="B4967" s="2">
        <v>72.340900000000005</v>
      </c>
      <c r="C4967" s="3">
        <v>172</v>
      </c>
      <c r="E4967" t="s">
        <v>1014</v>
      </c>
      <c r="F4967" s="4" t="s">
        <v>701</v>
      </c>
      <c r="G4967" s="5">
        <v>165</v>
      </c>
      <c r="H4967" s="6">
        <v>0.33734940000000002</v>
      </c>
      <c r="I4967" s="7">
        <v>85.417000000000002</v>
      </c>
    </row>
    <row r="4968" spans="1:12" x14ac:dyDescent="0.25">
      <c r="A4968">
        <v>12563</v>
      </c>
      <c r="B4968" s="2">
        <v>72.339529999999996</v>
      </c>
      <c r="C4968" s="3">
        <v>8105</v>
      </c>
      <c r="D4968" s="4">
        <v>35620</v>
      </c>
      <c r="E4968" t="s">
        <v>2281</v>
      </c>
      <c r="F4968" s="4" t="s">
        <v>1280</v>
      </c>
      <c r="G4968" s="5">
        <v>5584</v>
      </c>
      <c r="H4968" s="6">
        <v>0.26289400000000002</v>
      </c>
      <c r="I4968" s="7">
        <v>98.281000000000006</v>
      </c>
      <c r="J4968" s="2">
        <v>33</v>
      </c>
      <c r="K4968">
        <v>3</v>
      </c>
    </row>
    <row r="4969" spans="1:12" x14ac:dyDescent="0.25">
      <c r="A4969">
        <v>11933</v>
      </c>
      <c r="B4969" s="2">
        <v>72.337040000000002</v>
      </c>
      <c r="C4969" s="3">
        <v>6357</v>
      </c>
      <c r="D4969" s="4">
        <v>35620</v>
      </c>
      <c r="E4969" t="s">
        <v>2041</v>
      </c>
      <c r="F4969" s="4" t="s">
        <v>1280</v>
      </c>
      <c r="G4969" s="5">
        <v>4859</v>
      </c>
      <c r="H4969" s="6">
        <v>0.27948139999999999</v>
      </c>
      <c r="I4969" s="7">
        <v>95.408000000000001</v>
      </c>
      <c r="J4969" s="2">
        <v>32</v>
      </c>
      <c r="K4969">
        <v>1</v>
      </c>
    </row>
    <row r="4970" spans="1:12" x14ac:dyDescent="0.25">
      <c r="A4970">
        <v>63043</v>
      </c>
      <c r="B4970" s="2">
        <v>72.332049999999995</v>
      </c>
      <c r="C4970" s="3">
        <v>22399</v>
      </c>
      <c r="D4970" s="4">
        <v>41180</v>
      </c>
      <c r="E4970" t="s">
        <v>12115</v>
      </c>
      <c r="F4970" s="4" t="s">
        <v>12102</v>
      </c>
      <c r="G4970" s="5">
        <v>15986</v>
      </c>
      <c r="H4970" s="6">
        <v>0.38715129999999998</v>
      </c>
      <c r="I4970" s="7">
        <v>76.796000000000006</v>
      </c>
      <c r="J4970" s="2">
        <v>44</v>
      </c>
      <c r="K4970">
        <v>6</v>
      </c>
    </row>
    <row r="4971" spans="1:12" x14ac:dyDescent="0.25">
      <c r="A4971">
        <v>99113</v>
      </c>
      <c r="B4971" s="2">
        <v>72.328100000000006</v>
      </c>
      <c r="C4971" s="3">
        <v>652</v>
      </c>
      <c r="D4971" s="4">
        <v>39420</v>
      </c>
      <c r="E4971" t="s">
        <v>2653</v>
      </c>
      <c r="F4971" s="4" t="s">
        <v>16344</v>
      </c>
      <c r="G4971" s="5">
        <v>474</v>
      </c>
      <c r="H4971" s="6">
        <v>0.35232069999999999</v>
      </c>
      <c r="I4971" s="7">
        <v>82.813000000000002</v>
      </c>
    </row>
    <row r="4972" spans="1:12" x14ac:dyDescent="0.25">
      <c r="A4972">
        <v>4548</v>
      </c>
      <c r="B4972" s="2">
        <v>72.327799999999996</v>
      </c>
      <c r="C4972" s="3">
        <v>1049</v>
      </c>
      <c r="D4972" s="4">
        <v>38860</v>
      </c>
      <c r="E4972" t="s">
        <v>242</v>
      </c>
      <c r="F4972" s="4" t="s">
        <v>701</v>
      </c>
      <c r="G4972" s="5">
        <v>814</v>
      </c>
      <c r="H4972" s="6">
        <v>0.43120389999999997</v>
      </c>
      <c r="I4972" s="7">
        <v>69.167000000000002</v>
      </c>
      <c r="J4972" s="2">
        <v>51</v>
      </c>
      <c r="K4972">
        <v>1</v>
      </c>
    </row>
    <row r="4973" spans="1:12" x14ac:dyDescent="0.25">
      <c r="A4973">
        <v>55920</v>
      </c>
      <c r="B4973" s="2">
        <v>72.326530000000005</v>
      </c>
      <c r="C4973" s="3">
        <v>7188</v>
      </c>
      <c r="D4973" s="4">
        <v>40340</v>
      </c>
      <c r="E4973" t="s">
        <v>2837</v>
      </c>
      <c r="F4973" s="4" t="s">
        <v>10428</v>
      </c>
      <c r="G4973" s="5">
        <v>4471</v>
      </c>
      <c r="H4973" s="6">
        <v>0.33527170000000001</v>
      </c>
      <c r="I4973" s="7">
        <v>85.742999999999995</v>
      </c>
      <c r="J4973" s="2">
        <v>42</v>
      </c>
      <c r="K4973">
        <v>2</v>
      </c>
    </row>
    <row r="4974" spans="1:12" x14ac:dyDescent="0.25">
      <c r="A4974">
        <v>16506</v>
      </c>
      <c r="B4974" s="2">
        <v>72.321439999999996</v>
      </c>
      <c r="C4974" s="3">
        <v>23916</v>
      </c>
      <c r="D4974" s="4">
        <v>21500</v>
      </c>
      <c r="E4974" t="s">
        <v>3520</v>
      </c>
      <c r="F4974" s="4" t="s">
        <v>3003</v>
      </c>
      <c r="G4974" s="5">
        <v>16822</v>
      </c>
      <c r="H4974" s="6">
        <v>0.37389289999999997</v>
      </c>
      <c r="I4974" s="7">
        <v>79.057000000000002</v>
      </c>
      <c r="J4974" s="2">
        <v>35.25</v>
      </c>
      <c r="K4974">
        <v>12</v>
      </c>
      <c r="L4974" s="2">
        <v>24.8</v>
      </c>
    </row>
    <row r="4975" spans="1:12" x14ac:dyDescent="0.25">
      <c r="A4975">
        <v>44223</v>
      </c>
      <c r="B4975" s="2">
        <v>72.314229999999995</v>
      </c>
      <c r="C4975" s="3">
        <v>18099</v>
      </c>
      <c r="D4975" s="4">
        <v>10420</v>
      </c>
      <c r="E4975" t="s">
        <v>8527</v>
      </c>
      <c r="F4975" s="4" t="s">
        <v>8295</v>
      </c>
      <c r="G4975" s="5">
        <v>13296</v>
      </c>
      <c r="H4975" s="6">
        <v>0.38324429999999998</v>
      </c>
      <c r="I4975" s="7">
        <v>77.427000000000007</v>
      </c>
      <c r="J4975" s="2">
        <v>39.700000000000003</v>
      </c>
      <c r="K4975">
        <v>10</v>
      </c>
      <c r="L4975" s="2">
        <v>48.9</v>
      </c>
    </row>
    <row r="4976" spans="1:12" x14ac:dyDescent="0.25">
      <c r="A4976">
        <v>91210</v>
      </c>
      <c r="B4976" s="2">
        <v>72.310969999999998</v>
      </c>
      <c r="C4976" s="3">
        <v>614</v>
      </c>
      <c r="D4976" s="4">
        <v>31080</v>
      </c>
      <c r="E4976" t="s">
        <v>86</v>
      </c>
      <c r="F4976" s="4" t="s">
        <v>15368</v>
      </c>
      <c r="G4976" s="5">
        <v>344</v>
      </c>
      <c r="H4976" s="6">
        <v>0.44347829999999999</v>
      </c>
      <c r="I4976" s="7">
        <v>67.016000000000005</v>
      </c>
      <c r="J4976" s="2">
        <v>41</v>
      </c>
      <c r="K4976">
        <v>1</v>
      </c>
    </row>
    <row r="4977" spans="1:12" x14ac:dyDescent="0.25">
      <c r="A4977">
        <v>1529</v>
      </c>
      <c r="B4977" s="2">
        <v>72.310370000000006</v>
      </c>
      <c r="C4977" s="3">
        <v>3207</v>
      </c>
      <c r="D4977" s="4">
        <v>49340</v>
      </c>
      <c r="E4977" t="s">
        <v>179</v>
      </c>
      <c r="F4977" s="4" t="s">
        <v>21</v>
      </c>
      <c r="G4977" s="5">
        <v>2131</v>
      </c>
      <c r="H4977" s="6">
        <v>0.2679493</v>
      </c>
      <c r="I4977" s="7">
        <v>97.343999999999994</v>
      </c>
    </row>
    <row r="4978" spans="1:12" x14ac:dyDescent="0.25">
      <c r="A4978">
        <v>33042</v>
      </c>
      <c r="B4978" s="2">
        <v>72.308589999999995</v>
      </c>
      <c r="C4978" s="3">
        <v>6324</v>
      </c>
      <c r="D4978" s="4">
        <v>28580</v>
      </c>
      <c r="E4978" t="s">
        <v>6868</v>
      </c>
      <c r="F4978" s="4" t="s">
        <v>6689</v>
      </c>
      <c r="G4978" s="5">
        <v>5322</v>
      </c>
      <c r="H4978" s="6">
        <v>0.3501785</v>
      </c>
      <c r="I4978" s="7">
        <v>83.125</v>
      </c>
      <c r="J4978" s="2">
        <v>45</v>
      </c>
      <c r="K4978">
        <v>3</v>
      </c>
    </row>
    <row r="4979" spans="1:12" x14ac:dyDescent="0.25">
      <c r="A4979">
        <v>54545</v>
      </c>
      <c r="B4979" s="2">
        <v>72.307140000000004</v>
      </c>
      <c r="C4979" s="3">
        <v>810</v>
      </c>
      <c r="E4979" t="s">
        <v>10293</v>
      </c>
      <c r="F4979" s="4" t="s">
        <v>10031</v>
      </c>
      <c r="G4979" s="5">
        <v>736</v>
      </c>
      <c r="H4979" s="6">
        <v>0.41304350000000001</v>
      </c>
      <c r="I4979" s="7">
        <v>72.25</v>
      </c>
      <c r="J4979" s="2">
        <v>55</v>
      </c>
      <c r="K4979">
        <v>2</v>
      </c>
    </row>
    <row r="4980" spans="1:12" x14ac:dyDescent="0.25">
      <c r="A4980">
        <v>74074</v>
      </c>
      <c r="B4980" s="2">
        <v>72.303299999999993</v>
      </c>
      <c r="C4980" s="3">
        <v>29541</v>
      </c>
      <c r="D4980" s="4">
        <v>44660</v>
      </c>
      <c r="E4980" t="s">
        <v>855</v>
      </c>
      <c r="F4980" s="4" t="s">
        <v>13462</v>
      </c>
      <c r="G4980" s="5">
        <v>15300</v>
      </c>
      <c r="H4980" s="6">
        <v>0.45071899999999998</v>
      </c>
      <c r="I4980" s="7">
        <v>65.727999999999994</v>
      </c>
      <c r="J4980" s="2">
        <v>46.55</v>
      </c>
      <c r="K4980">
        <v>20</v>
      </c>
      <c r="L4980" s="2">
        <v>82.9</v>
      </c>
    </row>
    <row r="4981" spans="1:12" x14ac:dyDescent="0.25">
      <c r="A4981">
        <v>12845</v>
      </c>
      <c r="B4981" s="2">
        <v>72.298739999999995</v>
      </c>
      <c r="C4981" s="3">
        <v>4863</v>
      </c>
      <c r="D4981" s="4">
        <v>24020</v>
      </c>
      <c r="E4981" t="s">
        <v>2382</v>
      </c>
      <c r="F4981" s="4" t="s">
        <v>1280</v>
      </c>
      <c r="G4981" s="5">
        <v>3776</v>
      </c>
      <c r="H4981" s="6">
        <v>0.37357689999999999</v>
      </c>
      <c r="I4981" s="7">
        <v>79.036000000000001</v>
      </c>
      <c r="J4981" s="2">
        <v>46.666699999999999</v>
      </c>
      <c r="K4981">
        <v>3</v>
      </c>
    </row>
    <row r="4982" spans="1:12" x14ac:dyDescent="0.25">
      <c r="A4982">
        <v>20622</v>
      </c>
      <c r="B4982" s="2">
        <v>72.297020000000003</v>
      </c>
      <c r="C4982" s="3">
        <v>4781</v>
      </c>
      <c r="D4982" s="4">
        <v>47900</v>
      </c>
      <c r="E4982" t="s">
        <v>4375</v>
      </c>
      <c r="F4982" s="4" t="s">
        <v>4361</v>
      </c>
      <c r="G4982" s="5">
        <v>3387</v>
      </c>
      <c r="H4982" s="6">
        <v>0.19368170000000001</v>
      </c>
      <c r="I4982" s="7">
        <v>110.119</v>
      </c>
      <c r="J4982" s="2">
        <v>43</v>
      </c>
      <c r="K4982">
        <v>1</v>
      </c>
    </row>
    <row r="4983" spans="1:12" x14ac:dyDescent="0.25">
      <c r="A4983">
        <v>50327</v>
      </c>
      <c r="B4983" s="2">
        <v>72.294430000000006</v>
      </c>
      <c r="C4983" s="3">
        <v>10727</v>
      </c>
      <c r="D4983" s="4">
        <v>19780</v>
      </c>
      <c r="E4983" t="s">
        <v>9677</v>
      </c>
      <c r="F4983" s="4" t="s">
        <v>9593</v>
      </c>
      <c r="G4983" s="5">
        <v>7407</v>
      </c>
      <c r="H4983" s="6">
        <v>0.32604290000000002</v>
      </c>
      <c r="I4983" s="7">
        <v>87.242999999999995</v>
      </c>
      <c r="J4983" s="2">
        <v>60.25</v>
      </c>
      <c r="K4983">
        <v>4</v>
      </c>
    </row>
    <row r="4984" spans="1:12" x14ac:dyDescent="0.25">
      <c r="A4984">
        <v>93004</v>
      </c>
      <c r="B4984" s="2">
        <v>72.287850000000006</v>
      </c>
      <c r="C4984" s="3">
        <v>30416</v>
      </c>
      <c r="D4984" s="4">
        <v>37100</v>
      </c>
      <c r="E4984" t="s">
        <v>9714</v>
      </c>
      <c r="F4984" s="4" t="s">
        <v>15368</v>
      </c>
      <c r="G4984" s="5">
        <v>20104</v>
      </c>
      <c r="H4984" s="6">
        <v>0.32186019999999999</v>
      </c>
      <c r="I4984" s="7">
        <v>87.953000000000003</v>
      </c>
      <c r="J4984" s="2">
        <v>37</v>
      </c>
      <c r="K4984">
        <v>13</v>
      </c>
      <c r="L4984" s="2">
        <v>33.4</v>
      </c>
    </row>
    <row r="4985" spans="1:12" x14ac:dyDescent="0.25">
      <c r="A4985">
        <v>50643</v>
      </c>
      <c r="B4985" s="2">
        <v>72.282589999999999</v>
      </c>
      <c r="C4985" s="3">
        <v>2605</v>
      </c>
      <c r="D4985" s="4">
        <v>47940</v>
      </c>
      <c r="E4985" t="s">
        <v>222</v>
      </c>
      <c r="F4985" s="4" t="s">
        <v>9593</v>
      </c>
      <c r="G4985" s="5">
        <v>1876</v>
      </c>
      <c r="H4985" s="6">
        <v>0.31433139999999998</v>
      </c>
      <c r="I4985" s="7">
        <v>89.25</v>
      </c>
      <c r="J4985" s="2">
        <v>66</v>
      </c>
      <c r="K4985">
        <v>1</v>
      </c>
    </row>
    <row r="4986" spans="1:12" x14ac:dyDescent="0.25">
      <c r="A4986">
        <v>22627</v>
      </c>
      <c r="B4986" s="2">
        <v>72.282039999999995</v>
      </c>
      <c r="C4986" s="3">
        <v>453</v>
      </c>
      <c r="D4986" s="4">
        <v>47900</v>
      </c>
      <c r="E4986" t="s">
        <v>4693</v>
      </c>
      <c r="F4986" s="4" t="s">
        <v>4335</v>
      </c>
      <c r="G4986" s="5">
        <v>412</v>
      </c>
      <c r="H4986" s="6">
        <v>0.40291260000000001</v>
      </c>
      <c r="I4986" s="7">
        <v>73.941999999999993</v>
      </c>
    </row>
    <row r="4987" spans="1:12" x14ac:dyDescent="0.25">
      <c r="A4987">
        <v>1238</v>
      </c>
      <c r="B4987" s="2">
        <v>72.280850000000001</v>
      </c>
      <c r="C4987" s="3">
        <v>6244</v>
      </c>
      <c r="D4987" s="4">
        <v>38340</v>
      </c>
      <c r="E4987" t="s">
        <v>91</v>
      </c>
      <c r="F4987" s="4" t="s">
        <v>21</v>
      </c>
      <c r="G4987" s="5">
        <v>4533</v>
      </c>
      <c r="H4987" s="6">
        <v>0.41332160000000001</v>
      </c>
      <c r="I4987" s="7">
        <v>72.143000000000001</v>
      </c>
      <c r="J4987" s="2">
        <v>47.333300000000001</v>
      </c>
      <c r="K4987">
        <v>3</v>
      </c>
    </row>
    <row r="4988" spans="1:12" x14ac:dyDescent="0.25">
      <c r="A4988">
        <v>31807</v>
      </c>
      <c r="B4988" s="2">
        <v>72.279349999999994</v>
      </c>
      <c r="C4988" s="3">
        <v>2619</v>
      </c>
      <c r="D4988" s="4">
        <v>17980</v>
      </c>
      <c r="E4988" t="s">
        <v>4528</v>
      </c>
      <c r="F4988" s="4" t="s">
        <v>6363</v>
      </c>
      <c r="G4988" s="5">
        <v>1738</v>
      </c>
      <c r="H4988" s="6">
        <v>0.36227720000000002</v>
      </c>
      <c r="I4988" s="7">
        <v>80.953999999999994</v>
      </c>
      <c r="J4988" s="2">
        <v>66</v>
      </c>
      <c r="K4988">
        <v>1</v>
      </c>
    </row>
    <row r="4989" spans="1:12" x14ac:dyDescent="0.25">
      <c r="A4989">
        <v>99134</v>
      </c>
      <c r="B4989" s="2">
        <v>72.278829999999999</v>
      </c>
      <c r="C4989" s="3">
        <v>648</v>
      </c>
      <c r="E4989" t="s">
        <v>907</v>
      </c>
      <c r="F4989" s="4" t="s">
        <v>16344</v>
      </c>
      <c r="G4989" s="5">
        <v>432</v>
      </c>
      <c r="H4989" s="6">
        <v>0.3579677</v>
      </c>
      <c r="I4989" s="7">
        <v>81.691000000000003</v>
      </c>
    </row>
    <row r="4990" spans="1:12" x14ac:dyDescent="0.25">
      <c r="A4990">
        <v>51054</v>
      </c>
      <c r="B4990" s="2">
        <v>72.278000000000006</v>
      </c>
      <c r="C4990" s="3">
        <v>5183</v>
      </c>
      <c r="D4990" s="4">
        <v>43580</v>
      </c>
      <c r="E4990" t="s">
        <v>9822</v>
      </c>
      <c r="F4990" s="4" t="s">
        <v>9593</v>
      </c>
      <c r="G4990" s="5">
        <v>3051</v>
      </c>
      <c r="H4990" s="6">
        <v>0.3562766</v>
      </c>
      <c r="I4990" s="7">
        <v>81.981999999999999</v>
      </c>
    </row>
    <row r="4991" spans="1:12" x14ac:dyDescent="0.25">
      <c r="A4991">
        <v>2188</v>
      </c>
      <c r="B4991" s="2">
        <v>72.274600000000007</v>
      </c>
      <c r="C4991" s="3">
        <v>14642</v>
      </c>
      <c r="D4991" s="4">
        <v>14460</v>
      </c>
      <c r="E4991" t="s">
        <v>333</v>
      </c>
      <c r="F4991" s="4" t="s">
        <v>21</v>
      </c>
      <c r="G4991" s="5">
        <v>11154</v>
      </c>
      <c r="H4991" s="6">
        <v>0.32714720000000003</v>
      </c>
      <c r="I4991" s="7">
        <v>87.013000000000005</v>
      </c>
      <c r="J4991" s="2">
        <v>33.571399999999997</v>
      </c>
      <c r="K4991">
        <v>7</v>
      </c>
    </row>
    <row r="4992" spans="1:12" x14ac:dyDescent="0.25">
      <c r="A4992">
        <v>21230</v>
      </c>
      <c r="B4992" s="2">
        <v>72.265889999999999</v>
      </c>
      <c r="C4992" s="3">
        <v>34441</v>
      </c>
      <c r="D4992" s="4">
        <v>12580</v>
      </c>
      <c r="E4992" t="s">
        <v>4512</v>
      </c>
      <c r="F4992" s="4" t="s">
        <v>4361</v>
      </c>
      <c r="G4992" s="5">
        <v>25263</v>
      </c>
      <c r="H4992" s="6">
        <v>0.44745279999999998</v>
      </c>
      <c r="I4992" s="7">
        <v>66.221000000000004</v>
      </c>
      <c r="J4992" s="2">
        <v>33.258099999999999</v>
      </c>
      <c r="K4992">
        <v>31</v>
      </c>
      <c r="L4992" s="2">
        <v>15.5</v>
      </c>
    </row>
    <row r="4993" spans="1:12" x14ac:dyDescent="0.25">
      <c r="A4993">
        <v>23454</v>
      </c>
      <c r="B4993" s="2">
        <v>72.250349999999997</v>
      </c>
      <c r="C4993" s="3">
        <v>62063</v>
      </c>
      <c r="D4993" s="4">
        <v>47260</v>
      </c>
      <c r="E4993" t="s">
        <v>4874</v>
      </c>
      <c r="F4993" s="4" t="s">
        <v>4335</v>
      </c>
      <c r="G4993" s="5">
        <v>39680</v>
      </c>
      <c r="H4993" s="6">
        <v>0.35858469999999998</v>
      </c>
      <c r="I4993" s="7">
        <v>81.572000000000003</v>
      </c>
      <c r="J4993" s="2">
        <v>39.3889</v>
      </c>
      <c r="K4993">
        <v>36</v>
      </c>
      <c r="L4993" s="2">
        <v>47.3</v>
      </c>
    </row>
    <row r="4994" spans="1:12" x14ac:dyDescent="0.25">
      <c r="A4994">
        <v>57069</v>
      </c>
      <c r="B4994" s="2">
        <v>72.239500000000007</v>
      </c>
      <c r="C4994" s="3">
        <v>12090</v>
      </c>
      <c r="D4994" s="4">
        <v>46820</v>
      </c>
      <c r="E4994" t="s">
        <v>10461</v>
      </c>
      <c r="F4994" s="4" t="s">
        <v>10877</v>
      </c>
      <c r="G4994" s="5">
        <v>5638</v>
      </c>
      <c r="H4994" s="6">
        <v>0.46842850000000003</v>
      </c>
      <c r="I4994" s="7">
        <v>62.582999999999998</v>
      </c>
      <c r="J4994" s="2">
        <v>44.714300000000001</v>
      </c>
      <c r="K4994">
        <v>21</v>
      </c>
      <c r="L4994" s="2">
        <v>75.5</v>
      </c>
    </row>
    <row r="4995" spans="1:12" x14ac:dyDescent="0.25">
      <c r="A4995">
        <v>30622</v>
      </c>
      <c r="B4995" s="2">
        <v>72.236490000000003</v>
      </c>
      <c r="C4995" s="3">
        <v>9965</v>
      </c>
      <c r="D4995" s="4">
        <v>12020</v>
      </c>
      <c r="E4995" t="s">
        <v>6501</v>
      </c>
      <c r="F4995" s="4" t="s">
        <v>6363</v>
      </c>
      <c r="G4995" s="5">
        <v>6960</v>
      </c>
      <c r="H4995" s="6">
        <v>0.38026149999999997</v>
      </c>
      <c r="I4995" s="7">
        <v>77.808000000000007</v>
      </c>
    </row>
    <row r="4996" spans="1:12" x14ac:dyDescent="0.25">
      <c r="A4996">
        <v>85641</v>
      </c>
      <c r="B4996" s="2">
        <v>72.231300000000005</v>
      </c>
      <c r="C4996" s="3">
        <v>23193</v>
      </c>
      <c r="D4996" s="4">
        <v>46060</v>
      </c>
      <c r="E4996" t="s">
        <v>9866</v>
      </c>
      <c r="F4996" s="4" t="s">
        <v>14962</v>
      </c>
      <c r="G4996" s="5">
        <v>14725</v>
      </c>
      <c r="H4996" s="6">
        <v>0.33134130000000001</v>
      </c>
      <c r="I4996" s="7">
        <v>86.259</v>
      </c>
      <c r="J4996" s="2">
        <v>49</v>
      </c>
      <c r="K4996">
        <v>9</v>
      </c>
    </row>
    <row r="4997" spans="1:12" x14ac:dyDescent="0.25">
      <c r="A4997">
        <v>80444</v>
      </c>
      <c r="B4997" s="2">
        <v>72.227549999999994</v>
      </c>
      <c r="C4997" s="3">
        <v>1174</v>
      </c>
      <c r="D4997" s="4">
        <v>19740</v>
      </c>
      <c r="E4997" t="s">
        <v>242</v>
      </c>
      <c r="F4997" s="4" t="s">
        <v>14477</v>
      </c>
      <c r="G4997" s="5">
        <v>949</v>
      </c>
      <c r="H4997" s="6">
        <v>0.3494737</v>
      </c>
      <c r="I4997" s="7">
        <v>83.125</v>
      </c>
      <c r="J4997" s="2">
        <v>76</v>
      </c>
      <c r="K4997">
        <v>1</v>
      </c>
    </row>
    <row r="4998" spans="1:12" x14ac:dyDescent="0.25">
      <c r="A4998">
        <v>64111</v>
      </c>
      <c r="B4998" s="2">
        <v>72.224429999999998</v>
      </c>
      <c r="C4998" s="3">
        <v>16402</v>
      </c>
      <c r="D4998" s="4">
        <v>28140</v>
      </c>
      <c r="E4998" t="s">
        <v>12261</v>
      </c>
      <c r="F4998" s="4" t="s">
        <v>12102</v>
      </c>
      <c r="G4998" s="5">
        <v>12092</v>
      </c>
      <c r="H4998" s="6">
        <v>0.50578889999999999</v>
      </c>
      <c r="I4998" s="7">
        <v>56.094000000000001</v>
      </c>
      <c r="J4998" s="2">
        <v>44.043500000000002</v>
      </c>
      <c r="K4998">
        <v>23</v>
      </c>
      <c r="L4998" s="2">
        <v>72.400000000000006</v>
      </c>
    </row>
    <row r="4999" spans="1:12" x14ac:dyDescent="0.25">
      <c r="A4999">
        <v>55073</v>
      </c>
      <c r="B4999" s="2">
        <v>72.220950000000002</v>
      </c>
      <c r="C4999" s="3">
        <v>3201</v>
      </c>
      <c r="D4999" s="4">
        <v>33460</v>
      </c>
      <c r="E4999" t="s">
        <v>10455</v>
      </c>
      <c r="F4999" s="4" t="s">
        <v>10428</v>
      </c>
      <c r="G4999" s="5">
        <v>2440</v>
      </c>
      <c r="H4999" s="6">
        <v>0.3072511</v>
      </c>
      <c r="I4999" s="7">
        <v>90.38</v>
      </c>
      <c r="J4999" s="2">
        <v>49.5</v>
      </c>
      <c r="K4999">
        <v>4</v>
      </c>
    </row>
    <row r="5000" spans="1:12" x14ac:dyDescent="0.25">
      <c r="A5000">
        <v>43446</v>
      </c>
      <c r="B5000" s="2">
        <v>72.220339999999993</v>
      </c>
      <c r="C5000" s="3">
        <v>151</v>
      </c>
      <c r="D5000" s="4">
        <v>38840</v>
      </c>
      <c r="E5000" t="s">
        <v>8376</v>
      </c>
      <c r="F5000" s="4" t="s">
        <v>8295</v>
      </c>
      <c r="G5000" s="5">
        <v>131</v>
      </c>
      <c r="H5000" s="6">
        <v>0.36363640000000003</v>
      </c>
      <c r="I5000" s="7">
        <v>80.625</v>
      </c>
    </row>
    <row r="5001" spans="1:12" x14ac:dyDescent="0.25">
      <c r="A5001">
        <v>44131</v>
      </c>
      <c r="B5001" s="2">
        <v>72.216679999999997</v>
      </c>
      <c r="C5001" s="3">
        <v>20378</v>
      </c>
      <c r="D5001" s="4">
        <v>17460</v>
      </c>
      <c r="E5001" t="s">
        <v>5046</v>
      </c>
      <c r="F5001" s="4" t="s">
        <v>8295</v>
      </c>
      <c r="G5001" s="5">
        <v>15121</v>
      </c>
      <c r="H5001" s="6">
        <v>0.33626509999999998</v>
      </c>
      <c r="I5001" s="7">
        <v>85.331000000000003</v>
      </c>
      <c r="J5001" s="2">
        <v>43.7273</v>
      </c>
      <c r="K5001">
        <v>11</v>
      </c>
      <c r="L5001" s="2">
        <v>70.7</v>
      </c>
    </row>
    <row r="5002" spans="1:12" x14ac:dyDescent="0.25">
      <c r="A5002">
        <v>81506</v>
      </c>
      <c r="B5002" s="2">
        <v>72.211100000000002</v>
      </c>
      <c r="C5002" s="3">
        <v>10906</v>
      </c>
      <c r="D5002" s="4">
        <v>24300</v>
      </c>
      <c r="E5002" t="s">
        <v>7531</v>
      </c>
      <c r="F5002" s="4" t="s">
        <v>14477</v>
      </c>
      <c r="G5002" s="5">
        <v>8201</v>
      </c>
      <c r="H5002" s="6">
        <v>0.41007189999999999</v>
      </c>
      <c r="I5002" s="7">
        <v>72.573999999999998</v>
      </c>
      <c r="J5002" s="2">
        <v>43.2</v>
      </c>
      <c r="K5002">
        <v>5</v>
      </c>
    </row>
    <row r="5003" spans="1:12" x14ac:dyDescent="0.25">
      <c r="A5003">
        <v>91962</v>
      </c>
      <c r="B5003" s="2">
        <v>72.208839999999995</v>
      </c>
      <c r="C5003" s="3">
        <v>1722</v>
      </c>
      <c r="D5003" s="4">
        <v>41740</v>
      </c>
      <c r="E5003" t="s">
        <v>2983</v>
      </c>
      <c r="F5003" s="4" t="s">
        <v>15368</v>
      </c>
      <c r="G5003" s="5">
        <v>1258</v>
      </c>
      <c r="H5003" s="6">
        <v>0.24384430000000001</v>
      </c>
      <c r="I5003" s="7">
        <v>101.295</v>
      </c>
    </row>
    <row r="5004" spans="1:12" x14ac:dyDescent="0.25">
      <c r="A5004">
        <v>48439</v>
      </c>
      <c r="B5004" s="2">
        <v>72.200869999999995</v>
      </c>
      <c r="C5004" s="3">
        <v>48035</v>
      </c>
      <c r="D5004" s="4">
        <v>22420</v>
      </c>
      <c r="E5004" t="s">
        <v>9191</v>
      </c>
      <c r="F5004" s="4" t="s">
        <v>9106</v>
      </c>
      <c r="G5004" s="5">
        <v>32060</v>
      </c>
      <c r="H5004" s="6">
        <v>0.36855890000000002</v>
      </c>
      <c r="I5004" s="7">
        <v>79.731999999999999</v>
      </c>
      <c r="J5004" s="2">
        <v>43.473700000000001</v>
      </c>
      <c r="K5004">
        <v>19</v>
      </c>
      <c r="L5004" s="2">
        <v>69.2</v>
      </c>
    </row>
    <row r="5005" spans="1:12" x14ac:dyDescent="0.25">
      <c r="A5005">
        <v>3464</v>
      </c>
      <c r="B5005" s="2">
        <v>72.192989999999995</v>
      </c>
      <c r="C5005" s="3">
        <v>1085</v>
      </c>
      <c r="D5005" s="4">
        <v>28300</v>
      </c>
      <c r="E5005" t="s">
        <v>604</v>
      </c>
      <c r="F5005" s="4" t="s">
        <v>520</v>
      </c>
      <c r="G5005" s="5">
        <v>825</v>
      </c>
      <c r="H5005" s="6">
        <v>0.38377719999999999</v>
      </c>
      <c r="I5005" s="7">
        <v>77.096999999999994</v>
      </c>
    </row>
    <row r="5006" spans="1:12" x14ac:dyDescent="0.25">
      <c r="A5006">
        <v>4086</v>
      </c>
      <c r="B5006" s="2">
        <v>72.191270000000003</v>
      </c>
      <c r="C5006" s="3">
        <v>8727</v>
      </c>
      <c r="D5006" s="4">
        <v>38860</v>
      </c>
      <c r="E5006" t="s">
        <v>755</v>
      </c>
      <c r="F5006" s="4" t="s">
        <v>701</v>
      </c>
      <c r="G5006" s="5">
        <v>6367</v>
      </c>
      <c r="H5006" s="6">
        <v>0.3975185</v>
      </c>
      <c r="I5006" s="7">
        <v>74.712999999999994</v>
      </c>
      <c r="J5006" s="2">
        <v>40.75</v>
      </c>
      <c r="K5006">
        <v>8</v>
      </c>
    </row>
    <row r="5007" spans="1:12" x14ac:dyDescent="0.25">
      <c r="A5007">
        <v>66053</v>
      </c>
      <c r="B5007" s="2">
        <v>72.188550000000006</v>
      </c>
      <c r="C5007" s="3">
        <v>7572</v>
      </c>
      <c r="D5007" s="4">
        <v>28140</v>
      </c>
      <c r="E5007" t="s">
        <v>5732</v>
      </c>
      <c r="F5007" s="4" t="s">
        <v>12494</v>
      </c>
      <c r="G5007" s="5">
        <v>4991</v>
      </c>
      <c r="H5007" s="6">
        <v>0.31536769999999997</v>
      </c>
      <c r="I5007" s="7">
        <v>88.902000000000001</v>
      </c>
    </row>
    <row r="5008" spans="1:12" x14ac:dyDescent="0.25">
      <c r="A5008">
        <v>70630</v>
      </c>
      <c r="B5008" s="2">
        <v>72.187190000000001</v>
      </c>
      <c r="C5008" s="3">
        <v>1021</v>
      </c>
      <c r="D5008" s="4">
        <v>29340</v>
      </c>
      <c r="E5008" t="s">
        <v>12189</v>
      </c>
      <c r="F5008" s="4" t="s">
        <v>12927</v>
      </c>
      <c r="G5008" s="5">
        <v>722</v>
      </c>
      <c r="H5008" s="6">
        <v>0.23236509999999999</v>
      </c>
      <c r="I5008" s="7">
        <v>103.241</v>
      </c>
    </row>
    <row r="5009" spans="1:12" x14ac:dyDescent="0.25">
      <c r="A5009">
        <v>32361</v>
      </c>
      <c r="B5009" s="2">
        <v>72.186999999999998</v>
      </c>
      <c r="C5009" s="3">
        <v>114</v>
      </c>
      <c r="D5009" s="4">
        <v>45220</v>
      </c>
      <c r="E5009" t="s">
        <v>6761</v>
      </c>
      <c r="F5009" s="4" t="s">
        <v>6689</v>
      </c>
      <c r="G5009" s="5">
        <v>64</v>
      </c>
      <c r="H5009" s="6">
        <v>0.26153850000000001</v>
      </c>
      <c r="I5009" s="7">
        <v>98.194000000000003</v>
      </c>
    </row>
    <row r="5010" spans="1:12" x14ac:dyDescent="0.25">
      <c r="A5010">
        <v>2898</v>
      </c>
      <c r="B5010" s="2">
        <v>72.186729999999997</v>
      </c>
      <c r="C5010" s="3">
        <v>1465</v>
      </c>
      <c r="D5010" s="4">
        <v>39300</v>
      </c>
      <c r="E5010" t="s">
        <v>511</v>
      </c>
      <c r="F5010" s="4" t="s">
        <v>466</v>
      </c>
      <c r="G5010" s="5">
        <v>1055</v>
      </c>
      <c r="H5010" s="6">
        <v>0.30397730000000001</v>
      </c>
      <c r="I5010" s="7">
        <v>90.858999999999995</v>
      </c>
      <c r="J5010" s="2">
        <v>52</v>
      </c>
      <c r="K5010">
        <v>1</v>
      </c>
    </row>
    <row r="5011" spans="1:12" x14ac:dyDescent="0.25">
      <c r="A5011">
        <v>18045</v>
      </c>
      <c r="B5011" s="2">
        <v>72.181910000000002</v>
      </c>
      <c r="C5011" s="3">
        <v>26059</v>
      </c>
      <c r="D5011" s="4">
        <v>10900</v>
      </c>
      <c r="E5011" t="s">
        <v>943</v>
      </c>
      <c r="F5011" s="4" t="s">
        <v>3003</v>
      </c>
      <c r="G5011" s="5">
        <v>19066</v>
      </c>
      <c r="H5011" s="6">
        <v>0.33256409999999997</v>
      </c>
      <c r="I5011" s="7">
        <v>85.9</v>
      </c>
      <c r="J5011" s="2">
        <v>43.833300000000001</v>
      </c>
      <c r="K5011">
        <v>6</v>
      </c>
    </row>
    <row r="5012" spans="1:12" x14ac:dyDescent="0.25">
      <c r="A5012">
        <v>48315</v>
      </c>
      <c r="B5012" s="2">
        <v>72.172719999999998</v>
      </c>
      <c r="C5012" s="3">
        <v>26982</v>
      </c>
      <c r="D5012" s="4">
        <v>19820</v>
      </c>
      <c r="E5012" t="s">
        <v>2638</v>
      </c>
      <c r="F5012" s="4" t="s">
        <v>9106</v>
      </c>
      <c r="G5012" s="5">
        <v>19305</v>
      </c>
      <c r="H5012" s="6">
        <v>0.303429</v>
      </c>
      <c r="I5012" s="7">
        <v>90.927999999999997</v>
      </c>
      <c r="J5012" s="2">
        <v>37.333300000000001</v>
      </c>
      <c r="K5012">
        <v>6</v>
      </c>
    </row>
    <row r="5013" spans="1:12" x14ac:dyDescent="0.25">
      <c r="A5013">
        <v>77004</v>
      </c>
      <c r="B5013" s="2">
        <v>72.163380000000004</v>
      </c>
      <c r="C5013" s="3">
        <v>34078</v>
      </c>
      <c r="D5013" s="4">
        <v>26420</v>
      </c>
      <c r="E5013" t="s">
        <v>3103</v>
      </c>
      <c r="F5013" s="4" t="s">
        <v>13752</v>
      </c>
      <c r="G5013" s="5">
        <v>19743</v>
      </c>
      <c r="H5013" s="6">
        <v>0.46203719999999998</v>
      </c>
      <c r="I5013" s="7">
        <v>63.515000000000001</v>
      </c>
      <c r="J5013" s="2">
        <v>37</v>
      </c>
      <c r="K5013">
        <v>21</v>
      </c>
      <c r="L5013" s="2">
        <v>33.4</v>
      </c>
    </row>
    <row r="5014" spans="1:12" x14ac:dyDescent="0.25">
      <c r="A5014">
        <v>11427</v>
      </c>
      <c r="B5014" s="2">
        <v>72.154629999999997</v>
      </c>
      <c r="C5014" s="3">
        <v>23459</v>
      </c>
      <c r="D5014" s="4">
        <v>35620</v>
      </c>
      <c r="E5014" t="s">
        <v>1929</v>
      </c>
      <c r="F5014" s="4" t="s">
        <v>1280</v>
      </c>
      <c r="G5014" s="5">
        <v>16795</v>
      </c>
      <c r="H5014" s="6">
        <v>0.33400809999999997</v>
      </c>
      <c r="I5014" s="7">
        <v>85.622</v>
      </c>
      <c r="J5014" s="2">
        <v>38.857100000000003</v>
      </c>
      <c r="K5014">
        <v>7</v>
      </c>
    </row>
    <row r="5015" spans="1:12" x14ac:dyDescent="0.25">
      <c r="A5015">
        <v>2809</v>
      </c>
      <c r="B5015" s="2">
        <v>72.146919999999994</v>
      </c>
      <c r="C5015" s="3">
        <v>22493</v>
      </c>
      <c r="D5015" s="4">
        <v>39300</v>
      </c>
      <c r="E5015" t="s">
        <v>471</v>
      </c>
      <c r="F5015" s="4" t="s">
        <v>466</v>
      </c>
      <c r="G5015" s="5">
        <v>15444</v>
      </c>
      <c r="H5015" s="6">
        <v>0.35146329999999998</v>
      </c>
      <c r="I5015" s="7">
        <v>82.602999999999994</v>
      </c>
      <c r="J5015" s="2">
        <v>38.384599999999999</v>
      </c>
      <c r="K5015">
        <v>13</v>
      </c>
      <c r="L5015" s="2">
        <v>41.8</v>
      </c>
    </row>
    <row r="5016" spans="1:12" x14ac:dyDescent="0.25">
      <c r="A5016">
        <v>95570</v>
      </c>
      <c r="B5016" s="2">
        <v>72.14282</v>
      </c>
      <c r="C5016" s="3">
        <v>2082</v>
      </c>
      <c r="D5016" s="4">
        <v>21700</v>
      </c>
      <c r="E5016" t="s">
        <v>13784</v>
      </c>
      <c r="F5016" s="4" t="s">
        <v>15368</v>
      </c>
      <c r="G5016" s="5">
        <v>1694</v>
      </c>
      <c r="H5016" s="6">
        <v>0.45218419999999998</v>
      </c>
      <c r="I5016" s="7">
        <v>65.179000000000002</v>
      </c>
      <c r="J5016" s="2">
        <v>48</v>
      </c>
      <c r="K5016">
        <v>1</v>
      </c>
    </row>
    <row r="5017" spans="1:12" x14ac:dyDescent="0.25">
      <c r="A5017">
        <v>48336</v>
      </c>
      <c r="B5017" s="2">
        <v>72.137990000000002</v>
      </c>
      <c r="C5017" s="3">
        <v>26325</v>
      </c>
      <c r="D5017" s="4">
        <v>19820</v>
      </c>
      <c r="E5017" t="s">
        <v>662</v>
      </c>
      <c r="F5017" s="4" t="s">
        <v>9106</v>
      </c>
      <c r="G5017" s="5">
        <v>18461</v>
      </c>
      <c r="H5017" s="6">
        <v>0.39775739999999998</v>
      </c>
      <c r="I5017" s="7">
        <v>74.582999999999998</v>
      </c>
      <c r="J5017" s="2">
        <v>36.7273</v>
      </c>
      <c r="K5017">
        <v>11</v>
      </c>
      <c r="L5017" s="2">
        <v>32</v>
      </c>
    </row>
    <row r="5018" spans="1:12" x14ac:dyDescent="0.25">
      <c r="A5018">
        <v>27707</v>
      </c>
      <c r="B5018" s="2">
        <v>72.125960000000006</v>
      </c>
      <c r="C5018" s="3">
        <v>47873</v>
      </c>
      <c r="D5018" s="4">
        <v>20500</v>
      </c>
      <c r="E5018" t="s">
        <v>657</v>
      </c>
      <c r="F5018" s="4" t="s">
        <v>5642</v>
      </c>
      <c r="G5018" s="5">
        <v>31826</v>
      </c>
      <c r="H5018" s="6">
        <v>0.461478</v>
      </c>
      <c r="I5018" s="7">
        <v>63.561999999999998</v>
      </c>
      <c r="J5018" s="2">
        <v>31.363600000000002</v>
      </c>
      <c r="K5018">
        <v>66</v>
      </c>
      <c r="L5018" s="2">
        <v>9.6</v>
      </c>
    </row>
    <row r="5019" spans="1:12" x14ac:dyDescent="0.25">
      <c r="A5019">
        <v>62962</v>
      </c>
      <c r="B5019" s="2">
        <v>72.11833</v>
      </c>
      <c r="C5019" s="3">
        <v>86</v>
      </c>
      <c r="D5019" s="4">
        <v>16020</v>
      </c>
      <c r="E5019" t="s">
        <v>8778</v>
      </c>
      <c r="F5019" s="4" t="s">
        <v>11490</v>
      </c>
      <c r="G5019" s="5">
        <v>61</v>
      </c>
      <c r="H5019" s="6">
        <v>0.29032259999999999</v>
      </c>
      <c r="I5019" s="7">
        <v>93.125</v>
      </c>
    </row>
    <row r="5020" spans="1:12" x14ac:dyDescent="0.25">
      <c r="A5020">
        <v>33027</v>
      </c>
      <c r="B5020" s="2">
        <v>72.108400000000003</v>
      </c>
      <c r="C5020" s="3">
        <v>59273</v>
      </c>
      <c r="D5020" s="4">
        <v>33100</v>
      </c>
      <c r="E5020" t="s">
        <v>4384</v>
      </c>
      <c r="F5020" s="4" t="s">
        <v>6689</v>
      </c>
      <c r="G5020" s="5">
        <v>41435</v>
      </c>
      <c r="H5020" s="6">
        <v>0.38052370000000002</v>
      </c>
      <c r="I5020" s="7">
        <v>77.528000000000006</v>
      </c>
      <c r="J5020" s="2">
        <v>34.333300000000001</v>
      </c>
      <c r="K5020">
        <v>6</v>
      </c>
    </row>
    <row r="5021" spans="1:12" x14ac:dyDescent="0.25">
      <c r="A5021">
        <v>14026</v>
      </c>
      <c r="B5021" s="2">
        <v>72.098349999999996</v>
      </c>
      <c r="C5021" s="3">
        <v>712</v>
      </c>
      <c r="D5021" s="4">
        <v>15380</v>
      </c>
      <c r="E5021" t="s">
        <v>2768</v>
      </c>
      <c r="F5021" s="4" t="s">
        <v>1280</v>
      </c>
      <c r="G5021" s="5">
        <v>556</v>
      </c>
      <c r="H5021" s="6">
        <v>0.37522440000000001</v>
      </c>
      <c r="I5021" s="7">
        <v>78.438000000000002</v>
      </c>
    </row>
    <row r="5022" spans="1:12" x14ac:dyDescent="0.25">
      <c r="A5022">
        <v>98516</v>
      </c>
      <c r="B5022" s="2">
        <v>72.094539999999995</v>
      </c>
      <c r="C5022" s="3">
        <v>21701</v>
      </c>
      <c r="D5022" s="4">
        <v>36500</v>
      </c>
      <c r="E5022" t="s">
        <v>7936</v>
      </c>
      <c r="F5022" s="4" t="s">
        <v>16344</v>
      </c>
      <c r="G5022" s="5">
        <v>15329</v>
      </c>
      <c r="H5022" s="6">
        <v>0.34966399999999997</v>
      </c>
      <c r="I5022" s="7">
        <v>82.85</v>
      </c>
      <c r="J5022" s="2">
        <v>55.777799999999999</v>
      </c>
      <c r="K5022">
        <v>9</v>
      </c>
    </row>
    <row r="5023" spans="1:12" x14ac:dyDescent="0.25">
      <c r="A5023">
        <v>98345</v>
      </c>
      <c r="B5023" s="2">
        <v>72.090770000000006</v>
      </c>
      <c r="C5023" s="3">
        <v>542</v>
      </c>
      <c r="D5023" s="4">
        <v>14740</v>
      </c>
      <c r="E5023" t="s">
        <v>1504</v>
      </c>
      <c r="F5023" s="4" t="s">
        <v>16344</v>
      </c>
      <c r="G5023" s="5">
        <v>456</v>
      </c>
      <c r="H5023" s="6">
        <v>0.35010940000000002</v>
      </c>
      <c r="I5023" s="7">
        <v>82.756</v>
      </c>
    </row>
    <row r="5024" spans="1:12" x14ac:dyDescent="0.25">
      <c r="A5024">
        <v>30341</v>
      </c>
      <c r="B5024" s="2">
        <v>72.085239999999999</v>
      </c>
      <c r="C5024" s="3">
        <v>31864</v>
      </c>
      <c r="D5024" s="4">
        <v>12060</v>
      </c>
      <c r="E5024" t="s">
        <v>2948</v>
      </c>
      <c r="F5024" s="4" t="s">
        <v>6363</v>
      </c>
      <c r="G5024" s="5">
        <v>22677</v>
      </c>
      <c r="H5024" s="6">
        <v>0.45199980000000001</v>
      </c>
      <c r="I5024" s="7">
        <v>65.132999999999996</v>
      </c>
      <c r="J5024" s="2">
        <v>37.722200000000001</v>
      </c>
      <c r="K5024">
        <v>18</v>
      </c>
      <c r="L5024" s="2">
        <v>37.700000000000003</v>
      </c>
    </row>
    <row r="5025" spans="1:12" x14ac:dyDescent="0.25">
      <c r="A5025">
        <v>37931</v>
      </c>
      <c r="B5025" s="2">
        <v>72.075450000000004</v>
      </c>
      <c r="C5025" s="3">
        <v>26687</v>
      </c>
      <c r="D5025" s="4">
        <v>28940</v>
      </c>
      <c r="E5025" t="s">
        <v>3655</v>
      </c>
      <c r="F5025" s="4" t="s">
        <v>7348</v>
      </c>
      <c r="G5025" s="5">
        <v>18205</v>
      </c>
      <c r="H5025" s="6">
        <v>0.39333190000000001</v>
      </c>
      <c r="I5025" s="7">
        <v>75.254000000000005</v>
      </c>
      <c r="J5025" s="2">
        <v>51.375</v>
      </c>
      <c r="K5025">
        <v>8</v>
      </c>
    </row>
    <row r="5026" spans="1:12" x14ac:dyDescent="0.25">
      <c r="A5026">
        <v>72205</v>
      </c>
      <c r="B5026" s="2">
        <v>72.067089999999993</v>
      </c>
      <c r="C5026" s="3">
        <v>23038</v>
      </c>
      <c r="D5026" s="4">
        <v>30780</v>
      </c>
      <c r="E5026" t="s">
        <v>6270</v>
      </c>
      <c r="F5026" s="4" t="s">
        <v>13183</v>
      </c>
      <c r="G5026" s="5">
        <v>16697</v>
      </c>
      <c r="H5026" s="6">
        <v>0.45789920000000001</v>
      </c>
      <c r="I5026" s="7">
        <v>64.094999999999999</v>
      </c>
      <c r="J5026" s="2">
        <v>46.343800000000002</v>
      </c>
      <c r="K5026">
        <v>32</v>
      </c>
      <c r="L5026" s="2">
        <v>82.2</v>
      </c>
    </row>
    <row r="5027" spans="1:12" x14ac:dyDescent="0.25">
      <c r="A5027">
        <v>73736</v>
      </c>
      <c r="B5027" s="2">
        <v>72.063029999999998</v>
      </c>
      <c r="C5027" s="3">
        <v>414</v>
      </c>
      <c r="D5027" s="4">
        <v>21420</v>
      </c>
      <c r="E5027" t="s">
        <v>5575</v>
      </c>
      <c r="F5027" s="4" t="s">
        <v>13462</v>
      </c>
      <c r="G5027" s="5">
        <v>296</v>
      </c>
      <c r="H5027" s="6">
        <v>0.30067569999999999</v>
      </c>
      <c r="I5027" s="7">
        <v>91.25</v>
      </c>
    </row>
    <row r="5028" spans="1:12" x14ac:dyDescent="0.25">
      <c r="A5028">
        <v>8619</v>
      </c>
      <c r="B5028" s="2">
        <v>72.058970000000002</v>
      </c>
      <c r="C5028" s="3">
        <v>22638</v>
      </c>
      <c r="D5028" s="4">
        <v>45940</v>
      </c>
      <c r="E5028" t="s">
        <v>1720</v>
      </c>
      <c r="F5028" s="4" t="s">
        <v>1341</v>
      </c>
      <c r="G5028" s="5">
        <v>16649</v>
      </c>
      <c r="H5028" s="6">
        <v>0.29893690000000001</v>
      </c>
      <c r="I5028" s="7">
        <v>91.539000000000001</v>
      </c>
      <c r="J5028" s="2">
        <v>44</v>
      </c>
      <c r="K5028">
        <v>6</v>
      </c>
    </row>
    <row r="5029" spans="1:12" x14ac:dyDescent="0.25">
      <c r="A5029">
        <v>2813</v>
      </c>
      <c r="B5029" s="2">
        <v>72.053629999999998</v>
      </c>
      <c r="C5029" s="3">
        <v>7788</v>
      </c>
      <c r="D5029" s="4">
        <v>39300</v>
      </c>
      <c r="E5029" t="s">
        <v>313</v>
      </c>
      <c r="F5029" s="4" t="s">
        <v>466</v>
      </c>
      <c r="G5029" s="5">
        <v>5658</v>
      </c>
      <c r="H5029" s="6">
        <v>0.36384519999999998</v>
      </c>
      <c r="I5029" s="7">
        <v>80.317999999999998</v>
      </c>
      <c r="J5029" s="2">
        <v>40.5</v>
      </c>
      <c r="K5029">
        <v>4</v>
      </c>
    </row>
    <row r="5030" spans="1:12" x14ac:dyDescent="0.25">
      <c r="A5030">
        <v>33446</v>
      </c>
      <c r="B5030" s="2">
        <v>72.047389999999993</v>
      </c>
      <c r="C5030" s="3">
        <v>22891</v>
      </c>
      <c r="D5030" s="4">
        <v>33100</v>
      </c>
      <c r="E5030" t="s">
        <v>6888</v>
      </c>
      <c r="F5030" s="4" t="s">
        <v>6689</v>
      </c>
      <c r="G5030" s="5">
        <v>20375</v>
      </c>
      <c r="H5030" s="6">
        <v>0.39946009999999998</v>
      </c>
      <c r="I5030" s="7">
        <v>74.158000000000001</v>
      </c>
      <c r="J5030" s="2">
        <v>14</v>
      </c>
      <c r="K5030">
        <v>1</v>
      </c>
    </row>
    <row r="5031" spans="1:12" x14ac:dyDescent="0.25">
      <c r="A5031">
        <v>75088</v>
      </c>
      <c r="B5031" s="2">
        <v>72.038359999999997</v>
      </c>
      <c r="C5031" s="3">
        <v>26083</v>
      </c>
      <c r="D5031" s="4">
        <v>19100</v>
      </c>
      <c r="E5031" t="s">
        <v>13766</v>
      </c>
      <c r="F5031" s="4" t="s">
        <v>13752</v>
      </c>
      <c r="G5031" s="5">
        <v>17388</v>
      </c>
      <c r="H5031" s="6">
        <v>0.31174879999999999</v>
      </c>
      <c r="I5031" s="7">
        <v>89.313999999999993</v>
      </c>
      <c r="J5031" s="2">
        <v>61.666699999999999</v>
      </c>
      <c r="K5031">
        <v>3</v>
      </c>
    </row>
    <row r="5032" spans="1:12" x14ac:dyDescent="0.25">
      <c r="A5032">
        <v>25414</v>
      </c>
      <c r="B5032" s="2">
        <v>72.031400000000005</v>
      </c>
      <c r="C5032" s="3">
        <v>16895</v>
      </c>
      <c r="D5032" s="4">
        <v>47900</v>
      </c>
      <c r="E5032" t="s">
        <v>5329</v>
      </c>
      <c r="F5032" s="4" t="s">
        <v>5144</v>
      </c>
      <c r="G5032" s="5">
        <v>11673</v>
      </c>
      <c r="H5032" s="6">
        <v>0.3300497</v>
      </c>
      <c r="I5032" s="7">
        <v>86.141000000000005</v>
      </c>
      <c r="J5032" s="2">
        <v>54.8</v>
      </c>
      <c r="K5032">
        <v>5</v>
      </c>
    </row>
    <row r="5033" spans="1:12" x14ac:dyDescent="0.25">
      <c r="A5033">
        <v>49627</v>
      </c>
      <c r="B5033" s="2">
        <v>72.028580000000005</v>
      </c>
      <c r="C5033" s="3">
        <v>160</v>
      </c>
      <c r="E5033" t="s">
        <v>903</v>
      </c>
      <c r="F5033" s="4" t="s">
        <v>9106</v>
      </c>
      <c r="G5033" s="5">
        <v>131</v>
      </c>
      <c r="H5033" s="6">
        <v>0.20454549999999999</v>
      </c>
      <c r="I5033" s="7">
        <v>107.813</v>
      </c>
    </row>
    <row r="5034" spans="1:12" x14ac:dyDescent="0.25">
      <c r="A5034">
        <v>75068</v>
      </c>
      <c r="B5034" s="2">
        <v>72.022300000000001</v>
      </c>
      <c r="C5034" s="3">
        <v>42161</v>
      </c>
      <c r="D5034" s="4">
        <v>19100</v>
      </c>
      <c r="E5034" t="s">
        <v>13761</v>
      </c>
      <c r="F5034" s="4" t="s">
        <v>13752</v>
      </c>
      <c r="G5034" s="5">
        <v>26090</v>
      </c>
      <c r="H5034" s="6">
        <v>0.31451459999999998</v>
      </c>
      <c r="I5034" s="7">
        <v>88.793999999999997</v>
      </c>
      <c r="J5034" s="2">
        <v>54.8</v>
      </c>
      <c r="K5034">
        <v>5</v>
      </c>
    </row>
    <row r="5035" spans="1:12" x14ac:dyDescent="0.25">
      <c r="A5035">
        <v>91901</v>
      </c>
      <c r="B5035" s="2">
        <v>72.013080000000002</v>
      </c>
      <c r="C5035" s="3">
        <v>18184</v>
      </c>
      <c r="D5035" s="4">
        <v>41740</v>
      </c>
      <c r="E5035" t="s">
        <v>1456</v>
      </c>
      <c r="F5035" s="4" t="s">
        <v>15368</v>
      </c>
      <c r="G5035" s="5">
        <v>12432</v>
      </c>
      <c r="H5035" s="6">
        <v>0.26994849999999998</v>
      </c>
      <c r="I5035" s="7">
        <v>96.494</v>
      </c>
      <c r="J5035" s="2">
        <v>42.5</v>
      </c>
      <c r="K5035">
        <v>2</v>
      </c>
    </row>
    <row r="5036" spans="1:12" x14ac:dyDescent="0.25">
      <c r="A5036">
        <v>55443</v>
      </c>
      <c r="B5036" s="2">
        <v>72.005290000000002</v>
      </c>
      <c r="C5036" s="3">
        <v>32770</v>
      </c>
      <c r="D5036" s="4">
        <v>33460</v>
      </c>
      <c r="E5036" t="s">
        <v>10500</v>
      </c>
      <c r="F5036" s="4" t="s">
        <v>10428</v>
      </c>
      <c r="G5036" s="5">
        <v>20166</v>
      </c>
      <c r="H5036" s="6">
        <v>0.33834180000000003</v>
      </c>
      <c r="I5036" s="7">
        <v>84.665000000000006</v>
      </c>
      <c r="J5036" s="2">
        <v>43.666699999999999</v>
      </c>
      <c r="K5036">
        <v>9</v>
      </c>
    </row>
    <row r="5037" spans="1:12" x14ac:dyDescent="0.25">
      <c r="A5037">
        <v>49103</v>
      </c>
      <c r="B5037" s="2">
        <v>71.998660000000001</v>
      </c>
      <c r="C5037" s="3">
        <v>11180</v>
      </c>
      <c r="D5037" s="4">
        <v>35660</v>
      </c>
      <c r="E5037" t="s">
        <v>9335</v>
      </c>
      <c r="F5037" s="4" t="s">
        <v>9106</v>
      </c>
      <c r="G5037" s="5">
        <v>7519</v>
      </c>
      <c r="H5037" s="6">
        <v>0.48743189999999997</v>
      </c>
      <c r="I5037" s="7">
        <v>58.896000000000001</v>
      </c>
      <c r="J5037" s="2">
        <v>51.6</v>
      </c>
      <c r="K5037">
        <v>5</v>
      </c>
    </row>
    <row r="5038" spans="1:12" x14ac:dyDescent="0.25">
      <c r="A5038">
        <v>60169</v>
      </c>
      <c r="B5038" s="2">
        <v>71.991420000000005</v>
      </c>
      <c r="C5038" s="3">
        <v>34153</v>
      </c>
      <c r="D5038" s="4">
        <v>16980</v>
      </c>
      <c r="E5038" t="s">
        <v>11545</v>
      </c>
      <c r="F5038" s="4" t="s">
        <v>11490</v>
      </c>
      <c r="G5038" s="5">
        <v>22702</v>
      </c>
      <c r="H5038" s="6">
        <v>0.39060919999999999</v>
      </c>
      <c r="I5038" s="7">
        <v>75.622</v>
      </c>
      <c r="J5038" s="2">
        <v>52.285699999999999</v>
      </c>
      <c r="K5038">
        <v>7</v>
      </c>
    </row>
    <row r="5039" spans="1:12" x14ac:dyDescent="0.25">
      <c r="A5039">
        <v>58005</v>
      </c>
      <c r="B5039" s="2">
        <v>71.985889999999998</v>
      </c>
      <c r="C5039" s="3">
        <v>611</v>
      </c>
      <c r="D5039" s="4">
        <v>22020</v>
      </c>
      <c r="E5039" t="s">
        <v>11070</v>
      </c>
      <c r="F5039" s="4" t="s">
        <v>11069</v>
      </c>
      <c r="G5039" s="5">
        <v>430</v>
      </c>
      <c r="H5039" s="6">
        <v>0.3209302</v>
      </c>
      <c r="I5039" s="7">
        <v>87.656000000000006</v>
      </c>
    </row>
    <row r="5040" spans="1:12" x14ac:dyDescent="0.25">
      <c r="A5040">
        <v>14170</v>
      </c>
      <c r="B5040" s="2">
        <v>71.985399999999998</v>
      </c>
      <c r="C5040" s="3">
        <v>2369</v>
      </c>
      <c r="D5040" s="4">
        <v>15380</v>
      </c>
      <c r="E5040" t="s">
        <v>2826</v>
      </c>
      <c r="F5040" s="4" t="s">
        <v>1280</v>
      </c>
      <c r="G5040" s="5">
        <v>1626</v>
      </c>
      <c r="H5040" s="6">
        <v>0.29028290000000001</v>
      </c>
      <c r="I5040" s="7">
        <v>92.950999999999993</v>
      </c>
      <c r="J5040" s="2">
        <v>50</v>
      </c>
      <c r="K5040">
        <v>4</v>
      </c>
    </row>
    <row r="5041" spans="1:12" x14ac:dyDescent="0.25">
      <c r="A5041">
        <v>74011</v>
      </c>
      <c r="B5041" s="2">
        <v>71.980789999999999</v>
      </c>
      <c r="C5041" s="3">
        <v>25986</v>
      </c>
      <c r="D5041" s="4">
        <v>46140</v>
      </c>
      <c r="E5041" t="s">
        <v>13588</v>
      </c>
      <c r="F5041" s="4" t="s">
        <v>13462</v>
      </c>
      <c r="G5041" s="5">
        <v>17615</v>
      </c>
      <c r="H5041" s="6">
        <v>0.3487171</v>
      </c>
      <c r="I5041" s="7">
        <v>82.85</v>
      </c>
      <c r="J5041" s="2">
        <v>45.142899999999997</v>
      </c>
      <c r="K5041">
        <v>7</v>
      </c>
    </row>
    <row r="5042" spans="1:12" x14ac:dyDescent="0.25">
      <c r="A5042">
        <v>45050</v>
      </c>
      <c r="B5042" s="2">
        <v>71.975200000000001</v>
      </c>
      <c r="C5042" s="3">
        <v>9222</v>
      </c>
      <c r="D5042" s="4">
        <v>17140</v>
      </c>
      <c r="E5042" t="s">
        <v>639</v>
      </c>
      <c r="F5042" s="4" t="s">
        <v>8295</v>
      </c>
      <c r="G5042" s="5">
        <v>5698</v>
      </c>
      <c r="H5042" s="6">
        <v>0.3304088</v>
      </c>
      <c r="I5042" s="7">
        <v>86.01</v>
      </c>
      <c r="J5042" s="2">
        <v>32</v>
      </c>
      <c r="K5042">
        <v>1</v>
      </c>
    </row>
    <row r="5043" spans="1:12" x14ac:dyDescent="0.25">
      <c r="A5043">
        <v>19543</v>
      </c>
      <c r="B5043" s="2">
        <v>71.972949999999997</v>
      </c>
      <c r="C5043" s="3">
        <v>5828</v>
      </c>
      <c r="D5043" s="4">
        <v>39740</v>
      </c>
      <c r="E5043" t="s">
        <v>4296</v>
      </c>
      <c r="F5043" s="4" t="s">
        <v>3003</v>
      </c>
      <c r="G5043" s="5">
        <v>3739</v>
      </c>
      <c r="H5043" s="6">
        <v>0.3249532</v>
      </c>
      <c r="I5043" s="7">
        <v>86.917000000000002</v>
      </c>
      <c r="J5043" s="2">
        <v>39</v>
      </c>
      <c r="K5043">
        <v>1</v>
      </c>
    </row>
    <row r="5044" spans="1:12" x14ac:dyDescent="0.25">
      <c r="A5044">
        <v>79015</v>
      </c>
      <c r="B5044" s="2">
        <v>71.969160000000002</v>
      </c>
      <c r="C5044" s="3">
        <v>21340</v>
      </c>
      <c r="D5044" s="4">
        <v>11100</v>
      </c>
      <c r="E5044" t="s">
        <v>10518</v>
      </c>
      <c r="F5044" s="4" t="s">
        <v>13752</v>
      </c>
      <c r="G5044" s="5">
        <v>12114</v>
      </c>
      <c r="H5044" s="6">
        <v>0.3856695</v>
      </c>
      <c r="I5044" s="7">
        <v>76.414000000000001</v>
      </c>
      <c r="J5044" s="2">
        <v>55</v>
      </c>
      <c r="K5044">
        <v>7</v>
      </c>
    </row>
    <row r="5045" spans="1:12" x14ac:dyDescent="0.25">
      <c r="A5045">
        <v>89134</v>
      </c>
      <c r="B5045" s="2">
        <v>71.961110000000005</v>
      </c>
      <c r="C5045" s="3">
        <v>25263</v>
      </c>
      <c r="D5045" s="4">
        <v>29820</v>
      </c>
      <c r="E5045" t="s">
        <v>15235</v>
      </c>
      <c r="F5045" s="4" t="s">
        <v>15318</v>
      </c>
      <c r="G5045" s="5">
        <v>21544</v>
      </c>
      <c r="H5045" s="6">
        <v>0.38985330000000001</v>
      </c>
      <c r="I5045" s="7">
        <v>75.676000000000002</v>
      </c>
      <c r="J5045" s="2">
        <v>46.333300000000001</v>
      </c>
      <c r="K5045">
        <v>9</v>
      </c>
    </row>
    <row r="5046" spans="1:12" x14ac:dyDescent="0.25">
      <c r="A5046">
        <v>17861</v>
      </c>
      <c r="B5046" s="2">
        <v>71.955939999999998</v>
      </c>
      <c r="C5046" s="3">
        <v>63</v>
      </c>
      <c r="D5046" s="4">
        <v>42780</v>
      </c>
      <c r="E5046" t="s">
        <v>3890</v>
      </c>
      <c r="F5046" s="4" t="s">
        <v>3003</v>
      </c>
      <c r="G5046" s="5">
        <v>56</v>
      </c>
      <c r="H5046" s="6">
        <v>0.39285710000000001</v>
      </c>
      <c r="I5046" s="7">
        <v>75.156000000000006</v>
      </c>
    </row>
    <row r="5047" spans="1:12" x14ac:dyDescent="0.25">
      <c r="A5047">
        <v>15071</v>
      </c>
      <c r="B5047" s="2">
        <v>71.954139999999995</v>
      </c>
      <c r="C5047" s="3">
        <v>10274</v>
      </c>
      <c r="D5047" s="4">
        <v>38300</v>
      </c>
      <c r="E5047" t="s">
        <v>1270</v>
      </c>
      <c r="F5047" s="4" t="s">
        <v>3003</v>
      </c>
      <c r="G5047" s="5">
        <v>7440</v>
      </c>
      <c r="H5047" s="6">
        <v>0.36258570000000001</v>
      </c>
      <c r="I5047" s="7">
        <v>80.385000000000005</v>
      </c>
      <c r="J5047" s="2">
        <v>47</v>
      </c>
      <c r="K5047">
        <v>3</v>
      </c>
    </row>
    <row r="5048" spans="1:12" x14ac:dyDescent="0.25">
      <c r="A5048">
        <v>80951</v>
      </c>
      <c r="B5048" s="2">
        <v>71.951819999999998</v>
      </c>
      <c r="C5048" s="3">
        <v>3941</v>
      </c>
      <c r="D5048" s="4">
        <v>17820</v>
      </c>
      <c r="E5048" t="s">
        <v>14565</v>
      </c>
      <c r="F5048" s="4" t="s">
        <v>14477</v>
      </c>
      <c r="G5048" s="5">
        <v>2243</v>
      </c>
      <c r="H5048" s="6">
        <v>0.36067769999999999</v>
      </c>
      <c r="I5048" s="7">
        <v>80.694000000000003</v>
      </c>
      <c r="J5048" s="2">
        <v>49</v>
      </c>
      <c r="K5048">
        <v>1</v>
      </c>
    </row>
    <row r="5049" spans="1:12" x14ac:dyDescent="0.25">
      <c r="A5049">
        <v>24476</v>
      </c>
      <c r="B5049" s="2">
        <v>71.951239999999999</v>
      </c>
      <c r="C5049" s="3">
        <v>241</v>
      </c>
      <c r="D5049" s="4">
        <v>44420</v>
      </c>
      <c r="E5049" t="s">
        <v>5081</v>
      </c>
      <c r="F5049" s="4" t="s">
        <v>4335</v>
      </c>
      <c r="G5049" s="5">
        <v>204</v>
      </c>
      <c r="H5049" s="6">
        <v>0.3170732</v>
      </c>
      <c r="I5049" s="7">
        <v>88.228999999999999</v>
      </c>
    </row>
    <row r="5050" spans="1:12" x14ac:dyDescent="0.25">
      <c r="A5050">
        <v>2632</v>
      </c>
      <c r="B5050" s="2">
        <v>71.949179999999998</v>
      </c>
      <c r="C5050" s="3">
        <v>11293</v>
      </c>
      <c r="D5050" s="4">
        <v>12700</v>
      </c>
      <c r="E5050" t="s">
        <v>406</v>
      </c>
      <c r="F5050" s="4" t="s">
        <v>21</v>
      </c>
      <c r="G5050" s="5">
        <v>8376</v>
      </c>
      <c r="H5050" s="6">
        <v>0.39410220000000001</v>
      </c>
      <c r="I5050" s="7">
        <v>74.914000000000001</v>
      </c>
      <c r="J5050" s="2">
        <v>36</v>
      </c>
      <c r="K5050">
        <v>7</v>
      </c>
    </row>
    <row r="5051" spans="1:12" x14ac:dyDescent="0.25">
      <c r="A5051">
        <v>90027</v>
      </c>
      <c r="B5051" s="2">
        <v>71.938230000000004</v>
      </c>
      <c r="C5051" s="3">
        <v>46025</v>
      </c>
      <c r="D5051" s="4">
        <v>31080</v>
      </c>
      <c r="E5051" t="s">
        <v>15367</v>
      </c>
      <c r="F5051" s="4" t="s">
        <v>15368</v>
      </c>
      <c r="G5051" s="5">
        <v>37388</v>
      </c>
      <c r="H5051" s="6">
        <v>0.48340420000000001</v>
      </c>
      <c r="I5051" s="7">
        <v>59.46</v>
      </c>
      <c r="J5051" s="2">
        <v>31.06</v>
      </c>
      <c r="K5051">
        <v>50</v>
      </c>
      <c r="L5051" s="2">
        <v>8.9</v>
      </c>
    </row>
    <row r="5052" spans="1:12" x14ac:dyDescent="0.25">
      <c r="A5052">
        <v>45052</v>
      </c>
      <c r="B5052" s="2">
        <v>71.928529999999995</v>
      </c>
      <c r="C5052" s="3">
        <v>4309</v>
      </c>
      <c r="D5052" s="4">
        <v>17140</v>
      </c>
      <c r="E5052" t="s">
        <v>3851</v>
      </c>
      <c r="F5052" s="4" t="s">
        <v>8295</v>
      </c>
      <c r="G5052" s="5">
        <v>3153</v>
      </c>
      <c r="H5052" s="6">
        <v>0.30700919999999998</v>
      </c>
      <c r="I5052" s="7">
        <v>89.94</v>
      </c>
      <c r="J5052" s="2">
        <v>34.5</v>
      </c>
      <c r="K5052">
        <v>2</v>
      </c>
    </row>
    <row r="5053" spans="1:12" x14ac:dyDescent="0.25">
      <c r="A5053">
        <v>6716</v>
      </c>
      <c r="B5053" s="2">
        <v>71.924959999999999</v>
      </c>
      <c r="C5053" s="3">
        <v>16724</v>
      </c>
      <c r="D5053" s="4">
        <v>35300</v>
      </c>
      <c r="E5053" t="s">
        <v>1139</v>
      </c>
      <c r="F5053" s="4" t="s">
        <v>1198</v>
      </c>
      <c r="G5053" s="5">
        <v>11772</v>
      </c>
      <c r="H5053" s="6">
        <v>0.28304449999999998</v>
      </c>
      <c r="I5053" s="7">
        <v>94.08</v>
      </c>
      <c r="J5053" s="2">
        <v>16</v>
      </c>
      <c r="K5053">
        <v>1</v>
      </c>
    </row>
    <row r="5054" spans="1:12" x14ac:dyDescent="0.25">
      <c r="A5054">
        <v>78254</v>
      </c>
      <c r="B5054" s="2">
        <v>71.915139999999994</v>
      </c>
      <c r="C5054" s="3">
        <v>48965</v>
      </c>
      <c r="D5054" s="4">
        <v>41700</v>
      </c>
      <c r="E5054" t="s">
        <v>6913</v>
      </c>
      <c r="F5054" s="4" t="s">
        <v>13752</v>
      </c>
      <c r="G5054" s="5">
        <v>29260</v>
      </c>
      <c r="H5054" s="6">
        <v>0.35183350000000002</v>
      </c>
      <c r="I5054" s="7">
        <v>82.191999999999993</v>
      </c>
      <c r="J5054" s="2">
        <v>45.333300000000001</v>
      </c>
      <c r="K5054">
        <v>6</v>
      </c>
    </row>
    <row r="5055" spans="1:12" x14ac:dyDescent="0.25">
      <c r="A5055">
        <v>79059</v>
      </c>
      <c r="B5055" s="2">
        <v>71.908010000000004</v>
      </c>
      <c r="C5055" s="3">
        <v>742</v>
      </c>
      <c r="E5055" t="s">
        <v>5277</v>
      </c>
      <c r="F5055" s="4" t="s">
        <v>13752</v>
      </c>
      <c r="G5055" s="5">
        <v>523</v>
      </c>
      <c r="H5055" s="6">
        <v>0.34923660000000001</v>
      </c>
      <c r="I5055" s="7">
        <v>82.638999999999996</v>
      </c>
    </row>
    <row r="5056" spans="1:12" x14ac:dyDescent="0.25">
      <c r="A5056">
        <v>15632</v>
      </c>
      <c r="B5056" s="2">
        <v>71.906289999999998</v>
      </c>
      <c r="C5056" s="3">
        <v>9347</v>
      </c>
      <c r="D5056" s="4">
        <v>38300</v>
      </c>
      <c r="E5056" t="s">
        <v>3224</v>
      </c>
      <c r="F5056" s="4" t="s">
        <v>3003</v>
      </c>
      <c r="G5056" s="5">
        <v>6671</v>
      </c>
      <c r="H5056" s="6">
        <v>0.381295</v>
      </c>
      <c r="I5056" s="7">
        <v>77.096000000000004</v>
      </c>
      <c r="J5056" s="2">
        <v>47.5</v>
      </c>
      <c r="K5056">
        <v>8</v>
      </c>
    </row>
    <row r="5057" spans="1:12" x14ac:dyDescent="0.25">
      <c r="A5057">
        <v>52327</v>
      </c>
      <c r="B5057" s="2">
        <v>71.904160000000005</v>
      </c>
      <c r="C5057" s="3">
        <v>3430</v>
      </c>
      <c r="D5057" s="4">
        <v>26980</v>
      </c>
      <c r="E5057" t="s">
        <v>516</v>
      </c>
      <c r="F5057" s="4" t="s">
        <v>9593</v>
      </c>
      <c r="G5057" s="5">
        <v>2223</v>
      </c>
      <c r="H5057" s="6">
        <v>0.2783273</v>
      </c>
      <c r="I5057" s="7">
        <v>94.882000000000005</v>
      </c>
      <c r="J5057" s="2">
        <v>36.333300000000001</v>
      </c>
      <c r="K5057">
        <v>3</v>
      </c>
    </row>
    <row r="5058" spans="1:12" x14ac:dyDescent="0.25">
      <c r="A5058">
        <v>63104</v>
      </c>
      <c r="B5058" s="2">
        <v>71.900390000000002</v>
      </c>
      <c r="C5058" s="3">
        <v>19283</v>
      </c>
      <c r="D5058" s="4">
        <v>41180</v>
      </c>
      <c r="E5058" t="s">
        <v>9297</v>
      </c>
      <c r="F5058" s="4" t="s">
        <v>12102</v>
      </c>
      <c r="G5058" s="5">
        <v>13553</v>
      </c>
      <c r="H5058" s="6">
        <v>0.45775840000000001</v>
      </c>
      <c r="I5058" s="7">
        <v>63.875</v>
      </c>
      <c r="J5058" s="2">
        <v>45.739100000000001</v>
      </c>
      <c r="K5058">
        <v>23</v>
      </c>
      <c r="L5058" s="2">
        <v>79.8</v>
      </c>
    </row>
    <row r="5059" spans="1:12" x14ac:dyDescent="0.25">
      <c r="A5059">
        <v>85308</v>
      </c>
      <c r="B5059" s="2">
        <v>71.886700000000005</v>
      </c>
      <c r="C5059" s="3">
        <v>63661</v>
      </c>
      <c r="D5059" s="4">
        <v>38060</v>
      </c>
      <c r="E5059" t="s">
        <v>86</v>
      </c>
      <c r="F5059" s="4" t="s">
        <v>14962</v>
      </c>
      <c r="G5059" s="5">
        <v>43680</v>
      </c>
      <c r="H5059" s="6">
        <v>0.34647430000000001</v>
      </c>
      <c r="I5059" s="7">
        <v>83.102000000000004</v>
      </c>
      <c r="J5059" s="2">
        <v>36.636400000000002</v>
      </c>
      <c r="K5059">
        <v>22</v>
      </c>
      <c r="L5059" s="2">
        <v>31.4</v>
      </c>
    </row>
    <row r="5060" spans="1:12" x14ac:dyDescent="0.25">
      <c r="A5060">
        <v>5474</v>
      </c>
      <c r="B5060" s="2">
        <v>71.876080000000002</v>
      </c>
      <c r="C5060" s="3">
        <v>939</v>
      </c>
      <c r="D5060" s="4">
        <v>15540</v>
      </c>
      <c r="E5060" t="s">
        <v>1112</v>
      </c>
      <c r="F5060" s="4" t="s">
        <v>1030</v>
      </c>
      <c r="G5060" s="5">
        <v>694</v>
      </c>
      <c r="H5060" s="6">
        <v>0.36599419999999999</v>
      </c>
      <c r="I5060" s="7">
        <v>79.712000000000003</v>
      </c>
    </row>
    <row r="5061" spans="1:12" x14ac:dyDescent="0.25">
      <c r="A5061">
        <v>3285</v>
      </c>
      <c r="B5061" s="2">
        <v>71.875429999999994</v>
      </c>
      <c r="C5061" s="3">
        <v>2479</v>
      </c>
      <c r="D5061" s="4">
        <v>17200</v>
      </c>
      <c r="E5061" t="s">
        <v>582</v>
      </c>
      <c r="F5061" s="4" t="s">
        <v>520</v>
      </c>
      <c r="G5061" s="5">
        <v>1991</v>
      </c>
      <c r="H5061" s="6">
        <v>0.437751</v>
      </c>
      <c r="I5061" s="7">
        <v>67.302999999999997</v>
      </c>
      <c r="J5061" s="2">
        <v>56</v>
      </c>
      <c r="K5061">
        <v>1</v>
      </c>
    </row>
    <row r="5062" spans="1:12" x14ac:dyDescent="0.25">
      <c r="A5062">
        <v>92321</v>
      </c>
      <c r="B5062" s="2">
        <v>71.874759999999995</v>
      </c>
      <c r="C5062" s="3">
        <v>1243</v>
      </c>
      <c r="D5062" s="4">
        <v>40140</v>
      </c>
      <c r="E5062" t="s">
        <v>15534</v>
      </c>
      <c r="F5062" s="4" t="s">
        <v>15368</v>
      </c>
      <c r="G5062" s="5">
        <v>856</v>
      </c>
      <c r="H5062" s="6">
        <v>0.41238320000000001</v>
      </c>
      <c r="I5062" s="7">
        <v>71.667000000000002</v>
      </c>
    </row>
    <row r="5063" spans="1:12" x14ac:dyDescent="0.25">
      <c r="A5063">
        <v>95624</v>
      </c>
      <c r="B5063" s="2">
        <v>71.86506</v>
      </c>
      <c r="C5063" s="3">
        <v>63131</v>
      </c>
      <c r="D5063" s="4">
        <v>40900</v>
      </c>
      <c r="E5063" t="s">
        <v>15954</v>
      </c>
      <c r="F5063" s="4" t="s">
        <v>15368</v>
      </c>
      <c r="G5063" s="5">
        <v>39636</v>
      </c>
      <c r="H5063" s="6">
        <v>0.31140879999999999</v>
      </c>
      <c r="I5063" s="7">
        <v>89.113</v>
      </c>
      <c r="J5063" s="2">
        <v>45.6875</v>
      </c>
      <c r="K5063">
        <v>16</v>
      </c>
      <c r="L5063" s="2">
        <v>79.400000000000006</v>
      </c>
    </row>
    <row r="5064" spans="1:12" x14ac:dyDescent="0.25">
      <c r="A5064">
        <v>94515</v>
      </c>
      <c r="B5064" s="2">
        <v>71.85427</v>
      </c>
      <c r="C5064" s="3">
        <v>7314</v>
      </c>
      <c r="D5064" s="4">
        <v>34900</v>
      </c>
      <c r="E5064" t="s">
        <v>15770</v>
      </c>
      <c r="F5064" s="4" t="s">
        <v>15368</v>
      </c>
      <c r="G5064" s="5">
        <v>5440</v>
      </c>
      <c r="H5064" s="6">
        <v>0.32297789999999998</v>
      </c>
      <c r="I5064" s="7">
        <v>87.113</v>
      </c>
      <c r="J5064" s="2">
        <v>44</v>
      </c>
      <c r="K5064">
        <v>2</v>
      </c>
    </row>
    <row r="5065" spans="1:12" x14ac:dyDescent="0.25">
      <c r="A5065">
        <v>79705</v>
      </c>
      <c r="B5065" s="2">
        <v>71.847629999999995</v>
      </c>
      <c r="C5065" s="3">
        <v>34407</v>
      </c>
      <c r="D5065" s="4">
        <v>33260</v>
      </c>
      <c r="E5065" t="s">
        <v>3039</v>
      </c>
      <c r="F5065" s="4" t="s">
        <v>13752</v>
      </c>
      <c r="G5065" s="5">
        <v>22343</v>
      </c>
      <c r="H5065" s="6">
        <v>0.31468469999999998</v>
      </c>
      <c r="I5065" s="7">
        <v>88.542000000000002</v>
      </c>
      <c r="J5065" s="2">
        <v>45.666699999999999</v>
      </c>
      <c r="K5065">
        <v>18</v>
      </c>
      <c r="L5065" s="2">
        <v>79.3</v>
      </c>
    </row>
    <row r="5066" spans="1:12" x14ac:dyDescent="0.25">
      <c r="A5066">
        <v>8039</v>
      </c>
      <c r="B5066" s="2">
        <v>71.842259999999996</v>
      </c>
      <c r="C5066" s="3">
        <v>125</v>
      </c>
      <c r="D5066" s="4">
        <v>37980</v>
      </c>
      <c r="E5066" t="s">
        <v>1598</v>
      </c>
      <c r="F5066" s="4" t="s">
        <v>1341</v>
      </c>
      <c r="G5066" s="5">
        <v>68</v>
      </c>
      <c r="H5066" s="6">
        <v>0.44117650000000003</v>
      </c>
      <c r="I5066" s="7">
        <v>66.667000000000002</v>
      </c>
    </row>
    <row r="5067" spans="1:12" x14ac:dyDescent="0.25">
      <c r="A5067">
        <v>52543</v>
      </c>
      <c r="B5067" s="2">
        <v>71.842169999999996</v>
      </c>
      <c r="C5067" s="3">
        <v>542</v>
      </c>
      <c r="D5067" s="4">
        <v>36820</v>
      </c>
      <c r="E5067" t="s">
        <v>9416</v>
      </c>
      <c r="F5067" s="4" t="s">
        <v>9593</v>
      </c>
      <c r="G5067" s="5">
        <v>319</v>
      </c>
      <c r="H5067" s="6">
        <v>0.37304080000000001</v>
      </c>
      <c r="I5067" s="7">
        <v>78.438000000000002</v>
      </c>
    </row>
    <row r="5068" spans="1:12" x14ac:dyDescent="0.25">
      <c r="A5068">
        <v>3746</v>
      </c>
      <c r="B5068" s="2">
        <v>71.842060000000004</v>
      </c>
      <c r="C5068" s="3">
        <v>190</v>
      </c>
      <c r="D5068" s="4">
        <v>17200</v>
      </c>
      <c r="E5068" t="s">
        <v>631</v>
      </c>
      <c r="F5068" s="4" t="s">
        <v>520</v>
      </c>
      <c r="G5068" s="5">
        <v>137</v>
      </c>
      <c r="H5068" s="6">
        <v>0.3333333</v>
      </c>
      <c r="I5068" s="7">
        <v>85.25</v>
      </c>
    </row>
    <row r="5069" spans="1:12" x14ac:dyDescent="0.25">
      <c r="A5069">
        <v>7010</v>
      </c>
      <c r="B5069" s="2">
        <v>71.837509999999995</v>
      </c>
      <c r="C5069" s="3">
        <v>24531</v>
      </c>
      <c r="D5069" s="4">
        <v>35620</v>
      </c>
      <c r="E5069" t="s">
        <v>1347</v>
      </c>
      <c r="F5069" s="4" t="s">
        <v>1341</v>
      </c>
      <c r="G5069" s="5">
        <v>18868</v>
      </c>
      <c r="H5069" s="6">
        <v>0.4107266</v>
      </c>
      <c r="I5069" s="7">
        <v>71.875</v>
      </c>
      <c r="J5069" s="2">
        <v>41.818199999999997</v>
      </c>
      <c r="K5069">
        <v>11</v>
      </c>
      <c r="L5069" s="2">
        <v>61</v>
      </c>
    </row>
    <row r="5070" spans="1:12" x14ac:dyDescent="0.25">
      <c r="A5070">
        <v>22720</v>
      </c>
      <c r="B5070" s="2">
        <v>71.832800000000006</v>
      </c>
      <c r="C5070" s="3">
        <v>1146</v>
      </c>
      <c r="D5070" s="4">
        <v>47900</v>
      </c>
      <c r="E5070" t="s">
        <v>4713</v>
      </c>
      <c r="F5070" s="4" t="s">
        <v>4335</v>
      </c>
      <c r="G5070" s="5">
        <v>816</v>
      </c>
      <c r="H5070" s="6">
        <v>0.1848225</v>
      </c>
      <c r="I5070" s="7">
        <v>110.90900000000001</v>
      </c>
    </row>
    <row r="5071" spans="1:12" x14ac:dyDescent="0.25">
      <c r="A5071">
        <v>21541</v>
      </c>
      <c r="B5071" s="2">
        <v>71.832419999999999</v>
      </c>
      <c r="C5071" s="3">
        <v>1050</v>
      </c>
      <c r="E5071" t="s">
        <v>4535</v>
      </c>
      <c r="F5071" s="4" t="s">
        <v>4361</v>
      </c>
      <c r="G5071" s="5">
        <v>750</v>
      </c>
      <c r="H5071" s="6">
        <v>0.35199999999999998</v>
      </c>
      <c r="I5071" s="7">
        <v>82.019000000000005</v>
      </c>
    </row>
    <row r="5072" spans="1:12" x14ac:dyDescent="0.25">
      <c r="A5072">
        <v>12053</v>
      </c>
      <c r="B5072" s="2">
        <v>71.831450000000004</v>
      </c>
      <c r="C5072" s="3">
        <v>4605</v>
      </c>
      <c r="D5072" s="4">
        <v>10580</v>
      </c>
      <c r="E5072" t="s">
        <v>2098</v>
      </c>
      <c r="F5072" s="4" t="s">
        <v>1280</v>
      </c>
      <c r="G5072" s="5">
        <v>3311</v>
      </c>
      <c r="H5072" s="6">
        <v>0.3020236</v>
      </c>
      <c r="I5072" s="7">
        <v>90.65</v>
      </c>
    </row>
    <row r="5073" spans="1:12" x14ac:dyDescent="0.25">
      <c r="A5073">
        <v>11105</v>
      </c>
      <c r="B5073" s="2">
        <v>71.823939999999993</v>
      </c>
      <c r="C5073" s="3">
        <v>36816</v>
      </c>
      <c r="D5073" s="4">
        <v>35620</v>
      </c>
      <c r="E5073" t="s">
        <v>1900</v>
      </c>
      <c r="F5073" s="4" t="s">
        <v>1280</v>
      </c>
      <c r="G5073" s="5">
        <v>28100</v>
      </c>
      <c r="H5073" s="6">
        <v>0.4504822</v>
      </c>
      <c r="I5073" s="7">
        <v>64.994</v>
      </c>
      <c r="J5073" s="2">
        <v>35.479999999999997</v>
      </c>
      <c r="K5073">
        <v>25</v>
      </c>
      <c r="L5073" s="2">
        <v>25.9</v>
      </c>
    </row>
    <row r="5074" spans="1:12" x14ac:dyDescent="0.25">
      <c r="A5074">
        <v>30144</v>
      </c>
      <c r="B5074" s="2">
        <v>71.809870000000004</v>
      </c>
      <c r="C5074" s="3">
        <v>52870</v>
      </c>
      <c r="D5074" s="4">
        <v>12060</v>
      </c>
      <c r="E5074" t="s">
        <v>6398</v>
      </c>
      <c r="F5074" s="4" t="s">
        <v>6363</v>
      </c>
      <c r="G5074" s="5">
        <v>30667</v>
      </c>
      <c r="H5074" s="6">
        <v>0.41036260000000002</v>
      </c>
      <c r="I5074" s="7">
        <v>71.903999999999996</v>
      </c>
      <c r="J5074" s="2">
        <v>46</v>
      </c>
      <c r="K5074">
        <v>14</v>
      </c>
      <c r="L5074" s="2">
        <v>80.8</v>
      </c>
    </row>
    <row r="5075" spans="1:12" x14ac:dyDescent="0.25">
      <c r="A5075">
        <v>20017</v>
      </c>
      <c r="B5075" s="2">
        <v>71.799239999999998</v>
      </c>
      <c r="C5075" s="3">
        <v>19364</v>
      </c>
      <c r="D5075" s="4">
        <v>47900</v>
      </c>
      <c r="E5075" t="s">
        <v>579</v>
      </c>
      <c r="F5075" s="4" t="s">
        <v>4333</v>
      </c>
      <c r="G5075" s="5">
        <v>13748</v>
      </c>
      <c r="H5075" s="6">
        <v>0.42064299999999999</v>
      </c>
      <c r="I5075" s="7">
        <v>70.123000000000005</v>
      </c>
      <c r="J5075" s="2">
        <v>38.7119</v>
      </c>
      <c r="K5075">
        <v>59</v>
      </c>
      <c r="L5075" s="2">
        <v>43.5</v>
      </c>
    </row>
    <row r="5076" spans="1:12" x14ac:dyDescent="0.25">
      <c r="A5076">
        <v>93510</v>
      </c>
      <c r="B5076" s="2">
        <v>71.794690000000003</v>
      </c>
      <c r="C5076" s="3">
        <v>7289</v>
      </c>
      <c r="D5076" s="4">
        <v>31080</v>
      </c>
      <c r="E5076" t="s">
        <v>211</v>
      </c>
      <c r="F5076" s="4" t="s">
        <v>15368</v>
      </c>
      <c r="G5076" s="5">
        <v>5239</v>
      </c>
      <c r="H5076" s="6">
        <v>0.2593511</v>
      </c>
      <c r="I5076" s="7">
        <v>97.988</v>
      </c>
      <c r="J5076" s="2">
        <v>15</v>
      </c>
      <c r="K5076">
        <v>1</v>
      </c>
    </row>
    <row r="5077" spans="1:12" x14ac:dyDescent="0.25">
      <c r="A5077">
        <v>46804</v>
      </c>
      <c r="B5077" s="2">
        <v>71.788929999999993</v>
      </c>
      <c r="C5077" s="3">
        <v>28089</v>
      </c>
      <c r="D5077" s="4">
        <v>23060</v>
      </c>
      <c r="E5077" t="s">
        <v>8912</v>
      </c>
      <c r="F5077" s="4" t="s">
        <v>8800</v>
      </c>
      <c r="G5077" s="5">
        <v>18857</v>
      </c>
      <c r="H5077" s="6">
        <v>0.39224730000000002</v>
      </c>
      <c r="I5077" s="7">
        <v>75.006</v>
      </c>
      <c r="J5077" s="2">
        <v>38.8947</v>
      </c>
      <c r="K5077">
        <v>19</v>
      </c>
      <c r="L5077" s="2">
        <v>44.5</v>
      </c>
    </row>
    <row r="5078" spans="1:12" x14ac:dyDescent="0.25">
      <c r="A5078">
        <v>70756</v>
      </c>
      <c r="B5078" s="2">
        <v>71.784350000000003</v>
      </c>
      <c r="C5078" s="3">
        <v>386</v>
      </c>
      <c r="D5078" s="4">
        <v>12940</v>
      </c>
      <c r="E5078" t="s">
        <v>13071</v>
      </c>
      <c r="F5078" s="4" t="s">
        <v>12927</v>
      </c>
      <c r="G5078" s="5">
        <v>291</v>
      </c>
      <c r="H5078" s="6">
        <v>0.20274909999999999</v>
      </c>
      <c r="I5078" s="7">
        <v>107.75</v>
      </c>
    </row>
    <row r="5079" spans="1:12" x14ac:dyDescent="0.25">
      <c r="A5079">
        <v>43528</v>
      </c>
      <c r="B5079" s="2">
        <v>71.781610000000001</v>
      </c>
      <c r="C5079" s="3">
        <v>16474</v>
      </c>
      <c r="D5079" s="4">
        <v>45780</v>
      </c>
      <c r="E5079" t="s">
        <v>174</v>
      </c>
      <c r="F5079" s="4" t="s">
        <v>8295</v>
      </c>
      <c r="G5079" s="5">
        <v>11163</v>
      </c>
      <c r="H5079" s="6">
        <v>0.3441727</v>
      </c>
      <c r="I5079" s="7">
        <v>83.31</v>
      </c>
      <c r="J5079" s="2">
        <v>51.1111</v>
      </c>
      <c r="K5079">
        <v>9</v>
      </c>
    </row>
    <row r="5080" spans="1:12" x14ac:dyDescent="0.25">
      <c r="A5080">
        <v>73079</v>
      </c>
      <c r="B5080" s="2">
        <v>71.778850000000006</v>
      </c>
      <c r="C5080" s="3">
        <v>638</v>
      </c>
      <c r="D5080" s="4">
        <v>36420</v>
      </c>
      <c r="E5080" t="s">
        <v>394</v>
      </c>
      <c r="F5080" s="4" t="s">
        <v>13462</v>
      </c>
      <c r="G5080" s="5">
        <v>368</v>
      </c>
      <c r="H5080" s="6">
        <v>0.39945649999999999</v>
      </c>
      <c r="I5080" s="7">
        <v>73.75</v>
      </c>
    </row>
    <row r="5081" spans="1:12" x14ac:dyDescent="0.25">
      <c r="A5081">
        <v>43566</v>
      </c>
      <c r="B5081" s="2">
        <v>71.777479999999997</v>
      </c>
      <c r="C5081" s="3">
        <v>7956</v>
      </c>
      <c r="D5081" s="4">
        <v>45780</v>
      </c>
      <c r="E5081" t="s">
        <v>985</v>
      </c>
      <c r="F5081" s="4" t="s">
        <v>8295</v>
      </c>
      <c r="G5081" s="5">
        <v>5333</v>
      </c>
      <c r="H5081" s="6">
        <v>0.3287081</v>
      </c>
      <c r="I5081" s="7">
        <v>85.956999999999994</v>
      </c>
      <c r="J5081" s="2">
        <v>54.5</v>
      </c>
      <c r="K5081">
        <v>6</v>
      </c>
    </row>
    <row r="5082" spans="1:12" x14ac:dyDescent="0.25">
      <c r="A5082">
        <v>7720</v>
      </c>
      <c r="B5082" s="2">
        <v>71.775469999999999</v>
      </c>
      <c r="C5082" s="3">
        <v>4289</v>
      </c>
      <c r="D5082" s="4">
        <v>35620</v>
      </c>
      <c r="E5082" t="s">
        <v>1492</v>
      </c>
      <c r="F5082" s="4" t="s">
        <v>1341</v>
      </c>
      <c r="G5082" s="5">
        <v>3092</v>
      </c>
      <c r="H5082" s="6">
        <v>0.37807239999999998</v>
      </c>
      <c r="I5082" s="7">
        <v>77.424999999999997</v>
      </c>
      <c r="J5082" s="2">
        <v>19</v>
      </c>
      <c r="K5082">
        <v>1</v>
      </c>
    </row>
    <row r="5083" spans="1:12" x14ac:dyDescent="0.25">
      <c r="A5083">
        <v>21102</v>
      </c>
      <c r="B5083" s="2">
        <v>71.772959999999998</v>
      </c>
      <c r="C5083" s="3">
        <v>10878</v>
      </c>
      <c r="D5083" s="4">
        <v>12580</v>
      </c>
      <c r="E5083" t="s">
        <v>272</v>
      </c>
      <c r="F5083" s="4" t="s">
        <v>4361</v>
      </c>
      <c r="G5083" s="5">
        <v>7406</v>
      </c>
      <c r="H5083" s="6">
        <v>0.28544419999999998</v>
      </c>
      <c r="I5083" s="7">
        <v>93.426000000000002</v>
      </c>
      <c r="J5083" s="2">
        <v>52.333300000000001</v>
      </c>
      <c r="K5083">
        <v>3</v>
      </c>
    </row>
    <row r="5084" spans="1:12" x14ac:dyDescent="0.25">
      <c r="A5084">
        <v>80922</v>
      </c>
      <c r="B5084" s="2">
        <v>71.767210000000006</v>
      </c>
      <c r="C5084" s="3">
        <v>26905</v>
      </c>
      <c r="D5084" s="4">
        <v>17820</v>
      </c>
      <c r="E5084" t="s">
        <v>14565</v>
      </c>
      <c r="F5084" s="4" t="s">
        <v>14477</v>
      </c>
      <c r="G5084" s="5">
        <v>16586</v>
      </c>
      <c r="H5084" s="6">
        <v>0.34637639999999997</v>
      </c>
      <c r="I5084" s="7">
        <v>82.891999999999996</v>
      </c>
      <c r="J5084" s="2">
        <v>44.333300000000001</v>
      </c>
      <c r="K5084">
        <v>3</v>
      </c>
    </row>
    <row r="5085" spans="1:12" x14ac:dyDescent="0.25">
      <c r="A5085">
        <v>12302</v>
      </c>
      <c r="B5085" s="2">
        <v>71.758529999999993</v>
      </c>
      <c r="C5085" s="3">
        <v>27809</v>
      </c>
      <c r="D5085" s="4">
        <v>10580</v>
      </c>
      <c r="E5085" t="s">
        <v>2183</v>
      </c>
      <c r="F5085" s="4" t="s">
        <v>1280</v>
      </c>
      <c r="G5085" s="5">
        <v>19686</v>
      </c>
      <c r="H5085" s="6">
        <v>0.32083709999999999</v>
      </c>
      <c r="I5085" s="7">
        <v>87.302000000000007</v>
      </c>
      <c r="J5085" s="2">
        <v>41.708300000000001</v>
      </c>
      <c r="K5085">
        <v>24</v>
      </c>
      <c r="L5085" s="2">
        <v>60.2</v>
      </c>
    </row>
    <row r="5086" spans="1:12" x14ac:dyDescent="0.25">
      <c r="A5086">
        <v>8872</v>
      </c>
      <c r="B5086" s="2">
        <v>71.750429999999994</v>
      </c>
      <c r="C5086" s="3">
        <v>20638</v>
      </c>
      <c r="D5086" s="4">
        <v>35620</v>
      </c>
      <c r="E5086" t="s">
        <v>1778</v>
      </c>
      <c r="F5086" s="4" t="s">
        <v>1341</v>
      </c>
      <c r="G5086" s="5">
        <v>14142</v>
      </c>
      <c r="H5086" s="6">
        <v>0.3115542</v>
      </c>
      <c r="I5086" s="7">
        <v>88.894000000000005</v>
      </c>
      <c r="J5086" s="2">
        <v>42</v>
      </c>
      <c r="K5086">
        <v>2</v>
      </c>
    </row>
    <row r="5087" spans="1:12" x14ac:dyDescent="0.25">
      <c r="A5087">
        <v>97224</v>
      </c>
      <c r="B5087" s="2">
        <v>71.74136</v>
      </c>
      <c r="C5087" s="3">
        <v>32537</v>
      </c>
      <c r="D5087" s="4">
        <v>38900</v>
      </c>
      <c r="E5087" t="s">
        <v>765</v>
      </c>
      <c r="F5087" s="4" t="s">
        <v>16170</v>
      </c>
      <c r="G5087" s="5">
        <v>23777</v>
      </c>
      <c r="H5087" s="6">
        <v>0.4011692</v>
      </c>
      <c r="I5087" s="7">
        <v>73.405000000000001</v>
      </c>
      <c r="J5087" s="2">
        <v>38.0625</v>
      </c>
      <c r="K5087">
        <v>16</v>
      </c>
      <c r="L5087" s="2">
        <v>39.799999999999997</v>
      </c>
    </row>
    <row r="5088" spans="1:12" x14ac:dyDescent="0.25">
      <c r="A5088">
        <v>12187</v>
      </c>
      <c r="B5088" s="2">
        <v>71.735579999999999</v>
      </c>
      <c r="C5088" s="3">
        <v>522</v>
      </c>
      <c r="D5088" s="4">
        <v>10580</v>
      </c>
      <c r="E5088" t="s">
        <v>2176</v>
      </c>
      <c r="F5088" s="4" t="s">
        <v>1280</v>
      </c>
      <c r="G5088" s="5">
        <v>370</v>
      </c>
      <c r="H5088" s="6">
        <v>0.38108110000000001</v>
      </c>
      <c r="I5088" s="7">
        <v>76.875</v>
      </c>
      <c r="J5088" s="2">
        <v>65</v>
      </c>
      <c r="K5088">
        <v>1</v>
      </c>
    </row>
    <row r="5089" spans="1:12" x14ac:dyDescent="0.25">
      <c r="A5089">
        <v>21051</v>
      </c>
      <c r="B5089" s="2">
        <v>71.735439999999997</v>
      </c>
      <c r="C5089" s="3">
        <v>272</v>
      </c>
      <c r="D5089" s="4">
        <v>12580</v>
      </c>
      <c r="E5089" t="s">
        <v>4474</v>
      </c>
      <c r="F5089" s="4" t="s">
        <v>4361</v>
      </c>
      <c r="G5089" s="5">
        <v>202</v>
      </c>
      <c r="H5089" s="6">
        <v>0.31683169999999999</v>
      </c>
      <c r="I5089" s="7">
        <v>87.968999999999994</v>
      </c>
    </row>
    <row r="5090" spans="1:12" x14ac:dyDescent="0.25">
      <c r="A5090">
        <v>1531</v>
      </c>
      <c r="B5090" s="2">
        <v>71.735209999999995</v>
      </c>
      <c r="C5090" s="3">
        <v>1108</v>
      </c>
      <c r="D5090" s="4">
        <v>49340</v>
      </c>
      <c r="E5090" t="s">
        <v>180</v>
      </c>
      <c r="F5090" s="4" t="s">
        <v>21</v>
      </c>
      <c r="G5090" s="5">
        <v>767</v>
      </c>
      <c r="H5090" s="6">
        <v>0.32464150000000003</v>
      </c>
      <c r="I5090" s="7">
        <v>86.590999999999994</v>
      </c>
    </row>
    <row r="5091" spans="1:12" x14ac:dyDescent="0.25">
      <c r="A5091">
        <v>31047</v>
      </c>
      <c r="B5091" s="2">
        <v>71.733230000000006</v>
      </c>
      <c r="C5091" s="3">
        <v>11505</v>
      </c>
      <c r="D5091" s="4">
        <v>47580</v>
      </c>
      <c r="E5091" t="s">
        <v>6570</v>
      </c>
      <c r="F5091" s="4" t="s">
        <v>6363</v>
      </c>
      <c r="G5091" s="5">
        <v>7499</v>
      </c>
      <c r="H5091" s="6">
        <v>0.31924259999999999</v>
      </c>
      <c r="I5091" s="7">
        <v>87.52</v>
      </c>
      <c r="J5091" s="2">
        <v>44.666699999999999</v>
      </c>
      <c r="K5091">
        <v>3</v>
      </c>
    </row>
    <row r="5092" spans="1:12" x14ac:dyDescent="0.25">
      <c r="A5092">
        <v>61745</v>
      </c>
      <c r="B5092" s="2">
        <v>71.730770000000007</v>
      </c>
      <c r="C5092" s="3">
        <v>4257</v>
      </c>
      <c r="D5092" s="4">
        <v>14010</v>
      </c>
      <c r="E5092" t="s">
        <v>11799</v>
      </c>
      <c r="F5092" s="4" t="s">
        <v>11490</v>
      </c>
      <c r="G5092" s="5">
        <v>2772</v>
      </c>
      <c r="H5092" s="6">
        <v>0.34235209999999999</v>
      </c>
      <c r="I5092" s="7">
        <v>83.522999999999996</v>
      </c>
      <c r="J5092" s="2">
        <v>53</v>
      </c>
      <c r="K5092">
        <v>2</v>
      </c>
    </row>
    <row r="5093" spans="1:12" x14ac:dyDescent="0.25">
      <c r="A5093">
        <v>91745</v>
      </c>
      <c r="B5093" s="2">
        <v>71.720889999999997</v>
      </c>
      <c r="C5093" s="3">
        <v>55236</v>
      </c>
      <c r="D5093" s="4">
        <v>31080</v>
      </c>
      <c r="E5093" t="s">
        <v>15451</v>
      </c>
      <c r="F5093" s="4" t="s">
        <v>15368</v>
      </c>
      <c r="G5093" s="5">
        <v>38548</v>
      </c>
      <c r="H5093" s="6">
        <v>0.3560237</v>
      </c>
      <c r="I5093" s="7">
        <v>81.147000000000006</v>
      </c>
      <c r="J5093" s="2">
        <v>31.136399999999998</v>
      </c>
      <c r="K5093">
        <v>22</v>
      </c>
      <c r="L5093" s="2">
        <v>9.1</v>
      </c>
    </row>
    <row r="5094" spans="1:12" x14ac:dyDescent="0.25">
      <c r="A5094">
        <v>80862</v>
      </c>
      <c r="B5094" s="2">
        <v>71.711650000000006</v>
      </c>
      <c r="C5094" s="3">
        <v>37</v>
      </c>
      <c r="E5094" t="s">
        <v>14563</v>
      </c>
      <c r="F5094" s="4" t="s">
        <v>14477</v>
      </c>
      <c r="G5094" s="5">
        <v>32</v>
      </c>
      <c r="H5094" s="6">
        <v>0.18181820000000001</v>
      </c>
      <c r="I5094" s="7">
        <v>111.25</v>
      </c>
    </row>
    <row r="5095" spans="1:12" x14ac:dyDescent="0.25">
      <c r="A5095">
        <v>65320</v>
      </c>
      <c r="B5095" s="2">
        <v>71.71163</v>
      </c>
      <c r="C5095" s="3">
        <v>37</v>
      </c>
      <c r="D5095" s="4">
        <v>32180</v>
      </c>
      <c r="E5095" t="s">
        <v>12389</v>
      </c>
      <c r="F5095" s="4" t="s">
        <v>12102</v>
      </c>
      <c r="G5095" s="5">
        <v>37</v>
      </c>
      <c r="H5095" s="6">
        <v>0.5</v>
      </c>
      <c r="I5095" s="7">
        <v>56.25</v>
      </c>
    </row>
    <row r="5096" spans="1:12" x14ac:dyDescent="0.25">
      <c r="A5096">
        <v>1462</v>
      </c>
      <c r="B5096" s="2">
        <v>71.709789999999998</v>
      </c>
      <c r="C5096" s="3">
        <v>10796</v>
      </c>
      <c r="D5096" s="4">
        <v>49340</v>
      </c>
      <c r="E5096" t="s">
        <v>153</v>
      </c>
      <c r="F5096" s="4" t="s">
        <v>21</v>
      </c>
      <c r="G5096" s="5">
        <v>7644</v>
      </c>
      <c r="H5096" s="6">
        <v>0.35491889999999998</v>
      </c>
      <c r="I5096" s="7">
        <v>81.293999999999997</v>
      </c>
      <c r="J5096" s="2">
        <v>51</v>
      </c>
      <c r="K5096">
        <v>6</v>
      </c>
    </row>
    <row r="5097" spans="1:12" x14ac:dyDescent="0.25">
      <c r="A5097">
        <v>44313</v>
      </c>
      <c r="B5097" s="2">
        <v>71.703829999999996</v>
      </c>
      <c r="C5097" s="3">
        <v>23952</v>
      </c>
      <c r="D5097" s="4">
        <v>10420</v>
      </c>
      <c r="E5097" t="s">
        <v>2757</v>
      </c>
      <c r="F5097" s="4" t="s">
        <v>8295</v>
      </c>
      <c r="G5097" s="5">
        <v>17281</v>
      </c>
      <c r="H5097" s="6">
        <v>0.4549242</v>
      </c>
      <c r="I5097" s="7">
        <v>64.001999999999995</v>
      </c>
      <c r="J5097" s="2">
        <v>35.9</v>
      </c>
      <c r="K5097">
        <v>30</v>
      </c>
      <c r="L5097" s="2">
        <v>27.7</v>
      </c>
    </row>
    <row r="5098" spans="1:12" x14ac:dyDescent="0.25">
      <c r="A5098">
        <v>56063</v>
      </c>
      <c r="B5098" s="2">
        <v>71.699209999999994</v>
      </c>
      <c r="C5098" s="3">
        <v>2782</v>
      </c>
      <c r="D5098" s="4">
        <v>31860</v>
      </c>
      <c r="E5098" t="s">
        <v>10616</v>
      </c>
      <c r="F5098" s="4" t="s">
        <v>10428</v>
      </c>
      <c r="G5098" s="5">
        <v>2036</v>
      </c>
      <c r="H5098" s="6">
        <v>0.34266079999999999</v>
      </c>
      <c r="I5098" s="7">
        <v>83.382000000000005</v>
      </c>
    </row>
    <row r="5099" spans="1:12" x14ac:dyDescent="0.25">
      <c r="A5099">
        <v>92123</v>
      </c>
      <c r="B5099" s="2">
        <v>71.694010000000006</v>
      </c>
      <c r="C5099" s="3">
        <v>29239</v>
      </c>
      <c r="D5099" s="4">
        <v>41740</v>
      </c>
      <c r="E5099" t="s">
        <v>14226</v>
      </c>
      <c r="F5099" s="4" t="s">
        <v>15368</v>
      </c>
      <c r="G5099" s="5">
        <v>19693</v>
      </c>
      <c r="H5099" s="6">
        <v>0.36540899999999998</v>
      </c>
      <c r="I5099" s="7">
        <v>79.441000000000003</v>
      </c>
      <c r="J5099" s="2">
        <v>46</v>
      </c>
      <c r="K5099">
        <v>23</v>
      </c>
      <c r="L5099" s="2">
        <v>80.8</v>
      </c>
    </row>
    <row r="5100" spans="1:12" x14ac:dyDescent="0.25">
      <c r="A5100">
        <v>57055</v>
      </c>
      <c r="B5100" s="2">
        <v>71.689139999999995</v>
      </c>
      <c r="C5100" s="3">
        <v>899</v>
      </c>
      <c r="D5100" s="4">
        <v>43620</v>
      </c>
      <c r="E5100" t="s">
        <v>10897</v>
      </c>
      <c r="F5100" s="4" t="s">
        <v>10877</v>
      </c>
      <c r="G5100" s="5">
        <v>657</v>
      </c>
      <c r="H5100" s="6">
        <v>0.29483280000000001</v>
      </c>
      <c r="I5100" s="7">
        <v>91.606999999999999</v>
      </c>
    </row>
    <row r="5101" spans="1:12" x14ac:dyDescent="0.25">
      <c r="A5101">
        <v>22041</v>
      </c>
      <c r="B5101" s="2">
        <v>71.684420000000003</v>
      </c>
      <c r="C5101" s="3">
        <v>28087</v>
      </c>
      <c r="D5101" s="4">
        <v>47900</v>
      </c>
      <c r="E5101" t="s">
        <v>4649</v>
      </c>
      <c r="F5101" s="4" t="s">
        <v>4335</v>
      </c>
      <c r="G5101" s="5">
        <v>19061</v>
      </c>
      <c r="H5101" s="6">
        <v>0.4223808</v>
      </c>
      <c r="I5101" s="7">
        <v>69.554000000000002</v>
      </c>
      <c r="J5101" s="2">
        <v>28.343800000000002</v>
      </c>
      <c r="K5101">
        <v>32</v>
      </c>
      <c r="L5101" s="2">
        <v>3.2</v>
      </c>
    </row>
    <row r="5102" spans="1:12" x14ac:dyDescent="0.25">
      <c r="A5102">
        <v>13362</v>
      </c>
      <c r="B5102" s="2">
        <v>71.679820000000007</v>
      </c>
      <c r="C5102" s="3">
        <v>208</v>
      </c>
      <c r="D5102" s="4">
        <v>46540</v>
      </c>
      <c r="E5102" t="s">
        <v>2590</v>
      </c>
      <c r="F5102" s="4" t="s">
        <v>1280</v>
      </c>
      <c r="G5102" s="5">
        <v>149</v>
      </c>
      <c r="H5102" s="6">
        <v>0.12080539999999999</v>
      </c>
      <c r="I5102" s="7">
        <v>121.667</v>
      </c>
    </row>
    <row r="5103" spans="1:12" x14ac:dyDescent="0.25">
      <c r="A5103">
        <v>34241</v>
      </c>
      <c r="B5103" s="2">
        <v>71.677310000000006</v>
      </c>
      <c r="C5103" s="3">
        <v>13522</v>
      </c>
      <c r="D5103" s="4">
        <v>35840</v>
      </c>
      <c r="E5103" t="s">
        <v>6977</v>
      </c>
      <c r="F5103" s="4" t="s">
        <v>6689</v>
      </c>
      <c r="G5103" s="5">
        <v>10345</v>
      </c>
      <c r="H5103" s="6">
        <v>0.35756399999999999</v>
      </c>
      <c r="I5103" s="7">
        <v>80.75</v>
      </c>
      <c r="J5103" s="2">
        <v>36.142899999999997</v>
      </c>
      <c r="K5103">
        <v>7</v>
      </c>
    </row>
    <row r="5104" spans="1:12" x14ac:dyDescent="0.25">
      <c r="A5104">
        <v>1033</v>
      </c>
      <c r="B5104" s="2">
        <v>71.673770000000005</v>
      </c>
      <c r="C5104" s="3">
        <v>6214</v>
      </c>
      <c r="D5104" s="4">
        <v>44140</v>
      </c>
      <c r="E5104" t="s">
        <v>38</v>
      </c>
      <c r="F5104" s="4" t="s">
        <v>21</v>
      </c>
      <c r="G5104" s="5">
        <v>4440</v>
      </c>
      <c r="H5104" s="6">
        <v>0.31839669999999998</v>
      </c>
      <c r="I5104" s="7">
        <v>87.516000000000005</v>
      </c>
    </row>
    <row r="5105" spans="1:12" x14ac:dyDescent="0.25">
      <c r="A5105">
        <v>45701</v>
      </c>
      <c r="B5105" s="2">
        <v>71.669340000000005</v>
      </c>
      <c r="C5105" s="3">
        <v>34319</v>
      </c>
      <c r="D5105" s="4">
        <v>11900</v>
      </c>
      <c r="E5105" t="s">
        <v>987</v>
      </c>
      <c r="F5105" s="4" t="s">
        <v>8295</v>
      </c>
      <c r="G5105" s="5">
        <v>14057</v>
      </c>
      <c r="H5105" s="6">
        <v>0.47833819999999999</v>
      </c>
      <c r="I5105" s="7">
        <v>59.877000000000002</v>
      </c>
      <c r="J5105" s="2">
        <v>42</v>
      </c>
      <c r="K5105">
        <v>41</v>
      </c>
      <c r="L5105" s="2">
        <v>61.8</v>
      </c>
    </row>
    <row r="5106" spans="1:12" x14ac:dyDescent="0.25">
      <c r="A5106">
        <v>3249</v>
      </c>
      <c r="B5106" s="2">
        <v>71.664689999999993</v>
      </c>
      <c r="C5106" s="3">
        <v>7142</v>
      </c>
      <c r="D5106" s="4">
        <v>29060</v>
      </c>
      <c r="E5106" t="s">
        <v>563</v>
      </c>
      <c r="F5106" s="4" t="s">
        <v>520</v>
      </c>
      <c r="G5106" s="5">
        <v>5394</v>
      </c>
      <c r="H5106" s="6">
        <v>0.39506859999999999</v>
      </c>
      <c r="I5106" s="7">
        <v>74.253</v>
      </c>
      <c r="J5106" s="2">
        <v>33.333300000000001</v>
      </c>
      <c r="K5106">
        <v>3</v>
      </c>
    </row>
    <row r="5107" spans="1:12" x14ac:dyDescent="0.25">
      <c r="A5107">
        <v>15218</v>
      </c>
      <c r="B5107" s="2">
        <v>71.660870000000003</v>
      </c>
      <c r="C5107" s="3">
        <v>13814</v>
      </c>
      <c r="D5107" s="4">
        <v>38300</v>
      </c>
      <c r="E5107" t="s">
        <v>3081</v>
      </c>
      <c r="F5107" s="4" t="s">
        <v>3003</v>
      </c>
      <c r="G5107" s="5">
        <v>10571</v>
      </c>
      <c r="H5107" s="6">
        <v>0.44825959999999998</v>
      </c>
      <c r="I5107" s="7">
        <v>65.052000000000007</v>
      </c>
      <c r="J5107" s="2">
        <v>39.965499999999999</v>
      </c>
      <c r="K5107">
        <v>29</v>
      </c>
      <c r="L5107" s="2">
        <v>50.8</v>
      </c>
    </row>
    <row r="5108" spans="1:12" x14ac:dyDescent="0.25">
      <c r="A5108">
        <v>15203</v>
      </c>
      <c r="B5108" s="2">
        <v>71.656859999999995</v>
      </c>
      <c r="C5108" s="3">
        <v>9991</v>
      </c>
      <c r="D5108" s="4">
        <v>38300</v>
      </c>
      <c r="E5108" t="s">
        <v>3081</v>
      </c>
      <c r="F5108" s="4" t="s">
        <v>3003</v>
      </c>
      <c r="G5108" s="5">
        <v>6203</v>
      </c>
      <c r="H5108" s="6">
        <v>0.47582210000000003</v>
      </c>
      <c r="I5108" s="7">
        <v>60.25</v>
      </c>
      <c r="J5108" s="2">
        <v>38.8889</v>
      </c>
      <c r="K5108">
        <v>9</v>
      </c>
    </row>
    <row r="5109" spans="1:12" x14ac:dyDescent="0.25">
      <c r="A5109">
        <v>89045</v>
      </c>
      <c r="B5109" s="2">
        <v>71.655109999999993</v>
      </c>
      <c r="C5109" s="3">
        <v>1855</v>
      </c>
      <c r="D5109" s="4">
        <v>37220</v>
      </c>
      <c r="E5109" t="s">
        <v>14292</v>
      </c>
      <c r="F5109" s="4" t="s">
        <v>15318</v>
      </c>
      <c r="G5109" s="5">
        <v>1108</v>
      </c>
      <c r="H5109" s="6">
        <v>0.1705776</v>
      </c>
      <c r="I5109" s="7">
        <v>112.992</v>
      </c>
      <c r="J5109" s="2">
        <v>63</v>
      </c>
      <c r="K5109">
        <v>1</v>
      </c>
    </row>
    <row r="5110" spans="1:12" x14ac:dyDescent="0.25">
      <c r="A5110">
        <v>49525</v>
      </c>
      <c r="B5110" s="2">
        <v>71.650379999999998</v>
      </c>
      <c r="C5110" s="3">
        <v>28006</v>
      </c>
      <c r="D5110" s="4">
        <v>24340</v>
      </c>
      <c r="E5110" t="s">
        <v>8395</v>
      </c>
      <c r="F5110" s="4" t="s">
        <v>9106</v>
      </c>
      <c r="G5110" s="5">
        <v>18673</v>
      </c>
      <c r="H5110" s="6">
        <v>0.39367000000000002</v>
      </c>
      <c r="I5110" s="7">
        <v>74.429000000000002</v>
      </c>
      <c r="J5110" s="2">
        <v>44.846200000000003</v>
      </c>
      <c r="K5110">
        <v>13</v>
      </c>
      <c r="L5110" s="2">
        <v>76.3</v>
      </c>
    </row>
    <row r="5111" spans="1:12" x14ac:dyDescent="0.25">
      <c r="A5111">
        <v>6279</v>
      </c>
      <c r="B5111" s="2">
        <v>71.644999999999996</v>
      </c>
      <c r="C5111" s="3">
        <v>5993</v>
      </c>
      <c r="D5111" s="4">
        <v>25540</v>
      </c>
      <c r="E5111" t="s">
        <v>1256</v>
      </c>
      <c r="F5111" s="4" t="s">
        <v>1198</v>
      </c>
      <c r="G5111" s="5">
        <v>3773</v>
      </c>
      <c r="H5111" s="6">
        <v>0.33315660000000002</v>
      </c>
      <c r="I5111" s="7">
        <v>84.882999999999996</v>
      </c>
      <c r="J5111" s="2">
        <v>49.5</v>
      </c>
      <c r="K5111">
        <v>4</v>
      </c>
    </row>
    <row r="5112" spans="1:12" x14ac:dyDescent="0.25">
      <c r="A5112">
        <v>8081</v>
      </c>
      <c r="B5112" s="2">
        <v>71.636539999999997</v>
      </c>
      <c r="C5112" s="3">
        <v>49131</v>
      </c>
      <c r="D5112" s="4">
        <v>37980</v>
      </c>
      <c r="E5112" t="s">
        <v>1627</v>
      </c>
      <c r="F5112" s="4" t="s">
        <v>1341</v>
      </c>
      <c r="G5112" s="5">
        <v>31586</v>
      </c>
      <c r="H5112" s="6">
        <v>0.30333060000000001</v>
      </c>
      <c r="I5112" s="7">
        <v>90.037000000000006</v>
      </c>
      <c r="J5112" s="2">
        <v>44</v>
      </c>
      <c r="K5112">
        <v>1</v>
      </c>
    </row>
    <row r="5113" spans="1:12" x14ac:dyDescent="0.25">
      <c r="A5113">
        <v>81236</v>
      </c>
      <c r="B5113" s="2">
        <v>71.628799999999998</v>
      </c>
      <c r="C5113" s="3">
        <v>888</v>
      </c>
      <c r="E5113" t="s">
        <v>14614</v>
      </c>
      <c r="F5113" s="4" t="s">
        <v>14477</v>
      </c>
      <c r="G5113" s="5">
        <v>751</v>
      </c>
      <c r="H5113" s="6">
        <v>0.38563829999999999</v>
      </c>
      <c r="I5113" s="7">
        <v>75.795000000000002</v>
      </c>
    </row>
    <row r="5114" spans="1:12" x14ac:dyDescent="0.25">
      <c r="A5114">
        <v>99631</v>
      </c>
      <c r="B5114" s="2">
        <v>71.628540000000001</v>
      </c>
      <c r="C5114" s="3">
        <v>463</v>
      </c>
      <c r="E5114" t="s">
        <v>16661</v>
      </c>
      <c r="F5114" s="4" t="s">
        <v>16604</v>
      </c>
      <c r="G5114" s="5">
        <v>349</v>
      </c>
      <c r="H5114" s="6">
        <v>0.260745</v>
      </c>
      <c r="I5114" s="7">
        <v>97.375</v>
      </c>
    </row>
    <row r="5115" spans="1:12" x14ac:dyDescent="0.25">
      <c r="A5115">
        <v>34949</v>
      </c>
      <c r="B5115" s="2">
        <v>71.626980000000003</v>
      </c>
      <c r="C5115" s="3">
        <v>6959</v>
      </c>
      <c r="D5115" s="4">
        <v>38940</v>
      </c>
      <c r="E5115" t="s">
        <v>7020</v>
      </c>
      <c r="F5115" s="4" t="s">
        <v>6689</v>
      </c>
      <c r="G5115" s="5">
        <v>6165</v>
      </c>
      <c r="H5115" s="6">
        <v>0.4172884</v>
      </c>
      <c r="I5115" s="7">
        <v>70.313000000000002</v>
      </c>
      <c r="J5115" s="2">
        <v>50</v>
      </c>
      <c r="K5115">
        <v>1</v>
      </c>
    </row>
    <row r="5116" spans="1:12" x14ac:dyDescent="0.25">
      <c r="A5116">
        <v>58778</v>
      </c>
      <c r="B5116" s="2">
        <v>71.625470000000007</v>
      </c>
      <c r="C5116" s="3">
        <v>187</v>
      </c>
      <c r="E5116" t="s">
        <v>11260</v>
      </c>
      <c r="F5116" s="4" t="s">
        <v>11069</v>
      </c>
      <c r="G5116" s="5">
        <v>167</v>
      </c>
      <c r="H5116" s="6">
        <v>0.18452379999999999</v>
      </c>
      <c r="I5116" s="7">
        <v>110.536</v>
      </c>
    </row>
    <row r="5117" spans="1:12" x14ac:dyDescent="0.25">
      <c r="A5117">
        <v>87106</v>
      </c>
      <c r="B5117" s="2">
        <v>71.621600000000001</v>
      </c>
      <c r="C5117" s="3">
        <v>25475</v>
      </c>
      <c r="D5117" s="4">
        <v>10740</v>
      </c>
      <c r="E5117" t="s">
        <v>15168</v>
      </c>
      <c r="F5117" s="4" t="s">
        <v>15124</v>
      </c>
      <c r="G5117" s="5">
        <v>15991</v>
      </c>
      <c r="H5117" s="6">
        <v>0.50218859999999999</v>
      </c>
      <c r="I5117" s="7">
        <v>55.637</v>
      </c>
      <c r="J5117" s="2">
        <v>39.200000000000003</v>
      </c>
      <c r="K5117">
        <v>50</v>
      </c>
      <c r="L5117" s="2">
        <v>46.2</v>
      </c>
    </row>
    <row r="5118" spans="1:12" x14ac:dyDescent="0.25">
      <c r="A5118">
        <v>32828</v>
      </c>
      <c r="B5118" s="2">
        <v>71.609309999999994</v>
      </c>
      <c r="C5118" s="3">
        <v>60896</v>
      </c>
      <c r="D5118" s="4">
        <v>36740</v>
      </c>
      <c r="E5118" t="s">
        <v>5555</v>
      </c>
      <c r="F5118" s="4" t="s">
        <v>6689</v>
      </c>
      <c r="G5118" s="5">
        <v>35353</v>
      </c>
      <c r="H5118" s="6">
        <v>0.42403760000000001</v>
      </c>
      <c r="I5118" s="7">
        <v>69.135999999999996</v>
      </c>
      <c r="J5118" s="2">
        <v>34.090899999999998</v>
      </c>
      <c r="K5118">
        <v>11</v>
      </c>
      <c r="L5118" s="2">
        <v>18.7</v>
      </c>
    </row>
    <row r="5119" spans="1:12" x14ac:dyDescent="0.25">
      <c r="A5119">
        <v>2771</v>
      </c>
      <c r="B5119" s="2">
        <v>71.598399999999998</v>
      </c>
      <c r="C5119" s="3">
        <v>14130</v>
      </c>
      <c r="D5119" s="4">
        <v>39300</v>
      </c>
      <c r="E5119" t="s">
        <v>459</v>
      </c>
      <c r="F5119" s="4" t="s">
        <v>21</v>
      </c>
      <c r="G5119" s="5">
        <v>10213</v>
      </c>
      <c r="H5119" s="6">
        <v>0.31459900000000002</v>
      </c>
      <c r="I5119" s="7">
        <v>88.042000000000002</v>
      </c>
      <c r="J5119" s="2">
        <v>39.25</v>
      </c>
      <c r="K5119">
        <v>4</v>
      </c>
    </row>
    <row r="5120" spans="1:12" x14ac:dyDescent="0.25">
      <c r="A5120">
        <v>8319</v>
      </c>
      <c r="B5120" s="2">
        <v>71.595759999999999</v>
      </c>
      <c r="C5120" s="3">
        <v>1215</v>
      </c>
      <c r="D5120" s="4">
        <v>12100</v>
      </c>
      <c r="E5120" t="s">
        <v>1678</v>
      </c>
      <c r="F5120" s="4" t="s">
        <v>1341</v>
      </c>
      <c r="G5120" s="5">
        <v>856</v>
      </c>
      <c r="H5120" s="6">
        <v>0.2721963</v>
      </c>
      <c r="I5120" s="7">
        <v>95.356999999999999</v>
      </c>
      <c r="J5120" s="2">
        <v>22</v>
      </c>
      <c r="K5120">
        <v>1</v>
      </c>
    </row>
    <row r="5121" spans="1:12" x14ac:dyDescent="0.25">
      <c r="A5121">
        <v>21917</v>
      </c>
      <c r="B5121" s="2">
        <v>71.595100000000002</v>
      </c>
      <c r="C5121" s="3">
        <v>2984</v>
      </c>
      <c r="D5121" s="4">
        <v>37980</v>
      </c>
      <c r="E5121" t="s">
        <v>4641</v>
      </c>
      <c r="F5121" s="4" t="s">
        <v>4361</v>
      </c>
      <c r="G5121" s="5">
        <v>1893</v>
      </c>
      <c r="H5121" s="6">
        <v>0.2282092</v>
      </c>
      <c r="I5121" s="7">
        <v>102.95</v>
      </c>
    </row>
    <row r="5122" spans="1:12" x14ac:dyDescent="0.25">
      <c r="A5122">
        <v>30045</v>
      </c>
      <c r="B5122" s="2">
        <v>71.589730000000003</v>
      </c>
      <c r="C5122" s="3">
        <v>33911</v>
      </c>
      <c r="D5122" s="4">
        <v>12060</v>
      </c>
      <c r="E5122" t="s">
        <v>3656</v>
      </c>
      <c r="F5122" s="4" t="s">
        <v>6363</v>
      </c>
      <c r="G5122" s="5">
        <v>20535</v>
      </c>
      <c r="H5122" s="6">
        <v>0.35279509999999997</v>
      </c>
      <c r="I5122" s="7">
        <v>81.411000000000001</v>
      </c>
      <c r="J5122" s="2">
        <v>50</v>
      </c>
      <c r="K5122">
        <v>3</v>
      </c>
    </row>
    <row r="5123" spans="1:12" x14ac:dyDescent="0.25">
      <c r="A5123">
        <v>94080</v>
      </c>
      <c r="B5123" s="2">
        <v>71.573589999999996</v>
      </c>
      <c r="C5123" s="3">
        <v>66001</v>
      </c>
      <c r="D5123" s="4">
        <v>41860</v>
      </c>
      <c r="E5123" t="s">
        <v>15760</v>
      </c>
      <c r="F5123" s="4" t="s">
        <v>15368</v>
      </c>
      <c r="G5123" s="5">
        <v>46910</v>
      </c>
      <c r="H5123" s="6">
        <v>0.30741190000000002</v>
      </c>
      <c r="I5123" s="7">
        <v>89.248000000000005</v>
      </c>
      <c r="J5123" s="2">
        <v>39.222200000000001</v>
      </c>
      <c r="K5123">
        <v>27</v>
      </c>
      <c r="L5123" s="2">
        <v>46.4</v>
      </c>
    </row>
    <row r="5124" spans="1:12" x14ac:dyDescent="0.25">
      <c r="A5124">
        <v>93541</v>
      </c>
      <c r="B5124" s="2">
        <v>71.562269999999998</v>
      </c>
      <c r="C5124" s="3">
        <v>651</v>
      </c>
      <c r="E5124" t="s">
        <v>15688</v>
      </c>
      <c r="F5124" s="4" t="s">
        <v>15368</v>
      </c>
      <c r="G5124" s="5">
        <v>375</v>
      </c>
      <c r="H5124" s="6">
        <v>0.57866669999999998</v>
      </c>
      <c r="I5124" s="7">
        <v>42.360999999999997</v>
      </c>
    </row>
    <row r="5125" spans="1:12" x14ac:dyDescent="0.25">
      <c r="A5125">
        <v>96073</v>
      </c>
      <c r="B5125" s="2">
        <v>71.561430000000001</v>
      </c>
      <c r="C5125" s="3">
        <v>4501</v>
      </c>
      <c r="D5125" s="4">
        <v>39820</v>
      </c>
      <c r="E5125" t="s">
        <v>16058</v>
      </c>
      <c r="F5125" s="4" t="s">
        <v>15368</v>
      </c>
      <c r="G5125" s="5">
        <v>3125</v>
      </c>
      <c r="H5125" s="6">
        <v>0.3234165</v>
      </c>
      <c r="I5125" s="7">
        <v>86.457999999999998</v>
      </c>
      <c r="J5125" s="2">
        <v>29</v>
      </c>
      <c r="K5125">
        <v>1</v>
      </c>
    </row>
    <row r="5126" spans="1:12" x14ac:dyDescent="0.25">
      <c r="A5126">
        <v>89439</v>
      </c>
      <c r="B5126" s="2">
        <v>71.560360000000003</v>
      </c>
      <c r="C5126" s="3">
        <v>1562</v>
      </c>
      <c r="D5126" s="4">
        <v>39900</v>
      </c>
      <c r="E5126" t="s">
        <v>15351</v>
      </c>
      <c r="F5126" s="4" t="s">
        <v>15318</v>
      </c>
      <c r="G5126" s="5">
        <v>1361</v>
      </c>
      <c r="H5126" s="6">
        <v>0.3443466</v>
      </c>
      <c r="I5126" s="7">
        <v>82.838999999999999</v>
      </c>
    </row>
    <row r="5127" spans="1:12" x14ac:dyDescent="0.25">
      <c r="A5127">
        <v>31322</v>
      </c>
      <c r="B5127" s="2">
        <v>71.556560000000005</v>
      </c>
      <c r="C5127" s="3">
        <v>22979</v>
      </c>
      <c r="D5127" s="4">
        <v>42340</v>
      </c>
      <c r="E5127" t="s">
        <v>6600</v>
      </c>
      <c r="F5127" s="4" t="s">
        <v>6363</v>
      </c>
      <c r="G5127" s="5">
        <v>14498</v>
      </c>
      <c r="H5127" s="6">
        <v>0.3883027</v>
      </c>
      <c r="I5127" s="7">
        <v>75.239000000000004</v>
      </c>
      <c r="J5127" s="2">
        <v>52</v>
      </c>
      <c r="K5127">
        <v>2</v>
      </c>
    </row>
    <row r="5128" spans="1:12" x14ac:dyDescent="0.25">
      <c r="A5128">
        <v>92117</v>
      </c>
      <c r="B5128" s="2">
        <v>71.543850000000006</v>
      </c>
      <c r="C5128" s="3">
        <v>53205</v>
      </c>
      <c r="D5128" s="4">
        <v>41740</v>
      </c>
      <c r="E5128" t="s">
        <v>14226</v>
      </c>
      <c r="F5128" s="4" t="s">
        <v>15368</v>
      </c>
      <c r="G5128" s="5">
        <v>38588</v>
      </c>
      <c r="H5128" s="6">
        <v>0.38037729999999997</v>
      </c>
      <c r="I5128" s="7">
        <v>76.58</v>
      </c>
      <c r="J5128" s="2">
        <v>38.756100000000004</v>
      </c>
      <c r="K5128">
        <v>41</v>
      </c>
      <c r="L5128" s="2">
        <v>43.8</v>
      </c>
    </row>
    <row r="5129" spans="1:12" x14ac:dyDescent="0.25">
      <c r="A5129">
        <v>51355</v>
      </c>
      <c r="B5129" s="2">
        <v>71.534450000000007</v>
      </c>
      <c r="C5129" s="3">
        <v>929</v>
      </c>
      <c r="D5129" s="4">
        <v>44020</v>
      </c>
      <c r="E5129" t="s">
        <v>9847</v>
      </c>
      <c r="F5129" s="4" t="s">
        <v>9593</v>
      </c>
      <c r="G5129" s="5">
        <v>681</v>
      </c>
      <c r="H5129" s="6">
        <v>0.41642230000000002</v>
      </c>
      <c r="I5129" s="7">
        <v>70.340999999999994</v>
      </c>
    </row>
    <row r="5130" spans="1:12" x14ac:dyDescent="0.25">
      <c r="A5130">
        <v>22963</v>
      </c>
      <c r="B5130" s="2">
        <v>71.531750000000002</v>
      </c>
      <c r="C5130" s="3">
        <v>14661</v>
      </c>
      <c r="D5130" s="4">
        <v>16820</v>
      </c>
      <c r="E5130" t="s">
        <v>1015</v>
      </c>
      <c r="F5130" s="4" t="s">
        <v>4335</v>
      </c>
      <c r="G5130" s="5">
        <v>10633</v>
      </c>
      <c r="H5130" s="6">
        <v>0.36744100000000002</v>
      </c>
      <c r="I5130" s="7">
        <v>78.784000000000006</v>
      </c>
      <c r="J5130" s="2">
        <v>52.25</v>
      </c>
      <c r="K5130">
        <v>8</v>
      </c>
    </row>
    <row r="5131" spans="1:12" x14ac:dyDescent="0.25">
      <c r="A5131">
        <v>92675</v>
      </c>
      <c r="B5131" s="2">
        <v>71.52346</v>
      </c>
      <c r="C5131" s="3">
        <v>35596</v>
      </c>
      <c r="D5131" s="4">
        <v>31080</v>
      </c>
      <c r="E5131" t="s">
        <v>15591</v>
      </c>
      <c r="F5131" s="4" t="s">
        <v>15368</v>
      </c>
      <c r="G5131" s="5">
        <v>24010</v>
      </c>
      <c r="H5131" s="6">
        <v>0.3470221</v>
      </c>
      <c r="I5131" s="7">
        <v>82.307000000000002</v>
      </c>
      <c r="J5131" s="2">
        <v>34.7059</v>
      </c>
      <c r="K5131">
        <v>17</v>
      </c>
      <c r="L5131" s="2">
        <v>21.8</v>
      </c>
    </row>
    <row r="5132" spans="1:12" x14ac:dyDescent="0.25">
      <c r="A5132">
        <v>28704</v>
      </c>
      <c r="B5132" s="2">
        <v>71.514300000000006</v>
      </c>
      <c r="C5132" s="3">
        <v>20604</v>
      </c>
      <c r="D5132" s="4">
        <v>11700</v>
      </c>
      <c r="E5132" t="s">
        <v>6077</v>
      </c>
      <c r="F5132" s="4" t="s">
        <v>5642</v>
      </c>
      <c r="G5132" s="5">
        <v>14303</v>
      </c>
      <c r="H5132" s="6">
        <v>0.40736860000000003</v>
      </c>
      <c r="I5132" s="7">
        <v>71.861999999999995</v>
      </c>
      <c r="J5132" s="2">
        <v>33.833300000000001</v>
      </c>
      <c r="K5132">
        <v>6</v>
      </c>
    </row>
    <row r="5133" spans="1:12" x14ac:dyDescent="0.25">
      <c r="A5133">
        <v>54701</v>
      </c>
      <c r="B5133" s="2">
        <v>71.504940000000005</v>
      </c>
      <c r="C5133" s="3">
        <v>41160</v>
      </c>
      <c r="D5133" s="4">
        <v>20740</v>
      </c>
      <c r="E5133" t="s">
        <v>3387</v>
      </c>
      <c r="F5133" s="4" t="s">
        <v>10031</v>
      </c>
      <c r="G5133" s="5">
        <v>24798</v>
      </c>
      <c r="H5133" s="6">
        <v>0.39370110000000003</v>
      </c>
      <c r="I5133" s="7">
        <v>74.221000000000004</v>
      </c>
      <c r="J5133" s="2">
        <v>45.260899999999999</v>
      </c>
      <c r="K5133">
        <v>23</v>
      </c>
      <c r="L5133" s="2">
        <v>77.900000000000006</v>
      </c>
    </row>
    <row r="5134" spans="1:12" x14ac:dyDescent="0.25">
      <c r="A5134">
        <v>59730</v>
      </c>
      <c r="B5134" s="2">
        <v>71.498639999999995</v>
      </c>
      <c r="C5134" s="3">
        <v>2032</v>
      </c>
      <c r="D5134" s="4">
        <v>14580</v>
      </c>
      <c r="E5134" t="s">
        <v>11438</v>
      </c>
      <c r="F5134" s="4" t="s">
        <v>11278</v>
      </c>
      <c r="G5134" s="5">
        <v>1509</v>
      </c>
      <c r="H5134" s="6">
        <v>0.42052980000000001</v>
      </c>
      <c r="I5134" s="7">
        <v>69.582999999999998</v>
      </c>
      <c r="J5134" s="2">
        <v>46</v>
      </c>
      <c r="K5134">
        <v>1</v>
      </c>
    </row>
    <row r="5135" spans="1:12" x14ac:dyDescent="0.25">
      <c r="A5135">
        <v>80207</v>
      </c>
      <c r="B5135" s="2">
        <v>71.494420000000005</v>
      </c>
      <c r="C5135" s="3">
        <v>23295</v>
      </c>
      <c r="D5135" s="4">
        <v>19740</v>
      </c>
      <c r="E5135" t="s">
        <v>2197</v>
      </c>
      <c r="F5135" s="4" t="s">
        <v>14477</v>
      </c>
      <c r="G5135" s="5">
        <v>16110</v>
      </c>
      <c r="H5135" s="6">
        <v>0.42929859999999997</v>
      </c>
      <c r="I5135" s="7">
        <v>68.028000000000006</v>
      </c>
      <c r="J5135" s="2">
        <v>37.666699999999999</v>
      </c>
      <c r="K5135">
        <v>24</v>
      </c>
      <c r="L5135" s="2">
        <v>37.200000000000003</v>
      </c>
    </row>
    <row r="5136" spans="1:12" x14ac:dyDescent="0.25">
      <c r="A5136">
        <v>91501</v>
      </c>
      <c r="B5136" s="2">
        <v>71.487039999999993</v>
      </c>
      <c r="C5136" s="3">
        <v>19829</v>
      </c>
      <c r="D5136" s="4">
        <v>31080</v>
      </c>
      <c r="E5136" t="s">
        <v>8525</v>
      </c>
      <c r="F5136" s="4" t="s">
        <v>15368</v>
      </c>
      <c r="G5136" s="5">
        <v>14755</v>
      </c>
      <c r="H5136" s="6">
        <v>0.40711619999999998</v>
      </c>
      <c r="I5136" s="7">
        <v>71.855000000000004</v>
      </c>
      <c r="J5136" s="2">
        <v>32.777799999999999</v>
      </c>
      <c r="K5136">
        <v>9</v>
      </c>
    </row>
    <row r="5137" spans="1:12" x14ac:dyDescent="0.25">
      <c r="A5137">
        <v>46163</v>
      </c>
      <c r="B5137" s="2">
        <v>71.481570000000005</v>
      </c>
      <c r="C5137" s="3">
        <v>11642</v>
      </c>
      <c r="D5137" s="4">
        <v>26900</v>
      </c>
      <c r="E5137" t="s">
        <v>8831</v>
      </c>
      <c r="F5137" s="4" t="s">
        <v>8800</v>
      </c>
      <c r="G5137" s="5">
        <v>8093</v>
      </c>
      <c r="H5137" s="6">
        <v>0.3162837</v>
      </c>
      <c r="I5137" s="7">
        <v>87.546999999999997</v>
      </c>
      <c r="J5137" s="2">
        <v>52.625</v>
      </c>
      <c r="K5137">
        <v>8</v>
      </c>
    </row>
    <row r="5138" spans="1:12" x14ac:dyDescent="0.25">
      <c r="A5138">
        <v>97401</v>
      </c>
      <c r="B5138" s="2">
        <v>71.474299999999999</v>
      </c>
      <c r="C5138" s="3">
        <v>40428</v>
      </c>
      <c r="D5138" s="4">
        <v>21660</v>
      </c>
      <c r="E5138" t="s">
        <v>12349</v>
      </c>
      <c r="F5138" s="4" t="s">
        <v>16170</v>
      </c>
      <c r="G5138" s="5">
        <v>22318</v>
      </c>
      <c r="H5138" s="6">
        <v>0.42714400000000002</v>
      </c>
      <c r="I5138" s="7">
        <v>68.358000000000004</v>
      </c>
      <c r="J5138" s="2">
        <v>41.480800000000002</v>
      </c>
      <c r="K5138">
        <v>52</v>
      </c>
      <c r="L5138" s="2">
        <v>59.3</v>
      </c>
    </row>
    <row r="5139" spans="1:12" x14ac:dyDescent="0.25">
      <c r="A5139">
        <v>52240</v>
      </c>
      <c r="B5139" s="2">
        <v>71.46454</v>
      </c>
      <c r="C5139" s="3">
        <v>33277</v>
      </c>
      <c r="D5139" s="4">
        <v>26980</v>
      </c>
      <c r="E5139" t="s">
        <v>9951</v>
      </c>
      <c r="F5139" s="4" t="s">
        <v>9593</v>
      </c>
      <c r="G5139" s="5">
        <v>18420</v>
      </c>
      <c r="H5139" s="6">
        <v>0.43792409999999998</v>
      </c>
      <c r="I5139" s="7">
        <v>66.492000000000004</v>
      </c>
      <c r="J5139" s="2">
        <v>42.28</v>
      </c>
      <c r="K5139">
        <v>75</v>
      </c>
      <c r="L5139" s="2">
        <v>63.1</v>
      </c>
    </row>
    <row r="5140" spans="1:12" x14ac:dyDescent="0.25">
      <c r="A5140">
        <v>3869</v>
      </c>
      <c r="B5140" s="2">
        <v>71.459760000000003</v>
      </c>
      <c r="C5140" s="3">
        <v>2466</v>
      </c>
      <c r="D5140" s="4">
        <v>14460</v>
      </c>
      <c r="E5140" t="s">
        <v>685</v>
      </c>
      <c r="F5140" s="4" t="s">
        <v>520</v>
      </c>
      <c r="G5140" s="5">
        <v>1557</v>
      </c>
      <c r="H5140" s="6">
        <v>0.41399229999999998</v>
      </c>
      <c r="I5140" s="7">
        <v>70.625</v>
      </c>
    </row>
    <row r="5141" spans="1:12" x14ac:dyDescent="0.25">
      <c r="A5141">
        <v>13685</v>
      </c>
      <c r="B5141" s="2">
        <v>71.459010000000006</v>
      </c>
      <c r="C5141" s="3">
        <v>2305</v>
      </c>
      <c r="D5141" s="4">
        <v>48060</v>
      </c>
      <c r="E5141" t="s">
        <v>2689</v>
      </c>
      <c r="F5141" s="4" t="s">
        <v>1280</v>
      </c>
      <c r="G5141" s="5">
        <v>1582</v>
      </c>
      <c r="H5141" s="6">
        <v>0.41377130000000001</v>
      </c>
      <c r="I5141" s="7">
        <v>70.658000000000001</v>
      </c>
      <c r="J5141" s="2">
        <v>41</v>
      </c>
      <c r="K5141">
        <v>2</v>
      </c>
    </row>
    <row r="5142" spans="1:12" x14ac:dyDescent="0.25">
      <c r="A5142">
        <v>84762</v>
      </c>
      <c r="B5142" s="2">
        <v>71.458569999999995</v>
      </c>
      <c r="C5142" s="3">
        <v>300</v>
      </c>
      <c r="E5142" t="s">
        <v>14950</v>
      </c>
      <c r="F5142" s="4" t="s">
        <v>14851</v>
      </c>
      <c r="G5142" s="5">
        <v>252</v>
      </c>
      <c r="H5142" s="6">
        <v>0.53174600000000005</v>
      </c>
      <c r="I5142" s="7">
        <v>50.262999999999998</v>
      </c>
    </row>
    <row r="5143" spans="1:12" x14ac:dyDescent="0.25">
      <c r="A5143">
        <v>62021</v>
      </c>
      <c r="B5143" s="2">
        <v>71.458359999999999</v>
      </c>
      <c r="C5143" s="3">
        <v>727</v>
      </c>
      <c r="D5143" s="4">
        <v>41180</v>
      </c>
      <c r="E5143" t="s">
        <v>11853</v>
      </c>
      <c r="F5143" s="4" t="s">
        <v>11490</v>
      </c>
      <c r="G5143" s="5">
        <v>630</v>
      </c>
      <c r="H5143" s="6">
        <v>0.27258320000000003</v>
      </c>
      <c r="I5143" s="7">
        <v>95.036000000000001</v>
      </c>
      <c r="J5143" s="2">
        <v>62</v>
      </c>
      <c r="K5143">
        <v>1</v>
      </c>
    </row>
    <row r="5144" spans="1:12" x14ac:dyDescent="0.25">
      <c r="A5144">
        <v>5341</v>
      </c>
      <c r="B5144" s="2">
        <v>71.458129999999997</v>
      </c>
      <c r="C5144" s="3">
        <v>409</v>
      </c>
      <c r="E5144" t="s">
        <v>1075</v>
      </c>
      <c r="F5144" s="4" t="s">
        <v>1030</v>
      </c>
      <c r="G5144" s="5">
        <v>333</v>
      </c>
      <c r="H5144" s="6">
        <v>0.40419159999999998</v>
      </c>
      <c r="I5144" s="7">
        <v>72.292000000000002</v>
      </c>
      <c r="J5144" s="2">
        <v>53</v>
      </c>
      <c r="K5144">
        <v>1</v>
      </c>
    </row>
    <row r="5145" spans="1:12" x14ac:dyDescent="0.25">
      <c r="A5145">
        <v>49629</v>
      </c>
      <c r="B5145" s="2">
        <v>71.457660000000004</v>
      </c>
      <c r="C5145" s="3">
        <v>2158</v>
      </c>
      <c r="E5145" t="s">
        <v>9420</v>
      </c>
      <c r="F5145" s="4" t="s">
        <v>9106</v>
      </c>
      <c r="G5145" s="5">
        <v>1638</v>
      </c>
      <c r="H5145" s="6">
        <v>0.4340659</v>
      </c>
      <c r="I5145" s="7">
        <v>67.125</v>
      </c>
      <c r="J5145" s="2">
        <v>55</v>
      </c>
      <c r="K5145">
        <v>1</v>
      </c>
    </row>
    <row r="5146" spans="1:12" x14ac:dyDescent="0.25">
      <c r="A5146">
        <v>94546</v>
      </c>
      <c r="B5146" s="2">
        <v>71.44999</v>
      </c>
      <c r="C5146" s="3">
        <v>43448</v>
      </c>
      <c r="D5146" s="4">
        <v>41860</v>
      </c>
      <c r="E5146" t="s">
        <v>15774</v>
      </c>
      <c r="F5146" s="4" t="s">
        <v>15368</v>
      </c>
      <c r="G5146" s="5">
        <v>30413</v>
      </c>
      <c r="H5146" s="6">
        <v>0.32005</v>
      </c>
      <c r="I5146" s="7">
        <v>86.822999999999993</v>
      </c>
      <c r="J5146" s="2">
        <v>38.548400000000001</v>
      </c>
      <c r="K5146">
        <v>31</v>
      </c>
      <c r="L5146" s="2">
        <v>42.6</v>
      </c>
    </row>
    <row r="5147" spans="1:12" x14ac:dyDescent="0.25">
      <c r="A5147">
        <v>32459</v>
      </c>
      <c r="B5147" s="2">
        <v>71.440460000000002</v>
      </c>
      <c r="C5147" s="3">
        <v>12446</v>
      </c>
      <c r="D5147" s="4">
        <v>18880</v>
      </c>
      <c r="E5147" t="s">
        <v>6782</v>
      </c>
      <c r="F5147" s="4" t="s">
        <v>6689</v>
      </c>
      <c r="G5147" s="5">
        <v>9411</v>
      </c>
      <c r="H5147" s="6">
        <v>0.39942620000000001</v>
      </c>
      <c r="I5147" s="7">
        <v>73.102999999999994</v>
      </c>
      <c r="J5147" s="2">
        <v>49.4</v>
      </c>
      <c r="K5147">
        <v>5</v>
      </c>
    </row>
    <row r="5148" spans="1:12" x14ac:dyDescent="0.25">
      <c r="A5148">
        <v>6359</v>
      </c>
      <c r="B5148" s="2">
        <v>71.437290000000004</v>
      </c>
      <c r="C5148" s="3">
        <v>5311</v>
      </c>
      <c r="D5148" s="4">
        <v>35980</v>
      </c>
      <c r="E5148" t="s">
        <v>1268</v>
      </c>
      <c r="F5148" s="4" t="s">
        <v>1198</v>
      </c>
      <c r="G5148" s="5">
        <v>3871</v>
      </c>
      <c r="H5148" s="6">
        <v>0.34926380000000001</v>
      </c>
      <c r="I5148" s="7">
        <v>81.766000000000005</v>
      </c>
      <c r="J5148" s="2">
        <v>37</v>
      </c>
      <c r="K5148">
        <v>2</v>
      </c>
    </row>
    <row r="5149" spans="1:12" x14ac:dyDescent="0.25">
      <c r="A5149">
        <v>60805</v>
      </c>
      <c r="B5149" s="2">
        <v>71.433189999999996</v>
      </c>
      <c r="C5149" s="3">
        <v>19923</v>
      </c>
      <c r="D5149" s="4">
        <v>16980</v>
      </c>
      <c r="E5149" t="s">
        <v>11620</v>
      </c>
      <c r="F5149" s="4" t="s">
        <v>11490</v>
      </c>
      <c r="G5149" s="5">
        <v>13232</v>
      </c>
      <c r="H5149" s="6">
        <v>0.331293</v>
      </c>
      <c r="I5149" s="7">
        <v>84.856999999999999</v>
      </c>
      <c r="J5149" s="2">
        <v>43.8</v>
      </c>
      <c r="K5149">
        <v>5</v>
      </c>
    </row>
    <row r="5150" spans="1:12" x14ac:dyDescent="0.25">
      <c r="A5150">
        <v>58257</v>
      </c>
      <c r="B5150" s="2">
        <v>71.429699999999997</v>
      </c>
      <c r="C5150" s="3">
        <v>2049</v>
      </c>
      <c r="E5150" t="s">
        <v>2934</v>
      </c>
      <c r="F5150" s="4" t="s">
        <v>11069</v>
      </c>
      <c r="G5150" s="5">
        <v>1325</v>
      </c>
      <c r="H5150" s="6">
        <v>0.34867920000000002</v>
      </c>
      <c r="I5150" s="7">
        <v>81.844999999999999</v>
      </c>
    </row>
    <row r="5151" spans="1:12" x14ac:dyDescent="0.25">
      <c r="A5151">
        <v>61731</v>
      </c>
      <c r="B5151" s="2">
        <v>71.429349999999999</v>
      </c>
      <c r="C5151" s="3">
        <v>268</v>
      </c>
      <c r="D5151" s="4">
        <v>14010</v>
      </c>
      <c r="E5151" t="s">
        <v>11790</v>
      </c>
      <c r="F5151" s="4" t="s">
        <v>11490</v>
      </c>
      <c r="G5151" s="5">
        <v>144</v>
      </c>
      <c r="H5151" s="6">
        <v>0.35862070000000001</v>
      </c>
      <c r="I5151" s="7">
        <v>80.125</v>
      </c>
    </row>
    <row r="5152" spans="1:12" x14ac:dyDescent="0.25">
      <c r="A5152">
        <v>1070</v>
      </c>
      <c r="B5152" s="2">
        <v>71.429209999999998</v>
      </c>
      <c r="C5152" s="3">
        <v>579</v>
      </c>
      <c r="D5152" s="4">
        <v>44140</v>
      </c>
      <c r="E5152" t="s">
        <v>55</v>
      </c>
      <c r="F5152" s="4" t="s">
        <v>21</v>
      </c>
      <c r="G5152" s="5">
        <v>442</v>
      </c>
      <c r="H5152" s="6">
        <v>0.44343890000000002</v>
      </c>
      <c r="I5152" s="7">
        <v>65.454999999999998</v>
      </c>
      <c r="J5152" s="2">
        <v>42</v>
      </c>
      <c r="K5152">
        <v>4</v>
      </c>
    </row>
    <row r="5153" spans="1:12" x14ac:dyDescent="0.25">
      <c r="A5153">
        <v>28387</v>
      </c>
      <c r="B5153" s="2">
        <v>71.426500000000004</v>
      </c>
      <c r="C5153" s="3">
        <v>14027</v>
      </c>
      <c r="D5153" s="4">
        <v>38240</v>
      </c>
      <c r="E5153" t="s">
        <v>5939</v>
      </c>
      <c r="F5153" s="4" t="s">
        <v>5642</v>
      </c>
      <c r="G5153" s="5">
        <v>10892</v>
      </c>
      <c r="H5153" s="6">
        <v>0.38162119999999999</v>
      </c>
      <c r="I5153" s="7">
        <v>76.125</v>
      </c>
      <c r="J5153" s="2">
        <v>47.666699999999999</v>
      </c>
      <c r="K5153">
        <v>6</v>
      </c>
    </row>
    <row r="5154" spans="1:12" x14ac:dyDescent="0.25">
      <c r="A5154">
        <v>33324</v>
      </c>
      <c r="B5154" s="2">
        <v>71.416039999999995</v>
      </c>
      <c r="C5154" s="3">
        <v>45750</v>
      </c>
      <c r="D5154" s="4">
        <v>33100</v>
      </c>
      <c r="E5154" t="s">
        <v>6877</v>
      </c>
      <c r="F5154" s="4" t="s">
        <v>6689</v>
      </c>
      <c r="G5154" s="5">
        <v>32833</v>
      </c>
      <c r="H5154" s="6">
        <v>0.41734179999999999</v>
      </c>
      <c r="I5154" s="7">
        <v>69.951999999999998</v>
      </c>
      <c r="J5154" s="2">
        <v>26.7</v>
      </c>
      <c r="K5154">
        <v>10</v>
      </c>
      <c r="L5154" s="2">
        <v>1.6</v>
      </c>
    </row>
    <row r="5155" spans="1:12" x14ac:dyDescent="0.25">
      <c r="A5155">
        <v>11716</v>
      </c>
      <c r="B5155" s="2">
        <v>71.40643</v>
      </c>
      <c r="C5155" s="3">
        <v>11133</v>
      </c>
      <c r="D5155" s="4">
        <v>35620</v>
      </c>
      <c r="E5155" t="s">
        <v>1978</v>
      </c>
      <c r="F5155" s="4" t="s">
        <v>1280</v>
      </c>
      <c r="G5155" s="5">
        <v>7303</v>
      </c>
      <c r="H5155" s="6">
        <v>0.28066809999999998</v>
      </c>
      <c r="I5155" s="7">
        <v>93.567999999999998</v>
      </c>
      <c r="J5155" s="2">
        <v>46.5</v>
      </c>
      <c r="K5155">
        <v>4</v>
      </c>
    </row>
    <row r="5156" spans="1:12" x14ac:dyDescent="0.25">
      <c r="A5156">
        <v>1757</v>
      </c>
      <c r="B5156" s="2">
        <v>71.400000000000006</v>
      </c>
      <c r="C5156" s="3">
        <v>28391</v>
      </c>
      <c r="D5156" s="4">
        <v>49340</v>
      </c>
      <c r="E5156" t="s">
        <v>226</v>
      </c>
      <c r="F5156" s="4" t="s">
        <v>21</v>
      </c>
      <c r="G5156" s="5">
        <v>19593</v>
      </c>
      <c r="H5156" s="6">
        <v>0.34854279999999999</v>
      </c>
      <c r="I5156" s="7">
        <v>81.834000000000003</v>
      </c>
      <c r="J5156" s="2">
        <v>35.846200000000003</v>
      </c>
      <c r="K5156">
        <v>13</v>
      </c>
      <c r="L5156" s="2">
        <v>27.5</v>
      </c>
    </row>
    <row r="5157" spans="1:12" x14ac:dyDescent="0.25">
      <c r="A5157">
        <v>54202</v>
      </c>
      <c r="B5157" s="2">
        <v>71.395030000000006</v>
      </c>
      <c r="C5157" s="3">
        <v>1542</v>
      </c>
      <c r="E5157" t="s">
        <v>10209</v>
      </c>
      <c r="F5157" s="4" t="s">
        <v>10031</v>
      </c>
      <c r="G5157" s="5">
        <v>1164</v>
      </c>
      <c r="H5157" s="6">
        <v>0.36597940000000001</v>
      </c>
      <c r="I5157" s="7">
        <v>78.81</v>
      </c>
    </row>
    <row r="5158" spans="1:12" x14ac:dyDescent="0.25">
      <c r="A5158">
        <v>94548</v>
      </c>
      <c r="B5158" s="2">
        <v>71.394679999999994</v>
      </c>
      <c r="C5158" s="3">
        <v>400</v>
      </c>
      <c r="D5158" s="4">
        <v>41860</v>
      </c>
      <c r="E5158" t="s">
        <v>15776</v>
      </c>
      <c r="F5158" s="4" t="s">
        <v>15368</v>
      </c>
      <c r="G5158" s="5">
        <v>310</v>
      </c>
      <c r="H5158" s="6">
        <v>0.40645160000000002</v>
      </c>
      <c r="I5158" s="7">
        <v>71.75</v>
      </c>
    </row>
    <row r="5159" spans="1:12" x14ac:dyDescent="0.25">
      <c r="A5159">
        <v>55043</v>
      </c>
      <c r="B5159" s="2">
        <v>71.394000000000005</v>
      </c>
      <c r="C5159" s="3">
        <v>3566</v>
      </c>
      <c r="D5159" s="4">
        <v>33460</v>
      </c>
      <c r="E5159" t="s">
        <v>6636</v>
      </c>
      <c r="F5159" s="4" t="s">
        <v>10428</v>
      </c>
      <c r="G5159" s="5">
        <v>2506</v>
      </c>
      <c r="H5159" s="6">
        <v>0.33147189999999999</v>
      </c>
      <c r="I5159" s="7">
        <v>84.706000000000003</v>
      </c>
      <c r="J5159" s="2">
        <v>15</v>
      </c>
      <c r="K5159">
        <v>1</v>
      </c>
    </row>
    <row r="5160" spans="1:12" x14ac:dyDescent="0.25">
      <c r="A5160">
        <v>70650</v>
      </c>
      <c r="B5160" s="2">
        <v>71.393339999999995</v>
      </c>
      <c r="C5160" s="3">
        <v>432</v>
      </c>
      <c r="E5160" t="s">
        <v>13041</v>
      </c>
      <c r="F5160" s="4" t="s">
        <v>12927</v>
      </c>
      <c r="G5160" s="5">
        <v>270</v>
      </c>
      <c r="H5160" s="6">
        <v>0.30370370000000002</v>
      </c>
      <c r="I5160" s="7">
        <v>89.5</v>
      </c>
    </row>
    <row r="5161" spans="1:12" x14ac:dyDescent="0.25">
      <c r="A5161">
        <v>58078</v>
      </c>
      <c r="B5161" s="2">
        <v>71.388800000000003</v>
      </c>
      <c r="C5161" s="3">
        <v>28728</v>
      </c>
      <c r="D5161" s="4">
        <v>22020</v>
      </c>
      <c r="E5161" t="s">
        <v>11095</v>
      </c>
      <c r="F5161" s="4" t="s">
        <v>11069</v>
      </c>
      <c r="G5161" s="5">
        <v>18694</v>
      </c>
      <c r="H5161" s="6">
        <v>0.35567559999999998</v>
      </c>
      <c r="I5161" s="7">
        <v>80.510999999999996</v>
      </c>
      <c r="J5161" s="2">
        <v>50</v>
      </c>
      <c r="K5161">
        <v>10</v>
      </c>
      <c r="L5161" s="2">
        <v>92.9</v>
      </c>
    </row>
    <row r="5162" spans="1:12" x14ac:dyDescent="0.25">
      <c r="A5162">
        <v>28803</v>
      </c>
      <c r="B5162" s="2">
        <v>71.37894</v>
      </c>
      <c r="C5162" s="3">
        <v>30780</v>
      </c>
      <c r="D5162" s="4">
        <v>11700</v>
      </c>
      <c r="E5162" t="s">
        <v>6123</v>
      </c>
      <c r="F5162" s="4" t="s">
        <v>5642</v>
      </c>
      <c r="G5162" s="5">
        <v>22555</v>
      </c>
      <c r="H5162" s="6">
        <v>0.46947460000000002</v>
      </c>
      <c r="I5162" s="7">
        <v>60.83</v>
      </c>
      <c r="J5162" s="2">
        <v>42.833300000000001</v>
      </c>
      <c r="K5162">
        <v>18</v>
      </c>
      <c r="L5162" s="2">
        <v>66.3</v>
      </c>
    </row>
    <row r="5163" spans="1:12" x14ac:dyDescent="0.25">
      <c r="A5163">
        <v>76250</v>
      </c>
      <c r="B5163" s="2">
        <v>71.373379999999997</v>
      </c>
      <c r="C5163" s="3">
        <v>953</v>
      </c>
      <c r="D5163" s="4">
        <v>23620</v>
      </c>
      <c r="E5163" t="s">
        <v>11362</v>
      </c>
      <c r="F5163" s="4" t="s">
        <v>13752</v>
      </c>
      <c r="G5163" s="5">
        <v>635</v>
      </c>
      <c r="H5163" s="6">
        <v>0.27515719999999999</v>
      </c>
      <c r="I5163" s="7">
        <v>94.375</v>
      </c>
    </row>
    <row r="5164" spans="1:12" x14ac:dyDescent="0.25">
      <c r="A5164">
        <v>97753</v>
      </c>
      <c r="B5164" s="2">
        <v>71.372889999999998</v>
      </c>
      <c r="C5164" s="3">
        <v>1768</v>
      </c>
      <c r="D5164" s="4">
        <v>39260</v>
      </c>
      <c r="E5164" t="s">
        <v>16309</v>
      </c>
      <c r="F5164" s="4" t="s">
        <v>16170</v>
      </c>
      <c r="G5164" s="5">
        <v>1430</v>
      </c>
      <c r="H5164" s="6">
        <v>0.3424179</v>
      </c>
      <c r="I5164" s="7">
        <v>82.75</v>
      </c>
    </row>
    <row r="5165" spans="1:12" x14ac:dyDescent="0.25">
      <c r="A5165">
        <v>52402</v>
      </c>
      <c r="B5165" s="2">
        <v>71.366399999999999</v>
      </c>
      <c r="C5165" s="3">
        <v>40028</v>
      </c>
      <c r="D5165" s="4">
        <v>16300</v>
      </c>
      <c r="E5165" t="s">
        <v>9977</v>
      </c>
      <c r="F5165" s="4" t="s">
        <v>9593</v>
      </c>
      <c r="G5165" s="5">
        <v>25672</v>
      </c>
      <c r="H5165" s="6">
        <v>0.38980209999999998</v>
      </c>
      <c r="I5165" s="7">
        <v>74.555999999999997</v>
      </c>
      <c r="J5165" s="2">
        <v>43.8947</v>
      </c>
      <c r="K5165">
        <v>38</v>
      </c>
      <c r="L5165" s="2">
        <v>71.599999999999994</v>
      </c>
    </row>
    <row r="5166" spans="1:12" x14ac:dyDescent="0.25">
      <c r="A5166">
        <v>53589</v>
      </c>
      <c r="B5166" s="2">
        <v>71.356930000000006</v>
      </c>
      <c r="C5166" s="3">
        <v>19875</v>
      </c>
      <c r="D5166" s="4">
        <v>31540</v>
      </c>
      <c r="E5166" t="s">
        <v>307</v>
      </c>
      <c r="F5166" s="4" t="s">
        <v>10031</v>
      </c>
      <c r="G5166" s="5">
        <v>13916</v>
      </c>
      <c r="H5166" s="6">
        <v>0.34166849999999999</v>
      </c>
      <c r="I5166" s="7">
        <v>82.870999999999995</v>
      </c>
      <c r="J5166" s="2">
        <v>43.333300000000001</v>
      </c>
      <c r="K5166">
        <v>6</v>
      </c>
    </row>
    <row r="5167" spans="1:12" x14ac:dyDescent="0.25">
      <c r="A5167">
        <v>37923</v>
      </c>
      <c r="B5167" s="2">
        <v>71.349040000000002</v>
      </c>
      <c r="C5167" s="3">
        <v>28131</v>
      </c>
      <c r="D5167" s="4">
        <v>28940</v>
      </c>
      <c r="E5167" t="s">
        <v>3655</v>
      </c>
      <c r="F5167" s="4" t="s">
        <v>7348</v>
      </c>
      <c r="G5167" s="5">
        <v>19014</v>
      </c>
      <c r="H5167" s="6">
        <v>0.42992370000000002</v>
      </c>
      <c r="I5167" s="7">
        <v>67.614999999999995</v>
      </c>
      <c r="J5167" s="2">
        <v>40.764699999999998</v>
      </c>
      <c r="K5167">
        <v>17</v>
      </c>
      <c r="L5167" s="2">
        <v>55.5</v>
      </c>
    </row>
    <row r="5168" spans="1:12" x14ac:dyDescent="0.25">
      <c r="A5168">
        <v>77566</v>
      </c>
      <c r="B5168" s="2">
        <v>71.340019999999996</v>
      </c>
      <c r="C5168" s="3">
        <v>28533</v>
      </c>
      <c r="D5168" s="4">
        <v>26420</v>
      </c>
      <c r="E5168" t="s">
        <v>14084</v>
      </c>
      <c r="F5168" s="4" t="s">
        <v>13752</v>
      </c>
      <c r="G5168" s="5">
        <v>18660</v>
      </c>
      <c r="H5168" s="6">
        <v>0.31134450000000002</v>
      </c>
      <c r="I5168" s="7">
        <v>88.093999999999994</v>
      </c>
      <c r="J5168" s="2">
        <v>41.714300000000001</v>
      </c>
      <c r="K5168">
        <v>21</v>
      </c>
      <c r="L5168" s="2">
        <v>60.3</v>
      </c>
    </row>
    <row r="5169" spans="1:12" x14ac:dyDescent="0.25">
      <c r="A5169">
        <v>22193</v>
      </c>
      <c r="B5169" s="2">
        <v>71.324060000000003</v>
      </c>
      <c r="C5169" s="3">
        <v>78440</v>
      </c>
      <c r="D5169" s="4">
        <v>47900</v>
      </c>
      <c r="E5169" t="s">
        <v>1310</v>
      </c>
      <c r="F5169" s="4" t="s">
        <v>4335</v>
      </c>
      <c r="G5169" s="5">
        <v>48067</v>
      </c>
      <c r="H5169" s="6">
        <v>0.2772172</v>
      </c>
      <c r="I5169" s="7">
        <v>93.989000000000004</v>
      </c>
      <c r="J5169" s="2">
        <v>46.363599999999998</v>
      </c>
      <c r="K5169">
        <v>33</v>
      </c>
      <c r="L5169" s="2">
        <v>82.4</v>
      </c>
    </row>
    <row r="5170" spans="1:12" x14ac:dyDescent="0.25">
      <c r="A5170">
        <v>21667</v>
      </c>
      <c r="B5170" s="2">
        <v>71.3125</v>
      </c>
      <c r="C5170" s="3">
        <v>238</v>
      </c>
      <c r="E5170" t="s">
        <v>4570</v>
      </c>
      <c r="F5170" s="4" t="s">
        <v>4361</v>
      </c>
      <c r="G5170" s="5">
        <v>216</v>
      </c>
      <c r="H5170" s="6">
        <v>0.33640550000000002</v>
      </c>
      <c r="I5170" s="7">
        <v>83.75</v>
      </c>
    </row>
    <row r="5171" spans="1:12" x14ac:dyDescent="0.25">
      <c r="A5171">
        <v>2702</v>
      </c>
      <c r="B5171" s="2">
        <v>71.311660000000003</v>
      </c>
      <c r="C5171" s="3">
        <v>4651</v>
      </c>
      <c r="D5171" s="4">
        <v>39300</v>
      </c>
      <c r="E5171" t="s">
        <v>436</v>
      </c>
      <c r="F5171" s="4" t="s">
        <v>21</v>
      </c>
      <c r="G5171" s="5">
        <v>3266</v>
      </c>
      <c r="H5171" s="6">
        <v>0.27731860000000003</v>
      </c>
      <c r="I5171" s="7">
        <v>93.947000000000003</v>
      </c>
      <c r="J5171" s="2">
        <v>46.666699999999999</v>
      </c>
      <c r="K5171">
        <v>3</v>
      </c>
    </row>
    <row r="5172" spans="1:12" x14ac:dyDescent="0.25">
      <c r="A5172">
        <v>18106</v>
      </c>
      <c r="B5172" s="2">
        <v>71.309610000000006</v>
      </c>
      <c r="C5172" s="3">
        <v>7205</v>
      </c>
      <c r="D5172" s="4">
        <v>10900</v>
      </c>
      <c r="E5172" t="s">
        <v>1699</v>
      </c>
      <c r="F5172" s="4" t="s">
        <v>3003</v>
      </c>
      <c r="G5172" s="5">
        <v>5309</v>
      </c>
      <c r="H5172" s="6">
        <v>0.34199619999999997</v>
      </c>
      <c r="I5172" s="7">
        <v>82.77</v>
      </c>
      <c r="J5172" s="2">
        <v>24</v>
      </c>
      <c r="K5172">
        <v>1</v>
      </c>
    </row>
    <row r="5173" spans="1:12" x14ac:dyDescent="0.25">
      <c r="A5173">
        <v>92561</v>
      </c>
      <c r="B5173" s="2">
        <v>71.308009999999996</v>
      </c>
      <c r="C5173" s="3">
        <v>1600</v>
      </c>
      <c r="D5173" s="4">
        <v>40140</v>
      </c>
      <c r="E5173" t="s">
        <v>15570</v>
      </c>
      <c r="F5173" s="4" t="s">
        <v>15368</v>
      </c>
      <c r="G5173" s="5">
        <v>1406</v>
      </c>
      <c r="H5173" s="6">
        <v>0.33570410000000001</v>
      </c>
      <c r="I5173" s="7">
        <v>83.850999999999999</v>
      </c>
    </row>
    <row r="5174" spans="1:12" x14ac:dyDescent="0.25">
      <c r="A5174">
        <v>98368</v>
      </c>
      <c r="B5174" s="2">
        <v>71.304720000000003</v>
      </c>
      <c r="C5174" s="3">
        <v>14961</v>
      </c>
      <c r="E5174" t="s">
        <v>16421</v>
      </c>
      <c r="F5174" s="4" t="s">
        <v>16344</v>
      </c>
      <c r="G5174" s="5">
        <v>12302</v>
      </c>
      <c r="H5174" s="6">
        <v>0.4526906</v>
      </c>
      <c r="I5174" s="7">
        <v>63.631</v>
      </c>
      <c r="J5174" s="2">
        <v>42.045499999999997</v>
      </c>
      <c r="K5174">
        <v>22</v>
      </c>
      <c r="L5174" s="2">
        <v>62.1</v>
      </c>
    </row>
    <row r="5175" spans="1:12" x14ac:dyDescent="0.25">
      <c r="A5175">
        <v>1904</v>
      </c>
      <c r="B5175" s="2">
        <v>71.298730000000006</v>
      </c>
      <c r="C5175" s="3">
        <v>18052</v>
      </c>
      <c r="D5175" s="4">
        <v>14460</v>
      </c>
      <c r="E5175" t="s">
        <v>259</v>
      </c>
      <c r="F5175" s="4" t="s">
        <v>21</v>
      </c>
      <c r="G5175" s="5">
        <v>12762</v>
      </c>
      <c r="H5175" s="6">
        <v>0.2952515</v>
      </c>
      <c r="I5175" s="7">
        <v>90.816999999999993</v>
      </c>
      <c r="J5175" s="2">
        <v>42.375</v>
      </c>
      <c r="K5175">
        <v>8</v>
      </c>
    </row>
    <row r="5176" spans="1:12" x14ac:dyDescent="0.25">
      <c r="A5176">
        <v>2748</v>
      </c>
      <c r="B5176" s="2">
        <v>71.293469999999999</v>
      </c>
      <c r="C5176" s="3">
        <v>12159</v>
      </c>
      <c r="D5176" s="4">
        <v>39300</v>
      </c>
      <c r="E5176" t="s">
        <v>450</v>
      </c>
      <c r="F5176" s="4" t="s">
        <v>21</v>
      </c>
      <c r="G5176" s="5">
        <v>9177</v>
      </c>
      <c r="H5176" s="6">
        <v>0.33998040000000002</v>
      </c>
      <c r="I5176" s="7">
        <v>83.085999999999999</v>
      </c>
      <c r="J5176" s="2">
        <v>30.428599999999999</v>
      </c>
      <c r="K5176">
        <v>7</v>
      </c>
    </row>
    <row r="5177" spans="1:12" x14ac:dyDescent="0.25">
      <c r="A5177">
        <v>54141</v>
      </c>
      <c r="B5177" s="2">
        <v>71.29083</v>
      </c>
      <c r="C5177" s="3">
        <v>2648</v>
      </c>
      <c r="D5177" s="4">
        <v>24580</v>
      </c>
      <c r="E5177" t="s">
        <v>10191</v>
      </c>
      <c r="F5177" s="4" t="s">
        <v>10031</v>
      </c>
      <c r="G5177" s="5">
        <v>1853</v>
      </c>
      <c r="H5177" s="6">
        <v>0.2444684</v>
      </c>
      <c r="I5177" s="7">
        <v>99.582999999999998</v>
      </c>
      <c r="J5177" s="2">
        <v>53</v>
      </c>
      <c r="K5177">
        <v>2</v>
      </c>
    </row>
    <row r="5178" spans="1:12" x14ac:dyDescent="0.25">
      <c r="A5178">
        <v>21865</v>
      </c>
      <c r="B5178" s="2">
        <v>71.290310000000005</v>
      </c>
      <c r="C5178" s="3">
        <v>404</v>
      </c>
      <c r="D5178" s="4">
        <v>41540</v>
      </c>
      <c r="E5178" t="s">
        <v>4632</v>
      </c>
      <c r="F5178" s="4" t="s">
        <v>4361</v>
      </c>
      <c r="G5178" s="5">
        <v>356</v>
      </c>
      <c r="H5178" s="6">
        <v>0.30898870000000001</v>
      </c>
      <c r="I5178" s="7">
        <v>88.417000000000002</v>
      </c>
    </row>
    <row r="5179" spans="1:12" x14ac:dyDescent="0.25">
      <c r="A5179">
        <v>72478</v>
      </c>
      <c r="B5179" s="2">
        <v>71.290149999999997</v>
      </c>
      <c r="C5179" s="3">
        <v>442</v>
      </c>
      <c r="E5179" t="s">
        <v>5085</v>
      </c>
      <c r="F5179" s="4" t="s">
        <v>13183</v>
      </c>
      <c r="G5179" s="5">
        <v>277</v>
      </c>
      <c r="H5179" s="6">
        <v>0.46570400000000001</v>
      </c>
      <c r="I5179" s="7">
        <v>61.335000000000001</v>
      </c>
    </row>
    <row r="5180" spans="1:12" x14ac:dyDescent="0.25">
      <c r="A5180">
        <v>30317</v>
      </c>
      <c r="B5180" s="2">
        <v>71.287940000000006</v>
      </c>
      <c r="C5180" s="3">
        <v>12319</v>
      </c>
      <c r="D5180" s="4">
        <v>12060</v>
      </c>
      <c r="E5180" t="s">
        <v>2948</v>
      </c>
      <c r="F5180" s="4" t="s">
        <v>6363</v>
      </c>
      <c r="G5180" s="5">
        <v>8956</v>
      </c>
      <c r="H5180" s="6">
        <v>0.47186240000000002</v>
      </c>
      <c r="I5180" s="7">
        <v>60.27</v>
      </c>
      <c r="J5180" s="2">
        <v>43.125</v>
      </c>
      <c r="K5180">
        <v>16</v>
      </c>
      <c r="L5180" s="2">
        <v>67.8</v>
      </c>
    </row>
    <row r="5181" spans="1:12" x14ac:dyDescent="0.25">
      <c r="A5181">
        <v>2825</v>
      </c>
      <c r="B5181" s="2">
        <v>71.284930000000003</v>
      </c>
      <c r="C5181" s="3">
        <v>5183</v>
      </c>
      <c r="D5181" s="4">
        <v>39300</v>
      </c>
      <c r="E5181" t="s">
        <v>479</v>
      </c>
      <c r="F5181" s="4" t="s">
        <v>466</v>
      </c>
      <c r="G5181" s="5">
        <v>3655</v>
      </c>
      <c r="H5181" s="6">
        <v>0.33342450000000001</v>
      </c>
      <c r="I5181" s="7">
        <v>84.177999999999997</v>
      </c>
      <c r="J5181" s="2">
        <v>43.333300000000001</v>
      </c>
      <c r="K5181">
        <v>3</v>
      </c>
    </row>
    <row r="5182" spans="1:12" x14ac:dyDescent="0.25">
      <c r="A5182">
        <v>27858</v>
      </c>
      <c r="B5182" s="2">
        <v>71.276970000000006</v>
      </c>
      <c r="C5182" s="3">
        <v>57993</v>
      </c>
      <c r="D5182" s="4">
        <v>24780</v>
      </c>
      <c r="E5182" t="s">
        <v>481</v>
      </c>
      <c r="F5182" s="4" t="s">
        <v>5642</v>
      </c>
      <c r="G5182" s="5">
        <v>29576</v>
      </c>
      <c r="H5182" s="6">
        <v>0.42020560000000001</v>
      </c>
      <c r="I5182" s="7">
        <v>69.174999999999997</v>
      </c>
      <c r="J5182" s="2">
        <v>40.923099999999998</v>
      </c>
      <c r="K5182">
        <v>13</v>
      </c>
      <c r="L5182" s="2">
        <v>56.1</v>
      </c>
    </row>
    <row r="5183" spans="1:12" x14ac:dyDescent="0.25">
      <c r="A5183">
        <v>34217</v>
      </c>
      <c r="B5183" s="2">
        <v>71.268789999999996</v>
      </c>
      <c r="C5183" s="3">
        <v>5114</v>
      </c>
      <c r="D5183" s="4">
        <v>35840</v>
      </c>
      <c r="E5183" t="s">
        <v>6973</v>
      </c>
      <c r="F5183" s="4" t="s">
        <v>6689</v>
      </c>
      <c r="G5183" s="5">
        <v>4566</v>
      </c>
      <c r="H5183" s="6">
        <v>0.38865769999999999</v>
      </c>
      <c r="I5183" s="7">
        <v>74.614000000000004</v>
      </c>
      <c r="J5183" s="2">
        <v>36</v>
      </c>
      <c r="K5183">
        <v>1</v>
      </c>
    </row>
    <row r="5184" spans="1:12" x14ac:dyDescent="0.25">
      <c r="A5184">
        <v>78883</v>
      </c>
      <c r="B5184" s="2">
        <v>71.26764</v>
      </c>
      <c r="C5184" s="3">
        <v>277</v>
      </c>
      <c r="D5184" s="4">
        <v>41700</v>
      </c>
      <c r="E5184" t="s">
        <v>14318</v>
      </c>
      <c r="F5184" s="4" t="s">
        <v>13752</v>
      </c>
      <c r="G5184" s="5">
        <v>252</v>
      </c>
      <c r="H5184" s="6">
        <v>0.56349210000000005</v>
      </c>
      <c r="I5184" s="7">
        <v>44.398000000000003</v>
      </c>
    </row>
    <row r="5185" spans="1:12" x14ac:dyDescent="0.25">
      <c r="A5185">
        <v>32937</v>
      </c>
      <c r="B5185" s="2">
        <v>71.263090000000005</v>
      </c>
      <c r="C5185" s="3">
        <v>25511</v>
      </c>
      <c r="D5185" s="4">
        <v>37340</v>
      </c>
      <c r="E5185" t="s">
        <v>6852</v>
      </c>
      <c r="F5185" s="4" t="s">
        <v>6689</v>
      </c>
      <c r="G5185" s="5">
        <v>18759</v>
      </c>
      <c r="H5185" s="6">
        <v>0.37496669999999999</v>
      </c>
      <c r="I5185" s="7">
        <v>76.974999999999994</v>
      </c>
      <c r="J5185" s="2">
        <v>47</v>
      </c>
      <c r="K5185">
        <v>20</v>
      </c>
      <c r="L5185" s="2">
        <v>84.5</v>
      </c>
    </row>
    <row r="5186" spans="1:12" x14ac:dyDescent="0.25">
      <c r="A5186">
        <v>81230</v>
      </c>
      <c r="B5186" s="2">
        <v>71.257260000000002</v>
      </c>
      <c r="C5186" s="3">
        <v>9234</v>
      </c>
      <c r="E5186" t="s">
        <v>7679</v>
      </c>
      <c r="F5186" s="4" t="s">
        <v>14477</v>
      </c>
      <c r="G5186" s="5">
        <v>5623</v>
      </c>
      <c r="H5186" s="6">
        <v>0.45064910000000002</v>
      </c>
      <c r="I5186" s="7">
        <v>63.895000000000003</v>
      </c>
      <c r="J5186" s="2">
        <v>41.75</v>
      </c>
      <c r="K5186">
        <v>4</v>
      </c>
    </row>
    <row r="5187" spans="1:12" x14ac:dyDescent="0.25">
      <c r="A5187">
        <v>33762</v>
      </c>
      <c r="B5187" s="2">
        <v>71.254549999999995</v>
      </c>
      <c r="C5187" s="3">
        <v>7061</v>
      </c>
      <c r="D5187" s="4">
        <v>45300</v>
      </c>
      <c r="E5187" t="s">
        <v>6920</v>
      </c>
      <c r="F5187" s="4" t="s">
        <v>6689</v>
      </c>
      <c r="G5187" s="5">
        <v>5677</v>
      </c>
      <c r="H5187" s="6">
        <v>0.36656680000000003</v>
      </c>
      <c r="I5187" s="7">
        <v>78.418000000000006</v>
      </c>
      <c r="J5187" s="2">
        <v>62</v>
      </c>
      <c r="K5187">
        <v>1</v>
      </c>
    </row>
    <row r="5188" spans="1:12" x14ac:dyDescent="0.25">
      <c r="A5188">
        <v>23457</v>
      </c>
      <c r="B5188" s="2">
        <v>71.252430000000004</v>
      </c>
      <c r="C5188" s="3">
        <v>4349</v>
      </c>
      <c r="D5188" s="4">
        <v>47260</v>
      </c>
      <c r="E5188" t="s">
        <v>4874</v>
      </c>
      <c r="F5188" s="4" t="s">
        <v>4335</v>
      </c>
      <c r="G5188" s="5">
        <v>3197</v>
      </c>
      <c r="H5188" s="6">
        <v>0.28839540000000002</v>
      </c>
      <c r="I5188" s="7">
        <v>91.917000000000002</v>
      </c>
    </row>
    <row r="5189" spans="1:12" x14ac:dyDescent="0.25">
      <c r="A5189">
        <v>3045</v>
      </c>
      <c r="B5189" s="2">
        <v>71.249380000000002</v>
      </c>
      <c r="C5189" s="3">
        <v>13581</v>
      </c>
      <c r="D5189" s="4">
        <v>31700</v>
      </c>
      <c r="E5189" t="s">
        <v>526</v>
      </c>
      <c r="F5189" s="4" t="s">
        <v>520</v>
      </c>
      <c r="G5189" s="5">
        <v>9531</v>
      </c>
      <c r="H5189" s="6">
        <v>0.31546370000000001</v>
      </c>
      <c r="I5189" s="7">
        <v>87.210999999999999</v>
      </c>
      <c r="J5189" s="2">
        <v>45</v>
      </c>
      <c r="K5189">
        <v>3</v>
      </c>
    </row>
    <row r="5190" spans="1:12" x14ac:dyDescent="0.25">
      <c r="A5190">
        <v>4102</v>
      </c>
      <c r="B5190" s="2">
        <v>71.244060000000005</v>
      </c>
      <c r="C5190" s="3">
        <v>18118</v>
      </c>
      <c r="D5190" s="4">
        <v>38860</v>
      </c>
      <c r="E5190" t="s">
        <v>765</v>
      </c>
      <c r="F5190" s="4" t="s">
        <v>701</v>
      </c>
      <c r="G5190" s="5">
        <v>12710</v>
      </c>
      <c r="H5190" s="6">
        <v>0.46278520000000001</v>
      </c>
      <c r="I5190" s="7">
        <v>61.744999999999997</v>
      </c>
      <c r="J5190" s="2">
        <v>33.6</v>
      </c>
      <c r="K5190">
        <v>20</v>
      </c>
      <c r="L5190" s="2">
        <v>16.8</v>
      </c>
    </row>
    <row r="5191" spans="1:12" x14ac:dyDescent="0.25">
      <c r="A5191">
        <v>87010</v>
      </c>
      <c r="B5191" s="2">
        <v>71.240769999999998</v>
      </c>
      <c r="C5191" s="3">
        <v>1281</v>
      </c>
      <c r="D5191" s="4">
        <v>42140</v>
      </c>
      <c r="E5191" t="s">
        <v>15131</v>
      </c>
      <c r="F5191" s="4" t="s">
        <v>15124</v>
      </c>
      <c r="G5191" s="5">
        <v>1039</v>
      </c>
      <c r="H5191" s="6">
        <v>0.51923079999999999</v>
      </c>
      <c r="I5191" s="7">
        <v>51.988999999999997</v>
      </c>
    </row>
    <row r="5192" spans="1:12" x14ac:dyDescent="0.25">
      <c r="A5192">
        <v>48316</v>
      </c>
      <c r="B5192" s="2">
        <v>71.236080000000001</v>
      </c>
      <c r="C5192" s="3">
        <v>26385</v>
      </c>
      <c r="D5192" s="4">
        <v>19820</v>
      </c>
      <c r="E5192" t="s">
        <v>2638</v>
      </c>
      <c r="F5192" s="4" t="s">
        <v>9106</v>
      </c>
      <c r="G5192" s="5">
        <v>18534</v>
      </c>
      <c r="H5192" s="6">
        <v>0.34207399999999999</v>
      </c>
      <c r="I5192" s="7">
        <v>82.597999999999999</v>
      </c>
      <c r="J5192" s="2">
        <v>40.200000000000003</v>
      </c>
      <c r="K5192">
        <v>10</v>
      </c>
      <c r="L5192" s="2">
        <v>52.4</v>
      </c>
    </row>
    <row r="5193" spans="1:12" x14ac:dyDescent="0.25">
      <c r="A5193">
        <v>62260</v>
      </c>
      <c r="B5193" s="2">
        <v>71.230509999999995</v>
      </c>
      <c r="C5193" s="3">
        <v>6783</v>
      </c>
      <c r="D5193" s="4">
        <v>41180</v>
      </c>
      <c r="E5193" t="s">
        <v>11906</v>
      </c>
      <c r="F5193" s="4" t="s">
        <v>11490</v>
      </c>
      <c r="G5193" s="5">
        <v>4782</v>
      </c>
      <c r="H5193" s="6">
        <v>0.30002089999999998</v>
      </c>
      <c r="I5193" s="7">
        <v>89.852000000000004</v>
      </c>
      <c r="J5193" s="2">
        <v>56</v>
      </c>
      <c r="K5193">
        <v>1</v>
      </c>
    </row>
    <row r="5194" spans="1:12" x14ac:dyDescent="0.25">
      <c r="A5194">
        <v>29907</v>
      </c>
      <c r="B5194" s="2">
        <v>71.227270000000004</v>
      </c>
      <c r="C5194" s="3">
        <v>12352</v>
      </c>
      <c r="D5194" s="4">
        <v>25940</v>
      </c>
      <c r="E5194" t="s">
        <v>6343</v>
      </c>
      <c r="F5194" s="4" t="s">
        <v>6130</v>
      </c>
      <c r="G5194" s="5">
        <v>8751</v>
      </c>
      <c r="H5194" s="6">
        <v>0.3702434</v>
      </c>
      <c r="I5194" s="7">
        <v>77.697000000000003</v>
      </c>
      <c r="J5194" s="2">
        <v>35</v>
      </c>
      <c r="K5194">
        <v>6</v>
      </c>
    </row>
    <row r="5195" spans="1:12" x14ac:dyDescent="0.25">
      <c r="A5195">
        <v>70006</v>
      </c>
      <c r="B5195" s="2">
        <v>71.222309999999993</v>
      </c>
      <c r="C5195" s="3">
        <v>16145</v>
      </c>
      <c r="D5195" s="4">
        <v>35380</v>
      </c>
      <c r="E5195" t="s">
        <v>12926</v>
      </c>
      <c r="F5195" s="4" t="s">
        <v>12927</v>
      </c>
      <c r="G5195" s="5">
        <v>11968</v>
      </c>
      <c r="H5195" s="6">
        <v>0.3568385</v>
      </c>
      <c r="I5195" s="7">
        <v>80.010000000000005</v>
      </c>
      <c r="J5195" s="2">
        <v>30.5</v>
      </c>
      <c r="K5195">
        <v>4</v>
      </c>
    </row>
    <row r="5196" spans="1:12" x14ac:dyDescent="0.25">
      <c r="A5196">
        <v>50624</v>
      </c>
      <c r="B5196" s="2">
        <v>71.219149999999999</v>
      </c>
      <c r="C5196" s="3">
        <v>1952</v>
      </c>
      <c r="D5196" s="4">
        <v>47940</v>
      </c>
      <c r="E5196" t="s">
        <v>9772</v>
      </c>
      <c r="F5196" s="4" t="s">
        <v>9593</v>
      </c>
      <c r="G5196" s="5">
        <v>1223</v>
      </c>
      <c r="H5196" s="6">
        <v>0.3041701</v>
      </c>
      <c r="I5196" s="7">
        <v>89.106999999999999</v>
      </c>
    </row>
    <row r="5197" spans="1:12" x14ac:dyDescent="0.25">
      <c r="A5197">
        <v>81654</v>
      </c>
      <c r="B5197" s="2">
        <v>71.218649999999997</v>
      </c>
      <c r="C5197" s="3">
        <v>1100</v>
      </c>
      <c r="D5197" s="4">
        <v>24060</v>
      </c>
      <c r="E5197" t="s">
        <v>14655</v>
      </c>
      <c r="F5197" s="4" t="s">
        <v>14477</v>
      </c>
      <c r="G5197" s="5">
        <v>885</v>
      </c>
      <c r="H5197" s="6">
        <v>0.37584649999999997</v>
      </c>
      <c r="I5197" s="7">
        <v>76.718999999999994</v>
      </c>
      <c r="J5197" s="2">
        <v>46</v>
      </c>
      <c r="K5197">
        <v>3</v>
      </c>
    </row>
    <row r="5198" spans="1:12" x14ac:dyDescent="0.25">
      <c r="A5198">
        <v>8088</v>
      </c>
      <c r="B5198" s="2">
        <v>71.214190000000002</v>
      </c>
      <c r="C5198" s="3">
        <v>24326</v>
      </c>
      <c r="D5198" s="4">
        <v>37980</v>
      </c>
      <c r="E5198" t="s">
        <v>1632</v>
      </c>
      <c r="F5198" s="4" t="s">
        <v>1341</v>
      </c>
      <c r="G5198" s="5">
        <v>17753</v>
      </c>
      <c r="H5198" s="6">
        <v>0.28928690000000001</v>
      </c>
      <c r="I5198" s="7">
        <v>91.662999999999997</v>
      </c>
      <c r="J5198" s="2">
        <v>42</v>
      </c>
      <c r="K5198">
        <v>10</v>
      </c>
      <c r="L5198" s="2">
        <v>61.8</v>
      </c>
    </row>
    <row r="5199" spans="1:12" x14ac:dyDescent="0.25">
      <c r="A5199">
        <v>2779</v>
      </c>
      <c r="B5199" s="2">
        <v>71.208950000000002</v>
      </c>
      <c r="C5199" s="3">
        <v>6492</v>
      </c>
      <c r="D5199" s="4">
        <v>39300</v>
      </c>
      <c r="E5199" t="s">
        <v>461</v>
      </c>
      <c r="F5199" s="4" t="s">
        <v>21</v>
      </c>
      <c r="G5199" s="5">
        <v>4129</v>
      </c>
      <c r="H5199" s="6">
        <v>0.28215069999999998</v>
      </c>
      <c r="I5199" s="7">
        <v>92.885000000000005</v>
      </c>
    </row>
    <row r="5200" spans="1:12" x14ac:dyDescent="0.25">
      <c r="A5200">
        <v>2886</v>
      </c>
      <c r="B5200" s="2">
        <v>71.202770000000001</v>
      </c>
      <c r="C5200" s="3">
        <v>28309</v>
      </c>
      <c r="D5200" s="4">
        <v>39300</v>
      </c>
      <c r="E5200" t="s">
        <v>138</v>
      </c>
      <c r="F5200" s="4" t="s">
        <v>466</v>
      </c>
      <c r="G5200" s="5">
        <v>21704</v>
      </c>
      <c r="H5200" s="6">
        <v>0.33039990000000002</v>
      </c>
      <c r="I5200" s="7">
        <v>84.498999999999995</v>
      </c>
      <c r="J5200" s="2">
        <v>44.357100000000003</v>
      </c>
      <c r="K5200">
        <v>14</v>
      </c>
      <c r="L5200" s="2">
        <v>74</v>
      </c>
    </row>
    <row r="5201" spans="1:12" x14ac:dyDescent="0.25">
      <c r="A5201">
        <v>49129</v>
      </c>
      <c r="B5201" s="2">
        <v>71.197500000000005</v>
      </c>
      <c r="C5201" s="3">
        <v>444</v>
      </c>
      <c r="D5201" s="4">
        <v>35660</v>
      </c>
      <c r="E5201" t="s">
        <v>9343</v>
      </c>
      <c r="F5201" s="4" t="s">
        <v>9106</v>
      </c>
      <c r="G5201" s="5">
        <v>344</v>
      </c>
      <c r="H5201" s="6">
        <v>0.40988370000000002</v>
      </c>
      <c r="I5201" s="7">
        <v>70.75</v>
      </c>
      <c r="J5201" s="2">
        <v>59</v>
      </c>
      <c r="K5201">
        <v>1</v>
      </c>
    </row>
    <row r="5202" spans="1:12" x14ac:dyDescent="0.25">
      <c r="A5202">
        <v>85742</v>
      </c>
      <c r="B5202" s="2">
        <v>71.193399999999997</v>
      </c>
      <c r="C5202" s="3">
        <v>25669</v>
      </c>
      <c r="D5202" s="4">
        <v>46060</v>
      </c>
      <c r="E5202" t="s">
        <v>15050</v>
      </c>
      <c r="F5202" s="4" t="s">
        <v>14962</v>
      </c>
      <c r="G5202" s="5">
        <v>16787</v>
      </c>
      <c r="H5202" s="6">
        <v>0.38184309999999999</v>
      </c>
      <c r="I5202" s="7">
        <v>75.588999999999999</v>
      </c>
      <c r="J5202" s="2">
        <v>49.166699999999999</v>
      </c>
      <c r="K5202">
        <v>6</v>
      </c>
    </row>
    <row r="5203" spans="1:12" x14ac:dyDescent="0.25">
      <c r="A5203">
        <v>3466</v>
      </c>
      <c r="B5203" s="2">
        <v>71.189179999999993</v>
      </c>
      <c r="C5203" s="3">
        <v>1052</v>
      </c>
      <c r="D5203" s="4">
        <v>28300</v>
      </c>
      <c r="E5203" t="s">
        <v>66</v>
      </c>
      <c r="F5203" s="4" t="s">
        <v>520</v>
      </c>
      <c r="G5203" s="5">
        <v>846</v>
      </c>
      <c r="H5203" s="6">
        <v>0.32269500000000001</v>
      </c>
      <c r="I5203" s="7">
        <v>85.781000000000006</v>
      </c>
      <c r="J5203" s="2">
        <v>31.5</v>
      </c>
      <c r="K5203">
        <v>2</v>
      </c>
    </row>
    <row r="5204" spans="1:12" x14ac:dyDescent="0.25">
      <c r="A5204">
        <v>60002</v>
      </c>
      <c r="B5204" s="2">
        <v>71.185019999999994</v>
      </c>
      <c r="C5204" s="3">
        <v>24305</v>
      </c>
      <c r="D5204" s="4">
        <v>16980</v>
      </c>
      <c r="E5204" t="s">
        <v>7349</v>
      </c>
      <c r="F5204" s="4" t="s">
        <v>11490</v>
      </c>
      <c r="G5204" s="5">
        <v>16533</v>
      </c>
      <c r="H5204" s="6">
        <v>0.29341319999999999</v>
      </c>
      <c r="I5204" s="7">
        <v>90.817999999999998</v>
      </c>
      <c r="J5204" s="2">
        <v>52.833300000000001</v>
      </c>
      <c r="K5204">
        <v>6</v>
      </c>
    </row>
    <row r="5205" spans="1:12" x14ac:dyDescent="0.25">
      <c r="A5205">
        <v>2169</v>
      </c>
      <c r="B5205" s="2">
        <v>71.171170000000004</v>
      </c>
      <c r="C5205" s="3">
        <v>55408</v>
      </c>
      <c r="D5205" s="4">
        <v>14460</v>
      </c>
      <c r="E5205" t="s">
        <v>328</v>
      </c>
      <c r="F5205" s="4" t="s">
        <v>21</v>
      </c>
      <c r="G5205" s="5">
        <v>41346</v>
      </c>
      <c r="H5205" s="6">
        <v>0.39377450000000003</v>
      </c>
      <c r="I5205" s="7">
        <v>73.447000000000003</v>
      </c>
      <c r="J5205" s="2">
        <v>40.75</v>
      </c>
      <c r="K5205">
        <v>28</v>
      </c>
      <c r="L5205" s="2">
        <v>55.4</v>
      </c>
    </row>
    <row r="5206" spans="1:12" x14ac:dyDescent="0.25">
      <c r="A5206">
        <v>58042</v>
      </c>
      <c r="B5206" s="2">
        <v>71.161029999999997</v>
      </c>
      <c r="C5206" s="3">
        <v>1557</v>
      </c>
      <c r="D5206" s="4">
        <v>22020</v>
      </c>
      <c r="E5206" t="s">
        <v>4431</v>
      </c>
      <c r="F5206" s="4" t="s">
        <v>11069</v>
      </c>
      <c r="G5206" s="5">
        <v>1009</v>
      </c>
      <c r="H5206" s="6">
        <v>0.28712870000000001</v>
      </c>
      <c r="I5206" s="7">
        <v>91.875</v>
      </c>
    </row>
    <row r="5207" spans="1:12" x14ac:dyDescent="0.25">
      <c r="A5207">
        <v>43537</v>
      </c>
      <c r="B5207" s="2">
        <v>71.15634</v>
      </c>
      <c r="C5207" s="3">
        <v>26853</v>
      </c>
      <c r="D5207" s="4">
        <v>45780</v>
      </c>
      <c r="E5207" t="s">
        <v>8403</v>
      </c>
      <c r="F5207" s="4" t="s">
        <v>8295</v>
      </c>
      <c r="G5207" s="5">
        <v>18600</v>
      </c>
      <c r="H5207" s="6">
        <v>0.39600020000000002</v>
      </c>
      <c r="I5207" s="7">
        <v>73.054000000000002</v>
      </c>
      <c r="J5207" s="2">
        <v>41.115400000000001</v>
      </c>
      <c r="K5207">
        <v>26</v>
      </c>
      <c r="L5207" s="2">
        <v>57.4</v>
      </c>
    </row>
    <row r="5208" spans="1:12" x14ac:dyDescent="0.25">
      <c r="A5208">
        <v>98221</v>
      </c>
      <c r="B5208" s="2">
        <v>71.148120000000006</v>
      </c>
      <c r="C5208" s="3">
        <v>20465</v>
      </c>
      <c r="D5208" s="4">
        <v>34580</v>
      </c>
      <c r="E5208" t="s">
        <v>16368</v>
      </c>
      <c r="F5208" s="4" t="s">
        <v>16344</v>
      </c>
      <c r="G5208" s="5">
        <v>15732</v>
      </c>
      <c r="H5208" s="6">
        <v>0.38091910000000001</v>
      </c>
      <c r="I5208" s="7">
        <v>75.641999999999996</v>
      </c>
      <c r="J5208" s="2">
        <v>43.869599999999998</v>
      </c>
      <c r="K5208">
        <v>23</v>
      </c>
      <c r="L5208" s="2">
        <v>71.400000000000006</v>
      </c>
    </row>
    <row r="5209" spans="1:12" x14ac:dyDescent="0.25">
      <c r="A5209">
        <v>53555</v>
      </c>
      <c r="B5209" s="2">
        <v>71.142910000000001</v>
      </c>
      <c r="C5209" s="3">
        <v>8493</v>
      </c>
      <c r="D5209" s="4">
        <v>31540</v>
      </c>
      <c r="E5209" t="s">
        <v>1469</v>
      </c>
      <c r="F5209" s="4" t="s">
        <v>10031</v>
      </c>
      <c r="G5209" s="5">
        <v>6006</v>
      </c>
      <c r="H5209" s="6">
        <v>0.31796239999999998</v>
      </c>
      <c r="I5209" s="7">
        <v>86.513999999999996</v>
      </c>
      <c r="J5209" s="2">
        <v>45.5</v>
      </c>
      <c r="K5209">
        <v>4</v>
      </c>
    </row>
    <row r="5210" spans="1:12" x14ac:dyDescent="0.25">
      <c r="A5210">
        <v>44067</v>
      </c>
      <c r="B5210" s="2">
        <v>71.137820000000005</v>
      </c>
      <c r="C5210" s="3">
        <v>20517</v>
      </c>
      <c r="D5210" s="4">
        <v>10420</v>
      </c>
      <c r="E5210" t="s">
        <v>129</v>
      </c>
      <c r="F5210" s="4" t="s">
        <v>8295</v>
      </c>
      <c r="G5210" s="5">
        <v>15317</v>
      </c>
      <c r="H5210" s="6">
        <v>0.34044920000000001</v>
      </c>
      <c r="I5210" s="7">
        <v>82.584000000000003</v>
      </c>
      <c r="J5210" s="2">
        <v>34.1111</v>
      </c>
      <c r="K5210">
        <v>9</v>
      </c>
    </row>
    <row r="5211" spans="1:12" x14ac:dyDescent="0.25">
      <c r="A5211">
        <v>66409</v>
      </c>
      <c r="B5211" s="2">
        <v>71.133610000000004</v>
      </c>
      <c r="C5211" s="3">
        <v>2878</v>
      </c>
      <c r="D5211" s="4">
        <v>45820</v>
      </c>
      <c r="E5211" t="s">
        <v>12524</v>
      </c>
      <c r="F5211" s="4" t="s">
        <v>12494</v>
      </c>
      <c r="G5211" s="5">
        <v>2255</v>
      </c>
      <c r="H5211" s="6">
        <v>0.29445680000000002</v>
      </c>
      <c r="I5211" s="7">
        <v>90.515000000000001</v>
      </c>
      <c r="J5211" s="2">
        <v>74</v>
      </c>
      <c r="K5211">
        <v>1</v>
      </c>
    </row>
    <row r="5212" spans="1:12" x14ac:dyDescent="0.25">
      <c r="A5212">
        <v>50124</v>
      </c>
      <c r="B5212" s="2">
        <v>71.13252</v>
      </c>
      <c r="C5212" s="3">
        <v>3700</v>
      </c>
      <c r="D5212" s="4">
        <v>11180</v>
      </c>
      <c r="E5212" t="s">
        <v>9624</v>
      </c>
      <c r="F5212" s="4" t="s">
        <v>9593</v>
      </c>
      <c r="G5212" s="5">
        <v>2266</v>
      </c>
      <c r="H5212" s="6">
        <v>0.34803709999999999</v>
      </c>
      <c r="I5212" s="7">
        <v>81.25</v>
      </c>
      <c r="J5212" s="2">
        <v>58.5</v>
      </c>
      <c r="K5212">
        <v>2</v>
      </c>
    </row>
    <row r="5213" spans="1:12" x14ac:dyDescent="0.25">
      <c r="A5213">
        <v>67037</v>
      </c>
      <c r="B5213" s="2">
        <v>71.127660000000006</v>
      </c>
      <c r="C5213" s="3">
        <v>27927</v>
      </c>
      <c r="D5213" s="4">
        <v>48620</v>
      </c>
      <c r="E5213" t="s">
        <v>1173</v>
      </c>
      <c r="F5213" s="4" t="s">
        <v>12494</v>
      </c>
      <c r="G5213" s="5">
        <v>18063</v>
      </c>
      <c r="H5213" s="6">
        <v>0.3691873</v>
      </c>
      <c r="I5213" s="7">
        <v>77.594999999999999</v>
      </c>
      <c r="J5213" s="2">
        <v>44.818199999999997</v>
      </c>
      <c r="K5213">
        <v>11</v>
      </c>
      <c r="L5213" s="2">
        <v>76.099999999999994</v>
      </c>
    </row>
    <row r="5214" spans="1:12" x14ac:dyDescent="0.25">
      <c r="A5214">
        <v>43402</v>
      </c>
      <c r="B5214" s="2">
        <v>71.119029999999995</v>
      </c>
      <c r="C5214" s="3">
        <v>32798</v>
      </c>
      <c r="D5214" s="4">
        <v>45780</v>
      </c>
      <c r="E5214" t="s">
        <v>4658</v>
      </c>
      <c r="F5214" s="4" t="s">
        <v>8295</v>
      </c>
      <c r="G5214" s="5">
        <v>17964</v>
      </c>
      <c r="H5214" s="6">
        <v>0.40436430000000001</v>
      </c>
      <c r="I5214" s="7">
        <v>71.513999999999996</v>
      </c>
      <c r="J5214" s="2">
        <v>39.964300000000001</v>
      </c>
      <c r="K5214">
        <v>28</v>
      </c>
      <c r="L5214" s="2">
        <v>50.8</v>
      </c>
    </row>
    <row r="5215" spans="1:12" x14ac:dyDescent="0.25">
      <c r="A5215">
        <v>53153</v>
      </c>
      <c r="B5215" s="2">
        <v>71.114360000000005</v>
      </c>
      <c r="C5215" s="3">
        <v>2279</v>
      </c>
      <c r="D5215" s="4">
        <v>33340</v>
      </c>
      <c r="E5215" t="s">
        <v>10087</v>
      </c>
      <c r="F5215" s="4" t="s">
        <v>10031</v>
      </c>
      <c r="G5215" s="5">
        <v>1597</v>
      </c>
      <c r="H5215" s="6">
        <v>0.30306830000000001</v>
      </c>
      <c r="I5215" s="7">
        <v>89.009</v>
      </c>
    </row>
    <row r="5216" spans="1:12" x14ac:dyDescent="0.25">
      <c r="A5216">
        <v>58634</v>
      </c>
      <c r="B5216" s="2">
        <v>71.113950000000003</v>
      </c>
      <c r="C5216" s="3">
        <v>163</v>
      </c>
      <c r="E5216" t="s">
        <v>11217</v>
      </c>
      <c r="F5216" s="4" t="s">
        <v>11069</v>
      </c>
      <c r="G5216" s="5">
        <v>97</v>
      </c>
      <c r="H5216" s="6">
        <v>0.1237113</v>
      </c>
      <c r="I5216" s="7">
        <v>120</v>
      </c>
      <c r="J5216" s="2">
        <v>63</v>
      </c>
      <c r="K5216">
        <v>1</v>
      </c>
    </row>
    <row r="5217" spans="1:12" x14ac:dyDescent="0.25">
      <c r="A5217">
        <v>97217</v>
      </c>
      <c r="B5217" s="2">
        <v>71.108099999999993</v>
      </c>
      <c r="C5217" s="3">
        <v>31708</v>
      </c>
      <c r="D5217" s="4">
        <v>38900</v>
      </c>
      <c r="E5217" t="s">
        <v>765</v>
      </c>
      <c r="F5217" s="4" t="s">
        <v>16170</v>
      </c>
      <c r="G5217" s="5">
        <v>24329</v>
      </c>
      <c r="H5217" s="6">
        <v>0.44177729999999998</v>
      </c>
      <c r="I5217" s="7">
        <v>65.013000000000005</v>
      </c>
      <c r="J5217" s="2">
        <v>38.611800000000002</v>
      </c>
      <c r="K5217">
        <v>85</v>
      </c>
      <c r="L5217" s="2">
        <v>42.9</v>
      </c>
    </row>
    <row r="5218" spans="1:12" x14ac:dyDescent="0.25">
      <c r="A5218">
        <v>94503</v>
      </c>
      <c r="B5218" s="2">
        <v>71.099239999999995</v>
      </c>
      <c r="C5218" s="3">
        <v>20115</v>
      </c>
      <c r="D5218" s="4">
        <v>34900</v>
      </c>
      <c r="E5218" t="s">
        <v>15764</v>
      </c>
      <c r="F5218" s="4" t="s">
        <v>15368</v>
      </c>
      <c r="G5218" s="5">
        <v>12718</v>
      </c>
      <c r="H5218" s="6">
        <v>0.29705930000000003</v>
      </c>
      <c r="I5218" s="7">
        <v>90.016999999999996</v>
      </c>
      <c r="J5218" s="2">
        <v>49.2</v>
      </c>
      <c r="K5218">
        <v>5</v>
      </c>
    </row>
    <row r="5219" spans="1:12" x14ac:dyDescent="0.25">
      <c r="A5219">
        <v>81303</v>
      </c>
      <c r="B5219" s="2">
        <v>71.094890000000007</v>
      </c>
      <c r="C5219" s="3">
        <v>7798</v>
      </c>
      <c r="D5219" s="4">
        <v>20420</v>
      </c>
      <c r="E5219" t="s">
        <v>9900</v>
      </c>
      <c r="F5219" s="4" t="s">
        <v>14477</v>
      </c>
      <c r="G5219" s="5">
        <v>5452</v>
      </c>
      <c r="H5219" s="6">
        <v>0.37545849999999997</v>
      </c>
      <c r="I5219" s="7">
        <v>76.438000000000002</v>
      </c>
      <c r="J5219" s="2">
        <v>46.666699999999999</v>
      </c>
      <c r="K5219">
        <v>3</v>
      </c>
    </row>
    <row r="5220" spans="1:12" x14ac:dyDescent="0.25">
      <c r="A5220">
        <v>3109</v>
      </c>
      <c r="B5220" s="2">
        <v>71.091849999999994</v>
      </c>
      <c r="C5220" s="3">
        <v>10038</v>
      </c>
      <c r="D5220" s="4">
        <v>31700</v>
      </c>
      <c r="E5220" t="s">
        <v>272</v>
      </c>
      <c r="F5220" s="4" t="s">
        <v>520</v>
      </c>
      <c r="G5220" s="5">
        <v>7255</v>
      </c>
      <c r="H5220" s="6">
        <v>0.28904200000000002</v>
      </c>
      <c r="I5220" s="7">
        <v>91.356999999999999</v>
      </c>
      <c r="J5220" s="2">
        <v>41.5</v>
      </c>
      <c r="K5220">
        <v>2</v>
      </c>
    </row>
    <row r="5221" spans="1:12" x14ac:dyDescent="0.25">
      <c r="A5221">
        <v>70605</v>
      </c>
      <c r="B5221" s="2">
        <v>71.084689999999995</v>
      </c>
      <c r="C5221" s="3">
        <v>34830</v>
      </c>
      <c r="D5221" s="4">
        <v>29340</v>
      </c>
      <c r="E5221" t="s">
        <v>13033</v>
      </c>
      <c r="F5221" s="4" t="s">
        <v>12927</v>
      </c>
      <c r="G5221" s="5">
        <v>22666</v>
      </c>
      <c r="H5221" s="6">
        <v>0.37329040000000002</v>
      </c>
      <c r="I5221" s="7">
        <v>76.786000000000001</v>
      </c>
      <c r="J5221" s="2">
        <v>35</v>
      </c>
      <c r="K5221">
        <v>10</v>
      </c>
      <c r="L5221" s="2">
        <v>23.3</v>
      </c>
    </row>
    <row r="5222" spans="1:12" x14ac:dyDescent="0.25">
      <c r="A5222">
        <v>92253</v>
      </c>
      <c r="B5222" s="2">
        <v>71.072720000000004</v>
      </c>
      <c r="C5222" s="3">
        <v>38462</v>
      </c>
      <c r="D5222" s="4">
        <v>40140</v>
      </c>
      <c r="E5222" t="s">
        <v>15509</v>
      </c>
      <c r="F5222" s="4" t="s">
        <v>15368</v>
      </c>
      <c r="G5222" s="5">
        <v>27325</v>
      </c>
      <c r="H5222" s="6">
        <v>0.35041169999999999</v>
      </c>
      <c r="I5222" s="7">
        <v>80.712999999999994</v>
      </c>
      <c r="J5222" s="2">
        <v>38.833300000000001</v>
      </c>
      <c r="K5222">
        <v>6</v>
      </c>
    </row>
    <row r="5223" spans="1:12" x14ac:dyDescent="0.25">
      <c r="A5223">
        <v>84062</v>
      </c>
      <c r="B5223" s="2">
        <v>71.060839999999999</v>
      </c>
      <c r="C5223" s="3">
        <v>44703</v>
      </c>
      <c r="D5223" s="4">
        <v>39340</v>
      </c>
      <c r="E5223" t="s">
        <v>7067</v>
      </c>
      <c r="F5223" s="4" t="s">
        <v>14851</v>
      </c>
      <c r="G5223" s="5">
        <v>22280</v>
      </c>
      <c r="H5223" s="6">
        <v>0.40587970000000001</v>
      </c>
      <c r="I5223" s="7">
        <v>71.105000000000004</v>
      </c>
      <c r="J5223" s="2">
        <v>40.200000000000003</v>
      </c>
      <c r="K5223">
        <v>15</v>
      </c>
      <c r="L5223" s="2">
        <v>52.4</v>
      </c>
    </row>
    <row r="5224" spans="1:12" x14ac:dyDescent="0.25">
      <c r="A5224">
        <v>55327</v>
      </c>
      <c r="B5224" s="2">
        <v>71.054910000000007</v>
      </c>
      <c r="C5224" s="3">
        <v>3516</v>
      </c>
      <c r="D5224" s="4">
        <v>33460</v>
      </c>
      <c r="E5224" t="s">
        <v>1749</v>
      </c>
      <c r="F5224" s="4" t="s">
        <v>10428</v>
      </c>
      <c r="G5224" s="5">
        <v>2523</v>
      </c>
      <c r="H5224" s="6">
        <v>0.25009910000000002</v>
      </c>
      <c r="I5224" s="7">
        <v>98.015000000000001</v>
      </c>
      <c r="J5224" s="2">
        <v>50</v>
      </c>
      <c r="K5224">
        <v>2</v>
      </c>
    </row>
    <row r="5225" spans="1:12" x14ac:dyDescent="0.25">
      <c r="A5225">
        <v>62375</v>
      </c>
      <c r="B5225" s="2">
        <v>71.054209999999998</v>
      </c>
      <c r="C5225" s="3">
        <v>531</v>
      </c>
      <c r="E5225" t="s">
        <v>11941</v>
      </c>
      <c r="F5225" s="4" t="s">
        <v>11490</v>
      </c>
      <c r="G5225" s="5">
        <v>432</v>
      </c>
      <c r="H5225" s="6">
        <v>0.26388889999999998</v>
      </c>
      <c r="I5225" s="7">
        <v>95.613</v>
      </c>
    </row>
    <row r="5226" spans="1:12" x14ac:dyDescent="0.25">
      <c r="A5226">
        <v>1230</v>
      </c>
      <c r="B5226" s="2">
        <v>71.052700000000002</v>
      </c>
      <c r="C5226" s="3">
        <v>8147</v>
      </c>
      <c r="D5226" s="4">
        <v>38340</v>
      </c>
      <c r="E5226" t="s">
        <v>87</v>
      </c>
      <c r="F5226" s="4" t="s">
        <v>21</v>
      </c>
      <c r="G5226" s="5">
        <v>5829</v>
      </c>
      <c r="H5226" s="6">
        <v>0.38576329999999998</v>
      </c>
      <c r="I5226" s="7">
        <v>74.551000000000002</v>
      </c>
      <c r="J5226" s="2">
        <v>35</v>
      </c>
      <c r="K5226">
        <v>12</v>
      </c>
      <c r="L5226" s="2">
        <v>23.3</v>
      </c>
    </row>
    <row r="5227" spans="1:12" x14ac:dyDescent="0.25">
      <c r="A5227">
        <v>43015</v>
      </c>
      <c r="B5227" s="2">
        <v>71.043469999999999</v>
      </c>
      <c r="C5227" s="3">
        <v>50808</v>
      </c>
      <c r="D5227" s="4">
        <v>18140</v>
      </c>
      <c r="E5227" t="s">
        <v>1527</v>
      </c>
      <c r="F5227" s="4" t="s">
        <v>8295</v>
      </c>
      <c r="G5227" s="5">
        <v>32756</v>
      </c>
      <c r="H5227" s="6">
        <v>0.35135549999999999</v>
      </c>
      <c r="I5227" s="7">
        <v>80.495000000000005</v>
      </c>
      <c r="J5227" s="2">
        <v>44.8</v>
      </c>
      <c r="K5227">
        <v>20</v>
      </c>
      <c r="L5227" s="2">
        <v>75.900000000000006</v>
      </c>
    </row>
    <row r="5228" spans="1:12" x14ac:dyDescent="0.25">
      <c r="A5228">
        <v>55418</v>
      </c>
      <c r="B5228" s="2">
        <v>71.030270000000002</v>
      </c>
      <c r="C5228" s="3">
        <v>30549</v>
      </c>
      <c r="D5228" s="4">
        <v>33460</v>
      </c>
      <c r="E5228" t="s">
        <v>10500</v>
      </c>
      <c r="F5228" s="4" t="s">
        <v>10428</v>
      </c>
      <c r="G5228" s="5">
        <v>22423</v>
      </c>
      <c r="H5228" s="6">
        <v>0.39182980000000001</v>
      </c>
      <c r="I5228" s="7">
        <v>73.491</v>
      </c>
      <c r="J5228" s="2">
        <v>42.648099999999999</v>
      </c>
      <c r="K5228">
        <v>54</v>
      </c>
      <c r="L5228" s="2">
        <v>65.400000000000006</v>
      </c>
    </row>
    <row r="5229" spans="1:12" x14ac:dyDescent="0.25">
      <c r="A5229">
        <v>72034</v>
      </c>
      <c r="B5229" s="2">
        <v>71.018420000000006</v>
      </c>
      <c r="C5229" s="3">
        <v>47533</v>
      </c>
      <c r="D5229" s="4">
        <v>30780</v>
      </c>
      <c r="E5229" t="s">
        <v>118</v>
      </c>
      <c r="F5229" s="4" t="s">
        <v>13183</v>
      </c>
      <c r="G5229" s="5">
        <v>27061</v>
      </c>
      <c r="H5229" s="6">
        <v>0.40013300000000002</v>
      </c>
      <c r="I5229" s="7">
        <v>72.052000000000007</v>
      </c>
      <c r="J5229" s="2">
        <v>45.333300000000001</v>
      </c>
      <c r="K5229">
        <v>18</v>
      </c>
      <c r="L5229" s="2">
        <v>78.2</v>
      </c>
    </row>
    <row r="5230" spans="1:12" x14ac:dyDescent="0.25">
      <c r="A5230">
        <v>58006</v>
      </c>
      <c r="B5230" s="2">
        <v>71.011880000000005</v>
      </c>
      <c r="C5230" s="3">
        <v>451</v>
      </c>
      <c r="D5230" s="4">
        <v>22020</v>
      </c>
      <c r="E5230" t="s">
        <v>9853</v>
      </c>
      <c r="F5230" s="4" t="s">
        <v>11069</v>
      </c>
      <c r="G5230" s="5">
        <v>314</v>
      </c>
      <c r="H5230" s="6">
        <v>0.37579620000000002</v>
      </c>
      <c r="I5230" s="7">
        <v>76.25</v>
      </c>
      <c r="J5230" s="2">
        <v>42</v>
      </c>
      <c r="K5230">
        <v>1</v>
      </c>
    </row>
    <row r="5231" spans="1:12" x14ac:dyDescent="0.25">
      <c r="A5231">
        <v>48390</v>
      </c>
      <c r="B5231" s="2">
        <v>71.007750000000001</v>
      </c>
      <c r="C5231" s="3">
        <v>23370</v>
      </c>
      <c r="D5231" s="4">
        <v>19820</v>
      </c>
      <c r="E5231" t="s">
        <v>9176</v>
      </c>
      <c r="F5231" s="4" t="s">
        <v>9106</v>
      </c>
      <c r="G5231" s="5">
        <v>16931</v>
      </c>
      <c r="H5231" s="6">
        <v>0.35943779999999997</v>
      </c>
      <c r="I5231" s="7">
        <v>79.05</v>
      </c>
      <c r="J5231" s="2">
        <v>45.714300000000001</v>
      </c>
      <c r="K5231">
        <v>14</v>
      </c>
      <c r="L5231" s="2">
        <v>79.7</v>
      </c>
    </row>
    <row r="5232" spans="1:12" x14ac:dyDescent="0.25">
      <c r="A5232">
        <v>14620</v>
      </c>
      <c r="B5232" s="2">
        <v>70.999440000000007</v>
      </c>
      <c r="C5232" s="3">
        <v>25688</v>
      </c>
      <c r="D5232" s="4">
        <v>40380</v>
      </c>
      <c r="E5232" t="s">
        <v>458</v>
      </c>
      <c r="F5232" s="4" t="s">
        <v>1280</v>
      </c>
      <c r="G5232" s="5">
        <v>17761</v>
      </c>
      <c r="H5232" s="6">
        <v>0.49628420000000001</v>
      </c>
      <c r="I5232" s="7">
        <v>55.396000000000001</v>
      </c>
      <c r="J5232" s="2">
        <v>38.549999999999997</v>
      </c>
      <c r="K5232">
        <v>40</v>
      </c>
      <c r="L5232" s="2">
        <v>42.6</v>
      </c>
    </row>
    <row r="5233" spans="1:12" x14ac:dyDescent="0.25">
      <c r="A5233">
        <v>3858</v>
      </c>
      <c r="B5233" s="2">
        <v>70.994450000000001</v>
      </c>
      <c r="C5233" s="3">
        <v>4717</v>
      </c>
      <c r="D5233" s="4">
        <v>14460</v>
      </c>
      <c r="E5233" t="s">
        <v>363</v>
      </c>
      <c r="F5233" s="4" t="s">
        <v>520</v>
      </c>
      <c r="G5233" s="5">
        <v>3118</v>
      </c>
      <c r="H5233" s="6">
        <v>0.2898365</v>
      </c>
      <c r="I5233" s="7">
        <v>91.070999999999998</v>
      </c>
      <c r="J5233" s="2">
        <v>48.333300000000001</v>
      </c>
      <c r="K5233">
        <v>3</v>
      </c>
    </row>
    <row r="5234" spans="1:12" x14ac:dyDescent="0.25">
      <c r="A5234">
        <v>2170</v>
      </c>
      <c r="B5234" s="2">
        <v>70.990380000000002</v>
      </c>
      <c r="C5234" s="3">
        <v>19318</v>
      </c>
      <c r="D5234" s="4">
        <v>14460</v>
      </c>
      <c r="E5234" t="s">
        <v>328</v>
      </c>
      <c r="F5234" s="4" t="s">
        <v>21</v>
      </c>
      <c r="G5234" s="5">
        <v>13909</v>
      </c>
      <c r="H5234" s="6">
        <v>0.38993529999999998</v>
      </c>
      <c r="I5234" s="7">
        <v>73.760999999999996</v>
      </c>
      <c r="J5234" s="2">
        <v>29.615400000000001</v>
      </c>
      <c r="K5234">
        <v>13</v>
      </c>
      <c r="L5234" s="2">
        <v>5.6</v>
      </c>
    </row>
    <row r="5235" spans="1:12" x14ac:dyDescent="0.25">
      <c r="A5235">
        <v>20628</v>
      </c>
      <c r="B5235" s="2">
        <v>70.987020000000001</v>
      </c>
      <c r="C5235" s="3">
        <v>133</v>
      </c>
      <c r="D5235" s="4">
        <v>15680</v>
      </c>
      <c r="E5235" t="s">
        <v>4379</v>
      </c>
      <c r="F5235" s="4" t="s">
        <v>4361</v>
      </c>
      <c r="G5235" s="5">
        <v>97</v>
      </c>
      <c r="H5235" s="6">
        <v>0.30927830000000001</v>
      </c>
      <c r="I5235" s="7">
        <v>87.679000000000002</v>
      </c>
      <c r="J5235" s="2">
        <v>51</v>
      </c>
      <c r="K5235">
        <v>1</v>
      </c>
    </row>
    <row r="5236" spans="1:12" x14ac:dyDescent="0.25">
      <c r="A5236">
        <v>32819</v>
      </c>
      <c r="B5236" s="2">
        <v>70.982659999999996</v>
      </c>
      <c r="C5236" s="3">
        <v>26628</v>
      </c>
      <c r="D5236" s="4">
        <v>36740</v>
      </c>
      <c r="E5236" t="s">
        <v>5555</v>
      </c>
      <c r="F5236" s="4" t="s">
        <v>6689</v>
      </c>
      <c r="G5236" s="5">
        <v>18125</v>
      </c>
      <c r="H5236" s="6">
        <v>0.4139909</v>
      </c>
      <c r="I5236" s="7">
        <v>69.569999999999993</v>
      </c>
      <c r="J5236" s="2">
        <v>29.1</v>
      </c>
      <c r="K5236">
        <v>10</v>
      </c>
      <c r="L5236" s="2">
        <v>4.7</v>
      </c>
    </row>
    <row r="5237" spans="1:12" x14ac:dyDescent="0.25">
      <c r="A5237">
        <v>85715</v>
      </c>
      <c r="B5237" s="2">
        <v>70.975020000000001</v>
      </c>
      <c r="C5237" s="3">
        <v>18884</v>
      </c>
      <c r="D5237" s="4">
        <v>46060</v>
      </c>
      <c r="E5237" t="s">
        <v>15050</v>
      </c>
      <c r="F5237" s="4" t="s">
        <v>14962</v>
      </c>
      <c r="G5237" s="5">
        <v>13793</v>
      </c>
      <c r="H5237" s="6">
        <v>0.4239832</v>
      </c>
      <c r="I5237" s="7">
        <v>67.83</v>
      </c>
      <c r="J5237" s="2">
        <v>41.421100000000003</v>
      </c>
      <c r="K5237">
        <v>19</v>
      </c>
      <c r="L5237" s="2">
        <v>59</v>
      </c>
    </row>
    <row r="5238" spans="1:12" x14ac:dyDescent="0.25">
      <c r="A5238">
        <v>25971</v>
      </c>
      <c r="B5238" s="2">
        <v>70.971519999999998</v>
      </c>
      <c r="C5238" s="3">
        <v>1200</v>
      </c>
      <c r="D5238" s="4">
        <v>14140</v>
      </c>
      <c r="E5238" t="s">
        <v>5454</v>
      </c>
      <c r="F5238" s="4" t="s">
        <v>5144</v>
      </c>
      <c r="G5238" s="5">
        <v>847</v>
      </c>
      <c r="H5238" s="6">
        <v>0.32939790000000002</v>
      </c>
      <c r="I5238" s="7">
        <v>84.167000000000002</v>
      </c>
    </row>
    <row r="5239" spans="1:12" x14ac:dyDescent="0.25">
      <c r="A5239">
        <v>80107</v>
      </c>
      <c r="B5239" s="2">
        <v>70.969309999999993</v>
      </c>
      <c r="C5239" s="3">
        <v>12574</v>
      </c>
      <c r="D5239" s="4">
        <v>19740</v>
      </c>
      <c r="E5239" t="s">
        <v>1407</v>
      </c>
      <c r="F5239" s="4" t="s">
        <v>14477</v>
      </c>
      <c r="G5239" s="5">
        <v>8404</v>
      </c>
      <c r="H5239" s="6">
        <v>0.28902899999999998</v>
      </c>
      <c r="I5239" s="7">
        <v>91.141000000000005</v>
      </c>
      <c r="J5239" s="2">
        <v>46.25</v>
      </c>
      <c r="K5239">
        <v>4</v>
      </c>
    </row>
    <row r="5240" spans="1:12" x14ac:dyDescent="0.25">
      <c r="A5240">
        <v>2878</v>
      </c>
      <c r="B5240" s="2">
        <v>70.964479999999995</v>
      </c>
      <c r="C5240" s="3">
        <v>15805</v>
      </c>
      <c r="D5240" s="4">
        <v>39300</v>
      </c>
      <c r="E5240" t="s">
        <v>503</v>
      </c>
      <c r="F5240" s="4" t="s">
        <v>466</v>
      </c>
      <c r="G5240" s="5">
        <v>11781</v>
      </c>
      <c r="H5240" s="6">
        <v>0.31989479999999998</v>
      </c>
      <c r="I5240" s="7">
        <v>85.807000000000002</v>
      </c>
      <c r="J5240" s="2">
        <v>41.8</v>
      </c>
      <c r="K5240">
        <v>15</v>
      </c>
      <c r="L5240" s="2">
        <v>60.8</v>
      </c>
    </row>
    <row r="5241" spans="1:12" x14ac:dyDescent="0.25">
      <c r="A5241">
        <v>43074</v>
      </c>
      <c r="B5241" s="2">
        <v>70.959699999999998</v>
      </c>
      <c r="C5241" s="3">
        <v>11907</v>
      </c>
      <c r="D5241" s="4">
        <v>18140</v>
      </c>
      <c r="E5241" t="s">
        <v>3862</v>
      </c>
      <c r="F5241" s="4" t="s">
        <v>8295</v>
      </c>
      <c r="G5241" s="5">
        <v>8168</v>
      </c>
      <c r="H5241" s="6">
        <v>0.32929370000000002</v>
      </c>
      <c r="I5241" s="7">
        <v>84.180999999999997</v>
      </c>
    </row>
    <row r="5242" spans="1:12" x14ac:dyDescent="0.25">
      <c r="A5242">
        <v>11422</v>
      </c>
      <c r="B5242" s="2">
        <v>70.952619999999996</v>
      </c>
      <c r="C5242" s="3">
        <v>32589</v>
      </c>
      <c r="D5242" s="4">
        <v>35620</v>
      </c>
      <c r="E5242" t="s">
        <v>1927</v>
      </c>
      <c r="F5242" s="4" t="s">
        <v>1280</v>
      </c>
      <c r="G5242" s="5">
        <v>21423</v>
      </c>
      <c r="H5242" s="6">
        <v>0.2879948</v>
      </c>
      <c r="I5242" s="7">
        <v>91.308999999999997</v>
      </c>
      <c r="J5242" s="2">
        <v>38.799999999999997</v>
      </c>
      <c r="K5242">
        <v>5</v>
      </c>
    </row>
    <row r="5243" spans="1:12" x14ac:dyDescent="0.25">
      <c r="A5243">
        <v>1452</v>
      </c>
      <c r="B5243" s="2">
        <v>70.946770000000001</v>
      </c>
      <c r="C5243" s="3">
        <v>4452</v>
      </c>
      <c r="D5243" s="4">
        <v>49340</v>
      </c>
      <c r="E5243" t="s">
        <v>150</v>
      </c>
      <c r="F5243" s="4" t="s">
        <v>21</v>
      </c>
      <c r="G5243" s="5">
        <v>3026</v>
      </c>
      <c r="H5243" s="6">
        <v>0.26660060000000002</v>
      </c>
      <c r="I5243" s="7">
        <v>95</v>
      </c>
    </row>
    <row r="5244" spans="1:12" x14ac:dyDescent="0.25">
      <c r="A5244">
        <v>27929</v>
      </c>
      <c r="B5244" s="2">
        <v>70.945800000000006</v>
      </c>
      <c r="C5244" s="3">
        <v>1164</v>
      </c>
      <c r="D5244" s="4">
        <v>47260</v>
      </c>
      <c r="E5244" t="s">
        <v>5815</v>
      </c>
      <c r="F5244" s="4" t="s">
        <v>5642</v>
      </c>
      <c r="G5244" s="5">
        <v>1023</v>
      </c>
      <c r="H5244" s="6">
        <v>0.29325509999999999</v>
      </c>
      <c r="I5244" s="7">
        <v>90.388000000000005</v>
      </c>
    </row>
    <row r="5245" spans="1:12" x14ac:dyDescent="0.25">
      <c r="A5245">
        <v>92352</v>
      </c>
      <c r="B5245" s="2">
        <v>70.944400000000002</v>
      </c>
      <c r="C5245" s="3">
        <v>6782</v>
      </c>
      <c r="D5245" s="4">
        <v>40140</v>
      </c>
      <c r="E5245" t="s">
        <v>15542</v>
      </c>
      <c r="F5245" s="4" t="s">
        <v>15368</v>
      </c>
      <c r="G5245" s="5">
        <v>4861</v>
      </c>
      <c r="H5245" s="6">
        <v>0.3823529</v>
      </c>
      <c r="I5245" s="7">
        <v>74.956999999999994</v>
      </c>
      <c r="J5245" s="2">
        <v>39</v>
      </c>
      <c r="K5245">
        <v>3</v>
      </c>
    </row>
    <row r="5246" spans="1:12" x14ac:dyDescent="0.25">
      <c r="A5246">
        <v>94560</v>
      </c>
      <c r="B5246" s="2">
        <v>70.935839999999999</v>
      </c>
      <c r="C5246" s="3">
        <v>43634</v>
      </c>
      <c r="D5246" s="4">
        <v>41860</v>
      </c>
      <c r="E5246" t="s">
        <v>1403</v>
      </c>
      <c r="F5246" s="4" t="s">
        <v>15368</v>
      </c>
      <c r="G5246" s="5">
        <v>30857</v>
      </c>
      <c r="H5246" s="6">
        <v>0.28887160000000001</v>
      </c>
      <c r="I5246" s="7">
        <v>91.102999999999994</v>
      </c>
      <c r="J5246" s="2">
        <v>38.722200000000001</v>
      </c>
      <c r="K5246">
        <v>18</v>
      </c>
      <c r="L5246" s="2">
        <v>43.5</v>
      </c>
    </row>
    <row r="5247" spans="1:12" x14ac:dyDescent="0.25">
      <c r="A5247">
        <v>29715</v>
      </c>
      <c r="B5247" s="2">
        <v>70.924340000000001</v>
      </c>
      <c r="C5247" s="3">
        <v>26165</v>
      </c>
      <c r="D5247" s="4">
        <v>16740</v>
      </c>
      <c r="E5247" t="s">
        <v>6318</v>
      </c>
      <c r="F5247" s="4" t="s">
        <v>6130</v>
      </c>
      <c r="G5247" s="5">
        <v>17225</v>
      </c>
      <c r="H5247" s="6">
        <v>0.33706819999999998</v>
      </c>
      <c r="I5247" s="7">
        <v>82.766000000000005</v>
      </c>
      <c r="J5247" s="2">
        <v>47.538499999999999</v>
      </c>
      <c r="K5247">
        <v>13</v>
      </c>
      <c r="L5247" s="2">
        <v>86.6</v>
      </c>
    </row>
    <row r="5248" spans="1:12" x14ac:dyDescent="0.25">
      <c r="A5248">
        <v>1370</v>
      </c>
      <c r="B5248" s="2">
        <v>70.919460000000001</v>
      </c>
      <c r="C5248" s="3">
        <v>4143</v>
      </c>
      <c r="D5248" s="4">
        <v>24640</v>
      </c>
      <c r="E5248" t="s">
        <v>134</v>
      </c>
      <c r="F5248" s="4" t="s">
        <v>21</v>
      </c>
      <c r="G5248" s="5">
        <v>3170</v>
      </c>
      <c r="H5248" s="6">
        <v>0.3851735</v>
      </c>
      <c r="I5248" s="7">
        <v>74.453000000000003</v>
      </c>
      <c r="J5248" s="2">
        <v>40</v>
      </c>
      <c r="K5248">
        <v>4</v>
      </c>
    </row>
    <row r="5249" spans="1:12" x14ac:dyDescent="0.25">
      <c r="A5249">
        <v>34292</v>
      </c>
      <c r="B5249" s="2">
        <v>70.915649999999999</v>
      </c>
      <c r="C5249" s="3">
        <v>14828</v>
      </c>
      <c r="D5249" s="4">
        <v>35840</v>
      </c>
      <c r="E5249" t="s">
        <v>6980</v>
      </c>
      <c r="F5249" s="4" t="s">
        <v>6689</v>
      </c>
      <c r="G5249" s="5">
        <v>12720</v>
      </c>
      <c r="H5249" s="6">
        <v>0.42625780000000002</v>
      </c>
      <c r="I5249" s="7">
        <v>67.338999999999999</v>
      </c>
      <c r="J5249" s="2">
        <v>52</v>
      </c>
      <c r="K5249">
        <v>1</v>
      </c>
    </row>
    <row r="5250" spans="1:12" x14ac:dyDescent="0.25">
      <c r="A5250">
        <v>84065</v>
      </c>
      <c r="B5250" s="2">
        <v>70.907079999999993</v>
      </c>
      <c r="C5250" s="3">
        <v>40134</v>
      </c>
      <c r="D5250" s="4">
        <v>41620</v>
      </c>
      <c r="E5250" t="s">
        <v>1212</v>
      </c>
      <c r="F5250" s="4" t="s">
        <v>14851</v>
      </c>
      <c r="G5250" s="5">
        <v>23076</v>
      </c>
      <c r="H5250" s="6">
        <v>0.29008489999999998</v>
      </c>
      <c r="I5250" s="7">
        <v>90.864999999999995</v>
      </c>
      <c r="J5250" s="2">
        <v>46.636400000000002</v>
      </c>
      <c r="K5250">
        <v>11</v>
      </c>
      <c r="L5250" s="2">
        <v>83.3</v>
      </c>
    </row>
    <row r="5251" spans="1:12" x14ac:dyDescent="0.25">
      <c r="A5251">
        <v>28512</v>
      </c>
      <c r="B5251" s="2">
        <v>70.900919999999999</v>
      </c>
      <c r="C5251" s="3">
        <v>3286</v>
      </c>
      <c r="D5251" s="4">
        <v>33980</v>
      </c>
      <c r="E5251" t="s">
        <v>1932</v>
      </c>
      <c r="F5251" s="4" t="s">
        <v>5642</v>
      </c>
      <c r="G5251" s="5">
        <v>2664</v>
      </c>
      <c r="H5251" s="6">
        <v>0.4283033</v>
      </c>
      <c r="I5251" s="7">
        <v>66.971000000000004</v>
      </c>
      <c r="J5251" s="2">
        <v>28</v>
      </c>
      <c r="K5251">
        <v>1</v>
      </c>
    </row>
    <row r="5252" spans="1:12" x14ac:dyDescent="0.25">
      <c r="A5252">
        <v>7031</v>
      </c>
      <c r="B5252" s="2">
        <v>70.89761</v>
      </c>
      <c r="C5252" s="3">
        <v>15586</v>
      </c>
      <c r="D5252" s="4">
        <v>35620</v>
      </c>
      <c r="E5252" t="s">
        <v>1360</v>
      </c>
      <c r="F5252" s="4" t="s">
        <v>1341</v>
      </c>
      <c r="G5252" s="5">
        <v>11180</v>
      </c>
      <c r="H5252" s="6">
        <v>0.31893389999999999</v>
      </c>
      <c r="I5252" s="7">
        <v>85.858000000000004</v>
      </c>
      <c r="J5252" s="2">
        <v>39.833300000000001</v>
      </c>
      <c r="K5252">
        <v>6</v>
      </c>
    </row>
    <row r="5253" spans="1:12" x14ac:dyDescent="0.25">
      <c r="A5253">
        <v>12033</v>
      </c>
      <c r="B5253" s="2">
        <v>70.893550000000005</v>
      </c>
      <c r="C5253" s="3">
        <v>7886</v>
      </c>
      <c r="D5253" s="4">
        <v>10580</v>
      </c>
      <c r="E5253" t="s">
        <v>2086</v>
      </c>
      <c r="F5253" s="4" t="s">
        <v>1280</v>
      </c>
      <c r="G5253" s="5">
        <v>5822</v>
      </c>
      <c r="H5253" s="6">
        <v>0.31959470000000001</v>
      </c>
      <c r="I5253" s="7">
        <v>85.742999999999995</v>
      </c>
      <c r="J5253" s="2">
        <v>31</v>
      </c>
      <c r="K5253">
        <v>3</v>
      </c>
    </row>
    <row r="5254" spans="1:12" x14ac:dyDescent="0.25">
      <c r="A5254">
        <v>95637</v>
      </c>
      <c r="B5254" s="2">
        <v>70.892080000000007</v>
      </c>
      <c r="C5254" s="3">
        <v>694</v>
      </c>
      <c r="D5254" s="4">
        <v>40900</v>
      </c>
      <c r="E5254" t="s">
        <v>15960</v>
      </c>
      <c r="F5254" s="4" t="s">
        <v>15368</v>
      </c>
      <c r="G5254" s="5">
        <v>296</v>
      </c>
      <c r="H5254" s="6">
        <v>0.36700339999999998</v>
      </c>
      <c r="I5254" s="7">
        <v>77.548000000000002</v>
      </c>
    </row>
    <row r="5255" spans="1:12" x14ac:dyDescent="0.25">
      <c r="A5255">
        <v>39202</v>
      </c>
      <c r="B5255" s="2">
        <v>70.890799999999999</v>
      </c>
      <c r="C5255" s="3">
        <v>8612</v>
      </c>
      <c r="D5255" s="4">
        <v>27140</v>
      </c>
      <c r="E5255" t="s">
        <v>671</v>
      </c>
      <c r="F5255" s="4" t="s">
        <v>7633</v>
      </c>
      <c r="G5255" s="5">
        <v>5064</v>
      </c>
      <c r="H5255" s="6">
        <v>0.5100711</v>
      </c>
      <c r="I5255" s="7">
        <v>52.820999999999998</v>
      </c>
      <c r="J5255" s="2">
        <v>38.875</v>
      </c>
      <c r="K5255">
        <v>8</v>
      </c>
    </row>
    <row r="5256" spans="1:12" x14ac:dyDescent="0.25">
      <c r="A5256">
        <v>81131</v>
      </c>
      <c r="B5256" s="2">
        <v>70.88937</v>
      </c>
      <c r="C5256" s="3">
        <v>1172</v>
      </c>
      <c r="E5256" t="s">
        <v>14596</v>
      </c>
      <c r="F5256" s="4" t="s">
        <v>14477</v>
      </c>
      <c r="G5256" s="5">
        <v>902</v>
      </c>
      <c r="H5256" s="6">
        <v>0.57538800000000001</v>
      </c>
      <c r="I5256" s="7">
        <v>41.521999999999998</v>
      </c>
    </row>
    <row r="5257" spans="1:12" x14ac:dyDescent="0.25">
      <c r="A5257">
        <v>76227</v>
      </c>
      <c r="B5257" s="2">
        <v>70.885480000000001</v>
      </c>
      <c r="C5257" s="3">
        <v>24820</v>
      </c>
      <c r="D5257" s="4">
        <v>19100</v>
      </c>
      <c r="E5257" t="s">
        <v>13298</v>
      </c>
      <c r="F5257" s="4" t="s">
        <v>13752</v>
      </c>
      <c r="G5257" s="5">
        <v>15387</v>
      </c>
      <c r="H5257" s="6">
        <v>0.33729769999999998</v>
      </c>
      <c r="I5257" s="7">
        <v>82.662000000000006</v>
      </c>
      <c r="J5257" s="2">
        <v>45.6</v>
      </c>
      <c r="K5257">
        <v>5</v>
      </c>
    </row>
    <row r="5258" spans="1:12" x14ac:dyDescent="0.25">
      <c r="A5258">
        <v>18964</v>
      </c>
      <c r="B5258" s="2">
        <v>70.879440000000002</v>
      </c>
      <c r="C5258" s="3">
        <v>13819</v>
      </c>
      <c r="D5258" s="4">
        <v>37980</v>
      </c>
      <c r="E5258" t="s">
        <v>4167</v>
      </c>
      <c r="F5258" s="4" t="s">
        <v>3003</v>
      </c>
      <c r="G5258" s="5">
        <v>9810</v>
      </c>
      <c r="H5258" s="6">
        <v>0.3370706</v>
      </c>
      <c r="I5258" s="7">
        <v>82.695999999999998</v>
      </c>
      <c r="J5258" s="2">
        <v>34.666699999999999</v>
      </c>
      <c r="K5258">
        <v>6</v>
      </c>
    </row>
    <row r="5259" spans="1:12" x14ac:dyDescent="0.25">
      <c r="A5259">
        <v>28682</v>
      </c>
      <c r="B5259" s="2">
        <v>70.87688</v>
      </c>
      <c r="C5259" s="3">
        <v>1075</v>
      </c>
      <c r="D5259" s="4">
        <v>25860</v>
      </c>
      <c r="E5259" t="s">
        <v>6068</v>
      </c>
      <c r="F5259" s="4" t="s">
        <v>5642</v>
      </c>
      <c r="G5259" s="5">
        <v>910</v>
      </c>
      <c r="H5259" s="6">
        <v>0.37032969999999998</v>
      </c>
      <c r="I5259" s="7">
        <v>76.926000000000002</v>
      </c>
      <c r="J5259" s="2">
        <v>7</v>
      </c>
      <c r="K5259">
        <v>1</v>
      </c>
    </row>
    <row r="5260" spans="1:12" x14ac:dyDescent="0.25">
      <c r="A5260">
        <v>70734</v>
      </c>
      <c r="B5260" s="2">
        <v>70.875630000000001</v>
      </c>
      <c r="C5260" s="3">
        <v>7302</v>
      </c>
      <c r="D5260" s="4">
        <v>12940</v>
      </c>
      <c r="E5260" t="s">
        <v>13061</v>
      </c>
      <c r="F5260" s="4" t="s">
        <v>12927</v>
      </c>
      <c r="G5260" s="5">
        <v>4307</v>
      </c>
      <c r="H5260" s="6">
        <v>0.29858370000000001</v>
      </c>
      <c r="I5260" s="7">
        <v>89.322999999999993</v>
      </c>
    </row>
    <row r="5261" spans="1:12" x14ac:dyDescent="0.25">
      <c r="A5261">
        <v>25932</v>
      </c>
      <c r="B5261" s="2">
        <v>70.874570000000006</v>
      </c>
      <c r="C5261" s="3">
        <v>101</v>
      </c>
      <c r="D5261" s="4">
        <v>13220</v>
      </c>
      <c r="E5261" t="s">
        <v>5448</v>
      </c>
      <c r="F5261" s="4" t="s">
        <v>5144</v>
      </c>
      <c r="G5261" s="5">
        <v>82</v>
      </c>
      <c r="H5261" s="6">
        <v>0.21686749999999999</v>
      </c>
      <c r="I5261" s="7">
        <v>103.438</v>
      </c>
    </row>
    <row r="5262" spans="1:12" x14ac:dyDescent="0.25">
      <c r="A5262">
        <v>12850</v>
      </c>
      <c r="B5262" s="2">
        <v>70.874070000000003</v>
      </c>
      <c r="C5262" s="3">
        <v>3137</v>
      </c>
      <c r="D5262" s="4">
        <v>10580</v>
      </c>
      <c r="E5262" t="s">
        <v>2386</v>
      </c>
      <c r="F5262" s="4" t="s">
        <v>1280</v>
      </c>
      <c r="G5262" s="5">
        <v>2046</v>
      </c>
      <c r="H5262" s="6">
        <v>0.31314120000000001</v>
      </c>
      <c r="I5262" s="7">
        <v>86.796999999999997</v>
      </c>
      <c r="J5262" s="2">
        <v>40</v>
      </c>
      <c r="K5262">
        <v>2</v>
      </c>
    </row>
    <row r="5263" spans="1:12" x14ac:dyDescent="0.25">
      <c r="A5263">
        <v>37403</v>
      </c>
      <c r="B5263" s="2">
        <v>70.873170000000002</v>
      </c>
      <c r="C5263" s="3">
        <v>6270</v>
      </c>
      <c r="D5263" s="4">
        <v>16860</v>
      </c>
      <c r="E5263" t="s">
        <v>7449</v>
      </c>
      <c r="F5263" s="4" t="s">
        <v>7348</v>
      </c>
      <c r="G5263" s="5">
        <v>1694</v>
      </c>
      <c r="H5263" s="6">
        <v>0.43919720000000001</v>
      </c>
      <c r="I5263" s="7">
        <v>65</v>
      </c>
      <c r="J5263" s="2">
        <v>60</v>
      </c>
      <c r="K5263">
        <v>1</v>
      </c>
    </row>
    <row r="5264" spans="1:12" x14ac:dyDescent="0.25">
      <c r="A5264">
        <v>64146</v>
      </c>
      <c r="B5264" s="2">
        <v>70.872500000000002</v>
      </c>
      <c r="C5264" s="3">
        <v>1511</v>
      </c>
      <c r="D5264" s="4">
        <v>28140</v>
      </c>
      <c r="E5264" t="s">
        <v>12261</v>
      </c>
      <c r="F5264" s="4" t="s">
        <v>12102</v>
      </c>
      <c r="G5264" s="5">
        <v>1123</v>
      </c>
      <c r="H5264" s="6">
        <v>0.38468390000000002</v>
      </c>
      <c r="I5264" s="7">
        <v>74.42</v>
      </c>
    </row>
    <row r="5265" spans="1:12" x14ac:dyDescent="0.25">
      <c r="A5265">
        <v>48197</v>
      </c>
      <c r="B5265" s="2">
        <v>70.863200000000006</v>
      </c>
      <c r="C5265" s="3">
        <v>63356</v>
      </c>
      <c r="D5265" s="4">
        <v>11460</v>
      </c>
      <c r="E5265" t="s">
        <v>9159</v>
      </c>
      <c r="F5265" s="4" t="s">
        <v>9106</v>
      </c>
      <c r="G5265" s="5">
        <v>37742</v>
      </c>
      <c r="H5265" s="6">
        <v>0.39648139999999998</v>
      </c>
      <c r="I5265" s="7">
        <v>72.38</v>
      </c>
      <c r="J5265" s="2">
        <v>46.846200000000003</v>
      </c>
      <c r="K5265">
        <v>65</v>
      </c>
      <c r="L5265" s="2">
        <v>84</v>
      </c>
    </row>
    <row r="5266" spans="1:12" x14ac:dyDescent="0.25">
      <c r="A5266">
        <v>16326</v>
      </c>
      <c r="B5266" s="2">
        <v>70.854100000000003</v>
      </c>
      <c r="C5266" s="3">
        <v>441</v>
      </c>
      <c r="E5266" t="s">
        <v>3476</v>
      </c>
      <c r="F5266" s="4" t="s">
        <v>3003</v>
      </c>
      <c r="G5266" s="5">
        <v>273</v>
      </c>
      <c r="H5266" s="6">
        <v>0.30656929999999999</v>
      </c>
      <c r="I5266" s="7">
        <v>87.917000000000002</v>
      </c>
    </row>
    <row r="5267" spans="1:12" x14ac:dyDescent="0.25">
      <c r="A5267">
        <v>60130</v>
      </c>
      <c r="B5267" s="2">
        <v>70.851460000000003</v>
      </c>
      <c r="C5267" s="3">
        <v>14201</v>
      </c>
      <c r="D5267" s="4">
        <v>16980</v>
      </c>
      <c r="E5267" t="s">
        <v>6432</v>
      </c>
      <c r="F5267" s="4" t="s">
        <v>11490</v>
      </c>
      <c r="G5267" s="5">
        <v>10763</v>
      </c>
      <c r="H5267" s="6">
        <v>0.43682650000000001</v>
      </c>
      <c r="I5267" s="7">
        <v>65.406999999999996</v>
      </c>
      <c r="J5267" s="2">
        <v>40.5</v>
      </c>
      <c r="K5267">
        <v>18</v>
      </c>
      <c r="L5267" s="2">
        <v>54.3</v>
      </c>
    </row>
    <row r="5268" spans="1:12" x14ac:dyDescent="0.25">
      <c r="A5268">
        <v>53574</v>
      </c>
      <c r="B5268" s="2">
        <v>70.848230000000001</v>
      </c>
      <c r="C5268" s="3">
        <v>4000</v>
      </c>
      <c r="D5268" s="4">
        <v>31540</v>
      </c>
      <c r="E5268" t="s">
        <v>10114</v>
      </c>
      <c r="F5268" s="4" t="s">
        <v>10031</v>
      </c>
      <c r="G5268" s="5">
        <v>2769</v>
      </c>
      <c r="H5268" s="6">
        <v>0.31299640000000001</v>
      </c>
      <c r="I5268" s="7">
        <v>86.8</v>
      </c>
      <c r="J5268" s="2">
        <v>37.833300000000001</v>
      </c>
      <c r="K5268">
        <v>6</v>
      </c>
    </row>
    <row r="5269" spans="1:12" x14ac:dyDescent="0.25">
      <c r="A5269">
        <v>48320</v>
      </c>
      <c r="B5269" s="2">
        <v>70.846819999999994</v>
      </c>
      <c r="C5269" s="3">
        <v>4390</v>
      </c>
      <c r="D5269" s="4">
        <v>19820</v>
      </c>
      <c r="E5269" t="s">
        <v>9168</v>
      </c>
      <c r="F5269" s="4" t="s">
        <v>9106</v>
      </c>
      <c r="G5269" s="5">
        <v>3141</v>
      </c>
      <c r="H5269" s="6">
        <v>0.4153405</v>
      </c>
      <c r="I5269" s="7">
        <v>69.099000000000004</v>
      </c>
      <c r="J5269" s="2">
        <v>46.5</v>
      </c>
      <c r="K5269">
        <v>2</v>
      </c>
    </row>
    <row r="5270" spans="1:12" x14ac:dyDescent="0.25">
      <c r="A5270">
        <v>5651</v>
      </c>
      <c r="B5270" s="2">
        <v>70.845780000000005</v>
      </c>
      <c r="C5270" s="3">
        <v>1633</v>
      </c>
      <c r="D5270" s="4">
        <v>12740</v>
      </c>
      <c r="E5270" t="s">
        <v>1127</v>
      </c>
      <c r="F5270" s="4" t="s">
        <v>1030</v>
      </c>
      <c r="G5270" s="5">
        <v>1182</v>
      </c>
      <c r="H5270" s="6">
        <v>0.39644970000000002</v>
      </c>
      <c r="I5270" s="7">
        <v>72.355999999999995</v>
      </c>
      <c r="J5270" s="2">
        <v>53.5</v>
      </c>
      <c r="K5270">
        <v>2</v>
      </c>
    </row>
    <row r="5271" spans="1:12" x14ac:dyDescent="0.25">
      <c r="A5271">
        <v>61735</v>
      </c>
      <c r="B5271" s="2">
        <v>70.845399999999998</v>
      </c>
      <c r="C5271" s="3">
        <v>547</v>
      </c>
      <c r="D5271" s="4">
        <v>14010</v>
      </c>
      <c r="E5271" t="s">
        <v>4890</v>
      </c>
      <c r="F5271" s="4" t="s">
        <v>11490</v>
      </c>
      <c r="G5271" s="5">
        <v>395</v>
      </c>
      <c r="H5271" s="6">
        <v>0.23484849999999999</v>
      </c>
      <c r="I5271" s="7">
        <v>100.268</v>
      </c>
    </row>
    <row r="5272" spans="1:12" x14ac:dyDescent="0.25">
      <c r="A5272">
        <v>18612</v>
      </c>
      <c r="B5272" s="2">
        <v>70.842420000000004</v>
      </c>
      <c r="C5272" s="3">
        <v>17489</v>
      </c>
      <c r="D5272" s="4">
        <v>42540</v>
      </c>
      <c r="E5272" t="s">
        <v>4091</v>
      </c>
      <c r="F5272" s="4" t="s">
        <v>3003</v>
      </c>
      <c r="G5272" s="5">
        <v>12026</v>
      </c>
      <c r="H5272" s="6">
        <v>0.33577249999999997</v>
      </c>
      <c r="I5272" s="7">
        <v>82.825000000000003</v>
      </c>
      <c r="J5272" s="2">
        <v>38.6</v>
      </c>
      <c r="K5272">
        <v>5</v>
      </c>
    </row>
    <row r="5273" spans="1:12" x14ac:dyDescent="0.25">
      <c r="A5273">
        <v>33323</v>
      </c>
      <c r="B5273" s="2">
        <v>70.836200000000005</v>
      </c>
      <c r="C5273" s="3">
        <v>19961</v>
      </c>
      <c r="D5273" s="4">
        <v>33100</v>
      </c>
      <c r="E5273" t="s">
        <v>6877</v>
      </c>
      <c r="F5273" s="4" t="s">
        <v>6689</v>
      </c>
      <c r="G5273" s="5">
        <v>14012</v>
      </c>
      <c r="H5273" s="6">
        <v>0.32569759999999998</v>
      </c>
      <c r="I5273" s="7">
        <v>84.558999999999997</v>
      </c>
      <c r="J5273" s="2">
        <v>51</v>
      </c>
      <c r="K5273">
        <v>2</v>
      </c>
    </row>
    <row r="5274" spans="1:12" x14ac:dyDescent="0.25">
      <c r="A5274">
        <v>23126</v>
      </c>
      <c r="B5274" s="2">
        <v>70.832809999999995</v>
      </c>
      <c r="C5274" s="3">
        <v>158</v>
      </c>
      <c r="E5274" t="s">
        <v>1296</v>
      </c>
      <c r="F5274" s="4" t="s">
        <v>4335</v>
      </c>
      <c r="G5274" s="5">
        <v>148</v>
      </c>
      <c r="H5274" s="6">
        <v>0.27702700000000002</v>
      </c>
      <c r="I5274" s="7">
        <v>92.968999999999994</v>
      </c>
    </row>
    <row r="5275" spans="1:12" x14ac:dyDescent="0.25">
      <c r="A5275">
        <v>94564</v>
      </c>
      <c r="B5275" s="2">
        <v>70.829560000000001</v>
      </c>
      <c r="C5275" s="3">
        <v>18704</v>
      </c>
      <c r="D5275" s="4">
        <v>41860</v>
      </c>
      <c r="E5275" t="s">
        <v>15781</v>
      </c>
      <c r="F5275" s="4" t="s">
        <v>15368</v>
      </c>
      <c r="G5275" s="5">
        <v>13411</v>
      </c>
      <c r="H5275" s="6">
        <v>0.33701160000000002</v>
      </c>
      <c r="I5275" s="7">
        <v>82.6</v>
      </c>
      <c r="J5275" s="2">
        <v>44.2727</v>
      </c>
      <c r="K5275">
        <v>11</v>
      </c>
      <c r="L5275" s="2">
        <v>73.7</v>
      </c>
    </row>
    <row r="5276" spans="1:12" x14ac:dyDescent="0.25">
      <c r="A5276">
        <v>24090</v>
      </c>
      <c r="B5276" s="2">
        <v>70.825559999999996</v>
      </c>
      <c r="C5276" s="3">
        <v>4485</v>
      </c>
      <c r="D5276" s="4">
        <v>40220</v>
      </c>
      <c r="E5276" t="s">
        <v>4965</v>
      </c>
      <c r="F5276" s="4" t="s">
        <v>4335</v>
      </c>
      <c r="G5276" s="5">
        <v>3295</v>
      </c>
      <c r="H5276" s="6">
        <v>0.30713200000000002</v>
      </c>
      <c r="I5276" s="7">
        <v>87.763000000000005</v>
      </c>
      <c r="J5276" s="2">
        <v>42.75</v>
      </c>
      <c r="K5276">
        <v>4</v>
      </c>
    </row>
    <row r="5277" spans="1:12" x14ac:dyDescent="0.25">
      <c r="A5277">
        <v>80438</v>
      </c>
      <c r="B5277" s="2">
        <v>70.824709999999996</v>
      </c>
      <c r="C5277" s="3">
        <v>349</v>
      </c>
      <c r="D5277" s="4">
        <v>19740</v>
      </c>
      <c r="E5277" t="s">
        <v>7048</v>
      </c>
      <c r="F5277" s="4" t="s">
        <v>14477</v>
      </c>
      <c r="G5277" s="5">
        <v>268</v>
      </c>
      <c r="H5277" s="6">
        <v>0.27238810000000002</v>
      </c>
      <c r="I5277" s="7">
        <v>93.75</v>
      </c>
    </row>
    <row r="5278" spans="1:12" x14ac:dyDescent="0.25">
      <c r="A5278">
        <v>43001</v>
      </c>
      <c r="B5278" s="2">
        <v>70.824200000000005</v>
      </c>
      <c r="C5278" s="3">
        <v>2474</v>
      </c>
      <c r="D5278" s="4">
        <v>18140</v>
      </c>
      <c r="E5278" t="s">
        <v>3522</v>
      </c>
      <c r="F5278" s="4" t="s">
        <v>8295</v>
      </c>
      <c r="G5278" s="5">
        <v>1825</v>
      </c>
      <c r="H5278" s="6">
        <v>0.27780820000000001</v>
      </c>
      <c r="I5278" s="7">
        <v>92.813000000000002</v>
      </c>
      <c r="J5278" s="2">
        <v>47.5</v>
      </c>
      <c r="K5278">
        <v>2</v>
      </c>
    </row>
    <row r="5279" spans="1:12" x14ac:dyDescent="0.25">
      <c r="A5279">
        <v>76065</v>
      </c>
      <c r="B5279" s="2">
        <v>70.819119999999998</v>
      </c>
      <c r="C5279" s="3">
        <v>30093</v>
      </c>
      <c r="D5279" s="4">
        <v>19100</v>
      </c>
      <c r="E5279" t="s">
        <v>4816</v>
      </c>
      <c r="F5279" s="4" t="s">
        <v>13752</v>
      </c>
      <c r="G5279" s="5">
        <v>19416</v>
      </c>
      <c r="H5279" s="6">
        <v>0.29211520000000002</v>
      </c>
      <c r="I5279" s="7">
        <v>90.322999999999993</v>
      </c>
      <c r="J5279" s="2">
        <v>46.375</v>
      </c>
      <c r="K5279">
        <v>8</v>
      </c>
    </row>
    <row r="5280" spans="1:12" x14ac:dyDescent="0.25">
      <c r="A5280">
        <v>72704</v>
      </c>
      <c r="B5280" s="2">
        <v>70.811329999999998</v>
      </c>
      <c r="C5280" s="3">
        <v>22577</v>
      </c>
      <c r="D5280" s="4">
        <v>22220</v>
      </c>
      <c r="E5280" t="s">
        <v>2490</v>
      </c>
      <c r="F5280" s="4" t="s">
        <v>13183</v>
      </c>
      <c r="G5280" s="5">
        <v>13123</v>
      </c>
      <c r="H5280" s="6">
        <v>0.40242319999999998</v>
      </c>
      <c r="I5280" s="7">
        <v>71.25</v>
      </c>
      <c r="J5280" s="2">
        <v>51.8</v>
      </c>
      <c r="K5280">
        <v>10</v>
      </c>
      <c r="L5280" s="2">
        <v>96.3</v>
      </c>
    </row>
    <row r="5281" spans="1:12" x14ac:dyDescent="0.25">
      <c r="A5281">
        <v>57501</v>
      </c>
      <c r="B5281" s="2">
        <v>70.805440000000004</v>
      </c>
      <c r="C5281" s="3">
        <v>16573</v>
      </c>
      <c r="D5281" s="4">
        <v>38180</v>
      </c>
      <c r="E5281" t="s">
        <v>10984</v>
      </c>
      <c r="F5281" s="4" t="s">
        <v>10877</v>
      </c>
      <c r="G5281" s="5">
        <v>11508</v>
      </c>
      <c r="H5281" s="6">
        <v>0.3326093</v>
      </c>
      <c r="I5281" s="7">
        <v>83.313999999999993</v>
      </c>
      <c r="J5281" s="2">
        <v>49.666699999999999</v>
      </c>
      <c r="K5281">
        <v>12</v>
      </c>
      <c r="L5281" s="2">
        <v>92.4</v>
      </c>
    </row>
    <row r="5282" spans="1:12" x14ac:dyDescent="0.25">
      <c r="A5282">
        <v>85739</v>
      </c>
      <c r="B5282" s="2">
        <v>70.799220000000005</v>
      </c>
      <c r="C5282" s="3">
        <v>17224</v>
      </c>
      <c r="D5282" s="4">
        <v>38060</v>
      </c>
      <c r="E5282" t="s">
        <v>15050</v>
      </c>
      <c r="F5282" s="4" t="s">
        <v>14962</v>
      </c>
      <c r="G5282" s="5">
        <v>14460</v>
      </c>
      <c r="H5282" s="6">
        <v>0.41763479999999997</v>
      </c>
      <c r="I5282" s="7">
        <v>68.619</v>
      </c>
      <c r="J5282" s="2">
        <v>39</v>
      </c>
      <c r="K5282">
        <v>4</v>
      </c>
    </row>
    <row r="5283" spans="1:12" x14ac:dyDescent="0.25">
      <c r="A5283">
        <v>4347</v>
      </c>
      <c r="B5283" s="2">
        <v>70.795330000000007</v>
      </c>
      <c r="C5283" s="3">
        <v>2438</v>
      </c>
      <c r="D5283" s="4">
        <v>12300</v>
      </c>
      <c r="E5283" t="s">
        <v>805</v>
      </c>
      <c r="F5283" s="4" t="s">
        <v>701</v>
      </c>
      <c r="G5283" s="5">
        <v>1815</v>
      </c>
      <c r="H5283" s="6">
        <v>0.44823790000000002</v>
      </c>
      <c r="I5283" s="7">
        <v>63.319000000000003</v>
      </c>
      <c r="J5283" s="2">
        <v>35.4</v>
      </c>
      <c r="K5283">
        <v>5</v>
      </c>
    </row>
    <row r="5284" spans="1:12" x14ac:dyDescent="0.25">
      <c r="A5284">
        <v>14731</v>
      </c>
      <c r="B5284" s="2">
        <v>70.794650000000004</v>
      </c>
      <c r="C5284" s="3">
        <v>1373</v>
      </c>
      <c r="D5284" s="4">
        <v>36460</v>
      </c>
      <c r="E5284" t="s">
        <v>2921</v>
      </c>
      <c r="F5284" s="4" t="s">
        <v>1280</v>
      </c>
      <c r="G5284" s="5">
        <v>1026</v>
      </c>
      <c r="H5284" s="6">
        <v>0.3407984</v>
      </c>
      <c r="I5284" s="7">
        <v>81.875</v>
      </c>
    </row>
    <row r="5285" spans="1:12" x14ac:dyDescent="0.25">
      <c r="A5285">
        <v>91701</v>
      </c>
      <c r="B5285" s="2">
        <v>70.787769999999995</v>
      </c>
      <c r="C5285" s="3">
        <v>40821</v>
      </c>
      <c r="D5285" s="4">
        <v>40140</v>
      </c>
      <c r="E5285" t="s">
        <v>15442</v>
      </c>
      <c r="F5285" s="4" t="s">
        <v>15368</v>
      </c>
      <c r="G5285" s="5">
        <v>27690</v>
      </c>
      <c r="H5285" s="6">
        <v>0.29413889999999998</v>
      </c>
      <c r="I5285" s="7">
        <v>89.933000000000007</v>
      </c>
      <c r="J5285" s="2">
        <v>40.375</v>
      </c>
      <c r="K5285">
        <v>8</v>
      </c>
    </row>
    <row r="5286" spans="1:12" x14ac:dyDescent="0.25">
      <c r="A5286">
        <v>7439</v>
      </c>
      <c r="B5286" s="2">
        <v>70.780749999999998</v>
      </c>
      <c r="C5286" s="3">
        <v>2414</v>
      </c>
      <c r="D5286" s="4">
        <v>35620</v>
      </c>
      <c r="E5286" t="s">
        <v>1430</v>
      </c>
      <c r="F5286" s="4" t="s">
        <v>1341</v>
      </c>
      <c r="G5286" s="5">
        <v>1616</v>
      </c>
      <c r="H5286" s="6">
        <v>0.2430427</v>
      </c>
      <c r="I5286" s="7">
        <v>98.75</v>
      </c>
      <c r="J5286" s="2">
        <v>60</v>
      </c>
      <c r="K5286">
        <v>1</v>
      </c>
    </row>
    <row r="5287" spans="1:12" x14ac:dyDescent="0.25">
      <c r="A5287">
        <v>67147</v>
      </c>
      <c r="B5287" s="2">
        <v>70.778890000000004</v>
      </c>
      <c r="C5287" s="3">
        <v>9472</v>
      </c>
      <c r="D5287" s="4">
        <v>48620</v>
      </c>
      <c r="E5287" t="s">
        <v>12625</v>
      </c>
      <c r="F5287" s="4" t="s">
        <v>12494</v>
      </c>
      <c r="G5287" s="5">
        <v>6178</v>
      </c>
      <c r="H5287" s="6">
        <v>0.36268</v>
      </c>
      <c r="I5287" s="7">
        <v>78.057000000000002</v>
      </c>
      <c r="J5287" s="2">
        <v>60</v>
      </c>
      <c r="K5287">
        <v>1</v>
      </c>
    </row>
    <row r="5288" spans="1:12" x14ac:dyDescent="0.25">
      <c r="A5288">
        <v>8071</v>
      </c>
      <c r="B5288" s="2">
        <v>70.775779999999997</v>
      </c>
      <c r="C5288" s="3">
        <v>9727</v>
      </c>
      <c r="D5288" s="4">
        <v>37980</v>
      </c>
      <c r="E5288" t="s">
        <v>1622</v>
      </c>
      <c r="F5288" s="4" t="s">
        <v>1341</v>
      </c>
      <c r="G5288" s="5">
        <v>6823</v>
      </c>
      <c r="H5288" s="6">
        <v>0.32927899999999999</v>
      </c>
      <c r="I5288" s="7">
        <v>83.820999999999998</v>
      </c>
      <c r="J5288" s="2">
        <v>47.8889</v>
      </c>
      <c r="K5288">
        <v>9</v>
      </c>
    </row>
    <row r="5289" spans="1:12" x14ac:dyDescent="0.25">
      <c r="A5289">
        <v>80468</v>
      </c>
      <c r="B5289" s="2">
        <v>70.774069999999995</v>
      </c>
      <c r="C5289" s="3">
        <v>349</v>
      </c>
      <c r="E5289" t="s">
        <v>11255</v>
      </c>
      <c r="F5289" s="4" t="s">
        <v>14477</v>
      </c>
      <c r="G5289" s="5">
        <v>333</v>
      </c>
      <c r="H5289" s="6">
        <v>0.34534530000000002</v>
      </c>
      <c r="I5289" s="7">
        <v>81.042000000000002</v>
      </c>
    </row>
    <row r="5290" spans="1:12" x14ac:dyDescent="0.25">
      <c r="A5290">
        <v>90638</v>
      </c>
      <c r="B5290" s="2">
        <v>70.766270000000006</v>
      </c>
      <c r="C5290" s="3">
        <v>49542</v>
      </c>
      <c r="D5290" s="4">
        <v>31080</v>
      </c>
      <c r="E5290" t="s">
        <v>15392</v>
      </c>
      <c r="F5290" s="4" t="s">
        <v>15368</v>
      </c>
      <c r="G5290" s="5">
        <v>32245</v>
      </c>
      <c r="H5290" s="6">
        <v>0.2918192</v>
      </c>
      <c r="I5290" s="7">
        <v>90.283000000000001</v>
      </c>
      <c r="J5290" s="2">
        <v>31.363600000000002</v>
      </c>
      <c r="K5290">
        <v>22</v>
      </c>
      <c r="L5290" s="2">
        <v>9.6</v>
      </c>
    </row>
    <row r="5291" spans="1:12" x14ac:dyDescent="0.25">
      <c r="A5291">
        <v>27106</v>
      </c>
      <c r="B5291" s="2">
        <v>70.751390000000001</v>
      </c>
      <c r="C5291" s="3">
        <v>45783</v>
      </c>
      <c r="D5291" s="4">
        <v>49180</v>
      </c>
      <c r="E5291" t="s">
        <v>5668</v>
      </c>
      <c r="F5291" s="4" t="s">
        <v>5642</v>
      </c>
      <c r="G5291" s="5">
        <v>29934</v>
      </c>
      <c r="H5291" s="6">
        <v>0.43728080000000003</v>
      </c>
      <c r="I5291" s="7">
        <v>65.14</v>
      </c>
      <c r="J5291" s="2">
        <v>34.875</v>
      </c>
      <c r="K5291">
        <v>16</v>
      </c>
      <c r="L5291" s="2">
        <v>22.9</v>
      </c>
    </row>
    <row r="5292" spans="1:12" x14ac:dyDescent="0.25">
      <c r="A5292">
        <v>57460</v>
      </c>
      <c r="B5292" s="2">
        <v>70.744150000000005</v>
      </c>
      <c r="C5292" s="3">
        <v>409</v>
      </c>
      <c r="D5292" s="4">
        <v>10100</v>
      </c>
      <c r="E5292" t="s">
        <v>296</v>
      </c>
      <c r="F5292" s="4" t="s">
        <v>10877</v>
      </c>
      <c r="G5292" s="5">
        <v>300</v>
      </c>
      <c r="H5292" s="6">
        <v>0.32225910000000002</v>
      </c>
      <c r="I5292" s="7">
        <v>85</v>
      </c>
    </row>
    <row r="5293" spans="1:12" x14ac:dyDescent="0.25">
      <c r="A5293">
        <v>61455</v>
      </c>
      <c r="B5293" s="2">
        <v>70.741489999999999</v>
      </c>
      <c r="C5293" s="3">
        <v>22083</v>
      </c>
      <c r="D5293" s="4">
        <v>31380</v>
      </c>
      <c r="E5293" t="s">
        <v>9122</v>
      </c>
      <c r="F5293" s="4" t="s">
        <v>11490</v>
      </c>
      <c r="G5293" s="5">
        <v>10812</v>
      </c>
      <c r="H5293" s="6">
        <v>0.44002590000000003</v>
      </c>
      <c r="I5293" s="7">
        <v>64.63</v>
      </c>
      <c r="J5293" s="2">
        <v>42.4</v>
      </c>
      <c r="K5293">
        <v>15</v>
      </c>
      <c r="L5293" s="2">
        <v>63.7</v>
      </c>
    </row>
    <row r="5294" spans="1:12" x14ac:dyDescent="0.25">
      <c r="A5294">
        <v>3044</v>
      </c>
      <c r="B5294" s="2">
        <v>70.738159999999993</v>
      </c>
      <c r="C5294" s="3">
        <v>4252</v>
      </c>
      <c r="D5294" s="4">
        <v>14460</v>
      </c>
      <c r="E5294" t="s">
        <v>525</v>
      </c>
      <c r="F5294" s="4" t="s">
        <v>520</v>
      </c>
      <c r="G5294" s="5">
        <v>3121</v>
      </c>
      <c r="H5294" s="6">
        <v>0.28635490000000002</v>
      </c>
      <c r="I5294" s="7">
        <v>91.173000000000002</v>
      </c>
    </row>
    <row r="5295" spans="1:12" x14ac:dyDescent="0.25">
      <c r="A5295">
        <v>67133</v>
      </c>
      <c r="B5295" s="2">
        <v>70.736379999999997</v>
      </c>
      <c r="C5295" s="3">
        <v>6465</v>
      </c>
      <c r="D5295" s="4">
        <v>48620</v>
      </c>
      <c r="E5295" t="s">
        <v>5023</v>
      </c>
      <c r="F5295" s="4" t="s">
        <v>12494</v>
      </c>
      <c r="G5295" s="5">
        <v>4309</v>
      </c>
      <c r="H5295" s="6">
        <v>0.34129930000000003</v>
      </c>
      <c r="I5295" s="7">
        <v>81.659000000000006</v>
      </c>
      <c r="J5295" s="2">
        <v>62.5</v>
      </c>
      <c r="K5295">
        <v>2</v>
      </c>
    </row>
    <row r="5296" spans="1:12" x14ac:dyDescent="0.25">
      <c r="A5296">
        <v>98606</v>
      </c>
      <c r="B5296" s="2">
        <v>70.733890000000002</v>
      </c>
      <c r="C5296" s="3">
        <v>9338</v>
      </c>
      <c r="D5296" s="4">
        <v>38900</v>
      </c>
      <c r="E5296" t="s">
        <v>16473</v>
      </c>
      <c r="F5296" s="4" t="s">
        <v>16344</v>
      </c>
      <c r="G5296" s="5">
        <v>6124</v>
      </c>
      <c r="H5296" s="6">
        <v>0.30682559999999998</v>
      </c>
      <c r="I5296" s="7">
        <v>87.603999999999999</v>
      </c>
      <c r="J5296" s="2">
        <v>26.5</v>
      </c>
      <c r="K5296">
        <v>2</v>
      </c>
    </row>
    <row r="5297" spans="1:12" x14ac:dyDescent="0.25">
      <c r="A5297">
        <v>54313</v>
      </c>
      <c r="B5297" s="2">
        <v>70.72645</v>
      </c>
      <c r="C5297" s="3">
        <v>37273</v>
      </c>
      <c r="D5297" s="4">
        <v>24580</v>
      </c>
      <c r="E5297" t="s">
        <v>4928</v>
      </c>
      <c r="F5297" s="4" t="s">
        <v>10031</v>
      </c>
      <c r="G5297" s="5">
        <v>24972</v>
      </c>
      <c r="H5297" s="6">
        <v>0.331291</v>
      </c>
      <c r="I5297" s="7">
        <v>83.372</v>
      </c>
      <c r="J5297" s="2">
        <v>45.045499999999997</v>
      </c>
      <c r="K5297">
        <v>22</v>
      </c>
      <c r="L5297" s="2">
        <v>77</v>
      </c>
    </row>
    <row r="5298" spans="1:12" x14ac:dyDescent="0.25">
      <c r="A5298">
        <v>61568</v>
      </c>
      <c r="B5298" s="2">
        <v>70.719790000000003</v>
      </c>
      <c r="C5298" s="3">
        <v>4421</v>
      </c>
      <c r="D5298" s="4">
        <v>37900</v>
      </c>
      <c r="E5298" t="s">
        <v>3940</v>
      </c>
      <c r="F5298" s="4" t="s">
        <v>11490</v>
      </c>
      <c r="G5298" s="5">
        <v>2872</v>
      </c>
      <c r="H5298" s="6">
        <v>0.34215109999999999</v>
      </c>
      <c r="I5298" s="7">
        <v>81.494</v>
      </c>
      <c r="J5298" s="2">
        <v>56.5</v>
      </c>
      <c r="K5298">
        <v>2</v>
      </c>
    </row>
    <row r="5299" spans="1:12" x14ac:dyDescent="0.25">
      <c r="A5299">
        <v>3055</v>
      </c>
      <c r="B5299" s="2">
        <v>70.7166</v>
      </c>
      <c r="C5299" s="3">
        <v>15085</v>
      </c>
      <c r="D5299" s="4">
        <v>31700</v>
      </c>
      <c r="E5299" t="s">
        <v>226</v>
      </c>
      <c r="F5299" s="4" t="s">
        <v>520</v>
      </c>
      <c r="G5299" s="5">
        <v>10416</v>
      </c>
      <c r="H5299" s="6">
        <v>0.34658220000000001</v>
      </c>
      <c r="I5299" s="7">
        <v>80.713999999999999</v>
      </c>
      <c r="J5299" s="2">
        <v>53.5</v>
      </c>
      <c r="K5299">
        <v>4</v>
      </c>
    </row>
    <row r="5300" spans="1:12" x14ac:dyDescent="0.25">
      <c r="A5300">
        <v>98056</v>
      </c>
      <c r="B5300" s="2">
        <v>70.708380000000005</v>
      </c>
      <c r="C5300" s="3">
        <v>33877</v>
      </c>
      <c r="D5300" s="4">
        <v>42660</v>
      </c>
      <c r="E5300" t="s">
        <v>16360</v>
      </c>
      <c r="F5300" s="4" t="s">
        <v>16344</v>
      </c>
      <c r="G5300" s="5">
        <v>23934</v>
      </c>
      <c r="H5300" s="6">
        <v>0.34927930000000001</v>
      </c>
      <c r="I5300" s="7">
        <v>80.238</v>
      </c>
      <c r="J5300" s="2">
        <v>47.285699999999999</v>
      </c>
      <c r="K5300">
        <v>21</v>
      </c>
      <c r="L5300" s="2">
        <v>85.8</v>
      </c>
    </row>
    <row r="5301" spans="1:12" x14ac:dyDescent="0.25">
      <c r="A5301">
        <v>18920</v>
      </c>
      <c r="B5301" s="2">
        <v>70.702579999999998</v>
      </c>
      <c r="C5301" s="3">
        <v>361</v>
      </c>
      <c r="D5301" s="4">
        <v>37980</v>
      </c>
      <c r="E5301" t="s">
        <v>4151</v>
      </c>
      <c r="F5301" s="4" t="s">
        <v>3003</v>
      </c>
      <c r="G5301" s="5">
        <v>310</v>
      </c>
      <c r="H5301" s="6">
        <v>0.35483870000000001</v>
      </c>
      <c r="I5301" s="7">
        <v>79.266999999999996</v>
      </c>
      <c r="J5301" s="2">
        <v>20</v>
      </c>
      <c r="K5301">
        <v>1</v>
      </c>
    </row>
    <row r="5302" spans="1:12" x14ac:dyDescent="0.25">
      <c r="A5302">
        <v>61284</v>
      </c>
      <c r="B5302" s="2">
        <v>70.702089999999998</v>
      </c>
      <c r="C5302" s="3">
        <v>2187</v>
      </c>
      <c r="D5302" s="4">
        <v>19340</v>
      </c>
      <c r="E5302" t="s">
        <v>11703</v>
      </c>
      <c r="F5302" s="4" t="s">
        <v>11490</v>
      </c>
      <c r="G5302" s="5">
        <v>1717</v>
      </c>
      <c r="H5302" s="6">
        <v>0.2952825</v>
      </c>
      <c r="I5302" s="7">
        <v>89.55</v>
      </c>
      <c r="J5302" s="2">
        <v>57.333300000000001</v>
      </c>
      <c r="K5302">
        <v>3</v>
      </c>
    </row>
    <row r="5303" spans="1:12" x14ac:dyDescent="0.25">
      <c r="A5303">
        <v>61037</v>
      </c>
      <c r="B5303" s="2">
        <v>70.701650000000001</v>
      </c>
      <c r="C5303" s="3">
        <v>280</v>
      </c>
      <c r="D5303" s="4">
        <v>44580</v>
      </c>
      <c r="E5303" t="s">
        <v>9617</v>
      </c>
      <c r="F5303" s="4" t="s">
        <v>11490</v>
      </c>
      <c r="G5303" s="5">
        <v>143</v>
      </c>
      <c r="H5303" s="6">
        <v>0.25</v>
      </c>
      <c r="I5303" s="7">
        <v>97.375</v>
      </c>
    </row>
    <row r="5304" spans="1:12" x14ac:dyDescent="0.25">
      <c r="A5304">
        <v>46590</v>
      </c>
      <c r="B5304" s="2">
        <v>70.700909999999993</v>
      </c>
      <c r="C5304" s="3">
        <v>4934</v>
      </c>
      <c r="D5304" s="4">
        <v>47700</v>
      </c>
      <c r="E5304" t="s">
        <v>8885</v>
      </c>
      <c r="F5304" s="4" t="s">
        <v>8800</v>
      </c>
      <c r="G5304" s="5">
        <v>2915</v>
      </c>
      <c r="H5304" s="6">
        <v>0.47839510000000002</v>
      </c>
      <c r="I5304" s="7">
        <v>57.887</v>
      </c>
      <c r="J5304" s="2">
        <v>44.666699999999999</v>
      </c>
      <c r="K5304">
        <v>3</v>
      </c>
    </row>
    <row r="5305" spans="1:12" x14ac:dyDescent="0.25">
      <c r="A5305">
        <v>1270</v>
      </c>
      <c r="B5305" s="2">
        <v>70.70008</v>
      </c>
      <c r="C5305" s="3">
        <v>765</v>
      </c>
      <c r="D5305" s="4">
        <v>38340</v>
      </c>
      <c r="E5305" t="s">
        <v>110</v>
      </c>
      <c r="F5305" s="4" t="s">
        <v>21</v>
      </c>
      <c r="G5305" s="5">
        <v>558</v>
      </c>
      <c r="H5305" s="6">
        <v>0.35304659999999999</v>
      </c>
      <c r="I5305" s="7">
        <v>79.545000000000002</v>
      </c>
      <c r="J5305" s="2">
        <v>2</v>
      </c>
      <c r="K5305">
        <v>1</v>
      </c>
    </row>
    <row r="5306" spans="1:12" x14ac:dyDescent="0.25">
      <c r="A5306">
        <v>85340</v>
      </c>
      <c r="B5306" s="2">
        <v>70.695769999999996</v>
      </c>
      <c r="C5306" s="3">
        <v>28746</v>
      </c>
      <c r="D5306" s="4">
        <v>38060</v>
      </c>
      <c r="E5306" t="s">
        <v>14995</v>
      </c>
      <c r="F5306" s="4" t="s">
        <v>14962</v>
      </c>
      <c r="G5306" s="5">
        <v>17472</v>
      </c>
      <c r="H5306" s="6">
        <v>0.31837690000000002</v>
      </c>
      <c r="I5306" s="7">
        <v>85.495000000000005</v>
      </c>
      <c r="J5306" s="2">
        <v>49.5</v>
      </c>
      <c r="K5306">
        <v>6</v>
      </c>
    </row>
    <row r="5307" spans="1:12" x14ac:dyDescent="0.25">
      <c r="A5307">
        <v>18455</v>
      </c>
      <c r="B5307" s="2">
        <v>70.691569999999999</v>
      </c>
      <c r="C5307" s="3">
        <v>67</v>
      </c>
      <c r="E5307" t="s">
        <v>4071</v>
      </c>
      <c r="F5307" s="4" t="s">
        <v>3003</v>
      </c>
      <c r="G5307" s="5">
        <v>54</v>
      </c>
      <c r="H5307" s="6">
        <v>0.2</v>
      </c>
      <c r="I5307" s="7">
        <v>105.938</v>
      </c>
    </row>
    <row r="5308" spans="1:12" x14ac:dyDescent="0.25">
      <c r="A5308">
        <v>3064</v>
      </c>
      <c r="B5308" s="2">
        <v>70.689160000000001</v>
      </c>
      <c r="C5308" s="3">
        <v>14282</v>
      </c>
      <c r="D5308" s="4">
        <v>31700</v>
      </c>
      <c r="E5308" t="s">
        <v>533</v>
      </c>
      <c r="F5308" s="4" t="s">
        <v>520</v>
      </c>
      <c r="G5308" s="5">
        <v>10006</v>
      </c>
      <c r="H5308" s="6">
        <v>0.32217449999999997</v>
      </c>
      <c r="I5308" s="7">
        <v>84.814999999999998</v>
      </c>
      <c r="J5308" s="2">
        <v>42.75</v>
      </c>
      <c r="K5308">
        <v>4</v>
      </c>
    </row>
    <row r="5309" spans="1:12" x14ac:dyDescent="0.25">
      <c r="A5309">
        <v>97008</v>
      </c>
      <c r="B5309" s="2">
        <v>70.681880000000007</v>
      </c>
      <c r="C5309" s="3">
        <v>29642</v>
      </c>
      <c r="D5309" s="4">
        <v>38900</v>
      </c>
      <c r="E5309" t="s">
        <v>7103</v>
      </c>
      <c r="F5309" s="4" t="s">
        <v>16170</v>
      </c>
      <c r="G5309" s="5">
        <v>20391</v>
      </c>
      <c r="H5309" s="6">
        <v>0.4039527</v>
      </c>
      <c r="I5309" s="7">
        <v>70.683000000000007</v>
      </c>
      <c r="J5309" s="2">
        <v>37.512799999999999</v>
      </c>
      <c r="K5309">
        <v>39</v>
      </c>
      <c r="L5309" s="2">
        <v>36.700000000000003</v>
      </c>
    </row>
    <row r="5310" spans="1:12" x14ac:dyDescent="0.25">
      <c r="A5310">
        <v>68029</v>
      </c>
      <c r="B5310" s="2">
        <v>70.676850000000002</v>
      </c>
      <c r="C5310" s="3">
        <v>916</v>
      </c>
      <c r="D5310" s="4">
        <v>36540</v>
      </c>
      <c r="E5310" t="s">
        <v>10683</v>
      </c>
      <c r="F5310" s="4" t="s">
        <v>12738</v>
      </c>
      <c r="G5310" s="5">
        <v>648</v>
      </c>
      <c r="H5310" s="6">
        <v>0.2731481</v>
      </c>
      <c r="I5310" s="7">
        <v>93.281000000000006</v>
      </c>
      <c r="J5310" s="2">
        <v>66</v>
      </c>
      <c r="K5310">
        <v>1</v>
      </c>
    </row>
    <row r="5311" spans="1:12" x14ac:dyDescent="0.25">
      <c r="A5311">
        <v>46765</v>
      </c>
      <c r="B5311" s="2">
        <v>70.675880000000006</v>
      </c>
      <c r="C5311" s="3">
        <v>5625</v>
      </c>
      <c r="D5311" s="4">
        <v>23060</v>
      </c>
      <c r="E5311" t="s">
        <v>8900</v>
      </c>
      <c r="F5311" s="4" t="s">
        <v>8800</v>
      </c>
      <c r="G5311" s="5">
        <v>3400</v>
      </c>
      <c r="H5311" s="6">
        <v>0.34588239999999998</v>
      </c>
      <c r="I5311" s="7">
        <v>80.709999999999994</v>
      </c>
      <c r="J5311" s="2">
        <v>32</v>
      </c>
      <c r="K5311">
        <v>3</v>
      </c>
    </row>
    <row r="5312" spans="1:12" x14ac:dyDescent="0.25">
      <c r="A5312">
        <v>57006</v>
      </c>
      <c r="B5312" s="2">
        <v>70.672200000000004</v>
      </c>
      <c r="C5312" s="3">
        <v>24958</v>
      </c>
      <c r="D5312" s="4">
        <v>15100</v>
      </c>
      <c r="E5312" t="s">
        <v>10879</v>
      </c>
      <c r="F5312" s="4" t="s">
        <v>10877</v>
      </c>
      <c r="G5312" s="5">
        <v>11958</v>
      </c>
      <c r="H5312" s="6">
        <v>0.48331800000000003</v>
      </c>
      <c r="I5312" s="7">
        <v>56.954999999999998</v>
      </c>
      <c r="J5312" s="2">
        <v>48.533299999999997</v>
      </c>
      <c r="K5312">
        <v>15</v>
      </c>
      <c r="L5312" s="2">
        <v>89.8</v>
      </c>
    </row>
    <row r="5313" spans="1:12" x14ac:dyDescent="0.25">
      <c r="A5313">
        <v>8016</v>
      </c>
      <c r="B5313" s="2">
        <v>70.664109999999994</v>
      </c>
      <c r="C5313" s="3">
        <v>33147</v>
      </c>
      <c r="D5313" s="4">
        <v>37980</v>
      </c>
      <c r="E5313" t="s">
        <v>235</v>
      </c>
      <c r="F5313" s="4" t="s">
        <v>1341</v>
      </c>
      <c r="G5313" s="5">
        <v>21888</v>
      </c>
      <c r="H5313" s="6">
        <v>0.28064329999999998</v>
      </c>
      <c r="I5313" s="7">
        <v>91.975999999999999</v>
      </c>
      <c r="J5313" s="2">
        <v>48.307699999999997</v>
      </c>
      <c r="K5313">
        <v>13</v>
      </c>
      <c r="L5313" s="2">
        <v>89.3</v>
      </c>
    </row>
    <row r="5314" spans="1:12" x14ac:dyDescent="0.25">
      <c r="A5314">
        <v>8620</v>
      </c>
      <c r="B5314" s="2">
        <v>70.656800000000004</v>
      </c>
      <c r="C5314" s="3">
        <v>12409</v>
      </c>
      <c r="D5314" s="4">
        <v>45940</v>
      </c>
      <c r="E5314" t="s">
        <v>1720</v>
      </c>
      <c r="F5314" s="4" t="s">
        <v>1341</v>
      </c>
      <c r="G5314" s="5">
        <v>8644</v>
      </c>
      <c r="H5314" s="6">
        <v>0.25613140000000001</v>
      </c>
      <c r="I5314" s="7">
        <v>96.200999999999993</v>
      </c>
      <c r="J5314" s="2">
        <v>33.166699999999999</v>
      </c>
      <c r="K5314">
        <v>6</v>
      </c>
    </row>
    <row r="5315" spans="1:12" x14ac:dyDescent="0.25">
      <c r="A5315">
        <v>34695</v>
      </c>
      <c r="B5315" s="2">
        <v>70.651489999999995</v>
      </c>
      <c r="C5315" s="3">
        <v>17455</v>
      </c>
      <c r="D5315" s="4">
        <v>45300</v>
      </c>
      <c r="E5315" t="s">
        <v>7005</v>
      </c>
      <c r="F5315" s="4" t="s">
        <v>6689</v>
      </c>
      <c r="G5315" s="5">
        <v>13553</v>
      </c>
      <c r="H5315" s="6">
        <v>0.37120930000000002</v>
      </c>
      <c r="I5315" s="7">
        <v>76.301000000000002</v>
      </c>
      <c r="J5315" s="2">
        <v>42.545499999999997</v>
      </c>
      <c r="K5315">
        <v>11</v>
      </c>
      <c r="L5315" s="2">
        <v>64.7</v>
      </c>
    </row>
    <row r="5316" spans="1:12" x14ac:dyDescent="0.25">
      <c r="A5316">
        <v>57030</v>
      </c>
      <c r="B5316" s="2">
        <v>70.647739999999999</v>
      </c>
      <c r="C5316" s="3">
        <v>3292</v>
      </c>
      <c r="D5316" s="4">
        <v>43620</v>
      </c>
      <c r="E5316" t="s">
        <v>10887</v>
      </c>
      <c r="F5316" s="4" t="s">
        <v>10877</v>
      </c>
      <c r="G5316" s="5">
        <v>2122</v>
      </c>
      <c r="H5316" s="6">
        <v>0.28356100000000001</v>
      </c>
      <c r="I5316" s="7">
        <v>91.447000000000003</v>
      </c>
    </row>
    <row r="5317" spans="1:12" x14ac:dyDescent="0.25">
      <c r="A5317">
        <v>20653</v>
      </c>
      <c r="B5317" s="2">
        <v>70.643510000000006</v>
      </c>
      <c r="C5317" s="3">
        <v>25579</v>
      </c>
      <c r="D5317" s="4">
        <v>15680</v>
      </c>
      <c r="E5317" t="s">
        <v>4389</v>
      </c>
      <c r="F5317" s="4" t="s">
        <v>4361</v>
      </c>
      <c r="G5317" s="5">
        <v>15571</v>
      </c>
      <c r="H5317" s="6">
        <v>0.32282300000000003</v>
      </c>
      <c r="I5317" s="7">
        <v>84.659000000000006</v>
      </c>
      <c r="J5317" s="2">
        <v>44.642899999999997</v>
      </c>
      <c r="K5317">
        <v>14</v>
      </c>
      <c r="L5317" s="2">
        <v>75.2</v>
      </c>
    </row>
    <row r="5318" spans="1:12" x14ac:dyDescent="0.25">
      <c r="A5318">
        <v>98340</v>
      </c>
      <c r="B5318" s="2">
        <v>70.639279999999999</v>
      </c>
      <c r="C5318" s="3">
        <v>2638</v>
      </c>
      <c r="D5318" s="4">
        <v>14740</v>
      </c>
      <c r="E5318" t="s">
        <v>16410</v>
      </c>
      <c r="F5318" s="4" t="s">
        <v>16344</v>
      </c>
      <c r="G5318" s="5">
        <v>2088</v>
      </c>
      <c r="H5318" s="6">
        <v>0.3855364</v>
      </c>
      <c r="I5318" s="7">
        <v>73.819000000000003</v>
      </c>
      <c r="J5318" s="2">
        <v>51</v>
      </c>
      <c r="K5318">
        <v>2</v>
      </c>
    </row>
    <row r="5319" spans="1:12" x14ac:dyDescent="0.25">
      <c r="A5319">
        <v>50229</v>
      </c>
      <c r="B5319" s="2">
        <v>70.638660000000002</v>
      </c>
      <c r="C5319" s="3">
        <v>751</v>
      </c>
      <c r="D5319" s="4">
        <v>19780</v>
      </c>
      <c r="E5319" t="s">
        <v>9654</v>
      </c>
      <c r="F5319" s="4" t="s">
        <v>9593</v>
      </c>
      <c r="G5319" s="5">
        <v>515</v>
      </c>
      <c r="H5319" s="6">
        <v>0.26744190000000001</v>
      </c>
      <c r="I5319" s="7">
        <v>94.225999999999999</v>
      </c>
      <c r="J5319" s="2">
        <v>65</v>
      </c>
      <c r="K5319">
        <v>2</v>
      </c>
    </row>
    <row r="5320" spans="1:12" x14ac:dyDescent="0.25">
      <c r="A5320">
        <v>65731</v>
      </c>
      <c r="B5320" s="2">
        <v>70.638469999999998</v>
      </c>
      <c r="C5320" s="3">
        <v>337</v>
      </c>
      <c r="D5320" s="4">
        <v>14700</v>
      </c>
      <c r="E5320" t="s">
        <v>12466</v>
      </c>
      <c r="F5320" s="4" t="s">
        <v>12102</v>
      </c>
      <c r="G5320" s="5">
        <v>256</v>
      </c>
      <c r="H5320" s="6">
        <v>0.1640625</v>
      </c>
      <c r="I5320" s="7">
        <v>112.083</v>
      </c>
    </row>
    <row r="5321" spans="1:12" x14ac:dyDescent="0.25">
      <c r="A5321">
        <v>83212</v>
      </c>
      <c r="B5321" s="2">
        <v>70.638369999999995</v>
      </c>
      <c r="C5321" s="3">
        <v>173</v>
      </c>
      <c r="E5321" t="s">
        <v>14728</v>
      </c>
      <c r="F5321" s="4" t="s">
        <v>14725</v>
      </c>
      <c r="G5321" s="5">
        <v>145</v>
      </c>
      <c r="H5321" s="6">
        <v>0.36301369999999999</v>
      </c>
      <c r="I5321" s="7">
        <v>77.679000000000002</v>
      </c>
    </row>
    <row r="5322" spans="1:12" x14ac:dyDescent="0.25">
      <c r="A5322">
        <v>83278</v>
      </c>
      <c r="B5322" s="2">
        <v>70.638310000000004</v>
      </c>
      <c r="C5322" s="3">
        <v>150</v>
      </c>
      <c r="E5322" t="s">
        <v>2893</v>
      </c>
      <c r="F5322" s="4" t="s">
        <v>14725</v>
      </c>
      <c r="G5322" s="5">
        <v>123</v>
      </c>
      <c r="H5322" s="6">
        <v>0.65853660000000003</v>
      </c>
      <c r="I5322" s="7">
        <v>26.606999999999999</v>
      </c>
    </row>
    <row r="5323" spans="1:12" x14ac:dyDescent="0.25">
      <c r="A5323">
        <v>15642</v>
      </c>
      <c r="B5323" s="2">
        <v>70.630499999999998</v>
      </c>
      <c r="C5323" s="3">
        <v>45300</v>
      </c>
      <c r="D5323" s="4">
        <v>38300</v>
      </c>
      <c r="E5323" t="s">
        <v>3232</v>
      </c>
      <c r="F5323" s="4" t="s">
        <v>3003</v>
      </c>
      <c r="G5323" s="5">
        <v>32505</v>
      </c>
      <c r="H5323" s="6">
        <v>0.34911550000000002</v>
      </c>
      <c r="I5323" s="7">
        <v>80.075000000000003</v>
      </c>
      <c r="J5323" s="2">
        <v>47.571399999999997</v>
      </c>
      <c r="K5323">
        <v>14</v>
      </c>
      <c r="L5323" s="2">
        <v>86.6</v>
      </c>
    </row>
    <row r="5324" spans="1:12" x14ac:dyDescent="0.25">
      <c r="A5324">
        <v>61073</v>
      </c>
      <c r="B5324" s="2">
        <v>70.619569999999996</v>
      </c>
      <c r="C5324" s="3">
        <v>19593</v>
      </c>
      <c r="D5324" s="4">
        <v>40420</v>
      </c>
      <c r="E5324" t="s">
        <v>2344</v>
      </c>
      <c r="F5324" s="4" t="s">
        <v>11490</v>
      </c>
      <c r="G5324" s="5">
        <v>13166</v>
      </c>
      <c r="H5324" s="6">
        <v>0.30092659999999999</v>
      </c>
      <c r="I5324" s="7">
        <v>88.4</v>
      </c>
      <c r="J5324" s="2">
        <v>48</v>
      </c>
      <c r="K5324">
        <v>6</v>
      </c>
    </row>
    <row r="5325" spans="1:12" x14ac:dyDescent="0.25">
      <c r="A5325">
        <v>93551</v>
      </c>
      <c r="B5325" s="2">
        <v>70.608620000000002</v>
      </c>
      <c r="C5325" s="3">
        <v>50571</v>
      </c>
      <c r="D5325" s="4">
        <v>31080</v>
      </c>
      <c r="E5325" t="s">
        <v>6958</v>
      </c>
      <c r="F5325" s="4" t="s">
        <v>15368</v>
      </c>
      <c r="G5325" s="5">
        <v>32574</v>
      </c>
      <c r="H5325" s="6">
        <v>0.28151290000000001</v>
      </c>
      <c r="I5325" s="7">
        <v>91.748999999999995</v>
      </c>
      <c r="J5325" s="2">
        <v>33.466700000000003</v>
      </c>
      <c r="K5325">
        <v>15</v>
      </c>
      <c r="L5325" s="2">
        <v>16.399999999999999</v>
      </c>
    </row>
    <row r="5326" spans="1:12" x14ac:dyDescent="0.25">
      <c r="A5326">
        <v>7660</v>
      </c>
      <c r="B5326" s="2">
        <v>70.598740000000006</v>
      </c>
      <c r="C5326" s="3">
        <v>12875</v>
      </c>
      <c r="D5326" s="4">
        <v>35620</v>
      </c>
      <c r="E5326" t="s">
        <v>1476</v>
      </c>
      <c r="F5326" s="4" t="s">
        <v>1341</v>
      </c>
      <c r="G5326" s="5">
        <v>8741</v>
      </c>
      <c r="H5326" s="6">
        <v>0.35808259999999997</v>
      </c>
      <c r="I5326" s="7">
        <v>78.516000000000005</v>
      </c>
      <c r="J5326" s="2">
        <v>36.333300000000001</v>
      </c>
      <c r="K5326">
        <v>3</v>
      </c>
    </row>
    <row r="5327" spans="1:12" x14ac:dyDescent="0.25">
      <c r="A5327">
        <v>61755</v>
      </c>
      <c r="B5327" s="2">
        <v>70.5959</v>
      </c>
      <c r="C5327" s="3">
        <v>4708</v>
      </c>
      <c r="D5327" s="4">
        <v>37900</v>
      </c>
      <c r="E5327" t="s">
        <v>11801</v>
      </c>
      <c r="F5327" s="4" t="s">
        <v>11490</v>
      </c>
      <c r="G5327" s="5">
        <v>3109</v>
      </c>
      <c r="H5327" s="6">
        <v>0.33762059999999999</v>
      </c>
      <c r="I5327" s="7">
        <v>82.046999999999997</v>
      </c>
      <c r="J5327" s="2">
        <v>55.666699999999999</v>
      </c>
      <c r="K5327">
        <v>3</v>
      </c>
    </row>
    <row r="5328" spans="1:12" x14ac:dyDescent="0.25">
      <c r="A5328">
        <v>46075</v>
      </c>
      <c r="B5328" s="2">
        <v>70.594589999999997</v>
      </c>
      <c r="C5328" s="3">
        <v>3522</v>
      </c>
      <c r="D5328" s="4">
        <v>26900</v>
      </c>
      <c r="E5328" t="s">
        <v>8815</v>
      </c>
      <c r="F5328" s="4" t="s">
        <v>8800</v>
      </c>
      <c r="G5328" s="5">
        <v>2364</v>
      </c>
      <c r="H5328" s="6">
        <v>0.43147210000000003</v>
      </c>
      <c r="I5328" s="7">
        <v>65.811000000000007</v>
      </c>
      <c r="J5328" s="2">
        <v>49</v>
      </c>
      <c r="K5328">
        <v>3</v>
      </c>
    </row>
    <row r="5329" spans="1:12" x14ac:dyDescent="0.25">
      <c r="A5329">
        <v>59936</v>
      </c>
      <c r="B5329" s="2">
        <v>70.593950000000007</v>
      </c>
      <c r="C5329" s="3">
        <v>507</v>
      </c>
      <c r="D5329" s="4">
        <v>28060</v>
      </c>
      <c r="E5329" t="s">
        <v>11488</v>
      </c>
      <c r="F5329" s="4" t="s">
        <v>11278</v>
      </c>
      <c r="G5329" s="5">
        <v>314</v>
      </c>
      <c r="H5329" s="6">
        <v>0.41082800000000003</v>
      </c>
      <c r="I5329" s="7">
        <v>69.375</v>
      </c>
      <c r="J5329" s="2">
        <v>47.5</v>
      </c>
      <c r="K5329">
        <v>2</v>
      </c>
    </row>
    <row r="5330" spans="1:12" x14ac:dyDescent="0.25">
      <c r="A5330">
        <v>61088</v>
      </c>
      <c r="B5330" s="2">
        <v>70.592950000000002</v>
      </c>
      <c r="C5330" s="3">
        <v>5868</v>
      </c>
      <c r="D5330" s="4">
        <v>40420</v>
      </c>
      <c r="E5330" t="s">
        <v>10627</v>
      </c>
      <c r="F5330" s="4" t="s">
        <v>11490</v>
      </c>
      <c r="G5330" s="5">
        <v>3900</v>
      </c>
      <c r="H5330" s="6">
        <v>0.314359</v>
      </c>
      <c r="I5330" s="7">
        <v>86.022999999999996</v>
      </c>
    </row>
    <row r="5331" spans="1:12" x14ac:dyDescent="0.25">
      <c r="A5331">
        <v>74132</v>
      </c>
      <c r="B5331" s="2">
        <v>70.590739999999997</v>
      </c>
      <c r="C5331" s="3">
        <v>8095</v>
      </c>
      <c r="D5331" s="4">
        <v>46140</v>
      </c>
      <c r="E5331" t="s">
        <v>13622</v>
      </c>
      <c r="F5331" s="4" t="s">
        <v>13462</v>
      </c>
      <c r="G5331" s="5">
        <v>5343</v>
      </c>
      <c r="H5331" s="6">
        <v>0.40250750000000002</v>
      </c>
      <c r="I5331" s="7">
        <v>70.790000000000006</v>
      </c>
      <c r="J5331" s="2">
        <v>47</v>
      </c>
      <c r="K5331">
        <v>2</v>
      </c>
    </row>
    <row r="5332" spans="1:12" x14ac:dyDescent="0.25">
      <c r="A5332">
        <v>57005</v>
      </c>
      <c r="B5332" s="2">
        <v>70.58784</v>
      </c>
      <c r="C5332" s="3">
        <v>11060</v>
      </c>
      <c r="D5332" s="4">
        <v>43620</v>
      </c>
      <c r="E5332" t="s">
        <v>1142</v>
      </c>
      <c r="F5332" s="4" t="s">
        <v>10877</v>
      </c>
      <c r="G5332" s="5">
        <v>6716</v>
      </c>
      <c r="H5332" s="6">
        <v>0.3382966</v>
      </c>
      <c r="I5332" s="7">
        <v>81.88</v>
      </c>
      <c r="J5332" s="2">
        <v>56.166699999999999</v>
      </c>
      <c r="K5332">
        <v>6</v>
      </c>
    </row>
    <row r="5333" spans="1:12" x14ac:dyDescent="0.25">
      <c r="A5333">
        <v>48438</v>
      </c>
      <c r="B5333" s="2">
        <v>70.58511</v>
      </c>
      <c r="C5333" s="3">
        <v>7139</v>
      </c>
      <c r="D5333" s="4">
        <v>22420</v>
      </c>
      <c r="E5333" t="s">
        <v>9190</v>
      </c>
      <c r="F5333" s="4" t="s">
        <v>9106</v>
      </c>
      <c r="G5333" s="5">
        <v>4723</v>
      </c>
      <c r="H5333" s="6">
        <v>0.33636749999999999</v>
      </c>
      <c r="I5333" s="7">
        <v>82.204999999999998</v>
      </c>
      <c r="J5333" s="2">
        <v>35</v>
      </c>
      <c r="K5333">
        <v>1</v>
      </c>
    </row>
    <row r="5334" spans="1:12" x14ac:dyDescent="0.25">
      <c r="A5334">
        <v>19970</v>
      </c>
      <c r="B5334" s="2">
        <v>70.582629999999995</v>
      </c>
      <c r="C5334" s="3">
        <v>6692</v>
      </c>
      <c r="D5334" s="4">
        <v>41540</v>
      </c>
      <c r="E5334" t="s">
        <v>1657</v>
      </c>
      <c r="F5334" s="4" t="s">
        <v>4311</v>
      </c>
      <c r="G5334" s="5">
        <v>5607</v>
      </c>
      <c r="H5334" s="6">
        <v>0.3327389</v>
      </c>
      <c r="I5334" s="7">
        <v>82.825999999999993</v>
      </c>
      <c r="J5334" s="2">
        <v>56.333300000000001</v>
      </c>
      <c r="K5334">
        <v>3</v>
      </c>
    </row>
    <row r="5335" spans="1:12" x14ac:dyDescent="0.25">
      <c r="A5335">
        <v>10926</v>
      </c>
      <c r="B5335" s="2">
        <v>70.580780000000004</v>
      </c>
      <c r="C5335" s="3">
        <v>3256</v>
      </c>
      <c r="D5335" s="4">
        <v>35620</v>
      </c>
      <c r="E5335" t="s">
        <v>1858</v>
      </c>
      <c r="F5335" s="4" t="s">
        <v>1280</v>
      </c>
      <c r="G5335" s="5">
        <v>2140</v>
      </c>
      <c r="H5335" s="6">
        <v>0.36962620000000002</v>
      </c>
      <c r="I5335" s="7">
        <v>76.429000000000002</v>
      </c>
    </row>
    <row r="5336" spans="1:12" x14ac:dyDescent="0.25">
      <c r="A5336">
        <v>21733</v>
      </c>
      <c r="B5336" s="2">
        <v>70.580119999999994</v>
      </c>
      <c r="C5336" s="3">
        <v>862</v>
      </c>
      <c r="D5336" s="4">
        <v>25180</v>
      </c>
      <c r="E5336" t="s">
        <v>4588</v>
      </c>
      <c r="F5336" s="4" t="s">
        <v>4361</v>
      </c>
      <c r="G5336" s="5">
        <v>625</v>
      </c>
      <c r="H5336" s="6">
        <v>0.23801919999999999</v>
      </c>
      <c r="I5336" s="7">
        <v>99.167000000000002</v>
      </c>
    </row>
    <row r="5337" spans="1:12" x14ac:dyDescent="0.25">
      <c r="A5337">
        <v>3431</v>
      </c>
      <c r="B5337" s="2">
        <v>70.576130000000006</v>
      </c>
      <c r="C5337" s="3">
        <v>25312</v>
      </c>
      <c r="D5337" s="4">
        <v>28300</v>
      </c>
      <c r="E5337" t="s">
        <v>588</v>
      </c>
      <c r="F5337" s="4" t="s">
        <v>520</v>
      </c>
      <c r="G5337" s="5">
        <v>16062</v>
      </c>
      <c r="H5337" s="6">
        <v>0.38087530000000003</v>
      </c>
      <c r="I5337" s="7">
        <v>74.478999999999999</v>
      </c>
      <c r="J5337" s="2">
        <v>44.133299999999998</v>
      </c>
      <c r="K5337">
        <v>15</v>
      </c>
      <c r="L5337" s="2">
        <v>72.900000000000006</v>
      </c>
    </row>
    <row r="5338" spans="1:12" x14ac:dyDescent="0.25">
      <c r="A5338">
        <v>95417</v>
      </c>
      <c r="B5338" s="2">
        <v>70.572249999999997</v>
      </c>
      <c r="C5338" s="3">
        <v>170</v>
      </c>
      <c r="D5338" s="4">
        <v>46380</v>
      </c>
      <c r="E5338" t="s">
        <v>15880</v>
      </c>
      <c r="F5338" s="4" t="s">
        <v>15368</v>
      </c>
      <c r="G5338" s="5">
        <v>134</v>
      </c>
      <c r="H5338" s="6">
        <v>0.40298509999999998</v>
      </c>
      <c r="I5338" s="7">
        <v>70.658000000000001</v>
      </c>
    </row>
    <row r="5339" spans="1:12" x14ac:dyDescent="0.25">
      <c r="A5339">
        <v>64155</v>
      </c>
      <c r="B5339" s="2">
        <v>70.568619999999996</v>
      </c>
      <c r="C5339" s="3">
        <v>22712</v>
      </c>
      <c r="D5339" s="4">
        <v>28140</v>
      </c>
      <c r="E5339" t="s">
        <v>12261</v>
      </c>
      <c r="F5339" s="4" t="s">
        <v>12102</v>
      </c>
      <c r="G5339" s="5">
        <v>15038</v>
      </c>
      <c r="H5339" s="6">
        <v>0.35164250000000002</v>
      </c>
      <c r="I5339" s="7">
        <v>79.53</v>
      </c>
      <c r="J5339" s="2">
        <v>51</v>
      </c>
      <c r="K5339">
        <v>12</v>
      </c>
      <c r="L5339" s="2">
        <v>94.9</v>
      </c>
    </row>
    <row r="5340" spans="1:12" x14ac:dyDescent="0.25">
      <c r="A5340">
        <v>20770</v>
      </c>
      <c r="B5340" s="2">
        <v>70.561009999999996</v>
      </c>
      <c r="C5340" s="3">
        <v>25405</v>
      </c>
      <c r="D5340" s="4">
        <v>47900</v>
      </c>
      <c r="E5340" t="s">
        <v>4429</v>
      </c>
      <c r="F5340" s="4" t="s">
        <v>4361</v>
      </c>
      <c r="G5340" s="5">
        <v>16756</v>
      </c>
      <c r="H5340" s="6">
        <v>0.41250900000000001</v>
      </c>
      <c r="I5340" s="7">
        <v>69.004999999999995</v>
      </c>
      <c r="J5340" s="2">
        <v>37.735300000000002</v>
      </c>
      <c r="K5340">
        <v>34</v>
      </c>
      <c r="L5340" s="2">
        <v>37.799999999999997</v>
      </c>
    </row>
    <row r="5341" spans="1:12" x14ac:dyDescent="0.25">
      <c r="A5341">
        <v>68358</v>
      </c>
      <c r="B5341" s="2">
        <v>70.556719999999999</v>
      </c>
      <c r="C5341" s="3">
        <v>1743</v>
      </c>
      <c r="D5341" s="4">
        <v>30700</v>
      </c>
      <c r="E5341" t="s">
        <v>12773</v>
      </c>
      <c r="F5341" s="4" t="s">
        <v>12738</v>
      </c>
      <c r="G5341" s="5">
        <v>1134</v>
      </c>
      <c r="H5341" s="6">
        <v>0.30396479999999998</v>
      </c>
      <c r="I5341" s="7">
        <v>87.75</v>
      </c>
      <c r="J5341" s="2">
        <v>28</v>
      </c>
      <c r="K5341">
        <v>1</v>
      </c>
    </row>
    <row r="5342" spans="1:12" x14ac:dyDescent="0.25">
      <c r="A5342">
        <v>61517</v>
      </c>
      <c r="B5342" s="2">
        <v>70.55592</v>
      </c>
      <c r="C5342" s="3">
        <v>3141</v>
      </c>
      <c r="D5342" s="4">
        <v>37900</v>
      </c>
      <c r="E5342" t="s">
        <v>27</v>
      </c>
      <c r="F5342" s="4" t="s">
        <v>11490</v>
      </c>
      <c r="G5342" s="5">
        <v>2253</v>
      </c>
      <c r="H5342" s="6">
        <v>0.31189</v>
      </c>
      <c r="I5342" s="7">
        <v>86.366</v>
      </c>
    </row>
    <row r="5343" spans="1:12" x14ac:dyDescent="0.25">
      <c r="A5343">
        <v>78610</v>
      </c>
      <c r="B5343" s="2">
        <v>70.551289999999995</v>
      </c>
      <c r="C5343" s="3">
        <v>26990</v>
      </c>
      <c r="D5343" s="4">
        <v>12420</v>
      </c>
      <c r="E5343" t="s">
        <v>11705</v>
      </c>
      <c r="F5343" s="4" t="s">
        <v>13752</v>
      </c>
      <c r="G5343" s="5">
        <v>17065</v>
      </c>
      <c r="H5343" s="6">
        <v>0.33261059999999998</v>
      </c>
      <c r="I5343" s="7">
        <v>82.781999999999996</v>
      </c>
      <c r="J5343" s="2">
        <v>48.666699999999999</v>
      </c>
      <c r="K5343">
        <v>9</v>
      </c>
    </row>
    <row r="5344" spans="1:12" x14ac:dyDescent="0.25">
      <c r="A5344">
        <v>30047</v>
      </c>
      <c r="B5344" s="2">
        <v>70.537409999999994</v>
      </c>
      <c r="C5344" s="3">
        <v>62320</v>
      </c>
      <c r="D5344" s="4">
        <v>12060</v>
      </c>
      <c r="E5344" t="s">
        <v>6375</v>
      </c>
      <c r="F5344" s="4" t="s">
        <v>6363</v>
      </c>
      <c r="G5344" s="5">
        <v>40909</v>
      </c>
      <c r="H5344" s="6">
        <v>0.36546079999999997</v>
      </c>
      <c r="I5344" s="7">
        <v>77.102000000000004</v>
      </c>
      <c r="J5344" s="2">
        <v>38.208300000000001</v>
      </c>
      <c r="K5344">
        <v>24</v>
      </c>
      <c r="L5344" s="2">
        <v>40.9</v>
      </c>
    </row>
    <row r="5345" spans="1:12" x14ac:dyDescent="0.25">
      <c r="A5345">
        <v>19040</v>
      </c>
      <c r="B5345" s="2">
        <v>70.524240000000006</v>
      </c>
      <c r="C5345" s="3">
        <v>20142</v>
      </c>
      <c r="D5345" s="4">
        <v>37980</v>
      </c>
      <c r="E5345" t="s">
        <v>4202</v>
      </c>
      <c r="F5345" s="4" t="s">
        <v>3003</v>
      </c>
      <c r="G5345" s="5">
        <v>14166</v>
      </c>
      <c r="H5345" s="6">
        <v>0.31159110000000001</v>
      </c>
      <c r="I5345" s="7">
        <v>86.41</v>
      </c>
      <c r="J5345" s="2">
        <v>37.799999999999997</v>
      </c>
      <c r="K5345">
        <v>15</v>
      </c>
      <c r="L5345" s="2">
        <v>38.200000000000003</v>
      </c>
    </row>
    <row r="5346" spans="1:12" x14ac:dyDescent="0.25">
      <c r="A5346">
        <v>3904</v>
      </c>
      <c r="B5346" s="2">
        <v>70.51943</v>
      </c>
      <c r="C5346" s="3">
        <v>8022</v>
      </c>
      <c r="D5346" s="4">
        <v>38860</v>
      </c>
      <c r="E5346" t="s">
        <v>704</v>
      </c>
      <c r="F5346" s="4" t="s">
        <v>701</v>
      </c>
      <c r="G5346" s="5">
        <v>5890</v>
      </c>
      <c r="H5346" s="6">
        <v>0.34034969999999998</v>
      </c>
      <c r="I5346" s="7">
        <v>81.438000000000002</v>
      </c>
      <c r="J5346" s="2">
        <v>36.75</v>
      </c>
      <c r="K5346">
        <v>8</v>
      </c>
    </row>
    <row r="5347" spans="1:12" x14ac:dyDescent="0.25">
      <c r="A5347">
        <v>12946</v>
      </c>
      <c r="B5347" s="2">
        <v>70.517129999999995</v>
      </c>
      <c r="C5347" s="3">
        <v>5124</v>
      </c>
      <c r="E5347" t="s">
        <v>2434</v>
      </c>
      <c r="F5347" s="4" t="s">
        <v>1280</v>
      </c>
      <c r="G5347" s="5">
        <v>3750</v>
      </c>
      <c r="H5347" s="6">
        <v>0.39360000000000001</v>
      </c>
      <c r="I5347" s="7">
        <v>72.209999999999994</v>
      </c>
      <c r="J5347" s="2">
        <v>54</v>
      </c>
      <c r="K5347">
        <v>1</v>
      </c>
    </row>
    <row r="5348" spans="1:12" x14ac:dyDescent="0.25">
      <c r="A5348">
        <v>13153</v>
      </c>
      <c r="B5348" s="2">
        <v>70.516199999999998</v>
      </c>
      <c r="C5348" s="3">
        <v>173</v>
      </c>
      <c r="D5348" s="4">
        <v>45060</v>
      </c>
      <c r="E5348" t="s">
        <v>2536</v>
      </c>
      <c r="F5348" s="4" t="s">
        <v>1280</v>
      </c>
      <c r="G5348" s="5">
        <v>150</v>
      </c>
      <c r="H5348" s="6">
        <v>0.31333329999999998</v>
      </c>
      <c r="I5348" s="7">
        <v>86.070999999999998</v>
      </c>
    </row>
    <row r="5349" spans="1:12" x14ac:dyDescent="0.25">
      <c r="A5349">
        <v>19518</v>
      </c>
      <c r="B5349" s="2">
        <v>70.513810000000007</v>
      </c>
      <c r="C5349" s="3">
        <v>14859</v>
      </c>
      <c r="D5349" s="4">
        <v>39740</v>
      </c>
      <c r="E5349" t="s">
        <v>4284</v>
      </c>
      <c r="F5349" s="4" t="s">
        <v>3003</v>
      </c>
      <c r="G5349" s="5">
        <v>9810</v>
      </c>
      <c r="H5349" s="6">
        <v>0.306085</v>
      </c>
      <c r="I5349" s="7">
        <v>87.304000000000002</v>
      </c>
      <c r="J5349" s="2">
        <v>38.799999999999997</v>
      </c>
      <c r="K5349">
        <v>5</v>
      </c>
    </row>
    <row r="5350" spans="1:12" x14ac:dyDescent="0.25">
      <c r="A5350">
        <v>30067</v>
      </c>
      <c r="B5350" s="2">
        <v>70.504109999999997</v>
      </c>
      <c r="C5350" s="3">
        <v>47195</v>
      </c>
      <c r="D5350" s="4">
        <v>12060</v>
      </c>
      <c r="E5350" t="s">
        <v>2510</v>
      </c>
      <c r="F5350" s="4" t="s">
        <v>6363</v>
      </c>
      <c r="G5350" s="5">
        <v>30700</v>
      </c>
      <c r="H5350" s="6">
        <v>0.47182410000000002</v>
      </c>
      <c r="I5350" s="7">
        <v>58.656999999999996</v>
      </c>
      <c r="J5350" s="2">
        <v>36.517200000000003</v>
      </c>
      <c r="K5350">
        <v>29</v>
      </c>
      <c r="L5350" s="2">
        <v>30.9</v>
      </c>
    </row>
    <row r="5351" spans="1:12" x14ac:dyDescent="0.25">
      <c r="A5351">
        <v>80476</v>
      </c>
      <c r="B5351" s="2">
        <v>70.496719999999996</v>
      </c>
      <c r="C5351" s="3">
        <v>247</v>
      </c>
      <c r="D5351" s="4">
        <v>19740</v>
      </c>
      <c r="E5351" t="s">
        <v>14503</v>
      </c>
      <c r="F5351" s="4" t="s">
        <v>14477</v>
      </c>
      <c r="G5351" s="5">
        <v>207</v>
      </c>
      <c r="H5351" s="6">
        <v>0.3236715</v>
      </c>
      <c r="I5351" s="7">
        <v>84.25</v>
      </c>
    </row>
    <row r="5352" spans="1:12" x14ac:dyDescent="0.25">
      <c r="A5352">
        <v>11955</v>
      </c>
      <c r="B5352" s="2">
        <v>70.496139999999997</v>
      </c>
      <c r="C5352" s="3">
        <v>2779</v>
      </c>
      <c r="D5352" s="4">
        <v>35620</v>
      </c>
      <c r="E5352" t="s">
        <v>2056</v>
      </c>
      <c r="F5352" s="4" t="s">
        <v>1280</v>
      </c>
      <c r="G5352" s="5">
        <v>2213</v>
      </c>
      <c r="H5352" s="6">
        <v>0.32068649999999999</v>
      </c>
      <c r="I5352" s="7">
        <v>84.75</v>
      </c>
    </row>
    <row r="5353" spans="1:12" x14ac:dyDescent="0.25">
      <c r="A5353">
        <v>2382</v>
      </c>
      <c r="B5353" s="2">
        <v>70.493229999999997</v>
      </c>
      <c r="C5353" s="3">
        <v>14642</v>
      </c>
      <c r="D5353" s="4">
        <v>14460</v>
      </c>
      <c r="E5353" t="s">
        <v>359</v>
      </c>
      <c r="F5353" s="4" t="s">
        <v>21</v>
      </c>
      <c r="G5353" s="5">
        <v>9972</v>
      </c>
      <c r="H5353" s="6">
        <v>0.27296429999999999</v>
      </c>
      <c r="I5353" s="7">
        <v>92.995999999999995</v>
      </c>
      <c r="J5353" s="2">
        <v>51</v>
      </c>
      <c r="K5353">
        <v>7</v>
      </c>
    </row>
    <row r="5354" spans="1:12" x14ac:dyDescent="0.25">
      <c r="A5354">
        <v>57064</v>
      </c>
      <c r="B5354" s="2">
        <v>70.490099999999998</v>
      </c>
      <c r="C5354" s="3">
        <v>5599</v>
      </c>
      <c r="D5354" s="4">
        <v>43620</v>
      </c>
      <c r="E5354" t="s">
        <v>10899</v>
      </c>
      <c r="F5354" s="4" t="s">
        <v>10877</v>
      </c>
      <c r="G5354" s="5">
        <v>3108</v>
      </c>
      <c r="H5354" s="6">
        <v>0.34094560000000002</v>
      </c>
      <c r="I5354" s="7">
        <v>81.231999999999999</v>
      </c>
    </row>
    <row r="5355" spans="1:12" x14ac:dyDescent="0.25">
      <c r="A5355">
        <v>57344</v>
      </c>
      <c r="B5355" s="2">
        <v>70.489320000000006</v>
      </c>
      <c r="C5355" s="3">
        <v>172</v>
      </c>
      <c r="E5355" t="s">
        <v>729</v>
      </c>
      <c r="F5355" s="4" t="s">
        <v>10877</v>
      </c>
      <c r="G5355" s="5">
        <v>133</v>
      </c>
      <c r="H5355" s="6">
        <v>0.39097739999999997</v>
      </c>
      <c r="I5355" s="7">
        <v>72.582999999999998</v>
      </c>
    </row>
    <row r="5356" spans="1:12" x14ac:dyDescent="0.25">
      <c r="A5356">
        <v>91040</v>
      </c>
      <c r="B5356" s="2">
        <v>70.485759999999999</v>
      </c>
      <c r="C5356" s="3">
        <v>20017</v>
      </c>
      <c r="D5356" s="4">
        <v>31080</v>
      </c>
      <c r="E5356" t="s">
        <v>15410</v>
      </c>
      <c r="F5356" s="4" t="s">
        <v>15368</v>
      </c>
      <c r="G5356" s="5">
        <v>14777</v>
      </c>
      <c r="H5356" s="6">
        <v>0.28278520000000001</v>
      </c>
      <c r="I5356" s="7">
        <v>91.266999999999996</v>
      </c>
      <c r="J5356" s="2">
        <v>43.7</v>
      </c>
      <c r="K5356">
        <v>10</v>
      </c>
      <c r="L5356" s="2">
        <v>70.599999999999994</v>
      </c>
    </row>
    <row r="5357" spans="1:12" x14ac:dyDescent="0.25">
      <c r="A5357">
        <v>1952</v>
      </c>
      <c r="B5357" s="2">
        <v>70.480770000000007</v>
      </c>
      <c r="C5357" s="3">
        <v>8494</v>
      </c>
      <c r="D5357" s="4">
        <v>14460</v>
      </c>
      <c r="E5357" t="s">
        <v>277</v>
      </c>
      <c r="F5357" s="4" t="s">
        <v>21</v>
      </c>
      <c r="G5357" s="5">
        <v>6040</v>
      </c>
      <c r="H5357" s="6">
        <v>0.2973018</v>
      </c>
      <c r="I5357" s="7">
        <v>88.75</v>
      </c>
      <c r="J5357" s="2">
        <v>58.5</v>
      </c>
      <c r="K5357">
        <v>2</v>
      </c>
    </row>
    <row r="5358" spans="1:12" x14ac:dyDescent="0.25">
      <c r="A5358">
        <v>1527</v>
      </c>
      <c r="B5358" s="2">
        <v>70.477050000000006</v>
      </c>
      <c r="C5358" s="3">
        <v>13350</v>
      </c>
      <c r="D5358" s="4">
        <v>49340</v>
      </c>
      <c r="E5358" t="s">
        <v>178</v>
      </c>
      <c r="F5358" s="4" t="s">
        <v>21</v>
      </c>
      <c r="G5358" s="5">
        <v>9506</v>
      </c>
      <c r="H5358" s="6">
        <v>0.3078784</v>
      </c>
      <c r="I5358" s="7">
        <v>86.918000000000006</v>
      </c>
      <c r="J5358" s="2">
        <v>41.333300000000001</v>
      </c>
      <c r="K5358">
        <v>3</v>
      </c>
    </row>
    <row r="5359" spans="1:12" x14ac:dyDescent="0.25">
      <c r="A5359">
        <v>95448</v>
      </c>
      <c r="B5359" s="2">
        <v>70.471980000000002</v>
      </c>
      <c r="C5359" s="3">
        <v>17077</v>
      </c>
      <c r="D5359" s="4">
        <v>42220</v>
      </c>
      <c r="E5359" t="s">
        <v>15894</v>
      </c>
      <c r="F5359" s="4" t="s">
        <v>15368</v>
      </c>
      <c r="G5359" s="5">
        <v>11685</v>
      </c>
      <c r="H5359" s="6">
        <v>0.38747219999999999</v>
      </c>
      <c r="I5359" s="7">
        <v>73.158000000000001</v>
      </c>
      <c r="J5359" s="2">
        <v>35.333300000000001</v>
      </c>
      <c r="K5359">
        <v>12</v>
      </c>
      <c r="L5359" s="2">
        <v>25.3</v>
      </c>
    </row>
    <row r="5360" spans="1:12" x14ac:dyDescent="0.25">
      <c r="A5360">
        <v>80004</v>
      </c>
      <c r="B5360" s="2">
        <v>70.463009999999997</v>
      </c>
      <c r="C5360" s="3">
        <v>36680</v>
      </c>
      <c r="D5360" s="4">
        <v>19740</v>
      </c>
      <c r="E5360" t="s">
        <v>14476</v>
      </c>
      <c r="F5360" s="4" t="s">
        <v>14477</v>
      </c>
      <c r="G5360" s="5">
        <v>25750</v>
      </c>
      <c r="H5360" s="6">
        <v>0.33662140000000002</v>
      </c>
      <c r="I5360" s="7">
        <v>81.927000000000007</v>
      </c>
      <c r="J5360" s="2">
        <v>38</v>
      </c>
      <c r="K5360">
        <v>22</v>
      </c>
      <c r="L5360" s="2">
        <v>39.1</v>
      </c>
    </row>
    <row r="5361" spans="1:12" x14ac:dyDescent="0.25">
      <c r="A5361">
        <v>66539</v>
      </c>
      <c r="B5361" s="2">
        <v>70.456400000000002</v>
      </c>
      <c r="C5361" s="3">
        <v>3013</v>
      </c>
      <c r="D5361" s="4">
        <v>45820</v>
      </c>
      <c r="E5361" t="s">
        <v>690</v>
      </c>
      <c r="F5361" s="4" t="s">
        <v>12494</v>
      </c>
      <c r="G5361" s="5">
        <v>1916</v>
      </c>
      <c r="H5361" s="6">
        <v>0.29906060000000001</v>
      </c>
      <c r="I5361" s="7">
        <v>88.417000000000002</v>
      </c>
      <c r="J5361" s="2">
        <v>38</v>
      </c>
      <c r="K5361">
        <v>1</v>
      </c>
    </row>
    <row r="5362" spans="1:12" x14ac:dyDescent="0.25">
      <c r="A5362">
        <v>12150</v>
      </c>
      <c r="B5362" s="2">
        <v>70.455789999999993</v>
      </c>
      <c r="C5362" s="3">
        <v>842</v>
      </c>
      <c r="D5362" s="4">
        <v>10580</v>
      </c>
      <c r="E5362" t="s">
        <v>2154</v>
      </c>
      <c r="F5362" s="4" t="s">
        <v>1280</v>
      </c>
      <c r="G5362" s="5">
        <v>612</v>
      </c>
      <c r="H5362" s="6">
        <v>0.30668840000000003</v>
      </c>
      <c r="I5362" s="7">
        <v>87.096999999999994</v>
      </c>
    </row>
    <row r="5363" spans="1:12" x14ac:dyDescent="0.25">
      <c r="A5363">
        <v>67520</v>
      </c>
      <c r="B5363" s="2">
        <v>70.455579999999998</v>
      </c>
      <c r="C5363" s="3">
        <v>361</v>
      </c>
      <c r="E5363" t="s">
        <v>11013</v>
      </c>
      <c r="F5363" s="4" t="s">
        <v>12494</v>
      </c>
      <c r="G5363" s="5">
        <v>244</v>
      </c>
      <c r="H5363" s="6">
        <v>0.45081969999999999</v>
      </c>
      <c r="I5363" s="7">
        <v>62.188000000000002</v>
      </c>
    </row>
    <row r="5364" spans="1:12" x14ac:dyDescent="0.25">
      <c r="A5364">
        <v>8106</v>
      </c>
      <c r="B5364" s="2">
        <v>70.453819999999993</v>
      </c>
      <c r="C5364" s="3">
        <v>9843</v>
      </c>
      <c r="D5364" s="4">
        <v>37980</v>
      </c>
      <c r="E5364" t="s">
        <v>1641</v>
      </c>
      <c r="F5364" s="4" t="s">
        <v>1341</v>
      </c>
      <c r="G5364" s="5">
        <v>7152</v>
      </c>
      <c r="H5364" s="6">
        <v>0.28589399999999998</v>
      </c>
      <c r="I5364" s="7">
        <v>90.682000000000002</v>
      </c>
      <c r="J5364" s="2">
        <v>61.5</v>
      </c>
      <c r="K5364">
        <v>4</v>
      </c>
    </row>
    <row r="5365" spans="1:12" x14ac:dyDescent="0.25">
      <c r="A5365">
        <v>77354</v>
      </c>
      <c r="B5365" s="2">
        <v>70.446820000000002</v>
      </c>
      <c r="C5365" s="3">
        <v>34550</v>
      </c>
      <c r="D5365" s="4">
        <v>26420</v>
      </c>
      <c r="E5365" t="s">
        <v>1605</v>
      </c>
      <c r="F5365" s="4" t="s">
        <v>13752</v>
      </c>
      <c r="G5365" s="5">
        <v>22059</v>
      </c>
      <c r="H5365" s="6">
        <v>0.29895739999999998</v>
      </c>
      <c r="I5365" s="7">
        <v>88.421000000000006</v>
      </c>
      <c r="J5365" s="2">
        <v>41.5</v>
      </c>
      <c r="K5365">
        <v>2</v>
      </c>
    </row>
    <row r="5366" spans="1:12" x14ac:dyDescent="0.25">
      <c r="A5366">
        <v>66547</v>
      </c>
      <c r="B5366" s="2">
        <v>70.440380000000005</v>
      </c>
      <c r="C5366" s="3">
        <v>7520</v>
      </c>
      <c r="D5366" s="4">
        <v>31740</v>
      </c>
      <c r="E5366" t="s">
        <v>12548</v>
      </c>
      <c r="F5366" s="4" t="s">
        <v>12494</v>
      </c>
      <c r="G5366" s="5">
        <v>4881</v>
      </c>
      <c r="H5366" s="6">
        <v>0.37361739999999999</v>
      </c>
      <c r="I5366" s="7">
        <v>75.515000000000001</v>
      </c>
      <c r="J5366" s="2">
        <v>40.666699999999999</v>
      </c>
      <c r="K5366">
        <v>3</v>
      </c>
    </row>
    <row r="5367" spans="1:12" x14ac:dyDescent="0.25">
      <c r="A5367">
        <v>38943</v>
      </c>
      <c r="B5367" s="2">
        <v>70.439130000000006</v>
      </c>
      <c r="C5367" s="3">
        <v>430</v>
      </c>
      <c r="D5367" s="4">
        <v>24900</v>
      </c>
      <c r="E5367" t="s">
        <v>7726</v>
      </c>
      <c r="F5367" s="4" t="s">
        <v>7633</v>
      </c>
      <c r="G5367" s="5">
        <v>296</v>
      </c>
      <c r="H5367" s="6">
        <v>0.25675680000000001</v>
      </c>
      <c r="I5367" s="7">
        <v>95.698999999999998</v>
      </c>
    </row>
    <row r="5368" spans="1:12" x14ac:dyDescent="0.25">
      <c r="A5368">
        <v>29585</v>
      </c>
      <c r="B5368" s="2">
        <v>70.436499999999995</v>
      </c>
      <c r="C5368" s="3">
        <v>13526</v>
      </c>
      <c r="D5368" s="4">
        <v>23860</v>
      </c>
      <c r="E5368" t="s">
        <v>6281</v>
      </c>
      <c r="F5368" s="4" t="s">
        <v>6130</v>
      </c>
      <c r="G5368" s="5">
        <v>10720</v>
      </c>
      <c r="H5368" s="6">
        <v>0.42509330000000001</v>
      </c>
      <c r="I5368" s="7">
        <v>66.605999999999995</v>
      </c>
      <c r="J5368" s="2">
        <v>45.571399999999997</v>
      </c>
      <c r="K5368">
        <v>7</v>
      </c>
    </row>
    <row r="5369" spans="1:12" x14ac:dyDescent="0.25">
      <c r="A5369">
        <v>93546</v>
      </c>
      <c r="B5369" s="2">
        <v>70.432500000000005</v>
      </c>
      <c r="C5369" s="3">
        <v>9407</v>
      </c>
      <c r="E5369" t="s">
        <v>15691</v>
      </c>
      <c r="F5369" s="4" t="s">
        <v>15368</v>
      </c>
      <c r="G5369" s="5">
        <v>6024</v>
      </c>
      <c r="H5369" s="6">
        <v>0.36371179999999997</v>
      </c>
      <c r="I5369" s="7">
        <v>77.2</v>
      </c>
      <c r="J5369" s="2">
        <v>51</v>
      </c>
      <c r="K5369">
        <v>2</v>
      </c>
    </row>
    <row r="5370" spans="1:12" x14ac:dyDescent="0.25">
      <c r="A5370">
        <v>58102</v>
      </c>
      <c r="B5370" s="2">
        <v>70.426699999999997</v>
      </c>
      <c r="C5370" s="3">
        <v>31232</v>
      </c>
      <c r="D5370" s="4">
        <v>22020</v>
      </c>
      <c r="E5370" t="s">
        <v>6633</v>
      </c>
      <c r="F5370" s="4" t="s">
        <v>11069</v>
      </c>
      <c r="G5370" s="5">
        <v>18188</v>
      </c>
      <c r="H5370" s="6">
        <v>0.40260600000000002</v>
      </c>
      <c r="I5370" s="7">
        <v>70.459000000000003</v>
      </c>
      <c r="J5370" s="2">
        <v>41.222200000000001</v>
      </c>
      <c r="K5370">
        <v>27</v>
      </c>
      <c r="L5370" s="2">
        <v>57.9</v>
      </c>
    </row>
    <row r="5371" spans="1:12" x14ac:dyDescent="0.25">
      <c r="A5371">
        <v>73150</v>
      </c>
      <c r="B5371" s="2">
        <v>70.421599999999998</v>
      </c>
      <c r="C5371" s="3">
        <v>4282</v>
      </c>
      <c r="D5371" s="4">
        <v>36420</v>
      </c>
      <c r="E5371" t="s">
        <v>13492</v>
      </c>
      <c r="F5371" s="4" t="s">
        <v>13462</v>
      </c>
      <c r="G5371" s="5">
        <v>3125</v>
      </c>
      <c r="H5371" s="6">
        <v>0.32469609999999999</v>
      </c>
      <c r="I5371" s="7">
        <v>83.894000000000005</v>
      </c>
      <c r="J5371" s="2">
        <v>63</v>
      </c>
      <c r="K5371">
        <v>1</v>
      </c>
    </row>
    <row r="5372" spans="1:12" x14ac:dyDescent="0.25">
      <c r="A5372">
        <v>22939</v>
      </c>
      <c r="B5372" s="2">
        <v>70.42004</v>
      </c>
      <c r="C5372" s="3">
        <v>5202</v>
      </c>
      <c r="D5372" s="4">
        <v>44420</v>
      </c>
      <c r="E5372" t="s">
        <v>4757</v>
      </c>
      <c r="F5372" s="4" t="s">
        <v>4335</v>
      </c>
      <c r="G5372" s="5">
        <v>3382</v>
      </c>
      <c r="H5372" s="6">
        <v>0.37777119999999997</v>
      </c>
      <c r="I5372" s="7">
        <v>74.72</v>
      </c>
      <c r="J5372" s="2">
        <v>60.666699999999999</v>
      </c>
      <c r="K5372">
        <v>3</v>
      </c>
    </row>
    <row r="5373" spans="1:12" x14ac:dyDescent="0.25">
      <c r="A5373">
        <v>32079</v>
      </c>
      <c r="B5373" s="2">
        <v>70.419150000000002</v>
      </c>
      <c r="C5373" s="3">
        <v>326</v>
      </c>
      <c r="D5373" s="4">
        <v>27260</v>
      </c>
      <c r="E5373" t="s">
        <v>6708</v>
      </c>
      <c r="F5373" s="4" t="s">
        <v>6689</v>
      </c>
      <c r="G5373" s="5">
        <v>326</v>
      </c>
      <c r="H5373" s="6">
        <v>0.45565749999999999</v>
      </c>
      <c r="I5373" s="7">
        <v>61.25</v>
      </c>
    </row>
    <row r="5374" spans="1:12" x14ac:dyDescent="0.25">
      <c r="A5374">
        <v>76017</v>
      </c>
      <c r="B5374" s="2">
        <v>70.41198</v>
      </c>
      <c r="C5374" s="3">
        <v>43895</v>
      </c>
      <c r="D5374" s="4">
        <v>19100</v>
      </c>
      <c r="E5374" t="s">
        <v>374</v>
      </c>
      <c r="F5374" s="4" t="s">
        <v>13752</v>
      </c>
      <c r="G5374" s="5">
        <v>29648</v>
      </c>
      <c r="H5374" s="6">
        <v>0.34322720000000001</v>
      </c>
      <c r="I5374" s="7">
        <v>80.667000000000002</v>
      </c>
      <c r="J5374" s="2">
        <v>48.782600000000002</v>
      </c>
      <c r="K5374">
        <v>23</v>
      </c>
      <c r="L5374" s="2">
        <v>90.5</v>
      </c>
    </row>
    <row r="5375" spans="1:12" x14ac:dyDescent="0.25">
      <c r="A5375">
        <v>27503</v>
      </c>
      <c r="B5375" s="2">
        <v>70.403630000000007</v>
      </c>
      <c r="C5375" s="3">
        <v>6327</v>
      </c>
      <c r="D5375" s="4">
        <v>20500</v>
      </c>
      <c r="E5375" t="s">
        <v>5712</v>
      </c>
      <c r="F5375" s="4" t="s">
        <v>5642</v>
      </c>
      <c r="G5375" s="5">
        <v>5228</v>
      </c>
      <c r="H5375" s="6">
        <v>0.2096404</v>
      </c>
      <c r="I5375" s="7">
        <v>103.75</v>
      </c>
      <c r="J5375" s="2">
        <v>46.5</v>
      </c>
      <c r="K5375">
        <v>2</v>
      </c>
    </row>
    <row r="5376" spans="1:12" x14ac:dyDescent="0.25">
      <c r="A5376">
        <v>83832</v>
      </c>
      <c r="B5376" s="2">
        <v>70.402150000000006</v>
      </c>
      <c r="C5376" s="3">
        <v>1486</v>
      </c>
      <c r="D5376" s="4">
        <v>34140</v>
      </c>
      <c r="E5376" t="s">
        <v>3651</v>
      </c>
      <c r="F5376" s="4" t="s">
        <v>14725</v>
      </c>
      <c r="G5376" s="5">
        <v>958</v>
      </c>
      <c r="H5376" s="6">
        <v>0.38308979999999998</v>
      </c>
      <c r="I5376" s="7">
        <v>73.75</v>
      </c>
      <c r="J5376" s="2">
        <v>69</v>
      </c>
      <c r="K5376">
        <v>2</v>
      </c>
    </row>
    <row r="5377" spans="1:12" x14ac:dyDescent="0.25">
      <c r="A5377">
        <v>43109</v>
      </c>
      <c r="B5377" s="2">
        <v>70.401889999999995</v>
      </c>
      <c r="C5377" s="3">
        <v>137</v>
      </c>
      <c r="D5377" s="4">
        <v>18140</v>
      </c>
      <c r="E5377" t="s">
        <v>8326</v>
      </c>
      <c r="F5377" s="4" t="s">
        <v>8295</v>
      </c>
      <c r="G5377" s="5">
        <v>112</v>
      </c>
      <c r="H5377" s="6">
        <v>0.51327429999999996</v>
      </c>
      <c r="I5377" s="7">
        <v>51.25</v>
      </c>
    </row>
    <row r="5378" spans="1:12" x14ac:dyDescent="0.25">
      <c r="A5378">
        <v>81055</v>
      </c>
      <c r="B5378" s="2">
        <v>70.401600000000002</v>
      </c>
      <c r="C5378" s="3">
        <v>1429</v>
      </c>
      <c r="E5378" t="s">
        <v>14574</v>
      </c>
      <c r="F5378" s="4" t="s">
        <v>14477</v>
      </c>
      <c r="G5378" s="5">
        <v>1143</v>
      </c>
      <c r="H5378" s="6">
        <v>0.44619419999999999</v>
      </c>
      <c r="I5378" s="7">
        <v>62.841000000000001</v>
      </c>
    </row>
    <row r="5379" spans="1:12" x14ac:dyDescent="0.25">
      <c r="A5379">
        <v>24015</v>
      </c>
      <c r="B5379" s="2">
        <v>70.398600000000002</v>
      </c>
      <c r="C5379" s="3">
        <v>15750</v>
      </c>
      <c r="D5379" s="4">
        <v>40220</v>
      </c>
      <c r="E5379" t="s">
        <v>4942</v>
      </c>
      <c r="F5379" s="4" t="s">
        <v>4335</v>
      </c>
      <c r="G5379" s="5">
        <v>11387</v>
      </c>
      <c r="H5379" s="6">
        <v>0.43988759999999999</v>
      </c>
      <c r="I5379" s="7">
        <v>63.924999999999997</v>
      </c>
      <c r="J5379" s="2">
        <v>40.909100000000002</v>
      </c>
      <c r="K5379">
        <v>11</v>
      </c>
      <c r="L5379" s="2">
        <v>56.1</v>
      </c>
    </row>
    <row r="5380" spans="1:12" x14ac:dyDescent="0.25">
      <c r="A5380">
        <v>84310</v>
      </c>
      <c r="B5380" s="2">
        <v>70.395129999999995</v>
      </c>
      <c r="C5380" s="3">
        <v>4875</v>
      </c>
      <c r="D5380" s="4">
        <v>36260</v>
      </c>
      <c r="E5380" t="s">
        <v>1128</v>
      </c>
      <c r="F5380" s="4" t="s">
        <v>14851</v>
      </c>
      <c r="G5380" s="5">
        <v>3095</v>
      </c>
      <c r="H5380" s="6">
        <v>0.33925689999999997</v>
      </c>
      <c r="I5380" s="7">
        <v>81.281999999999996</v>
      </c>
      <c r="J5380" s="2">
        <v>37.666699999999999</v>
      </c>
      <c r="K5380">
        <v>3</v>
      </c>
    </row>
    <row r="5381" spans="1:12" x14ac:dyDescent="0.25">
      <c r="A5381">
        <v>80031</v>
      </c>
      <c r="B5381" s="2">
        <v>70.388670000000005</v>
      </c>
      <c r="C5381" s="3">
        <v>35081</v>
      </c>
      <c r="D5381" s="4">
        <v>19740</v>
      </c>
      <c r="E5381" t="s">
        <v>159</v>
      </c>
      <c r="F5381" s="4" t="s">
        <v>14477</v>
      </c>
      <c r="G5381" s="5">
        <v>23885</v>
      </c>
      <c r="H5381" s="6">
        <v>0.3512246</v>
      </c>
      <c r="I5381" s="7">
        <v>79.204999999999998</v>
      </c>
      <c r="J5381" s="2">
        <v>43.058799999999998</v>
      </c>
      <c r="K5381">
        <v>17</v>
      </c>
      <c r="L5381" s="2">
        <v>67.599999999999994</v>
      </c>
    </row>
    <row r="5382" spans="1:12" x14ac:dyDescent="0.25">
      <c r="A5382">
        <v>64068</v>
      </c>
      <c r="B5382" s="2">
        <v>70.377120000000005</v>
      </c>
      <c r="C5382" s="3">
        <v>37005</v>
      </c>
      <c r="D5382" s="4">
        <v>28140</v>
      </c>
      <c r="E5382" t="s">
        <v>1006</v>
      </c>
      <c r="F5382" s="4" t="s">
        <v>12102</v>
      </c>
      <c r="G5382" s="5">
        <v>24365</v>
      </c>
      <c r="H5382" s="6">
        <v>0.34687679999999999</v>
      </c>
      <c r="I5382" s="7">
        <v>79.956000000000003</v>
      </c>
      <c r="J5382" s="2">
        <v>47.35</v>
      </c>
      <c r="K5382">
        <v>20</v>
      </c>
      <c r="L5382" s="2">
        <v>85.9</v>
      </c>
    </row>
    <row r="5383" spans="1:12" x14ac:dyDescent="0.25">
      <c r="A5383">
        <v>12195</v>
      </c>
      <c r="B5383" s="2">
        <v>70.371250000000003</v>
      </c>
      <c r="C5383" s="3">
        <v>174</v>
      </c>
      <c r="D5383" s="4">
        <v>26460</v>
      </c>
      <c r="E5383" t="s">
        <v>645</v>
      </c>
      <c r="F5383" s="4" t="s">
        <v>1280</v>
      </c>
      <c r="G5383" s="5">
        <v>159</v>
      </c>
      <c r="H5383" s="6">
        <v>0.53749999999999998</v>
      </c>
      <c r="I5383" s="7">
        <v>47.014000000000003</v>
      </c>
    </row>
    <row r="5384" spans="1:12" x14ac:dyDescent="0.25">
      <c r="A5384">
        <v>37174</v>
      </c>
      <c r="B5384" s="2">
        <v>70.366550000000004</v>
      </c>
      <c r="C5384" s="3">
        <v>30860</v>
      </c>
      <c r="D5384" s="4">
        <v>34980</v>
      </c>
      <c r="E5384" t="s">
        <v>6994</v>
      </c>
      <c r="F5384" s="4" t="s">
        <v>7348</v>
      </c>
      <c r="G5384" s="5">
        <v>19504</v>
      </c>
      <c r="H5384" s="6">
        <v>0.35324280000000002</v>
      </c>
      <c r="I5384" s="7">
        <v>78.844999999999999</v>
      </c>
      <c r="J5384" s="2">
        <v>35</v>
      </c>
      <c r="K5384">
        <v>4</v>
      </c>
    </row>
    <row r="5385" spans="1:12" x14ac:dyDescent="0.25">
      <c r="A5385">
        <v>94525</v>
      </c>
      <c r="B5385" s="2">
        <v>70.3613</v>
      </c>
      <c r="C5385" s="3">
        <v>3151</v>
      </c>
      <c r="D5385" s="4">
        <v>41860</v>
      </c>
      <c r="E5385" t="s">
        <v>5037</v>
      </c>
      <c r="F5385" s="4" t="s">
        <v>15368</v>
      </c>
      <c r="G5385" s="5">
        <v>2411</v>
      </c>
      <c r="H5385" s="6">
        <v>0.29104479999999999</v>
      </c>
      <c r="I5385" s="7">
        <v>89.587999999999994</v>
      </c>
      <c r="J5385" s="2">
        <v>42.75</v>
      </c>
      <c r="K5385">
        <v>4</v>
      </c>
    </row>
    <row r="5386" spans="1:12" x14ac:dyDescent="0.25">
      <c r="A5386">
        <v>3444</v>
      </c>
      <c r="B5386" s="2">
        <v>70.360439999999997</v>
      </c>
      <c r="C5386" s="3">
        <v>1641</v>
      </c>
      <c r="D5386" s="4">
        <v>28300</v>
      </c>
      <c r="E5386" t="s">
        <v>592</v>
      </c>
      <c r="F5386" s="4" t="s">
        <v>520</v>
      </c>
      <c r="G5386" s="5">
        <v>1190</v>
      </c>
      <c r="H5386" s="6">
        <v>0.39495799999999998</v>
      </c>
      <c r="I5386" s="7">
        <v>71.625</v>
      </c>
      <c r="J5386" s="2">
        <v>47</v>
      </c>
      <c r="K5386">
        <v>3</v>
      </c>
    </row>
    <row r="5387" spans="1:12" x14ac:dyDescent="0.25">
      <c r="A5387">
        <v>62243</v>
      </c>
      <c r="B5387" s="2">
        <v>70.359110000000001</v>
      </c>
      <c r="C5387" s="3">
        <v>5914</v>
      </c>
      <c r="D5387" s="4">
        <v>41180</v>
      </c>
      <c r="E5387" t="s">
        <v>3870</v>
      </c>
      <c r="F5387" s="4" t="s">
        <v>11490</v>
      </c>
      <c r="G5387" s="5">
        <v>4335</v>
      </c>
      <c r="H5387" s="6">
        <v>0.29596309999999998</v>
      </c>
      <c r="I5387" s="7">
        <v>88.712999999999994</v>
      </c>
      <c r="J5387" s="2">
        <v>43.666699999999999</v>
      </c>
      <c r="K5387">
        <v>3</v>
      </c>
    </row>
    <row r="5388" spans="1:12" x14ac:dyDescent="0.25">
      <c r="A5388">
        <v>33908</v>
      </c>
      <c r="B5388" s="2">
        <v>70.350989999999996</v>
      </c>
      <c r="C5388" s="3">
        <v>34626</v>
      </c>
      <c r="D5388" s="4">
        <v>15980</v>
      </c>
      <c r="E5388" t="s">
        <v>6946</v>
      </c>
      <c r="F5388" s="4" t="s">
        <v>6689</v>
      </c>
      <c r="G5388" s="5">
        <v>29590</v>
      </c>
      <c r="H5388" s="6">
        <v>0.389071</v>
      </c>
      <c r="I5388" s="7">
        <v>72.599999999999994</v>
      </c>
      <c r="J5388" s="2">
        <v>42.538499999999999</v>
      </c>
      <c r="K5388">
        <v>13</v>
      </c>
      <c r="L5388" s="2">
        <v>64.599999999999994</v>
      </c>
    </row>
    <row r="5389" spans="1:12" x14ac:dyDescent="0.25">
      <c r="A5389">
        <v>77446</v>
      </c>
      <c r="B5389" s="2">
        <v>70.34375</v>
      </c>
      <c r="C5389" s="3">
        <v>5609</v>
      </c>
      <c r="D5389" s="4">
        <v>26420</v>
      </c>
      <c r="E5389" t="s">
        <v>12702</v>
      </c>
      <c r="F5389" s="4" t="s">
        <v>13752</v>
      </c>
      <c r="G5389" s="5">
        <v>669</v>
      </c>
      <c r="H5389" s="6">
        <v>0.42600900000000003</v>
      </c>
      <c r="I5389" s="7">
        <v>66.210999999999999</v>
      </c>
    </row>
    <row r="5390" spans="1:12" x14ac:dyDescent="0.25">
      <c r="A5390">
        <v>8223</v>
      </c>
      <c r="B5390" s="2">
        <v>70.342870000000005</v>
      </c>
      <c r="C5390" s="3">
        <v>4013</v>
      </c>
      <c r="D5390" s="4">
        <v>36140</v>
      </c>
      <c r="E5390" t="s">
        <v>1654</v>
      </c>
      <c r="F5390" s="4" t="s">
        <v>1341</v>
      </c>
      <c r="G5390" s="5">
        <v>2993</v>
      </c>
      <c r="H5390" s="6">
        <v>0.34402139999999998</v>
      </c>
      <c r="I5390" s="7">
        <v>80.375</v>
      </c>
      <c r="J5390" s="2">
        <v>39</v>
      </c>
      <c r="K5390">
        <v>1</v>
      </c>
    </row>
    <row r="5391" spans="1:12" x14ac:dyDescent="0.25">
      <c r="A5391">
        <v>73118</v>
      </c>
      <c r="B5391" s="2">
        <v>70.339709999999997</v>
      </c>
      <c r="C5391" s="3">
        <v>13743</v>
      </c>
      <c r="D5391" s="4">
        <v>36420</v>
      </c>
      <c r="E5391" t="s">
        <v>13492</v>
      </c>
      <c r="F5391" s="4" t="s">
        <v>13462</v>
      </c>
      <c r="G5391" s="5">
        <v>10239</v>
      </c>
      <c r="H5391" s="6">
        <v>0.45717360000000001</v>
      </c>
      <c r="I5391" s="7">
        <v>60.814</v>
      </c>
      <c r="J5391" s="2">
        <v>42.44</v>
      </c>
      <c r="K5391">
        <v>25</v>
      </c>
      <c r="L5391" s="2">
        <v>64.099999999999994</v>
      </c>
    </row>
    <row r="5392" spans="1:12" x14ac:dyDescent="0.25">
      <c r="A5392">
        <v>3894</v>
      </c>
      <c r="B5392" s="2">
        <v>70.336110000000005</v>
      </c>
      <c r="C5392" s="3">
        <v>6230</v>
      </c>
      <c r="E5392" t="s">
        <v>699</v>
      </c>
      <c r="F5392" s="4" t="s">
        <v>520</v>
      </c>
      <c r="G5392" s="5">
        <v>4821</v>
      </c>
      <c r="H5392" s="6">
        <v>0.40282099999999998</v>
      </c>
      <c r="I5392" s="7">
        <v>70.198999999999998</v>
      </c>
      <c r="J5392" s="2">
        <v>32.5</v>
      </c>
      <c r="K5392">
        <v>2</v>
      </c>
    </row>
    <row r="5393" spans="1:12" x14ac:dyDescent="0.25">
      <c r="A5393">
        <v>2832</v>
      </c>
      <c r="B5393" s="2">
        <v>70.334130000000002</v>
      </c>
      <c r="C5393" s="3">
        <v>4801</v>
      </c>
      <c r="D5393" s="4">
        <v>39300</v>
      </c>
      <c r="E5393" t="s">
        <v>484</v>
      </c>
      <c r="F5393" s="4" t="s">
        <v>466</v>
      </c>
      <c r="G5393" s="5">
        <v>3440</v>
      </c>
      <c r="H5393" s="6">
        <v>0.31357160000000001</v>
      </c>
      <c r="I5393" s="7">
        <v>85.616</v>
      </c>
      <c r="J5393" s="2">
        <v>51.4</v>
      </c>
      <c r="K5393">
        <v>5</v>
      </c>
    </row>
    <row r="5394" spans="1:12" x14ac:dyDescent="0.25">
      <c r="A5394">
        <v>61864</v>
      </c>
      <c r="B5394" s="2">
        <v>70.333039999999997</v>
      </c>
      <c r="C5394" s="3">
        <v>1855</v>
      </c>
      <c r="D5394" s="4">
        <v>16580</v>
      </c>
      <c r="E5394" t="s">
        <v>8440</v>
      </c>
      <c r="F5394" s="4" t="s">
        <v>11490</v>
      </c>
      <c r="G5394" s="5">
        <v>1141</v>
      </c>
      <c r="H5394" s="6">
        <v>0.29886059999999998</v>
      </c>
      <c r="I5394" s="7">
        <v>88.144999999999996</v>
      </c>
      <c r="J5394" s="2">
        <v>52</v>
      </c>
      <c r="K5394">
        <v>1</v>
      </c>
    </row>
    <row r="5395" spans="1:12" x14ac:dyDescent="0.25">
      <c r="A5395">
        <v>98092</v>
      </c>
      <c r="B5395" s="2">
        <v>70.326490000000007</v>
      </c>
      <c r="C5395" s="3">
        <v>40610</v>
      </c>
      <c r="D5395" s="4">
        <v>42660</v>
      </c>
      <c r="E5395" t="s">
        <v>162</v>
      </c>
      <c r="F5395" s="4" t="s">
        <v>16344</v>
      </c>
      <c r="G5395" s="5">
        <v>26186</v>
      </c>
      <c r="H5395" s="6">
        <v>0.31371719999999997</v>
      </c>
      <c r="I5395" s="7">
        <v>85.576999999999998</v>
      </c>
      <c r="J5395" s="2">
        <v>33.583300000000001</v>
      </c>
      <c r="K5395">
        <v>12</v>
      </c>
      <c r="L5395" s="2">
        <v>16.7</v>
      </c>
    </row>
    <row r="5396" spans="1:12" x14ac:dyDescent="0.25">
      <c r="A5396">
        <v>34219</v>
      </c>
      <c r="B5396" s="2">
        <v>70.316860000000005</v>
      </c>
      <c r="C5396" s="3">
        <v>19589</v>
      </c>
      <c r="D5396" s="4">
        <v>35840</v>
      </c>
      <c r="E5396" t="s">
        <v>6974</v>
      </c>
      <c r="F5396" s="4" t="s">
        <v>6689</v>
      </c>
      <c r="G5396" s="5">
        <v>14064</v>
      </c>
      <c r="H5396" s="6">
        <v>0.34250570000000002</v>
      </c>
      <c r="I5396" s="7">
        <v>80.581000000000003</v>
      </c>
      <c r="J5396" s="2">
        <v>57.5</v>
      </c>
      <c r="K5396">
        <v>4</v>
      </c>
    </row>
    <row r="5397" spans="1:12" x14ac:dyDescent="0.25">
      <c r="A5397">
        <v>14845</v>
      </c>
      <c r="B5397" s="2">
        <v>70.30986</v>
      </c>
      <c r="C5397" s="3">
        <v>20961</v>
      </c>
      <c r="D5397" s="4">
        <v>21300</v>
      </c>
      <c r="E5397" t="s">
        <v>2970</v>
      </c>
      <c r="F5397" s="4" t="s">
        <v>1280</v>
      </c>
      <c r="G5397" s="5">
        <v>15180</v>
      </c>
      <c r="H5397" s="6">
        <v>0.34991109999999997</v>
      </c>
      <c r="I5397" s="7">
        <v>79.298000000000002</v>
      </c>
      <c r="J5397" s="2">
        <v>50.1875</v>
      </c>
      <c r="K5397">
        <v>16</v>
      </c>
      <c r="L5397" s="2">
        <v>93.4</v>
      </c>
    </row>
    <row r="5398" spans="1:12" x14ac:dyDescent="0.25">
      <c r="A5398">
        <v>12847</v>
      </c>
      <c r="B5398" s="2">
        <v>70.306150000000002</v>
      </c>
      <c r="C5398" s="3">
        <v>418</v>
      </c>
      <c r="E5398" t="s">
        <v>2384</v>
      </c>
      <c r="F5398" s="4" t="s">
        <v>1280</v>
      </c>
      <c r="G5398" s="5">
        <v>333</v>
      </c>
      <c r="H5398" s="6">
        <v>0.30930930000000001</v>
      </c>
      <c r="I5398" s="7">
        <v>86.25</v>
      </c>
      <c r="J5398" s="2">
        <v>61</v>
      </c>
      <c r="K5398">
        <v>3</v>
      </c>
    </row>
    <row r="5399" spans="1:12" x14ac:dyDescent="0.25">
      <c r="A5399">
        <v>26330</v>
      </c>
      <c r="B5399" s="2">
        <v>70.303610000000006</v>
      </c>
      <c r="C5399" s="3">
        <v>14414</v>
      </c>
      <c r="D5399" s="4">
        <v>17220</v>
      </c>
      <c r="E5399" t="s">
        <v>1311</v>
      </c>
      <c r="F5399" s="4" t="s">
        <v>5144</v>
      </c>
      <c r="G5399" s="5">
        <v>10286</v>
      </c>
      <c r="H5399" s="6">
        <v>0.35961500000000002</v>
      </c>
      <c r="I5399" s="7">
        <v>77.551000000000002</v>
      </c>
      <c r="J5399" s="2">
        <v>41.5</v>
      </c>
      <c r="K5399">
        <v>2</v>
      </c>
    </row>
    <row r="5400" spans="1:12" x14ac:dyDescent="0.25">
      <c r="A5400">
        <v>50009</v>
      </c>
      <c r="B5400" s="2">
        <v>70.298479999999998</v>
      </c>
      <c r="C5400" s="3">
        <v>17083</v>
      </c>
      <c r="D5400" s="4">
        <v>19780</v>
      </c>
      <c r="E5400" t="s">
        <v>3521</v>
      </c>
      <c r="F5400" s="4" t="s">
        <v>9593</v>
      </c>
      <c r="G5400" s="5">
        <v>11161</v>
      </c>
      <c r="H5400" s="6">
        <v>0.308726</v>
      </c>
      <c r="I5400" s="7">
        <v>86.340999999999994</v>
      </c>
      <c r="J5400" s="2">
        <v>49</v>
      </c>
      <c r="K5400">
        <v>9</v>
      </c>
    </row>
    <row r="5401" spans="1:12" x14ac:dyDescent="0.25">
      <c r="A5401">
        <v>15009</v>
      </c>
      <c r="B5401" s="2">
        <v>70.293109999999999</v>
      </c>
      <c r="C5401" s="3">
        <v>15218</v>
      </c>
      <c r="D5401" s="4">
        <v>38300</v>
      </c>
      <c r="E5401" t="s">
        <v>3009</v>
      </c>
      <c r="F5401" s="4" t="s">
        <v>3003</v>
      </c>
      <c r="G5401" s="5">
        <v>11250</v>
      </c>
      <c r="H5401" s="6">
        <v>0.35288890000000001</v>
      </c>
      <c r="I5401" s="7">
        <v>78.701999999999998</v>
      </c>
      <c r="J5401" s="2">
        <v>48.25</v>
      </c>
      <c r="K5401">
        <v>8</v>
      </c>
    </row>
    <row r="5402" spans="1:12" x14ac:dyDescent="0.25">
      <c r="A5402">
        <v>98010</v>
      </c>
      <c r="B5402" s="2">
        <v>70.289649999999995</v>
      </c>
      <c r="C5402" s="3">
        <v>4789</v>
      </c>
      <c r="D5402" s="4">
        <v>42660</v>
      </c>
      <c r="E5402" t="s">
        <v>16346</v>
      </c>
      <c r="F5402" s="4" t="s">
        <v>16344</v>
      </c>
      <c r="G5402" s="5">
        <v>3230</v>
      </c>
      <c r="H5402" s="6">
        <v>0.24024770000000001</v>
      </c>
      <c r="I5402" s="7">
        <v>98.153000000000006</v>
      </c>
      <c r="J5402" s="2">
        <v>47.5</v>
      </c>
      <c r="K5402">
        <v>2</v>
      </c>
    </row>
    <row r="5403" spans="1:12" x14ac:dyDescent="0.25">
      <c r="A5403">
        <v>84324</v>
      </c>
      <c r="B5403" s="2">
        <v>70.288759999999996</v>
      </c>
      <c r="C5403" s="3">
        <v>718</v>
      </c>
      <c r="D5403" s="4">
        <v>36260</v>
      </c>
      <c r="E5403" t="s">
        <v>1607</v>
      </c>
      <c r="F5403" s="4" t="s">
        <v>14851</v>
      </c>
      <c r="G5403" s="5">
        <v>470</v>
      </c>
      <c r="H5403" s="6">
        <v>0.35244160000000002</v>
      </c>
      <c r="I5403" s="7">
        <v>78.75</v>
      </c>
    </row>
    <row r="5404" spans="1:12" x14ac:dyDescent="0.25">
      <c r="A5404">
        <v>8028</v>
      </c>
      <c r="B5404" s="2">
        <v>70.286079999999998</v>
      </c>
      <c r="C5404" s="3">
        <v>19908</v>
      </c>
      <c r="D5404" s="4">
        <v>37980</v>
      </c>
      <c r="E5404" t="s">
        <v>1589</v>
      </c>
      <c r="F5404" s="4" t="s">
        <v>1341</v>
      </c>
      <c r="G5404" s="5">
        <v>10753</v>
      </c>
      <c r="H5404" s="6">
        <v>0.29452250000000002</v>
      </c>
      <c r="I5404" s="7">
        <v>88.738</v>
      </c>
      <c r="J5404" s="2">
        <v>52.4</v>
      </c>
      <c r="K5404">
        <v>5</v>
      </c>
    </row>
    <row r="5405" spans="1:12" x14ac:dyDescent="0.25">
      <c r="A5405">
        <v>12471</v>
      </c>
      <c r="B5405" s="2">
        <v>70.2834</v>
      </c>
      <c r="C5405" s="3">
        <v>671</v>
      </c>
      <c r="D5405" s="4">
        <v>28740</v>
      </c>
      <c r="E5405" t="s">
        <v>2233</v>
      </c>
      <c r="F5405" s="4" t="s">
        <v>1280</v>
      </c>
      <c r="G5405" s="5">
        <v>428</v>
      </c>
      <c r="H5405" s="6">
        <v>0.39953270000000002</v>
      </c>
      <c r="I5405" s="7">
        <v>70.58</v>
      </c>
      <c r="J5405" s="2">
        <v>62</v>
      </c>
      <c r="K5405">
        <v>1</v>
      </c>
    </row>
    <row r="5406" spans="1:12" x14ac:dyDescent="0.25">
      <c r="A5406">
        <v>17961</v>
      </c>
      <c r="B5406" s="2">
        <v>70.282039999999995</v>
      </c>
      <c r="C5406" s="3">
        <v>6883</v>
      </c>
      <c r="D5406" s="4">
        <v>39060</v>
      </c>
      <c r="E5406" t="s">
        <v>3929</v>
      </c>
      <c r="F5406" s="4" t="s">
        <v>3003</v>
      </c>
      <c r="G5406" s="5">
        <v>5260</v>
      </c>
      <c r="H5406" s="6">
        <v>0.32813690000000001</v>
      </c>
      <c r="I5406" s="7">
        <v>82.917000000000002</v>
      </c>
      <c r="J5406" s="2">
        <v>32</v>
      </c>
      <c r="K5406">
        <v>2</v>
      </c>
    </row>
    <row r="5407" spans="1:12" x14ac:dyDescent="0.25">
      <c r="A5407">
        <v>76958</v>
      </c>
      <c r="B5407" s="2">
        <v>70.280749999999998</v>
      </c>
      <c r="C5407" s="3">
        <v>230</v>
      </c>
      <c r="D5407" s="4">
        <v>41660</v>
      </c>
      <c r="E5407" t="s">
        <v>7737</v>
      </c>
      <c r="F5407" s="4" t="s">
        <v>13752</v>
      </c>
      <c r="G5407" s="5">
        <v>151</v>
      </c>
      <c r="H5407" s="6">
        <v>0.3618421</v>
      </c>
      <c r="I5407" s="7">
        <v>77.082999999999998</v>
      </c>
    </row>
    <row r="5408" spans="1:12" x14ac:dyDescent="0.25">
      <c r="A5408">
        <v>66025</v>
      </c>
      <c r="B5408" s="2">
        <v>70.279489999999996</v>
      </c>
      <c r="C5408" s="3">
        <v>7922</v>
      </c>
      <c r="D5408" s="4">
        <v>29940</v>
      </c>
      <c r="E5408" t="s">
        <v>12501</v>
      </c>
      <c r="F5408" s="4" t="s">
        <v>12494</v>
      </c>
      <c r="G5408" s="5">
        <v>5100</v>
      </c>
      <c r="H5408" s="6">
        <v>0.38992349999999998</v>
      </c>
      <c r="I5408" s="7">
        <v>72.222999999999999</v>
      </c>
      <c r="J5408" s="2">
        <v>55.333300000000001</v>
      </c>
      <c r="K5408">
        <v>3</v>
      </c>
    </row>
    <row r="5409" spans="1:12" x14ac:dyDescent="0.25">
      <c r="A5409">
        <v>90746</v>
      </c>
      <c r="B5409" s="2">
        <v>70.273870000000002</v>
      </c>
      <c r="C5409" s="3">
        <v>26738</v>
      </c>
      <c r="D5409" s="4">
        <v>31080</v>
      </c>
      <c r="E5409" t="s">
        <v>4885</v>
      </c>
      <c r="F5409" s="4" t="s">
        <v>15368</v>
      </c>
      <c r="G5409" s="5">
        <v>18393</v>
      </c>
      <c r="H5409" s="6">
        <v>0.29553119999999999</v>
      </c>
      <c r="I5409" s="7">
        <v>88.534000000000006</v>
      </c>
      <c r="J5409" s="2">
        <v>38.200000000000003</v>
      </c>
      <c r="K5409">
        <v>5</v>
      </c>
    </row>
    <row r="5410" spans="1:12" x14ac:dyDescent="0.25">
      <c r="A5410">
        <v>1034</v>
      </c>
      <c r="B5410" s="2">
        <v>70.269109999999998</v>
      </c>
      <c r="C5410" s="3">
        <v>2061</v>
      </c>
      <c r="D5410" s="4">
        <v>44140</v>
      </c>
      <c r="E5410" t="s">
        <v>39</v>
      </c>
      <c r="F5410" s="4" t="s">
        <v>21</v>
      </c>
      <c r="G5410" s="5">
        <v>1481</v>
      </c>
      <c r="H5410" s="6">
        <v>0.32995950000000002</v>
      </c>
      <c r="I5410" s="7">
        <v>82.573999999999998</v>
      </c>
      <c r="J5410" s="2">
        <v>11</v>
      </c>
      <c r="K5410">
        <v>1</v>
      </c>
    </row>
    <row r="5411" spans="1:12" x14ac:dyDescent="0.25">
      <c r="A5411">
        <v>36111</v>
      </c>
      <c r="B5411" s="2">
        <v>70.266769999999994</v>
      </c>
      <c r="C5411" s="3">
        <v>12864</v>
      </c>
      <c r="D5411" s="4">
        <v>33860</v>
      </c>
      <c r="E5411" t="s">
        <v>2277</v>
      </c>
      <c r="F5411" s="4" t="s">
        <v>7027</v>
      </c>
      <c r="G5411" s="5">
        <v>8317</v>
      </c>
      <c r="H5411" s="6">
        <v>0.4271973</v>
      </c>
      <c r="I5411" s="7">
        <v>65.759</v>
      </c>
      <c r="J5411" s="2">
        <v>37.75</v>
      </c>
      <c r="K5411">
        <v>4</v>
      </c>
    </row>
    <row r="5412" spans="1:12" x14ac:dyDescent="0.25">
      <c r="A5412">
        <v>11703</v>
      </c>
      <c r="B5412" s="2">
        <v>70.262069999999994</v>
      </c>
      <c r="C5412" s="3">
        <v>16249</v>
      </c>
      <c r="D5412" s="4">
        <v>35620</v>
      </c>
      <c r="E5412" t="s">
        <v>1970</v>
      </c>
      <c r="F5412" s="4" t="s">
        <v>1280</v>
      </c>
      <c r="G5412" s="5">
        <v>11307</v>
      </c>
      <c r="H5412" s="6">
        <v>0.25937389999999999</v>
      </c>
      <c r="I5412" s="7">
        <v>94.757999999999996</v>
      </c>
      <c r="J5412" s="2">
        <v>57</v>
      </c>
      <c r="K5412">
        <v>1</v>
      </c>
    </row>
    <row r="5413" spans="1:12" x14ac:dyDescent="0.25">
      <c r="A5413">
        <v>93430</v>
      </c>
      <c r="B5413" s="2">
        <v>70.258830000000003</v>
      </c>
      <c r="C5413" s="3">
        <v>2734</v>
      </c>
      <c r="D5413" s="4">
        <v>42020</v>
      </c>
      <c r="E5413" t="s">
        <v>15664</v>
      </c>
      <c r="F5413" s="4" t="s">
        <v>15368</v>
      </c>
      <c r="G5413" s="5">
        <v>2243</v>
      </c>
      <c r="H5413" s="6">
        <v>0.3881462</v>
      </c>
      <c r="I5413" s="7">
        <v>72.5</v>
      </c>
      <c r="J5413" s="2">
        <v>43.666699999999999</v>
      </c>
      <c r="K5413">
        <v>3</v>
      </c>
    </row>
    <row r="5414" spans="1:12" x14ac:dyDescent="0.25">
      <c r="A5414">
        <v>49426</v>
      </c>
      <c r="B5414" s="2">
        <v>70.253280000000004</v>
      </c>
      <c r="C5414" s="3">
        <v>34631</v>
      </c>
      <c r="D5414" s="4">
        <v>24340</v>
      </c>
      <c r="E5414" t="s">
        <v>9394</v>
      </c>
      <c r="F5414" s="4" t="s">
        <v>9106</v>
      </c>
      <c r="G5414" s="5">
        <v>20936</v>
      </c>
      <c r="H5414" s="6">
        <v>0.34939819999999999</v>
      </c>
      <c r="I5414" s="7">
        <v>79.191999999999993</v>
      </c>
      <c r="J5414" s="2">
        <v>46.090899999999998</v>
      </c>
      <c r="K5414">
        <v>11</v>
      </c>
      <c r="L5414" s="2">
        <v>81.3</v>
      </c>
    </row>
    <row r="5415" spans="1:12" x14ac:dyDescent="0.25">
      <c r="A5415">
        <v>98686</v>
      </c>
      <c r="B5415" s="2">
        <v>70.245410000000007</v>
      </c>
      <c r="C5415" s="3">
        <v>18059</v>
      </c>
      <c r="D5415" s="4">
        <v>38900</v>
      </c>
      <c r="E5415" t="s">
        <v>16490</v>
      </c>
      <c r="F5415" s="4" t="s">
        <v>16344</v>
      </c>
      <c r="G5415" s="5">
        <v>11954</v>
      </c>
      <c r="H5415" s="6">
        <v>0.33291510000000002</v>
      </c>
      <c r="I5415" s="7">
        <v>82.039000000000001</v>
      </c>
      <c r="J5415" s="2">
        <v>38.666699999999999</v>
      </c>
      <c r="K5415">
        <v>6</v>
      </c>
    </row>
    <row r="5416" spans="1:12" x14ac:dyDescent="0.25">
      <c r="A5416">
        <v>1346</v>
      </c>
      <c r="B5416" s="2">
        <v>70.242459999999994</v>
      </c>
      <c r="C5416" s="3">
        <v>465</v>
      </c>
      <c r="D5416" s="4">
        <v>24640</v>
      </c>
      <c r="E5416" t="s">
        <v>122</v>
      </c>
      <c r="F5416" s="4" t="s">
        <v>21</v>
      </c>
      <c r="G5416" s="5">
        <v>361</v>
      </c>
      <c r="H5416" s="6">
        <v>0.37845299999999998</v>
      </c>
      <c r="I5416" s="7">
        <v>74.167000000000002</v>
      </c>
      <c r="J5416" s="2">
        <v>56</v>
      </c>
      <c r="K5416">
        <v>1</v>
      </c>
    </row>
    <row r="5417" spans="1:12" x14ac:dyDescent="0.25">
      <c r="A5417">
        <v>53521</v>
      </c>
      <c r="B5417" s="2">
        <v>70.241780000000006</v>
      </c>
      <c r="C5417" s="3">
        <v>3642</v>
      </c>
      <c r="D5417" s="4">
        <v>31540</v>
      </c>
      <c r="E5417" t="s">
        <v>1238</v>
      </c>
      <c r="F5417" s="4" t="s">
        <v>10031</v>
      </c>
      <c r="G5417" s="5">
        <v>2486</v>
      </c>
      <c r="H5417" s="6">
        <v>0.29634100000000002</v>
      </c>
      <c r="I5417" s="7">
        <v>88.32</v>
      </c>
    </row>
    <row r="5418" spans="1:12" x14ac:dyDescent="0.25">
      <c r="A5418">
        <v>4286</v>
      </c>
      <c r="B5418" s="2">
        <v>70.241150000000005</v>
      </c>
      <c r="C5418" s="3">
        <v>143</v>
      </c>
      <c r="E5418" t="s">
        <v>796</v>
      </c>
      <c r="F5418" s="4" t="s">
        <v>701</v>
      </c>
      <c r="G5418" s="5">
        <v>143</v>
      </c>
      <c r="H5418" s="6">
        <v>0.32638889999999998</v>
      </c>
      <c r="I5418" s="7">
        <v>83.125</v>
      </c>
    </row>
    <row r="5419" spans="1:12" x14ac:dyDescent="0.25">
      <c r="A5419">
        <v>13110</v>
      </c>
      <c r="B5419" s="2">
        <v>70.240700000000004</v>
      </c>
      <c r="C5419" s="3">
        <v>2312</v>
      </c>
      <c r="D5419" s="4">
        <v>45060</v>
      </c>
      <c r="E5419" t="s">
        <v>2510</v>
      </c>
      <c r="F5419" s="4" t="s">
        <v>1280</v>
      </c>
      <c r="G5419" s="5">
        <v>1717</v>
      </c>
      <c r="H5419" s="6">
        <v>0.3185789</v>
      </c>
      <c r="I5419" s="7">
        <v>84.456999999999994</v>
      </c>
      <c r="J5419" s="2">
        <v>60</v>
      </c>
      <c r="K5419">
        <v>1</v>
      </c>
    </row>
    <row r="5420" spans="1:12" x14ac:dyDescent="0.25">
      <c r="A5420">
        <v>94931</v>
      </c>
      <c r="B5420" s="2">
        <v>70.238929999999996</v>
      </c>
      <c r="C5420" s="3">
        <v>8569</v>
      </c>
      <c r="D5420" s="4">
        <v>42220</v>
      </c>
      <c r="E5420" t="s">
        <v>15803</v>
      </c>
      <c r="F5420" s="4" t="s">
        <v>15368</v>
      </c>
      <c r="G5420" s="5">
        <v>5699</v>
      </c>
      <c r="H5420" s="6">
        <v>0.3464912</v>
      </c>
      <c r="I5420" s="7">
        <v>79.622</v>
      </c>
      <c r="J5420" s="2">
        <v>50.6</v>
      </c>
      <c r="K5420">
        <v>5</v>
      </c>
    </row>
    <row r="5421" spans="1:12" x14ac:dyDescent="0.25">
      <c r="A5421">
        <v>59219</v>
      </c>
      <c r="B5421" s="2">
        <v>70.237530000000007</v>
      </c>
      <c r="C5421" s="3">
        <v>186</v>
      </c>
      <c r="E5421" t="s">
        <v>11333</v>
      </c>
      <c r="F5421" s="4" t="s">
        <v>11278</v>
      </c>
      <c r="G5421" s="5">
        <v>149</v>
      </c>
      <c r="H5421" s="6">
        <v>0.24832209999999999</v>
      </c>
      <c r="I5421" s="7">
        <v>96.563000000000002</v>
      </c>
    </row>
    <row r="5422" spans="1:12" x14ac:dyDescent="0.25">
      <c r="A5422">
        <v>20111</v>
      </c>
      <c r="B5422" s="2">
        <v>70.23254</v>
      </c>
      <c r="C5422" s="3">
        <v>32647</v>
      </c>
      <c r="D5422" s="4">
        <v>47900</v>
      </c>
      <c r="E5422" t="s">
        <v>4337</v>
      </c>
      <c r="F5422" s="4" t="s">
        <v>4335</v>
      </c>
      <c r="G5422" s="5">
        <v>20655</v>
      </c>
      <c r="H5422" s="6">
        <v>0.27770519999999999</v>
      </c>
      <c r="I5422" s="7">
        <v>91.471000000000004</v>
      </c>
      <c r="J5422" s="2">
        <v>40.538499999999999</v>
      </c>
      <c r="K5422">
        <v>13</v>
      </c>
      <c r="L5422" s="2">
        <v>54.4</v>
      </c>
    </row>
    <row r="5423" spans="1:12" x14ac:dyDescent="0.25">
      <c r="A5423">
        <v>11784</v>
      </c>
      <c r="B5423" s="2">
        <v>70.223500000000001</v>
      </c>
      <c r="C5423" s="3">
        <v>26312</v>
      </c>
      <c r="D5423" s="4">
        <v>35620</v>
      </c>
      <c r="E5423" t="s">
        <v>2024</v>
      </c>
      <c r="F5423" s="4" t="s">
        <v>1280</v>
      </c>
      <c r="G5423" s="5">
        <v>17136</v>
      </c>
      <c r="H5423" s="6">
        <v>0.25336989999999998</v>
      </c>
      <c r="I5423" s="7">
        <v>95.671000000000006</v>
      </c>
      <c r="J5423" s="2">
        <v>39.1111</v>
      </c>
      <c r="K5423">
        <v>9</v>
      </c>
    </row>
    <row r="5424" spans="1:12" x14ac:dyDescent="0.25">
      <c r="A5424">
        <v>30277</v>
      </c>
      <c r="B5424" s="2">
        <v>70.215990000000005</v>
      </c>
      <c r="C5424" s="3">
        <v>21079</v>
      </c>
      <c r="D5424" s="4">
        <v>12060</v>
      </c>
      <c r="E5424" t="s">
        <v>4606</v>
      </c>
      <c r="F5424" s="4" t="s">
        <v>6363</v>
      </c>
      <c r="G5424" s="5">
        <v>14270</v>
      </c>
      <c r="H5424" s="6">
        <v>0.31672620000000001</v>
      </c>
      <c r="I5424" s="7">
        <v>84.715999999999994</v>
      </c>
      <c r="J5424" s="2">
        <v>53</v>
      </c>
      <c r="K5424">
        <v>1</v>
      </c>
    </row>
    <row r="5425" spans="1:12" x14ac:dyDescent="0.25">
      <c r="A5425">
        <v>3264</v>
      </c>
      <c r="B5425" s="2">
        <v>70.21172</v>
      </c>
      <c r="C5425" s="3">
        <v>7453</v>
      </c>
      <c r="D5425" s="4">
        <v>17200</v>
      </c>
      <c r="E5425" t="s">
        <v>352</v>
      </c>
      <c r="F5425" s="4" t="s">
        <v>520</v>
      </c>
      <c r="G5425" s="5">
        <v>3548</v>
      </c>
      <c r="H5425" s="6">
        <v>0.36358509999999999</v>
      </c>
      <c r="I5425" s="7">
        <v>76.613</v>
      </c>
      <c r="J5425" s="2">
        <v>45</v>
      </c>
      <c r="K5425">
        <v>8</v>
      </c>
    </row>
    <row r="5426" spans="1:12" x14ac:dyDescent="0.25">
      <c r="A5426">
        <v>93402</v>
      </c>
      <c r="B5426" s="2">
        <v>70.208119999999994</v>
      </c>
      <c r="C5426" s="3">
        <v>14880</v>
      </c>
      <c r="D5426" s="4">
        <v>42020</v>
      </c>
      <c r="E5426" t="s">
        <v>15658</v>
      </c>
      <c r="F5426" s="4" t="s">
        <v>15368</v>
      </c>
      <c r="G5426" s="5">
        <v>11494</v>
      </c>
      <c r="H5426" s="6">
        <v>0.3854185</v>
      </c>
      <c r="I5426" s="7">
        <v>72.837999999999994</v>
      </c>
      <c r="J5426" s="2">
        <v>48.666699999999999</v>
      </c>
      <c r="K5426">
        <v>9</v>
      </c>
    </row>
    <row r="5427" spans="1:12" x14ac:dyDescent="0.25">
      <c r="A5427">
        <v>52206</v>
      </c>
      <c r="B5427" s="2">
        <v>70.204999999999998</v>
      </c>
      <c r="C5427" s="3">
        <v>2424</v>
      </c>
      <c r="D5427" s="4">
        <v>16300</v>
      </c>
      <c r="E5427" t="s">
        <v>5029</v>
      </c>
      <c r="F5427" s="4" t="s">
        <v>9593</v>
      </c>
      <c r="G5427" s="5">
        <v>1536</v>
      </c>
      <c r="H5427" s="6">
        <v>0.27213540000000003</v>
      </c>
      <c r="I5427" s="7">
        <v>92.396000000000001</v>
      </c>
      <c r="J5427" s="2">
        <v>65</v>
      </c>
      <c r="K5427">
        <v>1</v>
      </c>
    </row>
    <row r="5428" spans="1:12" x14ac:dyDescent="0.25">
      <c r="A5428">
        <v>74120</v>
      </c>
      <c r="B5428" s="2">
        <v>70.203739999999996</v>
      </c>
      <c r="C5428" s="3">
        <v>5250</v>
      </c>
      <c r="D5428" s="4">
        <v>46140</v>
      </c>
      <c r="E5428" t="s">
        <v>13622</v>
      </c>
      <c r="F5428" s="4" t="s">
        <v>13462</v>
      </c>
      <c r="G5428" s="5">
        <v>3757</v>
      </c>
      <c r="H5428" s="6">
        <v>0.40606700000000001</v>
      </c>
      <c r="I5428" s="7">
        <v>69.224000000000004</v>
      </c>
      <c r="J5428" s="2">
        <v>42</v>
      </c>
      <c r="K5428">
        <v>7</v>
      </c>
    </row>
    <row r="5429" spans="1:12" x14ac:dyDescent="0.25">
      <c r="A5429">
        <v>48642</v>
      </c>
      <c r="B5429" s="2">
        <v>70.197490000000002</v>
      </c>
      <c r="C5429" s="3">
        <v>32625</v>
      </c>
      <c r="D5429" s="4">
        <v>33220</v>
      </c>
      <c r="E5429" t="s">
        <v>3039</v>
      </c>
      <c r="F5429" s="4" t="s">
        <v>9106</v>
      </c>
      <c r="G5429" s="5">
        <v>22329</v>
      </c>
      <c r="H5429" s="6">
        <v>0.38338559999999999</v>
      </c>
      <c r="I5429" s="7">
        <v>73.138999999999996</v>
      </c>
      <c r="J5429" s="2">
        <v>46.047600000000003</v>
      </c>
      <c r="K5429">
        <v>21</v>
      </c>
      <c r="L5429" s="2">
        <v>81.099999999999994</v>
      </c>
    </row>
    <row r="5430" spans="1:12" x14ac:dyDescent="0.25">
      <c r="A5430">
        <v>97370</v>
      </c>
      <c r="B5430" s="2">
        <v>70.190799999999996</v>
      </c>
      <c r="C5430" s="3">
        <v>8022</v>
      </c>
      <c r="D5430" s="4">
        <v>18700</v>
      </c>
      <c r="E5430" t="s">
        <v>16229</v>
      </c>
      <c r="F5430" s="4" t="s">
        <v>16170</v>
      </c>
      <c r="G5430" s="5">
        <v>5618</v>
      </c>
      <c r="H5430" s="6">
        <v>0.39775759999999999</v>
      </c>
      <c r="I5430" s="7">
        <v>70.653999999999996</v>
      </c>
      <c r="J5430" s="2">
        <v>47.642899999999997</v>
      </c>
      <c r="K5430">
        <v>14</v>
      </c>
      <c r="L5430" s="2">
        <v>87</v>
      </c>
    </row>
    <row r="5431" spans="1:12" x14ac:dyDescent="0.25">
      <c r="A5431">
        <v>76207</v>
      </c>
      <c r="B5431" s="2">
        <v>70.187479999999994</v>
      </c>
      <c r="C5431" s="3">
        <v>12446</v>
      </c>
      <c r="D5431" s="4">
        <v>19100</v>
      </c>
      <c r="E5431" t="s">
        <v>4549</v>
      </c>
      <c r="F5431" s="4" t="s">
        <v>13752</v>
      </c>
      <c r="G5431" s="5">
        <v>8284</v>
      </c>
      <c r="H5431" s="6">
        <v>0.40132770000000001</v>
      </c>
      <c r="I5431" s="7">
        <v>70.028000000000006</v>
      </c>
      <c r="J5431" s="2">
        <v>48.555599999999998</v>
      </c>
      <c r="K5431">
        <v>9</v>
      </c>
    </row>
    <row r="5432" spans="1:12" x14ac:dyDescent="0.25">
      <c r="A5432">
        <v>7758</v>
      </c>
      <c r="B5432" s="2">
        <v>70.184719999999999</v>
      </c>
      <c r="C5432" s="3">
        <v>4945</v>
      </c>
      <c r="D5432" s="4">
        <v>35620</v>
      </c>
      <c r="E5432" t="s">
        <v>1517</v>
      </c>
      <c r="F5432" s="4" t="s">
        <v>1341</v>
      </c>
      <c r="G5432" s="5">
        <v>3197</v>
      </c>
      <c r="H5432" s="6">
        <v>0.22177040000000001</v>
      </c>
      <c r="I5432" s="7">
        <v>101.042</v>
      </c>
      <c r="J5432" s="2">
        <v>53</v>
      </c>
      <c r="K5432">
        <v>2</v>
      </c>
    </row>
    <row r="5433" spans="1:12" x14ac:dyDescent="0.25">
      <c r="A5433">
        <v>5152</v>
      </c>
      <c r="B5433" s="2">
        <v>70.183880000000002</v>
      </c>
      <c r="C5433" s="3">
        <v>409</v>
      </c>
      <c r="D5433" s="4">
        <v>13540</v>
      </c>
      <c r="E5433" t="s">
        <v>799</v>
      </c>
      <c r="F5433" s="4" t="s">
        <v>1030</v>
      </c>
      <c r="G5433" s="5">
        <v>316</v>
      </c>
      <c r="H5433" s="6">
        <v>0.4018987</v>
      </c>
      <c r="I5433" s="7">
        <v>69.885999999999996</v>
      </c>
    </row>
    <row r="5434" spans="1:12" x14ac:dyDescent="0.25">
      <c r="A5434">
        <v>95223</v>
      </c>
      <c r="B5434" s="2">
        <v>70.183179999999993</v>
      </c>
      <c r="C5434" s="3">
        <v>3042</v>
      </c>
      <c r="E5434" t="s">
        <v>4463</v>
      </c>
      <c r="F5434" s="4" t="s">
        <v>15368</v>
      </c>
      <c r="G5434" s="5">
        <v>2592</v>
      </c>
      <c r="H5434" s="6">
        <v>0.35364440000000003</v>
      </c>
      <c r="I5434" s="7">
        <v>78.221000000000004</v>
      </c>
      <c r="J5434" s="2">
        <v>44.5</v>
      </c>
      <c r="K5434">
        <v>4</v>
      </c>
    </row>
    <row r="5435" spans="1:12" x14ac:dyDescent="0.25">
      <c r="A5435">
        <v>55612</v>
      </c>
      <c r="B5435" s="2">
        <v>70.182450000000003</v>
      </c>
      <c r="C5435" s="3">
        <v>750</v>
      </c>
      <c r="E5435" t="s">
        <v>10508</v>
      </c>
      <c r="F5435" s="4" t="s">
        <v>10428</v>
      </c>
      <c r="G5435" s="5">
        <v>490</v>
      </c>
      <c r="H5435" s="6">
        <v>0.43177189999999999</v>
      </c>
      <c r="I5435" s="7">
        <v>64.712000000000003</v>
      </c>
    </row>
    <row r="5436" spans="1:12" x14ac:dyDescent="0.25">
      <c r="A5436">
        <v>76502</v>
      </c>
      <c r="B5436" s="2">
        <v>70.17689</v>
      </c>
      <c r="C5436" s="3">
        <v>33793</v>
      </c>
      <c r="D5436" s="4">
        <v>28660</v>
      </c>
      <c r="E5436" t="s">
        <v>539</v>
      </c>
      <c r="F5436" s="4" t="s">
        <v>13752</v>
      </c>
      <c r="G5436" s="5">
        <v>22749</v>
      </c>
      <c r="H5436" s="6">
        <v>0.36089500000000002</v>
      </c>
      <c r="I5436" s="7">
        <v>76.953999999999994</v>
      </c>
      <c r="J5436" s="2">
        <v>46</v>
      </c>
      <c r="K5436">
        <v>14</v>
      </c>
      <c r="L5436" s="2">
        <v>80.8</v>
      </c>
    </row>
    <row r="5437" spans="1:12" x14ac:dyDescent="0.25">
      <c r="A5437">
        <v>49071</v>
      </c>
      <c r="B5437" s="2">
        <v>70.169979999999995</v>
      </c>
      <c r="C5437" s="3">
        <v>9199</v>
      </c>
      <c r="D5437" s="4">
        <v>28020</v>
      </c>
      <c r="E5437" t="s">
        <v>9323</v>
      </c>
      <c r="F5437" s="4" t="s">
        <v>9106</v>
      </c>
      <c r="G5437" s="5">
        <v>6103</v>
      </c>
      <c r="H5437" s="6">
        <v>0.3734229</v>
      </c>
      <c r="I5437" s="7">
        <v>74.769000000000005</v>
      </c>
      <c r="J5437" s="2">
        <v>35.799999999999997</v>
      </c>
      <c r="K5437">
        <v>5</v>
      </c>
    </row>
    <row r="5438" spans="1:12" x14ac:dyDescent="0.25">
      <c r="A5438">
        <v>11763</v>
      </c>
      <c r="B5438" s="2">
        <v>70.163839999999993</v>
      </c>
      <c r="C5438" s="3">
        <v>29216</v>
      </c>
      <c r="D5438" s="4">
        <v>35620</v>
      </c>
      <c r="E5438" t="s">
        <v>327</v>
      </c>
      <c r="F5438" s="4" t="s">
        <v>1280</v>
      </c>
      <c r="G5438" s="5">
        <v>19565</v>
      </c>
      <c r="H5438" s="6">
        <v>0.24087700000000001</v>
      </c>
      <c r="I5438" s="7">
        <v>97.665000000000006</v>
      </c>
      <c r="J5438" s="2">
        <v>33</v>
      </c>
      <c r="K5438">
        <v>9</v>
      </c>
    </row>
    <row r="5439" spans="1:12" x14ac:dyDescent="0.25">
      <c r="A5439">
        <v>64018</v>
      </c>
      <c r="B5439" s="2">
        <v>70.159000000000006</v>
      </c>
      <c r="C5439" s="3">
        <v>889</v>
      </c>
      <c r="D5439" s="4">
        <v>28140</v>
      </c>
      <c r="E5439" t="s">
        <v>12242</v>
      </c>
      <c r="F5439" s="4" t="s">
        <v>12102</v>
      </c>
      <c r="G5439" s="5">
        <v>628</v>
      </c>
      <c r="H5439" s="6">
        <v>0.26592359999999998</v>
      </c>
      <c r="I5439" s="7">
        <v>93.332999999999998</v>
      </c>
    </row>
    <row r="5440" spans="1:12" x14ac:dyDescent="0.25">
      <c r="A5440">
        <v>80448</v>
      </c>
      <c r="B5440" s="2">
        <v>70.158789999999996</v>
      </c>
      <c r="C5440" s="3">
        <v>277</v>
      </c>
      <c r="D5440" s="4">
        <v>19740</v>
      </c>
      <c r="E5440" t="s">
        <v>6854</v>
      </c>
      <c r="F5440" s="4" t="s">
        <v>14477</v>
      </c>
      <c r="G5440" s="5">
        <v>270</v>
      </c>
      <c r="H5440" s="6">
        <v>0.22222220000000001</v>
      </c>
      <c r="I5440" s="7">
        <v>100.88200000000001</v>
      </c>
    </row>
    <row r="5441" spans="1:12" x14ac:dyDescent="0.25">
      <c r="A5441">
        <v>80440</v>
      </c>
      <c r="B5441" s="2">
        <v>70.158320000000003</v>
      </c>
      <c r="C5441" s="3">
        <v>2352</v>
      </c>
      <c r="D5441" s="4">
        <v>19740</v>
      </c>
      <c r="E5441" t="s">
        <v>4588</v>
      </c>
      <c r="F5441" s="4" t="s">
        <v>14477</v>
      </c>
      <c r="G5441" s="5">
        <v>1692</v>
      </c>
      <c r="H5441" s="6">
        <v>0.33845249999999999</v>
      </c>
      <c r="I5441" s="7">
        <v>80.795000000000002</v>
      </c>
    </row>
    <row r="5442" spans="1:12" x14ac:dyDescent="0.25">
      <c r="A5442">
        <v>12945</v>
      </c>
      <c r="B5442" s="2">
        <v>70.157809999999998</v>
      </c>
      <c r="C5442" s="3">
        <v>476</v>
      </c>
      <c r="D5442" s="4">
        <v>31660</v>
      </c>
      <c r="E5442" t="s">
        <v>2433</v>
      </c>
      <c r="F5442" s="4" t="s">
        <v>1280</v>
      </c>
      <c r="G5442" s="5">
        <v>416</v>
      </c>
      <c r="H5442" s="6">
        <v>0.41007189999999999</v>
      </c>
      <c r="I5442" s="7">
        <v>68.393000000000001</v>
      </c>
      <c r="J5442" s="2">
        <v>45</v>
      </c>
      <c r="K5442">
        <v>1</v>
      </c>
    </row>
    <row r="5443" spans="1:12" x14ac:dyDescent="0.25">
      <c r="A5443">
        <v>94950</v>
      </c>
      <c r="B5443" s="2">
        <v>70.157700000000006</v>
      </c>
      <c r="C5443" s="3">
        <v>74</v>
      </c>
      <c r="D5443" s="4">
        <v>41860</v>
      </c>
      <c r="E5443" t="s">
        <v>15809</v>
      </c>
      <c r="F5443" s="4" t="s">
        <v>15368</v>
      </c>
      <c r="G5443" s="5">
        <v>74</v>
      </c>
      <c r="H5443" s="6">
        <v>0.28378379999999997</v>
      </c>
      <c r="I5443" s="7">
        <v>90.207999999999998</v>
      </c>
      <c r="J5443" s="2">
        <v>53</v>
      </c>
      <c r="K5443">
        <v>1</v>
      </c>
    </row>
    <row r="5444" spans="1:12" x14ac:dyDescent="0.25">
      <c r="A5444">
        <v>57646</v>
      </c>
      <c r="B5444" s="2">
        <v>70.157640000000001</v>
      </c>
      <c r="C5444" s="3">
        <v>266</v>
      </c>
      <c r="E5444" t="s">
        <v>11027</v>
      </c>
      <c r="F5444" s="4" t="s">
        <v>10877</v>
      </c>
      <c r="G5444" s="5">
        <v>181</v>
      </c>
      <c r="H5444" s="6">
        <v>0.36813190000000001</v>
      </c>
      <c r="I5444" s="7">
        <v>75.625</v>
      </c>
      <c r="J5444" s="2">
        <v>70</v>
      </c>
      <c r="K5444">
        <v>1</v>
      </c>
    </row>
    <row r="5445" spans="1:12" x14ac:dyDescent="0.25">
      <c r="A5445">
        <v>11379</v>
      </c>
      <c r="B5445" s="2">
        <v>70.151229999999998</v>
      </c>
      <c r="C5445" s="3">
        <v>35724</v>
      </c>
      <c r="D5445" s="4">
        <v>35620</v>
      </c>
      <c r="E5445" t="s">
        <v>1917</v>
      </c>
      <c r="F5445" s="4" t="s">
        <v>1280</v>
      </c>
      <c r="G5445" s="5">
        <v>26618</v>
      </c>
      <c r="H5445" s="6">
        <v>0.31034220000000001</v>
      </c>
      <c r="I5445" s="7">
        <v>85.600999999999999</v>
      </c>
      <c r="J5445" s="2">
        <v>42.555599999999998</v>
      </c>
      <c r="K5445">
        <v>9</v>
      </c>
    </row>
    <row r="5446" spans="1:12" x14ac:dyDescent="0.25">
      <c r="A5446">
        <v>98133</v>
      </c>
      <c r="B5446" s="2">
        <v>70.136560000000003</v>
      </c>
      <c r="C5446" s="3">
        <v>46227</v>
      </c>
      <c r="D5446" s="4">
        <v>42660</v>
      </c>
      <c r="E5446" t="s">
        <v>16366</v>
      </c>
      <c r="F5446" s="4" t="s">
        <v>16344</v>
      </c>
      <c r="G5446" s="5">
        <v>34669</v>
      </c>
      <c r="H5446" s="6">
        <v>0.4095183</v>
      </c>
      <c r="I5446" s="7">
        <v>68.436999999999998</v>
      </c>
      <c r="J5446" s="2">
        <v>41.434800000000003</v>
      </c>
      <c r="K5446">
        <v>46</v>
      </c>
      <c r="L5446" s="2">
        <v>59.1</v>
      </c>
    </row>
    <row r="5447" spans="1:12" x14ac:dyDescent="0.25">
      <c r="A5447">
        <v>45429</v>
      </c>
      <c r="B5447" s="2">
        <v>70.123750000000001</v>
      </c>
      <c r="C5447" s="3">
        <v>25351</v>
      </c>
      <c r="D5447" s="4">
        <v>19380</v>
      </c>
      <c r="E5447" t="s">
        <v>1749</v>
      </c>
      <c r="F5447" s="4" t="s">
        <v>8295</v>
      </c>
      <c r="G5447" s="5">
        <v>18875</v>
      </c>
      <c r="H5447" s="6">
        <v>0.3846154</v>
      </c>
      <c r="I5447" s="7">
        <v>72.739999999999995</v>
      </c>
      <c r="J5447" s="2">
        <v>35.68</v>
      </c>
      <c r="K5447">
        <v>25</v>
      </c>
      <c r="L5447" s="2">
        <v>26.6</v>
      </c>
    </row>
    <row r="5448" spans="1:12" x14ac:dyDescent="0.25">
      <c r="A5448">
        <v>53704</v>
      </c>
      <c r="B5448" s="2">
        <v>70.111699999999999</v>
      </c>
      <c r="C5448" s="3">
        <v>44208</v>
      </c>
      <c r="D5448" s="4">
        <v>31540</v>
      </c>
      <c r="E5448" t="s">
        <v>673</v>
      </c>
      <c r="F5448" s="4" t="s">
        <v>10031</v>
      </c>
      <c r="G5448" s="5">
        <v>31434</v>
      </c>
      <c r="H5448" s="6">
        <v>0.43039379999999999</v>
      </c>
      <c r="I5448" s="7">
        <v>64.825000000000003</v>
      </c>
      <c r="J5448" s="2">
        <v>42.447899999999997</v>
      </c>
      <c r="K5448">
        <v>96</v>
      </c>
      <c r="L5448" s="2">
        <v>64.099999999999994</v>
      </c>
    </row>
    <row r="5449" spans="1:12" x14ac:dyDescent="0.25">
      <c r="A5449">
        <v>65730</v>
      </c>
      <c r="B5449" s="2">
        <v>70.104159999999993</v>
      </c>
      <c r="C5449" s="3">
        <v>104</v>
      </c>
      <c r="D5449" s="4">
        <v>22220</v>
      </c>
      <c r="E5449" t="s">
        <v>7505</v>
      </c>
      <c r="F5449" s="4" t="s">
        <v>12102</v>
      </c>
      <c r="G5449" s="5">
        <v>90</v>
      </c>
      <c r="H5449" s="6">
        <v>0.18681320000000001</v>
      </c>
      <c r="I5449" s="7">
        <v>106.908</v>
      </c>
    </row>
    <row r="5450" spans="1:12" x14ac:dyDescent="0.25">
      <c r="A5450">
        <v>12442</v>
      </c>
      <c r="B5450" s="2">
        <v>70.103960000000001</v>
      </c>
      <c r="C5450" s="3">
        <v>880</v>
      </c>
      <c r="E5450" t="s">
        <v>2211</v>
      </c>
      <c r="F5450" s="4" t="s">
        <v>1280</v>
      </c>
      <c r="G5450" s="5">
        <v>763</v>
      </c>
      <c r="H5450" s="6">
        <v>0.42277490000000001</v>
      </c>
      <c r="I5450" s="7">
        <v>66.125</v>
      </c>
      <c r="J5450" s="2">
        <v>78</v>
      </c>
      <c r="K5450">
        <v>1</v>
      </c>
    </row>
    <row r="5451" spans="1:12" x14ac:dyDescent="0.25">
      <c r="A5451">
        <v>85212</v>
      </c>
      <c r="B5451" s="2">
        <v>70.100380000000001</v>
      </c>
      <c r="C5451" s="3">
        <v>24684</v>
      </c>
      <c r="D5451" s="4">
        <v>38060</v>
      </c>
      <c r="E5451" t="s">
        <v>14649</v>
      </c>
      <c r="F5451" s="4" t="s">
        <v>14962</v>
      </c>
      <c r="G5451" s="5">
        <v>14194</v>
      </c>
      <c r="H5451" s="6">
        <v>0.32807330000000001</v>
      </c>
      <c r="I5451" s="7">
        <v>82.484999999999999</v>
      </c>
      <c r="J5451" s="2">
        <v>40.200000000000003</v>
      </c>
      <c r="K5451">
        <v>5</v>
      </c>
    </row>
    <row r="5452" spans="1:12" x14ac:dyDescent="0.25">
      <c r="A5452">
        <v>96741</v>
      </c>
      <c r="B5452" s="2">
        <v>70.096090000000004</v>
      </c>
      <c r="C5452" s="3">
        <v>5421</v>
      </c>
      <c r="D5452" s="4">
        <v>28180</v>
      </c>
      <c r="E5452" t="s">
        <v>16125</v>
      </c>
      <c r="F5452" s="4" t="s">
        <v>16099</v>
      </c>
      <c r="G5452" s="5">
        <v>3707</v>
      </c>
      <c r="H5452" s="6">
        <v>0.36003230000000003</v>
      </c>
      <c r="I5452" s="7">
        <v>76.960999999999999</v>
      </c>
      <c r="J5452" s="2">
        <v>54</v>
      </c>
      <c r="K5452">
        <v>2</v>
      </c>
    </row>
    <row r="5453" spans="1:12" x14ac:dyDescent="0.25">
      <c r="A5453">
        <v>55104</v>
      </c>
      <c r="B5453" s="2">
        <v>70.088700000000003</v>
      </c>
      <c r="C5453" s="3">
        <v>45494</v>
      </c>
      <c r="D5453" s="4">
        <v>33460</v>
      </c>
      <c r="E5453" t="s">
        <v>5025</v>
      </c>
      <c r="F5453" s="4" t="s">
        <v>10428</v>
      </c>
      <c r="G5453" s="5">
        <v>27174</v>
      </c>
      <c r="H5453" s="6">
        <v>0.43275069999999999</v>
      </c>
      <c r="I5453" s="7">
        <v>64.394000000000005</v>
      </c>
      <c r="J5453" s="2">
        <v>41.118200000000002</v>
      </c>
      <c r="K5453">
        <v>110</v>
      </c>
      <c r="L5453" s="2">
        <v>57.4</v>
      </c>
    </row>
    <row r="5454" spans="1:12" x14ac:dyDescent="0.25">
      <c r="A5454">
        <v>84326</v>
      </c>
      <c r="B5454" s="2">
        <v>70.081950000000006</v>
      </c>
      <c r="C5454" s="3">
        <v>1669</v>
      </c>
      <c r="D5454" s="4">
        <v>30860</v>
      </c>
      <c r="E5454" t="s">
        <v>179</v>
      </c>
      <c r="F5454" s="4" t="s">
        <v>14851</v>
      </c>
      <c r="G5454" s="5">
        <v>1006</v>
      </c>
      <c r="H5454" s="6">
        <v>0.3445879</v>
      </c>
      <c r="I5454" s="7">
        <v>79.625</v>
      </c>
      <c r="J5454" s="2">
        <v>64</v>
      </c>
      <c r="K5454">
        <v>1</v>
      </c>
    </row>
    <row r="5455" spans="1:12" x14ac:dyDescent="0.25">
      <c r="A5455">
        <v>80234</v>
      </c>
      <c r="B5455" s="2">
        <v>70.077449999999999</v>
      </c>
      <c r="C5455" s="3">
        <v>26288</v>
      </c>
      <c r="D5455" s="4">
        <v>19740</v>
      </c>
      <c r="E5455" t="s">
        <v>2197</v>
      </c>
      <c r="F5455" s="4" t="s">
        <v>14477</v>
      </c>
      <c r="G5455" s="5">
        <v>17839</v>
      </c>
      <c r="H5455" s="6">
        <v>0.35977350000000002</v>
      </c>
      <c r="I5455" s="7">
        <v>76.995999999999995</v>
      </c>
      <c r="J5455" s="2">
        <v>42.3</v>
      </c>
      <c r="K5455">
        <v>10</v>
      </c>
      <c r="L5455" s="2">
        <v>63.2</v>
      </c>
    </row>
    <row r="5456" spans="1:12" x14ac:dyDescent="0.25">
      <c r="A5456">
        <v>89084</v>
      </c>
      <c r="B5456" s="2">
        <v>70.069479999999999</v>
      </c>
      <c r="C5456" s="3">
        <v>22405</v>
      </c>
      <c r="D5456" s="4">
        <v>29820</v>
      </c>
      <c r="E5456" t="s">
        <v>15330</v>
      </c>
      <c r="F5456" s="4" t="s">
        <v>15318</v>
      </c>
      <c r="G5456" s="5">
        <v>15428</v>
      </c>
      <c r="H5456" s="6">
        <v>0.31066890000000003</v>
      </c>
      <c r="I5456" s="7">
        <v>85.460999999999999</v>
      </c>
      <c r="J5456" s="2">
        <v>46.166699999999999</v>
      </c>
      <c r="K5456">
        <v>6</v>
      </c>
    </row>
    <row r="5457" spans="1:12" x14ac:dyDescent="0.25">
      <c r="A5457">
        <v>19520</v>
      </c>
      <c r="B5457" s="2">
        <v>70.064790000000002</v>
      </c>
      <c r="C5457" s="3">
        <v>5526</v>
      </c>
      <c r="D5457" s="4">
        <v>37980</v>
      </c>
      <c r="E5457" t="s">
        <v>4285</v>
      </c>
      <c r="F5457" s="4" t="s">
        <v>3003</v>
      </c>
      <c r="G5457" s="5">
        <v>4184</v>
      </c>
      <c r="H5457" s="6">
        <v>0.33795409999999998</v>
      </c>
      <c r="I5457" s="7">
        <v>80.739999999999995</v>
      </c>
    </row>
    <row r="5458" spans="1:12" x14ac:dyDescent="0.25">
      <c r="A5458">
        <v>74008</v>
      </c>
      <c r="B5458" s="2">
        <v>70.060090000000002</v>
      </c>
      <c r="C5458" s="3">
        <v>24290</v>
      </c>
      <c r="D5458" s="4">
        <v>46140</v>
      </c>
      <c r="E5458" t="s">
        <v>12403</v>
      </c>
      <c r="F5458" s="4" t="s">
        <v>13462</v>
      </c>
      <c r="G5458" s="5">
        <v>15440</v>
      </c>
      <c r="H5458" s="6">
        <v>0.36144029999999999</v>
      </c>
      <c r="I5458" s="7">
        <v>76.674999999999997</v>
      </c>
      <c r="J5458" s="2">
        <v>47.4</v>
      </c>
      <c r="K5458">
        <v>5</v>
      </c>
    </row>
    <row r="5459" spans="1:12" x14ac:dyDescent="0.25">
      <c r="A5459">
        <v>60443</v>
      </c>
      <c r="B5459" s="2">
        <v>70.052930000000003</v>
      </c>
      <c r="C5459" s="3">
        <v>21283</v>
      </c>
      <c r="D5459" s="4">
        <v>16980</v>
      </c>
      <c r="E5459" t="s">
        <v>11573</v>
      </c>
      <c r="F5459" s="4" t="s">
        <v>11490</v>
      </c>
      <c r="G5459" s="5">
        <v>14487</v>
      </c>
      <c r="H5459" s="6">
        <v>0.314191</v>
      </c>
      <c r="I5459" s="7">
        <v>84.838999999999999</v>
      </c>
      <c r="J5459" s="2">
        <v>39.8889</v>
      </c>
      <c r="K5459">
        <v>9</v>
      </c>
    </row>
    <row r="5460" spans="1:12" x14ac:dyDescent="0.25">
      <c r="A5460">
        <v>44720</v>
      </c>
      <c r="B5460" s="2">
        <v>70.042580000000001</v>
      </c>
      <c r="C5460" s="3">
        <v>39832</v>
      </c>
      <c r="D5460" s="4">
        <v>15940</v>
      </c>
      <c r="E5460" t="s">
        <v>8602</v>
      </c>
      <c r="F5460" s="4" t="s">
        <v>8295</v>
      </c>
      <c r="G5460" s="5">
        <v>28747</v>
      </c>
      <c r="H5460" s="6">
        <v>0.36068600000000001</v>
      </c>
      <c r="I5460" s="7">
        <v>76.8</v>
      </c>
      <c r="J5460" s="2">
        <v>42.541699999999999</v>
      </c>
      <c r="K5460">
        <v>24</v>
      </c>
      <c r="L5460" s="2">
        <v>64.7</v>
      </c>
    </row>
    <row r="5461" spans="1:12" x14ac:dyDescent="0.25">
      <c r="A5461">
        <v>5650</v>
      </c>
      <c r="B5461" s="2">
        <v>70.035499999999999</v>
      </c>
      <c r="C5461" s="3">
        <v>1143</v>
      </c>
      <c r="D5461" s="4">
        <v>12740</v>
      </c>
      <c r="E5461" t="s">
        <v>1126</v>
      </c>
      <c r="F5461" s="4" t="s">
        <v>1030</v>
      </c>
      <c r="G5461" s="5">
        <v>828</v>
      </c>
      <c r="H5461" s="6">
        <v>0.384801</v>
      </c>
      <c r="I5461" s="7">
        <v>72.614000000000004</v>
      </c>
    </row>
    <row r="5462" spans="1:12" x14ac:dyDescent="0.25">
      <c r="A5462">
        <v>13846</v>
      </c>
      <c r="B5462" s="2">
        <v>70.035259999999994</v>
      </c>
      <c r="C5462" s="3">
        <v>270</v>
      </c>
      <c r="E5462" t="s">
        <v>2747</v>
      </c>
      <c r="F5462" s="4" t="s">
        <v>1280</v>
      </c>
      <c r="G5462" s="5">
        <v>209</v>
      </c>
      <c r="H5462" s="6">
        <v>0.34761910000000001</v>
      </c>
      <c r="I5462" s="7">
        <v>79.018000000000001</v>
      </c>
    </row>
    <row r="5463" spans="1:12" x14ac:dyDescent="0.25">
      <c r="A5463">
        <v>4985</v>
      </c>
      <c r="B5463" s="2">
        <v>70.03519</v>
      </c>
      <c r="C5463" s="3">
        <v>75</v>
      </c>
      <c r="E5463" t="s">
        <v>1026</v>
      </c>
      <c r="F5463" s="4" t="s">
        <v>701</v>
      </c>
      <c r="G5463" s="5">
        <v>72</v>
      </c>
      <c r="H5463" s="6">
        <v>0.43835619999999997</v>
      </c>
      <c r="I5463" s="7">
        <v>63.332999999999998</v>
      </c>
    </row>
    <row r="5464" spans="1:12" x14ac:dyDescent="0.25">
      <c r="A5464">
        <v>59068</v>
      </c>
      <c r="B5464" s="2">
        <v>70.034530000000004</v>
      </c>
      <c r="C5464" s="3">
        <v>3338</v>
      </c>
      <c r="D5464" s="4">
        <v>13740</v>
      </c>
      <c r="E5464" t="s">
        <v>11315</v>
      </c>
      <c r="F5464" s="4" t="s">
        <v>11278</v>
      </c>
      <c r="G5464" s="5">
        <v>2678</v>
      </c>
      <c r="H5464" s="6">
        <v>0.42366559999999998</v>
      </c>
      <c r="I5464" s="7">
        <v>65.832999999999998</v>
      </c>
      <c r="J5464" s="2">
        <v>51</v>
      </c>
      <c r="K5464">
        <v>3</v>
      </c>
    </row>
    <row r="5465" spans="1:12" x14ac:dyDescent="0.25">
      <c r="A5465">
        <v>23138</v>
      </c>
      <c r="B5465" s="2">
        <v>70.033839999999998</v>
      </c>
      <c r="C5465" s="3">
        <v>261</v>
      </c>
      <c r="D5465" s="4">
        <v>47260</v>
      </c>
      <c r="E5465" t="s">
        <v>4826</v>
      </c>
      <c r="F5465" s="4" t="s">
        <v>4335</v>
      </c>
      <c r="G5465" s="5">
        <v>214</v>
      </c>
      <c r="H5465" s="6">
        <v>0.41121489999999999</v>
      </c>
      <c r="I5465" s="7">
        <v>67.980999999999995</v>
      </c>
      <c r="J5465" s="2">
        <v>59</v>
      </c>
      <c r="K5465">
        <v>3</v>
      </c>
    </row>
    <row r="5466" spans="1:12" x14ac:dyDescent="0.25">
      <c r="A5466">
        <v>4284</v>
      </c>
      <c r="B5466" s="2">
        <v>70.033590000000004</v>
      </c>
      <c r="C5466" s="3">
        <v>1021</v>
      </c>
      <c r="D5466" s="4">
        <v>12300</v>
      </c>
      <c r="E5466" t="s">
        <v>794</v>
      </c>
      <c r="F5466" s="4" t="s">
        <v>701</v>
      </c>
      <c r="G5466" s="5">
        <v>819</v>
      </c>
      <c r="H5466" s="6">
        <v>0.41269840000000002</v>
      </c>
      <c r="I5466" s="7">
        <v>67.707999999999998</v>
      </c>
    </row>
    <row r="5467" spans="1:12" x14ac:dyDescent="0.25">
      <c r="A5467">
        <v>15146</v>
      </c>
      <c r="B5467" s="2">
        <v>70.028210000000001</v>
      </c>
      <c r="C5467" s="3">
        <v>28486</v>
      </c>
      <c r="D5467" s="4">
        <v>38300</v>
      </c>
      <c r="E5467" t="s">
        <v>1688</v>
      </c>
      <c r="F5467" s="4" t="s">
        <v>3003</v>
      </c>
      <c r="G5467" s="5">
        <v>21679</v>
      </c>
      <c r="H5467" s="6">
        <v>0.37750820000000002</v>
      </c>
      <c r="I5467" s="7">
        <v>73.789000000000001</v>
      </c>
      <c r="J5467" s="2">
        <v>31.117599999999999</v>
      </c>
      <c r="K5467">
        <v>17</v>
      </c>
      <c r="L5467" s="2">
        <v>9</v>
      </c>
    </row>
    <row r="5468" spans="1:12" x14ac:dyDescent="0.25">
      <c r="A5468">
        <v>8753</v>
      </c>
      <c r="B5468" s="2">
        <v>70.012330000000006</v>
      </c>
      <c r="C5468" s="3">
        <v>63763</v>
      </c>
      <c r="D5468" s="4">
        <v>35620</v>
      </c>
      <c r="E5468" t="s">
        <v>1742</v>
      </c>
      <c r="F5468" s="4" t="s">
        <v>1341</v>
      </c>
      <c r="G5468" s="5">
        <v>44652</v>
      </c>
      <c r="H5468" s="6">
        <v>0.29747829999999997</v>
      </c>
      <c r="I5468" s="7">
        <v>87.61</v>
      </c>
      <c r="J5468" s="2">
        <v>45.526299999999999</v>
      </c>
      <c r="K5468">
        <v>19</v>
      </c>
      <c r="L5468" s="2">
        <v>78.7</v>
      </c>
    </row>
    <row r="5469" spans="1:12" x14ac:dyDescent="0.25">
      <c r="A5469">
        <v>58201</v>
      </c>
      <c r="B5469" s="2">
        <v>69.99615</v>
      </c>
      <c r="C5469" s="3">
        <v>36448</v>
      </c>
      <c r="D5469" s="4">
        <v>24220</v>
      </c>
      <c r="E5469" t="s">
        <v>11097</v>
      </c>
      <c r="F5469" s="4" t="s">
        <v>11069</v>
      </c>
      <c r="G5469" s="5">
        <v>22975</v>
      </c>
      <c r="H5469" s="6">
        <v>0.36703520000000001</v>
      </c>
      <c r="I5469" s="7">
        <v>75.585999999999999</v>
      </c>
      <c r="J5469" s="2">
        <v>44.2333</v>
      </c>
      <c r="K5469">
        <v>30</v>
      </c>
      <c r="L5469" s="2">
        <v>73.5</v>
      </c>
    </row>
    <row r="5470" spans="1:12" x14ac:dyDescent="0.25">
      <c r="A5470">
        <v>62221</v>
      </c>
      <c r="B5470" s="2">
        <v>69.986050000000006</v>
      </c>
      <c r="C5470" s="3">
        <v>29027</v>
      </c>
      <c r="D5470" s="4">
        <v>41180</v>
      </c>
      <c r="E5470" t="s">
        <v>1404</v>
      </c>
      <c r="F5470" s="4" t="s">
        <v>11490</v>
      </c>
      <c r="G5470" s="5">
        <v>19201</v>
      </c>
      <c r="H5470" s="6">
        <v>0.33227430000000002</v>
      </c>
      <c r="I5470" s="7">
        <v>81.587999999999994</v>
      </c>
      <c r="J5470" s="2">
        <v>45.181800000000003</v>
      </c>
      <c r="K5470">
        <v>11</v>
      </c>
      <c r="L5470" s="2">
        <v>77.5</v>
      </c>
    </row>
    <row r="5471" spans="1:12" x14ac:dyDescent="0.25">
      <c r="A5471">
        <v>7403</v>
      </c>
      <c r="B5471" s="2">
        <v>69.980069999999998</v>
      </c>
      <c r="C5471" s="3">
        <v>7808</v>
      </c>
      <c r="D5471" s="4">
        <v>35620</v>
      </c>
      <c r="E5471" t="s">
        <v>1414</v>
      </c>
      <c r="F5471" s="4" t="s">
        <v>1341</v>
      </c>
      <c r="G5471" s="5">
        <v>5787</v>
      </c>
      <c r="H5471" s="6">
        <v>0.27371699999999999</v>
      </c>
      <c r="I5471" s="7">
        <v>91.691000000000003</v>
      </c>
      <c r="J5471" s="2">
        <v>46.5</v>
      </c>
      <c r="K5471">
        <v>2</v>
      </c>
    </row>
    <row r="5472" spans="1:12" x14ac:dyDescent="0.25">
      <c r="A5472">
        <v>60447</v>
      </c>
      <c r="B5472" s="2">
        <v>69.976619999999997</v>
      </c>
      <c r="C5472" s="3">
        <v>13928</v>
      </c>
      <c r="D5472" s="4">
        <v>16980</v>
      </c>
      <c r="E5472" t="s">
        <v>11576</v>
      </c>
      <c r="F5472" s="4" t="s">
        <v>11490</v>
      </c>
      <c r="G5472" s="5">
        <v>8618</v>
      </c>
      <c r="H5472" s="6">
        <v>0.26189370000000001</v>
      </c>
      <c r="I5472" s="7">
        <v>93.733999999999995</v>
      </c>
      <c r="J5472" s="2">
        <v>43</v>
      </c>
      <c r="K5472">
        <v>5</v>
      </c>
    </row>
    <row r="5473" spans="1:12" x14ac:dyDescent="0.25">
      <c r="A5473">
        <v>37363</v>
      </c>
      <c r="B5473" s="2">
        <v>69.968699999999998</v>
      </c>
      <c r="C5473" s="3">
        <v>35208</v>
      </c>
      <c r="D5473" s="4">
        <v>16860</v>
      </c>
      <c r="E5473" t="s">
        <v>7434</v>
      </c>
      <c r="F5473" s="4" t="s">
        <v>7348</v>
      </c>
      <c r="G5473" s="5">
        <v>24486</v>
      </c>
      <c r="H5473" s="6">
        <v>0.34730050000000001</v>
      </c>
      <c r="I5473" s="7">
        <v>78.971999999999994</v>
      </c>
      <c r="J5473" s="2">
        <v>48</v>
      </c>
      <c r="K5473">
        <v>12</v>
      </c>
      <c r="L5473" s="2">
        <v>88</v>
      </c>
    </row>
    <row r="5474" spans="1:12" x14ac:dyDescent="0.25">
      <c r="A5474">
        <v>36602</v>
      </c>
      <c r="B5474" s="2">
        <v>69.962670000000003</v>
      </c>
      <c r="C5474" s="3">
        <v>762</v>
      </c>
      <c r="D5474" s="4">
        <v>33660</v>
      </c>
      <c r="E5474" t="s">
        <v>7304</v>
      </c>
      <c r="F5474" s="4" t="s">
        <v>7027</v>
      </c>
      <c r="G5474" s="5">
        <v>703</v>
      </c>
      <c r="H5474" s="6">
        <v>0.31534089999999998</v>
      </c>
      <c r="I5474" s="7">
        <v>84.444000000000003</v>
      </c>
      <c r="J5474" s="2">
        <v>40</v>
      </c>
      <c r="K5474">
        <v>1</v>
      </c>
    </row>
    <row r="5475" spans="1:12" x14ac:dyDescent="0.25">
      <c r="A5475">
        <v>14841</v>
      </c>
      <c r="B5475" s="2">
        <v>69.962339999999998</v>
      </c>
      <c r="C5475" s="3">
        <v>908</v>
      </c>
      <c r="E5475" t="s">
        <v>2967</v>
      </c>
      <c r="F5475" s="4" t="s">
        <v>1280</v>
      </c>
      <c r="G5475" s="5">
        <v>681</v>
      </c>
      <c r="H5475" s="6">
        <v>0.37096770000000001</v>
      </c>
      <c r="I5475" s="7">
        <v>74.820999999999998</v>
      </c>
    </row>
    <row r="5476" spans="1:12" x14ac:dyDescent="0.25">
      <c r="A5476">
        <v>19123</v>
      </c>
      <c r="B5476" s="2">
        <v>69.959720000000004</v>
      </c>
      <c r="C5476" s="3">
        <v>13342</v>
      </c>
      <c r="D5476" s="4">
        <v>37980</v>
      </c>
      <c r="E5476" t="s">
        <v>2682</v>
      </c>
      <c r="F5476" s="4" t="s">
        <v>3003</v>
      </c>
      <c r="G5476" s="5">
        <v>10251</v>
      </c>
      <c r="H5476" s="6">
        <v>0.47015220000000002</v>
      </c>
      <c r="I5476" s="7">
        <v>57.679000000000002</v>
      </c>
      <c r="J5476" s="2">
        <v>40.166699999999999</v>
      </c>
      <c r="K5476">
        <v>12</v>
      </c>
      <c r="L5476" s="2">
        <v>52.3</v>
      </c>
    </row>
    <row r="5477" spans="1:12" x14ac:dyDescent="0.25">
      <c r="A5477">
        <v>84010</v>
      </c>
      <c r="B5477" s="2">
        <v>69.950550000000007</v>
      </c>
      <c r="C5477" s="3">
        <v>45688</v>
      </c>
      <c r="D5477" s="4">
        <v>36260</v>
      </c>
      <c r="E5477" t="s">
        <v>14857</v>
      </c>
      <c r="F5477" s="4" t="s">
        <v>14851</v>
      </c>
      <c r="G5477" s="5">
        <v>28075</v>
      </c>
      <c r="H5477" s="6">
        <v>0.3926269</v>
      </c>
      <c r="I5477" s="7">
        <v>71.072999999999993</v>
      </c>
      <c r="J5477" s="2">
        <v>44.5</v>
      </c>
      <c r="K5477">
        <v>36</v>
      </c>
      <c r="L5477" s="2">
        <v>74.5</v>
      </c>
    </row>
    <row r="5478" spans="1:12" x14ac:dyDescent="0.25">
      <c r="A5478">
        <v>12421</v>
      </c>
      <c r="B5478" s="2">
        <v>69.943749999999994</v>
      </c>
      <c r="C5478" s="3">
        <v>411</v>
      </c>
      <c r="E5478" t="s">
        <v>2197</v>
      </c>
      <c r="F5478" s="4" t="s">
        <v>1280</v>
      </c>
      <c r="G5478" s="5">
        <v>361</v>
      </c>
      <c r="H5478" s="6">
        <v>0.29639890000000002</v>
      </c>
      <c r="I5478" s="7">
        <v>87.679000000000002</v>
      </c>
    </row>
    <row r="5479" spans="1:12" x14ac:dyDescent="0.25">
      <c r="A5479">
        <v>2670</v>
      </c>
      <c r="B5479" s="2">
        <v>69.943420000000003</v>
      </c>
      <c r="C5479" s="3">
        <v>1243</v>
      </c>
      <c r="D5479" s="4">
        <v>12700</v>
      </c>
      <c r="E5479" t="s">
        <v>432</v>
      </c>
      <c r="F5479" s="4" t="s">
        <v>21</v>
      </c>
      <c r="G5479" s="5">
        <v>1003</v>
      </c>
      <c r="H5479" s="6">
        <v>0.41434260000000001</v>
      </c>
      <c r="I5479" s="7">
        <v>67.284000000000006</v>
      </c>
      <c r="J5479" s="2">
        <v>54</v>
      </c>
      <c r="K5479">
        <v>1</v>
      </c>
    </row>
    <row r="5480" spans="1:12" x14ac:dyDescent="0.25">
      <c r="A5480">
        <v>66044</v>
      </c>
      <c r="B5480" s="2">
        <v>69.940110000000004</v>
      </c>
      <c r="C5480" s="3">
        <v>27690</v>
      </c>
      <c r="D5480" s="4">
        <v>29940</v>
      </c>
      <c r="E5480" t="s">
        <v>244</v>
      </c>
      <c r="F5480" s="4" t="s">
        <v>12494</v>
      </c>
      <c r="G5480" s="5">
        <v>12852</v>
      </c>
      <c r="H5480" s="6">
        <v>0.48984670000000002</v>
      </c>
      <c r="I5480" s="7">
        <v>54.216999999999999</v>
      </c>
      <c r="J5480" s="2">
        <v>45</v>
      </c>
      <c r="K5480">
        <v>33</v>
      </c>
      <c r="L5480" s="2">
        <v>76.8</v>
      </c>
    </row>
    <row r="5481" spans="1:12" x14ac:dyDescent="0.25">
      <c r="A5481">
        <v>33437</v>
      </c>
      <c r="B5481" s="2">
        <v>69.929150000000007</v>
      </c>
      <c r="C5481" s="3">
        <v>37755</v>
      </c>
      <c r="D5481" s="4">
        <v>33100</v>
      </c>
      <c r="E5481" t="s">
        <v>6882</v>
      </c>
      <c r="F5481" s="4" t="s">
        <v>6689</v>
      </c>
      <c r="G5481" s="5">
        <v>32945</v>
      </c>
      <c r="H5481" s="6">
        <v>0.40308379999999999</v>
      </c>
      <c r="I5481" s="7">
        <v>69.203999999999994</v>
      </c>
      <c r="J5481" s="2">
        <v>35.666699999999999</v>
      </c>
      <c r="K5481">
        <v>3</v>
      </c>
    </row>
    <row r="5482" spans="1:12" x14ac:dyDescent="0.25">
      <c r="A5482">
        <v>46228</v>
      </c>
      <c r="B5482" s="2">
        <v>69.918850000000006</v>
      </c>
      <c r="C5482" s="3">
        <v>15256</v>
      </c>
      <c r="D5482" s="4">
        <v>26900</v>
      </c>
      <c r="E5482" t="s">
        <v>8839</v>
      </c>
      <c r="F5482" s="4" t="s">
        <v>8800</v>
      </c>
      <c r="G5482" s="5">
        <v>10079</v>
      </c>
      <c r="H5482" s="6">
        <v>0.39706320000000001</v>
      </c>
      <c r="I5482" s="7">
        <v>70.233000000000004</v>
      </c>
      <c r="J5482" s="2">
        <v>41.4</v>
      </c>
      <c r="K5482">
        <v>10</v>
      </c>
      <c r="L5482" s="2">
        <v>58.9</v>
      </c>
    </row>
    <row r="5483" spans="1:12" x14ac:dyDescent="0.25">
      <c r="A5483">
        <v>11358</v>
      </c>
      <c r="B5483" s="2">
        <v>69.909769999999995</v>
      </c>
      <c r="C5483" s="3">
        <v>37633</v>
      </c>
      <c r="D5483" s="4">
        <v>35620</v>
      </c>
      <c r="E5483" t="s">
        <v>1902</v>
      </c>
      <c r="F5483" s="4" t="s">
        <v>1280</v>
      </c>
      <c r="G5483" s="5">
        <v>27896</v>
      </c>
      <c r="H5483" s="6">
        <v>0.36437609999999998</v>
      </c>
      <c r="I5483" s="7">
        <v>75.873999999999995</v>
      </c>
      <c r="J5483" s="2">
        <v>40.692300000000003</v>
      </c>
      <c r="K5483">
        <v>13</v>
      </c>
      <c r="L5483" s="2">
        <v>55.1</v>
      </c>
    </row>
    <row r="5484" spans="1:12" x14ac:dyDescent="0.25">
      <c r="A5484">
        <v>45065</v>
      </c>
      <c r="B5484" s="2">
        <v>69.902280000000005</v>
      </c>
      <c r="C5484" s="3">
        <v>5366</v>
      </c>
      <c r="D5484" s="4">
        <v>17140</v>
      </c>
      <c r="E5484" t="s">
        <v>8640</v>
      </c>
      <c r="F5484" s="4" t="s">
        <v>8295</v>
      </c>
      <c r="G5484" s="5">
        <v>3378</v>
      </c>
      <c r="H5484" s="6">
        <v>0.37418590000000002</v>
      </c>
      <c r="I5484" s="7">
        <v>74.141000000000005</v>
      </c>
      <c r="J5484" s="2">
        <v>36</v>
      </c>
      <c r="K5484">
        <v>1</v>
      </c>
    </row>
    <row r="5485" spans="1:12" x14ac:dyDescent="0.25">
      <c r="A5485">
        <v>60544</v>
      </c>
      <c r="B5485" s="2">
        <v>69.897679999999994</v>
      </c>
      <c r="C5485" s="3">
        <v>25209</v>
      </c>
      <c r="D5485" s="4">
        <v>16980</v>
      </c>
      <c r="E5485" t="s">
        <v>55</v>
      </c>
      <c r="F5485" s="4" t="s">
        <v>11490</v>
      </c>
      <c r="G5485" s="5">
        <v>15812</v>
      </c>
      <c r="H5485" s="6">
        <v>0.33664309999999997</v>
      </c>
      <c r="I5485" s="7">
        <v>80.625</v>
      </c>
      <c r="J5485" s="2">
        <v>45</v>
      </c>
      <c r="K5485">
        <v>6</v>
      </c>
    </row>
    <row r="5486" spans="1:12" x14ac:dyDescent="0.25">
      <c r="A5486">
        <v>59075</v>
      </c>
      <c r="B5486" s="2">
        <v>69.893870000000007</v>
      </c>
      <c r="C5486" s="3">
        <v>217</v>
      </c>
      <c r="E5486" t="s">
        <v>11319</v>
      </c>
      <c r="F5486" s="4" t="s">
        <v>11278</v>
      </c>
      <c r="G5486" s="5">
        <v>135</v>
      </c>
      <c r="H5486" s="6">
        <v>0.162963</v>
      </c>
      <c r="I5486" s="7">
        <v>110.625</v>
      </c>
    </row>
    <row r="5487" spans="1:12" x14ac:dyDescent="0.25">
      <c r="A5487">
        <v>80536</v>
      </c>
      <c r="B5487" s="2">
        <v>69.893439999999998</v>
      </c>
      <c r="C5487" s="3">
        <v>2029</v>
      </c>
      <c r="D5487" s="4">
        <v>22660</v>
      </c>
      <c r="E5487" t="s">
        <v>778</v>
      </c>
      <c r="F5487" s="4" t="s">
        <v>14477</v>
      </c>
      <c r="G5487" s="5">
        <v>1623</v>
      </c>
      <c r="H5487" s="6">
        <v>0.4121996</v>
      </c>
      <c r="I5487" s="7">
        <v>67.542000000000002</v>
      </c>
    </row>
    <row r="5488" spans="1:12" x14ac:dyDescent="0.25">
      <c r="A5488">
        <v>30127</v>
      </c>
      <c r="B5488" s="2">
        <v>69.883759999999995</v>
      </c>
      <c r="C5488" s="3">
        <v>60474</v>
      </c>
      <c r="D5488" s="4">
        <v>12060</v>
      </c>
      <c r="E5488" t="s">
        <v>6395</v>
      </c>
      <c r="F5488" s="4" t="s">
        <v>6363</v>
      </c>
      <c r="G5488" s="5">
        <v>38869</v>
      </c>
      <c r="H5488" s="6">
        <v>0.34695140000000002</v>
      </c>
      <c r="I5488" s="7">
        <v>78.814999999999998</v>
      </c>
      <c r="J5488" s="2">
        <v>48.055599999999998</v>
      </c>
      <c r="K5488">
        <v>18</v>
      </c>
      <c r="L5488" s="2">
        <v>88.4</v>
      </c>
    </row>
    <row r="5489" spans="1:12" x14ac:dyDescent="0.25">
      <c r="A5489">
        <v>53531</v>
      </c>
      <c r="B5489" s="2">
        <v>69.873729999999995</v>
      </c>
      <c r="C5489" s="3">
        <v>4439</v>
      </c>
      <c r="D5489" s="4">
        <v>31540</v>
      </c>
      <c r="E5489" t="s">
        <v>119</v>
      </c>
      <c r="F5489" s="4" t="s">
        <v>10031</v>
      </c>
      <c r="G5489" s="5">
        <v>3046</v>
      </c>
      <c r="H5489" s="6">
        <v>0.30127999999999999</v>
      </c>
      <c r="I5489" s="7">
        <v>86.700999999999993</v>
      </c>
      <c r="J5489" s="2">
        <v>42</v>
      </c>
      <c r="K5489">
        <v>2</v>
      </c>
    </row>
    <row r="5490" spans="1:12" x14ac:dyDescent="0.25">
      <c r="A5490">
        <v>22578</v>
      </c>
      <c r="B5490" s="2">
        <v>69.872569999999996</v>
      </c>
      <c r="C5490" s="3">
        <v>2158</v>
      </c>
      <c r="E5490" t="s">
        <v>4685</v>
      </c>
      <c r="F5490" s="4" t="s">
        <v>4335</v>
      </c>
      <c r="G5490" s="5">
        <v>1797</v>
      </c>
      <c r="H5490" s="6">
        <v>0.41124100000000002</v>
      </c>
      <c r="I5490" s="7">
        <v>67.697000000000003</v>
      </c>
      <c r="J5490" s="2">
        <v>23</v>
      </c>
      <c r="K5490">
        <v>1</v>
      </c>
    </row>
    <row r="5491" spans="1:12" x14ac:dyDescent="0.25">
      <c r="A5491">
        <v>1223</v>
      </c>
      <c r="B5491" s="2">
        <v>69.871669999999995</v>
      </c>
      <c r="C5491" s="3">
        <v>2335</v>
      </c>
      <c r="D5491" s="4">
        <v>44140</v>
      </c>
      <c r="E5491" t="s">
        <v>82</v>
      </c>
      <c r="F5491" s="4" t="s">
        <v>21</v>
      </c>
      <c r="G5491" s="5">
        <v>1901</v>
      </c>
      <c r="H5491" s="6">
        <v>0.3740137</v>
      </c>
      <c r="I5491" s="7">
        <v>74.125</v>
      </c>
      <c r="J5491" s="2">
        <v>44.75</v>
      </c>
      <c r="K5491">
        <v>4</v>
      </c>
    </row>
    <row r="5492" spans="1:12" x14ac:dyDescent="0.25">
      <c r="A5492">
        <v>13053</v>
      </c>
      <c r="B5492" s="2">
        <v>69.870500000000007</v>
      </c>
      <c r="C5492" s="3">
        <v>4282</v>
      </c>
      <c r="D5492" s="4">
        <v>27060</v>
      </c>
      <c r="E5492" t="s">
        <v>2484</v>
      </c>
      <c r="F5492" s="4" t="s">
        <v>1280</v>
      </c>
      <c r="G5492" s="5">
        <v>3030</v>
      </c>
      <c r="H5492" s="6">
        <v>0.38700099999999998</v>
      </c>
      <c r="I5492" s="7">
        <v>71.875</v>
      </c>
      <c r="J5492" s="2">
        <v>36</v>
      </c>
      <c r="K5492">
        <v>8</v>
      </c>
    </row>
    <row r="5493" spans="1:12" x14ac:dyDescent="0.25">
      <c r="A5493">
        <v>61820</v>
      </c>
      <c r="B5493" s="2">
        <v>69.866519999999994</v>
      </c>
      <c r="C5493" s="3">
        <v>36091</v>
      </c>
      <c r="D5493" s="4">
        <v>16580</v>
      </c>
      <c r="E5493" t="s">
        <v>11815</v>
      </c>
      <c r="F5493" s="4" t="s">
        <v>11490</v>
      </c>
      <c r="G5493" s="5">
        <v>13579</v>
      </c>
      <c r="H5493" s="6">
        <v>0.502467</v>
      </c>
      <c r="I5493" s="7">
        <v>51.915999999999997</v>
      </c>
      <c r="J5493" s="2">
        <v>38.195700000000002</v>
      </c>
      <c r="K5493">
        <v>46</v>
      </c>
      <c r="L5493" s="2">
        <v>40.799999999999997</v>
      </c>
    </row>
    <row r="5494" spans="1:12" x14ac:dyDescent="0.25">
      <c r="A5494">
        <v>11235</v>
      </c>
      <c r="B5494" s="2">
        <v>69.849630000000005</v>
      </c>
      <c r="C5494" s="3">
        <v>75622</v>
      </c>
      <c r="D5494" s="4">
        <v>35620</v>
      </c>
      <c r="E5494" t="s">
        <v>1238</v>
      </c>
      <c r="F5494" s="4" t="s">
        <v>1280</v>
      </c>
      <c r="G5494" s="5">
        <v>57016</v>
      </c>
      <c r="H5494" s="6">
        <v>0.43629089999999998</v>
      </c>
      <c r="I5494" s="7">
        <v>63.335000000000001</v>
      </c>
      <c r="J5494" s="2">
        <v>25.526299999999999</v>
      </c>
      <c r="K5494">
        <v>19</v>
      </c>
      <c r="L5494" s="2">
        <v>1</v>
      </c>
    </row>
    <row r="5495" spans="1:12" x14ac:dyDescent="0.25">
      <c r="A5495">
        <v>33467</v>
      </c>
      <c r="B5495" s="2">
        <v>69.827089999999998</v>
      </c>
      <c r="C5495" s="3">
        <v>51122</v>
      </c>
      <c r="D5495" s="4">
        <v>33100</v>
      </c>
      <c r="E5495" t="s">
        <v>6889</v>
      </c>
      <c r="F5495" s="4" t="s">
        <v>6689</v>
      </c>
      <c r="G5495" s="5">
        <v>37175</v>
      </c>
      <c r="H5495" s="6">
        <v>0.35649340000000002</v>
      </c>
      <c r="I5495" s="7">
        <v>77.12</v>
      </c>
      <c r="J5495" s="2">
        <v>35.166699999999999</v>
      </c>
      <c r="K5495">
        <v>6</v>
      </c>
    </row>
    <row r="5496" spans="1:12" x14ac:dyDescent="0.25">
      <c r="A5496">
        <v>64098</v>
      </c>
      <c r="B5496" s="2">
        <v>69.817719999999994</v>
      </c>
      <c r="C5496" s="3">
        <v>2763</v>
      </c>
      <c r="D5496" s="4">
        <v>28140</v>
      </c>
      <c r="E5496" t="s">
        <v>379</v>
      </c>
      <c r="F5496" s="4" t="s">
        <v>12102</v>
      </c>
      <c r="G5496" s="5">
        <v>1953</v>
      </c>
      <c r="H5496" s="6">
        <v>0.34083930000000001</v>
      </c>
      <c r="I5496" s="7">
        <v>79.820999999999998</v>
      </c>
      <c r="J5496" s="2">
        <v>30</v>
      </c>
      <c r="K5496">
        <v>1</v>
      </c>
    </row>
    <row r="5497" spans="1:12" x14ac:dyDescent="0.25">
      <c r="A5497">
        <v>54115</v>
      </c>
      <c r="B5497" s="2">
        <v>69.810869999999994</v>
      </c>
      <c r="C5497" s="3">
        <v>42463</v>
      </c>
      <c r="D5497" s="4">
        <v>24580</v>
      </c>
      <c r="E5497" t="s">
        <v>10181</v>
      </c>
      <c r="F5497" s="4" t="s">
        <v>10031</v>
      </c>
      <c r="G5497" s="5">
        <v>26677</v>
      </c>
      <c r="H5497" s="6">
        <v>0.34912660000000001</v>
      </c>
      <c r="I5497" s="7">
        <v>78.385999999999996</v>
      </c>
      <c r="J5497" s="2">
        <v>45.821399999999997</v>
      </c>
      <c r="K5497">
        <v>28</v>
      </c>
      <c r="L5497" s="2">
        <v>80.099999999999994</v>
      </c>
    </row>
    <row r="5498" spans="1:12" x14ac:dyDescent="0.25">
      <c r="A5498">
        <v>64089</v>
      </c>
      <c r="B5498" s="2">
        <v>69.802520000000001</v>
      </c>
      <c r="C5498" s="3">
        <v>11529</v>
      </c>
      <c r="D5498" s="4">
        <v>28140</v>
      </c>
      <c r="E5498" t="s">
        <v>5496</v>
      </c>
      <c r="F5498" s="4" t="s">
        <v>12102</v>
      </c>
      <c r="G5498" s="5">
        <v>8192</v>
      </c>
      <c r="H5498" s="6">
        <v>0.27050780000000002</v>
      </c>
      <c r="I5498" s="7">
        <v>91.97</v>
      </c>
      <c r="J5498" s="2">
        <v>56</v>
      </c>
      <c r="K5498">
        <v>5</v>
      </c>
    </row>
    <row r="5499" spans="1:12" x14ac:dyDescent="0.25">
      <c r="A5499">
        <v>58274</v>
      </c>
      <c r="B5499" s="2">
        <v>69.800409999999999</v>
      </c>
      <c r="C5499" s="3">
        <v>1014</v>
      </c>
      <c r="E5499" t="s">
        <v>765</v>
      </c>
      <c r="F5499" s="4" t="s">
        <v>11069</v>
      </c>
      <c r="G5499" s="5">
        <v>653</v>
      </c>
      <c r="H5499" s="6">
        <v>0.31804280000000001</v>
      </c>
      <c r="I5499" s="7">
        <v>83.75</v>
      </c>
    </row>
    <row r="5500" spans="1:12" x14ac:dyDescent="0.25">
      <c r="A5500">
        <v>95959</v>
      </c>
      <c r="B5500" s="2">
        <v>69.797020000000003</v>
      </c>
      <c r="C5500" s="3">
        <v>17013</v>
      </c>
      <c r="D5500" s="4">
        <v>46020</v>
      </c>
      <c r="E5500" t="s">
        <v>16014</v>
      </c>
      <c r="F5500" s="4" t="s">
        <v>15368</v>
      </c>
      <c r="G5500" s="5">
        <v>13520</v>
      </c>
      <c r="H5500" s="6">
        <v>0.40199699999999999</v>
      </c>
      <c r="I5500" s="7">
        <v>69.236000000000004</v>
      </c>
      <c r="J5500" s="2">
        <v>40.095199999999998</v>
      </c>
      <c r="K5500">
        <v>21</v>
      </c>
      <c r="L5500" s="2">
        <v>51.9</v>
      </c>
    </row>
    <row r="5501" spans="1:12" x14ac:dyDescent="0.25">
      <c r="A5501">
        <v>11738</v>
      </c>
      <c r="B5501" s="2">
        <v>69.790970000000002</v>
      </c>
      <c r="C5501" s="3">
        <v>17642</v>
      </c>
      <c r="D5501" s="4">
        <v>35620</v>
      </c>
      <c r="E5501" t="s">
        <v>1994</v>
      </c>
      <c r="F5501" s="4" t="s">
        <v>1280</v>
      </c>
      <c r="G5501" s="5">
        <v>11741</v>
      </c>
      <c r="H5501" s="6">
        <v>0.2326037</v>
      </c>
      <c r="I5501" s="7">
        <v>98.507999999999996</v>
      </c>
      <c r="J5501" s="2">
        <v>42</v>
      </c>
      <c r="K5501">
        <v>2</v>
      </c>
    </row>
    <row r="5502" spans="1:12" x14ac:dyDescent="0.25">
      <c r="A5502">
        <v>2536</v>
      </c>
      <c r="B5502" s="2">
        <v>69.784800000000004</v>
      </c>
      <c r="C5502" s="3">
        <v>19059</v>
      </c>
      <c r="D5502" s="4">
        <v>12700</v>
      </c>
      <c r="E5502" t="s">
        <v>384</v>
      </c>
      <c r="F5502" s="4" t="s">
        <v>21</v>
      </c>
      <c r="G5502" s="5">
        <v>14081</v>
      </c>
      <c r="H5502" s="6">
        <v>0.37203520000000001</v>
      </c>
      <c r="I5502" s="7">
        <v>74.399000000000001</v>
      </c>
      <c r="J5502" s="2">
        <v>49.7</v>
      </c>
      <c r="K5502">
        <v>10</v>
      </c>
      <c r="L5502" s="2">
        <v>92.6</v>
      </c>
    </row>
    <row r="5503" spans="1:12" x14ac:dyDescent="0.25">
      <c r="A5503">
        <v>12970</v>
      </c>
      <c r="B5503" s="2">
        <v>69.781360000000006</v>
      </c>
      <c r="C5503" s="3">
        <v>972</v>
      </c>
      <c r="D5503" s="4">
        <v>31660</v>
      </c>
      <c r="E5503" t="s">
        <v>2449</v>
      </c>
      <c r="F5503" s="4" t="s">
        <v>1280</v>
      </c>
      <c r="G5503" s="5">
        <v>252</v>
      </c>
      <c r="H5503" s="6">
        <v>0.47222219999999998</v>
      </c>
      <c r="I5503" s="7">
        <v>57.082999999999998</v>
      </c>
      <c r="J5503" s="2">
        <v>60</v>
      </c>
      <c r="K5503">
        <v>1</v>
      </c>
    </row>
    <row r="5504" spans="1:12" x14ac:dyDescent="0.25">
      <c r="A5504">
        <v>18955</v>
      </c>
      <c r="B5504" s="2">
        <v>69.781040000000004</v>
      </c>
      <c r="C5504" s="3">
        <v>1519</v>
      </c>
      <c r="D5504" s="4">
        <v>37980</v>
      </c>
      <c r="E5504" t="s">
        <v>4164</v>
      </c>
      <c r="F5504" s="4" t="s">
        <v>3003</v>
      </c>
      <c r="G5504" s="5">
        <v>1090</v>
      </c>
      <c r="H5504" s="6">
        <v>0.34128439999999999</v>
      </c>
      <c r="I5504" s="7">
        <v>79.688000000000002</v>
      </c>
    </row>
    <row r="5505" spans="1:12" x14ac:dyDescent="0.25">
      <c r="A5505">
        <v>10928</v>
      </c>
      <c r="B5505" s="2">
        <v>69.780090000000001</v>
      </c>
      <c r="C5505" s="3">
        <v>4028</v>
      </c>
      <c r="D5505" s="4">
        <v>35620</v>
      </c>
      <c r="E5505" t="s">
        <v>1860</v>
      </c>
      <c r="F5505" s="4" t="s">
        <v>1280</v>
      </c>
      <c r="G5505" s="5">
        <v>2910</v>
      </c>
      <c r="H5505" s="6">
        <v>0.31374570000000002</v>
      </c>
      <c r="I5505" s="7">
        <v>84.444000000000003</v>
      </c>
      <c r="J5505" s="2">
        <v>47.285699999999999</v>
      </c>
      <c r="K5505">
        <v>7</v>
      </c>
    </row>
    <row r="5506" spans="1:12" x14ac:dyDescent="0.25">
      <c r="A5506">
        <v>27959</v>
      </c>
      <c r="B5506" s="2">
        <v>69.778850000000006</v>
      </c>
      <c r="C5506" s="3">
        <v>2806</v>
      </c>
      <c r="D5506" s="4">
        <v>28620</v>
      </c>
      <c r="E5506" t="s">
        <v>5836</v>
      </c>
      <c r="F5506" s="4" t="s">
        <v>5642</v>
      </c>
      <c r="G5506" s="5">
        <v>2232</v>
      </c>
      <c r="H5506" s="6">
        <v>0.42831540000000001</v>
      </c>
      <c r="I5506" s="7">
        <v>64.637</v>
      </c>
      <c r="J5506" s="2">
        <v>41</v>
      </c>
      <c r="K5506">
        <v>1</v>
      </c>
    </row>
    <row r="5507" spans="1:12" x14ac:dyDescent="0.25">
      <c r="A5507">
        <v>95693</v>
      </c>
      <c r="B5507" s="2">
        <v>69.777289999999994</v>
      </c>
      <c r="C5507" s="3">
        <v>5942</v>
      </c>
      <c r="D5507" s="4">
        <v>40900</v>
      </c>
      <c r="E5507" t="s">
        <v>540</v>
      </c>
      <c r="F5507" s="4" t="s">
        <v>15368</v>
      </c>
      <c r="G5507" s="5">
        <v>4301</v>
      </c>
      <c r="H5507" s="6">
        <v>0.25133689999999997</v>
      </c>
      <c r="I5507" s="7">
        <v>95.216999999999999</v>
      </c>
      <c r="J5507" s="2">
        <v>37</v>
      </c>
      <c r="K5507">
        <v>3</v>
      </c>
    </row>
    <row r="5508" spans="1:12" x14ac:dyDescent="0.25">
      <c r="A5508">
        <v>1611</v>
      </c>
      <c r="B5508" s="2">
        <v>69.775829999999999</v>
      </c>
      <c r="C5508" s="3">
        <v>2457</v>
      </c>
      <c r="D5508" s="4">
        <v>49340</v>
      </c>
      <c r="E5508" t="s">
        <v>206</v>
      </c>
      <c r="F5508" s="4" t="s">
        <v>21</v>
      </c>
      <c r="G5508" s="5">
        <v>1805</v>
      </c>
      <c r="H5508" s="6">
        <v>0.26190479999999999</v>
      </c>
      <c r="I5508" s="7">
        <v>93.375</v>
      </c>
      <c r="J5508" s="2">
        <v>34.5</v>
      </c>
      <c r="K5508">
        <v>2</v>
      </c>
    </row>
    <row r="5509" spans="1:12" x14ac:dyDescent="0.25">
      <c r="A5509">
        <v>14870</v>
      </c>
      <c r="B5509" s="2">
        <v>69.773660000000007</v>
      </c>
      <c r="C5509" s="3">
        <v>10647</v>
      </c>
      <c r="D5509" s="4">
        <v>18500</v>
      </c>
      <c r="E5509" t="s">
        <v>2981</v>
      </c>
      <c r="F5509" s="4" t="s">
        <v>1280</v>
      </c>
      <c r="G5509" s="5">
        <v>7264</v>
      </c>
      <c r="H5509" s="6">
        <v>0.33599449999999997</v>
      </c>
      <c r="I5509" s="7">
        <v>80.564999999999998</v>
      </c>
      <c r="J5509" s="2">
        <v>45.833300000000001</v>
      </c>
      <c r="K5509">
        <v>6</v>
      </c>
    </row>
    <row r="5510" spans="1:12" x14ac:dyDescent="0.25">
      <c r="A5510">
        <v>45053</v>
      </c>
      <c r="B5510" s="2">
        <v>69.771379999999994</v>
      </c>
      <c r="C5510" s="3">
        <v>3122</v>
      </c>
      <c r="D5510" s="4">
        <v>17140</v>
      </c>
      <c r="E5510" t="s">
        <v>8637</v>
      </c>
      <c r="F5510" s="4" t="s">
        <v>8295</v>
      </c>
      <c r="G5510" s="5">
        <v>2269</v>
      </c>
      <c r="H5510" s="6">
        <v>0.27104450000000002</v>
      </c>
      <c r="I5510" s="7">
        <v>91.786000000000001</v>
      </c>
      <c r="J5510" s="2">
        <v>66.5</v>
      </c>
      <c r="K5510">
        <v>2</v>
      </c>
    </row>
    <row r="5511" spans="1:12" x14ac:dyDescent="0.25">
      <c r="A5511">
        <v>7418</v>
      </c>
      <c r="B5511" s="2">
        <v>69.770520000000005</v>
      </c>
      <c r="C5511" s="3">
        <v>1860</v>
      </c>
      <c r="D5511" s="4">
        <v>35620</v>
      </c>
      <c r="E5511" t="s">
        <v>1419</v>
      </c>
      <c r="F5511" s="4" t="s">
        <v>1341</v>
      </c>
      <c r="G5511" s="5">
        <v>1332</v>
      </c>
      <c r="H5511" s="6">
        <v>0.22972970000000001</v>
      </c>
      <c r="I5511" s="7">
        <v>98.902000000000001</v>
      </c>
    </row>
    <row r="5512" spans="1:12" x14ac:dyDescent="0.25">
      <c r="A5512">
        <v>34683</v>
      </c>
      <c r="B5512" s="2">
        <v>69.764529999999993</v>
      </c>
      <c r="C5512" s="3">
        <v>31958</v>
      </c>
      <c r="D5512" s="4">
        <v>45300</v>
      </c>
      <c r="E5512" t="s">
        <v>7002</v>
      </c>
      <c r="F5512" s="4" t="s">
        <v>6689</v>
      </c>
      <c r="G5512" s="5">
        <v>23687</v>
      </c>
      <c r="H5512" s="6">
        <v>0.35009289999999998</v>
      </c>
      <c r="I5512" s="7">
        <v>78.09</v>
      </c>
      <c r="J5512" s="2">
        <v>43.714300000000001</v>
      </c>
      <c r="K5512">
        <v>14</v>
      </c>
      <c r="L5512" s="2">
        <v>70.599999999999994</v>
      </c>
    </row>
    <row r="5513" spans="1:12" x14ac:dyDescent="0.25">
      <c r="A5513">
        <v>30548</v>
      </c>
      <c r="B5513" s="2">
        <v>69.75609</v>
      </c>
      <c r="C5513" s="3">
        <v>17075</v>
      </c>
      <c r="D5513" s="4">
        <v>27600</v>
      </c>
      <c r="E5513" t="s">
        <v>6483</v>
      </c>
      <c r="F5513" s="4" t="s">
        <v>6363</v>
      </c>
      <c r="G5513" s="5">
        <v>11567</v>
      </c>
      <c r="H5513" s="6">
        <v>0.3254668</v>
      </c>
      <c r="I5513" s="7">
        <v>82.341999999999999</v>
      </c>
    </row>
    <row r="5514" spans="1:12" x14ac:dyDescent="0.25">
      <c r="A5514">
        <v>60016</v>
      </c>
      <c r="B5514" s="2">
        <v>69.742739999999998</v>
      </c>
      <c r="C5514" s="3">
        <v>61368</v>
      </c>
      <c r="D5514" s="4">
        <v>16980</v>
      </c>
      <c r="E5514" t="s">
        <v>11494</v>
      </c>
      <c r="F5514" s="4" t="s">
        <v>11490</v>
      </c>
      <c r="G5514" s="5">
        <v>44194</v>
      </c>
      <c r="H5514" s="6">
        <v>0.38199759999999999</v>
      </c>
      <c r="I5514" s="7">
        <v>72.566000000000003</v>
      </c>
      <c r="J5514" s="2">
        <v>39.5946</v>
      </c>
      <c r="K5514">
        <v>37</v>
      </c>
      <c r="L5514" s="2">
        <v>48.5</v>
      </c>
    </row>
    <row r="5515" spans="1:12" x14ac:dyDescent="0.25">
      <c r="A5515">
        <v>5766</v>
      </c>
      <c r="B5515" s="2">
        <v>69.732060000000004</v>
      </c>
      <c r="C5515" s="3">
        <v>634</v>
      </c>
      <c r="E5515" t="s">
        <v>1161</v>
      </c>
      <c r="F5515" s="4" t="s">
        <v>1030</v>
      </c>
      <c r="G5515" s="5">
        <v>469</v>
      </c>
      <c r="H5515" s="6">
        <v>0.47872340000000002</v>
      </c>
      <c r="I5515" s="7">
        <v>55.832999999999998</v>
      </c>
      <c r="J5515" s="2">
        <v>56</v>
      </c>
      <c r="K5515">
        <v>1</v>
      </c>
    </row>
    <row r="5516" spans="1:12" x14ac:dyDescent="0.25">
      <c r="A5516">
        <v>31804</v>
      </c>
      <c r="B5516" s="2">
        <v>69.731009999999998</v>
      </c>
      <c r="C5516" s="3">
        <v>5820</v>
      </c>
      <c r="D5516" s="4">
        <v>17980</v>
      </c>
      <c r="E5516" t="s">
        <v>6675</v>
      </c>
      <c r="F5516" s="4" t="s">
        <v>6363</v>
      </c>
      <c r="G5516" s="5">
        <v>3887</v>
      </c>
      <c r="H5516" s="6">
        <v>0.26267040000000003</v>
      </c>
      <c r="I5516" s="7">
        <v>93.167000000000002</v>
      </c>
    </row>
    <row r="5517" spans="1:12" x14ac:dyDescent="0.25">
      <c r="A5517">
        <v>32931</v>
      </c>
      <c r="B5517" s="2">
        <v>69.727320000000006</v>
      </c>
      <c r="C5517" s="3">
        <v>13897</v>
      </c>
      <c r="D5517" s="4">
        <v>37340</v>
      </c>
      <c r="E5517" t="s">
        <v>6851</v>
      </c>
      <c r="F5517" s="4" t="s">
        <v>6689</v>
      </c>
      <c r="G5517" s="5">
        <v>11579</v>
      </c>
      <c r="H5517" s="6">
        <v>0.41039809999999999</v>
      </c>
      <c r="I5517" s="7">
        <v>67.625</v>
      </c>
      <c r="J5517" s="2">
        <v>48</v>
      </c>
      <c r="K5517">
        <v>5</v>
      </c>
    </row>
    <row r="5518" spans="1:12" x14ac:dyDescent="0.25">
      <c r="A5518">
        <v>65557</v>
      </c>
      <c r="B5518" s="2">
        <v>69.724519999999998</v>
      </c>
      <c r="C5518" s="3">
        <v>134</v>
      </c>
      <c r="E5518" t="s">
        <v>12419</v>
      </c>
      <c r="F5518" s="4" t="s">
        <v>12102</v>
      </c>
      <c r="G5518" s="5">
        <v>107</v>
      </c>
      <c r="H5518" s="6">
        <v>0.28037380000000001</v>
      </c>
      <c r="I5518" s="7">
        <v>90.088999999999999</v>
      </c>
    </row>
    <row r="5519" spans="1:12" x14ac:dyDescent="0.25">
      <c r="A5519">
        <v>12903</v>
      </c>
      <c r="B5519" s="2">
        <v>69.724289999999996</v>
      </c>
      <c r="C5519" s="3">
        <v>1085</v>
      </c>
      <c r="D5519" s="4">
        <v>38460</v>
      </c>
      <c r="E5519" t="s">
        <v>2409</v>
      </c>
      <c r="F5519" s="4" t="s">
        <v>1280</v>
      </c>
      <c r="G5519" s="5">
        <v>830</v>
      </c>
      <c r="H5519" s="6">
        <v>0.41395910000000002</v>
      </c>
      <c r="I5519" s="7">
        <v>67</v>
      </c>
      <c r="J5519" s="2">
        <v>46</v>
      </c>
      <c r="K5519">
        <v>1</v>
      </c>
    </row>
    <row r="5520" spans="1:12" x14ac:dyDescent="0.25">
      <c r="A5520">
        <v>78154</v>
      </c>
      <c r="B5520" s="2">
        <v>69.718869999999995</v>
      </c>
      <c r="C5520" s="3">
        <v>33258</v>
      </c>
      <c r="D5520" s="4">
        <v>41700</v>
      </c>
      <c r="E5520" t="s">
        <v>14197</v>
      </c>
      <c r="F5520" s="4" t="s">
        <v>13752</v>
      </c>
      <c r="G5520" s="5">
        <v>21815</v>
      </c>
      <c r="H5520" s="6">
        <v>0.31487510000000002</v>
      </c>
      <c r="I5520" s="7">
        <v>84.103999999999999</v>
      </c>
      <c r="J5520" s="2">
        <v>38.200000000000003</v>
      </c>
      <c r="K5520">
        <v>5</v>
      </c>
    </row>
    <row r="5521" spans="1:12" x14ac:dyDescent="0.25">
      <c r="A5521">
        <v>49674</v>
      </c>
      <c r="B5521" s="2">
        <v>69.713620000000006</v>
      </c>
      <c r="C5521" s="3">
        <v>115</v>
      </c>
      <c r="D5521" s="4">
        <v>45900</v>
      </c>
      <c r="E5521" t="s">
        <v>9444</v>
      </c>
      <c r="F5521" s="4" t="s">
        <v>9106</v>
      </c>
      <c r="G5521" s="5">
        <v>100</v>
      </c>
      <c r="H5521" s="6">
        <v>0.35</v>
      </c>
      <c r="I5521" s="7">
        <v>78</v>
      </c>
    </row>
    <row r="5522" spans="1:12" x14ac:dyDescent="0.25">
      <c r="A5522">
        <v>55337</v>
      </c>
      <c r="B5522" s="2">
        <v>69.706370000000007</v>
      </c>
      <c r="C5522" s="3">
        <v>44655</v>
      </c>
      <c r="D5522" s="4">
        <v>33460</v>
      </c>
      <c r="E5522" t="s">
        <v>5537</v>
      </c>
      <c r="F5522" s="4" t="s">
        <v>10428</v>
      </c>
      <c r="G5522" s="5">
        <v>30205</v>
      </c>
      <c r="H5522" s="6">
        <v>0.35939880000000002</v>
      </c>
      <c r="I5522" s="7">
        <v>76.373000000000005</v>
      </c>
      <c r="J5522" s="2">
        <v>41</v>
      </c>
      <c r="K5522">
        <v>24</v>
      </c>
      <c r="L5522" s="2">
        <v>56.5</v>
      </c>
    </row>
    <row r="5523" spans="1:12" x14ac:dyDescent="0.25">
      <c r="A5523">
        <v>60625</v>
      </c>
      <c r="B5523" s="2">
        <v>69.686049999999994</v>
      </c>
      <c r="C5523" s="3">
        <v>78585</v>
      </c>
      <c r="D5523" s="4">
        <v>16980</v>
      </c>
      <c r="E5523" t="s">
        <v>11616</v>
      </c>
      <c r="F5523" s="4" t="s">
        <v>11490</v>
      </c>
      <c r="G5523" s="5">
        <v>54700</v>
      </c>
      <c r="H5523" s="6">
        <v>0.43457040000000002</v>
      </c>
      <c r="I5523" s="7">
        <v>63.378999999999998</v>
      </c>
      <c r="J5523" s="2">
        <v>39.322299999999998</v>
      </c>
      <c r="K5523">
        <v>121</v>
      </c>
      <c r="L5523" s="2">
        <v>46.9</v>
      </c>
    </row>
    <row r="5524" spans="1:12" x14ac:dyDescent="0.25">
      <c r="A5524">
        <v>19014</v>
      </c>
      <c r="B5524" s="2">
        <v>69.669489999999996</v>
      </c>
      <c r="C5524" s="3">
        <v>21422</v>
      </c>
      <c r="D5524" s="4">
        <v>37980</v>
      </c>
      <c r="E5524" t="s">
        <v>4183</v>
      </c>
      <c r="F5524" s="4" t="s">
        <v>3003</v>
      </c>
      <c r="G5524" s="5">
        <v>14489</v>
      </c>
      <c r="H5524" s="6">
        <v>0.27213749999999998</v>
      </c>
      <c r="I5524" s="7">
        <v>91.447000000000003</v>
      </c>
      <c r="J5524" s="2">
        <v>25</v>
      </c>
      <c r="K5524">
        <v>5</v>
      </c>
    </row>
    <row r="5525" spans="1:12" x14ac:dyDescent="0.25">
      <c r="A5525">
        <v>28607</v>
      </c>
      <c r="B5525" s="2">
        <v>69.662329999999997</v>
      </c>
      <c r="C5525" s="3">
        <v>34151</v>
      </c>
      <c r="D5525" s="4">
        <v>14380</v>
      </c>
      <c r="E5525" t="s">
        <v>6026</v>
      </c>
      <c r="F5525" s="4" t="s">
        <v>5642</v>
      </c>
      <c r="G5525" s="5">
        <v>15435</v>
      </c>
      <c r="H5525" s="6">
        <v>0.42498059999999999</v>
      </c>
      <c r="I5525" s="7">
        <v>65.025000000000006</v>
      </c>
      <c r="J5525" s="2">
        <v>41.777799999999999</v>
      </c>
      <c r="K5525">
        <v>9</v>
      </c>
    </row>
    <row r="5526" spans="1:12" x14ac:dyDescent="0.25">
      <c r="A5526">
        <v>15239</v>
      </c>
      <c r="B5526" s="2">
        <v>69.655079999999998</v>
      </c>
      <c r="C5526" s="3">
        <v>21393</v>
      </c>
      <c r="D5526" s="4">
        <v>38300</v>
      </c>
      <c r="E5526" t="s">
        <v>3081</v>
      </c>
      <c r="F5526" s="4" t="s">
        <v>3003</v>
      </c>
      <c r="G5526" s="5">
        <v>14843</v>
      </c>
      <c r="H5526" s="6">
        <v>0.3437984</v>
      </c>
      <c r="I5526" s="7">
        <v>79.046000000000006</v>
      </c>
      <c r="J5526" s="2">
        <v>44</v>
      </c>
      <c r="K5526">
        <v>9</v>
      </c>
    </row>
    <row r="5527" spans="1:12" x14ac:dyDescent="0.25">
      <c r="A5527">
        <v>33621</v>
      </c>
      <c r="B5527" s="2">
        <v>69.651340000000005</v>
      </c>
      <c r="C5527" s="3">
        <v>1860</v>
      </c>
      <c r="D5527" s="4">
        <v>45300</v>
      </c>
      <c r="E5527" t="s">
        <v>6919</v>
      </c>
      <c r="F5527" s="4" t="s">
        <v>6689</v>
      </c>
      <c r="G5527" s="5">
        <v>762</v>
      </c>
      <c r="H5527" s="6">
        <v>0.41601050000000001</v>
      </c>
      <c r="I5527" s="7">
        <v>66.563000000000002</v>
      </c>
    </row>
    <row r="5528" spans="1:12" x14ac:dyDescent="0.25">
      <c r="A5528">
        <v>86305</v>
      </c>
      <c r="B5528" s="2">
        <v>69.647750000000002</v>
      </c>
      <c r="C5528" s="3">
        <v>17860</v>
      </c>
      <c r="D5528" s="4">
        <v>39140</v>
      </c>
      <c r="E5528" t="s">
        <v>9258</v>
      </c>
      <c r="F5528" s="4" t="s">
        <v>14962</v>
      </c>
      <c r="G5528" s="5">
        <v>14289</v>
      </c>
      <c r="H5528" s="6">
        <v>0.39678099999999999</v>
      </c>
      <c r="I5528" s="7">
        <v>69.882999999999996</v>
      </c>
      <c r="J5528" s="2">
        <v>45.142899999999997</v>
      </c>
      <c r="K5528">
        <v>7</v>
      </c>
    </row>
    <row r="5529" spans="1:12" x14ac:dyDescent="0.25">
      <c r="A5529">
        <v>66214</v>
      </c>
      <c r="B5529" s="2">
        <v>69.642449999999997</v>
      </c>
      <c r="C5529" s="3">
        <v>11612</v>
      </c>
      <c r="D5529" s="4">
        <v>28140</v>
      </c>
      <c r="E5529" t="s">
        <v>12516</v>
      </c>
      <c r="F5529" s="4" t="s">
        <v>12494</v>
      </c>
      <c r="G5529" s="5">
        <v>7868</v>
      </c>
      <c r="H5529" s="6">
        <v>0.41077780000000003</v>
      </c>
      <c r="I5529" s="7">
        <v>67.456999999999994</v>
      </c>
      <c r="J5529" s="2">
        <v>33.6</v>
      </c>
      <c r="K5529">
        <v>10</v>
      </c>
      <c r="L5529" s="2">
        <v>16.8</v>
      </c>
    </row>
    <row r="5530" spans="1:12" x14ac:dyDescent="0.25">
      <c r="A5530">
        <v>16727</v>
      </c>
      <c r="B5530" s="2">
        <v>69.640529999999998</v>
      </c>
      <c r="C5530" s="3">
        <v>202</v>
      </c>
      <c r="D5530" s="4">
        <v>14620</v>
      </c>
      <c r="E5530" t="s">
        <v>3577</v>
      </c>
      <c r="F5530" s="4" t="s">
        <v>3003</v>
      </c>
      <c r="G5530" s="5">
        <v>152</v>
      </c>
      <c r="H5530" s="6">
        <v>0.32026139999999997</v>
      </c>
      <c r="I5530" s="7">
        <v>83.082999999999998</v>
      </c>
    </row>
    <row r="5531" spans="1:12" x14ac:dyDescent="0.25">
      <c r="A5531">
        <v>8026</v>
      </c>
      <c r="B5531" s="2">
        <v>69.640110000000007</v>
      </c>
      <c r="C5531" s="3">
        <v>2323</v>
      </c>
      <c r="D5531" s="4">
        <v>37980</v>
      </c>
      <c r="E5531" t="s">
        <v>1587</v>
      </c>
      <c r="F5531" s="4" t="s">
        <v>1341</v>
      </c>
      <c r="G5531" s="5">
        <v>1605</v>
      </c>
      <c r="H5531" s="6">
        <v>0.29950189999999999</v>
      </c>
      <c r="I5531" s="7">
        <v>86.667000000000002</v>
      </c>
    </row>
    <row r="5532" spans="1:12" x14ac:dyDescent="0.25">
      <c r="A5532">
        <v>27527</v>
      </c>
      <c r="B5532" s="2">
        <v>69.636889999999994</v>
      </c>
      <c r="C5532" s="3">
        <v>19298</v>
      </c>
      <c r="D5532" s="4">
        <v>39580</v>
      </c>
      <c r="E5532" t="s">
        <v>1673</v>
      </c>
      <c r="F5532" s="4" t="s">
        <v>5642</v>
      </c>
      <c r="G5532" s="5">
        <v>11807</v>
      </c>
      <c r="H5532" s="6">
        <v>0.32870329999999998</v>
      </c>
      <c r="I5532" s="7">
        <v>81.576999999999998</v>
      </c>
      <c r="J5532" s="2">
        <v>37.5</v>
      </c>
      <c r="K5532">
        <v>4</v>
      </c>
    </row>
    <row r="5533" spans="1:12" x14ac:dyDescent="0.25">
      <c r="A5533">
        <v>12775</v>
      </c>
      <c r="B5533" s="2">
        <v>69.633700000000005</v>
      </c>
      <c r="C5533" s="3">
        <v>2180</v>
      </c>
      <c r="E5533" t="s">
        <v>2343</v>
      </c>
      <c r="F5533" s="4" t="s">
        <v>1280</v>
      </c>
      <c r="G5533" s="5">
        <v>1552</v>
      </c>
      <c r="H5533" s="6">
        <v>0.34578239999999999</v>
      </c>
      <c r="I5533" s="7">
        <v>78.611000000000004</v>
      </c>
    </row>
    <row r="5534" spans="1:12" x14ac:dyDescent="0.25">
      <c r="A5534">
        <v>2649</v>
      </c>
      <c r="B5534" s="2">
        <v>69.630809999999997</v>
      </c>
      <c r="C5534" s="3">
        <v>13987</v>
      </c>
      <c r="D5534" s="4">
        <v>12700</v>
      </c>
      <c r="E5534" t="s">
        <v>418</v>
      </c>
      <c r="F5534" s="4" t="s">
        <v>21</v>
      </c>
      <c r="G5534" s="5">
        <v>10479</v>
      </c>
      <c r="H5534" s="6">
        <v>0.33629160000000002</v>
      </c>
      <c r="I5534" s="7">
        <v>80.25</v>
      </c>
      <c r="J5534" s="2">
        <v>55</v>
      </c>
      <c r="K5534">
        <v>7</v>
      </c>
    </row>
    <row r="5535" spans="1:12" x14ac:dyDescent="0.25">
      <c r="A5535">
        <v>37010</v>
      </c>
      <c r="B5535" s="2">
        <v>69.627430000000004</v>
      </c>
      <c r="C5535" s="3">
        <v>5567</v>
      </c>
      <c r="D5535" s="4">
        <v>34980</v>
      </c>
      <c r="E5535" t="s">
        <v>80</v>
      </c>
      <c r="F5535" s="4" t="s">
        <v>7348</v>
      </c>
      <c r="G5535" s="5">
        <v>3694</v>
      </c>
      <c r="H5535" s="6">
        <v>0.3520974</v>
      </c>
      <c r="I5535" s="7">
        <v>77.5</v>
      </c>
      <c r="J5535" s="2">
        <v>69</v>
      </c>
      <c r="K5535">
        <v>1</v>
      </c>
    </row>
    <row r="5536" spans="1:12" x14ac:dyDescent="0.25">
      <c r="A5536">
        <v>87083</v>
      </c>
      <c r="B5536" s="2">
        <v>69.626429999999999</v>
      </c>
      <c r="C5536" s="3">
        <v>533</v>
      </c>
      <c r="D5536" s="4">
        <v>10740</v>
      </c>
      <c r="E5536" t="s">
        <v>15167</v>
      </c>
      <c r="F5536" s="4" t="s">
        <v>15124</v>
      </c>
      <c r="G5536" s="5">
        <v>446</v>
      </c>
      <c r="H5536" s="6">
        <v>0.43273539999999999</v>
      </c>
      <c r="I5536" s="7">
        <v>63.542000000000002</v>
      </c>
      <c r="J5536" s="2">
        <v>66</v>
      </c>
      <c r="K5536">
        <v>1</v>
      </c>
    </row>
    <row r="5537" spans="1:12" x14ac:dyDescent="0.25">
      <c r="A5537">
        <v>94401</v>
      </c>
      <c r="B5537" s="2">
        <v>69.620069999999998</v>
      </c>
      <c r="C5537" s="3">
        <v>36838</v>
      </c>
      <c r="D5537" s="4">
        <v>41860</v>
      </c>
      <c r="E5537" t="s">
        <v>6739</v>
      </c>
      <c r="F5537" s="4" t="s">
        <v>15368</v>
      </c>
      <c r="G5537" s="5">
        <v>26096</v>
      </c>
      <c r="H5537" s="6">
        <v>0.31341970000000002</v>
      </c>
      <c r="I5537" s="7">
        <v>84.158000000000001</v>
      </c>
      <c r="J5537" s="2">
        <v>37.263199999999998</v>
      </c>
      <c r="K5537">
        <v>19</v>
      </c>
      <c r="L5537" s="2">
        <v>35.200000000000003</v>
      </c>
    </row>
    <row r="5538" spans="1:12" x14ac:dyDescent="0.25">
      <c r="A5538">
        <v>8533</v>
      </c>
      <c r="B5538" s="2">
        <v>69.612780000000001</v>
      </c>
      <c r="C5538" s="3">
        <v>6500</v>
      </c>
      <c r="D5538" s="4">
        <v>35620</v>
      </c>
      <c r="E5538" t="s">
        <v>1709</v>
      </c>
      <c r="F5538" s="4" t="s">
        <v>1341</v>
      </c>
      <c r="G5538" s="5">
        <v>4401</v>
      </c>
      <c r="H5538" s="6">
        <v>0.21399360000000001</v>
      </c>
      <c r="I5538" s="7">
        <v>101.339</v>
      </c>
    </row>
    <row r="5539" spans="1:12" x14ac:dyDescent="0.25">
      <c r="A5539">
        <v>75503</v>
      </c>
      <c r="B5539" s="2">
        <v>69.607699999999994</v>
      </c>
      <c r="C5539" s="3">
        <v>24878</v>
      </c>
      <c r="D5539" s="4">
        <v>45500</v>
      </c>
      <c r="E5539" t="s">
        <v>13219</v>
      </c>
      <c r="F5539" s="4" t="s">
        <v>13752</v>
      </c>
      <c r="G5539" s="5">
        <v>16826</v>
      </c>
      <c r="H5539" s="6">
        <v>0.36554350000000002</v>
      </c>
      <c r="I5539" s="7">
        <v>75.150000000000006</v>
      </c>
      <c r="J5539" s="2">
        <v>45.8</v>
      </c>
      <c r="K5539">
        <v>10</v>
      </c>
      <c r="L5539" s="2">
        <v>79.900000000000006</v>
      </c>
    </row>
    <row r="5540" spans="1:12" x14ac:dyDescent="0.25">
      <c r="A5540">
        <v>28305</v>
      </c>
      <c r="B5540" s="2">
        <v>69.602620000000002</v>
      </c>
      <c r="C5540" s="3">
        <v>6001</v>
      </c>
      <c r="D5540" s="4">
        <v>22180</v>
      </c>
      <c r="E5540" t="s">
        <v>2490</v>
      </c>
      <c r="F5540" s="4" t="s">
        <v>5642</v>
      </c>
      <c r="G5540" s="5">
        <v>4390</v>
      </c>
      <c r="H5540" s="6">
        <v>0.40810750000000001</v>
      </c>
      <c r="I5540" s="7">
        <v>67.78</v>
      </c>
      <c r="J5540" s="2">
        <v>50</v>
      </c>
      <c r="K5540">
        <v>1</v>
      </c>
    </row>
    <row r="5541" spans="1:12" x14ac:dyDescent="0.25">
      <c r="A5541">
        <v>5487</v>
      </c>
      <c r="B5541" s="2">
        <v>69.601330000000004</v>
      </c>
      <c r="C5541" s="3">
        <v>1519</v>
      </c>
      <c r="E5541" t="s">
        <v>1117</v>
      </c>
      <c r="F5541" s="4" t="s">
        <v>1030</v>
      </c>
      <c r="G5541" s="5">
        <v>976</v>
      </c>
      <c r="H5541" s="6">
        <v>0.38792219999999999</v>
      </c>
      <c r="I5541" s="7">
        <v>71.25</v>
      </c>
      <c r="J5541" s="2">
        <v>59</v>
      </c>
      <c r="K5541">
        <v>1</v>
      </c>
    </row>
    <row r="5542" spans="1:12" x14ac:dyDescent="0.25">
      <c r="A5542">
        <v>1012</v>
      </c>
      <c r="B5542" s="2">
        <v>69.601010000000002</v>
      </c>
      <c r="C5542" s="3">
        <v>499</v>
      </c>
      <c r="D5542" s="4">
        <v>44140</v>
      </c>
      <c r="E5542" t="s">
        <v>29</v>
      </c>
      <c r="F5542" s="4" t="s">
        <v>21</v>
      </c>
      <c r="G5542" s="5">
        <v>360</v>
      </c>
      <c r="H5542" s="6">
        <v>0.4138889</v>
      </c>
      <c r="I5542" s="7">
        <v>66.75</v>
      </c>
      <c r="L5542" s="9"/>
    </row>
    <row r="5543" spans="1:12" x14ac:dyDescent="0.25">
      <c r="A5543">
        <v>22646</v>
      </c>
      <c r="B5543" s="2">
        <v>69.600890000000007</v>
      </c>
      <c r="C5543" s="3">
        <v>211</v>
      </c>
      <c r="D5543" s="4">
        <v>47900</v>
      </c>
      <c r="E5543" t="s">
        <v>1817</v>
      </c>
      <c r="F5543" s="4" t="s">
        <v>4335</v>
      </c>
      <c r="G5543" s="5">
        <v>155</v>
      </c>
      <c r="H5543" s="6">
        <v>0.41290320000000003</v>
      </c>
      <c r="I5543" s="7">
        <v>66.92</v>
      </c>
      <c r="J5543" s="2">
        <v>32</v>
      </c>
      <c r="K5543">
        <v>1</v>
      </c>
    </row>
    <row r="5544" spans="1:12" x14ac:dyDescent="0.25">
      <c r="A5544">
        <v>11542</v>
      </c>
      <c r="B5544" s="2">
        <v>69.596149999999994</v>
      </c>
      <c r="C5544" s="3">
        <v>27690</v>
      </c>
      <c r="D5544" s="4">
        <v>35620</v>
      </c>
      <c r="E5544" t="s">
        <v>1938</v>
      </c>
      <c r="F5544" s="4" t="s">
        <v>1280</v>
      </c>
      <c r="G5544" s="5">
        <v>19631</v>
      </c>
      <c r="H5544" s="6">
        <v>0.34352080000000002</v>
      </c>
      <c r="I5544" s="7">
        <v>78.897000000000006</v>
      </c>
      <c r="J5544" s="2">
        <v>31.692299999999999</v>
      </c>
      <c r="K5544">
        <v>13</v>
      </c>
      <c r="L5544" s="2">
        <v>10.5</v>
      </c>
    </row>
    <row r="5545" spans="1:12" x14ac:dyDescent="0.25">
      <c r="A5545">
        <v>18624</v>
      </c>
      <c r="B5545" s="2">
        <v>69.591340000000002</v>
      </c>
      <c r="C5545" s="3">
        <v>647</v>
      </c>
      <c r="D5545" s="4">
        <v>10900</v>
      </c>
      <c r="E5545" t="s">
        <v>4101</v>
      </c>
      <c r="F5545" s="4" t="s">
        <v>3003</v>
      </c>
      <c r="G5545" s="5">
        <v>488</v>
      </c>
      <c r="H5545" s="6">
        <v>0.4478528</v>
      </c>
      <c r="I5545" s="7">
        <v>60.865000000000002</v>
      </c>
      <c r="J5545" s="2">
        <v>33</v>
      </c>
      <c r="K5545">
        <v>1</v>
      </c>
    </row>
    <row r="5546" spans="1:12" x14ac:dyDescent="0.25">
      <c r="A5546">
        <v>76002</v>
      </c>
      <c r="B5546" s="2">
        <v>69.586590000000001</v>
      </c>
      <c r="C5546" s="3">
        <v>32820</v>
      </c>
      <c r="D5546" s="4">
        <v>19100</v>
      </c>
      <c r="E5546" t="s">
        <v>374</v>
      </c>
      <c r="F5546" s="4" t="s">
        <v>13752</v>
      </c>
      <c r="G5546" s="5">
        <v>19371</v>
      </c>
      <c r="H5546" s="6">
        <v>0.3171235</v>
      </c>
      <c r="I5546" s="7">
        <v>83.453999999999994</v>
      </c>
      <c r="J5546" s="2">
        <v>53.333300000000001</v>
      </c>
      <c r="K5546">
        <v>3</v>
      </c>
    </row>
    <row r="5547" spans="1:12" x14ac:dyDescent="0.25">
      <c r="A5547">
        <v>45227</v>
      </c>
      <c r="B5547" s="2">
        <v>69.57893</v>
      </c>
      <c r="C5547" s="3">
        <v>17999</v>
      </c>
      <c r="D5547" s="4">
        <v>17140</v>
      </c>
      <c r="E5547" t="s">
        <v>8663</v>
      </c>
      <c r="F5547" s="4" t="s">
        <v>8295</v>
      </c>
      <c r="G5547" s="5">
        <v>12647</v>
      </c>
      <c r="H5547" s="6">
        <v>0.40891840000000002</v>
      </c>
      <c r="I5547" s="7">
        <v>67.581000000000003</v>
      </c>
      <c r="J5547" s="2">
        <v>37.785699999999999</v>
      </c>
      <c r="K5547">
        <v>14</v>
      </c>
      <c r="L5547" s="2">
        <v>38.1</v>
      </c>
    </row>
    <row r="5548" spans="1:12" x14ac:dyDescent="0.25">
      <c r="A5548">
        <v>96754</v>
      </c>
      <c r="B5548" s="2">
        <v>69.57517</v>
      </c>
      <c r="C5548" s="3">
        <v>4361</v>
      </c>
      <c r="D5548" s="4">
        <v>28180</v>
      </c>
      <c r="E5548" t="s">
        <v>16136</v>
      </c>
      <c r="F5548" s="4" t="s">
        <v>16099</v>
      </c>
      <c r="G5548" s="5">
        <v>3038</v>
      </c>
      <c r="H5548" s="6">
        <v>0.37063859999999998</v>
      </c>
      <c r="I5548" s="7">
        <v>74.195999999999998</v>
      </c>
    </row>
    <row r="5549" spans="1:12" x14ac:dyDescent="0.25">
      <c r="A5549">
        <v>28590</v>
      </c>
      <c r="B5549" s="2">
        <v>69.570589999999996</v>
      </c>
      <c r="C5549" s="3">
        <v>24697</v>
      </c>
      <c r="D5549" s="4">
        <v>24780</v>
      </c>
      <c r="E5549" t="s">
        <v>6022</v>
      </c>
      <c r="F5549" s="4" t="s">
        <v>5642</v>
      </c>
      <c r="G5549" s="5">
        <v>16069</v>
      </c>
      <c r="H5549" s="6">
        <v>0.40105790000000002</v>
      </c>
      <c r="I5549" s="7">
        <v>68.938999999999993</v>
      </c>
      <c r="J5549" s="2">
        <v>45.5</v>
      </c>
      <c r="K5549">
        <v>2</v>
      </c>
    </row>
    <row r="5550" spans="1:12" x14ac:dyDescent="0.25">
      <c r="A5550">
        <v>73553</v>
      </c>
      <c r="B5550" s="2">
        <v>69.566739999999996</v>
      </c>
      <c r="C5550" s="3">
        <v>30</v>
      </c>
      <c r="E5550" t="s">
        <v>8649</v>
      </c>
      <c r="F5550" s="4" t="s">
        <v>13462</v>
      </c>
      <c r="G5550" s="5">
        <v>30</v>
      </c>
      <c r="H5550" s="6">
        <v>0.3225806</v>
      </c>
      <c r="I5550" s="7">
        <v>82.5</v>
      </c>
    </row>
    <row r="5551" spans="1:12" x14ac:dyDescent="0.25">
      <c r="A5551">
        <v>23320</v>
      </c>
      <c r="B5551" s="2">
        <v>69.557969999999997</v>
      </c>
      <c r="C5551" s="3">
        <v>53666</v>
      </c>
      <c r="D5551" s="4">
        <v>47260</v>
      </c>
      <c r="E5551" t="s">
        <v>4849</v>
      </c>
      <c r="F5551" s="4" t="s">
        <v>4335</v>
      </c>
      <c r="G5551" s="5">
        <v>36622</v>
      </c>
      <c r="H5551" s="6">
        <v>0.3468407</v>
      </c>
      <c r="I5551" s="7">
        <v>78.307000000000002</v>
      </c>
      <c r="J5551" s="2">
        <v>41.307699999999997</v>
      </c>
      <c r="K5551">
        <v>13</v>
      </c>
      <c r="L5551" s="2">
        <v>58.3</v>
      </c>
    </row>
    <row r="5552" spans="1:12" x14ac:dyDescent="0.25">
      <c r="A5552">
        <v>18077</v>
      </c>
      <c r="B5552" s="2">
        <v>69.548770000000005</v>
      </c>
      <c r="C5552" s="3">
        <v>2394</v>
      </c>
      <c r="D5552" s="4">
        <v>37980</v>
      </c>
      <c r="E5552" t="s">
        <v>3973</v>
      </c>
      <c r="F5552" s="4" t="s">
        <v>3003</v>
      </c>
      <c r="G5552" s="5">
        <v>1848</v>
      </c>
      <c r="H5552" s="6">
        <v>0.34667389999999998</v>
      </c>
      <c r="I5552" s="7">
        <v>78.332999999999998</v>
      </c>
      <c r="J5552" s="2">
        <v>41.5</v>
      </c>
      <c r="K5552">
        <v>2</v>
      </c>
    </row>
    <row r="5553" spans="1:12" x14ac:dyDescent="0.25">
      <c r="A5553">
        <v>36066</v>
      </c>
      <c r="B5553" s="2">
        <v>69.545379999999994</v>
      </c>
      <c r="C5553" s="3">
        <v>18812</v>
      </c>
      <c r="D5553" s="4">
        <v>33860</v>
      </c>
      <c r="E5553" t="s">
        <v>7201</v>
      </c>
      <c r="F5553" s="4" t="s">
        <v>7027</v>
      </c>
      <c r="G5553" s="5">
        <v>12296</v>
      </c>
      <c r="H5553" s="6">
        <v>0.35724159999999999</v>
      </c>
      <c r="I5553" s="7">
        <v>76.495999999999995</v>
      </c>
      <c r="J5553" s="2">
        <v>49.5</v>
      </c>
      <c r="K5553">
        <v>2</v>
      </c>
    </row>
    <row r="5554" spans="1:12" x14ac:dyDescent="0.25">
      <c r="A5554">
        <v>52003</v>
      </c>
      <c r="B5554" s="2">
        <v>69.54016</v>
      </c>
      <c r="C5554" s="3">
        <v>13239</v>
      </c>
      <c r="D5554" s="4">
        <v>20220</v>
      </c>
      <c r="E5554" t="s">
        <v>9897</v>
      </c>
      <c r="F5554" s="4" t="s">
        <v>9593</v>
      </c>
      <c r="G5554" s="5">
        <v>9506</v>
      </c>
      <c r="H5554" s="6">
        <v>0.36520459999999999</v>
      </c>
      <c r="I5554" s="7">
        <v>75.108000000000004</v>
      </c>
      <c r="J5554" s="2">
        <v>43.75</v>
      </c>
      <c r="K5554">
        <v>8</v>
      </c>
    </row>
    <row r="5555" spans="1:12" x14ac:dyDescent="0.25">
      <c r="A5555">
        <v>50219</v>
      </c>
      <c r="B5555" s="2">
        <v>69.535870000000003</v>
      </c>
      <c r="C5555" s="3">
        <v>14008</v>
      </c>
      <c r="E5555" t="s">
        <v>9650</v>
      </c>
      <c r="F5555" s="4" t="s">
        <v>9593</v>
      </c>
      <c r="G5555" s="5">
        <v>8428</v>
      </c>
      <c r="H5555" s="6">
        <v>0.35733779999999998</v>
      </c>
      <c r="I5555" s="7">
        <v>76.462999999999994</v>
      </c>
      <c r="J5555" s="2">
        <v>58.6</v>
      </c>
      <c r="K5555">
        <v>5</v>
      </c>
    </row>
    <row r="5556" spans="1:12" x14ac:dyDescent="0.25">
      <c r="A5556">
        <v>81601</v>
      </c>
      <c r="B5556" s="2">
        <v>69.531270000000006</v>
      </c>
      <c r="C5556" s="3">
        <v>16368</v>
      </c>
      <c r="D5556" s="4">
        <v>24060</v>
      </c>
      <c r="E5556" t="s">
        <v>14640</v>
      </c>
      <c r="F5556" s="4" t="s">
        <v>14477</v>
      </c>
      <c r="G5556" s="5">
        <v>10810</v>
      </c>
      <c r="H5556" s="6">
        <v>0.35574879999999998</v>
      </c>
      <c r="I5556" s="7">
        <v>76.736999999999995</v>
      </c>
      <c r="J5556" s="2">
        <v>60.75</v>
      </c>
      <c r="K5556">
        <v>4</v>
      </c>
    </row>
    <row r="5557" spans="1:12" x14ac:dyDescent="0.25">
      <c r="A5557">
        <v>49456</v>
      </c>
      <c r="B5557" s="2">
        <v>69.525459999999995</v>
      </c>
      <c r="C5557" s="3">
        <v>18944</v>
      </c>
      <c r="D5557" s="4">
        <v>24340</v>
      </c>
      <c r="E5557" t="s">
        <v>1519</v>
      </c>
      <c r="F5557" s="4" t="s">
        <v>9106</v>
      </c>
      <c r="G5557" s="5">
        <v>13444</v>
      </c>
      <c r="H5557" s="6">
        <v>0.36935659999999998</v>
      </c>
      <c r="I5557" s="7">
        <v>74.375</v>
      </c>
      <c r="J5557" s="2">
        <v>44.571399999999997</v>
      </c>
      <c r="K5557">
        <v>7</v>
      </c>
    </row>
    <row r="5558" spans="1:12" x14ac:dyDescent="0.25">
      <c r="A5558">
        <v>49931</v>
      </c>
      <c r="B5558" s="2">
        <v>69.521249999999995</v>
      </c>
      <c r="C5558" s="3">
        <v>9946</v>
      </c>
      <c r="D5558" s="4">
        <v>26340</v>
      </c>
      <c r="E5558" t="s">
        <v>2928</v>
      </c>
      <c r="F5558" s="4" t="s">
        <v>9106</v>
      </c>
      <c r="G5558" s="5">
        <v>4151</v>
      </c>
      <c r="H5558" s="6">
        <v>0.47133910000000001</v>
      </c>
      <c r="I5558" s="7">
        <v>56.75</v>
      </c>
      <c r="J5558" s="2">
        <v>47.9</v>
      </c>
      <c r="K5558">
        <v>10</v>
      </c>
      <c r="L5558" s="2">
        <v>87.7</v>
      </c>
    </row>
    <row r="5559" spans="1:12" x14ac:dyDescent="0.25">
      <c r="A5559">
        <v>38655</v>
      </c>
      <c r="B5559" s="2">
        <v>69.514949999999999</v>
      </c>
      <c r="C5559" s="3">
        <v>38418</v>
      </c>
      <c r="D5559" s="4">
        <v>37060</v>
      </c>
      <c r="E5559" t="s">
        <v>186</v>
      </c>
      <c r="F5559" s="4" t="s">
        <v>7633</v>
      </c>
      <c r="G5559" s="5">
        <v>22152</v>
      </c>
      <c r="H5559" s="6">
        <v>0.43273739999999999</v>
      </c>
      <c r="I5559" s="7">
        <v>63.417999999999999</v>
      </c>
      <c r="J5559" s="2">
        <v>44.714300000000001</v>
      </c>
      <c r="K5559">
        <v>14</v>
      </c>
      <c r="L5559" s="2">
        <v>75.5</v>
      </c>
    </row>
    <row r="5560" spans="1:12" x14ac:dyDescent="0.25">
      <c r="A5560">
        <v>77041</v>
      </c>
      <c r="B5560" s="2">
        <v>69.504090000000005</v>
      </c>
      <c r="C5560" s="3">
        <v>37167</v>
      </c>
      <c r="D5560" s="4">
        <v>26420</v>
      </c>
      <c r="E5560" t="s">
        <v>3103</v>
      </c>
      <c r="F5560" s="4" t="s">
        <v>13752</v>
      </c>
      <c r="G5560" s="5">
        <v>23250</v>
      </c>
      <c r="H5560" s="6">
        <v>0.3393118</v>
      </c>
      <c r="I5560" s="7">
        <v>79.540000000000006</v>
      </c>
      <c r="J5560" s="2">
        <v>41.666699999999999</v>
      </c>
      <c r="K5560">
        <v>9</v>
      </c>
    </row>
    <row r="5561" spans="1:12" x14ac:dyDescent="0.25">
      <c r="A5561">
        <v>97133</v>
      </c>
      <c r="B5561" s="2">
        <v>69.497799999999998</v>
      </c>
      <c r="C5561" s="3">
        <v>4335</v>
      </c>
      <c r="D5561" s="4">
        <v>38900</v>
      </c>
      <c r="E5561" t="s">
        <v>16212</v>
      </c>
      <c r="F5561" s="4" t="s">
        <v>16170</v>
      </c>
      <c r="G5561" s="5">
        <v>3045</v>
      </c>
      <c r="H5561" s="6">
        <v>0.28078819999999999</v>
      </c>
      <c r="I5561" s="7">
        <v>89.653000000000006</v>
      </c>
      <c r="J5561" s="2">
        <v>36</v>
      </c>
      <c r="K5561">
        <v>7</v>
      </c>
    </row>
    <row r="5562" spans="1:12" x14ac:dyDescent="0.25">
      <c r="A5562">
        <v>4071</v>
      </c>
      <c r="B5562" s="2">
        <v>69.496179999999995</v>
      </c>
      <c r="C5562" s="3">
        <v>4894</v>
      </c>
      <c r="D5562" s="4">
        <v>38860</v>
      </c>
      <c r="E5562" t="s">
        <v>537</v>
      </c>
      <c r="F5562" s="4" t="s">
        <v>701</v>
      </c>
      <c r="G5562" s="5">
        <v>3684</v>
      </c>
      <c r="H5562" s="6">
        <v>0.32238810000000001</v>
      </c>
      <c r="I5562" s="7">
        <v>82.46</v>
      </c>
      <c r="J5562" s="2">
        <v>49.333300000000001</v>
      </c>
      <c r="K5562">
        <v>3</v>
      </c>
    </row>
    <row r="5563" spans="1:12" x14ac:dyDescent="0.25">
      <c r="A5563">
        <v>4551</v>
      </c>
      <c r="B5563" s="2">
        <v>69.495149999999995</v>
      </c>
      <c r="C5563" s="3">
        <v>893</v>
      </c>
      <c r="E5563" t="s">
        <v>869</v>
      </c>
      <c r="F5563" s="4" t="s">
        <v>701</v>
      </c>
      <c r="G5563" s="5">
        <v>638</v>
      </c>
      <c r="H5563" s="6">
        <v>0.43260189999999998</v>
      </c>
      <c r="I5563" s="7">
        <v>63.393000000000001</v>
      </c>
    </row>
    <row r="5564" spans="1:12" x14ac:dyDescent="0.25">
      <c r="A5564">
        <v>73853</v>
      </c>
      <c r="B5564" s="2">
        <v>69.494900000000001</v>
      </c>
      <c r="C5564" s="3">
        <v>472</v>
      </c>
      <c r="D5564" s="4">
        <v>49260</v>
      </c>
      <c r="E5564" t="s">
        <v>13570</v>
      </c>
      <c r="F5564" s="4" t="s">
        <v>13462</v>
      </c>
      <c r="G5564" s="5">
        <v>365</v>
      </c>
      <c r="H5564" s="6">
        <v>0.36164380000000002</v>
      </c>
      <c r="I5564" s="7">
        <v>75.650000000000006</v>
      </c>
    </row>
    <row r="5565" spans="1:12" x14ac:dyDescent="0.25">
      <c r="A5565">
        <v>92341</v>
      </c>
      <c r="B5565" s="2">
        <v>69.494749999999996</v>
      </c>
      <c r="C5565" s="3">
        <v>293</v>
      </c>
      <c r="D5565" s="4">
        <v>40140</v>
      </c>
      <c r="E5565" t="s">
        <v>15539</v>
      </c>
      <c r="F5565" s="4" t="s">
        <v>15368</v>
      </c>
      <c r="G5565" s="5">
        <v>234</v>
      </c>
      <c r="H5565" s="6">
        <v>0.57446810000000004</v>
      </c>
      <c r="I5565" s="7">
        <v>38.853999999999999</v>
      </c>
    </row>
    <row r="5566" spans="1:12" x14ac:dyDescent="0.25">
      <c r="A5566">
        <v>20708</v>
      </c>
      <c r="B5566" s="2">
        <v>69.490750000000006</v>
      </c>
      <c r="C5566" s="3">
        <v>25375</v>
      </c>
      <c r="D5566" s="4">
        <v>47900</v>
      </c>
      <c r="E5566" t="s">
        <v>2049</v>
      </c>
      <c r="F5566" s="4" t="s">
        <v>4361</v>
      </c>
      <c r="G5566" s="5">
        <v>16530</v>
      </c>
      <c r="H5566" s="6">
        <v>0.3632184</v>
      </c>
      <c r="I5566" s="7">
        <v>75.328999999999994</v>
      </c>
      <c r="J5566" s="2">
        <v>41.384599999999999</v>
      </c>
      <c r="K5566">
        <v>13</v>
      </c>
      <c r="L5566" s="2">
        <v>58.7</v>
      </c>
    </row>
    <row r="5567" spans="1:12" x14ac:dyDescent="0.25">
      <c r="A5567">
        <v>23464</v>
      </c>
      <c r="B5567" s="2">
        <v>69.475009999999997</v>
      </c>
      <c r="C5567" s="3">
        <v>74005</v>
      </c>
      <c r="D5567" s="4">
        <v>47260</v>
      </c>
      <c r="E5567" t="s">
        <v>4874</v>
      </c>
      <c r="F5567" s="4" t="s">
        <v>4335</v>
      </c>
      <c r="G5567" s="5">
        <v>49208</v>
      </c>
      <c r="H5567" s="6">
        <v>0.3340649</v>
      </c>
      <c r="I5567" s="7">
        <v>80.352999999999994</v>
      </c>
      <c r="J5567" s="2">
        <v>46.166699999999999</v>
      </c>
      <c r="K5567">
        <v>24</v>
      </c>
      <c r="L5567" s="2">
        <v>81.599999999999994</v>
      </c>
    </row>
    <row r="5568" spans="1:12" x14ac:dyDescent="0.25">
      <c r="A5568">
        <v>57247</v>
      </c>
      <c r="B5568" s="2">
        <v>69.463170000000005</v>
      </c>
      <c r="C5568" s="3">
        <v>280</v>
      </c>
      <c r="E5568" t="s">
        <v>3509</v>
      </c>
      <c r="F5568" s="4" t="s">
        <v>10877</v>
      </c>
      <c r="G5568" s="5">
        <v>243</v>
      </c>
      <c r="H5568" s="6">
        <v>0.2839506</v>
      </c>
      <c r="I5568" s="7">
        <v>89</v>
      </c>
    </row>
    <row r="5569" spans="1:12" x14ac:dyDescent="0.25">
      <c r="A5569">
        <v>7650</v>
      </c>
      <c r="B5569" s="2">
        <v>69.459460000000007</v>
      </c>
      <c r="C5569" s="3">
        <v>20010</v>
      </c>
      <c r="D5569" s="4">
        <v>35620</v>
      </c>
      <c r="E5569" t="s">
        <v>1473</v>
      </c>
      <c r="F5569" s="4" t="s">
        <v>1341</v>
      </c>
      <c r="G5569" s="5">
        <v>15293</v>
      </c>
      <c r="H5569" s="6">
        <v>0.39067610000000003</v>
      </c>
      <c r="I5569" s="7">
        <v>70.534000000000006</v>
      </c>
      <c r="J5569" s="2">
        <v>32.333300000000001</v>
      </c>
      <c r="K5569">
        <v>3</v>
      </c>
    </row>
    <row r="5570" spans="1:12" x14ac:dyDescent="0.25">
      <c r="A5570">
        <v>3847</v>
      </c>
      <c r="B5570" s="2">
        <v>69.455740000000006</v>
      </c>
      <c r="C5570" s="3">
        <v>245</v>
      </c>
      <c r="E5570" t="s">
        <v>672</v>
      </c>
      <c r="F5570" s="4" t="s">
        <v>520</v>
      </c>
      <c r="G5570" s="5">
        <v>245</v>
      </c>
      <c r="H5570" s="6">
        <v>0.4</v>
      </c>
      <c r="I5570" s="7">
        <v>68.918999999999997</v>
      </c>
    </row>
    <row r="5571" spans="1:12" x14ac:dyDescent="0.25">
      <c r="A5571">
        <v>76884</v>
      </c>
      <c r="B5571" s="2">
        <v>69.455659999999995</v>
      </c>
      <c r="C5571" s="3">
        <v>170</v>
      </c>
      <c r="E5571" t="s">
        <v>14017</v>
      </c>
      <c r="F5571" s="4" t="s">
        <v>13752</v>
      </c>
      <c r="G5571" s="5">
        <v>112</v>
      </c>
      <c r="H5571" s="6">
        <v>0.20353979999999999</v>
      </c>
      <c r="I5571" s="7">
        <v>102.84099999999999</v>
      </c>
    </row>
    <row r="5572" spans="1:12" x14ac:dyDescent="0.25">
      <c r="A5572">
        <v>77498</v>
      </c>
      <c r="B5572" s="2">
        <v>69.447789999999998</v>
      </c>
      <c r="C5572" s="3">
        <v>52693</v>
      </c>
      <c r="D5572" s="4">
        <v>26420</v>
      </c>
      <c r="E5572" t="s">
        <v>14066</v>
      </c>
      <c r="F5572" s="4" t="s">
        <v>13752</v>
      </c>
      <c r="G5572" s="5">
        <v>32733</v>
      </c>
      <c r="H5572" s="6">
        <v>0.3312254</v>
      </c>
      <c r="I5572" s="7">
        <v>80.766000000000005</v>
      </c>
      <c r="J5572" s="2">
        <v>45.6</v>
      </c>
      <c r="K5572">
        <v>5</v>
      </c>
    </row>
    <row r="5573" spans="1:12" x14ac:dyDescent="0.25">
      <c r="A5573">
        <v>74843</v>
      </c>
      <c r="B5573" s="2">
        <v>69.439909999999998</v>
      </c>
      <c r="C5573" s="3">
        <v>333</v>
      </c>
      <c r="D5573" s="4">
        <v>10220</v>
      </c>
      <c r="E5573" t="s">
        <v>13715</v>
      </c>
      <c r="F5573" s="4" t="s">
        <v>13462</v>
      </c>
      <c r="G5573" s="5">
        <v>212</v>
      </c>
      <c r="H5573" s="6">
        <v>0.3474178</v>
      </c>
      <c r="I5573" s="7">
        <v>77.960999999999999</v>
      </c>
    </row>
    <row r="5574" spans="1:12" x14ac:dyDescent="0.25">
      <c r="A5574">
        <v>58048</v>
      </c>
      <c r="B5574" s="2">
        <v>69.439779999999999</v>
      </c>
      <c r="C5574" s="3">
        <v>591</v>
      </c>
      <c r="D5574" s="4">
        <v>22020</v>
      </c>
      <c r="E5574" t="s">
        <v>2211</v>
      </c>
      <c r="F5574" s="4" t="s">
        <v>11069</v>
      </c>
      <c r="G5574" s="5">
        <v>361</v>
      </c>
      <c r="H5574" s="6">
        <v>0.3259669</v>
      </c>
      <c r="I5574" s="7">
        <v>81.667000000000002</v>
      </c>
    </row>
    <row r="5575" spans="1:12" x14ac:dyDescent="0.25">
      <c r="A5575">
        <v>60477</v>
      </c>
      <c r="B5575" s="2">
        <v>69.433179999999993</v>
      </c>
      <c r="C5575" s="3">
        <v>38369</v>
      </c>
      <c r="D5575" s="4">
        <v>16980</v>
      </c>
      <c r="E5575" t="s">
        <v>11596</v>
      </c>
      <c r="F5575" s="4" t="s">
        <v>11490</v>
      </c>
      <c r="G5575" s="5">
        <v>27187</v>
      </c>
      <c r="H5575" s="6">
        <v>0.30878729999999999</v>
      </c>
      <c r="I5575" s="7">
        <v>84.631</v>
      </c>
      <c r="J5575" s="2">
        <v>38.857100000000003</v>
      </c>
      <c r="K5575">
        <v>14</v>
      </c>
      <c r="L5575" s="2">
        <v>44.2</v>
      </c>
    </row>
    <row r="5576" spans="1:12" x14ac:dyDescent="0.25">
      <c r="A5576">
        <v>11946</v>
      </c>
      <c r="B5576" s="2">
        <v>69.424310000000006</v>
      </c>
      <c r="C5576" s="3">
        <v>13312</v>
      </c>
      <c r="D5576" s="4">
        <v>35620</v>
      </c>
      <c r="E5576" t="s">
        <v>2048</v>
      </c>
      <c r="F5576" s="4" t="s">
        <v>1280</v>
      </c>
      <c r="G5576" s="5">
        <v>9876</v>
      </c>
      <c r="H5576" s="6">
        <v>0.32813609999999999</v>
      </c>
      <c r="I5576" s="7">
        <v>81.277000000000001</v>
      </c>
      <c r="J5576" s="2">
        <v>36.4</v>
      </c>
      <c r="K5576">
        <v>5</v>
      </c>
    </row>
    <row r="5577" spans="1:12" x14ac:dyDescent="0.25">
      <c r="A5577">
        <v>18085</v>
      </c>
      <c r="B5577" s="2">
        <v>69.421779999999998</v>
      </c>
      <c r="C5577" s="3">
        <v>995</v>
      </c>
      <c r="D5577" s="4">
        <v>10900</v>
      </c>
      <c r="E5577" t="s">
        <v>3979</v>
      </c>
      <c r="F5577" s="4" t="s">
        <v>3003</v>
      </c>
      <c r="G5577" s="5">
        <v>698</v>
      </c>
      <c r="H5577" s="6">
        <v>0.38252150000000001</v>
      </c>
      <c r="I5577" s="7">
        <v>71.875</v>
      </c>
    </row>
    <row r="5578" spans="1:12" x14ac:dyDescent="0.25">
      <c r="A5578">
        <v>22655</v>
      </c>
      <c r="B5578" s="2">
        <v>69.418499999999995</v>
      </c>
      <c r="C5578" s="3">
        <v>19767</v>
      </c>
      <c r="D5578" s="4">
        <v>49020</v>
      </c>
      <c r="E5578" t="s">
        <v>4702</v>
      </c>
      <c r="F5578" s="4" t="s">
        <v>4335</v>
      </c>
      <c r="G5578" s="5">
        <v>13017</v>
      </c>
      <c r="H5578" s="6">
        <v>0.31689329999999999</v>
      </c>
      <c r="I5578" s="7">
        <v>83.177999999999997</v>
      </c>
      <c r="J5578" s="2">
        <v>45.333300000000001</v>
      </c>
      <c r="K5578">
        <v>6</v>
      </c>
    </row>
    <row r="5579" spans="1:12" x14ac:dyDescent="0.25">
      <c r="A5579">
        <v>10973</v>
      </c>
      <c r="B5579" s="2">
        <v>69.414990000000003</v>
      </c>
      <c r="C5579" s="3">
        <v>2645</v>
      </c>
      <c r="D5579" s="4">
        <v>35620</v>
      </c>
      <c r="E5579" t="s">
        <v>1874</v>
      </c>
      <c r="F5579" s="4" t="s">
        <v>1280</v>
      </c>
      <c r="G5579" s="5">
        <v>1651</v>
      </c>
      <c r="H5579" s="6">
        <v>0.2083586</v>
      </c>
      <c r="I5579" s="7">
        <v>101.922</v>
      </c>
    </row>
    <row r="5580" spans="1:12" x14ac:dyDescent="0.25">
      <c r="A5580">
        <v>32708</v>
      </c>
      <c r="B5580" s="2">
        <v>69.407510000000002</v>
      </c>
      <c r="C5580" s="3">
        <v>43319</v>
      </c>
      <c r="D5580" s="4">
        <v>36740</v>
      </c>
      <c r="E5580" t="s">
        <v>6827</v>
      </c>
      <c r="F5580" s="4" t="s">
        <v>6689</v>
      </c>
      <c r="G5580" s="5">
        <v>29607</v>
      </c>
      <c r="H5580" s="6">
        <v>0.35866520000000002</v>
      </c>
      <c r="I5580" s="7">
        <v>75.941000000000003</v>
      </c>
      <c r="J5580" s="2">
        <v>42.363599999999998</v>
      </c>
      <c r="K5580">
        <v>11</v>
      </c>
      <c r="L5580" s="2">
        <v>63.6</v>
      </c>
    </row>
    <row r="5581" spans="1:12" x14ac:dyDescent="0.25">
      <c r="A5581">
        <v>11103</v>
      </c>
      <c r="B5581" s="2">
        <v>69.393299999999996</v>
      </c>
      <c r="C5581" s="3">
        <v>38256</v>
      </c>
      <c r="D5581" s="4">
        <v>35620</v>
      </c>
      <c r="E5581" t="s">
        <v>1900</v>
      </c>
      <c r="F5581" s="4" t="s">
        <v>1280</v>
      </c>
      <c r="G5581" s="5">
        <v>29780</v>
      </c>
      <c r="H5581" s="6">
        <v>0.44294830000000002</v>
      </c>
      <c r="I5581" s="7">
        <v>61.357999999999997</v>
      </c>
      <c r="J5581" s="2">
        <v>38.954500000000003</v>
      </c>
      <c r="K5581">
        <v>22</v>
      </c>
      <c r="L5581" s="2">
        <v>44.9</v>
      </c>
    </row>
    <row r="5582" spans="1:12" x14ac:dyDescent="0.25">
      <c r="A5582">
        <v>30115</v>
      </c>
      <c r="B5582" s="2">
        <v>69.380499999999998</v>
      </c>
      <c r="C5582" s="3">
        <v>37262</v>
      </c>
      <c r="D5582" s="4">
        <v>12060</v>
      </c>
      <c r="E5582" t="s">
        <v>287</v>
      </c>
      <c r="F5582" s="4" t="s">
        <v>6363</v>
      </c>
      <c r="G5582" s="5">
        <v>23672</v>
      </c>
      <c r="H5582" s="6">
        <v>0.33537509999999998</v>
      </c>
      <c r="I5582" s="7">
        <v>79.935000000000002</v>
      </c>
      <c r="J5582" s="2">
        <v>45.454500000000003</v>
      </c>
      <c r="K5582">
        <v>11</v>
      </c>
      <c r="L5582" s="2">
        <v>78.5</v>
      </c>
    </row>
    <row r="5583" spans="1:12" x14ac:dyDescent="0.25">
      <c r="A5583">
        <v>8203</v>
      </c>
      <c r="B5583" s="2">
        <v>69.37312</v>
      </c>
      <c r="C5583" s="3">
        <v>9420</v>
      </c>
      <c r="D5583" s="4">
        <v>12100</v>
      </c>
      <c r="E5583" t="s">
        <v>1648</v>
      </c>
      <c r="F5583" s="4" t="s">
        <v>1341</v>
      </c>
      <c r="G5583" s="5">
        <v>7171</v>
      </c>
      <c r="H5583" s="6">
        <v>0.3443949</v>
      </c>
      <c r="I5583" s="7">
        <v>78.372</v>
      </c>
      <c r="J5583" s="2">
        <v>64</v>
      </c>
      <c r="K5583">
        <v>1</v>
      </c>
    </row>
    <row r="5584" spans="1:12" x14ac:dyDescent="0.25">
      <c r="A5584">
        <v>48158</v>
      </c>
      <c r="B5584" s="2">
        <v>69.370099999999994</v>
      </c>
      <c r="C5584" s="3">
        <v>7791</v>
      </c>
      <c r="D5584" s="4">
        <v>11460</v>
      </c>
      <c r="E5584" t="s">
        <v>272</v>
      </c>
      <c r="F5584" s="4" t="s">
        <v>9106</v>
      </c>
      <c r="G5584" s="5">
        <v>5459</v>
      </c>
      <c r="H5584" s="6">
        <v>0.33888990000000002</v>
      </c>
      <c r="I5584" s="7">
        <v>79.317999999999998</v>
      </c>
      <c r="J5584" s="2">
        <v>55.2</v>
      </c>
      <c r="K5584">
        <v>5</v>
      </c>
    </row>
    <row r="5585" spans="1:12" x14ac:dyDescent="0.25">
      <c r="A5585">
        <v>1022</v>
      </c>
      <c r="B5585" s="2">
        <v>69.36833</v>
      </c>
      <c r="C5585" s="3">
        <v>2710</v>
      </c>
      <c r="D5585" s="4">
        <v>44140</v>
      </c>
      <c r="E5585" t="s">
        <v>30</v>
      </c>
      <c r="F5585" s="4" t="s">
        <v>21</v>
      </c>
      <c r="G5585" s="5">
        <v>1924</v>
      </c>
      <c r="H5585" s="6">
        <v>0.34441559999999999</v>
      </c>
      <c r="I5585" s="7">
        <v>78.352000000000004</v>
      </c>
      <c r="L5585" s="9"/>
    </row>
    <row r="5586" spans="1:12" x14ac:dyDescent="0.25">
      <c r="A5586">
        <v>33160</v>
      </c>
      <c r="B5586" s="2">
        <v>69.360280000000003</v>
      </c>
      <c r="C5586" s="3">
        <v>39140</v>
      </c>
      <c r="D5586" s="4">
        <v>33100</v>
      </c>
      <c r="E5586" t="s">
        <v>6876</v>
      </c>
      <c r="F5586" s="4" t="s">
        <v>6689</v>
      </c>
      <c r="G5586" s="5">
        <v>31702</v>
      </c>
      <c r="H5586" s="6">
        <v>0.44099929999999998</v>
      </c>
      <c r="I5586" s="7">
        <v>61.656999999999996</v>
      </c>
      <c r="J5586" s="2">
        <v>30</v>
      </c>
      <c r="K5586">
        <v>4</v>
      </c>
    </row>
    <row r="5587" spans="1:12" x14ac:dyDescent="0.25">
      <c r="A5587">
        <v>5682</v>
      </c>
      <c r="B5587" s="2">
        <v>69.352500000000006</v>
      </c>
      <c r="C5587" s="3">
        <v>1082</v>
      </c>
      <c r="D5587" s="4">
        <v>12740</v>
      </c>
      <c r="E5587" t="s">
        <v>205</v>
      </c>
      <c r="F5587" s="4" t="s">
        <v>1030</v>
      </c>
      <c r="G5587" s="5">
        <v>806</v>
      </c>
      <c r="H5587" s="6">
        <v>0.47211900000000001</v>
      </c>
      <c r="I5587" s="7">
        <v>56.25</v>
      </c>
      <c r="J5587" s="2">
        <v>35</v>
      </c>
      <c r="K5587">
        <v>5</v>
      </c>
    </row>
    <row r="5588" spans="1:12" x14ac:dyDescent="0.25">
      <c r="A5588">
        <v>62285</v>
      </c>
      <c r="B5588" s="2">
        <v>69.351619999999997</v>
      </c>
      <c r="C5588" s="3">
        <v>4372</v>
      </c>
      <c r="D5588" s="4">
        <v>41180</v>
      </c>
      <c r="E5588" t="s">
        <v>3172</v>
      </c>
      <c r="F5588" s="4" t="s">
        <v>11490</v>
      </c>
      <c r="G5588" s="5">
        <v>2910</v>
      </c>
      <c r="H5588" s="6">
        <v>0.27044669999999998</v>
      </c>
      <c r="I5588" s="7">
        <v>91.097999999999999</v>
      </c>
      <c r="J5588" s="2">
        <v>51</v>
      </c>
      <c r="K5588">
        <v>1</v>
      </c>
    </row>
    <row r="5589" spans="1:12" x14ac:dyDescent="0.25">
      <c r="A5589">
        <v>28524</v>
      </c>
      <c r="B5589" s="2">
        <v>69.350849999999994</v>
      </c>
      <c r="C5589" s="3">
        <v>377</v>
      </c>
      <c r="D5589" s="4">
        <v>33980</v>
      </c>
      <c r="E5589" t="s">
        <v>5515</v>
      </c>
      <c r="F5589" s="4" t="s">
        <v>5642</v>
      </c>
      <c r="G5589" s="5">
        <v>312</v>
      </c>
      <c r="H5589" s="6">
        <v>0.23076920000000001</v>
      </c>
      <c r="I5589" s="7">
        <v>97.933000000000007</v>
      </c>
    </row>
    <row r="5590" spans="1:12" x14ac:dyDescent="0.25">
      <c r="A5590">
        <v>33073</v>
      </c>
      <c r="B5590" s="2">
        <v>69.346000000000004</v>
      </c>
      <c r="C5590" s="3">
        <v>31208</v>
      </c>
      <c r="D5590" s="4">
        <v>33100</v>
      </c>
      <c r="E5590" t="s">
        <v>6872</v>
      </c>
      <c r="F5590" s="4" t="s">
        <v>6689</v>
      </c>
      <c r="G5590" s="5">
        <v>19923</v>
      </c>
      <c r="H5590" s="6">
        <v>0.35140290000000002</v>
      </c>
      <c r="I5590" s="7">
        <v>77.082999999999998</v>
      </c>
      <c r="J5590" s="2">
        <v>32.5</v>
      </c>
      <c r="K5590">
        <v>6</v>
      </c>
    </row>
    <row r="5591" spans="1:12" x14ac:dyDescent="0.25">
      <c r="A5591">
        <v>8884</v>
      </c>
      <c r="B5591" s="2">
        <v>69.339780000000005</v>
      </c>
      <c r="C5591" s="3">
        <v>8359</v>
      </c>
      <c r="D5591" s="4">
        <v>35620</v>
      </c>
      <c r="E5591" t="s">
        <v>1782</v>
      </c>
      <c r="F5591" s="4" t="s">
        <v>1341</v>
      </c>
      <c r="G5591" s="5">
        <v>6084</v>
      </c>
      <c r="H5591" s="6">
        <v>0.23783689999999999</v>
      </c>
      <c r="I5591" s="7">
        <v>96.706999999999994</v>
      </c>
      <c r="J5591" s="2">
        <v>31.4</v>
      </c>
      <c r="K5591">
        <v>5</v>
      </c>
    </row>
    <row r="5592" spans="1:12" x14ac:dyDescent="0.25">
      <c r="A5592">
        <v>46311</v>
      </c>
      <c r="B5592" s="2">
        <v>69.334670000000003</v>
      </c>
      <c r="C5592" s="3">
        <v>22333</v>
      </c>
      <c r="D5592" s="4">
        <v>16980</v>
      </c>
      <c r="E5592" t="s">
        <v>7563</v>
      </c>
      <c r="F5592" s="4" t="s">
        <v>8800</v>
      </c>
      <c r="G5592" s="5">
        <v>15265</v>
      </c>
      <c r="H5592" s="6">
        <v>0.28540549999999998</v>
      </c>
      <c r="I5592" s="7">
        <v>88.484999999999999</v>
      </c>
      <c r="J5592" s="2">
        <v>42.5</v>
      </c>
      <c r="K5592">
        <v>10</v>
      </c>
      <c r="L5592" s="2">
        <v>64.400000000000006</v>
      </c>
    </row>
    <row r="5593" spans="1:12" x14ac:dyDescent="0.25">
      <c r="A5593">
        <v>1609</v>
      </c>
      <c r="B5593" s="2">
        <v>69.328289999999996</v>
      </c>
      <c r="C5593" s="3">
        <v>20947</v>
      </c>
      <c r="D5593" s="4">
        <v>49340</v>
      </c>
      <c r="E5593" t="s">
        <v>205</v>
      </c>
      <c r="F5593" s="4" t="s">
        <v>21</v>
      </c>
      <c r="G5593" s="5">
        <v>11395</v>
      </c>
      <c r="H5593" s="6">
        <v>0.40956559999999997</v>
      </c>
      <c r="I5593" s="7">
        <v>67.025999999999996</v>
      </c>
      <c r="J5593" s="2">
        <v>34.125</v>
      </c>
      <c r="K5593">
        <v>8</v>
      </c>
    </row>
    <row r="5594" spans="1:12" x14ac:dyDescent="0.25">
      <c r="A5594">
        <v>17339</v>
      </c>
      <c r="B5594" s="2">
        <v>69.324359999999999</v>
      </c>
      <c r="C5594" s="3">
        <v>6974</v>
      </c>
      <c r="D5594" s="4">
        <v>49620</v>
      </c>
      <c r="E5594" t="s">
        <v>3782</v>
      </c>
      <c r="F5594" s="4" t="s">
        <v>3003</v>
      </c>
      <c r="G5594" s="5">
        <v>4979</v>
      </c>
      <c r="H5594" s="6">
        <v>0.29684670000000002</v>
      </c>
      <c r="I5594" s="7">
        <v>86.504000000000005</v>
      </c>
    </row>
    <row r="5595" spans="1:12" x14ac:dyDescent="0.25">
      <c r="A5595">
        <v>43201</v>
      </c>
      <c r="B5595" s="2">
        <v>69.320499999999996</v>
      </c>
      <c r="C5595" s="3">
        <v>29384</v>
      </c>
      <c r="D5595" s="4">
        <v>18140</v>
      </c>
      <c r="E5595" t="s">
        <v>1585</v>
      </c>
      <c r="F5595" s="4" t="s">
        <v>8295</v>
      </c>
      <c r="G5595" s="5">
        <v>11206</v>
      </c>
      <c r="H5595" s="6">
        <v>0.52213100000000001</v>
      </c>
      <c r="I5595" s="7">
        <v>47.545000000000002</v>
      </c>
      <c r="J5595" s="2">
        <v>38.031300000000002</v>
      </c>
      <c r="K5595">
        <v>32</v>
      </c>
      <c r="L5595" s="2">
        <v>39.700000000000003</v>
      </c>
    </row>
    <row r="5596" spans="1:12" x14ac:dyDescent="0.25">
      <c r="A5596">
        <v>94569</v>
      </c>
      <c r="B5596" s="2">
        <v>69.317740000000001</v>
      </c>
      <c r="C5596" s="3">
        <v>319</v>
      </c>
      <c r="D5596" s="4">
        <v>41860</v>
      </c>
      <c r="E5596" t="s">
        <v>15783</v>
      </c>
      <c r="F5596" s="4" t="s">
        <v>15368</v>
      </c>
      <c r="G5596" s="5">
        <v>282</v>
      </c>
      <c r="H5596" s="6">
        <v>0.2801418</v>
      </c>
      <c r="I5596" s="7">
        <v>89.347999999999999</v>
      </c>
      <c r="J5596" s="2">
        <v>67</v>
      </c>
      <c r="K5596">
        <v>2</v>
      </c>
    </row>
    <row r="5597" spans="1:12" x14ac:dyDescent="0.25">
      <c r="A5597">
        <v>26267</v>
      </c>
      <c r="B5597" s="2">
        <v>69.317620000000005</v>
      </c>
      <c r="C5597" s="3">
        <v>398</v>
      </c>
      <c r="E5597" t="s">
        <v>5519</v>
      </c>
      <c r="F5597" s="4" t="s">
        <v>5144</v>
      </c>
      <c r="G5597" s="5">
        <v>257</v>
      </c>
      <c r="H5597" s="6">
        <v>0.41860459999999999</v>
      </c>
      <c r="I5597" s="7">
        <v>65.417000000000002</v>
      </c>
      <c r="J5597" s="2">
        <v>71</v>
      </c>
      <c r="K5597">
        <v>1</v>
      </c>
    </row>
    <row r="5598" spans="1:12" x14ac:dyDescent="0.25">
      <c r="A5598">
        <v>79562</v>
      </c>
      <c r="B5598" s="2">
        <v>69.316969999999998</v>
      </c>
      <c r="C5598" s="3">
        <v>3875</v>
      </c>
      <c r="D5598" s="4">
        <v>10180</v>
      </c>
      <c r="E5598" t="s">
        <v>11845</v>
      </c>
      <c r="F5598" s="4" t="s">
        <v>13752</v>
      </c>
      <c r="G5598" s="5">
        <v>2405</v>
      </c>
      <c r="H5598" s="6">
        <v>0.32003330000000002</v>
      </c>
      <c r="I5598" s="7">
        <v>82.423000000000002</v>
      </c>
    </row>
    <row r="5599" spans="1:12" x14ac:dyDescent="0.25">
      <c r="A5599">
        <v>12154</v>
      </c>
      <c r="B5599" s="2">
        <v>69.315920000000006</v>
      </c>
      <c r="C5599" s="3">
        <v>2960</v>
      </c>
      <c r="D5599" s="4">
        <v>10580</v>
      </c>
      <c r="E5599" t="s">
        <v>2157</v>
      </c>
      <c r="F5599" s="4" t="s">
        <v>1280</v>
      </c>
      <c r="G5599" s="5">
        <v>2000</v>
      </c>
      <c r="H5599" s="6">
        <v>0.2363818</v>
      </c>
      <c r="I5599" s="7">
        <v>96.875</v>
      </c>
    </row>
    <row r="5600" spans="1:12" x14ac:dyDescent="0.25">
      <c r="A5600">
        <v>67110</v>
      </c>
      <c r="B5600" s="2">
        <v>69.314139999999995</v>
      </c>
      <c r="C5600" s="3">
        <v>8050</v>
      </c>
      <c r="D5600" s="4">
        <v>48620</v>
      </c>
      <c r="E5600" t="s">
        <v>12617</v>
      </c>
      <c r="F5600" s="4" t="s">
        <v>12494</v>
      </c>
      <c r="G5600" s="5">
        <v>5421</v>
      </c>
      <c r="H5600" s="6">
        <v>0.33400960000000002</v>
      </c>
      <c r="I5600" s="7">
        <v>80</v>
      </c>
      <c r="J5600" s="2">
        <v>54</v>
      </c>
      <c r="K5600">
        <v>6</v>
      </c>
    </row>
    <row r="5601" spans="1:12" x14ac:dyDescent="0.25">
      <c r="A5601">
        <v>90712</v>
      </c>
      <c r="B5601" s="2">
        <v>69.307739999999995</v>
      </c>
      <c r="C5601" s="3">
        <v>32014</v>
      </c>
      <c r="D5601" s="4">
        <v>31080</v>
      </c>
      <c r="E5601" t="s">
        <v>1723</v>
      </c>
      <c r="F5601" s="4" t="s">
        <v>15368</v>
      </c>
      <c r="G5601" s="5">
        <v>21336</v>
      </c>
      <c r="H5601" s="6">
        <v>0.28332400000000002</v>
      </c>
      <c r="I5601" s="7">
        <v>88.697000000000003</v>
      </c>
      <c r="J5601" s="2">
        <v>35.444400000000002</v>
      </c>
      <c r="K5601">
        <v>9</v>
      </c>
    </row>
    <row r="5602" spans="1:12" x14ac:dyDescent="0.25">
      <c r="A5602">
        <v>29672</v>
      </c>
      <c r="B5602" s="2">
        <v>69.300539999999998</v>
      </c>
      <c r="C5602" s="3">
        <v>12262</v>
      </c>
      <c r="D5602" s="4">
        <v>42860</v>
      </c>
      <c r="E5602" t="s">
        <v>3487</v>
      </c>
      <c r="F5602" s="4" t="s">
        <v>6130</v>
      </c>
      <c r="G5602" s="5">
        <v>8699</v>
      </c>
      <c r="H5602" s="6">
        <v>0.3773997</v>
      </c>
      <c r="I5602" s="7">
        <v>72.427999999999997</v>
      </c>
      <c r="J5602" s="2">
        <v>48.8</v>
      </c>
      <c r="K5602">
        <v>5</v>
      </c>
    </row>
    <row r="5603" spans="1:12" x14ac:dyDescent="0.25">
      <c r="A5603">
        <v>80918</v>
      </c>
      <c r="B5603" s="2">
        <v>69.290999999999997</v>
      </c>
      <c r="C5603" s="3">
        <v>48407</v>
      </c>
      <c r="D5603" s="4">
        <v>17820</v>
      </c>
      <c r="E5603" t="s">
        <v>14565</v>
      </c>
      <c r="F5603" s="4" t="s">
        <v>14477</v>
      </c>
      <c r="G5603" s="5">
        <v>31212</v>
      </c>
      <c r="H5603" s="6">
        <v>0.3723128</v>
      </c>
      <c r="I5603" s="7">
        <v>73.3</v>
      </c>
      <c r="J5603" s="2">
        <v>44.666699999999999</v>
      </c>
      <c r="K5603">
        <v>21</v>
      </c>
      <c r="L5603" s="2">
        <v>75.3</v>
      </c>
    </row>
    <row r="5604" spans="1:12" x14ac:dyDescent="0.25">
      <c r="A5604">
        <v>14467</v>
      </c>
      <c r="B5604" s="2">
        <v>69.28192</v>
      </c>
      <c r="C5604" s="3">
        <v>9784</v>
      </c>
      <c r="D5604" s="4">
        <v>40380</v>
      </c>
      <c r="E5604" t="s">
        <v>2852</v>
      </c>
      <c r="F5604" s="4" t="s">
        <v>1280</v>
      </c>
      <c r="G5604" s="5">
        <v>6723</v>
      </c>
      <c r="H5604" s="6">
        <v>0.30194850000000001</v>
      </c>
      <c r="I5604" s="7">
        <v>85.454999999999998</v>
      </c>
      <c r="J5604" s="2">
        <v>37.75</v>
      </c>
      <c r="K5604">
        <v>4</v>
      </c>
    </row>
    <row r="5605" spans="1:12" x14ac:dyDescent="0.25">
      <c r="A5605">
        <v>58501</v>
      </c>
      <c r="B5605" s="2">
        <v>69.275599999999997</v>
      </c>
      <c r="C5605" s="3">
        <v>28729</v>
      </c>
      <c r="D5605" s="4">
        <v>13900</v>
      </c>
      <c r="E5605" t="s">
        <v>11193</v>
      </c>
      <c r="F5605" s="4" t="s">
        <v>11069</v>
      </c>
      <c r="G5605" s="5">
        <v>19733</v>
      </c>
      <c r="H5605" s="6">
        <v>0.34397489999999997</v>
      </c>
      <c r="I5605" s="7">
        <v>78.186000000000007</v>
      </c>
      <c r="J5605" s="2">
        <v>43.333300000000001</v>
      </c>
      <c r="K5605">
        <v>18</v>
      </c>
      <c r="L5605" s="2">
        <v>68.7</v>
      </c>
    </row>
    <row r="5606" spans="1:12" x14ac:dyDescent="0.25">
      <c r="A5606">
        <v>75126</v>
      </c>
      <c r="B5606" s="2">
        <v>69.265690000000006</v>
      </c>
      <c r="C5606" s="3">
        <v>35766</v>
      </c>
      <c r="D5606" s="4">
        <v>19100</v>
      </c>
      <c r="E5606" t="s">
        <v>13771</v>
      </c>
      <c r="F5606" s="4" t="s">
        <v>13752</v>
      </c>
      <c r="G5606" s="5">
        <v>21643</v>
      </c>
      <c r="H5606" s="6">
        <v>0.28164850000000002</v>
      </c>
      <c r="I5606" s="7">
        <v>88.947000000000003</v>
      </c>
      <c r="J5606" s="2">
        <v>48.4</v>
      </c>
      <c r="K5606">
        <v>5</v>
      </c>
    </row>
    <row r="5607" spans="1:12" x14ac:dyDescent="0.25">
      <c r="A5607">
        <v>82727</v>
      </c>
      <c r="B5607" s="2">
        <v>69.260140000000007</v>
      </c>
      <c r="C5607" s="3">
        <v>2331</v>
      </c>
      <c r="D5607" s="4">
        <v>23940</v>
      </c>
      <c r="E5607" t="s">
        <v>14706</v>
      </c>
      <c r="F5607" s="4" t="s">
        <v>14657</v>
      </c>
      <c r="G5607" s="5">
        <v>1565</v>
      </c>
      <c r="H5607" s="6">
        <v>0.23067090000000001</v>
      </c>
      <c r="I5607" s="7">
        <v>97.75</v>
      </c>
    </row>
    <row r="5608" spans="1:12" x14ac:dyDescent="0.25">
      <c r="A5608">
        <v>33761</v>
      </c>
      <c r="B5608" s="2">
        <v>69.256150000000005</v>
      </c>
      <c r="C5608" s="3">
        <v>19045</v>
      </c>
      <c r="D5608" s="4">
        <v>45300</v>
      </c>
      <c r="E5608" t="s">
        <v>6920</v>
      </c>
      <c r="F5608" s="4" t="s">
        <v>6689</v>
      </c>
      <c r="G5608" s="5">
        <v>15102</v>
      </c>
      <c r="H5608" s="6">
        <v>0.38469179999999997</v>
      </c>
      <c r="I5608" s="7">
        <v>71.120999999999995</v>
      </c>
      <c r="J5608" s="2">
        <v>58.5</v>
      </c>
      <c r="K5608">
        <v>2</v>
      </c>
    </row>
    <row r="5609" spans="1:12" x14ac:dyDescent="0.25">
      <c r="A5609">
        <v>48359</v>
      </c>
      <c r="B5609" s="2">
        <v>69.251249999999999</v>
      </c>
      <c r="C5609" s="3">
        <v>8147</v>
      </c>
      <c r="D5609" s="4">
        <v>19820</v>
      </c>
      <c r="E5609" t="s">
        <v>9172</v>
      </c>
      <c r="F5609" s="4" t="s">
        <v>9106</v>
      </c>
      <c r="G5609" s="5">
        <v>5368</v>
      </c>
      <c r="H5609" s="6">
        <v>0.31216240000000001</v>
      </c>
      <c r="I5609" s="7">
        <v>83.616</v>
      </c>
      <c r="J5609" s="2">
        <v>51.333300000000001</v>
      </c>
      <c r="K5609">
        <v>3</v>
      </c>
    </row>
    <row r="5610" spans="1:12" x14ac:dyDescent="0.25">
      <c r="A5610">
        <v>52302</v>
      </c>
      <c r="B5610" s="2">
        <v>69.243740000000003</v>
      </c>
      <c r="C5610" s="3">
        <v>38348</v>
      </c>
      <c r="D5610" s="4">
        <v>16300</v>
      </c>
      <c r="E5610" t="s">
        <v>445</v>
      </c>
      <c r="F5610" s="4" t="s">
        <v>9593</v>
      </c>
      <c r="G5610" s="5">
        <v>26009</v>
      </c>
      <c r="H5610" s="6">
        <v>0.34045910000000001</v>
      </c>
      <c r="I5610" s="7">
        <v>78.712999999999994</v>
      </c>
      <c r="J5610" s="2">
        <v>49.304299999999998</v>
      </c>
      <c r="K5610">
        <v>23</v>
      </c>
      <c r="L5610" s="2">
        <v>91.7</v>
      </c>
    </row>
    <row r="5611" spans="1:12" x14ac:dyDescent="0.25">
      <c r="A5611">
        <v>12844</v>
      </c>
      <c r="B5611" s="2">
        <v>69.237489999999994</v>
      </c>
      <c r="C5611" s="3">
        <v>206</v>
      </c>
      <c r="D5611" s="4">
        <v>24020</v>
      </c>
      <c r="E5611" t="s">
        <v>2381</v>
      </c>
      <c r="F5611" s="4" t="s">
        <v>1280</v>
      </c>
      <c r="G5611" s="5">
        <v>136</v>
      </c>
      <c r="H5611" s="6">
        <v>0.35036499999999998</v>
      </c>
      <c r="I5611" s="7">
        <v>77</v>
      </c>
    </row>
    <row r="5612" spans="1:12" x14ac:dyDescent="0.25">
      <c r="A5612">
        <v>54023</v>
      </c>
      <c r="B5612" s="2">
        <v>69.236829999999998</v>
      </c>
      <c r="C5612" s="3">
        <v>3980</v>
      </c>
      <c r="D5612" s="4">
        <v>33460</v>
      </c>
      <c r="E5612" t="s">
        <v>10170</v>
      </c>
      <c r="F5612" s="4" t="s">
        <v>10031</v>
      </c>
      <c r="G5612" s="5">
        <v>2579</v>
      </c>
      <c r="H5612" s="6">
        <v>0.3</v>
      </c>
      <c r="I5612" s="7">
        <v>85.703000000000003</v>
      </c>
    </row>
    <row r="5613" spans="1:12" x14ac:dyDescent="0.25">
      <c r="A5613">
        <v>46216</v>
      </c>
      <c r="B5613" s="2">
        <v>69.235889999999998</v>
      </c>
      <c r="C5613" s="3">
        <v>1718</v>
      </c>
      <c r="D5613" s="4">
        <v>26900</v>
      </c>
      <c r="E5613" t="s">
        <v>8839</v>
      </c>
      <c r="F5613" s="4" t="s">
        <v>8800</v>
      </c>
      <c r="G5613" s="5">
        <v>1361</v>
      </c>
      <c r="H5613" s="6">
        <v>0.38986779999999999</v>
      </c>
      <c r="I5613" s="7">
        <v>70.17</v>
      </c>
      <c r="J5613" s="2">
        <v>44.666699999999999</v>
      </c>
      <c r="K5613">
        <v>3</v>
      </c>
    </row>
    <row r="5614" spans="1:12" x14ac:dyDescent="0.25">
      <c r="A5614">
        <v>4571</v>
      </c>
      <c r="B5614" s="2">
        <v>69.235500000000002</v>
      </c>
      <c r="C5614" s="3">
        <v>360</v>
      </c>
      <c r="E5614" t="s">
        <v>879</v>
      </c>
      <c r="F5614" s="4" t="s">
        <v>701</v>
      </c>
      <c r="G5614" s="5">
        <v>264</v>
      </c>
      <c r="H5614" s="6">
        <v>0.47924529999999999</v>
      </c>
      <c r="I5614" s="7">
        <v>54.722000000000001</v>
      </c>
    </row>
    <row r="5615" spans="1:12" x14ac:dyDescent="0.25">
      <c r="A5615">
        <v>70123</v>
      </c>
      <c r="B5615" s="2">
        <v>69.230670000000003</v>
      </c>
      <c r="C5615" s="3">
        <v>27007</v>
      </c>
      <c r="D5615" s="4">
        <v>35380</v>
      </c>
      <c r="E5615" t="s">
        <v>12957</v>
      </c>
      <c r="F5615" s="4" t="s">
        <v>12927</v>
      </c>
      <c r="G5615" s="5">
        <v>19927</v>
      </c>
      <c r="H5615" s="6">
        <v>0.35337210000000002</v>
      </c>
      <c r="I5615" s="7">
        <v>76.47</v>
      </c>
      <c r="J5615" s="2">
        <v>42.470599999999997</v>
      </c>
      <c r="K5615">
        <v>17</v>
      </c>
      <c r="L5615" s="2">
        <v>64.3</v>
      </c>
    </row>
    <row r="5616" spans="1:12" x14ac:dyDescent="0.25">
      <c r="A5616">
        <v>18054</v>
      </c>
      <c r="B5616" s="2">
        <v>69.225149999999999</v>
      </c>
      <c r="C5616" s="3">
        <v>4388</v>
      </c>
      <c r="D5616" s="4">
        <v>37980</v>
      </c>
      <c r="E5616" t="s">
        <v>3957</v>
      </c>
      <c r="F5616" s="4" t="s">
        <v>3003</v>
      </c>
      <c r="G5616" s="5">
        <v>3111</v>
      </c>
      <c r="H5616" s="6">
        <v>0.27506429999999998</v>
      </c>
      <c r="I5616" s="7">
        <v>90</v>
      </c>
      <c r="J5616" s="2">
        <v>45.75</v>
      </c>
      <c r="K5616">
        <v>4</v>
      </c>
    </row>
    <row r="5617" spans="1:12" x14ac:dyDescent="0.25">
      <c r="A5617">
        <v>29572</v>
      </c>
      <c r="B5617" s="2">
        <v>69.222740000000002</v>
      </c>
      <c r="C5617" s="3">
        <v>8298</v>
      </c>
      <c r="D5617" s="4">
        <v>34820</v>
      </c>
      <c r="E5617" t="s">
        <v>6274</v>
      </c>
      <c r="F5617" s="4" t="s">
        <v>6130</v>
      </c>
      <c r="G5617" s="5">
        <v>6940</v>
      </c>
      <c r="H5617" s="6">
        <v>0.40648420000000002</v>
      </c>
      <c r="I5617" s="7">
        <v>67.287999999999997</v>
      </c>
      <c r="J5617" s="2">
        <v>48.5</v>
      </c>
      <c r="K5617">
        <v>2</v>
      </c>
    </row>
    <row r="5618" spans="1:12" x14ac:dyDescent="0.25">
      <c r="A5618">
        <v>3608</v>
      </c>
      <c r="B5618" s="2">
        <v>69.220699999999994</v>
      </c>
      <c r="C5618" s="3">
        <v>2177</v>
      </c>
      <c r="D5618" s="4">
        <v>28300</v>
      </c>
      <c r="E5618" t="s">
        <v>308</v>
      </c>
      <c r="F5618" s="4" t="s">
        <v>520</v>
      </c>
      <c r="G5618" s="5">
        <v>1587</v>
      </c>
      <c r="H5618" s="6">
        <v>0.37681160000000002</v>
      </c>
      <c r="I5618" s="7">
        <v>72.411000000000001</v>
      </c>
    </row>
    <row r="5619" spans="1:12" x14ac:dyDescent="0.25">
      <c r="A5619">
        <v>23407</v>
      </c>
      <c r="B5619" s="2">
        <v>69.220269999999999</v>
      </c>
      <c r="C5619" s="3">
        <v>639</v>
      </c>
      <c r="E5619" t="s">
        <v>4860</v>
      </c>
      <c r="F5619" s="4" t="s">
        <v>4335</v>
      </c>
      <c r="G5619" s="5">
        <v>256</v>
      </c>
      <c r="H5619" s="6">
        <v>0</v>
      </c>
      <c r="I5619" s="7">
        <v>137.52500000000001</v>
      </c>
    </row>
    <row r="5620" spans="1:12" x14ac:dyDescent="0.25">
      <c r="A5620">
        <v>14075</v>
      </c>
      <c r="B5620" s="2">
        <v>69.212850000000003</v>
      </c>
      <c r="C5620" s="3">
        <v>42837</v>
      </c>
      <c r="D5620" s="4">
        <v>15380</v>
      </c>
      <c r="E5620" t="s">
        <v>1420</v>
      </c>
      <c r="F5620" s="4" t="s">
        <v>1280</v>
      </c>
      <c r="G5620" s="5">
        <v>30690</v>
      </c>
      <c r="H5620" s="6">
        <v>0.31867060000000003</v>
      </c>
      <c r="I5620" s="7">
        <v>82.44</v>
      </c>
      <c r="J5620" s="2">
        <v>44.2273</v>
      </c>
      <c r="K5620">
        <v>22</v>
      </c>
      <c r="L5620" s="2">
        <v>73.5</v>
      </c>
    </row>
    <row r="5621" spans="1:12" x14ac:dyDescent="0.25">
      <c r="A5621">
        <v>3284</v>
      </c>
      <c r="B5621" s="2">
        <v>69.205330000000004</v>
      </c>
      <c r="C5621" s="3">
        <v>1105</v>
      </c>
      <c r="D5621" s="4">
        <v>17200</v>
      </c>
      <c r="E5621" t="s">
        <v>76</v>
      </c>
      <c r="F5621" s="4" t="s">
        <v>520</v>
      </c>
      <c r="G5621" s="5">
        <v>745</v>
      </c>
      <c r="H5621" s="6">
        <v>0.32707770000000003</v>
      </c>
      <c r="I5621" s="7">
        <v>80.981999999999999</v>
      </c>
      <c r="J5621" s="2">
        <v>57.5</v>
      </c>
      <c r="K5621">
        <v>2</v>
      </c>
    </row>
    <row r="5622" spans="1:12" x14ac:dyDescent="0.25">
      <c r="A5622">
        <v>54941</v>
      </c>
      <c r="B5622" s="2">
        <v>69.204700000000003</v>
      </c>
      <c r="C5622" s="3">
        <v>2411</v>
      </c>
      <c r="E5622" t="s">
        <v>10406</v>
      </c>
      <c r="F5622" s="4" t="s">
        <v>10031</v>
      </c>
      <c r="G5622" s="5">
        <v>1866</v>
      </c>
      <c r="H5622" s="6">
        <v>0.33422600000000002</v>
      </c>
      <c r="I5622" s="7">
        <v>79.739999999999995</v>
      </c>
    </row>
    <row r="5623" spans="1:12" x14ac:dyDescent="0.25">
      <c r="A5623">
        <v>21647</v>
      </c>
      <c r="B5623" s="2">
        <v>69.204210000000003</v>
      </c>
      <c r="C5623" s="3">
        <v>211</v>
      </c>
      <c r="D5623" s="4">
        <v>20660</v>
      </c>
      <c r="E5623" t="s">
        <v>4559</v>
      </c>
      <c r="F5623" s="4" t="s">
        <v>4361</v>
      </c>
      <c r="G5623" s="5">
        <v>180</v>
      </c>
      <c r="H5623" s="6">
        <v>0.29834260000000001</v>
      </c>
      <c r="I5623" s="7">
        <v>85.938000000000002</v>
      </c>
    </row>
    <row r="5624" spans="1:12" x14ac:dyDescent="0.25">
      <c r="A5624">
        <v>28455</v>
      </c>
      <c r="B5624" s="2">
        <v>69.203869999999995</v>
      </c>
      <c r="C5624" s="3">
        <v>1773</v>
      </c>
      <c r="E5624" t="s">
        <v>5968</v>
      </c>
      <c r="F5624" s="4" t="s">
        <v>5642</v>
      </c>
      <c r="G5624" s="5">
        <v>1289</v>
      </c>
      <c r="H5624" s="6">
        <v>0.24515129999999999</v>
      </c>
      <c r="I5624" s="7">
        <v>95.096000000000004</v>
      </c>
    </row>
    <row r="5625" spans="1:12" x14ac:dyDescent="0.25">
      <c r="A5625">
        <v>37122</v>
      </c>
      <c r="B5625" s="2">
        <v>69.195509999999999</v>
      </c>
      <c r="C5625" s="3">
        <v>49445</v>
      </c>
      <c r="D5625" s="4">
        <v>34980</v>
      </c>
      <c r="E5625" t="s">
        <v>7385</v>
      </c>
      <c r="F5625" s="4" t="s">
        <v>7348</v>
      </c>
      <c r="G5625" s="5">
        <v>33618</v>
      </c>
      <c r="H5625" s="6">
        <v>0.32777079999999997</v>
      </c>
      <c r="I5625" s="7">
        <v>80.817999999999998</v>
      </c>
      <c r="J5625" s="2">
        <v>39.381</v>
      </c>
      <c r="K5625">
        <v>21</v>
      </c>
      <c r="L5625" s="2">
        <v>47.2</v>
      </c>
    </row>
    <row r="5626" spans="1:12" x14ac:dyDescent="0.25">
      <c r="A5626">
        <v>57358</v>
      </c>
      <c r="B5626" s="2">
        <v>69.187449999999998</v>
      </c>
      <c r="C5626" s="3">
        <v>57</v>
      </c>
      <c r="E5626" t="s">
        <v>6267</v>
      </c>
      <c r="F5626" s="4" t="s">
        <v>10877</v>
      </c>
      <c r="G5626" s="5">
        <v>32</v>
      </c>
      <c r="H5626" s="6">
        <v>0.45454549999999999</v>
      </c>
      <c r="I5626" s="7">
        <v>58.905999999999999</v>
      </c>
    </row>
    <row r="5627" spans="1:12" x14ac:dyDescent="0.25">
      <c r="A5627">
        <v>69337</v>
      </c>
      <c r="B5627" s="2">
        <v>69.186409999999995</v>
      </c>
      <c r="C5627" s="3">
        <v>7438</v>
      </c>
      <c r="E5627" t="s">
        <v>12917</v>
      </c>
      <c r="F5627" s="4" t="s">
        <v>12738</v>
      </c>
      <c r="G5627" s="5">
        <v>4349</v>
      </c>
      <c r="H5627" s="6">
        <v>0.43264370000000002</v>
      </c>
      <c r="I5627" s="7">
        <v>62.689</v>
      </c>
      <c r="J5627" s="2">
        <v>55</v>
      </c>
      <c r="K5627">
        <v>2</v>
      </c>
    </row>
    <row r="5628" spans="1:12" x14ac:dyDescent="0.25">
      <c r="A5628">
        <v>17070</v>
      </c>
      <c r="B5628" s="2">
        <v>69.182720000000003</v>
      </c>
      <c r="C5628" s="3">
        <v>15375</v>
      </c>
      <c r="D5628" s="4">
        <v>25420</v>
      </c>
      <c r="E5628" t="s">
        <v>3710</v>
      </c>
      <c r="F5628" s="4" t="s">
        <v>3003</v>
      </c>
      <c r="G5628" s="5">
        <v>11071</v>
      </c>
      <c r="H5628" s="6">
        <v>0.33652460000000001</v>
      </c>
      <c r="I5628" s="7">
        <v>79.292000000000002</v>
      </c>
      <c r="J5628" s="2">
        <v>43.333300000000001</v>
      </c>
      <c r="K5628">
        <v>9</v>
      </c>
    </row>
    <row r="5629" spans="1:12" x14ac:dyDescent="0.25">
      <c r="A5629">
        <v>93442</v>
      </c>
      <c r="B5629" s="2">
        <v>69.177970000000002</v>
      </c>
      <c r="C5629" s="3">
        <v>10998</v>
      </c>
      <c r="D5629" s="4">
        <v>42020</v>
      </c>
      <c r="E5629" t="s">
        <v>15669</v>
      </c>
      <c r="F5629" s="4" t="s">
        <v>15368</v>
      </c>
      <c r="G5629" s="5">
        <v>8769</v>
      </c>
      <c r="H5629" s="6">
        <v>0.36708859999999999</v>
      </c>
      <c r="I5629" s="7">
        <v>74</v>
      </c>
      <c r="J5629" s="2">
        <v>34</v>
      </c>
      <c r="K5629">
        <v>6</v>
      </c>
    </row>
    <row r="5630" spans="1:12" x14ac:dyDescent="0.25">
      <c r="A5630">
        <v>60948</v>
      </c>
      <c r="B5630" s="2">
        <v>69.175619999999995</v>
      </c>
      <c r="C5630" s="3">
        <v>1468</v>
      </c>
      <c r="E5630" t="s">
        <v>11638</v>
      </c>
      <c r="F5630" s="4" t="s">
        <v>11490</v>
      </c>
      <c r="G5630" s="5">
        <v>1032</v>
      </c>
      <c r="H5630" s="6">
        <v>0.30880930000000001</v>
      </c>
      <c r="I5630" s="7">
        <v>84.063000000000002</v>
      </c>
    </row>
    <row r="5631" spans="1:12" x14ac:dyDescent="0.25">
      <c r="A5631">
        <v>25303</v>
      </c>
      <c r="B5631" s="2">
        <v>69.174130000000005</v>
      </c>
      <c r="C5631" s="3">
        <v>7181</v>
      </c>
      <c r="D5631" s="4">
        <v>16620</v>
      </c>
      <c r="E5631" t="s">
        <v>825</v>
      </c>
      <c r="F5631" s="4" t="s">
        <v>5144</v>
      </c>
      <c r="G5631" s="5">
        <v>5211</v>
      </c>
      <c r="H5631" s="6">
        <v>0.41346889999999997</v>
      </c>
      <c r="I5631" s="7">
        <v>65.971999999999994</v>
      </c>
      <c r="J5631" s="2">
        <v>63.5</v>
      </c>
      <c r="K5631">
        <v>4</v>
      </c>
    </row>
    <row r="5632" spans="1:12" x14ac:dyDescent="0.25">
      <c r="A5632">
        <v>91325</v>
      </c>
      <c r="B5632" s="2">
        <v>69.167839999999998</v>
      </c>
      <c r="C5632" s="3">
        <v>32823</v>
      </c>
      <c r="D5632" s="4">
        <v>31080</v>
      </c>
      <c r="E5632" t="s">
        <v>15419</v>
      </c>
      <c r="F5632" s="4" t="s">
        <v>15368</v>
      </c>
      <c r="G5632" s="5">
        <v>21094</v>
      </c>
      <c r="H5632" s="6">
        <v>0.3778147</v>
      </c>
      <c r="I5632" s="7">
        <v>72.126999999999995</v>
      </c>
      <c r="J5632" s="2">
        <v>40.307699999999997</v>
      </c>
      <c r="K5632">
        <v>13</v>
      </c>
      <c r="L5632" s="2">
        <v>53.2</v>
      </c>
    </row>
    <row r="5633" spans="1:12" x14ac:dyDescent="0.25">
      <c r="A5633">
        <v>22749</v>
      </c>
      <c r="B5633" s="2">
        <v>69.162729999999996</v>
      </c>
      <c r="C5633" s="3">
        <v>228</v>
      </c>
      <c r="D5633" s="4">
        <v>47900</v>
      </c>
      <c r="E5633" t="s">
        <v>4729</v>
      </c>
      <c r="F5633" s="4" t="s">
        <v>4335</v>
      </c>
      <c r="G5633" s="5">
        <v>228</v>
      </c>
      <c r="H5633" s="6">
        <v>0.368421</v>
      </c>
      <c r="I5633" s="7">
        <v>73.75</v>
      </c>
    </row>
    <row r="5634" spans="1:12" x14ac:dyDescent="0.25">
      <c r="A5634">
        <v>28805</v>
      </c>
      <c r="B5634" s="2">
        <v>69.15943</v>
      </c>
      <c r="C5634" s="3">
        <v>17395</v>
      </c>
      <c r="D5634" s="4">
        <v>11700</v>
      </c>
      <c r="E5634" t="s">
        <v>6123</v>
      </c>
      <c r="F5634" s="4" t="s">
        <v>5642</v>
      </c>
      <c r="G5634" s="5">
        <v>13546</v>
      </c>
      <c r="H5634" s="6">
        <v>0.41212080000000001</v>
      </c>
      <c r="I5634" s="7">
        <v>66.19</v>
      </c>
      <c r="J5634" s="2">
        <v>43.083300000000001</v>
      </c>
      <c r="K5634">
        <v>12</v>
      </c>
      <c r="L5634" s="2">
        <v>67.7</v>
      </c>
    </row>
    <row r="5635" spans="1:12" x14ac:dyDescent="0.25">
      <c r="A5635">
        <v>60154</v>
      </c>
      <c r="B5635" s="2">
        <v>69.153149999999997</v>
      </c>
      <c r="C5635" s="3">
        <v>16839</v>
      </c>
      <c r="D5635" s="4">
        <v>16980</v>
      </c>
      <c r="E5635" t="s">
        <v>11539</v>
      </c>
      <c r="F5635" s="4" t="s">
        <v>11490</v>
      </c>
      <c r="G5635" s="5">
        <v>12680</v>
      </c>
      <c r="H5635" s="6">
        <v>0.32066250000000002</v>
      </c>
      <c r="I5635" s="7">
        <v>81.988</v>
      </c>
      <c r="J5635" s="2">
        <v>36.7333</v>
      </c>
      <c r="K5635">
        <v>15</v>
      </c>
      <c r="L5635" s="2">
        <v>32.1</v>
      </c>
    </row>
    <row r="5636" spans="1:12" x14ac:dyDescent="0.25">
      <c r="A5636">
        <v>95956</v>
      </c>
      <c r="B5636" s="2">
        <v>69.150030000000001</v>
      </c>
      <c r="C5636" s="3">
        <v>458</v>
      </c>
      <c r="E5636" t="s">
        <v>16013</v>
      </c>
      <c r="F5636" s="4" t="s">
        <v>15368</v>
      </c>
      <c r="G5636" s="5">
        <v>363</v>
      </c>
      <c r="H5636" s="6">
        <v>0.30027549999999997</v>
      </c>
      <c r="I5636" s="7">
        <v>85.5</v>
      </c>
    </row>
    <row r="5637" spans="1:12" x14ac:dyDescent="0.25">
      <c r="A5637">
        <v>33185</v>
      </c>
      <c r="B5637" s="2">
        <v>69.145359999999997</v>
      </c>
      <c r="C5637" s="3">
        <v>29299</v>
      </c>
      <c r="D5637" s="4">
        <v>33100</v>
      </c>
      <c r="E5637" t="s">
        <v>5277</v>
      </c>
      <c r="F5637" s="4" t="s">
        <v>6689</v>
      </c>
      <c r="G5637" s="5">
        <v>19173</v>
      </c>
      <c r="H5637" s="6">
        <v>0.34093040000000002</v>
      </c>
      <c r="I5637" s="7">
        <v>78.462999999999994</v>
      </c>
      <c r="J5637" s="2">
        <v>26</v>
      </c>
      <c r="K5637">
        <v>4</v>
      </c>
    </row>
    <row r="5638" spans="1:12" x14ac:dyDescent="0.25">
      <c r="A5638">
        <v>8019</v>
      </c>
      <c r="B5638" s="2">
        <v>69.140600000000006</v>
      </c>
      <c r="C5638" s="3">
        <v>1019</v>
      </c>
      <c r="D5638" s="4">
        <v>37980</v>
      </c>
      <c r="E5638" t="s">
        <v>1582</v>
      </c>
      <c r="F5638" s="4" t="s">
        <v>1341</v>
      </c>
      <c r="G5638" s="5">
        <v>726</v>
      </c>
      <c r="H5638" s="6">
        <v>0.2011019</v>
      </c>
      <c r="I5638" s="7">
        <v>102.614</v>
      </c>
      <c r="J5638" s="2">
        <v>46</v>
      </c>
      <c r="K5638">
        <v>2</v>
      </c>
    </row>
    <row r="5639" spans="1:12" x14ac:dyDescent="0.25">
      <c r="A5639">
        <v>98208</v>
      </c>
      <c r="B5639" s="2">
        <v>69.13203</v>
      </c>
      <c r="C5639" s="3">
        <v>53599</v>
      </c>
      <c r="D5639" s="4">
        <v>42660</v>
      </c>
      <c r="E5639" t="s">
        <v>323</v>
      </c>
      <c r="F5639" s="4" t="s">
        <v>16344</v>
      </c>
      <c r="G5639" s="5">
        <v>35094</v>
      </c>
      <c r="H5639" s="6">
        <v>0.30768790000000001</v>
      </c>
      <c r="I5639" s="7">
        <v>84.180999999999997</v>
      </c>
      <c r="J5639" s="2">
        <v>52</v>
      </c>
      <c r="K5639">
        <v>14</v>
      </c>
      <c r="L5639" s="2">
        <v>96.5</v>
      </c>
    </row>
    <row r="5640" spans="1:12" x14ac:dyDescent="0.25">
      <c r="A5640">
        <v>89436</v>
      </c>
      <c r="B5640" s="2">
        <v>69.117429999999999</v>
      </c>
      <c r="C5640" s="3">
        <v>38215</v>
      </c>
      <c r="D5640" s="4">
        <v>39900</v>
      </c>
      <c r="E5640" t="s">
        <v>6642</v>
      </c>
      <c r="F5640" s="4" t="s">
        <v>15318</v>
      </c>
      <c r="G5640" s="5">
        <v>25903</v>
      </c>
      <c r="H5640" s="6">
        <v>0.30184529999999998</v>
      </c>
      <c r="I5640" s="7">
        <v>85.185000000000002</v>
      </c>
      <c r="J5640" s="2">
        <v>33.857100000000003</v>
      </c>
      <c r="K5640">
        <v>7</v>
      </c>
    </row>
    <row r="5641" spans="1:12" x14ac:dyDescent="0.25">
      <c r="A5641">
        <v>99686</v>
      </c>
      <c r="B5641" s="2">
        <v>69.110609999999994</v>
      </c>
      <c r="C5641" s="3">
        <v>4006</v>
      </c>
      <c r="E5641" t="s">
        <v>15232</v>
      </c>
      <c r="F5641" s="4" t="s">
        <v>16604</v>
      </c>
      <c r="G5641" s="5">
        <v>2595</v>
      </c>
      <c r="H5641" s="6">
        <v>0.2057011</v>
      </c>
      <c r="I5641" s="7">
        <v>101.786</v>
      </c>
      <c r="J5641" s="2">
        <v>49.8</v>
      </c>
      <c r="K5641">
        <v>5</v>
      </c>
    </row>
    <row r="5642" spans="1:12" x14ac:dyDescent="0.25">
      <c r="A5642">
        <v>55362</v>
      </c>
      <c r="B5642" s="2">
        <v>69.10718</v>
      </c>
      <c r="C5642" s="3">
        <v>19010</v>
      </c>
      <c r="D5642" s="4">
        <v>33460</v>
      </c>
      <c r="E5642" t="s">
        <v>953</v>
      </c>
      <c r="F5642" s="4" t="s">
        <v>10428</v>
      </c>
      <c r="G5642" s="5">
        <v>11737</v>
      </c>
      <c r="H5642" s="6">
        <v>0.29246889999999998</v>
      </c>
      <c r="I5642" s="7">
        <v>86.778999999999996</v>
      </c>
      <c r="J5642" s="2">
        <v>53.4</v>
      </c>
      <c r="K5642">
        <v>5</v>
      </c>
    </row>
    <row r="5643" spans="1:12" x14ac:dyDescent="0.25">
      <c r="A5643">
        <v>61725</v>
      </c>
      <c r="B5643" s="2">
        <v>69.104129999999998</v>
      </c>
      <c r="C5643" s="3">
        <v>1470</v>
      </c>
      <c r="D5643" s="4">
        <v>14010</v>
      </c>
      <c r="E5643" t="s">
        <v>11787</v>
      </c>
      <c r="F5643" s="4" t="s">
        <v>11490</v>
      </c>
      <c r="G5643" s="5">
        <v>978</v>
      </c>
      <c r="H5643" s="6">
        <v>0.32686419999999999</v>
      </c>
      <c r="I5643" s="7">
        <v>80.832999999999998</v>
      </c>
      <c r="J5643" s="2">
        <v>41</v>
      </c>
      <c r="K5643">
        <v>1</v>
      </c>
    </row>
    <row r="5644" spans="1:12" x14ac:dyDescent="0.25">
      <c r="A5644">
        <v>72714</v>
      </c>
      <c r="B5644" s="2">
        <v>69.101749999999996</v>
      </c>
      <c r="C5644" s="3">
        <v>12480</v>
      </c>
      <c r="D5644" s="4">
        <v>22220</v>
      </c>
      <c r="E5644" t="s">
        <v>13424</v>
      </c>
      <c r="F5644" s="4" t="s">
        <v>13183</v>
      </c>
      <c r="G5644" s="5">
        <v>8973</v>
      </c>
      <c r="H5644" s="6">
        <v>0.32259860000000001</v>
      </c>
      <c r="I5644" s="7">
        <v>81.569999999999993</v>
      </c>
      <c r="J5644" s="2">
        <v>45.4</v>
      </c>
      <c r="K5644">
        <v>5</v>
      </c>
    </row>
    <row r="5645" spans="1:12" x14ac:dyDescent="0.25">
      <c r="A5645">
        <v>54212</v>
      </c>
      <c r="B5645" s="2">
        <v>69.099400000000003</v>
      </c>
      <c r="C5645" s="3">
        <v>1062</v>
      </c>
      <c r="E5645" t="s">
        <v>10214</v>
      </c>
      <c r="F5645" s="4" t="s">
        <v>10031</v>
      </c>
      <c r="G5645" s="5">
        <v>867</v>
      </c>
      <c r="H5645" s="6">
        <v>0.45622119999999999</v>
      </c>
      <c r="I5645" s="7">
        <v>58.472000000000001</v>
      </c>
    </row>
    <row r="5646" spans="1:12" x14ac:dyDescent="0.25">
      <c r="A5646">
        <v>7461</v>
      </c>
      <c r="B5646" s="2">
        <v>69.095920000000007</v>
      </c>
      <c r="C5646" s="3">
        <v>19811</v>
      </c>
      <c r="D5646" s="4">
        <v>35620</v>
      </c>
      <c r="E5646" t="s">
        <v>1440</v>
      </c>
      <c r="F5646" s="4" t="s">
        <v>1341</v>
      </c>
      <c r="G5646" s="5">
        <v>13659</v>
      </c>
      <c r="H5646" s="6">
        <v>0.26002930000000002</v>
      </c>
      <c r="I5646" s="7">
        <v>92.364999999999995</v>
      </c>
      <c r="J5646" s="2">
        <v>53.222200000000001</v>
      </c>
      <c r="K5646">
        <v>9</v>
      </c>
    </row>
    <row r="5647" spans="1:12" x14ac:dyDescent="0.25">
      <c r="A5647">
        <v>45817</v>
      </c>
      <c r="B5647" s="2">
        <v>69.091610000000003</v>
      </c>
      <c r="C5647" s="3">
        <v>6703</v>
      </c>
      <c r="D5647" s="4">
        <v>30620</v>
      </c>
      <c r="E5647" t="s">
        <v>6345</v>
      </c>
      <c r="F5647" s="4" t="s">
        <v>8295</v>
      </c>
      <c r="G5647" s="5">
        <v>4348</v>
      </c>
      <c r="H5647" s="6">
        <v>0.37341920000000001</v>
      </c>
      <c r="I5647" s="7">
        <v>72.762</v>
      </c>
      <c r="J5647" s="2">
        <v>50.6</v>
      </c>
      <c r="K5647">
        <v>5</v>
      </c>
    </row>
    <row r="5648" spans="1:12" x14ac:dyDescent="0.25">
      <c r="A5648">
        <v>13420</v>
      </c>
      <c r="B5648" s="2">
        <v>69.090320000000006</v>
      </c>
      <c r="C5648" s="3">
        <v>1277</v>
      </c>
      <c r="D5648" s="4">
        <v>46540</v>
      </c>
      <c r="E5648" t="s">
        <v>2604</v>
      </c>
      <c r="F5648" s="4" t="s">
        <v>1280</v>
      </c>
      <c r="G5648" s="5">
        <v>1054</v>
      </c>
      <c r="H5648" s="6">
        <v>0.39715640000000002</v>
      </c>
      <c r="I5648" s="7">
        <v>68.653999999999996</v>
      </c>
    </row>
    <row r="5649" spans="1:12" x14ac:dyDescent="0.25">
      <c r="A5649">
        <v>3104</v>
      </c>
      <c r="B5649" s="2">
        <v>69.084530000000001</v>
      </c>
      <c r="C5649" s="3">
        <v>32686</v>
      </c>
      <c r="D5649" s="4">
        <v>31700</v>
      </c>
      <c r="E5649" t="s">
        <v>272</v>
      </c>
      <c r="F5649" s="4" t="s">
        <v>520</v>
      </c>
      <c r="G5649" s="5">
        <v>23127</v>
      </c>
      <c r="H5649" s="6">
        <v>0.35884460000000001</v>
      </c>
      <c r="I5649" s="7">
        <v>75.260000000000005</v>
      </c>
      <c r="J5649" s="2">
        <v>30.181799999999999</v>
      </c>
      <c r="K5649">
        <v>11</v>
      </c>
      <c r="L5649" s="2">
        <v>7</v>
      </c>
    </row>
    <row r="5650" spans="1:12" x14ac:dyDescent="0.25">
      <c r="A5650">
        <v>34216</v>
      </c>
      <c r="B5650" s="2">
        <v>69.078739999999996</v>
      </c>
      <c r="C5650" s="3">
        <v>1223</v>
      </c>
      <c r="D5650" s="4">
        <v>35840</v>
      </c>
      <c r="E5650" t="s">
        <v>6972</v>
      </c>
      <c r="F5650" s="4" t="s">
        <v>6689</v>
      </c>
      <c r="G5650" s="5">
        <v>1074</v>
      </c>
      <c r="H5650" s="6">
        <v>0.38919930000000003</v>
      </c>
      <c r="I5650" s="7">
        <v>70</v>
      </c>
      <c r="J5650" s="2">
        <v>40.5</v>
      </c>
      <c r="K5650">
        <v>2</v>
      </c>
    </row>
    <row r="5651" spans="1:12" x14ac:dyDescent="0.25">
      <c r="A5651">
        <v>14025</v>
      </c>
      <c r="B5651" s="2">
        <v>69.077950000000001</v>
      </c>
      <c r="C5651" s="3">
        <v>3210</v>
      </c>
      <c r="D5651" s="4">
        <v>15380</v>
      </c>
      <c r="E5651" t="s">
        <v>311</v>
      </c>
      <c r="F5651" s="4" t="s">
        <v>1280</v>
      </c>
      <c r="G5651" s="5">
        <v>2198</v>
      </c>
      <c r="H5651" s="6">
        <v>0.36107319999999998</v>
      </c>
      <c r="I5651" s="7">
        <v>74.820999999999998</v>
      </c>
      <c r="J5651" s="2">
        <v>48.5</v>
      </c>
      <c r="K5651">
        <v>4</v>
      </c>
    </row>
    <row r="5652" spans="1:12" x14ac:dyDescent="0.25">
      <c r="A5652">
        <v>28605</v>
      </c>
      <c r="B5652" s="2">
        <v>69.076740000000001</v>
      </c>
      <c r="C5652" s="3">
        <v>3782</v>
      </c>
      <c r="D5652" s="4">
        <v>14380</v>
      </c>
      <c r="E5652" t="s">
        <v>6025</v>
      </c>
      <c r="F5652" s="4" t="s">
        <v>5642</v>
      </c>
      <c r="G5652" s="5">
        <v>2846</v>
      </c>
      <c r="H5652" s="6">
        <v>0.44608360000000002</v>
      </c>
      <c r="I5652" s="7">
        <v>60.119</v>
      </c>
    </row>
    <row r="5653" spans="1:12" x14ac:dyDescent="0.25">
      <c r="A5653">
        <v>92061</v>
      </c>
      <c r="B5653" s="2">
        <v>69.075739999999996</v>
      </c>
      <c r="C5653" s="3">
        <v>1824</v>
      </c>
      <c r="D5653" s="4">
        <v>41740</v>
      </c>
      <c r="E5653" t="s">
        <v>15485</v>
      </c>
      <c r="F5653" s="4" t="s">
        <v>15368</v>
      </c>
      <c r="G5653" s="5">
        <v>1343</v>
      </c>
      <c r="H5653" s="6">
        <v>0.28443780000000002</v>
      </c>
      <c r="I5653" s="7">
        <v>88.046999999999997</v>
      </c>
    </row>
    <row r="5654" spans="1:12" x14ac:dyDescent="0.25">
      <c r="A5654">
        <v>81130</v>
      </c>
      <c r="B5654" s="2">
        <v>69.07526</v>
      </c>
      <c r="C5654" s="3">
        <v>726</v>
      </c>
      <c r="E5654" t="s">
        <v>14595</v>
      </c>
      <c r="F5654" s="4" t="s">
        <v>14477</v>
      </c>
      <c r="G5654" s="5">
        <v>674</v>
      </c>
      <c r="H5654" s="6">
        <v>0.39020769999999999</v>
      </c>
      <c r="I5654" s="7">
        <v>69.75</v>
      </c>
      <c r="J5654" s="2">
        <v>43.5</v>
      </c>
      <c r="K5654">
        <v>2</v>
      </c>
    </row>
    <row r="5655" spans="1:12" x14ac:dyDescent="0.25">
      <c r="A5655">
        <v>28746</v>
      </c>
      <c r="B5655" s="2">
        <v>69.074640000000002</v>
      </c>
      <c r="C5655" s="3">
        <v>2229</v>
      </c>
      <c r="D5655" s="4">
        <v>22580</v>
      </c>
      <c r="E5655" t="s">
        <v>6100</v>
      </c>
      <c r="F5655" s="4" t="s">
        <v>5642</v>
      </c>
      <c r="G5655" s="5">
        <v>1919</v>
      </c>
      <c r="H5655" s="6">
        <v>0.40072950000000002</v>
      </c>
      <c r="I5655" s="7">
        <v>67.917000000000002</v>
      </c>
    </row>
    <row r="5656" spans="1:12" x14ac:dyDescent="0.25">
      <c r="A5656">
        <v>68421</v>
      </c>
      <c r="B5656" s="2">
        <v>69.074079999999995</v>
      </c>
      <c r="C5656" s="3">
        <v>1085</v>
      </c>
      <c r="E5656" t="s">
        <v>799</v>
      </c>
      <c r="F5656" s="4" t="s">
        <v>12738</v>
      </c>
      <c r="G5656" s="5">
        <v>426</v>
      </c>
      <c r="H5656" s="6">
        <v>0.36533959999999999</v>
      </c>
      <c r="I5656" s="7">
        <v>74.028000000000006</v>
      </c>
      <c r="J5656" s="2">
        <v>51</v>
      </c>
      <c r="K5656">
        <v>1</v>
      </c>
    </row>
    <row r="5657" spans="1:12" x14ac:dyDescent="0.25">
      <c r="A5657">
        <v>13676</v>
      </c>
      <c r="B5657" s="2">
        <v>69.072090000000003</v>
      </c>
      <c r="C5657" s="3">
        <v>16728</v>
      </c>
      <c r="D5657" s="4">
        <v>36300</v>
      </c>
      <c r="E5657" t="s">
        <v>2683</v>
      </c>
      <c r="F5657" s="4" t="s">
        <v>1280</v>
      </c>
      <c r="G5657" s="5">
        <v>7880</v>
      </c>
      <c r="H5657" s="6">
        <v>0.41598980000000002</v>
      </c>
      <c r="I5657" s="7">
        <v>65.256</v>
      </c>
      <c r="J5657" s="2">
        <v>41.333300000000001</v>
      </c>
      <c r="K5657">
        <v>9</v>
      </c>
    </row>
    <row r="5658" spans="1:12" x14ac:dyDescent="0.25">
      <c r="A5658">
        <v>62281</v>
      </c>
      <c r="B5658" s="2">
        <v>69.069850000000002</v>
      </c>
      <c r="C5658" s="3">
        <v>2171</v>
      </c>
      <c r="D5658" s="4">
        <v>41180</v>
      </c>
      <c r="E5658" t="s">
        <v>11918</v>
      </c>
      <c r="F5658" s="4" t="s">
        <v>11490</v>
      </c>
      <c r="G5658" s="5">
        <v>1491</v>
      </c>
      <c r="H5658" s="6">
        <v>0.29242119999999999</v>
      </c>
      <c r="I5658" s="7">
        <v>86.599000000000004</v>
      </c>
      <c r="J5658" s="2">
        <v>60</v>
      </c>
      <c r="K5658">
        <v>1</v>
      </c>
    </row>
    <row r="5659" spans="1:12" x14ac:dyDescent="0.25">
      <c r="A5659">
        <v>40390</v>
      </c>
      <c r="B5659" s="2">
        <v>69.068460000000002</v>
      </c>
      <c r="C5659" s="3">
        <v>7636</v>
      </c>
      <c r="D5659" s="4">
        <v>30460</v>
      </c>
      <c r="E5659" t="s">
        <v>3378</v>
      </c>
      <c r="F5659" s="4" t="s">
        <v>7883</v>
      </c>
      <c r="G5659" s="5">
        <v>4335</v>
      </c>
      <c r="H5659" s="6">
        <v>0.4744004</v>
      </c>
      <c r="I5659" s="7">
        <v>55.146999999999998</v>
      </c>
      <c r="J5659" s="2">
        <v>46</v>
      </c>
      <c r="K5659">
        <v>2</v>
      </c>
    </row>
    <row r="5660" spans="1:12" x14ac:dyDescent="0.25">
      <c r="A5660">
        <v>16412</v>
      </c>
      <c r="B5660" s="2">
        <v>69.065799999999996</v>
      </c>
      <c r="C5660" s="3">
        <v>10750</v>
      </c>
      <c r="D5660" s="4">
        <v>21500</v>
      </c>
      <c r="E5660" t="s">
        <v>3504</v>
      </c>
      <c r="F5660" s="4" t="s">
        <v>3003</v>
      </c>
      <c r="G5660" s="5">
        <v>6723</v>
      </c>
      <c r="H5660" s="6">
        <v>0.3853934</v>
      </c>
      <c r="I5660" s="7">
        <v>70.507999999999996</v>
      </c>
      <c r="J5660" s="2">
        <v>44.5</v>
      </c>
      <c r="K5660">
        <v>4</v>
      </c>
    </row>
    <row r="5661" spans="1:12" x14ac:dyDescent="0.25">
      <c r="A5661">
        <v>4947</v>
      </c>
      <c r="B5661" s="2">
        <v>69.063900000000004</v>
      </c>
      <c r="C5661" s="3">
        <v>1656</v>
      </c>
      <c r="E5661" t="s">
        <v>1005</v>
      </c>
      <c r="F5661" s="4" t="s">
        <v>701</v>
      </c>
      <c r="G5661" s="5">
        <v>1261</v>
      </c>
      <c r="H5661" s="6">
        <v>0.40966720000000001</v>
      </c>
      <c r="I5661" s="7">
        <v>66.302000000000007</v>
      </c>
      <c r="J5661" s="2">
        <v>52</v>
      </c>
      <c r="K5661">
        <v>2</v>
      </c>
    </row>
    <row r="5662" spans="1:12" x14ac:dyDescent="0.25">
      <c r="A5662">
        <v>23015</v>
      </c>
      <c r="B5662" s="2">
        <v>69.062870000000004</v>
      </c>
      <c r="C5662" s="3">
        <v>4486</v>
      </c>
      <c r="D5662" s="4">
        <v>40060</v>
      </c>
      <c r="E5662" t="s">
        <v>4775</v>
      </c>
      <c r="F5662" s="4" t="s">
        <v>4335</v>
      </c>
      <c r="G5662" s="5">
        <v>3003</v>
      </c>
      <c r="H5662" s="6">
        <v>0.30459389999999997</v>
      </c>
      <c r="I5662" s="7">
        <v>84.456999999999994</v>
      </c>
      <c r="J5662" s="2">
        <v>54</v>
      </c>
      <c r="K5662">
        <v>2</v>
      </c>
    </row>
    <row r="5663" spans="1:12" x14ac:dyDescent="0.25">
      <c r="A5663">
        <v>13360</v>
      </c>
      <c r="B5663" s="2">
        <v>69.062070000000006</v>
      </c>
      <c r="C5663" s="3">
        <v>486</v>
      </c>
      <c r="E5663" t="s">
        <v>2588</v>
      </c>
      <c r="F5663" s="4" t="s">
        <v>1280</v>
      </c>
      <c r="G5663" s="5">
        <v>365</v>
      </c>
      <c r="H5663" s="6">
        <v>0.34794520000000001</v>
      </c>
      <c r="I5663" s="7">
        <v>76.963999999999999</v>
      </c>
    </row>
    <row r="5664" spans="1:12" x14ac:dyDescent="0.25">
      <c r="A5664">
        <v>6066</v>
      </c>
      <c r="B5664" s="2">
        <v>69.056870000000004</v>
      </c>
      <c r="C5664" s="3">
        <v>29162</v>
      </c>
      <c r="D5664" s="4">
        <v>25540</v>
      </c>
      <c r="E5664" t="s">
        <v>1213</v>
      </c>
      <c r="F5664" s="4" t="s">
        <v>1198</v>
      </c>
      <c r="G5664" s="5">
        <v>21374</v>
      </c>
      <c r="H5664" s="6">
        <v>0.33105639999999997</v>
      </c>
      <c r="I5664" s="7">
        <v>79.876000000000005</v>
      </c>
      <c r="J5664" s="2">
        <v>46.357100000000003</v>
      </c>
      <c r="K5664">
        <v>14</v>
      </c>
      <c r="L5664" s="2">
        <v>82.3</v>
      </c>
    </row>
    <row r="5665" spans="1:12" x14ac:dyDescent="0.25">
      <c r="A5665">
        <v>28262</v>
      </c>
      <c r="B5665" s="2">
        <v>69.046589999999995</v>
      </c>
      <c r="C5665" s="3">
        <v>41498</v>
      </c>
      <c r="D5665" s="4">
        <v>16740</v>
      </c>
      <c r="E5665" t="s">
        <v>1096</v>
      </c>
      <c r="F5665" s="4" t="s">
        <v>5642</v>
      </c>
      <c r="G5665" s="5">
        <v>21624</v>
      </c>
      <c r="H5665" s="6">
        <v>0.4436737</v>
      </c>
      <c r="I5665" s="7">
        <v>60.412999999999997</v>
      </c>
      <c r="J5665" s="2">
        <v>46.166699999999999</v>
      </c>
      <c r="K5665">
        <v>6</v>
      </c>
    </row>
    <row r="5666" spans="1:12" x14ac:dyDescent="0.25">
      <c r="A5666">
        <v>5353</v>
      </c>
      <c r="B5666" s="2">
        <v>69.041219999999996</v>
      </c>
      <c r="C5666" s="3">
        <v>987</v>
      </c>
      <c r="E5666" t="s">
        <v>1082</v>
      </c>
      <c r="F5666" s="4" t="s">
        <v>1030</v>
      </c>
      <c r="G5666" s="5">
        <v>787</v>
      </c>
      <c r="H5666" s="6">
        <v>0.32274459999999999</v>
      </c>
      <c r="I5666" s="7">
        <v>81.31</v>
      </c>
    </row>
    <row r="5667" spans="1:12" x14ac:dyDescent="0.25">
      <c r="A5667">
        <v>22508</v>
      </c>
      <c r="B5667" s="2">
        <v>69.038669999999996</v>
      </c>
      <c r="C5667" s="3">
        <v>13920</v>
      </c>
      <c r="E5667" t="s">
        <v>4673</v>
      </c>
      <c r="F5667" s="4" t="s">
        <v>4335</v>
      </c>
      <c r="G5667" s="5">
        <v>9852</v>
      </c>
      <c r="H5667" s="6">
        <v>0.3155384</v>
      </c>
      <c r="I5667" s="7">
        <v>82.534999999999997</v>
      </c>
      <c r="J5667" s="2">
        <v>53.6</v>
      </c>
      <c r="K5667">
        <v>5</v>
      </c>
    </row>
    <row r="5668" spans="1:12" x14ac:dyDescent="0.25">
      <c r="A5668">
        <v>12464</v>
      </c>
      <c r="B5668" s="2">
        <v>69.03613</v>
      </c>
      <c r="C5668" s="3">
        <v>962</v>
      </c>
      <c r="D5668" s="4">
        <v>28740</v>
      </c>
      <c r="E5668" t="s">
        <v>2227</v>
      </c>
      <c r="F5668" s="4" t="s">
        <v>1280</v>
      </c>
      <c r="G5668" s="5">
        <v>790</v>
      </c>
      <c r="H5668" s="6">
        <v>0.41265819999999998</v>
      </c>
      <c r="I5668" s="7">
        <v>65.75</v>
      </c>
    </row>
    <row r="5669" spans="1:12" x14ac:dyDescent="0.25">
      <c r="A5669">
        <v>47304</v>
      </c>
      <c r="B5669" s="2">
        <v>69.031300000000002</v>
      </c>
      <c r="C5669" s="3">
        <v>31222</v>
      </c>
      <c r="D5669" s="4">
        <v>34620</v>
      </c>
      <c r="E5669" t="s">
        <v>8977</v>
      </c>
      <c r="F5669" s="4" t="s">
        <v>8800</v>
      </c>
      <c r="G5669" s="5">
        <v>19378</v>
      </c>
      <c r="H5669" s="6">
        <v>0.41483049999999999</v>
      </c>
      <c r="I5669" s="7">
        <v>65.366</v>
      </c>
      <c r="J5669" s="2">
        <v>42.586199999999998</v>
      </c>
      <c r="K5669">
        <v>29</v>
      </c>
      <c r="L5669" s="2">
        <v>64.900000000000006</v>
      </c>
    </row>
    <row r="5670" spans="1:12" x14ac:dyDescent="0.25">
      <c r="A5670">
        <v>12440</v>
      </c>
      <c r="B5670" s="2">
        <v>69.02628</v>
      </c>
      <c r="C5670" s="3">
        <v>2007</v>
      </c>
      <c r="D5670" s="4">
        <v>28740</v>
      </c>
      <c r="E5670" t="s">
        <v>2210</v>
      </c>
      <c r="F5670" s="4" t="s">
        <v>1280</v>
      </c>
      <c r="G5670" s="5">
        <v>1575</v>
      </c>
      <c r="H5670" s="6">
        <v>0.39022839999999998</v>
      </c>
      <c r="I5670" s="7">
        <v>69.614999999999995</v>
      </c>
    </row>
    <row r="5671" spans="1:12" x14ac:dyDescent="0.25">
      <c r="A5671">
        <v>68138</v>
      </c>
      <c r="B5671" s="2">
        <v>69.024190000000004</v>
      </c>
      <c r="C5671" s="3">
        <v>11637</v>
      </c>
      <c r="D5671" s="4">
        <v>36540</v>
      </c>
      <c r="E5671" t="s">
        <v>6681</v>
      </c>
      <c r="F5671" s="4" t="s">
        <v>12738</v>
      </c>
      <c r="G5671" s="5">
        <v>7189</v>
      </c>
      <c r="H5671" s="6">
        <v>0.3163166</v>
      </c>
      <c r="I5671" s="7">
        <v>82.381</v>
      </c>
      <c r="J5671" s="2">
        <v>56.5</v>
      </c>
      <c r="K5671">
        <v>4</v>
      </c>
    </row>
    <row r="5672" spans="1:12" x14ac:dyDescent="0.25">
      <c r="A5672">
        <v>30517</v>
      </c>
      <c r="B5672" s="2">
        <v>69.020470000000003</v>
      </c>
      <c r="C5672" s="3">
        <v>12402</v>
      </c>
      <c r="D5672" s="4">
        <v>27600</v>
      </c>
      <c r="E5672" t="s">
        <v>6463</v>
      </c>
      <c r="F5672" s="4" t="s">
        <v>6363</v>
      </c>
      <c r="G5672" s="5">
        <v>8324</v>
      </c>
      <c r="H5672" s="6">
        <v>0.326766</v>
      </c>
      <c r="I5672" s="7">
        <v>80.575000000000003</v>
      </c>
    </row>
    <row r="5673" spans="1:12" x14ac:dyDescent="0.25">
      <c r="A5673">
        <v>61010</v>
      </c>
      <c r="B5673" s="2">
        <v>69.017200000000003</v>
      </c>
      <c r="C5673" s="3">
        <v>8265</v>
      </c>
      <c r="D5673" s="4">
        <v>40300</v>
      </c>
      <c r="E5673" t="s">
        <v>2837</v>
      </c>
      <c r="F5673" s="4" t="s">
        <v>11490</v>
      </c>
      <c r="G5673" s="5">
        <v>5374</v>
      </c>
      <c r="H5673" s="6">
        <v>0.27391140000000003</v>
      </c>
      <c r="I5673" s="7">
        <v>89.706000000000003</v>
      </c>
      <c r="J5673" s="2">
        <v>62</v>
      </c>
      <c r="K5673">
        <v>2</v>
      </c>
    </row>
    <row r="5674" spans="1:12" x14ac:dyDescent="0.25">
      <c r="A5674">
        <v>92305</v>
      </c>
      <c r="B5674" s="2">
        <v>69.01585</v>
      </c>
      <c r="C5674" s="3">
        <v>321</v>
      </c>
      <c r="D5674" s="4">
        <v>40140</v>
      </c>
      <c r="E5674" t="s">
        <v>15527</v>
      </c>
      <c r="F5674" s="4" t="s">
        <v>15368</v>
      </c>
      <c r="G5674" s="5">
        <v>243</v>
      </c>
      <c r="H5674" s="6">
        <v>0.41975309999999999</v>
      </c>
      <c r="I5674" s="7">
        <v>64.5</v>
      </c>
      <c r="J5674" s="2">
        <v>39</v>
      </c>
      <c r="K5674">
        <v>2</v>
      </c>
    </row>
    <row r="5675" spans="1:12" x14ac:dyDescent="0.25">
      <c r="A5675">
        <v>21778</v>
      </c>
      <c r="B5675" s="2">
        <v>69.015630000000002</v>
      </c>
      <c r="C5675" s="3">
        <v>1141</v>
      </c>
      <c r="D5675" s="4">
        <v>47900</v>
      </c>
      <c r="E5675" t="s">
        <v>4603</v>
      </c>
      <c r="F5675" s="4" t="s">
        <v>4361</v>
      </c>
      <c r="G5675" s="5">
        <v>731</v>
      </c>
      <c r="H5675" s="6">
        <v>0.21994540000000001</v>
      </c>
      <c r="I5675" s="7">
        <v>99.028000000000006</v>
      </c>
      <c r="J5675" s="2">
        <v>37</v>
      </c>
      <c r="K5675">
        <v>1</v>
      </c>
    </row>
    <row r="5676" spans="1:12" x14ac:dyDescent="0.25">
      <c r="A5676">
        <v>74045</v>
      </c>
      <c r="B5676" s="2">
        <v>69.015389999999996</v>
      </c>
      <c r="C5676" s="3">
        <v>407</v>
      </c>
      <c r="D5676" s="4">
        <v>46140</v>
      </c>
      <c r="E5676" t="s">
        <v>13602</v>
      </c>
      <c r="F5676" s="4" t="s">
        <v>13462</v>
      </c>
      <c r="G5676" s="5">
        <v>252</v>
      </c>
      <c r="H5676" s="6">
        <v>0.35714289999999999</v>
      </c>
      <c r="I5676" s="7">
        <v>75.313000000000002</v>
      </c>
    </row>
    <row r="5677" spans="1:12" x14ac:dyDescent="0.25">
      <c r="A5677">
        <v>22407</v>
      </c>
      <c r="B5677" s="2">
        <v>69.006500000000003</v>
      </c>
      <c r="C5677" s="3">
        <v>57339</v>
      </c>
      <c r="D5677" s="4">
        <v>47900</v>
      </c>
      <c r="E5677" t="s">
        <v>3679</v>
      </c>
      <c r="F5677" s="4" t="s">
        <v>4335</v>
      </c>
      <c r="G5677" s="5">
        <v>36868</v>
      </c>
      <c r="H5677" s="6">
        <v>0.27758490000000002</v>
      </c>
      <c r="I5677" s="7">
        <v>89.06</v>
      </c>
      <c r="J5677" s="2">
        <v>45.583300000000001</v>
      </c>
      <c r="K5677">
        <v>24</v>
      </c>
      <c r="L5677" s="2">
        <v>79</v>
      </c>
    </row>
    <row r="5678" spans="1:12" x14ac:dyDescent="0.25">
      <c r="A5678">
        <v>32169</v>
      </c>
      <c r="B5678" s="2">
        <v>68.995540000000005</v>
      </c>
      <c r="C5678" s="3">
        <v>10340</v>
      </c>
      <c r="D5678" s="4">
        <v>19660</v>
      </c>
      <c r="E5678" t="s">
        <v>6733</v>
      </c>
      <c r="F5678" s="4" t="s">
        <v>6689</v>
      </c>
      <c r="G5678" s="5">
        <v>8944</v>
      </c>
      <c r="H5678" s="6">
        <v>0.4104428</v>
      </c>
      <c r="I5678" s="7">
        <v>66.094999999999999</v>
      </c>
      <c r="J5678" s="2">
        <v>49</v>
      </c>
      <c r="K5678">
        <v>1</v>
      </c>
    </row>
    <row r="5679" spans="1:12" x14ac:dyDescent="0.25">
      <c r="A5679">
        <v>55384</v>
      </c>
      <c r="B5679" s="2">
        <v>68.99306</v>
      </c>
      <c r="C5679" s="3">
        <v>1761</v>
      </c>
      <c r="D5679" s="4">
        <v>33460</v>
      </c>
      <c r="E5679" t="s">
        <v>10496</v>
      </c>
      <c r="F5679" s="4" t="s">
        <v>10428</v>
      </c>
      <c r="G5679" s="5">
        <v>1435</v>
      </c>
      <c r="H5679" s="6">
        <v>0.4052925</v>
      </c>
      <c r="I5679" s="7">
        <v>66.978999999999999</v>
      </c>
      <c r="J5679" s="2">
        <v>49</v>
      </c>
      <c r="K5679">
        <v>1</v>
      </c>
    </row>
    <row r="5680" spans="1:12" x14ac:dyDescent="0.25">
      <c r="A5680">
        <v>10517</v>
      </c>
      <c r="B5680" s="2">
        <v>68.992580000000004</v>
      </c>
      <c r="C5680" s="3">
        <v>755</v>
      </c>
      <c r="D5680" s="4">
        <v>35620</v>
      </c>
      <c r="E5680" t="s">
        <v>1802</v>
      </c>
      <c r="F5680" s="4" t="s">
        <v>1280</v>
      </c>
      <c r="G5680" s="5">
        <v>522</v>
      </c>
      <c r="H5680" s="6">
        <v>0.25862069999999998</v>
      </c>
      <c r="I5680" s="7">
        <v>92.314999999999998</v>
      </c>
    </row>
    <row r="5681" spans="1:12" x14ac:dyDescent="0.25">
      <c r="A5681">
        <v>95117</v>
      </c>
      <c r="B5681" s="2">
        <v>68.987399999999994</v>
      </c>
      <c r="C5681" s="3">
        <v>32074</v>
      </c>
      <c r="D5681" s="4">
        <v>41940</v>
      </c>
      <c r="E5681" t="s">
        <v>12003</v>
      </c>
      <c r="F5681" s="4" t="s">
        <v>15368</v>
      </c>
      <c r="G5681" s="5">
        <v>21160</v>
      </c>
      <c r="H5681" s="6">
        <v>0.37904640000000001</v>
      </c>
      <c r="I5681" s="7">
        <v>71.480999999999995</v>
      </c>
      <c r="J5681" s="2">
        <v>36.785699999999999</v>
      </c>
      <c r="K5681">
        <v>14</v>
      </c>
      <c r="L5681" s="2">
        <v>32.4</v>
      </c>
    </row>
    <row r="5682" spans="1:12" x14ac:dyDescent="0.25">
      <c r="A5682">
        <v>8724</v>
      </c>
      <c r="B5682" s="2">
        <v>68.974950000000007</v>
      </c>
      <c r="C5682" s="3">
        <v>43099</v>
      </c>
      <c r="D5682" s="4">
        <v>35620</v>
      </c>
      <c r="E5682" t="s">
        <v>1727</v>
      </c>
      <c r="F5682" s="4" t="s">
        <v>1341</v>
      </c>
      <c r="G5682" s="5">
        <v>30872</v>
      </c>
      <c r="H5682" s="6">
        <v>0.28646389999999999</v>
      </c>
      <c r="I5682" s="7">
        <v>87.453000000000003</v>
      </c>
      <c r="J5682" s="2">
        <v>46.4</v>
      </c>
      <c r="K5682">
        <v>5</v>
      </c>
    </row>
    <row r="5683" spans="1:12" x14ac:dyDescent="0.25">
      <c r="A5683">
        <v>66614</v>
      </c>
      <c r="B5683" s="2">
        <v>68.962429999999998</v>
      </c>
      <c r="C5683" s="3">
        <v>31114</v>
      </c>
      <c r="D5683" s="4">
        <v>45820</v>
      </c>
      <c r="E5683" t="s">
        <v>8883</v>
      </c>
      <c r="F5683" s="4" t="s">
        <v>12494</v>
      </c>
      <c r="G5683" s="5">
        <v>21426</v>
      </c>
      <c r="H5683" s="6">
        <v>0.38957340000000001</v>
      </c>
      <c r="I5683" s="7">
        <v>69.634</v>
      </c>
      <c r="J5683" s="2">
        <v>45.789499999999997</v>
      </c>
      <c r="K5683">
        <v>19</v>
      </c>
      <c r="L5683" s="2">
        <v>79.900000000000006</v>
      </c>
    </row>
    <row r="5684" spans="1:12" x14ac:dyDescent="0.25">
      <c r="A5684">
        <v>55045</v>
      </c>
      <c r="B5684" s="2">
        <v>68.956090000000003</v>
      </c>
      <c r="C5684" s="3">
        <v>7413</v>
      </c>
      <c r="D5684" s="4">
        <v>33460</v>
      </c>
      <c r="E5684" t="s">
        <v>10445</v>
      </c>
      <c r="F5684" s="4" t="s">
        <v>10428</v>
      </c>
      <c r="G5684" s="5">
        <v>5098</v>
      </c>
      <c r="H5684" s="6">
        <v>0.32006279999999998</v>
      </c>
      <c r="I5684" s="7">
        <v>81.638999999999996</v>
      </c>
      <c r="J5684" s="2">
        <v>57</v>
      </c>
      <c r="K5684">
        <v>2</v>
      </c>
    </row>
    <row r="5685" spans="1:12" x14ac:dyDescent="0.25">
      <c r="A5685">
        <v>92549</v>
      </c>
      <c r="B5685" s="2">
        <v>68.954329999999999</v>
      </c>
      <c r="C5685" s="3">
        <v>2651</v>
      </c>
      <c r="D5685" s="4">
        <v>40140</v>
      </c>
      <c r="E5685" t="s">
        <v>15568</v>
      </c>
      <c r="F5685" s="4" t="s">
        <v>15368</v>
      </c>
      <c r="G5685" s="5">
        <v>2230</v>
      </c>
      <c r="H5685" s="6">
        <v>0.40654410000000002</v>
      </c>
      <c r="I5685" s="7">
        <v>66.661000000000001</v>
      </c>
      <c r="J5685" s="2">
        <v>44.2</v>
      </c>
      <c r="K5685">
        <v>5</v>
      </c>
    </row>
    <row r="5686" spans="1:12" x14ac:dyDescent="0.25">
      <c r="A5686">
        <v>58363</v>
      </c>
      <c r="B5686" s="2">
        <v>68.953779999999995</v>
      </c>
      <c r="C5686" s="3">
        <v>81</v>
      </c>
      <c r="E5686" t="s">
        <v>11146</v>
      </c>
      <c r="F5686" s="4" t="s">
        <v>11069</v>
      </c>
      <c r="G5686" s="5">
        <v>61</v>
      </c>
      <c r="H5686" s="6">
        <v>0.27868850000000001</v>
      </c>
      <c r="I5686" s="7">
        <v>88.75</v>
      </c>
    </row>
    <row r="5687" spans="1:12" x14ac:dyDescent="0.25">
      <c r="A5687">
        <v>25843</v>
      </c>
      <c r="B5687" s="2">
        <v>68.953630000000004</v>
      </c>
      <c r="C5687" s="3">
        <v>685</v>
      </c>
      <c r="D5687" s="4">
        <v>13220</v>
      </c>
      <c r="E5687" t="s">
        <v>2118</v>
      </c>
      <c r="F5687" s="4" t="s">
        <v>5144</v>
      </c>
      <c r="G5687" s="5">
        <v>592</v>
      </c>
      <c r="H5687" s="6">
        <v>0.27993259999999998</v>
      </c>
      <c r="I5687" s="7">
        <v>88.522999999999996</v>
      </c>
    </row>
    <row r="5688" spans="1:12" x14ac:dyDescent="0.25">
      <c r="A5688">
        <v>41739</v>
      </c>
      <c r="B5688" s="2">
        <v>68.953460000000007</v>
      </c>
      <c r="C5688" s="3">
        <v>108</v>
      </c>
      <c r="E5688" t="s">
        <v>8130</v>
      </c>
      <c r="F5688" s="4" t="s">
        <v>7883</v>
      </c>
      <c r="G5688" s="5">
        <v>108</v>
      </c>
      <c r="H5688" s="6">
        <v>0.36111110000000002</v>
      </c>
      <c r="I5688" s="7">
        <v>74.444000000000003</v>
      </c>
    </row>
    <row r="5689" spans="1:12" x14ac:dyDescent="0.25">
      <c r="A5689">
        <v>17360</v>
      </c>
      <c r="B5689" s="2">
        <v>68.952430000000007</v>
      </c>
      <c r="C5689" s="3">
        <v>6090</v>
      </c>
      <c r="D5689" s="4">
        <v>49620</v>
      </c>
      <c r="E5689" t="s">
        <v>3792</v>
      </c>
      <c r="F5689" s="4" t="s">
        <v>3003</v>
      </c>
      <c r="G5689" s="5">
        <v>4192</v>
      </c>
      <c r="H5689" s="6">
        <v>0.29096109999999997</v>
      </c>
      <c r="I5689" s="7">
        <v>86.555999999999997</v>
      </c>
      <c r="J5689" s="2">
        <v>41</v>
      </c>
      <c r="K5689">
        <v>2</v>
      </c>
    </row>
    <row r="5690" spans="1:12" x14ac:dyDescent="0.25">
      <c r="A5690">
        <v>3231</v>
      </c>
      <c r="B5690" s="2">
        <v>68.951359999999994</v>
      </c>
      <c r="C5690" s="3">
        <v>314</v>
      </c>
      <c r="D5690" s="4">
        <v>18180</v>
      </c>
      <c r="E5690" t="s">
        <v>552</v>
      </c>
      <c r="F5690" s="4" t="s">
        <v>520</v>
      </c>
      <c r="G5690" s="5">
        <v>270</v>
      </c>
      <c r="H5690" s="6">
        <v>0.32962960000000002</v>
      </c>
      <c r="I5690" s="7">
        <v>79.867999999999995</v>
      </c>
    </row>
    <row r="5691" spans="1:12" x14ac:dyDescent="0.25">
      <c r="A5691">
        <v>55408</v>
      </c>
      <c r="B5691" s="2">
        <v>68.946190000000001</v>
      </c>
      <c r="C5691" s="3">
        <v>30882</v>
      </c>
      <c r="D5691" s="4">
        <v>33460</v>
      </c>
      <c r="E5691" t="s">
        <v>10500</v>
      </c>
      <c r="F5691" s="4" t="s">
        <v>10428</v>
      </c>
      <c r="G5691" s="5">
        <v>21350</v>
      </c>
      <c r="H5691" s="6">
        <v>0.48700290000000002</v>
      </c>
      <c r="I5691" s="7">
        <v>52.670999999999999</v>
      </c>
      <c r="J5691" s="2">
        <v>38.890599999999999</v>
      </c>
      <c r="K5691">
        <v>64</v>
      </c>
      <c r="L5691" s="2">
        <v>44.5</v>
      </c>
    </row>
    <row r="5692" spans="1:12" x14ac:dyDescent="0.25">
      <c r="A5692">
        <v>33966</v>
      </c>
      <c r="B5692" s="2">
        <v>68.939589999999995</v>
      </c>
      <c r="C5692" s="3">
        <v>8347</v>
      </c>
      <c r="D5692" s="4">
        <v>15980</v>
      </c>
      <c r="E5692" t="s">
        <v>6946</v>
      </c>
      <c r="F5692" s="4" t="s">
        <v>6689</v>
      </c>
      <c r="G5692" s="5">
        <v>6216</v>
      </c>
      <c r="H5692" s="6">
        <v>0.36759979999999998</v>
      </c>
      <c r="I5692" s="7">
        <v>73.301000000000002</v>
      </c>
      <c r="J5692" s="2">
        <v>54</v>
      </c>
      <c r="K5692">
        <v>1</v>
      </c>
    </row>
    <row r="5693" spans="1:12" x14ac:dyDescent="0.25">
      <c r="A5693">
        <v>92647</v>
      </c>
      <c r="B5693" s="2">
        <v>68.928629999999998</v>
      </c>
      <c r="C5693" s="3">
        <v>59741</v>
      </c>
      <c r="D5693" s="4">
        <v>31080</v>
      </c>
      <c r="E5693" t="s">
        <v>15583</v>
      </c>
      <c r="F5693" s="4" t="s">
        <v>15368</v>
      </c>
      <c r="G5693" s="5">
        <v>39564</v>
      </c>
      <c r="H5693" s="6">
        <v>0.34070519999999999</v>
      </c>
      <c r="I5693" s="7">
        <v>77.933999999999997</v>
      </c>
      <c r="J5693" s="2">
        <v>41.041699999999999</v>
      </c>
      <c r="K5693">
        <v>24</v>
      </c>
      <c r="L5693" s="2">
        <v>56.9</v>
      </c>
    </row>
    <row r="5694" spans="1:12" x14ac:dyDescent="0.25">
      <c r="A5694">
        <v>65771</v>
      </c>
      <c r="B5694" s="2">
        <v>68.918890000000005</v>
      </c>
      <c r="C5694" s="3">
        <v>2079</v>
      </c>
      <c r="D5694" s="4">
        <v>14700</v>
      </c>
      <c r="E5694" t="s">
        <v>12485</v>
      </c>
      <c r="F5694" s="4" t="s">
        <v>12102</v>
      </c>
      <c r="G5694" s="5">
        <v>1126</v>
      </c>
      <c r="H5694" s="6">
        <v>0.44010650000000001</v>
      </c>
      <c r="I5694" s="7">
        <v>60.75</v>
      </c>
    </row>
    <row r="5695" spans="1:12" x14ac:dyDescent="0.25">
      <c r="A5695">
        <v>83703</v>
      </c>
      <c r="B5695" s="2">
        <v>68.91592</v>
      </c>
      <c r="C5695" s="3">
        <v>15876</v>
      </c>
      <c r="D5695" s="4">
        <v>14260</v>
      </c>
      <c r="E5695" t="s">
        <v>14819</v>
      </c>
      <c r="F5695" s="4" t="s">
        <v>14725</v>
      </c>
      <c r="G5695" s="5">
        <v>11282</v>
      </c>
      <c r="H5695" s="6">
        <v>0.43986530000000001</v>
      </c>
      <c r="I5695" s="7">
        <v>60.783000000000001</v>
      </c>
      <c r="J5695" s="2">
        <v>39.368400000000001</v>
      </c>
      <c r="K5695">
        <v>19</v>
      </c>
      <c r="L5695" s="2">
        <v>47.2</v>
      </c>
    </row>
    <row r="5696" spans="1:12" x14ac:dyDescent="0.25">
      <c r="A5696">
        <v>12508</v>
      </c>
      <c r="B5696" s="2">
        <v>68.909790000000001</v>
      </c>
      <c r="C5696" s="3">
        <v>19742</v>
      </c>
      <c r="D5696" s="4">
        <v>35620</v>
      </c>
      <c r="E5696" t="s">
        <v>2255</v>
      </c>
      <c r="F5696" s="4" t="s">
        <v>1280</v>
      </c>
      <c r="G5696" s="5">
        <v>14347</v>
      </c>
      <c r="H5696" s="6">
        <v>0.30870570000000003</v>
      </c>
      <c r="I5696" s="7">
        <v>83.441999999999993</v>
      </c>
      <c r="J5696" s="2">
        <v>38.200000000000003</v>
      </c>
      <c r="K5696">
        <v>10</v>
      </c>
      <c r="L5696" s="2">
        <v>40.799999999999997</v>
      </c>
    </row>
    <row r="5697" spans="1:12" x14ac:dyDescent="0.25">
      <c r="A5697">
        <v>82932</v>
      </c>
      <c r="B5697" s="2">
        <v>68.906220000000005</v>
      </c>
      <c r="C5697" s="3">
        <v>865</v>
      </c>
      <c r="D5697" s="4">
        <v>40540</v>
      </c>
      <c r="E5697" t="s">
        <v>14710</v>
      </c>
      <c r="F5697" s="4" t="s">
        <v>14657</v>
      </c>
      <c r="G5697" s="5">
        <v>552</v>
      </c>
      <c r="H5697" s="6">
        <v>0.24593129999999999</v>
      </c>
      <c r="I5697" s="7">
        <v>94.28</v>
      </c>
    </row>
    <row r="5698" spans="1:12" x14ac:dyDescent="0.25">
      <c r="A5698">
        <v>7071</v>
      </c>
      <c r="B5698" s="2">
        <v>68.902439999999999</v>
      </c>
      <c r="C5698" s="3">
        <v>21207</v>
      </c>
      <c r="D5698" s="4">
        <v>35620</v>
      </c>
      <c r="E5698" t="s">
        <v>1386</v>
      </c>
      <c r="F5698" s="4" t="s">
        <v>1341</v>
      </c>
      <c r="G5698" s="5">
        <v>15296</v>
      </c>
      <c r="H5698" s="6">
        <v>0.29594039999999999</v>
      </c>
      <c r="I5698" s="7">
        <v>85.635999999999996</v>
      </c>
      <c r="J5698" s="2">
        <v>58.666699999999999</v>
      </c>
      <c r="K5698">
        <v>3</v>
      </c>
    </row>
    <row r="5699" spans="1:12" x14ac:dyDescent="0.25">
      <c r="A5699">
        <v>67120</v>
      </c>
      <c r="B5699" s="2">
        <v>68.898449999999997</v>
      </c>
      <c r="C5699" s="3">
        <v>1649</v>
      </c>
      <c r="D5699" s="4">
        <v>48620</v>
      </c>
      <c r="E5699" t="s">
        <v>9204</v>
      </c>
      <c r="F5699" s="4" t="s">
        <v>12494</v>
      </c>
      <c r="G5699" s="5">
        <v>1319</v>
      </c>
      <c r="H5699" s="6">
        <v>0.21683089999999999</v>
      </c>
      <c r="I5699" s="7">
        <v>99.305999999999997</v>
      </c>
      <c r="J5699" s="2">
        <v>41</v>
      </c>
      <c r="K5699">
        <v>1</v>
      </c>
    </row>
    <row r="5700" spans="1:12" x14ac:dyDescent="0.25">
      <c r="A5700">
        <v>14139</v>
      </c>
      <c r="B5700" s="2">
        <v>68.897790000000001</v>
      </c>
      <c r="C5700" s="3">
        <v>2028</v>
      </c>
      <c r="D5700" s="4">
        <v>15380</v>
      </c>
      <c r="E5700" t="s">
        <v>2818</v>
      </c>
      <c r="F5700" s="4" t="s">
        <v>1280</v>
      </c>
      <c r="G5700" s="5">
        <v>1453</v>
      </c>
      <c r="H5700" s="6">
        <v>0.31292979999999998</v>
      </c>
      <c r="I5700" s="7">
        <v>82.688000000000002</v>
      </c>
    </row>
    <row r="5701" spans="1:12" x14ac:dyDescent="0.25">
      <c r="A5701">
        <v>1243</v>
      </c>
      <c r="B5701" s="2">
        <v>68.897360000000006</v>
      </c>
      <c r="C5701" s="3">
        <v>382</v>
      </c>
      <c r="D5701" s="4">
        <v>44140</v>
      </c>
      <c r="E5701" t="s">
        <v>94</v>
      </c>
      <c r="F5701" s="4" t="s">
        <v>21</v>
      </c>
      <c r="G5701" s="5">
        <v>337</v>
      </c>
      <c r="H5701" s="6">
        <v>0.26331359999999998</v>
      </c>
      <c r="I5701" s="7">
        <v>91.25</v>
      </c>
    </row>
    <row r="5702" spans="1:12" x14ac:dyDescent="0.25">
      <c r="A5702">
        <v>88025</v>
      </c>
      <c r="B5702" s="2">
        <v>68.897220000000004</v>
      </c>
      <c r="C5702" s="3">
        <v>333</v>
      </c>
      <c r="D5702" s="4">
        <v>43500</v>
      </c>
      <c r="E5702" t="s">
        <v>8124</v>
      </c>
      <c r="F5702" s="4" t="s">
        <v>15124</v>
      </c>
      <c r="G5702" s="5">
        <v>218</v>
      </c>
      <c r="H5702" s="6">
        <v>0.37899539999999998</v>
      </c>
      <c r="I5702" s="7">
        <v>71.25</v>
      </c>
    </row>
    <row r="5703" spans="1:12" x14ac:dyDescent="0.25">
      <c r="A5703">
        <v>62254</v>
      </c>
      <c r="B5703" s="2">
        <v>68.896169999999998</v>
      </c>
      <c r="C5703" s="3">
        <v>5690</v>
      </c>
      <c r="D5703" s="4">
        <v>41180</v>
      </c>
      <c r="E5703" t="s">
        <v>636</v>
      </c>
      <c r="F5703" s="4" t="s">
        <v>11490</v>
      </c>
      <c r="G5703" s="5">
        <v>4177</v>
      </c>
      <c r="H5703" s="6">
        <v>0.35168779999999999</v>
      </c>
      <c r="I5703" s="7">
        <v>75.938000000000002</v>
      </c>
    </row>
    <row r="5704" spans="1:12" x14ac:dyDescent="0.25">
      <c r="A5704">
        <v>29302</v>
      </c>
      <c r="B5704" s="2">
        <v>68.892300000000006</v>
      </c>
      <c r="C5704" s="3">
        <v>17284</v>
      </c>
      <c r="D5704" s="4">
        <v>43900</v>
      </c>
      <c r="E5704" t="s">
        <v>6193</v>
      </c>
      <c r="F5704" s="4" t="s">
        <v>6130</v>
      </c>
      <c r="G5704" s="5">
        <v>12013</v>
      </c>
      <c r="H5704" s="6">
        <v>0.40344600000000003</v>
      </c>
      <c r="I5704" s="7">
        <v>66.989999999999995</v>
      </c>
      <c r="J5704" s="2">
        <v>39.916699999999999</v>
      </c>
      <c r="K5704">
        <v>12</v>
      </c>
      <c r="L5704" s="2">
        <v>50.5</v>
      </c>
    </row>
    <row r="5705" spans="1:12" x14ac:dyDescent="0.25">
      <c r="A5705">
        <v>97302</v>
      </c>
      <c r="B5705" s="2">
        <v>68.883219999999994</v>
      </c>
      <c r="C5705" s="3">
        <v>38090</v>
      </c>
      <c r="D5705" s="4">
        <v>41420</v>
      </c>
      <c r="E5705" t="s">
        <v>281</v>
      </c>
      <c r="F5705" s="4" t="s">
        <v>16170</v>
      </c>
      <c r="G5705" s="5">
        <v>25931</v>
      </c>
      <c r="H5705" s="6">
        <v>0.36873359999999999</v>
      </c>
      <c r="I5705" s="7">
        <v>72.977000000000004</v>
      </c>
      <c r="J5705" s="2">
        <v>36.218200000000003</v>
      </c>
      <c r="K5705">
        <v>55</v>
      </c>
      <c r="L5705" s="2">
        <v>29.5</v>
      </c>
    </row>
    <row r="5706" spans="1:12" x14ac:dyDescent="0.25">
      <c r="A5706">
        <v>97304</v>
      </c>
      <c r="B5706" s="2">
        <v>68.872339999999994</v>
      </c>
      <c r="C5706" s="3">
        <v>29493</v>
      </c>
      <c r="D5706" s="4">
        <v>41420</v>
      </c>
      <c r="E5706" t="s">
        <v>281</v>
      </c>
      <c r="F5706" s="4" t="s">
        <v>16170</v>
      </c>
      <c r="G5706" s="5">
        <v>19559</v>
      </c>
      <c r="H5706" s="6">
        <v>0.36980420000000003</v>
      </c>
      <c r="I5706" s="7">
        <v>72.787999999999997</v>
      </c>
      <c r="J5706" s="2">
        <v>45.217399999999998</v>
      </c>
      <c r="K5706">
        <v>23</v>
      </c>
      <c r="L5706" s="2">
        <v>77.7</v>
      </c>
    </row>
    <row r="5707" spans="1:12" x14ac:dyDescent="0.25">
      <c r="A5707">
        <v>14886</v>
      </c>
      <c r="B5707" s="2">
        <v>68.866460000000004</v>
      </c>
      <c r="C5707" s="3">
        <v>7236</v>
      </c>
      <c r="D5707" s="4">
        <v>27060</v>
      </c>
      <c r="E5707" t="s">
        <v>2993</v>
      </c>
      <c r="F5707" s="4" t="s">
        <v>1280</v>
      </c>
      <c r="G5707" s="5">
        <v>5005</v>
      </c>
      <c r="H5707" s="6">
        <v>0.35244750000000002</v>
      </c>
      <c r="I5707" s="7">
        <v>75.781000000000006</v>
      </c>
      <c r="J5707" s="2">
        <v>46.666699999999999</v>
      </c>
      <c r="K5707">
        <v>6</v>
      </c>
    </row>
    <row r="5708" spans="1:12" x14ac:dyDescent="0.25">
      <c r="A5708">
        <v>54155</v>
      </c>
      <c r="B5708" s="2">
        <v>68.864329999999995</v>
      </c>
      <c r="C5708" s="3">
        <v>6383</v>
      </c>
      <c r="D5708" s="4">
        <v>24580</v>
      </c>
      <c r="E5708" t="s">
        <v>2605</v>
      </c>
      <c r="F5708" s="4" t="s">
        <v>10031</v>
      </c>
      <c r="G5708" s="5">
        <v>3901</v>
      </c>
      <c r="H5708" s="6">
        <v>0.33863110000000002</v>
      </c>
      <c r="I5708" s="7">
        <v>78.16</v>
      </c>
      <c r="J5708" s="2">
        <v>37.666699999999999</v>
      </c>
      <c r="K5708">
        <v>3</v>
      </c>
    </row>
    <row r="5709" spans="1:12" x14ac:dyDescent="0.25">
      <c r="A5709">
        <v>60431</v>
      </c>
      <c r="B5709" s="2">
        <v>68.86</v>
      </c>
      <c r="C5709" s="3">
        <v>22336</v>
      </c>
      <c r="D5709" s="4">
        <v>16980</v>
      </c>
      <c r="E5709" t="s">
        <v>11300</v>
      </c>
      <c r="F5709" s="4" t="s">
        <v>11490</v>
      </c>
      <c r="G5709" s="5">
        <v>14145</v>
      </c>
      <c r="H5709" s="6">
        <v>0.28262409999999999</v>
      </c>
      <c r="I5709" s="7">
        <v>87.835999999999999</v>
      </c>
      <c r="J5709" s="2">
        <v>38.5</v>
      </c>
      <c r="K5709">
        <v>6</v>
      </c>
    </row>
    <row r="5710" spans="1:12" x14ac:dyDescent="0.25">
      <c r="A5710">
        <v>12465</v>
      </c>
      <c r="B5710" s="2">
        <v>68.856579999999994</v>
      </c>
      <c r="C5710" s="3">
        <v>238</v>
      </c>
      <c r="D5710" s="4">
        <v>28740</v>
      </c>
      <c r="E5710" t="s">
        <v>2228</v>
      </c>
      <c r="F5710" s="4" t="s">
        <v>1280</v>
      </c>
      <c r="G5710" s="5">
        <v>177</v>
      </c>
      <c r="H5710" s="6">
        <v>0.22033900000000001</v>
      </c>
      <c r="I5710" s="7">
        <v>98.593999999999994</v>
      </c>
    </row>
    <row r="5711" spans="1:12" x14ac:dyDescent="0.25">
      <c r="A5711">
        <v>80538</v>
      </c>
      <c r="B5711" s="2">
        <v>68.848929999999996</v>
      </c>
      <c r="C5711" s="3">
        <v>45636</v>
      </c>
      <c r="D5711" s="4">
        <v>22660</v>
      </c>
      <c r="E5711" t="s">
        <v>8649</v>
      </c>
      <c r="F5711" s="4" t="s">
        <v>14477</v>
      </c>
      <c r="G5711" s="5">
        <v>31754</v>
      </c>
      <c r="H5711" s="6">
        <v>0.36249409999999999</v>
      </c>
      <c r="I5711" s="7">
        <v>74.007000000000005</v>
      </c>
      <c r="J5711" s="2">
        <v>40.736800000000002</v>
      </c>
      <c r="K5711">
        <v>19</v>
      </c>
      <c r="L5711" s="2">
        <v>55.3</v>
      </c>
    </row>
    <row r="5712" spans="1:12" x14ac:dyDescent="0.25">
      <c r="A5712">
        <v>98592</v>
      </c>
      <c r="B5712" s="2">
        <v>68.841030000000003</v>
      </c>
      <c r="C5712" s="3">
        <v>1511</v>
      </c>
      <c r="D5712" s="4">
        <v>43220</v>
      </c>
      <c r="E5712" t="s">
        <v>697</v>
      </c>
      <c r="F5712" s="4" t="s">
        <v>16344</v>
      </c>
      <c r="G5712" s="5">
        <v>1268</v>
      </c>
      <c r="H5712" s="6">
        <v>0.36356470000000002</v>
      </c>
      <c r="I5712" s="7">
        <v>73.816000000000003</v>
      </c>
      <c r="J5712" s="2">
        <v>57</v>
      </c>
      <c r="K5712">
        <v>1</v>
      </c>
    </row>
    <row r="5713" spans="1:12" x14ac:dyDescent="0.25">
      <c r="A5713">
        <v>85396</v>
      </c>
      <c r="B5713" s="2">
        <v>68.838579999999993</v>
      </c>
      <c r="C5713" s="3">
        <v>13505</v>
      </c>
      <c r="D5713" s="4">
        <v>38060</v>
      </c>
      <c r="E5713" t="s">
        <v>5206</v>
      </c>
      <c r="F5713" s="4" t="s">
        <v>14962</v>
      </c>
      <c r="G5713" s="5">
        <v>8958</v>
      </c>
      <c r="H5713" s="6">
        <v>0.31409759999999998</v>
      </c>
      <c r="I5713" s="7">
        <v>82.364000000000004</v>
      </c>
      <c r="J5713" s="2">
        <v>48.571399999999997</v>
      </c>
      <c r="K5713">
        <v>7</v>
      </c>
    </row>
    <row r="5714" spans="1:12" x14ac:dyDescent="0.25">
      <c r="A5714">
        <v>17543</v>
      </c>
      <c r="B5714" s="2">
        <v>68.829359999999994</v>
      </c>
      <c r="C5714" s="3">
        <v>42716</v>
      </c>
      <c r="D5714" s="4">
        <v>29540</v>
      </c>
      <c r="E5714" t="s">
        <v>3813</v>
      </c>
      <c r="F5714" s="4" t="s">
        <v>3003</v>
      </c>
      <c r="G5714" s="5">
        <v>29549</v>
      </c>
      <c r="H5714" s="6">
        <v>0.32791880000000001</v>
      </c>
      <c r="I5714" s="7">
        <v>79.971999999999994</v>
      </c>
      <c r="J5714" s="2">
        <v>42.64</v>
      </c>
      <c r="K5714">
        <v>25</v>
      </c>
      <c r="L5714" s="2">
        <v>65.3</v>
      </c>
    </row>
    <row r="5715" spans="1:12" x14ac:dyDescent="0.25">
      <c r="A5715">
        <v>37909</v>
      </c>
      <c r="B5715" s="2">
        <v>68.819789999999998</v>
      </c>
      <c r="C5715" s="3">
        <v>16159</v>
      </c>
      <c r="D5715" s="4">
        <v>28940</v>
      </c>
      <c r="E5715" t="s">
        <v>3655</v>
      </c>
      <c r="F5715" s="4" t="s">
        <v>7348</v>
      </c>
      <c r="G5715" s="5">
        <v>10437</v>
      </c>
      <c r="H5715" s="6">
        <v>0.44596669999999999</v>
      </c>
      <c r="I5715" s="7">
        <v>59.569000000000003</v>
      </c>
      <c r="J5715" s="2">
        <v>37.545499999999997</v>
      </c>
      <c r="K5715">
        <v>11</v>
      </c>
      <c r="L5715" s="2">
        <v>36.9</v>
      </c>
    </row>
    <row r="5716" spans="1:12" x14ac:dyDescent="0.25">
      <c r="A5716">
        <v>59030</v>
      </c>
      <c r="B5716" s="2">
        <v>68.817019999999999</v>
      </c>
      <c r="C5716" s="3">
        <v>1626</v>
      </c>
      <c r="E5716" t="s">
        <v>804</v>
      </c>
      <c r="F5716" s="4" t="s">
        <v>11278</v>
      </c>
      <c r="G5716" s="5">
        <v>1128</v>
      </c>
      <c r="H5716" s="6">
        <v>0.39858280000000001</v>
      </c>
      <c r="I5716" s="7">
        <v>67.75</v>
      </c>
      <c r="J5716" s="2">
        <v>37.5</v>
      </c>
      <c r="K5716">
        <v>2</v>
      </c>
    </row>
    <row r="5717" spans="1:12" x14ac:dyDescent="0.25">
      <c r="A5717">
        <v>68003</v>
      </c>
      <c r="B5717" s="2">
        <v>68.816000000000003</v>
      </c>
      <c r="C5717" s="3">
        <v>4449</v>
      </c>
      <c r="D5717" s="4">
        <v>36540</v>
      </c>
      <c r="E5717" t="s">
        <v>212</v>
      </c>
      <c r="F5717" s="4" t="s">
        <v>12738</v>
      </c>
      <c r="G5717" s="5">
        <v>3119</v>
      </c>
      <c r="H5717" s="6">
        <v>0.31923079999999998</v>
      </c>
      <c r="I5717" s="7">
        <v>81.457999999999998</v>
      </c>
      <c r="J5717" s="2">
        <v>57</v>
      </c>
      <c r="K5717">
        <v>2</v>
      </c>
    </row>
    <row r="5718" spans="1:12" x14ac:dyDescent="0.25">
      <c r="A5718">
        <v>87742</v>
      </c>
      <c r="B5718" s="2">
        <v>68.815160000000006</v>
      </c>
      <c r="C5718" s="3">
        <v>449</v>
      </c>
      <c r="E5718" t="s">
        <v>15244</v>
      </c>
      <c r="F5718" s="4" t="s">
        <v>15124</v>
      </c>
      <c r="G5718" s="5">
        <v>388</v>
      </c>
      <c r="H5718" s="6">
        <v>0.48195880000000002</v>
      </c>
      <c r="I5718" s="7">
        <v>53.332999999999998</v>
      </c>
      <c r="J5718" s="2">
        <v>43</v>
      </c>
      <c r="K5718">
        <v>1</v>
      </c>
    </row>
    <row r="5719" spans="1:12" x14ac:dyDescent="0.25">
      <c r="A5719">
        <v>49806</v>
      </c>
      <c r="B5719" s="2">
        <v>68.814959999999999</v>
      </c>
      <c r="C5719" s="3">
        <v>555</v>
      </c>
      <c r="E5719" t="s">
        <v>9511</v>
      </c>
      <c r="F5719" s="4" t="s">
        <v>9106</v>
      </c>
      <c r="G5719" s="5">
        <v>458</v>
      </c>
      <c r="H5719" s="6">
        <v>0.35294120000000001</v>
      </c>
      <c r="I5719" s="7">
        <v>75.625</v>
      </c>
      <c r="J5719" s="2">
        <v>72</v>
      </c>
      <c r="K5719">
        <v>1</v>
      </c>
    </row>
    <row r="5720" spans="1:12" x14ac:dyDescent="0.25">
      <c r="A5720">
        <v>46385</v>
      </c>
      <c r="B5720" s="2">
        <v>68.808400000000006</v>
      </c>
      <c r="C5720" s="3">
        <v>39921</v>
      </c>
      <c r="D5720" s="4">
        <v>16980</v>
      </c>
      <c r="E5720" t="s">
        <v>6802</v>
      </c>
      <c r="F5720" s="4" t="s">
        <v>8800</v>
      </c>
      <c r="G5720" s="5">
        <v>26978</v>
      </c>
      <c r="H5720" s="6">
        <v>0.31151309999999999</v>
      </c>
      <c r="I5720" s="7">
        <v>82.778999999999996</v>
      </c>
      <c r="J5720" s="2">
        <v>48.777799999999999</v>
      </c>
      <c r="K5720">
        <v>9</v>
      </c>
    </row>
    <row r="5721" spans="1:12" x14ac:dyDescent="0.25">
      <c r="A5721">
        <v>81122</v>
      </c>
      <c r="B5721" s="2">
        <v>68.800529999999995</v>
      </c>
      <c r="C5721" s="3">
        <v>7908</v>
      </c>
      <c r="D5721" s="4">
        <v>20420</v>
      </c>
      <c r="E5721" t="s">
        <v>10366</v>
      </c>
      <c r="F5721" s="4" t="s">
        <v>14477</v>
      </c>
      <c r="G5721" s="5">
        <v>5890</v>
      </c>
      <c r="H5721" s="6">
        <v>0.38108979999999998</v>
      </c>
      <c r="I5721" s="7">
        <v>70.75</v>
      </c>
      <c r="J5721" s="2">
        <v>31.333300000000001</v>
      </c>
      <c r="K5721">
        <v>3</v>
      </c>
    </row>
    <row r="5722" spans="1:12" x14ac:dyDescent="0.25">
      <c r="A5722">
        <v>95571</v>
      </c>
      <c r="B5722" s="2">
        <v>68.799090000000007</v>
      </c>
      <c r="C5722" s="3">
        <v>151</v>
      </c>
      <c r="D5722" s="4">
        <v>21700</v>
      </c>
      <c r="E5722" t="s">
        <v>15943</v>
      </c>
      <c r="F5722" s="4" t="s">
        <v>15368</v>
      </c>
      <c r="G5722" s="5">
        <v>136</v>
      </c>
      <c r="H5722" s="6">
        <v>0.25</v>
      </c>
      <c r="I5722" s="7">
        <v>93.393000000000001</v>
      </c>
    </row>
    <row r="5723" spans="1:12" x14ac:dyDescent="0.25">
      <c r="A5723">
        <v>14037</v>
      </c>
      <c r="B5723" s="2">
        <v>68.798900000000003</v>
      </c>
      <c r="C5723" s="3">
        <v>855</v>
      </c>
      <c r="E5723" t="s">
        <v>2777</v>
      </c>
      <c r="F5723" s="4" t="s">
        <v>1280</v>
      </c>
      <c r="G5723" s="5">
        <v>630</v>
      </c>
      <c r="H5723" s="6">
        <v>0.3153724</v>
      </c>
      <c r="I5723" s="7">
        <v>82.082999999999998</v>
      </c>
      <c r="J5723" s="2">
        <v>58</v>
      </c>
      <c r="K5723">
        <v>1</v>
      </c>
    </row>
    <row r="5724" spans="1:12" x14ac:dyDescent="0.25">
      <c r="A5724">
        <v>99835</v>
      </c>
      <c r="B5724" s="2">
        <v>68.797269999999997</v>
      </c>
      <c r="C5724" s="3">
        <v>8956</v>
      </c>
      <c r="E5724" t="s">
        <v>8050</v>
      </c>
      <c r="F5724" s="4" t="s">
        <v>16604</v>
      </c>
      <c r="G5724" s="5">
        <v>6169</v>
      </c>
      <c r="H5724" s="6">
        <v>0.32890259999999999</v>
      </c>
      <c r="I5724" s="7">
        <v>79.742999999999995</v>
      </c>
      <c r="J5724" s="2">
        <v>51</v>
      </c>
      <c r="K5724">
        <v>10</v>
      </c>
      <c r="L5724" s="2">
        <v>94.9</v>
      </c>
    </row>
    <row r="5725" spans="1:12" x14ac:dyDescent="0.25">
      <c r="A5725">
        <v>45319</v>
      </c>
      <c r="B5725" s="2">
        <v>68.795739999999995</v>
      </c>
      <c r="C5725" s="3">
        <v>391</v>
      </c>
      <c r="D5725" s="4">
        <v>44220</v>
      </c>
      <c r="E5725" t="s">
        <v>8670</v>
      </c>
      <c r="F5725" s="4" t="s">
        <v>8295</v>
      </c>
      <c r="G5725" s="5">
        <v>252</v>
      </c>
      <c r="H5725" s="6">
        <v>0.3201581</v>
      </c>
      <c r="I5725" s="7">
        <v>81.25</v>
      </c>
      <c r="J5725" s="2">
        <v>41</v>
      </c>
      <c r="K5725">
        <v>3</v>
      </c>
    </row>
    <row r="5726" spans="1:12" x14ac:dyDescent="0.25">
      <c r="A5726">
        <v>56071</v>
      </c>
      <c r="B5726" s="2">
        <v>68.793859999999995</v>
      </c>
      <c r="C5726" s="3">
        <v>12123</v>
      </c>
      <c r="D5726" s="4">
        <v>33460</v>
      </c>
      <c r="E5726" t="s">
        <v>10618</v>
      </c>
      <c r="F5726" s="4" t="s">
        <v>10428</v>
      </c>
      <c r="G5726" s="5">
        <v>7598</v>
      </c>
      <c r="H5726" s="6">
        <v>0.30793530000000002</v>
      </c>
      <c r="I5726" s="7">
        <v>83.358000000000004</v>
      </c>
      <c r="J5726" s="2">
        <v>55</v>
      </c>
      <c r="K5726">
        <v>1</v>
      </c>
    </row>
    <row r="5727" spans="1:12" x14ac:dyDescent="0.25">
      <c r="A5727">
        <v>95688</v>
      </c>
      <c r="B5727" s="2">
        <v>68.786389999999997</v>
      </c>
      <c r="C5727" s="3">
        <v>35819</v>
      </c>
      <c r="D5727" s="4">
        <v>46700</v>
      </c>
      <c r="E5727" t="s">
        <v>15981</v>
      </c>
      <c r="F5727" s="4" t="s">
        <v>15368</v>
      </c>
      <c r="G5727" s="5">
        <v>23579</v>
      </c>
      <c r="H5727" s="6">
        <v>0.26239449999999997</v>
      </c>
      <c r="I5727" s="7">
        <v>91.221999999999994</v>
      </c>
      <c r="J5727" s="2">
        <v>49.615400000000001</v>
      </c>
      <c r="K5727">
        <v>13</v>
      </c>
      <c r="L5727" s="2">
        <v>92.4</v>
      </c>
    </row>
    <row r="5728" spans="1:12" x14ac:dyDescent="0.25">
      <c r="A5728">
        <v>3855</v>
      </c>
      <c r="B5728" s="2">
        <v>68.78031</v>
      </c>
      <c r="C5728" s="3">
        <v>2648</v>
      </c>
      <c r="D5728" s="4">
        <v>14460</v>
      </c>
      <c r="E5728" t="s">
        <v>678</v>
      </c>
      <c r="F5728" s="4" t="s">
        <v>520</v>
      </c>
      <c r="G5728" s="5">
        <v>1879</v>
      </c>
      <c r="H5728" s="6">
        <v>0.3031915</v>
      </c>
      <c r="I5728" s="7">
        <v>84.167000000000002</v>
      </c>
      <c r="J5728" s="2">
        <v>43.5</v>
      </c>
      <c r="K5728">
        <v>2</v>
      </c>
    </row>
    <row r="5729" spans="1:12" x14ac:dyDescent="0.25">
      <c r="A5729">
        <v>82718</v>
      </c>
      <c r="B5729" s="2">
        <v>68.77628</v>
      </c>
      <c r="C5729" s="3">
        <v>24426</v>
      </c>
      <c r="D5729" s="4">
        <v>23940</v>
      </c>
      <c r="E5729" t="s">
        <v>1558</v>
      </c>
      <c r="F5729" s="4" t="s">
        <v>14657</v>
      </c>
      <c r="G5729" s="5">
        <v>14953</v>
      </c>
      <c r="H5729" s="6">
        <v>0.22323280000000001</v>
      </c>
      <c r="I5729" s="7">
        <v>97.975999999999999</v>
      </c>
      <c r="J5729" s="2">
        <v>53.5</v>
      </c>
      <c r="K5729">
        <v>2</v>
      </c>
    </row>
    <row r="5730" spans="1:12" x14ac:dyDescent="0.25">
      <c r="A5730">
        <v>3086</v>
      </c>
      <c r="B5730" s="2">
        <v>68.772059999999996</v>
      </c>
      <c r="C5730" s="3">
        <v>3825</v>
      </c>
      <c r="D5730" s="4">
        <v>31700</v>
      </c>
      <c r="E5730" t="s">
        <v>540</v>
      </c>
      <c r="F5730" s="4" t="s">
        <v>520</v>
      </c>
      <c r="G5730" s="5">
        <v>2697</v>
      </c>
      <c r="H5730" s="6">
        <v>0.2802076</v>
      </c>
      <c r="I5730" s="7">
        <v>88.125</v>
      </c>
      <c r="J5730" s="2">
        <v>32</v>
      </c>
      <c r="K5730">
        <v>2</v>
      </c>
    </row>
    <row r="5731" spans="1:12" x14ac:dyDescent="0.25">
      <c r="A5731">
        <v>2717</v>
      </c>
      <c r="B5731" s="2">
        <v>68.770669999999996</v>
      </c>
      <c r="C5731" s="3">
        <v>4306</v>
      </c>
      <c r="D5731" s="4">
        <v>39300</v>
      </c>
      <c r="E5731" t="s">
        <v>440</v>
      </c>
      <c r="F5731" s="4" t="s">
        <v>21</v>
      </c>
      <c r="G5731" s="5">
        <v>3084</v>
      </c>
      <c r="H5731" s="6">
        <v>0.22697790000000001</v>
      </c>
      <c r="I5731" s="7">
        <v>97.320999999999998</v>
      </c>
      <c r="J5731" s="2">
        <v>50</v>
      </c>
      <c r="K5731">
        <v>1</v>
      </c>
    </row>
    <row r="5732" spans="1:12" x14ac:dyDescent="0.25">
      <c r="A5732">
        <v>96815</v>
      </c>
      <c r="B5732" s="2">
        <v>68.764319999999998</v>
      </c>
      <c r="C5732" s="3">
        <v>29479</v>
      </c>
      <c r="D5732" s="4">
        <v>46520</v>
      </c>
      <c r="E5732" t="s">
        <v>16169</v>
      </c>
      <c r="F5732" s="4" t="s">
        <v>16099</v>
      </c>
      <c r="G5732" s="5">
        <v>23441</v>
      </c>
      <c r="H5732" s="6">
        <v>0.40295199999999998</v>
      </c>
      <c r="I5732" s="7">
        <v>66.900000000000006</v>
      </c>
      <c r="J5732" s="2">
        <v>35.736800000000002</v>
      </c>
      <c r="K5732">
        <v>19</v>
      </c>
      <c r="L5732" s="2">
        <v>26.9</v>
      </c>
    </row>
    <row r="5733" spans="1:12" x14ac:dyDescent="0.25">
      <c r="A5733">
        <v>3234</v>
      </c>
      <c r="B5733" s="2">
        <v>68.757859999999994</v>
      </c>
      <c r="C5733" s="3">
        <v>4626</v>
      </c>
      <c r="D5733" s="4">
        <v>18180</v>
      </c>
      <c r="E5733" t="s">
        <v>554</v>
      </c>
      <c r="F5733" s="4" t="s">
        <v>520</v>
      </c>
      <c r="G5733" s="5">
        <v>3569</v>
      </c>
      <c r="H5733" s="6">
        <v>0.25273190000000001</v>
      </c>
      <c r="I5733" s="7">
        <v>92.846999999999994</v>
      </c>
      <c r="J5733" s="2">
        <v>51</v>
      </c>
      <c r="K5733">
        <v>2</v>
      </c>
    </row>
    <row r="5734" spans="1:12" x14ac:dyDescent="0.25">
      <c r="A5734">
        <v>51250</v>
      </c>
      <c r="B5734" s="2">
        <v>68.755939999999995</v>
      </c>
      <c r="C5734" s="3">
        <v>8331</v>
      </c>
      <c r="E5734" t="s">
        <v>9838</v>
      </c>
      <c r="F5734" s="4" t="s">
        <v>9593</v>
      </c>
      <c r="G5734" s="5">
        <v>4488</v>
      </c>
      <c r="H5734" s="6">
        <v>0.3397193</v>
      </c>
      <c r="I5734" s="7">
        <v>77.813000000000002</v>
      </c>
      <c r="J5734" s="2">
        <v>49</v>
      </c>
      <c r="K5734">
        <v>5</v>
      </c>
    </row>
    <row r="5735" spans="1:12" x14ac:dyDescent="0.25">
      <c r="A5735">
        <v>88354</v>
      </c>
      <c r="B5735" s="2">
        <v>68.754840000000002</v>
      </c>
      <c r="C5735" s="3">
        <v>115</v>
      </c>
      <c r="D5735" s="4">
        <v>10460</v>
      </c>
      <c r="E5735" t="s">
        <v>15312</v>
      </c>
      <c r="F5735" s="4" t="s">
        <v>15124</v>
      </c>
      <c r="G5735" s="5">
        <v>75</v>
      </c>
      <c r="H5735" s="6">
        <v>0.34666669999999999</v>
      </c>
      <c r="I5735" s="7">
        <v>76.606999999999999</v>
      </c>
    </row>
    <row r="5736" spans="1:12" x14ac:dyDescent="0.25">
      <c r="A5736">
        <v>33543</v>
      </c>
      <c r="B5736" s="2">
        <v>68.751270000000005</v>
      </c>
      <c r="C5736" s="3">
        <v>22482</v>
      </c>
      <c r="D5736" s="4">
        <v>45300</v>
      </c>
      <c r="E5736" t="s">
        <v>6905</v>
      </c>
      <c r="F5736" s="4" t="s">
        <v>6689</v>
      </c>
      <c r="G5736" s="5">
        <v>14821</v>
      </c>
      <c r="H5736" s="6">
        <v>0.3505162</v>
      </c>
      <c r="I5736" s="7">
        <v>75.938000000000002</v>
      </c>
      <c r="J5736" s="2">
        <v>46.666699999999999</v>
      </c>
      <c r="K5736">
        <v>6</v>
      </c>
    </row>
    <row r="5737" spans="1:12" x14ac:dyDescent="0.25">
      <c r="A5737">
        <v>5001</v>
      </c>
      <c r="B5737" s="2">
        <v>68.746110000000002</v>
      </c>
      <c r="C5737" s="3">
        <v>9241</v>
      </c>
      <c r="D5737" s="4">
        <v>17200</v>
      </c>
      <c r="E5737" t="s">
        <v>1029</v>
      </c>
      <c r="F5737" s="4" t="s">
        <v>1030</v>
      </c>
      <c r="G5737" s="5">
        <v>6774</v>
      </c>
      <c r="H5737" s="6">
        <v>0.35577209999999998</v>
      </c>
      <c r="I5737" s="7">
        <v>75.024000000000001</v>
      </c>
      <c r="J5737" s="2">
        <v>47.5</v>
      </c>
      <c r="K5737">
        <v>8</v>
      </c>
    </row>
    <row r="5738" spans="1:12" x14ac:dyDescent="0.25">
      <c r="A5738">
        <v>66542</v>
      </c>
      <c r="B5738" s="2">
        <v>68.743870000000001</v>
      </c>
      <c r="C5738" s="3">
        <v>3555</v>
      </c>
      <c r="D5738" s="4">
        <v>45820</v>
      </c>
      <c r="E5738" t="s">
        <v>9363</v>
      </c>
      <c r="F5738" s="4" t="s">
        <v>12494</v>
      </c>
      <c r="G5738" s="5">
        <v>2588</v>
      </c>
      <c r="H5738" s="6">
        <v>0.33410580000000001</v>
      </c>
      <c r="I5738" s="7">
        <v>78.75</v>
      </c>
    </row>
    <row r="5739" spans="1:12" x14ac:dyDescent="0.25">
      <c r="A5739">
        <v>22026</v>
      </c>
      <c r="B5739" s="2">
        <v>68.741</v>
      </c>
      <c r="C5739" s="3">
        <v>15694</v>
      </c>
      <c r="D5739" s="4">
        <v>47900</v>
      </c>
      <c r="E5739" t="s">
        <v>4646</v>
      </c>
      <c r="F5739" s="4" t="s">
        <v>4335</v>
      </c>
      <c r="G5739" s="5">
        <v>9354</v>
      </c>
      <c r="H5739" s="6">
        <v>0.27400039999999998</v>
      </c>
      <c r="I5739" s="7">
        <v>89.135999999999996</v>
      </c>
      <c r="J5739" s="2">
        <v>43.375</v>
      </c>
      <c r="K5739">
        <v>8</v>
      </c>
    </row>
    <row r="5740" spans="1:12" x14ac:dyDescent="0.25">
      <c r="A5740">
        <v>98232</v>
      </c>
      <c r="B5740" s="2">
        <v>68.738110000000006</v>
      </c>
      <c r="C5740" s="3">
        <v>3568</v>
      </c>
      <c r="D5740" s="4">
        <v>34580</v>
      </c>
      <c r="E5740" t="s">
        <v>586</v>
      </c>
      <c r="F5740" s="4" t="s">
        <v>16344</v>
      </c>
      <c r="G5740" s="5">
        <v>2756</v>
      </c>
      <c r="H5740" s="6">
        <v>0.30878080000000002</v>
      </c>
      <c r="I5740" s="7">
        <v>83.125</v>
      </c>
      <c r="J5740" s="2">
        <v>57</v>
      </c>
      <c r="K5740">
        <v>1</v>
      </c>
    </row>
    <row r="5741" spans="1:12" x14ac:dyDescent="0.25">
      <c r="A5741">
        <v>2322</v>
      </c>
      <c r="B5741" s="2">
        <v>68.736699999999999</v>
      </c>
      <c r="C5741" s="3">
        <v>4421</v>
      </c>
      <c r="D5741" s="4">
        <v>14460</v>
      </c>
      <c r="E5741" t="s">
        <v>338</v>
      </c>
      <c r="F5741" s="4" t="s">
        <v>21</v>
      </c>
      <c r="G5741" s="5">
        <v>3127</v>
      </c>
      <c r="H5741" s="6">
        <v>0.24144550000000001</v>
      </c>
      <c r="I5741" s="7">
        <v>94.75</v>
      </c>
      <c r="J5741" s="2">
        <v>39.5</v>
      </c>
      <c r="K5741">
        <v>2</v>
      </c>
    </row>
    <row r="5742" spans="1:12" x14ac:dyDescent="0.25">
      <c r="A5742">
        <v>97759</v>
      </c>
      <c r="B5742" s="2">
        <v>68.734870000000001</v>
      </c>
      <c r="C5742" s="3">
        <v>6287</v>
      </c>
      <c r="D5742" s="4">
        <v>13460</v>
      </c>
      <c r="E5742" t="s">
        <v>16311</v>
      </c>
      <c r="F5742" s="4" t="s">
        <v>16170</v>
      </c>
      <c r="G5742" s="5">
        <v>4519</v>
      </c>
      <c r="H5742" s="6">
        <v>0.43827430000000001</v>
      </c>
      <c r="I5742" s="7">
        <v>60.734999999999999</v>
      </c>
      <c r="J5742" s="2">
        <v>51</v>
      </c>
      <c r="K5742">
        <v>7</v>
      </c>
    </row>
    <row r="5743" spans="1:12" x14ac:dyDescent="0.25">
      <c r="A5743">
        <v>80549</v>
      </c>
      <c r="B5743" s="2">
        <v>68.73236</v>
      </c>
      <c r="C5743" s="3">
        <v>9539</v>
      </c>
      <c r="D5743" s="4">
        <v>22660</v>
      </c>
      <c r="E5743" t="s">
        <v>6881</v>
      </c>
      <c r="F5743" s="4" t="s">
        <v>14477</v>
      </c>
      <c r="G5743" s="5">
        <v>5966</v>
      </c>
      <c r="H5743" s="6">
        <v>0.31143140000000002</v>
      </c>
      <c r="I5743" s="7">
        <v>82.632999999999996</v>
      </c>
      <c r="J5743" s="2">
        <v>55.4</v>
      </c>
      <c r="K5743">
        <v>5</v>
      </c>
    </row>
    <row r="5744" spans="1:12" x14ac:dyDescent="0.25">
      <c r="A5744">
        <v>98225</v>
      </c>
      <c r="B5744" s="2">
        <v>68.724670000000003</v>
      </c>
      <c r="C5744" s="3">
        <v>47032</v>
      </c>
      <c r="D5744" s="4">
        <v>13380</v>
      </c>
      <c r="E5744" t="s">
        <v>286</v>
      </c>
      <c r="F5744" s="4" t="s">
        <v>16344</v>
      </c>
      <c r="G5744" s="5">
        <v>26170</v>
      </c>
      <c r="H5744" s="6">
        <v>0.42803099999999999</v>
      </c>
      <c r="I5744" s="7">
        <v>62.475000000000001</v>
      </c>
      <c r="J5744" s="2">
        <v>42.6</v>
      </c>
      <c r="K5744">
        <v>35</v>
      </c>
      <c r="L5744" s="2">
        <v>65</v>
      </c>
    </row>
    <row r="5745" spans="1:12" x14ac:dyDescent="0.25">
      <c r="A5745">
        <v>3221</v>
      </c>
      <c r="B5745" s="2">
        <v>68.71799</v>
      </c>
      <c r="C5745" s="3">
        <v>2293</v>
      </c>
      <c r="D5745" s="4">
        <v>18180</v>
      </c>
      <c r="E5745" t="s">
        <v>470</v>
      </c>
      <c r="F5745" s="4" t="s">
        <v>520</v>
      </c>
      <c r="G5745" s="5">
        <v>1720</v>
      </c>
      <c r="H5745" s="6">
        <v>0.36955260000000001</v>
      </c>
      <c r="I5745" s="7">
        <v>72.566000000000003</v>
      </c>
      <c r="J5745" s="2">
        <v>49</v>
      </c>
      <c r="K5745">
        <v>1</v>
      </c>
    </row>
    <row r="5746" spans="1:12" x14ac:dyDescent="0.25">
      <c r="A5746">
        <v>3218</v>
      </c>
      <c r="B5746" s="2">
        <v>68.717410000000001</v>
      </c>
      <c r="C5746" s="3">
        <v>977</v>
      </c>
      <c r="D5746" s="4">
        <v>29060</v>
      </c>
      <c r="E5746" t="s">
        <v>544</v>
      </c>
      <c r="F5746" s="4" t="s">
        <v>520</v>
      </c>
      <c r="G5746" s="5">
        <v>679</v>
      </c>
      <c r="H5746" s="6">
        <v>0.18703980000000001</v>
      </c>
      <c r="I5746" s="7">
        <v>104.1</v>
      </c>
    </row>
    <row r="5747" spans="1:12" x14ac:dyDescent="0.25">
      <c r="A5747">
        <v>98683</v>
      </c>
      <c r="B5747" s="2">
        <v>68.712010000000006</v>
      </c>
      <c r="C5747" s="3">
        <v>31908</v>
      </c>
      <c r="D5747" s="4">
        <v>38900</v>
      </c>
      <c r="E5747" t="s">
        <v>16490</v>
      </c>
      <c r="F5747" s="4" t="s">
        <v>16344</v>
      </c>
      <c r="G5747" s="5">
        <v>21937</v>
      </c>
      <c r="H5747" s="6">
        <v>0.35007749999999999</v>
      </c>
      <c r="I5747" s="7">
        <v>75.918000000000006</v>
      </c>
      <c r="J5747" s="2">
        <v>44.789499999999997</v>
      </c>
      <c r="K5747">
        <v>19</v>
      </c>
      <c r="L5747" s="2">
        <v>75.900000000000006</v>
      </c>
    </row>
    <row r="5748" spans="1:12" x14ac:dyDescent="0.25">
      <c r="A5748">
        <v>95946</v>
      </c>
      <c r="B5748" s="2">
        <v>68.704989999999995</v>
      </c>
      <c r="C5748" s="3">
        <v>10206</v>
      </c>
      <c r="D5748" s="4">
        <v>46020</v>
      </c>
      <c r="E5748" t="s">
        <v>16010</v>
      </c>
      <c r="F5748" s="4" t="s">
        <v>15368</v>
      </c>
      <c r="G5748" s="5">
        <v>7392</v>
      </c>
      <c r="H5748" s="6">
        <v>0.35497840000000003</v>
      </c>
      <c r="I5748" s="7">
        <v>75.045000000000002</v>
      </c>
      <c r="J5748" s="2">
        <v>43.666699999999999</v>
      </c>
      <c r="K5748">
        <v>3</v>
      </c>
    </row>
    <row r="5749" spans="1:12" x14ac:dyDescent="0.25">
      <c r="A5749">
        <v>14568</v>
      </c>
      <c r="B5749" s="2">
        <v>68.702240000000003</v>
      </c>
      <c r="C5749" s="3">
        <v>6465</v>
      </c>
      <c r="D5749" s="4">
        <v>40380</v>
      </c>
      <c r="E5749" t="s">
        <v>2895</v>
      </c>
      <c r="F5749" s="4" t="s">
        <v>1280</v>
      </c>
      <c r="G5749" s="5">
        <v>4089</v>
      </c>
      <c r="H5749" s="6">
        <v>0.31303500000000001</v>
      </c>
      <c r="I5749" s="7">
        <v>82.281999999999996</v>
      </c>
      <c r="J5749" s="2">
        <v>55.333300000000001</v>
      </c>
      <c r="K5749">
        <v>3</v>
      </c>
    </row>
    <row r="5750" spans="1:12" x14ac:dyDescent="0.25">
      <c r="A5750">
        <v>1504</v>
      </c>
      <c r="B5750" s="2">
        <v>68.699770000000001</v>
      </c>
      <c r="C5750" s="3">
        <v>9055</v>
      </c>
      <c r="D5750" s="4">
        <v>49340</v>
      </c>
      <c r="E5750" t="s">
        <v>164</v>
      </c>
      <c r="F5750" s="4" t="s">
        <v>21</v>
      </c>
      <c r="G5750" s="5">
        <v>6235</v>
      </c>
      <c r="H5750" s="6">
        <v>0.27570169999999999</v>
      </c>
      <c r="I5750" s="7">
        <v>88.707999999999998</v>
      </c>
      <c r="J5750" s="2">
        <v>57</v>
      </c>
      <c r="K5750">
        <v>2</v>
      </c>
    </row>
    <row r="5751" spans="1:12" x14ac:dyDescent="0.25">
      <c r="A5751">
        <v>2346</v>
      </c>
      <c r="B5751" s="2">
        <v>68.694299999999998</v>
      </c>
      <c r="C5751" s="3">
        <v>23541</v>
      </c>
      <c r="D5751" s="4">
        <v>14460</v>
      </c>
      <c r="E5751" t="s">
        <v>347</v>
      </c>
      <c r="F5751" s="4" t="s">
        <v>21</v>
      </c>
      <c r="G5751" s="5">
        <v>16632</v>
      </c>
      <c r="H5751" s="6">
        <v>0.2829315</v>
      </c>
      <c r="I5751" s="7">
        <v>87.454999999999998</v>
      </c>
      <c r="J5751" s="2">
        <v>45.1111</v>
      </c>
      <c r="K5751">
        <v>9</v>
      </c>
    </row>
    <row r="5752" spans="1:12" x14ac:dyDescent="0.25">
      <c r="A5752">
        <v>76308</v>
      </c>
      <c r="B5752" s="2">
        <v>68.687579999999997</v>
      </c>
      <c r="C5752" s="3">
        <v>18694</v>
      </c>
      <c r="D5752" s="4">
        <v>48660</v>
      </c>
      <c r="E5752" t="s">
        <v>13920</v>
      </c>
      <c r="F5752" s="4" t="s">
        <v>13752</v>
      </c>
      <c r="G5752" s="5">
        <v>11439</v>
      </c>
      <c r="H5752" s="6">
        <v>0.36471720000000002</v>
      </c>
      <c r="I5752" s="7">
        <v>73.295000000000002</v>
      </c>
      <c r="J5752" s="2">
        <v>49.5</v>
      </c>
      <c r="K5752">
        <v>12</v>
      </c>
      <c r="L5752" s="2">
        <v>92.1</v>
      </c>
    </row>
    <row r="5753" spans="1:12" x14ac:dyDescent="0.25">
      <c r="A5753">
        <v>1510</v>
      </c>
      <c r="B5753" s="2">
        <v>68.682519999999997</v>
      </c>
      <c r="C5753" s="3">
        <v>13675</v>
      </c>
      <c r="D5753" s="4">
        <v>49340</v>
      </c>
      <c r="E5753" t="s">
        <v>168</v>
      </c>
      <c r="F5753" s="4" t="s">
        <v>21</v>
      </c>
      <c r="G5753" s="5">
        <v>9722</v>
      </c>
      <c r="H5753" s="6">
        <v>0.3418698</v>
      </c>
      <c r="I5753" s="7">
        <v>77.241</v>
      </c>
      <c r="J5753" s="2">
        <v>48.333300000000001</v>
      </c>
      <c r="K5753">
        <v>6</v>
      </c>
    </row>
    <row r="5754" spans="1:12" x14ac:dyDescent="0.25">
      <c r="A5754">
        <v>96791</v>
      </c>
      <c r="B5754" s="2">
        <v>68.678910000000002</v>
      </c>
      <c r="C5754" s="3">
        <v>7527</v>
      </c>
      <c r="D5754" s="4">
        <v>46520</v>
      </c>
      <c r="E5754" t="s">
        <v>16163</v>
      </c>
      <c r="F5754" s="4" t="s">
        <v>16099</v>
      </c>
      <c r="G5754" s="5">
        <v>5328</v>
      </c>
      <c r="H5754" s="6">
        <v>0.2747232</v>
      </c>
      <c r="I5754" s="7">
        <v>88.834999999999994</v>
      </c>
      <c r="J5754" s="2">
        <v>51</v>
      </c>
      <c r="K5754">
        <v>3</v>
      </c>
    </row>
    <row r="5755" spans="1:12" x14ac:dyDescent="0.25">
      <c r="A5755">
        <v>25906</v>
      </c>
      <c r="B5755" s="2">
        <v>68.67756</v>
      </c>
      <c r="C5755" s="3">
        <v>416</v>
      </c>
      <c r="D5755" s="4">
        <v>13220</v>
      </c>
      <c r="E5755" t="s">
        <v>5440</v>
      </c>
      <c r="F5755" s="4" t="s">
        <v>5144</v>
      </c>
      <c r="G5755" s="5">
        <v>338</v>
      </c>
      <c r="H5755" s="6">
        <v>0.2064897</v>
      </c>
      <c r="I5755" s="7">
        <v>100.625</v>
      </c>
    </row>
    <row r="5756" spans="1:12" x14ac:dyDescent="0.25">
      <c r="A5756">
        <v>1540</v>
      </c>
      <c r="B5756" s="2">
        <v>68.675610000000006</v>
      </c>
      <c r="C5756" s="3">
        <v>11218</v>
      </c>
      <c r="D5756" s="4">
        <v>49340</v>
      </c>
      <c r="E5756" t="s">
        <v>186</v>
      </c>
      <c r="F5756" s="4" t="s">
        <v>21</v>
      </c>
      <c r="G5756" s="5">
        <v>7821</v>
      </c>
      <c r="H5756" s="6">
        <v>0.27464519999999998</v>
      </c>
      <c r="I5756" s="7">
        <v>88.831999999999994</v>
      </c>
      <c r="J5756" s="2">
        <v>42.4</v>
      </c>
      <c r="K5756">
        <v>5</v>
      </c>
    </row>
    <row r="5757" spans="1:12" x14ac:dyDescent="0.25">
      <c r="A5757">
        <v>60077</v>
      </c>
      <c r="B5757" s="2">
        <v>68.668930000000003</v>
      </c>
      <c r="C5757" s="3">
        <v>27822</v>
      </c>
      <c r="D5757" s="4">
        <v>16980</v>
      </c>
      <c r="E5757" t="s">
        <v>11514</v>
      </c>
      <c r="F5757" s="4" t="s">
        <v>11490</v>
      </c>
      <c r="G5757" s="5">
        <v>20065</v>
      </c>
      <c r="H5757" s="6">
        <v>0.41191129999999998</v>
      </c>
      <c r="I5757" s="7">
        <v>65.103999999999999</v>
      </c>
      <c r="J5757" s="2">
        <v>35.1875</v>
      </c>
      <c r="K5757">
        <v>16</v>
      </c>
      <c r="L5757" s="2">
        <v>24.5</v>
      </c>
    </row>
    <row r="5758" spans="1:12" x14ac:dyDescent="0.25">
      <c r="A5758">
        <v>85743</v>
      </c>
      <c r="B5758" s="2">
        <v>68.659300000000002</v>
      </c>
      <c r="C5758" s="3">
        <v>29163</v>
      </c>
      <c r="D5758" s="4">
        <v>46060</v>
      </c>
      <c r="E5758" t="s">
        <v>15050</v>
      </c>
      <c r="F5758" s="4" t="s">
        <v>14962</v>
      </c>
      <c r="G5758" s="5">
        <v>20141</v>
      </c>
      <c r="H5758" s="6">
        <v>0.3541532</v>
      </c>
      <c r="I5758" s="7">
        <v>75.063000000000002</v>
      </c>
      <c r="J5758" s="2">
        <v>32.8889</v>
      </c>
      <c r="K5758">
        <v>9</v>
      </c>
    </row>
    <row r="5759" spans="1:12" x14ac:dyDescent="0.25">
      <c r="A5759">
        <v>23321</v>
      </c>
      <c r="B5759" s="2">
        <v>68.649169999999998</v>
      </c>
      <c r="C5759" s="3">
        <v>35122</v>
      </c>
      <c r="D5759" s="4">
        <v>47260</v>
      </c>
      <c r="E5759" t="s">
        <v>4849</v>
      </c>
      <c r="F5759" s="4" t="s">
        <v>4335</v>
      </c>
      <c r="G5759" s="5">
        <v>22233</v>
      </c>
      <c r="H5759" s="6">
        <v>0.32144460000000002</v>
      </c>
      <c r="I5759" s="7">
        <v>80.712000000000003</v>
      </c>
      <c r="J5759" s="2">
        <v>45.3889</v>
      </c>
      <c r="K5759">
        <v>18</v>
      </c>
      <c r="L5759" s="2">
        <v>78.3</v>
      </c>
    </row>
    <row r="5760" spans="1:12" x14ac:dyDescent="0.25">
      <c r="A5760">
        <v>87114</v>
      </c>
      <c r="B5760" s="2">
        <v>68.633740000000003</v>
      </c>
      <c r="C5760" s="3">
        <v>66060</v>
      </c>
      <c r="D5760" s="4">
        <v>10740</v>
      </c>
      <c r="E5760" t="s">
        <v>15168</v>
      </c>
      <c r="F5760" s="4" t="s">
        <v>15124</v>
      </c>
      <c r="G5760" s="5">
        <v>42252</v>
      </c>
      <c r="H5760" s="6">
        <v>0.35954839999999999</v>
      </c>
      <c r="I5760" s="7">
        <v>74.111000000000004</v>
      </c>
      <c r="J5760" s="2">
        <v>44.4</v>
      </c>
      <c r="K5760">
        <v>20</v>
      </c>
      <c r="L5760" s="2">
        <v>74.099999999999994</v>
      </c>
    </row>
    <row r="5761" spans="1:12" x14ac:dyDescent="0.25">
      <c r="A5761">
        <v>1521</v>
      </c>
      <c r="B5761" s="2">
        <v>68.623180000000005</v>
      </c>
      <c r="C5761" s="3">
        <v>2490</v>
      </c>
      <c r="D5761" s="4">
        <v>44140</v>
      </c>
      <c r="E5761" t="s">
        <v>174</v>
      </c>
      <c r="F5761" s="4" t="s">
        <v>21</v>
      </c>
      <c r="G5761" s="5">
        <v>1856</v>
      </c>
      <c r="H5761" s="6">
        <v>0.31233169999999999</v>
      </c>
      <c r="I5761" s="7">
        <v>82.25</v>
      </c>
    </row>
    <row r="5762" spans="1:12" x14ac:dyDescent="0.25">
      <c r="A5762">
        <v>99568</v>
      </c>
      <c r="B5762" s="2">
        <v>68.622699999999995</v>
      </c>
      <c r="C5762" s="3">
        <v>224</v>
      </c>
      <c r="E5762" t="s">
        <v>16626</v>
      </c>
      <c r="F5762" s="4" t="s">
        <v>16604</v>
      </c>
      <c r="G5762" s="5">
        <v>165</v>
      </c>
      <c r="H5762" s="6">
        <v>0.30722890000000003</v>
      </c>
      <c r="I5762" s="7">
        <v>83.125</v>
      </c>
    </row>
    <row r="5763" spans="1:12" x14ac:dyDescent="0.25">
      <c r="A5763">
        <v>48124</v>
      </c>
      <c r="B5763" s="2">
        <v>68.61739</v>
      </c>
      <c r="C5763" s="3">
        <v>30528</v>
      </c>
      <c r="D5763" s="4">
        <v>19820</v>
      </c>
      <c r="E5763" t="s">
        <v>9137</v>
      </c>
      <c r="F5763" s="4" t="s">
        <v>9106</v>
      </c>
      <c r="G5763" s="5">
        <v>22024</v>
      </c>
      <c r="H5763" s="6">
        <v>0.3505721</v>
      </c>
      <c r="I5763" s="7">
        <v>75.608000000000004</v>
      </c>
      <c r="J5763" s="2">
        <v>37.4</v>
      </c>
      <c r="K5763">
        <v>35</v>
      </c>
      <c r="L5763" s="2">
        <v>36</v>
      </c>
    </row>
    <row r="5764" spans="1:12" x14ac:dyDescent="0.25">
      <c r="A5764">
        <v>85381</v>
      </c>
      <c r="B5764" s="2">
        <v>68.60772</v>
      </c>
      <c r="C5764" s="3">
        <v>26100</v>
      </c>
      <c r="D5764" s="4">
        <v>38060</v>
      </c>
      <c r="E5764" t="s">
        <v>11779</v>
      </c>
      <c r="F5764" s="4" t="s">
        <v>14962</v>
      </c>
      <c r="G5764" s="5">
        <v>18364</v>
      </c>
      <c r="H5764" s="6">
        <v>0.29017150000000003</v>
      </c>
      <c r="I5764" s="7">
        <v>86.042000000000002</v>
      </c>
      <c r="J5764" s="2">
        <v>50.5</v>
      </c>
      <c r="K5764">
        <v>4</v>
      </c>
    </row>
    <row r="5765" spans="1:12" x14ac:dyDescent="0.25">
      <c r="A5765">
        <v>44024</v>
      </c>
      <c r="B5765" s="2">
        <v>68.599450000000004</v>
      </c>
      <c r="C5765" s="3">
        <v>23497</v>
      </c>
      <c r="D5765" s="4">
        <v>17460</v>
      </c>
      <c r="E5765" t="s">
        <v>8487</v>
      </c>
      <c r="F5765" s="4" t="s">
        <v>8295</v>
      </c>
      <c r="G5765" s="5">
        <v>16165</v>
      </c>
      <c r="H5765" s="6">
        <v>0.31908439999999999</v>
      </c>
      <c r="I5765" s="7">
        <v>81.043999999999997</v>
      </c>
      <c r="J5765" s="2">
        <v>45.05</v>
      </c>
      <c r="K5765">
        <v>20</v>
      </c>
      <c r="L5765" s="2">
        <v>77</v>
      </c>
    </row>
    <row r="5766" spans="1:12" x14ac:dyDescent="0.25">
      <c r="A5766">
        <v>58490</v>
      </c>
      <c r="B5766" s="2">
        <v>68.59554</v>
      </c>
      <c r="C5766" s="3">
        <v>233</v>
      </c>
      <c r="E5766" t="s">
        <v>1370</v>
      </c>
      <c r="F5766" s="4" t="s">
        <v>11069</v>
      </c>
      <c r="G5766" s="5">
        <v>182</v>
      </c>
      <c r="H5766" s="6">
        <v>0.18032790000000001</v>
      </c>
      <c r="I5766" s="7">
        <v>105</v>
      </c>
    </row>
    <row r="5767" spans="1:12" x14ac:dyDescent="0.25">
      <c r="A5767">
        <v>18349</v>
      </c>
      <c r="B5767" s="2">
        <v>68.595439999999996</v>
      </c>
      <c r="C5767" s="3">
        <v>202</v>
      </c>
      <c r="D5767" s="4">
        <v>20700</v>
      </c>
      <c r="E5767" t="s">
        <v>4037</v>
      </c>
      <c r="F5767" s="4" t="s">
        <v>3003</v>
      </c>
      <c r="G5767" s="5">
        <v>202</v>
      </c>
      <c r="H5767" s="6">
        <v>0.45812809999999998</v>
      </c>
      <c r="I5767" s="7">
        <v>56.957000000000001</v>
      </c>
    </row>
    <row r="5768" spans="1:12" x14ac:dyDescent="0.25">
      <c r="A5768">
        <v>55306</v>
      </c>
      <c r="B5768" s="2">
        <v>68.59281</v>
      </c>
      <c r="C5768" s="3">
        <v>16388</v>
      </c>
      <c r="D5768" s="4">
        <v>33460</v>
      </c>
      <c r="E5768" t="s">
        <v>5537</v>
      </c>
      <c r="F5768" s="4" t="s">
        <v>10428</v>
      </c>
      <c r="G5768" s="5">
        <v>10810</v>
      </c>
      <c r="H5768" s="6">
        <v>0.34643849999999998</v>
      </c>
      <c r="I5768" s="7">
        <v>76.25</v>
      </c>
      <c r="J5768" s="2">
        <v>45.285699999999999</v>
      </c>
      <c r="K5768">
        <v>7</v>
      </c>
    </row>
    <row r="5769" spans="1:12" x14ac:dyDescent="0.25">
      <c r="A5769">
        <v>66008</v>
      </c>
      <c r="B5769" s="2">
        <v>68.590180000000004</v>
      </c>
      <c r="C5769" s="3">
        <v>241</v>
      </c>
      <c r="D5769" s="4">
        <v>41140</v>
      </c>
      <c r="E5769" t="s">
        <v>12497</v>
      </c>
      <c r="F5769" s="4" t="s">
        <v>12494</v>
      </c>
      <c r="G5769" s="5">
        <v>189</v>
      </c>
      <c r="H5769" s="6">
        <v>0.35263159999999999</v>
      </c>
      <c r="I5769" s="7">
        <v>75.179000000000002</v>
      </c>
    </row>
    <row r="5770" spans="1:12" x14ac:dyDescent="0.25">
      <c r="A5770">
        <v>27941</v>
      </c>
      <c r="B5770" s="2">
        <v>68.590069999999997</v>
      </c>
      <c r="C5770" s="3">
        <v>381</v>
      </c>
      <c r="D5770" s="4">
        <v>47260</v>
      </c>
      <c r="E5770" t="s">
        <v>5822</v>
      </c>
      <c r="F5770" s="4" t="s">
        <v>5642</v>
      </c>
      <c r="G5770" s="5">
        <v>300</v>
      </c>
      <c r="H5770" s="6">
        <v>0.37</v>
      </c>
      <c r="I5770" s="7">
        <v>72.159000000000006</v>
      </c>
    </row>
    <row r="5771" spans="1:12" x14ac:dyDescent="0.25">
      <c r="A5771">
        <v>41076</v>
      </c>
      <c r="B5771" s="2">
        <v>68.58717</v>
      </c>
      <c r="C5771" s="3">
        <v>17611</v>
      </c>
      <c r="D5771" s="4">
        <v>17140</v>
      </c>
      <c r="E5771" t="s">
        <v>489</v>
      </c>
      <c r="F5771" s="4" t="s">
        <v>7883</v>
      </c>
      <c r="G5771" s="5">
        <v>11774</v>
      </c>
      <c r="H5771" s="6">
        <v>0.33919319999999997</v>
      </c>
      <c r="I5771" s="7">
        <v>77.472999999999999</v>
      </c>
      <c r="J5771" s="2">
        <v>38.857100000000003</v>
      </c>
      <c r="K5771">
        <v>7</v>
      </c>
    </row>
    <row r="5772" spans="1:12" x14ac:dyDescent="0.25">
      <c r="A5772">
        <v>68106</v>
      </c>
      <c r="B5772" s="2">
        <v>68.58099</v>
      </c>
      <c r="C5772" s="3">
        <v>20509</v>
      </c>
      <c r="D5772" s="4">
        <v>36540</v>
      </c>
      <c r="E5772" t="s">
        <v>6681</v>
      </c>
      <c r="F5772" s="4" t="s">
        <v>12738</v>
      </c>
      <c r="G5772" s="5">
        <v>14067</v>
      </c>
      <c r="H5772" s="6">
        <v>0.40460620000000003</v>
      </c>
      <c r="I5772" s="7">
        <v>66.162000000000006</v>
      </c>
      <c r="J5772" s="2">
        <v>39.25</v>
      </c>
      <c r="K5772">
        <v>20</v>
      </c>
      <c r="L5772" s="2">
        <v>46.4</v>
      </c>
    </row>
    <row r="5773" spans="1:12" x14ac:dyDescent="0.25">
      <c r="A5773">
        <v>18974</v>
      </c>
      <c r="B5773" s="2">
        <v>68.570400000000006</v>
      </c>
      <c r="C5773" s="3">
        <v>41533</v>
      </c>
      <c r="D5773" s="4">
        <v>37980</v>
      </c>
      <c r="E5773" t="s">
        <v>4171</v>
      </c>
      <c r="F5773" s="4" t="s">
        <v>3003</v>
      </c>
      <c r="G5773" s="5">
        <v>30143</v>
      </c>
      <c r="H5773" s="6">
        <v>0.29714040000000003</v>
      </c>
      <c r="I5773" s="7">
        <v>84.724999999999994</v>
      </c>
      <c r="J5773" s="2">
        <v>44.583300000000001</v>
      </c>
      <c r="K5773">
        <v>12</v>
      </c>
      <c r="L5773" s="2">
        <v>75</v>
      </c>
    </row>
    <row r="5774" spans="1:12" x14ac:dyDescent="0.25">
      <c r="A5774">
        <v>12824</v>
      </c>
      <c r="B5774" s="2">
        <v>68.563000000000002</v>
      </c>
      <c r="C5774" s="3">
        <v>990</v>
      </c>
      <c r="D5774" s="4">
        <v>24020</v>
      </c>
      <c r="E5774" t="s">
        <v>2371</v>
      </c>
      <c r="F5774" s="4" t="s">
        <v>1280</v>
      </c>
      <c r="G5774" s="5">
        <v>785</v>
      </c>
      <c r="H5774" s="6">
        <v>0.4165605</v>
      </c>
      <c r="I5774" s="7">
        <v>64.078999999999994</v>
      </c>
    </row>
    <row r="5775" spans="1:12" x14ac:dyDescent="0.25">
      <c r="A5775">
        <v>20659</v>
      </c>
      <c r="B5775" s="2">
        <v>68.559150000000002</v>
      </c>
      <c r="C5775" s="3">
        <v>24010</v>
      </c>
      <c r="D5775" s="4">
        <v>15680</v>
      </c>
      <c r="E5775" t="s">
        <v>4392</v>
      </c>
      <c r="F5775" s="4" t="s">
        <v>4361</v>
      </c>
      <c r="G5775" s="5">
        <v>15324</v>
      </c>
      <c r="H5775" s="6">
        <v>0.18727569999999999</v>
      </c>
      <c r="I5775" s="7">
        <v>103.70099999999999</v>
      </c>
      <c r="J5775" s="2">
        <v>41.375</v>
      </c>
      <c r="K5775">
        <v>8</v>
      </c>
    </row>
    <row r="5776" spans="1:12" x14ac:dyDescent="0.25">
      <c r="A5776">
        <v>3301</v>
      </c>
      <c r="B5776" s="2">
        <v>68.550030000000007</v>
      </c>
      <c r="C5776" s="3">
        <v>32487</v>
      </c>
      <c r="D5776" s="4">
        <v>18180</v>
      </c>
      <c r="E5776" t="s">
        <v>217</v>
      </c>
      <c r="F5776" s="4" t="s">
        <v>520</v>
      </c>
      <c r="G5776" s="5">
        <v>22752</v>
      </c>
      <c r="H5776" s="6">
        <v>0.36678090000000002</v>
      </c>
      <c r="I5776" s="7">
        <v>72.677000000000007</v>
      </c>
      <c r="J5776" s="2">
        <v>39.561</v>
      </c>
      <c r="K5776">
        <v>41</v>
      </c>
      <c r="L5776" s="2">
        <v>48.2</v>
      </c>
    </row>
    <row r="5777" spans="1:12" x14ac:dyDescent="0.25">
      <c r="A5777">
        <v>75287</v>
      </c>
      <c r="B5777" s="2">
        <v>68.536029999999997</v>
      </c>
      <c r="C5777" s="3">
        <v>51145</v>
      </c>
      <c r="D5777" s="4">
        <v>19100</v>
      </c>
      <c r="E5777" t="s">
        <v>4091</v>
      </c>
      <c r="F5777" s="4" t="s">
        <v>13752</v>
      </c>
      <c r="G5777" s="5">
        <v>35770</v>
      </c>
      <c r="H5777" s="6">
        <v>0.44702259999999999</v>
      </c>
      <c r="I5777" s="7">
        <v>58.81</v>
      </c>
      <c r="J5777" s="2">
        <v>36.363599999999998</v>
      </c>
      <c r="K5777">
        <v>11</v>
      </c>
      <c r="L5777" s="2">
        <v>30.2</v>
      </c>
    </row>
    <row r="5778" spans="1:12" x14ac:dyDescent="0.25">
      <c r="A5778">
        <v>42159</v>
      </c>
      <c r="B5778" s="2">
        <v>68.527270000000001</v>
      </c>
      <c r="C5778" s="3">
        <v>1144</v>
      </c>
      <c r="D5778" s="4">
        <v>14540</v>
      </c>
      <c r="E5778" t="s">
        <v>493</v>
      </c>
      <c r="F5778" s="4" t="s">
        <v>7883</v>
      </c>
      <c r="G5778" s="5">
        <v>852</v>
      </c>
      <c r="H5778" s="6">
        <v>0.2813599</v>
      </c>
      <c r="I5778" s="7">
        <v>87.430999999999997</v>
      </c>
      <c r="J5778" s="2">
        <v>66</v>
      </c>
      <c r="K5778">
        <v>1</v>
      </c>
    </row>
    <row r="5779" spans="1:12" x14ac:dyDescent="0.25">
      <c r="A5779">
        <v>19129</v>
      </c>
      <c r="B5779" s="2">
        <v>68.52525</v>
      </c>
      <c r="C5779" s="3">
        <v>11286</v>
      </c>
      <c r="D5779" s="4">
        <v>37980</v>
      </c>
      <c r="E5779" t="s">
        <v>2682</v>
      </c>
      <c r="F5779" s="4" t="s">
        <v>3003</v>
      </c>
      <c r="G5779" s="5">
        <v>7594</v>
      </c>
      <c r="H5779" s="6">
        <v>0.42080319999999999</v>
      </c>
      <c r="I5779" s="7">
        <v>63.332999999999998</v>
      </c>
      <c r="J5779" s="2">
        <v>38.083300000000001</v>
      </c>
      <c r="K5779">
        <v>12</v>
      </c>
      <c r="L5779" s="2">
        <v>39.9</v>
      </c>
    </row>
    <row r="5780" spans="1:12" x14ac:dyDescent="0.25">
      <c r="A5780">
        <v>83422</v>
      </c>
      <c r="B5780" s="2">
        <v>68.522919999999999</v>
      </c>
      <c r="C5780" s="3">
        <v>3516</v>
      </c>
      <c r="D5780" s="4">
        <v>27220</v>
      </c>
      <c r="E5780" t="s">
        <v>14764</v>
      </c>
      <c r="F5780" s="4" t="s">
        <v>14725</v>
      </c>
      <c r="G5780" s="5">
        <v>2128</v>
      </c>
      <c r="H5780" s="6">
        <v>0.4335369</v>
      </c>
      <c r="I5780" s="7">
        <v>61.125</v>
      </c>
      <c r="J5780" s="2">
        <v>29</v>
      </c>
      <c r="K5780">
        <v>1</v>
      </c>
    </row>
    <row r="5781" spans="1:12" x14ac:dyDescent="0.25">
      <c r="A5781">
        <v>87513</v>
      </c>
      <c r="B5781" s="2">
        <v>68.522239999999996</v>
      </c>
      <c r="C5781" s="3">
        <v>892</v>
      </c>
      <c r="D5781" s="4">
        <v>45340</v>
      </c>
      <c r="E5781" t="s">
        <v>15195</v>
      </c>
      <c r="F5781" s="4" t="s">
        <v>15124</v>
      </c>
      <c r="G5781" s="5">
        <v>685</v>
      </c>
      <c r="H5781" s="6">
        <v>0.33430660000000001</v>
      </c>
      <c r="I5781" s="7">
        <v>78.269000000000005</v>
      </c>
    </row>
    <row r="5782" spans="1:12" x14ac:dyDescent="0.25">
      <c r="A5782">
        <v>14487</v>
      </c>
      <c r="B5782" s="2">
        <v>68.521169999999998</v>
      </c>
      <c r="C5782" s="3">
        <v>5539</v>
      </c>
      <c r="D5782" s="4">
        <v>40380</v>
      </c>
      <c r="E5782" t="s">
        <v>2863</v>
      </c>
      <c r="F5782" s="4" t="s">
        <v>1280</v>
      </c>
      <c r="G5782" s="5">
        <v>3786</v>
      </c>
      <c r="H5782" s="6">
        <v>0.30287829999999999</v>
      </c>
      <c r="I5782" s="7">
        <v>83.694999999999993</v>
      </c>
      <c r="J5782" s="2">
        <v>31</v>
      </c>
      <c r="K5782">
        <v>1</v>
      </c>
    </row>
    <row r="5783" spans="1:12" x14ac:dyDescent="0.25">
      <c r="A5783">
        <v>42104</v>
      </c>
      <c r="B5783" s="2">
        <v>68.515550000000005</v>
      </c>
      <c r="C5783" s="3">
        <v>30712</v>
      </c>
      <c r="D5783" s="4">
        <v>14540</v>
      </c>
      <c r="E5783" t="s">
        <v>4658</v>
      </c>
      <c r="F5783" s="4" t="s">
        <v>7883</v>
      </c>
      <c r="G5783" s="5">
        <v>19722</v>
      </c>
      <c r="H5783" s="6">
        <v>0.3593267</v>
      </c>
      <c r="I5783" s="7">
        <v>73.935000000000002</v>
      </c>
      <c r="J5783" s="2">
        <v>44.5</v>
      </c>
      <c r="K5783">
        <v>6</v>
      </c>
    </row>
    <row r="5784" spans="1:12" x14ac:dyDescent="0.25">
      <c r="A5784">
        <v>24149</v>
      </c>
      <c r="B5784" s="2">
        <v>68.510220000000004</v>
      </c>
      <c r="C5784" s="3">
        <v>3506</v>
      </c>
      <c r="D5784" s="4">
        <v>13980</v>
      </c>
      <c r="E5784" t="s">
        <v>4985</v>
      </c>
      <c r="F5784" s="4" t="s">
        <v>4335</v>
      </c>
      <c r="G5784" s="5">
        <v>2515</v>
      </c>
      <c r="H5784" s="6">
        <v>0.32286280000000001</v>
      </c>
      <c r="I5784" s="7">
        <v>80.227000000000004</v>
      </c>
      <c r="J5784" s="2">
        <v>48.5</v>
      </c>
      <c r="K5784">
        <v>2</v>
      </c>
    </row>
    <row r="5785" spans="1:12" x14ac:dyDescent="0.25">
      <c r="A5785">
        <v>6242</v>
      </c>
      <c r="B5785" s="2">
        <v>68.509370000000004</v>
      </c>
      <c r="C5785" s="3">
        <v>1442</v>
      </c>
      <c r="D5785" s="4">
        <v>49340</v>
      </c>
      <c r="E5785" t="s">
        <v>1243</v>
      </c>
      <c r="F5785" s="4" t="s">
        <v>1198</v>
      </c>
      <c r="G5785" s="5">
        <v>1047</v>
      </c>
      <c r="H5785" s="6">
        <v>0.29990450000000002</v>
      </c>
      <c r="I5785" s="7">
        <v>84.15</v>
      </c>
      <c r="J5785" s="2">
        <v>41.5</v>
      </c>
      <c r="K5785">
        <v>2</v>
      </c>
    </row>
    <row r="5786" spans="1:12" x14ac:dyDescent="0.25">
      <c r="A5786">
        <v>47036</v>
      </c>
      <c r="B5786" s="2">
        <v>68.508949999999999</v>
      </c>
      <c r="C5786" s="3">
        <v>1062</v>
      </c>
      <c r="E5786" t="s">
        <v>8946</v>
      </c>
      <c r="F5786" s="4" t="s">
        <v>8800</v>
      </c>
      <c r="G5786" s="5">
        <v>679</v>
      </c>
      <c r="H5786" s="6">
        <v>0.36818849999999997</v>
      </c>
      <c r="I5786" s="7">
        <v>72.332999999999998</v>
      </c>
    </row>
    <row r="5787" spans="1:12" x14ac:dyDescent="0.25">
      <c r="A5787">
        <v>55053</v>
      </c>
      <c r="B5787" s="2">
        <v>68.508619999999993</v>
      </c>
      <c r="C5787" s="3">
        <v>1126</v>
      </c>
      <c r="D5787" s="4">
        <v>22060</v>
      </c>
      <c r="E5787" t="s">
        <v>10449</v>
      </c>
      <c r="F5787" s="4" t="s">
        <v>10428</v>
      </c>
      <c r="G5787" s="5">
        <v>712</v>
      </c>
      <c r="H5787" s="6">
        <v>0.31416549999999999</v>
      </c>
      <c r="I5787" s="7">
        <v>81.667000000000002</v>
      </c>
      <c r="J5787" s="2">
        <v>51</v>
      </c>
      <c r="K5787">
        <v>1</v>
      </c>
    </row>
    <row r="5788" spans="1:12" x14ac:dyDescent="0.25">
      <c r="A5788">
        <v>44126</v>
      </c>
      <c r="B5788" s="2">
        <v>68.505579999999995</v>
      </c>
      <c r="C5788" s="3">
        <v>16570</v>
      </c>
      <c r="D5788" s="4">
        <v>17460</v>
      </c>
      <c r="E5788" t="s">
        <v>2480</v>
      </c>
      <c r="F5788" s="4" t="s">
        <v>8295</v>
      </c>
      <c r="G5788" s="5">
        <v>12006</v>
      </c>
      <c r="H5788" s="6">
        <v>0.38385940000000002</v>
      </c>
      <c r="I5788" s="7">
        <v>69.620999999999995</v>
      </c>
      <c r="J5788" s="2">
        <v>39.136400000000002</v>
      </c>
      <c r="K5788">
        <v>22</v>
      </c>
      <c r="L5788" s="2">
        <v>45.9</v>
      </c>
    </row>
    <row r="5789" spans="1:12" x14ac:dyDescent="0.25">
      <c r="A5789">
        <v>39759</v>
      </c>
      <c r="B5789" s="2">
        <v>68.497370000000004</v>
      </c>
      <c r="C5789" s="3">
        <v>42633</v>
      </c>
      <c r="D5789" s="4">
        <v>44260</v>
      </c>
      <c r="E5789" t="s">
        <v>7864</v>
      </c>
      <c r="F5789" s="4" t="s">
        <v>7633</v>
      </c>
      <c r="G5789" s="5">
        <v>22277</v>
      </c>
      <c r="H5789" s="6">
        <v>0.44530229999999998</v>
      </c>
      <c r="I5789" s="7">
        <v>58.978000000000002</v>
      </c>
      <c r="J5789" s="2">
        <v>50.5</v>
      </c>
      <c r="K5789">
        <v>10</v>
      </c>
      <c r="L5789" s="2">
        <v>94</v>
      </c>
    </row>
    <row r="5790" spans="1:12" x14ac:dyDescent="0.25">
      <c r="A5790">
        <v>62536</v>
      </c>
      <c r="B5790" s="2">
        <v>68.491870000000006</v>
      </c>
      <c r="C5790" s="3">
        <v>1019</v>
      </c>
      <c r="D5790" s="4">
        <v>44100</v>
      </c>
      <c r="E5790" t="s">
        <v>11972</v>
      </c>
      <c r="F5790" s="4" t="s">
        <v>11490</v>
      </c>
      <c r="G5790" s="5">
        <v>690</v>
      </c>
      <c r="H5790" s="6">
        <v>0.24312590000000001</v>
      </c>
      <c r="I5790" s="7">
        <v>93.906000000000006</v>
      </c>
      <c r="J5790" s="2">
        <v>61</v>
      </c>
      <c r="K5790">
        <v>3</v>
      </c>
    </row>
    <row r="5791" spans="1:12" x14ac:dyDescent="0.25">
      <c r="A5791">
        <v>49283</v>
      </c>
      <c r="B5791" s="2">
        <v>68.491150000000005</v>
      </c>
      <c r="C5791" s="3">
        <v>4355</v>
      </c>
      <c r="D5791" s="4">
        <v>27100</v>
      </c>
      <c r="E5791" t="s">
        <v>9362</v>
      </c>
      <c r="F5791" s="4" t="s">
        <v>9106</v>
      </c>
      <c r="G5791" s="5">
        <v>2325</v>
      </c>
      <c r="H5791" s="6">
        <v>0.36457440000000002</v>
      </c>
      <c r="I5791" s="7">
        <v>72.917000000000002</v>
      </c>
      <c r="J5791" s="2">
        <v>33.5</v>
      </c>
      <c r="K5791">
        <v>2</v>
      </c>
    </row>
    <row r="5792" spans="1:12" x14ac:dyDescent="0.25">
      <c r="A5792">
        <v>43061</v>
      </c>
      <c r="B5792" s="2">
        <v>68.489919999999998</v>
      </c>
      <c r="C5792" s="3">
        <v>3950</v>
      </c>
      <c r="D5792" s="4">
        <v>18140</v>
      </c>
      <c r="E5792" t="s">
        <v>8312</v>
      </c>
      <c r="F5792" s="4" t="s">
        <v>8295</v>
      </c>
      <c r="G5792" s="5">
        <v>2802</v>
      </c>
      <c r="H5792" s="6">
        <v>0.31073849999999997</v>
      </c>
      <c r="I5792" s="7">
        <v>82.212000000000003</v>
      </c>
      <c r="J5792" s="2">
        <v>53</v>
      </c>
      <c r="K5792">
        <v>2</v>
      </c>
    </row>
    <row r="5793" spans="1:12" x14ac:dyDescent="0.25">
      <c r="A5793">
        <v>92833</v>
      </c>
      <c r="B5793" s="2">
        <v>68.481089999999995</v>
      </c>
      <c r="C5793" s="3">
        <v>53308</v>
      </c>
      <c r="D5793" s="4">
        <v>31080</v>
      </c>
      <c r="E5793" t="s">
        <v>11168</v>
      </c>
      <c r="F5793" s="4" t="s">
        <v>15368</v>
      </c>
      <c r="G5793" s="5">
        <v>34110</v>
      </c>
      <c r="H5793" s="6">
        <v>0.3743184</v>
      </c>
      <c r="I5793" s="7">
        <v>71.222999999999999</v>
      </c>
      <c r="J5793" s="2">
        <v>33.333300000000001</v>
      </c>
      <c r="K5793">
        <v>15</v>
      </c>
      <c r="L5793" s="2">
        <v>15.8</v>
      </c>
    </row>
    <row r="5794" spans="1:12" x14ac:dyDescent="0.25">
      <c r="A5794">
        <v>2827</v>
      </c>
      <c r="B5794" s="2">
        <v>68.472560000000001</v>
      </c>
      <c r="C5794" s="3">
        <v>2042</v>
      </c>
      <c r="D5794" s="4">
        <v>39300</v>
      </c>
      <c r="E5794" t="s">
        <v>480</v>
      </c>
      <c r="F5794" s="4" t="s">
        <v>466</v>
      </c>
      <c r="G5794" s="5">
        <v>1557</v>
      </c>
      <c r="H5794" s="6">
        <v>0.27406930000000002</v>
      </c>
      <c r="I5794" s="7">
        <v>88.542000000000002</v>
      </c>
      <c r="J5794" s="2">
        <v>50</v>
      </c>
      <c r="K5794">
        <v>1</v>
      </c>
    </row>
    <row r="5795" spans="1:12" x14ac:dyDescent="0.25">
      <c r="A5795">
        <v>59727</v>
      </c>
      <c r="B5795" s="2">
        <v>68.472139999999996</v>
      </c>
      <c r="C5795" s="3">
        <v>252</v>
      </c>
      <c r="D5795" s="4">
        <v>15580</v>
      </c>
      <c r="E5795" t="s">
        <v>11436</v>
      </c>
      <c r="F5795" s="4" t="s">
        <v>11278</v>
      </c>
      <c r="G5795" s="5">
        <v>196</v>
      </c>
      <c r="H5795" s="6">
        <v>0.33502539999999997</v>
      </c>
      <c r="I5795" s="7">
        <v>78</v>
      </c>
    </row>
    <row r="5796" spans="1:12" x14ac:dyDescent="0.25">
      <c r="A5796">
        <v>83126</v>
      </c>
      <c r="B5796" s="2">
        <v>68.472020000000001</v>
      </c>
      <c r="C5796" s="3">
        <v>470</v>
      </c>
      <c r="E5796" t="s">
        <v>5220</v>
      </c>
      <c r="F5796" s="4" t="s">
        <v>14657</v>
      </c>
      <c r="G5796" s="5">
        <v>277</v>
      </c>
      <c r="H5796" s="6">
        <v>0.1913357</v>
      </c>
      <c r="I5796" s="7">
        <v>102.82599999999999</v>
      </c>
    </row>
    <row r="5797" spans="1:12" x14ac:dyDescent="0.25">
      <c r="A5797">
        <v>23139</v>
      </c>
      <c r="B5797" s="2">
        <v>68.467960000000005</v>
      </c>
      <c r="C5797" s="3">
        <v>24156</v>
      </c>
      <c r="D5797" s="4">
        <v>40060</v>
      </c>
      <c r="E5797" t="s">
        <v>4827</v>
      </c>
      <c r="F5797" s="4" t="s">
        <v>4335</v>
      </c>
      <c r="G5797" s="5">
        <v>16694</v>
      </c>
      <c r="H5797" s="6">
        <v>0.2908829</v>
      </c>
      <c r="I5797" s="7">
        <v>85.620999999999995</v>
      </c>
      <c r="J5797" s="2">
        <v>50.857100000000003</v>
      </c>
      <c r="K5797">
        <v>7</v>
      </c>
    </row>
    <row r="5798" spans="1:12" x14ac:dyDescent="0.25">
      <c r="A5798">
        <v>10305</v>
      </c>
      <c r="B5798" s="2">
        <v>68.456950000000006</v>
      </c>
      <c r="C5798" s="3">
        <v>41471</v>
      </c>
      <c r="D5798" s="4">
        <v>35620</v>
      </c>
      <c r="E5798" t="s">
        <v>1790</v>
      </c>
      <c r="F5798" s="4" t="s">
        <v>1280</v>
      </c>
      <c r="G5798" s="5">
        <v>29312</v>
      </c>
      <c r="H5798" s="6">
        <v>0.32358759999999998</v>
      </c>
      <c r="I5798" s="7">
        <v>79.965999999999994</v>
      </c>
      <c r="J5798" s="2">
        <v>30</v>
      </c>
      <c r="K5798">
        <v>3</v>
      </c>
    </row>
    <row r="5799" spans="1:12" x14ac:dyDescent="0.25">
      <c r="A5799">
        <v>89409</v>
      </c>
      <c r="B5799" s="2">
        <v>68.449910000000003</v>
      </c>
      <c r="C5799" s="3">
        <v>108</v>
      </c>
      <c r="D5799" s="4">
        <v>37220</v>
      </c>
      <c r="E5799" t="s">
        <v>15341</v>
      </c>
      <c r="F5799" s="4" t="s">
        <v>15318</v>
      </c>
      <c r="G5799" s="5">
        <v>108</v>
      </c>
      <c r="H5799" s="6">
        <v>8.2568799999999998E-2</v>
      </c>
      <c r="I5799" s="7">
        <v>121.607</v>
      </c>
    </row>
    <row r="5800" spans="1:12" x14ac:dyDescent="0.25">
      <c r="A5800">
        <v>5738</v>
      </c>
      <c r="B5800" s="2">
        <v>68.449669999999998</v>
      </c>
      <c r="C5800" s="3">
        <v>1187</v>
      </c>
      <c r="D5800" s="4">
        <v>40860</v>
      </c>
      <c r="E5800" t="s">
        <v>1147</v>
      </c>
      <c r="F5800" s="4" t="s">
        <v>1030</v>
      </c>
      <c r="G5800" s="5">
        <v>885</v>
      </c>
      <c r="H5800" s="6">
        <v>0.38600449999999997</v>
      </c>
      <c r="I5800" s="7">
        <v>69.167000000000002</v>
      </c>
      <c r="J5800" s="2">
        <v>52</v>
      </c>
      <c r="K5800">
        <v>2</v>
      </c>
    </row>
    <row r="5801" spans="1:12" x14ac:dyDescent="0.25">
      <c r="A5801">
        <v>12140</v>
      </c>
      <c r="B5801" s="2">
        <v>68.449209999999994</v>
      </c>
      <c r="C5801" s="3">
        <v>1460</v>
      </c>
      <c r="D5801" s="4">
        <v>10580</v>
      </c>
      <c r="E5801" t="s">
        <v>2148</v>
      </c>
      <c r="F5801" s="4" t="s">
        <v>1280</v>
      </c>
      <c r="G5801" s="5">
        <v>1026</v>
      </c>
      <c r="H5801" s="6">
        <v>0.30311890000000002</v>
      </c>
      <c r="I5801" s="7">
        <v>83.488</v>
      </c>
    </row>
    <row r="5802" spans="1:12" x14ac:dyDescent="0.25">
      <c r="A5802">
        <v>78504</v>
      </c>
      <c r="B5802" s="2">
        <v>68.441599999999994</v>
      </c>
      <c r="C5802" s="3">
        <v>50771</v>
      </c>
      <c r="D5802" s="4">
        <v>32580</v>
      </c>
      <c r="E5802" t="s">
        <v>14231</v>
      </c>
      <c r="F5802" s="4" t="s">
        <v>13752</v>
      </c>
      <c r="G5802" s="5">
        <v>30788</v>
      </c>
      <c r="H5802" s="6">
        <v>0.38387090000000001</v>
      </c>
      <c r="I5802" s="7">
        <v>69.53</v>
      </c>
      <c r="J5802" s="2">
        <v>36.333300000000001</v>
      </c>
      <c r="K5802">
        <v>6</v>
      </c>
    </row>
    <row r="5803" spans="1:12" x14ac:dyDescent="0.25">
      <c r="A5803">
        <v>75058</v>
      </c>
      <c r="B5803" s="2">
        <v>68.433719999999994</v>
      </c>
      <c r="C5803" s="3">
        <v>3286</v>
      </c>
      <c r="D5803" s="4">
        <v>43300</v>
      </c>
      <c r="E5803" t="s">
        <v>13759</v>
      </c>
      <c r="F5803" s="4" t="s">
        <v>13752</v>
      </c>
      <c r="G5803" s="5">
        <v>2118</v>
      </c>
      <c r="H5803" s="6">
        <v>0.31964120000000001</v>
      </c>
      <c r="I5803" s="7">
        <v>80.625</v>
      </c>
      <c r="J5803" s="2">
        <v>13</v>
      </c>
      <c r="K5803">
        <v>1</v>
      </c>
    </row>
    <row r="5804" spans="1:12" x14ac:dyDescent="0.25">
      <c r="A5804">
        <v>60181</v>
      </c>
      <c r="B5804" s="2">
        <v>68.428560000000004</v>
      </c>
      <c r="C5804" s="3">
        <v>28898</v>
      </c>
      <c r="D5804" s="4">
        <v>16980</v>
      </c>
      <c r="E5804" t="s">
        <v>11550</v>
      </c>
      <c r="F5804" s="4" t="s">
        <v>11490</v>
      </c>
      <c r="G5804" s="5">
        <v>19431</v>
      </c>
      <c r="H5804" s="6">
        <v>0.35487849999999999</v>
      </c>
      <c r="I5804" s="7">
        <v>74.528000000000006</v>
      </c>
      <c r="J5804" s="2">
        <v>43.5</v>
      </c>
      <c r="K5804">
        <v>18</v>
      </c>
      <c r="L5804" s="2">
        <v>69.3</v>
      </c>
    </row>
    <row r="5805" spans="1:12" x14ac:dyDescent="0.25">
      <c r="A5805">
        <v>59802</v>
      </c>
      <c r="B5805" s="2">
        <v>68.420839999999998</v>
      </c>
      <c r="C5805" s="3">
        <v>19732</v>
      </c>
      <c r="D5805" s="4">
        <v>33540</v>
      </c>
      <c r="E5805" t="s">
        <v>11452</v>
      </c>
      <c r="F5805" s="4" t="s">
        <v>11278</v>
      </c>
      <c r="G5805" s="5">
        <v>12859</v>
      </c>
      <c r="H5805" s="6">
        <v>0.411385</v>
      </c>
      <c r="I5805" s="7">
        <v>64.762</v>
      </c>
      <c r="J5805" s="2">
        <v>43.903199999999998</v>
      </c>
      <c r="K5805">
        <v>31</v>
      </c>
      <c r="L5805" s="2">
        <v>71.7</v>
      </c>
    </row>
    <row r="5806" spans="1:12" x14ac:dyDescent="0.25">
      <c r="A5806">
        <v>99518</v>
      </c>
      <c r="B5806" s="2">
        <v>68.416079999999994</v>
      </c>
      <c r="C5806" s="3">
        <v>10321</v>
      </c>
      <c r="D5806" s="4">
        <v>11260</v>
      </c>
      <c r="E5806" t="s">
        <v>16603</v>
      </c>
      <c r="F5806" s="4" t="s">
        <v>16604</v>
      </c>
      <c r="G5806" s="5">
        <v>7002</v>
      </c>
      <c r="H5806" s="6">
        <v>0.27745249999999999</v>
      </c>
      <c r="I5806" s="7">
        <v>87.905000000000001</v>
      </c>
      <c r="J5806" s="2">
        <v>43</v>
      </c>
      <c r="K5806">
        <v>2</v>
      </c>
    </row>
    <row r="5807" spans="1:12" x14ac:dyDescent="0.25">
      <c r="A5807">
        <v>93427</v>
      </c>
      <c r="B5807" s="2">
        <v>68.413510000000002</v>
      </c>
      <c r="C5807" s="3">
        <v>5278</v>
      </c>
      <c r="D5807" s="4">
        <v>42200</v>
      </c>
      <c r="E5807" t="s">
        <v>15662</v>
      </c>
      <c r="F5807" s="4" t="s">
        <v>15368</v>
      </c>
      <c r="G5807" s="5">
        <v>3727</v>
      </c>
      <c r="H5807" s="6">
        <v>0.27977469999999999</v>
      </c>
      <c r="I5807" s="7">
        <v>87.5</v>
      </c>
      <c r="J5807" s="2">
        <v>50.5</v>
      </c>
      <c r="K5807">
        <v>2</v>
      </c>
    </row>
    <row r="5808" spans="1:12" x14ac:dyDescent="0.25">
      <c r="A5808">
        <v>15078</v>
      </c>
      <c r="B5808" s="2">
        <v>68.412570000000002</v>
      </c>
      <c r="C5808" s="3">
        <v>296</v>
      </c>
      <c r="D5808" s="4">
        <v>38300</v>
      </c>
      <c r="E5808" t="s">
        <v>3050</v>
      </c>
      <c r="F5808" s="4" t="s">
        <v>3003</v>
      </c>
      <c r="G5808" s="5">
        <v>236</v>
      </c>
      <c r="H5808" s="6">
        <v>0.20338980000000001</v>
      </c>
      <c r="I5808" s="7">
        <v>100.694</v>
      </c>
      <c r="J5808" s="2">
        <v>49</v>
      </c>
      <c r="K5808">
        <v>1</v>
      </c>
    </row>
    <row r="5809" spans="1:12" x14ac:dyDescent="0.25">
      <c r="A5809">
        <v>83128</v>
      </c>
      <c r="B5809" s="2">
        <v>68.412260000000003</v>
      </c>
      <c r="C5809" s="3">
        <v>1286</v>
      </c>
      <c r="E5809" t="s">
        <v>1456</v>
      </c>
      <c r="F5809" s="4" t="s">
        <v>14657</v>
      </c>
      <c r="G5809" s="5">
        <v>1037</v>
      </c>
      <c r="H5809" s="6">
        <v>0.18689790000000001</v>
      </c>
      <c r="I5809" s="7">
        <v>103.53400000000001</v>
      </c>
      <c r="J5809" s="2">
        <v>53</v>
      </c>
      <c r="K5809">
        <v>2</v>
      </c>
    </row>
    <row r="5810" spans="1:12" x14ac:dyDescent="0.25">
      <c r="A5810">
        <v>84094</v>
      </c>
      <c r="B5810" s="2">
        <v>68.407979999999995</v>
      </c>
      <c r="C5810" s="3">
        <v>27267</v>
      </c>
      <c r="D5810" s="4">
        <v>41620</v>
      </c>
      <c r="E5810" t="s">
        <v>14880</v>
      </c>
      <c r="F5810" s="4" t="s">
        <v>14851</v>
      </c>
      <c r="G5810" s="5">
        <v>16834</v>
      </c>
      <c r="H5810" s="6">
        <v>0.34303529999999999</v>
      </c>
      <c r="I5810" s="7">
        <v>76.546999999999997</v>
      </c>
      <c r="J5810" s="2">
        <v>37.692300000000003</v>
      </c>
      <c r="K5810">
        <v>13</v>
      </c>
      <c r="L5810" s="2">
        <v>37.4</v>
      </c>
    </row>
    <row r="5811" spans="1:12" x14ac:dyDescent="0.25">
      <c r="A5811">
        <v>57033</v>
      </c>
      <c r="B5811" s="2">
        <v>68.403149999999997</v>
      </c>
      <c r="C5811" s="3">
        <v>5353</v>
      </c>
      <c r="D5811" s="4">
        <v>43620</v>
      </c>
      <c r="E5811" t="s">
        <v>1232</v>
      </c>
      <c r="F5811" s="4" t="s">
        <v>10877</v>
      </c>
      <c r="G5811" s="5">
        <v>3302</v>
      </c>
      <c r="H5811" s="6">
        <v>0.30829800000000002</v>
      </c>
      <c r="I5811" s="7">
        <v>82.545000000000002</v>
      </c>
    </row>
    <row r="5812" spans="1:12" x14ac:dyDescent="0.25">
      <c r="A5812">
        <v>58776</v>
      </c>
      <c r="B5812" s="2">
        <v>68.402339999999995</v>
      </c>
      <c r="C5812" s="3">
        <v>218</v>
      </c>
      <c r="E5812" t="s">
        <v>11259</v>
      </c>
      <c r="F5812" s="4" t="s">
        <v>11069</v>
      </c>
      <c r="G5812" s="5">
        <v>144</v>
      </c>
      <c r="H5812" s="6">
        <v>0.2</v>
      </c>
      <c r="I5812" s="7">
        <v>101.25</v>
      </c>
    </row>
    <row r="5813" spans="1:12" x14ac:dyDescent="0.25">
      <c r="A5813">
        <v>12204</v>
      </c>
      <c r="B5813" s="2">
        <v>68.401079999999993</v>
      </c>
      <c r="C5813" s="3">
        <v>7276</v>
      </c>
      <c r="D5813" s="4">
        <v>10580</v>
      </c>
      <c r="E5813" t="s">
        <v>1168</v>
      </c>
      <c r="F5813" s="4" t="s">
        <v>1280</v>
      </c>
      <c r="G5813" s="5">
        <v>5037</v>
      </c>
      <c r="H5813" s="6">
        <v>0.42684139999999998</v>
      </c>
      <c r="I5813" s="7">
        <v>62.048999999999999</v>
      </c>
      <c r="J5813" s="2">
        <v>42.8</v>
      </c>
      <c r="K5813">
        <v>5</v>
      </c>
    </row>
    <row r="5814" spans="1:12" x14ac:dyDescent="0.25">
      <c r="A5814">
        <v>91780</v>
      </c>
      <c r="B5814" s="2">
        <v>68.393929999999997</v>
      </c>
      <c r="C5814" s="3">
        <v>35273</v>
      </c>
      <c r="D5814" s="4">
        <v>31080</v>
      </c>
      <c r="E5814" t="s">
        <v>15461</v>
      </c>
      <c r="F5814" s="4" t="s">
        <v>15368</v>
      </c>
      <c r="G5814" s="5">
        <v>24878</v>
      </c>
      <c r="H5814" s="6">
        <v>0.37181449999999999</v>
      </c>
      <c r="I5814" s="7">
        <v>71.546000000000006</v>
      </c>
      <c r="J5814" s="2">
        <v>43.818199999999997</v>
      </c>
      <c r="K5814">
        <v>11</v>
      </c>
      <c r="L5814" s="2">
        <v>71.099999999999994</v>
      </c>
    </row>
    <row r="5815" spans="1:12" x14ac:dyDescent="0.25">
      <c r="A5815">
        <v>97006</v>
      </c>
      <c r="B5815" s="2">
        <v>68.377579999999995</v>
      </c>
      <c r="C5815" s="3">
        <v>67003</v>
      </c>
      <c r="D5815" s="4">
        <v>38900</v>
      </c>
      <c r="E5815" t="s">
        <v>7103</v>
      </c>
      <c r="F5815" s="4" t="s">
        <v>16170</v>
      </c>
      <c r="G5815" s="5">
        <v>43451</v>
      </c>
      <c r="H5815" s="6">
        <v>0.38884289999999999</v>
      </c>
      <c r="I5815" s="7">
        <v>68.596000000000004</v>
      </c>
      <c r="J5815" s="2">
        <v>35.25</v>
      </c>
      <c r="K5815">
        <v>32</v>
      </c>
      <c r="L5815" s="2">
        <v>24.8</v>
      </c>
    </row>
    <row r="5816" spans="1:12" x14ac:dyDescent="0.25">
      <c r="A5816">
        <v>59067</v>
      </c>
      <c r="B5816" s="2">
        <v>68.367130000000003</v>
      </c>
      <c r="C5816" s="3">
        <v>316</v>
      </c>
      <c r="E5816" t="s">
        <v>11314</v>
      </c>
      <c r="F5816" s="4" t="s">
        <v>11278</v>
      </c>
      <c r="G5816" s="5">
        <v>195</v>
      </c>
      <c r="H5816" s="6">
        <v>0.40306120000000001</v>
      </c>
      <c r="I5816" s="7">
        <v>66.135999999999996</v>
      </c>
    </row>
    <row r="5817" spans="1:12" x14ac:dyDescent="0.25">
      <c r="A5817">
        <v>22191</v>
      </c>
      <c r="B5817" s="2">
        <v>68.357389999999995</v>
      </c>
      <c r="C5817" s="3">
        <v>64589</v>
      </c>
      <c r="D5817" s="4">
        <v>47900</v>
      </c>
      <c r="E5817" t="s">
        <v>1310</v>
      </c>
      <c r="F5817" s="4" t="s">
        <v>4335</v>
      </c>
      <c r="G5817" s="5">
        <v>40493</v>
      </c>
      <c r="H5817" s="6">
        <v>0.29103079999999998</v>
      </c>
      <c r="I5817" s="7">
        <v>85.47</v>
      </c>
      <c r="J5817" s="2">
        <v>40.4375</v>
      </c>
      <c r="K5817">
        <v>16</v>
      </c>
      <c r="L5817" s="2">
        <v>53.8</v>
      </c>
    </row>
    <row r="5818" spans="1:12" x14ac:dyDescent="0.25">
      <c r="A5818">
        <v>29369</v>
      </c>
      <c r="B5818" s="2">
        <v>68.345579999999998</v>
      </c>
      <c r="C5818" s="3">
        <v>13673</v>
      </c>
      <c r="D5818" s="4">
        <v>43900</v>
      </c>
      <c r="E5818" t="s">
        <v>6210</v>
      </c>
      <c r="F5818" s="4" t="s">
        <v>6130</v>
      </c>
      <c r="G5818" s="5">
        <v>8899</v>
      </c>
      <c r="H5818" s="6">
        <v>0.36303370000000001</v>
      </c>
      <c r="I5818" s="7">
        <v>73.016000000000005</v>
      </c>
      <c r="J5818" s="2">
        <v>38.333300000000001</v>
      </c>
      <c r="K5818">
        <v>3</v>
      </c>
    </row>
    <row r="5819" spans="1:12" x14ac:dyDescent="0.25">
      <c r="A5819">
        <v>75965</v>
      </c>
      <c r="B5819" s="2">
        <v>68.340959999999995</v>
      </c>
      <c r="C5819" s="3">
        <v>19038</v>
      </c>
      <c r="D5819" s="4">
        <v>34860</v>
      </c>
      <c r="E5819" t="s">
        <v>13880</v>
      </c>
      <c r="F5819" s="4" t="s">
        <v>13752</v>
      </c>
      <c r="G5819" s="5">
        <v>10414</v>
      </c>
      <c r="H5819" s="6">
        <v>0.42313970000000001</v>
      </c>
      <c r="I5819" s="7">
        <v>62.613</v>
      </c>
      <c r="J5819" s="2">
        <v>50.8</v>
      </c>
      <c r="K5819">
        <v>5</v>
      </c>
    </row>
    <row r="5820" spans="1:12" x14ac:dyDescent="0.25">
      <c r="A5820">
        <v>68402</v>
      </c>
      <c r="B5820" s="2">
        <v>68.338260000000005</v>
      </c>
      <c r="C5820" s="3">
        <v>1258</v>
      </c>
      <c r="D5820" s="4">
        <v>30700</v>
      </c>
      <c r="E5820" t="s">
        <v>12780</v>
      </c>
      <c r="F5820" s="4" t="s">
        <v>12738</v>
      </c>
      <c r="G5820" s="5">
        <v>838</v>
      </c>
      <c r="H5820" s="6">
        <v>0.25625740000000002</v>
      </c>
      <c r="I5820" s="7">
        <v>91.444999999999993</v>
      </c>
    </row>
    <row r="5821" spans="1:12" x14ac:dyDescent="0.25">
      <c r="A5821">
        <v>73939</v>
      </c>
      <c r="B5821" s="2">
        <v>68.33784</v>
      </c>
      <c r="C5821" s="3">
        <v>1881</v>
      </c>
      <c r="D5821" s="4">
        <v>25100</v>
      </c>
      <c r="E5821" t="s">
        <v>13578</v>
      </c>
      <c r="F5821" s="4" t="s">
        <v>13462</v>
      </c>
      <c r="G5821" s="5">
        <v>865</v>
      </c>
      <c r="H5821" s="6">
        <v>0.39421970000000001</v>
      </c>
      <c r="I5821" s="7">
        <v>67.603999999999999</v>
      </c>
      <c r="J5821" s="2">
        <v>51</v>
      </c>
      <c r="K5821">
        <v>2</v>
      </c>
    </row>
    <row r="5822" spans="1:12" x14ac:dyDescent="0.25">
      <c r="A5822">
        <v>15005</v>
      </c>
      <c r="B5822" s="2">
        <v>68.335890000000006</v>
      </c>
      <c r="C5822" s="3">
        <v>9782</v>
      </c>
      <c r="D5822" s="4">
        <v>38300</v>
      </c>
      <c r="E5822" t="s">
        <v>3006</v>
      </c>
      <c r="F5822" s="4" t="s">
        <v>3003</v>
      </c>
      <c r="G5822" s="5">
        <v>7318</v>
      </c>
      <c r="H5822" s="6">
        <v>0.30140729999999999</v>
      </c>
      <c r="I5822" s="7">
        <v>83.638999999999996</v>
      </c>
      <c r="J5822" s="2">
        <v>53.333300000000001</v>
      </c>
      <c r="K5822">
        <v>6</v>
      </c>
    </row>
    <row r="5823" spans="1:12" x14ac:dyDescent="0.25">
      <c r="A5823">
        <v>54246</v>
      </c>
      <c r="B5823" s="2">
        <v>68.333979999999997</v>
      </c>
      <c r="C5823" s="3">
        <v>805</v>
      </c>
      <c r="E5823" t="s">
        <v>10227</v>
      </c>
      <c r="F5823" s="4" t="s">
        <v>10031</v>
      </c>
      <c r="G5823" s="5">
        <v>657</v>
      </c>
      <c r="H5823" s="6">
        <v>0.45205479999999998</v>
      </c>
      <c r="I5823" s="7">
        <v>57.603999999999999</v>
      </c>
      <c r="J5823" s="2">
        <v>46.666699999999999</v>
      </c>
      <c r="K5823">
        <v>3</v>
      </c>
    </row>
    <row r="5824" spans="1:12" x14ac:dyDescent="0.25">
      <c r="A5824">
        <v>8092</v>
      </c>
      <c r="B5824" s="2">
        <v>68.333269999999999</v>
      </c>
      <c r="C5824" s="3">
        <v>3193</v>
      </c>
      <c r="D5824" s="4">
        <v>35620</v>
      </c>
      <c r="E5824" t="s">
        <v>1636</v>
      </c>
      <c r="F5824" s="4" t="s">
        <v>1341</v>
      </c>
      <c r="G5824" s="5">
        <v>2293</v>
      </c>
      <c r="H5824" s="6">
        <v>0.25632080000000002</v>
      </c>
      <c r="I5824" s="7">
        <v>91.411000000000001</v>
      </c>
    </row>
    <row r="5825" spans="1:12" x14ac:dyDescent="0.25">
      <c r="A5825">
        <v>12569</v>
      </c>
      <c r="B5825" s="2">
        <v>68.331019999999995</v>
      </c>
      <c r="C5825" s="3">
        <v>9989</v>
      </c>
      <c r="D5825" s="4">
        <v>35620</v>
      </c>
      <c r="E5825" t="s">
        <v>2286</v>
      </c>
      <c r="F5825" s="4" t="s">
        <v>1280</v>
      </c>
      <c r="G5825" s="5">
        <v>7084</v>
      </c>
      <c r="H5825" s="6">
        <v>0.28373799999999999</v>
      </c>
      <c r="I5825" s="7">
        <v>86.656000000000006</v>
      </c>
      <c r="J5825" s="2">
        <v>39.666699999999999</v>
      </c>
      <c r="K5825">
        <v>3</v>
      </c>
    </row>
    <row r="5826" spans="1:12" x14ac:dyDescent="0.25">
      <c r="A5826">
        <v>3223</v>
      </c>
      <c r="B5826" s="2">
        <v>68.328710000000001</v>
      </c>
      <c r="C5826" s="3">
        <v>3388</v>
      </c>
      <c r="D5826" s="4">
        <v>17200</v>
      </c>
      <c r="E5826" t="s">
        <v>545</v>
      </c>
      <c r="F5826" s="4" t="s">
        <v>520</v>
      </c>
      <c r="G5826" s="5">
        <v>2605</v>
      </c>
      <c r="H5826" s="6">
        <v>0.37759019999999999</v>
      </c>
      <c r="I5826" s="7">
        <v>70.424999999999997</v>
      </c>
    </row>
    <row r="5827" spans="1:12" x14ac:dyDescent="0.25">
      <c r="A5827">
        <v>91387</v>
      </c>
      <c r="B5827" s="2">
        <v>68.321629999999999</v>
      </c>
      <c r="C5827" s="3">
        <v>42518</v>
      </c>
      <c r="D5827" s="4">
        <v>31080</v>
      </c>
      <c r="E5827" t="s">
        <v>15429</v>
      </c>
      <c r="F5827" s="4" t="s">
        <v>15368</v>
      </c>
      <c r="G5827" s="5">
        <v>26969</v>
      </c>
      <c r="H5827" s="6">
        <v>0.29810900000000001</v>
      </c>
      <c r="I5827" s="7">
        <v>84.132000000000005</v>
      </c>
      <c r="J5827" s="2">
        <v>39.75</v>
      </c>
      <c r="K5827">
        <v>4</v>
      </c>
    </row>
    <row r="5828" spans="1:12" x14ac:dyDescent="0.25">
      <c r="A5828">
        <v>88042</v>
      </c>
      <c r="B5828" s="2">
        <v>68.31514</v>
      </c>
      <c r="C5828" s="3">
        <v>240</v>
      </c>
      <c r="E5828" t="s">
        <v>4556</v>
      </c>
      <c r="F5828" s="4" t="s">
        <v>15124</v>
      </c>
      <c r="G5828" s="5">
        <v>177</v>
      </c>
      <c r="H5828" s="6">
        <v>0.28813559999999999</v>
      </c>
      <c r="I5828" s="7">
        <v>85.85</v>
      </c>
    </row>
    <row r="5829" spans="1:12" x14ac:dyDescent="0.25">
      <c r="A5829">
        <v>14069</v>
      </c>
      <c r="B5829" s="2">
        <v>68.314949999999996</v>
      </c>
      <c r="C5829" s="3">
        <v>737</v>
      </c>
      <c r="D5829" s="4">
        <v>15380</v>
      </c>
      <c r="E5829" t="s">
        <v>1419</v>
      </c>
      <c r="F5829" s="4" t="s">
        <v>1280</v>
      </c>
      <c r="G5829" s="5">
        <v>601</v>
      </c>
      <c r="H5829" s="6">
        <v>0.31946750000000002</v>
      </c>
      <c r="I5829" s="7">
        <v>80.417000000000002</v>
      </c>
      <c r="J5829" s="2">
        <v>36</v>
      </c>
      <c r="K5829">
        <v>2</v>
      </c>
    </row>
    <row r="5830" spans="1:12" x14ac:dyDescent="0.25">
      <c r="A5830">
        <v>66006</v>
      </c>
      <c r="B5830" s="2">
        <v>68.313670000000002</v>
      </c>
      <c r="C5830" s="3">
        <v>7300</v>
      </c>
      <c r="D5830" s="4">
        <v>29940</v>
      </c>
      <c r="E5830" t="s">
        <v>12495</v>
      </c>
      <c r="F5830" s="4" t="s">
        <v>12494</v>
      </c>
      <c r="G5830" s="5">
        <v>4769</v>
      </c>
      <c r="H5830" s="6">
        <v>0.35513630000000002</v>
      </c>
      <c r="I5830" s="7">
        <v>74.25</v>
      </c>
      <c r="J5830" s="2">
        <v>52.333300000000001</v>
      </c>
      <c r="K5830">
        <v>3</v>
      </c>
    </row>
    <row r="5831" spans="1:12" x14ac:dyDescent="0.25">
      <c r="A5831">
        <v>5345</v>
      </c>
      <c r="B5831" s="2">
        <v>68.312129999999996</v>
      </c>
      <c r="C5831" s="3">
        <v>2246</v>
      </c>
      <c r="E5831" t="s">
        <v>1078</v>
      </c>
      <c r="F5831" s="4" t="s">
        <v>1030</v>
      </c>
      <c r="G5831" s="5">
        <v>1679</v>
      </c>
      <c r="H5831" s="6">
        <v>0.40238089999999999</v>
      </c>
      <c r="I5831" s="7">
        <v>66.070999999999998</v>
      </c>
      <c r="J5831" s="2">
        <v>27</v>
      </c>
      <c r="K5831">
        <v>1</v>
      </c>
    </row>
    <row r="5832" spans="1:12" x14ac:dyDescent="0.25">
      <c r="A5832">
        <v>23220</v>
      </c>
      <c r="B5832" s="2">
        <v>68.307270000000003</v>
      </c>
      <c r="C5832" s="3">
        <v>34683</v>
      </c>
      <c r="D5832" s="4">
        <v>40060</v>
      </c>
      <c r="E5832" t="s">
        <v>99</v>
      </c>
      <c r="F5832" s="4" t="s">
        <v>4335</v>
      </c>
      <c r="G5832" s="5">
        <v>18596</v>
      </c>
      <c r="H5832" s="6">
        <v>0.48284579999999999</v>
      </c>
      <c r="I5832" s="7">
        <v>52.165999999999997</v>
      </c>
      <c r="J5832" s="2">
        <v>37.428600000000003</v>
      </c>
      <c r="K5832">
        <v>49</v>
      </c>
      <c r="L5832" s="2">
        <v>36.299999999999997</v>
      </c>
    </row>
    <row r="5833" spans="1:12" x14ac:dyDescent="0.25">
      <c r="A5833">
        <v>21713</v>
      </c>
      <c r="B5833" s="2">
        <v>68.301209999999998</v>
      </c>
      <c r="C5833" s="3">
        <v>9163</v>
      </c>
      <c r="D5833" s="4">
        <v>25180</v>
      </c>
      <c r="E5833" t="s">
        <v>4582</v>
      </c>
      <c r="F5833" s="4" t="s">
        <v>4361</v>
      </c>
      <c r="G5833" s="5">
        <v>6732</v>
      </c>
      <c r="H5833" s="6">
        <v>0.24298230000000001</v>
      </c>
      <c r="I5833" s="7">
        <v>93.602999999999994</v>
      </c>
      <c r="J5833" s="2">
        <v>56</v>
      </c>
      <c r="K5833">
        <v>2</v>
      </c>
    </row>
    <row r="5834" spans="1:12" x14ac:dyDescent="0.25">
      <c r="A5834">
        <v>80473</v>
      </c>
      <c r="B5834" s="2">
        <v>68.299580000000006</v>
      </c>
      <c r="C5834" s="3">
        <v>52</v>
      </c>
      <c r="E5834" t="s">
        <v>14502</v>
      </c>
      <c r="F5834" s="4" t="s">
        <v>14477</v>
      </c>
      <c r="G5834" s="5">
        <v>52</v>
      </c>
      <c r="H5834" s="6">
        <v>0.26923079999999999</v>
      </c>
      <c r="I5834" s="7">
        <v>89.063000000000002</v>
      </c>
    </row>
    <row r="5835" spans="1:12" x14ac:dyDescent="0.25">
      <c r="A5835">
        <v>54915</v>
      </c>
      <c r="B5835" s="2">
        <v>68.292910000000006</v>
      </c>
      <c r="C5835" s="3">
        <v>42773</v>
      </c>
      <c r="D5835" s="4">
        <v>11540</v>
      </c>
      <c r="E5835" t="s">
        <v>2761</v>
      </c>
      <c r="F5835" s="4" t="s">
        <v>10031</v>
      </c>
      <c r="G5835" s="5">
        <v>27826</v>
      </c>
      <c r="H5835" s="6">
        <v>0.34377920000000001</v>
      </c>
      <c r="I5835" s="7">
        <v>76.177000000000007</v>
      </c>
      <c r="J5835" s="2">
        <v>46.6</v>
      </c>
      <c r="K5835">
        <v>30</v>
      </c>
      <c r="L5835" s="2">
        <v>83.1</v>
      </c>
    </row>
    <row r="5836" spans="1:12" x14ac:dyDescent="0.25">
      <c r="A5836">
        <v>23831</v>
      </c>
      <c r="B5836" s="2">
        <v>68.280850000000001</v>
      </c>
      <c r="C5836" s="3">
        <v>34048</v>
      </c>
      <c r="D5836" s="4">
        <v>40060</v>
      </c>
      <c r="E5836" t="s">
        <v>28</v>
      </c>
      <c r="F5836" s="4" t="s">
        <v>4335</v>
      </c>
      <c r="G5836" s="5">
        <v>22572</v>
      </c>
      <c r="H5836" s="6">
        <v>0.3298334</v>
      </c>
      <c r="I5836" s="7">
        <v>78.575999999999993</v>
      </c>
      <c r="J5836" s="2">
        <v>48.090899999999998</v>
      </c>
      <c r="K5836">
        <v>11</v>
      </c>
      <c r="L5836" s="2">
        <v>88.6</v>
      </c>
    </row>
    <row r="5837" spans="1:12" x14ac:dyDescent="0.25">
      <c r="A5837">
        <v>56728</v>
      </c>
      <c r="B5837" s="2">
        <v>68.275210000000001</v>
      </c>
      <c r="C5837" s="3">
        <v>1320</v>
      </c>
      <c r="E5837" t="s">
        <v>10857</v>
      </c>
      <c r="F5837" s="4" t="s">
        <v>10428</v>
      </c>
      <c r="G5837" s="5">
        <v>986</v>
      </c>
      <c r="H5837" s="6">
        <v>0.26166329999999999</v>
      </c>
      <c r="I5837" s="7">
        <v>90.313000000000002</v>
      </c>
      <c r="J5837" s="2">
        <v>51</v>
      </c>
      <c r="K5837">
        <v>2</v>
      </c>
    </row>
    <row r="5838" spans="1:12" x14ac:dyDescent="0.25">
      <c r="A5838">
        <v>12936</v>
      </c>
      <c r="B5838" s="2">
        <v>68.274889999999999</v>
      </c>
      <c r="C5838" s="3">
        <v>517</v>
      </c>
      <c r="E5838" t="s">
        <v>268</v>
      </c>
      <c r="F5838" s="4" t="s">
        <v>1280</v>
      </c>
      <c r="G5838" s="5">
        <v>356</v>
      </c>
      <c r="H5838" s="6">
        <v>0.42977530000000003</v>
      </c>
      <c r="I5838" s="7">
        <v>61.25</v>
      </c>
    </row>
    <row r="5839" spans="1:12" x14ac:dyDescent="0.25">
      <c r="A5839">
        <v>59937</v>
      </c>
      <c r="B5839" s="2">
        <v>68.272540000000006</v>
      </c>
      <c r="C5839" s="3">
        <v>12751</v>
      </c>
      <c r="D5839" s="4">
        <v>28060</v>
      </c>
      <c r="E5839" t="s">
        <v>11489</v>
      </c>
      <c r="F5839" s="4" t="s">
        <v>11278</v>
      </c>
      <c r="G5839" s="5">
        <v>9430</v>
      </c>
      <c r="H5839" s="6">
        <v>0.43632700000000002</v>
      </c>
      <c r="I5839" s="7">
        <v>60.098999999999997</v>
      </c>
      <c r="J5839" s="2">
        <v>51.777799999999999</v>
      </c>
      <c r="K5839">
        <v>9</v>
      </c>
    </row>
    <row r="5840" spans="1:12" x14ac:dyDescent="0.25">
      <c r="A5840">
        <v>87029</v>
      </c>
      <c r="B5840" s="2">
        <v>68.270259999999993</v>
      </c>
      <c r="C5840" s="3">
        <v>145</v>
      </c>
      <c r="D5840" s="4">
        <v>21580</v>
      </c>
      <c r="E5840" t="s">
        <v>15143</v>
      </c>
      <c r="F5840" s="4" t="s">
        <v>15124</v>
      </c>
      <c r="G5840" s="5">
        <v>119</v>
      </c>
      <c r="H5840" s="6">
        <v>0.17499999999999999</v>
      </c>
      <c r="I5840" s="7">
        <v>105.25</v>
      </c>
    </row>
    <row r="5841" spans="1:12" x14ac:dyDescent="0.25">
      <c r="A5841">
        <v>95426</v>
      </c>
      <c r="B5841" s="2">
        <v>68.269949999999994</v>
      </c>
      <c r="C5841" s="3">
        <v>1659</v>
      </c>
      <c r="D5841" s="4">
        <v>17340</v>
      </c>
      <c r="E5841" t="s">
        <v>6652</v>
      </c>
      <c r="F5841" s="4" t="s">
        <v>15368</v>
      </c>
      <c r="G5841" s="5">
        <v>1167</v>
      </c>
      <c r="H5841" s="6">
        <v>0.37414380000000003</v>
      </c>
      <c r="I5841" s="7">
        <v>70.819999999999993</v>
      </c>
    </row>
    <row r="5842" spans="1:12" x14ac:dyDescent="0.25">
      <c r="A5842">
        <v>6514</v>
      </c>
      <c r="B5842" s="2">
        <v>68.265370000000004</v>
      </c>
      <c r="C5842" s="3">
        <v>27038</v>
      </c>
      <c r="D5842" s="4">
        <v>35300</v>
      </c>
      <c r="E5842" t="s">
        <v>1307</v>
      </c>
      <c r="F5842" s="4" t="s">
        <v>1198</v>
      </c>
      <c r="G5842" s="5">
        <v>17988</v>
      </c>
      <c r="H5842" s="6">
        <v>0.34056039999999999</v>
      </c>
      <c r="I5842" s="7">
        <v>76.617000000000004</v>
      </c>
      <c r="J5842" s="2">
        <v>40.3125</v>
      </c>
      <c r="K5842">
        <v>16</v>
      </c>
      <c r="L5842" s="2">
        <v>53.3</v>
      </c>
    </row>
    <row r="5843" spans="1:12" x14ac:dyDescent="0.25">
      <c r="A5843">
        <v>30519</v>
      </c>
      <c r="B5843" s="2">
        <v>68.254779999999997</v>
      </c>
      <c r="C5843" s="3">
        <v>42073</v>
      </c>
      <c r="D5843" s="4">
        <v>12060</v>
      </c>
      <c r="E5843" t="s">
        <v>6464</v>
      </c>
      <c r="F5843" s="4" t="s">
        <v>6363</v>
      </c>
      <c r="G5843" s="5">
        <v>26274</v>
      </c>
      <c r="H5843" s="6">
        <v>0.3389663</v>
      </c>
      <c r="I5843" s="7">
        <v>76.888999999999996</v>
      </c>
      <c r="J5843" s="2">
        <v>36.333300000000001</v>
      </c>
      <c r="K5843">
        <v>9</v>
      </c>
    </row>
    <row r="5844" spans="1:12" x14ac:dyDescent="0.25">
      <c r="A5844">
        <v>73026</v>
      </c>
      <c r="B5844" s="2">
        <v>68.246619999999993</v>
      </c>
      <c r="C5844" s="3">
        <v>11093</v>
      </c>
      <c r="D5844" s="4">
        <v>36420</v>
      </c>
      <c r="E5844" t="s">
        <v>5927</v>
      </c>
      <c r="F5844" s="4" t="s">
        <v>13462</v>
      </c>
      <c r="G5844" s="5">
        <v>7815</v>
      </c>
      <c r="H5844" s="6">
        <v>0.27690340000000002</v>
      </c>
      <c r="I5844" s="7">
        <v>87.603999999999999</v>
      </c>
      <c r="J5844" s="2">
        <v>44</v>
      </c>
      <c r="K5844">
        <v>4</v>
      </c>
    </row>
    <row r="5845" spans="1:12" x14ac:dyDescent="0.25">
      <c r="A5845">
        <v>3269</v>
      </c>
      <c r="B5845" s="2">
        <v>68.24418</v>
      </c>
      <c r="C5845" s="3">
        <v>2976</v>
      </c>
      <c r="D5845" s="4">
        <v>29060</v>
      </c>
      <c r="E5845" t="s">
        <v>574</v>
      </c>
      <c r="F5845" s="4" t="s">
        <v>520</v>
      </c>
      <c r="G5845" s="5">
        <v>2351</v>
      </c>
      <c r="H5845" s="6">
        <v>0.35261589999999998</v>
      </c>
      <c r="I5845" s="7">
        <v>74.507999999999996</v>
      </c>
      <c r="J5845" s="2">
        <v>57</v>
      </c>
      <c r="K5845">
        <v>1</v>
      </c>
    </row>
    <row r="5846" spans="1:12" x14ac:dyDescent="0.25">
      <c r="A5846">
        <v>47396</v>
      </c>
      <c r="B5846" s="2">
        <v>68.242509999999996</v>
      </c>
      <c r="C5846" s="3">
        <v>6967</v>
      </c>
      <c r="D5846" s="4">
        <v>34620</v>
      </c>
      <c r="E5846" t="s">
        <v>4881</v>
      </c>
      <c r="F5846" s="4" t="s">
        <v>8800</v>
      </c>
      <c r="G5846" s="5">
        <v>4650</v>
      </c>
      <c r="H5846" s="6">
        <v>0.35204299999999999</v>
      </c>
      <c r="I5846" s="7">
        <v>74.603999999999999</v>
      </c>
      <c r="J5846" s="2">
        <v>53</v>
      </c>
      <c r="K5846">
        <v>6</v>
      </c>
    </row>
    <row r="5847" spans="1:12" x14ac:dyDescent="0.25">
      <c r="A5847">
        <v>23111</v>
      </c>
      <c r="B5847" s="2">
        <v>68.235380000000006</v>
      </c>
      <c r="C5847" s="3">
        <v>36951</v>
      </c>
      <c r="D5847" s="4">
        <v>40060</v>
      </c>
      <c r="E5847" t="s">
        <v>4392</v>
      </c>
      <c r="F5847" s="4" t="s">
        <v>4335</v>
      </c>
      <c r="G5847" s="5">
        <v>25138</v>
      </c>
      <c r="H5847" s="6">
        <v>0.3109635</v>
      </c>
      <c r="I5847" s="7">
        <v>81.694999999999993</v>
      </c>
      <c r="J5847" s="2">
        <v>53.181800000000003</v>
      </c>
      <c r="K5847">
        <v>11</v>
      </c>
      <c r="L5847" s="2">
        <v>97.7</v>
      </c>
    </row>
    <row r="5848" spans="1:12" x14ac:dyDescent="0.25">
      <c r="A5848">
        <v>3602</v>
      </c>
      <c r="B5848" s="2">
        <v>68.228909999999999</v>
      </c>
      <c r="C5848" s="3">
        <v>2688</v>
      </c>
      <c r="D5848" s="4">
        <v>28300</v>
      </c>
      <c r="E5848" t="s">
        <v>622</v>
      </c>
      <c r="F5848" s="4" t="s">
        <v>520</v>
      </c>
      <c r="G5848" s="5">
        <v>1886</v>
      </c>
      <c r="H5848" s="6">
        <v>0.36161189999999999</v>
      </c>
      <c r="I5848" s="7">
        <v>72.936000000000007</v>
      </c>
      <c r="J5848" s="2">
        <v>48</v>
      </c>
      <c r="K5848">
        <v>1</v>
      </c>
    </row>
    <row r="5849" spans="1:12" x14ac:dyDescent="0.25">
      <c r="A5849">
        <v>84087</v>
      </c>
      <c r="B5849" s="2">
        <v>68.226460000000003</v>
      </c>
      <c r="C5849" s="3">
        <v>14298</v>
      </c>
      <c r="D5849" s="4">
        <v>36260</v>
      </c>
      <c r="E5849" t="s">
        <v>14889</v>
      </c>
      <c r="F5849" s="4" t="s">
        <v>14851</v>
      </c>
      <c r="G5849" s="5">
        <v>8329</v>
      </c>
      <c r="H5849" s="6">
        <v>0.31404559999999998</v>
      </c>
      <c r="I5849" s="7">
        <v>81.152000000000001</v>
      </c>
      <c r="J5849" s="2">
        <v>50.2</v>
      </c>
      <c r="K5849">
        <v>5</v>
      </c>
    </row>
    <row r="5850" spans="1:12" x14ac:dyDescent="0.25">
      <c r="A5850">
        <v>23430</v>
      </c>
      <c r="B5850" s="2">
        <v>68.221530000000001</v>
      </c>
      <c r="C5850" s="3">
        <v>17521</v>
      </c>
      <c r="D5850" s="4">
        <v>47260</v>
      </c>
      <c r="E5850" t="s">
        <v>518</v>
      </c>
      <c r="F5850" s="4" t="s">
        <v>4335</v>
      </c>
      <c r="G5850" s="5">
        <v>12309</v>
      </c>
      <c r="H5850" s="6">
        <v>0.28840680000000002</v>
      </c>
      <c r="I5850" s="7">
        <v>85.581999999999994</v>
      </c>
      <c r="J5850" s="2">
        <v>44</v>
      </c>
      <c r="K5850">
        <v>6</v>
      </c>
    </row>
    <row r="5851" spans="1:12" x14ac:dyDescent="0.25">
      <c r="A5851">
        <v>33579</v>
      </c>
      <c r="B5851" s="2">
        <v>68.21454</v>
      </c>
      <c r="C5851" s="3">
        <v>26517</v>
      </c>
      <c r="D5851" s="4">
        <v>45300</v>
      </c>
      <c r="E5851" t="s">
        <v>6909</v>
      </c>
      <c r="F5851" s="4" t="s">
        <v>6689</v>
      </c>
      <c r="G5851" s="5">
        <v>16860</v>
      </c>
      <c r="H5851" s="6">
        <v>0.3193357</v>
      </c>
      <c r="I5851" s="7">
        <v>80.236999999999995</v>
      </c>
      <c r="J5851" s="2">
        <v>59</v>
      </c>
      <c r="K5851">
        <v>1</v>
      </c>
    </row>
    <row r="5852" spans="1:12" x14ac:dyDescent="0.25">
      <c r="A5852">
        <v>12185</v>
      </c>
      <c r="B5852" s="2">
        <v>68.210139999999996</v>
      </c>
      <c r="C5852" s="3">
        <v>2180</v>
      </c>
      <c r="D5852" s="4">
        <v>10580</v>
      </c>
      <c r="E5852" t="s">
        <v>2174</v>
      </c>
      <c r="F5852" s="4" t="s">
        <v>1280</v>
      </c>
      <c r="G5852" s="5">
        <v>1498</v>
      </c>
      <c r="H5852" s="6">
        <v>0.26817879999999999</v>
      </c>
      <c r="I5852" s="7">
        <v>89.063000000000002</v>
      </c>
    </row>
    <row r="5853" spans="1:12" x14ac:dyDescent="0.25">
      <c r="A5853">
        <v>55011</v>
      </c>
      <c r="B5853" s="2">
        <v>68.208179999999999</v>
      </c>
      <c r="C5853" s="3">
        <v>9991</v>
      </c>
      <c r="D5853" s="4">
        <v>33460</v>
      </c>
      <c r="E5853" t="s">
        <v>9416</v>
      </c>
      <c r="F5853" s="4" t="s">
        <v>10428</v>
      </c>
      <c r="G5853" s="5">
        <v>6702</v>
      </c>
      <c r="H5853" s="6">
        <v>0.19456879999999999</v>
      </c>
      <c r="I5853" s="7">
        <v>101.783</v>
      </c>
    </row>
    <row r="5854" spans="1:12" x14ac:dyDescent="0.25">
      <c r="A5854">
        <v>91206</v>
      </c>
      <c r="B5854" s="2">
        <v>68.200410000000005</v>
      </c>
      <c r="C5854" s="3">
        <v>33706</v>
      </c>
      <c r="D5854" s="4">
        <v>31080</v>
      </c>
      <c r="E5854" t="s">
        <v>86</v>
      </c>
      <c r="F5854" s="4" t="s">
        <v>15368</v>
      </c>
      <c r="G5854" s="5">
        <v>25812</v>
      </c>
      <c r="H5854" s="6">
        <v>0.4242823</v>
      </c>
      <c r="I5854" s="7">
        <v>62.076999999999998</v>
      </c>
      <c r="J5854" s="2">
        <v>39.133299999999998</v>
      </c>
      <c r="K5854">
        <v>15</v>
      </c>
      <c r="L5854" s="2">
        <v>45.8</v>
      </c>
    </row>
    <row r="5855" spans="1:12" x14ac:dyDescent="0.25">
      <c r="A5855">
        <v>77835</v>
      </c>
      <c r="B5855" s="2">
        <v>68.193820000000002</v>
      </c>
      <c r="C5855" s="3">
        <v>2164</v>
      </c>
      <c r="D5855" s="4">
        <v>14780</v>
      </c>
      <c r="E5855" t="s">
        <v>5577</v>
      </c>
      <c r="F5855" s="4" t="s">
        <v>13752</v>
      </c>
      <c r="G5855" s="5">
        <v>1690</v>
      </c>
      <c r="H5855" s="6">
        <v>0.29526629999999998</v>
      </c>
      <c r="I5855" s="7">
        <v>84.358000000000004</v>
      </c>
    </row>
    <row r="5856" spans="1:12" x14ac:dyDescent="0.25">
      <c r="A5856">
        <v>7846</v>
      </c>
      <c r="B5856" s="2">
        <v>68.19341</v>
      </c>
      <c r="C5856" s="3">
        <v>82</v>
      </c>
      <c r="D5856" s="4">
        <v>10900</v>
      </c>
      <c r="E5856" t="s">
        <v>1533</v>
      </c>
      <c r="F5856" s="4" t="s">
        <v>1341</v>
      </c>
      <c r="G5856" s="5">
        <v>54</v>
      </c>
      <c r="H5856" s="6">
        <v>0.25454549999999998</v>
      </c>
      <c r="I5856" s="7">
        <v>91.375</v>
      </c>
    </row>
    <row r="5857" spans="1:12" x14ac:dyDescent="0.25">
      <c r="A5857">
        <v>63102</v>
      </c>
      <c r="B5857" s="2">
        <v>68.192959999999999</v>
      </c>
      <c r="C5857" s="3">
        <v>2290</v>
      </c>
      <c r="D5857" s="4">
        <v>41180</v>
      </c>
      <c r="E5857" t="s">
        <v>9297</v>
      </c>
      <c r="F5857" s="4" t="s">
        <v>12102</v>
      </c>
      <c r="G5857" s="5">
        <v>1809</v>
      </c>
      <c r="H5857" s="6">
        <v>0.45138119999999998</v>
      </c>
      <c r="I5857" s="7">
        <v>57.353000000000002</v>
      </c>
      <c r="J5857" s="2">
        <v>36.5</v>
      </c>
      <c r="K5857">
        <v>2</v>
      </c>
    </row>
    <row r="5858" spans="1:12" x14ac:dyDescent="0.25">
      <c r="A5858">
        <v>1930</v>
      </c>
      <c r="B5858" s="2">
        <v>68.187299999999993</v>
      </c>
      <c r="C5858" s="3">
        <v>29236</v>
      </c>
      <c r="D5858" s="4">
        <v>14460</v>
      </c>
      <c r="E5858" t="s">
        <v>269</v>
      </c>
      <c r="F5858" s="4" t="s">
        <v>21</v>
      </c>
      <c r="G5858" s="5">
        <v>21863</v>
      </c>
      <c r="H5858" s="6">
        <v>0.3267621</v>
      </c>
      <c r="I5858" s="7">
        <v>78.888000000000005</v>
      </c>
      <c r="J5858" s="2">
        <v>44.615400000000001</v>
      </c>
      <c r="K5858">
        <v>13</v>
      </c>
      <c r="L5858" s="2">
        <v>75.099999999999994</v>
      </c>
    </row>
    <row r="5859" spans="1:12" x14ac:dyDescent="0.25">
      <c r="A5859">
        <v>98290</v>
      </c>
      <c r="B5859" s="2">
        <v>68.176640000000006</v>
      </c>
      <c r="C5859" s="3">
        <v>32942</v>
      </c>
      <c r="D5859" s="4">
        <v>42660</v>
      </c>
      <c r="E5859" t="s">
        <v>16395</v>
      </c>
      <c r="F5859" s="4" t="s">
        <v>16344</v>
      </c>
      <c r="G5859" s="5">
        <v>22666</v>
      </c>
      <c r="H5859" s="6">
        <v>0.28071639999999998</v>
      </c>
      <c r="I5859" s="7">
        <v>86.844999999999999</v>
      </c>
      <c r="J5859" s="2">
        <v>51.9375</v>
      </c>
      <c r="K5859">
        <v>16</v>
      </c>
      <c r="L5859" s="2">
        <v>96.4</v>
      </c>
    </row>
    <row r="5860" spans="1:12" x14ac:dyDescent="0.25">
      <c r="A5860">
        <v>1434</v>
      </c>
      <c r="B5860" s="2">
        <v>68.170910000000006</v>
      </c>
      <c r="C5860" s="3">
        <v>1656</v>
      </c>
      <c r="D5860" s="4">
        <v>49340</v>
      </c>
      <c r="E5860" t="s">
        <v>144</v>
      </c>
      <c r="F5860" s="4" t="s">
        <v>21</v>
      </c>
      <c r="G5860" s="5">
        <v>1284</v>
      </c>
      <c r="H5860" s="6">
        <v>0.2140078</v>
      </c>
      <c r="I5860" s="7">
        <v>98.355000000000004</v>
      </c>
      <c r="J5860" s="2">
        <v>46</v>
      </c>
      <c r="K5860">
        <v>2</v>
      </c>
    </row>
    <row r="5861" spans="1:12" x14ac:dyDescent="0.25">
      <c r="A5861">
        <v>79001</v>
      </c>
      <c r="B5861" s="2">
        <v>68.170540000000003</v>
      </c>
      <c r="C5861" s="3">
        <v>319</v>
      </c>
      <c r="D5861" s="4">
        <v>11100</v>
      </c>
      <c r="E5861" t="s">
        <v>3438</v>
      </c>
      <c r="F5861" s="4" t="s">
        <v>13752</v>
      </c>
      <c r="G5861" s="5">
        <v>233</v>
      </c>
      <c r="H5861" s="6">
        <v>0.3504274</v>
      </c>
      <c r="I5861" s="7">
        <v>74.772999999999996</v>
      </c>
    </row>
    <row r="5862" spans="1:12" x14ac:dyDescent="0.25">
      <c r="A5862">
        <v>52745</v>
      </c>
      <c r="B5862" s="2">
        <v>68.170400000000001</v>
      </c>
      <c r="C5862" s="3">
        <v>566</v>
      </c>
      <c r="D5862" s="4">
        <v>19340</v>
      </c>
      <c r="E5862" t="s">
        <v>8250</v>
      </c>
      <c r="F5862" s="4" t="s">
        <v>9593</v>
      </c>
      <c r="G5862" s="5">
        <v>361</v>
      </c>
      <c r="H5862" s="6">
        <v>0.27348070000000002</v>
      </c>
      <c r="I5862" s="7">
        <v>88.067999999999998</v>
      </c>
    </row>
    <row r="5863" spans="1:12" x14ac:dyDescent="0.25">
      <c r="A5863">
        <v>66970</v>
      </c>
      <c r="B5863" s="2">
        <v>68.170280000000005</v>
      </c>
      <c r="C5863" s="3">
        <v>168</v>
      </c>
      <c r="E5863" t="s">
        <v>12590</v>
      </c>
      <c r="F5863" s="4" t="s">
        <v>12494</v>
      </c>
      <c r="G5863" s="5">
        <v>152</v>
      </c>
      <c r="H5863" s="6">
        <v>0.2875817</v>
      </c>
      <c r="I5863" s="7">
        <v>85.625</v>
      </c>
    </row>
    <row r="5864" spans="1:12" x14ac:dyDescent="0.25">
      <c r="A5864">
        <v>7001</v>
      </c>
      <c r="B5864" s="2">
        <v>68.167019999999994</v>
      </c>
      <c r="C5864" s="3">
        <v>17479</v>
      </c>
      <c r="D5864" s="4">
        <v>35620</v>
      </c>
      <c r="E5864" t="s">
        <v>1340</v>
      </c>
      <c r="F5864" s="4" t="s">
        <v>1341</v>
      </c>
      <c r="G5864" s="5">
        <v>13461</v>
      </c>
      <c r="H5864" s="6">
        <v>0.25443880000000002</v>
      </c>
      <c r="I5864" s="7">
        <v>91.331000000000003</v>
      </c>
      <c r="J5864" s="2">
        <v>46.5</v>
      </c>
      <c r="K5864">
        <v>4</v>
      </c>
    </row>
    <row r="5865" spans="1:12" x14ac:dyDescent="0.25">
      <c r="A5865">
        <v>53222</v>
      </c>
      <c r="B5865" s="2">
        <v>68.159459999999996</v>
      </c>
      <c r="C5865" s="3">
        <v>25777</v>
      </c>
      <c r="D5865" s="4">
        <v>33340</v>
      </c>
      <c r="E5865" t="s">
        <v>10098</v>
      </c>
      <c r="F5865" s="4" t="s">
        <v>10031</v>
      </c>
      <c r="G5865" s="5">
        <v>18120</v>
      </c>
      <c r="H5865" s="6">
        <v>0.37588300000000002</v>
      </c>
      <c r="I5865" s="7">
        <v>70.340999999999994</v>
      </c>
      <c r="J5865" s="2">
        <v>49.333300000000001</v>
      </c>
      <c r="K5865">
        <v>18</v>
      </c>
      <c r="L5865" s="2">
        <v>91.8</v>
      </c>
    </row>
    <row r="5866" spans="1:12" x14ac:dyDescent="0.25">
      <c r="A5866">
        <v>28269</v>
      </c>
      <c r="B5866" s="2">
        <v>68.143540000000002</v>
      </c>
      <c r="C5866" s="3">
        <v>76364</v>
      </c>
      <c r="D5866" s="4">
        <v>16740</v>
      </c>
      <c r="E5866" t="s">
        <v>1096</v>
      </c>
      <c r="F5866" s="4" t="s">
        <v>5642</v>
      </c>
      <c r="G5866" s="5">
        <v>48424</v>
      </c>
      <c r="H5866" s="6">
        <v>0.37914300000000001</v>
      </c>
      <c r="I5866" s="7">
        <v>69.762</v>
      </c>
      <c r="J5866" s="2">
        <v>44.058799999999998</v>
      </c>
      <c r="K5866">
        <v>17</v>
      </c>
      <c r="L5866" s="2">
        <v>72.5</v>
      </c>
    </row>
    <row r="5867" spans="1:12" x14ac:dyDescent="0.25">
      <c r="A5867">
        <v>23963</v>
      </c>
      <c r="B5867" s="2">
        <v>68.131900000000002</v>
      </c>
      <c r="C5867" s="3">
        <v>398</v>
      </c>
      <c r="E5867" t="s">
        <v>4935</v>
      </c>
      <c r="F5867" s="4" t="s">
        <v>4335</v>
      </c>
      <c r="G5867" s="5">
        <v>209</v>
      </c>
      <c r="H5867" s="6">
        <v>0.28095239999999999</v>
      </c>
      <c r="I5867" s="7">
        <v>86.724000000000004</v>
      </c>
      <c r="J5867" s="2">
        <v>60</v>
      </c>
      <c r="K5867">
        <v>1</v>
      </c>
    </row>
    <row r="5868" spans="1:12" x14ac:dyDescent="0.25">
      <c r="A5868">
        <v>21840</v>
      </c>
      <c r="B5868" s="2">
        <v>68.13176</v>
      </c>
      <c r="C5868" s="3">
        <v>570</v>
      </c>
      <c r="D5868" s="4">
        <v>41540</v>
      </c>
      <c r="E5868" t="s">
        <v>4109</v>
      </c>
      <c r="F5868" s="4" t="s">
        <v>4361</v>
      </c>
      <c r="G5868" s="5">
        <v>377</v>
      </c>
      <c r="H5868" s="6">
        <v>0.35543770000000002</v>
      </c>
      <c r="I5868" s="7">
        <v>73.838999999999999</v>
      </c>
      <c r="J5868" s="2">
        <v>46</v>
      </c>
      <c r="K5868">
        <v>1</v>
      </c>
    </row>
    <row r="5869" spans="1:12" x14ac:dyDescent="0.25">
      <c r="A5869">
        <v>4684</v>
      </c>
      <c r="B5869" s="2">
        <v>68.131360000000001</v>
      </c>
      <c r="C5869" s="3">
        <v>1666</v>
      </c>
      <c r="E5869" t="s">
        <v>932</v>
      </c>
      <c r="F5869" s="4" t="s">
        <v>701</v>
      </c>
      <c r="G5869" s="5">
        <v>1299</v>
      </c>
      <c r="H5869" s="6">
        <v>0.39337949999999999</v>
      </c>
      <c r="I5869" s="7">
        <v>67.278999999999996</v>
      </c>
      <c r="J5869" s="2">
        <v>39.5</v>
      </c>
      <c r="K5869">
        <v>2</v>
      </c>
    </row>
    <row r="5870" spans="1:12" x14ac:dyDescent="0.25">
      <c r="A5870">
        <v>12067</v>
      </c>
      <c r="B5870" s="2">
        <v>68.130809999999997</v>
      </c>
      <c r="C5870" s="3">
        <v>1550</v>
      </c>
      <c r="D5870" s="4">
        <v>10580</v>
      </c>
      <c r="E5870" t="s">
        <v>2111</v>
      </c>
      <c r="F5870" s="4" t="s">
        <v>1280</v>
      </c>
      <c r="G5870" s="5">
        <v>987</v>
      </c>
      <c r="H5870" s="6">
        <v>0.2732793</v>
      </c>
      <c r="I5870" s="7">
        <v>88.025000000000006</v>
      </c>
      <c r="J5870" s="2">
        <v>37.333300000000001</v>
      </c>
      <c r="K5870">
        <v>3</v>
      </c>
    </row>
    <row r="5871" spans="1:12" x14ac:dyDescent="0.25">
      <c r="A5871">
        <v>59537</v>
      </c>
      <c r="B5871" s="2">
        <v>68.130560000000003</v>
      </c>
      <c r="C5871" s="3">
        <v>74</v>
      </c>
      <c r="E5871" t="s">
        <v>11418</v>
      </c>
      <c r="F5871" s="4" t="s">
        <v>11278</v>
      </c>
      <c r="G5871" s="5">
        <v>50</v>
      </c>
      <c r="H5871" s="6">
        <v>3.9215699999999999E-2</v>
      </c>
      <c r="I5871" s="7">
        <v>128.46199999999999</v>
      </c>
    </row>
    <row r="5872" spans="1:12" x14ac:dyDescent="0.25">
      <c r="A5872">
        <v>20011</v>
      </c>
      <c r="B5872" s="2">
        <v>68.119420000000005</v>
      </c>
      <c r="C5872" s="3">
        <v>65700</v>
      </c>
      <c r="D5872" s="4">
        <v>47900</v>
      </c>
      <c r="E5872" t="s">
        <v>579</v>
      </c>
      <c r="F5872" s="4" t="s">
        <v>4333</v>
      </c>
      <c r="G5872" s="5">
        <v>46498</v>
      </c>
      <c r="H5872" s="6">
        <v>0.36614479999999999</v>
      </c>
      <c r="I5872" s="7">
        <v>71.963999999999999</v>
      </c>
      <c r="J5872" s="2">
        <v>36.140500000000003</v>
      </c>
      <c r="K5872">
        <v>121</v>
      </c>
      <c r="L5872" s="2">
        <v>29</v>
      </c>
    </row>
    <row r="5873" spans="1:12" x14ac:dyDescent="0.25">
      <c r="A5873">
        <v>28717</v>
      </c>
      <c r="B5873" s="2">
        <v>68.107919999999993</v>
      </c>
      <c r="C5873" s="3">
        <v>2273</v>
      </c>
      <c r="D5873" s="4">
        <v>19000</v>
      </c>
      <c r="E5873" t="s">
        <v>6086</v>
      </c>
      <c r="F5873" s="4" t="s">
        <v>5642</v>
      </c>
      <c r="G5873" s="5">
        <v>1549</v>
      </c>
      <c r="H5873" s="6">
        <v>0.38670110000000002</v>
      </c>
      <c r="I5873" s="7">
        <v>68.400000000000006</v>
      </c>
      <c r="J5873" s="2">
        <v>62</v>
      </c>
      <c r="K5873">
        <v>1</v>
      </c>
    </row>
    <row r="5874" spans="1:12" x14ac:dyDescent="0.25">
      <c r="A5874">
        <v>86303</v>
      </c>
      <c r="B5874" s="2">
        <v>68.104309999999998</v>
      </c>
      <c r="C5874" s="3">
        <v>16382</v>
      </c>
      <c r="D5874" s="4">
        <v>39140</v>
      </c>
      <c r="E5874" t="s">
        <v>9258</v>
      </c>
      <c r="F5874" s="4" t="s">
        <v>14962</v>
      </c>
      <c r="G5874" s="5">
        <v>13545</v>
      </c>
      <c r="H5874" s="6">
        <v>0.4027019</v>
      </c>
      <c r="I5874" s="7">
        <v>65.632999999999996</v>
      </c>
      <c r="J5874" s="2">
        <v>44.285699999999999</v>
      </c>
      <c r="K5874">
        <v>7</v>
      </c>
    </row>
    <row r="5875" spans="1:12" x14ac:dyDescent="0.25">
      <c r="A5875">
        <v>50482</v>
      </c>
      <c r="B5875" s="2">
        <v>68.100899999999996</v>
      </c>
      <c r="C5875" s="3">
        <v>879</v>
      </c>
      <c r="D5875" s="4">
        <v>32380</v>
      </c>
      <c r="E5875" t="s">
        <v>9714</v>
      </c>
      <c r="F5875" s="4" t="s">
        <v>9593</v>
      </c>
      <c r="G5875" s="5">
        <v>702</v>
      </c>
      <c r="H5875" s="6">
        <v>0.28062680000000001</v>
      </c>
      <c r="I5875" s="7">
        <v>86.718999999999994</v>
      </c>
    </row>
    <row r="5876" spans="1:12" x14ac:dyDescent="0.25">
      <c r="A5876">
        <v>46234</v>
      </c>
      <c r="B5876" s="2">
        <v>68.096339999999998</v>
      </c>
      <c r="C5876" s="3">
        <v>26938</v>
      </c>
      <c r="D5876" s="4">
        <v>26900</v>
      </c>
      <c r="E5876" t="s">
        <v>8839</v>
      </c>
      <c r="F5876" s="4" t="s">
        <v>8800</v>
      </c>
      <c r="G5876" s="5">
        <v>18320</v>
      </c>
      <c r="H5876" s="6">
        <v>0.3506359</v>
      </c>
      <c r="I5876" s="7">
        <v>74.62</v>
      </c>
      <c r="J5876" s="2">
        <v>52.083300000000001</v>
      </c>
      <c r="K5876">
        <v>12</v>
      </c>
      <c r="L5876" s="2">
        <v>96.6</v>
      </c>
    </row>
    <row r="5877" spans="1:12" x14ac:dyDescent="0.25">
      <c r="A5877">
        <v>99224</v>
      </c>
      <c r="B5877" s="2">
        <v>68.0886</v>
      </c>
      <c r="C5877" s="3">
        <v>20531</v>
      </c>
      <c r="D5877" s="4">
        <v>44060</v>
      </c>
      <c r="E5877" t="s">
        <v>12476</v>
      </c>
      <c r="F5877" s="4" t="s">
        <v>16344</v>
      </c>
      <c r="G5877" s="5">
        <v>14053</v>
      </c>
      <c r="H5877" s="6">
        <v>0.34452830000000001</v>
      </c>
      <c r="I5877" s="7">
        <v>75.664000000000001</v>
      </c>
      <c r="J5877" s="2">
        <v>37</v>
      </c>
      <c r="K5877">
        <v>13</v>
      </c>
      <c r="L5877" s="2">
        <v>33.4</v>
      </c>
    </row>
    <row r="5878" spans="1:12" x14ac:dyDescent="0.25">
      <c r="A5878">
        <v>48137</v>
      </c>
      <c r="B5878" s="2">
        <v>68.084429999999998</v>
      </c>
      <c r="C5878" s="3">
        <v>4715</v>
      </c>
      <c r="D5878" s="4">
        <v>19820</v>
      </c>
      <c r="E5878" t="s">
        <v>9140</v>
      </c>
      <c r="F5878" s="4" t="s">
        <v>9106</v>
      </c>
      <c r="G5878" s="5">
        <v>3378</v>
      </c>
      <c r="H5878" s="6">
        <v>0.30491410000000002</v>
      </c>
      <c r="I5878" s="7">
        <v>82.5</v>
      </c>
      <c r="J5878" s="2">
        <v>70</v>
      </c>
      <c r="K5878">
        <v>1</v>
      </c>
    </row>
    <row r="5879" spans="1:12" x14ac:dyDescent="0.25">
      <c r="A5879">
        <v>46304</v>
      </c>
      <c r="B5879" s="2">
        <v>68.079790000000003</v>
      </c>
      <c r="C5879" s="3">
        <v>24534</v>
      </c>
      <c r="D5879" s="4">
        <v>16980</v>
      </c>
      <c r="E5879" t="s">
        <v>8842</v>
      </c>
      <c r="F5879" s="4" t="s">
        <v>8800</v>
      </c>
      <c r="G5879" s="5">
        <v>15998</v>
      </c>
      <c r="H5879" s="6">
        <v>0.31176949999999998</v>
      </c>
      <c r="I5879" s="7">
        <v>81.314999999999998</v>
      </c>
      <c r="J5879" s="2">
        <v>43.4</v>
      </c>
      <c r="K5879">
        <v>20</v>
      </c>
      <c r="L5879" s="2">
        <v>69</v>
      </c>
    </row>
    <row r="5880" spans="1:12" x14ac:dyDescent="0.25">
      <c r="A5880">
        <v>15211</v>
      </c>
      <c r="B5880" s="2">
        <v>68.073970000000003</v>
      </c>
      <c r="C5880" s="3">
        <v>11185</v>
      </c>
      <c r="D5880" s="4">
        <v>38300</v>
      </c>
      <c r="E5880" t="s">
        <v>3081</v>
      </c>
      <c r="F5880" s="4" t="s">
        <v>3003</v>
      </c>
      <c r="G5880" s="5">
        <v>8322</v>
      </c>
      <c r="H5880" s="6">
        <v>0.40730509999999998</v>
      </c>
      <c r="I5880" s="7">
        <v>64.792000000000002</v>
      </c>
      <c r="J5880" s="2">
        <v>45.25</v>
      </c>
      <c r="K5880">
        <v>4</v>
      </c>
    </row>
    <row r="5881" spans="1:12" x14ac:dyDescent="0.25">
      <c r="A5881">
        <v>53074</v>
      </c>
      <c r="B5881" s="2">
        <v>68.069829999999996</v>
      </c>
      <c r="C5881" s="3">
        <v>13119</v>
      </c>
      <c r="D5881" s="4">
        <v>33340</v>
      </c>
      <c r="E5881" t="s">
        <v>1897</v>
      </c>
      <c r="F5881" s="4" t="s">
        <v>10031</v>
      </c>
      <c r="G5881" s="5">
        <v>8958</v>
      </c>
      <c r="H5881" s="6">
        <v>0.34512779999999998</v>
      </c>
      <c r="I5881" s="7">
        <v>75.528999999999996</v>
      </c>
      <c r="J5881" s="2">
        <v>52.8</v>
      </c>
      <c r="K5881">
        <v>5</v>
      </c>
    </row>
    <row r="5882" spans="1:12" x14ac:dyDescent="0.25">
      <c r="A5882">
        <v>95648</v>
      </c>
      <c r="B5882" s="2">
        <v>68.059280000000001</v>
      </c>
      <c r="C5882" s="3">
        <v>48868</v>
      </c>
      <c r="D5882" s="4">
        <v>40900</v>
      </c>
      <c r="E5882" t="s">
        <v>230</v>
      </c>
      <c r="F5882" s="4" t="s">
        <v>15368</v>
      </c>
      <c r="G5882" s="5">
        <v>35133</v>
      </c>
      <c r="H5882" s="6">
        <v>0.32353280000000001</v>
      </c>
      <c r="I5882" s="7">
        <v>79.239000000000004</v>
      </c>
      <c r="J5882" s="2">
        <v>44.571399999999997</v>
      </c>
      <c r="K5882">
        <v>7</v>
      </c>
    </row>
    <row r="5883" spans="1:12" x14ac:dyDescent="0.25">
      <c r="A5883">
        <v>56374</v>
      </c>
      <c r="B5883" s="2">
        <v>68.049639999999997</v>
      </c>
      <c r="C5883" s="3">
        <v>10098</v>
      </c>
      <c r="D5883" s="4">
        <v>41060</v>
      </c>
      <c r="E5883" t="s">
        <v>7602</v>
      </c>
      <c r="F5883" s="4" t="s">
        <v>10428</v>
      </c>
      <c r="G5883" s="5">
        <v>5138</v>
      </c>
      <c r="H5883" s="6">
        <v>0.30375560000000001</v>
      </c>
      <c r="I5883" s="7">
        <v>82.647999999999996</v>
      </c>
      <c r="J5883" s="2">
        <v>39.75</v>
      </c>
      <c r="K5883">
        <v>4</v>
      </c>
    </row>
    <row r="5884" spans="1:12" x14ac:dyDescent="0.25">
      <c r="A5884">
        <v>60410</v>
      </c>
      <c r="B5884" s="2">
        <v>68.046580000000006</v>
      </c>
      <c r="C5884" s="3">
        <v>12725</v>
      </c>
      <c r="D5884" s="4">
        <v>16980</v>
      </c>
      <c r="E5884" t="s">
        <v>11562</v>
      </c>
      <c r="F5884" s="4" t="s">
        <v>11490</v>
      </c>
      <c r="G5884" s="5">
        <v>7671</v>
      </c>
      <c r="H5884" s="6">
        <v>0.2472628</v>
      </c>
      <c r="I5884" s="7">
        <v>92.4</v>
      </c>
      <c r="J5884" s="2">
        <v>64.5</v>
      </c>
      <c r="K5884">
        <v>4</v>
      </c>
    </row>
    <row r="5885" spans="1:12" x14ac:dyDescent="0.25">
      <c r="A5885">
        <v>23230</v>
      </c>
      <c r="B5885" s="2">
        <v>68.043719999999993</v>
      </c>
      <c r="C5885" s="3">
        <v>5539</v>
      </c>
      <c r="D5885" s="4">
        <v>40060</v>
      </c>
      <c r="E5885" t="s">
        <v>99</v>
      </c>
      <c r="F5885" s="4" t="s">
        <v>4335</v>
      </c>
      <c r="G5885" s="5">
        <v>4269</v>
      </c>
      <c r="H5885" s="6">
        <v>0.39985949999999998</v>
      </c>
      <c r="I5885" s="7">
        <v>66.022999999999996</v>
      </c>
      <c r="J5885" s="2">
        <v>37.4</v>
      </c>
      <c r="K5885">
        <v>5</v>
      </c>
    </row>
    <row r="5886" spans="1:12" x14ac:dyDescent="0.25">
      <c r="A5886">
        <v>95421</v>
      </c>
      <c r="B5886" s="2">
        <v>68.042389999999997</v>
      </c>
      <c r="C5886" s="3">
        <v>1536</v>
      </c>
      <c r="D5886" s="4">
        <v>42220</v>
      </c>
      <c r="E5886" t="s">
        <v>15882</v>
      </c>
      <c r="F5886" s="4" t="s">
        <v>15368</v>
      </c>
      <c r="G5886" s="5">
        <v>1284</v>
      </c>
      <c r="H5886" s="6">
        <v>0.35747659999999998</v>
      </c>
      <c r="I5886" s="7">
        <v>73.332999999999998</v>
      </c>
      <c r="J5886" s="2">
        <v>52.5</v>
      </c>
      <c r="K5886">
        <v>2</v>
      </c>
    </row>
    <row r="5887" spans="1:12" x14ac:dyDescent="0.25">
      <c r="A5887">
        <v>77304</v>
      </c>
      <c r="B5887" s="2">
        <v>68.038160000000005</v>
      </c>
      <c r="C5887" s="3">
        <v>24426</v>
      </c>
      <c r="D5887" s="4">
        <v>26420</v>
      </c>
      <c r="E5887" t="s">
        <v>14029</v>
      </c>
      <c r="F5887" s="4" t="s">
        <v>13752</v>
      </c>
      <c r="G5887" s="5">
        <v>16416</v>
      </c>
      <c r="H5887" s="6">
        <v>0.32754630000000001</v>
      </c>
      <c r="I5887" s="7">
        <v>78.503</v>
      </c>
      <c r="J5887" s="2">
        <v>50.142899999999997</v>
      </c>
      <c r="K5887">
        <v>7</v>
      </c>
    </row>
    <row r="5888" spans="1:12" x14ac:dyDescent="0.25">
      <c r="A5888">
        <v>50321</v>
      </c>
      <c r="B5888" s="2">
        <v>68.032929999999993</v>
      </c>
      <c r="C5888" s="3">
        <v>8357</v>
      </c>
      <c r="D5888" s="4">
        <v>19780</v>
      </c>
      <c r="E5888" t="s">
        <v>9677</v>
      </c>
      <c r="F5888" s="4" t="s">
        <v>9593</v>
      </c>
      <c r="G5888" s="5">
        <v>5428</v>
      </c>
      <c r="H5888" s="6">
        <v>0.3516301</v>
      </c>
      <c r="I5888" s="7">
        <v>74.331000000000003</v>
      </c>
      <c r="J5888" s="2">
        <v>39.666699999999999</v>
      </c>
      <c r="K5888">
        <v>9</v>
      </c>
    </row>
    <row r="5889" spans="1:12" x14ac:dyDescent="0.25">
      <c r="A5889">
        <v>30318</v>
      </c>
      <c r="B5889" s="2">
        <v>68.023910000000001</v>
      </c>
      <c r="C5889" s="3">
        <v>51791</v>
      </c>
      <c r="D5889" s="4">
        <v>12060</v>
      </c>
      <c r="E5889" t="s">
        <v>2948</v>
      </c>
      <c r="F5889" s="4" t="s">
        <v>6363</v>
      </c>
      <c r="G5889" s="5">
        <v>32272</v>
      </c>
      <c r="H5889" s="6">
        <v>0.46466089999999999</v>
      </c>
      <c r="I5889" s="7">
        <v>54.795000000000002</v>
      </c>
      <c r="J5889" s="2">
        <v>36.333300000000001</v>
      </c>
      <c r="K5889">
        <v>33</v>
      </c>
      <c r="L5889" s="2">
        <v>30</v>
      </c>
    </row>
    <row r="5890" spans="1:12" x14ac:dyDescent="0.25">
      <c r="A5890">
        <v>44281</v>
      </c>
      <c r="B5890" s="2">
        <v>68.011279999999999</v>
      </c>
      <c r="C5890" s="3">
        <v>30392</v>
      </c>
      <c r="D5890" s="4">
        <v>17460</v>
      </c>
      <c r="E5890" t="s">
        <v>8540</v>
      </c>
      <c r="F5890" s="4" t="s">
        <v>8295</v>
      </c>
      <c r="G5890" s="5">
        <v>20503</v>
      </c>
      <c r="H5890" s="6">
        <v>0.33190269999999999</v>
      </c>
      <c r="I5890" s="7">
        <v>77.701999999999998</v>
      </c>
      <c r="J5890" s="2">
        <v>44.5</v>
      </c>
      <c r="K5890">
        <v>22</v>
      </c>
      <c r="L5890" s="2">
        <v>74.5</v>
      </c>
    </row>
    <row r="5891" spans="1:12" x14ac:dyDescent="0.25">
      <c r="A5891">
        <v>60618</v>
      </c>
      <c r="B5891" s="2">
        <v>67.990440000000007</v>
      </c>
      <c r="C5891" s="3">
        <v>96230</v>
      </c>
      <c r="D5891" s="4">
        <v>16980</v>
      </c>
      <c r="E5891" t="s">
        <v>11616</v>
      </c>
      <c r="F5891" s="4" t="s">
        <v>11490</v>
      </c>
      <c r="G5891" s="5">
        <v>66582</v>
      </c>
      <c r="H5891" s="6">
        <v>0.39971760000000001</v>
      </c>
      <c r="I5891" s="7">
        <v>65.974999999999994</v>
      </c>
      <c r="J5891" s="2">
        <v>38.115400000000001</v>
      </c>
      <c r="K5891">
        <v>104</v>
      </c>
      <c r="L5891" s="2">
        <v>40.200000000000003</v>
      </c>
    </row>
    <row r="5892" spans="1:12" x14ac:dyDescent="0.25">
      <c r="A5892">
        <v>55444</v>
      </c>
      <c r="B5892" s="2">
        <v>67.972120000000004</v>
      </c>
      <c r="C5892" s="3">
        <v>15564</v>
      </c>
      <c r="D5892" s="4">
        <v>33460</v>
      </c>
      <c r="E5892" t="s">
        <v>10500</v>
      </c>
      <c r="F5892" s="4" t="s">
        <v>10428</v>
      </c>
      <c r="G5892" s="5">
        <v>9951</v>
      </c>
      <c r="H5892" s="6">
        <v>0.33474019999999999</v>
      </c>
      <c r="I5892" s="7">
        <v>77.197000000000003</v>
      </c>
      <c r="J5892" s="2">
        <v>38.571399999999997</v>
      </c>
      <c r="K5892">
        <v>7</v>
      </c>
    </row>
    <row r="5893" spans="1:12" x14ac:dyDescent="0.25">
      <c r="A5893">
        <v>1844</v>
      </c>
      <c r="B5893" s="2">
        <v>67.961920000000006</v>
      </c>
      <c r="C5893" s="3">
        <v>48159</v>
      </c>
      <c r="D5893" s="4">
        <v>14460</v>
      </c>
      <c r="E5893" t="s">
        <v>245</v>
      </c>
      <c r="F5893" s="4" t="s">
        <v>21</v>
      </c>
      <c r="G5893" s="5">
        <v>32691</v>
      </c>
      <c r="H5893" s="6">
        <v>0.28732679999999999</v>
      </c>
      <c r="I5893" s="7">
        <v>85.385000000000005</v>
      </c>
      <c r="J5893" s="2">
        <v>35.583300000000001</v>
      </c>
      <c r="K5893">
        <v>12</v>
      </c>
      <c r="L5893" s="2">
        <v>26.3</v>
      </c>
    </row>
    <row r="5894" spans="1:12" x14ac:dyDescent="0.25">
      <c r="A5894">
        <v>50046</v>
      </c>
      <c r="B5894" s="2">
        <v>67.953890000000001</v>
      </c>
      <c r="C5894" s="3">
        <v>1317</v>
      </c>
      <c r="D5894" s="4">
        <v>11180</v>
      </c>
      <c r="E5894" t="s">
        <v>320</v>
      </c>
      <c r="F5894" s="4" t="s">
        <v>9593</v>
      </c>
      <c r="G5894" s="5">
        <v>901</v>
      </c>
      <c r="H5894" s="6">
        <v>0.34184239999999999</v>
      </c>
      <c r="I5894" s="7">
        <v>75.963999999999999</v>
      </c>
    </row>
    <row r="5895" spans="1:12" x14ac:dyDescent="0.25">
      <c r="A5895">
        <v>82941</v>
      </c>
      <c r="B5895" s="2">
        <v>67.952860000000001</v>
      </c>
      <c r="C5895" s="3">
        <v>4870</v>
      </c>
      <c r="E5895" t="s">
        <v>14714</v>
      </c>
      <c r="F5895" s="4" t="s">
        <v>14657</v>
      </c>
      <c r="G5895" s="5">
        <v>3387</v>
      </c>
      <c r="H5895" s="6">
        <v>0.23029230000000001</v>
      </c>
      <c r="I5895" s="7">
        <v>95.216999999999999</v>
      </c>
      <c r="J5895" s="2">
        <v>68</v>
      </c>
      <c r="K5895">
        <v>1</v>
      </c>
    </row>
    <row r="5896" spans="1:12" x14ac:dyDescent="0.25">
      <c r="A5896">
        <v>18076</v>
      </c>
      <c r="B5896" s="2">
        <v>67.951539999999994</v>
      </c>
      <c r="C5896" s="3">
        <v>3006</v>
      </c>
      <c r="D5896" s="4">
        <v>37980</v>
      </c>
      <c r="E5896" t="s">
        <v>3972</v>
      </c>
      <c r="F5896" s="4" t="s">
        <v>3003</v>
      </c>
      <c r="G5896" s="5">
        <v>2125</v>
      </c>
      <c r="H5896" s="6">
        <v>0.30117650000000001</v>
      </c>
      <c r="I5896" s="7">
        <v>82.962000000000003</v>
      </c>
      <c r="J5896" s="2">
        <v>31</v>
      </c>
      <c r="K5896">
        <v>1</v>
      </c>
    </row>
    <row r="5897" spans="1:12" x14ac:dyDescent="0.25">
      <c r="A5897">
        <v>7422</v>
      </c>
      <c r="B5897" s="2">
        <v>67.949969999999993</v>
      </c>
      <c r="C5897" s="3">
        <v>6330</v>
      </c>
      <c r="D5897" s="4">
        <v>35620</v>
      </c>
      <c r="E5897" t="s">
        <v>1423</v>
      </c>
      <c r="F5897" s="4" t="s">
        <v>1341</v>
      </c>
      <c r="G5897" s="5">
        <v>4410</v>
      </c>
      <c r="H5897" s="6">
        <v>0.25549759999999999</v>
      </c>
      <c r="I5897" s="7">
        <v>90.850999999999999</v>
      </c>
      <c r="J5897" s="2">
        <v>86</v>
      </c>
      <c r="K5897">
        <v>1</v>
      </c>
    </row>
    <row r="5898" spans="1:12" x14ac:dyDescent="0.25">
      <c r="A5898">
        <v>95918</v>
      </c>
      <c r="B5898" s="2">
        <v>67.948530000000005</v>
      </c>
      <c r="C5898" s="3">
        <v>1804</v>
      </c>
      <c r="D5898" s="4">
        <v>49700</v>
      </c>
      <c r="E5898" t="s">
        <v>10671</v>
      </c>
      <c r="F5898" s="4" t="s">
        <v>15368</v>
      </c>
      <c r="G5898" s="5">
        <v>1580</v>
      </c>
      <c r="H5898" s="6">
        <v>0.25679950000000001</v>
      </c>
      <c r="I5898" s="7">
        <v>90.625</v>
      </c>
    </row>
    <row r="5899" spans="1:12" x14ac:dyDescent="0.25">
      <c r="A5899">
        <v>4848</v>
      </c>
      <c r="B5899" s="2">
        <v>67.948030000000003</v>
      </c>
      <c r="C5899" s="3">
        <v>643</v>
      </c>
      <c r="E5899" t="s">
        <v>974</v>
      </c>
      <c r="F5899" s="4" t="s">
        <v>701</v>
      </c>
      <c r="G5899" s="5">
        <v>552</v>
      </c>
      <c r="H5899" s="6">
        <v>0.41591319999999998</v>
      </c>
      <c r="I5899" s="7">
        <v>63.125</v>
      </c>
    </row>
    <row r="5900" spans="1:12" x14ac:dyDescent="0.25">
      <c r="A5900">
        <v>45068</v>
      </c>
      <c r="B5900" s="2">
        <v>67.946129999999997</v>
      </c>
      <c r="C5900" s="3">
        <v>10659</v>
      </c>
      <c r="D5900" s="4">
        <v>17140</v>
      </c>
      <c r="E5900" t="s">
        <v>6119</v>
      </c>
      <c r="F5900" s="4" t="s">
        <v>8295</v>
      </c>
      <c r="G5900" s="5">
        <v>7375</v>
      </c>
      <c r="H5900" s="6">
        <v>0.30585679999999998</v>
      </c>
      <c r="I5900" s="7">
        <v>82.138999999999996</v>
      </c>
      <c r="J5900" s="2">
        <v>25.333300000000001</v>
      </c>
      <c r="K5900">
        <v>3</v>
      </c>
    </row>
    <row r="5901" spans="1:12" x14ac:dyDescent="0.25">
      <c r="A5901">
        <v>85016</v>
      </c>
      <c r="B5901" s="2">
        <v>67.938540000000003</v>
      </c>
      <c r="C5901" s="3">
        <v>33431</v>
      </c>
      <c r="D5901" s="4">
        <v>38060</v>
      </c>
      <c r="E5901" t="s">
        <v>2525</v>
      </c>
      <c r="F5901" s="4" t="s">
        <v>14962</v>
      </c>
      <c r="G5901" s="5">
        <v>24329</v>
      </c>
      <c r="H5901" s="6">
        <v>0.40271269999999998</v>
      </c>
      <c r="I5901" s="7">
        <v>65.388999999999996</v>
      </c>
      <c r="J5901" s="2">
        <v>35.958300000000001</v>
      </c>
      <c r="K5901">
        <v>24</v>
      </c>
      <c r="L5901" s="2">
        <v>28</v>
      </c>
    </row>
    <row r="5902" spans="1:12" x14ac:dyDescent="0.25">
      <c r="A5902">
        <v>1030</v>
      </c>
      <c r="B5902" s="2">
        <v>67.930790000000002</v>
      </c>
      <c r="C5902" s="3">
        <v>11484</v>
      </c>
      <c r="D5902" s="4">
        <v>44140</v>
      </c>
      <c r="E5902" t="s">
        <v>35</v>
      </c>
      <c r="F5902" s="4" t="s">
        <v>21</v>
      </c>
      <c r="G5902" s="5">
        <v>8078</v>
      </c>
      <c r="H5902" s="6">
        <v>0.28249570000000002</v>
      </c>
      <c r="I5902" s="7">
        <v>86.156999999999996</v>
      </c>
      <c r="J5902" s="2">
        <v>54.5</v>
      </c>
      <c r="K5902">
        <v>2</v>
      </c>
    </row>
    <row r="5903" spans="1:12" x14ac:dyDescent="0.25">
      <c r="A5903">
        <v>20705</v>
      </c>
      <c r="B5903" s="2">
        <v>67.924509999999998</v>
      </c>
      <c r="C5903" s="3">
        <v>26658</v>
      </c>
      <c r="D5903" s="4">
        <v>47900</v>
      </c>
      <c r="E5903" t="s">
        <v>4406</v>
      </c>
      <c r="F5903" s="4" t="s">
        <v>4361</v>
      </c>
      <c r="G5903" s="5">
        <v>18111</v>
      </c>
      <c r="H5903" s="6">
        <v>0.3470819</v>
      </c>
      <c r="I5903" s="7">
        <v>74.984999999999999</v>
      </c>
      <c r="J5903" s="2">
        <v>40.8889</v>
      </c>
      <c r="K5903">
        <v>18</v>
      </c>
      <c r="L5903" s="2">
        <v>55.9</v>
      </c>
    </row>
    <row r="5904" spans="1:12" x14ac:dyDescent="0.25">
      <c r="A5904">
        <v>3047</v>
      </c>
      <c r="B5904" s="2">
        <v>67.919910000000002</v>
      </c>
      <c r="C5904" s="3">
        <v>1476</v>
      </c>
      <c r="D5904" s="4">
        <v>31700</v>
      </c>
      <c r="E5904" t="s">
        <v>111</v>
      </c>
      <c r="F5904" s="4" t="s">
        <v>520</v>
      </c>
      <c r="G5904" s="5">
        <v>1110</v>
      </c>
      <c r="H5904" s="6">
        <v>0.31801800000000002</v>
      </c>
      <c r="I5904" s="7">
        <v>80</v>
      </c>
      <c r="J5904" s="2">
        <v>44</v>
      </c>
      <c r="K5904">
        <v>1</v>
      </c>
    </row>
    <row r="5905" spans="1:12" x14ac:dyDescent="0.25">
      <c r="A5905">
        <v>68058</v>
      </c>
      <c r="B5905" s="2">
        <v>67.919589999999999</v>
      </c>
      <c r="C5905" s="3">
        <v>312</v>
      </c>
      <c r="D5905" s="4">
        <v>36540</v>
      </c>
      <c r="E5905" t="s">
        <v>8886</v>
      </c>
      <c r="F5905" s="4" t="s">
        <v>12738</v>
      </c>
      <c r="G5905" s="5">
        <v>287</v>
      </c>
      <c r="H5905" s="6">
        <v>0.30555559999999998</v>
      </c>
      <c r="I5905" s="7">
        <v>82.143000000000001</v>
      </c>
    </row>
    <row r="5906" spans="1:12" x14ac:dyDescent="0.25">
      <c r="A5906">
        <v>95677</v>
      </c>
      <c r="B5906" s="2">
        <v>67.915790000000001</v>
      </c>
      <c r="C5906" s="3">
        <v>22808</v>
      </c>
      <c r="D5906" s="4">
        <v>40900</v>
      </c>
      <c r="E5906" t="s">
        <v>15977</v>
      </c>
      <c r="F5906" s="4" t="s">
        <v>15368</v>
      </c>
      <c r="G5906" s="5">
        <v>15555</v>
      </c>
      <c r="H5906" s="6">
        <v>0.29598200000000002</v>
      </c>
      <c r="I5906" s="7">
        <v>83.784999999999997</v>
      </c>
      <c r="J5906" s="2">
        <v>37.299999999999997</v>
      </c>
      <c r="K5906">
        <v>10</v>
      </c>
      <c r="L5906" s="2">
        <v>35.5</v>
      </c>
    </row>
    <row r="5907" spans="1:12" x14ac:dyDescent="0.25">
      <c r="A5907">
        <v>11104</v>
      </c>
      <c r="B5907" s="2">
        <v>67.907179999999997</v>
      </c>
      <c r="C5907" s="3">
        <v>26555</v>
      </c>
      <c r="D5907" s="4">
        <v>35620</v>
      </c>
      <c r="E5907" t="s">
        <v>1901</v>
      </c>
      <c r="F5907" s="4" t="s">
        <v>1280</v>
      </c>
      <c r="G5907" s="5">
        <v>20402</v>
      </c>
      <c r="H5907" s="6">
        <v>0.41611530000000002</v>
      </c>
      <c r="I5907" s="7">
        <v>63.024000000000001</v>
      </c>
      <c r="J5907" s="2">
        <v>38.2059</v>
      </c>
      <c r="K5907">
        <v>34</v>
      </c>
      <c r="L5907" s="2">
        <v>40.799999999999997</v>
      </c>
    </row>
    <row r="5908" spans="1:12" x14ac:dyDescent="0.25">
      <c r="A5908">
        <v>46307</v>
      </c>
      <c r="B5908" s="2">
        <v>67.892229999999998</v>
      </c>
      <c r="C5908" s="3">
        <v>60326</v>
      </c>
      <c r="D5908" s="4">
        <v>16980</v>
      </c>
      <c r="E5908" t="s">
        <v>2423</v>
      </c>
      <c r="F5908" s="4" t="s">
        <v>8800</v>
      </c>
      <c r="G5908" s="5">
        <v>42108</v>
      </c>
      <c r="H5908" s="6">
        <v>0.30281659999999999</v>
      </c>
      <c r="I5908" s="7">
        <v>82.585999999999999</v>
      </c>
      <c r="J5908" s="2">
        <v>48.2727</v>
      </c>
      <c r="K5908">
        <v>22</v>
      </c>
      <c r="L5908" s="2">
        <v>89.1</v>
      </c>
    </row>
    <row r="5909" spans="1:12" x14ac:dyDescent="0.25">
      <c r="A5909">
        <v>58004</v>
      </c>
      <c r="B5909" s="2">
        <v>67.882109999999997</v>
      </c>
      <c r="C5909" s="3">
        <v>218</v>
      </c>
      <c r="D5909" s="4">
        <v>22020</v>
      </c>
      <c r="E5909" t="s">
        <v>2251</v>
      </c>
      <c r="F5909" s="4" t="s">
        <v>11069</v>
      </c>
      <c r="G5909" s="5">
        <v>150</v>
      </c>
      <c r="H5909" s="6">
        <v>0.37748350000000003</v>
      </c>
      <c r="I5909" s="7">
        <v>69.667000000000002</v>
      </c>
    </row>
    <row r="5910" spans="1:12" x14ac:dyDescent="0.25">
      <c r="A5910">
        <v>85024</v>
      </c>
      <c r="B5910" s="2">
        <v>67.878209999999996</v>
      </c>
      <c r="C5910" s="3">
        <v>23698</v>
      </c>
      <c r="D5910" s="4">
        <v>38060</v>
      </c>
      <c r="E5910" t="s">
        <v>2525</v>
      </c>
      <c r="F5910" s="4" t="s">
        <v>14962</v>
      </c>
      <c r="G5910" s="5">
        <v>16141</v>
      </c>
      <c r="H5910" s="6">
        <v>0.37129050000000002</v>
      </c>
      <c r="I5910" s="7">
        <v>70.734999999999999</v>
      </c>
      <c r="J5910" s="2">
        <v>53.2</v>
      </c>
      <c r="K5910">
        <v>5</v>
      </c>
    </row>
    <row r="5911" spans="1:12" x14ac:dyDescent="0.25">
      <c r="A5911">
        <v>46204</v>
      </c>
      <c r="B5911" s="2">
        <v>67.87321</v>
      </c>
      <c r="C5911" s="3">
        <v>6309</v>
      </c>
      <c r="D5911" s="4">
        <v>26900</v>
      </c>
      <c r="E5911" t="s">
        <v>8839</v>
      </c>
      <c r="F5911" s="4" t="s">
        <v>8800</v>
      </c>
      <c r="G5911" s="5">
        <v>4752</v>
      </c>
      <c r="H5911" s="6">
        <v>0.41973490000000002</v>
      </c>
      <c r="I5911" s="7">
        <v>62.360999999999997</v>
      </c>
      <c r="J5911" s="2">
        <v>38.666699999999999</v>
      </c>
      <c r="K5911">
        <v>6</v>
      </c>
    </row>
    <row r="5912" spans="1:12" x14ac:dyDescent="0.25">
      <c r="A5912">
        <v>14174</v>
      </c>
      <c r="B5912" s="2">
        <v>67.871110000000002</v>
      </c>
      <c r="C5912" s="3">
        <v>5683</v>
      </c>
      <c r="D5912" s="4">
        <v>15380</v>
      </c>
      <c r="E5912" t="s">
        <v>2830</v>
      </c>
      <c r="F5912" s="4" t="s">
        <v>1280</v>
      </c>
      <c r="G5912" s="5">
        <v>4040</v>
      </c>
      <c r="H5912" s="6">
        <v>0.34075729999999999</v>
      </c>
      <c r="I5912" s="7">
        <v>76</v>
      </c>
      <c r="J5912" s="2">
        <v>52</v>
      </c>
      <c r="K5912">
        <v>6</v>
      </c>
    </row>
    <row r="5913" spans="1:12" x14ac:dyDescent="0.25">
      <c r="A5913">
        <v>66615</v>
      </c>
      <c r="B5913" s="2">
        <v>67.869600000000005</v>
      </c>
      <c r="C5913" s="3">
        <v>3220</v>
      </c>
      <c r="D5913" s="4">
        <v>45820</v>
      </c>
      <c r="E5913" t="s">
        <v>8883</v>
      </c>
      <c r="F5913" s="4" t="s">
        <v>12494</v>
      </c>
      <c r="G5913" s="5">
        <v>2289</v>
      </c>
      <c r="H5913" s="6">
        <v>0.34775010000000001</v>
      </c>
      <c r="I5913" s="7">
        <v>74.772999999999996</v>
      </c>
      <c r="J5913" s="2">
        <v>41.666699999999999</v>
      </c>
      <c r="K5913">
        <v>3</v>
      </c>
    </row>
    <row r="5914" spans="1:12" x14ac:dyDescent="0.25">
      <c r="A5914">
        <v>66017</v>
      </c>
      <c r="B5914" s="2">
        <v>67.868989999999997</v>
      </c>
      <c r="C5914" s="3">
        <v>347</v>
      </c>
      <c r="D5914" s="4">
        <v>41140</v>
      </c>
      <c r="E5914" t="s">
        <v>4549</v>
      </c>
      <c r="F5914" s="4" t="s">
        <v>12494</v>
      </c>
      <c r="G5914" s="5">
        <v>244</v>
      </c>
      <c r="H5914" s="6">
        <v>0.33196720000000002</v>
      </c>
      <c r="I5914" s="7">
        <v>77.5</v>
      </c>
      <c r="J5914" s="2">
        <v>70</v>
      </c>
      <c r="K5914">
        <v>1</v>
      </c>
    </row>
    <row r="5915" spans="1:12" x14ac:dyDescent="0.25">
      <c r="A5915">
        <v>11367</v>
      </c>
      <c r="B5915" s="2">
        <v>67.862499999999997</v>
      </c>
      <c r="C5915" s="3">
        <v>41582</v>
      </c>
      <c r="D5915" s="4">
        <v>35620</v>
      </c>
      <c r="E5915" t="s">
        <v>1902</v>
      </c>
      <c r="F5915" s="4" t="s">
        <v>1280</v>
      </c>
      <c r="G5915" s="5">
        <v>26903</v>
      </c>
      <c r="H5915" s="6">
        <v>0.40611059999999999</v>
      </c>
      <c r="I5915" s="7">
        <v>64.664000000000001</v>
      </c>
      <c r="J5915" s="2">
        <v>29</v>
      </c>
      <c r="K5915">
        <v>14</v>
      </c>
      <c r="L5915" s="2">
        <v>4.3</v>
      </c>
    </row>
    <row r="5916" spans="1:12" x14ac:dyDescent="0.25">
      <c r="A5916">
        <v>1970</v>
      </c>
      <c r="B5916" s="2">
        <v>67.849149999999995</v>
      </c>
      <c r="C5916" s="3">
        <v>42151</v>
      </c>
      <c r="D5916" s="4">
        <v>14460</v>
      </c>
      <c r="E5916" t="s">
        <v>281</v>
      </c>
      <c r="F5916" s="4" t="s">
        <v>21</v>
      </c>
      <c r="G5916" s="5">
        <v>28871</v>
      </c>
      <c r="H5916" s="6">
        <v>0.38162859999999998</v>
      </c>
      <c r="I5916" s="7">
        <v>68.872</v>
      </c>
      <c r="J5916" s="2">
        <v>42.64</v>
      </c>
      <c r="K5916">
        <v>25</v>
      </c>
      <c r="L5916" s="2">
        <v>65.3</v>
      </c>
    </row>
    <row r="5917" spans="1:12" x14ac:dyDescent="0.25">
      <c r="A5917">
        <v>18074</v>
      </c>
      <c r="B5917" s="2">
        <v>67.841260000000005</v>
      </c>
      <c r="C5917" s="3">
        <v>5876</v>
      </c>
      <c r="D5917" s="4">
        <v>37980</v>
      </c>
      <c r="E5917" t="s">
        <v>3971</v>
      </c>
      <c r="F5917" s="4" t="s">
        <v>3003</v>
      </c>
      <c r="G5917" s="5">
        <v>4085</v>
      </c>
      <c r="H5917" s="6">
        <v>0.28176250000000003</v>
      </c>
      <c r="I5917" s="7">
        <v>86.117999999999995</v>
      </c>
      <c r="J5917" s="2">
        <v>57</v>
      </c>
      <c r="K5917">
        <v>1</v>
      </c>
    </row>
    <row r="5918" spans="1:12" x14ac:dyDescent="0.25">
      <c r="A5918">
        <v>14216</v>
      </c>
      <c r="B5918" s="2">
        <v>67.836399999999998</v>
      </c>
      <c r="C5918" s="3">
        <v>22202</v>
      </c>
      <c r="D5918" s="4">
        <v>15380</v>
      </c>
      <c r="E5918" t="s">
        <v>2831</v>
      </c>
      <c r="F5918" s="4" t="s">
        <v>1280</v>
      </c>
      <c r="G5918" s="5">
        <v>16218</v>
      </c>
      <c r="H5918" s="6">
        <v>0.42215920000000001</v>
      </c>
      <c r="I5918" s="7">
        <v>61.843000000000004</v>
      </c>
      <c r="J5918" s="2">
        <v>32.2941</v>
      </c>
      <c r="K5918">
        <v>17</v>
      </c>
      <c r="L5918" s="2">
        <v>12.2</v>
      </c>
    </row>
    <row r="5919" spans="1:12" x14ac:dyDescent="0.25">
      <c r="A5919">
        <v>64139</v>
      </c>
      <c r="B5919" s="2">
        <v>67.832220000000007</v>
      </c>
      <c r="C5919" s="3">
        <v>1792</v>
      </c>
      <c r="D5919" s="4">
        <v>28140</v>
      </c>
      <c r="E5919" t="s">
        <v>12261</v>
      </c>
      <c r="F5919" s="4" t="s">
        <v>12102</v>
      </c>
      <c r="G5919" s="5">
        <v>1228</v>
      </c>
      <c r="H5919" s="6">
        <v>0.32247559999999997</v>
      </c>
      <c r="I5919" s="7">
        <v>79.063000000000002</v>
      </c>
      <c r="J5919" s="2">
        <v>33</v>
      </c>
      <c r="K5919">
        <v>1</v>
      </c>
    </row>
    <row r="5920" spans="1:12" x14ac:dyDescent="0.25">
      <c r="A5920">
        <v>3261</v>
      </c>
      <c r="B5920" s="2">
        <v>67.831199999999995</v>
      </c>
      <c r="C5920" s="3">
        <v>4269</v>
      </c>
      <c r="D5920" s="4">
        <v>14460</v>
      </c>
      <c r="E5920" t="s">
        <v>571</v>
      </c>
      <c r="F5920" s="4" t="s">
        <v>520</v>
      </c>
      <c r="G5920" s="5">
        <v>3051</v>
      </c>
      <c r="H5920" s="6">
        <v>0.30645689999999998</v>
      </c>
      <c r="I5920" s="7">
        <v>81.828999999999994</v>
      </c>
      <c r="J5920" s="2">
        <v>49.333300000000001</v>
      </c>
      <c r="K5920">
        <v>3</v>
      </c>
    </row>
    <row r="5921" spans="1:12" x14ac:dyDescent="0.25">
      <c r="A5921">
        <v>95476</v>
      </c>
      <c r="B5921" s="2">
        <v>67.823670000000007</v>
      </c>
      <c r="C5921" s="3">
        <v>38821</v>
      </c>
      <c r="D5921" s="4">
        <v>42220</v>
      </c>
      <c r="E5921" t="s">
        <v>15911</v>
      </c>
      <c r="F5921" s="4" t="s">
        <v>15368</v>
      </c>
      <c r="G5921" s="5">
        <v>28419</v>
      </c>
      <c r="H5921" s="6">
        <v>0.3563461</v>
      </c>
      <c r="I5921" s="7">
        <v>73.203999999999994</v>
      </c>
      <c r="J5921" s="2">
        <v>40.222200000000001</v>
      </c>
      <c r="K5921">
        <v>27</v>
      </c>
      <c r="L5921" s="2">
        <v>52.6</v>
      </c>
    </row>
    <row r="5922" spans="1:12" x14ac:dyDescent="0.25">
      <c r="A5922">
        <v>62670</v>
      </c>
      <c r="B5922" s="2">
        <v>67.81635</v>
      </c>
      <c r="C5922" s="3">
        <v>3417</v>
      </c>
      <c r="D5922" s="4">
        <v>44100</v>
      </c>
      <c r="E5922" t="s">
        <v>2601</v>
      </c>
      <c r="F5922" s="4" t="s">
        <v>11490</v>
      </c>
      <c r="G5922" s="5">
        <v>2150</v>
      </c>
      <c r="H5922" s="6">
        <v>0.28651159999999998</v>
      </c>
      <c r="I5922" s="7">
        <v>85.263000000000005</v>
      </c>
    </row>
    <row r="5923" spans="1:12" x14ac:dyDescent="0.25">
      <c r="A5923">
        <v>68747</v>
      </c>
      <c r="B5923" s="2">
        <v>67.815809999999999</v>
      </c>
      <c r="C5923" s="3">
        <v>170</v>
      </c>
      <c r="D5923" s="4">
        <v>35740</v>
      </c>
      <c r="E5923" t="s">
        <v>4653</v>
      </c>
      <c r="F5923" s="4" t="s">
        <v>12738</v>
      </c>
      <c r="G5923" s="5">
        <v>103</v>
      </c>
      <c r="H5923" s="6">
        <v>0.34951460000000001</v>
      </c>
      <c r="I5923" s="7">
        <v>74.375</v>
      </c>
    </row>
    <row r="5924" spans="1:12" x14ac:dyDescent="0.25">
      <c r="A5924">
        <v>84341</v>
      </c>
      <c r="B5924" s="2">
        <v>67.813329999999993</v>
      </c>
      <c r="C5924" s="3">
        <v>21094</v>
      </c>
      <c r="D5924" s="4">
        <v>30860</v>
      </c>
      <c r="E5924" t="s">
        <v>5372</v>
      </c>
      <c r="F5924" s="4" t="s">
        <v>14851</v>
      </c>
      <c r="G5924" s="5">
        <v>10272</v>
      </c>
      <c r="H5924" s="6">
        <v>0.47279270000000001</v>
      </c>
      <c r="I5924" s="7">
        <v>53.070999999999998</v>
      </c>
      <c r="J5924" s="2">
        <v>42.75</v>
      </c>
      <c r="K5924">
        <v>8</v>
      </c>
    </row>
    <row r="5925" spans="1:12" x14ac:dyDescent="0.25">
      <c r="A5925">
        <v>3253</v>
      </c>
      <c r="B5925" s="2">
        <v>67.809780000000003</v>
      </c>
      <c r="C5925" s="3">
        <v>6282</v>
      </c>
      <c r="D5925" s="4">
        <v>29060</v>
      </c>
      <c r="E5925" t="s">
        <v>564</v>
      </c>
      <c r="F5925" s="4" t="s">
        <v>520</v>
      </c>
      <c r="G5925" s="5">
        <v>4594</v>
      </c>
      <c r="H5925" s="6">
        <v>0.34755170000000002</v>
      </c>
      <c r="I5925" s="7">
        <v>74.706000000000003</v>
      </c>
      <c r="J5925" s="2">
        <v>41.6</v>
      </c>
      <c r="K5925">
        <v>5</v>
      </c>
    </row>
    <row r="5926" spans="1:12" x14ac:dyDescent="0.25">
      <c r="A5926">
        <v>55963</v>
      </c>
      <c r="B5926" s="2">
        <v>67.807829999999996</v>
      </c>
      <c r="C5926" s="3">
        <v>5155</v>
      </c>
      <c r="D5926" s="4">
        <v>39860</v>
      </c>
      <c r="E5926" t="s">
        <v>1872</v>
      </c>
      <c r="F5926" s="4" t="s">
        <v>10428</v>
      </c>
      <c r="G5926" s="5">
        <v>3526</v>
      </c>
      <c r="H5926" s="6">
        <v>0.30819390000000002</v>
      </c>
      <c r="I5926" s="7">
        <v>81.504999999999995</v>
      </c>
      <c r="J5926" s="2">
        <v>65.75</v>
      </c>
      <c r="K5926">
        <v>4</v>
      </c>
    </row>
    <row r="5927" spans="1:12" x14ac:dyDescent="0.25">
      <c r="A5927">
        <v>15655</v>
      </c>
      <c r="B5927" s="2">
        <v>67.806910000000002</v>
      </c>
      <c r="C5927" s="3">
        <v>381</v>
      </c>
      <c r="D5927" s="4">
        <v>38300</v>
      </c>
      <c r="E5927" t="s">
        <v>3237</v>
      </c>
      <c r="F5927" s="4" t="s">
        <v>3003</v>
      </c>
      <c r="G5927" s="5">
        <v>317</v>
      </c>
      <c r="H5927" s="6">
        <v>0.3438486</v>
      </c>
      <c r="I5927" s="7">
        <v>75.334999999999994</v>
      </c>
    </row>
    <row r="5928" spans="1:12" x14ac:dyDescent="0.25">
      <c r="A5928">
        <v>53185</v>
      </c>
      <c r="B5928" s="2">
        <v>67.803830000000005</v>
      </c>
      <c r="C5928" s="3">
        <v>18417</v>
      </c>
      <c r="D5928" s="4">
        <v>39540</v>
      </c>
      <c r="E5928" t="s">
        <v>757</v>
      </c>
      <c r="F5928" s="4" t="s">
        <v>10031</v>
      </c>
      <c r="G5928" s="5">
        <v>12567</v>
      </c>
      <c r="H5928" s="6">
        <v>0.27238010000000001</v>
      </c>
      <c r="I5928" s="7">
        <v>87.677000000000007</v>
      </c>
      <c r="J5928" s="2">
        <v>49.5</v>
      </c>
      <c r="K5928">
        <v>4</v>
      </c>
    </row>
    <row r="5929" spans="1:12" x14ac:dyDescent="0.25">
      <c r="A5929">
        <v>92831</v>
      </c>
      <c r="B5929" s="2">
        <v>67.795850000000002</v>
      </c>
      <c r="C5929" s="3">
        <v>35316</v>
      </c>
      <c r="D5929" s="4">
        <v>31080</v>
      </c>
      <c r="E5929" t="s">
        <v>11168</v>
      </c>
      <c r="F5929" s="4" t="s">
        <v>15368</v>
      </c>
      <c r="G5929" s="5">
        <v>20754</v>
      </c>
      <c r="H5929" s="6">
        <v>0.37186219999999998</v>
      </c>
      <c r="I5929" s="7">
        <v>70.462999999999994</v>
      </c>
      <c r="J5929" s="2">
        <v>37.714300000000001</v>
      </c>
      <c r="K5929">
        <v>14</v>
      </c>
      <c r="L5929" s="2">
        <v>37.6</v>
      </c>
    </row>
    <row r="5930" spans="1:12" x14ac:dyDescent="0.25">
      <c r="A5930">
        <v>19070</v>
      </c>
      <c r="B5930" s="2">
        <v>67.789659999999998</v>
      </c>
      <c r="C5930" s="3">
        <v>6885</v>
      </c>
      <c r="D5930" s="4">
        <v>37980</v>
      </c>
      <c r="E5930" t="s">
        <v>4213</v>
      </c>
      <c r="F5930" s="4" t="s">
        <v>3003</v>
      </c>
      <c r="G5930" s="5">
        <v>5103</v>
      </c>
      <c r="H5930" s="6">
        <v>0.28571429999999998</v>
      </c>
      <c r="I5930" s="7">
        <v>85.343999999999994</v>
      </c>
      <c r="J5930" s="2">
        <v>38.25</v>
      </c>
      <c r="K5930">
        <v>4</v>
      </c>
    </row>
    <row r="5931" spans="1:12" x14ac:dyDescent="0.25">
      <c r="A5931">
        <v>22847</v>
      </c>
      <c r="B5931" s="2">
        <v>67.788259999999994</v>
      </c>
      <c r="C5931" s="3">
        <v>1013</v>
      </c>
      <c r="E5931" t="s">
        <v>4745</v>
      </c>
      <c r="F5931" s="4" t="s">
        <v>4335</v>
      </c>
      <c r="G5931" s="5">
        <v>714</v>
      </c>
      <c r="H5931" s="6">
        <v>0.3006993</v>
      </c>
      <c r="I5931" s="7">
        <v>82.75</v>
      </c>
    </row>
    <row r="5932" spans="1:12" x14ac:dyDescent="0.25">
      <c r="A5932">
        <v>12724</v>
      </c>
      <c r="B5932" s="2">
        <v>67.788020000000003</v>
      </c>
      <c r="C5932" s="3">
        <v>368</v>
      </c>
      <c r="E5932" t="s">
        <v>2309</v>
      </c>
      <c r="F5932" s="4" t="s">
        <v>1280</v>
      </c>
      <c r="G5932" s="5">
        <v>291</v>
      </c>
      <c r="H5932" s="6">
        <v>0.2783505</v>
      </c>
      <c r="I5932" s="7">
        <v>86.596999999999994</v>
      </c>
      <c r="J5932" s="2">
        <v>40</v>
      </c>
      <c r="K5932">
        <v>1</v>
      </c>
    </row>
    <row r="5933" spans="1:12" x14ac:dyDescent="0.25">
      <c r="A5933">
        <v>61438</v>
      </c>
      <c r="B5933" s="2">
        <v>67.787800000000004</v>
      </c>
      <c r="C5933" s="3">
        <v>880</v>
      </c>
      <c r="D5933" s="4">
        <v>31380</v>
      </c>
      <c r="E5933" t="s">
        <v>6509</v>
      </c>
      <c r="F5933" s="4" t="s">
        <v>11490</v>
      </c>
      <c r="G5933" s="5">
        <v>634</v>
      </c>
      <c r="H5933" s="6">
        <v>0.3138801</v>
      </c>
      <c r="I5933" s="7">
        <v>80.454999999999998</v>
      </c>
    </row>
    <row r="5934" spans="1:12" x14ac:dyDescent="0.25">
      <c r="A5934">
        <v>70002</v>
      </c>
      <c r="B5934" s="2">
        <v>67.784279999999995</v>
      </c>
      <c r="C5934" s="3">
        <v>18608</v>
      </c>
      <c r="D5934" s="4">
        <v>35380</v>
      </c>
      <c r="E5934" t="s">
        <v>12926</v>
      </c>
      <c r="F5934" s="4" t="s">
        <v>12927</v>
      </c>
      <c r="G5934" s="5">
        <v>14086</v>
      </c>
      <c r="H5934" s="6">
        <v>0.34985090000000002</v>
      </c>
      <c r="I5934" s="7">
        <v>74.221000000000004</v>
      </c>
      <c r="J5934" s="2">
        <v>34.333300000000001</v>
      </c>
      <c r="K5934">
        <v>15</v>
      </c>
      <c r="L5934" s="2">
        <v>19.8</v>
      </c>
    </row>
    <row r="5935" spans="1:12" x14ac:dyDescent="0.25">
      <c r="A5935">
        <v>76433</v>
      </c>
      <c r="B5935" s="2">
        <v>67.780649999999994</v>
      </c>
      <c r="C5935" s="3">
        <v>1649</v>
      </c>
      <c r="D5935" s="4">
        <v>44500</v>
      </c>
      <c r="E5935" t="s">
        <v>13936</v>
      </c>
      <c r="F5935" s="4" t="s">
        <v>13752</v>
      </c>
      <c r="G5935" s="5">
        <v>1070</v>
      </c>
      <c r="H5935" s="6">
        <v>0.32616820000000002</v>
      </c>
      <c r="I5935" s="7">
        <v>78.313000000000002</v>
      </c>
      <c r="J5935" s="2">
        <v>55</v>
      </c>
      <c r="K5935">
        <v>1</v>
      </c>
    </row>
    <row r="5936" spans="1:12" x14ac:dyDescent="0.25">
      <c r="A5936">
        <v>66109</v>
      </c>
      <c r="B5936" s="2">
        <v>67.776750000000007</v>
      </c>
      <c r="C5936" s="3">
        <v>22236</v>
      </c>
      <c r="D5936" s="4">
        <v>28140</v>
      </c>
      <c r="E5936" t="s">
        <v>12261</v>
      </c>
      <c r="F5936" s="4" t="s">
        <v>12494</v>
      </c>
      <c r="G5936" s="5">
        <v>15258</v>
      </c>
      <c r="H5936" s="6">
        <v>0.27577170000000001</v>
      </c>
      <c r="I5936" s="7">
        <v>87.009</v>
      </c>
      <c r="J5936" s="2">
        <v>55.1111</v>
      </c>
      <c r="K5936">
        <v>9</v>
      </c>
    </row>
    <row r="5937" spans="1:12" x14ac:dyDescent="0.25">
      <c r="A5937">
        <v>3042</v>
      </c>
      <c r="B5937" s="2">
        <v>67.771969999999996</v>
      </c>
      <c r="C5937" s="3">
        <v>6526</v>
      </c>
      <c r="D5937" s="4">
        <v>14460</v>
      </c>
      <c r="E5937" t="s">
        <v>523</v>
      </c>
      <c r="F5937" s="4" t="s">
        <v>520</v>
      </c>
      <c r="G5937" s="5">
        <v>4709</v>
      </c>
      <c r="H5937" s="6">
        <v>0.27755360000000001</v>
      </c>
      <c r="I5937" s="7">
        <v>86.7</v>
      </c>
      <c r="J5937" s="2">
        <v>45.666699999999999</v>
      </c>
      <c r="K5937">
        <v>3</v>
      </c>
    </row>
    <row r="5938" spans="1:12" x14ac:dyDescent="0.25">
      <c r="A5938">
        <v>67155</v>
      </c>
      <c r="B5938" s="2">
        <v>67.770809999999997</v>
      </c>
      <c r="C5938" s="3">
        <v>179</v>
      </c>
      <c r="E5938" t="s">
        <v>3378</v>
      </c>
      <c r="F5938" s="4" t="s">
        <v>12494</v>
      </c>
      <c r="G5938" s="5">
        <v>127</v>
      </c>
      <c r="H5938" s="6">
        <v>0.40157480000000001</v>
      </c>
      <c r="I5938" s="7">
        <v>65.25</v>
      </c>
    </row>
    <row r="5939" spans="1:12" x14ac:dyDescent="0.25">
      <c r="A5939">
        <v>6264</v>
      </c>
      <c r="B5939" s="2">
        <v>67.770759999999996</v>
      </c>
      <c r="C5939" s="3">
        <v>85</v>
      </c>
      <c r="D5939" s="4">
        <v>49340</v>
      </c>
      <c r="E5939" t="s">
        <v>1251</v>
      </c>
      <c r="F5939" s="4" t="s">
        <v>1198</v>
      </c>
      <c r="G5939" s="5">
        <v>75</v>
      </c>
      <c r="H5939" s="6">
        <v>0.28000000000000003</v>
      </c>
      <c r="I5939" s="7">
        <v>86.25</v>
      </c>
      <c r="J5939" s="2">
        <v>67</v>
      </c>
      <c r="K5939">
        <v>1</v>
      </c>
    </row>
    <row r="5940" spans="1:12" x14ac:dyDescent="0.25">
      <c r="A5940">
        <v>78027</v>
      </c>
      <c r="B5940" s="2">
        <v>67.770629999999997</v>
      </c>
      <c r="C5940" s="3">
        <v>568</v>
      </c>
      <c r="D5940" s="4">
        <v>41700</v>
      </c>
      <c r="E5940" t="s">
        <v>14162</v>
      </c>
      <c r="F5940" s="4" t="s">
        <v>13752</v>
      </c>
      <c r="G5940" s="5">
        <v>460</v>
      </c>
      <c r="H5940" s="6">
        <v>0.21691969999999999</v>
      </c>
      <c r="I5940" s="7">
        <v>97.147000000000006</v>
      </c>
      <c r="J5940" s="2">
        <v>79</v>
      </c>
      <c r="K5940">
        <v>1</v>
      </c>
    </row>
    <row r="5941" spans="1:12" x14ac:dyDescent="0.25">
      <c r="A5941">
        <v>61571</v>
      </c>
      <c r="B5941" s="2">
        <v>67.766620000000003</v>
      </c>
      <c r="C5941" s="3">
        <v>24146</v>
      </c>
      <c r="D5941" s="4">
        <v>37900</v>
      </c>
      <c r="E5941" t="s">
        <v>579</v>
      </c>
      <c r="F5941" s="4" t="s">
        <v>11490</v>
      </c>
      <c r="G5941" s="5">
        <v>16302</v>
      </c>
      <c r="H5941" s="6">
        <v>0.31032999999999999</v>
      </c>
      <c r="I5941" s="7">
        <v>81.001000000000005</v>
      </c>
      <c r="J5941" s="2">
        <v>50.631599999999999</v>
      </c>
      <c r="K5941">
        <v>19</v>
      </c>
      <c r="L5941" s="2">
        <v>94.3</v>
      </c>
    </row>
    <row r="5942" spans="1:12" x14ac:dyDescent="0.25">
      <c r="A5942">
        <v>30214</v>
      </c>
      <c r="B5942" s="2">
        <v>67.757760000000005</v>
      </c>
      <c r="C5942" s="3">
        <v>29632</v>
      </c>
      <c r="D5942" s="4">
        <v>12060</v>
      </c>
      <c r="E5942" t="s">
        <v>2490</v>
      </c>
      <c r="F5942" s="4" t="s">
        <v>6363</v>
      </c>
      <c r="G5942" s="5">
        <v>20731</v>
      </c>
      <c r="H5942" s="6">
        <v>0.33630789999999999</v>
      </c>
      <c r="I5942" s="7">
        <v>76.503</v>
      </c>
      <c r="J5942" s="2">
        <v>53.666699999999999</v>
      </c>
      <c r="K5942">
        <v>12</v>
      </c>
      <c r="L5942" s="2">
        <v>98.2</v>
      </c>
    </row>
    <row r="5943" spans="1:12" x14ac:dyDescent="0.25">
      <c r="A5943">
        <v>48393</v>
      </c>
      <c r="B5943" s="2">
        <v>67.750259999999997</v>
      </c>
      <c r="C5943" s="3">
        <v>16444</v>
      </c>
      <c r="D5943" s="4">
        <v>19820</v>
      </c>
      <c r="E5943" t="s">
        <v>9177</v>
      </c>
      <c r="F5943" s="4" t="s">
        <v>9106</v>
      </c>
      <c r="G5943" s="5">
        <v>10581</v>
      </c>
      <c r="H5943" s="6">
        <v>0.35475329999999999</v>
      </c>
      <c r="I5943" s="7">
        <v>73.313999999999993</v>
      </c>
      <c r="J5943" s="2">
        <v>33.799999999999997</v>
      </c>
      <c r="K5943">
        <v>5</v>
      </c>
    </row>
    <row r="5944" spans="1:12" x14ac:dyDescent="0.25">
      <c r="A5944">
        <v>95444</v>
      </c>
      <c r="B5944" s="2">
        <v>67.747600000000006</v>
      </c>
      <c r="C5944" s="3">
        <v>773</v>
      </c>
      <c r="D5944" s="4">
        <v>42220</v>
      </c>
      <c r="E5944" t="s">
        <v>15891</v>
      </c>
      <c r="F5944" s="4" t="s">
        <v>15368</v>
      </c>
      <c r="G5944" s="5">
        <v>544</v>
      </c>
      <c r="H5944" s="6">
        <v>0.35294120000000001</v>
      </c>
      <c r="I5944" s="7">
        <v>73.625</v>
      </c>
      <c r="J5944" s="2">
        <v>35</v>
      </c>
      <c r="K5944">
        <v>1</v>
      </c>
    </row>
    <row r="5945" spans="1:12" x14ac:dyDescent="0.25">
      <c r="A5945">
        <v>60441</v>
      </c>
      <c r="B5945" s="2">
        <v>67.741839999999996</v>
      </c>
      <c r="C5945" s="3">
        <v>35762</v>
      </c>
      <c r="D5945" s="4">
        <v>16980</v>
      </c>
      <c r="E5945" t="s">
        <v>2802</v>
      </c>
      <c r="F5945" s="4" t="s">
        <v>11490</v>
      </c>
      <c r="G5945" s="5">
        <v>23552</v>
      </c>
      <c r="H5945" s="6">
        <v>0.27775650000000002</v>
      </c>
      <c r="I5945" s="7">
        <v>86.59</v>
      </c>
      <c r="J5945" s="2">
        <v>37.083300000000001</v>
      </c>
      <c r="K5945">
        <v>12</v>
      </c>
      <c r="L5945" s="2">
        <v>34</v>
      </c>
    </row>
    <row r="5946" spans="1:12" x14ac:dyDescent="0.25">
      <c r="A5946">
        <v>98036</v>
      </c>
      <c r="B5946" s="2">
        <v>67.729950000000002</v>
      </c>
      <c r="C5946" s="3">
        <v>37380</v>
      </c>
      <c r="D5946" s="4">
        <v>42660</v>
      </c>
      <c r="E5946" t="s">
        <v>16355</v>
      </c>
      <c r="F5946" s="4" t="s">
        <v>16344</v>
      </c>
      <c r="G5946" s="5">
        <v>26114</v>
      </c>
      <c r="H5946" s="6">
        <v>0.31569269999999999</v>
      </c>
      <c r="I5946" s="7">
        <v>80.025000000000006</v>
      </c>
      <c r="J5946" s="2">
        <v>48.454500000000003</v>
      </c>
      <c r="K5946">
        <v>22</v>
      </c>
      <c r="L5946" s="2">
        <v>89.7</v>
      </c>
    </row>
    <row r="5947" spans="1:12" x14ac:dyDescent="0.25">
      <c r="A5947">
        <v>29487</v>
      </c>
      <c r="B5947" s="2">
        <v>67.723179999999999</v>
      </c>
      <c r="C5947" s="3">
        <v>2862</v>
      </c>
      <c r="D5947" s="4">
        <v>16700</v>
      </c>
      <c r="E5947" t="s">
        <v>6248</v>
      </c>
      <c r="F5947" s="4" t="s">
        <v>6130</v>
      </c>
      <c r="G5947" s="5">
        <v>2170</v>
      </c>
      <c r="H5947" s="6">
        <v>0.39354840000000002</v>
      </c>
      <c r="I5947" s="7">
        <v>66.563000000000002</v>
      </c>
      <c r="J5947" s="2">
        <v>25</v>
      </c>
      <c r="K5947">
        <v>1</v>
      </c>
    </row>
    <row r="5948" spans="1:12" x14ac:dyDescent="0.25">
      <c r="A5948">
        <v>89047</v>
      </c>
      <c r="B5948" s="2">
        <v>67.722650000000002</v>
      </c>
      <c r="C5948" s="3">
        <v>90</v>
      </c>
      <c r="E5948" t="s">
        <v>15335</v>
      </c>
      <c r="F5948" s="4" t="s">
        <v>15318</v>
      </c>
      <c r="G5948" s="5">
        <v>90</v>
      </c>
      <c r="H5948" s="6">
        <v>0.19780220000000001</v>
      </c>
      <c r="I5948" s="7">
        <v>100.38500000000001</v>
      </c>
    </row>
    <row r="5949" spans="1:12" x14ac:dyDescent="0.25">
      <c r="A5949">
        <v>25403</v>
      </c>
      <c r="B5949" s="2">
        <v>67.720489999999998</v>
      </c>
      <c r="C5949" s="3">
        <v>13782</v>
      </c>
      <c r="D5949" s="4">
        <v>25180</v>
      </c>
      <c r="E5949" t="s">
        <v>2596</v>
      </c>
      <c r="F5949" s="4" t="s">
        <v>5144</v>
      </c>
      <c r="G5949" s="5">
        <v>8925</v>
      </c>
      <c r="H5949" s="6">
        <v>0.29766969999999998</v>
      </c>
      <c r="I5949" s="7">
        <v>83.114999999999995</v>
      </c>
      <c r="J5949" s="2">
        <v>52.4</v>
      </c>
      <c r="K5949">
        <v>5</v>
      </c>
    </row>
    <row r="5950" spans="1:12" x14ac:dyDescent="0.25">
      <c r="A5950">
        <v>63110</v>
      </c>
      <c r="B5950" s="2">
        <v>67.715479999999999</v>
      </c>
      <c r="C5950" s="3">
        <v>16802</v>
      </c>
      <c r="D5950" s="4">
        <v>41180</v>
      </c>
      <c r="E5950" t="s">
        <v>9297</v>
      </c>
      <c r="F5950" s="4" t="s">
        <v>12102</v>
      </c>
      <c r="G5950" s="5">
        <v>11987</v>
      </c>
      <c r="H5950" s="6">
        <v>0.45078410000000002</v>
      </c>
      <c r="I5950" s="7">
        <v>56.655000000000001</v>
      </c>
      <c r="J5950" s="2">
        <v>40.6905</v>
      </c>
      <c r="K5950">
        <v>42</v>
      </c>
      <c r="L5950" s="2">
        <v>55.1</v>
      </c>
    </row>
    <row r="5951" spans="1:12" x14ac:dyDescent="0.25">
      <c r="A5951">
        <v>42103</v>
      </c>
      <c r="B5951" s="2">
        <v>67.709379999999996</v>
      </c>
      <c r="C5951" s="3">
        <v>20250</v>
      </c>
      <c r="D5951" s="4">
        <v>14540</v>
      </c>
      <c r="E5951" t="s">
        <v>4658</v>
      </c>
      <c r="F5951" s="4" t="s">
        <v>7883</v>
      </c>
      <c r="G5951" s="5">
        <v>13524</v>
      </c>
      <c r="H5951" s="6">
        <v>0.35921330000000001</v>
      </c>
      <c r="I5951" s="7">
        <v>72.477999999999994</v>
      </c>
      <c r="J5951" s="2">
        <v>53</v>
      </c>
      <c r="K5951">
        <v>5</v>
      </c>
    </row>
    <row r="5952" spans="1:12" x14ac:dyDescent="0.25">
      <c r="A5952">
        <v>95664</v>
      </c>
      <c r="B5952" s="2">
        <v>67.705929999999995</v>
      </c>
      <c r="C5952" s="3">
        <v>1134</v>
      </c>
      <c r="D5952" s="4">
        <v>40900</v>
      </c>
      <c r="E5952" t="s">
        <v>15972</v>
      </c>
      <c r="F5952" s="4" t="s">
        <v>15368</v>
      </c>
      <c r="G5952" s="5">
        <v>850</v>
      </c>
      <c r="H5952" s="6">
        <v>0.2470588</v>
      </c>
      <c r="I5952" s="7">
        <v>91.847999999999999</v>
      </c>
    </row>
    <row r="5953" spans="1:12" x14ac:dyDescent="0.25">
      <c r="A5953">
        <v>45202</v>
      </c>
      <c r="B5953" s="2">
        <v>67.703450000000004</v>
      </c>
      <c r="C5953" s="3">
        <v>13258</v>
      </c>
      <c r="D5953" s="4">
        <v>17140</v>
      </c>
      <c r="E5953" t="s">
        <v>8663</v>
      </c>
      <c r="F5953" s="4" t="s">
        <v>8295</v>
      </c>
      <c r="G5953" s="5">
        <v>9579</v>
      </c>
      <c r="H5953" s="6">
        <v>0.48444680000000001</v>
      </c>
      <c r="I5953" s="7">
        <v>50.814999999999998</v>
      </c>
      <c r="J5953" s="2">
        <v>41.444400000000002</v>
      </c>
      <c r="K5953">
        <v>18</v>
      </c>
      <c r="L5953" s="2">
        <v>59.1</v>
      </c>
    </row>
    <row r="5954" spans="1:12" x14ac:dyDescent="0.25">
      <c r="A5954">
        <v>2726</v>
      </c>
      <c r="B5954" s="2">
        <v>67.698390000000003</v>
      </c>
      <c r="C5954" s="3">
        <v>15633</v>
      </c>
      <c r="D5954" s="4">
        <v>39300</v>
      </c>
      <c r="E5954" t="s">
        <v>444</v>
      </c>
      <c r="F5954" s="4" t="s">
        <v>21</v>
      </c>
      <c r="G5954" s="5">
        <v>11494</v>
      </c>
      <c r="H5954" s="6">
        <v>0.28388720000000001</v>
      </c>
      <c r="I5954" s="7">
        <v>85.471999999999994</v>
      </c>
      <c r="J5954" s="2">
        <v>58.25</v>
      </c>
      <c r="K5954">
        <v>4</v>
      </c>
    </row>
    <row r="5955" spans="1:12" x14ac:dyDescent="0.25">
      <c r="A5955">
        <v>52236</v>
      </c>
      <c r="B5955" s="2">
        <v>67.695549999999997</v>
      </c>
      <c r="C5955" s="3">
        <v>691</v>
      </c>
      <c r="E5955" t="s">
        <v>3067</v>
      </c>
      <c r="F5955" s="4" t="s">
        <v>9593</v>
      </c>
      <c r="G5955" s="5">
        <v>428</v>
      </c>
      <c r="H5955" s="6">
        <v>0.27505829999999998</v>
      </c>
      <c r="I5955" s="7">
        <v>86.989000000000004</v>
      </c>
    </row>
    <row r="5956" spans="1:12" x14ac:dyDescent="0.25">
      <c r="A5956">
        <v>62294</v>
      </c>
      <c r="B5956" s="2">
        <v>67.693070000000006</v>
      </c>
      <c r="C5956" s="3">
        <v>14548</v>
      </c>
      <c r="D5956" s="4">
        <v>41180</v>
      </c>
      <c r="E5956" t="s">
        <v>605</v>
      </c>
      <c r="F5956" s="4" t="s">
        <v>11490</v>
      </c>
      <c r="G5956" s="5">
        <v>9944</v>
      </c>
      <c r="H5956" s="6">
        <v>0.2694087</v>
      </c>
      <c r="I5956" s="7">
        <v>87.950999999999993</v>
      </c>
      <c r="J5956" s="2">
        <v>46.5</v>
      </c>
      <c r="K5956">
        <v>4</v>
      </c>
    </row>
    <row r="5957" spans="1:12" x14ac:dyDescent="0.25">
      <c r="A5957">
        <v>55388</v>
      </c>
      <c r="B5957" s="2">
        <v>67.689769999999996</v>
      </c>
      <c r="C5957" s="3">
        <v>5660</v>
      </c>
      <c r="D5957" s="4">
        <v>33460</v>
      </c>
      <c r="E5957" t="s">
        <v>373</v>
      </c>
      <c r="F5957" s="4" t="s">
        <v>10428</v>
      </c>
      <c r="G5957" s="5">
        <v>3799</v>
      </c>
      <c r="H5957" s="6">
        <v>0.27868419999999999</v>
      </c>
      <c r="I5957" s="7">
        <v>86.346000000000004</v>
      </c>
      <c r="J5957" s="2">
        <v>27</v>
      </c>
      <c r="K5957">
        <v>1</v>
      </c>
    </row>
    <row r="5958" spans="1:12" x14ac:dyDescent="0.25">
      <c r="A5958">
        <v>97089</v>
      </c>
      <c r="B5958" s="2">
        <v>67.686840000000004</v>
      </c>
      <c r="C5958" s="3">
        <v>12140</v>
      </c>
      <c r="D5958" s="4">
        <v>38900</v>
      </c>
      <c r="E5958" t="s">
        <v>4050</v>
      </c>
      <c r="F5958" s="4" t="s">
        <v>16170</v>
      </c>
      <c r="G5958" s="5">
        <v>8487</v>
      </c>
      <c r="H5958" s="6">
        <v>0.2442559</v>
      </c>
      <c r="I5958" s="7">
        <v>92.292000000000002</v>
      </c>
      <c r="J5958" s="2">
        <v>46.333300000000001</v>
      </c>
      <c r="K5958">
        <v>3</v>
      </c>
    </row>
    <row r="5959" spans="1:12" x14ac:dyDescent="0.25">
      <c r="A5959">
        <v>3873</v>
      </c>
      <c r="B5959" s="2">
        <v>67.683850000000007</v>
      </c>
      <c r="C5959" s="3">
        <v>5926</v>
      </c>
      <c r="D5959" s="4">
        <v>14460</v>
      </c>
      <c r="E5959" t="s">
        <v>688</v>
      </c>
      <c r="F5959" s="4" t="s">
        <v>520</v>
      </c>
      <c r="G5959" s="5">
        <v>3970</v>
      </c>
      <c r="H5959" s="6">
        <v>0.2452783</v>
      </c>
      <c r="I5959" s="7">
        <v>92.103999999999999</v>
      </c>
      <c r="J5959" s="2">
        <v>47</v>
      </c>
      <c r="K5959">
        <v>1</v>
      </c>
    </row>
    <row r="5960" spans="1:12" x14ac:dyDescent="0.25">
      <c r="A5960">
        <v>93103</v>
      </c>
      <c r="B5960" s="2">
        <v>67.679580000000001</v>
      </c>
      <c r="C5960" s="3">
        <v>20270</v>
      </c>
      <c r="D5960" s="4">
        <v>42200</v>
      </c>
      <c r="E5960" t="s">
        <v>15616</v>
      </c>
      <c r="F5960" s="4" t="s">
        <v>15368</v>
      </c>
      <c r="G5960" s="5">
        <v>13902</v>
      </c>
      <c r="H5960" s="6">
        <v>0.3390879</v>
      </c>
      <c r="I5960" s="7">
        <v>75.887</v>
      </c>
      <c r="J5960" s="2">
        <v>32.181800000000003</v>
      </c>
      <c r="K5960">
        <v>11</v>
      </c>
      <c r="L5960" s="2">
        <v>11.7</v>
      </c>
    </row>
    <row r="5961" spans="1:12" x14ac:dyDescent="0.25">
      <c r="A5961">
        <v>56442</v>
      </c>
      <c r="B5961" s="2">
        <v>67.675799999999995</v>
      </c>
      <c r="C5961" s="3">
        <v>2220</v>
      </c>
      <c r="D5961" s="4">
        <v>14660</v>
      </c>
      <c r="E5961" t="s">
        <v>10749</v>
      </c>
      <c r="F5961" s="4" t="s">
        <v>10428</v>
      </c>
      <c r="G5961" s="5">
        <v>1858</v>
      </c>
      <c r="H5961" s="6">
        <v>0.32077499999999998</v>
      </c>
      <c r="I5961" s="7">
        <v>79.034000000000006</v>
      </c>
    </row>
    <row r="5962" spans="1:12" x14ac:dyDescent="0.25">
      <c r="A5962">
        <v>80235</v>
      </c>
      <c r="B5962" s="2">
        <v>67.674019999999999</v>
      </c>
      <c r="C5962" s="3">
        <v>7888</v>
      </c>
      <c r="D5962" s="4">
        <v>19740</v>
      </c>
      <c r="E5962" t="s">
        <v>2197</v>
      </c>
      <c r="F5962" s="4" t="s">
        <v>14477</v>
      </c>
      <c r="G5962" s="5">
        <v>5613</v>
      </c>
      <c r="H5962" s="6">
        <v>0.34841470000000002</v>
      </c>
      <c r="I5962" s="7">
        <v>74.25</v>
      </c>
      <c r="J5962" s="2">
        <v>57</v>
      </c>
      <c r="K5962">
        <v>2</v>
      </c>
    </row>
    <row r="5963" spans="1:12" x14ac:dyDescent="0.25">
      <c r="A5963">
        <v>55308</v>
      </c>
      <c r="B5963" s="2">
        <v>67.671350000000004</v>
      </c>
      <c r="C5963" s="3">
        <v>9000</v>
      </c>
      <c r="D5963" s="4">
        <v>33460</v>
      </c>
      <c r="E5963" t="s">
        <v>10464</v>
      </c>
      <c r="F5963" s="4" t="s">
        <v>10428</v>
      </c>
      <c r="G5963" s="5">
        <v>5539</v>
      </c>
      <c r="H5963" s="6">
        <v>0.30167899999999997</v>
      </c>
      <c r="I5963" s="7">
        <v>82.323999999999998</v>
      </c>
      <c r="J5963" s="2">
        <v>68</v>
      </c>
      <c r="K5963">
        <v>1</v>
      </c>
    </row>
    <row r="5964" spans="1:12" x14ac:dyDescent="0.25">
      <c r="A5964">
        <v>51014</v>
      </c>
      <c r="B5964" s="2">
        <v>67.669939999999997</v>
      </c>
      <c r="C5964" s="3">
        <v>448</v>
      </c>
      <c r="E5964" t="s">
        <v>9803</v>
      </c>
      <c r="F5964" s="4" t="s">
        <v>9593</v>
      </c>
      <c r="G5964" s="5">
        <v>330</v>
      </c>
      <c r="H5964" s="6">
        <v>0.2969697</v>
      </c>
      <c r="I5964" s="7">
        <v>83.125</v>
      </c>
    </row>
    <row r="5965" spans="1:12" x14ac:dyDescent="0.25">
      <c r="A5965">
        <v>28736</v>
      </c>
      <c r="B5965" s="2">
        <v>67.669719999999998</v>
      </c>
      <c r="C5965" s="3">
        <v>731</v>
      </c>
      <c r="D5965" s="4">
        <v>19000</v>
      </c>
      <c r="E5965" t="s">
        <v>3781</v>
      </c>
      <c r="F5965" s="4" t="s">
        <v>5642</v>
      </c>
      <c r="G5965" s="5">
        <v>588</v>
      </c>
      <c r="H5965" s="6">
        <v>0.29032259999999999</v>
      </c>
      <c r="I5965" s="7">
        <v>84.257000000000005</v>
      </c>
    </row>
    <row r="5966" spans="1:12" x14ac:dyDescent="0.25">
      <c r="A5966">
        <v>30148</v>
      </c>
      <c r="B5966" s="2">
        <v>67.669510000000002</v>
      </c>
      <c r="C5966" s="3">
        <v>435</v>
      </c>
      <c r="D5966" s="4">
        <v>12060</v>
      </c>
      <c r="E5966" t="s">
        <v>6400</v>
      </c>
      <c r="F5966" s="4" t="s">
        <v>6363</v>
      </c>
      <c r="G5966" s="5">
        <v>300</v>
      </c>
      <c r="H5966" s="6">
        <v>0.37333329999999998</v>
      </c>
      <c r="I5966" s="7">
        <v>69.896000000000001</v>
      </c>
    </row>
    <row r="5967" spans="1:12" x14ac:dyDescent="0.25">
      <c r="A5967">
        <v>66611</v>
      </c>
      <c r="B5967" s="2">
        <v>67.667860000000005</v>
      </c>
      <c r="C5967" s="3">
        <v>9192</v>
      </c>
      <c r="D5967" s="4">
        <v>45820</v>
      </c>
      <c r="E5967" t="s">
        <v>8883</v>
      </c>
      <c r="F5967" s="4" t="s">
        <v>12494</v>
      </c>
      <c r="G5967" s="5">
        <v>6585</v>
      </c>
      <c r="H5967" s="6">
        <v>0.39301439999999999</v>
      </c>
      <c r="I5967" s="7">
        <v>66.466999999999999</v>
      </c>
      <c r="J5967" s="2">
        <v>33.857100000000003</v>
      </c>
      <c r="K5967">
        <v>7</v>
      </c>
    </row>
    <row r="5968" spans="1:12" x14ac:dyDescent="0.25">
      <c r="A5968">
        <v>68128</v>
      </c>
      <c r="B5968" s="2">
        <v>67.663340000000005</v>
      </c>
      <c r="C5968" s="3">
        <v>19070</v>
      </c>
      <c r="D5968" s="4">
        <v>36540</v>
      </c>
      <c r="E5968" t="s">
        <v>12758</v>
      </c>
      <c r="F5968" s="4" t="s">
        <v>12738</v>
      </c>
      <c r="G5968" s="5">
        <v>12329</v>
      </c>
      <c r="H5968" s="6">
        <v>0.36293589999999998</v>
      </c>
      <c r="I5968" s="7">
        <v>71.661000000000001</v>
      </c>
      <c r="J5968" s="2">
        <v>46.125</v>
      </c>
      <c r="K5968">
        <v>8</v>
      </c>
    </row>
    <row r="5969" spans="1:12" x14ac:dyDescent="0.25">
      <c r="A5969">
        <v>23192</v>
      </c>
      <c r="B5969" s="2">
        <v>67.659239999999997</v>
      </c>
      <c r="C5969" s="3">
        <v>6690</v>
      </c>
      <c r="D5969" s="4">
        <v>40060</v>
      </c>
      <c r="E5969" t="s">
        <v>1122</v>
      </c>
      <c r="F5969" s="4" t="s">
        <v>4335</v>
      </c>
      <c r="G5969" s="5">
        <v>4770</v>
      </c>
      <c r="H5969" s="6">
        <v>0.2550828</v>
      </c>
      <c r="I5969" s="7">
        <v>90.298000000000002</v>
      </c>
      <c r="J5969" s="2">
        <v>40.6</v>
      </c>
      <c r="K5969">
        <v>5</v>
      </c>
    </row>
    <row r="5970" spans="1:12" x14ac:dyDescent="0.25">
      <c r="A5970">
        <v>87823</v>
      </c>
      <c r="B5970" s="2">
        <v>67.65795</v>
      </c>
      <c r="C5970" s="3">
        <v>880</v>
      </c>
      <c r="E5970" t="s">
        <v>15250</v>
      </c>
      <c r="F5970" s="4" t="s">
        <v>15124</v>
      </c>
      <c r="G5970" s="5">
        <v>625</v>
      </c>
      <c r="H5970" s="6">
        <v>0.24</v>
      </c>
      <c r="I5970" s="7">
        <v>92.903999999999996</v>
      </c>
    </row>
    <row r="5971" spans="1:12" x14ac:dyDescent="0.25">
      <c r="A5971">
        <v>92562</v>
      </c>
      <c r="B5971" s="2">
        <v>67.648539999999997</v>
      </c>
      <c r="C5971" s="3">
        <v>63292</v>
      </c>
      <c r="D5971" s="4">
        <v>40140</v>
      </c>
      <c r="E5971" t="s">
        <v>15571</v>
      </c>
      <c r="F5971" s="4" t="s">
        <v>15368</v>
      </c>
      <c r="G5971" s="5">
        <v>38665</v>
      </c>
      <c r="H5971" s="6">
        <v>0.30536659999999999</v>
      </c>
      <c r="I5971" s="7">
        <v>81.596999999999994</v>
      </c>
      <c r="J5971" s="2">
        <v>47.714300000000001</v>
      </c>
      <c r="K5971">
        <v>7</v>
      </c>
    </row>
    <row r="5972" spans="1:12" x14ac:dyDescent="0.25">
      <c r="A5972">
        <v>76064</v>
      </c>
      <c r="B5972" s="2">
        <v>67.639080000000007</v>
      </c>
      <c r="C5972" s="3">
        <v>1342</v>
      </c>
      <c r="D5972" s="4">
        <v>19100</v>
      </c>
      <c r="E5972" t="s">
        <v>13898</v>
      </c>
      <c r="F5972" s="4" t="s">
        <v>13752</v>
      </c>
      <c r="G5972" s="5">
        <v>873</v>
      </c>
      <c r="H5972" s="6">
        <v>0.21764030000000001</v>
      </c>
      <c r="I5972" s="7">
        <v>96.75</v>
      </c>
    </row>
    <row r="5973" spans="1:12" x14ac:dyDescent="0.25">
      <c r="A5973">
        <v>48314</v>
      </c>
      <c r="B5973" s="2">
        <v>67.635400000000004</v>
      </c>
      <c r="C5973" s="3">
        <v>20653</v>
      </c>
      <c r="D5973" s="4">
        <v>19820</v>
      </c>
      <c r="E5973" t="s">
        <v>9167</v>
      </c>
      <c r="F5973" s="4" t="s">
        <v>9106</v>
      </c>
      <c r="G5973" s="5">
        <v>14510</v>
      </c>
      <c r="H5973" s="6">
        <v>0.31686310000000001</v>
      </c>
      <c r="I5973" s="7">
        <v>79.600999999999999</v>
      </c>
      <c r="J5973" s="2">
        <v>40</v>
      </c>
      <c r="K5973">
        <v>3</v>
      </c>
    </row>
    <row r="5974" spans="1:12" x14ac:dyDescent="0.25">
      <c r="A5974">
        <v>58052</v>
      </c>
      <c r="B5974" s="2">
        <v>67.631810000000002</v>
      </c>
      <c r="C5974" s="3">
        <v>734</v>
      </c>
      <c r="D5974" s="4">
        <v>22020</v>
      </c>
      <c r="E5974" t="s">
        <v>9173</v>
      </c>
      <c r="F5974" s="4" t="s">
        <v>11069</v>
      </c>
      <c r="G5974" s="5">
        <v>509</v>
      </c>
      <c r="H5974" s="6">
        <v>0.25540269999999998</v>
      </c>
      <c r="I5974" s="7">
        <v>90.216999999999999</v>
      </c>
    </row>
    <row r="5975" spans="1:12" x14ac:dyDescent="0.25">
      <c r="A5975">
        <v>99135</v>
      </c>
      <c r="B5975" s="2">
        <v>67.631640000000004</v>
      </c>
      <c r="C5975" s="3">
        <v>259</v>
      </c>
      <c r="D5975" s="4">
        <v>34180</v>
      </c>
      <c r="E5975" t="s">
        <v>16564</v>
      </c>
      <c r="F5975" s="4" t="s">
        <v>16344</v>
      </c>
      <c r="G5975" s="5">
        <v>182</v>
      </c>
      <c r="H5975" s="6">
        <v>0.24043719999999999</v>
      </c>
      <c r="I5975" s="7">
        <v>92.778000000000006</v>
      </c>
    </row>
    <row r="5976" spans="1:12" x14ac:dyDescent="0.25">
      <c r="A5976">
        <v>18219</v>
      </c>
      <c r="B5976" s="2">
        <v>67.631330000000005</v>
      </c>
      <c r="C5976" s="3">
        <v>1388</v>
      </c>
      <c r="D5976" s="4">
        <v>42540</v>
      </c>
      <c r="E5976" t="s">
        <v>3991</v>
      </c>
      <c r="F5976" s="4" t="s">
        <v>3003</v>
      </c>
      <c r="G5976" s="5">
        <v>1128</v>
      </c>
      <c r="H5976" s="6">
        <v>0.36758190000000002</v>
      </c>
      <c r="I5976" s="7">
        <v>70.789000000000001</v>
      </c>
      <c r="J5976" s="2">
        <v>49</v>
      </c>
      <c r="K5976">
        <v>1</v>
      </c>
    </row>
    <row r="5977" spans="1:12" x14ac:dyDescent="0.25">
      <c r="A5977">
        <v>92203</v>
      </c>
      <c r="B5977" s="2">
        <v>67.626660000000001</v>
      </c>
      <c r="C5977" s="3">
        <v>27465</v>
      </c>
      <c r="D5977" s="4">
        <v>40140</v>
      </c>
      <c r="E5977" t="s">
        <v>15494</v>
      </c>
      <c r="F5977" s="4" t="s">
        <v>15368</v>
      </c>
      <c r="G5977" s="5">
        <v>18405</v>
      </c>
      <c r="H5977" s="6">
        <v>0.30524309999999999</v>
      </c>
      <c r="I5977" s="7">
        <v>81.555000000000007</v>
      </c>
      <c r="J5977" s="2">
        <v>41</v>
      </c>
      <c r="K5977">
        <v>3</v>
      </c>
    </row>
    <row r="5978" spans="1:12" x14ac:dyDescent="0.25">
      <c r="A5978">
        <v>8879</v>
      </c>
      <c r="B5978" s="2">
        <v>67.618250000000003</v>
      </c>
      <c r="C5978" s="3">
        <v>22885</v>
      </c>
      <c r="D5978" s="4">
        <v>35620</v>
      </c>
      <c r="E5978" t="s">
        <v>1779</v>
      </c>
      <c r="F5978" s="4" t="s">
        <v>1341</v>
      </c>
      <c r="G5978" s="5">
        <v>16722</v>
      </c>
      <c r="H5978" s="6">
        <v>0.27430929999999998</v>
      </c>
      <c r="I5978" s="7">
        <v>86.888000000000005</v>
      </c>
      <c r="J5978" s="2">
        <v>51.833300000000001</v>
      </c>
      <c r="K5978">
        <v>6</v>
      </c>
    </row>
    <row r="5979" spans="1:12" x14ac:dyDescent="0.25">
      <c r="A5979">
        <v>55413</v>
      </c>
      <c r="B5979" s="2">
        <v>67.611909999999995</v>
      </c>
      <c r="C5979" s="3">
        <v>12852</v>
      </c>
      <c r="D5979" s="4">
        <v>33460</v>
      </c>
      <c r="E5979" t="s">
        <v>10500</v>
      </c>
      <c r="F5979" s="4" t="s">
        <v>10428</v>
      </c>
      <c r="G5979" s="5">
        <v>9741</v>
      </c>
      <c r="H5979" s="6">
        <v>0.42151729999999998</v>
      </c>
      <c r="I5979" s="7">
        <v>61.43</v>
      </c>
      <c r="J5979" s="2">
        <v>41.5</v>
      </c>
      <c r="K5979">
        <v>28</v>
      </c>
      <c r="L5979" s="2">
        <v>59.3</v>
      </c>
    </row>
    <row r="5980" spans="1:12" x14ac:dyDescent="0.25">
      <c r="A5980">
        <v>32934</v>
      </c>
      <c r="B5980" s="2">
        <v>67.606399999999994</v>
      </c>
      <c r="C5980" s="3">
        <v>17947</v>
      </c>
      <c r="D5980" s="4">
        <v>37340</v>
      </c>
      <c r="E5980" t="s">
        <v>6845</v>
      </c>
      <c r="F5980" s="4" t="s">
        <v>6689</v>
      </c>
      <c r="G5980" s="5">
        <v>13288</v>
      </c>
      <c r="H5980" s="6">
        <v>0.31411800000000001</v>
      </c>
      <c r="I5980" s="7">
        <v>79.986999999999995</v>
      </c>
      <c r="J5980" s="2">
        <v>40.5</v>
      </c>
      <c r="K5980">
        <v>6</v>
      </c>
    </row>
    <row r="5981" spans="1:12" x14ac:dyDescent="0.25">
      <c r="A5981">
        <v>59804</v>
      </c>
      <c r="B5981" s="2">
        <v>67.601839999999996</v>
      </c>
      <c r="C5981" s="3">
        <v>7894</v>
      </c>
      <c r="D5981" s="4">
        <v>33540</v>
      </c>
      <c r="E5981" t="s">
        <v>11452</v>
      </c>
      <c r="F5981" s="4" t="s">
        <v>11278</v>
      </c>
      <c r="G5981" s="5">
        <v>5744</v>
      </c>
      <c r="H5981" s="6">
        <v>0.3881636</v>
      </c>
      <c r="I5981" s="7">
        <v>67.191000000000003</v>
      </c>
      <c r="J5981" s="2">
        <v>43.2</v>
      </c>
      <c r="K5981">
        <v>5</v>
      </c>
    </row>
    <row r="5982" spans="1:12" x14ac:dyDescent="0.25">
      <c r="A5982">
        <v>40220</v>
      </c>
      <c r="B5982" s="2">
        <v>67.59469</v>
      </c>
      <c r="C5982" s="3">
        <v>33941</v>
      </c>
      <c r="D5982" s="4">
        <v>31140</v>
      </c>
      <c r="E5982" t="s">
        <v>6443</v>
      </c>
      <c r="F5982" s="4" t="s">
        <v>7883</v>
      </c>
      <c r="G5982" s="5">
        <v>24149</v>
      </c>
      <c r="H5982" s="6">
        <v>0.37368010000000002</v>
      </c>
      <c r="I5982" s="7">
        <v>69.692999999999998</v>
      </c>
      <c r="J5982" s="2">
        <v>42.2258</v>
      </c>
      <c r="K5982">
        <v>31</v>
      </c>
      <c r="L5982" s="2">
        <v>62.7</v>
      </c>
    </row>
    <row r="5983" spans="1:12" x14ac:dyDescent="0.25">
      <c r="A5983">
        <v>39156</v>
      </c>
      <c r="B5983" s="2">
        <v>67.588840000000005</v>
      </c>
      <c r="C5983" s="3">
        <v>462</v>
      </c>
      <c r="D5983" s="4">
        <v>46980</v>
      </c>
      <c r="E5983" t="s">
        <v>2685</v>
      </c>
      <c r="F5983" s="4" t="s">
        <v>7633</v>
      </c>
      <c r="G5983" s="5">
        <v>282</v>
      </c>
      <c r="H5983" s="6">
        <v>0.3368794</v>
      </c>
      <c r="I5983" s="7">
        <v>76.028999999999996</v>
      </c>
    </row>
    <row r="5984" spans="1:12" x14ac:dyDescent="0.25">
      <c r="A5984">
        <v>83713</v>
      </c>
      <c r="B5984" s="2">
        <v>67.584490000000002</v>
      </c>
      <c r="C5984" s="3">
        <v>28319</v>
      </c>
      <c r="D5984" s="4">
        <v>14260</v>
      </c>
      <c r="E5984" t="s">
        <v>14819</v>
      </c>
      <c r="F5984" s="4" t="s">
        <v>14725</v>
      </c>
      <c r="G5984" s="5">
        <v>17940</v>
      </c>
      <c r="H5984" s="6">
        <v>0.3716834</v>
      </c>
      <c r="I5984" s="7">
        <v>70.010000000000005</v>
      </c>
      <c r="J5984" s="2">
        <v>39.200000000000003</v>
      </c>
      <c r="K5984">
        <v>5</v>
      </c>
    </row>
    <row r="5985" spans="1:12" x14ac:dyDescent="0.25">
      <c r="A5985">
        <v>95366</v>
      </c>
      <c r="B5985" s="2">
        <v>67.577610000000007</v>
      </c>
      <c r="C5985" s="3">
        <v>16733</v>
      </c>
      <c r="D5985" s="4">
        <v>44700</v>
      </c>
      <c r="E5985" t="s">
        <v>10419</v>
      </c>
      <c r="F5985" s="4" t="s">
        <v>15368</v>
      </c>
      <c r="G5985" s="5">
        <v>10769</v>
      </c>
      <c r="H5985" s="6">
        <v>0.26687709999999998</v>
      </c>
      <c r="I5985" s="7">
        <v>88.12</v>
      </c>
      <c r="J5985" s="2">
        <v>40.75</v>
      </c>
      <c r="K5985">
        <v>4</v>
      </c>
    </row>
    <row r="5986" spans="1:12" x14ac:dyDescent="0.25">
      <c r="A5986">
        <v>16860</v>
      </c>
      <c r="B5986" s="2">
        <v>67.574960000000004</v>
      </c>
      <c r="C5986" s="3">
        <v>446</v>
      </c>
      <c r="D5986" s="4">
        <v>20180</v>
      </c>
      <c r="E5986" t="s">
        <v>3625</v>
      </c>
      <c r="F5986" s="4" t="s">
        <v>3003</v>
      </c>
      <c r="G5986" s="5">
        <v>310</v>
      </c>
      <c r="H5986" s="6">
        <v>0.32154339999999998</v>
      </c>
      <c r="I5986" s="7">
        <v>78.656999999999996</v>
      </c>
    </row>
    <row r="5987" spans="1:12" x14ac:dyDescent="0.25">
      <c r="A5987">
        <v>58733</v>
      </c>
      <c r="B5987" s="2">
        <v>67.574820000000003</v>
      </c>
      <c r="C5987" s="3">
        <v>368</v>
      </c>
      <c r="D5987" s="4">
        <v>33500</v>
      </c>
      <c r="E5987" t="s">
        <v>11240</v>
      </c>
      <c r="F5987" s="4" t="s">
        <v>11069</v>
      </c>
      <c r="G5987" s="5">
        <v>284</v>
      </c>
      <c r="H5987" s="6">
        <v>0.3028169</v>
      </c>
      <c r="I5987" s="7">
        <v>81.875</v>
      </c>
    </row>
    <row r="5988" spans="1:12" x14ac:dyDescent="0.25">
      <c r="A5988">
        <v>74055</v>
      </c>
      <c r="B5988" s="2">
        <v>67.568539999999999</v>
      </c>
      <c r="C5988" s="3">
        <v>40812</v>
      </c>
      <c r="D5988" s="4">
        <v>46140</v>
      </c>
      <c r="E5988" t="s">
        <v>13608</v>
      </c>
      <c r="F5988" s="4" t="s">
        <v>13462</v>
      </c>
      <c r="G5988" s="5">
        <v>25976</v>
      </c>
      <c r="H5988" s="6">
        <v>0.3169727</v>
      </c>
      <c r="I5988" s="7">
        <v>79.427000000000007</v>
      </c>
      <c r="J5988" s="2">
        <v>38.230800000000002</v>
      </c>
      <c r="K5988">
        <v>13</v>
      </c>
      <c r="L5988" s="2">
        <v>41</v>
      </c>
    </row>
    <row r="5989" spans="1:12" x14ac:dyDescent="0.25">
      <c r="A5989">
        <v>68034</v>
      </c>
      <c r="B5989" s="2">
        <v>67.562160000000006</v>
      </c>
      <c r="C5989" s="3">
        <v>1139</v>
      </c>
      <c r="D5989" s="4">
        <v>36540</v>
      </c>
      <c r="E5989" t="s">
        <v>8986</v>
      </c>
      <c r="F5989" s="4" t="s">
        <v>12738</v>
      </c>
      <c r="G5989" s="5">
        <v>667</v>
      </c>
      <c r="H5989" s="6">
        <v>0.25</v>
      </c>
      <c r="I5989" s="7">
        <v>90.992999999999995</v>
      </c>
    </row>
    <row r="5990" spans="1:12" x14ac:dyDescent="0.25">
      <c r="A5990">
        <v>8234</v>
      </c>
      <c r="B5990" s="2">
        <v>67.555319999999995</v>
      </c>
      <c r="C5990" s="3">
        <v>42801</v>
      </c>
      <c r="D5990" s="4">
        <v>12100</v>
      </c>
      <c r="E5990" t="s">
        <v>1659</v>
      </c>
      <c r="F5990" s="4" t="s">
        <v>1341</v>
      </c>
      <c r="G5990" s="5">
        <v>27902</v>
      </c>
      <c r="H5990" s="6">
        <v>0.297925</v>
      </c>
      <c r="I5990" s="7">
        <v>82.707999999999998</v>
      </c>
      <c r="J5990" s="2">
        <v>46</v>
      </c>
      <c r="K5990">
        <v>10</v>
      </c>
      <c r="L5990" s="2">
        <v>80.8</v>
      </c>
    </row>
    <row r="5991" spans="1:12" x14ac:dyDescent="0.25">
      <c r="A5991">
        <v>6370</v>
      </c>
      <c r="B5991" s="2">
        <v>67.547370000000001</v>
      </c>
      <c r="C5991" s="3">
        <v>7804</v>
      </c>
      <c r="D5991" s="4">
        <v>35980</v>
      </c>
      <c r="E5991" t="s">
        <v>1270</v>
      </c>
      <c r="F5991" s="4" t="s">
        <v>1198</v>
      </c>
      <c r="G5991" s="5">
        <v>5307</v>
      </c>
      <c r="H5991" s="6">
        <v>0.2536273</v>
      </c>
      <c r="I5991" s="7">
        <v>90.352000000000004</v>
      </c>
      <c r="J5991" s="2">
        <v>51</v>
      </c>
      <c r="K5991">
        <v>1</v>
      </c>
    </row>
    <row r="5992" spans="1:12" x14ac:dyDescent="0.25">
      <c r="A5992">
        <v>53515</v>
      </c>
      <c r="B5992" s="2">
        <v>67.545689999999993</v>
      </c>
      <c r="C5992" s="3">
        <v>2296</v>
      </c>
      <c r="D5992" s="4">
        <v>31540</v>
      </c>
      <c r="E5992" t="s">
        <v>10100</v>
      </c>
      <c r="F5992" s="4" t="s">
        <v>10031</v>
      </c>
      <c r="G5992" s="5">
        <v>1707</v>
      </c>
      <c r="H5992" s="6">
        <v>0.31282949999999998</v>
      </c>
      <c r="I5992" s="7">
        <v>80.114000000000004</v>
      </c>
    </row>
    <row r="5993" spans="1:12" x14ac:dyDescent="0.25">
      <c r="A5993">
        <v>51041</v>
      </c>
      <c r="B5993" s="2">
        <v>67.544300000000007</v>
      </c>
      <c r="C5993" s="3">
        <v>7519</v>
      </c>
      <c r="E5993" t="s">
        <v>6837</v>
      </c>
      <c r="F5993" s="4" t="s">
        <v>9593</v>
      </c>
      <c r="G5993" s="5">
        <v>4120</v>
      </c>
      <c r="H5993" s="6">
        <v>0.36132009999999998</v>
      </c>
      <c r="I5993" s="7">
        <v>71.733999999999995</v>
      </c>
      <c r="J5993" s="2">
        <v>44.25</v>
      </c>
      <c r="K5993">
        <v>4</v>
      </c>
    </row>
    <row r="5994" spans="1:12" x14ac:dyDescent="0.25">
      <c r="A5994">
        <v>33624</v>
      </c>
      <c r="B5994" s="2">
        <v>67.536829999999995</v>
      </c>
      <c r="C5994" s="3">
        <v>39109</v>
      </c>
      <c r="D5994" s="4">
        <v>45300</v>
      </c>
      <c r="E5994" t="s">
        <v>6919</v>
      </c>
      <c r="F5994" s="4" t="s">
        <v>6689</v>
      </c>
      <c r="G5994" s="5">
        <v>27093</v>
      </c>
      <c r="H5994" s="6">
        <v>0.37129990000000002</v>
      </c>
      <c r="I5994" s="7">
        <v>70.007999999999996</v>
      </c>
      <c r="J5994" s="2">
        <v>43.25</v>
      </c>
      <c r="K5994">
        <v>4</v>
      </c>
    </row>
    <row r="5995" spans="1:12" x14ac:dyDescent="0.25">
      <c r="A5995">
        <v>27403</v>
      </c>
      <c r="B5995" s="2">
        <v>67.527500000000003</v>
      </c>
      <c r="C5995" s="3">
        <v>21944</v>
      </c>
      <c r="D5995" s="4">
        <v>24660</v>
      </c>
      <c r="E5995" t="s">
        <v>1180</v>
      </c>
      <c r="F5995" s="4" t="s">
        <v>5642</v>
      </c>
      <c r="G5995" s="5">
        <v>11885</v>
      </c>
      <c r="H5995" s="6">
        <v>0.41262100000000002</v>
      </c>
      <c r="I5995" s="7">
        <v>62.862000000000002</v>
      </c>
      <c r="J5995" s="2">
        <v>36.764699999999998</v>
      </c>
      <c r="K5995">
        <v>17</v>
      </c>
      <c r="L5995" s="2">
        <v>32.299999999999997</v>
      </c>
    </row>
    <row r="5996" spans="1:12" x14ac:dyDescent="0.25">
      <c r="A5996">
        <v>99161</v>
      </c>
      <c r="B5996" s="2">
        <v>67.524420000000006</v>
      </c>
      <c r="C5996" s="3">
        <v>1422</v>
      </c>
      <c r="D5996" s="4">
        <v>39420</v>
      </c>
      <c r="E5996" t="s">
        <v>16579</v>
      </c>
      <c r="F5996" s="4" t="s">
        <v>16344</v>
      </c>
      <c r="G5996" s="5">
        <v>980</v>
      </c>
      <c r="H5996" s="6">
        <v>0.42755100000000001</v>
      </c>
      <c r="I5996" s="7">
        <v>60.277999999999999</v>
      </c>
      <c r="J5996" s="2">
        <v>56</v>
      </c>
      <c r="K5996">
        <v>3</v>
      </c>
    </row>
    <row r="5997" spans="1:12" x14ac:dyDescent="0.25">
      <c r="A5997">
        <v>7608</v>
      </c>
      <c r="B5997" s="2">
        <v>67.524180000000001</v>
      </c>
      <c r="C5997" s="3">
        <v>56</v>
      </c>
      <c r="D5997" s="4">
        <v>35620</v>
      </c>
      <c r="E5997" t="s">
        <v>1455</v>
      </c>
      <c r="F5997" s="4" t="s">
        <v>1341</v>
      </c>
      <c r="G5997" s="5">
        <v>43</v>
      </c>
      <c r="H5997" s="6">
        <v>0.20454549999999999</v>
      </c>
      <c r="I5997" s="7">
        <v>98.75</v>
      </c>
    </row>
    <row r="5998" spans="1:12" x14ac:dyDescent="0.25">
      <c r="A5998">
        <v>17015</v>
      </c>
      <c r="B5998" s="2">
        <v>67.52055</v>
      </c>
      <c r="C5998" s="3">
        <v>21186</v>
      </c>
      <c r="D5998" s="4">
        <v>25420</v>
      </c>
      <c r="E5998" t="s">
        <v>216</v>
      </c>
      <c r="F5998" s="4" t="s">
        <v>3003</v>
      </c>
      <c r="G5998" s="5">
        <v>15130</v>
      </c>
      <c r="H5998" s="6">
        <v>0.29411769999999998</v>
      </c>
      <c r="I5998" s="7">
        <v>83.251999999999995</v>
      </c>
      <c r="J5998" s="2">
        <v>42.75</v>
      </c>
      <c r="K5998">
        <v>4</v>
      </c>
    </row>
    <row r="5999" spans="1:12" x14ac:dyDescent="0.25">
      <c r="A5999">
        <v>55330</v>
      </c>
      <c r="B5999" s="2">
        <v>67.511139999999997</v>
      </c>
      <c r="C5999" s="3">
        <v>36988</v>
      </c>
      <c r="D5999" s="4">
        <v>33460</v>
      </c>
      <c r="E5999" t="s">
        <v>10477</v>
      </c>
      <c r="F5999" s="4" t="s">
        <v>10428</v>
      </c>
      <c r="G5999" s="5">
        <v>24191</v>
      </c>
      <c r="H5999" s="6">
        <v>0.27657900000000002</v>
      </c>
      <c r="I5999" s="7">
        <v>86.275999999999996</v>
      </c>
      <c r="J5999" s="2">
        <v>47.6</v>
      </c>
      <c r="K5999">
        <v>10</v>
      </c>
      <c r="L5999" s="2">
        <v>86.8</v>
      </c>
    </row>
    <row r="6000" spans="1:12" x14ac:dyDescent="0.25">
      <c r="A6000">
        <v>35613</v>
      </c>
      <c r="B6000" s="2">
        <v>67.501490000000004</v>
      </c>
      <c r="C6000" s="3">
        <v>22952</v>
      </c>
      <c r="D6000" s="4">
        <v>26620</v>
      </c>
      <c r="E6000" t="s">
        <v>987</v>
      </c>
      <c r="F6000" s="4" t="s">
        <v>7027</v>
      </c>
      <c r="G6000" s="5">
        <v>16159</v>
      </c>
      <c r="H6000" s="6">
        <v>0.29754320000000001</v>
      </c>
      <c r="I6000" s="7">
        <v>82.647000000000006</v>
      </c>
      <c r="J6000" s="2">
        <v>48</v>
      </c>
      <c r="K6000">
        <v>2</v>
      </c>
    </row>
    <row r="6001" spans="1:12" x14ac:dyDescent="0.25">
      <c r="A6001">
        <v>6902</v>
      </c>
      <c r="B6001" s="2">
        <v>67.486770000000007</v>
      </c>
      <c r="C6001" s="3">
        <v>66495</v>
      </c>
      <c r="D6001" s="4">
        <v>14860</v>
      </c>
      <c r="E6001" t="s">
        <v>1081</v>
      </c>
      <c r="F6001" s="4" t="s">
        <v>1198</v>
      </c>
      <c r="G6001" s="5">
        <v>45313</v>
      </c>
      <c r="H6001" s="6">
        <v>0.37359320000000001</v>
      </c>
      <c r="I6001" s="7">
        <v>69.504999999999995</v>
      </c>
      <c r="J6001" s="2">
        <v>31.060600000000001</v>
      </c>
      <c r="K6001">
        <v>33</v>
      </c>
      <c r="L6001" s="2">
        <v>9</v>
      </c>
    </row>
    <row r="6002" spans="1:12" x14ac:dyDescent="0.25">
      <c r="A6002">
        <v>15126</v>
      </c>
      <c r="B6002" s="2">
        <v>67.474800000000002</v>
      </c>
      <c r="C6002" s="3">
        <v>6848</v>
      </c>
      <c r="D6002" s="4">
        <v>38300</v>
      </c>
      <c r="E6002" t="s">
        <v>3069</v>
      </c>
      <c r="F6002" s="4" t="s">
        <v>3003</v>
      </c>
      <c r="G6002" s="5">
        <v>4735</v>
      </c>
      <c r="H6002" s="6">
        <v>0.32882790000000001</v>
      </c>
      <c r="I6002" s="7">
        <v>77.230999999999995</v>
      </c>
      <c r="J6002" s="2">
        <v>33.75</v>
      </c>
      <c r="K6002">
        <v>4</v>
      </c>
    </row>
    <row r="6003" spans="1:12" x14ac:dyDescent="0.25">
      <c r="A6003">
        <v>16123</v>
      </c>
      <c r="B6003" s="2">
        <v>67.473259999999996</v>
      </c>
      <c r="C6003" s="3">
        <v>2457</v>
      </c>
      <c r="D6003" s="4">
        <v>38300</v>
      </c>
      <c r="E6003" t="s">
        <v>3417</v>
      </c>
      <c r="F6003" s="4" t="s">
        <v>3003</v>
      </c>
      <c r="G6003" s="5">
        <v>1690</v>
      </c>
      <c r="H6003" s="6">
        <v>0.3228859</v>
      </c>
      <c r="I6003" s="7">
        <v>78.25</v>
      </c>
    </row>
    <row r="6004" spans="1:12" x14ac:dyDescent="0.25">
      <c r="A6004">
        <v>13026</v>
      </c>
      <c r="B6004" s="2">
        <v>67.4726</v>
      </c>
      <c r="C6004" s="3">
        <v>1799</v>
      </c>
      <c r="D6004" s="4">
        <v>12180</v>
      </c>
      <c r="E6004" t="s">
        <v>815</v>
      </c>
      <c r="F6004" s="4" t="s">
        <v>1280</v>
      </c>
      <c r="G6004" s="5">
        <v>1075</v>
      </c>
      <c r="H6004" s="6">
        <v>0.32713759999999997</v>
      </c>
      <c r="I6004" s="7">
        <v>77.5</v>
      </c>
      <c r="J6004" s="2">
        <v>50.5</v>
      </c>
      <c r="K6004">
        <v>2</v>
      </c>
    </row>
    <row r="6005" spans="1:12" x14ac:dyDescent="0.25">
      <c r="A6005">
        <v>65010</v>
      </c>
      <c r="B6005" s="2">
        <v>67.471310000000003</v>
      </c>
      <c r="C6005" s="3">
        <v>6269</v>
      </c>
      <c r="D6005" s="4">
        <v>17860</v>
      </c>
      <c r="E6005" t="s">
        <v>212</v>
      </c>
      <c r="F6005" s="4" t="s">
        <v>12102</v>
      </c>
      <c r="G6005" s="5">
        <v>4269</v>
      </c>
      <c r="H6005" s="6">
        <v>0.35137030000000002</v>
      </c>
      <c r="I6005" s="7">
        <v>73.307000000000002</v>
      </c>
      <c r="J6005" s="2">
        <v>47.5</v>
      </c>
      <c r="K6005">
        <v>2</v>
      </c>
    </row>
    <row r="6006" spans="1:12" x14ac:dyDescent="0.25">
      <c r="A6006">
        <v>30043</v>
      </c>
      <c r="B6006" s="2">
        <v>67.457759999999993</v>
      </c>
      <c r="C6006" s="3">
        <v>83408</v>
      </c>
      <c r="D6006" s="4">
        <v>12060</v>
      </c>
      <c r="E6006" t="s">
        <v>3656</v>
      </c>
      <c r="F6006" s="4" t="s">
        <v>6363</v>
      </c>
      <c r="G6006" s="5">
        <v>52344</v>
      </c>
      <c r="H6006" s="6">
        <v>0.3637666</v>
      </c>
      <c r="I6006" s="7">
        <v>71.158000000000001</v>
      </c>
      <c r="J6006" s="2">
        <v>40.928600000000003</v>
      </c>
      <c r="K6006">
        <v>28</v>
      </c>
      <c r="L6006" s="2">
        <v>56.2</v>
      </c>
    </row>
    <row r="6007" spans="1:12" x14ac:dyDescent="0.25">
      <c r="A6007">
        <v>44240</v>
      </c>
      <c r="B6007" s="2">
        <v>67.439930000000004</v>
      </c>
      <c r="C6007" s="3">
        <v>39284</v>
      </c>
      <c r="D6007" s="4">
        <v>10420</v>
      </c>
      <c r="E6007" t="s">
        <v>1318</v>
      </c>
      <c r="F6007" s="4" t="s">
        <v>8295</v>
      </c>
      <c r="G6007" s="5">
        <v>22194</v>
      </c>
      <c r="H6007" s="6">
        <v>0.38332959999999999</v>
      </c>
      <c r="I6007" s="7">
        <v>67.774000000000001</v>
      </c>
      <c r="J6007" s="2">
        <v>43.4054</v>
      </c>
      <c r="K6007">
        <v>37</v>
      </c>
      <c r="L6007" s="2">
        <v>69</v>
      </c>
    </row>
    <row r="6008" spans="1:12" x14ac:dyDescent="0.25">
      <c r="A6008">
        <v>76904</v>
      </c>
      <c r="B6008" s="2">
        <v>67.429630000000003</v>
      </c>
      <c r="C6008" s="3">
        <v>33063</v>
      </c>
      <c r="D6008" s="4">
        <v>41660</v>
      </c>
      <c r="E6008" t="s">
        <v>14020</v>
      </c>
      <c r="F6008" s="4" t="s">
        <v>13752</v>
      </c>
      <c r="G6008" s="5">
        <v>20837</v>
      </c>
      <c r="H6008" s="6">
        <v>0.35022550000000002</v>
      </c>
      <c r="I6008" s="7">
        <v>73.489999999999995</v>
      </c>
      <c r="J6008" s="2">
        <v>46.363599999999998</v>
      </c>
      <c r="K6008">
        <v>11</v>
      </c>
      <c r="L6008" s="2">
        <v>82.4</v>
      </c>
    </row>
    <row r="6009" spans="1:12" x14ac:dyDescent="0.25">
      <c r="A6009">
        <v>78642</v>
      </c>
      <c r="B6009" s="2">
        <v>67.423140000000004</v>
      </c>
      <c r="C6009" s="3">
        <v>9866</v>
      </c>
      <c r="D6009" s="4">
        <v>12420</v>
      </c>
      <c r="E6009" t="s">
        <v>6159</v>
      </c>
      <c r="F6009" s="4" t="s">
        <v>13752</v>
      </c>
      <c r="G6009" s="5">
        <v>6264</v>
      </c>
      <c r="H6009" s="6">
        <v>0.30087789999999998</v>
      </c>
      <c r="I6009" s="7">
        <v>81.992000000000004</v>
      </c>
      <c r="J6009" s="2">
        <v>66</v>
      </c>
      <c r="K6009">
        <v>2</v>
      </c>
    </row>
    <row r="6010" spans="1:12" x14ac:dyDescent="0.25">
      <c r="A6010">
        <v>18073</v>
      </c>
      <c r="B6010" s="2">
        <v>67.420100000000005</v>
      </c>
      <c r="C6010" s="3">
        <v>9487</v>
      </c>
      <c r="D6010" s="4">
        <v>37980</v>
      </c>
      <c r="E6010" t="s">
        <v>3970</v>
      </c>
      <c r="F6010" s="4" t="s">
        <v>3003</v>
      </c>
      <c r="G6010" s="5">
        <v>6421</v>
      </c>
      <c r="H6010" s="6">
        <v>0.3052009</v>
      </c>
      <c r="I6010" s="7">
        <v>81.225999999999999</v>
      </c>
    </row>
    <row r="6011" spans="1:12" x14ac:dyDescent="0.25">
      <c r="A6011">
        <v>32925</v>
      </c>
      <c r="B6011" s="2">
        <v>67.418430000000001</v>
      </c>
      <c r="C6011" s="3">
        <v>1233</v>
      </c>
      <c r="D6011" s="4">
        <v>37340</v>
      </c>
      <c r="E6011" t="s">
        <v>6850</v>
      </c>
      <c r="F6011" s="4" t="s">
        <v>6689</v>
      </c>
      <c r="G6011" s="5">
        <v>587</v>
      </c>
      <c r="H6011" s="6">
        <v>0.39182280000000003</v>
      </c>
      <c r="I6011" s="7">
        <v>66.25</v>
      </c>
    </row>
    <row r="6012" spans="1:12" x14ac:dyDescent="0.25">
      <c r="A6012">
        <v>95758</v>
      </c>
      <c r="B6012" s="2">
        <v>67.408879999999996</v>
      </c>
      <c r="C6012" s="3">
        <v>62098</v>
      </c>
      <c r="D6012" s="4">
        <v>40900</v>
      </c>
      <c r="E6012" t="s">
        <v>15954</v>
      </c>
      <c r="F6012" s="4" t="s">
        <v>15368</v>
      </c>
      <c r="G6012" s="5">
        <v>39296</v>
      </c>
      <c r="H6012" s="6">
        <v>0.34369909999999998</v>
      </c>
      <c r="I6012" s="7">
        <v>74.564999999999998</v>
      </c>
      <c r="J6012" s="2">
        <v>43.947400000000002</v>
      </c>
      <c r="K6012">
        <v>19</v>
      </c>
      <c r="L6012" s="2">
        <v>72</v>
      </c>
    </row>
    <row r="6013" spans="1:12" x14ac:dyDescent="0.25">
      <c r="A6013">
        <v>55025</v>
      </c>
      <c r="B6013" s="2">
        <v>67.395660000000007</v>
      </c>
      <c r="C6013" s="3">
        <v>23638</v>
      </c>
      <c r="D6013" s="4">
        <v>33460</v>
      </c>
      <c r="E6013" t="s">
        <v>10437</v>
      </c>
      <c r="F6013" s="4" t="s">
        <v>10428</v>
      </c>
      <c r="G6013" s="5">
        <v>15949</v>
      </c>
      <c r="H6013" s="6">
        <v>0.27611289999999999</v>
      </c>
      <c r="I6013" s="7">
        <v>86.227999999999994</v>
      </c>
      <c r="J6013" s="2">
        <v>55.333300000000001</v>
      </c>
      <c r="K6013">
        <v>9</v>
      </c>
    </row>
    <row r="6014" spans="1:12" x14ac:dyDescent="0.25">
      <c r="A6014">
        <v>10931</v>
      </c>
      <c r="B6014" s="2">
        <v>67.391689999999997</v>
      </c>
      <c r="C6014" s="3">
        <v>907</v>
      </c>
      <c r="D6014" s="4">
        <v>35620</v>
      </c>
      <c r="E6014" t="s">
        <v>1862</v>
      </c>
      <c r="F6014" s="4" t="s">
        <v>1280</v>
      </c>
      <c r="G6014" s="5">
        <v>624</v>
      </c>
      <c r="H6014" s="6">
        <v>0.25320510000000002</v>
      </c>
      <c r="I6014" s="7">
        <v>90.179000000000002</v>
      </c>
    </row>
    <row r="6015" spans="1:12" x14ac:dyDescent="0.25">
      <c r="A6015">
        <v>87120</v>
      </c>
      <c r="B6015" s="2">
        <v>67.382130000000004</v>
      </c>
      <c r="C6015" s="3">
        <v>59946</v>
      </c>
      <c r="D6015" s="4">
        <v>10740</v>
      </c>
      <c r="E6015" t="s">
        <v>15168</v>
      </c>
      <c r="F6015" s="4" t="s">
        <v>15124</v>
      </c>
      <c r="G6015" s="5">
        <v>39351</v>
      </c>
      <c r="H6015" s="6">
        <v>0.34614109999999998</v>
      </c>
      <c r="I6015" s="7">
        <v>74.113</v>
      </c>
      <c r="J6015" s="2">
        <v>44.576900000000002</v>
      </c>
      <c r="K6015">
        <v>26</v>
      </c>
      <c r="L6015" s="2">
        <v>74.900000000000006</v>
      </c>
    </row>
    <row r="6016" spans="1:12" x14ac:dyDescent="0.25">
      <c r="A6016">
        <v>7662</v>
      </c>
      <c r="B6016" s="2">
        <v>67.371719999999996</v>
      </c>
      <c r="C6016" s="3">
        <v>5644</v>
      </c>
      <c r="D6016" s="4">
        <v>35620</v>
      </c>
      <c r="E6016" t="s">
        <v>1478</v>
      </c>
      <c r="F6016" s="4" t="s">
        <v>1341</v>
      </c>
      <c r="G6016" s="5">
        <v>4136</v>
      </c>
      <c r="H6016" s="6">
        <v>0.34671180000000001</v>
      </c>
      <c r="I6016" s="7">
        <v>74.004000000000005</v>
      </c>
      <c r="J6016" s="2">
        <v>48.5</v>
      </c>
      <c r="K6016">
        <v>2</v>
      </c>
    </row>
    <row r="6017" spans="1:12" x14ac:dyDescent="0.25">
      <c r="A6017">
        <v>1906</v>
      </c>
      <c r="B6017" s="2">
        <v>67.365880000000004</v>
      </c>
      <c r="C6017" s="3">
        <v>27368</v>
      </c>
      <c r="D6017" s="4">
        <v>14460</v>
      </c>
      <c r="E6017" t="s">
        <v>260</v>
      </c>
      <c r="F6017" s="4" t="s">
        <v>21</v>
      </c>
      <c r="G6017" s="5">
        <v>20297</v>
      </c>
      <c r="H6017" s="6">
        <v>0.25008619999999998</v>
      </c>
      <c r="I6017" s="7">
        <v>90.698999999999998</v>
      </c>
      <c r="J6017" s="2">
        <v>42</v>
      </c>
      <c r="K6017">
        <v>8</v>
      </c>
    </row>
    <row r="6018" spans="1:12" x14ac:dyDescent="0.25">
      <c r="A6018">
        <v>77523</v>
      </c>
      <c r="B6018" s="2">
        <v>67.3583</v>
      </c>
      <c r="C6018" s="3">
        <v>18378</v>
      </c>
      <c r="D6018" s="4">
        <v>26420</v>
      </c>
      <c r="E6018" t="s">
        <v>14075</v>
      </c>
      <c r="F6018" s="4" t="s">
        <v>13752</v>
      </c>
      <c r="G6018" s="5">
        <v>11322</v>
      </c>
      <c r="H6018" s="6">
        <v>0.21893489999999999</v>
      </c>
      <c r="I6018" s="7">
        <v>96.078999999999994</v>
      </c>
      <c r="J6018" s="2">
        <v>40.75</v>
      </c>
      <c r="K6018">
        <v>4</v>
      </c>
    </row>
    <row r="6019" spans="1:12" x14ac:dyDescent="0.25">
      <c r="A6019">
        <v>76012</v>
      </c>
      <c r="B6019" s="2">
        <v>67.351209999999995</v>
      </c>
      <c r="C6019" s="3">
        <v>26697</v>
      </c>
      <c r="D6019" s="4">
        <v>19100</v>
      </c>
      <c r="E6019" t="s">
        <v>374</v>
      </c>
      <c r="F6019" s="4" t="s">
        <v>13752</v>
      </c>
      <c r="G6019" s="5">
        <v>18308</v>
      </c>
      <c r="H6019" s="6">
        <v>0.38715309999999997</v>
      </c>
      <c r="I6019" s="7">
        <v>67.004999999999995</v>
      </c>
      <c r="J6019" s="2">
        <v>40.352899999999998</v>
      </c>
      <c r="K6019">
        <v>17</v>
      </c>
      <c r="L6019" s="2">
        <v>53.4</v>
      </c>
    </row>
    <row r="6020" spans="1:12" x14ac:dyDescent="0.25">
      <c r="A6020">
        <v>22602</v>
      </c>
      <c r="B6020" s="2">
        <v>67.342250000000007</v>
      </c>
      <c r="C6020" s="3">
        <v>29084</v>
      </c>
      <c r="D6020" s="4">
        <v>49020</v>
      </c>
      <c r="E6020" t="s">
        <v>258</v>
      </c>
      <c r="F6020" s="4" t="s">
        <v>4335</v>
      </c>
      <c r="G6020" s="5">
        <v>19145</v>
      </c>
      <c r="H6020" s="6">
        <v>0.30927130000000003</v>
      </c>
      <c r="I6020" s="7">
        <v>80.462000000000003</v>
      </c>
      <c r="J6020" s="2">
        <v>48</v>
      </c>
      <c r="K6020">
        <v>2</v>
      </c>
    </row>
    <row r="6021" spans="1:12" x14ac:dyDescent="0.25">
      <c r="A6021">
        <v>42122</v>
      </c>
      <c r="B6021" s="2">
        <v>67.336920000000006</v>
      </c>
      <c r="C6021" s="3">
        <v>4460</v>
      </c>
      <c r="D6021" s="4">
        <v>14540</v>
      </c>
      <c r="E6021" t="s">
        <v>8198</v>
      </c>
      <c r="F6021" s="4" t="s">
        <v>7883</v>
      </c>
      <c r="G6021" s="5">
        <v>3102</v>
      </c>
      <c r="H6021" s="6">
        <v>0.29326459999999999</v>
      </c>
      <c r="I6021" s="7">
        <v>83.22</v>
      </c>
    </row>
    <row r="6022" spans="1:12" x14ac:dyDescent="0.25">
      <c r="A6022">
        <v>80133</v>
      </c>
      <c r="B6022" s="2">
        <v>67.335809999999995</v>
      </c>
      <c r="C6022" s="3">
        <v>2154</v>
      </c>
      <c r="D6022" s="4">
        <v>17820</v>
      </c>
      <c r="E6022" t="s">
        <v>14487</v>
      </c>
      <c r="F6022" s="4" t="s">
        <v>14477</v>
      </c>
      <c r="G6022" s="5">
        <v>1550</v>
      </c>
      <c r="H6022" s="6">
        <v>0.37201800000000002</v>
      </c>
      <c r="I6022" s="7">
        <v>69.605999999999995</v>
      </c>
      <c r="J6022" s="2">
        <v>38.666699999999999</v>
      </c>
      <c r="K6022">
        <v>3</v>
      </c>
    </row>
    <row r="6023" spans="1:12" x14ac:dyDescent="0.25">
      <c r="A6023">
        <v>1518</v>
      </c>
      <c r="B6023" s="2">
        <v>67.334999999999994</v>
      </c>
      <c r="C6023" s="3">
        <v>2417</v>
      </c>
      <c r="D6023" s="4">
        <v>49340</v>
      </c>
      <c r="E6023" t="s">
        <v>171</v>
      </c>
      <c r="F6023" s="4" t="s">
        <v>21</v>
      </c>
      <c r="G6023" s="5">
        <v>1828</v>
      </c>
      <c r="H6023" s="6">
        <v>0.38545649999999998</v>
      </c>
      <c r="I6023" s="7">
        <v>67.262</v>
      </c>
      <c r="J6023" s="2">
        <v>22.333300000000001</v>
      </c>
      <c r="K6023">
        <v>3</v>
      </c>
    </row>
    <row r="6024" spans="1:12" x14ac:dyDescent="0.25">
      <c r="A6024">
        <v>32034</v>
      </c>
      <c r="B6024" s="2">
        <v>67.328739999999996</v>
      </c>
      <c r="C6024" s="3">
        <v>31635</v>
      </c>
      <c r="D6024" s="4">
        <v>27260</v>
      </c>
      <c r="E6024" t="s">
        <v>6692</v>
      </c>
      <c r="F6024" s="4" t="s">
        <v>6689</v>
      </c>
      <c r="G6024" s="5">
        <v>24319</v>
      </c>
      <c r="H6024" s="6">
        <v>0.35308390000000001</v>
      </c>
      <c r="I6024" s="7">
        <v>72.846000000000004</v>
      </c>
      <c r="J6024" s="2">
        <v>44.071399999999997</v>
      </c>
      <c r="K6024">
        <v>14</v>
      </c>
      <c r="L6024" s="2">
        <v>72.5</v>
      </c>
    </row>
    <row r="6025" spans="1:12" x14ac:dyDescent="0.25">
      <c r="A6025">
        <v>56082</v>
      </c>
      <c r="B6025" s="2">
        <v>67.321079999999995</v>
      </c>
      <c r="C6025" s="3">
        <v>13875</v>
      </c>
      <c r="D6025" s="4">
        <v>31860</v>
      </c>
      <c r="E6025" t="s">
        <v>10623</v>
      </c>
      <c r="F6025" s="4" t="s">
        <v>10428</v>
      </c>
      <c r="G6025" s="5">
        <v>7727</v>
      </c>
      <c r="H6025" s="6">
        <v>0.34683580000000003</v>
      </c>
      <c r="I6025" s="7">
        <v>73.918000000000006</v>
      </c>
      <c r="J6025" s="2">
        <v>44</v>
      </c>
      <c r="K6025">
        <v>6</v>
      </c>
    </row>
    <row r="6026" spans="1:12" x14ac:dyDescent="0.25">
      <c r="A6026">
        <v>22801</v>
      </c>
      <c r="B6026" s="2">
        <v>67.315029999999993</v>
      </c>
      <c r="C6026" s="3">
        <v>37793</v>
      </c>
      <c r="D6026" s="4">
        <v>25500</v>
      </c>
      <c r="E6026" t="s">
        <v>4730</v>
      </c>
      <c r="F6026" s="4" t="s">
        <v>4335</v>
      </c>
      <c r="G6026" s="5">
        <v>17555</v>
      </c>
      <c r="H6026" s="6">
        <v>0.39720879999999997</v>
      </c>
      <c r="I6026" s="7">
        <v>65.206999999999994</v>
      </c>
      <c r="J6026" s="2">
        <v>50.285699999999999</v>
      </c>
      <c r="K6026">
        <v>28</v>
      </c>
      <c r="L6026" s="2">
        <v>93.5</v>
      </c>
    </row>
    <row r="6027" spans="1:12" x14ac:dyDescent="0.25">
      <c r="A6027">
        <v>4568</v>
      </c>
      <c r="B6027" s="2">
        <v>67.310720000000003</v>
      </c>
      <c r="C6027" s="3">
        <v>458</v>
      </c>
      <c r="E6027" t="s">
        <v>878</v>
      </c>
      <c r="F6027" s="4" t="s">
        <v>701</v>
      </c>
      <c r="G6027" s="5">
        <v>412</v>
      </c>
      <c r="H6027" s="6">
        <v>0.43446600000000002</v>
      </c>
      <c r="I6027" s="7">
        <v>58.75</v>
      </c>
    </row>
    <row r="6028" spans="1:12" x14ac:dyDescent="0.25">
      <c r="A6028">
        <v>30028</v>
      </c>
      <c r="B6028" s="2">
        <v>67.307209999999998</v>
      </c>
      <c r="C6028" s="3">
        <v>22423</v>
      </c>
      <c r="D6028" s="4">
        <v>12060</v>
      </c>
      <c r="E6028" t="s">
        <v>6371</v>
      </c>
      <c r="F6028" s="4" t="s">
        <v>6363</v>
      </c>
      <c r="G6028" s="5">
        <v>14270</v>
      </c>
      <c r="H6028" s="6">
        <v>0.31324459999999998</v>
      </c>
      <c r="I6028" s="7">
        <v>79.692999999999998</v>
      </c>
      <c r="J6028" s="2">
        <v>40.333300000000001</v>
      </c>
      <c r="K6028">
        <v>6</v>
      </c>
    </row>
    <row r="6029" spans="1:12" x14ac:dyDescent="0.25">
      <c r="A6029">
        <v>8009</v>
      </c>
      <c r="B6029" s="2">
        <v>67.301670000000001</v>
      </c>
      <c r="C6029" s="3">
        <v>12529</v>
      </c>
      <c r="D6029" s="4">
        <v>37980</v>
      </c>
      <c r="E6029" t="s">
        <v>163</v>
      </c>
      <c r="F6029" s="4" t="s">
        <v>1341</v>
      </c>
      <c r="G6029" s="5">
        <v>8871</v>
      </c>
      <c r="H6029" s="6">
        <v>0.2767445</v>
      </c>
      <c r="I6029" s="7">
        <v>85.974000000000004</v>
      </c>
      <c r="J6029" s="2">
        <v>29.25</v>
      </c>
      <c r="K6029">
        <v>4</v>
      </c>
    </row>
    <row r="6030" spans="1:12" x14ac:dyDescent="0.25">
      <c r="A6030">
        <v>5444</v>
      </c>
      <c r="B6030" s="2">
        <v>67.299289999999999</v>
      </c>
      <c r="C6030" s="3">
        <v>1524</v>
      </c>
      <c r="D6030" s="4">
        <v>15540</v>
      </c>
      <c r="E6030" t="s">
        <v>320</v>
      </c>
      <c r="F6030" s="4" t="s">
        <v>1030</v>
      </c>
      <c r="G6030" s="5">
        <v>1057</v>
      </c>
      <c r="H6030" s="6">
        <v>0.32608700000000002</v>
      </c>
      <c r="I6030" s="7">
        <v>77.445999999999998</v>
      </c>
      <c r="J6030" s="2">
        <v>49.666699999999999</v>
      </c>
      <c r="K6030">
        <v>3</v>
      </c>
    </row>
    <row r="6031" spans="1:12" x14ac:dyDescent="0.25">
      <c r="A6031">
        <v>94558</v>
      </c>
      <c r="B6031" s="2">
        <v>67.287819999999996</v>
      </c>
      <c r="C6031" s="3">
        <v>67967</v>
      </c>
      <c r="D6031" s="4">
        <v>34900</v>
      </c>
      <c r="E6031" t="s">
        <v>15779</v>
      </c>
      <c r="F6031" s="4" t="s">
        <v>15368</v>
      </c>
      <c r="G6031" s="5">
        <v>46881</v>
      </c>
      <c r="H6031" s="6">
        <v>0.30649939999999998</v>
      </c>
      <c r="I6031" s="7">
        <v>80.819999999999993</v>
      </c>
      <c r="J6031" s="2">
        <v>38.799999999999997</v>
      </c>
      <c r="K6031">
        <v>35</v>
      </c>
      <c r="L6031" s="2">
        <v>43.9</v>
      </c>
    </row>
    <row r="6032" spans="1:12" x14ac:dyDescent="0.25">
      <c r="A6032">
        <v>8084</v>
      </c>
      <c r="B6032" s="2">
        <v>67.27543</v>
      </c>
      <c r="C6032" s="3">
        <v>6997</v>
      </c>
      <c r="D6032" s="4">
        <v>37980</v>
      </c>
      <c r="E6032" t="s">
        <v>1313</v>
      </c>
      <c r="F6032" s="4" t="s">
        <v>1341</v>
      </c>
      <c r="G6032" s="5">
        <v>4885</v>
      </c>
      <c r="H6032" s="6">
        <v>0.26960079999999997</v>
      </c>
      <c r="I6032" s="7">
        <v>87.195999999999998</v>
      </c>
      <c r="J6032" s="2">
        <v>54.25</v>
      </c>
      <c r="K6032">
        <v>4</v>
      </c>
    </row>
    <row r="6033" spans="1:12" x14ac:dyDescent="0.25">
      <c r="A6033">
        <v>59028</v>
      </c>
      <c r="B6033" s="2">
        <v>67.274169999999998</v>
      </c>
      <c r="C6033" s="3">
        <v>503</v>
      </c>
      <c r="E6033" t="s">
        <v>11291</v>
      </c>
      <c r="F6033" s="4" t="s">
        <v>11278</v>
      </c>
      <c r="G6033" s="5">
        <v>395</v>
      </c>
      <c r="H6033" s="6">
        <v>0.35101009999999999</v>
      </c>
      <c r="I6033" s="7">
        <v>73.125</v>
      </c>
    </row>
    <row r="6034" spans="1:12" x14ac:dyDescent="0.25">
      <c r="A6034">
        <v>15953</v>
      </c>
      <c r="B6034" s="2">
        <v>67.274029999999996</v>
      </c>
      <c r="C6034" s="3">
        <v>199</v>
      </c>
      <c r="D6034" s="4">
        <v>43740</v>
      </c>
      <c r="E6034" t="s">
        <v>3370</v>
      </c>
      <c r="F6034" s="4" t="s">
        <v>3003</v>
      </c>
      <c r="G6034" s="5">
        <v>141</v>
      </c>
      <c r="H6034" s="6">
        <v>0.12765960000000001</v>
      </c>
      <c r="I6034" s="7">
        <v>111.71899999999999</v>
      </c>
    </row>
    <row r="6035" spans="1:12" x14ac:dyDescent="0.25">
      <c r="A6035">
        <v>19053</v>
      </c>
      <c r="B6035" s="2">
        <v>67.269540000000006</v>
      </c>
      <c r="C6035" s="3">
        <v>26233</v>
      </c>
      <c r="D6035" s="4">
        <v>37980</v>
      </c>
      <c r="E6035" t="s">
        <v>4208</v>
      </c>
      <c r="F6035" s="4" t="s">
        <v>3003</v>
      </c>
      <c r="G6035" s="5">
        <v>18674</v>
      </c>
      <c r="H6035" s="6">
        <v>0.27453820000000001</v>
      </c>
      <c r="I6035" s="7">
        <v>86.335999999999999</v>
      </c>
      <c r="J6035" s="2">
        <v>45.666699999999999</v>
      </c>
      <c r="K6035">
        <v>6</v>
      </c>
    </row>
    <row r="6036" spans="1:12" x14ac:dyDescent="0.25">
      <c r="A6036">
        <v>49418</v>
      </c>
      <c r="B6036" s="2">
        <v>67.260670000000005</v>
      </c>
      <c r="C6036" s="3">
        <v>27496</v>
      </c>
      <c r="D6036" s="4">
        <v>24340</v>
      </c>
      <c r="E6036" t="s">
        <v>9391</v>
      </c>
      <c r="F6036" s="4" t="s">
        <v>9106</v>
      </c>
      <c r="G6036" s="5">
        <v>18361</v>
      </c>
      <c r="H6036" s="6">
        <v>0.35243180000000002</v>
      </c>
      <c r="I6036" s="7">
        <v>72.861999999999995</v>
      </c>
      <c r="J6036" s="2">
        <v>45.444400000000002</v>
      </c>
      <c r="K6036">
        <v>9</v>
      </c>
    </row>
    <row r="6037" spans="1:12" x14ac:dyDescent="0.25">
      <c r="A6037">
        <v>18017</v>
      </c>
      <c r="B6037" s="2">
        <v>67.249799999999993</v>
      </c>
      <c r="C6037" s="3">
        <v>37229</v>
      </c>
      <c r="D6037" s="4">
        <v>10900</v>
      </c>
      <c r="E6037" t="s">
        <v>607</v>
      </c>
      <c r="F6037" s="4" t="s">
        <v>3003</v>
      </c>
      <c r="G6037" s="5">
        <v>27054</v>
      </c>
      <c r="H6037" s="6">
        <v>0.3300806</v>
      </c>
      <c r="I6037" s="7">
        <v>76.722999999999999</v>
      </c>
      <c r="J6037" s="2">
        <v>37.769199999999998</v>
      </c>
      <c r="K6037">
        <v>26</v>
      </c>
      <c r="L6037" s="2">
        <v>38</v>
      </c>
    </row>
    <row r="6038" spans="1:12" x14ac:dyDescent="0.25">
      <c r="A6038">
        <v>1826</v>
      </c>
      <c r="B6038" s="2">
        <v>67.23827</v>
      </c>
      <c r="C6038" s="3">
        <v>30315</v>
      </c>
      <c r="D6038" s="4">
        <v>14460</v>
      </c>
      <c r="E6038" t="s">
        <v>239</v>
      </c>
      <c r="F6038" s="4" t="s">
        <v>21</v>
      </c>
      <c r="G6038" s="5">
        <v>21138</v>
      </c>
      <c r="H6038" s="6">
        <v>0.2438621</v>
      </c>
      <c r="I6038" s="7">
        <v>91.622</v>
      </c>
      <c r="J6038" s="2">
        <v>48.6</v>
      </c>
      <c r="K6038">
        <v>5</v>
      </c>
    </row>
    <row r="6039" spans="1:12" x14ac:dyDescent="0.25">
      <c r="A6039">
        <v>13492</v>
      </c>
      <c r="B6039" s="2">
        <v>67.23115</v>
      </c>
      <c r="C6039" s="3">
        <v>11710</v>
      </c>
      <c r="D6039" s="4">
        <v>46540</v>
      </c>
      <c r="E6039" t="s">
        <v>2635</v>
      </c>
      <c r="F6039" s="4" t="s">
        <v>1280</v>
      </c>
      <c r="G6039" s="5">
        <v>8607</v>
      </c>
      <c r="H6039" s="6">
        <v>0.3072723</v>
      </c>
      <c r="I6039" s="7">
        <v>80.664000000000001</v>
      </c>
      <c r="J6039" s="2">
        <v>43.8</v>
      </c>
      <c r="K6039">
        <v>5</v>
      </c>
    </row>
    <row r="6040" spans="1:12" x14ac:dyDescent="0.25">
      <c r="A6040">
        <v>1379</v>
      </c>
      <c r="B6040" s="2">
        <v>67.228920000000002</v>
      </c>
      <c r="C6040" s="3">
        <v>873</v>
      </c>
      <c r="D6040" s="4">
        <v>24640</v>
      </c>
      <c r="E6040" t="s">
        <v>139</v>
      </c>
      <c r="F6040" s="4" t="s">
        <v>21</v>
      </c>
      <c r="G6040" s="5">
        <v>705</v>
      </c>
      <c r="H6040" s="6">
        <v>0.43201129999999999</v>
      </c>
      <c r="I6040" s="7">
        <v>59.106999999999999</v>
      </c>
      <c r="J6040" s="2">
        <v>49.5</v>
      </c>
      <c r="K6040">
        <v>2</v>
      </c>
    </row>
    <row r="6041" spans="1:12" x14ac:dyDescent="0.25">
      <c r="A6041">
        <v>34243</v>
      </c>
      <c r="B6041" s="2">
        <v>67.223820000000003</v>
      </c>
      <c r="C6041" s="3">
        <v>26683</v>
      </c>
      <c r="D6041" s="4">
        <v>35840</v>
      </c>
      <c r="E6041" t="s">
        <v>6977</v>
      </c>
      <c r="F6041" s="4" t="s">
        <v>6689</v>
      </c>
      <c r="G6041" s="5">
        <v>20608</v>
      </c>
      <c r="H6041" s="6">
        <v>0.36484060000000001</v>
      </c>
      <c r="I6041" s="7">
        <v>70.712000000000003</v>
      </c>
      <c r="J6041" s="2">
        <v>44</v>
      </c>
      <c r="K6041">
        <v>5</v>
      </c>
    </row>
    <row r="6042" spans="1:12" x14ac:dyDescent="0.25">
      <c r="A6042">
        <v>8734</v>
      </c>
      <c r="B6042" s="2">
        <v>67.217510000000004</v>
      </c>
      <c r="C6042" s="3">
        <v>8112</v>
      </c>
      <c r="D6042" s="4">
        <v>35620</v>
      </c>
      <c r="E6042" t="s">
        <v>1732</v>
      </c>
      <c r="F6042" s="4" t="s">
        <v>1341</v>
      </c>
      <c r="G6042" s="5">
        <v>5763</v>
      </c>
      <c r="H6042" s="6">
        <v>0.2420194</v>
      </c>
      <c r="I6042" s="7">
        <v>91.906000000000006</v>
      </c>
    </row>
    <row r="6043" spans="1:12" x14ac:dyDescent="0.25">
      <c r="A6043">
        <v>59314</v>
      </c>
      <c r="B6043" s="2">
        <v>67.21611</v>
      </c>
      <c r="C6043" s="3">
        <v>82</v>
      </c>
      <c r="E6043" t="s">
        <v>11352</v>
      </c>
      <c r="F6043" s="4" t="s">
        <v>11278</v>
      </c>
      <c r="G6043" s="5">
        <v>72</v>
      </c>
      <c r="H6043" s="6">
        <v>0.26027400000000001</v>
      </c>
      <c r="I6043" s="7">
        <v>88.75</v>
      </c>
    </row>
    <row r="6044" spans="1:12" x14ac:dyDescent="0.25">
      <c r="A6044">
        <v>7643</v>
      </c>
      <c r="B6044" s="2">
        <v>67.214230000000001</v>
      </c>
      <c r="C6044" s="3">
        <v>10772</v>
      </c>
      <c r="D6044" s="4">
        <v>35620</v>
      </c>
      <c r="E6044" t="s">
        <v>1468</v>
      </c>
      <c r="F6044" s="4" t="s">
        <v>1341</v>
      </c>
      <c r="G6044" s="5">
        <v>7764</v>
      </c>
      <c r="H6044" s="6">
        <v>0.30753380000000002</v>
      </c>
      <c r="I6044" s="7">
        <v>80.581000000000003</v>
      </c>
      <c r="J6044" s="2">
        <v>37</v>
      </c>
      <c r="K6044">
        <v>1</v>
      </c>
    </row>
    <row r="6045" spans="1:12" x14ac:dyDescent="0.25">
      <c r="A6045">
        <v>84096</v>
      </c>
      <c r="B6045" s="2">
        <v>67.208129999999997</v>
      </c>
      <c r="C6045" s="3">
        <v>35428</v>
      </c>
      <c r="D6045" s="4">
        <v>41620</v>
      </c>
      <c r="E6045" t="s">
        <v>14891</v>
      </c>
      <c r="F6045" s="4" t="s">
        <v>14851</v>
      </c>
      <c r="G6045" s="5">
        <v>17759</v>
      </c>
      <c r="H6045" s="6">
        <v>0.30902639999999998</v>
      </c>
      <c r="I6045" s="7">
        <v>80.316000000000003</v>
      </c>
      <c r="J6045" s="2">
        <v>41.5</v>
      </c>
      <c r="K6045">
        <v>6</v>
      </c>
    </row>
    <row r="6046" spans="1:12" x14ac:dyDescent="0.25">
      <c r="A6046">
        <v>60643</v>
      </c>
      <c r="B6046" s="2">
        <v>67.195520000000002</v>
      </c>
      <c r="C6046" s="3">
        <v>50957</v>
      </c>
      <c r="D6046" s="4">
        <v>16980</v>
      </c>
      <c r="E6046" t="s">
        <v>11616</v>
      </c>
      <c r="F6046" s="4" t="s">
        <v>11490</v>
      </c>
      <c r="G6046" s="5">
        <v>34932</v>
      </c>
      <c r="H6046" s="6">
        <v>0.33220739999999999</v>
      </c>
      <c r="I6046" s="7">
        <v>76.301000000000002</v>
      </c>
      <c r="J6046" s="2">
        <v>36.7333</v>
      </c>
      <c r="K6046">
        <v>45</v>
      </c>
      <c r="L6046" s="2">
        <v>32.1</v>
      </c>
    </row>
    <row r="6047" spans="1:12" x14ac:dyDescent="0.25">
      <c r="A6047">
        <v>89074</v>
      </c>
      <c r="B6047" s="2">
        <v>67.178839999999994</v>
      </c>
      <c r="C6047" s="3">
        <v>49123</v>
      </c>
      <c r="D6047" s="4">
        <v>29820</v>
      </c>
      <c r="E6047" t="s">
        <v>2668</v>
      </c>
      <c r="F6047" s="4" t="s">
        <v>15318</v>
      </c>
      <c r="G6047" s="5">
        <v>34765</v>
      </c>
      <c r="H6047" s="6">
        <v>0.31614219999999998</v>
      </c>
      <c r="I6047" s="7">
        <v>79.075999999999993</v>
      </c>
      <c r="J6047" s="2">
        <v>47</v>
      </c>
      <c r="K6047">
        <v>9</v>
      </c>
    </row>
    <row r="6048" spans="1:12" x14ac:dyDescent="0.25">
      <c r="A6048">
        <v>16063</v>
      </c>
      <c r="B6048" s="2">
        <v>67.169280000000001</v>
      </c>
      <c r="C6048" s="3">
        <v>6690</v>
      </c>
      <c r="D6048" s="4">
        <v>38300</v>
      </c>
      <c r="E6048" t="s">
        <v>3406</v>
      </c>
      <c r="F6048" s="4" t="s">
        <v>3003</v>
      </c>
      <c r="G6048" s="5">
        <v>5137</v>
      </c>
      <c r="H6048" s="6">
        <v>0.34786840000000002</v>
      </c>
      <c r="I6048" s="7">
        <v>73.58</v>
      </c>
      <c r="J6048" s="2">
        <v>34.75</v>
      </c>
      <c r="K6048">
        <v>8</v>
      </c>
    </row>
    <row r="6049" spans="1:12" x14ac:dyDescent="0.25">
      <c r="A6049">
        <v>96773</v>
      </c>
      <c r="B6049" s="2">
        <v>67.168030000000002</v>
      </c>
      <c r="C6049" s="3">
        <v>131</v>
      </c>
      <c r="D6049" s="4">
        <v>25900</v>
      </c>
      <c r="E6049" t="s">
        <v>16151</v>
      </c>
      <c r="F6049" s="4" t="s">
        <v>16099</v>
      </c>
      <c r="G6049" s="5">
        <v>101</v>
      </c>
      <c r="H6049" s="6">
        <v>0.39603959999999999</v>
      </c>
      <c r="I6049" s="7">
        <v>65.25</v>
      </c>
    </row>
    <row r="6050" spans="1:12" x14ac:dyDescent="0.25">
      <c r="A6050">
        <v>49512</v>
      </c>
      <c r="B6050" s="2">
        <v>67.165499999999994</v>
      </c>
      <c r="C6050" s="3">
        <v>16330</v>
      </c>
      <c r="D6050" s="4">
        <v>24340</v>
      </c>
      <c r="E6050" t="s">
        <v>8395</v>
      </c>
      <c r="F6050" s="4" t="s">
        <v>9106</v>
      </c>
      <c r="G6050" s="5">
        <v>10508</v>
      </c>
      <c r="H6050" s="6">
        <v>0.38694329999999999</v>
      </c>
      <c r="I6050" s="7">
        <v>66.81</v>
      </c>
      <c r="J6050" s="2">
        <v>55</v>
      </c>
      <c r="K6050">
        <v>1</v>
      </c>
    </row>
    <row r="6051" spans="1:12" x14ac:dyDescent="0.25">
      <c r="A6051">
        <v>73571</v>
      </c>
      <c r="B6051" s="2">
        <v>67.162949999999995</v>
      </c>
      <c r="C6051" s="3">
        <v>178</v>
      </c>
      <c r="E6051" t="s">
        <v>13523</v>
      </c>
      <c r="F6051" s="4" t="s">
        <v>13462</v>
      </c>
      <c r="G6051" s="5">
        <v>126</v>
      </c>
      <c r="H6051" s="6">
        <v>0.3333333</v>
      </c>
      <c r="I6051" s="7">
        <v>76.070999999999998</v>
      </c>
    </row>
    <row r="6052" spans="1:12" x14ac:dyDescent="0.25">
      <c r="A6052">
        <v>48353</v>
      </c>
      <c r="B6052" s="2">
        <v>67.161869999999993</v>
      </c>
      <c r="C6052" s="3">
        <v>6493</v>
      </c>
      <c r="D6052" s="4">
        <v>19820</v>
      </c>
      <c r="E6052" t="s">
        <v>1003</v>
      </c>
      <c r="F6052" s="4" t="s">
        <v>9106</v>
      </c>
      <c r="G6052" s="5">
        <v>4342</v>
      </c>
      <c r="H6052" s="6">
        <v>0.29910199999999998</v>
      </c>
      <c r="I6052" s="7">
        <v>81.963999999999999</v>
      </c>
      <c r="J6052" s="2">
        <v>44</v>
      </c>
      <c r="K6052">
        <v>1</v>
      </c>
    </row>
    <row r="6053" spans="1:12" x14ac:dyDescent="0.25">
      <c r="A6053">
        <v>93013</v>
      </c>
      <c r="B6053" s="2">
        <v>67.15804</v>
      </c>
      <c r="C6053" s="3">
        <v>15944</v>
      </c>
      <c r="D6053" s="4">
        <v>42200</v>
      </c>
      <c r="E6053" t="s">
        <v>15605</v>
      </c>
      <c r="F6053" s="4" t="s">
        <v>15368</v>
      </c>
      <c r="G6053" s="5">
        <v>11727</v>
      </c>
      <c r="H6053" s="6">
        <v>0.310139</v>
      </c>
      <c r="I6053" s="7">
        <v>80.054000000000002</v>
      </c>
      <c r="J6053" s="2">
        <v>38.1</v>
      </c>
      <c r="K6053">
        <v>10</v>
      </c>
      <c r="L6053" s="2">
        <v>40.1</v>
      </c>
    </row>
    <row r="6054" spans="1:12" x14ac:dyDescent="0.25">
      <c r="A6054">
        <v>31328</v>
      </c>
      <c r="B6054" s="2">
        <v>67.154510000000002</v>
      </c>
      <c r="C6054" s="3">
        <v>3480</v>
      </c>
      <c r="D6054" s="4">
        <v>42340</v>
      </c>
      <c r="E6054" t="s">
        <v>6603</v>
      </c>
      <c r="F6054" s="4" t="s">
        <v>6363</v>
      </c>
      <c r="G6054" s="5">
        <v>2974</v>
      </c>
      <c r="H6054" s="6">
        <v>0.38857140000000001</v>
      </c>
      <c r="I6054" s="7">
        <v>66.5</v>
      </c>
      <c r="J6054" s="2">
        <v>66</v>
      </c>
      <c r="K6054">
        <v>1</v>
      </c>
    </row>
    <row r="6055" spans="1:12" x14ac:dyDescent="0.25">
      <c r="A6055">
        <v>84765</v>
      </c>
      <c r="B6055" s="2">
        <v>67.152959999999993</v>
      </c>
      <c r="C6055" s="3">
        <v>6382</v>
      </c>
      <c r="D6055" s="4">
        <v>41100</v>
      </c>
      <c r="E6055" t="s">
        <v>14952</v>
      </c>
      <c r="F6055" s="4" t="s">
        <v>14851</v>
      </c>
      <c r="G6055" s="5">
        <v>3506</v>
      </c>
      <c r="H6055" s="6">
        <v>0.39845979999999998</v>
      </c>
      <c r="I6055" s="7">
        <v>64.783000000000001</v>
      </c>
      <c r="J6055" s="2">
        <v>58.5</v>
      </c>
      <c r="K6055">
        <v>2</v>
      </c>
    </row>
    <row r="6056" spans="1:12" x14ac:dyDescent="0.25">
      <c r="A6056">
        <v>76013</v>
      </c>
      <c r="B6056" s="2">
        <v>67.147329999999997</v>
      </c>
      <c r="C6056" s="3">
        <v>30504</v>
      </c>
      <c r="D6056" s="4">
        <v>19100</v>
      </c>
      <c r="E6056" t="s">
        <v>374</v>
      </c>
      <c r="F6056" s="4" t="s">
        <v>13752</v>
      </c>
      <c r="G6056" s="5">
        <v>19993</v>
      </c>
      <c r="H6056" s="6">
        <v>0.39191759999999998</v>
      </c>
      <c r="I6056" s="7">
        <v>65.912000000000006</v>
      </c>
      <c r="J6056" s="2">
        <v>36.823500000000003</v>
      </c>
      <c r="K6056">
        <v>17</v>
      </c>
      <c r="L6056" s="2">
        <v>32.700000000000003</v>
      </c>
    </row>
    <row r="6057" spans="1:12" x14ac:dyDescent="0.25">
      <c r="A6057">
        <v>52726</v>
      </c>
      <c r="B6057" s="2">
        <v>67.141750000000002</v>
      </c>
      <c r="C6057" s="3">
        <v>4978</v>
      </c>
      <c r="D6057" s="4">
        <v>19340</v>
      </c>
      <c r="E6057" t="s">
        <v>5062</v>
      </c>
      <c r="F6057" s="4" t="s">
        <v>9593</v>
      </c>
      <c r="G6057" s="5">
        <v>3326</v>
      </c>
      <c r="H6057" s="6">
        <v>0.25007509999999999</v>
      </c>
      <c r="I6057" s="7">
        <v>90.417000000000002</v>
      </c>
      <c r="J6057" s="2">
        <v>61</v>
      </c>
      <c r="K6057">
        <v>1</v>
      </c>
    </row>
    <row r="6058" spans="1:12" x14ac:dyDescent="0.25">
      <c r="A6058">
        <v>36305</v>
      </c>
      <c r="B6058" s="2">
        <v>67.138480000000001</v>
      </c>
      <c r="C6058" s="3">
        <v>15107</v>
      </c>
      <c r="D6058" s="4">
        <v>20020</v>
      </c>
      <c r="E6058" t="s">
        <v>7223</v>
      </c>
      <c r="F6058" s="4" t="s">
        <v>7027</v>
      </c>
      <c r="G6058" s="5">
        <v>10362</v>
      </c>
      <c r="H6058" s="6">
        <v>0.34433510000000001</v>
      </c>
      <c r="I6058" s="7">
        <v>74.123999999999995</v>
      </c>
      <c r="J6058" s="2">
        <v>39.333300000000001</v>
      </c>
      <c r="K6058">
        <v>3</v>
      </c>
    </row>
    <row r="6059" spans="1:12" x14ac:dyDescent="0.25">
      <c r="A6059">
        <v>72701</v>
      </c>
      <c r="B6059" s="2">
        <v>67.130769999999998</v>
      </c>
      <c r="C6059" s="3">
        <v>41076</v>
      </c>
      <c r="D6059" s="4">
        <v>22220</v>
      </c>
      <c r="E6059" t="s">
        <v>2490</v>
      </c>
      <c r="F6059" s="4" t="s">
        <v>13183</v>
      </c>
      <c r="G6059" s="5">
        <v>21847</v>
      </c>
      <c r="H6059" s="6">
        <v>0.41621269999999999</v>
      </c>
      <c r="I6059" s="7">
        <v>61.695999999999998</v>
      </c>
      <c r="J6059" s="2">
        <v>41.781300000000002</v>
      </c>
      <c r="K6059">
        <v>32</v>
      </c>
      <c r="L6059" s="2">
        <v>60.7</v>
      </c>
    </row>
    <row r="6060" spans="1:12" x14ac:dyDescent="0.25">
      <c r="A6060">
        <v>95608</v>
      </c>
      <c r="B6060" s="2">
        <v>67.115099999999998</v>
      </c>
      <c r="C6060" s="3">
        <v>60729</v>
      </c>
      <c r="D6060" s="4">
        <v>40900</v>
      </c>
      <c r="E6060" t="s">
        <v>15950</v>
      </c>
      <c r="F6060" s="4" t="s">
        <v>15368</v>
      </c>
      <c r="G6060" s="5">
        <v>43630</v>
      </c>
      <c r="H6060" s="6">
        <v>0.35610819999999999</v>
      </c>
      <c r="I6060" s="7">
        <v>72.058999999999997</v>
      </c>
      <c r="J6060" s="2">
        <v>34.571399999999997</v>
      </c>
      <c r="K6060">
        <v>56</v>
      </c>
      <c r="L6060" s="2">
        <v>21.1</v>
      </c>
    </row>
    <row r="6061" spans="1:12" x14ac:dyDescent="0.25">
      <c r="A6061">
        <v>78641</v>
      </c>
      <c r="B6061" s="2">
        <v>67.096950000000007</v>
      </c>
      <c r="C6061" s="3">
        <v>51247</v>
      </c>
      <c r="D6061" s="4">
        <v>12420</v>
      </c>
      <c r="E6061" t="s">
        <v>14283</v>
      </c>
      <c r="F6061" s="4" t="s">
        <v>13752</v>
      </c>
      <c r="G6061" s="5">
        <v>32230</v>
      </c>
      <c r="H6061" s="6">
        <v>0.31159439999999999</v>
      </c>
      <c r="I6061" s="7">
        <v>79.745999999999995</v>
      </c>
      <c r="J6061" s="2">
        <v>39.363599999999998</v>
      </c>
      <c r="K6061">
        <v>22</v>
      </c>
      <c r="L6061" s="2">
        <v>47.2</v>
      </c>
    </row>
    <row r="6062" spans="1:12" x14ac:dyDescent="0.25">
      <c r="A6062">
        <v>53551</v>
      </c>
      <c r="B6062" s="2">
        <v>67.087810000000005</v>
      </c>
      <c r="C6062" s="3">
        <v>8420</v>
      </c>
      <c r="D6062" s="4">
        <v>48020</v>
      </c>
      <c r="E6062" t="s">
        <v>9697</v>
      </c>
      <c r="F6062" s="4" t="s">
        <v>10031</v>
      </c>
      <c r="G6062" s="5">
        <v>5927</v>
      </c>
      <c r="H6062" s="6">
        <v>0.33507680000000001</v>
      </c>
      <c r="I6062" s="7">
        <v>75.658000000000001</v>
      </c>
      <c r="J6062" s="2">
        <v>48.857100000000003</v>
      </c>
      <c r="K6062">
        <v>7</v>
      </c>
    </row>
    <row r="6063" spans="1:12" x14ac:dyDescent="0.25">
      <c r="A6063">
        <v>72019</v>
      </c>
      <c r="B6063" s="2">
        <v>67.082570000000004</v>
      </c>
      <c r="C6063" s="3">
        <v>23712</v>
      </c>
      <c r="D6063" s="4">
        <v>30780</v>
      </c>
      <c r="E6063" t="s">
        <v>3865</v>
      </c>
      <c r="F6063" s="4" t="s">
        <v>13183</v>
      </c>
      <c r="G6063" s="5">
        <v>15986</v>
      </c>
      <c r="H6063" s="6">
        <v>0.28531210000000001</v>
      </c>
      <c r="I6063" s="7">
        <v>84.242000000000004</v>
      </c>
      <c r="J6063" s="2">
        <v>40</v>
      </c>
      <c r="K6063">
        <v>2</v>
      </c>
    </row>
    <row r="6064" spans="1:12" x14ac:dyDescent="0.25">
      <c r="A6064">
        <v>28775</v>
      </c>
      <c r="B6064" s="2">
        <v>67.078699999999998</v>
      </c>
      <c r="C6064" s="3">
        <v>365</v>
      </c>
      <c r="E6064" t="s">
        <v>6113</v>
      </c>
      <c r="F6064" s="4" t="s">
        <v>5642</v>
      </c>
      <c r="G6064" s="5">
        <v>194</v>
      </c>
      <c r="H6064" s="6">
        <v>0.50515460000000001</v>
      </c>
      <c r="I6064" s="7">
        <v>46.25</v>
      </c>
    </row>
    <row r="6065" spans="1:12" x14ac:dyDescent="0.25">
      <c r="A6065">
        <v>81656</v>
      </c>
      <c r="B6065" s="2">
        <v>67.078580000000002</v>
      </c>
      <c r="C6065" s="3">
        <v>384</v>
      </c>
      <c r="D6065" s="4">
        <v>24060</v>
      </c>
      <c r="E6065" t="s">
        <v>14656</v>
      </c>
      <c r="F6065" s="4" t="s">
        <v>14477</v>
      </c>
      <c r="G6065" s="5">
        <v>303</v>
      </c>
      <c r="H6065" s="6">
        <v>0.30032999999999999</v>
      </c>
      <c r="I6065" s="7">
        <v>81.635000000000005</v>
      </c>
    </row>
    <row r="6066" spans="1:12" x14ac:dyDescent="0.25">
      <c r="A6066">
        <v>12494</v>
      </c>
      <c r="B6066" s="2">
        <v>67.078370000000007</v>
      </c>
      <c r="C6066" s="3">
        <v>662</v>
      </c>
      <c r="D6066" s="4">
        <v>28740</v>
      </c>
      <c r="E6066" t="s">
        <v>2249</v>
      </c>
      <c r="F6066" s="4" t="s">
        <v>1280</v>
      </c>
      <c r="G6066" s="5">
        <v>582</v>
      </c>
      <c r="H6066" s="6">
        <v>0.38659789999999999</v>
      </c>
      <c r="I6066" s="7">
        <v>66.718999999999994</v>
      </c>
      <c r="J6066" s="2">
        <v>42</v>
      </c>
      <c r="K6066">
        <v>2</v>
      </c>
    </row>
    <row r="6067" spans="1:12" x14ac:dyDescent="0.25">
      <c r="A6067">
        <v>60630</v>
      </c>
      <c r="B6067" s="2">
        <v>67.068619999999996</v>
      </c>
      <c r="C6067" s="3">
        <v>56978</v>
      </c>
      <c r="D6067" s="4">
        <v>16980</v>
      </c>
      <c r="E6067" t="s">
        <v>11616</v>
      </c>
      <c r="F6067" s="4" t="s">
        <v>11490</v>
      </c>
      <c r="G6067" s="5">
        <v>40146</v>
      </c>
      <c r="H6067" s="6">
        <v>0.32562829999999998</v>
      </c>
      <c r="I6067" s="7">
        <v>77.254000000000005</v>
      </c>
      <c r="J6067" s="2">
        <v>42.1143</v>
      </c>
      <c r="K6067">
        <v>35</v>
      </c>
      <c r="L6067" s="2">
        <v>62.2</v>
      </c>
    </row>
    <row r="6068" spans="1:12" x14ac:dyDescent="0.25">
      <c r="A6068">
        <v>58229</v>
      </c>
      <c r="B6068" s="2">
        <v>67.058989999999994</v>
      </c>
      <c r="C6068" s="3">
        <v>134</v>
      </c>
      <c r="E6068" t="s">
        <v>5420</v>
      </c>
      <c r="F6068" s="4" t="s">
        <v>11069</v>
      </c>
      <c r="G6068" s="5">
        <v>101</v>
      </c>
      <c r="H6068" s="6">
        <v>0.2156863</v>
      </c>
      <c r="I6068" s="7">
        <v>96.25</v>
      </c>
    </row>
    <row r="6069" spans="1:12" x14ac:dyDescent="0.25">
      <c r="A6069">
        <v>89143</v>
      </c>
      <c r="B6069" s="2">
        <v>67.057310000000001</v>
      </c>
      <c r="C6069" s="3">
        <v>11880</v>
      </c>
      <c r="D6069" s="4">
        <v>29820</v>
      </c>
      <c r="E6069" t="s">
        <v>15235</v>
      </c>
      <c r="F6069" s="4" t="s">
        <v>15318</v>
      </c>
      <c r="G6069" s="5">
        <v>6907</v>
      </c>
      <c r="H6069" s="6">
        <v>0.28170240000000002</v>
      </c>
      <c r="I6069" s="7">
        <v>84.835999999999999</v>
      </c>
      <c r="J6069" s="2">
        <v>59.5</v>
      </c>
      <c r="K6069">
        <v>2</v>
      </c>
    </row>
    <row r="6070" spans="1:12" x14ac:dyDescent="0.25">
      <c r="A6070">
        <v>54669</v>
      </c>
      <c r="B6070" s="2">
        <v>67.054400000000001</v>
      </c>
      <c r="C6070" s="3">
        <v>7708</v>
      </c>
      <c r="D6070" s="4">
        <v>29100</v>
      </c>
      <c r="E6070" t="s">
        <v>8541</v>
      </c>
      <c r="F6070" s="4" t="s">
        <v>10031</v>
      </c>
      <c r="G6070" s="5">
        <v>5254</v>
      </c>
      <c r="H6070" s="6">
        <v>0.30681389999999997</v>
      </c>
      <c r="I6070" s="7">
        <v>80.483000000000004</v>
      </c>
      <c r="J6070" s="2">
        <v>37.666699999999999</v>
      </c>
      <c r="K6070">
        <v>3</v>
      </c>
    </row>
    <row r="6071" spans="1:12" x14ac:dyDescent="0.25">
      <c r="A6071">
        <v>13068</v>
      </c>
      <c r="B6071" s="2">
        <v>67.052189999999996</v>
      </c>
      <c r="C6071" s="3">
        <v>5697</v>
      </c>
      <c r="D6071" s="4">
        <v>27060</v>
      </c>
      <c r="E6071" t="s">
        <v>2491</v>
      </c>
      <c r="F6071" s="4" t="s">
        <v>1280</v>
      </c>
      <c r="G6071" s="5">
        <v>3959</v>
      </c>
      <c r="H6071" s="6">
        <v>0.36953780000000003</v>
      </c>
      <c r="I6071" s="7">
        <v>69.643000000000001</v>
      </c>
      <c r="J6071" s="2">
        <v>35.666699999999999</v>
      </c>
      <c r="K6071">
        <v>9</v>
      </c>
    </row>
    <row r="6072" spans="1:12" x14ac:dyDescent="0.25">
      <c r="A6072">
        <v>5667</v>
      </c>
      <c r="B6072" s="2">
        <v>67.050899999999999</v>
      </c>
      <c r="C6072" s="3">
        <v>2197</v>
      </c>
      <c r="D6072" s="4">
        <v>12740</v>
      </c>
      <c r="E6072" t="s">
        <v>55</v>
      </c>
      <c r="F6072" s="4" t="s">
        <v>1030</v>
      </c>
      <c r="G6072" s="5">
        <v>1496</v>
      </c>
      <c r="H6072" s="6">
        <v>0.36272539999999998</v>
      </c>
      <c r="I6072" s="7">
        <v>70.808999999999997</v>
      </c>
      <c r="J6072" s="2">
        <v>44.4</v>
      </c>
      <c r="K6072">
        <v>5</v>
      </c>
    </row>
    <row r="6073" spans="1:12" x14ac:dyDescent="0.25">
      <c r="A6073">
        <v>12962</v>
      </c>
      <c r="B6073" s="2">
        <v>67.049549999999996</v>
      </c>
      <c r="C6073" s="3">
        <v>6008</v>
      </c>
      <c r="D6073" s="4">
        <v>38460</v>
      </c>
      <c r="E6073" t="s">
        <v>2444</v>
      </c>
      <c r="F6073" s="4" t="s">
        <v>1280</v>
      </c>
      <c r="G6073" s="5">
        <v>4099</v>
      </c>
      <c r="H6073" s="6">
        <v>0.29682930000000002</v>
      </c>
      <c r="I6073" s="7">
        <v>82.180999999999997</v>
      </c>
      <c r="J6073" s="2">
        <v>43.5</v>
      </c>
      <c r="K6073">
        <v>2</v>
      </c>
    </row>
    <row r="6074" spans="1:12" x14ac:dyDescent="0.25">
      <c r="A6074">
        <v>61254</v>
      </c>
      <c r="B6074" s="2">
        <v>67.046629999999993</v>
      </c>
      <c r="C6074" s="3">
        <v>11262</v>
      </c>
      <c r="D6074" s="4">
        <v>19340</v>
      </c>
      <c r="E6074" t="s">
        <v>2848</v>
      </c>
      <c r="F6074" s="4" t="s">
        <v>11490</v>
      </c>
      <c r="G6074" s="5">
        <v>8105</v>
      </c>
      <c r="H6074" s="6">
        <v>0.29521340000000001</v>
      </c>
      <c r="I6074" s="7">
        <v>82.457999999999998</v>
      </c>
      <c r="J6074" s="2">
        <v>42</v>
      </c>
      <c r="K6074">
        <v>6</v>
      </c>
    </row>
    <row r="6075" spans="1:12" x14ac:dyDescent="0.25">
      <c r="A6075">
        <v>67025</v>
      </c>
      <c r="B6075" s="2">
        <v>67.044110000000003</v>
      </c>
      <c r="C6075" s="3">
        <v>3644</v>
      </c>
      <c r="D6075" s="4">
        <v>48620</v>
      </c>
      <c r="E6075" t="s">
        <v>12598</v>
      </c>
      <c r="F6075" s="4" t="s">
        <v>12494</v>
      </c>
      <c r="G6075" s="5">
        <v>2440</v>
      </c>
      <c r="H6075" s="6">
        <v>0.31380580000000002</v>
      </c>
      <c r="I6075" s="7">
        <v>79.238</v>
      </c>
      <c r="J6075" s="2">
        <v>69.5</v>
      </c>
      <c r="K6075">
        <v>2</v>
      </c>
    </row>
    <row r="6076" spans="1:12" x14ac:dyDescent="0.25">
      <c r="A6076">
        <v>6016</v>
      </c>
      <c r="B6076" s="2">
        <v>67.042389999999997</v>
      </c>
      <c r="C6076" s="3">
        <v>6651</v>
      </c>
      <c r="D6076" s="4">
        <v>25540</v>
      </c>
      <c r="E6076" t="s">
        <v>1200</v>
      </c>
      <c r="F6076" s="4" t="s">
        <v>1198</v>
      </c>
      <c r="G6076" s="5">
        <v>4716</v>
      </c>
      <c r="H6076" s="6">
        <v>0.25784560000000001</v>
      </c>
      <c r="I6076" s="7">
        <v>88.9</v>
      </c>
    </row>
    <row r="6077" spans="1:12" x14ac:dyDescent="0.25">
      <c r="A6077">
        <v>81524</v>
      </c>
      <c r="B6077" s="2">
        <v>67.040930000000003</v>
      </c>
      <c r="C6077" s="3">
        <v>2065</v>
      </c>
      <c r="D6077" s="4">
        <v>24300</v>
      </c>
      <c r="E6077" t="s">
        <v>11392</v>
      </c>
      <c r="F6077" s="4" t="s">
        <v>14477</v>
      </c>
      <c r="G6077" s="5">
        <v>1376</v>
      </c>
      <c r="H6077" s="6">
        <v>0.23384170000000001</v>
      </c>
      <c r="I6077" s="7">
        <v>93.048000000000002</v>
      </c>
    </row>
    <row r="6078" spans="1:12" x14ac:dyDescent="0.25">
      <c r="A6078">
        <v>99645</v>
      </c>
      <c r="B6078" s="2">
        <v>67.036580000000001</v>
      </c>
      <c r="C6078" s="3">
        <v>26572</v>
      </c>
      <c r="D6078" s="4">
        <v>11260</v>
      </c>
      <c r="E6078" t="s">
        <v>54</v>
      </c>
      <c r="F6078" s="4" t="s">
        <v>16604</v>
      </c>
      <c r="G6078" s="5">
        <v>16801</v>
      </c>
      <c r="H6078" s="6">
        <v>0.26456760000000001</v>
      </c>
      <c r="I6078" s="7">
        <v>87.736999999999995</v>
      </c>
      <c r="J6078" s="2">
        <v>50.166699999999999</v>
      </c>
      <c r="K6078">
        <v>12</v>
      </c>
      <c r="L6078" s="2">
        <v>93.3</v>
      </c>
    </row>
    <row r="6079" spans="1:12" x14ac:dyDescent="0.25">
      <c r="A6079">
        <v>10573</v>
      </c>
      <c r="B6079" s="2">
        <v>67.026169999999993</v>
      </c>
      <c r="C6079" s="3">
        <v>38655</v>
      </c>
      <c r="D6079" s="4">
        <v>35620</v>
      </c>
      <c r="E6079" t="s">
        <v>1825</v>
      </c>
      <c r="F6079" s="4" t="s">
        <v>1280</v>
      </c>
      <c r="G6079" s="5">
        <v>26695</v>
      </c>
      <c r="H6079" s="6">
        <v>0.31899909999999998</v>
      </c>
      <c r="I6079" s="7">
        <v>78.322000000000003</v>
      </c>
      <c r="J6079" s="2">
        <v>32.6111</v>
      </c>
      <c r="K6079">
        <v>18</v>
      </c>
      <c r="L6079" s="2">
        <v>13.4</v>
      </c>
    </row>
    <row r="6080" spans="1:12" x14ac:dyDescent="0.25">
      <c r="A6080">
        <v>36561</v>
      </c>
      <c r="B6080" s="2">
        <v>67.018619999999999</v>
      </c>
      <c r="C6080" s="3">
        <v>6229</v>
      </c>
      <c r="D6080" s="4">
        <v>19300</v>
      </c>
      <c r="E6080" t="s">
        <v>7293</v>
      </c>
      <c r="F6080" s="4" t="s">
        <v>7027</v>
      </c>
      <c r="G6080" s="5">
        <v>4830</v>
      </c>
      <c r="H6080" s="6">
        <v>0.36265779999999997</v>
      </c>
      <c r="I6080" s="7">
        <v>70.769000000000005</v>
      </c>
    </row>
    <row r="6081" spans="1:12" x14ac:dyDescent="0.25">
      <c r="A6081">
        <v>57465</v>
      </c>
      <c r="B6081" s="2">
        <v>67.017409999999998</v>
      </c>
      <c r="C6081" s="3">
        <v>375</v>
      </c>
      <c r="E6081" t="s">
        <v>2143</v>
      </c>
      <c r="F6081" s="4" t="s">
        <v>10877</v>
      </c>
      <c r="G6081" s="5">
        <v>247</v>
      </c>
      <c r="H6081" s="6">
        <v>0.2862903</v>
      </c>
      <c r="I6081" s="7">
        <v>83.957999999999998</v>
      </c>
      <c r="J6081" s="2">
        <v>63</v>
      </c>
      <c r="K6081">
        <v>1</v>
      </c>
    </row>
    <row r="6082" spans="1:12" x14ac:dyDescent="0.25">
      <c r="A6082">
        <v>23141</v>
      </c>
      <c r="B6082" s="2">
        <v>67.016300000000001</v>
      </c>
      <c r="C6082" s="3">
        <v>6000</v>
      </c>
      <c r="D6082" s="4">
        <v>40060</v>
      </c>
      <c r="E6082" t="s">
        <v>1623</v>
      </c>
      <c r="F6082" s="4" t="s">
        <v>4335</v>
      </c>
      <c r="G6082" s="5">
        <v>4370</v>
      </c>
      <c r="H6082" s="6">
        <v>0.26996110000000001</v>
      </c>
      <c r="I6082" s="7">
        <v>86.763000000000005</v>
      </c>
      <c r="J6082" s="2">
        <v>37.5</v>
      </c>
      <c r="K6082">
        <v>4</v>
      </c>
    </row>
    <row r="6083" spans="1:12" x14ac:dyDescent="0.25">
      <c r="A6083">
        <v>44114</v>
      </c>
      <c r="B6083" s="2">
        <v>67.014229999999998</v>
      </c>
      <c r="C6083" s="3">
        <v>5714</v>
      </c>
      <c r="D6083" s="4">
        <v>17460</v>
      </c>
      <c r="E6083" t="s">
        <v>2480</v>
      </c>
      <c r="F6083" s="4" t="s">
        <v>8295</v>
      </c>
      <c r="G6083" s="5">
        <v>4284</v>
      </c>
      <c r="H6083" s="6">
        <v>0.44527420000000001</v>
      </c>
      <c r="I6083" s="7">
        <v>56.447000000000003</v>
      </c>
      <c r="J6083" s="2">
        <v>47.2</v>
      </c>
      <c r="K6083">
        <v>10</v>
      </c>
      <c r="L6083" s="2">
        <v>85.4</v>
      </c>
    </row>
    <row r="6084" spans="1:12" x14ac:dyDescent="0.25">
      <c r="A6084">
        <v>60107</v>
      </c>
      <c r="B6084" s="2">
        <v>67.006649999999993</v>
      </c>
      <c r="C6084" s="3">
        <v>41154</v>
      </c>
      <c r="D6084" s="4">
        <v>16980</v>
      </c>
      <c r="E6084" t="s">
        <v>11526</v>
      </c>
      <c r="F6084" s="4" t="s">
        <v>11490</v>
      </c>
      <c r="G6084" s="5">
        <v>27371</v>
      </c>
      <c r="H6084" s="6">
        <v>0.30965949999999998</v>
      </c>
      <c r="I6084" s="7">
        <v>79.882000000000005</v>
      </c>
      <c r="J6084" s="2">
        <v>47.7273</v>
      </c>
      <c r="K6084">
        <v>11</v>
      </c>
      <c r="L6084" s="2">
        <v>87.3</v>
      </c>
    </row>
    <row r="6085" spans="1:12" x14ac:dyDescent="0.25">
      <c r="A6085">
        <v>36205</v>
      </c>
      <c r="B6085" s="2">
        <v>67.000039999999998</v>
      </c>
      <c r="C6085" s="3">
        <v>398</v>
      </c>
      <c r="D6085" s="4">
        <v>11500</v>
      </c>
      <c r="E6085" t="s">
        <v>7210</v>
      </c>
      <c r="F6085" s="4" t="s">
        <v>7027</v>
      </c>
      <c r="G6085" s="5">
        <v>268</v>
      </c>
      <c r="H6085" s="6">
        <v>0.40298509999999998</v>
      </c>
      <c r="I6085" s="7">
        <v>63.75</v>
      </c>
    </row>
    <row r="6086" spans="1:12" x14ac:dyDescent="0.25">
      <c r="A6086">
        <v>5142</v>
      </c>
      <c r="B6086" s="2">
        <v>66.999840000000006</v>
      </c>
      <c r="C6086" s="3">
        <v>745</v>
      </c>
      <c r="D6086" s="4">
        <v>17200</v>
      </c>
      <c r="E6086" t="s">
        <v>1060</v>
      </c>
      <c r="F6086" s="4" t="s">
        <v>1030</v>
      </c>
      <c r="G6086" s="5">
        <v>564</v>
      </c>
      <c r="H6086" s="6">
        <v>0.34574470000000002</v>
      </c>
      <c r="I6086" s="7">
        <v>73.635999999999996</v>
      </c>
    </row>
    <row r="6087" spans="1:12" x14ac:dyDescent="0.25">
      <c r="A6087">
        <v>45036</v>
      </c>
      <c r="B6087" s="2">
        <v>66.993579999999994</v>
      </c>
      <c r="C6087" s="3">
        <v>38853</v>
      </c>
      <c r="D6087" s="4">
        <v>17140</v>
      </c>
      <c r="E6087" t="s">
        <v>636</v>
      </c>
      <c r="F6087" s="4" t="s">
        <v>8295</v>
      </c>
      <c r="G6087" s="5">
        <v>25631</v>
      </c>
      <c r="H6087" s="6">
        <v>0.30548950000000002</v>
      </c>
      <c r="I6087" s="7">
        <v>80.587999999999994</v>
      </c>
      <c r="J6087" s="2">
        <v>45.1111</v>
      </c>
      <c r="K6087">
        <v>9</v>
      </c>
    </row>
    <row r="6088" spans="1:12" x14ac:dyDescent="0.25">
      <c r="A6088">
        <v>78117</v>
      </c>
      <c r="B6088" s="2">
        <v>66.987309999999994</v>
      </c>
      <c r="C6088" s="3">
        <v>760</v>
      </c>
      <c r="E6088" t="s">
        <v>11388</v>
      </c>
      <c r="F6088" s="4" t="s">
        <v>13752</v>
      </c>
      <c r="G6088" s="5">
        <v>519</v>
      </c>
      <c r="H6088" s="6">
        <v>0.23269229999999999</v>
      </c>
      <c r="I6088" s="7">
        <v>93.158000000000001</v>
      </c>
    </row>
    <row r="6089" spans="1:12" x14ac:dyDescent="0.25">
      <c r="A6089">
        <v>28089</v>
      </c>
      <c r="B6089" s="2">
        <v>66.987179999999995</v>
      </c>
      <c r="C6089" s="3">
        <v>208</v>
      </c>
      <c r="D6089" s="4">
        <v>43140</v>
      </c>
      <c r="E6089" t="s">
        <v>5874</v>
      </c>
      <c r="F6089" s="4" t="s">
        <v>5642</v>
      </c>
      <c r="G6089" s="5">
        <v>54</v>
      </c>
      <c r="H6089" s="6">
        <v>0.44444440000000002</v>
      </c>
      <c r="I6089" s="7">
        <v>56.563000000000002</v>
      </c>
    </row>
    <row r="6090" spans="1:12" x14ac:dyDescent="0.25">
      <c r="A6090">
        <v>82831</v>
      </c>
      <c r="B6090" s="2">
        <v>66.987129999999993</v>
      </c>
      <c r="C6090" s="3">
        <v>184</v>
      </c>
      <c r="D6090" s="4">
        <v>23940</v>
      </c>
      <c r="E6090" t="s">
        <v>14476</v>
      </c>
      <c r="F6090" s="4" t="s">
        <v>14657</v>
      </c>
      <c r="G6090" s="5">
        <v>143</v>
      </c>
      <c r="H6090" s="6">
        <v>0.40277780000000002</v>
      </c>
      <c r="I6090" s="7">
        <v>63.75</v>
      </c>
    </row>
    <row r="6091" spans="1:12" x14ac:dyDescent="0.25">
      <c r="A6091">
        <v>53154</v>
      </c>
      <c r="B6091" s="2">
        <v>66.981359999999995</v>
      </c>
      <c r="C6091" s="3">
        <v>34823</v>
      </c>
      <c r="D6091" s="4">
        <v>33340</v>
      </c>
      <c r="E6091" t="s">
        <v>10088</v>
      </c>
      <c r="F6091" s="4" t="s">
        <v>10031</v>
      </c>
      <c r="G6091" s="5">
        <v>23992</v>
      </c>
      <c r="H6091" s="6">
        <v>0.29101369999999999</v>
      </c>
      <c r="I6091" s="7">
        <v>83.063000000000002</v>
      </c>
      <c r="J6091" s="2">
        <v>44.333300000000001</v>
      </c>
      <c r="K6091">
        <v>9</v>
      </c>
    </row>
    <row r="6092" spans="1:12" x14ac:dyDescent="0.25">
      <c r="A6092">
        <v>11234</v>
      </c>
      <c r="B6092" s="2">
        <v>66.960120000000003</v>
      </c>
      <c r="C6092" s="3">
        <v>95610</v>
      </c>
      <c r="D6092" s="4">
        <v>35620</v>
      </c>
      <c r="E6092" t="s">
        <v>1238</v>
      </c>
      <c r="F6092" s="4" t="s">
        <v>1280</v>
      </c>
      <c r="G6092" s="5">
        <v>64754</v>
      </c>
      <c r="H6092" s="6">
        <v>0.31518800000000002</v>
      </c>
      <c r="I6092" s="7">
        <v>78.885000000000005</v>
      </c>
      <c r="J6092" s="2">
        <v>39.545499999999997</v>
      </c>
      <c r="K6092">
        <v>33</v>
      </c>
      <c r="L6092" s="2">
        <v>48.1</v>
      </c>
    </row>
    <row r="6093" spans="1:12" x14ac:dyDescent="0.25">
      <c r="A6093">
        <v>61478</v>
      </c>
      <c r="B6093" s="2">
        <v>66.944590000000005</v>
      </c>
      <c r="C6093" s="3">
        <v>209</v>
      </c>
      <c r="E6093" t="s">
        <v>11756</v>
      </c>
      <c r="F6093" s="4" t="s">
        <v>11490</v>
      </c>
      <c r="G6093" s="5">
        <v>151</v>
      </c>
      <c r="H6093" s="6">
        <v>0.25</v>
      </c>
      <c r="I6093" s="7">
        <v>90.138999999999996</v>
      </c>
    </row>
    <row r="6094" spans="1:12" x14ac:dyDescent="0.25">
      <c r="A6094">
        <v>37128</v>
      </c>
      <c r="B6094" s="2">
        <v>66.938289999999995</v>
      </c>
      <c r="C6094" s="3">
        <v>41905</v>
      </c>
      <c r="D6094" s="4">
        <v>34980</v>
      </c>
      <c r="E6094" t="s">
        <v>5776</v>
      </c>
      <c r="F6094" s="4" t="s">
        <v>7348</v>
      </c>
      <c r="G6094" s="5">
        <v>26160</v>
      </c>
      <c r="H6094" s="6">
        <v>0.3693284</v>
      </c>
      <c r="I6094" s="7">
        <v>69.518000000000001</v>
      </c>
      <c r="J6094" s="2">
        <v>39.9</v>
      </c>
      <c r="K6094">
        <v>10</v>
      </c>
      <c r="L6094" s="2">
        <v>50.4</v>
      </c>
    </row>
    <row r="6095" spans="1:12" x14ac:dyDescent="0.25">
      <c r="A6095">
        <v>54650</v>
      </c>
      <c r="B6095" s="2">
        <v>66.928179999999998</v>
      </c>
      <c r="C6095" s="3">
        <v>23451</v>
      </c>
      <c r="D6095" s="4">
        <v>29100</v>
      </c>
      <c r="E6095" t="s">
        <v>10324</v>
      </c>
      <c r="F6095" s="4" t="s">
        <v>10031</v>
      </c>
      <c r="G6095" s="5">
        <v>16073</v>
      </c>
      <c r="H6095" s="6">
        <v>0.35069050000000002</v>
      </c>
      <c r="I6095" s="7">
        <v>72.731999999999999</v>
      </c>
      <c r="J6095" s="2">
        <v>45.666699999999999</v>
      </c>
      <c r="K6095">
        <v>9</v>
      </c>
    </row>
    <row r="6096" spans="1:12" x14ac:dyDescent="0.25">
      <c r="A6096">
        <v>22306</v>
      </c>
      <c r="B6096" s="2">
        <v>66.91919</v>
      </c>
      <c r="C6096" s="3">
        <v>33241</v>
      </c>
      <c r="D6096" s="4">
        <v>47900</v>
      </c>
      <c r="E6096" t="s">
        <v>3522</v>
      </c>
      <c r="F6096" s="4" t="s">
        <v>4335</v>
      </c>
      <c r="G6096" s="5">
        <v>21517</v>
      </c>
      <c r="H6096" s="6">
        <v>0.35853699999999999</v>
      </c>
      <c r="I6096" s="7">
        <v>71.358999999999995</v>
      </c>
      <c r="J6096" s="2">
        <v>46.354799999999997</v>
      </c>
      <c r="K6096">
        <v>31</v>
      </c>
      <c r="L6096" s="2">
        <v>82.3</v>
      </c>
    </row>
    <row r="6097" spans="1:12" x14ac:dyDescent="0.25">
      <c r="A6097">
        <v>13116</v>
      </c>
      <c r="B6097" s="2">
        <v>66.913439999999994</v>
      </c>
      <c r="C6097" s="3">
        <v>3492</v>
      </c>
      <c r="D6097" s="4">
        <v>45060</v>
      </c>
      <c r="E6097" t="s">
        <v>2515</v>
      </c>
      <c r="F6097" s="4" t="s">
        <v>1280</v>
      </c>
      <c r="G6097" s="5">
        <v>2515</v>
      </c>
      <c r="H6097" s="6">
        <v>0.35904570000000002</v>
      </c>
      <c r="I6097" s="7">
        <v>71.25</v>
      </c>
      <c r="J6097" s="2">
        <v>60.5</v>
      </c>
      <c r="K6097">
        <v>2</v>
      </c>
    </row>
    <row r="6098" spans="1:12" x14ac:dyDescent="0.25">
      <c r="A6098">
        <v>15031</v>
      </c>
      <c r="B6098" s="2">
        <v>66.912729999999996</v>
      </c>
      <c r="C6098" s="3">
        <v>569</v>
      </c>
      <c r="D6098" s="4">
        <v>38300</v>
      </c>
      <c r="E6098" t="s">
        <v>3023</v>
      </c>
      <c r="F6098" s="4" t="s">
        <v>3003</v>
      </c>
      <c r="G6098" s="5">
        <v>412</v>
      </c>
      <c r="H6098" s="6">
        <v>0.20631070000000001</v>
      </c>
      <c r="I6098" s="7">
        <v>97.638999999999996</v>
      </c>
    </row>
    <row r="6099" spans="1:12" x14ac:dyDescent="0.25">
      <c r="A6099">
        <v>98926</v>
      </c>
      <c r="B6099" s="2">
        <v>66.908630000000002</v>
      </c>
      <c r="C6099" s="3">
        <v>30624</v>
      </c>
      <c r="D6099" s="4">
        <v>21260</v>
      </c>
      <c r="E6099" t="s">
        <v>16521</v>
      </c>
      <c r="F6099" s="4" t="s">
        <v>16344</v>
      </c>
      <c r="G6099" s="5">
        <v>16740</v>
      </c>
      <c r="H6099" s="6">
        <v>0.39071739999999999</v>
      </c>
      <c r="I6099" s="7">
        <v>65.766000000000005</v>
      </c>
      <c r="J6099" s="2">
        <v>38.315800000000003</v>
      </c>
      <c r="K6099">
        <v>19</v>
      </c>
      <c r="L6099" s="2">
        <v>41.6</v>
      </c>
    </row>
    <row r="6100" spans="1:12" x14ac:dyDescent="0.25">
      <c r="A6100">
        <v>16505</v>
      </c>
      <c r="B6100" s="2">
        <v>66.901730000000001</v>
      </c>
      <c r="C6100" s="3">
        <v>16620</v>
      </c>
      <c r="D6100" s="4">
        <v>21500</v>
      </c>
      <c r="E6100" t="s">
        <v>3520</v>
      </c>
      <c r="F6100" s="4" t="s">
        <v>3003</v>
      </c>
      <c r="G6100" s="5">
        <v>12119</v>
      </c>
      <c r="H6100" s="6">
        <v>0.37194719999999998</v>
      </c>
      <c r="I6100" s="7">
        <v>68.994</v>
      </c>
      <c r="J6100" s="2">
        <v>34.454500000000003</v>
      </c>
      <c r="K6100">
        <v>11</v>
      </c>
      <c r="L6100" s="2">
        <v>20.6</v>
      </c>
    </row>
    <row r="6101" spans="1:12" x14ac:dyDescent="0.25">
      <c r="A6101">
        <v>17584</v>
      </c>
      <c r="B6101" s="2">
        <v>66.897189999999995</v>
      </c>
      <c r="C6101" s="3">
        <v>8907</v>
      </c>
      <c r="D6101" s="4">
        <v>29540</v>
      </c>
      <c r="E6101" t="s">
        <v>3831</v>
      </c>
      <c r="F6101" s="4" t="s">
        <v>3003</v>
      </c>
      <c r="G6101" s="5">
        <v>6837</v>
      </c>
      <c r="H6101" s="6">
        <v>0.31076340000000002</v>
      </c>
      <c r="I6101" s="7">
        <v>79.563999999999993</v>
      </c>
      <c r="J6101" s="2">
        <v>45.75</v>
      </c>
      <c r="K6101">
        <v>4</v>
      </c>
    </row>
    <row r="6102" spans="1:12" x14ac:dyDescent="0.25">
      <c r="A6102">
        <v>12553</v>
      </c>
      <c r="B6102" s="2">
        <v>66.891540000000006</v>
      </c>
      <c r="C6102" s="3">
        <v>25395</v>
      </c>
      <c r="D6102" s="4">
        <v>35620</v>
      </c>
      <c r="E6102" t="s">
        <v>2279</v>
      </c>
      <c r="F6102" s="4" t="s">
        <v>1280</v>
      </c>
      <c r="G6102" s="5">
        <v>16757</v>
      </c>
      <c r="H6102" s="6">
        <v>0.29072680000000001</v>
      </c>
      <c r="I6102" s="7">
        <v>83.016000000000005</v>
      </c>
      <c r="J6102" s="2">
        <v>45.571399999999997</v>
      </c>
      <c r="K6102">
        <v>7</v>
      </c>
    </row>
    <row r="6103" spans="1:12" x14ac:dyDescent="0.25">
      <c r="A6103">
        <v>89423</v>
      </c>
      <c r="B6103" s="2">
        <v>66.885570000000001</v>
      </c>
      <c r="C6103" s="3">
        <v>10586</v>
      </c>
      <c r="D6103" s="4">
        <v>23820</v>
      </c>
      <c r="E6103" t="s">
        <v>5435</v>
      </c>
      <c r="F6103" s="4" t="s">
        <v>15318</v>
      </c>
      <c r="G6103" s="5">
        <v>8166</v>
      </c>
      <c r="H6103" s="6">
        <v>0.3187217</v>
      </c>
      <c r="I6103" s="7">
        <v>78.171999999999997</v>
      </c>
      <c r="J6103" s="2">
        <v>49</v>
      </c>
      <c r="K6103">
        <v>10</v>
      </c>
      <c r="L6103" s="2">
        <v>91</v>
      </c>
    </row>
    <row r="6104" spans="1:12" x14ac:dyDescent="0.25">
      <c r="A6104">
        <v>98862</v>
      </c>
      <c r="B6104" s="2">
        <v>66.883219999999994</v>
      </c>
      <c r="C6104" s="3">
        <v>2147</v>
      </c>
      <c r="E6104" t="s">
        <v>326</v>
      </c>
      <c r="F6104" s="4" t="s">
        <v>16344</v>
      </c>
      <c r="G6104" s="5">
        <v>1697</v>
      </c>
      <c r="H6104" s="6">
        <v>0.39045940000000001</v>
      </c>
      <c r="I6104" s="7">
        <v>65.769000000000005</v>
      </c>
      <c r="J6104" s="2">
        <v>25.5</v>
      </c>
      <c r="K6104">
        <v>2</v>
      </c>
    </row>
    <row r="6105" spans="1:12" x14ac:dyDescent="0.25">
      <c r="A6105">
        <v>46142</v>
      </c>
      <c r="B6105" s="2">
        <v>66.878029999999995</v>
      </c>
      <c r="C6105" s="3">
        <v>30024</v>
      </c>
      <c r="D6105" s="4">
        <v>26900</v>
      </c>
      <c r="E6105" t="s">
        <v>780</v>
      </c>
      <c r="F6105" s="4" t="s">
        <v>8800</v>
      </c>
      <c r="G6105" s="5">
        <v>19955</v>
      </c>
      <c r="H6105" s="6">
        <v>0.31814989999999999</v>
      </c>
      <c r="I6105" s="7">
        <v>78.263000000000005</v>
      </c>
      <c r="J6105" s="2">
        <v>47.5</v>
      </c>
      <c r="K6105">
        <v>12</v>
      </c>
      <c r="L6105" s="2">
        <v>86.4</v>
      </c>
    </row>
    <row r="6106" spans="1:12" x14ac:dyDescent="0.25">
      <c r="A6106">
        <v>12528</v>
      </c>
      <c r="B6106" s="2">
        <v>66.871080000000006</v>
      </c>
      <c r="C6106" s="3">
        <v>13065</v>
      </c>
      <c r="D6106" s="4">
        <v>28740</v>
      </c>
      <c r="E6106" t="s">
        <v>2269</v>
      </c>
      <c r="F6106" s="4" t="s">
        <v>1280</v>
      </c>
      <c r="G6106" s="5">
        <v>9088</v>
      </c>
      <c r="H6106" s="6">
        <v>0.3140059</v>
      </c>
      <c r="I6106" s="7">
        <v>78.971999999999994</v>
      </c>
      <c r="J6106" s="2">
        <v>45.615400000000001</v>
      </c>
      <c r="K6106">
        <v>13</v>
      </c>
      <c r="L6106" s="2">
        <v>79.099999999999994</v>
      </c>
    </row>
    <row r="6107" spans="1:12" x14ac:dyDescent="0.25">
      <c r="A6107">
        <v>52644</v>
      </c>
      <c r="B6107" s="2">
        <v>66.868849999999995</v>
      </c>
      <c r="C6107" s="3">
        <v>270</v>
      </c>
      <c r="E6107" t="s">
        <v>3706</v>
      </c>
      <c r="F6107" s="4" t="s">
        <v>9593</v>
      </c>
      <c r="G6107" s="5">
        <v>208</v>
      </c>
      <c r="H6107" s="6">
        <v>0.22115380000000001</v>
      </c>
      <c r="I6107" s="7">
        <v>95</v>
      </c>
    </row>
    <row r="6108" spans="1:12" x14ac:dyDescent="0.25">
      <c r="A6108">
        <v>24272</v>
      </c>
      <c r="B6108" s="2">
        <v>66.868729999999999</v>
      </c>
      <c r="C6108" s="3">
        <v>565</v>
      </c>
      <c r="D6108" s="4">
        <v>13720</v>
      </c>
      <c r="E6108" t="s">
        <v>5020</v>
      </c>
      <c r="F6108" s="4" t="s">
        <v>4335</v>
      </c>
      <c r="G6108" s="5">
        <v>284</v>
      </c>
      <c r="H6108" s="6">
        <v>0.27719300000000002</v>
      </c>
      <c r="I6108" s="7">
        <v>85.302000000000007</v>
      </c>
    </row>
    <row r="6109" spans="1:12" x14ac:dyDescent="0.25">
      <c r="A6109">
        <v>57106</v>
      </c>
      <c r="B6109" s="2">
        <v>66.861980000000003</v>
      </c>
      <c r="C6109" s="3">
        <v>41763</v>
      </c>
      <c r="D6109" s="4">
        <v>43620</v>
      </c>
      <c r="E6109" t="s">
        <v>10909</v>
      </c>
      <c r="F6109" s="4" t="s">
        <v>10877</v>
      </c>
      <c r="G6109" s="5">
        <v>27917</v>
      </c>
      <c r="H6109" s="6">
        <v>0.33795399999999998</v>
      </c>
      <c r="I6109" s="7">
        <v>74.802000000000007</v>
      </c>
      <c r="J6109" s="2">
        <v>44.454500000000003</v>
      </c>
      <c r="K6109">
        <v>11</v>
      </c>
      <c r="L6109" s="2">
        <v>74.3</v>
      </c>
    </row>
    <row r="6110" spans="1:12" x14ac:dyDescent="0.25">
      <c r="A6110">
        <v>82215</v>
      </c>
      <c r="B6110" s="2">
        <v>66.855260000000001</v>
      </c>
      <c r="C6110" s="3">
        <v>164</v>
      </c>
      <c r="E6110" t="s">
        <v>8580</v>
      </c>
      <c r="F6110" s="4" t="s">
        <v>14657</v>
      </c>
      <c r="G6110" s="5">
        <v>140</v>
      </c>
      <c r="H6110" s="6">
        <v>0.25714290000000001</v>
      </c>
      <c r="I6110" s="7">
        <v>88.75</v>
      </c>
    </row>
    <row r="6111" spans="1:12" x14ac:dyDescent="0.25">
      <c r="A6111">
        <v>87710</v>
      </c>
      <c r="B6111" s="2">
        <v>66.854900000000001</v>
      </c>
      <c r="C6111" s="3">
        <v>1784</v>
      </c>
      <c r="E6111" t="s">
        <v>15236</v>
      </c>
      <c r="F6111" s="4" t="s">
        <v>15124</v>
      </c>
      <c r="G6111" s="5">
        <v>1348</v>
      </c>
      <c r="H6111" s="6">
        <v>0.3550778</v>
      </c>
      <c r="I6111" s="7">
        <v>71.813000000000002</v>
      </c>
      <c r="J6111" s="2">
        <v>39</v>
      </c>
      <c r="K6111">
        <v>2</v>
      </c>
    </row>
    <row r="6112" spans="1:12" x14ac:dyDescent="0.25">
      <c r="A6112">
        <v>1431</v>
      </c>
      <c r="B6112" s="2">
        <v>66.854029999999995</v>
      </c>
      <c r="C6112" s="3">
        <v>3147</v>
      </c>
      <c r="D6112" s="4">
        <v>14460</v>
      </c>
      <c r="E6112" t="s">
        <v>142</v>
      </c>
      <c r="F6112" s="4" t="s">
        <v>21</v>
      </c>
      <c r="G6112" s="5">
        <v>2275</v>
      </c>
      <c r="H6112" s="6">
        <v>0.25494509999999998</v>
      </c>
      <c r="I6112" s="7">
        <v>89.106999999999999</v>
      </c>
      <c r="J6112" s="2">
        <v>42.5</v>
      </c>
      <c r="K6112">
        <v>2</v>
      </c>
    </row>
    <row r="6113" spans="1:12" x14ac:dyDescent="0.25">
      <c r="A6113">
        <v>86017</v>
      </c>
      <c r="B6113" s="2">
        <v>66.853340000000003</v>
      </c>
      <c r="C6113" s="3">
        <v>732</v>
      </c>
      <c r="D6113" s="4">
        <v>22380</v>
      </c>
      <c r="E6113" t="s">
        <v>15070</v>
      </c>
      <c r="F6113" s="4" t="s">
        <v>14962</v>
      </c>
      <c r="G6113" s="5">
        <v>635</v>
      </c>
      <c r="H6113" s="6">
        <v>0.46855350000000001</v>
      </c>
      <c r="I6113" s="7">
        <v>52.188000000000002</v>
      </c>
    </row>
    <row r="6114" spans="1:12" x14ac:dyDescent="0.25">
      <c r="A6114">
        <v>28109</v>
      </c>
      <c r="B6114" s="2">
        <v>66.853160000000003</v>
      </c>
      <c r="C6114" s="3">
        <v>291</v>
      </c>
      <c r="D6114" s="4">
        <v>10620</v>
      </c>
      <c r="E6114" t="s">
        <v>5883</v>
      </c>
      <c r="F6114" s="4" t="s">
        <v>5642</v>
      </c>
      <c r="G6114" s="5">
        <v>115</v>
      </c>
      <c r="H6114" s="6">
        <v>0.50434780000000001</v>
      </c>
      <c r="I6114" s="7">
        <v>46</v>
      </c>
    </row>
    <row r="6115" spans="1:12" x14ac:dyDescent="0.25">
      <c r="A6115">
        <v>14424</v>
      </c>
      <c r="B6115" s="2">
        <v>66.848410000000001</v>
      </c>
      <c r="C6115" s="3">
        <v>26861</v>
      </c>
      <c r="D6115" s="4">
        <v>40380</v>
      </c>
      <c r="E6115" t="s">
        <v>2839</v>
      </c>
      <c r="F6115" s="4" t="s">
        <v>1280</v>
      </c>
      <c r="G6115" s="5">
        <v>19718</v>
      </c>
      <c r="H6115" s="6">
        <v>0.34684039999999999</v>
      </c>
      <c r="I6115" s="7">
        <v>73.218000000000004</v>
      </c>
      <c r="J6115" s="2">
        <v>51.615400000000001</v>
      </c>
      <c r="K6115">
        <v>13</v>
      </c>
      <c r="L6115" s="2">
        <v>96</v>
      </c>
    </row>
    <row r="6116" spans="1:12" x14ac:dyDescent="0.25">
      <c r="A6116">
        <v>4106</v>
      </c>
      <c r="B6116" s="2">
        <v>66.839380000000006</v>
      </c>
      <c r="C6116" s="3">
        <v>25377</v>
      </c>
      <c r="D6116" s="4">
        <v>38860</v>
      </c>
      <c r="E6116" t="s">
        <v>766</v>
      </c>
      <c r="F6116" s="4" t="s">
        <v>701</v>
      </c>
      <c r="G6116" s="5">
        <v>18031</v>
      </c>
      <c r="H6116" s="6">
        <v>0.39956740000000002</v>
      </c>
      <c r="I6116" s="7">
        <v>64.099000000000004</v>
      </c>
      <c r="J6116" s="2">
        <v>45.695700000000002</v>
      </c>
      <c r="K6116">
        <v>23</v>
      </c>
      <c r="L6116" s="2">
        <v>79.5</v>
      </c>
    </row>
    <row r="6117" spans="1:12" x14ac:dyDescent="0.25">
      <c r="A6117">
        <v>12052</v>
      </c>
      <c r="B6117" s="2">
        <v>66.834789999999998</v>
      </c>
      <c r="C6117" s="3">
        <v>1476</v>
      </c>
      <c r="D6117" s="4">
        <v>10580</v>
      </c>
      <c r="E6117" t="s">
        <v>2097</v>
      </c>
      <c r="F6117" s="4" t="s">
        <v>1280</v>
      </c>
      <c r="G6117" s="5">
        <v>1171</v>
      </c>
      <c r="H6117" s="6">
        <v>0.2997438</v>
      </c>
      <c r="I6117" s="7">
        <v>81.332999999999998</v>
      </c>
      <c r="J6117" s="2">
        <v>45.5</v>
      </c>
      <c r="K6117">
        <v>2</v>
      </c>
    </row>
    <row r="6118" spans="1:12" x14ac:dyDescent="0.25">
      <c r="A6118">
        <v>28468</v>
      </c>
      <c r="B6118" s="2">
        <v>66.833550000000002</v>
      </c>
      <c r="C6118" s="3">
        <v>4436</v>
      </c>
      <c r="D6118" s="4">
        <v>34820</v>
      </c>
      <c r="E6118" t="s">
        <v>5976</v>
      </c>
      <c r="F6118" s="4" t="s">
        <v>5642</v>
      </c>
      <c r="G6118" s="5">
        <v>3990</v>
      </c>
      <c r="H6118" s="6">
        <v>0.38646619999999998</v>
      </c>
      <c r="I6118" s="7">
        <v>66.340999999999994</v>
      </c>
      <c r="J6118" s="2">
        <v>35</v>
      </c>
      <c r="K6118">
        <v>1</v>
      </c>
    </row>
    <row r="6119" spans="1:12" x14ac:dyDescent="0.25">
      <c r="A6119">
        <v>99565</v>
      </c>
      <c r="B6119" s="2">
        <v>66.832589999999996</v>
      </c>
      <c r="C6119" s="3">
        <v>59</v>
      </c>
      <c r="E6119" t="s">
        <v>16623</v>
      </c>
      <c r="F6119" s="4" t="s">
        <v>16604</v>
      </c>
      <c r="G6119" s="5">
        <v>41</v>
      </c>
      <c r="H6119" s="6">
        <v>0.28571429999999998</v>
      </c>
      <c r="I6119" s="7">
        <v>83.75</v>
      </c>
    </row>
    <row r="6120" spans="1:12" x14ac:dyDescent="0.25">
      <c r="A6120">
        <v>14624</v>
      </c>
      <c r="B6120" s="2">
        <v>66.826639999999998</v>
      </c>
      <c r="C6120" s="3">
        <v>35917</v>
      </c>
      <c r="D6120" s="4">
        <v>40380</v>
      </c>
      <c r="E6120" t="s">
        <v>458</v>
      </c>
      <c r="F6120" s="4" t="s">
        <v>1280</v>
      </c>
      <c r="G6120" s="5">
        <v>24808</v>
      </c>
      <c r="H6120" s="6">
        <v>0.36165750000000002</v>
      </c>
      <c r="I6120" s="7">
        <v>70.613</v>
      </c>
      <c r="J6120" s="2">
        <v>40.4</v>
      </c>
      <c r="K6120">
        <v>20</v>
      </c>
      <c r="L6120" s="2">
        <v>53.6</v>
      </c>
    </row>
    <row r="6121" spans="1:12" x14ac:dyDescent="0.25">
      <c r="A6121">
        <v>95699</v>
      </c>
      <c r="B6121" s="2">
        <v>66.820670000000007</v>
      </c>
      <c r="C6121" s="3">
        <v>148</v>
      </c>
      <c r="E6121" t="s">
        <v>15985</v>
      </c>
      <c r="F6121" s="4" t="s">
        <v>15368</v>
      </c>
      <c r="G6121" s="5">
        <v>108</v>
      </c>
      <c r="H6121" s="6">
        <v>0.146789</v>
      </c>
      <c r="I6121" s="7">
        <v>107.7</v>
      </c>
    </row>
    <row r="6122" spans="1:12" x14ac:dyDescent="0.25">
      <c r="A6122">
        <v>5262</v>
      </c>
      <c r="B6122" s="2">
        <v>66.8202</v>
      </c>
      <c r="C6122" s="3">
        <v>2528</v>
      </c>
      <c r="D6122" s="4">
        <v>13540</v>
      </c>
      <c r="E6122" t="s">
        <v>1072</v>
      </c>
      <c r="F6122" s="4" t="s">
        <v>1030</v>
      </c>
      <c r="G6122" s="5">
        <v>1870</v>
      </c>
      <c r="H6122" s="6">
        <v>0.34278069999999999</v>
      </c>
      <c r="I6122" s="7">
        <v>73.831000000000003</v>
      </c>
      <c r="J6122" s="2">
        <v>42</v>
      </c>
      <c r="K6122">
        <v>1</v>
      </c>
    </row>
    <row r="6123" spans="1:12" x14ac:dyDescent="0.25">
      <c r="A6123">
        <v>18969</v>
      </c>
      <c r="B6123" s="2">
        <v>66.817279999999997</v>
      </c>
      <c r="C6123" s="3">
        <v>15140</v>
      </c>
      <c r="D6123" s="4">
        <v>37980</v>
      </c>
      <c r="E6123" t="s">
        <v>4168</v>
      </c>
      <c r="F6123" s="4" t="s">
        <v>3003</v>
      </c>
      <c r="G6123" s="5">
        <v>10326</v>
      </c>
      <c r="H6123" s="6">
        <v>0.29440250000000001</v>
      </c>
      <c r="I6123" s="7">
        <v>82.188999999999993</v>
      </c>
      <c r="J6123" s="2">
        <v>32.5</v>
      </c>
      <c r="K6123">
        <v>2</v>
      </c>
    </row>
    <row r="6124" spans="1:12" x14ac:dyDescent="0.25">
      <c r="A6124">
        <v>58831</v>
      </c>
      <c r="B6124" s="2">
        <v>66.814710000000005</v>
      </c>
      <c r="C6124" s="3">
        <v>547</v>
      </c>
      <c r="E6124" t="s">
        <v>2759</v>
      </c>
      <c r="F6124" s="4" t="s">
        <v>11069</v>
      </c>
      <c r="G6124" s="5">
        <v>398</v>
      </c>
      <c r="H6124" s="6">
        <v>0.21303259999999999</v>
      </c>
      <c r="I6124" s="7">
        <v>96.25</v>
      </c>
    </row>
    <row r="6125" spans="1:12" x14ac:dyDescent="0.25">
      <c r="A6125">
        <v>52345</v>
      </c>
      <c r="B6125" s="2">
        <v>66.81438</v>
      </c>
      <c r="C6125" s="3">
        <v>1455</v>
      </c>
      <c r="D6125" s="4">
        <v>16300</v>
      </c>
      <c r="E6125" t="s">
        <v>8322</v>
      </c>
      <c r="F6125" s="4" t="s">
        <v>9593</v>
      </c>
      <c r="G6125" s="5">
        <v>977</v>
      </c>
      <c r="H6125" s="6">
        <v>0.2484663</v>
      </c>
      <c r="I6125" s="7">
        <v>90.125</v>
      </c>
      <c r="J6125" s="2">
        <v>23</v>
      </c>
      <c r="K6125">
        <v>1</v>
      </c>
    </row>
    <row r="6126" spans="1:12" x14ac:dyDescent="0.25">
      <c r="A6126">
        <v>12927</v>
      </c>
      <c r="B6126" s="2">
        <v>66.814099999999996</v>
      </c>
      <c r="C6126" s="3">
        <v>228</v>
      </c>
      <c r="D6126" s="4">
        <v>36300</v>
      </c>
      <c r="E6126" t="s">
        <v>2422</v>
      </c>
      <c r="F6126" s="4" t="s">
        <v>1280</v>
      </c>
      <c r="G6126" s="5">
        <v>193</v>
      </c>
      <c r="H6126" s="6">
        <v>0.36787560000000002</v>
      </c>
      <c r="I6126" s="7">
        <v>69.478999999999999</v>
      </c>
    </row>
    <row r="6127" spans="1:12" x14ac:dyDescent="0.25">
      <c r="A6127">
        <v>29201</v>
      </c>
      <c r="B6127" s="2">
        <v>66.812060000000002</v>
      </c>
      <c r="C6127" s="3">
        <v>21521</v>
      </c>
      <c r="D6127" s="4">
        <v>17900</v>
      </c>
      <c r="E6127" t="s">
        <v>1240</v>
      </c>
      <c r="F6127" s="4" t="s">
        <v>6130</v>
      </c>
      <c r="G6127" s="5">
        <v>8347</v>
      </c>
      <c r="H6127" s="6">
        <v>0.49706479999999997</v>
      </c>
      <c r="I6127" s="7">
        <v>47.148000000000003</v>
      </c>
      <c r="J6127" s="2">
        <v>36.857100000000003</v>
      </c>
      <c r="K6127">
        <v>14</v>
      </c>
      <c r="L6127" s="2">
        <v>32.799999999999997</v>
      </c>
    </row>
    <row r="6128" spans="1:12" x14ac:dyDescent="0.25">
      <c r="A6128">
        <v>91791</v>
      </c>
      <c r="B6128" s="2">
        <v>66.804789999999997</v>
      </c>
      <c r="C6128" s="3">
        <v>33173</v>
      </c>
      <c r="D6128" s="4">
        <v>31080</v>
      </c>
      <c r="E6128" t="s">
        <v>15462</v>
      </c>
      <c r="F6128" s="4" t="s">
        <v>15368</v>
      </c>
      <c r="G6128" s="5">
        <v>22023</v>
      </c>
      <c r="H6128" s="6">
        <v>0.29491899999999999</v>
      </c>
      <c r="I6128" s="7">
        <v>82.076999999999998</v>
      </c>
      <c r="J6128" s="2">
        <v>36.75</v>
      </c>
      <c r="K6128">
        <v>4</v>
      </c>
    </row>
    <row r="6129" spans="1:12" x14ac:dyDescent="0.25">
      <c r="A6129">
        <v>74006</v>
      </c>
      <c r="B6129" s="2">
        <v>66.795169999999999</v>
      </c>
      <c r="C6129" s="3">
        <v>26111</v>
      </c>
      <c r="D6129" s="4">
        <v>12780</v>
      </c>
      <c r="E6129" t="s">
        <v>13587</v>
      </c>
      <c r="F6129" s="4" t="s">
        <v>13462</v>
      </c>
      <c r="G6129" s="5">
        <v>18160</v>
      </c>
      <c r="H6129" s="6">
        <v>0.35730410000000001</v>
      </c>
      <c r="I6129" s="7">
        <v>71.293000000000006</v>
      </c>
      <c r="J6129" s="2">
        <v>51.941200000000002</v>
      </c>
      <c r="K6129">
        <v>17</v>
      </c>
      <c r="L6129" s="2">
        <v>96.4</v>
      </c>
    </row>
    <row r="6130" spans="1:12" x14ac:dyDescent="0.25">
      <c r="A6130">
        <v>49757</v>
      </c>
      <c r="B6130" s="2">
        <v>66.790729999999996</v>
      </c>
      <c r="C6130" s="3">
        <v>600</v>
      </c>
      <c r="E6130" t="s">
        <v>9487</v>
      </c>
      <c r="F6130" s="4" t="s">
        <v>9106</v>
      </c>
      <c r="G6130" s="5">
        <v>395</v>
      </c>
      <c r="H6130" s="6">
        <v>0.31818180000000001</v>
      </c>
      <c r="I6130" s="7">
        <v>78.036000000000001</v>
      </c>
    </row>
    <row r="6131" spans="1:12" x14ac:dyDescent="0.25">
      <c r="A6131">
        <v>77063</v>
      </c>
      <c r="B6131" s="2">
        <v>66.784549999999996</v>
      </c>
      <c r="C6131" s="3">
        <v>36298</v>
      </c>
      <c r="D6131" s="4">
        <v>26420</v>
      </c>
      <c r="E6131" t="s">
        <v>3103</v>
      </c>
      <c r="F6131" s="4" t="s">
        <v>13752</v>
      </c>
      <c r="G6131" s="5">
        <v>25410</v>
      </c>
      <c r="H6131" s="6">
        <v>0.45614110000000002</v>
      </c>
      <c r="I6131" s="7">
        <v>54.182000000000002</v>
      </c>
      <c r="J6131" s="2">
        <v>32.944400000000002</v>
      </c>
      <c r="K6131">
        <v>18</v>
      </c>
      <c r="L6131" s="2">
        <v>14.4</v>
      </c>
    </row>
    <row r="6132" spans="1:12" x14ac:dyDescent="0.25">
      <c r="A6132">
        <v>10704</v>
      </c>
      <c r="B6132" s="2">
        <v>66.773060000000001</v>
      </c>
      <c r="C6132" s="3">
        <v>31197</v>
      </c>
      <c r="D6132" s="4">
        <v>35620</v>
      </c>
      <c r="E6132" t="s">
        <v>1841</v>
      </c>
      <c r="F6132" s="4" t="s">
        <v>1280</v>
      </c>
      <c r="G6132" s="5">
        <v>22625</v>
      </c>
      <c r="H6132" s="6">
        <v>0.29953590000000002</v>
      </c>
      <c r="I6132" s="7">
        <v>81.241</v>
      </c>
      <c r="J6132" s="2">
        <v>41.6</v>
      </c>
      <c r="K6132">
        <v>10</v>
      </c>
      <c r="L6132" s="2">
        <v>59.7</v>
      </c>
    </row>
    <row r="6133" spans="1:12" x14ac:dyDescent="0.25">
      <c r="A6133">
        <v>1378</v>
      </c>
      <c r="B6133" s="2">
        <v>66.767510000000001</v>
      </c>
      <c r="C6133" s="3">
        <v>689</v>
      </c>
      <c r="D6133" s="4">
        <v>24640</v>
      </c>
      <c r="E6133" t="s">
        <v>138</v>
      </c>
      <c r="F6133" s="4" t="s">
        <v>21</v>
      </c>
      <c r="G6133" s="5">
        <v>572</v>
      </c>
      <c r="H6133" s="6">
        <v>0.34790209999999999</v>
      </c>
      <c r="I6133" s="7">
        <v>72.875</v>
      </c>
    </row>
    <row r="6134" spans="1:12" x14ac:dyDescent="0.25">
      <c r="A6134">
        <v>61529</v>
      </c>
      <c r="B6134" s="2">
        <v>66.766919999999999</v>
      </c>
      <c r="C6134" s="3">
        <v>2835</v>
      </c>
      <c r="D6134" s="4">
        <v>37900</v>
      </c>
      <c r="E6134" t="s">
        <v>7619</v>
      </c>
      <c r="F6134" s="4" t="s">
        <v>11490</v>
      </c>
      <c r="G6134" s="5">
        <v>1883</v>
      </c>
      <c r="H6134" s="6">
        <v>0.33757959999999998</v>
      </c>
      <c r="I6134" s="7">
        <v>74.632000000000005</v>
      </c>
      <c r="J6134" s="2">
        <v>57</v>
      </c>
      <c r="K6134">
        <v>1</v>
      </c>
    </row>
    <row r="6135" spans="1:12" x14ac:dyDescent="0.25">
      <c r="A6135">
        <v>36608</v>
      </c>
      <c r="B6135" s="2">
        <v>66.760949999999994</v>
      </c>
      <c r="C6135" s="3">
        <v>37231</v>
      </c>
      <c r="D6135" s="4">
        <v>33660</v>
      </c>
      <c r="E6135" t="s">
        <v>7304</v>
      </c>
      <c r="F6135" s="4" t="s">
        <v>7027</v>
      </c>
      <c r="G6135" s="5">
        <v>23097</v>
      </c>
      <c r="H6135" s="6">
        <v>0.38410250000000001</v>
      </c>
      <c r="I6135" s="7">
        <v>66.587000000000003</v>
      </c>
      <c r="J6135" s="2">
        <v>34.857100000000003</v>
      </c>
      <c r="K6135">
        <v>14</v>
      </c>
      <c r="L6135" s="2">
        <v>22.8</v>
      </c>
    </row>
    <row r="6136" spans="1:12" x14ac:dyDescent="0.25">
      <c r="A6136">
        <v>5762</v>
      </c>
      <c r="B6136" s="2">
        <v>66.755309999999994</v>
      </c>
      <c r="C6136" s="3">
        <v>616</v>
      </c>
      <c r="D6136" s="4">
        <v>40860</v>
      </c>
      <c r="E6136" t="s">
        <v>79</v>
      </c>
      <c r="F6136" s="4" t="s">
        <v>1030</v>
      </c>
      <c r="G6136" s="5">
        <v>439</v>
      </c>
      <c r="H6136" s="6">
        <v>0.40774490000000002</v>
      </c>
      <c r="I6136" s="7">
        <v>62.5</v>
      </c>
    </row>
    <row r="6137" spans="1:12" x14ac:dyDescent="0.25">
      <c r="A6137">
        <v>63385</v>
      </c>
      <c r="B6137" s="2">
        <v>66.749600000000001</v>
      </c>
      <c r="C6137" s="3">
        <v>36777</v>
      </c>
      <c r="D6137" s="4">
        <v>41180</v>
      </c>
      <c r="E6137" t="s">
        <v>12145</v>
      </c>
      <c r="F6137" s="4" t="s">
        <v>12102</v>
      </c>
      <c r="G6137" s="5">
        <v>23392</v>
      </c>
      <c r="H6137" s="6">
        <v>0.30168430000000002</v>
      </c>
      <c r="I6137" s="7">
        <v>80.825999999999993</v>
      </c>
      <c r="J6137" s="2">
        <v>51.714300000000001</v>
      </c>
      <c r="K6137">
        <v>7</v>
      </c>
    </row>
    <row r="6138" spans="1:12" x14ac:dyDescent="0.25">
      <c r="A6138">
        <v>94577</v>
      </c>
      <c r="B6138" s="2">
        <v>66.736289999999997</v>
      </c>
      <c r="C6138" s="3">
        <v>45807</v>
      </c>
      <c r="D6138" s="4">
        <v>41860</v>
      </c>
      <c r="E6138" t="s">
        <v>15784</v>
      </c>
      <c r="F6138" s="4" t="s">
        <v>15368</v>
      </c>
      <c r="G6138" s="5">
        <v>32258</v>
      </c>
      <c r="H6138" s="6">
        <v>0.30689109999999997</v>
      </c>
      <c r="I6138" s="7">
        <v>79.923000000000002</v>
      </c>
      <c r="J6138" s="2">
        <v>37.916699999999999</v>
      </c>
      <c r="K6138">
        <v>36</v>
      </c>
      <c r="L6138" s="2">
        <v>38.9</v>
      </c>
    </row>
    <row r="6139" spans="1:12" x14ac:dyDescent="0.25">
      <c r="A6139">
        <v>45431</v>
      </c>
      <c r="B6139" s="2">
        <v>66.724189999999993</v>
      </c>
      <c r="C6139" s="3">
        <v>26968</v>
      </c>
      <c r="D6139" s="4">
        <v>19380</v>
      </c>
      <c r="E6139" t="s">
        <v>1749</v>
      </c>
      <c r="F6139" s="4" t="s">
        <v>8295</v>
      </c>
      <c r="G6139" s="5">
        <v>18305</v>
      </c>
      <c r="H6139" s="6">
        <v>0.36370590000000003</v>
      </c>
      <c r="I6139" s="7">
        <v>70.09</v>
      </c>
      <c r="J6139" s="2">
        <v>47</v>
      </c>
      <c r="K6139">
        <v>13</v>
      </c>
      <c r="L6139" s="2">
        <v>84.5</v>
      </c>
    </row>
    <row r="6140" spans="1:12" x14ac:dyDescent="0.25">
      <c r="A6140">
        <v>53508</v>
      </c>
      <c r="B6140" s="2">
        <v>66.718950000000007</v>
      </c>
      <c r="C6140" s="3">
        <v>5552</v>
      </c>
      <c r="D6140" s="4">
        <v>31540</v>
      </c>
      <c r="E6140" t="s">
        <v>1404</v>
      </c>
      <c r="F6140" s="4" t="s">
        <v>10031</v>
      </c>
      <c r="G6140" s="5">
        <v>3584</v>
      </c>
      <c r="H6140" s="6">
        <v>0.27036830000000001</v>
      </c>
      <c r="I6140" s="7">
        <v>86.207999999999998</v>
      </c>
      <c r="J6140" s="2">
        <v>47</v>
      </c>
      <c r="K6140">
        <v>2</v>
      </c>
    </row>
    <row r="6141" spans="1:12" x14ac:dyDescent="0.25">
      <c r="A6141">
        <v>77042</v>
      </c>
      <c r="B6141" s="2">
        <v>66.711870000000005</v>
      </c>
      <c r="C6141" s="3">
        <v>38334</v>
      </c>
      <c r="D6141" s="4">
        <v>26420</v>
      </c>
      <c r="E6141" t="s">
        <v>3103</v>
      </c>
      <c r="F6141" s="4" t="s">
        <v>13752</v>
      </c>
      <c r="G6141" s="5">
        <v>26002</v>
      </c>
      <c r="H6141" s="6">
        <v>0.44831169999999998</v>
      </c>
      <c r="I6141" s="7">
        <v>55.448999999999998</v>
      </c>
      <c r="J6141" s="2">
        <v>40</v>
      </c>
      <c r="K6141">
        <v>16</v>
      </c>
      <c r="L6141" s="2">
        <v>50.9</v>
      </c>
    </row>
    <row r="6142" spans="1:12" x14ac:dyDescent="0.25">
      <c r="A6142">
        <v>5154</v>
      </c>
      <c r="B6142" s="2">
        <v>66.705550000000002</v>
      </c>
      <c r="C6142" s="3">
        <v>666</v>
      </c>
      <c r="E6142" t="s">
        <v>1064</v>
      </c>
      <c r="F6142" s="4" t="s">
        <v>1030</v>
      </c>
      <c r="G6142" s="5">
        <v>416</v>
      </c>
      <c r="H6142" s="6">
        <v>0.44364510000000001</v>
      </c>
      <c r="I6142" s="7">
        <v>56.25</v>
      </c>
      <c r="J6142" s="2">
        <v>34.5</v>
      </c>
      <c r="K6142">
        <v>2</v>
      </c>
    </row>
    <row r="6143" spans="1:12" x14ac:dyDescent="0.25">
      <c r="A6143">
        <v>84643</v>
      </c>
      <c r="B6143" s="2">
        <v>66.705380000000005</v>
      </c>
      <c r="C6143" s="3">
        <v>391</v>
      </c>
      <c r="E6143" t="s">
        <v>2134</v>
      </c>
      <c r="F6143" s="4" t="s">
        <v>14851</v>
      </c>
      <c r="G6143" s="5">
        <v>275</v>
      </c>
      <c r="H6143" s="6">
        <v>0.28727269999999999</v>
      </c>
      <c r="I6143" s="7">
        <v>83.269000000000005</v>
      </c>
    </row>
    <row r="6144" spans="1:12" x14ac:dyDescent="0.25">
      <c r="A6144">
        <v>93432</v>
      </c>
      <c r="B6144" s="2">
        <v>66.705179999999999</v>
      </c>
      <c r="C6144" s="3">
        <v>797</v>
      </c>
      <c r="D6144" s="4">
        <v>42020</v>
      </c>
      <c r="E6144" t="s">
        <v>5482</v>
      </c>
      <c r="F6144" s="4" t="s">
        <v>15368</v>
      </c>
      <c r="G6144" s="5">
        <v>573</v>
      </c>
      <c r="H6144" s="6">
        <v>0.28446769999999999</v>
      </c>
      <c r="I6144" s="7">
        <v>83.75</v>
      </c>
    </row>
    <row r="6145" spans="1:12" x14ac:dyDescent="0.25">
      <c r="A6145">
        <v>94133</v>
      </c>
      <c r="B6145" s="2">
        <v>66.699610000000007</v>
      </c>
      <c r="C6145" s="3">
        <v>27662</v>
      </c>
      <c r="D6145" s="4">
        <v>41860</v>
      </c>
      <c r="E6145" t="s">
        <v>15761</v>
      </c>
      <c r="F6145" s="4" t="s">
        <v>15368</v>
      </c>
      <c r="G6145" s="5">
        <v>22709</v>
      </c>
      <c r="H6145" s="6">
        <v>0.46737119999999999</v>
      </c>
      <c r="I6145" s="7">
        <v>52.14</v>
      </c>
      <c r="J6145" s="2">
        <v>29.785699999999999</v>
      </c>
      <c r="K6145">
        <v>28</v>
      </c>
      <c r="L6145" s="2">
        <v>6.1</v>
      </c>
    </row>
    <row r="6146" spans="1:12" x14ac:dyDescent="0.25">
      <c r="A6146">
        <v>4496</v>
      </c>
      <c r="B6146" s="2">
        <v>66.693529999999996</v>
      </c>
      <c r="C6146" s="3">
        <v>3770</v>
      </c>
      <c r="E6146" t="s">
        <v>860</v>
      </c>
      <c r="F6146" s="4" t="s">
        <v>701</v>
      </c>
      <c r="G6146" s="5">
        <v>2655</v>
      </c>
      <c r="H6146" s="6">
        <v>0.37198789999999998</v>
      </c>
      <c r="I6146" s="7">
        <v>68.603999999999999</v>
      </c>
      <c r="J6146" s="2">
        <v>48.666699999999999</v>
      </c>
      <c r="K6146">
        <v>3</v>
      </c>
    </row>
    <row r="6147" spans="1:12" x14ac:dyDescent="0.25">
      <c r="A6147">
        <v>65053</v>
      </c>
      <c r="B6147" s="2">
        <v>66.692620000000005</v>
      </c>
      <c r="C6147" s="3">
        <v>1585</v>
      </c>
      <c r="D6147" s="4">
        <v>27620</v>
      </c>
      <c r="E6147" t="s">
        <v>12358</v>
      </c>
      <c r="F6147" s="4" t="s">
        <v>12102</v>
      </c>
      <c r="G6147" s="5">
        <v>1151</v>
      </c>
      <c r="H6147" s="6">
        <v>0.33709820000000001</v>
      </c>
      <c r="I6147" s="7">
        <v>74.625</v>
      </c>
    </row>
    <row r="6148" spans="1:12" x14ac:dyDescent="0.25">
      <c r="A6148">
        <v>32820</v>
      </c>
      <c r="B6148" s="2">
        <v>66.691069999999996</v>
      </c>
      <c r="C6148" s="3">
        <v>8701</v>
      </c>
      <c r="D6148" s="4">
        <v>36740</v>
      </c>
      <c r="E6148" t="s">
        <v>5555</v>
      </c>
      <c r="F6148" s="4" t="s">
        <v>6689</v>
      </c>
      <c r="G6148" s="5">
        <v>5333</v>
      </c>
      <c r="H6148" s="6">
        <v>0.33470840000000002</v>
      </c>
      <c r="I6148" s="7">
        <v>75.037000000000006</v>
      </c>
      <c r="J6148" s="2">
        <v>38</v>
      </c>
      <c r="K6148">
        <v>1</v>
      </c>
    </row>
    <row r="6149" spans="1:12" x14ac:dyDescent="0.25">
      <c r="A6149">
        <v>32563</v>
      </c>
      <c r="B6149" s="2">
        <v>66.685749999999999</v>
      </c>
      <c r="C6149" s="3">
        <v>23912</v>
      </c>
      <c r="D6149" s="4">
        <v>37860</v>
      </c>
      <c r="E6149" t="s">
        <v>6794</v>
      </c>
      <c r="F6149" s="4" t="s">
        <v>6689</v>
      </c>
      <c r="G6149" s="5">
        <v>16905</v>
      </c>
      <c r="H6149" s="6">
        <v>0.34747109999999998</v>
      </c>
      <c r="I6149" s="7">
        <v>72.831000000000003</v>
      </c>
      <c r="J6149" s="2">
        <v>40</v>
      </c>
      <c r="K6149">
        <v>3</v>
      </c>
    </row>
    <row r="6150" spans="1:12" x14ac:dyDescent="0.25">
      <c r="A6150">
        <v>19330</v>
      </c>
      <c r="B6150" s="2">
        <v>66.680800000000005</v>
      </c>
      <c r="C6150" s="3">
        <v>5322</v>
      </c>
      <c r="D6150" s="4">
        <v>37980</v>
      </c>
      <c r="E6150" t="s">
        <v>4235</v>
      </c>
      <c r="F6150" s="4" t="s">
        <v>3003</v>
      </c>
      <c r="G6150" s="5">
        <v>3749</v>
      </c>
      <c r="H6150" s="6">
        <v>0.27180579999999999</v>
      </c>
      <c r="I6150" s="7">
        <v>85.905000000000001</v>
      </c>
      <c r="J6150" s="2">
        <v>42.857100000000003</v>
      </c>
      <c r="K6150">
        <v>7</v>
      </c>
    </row>
    <row r="6151" spans="1:12" x14ac:dyDescent="0.25">
      <c r="A6151">
        <v>12983</v>
      </c>
      <c r="B6151" s="2">
        <v>66.678520000000006</v>
      </c>
      <c r="C6151" s="3">
        <v>7958</v>
      </c>
      <c r="D6151" s="4">
        <v>31660</v>
      </c>
      <c r="E6151" t="s">
        <v>2458</v>
      </c>
      <c r="F6151" s="4" t="s">
        <v>1280</v>
      </c>
      <c r="G6151" s="5">
        <v>5789</v>
      </c>
      <c r="H6151" s="6">
        <v>0.3385147</v>
      </c>
      <c r="I6151" s="7">
        <v>74.375</v>
      </c>
      <c r="J6151" s="2">
        <v>54.8</v>
      </c>
      <c r="K6151">
        <v>5</v>
      </c>
    </row>
    <row r="6152" spans="1:12" x14ac:dyDescent="0.25">
      <c r="A6152">
        <v>54021</v>
      </c>
      <c r="B6152" s="2">
        <v>66.676050000000004</v>
      </c>
      <c r="C6152" s="3">
        <v>6676</v>
      </c>
      <c r="D6152" s="4">
        <v>33460</v>
      </c>
      <c r="E6152" t="s">
        <v>9258</v>
      </c>
      <c r="F6152" s="4" t="s">
        <v>10031</v>
      </c>
      <c r="G6152" s="5">
        <v>4553</v>
      </c>
      <c r="H6152" s="6">
        <v>0.25340360000000001</v>
      </c>
      <c r="I6152" s="7">
        <v>89.070999999999998</v>
      </c>
      <c r="J6152" s="2">
        <v>74</v>
      </c>
      <c r="K6152">
        <v>1</v>
      </c>
    </row>
    <row r="6153" spans="1:12" x14ac:dyDescent="0.25">
      <c r="A6153">
        <v>97408</v>
      </c>
      <c r="B6153" s="2">
        <v>66.672929999999994</v>
      </c>
      <c r="C6153" s="3">
        <v>11715</v>
      </c>
      <c r="D6153" s="4">
        <v>21660</v>
      </c>
      <c r="E6153" t="s">
        <v>12349</v>
      </c>
      <c r="F6153" s="4" t="s">
        <v>16170</v>
      </c>
      <c r="G6153" s="5">
        <v>8501</v>
      </c>
      <c r="H6153" s="6">
        <v>0.3814845</v>
      </c>
      <c r="I6153" s="7">
        <v>66.932000000000002</v>
      </c>
      <c r="J6153" s="2">
        <v>41.25</v>
      </c>
      <c r="K6153">
        <v>8</v>
      </c>
    </row>
    <row r="6154" spans="1:12" x14ac:dyDescent="0.25">
      <c r="A6154">
        <v>95658</v>
      </c>
      <c r="B6154" s="2">
        <v>66.669749999999993</v>
      </c>
      <c r="C6154" s="3">
        <v>6261</v>
      </c>
      <c r="D6154" s="4">
        <v>40900</v>
      </c>
      <c r="E6154" t="s">
        <v>870</v>
      </c>
      <c r="F6154" s="4" t="s">
        <v>15368</v>
      </c>
      <c r="G6154" s="5">
        <v>4789</v>
      </c>
      <c r="H6154" s="6">
        <v>0.33430779999999999</v>
      </c>
      <c r="I6154" s="7">
        <v>75.066000000000003</v>
      </c>
      <c r="J6154" s="2">
        <v>44.428600000000003</v>
      </c>
      <c r="K6154">
        <v>7</v>
      </c>
    </row>
    <row r="6155" spans="1:12" x14ac:dyDescent="0.25">
      <c r="A6155">
        <v>97361</v>
      </c>
      <c r="B6155" s="2">
        <v>66.667119999999997</v>
      </c>
      <c r="C6155" s="3">
        <v>11781</v>
      </c>
      <c r="D6155" s="4">
        <v>41420</v>
      </c>
      <c r="E6155" t="s">
        <v>784</v>
      </c>
      <c r="F6155" s="4" t="s">
        <v>16170</v>
      </c>
      <c r="G6155" s="5">
        <v>6171</v>
      </c>
      <c r="H6155" s="6">
        <v>0.36730400000000002</v>
      </c>
      <c r="I6155" s="7">
        <v>69.36</v>
      </c>
      <c r="J6155" s="2">
        <v>48.071399999999997</v>
      </c>
      <c r="K6155">
        <v>14</v>
      </c>
      <c r="L6155" s="2">
        <v>88.5</v>
      </c>
    </row>
    <row r="6156" spans="1:12" x14ac:dyDescent="0.25">
      <c r="A6156">
        <v>44060</v>
      </c>
      <c r="B6156" s="2">
        <v>66.655069999999995</v>
      </c>
      <c r="C6156" s="3">
        <v>60626</v>
      </c>
      <c r="D6156" s="4">
        <v>17460</v>
      </c>
      <c r="E6156" t="s">
        <v>8500</v>
      </c>
      <c r="F6156" s="4" t="s">
        <v>8295</v>
      </c>
      <c r="G6156" s="5">
        <v>44208</v>
      </c>
      <c r="H6156" s="6">
        <v>0.29802299999999998</v>
      </c>
      <c r="I6156" s="7">
        <v>81.319999999999993</v>
      </c>
      <c r="J6156" s="2">
        <v>42.4878</v>
      </c>
      <c r="K6156">
        <v>41</v>
      </c>
      <c r="L6156" s="2">
        <v>64.400000000000006</v>
      </c>
    </row>
    <row r="6157" spans="1:12" x14ac:dyDescent="0.25">
      <c r="A6157">
        <v>76179</v>
      </c>
      <c r="B6157" s="2">
        <v>66.637029999999996</v>
      </c>
      <c r="C6157" s="3">
        <v>50790</v>
      </c>
      <c r="D6157" s="4">
        <v>19100</v>
      </c>
      <c r="E6157" t="s">
        <v>13904</v>
      </c>
      <c r="F6157" s="4" t="s">
        <v>13752</v>
      </c>
      <c r="G6157" s="5">
        <v>31163</v>
      </c>
      <c r="H6157" s="6">
        <v>0.28462330000000002</v>
      </c>
      <c r="I6157" s="7">
        <v>83.63</v>
      </c>
      <c r="J6157" s="2">
        <v>56.222200000000001</v>
      </c>
      <c r="K6157">
        <v>9</v>
      </c>
    </row>
    <row r="6158" spans="1:12" x14ac:dyDescent="0.25">
      <c r="A6158">
        <v>20657</v>
      </c>
      <c r="B6158" s="2">
        <v>66.626630000000006</v>
      </c>
      <c r="C6158" s="3">
        <v>19638</v>
      </c>
      <c r="D6158" s="4">
        <v>47900</v>
      </c>
      <c r="E6158" t="s">
        <v>4390</v>
      </c>
      <c r="F6158" s="4" t="s">
        <v>4361</v>
      </c>
      <c r="G6158" s="5">
        <v>12309</v>
      </c>
      <c r="H6158" s="6">
        <v>0.23568120000000001</v>
      </c>
      <c r="I6158" s="7">
        <v>92.08</v>
      </c>
      <c r="J6158" s="2">
        <v>43.1111</v>
      </c>
      <c r="K6158">
        <v>9</v>
      </c>
    </row>
    <row r="6159" spans="1:12" x14ac:dyDescent="0.25">
      <c r="A6159">
        <v>98374</v>
      </c>
      <c r="B6159" s="2">
        <v>66.617900000000006</v>
      </c>
      <c r="C6159" s="3">
        <v>38569</v>
      </c>
      <c r="D6159" s="4">
        <v>42660</v>
      </c>
      <c r="E6159" t="s">
        <v>16423</v>
      </c>
      <c r="F6159" s="4" t="s">
        <v>16344</v>
      </c>
      <c r="G6159" s="5">
        <v>24152</v>
      </c>
      <c r="H6159" s="6">
        <v>0.2650189</v>
      </c>
      <c r="I6159" s="7">
        <v>87.007000000000005</v>
      </c>
      <c r="J6159" s="2">
        <v>46.916699999999999</v>
      </c>
      <c r="K6159">
        <v>12</v>
      </c>
      <c r="L6159" s="2">
        <v>84.3</v>
      </c>
    </row>
    <row r="6160" spans="1:12" x14ac:dyDescent="0.25">
      <c r="A6160">
        <v>66046</v>
      </c>
      <c r="B6160" s="2">
        <v>66.609440000000006</v>
      </c>
      <c r="C6160" s="3">
        <v>19715</v>
      </c>
      <c r="D6160" s="4">
        <v>29940</v>
      </c>
      <c r="E6160" t="s">
        <v>244</v>
      </c>
      <c r="F6160" s="4" t="s">
        <v>12494</v>
      </c>
      <c r="G6160" s="5">
        <v>11222</v>
      </c>
      <c r="H6160" s="6">
        <v>0.42434500000000003</v>
      </c>
      <c r="I6160" s="7">
        <v>59.473999999999997</v>
      </c>
      <c r="J6160" s="2">
        <v>41.25</v>
      </c>
      <c r="K6160">
        <v>16</v>
      </c>
      <c r="L6160" s="2">
        <v>58.1</v>
      </c>
    </row>
    <row r="6161" spans="1:12" x14ac:dyDescent="0.25">
      <c r="A6161">
        <v>97702</v>
      </c>
      <c r="B6161" s="2">
        <v>66.599689999999995</v>
      </c>
      <c r="C6161" s="3">
        <v>42259</v>
      </c>
      <c r="D6161" s="4">
        <v>13460</v>
      </c>
      <c r="E6161" t="s">
        <v>16300</v>
      </c>
      <c r="F6161" s="4" t="s">
        <v>16170</v>
      </c>
      <c r="G6161" s="5">
        <v>29524</v>
      </c>
      <c r="H6161" s="6">
        <v>0.37088470000000001</v>
      </c>
      <c r="I6161" s="7">
        <v>68.700999999999993</v>
      </c>
      <c r="J6161" s="2">
        <v>44.7</v>
      </c>
      <c r="K6161">
        <v>20</v>
      </c>
      <c r="L6161" s="2">
        <v>75.400000000000006</v>
      </c>
    </row>
    <row r="6162" spans="1:12" x14ac:dyDescent="0.25">
      <c r="A6162">
        <v>67456</v>
      </c>
      <c r="B6162" s="2">
        <v>66.59187</v>
      </c>
      <c r="C6162" s="3">
        <v>4769</v>
      </c>
      <c r="D6162" s="4">
        <v>32700</v>
      </c>
      <c r="E6162" t="s">
        <v>12651</v>
      </c>
      <c r="F6162" s="4" t="s">
        <v>12494</v>
      </c>
      <c r="G6162" s="5">
        <v>3140</v>
      </c>
      <c r="H6162" s="6">
        <v>0.36719750000000001</v>
      </c>
      <c r="I6162" s="7">
        <v>69.317999999999998</v>
      </c>
      <c r="J6162" s="2">
        <v>51</v>
      </c>
      <c r="K6162">
        <v>1</v>
      </c>
    </row>
    <row r="6163" spans="1:12" x14ac:dyDescent="0.25">
      <c r="A6163">
        <v>13328</v>
      </c>
      <c r="B6163" s="2">
        <v>66.590879999999999</v>
      </c>
      <c r="C6163" s="3">
        <v>1327</v>
      </c>
      <c r="D6163" s="4">
        <v>46540</v>
      </c>
      <c r="E6163" t="s">
        <v>2566</v>
      </c>
      <c r="F6163" s="4" t="s">
        <v>1280</v>
      </c>
      <c r="G6163" s="5">
        <v>975</v>
      </c>
      <c r="H6163" s="6">
        <v>0.32102560000000002</v>
      </c>
      <c r="I6163" s="7">
        <v>77.292000000000002</v>
      </c>
      <c r="J6163" s="2">
        <v>58</v>
      </c>
      <c r="K6163">
        <v>2</v>
      </c>
    </row>
    <row r="6164" spans="1:12" x14ac:dyDescent="0.25">
      <c r="A6164">
        <v>76137</v>
      </c>
      <c r="B6164" s="2">
        <v>66.582440000000005</v>
      </c>
      <c r="C6164" s="3">
        <v>55271</v>
      </c>
      <c r="D6164" s="4">
        <v>19100</v>
      </c>
      <c r="E6164" t="s">
        <v>13904</v>
      </c>
      <c r="F6164" s="4" t="s">
        <v>13752</v>
      </c>
      <c r="G6164" s="5">
        <v>34300</v>
      </c>
      <c r="H6164" s="6">
        <v>0.31491789999999997</v>
      </c>
      <c r="I6164" s="7">
        <v>78.331999999999994</v>
      </c>
      <c r="J6164" s="2">
        <v>46.588200000000001</v>
      </c>
      <c r="K6164">
        <v>17</v>
      </c>
      <c r="L6164" s="2">
        <v>83</v>
      </c>
    </row>
    <row r="6165" spans="1:12" x14ac:dyDescent="0.25">
      <c r="A6165">
        <v>50035</v>
      </c>
      <c r="B6165" s="2">
        <v>66.57347</v>
      </c>
      <c r="C6165" s="3">
        <v>5638</v>
      </c>
      <c r="D6165" s="4">
        <v>19780</v>
      </c>
      <c r="E6165" t="s">
        <v>9602</v>
      </c>
      <c r="F6165" s="4" t="s">
        <v>9593</v>
      </c>
      <c r="G6165" s="5">
        <v>3200</v>
      </c>
      <c r="H6165" s="6">
        <v>0.3370821</v>
      </c>
      <c r="I6165" s="7">
        <v>74.5</v>
      </c>
      <c r="J6165" s="2">
        <v>43.5</v>
      </c>
      <c r="K6165">
        <v>2</v>
      </c>
    </row>
    <row r="6166" spans="1:12" x14ac:dyDescent="0.25">
      <c r="A6166">
        <v>75044</v>
      </c>
      <c r="B6166" s="2">
        <v>66.566059999999993</v>
      </c>
      <c r="C6166" s="3">
        <v>41222</v>
      </c>
      <c r="D6166" s="4">
        <v>19100</v>
      </c>
      <c r="E6166" t="s">
        <v>1001</v>
      </c>
      <c r="F6166" s="4" t="s">
        <v>13752</v>
      </c>
      <c r="G6166" s="5">
        <v>27754</v>
      </c>
      <c r="H6166" s="6">
        <v>0.37531969999999998</v>
      </c>
      <c r="I6166" s="7">
        <v>67.858000000000004</v>
      </c>
      <c r="J6166" s="2">
        <v>41</v>
      </c>
      <c r="K6166">
        <v>12</v>
      </c>
      <c r="L6166" s="2">
        <v>56.5</v>
      </c>
    </row>
    <row r="6167" spans="1:12" x14ac:dyDescent="0.25">
      <c r="A6167">
        <v>28405</v>
      </c>
      <c r="B6167" s="2">
        <v>66.554509999999993</v>
      </c>
      <c r="C6167" s="3">
        <v>29388</v>
      </c>
      <c r="D6167" s="4">
        <v>48900</v>
      </c>
      <c r="E6167" t="s">
        <v>257</v>
      </c>
      <c r="F6167" s="4" t="s">
        <v>5642</v>
      </c>
      <c r="G6167" s="5">
        <v>20486</v>
      </c>
      <c r="H6167" s="6">
        <v>0.39495269999999999</v>
      </c>
      <c r="I6167" s="7">
        <v>64.441999999999993</v>
      </c>
      <c r="J6167" s="2">
        <v>38.299999999999997</v>
      </c>
      <c r="K6167">
        <v>10</v>
      </c>
      <c r="L6167" s="2">
        <v>41.4</v>
      </c>
    </row>
    <row r="6168" spans="1:12" x14ac:dyDescent="0.25">
      <c r="A6168">
        <v>46989</v>
      </c>
      <c r="B6168" s="2">
        <v>66.549040000000005</v>
      </c>
      <c r="C6168" s="3">
        <v>5135</v>
      </c>
      <c r="D6168" s="4">
        <v>31980</v>
      </c>
      <c r="E6168" t="s">
        <v>8937</v>
      </c>
      <c r="F6168" s="4" t="s">
        <v>8800</v>
      </c>
      <c r="G6168" s="5">
        <v>2361</v>
      </c>
      <c r="H6168" s="6">
        <v>0.39686569999999999</v>
      </c>
      <c r="I6168" s="7">
        <v>64.111000000000004</v>
      </c>
      <c r="J6168" s="2">
        <v>42.75</v>
      </c>
      <c r="K6168">
        <v>4</v>
      </c>
    </row>
    <row r="6169" spans="1:12" x14ac:dyDescent="0.25">
      <c r="A6169">
        <v>2814</v>
      </c>
      <c r="B6169" s="2">
        <v>66.547200000000004</v>
      </c>
      <c r="C6169" s="3">
        <v>7386</v>
      </c>
      <c r="D6169" s="4">
        <v>39300</v>
      </c>
      <c r="E6169" t="s">
        <v>473</v>
      </c>
      <c r="F6169" s="4" t="s">
        <v>466</v>
      </c>
      <c r="G6169" s="5">
        <v>5342</v>
      </c>
      <c r="H6169" s="6">
        <v>0.26202510000000001</v>
      </c>
      <c r="I6169" s="7">
        <v>87.412000000000006</v>
      </c>
      <c r="J6169" s="2">
        <v>55</v>
      </c>
      <c r="K6169">
        <v>4</v>
      </c>
    </row>
    <row r="6170" spans="1:12" x14ac:dyDescent="0.25">
      <c r="A6170">
        <v>3216</v>
      </c>
      <c r="B6170" s="2">
        <v>66.545550000000006</v>
      </c>
      <c r="C6170" s="3">
        <v>2114</v>
      </c>
      <c r="D6170" s="4">
        <v>18180</v>
      </c>
      <c r="E6170" t="s">
        <v>236</v>
      </c>
      <c r="F6170" s="4" t="s">
        <v>520</v>
      </c>
      <c r="G6170" s="5">
        <v>1567</v>
      </c>
      <c r="H6170" s="6">
        <v>0.28972560000000003</v>
      </c>
      <c r="I6170" s="7">
        <v>82.625</v>
      </c>
      <c r="J6170" s="2">
        <v>34</v>
      </c>
      <c r="K6170">
        <v>3</v>
      </c>
    </row>
    <row r="6171" spans="1:12" x14ac:dyDescent="0.25">
      <c r="A6171">
        <v>1702</v>
      </c>
      <c r="B6171" s="2">
        <v>66.539240000000007</v>
      </c>
      <c r="C6171" s="3">
        <v>38180</v>
      </c>
      <c r="D6171" s="4">
        <v>14460</v>
      </c>
      <c r="E6171" t="s">
        <v>208</v>
      </c>
      <c r="F6171" s="4" t="s">
        <v>21</v>
      </c>
      <c r="G6171" s="5">
        <v>24781</v>
      </c>
      <c r="H6171" s="6">
        <v>0.37664429999999999</v>
      </c>
      <c r="I6171" s="7">
        <v>67.602000000000004</v>
      </c>
      <c r="J6171" s="2">
        <v>39.277799999999999</v>
      </c>
      <c r="K6171">
        <v>18</v>
      </c>
      <c r="L6171" s="2">
        <v>46.7</v>
      </c>
    </row>
    <row r="6172" spans="1:12" x14ac:dyDescent="0.25">
      <c r="A6172">
        <v>4917</v>
      </c>
      <c r="B6172" s="2">
        <v>66.532830000000004</v>
      </c>
      <c r="C6172" s="3">
        <v>2914</v>
      </c>
      <c r="D6172" s="4">
        <v>12300</v>
      </c>
      <c r="E6172" t="s">
        <v>989</v>
      </c>
      <c r="F6172" s="4" t="s">
        <v>701</v>
      </c>
      <c r="G6172" s="5">
        <v>2039</v>
      </c>
      <c r="H6172" s="6">
        <v>0.35539219999999999</v>
      </c>
      <c r="I6172" s="7">
        <v>71.27</v>
      </c>
      <c r="J6172" s="2">
        <v>36</v>
      </c>
      <c r="K6172">
        <v>1</v>
      </c>
    </row>
    <row r="6173" spans="1:12" x14ac:dyDescent="0.25">
      <c r="A6173">
        <v>68008</v>
      </c>
      <c r="B6173" s="2">
        <v>66.530349999999999</v>
      </c>
      <c r="C6173" s="3">
        <v>12232</v>
      </c>
      <c r="D6173" s="4">
        <v>36540</v>
      </c>
      <c r="E6173" t="s">
        <v>5231</v>
      </c>
      <c r="F6173" s="4" t="s">
        <v>12738</v>
      </c>
      <c r="G6173" s="5">
        <v>8310</v>
      </c>
      <c r="H6173" s="6">
        <v>0.30742390000000003</v>
      </c>
      <c r="I6173" s="7">
        <v>79.558000000000007</v>
      </c>
      <c r="J6173" s="2">
        <v>48.285699999999999</v>
      </c>
      <c r="K6173">
        <v>7</v>
      </c>
    </row>
    <row r="6174" spans="1:12" x14ac:dyDescent="0.25">
      <c r="A6174">
        <v>5763</v>
      </c>
      <c r="B6174" s="2">
        <v>66.527850000000001</v>
      </c>
      <c r="C6174" s="3">
        <v>2884</v>
      </c>
      <c r="D6174" s="4">
        <v>40860</v>
      </c>
      <c r="E6174" t="s">
        <v>1158</v>
      </c>
      <c r="F6174" s="4" t="s">
        <v>1030</v>
      </c>
      <c r="G6174" s="5">
        <v>2098</v>
      </c>
      <c r="H6174" s="6">
        <v>0.32682230000000001</v>
      </c>
      <c r="I6174" s="7">
        <v>76.204999999999998</v>
      </c>
      <c r="J6174" s="2">
        <v>52</v>
      </c>
      <c r="K6174">
        <v>1</v>
      </c>
    </row>
    <row r="6175" spans="1:12" x14ac:dyDescent="0.25">
      <c r="A6175">
        <v>61873</v>
      </c>
      <c r="B6175" s="2">
        <v>66.526380000000003</v>
      </c>
      <c r="C6175" s="3">
        <v>6341</v>
      </c>
      <c r="D6175" s="4">
        <v>16580</v>
      </c>
      <c r="E6175" t="s">
        <v>7602</v>
      </c>
      <c r="F6175" s="4" t="s">
        <v>11490</v>
      </c>
      <c r="G6175" s="5">
        <v>4063</v>
      </c>
      <c r="H6175" s="6">
        <v>0.33571250000000002</v>
      </c>
      <c r="I6175" s="7">
        <v>74.647000000000006</v>
      </c>
      <c r="J6175" s="2">
        <v>36</v>
      </c>
      <c r="K6175">
        <v>1</v>
      </c>
    </row>
    <row r="6176" spans="1:12" x14ac:dyDescent="0.25">
      <c r="A6176">
        <v>48326</v>
      </c>
      <c r="B6176" s="2">
        <v>66.522080000000003</v>
      </c>
      <c r="C6176" s="3">
        <v>20589</v>
      </c>
      <c r="D6176" s="4">
        <v>19820</v>
      </c>
      <c r="E6176" t="s">
        <v>9169</v>
      </c>
      <c r="F6176" s="4" t="s">
        <v>9106</v>
      </c>
      <c r="G6176" s="5">
        <v>13942</v>
      </c>
      <c r="H6176" s="6">
        <v>0.405609</v>
      </c>
      <c r="I6176" s="7">
        <v>62.552</v>
      </c>
      <c r="J6176" s="2">
        <v>32.571399999999997</v>
      </c>
      <c r="K6176">
        <v>7</v>
      </c>
    </row>
    <row r="6177" spans="1:12" x14ac:dyDescent="0.25">
      <c r="A6177">
        <v>16685</v>
      </c>
      <c r="B6177" s="2">
        <v>66.518680000000003</v>
      </c>
      <c r="C6177" s="3">
        <v>331</v>
      </c>
      <c r="D6177" s="4">
        <v>26500</v>
      </c>
      <c r="E6177" t="s">
        <v>3567</v>
      </c>
      <c r="F6177" s="4" t="s">
        <v>3003</v>
      </c>
      <c r="G6177" s="5">
        <v>259</v>
      </c>
      <c r="H6177" s="6">
        <v>5.3846199999999997E-2</v>
      </c>
      <c r="I6177" s="7">
        <v>123.333</v>
      </c>
    </row>
    <row r="6178" spans="1:12" x14ac:dyDescent="0.25">
      <c r="A6178">
        <v>78240</v>
      </c>
      <c r="B6178" s="2">
        <v>66.51003</v>
      </c>
      <c r="C6178" s="3">
        <v>54612</v>
      </c>
      <c r="D6178" s="4">
        <v>41700</v>
      </c>
      <c r="E6178" t="s">
        <v>6913</v>
      </c>
      <c r="F6178" s="4" t="s">
        <v>13752</v>
      </c>
      <c r="G6178" s="5">
        <v>35868</v>
      </c>
      <c r="H6178" s="6">
        <v>0.40525250000000002</v>
      </c>
      <c r="I6178" s="7">
        <v>62.603000000000002</v>
      </c>
      <c r="J6178" s="2">
        <v>45.666699999999999</v>
      </c>
      <c r="K6178">
        <v>12</v>
      </c>
      <c r="L6178" s="2">
        <v>79.3</v>
      </c>
    </row>
    <row r="6179" spans="1:12" x14ac:dyDescent="0.25">
      <c r="A6179">
        <v>77493</v>
      </c>
      <c r="B6179" s="2">
        <v>66.497739999999993</v>
      </c>
      <c r="C6179" s="3">
        <v>24576</v>
      </c>
      <c r="D6179" s="4">
        <v>26420</v>
      </c>
      <c r="E6179" t="s">
        <v>14054</v>
      </c>
      <c r="F6179" s="4" t="s">
        <v>13752</v>
      </c>
      <c r="G6179" s="5">
        <v>15487</v>
      </c>
      <c r="H6179" s="6">
        <v>0.28146189999999999</v>
      </c>
      <c r="I6179" s="7">
        <v>83.989000000000004</v>
      </c>
      <c r="J6179" s="2">
        <v>40.4</v>
      </c>
      <c r="K6179">
        <v>5</v>
      </c>
    </row>
    <row r="6180" spans="1:12" x14ac:dyDescent="0.25">
      <c r="A6180">
        <v>34239</v>
      </c>
      <c r="B6180" s="2">
        <v>66.491219999999998</v>
      </c>
      <c r="C6180" s="3">
        <v>15435</v>
      </c>
      <c r="D6180" s="4">
        <v>35840</v>
      </c>
      <c r="E6180" t="s">
        <v>6977</v>
      </c>
      <c r="F6180" s="4" t="s">
        <v>6689</v>
      </c>
      <c r="G6180" s="5">
        <v>11748</v>
      </c>
      <c r="H6180" s="6">
        <v>0.38338440000000001</v>
      </c>
      <c r="I6180" s="7">
        <v>66.375</v>
      </c>
      <c r="J6180" s="2">
        <v>40.1</v>
      </c>
      <c r="K6180">
        <v>10</v>
      </c>
      <c r="L6180" s="2">
        <v>52</v>
      </c>
    </row>
    <row r="6181" spans="1:12" x14ac:dyDescent="0.25">
      <c r="A6181">
        <v>2189</v>
      </c>
      <c r="B6181" s="2">
        <v>66.485860000000002</v>
      </c>
      <c r="C6181" s="3">
        <v>15128</v>
      </c>
      <c r="D6181" s="4">
        <v>14460</v>
      </c>
      <c r="E6181" t="s">
        <v>334</v>
      </c>
      <c r="F6181" s="4" t="s">
        <v>21</v>
      </c>
      <c r="G6181" s="5">
        <v>10645</v>
      </c>
      <c r="H6181" s="6">
        <v>0.30330639999999998</v>
      </c>
      <c r="I6181" s="7">
        <v>80.201999999999998</v>
      </c>
      <c r="J6181" s="2">
        <v>52.625</v>
      </c>
      <c r="K6181">
        <v>8</v>
      </c>
    </row>
    <row r="6182" spans="1:12" x14ac:dyDescent="0.25">
      <c r="A6182">
        <v>15701</v>
      </c>
      <c r="B6182" s="2">
        <v>66.478589999999997</v>
      </c>
      <c r="C6182" s="3">
        <v>34834</v>
      </c>
      <c r="D6182" s="4">
        <v>26860</v>
      </c>
      <c r="E6182" t="s">
        <v>3267</v>
      </c>
      <c r="F6182" s="4" t="s">
        <v>3003</v>
      </c>
      <c r="G6182" s="5">
        <v>19732</v>
      </c>
      <c r="H6182" s="6">
        <v>0.3866619</v>
      </c>
      <c r="I6182" s="7">
        <v>65.793999999999997</v>
      </c>
      <c r="J6182" s="2">
        <v>43.666699999999999</v>
      </c>
      <c r="K6182">
        <v>15</v>
      </c>
      <c r="L6182" s="2">
        <v>70.3</v>
      </c>
    </row>
    <row r="6183" spans="1:12" x14ac:dyDescent="0.25">
      <c r="A6183">
        <v>60140</v>
      </c>
      <c r="B6183" s="2">
        <v>66.471689999999995</v>
      </c>
      <c r="C6183" s="3">
        <v>14508</v>
      </c>
      <c r="D6183" s="4">
        <v>16980</v>
      </c>
      <c r="E6183" t="s">
        <v>7592</v>
      </c>
      <c r="F6183" s="4" t="s">
        <v>11490</v>
      </c>
      <c r="G6183" s="5">
        <v>9055</v>
      </c>
      <c r="H6183" s="6">
        <v>0.25797900000000001</v>
      </c>
      <c r="I6183" s="7">
        <v>88.016999999999996</v>
      </c>
      <c r="J6183" s="2">
        <v>56.5</v>
      </c>
      <c r="K6183">
        <v>6</v>
      </c>
    </row>
    <row r="6184" spans="1:12" x14ac:dyDescent="0.25">
      <c r="A6184">
        <v>60417</v>
      </c>
      <c r="B6184" s="2">
        <v>66.466909999999999</v>
      </c>
      <c r="C6184" s="3">
        <v>15661</v>
      </c>
      <c r="D6184" s="4">
        <v>16980</v>
      </c>
      <c r="E6184" t="s">
        <v>11565</v>
      </c>
      <c r="F6184" s="4" t="s">
        <v>11490</v>
      </c>
      <c r="G6184" s="5">
        <v>10963</v>
      </c>
      <c r="H6184" s="6">
        <v>0.30785370000000001</v>
      </c>
      <c r="I6184" s="7">
        <v>79.397000000000006</v>
      </c>
      <c r="J6184" s="2">
        <v>33.285699999999999</v>
      </c>
      <c r="K6184">
        <v>7</v>
      </c>
    </row>
    <row r="6185" spans="1:12" x14ac:dyDescent="0.25">
      <c r="A6185">
        <v>54209</v>
      </c>
      <c r="B6185" s="2">
        <v>66.464039999999997</v>
      </c>
      <c r="C6185" s="3">
        <v>1241</v>
      </c>
      <c r="E6185" t="s">
        <v>10211</v>
      </c>
      <c r="F6185" s="4" t="s">
        <v>10031</v>
      </c>
      <c r="G6185" s="5">
        <v>1006</v>
      </c>
      <c r="H6185" s="6">
        <v>0.3787276</v>
      </c>
      <c r="I6185" s="7">
        <v>67.143000000000001</v>
      </c>
      <c r="J6185" s="2">
        <v>42.5</v>
      </c>
      <c r="K6185">
        <v>2</v>
      </c>
    </row>
    <row r="6186" spans="1:12" x14ac:dyDescent="0.25">
      <c r="A6186">
        <v>12037</v>
      </c>
      <c r="B6186" s="2">
        <v>66.463040000000007</v>
      </c>
      <c r="C6186" s="3">
        <v>4415</v>
      </c>
      <c r="D6186" s="4">
        <v>26460</v>
      </c>
      <c r="E6186" t="s">
        <v>407</v>
      </c>
      <c r="F6186" s="4" t="s">
        <v>1280</v>
      </c>
      <c r="G6186" s="5">
        <v>3183</v>
      </c>
      <c r="H6186" s="6">
        <v>0.32987749999999999</v>
      </c>
      <c r="I6186" s="7">
        <v>75.572999999999993</v>
      </c>
      <c r="J6186" s="2">
        <v>48.4</v>
      </c>
      <c r="K6186">
        <v>5</v>
      </c>
    </row>
    <row r="6187" spans="1:12" x14ac:dyDescent="0.25">
      <c r="A6187">
        <v>22840</v>
      </c>
      <c r="B6187" s="2">
        <v>66.461429999999993</v>
      </c>
      <c r="C6187" s="3">
        <v>5117</v>
      </c>
      <c r="D6187" s="4">
        <v>25500</v>
      </c>
      <c r="E6187" t="s">
        <v>4740</v>
      </c>
      <c r="F6187" s="4" t="s">
        <v>4335</v>
      </c>
      <c r="G6187" s="5">
        <v>3540</v>
      </c>
      <c r="H6187" s="6">
        <v>0.35470210000000002</v>
      </c>
      <c r="I6187" s="7">
        <v>71.274000000000001</v>
      </c>
      <c r="J6187" s="2">
        <v>60.666699999999999</v>
      </c>
      <c r="K6187">
        <v>3</v>
      </c>
    </row>
    <row r="6188" spans="1:12" x14ac:dyDescent="0.25">
      <c r="A6188">
        <v>36604</v>
      </c>
      <c r="B6188" s="2">
        <v>66.4589</v>
      </c>
      <c r="C6188" s="3">
        <v>10105</v>
      </c>
      <c r="D6188" s="4">
        <v>33660</v>
      </c>
      <c r="E6188" t="s">
        <v>7304</v>
      </c>
      <c r="F6188" s="4" t="s">
        <v>7027</v>
      </c>
      <c r="G6188" s="5">
        <v>7045</v>
      </c>
      <c r="H6188" s="6">
        <v>0.40667140000000002</v>
      </c>
      <c r="I6188" s="7">
        <v>62.292000000000002</v>
      </c>
      <c r="J6188" s="2">
        <v>44</v>
      </c>
      <c r="K6188">
        <v>6</v>
      </c>
    </row>
    <row r="6189" spans="1:12" x14ac:dyDescent="0.25">
      <c r="A6189">
        <v>29407</v>
      </c>
      <c r="B6189" s="2">
        <v>66.451329999999999</v>
      </c>
      <c r="C6189" s="3">
        <v>34361</v>
      </c>
      <c r="D6189" s="4">
        <v>16700</v>
      </c>
      <c r="E6189" t="s">
        <v>825</v>
      </c>
      <c r="F6189" s="4" t="s">
        <v>6130</v>
      </c>
      <c r="G6189" s="5">
        <v>24534</v>
      </c>
      <c r="H6189" s="6">
        <v>0.42058279999999998</v>
      </c>
      <c r="I6189" s="7">
        <v>59.871000000000002</v>
      </c>
      <c r="J6189" s="2">
        <v>37.049999999999997</v>
      </c>
      <c r="K6189">
        <v>20</v>
      </c>
      <c r="L6189" s="2">
        <v>33.799999999999997</v>
      </c>
    </row>
    <row r="6190" spans="1:12" x14ac:dyDescent="0.25">
      <c r="A6190">
        <v>33472</v>
      </c>
      <c r="B6190" s="2">
        <v>66.441730000000007</v>
      </c>
      <c r="C6190" s="3">
        <v>20093</v>
      </c>
      <c r="D6190" s="4">
        <v>33100</v>
      </c>
      <c r="E6190" t="s">
        <v>6882</v>
      </c>
      <c r="F6190" s="4" t="s">
        <v>6689</v>
      </c>
      <c r="G6190" s="5">
        <v>15621</v>
      </c>
      <c r="H6190" s="6">
        <v>0.36832670000000001</v>
      </c>
      <c r="I6190" s="7">
        <v>68.885000000000005</v>
      </c>
      <c r="J6190" s="2">
        <v>32.5</v>
      </c>
      <c r="K6190">
        <v>2</v>
      </c>
    </row>
    <row r="6191" spans="1:12" x14ac:dyDescent="0.25">
      <c r="A6191">
        <v>47639</v>
      </c>
      <c r="B6191" s="2">
        <v>66.43732</v>
      </c>
      <c r="C6191" s="3">
        <v>4321</v>
      </c>
      <c r="E6191" t="s">
        <v>9053</v>
      </c>
      <c r="F6191" s="4" t="s">
        <v>8800</v>
      </c>
      <c r="G6191" s="5">
        <v>2789</v>
      </c>
      <c r="H6191" s="6">
        <v>0.21720429999999999</v>
      </c>
      <c r="I6191" s="7">
        <v>95</v>
      </c>
    </row>
    <row r="6192" spans="1:12" x14ac:dyDescent="0.25">
      <c r="A6192">
        <v>48843</v>
      </c>
      <c r="B6192" s="2">
        <v>66.429770000000005</v>
      </c>
      <c r="C6192" s="3">
        <v>43858</v>
      </c>
      <c r="D6192" s="4">
        <v>19820</v>
      </c>
      <c r="E6192" t="s">
        <v>1500</v>
      </c>
      <c r="F6192" s="4" t="s">
        <v>9106</v>
      </c>
      <c r="G6192" s="5">
        <v>28770</v>
      </c>
      <c r="H6192" s="6">
        <v>0.31244349999999999</v>
      </c>
      <c r="I6192" s="7">
        <v>78.537999999999997</v>
      </c>
      <c r="J6192" s="2">
        <v>54.636400000000002</v>
      </c>
      <c r="K6192">
        <v>11</v>
      </c>
      <c r="L6192" s="2">
        <v>98.8</v>
      </c>
    </row>
    <row r="6193" spans="1:12" x14ac:dyDescent="0.25">
      <c r="A6193">
        <v>1057</v>
      </c>
      <c r="B6193" s="2">
        <v>66.421390000000002</v>
      </c>
      <c r="C6193" s="3">
        <v>8645</v>
      </c>
      <c r="D6193" s="4">
        <v>44140</v>
      </c>
      <c r="E6193" t="s">
        <v>50</v>
      </c>
      <c r="F6193" s="4" t="s">
        <v>21</v>
      </c>
      <c r="G6193" s="5">
        <v>6265</v>
      </c>
      <c r="H6193" s="6">
        <v>0.28295559999999997</v>
      </c>
      <c r="I6193" s="7">
        <v>83.632000000000005</v>
      </c>
      <c r="J6193" s="2">
        <v>61.5</v>
      </c>
      <c r="K6193">
        <v>2</v>
      </c>
    </row>
    <row r="6194" spans="1:12" x14ac:dyDescent="0.25">
      <c r="A6194">
        <v>44280</v>
      </c>
      <c r="B6194" s="2">
        <v>66.4191</v>
      </c>
      <c r="C6194" s="3">
        <v>4436</v>
      </c>
      <c r="D6194" s="4">
        <v>17460</v>
      </c>
      <c r="E6194" t="s">
        <v>8539</v>
      </c>
      <c r="F6194" s="4" t="s">
        <v>8295</v>
      </c>
      <c r="G6194" s="5">
        <v>3292</v>
      </c>
      <c r="H6194" s="6">
        <v>0.2651078</v>
      </c>
      <c r="I6194" s="7">
        <v>86.715999999999994</v>
      </c>
      <c r="J6194" s="2">
        <v>35.5</v>
      </c>
      <c r="K6194">
        <v>4</v>
      </c>
    </row>
    <row r="6195" spans="1:12" x14ac:dyDescent="0.25">
      <c r="A6195">
        <v>78728</v>
      </c>
      <c r="B6195" s="2">
        <v>66.414860000000004</v>
      </c>
      <c r="C6195" s="3">
        <v>20794</v>
      </c>
      <c r="D6195" s="4">
        <v>12420</v>
      </c>
      <c r="E6195" t="s">
        <v>3573</v>
      </c>
      <c r="F6195" s="4" t="s">
        <v>13752</v>
      </c>
      <c r="G6195" s="5">
        <v>14432</v>
      </c>
      <c r="H6195" s="6">
        <v>0.40345039999999999</v>
      </c>
      <c r="I6195" s="7">
        <v>62.792000000000002</v>
      </c>
      <c r="J6195" s="2">
        <v>46.454500000000003</v>
      </c>
      <c r="K6195">
        <v>11</v>
      </c>
      <c r="L6195" s="2">
        <v>82.7</v>
      </c>
    </row>
    <row r="6196" spans="1:12" x14ac:dyDescent="0.25">
      <c r="A6196">
        <v>21085</v>
      </c>
      <c r="B6196" s="2">
        <v>66.408630000000002</v>
      </c>
      <c r="C6196" s="3">
        <v>16377</v>
      </c>
      <c r="D6196" s="4">
        <v>12580</v>
      </c>
      <c r="E6196" t="s">
        <v>4485</v>
      </c>
      <c r="F6196" s="4" t="s">
        <v>4361</v>
      </c>
      <c r="G6196" s="5">
        <v>11583</v>
      </c>
      <c r="H6196" s="6">
        <v>0.2783389</v>
      </c>
      <c r="I6196" s="7">
        <v>84.412000000000006</v>
      </c>
      <c r="J6196" s="2">
        <v>53</v>
      </c>
      <c r="K6196">
        <v>3</v>
      </c>
    </row>
    <row r="6197" spans="1:12" x14ac:dyDescent="0.25">
      <c r="A6197">
        <v>51575</v>
      </c>
      <c r="B6197" s="2">
        <v>66.405590000000004</v>
      </c>
      <c r="C6197" s="3">
        <v>1722</v>
      </c>
      <c r="D6197" s="4">
        <v>36540</v>
      </c>
      <c r="E6197" t="s">
        <v>9887</v>
      </c>
      <c r="F6197" s="4" t="s">
        <v>9593</v>
      </c>
      <c r="G6197" s="5">
        <v>1152</v>
      </c>
      <c r="H6197" s="6">
        <v>0.31396360000000001</v>
      </c>
      <c r="I6197" s="7">
        <v>78.25</v>
      </c>
      <c r="J6197" s="2">
        <v>57</v>
      </c>
      <c r="K6197">
        <v>1</v>
      </c>
    </row>
    <row r="6198" spans="1:12" x14ac:dyDescent="0.25">
      <c r="A6198">
        <v>84746</v>
      </c>
      <c r="B6198" s="2">
        <v>66.405090000000001</v>
      </c>
      <c r="C6198" s="3">
        <v>1350</v>
      </c>
      <c r="D6198" s="4">
        <v>41100</v>
      </c>
      <c r="E6198" t="s">
        <v>47</v>
      </c>
      <c r="F6198" s="4" t="s">
        <v>14851</v>
      </c>
      <c r="G6198" s="5">
        <v>916</v>
      </c>
      <c r="H6198" s="6">
        <v>0.26172299999999998</v>
      </c>
      <c r="I6198" s="7">
        <v>87.266000000000005</v>
      </c>
      <c r="J6198" s="2">
        <v>40</v>
      </c>
      <c r="K6198">
        <v>3</v>
      </c>
    </row>
    <row r="6199" spans="1:12" x14ac:dyDescent="0.25">
      <c r="A6199">
        <v>83287</v>
      </c>
      <c r="B6199" s="2">
        <v>66.404820000000001</v>
      </c>
      <c r="C6199" s="3">
        <v>273</v>
      </c>
      <c r="E6199" t="s">
        <v>14744</v>
      </c>
      <c r="F6199" s="4" t="s">
        <v>14725</v>
      </c>
      <c r="G6199" s="5">
        <v>210</v>
      </c>
      <c r="H6199" s="6">
        <v>0.3601896</v>
      </c>
      <c r="I6199" s="7">
        <v>70.25</v>
      </c>
    </row>
    <row r="6200" spans="1:12" x14ac:dyDescent="0.25">
      <c r="A6200">
        <v>1515</v>
      </c>
      <c r="B6200" s="2">
        <v>66.404380000000003</v>
      </c>
      <c r="C6200" s="3">
        <v>2263</v>
      </c>
      <c r="D6200" s="4">
        <v>49340</v>
      </c>
      <c r="E6200" t="s">
        <v>169</v>
      </c>
      <c r="F6200" s="4" t="s">
        <v>21</v>
      </c>
      <c r="G6200" s="5">
        <v>1615</v>
      </c>
      <c r="H6200" s="6">
        <v>0.27244580000000002</v>
      </c>
      <c r="I6200" s="7">
        <v>85.397999999999996</v>
      </c>
    </row>
    <row r="6201" spans="1:12" x14ac:dyDescent="0.25">
      <c r="A6201">
        <v>78247</v>
      </c>
      <c r="B6201" s="2">
        <v>66.396000000000001</v>
      </c>
      <c r="C6201" s="3">
        <v>51400</v>
      </c>
      <c r="D6201" s="4">
        <v>41700</v>
      </c>
      <c r="E6201" t="s">
        <v>6913</v>
      </c>
      <c r="F6201" s="4" t="s">
        <v>13752</v>
      </c>
      <c r="G6201" s="5">
        <v>33431</v>
      </c>
      <c r="H6201" s="6">
        <v>0.33342309999999997</v>
      </c>
      <c r="I6201" s="7">
        <v>74.850999999999999</v>
      </c>
      <c r="J6201" s="2">
        <v>36.75</v>
      </c>
      <c r="K6201">
        <v>16</v>
      </c>
      <c r="L6201" s="2">
        <v>32.200000000000003</v>
      </c>
    </row>
    <row r="6202" spans="1:12" x14ac:dyDescent="0.25">
      <c r="A6202">
        <v>98512</v>
      </c>
      <c r="B6202" s="2">
        <v>66.383179999999996</v>
      </c>
      <c r="C6202" s="3">
        <v>28627</v>
      </c>
      <c r="D6202" s="4">
        <v>36500</v>
      </c>
      <c r="E6202" t="s">
        <v>7936</v>
      </c>
      <c r="F6202" s="4" t="s">
        <v>16344</v>
      </c>
      <c r="G6202" s="5">
        <v>20094</v>
      </c>
      <c r="H6202" s="6">
        <v>0.32938539999999999</v>
      </c>
      <c r="I6202" s="7">
        <v>75.534000000000006</v>
      </c>
      <c r="J6202" s="2">
        <v>48.4375</v>
      </c>
      <c r="K6202">
        <v>16</v>
      </c>
      <c r="L6202" s="2">
        <v>89.6</v>
      </c>
    </row>
    <row r="6203" spans="1:12" x14ac:dyDescent="0.25">
      <c r="A6203">
        <v>4645</v>
      </c>
      <c r="B6203" s="2">
        <v>66.378360000000001</v>
      </c>
      <c r="C6203" s="3">
        <v>61</v>
      </c>
      <c r="E6203" t="s">
        <v>908</v>
      </c>
      <c r="F6203" s="4" t="s">
        <v>701</v>
      </c>
      <c r="G6203" s="5">
        <v>35</v>
      </c>
      <c r="H6203" s="6">
        <v>0.52777779999999996</v>
      </c>
      <c r="I6203" s="7">
        <v>41.25</v>
      </c>
    </row>
    <row r="6204" spans="1:12" x14ac:dyDescent="0.25">
      <c r="A6204">
        <v>33549</v>
      </c>
      <c r="B6204" s="2">
        <v>66.375770000000003</v>
      </c>
      <c r="C6204" s="3">
        <v>15407</v>
      </c>
      <c r="D6204" s="4">
        <v>45300</v>
      </c>
      <c r="E6204" t="s">
        <v>6907</v>
      </c>
      <c r="F6204" s="4" t="s">
        <v>6689</v>
      </c>
      <c r="G6204" s="5">
        <v>10779</v>
      </c>
      <c r="H6204" s="6">
        <v>0.3334261</v>
      </c>
      <c r="I6204" s="7">
        <v>74.834000000000003</v>
      </c>
      <c r="J6204" s="2">
        <v>38.875</v>
      </c>
      <c r="K6204">
        <v>8</v>
      </c>
    </row>
    <row r="6205" spans="1:12" x14ac:dyDescent="0.25">
      <c r="A6205">
        <v>21662</v>
      </c>
      <c r="B6205" s="2">
        <v>66.373050000000006</v>
      </c>
      <c r="C6205" s="3">
        <v>792</v>
      </c>
      <c r="D6205" s="4">
        <v>20660</v>
      </c>
      <c r="E6205" t="s">
        <v>4566</v>
      </c>
      <c r="F6205" s="4" t="s">
        <v>4361</v>
      </c>
      <c r="G6205" s="5">
        <v>578</v>
      </c>
      <c r="H6205" s="6">
        <v>0.33737020000000001</v>
      </c>
      <c r="I6205" s="7">
        <v>74.144999999999996</v>
      </c>
    </row>
    <row r="6206" spans="1:12" x14ac:dyDescent="0.25">
      <c r="A6206">
        <v>58838</v>
      </c>
      <c r="B6206" s="2">
        <v>66.372879999999995</v>
      </c>
      <c r="C6206" s="3">
        <v>231</v>
      </c>
      <c r="E6206" t="s">
        <v>11272</v>
      </c>
      <c r="F6206" s="4" t="s">
        <v>11069</v>
      </c>
      <c r="G6206" s="5">
        <v>167</v>
      </c>
      <c r="H6206" s="6">
        <v>0.25595240000000002</v>
      </c>
      <c r="I6206" s="7">
        <v>88.213999999999999</v>
      </c>
    </row>
    <row r="6207" spans="1:12" x14ac:dyDescent="0.25">
      <c r="A6207">
        <v>96782</v>
      </c>
      <c r="B6207" s="2">
        <v>66.366219999999998</v>
      </c>
      <c r="C6207" s="3">
        <v>40631</v>
      </c>
      <c r="D6207" s="4">
        <v>46520</v>
      </c>
      <c r="E6207" t="s">
        <v>11667</v>
      </c>
      <c r="F6207" s="4" t="s">
        <v>16099</v>
      </c>
      <c r="G6207" s="5">
        <v>27645</v>
      </c>
      <c r="H6207" s="6">
        <v>0.2463737</v>
      </c>
      <c r="I6207" s="7">
        <v>89.85</v>
      </c>
      <c r="J6207" s="2">
        <v>45.4</v>
      </c>
      <c r="K6207">
        <v>5</v>
      </c>
    </row>
    <row r="6208" spans="1:12" x14ac:dyDescent="0.25">
      <c r="A6208">
        <v>85224</v>
      </c>
      <c r="B6208" s="2">
        <v>66.352490000000003</v>
      </c>
      <c r="C6208" s="3">
        <v>44605</v>
      </c>
      <c r="D6208" s="4">
        <v>38060</v>
      </c>
      <c r="E6208" t="s">
        <v>9046</v>
      </c>
      <c r="F6208" s="4" t="s">
        <v>14962</v>
      </c>
      <c r="G6208" s="5">
        <v>29732</v>
      </c>
      <c r="H6208" s="6">
        <v>0.35974709999999999</v>
      </c>
      <c r="I6208" s="7">
        <v>70.248000000000005</v>
      </c>
      <c r="J6208" s="2">
        <v>37.6</v>
      </c>
      <c r="K6208">
        <v>15</v>
      </c>
      <c r="L6208" s="2">
        <v>37</v>
      </c>
    </row>
    <row r="6209" spans="1:12" x14ac:dyDescent="0.25">
      <c r="A6209">
        <v>88427</v>
      </c>
      <c r="B6209" s="2">
        <v>66.345349999999996</v>
      </c>
      <c r="C6209" s="3">
        <v>92</v>
      </c>
      <c r="E6209" t="s">
        <v>15315</v>
      </c>
      <c r="F6209" s="4" t="s">
        <v>15124</v>
      </c>
      <c r="G6209" s="5">
        <v>81</v>
      </c>
      <c r="H6209" s="6">
        <v>0.40740739999999998</v>
      </c>
      <c r="I6209" s="7">
        <v>62</v>
      </c>
    </row>
    <row r="6210" spans="1:12" x14ac:dyDescent="0.25">
      <c r="A6210">
        <v>95703</v>
      </c>
      <c r="B6210" s="2">
        <v>66.345129999999997</v>
      </c>
      <c r="C6210" s="3">
        <v>1065</v>
      </c>
      <c r="D6210" s="4">
        <v>40900</v>
      </c>
      <c r="E6210" t="s">
        <v>9178</v>
      </c>
      <c r="F6210" s="4" t="s">
        <v>15368</v>
      </c>
      <c r="G6210" s="5">
        <v>862</v>
      </c>
      <c r="H6210" s="6">
        <v>0.2363847</v>
      </c>
      <c r="I6210" s="7">
        <v>91.552000000000007</v>
      </c>
      <c r="J6210" s="2">
        <v>49</v>
      </c>
      <c r="K6210">
        <v>1</v>
      </c>
    </row>
    <row r="6211" spans="1:12" x14ac:dyDescent="0.25">
      <c r="A6211">
        <v>80926</v>
      </c>
      <c r="B6211" s="2">
        <v>66.344650000000001</v>
      </c>
      <c r="C6211" s="3">
        <v>1485</v>
      </c>
      <c r="D6211" s="4">
        <v>17820</v>
      </c>
      <c r="E6211" t="s">
        <v>14565</v>
      </c>
      <c r="F6211" s="4" t="s">
        <v>14477</v>
      </c>
      <c r="G6211" s="5">
        <v>1133</v>
      </c>
      <c r="H6211" s="6">
        <v>0.37334509999999999</v>
      </c>
      <c r="I6211" s="7">
        <v>67.875</v>
      </c>
    </row>
    <row r="6212" spans="1:12" x14ac:dyDescent="0.25">
      <c r="A6212">
        <v>1571</v>
      </c>
      <c r="B6212" s="2">
        <v>66.342669999999998</v>
      </c>
      <c r="C6212" s="3">
        <v>11633</v>
      </c>
      <c r="D6212" s="4">
        <v>49340</v>
      </c>
      <c r="E6212" t="s">
        <v>199</v>
      </c>
      <c r="F6212" s="4" t="s">
        <v>21</v>
      </c>
      <c r="G6212" s="5">
        <v>7168</v>
      </c>
      <c r="H6212" s="6">
        <v>0.28766740000000002</v>
      </c>
      <c r="I6212" s="7">
        <v>82.674999999999997</v>
      </c>
      <c r="J6212" s="2">
        <v>54.4</v>
      </c>
      <c r="K6212">
        <v>5</v>
      </c>
    </row>
    <row r="6213" spans="1:12" x14ac:dyDescent="0.25">
      <c r="A6213">
        <v>2532</v>
      </c>
      <c r="B6213" s="2">
        <v>66.338909999999998</v>
      </c>
      <c r="C6213" s="3">
        <v>11857</v>
      </c>
      <c r="D6213" s="4">
        <v>12700</v>
      </c>
      <c r="E6213" t="s">
        <v>381</v>
      </c>
      <c r="F6213" s="4" t="s">
        <v>21</v>
      </c>
      <c r="G6213" s="5">
        <v>8517</v>
      </c>
      <c r="H6213" s="6">
        <v>0.32910650000000002</v>
      </c>
      <c r="I6213" s="7">
        <v>75.513000000000005</v>
      </c>
      <c r="J6213" s="2">
        <v>46.4</v>
      </c>
      <c r="K6213">
        <v>5</v>
      </c>
    </row>
    <row r="6214" spans="1:12" x14ac:dyDescent="0.25">
      <c r="A6214">
        <v>59801</v>
      </c>
      <c r="B6214" s="2">
        <v>66.332440000000005</v>
      </c>
      <c r="C6214" s="3">
        <v>31218</v>
      </c>
      <c r="D6214" s="4">
        <v>33540</v>
      </c>
      <c r="E6214" t="s">
        <v>11452</v>
      </c>
      <c r="F6214" s="4" t="s">
        <v>11278</v>
      </c>
      <c r="G6214" s="5">
        <v>18538</v>
      </c>
      <c r="H6214" s="6">
        <v>0.45177469999999997</v>
      </c>
      <c r="I6214" s="7">
        <v>54.302</v>
      </c>
      <c r="J6214" s="2">
        <v>45.96</v>
      </c>
      <c r="K6214">
        <v>50</v>
      </c>
      <c r="L6214" s="2">
        <v>80.8</v>
      </c>
    </row>
    <row r="6215" spans="1:12" x14ac:dyDescent="0.25">
      <c r="A6215">
        <v>22656</v>
      </c>
      <c r="B6215" s="2">
        <v>66.327579999999998</v>
      </c>
      <c r="C6215" s="3">
        <v>2799</v>
      </c>
      <c r="D6215" s="4">
        <v>49020</v>
      </c>
      <c r="E6215" t="s">
        <v>4703</v>
      </c>
      <c r="F6215" s="4" t="s">
        <v>4335</v>
      </c>
      <c r="G6215" s="5">
        <v>1781</v>
      </c>
      <c r="H6215" s="6">
        <v>0.2856341</v>
      </c>
      <c r="I6215" s="7">
        <v>83</v>
      </c>
      <c r="J6215" s="2">
        <v>28.5</v>
      </c>
      <c r="K6215">
        <v>2</v>
      </c>
    </row>
    <row r="6216" spans="1:12" x14ac:dyDescent="0.25">
      <c r="A6216">
        <v>48164</v>
      </c>
      <c r="B6216" s="2">
        <v>66.325680000000006</v>
      </c>
      <c r="C6216" s="3">
        <v>9170</v>
      </c>
      <c r="D6216" s="4">
        <v>19820</v>
      </c>
      <c r="E6216" t="s">
        <v>534</v>
      </c>
      <c r="F6216" s="4" t="s">
        <v>9106</v>
      </c>
      <c r="G6216" s="5">
        <v>6130</v>
      </c>
      <c r="H6216" s="6">
        <v>0.24893960000000001</v>
      </c>
      <c r="I6216" s="7">
        <v>89.322999999999993</v>
      </c>
      <c r="J6216" s="2">
        <v>21</v>
      </c>
      <c r="K6216">
        <v>1</v>
      </c>
    </row>
    <row r="6217" spans="1:12" x14ac:dyDescent="0.25">
      <c r="A6217">
        <v>17019</v>
      </c>
      <c r="B6217" s="2">
        <v>66.321160000000006</v>
      </c>
      <c r="C6217" s="3">
        <v>18555</v>
      </c>
      <c r="D6217" s="4">
        <v>49620</v>
      </c>
      <c r="E6217" t="s">
        <v>3673</v>
      </c>
      <c r="F6217" s="4" t="s">
        <v>3003</v>
      </c>
      <c r="G6217" s="5">
        <v>12746</v>
      </c>
      <c r="H6217" s="6">
        <v>0.29379460000000002</v>
      </c>
      <c r="I6217" s="7">
        <v>81.558999999999997</v>
      </c>
      <c r="J6217" s="2">
        <v>44.6</v>
      </c>
      <c r="K6217">
        <v>5</v>
      </c>
    </row>
    <row r="6218" spans="1:12" x14ac:dyDescent="0.25">
      <c r="A6218">
        <v>48169</v>
      </c>
      <c r="B6218" s="2">
        <v>66.314580000000007</v>
      </c>
      <c r="C6218" s="3">
        <v>20968</v>
      </c>
      <c r="D6218" s="4">
        <v>19820</v>
      </c>
      <c r="E6218" t="s">
        <v>9148</v>
      </c>
      <c r="F6218" s="4" t="s">
        <v>9106</v>
      </c>
      <c r="G6218" s="5">
        <v>14741</v>
      </c>
      <c r="H6218" s="6">
        <v>0.2986026</v>
      </c>
      <c r="I6218" s="7">
        <v>80.72</v>
      </c>
      <c r="J6218" s="2">
        <v>43.428600000000003</v>
      </c>
      <c r="K6218">
        <v>7</v>
      </c>
    </row>
    <row r="6219" spans="1:12" x14ac:dyDescent="0.25">
      <c r="A6219">
        <v>61313</v>
      </c>
      <c r="B6219" s="2">
        <v>66.311030000000002</v>
      </c>
      <c r="C6219" s="3">
        <v>150</v>
      </c>
      <c r="D6219" s="4">
        <v>38700</v>
      </c>
      <c r="E6219" t="s">
        <v>164</v>
      </c>
      <c r="F6219" s="4" t="s">
        <v>11490</v>
      </c>
      <c r="G6219" s="5">
        <v>108</v>
      </c>
      <c r="H6219" s="6">
        <v>0.31481480000000001</v>
      </c>
      <c r="I6219" s="7">
        <v>77.917000000000002</v>
      </c>
    </row>
    <row r="6220" spans="1:12" x14ac:dyDescent="0.25">
      <c r="A6220">
        <v>82944</v>
      </c>
      <c r="B6220" s="2">
        <v>66.310950000000005</v>
      </c>
      <c r="C6220" s="3">
        <v>298</v>
      </c>
      <c r="D6220" s="4">
        <v>21740</v>
      </c>
      <c r="E6220" t="s">
        <v>14715</v>
      </c>
      <c r="F6220" s="4" t="s">
        <v>14657</v>
      </c>
      <c r="G6220" s="5">
        <v>204</v>
      </c>
      <c r="H6220" s="6">
        <v>0.22439020000000001</v>
      </c>
      <c r="I6220" s="7">
        <v>93.542000000000002</v>
      </c>
    </row>
    <row r="6221" spans="1:12" x14ac:dyDescent="0.25">
      <c r="A6221">
        <v>76252</v>
      </c>
      <c r="B6221" s="2">
        <v>66.310450000000003</v>
      </c>
      <c r="C6221" s="3">
        <v>3000</v>
      </c>
      <c r="D6221" s="4">
        <v>23620</v>
      </c>
      <c r="E6221" t="s">
        <v>13911</v>
      </c>
      <c r="F6221" s="4" t="s">
        <v>13752</v>
      </c>
      <c r="G6221" s="5">
        <v>1876</v>
      </c>
      <c r="H6221" s="6">
        <v>0.30916850000000001</v>
      </c>
      <c r="I6221" s="7">
        <v>78.888999999999996</v>
      </c>
      <c r="J6221" s="2">
        <v>41</v>
      </c>
      <c r="K6221">
        <v>1</v>
      </c>
    </row>
    <row r="6222" spans="1:12" x14ac:dyDescent="0.25">
      <c r="A6222">
        <v>95549</v>
      </c>
      <c r="B6222" s="2">
        <v>66.309839999999994</v>
      </c>
      <c r="C6222" s="3">
        <v>869</v>
      </c>
      <c r="D6222" s="4">
        <v>21700</v>
      </c>
      <c r="E6222" t="s">
        <v>15929</v>
      </c>
      <c r="F6222" s="4" t="s">
        <v>15368</v>
      </c>
      <c r="G6222" s="5">
        <v>657</v>
      </c>
      <c r="H6222" s="6">
        <v>0.30851060000000002</v>
      </c>
      <c r="I6222" s="7">
        <v>79</v>
      </c>
    </row>
    <row r="6223" spans="1:12" x14ac:dyDescent="0.25">
      <c r="A6223">
        <v>15025</v>
      </c>
      <c r="B6223" s="2">
        <v>66.306910000000002</v>
      </c>
      <c r="C6223" s="3">
        <v>16261</v>
      </c>
      <c r="D6223" s="4">
        <v>38300</v>
      </c>
      <c r="E6223" t="s">
        <v>3020</v>
      </c>
      <c r="F6223" s="4" t="s">
        <v>3003</v>
      </c>
      <c r="G6223" s="5">
        <v>11597</v>
      </c>
      <c r="H6223" s="6">
        <v>0.31539919999999999</v>
      </c>
      <c r="I6223" s="7">
        <v>77.801000000000002</v>
      </c>
      <c r="J6223" s="2">
        <v>42.666699999999999</v>
      </c>
      <c r="K6223">
        <v>9</v>
      </c>
    </row>
    <row r="6224" spans="1:12" x14ac:dyDescent="0.25">
      <c r="A6224">
        <v>5036</v>
      </c>
      <c r="B6224" s="2">
        <v>66.303960000000004</v>
      </c>
      <c r="C6224" s="3">
        <v>1047</v>
      </c>
      <c r="D6224" s="4">
        <v>17200</v>
      </c>
      <c r="E6224" t="s">
        <v>166</v>
      </c>
      <c r="F6224" s="4" t="s">
        <v>1030</v>
      </c>
      <c r="G6224" s="5">
        <v>748</v>
      </c>
      <c r="H6224" s="6">
        <v>0.33155079999999998</v>
      </c>
      <c r="I6224" s="7">
        <v>75</v>
      </c>
    </row>
    <row r="6225" spans="1:12" x14ac:dyDescent="0.25">
      <c r="A6225">
        <v>4925</v>
      </c>
      <c r="B6225" s="2">
        <v>66.303759999999997</v>
      </c>
      <c r="C6225" s="3">
        <v>107</v>
      </c>
      <c r="E6225" t="s">
        <v>994</v>
      </c>
      <c r="F6225" s="4" t="s">
        <v>701</v>
      </c>
      <c r="G6225" s="5">
        <v>92</v>
      </c>
      <c r="H6225" s="6">
        <v>0.33695649999999999</v>
      </c>
      <c r="I6225" s="7">
        <v>74.063000000000002</v>
      </c>
    </row>
    <row r="6226" spans="1:12" x14ac:dyDescent="0.25">
      <c r="A6226">
        <v>95133</v>
      </c>
      <c r="B6226" s="2">
        <v>66.299359999999993</v>
      </c>
      <c r="C6226" s="3">
        <v>27381</v>
      </c>
      <c r="D6226" s="4">
        <v>41940</v>
      </c>
      <c r="E6226" t="s">
        <v>12003</v>
      </c>
      <c r="F6226" s="4" t="s">
        <v>15368</v>
      </c>
      <c r="G6226" s="5">
        <v>18245</v>
      </c>
      <c r="H6226" s="6">
        <v>0.34294330000000001</v>
      </c>
      <c r="I6226" s="7">
        <v>73.022000000000006</v>
      </c>
      <c r="J6226" s="2">
        <v>27</v>
      </c>
      <c r="K6226">
        <v>5</v>
      </c>
    </row>
    <row r="6227" spans="1:12" x14ac:dyDescent="0.25">
      <c r="A6227">
        <v>95020</v>
      </c>
      <c r="B6227" s="2">
        <v>66.286280000000005</v>
      </c>
      <c r="C6227" s="3">
        <v>59666</v>
      </c>
      <c r="D6227" s="4">
        <v>41940</v>
      </c>
      <c r="E6227" t="s">
        <v>15827</v>
      </c>
      <c r="F6227" s="4" t="s">
        <v>15368</v>
      </c>
      <c r="G6227" s="5">
        <v>36450</v>
      </c>
      <c r="H6227" s="6">
        <v>0.26392320000000002</v>
      </c>
      <c r="I6227" s="7">
        <v>86.671999999999997</v>
      </c>
      <c r="J6227" s="2">
        <v>45.666699999999999</v>
      </c>
      <c r="K6227">
        <v>15</v>
      </c>
      <c r="L6227" s="2">
        <v>79.3</v>
      </c>
    </row>
    <row r="6228" spans="1:12" x14ac:dyDescent="0.25">
      <c r="A6228">
        <v>93920</v>
      </c>
      <c r="B6228" s="2">
        <v>66.2774</v>
      </c>
      <c r="C6228" s="3">
        <v>838</v>
      </c>
      <c r="D6228" s="4">
        <v>41500</v>
      </c>
      <c r="E6228" t="s">
        <v>15733</v>
      </c>
      <c r="F6228" s="4" t="s">
        <v>15368</v>
      </c>
      <c r="G6228" s="5">
        <v>601</v>
      </c>
      <c r="H6228" s="6">
        <v>0.44186049999999999</v>
      </c>
      <c r="I6228" s="7">
        <v>55.920999999999999</v>
      </c>
      <c r="J6228" s="2">
        <v>54</v>
      </c>
      <c r="K6228">
        <v>1</v>
      </c>
    </row>
    <row r="6229" spans="1:12" x14ac:dyDescent="0.25">
      <c r="A6229">
        <v>68317</v>
      </c>
      <c r="B6229" s="2">
        <v>66.277000000000001</v>
      </c>
      <c r="C6229" s="3">
        <v>1564</v>
      </c>
      <c r="D6229" s="4">
        <v>30700</v>
      </c>
      <c r="E6229" t="s">
        <v>12762</v>
      </c>
      <c r="F6229" s="4" t="s">
        <v>12738</v>
      </c>
      <c r="G6229" s="5">
        <v>1103</v>
      </c>
      <c r="H6229" s="6">
        <v>0.27626810000000002</v>
      </c>
      <c r="I6229" s="7">
        <v>84.531000000000006</v>
      </c>
      <c r="J6229" s="2">
        <v>52</v>
      </c>
      <c r="K6229">
        <v>1</v>
      </c>
    </row>
    <row r="6230" spans="1:12" x14ac:dyDescent="0.25">
      <c r="A6230">
        <v>43432</v>
      </c>
      <c r="B6230" s="2">
        <v>66.276499999999999</v>
      </c>
      <c r="C6230" s="3">
        <v>1463</v>
      </c>
      <c r="D6230" s="4">
        <v>38840</v>
      </c>
      <c r="E6230" t="s">
        <v>8369</v>
      </c>
      <c r="F6230" s="4" t="s">
        <v>8295</v>
      </c>
      <c r="G6230" s="5">
        <v>971</v>
      </c>
      <c r="H6230" s="6">
        <v>0.25437690000000002</v>
      </c>
      <c r="I6230" s="7">
        <v>88.308999999999997</v>
      </c>
    </row>
    <row r="6231" spans="1:12" x14ac:dyDescent="0.25">
      <c r="A6231">
        <v>11704</v>
      </c>
      <c r="B6231" s="2">
        <v>66.269540000000006</v>
      </c>
      <c r="C6231" s="3">
        <v>40685</v>
      </c>
      <c r="D6231" s="4">
        <v>35620</v>
      </c>
      <c r="E6231" t="s">
        <v>1971</v>
      </c>
      <c r="F6231" s="4" t="s">
        <v>1280</v>
      </c>
      <c r="G6231" s="5">
        <v>28131</v>
      </c>
      <c r="H6231" s="6">
        <v>0.223028</v>
      </c>
      <c r="I6231" s="7">
        <v>93.724000000000004</v>
      </c>
      <c r="J6231" s="2">
        <v>40.700000000000003</v>
      </c>
      <c r="K6231">
        <v>10</v>
      </c>
      <c r="L6231" s="2">
        <v>55.2</v>
      </c>
    </row>
    <row r="6232" spans="1:12" x14ac:dyDescent="0.25">
      <c r="A6232">
        <v>30084</v>
      </c>
      <c r="B6232" s="2">
        <v>66.256739999999994</v>
      </c>
      <c r="C6232" s="3">
        <v>36214</v>
      </c>
      <c r="D6232" s="4">
        <v>12060</v>
      </c>
      <c r="E6232" t="s">
        <v>6383</v>
      </c>
      <c r="F6232" s="4" t="s">
        <v>6363</v>
      </c>
      <c r="G6232" s="5">
        <v>25320</v>
      </c>
      <c r="H6232" s="6">
        <v>0.40811969999999997</v>
      </c>
      <c r="I6232" s="7">
        <v>61.737000000000002</v>
      </c>
      <c r="J6232" s="2">
        <v>41.176499999999997</v>
      </c>
      <c r="K6232">
        <v>17</v>
      </c>
      <c r="L6232" s="2">
        <v>57.8</v>
      </c>
    </row>
    <row r="6233" spans="1:12" x14ac:dyDescent="0.25">
      <c r="A6233">
        <v>53578</v>
      </c>
      <c r="B6233" s="2">
        <v>66.249679999999998</v>
      </c>
      <c r="C6233" s="3">
        <v>6262</v>
      </c>
      <c r="D6233" s="4">
        <v>12660</v>
      </c>
      <c r="E6233" t="s">
        <v>10117</v>
      </c>
      <c r="F6233" s="4" t="s">
        <v>10031</v>
      </c>
      <c r="G6233" s="5">
        <v>4234</v>
      </c>
      <c r="H6233" s="6">
        <v>0.33301839999999999</v>
      </c>
      <c r="I6233" s="7">
        <v>74.703000000000003</v>
      </c>
      <c r="J6233" s="2">
        <v>45.833300000000001</v>
      </c>
      <c r="K6233">
        <v>6</v>
      </c>
    </row>
    <row r="6234" spans="1:12" x14ac:dyDescent="0.25">
      <c r="A6234">
        <v>85013</v>
      </c>
      <c r="B6234" s="2">
        <v>66.245140000000006</v>
      </c>
      <c r="C6234" s="3">
        <v>20479</v>
      </c>
      <c r="D6234" s="4">
        <v>38060</v>
      </c>
      <c r="E6234" t="s">
        <v>2525</v>
      </c>
      <c r="F6234" s="4" t="s">
        <v>14962</v>
      </c>
      <c r="G6234" s="5">
        <v>14756</v>
      </c>
      <c r="H6234" s="6">
        <v>0.414854</v>
      </c>
      <c r="I6234" s="7">
        <v>60.557000000000002</v>
      </c>
      <c r="J6234" s="2">
        <v>38.9375</v>
      </c>
      <c r="K6234">
        <v>16</v>
      </c>
      <c r="L6234" s="2">
        <v>44.7</v>
      </c>
    </row>
    <row r="6235" spans="1:12" x14ac:dyDescent="0.25">
      <c r="A6235">
        <v>95928</v>
      </c>
      <c r="B6235" s="2">
        <v>66.236599999999996</v>
      </c>
      <c r="C6235" s="3">
        <v>36081</v>
      </c>
      <c r="D6235" s="4">
        <v>17020</v>
      </c>
      <c r="E6235" t="s">
        <v>13934</v>
      </c>
      <c r="F6235" s="4" t="s">
        <v>15368</v>
      </c>
      <c r="G6235" s="5">
        <v>20910</v>
      </c>
      <c r="H6235" s="6">
        <v>0.37999139999999998</v>
      </c>
      <c r="I6235" s="7">
        <v>66.569000000000003</v>
      </c>
      <c r="J6235" s="2">
        <v>47.64</v>
      </c>
      <c r="K6235">
        <v>25</v>
      </c>
      <c r="L6235" s="2">
        <v>87</v>
      </c>
    </row>
    <row r="6236" spans="1:12" x14ac:dyDescent="0.25">
      <c r="A6236">
        <v>48346</v>
      </c>
      <c r="B6236" s="2">
        <v>66.227810000000005</v>
      </c>
      <c r="C6236" s="3">
        <v>23047</v>
      </c>
      <c r="D6236" s="4">
        <v>19820</v>
      </c>
      <c r="E6236" t="s">
        <v>6368</v>
      </c>
      <c r="F6236" s="4" t="s">
        <v>9106</v>
      </c>
      <c r="G6236" s="5">
        <v>15791</v>
      </c>
      <c r="H6236" s="6">
        <v>0.3413754</v>
      </c>
      <c r="I6236" s="7">
        <v>73.238</v>
      </c>
      <c r="J6236" s="2">
        <v>44.2</v>
      </c>
      <c r="K6236">
        <v>10</v>
      </c>
      <c r="L6236" s="2">
        <v>73.3</v>
      </c>
    </row>
    <row r="6237" spans="1:12" x14ac:dyDescent="0.25">
      <c r="A6237">
        <v>77359</v>
      </c>
      <c r="B6237" s="2">
        <v>66.223889999999997</v>
      </c>
      <c r="C6237" s="3">
        <v>948</v>
      </c>
      <c r="E6237" t="s">
        <v>1514</v>
      </c>
      <c r="F6237" s="4" t="s">
        <v>13752</v>
      </c>
      <c r="G6237" s="5">
        <v>612</v>
      </c>
      <c r="H6237" s="6">
        <v>0.31484499999999999</v>
      </c>
      <c r="I6237" s="7">
        <v>77.816999999999993</v>
      </c>
    </row>
    <row r="6238" spans="1:12" x14ac:dyDescent="0.25">
      <c r="A6238">
        <v>44107</v>
      </c>
      <c r="B6238" s="2">
        <v>66.215010000000007</v>
      </c>
      <c r="C6238" s="3">
        <v>51669</v>
      </c>
      <c r="D6238" s="4">
        <v>17460</v>
      </c>
      <c r="E6238" t="s">
        <v>1723</v>
      </c>
      <c r="F6238" s="4" t="s">
        <v>8295</v>
      </c>
      <c r="G6238" s="5">
        <v>36485</v>
      </c>
      <c r="H6238" s="6">
        <v>0.4133753</v>
      </c>
      <c r="I6238" s="7">
        <v>60.780999999999999</v>
      </c>
      <c r="J6238" s="2">
        <v>40.625</v>
      </c>
      <c r="K6238">
        <v>88</v>
      </c>
      <c r="L6238" s="2">
        <v>54.8</v>
      </c>
    </row>
    <row r="6239" spans="1:12" x14ac:dyDescent="0.25">
      <c r="A6239">
        <v>68368</v>
      </c>
      <c r="B6239" s="2">
        <v>66.206199999999995</v>
      </c>
      <c r="C6239" s="3">
        <v>469</v>
      </c>
      <c r="D6239" s="4">
        <v>30700</v>
      </c>
      <c r="E6239" t="s">
        <v>12777</v>
      </c>
      <c r="F6239" s="4" t="s">
        <v>12738</v>
      </c>
      <c r="G6239" s="5">
        <v>363</v>
      </c>
      <c r="H6239" s="6">
        <v>0.38016529999999998</v>
      </c>
      <c r="I6239" s="7">
        <v>66.5</v>
      </c>
      <c r="J6239" s="2">
        <v>52</v>
      </c>
      <c r="K6239">
        <v>1</v>
      </c>
    </row>
    <row r="6240" spans="1:12" x14ac:dyDescent="0.25">
      <c r="A6240">
        <v>89815</v>
      </c>
      <c r="B6240" s="2">
        <v>66.203829999999996</v>
      </c>
      <c r="C6240" s="3">
        <v>14984</v>
      </c>
      <c r="D6240" s="4">
        <v>21220</v>
      </c>
      <c r="E6240" t="s">
        <v>3517</v>
      </c>
      <c r="F6240" s="4" t="s">
        <v>15318</v>
      </c>
      <c r="G6240" s="5">
        <v>9486</v>
      </c>
      <c r="H6240" s="6">
        <v>0.18395529999999999</v>
      </c>
      <c r="I6240" s="7">
        <v>100.392</v>
      </c>
      <c r="J6240" s="2">
        <v>49</v>
      </c>
      <c r="K6240">
        <v>1</v>
      </c>
    </row>
    <row r="6241" spans="1:12" x14ac:dyDescent="0.25">
      <c r="A6241">
        <v>11365</v>
      </c>
      <c r="B6241" s="2">
        <v>66.194270000000003</v>
      </c>
      <c r="C6241" s="3">
        <v>43138</v>
      </c>
      <c r="D6241" s="4">
        <v>35620</v>
      </c>
      <c r="E6241" t="s">
        <v>1908</v>
      </c>
      <c r="F6241" s="4" t="s">
        <v>1280</v>
      </c>
      <c r="G6241" s="5">
        <v>30513</v>
      </c>
      <c r="H6241" s="6">
        <v>0.35479959999999999</v>
      </c>
      <c r="I6241" s="7">
        <v>70.864000000000004</v>
      </c>
      <c r="J6241" s="2">
        <v>29.285699999999999</v>
      </c>
      <c r="K6241">
        <v>21</v>
      </c>
      <c r="L6241" s="2">
        <v>5</v>
      </c>
    </row>
    <row r="6242" spans="1:12" x14ac:dyDescent="0.25">
      <c r="A6242">
        <v>10950</v>
      </c>
      <c r="B6242" s="2">
        <v>66.181240000000003</v>
      </c>
      <c r="C6242" s="3">
        <v>48838</v>
      </c>
      <c r="D6242" s="4">
        <v>35620</v>
      </c>
      <c r="E6242" t="s">
        <v>639</v>
      </c>
      <c r="F6242" s="4" t="s">
        <v>1280</v>
      </c>
      <c r="G6242" s="5">
        <v>23923</v>
      </c>
      <c r="H6242" s="6">
        <v>0.30249959999999998</v>
      </c>
      <c r="I6242" s="7">
        <v>79.900999999999996</v>
      </c>
      <c r="J6242" s="2">
        <v>36.5</v>
      </c>
      <c r="K6242">
        <v>10</v>
      </c>
      <c r="L6242" s="2">
        <v>30.6</v>
      </c>
    </row>
    <row r="6243" spans="1:12" x14ac:dyDescent="0.25">
      <c r="A6243">
        <v>54482</v>
      </c>
      <c r="B6243" s="2">
        <v>66.174000000000007</v>
      </c>
      <c r="C6243" s="3">
        <v>8965</v>
      </c>
      <c r="D6243" s="4">
        <v>44620</v>
      </c>
      <c r="E6243" t="s">
        <v>10266</v>
      </c>
      <c r="F6243" s="4" t="s">
        <v>10031</v>
      </c>
      <c r="G6243" s="5">
        <v>6315</v>
      </c>
      <c r="H6243" s="6">
        <v>0.3263141</v>
      </c>
      <c r="I6243" s="7">
        <v>75.771000000000001</v>
      </c>
      <c r="J6243" s="2">
        <v>38</v>
      </c>
      <c r="K6243">
        <v>1</v>
      </c>
    </row>
    <row r="6244" spans="1:12" x14ac:dyDescent="0.25">
      <c r="A6244">
        <v>14172</v>
      </c>
      <c r="B6244" s="2">
        <v>66.171940000000006</v>
      </c>
      <c r="C6244" s="3">
        <v>3104</v>
      </c>
      <c r="D6244" s="4">
        <v>15380</v>
      </c>
      <c r="E6244" t="s">
        <v>2828</v>
      </c>
      <c r="F6244" s="4" t="s">
        <v>1280</v>
      </c>
      <c r="G6244" s="5">
        <v>2279</v>
      </c>
      <c r="H6244" s="6">
        <v>0.29517539999999998</v>
      </c>
      <c r="I6244" s="7">
        <v>81.150000000000006</v>
      </c>
      <c r="J6244" s="2">
        <v>37</v>
      </c>
      <c r="K6244">
        <v>1</v>
      </c>
    </row>
    <row r="6245" spans="1:12" x14ac:dyDescent="0.25">
      <c r="A6245">
        <v>82836</v>
      </c>
      <c r="B6245" s="2">
        <v>66.171229999999994</v>
      </c>
      <c r="C6245" s="3">
        <v>925</v>
      </c>
      <c r="D6245" s="4">
        <v>43260</v>
      </c>
      <c r="E6245" t="s">
        <v>1749</v>
      </c>
      <c r="F6245" s="4" t="s">
        <v>14657</v>
      </c>
      <c r="G6245" s="5">
        <v>685</v>
      </c>
      <c r="H6245" s="6">
        <v>0.28862969999999999</v>
      </c>
      <c r="I6245" s="7">
        <v>82.278999999999996</v>
      </c>
    </row>
    <row r="6246" spans="1:12" x14ac:dyDescent="0.25">
      <c r="A6246">
        <v>37075</v>
      </c>
      <c r="B6246" s="2">
        <v>66.161119999999997</v>
      </c>
      <c r="C6246" s="3">
        <v>61756</v>
      </c>
      <c r="D6246" s="4">
        <v>34980</v>
      </c>
      <c r="E6246" t="s">
        <v>6096</v>
      </c>
      <c r="F6246" s="4" t="s">
        <v>7348</v>
      </c>
      <c r="G6246" s="5">
        <v>41576</v>
      </c>
      <c r="H6246" s="6">
        <v>0.32819409999999999</v>
      </c>
      <c r="I6246" s="7">
        <v>75.435000000000002</v>
      </c>
      <c r="J6246" s="2">
        <v>47.947400000000002</v>
      </c>
      <c r="K6246">
        <v>19</v>
      </c>
      <c r="L6246" s="2">
        <v>88</v>
      </c>
    </row>
    <row r="6247" spans="1:12" x14ac:dyDescent="0.25">
      <c r="A6247">
        <v>60449</v>
      </c>
      <c r="B6247" s="2">
        <v>66.14967</v>
      </c>
      <c r="C6247" s="3">
        <v>9326</v>
      </c>
      <c r="D6247" s="4">
        <v>16980</v>
      </c>
      <c r="E6247" t="s">
        <v>11578</v>
      </c>
      <c r="F6247" s="4" t="s">
        <v>11490</v>
      </c>
      <c r="G6247" s="5">
        <v>6263</v>
      </c>
      <c r="H6247" s="6">
        <v>0.29698229999999998</v>
      </c>
      <c r="I6247" s="7">
        <v>80.825000000000003</v>
      </c>
      <c r="J6247" s="2">
        <v>42</v>
      </c>
      <c r="K6247">
        <v>1</v>
      </c>
    </row>
    <row r="6248" spans="1:12" x14ac:dyDescent="0.25">
      <c r="A6248">
        <v>59484</v>
      </c>
      <c r="B6248" s="2">
        <v>66.148139999999998</v>
      </c>
      <c r="C6248" s="3">
        <v>156</v>
      </c>
      <c r="E6248" t="s">
        <v>11406</v>
      </c>
      <c r="F6248" s="4" t="s">
        <v>11278</v>
      </c>
      <c r="G6248" s="5">
        <v>123</v>
      </c>
      <c r="H6248" s="6">
        <v>0.27642280000000002</v>
      </c>
      <c r="I6248" s="7">
        <v>84.375</v>
      </c>
    </row>
    <row r="6249" spans="1:12" x14ac:dyDescent="0.25">
      <c r="A6249">
        <v>73071</v>
      </c>
      <c r="B6249" s="2">
        <v>66.142679999999999</v>
      </c>
      <c r="C6249" s="3">
        <v>38923</v>
      </c>
      <c r="D6249" s="4">
        <v>36420</v>
      </c>
      <c r="E6249" t="s">
        <v>5927</v>
      </c>
      <c r="F6249" s="4" t="s">
        <v>13462</v>
      </c>
      <c r="G6249" s="5">
        <v>22725</v>
      </c>
      <c r="H6249" s="6">
        <v>0.3763531</v>
      </c>
      <c r="I6249" s="7">
        <v>67.100999999999999</v>
      </c>
      <c r="J6249" s="2">
        <v>47.185200000000002</v>
      </c>
      <c r="K6249">
        <v>27</v>
      </c>
      <c r="L6249" s="2">
        <v>85.3</v>
      </c>
    </row>
    <row r="6250" spans="1:12" x14ac:dyDescent="0.25">
      <c r="A6250">
        <v>55448</v>
      </c>
      <c r="B6250" s="2">
        <v>66.132689999999997</v>
      </c>
      <c r="C6250" s="3">
        <v>27864</v>
      </c>
      <c r="D6250" s="4">
        <v>33460</v>
      </c>
      <c r="E6250" t="s">
        <v>10500</v>
      </c>
      <c r="F6250" s="4" t="s">
        <v>10428</v>
      </c>
      <c r="G6250" s="5">
        <v>18983</v>
      </c>
      <c r="H6250" s="6">
        <v>0.28334389999999998</v>
      </c>
      <c r="I6250" s="7">
        <v>83.165000000000006</v>
      </c>
      <c r="J6250" s="2">
        <v>40</v>
      </c>
      <c r="K6250">
        <v>9</v>
      </c>
    </row>
    <row r="6251" spans="1:12" x14ac:dyDescent="0.25">
      <c r="A6251">
        <v>53517</v>
      </c>
      <c r="B6251" s="2">
        <v>66.127849999999995</v>
      </c>
      <c r="C6251" s="3">
        <v>1779</v>
      </c>
      <c r="D6251" s="4">
        <v>31540</v>
      </c>
      <c r="E6251" t="s">
        <v>10102</v>
      </c>
      <c r="F6251" s="4" t="s">
        <v>10031</v>
      </c>
      <c r="G6251" s="5">
        <v>1220</v>
      </c>
      <c r="H6251" s="6">
        <v>0.3016393</v>
      </c>
      <c r="I6251" s="7">
        <v>80</v>
      </c>
    </row>
    <row r="6252" spans="1:12" x14ac:dyDescent="0.25">
      <c r="A6252">
        <v>23140</v>
      </c>
      <c r="B6252" s="2">
        <v>66.126599999999996</v>
      </c>
      <c r="C6252" s="3">
        <v>5856</v>
      </c>
      <c r="D6252" s="4">
        <v>40060</v>
      </c>
      <c r="E6252" t="s">
        <v>4828</v>
      </c>
      <c r="F6252" s="4" t="s">
        <v>4335</v>
      </c>
      <c r="G6252" s="5">
        <v>4020</v>
      </c>
      <c r="H6252" s="6">
        <v>0.23327529999999999</v>
      </c>
      <c r="I6252" s="7">
        <v>91.813000000000002</v>
      </c>
      <c r="J6252" s="2">
        <v>31</v>
      </c>
      <c r="K6252">
        <v>1</v>
      </c>
    </row>
    <row r="6253" spans="1:12" x14ac:dyDescent="0.25">
      <c r="A6253">
        <v>50007</v>
      </c>
      <c r="B6253" s="2">
        <v>66.125529999999998</v>
      </c>
      <c r="C6253" s="3">
        <v>680</v>
      </c>
      <c r="D6253" s="4">
        <v>19780</v>
      </c>
      <c r="E6253" t="s">
        <v>9595</v>
      </c>
      <c r="F6253" s="4" t="s">
        <v>9593</v>
      </c>
      <c r="G6253" s="5">
        <v>453</v>
      </c>
      <c r="H6253" s="6">
        <v>0.29801319999999998</v>
      </c>
      <c r="I6253" s="7">
        <v>80.625</v>
      </c>
    </row>
    <row r="6254" spans="1:12" x14ac:dyDescent="0.25">
      <c r="A6254">
        <v>68152</v>
      </c>
      <c r="B6254" s="2">
        <v>66.124409999999997</v>
      </c>
      <c r="C6254" s="3">
        <v>5824</v>
      </c>
      <c r="D6254" s="4">
        <v>36540</v>
      </c>
      <c r="E6254" t="s">
        <v>6681</v>
      </c>
      <c r="F6254" s="4" t="s">
        <v>12738</v>
      </c>
      <c r="G6254" s="5">
        <v>4236</v>
      </c>
      <c r="H6254" s="6">
        <v>0.33073649999999999</v>
      </c>
      <c r="I6254" s="7">
        <v>74.966999999999999</v>
      </c>
      <c r="J6254" s="2">
        <v>40.625</v>
      </c>
      <c r="K6254">
        <v>8</v>
      </c>
    </row>
    <row r="6255" spans="1:12" x14ac:dyDescent="0.25">
      <c r="A6255">
        <v>2568</v>
      </c>
      <c r="B6255" s="2">
        <v>66.122669999999999</v>
      </c>
      <c r="C6255" s="3">
        <v>4035</v>
      </c>
      <c r="D6255" s="4">
        <v>47240</v>
      </c>
      <c r="E6255" t="s">
        <v>399</v>
      </c>
      <c r="F6255" s="4" t="s">
        <v>21</v>
      </c>
      <c r="G6255" s="5">
        <v>3072</v>
      </c>
      <c r="H6255" s="6">
        <v>0.4783599</v>
      </c>
      <c r="I6255" s="7">
        <v>49.453000000000003</v>
      </c>
      <c r="J6255" s="2">
        <v>30</v>
      </c>
      <c r="K6255">
        <v>5</v>
      </c>
    </row>
    <row r="6256" spans="1:12" x14ac:dyDescent="0.25">
      <c r="A6256">
        <v>90620</v>
      </c>
      <c r="B6256" s="2">
        <v>66.114549999999994</v>
      </c>
      <c r="C6256" s="3">
        <v>45992</v>
      </c>
      <c r="D6256" s="4">
        <v>31080</v>
      </c>
      <c r="E6256" t="s">
        <v>15389</v>
      </c>
      <c r="F6256" s="4" t="s">
        <v>15368</v>
      </c>
      <c r="G6256" s="5">
        <v>30826</v>
      </c>
      <c r="H6256" s="6">
        <v>0.2729838</v>
      </c>
      <c r="I6256" s="7">
        <v>84.933999999999997</v>
      </c>
      <c r="J6256" s="2">
        <v>49.666699999999999</v>
      </c>
      <c r="K6256">
        <v>9</v>
      </c>
    </row>
    <row r="6257" spans="1:12" x14ac:dyDescent="0.25">
      <c r="A6257">
        <v>55811</v>
      </c>
      <c r="B6257" s="2">
        <v>66.102999999999994</v>
      </c>
      <c r="C6257" s="3">
        <v>26739</v>
      </c>
      <c r="D6257" s="4">
        <v>20260</v>
      </c>
      <c r="E6257" t="s">
        <v>6384</v>
      </c>
      <c r="F6257" s="4" t="s">
        <v>10428</v>
      </c>
      <c r="G6257" s="5">
        <v>17422</v>
      </c>
      <c r="H6257" s="6">
        <v>0.31356899999999999</v>
      </c>
      <c r="I6257" s="7">
        <v>77.917000000000002</v>
      </c>
      <c r="J6257" s="2">
        <v>43.058799999999998</v>
      </c>
      <c r="K6257">
        <v>17</v>
      </c>
      <c r="L6257" s="2">
        <v>67.599999999999994</v>
      </c>
    </row>
    <row r="6258" spans="1:12" x14ac:dyDescent="0.25">
      <c r="A6258">
        <v>99504</v>
      </c>
      <c r="B6258" s="2">
        <v>66.092609999999993</v>
      </c>
      <c r="C6258" s="3">
        <v>41365</v>
      </c>
      <c r="D6258" s="4">
        <v>11260</v>
      </c>
      <c r="E6258" t="s">
        <v>16603</v>
      </c>
      <c r="F6258" s="4" t="s">
        <v>16604</v>
      </c>
      <c r="G6258" s="5">
        <v>25996</v>
      </c>
      <c r="H6258" s="6">
        <v>0.28000459999999999</v>
      </c>
      <c r="I6258" s="7">
        <v>83.715999999999994</v>
      </c>
      <c r="J6258" s="2">
        <v>44.826099999999997</v>
      </c>
      <c r="K6258">
        <v>23</v>
      </c>
      <c r="L6258" s="2">
        <v>76.2</v>
      </c>
    </row>
    <row r="6259" spans="1:12" x14ac:dyDescent="0.25">
      <c r="A6259">
        <v>14466</v>
      </c>
      <c r="B6259" s="2">
        <v>66.086039999999997</v>
      </c>
      <c r="C6259" s="3">
        <v>1843</v>
      </c>
      <c r="D6259" s="4">
        <v>40380</v>
      </c>
      <c r="E6259" t="s">
        <v>2851</v>
      </c>
      <c r="F6259" s="4" t="s">
        <v>1280</v>
      </c>
      <c r="G6259" s="5">
        <v>1444</v>
      </c>
      <c r="H6259" s="6">
        <v>0.30609419999999998</v>
      </c>
      <c r="I6259" s="7">
        <v>79.191000000000003</v>
      </c>
      <c r="J6259" s="2">
        <v>48</v>
      </c>
      <c r="K6259">
        <v>1</v>
      </c>
    </row>
    <row r="6260" spans="1:12" x14ac:dyDescent="0.25">
      <c r="A6260">
        <v>97701</v>
      </c>
      <c r="B6260" s="2">
        <v>66.075389999999999</v>
      </c>
      <c r="C6260" s="3">
        <v>60787</v>
      </c>
      <c r="D6260" s="4">
        <v>13460</v>
      </c>
      <c r="E6260" t="s">
        <v>16300</v>
      </c>
      <c r="F6260" s="4" t="s">
        <v>16170</v>
      </c>
      <c r="G6260" s="5">
        <v>43081</v>
      </c>
      <c r="H6260" s="6">
        <v>0.36315310000000001</v>
      </c>
      <c r="I6260" s="7">
        <v>69.322000000000003</v>
      </c>
      <c r="J6260" s="2">
        <v>39.676499999999997</v>
      </c>
      <c r="K6260">
        <v>34</v>
      </c>
      <c r="L6260" s="2">
        <v>48.8</v>
      </c>
    </row>
    <row r="6261" spans="1:12" x14ac:dyDescent="0.25">
      <c r="A6261">
        <v>16059</v>
      </c>
      <c r="B6261" s="2">
        <v>66.063739999999996</v>
      </c>
      <c r="C6261" s="3">
        <v>7827</v>
      </c>
      <c r="D6261" s="4">
        <v>38300</v>
      </c>
      <c r="E6261" t="s">
        <v>3404</v>
      </c>
      <c r="F6261" s="4" t="s">
        <v>3003</v>
      </c>
      <c r="G6261" s="5">
        <v>5619</v>
      </c>
      <c r="H6261" s="6">
        <v>0.3279359</v>
      </c>
      <c r="I6261" s="7">
        <v>75.387</v>
      </c>
      <c r="J6261" s="2">
        <v>53.5</v>
      </c>
      <c r="K6261">
        <v>2</v>
      </c>
    </row>
    <row r="6262" spans="1:12" x14ac:dyDescent="0.25">
      <c r="A6262">
        <v>78954</v>
      </c>
      <c r="B6262" s="2">
        <v>66.062190000000001</v>
      </c>
      <c r="C6262" s="3">
        <v>1151</v>
      </c>
      <c r="E6262" t="s">
        <v>2235</v>
      </c>
      <c r="F6262" s="4" t="s">
        <v>13752</v>
      </c>
      <c r="G6262" s="5">
        <v>856</v>
      </c>
      <c r="H6262" s="6">
        <v>0.25904319999999997</v>
      </c>
      <c r="I6262" s="7">
        <v>87.292000000000002</v>
      </c>
    </row>
    <row r="6263" spans="1:12" x14ac:dyDescent="0.25">
      <c r="A6263">
        <v>71006</v>
      </c>
      <c r="B6263" s="2">
        <v>66.060040000000001</v>
      </c>
      <c r="C6263" s="3">
        <v>12409</v>
      </c>
      <c r="D6263" s="4">
        <v>43340</v>
      </c>
      <c r="E6263" t="s">
        <v>3865</v>
      </c>
      <c r="F6263" s="4" t="s">
        <v>12927</v>
      </c>
      <c r="G6263" s="5">
        <v>8140</v>
      </c>
      <c r="H6263" s="6">
        <v>0.28402949999999999</v>
      </c>
      <c r="I6263" s="7">
        <v>82.953999999999994</v>
      </c>
    </row>
    <row r="6264" spans="1:12" x14ac:dyDescent="0.25">
      <c r="A6264">
        <v>5832</v>
      </c>
      <c r="B6264" s="2">
        <v>66.057950000000005</v>
      </c>
      <c r="C6264" s="3">
        <v>820</v>
      </c>
      <c r="E6264" t="s">
        <v>1175</v>
      </c>
      <c r="F6264" s="4" t="s">
        <v>1030</v>
      </c>
      <c r="G6264" s="5">
        <v>584</v>
      </c>
      <c r="H6264" s="6">
        <v>0.3777778</v>
      </c>
      <c r="I6264" s="7">
        <v>66.75</v>
      </c>
      <c r="J6264" s="2">
        <v>46</v>
      </c>
      <c r="K6264">
        <v>1</v>
      </c>
    </row>
    <row r="6265" spans="1:12" x14ac:dyDescent="0.25">
      <c r="A6265">
        <v>89131</v>
      </c>
      <c r="B6265" s="2">
        <v>66.05104</v>
      </c>
      <c r="C6265" s="3">
        <v>44036</v>
      </c>
      <c r="D6265" s="4">
        <v>29820</v>
      </c>
      <c r="E6265" t="s">
        <v>15235</v>
      </c>
      <c r="F6265" s="4" t="s">
        <v>15318</v>
      </c>
      <c r="G6265" s="5">
        <v>28253</v>
      </c>
      <c r="H6265" s="6">
        <v>0.27820050000000002</v>
      </c>
      <c r="I6265" s="7">
        <v>83.953999999999994</v>
      </c>
      <c r="J6265" s="2">
        <v>50</v>
      </c>
      <c r="K6265">
        <v>11</v>
      </c>
      <c r="L6265" s="2">
        <v>92.9</v>
      </c>
    </row>
    <row r="6266" spans="1:12" x14ac:dyDescent="0.25">
      <c r="A6266">
        <v>15330</v>
      </c>
      <c r="B6266" s="2">
        <v>66.043260000000004</v>
      </c>
      <c r="C6266" s="3">
        <v>5633</v>
      </c>
      <c r="D6266" s="4">
        <v>38300</v>
      </c>
      <c r="E6266" t="s">
        <v>3097</v>
      </c>
      <c r="F6266" s="4" t="s">
        <v>3003</v>
      </c>
      <c r="G6266" s="5">
        <v>4271</v>
      </c>
      <c r="H6266" s="6">
        <v>0.28768729999999998</v>
      </c>
      <c r="I6266" s="7">
        <v>82.307000000000002</v>
      </c>
      <c r="J6266" s="2">
        <v>45</v>
      </c>
      <c r="K6266">
        <v>2</v>
      </c>
    </row>
    <row r="6267" spans="1:12" x14ac:dyDescent="0.25">
      <c r="A6267">
        <v>50117</v>
      </c>
      <c r="B6267" s="2">
        <v>66.042209999999997</v>
      </c>
      <c r="C6267" s="3">
        <v>175</v>
      </c>
      <c r="E6267" t="s">
        <v>2850</v>
      </c>
      <c r="F6267" s="4" t="s">
        <v>9593</v>
      </c>
      <c r="G6267" s="5">
        <v>143</v>
      </c>
      <c r="H6267" s="6">
        <v>0.29370629999999998</v>
      </c>
      <c r="I6267" s="7">
        <v>81.25</v>
      </c>
    </row>
    <row r="6268" spans="1:12" x14ac:dyDescent="0.25">
      <c r="A6268">
        <v>49315</v>
      </c>
      <c r="B6268" s="2">
        <v>66.038889999999995</v>
      </c>
      <c r="C6268" s="3">
        <v>20733</v>
      </c>
      <c r="D6268" s="4">
        <v>24340</v>
      </c>
      <c r="E6268" t="s">
        <v>9368</v>
      </c>
      <c r="F6268" s="4" t="s">
        <v>9106</v>
      </c>
      <c r="G6268" s="5">
        <v>13730</v>
      </c>
      <c r="H6268" s="6">
        <v>0.32859949999999999</v>
      </c>
      <c r="I6268" s="7">
        <v>75.218000000000004</v>
      </c>
      <c r="J6268" s="2">
        <v>59</v>
      </c>
      <c r="K6268">
        <v>4</v>
      </c>
    </row>
    <row r="6269" spans="1:12" x14ac:dyDescent="0.25">
      <c r="A6269">
        <v>32303</v>
      </c>
      <c r="B6269" s="2">
        <v>66.028930000000003</v>
      </c>
      <c r="C6269" s="3">
        <v>47734</v>
      </c>
      <c r="D6269" s="4">
        <v>45220</v>
      </c>
      <c r="E6269" t="s">
        <v>6747</v>
      </c>
      <c r="F6269" s="4" t="s">
        <v>6689</v>
      </c>
      <c r="G6269" s="5">
        <v>27874</v>
      </c>
      <c r="H6269" s="6">
        <v>0.41436460000000003</v>
      </c>
      <c r="I6269" s="7">
        <v>60.384999999999998</v>
      </c>
      <c r="J6269" s="2">
        <v>43.973700000000001</v>
      </c>
      <c r="K6269">
        <v>38</v>
      </c>
      <c r="L6269" s="2">
        <v>72.099999999999994</v>
      </c>
    </row>
    <row r="6270" spans="1:12" x14ac:dyDescent="0.25">
      <c r="A6270">
        <v>48462</v>
      </c>
      <c r="B6270" s="2">
        <v>66.020089999999996</v>
      </c>
      <c r="C6270" s="3">
        <v>13670</v>
      </c>
      <c r="D6270" s="4">
        <v>19820</v>
      </c>
      <c r="E6270" t="s">
        <v>9201</v>
      </c>
      <c r="F6270" s="4" t="s">
        <v>9106</v>
      </c>
      <c r="G6270" s="5">
        <v>9074</v>
      </c>
      <c r="H6270" s="6">
        <v>0.27724520000000002</v>
      </c>
      <c r="I6270" s="7">
        <v>84.08</v>
      </c>
      <c r="J6270" s="2">
        <v>49</v>
      </c>
      <c r="K6270">
        <v>7</v>
      </c>
    </row>
    <row r="6271" spans="1:12" x14ac:dyDescent="0.25">
      <c r="A6271">
        <v>97321</v>
      </c>
      <c r="B6271" s="2">
        <v>66.013689999999997</v>
      </c>
      <c r="C6271" s="3">
        <v>25468</v>
      </c>
      <c r="D6271" s="4">
        <v>10540</v>
      </c>
      <c r="E6271" t="s">
        <v>1168</v>
      </c>
      <c r="F6271" s="4" t="s">
        <v>16170</v>
      </c>
      <c r="G6271" s="5">
        <v>17634</v>
      </c>
      <c r="H6271" s="6">
        <v>0.34365430000000002</v>
      </c>
      <c r="I6271" s="7">
        <v>72.602000000000004</v>
      </c>
      <c r="J6271" s="2">
        <v>45.939399999999999</v>
      </c>
      <c r="K6271">
        <v>33</v>
      </c>
      <c r="L6271" s="2">
        <v>80.599999999999994</v>
      </c>
    </row>
    <row r="6272" spans="1:12" x14ac:dyDescent="0.25">
      <c r="A6272">
        <v>8050</v>
      </c>
      <c r="B6272" s="2">
        <v>66.005260000000007</v>
      </c>
      <c r="C6272" s="3">
        <v>25065</v>
      </c>
      <c r="D6272" s="4">
        <v>35620</v>
      </c>
      <c r="E6272" t="s">
        <v>1606</v>
      </c>
      <c r="F6272" s="4" t="s">
        <v>1341</v>
      </c>
      <c r="G6272" s="5">
        <v>17617</v>
      </c>
      <c r="H6272" s="6">
        <v>0.28500880000000001</v>
      </c>
      <c r="I6272" s="7">
        <v>82.733000000000004</v>
      </c>
      <c r="J6272" s="2">
        <v>36</v>
      </c>
      <c r="K6272">
        <v>1</v>
      </c>
    </row>
    <row r="6273" spans="1:12" x14ac:dyDescent="0.25">
      <c r="A6273">
        <v>61107</v>
      </c>
      <c r="B6273" s="2">
        <v>65.995750000000001</v>
      </c>
      <c r="C6273" s="3">
        <v>30517</v>
      </c>
      <c r="D6273" s="4">
        <v>40420</v>
      </c>
      <c r="E6273" t="s">
        <v>7069</v>
      </c>
      <c r="F6273" s="4" t="s">
        <v>11490</v>
      </c>
      <c r="G6273" s="5">
        <v>22113</v>
      </c>
      <c r="H6273" s="6">
        <v>0.35734640000000001</v>
      </c>
      <c r="I6273" s="7">
        <v>70.231999999999999</v>
      </c>
      <c r="J6273" s="2">
        <v>40.2727</v>
      </c>
      <c r="K6273">
        <v>22</v>
      </c>
      <c r="L6273" s="2">
        <v>52.9</v>
      </c>
    </row>
    <row r="6274" spans="1:12" x14ac:dyDescent="0.25">
      <c r="A6274">
        <v>95121</v>
      </c>
      <c r="B6274" s="2">
        <v>65.984279999999998</v>
      </c>
      <c r="C6274" s="3">
        <v>38603</v>
      </c>
      <c r="D6274" s="4">
        <v>41940</v>
      </c>
      <c r="E6274" t="s">
        <v>12003</v>
      </c>
      <c r="F6274" s="4" t="s">
        <v>15368</v>
      </c>
      <c r="G6274" s="5">
        <v>25849</v>
      </c>
      <c r="H6274" s="6">
        <v>0.2721575</v>
      </c>
      <c r="I6274" s="7">
        <v>84.944000000000003</v>
      </c>
      <c r="J6274" s="2">
        <v>32.285699999999999</v>
      </c>
      <c r="K6274">
        <v>7</v>
      </c>
    </row>
    <row r="6275" spans="1:12" x14ac:dyDescent="0.25">
      <c r="A6275">
        <v>51534</v>
      </c>
      <c r="B6275" s="2">
        <v>65.976590000000002</v>
      </c>
      <c r="C6275" s="3">
        <v>9463</v>
      </c>
      <c r="D6275" s="4">
        <v>36540</v>
      </c>
      <c r="E6275" t="s">
        <v>1419</v>
      </c>
      <c r="F6275" s="4" t="s">
        <v>9593</v>
      </c>
      <c r="G6275" s="5">
        <v>6263</v>
      </c>
      <c r="H6275" s="6">
        <v>0.27622540000000001</v>
      </c>
      <c r="I6275" s="7">
        <v>84.241</v>
      </c>
      <c r="J6275" s="2">
        <v>48.666699999999999</v>
      </c>
      <c r="K6275">
        <v>3</v>
      </c>
    </row>
    <row r="6276" spans="1:12" x14ac:dyDescent="0.25">
      <c r="A6276">
        <v>17111</v>
      </c>
      <c r="B6276" s="2">
        <v>65.969669999999994</v>
      </c>
      <c r="C6276" s="3">
        <v>32058</v>
      </c>
      <c r="D6276" s="4">
        <v>25420</v>
      </c>
      <c r="E6276" t="s">
        <v>3725</v>
      </c>
      <c r="F6276" s="4" t="s">
        <v>3003</v>
      </c>
      <c r="G6276" s="5">
        <v>22628</v>
      </c>
      <c r="H6276" s="6">
        <v>0.30046840000000002</v>
      </c>
      <c r="I6276" s="7">
        <v>80.046999999999997</v>
      </c>
      <c r="J6276" s="2">
        <v>42.777799999999999</v>
      </c>
      <c r="K6276">
        <v>9</v>
      </c>
    </row>
    <row r="6277" spans="1:12" x14ac:dyDescent="0.25">
      <c r="A6277">
        <v>23306</v>
      </c>
      <c r="B6277" s="2">
        <v>65.964110000000005</v>
      </c>
      <c r="C6277" s="3">
        <v>875</v>
      </c>
      <c r="E6277" t="s">
        <v>4841</v>
      </c>
      <c r="F6277" s="4" t="s">
        <v>4335</v>
      </c>
      <c r="G6277" s="5">
        <v>617</v>
      </c>
      <c r="H6277" s="6">
        <v>0.28317150000000002</v>
      </c>
      <c r="I6277" s="7">
        <v>83.025999999999996</v>
      </c>
    </row>
    <row r="6278" spans="1:12" x14ac:dyDescent="0.25">
      <c r="A6278">
        <v>92563</v>
      </c>
      <c r="B6278" s="2">
        <v>65.955669999999998</v>
      </c>
      <c r="C6278" s="3">
        <v>57604</v>
      </c>
      <c r="D6278" s="4">
        <v>40140</v>
      </c>
      <c r="E6278" t="s">
        <v>15571</v>
      </c>
      <c r="F6278" s="4" t="s">
        <v>15368</v>
      </c>
      <c r="G6278" s="5">
        <v>34687</v>
      </c>
      <c r="H6278" s="6">
        <v>0.28451579999999999</v>
      </c>
      <c r="I6278" s="7">
        <v>82.784999999999997</v>
      </c>
      <c r="J6278" s="2">
        <v>48.090899999999998</v>
      </c>
      <c r="K6278">
        <v>11</v>
      </c>
      <c r="L6278" s="2">
        <v>88.6</v>
      </c>
    </row>
    <row r="6279" spans="1:12" x14ac:dyDescent="0.25">
      <c r="A6279">
        <v>27603</v>
      </c>
      <c r="B6279" s="2">
        <v>65.939869999999999</v>
      </c>
      <c r="C6279" s="3">
        <v>48680</v>
      </c>
      <c r="D6279" s="4">
        <v>39580</v>
      </c>
      <c r="E6279" t="s">
        <v>5749</v>
      </c>
      <c r="F6279" s="4" t="s">
        <v>5642</v>
      </c>
      <c r="G6279" s="5">
        <v>31298</v>
      </c>
      <c r="H6279" s="6">
        <v>0.36649730000000003</v>
      </c>
      <c r="I6279" s="7">
        <v>68.608000000000004</v>
      </c>
      <c r="J6279" s="2">
        <v>43.823500000000003</v>
      </c>
      <c r="K6279">
        <v>17</v>
      </c>
      <c r="L6279" s="2">
        <v>71.099999999999994</v>
      </c>
    </row>
    <row r="6280" spans="1:12" x14ac:dyDescent="0.25">
      <c r="A6280">
        <v>84315</v>
      </c>
      <c r="B6280" s="2">
        <v>65.931209999999993</v>
      </c>
      <c r="C6280" s="3">
        <v>8255</v>
      </c>
      <c r="D6280" s="4">
        <v>36260</v>
      </c>
      <c r="E6280" t="s">
        <v>12743</v>
      </c>
      <c r="F6280" s="4" t="s">
        <v>14851</v>
      </c>
      <c r="G6280" s="5">
        <v>4901</v>
      </c>
      <c r="H6280" s="6">
        <v>0.2297022</v>
      </c>
      <c r="I6280" s="7">
        <v>92.231999999999999</v>
      </c>
      <c r="J6280" s="2">
        <v>40.666699999999999</v>
      </c>
      <c r="K6280">
        <v>3</v>
      </c>
    </row>
    <row r="6281" spans="1:12" x14ac:dyDescent="0.25">
      <c r="A6281">
        <v>49796</v>
      </c>
      <c r="B6281" s="2">
        <v>65.929950000000005</v>
      </c>
      <c r="C6281" s="3">
        <v>404</v>
      </c>
      <c r="E6281" t="s">
        <v>9506</v>
      </c>
      <c r="F6281" s="4" t="s">
        <v>9106</v>
      </c>
      <c r="G6281" s="5">
        <v>335</v>
      </c>
      <c r="H6281" s="6">
        <v>0.34523809999999999</v>
      </c>
      <c r="I6281" s="7">
        <v>72.25</v>
      </c>
    </row>
    <row r="6282" spans="1:12" x14ac:dyDescent="0.25">
      <c r="A6282">
        <v>18049</v>
      </c>
      <c r="B6282" s="2">
        <v>65.926860000000005</v>
      </c>
      <c r="C6282" s="3">
        <v>17399</v>
      </c>
      <c r="D6282" s="4">
        <v>10900</v>
      </c>
      <c r="E6282" t="s">
        <v>3954</v>
      </c>
      <c r="F6282" s="4" t="s">
        <v>3003</v>
      </c>
      <c r="G6282" s="5">
        <v>12579</v>
      </c>
      <c r="H6282" s="6">
        <v>0.33370430000000001</v>
      </c>
      <c r="I6282" s="7">
        <v>74.238</v>
      </c>
      <c r="J6282" s="2">
        <v>35.055599999999998</v>
      </c>
      <c r="K6282">
        <v>18</v>
      </c>
      <c r="L6282" s="2">
        <v>23.9</v>
      </c>
    </row>
    <row r="6283" spans="1:12" x14ac:dyDescent="0.25">
      <c r="A6283">
        <v>6409</v>
      </c>
      <c r="B6283" s="2">
        <v>65.923760000000001</v>
      </c>
      <c r="C6283" s="3">
        <v>497</v>
      </c>
      <c r="D6283" s="4">
        <v>25540</v>
      </c>
      <c r="E6283" t="s">
        <v>1284</v>
      </c>
      <c r="F6283" s="4" t="s">
        <v>1198</v>
      </c>
      <c r="G6283" s="5">
        <v>391</v>
      </c>
      <c r="H6283" s="6">
        <v>0.21483379999999999</v>
      </c>
      <c r="I6283" s="7">
        <v>94.778999999999996</v>
      </c>
    </row>
    <row r="6284" spans="1:12" x14ac:dyDescent="0.25">
      <c r="A6284">
        <v>25832</v>
      </c>
      <c r="B6284" s="2">
        <v>65.922929999999994</v>
      </c>
      <c r="C6284" s="3">
        <v>4107</v>
      </c>
      <c r="D6284" s="4">
        <v>13220</v>
      </c>
      <c r="E6284" t="s">
        <v>5417</v>
      </c>
      <c r="F6284" s="4" t="s">
        <v>5144</v>
      </c>
      <c r="G6284" s="5">
        <v>3058</v>
      </c>
      <c r="H6284" s="6">
        <v>0.32472210000000001</v>
      </c>
      <c r="I6284" s="7">
        <v>75.759</v>
      </c>
      <c r="J6284" s="2">
        <v>38.666699999999999</v>
      </c>
      <c r="K6284">
        <v>3</v>
      </c>
    </row>
    <row r="6285" spans="1:12" x14ac:dyDescent="0.25">
      <c r="A6285">
        <v>60968</v>
      </c>
      <c r="B6285" s="2">
        <v>65.922139999999999</v>
      </c>
      <c r="C6285" s="3">
        <v>316</v>
      </c>
      <c r="E6285" t="s">
        <v>11647</v>
      </c>
      <c r="F6285" s="4" t="s">
        <v>11490</v>
      </c>
      <c r="G6285" s="5">
        <v>244</v>
      </c>
      <c r="H6285" s="6">
        <v>0.29918030000000001</v>
      </c>
      <c r="I6285" s="7">
        <v>80.156000000000006</v>
      </c>
      <c r="J6285" s="2">
        <v>51</v>
      </c>
      <c r="K6285">
        <v>1</v>
      </c>
    </row>
    <row r="6286" spans="1:12" x14ac:dyDescent="0.25">
      <c r="A6286">
        <v>73855</v>
      </c>
      <c r="B6286" s="2">
        <v>65.922070000000005</v>
      </c>
      <c r="C6286" s="3">
        <v>79</v>
      </c>
      <c r="E6286" t="s">
        <v>13221</v>
      </c>
      <c r="F6286" s="4" t="s">
        <v>13462</v>
      </c>
      <c r="G6286" s="5">
        <v>79</v>
      </c>
      <c r="H6286" s="6">
        <v>0.3</v>
      </c>
      <c r="I6286" s="7">
        <v>80</v>
      </c>
    </row>
    <row r="6287" spans="1:12" x14ac:dyDescent="0.25">
      <c r="A6287">
        <v>60647</v>
      </c>
      <c r="B6287" s="2">
        <v>65.907780000000002</v>
      </c>
      <c r="C6287" s="3">
        <v>87338</v>
      </c>
      <c r="D6287" s="4">
        <v>16980</v>
      </c>
      <c r="E6287" t="s">
        <v>11616</v>
      </c>
      <c r="F6287" s="4" t="s">
        <v>11490</v>
      </c>
      <c r="G6287" s="5">
        <v>59650</v>
      </c>
      <c r="H6287" s="6">
        <v>0.42452640000000003</v>
      </c>
      <c r="I6287" s="7">
        <v>58.472000000000001</v>
      </c>
      <c r="J6287" s="2">
        <v>38.510800000000003</v>
      </c>
      <c r="K6287">
        <v>139</v>
      </c>
      <c r="L6287" s="2">
        <v>42.4</v>
      </c>
    </row>
    <row r="6288" spans="1:12" x14ac:dyDescent="0.25">
      <c r="A6288">
        <v>14750</v>
      </c>
      <c r="B6288" s="2">
        <v>65.892759999999996</v>
      </c>
      <c r="C6288" s="3">
        <v>4309</v>
      </c>
      <c r="D6288" s="4">
        <v>27460</v>
      </c>
      <c r="E6288" t="s">
        <v>1723</v>
      </c>
      <c r="F6288" s="4" t="s">
        <v>1280</v>
      </c>
      <c r="G6288" s="5">
        <v>3096</v>
      </c>
      <c r="H6288" s="6">
        <v>0.35711979999999999</v>
      </c>
      <c r="I6288" s="7">
        <v>70.116</v>
      </c>
      <c r="J6288" s="2">
        <v>45</v>
      </c>
      <c r="K6288">
        <v>2</v>
      </c>
    </row>
    <row r="6289" spans="1:12" x14ac:dyDescent="0.25">
      <c r="A6289">
        <v>60081</v>
      </c>
      <c r="B6289" s="2">
        <v>65.890450000000001</v>
      </c>
      <c r="C6289" s="3">
        <v>9963</v>
      </c>
      <c r="D6289" s="4">
        <v>16980</v>
      </c>
      <c r="E6289" t="s">
        <v>3793</v>
      </c>
      <c r="F6289" s="4" t="s">
        <v>11490</v>
      </c>
      <c r="G6289" s="5">
        <v>6519</v>
      </c>
      <c r="H6289" s="6">
        <v>0.22549469999999999</v>
      </c>
      <c r="I6289" s="7">
        <v>92.856999999999999</v>
      </c>
      <c r="J6289" s="2">
        <v>64</v>
      </c>
      <c r="K6289">
        <v>1</v>
      </c>
    </row>
    <row r="6290" spans="1:12" x14ac:dyDescent="0.25">
      <c r="A6290">
        <v>3256</v>
      </c>
      <c r="B6290" s="2">
        <v>65.88852</v>
      </c>
      <c r="C6290" s="3">
        <v>2266</v>
      </c>
      <c r="D6290" s="4">
        <v>29060</v>
      </c>
      <c r="E6290" t="s">
        <v>566</v>
      </c>
      <c r="F6290" s="4" t="s">
        <v>520</v>
      </c>
      <c r="G6290" s="5">
        <v>1572</v>
      </c>
      <c r="H6290" s="6">
        <v>0.35855049999999999</v>
      </c>
      <c r="I6290" s="7">
        <v>69.861000000000004</v>
      </c>
    </row>
    <row r="6291" spans="1:12" x14ac:dyDescent="0.25">
      <c r="A6291">
        <v>76633</v>
      </c>
      <c r="B6291" s="2">
        <v>65.887249999999995</v>
      </c>
      <c r="C6291" s="3">
        <v>5758</v>
      </c>
      <c r="D6291" s="4">
        <v>47380</v>
      </c>
      <c r="E6291" t="s">
        <v>13973</v>
      </c>
      <c r="F6291" s="4" t="s">
        <v>13752</v>
      </c>
      <c r="G6291" s="5">
        <v>3740</v>
      </c>
      <c r="H6291" s="6">
        <v>0.29812830000000001</v>
      </c>
      <c r="I6291" s="7">
        <v>80.293000000000006</v>
      </c>
      <c r="J6291" s="2">
        <v>73</v>
      </c>
      <c r="K6291">
        <v>1</v>
      </c>
    </row>
    <row r="6292" spans="1:12" x14ac:dyDescent="0.25">
      <c r="A6292">
        <v>56003</v>
      </c>
      <c r="B6292" s="2">
        <v>65.883970000000005</v>
      </c>
      <c r="C6292" s="3">
        <v>14305</v>
      </c>
      <c r="D6292" s="4">
        <v>31860</v>
      </c>
      <c r="E6292" t="s">
        <v>10593</v>
      </c>
      <c r="F6292" s="4" t="s">
        <v>10428</v>
      </c>
      <c r="G6292" s="5">
        <v>9956</v>
      </c>
      <c r="H6292" s="6">
        <v>0.35064279999999998</v>
      </c>
      <c r="I6292" s="7">
        <v>71.212999999999994</v>
      </c>
      <c r="J6292" s="2">
        <v>49.428600000000003</v>
      </c>
      <c r="K6292">
        <v>7</v>
      </c>
    </row>
    <row r="6293" spans="1:12" x14ac:dyDescent="0.25">
      <c r="A6293">
        <v>58311</v>
      </c>
      <c r="B6293" s="2">
        <v>65.88158</v>
      </c>
      <c r="C6293" s="3">
        <v>67</v>
      </c>
      <c r="E6293" t="s">
        <v>11126</v>
      </c>
      <c r="F6293" s="4" t="s">
        <v>11069</v>
      </c>
      <c r="G6293" s="5">
        <v>39</v>
      </c>
      <c r="H6293" s="6">
        <v>0.17948720000000001</v>
      </c>
      <c r="I6293" s="7">
        <v>100.78100000000001</v>
      </c>
    </row>
    <row r="6294" spans="1:12" x14ac:dyDescent="0.25">
      <c r="A6294">
        <v>12188</v>
      </c>
      <c r="B6294" s="2">
        <v>65.879679999999993</v>
      </c>
      <c r="C6294" s="3">
        <v>11137</v>
      </c>
      <c r="D6294" s="4">
        <v>10580</v>
      </c>
      <c r="E6294" t="s">
        <v>757</v>
      </c>
      <c r="F6294" s="4" t="s">
        <v>1280</v>
      </c>
      <c r="G6294" s="5">
        <v>7855</v>
      </c>
      <c r="H6294" s="6">
        <v>0.2921706</v>
      </c>
      <c r="I6294" s="7">
        <v>81.296999999999997</v>
      </c>
      <c r="J6294" s="2">
        <v>57</v>
      </c>
      <c r="K6294">
        <v>2</v>
      </c>
    </row>
    <row r="6295" spans="1:12" x14ac:dyDescent="0.25">
      <c r="A6295">
        <v>66618</v>
      </c>
      <c r="B6295" s="2">
        <v>65.876300000000001</v>
      </c>
      <c r="C6295" s="3">
        <v>9647</v>
      </c>
      <c r="D6295" s="4">
        <v>45820</v>
      </c>
      <c r="E6295" t="s">
        <v>8883</v>
      </c>
      <c r="F6295" s="4" t="s">
        <v>12494</v>
      </c>
      <c r="G6295" s="5">
        <v>6288</v>
      </c>
      <c r="H6295" s="6">
        <v>0.28180660000000002</v>
      </c>
      <c r="I6295" s="7">
        <v>83.072000000000003</v>
      </c>
      <c r="J6295" s="2">
        <v>46.1</v>
      </c>
      <c r="K6295">
        <v>10</v>
      </c>
      <c r="L6295" s="2">
        <v>81.400000000000006</v>
      </c>
    </row>
    <row r="6296" spans="1:12" x14ac:dyDescent="0.25">
      <c r="A6296">
        <v>61240</v>
      </c>
      <c r="B6296" s="2">
        <v>65.873720000000006</v>
      </c>
      <c r="C6296" s="3">
        <v>6248</v>
      </c>
      <c r="D6296" s="4">
        <v>19340</v>
      </c>
      <c r="E6296" t="s">
        <v>11685</v>
      </c>
      <c r="F6296" s="4" t="s">
        <v>11490</v>
      </c>
      <c r="G6296" s="5">
        <v>4480</v>
      </c>
      <c r="H6296" s="6">
        <v>0.2787946</v>
      </c>
      <c r="I6296" s="7">
        <v>83.59</v>
      </c>
      <c r="J6296" s="2">
        <v>58</v>
      </c>
      <c r="K6296">
        <v>1</v>
      </c>
    </row>
    <row r="6297" spans="1:12" x14ac:dyDescent="0.25">
      <c r="A6297">
        <v>91724</v>
      </c>
      <c r="B6297" s="2">
        <v>65.868639999999999</v>
      </c>
      <c r="C6297" s="3">
        <v>25405</v>
      </c>
      <c r="D6297" s="4">
        <v>31080</v>
      </c>
      <c r="E6297" t="s">
        <v>15447</v>
      </c>
      <c r="F6297" s="4" t="s">
        <v>15368</v>
      </c>
      <c r="G6297" s="5">
        <v>16732</v>
      </c>
      <c r="H6297" s="6">
        <v>0.27109729999999999</v>
      </c>
      <c r="I6297" s="7">
        <v>84.914000000000001</v>
      </c>
      <c r="J6297" s="2">
        <v>31.142900000000001</v>
      </c>
      <c r="K6297">
        <v>7</v>
      </c>
    </row>
    <row r="6298" spans="1:12" x14ac:dyDescent="0.25">
      <c r="A6298">
        <v>80227</v>
      </c>
      <c r="B6298" s="2">
        <v>65.858980000000003</v>
      </c>
      <c r="C6298" s="3">
        <v>34138</v>
      </c>
      <c r="D6298" s="4">
        <v>19740</v>
      </c>
      <c r="E6298" t="s">
        <v>2197</v>
      </c>
      <c r="F6298" s="4" t="s">
        <v>14477</v>
      </c>
      <c r="G6298" s="5">
        <v>23684</v>
      </c>
      <c r="H6298" s="6">
        <v>0.36218539999999999</v>
      </c>
      <c r="I6298" s="7">
        <v>69.17</v>
      </c>
      <c r="J6298" s="2">
        <v>37.2941</v>
      </c>
      <c r="K6298">
        <v>17</v>
      </c>
      <c r="L6298" s="2">
        <v>35.5</v>
      </c>
    </row>
    <row r="6299" spans="1:12" x14ac:dyDescent="0.25">
      <c r="A6299">
        <v>45248</v>
      </c>
      <c r="B6299" s="2">
        <v>65.849119999999999</v>
      </c>
      <c r="C6299" s="3">
        <v>25229</v>
      </c>
      <c r="D6299" s="4">
        <v>17140</v>
      </c>
      <c r="E6299" t="s">
        <v>8663</v>
      </c>
      <c r="F6299" s="4" t="s">
        <v>8295</v>
      </c>
      <c r="G6299" s="5">
        <v>17500</v>
      </c>
      <c r="H6299" s="6">
        <v>0.2856571</v>
      </c>
      <c r="I6299" s="7">
        <v>82.39</v>
      </c>
      <c r="J6299" s="2">
        <v>47.333300000000001</v>
      </c>
      <c r="K6299">
        <v>9</v>
      </c>
    </row>
    <row r="6300" spans="1:12" x14ac:dyDescent="0.25">
      <c r="A6300">
        <v>54441</v>
      </c>
      <c r="B6300" s="2">
        <v>65.844800000000006</v>
      </c>
      <c r="C6300" s="3">
        <v>805</v>
      </c>
      <c r="D6300" s="4">
        <v>49220</v>
      </c>
      <c r="E6300" t="s">
        <v>1422</v>
      </c>
      <c r="F6300" s="4" t="s">
        <v>10031</v>
      </c>
      <c r="G6300" s="5">
        <v>555</v>
      </c>
      <c r="H6300" s="6">
        <v>0.294964</v>
      </c>
      <c r="I6300" s="7">
        <v>80.781000000000006</v>
      </c>
      <c r="J6300" s="2">
        <v>57</v>
      </c>
      <c r="K6300">
        <v>1</v>
      </c>
    </row>
    <row r="6301" spans="1:12" x14ac:dyDescent="0.25">
      <c r="A6301">
        <v>44094</v>
      </c>
      <c r="B6301" s="2">
        <v>65.838470000000001</v>
      </c>
      <c r="C6301" s="3">
        <v>35408</v>
      </c>
      <c r="D6301" s="4">
        <v>17460</v>
      </c>
      <c r="E6301" t="s">
        <v>8510</v>
      </c>
      <c r="F6301" s="4" t="s">
        <v>8295</v>
      </c>
      <c r="G6301" s="5">
        <v>25854</v>
      </c>
      <c r="H6301" s="6">
        <v>0.33219880000000002</v>
      </c>
      <c r="I6301" s="7">
        <v>74.335999999999999</v>
      </c>
      <c r="J6301" s="2">
        <v>37.391300000000001</v>
      </c>
      <c r="K6301">
        <v>23</v>
      </c>
      <c r="L6301" s="2">
        <v>36</v>
      </c>
    </row>
    <row r="6302" spans="1:12" x14ac:dyDescent="0.25">
      <c r="A6302">
        <v>2660</v>
      </c>
      <c r="B6302" s="2">
        <v>65.831069999999997</v>
      </c>
      <c r="C6302" s="3">
        <v>6393</v>
      </c>
      <c r="D6302" s="4">
        <v>12700</v>
      </c>
      <c r="E6302" t="s">
        <v>425</v>
      </c>
      <c r="F6302" s="4" t="s">
        <v>21</v>
      </c>
      <c r="G6302" s="5">
        <v>5068</v>
      </c>
      <c r="H6302" s="6">
        <v>0.3405011</v>
      </c>
      <c r="I6302" s="7">
        <v>72.897999999999996</v>
      </c>
      <c r="J6302" s="2">
        <v>51.666699999999999</v>
      </c>
      <c r="K6302">
        <v>3</v>
      </c>
    </row>
    <row r="6303" spans="1:12" x14ac:dyDescent="0.25">
      <c r="A6303">
        <v>2808</v>
      </c>
      <c r="B6303" s="2">
        <v>65.829490000000007</v>
      </c>
      <c r="C6303" s="3">
        <v>2312</v>
      </c>
      <c r="D6303" s="4">
        <v>39300</v>
      </c>
      <c r="E6303" t="s">
        <v>470</v>
      </c>
      <c r="F6303" s="4" t="s">
        <v>466</v>
      </c>
      <c r="G6303" s="5">
        <v>1526</v>
      </c>
      <c r="H6303" s="6">
        <v>0.23313690000000001</v>
      </c>
      <c r="I6303" s="7">
        <v>91.441999999999993</v>
      </c>
    </row>
    <row r="6304" spans="1:12" x14ac:dyDescent="0.25">
      <c r="A6304">
        <v>12767</v>
      </c>
      <c r="B6304" s="2">
        <v>65.82911</v>
      </c>
      <c r="C6304" s="3">
        <v>140</v>
      </c>
      <c r="E6304" t="s">
        <v>2338</v>
      </c>
      <c r="F6304" s="4" t="s">
        <v>1280</v>
      </c>
      <c r="G6304" s="5">
        <v>85</v>
      </c>
      <c r="H6304" s="6">
        <v>3.5294100000000002E-2</v>
      </c>
      <c r="I6304" s="7">
        <v>125.625</v>
      </c>
    </row>
    <row r="6305" spans="1:12" x14ac:dyDescent="0.25">
      <c r="A6305">
        <v>11558</v>
      </c>
      <c r="B6305" s="2">
        <v>65.827569999999994</v>
      </c>
      <c r="C6305" s="3">
        <v>8645</v>
      </c>
      <c r="D6305" s="4">
        <v>35620</v>
      </c>
      <c r="E6305" t="s">
        <v>1947</v>
      </c>
      <c r="F6305" s="4" t="s">
        <v>1280</v>
      </c>
      <c r="G6305" s="5">
        <v>6349</v>
      </c>
      <c r="H6305" s="6">
        <v>0.27811019999999997</v>
      </c>
      <c r="I6305" s="7">
        <v>83.662000000000006</v>
      </c>
      <c r="J6305" s="2">
        <v>42.333300000000001</v>
      </c>
      <c r="K6305">
        <v>3</v>
      </c>
    </row>
    <row r="6306" spans="1:12" x14ac:dyDescent="0.25">
      <c r="A6306">
        <v>96728</v>
      </c>
      <c r="B6306" s="2">
        <v>65.825950000000006</v>
      </c>
      <c r="C6306" s="3">
        <v>495</v>
      </c>
      <c r="D6306" s="4">
        <v>25900</v>
      </c>
      <c r="E6306" t="s">
        <v>16117</v>
      </c>
      <c r="F6306" s="4" t="s">
        <v>16099</v>
      </c>
      <c r="G6306" s="5">
        <v>404</v>
      </c>
      <c r="H6306" s="6">
        <v>0.41089110000000001</v>
      </c>
      <c r="I6306" s="7">
        <v>60.713999999999999</v>
      </c>
      <c r="J6306" s="2">
        <v>42</v>
      </c>
      <c r="K6306">
        <v>1</v>
      </c>
    </row>
    <row r="6307" spans="1:12" x14ac:dyDescent="0.25">
      <c r="A6307">
        <v>90305</v>
      </c>
      <c r="B6307" s="2">
        <v>65.823220000000006</v>
      </c>
      <c r="C6307" s="3">
        <v>15501</v>
      </c>
      <c r="D6307" s="4">
        <v>31080</v>
      </c>
      <c r="E6307" t="s">
        <v>15386</v>
      </c>
      <c r="F6307" s="4" t="s">
        <v>15368</v>
      </c>
      <c r="G6307" s="5">
        <v>11010</v>
      </c>
      <c r="H6307" s="6">
        <v>0.32461400000000001</v>
      </c>
      <c r="I6307" s="7">
        <v>75.62</v>
      </c>
      <c r="J6307" s="2">
        <v>37.799999999999997</v>
      </c>
      <c r="K6307">
        <v>5</v>
      </c>
    </row>
    <row r="6308" spans="1:12" x14ac:dyDescent="0.25">
      <c r="A6308">
        <v>57105</v>
      </c>
      <c r="B6308" s="2">
        <v>65.816929999999999</v>
      </c>
      <c r="C6308" s="3">
        <v>23010</v>
      </c>
      <c r="D6308" s="4">
        <v>43620</v>
      </c>
      <c r="E6308" t="s">
        <v>10909</v>
      </c>
      <c r="F6308" s="4" t="s">
        <v>10877</v>
      </c>
      <c r="G6308" s="5">
        <v>15251</v>
      </c>
      <c r="H6308" s="6">
        <v>0.3745328</v>
      </c>
      <c r="I6308" s="7">
        <v>66.989999999999995</v>
      </c>
      <c r="J6308" s="2">
        <v>43.916699999999999</v>
      </c>
      <c r="K6308">
        <v>24</v>
      </c>
      <c r="L6308" s="2">
        <v>71.7</v>
      </c>
    </row>
    <row r="6309" spans="1:12" x14ac:dyDescent="0.25">
      <c r="A6309">
        <v>66554</v>
      </c>
      <c r="B6309" s="2">
        <v>65.81317</v>
      </c>
      <c r="C6309" s="3">
        <v>644</v>
      </c>
      <c r="D6309" s="4">
        <v>31740</v>
      </c>
      <c r="E6309" t="s">
        <v>355</v>
      </c>
      <c r="F6309" s="4" t="s">
        <v>12494</v>
      </c>
      <c r="G6309" s="5">
        <v>481</v>
      </c>
      <c r="H6309" s="6">
        <v>0.35343039999999998</v>
      </c>
      <c r="I6309" s="7">
        <v>70.625</v>
      </c>
    </row>
    <row r="6310" spans="1:12" x14ac:dyDescent="0.25">
      <c r="A6310">
        <v>4616</v>
      </c>
      <c r="B6310" s="2">
        <v>65.812889999999996</v>
      </c>
      <c r="C6310" s="3">
        <v>857</v>
      </c>
      <c r="E6310" t="s">
        <v>892</v>
      </c>
      <c r="F6310" s="4" t="s">
        <v>701</v>
      </c>
      <c r="G6310" s="5">
        <v>702</v>
      </c>
      <c r="H6310" s="6">
        <v>0.43732189999999999</v>
      </c>
      <c r="I6310" s="7">
        <v>56.125</v>
      </c>
    </row>
    <row r="6311" spans="1:12" x14ac:dyDescent="0.25">
      <c r="A6311">
        <v>99204</v>
      </c>
      <c r="B6311" s="2">
        <v>65.811610000000002</v>
      </c>
      <c r="C6311" s="3">
        <v>6520</v>
      </c>
      <c r="D6311" s="4">
        <v>44060</v>
      </c>
      <c r="E6311" t="s">
        <v>12476</v>
      </c>
      <c r="F6311" s="4" t="s">
        <v>16344</v>
      </c>
      <c r="G6311" s="5">
        <v>4653</v>
      </c>
      <c r="H6311" s="6">
        <v>0.40696169999999998</v>
      </c>
      <c r="I6311" s="7">
        <v>61.363999999999997</v>
      </c>
      <c r="J6311" s="2">
        <v>43</v>
      </c>
      <c r="K6311">
        <v>9</v>
      </c>
    </row>
    <row r="6312" spans="1:12" x14ac:dyDescent="0.25">
      <c r="A6312">
        <v>44514</v>
      </c>
      <c r="B6312" s="2">
        <v>65.80659</v>
      </c>
      <c r="C6312" s="3">
        <v>22034</v>
      </c>
      <c r="D6312" s="4">
        <v>49660</v>
      </c>
      <c r="E6312" t="s">
        <v>2830</v>
      </c>
      <c r="F6312" s="4" t="s">
        <v>8295</v>
      </c>
      <c r="G6312" s="5">
        <v>16322</v>
      </c>
      <c r="H6312" s="6">
        <v>0.35612329999999998</v>
      </c>
      <c r="I6312" s="7">
        <v>70.14</v>
      </c>
      <c r="J6312" s="2">
        <v>39.1</v>
      </c>
      <c r="K6312">
        <v>10</v>
      </c>
      <c r="L6312" s="2">
        <v>45.6</v>
      </c>
    </row>
    <row r="6313" spans="1:12" x14ac:dyDescent="0.25">
      <c r="A6313">
        <v>15347</v>
      </c>
      <c r="B6313" s="2">
        <v>65.802610000000001</v>
      </c>
      <c r="C6313" s="3">
        <v>405</v>
      </c>
      <c r="D6313" s="4">
        <v>38300</v>
      </c>
      <c r="E6313" t="s">
        <v>3106</v>
      </c>
      <c r="F6313" s="4" t="s">
        <v>3003</v>
      </c>
      <c r="G6313" s="5">
        <v>310</v>
      </c>
      <c r="H6313" s="6">
        <v>0.1543408</v>
      </c>
      <c r="I6313" s="7">
        <v>105</v>
      </c>
    </row>
    <row r="6314" spans="1:12" x14ac:dyDescent="0.25">
      <c r="A6314">
        <v>49770</v>
      </c>
      <c r="B6314" s="2">
        <v>65.799710000000005</v>
      </c>
      <c r="C6314" s="3">
        <v>17077</v>
      </c>
      <c r="E6314" t="s">
        <v>9494</v>
      </c>
      <c r="F6314" s="4" t="s">
        <v>9106</v>
      </c>
      <c r="G6314" s="5">
        <v>11777</v>
      </c>
      <c r="H6314" s="6">
        <v>0.37255899999999997</v>
      </c>
      <c r="I6314" s="7">
        <v>67.287999999999997</v>
      </c>
      <c r="J6314" s="2">
        <v>45.285699999999999</v>
      </c>
      <c r="K6314">
        <v>21</v>
      </c>
      <c r="L6314" s="2">
        <v>78</v>
      </c>
    </row>
    <row r="6315" spans="1:12" x14ac:dyDescent="0.25">
      <c r="A6315">
        <v>88317</v>
      </c>
      <c r="B6315" s="2">
        <v>65.796610000000001</v>
      </c>
      <c r="C6315" s="3">
        <v>1386</v>
      </c>
      <c r="D6315" s="4">
        <v>10460</v>
      </c>
      <c r="E6315" t="s">
        <v>15299</v>
      </c>
      <c r="F6315" s="4" t="s">
        <v>15124</v>
      </c>
      <c r="G6315" s="5">
        <v>1210</v>
      </c>
      <c r="H6315" s="6">
        <v>0.38645750000000001</v>
      </c>
      <c r="I6315" s="7">
        <v>64.885999999999996</v>
      </c>
      <c r="J6315" s="2">
        <v>56</v>
      </c>
      <c r="K6315">
        <v>1</v>
      </c>
    </row>
    <row r="6316" spans="1:12" x14ac:dyDescent="0.25">
      <c r="A6316">
        <v>19702</v>
      </c>
      <c r="B6316" s="2">
        <v>65.788139999999999</v>
      </c>
      <c r="C6316" s="3">
        <v>52514</v>
      </c>
      <c r="D6316" s="4">
        <v>37980</v>
      </c>
      <c r="E6316" t="s">
        <v>1403</v>
      </c>
      <c r="F6316" s="4" t="s">
        <v>4311</v>
      </c>
      <c r="G6316" s="5">
        <v>34166</v>
      </c>
      <c r="H6316" s="6">
        <v>0.33432840000000003</v>
      </c>
      <c r="I6316" s="7">
        <v>73.885999999999996</v>
      </c>
      <c r="J6316" s="2">
        <v>44.6875</v>
      </c>
      <c r="K6316">
        <v>16</v>
      </c>
      <c r="L6316" s="2">
        <v>75.400000000000006</v>
      </c>
    </row>
    <row r="6317" spans="1:12" x14ac:dyDescent="0.25">
      <c r="A6317">
        <v>28774</v>
      </c>
      <c r="B6317" s="2">
        <v>65.779660000000007</v>
      </c>
      <c r="C6317" s="3">
        <v>1411</v>
      </c>
      <c r="D6317" s="4">
        <v>19000</v>
      </c>
      <c r="E6317" t="s">
        <v>6112</v>
      </c>
      <c r="F6317" s="4" t="s">
        <v>5642</v>
      </c>
      <c r="G6317" s="5">
        <v>1263</v>
      </c>
      <c r="H6317" s="6">
        <v>0.40459220000000001</v>
      </c>
      <c r="I6317" s="7">
        <v>61.738999999999997</v>
      </c>
    </row>
    <row r="6318" spans="1:12" x14ac:dyDescent="0.25">
      <c r="A6318">
        <v>8317</v>
      </c>
      <c r="B6318" s="2">
        <v>65.779110000000003</v>
      </c>
      <c r="C6318" s="3">
        <v>1452</v>
      </c>
      <c r="D6318" s="4">
        <v>12100</v>
      </c>
      <c r="E6318" t="s">
        <v>1676</v>
      </c>
      <c r="F6318" s="4" t="s">
        <v>1341</v>
      </c>
      <c r="G6318" s="5">
        <v>1019</v>
      </c>
      <c r="H6318" s="6">
        <v>0.2323529</v>
      </c>
      <c r="I6318" s="7">
        <v>91.5</v>
      </c>
      <c r="J6318" s="2">
        <v>55</v>
      </c>
      <c r="K6318">
        <v>1</v>
      </c>
    </row>
    <row r="6319" spans="1:12" x14ac:dyDescent="0.25">
      <c r="A6319">
        <v>76643</v>
      </c>
      <c r="B6319" s="2">
        <v>65.77664</v>
      </c>
      <c r="C6319" s="3">
        <v>13904</v>
      </c>
      <c r="D6319" s="4">
        <v>47380</v>
      </c>
      <c r="E6319" t="s">
        <v>1422</v>
      </c>
      <c r="F6319" s="4" t="s">
        <v>13752</v>
      </c>
      <c r="G6319" s="5">
        <v>9300</v>
      </c>
      <c r="H6319" s="6">
        <v>0.3376344</v>
      </c>
      <c r="I6319" s="7">
        <v>73.299000000000007</v>
      </c>
      <c r="J6319" s="2">
        <v>47</v>
      </c>
      <c r="K6319">
        <v>4</v>
      </c>
    </row>
    <row r="6320" spans="1:12" x14ac:dyDescent="0.25">
      <c r="A6320">
        <v>65039</v>
      </c>
      <c r="B6320" s="2">
        <v>65.773939999999996</v>
      </c>
      <c r="C6320" s="3">
        <v>2576</v>
      </c>
      <c r="D6320" s="4">
        <v>17860</v>
      </c>
      <c r="E6320" t="s">
        <v>11995</v>
      </c>
      <c r="F6320" s="4" t="s">
        <v>12102</v>
      </c>
      <c r="G6320" s="5">
        <v>2012</v>
      </c>
      <c r="H6320" s="6">
        <v>0.31262420000000002</v>
      </c>
      <c r="I6320" s="7">
        <v>77.599999999999994</v>
      </c>
      <c r="J6320" s="2">
        <v>62</v>
      </c>
      <c r="K6320">
        <v>1</v>
      </c>
    </row>
    <row r="6321" spans="1:12" x14ac:dyDescent="0.25">
      <c r="A6321">
        <v>55076</v>
      </c>
      <c r="B6321" s="2">
        <v>65.76979</v>
      </c>
      <c r="C6321" s="3">
        <v>21794</v>
      </c>
      <c r="D6321" s="4">
        <v>33460</v>
      </c>
      <c r="E6321" t="s">
        <v>10458</v>
      </c>
      <c r="F6321" s="4" t="s">
        <v>10428</v>
      </c>
      <c r="G6321" s="5">
        <v>15333</v>
      </c>
      <c r="H6321" s="6">
        <v>0.29274820000000001</v>
      </c>
      <c r="I6321" s="7">
        <v>81.034000000000006</v>
      </c>
      <c r="J6321" s="2">
        <v>43.333300000000001</v>
      </c>
      <c r="K6321">
        <v>3</v>
      </c>
    </row>
    <row r="6322" spans="1:12" x14ac:dyDescent="0.25">
      <c r="A6322">
        <v>75104</v>
      </c>
      <c r="B6322" s="2">
        <v>65.759230000000002</v>
      </c>
      <c r="C6322" s="3">
        <v>46818</v>
      </c>
      <c r="D6322" s="4">
        <v>19100</v>
      </c>
      <c r="E6322" t="s">
        <v>7359</v>
      </c>
      <c r="F6322" s="4" t="s">
        <v>13752</v>
      </c>
      <c r="G6322" s="5">
        <v>28804</v>
      </c>
      <c r="H6322" s="6">
        <v>0.30235380000000001</v>
      </c>
      <c r="I6322" s="7">
        <v>79.367999999999995</v>
      </c>
      <c r="J6322" s="2">
        <v>35</v>
      </c>
      <c r="K6322">
        <v>7</v>
      </c>
    </row>
    <row r="6323" spans="1:12" x14ac:dyDescent="0.25">
      <c r="A6323">
        <v>80231</v>
      </c>
      <c r="B6323" s="2">
        <v>65.746539999999996</v>
      </c>
      <c r="C6323" s="3">
        <v>34515</v>
      </c>
      <c r="D6323" s="4">
        <v>19740</v>
      </c>
      <c r="E6323" t="s">
        <v>2197</v>
      </c>
      <c r="F6323" s="4" t="s">
        <v>14477</v>
      </c>
      <c r="G6323" s="5">
        <v>24231</v>
      </c>
      <c r="H6323" s="6">
        <v>0.44628780000000001</v>
      </c>
      <c r="I6323" s="7">
        <v>54.482999999999997</v>
      </c>
      <c r="J6323" s="2">
        <v>50</v>
      </c>
      <c r="K6323">
        <v>13</v>
      </c>
      <c r="L6323" s="2">
        <v>92.9</v>
      </c>
    </row>
    <row r="6324" spans="1:12" x14ac:dyDescent="0.25">
      <c r="A6324">
        <v>82945</v>
      </c>
      <c r="B6324" s="2">
        <v>65.740700000000004</v>
      </c>
      <c r="C6324" s="3">
        <v>247</v>
      </c>
      <c r="D6324" s="4">
        <v>40540</v>
      </c>
      <c r="E6324" t="s">
        <v>9851</v>
      </c>
      <c r="F6324" s="4" t="s">
        <v>14657</v>
      </c>
      <c r="G6324" s="5">
        <v>155</v>
      </c>
      <c r="H6324" s="6">
        <v>0.10322580000000001</v>
      </c>
      <c r="I6324" s="7">
        <v>113.75</v>
      </c>
    </row>
    <row r="6325" spans="1:12" x14ac:dyDescent="0.25">
      <c r="A6325">
        <v>14414</v>
      </c>
      <c r="B6325" s="2">
        <v>65.739519999999999</v>
      </c>
      <c r="C6325" s="3">
        <v>7061</v>
      </c>
      <c r="D6325" s="4">
        <v>40380</v>
      </c>
      <c r="E6325" t="s">
        <v>338</v>
      </c>
      <c r="F6325" s="4" t="s">
        <v>1280</v>
      </c>
      <c r="G6325" s="5">
        <v>4787</v>
      </c>
      <c r="H6325" s="6">
        <v>0.29893459999999999</v>
      </c>
      <c r="I6325" s="7">
        <v>79.918999999999997</v>
      </c>
      <c r="J6325" s="2">
        <v>31.333300000000001</v>
      </c>
      <c r="K6325">
        <v>3</v>
      </c>
    </row>
    <row r="6326" spans="1:12" x14ac:dyDescent="0.25">
      <c r="A6326">
        <v>86004</v>
      </c>
      <c r="B6326" s="2">
        <v>65.732709999999997</v>
      </c>
      <c r="C6326" s="3">
        <v>36811</v>
      </c>
      <c r="D6326" s="4">
        <v>22380</v>
      </c>
      <c r="E6326" t="s">
        <v>15068</v>
      </c>
      <c r="F6326" s="4" t="s">
        <v>14962</v>
      </c>
      <c r="G6326" s="5">
        <v>23648</v>
      </c>
      <c r="H6326" s="6">
        <v>0.3500085</v>
      </c>
      <c r="I6326" s="7">
        <v>71.088999999999999</v>
      </c>
      <c r="J6326" s="2">
        <v>44.15</v>
      </c>
      <c r="K6326">
        <v>20</v>
      </c>
      <c r="L6326" s="2">
        <v>73.099999999999994</v>
      </c>
    </row>
    <row r="6327" spans="1:12" x14ac:dyDescent="0.25">
      <c r="A6327">
        <v>54171</v>
      </c>
      <c r="B6327" s="2">
        <v>65.726479999999995</v>
      </c>
      <c r="C6327" s="3">
        <v>3489</v>
      </c>
      <c r="D6327" s="4">
        <v>24580</v>
      </c>
      <c r="E6327" t="s">
        <v>10204</v>
      </c>
      <c r="F6327" s="4" t="s">
        <v>10031</v>
      </c>
      <c r="G6327" s="5">
        <v>2395</v>
      </c>
      <c r="H6327" s="6">
        <v>0.25375629999999999</v>
      </c>
      <c r="I6327" s="7">
        <v>87.707999999999998</v>
      </c>
      <c r="J6327" s="2">
        <v>66</v>
      </c>
      <c r="K6327">
        <v>1</v>
      </c>
    </row>
    <row r="6328" spans="1:12" x14ac:dyDescent="0.25">
      <c r="A6328">
        <v>96708</v>
      </c>
      <c r="B6328" s="2">
        <v>65.724230000000006</v>
      </c>
      <c r="C6328" s="3">
        <v>9723</v>
      </c>
      <c r="D6328" s="4">
        <v>27980</v>
      </c>
      <c r="E6328" t="s">
        <v>16105</v>
      </c>
      <c r="F6328" s="4" t="s">
        <v>16099</v>
      </c>
      <c r="G6328" s="5">
        <v>7000</v>
      </c>
      <c r="H6328" s="6">
        <v>0.33814290000000002</v>
      </c>
      <c r="I6328" s="7">
        <v>73.125</v>
      </c>
      <c r="J6328" s="2">
        <v>37</v>
      </c>
      <c r="K6328">
        <v>1</v>
      </c>
    </row>
    <row r="6329" spans="1:12" x14ac:dyDescent="0.25">
      <c r="A6329">
        <v>87580</v>
      </c>
      <c r="B6329" s="2">
        <v>65.72242</v>
      </c>
      <c r="C6329" s="3">
        <v>683</v>
      </c>
      <c r="D6329" s="4">
        <v>45340</v>
      </c>
      <c r="E6329" t="s">
        <v>15232</v>
      </c>
      <c r="F6329" s="4" t="s">
        <v>15124</v>
      </c>
      <c r="G6329" s="5">
        <v>556</v>
      </c>
      <c r="H6329" s="6">
        <v>0.3213645</v>
      </c>
      <c r="I6329" s="7">
        <v>76.012</v>
      </c>
    </row>
    <row r="6330" spans="1:12" x14ac:dyDescent="0.25">
      <c r="A6330">
        <v>45870</v>
      </c>
      <c r="B6330" s="2">
        <v>65.722269999999995</v>
      </c>
      <c r="C6330" s="3">
        <v>160</v>
      </c>
      <c r="D6330" s="4">
        <v>47540</v>
      </c>
      <c r="E6330" t="s">
        <v>8783</v>
      </c>
      <c r="F6330" s="4" t="s">
        <v>8295</v>
      </c>
      <c r="G6330" s="5">
        <v>94</v>
      </c>
      <c r="H6330" s="6">
        <v>0.54736839999999998</v>
      </c>
      <c r="I6330" s="7">
        <v>36.938000000000002</v>
      </c>
    </row>
    <row r="6331" spans="1:12" x14ac:dyDescent="0.25">
      <c r="A6331">
        <v>1960</v>
      </c>
      <c r="B6331" s="2">
        <v>65.713170000000005</v>
      </c>
      <c r="C6331" s="3">
        <v>51597</v>
      </c>
      <c r="D6331" s="4">
        <v>14460</v>
      </c>
      <c r="E6331" t="s">
        <v>278</v>
      </c>
      <c r="F6331" s="4" t="s">
        <v>21</v>
      </c>
      <c r="G6331" s="5">
        <v>37907</v>
      </c>
      <c r="H6331" s="6">
        <v>0.28722930000000002</v>
      </c>
      <c r="I6331" s="7">
        <v>81.891000000000005</v>
      </c>
      <c r="J6331" s="2">
        <v>43.428600000000003</v>
      </c>
      <c r="K6331">
        <v>14</v>
      </c>
      <c r="L6331" s="2">
        <v>69.099999999999994</v>
      </c>
    </row>
    <row r="6332" spans="1:12" x14ac:dyDescent="0.25">
      <c r="A6332">
        <v>37129</v>
      </c>
      <c r="B6332" s="2">
        <v>65.696079999999995</v>
      </c>
      <c r="C6332" s="3">
        <v>51597</v>
      </c>
      <c r="D6332" s="4">
        <v>34980</v>
      </c>
      <c r="E6332" t="s">
        <v>5776</v>
      </c>
      <c r="F6332" s="4" t="s">
        <v>7348</v>
      </c>
      <c r="G6332" s="5">
        <v>33458</v>
      </c>
      <c r="H6332" s="6">
        <v>0.34225</v>
      </c>
      <c r="I6332" s="7">
        <v>72.372</v>
      </c>
      <c r="J6332" s="2">
        <v>48.636400000000002</v>
      </c>
      <c r="K6332">
        <v>11</v>
      </c>
      <c r="L6332" s="2">
        <v>90.2</v>
      </c>
    </row>
    <row r="6333" spans="1:12" x14ac:dyDescent="0.25">
      <c r="A6333">
        <v>33031</v>
      </c>
      <c r="B6333" s="2">
        <v>65.687029999999993</v>
      </c>
      <c r="C6333" s="3">
        <v>6504</v>
      </c>
      <c r="D6333" s="4">
        <v>33100</v>
      </c>
      <c r="E6333" t="s">
        <v>3067</v>
      </c>
      <c r="F6333" s="4" t="s">
        <v>6689</v>
      </c>
      <c r="G6333" s="5">
        <v>4406</v>
      </c>
      <c r="H6333" s="6">
        <v>0.3197912</v>
      </c>
      <c r="I6333" s="7">
        <v>76.25</v>
      </c>
      <c r="J6333" s="2">
        <v>38</v>
      </c>
      <c r="K6333">
        <v>1</v>
      </c>
    </row>
    <row r="6334" spans="1:12" x14ac:dyDescent="0.25">
      <c r="A6334">
        <v>73544</v>
      </c>
      <c r="B6334" s="2">
        <v>65.685919999999996</v>
      </c>
      <c r="C6334" s="3">
        <v>261</v>
      </c>
      <c r="E6334" t="s">
        <v>13187</v>
      </c>
      <c r="F6334" s="4" t="s">
        <v>13462</v>
      </c>
      <c r="G6334" s="5">
        <v>194</v>
      </c>
      <c r="H6334" s="6">
        <v>0.34871799999999997</v>
      </c>
      <c r="I6334" s="7">
        <v>71.25</v>
      </c>
    </row>
    <row r="6335" spans="1:12" x14ac:dyDescent="0.25">
      <c r="A6335">
        <v>91324</v>
      </c>
      <c r="B6335" s="2">
        <v>65.681460000000001</v>
      </c>
      <c r="C6335" s="3">
        <v>29177</v>
      </c>
      <c r="D6335" s="4">
        <v>31080</v>
      </c>
      <c r="E6335" t="s">
        <v>15419</v>
      </c>
      <c r="F6335" s="4" t="s">
        <v>15368</v>
      </c>
      <c r="G6335" s="5">
        <v>18450</v>
      </c>
      <c r="H6335" s="6">
        <v>0.3580488</v>
      </c>
      <c r="I6335" s="7">
        <v>69.632999999999996</v>
      </c>
      <c r="J6335" s="2">
        <v>35.052599999999998</v>
      </c>
      <c r="K6335">
        <v>19</v>
      </c>
      <c r="L6335" s="2">
        <v>23.9</v>
      </c>
    </row>
    <row r="6336" spans="1:12" x14ac:dyDescent="0.25">
      <c r="A6336">
        <v>20616</v>
      </c>
      <c r="B6336" s="2">
        <v>65.676029999999997</v>
      </c>
      <c r="C6336" s="3">
        <v>6604</v>
      </c>
      <c r="D6336" s="4">
        <v>47900</v>
      </c>
      <c r="E6336" t="s">
        <v>4370</v>
      </c>
      <c r="F6336" s="4" t="s">
        <v>4361</v>
      </c>
      <c r="G6336" s="5">
        <v>4223</v>
      </c>
      <c r="H6336" s="6">
        <v>0.18730759999999999</v>
      </c>
      <c r="I6336" s="7">
        <v>99.135000000000005</v>
      </c>
      <c r="J6336" s="2">
        <v>58</v>
      </c>
      <c r="K6336">
        <v>1</v>
      </c>
    </row>
    <row r="6337" spans="1:12" x14ac:dyDescent="0.25">
      <c r="A6337">
        <v>78624</v>
      </c>
      <c r="B6337" s="2">
        <v>65.671239999999997</v>
      </c>
      <c r="C6337" s="3">
        <v>21628</v>
      </c>
      <c r="D6337" s="4">
        <v>23240</v>
      </c>
      <c r="E6337" t="s">
        <v>3679</v>
      </c>
      <c r="F6337" s="4" t="s">
        <v>13752</v>
      </c>
      <c r="G6337" s="5">
        <v>15812</v>
      </c>
      <c r="H6337" s="6">
        <v>0.34161760000000002</v>
      </c>
      <c r="I6337" s="7">
        <v>72.451999999999998</v>
      </c>
      <c r="J6337" s="2">
        <v>47.857100000000003</v>
      </c>
      <c r="K6337">
        <v>7</v>
      </c>
    </row>
    <row r="6338" spans="1:12" x14ac:dyDescent="0.25">
      <c r="A6338">
        <v>13219</v>
      </c>
      <c r="B6338" s="2">
        <v>65.664760000000001</v>
      </c>
      <c r="C6338" s="3">
        <v>15317</v>
      </c>
      <c r="D6338" s="4">
        <v>45060</v>
      </c>
      <c r="E6338" t="s">
        <v>2548</v>
      </c>
      <c r="F6338" s="4" t="s">
        <v>1280</v>
      </c>
      <c r="G6338" s="5">
        <v>11246</v>
      </c>
      <c r="H6338" s="6">
        <v>0.33905390000000002</v>
      </c>
      <c r="I6338" s="7">
        <v>72.885999999999996</v>
      </c>
      <c r="J6338" s="2">
        <v>41.9</v>
      </c>
      <c r="K6338">
        <v>10</v>
      </c>
      <c r="L6338" s="2">
        <v>61.4</v>
      </c>
    </row>
    <row r="6339" spans="1:12" x14ac:dyDescent="0.25">
      <c r="A6339">
        <v>74075</v>
      </c>
      <c r="B6339" s="2">
        <v>65.659080000000003</v>
      </c>
      <c r="C6339" s="3">
        <v>24729</v>
      </c>
      <c r="D6339" s="4">
        <v>44660</v>
      </c>
      <c r="E6339" t="s">
        <v>855</v>
      </c>
      <c r="F6339" s="4" t="s">
        <v>13462</v>
      </c>
      <c r="G6339" s="5">
        <v>12489</v>
      </c>
      <c r="H6339" s="6">
        <v>0.46721119999999999</v>
      </c>
      <c r="I6339" s="7">
        <v>50.731999999999999</v>
      </c>
      <c r="J6339" s="2">
        <v>48.833300000000001</v>
      </c>
      <c r="K6339">
        <v>12</v>
      </c>
      <c r="L6339" s="2">
        <v>90.6</v>
      </c>
    </row>
    <row r="6340" spans="1:12" x14ac:dyDescent="0.25">
      <c r="A6340">
        <v>1071</v>
      </c>
      <c r="B6340" s="2">
        <v>65.655850000000001</v>
      </c>
      <c r="C6340" s="3">
        <v>1360</v>
      </c>
      <c r="D6340" s="4">
        <v>44140</v>
      </c>
      <c r="E6340" t="s">
        <v>56</v>
      </c>
      <c r="F6340" s="4" t="s">
        <v>21</v>
      </c>
      <c r="G6340" s="5">
        <v>1026</v>
      </c>
      <c r="H6340" s="6">
        <v>0.27069130000000002</v>
      </c>
      <c r="I6340" s="7">
        <v>84.688000000000002</v>
      </c>
    </row>
    <row r="6341" spans="1:12" x14ac:dyDescent="0.25">
      <c r="A6341">
        <v>2777</v>
      </c>
      <c r="B6341" s="2">
        <v>65.652720000000002</v>
      </c>
      <c r="C6341" s="3">
        <v>15996</v>
      </c>
      <c r="D6341" s="4">
        <v>39300</v>
      </c>
      <c r="E6341" t="s">
        <v>460</v>
      </c>
      <c r="F6341" s="4" t="s">
        <v>21</v>
      </c>
      <c r="G6341" s="5">
        <v>12036</v>
      </c>
      <c r="H6341" s="6">
        <v>0.24210699999999999</v>
      </c>
      <c r="I6341" s="7">
        <v>89.625</v>
      </c>
      <c r="J6341" s="2">
        <v>49.857100000000003</v>
      </c>
      <c r="K6341">
        <v>7</v>
      </c>
    </row>
    <row r="6342" spans="1:12" x14ac:dyDescent="0.25">
      <c r="A6342">
        <v>84106</v>
      </c>
      <c r="B6342" s="2">
        <v>65.644069999999999</v>
      </c>
      <c r="C6342" s="3">
        <v>35485</v>
      </c>
      <c r="D6342" s="4">
        <v>41620</v>
      </c>
      <c r="E6342" t="s">
        <v>14892</v>
      </c>
      <c r="F6342" s="4" t="s">
        <v>14851</v>
      </c>
      <c r="G6342" s="5">
        <v>24087</v>
      </c>
      <c r="H6342" s="6">
        <v>0.39139819999999997</v>
      </c>
      <c r="I6342" s="7">
        <v>63.823</v>
      </c>
      <c r="J6342" s="2">
        <v>41.793100000000003</v>
      </c>
      <c r="K6342">
        <v>29</v>
      </c>
      <c r="L6342" s="2">
        <v>60.8</v>
      </c>
    </row>
    <row r="6343" spans="1:12" x14ac:dyDescent="0.25">
      <c r="A6343">
        <v>1242</v>
      </c>
      <c r="B6343" s="2">
        <v>65.638270000000006</v>
      </c>
      <c r="C6343" s="3">
        <v>192</v>
      </c>
      <c r="D6343" s="4">
        <v>38340</v>
      </c>
      <c r="E6343" t="s">
        <v>93</v>
      </c>
      <c r="F6343" s="4" t="s">
        <v>21</v>
      </c>
      <c r="G6343" s="5">
        <v>175</v>
      </c>
      <c r="H6343" s="6">
        <v>0.47159089999999998</v>
      </c>
      <c r="I6343" s="7">
        <v>49.954000000000001</v>
      </c>
      <c r="J6343" s="2">
        <v>36</v>
      </c>
      <c r="K6343">
        <v>1</v>
      </c>
    </row>
    <row r="6344" spans="1:12" x14ac:dyDescent="0.25">
      <c r="A6344">
        <v>48837</v>
      </c>
      <c r="B6344" s="2">
        <v>65.635069999999999</v>
      </c>
      <c r="C6344" s="3">
        <v>19072</v>
      </c>
      <c r="D6344" s="4">
        <v>29620</v>
      </c>
      <c r="E6344" t="s">
        <v>9281</v>
      </c>
      <c r="F6344" s="4" t="s">
        <v>9106</v>
      </c>
      <c r="G6344" s="5">
        <v>13177</v>
      </c>
      <c r="H6344" s="6">
        <v>0.3102375</v>
      </c>
      <c r="I6344" s="7">
        <v>77.835999999999999</v>
      </c>
      <c r="J6344" s="2">
        <v>52.363599999999998</v>
      </c>
      <c r="K6344">
        <v>11</v>
      </c>
      <c r="L6344" s="2">
        <v>96.8</v>
      </c>
    </row>
    <row r="6345" spans="1:12" x14ac:dyDescent="0.25">
      <c r="A6345">
        <v>55012</v>
      </c>
      <c r="B6345" s="2">
        <v>65.631550000000004</v>
      </c>
      <c r="C6345" s="3">
        <v>2160</v>
      </c>
      <c r="D6345" s="4">
        <v>33460</v>
      </c>
      <c r="E6345" t="s">
        <v>10431</v>
      </c>
      <c r="F6345" s="4" t="s">
        <v>10428</v>
      </c>
      <c r="G6345" s="5">
        <v>1518</v>
      </c>
      <c r="H6345" s="6">
        <v>0.25296439999999998</v>
      </c>
      <c r="I6345" s="7">
        <v>87.727000000000004</v>
      </c>
    </row>
    <row r="6346" spans="1:12" x14ac:dyDescent="0.25">
      <c r="A6346">
        <v>44121</v>
      </c>
      <c r="B6346" s="2">
        <v>65.625879999999995</v>
      </c>
      <c r="C6346" s="3">
        <v>33214</v>
      </c>
      <c r="D6346" s="4">
        <v>17460</v>
      </c>
      <c r="E6346" t="s">
        <v>2480</v>
      </c>
      <c r="F6346" s="4" t="s">
        <v>8295</v>
      </c>
      <c r="G6346" s="5">
        <v>22184</v>
      </c>
      <c r="H6346" s="6">
        <v>0.37746220000000003</v>
      </c>
      <c r="I6346" s="7">
        <v>66.212000000000003</v>
      </c>
      <c r="J6346" s="2">
        <v>35.666699999999999</v>
      </c>
      <c r="K6346">
        <v>36</v>
      </c>
      <c r="L6346" s="2">
        <v>26.6</v>
      </c>
    </row>
    <row r="6347" spans="1:12" x14ac:dyDescent="0.25">
      <c r="A6347">
        <v>12459</v>
      </c>
      <c r="B6347" s="2">
        <v>65.620509999999996</v>
      </c>
      <c r="C6347" s="3">
        <v>204</v>
      </c>
      <c r="E6347" t="s">
        <v>2223</v>
      </c>
      <c r="F6347" s="4" t="s">
        <v>1280</v>
      </c>
      <c r="G6347" s="5">
        <v>204</v>
      </c>
      <c r="H6347" s="6">
        <v>0.2097561</v>
      </c>
      <c r="I6347" s="7">
        <v>95.19</v>
      </c>
    </row>
    <row r="6348" spans="1:12" x14ac:dyDescent="0.25">
      <c r="A6348">
        <v>40056</v>
      </c>
      <c r="B6348" s="2">
        <v>65.619900000000001</v>
      </c>
      <c r="C6348" s="3">
        <v>3526</v>
      </c>
      <c r="D6348" s="4">
        <v>31140</v>
      </c>
      <c r="E6348" t="s">
        <v>7897</v>
      </c>
      <c r="F6348" s="4" t="s">
        <v>7883</v>
      </c>
      <c r="G6348" s="5">
        <v>2387</v>
      </c>
      <c r="H6348" s="6">
        <v>0.32886470000000001</v>
      </c>
      <c r="I6348" s="7">
        <v>74.606999999999999</v>
      </c>
      <c r="J6348" s="2">
        <v>12</v>
      </c>
      <c r="K6348">
        <v>1</v>
      </c>
    </row>
    <row r="6349" spans="1:12" x14ac:dyDescent="0.25">
      <c r="A6349">
        <v>7712</v>
      </c>
      <c r="B6349" s="2">
        <v>65.613</v>
      </c>
      <c r="C6349" s="3">
        <v>38611</v>
      </c>
      <c r="D6349" s="4">
        <v>35620</v>
      </c>
      <c r="E6349" t="s">
        <v>1487</v>
      </c>
      <c r="F6349" s="4" t="s">
        <v>1341</v>
      </c>
      <c r="G6349" s="5">
        <v>26423</v>
      </c>
      <c r="H6349" s="6">
        <v>0.34541880000000003</v>
      </c>
      <c r="I6349" s="7">
        <v>71.738</v>
      </c>
      <c r="J6349" s="2">
        <v>38.15</v>
      </c>
      <c r="K6349">
        <v>20</v>
      </c>
      <c r="L6349" s="2">
        <v>40.4</v>
      </c>
    </row>
    <row r="6350" spans="1:12" x14ac:dyDescent="0.25">
      <c r="A6350">
        <v>87110</v>
      </c>
      <c r="B6350" s="2">
        <v>65.599930000000001</v>
      </c>
      <c r="C6350" s="3">
        <v>37773</v>
      </c>
      <c r="D6350" s="4">
        <v>10740</v>
      </c>
      <c r="E6350" t="s">
        <v>15168</v>
      </c>
      <c r="F6350" s="4" t="s">
        <v>15124</v>
      </c>
      <c r="G6350" s="5">
        <v>28195</v>
      </c>
      <c r="H6350" s="6">
        <v>0.37746489999999999</v>
      </c>
      <c r="I6350" s="7">
        <v>66.191000000000003</v>
      </c>
      <c r="J6350" s="2">
        <v>36.711100000000002</v>
      </c>
      <c r="K6350">
        <v>45</v>
      </c>
      <c r="L6350" s="2">
        <v>31.9</v>
      </c>
    </row>
    <row r="6351" spans="1:12" x14ac:dyDescent="0.25">
      <c r="A6351">
        <v>45245</v>
      </c>
      <c r="B6351" s="2">
        <v>65.589969999999994</v>
      </c>
      <c r="C6351" s="3">
        <v>18902</v>
      </c>
      <c r="D6351" s="4">
        <v>17140</v>
      </c>
      <c r="E6351" t="s">
        <v>8663</v>
      </c>
      <c r="F6351" s="4" t="s">
        <v>8295</v>
      </c>
      <c r="G6351" s="5">
        <v>13387</v>
      </c>
      <c r="H6351" s="6">
        <v>0.30484800000000001</v>
      </c>
      <c r="I6351" s="7">
        <v>78.739000000000004</v>
      </c>
      <c r="J6351" s="2">
        <v>53</v>
      </c>
      <c r="K6351">
        <v>4</v>
      </c>
    </row>
    <row r="6352" spans="1:12" x14ac:dyDescent="0.25">
      <c r="A6352">
        <v>43451</v>
      </c>
      <c r="B6352" s="2">
        <v>65.586619999999996</v>
      </c>
      <c r="C6352" s="3">
        <v>873</v>
      </c>
      <c r="D6352" s="4">
        <v>45780</v>
      </c>
      <c r="E6352" t="s">
        <v>960</v>
      </c>
      <c r="F6352" s="4" t="s">
        <v>8295</v>
      </c>
      <c r="G6352" s="5">
        <v>606</v>
      </c>
      <c r="H6352" s="6">
        <v>0.28547860000000003</v>
      </c>
      <c r="I6352" s="7">
        <v>82.082999999999998</v>
      </c>
    </row>
    <row r="6353" spans="1:12" x14ac:dyDescent="0.25">
      <c r="A6353">
        <v>24138</v>
      </c>
      <c r="B6353" s="2">
        <v>65.586169999999996</v>
      </c>
      <c r="C6353" s="3">
        <v>1810</v>
      </c>
      <c r="D6353" s="4">
        <v>13980</v>
      </c>
      <c r="E6353" t="s">
        <v>4981</v>
      </c>
      <c r="F6353" s="4" t="s">
        <v>4335</v>
      </c>
      <c r="G6353" s="5">
        <v>1299</v>
      </c>
      <c r="H6353" s="6">
        <v>0.36461539999999998</v>
      </c>
      <c r="I6353" s="7">
        <v>68.400000000000006</v>
      </c>
      <c r="J6353" s="2">
        <v>57</v>
      </c>
      <c r="K6353">
        <v>1</v>
      </c>
    </row>
    <row r="6354" spans="1:12" x14ac:dyDescent="0.25">
      <c r="A6354">
        <v>67062</v>
      </c>
      <c r="B6354" s="2">
        <v>65.585210000000004</v>
      </c>
      <c r="C6354" s="3">
        <v>4248</v>
      </c>
      <c r="D6354" s="4">
        <v>48620</v>
      </c>
      <c r="E6354" t="s">
        <v>3543</v>
      </c>
      <c r="F6354" s="4" t="s">
        <v>12494</v>
      </c>
      <c r="G6354" s="5">
        <v>2674</v>
      </c>
      <c r="H6354" s="6">
        <v>0.28299069999999998</v>
      </c>
      <c r="I6354" s="7">
        <v>82.5</v>
      </c>
      <c r="J6354" s="2">
        <v>59</v>
      </c>
      <c r="K6354">
        <v>1</v>
      </c>
    </row>
    <row r="6355" spans="1:12" x14ac:dyDescent="0.25">
      <c r="A6355">
        <v>32566</v>
      </c>
      <c r="B6355" s="2">
        <v>65.579059999999998</v>
      </c>
      <c r="C6355" s="3">
        <v>35264</v>
      </c>
      <c r="D6355" s="4">
        <v>37860</v>
      </c>
      <c r="E6355" t="s">
        <v>6796</v>
      </c>
      <c r="F6355" s="4" t="s">
        <v>6689</v>
      </c>
      <c r="G6355" s="5">
        <v>23014</v>
      </c>
      <c r="H6355" s="6">
        <v>0.32092120000000002</v>
      </c>
      <c r="I6355" s="7">
        <v>75.944000000000003</v>
      </c>
      <c r="J6355" s="2">
        <v>63.666699999999999</v>
      </c>
      <c r="K6355">
        <v>3</v>
      </c>
    </row>
    <row r="6356" spans="1:12" x14ac:dyDescent="0.25">
      <c r="A6356">
        <v>46106</v>
      </c>
      <c r="B6356" s="2">
        <v>65.57253</v>
      </c>
      <c r="C6356" s="3">
        <v>6540</v>
      </c>
      <c r="D6356" s="4">
        <v>26900</v>
      </c>
      <c r="E6356" t="s">
        <v>8818</v>
      </c>
      <c r="F6356" s="4" t="s">
        <v>8800</v>
      </c>
      <c r="G6356" s="5">
        <v>4317</v>
      </c>
      <c r="H6356" s="6">
        <v>0.28578049999999999</v>
      </c>
      <c r="I6356" s="7">
        <v>82.012</v>
      </c>
      <c r="J6356" s="2">
        <v>63</v>
      </c>
      <c r="K6356">
        <v>1</v>
      </c>
    </row>
    <row r="6357" spans="1:12" x14ac:dyDescent="0.25">
      <c r="A6357">
        <v>49051</v>
      </c>
      <c r="B6357" s="2">
        <v>65.571039999999996</v>
      </c>
      <c r="C6357" s="3">
        <v>2674</v>
      </c>
      <c r="D6357" s="4">
        <v>12980</v>
      </c>
      <c r="E6357" t="s">
        <v>9318</v>
      </c>
      <c r="F6357" s="4" t="s">
        <v>9106</v>
      </c>
      <c r="G6357" s="5">
        <v>1850</v>
      </c>
      <c r="H6357" s="6">
        <v>0.2533765</v>
      </c>
      <c r="I6357" s="7">
        <v>87.596000000000004</v>
      </c>
      <c r="J6357" s="2">
        <v>43.5</v>
      </c>
      <c r="K6357">
        <v>2</v>
      </c>
    </row>
    <row r="6358" spans="1:12" x14ac:dyDescent="0.25">
      <c r="A6358">
        <v>53119</v>
      </c>
      <c r="B6358" s="2">
        <v>65.569699999999997</v>
      </c>
      <c r="C6358" s="3">
        <v>5664</v>
      </c>
      <c r="D6358" s="4">
        <v>33340</v>
      </c>
      <c r="E6358" t="s">
        <v>9274</v>
      </c>
      <c r="F6358" s="4" t="s">
        <v>10031</v>
      </c>
      <c r="G6358" s="5">
        <v>3769</v>
      </c>
      <c r="H6358" s="6">
        <v>0.2573627</v>
      </c>
      <c r="I6358" s="7">
        <v>86.888000000000005</v>
      </c>
      <c r="J6358" s="2">
        <v>55</v>
      </c>
      <c r="K6358">
        <v>2</v>
      </c>
    </row>
    <row r="6359" spans="1:12" x14ac:dyDescent="0.25">
      <c r="A6359">
        <v>53507</v>
      </c>
      <c r="B6359" s="2">
        <v>65.568439999999995</v>
      </c>
      <c r="C6359" s="3">
        <v>2255</v>
      </c>
      <c r="D6359" s="4">
        <v>31540</v>
      </c>
      <c r="E6359" t="s">
        <v>2551</v>
      </c>
      <c r="F6359" s="4" t="s">
        <v>10031</v>
      </c>
      <c r="G6359" s="5">
        <v>1521</v>
      </c>
      <c r="H6359" s="6">
        <v>0.28599599999999997</v>
      </c>
      <c r="I6359" s="7">
        <v>81.927000000000007</v>
      </c>
      <c r="J6359" s="2">
        <v>43.5</v>
      </c>
      <c r="K6359">
        <v>2</v>
      </c>
    </row>
    <row r="6360" spans="1:12" x14ac:dyDescent="0.25">
      <c r="A6360">
        <v>21671</v>
      </c>
      <c r="B6360" s="2">
        <v>65.567890000000006</v>
      </c>
      <c r="C6360" s="3">
        <v>879</v>
      </c>
      <c r="D6360" s="4">
        <v>20660</v>
      </c>
      <c r="E6360" t="s">
        <v>4573</v>
      </c>
      <c r="F6360" s="4" t="s">
        <v>4361</v>
      </c>
      <c r="G6360" s="5">
        <v>737</v>
      </c>
      <c r="H6360" s="6">
        <v>0.28455279999999999</v>
      </c>
      <c r="I6360" s="7">
        <v>82.167000000000002</v>
      </c>
    </row>
    <row r="6361" spans="1:12" x14ac:dyDescent="0.25">
      <c r="A6361">
        <v>97843</v>
      </c>
      <c r="B6361" s="2">
        <v>65.567599999999999</v>
      </c>
      <c r="C6361" s="3">
        <v>660</v>
      </c>
      <c r="D6361" s="4">
        <v>25840</v>
      </c>
      <c r="E6361" t="s">
        <v>15963</v>
      </c>
      <c r="F6361" s="4" t="s">
        <v>16170</v>
      </c>
      <c r="G6361" s="5">
        <v>456</v>
      </c>
      <c r="H6361" s="6">
        <v>0.32166299999999998</v>
      </c>
      <c r="I6361" s="7">
        <v>75.75</v>
      </c>
    </row>
    <row r="6362" spans="1:12" x14ac:dyDescent="0.25">
      <c r="A6362">
        <v>49117</v>
      </c>
      <c r="B6362" s="2">
        <v>65.566810000000004</v>
      </c>
      <c r="C6362" s="3">
        <v>3770</v>
      </c>
      <c r="D6362" s="4">
        <v>35660</v>
      </c>
      <c r="E6362" t="s">
        <v>3709</v>
      </c>
      <c r="F6362" s="4" t="s">
        <v>9106</v>
      </c>
      <c r="G6362" s="5">
        <v>2859</v>
      </c>
      <c r="H6362" s="6">
        <v>0.36643360000000003</v>
      </c>
      <c r="I6362" s="7">
        <v>68.013000000000005</v>
      </c>
      <c r="J6362" s="2">
        <v>52</v>
      </c>
      <c r="K6362">
        <v>2</v>
      </c>
    </row>
    <row r="6363" spans="1:12" x14ac:dyDescent="0.25">
      <c r="A6363">
        <v>13456</v>
      </c>
      <c r="B6363" s="2">
        <v>65.565389999999994</v>
      </c>
      <c r="C6363" s="3">
        <v>4245</v>
      </c>
      <c r="D6363" s="4">
        <v>46540</v>
      </c>
      <c r="E6363" t="s">
        <v>2618</v>
      </c>
      <c r="F6363" s="4" t="s">
        <v>1280</v>
      </c>
      <c r="G6363" s="5">
        <v>3059</v>
      </c>
      <c r="H6363" s="6">
        <v>0.32091500000000001</v>
      </c>
      <c r="I6363" s="7">
        <v>75.864999999999995</v>
      </c>
      <c r="J6363" s="2">
        <v>27.5</v>
      </c>
      <c r="K6363">
        <v>2</v>
      </c>
    </row>
    <row r="6364" spans="1:12" x14ac:dyDescent="0.25">
      <c r="A6364">
        <v>11414</v>
      </c>
      <c r="B6364" s="2">
        <v>65.559529999999995</v>
      </c>
      <c r="C6364" s="3">
        <v>28742</v>
      </c>
      <c r="D6364" s="4">
        <v>35620</v>
      </c>
      <c r="E6364" t="s">
        <v>1920</v>
      </c>
      <c r="F6364" s="4" t="s">
        <v>1280</v>
      </c>
      <c r="G6364" s="5">
        <v>21416</v>
      </c>
      <c r="H6364" s="6">
        <v>0.27501520000000002</v>
      </c>
      <c r="I6364" s="7">
        <v>83.792000000000002</v>
      </c>
      <c r="J6364" s="2">
        <v>32.428600000000003</v>
      </c>
      <c r="K6364">
        <v>7</v>
      </c>
    </row>
    <row r="6365" spans="1:12" x14ac:dyDescent="0.25">
      <c r="A6365">
        <v>16509</v>
      </c>
      <c r="B6365" s="2">
        <v>65.549679999999995</v>
      </c>
      <c r="C6365" s="3">
        <v>27275</v>
      </c>
      <c r="D6365" s="4">
        <v>21500</v>
      </c>
      <c r="E6365" t="s">
        <v>3520</v>
      </c>
      <c r="F6365" s="4" t="s">
        <v>3003</v>
      </c>
      <c r="G6365" s="5">
        <v>19756</v>
      </c>
      <c r="H6365" s="6">
        <v>0.33847949999999999</v>
      </c>
      <c r="I6365" s="7">
        <v>72.814999999999998</v>
      </c>
      <c r="J6365" s="2">
        <v>43.05</v>
      </c>
      <c r="K6365">
        <v>20</v>
      </c>
      <c r="L6365" s="2">
        <v>67.5</v>
      </c>
    </row>
    <row r="6366" spans="1:12" x14ac:dyDescent="0.25">
      <c r="A6366">
        <v>34639</v>
      </c>
      <c r="B6366" s="2">
        <v>65.54092</v>
      </c>
      <c r="C6366" s="3">
        <v>25322</v>
      </c>
      <c r="D6366" s="4">
        <v>45300</v>
      </c>
      <c r="E6366" t="s">
        <v>6995</v>
      </c>
      <c r="F6366" s="4" t="s">
        <v>6689</v>
      </c>
      <c r="G6366" s="5">
        <v>16868</v>
      </c>
      <c r="H6366" s="6">
        <v>0.32645679999999999</v>
      </c>
      <c r="I6366" s="7">
        <v>74.891000000000005</v>
      </c>
      <c r="J6366" s="2">
        <v>53</v>
      </c>
      <c r="K6366">
        <v>5</v>
      </c>
    </row>
    <row r="6367" spans="1:12" x14ac:dyDescent="0.25">
      <c r="A6367">
        <v>92019</v>
      </c>
      <c r="B6367" s="2">
        <v>65.529709999999994</v>
      </c>
      <c r="C6367" s="3">
        <v>44356</v>
      </c>
      <c r="D6367" s="4">
        <v>41740</v>
      </c>
      <c r="E6367" t="s">
        <v>15478</v>
      </c>
      <c r="F6367" s="4" t="s">
        <v>15368</v>
      </c>
      <c r="G6367" s="5">
        <v>29944</v>
      </c>
      <c r="H6367" s="6">
        <v>0.28559030000000002</v>
      </c>
      <c r="I6367" s="7">
        <v>81.917000000000002</v>
      </c>
      <c r="J6367" s="2">
        <v>41.8125</v>
      </c>
      <c r="K6367">
        <v>16</v>
      </c>
      <c r="L6367" s="2">
        <v>61</v>
      </c>
    </row>
    <row r="6368" spans="1:12" x14ac:dyDescent="0.25">
      <c r="A6368">
        <v>33701</v>
      </c>
      <c r="B6368" s="2">
        <v>65.519689999999997</v>
      </c>
      <c r="C6368" s="3">
        <v>14404</v>
      </c>
      <c r="D6368" s="4">
        <v>45300</v>
      </c>
      <c r="E6368" t="s">
        <v>3400</v>
      </c>
      <c r="F6368" s="4" t="s">
        <v>6689</v>
      </c>
      <c r="G6368" s="5">
        <v>11920</v>
      </c>
      <c r="H6368" s="6">
        <v>0.36792219999999998</v>
      </c>
      <c r="I6368" s="7">
        <v>67.688999999999993</v>
      </c>
      <c r="J6368" s="2">
        <v>45.2</v>
      </c>
      <c r="K6368">
        <v>15</v>
      </c>
      <c r="L6368" s="2">
        <v>77.599999999999994</v>
      </c>
    </row>
    <row r="6369" spans="1:12" x14ac:dyDescent="0.25">
      <c r="A6369">
        <v>23606</v>
      </c>
      <c r="B6369" s="2">
        <v>65.512619999999998</v>
      </c>
      <c r="C6369" s="3">
        <v>29202</v>
      </c>
      <c r="D6369" s="4">
        <v>47260</v>
      </c>
      <c r="E6369" t="s">
        <v>4877</v>
      </c>
      <c r="F6369" s="4" t="s">
        <v>4335</v>
      </c>
      <c r="G6369" s="5">
        <v>17635</v>
      </c>
      <c r="H6369" s="6">
        <v>0.35701729999999998</v>
      </c>
      <c r="I6369" s="7">
        <v>69.570999999999998</v>
      </c>
      <c r="J6369" s="2">
        <v>39.333300000000001</v>
      </c>
      <c r="K6369">
        <v>18</v>
      </c>
      <c r="L6369" s="2">
        <v>47</v>
      </c>
    </row>
    <row r="6370" spans="1:12" x14ac:dyDescent="0.25">
      <c r="A6370">
        <v>32095</v>
      </c>
      <c r="B6370" s="2">
        <v>65.507189999999994</v>
      </c>
      <c r="C6370" s="3">
        <v>7142</v>
      </c>
      <c r="D6370" s="4">
        <v>27260</v>
      </c>
      <c r="E6370" t="s">
        <v>6709</v>
      </c>
      <c r="F6370" s="4" t="s">
        <v>6689</v>
      </c>
      <c r="G6370" s="5">
        <v>5019</v>
      </c>
      <c r="H6370" s="6">
        <v>0.29667260000000001</v>
      </c>
      <c r="I6370" s="7">
        <v>79.963999999999999</v>
      </c>
    </row>
    <row r="6371" spans="1:12" x14ac:dyDescent="0.25">
      <c r="A6371">
        <v>22654</v>
      </c>
      <c r="B6371" s="2">
        <v>65.505809999999997</v>
      </c>
      <c r="C6371" s="3">
        <v>1054</v>
      </c>
      <c r="D6371" s="4">
        <v>49020</v>
      </c>
      <c r="E6371" t="s">
        <v>4701</v>
      </c>
      <c r="F6371" s="4" t="s">
        <v>4335</v>
      </c>
      <c r="G6371" s="5">
        <v>735</v>
      </c>
      <c r="H6371" s="6">
        <v>0.2</v>
      </c>
      <c r="I6371" s="7">
        <v>96.667000000000002</v>
      </c>
    </row>
    <row r="6372" spans="1:12" x14ac:dyDescent="0.25">
      <c r="A6372">
        <v>6787</v>
      </c>
      <c r="B6372" s="2">
        <v>65.504320000000007</v>
      </c>
      <c r="C6372" s="3">
        <v>7793</v>
      </c>
      <c r="D6372" s="4">
        <v>45860</v>
      </c>
      <c r="E6372" t="s">
        <v>983</v>
      </c>
      <c r="F6372" s="4" t="s">
        <v>1198</v>
      </c>
      <c r="G6372" s="5">
        <v>5507</v>
      </c>
      <c r="H6372" s="6">
        <v>0.24872910000000001</v>
      </c>
      <c r="I6372" s="7">
        <v>88.239000000000004</v>
      </c>
      <c r="J6372" s="2">
        <v>58</v>
      </c>
      <c r="K6372">
        <v>3</v>
      </c>
    </row>
    <row r="6373" spans="1:12" x14ac:dyDescent="0.25">
      <c r="A6373">
        <v>19146</v>
      </c>
      <c r="B6373" s="2">
        <v>65.496740000000003</v>
      </c>
      <c r="C6373" s="3">
        <v>36596</v>
      </c>
      <c r="D6373" s="4">
        <v>37980</v>
      </c>
      <c r="E6373" t="s">
        <v>2682</v>
      </c>
      <c r="F6373" s="4" t="s">
        <v>3003</v>
      </c>
      <c r="G6373" s="5">
        <v>26149</v>
      </c>
      <c r="H6373" s="6">
        <v>0.42521700000000001</v>
      </c>
      <c r="I6373" s="7">
        <v>57.723999999999997</v>
      </c>
      <c r="J6373" s="2">
        <v>35.375</v>
      </c>
      <c r="K6373">
        <v>32</v>
      </c>
      <c r="L6373" s="2">
        <v>25.5</v>
      </c>
    </row>
    <row r="6374" spans="1:12" x14ac:dyDescent="0.25">
      <c r="A6374">
        <v>7508</v>
      </c>
      <c r="B6374" s="2">
        <v>65.486829999999998</v>
      </c>
      <c r="C6374" s="3">
        <v>22790</v>
      </c>
      <c r="D6374" s="4">
        <v>35620</v>
      </c>
      <c r="E6374" t="s">
        <v>1447</v>
      </c>
      <c r="F6374" s="4" t="s">
        <v>1341</v>
      </c>
      <c r="G6374" s="5">
        <v>15255</v>
      </c>
      <c r="H6374" s="6">
        <v>0.30698130000000001</v>
      </c>
      <c r="I6374" s="7">
        <v>78.153999999999996</v>
      </c>
      <c r="J6374" s="2">
        <v>26.5</v>
      </c>
      <c r="K6374">
        <v>4</v>
      </c>
    </row>
    <row r="6375" spans="1:12" x14ac:dyDescent="0.25">
      <c r="A6375">
        <v>58355</v>
      </c>
      <c r="B6375" s="2">
        <v>65.483159999999998</v>
      </c>
      <c r="C6375" s="3">
        <v>90</v>
      </c>
      <c r="E6375" t="s">
        <v>11143</v>
      </c>
      <c r="F6375" s="4" t="s">
        <v>11069</v>
      </c>
      <c r="G6375" s="5">
        <v>65</v>
      </c>
      <c r="H6375" s="6">
        <v>0.22727269999999999</v>
      </c>
      <c r="I6375" s="7">
        <v>91.875</v>
      </c>
    </row>
    <row r="6376" spans="1:12" x14ac:dyDescent="0.25">
      <c r="A6376">
        <v>28079</v>
      </c>
      <c r="B6376" s="2">
        <v>65.47824</v>
      </c>
      <c r="C6376" s="3">
        <v>32573</v>
      </c>
      <c r="D6376" s="4">
        <v>16740</v>
      </c>
      <c r="E6376" t="s">
        <v>5869</v>
      </c>
      <c r="F6376" s="4" t="s">
        <v>5642</v>
      </c>
      <c r="G6376" s="5">
        <v>20500</v>
      </c>
      <c r="H6376" s="6">
        <v>0.33534950000000002</v>
      </c>
      <c r="I6376" s="7">
        <v>73.191999999999993</v>
      </c>
      <c r="J6376" s="2">
        <v>40.6</v>
      </c>
      <c r="K6376">
        <v>5</v>
      </c>
    </row>
    <row r="6377" spans="1:12" x14ac:dyDescent="0.25">
      <c r="A6377">
        <v>5874</v>
      </c>
      <c r="B6377" s="2">
        <v>65.473249999999993</v>
      </c>
      <c r="C6377" s="3">
        <v>505</v>
      </c>
      <c r="E6377" t="s">
        <v>67</v>
      </c>
      <c r="F6377" s="4" t="s">
        <v>1030</v>
      </c>
      <c r="G6377" s="5">
        <v>374</v>
      </c>
      <c r="H6377" s="6">
        <v>0.3074866</v>
      </c>
      <c r="I6377" s="7">
        <v>78</v>
      </c>
    </row>
    <row r="6378" spans="1:12" x14ac:dyDescent="0.25">
      <c r="A6378">
        <v>94964</v>
      </c>
      <c r="B6378" s="2">
        <v>65.472210000000004</v>
      </c>
      <c r="C6378" s="3">
        <v>4478</v>
      </c>
      <c r="D6378" s="4">
        <v>41860</v>
      </c>
      <c r="E6378" t="s">
        <v>15815</v>
      </c>
      <c r="F6378" s="4" t="s">
        <v>15368</v>
      </c>
      <c r="G6378" s="5">
        <v>3970</v>
      </c>
      <c r="H6378" s="6">
        <v>6.4231700000000003E-2</v>
      </c>
      <c r="I6378" s="7">
        <v>120.029</v>
      </c>
    </row>
    <row r="6379" spans="1:12" x14ac:dyDescent="0.25">
      <c r="A6379">
        <v>58521</v>
      </c>
      <c r="B6379" s="2">
        <v>65.471130000000002</v>
      </c>
      <c r="C6379" s="3">
        <v>699</v>
      </c>
      <c r="D6379" s="4">
        <v>13900</v>
      </c>
      <c r="E6379" t="s">
        <v>1933</v>
      </c>
      <c r="F6379" s="4" t="s">
        <v>11069</v>
      </c>
      <c r="G6379" s="5">
        <v>550</v>
      </c>
      <c r="H6379" s="6">
        <v>0.25818180000000002</v>
      </c>
      <c r="I6379" s="7">
        <v>86.488</v>
      </c>
    </row>
    <row r="6380" spans="1:12" x14ac:dyDescent="0.25">
      <c r="A6380">
        <v>32955</v>
      </c>
      <c r="B6380" s="2">
        <v>65.464699999999993</v>
      </c>
      <c r="C6380" s="3">
        <v>36845</v>
      </c>
      <c r="D6380" s="4">
        <v>37340</v>
      </c>
      <c r="E6380" t="s">
        <v>6450</v>
      </c>
      <c r="F6380" s="4" t="s">
        <v>6689</v>
      </c>
      <c r="G6380" s="5">
        <v>26297</v>
      </c>
      <c r="H6380" s="6">
        <v>0.33577980000000002</v>
      </c>
      <c r="I6380" s="7">
        <v>73.057000000000002</v>
      </c>
      <c r="J6380" s="2">
        <v>43.666699999999999</v>
      </c>
      <c r="K6380">
        <v>15</v>
      </c>
      <c r="L6380" s="2">
        <v>70.3</v>
      </c>
    </row>
    <row r="6381" spans="1:12" x14ac:dyDescent="0.25">
      <c r="A6381">
        <v>77316</v>
      </c>
      <c r="B6381" s="2">
        <v>65.455830000000006</v>
      </c>
      <c r="C6381" s="3">
        <v>16134</v>
      </c>
      <c r="D6381" s="4">
        <v>26420</v>
      </c>
      <c r="E6381" t="s">
        <v>2277</v>
      </c>
      <c r="F6381" s="4" t="s">
        <v>13752</v>
      </c>
      <c r="G6381" s="5">
        <v>10793</v>
      </c>
      <c r="H6381" s="6">
        <v>0.26572780000000001</v>
      </c>
      <c r="I6381" s="7">
        <v>85.158000000000001</v>
      </c>
      <c r="J6381" s="2">
        <v>43.666699999999999</v>
      </c>
      <c r="K6381">
        <v>3</v>
      </c>
    </row>
    <row r="6382" spans="1:12" x14ac:dyDescent="0.25">
      <c r="A6382">
        <v>5663</v>
      </c>
      <c r="B6382" s="2">
        <v>65.45232</v>
      </c>
      <c r="C6382" s="3">
        <v>6986</v>
      </c>
      <c r="D6382" s="4">
        <v>12740</v>
      </c>
      <c r="E6382" t="s">
        <v>129</v>
      </c>
      <c r="F6382" s="4" t="s">
        <v>1030</v>
      </c>
      <c r="G6382" s="5">
        <v>3881</v>
      </c>
      <c r="H6382" s="6">
        <v>0.34286450000000002</v>
      </c>
      <c r="I6382" s="7">
        <v>71.811999999999998</v>
      </c>
      <c r="J6382" s="2">
        <v>39.5</v>
      </c>
      <c r="K6382">
        <v>2</v>
      </c>
    </row>
    <row r="6383" spans="1:12" x14ac:dyDescent="0.25">
      <c r="A6383">
        <v>46383</v>
      </c>
      <c r="B6383" s="2">
        <v>65.445260000000005</v>
      </c>
      <c r="C6383" s="3">
        <v>39630</v>
      </c>
      <c r="D6383" s="4">
        <v>16980</v>
      </c>
      <c r="E6383" t="s">
        <v>6802</v>
      </c>
      <c r="F6383" s="4" t="s">
        <v>8800</v>
      </c>
      <c r="G6383" s="5">
        <v>25611</v>
      </c>
      <c r="H6383" s="6">
        <v>0.30872250000000001</v>
      </c>
      <c r="I6383" s="7">
        <v>77.706000000000003</v>
      </c>
      <c r="J6383" s="2">
        <v>50.48</v>
      </c>
      <c r="K6383">
        <v>25</v>
      </c>
      <c r="L6383" s="2">
        <v>93.9</v>
      </c>
    </row>
    <row r="6384" spans="1:12" x14ac:dyDescent="0.25">
      <c r="A6384">
        <v>92596</v>
      </c>
      <c r="B6384" s="2">
        <v>65.435450000000003</v>
      </c>
      <c r="C6384" s="3">
        <v>26044</v>
      </c>
      <c r="D6384" s="4">
        <v>40140</v>
      </c>
      <c r="E6384" t="s">
        <v>258</v>
      </c>
      <c r="F6384" s="4" t="s">
        <v>15368</v>
      </c>
      <c r="G6384" s="5">
        <v>15378</v>
      </c>
      <c r="H6384" s="6">
        <v>0.26212770000000002</v>
      </c>
      <c r="I6384" s="7">
        <v>85.756</v>
      </c>
    </row>
    <row r="6385" spans="1:12" x14ac:dyDescent="0.25">
      <c r="A6385">
        <v>47122</v>
      </c>
      <c r="B6385" s="2">
        <v>65.430109999999999</v>
      </c>
      <c r="C6385" s="3">
        <v>10501</v>
      </c>
      <c r="D6385" s="4">
        <v>31140</v>
      </c>
      <c r="E6385" t="s">
        <v>242</v>
      </c>
      <c r="F6385" s="4" t="s">
        <v>8800</v>
      </c>
      <c r="G6385" s="5">
        <v>6902</v>
      </c>
      <c r="H6385" s="6">
        <v>0.31464579999999998</v>
      </c>
      <c r="I6385" s="7">
        <v>76.650000000000006</v>
      </c>
    </row>
    <row r="6386" spans="1:12" x14ac:dyDescent="0.25">
      <c r="A6386">
        <v>13210</v>
      </c>
      <c r="B6386" s="2">
        <v>65.426090000000002</v>
      </c>
      <c r="C6386" s="3">
        <v>27905</v>
      </c>
      <c r="D6386" s="4">
        <v>45060</v>
      </c>
      <c r="E6386" t="s">
        <v>2548</v>
      </c>
      <c r="F6386" s="4" t="s">
        <v>1280</v>
      </c>
      <c r="G6386" s="5">
        <v>9954</v>
      </c>
      <c r="H6386" s="6">
        <v>0.48081170000000001</v>
      </c>
      <c r="I6386" s="7">
        <v>47.917000000000002</v>
      </c>
      <c r="J6386" s="2">
        <v>33.923099999999998</v>
      </c>
      <c r="K6386">
        <v>26</v>
      </c>
      <c r="L6386" s="2">
        <v>18.100000000000001</v>
      </c>
    </row>
    <row r="6387" spans="1:12" x14ac:dyDescent="0.25">
      <c r="A6387">
        <v>27526</v>
      </c>
      <c r="B6387" s="2">
        <v>65.417029999999997</v>
      </c>
      <c r="C6387" s="3">
        <v>42277</v>
      </c>
      <c r="D6387" s="4">
        <v>39580</v>
      </c>
      <c r="E6387" t="s">
        <v>5724</v>
      </c>
      <c r="F6387" s="4" t="s">
        <v>5642</v>
      </c>
      <c r="G6387" s="5">
        <v>27875</v>
      </c>
      <c r="H6387" s="6">
        <v>0.32597930000000003</v>
      </c>
      <c r="I6387" s="7">
        <v>74.665999999999997</v>
      </c>
      <c r="J6387" s="2">
        <v>40.9375</v>
      </c>
      <c r="K6387">
        <v>16</v>
      </c>
      <c r="L6387" s="2">
        <v>56.3</v>
      </c>
    </row>
    <row r="6388" spans="1:12" x14ac:dyDescent="0.25">
      <c r="A6388">
        <v>55319</v>
      </c>
      <c r="B6388" s="2">
        <v>65.409490000000005</v>
      </c>
      <c r="C6388" s="3">
        <v>5337</v>
      </c>
      <c r="D6388" s="4">
        <v>33460</v>
      </c>
      <c r="E6388" t="s">
        <v>9685</v>
      </c>
      <c r="F6388" s="4" t="s">
        <v>10428</v>
      </c>
      <c r="G6388" s="5">
        <v>3614</v>
      </c>
      <c r="H6388" s="6">
        <v>0.2285556</v>
      </c>
      <c r="I6388" s="7">
        <v>91.5</v>
      </c>
      <c r="J6388" s="2">
        <v>53.5</v>
      </c>
      <c r="K6388">
        <v>2</v>
      </c>
    </row>
    <row r="6389" spans="1:12" x14ac:dyDescent="0.25">
      <c r="A6389">
        <v>27545</v>
      </c>
      <c r="B6389" s="2">
        <v>65.404889999999995</v>
      </c>
      <c r="C6389" s="3">
        <v>24528</v>
      </c>
      <c r="D6389" s="4">
        <v>39580</v>
      </c>
      <c r="E6389" t="s">
        <v>5730</v>
      </c>
      <c r="F6389" s="4" t="s">
        <v>5642</v>
      </c>
      <c r="G6389" s="5">
        <v>15642</v>
      </c>
      <c r="H6389" s="6">
        <v>0.33951290000000001</v>
      </c>
      <c r="I6389" s="7">
        <v>72.301000000000002</v>
      </c>
      <c r="J6389" s="2">
        <v>44</v>
      </c>
      <c r="K6389">
        <v>1</v>
      </c>
    </row>
    <row r="6390" spans="1:12" x14ac:dyDescent="0.25">
      <c r="A6390">
        <v>94591</v>
      </c>
      <c r="B6390" s="2">
        <v>65.392120000000006</v>
      </c>
      <c r="C6390" s="3">
        <v>54529</v>
      </c>
      <c r="D6390" s="4">
        <v>46700</v>
      </c>
      <c r="E6390" t="s">
        <v>15789</v>
      </c>
      <c r="F6390" s="4" t="s">
        <v>15368</v>
      </c>
      <c r="G6390" s="5">
        <v>37694</v>
      </c>
      <c r="H6390" s="6">
        <v>0.28897729999999999</v>
      </c>
      <c r="I6390" s="7">
        <v>81.021000000000001</v>
      </c>
      <c r="J6390" s="2">
        <v>41.2667</v>
      </c>
      <c r="K6390">
        <v>15</v>
      </c>
      <c r="L6390" s="2">
        <v>58.2</v>
      </c>
    </row>
    <row r="6391" spans="1:12" x14ac:dyDescent="0.25">
      <c r="A6391">
        <v>5148</v>
      </c>
      <c r="B6391" s="2">
        <v>65.382900000000006</v>
      </c>
      <c r="C6391" s="3">
        <v>1092</v>
      </c>
      <c r="E6391" t="s">
        <v>530</v>
      </c>
      <c r="F6391" s="4" t="s">
        <v>1030</v>
      </c>
      <c r="G6391" s="5">
        <v>847</v>
      </c>
      <c r="H6391" s="6">
        <v>0.40448109999999998</v>
      </c>
      <c r="I6391" s="7">
        <v>61.042000000000002</v>
      </c>
      <c r="J6391" s="2">
        <v>41</v>
      </c>
      <c r="K6391">
        <v>1</v>
      </c>
    </row>
    <row r="6392" spans="1:12" x14ac:dyDescent="0.25">
      <c r="A6392">
        <v>4538</v>
      </c>
      <c r="B6392" s="2">
        <v>65.382300000000001</v>
      </c>
      <c r="C6392" s="3">
        <v>1957</v>
      </c>
      <c r="E6392" t="s">
        <v>864</v>
      </c>
      <c r="F6392" s="4" t="s">
        <v>701</v>
      </c>
      <c r="G6392" s="5">
        <v>1644</v>
      </c>
      <c r="H6392" s="6">
        <v>0.34407290000000001</v>
      </c>
      <c r="I6392" s="7">
        <v>71.457999999999998</v>
      </c>
    </row>
    <row r="6393" spans="1:12" x14ac:dyDescent="0.25">
      <c r="A6393">
        <v>14223</v>
      </c>
      <c r="B6393" s="2">
        <v>65.378</v>
      </c>
      <c r="C6393" s="3">
        <v>22900</v>
      </c>
      <c r="D6393" s="4">
        <v>15380</v>
      </c>
      <c r="E6393" t="s">
        <v>2831</v>
      </c>
      <c r="F6393" s="4" t="s">
        <v>1280</v>
      </c>
      <c r="G6393" s="5">
        <v>16332</v>
      </c>
      <c r="H6393" s="6">
        <v>0.35451870000000002</v>
      </c>
      <c r="I6393" s="7">
        <v>69.638000000000005</v>
      </c>
      <c r="J6393" s="2">
        <v>41.347799999999999</v>
      </c>
      <c r="K6393">
        <v>23</v>
      </c>
      <c r="L6393" s="2">
        <v>58.5</v>
      </c>
    </row>
    <row r="6394" spans="1:12" x14ac:dyDescent="0.25">
      <c r="A6394">
        <v>62074</v>
      </c>
      <c r="B6394" s="2">
        <v>65.37388</v>
      </c>
      <c r="C6394" s="3">
        <v>1391</v>
      </c>
      <c r="D6394" s="4">
        <v>41180</v>
      </c>
      <c r="E6394" t="s">
        <v>11872</v>
      </c>
      <c r="F6394" s="4" t="s">
        <v>11490</v>
      </c>
      <c r="G6394" s="5">
        <v>898</v>
      </c>
      <c r="H6394" s="6">
        <v>0.25361509999999998</v>
      </c>
      <c r="I6394" s="7">
        <v>87.031000000000006</v>
      </c>
    </row>
    <row r="6395" spans="1:12" x14ac:dyDescent="0.25">
      <c r="A6395">
        <v>55033</v>
      </c>
      <c r="B6395" s="2">
        <v>65.368759999999995</v>
      </c>
      <c r="C6395" s="3">
        <v>29611</v>
      </c>
      <c r="D6395" s="4">
        <v>33460</v>
      </c>
      <c r="E6395" t="s">
        <v>2495</v>
      </c>
      <c r="F6395" s="4" t="s">
        <v>10428</v>
      </c>
      <c r="G6395" s="5">
        <v>20493</v>
      </c>
      <c r="H6395" s="6">
        <v>0.26983509999999999</v>
      </c>
      <c r="I6395" s="7">
        <v>84.216999999999999</v>
      </c>
      <c r="J6395" s="2">
        <v>42.4</v>
      </c>
      <c r="K6395">
        <v>5</v>
      </c>
    </row>
    <row r="6396" spans="1:12" x14ac:dyDescent="0.25">
      <c r="A6396">
        <v>15202</v>
      </c>
      <c r="B6396" s="2">
        <v>65.360429999999994</v>
      </c>
      <c r="C6396" s="3">
        <v>19506</v>
      </c>
      <c r="D6396" s="4">
        <v>38300</v>
      </c>
      <c r="E6396" t="s">
        <v>3081</v>
      </c>
      <c r="F6396" s="4" t="s">
        <v>3003</v>
      </c>
      <c r="G6396" s="5">
        <v>14314</v>
      </c>
      <c r="H6396" s="6">
        <v>0.34809639999999997</v>
      </c>
      <c r="I6396" s="7">
        <v>70.688999999999993</v>
      </c>
      <c r="J6396" s="2">
        <v>41.944400000000002</v>
      </c>
      <c r="K6396">
        <v>18</v>
      </c>
      <c r="L6396" s="2">
        <v>61.7</v>
      </c>
    </row>
    <row r="6397" spans="1:12" x14ac:dyDescent="0.25">
      <c r="A6397">
        <v>57564</v>
      </c>
      <c r="B6397" s="2">
        <v>65.356830000000002</v>
      </c>
      <c r="C6397" s="3">
        <v>995</v>
      </c>
      <c r="D6397" s="4">
        <v>38180</v>
      </c>
      <c r="E6397" t="s">
        <v>11001</v>
      </c>
      <c r="F6397" s="4" t="s">
        <v>10877</v>
      </c>
      <c r="G6397" s="5">
        <v>657</v>
      </c>
      <c r="H6397" s="6">
        <v>0.27245049999999998</v>
      </c>
      <c r="I6397" s="7">
        <v>83.75</v>
      </c>
      <c r="J6397" s="2">
        <v>58</v>
      </c>
      <c r="K6397">
        <v>1</v>
      </c>
    </row>
    <row r="6398" spans="1:12" x14ac:dyDescent="0.25">
      <c r="A6398">
        <v>12503</v>
      </c>
      <c r="B6398" s="2">
        <v>65.356530000000006</v>
      </c>
      <c r="C6398" s="3">
        <v>874</v>
      </c>
      <c r="D6398" s="4">
        <v>26460</v>
      </c>
      <c r="E6398" t="s">
        <v>2253</v>
      </c>
      <c r="F6398" s="4" t="s">
        <v>1280</v>
      </c>
      <c r="G6398" s="5">
        <v>648</v>
      </c>
      <c r="H6398" s="6">
        <v>0.35439140000000002</v>
      </c>
      <c r="I6398" s="7">
        <v>69.582999999999998</v>
      </c>
    </row>
    <row r="6399" spans="1:12" x14ac:dyDescent="0.25">
      <c r="A6399">
        <v>96716</v>
      </c>
      <c r="B6399" s="2">
        <v>65.355930000000001</v>
      </c>
      <c r="C6399" s="3">
        <v>2611</v>
      </c>
      <c r="D6399" s="4">
        <v>28180</v>
      </c>
      <c r="E6399" t="s">
        <v>16110</v>
      </c>
      <c r="F6399" s="4" t="s">
        <v>16099</v>
      </c>
      <c r="G6399" s="5">
        <v>1863</v>
      </c>
      <c r="H6399" s="6">
        <v>0.2612661</v>
      </c>
      <c r="I6399" s="7">
        <v>85.673000000000002</v>
      </c>
      <c r="J6399" s="2">
        <v>56</v>
      </c>
      <c r="K6399">
        <v>1</v>
      </c>
    </row>
    <row r="6400" spans="1:12" x14ac:dyDescent="0.25">
      <c r="A6400">
        <v>55019</v>
      </c>
      <c r="B6400" s="2">
        <v>65.355170000000001</v>
      </c>
      <c r="C6400" s="3">
        <v>2035</v>
      </c>
      <c r="D6400" s="4">
        <v>22060</v>
      </c>
      <c r="E6400" t="s">
        <v>4927</v>
      </c>
      <c r="F6400" s="4" t="s">
        <v>10428</v>
      </c>
      <c r="G6400" s="5">
        <v>1314</v>
      </c>
      <c r="H6400" s="6">
        <v>0.30745810000000001</v>
      </c>
      <c r="I6400" s="7">
        <v>77.685000000000002</v>
      </c>
      <c r="J6400" s="2">
        <v>54.2</v>
      </c>
      <c r="K6400">
        <v>5</v>
      </c>
    </row>
    <row r="6401" spans="1:12" x14ac:dyDescent="0.25">
      <c r="A6401">
        <v>54601</v>
      </c>
      <c r="B6401" s="2">
        <v>65.348079999999996</v>
      </c>
      <c r="C6401" s="3">
        <v>50298</v>
      </c>
      <c r="D6401" s="4">
        <v>29100</v>
      </c>
      <c r="E6401" t="s">
        <v>4931</v>
      </c>
      <c r="F6401" s="4" t="s">
        <v>10031</v>
      </c>
      <c r="G6401" s="5">
        <v>28311</v>
      </c>
      <c r="H6401" s="6">
        <v>0.35925970000000002</v>
      </c>
      <c r="I6401" s="7">
        <v>68.706999999999994</v>
      </c>
      <c r="J6401" s="2">
        <v>44.666699999999999</v>
      </c>
      <c r="K6401">
        <v>51</v>
      </c>
      <c r="L6401" s="2">
        <v>75.3</v>
      </c>
    </row>
    <row r="6402" spans="1:12" x14ac:dyDescent="0.25">
      <c r="A6402">
        <v>6334</v>
      </c>
      <c r="B6402" s="2">
        <v>65.340850000000003</v>
      </c>
      <c r="C6402" s="3">
        <v>2615</v>
      </c>
      <c r="D6402" s="4">
        <v>35980</v>
      </c>
      <c r="E6402" t="s">
        <v>1261</v>
      </c>
      <c r="F6402" s="4" t="s">
        <v>1198</v>
      </c>
      <c r="G6402" s="5">
        <v>1876</v>
      </c>
      <c r="H6402" s="6">
        <v>0.24507190000000001</v>
      </c>
      <c r="I6402" s="7">
        <v>88.438000000000002</v>
      </c>
    </row>
    <row r="6403" spans="1:12" x14ac:dyDescent="0.25">
      <c r="A6403">
        <v>78125</v>
      </c>
      <c r="B6403" s="2">
        <v>65.340389999999999</v>
      </c>
      <c r="C6403" s="3">
        <v>75</v>
      </c>
      <c r="D6403" s="4">
        <v>13300</v>
      </c>
      <c r="E6403" t="s">
        <v>4818</v>
      </c>
      <c r="F6403" s="4" t="s">
        <v>13752</v>
      </c>
      <c r="G6403" s="5">
        <v>68</v>
      </c>
      <c r="H6403" s="6">
        <v>0.27941179999999999</v>
      </c>
      <c r="I6403" s="7">
        <v>82.5</v>
      </c>
    </row>
    <row r="6404" spans="1:12" x14ac:dyDescent="0.25">
      <c r="A6404">
        <v>7723</v>
      </c>
      <c r="B6404" s="2">
        <v>65.340190000000007</v>
      </c>
      <c r="C6404" s="3">
        <v>1034</v>
      </c>
      <c r="D6404" s="4">
        <v>35620</v>
      </c>
      <c r="E6404" t="s">
        <v>1495</v>
      </c>
      <c r="F6404" s="4" t="s">
        <v>1341</v>
      </c>
      <c r="G6404" s="5">
        <v>771</v>
      </c>
      <c r="H6404" s="6">
        <v>0.28664070000000003</v>
      </c>
      <c r="I6404" s="7">
        <v>81.25</v>
      </c>
    </row>
    <row r="6405" spans="1:12" x14ac:dyDescent="0.25">
      <c r="A6405">
        <v>76205</v>
      </c>
      <c r="B6405" s="2">
        <v>65.337310000000002</v>
      </c>
      <c r="C6405" s="3">
        <v>19791</v>
      </c>
      <c r="D6405" s="4">
        <v>19100</v>
      </c>
      <c r="E6405" t="s">
        <v>4549</v>
      </c>
      <c r="F6405" s="4" t="s">
        <v>13752</v>
      </c>
      <c r="G6405" s="5">
        <v>11244</v>
      </c>
      <c r="H6405" s="6">
        <v>0.3725542</v>
      </c>
      <c r="I6405" s="7">
        <v>66.369</v>
      </c>
      <c r="J6405" s="2">
        <v>35.769199999999998</v>
      </c>
      <c r="K6405">
        <v>13</v>
      </c>
      <c r="L6405" s="2">
        <v>27.1</v>
      </c>
    </row>
    <row r="6406" spans="1:12" x14ac:dyDescent="0.25">
      <c r="A6406">
        <v>1255</v>
      </c>
      <c r="B6406" s="2">
        <v>65.334469999999996</v>
      </c>
      <c r="C6406" s="3">
        <v>896</v>
      </c>
      <c r="D6406" s="4">
        <v>38340</v>
      </c>
      <c r="E6406" t="s">
        <v>100</v>
      </c>
      <c r="F6406" s="4" t="s">
        <v>21</v>
      </c>
      <c r="G6406" s="5">
        <v>669</v>
      </c>
      <c r="H6406" s="6">
        <v>0.33931240000000001</v>
      </c>
      <c r="I6406" s="7">
        <v>72.105000000000004</v>
      </c>
    </row>
    <row r="6407" spans="1:12" x14ac:dyDescent="0.25">
      <c r="A6407">
        <v>98383</v>
      </c>
      <c r="B6407" s="2">
        <v>65.331000000000003</v>
      </c>
      <c r="C6407" s="3">
        <v>20815</v>
      </c>
      <c r="D6407" s="4">
        <v>14740</v>
      </c>
      <c r="E6407" t="s">
        <v>4166</v>
      </c>
      <c r="F6407" s="4" t="s">
        <v>16344</v>
      </c>
      <c r="G6407" s="5">
        <v>13800</v>
      </c>
      <c r="H6407" s="6">
        <v>0.32983119999999999</v>
      </c>
      <c r="I6407" s="7">
        <v>73.742999999999995</v>
      </c>
      <c r="J6407" s="2">
        <v>42.8889</v>
      </c>
      <c r="K6407">
        <v>9</v>
      </c>
    </row>
    <row r="6408" spans="1:12" x14ac:dyDescent="0.25">
      <c r="A6408">
        <v>2718</v>
      </c>
      <c r="B6408" s="2">
        <v>65.326589999999996</v>
      </c>
      <c r="C6408" s="3">
        <v>6528</v>
      </c>
      <c r="D6408" s="4">
        <v>39300</v>
      </c>
      <c r="E6408" t="s">
        <v>441</v>
      </c>
      <c r="F6408" s="4" t="s">
        <v>21</v>
      </c>
      <c r="G6408" s="5">
        <v>4625</v>
      </c>
      <c r="H6408" s="6">
        <v>0.23459459999999999</v>
      </c>
      <c r="I6408" s="7">
        <v>90.194000000000003</v>
      </c>
      <c r="J6408" s="2">
        <v>48</v>
      </c>
      <c r="K6408">
        <v>2</v>
      </c>
    </row>
    <row r="6409" spans="1:12" x14ac:dyDescent="0.25">
      <c r="A6409">
        <v>12804</v>
      </c>
      <c r="B6409" s="2">
        <v>65.321029999999993</v>
      </c>
      <c r="C6409" s="3">
        <v>26476</v>
      </c>
      <c r="D6409" s="4">
        <v>24020</v>
      </c>
      <c r="E6409" t="s">
        <v>2361</v>
      </c>
      <c r="F6409" s="4" t="s">
        <v>1280</v>
      </c>
      <c r="G6409" s="5">
        <v>18615</v>
      </c>
      <c r="H6409" s="6">
        <v>0.31349379999999999</v>
      </c>
      <c r="I6409" s="7">
        <v>76.557000000000002</v>
      </c>
      <c r="J6409" s="2">
        <v>46.555599999999998</v>
      </c>
      <c r="K6409">
        <v>9</v>
      </c>
    </row>
    <row r="6410" spans="1:12" x14ac:dyDescent="0.25">
      <c r="A6410">
        <v>68068</v>
      </c>
      <c r="B6410" s="2">
        <v>65.316559999999996</v>
      </c>
      <c r="C6410" s="3">
        <v>50</v>
      </c>
      <c r="D6410" s="4">
        <v>36540</v>
      </c>
      <c r="E6410" t="s">
        <v>579</v>
      </c>
      <c r="F6410" s="4" t="s">
        <v>12738</v>
      </c>
      <c r="G6410" s="5">
        <v>46</v>
      </c>
      <c r="H6410" s="6">
        <v>0.32608700000000002</v>
      </c>
      <c r="I6410" s="7">
        <v>74.375</v>
      </c>
    </row>
    <row r="6411" spans="1:12" x14ac:dyDescent="0.25">
      <c r="A6411">
        <v>80420</v>
      </c>
      <c r="B6411" s="2">
        <v>65.316379999999995</v>
      </c>
      <c r="C6411" s="3">
        <v>954</v>
      </c>
      <c r="D6411" s="4">
        <v>19740</v>
      </c>
      <c r="E6411" t="s">
        <v>2902</v>
      </c>
      <c r="F6411" s="4" t="s">
        <v>14477</v>
      </c>
      <c r="G6411" s="5">
        <v>685</v>
      </c>
      <c r="H6411" s="6">
        <v>0.40379009999999999</v>
      </c>
      <c r="I6411" s="7">
        <v>60.938000000000002</v>
      </c>
    </row>
    <row r="6412" spans="1:12" x14ac:dyDescent="0.25">
      <c r="A6412">
        <v>16648</v>
      </c>
      <c r="B6412" s="2">
        <v>65.31353</v>
      </c>
      <c r="C6412" s="3">
        <v>15258</v>
      </c>
      <c r="D6412" s="4">
        <v>11020</v>
      </c>
      <c r="E6412" t="s">
        <v>3544</v>
      </c>
      <c r="F6412" s="4" t="s">
        <v>3003</v>
      </c>
      <c r="G6412" s="5">
        <v>11223</v>
      </c>
      <c r="H6412" s="6">
        <v>0.35236990000000001</v>
      </c>
      <c r="I6412" s="7">
        <v>69.820999999999998</v>
      </c>
      <c r="J6412" s="2">
        <v>31</v>
      </c>
      <c r="K6412">
        <v>5</v>
      </c>
    </row>
    <row r="6413" spans="1:12" x14ac:dyDescent="0.25">
      <c r="A6413">
        <v>59602</v>
      </c>
      <c r="B6413" s="2">
        <v>65.306719999999999</v>
      </c>
      <c r="C6413" s="3">
        <v>25379</v>
      </c>
      <c r="D6413" s="4">
        <v>25740</v>
      </c>
      <c r="E6413" t="s">
        <v>6565</v>
      </c>
      <c r="F6413" s="4" t="s">
        <v>11278</v>
      </c>
      <c r="G6413" s="5">
        <v>17214</v>
      </c>
      <c r="H6413" s="6">
        <v>0.33914260000000002</v>
      </c>
      <c r="I6413" s="7">
        <v>72.103999999999999</v>
      </c>
      <c r="J6413" s="2">
        <v>55.666699999999999</v>
      </c>
      <c r="K6413">
        <v>6</v>
      </c>
    </row>
    <row r="6414" spans="1:12" x14ac:dyDescent="0.25">
      <c r="A6414">
        <v>20110</v>
      </c>
      <c r="B6414" s="2">
        <v>65.295450000000002</v>
      </c>
      <c r="C6414" s="3">
        <v>47103</v>
      </c>
      <c r="D6414" s="4">
        <v>47900</v>
      </c>
      <c r="E6414" t="s">
        <v>4337</v>
      </c>
      <c r="F6414" s="4" t="s">
        <v>4335</v>
      </c>
      <c r="G6414" s="5">
        <v>29902</v>
      </c>
      <c r="H6414" s="6">
        <v>0.2872287</v>
      </c>
      <c r="I6414" s="7">
        <v>81.070999999999998</v>
      </c>
      <c r="J6414" s="2">
        <v>42.833300000000001</v>
      </c>
      <c r="K6414">
        <v>24</v>
      </c>
      <c r="L6414" s="2">
        <v>66.3</v>
      </c>
    </row>
    <row r="6415" spans="1:12" x14ac:dyDescent="0.25">
      <c r="A6415">
        <v>12787</v>
      </c>
      <c r="B6415" s="2">
        <v>65.288219999999995</v>
      </c>
      <c r="C6415" s="3">
        <v>490</v>
      </c>
      <c r="E6415" t="s">
        <v>2353</v>
      </c>
      <c r="F6415" s="4" t="s">
        <v>1280</v>
      </c>
      <c r="G6415" s="5">
        <v>356</v>
      </c>
      <c r="H6415" s="6">
        <v>0.29775279999999998</v>
      </c>
      <c r="I6415" s="7">
        <v>79.25</v>
      </c>
    </row>
    <row r="6416" spans="1:12" x14ac:dyDescent="0.25">
      <c r="A6416">
        <v>55710</v>
      </c>
      <c r="B6416" s="2">
        <v>65.287930000000003</v>
      </c>
      <c r="C6416" s="3">
        <v>1069</v>
      </c>
      <c r="D6416" s="4">
        <v>20260</v>
      </c>
      <c r="E6416" t="s">
        <v>9682</v>
      </c>
      <c r="F6416" s="4" t="s">
        <v>10428</v>
      </c>
      <c r="G6416" s="5">
        <v>837</v>
      </c>
      <c r="H6416" s="6">
        <v>0.25179000000000001</v>
      </c>
      <c r="I6416" s="7">
        <v>87.188000000000002</v>
      </c>
    </row>
    <row r="6417" spans="1:12" x14ac:dyDescent="0.25">
      <c r="A6417">
        <v>98245</v>
      </c>
      <c r="B6417" s="2">
        <v>65.287030000000001</v>
      </c>
      <c r="C6417" s="3">
        <v>3746</v>
      </c>
      <c r="E6417" t="s">
        <v>16374</v>
      </c>
      <c r="F6417" s="4" t="s">
        <v>16344</v>
      </c>
      <c r="G6417" s="5">
        <v>2930</v>
      </c>
      <c r="H6417" s="6">
        <v>0.43037540000000002</v>
      </c>
      <c r="I6417" s="7">
        <v>56.31</v>
      </c>
      <c r="J6417" s="2">
        <v>57.666699999999999</v>
      </c>
      <c r="K6417">
        <v>3</v>
      </c>
    </row>
    <row r="6418" spans="1:12" x14ac:dyDescent="0.25">
      <c r="A6418">
        <v>12303</v>
      </c>
      <c r="B6418" s="2">
        <v>65.281469999999999</v>
      </c>
      <c r="C6418" s="3">
        <v>29906</v>
      </c>
      <c r="D6418" s="4">
        <v>10580</v>
      </c>
      <c r="E6418" t="s">
        <v>2183</v>
      </c>
      <c r="F6418" s="4" t="s">
        <v>1280</v>
      </c>
      <c r="G6418" s="5">
        <v>20240</v>
      </c>
      <c r="H6418" s="6">
        <v>0.31455949999999999</v>
      </c>
      <c r="I6418" s="7">
        <v>76.320999999999998</v>
      </c>
      <c r="J6418" s="2">
        <v>46.357100000000003</v>
      </c>
      <c r="K6418">
        <v>14</v>
      </c>
      <c r="L6418" s="2">
        <v>82.3</v>
      </c>
    </row>
    <row r="6419" spans="1:12" x14ac:dyDescent="0.25">
      <c r="A6419">
        <v>33186</v>
      </c>
      <c r="B6419" s="2">
        <v>65.265119999999996</v>
      </c>
      <c r="C6419" s="3">
        <v>71441</v>
      </c>
      <c r="D6419" s="4">
        <v>33100</v>
      </c>
      <c r="E6419" t="s">
        <v>5277</v>
      </c>
      <c r="F6419" s="4" t="s">
        <v>6689</v>
      </c>
      <c r="G6419" s="5">
        <v>48112</v>
      </c>
      <c r="H6419" s="6">
        <v>0.35587049999999998</v>
      </c>
      <c r="I6419" s="7">
        <v>69.150000000000006</v>
      </c>
      <c r="J6419" s="2">
        <v>41.833300000000001</v>
      </c>
      <c r="K6419">
        <v>12</v>
      </c>
      <c r="L6419" s="2">
        <v>61.1</v>
      </c>
    </row>
    <row r="6420" spans="1:12" x14ac:dyDescent="0.25">
      <c r="A6420">
        <v>7863</v>
      </c>
      <c r="B6420" s="2">
        <v>65.252849999999995</v>
      </c>
      <c r="C6420" s="3">
        <v>4310</v>
      </c>
      <c r="D6420" s="4">
        <v>10900</v>
      </c>
      <c r="E6420" t="s">
        <v>186</v>
      </c>
      <c r="F6420" s="4" t="s">
        <v>1341</v>
      </c>
      <c r="G6420" s="5">
        <v>3158</v>
      </c>
      <c r="H6420" s="6">
        <v>0.25419439999999999</v>
      </c>
      <c r="I6420" s="7">
        <v>86.718999999999994</v>
      </c>
      <c r="J6420" s="2">
        <v>39.5</v>
      </c>
      <c r="K6420">
        <v>4</v>
      </c>
    </row>
    <row r="6421" spans="1:12" x14ac:dyDescent="0.25">
      <c r="A6421">
        <v>85382</v>
      </c>
      <c r="B6421" s="2">
        <v>65.245279999999994</v>
      </c>
      <c r="C6421" s="3">
        <v>40791</v>
      </c>
      <c r="D6421" s="4">
        <v>38060</v>
      </c>
      <c r="E6421" t="s">
        <v>11779</v>
      </c>
      <c r="F6421" s="4" t="s">
        <v>14962</v>
      </c>
      <c r="G6421" s="5">
        <v>28493</v>
      </c>
      <c r="H6421" s="6">
        <v>0.32750760000000001</v>
      </c>
      <c r="I6421" s="7">
        <v>74.046999999999997</v>
      </c>
      <c r="J6421" s="2">
        <v>47.2</v>
      </c>
      <c r="K6421">
        <v>5</v>
      </c>
    </row>
    <row r="6422" spans="1:12" x14ac:dyDescent="0.25">
      <c r="A6422">
        <v>7603</v>
      </c>
      <c r="B6422" s="2">
        <v>65.237160000000003</v>
      </c>
      <c r="C6422" s="3">
        <v>8277</v>
      </c>
      <c r="D6422" s="4">
        <v>35620</v>
      </c>
      <c r="E6422" t="s">
        <v>1450</v>
      </c>
      <c r="F6422" s="4" t="s">
        <v>1341</v>
      </c>
      <c r="G6422" s="5">
        <v>5425</v>
      </c>
      <c r="H6422" s="6">
        <v>0.2722581</v>
      </c>
      <c r="I6422" s="7">
        <v>83.561000000000007</v>
      </c>
      <c r="J6422" s="2">
        <v>35.666699999999999</v>
      </c>
      <c r="K6422">
        <v>3</v>
      </c>
    </row>
    <row r="6423" spans="1:12" x14ac:dyDescent="0.25">
      <c r="A6423">
        <v>13861</v>
      </c>
      <c r="B6423" s="2">
        <v>65.235799999999998</v>
      </c>
      <c r="C6423" s="3">
        <v>418</v>
      </c>
      <c r="D6423" s="4">
        <v>36580</v>
      </c>
      <c r="E6423" t="s">
        <v>2752</v>
      </c>
      <c r="F6423" s="4" t="s">
        <v>1280</v>
      </c>
      <c r="G6423" s="5">
        <v>248</v>
      </c>
      <c r="H6423" s="6">
        <v>0.2128514</v>
      </c>
      <c r="I6423" s="7">
        <v>93.819000000000003</v>
      </c>
      <c r="J6423" s="2">
        <v>20</v>
      </c>
      <c r="K6423">
        <v>1</v>
      </c>
    </row>
    <row r="6424" spans="1:12" x14ac:dyDescent="0.25">
      <c r="A6424">
        <v>8086</v>
      </c>
      <c r="B6424" s="2">
        <v>65.234390000000005</v>
      </c>
      <c r="C6424" s="3">
        <v>7711</v>
      </c>
      <c r="D6424" s="4">
        <v>37980</v>
      </c>
      <c r="E6424" t="s">
        <v>1630</v>
      </c>
      <c r="F6424" s="4" t="s">
        <v>1341</v>
      </c>
      <c r="G6424" s="5">
        <v>5657</v>
      </c>
      <c r="H6424" s="6">
        <v>0.29710140000000002</v>
      </c>
      <c r="I6424" s="7">
        <v>79.236999999999995</v>
      </c>
      <c r="J6424" s="2">
        <v>54</v>
      </c>
      <c r="K6424">
        <v>2</v>
      </c>
    </row>
    <row r="6425" spans="1:12" x14ac:dyDescent="0.25">
      <c r="A6425">
        <v>64083</v>
      </c>
      <c r="B6425" s="2">
        <v>65.229600000000005</v>
      </c>
      <c r="C6425" s="3">
        <v>21309</v>
      </c>
      <c r="D6425" s="4">
        <v>28140</v>
      </c>
      <c r="E6425" t="s">
        <v>12259</v>
      </c>
      <c r="F6425" s="4" t="s">
        <v>12102</v>
      </c>
      <c r="G6425" s="5">
        <v>14354</v>
      </c>
      <c r="H6425" s="6">
        <v>0.29650270000000001</v>
      </c>
      <c r="I6425" s="7">
        <v>79.328999999999994</v>
      </c>
      <c r="J6425" s="2">
        <v>49.8</v>
      </c>
      <c r="K6425">
        <v>5</v>
      </c>
    </row>
    <row r="6426" spans="1:12" x14ac:dyDescent="0.25">
      <c r="A6426">
        <v>5048</v>
      </c>
      <c r="B6426" s="2">
        <v>65.225729999999999</v>
      </c>
      <c r="C6426" s="3">
        <v>2371</v>
      </c>
      <c r="D6426" s="4">
        <v>17200</v>
      </c>
      <c r="E6426" t="s">
        <v>1003</v>
      </c>
      <c r="F6426" s="4" t="s">
        <v>1030</v>
      </c>
      <c r="G6426" s="5">
        <v>1797</v>
      </c>
      <c r="H6426" s="6">
        <v>0.32925470000000001</v>
      </c>
      <c r="I6426" s="7">
        <v>73.667000000000002</v>
      </c>
      <c r="J6426" s="2">
        <v>50</v>
      </c>
      <c r="K6426">
        <v>1</v>
      </c>
    </row>
    <row r="6427" spans="1:12" x14ac:dyDescent="0.25">
      <c r="A6427">
        <v>19540</v>
      </c>
      <c r="B6427" s="2">
        <v>65.223389999999995</v>
      </c>
      <c r="C6427" s="3">
        <v>11642</v>
      </c>
      <c r="D6427" s="4">
        <v>39740</v>
      </c>
      <c r="E6427" t="s">
        <v>4294</v>
      </c>
      <c r="F6427" s="4" t="s">
        <v>3003</v>
      </c>
      <c r="G6427" s="5">
        <v>7978</v>
      </c>
      <c r="H6427" s="6">
        <v>0.28804210000000002</v>
      </c>
      <c r="I6427" s="7">
        <v>80.781000000000006</v>
      </c>
      <c r="J6427" s="2">
        <v>50.666699999999999</v>
      </c>
      <c r="K6427">
        <v>3</v>
      </c>
    </row>
    <row r="6428" spans="1:12" x14ac:dyDescent="0.25">
      <c r="A6428">
        <v>52358</v>
      </c>
      <c r="B6428" s="2">
        <v>65.220849999999999</v>
      </c>
      <c r="C6428" s="3">
        <v>3809</v>
      </c>
      <c r="E6428" t="s">
        <v>9234</v>
      </c>
      <c r="F6428" s="4" t="s">
        <v>9593</v>
      </c>
      <c r="G6428" s="5">
        <v>2651</v>
      </c>
      <c r="H6428" s="6">
        <v>0.29034690000000002</v>
      </c>
      <c r="I6428" s="7">
        <v>80.378</v>
      </c>
      <c r="J6428" s="2">
        <v>47.857100000000003</v>
      </c>
      <c r="K6428">
        <v>7</v>
      </c>
    </row>
    <row r="6429" spans="1:12" x14ac:dyDescent="0.25">
      <c r="A6429">
        <v>8090</v>
      </c>
      <c r="B6429" s="2">
        <v>65.218800000000002</v>
      </c>
      <c r="C6429" s="3">
        <v>8774</v>
      </c>
      <c r="D6429" s="4">
        <v>37980</v>
      </c>
      <c r="E6429" t="s">
        <v>1634</v>
      </c>
      <c r="F6429" s="4" t="s">
        <v>1341</v>
      </c>
      <c r="G6429" s="5">
        <v>5916</v>
      </c>
      <c r="H6429" s="6">
        <v>0.23778940000000001</v>
      </c>
      <c r="I6429" s="7">
        <v>89.433999999999997</v>
      </c>
      <c r="J6429" s="2">
        <v>47.166699999999999</v>
      </c>
      <c r="K6429">
        <v>6</v>
      </c>
    </row>
    <row r="6430" spans="1:12" x14ac:dyDescent="0.25">
      <c r="A6430">
        <v>23227</v>
      </c>
      <c r="B6430" s="2">
        <v>65.212980000000002</v>
      </c>
      <c r="C6430" s="3">
        <v>25287</v>
      </c>
      <c r="D6430" s="4">
        <v>40060</v>
      </c>
      <c r="E6430" t="s">
        <v>99</v>
      </c>
      <c r="F6430" s="4" t="s">
        <v>4335</v>
      </c>
      <c r="G6430" s="5">
        <v>18367</v>
      </c>
      <c r="H6430" s="6">
        <v>0.37316929999999998</v>
      </c>
      <c r="I6430" s="7">
        <v>66.027000000000001</v>
      </c>
      <c r="J6430" s="2">
        <v>35.133299999999998</v>
      </c>
      <c r="K6430">
        <v>15</v>
      </c>
      <c r="L6430" s="2">
        <v>24.2</v>
      </c>
    </row>
    <row r="6431" spans="1:12" x14ac:dyDescent="0.25">
      <c r="A6431">
        <v>49460</v>
      </c>
      <c r="B6431" s="2">
        <v>65.207220000000007</v>
      </c>
      <c r="C6431" s="3">
        <v>8489</v>
      </c>
      <c r="D6431" s="4">
        <v>24340</v>
      </c>
      <c r="E6431" t="s">
        <v>9408</v>
      </c>
      <c r="F6431" s="4" t="s">
        <v>9106</v>
      </c>
      <c r="G6431" s="5">
        <v>5717</v>
      </c>
      <c r="H6431" s="6">
        <v>0.28996149999999998</v>
      </c>
      <c r="I6431" s="7">
        <v>80.403000000000006</v>
      </c>
      <c r="J6431" s="2">
        <v>51.8</v>
      </c>
      <c r="K6431">
        <v>5</v>
      </c>
    </row>
    <row r="6432" spans="1:12" x14ac:dyDescent="0.25">
      <c r="A6432">
        <v>15216</v>
      </c>
      <c r="B6432" s="2">
        <v>65.201769999999996</v>
      </c>
      <c r="C6432" s="3">
        <v>23091</v>
      </c>
      <c r="D6432" s="4">
        <v>38300</v>
      </c>
      <c r="E6432" t="s">
        <v>3081</v>
      </c>
      <c r="F6432" s="4" t="s">
        <v>3003</v>
      </c>
      <c r="G6432" s="5">
        <v>17061</v>
      </c>
      <c r="H6432" s="6">
        <v>0.37530039999999998</v>
      </c>
      <c r="I6432" s="7">
        <v>65.653999999999996</v>
      </c>
      <c r="J6432" s="2">
        <v>34.058799999999998</v>
      </c>
      <c r="K6432">
        <v>34</v>
      </c>
      <c r="L6432" s="2">
        <v>18.7</v>
      </c>
    </row>
    <row r="6433" spans="1:12" x14ac:dyDescent="0.25">
      <c r="A6433">
        <v>96706</v>
      </c>
      <c r="B6433" s="2">
        <v>65.187550000000002</v>
      </c>
      <c r="C6433" s="3">
        <v>66440</v>
      </c>
      <c r="D6433" s="4">
        <v>46520</v>
      </c>
      <c r="E6433" t="s">
        <v>16103</v>
      </c>
      <c r="F6433" s="4" t="s">
        <v>16099</v>
      </c>
      <c r="G6433" s="5">
        <v>42341</v>
      </c>
      <c r="H6433" s="6">
        <v>0.23947850000000001</v>
      </c>
      <c r="I6433" s="7">
        <v>89.111999999999995</v>
      </c>
      <c r="J6433" s="2">
        <v>40.285699999999999</v>
      </c>
      <c r="K6433">
        <v>14</v>
      </c>
      <c r="L6433" s="2">
        <v>53</v>
      </c>
    </row>
    <row r="6434" spans="1:12" x14ac:dyDescent="0.25">
      <c r="A6434">
        <v>50063</v>
      </c>
      <c r="B6434" s="2">
        <v>65.176969999999997</v>
      </c>
      <c r="C6434" s="3">
        <v>2825</v>
      </c>
      <c r="D6434" s="4">
        <v>19780</v>
      </c>
      <c r="E6434" t="s">
        <v>9611</v>
      </c>
      <c r="F6434" s="4" t="s">
        <v>9593</v>
      </c>
      <c r="G6434" s="5">
        <v>1863</v>
      </c>
      <c r="H6434" s="6">
        <v>0.28701719999999997</v>
      </c>
      <c r="I6434" s="7">
        <v>80.893000000000001</v>
      </c>
      <c r="J6434" s="2">
        <v>55</v>
      </c>
      <c r="K6434">
        <v>1</v>
      </c>
    </row>
    <row r="6435" spans="1:12" x14ac:dyDescent="0.25">
      <c r="A6435">
        <v>56560</v>
      </c>
      <c r="B6435" s="2">
        <v>65.170810000000003</v>
      </c>
      <c r="C6435" s="3">
        <v>41736</v>
      </c>
      <c r="D6435" s="4">
        <v>22020</v>
      </c>
      <c r="E6435" t="s">
        <v>7684</v>
      </c>
      <c r="F6435" s="4" t="s">
        <v>10428</v>
      </c>
      <c r="G6435" s="5">
        <v>23879</v>
      </c>
      <c r="H6435" s="6">
        <v>0.34233669999999999</v>
      </c>
      <c r="I6435" s="7">
        <v>71.319000000000003</v>
      </c>
      <c r="J6435" s="2">
        <v>43.857100000000003</v>
      </c>
      <c r="K6435">
        <v>21</v>
      </c>
      <c r="L6435" s="2">
        <v>71.400000000000006</v>
      </c>
    </row>
    <row r="6436" spans="1:12" x14ac:dyDescent="0.25">
      <c r="A6436">
        <v>5356</v>
      </c>
      <c r="B6436" s="2">
        <v>65.164929999999998</v>
      </c>
      <c r="C6436" s="3">
        <v>925</v>
      </c>
      <c r="E6436" t="s">
        <v>1085</v>
      </c>
      <c r="F6436" s="4" t="s">
        <v>1030</v>
      </c>
      <c r="G6436" s="5">
        <v>700</v>
      </c>
      <c r="H6436" s="6">
        <v>0.33951500000000001</v>
      </c>
      <c r="I6436" s="7">
        <v>71.805999999999997</v>
      </c>
      <c r="J6436" s="2">
        <v>43.5</v>
      </c>
      <c r="K6436">
        <v>2</v>
      </c>
    </row>
    <row r="6437" spans="1:12" x14ac:dyDescent="0.25">
      <c r="A6437">
        <v>33919</v>
      </c>
      <c r="B6437" s="2">
        <v>65.159189999999995</v>
      </c>
      <c r="C6437" s="3">
        <v>29065</v>
      </c>
      <c r="D6437" s="4">
        <v>15980</v>
      </c>
      <c r="E6437" t="s">
        <v>6946</v>
      </c>
      <c r="F6437" s="4" t="s">
        <v>6689</v>
      </c>
      <c r="G6437" s="5">
        <v>23315</v>
      </c>
      <c r="H6437" s="6">
        <v>0.3639288</v>
      </c>
      <c r="I6437" s="7">
        <v>67.587000000000003</v>
      </c>
      <c r="J6437" s="2">
        <v>40.071399999999997</v>
      </c>
      <c r="K6437">
        <v>14</v>
      </c>
      <c r="L6437" s="2">
        <v>51.7</v>
      </c>
    </row>
    <row r="6438" spans="1:12" x14ac:dyDescent="0.25">
      <c r="A6438">
        <v>32128</v>
      </c>
      <c r="B6438" s="2">
        <v>65.150570000000002</v>
      </c>
      <c r="C6438" s="3">
        <v>16895</v>
      </c>
      <c r="D6438" s="4">
        <v>19660</v>
      </c>
      <c r="E6438" t="s">
        <v>6723</v>
      </c>
      <c r="F6438" s="4" t="s">
        <v>6689</v>
      </c>
      <c r="G6438" s="5">
        <v>12664</v>
      </c>
      <c r="H6438" s="6">
        <v>0.34954600000000002</v>
      </c>
      <c r="I6438" s="7">
        <v>70.049000000000007</v>
      </c>
      <c r="J6438" s="2">
        <v>59</v>
      </c>
      <c r="K6438">
        <v>1</v>
      </c>
    </row>
    <row r="6439" spans="1:12" x14ac:dyDescent="0.25">
      <c r="A6439">
        <v>57451</v>
      </c>
      <c r="B6439" s="2">
        <v>65.147149999999996</v>
      </c>
      <c r="C6439" s="3">
        <v>2187</v>
      </c>
      <c r="D6439" s="4">
        <v>10100</v>
      </c>
      <c r="E6439" t="s">
        <v>270</v>
      </c>
      <c r="F6439" s="4" t="s">
        <v>10877</v>
      </c>
      <c r="G6439" s="5">
        <v>1625</v>
      </c>
      <c r="H6439" s="6">
        <v>0.2923077</v>
      </c>
      <c r="I6439" s="7">
        <v>79.930999999999997</v>
      </c>
      <c r="J6439" s="2">
        <v>72</v>
      </c>
      <c r="K6439">
        <v>1</v>
      </c>
    </row>
    <row r="6440" spans="1:12" x14ac:dyDescent="0.25">
      <c r="A6440">
        <v>70631</v>
      </c>
      <c r="B6440" s="2">
        <v>65.146640000000005</v>
      </c>
      <c r="C6440" s="3">
        <v>731</v>
      </c>
      <c r="D6440" s="4">
        <v>29340</v>
      </c>
      <c r="E6440" t="s">
        <v>2955</v>
      </c>
      <c r="F6440" s="4" t="s">
        <v>12927</v>
      </c>
      <c r="G6440" s="5">
        <v>532</v>
      </c>
      <c r="H6440" s="6">
        <v>0.2007505</v>
      </c>
      <c r="I6440" s="7">
        <v>95.75</v>
      </c>
    </row>
    <row r="6441" spans="1:12" x14ac:dyDescent="0.25">
      <c r="A6441">
        <v>76436</v>
      </c>
      <c r="B6441" s="2">
        <v>65.146479999999997</v>
      </c>
      <c r="C6441" s="3">
        <v>108</v>
      </c>
      <c r="E6441" t="s">
        <v>3469</v>
      </c>
      <c r="F6441" s="4" t="s">
        <v>13752</v>
      </c>
      <c r="G6441" s="5">
        <v>93</v>
      </c>
      <c r="H6441" s="6">
        <v>0.51612899999999995</v>
      </c>
      <c r="I6441" s="7">
        <v>41.25</v>
      </c>
    </row>
    <row r="6442" spans="1:12" x14ac:dyDescent="0.25">
      <c r="A6442">
        <v>61072</v>
      </c>
      <c r="B6442" s="2">
        <v>65.144570000000002</v>
      </c>
      <c r="C6442" s="3">
        <v>11430</v>
      </c>
      <c r="D6442" s="4">
        <v>40420</v>
      </c>
      <c r="E6442" t="s">
        <v>3336</v>
      </c>
      <c r="F6442" s="4" t="s">
        <v>11490</v>
      </c>
      <c r="G6442" s="5">
        <v>7899</v>
      </c>
      <c r="H6442" s="6">
        <v>0.27231290000000002</v>
      </c>
      <c r="I6442" s="7">
        <v>83.370999999999995</v>
      </c>
      <c r="J6442" s="2">
        <v>40.666699999999999</v>
      </c>
      <c r="K6442">
        <v>3</v>
      </c>
    </row>
    <row r="6443" spans="1:12" x14ac:dyDescent="0.25">
      <c r="A6443">
        <v>8361</v>
      </c>
      <c r="B6443" s="2">
        <v>65.139740000000003</v>
      </c>
      <c r="C6443" s="3">
        <v>17298</v>
      </c>
      <c r="D6443" s="4">
        <v>47220</v>
      </c>
      <c r="E6443" t="s">
        <v>1694</v>
      </c>
      <c r="F6443" s="4" t="s">
        <v>1341</v>
      </c>
      <c r="G6443" s="5">
        <v>12288</v>
      </c>
      <c r="H6443" s="6">
        <v>0.27180989999999999</v>
      </c>
      <c r="I6443" s="7">
        <v>83.441000000000003</v>
      </c>
      <c r="J6443" s="2">
        <v>47.25</v>
      </c>
      <c r="K6443">
        <v>4</v>
      </c>
    </row>
    <row r="6444" spans="1:12" x14ac:dyDescent="0.25">
      <c r="A6444">
        <v>45213</v>
      </c>
      <c r="B6444" s="2">
        <v>65.134799999999998</v>
      </c>
      <c r="C6444" s="3">
        <v>12352</v>
      </c>
      <c r="D6444" s="4">
        <v>17140</v>
      </c>
      <c r="E6444" t="s">
        <v>8663</v>
      </c>
      <c r="F6444" s="4" t="s">
        <v>8295</v>
      </c>
      <c r="G6444" s="5">
        <v>8324</v>
      </c>
      <c r="H6444" s="6">
        <v>0.41073999999999999</v>
      </c>
      <c r="I6444" s="7">
        <v>59.43</v>
      </c>
      <c r="J6444" s="2">
        <v>42.25</v>
      </c>
      <c r="K6444">
        <v>12</v>
      </c>
      <c r="L6444" s="2">
        <v>62.8</v>
      </c>
    </row>
    <row r="6445" spans="1:12" x14ac:dyDescent="0.25">
      <c r="A6445">
        <v>48357</v>
      </c>
      <c r="B6445" s="2">
        <v>65.131349999999998</v>
      </c>
      <c r="C6445" s="3">
        <v>8831</v>
      </c>
      <c r="D6445" s="4">
        <v>19820</v>
      </c>
      <c r="E6445" t="s">
        <v>2269</v>
      </c>
      <c r="F6445" s="4" t="s">
        <v>9106</v>
      </c>
      <c r="G6445" s="5">
        <v>6130</v>
      </c>
      <c r="H6445" s="6">
        <v>0.27911910000000001</v>
      </c>
      <c r="I6445" s="7">
        <v>82.173000000000002</v>
      </c>
      <c r="J6445" s="2">
        <v>43.666699999999999</v>
      </c>
      <c r="K6445">
        <v>3</v>
      </c>
    </row>
    <row r="6446" spans="1:12" x14ac:dyDescent="0.25">
      <c r="A6446">
        <v>98346</v>
      </c>
      <c r="B6446" s="2">
        <v>65.128150000000005</v>
      </c>
      <c r="C6446" s="3">
        <v>10531</v>
      </c>
      <c r="D6446" s="4">
        <v>14740</v>
      </c>
      <c r="E6446" t="s">
        <v>353</v>
      </c>
      <c r="F6446" s="4" t="s">
        <v>16344</v>
      </c>
      <c r="G6446" s="5">
        <v>7252</v>
      </c>
      <c r="H6446" s="6">
        <v>0.31090580000000001</v>
      </c>
      <c r="I6446" s="7">
        <v>76.680000000000007</v>
      </c>
      <c r="J6446" s="2">
        <v>57.4</v>
      </c>
      <c r="K6446">
        <v>5</v>
      </c>
    </row>
    <row r="6447" spans="1:12" x14ac:dyDescent="0.25">
      <c r="A6447">
        <v>10941</v>
      </c>
      <c r="B6447" s="2">
        <v>65.124319999999997</v>
      </c>
      <c r="C6447" s="3">
        <v>13571</v>
      </c>
      <c r="D6447" s="4">
        <v>35620</v>
      </c>
      <c r="E6447" t="s">
        <v>490</v>
      </c>
      <c r="F6447" s="4" t="s">
        <v>1280</v>
      </c>
      <c r="G6447" s="5">
        <v>8718</v>
      </c>
      <c r="H6447" s="6">
        <v>0.2829778</v>
      </c>
      <c r="I6447" s="7">
        <v>81.489000000000004</v>
      </c>
      <c r="J6447" s="2">
        <v>65</v>
      </c>
      <c r="K6447">
        <v>1</v>
      </c>
    </row>
    <row r="6448" spans="1:12" x14ac:dyDescent="0.25">
      <c r="A6448">
        <v>97110</v>
      </c>
      <c r="B6448" s="2">
        <v>65.122010000000003</v>
      </c>
      <c r="C6448" s="3">
        <v>1312</v>
      </c>
      <c r="D6448" s="4">
        <v>11820</v>
      </c>
      <c r="E6448" t="s">
        <v>16204</v>
      </c>
      <c r="F6448" s="4" t="s">
        <v>16170</v>
      </c>
      <c r="G6448" s="5">
        <v>971</v>
      </c>
      <c r="H6448" s="6">
        <v>0.39443869999999998</v>
      </c>
      <c r="I6448" s="7">
        <v>62.222000000000001</v>
      </c>
      <c r="J6448" s="2">
        <v>58</v>
      </c>
      <c r="K6448">
        <v>2</v>
      </c>
    </row>
    <row r="6449" spans="1:12" x14ac:dyDescent="0.25">
      <c r="A6449">
        <v>58801</v>
      </c>
      <c r="B6449" s="2">
        <v>65.118189999999998</v>
      </c>
      <c r="C6449" s="3">
        <v>23009</v>
      </c>
      <c r="D6449" s="4">
        <v>48780</v>
      </c>
      <c r="E6449" t="s">
        <v>1121</v>
      </c>
      <c r="F6449" s="4" t="s">
        <v>11069</v>
      </c>
      <c r="G6449" s="5">
        <v>15008</v>
      </c>
      <c r="H6449" s="6">
        <v>0.1967486</v>
      </c>
      <c r="I6449" s="7">
        <v>96.382000000000005</v>
      </c>
      <c r="J6449" s="2">
        <v>63.25</v>
      </c>
      <c r="K6449">
        <v>4</v>
      </c>
    </row>
    <row r="6450" spans="1:12" x14ac:dyDescent="0.25">
      <c r="A6450">
        <v>62841</v>
      </c>
      <c r="B6450" s="2">
        <v>65.114570000000001</v>
      </c>
      <c r="C6450" s="3">
        <v>140</v>
      </c>
      <c r="D6450" s="4">
        <v>16060</v>
      </c>
      <c r="E6450" t="s">
        <v>12026</v>
      </c>
      <c r="F6450" s="4" t="s">
        <v>11490</v>
      </c>
      <c r="G6450" s="5">
        <v>75</v>
      </c>
      <c r="H6450" s="6">
        <v>0.16</v>
      </c>
      <c r="I6450" s="7">
        <v>102.727</v>
      </c>
    </row>
    <row r="6451" spans="1:12" x14ac:dyDescent="0.25">
      <c r="A6451">
        <v>78614</v>
      </c>
      <c r="B6451" s="2">
        <v>65.114459999999994</v>
      </c>
      <c r="C6451" s="3">
        <v>490</v>
      </c>
      <c r="E6451" t="s">
        <v>14275</v>
      </c>
      <c r="F6451" s="4" t="s">
        <v>13752</v>
      </c>
      <c r="G6451" s="5">
        <v>412</v>
      </c>
      <c r="H6451" s="6">
        <v>0.23002420000000001</v>
      </c>
      <c r="I6451" s="7">
        <v>90.625</v>
      </c>
    </row>
    <row r="6452" spans="1:12" x14ac:dyDescent="0.25">
      <c r="A6452">
        <v>12118</v>
      </c>
      <c r="B6452" s="2">
        <v>65.112009999999998</v>
      </c>
      <c r="C6452" s="3">
        <v>14569</v>
      </c>
      <c r="D6452" s="4">
        <v>10580</v>
      </c>
      <c r="E6452" t="s">
        <v>2135</v>
      </c>
      <c r="F6452" s="4" t="s">
        <v>1280</v>
      </c>
      <c r="G6452" s="5">
        <v>9826</v>
      </c>
      <c r="H6452" s="6">
        <v>0.28818559999999999</v>
      </c>
      <c r="I6452" s="7">
        <v>80.570999999999998</v>
      </c>
      <c r="J6452" s="2">
        <v>45</v>
      </c>
      <c r="K6452">
        <v>4</v>
      </c>
    </row>
    <row r="6453" spans="1:12" x14ac:dyDescent="0.25">
      <c r="A6453">
        <v>21842</v>
      </c>
      <c r="B6453" s="2">
        <v>65.107460000000003</v>
      </c>
      <c r="C6453" s="3">
        <v>11319</v>
      </c>
      <c r="D6453" s="4">
        <v>41540</v>
      </c>
      <c r="E6453" t="s">
        <v>1656</v>
      </c>
      <c r="F6453" s="4" t="s">
        <v>4361</v>
      </c>
      <c r="G6453" s="5">
        <v>9156</v>
      </c>
      <c r="H6453" s="6">
        <v>0.32830930000000003</v>
      </c>
      <c r="I6453" s="7">
        <v>73.635999999999996</v>
      </c>
      <c r="J6453" s="2">
        <v>40.666699999999999</v>
      </c>
      <c r="K6453">
        <v>3</v>
      </c>
    </row>
    <row r="6454" spans="1:12" x14ac:dyDescent="0.25">
      <c r="A6454">
        <v>11757</v>
      </c>
      <c r="B6454" s="2">
        <v>65.097759999999994</v>
      </c>
      <c r="C6454" s="3">
        <v>44923</v>
      </c>
      <c r="D6454" s="4">
        <v>35620</v>
      </c>
      <c r="E6454" t="s">
        <v>2006</v>
      </c>
      <c r="F6454" s="4" t="s">
        <v>1280</v>
      </c>
      <c r="G6454" s="5">
        <v>31386</v>
      </c>
      <c r="H6454" s="6">
        <v>0.22362760000000001</v>
      </c>
      <c r="I6454" s="7">
        <v>91.721999999999994</v>
      </c>
      <c r="J6454" s="2">
        <v>46.083300000000001</v>
      </c>
      <c r="K6454">
        <v>12</v>
      </c>
      <c r="L6454" s="2">
        <v>81.3</v>
      </c>
    </row>
    <row r="6455" spans="1:12" x14ac:dyDescent="0.25">
      <c r="A6455">
        <v>92078</v>
      </c>
      <c r="B6455" s="2">
        <v>65.082949999999997</v>
      </c>
      <c r="C6455" s="3">
        <v>45925</v>
      </c>
      <c r="D6455" s="4">
        <v>41740</v>
      </c>
      <c r="E6455" t="s">
        <v>14294</v>
      </c>
      <c r="F6455" s="4" t="s">
        <v>15368</v>
      </c>
      <c r="G6455" s="5">
        <v>30511</v>
      </c>
      <c r="H6455" s="6">
        <v>0.36021890000000001</v>
      </c>
      <c r="I6455" s="7">
        <v>68.105999999999995</v>
      </c>
      <c r="J6455" s="2">
        <v>38.941200000000002</v>
      </c>
      <c r="K6455">
        <v>17</v>
      </c>
      <c r="L6455" s="2">
        <v>44.8</v>
      </c>
    </row>
    <row r="6456" spans="1:12" x14ac:dyDescent="0.25">
      <c r="A6456">
        <v>75167</v>
      </c>
      <c r="B6456" s="2">
        <v>65.074070000000006</v>
      </c>
      <c r="C6456" s="3">
        <v>10284</v>
      </c>
      <c r="D6456" s="4">
        <v>19100</v>
      </c>
      <c r="E6456" t="s">
        <v>13785</v>
      </c>
      <c r="F6456" s="4" t="s">
        <v>13752</v>
      </c>
      <c r="G6456" s="5">
        <v>6591</v>
      </c>
      <c r="H6456" s="6">
        <v>0.2652101</v>
      </c>
      <c r="I6456" s="7">
        <v>84.524000000000001</v>
      </c>
    </row>
    <row r="6457" spans="1:12" x14ac:dyDescent="0.25">
      <c r="A6457">
        <v>32968</v>
      </c>
      <c r="B6457" s="2">
        <v>65.07002</v>
      </c>
      <c r="C6457" s="3">
        <v>14715</v>
      </c>
      <c r="D6457" s="4">
        <v>42680</v>
      </c>
      <c r="E6457" t="s">
        <v>6859</v>
      </c>
      <c r="F6457" s="4" t="s">
        <v>6689</v>
      </c>
      <c r="G6457" s="5">
        <v>10298</v>
      </c>
      <c r="H6457" s="6">
        <v>0.3486746</v>
      </c>
      <c r="I6457" s="7">
        <v>70.093000000000004</v>
      </c>
      <c r="J6457" s="2">
        <v>62.666699999999999</v>
      </c>
      <c r="K6457">
        <v>3</v>
      </c>
    </row>
    <row r="6458" spans="1:12" x14ac:dyDescent="0.25">
      <c r="A6458">
        <v>23510</v>
      </c>
      <c r="B6458" s="2">
        <v>65.06635</v>
      </c>
      <c r="C6458" s="3">
        <v>7355</v>
      </c>
      <c r="D6458" s="4">
        <v>47260</v>
      </c>
      <c r="E6458" t="s">
        <v>301</v>
      </c>
      <c r="F6458" s="4" t="s">
        <v>4335</v>
      </c>
      <c r="G6458" s="5">
        <v>5030</v>
      </c>
      <c r="H6458" s="6">
        <v>0.47693839999999998</v>
      </c>
      <c r="I6458" s="7">
        <v>47.917000000000002</v>
      </c>
      <c r="J6458" s="2">
        <v>35</v>
      </c>
      <c r="K6458">
        <v>4</v>
      </c>
    </row>
    <row r="6459" spans="1:12" x14ac:dyDescent="0.25">
      <c r="A6459">
        <v>79423</v>
      </c>
      <c r="B6459" s="2">
        <v>65.05977</v>
      </c>
      <c r="C6459" s="3">
        <v>35062</v>
      </c>
      <c r="D6459" s="4">
        <v>31180</v>
      </c>
      <c r="E6459" t="s">
        <v>14418</v>
      </c>
      <c r="F6459" s="4" t="s">
        <v>13752</v>
      </c>
      <c r="G6459" s="5">
        <v>22476</v>
      </c>
      <c r="H6459" s="6">
        <v>0.34582020000000002</v>
      </c>
      <c r="I6459" s="7">
        <v>70.566000000000003</v>
      </c>
      <c r="J6459" s="2">
        <v>39.666699999999999</v>
      </c>
      <c r="K6459">
        <v>9</v>
      </c>
    </row>
    <row r="6460" spans="1:12" x14ac:dyDescent="0.25">
      <c r="A6460">
        <v>57767</v>
      </c>
      <c r="B6460" s="2">
        <v>65.054370000000006</v>
      </c>
      <c r="C6460" s="3">
        <v>101</v>
      </c>
      <c r="D6460" s="4">
        <v>39660</v>
      </c>
      <c r="E6460" t="s">
        <v>11056</v>
      </c>
      <c r="F6460" s="4" t="s">
        <v>10877</v>
      </c>
      <c r="G6460" s="5">
        <v>86</v>
      </c>
      <c r="H6460" s="6">
        <v>0.22093019999999999</v>
      </c>
      <c r="I6460" s="7">
        <v>92.143000000000001</v>
      </c>
    </row>
    <row r="6461" spans="1:12" x14ac:dyDescent="0.25">
      <c r="A6461">
        <v>1085</v>
      </c>
      <c r="B6461" s="2">
        <v>65.04804</v>
      </c>
      <c r="C6461" s="3">
        <v>41120</v>
      </c>
      <c r="D6461" s="4">
        <v>44140</v>
      </c>
      <c r="E6461" t="s">
        <v>67</v>
      </c>
      <c r="F6461" s="4" t="s">
        <v>21</v>
      </c>
      <c r="G6461" s="5">
        <v>26361</v>
      </c>
      <c r="H6461" s="6">
        <v>0.30400969999999999</v>
      </c>
      <c r="I6461" s="7">
        <v>77.784999999999997</v>
      </c>
      <c r="J6461" s="2">
        <v>43.6875</v>
      </c>
      <c r="K6461">
        <v>16</v>
      </c>
      <c r="L6461" s="2">
        <v>70.5</v>
      </c>
    </row>
    <row r="6462" spans="1:12" x14ac:dyDescent="0.25">
      <c r="A6462">
        <v>8096</v>
      </c>
      <c r="B6462" s="2">
        <v>65.035759999999996</v>
      </c>
      <c r="C6462" s="3">
        <v>35212</v>
      </c>
      <c r="D6462" s="4">
        <v>37980</v>
      </c>
      <c r="E6462" t="s">
        <v>1638</v>
      </c>
      <c r="F6462" s="4" t="s">
        <v>1341</v>
      </c>
      <c r="G6462" s="5">
        <v>24965</v>
      </c>
      <c r="H6462" s="6">
        <v>0.26429000000000002</v>
      </c>
      <c r="I6462" s="7">
        <v>84.641999999999996</v>
      </c>
      <c r="J6462" s="2">
        <v>42.75</v>
      </c>
      <c r="K6462">
        <v>12</v>
      </c>
      <c r="L6462" s="2">
        <v>65.8</v>
      </c>
    </row>
    <row r="6463" spans="1:12" x14ac:dyDescent="0.25">
      <c r="A6463">
        <v>46143</v>
      </c>
      <c r="B6463" s="2">
        <v>65.021780000000007</v>
      </c>
      <c r="C6463" s="3">
        <v>51282</v>
      </c>
      <c r="D6463" s="4">
        <v>26900</v>
      </c>
      <c r="E6463" t="s">
        <v>780</v>
      </c>
      <c r="F6463" s="4" t="s">
        <v>8800</v>
      </c>
      <c r="G6463" s="5">
        <v>33430</v>
      </c>
      <c r="H6463" s="6">
        <v>0.31642239999999999</v>
      </c>
      <c r="I6463" s="7">
        <v>75.631</v>
      </c>
      <c r="J6463" s="2">
        <v>46.923099999999998</v>
      </c>
      <c r="K6463">
        <v>13</v>
      </c>
      <c r="L6463" s="2">
        <v>84.3</v>
      </c>
    </row>
    <row r="6464" spans="1:12" x14ac:dyDescent="0.25">
      <c r="A6464">
        <v>43116</v>
      </c>
      <c r="B6464" s="2">
        <v>65.013570000000001</v>
      </c>
      <c r="C6464" s="3">
        <v>1496</v>
      </c>
      <c r="D6464" s="4">
        <v>18140</v>
      </c>
      <c r="E6464" t="s">
        <v>8329</v>
      </c>
      <c r="F6464" s="4" t="s">
        <v>8295</v>
      </c>
      <c r="G6464" s="5">
        <v>922</v>
      </c>
      <c r="H6464" s="6">
        <v>0.21235100000000001</v>
      </c>
      <c r="I6464" s="7">
        <v>93.588999999999999</v>
      </c>
    </row>
    <row r="6465" spans="1:12" x14ac:dyDescent="0.25">
      <c r="A6465">
        <v>67515</v>
      </c>
      <c r="B6465" s="2">
        <v>65.013329999999996</v>
      </c>
      <c r="C6465" s="3">
        <v>54</v>
      </c>
      <c r="E6465" t="s">
        <v>4463</v>
      </c>
      <c r="F6465" s="4" t="s">
        <v>12494</v>
      </c>
      <c r="G6465" s="5">
        <v>52</v>
      </c>
      <c r="H6465" s="6">
        <v>0.5</v>
      </c>
      <c r="I6465" s="7">
        <v>43.875</v>
      </c>
    </row>
    <row r="6466" spans="1:12" x14ac:dyDescent="0.25">
      <c r="A6466">
        <v>1073</v>
      </c>
      <c r="B6466" s="2">
        <v>65.012299999999996</v>
      </c>
      <c r="C6466" s="3">
        <v>5958</v>
      </c>
      <c r="D6466" s="4">
        <v>44140</v>
      </c>
      <c r="E6466" t="s">
        <v>58</v>
      </c>
      <c r="F6466" s="4" t="s">
        <v>21</v>
      </c>
      <c r="G6466" s="5">
        <v>4258</v>
      </c>
      <c r="H6466" s="6">
        <v>0.291383</v>
      </c>
      <c r="I6466" s="7">
        <v>79.915000000000006</v>
      </c>
      <c r="J6466" s="2">
        <v>37.5</v>
      </c>
      <c r="K6466">
        <v>4</v>
      </c>
    </row>
    <row r="6467" spans="1:12" x14ac:dyDescent="0.25">
      <c r="A6467">
        <v>35111</v>
      </c>
      <c r="B6467" s="2">
        <v>65.008489999999995</v>
      </c>
      <c r="C6467" s="3">
        <v>16593</v>
      </c>
      <c r="D6467" s="4">
        <v>46220</v>
      </c>
      <c r="E6467" t="s">
        <v>7059</v>
      </c>
      <c r="F6467" s="4" t="s">
        <v>7027</v>
      </c>
      <c r="G6467" s="5">
        <v>11652</v>
      </c>
      <c r="H6467" s="6">
        <v>0.2626791</v>
      </c>
      <c r="I6467" s="7">
        <v>84.872</v>
      </c>
      <c r="J6467" s="2">
        <v>26</v>
      </c>
      <c r="K6467">
        <v>1</v>
      </c>
    </row>
    <row r="6468" spans="1:12" x14ac:dyDescent="0.25">
      <c r="A6468">
        <v>3237</v>
      </c>
      <c r="B6468" s="2">
        <v>65.005319999999998</v>
      </c>
      <c r="C6468" s="3">
        <v>2173</v>
      </c>
      <c r="D6468" s="4">
        <v>29060</v>
      </c>
      <c r="E6468" t="s">
        <v>555</v>
      </c>
      <c r="F6468" s="4" t="s">
        <v>520</v>
      </c>
      <c r="G6468" s="5">
        <v>1580</v>
      </c>
      <c r="H6468" s="6">
        <v>0.3061354</v>
      </c>
      <c r="I6468" s="7">
        <v>77.337000000000003</v>
      </c>
      <c r="J6468" s="2">
        <v>44.666699999999999</v>
      </c>
      <c r="K6468">
        <v>3</v>
      </c>
    </row>
    <row r="6469" spans="1:12" x14ac:dyDescent="0.25">
      <c r="A6469">
        <v>55944</v>
      </c>
      <c r="B6469" s="2">
        <v>65.003829999999994</v>
      </c>
      <c r="C6469" s="3">
        <v>7208</v>
      </c>
      <c r="D6469" s="4">
        <v>40340</v>
      </c>
      <c r="E6469" t="s">
        <v>10572</v>
      </c>
      <c r="F6469" s="4" t="s">
        <v>10428</v>
      </c>
      <c r="G6469" s="5">
        <v>4655</v>
      </c>
      <c r="H6469" s="6">
        <v>0.27497319999999997</v>
      </c>
      <c r="I6469" s="7">
        <v>82.703999999999994</v>
      </c>
      <c r="J6469" s="2">
        <v>53.25</v>
      </c>
      <c r="K6469">
        <v>4</v>
      </c>
    </row>
    <row r="6470" spans="1:12" x14ac:dyDescent="0.25">
      <c r="A6470">
        <v>6235</v>
      </c>
      <c r="B6470" s="2">
        <v>65.002330000000001</v>
      </c>
      <c r="C6470" s="3">
        <v>2223</v>
      </c>
      <c r="D6470" s="4">
        <v>49340</v>
      </c>
      <c r="E6470" t="s">
        <v>1239</v>
      </c>
      <c r="F6470" s="4" t="s">
        <v>1198</v>
      </c>
      <c r="G6470" s="5">
        <v>1618</v>
      </c>
      <c r="H6470" s="6">
        <v>0.25633109999999998</v>
      </c>
      <c r="I6470" s="7">
        <v>85.924000000000007</v>
      </c>
      <c r="J6470" s="2">
        <v>42.333300000000001</v>
      </c>
      <c r="K6470">
        <v>3</v>
      </c>
    </row>
    <row r="6471" spans="1:12" x14ac:dyDescent="0.25">
      <c r="A6471">
        <v>11218</v>
      </c>
      <c r="B6471" s="2">
        <v>64.990639999999999</v>
      </c>
      <c r="C6471" s="3">
        <v>75132</v>
      </c>
      <c r="D6471" s="4">
        <v>35620</v>
      </c>
      <c r="E6471" t="s">
        <v>1238</v>
      </c>
      <c r="F6471" s="4" t="s">
        <v>1280</v>
      </c>
      <c r="G6471" s="5">
        <v>47215</v>
      </c>
      <c r="H6471" s="6">
        <v>0.40432069999999998</v>
      </c>
      <c r="I6471" s="7">
        <v>60.34</v>
      </c>
      <c r="J6471" s="2">
        <v>36.64</v>
      </c>
      <c r="K6471">
        <v>75</v>
      </c>
      <c r="L6471" s="2">
        <v>31.5</v>
      </c>
    </row>
    <row r="6472" spans="1:12" x14ac:dyDescent="0.25">
      <c r="A6472">
        <v>4662</v>
      </c>
      <c r="B6472" s="2">
        <v>64.979230000000001</v>
      </c>
      <c r="C6472" s="3">
        <v>528</v>
      </c>
      <c r="E6472" t="s">
        <v>920</v>
      </c>
      <c r="F6472" s="4" t="s">
        <v>701</v>
      </c>
      <c r="G6472" s="5">
        <v>446</v>
      </c>
      <c r="H6472" s="6">
        <v>0.3512304</v>
      </c>
      <c r="I6472" s="7">
        <v>69.513999999999996</v>
      </c>
      <c r="J6472" s="2">
        <v>50.5</v>
      </c>
      <c r="K6472">
        <v>2</v>
      </c>
    </row>
    <row r="6473" spans="1:12" x14ac:dyDescent="0.25">
      <c r="A6473">
        <v>57239</v>
      </c>
      <c r="B6473" s="2">
        <v>64.979069999999993</v>
      </c>
      <c r="C6473" s="3">
        <v>291</v>
      </c>
      <c r="E6473" t="s">
        <v>10916</v>
      </c>
      <c r="F6473" s="4" t="s">
        <v>10877</v>
      </c>
      <c r="G6473" s="5">
        <v>209</v>
      </c>
      <c r="H6473" s="6">
        <v>0.20952380000000001</v>
      </c>
      <c r="I6473" s="7">
        <v>94</v>
      </c>
    </row>
    <row r="6474" spans="1:12" x14ac:dyDescent="0.25">
      <c r="A6474">
        <v>15626</v>
      </c>
      <c r="B6474" s="2">
        <v>64.978080000000006</v>
      </c>
      <c r="C6474" s="3">
        <v>5072</v>
      </c>
      <c r="D6474" s="4">
        <v>38300</v>
      </c>
      <c r="E6474" t="s">
        <v>1674</v>
      </c>
      <c r="F6474" s="4" t="s">
        <v>3003</v>
      </c>
      <c r="G6474" s="5">
        <v>3943</v>
      </c>
      <c r="H6474" s="6">
        <v>0.30712660000000003</v>
      </c>
      <c r="I6474" s="7">
        <v>77.128</v>
      </c>
      <c r="J6474" s="2">
        <v>44.2</v>
      </c>
      <c r="K6474">
        <v>5</v>
      </c>
    </row>
    <row r="6475" spans="1:12" x14ac:dyDescent="0.25">
      <c r="A6475">
        <v>4860</v>
      </c>
      <c r="B6475" s="2">
        <v>64.976789999999994</v>
      </c>
      <c r="C6475" s="3">
        <v>1850</v>
      </c>
      <c r="E6475" t="s">
        <v>982</v>
      </c>
      <c r="F6475" s="4" t="s">
        <v>701</v>
      </c>
      <c r="G6475" s="5">
        <v>1421</v>
      </c>
      <c r="H6475" s="6">
        <v>0.3898663</v>
      </c>
      <c r="I6475" s="7">
        <v>62.813000000000002</v>
      </c>
      <c r="J6475" s="2">
        <v>44.5</v>
      </c>
      <c r="K6475">
        <v>2</v>
      </c>
    </row>
    <row r="6476" spans="1:12" x14ac:dyDescent="0.25">
      <c r="A6476">
        <v>68423</v>
      </c>
      <c r="B6476" s="2">
        <v>64.976299999999995</v>
      </c>
      <c r="C6476" s="3">
        <v>894</v>
      </c>
      <c r="D6476" s="4">
        <v>30700</v>
      </c>
      <c r="E6476" t="s">
        <v>12790</v>
      </c>
      <c r="F6476" s="4" t="s">
        <v>12738</v>
      </c>
      <c r="G6476" s="5">
        <v>620</v>
      </c>
      <c r="H6476" s="6">
        <v>0.30483870000000002</v>
      </c>
      <c r="I6476" s="7">
        <v>77.5</v>
      </c>
      <c r="J6476" s="2">
        <v>33.666699999999999</v>
      </c>
      <c r="K6476">
        <v>3</v>
      </c>
    </row>
    <row r="6477" spans="1:12" x14ac:dyDescent="0.25">
      <c r="A6477">
        <v>12074</v>
      </c>
      <c r="B6477" s="2">
        <v>64.975639999999999</v>
      </c>
      <c r="C6477" s="3">
        <v>2848</v>
      </c>
      <c r="D6477" s="4">
        <v>10580</v>
      </c>
      <c r="E6477" t="s">
        <v>2117</v>
      </c>
      <c r="F6477" s="4" t="s">
        <v>1280</v>
      </c>
      <c r="G6477" s="5">
        <v>2198</v>
      </c>
      <c r="H6477" s="6">
        <v>0.26239200000000001</v>
      </c>
      <c r="I6477" s="7">
        <v>84.831000000000003</v>
      </c>
      <c r="J6477" s="2">
        <v>60.5</v>
      </c>
      <c r="K6477">
        <v>2</v>
      </c>
    </row>
    <row r="6478" spans="1:12" x14ac:dyDescent="0.25">
      <c r="A6478">
        <v>5301</v>
      </c>
      <c r="B6478" s="2">
        <v>64.972210000000004</v>
      </c>
      <c r="C6478" s="3">
        <v>16861</v>
      </c>
      <c r="E6478" t="s">
        <v>1073</v>
      </c>
      <c r="F6478" s="4" t="s">
        <v>1030</v>
      </c>
      <c r="G6478" s="5">
        <v>12126</v>
      </c>
      <c r="H6478" s="6">
        <v>0.3824014</v>
      </c>
      <c r="I6478" s="7">
        <v>64.075999999999993</v>
      </c>
      <c r="J6478" s="2">
        <v>39.869599999999998</v>
      </c>
      <c r="K6478">
        <v>23</v>
      </c>
      <c r="L6478" s="2">
        <v>50.3</v>
      </c>
    </row>
    <row r="6479" spans="1:12" x14ac:dyDescent="0.25">
      <c r="A6479">
        <v>39042</v>
      </c>
      <c r="B6479" s="2">
        <v>64.963399999999993</v>
      </c>
      <c r="C6479" s="3">
        <v>35777</v>
      </c>
      <c r="D6479" s="4">
        <v>27140</v>
      </c>
      <c r="E6479" t="s">
        <v>1142</v>
      </c>
      <c r="F6479" s="4" t="s">
        <v>7633</v>
      </c>
      <c r="G6479" s="5">
        <v>24658</v>
      </c>
      <c r="H6479" s="6">
        <v>0.31182579999999999</v>
      </c>
      <c r="I6479" s="7">
        <v>76.27</v>
      </c>
      <c r="J6479" s="2">
        <v>34.799999999999997</v>
      </c>
      <c r="K6479">
        <v>5</v>
      </c>
    </row>
    <row r="6480" spans="1:12" x14ac:dyDescent="0.25">
      <c r="A6480">
        <v>12589</v>
      </c>
      <c r="B6480" s="2">
        <v>64.954449999999994</v>
      </c>
      <c r="C6480" s="3">
        <v>18004</v>
      </c>
      <c r="D6480" s="4">
        <v>28740</v>
      </c>
      <c r="E6480" t="s">
        <v>2300</v>
      </c>
      <c r="F6480" s="4" t="s">
        <v>1280</v>
      </c>
      <c r="G6480" s="5">
        <v>12715</v>
      </c>
      <c r="H6480" s="6">
        <v>0.23185210000000001</v>
      </c>
      <c r="I6480" s="7">
        <v>90.082999999999998</v>
      </c>
      <c r="J6480" s="2">
        <v>44.125</v>
      </c>
      <c r="K6480">
        <v>8</v>
      </c>
    </row>
    <row r="6481" spans="1:12" x14ac:dyDescent="0.25">
      <c r="A6481">
        <v>59833</v>
      </c>
      <c r="B6481" s="2">
        <v>64.950519999999997</v>
      </c>
      <c r="C6481" s="3">
        <v>5269</v>
      </c>
      <c r="E6481" t="s">
        <v>52</v>
      </c>
      <c r="F6481" s="4" t="s">
        <v>11278</v>
      </c>
      <c r="G6481" s="5">
        <v>3724</v>
      </c>
      <c r="H6481" s="6">
        <v>0.29637580000000002</v>
      </c>
      <c r="I6481" s="7">
        <v>78.92</v>
      </c>
      <c r="J6481" s="2">
        <v>48.4</v>
      </c>
      <c r="K6481">
        <v>5</v>
      </c>
    </row>
    <row r="6482" spans="1:12" x14ac:dyDescent="0.25">
      <c r="A6482">
        <v>8755</v>
      </c>
      <c r="B6482" s="2">
        <v>64.945099999999996</v>
      </c>
      <c r="C6482" s="3">
        <v>25844</v>
      </c>
      <c r="D6482" s="4">
        <v>35620</v>
      </c>
      <c r="E6482" t="s">
        <v>1742</v>
      </c>
      <c r="F6482" s="4" t="s">
        <v>1341</v>
      </c>
      <c r="G6482" s="5">
        <v>18920</v>
      </c>
      <c r="H6482" s="6">
        <v>0.30348839999999999</v>
      </c>
      <c r="I6482" s="7">
        <v>77.688000000000002</v>
      </c>
      <c r="J6482" s="2">
        <v>23</v>
      </c>
      <c r="K6482">
        <v>1</v>
      </c>
    </row>
    <row r="6483" spans="1:12" x14ac:dyDescent="0.25">
      <c r="A6483">
        <v>40022</v>
      </c>
      <c r="B6483" s="2">
        <v>64.940430000000006</v>
      </c>
      <c r="C6483" s="3">
        <v>825</v>
      </c>
      <c r="D6483" s="4">
        <v>31140</v>
      </c>
      <c r="E6483" t="s">
        <v>7891</v>
      </c>
      <c r="F6483" s="4" t="s">
        <v>7883</v>
      </c>
      <c r="G6483" s="5">
        <v>586</v>
      </c>
      <c r="H6483" s="6">
        <v>0.29010239999999998</v>
      </c>
      <c r="I6483" s="7">
        <v>80</v>
      </c>
    </row>
    <row r="6484" spans="1:12" x14ac:dyDescent="0.25">
      <c r="A6484">
        <v>17210</v>
      </c>
      <c r="B6484" s="2">
        <v>64.940259999999995</v>
      </c>
      <c r="C6484" s="3">
        <v>143</v>
      </c>
      <c r="D6484" s="4">
        <v>16540</v>
      </c>
      <c r="E6484" t="s">
        <v>3727</v>
      </c>
      <c r="F6484" s="4" t="s">
        <v>3003</v>
      </c>
      <c r="G6484" s="5">
        <v>111</v>
      </c>
      <c r="H6484" s="6">
        <v>0.15315319999999999</v>
      </c>
      <c r="I6484" s="7">
        <v>103.661</v>
      </c>
    </row>
    <row r="6485" spans="1:12" x14ac:dyDescent="0.25">
      <c r="A6485">
        <v>98650</v>
      </c>
      <c r="B6485" s="2">
        <v>64.940089999999998</v>
      </c>
      <c r="C6485" s="3">
        <v>875</v>
      </c>
      <c r="E6485" t="s">
        <v>9505</v>
      </c>
      <c r="F6485" s="4" t="s">
        <v>16344</v>
      </c>
      <c r="G6485" s="5">
        <v>630</v>
      </c>
      <c r="H6485" s="6">
        <v>0.40887479999999998</v>
      </c>
      <c r="I6485" s="7">
        <v>59.463999999999999</v>
      </c>
      <c r="J6485" s="2">
        <v>77</v>
      </c>
      <c r="K6485">
        <v>1</v>
      </c>
    </row>
    <row r="6486" spans="1:12" x14ac:dyDescent="0.25">
      <c r="A6486">
        <v>78121</v>
      </c>
      <c r="B6486" s="2">
        <v>64.938109999999995</v>
      </c>
      <c r="C6486" s="3">
        <v>11059</v>
      </c>
      <c r="D6486" s="4">
        <v>41700</v>
      </c>
      <c r="E6486" t="s">
        <v>14185</v>
      </c>
      <c r="F6486" s="4" t="s">
        <v>13752</v>
      </c>
      <c r="G6486" s="5">
        <v>7611</v>
      </c>
      <c r="H6486" s="6">
        <v>0.24701090000000001</v>
      </c>
      <c r="I6486" s="7">
        <v>87.429000000000002</v>
      </c>
      <c r="J6486" s="2">
        <v>42</v>
      </c>
      <c r="K6486">
        <v>1</v>
      </c>
    </row>
    <row r="6487" spans="1:12" x14ac:dyDescent="0.25">
      <c r="A6487">
        <v>82060</v>
      </c>
      <c r="B6487" s="2">
        <v>64.936199999999999</v>
      </c>
      <c r="C6487" s="3">
        <v>495</v>
      </c>
      <c r="D6487" s="4">
        <v>16940</v>
      </c>
      <c r="E6487" t="s">
        <v>1467</v>
      </c>
      <c r="F6487" s="4" t="s">
        <v>14657</v>
      </c>
      <c r="G6487" s="5">
        <v>365</v>
      </c>
      <c r="H6487" s="6">
        <v>0.4</v>
      </c>
      <c r="I6487" s="7">
        <v>60.987000000000002</v>
      </c>
    </row>
    <row r="6488" spans="1:12" x14ac:dyDescent="0.25">
      <c r="A6488">
        <v>47010</v>
      </c>
      <c r="B6488" s="2">
        <v>64.936059999999998</v>
      </c>
      <c r="C6488" s="3">
        <v>282</v>
      </c>
      <c r="E6488" t="s">
        <v>627</v>
      </c>
      <c r="F6488" s="4" t="s">
        <v>8800</v>
      </c>
      <c r="G6488" s="5">
        <v>237</v>
      </c>
      <c r="H6488" s="6">
        <v>0.3797468</v>
      </c>
      <c r="I6488" s="7">
        <v>64.478999999999999</v>
      </c>
    </row>
    <row r="6489" spans="1:12" x14ac:dyDescent="0.25">
      <c r="A6489">
        <v>59440</v>
      </c>
      <c r="B6489" s="2">
        <v>64.935980000000001</v>
      </c>
      <c r="C6489" s="3">
        <v>112</v>
      </c>
      <c r="E6489" t="s">
        <v>11379</v>
      </c>
      <c r="F6489" s="4" t="s">
        <v>11278</v>
      </c>
      <c r="G6489" s="5">
        <v>93</v>
      </c>
      <c r="H6489" s="6">
        <v>0.37234040000000002</v>
      </c>
      <c r="I6489" s="7">
        <v>65.75</v>
      </c>
    </row>
    <row r="6490" spans="1:12" x14ac:dyDescent="0.25">
      <c r="A6490">
        <v>98467</v>
      </c>
      <c r="B6490" s="2">
        <v>64.933490000000006</v>
      </c>
      <c r="C6490" s="3">
        <v>15836</v>
      </c>
      <c r="D6490" s="4">
        <v>42660</v>
      </c>
      <c r="E6490" t="s">
        <v>16436</v>
      </c>
      <c r="F6490" s="4" t="s">
        <v>16344</v>
      </c>
      <c r="G6490" s="5">
        <v>10296</v>
      </c>
      <c r="H6490" s="6">
        <v>0.35068470000000002</v>
      </c>
      <c r="I6490" s="7">
        <v>69.471999999999994</v>
      </c>
      <c r="J6490" s="2">
        <v>32.285699999999999</v>
      </c>
      <c r="K6490">
        <v>7</v>
      </c>
    </row>
    <row r="6491" spans="1:12" x14ac:dyDescent="0.25">
      <c r="A6491">
        <v>48075</v>
      </c>
      <c r="B6491" s="2">
        <v>64.927419999999998</v>
      </c>
      <c r="C6491" s="3">
        <v>21238</v>
      </c>
      <c r="D6491" s="4">
        <v>19820</v>
      </c>
      <c r="E6491" t="s">
        <v>104</v>
      </c>
      <c r="F6491" s="4" t="s">
        <v>9106</v>
      </c>
      <c r="G6491" s="5">
        <v>15069</v>
      </c>
      <c r="H6491" s="6">
        <v>0.36352780000000001</v>
      </c>
      <c r="I6491" s="7">
        <v>67.225999999999999</v>
      </c>
      <c r="J6491" s="2">
        <v>37.2727</v>
      </c>
      <c r="K6491">
        <v>11</v>
      </c>
      <c r="L6491" s="2">
        <v>35.200000000000003</v>
      </c>
    </row>
    <row r="6492" spans="1:12" x14ac:dyDescent="0.25">
      <c r="A6492">
        <v>6331</v>
      </c>
      <c r="B6492" s="2">
        <v>64.922939999999997</v>
      </c>
      <c r="C6492" s="3">
        <v>5110</v>
      </c>
      <c r="D6492" s="4">
        <v>49340</v>
      </c>
      <c r="E6492" t="s">
        <v>546</v>
      </c>
      <c r="F6492" s="4" t="s">
        <v>1198</v>
      </c>
      <c r="G6492" s="5">
        <v>3634</v>
      </c>
      <c r="H6492" s="6">
        <v>0.2277854</v>
      </c>
      <c r="I6492" s="7">
        <v>90.682000000000002</v>
      </c>
      <c r="J6492" s="2">
        <v>52.25</v>
      </c>
      <c r="K6492">
        <v>4</v>
      </c>
    </row>
    <row r="6493" spans="1:12" x14ac:dyDescent="0.25">
      <c r="A6493">
        <v>19547</v>
      </c>
      <c r="B6493" s="2">
        <v>64.921329999999998</v>
      </c>
      <c r="C6493" s="3">
        <v>4545</v>
      </c>
      <c r="D6493" s="4">
        <v>39740</v>
      </c>
      <c r="E6493" t="s">
        <v>4299</v>
      </c>
      <c r="F6493" s="4" t="s">
        <v>3003</v>
      </c>
      <c r="G6493" s="5">
        <v>3117</v>
      </c>
      <c r="H6493" s="6">
        <v>0.30157200000000001</v>
      </c>
      <c r="I6493" s="7">
        <v>77.903999999999996</v>
      </c>
      <c r="J6493" s="2">
        <v>47</v>
      </c>
      <c r="K6493">
        <v>3</v>
      </c>
    </row>
    <row r="6494" spans="1:12" x14ac:dyDescent="0.25">
      <c r="A6494">
        <v>18055</v>
      </c>
      <c r="B6494" s="2">
        <v>64.918409999999994</v>
      </c>
      <c r="C6494" s="3">
        <v>12562</v>
      </c>
      <c r="D6494" s="4">
        <v>10900</v>
      </c>
      <c r="E6494" t="s">
        <v>3958</v>
      </c>
      <c r="F6494" s="4" t="s">
        <v>3003</v>
      </c>
      <c r="G6494" s="5">
        <v>9052</v>
      </c>
      <c r="H6494" s="6">
        <v>0.29684050000000001</v>
      </c>
      <c r="I6494" s="7">
        <v>78.712000000000003</v>
      </c>
      <c r="J6494" s="2">
        <v>44.5</v>
      </c>
      <c r="K6494">
        <v>4</v>
      </c>
    </row>
    <row r="6495" spans="1:12" x14ac:dyDescent="0.25">
      <c r="A6495">
        <v>79734</v>
      </c>
      <c r="B6495" s="2">
        <v>64.915850000000006</v>
      </c>
      <c r="C6495" s="3">
        <v>2132</v>
      </c>
      <c r="E6495" t="s">
        <v>14446</v>
      </c>
      <c r="F6495" s="4" t="s">
        <v>13752</v>
      </c>
      <c r="G6495" s="5">
        <v>1661</v>
      </c>
      <c r="H6495" s="6">
        <v>0.38952439999999999</v>
      </c>
      <c r="I6495" s="7">
        <v>62.69</v>
      </c>
      <c r="J6495" s="2">
        <v>51.666699999999999</v>
      </c>
      <c r="K6495">
        <v>3</v>
      </c>
    </row>
    <row r="6496" spans="1:12" x14ac:dyDescent="0.25">
      <c r="A6496">
        <v>55089</v>
      </c>
      <c r="B6496" s="2">
        <v>64.915120000000002</v>
      </c>
      <c r="C6496" s="3">
        <v>2042</v>
      </c>
      <c r="D6496" s="4">
        <v>39860</v>
      </c>
      <c r="E6496" t="s">
        <v>5155</v>
      </c>
      <c r="F6496" s="4" t="s">
        <v>10428</v>
      </c>
      <c r="G6496" s="5">
        <v>1391</v>
      </c>
      <c r="H6496" s="6">
        <v>0.21192530000000001</v>
      </c>
      <c r="I6496" s="7">
        <v>93.375</v>
      </c>
      <c r="J6496" s="2">
        <v>65.5</v>
      </c>
      <c r="K6496">
        <v>2</v>
      </c>
    </row>
    <row r="6497" spans="1:11" x14ac:dyDescent="0.25">
      <c r="A6497">
        <v>18403</v>
      </c>
      <c r="B6497" s="2">
        <v>64.913539999999998</v>
      </c>
      <c r="C6497" s="3">
        <v>7175</v>
      </c>
      <c r="D6497" s="4">
        <v>42540</v>
      </c>
      <c r="E6497" t="s">
        <v>4046</v>
      </c>
      <c r="F6497" s="4" t="s">
        <v>3003</v>
      </c>
      <c r="G6497" s="5">
        <v>5197</v>
      </c>
      <c r="H6497" s="6">
        <v>0.32089269999999998</v>
      </c>
      <c r="I6497" s="7">
        <v>74.542000000000002</v>
      </c>
      <c r="J6497" s="2">
        <v>58</v>
      </c>
      <c r="K6497">
        <v>1</v>
      </c>
    </row>
    <row r="6498" spans="1:11" x14ac:dyDescent="0.25">
      <c r="A6498">
        <v>44839</v>
      </c>
      <c r="B6498" s="2">
        <v>64.910150000000002</v>
      </c>
      <c r="C6498" s="3">
        <v>12645</v>
      </c>
      <c r="D6498" s="4">
        <v>41780</v>
      </c>
      <c r="E6498" t="s">
        <v>7570</v>
      </c>
      <c r="F6498" s="4" t="s">
        <v>8295</v>
      </c>
      <c r="G6498" s="5">
        <v>8979</v>
      </c>
      <c r="H6498" s="6">
        <v>0.32988079999999997</v>
      </c>
      <c r="I6498" s="7">
        <v>72.962000000000003</v>
      </c>
      <c r="J6498" s="2">
        <v>55.125</v>
      </c>
      <c r="K6498">
        <v>8</v>
      </c>
    </row>
    <row r="6499" spans="1:11" x14ac:dyDescent="0.25">
      <c r="A6499">
        <v>69144</v>
      </c>
      <c r="B6499" s="2">
        <v>64.907970000000006</v>
      </c>
      <c r="C6499" s="3">
        <v>168</v>
      </c>
      <c r="E6499" t="s">
        <v>8896</v>
      </c>
      <c r="F6499" s="4" t="s">
        <v>12738</v>
      </c>
      <c r="G6499" s="5">
        <v>118</v>
      </c>
      <c r="H6499" s="6">
        <v>0.45762710000000001</v>
      </c>
      <c r="I6499" s="7">
        <v>50.875</v>
      </c>
    </row>
    <row r="6500" spans="1:11" x14ac:dyDescent="0.25">
      <c r="A6500">
        <v>7885</v>
      </c>
      <c r="B6500" s="2">
        <v>64.906210000000002</v>
      </c>
      <c r="C6500" s="3">
        <v>10314</v>
      </c>
      <c r="D6500" s="4">
        <v>35620</v>
      </c>
      <c r="E6500" t="s">
        <v>1549</v>
      </c>
      <c r="F6500" s="4" t="s">
        <v>1341</v>
      </c>
      <c r="G6500" s="5">
        <v>7234</v>
      </c>
      <c r="H6500" s="6">
        <v>0.2750899</v>
      </c>
      <c r="I6500" s="7">
        <v>82.415000000000006</v>
      </c>
      <c r="J6500" s="2">
        <v>29.333300000000001</v>
      </c>
      <c r="K6500">
        <v>3</v>
      </c>
    </row>
    <row r="6501" spans="1:11" x14ac:dyDescent="0.25">
      <c r="A6501">
        <v>58782</v>
      </c>
      <c r="B6501" s="2">
        <v>64.904420000000002</v>
      </c>
      <c r="C6501" s="3">
        <v>363</v>
      </c>
      <c r="D6501" s="4">
        <v>33500</v>
      </c>
      <c r="E6501" t="s">
        <v>4569</v>
      </c>
      <c r="F6501" s="4" t="s">
        <v>11069</v>
      </c>
      <c r="G6501" s="5">
        <v>280</v>
      </c>
      <c r="H6501" s="6">
        <v>0.2142857</v>
      </c>
      <c r="I6501" s="7">
        <v>92.917000000000002</v>
      </c>
    </row>
    <row r="6502" spans="1:11" x14ac:dyDescent="0.25">
      <c r="A6502">
        <v>87015</v>
      </c>
      <c r="B6502" s="2">
        <v>64.902109999999993</v>
      </c>
      <c r="C6502" s="3">
        <v>12784</v>
      </c>
      <c r="D6502" s="4">
        <v>42140</v>
      </c>
      <c r="E6502" t="s">
        <v>4469</v>
      </c>
      <c r="F6502" s="4" t="s">
        <v>15124</v>
      </c>
      <c r="G6502" s="5">
        <v>9355</v>
      </c>
      <c r="H6502" s="6">
        <v>0.33048309999999997</v>
      </c>
      <c r="I6502" s="7">
        <v>72.837000000000003</v>
      </c>
      <c r="J6502" s="2">
        <v>46.666699999999999</v>
      </c>
      <c r="K6502">
        <v>3</v>
      </c>
    </row>
    <row r="6503" spans="1:11" x14ac:dyDescent="0.25">
      <c r="A6503">
        <v>64063</v>
      </c>
      <c r="B6503" s="2">
        <v>64.896709999999999</v>
      </c>
      <c r="C6503" s="3">
        <v>20420</v>
      </c>
      <c r="D6503" s="4">
        <v>28140</v>
      </c>
      <c r="E6503" t="s">
        <v>12251</v>
      </c>
      <c r="F6503" s="4" t="s">
        <v>12102</v>
      </c>
      <c r="G6503" s="5">
        <v>13220</v>
      </c>
      <c r="H6503" s="6">
        <v>0.32708019999999999</v>
      </c>
      <c r="I6503" s="7">
        <v>73.42</v>
      </c>
      <c r="J6503" s="2">
        <v>57</v>
      </c>
      <c r="K6503">
        <v>7</v>
      </c>
    </row>
    <row r="6504" spans="1:11" x14ac:dyDescent="0.25">
      <c r="A6504">
        <v>33173</v>
      </c>
      <c r="B6504" s="2">
        <v>64.887550000000005</v>
      </c>
      <c r="C6504" s="3">
        <v>34647</v>
      </c>
      <c r="D6504" s="4">
        <v>33100</v>
      </c>
      <c r="E6504" t="s">
        <v>5277</v>
      </c>
      <c r="F6504" s="4" t="s">
        <v>6689</v>
      </c>
      <c r="G6504" s="5">
        <v>25048</v>
      </c>
      <c r="H6504" s="6">
        <v>0.37059360000000002</v>
      </c>
      <c r="I6504" s="7">
        <v>65.900000000000006</v>
      </c>
      <c r="J6504" s="2">
        <v>24</v>
      </c>
      <c r="K6504">
        <v>8</v>
      </c>
    </row>
    <row r="6505" spans="1:11" x14ac:dyDescent="0.25">
      <c r="A6505">
        <v>1338</v>
      </c>
      <c r="B6505" s="2">
        <v>64.881510000000006</v>
      </c>
      <c r="C6505" s="3">
        <v>209</v>
      </c>
      <c r="D6505" s="4">
        <v>24640</v>
      </c>
      <c r="E6505" t="s">
        <v>115</v>
      </c>
      <c r="F6505" s="4" t="s">
        <v>21</v>
      </c>
      <c r="G6505" s="5">
        <v>172</v>
      </c>
      <c r="H6505" s="6">
        <v>0.33526010000000001</v>
      </c>
      <c r="I6505" s="7">
        <v>71.978999999999999</v>
      </c>
      <c r="J6505" s="2">
        <v>46</v>
      </c>
      <c r="K6505">
        <v>1</v>
      </c>
    </row>
    <row r="6506" spans="1:11" x14ac:dyDescent="0.25">
      <c r="A6506">
        <v>30078</v>
      </c>
      <c r="B6506" s="2">
        <v>64.876080000000002</v>
      </c>
      <c r="C6506" s="3">
        <v>34705</v>
      </c>
      <c r="D6506" s="4">
        <v>12060</v>
      </c>
      <c r="E6506" t="s">
        <v>6374</v>
      </c>
      <c r="F6506" s="4" t="s">
        <v>6363</v>
      </c>
      <c r="G6506" s="5">
        <v>22514</v>
      </c>
      <c r="H6506" s="6">
        <v>0.36389070000000001</v>
      </c>
      <c r="I6506" s="7">
        <v>67.028000000000006</v>
      </c>
      <c r="J6506" s="2">
        <v>35</v>
      </c>
      <c r="K6506">
        <v>7</v>
      </c>
    </row>
    <row r="6507" spans="1:11" x14ac:dyDescent="0.25">
      <c r="A6507">
        <v>16037</v>
      </c>
      <c r="B6507" s="2">
        <v>64.869900000000001</v>
      </c>
      <c r="C6507" s="3">
        <v>4636</v>
      </c>
      <c r="D6507" s="4">
        <v>38300</v>
      </c>
      <c r="E6507" t="s">
        <v>1002</v>
      </c>
      <c r="F6507" s="4" t="s">
        <v>3003</v>
      </c>
      <c r="G6507" s="5">
        <v>3323</v>
      </c>
      <c r="H6507" s="6">
        <v>0.31859209999999999</v>
      </c>
      <c r="I6507" s="7">
        <v>74.837000000000003</v>
      </c>
      <c r="J6507" s="2">
        <v>39</v>
      </c>
      <c r="K6507">
        <v>1</v>
      </c>
    </row>
    <row r="6508" spans="1:11" x14ac:dyDescent="0.25">
      <c r="A6508">
        <v>67144</v>
      </c>
      <c r="B6508" s="2">
        <v>64.868690000000001</v>
      </c>
      <c r="C6508" s="3">
        <v>3065</v>
      </c>
      <c r="D6508" s="4">
        <v>48620</v>
      </c>
      <c r="E6508" t="s">
        <v>4143</v>
      </c>
      <c r="F6508" s="4" t="s">
        <v>12494</v>
      </c>
      <c r="G6508" s="5">
        <v>1713</v>
      </c>
      <c r="H6508" s="6">
        <v>0.32847140000000002</v>
      </c>
      <c r="I6508" s="7">
        <v>73.125</v>
      </c>
      <c r="J6508" s="2">
        <v>59</v>
      </c>
      <c r="K6508">
        <v>1</v>
      </c>
    </row>
    <row r="6509" spans="1:11" x14ac:dyDescent="0.25">
      <c r="A6509">
        <v>89166</v>
      </c>
      <c r="B6509" s="2">
        <v>64.866240000000005</v>
      </c>
      <c r="C6509" s="3">
        <v>13614</v>
      </c>
      <c r="D6509" s="4">
        <v>29820</v>
      </c>
      <c r="E6509" t="s">
        <v>15235</v>
      </c>
      <c r="F6509" s="4" t="s">
        <v>15318</v>
      </c>
      <c r="G6509" s="5">
        <v>8529</v>
      </c>
      <c r="H6509" s="6">
        <v>0.30519410000000002</v>
      </c>
      <c r="I6509" s="7">
        <v>77.132000000000005</v>
      </c>
      <c r="J6509" s="2">
        <v>49.666699999999999</v>
      </c>
      <c r="K6509">
        <v>3</v>
      </c>
    </row>
    <row r="6510" spans="1:11" x14ac:dyDescent="0.25">
      <c r="A6510">
        <v>3848</v>
      </c>
      <c r="B6510" s="2">
        <v>64.863129999999998</v>
      </c>
      <c r="C6510" s="3">
        <v>6059</v>
      </c>
      <c r="D6510" s="4">
        <v>14460</v>
      </c>
      <c r="E6510" t="s">
        <v>353</v>
      </c>
      <c r="F6510" s="4" t="s">
        <v>520</v>
      </c>
      <c r="G6510" s="5">
        <v>4486</v>
      </c>
      <c r="H6510" s="6">
        <v>0.28555510000000001</v>
      </c>
      <c r="I6510" s="7">
        <v>80.503</v>
      </c>
      <c r="J6510" s="2">
        <v>22</v>
      </c>
      <c r="K6510">
        <v>2</v>
      </c>
    </row>
    <row r="6511" spans="1:11" x14ac:dyDescent="0.25">
      <c r="A6511">
        <v>37615</v>
      </c>
      <c r="B6511" s="2">
        <v>64.858590000000007</v>
      </c>
      <c r="C6511" s="3">
        <v>20349</v>
      </c>
      <c r="D6511" s="4">
        <v>27740</v>
      </c>
      <c r="E6511" t="s">
        <v>2722</v>
      </c>
      <c r="F6511" s="4" t="s">
        <v>7348</v>
      </c>
      <c r="G6511" s="5">
        <v>14482</v>
      </c>
      <c r="H6511" s="6">
        <v>0.3564869</v>
      </c>
      <c r="I6511" s="7">
        <v>68.245000000000005</v>
      </c>
      <c r="J6511" s="2">
        <v>35.75</v>
      </c>
      <c r="K6511">
        <v>4</v>
      </c>
    </row>
    <row r="6512" spans="1:11" x14ac:dyDescent="0.25">
      <c r="A6512">
        <v>12193</v>
      </c>
      <c r="B6512" s="2">
        <v>64.854789999999994</v>
      </c>
      <c r="C6512" s="3">
        <v>1914</v>
      </c>
      <c r="D6512" s="4">
        <v>10580</v>
      </c>
      <c r="E6512" t="s">
        <v>2179</v>
      </c>
      <c r="F6512" s="4" t="s">
        <v>1280</v>
      </c>
      <c r="G6512" s="5">
        <v>1384</v>
      </c>
      <c r="H6512" s="6">
        <v>0.29314079999999998</v>
      </c>
      <c r="I6512" s="7">
        <v>79.191000000000003</v>
      </c>
      <c r="J6512" s="2">
        <v>27</v>
      </c>
      <c r="K6512">
        <v>1</v>
      </c>
    </row>
    <row r="6513" spans="1:11" x14ac:dyDescent="0.25">
      <c r="A6513">
        <v>17551</v>
      </c>
      <c r="B6513" s="2">
        <v>64.853160000000003</v>
      </c>
      <c r="C6513" s="3">
        <v>11112</v>
      </c>
      <c r="D6513" s="4">
        <v>29540</v>
      </c>
      <c r="E6513" t="s">
        <v>3816</v>
      </c>
      <c r="F6513" s="4" t="s">
        <v>3003</v>
      </c>
      <c r="G6513" s="5">
        <v>5440</v>
      </c>
      <c r="H6513" s="6">
        <v>0.33602939999999998</v>
      </c>
      <c r="I6513" s="7">
        <v>71.778999999999996</v>
      </c>
      <c r="J6513" s="2">
        <v>50.833300000000001</v>
      </c>
      <c r="K6513">
        <v>6</v>
      </c>
    </row>
    <row r="6514" spans="1:11" x14ac:dyDescent="0.25">
      <c r="A6514">
        <v>92339</v>
      </c>
      <c r="B6514" s="2">
        <v>64.851680000000002</v>
      </c>
      <c r="C6514" s="3">
        <v>996</v>
      </c>
      <c r="D6514" s="4">
        <v>40140</v>
      </c>
      <c r="E6514" t="s">
        <v>15538</v>
      </c>
      <c r="F6514" s="4" t="s">
        <v>15368</v>
      </c>
      <c r="G6514" s="5">
        <v>699</v>
      </c>
      <c r="H6514" s="6">
        <v>0.3185714</v>
      </c>
      <c r="I6514" s="7">
        <v>74.792000000000002</v>
      </c>
    </row>
    <row r="6515" spans="1:11" x14ac:dyDescent="0.25">
      <c r="A6515">
        <v>34760</v>
      </c>
      <c r="B6515" s="2">
        <v>64.851380000000006</v>
      </c>
      <c r="C6515" s="3">
        <v>819</v>
      </c>
      <c r="D6515" s="4">
        <v>36740</v>
      </c>
      <c r="E6515" t="s">
        <v>493</v>
      </c>
      <c r="F6515" s="4" t="s">
        <v>6689</v>
      </c>
      <c r="G6515" s="5">
        <v>603</v>
      </c>
      <c r="H6515" s="6">
        <v>0.2152318</v>
      </c>
      <c r="I6515" s="7">
        <v>92.638999999999996</v>
      </c>
    </row>
    <row r="6516" spans="1:11" x14ac:dyDescent="0.25">
      <c r="A6516">
        <v>98068</v>
      </c>
      <c r="B6516" s="2">
        <v>64.851179999999999</v>
      </c>
      <c r="C6516" s="3">
        <v>239</v>
      </c>
      <c r="D6516" s="4">
        <v>21260</v>
      </c>
      <c r="E6516" t="s">
        <v>16362</v>
      </c>
      <c r="F6516" s="4" t="s">
        <v>16344</v>
      </c>
      <c r="G6516" s="5">
        <v>204</v>
      </c>
      <c r="H6516" s="6">
        <v>0.42926829999999999</v>
      </c>
      <c r="I6516" s="7">
        <v>55.625</v>
      </c>
    </row>
    <row r="6517" spans="1:11" x14ac:dyDescent="0.25">
      <c r="A6517">
        <v>85614</v>
      </c>
      <c r="B6517" s="2">
        <v>64.846239999999995</v>
      </c>
      <c r="C6517" s="3">
        <v>22245</v>
      </c>
      <c r="D6517" s="4">
        <v>46060</v>
      </c>
      <c r="E6517" t="s">
        <v>10185</v>
      </c>
      <c r="F6517" s="4" t="s">
        <v>14962</v>
      </c>
      <c r="G6517" s="5">
        <v>20429</v>
      </c>
      <c r="H6517" s="6">
        <v>0.39150230000000003</v>
      </c>
      <c r="I6517" s="7">
        <v>62.151000000000003</v>
      </c>
      <c r="J6517" s="2">
        <v>47.625</v>
      </c>
      <c r="K6517">
        <v>8</v>
      </c>
    </row>
    <row r="6518" spans="1:11" x14ac:dyDescent="0.25">
      <c r="A6518">
        <v>76247</v>
      </c>
      <c r="B6518" s="2">
        <v>64.839420000000004</v>
      </c>
      <c r="C6518" s="3">
        <v>12069</v>
      </c>
      <c r="D6518" s="4">
        <v>19100</v>
      </c>
      <c r="E6518" t="s">
        <v>13909</v>
      </c>
      <c r="F6518" s="4" t="s">
        <v>13752</v>
      </c>
      <c r="G6518" s="5">
        <v>8062</v>
      </c>
      <c r="H6518" s="6">
        <v>0.23961299999999999</v>
      </c>
      <c r="I6518" s="7">
        <v>88.397000000000006</v>
      </c>
      <c r="J6518" s="2">
        <v>77</v>
      </c>
      <c r="K6518">
        <v>1</v>
      </c>
    </row>
    <row r="6519" spans="1:11" x14ac:dyDescent="0.25">
      <c r="A6519">
        <v>92336</v>
      </c>
      <c r="B6519" s="2">
        <v>64.824680000000001</v>
      </c>
      <c r="C6519" s="3">
        <v>91510</v>
      </c>
      <c r="D6519" s="4">
        <v>40140</v>
      </c>
      <c r="E6519" t="s">
        <v>10076</v>
      </c>
      <c r="F6519" s="4" t="s">
        <v>15368</v>
      </c>
      <c r="G6519" s="5">
        <v>53562</v>
      </c>
      <c r="H6519" s="6">
        <v>0.23394880000000001</v>
      </c>
      <c r="I6519" s="7">
        <v>89.367999999999995</v>
      </c>
      <c r="J6519" s="2">
        <v>35.333300000000001</v>
      </c>
      <c r="K6519">
        <v>3</v>
      </c>
    </row>
    <row r="6520" spans="1:11" x14ac:dyDescent="0.25">
      <c r="A6520">
        <v>35473</v>
      </c>
      <c r="B6520" s="2">
        <v>64.809370000000001</v>
      </c>
      <c r="C6520" s="3">
        <v>15711</v>
      </c>
      <c r="D6520" s="4">
        <v>46220</v>
      </c>
      <c r="E6520" t="s">
        <v>2013</v>
      </c>
      <c r="F6520" s="4" t="s">
        <v>7027</v>
      </c>
      <c r="G6520" s="5">
        <v>10378</v>
      </c>
      <c r="H6520" s="6">
        <v>0.32318370000000002</v>
      </c>
      <c r="I6520" s="7">
        <v>73.936000000000007</v>
      </c>
      <c r="J6520" s="2">
        <v>44.875</v>
      </c>
      <c r="K6520">
        <v>8</v>
      </c>
    </row>
    <row r="6521" spans="1:11" x14ac:dyDescent="0.25">
      <c r="A6521">
        <v>47579</v>
      </c>
      <c r="B6521" s="2">
        <v>64.806399999999996</v>
      </c>
      <c r="C6521" s="3">
        <v>3052</v>
      </c>
      <c r="E6521" t="s">
        <v>9036</v>
      </c>
      <c r="F6521" s="4" t="s">
        <v>8800</v>
      </c>
      <c r="G6521" s="5">
        <v>2029</v>
      </c>
      <c r="H6521" s="6">
        <v>0.30310500000000001</v>
      </c>
      <c r="I6521" s="7">
        <v>77.403999999999996</v>
      </c>
    </row>
    <row r="6522" spans="1:11" x14ac:dyDescent="0.25">
      <c r="A6522">
        <v>78413</v>
      </c>
      <c r="B6522" s="2">
        <v>64.800060000000002</v>
      </c>
      <c r="C6522" s="3">
        <v>36529</v>
      </c>
      <c r="D6522" s="4">
        <v>18580</v>
      </c>
      <c r="E6522" t="s">
        <v>14230</v>
      </c>
      <c r="F6522" s="4" t="s">
        <v>13752</v>
      </c>
      <c r="G6522" s="5">
        <v>24507</v>
      </c>
      <c r="H6522" s="6">
        <v>0.30463519999999999</v>
      </c>
      <c r="I6522" s="7">
        <v>77.138999999999996</v>
      </c>
      <c r="J6522" s="2">
        <v>38.777799999999999</v>
      </c>
      <c r="K6522">
        <v>9</v>
      </c>
    </row>
    <row r="6523" spans="1:11" x14ac:dyDescent="0.25">
      <c r="A6523">
        <v>58012</v>
      </c>
      <c r="B6523" s="2">
        <v>64.793779999999998</v>
      </c>
      <c r="C6523" s="3">
        <v>2625</v>
      </c>
      <c r="D6523" s="4">
        <v>22020</v>
      </c>
      <c r="E6523" t="s">
        <v>11072</v>
      </c>
      <c r="F6523" s="4" t="s">
        <v>11069</v>
      </c>
      <c r="G6523" s="5">
        <v>1723</v>
      </c>
      <c r="H6523" s="6">
        <v>0.31264500000000001</v>
      </c>
      <c r="I6523" s="7">
        <v>75.75</v>
      </c>
      <c r="J6523" s="2">
        <v>45</v>
      </c>
      <c r="K6523">
        <v>2</v>
      </c>
    </row>
    <row r="6524" spans="1:11" x14ac:dyDescent="0.25">
      <c r="A6524">
        <v>21915</v>
      </c>
      <c r="B6524" s="2">
        <v>64.792879999999997</v>
      </c>
      <c r="C6524" s="3">
        <v>2598</v>
      </c>
      <c r="D6524" s="4">
        <v>37980</v>
      </c>
      <c r="E6524" t="s">
        <v>4640</v>
      </c>
      <c r="F6524" s="4" t="s">
        <v>4361</v>
      </c>
      <c r="G6524" s="5">
        <v>2028</v>
      </c>
      <c r="H6524" s="6">
        <v>0.23717949999999999</v>
      </c>
      <c r="I6524" s="7">
        <v>88.784000000000006</v>
      </c>
      <c r="J6524" s="2">
        <v>38</v>
      </c>
      <c r="K6524">
        <v>1</v>
      </c>
    </row>
    <row r="6525" spans="1:11" x14ac:dyDescent="0.25">
      <c r="A6525">
        <v>49916</v>
      </c>
      <c r="B6525" s="2">
        <v>64.791989999999998</v>
      </c>
      <c r="C6525" s="3">
        <v>2750</v>
      </c>
      <c r="D6525" s="4">
        <v>26340</v>
      </c>
      <c r="E6525" t="s">
        <v>9566</v>
      </c>
      <c r="F6525" s="4" t="s">
        <v>9106</v>
      </c>
      <c r="G6525" s="5">
        <v>1695</v>
      </c>
      <c r="H6525" s="6">
        <v>0.38348080000000001</v>
      </c>
      <c r="I6525" s="7">
        <v>63.5</v>
      </c>
      <c r="J6525" s="2">
        <v>62.5</v>
      </c>
      <c r="K6525">
        <v>2</v>
      </c>
    </row>
    <row r="6526" spans="1:11" x14ac:dyDescent="0.25">
      <c r="A6526">
        <v>21601</v>
      </c>
      <c r="B6526" s="2">
        <v>64.787409999999994</v>
      </c>
      <c r="C6526" s="3">
        <v>24226</v>
      </c>
      <c r="D6526" s="4">
        <v>20660</v>
      </c>
      <c r="E6526" t="s">
        <v>943</v>
      </c>
      <c r="F6526" s="4" t="s">
        <v>4361</v>
      </c>
      <c r="G6526" s="5">
        <v>17451</v>
      </c>
      <c r="H6526" s="6">
        <v>0.32764149999999997</v>
      </c>
      <c r="I6526" s="7">
        <v>73.141000000000005</v>
      </c>
      <c r="J6526" s="2">
        <v>45.444400000000002</v>
      </c>
      <c r="K6526">
        <v>9</v>
      </c>
    </row>
    <row r="6527" spans="1:11" x14ac:dyDescent="0.25">
      <c r="A6527">
        <v>56731</v>
      </c>
      <c r="B6527" s="2">
        <v>64.78322</v>
      </c>
      <c r="C6527" s="3">
        <v>67</v>
      </c>
      <c r="E6527" t="s">
        <v>7569</v>
      </c>
      <c r="F6527" s="4" t="s">
        <v>10428</v>
      </c>
      <c r="G6527" s="5">
        <v>50</v>
      </c>
      <c r="H6527" s="6">
        <v>0.3</v>
      </c>
      <c r="I6527" s="7">
        <v>77.917000000000002</v>
      </c>
    </row>
    <row r="6528" spans="1:11" x14ac:dyDescent="0.25">
      <c r="A6528">
        <v>67101</v>
      </c>
      <c r="B6528" s="2">
        <v>64.782679999999999</v>
      </c>
      <c r="C6528" s="3">
        <v>3836</v>
      </c>
      <c r="D6528" s="4">
        <v>48620</v>
      </c>
      <c r="E6528" t="s">
        <v>12613</v>
      </c>
      <c r="F6528" s="4" t="s">
        <v>12494</v>
      </c>
      <c r="G6528" s="5">
        <v>2164</v>
      </c>
      <c r="H6528" s="6">
        <v>0.3414972</v>
      </c>
      <c r="I6528" s="7">
        <v>70.744</v>
      </c>
    </row>
    <row r="6529" spans="1:12" x14ac:dyDescent="0.25">
      <c r="A6529">
        <v>19320</v>
      </c>
      <c r="B6529" s="2">
        <v>64.773579999999995</v>
      </c>
      <c r="C6529" s="3">
        <v>53951</v>
      </c>
      <c r="D6529" s="4">
        <v>37980</v>
      </c>
      <c r="E6529" t="s">
        <v>4234</v>
      </c>
      <c r="F6529" s="4" t="s">
        <v>3003</v>
      </c>
      <c r="G6529" s="5">
        <v>35887</v>
      </c>
      <c r="H6529" s="6">
        <v>0.29147040000000002</v>
      </c>
      <c r="I6529" s="7">
        <v>79.388000000000005</v>
      </c>
      <c r="J6529" s="2">
        <v>42.25</v>
      </c>
      <c r="K6529">
        <v>12</v>
      </c>
      <c r="L6529" s="2">
        <v>62.8</v>
      </c>
    </row>
    <row r="6530" spans="1:12" x14ac:dyDescent="0.25">
      <c r="A6530">
        <v>84051</v>
      </c>
      <c r="B6530" s="2">
        <v>64.764939999999996</v>
      </c>
      <c r="C6530" s="3">
        <v>439</v>
      </c>
      <c r="E6530" t="s">
        <v>13412</v>
      </c>
      <c r="F6530" s="4" t="s">
        <v>14851</v>
      </c>
      <c r="G6530" s="5">
        <v>222</v>
      </c>
      <c r="H6530" s="6">
        <v>0.32882879999999998</v>
      </c>
      <c r="I6530" s="7">
        <v>72.917000000000002</v>
      </c>
    </row>
    <row r="6531" spans="1:12" x14ac:dyDescent="0.25">
      <c r="A6531">
        <v>5828</v>
      </c>
      <c r="B6531" s="2">
        <v>64.764520000000005</v>
      </c>
      <c r="C6531" s="3">
        <v>1986</v>
      </c>
      <c r="E6531" t="s">
        <v>655</v>
      </c>
      <c r="F6531" s="4" t="s">
        <v>1030</v>
      </c>
      <c r="G6531" s="5">
        <v>1539</v>
      </c>
      <c r="H6531" s="6">
        <v>0.35217670000000001</v>
      </c>
      <c r="I6531" s="7">
        <v>68.875</v>
      </c>
      <c r="J6531" s="2">
        <v>43.5</v>
      </c>
      <c r="K6531">
        <v>2</v>
      </c>
    </row>
    <row r="6532" spans="1:12" x14ac:dyDescent="0.25">
      <c r="A6532">
        <v>57245</v>
      </c>
      <c r="B6532" s="2">
        <v>64.764139999999998</v>
      </c>
      <c r="C6532" s="3">
        <v>119</v>
      </c>
      <c r="D6532" s="4">
        <v>47980</v>
      </c>
      <c r="E6532" t="s">
        <v>10918</v>
      </c>
      <c r="F6532" s="4" t="s">
        <v>10877</v>
      </c>
      <c r="G6532" s="5">
        <v>83</v>
      </c>
      <c r="H6532" s="6">
        <v>0.22619049999999999</v>
      </c>
      <c r="I6532" s="7">
        <v>90.625</v>
      </c>
    </row>
    <row r="6533" spans="1:12" x14ac:dyDescent="0.25">
      <c r="A6533">
        <v>21756</v>
      </c>
      <c r="B6533" s="2">
        <v>64.763509999999997</v>
      </c>
      <c r="C6533" s="3">
        <v>3706</v>
      </c>
      <c r="D6533" s="4">
        <v>25180</v>
      </c>
      <c r="E6533" t="s">
        <v>4593</v>
      </c>
      <c r="F6533" s="4" t="s">
        <v>4361</v>
      </c>
      <c r="G6533" s="5">
        <v>2516</v>
      </c>
      <c r="H6533" s="6">
        <v>0.2479142</v>
      </c>
      <c r="I6533" s="7">
        <v>86.855000000000004</v>
      </c>
      <c r="J6533" s="2">
        <v>55</v>
      </c>
      <c r="K6533">
        <v>1</v>
      </c>
    </row>
    <row r="6534" spans="1:12" x14ac:dyDescent="0.25">
      <c r="A6534">
        <v>12972</v>
      </c>
      <c r="B6534" s="2">
        <v>64.761799999999994</v>
      </c>
      <c r="C6534" s="3">
        <v>6447</v>
      </c>
      <c r="D6534" s="4">
        <v>38460</v>
      </c>
      <c r="E6534" t="s">
        <v>799</v>
      </c>
      <c r="F6534" s="4" t="s">
        <v>1280</v>
      </c>
      <c r="G6534" s="5">
        <v>4651</v>
      </c>
      <c r="H6534" s="6">
        <v>0.31491829999999998</v>
      </c>
      <c r="I6534" s="7">
        <v>75.27</v>
      </c>
      <c r="J6534" s="2">
        <v>48.666699999999999</v>
      </c>
      <c r="K6534">
        <v>3</v>
      </c>
    </row>
    <row r="6535" spans="1:12" x14ac:dyDescent="0.25">
      <c r="A6535">
        <v>5657</v>
      </c>
      <c r="B6535" s="2">
        <v>64.760670000000005</v>
      </c>
      <c r="C6535" s="3">
        <v>50</v>
      </c>
      <c r="E6535" t="s">
        <v>1132</v>
      </c>
      <c r="F6535" s="4" t="s">
        <v>1030</v>
      </c>
      <c r="G6535" s="5">
        <v>46</v>
      </c>
      <c r="H6535" s="6">
        <v>0.1521739</v>
      </c>
      <c r="I6535" s="7">
        <v>103.393</v>
      </c>
    </row>
    <row r="6536" spans="1:12" x14ac:dyDescent="0.25">
      <c r="A6536">
        <v>57311</v>
      </c>
      <c r="B6536" s="2">
        <v>64.760409999999993</v>
      </c>
      <c r="C6536" s="3">
        <v>1626</v>
      </c>
      <c r="D6536" s="4">
        <v>33580</v>
      </c>
      <c r="E6536" t="s">
        <v>3522</v>
      </c>
      <c r="F6536" s="4" t="s">
        <v>10877</v>
      </c>
      <c r="G6536" s="5">
        <v>1049</v>
      </c>
      <c r="H6536" s="6">
        <v>0.31904759999999999</v>
      </c>
      <c r="I6536" s="7">
        <v>74.554000000000002</v>
      </c>
    </row>
    <row r="6537" spans="1:12" x14ac:dyDescent="0.25">
      <c r="A6537">
        <v>93265</v>
      </c>
      <c r="B6537" s="2">
        <v>64.75958</v>
      </c>
      <c r="C6537" s="3">
        <v>2891</v>
      </c>
      <c r="D6537" s="4">
        <v>47300</v>
      </c>
      <c r="E6537" t="s">
        <v>2819</v>
      </c>
      <c r="F6537" s="4" t="s">
        <v>15368</v>
      </c>
      <c r="G6537" s="5">
        <v>2392</v>
      </c>
      <c r="H6537" s="6">
        <v>0.24989549999999999</v>
      </c>
      <c r="I6537" s="7">
        <v>86.5</v>
      </c>
      <c r="J6537" s="2">
        <v>45</v>
      </c>
      <c r="K6537">
        <v>2</v>
      </c>
    </row>
    <row r="6538" spans="1:12" x14ac:dyDescent="0.25">
      <c r="A6538">
        <v>21830</v>
      </c>
      <c r="B6538" s="2">
        <v>64.758409999999998</v>
      </c>
      <c r="C6538" s="3">
        <v>3575</v>
      </c>
      <c r="D6538" s="4">
        <v>41540</v>
      </c>
      <c r="E6538" t="s">
        <v>557</v>
      </c>
      <c r="F6538" s="4" t="s">
        <v>4361</v>
      </c>
      <c r="G6538" s="5">
        <v>2507</v>
      </c>
      <c r="H6538" s="6">
        <v>0.35047850000000003</v>
      </c>
      <c r="I6538" s="7">
        <v>69.113</v>
      </c>
    </row>
    <row r="6539" spans="1:12" x14ac:dyDescent="0.25">
      <c r="A6539">
        <v>46217</v>
      </c>
      <c r="B6539" s="2">
        <v>64.75291</v>
      </c>
      <c r="C6539" s="3">
        <v>29891</v>
      </c>
      <c r="D6539" s="4">
        <v>26900</v>
      </c>
      <c r="E6539" t="s">
        <v>8839</v>
      </c>
      <c r="F6539" s="4" t="s">
        <v>8800</v>
      </c>
      <c r="G6539" s="5">
        <v>20472</v>
      </c>
      <c r="H6539" s="6">
        <v>0.3306306</v>
      </c>
      <c r="I6539" s="7">
        <v>72.542000000000002</v>
      </c>
      <c r="J6539" s="2">
        <v>43.285699999999999</v>
      </c>
      <c r="K6539">
        <v>14</v>
      </c>
      <c r="L6539" s="2">
        <v>68.5</v>
      </c>
    </row>
    <row r="6540" spans="1:12" x14ac:dyDescent="0.25">
      <c r="A6540">
        <v>5363</v>
      </c>
      <c r="B6540" s="2">
        <v>64.747600000000006</v>
      </c>
      <c r="C6540" s="3">
        <v>2387</v>
      </c>
      <c r="E6540" t="s">
        <v>257</v>
      </c>
      <c r="F6540" s="4" t="s">
        <v>1030</v>
      </c>
      <c r="G6540" s="5">
        <v>1718</v>
      </c>
      <c r="H6540" s="6">
        <v>0.32130379999999997</v>
      </c>
      <c r="I6540" s="7">
        <v>74.144999999999996</v>
      </c>
      <c r="J6540" s="2">
        <v>48</v>
      </c>
      <c r="K6540">
        <v>1</v>
      </c>
    </row>
    <row r="6541" spans="1:12" x14ac:dyDescent="0.25">
      <c r="A6541">
        <v>33304</v>
      </c>
      <c r="B6541" s="2">
        <v>64.743560000000002</v>
      </c>
      <c r="C6541" s="3">
        <v>19100</v>
      </c>
      <c r="D6541" s="4">
        <v>33100</v>
      </c>
      <c r="E6541" t="s">
        <v>6877</v>
      </c>
      <c r="F6541" s="4" t="s">
        <v>6689</v>
      </c>
      <c r="G6541" s="5">
        <v>15163</v>
      </c>
      <c r="H6541" s="6">
        <v>0.4062521</v>
      </c>
      <c r="I6541" s="7">
        <v>59.453000000000003</v>
      </c>
      <c r="J6541" s="2">
        <v>43.333300000000001</v>
      </c>
      <c r="K6541">
        <v>3</v>
      </c>
    </row>
    <row r="6542" spans="1:12" x14ac:dyDescent="0.25">
      <c r="A6542">
        <v>52742</v>
      </c>
      <c r="B6542" s="2">
        <v>64.738659999999996</v>
      </c>
      <c r="C6542" s="3">
        <v>7958</v>
      </c>
      <c r="D6542" s="4">
        <v>17540</v>
      </c>
      <c r="E6542" t="s">
        <v>10017</v>
      </c>
      <c r="F6542" s="4" t="s">
        <v>9593</v>
      </c>
      <c r="G6542" s="5">
        <v>5328</v>
      </c>
      <c r="H6542" s="6">
        <v>0.2638394</v>
      </c>
      <c r="I6542" s="7">
        <v>84.06</v>
      </c>
      <c r="J6542" s="2">
        <v>58.428600000000003</v>
      </c>
      <c r="K6542">
        <v>7</v>
      </c>
    </row>
    <row r="6543" spans="1:12" x14ac:dyDescent="0.25">
      <c r="A6543">
        <v>76039</v>
      </c>
      <c r="B6543" s="2">
        <v>64.731949999999998</v>
      </c>
      <c r="C6543" s="3">
        <v>33222</v>
      </c>
      <c r="D6543" s="4">
        <v>19100</v>
      </c>
      <c r="E6543" t="s">
        <v>13891</v>
      </c>
      <c r="F6543" s="4" t="s">
        <v>13752</v>
      </c>
      <c r="G6543" s="5">
        <v>22711</v>
      </c>
      <c r="H6543" s="6">
        <v>0.3598538</v>
      </c>
      <c r="I6543" s="7">
        <v>67.465999999999994</v>
      </c>
      <c r="J6543" s="2">
        <v>47.8889</v>
      </c>
      <c r="K6543">
        <v>9</v>
      </c>
    </row>
    <row r="6544" spans="1:12" x14ac:dyDescent="0.25">
      <c r="A6544">
        <v>51551</v>
      </c>
      <c r="B6544" s="2">
        <v>64.726209999999995</v>
      </c>
      <c r="C6544" s="3">
        <v>1741</v>
      </c>
      <c r="D6544" s="4">
        <v>36540</v>
      </c>
      <c r="E6544" t="s">
        <v>4245</v>
      </c>
      <c r="F6544" s="4" t="s">
        <v>9593</v>
      </c>
      <c r="G6544" s="5">
        <v>1269</v>
      </c>
      <c r="H6544" s="6">
        <v>0.21259839999999999</v>
      </c>
      <c r="I6544" s="7">
        <v>92.894999999999996</v>
      </c>
      <c r="J6544" s="2">
        <v>47</v>
      </c>
      <c r="K6544">
        <v>1</v>
      </c>
    </row>
    <row r="6545" spans="1:12" x14ac:dyDescent="0.25">
      <c r="A6545">
        <v>83253</v>
      </c>
      <c r="B6545" s="2">
        <v>64.725880000000004</v>
      </c>
      <c r="C6545" s="3">
        <v>112</v>
      </c>
      <c r="E6545" t="s">
        <v>13569</v>
      </c>
      <c r="F6545" s="4" t="s">
        <v>14725</v>
      </c>
      <c r="G6545" s="5">
        <v>82</v>
      </c>
      <c r="H6545" s="6">
        <v>0.37349399999999999</v>
      </c>
      <c r="I6545" s="7">
        <v>65.088999999999999</v>
      </c>
    </row>
    <row r="6546" spans="1:12" x14ac:dyDescent="0.25">
      <c r="A6546">
        <v>78251</v>
      </c>
      <c r="B6546" s="2">
        <v>64.717889999999997</v>
      </c>
      <c r="C6546" s="3">
        <v>54897</v>
      </c>
      <c r="D6546" s="4">
        <v>41700</v>
      </c>
      <c r="E6546" t="s">
        <v>6913</v>
      </c>
      <c r="F6546" s="4" t="s">
        <v>13752</v>
      </c>
      <c r="G6546" s="5">
        <v>33326</v>
      </c>
      <c r="H6546" s="6">
        <v>0.30221740000000002</v>
      </c>
      <c r="I6546" s="7">
        <v>77.399000000000001</v>
      </c>
      <c r="J6546" s="2">
        <v>38.5</v>
      </c>
      <c r="K6546">
        <v>6</v>
      </c>
    </row>
    <row r="6547" spans="1:12" x14ac:dyDescent="0.25">
      <c r="A6547">
        <v>8014</v>
      </c>
      <c r="B6547" s="2">
        <v>64.709829999999997</v>
      </c>
      <c r="C6547" s="3">
        <v>737</v>
      </c>
      <c r="D6547" s="4">
        <v>37980</v>
      </c>
      <c r="E6547" t="s">
        <v>1311</v>
      </c>
      <c r="F6547" s="4" t="s">
        <v>1341</v>
      </c>
      <c r="G6547" s="5">
        <v>361</v>
      </c>
      <c r="H6547" s="6">
        <v>0.17451520000000001</v>
      </c>
      <c r="I6547" s="7">
        <v>99.463999999999999</v>
      </c>
    </row>
    <row r="6548" spans="1:12" x14ac:dyDescent="0.25">
      <c r="A6548">
        <v>79024</v>
      </c>
      <c r="B6548" s="2">
        <v>64.709680000000006</v>
      </c>
      <c r="C6548" s="3">
        <v>425</v>
      </c>
      <c r="E6548" t="s">
        <v>14344</v>
      </c>
      <c r="F6548" s="4" t="s">
        <v>13752</v>
      </c>
      <c r="G6548" s="5">
        <v>270</v>
      </c>
      <c r="H6548" s="6">
        <v>0.25092249999999999</v>
      </c>
      <c r="I6548" s="7">
        <v>86.25</v>
      </c>
    </row>
    <row r="6549" spans="1:12" x14ac:dyDescent="0.25">
      <c r="A6549">
        <v>62249</v>
      </c>
      <c r="B6549" s="2">
        <v>64.707070000000002</v>
      </c>
      <c r="C6549" s="3">
        <v>15725</v>
      </c>
      <c r="D6549" s="4">
        <v>41180</v>
      </c>
      <c r="E6549" t="s">
        <v>2269</v>
      </c>
      <c r="F6549" s="4" t="s">
        <v>11490</v>
      </c>
      <c r="G6549" s="5">
        <v>10626</v>
      </c>
      <c r="H6549" s="6">
        <v>0.2752423</v>
      </c>
      <c r="I6549" s="7">
        <v>82.033000000000001</v>
      </c>
      <c r="J6549" s="2">
        <v>41</v>
      </c>
      <c r="K6549">
        <v>1</v>
      </c>
    </row>
    <row r="6550" spans="1:12" x14ac:dyDescent="0.25">
      <c r="A6550">
        <v>60072</v>
      </c>
      <c r="B6550" s="2">
        <v>64.704409999999996</v>
      </c>
      <c r="C6550" s="3">
        <v>880</v>
      </c>
      <c r="D6550" s="4">
        <v>16980</v>
      </c>
      <c r="E6550" t="s">
        <v>1437</v>
      </c>
      <c r="F6550" s="4" t="s">
        <v>11490</v>
      </c>
      <c r="G6550" s="5">
        <v>522</v>
      </c>
      <c r="H6550" s="6">
        <v>0.2471264</v>
      </c>
      <c r="I6550" s="7">
        <v>86.875</v>
      </c>
      <c r="J6550" s="2">
        <v>43</v>
      </c>
      <c r="K6550">
        <v>1</v>
      </c>
    </row>
    <row r="6551" spans="1:12" x14ac:dyDescent="0.25">
      <c r="A6551">
        <v>88024</v>
      </c>
      <c r="B6551" s="2">
        <v>64.704239999999999</v>
      </c>
      <c r="C6551" s="3">
        <v>326</v>
      </c>
      <c r="D6551" s="4">
        <v>29740</v>
      </c>
      <c r="E6551" t="s">
        <v>15266</v>
      </c>
      <c r="F6551" s="4" t="s">
        <v>15124</v>
      </c>
      <c r="G6551" s="5">
        <v>170</v>
      </c>
      <c r="H6551" s="6">
        <v>0.32352940000000002</v>
      </c>
      <c r="I6551" s="7">
        <v>73.671999999999997</v>
      </c>
    </row>
    <row r="6552" spans="1:12" x14ac:dyDescent="0.25">
      <c r="A6552">
        <v>2703</v>
      </c>
      <c r="B6552" s="2">
        <v>64.696969999999993</v>
      </c>
      <c r="C6552" s="3">
        <v>43773</v>
      </c>
      <c r="D6552" s="4">
        <v>39300</v>
      </c>
      <c r="E6552" t="s">
        <v>437</v>
      </c>
      <c r="F6552" s="4" t="s">
        <v>21</v>
      </c>
      <c r="G6552" s="5">
        <v>30209</v>
      </c>
      <c r="H6552" s="6">
        <v>0.30191990000000002</v>
      </c>
      <c r="I6552" s="7">
        <v>77.403000000000006</v>
      </c>
      <c r="J6552" s="2">
        <v>39.692300000000003</v>
      </c>
      <c r="K6552">
        <v>26</v>
      </c>
      <c r="L6552" s="2">
        <v>48.9</v>
      </c>
    </row>
    <row r="6553" spans="1:12" x14ac:dyDescent="0.25">
      <c r="A6553">
        <v>34797</v>
      </c>
      <c r="B6553" s="2">
        <v>64.68947</v>
      </c>
      <c r="C6553" s="3">
        <v>1189</v>
      </c>
      <c r="D6553" s="4">
        <v>36740</v>
      </c>
      <c r="E6553" t="s">
        <v>7019</v>
      </c>
      <c r="F6553" s="4" t="s">
        <v>6689</v>
      </c>
      <c r="G6553" s="5">
        <v>1098</v>
      </c>
      <c r="H6553" s="6">
        <v>0.31147540000000001</v>
      </c>
      <c r="I6553" s="7">
        <v>75.75</v>
      </c>
    </row>
    <row r="6554" spans="1:12" x14ac:dyDescent="0.25">
      <c r="A6554">
        <v>61036</v>
      </c>
      <c r="B6554" s="2">
        <v>64.687920000000005</v>
      </c>
      <c r="C6554" s="3">
        <v>6731</v>
      </c>
      <c r="E6554" t="s">
        <v>4553</v>
      </c>
      <c r="F6554" s="4" t="s">
        <v>11490</v>
      </c>
      <c r="G6554" s="5">
        <v>5381</v>
      </c>
      <c r="H6554" s="6">
        <v>0.31425389999999997</v>
      </c>
      <c r="I6554" s="7">
        <v>75.263999999999996</v>
      </c>
      <c r="J6554" s="2">
        <v>64.75</v>
      </c>
      <c r="K6554">
        <v>4</v>
      </c>
    </row>
    <row r="6555" spans="1:12" x14ac:dyDescent="0.25">
      <c r="A6555">
        <v>21811</v>
      </c>
      <c r="B6555" s="2">
        <v>64.682689999999994</v>
      </c>
      <c r="C6555" s="3">
        <v>20993</v>
      </c>
      <c r="D6555" s="4">
        <v>41540</v>
      </c>
      <c r="E6555" t="s">
        <v>163</v>
      </c>
      <c r="F6555" s="4" t="s">
        <v>4361</v>
      </c>
      <c r="G6555" s="5">
        <v>16455</v>
      </c>
      <c r="H6555" s="6">
        <v>0.3134419</v>
      </c>
      <c r="I6555" s="7">
        <v>75.388000000000005</v>
      </c>
      <c r="J6555" s="2">
        <v>41.25</v>
      </c>
      <c r="K6555">
        <v>4</v>
      </c>
    </row>
    <row r="6556" spans="1:12" x14ac:dyDescent="0.25">
      <c r="A6556">
        <v>11413</v>
      </c>
      <c r="B6556" s="2">
        <v>64.672020000000003</v>
      </c>
      <c r="C6556" s="3">
        <v>41688</v>
      </c>
      <c r="D6556" s="4">
        <v>35620</v>
      </c>
      <c r="E6556" t="s">
        <v>1919</v>
      </c>
      <c r="F6556" s="4" t="s">
        <v>1280</v>
      </c>
      <c r="G6556" s="5">
        <v>28146</v>
      </c>
      <c r="H6556" s="6">
        <v>0.2587487</v>
      </c>
      <c r="I6556" s="7">
        <v>84.831000000000003</v>
      </c>
      <c r="J6556" s="2">
        <v>35.875</v>
      </c>
      <c r="K6556">
        <v>8</v>
      </c>
    </row>
    <row r="6557" spans="1:12" x14ac:dyDescent="0.25">
      <c r="A6557">
        <v>48455</v>
      </c>
      <c r="B6557" s="2">
        <v>64.663910000000001</v>
      </c>
      <c r="C6557" s="3">
        <v>8250</v>
      </c>
      <c r="D6557" s="4">
        <v>19820</v>
      </c>
      <c r="E6557" t="s">
        <v>8404</v>
      </c>
      <c r="F6557" s="4" t="s">
        <v>9106</v>
      </c>
      <c r="G6557" s="5">
        <v>5738</v>
      </c>
      <c r="H6557" s="6">
        <v>0.30928729999999999</v>
      </c>
      <c r="I6557" s="7">
        <v>76.087999999999994</v>
      </c>
      <c r="J6557" s="2">
        <v>58</v>
      </c>
      <c r="K6557">
        <v>1</v>
      </c>
    </row>
    <row r="6558" spans="1:12" x14ac:dyDescent="0.25">
      <c r="A6558">
        <v>45150</v>
      </c>
      <c r="B6558" s="2">
        <v>64.657380000000003</v>
      </c>
      <c r="C6558" s="3">
        <v>31825</v>
      </c>
      <c r="D6558" s="4">
        <v>17140</v>
      </c>
      <c r="E6558" t="s">
        <v>226</v>
      </c>
      <c r="F6558" s="4" t="s">
        <v>8295</v>
      </c>
      <c r="G6558" s="5">
        <v>21548</v>
      </c>
      <c r="H6558" s="6">
        <v>0.31093369999999998</v>
      </c>
      <c r="I6558" s="7">
        <v>75.792000000000002</v>
      </c>
      <c r="J6558" s="2">
        <v>41.8125</v>
      </c>
      <c r="K6558">
        <v>16</v>
      </c>
      <c r="L6558" s="2">
        <v>61</v>
      </c>
    </row>
    <row r="6559" spans="1:12" x14ac:dyDescent="0.25">
      <c r="A6559">
        <v>33037</v>
      </c>
      <c r="B6559" s="2">
        <v>64.649829999999994</v>
      </c>
      <c r="C6559" s="3">
        <v>12031</v>
      </c>
      <c r="D6559" s="4">
        <v>28580</v>
      </c>
      <c r="E6559" t="s">
        <v>6866</v>
      </c>
      <c r="F6559" s="4" t="s">
        <v>6689</v>
      </c>
      <c r="G6559" s="5">
        <v>10010</v>
      </c>
      <c r="H6559" s="6">
        <v>0.35031459999999998</v>
      </c>
      <c r="I6559" s="7">
        <v>68.986000000000004</v>
      </c>
      <c r="J6559" s="2">
        <v>24</v>
      </c>
      <c r="K6559">
        <v>2</v>
      </c>
    </row>
    <row r="6560" spans="1:12" x14ac:dyDescent="0.25">
      <c r="A6560">
        <v>99004</v>
      </c>
      <c r="B6560" s="2">
        <v>64.645210000000006</v>
      </c>
      <c r="C6560" s="3">
        <v>18233</v>
      </c>
      <c r="D6560" s="4">
        <v>44060</v>
      </c>
      <c r="E6560" t="s">
        <v>12598</v>
      </c>
      <c r="F6560" s="4" t="s">
        <v>16344</v>
      </c>
      <c r="G6560" s="5">
        <v>9286</v>
      </c>
      <c r="H6560" s="6">
        <v>0.36678870000000002</v>
      </c>
      <c r="I6560" s="7">
        <v>66.108999999999995</v>
      </c>
      <c r="J6560" s="2">
        <v>44.571399999999997</v>
      </c>
      <c r="K6560">
        <v>7</v>
      </c>
    </row>
    <row r="6561" spans="1:12" x14ac:dyDescent="0.25">
      <c r="A6561">
        <v>5250</v>
      </c>
      <c r="B6561" s="2">
        <v>64.642319999999998</v>
      </c>
      <c r="C6561" s="3">
        <v>3539</v>
      </c>
      <c r="D6561" s="4">
        <v>13540</v>
      </c>
      <c r="E6561" t="s">
        <v>374</v>
      </c>
      <c r="F6561" s="4" t="s">
        <v>1030</v>
      </c>
      <c r="G6561" s="5">
        <v>2766</v>
      </c>
      <c r="H6561" s="6">
        <v>0.39790389999999998</v>
      </c>
      <c r="I6561" s="7">
        <v>60.728999999999999</v>
      </c>
      <c r="J6561" s="2">
        <v>73</v>
      </c>
      <c r="K6561">
        <v>1</v>
      </c>
    </row>
    <row r="6562" spans="1:12" x14ac:dyDescent="0.25">
      <c r="A6562">
        <v>50125</v>
      </c>
      <c r="B6562" s="2">
        <v>64.638729999999995</v>
      </c>
      <c r="C6562" s="3">
        <v>19384</v>
      </c>
      <c r="D6562" s="4">
        <v>19780</v>
      </c>
      <c r="E6562" t="s">
        <v>3033</v>
      </c>
      <c r="F6562" s="4" t="s">
        <v>9593</v>
      </c>
      <c r="G6562" s="5">
        <v>12217</v>
      </c>
      <c r="H6562" s="6">
        <v>0.3141524</v>
      </c>
      <c r="I6562" s="7">
        <v>75.188999999999993</v>
      </c>
      <c r="J6562" s="2">
        <v>44.583300000000001</v>
      </c>
      <c r="K6562">
        <v>12</v>
      </c>
      <c r="L6562" s="2">
        <v>75</v>
      </c>
    </row>
    <row r="6563" spans="1:12" x14ac:dyDescent="0.25">
      <c r="A6563">
        <v>77058</v>
      </c>
      <c r="B6563" s="2">
        <v>64.63297</v>
      </c>
      <c r="C6563" s="3">
        <v>16594</v>
      </c>
      <c r="D6563" s="4">
        <v>26420</v>
      </c>
      <c r="E6563" t="s">
        <v>3103</v>
      </c>
      <c r="F6563" s="4" t="s">
        <v>13752</v>
      </c>
      <c r="G6563" s="5">
        <v>11885</v>
      </c>
      <c r="H6563" s="6">
        <v>0.39941100000000002</v>
      </c>
      <c r="I6563" s="7">
        <v>60.445</v>
      </c>
      <c r="J6563" s="2">
        <v>39</v>
      </c>
      <c r="K6563">
        <v>10</v>
      </c>
      <c r="L6563" s="2">
        <v>45</v>
      </c>
    </row>
    <row r="6564" spans="1:12" x14ac:dyDescent="0.25">
      <c r="A6564">
        <v>82450</v>
      </c>
      <c r="B6564" s="2">
        <v>64.630099999999999</v>
      </c>
      <c r="C6564" s="3">
        <v>115</v>
      </c>
      <c r="E6564" t="s">
        <v>14688</v>
      </c>
      <c r="F6564" s="4" t="s">
        <v>14657</v>
      </c>
      <c r="G6564" s="5">
        <v>68</v>
      </c>
      <c r="H6564" s="6">
        <v>0.30882349999999997</v>
      </c>
      <c r="I6564" s="7">
        <v>76.093999999999994</v>
      </c>
      <c r="J6564" s="2">
        <v>35</v>
      </c>
      <c r="K6564">
        <v>1</v>
      </c>
    </row>
    <row r="6565" spans="1:12" x14ac:dyDescent="0.25">
      <c r="A6565">
        <v>27377</v>
      </c>
      <c r="B6565" s="2">
        <v>64.62885</v>
      </c>
      <c r="C6565" s="3">
        <v>7447</v>
      </c>
      <c r="D6565" s="4">
        <v>24660</v>
      </c>
      <c r="E6565" t="s">
        <v>5708</v>
      </c>
      <c r="F6565" s="4" t="s">
        <v>5642</v>
      </c>
      <c r="G6565" s="5">
        <v>5169</v>
      </c>
      <c r="H6565" s="6">
        <v>0.34474749999999998</v>
      </c>
      <c r="I6565" s="7">
        <v>69.875</v>
      </c>
      <c r="J6565" s="2">
        <v>45</v>
      </c>
      <c r="K6565">
        <v>2</v>
      </c>
    </row>
    <row r="6566" spans="1:12" x14ac:dyDescent="0.25">
      <c r="A6566">
        <v>46783</v>
      </c>
      <c r="B6566" s="2">
        <v>64.626570000000001</v>
      </c>
      <c r="C6566" s="3">
        <v>6538</v>
      </c>
      <c r="D6566" s="4">
        <v>26540</v>
      </c>
      <c r="E6566" t="s">
        <v>4942</v>
      </c>
      <c r="F6566" s="4" t="s">
        <v>8800</v>
      </c>
      <c r="G6566" s="5">
        <v>4349</v>
      </c>
      <c r="H6566" s="6">
        <v>0.27471269999999998</v>
      </c>
      <c r="I6566" s="7">
        <v>81.962000000000003</v>
      </c>
      <c r="J6566" s="2">
        <v>72</v>
      </c>
      <c r="K6566">
        <v>1</v>
      </c>
    </row>
    <row r="6567" spans="1:12" x14ac:dyDescent="0.25">
      <c r="A6567">
        <v>14514</v>
      </c>
      <c r="B6567" s="2">
        <v>64.624440000000007</v>
      </c>
      <c r="C6567" s="3">
        <v>6718</v>
      </c>
      <c r="D6567" s="4">
        <v>40380</v>
      </c>
      <c r="E6567" t="s">
        <v>2868</v>
      </c>
      <c r="F6567" s="4" t="s">
        <v>1280</v>
      </c>
      <c r="G6567" s="5">
        <v>4533</v>
      </c>
      <c r="H6567" s="6">
        <v>0.3211292</v>
      </c>
      <c r="I6567" s="7">
        <v>73.929000000000002</v>
      </c>
    </row>
    <row r="6568" spans="1:12" x14ac:dyDescent="0.25">
      <c r="A6568">
        <v>30907</v>
      </c>
      <c r="B6568" s="2">
        <v>64.615030000000004</v>
      </c>
      <c r="C6568" s="3">
        <v>50902</v>
      </c>
      <c r="D6568" s="4">
        <v>12260</v>
      </c>
      <c r="E6568" t="s">
        <v>801</v>
      </c>
      <c r="F6568" s="4" t="s">
        <v>6363</v>
      </c>
      <c r="G6568" s="5">
        <v>34817</v>
      </c>
      <c r="H6568" s="6">
        <v>0.33512370000000002</v>
      </c>
      <c r="I6568" s="7">
        <v>71.507999999999996</v>
      </c>
      <c r="J6568" s="2">
        <v>43.8889</v>
      </c>
      <c r="K6568">
        <v>27</v>
      </c>
      <c r="L6568" s="2">
        <v>71.599999999999994</v>
      </c>
    </row>
    <row r="6569" spans="1:12" x14ac:dyDescent="0.25">
      <c r="A6569">
        <v>45371</v>
      </c>
      <c r="B6569" s="2">
        <v>64.603610000000003</v>
      </c>
      <c r="C6569" s="3">
        <v>18754</v>
      </c>
      <c r="D6569" s="4">
        <v>19380</v>
      </c>
      <c r="E6569" t="s">
        <v>8692</v>
      </c>
      <c r="F6569" s="4" t="s">
        <v>8295</v>
      </c>
      <c r="G6569" s="5">
        <v>12895</v>
      </c>
      <c r="H6569" s="6">
        <v>0.28352080000000002</v>
      </c>
      <c r="I6569" s="7">
        <v>80.412999999999997</v>
      </c>
      <c r="J6569" s="2">
        <v>52.75</v>
      </c>
      <c r="K6569">
        <v>4</v>
      </c>
    </row>
    <row r="6570" spans="1:12" x14ac:dyDescent="0.25">
      <c r="A6570">
        <v>15348</v>
      </c>
      <c r="B6570" s="2">
        <v>64.600480000000005</v>
      </c>
      <c r="C6570" s="3">
        <v>245</v>
      </c>
      <c r="D6570" s="4">
        <v>38300</v>
      </c>
      <c r="E6570" t="s">
        <v>3107</v>
      </c>
      <c r="F6570" s="4" t="s">
        <v>3003</v>
      </c>
      <c r="G6570" s="5">
        <v>166</v>
      </c>
      <c r="H6570" s="6">
        <v>0.42514970000000002</v>
      </c>
      <c r="I6570" s="7">
        <v>55.938000000000002</v>
      </c>
    </row>
    <row r="6571" spans="1:12" x14ac:dyDescent="0.25">
      <c r="A6571">
        <v>95236</v>
      </c>
      <c r="B6571" s="2">
        <v>64.59984</v>
      </c>
      <c r="C6571" s="3">
        <v>3828</v>
      </c>
      <c r="D6571" s="4">
        <v>44700</v>
      </c>
      <c r="E6571" t="s">
        <v>1365</v>
      </c>
      <c r="F6571" s="4" t="s">
        <v>15368</v>
      </c>
      <c r="G6571" s="5">
        <v>2513</v>
      </c>
      <c r="H6571" s="6">
        <v>0.28133710000000001</v>
      </c>
      <c r="I6571" s="7">
        <v>80.774000000000001</v>
      </c>
    </row>
    <row r="6572" spans="1:12" x14ac:dyDescent="0.25">
      <c r="A6572">
        <v>96103</v>
      </c>
      <c r="B6572" s="2">
        <v>64.598939999999999</v>
      </c>
      <c r="C6572" s="3">
        <v>1356</v>
      </c>
      <c r="E6572" t="s">
        <v>16072</v>
      </c>
      <c r="F6572" s="4" t="s">
        <v>15368</v>
      </c>
      <c r="G6572" s="5">
        <v>1245</v>
      </c>
      <c r="H6572" s="6">
        <v>0.34056229999999998</v>
      </c>
      <c r="I6572" s="7">
        <v>70.536000000000001</v>
      </c>
      <c r="J6572" s="2">
        <v>73</v>
      </c>
      <c r="K6572">
        <v>1</v>
      </c>
    </row>
    <row r="6573" spans="1:12" x14ac:dyDescent="0.25">
      <c r="A6573">
        <v>87402</v>
      </c>
      <c r="B6573" s="2">
        <v>64.597030000000004</v>
      </c>
      <c r="C6573" s="3">
        <v>10529</v>
      </c>
      <c r="D6573" s="4">
        <v>22140</v>
      </c>
      <c r="E6573" t="s">
        <v>662</v>
      </c>
      <c r="F6573" s="4" t="s">
        <v>15124</v>
      </c>
      <c r="G6573" s="5">
        <v>6731</v>
      </c>
      <c r="H6573" s="6">
        <v>0.26856799999999997</v>
      </c>
      <c r="I6573" s="7">
        <v>82.965999999999994</v>
      </c>
      <c r="J6573" s="2">
        <v>54.75</v>
      </c>
      <c r="K6573">
        <v>4</v>
      </c>
    </row>
    <row r="6574" spans="1:12" x14ac:dyDescent="0.25">
      <c r="A6574">
        <v>37127</v>
      </c>
      <c r="B6574" s="2">
        <v>64.592889999999997</v>
      </c>
      <c r="C6574" s="3">
        <v>16747</v>
      </c>
      <c r="D6574" s="4">
        <v>34980</v>
      </c>
      <c r="E6574" t="s">
        <v>5776</v>
      </c>
      <c r="F6574" s="4" t="s">
        <v>7348</v>
      </c>
      <c r="G6574" s="5">
        <v>10569</v>
      </c>
      <c r="H6574" s="6">
        <v>0.33834799999999998</v>
      </c>
      <c r="I6574" s="7">
        <v>70.893000000000001</v>
      </c>
      <c r="J6574" s="2">
        <v>55.25</v>
      </c>
      <c r="K6574">
        <v>4</v>
      </c>
    </row>
    <row r="6575" spans="1:12" x14ac:dyDescent="0.25">
      <c r="A6575">
        <v>41094</v>
      </c>
      <c r="B6575" s="2">
        <v>64.588229999999996</v>
      </c>
      <c r="C6575" s="3">
        <v>14307</v>
      </c>
      <c r="D6575" s="4">
        <v>17140</v>
      </c>
      <c r="E6575" t="s">
        <v>2750</v>
      </c>
      <c r="F6575" s="4" t="s">
        <v>7883</v>
      </c>
      <c r="G6575" s="5">
        <v>8901</v>
      </c>
      <c r="H6575" s="6">
        <v>0.27210430000000002</v>
      </c>
      <c r="I6575" s="7">
        <v>82.325999999999993</v>
      </c>
      <c r="J6575" s="2">
        <v>52</v>
      </c>
      <c r="K6575">
        <v>1</v>
      </c>
    </row>
    <row r="6576" spans="1:12" x14ac:dyDescent="0.25">
      <c r="A6576">
        <v>54849</v>
      </c>
      <c r="B6576" s="2">
        <v>64.585719999999995</v>
      </c>
      <c r="C6576" s="3">
        <v>2170</v>
      </c>
      <c r="D6576" s="4">
        <v>20260</v>
      </c>
      <c r="E6576" t="s">
        <v>10380</v>
      </c>
      <c r="F6576" s="4" t="s">
        <v>10031</v>
      </c>
      <c r="G6576" s="5">
        <v>1570</v>
      </c>
      <c r="H6576" s="6">
        <v>0.34245700000000001</v>
      </c>
      <c r="I6576" s="7">
        <v>70.167000000000002</v>
      </c>
    </row>
    <row r="6577" spans="1:12" x14ac:dyDescent="0.25">
      <c r="A6577">
        <v>17582</v>
      </c>
      <c r="B6577" s="2">
        <v>64.585009999999997</v>
      </c>
      <c r="C6577" s="3">
        <v>2105</v>
      </c>
      <c r="D6577" s="4">
        <v>29540</v>
      </c>
      <c r="E6577" t="s">
        <v>3830</v>
      </c>
      <c r="F6577" s="4" t="s">
        <v>3003</v>
      </c>
      <c r="G6577" s="5">
        <v>1424</v>
      </c>
      <c r="H6577" s="6">
        <v>0.2233146</v>
      </c>
      <c r="I6577" s="7">
        <v>90.739000000000004</v>
      </c>
    </row>
    <row r="6578" spans="1:12" x14ac:dyDescent="0.25">
      <c r="A6578">
        <v>56301</v>
      </c>
      <c r="B6578" s="2">
        <v>64.580759999999998</v>
      </c>
      <c r="C6578" s="3">
        <v>32895</v>
      </c>
      <c r="D6578" s="4">
        <v>41060</v>
      </c>
      <c r="E6578" t="s">
        <v>7016</v>
      </c>
      <c r="F6578" s="4" t="s">
        <v>10428</v>
      </c>
      <c r="G6578" s="5">
        <v>16351</v>
      </c>
      <c r="H6578" s="6">
        <v>0.33671719999999999</v>
      </c>
      <c r="I6578" s="7">
        <v>71.114000000000004</v>
      </c>
      <c r="J6578" s="2">
        <v>47.125</v>
      </c>
      <c r="K6578">
        <v>16</v>
      </c>
      <c r="L6578" s="2">
        <v>85.1</v>
      </c>
    </row>
    <row r="6579" spans="1:12" x14ac:dyDescent="0.25">
      <c r="A6579">
        <v>67212</v>
      </c>
      <c r="B6579" s="2">
        <v>64.569640000000007</v>
      </c>
      <c r="C6579" s="3">
        <v>44978</v>
      </c>
      <c r="D6579" s="4">
        <v>48620</v>
      </c>
      <c r="E6579" t="s">
        <v>12626</v>
      </c>
      <c r="F6579" s="4" t="s">
        <v>12494</v>
      </c>
      <c r="G6579" s="5">
        <v>30076</v>
      </c>
      <c r="H6579" s="6">
        <v>0.33470759999999999</v>
      </c>
      <c r="I6579" s="7">
        <v>71.436999999999998</v>
      </c>
      <c r="J6579" s="2">
        <v>47.75</v>
      </c>
      <c r="K6579">
        <v>28</v>
      </c>
      <c r="L6579" s="2">
        <v>87.4</v>
      </c>
    </row>
    <row r="6580" spans="1:12" x14ac:dyDescent="0.25">
      <c r="A6580">
        <v>2891</v>
      </c>
      <c r="B6580" s="2">
        <v>64.558729999999997</v>
      </c>
      <c r="C6580" s="3">
        <v>21391</v>
      </c>
      <c r="D6580" s="4">
        <v>39300</v>
      </c>
      <c r="E6580" t="s">
        <v>505</v>
      </c>
      <c r="F6580" s="4" t="s">
        <v>466</v>
      </c>
      <c r="G6580" s="5">
        <v>15527</v>
      </c>
      <c r="H6580" s="6">
        <v>0.3265924</v>
      </c>
      <c r="I6580" s="7">
        <v>72.835999999999999</v>
      </c>
      <c r="J6580" s="2">
        <v>50.1</v>
      </c>
      <c r="K6580">
        <v>10</v>
      </c>
      <c r="L6580" s="2">
        <v>93.2</v>
      </c>
    </row>
    <row r="6581" spans="1:12" x14ac:dyDescent="0.25">
      <c r="A6581">
        <v>57479</v>
      </c>
      <c r="B6581" s="2">
        <v>64.55489</v>
      </c>
      <c r="C6581" s="3">
        <v>711</v>
      </c>
      <c r="D6581" s="4">
        <v>10100</v>
      </c>
      <c r="E6581" t="s">
        <v>578</v>
      </c>
      <c r="F6581" s="4" t="s">
        <v>10877</v>
      </c>
      <c r="G6581" s="5">
        <v>517</v>
      </c>
      <c r="H6581" s="6">
        <v>0.31914890000000001</v>
      </c>
      <c r="I6581" s="7">
        <v>74.106999999999999</v>
      </c>
    </row>
    <row r="6582" spans="1:12" x14ac:dyDescent="0.25">
      <c r="A6582">
        <v>85142</v>
      </c>
      <c r="B6582" s="2">
        <v>64.547499999999999</v>
      </c>
      <c r="C6582" s="3">
        <v>53487</v>
      </c>
      <c r="D6582" s="4">
        <v>38060</v>
      </c>
      <c r="E6582" t="s">
        <v>14973</v>
      </c>
      <c r="F6582" s="4" t="s">
        <v>14962</v>
      </c>
      <c r="G6582" s="5">
        <v>30353</v>
      </c>
      <c r="H6582" s="6">
        <v>0.29552270000000003</v>
      </c>
      <c r="I6582" s="7">
        <v>78.171000000000006</v>
      </c>
      <c r="J6582" s="2">
        <v>48.285699999999999</v>
      </c>
      <c r="K6582">
        <v>7</v>
      </c>
    </row>
    <row r="6583" spans="1:12" x14ac:dyDescent="0.25">
      <c r="A6583">
        <v>82411</v>
      </c>
      <c r="B6583" s="2">
        <v>64.540180000000007</v>
      </c>
      <c r="C6583" s="3">
        <v>512</v>
      </c>
      <c r="E6583" t="s">
        <v>235</v>
      </c>
      <c r="F6583" s="4" t="s">
        <v>14657</v>
      </c>
      <c r="G6583" s="5">
        <v>256</v>
      </c>
      <c r="H6583" s="6">
        <v>0.34630349999999999</v>
      </c>
      <c r="I6583" s="7">
        <v>69.375</v>
      </c>
    </row>
    <row r="6584" spans="1:12" x14ac:dyDescent="0.25">
      <c r="A6584">
        <v>79566</v>
      </c>
      <c r="B6584" s="2">
        <v>64.540049999999994</v>
      </c>
      <c r="C6584" s="3">
        <v>273</v>
      </c>
      <c r="D6584" s="4">
        <v>10180</v>
      </c>
      <c r="E6584" t="s">
        <v>4576</v>
      </c>
      <c r="F6584" s="4" t="s">
        <v>13752</v>
      </c>
      <c r="G6584" s="5">
        <v>254</v>
      </c>
      <c r="H6584" s="6">
        <v>0.2322835</v>
      </c>
      <c r="I6584" s="7">
        <v>89.063000000000002</v>
      </c>
    </row>
    <row r="6585" spans="1:12" x14ac:dyDescent="0.25">
      <c r="A6585">
        <v>49686</v>
      </c>
      <c r="B6585" s="2">
        <v>64.534310000000005</v>
      </c>
      <c r="C6585" s="3">
        <v>32933</v>
      </c>
      <c r="D6585" s="4">
        <v>45900</v>
      </c>
      <c r="E6585" t="s">
        <v>9452</v>
      </c>
      <c r="F6585" s="4" t="s">
        <v>9106</v>
      </c>
      <c r="G6585" s="5">
        <v>23770</v>
      </c>
      <c r="H6585" s="6">
        <v>0.36826379999999997</v>
      </c>
      <c r="I6585" s="7">
        <v>65.56</v>
      </c>
      <c r="J6585" s="2">
        <v>43.176499999999997</v>
      </c>
      <c r="K6585">
        <v>17</v>
      </c>
      <c r="L6585" s="2">
        <v>68.099999999999994</v>
      </c>
    </row>
    <row r="6586" spans="1:12" x14ac:dyDescent="0.25">
      <c r="A6586">
        <v>22134</v>
      </c>
      <c r="B6586" s="2">
        <v>64.527889999999999</v>
      </c>
      <c r="C6586" s="3">
        <v>8444</v>
      </c>
      <c r="D6586" s="4">
        <v>47900</v>
      </c>
      <c r="E6586" t="s">
        <v>4629</v>
      </c>
      <c r="F6586" s="4" t="s">
        <v>4335</v>
      </c>
      <c r="G6586" s="5">
        <v>3062</v>
      </c>
      <c r="H6586" s="6">
        <v>0.41018939999999998</v>
      </c>
      <c r="I6586" s="7">
        <v>58.305999999999997</v>
      </c>
      <c r="J6586" s="2">
        <v>53.8</v>
      </c>
      <c r="K6586">
        <v>5</v>
      </c>
    </row>
    <row r="6587" spans="1:12" x14ac:dyDescent="0.25">
      <c r="A6587">
        <v>49855</v>
      </c>
      <c r="B6587" s="2">
        <v>64.522149999999996</v>
      </c>
      <c r="C6587" s="3">
        <v>33852</v>
      </c>
      <c r="D6587" s="4">
        <v>32100</v>
      </c>
      <c r="E6587" t="s">
        <v>9538</v>
      </c>
      <c r="F6587" s="4" t="s">
        <v>9106</v>
      </c>
      <c r="G6587" s="5">
        <v>20936</v>
      </c>
      <c r="H6587" s="6">
        <v>0.36391859999999998</v>
      </c>
      <c r="I6587" s="7">
        <v>66.301000000000002</v>
      </c>
      <c r="J6587" s="2">
        <v>44.375</v>
      </c>
      <c r="K6587">
        <v>40</v>
      </c>
      <c r="L6587" s="2">
        <v>74</v>
      </c>
    </row>
    <row r="6588" spans="1:12" x14ac:dyDescent="0.25">
      <c r="A6588">
        <v>92374</v>
      </c>
      <c r="B6588" s="2">
        <v>64.511300000000006</v>
      </c>
      <c r="C6588" s="3">
        <v>40910</v>
      </c>
      <c r="D6588" s="4">
        <v>40140</v>
      </c>
      <c r="E6588" t="s">
        <v>15551</v>
      </c>
      <c r="F6588" s="4" t="s">
        <v>15368</v>
      </c>
      <c r="G6588" s="5">
        <v>24368</v>
      </c>
      <c r="H6588" s="6">
        <v>0.29164099999999998</v>
      </c>
      <c r="I6588" s="7">
        <v>78.790999999999997</v>
      </c>
      <c r="J6588" s="2">
        <v>42.5625</v>
      </c>
      <c r="K6588">
        <v>16</v>
      </c>
      <c r="L6588" s="2">
        <v>64.8</v>
      </c>
    </row>
    <row r="6589" spans="1:12" x14ac:dyDescent="0.25">
      <c r="A6589">
        <v>83429</v>
      </c>
      <c r="B6589" s="2">
        <v>64.505290000000002</v>
      </c>
      <c r="C6589" s="3">
        <v>902</v>
      </c>
      <c r="D6589" s="4">
        <v>39940</v>
      </c>
      <c r="E6589" t="s">
        <v>1947</v>
      </c>
      <c r="F6589" s="4" t="s">
        <v>14725</v>
      </c>
      <c r="G6589" s="5">
        <v>717</v>
      </c>
      <c r="H6589" s="6">
        <v>0.4211994</v>
      </c>
      <c r="I6589" s="7">
        <v>56.396999999999998</v>
      </c>
    </row>
    <row r="6590" spans="1:12" x14ac:dyDescent="0.25">
      <c r="A6590">
        <v>93271</v>
      </c>
      <c r="B6590" s="2">
        <v>64.504670000000004</v>
      </c>
      <c r="C6590" s="3">
        <v>2278</v>
      </c>
      <c r="D6590" s="4">
        <v>47300</v>
      </c>
      <c r="E6590" t="s">
        <v>62</v>
      </c>
      <c r="F6590" s="4" t="s">
        <v>15368</v>
      </c>
      <c r="G6590" s="5">
        <v>1888</v>
      </c>
      <c r="H6590" s="6">
        <v>0.35911019999999999</v>
      </c>
      <c r="I6590" s="7">
        <v>67.125</v>
      </c>
      <c r="J6590" s="2">
        <v>61.75</v>
      </c>
      <c r="K6590">
        <v>4</v>
      </c>
    </row>
    <row r="6591" spans="1:12" x14ac:dyDescent="0.25">
      <c r="A6591">
        <v>1588</v>
      </c>
      <c r="B6591" s="2">
        <v>64.502660000000006</v>
      </c>
      <c r="C6591" s="3">
        <v>9569</v>
      </c>
      <c r="D6591" s="4">
        <v>49340</v>
      </c>
      <c r="E6591" t="s">
        <v>203</v>
      </c>
      <c r="F6591" s="4" t="s">
        <v>21</v>
      </c>
      <c r="G6591" s="5">
        <v>6499</v>
      </c>
      <c r="H6591" s="6">
        <v>0.2951223</v>
      </c>
      <c r="I6591" s="7">
        <v>78.167000000000002</v>
      </c>
      <c r="J6591" s="2">
        <v>51.333300000000001</v>
      </c>
      <c r="K6591">
        <v>3</v>
      </c>
    </row>
    <row r="6592" spans="1:12" x14ac:dyDescent="0.25">
      <c r="A6592">
        <v>74135</v>
      </c>
      <c r="B6592" s="2">
        <v>64.497410000000002</v>
      </c>
      <c r="C6592" s="3">
        <v>21417</v>
      </c>
      <c r="D6592" s="4">
        <v>46140</v>
      </c>
      <c r="E6592" t="s">
        <v>13622</v>
      </c>
      <c r="F6592" s="4" t="s">
        <v>13462</v>
      </c>
      <c r="G6592" s="5">
        <v>15442</v>
      </c>
      <c r="H6592" s="6">
        <v>0.38813700000000001</v>
      </c>
      <c r="I6592" s="7">
        <v>62.091999999999999</v>
      </c>
      <c r="J6592" s="2">
        <v>42.444400000000002</v>
      </c>
      <c r="K6592">
        <v>18</v>
      </c>
      <c r="L6592" s="2">
        <v>64.099999999999994</v>
      </c>
    </row>
    <row r="6593" spans="1:12" x14ac:dyDescent="0.25">
      <c r="A6593">
        <v>19730</v>
      </c>
      <c r="B6593" s="2">
        <v>64.493579999999994</v>
      </c>
      <c r="C6593" s="3">
        <v>718</v>
      </c>
      <c r="D6593" s="4">
        <v>37980</v>
      </c>
      <c r="E6593" t="s">
        <v>2980</v>
      </c>
      <c r="F6593" s="4" t="s">
        <v>4311</v>
      </c>
      <c r="G6593" s="5">
        <v>559</v>
      </c>
      <c r="H6593" s="6">
        <v>0.37209300000000001</v>
      </c>
      <c r="I6593" s="7">
        <v>64.858999999999995</v>
      </c>
      <c r="J6593" s="2">
        <v>13</v>
      </c>
      <c r="K6593">
        <v>1</v>
      </c>
    </row>
    <row r="6594" spans="1:12" x14ac:dyDescent="0.25">
      <c r="A6594">
        <v>64015</v>
      </c>
      <c r="B6594" s="2">
        <v>64.488560000000007</v>
      </c>
      <c r="C6594" s="3">
        <v>30538</v>
      </c>
      <c r="D6594" s="4">
        <v>28140</v>
      </c>
      <c r="E6594" t="s">
        <v>7696</v>
      </c>
      <c r="F6594" s="4" t="s">
        <v>12102</v>
      </c>
      <c r="G6594" s="5">
        <v>20408</v>
      </c>
      <c r="H6594" s="6">
        <v>0.31585649999999998</v>
      </c>
      <c r="I6594" s="7">
        <v>74.572000000000003</v>
      </c>
      <c r="J6594" s="2">
        <v>44.7059</v>
      </c>
      <c r="K6594">
        <v>17</v>
      </c>
      <c r="L6594" s="2">
        <v>75.5</v>
      </c>
    </row>
    <row r="6595" spans="1:12" x14ac:dyDescent="0.25">
      <c r="A6595">
        <v>23038</v>
      </c>
      <c r="B6595" s="2">
        <v>64.483400000000003</v>
      </c>
      <c r="C6595" s="3">
        <v>1651</v>
      </c>
      <c r="D6595" s="4">
        <v>40060</v>
      </c>
      <c r="E6595" t="s">
        <v>1240</v>
      </c>
      <c r="F6595" s="4" t="s">
        <v>4335</v>
      </c>
      <c r="G6595" s="5">
        <v>1182</v>
      </c>
      <c r="H6595" s="6">
        <v>0.31360949999999999</v>
      </c>
      <c r="I6595" s="7">
        <v>74.959999999999994</v>
      </c>
      <c r="J6595" s="2">
        <v>28</v>
      </c>
      <c r="K6595">
        <v>1</v>
      </c>
    </row>
    <row r="6596" spans="1:12" x14ac:dyDescent="0.25">
      <c r="A6596">
        <v>55013</v>
      </c>
      <c r="B6596" s="2">
        <v>64.481930000000006</v>
      </c>
      <c r="C6596" s="3">
        <v>6844</v>
      </c>
      <c r="D6596" s="4">
        <v>33460</v>
      </c>
      <c r="E6596" t="s">
        <v>10432</v>
      </c>
      <c r="F6596" s="4" t="s">
        <v>10428</v>
      </c>
      <c r="G6596" s="5">
        <v>4967</v>
      </c>
      <c r="H6596" s="6">
        <v>0.2355072</v>
      </c>
      <c r="I6596" s="7">
        <v>88.453999999999994</v>
      </c>
      <c r="J6596" s="2">
        <v>58</v>
      </c>
      <c r="K6596">
        <v>2</v>
      </c>
    </row>
    <row r="6597" spans="1:12" x14ac:dyDescent="0.25">
      <c r="A6597">
        <v>79503</v>
      </c>
      <c r="B6597" s="2">
        <v>64.480710000000002</v>
      </c>
      <c r="C6597" s="3">
        <v>152</v>
      </c>
      <c r="D6597" s="4">
        <v>10180</v>
      </c>
      <c r="E6597" t="s">
        <v>2949</v>
      </c>
      <c r="F6597" s="4" t="s">
        <v>13752</v>
      </c>
      <c r="G6597" s="5">
        <v>112</v>
      </c>
      <c r="H6597" s="6">
        <v>0.40707959999999999</v>
      </c>
      <c r="I6597" s="7">
        <v>58.8</v>
      </c>
    </row>
    <row r="6598" spans="1:12" x14ac:dyDescent="0.25">
      <c r="A6598">
        <v>58015</v>
      </c>
      <c r="B6598" s="2">
        <v>64.480639999999994</v>
      </c>
      <c r="C6598" s="3">
        <v>257</v>
      </c>
      <c r="D6598" s="4">
        <v>47420</v>
      </c>
      <c r="E6598" t="s">
        <v>11073</v>
      </c>
      <c r="F6598" s="4" t="s">
        <v>11069</v>
      </c>
      <c r="G6598" s="5">
        <v>187</v>
      </c>
      <c r="H6598" s="6">
        <v>0.28723399999999999</v>
      </c>
      <c r="I6598" s="7">
        <v>79.5</v>
      </c>
    </row>
    <row r="6599" spans="1:12" x14ac:dyDescent="0.25">
      <c r="A6599">
        <v>27265</v>
      </c>
      <c r="B6599" s="2">
        <v>64.472819999999999</v>
      </c>
      <c r="C6599" s="3">
        <v>47561</v>
      </c>
      <c r="D6599" s="4">
        <v>24660</v>
      </c>
      <c r="E6599" t="s">
        <v>5683</v>
      </c>
      <c r="F6599" s="4" t="s">
        <v>5642</v>
      </c>
      <c r="G6599" s="5">
        <v>32444</v>
      </c>
      <c r="H6599" s="6">
        <v>0.36887039999999999</v>
      </c>
      <c r="I6599" s="7">
        <v>65.385000000000005</v>
      </c>
      <c r="J6599" s="2">
        <v>39.166699999999999</v>
      </c>
      <c r="K6599">
        <v>12</v>
      </c>
      <c r="L6599" s="2">
        <v>46.1</v>
      </c>
    </row>
    <row r="6600" spans="1:12" x14ac:dyDescent="0.25">
      <c r="A6600">
        <v>2338</v>
      </c>
      <c r="B6600" s="2">
        <v>64.46378</v>
      </c>
      <c r="C6600" s="3">
        <v>7629</v>
      </c>
      <c r="D6600" s="4">
        <v>14460</v>
      </c>
      <c r="E6600" t="s">
        <v>343</v>
      </c>
      <c r="F6600" s="4" t="s">
        <v>21</v>
      </c>
      <c r="G6600" s="5">
        <v>5328</v>
      </c>
      <c r="H6600" s="6">
        <v>0.23193849999999999</v>
      </c>
      <c r="I6600" s="7">
        <v>89.042000000000002</v>
      </c>
      <c r="J6600" s="2">
        <v>41.4</v>
      </c>
      <c r="K6600">
        <v>5</v>
      </c>
    </row>
    <row r="6601" spans="1:12" x14ac:dyDescent="0.25">
      <c r="A6601">
        <v>77318</v>
      </c>
      <c r="B6601" s="2">
        <v>64.460170000000005</v>
      </c>
      <c r="C6601" s="3">
        <v>13588</v>
      </c>
      <c r="D6601" s="4">
        <v>26420</v>
      </c>
      <c r="E6601" t="s">
        <v>5058</v>
      </c>
      <c r="F6601" s="4" t="s">
        <v>13752</v>
      </c>
      <c r="G6601" s="5">
        <v>9805</v>
      </c>
      <c r="H6601" s="6">
        <v>0.28992449999999997</v>
      </c>
      <c r="I6601" s="7">
        <v>79.015000000000001</v>
      </c>
      <c r="J6601" s="2">
        <v>44</v>
      </c>
      <c r="K6601">
        <v>1</v>
      </c>
    </row>
    <row r="6602" spans="1:12" x14ac:dyDescent="0.25">
      <c r="A6602">
        <v>46835</v>
      </c>
      <c r="B6602" s="2">
        <v>64.452470000000005</v>
      </c>
      <c r="C6602" s="3">
        <v>33268</v>
      </c>
      <c r="D6602" s="4">
        <v>23060</v>
      </c>
      <c r="E6602" t="s">
        <v>8912</v>
      </c>
      <c r="F6602" s="4" t="s">
        <v>8800</v>
      </c>
      <c r="G6602" s="5">
        <v>22329</v>
      </c>
      <c r="H6602" s="6">
        <v>0.34237990000000001</v>
      </c>
      <c r="I6602" s="7">
        <v>69.95</v>
      </c>
      <c r="J6602" s="2">
        <v>45.133299999999998</v>
      </c>
      <c r="K6602">
        <v>15</v>
      </c>
      <c r="L6602" s="2">
        <v>77.3</v>
      </c>
    </row>
    <row r="6603" spans="1:12" x14ac:dyDescent="0.25">
      <c r="A6603">
        <v>20776</v>
      </c>
      <c r="B6603" s="2">
        <v>64.44659</v>
      </c>
      <c r="C6603" s="3">
        <v>3338</v>
      </c>
      <c r="D6603" s="4">
        <v>12580</v>
      </c>
      <c r="E6603" t="s">
        <v>4431</v>
      </c>
      <c r="F6603" s="4" t="s">
        <v>4361</v>
      </c>
      <c r="G6603" s="5">
        <v>2269</v>
      </c>
      <c r="H6603" s="6">
        <v>0.22785369999999999</v>
      </c>
      <c r="I6603" s="7">
        <v>89.733999999999995</v>
      </c>
      <c r="J6603" s="2">
        <v>34.799999999999997</v>
      </c>
      <c r="K6603">
        <v>5</v>
      </c>
    </row>
    <row r="6604" spans="1:12" x14ac:dyDescent="0.25">
      <c r="A6604">
        <v>57779</v>
      </c>
      <c r="B6604" s="2">
        <v>64.445999999999998</v>
      </c>
      <c r="C6604" s="3">
        <v>212</v>
      </c>
      <c r="D6604" s="4">
        <v>43940</v>
      </c>
      <c r="E6604" t="s">
        <v>11060</v>
      </c>
      <c r="F6604" s="4" t="s">
        <v>10877</v>
      </c>
      <c r="G6604" s="5">
        <v>186</v>
      </c>
      <c r="H6604" s="6">
        <v>0.30645159999999999</v>
      </c>
      <c r="I6604" s="7">
        <v>76.146000000000001</v>
      </c>
    </row>
    <row r="6605" spans="1:12" x14ac:dyDescent="0.25">
      <c r="A6605">
        <v>44074</v>
      </c>
      <c r="B6605" s="2">
        <v>64.444400000000002</v>
      </c>
      <c r="C6605" s="3">
        <v>11977</v>
      </c>
      <c r="D6605" s="4">
        <v>17460</v>
      </c>
      <c r="E6605" t="s">
        <v>8503</v>
      </c>
      <c r="F6605" s="4" t="s">
        <v>8295</v>
      </c>
      <c r="G6605" s="5">
        <v>6480</v>
      </c>
      <c r="H6605" s="6">
        <v>0.34012340000000002</v>
      </c>
      <c r="I6605" s="7">
        <v>70.326999999999998</v>
      </c>
      <c r="J6605" s="2">
        <v>44.5</v>
      </c>
      <c r="K6605">
        <v>16</v>
      </c>
      <c r="L6605" s="2">
        <v>74.5</v>
      </c>
    </row>
    <row r="6606" spans="1:12" x14ac:dyDescent="0.25">
      <c r="A6606">
        <v>77358</v>
      </c>
      <c r="B6606" s="2">
        <v>64.441999999999993</v>
      </c>
      <c r="C6606" s="3">
        <v>5224</v>
      </c>
      <c r="D6606" s="4">
        <v>26660</v>
      </c>
      <c r="E6606" t="s">
        <v>8927</v>
      </c>
      <c r="F6606" s="4" t="s">
        <v>13752</v>
      </c>
      <c r="G6606" s="5">
        <v>3538</v>
      </c>
      <c r="H6606" s="6">
        <v>0.2108536</v>
      </c>
      <c r="I6606" s="7">
        <v>92.662999999999997</v>
      </c>
      <c r="J6606" s="2">
        <v>54.5</v>
      </c>
      <c r="K6606">
        <v>2</v>
      </c>
    </row>
    <row r="6607" spans="1:12" x14ac:dyDescent="0.25">
      <c r="A6607">
        <v>5065</v>
      </c>
      <c r="B6607" s="2">
        <v>64.440979999999996</v>
      </c>
      <c r="C6607" s="3">
        <v>1044</v>
      </c>
      <c r="D6607" s="4">
        <v>17200</v>
      </c>
      <c r="E6607" t="s">
        <v>305</v>
      </c>
      <c r="F6607" s="4" t="s">
        <v>1030</v>
      </c>
      <c r="G6607" s="5">
        <v>726</v>
      </c>
      <c r="H6607" s="6">
        <v>0.33471070000000003</v>
      </c>
      <c r="I6607" s="7">
        <v>71.25</v>
      </c>
      <c r="J6607" s="2">
        <v>56</v>
      </c>
      <c r="K6607">
        <v>1</v>
      </c>
    </row>
    <row r="6608" spans="1:12" x14ac:dyDescent="0.25">
      <c r="A6608">
        <v>68955</v>
      </c>
      <c r="B6608" s="2">
        <v>64.440510000000003</v>
      </c>
      <c r="C6608" s="3">
        <v>1950</v>
      </c>
      <c r="D6608" s="4">
        <v>25580</v>
      </c>
      <c r="E6608" t="s">
        <v>12880</v>
      </c>
      <c r="F6608" s="4" t="s">
        <v>12738</v>
      </c>
      <c r="G6608" s="5">
        <v>1207</v>
      </c>
      <c r="H6608" s="6">
        <v>0.28334710000000002</v>
      </c>
      <c r="I6608" s="7">
        <v>80.125</v>
      </c>
    </row>
    <row r="6609" spans="1:12" x14ac:dyDescent="0.25">
      <c r="A6609">
        <v>61419</v>
      </c>
      <c r="B6609" s="2">
        <v>64.440190000000001</v>
      </c>
      <c r="C6609" s="3">
        <v>136</v>
      </c>
      <c r="D6609" s="4">
        <v>19340</v>
      </c>
      <c r="E6609" t="s">
        <v>11738</v>
      </c>
      <c r="F6609" s="4" t="s">
        <v>11490</v>
      </c>
      <c r="G6609" s="5">
        <v>119</v>
      </c>
      <c r="H6609" s="6">
        <v>0.36666670000000001</v>
      </c>
      <c r="I6609" s="7">
        <v>65.713999999999999</v>
      </c>
    </row>
    <row r="6610" spans="1:12" x14ac:dyDescent="0.25">
      <c r="A6610">
        <v>55128</v>
      </c>
      <c r="B6610" s="2">
        <v>64.435689999999994</v>
      </c>
      <c r="C6610" s="3">
        <v>28548</v>
      </c>
      <c r="D6610" s="4">
        <v>33460</v>
      </c>
      <c r="E6610" t="s">
        <v>5025</v>
      </c>
      <c r="F6610" s="4" t="s">
        <v>10428</v>
      </c>
      <c r="G6610" s="5">
        <v>18709</v>
      </c>
      <c r="H6610" s="6">
        <v>0.29871730000000002</v>
      </c>
      <c r="I6610" s="7">
        <v>77.456000000000003</v>
      </c>
      <c r="J6610" s="2">
        <v>49.3</v>
      </c>
      <c r="K6610">
        <v>10</v>
      </c>
      <c r="L6610" s="2">
        <v>91.7</v>
      </c>
    </row>
    <row r="6611" spans="1:12" x14ac:dyDescent="0.25">
      <c r="A6611">
        <v>48430</v>
      </c>
      <c r="B6611" s="2">
        <v>64.425309999999996</v>
      </c>
      <c r="C6611" s="3">
        <v>37155</v>
      </c>
      <c r="D6611" s="4">
        <v>22420</v>
      </c>
      <c r="E6611" t="s">
        <v>9188</v>
      </c>
      <c r="F6611" s="4" t="s">
        <v>9106</v>
      </c>
      <c r="G6611" s="5">
        <v>24688</v>
      </c>
      <c r="H6611" s="6">
        <v>0.31674020000000003</v>
      </c>
      <c r="I6611" s="7">
        <v>74.34</v>
      </c>
      <c r="J6611" s="2">
        <v>46.210500000000003</v>
      </c>
      <c r="K6611">
        <v>19</v>
      </c>
      <c r="L6611" s="2">
        <v>81.7</v>
      </c>
    </row>
    <row r="6612" spans="1:12" x14ac:dyDescent="0.25">
      <c r="A6612">
        <v>17016</v>
      </c>
      <c r="B6612" s="2">
        <v>64.419269999999997</v>
      </c>
      <c r="C6612" s="3">
        <v>620</v>
      </c>
      <c r="D6612" s="4">
        <v>30140</v>
      </c>
      <c r="E6612" t="s">
        <v>2261</v>
      </c>
      <c r="F6612" s="4" t="s">
        <v>3003</v>
      </c>
      <c r="G6612" s="5">
        <v>546</v>
      </c>
      <c r="H6612" s="6">
        <v>0.1813187</v>
      </c>
      <c r="I6612" s="7">
        <v>97.736000000000004</v>
      </c>
      <c r="J6612" s="2">
        <v>45</v>
      </c>
      <c r="K6612">
        <v>1</v>
      </c>
    </row>
    <row r="6613" spans="1:12" x14ac:dyDescent="0.25">
      <c r="A6613">
        <v>92071</v>
      </c>
      <c r="B6613" s="2">
        <v>64.410399999999996</v>
      </c>
      <c r="C6613" s="3">
        <v>55361</v>
      </c>
      <c r="D6613" s="4">
        <v>41740</v>
      </c>
      <c r="E6613" t="s">
        <v>6180</v>
      </c>
      <c r="F6613" s="4" t="s">
        <v>15368</v>
      </c>
      <c r="G6613" s="5">
        <v>36498</v>
      </c>
      <c r="H6613" s="6">
        <v>0.2468902</v>
      </c>
      <c r="I6613" s="7">
        <v>86.397000000000006</v>
      </c>
      <c r="J6613" s="2">
        <v>48.411799999999999</v>
      </c>
      <c r="K6613">
        <v>17</v>
      </c>
      <c r="L6613" s="2">
        <v>89.5</v>
      </c>
    </row>
    <row r="6614" spans="1:12" x14ac:dyDescent="0.25">
      <c r="A6614">
        <v>92082</v>
      </c>
      <c r="B6614" s="2">
        <v>64.398470000000003</v>
      </c>
      <c r="C6614" s="3">
        <v>19825</v>
      </c>
      <c r="D6614" s="4">
        <v>41740</v>
      </c>
      <c r="E6614" t="s">
        <v>12625</v>
      </c>
      <c r="F6614" s="4" t="s">
        <v>15368</v>
      </c>
      <c r="G6614" s="5">
        <v>13366</v>
      </c>
      <c r="H6614" s="6">
        <v>0.25278669999999998</v>
      </c>
      <c r="I6614" s="7">
        <v>85.373999999999995</v>
      </c>
      <c r="J6614" s="2">
        <v>44</v>
      </c>
      <c r="K6614">
        <v>3</v>
      </c>
    </row>
    <row r="6615" spans="1:12" x14ac:dyDescent="0.25">
      <c r="A6615">
        <v>13354</v>
      </c>
      <c r="B6615" s="2">
        <v>64.394739999999999</v>
      </c>
      <c r="C6615" s="3">
        <v>3293</v>
      </c>
      <c r="D6615" s="4">
        <v>46540</v>
      </c>
      <c r="E6615" t="s">
        <v>2585</v>
      </c>
      <c r="F6615" s="4" t="s">
        <v>1280</v>
      </c>
      <c r="G6615" s="5">
        <v>2220</v>
      </c>
      <c r="H6615" s="6">
        <v>0.29954950000000002</v>
      </c>
      <c r="I6615" s="7">
        <v>77.292000000000002</v>
      </c>
    </row>
    <row r="6616" spans="1:12" x14ac:dyDescent="0.25">
      <c r="A6616">
        <v>46202</v>
      </c>
      <c r="B6616" s="2">
        <v>64.391459999999995</v>
      </c>
      <c r="C6616" s="3">
        <v>16690</v>
      </c>
      <c r="D6616" s="4">
        <v>26900</v>
      </c>
      <c r="E6616" t="s">
        <v>8839</v>
      </c>
      <c r="F6616" s="4" t="s">
        <v>8800</v>
      </c>
      <c r="G6616" s="5">
        <v>11493</v>
      </c>
      <c r="H6616" s="6">
        <v>0.44722879999999998</v>
      </c>
      <c r="I6616" s="7">
        <v>51.771000000000001</v>
      </c>
      <c r="J6616" s="2">
        <v>40.68</v>
      </c>
      <c r="K6616">
        <v>25</v>
      </c>
      <c r="L6616" s="2">
        <v>55</v>
      </c>
    </row>
    <row r="6617" spans="1:12" x14ac:dyDescent="0.25">
      <c r="A6617">
        <v>95521</v>
      </c>
      <c r="B6617" s="2">
        <v>64.386020000000002</v>
      </c>
      <c r="C6617" s="3">
        <v>20768</v>
      </c>
      <c r="D6617" s="4">
        <v>21700</v>
      </c>
      <c r="E6617" t="s">
        <v>15919</v>
      </c>
      <c r="F6617" s="4" t="s">
        <v>15368</v>
      </c>
      <c r="G6617" s="5">
        <v>11225</v>
      </c>
      <c r="H6617" s="6">
        <v>0.45238309999999998</v>
      </c>
      <c r="I6617" s="7">
        <v>50.875</v>
      </c>
      <c r="J6617" s="2">
        <v>36.049999999999997</v>
      </c>
      <c r="K6617">
        <v>20</v>
      </c>
      <c r="L6617" s="2">
        <v>28.3</v>
      </c>
    </row>
    <row r="6618" spans="1:12" x14ac:dyDescent="0.25">
      <c r="A6618">
        <v>6110</v>
      </c>
      <c r="B6618" s="2">
        <v>64.381299999999996</v>
      </c>
      <c r="C6618" s="3">
        <v>12282</v>
      </c>
      <c r="D6618" s="4">
        <v>25540</v>
      </c>
      <c r="E6618" t="s">
        <v>1056</v>
      </c>
      <c r="F6618" s="4" t="s">
        <v>1198</v>
      </c>
      <c r="G6618" s="5">
        <v>8470</v>
      </c>
      <c r="H6618" s="6">
        <v>0.34970479999999998</v>
      </c>
      <c r="I6618" s="7">
        <v>68.611999999999995</v>
      </c>
      <c r="J6618" s="2">
        <v>34</v>
      </c>
      <c r="K6618">
        <v>6</v>
      </c>
    </row>
    <row r="6619" spans="1:12" x14ac:dyDescent="0.25">
      <c r="A6619">
        <v>94937</v>
      </c>
      <c r="B6619" s="2">
        <v>64.379099999999994</v>
      </c>
      <c r="C6619" s="3">
        <v>970</v>
      </c>
      <c r="D6619" s="4">
        <v>41860</v>
      </c>
      <c r="E6619" t="s">
        <v>6989</v>
      </c>
      <c r="F6619" s="4" t="s">
        <v>15368</v>
      </c>
      <c r="G6619" s="5">
        <v>739</v>
      </c>
      <c r="H6619" s="6">
        <v>0.44384299999999999</v>
      </c>
      <c r="I6619" s="7">
        <v>52.344000000000001</v>
      </c>
      <c r="J6619" s="2">
        <v>19.666699999999999</v>
      </c>
      <c r="K6619">
        <v>3</v>
      </c>
    </row>
    <row r="6620" spans="1:12" x14ac:dyDescent="0.25">
      <c r="A6620">
        <v>95678</v>
      </c>
      <c r="B6620" s="2">
        <v>64.372439999999997</v>
      </c>
      <c r="C6620" s="3">
        <v>41929</v>
      </c>
      <c r="D6620" s="4">
        <v>40900</v>
      </c>
      <c r="E6620" t="s">
        <v>8443</v>
      </c>
      <c r="F6620" s="4" t="s">
        <v>15368</v>
      </c>
      <c r="G6620" s="5">
        <v>27093</v>
      </c>
      <c r="H6620" s="6">
        <v>0.29076550000000001</v>
      </c>
      <c r="I6620" s="7">
        <v>78.787000000000006</v>
      </c>
      <c r="J6620" s="2">
        <v>39</v>
      </c>
      <c r="K6620">
        <v>19</v>
      </c>
      <c r="L6620" s="2">
        <v>45</v>
      </c>
    </row>
    <row r="6621" spans="1:12" x14ac:dyDescent="0.25">
      <c r="A6621">
        <v>93022</v>
      </c>
      <c r="B6621" s="2">
        <v>64.364750000000001</v>
      </c>
      <c r="C6621" s="3">
        <v>7068</v>
      </c>
      <c r="D6621" s="4">
        <v>37100</v>
      </c>
      <c r="E6621" t="s">
        <v>15607</v>
      </c>
      <c r="F6621" s="4" t="s">
        <v>15368</v>
      </c>
      <c r="G6621" s="5">
        <v>5060</v>
      </c>
      <c r="H6621" s="6">
        <v>0.26318910000000001</v>
      </c>
      <c r="I6621" s="7">
        <v>83.537999999999997</v>
      </c>
      <c r="J6621" s="2">
        <v>47</v>
      </c>
      <c r="K6621">
        <v>2</v>
      </c>
    </row>
    <row r="6622" spans="1:12" x14ac:dyDescent="0.25">
      <c r="A6622">
        <v>19958</v>
      </c>
      <c r="B6622" s="2">
        <v>64.359279999999998</v>
      </c>
      <c r="C6622" s="3">
        <v>21843</v>
      </c>
      <c r="D6622" s="4">
        <v>41540</v>
      </c>
      <c r="E6622" t="s">
        <v>4328</v>
      </c>
      <c r="F6622" s="4" t="s">
        <v>4311</v>
      </c>
      <c r="G6622" s="5">
        <v>17754</v>
      </c>
      <c r="H6622" s="6">
        <v>0.32126159999999998</v>
      </c>
      <c r="I6622" s="7">
        <v>73.480999999999995</v>
      </c>
      <c r="J6622" s="2">
        <v>48.416699999999999</v>
      </c>
      <c r="K6622">
        <v>12</v>
      </c>
      <c r="L6622" s="2">
        <v>89.6</v>
      </c>
    </row>
    <row r="6623" spans="1:12" x14ac:dyDescent="0.25">
      <c r="A6623">
        <v>1257</v>
      </c>
      <c r="B6623" s="2">
        <v>64.354640000000003</v>
      </c>
      <c r="C6623" s="3">
        <v>2140</v>
      </c>
      <c r="D6623" s="4">
        <v>38340</v>
      </c>
      <c r="E6623" t="s">
        <v>102</v>
      </c>
      <c r="F6623" s="4" t="s">
        <v>21</v>
      </c>
      <c r="G6623" s="5">
        <v>1664</v>
      </c>
      <c r="H6623" s="6">
        <v>0.33653850000000002</v>
      </c>
      <c r="I6623" s="7">
        <v>70.832999999999998</v>
      </c>
      <c r="J6623" s="2">
        <v>39.25</v>
      </c>
      <c r="K6623">
        <v>4</v>
      </c>
    </row>
    <row r="6624" spans="1:12" x14ac:dyDescent="0.25">
      <c r="A6624">
        <v>80534</v>
      </c>
      <c r="B6624" s="2">
        <v>64.352199999999996</v>
      </c>
      <c r="C6624" s="3">
        <v>13067</v>
      </c>
      <c r="D6624" s="4">
        <v>24540</v>
      </c>
      <c r="E6624" t="s">
        <v>2129</v>
      </c>
      <c r="F6624" s="4" t="s">
        <v>14477</v>
      </c>
      <c r="G6624" s="5">
        <v>8543</v>
      </c>
      <c r="H6624" s="6">
        <v>0.27750469999999999</v>
      </c>
      <c r="I6624" s="7">
        <v>81.028999999999996</v>
      </c>
    </row>
    <row r="6625" spans="1:12" x14ac:dyDescent="0.25">
      <c r="A6625">
        <v>61274</v>
      </c>
      <c r="B6625" s="2">
        <v>64.350099999999998</v>
      </c>
      <c r="C6625" s="3">
        <v>254</v>
      </c>
      <c r="D6625" s="4">
        <v>19340</v>
      </c>
      <c r="E6625" t="s">
        <v>11696</v>
      </c>
      <c r="F6625" s="4" t="s">
        <v>11490</v>
      </c>
      <c r="G6625" s="5">
        <v>215</v>
      </c>
      <c r="H6625" s="6">
        <v>9.7674399999999995E-2</v>
      </c>
      <c r="I6625" s="7">
        <v>112.083</v>
      </c>
    </row>
    <row r="6626" spans="1:12" x14ac:dyDescent="0.25">
      <c r="A6626">
        <v>4558</v>
      </c>
      <c r="B6626" s="2">
        <v>64.349980000000002</v>
      </c>
      <c r="C6626" s="3">
        <v>243</v>
      </c>
      <c r="E6626" t="s">
        <v>874</v>
      </c>
      <c r="F6626" s="4" t="s">
        <v>701</v>
      </c>
      <c r="G6626" s="5">
        <v>243</v>
      </c>
      <c r="H6626" s="6">
        <v>0.30864200000000003</v>
      </c>
      <c r="I6626" s="7">
        <v>75.625</v>
      </c>
    </row>
    <row r="6627" spans="1:12" x14ac:dyDescent="0.25">
      <c r="A6627">
        <v>3784</v>
      </c>
      <c r="B6627" s="2">
        <v>64.349270000000004</v>
      </c>
      <c r="C6627" s="3">
        <v>3999</v>
      </c>
      <c r="D6627" s="4">
        <v>17200</v>
      </c>
      <c r="E6627" t="s">
        <v>645</v>
      </c>
      <c r="F6627" s="4" t="s">
        <v>520</v>
      </c>
      <c r="G6627" s="5">
        <v>2724</v>
      </c>
      <c r="H6627" s="6">
        <v>0.38825690000000002</v>
      </c>
      <c r="I6627" s="7">
        <v>61.86</v>
      </c>
      <c r="J6627" s="2">
        <v>41.8</v>
      </c>
      <c r="K6627">
        <v>5</v>
      </c>
    </row>
    <row r="6628" spans="1:12" x14ac:dyDescent="0.25">
      <c r="A6628">
        <v>56001</v>
      </c>
      <c r="B6628" s="2">
        <v>64.342460000000003</v>
      </c>
      <c r="C6628" s="3">
        <v>47040</v>
      </c>
      <c r="D6628" s="4">
        <v>31860</v>
      </c>
      <c r="E6628" t="s">
        <v>10593</v>
      </c>
      <c r="F6628" s="4" t="s">
        <v>10428</v>
      </c>
      <c r="G6628" s="5">
        <v>25739</v>
      </c>
      <c r="H6628" s="6">
        <v>0.34100009999999997</v>
      </c>
      <c r="I6628" s="7">
        <v>70.006</v>
      </c>
      <c r="J6628" s="2">
        <v>50.590899999999998</v>
      </c>
      <c r="K6628">
        <v>22</v>
      </c>
      <c r="L6628" s="2">
        <v>94.2</v>
      </c>
    </row>
    <row r="6629" spans="1:12" x14ac:dyDescent="0.25">
      <c r="A6629">
        <v>81328</v>
      </c>
      <c r="B6629" s="2">
        <v>64.335539999999995</v>
      </c>
      <c r="C6629" s="3">
        <v>4092</v>
      </c>
      <c r="E6629" t="s">
        <v>14623</v>
      </c>
      <c r="F6629" s="4" t="s">
        <v>14477</v>
      </c>
      <c r="G6629" s="5">
        <v>3197</v>
      </c>
      <c r="H6629" s="6">
        <v>0.40556599999999998</v>
      </c>
      <c r="I6629" s="7">
        <v>58.837000000000003</v>
      </c>
      <c r="J6629" s="2">
        <v>46</v>
      </c>
      <c r="K6629">
        <v>1</v>
      </c>
    </row>
    <row r="6630" spans="1:12" x14ac:dyDescent="0.25">
      <c r="A6630">
        <v>58703</v>
      </c>
      <c r="B6630" s="2">
        <v>64.331829999999997</v>
      </c>
      <c r="C6630" s="3">
        <v>19878</v>
      </c>
      <c r="D6630" s="4">
        <v>33500</v>
      </c>
      <c r="E6630" t="s">
        <v>783</v>
      </c>
      <c r="F6630" s="4" t="s">
        <v>11069</v>
      </c>
      <c r="G6630" s="5">
        <v>12262</v>
      </c>
      <c r="H6630" s="6">
        <v>0.2941608</v>
      </c>
      <c r="I6630" s="7">
        <v>78.087999999999994</v>
      </c>
      <c r="J6630" s="2">
        <v>61.5</v>
      </c>
      <c r="K6630">
        <v>4</v>
      </c>
    </row>
    <row r="6631" spans="1:12" x14ac:dyDescent="0.25">
      <c r="A6631">
        <v>58415</v>
      </c>
      <c r="B6631" s="2">
        <v>64.328879999999998</v>
      </c>
      <c r="C6631" s="3">
        <v>123</v>
      </c>
      <c r="E6631" t="s">
        <v>163</v>
      </c>
      <c r="F6631" s="4" t="s">
        <v>11069</v>
      </c>
      <c r="G6631" s="5">
        <v>93</v>
      </c>
      <c r="H6631" s="6">
        <v>0.2234043</v>
      </c>
      <c r="I6631" s="7">
        <v>90.313000000000002</v>
      </c>
    </row>
    <row r="6632" spans="1:12" x14ac:dyDescent="0.25">
      <c r="A6632">
        <v>14420</v>
      </c>
      <c r="B6632" s="2">
        <v>64.326149999999998</v>
      </c>
      <c r="C6632" s="3">
        <v>20638</v>
      </c>
      <c r="D6632" s="4">
        <v>40380</v>
      </c>
      <c r="E6632" t="s">
        <v>2836</v>
      </c>
      <c r="F6632" s="4" t="s">
        <v>1280</v>
      </c>
      <c r="G6632" s="5">
        <v>11326</v>
      </c>
      <c r="H6632" s="6">
        <v>0.32735940000000002</v>
      </c>
      <c r="I6632" s="7">
        <v>72.341999999999999</v>
      </c>
      <c r="J6632" s="2">
        <v>36.461500000000001</v>
      </c>
      <c r="K6632">
        <v>13</v>
      </c>
      <c r="L6632" s="2">
        <v>30.5</v>
      </c>
    </row>
    <row r="6633" spans="1:12" x14ac:dyDescent="0.25">
      <c r="A6633">
        <v>6280</v>
      </c>
      <c r="B6633" s="2">
        <v>64.322869999999995</v>
      </c>
      <c r="C6633" s="3">
        <v>3029</v>
      </c>
      <c r="D6633" s="4">
        <v>49340</v>
      </c>
      <c r="E6633" t="s">
        <v>541</v>
      </c>
      <c r="F6633" s="4" t="s">
        <v>1198</v>
      </c>
      <c r="G6633" s="5">
        <v>2403</v>
      </c>
      <c r="H6633" s="6">
        <v>0.233042</v>
      </c>
      <c r="I6633" s="7">
        <v>88.629000000000005</v>
      </c>
      <c r="J6633" s="2">
        <v>20</v>
      </c>
      <c r="K6633">
        <v>1</v>
      </c>
    </row>
    <row r="6634" spans="1:12" x14ac:dyDescent="0.25">
      <c r="A6634">
        <v>1585</v>
      </c>
      <c r="B6634" s="2">
        <v>64.321489999999997</v>
      </c>
      <c r="C6634" s="3">
        <v>4704</v>
      </c>
      <c r="D6634" s="4">
        <v>49340</v>
      </c>
      <c r="E6634" t="s">
        <v>202</v>
      </c>
      <c r="F6634" s="4" t="s">
        <v>21</v>
      </c>
      <c r="G6634" s="5">
        <v>3358</v>
      </c>
      <c r="H6634" s="6">
        <v>0.27627269999999998</v>
      </c>
      <c r="I6634" s="7">
        <v>81.114000000000004</v>
      </c>
    </row>
    <row r="6635" spans="1:12" x14ac:dyDescent="0.25">
      <c r="A6635">
        <v>70592</v>
      </c>
      <c r="B6635" s="2">
        <v>64.317430000000002</v>
      </c>
      <c r="C6635" s="3">
        <v>20658</v>
      </c>
      <c r="D6635" s="4">
        <v>29180</v>
      </c>
      <c r="E6635" t="s">
        <v>2357</v>
      </c>
      <c r="F6635" s="4" t="s">
        <v>12927</v>
      </c>
      <c r="G6635" s="5">
        <v>13590</v>
      </c>
      <c r="H6635" s="6">
        <v>0.25695370000000001</v>
      </c>
      <c r="I6635" s="7">
        <v>84.451999999999998</v>
      </c>
      <c r="J6635" s="2">
        <v>42</v>
      </c>
      <c r="K6635">
        <v>2</v>
      </c>
    </row>
    <row r="6636" spans="1:12" x14ac:dyDescent="0.25">
      <c r="A6636">
        <v>54842</v>
      </c>
      <c r="B6636" s="2">
        <v>64.314160000000001</v>
      </c>
      <c r="C6636" s="3">
        <v>87</v>
      </c>
      <c r="D6636" s="4">
        <v>20260</v>
      </c>
      <c r="E6636" t="s">
        <v>1446</v>
      </c>
      <c r="F6636" s="4" t="s">
        <v>10031</v>
      </c>
      <c r="G6636" s="5">
        <v>78</v>
      </c>
      <c r="H6636" s="6">
        <v>0.3333333</v>
      </c>
      <c r="I6636" s="7">
        <v>71.25</v>
      </c>
    </row>
    <row r="6637" spans="1:12" x14ac:dyDescent="0.25">
      <c r="A6637">
        <v>21783</v>
      </c>
      <c r="B6637" s="2">
        <v>64.312650000000005</v>
      </c>
      <c r="C6637" s="3">
        <v>9031</v>
      </c>
      <c r="D6637" s="4">
        <v>25180</v>
      </c>
      <c r="E6637" t="s">
        <v>4607</v>
      </c>
      <c r="F6637" s="4" t="s">
        <v>4361</v>
      </c>
      <c r="G6637" s="5">
        <v>6217</v>
      </c>
      <c r="H6637" s="6">
        <v>0.26974419999999999</v>
      </c>
      <c r="I6637" s="7">
        <v>82.236000000000004</v>
      </c>
      <c r="J6637" s="2">
        <v>23</v>
      </c>
      <c r="K6637">
        <v>1</v>
      </c>
    </row>
    <row r="6638" spans="1:12" x14ac:dyDescent="0.25">
      <c r="A6638">
        <v>28782</v>
      </c>
      <c r="B6638" s="2">
        <v>64.309970000000007</v>
      </c>
      <c r="C6638" s="3">
        <v>6251</v>
      </c>
      <c r="E6638" t="s">
        <v>6117</v>
      </c>
      <c r="F6638" s="4" t="s">
        <v>5642</v>
      </c>
      <c r="G6638" s="5">
        <v>4972</v>
      </c>
      <c r="H6638" s="6">
        <v>0.38053100000000001</v>
      </c>
      <c r="I6638" s="7">
        <v>63.079000000000001</v>
      </c>
      <c r="J6638" s="2">
        <v>36.799999999999997</v>
      </c>
      <c r="K6638">
        <v>5</v>
      </c>
    </row>
    <row r="6639" spans="1:12" x14ac:dyDescent="0.25">
      <c r="A6639">
        <v>29607</v>
      </c>
      <c r="B6639" s="2">
        <v>64.302930000000003</v>
      </c>
      <c r="C6639" s="3">
        <v>36902</v>
      </c>
      <c r="D6639" s="4">
        <v>24860</v>
      </c>
      <c r="E6639" t="s">
        <v>481</v>
      </c>
      <c r="F6639" s="4" t="s">
        <v>6130</v>
      </c>
      <c r="G6639" s="5">
        <v>24448</v>
      </c>
      <c r="H6639" s="6">
        <v>0.3858645</v>
      </c>
      <c r="I6639" s="7">
        <v>62.155999999999999</v>
      </c>
      <c r="J6639" s="2">
        <v>47.523800000000001</v>
      </c>
      <c r="K6639">
        <v>21</v>
      </c>
      <c r="L6639" s="2">
        <v>86.6</v>
      </c>
    </row>
    <row r="6640" spans="1:12" x14ac:dyDescent="0.25">
      <c r="A6640">
        <v>34787</v>
      </c>
      <c r="B6640" s="2">
        <v>64.289259999999999</v>
      </c>
      <c r="C6640" s="3">
        <v>50439</v>
      </c>
      <c r="D6640" s="4">
        <v>36740</v>
      </c>
      <c r="E6640" t="s">
        <v>7018</v>
      </c>
      <c r="F6640" s="4" t="s">
        <v>6689</v>
      </c>
      <c r="G6640" s="5">
        <v>32680</v>
      </c>
      <c r="H6640" s="6">
        <v>0.34351290000000001</v>
      </c>
      <c r="I6640" s="7">
        <v>69.47</v>
      </c>
      <c r="J6640" s="2">
        <v>39</v>
      </c>
      <c r="K6640">
        <v>5</v>
      </c>
    </row>
    <row r="6641" spans="1:12" x14ac:dyDescent="0.25">
      <c r="A6641">
        <v>98629</v>
      </c>
      <c r="B6641" s="2">
        <v>64.280100000000004</v>
      </c>
      <c r="C6641" s="3">
        <v>8479</v>
      </c>
      <c r="D6641" s="4">
        <v>38900</v>
      </c>
      <c r="E6641" t="s">
        <v>8184</v>
      </c>
      <c r="F6641" s="4" t="s">
        <v>16344</v>
      </c>
      <c r="G6641" s="5">
        <v>5617</v>
      </c>
      <c r="H6641" s="6">
        <v>0.25351610000000002</v>
      </c>
      <c r="I6641" s="7">
        <v>85.022000000000006</v>
      </c>
      <c r="J6641" s="2">
        <v>36</v>
      </c>
      <c r="K6641">
        <v>1</v>
      </c>
    </row>
    <row r="6642" spans="1:12" x14ac:dyDescent="0.25">
      <c r="A6642">
        <v>12863</v>
      </c>
      <c r="B6642" s="2">
        <v>64.278630000000007</v>
      </c>
      <c r="C6642" s="3">
        <v>654</v>
      </c>
      <c r="D6642" s="4">
        <v>10580</v>
      </c>
      <c r="E6642" t="s">
        <v>2396</v>
      </c>
      <c r="F6642" s="4" t="s">
        <v>1280</v>
      </c>
      <c r="G6642" s="5">
        <v>497</v>
      </c>
      <c r="H6642" s="6">
        <v>0.26358150000000002</v>
      </c>
      <c r="I6642" s="7">
        <v>83.275999999999996</v>
      </c>
      <c r="J6642" s="2">
        <v>34</v>
      </c>
      <c r="K6642">
        <v>1</v>
      </c>
    </row>
    <row r="6643" spans="1:12" x14ac:dyDescent="0.25">
      <c r="A6643">
        <v>14612</v>
      </c>
      <c r="B6643" s="2">
        <v>64.272350000000003</v>
      </c>
      <c r="C6643" s="3">
        <v>34667</v>
      </c>
      <c r="D6643" s="4">
        <v>40380</v>
      </c>
      <c r="E6643" t="s">
        <v>458</v>
      </c>
      <c r="F6643" s="4" t="s">
        <v>1280</v>
      </c>
      <c r="G6643" s="5">
        <v>25754</v>
      </c>
      <c r="H6643" s="6">
        <v>0.29718499999999998</v>
      </c>
      <c r="I6643" s="7">
        <v>77.463999999999999</v>
      </c>
      <c r="J6643" s="2">
        <v>43.928600000000003</v>
      </c>
      <c r="K6643">
        <v>14</v>
      </c>
      <c r="L6643" s="2">
        <v>71.8</v>
      </c>
    </row>
    <row r="6644" spans="1:12" x14ac:dyDescent="0.25">
      <c r="A6644">
        <v>85613</v>
      </c>
      <c r="B6644" s="2">
        <v>64.265739999999994</v>
      </c>
      <c r="C6644" s="3">
        <v>5743</v>
      </c>
      <c r="D6644" s="4">
        <v>43420</v>
      </c>
      <c r="E6644" t="s">
        <v>15026</v>
      </c>
      <c r="F6644" s="4" t="s">
        <v>14962</v>
      </c>
      <c r="G6644" s="5">
        <v>1843</v>
      </c>
      <c r="H6644" s="6">
        <v>0.40184379999999997</v>
      </c>
      <c r="I6644" s="7">
        <v>59.375</v>
      </c>
      <c r="J6644" s="2">
        <v>62</v>
      </c>
      <c r="K6644">
        <v>2</v>
      </c>
    </row>
    <row r="6645" spans="1:12" x14ac:dyDescent="0.25">
      <c r="A6645">
        <v>60626</v>
      </c>
      <c r="B6645" s="2">
        <v>64.257220000000004</v>
      </c>
      <c r="C6645" s="3">
        <v>49236</v>
      </c>
      <c r="D6645" s="4">
        <v>16980</v>
      </c>
      <c r="E6645" t="s">
        <v>11616</v>
      </c>
      <c r="F6645" s="4" t="s">
        <v>11490</v>
      </c>
      <c r="G6645" s="5">
        <v>33762</v>
      </c>
      <c r="H6645" s="6">
        <v>0.43827379999999999</v>
      </c>
      <c r="I6645" s="7">
        <v>53.063000000000002</v>
      </c>
      <c r="J6645" s="2">
        <v>37.242699999999999</v>
      </c>
      <c r="K6645">
        <v>103</v>
      </c>
      <c r="L6645" s="2">
        <v>35</v>
      </c>
    </row>
    <row r="6646" spans="1:12" x14ac:dyDescent="0.25">
      <c r="A6646">
        <v>13640</v>
      </c>
      <c r="B6646" s="2">
        <v>64.249080000000006</v>
      </c>
      <c r="C6646" s="3">
        <v>287</v>
      </c>
      <c r="D6646" s="4">
        <v>48060</v>
      </c>
      <c r="E6646" t="s">
        <v>2663</v>
      </c>
      <c r="F6646" s="4" t="s">
        <v>1280</v>
      </c>
      <c r="G6646" s="5">
        <v>261</v>
      </c>
      <c r="H6646" s="6">
        <v>0.37022899999999997</v>
      </c>
      <c r="I6646" s="7">
        <v>64.820999999999998</v>
      </c>
    </row>
    <row r="6647" spans="1:12" x14ac:dyDescent="0.25">
      <c r="A6647">
        <v>20678</v>
      </c>
      <c r="B6647" s="2">
        <v>64.246989999999997</v>
      </c>
      <c r="C6647" s="3">
        <v>12284</v>
      </c>
      <c r="D6647" s="4">
        <v>47900</v>
      </c>
      <c r="E6647" t="s">
        <v>4399</v>
      </c>
      <c r="F6647" s="4" t="s">
        <v>4361</v>
      </c>
      <c r="G6647" s="5">
        <v>8458</v>
      </c>
      <c r="H6647" s="6">
        <v>0.19508159999999999</v>
      </c>
      <c r="I6647" s="7">
        <v>95.084000000000003</v>
      </c>
      <c r="J6647" s="2">
        <v>48.333300000000001</v>
      </c>
      <c r="K6647">
        <v>3</v>
      </c>
    </row>
    <row r="6648" spans="1:12" x14ac:dyDescent="0.25">
      <c r="A6648">
        <v>82334</v>
      </c>
      <c r="B6648" s="2">
        <v>64.244900000000001</v>
      </c>
      <c r="C6648" s="3">
        <v>428</v>
      </c>
      <c r="E6648" t="s">
        <v>967</v>
      </c>
      <c r="F6648" s="4" t="s">
        <v>14657</v>
      </c>
      <c r="G6648" s="5">
        <v>310</v>
      </c>
      <c r="H6648" s="6">
        <v>0.1709677</v>
      </c>
      <c r="I6648" s="7">
        <v>99.25</v>
      </c>
    </row>
    <row r="6649" spans="1:12" x14ac:dyDescent="0.25">
      <c r="A6649">
        <v>12997</v>
      </c>
      <c r="B6649" s="2">
        <v>64.244600000000005</v>
      </c>
      <c r="C6649" s="3">
        <v>1296</v>
      </c>
      <c r="E6649" t="s">
        <v>257</v>
      </c>
      <c r="F6649" s="4" t="s">
        <v>1280</v>
      </c>
      <c r="G6649" s="5">
        <v>925</v>
      </c>
      <c r="H6649" s="6">
        <v>0.33837840000000002</v>
      </c>
      <c r="I6649" s="7">
        <v>70.313000000000002</v>
      </c>
      <c r="J6649" s="2">
        <v>61</v>
      </c>
      <c r="K6649">
        <v>1</v>
      </c>
    </row>
    <row r="6650" spans="1:12" x14ac:dyDescent="0.25">
      <c r="A6650">
        <v>33708</v>
      </c>
      <c r="B6650" s="2">
        <v>64.241190000000003</v>
      </c>
      <c r="C6650" s="3">
        <v>15286</v>
      </c>
      <c r="D6650" s="4">
        <v>45300</v>
      </c>
      <c r="E6650" t="s">
        <v>3400</v>
      </c>
      <c r="F6650" s="4" t="s">
        <v>6689</v>
      </c>
      <c r="G6650" s="5">
        <v>13331</v>
      </c>
      <c r="H6650" s="6">
        <v>0.33313330000000002</v>
      </c>
      <c r="I6650" s="7">
        <v>71.218000000000004</v>
      </c>
      <c r="J6650" s="2">
        <v>43.2</v>
      </c>
      <c r="K6650">
        <v>5</v>
      </c>
    </row>
    <row r="6651" spans="1:12" x14ac:dyDescent="0.25">
      <c r="A6651">
        <v>84328</v>
      </c>
      <c r="B6651" s="2">
        <v>64.237759999999994</v>
      </c>
      <c r="C6651" s="3">
        <v>1692</v>
      </c>
      <c r="D6651" s="4">
        <v>30860</v>
      </c>
      <c r="E6651" t="s">
        <v>3821</v>
      </c>
      <c r="F6651" s="4" t="s">
        <v>14851</v>
      </c>
      <c r="G6651" s="5">
        <v>999</v>
      </c>
      <c r="H6651" s="6">
        <v>0.3463463</v>
      </c>
      <c r="I6651" s="7">
        <v>68.917000000000002</v>
      </c>
    </row>
    <row r="6652" spans="1:12" x14ac:dyDescent="0.25">
      <c r="A6652">
        <v>55721</v>
      </c>
      <c r="B6652" s="2">
        <v>64.236890000000002</v>
      </c>
      <c r="C6652" s="3">
        <v>3562</v>
      </c>
      <c r="E6652" t="s">
        <v>288</v>
      </c>
      <c r="F6652" s="4" t="s">
        <v>10428</v>
      </c>
      <c r="G6652" s="5">
        <v>2631</v>
      </c>
      <c r="H6652" s="6">
        <v>0.30851060000000002</v>
      </c>
      <c r="I6652" s="7">
        <v>75.453000000000003</v>
      </c>
      <c r="J6652" s="2">
        <v>59</v>
      </c>
      <c r="K6652">
        <v>1</v>
      </c>
    </row>
    <row r="6653" spans="1:12" x14ac:dyDescent="0.25">
      <c r="A6653">
        <v>20877</v>
      </c>
      <c r="B6653" s="2">
        <v>64.230469999999997</v>
      </c>
      <c r="C6653" s="3">
        <v>36816</v>
      </c>
      <c r="D6653" s="4">
        <v>47900</v>
      </c>
      <c r="E6653" t="s">
        <v>4452</v>
      </c>
      <c r="F6653" s="4" t="s">
        <v>4361</v>
      </c>
      <c r="G6653" s="5">
        <v>24186</v>
      </c>
      <c r="H6653" s="6">
        <v>0.35049200000000003</v>
      </c>
      <c r="I6653" s="7">
        <v>68.183000000000007</v>
      </c>
      <c r="J6653" s="2">
        <v>34.593800000000002</v>
      </c>
      <c r="K6653">
        <v>32</v>
      </c>
      <c r="L6653" s="2">
        <v>21.3</v>
      </c>
    </row>
    <row r="6654" spans="1:12" x14ac:dyDescent="0.25">
      <c r="A6654">
        <v>15236</v>
      </c>
      <c r="B6654" s="2">
        <v>64.219440000000006</v>
      </c>
      <c r="C6654" s="3">
        <v>29893</v>
      </c>
      <c r="D6654" s="4">
        <v>38300</v>
      </c>
      <c r="E6654" t="s">
        <v>3081</v>
      </c>
      <c r="F6654" s="4" t="s">
        <v>3003</v>
      </c>
      <c r="G6654" s="5">
        <v>21857</v>
      </c>
      <c r="H6654" s="6">
        <v>0.3258453</v>
      </c>
      <c r="I6654" s="7">
        <v>72.441999999999993</v>
      </c>
      <c r="J6654" s="2">
        <v>39.7059</v>
      </c>
      <c r="K6654">
        <v>17</v>
      </c>
      <c r="L6654" s="2">
        <v>49</v>
      </c>
    </row>
    <row r="6655" spans="1:12" x14ac:dyDescent="0.25">
      <c r="A6655">
        <v>12174</v>
      </c>
      <c r="B6655" s="2">
        <v>64.214179999999999</v>
      </c>
      <c r="C6655" s="3">
        <v>250</v>
      </c>
      <c r="D6655" s="4">
        <v>26460</v>
      </c>
      <c r="E6655" t="s">
        <v>2170</v>
      </c>
      <c r="F6655" s="4" t="s">
        <v>1280</v>
      </c>
      <c r="G6655" s="5">
        <v>171</v>
      </c>
      <c r="H6655" s="6">
        <v>0.27485379999999998</v>
      </c>
      <c r="I6655" s="7">
        <v>81.25</v>
      </c>
      <c r="J6655" s="2">
        <v>66</v>
      </c>
      <c r="K6655">
        <v>1</v>
      </c>
    </row>
    <row r="6656" spans="1:12" x14ac:dyDescent="0.25">
      <c r="A6656">
        <v>53523</v>
      </c>
      <c r="B6656" s="2">
        <v>64.213269999999994</v>
      </c>
      <c r="C6656" s="3">
        <v>4835</v>
      </c>
      <c r="D6656" s="4">
        <v>31540</v>
      </c>
      <c r="E6656" t="s">
        <v>320</v>
      </c>
      <c r="F6656" s="4" t="s">
        <v>10031</v>
      </c>
      <c r="G6656" s="5">
        <v>3619</v>
      </c>
      <c r="H6656" s="6">
        <v>0.30828729999999999</v>
      </c>
      <c r="I6656" s="7">
        <v>75.463999999999999</v>
      </c>
      <c r="J6656" s="2">
        <v>53.333300000000001</v>
      </c>
      <c r="K6656">
        <v>3</v>
      </c>
    </row>
    <row r="6657" spans="1:12" x14ac:dyDescent="0.25">
      <c r="A6657">
        <v>56267</v>
      </c>
      <c r="B6657" s="2">
        <v>64.211460000000002</v>
      </c>
      <c r="C6657" s="3">
        <v>6954</v>
      </c>
      <c r="E6657" t="s">
        <v>1320</v>
      </c>
      <c r="F6657" s="4" t="s">
        <v>10428</v>
      </c>
      <c r="G6657" s="5">
        <v>3950</v>
      </c>
      <c r="H6657" s="6">
        <v>0.29562139999999998</v>
      </c>
      <c r="I6657" s="7">
        <v>77.647000000000006</v>
      </c>
      <c r="J6657" s="2">
        <v>39.75</v>
      </c>
      <c r="K6657">
        <v>8</v>
      </c>
    </row>
    <row r="6658" spans="1:12" x14ac:dyDescent="0.25">
      <c r="A6658">
        <v>52068</v>
      </c>
      <c r="B6658" s="2">
        <v>64.209900000000005</v>
      </c>
      <c r="C6658" s="3">
        <v>4195</v>
      </c>
      <c r="D6658" s="4">
        <v>20220</v>
      </c>
      <c r="E6658" t="s">
        <v>9913</v>
      </c>
      <c r="F6658" s="4" t="s">
        <v>9593</v>
      </c>
      <c r="G6658" s="5">
        <v>2542</v>
      </c>
      <c r="H6658" s="6">
        <v>0.27015339999999999</v>
      </c>
      <c r="I6658" s="7">
        <v>82.045000000000002</v>
      </c>
    </row>
    <row r="6659" spans="1:12" x14ac:dyDescent="0.25">
      <c r="A6659">
        <v>20658</v>
      </c>
      <c r="B6659" s="2">
        <v>64.209130000000002</v>
      </c>
      <c r="C6659" s="3">
        <v>1004</v>
      </c>
      <c r="D6659" s="4">
        <v>47900</v>
      </c>
      <c r="E6659" t="s">
        <v>4391</v>
      </c>
      <c r="F6659" s="4" t="s">
        <v>4361</v>
      </c>
      <c r="G6659" s="5">
        <v>704</v>
      </c>
      <c r="H6659" s="6">
        <v>0.15177309999999999</v>
      </c>
      <c r="I6659" s="7">
        <v>102.5</v>
      </c>
      <c r="J6659" s="2">
        <v>48</v>
      </c>
      <c r="K6659">
        <v>2</v>
      </c>
    </row>
    <row r="6660" spans="1:12" x14ac:dyDescent="0.25">
      <c r="A6660">
        <v>28461</v>
      </c>
      <c r="B6660" s="2">
        <v>64.205839999999995</v>
      </c>
      <c r="C6660" s="3">
        <v>16375</v>
      </c>
      <c r="D6660" s="4">
        <v>34820</v>
      </c>
      <c r="E6660" t="s">
        <v>881</v>
      </c>
      <c r="F6660" s="4" t="s">
        <v>5642</v>
      </c>
      <c r="G6660" s="5">
        <v>13010</v>
      </c>
      <c r="H6660" s="6">
        <v>0.35810910000000001</v>
      </c>
      <c r="I6660" s="7">
        <v>66.841999999999999</v>
      </c>
      <c r="J6660" s="2">
        <v>38.333300000000001</v>
      </c>
      <c r="K6660">
        <v>6</v>
      </c>
    </row>
    <row r="6661" spans="1:12" x14ac:dyDescent="0.25">
      <c r="A6661">
        <v>22974</v>
      </c>
      <c r="B6661" s="2">
        <v>64.201650000000001</v>
      </c>
      <c r="C6661" s="3">
        <v>6311</v>
      </c>
      <c r="D6661" s="4">
        <v>16820</v>
      </c>
      <c r="E6661" t="s">
        <v>605</v>
      </c>
      <c r="F6661" s="4" t="s">
        <v>4335</v>
      </c>
      <c r="G6661" s="5">
        <v>4515</v>
      </c>
      <c r="H6661" s="6">
        <v>0.20217009999999999</v>
      </c>
      <c r="I6661" s="7">
        <v>93.789000000000001</v>
      </c>
      <c r="J6661" s="2">
        <v>53</v>
      </c>
      <c r="K6661">
        <v>2</v>
      </c>
    </row>
    <row r="6662" spans="1:12" x14ac:dyDescent="0.25">
      <c r="A6662">
        <v>79526</v>
      </c>
      <c r="B6662" s="2">
        <v>64.200389999999999</v>
      </c>
      <c r="C6662" s="3">
        <v>1037</v>
      </c>
      <c r="D6662" s="4">
        <v>43660</v>
      </c>
      <c r="E6662" t="s">
        <v>14424</v>
      </c>
      <c r="F6662" s="4" t="s">
        <v>13752</v>
      </c>
      <c r="G6662" s="5">
        <v>755</v>
      </c>
      <c r="H6662" s="6">
        <v>0.3134921</v>
      </c>
      <c r="I6662" s="7">
        <v>74.539000000000001</v>
      </c>
    </row>
    <row r="6663" spans="1:12" x14ac:dyDescent="0.25">
      <c r="A6663">
        <v>27919</v>
      </c>
      <c r="B6663" s="2">
        <v>64.200029999999998</v>
      </c>
      <c r="C6663" s="3">
        <v>948</v>
      </c>
      <c r="D6663" s="4">
        <v>21020</v>
      </c>
      <c r="E6663" t="s">
        <v>1522</v>
      </c>
      <c r="F6663" s="4" t="s">
        <v>5642</v>
      </c>
      <c r="G6663" s="5">
        <v>748</v>
      </c>
      <c r="H6663" s="6">
        <v>0.28877000000000003</v>
      </c>
      <c r="I6663" s="7">
        <v>78.807000000000002</v>
      </c>
      <c r="J6663" s="2">
        <v>55</v>
      </c>
      <c r="K6663">
        <v>1</v>
      </c>
    </row>
    <row r="6664" spans="1:12" x14ac:dyDescent="0.25">
      <c r="A6664">
        <v>44017</v>
      </c>
      <c r="B6664" s="2">
        <v>64.196809999999999</v>
      </c>
      <c r="C6664" s="3">
        <v>19115</v>
      </c>
      <c r="D6664" s="4">
        <v>17460</v>
      </c>
      <c r="E6664" t="s">
        <v>7943</v>
      </c>
      <c r="F6664" s="4" t="s">
        <v>8295</v>
      </c>
      <c r="G6664" s="5">
        <v>12696</v>
      </c>
      <c r="H6664" s="6">
        <v>0.3099401</v>
      </c>
      <c r="I6664" s="7">
        <v>75.13</v>
      </c>
      <c r="J6664" s="2">
        <v>37.700000000000003</v>
      </c>
      <c r="K6664">
        <v>20</v>
      </c>
      <c r="L6664" s="2">
        <v>37.5</v>
      </c>
    </row>
    <row r="6665" spans="1:12" x14ac:dyDescent="0.25">
      <c r="A6665">
        <v>12466</v>
      </c>
      <c r="B6665" s="2">
        <v>64.193340000000006</v>
      </c>
      <c r="C6665" s="3">
        <v>2180</v>
      </c>
      <c r="D6665" s="4">
        <v>28740</v>
      </c>
      <c r="E6665" t="s">
        <v>2229</v>
      </c>
      <c r="F6665" s="4" t="s">
        <v>1280</v>
      </c>
      <c r="G6665" s="5">
        <v>1771</v>
      </c>
      <c r="H6665" s="6">
        <v>0.31733479999999997</v>
      </c>
      <c r="I6665" s="7">
        <v>73.850999999999999</v>
      </c>
      <c r="J6665" s="2">
        <v>34</v>
      </c>
      <c r="K6665">
        <v>1</v>
      </c>
    </row>
    <row r="6666" spans="1:12" x14ac:dyDescent="0.25">
      <c r="A6666">
        <v>58545</v>
      </c>
      <c r="B6666" s="2">
        <v>64.192310000000006</v>
      </c>
      <c r="C6666" s="3">
        <v>3657</v>
      </c>
      <c r="E6666" t="s">
        <v>11201</v>
      </c>
      <c r="F6666" s="4" t="s">
        <v>11069</v>
      </c>
      <c r="G6666" s="5">
        <v>2530</v>
      </c>
      <c r="H6666" s="6">
        <v>0.25523509999999999</v>
      </c>
      <c r="I6666" s="7">
        <v>84.570999999999998</v>
      </c>
    </row>
    <row r="6667" spans="1:12" x14ac:dyDescent="0.25">
      <c r="A6667">
        <v>83833</v>
      </c>
      <c r="B6667" s="2">
        <v>64.191479999999999</v>
      </c>
      <c r="C6667" s="3">
        <v>1070</v>
      </c>
      <c r="D6667" s="4">
        <v>17660</v>
      </c>
      <c r="E6667" t="s">
        <v>729</v>
      </c>
      <c r="F6667" s="4" t="s">
        <v>14725</v>
      </c>
      <c r="G6667" s="5">
        <v>920</v>
      </c>
      <c r="H6667" s="6">
        <v>0.36847829999999998</v>
      </c>
      <c r="I6667" s="7">
        <v>65</v>
      </c>
    </row>
    <row r="6668" spans="1:12" x14ac:dyDescent="0.25">
      <c r="A6668">
        <v>40383</v>
      </c>
      <c r="B6668" s="2">
        <v>64.187550000000002</v>
      </c>
      <c r="C6668" s="3">
        <v>22167</v>
      </c>
      <c r="D6668" s="4">
        <v>30460</v>
      </c>
      <c r="E6668" t="s">
        <v>2824</v>
      </c>
      <c r="F6668" s="4" t="s">
        <v>7883</v>
      </c>
      <c r="G6668" s="5">
        <v>15524</v>
      </c>
      <c r="H6668" s="6">
        <v>0.31793880000000002</v>
      </c>
      <c r="I6668" s="7">
        <v>73.733000000000004</v>
      </c>
      <c r="J6668" s="2">
        <v>57.6</v>
      </c>
      <c r="K6668">
        <v>10</v>
      </c>
      <c r="L6668" s="2">
        <v>99.8</v>
      </c>
    </row>
    <row r="6669" spans="1:12" x14ac:dyDescent="0.25">
      <c r="A6669">
        <v>53086</v>
      </c>
      <c r="B6669" s="2">
        <v>64.182550000000006</v>
      </c>
      <c r="C6669" s="3">
        <v>8088</v>
      </c>
      <c r="D6669" s="4">
        <v>33340</v>
      </c>
      <c r="E6669" t="s">
        <v>10068</v>
      </c>
      <c r="F6669" s="4" t="s">
        <v>10031</v>
      </c>
      <c r="G6669" s="5">
        <v>5394</v>
      </c>
      <c r="H6669" s="6">
        <v>0.2658509</v>
      </c>
      <c r="I6669" s="7">
        <v>82.728999999999999</v>
      </c>
      <c r="J6669" s="2">
        <v>49.5</v>
      </c>
      <c r="K6669">
        <v>2</v>
      </c>
    </row>
    <row r="6670" spans="1:12" x14ac:dyDescent="0.25">
      <c r="A6670">
        <v>85701</v>
      </c>
      <c r="B6670" s="2">
        <v>64.180430000000001</v>
      </c>
      <c r="C6670" s="3">
        <v>5046</v>
      </c>
      <c r="D6670" s="4">
        <v>46060</v>
      </c>
      <c r="E6670" t="s">
        <v>15050</v>
      </c>
      <c r="F6670" s="4" t="s">
        <v>14962</v>
      </c>
      <c r="G6670" s="5">
        <v>3440</v>
      </c>
      <c r="H6670" s="6">
        <v>0.41802329999999999</v>
      </c>
      <c r="I6670" s="7">
        <v>56.432000000000002</v>
      </c>
      <c r="J6670" s="2">
        <v>34.857100000000003</v>
      </c>
      <c r="K6670">
        <v>14</v>
      </c>
      <c r="L6670" s="2">
        <v>22.8</v>
      </c>
    </row>
    <row r="6671" spans="1:12" x14ac:dyDescent="0.25">
      <c r="A6671">
        <v>20794</v>
      </c>
      <c r="B6671" s="2">
        <v>64.177030000000002</v>
      </c>
      <c r="C6671" s="3">
        <v>13916</v>
      </c>
      <c r="D6671" s="4">
        <v>12580</v>
      </c>
      <c r="E6671" t="s">
        <v>4059</v>
      </c>
      <c r="F6671" s="4" t="s">
        <v>4361</v>
      </c>
      <c r="G6671" s="5">
        <v>10758</v>
      </c>
      <c r="H6671" s="6">
        <v>0.19044520000000001</v>
      </c>
      <c r="I6671" s="7">
        <v>95.75</v>
      </c>
      <c r="J6671" s="2">
        <v>44.555599999999998</v>
      </c>
      <c r="K6671">
        <v>9</v>
      </c>
    </row>
    <row r="6672" spans="1:12" x14ac:dyDescent="0.25">
      <c r="A6672">
        <v>61530</v>
      </c>
      <c r="B6672" s="2">
        <v>64.173439999999999</v>
      </c>
      <c r="C6672" s="3">
        <v>6692</v>
      </c>
      <c r="D6672" s="4">
        <v>37900</v>
      </c>
      <c r="E6672" t="s">
        <v>10404</v>
      </c>
      <c r="F6672" s="4" t="s">
        <v>11490</v>
      </c>
      <c r="G6672" s="5">
        <v>4270</v>
      </c>
      <c r="H6672" s="6">
        <v>0.30461250000000001</v>
      </c>
      <c r="I6672" s="7">
        <v>76.019000000000005</v>
      </c>
      <c r="J6672" s="2">
        <v>51.25</v>
      </c>
      <c r="K6672">
        <v>8</v>
      </c>
    </row>
    <row r="6673" spans="1:12" x14ac:dyDescent="0.25">
      <c r="A6673">
        <v>68502</v>
      </c>
      <c r="B6673" s="2">
        <v>64.168329999999997</v>
      </c>
      <c r="C6673" s="3">
        <v>25628</v>
      </c>
      <c r="D6673" s="4">
        <v>30700</v>
      </c>
      <c r="E6673" t="s">
        <v>230</v>
      </c>
      <c r="F6673" s="4" t="s">
        <v>12738</v>
      </c>
      <c r="G6673" s="5">
        <v>17080</v>
      </c>
      <c r="H6673" s="6">
        <v>0.3902582</v>
      </c>
      <c r="I6673" s="7">
        <v>61.21</v>
      </c>
      <c r="J6673" s="2">
        <v>38.218800000000002</v>
      </c>
      <c r="K6673">
        <v>32</v>
      </c>
      <c r="L6673" s="2">
        <v>40.9</v>
      </c>
    </row>
    <row r="6674" spans="1:12" x14ac:dyDescent="0.25">
      <c r="A6674">
        <v>98391</v>
      </c>
      <c r="B6674" s="2">
        <v>64.157150000000001</v>
      </c>
      <c r="C6674" s="3">
        <v>45889</v>
      </c>
      <c r="D6674" s="4">
        <v>42660</v>
      </c>
      <c r="E6674" t="s">
        <v>16432</v>
      </c>
      <c r="F6674" s="4" t="s">
        <v>16344</v>
      </c>
      <c r="G6674" s="5">
        <v>29627</v>
      </c>
      <c r="H6674" s="6">
        <v>0.23137679999999999</v>
      </c>
      <c r="I6674" s="7">
        <v>88.664000000000001</v>
      </c>
      <c r="J6674" s="2">
        <v>36.799999999999997</v>
      </c>
      <c r="K6674">
        <v>5</v>
      </c>
    </row>
    <row r="6675" spans="1:12" x14ac:dyDescent="0.25">
      <c r="A6675">
        <v>3837</v>
      </c>
      <c r="B6675" s="2">
        <v>64.149810000000002</v>
      </c>
      <c r="C6675" s="3">
        <v>1605</v>
      </c>
      <c r="D6675" s="4">
        <v>29060</v>
      </c>
      <c r="E6675" t="s">
        <v>664</v>
      </c>
      <c r="F6675" s="4" t="s">
        <v>520</v>
      </c>
      <c r="G6675" s="5">
        <v>1062</v>
      </c>
      <c r="H6675" s="6">
        <v>0.36911490000000002</v>
      </c>
      <c r="I6675" s="7">
        <v>64.855999999999995</v>
      </c>
    </row>
    <row r="6676" spans="1:12" x14ac:dyDescent="0.25">
      <c r="A6676">
        <v>48822</v>
      </c>
      <c r="B6676" s="2">
        <v>64.149050000000003</v>
      </c>
      <c r="C6676" s="3">
        <v>2904</v>
      </c>
      <c r="D6676" s="4">
        <v>29620</v>
      </c>
      <c r="E6676" t="s">
        <v>9274</v>
      </c>
      <c r="F6676" s="4" t="s">
        <v>9106</v>
      </c>
      <c r="G6676" s="5">
        <v>2092</v>
      </c>
      <c r="H6676" s="6">
        <v>0.26147229999999999</v>
      </c>
      <c r="I6676" s="7">
        <v>83.438000000000002</v>
      </c>
      <c r="J6676" s="2">
        <v>46</v>
      </c>
      <c r="K6676">
        <v>1</v>
      </c>
    </row>
    <row r="6677" spans="1:12" x14ac:dyDescent="0.25">
      <c r="A6677">
        <v>60090</v>
      </c>
      <c r="B6677" s="2">
        <v>64.142189999999999</v>
      </c>
      <c r="C6677" s="3">
        <v>37911</v>
      </c>
      <c r="D6677" s="4">
        <v>16980</v>
      </c>
      <c r="E6677" t="s">
        <v>5464</v>
      </c>
      <c r="F6677" s="4" t="s">
        <v>11490</v>
      </c>
      <c r="G6677" s="5">
        <v>26584</v>
      </c>
      <c r="H6677" s="6">
        <v>0.359037</v>
      </c>
      <c r="I6677" s="7">
        <v>66.575000000000003</v>
      </c>
      <c r="J6677" s="2">
        <v>34.461500000000001</v>
      </c>
      <c r="K6677">
        <v>13</v>
      </c>
      <c r="L6677" s="2">
        <v>20.6</v>
      </c>
    </row>
    <row r="6678" spans="1:12" x14ac:dyDescent="0.25">
      <c r="A6678">
        <v>8210</v>
      </c>
      <c r="B6678" s="2">
        <v>64.132679999999993</v>
      </c>
      <c r="C6678" s="3">
        <v>18100</v>
      </c>
      <c r="D6678" s="4">
        <v>36140</v>
      </c>
      <c r="E6678" t="s">
        <v>1650</v>
      </c>
      <c r="F6678" s="4" t="s">
        <v>1341</v>
      </c>
      <c r="G6678" s="5">
        <v>13116</v>
      </c>
      <c r="H6678" s="6">
        <v>0.25983529999999999</v>
      </c>
      <c r="I6678" s="7">
        <v>83.715999999999994</v>
      </c>
      <c r="J6678" s="2">
        <v>40.333300000000001</v>
      </c>
      <c r="K6678">
        <v>6</v>
      </c>
    </row>
    <row r="6679" spans="1:12" x14ac:dyDescent="0.25">
      <c r="A6679">
        <v>62319</v>
      </c>
      <c r="B6679" s="2">
        <v>64.129480000000001</v>
      </c>
      <c r="C6679" s="3">
        <v>331</v>
      </c>
      <c r="E6679" t="s">
        <v>973</v>
      </c>
      <c r="F6679" s="4" t="s">
        <v>11490</v>
      </c>
      <c r="G6679" s="5">
        <v>277</v>
      </c>
      <c r="H6679" s="6">
        <v>0.20577619999999999</v>
      </c>
      <c r="I6679" s="7">
        <v>93.057000000000002</v>
      </c>
    </row>
    <row r="6680" spans="1:12" x14ac:dyDescent="0.25">
      <c r="A6680">
        <v>53037</v>
      </c>
      <c r="B6680" s="2">
        <v>64.127889999999994</v>
      </c>
      <c r="C6680" s="3">
        <v>9194</v>
      </c>
      <c r="D6680" s="4">
        <v>33340</v>
      </c>
      <c r="E6680" t="s">
        <v>671</v>
      </c>
      <c r="F6680" s="4" t="s">
        <v>10031</v>
      </c>
      <c r="G6680" s="5">
        <v>6344</v>
      </c>
      <c r="H6680" s="6">
        <v>0.26398739999999998</v>
      </c>
      <c r="I6680" s="7">
        <v>82.995000000000005</v>
      </c>
      <c r="J6680" s="2">
        <v>59</v>
      </c>
      <c r="K6680">
        <v>3</v>
      </c>
    </row>
    <row r="6681" spans="1:12" x14ac:dyDescent="0.25">
      <c r="A6681">
        <v>23294</v>
      </c>
      <c r="B6681" s="2">
        <v>64.123500000000007</v>
      </c>
      <c r="C6681" s="3">
        <v>17868</v>
      </c>
      <c r="D6681" s="4">
        <v>40060</v>
      </c>
      <c r="E6681" t="s">
        <v>4800</v>
      </c>
      <c r="F6681" s="4" t="s">
        <v>4335</v>
      </c>
      <c r="G6681" s="5">
        <v>11989</v>
      </c>
      <c r="H6681" s="6">
        <v>0.40683900000000001</v>
      </c>
      <c r="I6681" s="7">
        <v>58.298000000000002</v>
      </c>
      <c r="J6681" s="2">
        <v>42.285699999999999</v>
      </c>
      <c r="K6681">
        <v>7</v>
      </c>
    </row>
    <row r="6682" spans="1:12" x14ac:dyDescent="0.25">
      <c r="A6682">
        <v>99757</v>
      </c>
      <c r="B6682" s="2">
        <v>64.120630000000006</v>
      </c>
      <c r="C6682" s="3">
        <v>23</v>
      </c>
      <c r="E6682" t="s">
        <v>16730</v>
      </c>
      <c r="F6682" s="4" t="s">
        <v>16604</v>
      </c>
      <c r="G6682" s="5">
        <v>18</v>
      </c>
      <c r="H6682" s="6">
        <v>0.2631579</v>
      </c>
      <c r="I6682" s="7">
        <v>83.125</v>
      </c>
    </row>
    <row r="6683" spans="1:12" x14ac:dyDescent="0.25">
      <c r="A6683">
        <v>22832</v>
      </c>
      <c r="B6683" s="2">
        <v>64.120419999999996</v>
      </c>
      <c r="C6683" s="3">
        <v>1228</v>
      </c>
      <c r="D6683" s="4">
        <v>25500</v>
      </c>
      <c r="E6683" t="s">
        <v>4737</v>
      </c>
      <c r="F6683" s="4" t="s">
        <v>4335</v>
      </c>
      <c r="G6683" s="5">
        <v>846</v>
      </c>
      <c r="H6683" s="6">
        <v>0.34633570000000002</v>
      </c>
      <c r="I6683" s="7">
        <v>68.75</v>
      </c>
    </row>
    <row r="6684" spans="1:12" x14ac:dyDescent="0.25">
      <c r="A6684">
        <v>85920</v>
      </c>
      <c r="B6684" s="2">
        <v>64.12012</v>
      </c>
      <c r="C6684" s="3">
        <v>389</v>
      </c>
      <c r="E6684" t="s">
        <v>1456</v>
      </c>
      <c r="F6684" s="4" t="s">
        <v>14962</v>
      </c>
      <c r="G6684" s="5">
        <v>365</v>
      </c>
      <c r="H6684" s="6">
        <v>0.26502730000000002</v>
      </c>
      <c r="I6684" s="7">
        <v>82.778000000000006</v>
      </c>
    </row>
    <row r="6685" spans="1:12" x14ac:dyDescent="0.25">
      <c r="A6685">
        <v>15774</v>
      </c>
      <c r="B6685" s="2">
        <v>64.119470000000007</v>
      </c>
      <c r="C6685" s="3">
        <v>3354</v>
      </c>
      <c r="D6685" s="4">
        <v>26860</v>
      </c>
      <c r="E6685" t="s">
        <v>3312</v>
      </c>
      <c r="F6685" s="4" t="s">
        <v>3003</v>
      </c>
      <c r="G6685" s="5">
        <v>2388</v>
      </c>
      <c r="H6685" s="6">
        <v>0.30108879999999999</v>
      </c>
      <c r="I6685" s="7">
        <v>76.534000000000006</v>
      </c>
      <c r="J6685" s="2">
        <v>42</v>
      </c>
      <c r="K6685">
        <v>1</v>
      </c>
    </row>
    <row r="6686" spans="1:12" x14ac:dyDescent="0.25">
      <c r="A6686">
        <v>62425</v>
      </c>
      <c r="B6686" s="2">
        <v>64.118780000000001</v>
      </c>
      <c r="C6686" s="3">
        <v>677</v>
      </c>
      <c r="E6686" t="s">
        <v>4927</v>
      </c>
      <c r="F6686" s="4" t="s">
        <v>11490</v>
      </c>
      <c r="G6686" s="5">
        <v>481</v>
      </c>
      <c r="H6686" s="6">
        <v>0.21784229999999999</v>
      </c>
      <c r="I6686" s="7">
        <v>90.917000000000002</v>
      </c>
    </row>
    <row r="6687" spans="1:12" x14ac:dyDescent="0.25">
      <c r="A6687">
        <v>11701</v>
      </c>
      <c r="B6687" s="2">
        <v>64.114170000000001</v>
      </c>
      <c r="C6687" s="3">
        <v>27423</v>
      </c>
      <c r="D6687" s="4">
        <v>35620</v>
      </c>
      <c r="E6687" t="s">
        <v>1968</v>
      </c>
      <c r="F6687" s="4" t="s">
        <v>1280</v>
      </c>
      <c r="G6687" s="5">
        <v>18790</v>
      </c>
      <c r="H6687" s="6">
        <v>0.25561469999999997</v>
      </c>
      <c r="I6687" s="7">
        <v>84.381</v>
      </c>
      <c r="J6687" s="2">
        <v>29.142900000000001</v>
      </c>
      <c r="K6687">
        <v>7</v>
      </c>
    </row>
    <row r="6688" spans="1:12" x14ac:dyDescent="0.25">
      <c r="A6688">
        <v>43110</v>
      </c>
      <c r="B6688" s="2">
        <v>64.104280000000003</v>
      </c>
      <c r="C6688" s="3">
        <v>35251</v>
      </c>
      <c r="D6688" s="4">
        <v>18140</v>
      </c>
      <c r="E6688" t="s">
        <v>8327</v>
      </c>
      <c r="F6688" s="4" t="s">
        <v>8295</v>
      </c>
      <c r="G6688" s="5">
        <v>22524</v>
      </c>
      <c r="H6688" s="6">
        <v>0.30132300000000001</v>
      </c>
      <c r="I6688" s="7">
        <v>76.477000000000004</v>
      </c>
      <c r="J6688" s="2">
        <v>42.833300000000001</v>
      </c>
      <c r="K6688">
        <v>6</v>
      </c>
    </row>
    <row r="6689" spans="1:12" x14ac:dyDescent="0.25">
      <c r="A6689">
        <v>64443</v>
      </c>
      <c r="B6689" s="2">
        <v>64.09872</v>
      </c>
      <c r="C6689" s="3">
        <v>1228</v>
      </c>
      <c r="D6689" s="4">
        <v>41140</v>
      </c>
      <c r="E6689" t="s">
        <v>943</v>
      </c>
      <c r="F6689" s="4" t="s">
        <v>12102</v>
      </c>
      <c r="G6689" s="5">
        <v>750</v>
      </c>
      <c r="H6689" s="6">
        <v>0.24266670000000001</v>
      </c>
      <c r="I6689" s="7">
        <v>86.606999999999999</v>
      </c>
      <c r="J6689" s="2">
        <v>52</v>
      </c>
      <c r="K6689">
        <v>1</v>
      </c>
    </row>
    <row r="6690" spans="1:12" x14ac:dyDescent="0.25">
      <c r="A6690">
        <v>93455</v>
      </c>
      <c r="B6690" s="2">
        <v>64.091589999999997</v>
      </c>
      <c r="C6690" s="3">
        <v>42513</v>
      </c>
      <c r="D6690" s="4">
        <v>42200</v>
      </c>
      <c r="E6690" t="s">
        <v>14264</v>
      </c>
      <c r="F6690" s="4" t="s">
        <v>15368</v>
      </c>
      <c r="G6690" s="5">
        <v>29041</v>
      </c>
      <c r="H6690" s="6">
        <v>0.27609240000000002</v>
      </c>
      <c r="I6690" s="7">
        <v>80.822999999999993</v>
      </c>
      <c r="J6690" s="2">
        <v>44.5</v>
      </c>
      <c r="K6690">
        <v>8</v>
      </c>
    </row>
    <row r="6691" spans="1:12" x14ac:dyDescent="0.25">
      <c r="A6691">
        <v>15931</v>
      </c>
      <c r="B6691" s="2">
        <v>64.083060000000003</v>
      </c>
      <c r="C6691" s="3">
        <v>9189</v>
      </c>
      <c r="D6691" s="4">
        <v>27780</v>
      </c>
      <c r="E6691" t="s">
        <v>3355</v>
      </c>
      <c r="F6691" s="4" t="s">
        <v>3003</v>
      </c>
      <c r="G6691" s="5">
        <v>6581</v>
      </c>
      <c r="H6691" s="6">
        <v>0.29747800000000002</v>
      </c>
      <c r="I6691" s="7">
        <v>77.126999999999995</v>
      </c>
      <c r="J6691" s="2">
        <v>68</v>
      </c>
      <c r="K6691">
        <v>2</v>
      </c>
    </row>
    <row r="6692" spans="1:12" x14ac:dyDescent="0.25">
      <c r="A6692">
        <v>67215</v>
      </c>
      <c r="B6692" s="2">
        <v>64.080539999999999</v>
      </c>
      <c r="C6692" s="3">
        <v>5815</v>
      </c>
      <c r="D6692" s="4">
        <v>48620</v>
      </c>
      <c r="E6692" t="s">
        <v>12626</v>
      </c>
      <c r="F6692" s="4" t="s">
        <v>12494</v>
      </c>
      <c r="G6692" s="5">
        <v>3941</v>
      </c>
      <c r="H6692" s="6">
        <v>0.2732116</v>
      </c>
      <c r="I6692" s="7">
        <v>81.31</v>
      </c>
      <c r="J6692" s="2">
        <v>53.5</v>
      </c>
      <c r="K6692">
        <v>2</v>
      </c>
    </row>
    <row r="6693" spans="1:12" x14ac:dyDescent="0.25">
      <c r="A6693">
        <v>15601</v>
      </c>
      <c r="B6693" s="2">
        <v>64.069360000000003</v>
      </c>
      <c r="C6693" s="3">
        <v>58187</v>
      </c>
      <c r="D6693" s="4">
        <v>38300</v>
      </c>
      <c r="E6693" t="s">
        <v>3209</v>
      </c>
      <c r="F6693" s="4" t="s">
        <v>3003</v>
      </c>
      <c r="G6693" s="5">
        <v>42801</v>
      </c>
      <c r="H6693" s="6">
        <v>0.32503149999999997</v>
      </c>
      <c r="I6693" s="7">
        <v>72.334000000000003</v>
      </c>
      <c r="J6693" s="2">
        <v>40.583300000000001</v>
      </c>
      <c r="K6693">
        <v>24</v>
      </c>
      <c r="L6693" s="2">
        <v>54.6</v>
      </c>
    </row>
    <row r="6694" spans="1:12" x14ac:dyDescent="0.25">
      <c r="A6694">
        <v>37719</v>
      </c>
      <c r="B6694" s="2">
        <v>64.059089999999998</v>
      </c>
      <c r="C6694" s="3">
        <v>112</v>
      </c>
      <c r="D6694" s="4">
        <v>28940</v>
      </c>
      <c r="E6694" t="s">
        <v>7471</v>
      </c>
      <c r="F6694" s="4" t="s">
        <v>7348</v>
      </c>
      <c r="G6694" s="5">
        <v>112</v>
      </c>
      <c r="H6694" s="6">
        <v>0.14159289999999999</v>
      </c>
      <c r="I6694" s="7">
        <v>104.02800000000001</v>
      </c>
    </row>
    <row r="6695" spans="1:12" x14ac:dyDescent="0.25">
      <c r="A6695">
        <v>11953</v>
      </c>
      <c r="B6695" s="2">
        <v>64.056830000000005</v>
      </c>
      <c r="C6695" s="3">
        <v>12687</v>
      </c>
      <c r="D6695" s="4">
        <v>35620</v>
      </c>
      <c r="E6695" t="s">
        <v>2054</v>
      </c>
      <c r="F6695" s="4" t="s">
        <v>1280</v>
      </c>
      <c r="G6695" s="5">
        <v>9329</v>
      </c>
      <c r="H6695" s="6">
        <v>0.28020149999999999</v>
      </c>
      <c r="I6695" s="7">
        <v>80.063000000000002</v>
      </c>
      <c r="J6695" s="2">
        <v>40.5</v>
      </c>
      <c r="K6695">
        <v>4</v>
      </c>
    </row>
    <row r="6696" spans="1:12" x14ac:dyDescent="0.25">
      <c r="A6696">
        <v>96797</v>
      </c>
      <c r="B6696" s="2">
        <v>64.042400000000001</v>
      </c>
      <c r="C6696" s="3">
        <v>75349</v>
      </c>
      <c r="D6696" s="4">
        <v>46520</v>
      </c>
      <c r="E6696" t="s">
        <v>16168</v>
      </c>
      <c r="F6696" s="4" t="s">
        <v>16099</v>
      </c>
      <c r="G6696" s="5">
        <v>50958</v>
      </c>
      <c r="H6696" s="6">
        <v>0.21929390000000001</v>
      </c>
      <c r="I6696" s="7">
        <v>90.581999999999994</v>
      </c>
      <c r="J6696" s="2">
        <v>42.222200000000001</v>
      </c>
      <c r="K6696">
        <v>9</v>
      </c>
    </row>
    <row r="6697" spans="1:12" x14ac:dyDescent="0.25">
      <c r="A6697">
        <v>83646</v>
      </c>
      <c r="B6697" s="2">
        <v>64.022570000000002</v>
      </c>
      <c r="C6697" s="3">
        <v>52070</v>
      </c>
      <c r="D6697" s="4">
        <v>14260</v>
      </c>
      <c r="E6697" t="s">
        <v>2513</v>
      </c>
      <c r="F6697" s="4" t="s">
        <v>14725</v>
      </c>
      <c r="G6697" s="5">
        <v>31916</v>
      </c>
      <c r="H6697" s="6">
        <v>0.34487410000000002</v>
      </c>
      <c r="I6697" s="7">
        <v>68.876999999999995</v>
      </c>
      <c r="J6697" s="2">
        <v>40.444400000000002</v>
      </c>
      <c r="K6697">
        <v>9</v>
      </c>
    </row>
    <row r="6698" spans="1:12" x14ac:dyDescent="0.25">
      <c r="A6698">
        <v>62467</v>
      </c>
      <c r="B6698" s="2">
        <v>64.014300000000006</v>
      </c>
      <c r="C6698" s="3">
        <v>4000</v>
      </c>
      <c r="D6698" s="4">
        <v>20820</v>
      </c>
      <c r="E6698" t="s">
        <v>11959</v>
      </c>
      <c r="F6698" s="4" t="s">
        <v>11490</v>
      </c>
      <c r="G6698" s="5">
        <v>2631</v>
      </c>
      <c r="H6698" s="6">
        <v>0.26291789999999998</v>
      </c>
      <c r="I6698" s="7">
        <v>83.031000000000006</v>
      </c>
      <c r="J6698" s="2">
        <v>58</v>
      </c>
      <c r="K6698">
        <v>1</v>
      </c>
    </row>
    <row r="6699" spans="1:12" x14ac:dyDescent="0.25">
      <c r="A6699">
        <v>50210</v>
      </c>
      <c r="B6699" s="2">
        <v>64.013379999999998</v>
      </c>
      <c r="C6699" s="3">
        <v>1687</v>
      </c>
      <c r="D6699" s="4">
        <v>19780</v>
      </c>
      <c r="E6699" t="s">
        <v>9645</v>
      </c>
      <c r="F6699" s="4" t="s">
        <v>9593</v>
      </c>
      <c r="G6699" s="5">
        <v>1220</v>
      </c>
      <c r="H6699" s="6">
        <v>0.27213110000000001</v>
      </c>
      <c r="I6699" s="7">
        <v>81.438000000000002</v>
      </c>
    </row>
    <row r="6700" spans="1:12" x14ac:dyDescent="0.25">
      <c r="A6700">
        <v>44721</v>
      </c>
      <c r="B6700" s="2">
        <v>64.010909999999996</v>
      </c>
      <c r="C6700" s="3">
        <v>13555</v>
      </c>
      <c r="D6700" s="4">
        <v>15940</v>
      </c>
      <c r="E6700" t="s">
        <v>287</v>
      </c>
      <c r="F6700" s="4" t="s">
        <v>8295</v>
      </c>
      <c r="G6700" s="5">
        <v>9093</v>
      </c>
      <c r="H6700" s="6">
        <v>0.33791510000000002</v>
      </c>
      <c r="I6700" s="7">
        <v>70.069000000000003</v>
      </c>
      <c r="J6700" s="2">
        <v>46.4</v>
      </c>
      <c r="K6700">
        <v>5</v>
      </c>
    </row>
    <row r="6701" spans="1:12" x14ac:dyDescent="0.25">
      <c r="A6701">
        <v>33812</v>
      </c>
      <c r="B6701" s="2">
        <v>64.006619999999998</v>
      </c>
      <c r="C6701" s="3">
        <v>13682</v>
      </c>
      <c r="D6701" s="4">
        <v>29460</v>
      </c>
      <c r="E6701" t="s">
        <v>6636</v>
      </c>
      <c r="F6701" s="4" t="s">
        <v>6689</v>
      </c>
      <c r="G6701" s="5">
        <v>8831</v>
      </c>
      <c r="H6701" s="6">
        <v>0.34390219999999999</v>
      </c>
      <c r="I6701" s="7">
        <v>69.016000000000005</v>
      </c>
    </row>
    <row r="6702" spans="1:12" x14ac:dyDescent="0.25">
      <c r="A6702">
        <v>60452</v>
      </c>
      <c r="B6702" s="2">
        <v>63.999870000000001</v>
      </c>
      <c r="C6702" s="3">
        <v>28190</v>
      </c>
      <c r="D6702" s="4">
        <v>16980</v>
      </c>
      <c r="E6702" t="s">
        <v>11580</v>
      </c>
      <c r="F6702" s="4" t="s">
        <v>11490</v>
      </c>
      <c r="G6702" s="5">
        <v>19413</v>
      </c>
      <c r="H6702" s="6">
        <v>0.25518980000000002</v>
      </c>
      <c r="I6702" s="7">
        <v>84.346000000000004</v>
      </c>
      <c r="J6702" s="2">
        <v>47</v>
      </c>
      <c r="K6702">
        <v>6</v>
      </c>
    </row>
    <row r="6703" spans="1:12" x14ac:dyDescent="0.25">
      <c r="A6703">
        <v>20611</v>
      </c>
      <c r="B6703" s="2">
        <v>63.995040000000003</v>
      </c>
      <c r="C6703" s="3">
        <v>944</v>
      </c>
      <c r="D6703" s="4">
        <v>47900</v>
      </c>
      <c r="E6703" t="s">
        <v>4366</v>
      </c>
      <c r="F6703" s="4" t="s">
        <v>4361</v>
      </c>
      <c r="G6703" s="5">
        <v>746</v>
      </c>
      <c r="H6703" s="6">
        <v>0.20749670000000001</v>
      </c>
      <c r="I6703" s="7">
        <v>92.582999999999998</v>
      </c>
    </row>
    <row r="6704" spans="1:12" x14ac:dyDescent="0.25">
      <c r="A6704">
        <v>98055</v>
      </c>
      <c r="B6704" s="2">
        <v>63.991129999999998</v>
      </c>
      <c r="C6704" s="3">
        <v>21531</v>
      </c>
      <c r="D6704" s="4">
        <v>42660</v>
      </c>
      <c r="E6704" t="s">
        <v>16360</v>
      </c>
      <c r="F6704" s="4" t="s">
        <v>16344</v>
      </c>
      <c r="G6704" s="5">
        <v>15618</v>
      </c>
      <c r="H6704" s="6">
        <v>0.30439240000000001</v>
      </c>
      <c r="I6704" s="7">
        <v>75.837000000000003</v>
      </c>
      <c r="J6704" s="2">
        <v>41.7059</v>
      </c>
      <c r="K6704">
        <v>17</v>
      </c>
      <c r="L6704" s="2">
        <v>60.2</v>
      </c>
    </row>
    <row r="6705" spans="1:12" x14ac:dyDescent="0.25">
      <c r="A6705">
        <v>58227</v>
      </c>
      <c r="B6705" s="2">
        <v>63.987299999999998</v>
      </c>
      <c r="C6705" s="3">
        <v>483</v>
      </c>
      <c r="E6705" t="s">
        <v>3413</v>
      </c>
      <c r="F6705" s="4" t="s">
        <v>11069</v>
      </c>
      <c r="G6705" s="5">
        <v>352</v>
      </c>
      <c r="H6705" s="6">
        <v>0.27195469999999999</v>
      </c>
      <c r="I6705" s="7">
        <v>81.429000000000002</v>
      </c>
    </row>
    <row r="6706" spans="1:12" x14ac:dyDescent="0.25">
      <c r="A6706">
        <v>54311</v>
      </c>
      <c r="B6706" s="2">
        <v>63.981810000000003</v>
      </c>
      <c r="C6706" s="3">
        <v>35120</v>
      </c>
      <c r="D6706" s="4">
        <v>24580</v>
      </c>
      <c r="E6706" t="s">
        <v>4928</v>
      </c>
      <c r="F6706" s="4" t="s">
        <v>10031</v>
      </c>
      <c r="G6706" s="5">
        <v>22604</v>
      </c>
      <c r="H6706" s="6">
        <v>0.30768889999999999</v>
      </c>
      <c r="I6706" s="7">
        <v>75.253</v>
      </c>
      <c r="J6706" s="2">
        <v>40.1111</v>
      </c>
      <c r="K6706">
        <v>9</v>
      </c>
    </row>
    <row r="6707" spans="1:12" x14ac:dyDescent="0.25">
      <c r="A6707">
        <v>91942</v>
      </c>
      <c r="B6707" s="2">
        <v>63.969839999999998</v>
      </c>
      <c r="C6707" s="3">
        <v>39437</v>
      </c>
      <c r="D6707" s="4">
        <v>41740</v>
      </c>
      <c r="E6707" t="s">
        <v>15274</v>
      </c>
      <c r="F6707" s="4" t="s">
        <v>15368</v>
      </c>
      <c r="G6707" s="5">
        <v>27440</v>
      </c>
      <c r="H6707" s="6">
        <v>0.34156920000000002</v>
      </c>
      <c r="I6707" s="7">
        <v>69.375</v>
      </c>
      <c r="J6707" s="2">
        <v>38.912999999999997</v>
      </c>
      <c r="K6707">
        <v>23</v>
      </c>
      <c r="L6707" s="2">
        <v>44.6</v>
      </c>
    </row>
    <row r="6708" spans="1:12" x14ac:dyDescent="0.25">
      <c r="A6708">
        <v>86024</v>
      </c>
      <c r="B6708" s="2">
        <v>63.963160000000002</v>
      </c>
      <c r="C6708" s="3">
        <v>522</v>
      </c>
      <c r="D6708" s="4">
        <v>22380</v>
      </c>
      <c r="E6708" t="s">
        <v>15072</v>
      </c>
      <c r="F6708" s="4" t="s">
        <v>14962</v>
      </c>
      <c r="G6708" s="5">
        <v>448</v>
      </c>
      <c r="H6708" s="6">
        <v>0.25892860000000001</v>
      </c>
      <c r="I6708" s="7">
        <v>83.653999999999996</v>
      </c>
    </row>
    <row r="6709" spans="1:12" x14ac:dyDescent="0.25">
      <c r="A6709">
        <v>68002</v>
      </c>
      <c r="B6709" s="2">
        <v>63.96275</v>
      </c>
      <c r="C6709" s="3">
        <v>1981</v>
      </c>
      <c r="D6709" s="4">
        <v>36540</v>
      </c>
      <c r="E6709" t="s">
        <v>374</v>
      </c>
      <c r="F6709" s="4" t="s">
        <v>12738</v>
      </c>
      <c r="G6709" s="5">
        <v>1279</v>
      </c>
      <c r="H6709" s="6">
        <v>0.28225169999999999</v>
      </c>
      <c r="I6709" s="7">
        <v>79.62</v>
      </c>
    </row>
    <row r="6710" spans="1:12" x14ac:dyDescent="0.25">
      <c r="A6710">
        <v>97306</v>
      </c>
      <c r="B6710" s="2">
        <v>63.957880000000003</v>
      </c>
      <c r="C6710" s="3">
        <v>27747</v>
      </c>
      <c r="D6710" s="4">
        <v>41420</v>
      </c>
      <c r="E6710" t="s">
        <v>281</v>
      </c>
      <c r="F6710" s="4" t="s">
        <v>16170</v>
      </c>
      <c r="G6710" s="5">
        <v>19059</v>
      </c>
      <c r="H6710" s="6">
        <v>0.34963270000000002</v>
      </c>
      <c r="I6710" s="7">
        <v>67.97</v>
      </c>
      <c r="J6710" s="2">
        <v>41</v>
      </c>
      <c r="K6710">
        <v>13</v>
      </c>
      <c r="L6710" s="2">
        <v>56.5</v>
      </c>
    </row>
    <row r="6711" spans="1:12" x14ac:dyDescent="0.25">
      <c r="A6711">
        <v>16033</v>
      </c>
      <c r="B6711" s="2">
        <v>63.95234</v>
      </c>
      <c r="C6711" s="3">
        <v>5622</v>
      </c>
      <c r="D6711" s="4">
        <v>38300</v>
      </c>
      <c r="E6711" t="s">
        <v>3388</v>
      </c>
      <c r="F6711" s="4" t="s">
        <v>3003</v>
      </c>
      <c r="G6711" s="5">
        <v>4098</v>
      </c>
      <c r="H6711" s="6">
        <v>0.26305509999999999</v>
      </c>
      <c r="I6711" s="7">
        <v>82.917000000000002</v>
      </c>
      <c r="J6711" s="2">
        <v>56.2</v>
      </c>
      <c r="K6711">
        <v>5</v>
      </c>
    </row>
    <row r="6712" spans="1:12" x14ac:dyDescent="0.25">
      <c r="A6712">
        <v>23005</v>
      </c>
      <c r="B6712" s="2">
        <v>63.948970000000003</v>
      </c>
      <c r="C6712" s="3">
        <v>15076</v>
      </c>
      <c r="D6712" s="4">
        <v>40060</v>
      </c>
      <c r="E6712" t="s">
        <v>212</v>
      </c>
      <c r="F6712" s="4" t="s">
        <v>4335</v>
      </c>
      <c r="G6712" s="5">
        <v>9947</v>
      </c>
      <c r="H6712" s="6">
        <v>0.30920789999999998</v>
      </c>
      <c r="I6712" s="7">
        <v>74.94</v>
      </c>
      <c r="J6712" s="2">
        <v>38</v>
      </c>
      <c r="K6712">
        <v>7</v>
      </c>
    </row>
    <row r="6713" spans="1:12" x14ac:dyDescent="0.25">
      <c r="A6713">
        <v>99833</v>
      </c>
      <c r="B6713" s="2">
        <v>63.94605</v>
      </c>
      <c r="C6713" s="3">
        <v>3211</v>
      </c>
      <c r="E6713" t="s">
        <v>2146</v>
      </c>
      <c r="F6713" s="4" t="s">
        <v>16604</v>
      </c>
      <c r="G6713" s="5">
        <v>2267</v>
      </c>
      <c r="H6713" s="6">
        <v>0.25176369999999998</v>
      </c>
      <c r="I6713" s="7">
        <v>84.843999999999994</v>
      </c>
      <c r="J6713" s="2">
        <v>61</v>
      </c>
      <c r="K6713">
        <v>1</v>
      </c>
    </row>
    <row r="6714" spans="1:12" x14ac:dyDescent="0.25">
      <c r="A6714">
        <v>22488</v>
      </c>
      <c r="B6714" s="2">
        <v>63.945219999999999</v>
      </c>
      <c r="C6714" s="3">
        <v>1684</v>
      </c>
      <c r="E6714" t="s">
        <v>4671</v>
      </c>
      <c r="F6714" s="4" t="s">
        <v>4335</v>
      </c>
      <c r="G6714" s="5">
        <v>1182</v>
      </c>
      <c r="H6714" s="6">
        <v>0.34404059999999997</v>
      </c>
      <c r="I6714" s="7">
        <v>68.897000000000006</v>
      </c>
      <c r="J6714" s="2">
        <v>49</v>
      </c>
      <c r="K6714">
        <v>1</v>
      </c>
    </row>
    <row r="6715" spans="1:12" x14ac:dyDescent="0.25">
      <c r="A6715">
        <v>18960</v>
      </c>
      <c r="B6715" s="2">
        <v>63.942749999999997</v>
      </c>
      <c r="C6715" s="3">
        <v>12590</v>
      </c>
      <c r="D6715" s="4">
        <v>37980</v>
      </c>
      <c r="E6715" t="s">
        <v>4165</v>
      </c>
      <c r="F6715" s="4" t="s">
        <v>3003</v>
      </c>
      <c r="G6715" s="5">
        <v>9175</v>
      </c>
      <c r="H6715" s="6">
        <v>0.26463219999999998</v>
      </c>
      <c r="I6715" s="7">
        <v>82.617999999999995</v>
      </c>
      <c r="J6715" s="2">
        <v>45</v>
      </c>
      <c r="K6715">
        <v>5</v>
      </c>
    </row>
    <row r="6716" spans="1:12" x14ac:dyDescent="0.25">
      <c r="A6716">
        <v>48356</v>
      </c>
      <c r="B6716" s="2">
        <v>63.939140000000002</v>
      </c>
      <c r="C6716" s="3">
        <v>8319</v>
      </c>
      <c r="D6716" s="4">
        <v>19820</v>
      </c>
      <c r="E6716" t="s">
        <v>2269</v>
      </c>
      <c r="F6716" s="4" t="s">
        <v>9106</v>
      </c>
      <c r="G6716" s="5">
        <v>5867</v>
      </c>
      <c r="H6716" s="6">
        <v>0.27543889999999999</v>
      </c>
      <c r="I6716" s="7">
        <v>80.75</v>
      </c>
      <c r="J6716" s="2">
        <v>59</v>
      </c>
      <c r="K6716">
        <v>1</v>
      </c>
    </row>
    <row r="6717" spans="1:12" x14ac:dyDescent="0.25">
      <c r="A6717">
        <v>32806</v>
      </c>
      <c r="B6717" s="2">
        <v>63.933050000000001</v>
      </c>
      <c r="C6717" s="3">
        <v>27024</v>
      </c>
      <c r="D6717" s="4">
        <v>36740</v>
      </c>
      <c r="E6717" t="s">
        <v>5555</v>
      </c>
      <c r="F6717" s="4" t="s">
        <v>6689</v>
      </c>
      <c r="G6717" s="5">
        <v>19593</v>
      </c>
      <c r="H6717" s="6">
        <v>0.36691669999999998</v>
      </c>
      <c r="I6717" s="7">
        <v>64.915999999999997</v>
      </c>
      <c r="J6717" s="2">
        <v>36.5</v>
      </c>
      <c r="K6717">
        <v>14</v>
      </c>
      <c r="L6717" s="2">
        <v>30.6</v>
      </c>
    </row>
    <row r="6718" spans="1:12" x14ac:dyDescent="0.25">
      <c r="A6718">
        <v>8353</v>
      </c>
      <c r="B6718" s="2">
        <v>63.928260000000002</v>
      </c>
      <c r="C6718" s="3">
        <v>578</v>
      </c>
      <c r="D6718" s="4">
        <v>47220</v>
      </c>
      <c r="E6718" t="s">
        <v>1693</v>
      </c>
      <c r="F6718" s="4" t="s">
        <v>1341</v>
      </c>
      <c r="G6718" s="5">
        <v>419</v>
      </c>
      <c r="H6718" s="6">
        <v>0.2</v>
      </c>
      <c r="I6718" s="7">
        <v>93.75</v>
      </c>
    </row>
    <row r="6719" spans="1:12" x14ac:dyDescent="0.25">
      <c r="A6719">
        <v>68347</v>
      </c>
      <c r="B6719" s="2">
        <v>63.927759999999999</v>
      </c>
      <c r="C6719" s="3">
        <v>2545</v>
      </c>
      <c r="D6719" s="4">
        <v>36540</v>
      </c>
      <c r="E6719" t="s">
        <v>9274</v>
      </c>
      <c r="F6719" s="4" t="s">
        <v>12738</v>
      </c>
      <c r="G6719" s="5">
        <v>1671</v>
      </c>
      <c r="H6719" s="6">
        <v>0.29862359999999999</v>
      </c>
      <c r="I6719" s="7">
        <v>76.704999999999998</v>
      </c>
    </row>
    <row r="6720" spans="1:12" x14ac:dyDescent="0.25">
      <c r="A6720">
        <v>60096</v>
      </c>
      <c r="B6720" s="2">
        <v>63.926220000000001</v>
      </c>
      <c r="C6720" s="3">
        <v>6909</v>
      </c>
      <c r="D6720" s="4">
        <v>16980</v>
      </c>
      <c r="E6720" t="s">
        <v>11521</v>
      </c>
      <c r="F6720" s="4" t="s">
        <v>11490</v>
      </c>
      <c r="G6720" s="5">
        <v>4802</v>
      </c>
      <c r="H6720" s="6">
        <v>0.2373517</v>
      </c>
      <c r="I6720" s="7">
        <v>87.292000000000002</v>
      </c>
      <c r="J6720" s="2">
        <v>45.5</v>
      </c>
      <c r="K6720">
        <v>4</v>
      </c>
    </row>
    <row r="6721" spans="1:12" x14ac:dyDescent="0.25">
      <c r="A6721">
        <v>74012</v>
      </c>
      <c r="B6721" s="2">
        <v>63.915939999999999</v>
      </c>
      <c r="C6721" s="3">
        <v>59335</v>
      </c>
      <c r="D6721" s="4">
        <v>46140</v>
      </c>
      <c r="E6721" t="s">
        <v>13588</v>
      </c>
      <c r="F6721" s="4" t="s">
        <v>13462</v>
      </c>
      <c r="G6721" s="5">
        <v>38104</v>
      </c>
      <c r="H6721" s="6">
        <v>0.31351040000000002</v>
      </c>
      <c r="I6721" s="7">
        <v>74.126999999999995</v>
      </c>
      <c r="J6721" s="2">
        <v>48.352899999999998</v>
      </c>
      <c r="K6721">
        <v>17</v>
      </c>
      <c r="L6721" s="2">
        <v>89.4</v>
      </c>
    </row>
    <row r="6722" spans="1:12" x14ac:dyDescent="0.25">
      <c r="A6722">
        <v>83714</v>
      </c>
      <c r="B6722" s="2">
        <v>63.903480000000002</v>
      </c>
      <c r="C6722" s="3">
        <v>20288</v>
      </c>
      <c r="D6722" s="4">
        <v>14260</v>
      </c>
      <c r="E6722" t="s">
        <v>1937</v>
      </c>
      <c r="F6722" s="4" t="s">
        <v>14725</v>
      </c>
      <c r="G6722" s="5">
        <v>14006</v>
      </c>
      <c r="H6722" s="6">
        <v>0.38994790000000001</v>
      </c>
      <c r="I6722" s="7">
        <v>60.911000000000001</v>
      </c>
      <c r="J6722" s="2">
        <v>51.333300000000001</v>
      </c>
      <c r="K6722">
        <v>9</v>
      </c>
    </row>
    <row r="6723" spans="1:12" x14ac:dyDescent="0.25">
      <c r="A6723">
        <v>58601</v>
      </c>
      <c r="B6723" s="2">
        <v>63.896410000000003</v>
      </c>
      <c r="C6723" s="3">
        <v>23642</v>
      </c>
      <c r="D6723" s="4">
        <v>19860</v>
      </c>
      <c r="E6723" t="s">
        <v>7248</v>
      </c>
      <c r="F6723" s="4" t="s">
        <v>11069</v>
      </c>
      <c r="G6723" s="5">
        <v>15527</v>
      </c>
      <c r="H6723" s="6">
        <v>0.2529787</v>
      </c>
      <c r="I6723" s="7">
        <v>84.578000000000003</v>
      </c>
      <c r="J6723" s="2">
        <v>45.4</v>
      </c>
      <c r="K6723">
        <v>10</v>
      </c>
      <c r="L6723" s="2">
        <v>78.3</v>
      </c>
    </row>
    <row r="6724" spans="1:12" x14ac:dyDescent="0.25">
      <c r="A6724">
        <v>13112</v>
      </c>
      <c r="B6724" s="2">
        <v>63.892359999999996</v>
      </c>
      <c r="C6724" s="3">
        <v>2200</v>
      </c>
      <c r="D6724" s="4">
        <v>45060</v>
      </c>
      <c r="E6724" t="s">
        <v>2512</v>
      </c>
      <c r="F6724" s="4" t="s">
        <v>1280</v>
      </c>
      <c r="G6724" s="5">
        <v>1396</v>
      </c>
      <c r="H6724" s="6">
        <v>0.2455261</v>
      </c>
      <c r="I6724" s="7">
        <v>85.864999999999995</v>
      </c>
      <c r="J6724" s="2">
        <v>54</v>
      </c>
      <c r="K6724">
        <v>1</v>
      </c>
    </row>
    <row r="6725" spans="1:12" x14ac:dyDescent="0.25">
      <c r="A6725">
        <v>58651</v>
      </c>
      <c r="B6725" s="2">
        <v>63.891930000000002</v>
      </c>
      <c r="C6725" s="3">
        <v>500</v>
      </c>
      <c r="E6725" t="s">
        <v>11226</v>
      </c>
      <c r="F6725" s="4" t="s">
        <v>11069</v>
      </c>
      <c r="G6725" s="5">
        <v>374</v>
      </c>
      <c r="H6725" s="6">
        <v>0.17914440000000001</v>
      </c>
      <c r="I6725" s="7">
        <v>97.292000000000002</v>
      </c>
      <c r="J6725" s="2">
        <v>70.5</v>
      </c>
      <c r="K6725">
        <v>2</v>
      </c>
    </row>
    <row r="6726" spans="1:12" x14ac:dyDescent="0.25">
      <c r="A6726">
        <v>99633</v>
      </c>
      <c r="B6726" s="2">
        <v>63.891750000000002</v>
      </c>
      <c r="C6726" s="3">
        <v>600</v>
      </c>
      <c r="E6726" t="s">
        <v>16663</v>
      </c>
      <c r="F6726" s="4" t="s">
        <v>16604</v>
      </c>
      <c r="G6726" s="5">
        <v>397</v>
      </c>
      <c r="H6726" s="6">
        <v>0.21410580000000001</v>
      </c>
      <c r="I6726" s="7">
        <v>91.25</v>
      </c>
      <c r="J6726" s="2">
        <v>29</v>
      </c>
      <c r="K6726">
        <v>1</v>
      </c>
    </row>
    <row r="6727" spans="1:12" x14ac:dyDescent="0.25">
      <c r="A6727">
        <v>23356</v>
      </c>
      <c r="B6727" s="2">
        <v>63.891440000000003</v>
      </c>
      <c r="C6727" s="3">
        <v>1087</v>
      </c>
      <c r="E6727" t="s">
        <v>4855</v>
      </c>
      <c r="F6727" s="4" t="s">
        <v>4335</v>
      </c>
      <c r="G6727" s="5">
        <v>894</v>
      </c>
      <c r="H6727" s="6">
        <v>0.4178771</v>
      </c>
      <c r="I6727" s="7">
        <v>56.029000000000003</v>
      </c>
    </row>
    <row r="6728" spans="1:12" x14ac:dyDescent="0.25">
      <c r="A6728">
        <v>59754</v>
      </c>
      <c r="B6728" s="2">
        <v>63.891080000000002</v>
      </c>
      <c r="C6728" s="3">
        <v>884</v>
      </c>
      <c r="E6728" t="s">
        <v>11446</v>
      </c>
      <c r="F6728" s="4" t="s">
        <v>11278</v>
      </c>
      <c r="G6728" s="5">
        <v>623</v>
      </c>
      <c r="H6728" s="6">
        <v>0.4093098</v>
      </c>
      <c r="I6728" s="7">
        <v>57.5</v>
      </c>
    </row>
    <row r="6729" spans="1:12" x14ac:dyDescent="0.25">
      <c r="A6729">
        <v>56755</v>
      </c>
      <c r="B6729" s="2">
        <v>63.890909999999998</v>
      </c>
      <c r="C6729" s="3">
        <v>87</v>
      </c>
      <c r="E6729" t="s">
        <v>10868</v>
      </c>
      <c r="F6729" s="4" t="s">
        <v>10428</v>
      </c>
      <c r="G6729" s="5">
        <v>68</v>
      </c>
      <c r="H6729" s="6">
        <v>0.31884059999999997</v>
      </c>
      <c r="I6729" s="7">
        <v>73.125</v>
      </c>
    </row>
    <row r="6730" spans="1:12" x14ac:dyDescent="0.25">
      <c r="A6730">
        <v>13164</v>
      </c>
      <c r="B6730" s="2">
        <v>63.890479999999997</v>
      </c>
      <c r="C6730" s="3">
        <v>2447</v>
      </c>
      <c r="D6730" s="4">
        <v>45060</v>
      </c>
      <c r="E6730" t="s">
        <v>2544</v>
      </c>
      <c r="F6730" s="4" t="s">
        <v>1280</v>
      </c>
      <c r="G6730" s="5">
        <v>1713</v>
      </c>
      <c r="H6730" s="6">
        <v>0.3068845</v>
      </c>
      <c r="I6730" s="7">
        <v>75.188999999999993</v>
      </c>
      <c r="J6730" s="2">
        <v>56</v>
      </c>
      <c r="K6730">
        <v>1</v>
      </c>
    </row>
    <row r="6731" spans="1:12" x14ac:dyDescent="0.25">
      <c r="A6731">
        <v>52556</v>
      </c>
      <c r="B6731" s="2">
        <v>63.887909999999998</v>
      </c>
      <c r="C6731" s="3">
        <v>12850</v>
      </c>
      <c r="D6731" s="4">
        <v>21840</v>
      </c>
      <c r="E6731" t="s">
        <v>1000</v>
      </c>
      <c r="F6731" s="4" t="s">
        <v>9593</v>
      </c>
      <c r="G6731" s="5">
        <v>9059</v>
      </c>
      <c r="H6731" s="6">
        <v>0.396291</v>
      </c>
      <c r="I6731" s="7">
        <v>59.731000000000002</v>
      </c>
      <c r="J6731" s="2">
        <v>32.25</v>
      </c>
      <c r="K6731">
        <v>8</v>
      </c>
    </row>
    <row r="6732" spans="1:12" x14ac:dyDescent="0.25">
      <c r="A6732">
        <v>5735</v>
      </c>
      <c r="B6732" s="2">
        <v>63.885199999999998</v>
      </c>
      <c r="C6732" s="3">
        <v>4112</v>
      </c>
      <c r="D6732" s="4">
        <v>40860</v>
      </c>
      <c r="E6732" t="s">
        <v>1144</v>
      </c>
      <c r="F6732" s="4" t="s">
        <v>1030</v>
      </c>
      <c r="G6732" s="5">
        <v>2244</v>
      </c>
      <c r="H6732" s="6">
        <v>0.28195989999999999</v>
      </c>
      <c r="I6732" s="7">
        <v>79.481999999999999</v>
      </c>
    </row>
    <row r="6733" spans="1:12" x14ac:dyDescent="0.25">
      <c r="A6733">
        <v>97637</v>
      </c>
      <c r="B6733" s="2">
        <v>63.884650000000001</v>
      </c>
      <c r="C6733" s="3">
        <v>54</v>
      </c>
      <c r="E6733" t="s">
        <v>16296</v>
      </c>
      <c r="F6733" s="4" t="s">
        <v>16170</v>
      </c>
      <c r="G6733" s="5">
        <v>50</v>
      </c>
      <c r="H6733" s="6">
        <v>0.42</v>
      </c>
      <c r="I6733" s="7">
        <v>55.625</v>
      </c>
    </row>
    <row r="6734" spans="1:12" x14ac:dyDescent="0.25">
      <c r="A6734">
        <v>57110</v>
      </c>
      <c r="B6734" s="2">
        <v>63.882559999999998</v>
      </c>
      <c r="C6734" s="3">
        <v>13531</v>
      </c>
      <c r="D6734" s="4">
        <v>43620</v>
      </c>
      <c r="E6734" t="s">
        <v>10909</v>
      </c>
      <c r="F6734" s="4" t="s">
        <v>10877</v>
      </c>
      <c r="G6734" s="5">
        <v>8657</v>
      </c>
      <c r="H6734" s="6">
        <v>0.30099330000000002</v>
      </c>
      <c r="I6734" s="7">
        <v>76.144000000000005</v>
      </c>
      <c r="J6734" s="2">
        <v>45.5</v>
      </c>
      <c r="K6734">
        <v>4</v>
      </c>
    </row>
    <row r="6735" spans="1:12" x14ac:dyDescent="0.25">
      <c r="A6735">
        <v>23664</v>
      </c>
      <c r="B6735" s="2">
        <v>63.878880000000002</v>
      </c>
      <c r="C6735" s="3">
        <v>9326</v>
      </c>
      <c r="D6735" s="4">
        <v>47260</v>
      </c>
      <c r="E6735" t="s">
        <v>668</v>
      </c>
      <c r="F6735" s="4" t="s">
        <v>4335</v>
      </c>
      <c r="G6735" s="5">
        <v>6715</v>
      </c>
      <c r="H6735" s="6">
        <v>0.31585999999999997</v>
      </c>
      <c r="I6735" s="7">
        <v>73.554000000000002</v>
      </c>
      <c r="J6735" s="2">
        <v>51.125</v>
      </c>
      <c r="K6735">
        <v>8</v>
      </c>
    </row>
    <row r="6736" spans="1:12" x14ac:dyDescent="0.25">
      <c r="A6736">
        <v>94805</v>
      </c>
      <c r="B6736" s="2">
        <v>63.874929999999999</v>
      </c>
      <c r="C6736" s="3">
        <v>14329</v>
      </c>
      <c r="D6736" s="4">
        <v>41860</v>
      </c>
      <c r="E6736" t="s">
        <v>99</v>
      </c>
      <c r="F6736" s="4" t="s">
        <v>15368</v>
      </c>
      <c r="G6736" s="5">
        <v>9796</v>
      </c>
      <c r="H6736" s="6">
        <v>0.3281617</v>
      </c>
      <c r="I6736" s="7">
        <v>71.426000000000002</v>
      </c>
      <c r="J6736" s="2">
        <v>30.647099999999998</v>
      </c>
      <c r="K6736">
        <v>17</v>
      </c>
      <c r="L6736" s="2">
        <v>8.1</v>
      </c>
    </row>
    <row r="6737" spans="1:12" x14ac:dyDescent="0.25">
      <c r="A6737">
        <v>58338</v>
      </c>
      <c r="B6737" s="2">
        <v>63.87256</v>
      </c>
      <c r="C6737" s="3">
        <v>118</v>
      </c>
      <c r="E6737" t="s">
        <v>41</v>
      </c>
      <c r="F6737" s="4" t="s">
        <v>11069</v>
      </c>
      <c r="G6737" s="5">
        <v>75</v>
      </c>
      <c r="H6737" s="6">
        <v>6.6666699999999995E-2</v>
      </c>
      <c r="I6737" s="7">
        <v>116.607</v>
      </c>
      <c r="J6737" s="2">
        <v>59</v>
      </c>
      <c r="K6737">
        <v>1</v>
      </c>
    </row>
    <row r="6738" spans="1:12" x14ac:dyDescent="0.25">
      <c r="A6738">
        <v>96818</v>
      </c>
      <c r="B6738" s="2">
        <v>63.864339999999999</v>
      </c>
      <c r="C6738" s="3">
        <v>55380</v>
      </c>
      <c r="D6738" s="4">
        <v>46520</v>
      </c>
      <c r="E6738" t="s">
        <v>16169</v>
      </c>
      <c r="F6738" s="4" t="s">
        <v>16099</v>
      </c>
      <c r="G6738" s="5">
        <v>34279</v>
      </c>
      <c r="H6738" s="6">
        <v>0.30872230000000001</v>
      </c>
      <c r="I6738" s="7">
        <v>74.775999999999996</v>
      </c>
      <c r="J6738" s="2">
        <v>44.285699999999999</v>
      </c>
      <c r="K6738">
        <v>14</v>
      </c>
      <c r="L6738" s="2">
        <v>73.7</v>
      </c>
    </row>
    <row r="6739" spans="1:12" x14ac:dyDescent="0.25">
      <c r="A6739">
        <v>58038</v>
      </c>
      <c r="B6739" s="2">
        <v>63.856079999999999</v>
      </c>
      <c r="C6739" s="3">
        <v>349</v>
      </c>
      <c r="E6739" t="s">
        <v>11079</v>
      </c>
      <c r="F6739" s="4" t="s">
        <v>11069</v>
      </c>
      <c r="G6739" s="5">
        <v>254</v>
      </c>
      <c r="H6739" s="6">
        <v>0.2784314</v>
      </c>
      <c r="I6739" s="7">
        <v>80</v>
      </c>
    </row>
    <row r="6740" spans="1:12" x14ac:dyDescent="0.25">
      <c r="A6740">
        <v>93422</v>
      </c>
      <c r="B6740" s="2">
        <v>63.850610000000003</v>
      </c>
      <c r="C6740" s="3">
        <v>31899</v>
      </c>
      <c r="D6740" s="4">
        <v>42020</v>
      </c>
      <c r="E6740" t="s">
        <v>15660</v>
      </c>
      <c r="F6740" s="4" t="s">
        <v>15368</v>
      </c>
      <c r="G6740" s="5">
        <v>22593</v>
      </c>
      <c r="H6740" s="6">
        <v>0.28781980000000001</v>
      </c>
      <c r="I6740" s="7">
        <v>78.372</v>
      </c>
      <c r="J6740" s="2">
        <v>42.666699999999999</v>
      </c>
      <c r="K6740">
        <v>12</v>
      </c>
      <c r="L6740" s="2">
        <v>65.400000000000006</v>
      </c>
    </row>
    <row r="6741" spans="1:12" x14ac:dyDescent="0.25">
      <c r="A6741">
        <v>75065</v>
      </c>
      <c r="B6741" s="2">
        <v>63.843339999999998</v>
      </c>
      <c r="C6741" s="3">
        <v>11369</v>
      </c>
      <c r="D6741" s="4">
        <v>19100</v>
      </c>
      <c r="E6741" t="s">
        <v>13760</v>
      </c>
      <c r="F6741" s="4" t="s">
        <v>13752</v>
      </c>
      <c r="G6741" s="5">
        <v>7791</v>
      </c>
      <c r="H6741" s="6">
        <v>0.2831109</v>
      </c>
      <c r="I6741" s="7">
        <v>79.180000000000007</v>
      </c>
    </row>
    <row r="6742" spans="1:12" x14ac:dyDescent="0.25">
      <c r="A6742">
        <v>4050</v>
      </c>
      <c r="B6742" s="2">
        <v>63.841419999999999</v>
      </c>
      <c r="C6742" s="3">
        <v>238</v>
      </c>
      <c r="D6742" s="4">
        <v>38860</v>
      </c>
      <c r="E6742" t="s">
        <v>737</v>
      </c>
      <c r="F6742" s="4" t="s">
        <v>701</v>
      </c>
      <c r="G6742" s="5">
        <v>209</v>
      </c>
      <c r="H6742" s="6">
        <v>0.3904762</v>
      </c>
      <c r="I6742" s="7">
        <v>60.625</v>
      </c>
    </row>
    <row r="6743" spans="1:12" x14ac:dyDescent="0.25">
      <c r="A6743">
        <v>12523</v>
      </c>
      <c r="B6743" s="2">
        <v>63.841079999999998</v>
      </c>
      <c r="C6743" s="3">
        <v>1725</v>
      </c>
      <c r="D6743" s="4">
        <v>26460</v>
      </c>
      <c r="E6743" t="s">
        <v>2265</v>
      </c>
      <c r="F6743" s="4" t="s">
        <v>1280</v>
      </c>
      <c r="G6743" s="5">
        <v>1210</v>
      </c>
      <c r="H6743" s="6">
        <v>0.2981007</v>
      </c>
      <c r="I6743" s="7">
        <v>76.582999999999998</v>
      </c>
      <c r="J6743" s="2">
        <v>37</v>
      </c>
      <c r="K6743">
        <v>3</v>
      </c>
    </row>
    <row r="6744" spans="1:12" x14ac:dyDescent="0.25">
      <c r="A6744">
        <v>11713</v>
      </c>
      <c r="B6744" s="2">
        <v>63.839300000000001</v>
      </c>
      <c r="C6744" s="3">
        <v>9529</v>
      </c>
      <c r="D6744" s="4">
        <v>35620</v>
      </c>
      <c r="E6744" t="s">
        <v>1975</v>
      </c>
      <c r="F6744" s="4" t="s">
        <v>1280</v>
      </c>
      <c r="G6744" s="5">
        <v>6242</v>
      </c>
      <c r="H6744" s="6">
        <v>0.29093239999999998</v>
      </c>
      <c r="I6744" s="7">
        <v>77.813000000000002</v>
      </c>
      <c r="J6744" s="2">
        <v>28.25</v>
      </c>
      <c r="K6744">
        <v>4</v>
      </c>
    </row>
    <row r="6745" spans="1:12" x14ac:dyDescent="0.25">
      <c r="A6745">
        <v>60112</v>
      </c>
      <c r="B6745" s="2">
        <v>63.837209999999999</v>
      </c>
      <c r="C6745" s="3">
        <v>4651</v>
      </c>
      <c r="D6745" s="4">
        <v>16980</v>
      </c>
      <c r="E6745" t="s">
        <v>2482</v>
      </c>
      <c r="F6745" s="4" t="s">
        <v>11490</v>
      </c>
      <c r="G6745" s="5">
        <v>2513</v>
      </c>
      <c r="H6745" s="6">
        <v>0.32749699999999998</v>
      </c>
      <c r="I6745" s="7">
        <v>71.477000000000004</v>
      </c>
      <c r="J6745" s="2">
        <v>71</v>
      </c>
      <c r="K6745">
        <v>1</v>
      </c>
    </row>
    <row r="6746" spans="1:12" x14ac:dyDescent="0.25">
      <c r="A6746">
        <v>53561</v>
      </c>
      <c r="B6746" s="2">
        <v>63.836309999999997</v>
      </c>
      <c r="C6746" s="3">
        <v>1468</v>
      </c>
      <c r="D6746" s="4">
        <v>12660</v>
      </c>
      <c r="E6746" t="s">
        <v>248</v>
      </c>
      <c r="F6746" s="4" t="s">
        <v>10031</v>
      </c>
      <c r="G6746" s="5">
        <v>1248</v>
      </c>
      <c r="H6746" s="6">
        <v>0.26201920000000001</v>
      </c>
      <c r="I6746" s="7">
        <v>82.787999999999997</v>
      </c>
      <c r="J6746" s="2">
        <v>33.5</v>
      </c>
      <c r="K6746">
        <v>2</v>
      </c>
    </row>
    <row r="6747" spans="1:12" x14ac:dyDescent="0.25">
      <c r="A6747">
        <v>50231</v>
      </c>
      <c r="B6747" s="2">
        <v>63.835979999999999</v>
      </c>
      <c r="C6747" s="3">
        <v>145</v>
      </c>
      <c r="E6747" t="s">
        <v>9656</v>
      </c>
      <c r="F6747" s="4" t="s">
        <v>9593</v>
      </c>
      <c r="G6747" s="5">
        <v>127</v>
      </c>
      <c r="H6747" s="6">
        <v>0.30708659999999999</v>
      </c>
      <c r="I6747" s="7">
        <v>75</v>
      </c>
    </row>
    <row r="6748" spans="1:12" x14ac:dyDescent="0.25">
      <c r="A6748">
        <v>80421</v>
      </c>
      <c r="B6748" s="2">
        <v>63.834539999999997</v>
      </c>
      <c r="C6748" s="3">
        <v>8189</v>
      </c>
      <c r="D6748" s="4">
        <v>19740</v>
      </c>
      <c r="E6748" t="s">
        <v>5751</v>
      </c>
      <c r="F6748" s="4" t="s">
        <v>14477</v>
      </c>
      <c r="G6748" s="5">
        <v>5893</v>
      </c>
      <c r="H6748" s="6">
        <v>0.29865940000000002</v>
      </c>
      <c r="I6748" s="7">
        <v>76.454999999999998</v>
      </c>
      <c r="J6748" s="2">
        <v>50.5</v>
      </c>
      <c r="K6748">
        <v>2</v>
      </c>
    </row>
    <row r="6749" spans="1:12" x14ac:dyDescent="0.25">
      <c r="A6749">
        <v>57791</v>
      </c>
      <c r="B6749" s="2">
        <v>63.833100000000002</v>
      </c>
      <c r="C6749" s="3">
        <v>203</v>
      </c>
      <c r="D6749" s="4">
        <v>39660</v>
      </c>
      <c r="E6749" t="s">
        <v>11066</v>
      </c>
      <c r="F6749" s="4" t="s">
        <v>10877</v>
      </c>
      <c r="G6749" s="5">
        <v>136</v>
      </c>
      <c r="H6749" s="6">
        <v>0.2116788</v>
      </c>
      <c r="I6749" s="7">
        <v>91.483999999999995</v>
      </c>
    </row>
    <row r="6750" spans="1:12" x14ac:dyDescent="0.25">
      <c r="A6750">
        <v>99832</v>
      </c>
      <c r="B6750" s="2">
        <v>63.83305</v>
      </c>
      <c r="C6750" s="3">
        <v>61</v>
      </c>
      <c r="E6750" t="s">
        <v>13107</v>
      </c>
      <c r="F6750" s="4" t="s">
        <v>16604</v>
      </c>
      <c r="G6750" s="5">
        <v>50</v>
      </c>
      <c r="H6750" s="6">
        <v>0.2</v>
      </c>
      <c r="I6750" s="7">
        <v>93.5</v>
      </c>
    </row>
    <row r="6751" spans="1:12" x14ac:dyDescent="0.25">
      <c r="A6751">
        <v>24083</v>
      </c>
      <c r="B6751" s="2">
        <v>63.832610000000003</v>
      </c>
      <c r="C6751" s="3">
        <v>2617</v>
      </c>
      <c r="D6751" s="4">
        <v>40220</v>
      </c>
      <c r="E6751" t="s">
        <v>4959</v>
      </c>
      <c r="F6751" s="4" t="s">
        <v>4335</v>
      </c>
      <c r="G6751" s="5">
        <v>1794</v>
      </c>
      <c r="H6751" s="6">
        <v>0.26644370000000001</v>
      </c>
      <c r="I6751" s="7">
        <v>82.016999999999996</v>
      </c>
    </row>
    <row r="6752" spans="1:12" x14ac:dyDescent="0.25">
      <c r="A6752">
        <v>94545</v>
      </c>
      <c r="B6752" s="2">
        <v>63.827249999999999</v>
      </c>
      <c r="C6752" s="3">
        <v>30936</v>
      </c>
      <c r="D6752" s="4">
        <v>41860</v>
      </c>
      <c r="E6752" t="s">
        <v>10376</v>
      </c>
      <c r="F6752" s="4" t="s">
        <v>15368</v>
      </c>
      <c r="G6752" s="5">
        <v>20586</v>
      </c>
      <c r="H6752" s="6">
        <v>0.2630786</v>
      </c>
      <c r="I6752" s="7">
        <v>82.596999999999994</v>
      </c>
      <c r="J6752" s="2">
        <v>38.571399999999997</v>
      </c>
      <c r="K6752">
        <v>14</v>
      </c>
      <c r="L6752" s="2">
        <v>42.7</v>
      </c>
    </row>
    <row r="6753" spans="1:12" x14ac:dyDescent="0.25">
      <c r="A6753">
        <v>56549</v>
      </c>
      <c r="B6753" s="2">
        <v>63.821629999999999</v>
      </c>
      <c r="C6753" s="3">
        <v>4309</v>
      </c>
      <c r="D6753" s="4">
        <v>22020</v>
      </c>
      <c r="E6753" t="s">
        <v>4056</v>
      </c>
      <c r="F6753" s="4" t="s">
        <v>10428</v>
      </c>
      <c r="G6753" s="5">
        <v>2921</v>
      </c>
      <c r="H6753" s="6">
        <v>0.26155430000000002</v>
      </c>
      <c r="I6753" s="7">
        <v>82.856999999999999</v>
      </c>
      <c r="J6753" s="2">
        <v>58</v>
      </c>
      <c r="K6753">
        <v>3</v>
      </c>
    </row>
    <row r="6754" spans="1:12" x14ac:dyDescent="0.25">
      <c r="A6754">
        <v>56011</v>
      </c>
      <c r="B6754" s="2">
        <v>63.819519999999997</v>
      </c>
      <c r="C6754" s="3">
        <v>8951</v>
      </c>
      <c r="D6754" s="4">
        <v>33460</v>
      </c>
      <c r="E6754" t="s">
        <v>9941</v>
      </c>
      <c r="F6754" s="4" t="s">
        <v>10428</v>
      </c>
      <c r="G6754" s="5">
        <v>5856</v>
      </c>
      <c r="H6754" s="6">
        <v>0.26942120000000003</v>
      </c>
      <c r="I6754" s="7">
        <v>81.477000000000004</v>
      </c>
    </row>
    <row r="6755" spans="1:12" x14ac:dyDescent="0.25">
      <c r="A6755">
        <v>29676</v>
      </c>
      <c r="B6755" s="2">
        <v>63.817030000000003</v>
      </c>
      <c r="C6755" s="3">
        <v>5155</v>
      </c>
      <c r="D6755" s="4">
        <v>42860</v>
      </c>
      <c r="E6755" t="s">
        <v>281</v>
      </c>
      <c r="F6755" s="4" t="s">
        <v>6130</v>
      </c>
      <c r="G6755" s="5">
        <v>4548</v>
      </c>
      <c r="H6755" s="6">
        <v>0.33985490000000002</v>
      </c>
      <c r="I6755" s="7">
        <v>69.3</v>
      </c>
      <c r="J6755" s="2">
        <v>59</v>
      </c>
      <c r="K6755">
        <v>1</v>
      </c>
    </row>
    <row r="6756" spans="1:12" x14ac:dyDescent="0.25">
      <c r="A6756">
        <v>56288</v>
      </c>
      <c r="B6756" s="2">
        <v>63.815109999999997</v>
      </c>
      <c r="C6756" s="3">
        <v>4841</v>
      </c>
      <c r="D6756" s="4">
        <v>48820</v>
      </c>
      <c r="E6756" t="s">
        <v>10698</v>
      </c>
      <c r="F6756" s="4" t="s">
        <v>10428</v>
      </c>
      <c r="G6756" s="5">
        <v>3486</v>
      </c>
      <c r="H6756" s="6">
        <v>0.30685400000000002</v>
      </c>
      <c r="I6756" s="7">
        <v>75</v>
      </c>
    </row>
    <row r="6757" spans="1:12" x14ac:dyDescent="0.25">
      <c r="A6757">
        <v>43062</v>
      </c>
      <c r="B6757" s="2">
        <v>63.809809999999999</v>
      </c>
      <c r="C6757" s="3">
        <v>27617</v>
      </c>
      <c r="D6757" s="4">
        <v>18140</v>
      </c>
      <c r="E6757" t="s">
        <v>8313</v>
      </c>
      <c r="F6757" s="4" t="s">
        <v>8295</v>
      </c>
      <c r="G6757" s="5">
        <v>18650</v>
      </c>
      <c r="H6757" s="6">
        <v>0.29703499999999999</v>
      </c>
      <c r="I6757" s="7">
        <v>76.694000000000003</v>
      </c>
      <c r="J6757" s="2">
        <v>42.5</v>
      </c>
      <c r="K6757">
        <v>8</v>
      </c>
    </row>
    <row r="6758" spans="1:12" x14ac:dyDescent="0.25">
      <c r="A6758">
        <v>39201</v>
      </c>
      <c r="B6758" s="2">
        <v>63.805259999999997</v>
      </c>
      <c r="C6758" s="3">
        <v>479</v>
      </c>
      <c r="D6758" s="4">
        <v>27140</v>
      </c>
      <c r="E6758" t="s">
        <v>671</v>
      </c>
      <c r="F6758" s="4" t="s">
        <v>7633</v>
      </c>
      <c r="G6758" s="5">
        <v>360</v>
      </c>
      <c r="H6758" s="6">
        <v>0.51111110000000004</v>
      </c>
      <c r="I6758" s="7">
        <v>39.688000000000002</v>
      </c>
      <c r="J6758" s="2">
        <v>44.5</v>
      </c>
      <c r="K6758">
        <v>2</v>
      </c>
    </row>
    <row r="6759" spans="1:12" x14ac:dyDescent="0.25">
      <c r="A6759">
        <v>3038</v>
      </c>
      <c r="B6759" s="2">
        <v>63.799619999999997</v>
      </c>
      <c r="C6759" s="3">
        <v>33584</v>
      </c>
      <c r="D6759" s="4">
        <v>14460</v>
      </c>
      <c r="E6759" t="s">
        <v>522</v>
      </c>
      <c r="F6759" s="4" t="s">
        <v>520</v>
      </c>
      <c r="G6759" s="5">
        <v>23208</v>
      </c>
      <c r="H6759" s="6">
        <v>0.27546540000000003</v>
      </c>
      <c r="I6759" s="7">
        <v>80.400999999999996</v>
      </c>
      <c r="J6759" s="2">
        <v>39.857100000000003</v>
      </c>
      <c r="K6759">
        <v>14</v>
      </c>
      <c r="L6759" s="2">
        <v>50.1</v>
      </c>
    </row>
    <row r="6760" spans="1:12" x14ac:dyDescent="0.25">
      <c r="A6760">
        <v>13461</v>
      </c>
      <c r="B6760" s="2">
        <v>63.793529999999997</v>
      </c>
      <c r="C6760" s="3">
        <v>3072</v>
      </c>
      <c r="D6760" s="4">
        <v>46540</v>
      </c>
      <c r="E6760" t="s">
        <v>2621</v>
      </c>
      <c r="F6760" s="4" t="s">
        <v>1280</v>
      </c>
      <c r="G6760" s="5">
        <v>2217</v>
      </c>
      <c r="H6760" s="6">
        <v>0.26477220000000001</v>
      </c>
      <c r="I6760" s="7">
        <v>82.241</v>
      </c>
    </row>
    <row r="6761" spans="1:12" x14ac:dyDescent="0.25">
      <c r="A6761">
        <v>45889</v>
      </c>
      <c r="B6761" s="2">
        <v>63.792789999999997</v>
      </c>
      <c r="C6761" s="3">
        <v>1478</v>
      </c>
      <c r="D6761" s="4">
        <v>22300</v>
      </c>
      <c r="E6761" t="s">
        <v>971</v>
      </c>
      <c r="F6761" s="4" t="s">
        <v>8295</v>
      </c>
      <c r="G6761" s="5">
        <v>898</v>
      </c>
      <c r="H6761" s="6">
        <v>0.23385300000000001</v>
      </c>
      <c r="I6761" s="7">
        <v>87.582999999999998</v>
      </c>
    </row>
    <row r="6762" spans="1:12" x14ac:dyDescent="0.25">
      <c r="A6762">
        <v>71119</v>
      </c>
      <c r="B6762" s="2">
        <v>63.790550000000003</v>
      </c>
      <c r="C6762" s="3">
        <v>11956</v>
      </c>
      <c r="D6762" s="4">
        <v>43340</v>
      </c>
      <c r="E6762" t="s">
        <v>13113</v>
      </c>
      <c r="F6762" s="4" t="s">
        <v>12927</v>
      </c>
      <c r="G6762" s="5">
        <v>8437</v>
      </c>
      <c r="H6762" s="6">
        <v>0.29568620000000001</v>
      </c>
      <c r="I6762" s="7">
        <v>76.89</v>
      </c>
      <c r="J6762" s="2">
        <v>28.333300000000001</v>
      </c>
      <c r="K6762">
        <v>3</v>
      </c>
    </row>
    <row r="6763" spans="1:12" x14ac:dyDescent="0.25">
      <c r="A6763">
        <v>13037</v>
      </c>
      <c r="B6763" s="2">
        <v>63.787109999999998</v>
      </c>
      <c r="C6763" s="3">
        <v>8548</v>
      </c>
      <c r="D6763" s="4">
        <v>45060</v>
      </c>
      <c r="E6763" t="s">
        <v>2476</v>
      </c>
      <c r="F6763" s="4" t="s">
        <v>1280</v>
      </c>
      <c r="G6763" s="5">
        <v>5940</v>
      </c>
      <c r="H6763" s="6">
        <v>0.29691970000000001</v>
      </c>
      <c r="I6763" s="7">
        <v>76.674999999999997</v>
      </c>
      <c r="J6763" s="2">
        <v>46.4</v>
      </c>
      <c r="K6763">
        <v>5</v>
      </c>
    </row>
    <row r="6764" spans="1:12" x14ac:dyDescent="0.25">
      <c r="A6764">
        <v>54562</v>
      </c>
      <c r="B6764" s="2">
        <v>63.785339999999998</v>
      </c>
      <c r="C6764" s="3">
        <v>1751</v>
      </c>
      <c r="E6764" t="s">
        <v>10302</v>
      </c>
      <c r="F6764" s="4" t="s">
        <v>10031</v>
      </c>
      <c r="G6764" s="5">
        <v>1485</v>
      </c>
      <c r="H6764" s="6">
        <v>0.36902360000000001</v>
      </c>
      <c r="I6764" s="7">
        <v>64.210999999999999</v>
      </c>
      <c r="J6764" s="2">
        <v>56</v>
      </c>
      <c r="K6764">
        <v>1</v>
      </c>
    </row>
    <row r="6765" spans="1:12" x14ac:dyDescent="0.25">
      <c r="A6765">
        <v>80860</v>
      </c>
      <c r="B6765" s="2">
        <v>63.784869999999998</v>
      </c>
      <c r="C6765" s="3">
        <v>549</v>
      </c>
      <c r="D6765" s="4">
        <v>17820</v>
      </c>
      <c r="E6765" t="s">
        <v>2894</v>
      </c>
      <c r="F6765" s="4" t="s">
        <v>14477</v>
      </c>
      <c r="G6765" s="5">
        <v>449</v>
      </c>
      <c r="H6765" s="6">
        <v>0.31848549999999998</v>
      </c>
      <c r="I6765" s="7">
        <v>72.941000000000003</v>
      </c>
      <c r="J6765" s="2">
        <v>67</v>
      </c>
      <c r="K6765">
        <v>1</v>
      </c>
    </row>
    <row r="6766" spans="1:12" x14ac:dyDescent="0.25">
      <c r="A6766">
        <v>72120</v>
      </c>
      <c r="B6766" s="2">
        <v>63.779640000000001</v>
      </c>
      <c r="C6766" s="3">
        <v>30920</v>
      </c>
      <c r="D6766" s="4">
        <v>30780</v>
      </c>
      <c r="E6766" t="s">
        <v>4569</v>
      </c>
      <c r="F6766" s="4" t="s">
        <v>13183</v>
      </c>
      <c r="G6766" s="5">
        <v>21382</v>
      </c>
      <c r="H6766" s="6">
        <v>0.31740170000000001</v>
      </c>
      <c r="I6766" s="7">
        <v>73.125</v>
      </c>
      <c r="J6766" s="2">
        <v>42.6</v>
      </c>
      <c r="K6766">
        <v>10</v>
      </c>
      <c r="L6766" s="2">
        <v>65</v>
      </c>
    </row>
    <row r="6767" spans="1:12" x14ac:dyDescent="0.25">
      <c r="A6767">
        <v>27896</v>
      </c>
      <c r="B6767" s="2">
        <v>63.771120000000003</v>
      </c>
      <c r="C6767" s="3">
        <v>21184</v>
      </c>
      <c r="D6767" s="4">
        <v>48980</v>
      </c>
      <c r="E6767" t="s">
        <v>2828</v>
      </c>
      <c r="F6767" s="4" t="s">
        <v>5642</v>
      </c>
      <c r="G6767" s="5">
        <v>14253</v>
      </c>
      <c r="H6767" s="6">
        <v>0.35052270000000002</v>
      </c>
      <c r="I6767" s="7">
        <v>67.399000000000001</v>
      </c>
      <c r="J6767" s="2">
        <v>47</v>
      </c>
      <c r="K6767">
        <v>4</v>
      </c>
    </row>
    <row r="6768" spans="1:12" x14ac:dyDescent="0.25">
      <c r="A6768">
        <v>95595</v>
      </c>
      <c r="B6768" s="2">
        <v>63.767679999999999</v>
      </c>
      <c r="C6768" s="3">
        <v>180</v>
      </c>
      <c r="E6768" t="s">
        <v>15946</v>
      </c>
      <c r="F6768" s="4" t="s">
        <v>15368</v>
      </c>
      <c r="G6768" s="5">
        <v>115</v>
      </c>
      <c r="H6768" s="6">
        <v>0.55652170000000001</v>
      </c>
      <c r="I6768" s="7">
        <v>31.786000000000001</v>
      </c>
      <c r="J6768" s="2">
        <v>42</v>
      </c>
      <c r="K6768">
        <v>1</v>
      </c>
    </row>
    <row r="6769" spans="1:12" x14ac:dyDescent="0.25">
      <c r="A6769">
        <v>29680</v>
      </c>
      <c r="B6769" s="2">
        <v>63.763129999999997</v>
      </c>
      <c r="C6769" s="3">
        <v>28597</v>
      </c>
      <c r="D6769" s="4">
        <v>24860</v>
      </c>
      <c r="E6769" t="s">
        <v>6309</v>
      </c>
      <c r="F6769" s="4" t="s">
        <v>6130</v>
      </c>
      <c r="G6769" s="5">
        <v>18868</v>
      </c>
      <c r="H6769" s="6">
        <v>0.30520960000000003</v>
      </c>
      <c r="I6769" s="7">
        <v>75.212000000000003</v>
      </c>
      <c r="J6769" s="2">
        <v>40.666699999999999</v>
      </c>
      <c r="K6769">
        <v>6</v>
      </c>
    </row>
    <row r="6770" spans="1:12" x14ac:dyDescent="0.25">
      <c r="A6770">
        <v>62887</v>
      </c>
      <c r="B6770" s="2">
        <v>63.758560000000003</v>
      </c>
      <c r="C6770" s="3">
        <v>363</v>
      </c>
      <c r="E6770" t="s">
        <v>12050</v>
      </c>
      <c r="F6770" s="4" t="s">
        <v>11490</v>
      </c>
      <c r="G6770" s="5">
        <v>216</v>
      </c>
      <c r="H6770" s="6">
        <v>0.31481480000000001</v>
      </c>
      <c r="I6770" s="7">
        <v>73.542000000000002</v>
      </c>
    </row>
    <row r="6771" spans="1:12" x14ac:dyDescent="0.25">
      <c r="A6771">
        <v>79109</v>
      </c>
      <c r="B6771" s="2">
        <v>63.751420000000003</v>
      </c>
      <c r="C6771" s="3">
        <v>43881</v>
      </c>
      <c r="D6771" s="4">
        <v>11100</v>
      </c>
      <c r="E6771" t="s">
        <v>14375</v>
      </c>
      <c r="F6771" s="4" t="s">
        <v>13752</v>
      </c>
      <c r="G6771" s="5">
        <v>29670</v>
      </c>
      <c r="H6771" s="6">
        <v>0.3197506</v>
      </c>
      <c r="I6771" s="7">
        <v>72.688999999999993</v>
      </c>
      <c r="J6771" s="2">
        <v>43.777799999999999</v>
      </c>
      <c r="K6771">
        <v>27</v>
      </c>
      <c r="L6771" s="2">
        <v>71</v>
      </c>
    </row>
    <row r="6772" spans="1:12" x14ac:dyDescent="0.25">
      <c r="A6772">
        <v>76249</v>
      </c>
      <c r="B6772" s="2">
        <v>63.743229999999997</v>
      </c>
      <c r="C6772" s="3">
        <v>7166</v>
      </c>
      <c r="D6772" s="4">
        <v>19100</v>
      </c>
      <c r="E6772" t="s">
        <v>13910</v>
      </c>
      <c r="F6772" s="4" t="s">
        <v>13752</v>
      </c>
      <c r="G6772" s="5">
        <v>4535</v>
      </c>
      <c r="H6772" s="6">
        <v>0.2577161</v>
      </c>
      <c r="I6772" s="7">
        <v>83.393000000000001</v>
      </c>
      <c r="J6772" s="2">
        <v>63</v>
      </c>
      <c r="K6772">
        <v>2</v>
      </c>
    </row>
    <row r="6773" spans="1:12" x14ac:dyDescent="0.25">
      <c r="A6773">
        <v>49650</v>
      </c>
      <c r="B6773" s="2">
        <v>63.741579999999999</v>
      </c>
      <c r="C6773" s="3">
        <v>3233</v>
      </c>
      <c r="D6773" s="4">
        <v>45900</v>
      </c>
      <c r="E6773" t="s">
        <v>9435</v>
      </c>
      <c r="F6773" s="4" t="s">
        <v>9106</v>
      </c>
      <c r="G6773" s="5">
        <v>2315</v>
      </c>
      <c r="H6773" s="6">
        <v>0.32829370000000002</v>
      </c>
      <c r="I6773" s="7">
        <v>71.195999999999998</v>
      </c>
      <c r="J6773" s="2">
        <v>46.666699999999999</v>
      </c>
      <c r="K6773">
        <v>3</v>
      </c>
    </row>
    <row r="6774" spans="1:12" x14ac:dyDescent="0.25">
      <c r="A6774">
        <v>28443</v>
      </c>
      <c r="B6774" s="2">
        <v>63.738059999999997</v>
      </c>
      <c r="C6774" s="3">
        <v>18443</v>
      </c>
      <c r="D6774" s="4">
        <v>48900</v>
      </c>
      <c r="E6774" t="s">
        <v>667</v>
      </c>
      <c r="F6774" s="4" t="s">
        <v>5642</v>
      </c>
      <c r="G6774" s="5">
        <v>12413</v>
      </c>
      <c r="H6774" s="6">
        <v>0.332125</v>
      </c>
      <c r="I6774" s="7">
        <v>70.525000000000006</v>
      </c>
      <c r="J6774" s="2">
        <v>57.2</v>
      </c>
      <c r="K6774">
        <v>5</v>
      </c>
    </row>
    <row r="6775" spans="1:12" x14ac:dyDescent="0.25">
      <c r="A6775">
        <v>7072</v>
      </c>
      <c r="B6775" s="2">
        <v>63.734050000000003</v>
      </c>
      <c r="C6775" s="3">
        <v>6189</v>
      </c>
      <c r="D6775" s="4">
        <v>35620</v>
      </c>
      <c r="E6775" t="s">
        <v>1387</v>
      </c>
      <c r="F6775" s="4" t="s">
        <v>1341</v>
      </c>
      <c r="G6775" s="5">
        <v>4333</v>
      </c>
      <c r="H6775" s="6">
        <v>0.31363950000000002</v>
      </c>
      <c r="I6775" s="7">
        <v>73.706999999999994</v>
      </c>
      <c r="J6775" s="2">
        <v>29</v>
      </c>
      <c r="K6775">
        <v>1</v>
      </c>
    </row>
    <row r="6776" spans="1:12" x14ac:dyDescent="0.25">
      <c r="A6776">
        <v>67518</v>
      </c>
      <c r="B6776" s="2">
        <v>63.73301</v>
      </c>
      <c r="C6776" s="3">
        <v>57</v>
      </c>
      <c r="E6776" t="s">
        <v>12665</v>
      </c>
      <c r="F6776" s="4" t="s">
        <v>12494</v>
      </c>
      <c r="G6776" s="5">
        <v>39</v>
      </c>
      <c r="H6776" s="6">
        <v>0.1</v>
      </c>
      <c r="I6776" s="7">
        <v>110.625</v>
      </c>
    </row>
    <row r="6777" spans="1:12" x14ac:dyDescent="0.25">
      <c r="A6777">
        <v>12834</v>
      </c>
      <c r="B6777" s="2">
        <v>63.731909999999999</v>
      </c>
      <c r="C6777" s="3">
        <v>6243</v>
      </c>
      <c r="D6777" s="4">
        <v>24020</v>
      </c>
      <c r="E6777" t="s">
        <v>1334</v>
      </c>
      <c r="F6777" s="4" t="s">
        <v>1280</v>
      </c>
      <c r="G6777" s="5">
        <v>4554</v>
      </c>
      <c r="H6777" s="6">
        <v>0.30318329999999999</v>
      </c>
      <c r="I6777" s="7">
        <v>75.509</v>
      </c>
      <c r="J6777" s="2">
        <v>55.5</v>
      </c>
      <c r="K6777">
        <v>2</v>
      </c>
    </row>
    <row r="6778" spans="1:12" x14ac:dyDescent="0.25">
      <c r="A6778">
        <v>5034</v>
      </c>
      <c r="B6778" s="2">
        <v>63.730759999999997</v>
      </c>
      <c r="C6778" s="3">
        <v>250</v>
      </c>
      <c r="D6778" s="4">
        <v>17200</v>
      </c>
      <c r="E6778" t="s">
        <v>339</v>
      </c>
      <c r="F6778" s="4" t="s">
        <v>1030</v>
      </c>
      <c r="G6778" s="5">
        <v>224</v>
      </c>
      <c r="H6778" s="6">
        <v>0.16444439999999999</v>
      </c>
      <c r="I6778" s="7">
        <v>99.478999999999999</v>
      </c>
      <c r="J6778" s="2">
        <v>35</v>
      </c>
      <c r="K6778">
        <v>1</v>
      </c>
    </row>
    <row r="6779" spans="1:12" x14ac:dyDescent="0.25">
      <c r="A6779">
        <v>98367</v>
      </c>
      <c r="B6779" s="2">
        <v>63.72607</v>
      </c>
      <c r="C6779" s="3">
        <v>27615</v>
      </c>
      <c r="D6779" s="4">
        <v>14740</v>
      </c>
      <c r="E6779" t="s">
        <v>16420</v>
      </c>
      <c r="F6779" s="4" t="s">
        <v>16344</v>
      </c>
      <c r="G6779" s="5">
        <v>19400</v>
      </c>
      <c r="H6779" s="6">
        <v>0.24715219999999999</v>
      </c>
      <c r="I6779" s="7">
        <v>85.179000000000002</v>
      </c>
      <c r="J6779" s="2">
        <v>44.8889</v>
      </c>
      <c r="K6779">
        <v>9</v>
      </c>
    </row>
    <row r="6780" spans="1:12" x14ac:dyDescent="0.25">
      <c r="A6780">
        <v>56021</v>
      </c>
      <c r="B6780" s="2">
        <v>63.721240000000002</v>
      </c>
      <c r="C6780" s="3">
        <v>1041</v>
      </c>
      <c r="D6780" s="4">
        <v>31860</v>
      </c>
      <c r="E6780" t="s">
        <v>4888</v>
      </c>
      <c r="F6780" s="4" t="s">
        <v>10428</v>
      </c>
      <c r="G6780" s="5">
        <v>742</v>
      </c>
      <c r="H6780" s="6">
        <v>0.2759085</v>
      </c>
      <c r="I6780" s="7">
        <v>80.207999999999998</v>
      </c>
    </row>
    <row r="6781" spans="1:12" x14ac:dyDescent="0.25">
      <c r="A6781">
        <v>24128</v>
      </c>
      <c r="B6781" s="2">
        <v>63.720730000000003</v>
      </c>
      <c r="C6781" s="3">
        <v>1672</v>
      </c>
      <c r="D6781" s="4">
        <v>13980</v>
      </c>
      <c r="E6781" t="s">
        <v>489</v>
      </c>
      <c r="F6781" s="4" t="s">
        <v>4335</v>
      </c>
      <c r="G6781" s="5">
        <v>1396</v>
      </c>
      <c r="H6781" s="6">
        <v>0.28847529999999999</v>
      </c>
      <c r="I6781" s="7">
        <v>78.03</v>
      </c>
      <c r="J6781" s="2">
        <v>43.333300000000001</v>
      </c>
      <c r="K6781">
        <v>3</v>
      </c>
    </row>
    <row r="6782" spans="1:12" x14ac:dyDescent="0.25">
      <c r="A6782">
        <v>5360</v>
      </c>
      <c r="B6782" s="2">
        <v>63.720359999999999</v>
      </c>
      <c r="C6782" s="3">
        <v>211</v>
      </c>
      <c r="E6782" t="s">
        <v>1088</v>
      </c>
      <c r="F6782" s="4" t="s">
        <v>1030</v>
      </c>
      <c r="G6782" s="5">
        <v>150</v>
      </c>
      <c r="H6782" s="6">
        <v>0.4</v>
      </c>
      <c r="I6782" s="7">
        <v>58.75</v>
      </c>
    </row>
    <row r="6783" spans="1:12" x14ac:dyDescent="0.25">
      <c r="A6783">
        <v>99603</v>
      </c>
      <c r="B6783" s="2">
        <v>63.718730000000001</v>
      </c>
      <c r="C6783" s="3">
        <v>9894</v>
      </c>
      <c r="E6783" t="s">
        <v>2496</v>
      </c>
      <c r="F6783" s="4" t="s">
        <v>16604</v>
      </c>
      <c r="G6783" s="5">
        <v>6646</v>
      </c>
      <c r="H6783" s="6">
        <v>0.31472840000000002</v>
      </c>
      <c r="I6783" s="7">
        <v>73.481999999999999</v>
      </c>
      <c r="J6783" s="2">
        <v>52.857100000000003</v>
      </c>
      <c r="K6783">
        <v>7</v>
      </c>
    </row>
    <row r="6784" spans="1:12" x14ac:dyDescent="0.25">
      <c r="A6784">
        <v>28604</v>
      </c>
      <c r="B6784" s="2">
        <v>63.716030000000003</v>
      </c>
      <c r="C6784" s="3">
        <v>6702</v>
      </c>
      <c r="D6784" s="4">
        <v>14380</v>
      </c>
      <c r="E6784" t="s">
        <v>6024</v>
      </c>
      <c r="F6784" s="4" t="s">
        <v>5642</v>
      </c>
      <c r="G6784" s="5">
        <v>4631</v>
      </c>
      <c r="H6784" s="6">
        <v>0.37715890000000002</v>
      </c>
      <c r="I6784" s="7">
        <v>62.691000000000003</v>
      </c>
      <c r="J6784" s="2">
        <v>37.5</v>
      </c>
      <c r="K6784">
        <v>2</v>
      </c>
    </row>
    <row r="6785" spans="1:12" x14ac:dyDescent="0.25">
      <c r="A6785">
        <v>87574</v>
      </c>
      <c r="B6785" s="2">
        <v>63.714869999999998</v>
      </c>
      <c r="C6785" s="3">
        <v>291</v>
      </c>
      <c r="D6785" s="4">
        <v>42140</v>
      </c>
      <c r="E6785" t="s">
        <v>15228</v>
      </c>
      <c r="F6785" s="4" t="s">
        <v>15124</v>
      </c>
      <c r="G6785" s="5">
        <v>225</v>
      </c>
      <c r="H6785" s="6">
        <v>0.28318579999999999</v>
      </c>
      <c r="I6785" s="7">
        <v>78.929000000000002</v>
      </c>
      <c r="J6785" s="2">
        <v>53</v>
      </c>
      <c r="K6785">
        <v>1</v>
      </c>
    </row>
    <row r="6786" spans="1:12" x14ac:dyDescent="0.25">
      <c r="A6786">
        <v>47022</v>
      </c>
      <c r="B6786" s="2">
        <v>63.714300000000001</v>
      </c>
      <c r="C6786" s="3">
        <v>3285</v>
      </c>
      <c r="D6786" s="4">
        <v>17140</v>
      </c>
      <c r="E6786" t="s">
        <v>833</v>
      </c>
      <c r="F6786" s="4" t="s">
        <v>8800</v>
      </c>
      <c r="G6786" s="5">
        <v>2154</v>
      </c>
      <c r="H6786" s="6">
        <v>0.2878366</v>
      </c>
      <c r="I6786" s="7">
        <v>78.125</v>
      </c>
    </row>
    <row r="6787" spans="1:12" x14ac:dyDescent="0.25">
      <c r="A6787">
        <v>53406</v>
      </c>
      <c r="B6787" s="2">
        <v>63.709339999999997</v>
      </c>
      <c r="C6787" s="3">
        <v>26062</v>
      </c>
      <c r="D6787" s="4">
        <v>39540</v>
      </c>
      <c r="E6787" t="s">
        <v>5293</v>
      </c>
      <c r="F6787" s="4" t="s">
        <v>10031</v>
      </c>
      <c r="G6787" s="5">
        <v>18600</v>
      </c>
      <c r="H6787" s="6">
        <v>0.30579000000000001</v>
      </c>
      <c r="I6787" s="7">
        <v>75.02</v>
      </c>
      <c r="J6787" s="2">
        <v>39.818199999999997</v>
      </c>
      <c r="K6787">
        <v>11</v>
      </c>
      <c r="L6787" s="2">
        <v>49.9</v>
      </c>
    </row>
    <row r="6788" spans="1:12" x14ac:dyDescent="0.25">
      <c r="A6788">
        <v>57568</v>
      </c>
      <c r="B6788" s="2">
        <v>63.70478</v>
      </c>
      <c r="C6788" s="3">
        <v>652</v>
      </c>
      <c r="E6788" t="s">
        <v>11004</v>
      </c>
      <c r="F6788" s="4" t="s">
        <v>10877</v>
      </c>
      <c r="G6788" s="5">
        <v>449</v>
      </c>
      <c r="H6788" s="6">
        <v>0.27777780000000002</v>
      </c>
      <c r="I6788" s="7">
        <v>79.852999999999994</v>
      </c>
    </row>
    <row r="6789" spans="1:12" x14ac:dyDescent="0.25">
      <c r="A6789">
        <v>31721</v>
      </c>
      <c r="B6789" s="2">
        <v>63.70138</v>
      </c>
      <c r="C6789" s="3">
        <v>20327</v>
      </c>
      <c r="D6789" s="4">
        <v>10500</v>
      </c>
      <c r="E6789" t="s">
        <v>1168</v>
      </c>
      <c r="F6789" s="4" t="s">
        <v>6363</v>
      </c>
      <c r="G6789" s="5">
        <v>13741</v>
      </c>
      <c r="H6789" s="6">
        <v>0.34014990000000001</v>
      </c>
      <c r="I6789" s="7">
        <v>69.066000000000003</v>
      </c>
      <c r="J6789" s="2">
        <v>56</v>
      </c>
      <c r="K6789">
        <v>1</v>
      </c>
    </row>
    <row r="6790" spans="1:12" x14ac:dyDescent="0.25">
      <c r="A6790">
        <v>70739</v>
      </c>
      <c r="B6790" s="2">
        <v>63.695819999999998</v>
      </c>
      <c r="C6790" s="3">
        <v>14696</v>
      </c>
      <c r="D6790" s="4">
        <v>12940</v>
      </c>
      <c r="E6790" t="s">
        <v>13064</v>
      </c>
      <c r="F6790" s="4" t="s">
        <v>12927</v>
      </c>
      <c r="G6790" s="5">
        <v>9517</v>
      </c>
      <c r="H6790" s="6">
        <v>0.2412271</v>
      </c>
      <c r="I6790" s="7">
        <v>86.159000000000006</v>
      </c>
      <c r="J6790" s="2">
        <v>62</v>
      </c>
      <c r="K6790">
        <v>2</v>
      </c>
    </row>
    <row r="6791" spans="1:12" x14ac:dyDescent="0.25">
      <c r="A6791">
        <v>56258</v>
      </c>
      <c r="B6791" s="2">
        <v>63.691279999999999</v>
      </c>
      <c r="C6791" s="3">
        <v>15522</v>
      </c>
      <c r="D6791" s="4">
        <v>32140</v>
      </c>
      <c r="E6791" t="s">
        <v>4338</v>
      </c>
      <c r="F6791" s="4" t="s">
        <v>10428</v>
      </c>
      <c r="G6791" s="5">
        <v>9406</v>
      </c>
      <c r="H6791" s="6">
        <v>0.31894529999999999</v>
      </c>
      <c r="I6791" s="7">
        <v>72.727999999999994</v>
      </c>
      <c r="J6791" s="2">
        <v>46.285699999999999</v>
      </c>
      <c r="K6791">
        <v>7</v>
      </c>
    </row>
    <row r="6792" spans="1:12" x14ac:dyDescent="0.25">
      <c r="A6792">
        <v>99685</v>
      </c>
      <c r="B6792" s="2">
        <v>63.688290000000002</v>
      </c>
      <c r="C6792" s="3">
        <v>4321</v>
      </c>
      <c r="E6792" t="s">
        <v>16701</v>
      </c>
      <c r="F6792" s="4" t="s">
        <v>16604</v>
      </c>
      <c r="G6792" s="5">
        <v>3117</v>
      </c>
      <c r="H6792" s="6">
        <v>0.1642605</v>
      </c>
      <c r="I6792" s="7">
        <v>99.453000000000003</v>
      </c>
      <c r="J6792" s="2">
        <v>29</v>
      </c>
      <c r="K6792">
        <v>1</v>
      </c>
    </row>
    <row r="6793" spans="1:12" x14ac:dyDescent="0.25">
      <c r="A6793">
        <v>90502</v>
      </c>
      <c r="B6793" s="2">
        <v>63.684530000000002</v>
      </c>
      <c r="C6793" s="3">
        <v>17135</v>
      </c>
      <c r="D6793" s="4">
        <v>31080</v>
      </c>
      <c r="E6793" t="s">
        <v>15388</v>
      </c>
      <c r="F6793" s="4" t="s">
        <v>15368</v>
      </c>
      <c r="G6793" s="5">
        <v>12562</v>
      </c>
      <c r="H6793" s="6">
        <v>0.3280267</v>
      </c>
      <c r="I6793" s="7">
        <v>71.153000000000006</v>
      </c>
      <c r="J6793" s="2">
        <v>34.75</v>
      </c>
      <c r="K6793">
        <v>4</v>
      </c>
    </row>
    <row r="6794" spans="1:12" x14ac:dyDescent="0.25">
      <c r="A6794">
        <v>79713</v>
      </c>
      <c r="B6794" s="2">
        <v>63.681449999999998</v>
      </c>
      <c r="C6794" s="3">
        <v>465</v>
      </c>
      <c r="D6794" s="4">
        <v>33260</v>
      </c>
      <c r="E6794" t="s">
        <v>14441</v>
      </c>
      <c r="F6794" s="4" t="s">
        <v>13752</v>
      </c>
      <c r="G6794" s="5">
        <v>319</v>
      </c>
      <c r="H6794" s="6">
        <v>0.26959250000000001</v>
      </c>
      <c r="I6794" s="7">
        <v>81.25</v>
      </c>
    </row>
    <row r="6795" spans="1:12" x14ac:dyDescent="0.25">
      <c r="A6795">
        <v>37043</v>
      </c>
      <c r="B6795" s="2">
        <v>63.674590000000002</v>
      </c>
      <c r="C6795" s="3">
        <v>42840</v>
      </c>
      <c r="D6795" s="4">
        <v>17300</v>
      </c>
      <c r="E6795" t="s">
        <v>2090</v>
      </c>
      <c r="F6795" s="4" t="s">
        <v>7348</v>
      </c>
      <c r="G6795" s="5">
        <v>28319</v>
      </c>
      <c r="H6795" s="6">
        <v>0.32525870000000001</v>
      </c>
      <c r="I6795" s="7">
        <v>71.628</v>
      </c>
      <c r="J6795" s="2">
        <v>55.764699999999998</v>
      </c>
      <c r="K6795">
        <v>17</v>
      </c>
      <c r="L6795" s="2">
        <v>99.4</v>
      </c>
    </row>
    <row r="6796" spans="1:12" x14ac:dyDescent="0.25">
      <c r="A6796">
        <v>54844</v>
      </c>
      <c r="B6796" s="2">
        <v>63.667769999999997</v>
      </c>
      <c r="C6796" s="3">
        <v>233</v>
      </c>
      <c r="E6796" t="s">
        <v>10377</v>
      </c>
      <c r="F6796" s="4" t="s">
        <v>10031</v>
      </c>
      <c r="G6796" s="5">
        <v>215</v>
      </c>
      <c r="H6796" s="6">
        <v>0.3581395</v>
      </c>
      <c r="I6796" s="7">
        <v>65.938000000000002</v>
      </c>
    </row>
    <row r="6797" spans="1:12" x14ac:dyDescent="0.25">
      <c r="A6797">
        <v>48065</v>
      </c>
      <c r="B6797" s="2">
        <v>63.665939999999999</v>
      </c>
      <c r="C6797" s="3">
        <v>10744</v>
      </c>
      <c r="D6797" s="4">
        <v>19820</v>
      </c>
      <c r="E6797" t="s">
        <v>9129</v>
      </c>
      <c r="F6797" s="4" t="s">
        <v>9106</v>
      </c>
      <c r="G6797" s="5">
        <v>7432</v>
      </c>
      <c r="H6797" s="6">
        <v>0.25861139999999999</v>
      </c>
      <c r="I6797" s="7">
        <v>83.135999999999996</v>
      </c>
      <c r="J6797" s="2">
        <v>42.666699999999999</v>
      </c>
      <c r="K6797">
        <v>3</v>
      </c>
    </row>
    <row r="6798" spans="1:12" x14ac:dyDescent="0.25">
      <c r="A6798">
        <v>62208</v>
      </c>
      <c r="B6798" s="2">
        <v>63.661169999999998</v>
      </c>
      <c r="C6798" s="3">
        <v>16968</v>
      </c>
      <c r="D6798" s="4">
        <v>41180</v>
      </c>
      <c r="E6798" t="s">
        <v>11886</v>
      </c>
      <c r="F6798" s="4" t="s">
        <v>11490</v>
      </c>
      <c r="G6798" s="5">
        <v>12510</v>
      </c>
      <c r="H6798" s="6">
        <v>0.320438</v>
      </c>
      <c r="I6798" s="7">
        <v>72.450999999999993</v>
      </c>
      <c r="J6798" s="2">
        <v>49.333300000000001</v>
      </c>
      <c r="K6798">
        <v>3</v>
      </c>
    </row>
    <row r="6799" spans="1:12" x14ac:dyDescent="0.25">
      <c r="A6799">
        <v>19606</v>
      </c>
      <c r="B6799" s="2">
        <v>63.652500000000003</v>
      </c>
      <c r="C6799" s="3">
        <v>34789</v>
      </c>
      <c r="D6799" s="4">
        <v>39740</v>
      </c>
      <c r="E6799" t="s">
        <v>252</v>
      </c>
      <c r="F6799" s="4" t="s">
        <v>3003</v>
      </c>
      <c r="G6799" s="5">
        <v>23690</v>
      </c>
      <c r="H6799" s="6">
        <v>0.3044616</v>
      </c>
      <c r="I6799" s="7">
        <v>75.207999999999998</v>
      </c>
      <c r="J6799" s="2">
        <v>41.6111</v>
      </c>
      <c r="K6799">
        <v>18</v>
      </c>
      <c r="L6799" s="2">
        <v>59.8</v>
      </c>
    </row>
    <row r="6800" spans="1:12" x14ac:dyDescent="0.25">
      <c r="A6800">
        <v>12086</v>
      </c>
      <c r="B6800" s="2">
        <v>63.646549999999998</v>
      </c>
      <c r="C6800" s="3">
        <v>1503</v>
      </c>
      <c r="D6800" s="4">
        <v>11220</v>
      </c>
      <c r="E6800" t="s">
        <v>2124</v>
      </c>
      <c r="F6800" s="4" t="s">
        <v>1280</v>
      </c>
      <c r="G6800" s="5">
        <v>1203</v>
      </c>
      <c r="H6800" s="6">
        <v>0.27408640000000001</v>
      </c>
      <c r="I6800" s="7">
        <v>80.454999999999998</v>
      </c>
      <c r="J6800" s="2">
        <v>40</v>
      </c>
      <c r="K6800">
        <v>1</v>
      </c>
    </row>
    <row r="6801" spans="1:12" x14ac:dyDescent="0.25">
      <c r="A6801">
        <v>4039</v>
      </c>
      <c r="B6801" s="2">
        <v>63.645110000000003</v>
      </c>
      <c r="C6801" s="3">
        <v>7539</v>
      </c>
      <c r="D6801" s="4">
        <v>38860</v>
      </c>
      <c r="E6801" t="s">
        <v>728</v>
      </c>
      <c r="F6801" s="4" t="s">
        <v>701</v>
      </c>
      <c r="G6801" s="5">
        <v>4791</v>
      </c>
      <c r="H6801" s="6">
        <v>0.30029220000000001</v>
      </c>
      <c r="I6801" s="7">
        <v>75.921999999999997</v>
      </c>
      <c r="J6801" s="2">
        <v>44</v>
      </c>
      <c r="K6801">
        <v>1</v>
      </c>
    </row>
    <row r="6802" spans="1:12" x14ac:dyDescent="0.25">
      <c r="A6802">
        <v>57544</v>
      </c>
      <c r="B6802" s="2">
        <v>63.643900000000002</v>
      </c>
      <c r="C6802" s="3">
        <v>523</v>
      </c>
      <c r="E6802" t="s">
        <v>10994</v>
      </c>
      <c r="F6802" s="4" t="s">
        <v>10877</v>
      </c>
      <c r="G6802" s="5">
        <v>289</v>
      </c>
      <c r="H6802" s="6">
        <v>0.28027679999999999</v>
      </c>
      <c r="I6802" s="7">
        <v>79.375</v>
      </c>
    </row>
    <row r="6803" spans="1:12" x14ac:dyDescent="0.25">
      <c r="A6803">
        <v>10463</v>
      </c>
      <c r="B6803" s="2">
        <v>63.631959999999999</v>
      </c>
      <c r="C6803" s="3">
        <v>71237</v>
      </c>
      <c r="D6803" s="4">
        <v>35620</v>
      </c>
      <c r="E6803" t="s">
        <v>1791</v>
      </c>
      <c r="F6803" s="4" t="s">
        <v>1280</v>
      </c>
      <c r="G6803" s="5">
        <v>49578</v>
      </c>
      <c r="H6803" s="6">
        <v>0.37386799999999998</v>
      </c>
      <c r="I6803" s="7">
        <v>63.201000000000001</v>
      </c>
      <c r="J6803" s="2">
        <v>32.0154</v>
      </c>
      <c r="K6803">
        <v>65</v>
      </c>
      <c r="L6803" s="2">
        <v>11.1</v>
      </c>
    </row>
    <row r="6804" spans="1:12" x14ac:dyDescent="0.25">
      <c r="A6804">
        <v>48150</v>
      </c>
      <c r="B6804" s="2">
        <v>63.61551</v>
      </c>
      <c r="C6804" s="3">
        <v>26958</v>
      </c>
      <c r="D6804" s="4">
        <v>19820</v>
      </c>
      <c r="E6804" t="s">
        <v>2863</v>
      </c>
      <c r="F6804" s="4" t="s">
        <v>9106</v>
      </c>
      <c r="G6804" s="5">
        <v>19181</v>
      </c>
      <c r="H6804" s="6">
        <v>0.30476490000000001</v>
      </c>
      <c r="I6804" s="7">
        <v>75.134</v>
      </c>
      <c r="J6804" s="2">
        <v>44.1</v>
      </c>
      <c r="K6804">
        <v>20</v>
      </c>
      <c r="L6804" s="2">
        <v>72.8</v>
      </c>
    </row>
    <row r="6805" spans="1:12" x14ac:dyDescent="0.25">
      <c r="A6805">
        <v>79092</v>
      </c>
      <c r="B6805" s="2">
        <v>63.610759999999999</v>
      </c>
      <c r="C6805" s="3">
        <v>922</v>
      </c>
      <c r="D6805" s="4">
        <v>25820</v>
      </c>
      <c r="E6805" t="s">
        <v>14372</v>
      </c>
      <c r="F6805" s="4" t="s">
        <v>13752</v>
      </c>
      <c r="G6805" s="5">
        <v>649</v>
      </c>
      <c r="H6805" s="6">
        <v>0.32</v>
      </c>
      <c r="I6805" s="7">
        <v>72.5</v>
      </c>
      <c r="J6805" s="2">
        <v>76</v>
      </c>
      <c r="K6805">
        <v>1</v>
      </c>
    </row>
    <row r="6806" spans="1:12" x14ac:dyDescent="0.25">
      <c r="A6806">
        <v>56468</v>
      </c>
      <c r="B6806" s="2">
        <v>63.609670000000001</v>
      </c>
      <c r="C6806" s="3">
        <v>5054</v>
      </c>
      <c r="D6806" s="4">
        <v>14660</v>
      </c>
      <c r="E6806" t="s">
        <v>10759</v>
      </c>
      <c r="F6806" s="4" t="s">
        <v>10428</v>
      </c>
      <c r="G6806" s="5">
        <v>3910</v>
      </c>
      <c r="H6806" s="6">
        <v>0.32890019999999998</v>
      </c>
      <c r="I6806" s="7">
        <v>70.956000000000003</v>
      </c>
      <c r="J6806" s="2">
        <v>49</v>
      </c>
      <c r="K6806">
        <v>1</v>
      </c>
    </row>
    <row r="6807" spans="1:12" x14ac:dyDescent="0.25">
      <c r="A6807">
        <v>85118</v>
      </c>
      <c r="B6807" s="2">
        <v>63.606259999999999</v>
      </c>
      <c r="C6807" s="3">
        <v>12005</v>
      </c>
      <c r="D6807" s="4">
        <v>38060</v>
      </c>
      <c r="E6807" t="s">
        <v>14964</v>
      </c>
      <c r="F6807" s="4" t="s">
        <v>14962</v>
      </c>
      <c r="G6807" s="5">
        <v>10331</v>
      </c>
      <c r="H6807" s="6">
        <v>0.34352919999999998</v>
      </c>
      <c r="I6807" s="7">
        <v>68.41</v>
      </c>
      <c r="J6807" s="2">
        <v>58</v>
      </c>
      <c r="K6807">
        <v>4</v>
      </c>
    </row>
    <row r="6808" spans="1:12" x14ac:dyDescent="0.25">
      <c r="A6808">
        <v>5472</v>
      </c>
      <c r="B6808" s="2">
        <v>63.60351</v>
      </c>
      <c r="C6808" s="3">
        <v>1583</v>
      </c>
      <c r="E6808" t="s">
        <v>1110</v>
      </c>
      <c r="F6808" s="4" t="s">
        <v>1030</v>
      </c>
      <c r="G6808" s="5">
        <v>1187</v>
      </c>
      <c r="H6808" s="6">
        <v>0.28980620000000001</v>
      </c>
      <c r="I6808" s="7">
        <v>77.691999999999993</v>
      </c>
      <c r="J6808" s="2">
        <v>33</v>
      </c>
      <c r="K6808">
        <v>1</v>
      </c>
    </row>
    <row r="6809" spans="1:12" x14ac:dyDescent="0.25">
      <c r="A6809">
        <v>32607</v>
      </c>
      <c r="B6809" s="2">
        <v>63.599649999999997</v>
      </c>
      <c r="C6809" s="3">
        <v>30231</v>
      </c>
      <c r="D6809" s="4">
        <v>23540</v>
      </c>
      <c r="E6809" t="s">
        <v>2793</v>
      </c>
      <c r="F6809" s="4" t="s">
        <v>6689</v>
      </c>
      <c r="G6809" s="5">
        <v>14925</v>
      </c>
      <c r="H6809" s="6">
        <v>0.43273479999999998</v>
      </c>
      <c r="I6809" s="7">
        <v>52.988</v>
      </c>
      <c r="J6809" s="2">
        <v>33.523800000000001</v>
      </c>
      <c r="K6809">
        <v>21</v>
      </c>
      <c r="L6809" s="2">
        <v>16.5</v>
      </c>
    </row>
    <row r="6810" spans="1:12" x14ac:dyDescent="0.25">
      <c r="A6810">
        <v>66507</v>
      </c>
      <c r="B6810" s="2">
        <v>63.595910000000003</v>
      </c>
      <c r="C6810" s="3">
        <v>1138</v>
      </c>
      <c r="D6810" s="4">
        <v>45820</v>
      </c>
      <c r="E6810" t="s">
        <v>5967</v>
      </c>
      <c r="F6810" s="4" t="s">
        <v>12494</v>
      </c>
      <c r="G6810" s="5">
        <v>689</v>
      </c>
      <c r="H6810" s="6">
        <v>0.27391310000000002</v>
      </c>
      <c r="I6810" s="7">
        <v>80.429000000000002</v>
      </c>
    </row>
    <row r="6811" spans="1:12" x14ac:dyDescent="0.25">
      <c r="A6811">
        <v>96067</v>
      </c>
      <c r="B6811" s="2">
        <v>63.594439999999999</v>
      </c>
      <c r="C6811" s="3">
        <v>6993</v>
      </c>
      <c r="E6811" t="s">
        <v>16054</v>
      </c>
      <c r="F6811" s="4" t="s">
        <v>15368</v>
      </c>
      <c r="G6811" s="5">
        <v>5458</v>
      </c>
      <c r="H6811" s="6">
        <v>0.41223890000000002</v>
      </c>
      <c r="I6811" s="7">
        <v>56.518000000000001</v>
      </c>
      <c r="J6811" s="2">
        <v>55.833300000000001</v>
      </c>
      <c r="K6811">
        <v>6</v>
      </c>
    </row>
    <row r="6812" spans="1:12" x14ac:dyDescent="0.25">
      <c r="A6812">
        <v>67853</v>
      </c>
      <c r="B6812" s="2">
        <v>63.592979999999997</v>
      </c>
      <c r="C6812" s="3">
        <v>987</v>
      </c>
      <c r="E6812" t="s">
        <v>8805</v>
      </c>
      <c r="F6812" s="4" t="s">
        <v>12494</v>
      </c>
      <c r="G6812" s="5">
        <v>653</v>
      </c>
      <c r="H6812" s="6">
        <v>0.29510700000000001</v>
      </c>
      <c r="I6812" s="7">
        <v>76.75</v>
      </c>
    </row>
    <row r="6813" spans="1:12" x14ac:dyDescent="0.25">
      <c r="A6813">
        <v>63366</v>
      </c>
      <c r="B6813" s="2">
        <v>63.585320000000003</v>
      </c>
      <c r="C6813" s="3">
        <v>48249</v>
      </c>
      <c r="D6813" s="4">
        <v>41180</v>
      </c>
      <c r="E6813" t="s">
        <v>11911</v>
      </c>
      <c r="F6813" s="4" t="s">
        <v>12102</v>
      </c>
      <c r="G6813" s="5">
        <v>31329</v>
      </c>
      <c r="H6813" s="6">
        <v>0.27695500000000001</v>
      </c>
      <c r="I6813" s="7">
        <v>79.869</v>
      </c>
      <c r="J6813" s="2">
        <v>57.066699999999997</v>
      </c>
      <c r="K6813">
        <v>15</v>
      </c>
      <c r="L6813" s="2">
        <v>99.8</v>
      </c>
    </row>
    <row r="6814" spans="1:12" x14ac:dyDescent="0.25">
      <c r="A6814">
        <v>48383</v>
      </c>
      <c r="B6814" s="2">
        <v>63.575679999999998</v>
      </c>
      <c r="C6814" s="3">
        <v>12956</v>
      </c>
      <c r="D6814" s="4">
        <v>19820</v>
      </c>
      <c r="E6814" t="s">
        <v>2352</v>
      </c>
      <c r="F6814" s="4" t="s">
        <v>9106</v>
      </c>
      <c r="G6814" s="5">
        <v>8973</v>
      </c>
      <c r="H6814" s="6">
        <v>0.27691110000000002</v>
      </c>
      <c r="I6814" s="7">
        <v>79.875</v>
      </c>
      <c r="J6814" s="2">
        <v>38.666699999999999</v>
      </c>
      <c r="K6814">
        <v>3</v>
      </c>
    </row>
    <row r="6815" spans="1:12" x14ac:dyDescent="0.25">
      <c r="A6815">
        <v>52213</v>
      </c>
      <c r="B6815" s="2">
        <v>63.572800000000001</v>
      </c>
      <c r="C6815" s="3">
        <v>4400</v>
      </c>
      <c r="D6815" s="4">
        <v>16300</v>
      </c>
      <c r="E6815" t="s">
        <v>5538</v>
      </c>
      <c r="F6815" s="4" t="s">
        <v>9593</v>
      </c>
      <c r="G6815" s="5">
        <v>3038</v>
      </c>
      <c r="H6815" s="6">
        <v>0.26497690000000002</v>
      </c>
      <c r="I6815" s="7">
        <v>81.936000000000007</v>
      </c>
      <c r="J6815" s="2">
        <v>56</v>
      </c>
      <c r="K6815">
        <v>1</v>
      </c>
    </row>
    <row r="6816" spans="1:12" x14ac:dyDescent="0.25">
      <c r="A6816">
        <v>95829</v>
      </c>
      <c r="B6816" s="2">
        <v>63.568280000000001</v>
      </c>
      <c r="C6816" s="3">
        <v>25785</v>
      </c>
      <c r="D6816" s="4">
        <v>40900</v>
      </c>
      <c r="E6816" t="s">
        <v>3933</v>
      </c>
      <c r="F6816" s="4" t="s">
        <v>15368</v>
      </c>
      <c r="G6816" s="5">
        <v>15845</v>
      </c>
      <c r="H6816" s="6">
        <v>0.28740929999999998</v>
      </c>
      <c r="I6816" s="7">
        <v>78.055000000000007</v>
      </c>
      <c r="J6816" s="2">
        <v>40</v>
      </c>
      <c r="K6816">
        <v>4</v>
      </c>
    </row>
    <row r="6817" spans="1:12" x14ac:dyDescent="0.25">
      <c r="A6817">
        <v>27009</v>
      </c>
      <c r="B6817" s="2">
        <v>63.564010000000003</v>
      </c>
      <c r="C6817" s="3">
        <v>2680</v>
      </c>
      <c r="D6817" s="4">
        <v>49180</v>
      </c>
      <c r="E6817" t="s">
        <v>5643</v>
      </c>
      <c r="F6817" s="4" t="s">
        <v>5642</v>
      </c>
      <c r="G6817" s="5">
        <v>2015</v>
      </c>
      <c r="H6817" s="6">
        <v>0.28337469999999998</v>
      </c>
      <c r="I6817" s="7">
        <v>78.75</v>
      </c>
    </row>
    <row r="6818" spans="1:12" x14ac:dyDescent="0.25">
      <c r="A6818">
        <v>4090</v>
      </c>
      <c r="B6818" s="2">
        <v>63.561770000000003</v>
      </c>
      <c r="C6818" s="3">
        <v>9782</v>
      </c>
      <c r="D6818" s="4">
        <v>38860</v>
      </c>
      <c r="E6818" t="s">
        <v>758</v>
      </c>
      <c r="F6818" s="4" t="s">
        <v>701</v>
      </c>
      <c r="G6818" s="5">
        <v>7329</v>
      </c>
      <c r="H6818" s="6">
        <v>0.30286489999999999</v>
      </c>
      <c r="I6818" s="7">
        <v>75.369</v>
      </c>
      <c r="J6818" s="2">
        <v>45.8</v>
      </c>
      <c r="K6818">
        <v>5</v>
      </c>
    </row>
    <row r="6819" spans="1:12" x14ac:dyDescent="0.25">
      <c r="A6819">
        <v>1094</v>
      </c>
      <c r="B6819" s="2">
        <v>63.559959999999997</v>
      </c>
      <c r="C6819" s="3">
        <v>310</v>
      </c>
      <c r="D6819" s="4">
        <v>49340</v>
      </c>
      <c r="E6819" t="s">
        <v>72</v>
      </c>
      <c r="F6819" s="4" t="s">
        <v>21</v>
      </c>
      <c r="G6819" s="5">
        <v>256</v>
      </c>
      <c r="H6819" s="6">
        <v>0.2109375</v>
      </c>
      <c r="I6819" s="7">
        <v>91.25</v>
      </c>
    </row>
    <row r="6820" spans="1:12" x14ac:dyDescent="0.25">
      <c r="A6820">
        <v>5730</v>
      </c>
      <c r="B6820" s="2">
        <v>63.559840000000001</v>
      </c>
      <c r="C6820" s="3">
        <v>245</v>
      </c>
      <c r="D6820" s="4">
        <v>40860</v>
      </c>
      <c r="E6820" t="s">
        <v>375</v>
      </c>
      <c r="F6820" s="4" t="s">
        <v>1030</v>
      </c>
      <c r="G6820" s="5">
        <v>231</v>
      </c>
      <c r="H6820" s="6">
        <v>0.36637930000000002</v>
      </c>
      <c r="I6820" s="7">
        <v>64.375</v>
      </c>
      <c r="J6820" s="2">
        <v>31.5</v>
      </c>
      <c r="K6820">
        <v>2</v>
      </c>
    </row>
    <row r="6821" spans="1:12" x14ac:dyDescent="0.25">
      <c r="A6821">
        <v>39564</v>
      </c>
      <c r="B6821" s="2">
        <v>63.553789999999999</v>
      </c>
      <c r="C6821" s="3">
        <v>37759</v>
      </c>
      <c r="D6821" s="4">
        <v>25060</v>
      </c>
      <c r="E6821" t="s">
        <v>7828</v>
      </c>
      <c r="F6821" s="4" t="s">
        <v>7633</v>
      </c>
      <c r="G6821" s="5">
        <v>25042</v>
      </c>
      <c r="H6821" s="6">
        <v>0.32707740000000002</v>
      </c>
      <c r="I6821" s="7">
        <v>71.149000000000001</v>
      </c>
      <c r="J6821" s="2">
        <v>44.5</v>
      </c>
      <c r="K6821">
        <v>16</v>
      </c>
      <c r="L6821" s="2">
        <v>74.5</v>
      </c>
    </row>
    <row r="6822" spans="1:12" x14ac:dyDescent="0.25">
      <c r="A6822">
        <v>13623</v>
      </c>
      <c r="B6822" s="2">
        <v>63.547789999999999</v>
      </c>
      <c r="C6822" s="3">
        <v>48</v>
      </c>
      <c r="D6822" s="4">
        <v>36300</v>
      </c>
      <c r="E6822" t="s">
        <v>2652</v>
      </c>
      <c r="F6822" s="4" t="s">
        <v>1280</v>
      </c>
      <c r="G6822" s="5">
        <v>41</v>
      </c>
      <c r="H6822" s="6">
        <v>0.30952380000000002</v>
      </c>
      <c r="I6822" s="7">
        <v>74.167000000000002</v>
      </c>
    </row>
    <row r="6823" spans="1:12" x14ac:dyDescent="0.25">
      <c r="A6823">
        <v>8323</v>
      </c>
      <c r="B6823" s="2">
        <v>63.547600000000003</v>
      </c>
      <c r="C6823" s="3">
        <v>953</v>
      </c>
      <c r="D6823" s="4">
        <v>47220</v>
      </c>
      <c r="E6823" t="s">
        <v>1334</v>
      </c>
      <c r="F6823" s="4" t="s">
        <v>1341</v>
      </c>
      <c r="G6823" s="5">
        <v>726</v>
      </c>
      <c r="H6823" s="6">
        <v>0.2699724</v>
      </c>
      <c r="I6823" s="7">
        <v>81</v>
      </c>
    </row>
    <row r="6824" spans="1:12" x14ac:dyDescent="0.25">
      <c r="A6824">
        <v>1537</v>
      </c>
      <c r="B6824" s="2">
        <v>63.547040000000003</v>
      </c>
      <c r="C6824" s="3">
        <v>2391</v>
      </c>
      <c r="D6824" s="4">
        <v>49340</v>
      </c>
      <c r="E6824" t="s">
        <v>185</v>
      </c>
      <c r="F6824" s="4" t="s">
        <v>21</v>
      </c>
      <c r="G6824" s="5">
        <v>1646</v>
      </c>
      <c r="H6824" s="6">
        <v>0.2622951</v>
      </c>
      <c r="I6824" s="7">
        <v>82.320999999999998</v>
      </c>
    </row>
    <row r="6825" spans="1:12" x14ac:dyDescent="0.25">
      <c r="A6825">
        <v>18951</v>
      </c>
      <c r="B6825" s="2">
        <v>63.540869999999998</v>
      </c>
      <c r="C6825" s="3">
        <v>34484</v>
      </c>
      <c r="D6825" s="4">
        <v>37980</v>
      </c>
      <c r="E6825" t="s">
        <v>4162</v>
      </c>
      <c r="F6825" s="4" t="s">
        <v>3003</v>
      </c>
      <c r="G6825" s="5">
        <v>24094</v>
      </c>
      <c r="H6825" s="6">
        <v>0.27321020000000001</v>
      </c>
      <c r="I6825" s="7">
        <v>80.430000000000007</v>
      </c>
      <c r="J6825" s="2">
        <v>46.1111</v>
      </c>
      <c r="K6825">
        <v>9</v>
      </c>
    </row>
    <row r="6826" spans="1:12" x14ac:dyDescent="0.25">
      <c r="A6826">
        <v>75605</v>
      </c>
      <c r="B6826" s="2">
        <v>63.530329999999999</v>
      </c>
      <c r="C6826" s="3">
        <v>28847</v>
      </c>
      <c r="D6826" s="4">
        <v>30980</v>
      </c>
      <c r="E6826" t="s">
        <v>11823</v>
      </c>
      <c r="F6826" s="4" t="s">
        <v>13752</v>
      </c>
      <c r="G6826" s="5">
        <v>19965</v>
      </c>
      <c r="H6826" s="6">
        <v>0.2886551</v>
      </c>
      <c r="I6826" s="7">
        <v>77.757000000000005</v>
      </c>
      <c r="J6826" s="2">
        <v>41</v>
      </c>
      <c r="K6826">
        <v>5</v>
      </c>
    </row>
    <row r="6827" spans="1:12" x14ac:dyDescent="0.25">
      <c r="A6827">
        <v>30114</v>
      </c>
      <c r="B6827" s="2">
        <v>63.517659999999999</v>
      </c>
      <c r="C6827" s="3">
        <v>51820</v>
      </c>
      <c r="D6827" s="4">
        <v>12060</v>
      </c>
      <c r="E6827" t="s">
        <v>287</v>
      </c>
      <c r="F6827" s="4" t="s">
        <v>6363</v>
      </c>
      <c r="G6827" s="5">
        <v>32962</v>
      </c>
      <c r="H6827" s="6">
        <v>0.32843879999999998</v>
      </c>
      <c r="I6827" s="7">
        <v>70.88</v>
      </c>
      <c r="J6827" s="2">
        <v>57.555599999999998</v>
      </c>
      <c r="K6827">
        <v>9</v>
      </c>
    </row>
    <row r="6828" spans="1:12" x14ac:dyDescent="0.25">
      <c r="A6828">
        <v>15085</v>
      </c>
      <c r="B6828" s="2">
        <v>63.508429999999997</v>
      </c>
      <c r="C6828" s="3">
        <v>7526</v>
      </c>
      <c r="D6828" s="4">
        <v>38300</v>
      </c>
      <c r="E6828" t="s">
        <v>3055</v>
      </c>
      <c r="F6828" s="4" t="s">
        <v>3003</v>
      </c>
      <c r="G6828" s="5">
        <v>5623</v>
      </c>
      <c r="H6828" s="6">
        <v>0.29183710000000002</v>
      </c>
      <c r="I6828" s="7">
        <v>77.204999999999998</v>
      </c>
      <c r="J6828" s="2">
        <v>49.333300000000001</v>
      </c>
      <c r="K6828">
        <v>3</v>
      </c>
    </row>
    <row r="6829" spans="1:12" x14ac:dyDescent="0.25">
      <c r="A6829">
        <v>31318</v>
      </c>
      <c r="B6829" s="2">
        <v>63.506990000000002</v>
      </c>
      <c r="C6829" s="3">
        <v>477</v>
      </c>
      <c r="D6829" s="4">
        <v>42340</v>
      </c>
      <c r="E6829" t="s">
        <v>6599</v>
      </c>
      <c r="F6829" s="4" t="s">
        <v>6363</v>
      </c>
      <c r="G6829" s="5">
        <v>375</v>
      </c>
      <c r="H6829" s="6">
        <v>0.08</v>
      </c>
      <c r="I6829" s="7">
        <v>113.804</v>
      </c>
    </row>
    <row r="6830" spans="1:12" x14ac:dyDescent="0.25">
      <c r="A6830">
        <v>16027</v>
      </c>
      <c r="B6830" s="2">
        <v>63.50685</v>
      </c>
      <c r="C6830" s="3">
        <v>312</v>
      </c>
      <c r="D6830" s="4">
        <v>38300</v>
      </c>
      <c r="E6830" t="s">
        <v>3384</v>
      </c>
      <c r="F6830" s="4" t="s">
        <v>3003</v>
      </c>
      <c r="G6830" s="5">
        <v>197</v>
      </c>
      <c r="H6830" s="6">
        <v>0.28282829999999998</v>
      </c>
      <c r="I6830" s="7">
        <v>78.75</v>
      </c>
    </row>
    <row r="6831" spans="1:12" x14ac:dyDescent="0.25">
      <c r="A6831">
        <v>62677</v>
      </c>
      <c r="B6831" s="2">
        <v>63.506369999999997</v>
      </c>
      <c r="C6831" s="3">
        <v>2480</v>
      </c>
      <c r="D6831" s="4">
        <v>44100</v>
      </c>
      <c r="E6831" t="s">
        <v>12002</v>
      </c>
      <c r="F6831" s="4" t="s">
        <v>11490</v>
      </c>
      <c r="G6831" s="5">
        <v>1802</v>
      </c>
      <c r="H6831" s="6">
        <v>0.27787020000000001</v>
      </c>
      <c r="I6831" s="7">
        <v>79.605000000000004</v>
      </c>
      <c r="J6831" s="2">
        <v>47</v>
      </c>
      <c r="K6831">
        <v>3</v>
      </c>
    </row>
    <row r="6832" spans="1:12" x14ac:dyDescent="0.25">
      <c r="A6832">
        <v>53207</v>
      </c>
      <c r="B6832" s="2">
        <v>63.499499999999998</v>
      </c>
      <c r="C6832" s="3">
        <v>36790</v>
      </c>
      <c r="D6832" s="4">
        <v>33340</v>
      </c>
      <c r="E6832" t="s">
        <v>10098</v>
      </c>
      <c r="F6832" s="4" t="s">
        <v>10031</v>
      </c>
      <c r="G6832" s="5">
        <v>26909</v>
      </c>
      <c r="H6832" s="6">
        <v>0.35678189999999999</v>
      </c>
      <c r="I6832" s="7">
        <v>65.963999999999999</v>
      </c>
      <c r="J6832" s="2">
        <v>42.904800000000002</v>
      </c>
      <c r="K6832">
        <v>42</v>
      </c>
      <c r="L6832" s="2">
        <v>66.599999999999994</v>
      </c>
    </row>
    <row r="6833" spans="1:12" x14ac:dyDescent="0.25">
      <c r="A6833">
        <v>19530</v>
      </c>
      <c r="B6833" s="2">
        <v>63.491190000000003</v>
      </c>
      <c r="C6833" s="3">
        <v>16219</v>
      </c>
      <c r="D6833" s="4">
        <v>39740</v>
      </c>
      <c r="E6833" t="s">
        <v>4289</v>
      </c>
      <c r="F6833" s="4" t="s">
        <v>3003</v>
      </c>
      <c r="G6833" s="5">
        <v>7840</v>
      </c>
      <c r="H6833" s="6">
        <v>0.28571429999999998</v>
      </c>
      <c r="I6833" s="7">
        <v>78.224999999999994</v>
      </c>
      <c r="J6833" s="2">
        <v>44.25</v>
      </c>
      <c r="K6833">
        <v>4</v>
      </c>
    </row>
    <row r="6834" spans="1:12" x14ac:dyDescent="0.25">
      <c r="A6834">
        <v>59069</v>
      </c>
      <c r="B6834" s="2">
        <v>63.489229999999999</v>
      </c>
      <c r="C6834" s="3">
        <v>476</v>
      </c>
      <c r="E6834" t="s">
        <v>11316</v>
      </c>
      <c r="F6834" s="4" t="s">
        <v>11278</v>
      </c>
      <c r="G6834" s="5">
        <v>356</v>
      </c>
      <c r="H6834" s="6">
        <v>0.3314607</v>
      </c>
      <c r="I6834" s="7">
        <v>70.313000000000002</v>
      </c>
    </row>
    <row r="6835" spans="1:12" x14ac:dyDescent="0.25">
      <c r="A6835">
        <v>23109</v>
      </c>
      <c r="B6835" s="2">
        <v>63.48865</v>
      </c>
      <c r="C6835" s="3">
        <v>2595</v>
      </c>
      <c r="D6835" s="4">
        <v>47260</v>
      </c>
      <c r="E6835" t="s">
        <v>4814</v>
      </c>
      <c r="F6835" s="4" t="s">
        <v>4335</v>
      </c>
      <c r="G6835" s="5">
        <v>2019</v>
      </c>
      <c r="H6835" s="6">
        <v>0.2347697</v>
      </c>
      <c r="I6835" s="7">
        <v>87.013999999999996</v>
      </c>
      <c r="J6835" s="2">
        <v>30</v>
      </c>
      <c r="K6835">
        <v>2</v>
      </c>
    </row>
    <row r="6836" spans="1:12" x14ac:dyDescent="0.25">
      <c r="A6836">
        <v>62305</v>
      </c>
      <c r="B6836" s="2">
        <v>63.485030000000002</v>
      </c>
      <c r="C6836" s="3">
        <v>18853</v>
      </c>
      <c r="D6836" s="4">
        <v>39500</v>
      </c>
      <c r="E6836" t="s">
        <v>328</v>
      </c>
      <c r="F6836" s="4" t="s">
        <v>11490</v>
      </c>
      <c r="G6836" s="5">
        <v>13112</v>
      </c>
      <c r="H6836" s="6">
        <v>0.30923509999999998</v>
      </c>
      <c r="I6836" s="7">
        <v>74.144000000000005</v>
      </c>
      <c r="J6836" s="2">
        <v>39</v>
      </c>
      <c r="K6836">
        <v>3</v>
      </c>
    </row>
    <row r="6837" spans="1:12" x14ac:dyDescent="0.25">
      <c r="A6837">
        <v>32669</v>
      </c>
      <c r="B6837" s="2">
        <v>63.48001</v>
      </c>
      <c r="C6837" s="3">
        <v>11612</v>
      </c>
      <c r="D6837" s="4">
        <v>23540</v>
      </c>
      <c r="E6837" t="s">
        <v>6169</v>
      </c>
      <c r="F6837" s="4" t="s">
        <v>6689</v>
      </c>
      <c r="G6837" s="5">
        <v>7882</v>
      </c>
      <c r="H6837" s="6">
        <v>0.3315997</v>
      </c>
      <c r="I6837" s="7">
        <v>70.274000000000001</v>
      </c>
      <c r="J6837" s="2">
        <v>45.333300000000001</v>
      </c>
      <c r="K6837">
        <v>6</v>
      </c>
    </row>
    <row r="6838" spans="1:12" x14ac:dyDescent="0.25">
      <c r="A6838">
        <v>8518</v>
      </c>
      <c r="B6838" s="2">
        <v>63.477220000000003</v>
      </c>
      <c r="C6838" s="3">
        <v>5123</v>
      </c>
      <c r="D6838" s="4">
        <v>37980</v>
      </c>
      <c r="E6838" t="s">
        <v>52</v>
      </c>
      <c r="F6838" s="4" t="s">
        <v>1341</v>
      </c>
      <c r="G6838" s="5">
        <v>3756</v>
      </c>
      <c r="H6838" s="6">
        <v>0.24467520000000001</v>
      </c>
      <c r="I6838" s="7">
        <v>85.287999999999997</v>
      </c>
      <c r="J6838" s="2">
        <v>50</v>
      </c>
      <c r="K6838">
        <v>1</v>
      </c>
    </row>
    <row r="6839" spans="1:12" x14ac:dyDescent="0.25">
      <c r="A6839">
        <v>24073</v>
      </c>
      <c r="B6839" s="2">
        <v>63.471339999999998</v>
      </c>
      <c r="C6839" s="3">
        <v>30108</v>
      </c>
      <c r="D6839" s="4">
        <v>13980</v>
      </c>
      <c r="E6839" t="s">
        <v>4953</v>
      </c>
      <c r="F6839" s="4" t="s">
        <v>4335</v>
      </c>
      <c r="G6839" s="5">
        <v>20801</v>
      </c>
      <c r="H6839" s="6">
        <v>0.36344409999999999</v>
      </c>
      <c r="I6839" s="7">
        <v>64.754999999999995</v>
      </c>
      <c r="J6839" s="2">
        <v>42.923099999999998</v>
      </c>
      <c r="K6839">
        <v>13</v>
      </c>
      <c r="L6839" s="2">
        <v>66.8</v>
      </c>
    </row>
    <row r="6840" spans="1:12" x14ac:dyDescent="0.25">
      <c r="A6840">
        <v>18222</v>
      </c>
      <c r="B6840" s="2">
        <v>63.464750000000002</v>
      </c>
      <c r="C6840" s="3">
        <v>9232</v>
      </c>
      <c r="D6840" s="4">
        <v>42540</v>
      </c>
      <c r="E6840" t="s">
        <v>3994</v>
      </c>
      <c r="F6840" s="4" t="s">
        <v>3003</v>
      </c>
      <c r="G6840" s="5">
        <v>6770</v>
      </c>
      <c r="H6840" s="6">
        <v>0.28651599999999999</v>
      </c>
      <c r="I6840" s="7">
        <v>78.043000000000006</v>
      </c>
    </row>
    <row r="6841" spans="1:12" x14ac:dyDescent="0.25">
      <c r="A6841">
        <v>48917</v>
      </c>
      <c r="B6841" s="2">
        <v>63.457680000000003</v>
      </c>
      <c r="C6841" s="3">
        <v>32133</v>
      </c>
      <c r="D6841" s="4">
        <v>29620</v>
      </c>
      <c r="E6841" t="s">
        <v>2990</v>
      </c>
      <c r="F6841" s="4" t="s">
        <v>9106</v>
      </c>
      <c r="G6841" s="5">
        <v>22792</v>
      </c>
      <c r="H6841" s="6">
        <v>0.33396219999999999</v>
      </c>
      <c r="I6841" s="7">
        <v>69.83</v>
      </c>
      <c r="J6841" s="2">
        <v>44.1905</v>
      </c>
      <c r="K6841">
        <v>21</v>
      </c>
      <c r="L6841" s="2">
        <v>73.3</v>
      </c>
    </row>
    <row r="6842" spans="1:12" x14ac:dyDescent="0.25">
      <c r="A6842">
        <v>92532</v>
      </c>
      <c r="B6842" s="2">
        <v>63.449199999999998</v>
      </c>
      <c r="C6842" s="3">
        <v>21260</v>
      </c>
      <c r="D6842" s="4">
        <v>40140</v>
      </c>
      <c r="E6842" t="s">
        <v>15564</v>
      </c>
      <c r="F6842" s="4" t="s">
        <v>15368</v>
      </c>
      <c r="G6842" s="5">
        <v>12607</v>
      </c>
      <c r="H6842" s="6">
        <v>0.23088510000000001</v>
      </c>
      <c r="I6842" s="7">
        <v>87.634</v>
      </c>
      <c r="J6842" s="2">
        <v>45</v>
      </c>
      <c r="K6842">
        <v>1</v>
      </c>
    </row>
    <row r="6843" spans="1:12" x14ac:dyDescent="0.25">
      <c r="A6843">
        <v>48854</v>
      </c>
      <c r="B6843" s="2">
        <v>63.443109999999997</v>
      </c>
      <c r="C6843" s="3">
        <v>18608</v>
      </c>
      <c r="D6843" s="4">
        <v>29620</v>
      </c>
      <c r="E6843" t="s">
        <v>5318</v>
      </c>
      <c r="F6843" s="4" t="s">
        <v>9106</v>
      </c>
      <c r="G6843" s="5">
        <v>12873</v>
      </c>
      <c r="H6843" s="6">
        <v>0.28266269999999999</v>
      </c>
      <c r="I6843" s="7">
        <v>78.683999999999997</v>
      </c>
      <c r="J6843" s="2">
        <v>46.4</v>
      </c>
      <c r="K6843">
        <v>20</v>
      </c>
      <c r="L6843" s="2">
        <v>82.5</v>
      </c>
    </row>
    <row r="6844" spans="1:12" x14ac:dyDescent="0.25">
      <c r="A6844">
        <v>4084</v>
      </c>
      <c r="B6844" s="2">
        <v>63.438769999999998</v>
      </c>
      <c r="C6844" s="3">
        <v>7880</v>
      </c>
      <c r="D6844" s="4">
        <v>38860</v>
      </c>
      <c r="E6844" t="s">
        <v>753</v>
      </c>
      <c r="F6844" s="4" t="s">
        <v>701</v>
      </c>
      <c r="G6844" s="5">
        <v>5262</v>
      </c>
      <c r="H6844" s="6">
        <v>0.30957810000000002</v>
      </c>
      <c r="I6844" s="7">
        <v>74.025000000000006</v>
      </c>
      <c r="J6844" s="2">
        <v>46.333300000000001</v>
      </c>
      <c r="K6844">
        <v>3</v>
      </c>
    </row>
    <row r="6845" spans="1:12" x14ac:dyDescent="0.25">
      <c r="A6845">
        <v>58330</v>
      </c>
      <c r="B6845" s="2">
        <v>63.437440000000002</v>
      </c>
      <c r="C6845" s="3">
        <v>352</v>
      </c>
      <c r="E6845" t="s">
        <v>9277</v>
      </c>
      <c r="F6845" s="4" t="s">
        <v>11069</v>
      </c>
      <c r="G6845" s="5">
        <v>273</v>
      </c>
      <c r="H6845" s="6">
        <v>0.28102189999999999</v>
      </c>
      <c r="I6845" s="7">
        <v>78.957999999999998</v>
      </c>
    </row>
    <row r="6846" spans="1:12" x14ac:dyDescent="0.25">
      <c r="A6846">
        <v>6854</v>
      </c>
      <c r="B6846" s="2">
        <v>63.432580000000002</v>
      </c>
      <c r="C6846" s="3">
        <v>28332</v>
      </c>
      <c r="D6846" s="4">
        <v>14860</v>
      </c>
      <c r="E6846" t="s">
        <v>1336</v>
      </c>
      <c r="F6846" s="4" t="s">
        <v>1198</v>
      </c>
      <c r="G6846" s="5">
        <v>20062</v>
      </c>
      <c r="H6846" s="6">
        <v>0.29801129999999998</v>
      </c>
      <c r="I6846" s="7">
        <v>76.013999999999996</v>
      </c>
      <c r="J6846" s="2">
        <v>36.444400000000002</v>
      </c>
      <c r="K6846">
        <v>9</v>
      </c>
    </row>
    <row r="6847" spans="1:12" x14ac:dyDescent="0.25">
      <c r="A6847">
        <v>1027</v>
      </c>
      <c r="B6847" s="2">
        <v>63.424520000000001</v>
      </c>
      <c r="C6847" s="3">
        <v>17652</v>
      </c>
      <c r="D6847" s="4">
        <v>44140</v>
      </c>
      <c r="E6847" t="s">
        <v>32</v>
      </c>
      <c r="F6847" s="4" t="s">
        <v>21</v>
      </c>
      <c r="G6847" s="5">
        <v>13605</v>
      </c>
      <c r="H6847" s="6">
        <v>0.3106718</v>
      </c>
      <c r="I6847" s="7">
        <v>73.805000000000007</v>
      </c>
      <c r="J6847" s="2">
        <v>35.076900000000002</v>
      </c>
      <c r="K6847">
        <v>13</v>
      </c>
      <c r="L6847" s="2">
        <v>24</v>
      </c>
    </row>
    <row r="6848" spans="1:12" x14ac:dyDescent="0.25">
      <c r="A6848">
        <v>59058</v>
      </c>
      <c r="B6848" s="2">
        <v>63.421250000000001</v>
      </c>
      <c r="C6848" s="3">
        <v>101</v>
      </c>
      <c r="E6848" t="s">
        <v>11308</v>
      </c>
      <c r="F6848" s="4" t="s">
        <v>11278</v>
      </c>
      <c r="G6848" s="5">
        <v>61</v>
      </c>
      <c r="H6848" s="6">
        <v>0.39344259999999998</v>
      </c>
      <c r="I6848" s="7">
        <v>59.5</v>
      </c>
    </row>
    <row r="6849" spans="1:12" x14ac:dyDescent="0.25">
      <c r="A6849">
        <v>62434</v>
      </c>
      <c r="B6849" s="2">
        <v>63.42118</v>
      </c>
      <c r="C6849" s="3">
        <v>246</v>
      </c>
      <c r="E6849" t="s">
        <v>11948</v>
      </c>
      <c r="F6849" s="4" t="s">
        <v>11490</v>
      </c>
      <c r="G6849" s="5">
        <v>233</v>
      </c>
      <c r="H6849" s="6">
        <v>0.24358969999999999</v>
      </c>
      <c r="I6849" s="7">
        <v>85.391000000000005</v>
      </c>
    </row>
    <row r="6850" spans="1:12" x14ac:dyDescent="0.25">
      <c r="A6850">
        <v>91748</v>
      </c>
      <c r="B6850" s="2">
        <v>63.413080000000001</v>
      </c>
      <c r="C6850" s="3">
        <v>47859</v>
      </c>
      <c r="D6850" s="4">
        <v>31080</v>
      </c>
      <c r="E6850" t="s">
        <v>15452</v>
      </c>
      <c r="F6850" s="4" t="s">
        <v>15368</v>
      </c>
      <c r="G6850" s="5">
        <v>33627</v>
      </c>
      <c r="H6850" s="6">
        <v>0.36924590000000002</v>
      </c>
      <c r="I6850" s="7">
        <v>63.671999999999997</v>
      </c>
      <c r="J6850" s="2">
        <v>34.363599999999998</v>
      </c>
      <c r="K6850">
        <v>11</v>
      </c>
      <c r="L6850" s="2">
        <v>20.100000000000001</v>
      </c>
    </row>
    <row r="6851" spans="1:12" x14ac:dyDescent="0.25">
      <c r="A6851">
        <v>74576</v>
      </c>
      <c r="B6851" s="2">
        <v>63.405000000000001</v>
      </c>
      <c r="C6851" s="3">
        <v>157</v>
      </c>
      <c r="D6851" s="4">
        <v>32540</v>
      </c>
      <c r="E6851" t="s">
        <v>13682</v>
      </c>
      <c r="F6851" s="4" t="s">
        <v>13462</v>
      </c>
      <c r="G6851" s="5">
        <v>112</v>
      </c>
      <c r="H6851" s="6">
        <v>0.25663720000000001</v>
      </c>
      <c r="I6851" s="7">
        <v>83.125</v>
      </c>
    </row>
    <row r="6852" spans="1:12" x14ac:dyDescent="0.25">
      <c r="A6852">
        <v>49060</v>
      </c>
      <c r="B6852" s="2">
        <v>63.404670000000003</v>
      </c>
      <c r="C6852" s="3">
        <v>1993</v>
      </c>
      <c r="D6852" s="4">
        <v>24340</v>
      </c>
      <c r="E6852" t="s">
        <v>9321</v>
      </c>
      <c r="F6852" s="4" t="s">
        <v>9106</v>
      </c>
      <c r="G6852" s="5">
        <v>1264</v>
      </c>
      <c r="H6852" s="6">
        <v>0.36917</v>
      </c>
      <c r="I6852" s="7">
        <v>63.664000000000001</v>
      </c>
      <c r="J6852" s="2">
        <v>36.5</v>
      </c>
      <c r="K6852">
        <v>2</v>
      </c>
    </row>
    <row r="6853" spans="1:12" x14ac:dyDescent="0.25">
      <c r="A6853">
        <v>60656</v>
      </c>
      <c r="B6853" s="2">
        <v>63.399320000000003</v>
      </c>
      <c r="C6853" s="3">
        <v>28895</v>
      </c>
      <c r="D6853" s="4">
        <v>16980</v>
      </c>
      <c r="E6853" t="s">
        <v>11616</v>
      </c>
      <c r="F6853" s="4" t="s">
        <v>11490</v>
      </c>
      <c r="G6853" s="5">
        <v>21104</v>
      </c>
      <c r="H6853" s="6">
        <v>0.3279473</v>
      </c>
      <c r="I6853" s="7">
        <v>70.787000000000006</v>
      </c>
      <c r="J6853" s="2">
        <v>43.75</v>
      </c>
      <c r="K6853">
        <v>12</v>
      </c>
      <c r="L6853" s="2">
        <v>70.8</v>
      </c>
    </row>
    <row r="6854" spans="1:12" x14ac:dyDescent="0.25">
      <c r="A6854">
        <v>30619</v>
      </c>
      <c r="B6854" s="2">
        <v>63.394039999999997</v>
      </c>
      <c r="C6854" s="3">
        <v>1335</v>
      </c>
      <c r="D6854" s="4">
        <v>12020</v>
      </c>
      <c r="E6854" t="s">
        <v>6500</v>
      </c>
      <c r="F6854" s="4" t="s">
        <v>6363</v>
      </c>
      <c r="G6854" s="5">
        <v>985</v>
      </c>
      <c r="H6854" s="6">
        <v>0.351269</v>
      </c>
      <c r="I6854" s="7">
        <v>66.75</v>
      </c>
    </row>
    <row r="6855" spans="1:12" x14ac:dyDescent="0.25">
      <c r="A6855">
        <v>44070</v>
      </c>
      <c r="B6855" s="2">
        <v>63.387999999999998</v>
      </c>
      <c r="C6855" s="3">
        <v>32667</v>
      </c>
      <c r="D6855" s="4">
        <v>17460</v>
      </c>
      <c r="E6855" t="s">
        <v>8501</v>
      </c>
      <c r="F6855" s="4" t="s">
        <v>8295</v>
      </c>
      <c r="G6855" s="5">
        <v>24211</v>
      </c>
      <c r="H6855" s="6">
        <v>0.30655490000000002</v>
      </c>
      <c r="I6855" s="7">
        <v>74.468000000000004</v>
      </c>
      <c r="J6855" s="2">
        <v>47.208300000000001</v>
      </c>
      <c r="K6855">
        <v>24</v>
      </c>
      <c r="L6855" s="2">
        <v>85.4</v>
      </c>
    </row>
    <row r="6856" spans="1:12" x14ac:dyDescent="0.25">
      <c r="A6856">
        <v>46239</v>
      </c>
      <c r="B6856" s="2">
        <v>63.378239999999998</v>
      </c>
      <c r="C6856" s="3">
        <v>27195</v>
      </c>
      <c r="D6856" s="4">
        <v>26900</v>
      </c>
      <c r="E6856" t="s">
        <v>8839</v>
      </c>
      <c r="F6856" s="4" t="s">
        <v>8800</v>
      </c>
      <c r="G6856" s="5">
        <v>16589</v>
      </c>
      <c r="H6856" s="6">
        <v>0.31225510000000001</v>
      </c>
      <c r="I6856" s="7">
        <v>73.481999999999999</v>
      </c>
      <c r="J6856" s="2">
        <v>38</v>
      </c>
      <c r="K6856">
        <v>4</v>
      </c>
    </row>
    <row r="6857" spans="1:12" x14ac:dyDescent="0.25">
      <c r="A6857">
        <v>84512</v>
      </c>
      <c r="B6857" s="2">
        <v>63.374079999999999</v>
      </c>
      <c r="C6857" s="3">
        <v>1075</v>
      </c>
      <c r="E6857" t="s">
        <v>14903</v>
      </c>
      <c r="F6857" s="4" t="s">
        <v>14851</v>
      </c>
      <c r="G6857" s="5">
        <v>782</v>
      </c>
      <c r="H6857" s="6">
        <v>0.38363170000000002</v>
      </c>
      <c r="I6857" s="7">
        <v>61.136000000000003</v>
      </c>
      <c r="J6857" s="2">
        <v>71</v>
      </c>
      <c r="K6857">
        <v>1</v>
      </c>
    </row>
    <row r="6858" spans="1:12" x14ac:dyDescent="0.25">
      <c r="A6858">
        <v>61752</v>
      </c>
      <c r="B6858" s="2">
        <v>63.373179999999998</v>
      </c>
      <c r="C6858" s="3">
        <v>4388</v>
      </c>
      <c r="D6858" s="4">
        <v>14010</v>
      </c>
      <c r="E6858" t="s">
        <v>2861</v>
      </c>
      <c r="F6858" s="4" t="s">
        <v>11490</v>
      </c>
      <c r="G6858" s="5">
        <v>2964</v>
      </c>
      <c r="H6858" s="6">
        <v>0.29949409999999999</v>
      </c>
      <c r="I6858" s="7">
        <v>75.673000000000002</v>
      </c>
      <c r="J6858" s="2">
        <v>47.25</v>
      </c>
      <c r="K6858">
        <v>4</v>
      </c>
    </row>
    <row r="6859" spans="1:12" x14ac:dyDescent="0.25">
      <c r="A6859">
        <v>18011</v>
      </c>
      <c r="B6859" s="2">
        <v>63.371540000000003</v>
      </c>
      <c r="C6859" s="3">
        <v>5622</v>
      </c>
      <c r="D6859" s="4">
        <v>10900</v>
      </c>
      <c r="E6859" t="s">
        <v>3944</v>
      </c>
      <c r="F6859" s="4" t="s">
        <v>3003</v>
      </c>
      <c r="G6859" s="5">
        <v>3888</v>
      </c>
      <c r="H6859" s="6">
        <v>0.29115229999999998</v>
      </c>
      <c r="I6859" s="7">
        <v>77.113</v>
      </c>
      <c r="J6859" s="2">
        <v>44</v>
      </c>
      <c r="K6859">
        <v>2</v>
      </c>
    </row>
    <row r="6860" spans="1:12" x14ac:dyDescent="0.25">
      <c r="A6860">
        <v>10553</v>
      </c>
      <c r="B6860" s="2">
        <v>63.368989999999997</v>
      </c>
      <c r="C6860" s="3">
        <v>10031</v>
      </c>
      <c r="D6860" s="4">
        <v>35620</v>
      </c>
      <c r="E6860" t="s">
        <v>807</v>
      </c>
      <c r="F6860" s="4" t="s">
        <v>1280</v>
      </c>
      <c r="G6860" s="5">
        <v>6793</v>
      </c>
      <c r="H6860" s="6">
        <v>0.2917709</v>
      </c>
      <c r="I6860" s="7">
        <v>76.991</v>
      </c>
    </row>
    <row r="6861" spans="1:12" x14ac:dyDescent="0.25">
      <c r="A6861">
        <v>76650</v>
      </c>
      <c r="B6861" s="2">
        <v>63.367350000000002</v>
      </c>
      <c r="C6861" s="3">
        <v>93</v>
      </c>
      <c r="E6861" t="s">
        <v>10889</v>
      </c>
      <c r="F6861" s="4" t="s">
        <v>13752</v>
      </c>
      <c r="G6861" s="5">
        <v>71</v>
      </c>
      <c r="H6861" s="6">
        <v>0.3239437</v>
      </c>
      <c r="I6861" s="7">
        <v>71.429000000000002</v>
      </c>
    </row>
    <row r="6862" spans="1:12" x14ac:dyDescent="0.25">
      <c r="A6862">
        <v>22642</v>
      </c>
      <c r="B6862" s="2">
        <v>63.366630000000001</v>
      </c>
      <c r="C6862" s="3">
        <v>4362</v>
      </c>
      <c r="D6862" s="4">
        <v>47900</v>
      </c>
      <c r="E6862" t="s">
        <v>1365</v>
      </c>
      <c r="F6862" s="4" t="s">
        <v>4335</v>
      </c>
      <c r="G6862" s="5">
        <v>2894</v>
      </c>
      <c r="H6862" s="6">
        <v>0.24145079999999999</v>
      </c>
      <c r="I6862" s="7">
        <v>85.677999999999997</v>
      </c>
      <c r="J6862" s="2">
        <v>42.5</v>
      </c>
      <c r="K6862">
        <v>2</v>
      </c>
    </row>
    <row r="6863" spans="1:12" x14ac:dyDescent="0.25">
      <c r="A6863">
        <v>13063</v>
      </c>
      <c r="B6863" s="2">
        <v>63.365630000000003</v>
      </c>
      <c r="C6863" s="3">
        <v>1901</v>
      </c>
      <c r="D6863" s="4">
        <v>45060</v>
      </c>
      <c r="E6863" t="s">
        <v>2489</v>
      </c>
      <c r="F6863" s="4" t="s">
        <v>1280</v>
      </c>
      <c r="G6863" s="5">
        <v>1320</v>
      </c>
      <c r="H6863" s="6">
        <v>0.27348489999999998</v>
      </c>
      <c r="I6863" s="7">
        <v>80.138999999999996</v>
      </c>
    </row>
    <row r="6864" spans="1:12" x14ac:dyDescent="0.25">
      <c r="A6864">
        <v>48017</v>
      </c>
      <c r="B6864" s="2">
        <v>63.363140000000001</v>
      </c>
      <c r="C6864" s="3">
        <v>11942</v>
      </c>
      <c r="D6864" s="4">
        <v>19820</v>
      </c>
      <c r="E6864" t="s">
        <v>9112</v>
      </c>
      <c r="F6864" s="4" t="s">
        <v>9106</v>
      </c>
      <c r="G6864" s="5">
        <v>9053</v>
      </c>
      <c r="H6864" s="6">
        <v>0.32394519999999999</v>
      </c>
      <c r="I6864" s="7">
        <v>71.417000000000002</v>
      </c>
      <c r="J6864" s="2">
        <v>54.333300000000001</v>
      </c>
      <c r="K6864">
        <v>15</v>
      </c>
      <c r="L6864" s="2">
        <v>98.7</v>
      </c>
    </row>
    <row r="6865" spans="1:12" x14ac:dyDescent="0.25">
      <c r="A6865">
        <v>73043</v>
      </c>
      <c r="B6865" s="2">
        <v>63.360950000000003</v>
      </c>
      <c r="C6865" s="3">
        <v>180</v>
      </c>
      <c r="E6865" t="s">
        <v>111</v>
      </c>
      <c r="F6865" s="4" t="s">
        <v>13462</v>
      </c>
      <c r="G6865" s="5">
        <v>118</v>
      </c>
      <c r="H6865" s="6">
        <v>0.29661019999999999</v>
      </c>
      <c r="I6865" s="7">
        <v>76.135999999999996</v>
      </c>
    </row>
    <row r="6866" spans="1:12" x14ac:dyDescent="0.25">
      <c r="A6866">
        <v>79606</v>
      </c>
      <c r="B6866" s="2">
        <v>63.357300000000002</v>
      </c>
      <c r="C6866" s="3">
        <v>23878</v>
      </c>
      <c r="D6866" s="4">
        <v>10180</v>
      </c>
      <c r="E6866" t="s">
        <v>12639</v>
      </c>
      <c r="F6866" s="4" t="s">
        <v>13752</v>
      </c>
      <c r="G6866" s="5">
        <v>15125</v>
      </c>
      <c r="H6866" s="6">
        <v>0.33917360000000002</v>
      </c>
      <c r="I6866" s="7">
        <v>68.78</v>
      </c>
      <c r="J6866" s="2">
        <v>43.75</v>
      </c>
      <c r="K6866">
        <v>4</v>
      </c>
    </row>
    <row r="6867" spans="1:12" x14ac:dyDescent="0.25">
      <c r="A6867">
        <v>83465</v>
      </c>
      <c r="B6867" s="2">
        <v>63.353659999999998</v>
      </c>
      <c r="C6867" s="3">
        <v>115</v>
      </c>
      <c r="E6867" t="s">
        <v>14778</v>
      </c>
      <c r="F6867" s="4" t="s">
        <v>14725</v>
      </c>
      <c r="G6867" s="5">
        <v>81</v>
      </c>
      <c r="H6867" s="6">
        <v>0.3827161</v>
      </c>
      <c r="I6867" s="7">
        <v>61.25</v>
      </c>
    </row>
    <row r="6868" spans="1:12" x14ac:dyDescent="0.25">
      <c r="A6868">
        <v>59714</v>
      </c>
      <c r="B6868" s="2">
        <v>63.350720000000003</v>
      </c>
      <c r="C6868" s="3">
        <v>19259</v>
      </c>
      <c r="D6868" s="4">
        <v>14580</v>
      </c>
      <c r="E6868" t="s">
        <v>989</v>
      </c>
      <c r="F6868" s="4" t="s">
        <v>11278</v>
      </c>
      <c r="G6868" s="5">
        <v>12210</v>
      </c>
      <c r="H6868" s="6">
        <v>0.34938570000000002</v>
      </c>
      <c r="I6868" s="7">
        <v>66.989000000000004</v>
      </c>
      <c r="J6868" s="2">
        <v>52.25</v>
      </c>
      <c r="K6868">
        <v>4</v>
      </c>
    </row>
    <row r="6869" spans="1:12" x14ac:dyDescent="0.25">
      <c r="A6869">
        <v>68066</v>
      </c>
      <c r="B6869" s="2">
        <v>63.346980000000002</v>
      </c>
      <c r="C6869" s="3">
        <v>5184</v>
      </c>
      <c r="D6869" s="4">
        <v>36540</v>
      </c>
      <c r="E6869" t="s">
        <v>12754</v>
      </c>
      <c r="F6869" s="4" t="s">
        <v>12738</v>
      </c>
      <c r="G6869" s="5">
        <v>3400</v>
      </c>
      <c r="H6869" s="6">
        <v>0.30294120000000002</v>
      </c>
      <c r="I6869" s="7">
        <v>75</v>
      </c>
      <c r="J6869" s="2">
        <v>61</v>
      </c>
      <c r="K6869">
        <v>2</v>
      </c>
    </row>
    <row r="6870" spans="1:12" x14ac:dyDescent="0.25">
      <c r="A6870">
        <v>57657</v>
      </c>
      <c r="B6870" s="2">
        <v>63.346130000000002</v>
      </c>
      <c r="C6870" s="3">
        <v>221</v>
      </c>
      <c r="E6870" t="s">
        <v>11030</v>
      </c>
      <c r="F6870" s="4" t="s">
        <v>10877</v>
      </c>
      <c r="G6870" s="5">
        <v>166</v>
      </c>
      <c r="H6870" s="6">
        <v>0.13173650000000001</v>
      </c>
      <c r="I6870" s="7">
        <v>104.583</v>
      </c>
    </row>
    <row r="6871" spans="1:12" x14ac:dyDescent="0.25">
      <c r="A6871">
        <v>20018</v>
      </c>
      <c r="B6871" s="2">
        <v>63.342910000000003</v>
      </c>
      <c r="C6871" s="3">
        <v>18833</v>
      </c>
      <c r="D6871" s="4">
        <v>47900</v>
      </c>
      <c r="E6871" t="s">
        <v>579</v>
      </c>
      <c r="F6871" s="4" t="s">
        <v>4333</v>
      </c>
      <c r="G6871" s="5">
        <v>13272</v>
      </c>
      <c r="H6871" s="6">
        <v>0.30987720000000002</v>
      </c>
      <c r="I6871" s="7">
        <v>73.796000000000006</v>
      </c>
      <c r="J6871" s="2">
        <v>36.074100000000001</v>
      </c>
      <c r="K6871">
        <v>27</v>
      </c>
      <c r="L6871" s="2">
        <v>28.5</v>
      </c>
    </row>
    <row r="6872" spans="1:12" x14ac:dyDescent="0.25">
      <c r="A6872">
        <v>95776</v>
      </c>
      <c r="B6872" s="2">
        <v>63.336620000000003</v>
      </c>
      <c r="C6872" s="3">
        <v>21826</v>
      </c>
      <c r="D6872" s="4">
        <v>40900</v>
      </c>
      <c r="E6872" t="s">
        <v>3640</v>
      </c>
      <c r="F6872" s="4" t="s">
        <v>15368</v>
      </c>
      <c r="G6872" s="5">
        <v>13012</v>
      </c>
      <c r="H6872" s="6">
        <v>0.2804334</v>
      </c>
      <c r="I6872" s="7">
        <v>78.884</v>
      </c>
      <c r="J6872" s="2">
        <v>43</v>
      </c>
      <c r="K6872">
        <v>6</v>
      </c>
    </row>
    <row r="6873" spans="1:12" x14ac:dyDescent="0.25">
      <c r="A6873">
        <v>5821</v>
      </c>
      <c r="B6873" s="2">
        <v>63.333309999999997</v>
      </c>
      <c r="C6873" s="3">
        <v>1077</v>
      </c>
      <c r="E6873" t="s">
        <v>1169</v>
      </c>
      <c r="F6873" s="4" t="s">
        <v>1030</v>
      </c>
      <c r="G6873" s="5">
        <v>816</v>
      </c>
      <c r="H6873" s="6">
        <v>0.36352509999999999</v>
      </c>
      <c r="I6873" s="7">
        <v>64.524000000000001</v>
      </c>
      <c r="J6873" s="2">
        <v>20</v>
      </c>
      <c r="K6873">
        <v>1</v>
      </c>
    </row>
    <row r="6874" spans="1:12" x14ac:dyDescent="0.25">
      <c r="A6874">
        <v>48028</v>
      </c>
      <c r="B6874" s="2">
        <v>63.332880000000003</v>
      </c>
      <c r="C6874" s="3">
        <v>1146</v>
      </c>
      <c r="D6874" s="4">
        <v>19820</v>
      </c>
      <c r="E6874" t="s">
        <v>9117</v>
      </c>
      <c r="F6874" s="4" t="s">
        <v>9106</v>
      </c>
      <c r="G6874" s="5">
        <v>994</v>
      </c>
      <c r="H6874" s="6">
        <v>0.3028169</v>
      </c>
      <c r="I6874" s="7">
        <v>75</v>
      </c>
      <c r="J6874" s="2">
        <v>12</v>
      </c>
      <c r="K6874">
        <v>1</v>
      </c>
    </row>
    <row r="6875" spans="1:12" x14ac:dyDescent="0.25">
      <c r="A6875">
        <v>28730</v>
      </c>
      <c r="B6875" s="2">
        <v>63.330970000000001</v>
      </c>
      <c r="C6875" s="3">
        <v>9694</v>
      </c>
      <c r="D6875" s="4">
        <v>11700</v>
      </c>
      <c r="E6875" t="s">
        <v>1353</v>
      </c>
      <c r="F6875" s="4" t="s">
        <v>5642</v>
      </c>
      <c r="G6875" s="5">
        <v>6993</v>
      </c>
      <c r="H6875" s="6">
        <v>0.36107539999999999</v>
      </c>
      <c r="I6875" s="7">
        <v>64.930000000000007</v>
      </c>
    </row>
    <row r="6876" spans="1:12" x14ac:dyDescent="0.25">
      <c r="A6876">
        <v>55092</v>
      </c>
      <c r="B6876" s="2">
        <v>63.327480000000001</v>
      </c>
      <c r="C6876" s="3">
        <v>11373</v>
      </c>
      <c r="D6876" s="4">
        <v>33460</v>
      </c>
      <c r="E6876" t="s">
        <v>511</v>
      </c>
      <c r="F6876" s="4" t="s">
        <v>10428</v>
      </c>
      <c r="G6876" s="5">
        <v>7594</v>
      </c>
      <c r="H6876" s="6">
        <v>0.24410799999999999</v>
      </c>
      <c r="I6876" s="7">
        <v>85.141999999999996</v>
      </c>
      <c r="J6876" s="2">
        <v>52.2</v>
      </c>
      <c r="K6876">
        <v>5</v>
      </c>
    </row>
    <row r="6877" spans="1:12" x14ac:dyDescent="0.25">
      <c r="A6877">
        <v>11772</v>
      </c>
      <c r="B6877" s="2">
        <v>63.318190000000001</v>
      </c>
      <c r="C6877" s="3">
        <v>45262</v>
      </c>
      <c r="D6877" s="4">
        <v>35620</v>
      </c>
      <c r="E6877" t="s">
        <v>2016</v>
      </c>
      <c r="F6877" s="4" t="s">
        <v>1280</v>
      </c>
      <c r="G6877" s="5">
        <v>31229</v>
      </c>
      <c r="H6877" s="6">
        <v>0.23920069999999999</v>
      </c>
      <c r="I6877" s="7">
        <v>85.978999999999999</v>
      </c>
      <c r="J6877" s="2">
        <v>32.461500000000001</v>
      </c>
      <c r="K6877">
        <v>13</v>
      </c>
      <c r="L6877" s="2">
        <v>12.9</v>
      </c>
    </row>
    <row r="6878" spans="1:12" x14ac:dyDescent="0.25">
      <c r="A6878">
        <v>98466</v>
      </c>
      <c r="B6878" s="2">
        <v>63.306460000000001</v>
      </c>
      <c r="C6878" s="3">
        <v>26497</v>
      </c>
      <c r="D6878" s="4">
        <v>42660</v>
      </c>
      <c r="E6878" t="s">
        <v>16435</v>
      </c>
      <c r="F6878" s="4" t="s">
        <v>16344</v>
      </c>
      <c r="G6878" s="5">
        <v>17794</v>
      </c>
      <c r="H6878" s="6">
        <v>0.34185680000000002</v>
      </c>
      <c r="I6878" s="7">
        <v>68.236999999999995</v>
      </c>
      <c r="J6878" s="2">
        <v>39</v>
      </c>
      <c r="K6878">
        <v>22</v>
      </c>
      <c r="L6878" s="2">
        <v>45</v>
      </c>
    </row>
    <row r="6879" spans="1:12" x14ac:dyDescent="0.25">
      <c r="A6879">
        <v>72719</v>
      </c>
      <c r="B6879" s="2">
        <v>63.300800000000002</v>
      </c>
      <c r="C6879" s="3">
        <v>9562</v>
      </c>
      <c r="D6879" s="4">
        <v>22220</v>
      </c>
      <c r="E6879" t="s">
        <v>13427</v>
      </c>
      <c r="F6879" s="4" t="s">
        <v>13183</v>
      </c>
      <c r="G6879" s="5">
        <v>5818</v>
      </c>
      <c r="H6879" s="6">
        <v>0.37721260000000001</v>
      </c>
      <c r="I6879" s="7">
        <v>62.115000000000002</v>
      </c>
      <c r="J6879" s="2">
        <v>48</v>
      </c>
      <c r="K6879">
        <v>3</v>
      </c>
    </row>
    <row r="6880" spans="1:12" x14ac:dyDescent="0.25">
      <c r="A6880">
        <v>59762</v>
      </c>
      <c r="B6880" s="2">
        <v>63.29936</v>
      </c>
      <c r="C6880" s="3">
        <v>296</v>
      </c>
      <c r="E6880" t="s">
        <v>11451</v>
      </c>
      <c r="F6880" s="4" t="s">
        <v>11278</v>
      </c>
      <c r="G6880" s="5">
        <v>225</v>
      </c>
      <c r="H6880" s="6">
        <v>0.30973450000000002</v>
      </c>
      <c r="I6880" s="7">
        <v>73.75</v>
      </c>
    </row>
    <row r="6881" spans="1:12" x14ac:dyDescent="0.25">
      <c r="A6881">
        <v>36693</v>
      </c>
      <c r="B6881" s="2">
        <v>63.296129999999998</v>
      </c>
      <c r="C6881" s="3">
        <v>18798</v>
      </c>
      <c r="D6881" s="4">
        <v>33660</v>
      </c>
      <c r="E6881" t="s">
        <v>7304</v>
      </c>
      <c r="F6881" s="4" t="s">
        <v>7027</v>
      </c>
      <c r="G6881" s="5">
        <v>13236</v>
      </c>
      <c r="H6881" s="6">
        <v>0.32585370000000002</v>
      </c>
      <c r="I6881" s="7">
        <v>70.954999999999998</v>
      </c>
      <c r="J6881" s="2">
        <v>40.333300000000001</v>
      </c>
      <c r="K6881">
        <v>6</v>
      </c>
    </row>
    <row r="6882" spans="1:12" x14ac:dyDescent="0.25">
      <c r="A6882">
        <v>77545</v>
      </c>
      <c r="B6882" s="2">
        <v>63.29016</v>
      </c>
      <c r="C6882" s="3">
        <v>21079</v>
      </c>
      <c r="D6882" s="4">
        <v>26420</v>
      </c>
      <c r="E6882" t="s">
        <v>8453</v>
      </c>
      <c r="F6882" s="4" t="s">
        <v>13752</v>
      </c>
      <c r="G6882" s="5">
        <v>11718</v>
      </c>
      <c r="H6882" s="6">
        <v>0.32937959999999999</v>
      </c>
      <c r="I6882" s="7">
        <v>70.337999999999994</v>
      </c>
    </row>
    <row r="6883" spans="1:12" x14ac:dyDescent="0.25">
      <c r="A6883">
        <v>53047</v>
      </c>
      <c r="B6883" s="2">
        <v>63.287329999999997</v>
      </c>
      <c r="C6883" s="3">
        <v>123</v>
      </c>
      <c r="D6883" s="4">
        <v>13180</v>
      </c>
      <c r="E6883" t="s">
        <v>636</v>
      </c>
      <c r="F6883" s="4" t="s">
        <v>10031</v>
      </c>
      <c r="G6883" s="5">
        <v>82</v>
      </c>
      <c r="H6883" s="6">
        <v>0.34939759999999997</v>
      </c>
      <c r="I6883" s="7">
        <v>66.875</v>
      </c>
    </row>
    <row r="6884" spans="1:12" x14ac:dyDescent="0.25">
      <c r="A6884">
        <v>48603</v>
      </c>
      <c r="B6884" s="2">
        <v>63.282789999999999</v>
      </c>
      <c r="C6884" s="3">
        <v>26702</v>
      </c>
      <c r="D6884" s="4">
        <v>40980</v>
      </c>
      <c r="E6884" t="s">
        <v>9212</v>
      </c>
      <c r="F6884" s="4" t="s">
        <v>9106</v>
      </c>
      <c r="G6884" s="5">
        <v>18926</v>
      </c>
      <c r="H6884" s="6">
        <v>0.3430202</v>
      </c>
      <c r="I6884" s="7">
        <v>67.95</v>
      </c>
      <c r="J6884" s="2">
        <v>45.181800000000003</v>
      </c>
      <c r="K6884">
        <v>11</v>
      </c>
      <c r="L6884" s="2">
        <v>77.5</v>
      </c>
    </row>
    <row r="6885" spans="1:12" x14ac:dyDescent="0.25">
      <c r="A6885">
        <v>25818</v>
      </c>
      <c r="B6885" s="2">
        <v>63.278190000000002</v>
      </c>
      <c r="C6885" s="3">
        <v>407</v>
      </c>
      <c r="D6885" s="4">
        <v>13220</v>
      </c>
      <c r="E6885" t="s">
        <v>816</v>
      </c>
      <c r="F6885" s="4" t="s">
        <v>5144</v>
      </c>
      <c r="G6885" s="5">
        <v>291</v>
      </c>
      <c r="H6885" s="6">
        <v>0.35616439999999999</v>
      </c>
      <c r="I6885" s="7">
        <v>65.676000000000002</v>
      </c>
      <c r="J6885" s="2">
        <v>58.5</v>
      </c>
      <c r="K6885">
        <v>2</v>
      </c>
    </row>
    <row r="6886" spans="1:12" x14ac:dyDescent="0.25">
      <c r="A6886">
        <v>62280</v>
      </c>
      <c r="B6886" s="2">
        <v>63.27805</v>
      </c>
      <c r="C6886" s="3">
        <v>425</v>
      </c>
      <c r="E6886" t="s">
        <v>850</v>
      </c>
      <c r="F6886" s="4" t="s">
        <v>11490</v>
      </c>
      <c r="G6886" s="5">
        <v>305</v>
      </c>
      <c r="H6886" s="6">
        <v>0.21895429999999999</v>
      </c>
      <c r="I6886" s="7">
        <v>89.375</v>
      </c>
    </row>
    <row r="6887" spans="1:12" x14ac:dyDescent="0.25">
      <c r="A6887">
        <v>65109</v>
      </c>
      <c r="B6887" s="2">
        <v>63.271520000000002</v>
      </c>
      <c r="C6887" s="3">
        <v>39157</v>
      </c>
      <c r="D6887" s="4">
        <v>27620</v>
      </c>
      <c r="E6887" t="s">
        <v>7487</v>
      </c>
      <c r="F6887" s="4" t="s">
        <v>12102</v>
      </c>
      <c r="G6887" s="5">
        <v>26943</v>
      </c>
      <c r="H6887" s="6">
        <v>0.35296739999999999</v>
      </c>
      <c r="I6887" s="7">
        <v>66.204999999999998</v>
      </c>
      <c r="J6887" s="2">
        <v>52.6875</v>
      </c>
      <c r="K6887">
        <v>16</v>
      </c>
      <c r="L6887" s="2">
        <v>97.2</v>
      </c>
    </row>
    <row r="6888" spans="1:12" x14ac:dyDescent="0.25">
      <c r="A6888">
        <v>21742</v>
      </c>
      <c r="B6888" s="2">
        <v>63.259689999999999</v>
      </c>
      <c r="C6888" s="3">
        <v>32548</v>
      </c>
      <c r="D6888" s="4">
        <v>25180</v>
      </c>
      <c r="E6888" t="s">
        <v>4591</v>
      </c>
      <c r="F6888" s="4" t="s">
        <v>4361</v>
      </c>
      <c r="G6888" s="5">
        <v>22528</v>
      </c>
      <c r="H6888" s="6">
        <v>0.29557460000000002</v>
      </c>
      <c r="I6888" s="7">
        <v>76.119</v>
      </c>
      <c r="J6888" s="2">
        <v>44.142899999999997</v>
      </c>
      <c r="K6888">
        <v>7</v>
      </c>
    </row>
    <row r="6889" spans="1:12" x14ac:dyDescent="0.25">
      <c r="A6889">
        <v>99901</v>
      </c>
      <c r="B6889" s="2">
        <v>63.252079999999999</v>
      </c>
      <c r="C6889" s="3">
        <v>13694</v>
      </c>
      <c r="D6889" s="4">
        <v>28540</v>
      </c>
      <c r="E6889" t="s">
        <v>16762</v>
      </c>
      <c r="F6889" s="4" t="s">
        <v>16604</v>
      </c>
      <c r="G6889" s="5">
        <v>9267</v>
      </c>
      <c r="H6889" s="6">
        <v>0.2458999</v>
      </c>
      <c r="I6889" s="7">
        <v>84.697999999999993</v>
      </c>
      <c r="J6889" s="2">
        <v>51.1111</v>
      </c>
      <c r="K6889">
        <v>9</v>
      </c>
    </row>
    <row r="6890" spans="1:12" x14ac:dyDescent="0.25">
      <c r="A6890">
        <v>73538</v>
      </c>
      <c r="B6890" s="2">
        <v>63.249009999999998</v>
      </c>
      <c r="C6890" s="3">
        <v>5162</v>
      </c>
      <c r="D6890" s="4">
        <v>30020</v>
      </c>
      <c r="E6890" t="s">
        <v>6144</v>
      </c>
      <c r="F6890" s="4" t="s">
        <v>13462</v>
      </c>
      <c r="G6890" s="5">
        <v>3536</v>
      </c>
      <c r="H6890" s="6">
        <v>0.27799770000000001</v>
      </c>
      <c r="I6890" s="7">
        <v>79.150000000000006</v>
      </c>
    </row>
    <row r="6891" spans="1:12" x14ac:dyDescent="0.25">
      <c r="A6891">
        <v>99744</v>
      </c>
      <c r="B6891" s="2">
        <v>63.248130000000003</v>
      </c>
      <c r="C6891" s="3">
        <v>192</v>
      </c>
      <c r="E6891" t="s">
        <v>6287</v>
      </c>
      <c r="F6891" s="4" t="s">
        <v>16604</v>
      </c>
      <c r="G6891" s="5">
        <v>128</v>
      </c>
      <c r="H6891" s="6">
        <v>0.1953125</v>
      </c>
      <c r="I6891" s="7">
        <v>93.438000000000002</v>
      </c>
      <c r="J6891" s="2">
        <v>46</v>
      </c>
      <c r="K6891">
        <v>1</v>
      </c>
    </row>
    <row r="6892" spans="1:12" x14ac:dyDescent="0.25">
      <c r="A6892">
        <v>46748</v>
      </c>
      <c r="B6892" s="2">
        <v>63.247239999999998</v>
      </c>
      <c r="C6892" s="3">
        <v>5769</v>
      </c>
      <c r="D6892" s="4">
        <v>23060</v>
      </c>
      <c r="E6892" t="s">
        <v>8894</v>
      </c>
      <c r="F6892" s="4" t="s">
        <v>8800</v>
      </c>
      <c r="G6892" s="5">
        <v>3586</v>
      </c>
      <c r="H6892" s="6">
        <v>0.30945080000000003</v>
      </c>
      <c r="I6892" s="7">
        <v>73.713999999999999</v>
      </c>
      <c r="J6892" s="2">
        <v>55</v>
      </c>
      <c r="K6892">
        <v>2</v>
      </c>
    </row>
    <row r="6893" spans="1:12" x14ac:dyDescent="0.25">
      <c r="A6893">
        <v>8065</v>
      </c>
      <c r="B6893" s="2">
        <v>63.245060000000002</v>
      </c>
      <c r="C6893" s="3">
        <v>7372</v>
      </c>
      <c r="D6893" s="4">
        <v>37980</v>
      </c>
      <c r="E6893" t="s">
        <v>1015</v>
      </c>
      <c r="F6893" s="4" t="s">
        <v>1341</v>
      </c>
      <c r="G6893" s="5">
        <v>5504</v>
      </c>
      <c r="H6893" s="6">
        <v>0.27252910000000002</v>
      </c>
      <c r="I6893" s="7">
        <v>80.093000000000004</v>
      </c>
      <c r="J6893" s="2">
        <v>47.375</v>
      </c>
      <c r="K6893">
        <v>8</v>
      </c>
    </row>
    <row r="6894" spans="1:12" x14ac:dyDescent="0.25">
      <c r="A6894">
        <v>92056</v>
      </c>
      <c r="B6894" s="2">
        <v>63.235100000000003</v>
      </c>
      <c r="C6894" s="3">
        <v>52757</v>
      </c>
      <c r="D6894" s="4">
        <v>41740</v>
      </c>
      <c r="E6894" t="s">
        <v>1956</v>
      </c>
      <c r="F6894" s="4" t="s">
        <v>15368</v>
      </c>
      <c r="G6894" s="5">
        <v>36157</v>
      </c>
      <c r="H6894" s="6">
        <v>0.30066100000000001</v>
      </c>
      <c r="I6894" s="7">
        <v>75.227999999999994</v>
      </c>
      <c r="J6894" s="2">
        <v>39.866700000000002</v>
      </c>
      <c r="K6894">
        <v>15</v>
      </c>
      <c r="L6894" s="2">
        <v>50.2</v>
      </c>
    </row>
    <row r="6895" spans="1:12" x14ac:dyDescent="0.25">
      <c r="A6895">
        <v>6247</v>
      </c>
      <c r="B6895" s="2">
        <v>63.225940000000001</v>
      </c>
      <c r="C6895" s="3">
        <v>2917</v>
      </c>
      <c r="D6895" s="4">
        <v>49340</v>
      </c>
      <c r="E6895" t="s">
        <v>668</v>
      </c>
      <c r="F6895" s="4" t="s">
        <v>1198</v>
      </c>
      <c r="G6895" s="5">
        <v>2101</v>
      </c>
      <c r="H6895" s="6">
        <v>0.28020929999999999</v>
      </c>
      <c r="I6895" s="7">
        <v>78.75</v>
      </c>
      <c r="J6895" s="2">
        <v>37.333300000000001</v>
      </c>
      <c r="K6895">
        <v>3</v>
      </c>
    </row>
    <row r="6896" spans="1:12" x14ac:dyDescent="0.25">
      <c r="A6896">
        <v>54956</v>
      </c>
      <c r="B6896" s="2">
        <v>63.218429999999998</v>
      </c>
      <c r="C6896" s="3">
        <v>43250</v>
      </c>
      <c r="D6896" s="4">
        <v>36780</v>
      </c>
      <c r="E6896" t="s">
        <v>10412</v>
      </c>
      <c r="F6896" s="4" t="s">
        <v>10031</v>
      </c>
      <c r="G6896" s="5">
        <v>29260</v>
      </c>
      <c r="H6896" s="6">
        <v>0.3041933</v>
      </c>
      <c r="I6896" s="7">
        <v>74.593000000000004</v>
      </c>
      <c r="J6896" s="2">
        <v>42.166699999999999</v>
      </c>
      <c r="K6896">
        <v>24</v>
      </c>
      <c r="L6896" s="2">
        <v>62.4</v>
      </c>
    </row>
    <row r="6897" spans="1:12" x14ac:dyDescent="0.25">
      <c r="A6897">
        <v>53095</v>
      </c>
      <c r="B6897" s="2">
        <v>63.206829999999997</v>
      </c>
      <c r="C6897" s="3">
        <v>27221</v>
      </c>
      <c r="D6897" s="4">
        <v>33340</v>
      </c>
      <c r="E6897" t="s">
        <v>9762</v>
      </c>
      <c r="F6897" s="4" t="s">
        <v>10031</v>
      </c>
      <c r="G6897" s="5">
        <v>19229</v>
      </c>
      <c r="H6897" s="6">
        <v>0.29008270000000003</v>
      </c>
      <c r="I6897" s="7">
        <v>77.028000000000006</v>
      </c>
      <c r="J6897" s="2">
        <v>50.684199999999997</v>
      </c>
      <c r="K6897">
        <v>19</v>
      </c>
      <c r="L6897" s="2">
        <v>94.4</v>
      </c>
    </row>
    <row r="6898" spans="1:12" x14ac:dyDescent="0.25">
      <c r="A6898">
        <v>97841</v>
      </c>
      <c r="B6898" s="2">
        <v>63.202159999999999</v>
      </c>
      <c r="C6898" s="3">
        <v>444</v>
      </c>
      <c r="D6898" s="4">
        <v>29260</v>
      </c>
      <c r="E6898" t="s">
        <v>16324</v>
      </c>
      <c r="F6898" s="4" t="s">
        <v>16170</v>
      </c>
      <c r="G6898" s="5">
        <v>287</v>
      </c>
      <c r="H6898" s="6">
        <v>0.32638889999999998</v>
      </c>
      <c r="I6898" s="7">
        <v>70.75</v>
      </c>
    </row>
    <row r="6899" spans="1:12" x14ac:dyDescent="0.25">
      <c r="A6899">
        <v>47006</v>
      </c>
      <c r="B6899" s="2">
        <v>63.200240000000001</v>
      </c>
      <c r="C6899" s="3">
        <v>11494</v>
      </c>
      <c r="E6899" t="s">
        <v>7634</v>
      </c>
      <c r="F6899" s="4" t="s">
        <v>8800</v>
      </c>
      <c r="G6899" s="5">
        <v>7727</v>
      </c>
      <c r="H6899" s="6">
        <v>0.26866830000000003</v>
      </c>
      <c r="I6899" s="7">
        <v>80.700999999999993</v>
      </c>
      <c r="J6899" s="2">
        <v>48.5</v>
      </c>
      <c r="K6899">
        <v>2</v>
      </c>
    </row>
    <row r="6900" spans="1:12" x14ac:dyDescent="0.25">
      <c r="A6900">
        <v>46167</v>
      </c>
      <c r="B6900" s="2">
        <v>63.197420000000001</v>
      </c>
      <c r="C6900" s="3">
        <v>6388</v>
      </c>
      <c r="D6900" s="4">
        <v>26900</v>
      </c>
      <c r="E6900" t="s">
        <v>5690</v>
      </c>
      <c r="F6900" s="4" t="s">
        <v>8800</v>
      </c>
      <c r="G6900" s="5">
        <v>4045</v>
      </c>
      <c r="H6900" s="6">
        <v>0.29641529999999999</v>
      </c>
      <c r="I6900" s="7">
        <v>75.906000000000006</v>
      </c>
      <c r="J6900" s="2">
        <v>66</v>
      </c>
      <c r="K6900">
        <v>2</v>
      </c>
    </row>
    <row r="6901" spans="1:12" x14ac:dyDescent="0.25">
      <c r="A6901">
        <v>17078</v>
      </c>
      <c r="B6901" s="2">
        <v>63.192830000000001</v>
      </c>
      <c r="C6901" s="3">
        <v>20849</v>
      </c>
      <c r="D6901" s="4">
        <v>30140</v>
      </c>
      <c r="E6901" t="s">
        <v>1015</v>
      </c>
      <c r="F6901" s="4" t="s">
        <v>3003</v>
      </c>
      <c r="G6901" s="5">
        <v>15152</v>
      </c>
      <c r="H6901" s="6">
        <v>0.3184188</v>
      </c>
      <c r="I6901" s="7">
        <v>72.082999999999998</v>
      </c>
      <c r="J6901" s="2">
        <v>46.666699999999999</v>
      </c>
      <c r="K6901">
        <v>9</v>
      </c>
    </row>
    <row r="6902" spans="1:12" x14ac:dyDescent="0.25">
      <c r="A6902">
        <v>38552</v>
      </c>
      <c r="B6902" s="2">
        <v>63.189140000000002</v>
      </c>
      <c r="C6902" s="3">
        <v>360</v>
      </c>
      <c r="D6902" s="4">
        <v>34980</v>
      </c>
      <c r="E6902" t="s">
        <v>7616</v>
      </c>
      <c r="F6902" s="4" t="s">
        <v>7348</v>
      </c>
      <c r="G6902" s="5">
        <v>246</v>
      </c>
      <c r="H6902" s="6">
        <v>0.22764229999999999</v>
      </c>
      <c r="I6902" s="7">
        <v>87.75</v>
      </c>
    </row>
    <row r="6903" spans="1:12" x14ac:dyDescent="0.25">
      <c r="A6903">
        <v>4429</v>
      </c>
      <c r="B6903" s="2">
        <v>63.188270000000003</v>
      </c>
      <c r="C6903" s="3">
        <v>4596</v>
      </c>
      <c r="E6903" t="s">
        <v>173</v>
      </c>
      <c r="F6903" s="4" t="s">
        <v>701</v>
      </c>
      <c r="G6903" s="5">
        <v>3365</v>
      </c>
      <c r="H6903" s="6">
        <v>0.32887699999999997</v>
      </c>
      <c r="I6903" s="7">
        <v>70.239999999999995</v>
      </c>
      <c r="J6903" s="2">
        <v>38.5</v>
      </c>
      <c r="K6903">
        <v>4</v>
      </c>
    </row>
    <row r="6904" spans="1:12" x14ac:dyDescent="0.25">
      <c r="A6904">
        <v>81505</v>
      </c>
      <c r="B6904" s="2">
        <v>63.185960000000001</v>
      </c>
      <c r="C6904" s="3">
        <v>8918</v>
      </c>
      <c r="D6904" s="4">
        <v>24300</v>
      </c>
      <c r="E6904" t="s">
        <v>7531</v>
      </c>
      <c r="F6904" s="4" t="s">
        <v>14477</v>
      </c>
      <c r="G6904" s="5">
        <v>6323</v>
      </c>
      <c r="H6904" s="6">
        <v>0.3369703</v>
      </c>
      <c r="I6904" s="7">
        <v>68.83</v>
      </c>
      <c r="J6904" s="2">
        <v>54</v>
      </c>
      <c r="K6904">
        <v>2</v>
      </c>
    </row>
    <row r="6905" spans="1:12" x14ac:dyDescent="0.25">
      <c r="A6905">
        <v>92591</v>
      </c>
      <c r="B6905" s="2">
        <v>63.178719999999998</v>
      </c>
      <c r="C6905" s="3">
        <v>39766</v>
      </c>
      <c r="D6905" s="4">
        <v>40140</v>
      </c>
      <c r="E6905" t="s">
        <v>15575</v>
      </c>
      <c r="F6905" s="4" t="s">
        <v>15368</v>
      </c>
      <c r="G6905" s="5">
        <v>23937</v>
      </c>
      <c r="H6905" s="6">
        <v>0.30028830000000001</v>
      </c>
      <c r="I6905" s="7">
        <v>75.159000000000006</v>
      </c>
      <c r="J6905" s="2">
        <v>38.8889</v>
      </c>
      <c r="K6905">
        <v>9</v>
      </c>
    </row>
    <row r="6906" spans="1:12" x14ac:dyDescent="0.25">
      <c r="A6906">
        <v>22714</v>
      </c>
      <c r="B6906" s="2">
        <v>63.172809999999998</v>
      </c>
      <c r="C6906" s="3">
        <v>1027</v>
      </c>
      <c r="D6906" s="4">
        <v>47900</v>
      </c>
      <c r="E6906" t="s">
        <v>4709</v>
      </c>
      <c r="F6906" s="4" t="s">
        <v>4335</v>
      </c>
      <c r="G6906" s="5">
        <v>739</v>
      </c>
      <c r="H6906" s="6">
        <v>0.24492559999999999</v>
      </c>
      <c r="I6906" s="7">
        <v>84.721999999999994</v>
      </c>
    </row>
    <row r="6907" spans="1:12" x14ac:dyDescent="0.25">
      <c r="A6907">
        <v>49006</v>
      </c>
      <c r="B6907" s="2">
        <v>63.169930000000001</v>
      </c>
      <c r="C6907" s="3">
        <v>27958</v>
      </c>
      <c r="D6907" s="4">
        <v>28020</v>
      </c>
      <c r="E6907" t="s">
        <v>9303</v>
      </c>
      <c r="F6907" s="4" t="s">
        <v>9106</v>
      </c>
      <c r="G6907" s="5">
        <v>11298</v>
      </c>
      <c r="H6907" s="6">
        <v>0.43835740000000001</v>
      </c>
      <c r="I6907" s="7">
        <v>51.29</v>
      </c>
      <c r="J6907" s="2">
        <v>38</v>
      </c>
      <c r="K6907">
        <v>16</v>
      </c>
      <c r="L6907" s="2">
        <v>39.1</v>
      </c>
    </row>
    <row r="6908" spans="1:12" x14ac:dyDescent="0.25">
      <c r="A6908">
        <v>15024</v>
      </c>
      <c r="B6908" s="2">
        <v>63.165640000000003</v>
      </c>
      <c r="C6908" s="3">
        <v>8720</v>
      </c>
      <c r="D6908" s="4">
        <v>38300</v>
      </c>
      <c r="E6908" t="s">
        <v>3019</v>
      </c>
      <c r="F6908" s="4" t="s">
        <v>3003</v>
      </c>
      <c r="G6908" s="5">
        <v>6604</v>
      </c>
      <c r="H6908" s="6">
        <v>0.30314960000000002</v>
      </c>
      <c r="I6908" s="7">
        <v>74.653999999999996</v>
      </c>
      <c r="J6908" s="2">
        <v>39.6</v>
      </c>
      <c r="K6908">
        <v>5</v>
      </c>
    </row>
    <row r="6909" spans="1:12" x14ac:dyDescent="0.25">
      <c r="A6909">
        <v>11944</v>
      </c>
      <c r="B6909" s="2">
        <v>63.163229999999999</v>
      </c>
      <c r="C6909" s="3">
        <v>4337</v>
      </c>
      <c r="D6909" s="4">
        <v>35620</v>
      </c>
      <c r="E6909" t="s">
        <v>2047</v>
      </c>
      <c r="F6909" s="4" t="s">
        <v>1280</v>
      </c>
      <c r="G6909" s="5">
        <v>3483</v>
      </c>
      <c r="H6909" s="6">
        <v>0.33419470000000001</v>
      </c>
      <c r="I6909" s="7">
        <v>69.286000000000001</v>
      </c>
      <c r="J6909" s="2">
        <v>39</v>
      </c>
      <c r="K6909">
        <v>4</v>
      </c>
    </row>
    <row r="6910" spans="1:12" x14ac:dyDescent="0.25">
      <c r="A6910">
        <v>48047</v>
      </c>
      <c r="B6910" s="2">
        <v>63.155999999999999</v>
      </c>
      <c r="C6910" s="3">
        <v>39680</v>
      </c>
      <c r="D6910" s="4">
        <v>19820</v>
      </c>
      <c r="E6910" t="s">
        <v>2139</v>
      </c>
      <c r="F6910" s="4" t="s">
        <v>9106</v>
      </c>
      <c r="G6910" s="5">
        <v>26725</v>
      </c>
      <c r="H6910" s="6">
        <v>0.2526099</v>
      </c>
      <c r="I6910" s="7">
        <v>83.376000000000005</v>
      </c>
      <c r="J6910" s="2">
        <v>39</v>
      </c>
      <c r="K6910">
        <v>9</v>
      </c>
    </row>
    <row r="6911" spans="1:12" x14ac:dyDescent="0.25">
      <c r="A6911">
        <v>85207</v>
      </c>
      <c r="B6911" s="2">
        <v>63.141930000000002</v>
      </c>
      <c r="C6911" s="3">
        <v>47141</v>
      </c>
      <c r="D6911" s="4">
        <v>38060</v>
      </c>
      <c r="E6911" t="s">
        <v>14649</v>
      </c>
      <c r="F6911" s="4" t="s">
        <v>14962</v>
      </c>
      <c r="G6911" s="5">
        <v>32049</v>
      </c>
      <c r="H6911" s="6">
        <v>0.29519499999999999</v>
      </c>
      <c r="I6911" s="7">
        <v>76.007000000000005</v>
      </c>
      <c r="J6911" s="2">
        <v>40.25</v>
      </c>
      <c r="K6911">
        <v>12</v>
      </c>
      <c r="L6911" s="2">
        <v>52.7</v>
      </c>
    </row>
    <row r="6912" spans="1:12" x14ac:dyDescent="0.25">
      <c r="A6912">
        <v>32301</v>
      </c>
      <c r="B6912" s="2">
        <v>63.130389999999998</v>
      </c>
      <c r="C6912" s="3">
        <v>29062</v>
      </c>
      <c r="D6912" s="4">
        <v>45220</v>
      </c>
      <c r="E6912" t="s">
        <v>6747</v>
      </c>
      <c r="F6912" s="4" t="s">
        <v>6689</v>
      </c>
      <c r="G6912" s="5">
        <v>16219</v>
      </c>
      <c r="H6912" s="6">
        <v>0.44987670000000002</v>
      </c>
      <c r="I6912" s="7">
        <v>49.276000000000003</v>
      </c>
      <c r="J6912" s="2">
        <v>47.172400000000003</v>
      </c>
      <c r="K6912">
        <v>29</v>
      </c>
      <c r="L6912" s="2">
        <v>85.2</v>
      </c>
    </row>
    <row r="6913" spans="1:12" x14ac:dyDescent="0.25">
      <c r="A6913">
        <v>22401</v>
      </c>
      <c r="B6913" s="2">
        <v>63.122799999999998</v>
      </c>
      <c r="C6913" s="3">
        <v>26631</v>
      </c>
      <c r="D6913" s="4">
        <v>47900</v>
      </c>
      <c r="E6913" t="s">
        <v>3679</v>
      </c>
      <c r="F6913" s="4" t="s">
        <v>4335</v>
      </c>
      <c r="G6913" s="5">
        <v>15482</v>
      </c>
      <c r="H6913" s="6">
        <v>0.3770831</v>
      </c>
      <c r="I6913" s="7">
        <v>61.85</v>
      </c>
      <c r="J6913" s="2">
        <v>36.666699999999999</v>
      </c>
      <c r="K6913">
        <v>18</v>
      </c>
      <c r="L6913" s="2">
        <v>31.6</v>
      </c>
    </row>
    <row r="6914" spans="1:12" x14ac:dyDescent="0.25">
      <c r="A6914">
        <v>53036</v>
      </c>
      <c r="B6914" s="2">
        <v>63.118639999999999</v>
      </c>
      <c r="C6914" s="3">
        <v>2660</v>
      </c>
      <c r="D6914" s="4">
        <v>48020</v>
      </c>
      <c r="E6914" t="s">
        <v>10046</v>
      </c>
      <c r="F6914" s="4" t="s">
        <v>10031</v>
      </c>
      <c r="G6914" s="5">
        <v>1909</v>
      </c>
      <c r="H6914" s="6">
        <v>0.24345549999999999</v>
      </c>
      <c r="I6914" s="7">
        <v>84.917000000000002</v>
      </c>
      <c r="J6914" s="2">
        <v>75</v>
      </c>
      <c r="K6914">
        <v>1</v>
      </c>
    </row>
    <row r="6915" spans="1:12" x14ac:dyDescent="0.25">
      <c r="A6915">
        <v>1128</v>
      </c>
      <c r="B6915" s="2">
        <v>63.117710000000002</v>
      </c>
      <c r="C6915" s="3">
        <v>2568</v>
      </c>
      <c r="D6915" s="4">
        <v>44140</v>
      </c>
      <c r="E6915" t="s">
        <v>76</v>
      </c>
      <c r="F6915" s="4" t="s">
        <v>21</v>
      </c>
      <c r="G6915" s="5">
        <v>1949</v>
      </c>
      <c r="H6915" s="6">
        <v>0.27347359999999998</v>
      </c>
      <c r="I6915" s="7">
        <v>79.721999999999994</v>
      </c>
      <c r="J6915" s="2">
        <v>56</v>
      </c>
      <c r="K6915">
        <v>1</v>
      </c>
    </row>
    <row r="6916" spans="1:12" x14ac:dyDescent="0.25">
      <c r="A6916">
        <v>54769</v>
      </c>
      <c r="B6916" s="2">
        <v>63.117159999999998</v>
      </c>
      <c r="C6916" s="3">
        <v>469</v>
      </c>
      <c r="E6916" t="s">
        <v>970</v>
      </c>
      <c r="F6916" s="4" t="s">
        <v>10031</v>
      </c>
      <c r="G6916" s="5">
        <v>368</v>
      </c>
      <c r="H6916" s="6">
        <v>0.32608700000000002</v>
      </c>
      <c r="I6916" s="7">
        <v>70.625</v>
      </c>
    </row>
    <row r="6917" spans="1:12" x14ac:dyDescent="0.25">
      <c r="A6917">
        <v>23602</v>
      </c>
      <c r="B6917" s="2">
        <v>63.110590000000002</v>
      </c>
      <c r="C6917" s="3">
        <v>40307</v>
      </c>
      <c r="D6917" s="4">
        <v>47260</v>
      </c>
      <c r="E6917" t="s">
        <v>4877</v>
      </c>
      <c r="F6917" s="4" t="s">
        <v>4335</v>
      </c>
      <c r="G6917" s="5">
        <v>27072</v>
      </c>
      <c r="H6917" s="6">
        <v>0.30485370000000001</v>
      </c>
      <c r="I6917" s="7">
        <v>74.289000000000001</v>
      </c>
      <c r="J6917" s="2">
        <v>42.625</v>
      </c>
      <c r="K6917">
        <v>24</v>
      </c>
      <c r="L6917" s="2">
        <v>65.2</v>
      </c>
    </row>
    <row r="6918" spans="1:12" x14ac:dyDescent="0.25">
      <c r="A6918">
        <v>33196</v>
      </c>
      <c r="B6918" s="2">
        <v>63.096890000000002</v>
      </c>
      <c r="C6918" s="3">
        <v>46576</v>
      </c>
      <c r="D6918" s="4">
        <v>33100</v>
      </c>
      <c r="E6918" t="s">
        <v>5277</v>
      </c>
      <c r="F6918" s="4" t="s">
        <v>6689</v>
      </c>
      <c r="G6918" s="5">
        <v>30173</v>
      </c>
      <c r="H6918" s="6">
        <v>0.3226619</v>
      </c>
      <c r="I6918" s="7">
        <v>71.209000000000003</v>
      </c>
      <c r="J6918" s="2">
        <v>29.666699999999999</v>
      </c>
      <c r="K6918">
        <v>6</v>
      </c>
    </row>
    <row r="6919" spans="1:12" x14ac:dyDescent="0.25">
      <c r="A6919">
        <v>49012</v>
      </c>
      <c r="B6919" s="2">
        <v>63.089120000000001</v>
      </c>
      <c r="C6919" s="3">
        <v>3226</v>
      </c>
      <c r="D6919" s="4">
        <v>28020</v>
      </c>
      <c r="E6919" t="s">
        <v>801</v>
      </c>
      <c r="F6919" s="4" t="s">
        <v>9106</v>
      </c>
      <c r="G6919" s="5">
        <v>2322</v>
      </c>
      <c r="H6919" s="6">
        <v>0.32687339999999998</v>
      </c>
      <c r="I6919" s="7">
        <v>70.477999999999994</v>
      </c>
    </row>
    <row r="6920" spans="1:12" x14ac:dyDescent="0.25">
      <c r="A6920">
        <v>48855</v>
      </c>
      <c r="B6920" s="2">
        <v>63.086199999999998</v>
      </c>
      <c r="C6920" s="3">
        <v>14251</v>
      </c>
      <c r="D6920" s="4">
        <v>19820</v>
      </c>
      <c r="E6920" t="s">
        <v>1500</v>
      </c>
      <c r="F6920" s="4" t="s">
        <v>9106</v>
      </c>
      <c r="G6920" s="5">
        <v>9845</v>
      </c>
      <c r="H6920" s="6">
        <v>0.26000410000000002</v>
      </c>
      <c r="I6920" s="7">
        <v>82.012</v>
      </c>
      <c r="J6920" s="2">
        <v>58</v>
      </c>
      <c r="K6920">
        <v>3</v>
      </c>
    </row>
    <row r="6921" spans="1:12" x14ac:dyDescent="0.25">
      <c r="A6921">
        <v>56239</v>
      </c>
      <c r="B6921" s="2">
        <v>63.083759999999998</v>
      </c>
      <c r="C6921" s="3">
        <v>533</v>
      </c>
      <c r="D6921" s="4">
        <v>32140</v>
      </c>
      <c r="E6921" t="s">
        <v>2118</v>
      </c>
      <c r="F6921" s="4" t="s">
        <v>10428</v>
      </c>
      <c r="G6921" s="5">
        <v>345</v>
      </c>
      <c r="H6921" s="6">
        <v>0.30057800000000001</v>
      </c>
      <c r="I6921" s="7">
        <v>75</v>
      </c>
    </row>
    <row r="6922" spans="1:12" x14ac:dyDescent="0.25">
      <c r="A6922">
        <v>61884</v>
      </c>
      <c r="B6922" s="2">
        <v>63.083489999999998</v>
      </c>
      <c r="C6922" s="3">
        <v>1167</v>
      </c>
      <c r="D6922" s="4">
        <v>16580</v>
      </c>
      <c r="E6922" t="s">
        <v>11833</v>
      </c>
      <c r="F6922" s="4" t="s">
        <v>11490</v>
      </c>
      <c r="G6922" s="5">
        <v>790</v>
      </c>
      <c r="H6922" s="6">
        <v>0.2341772</v>
      </c>
      <c r="I6922" s="7">
        <v>86.472999999999999</v>
      </c>
      <c r="J6922" s="2">
        <v>27</v>
      </c>
      <c r="K6922">
        <v>2</v>
      </c>
    </row>
    <row r="6923" spans="1:12" x14ac:dyDescent="0.25">
      <c r="A6923">
        <v>83251</v>
      </c>
      <c r="B6923" s="2">
        <v>63.083080000000002</v>
      </c>
      <c r="C6923" s="3">
        <v>1235</v>
      </c>
      <c r="E6923" t="s">
        <v>14737</v>
      </c>
      <c r="F6923" s="4" t="s">
        <v>14725</v>
      </c>
      <c r="G6923" s="5">
        <v>953</v>
      </c>
      <c r="H6923" s="6">
        <v>0.3294858</v>
      </c>
      <c r="I6923" s="7">
        <v>70</v>
      </c>
    </row>
    <row r="6924" spans="1:12" x14ac:dyDescent="0.25">
      <c r="A6924">
        <v>52253</v>
      </c>
      <c r="B6924" s="2">
        <v>63.082389999999997</v>
      </c>
      <c r="C6924" s="3">
        <v>2821</v>
      </c>
      <c r="D6924" s="4">
        <v>16300</v>
      </c>
      <c r="E6924" t="s">
        <v>613</v>
      </c>
      <c r="F6924" s="4" t="s">
        <v>9593</v>
      </c>
      <c r="G6924" s="5">
        <v>1896</v>
      </c>
      <c r="H6924" s="6">
        <v>0.28835</v>
      </c>
      <c r="I6924" s="7">
        <v>77.108000000000004</v>
      </c>
      <c r="J6924" s="2">
        <v>55.5</v>
      </c>
      <c r="K6924">
        <v>2</v>
      </c>
    </row>
    <row r="6925" spans="1:12" x14ac:dyDescent="0.25">
      <c r="A6925">
        <v>35022</v>
      </c>
      <c r="B6925" s="2">
        <v>63.078530000000001</v>
      </c>
      <c r="C6925" s="3">
        <v>19997</v>
      </c>
      <c r="D6925" s="4">
        <v>13820</v>
      </c>
      <c r="E6925" t="s">
        <v>3410</v>
      </c>
      <c r="F6925" s="4" t="s">
        <v>7027</v>
      </c>
      <c r="G6925" s="5">
        <v>14248</v>
      </c>
      <c r="H6925" s="6">
        <v>0.2853734</v>
      </c>
      <c r="I6925" s="7">
        <v>77.596000000000004</v>
      </c>
      <c r="J6925" s="2">
        <v>39.333300000000001</v>
      </c>
      <c r="K6925">
        <v>3</v>
      </c>
    </row>
    <row r="6926" spans="1:12" x14ac:dyDescent="0.25">
      <c r="A6926">
        <v>75038</v>
      </c>
      <c r="B6926" s="2">
        <v>63.07058</v>
      </c>
      <c r="C6926" s="3">
        <v>29281</v>
      </c>
      <c r="D6926" s="4">
        <v>19100</v>
      </c>
      <c r="E6926" t="s">
        <v>2798</v>
      </c>
      <c r="F6926" s="4" t="s">
        <v>13752</v>
      </c>
      <c r="G6926" s="5">
        <v>18961</v>
      </c>
      <c r="H6926" s="6">
        <v>0.4481831</v>
      </c>
      <c r="I6926" s="7">
        <v>49.442999999999998</v>
      </c>
      <c r="J6926" s="2">
        <v>39.375</v>
      </c>
      <c r="K6926">
        <v>8</v>
      </c>
    </row>
    <row r="6927" spans="1:12" x14ac:dyDescent="0.25">
      <c r="A6927">
        <v>14842</v>
      </c>
      <c r="B6927" s="2">
        <v>63.065919999999998</v>
      </c>
      <c r="C6927" s="3">
        <v>808</v>
      </c>
      <c r="D6927" s="4">
        <v>40380</v>
      </c>
      <c r="E6927" t="s">
        <v>2968</v>
      </c>
      <c r="F6927" s="4" t="s">
        <v>1280</v>
      </c>
      <c r="G6927" s="5">
        <v>537</v>
      </c>
      <c r="H6927" s="6">
        <v>0.36245349999999998</v>
      </c>
      <c r="I6927" s="7">
        <v>64.25</v>
      </c>
      <c r="J6927" s="2">
        <v>74</v>
      </c>
      <c r="K6927">
        <v>1</v>
      </c>
    </row>
    <row r="6928" spans="1:12" x14ac:dyDescent="0.25">
      <c r="A6928">
        <v>56024</v>
      </c>
      <c r="B6928" s="2">
        <v>63.06532</v>
      </c>
      <c r="C6928" s="3">
        <v>2898</v>
      </c>
      <c r="D6928" s="4">
        <v>31860</v>
      </c>
      <c r="E6928" t="s">
        <v>942</v>
      </c>
      <c r="F6928" s="4" t="s">
        <v>10428</v>
      </c>
      <c r="G6928" s="5">
        <v>1934</v>
      </c>
      <c r="H6928" s="6">
        <v>0.27751940000000003</v>
      </c>
      <c r="I6928" s="7">
        <v>78.921999999999997</v>
      </c>
    </row>
    <row r="6929" spans="1:12" x14ac:dyDescent="0.25">
      <c r="A6929">
        <v>54944</v>
      </c>
      <c r="B6929" s="2">
        <v>63.063519999999997</v>
      </c>
      <c r="C6929" s="3">
        <v>8420</v>
      </c>
      <c r="D6929" s="4">
        <v>11540</v>
      </c>
      <c r="E6929" t="s">
        <v>2323</v>
      </c>
      <c r="F6929" s="4" t="s">
        <v>10031</v>
      </c>
      <c r="G6929" s="5">
        <v>5572</v>
      </c>
      <c r="H6929" s="6">
        <v>0.2390524</v>
      </c>
      <c r="I6929" s="7">
        <v>85.567999999999998</v>
      </c>
      <c r="J6929" s="2">
        <v>51.25</v>
      </c>
      <c r="K6929">
        <v>4</v>
      </c>
    </row>
    <row r="6930" spans="1:12" x14ac:dyDescent="0.25">
      <c r="A6930">
        <v>27040</v>
      </c>
      <c r="B6930" s="2">
        <v>63.06035</v>
      </c>
      <c r="C6930" s="3">
        <v>11074</v>
      </c>
      <c r="D6930" s="4">
        <v>49180</v>
      </c>
      <c r="E6930" t="s">
        <v>5656</v>
      </c>
      <c r="F6930" s="4" t="s">
        <v>5642</v>
      </c>
      <c r="G6930" s="5">
        <v>7688</v>
      </c>
      <c r="H6930" s="6">
        <v>0.31633709999999998</v>
      </c>
      <c r="I6930" s="7">
        <v>72.200999999999993</v>
      </c>
      <c r="J6930" s="2">
        <v>63</v>
      </c>
      <c r="K6930">
        <v>3</v>
      </c>
    </row>
    <row r="6931" spans="1:12" x14ac:dyDescent="0.25">
      <c r="A6931">
        <v>80013</v>
      </c>
      <c r="B6931" s="2">
        <v>63.047440000000002</v>
      </c>
      <c r="C6931" s="3">
        <v>71619</v>
      </c>
      <c r="D6931" s="4">
        <v>19740</v>
      </c>
      <c r="E6931" t="s">
        <v>815</v>
      </c>
      <c r="F6931" s="4" t="s">
        <v>14477</v>
      </c>
      <c r="G6931" s="5">
        <v>46251</v>
      </c>
      <c r="H6931" s="6">
        <v>0.29877629999999999</v>
      </c>
      <c r="I6931" s="7">
        <v>75.230999999999995</v>
      </c>
      <c r="J6931" s="2">
        <v>39.142899999999997</v>
      </c>
      <c r="K6931">
        <v>21</v>
      </c>
      <c r="L6931" s="2">
        <v>46</v>
      </c>
    </row>
    <row r="6932" spans="1:12" x14ac:dyDescent="0.25">
      <c r="A6932">
        <v>77505</v>
      </c>
      <c r="B6932" s="2">
        <v>63.032699999999998</v>
      </c>
      <c r="C6932" s="3">
        <v>23427</v>
      </c>
      <c r="D6932" s="4">
        <v>26420</v>
      </c>
      <c r="E6932" t="s">
        <v>4495</v>
      </c>
      <c r="F6932" s="4" t="s">
        <v>13752</v>
      </c>
      <c r="G6932" s="5">
        <v>15342</v>
      </c>
      <c r="H6932" s="6">
        <v>0.25954899999999997</v>
      </c>
      <c r="I6932" s="7">
        <v>82.004000000000005</v>
      </c>
      <c r="J6932" s="2">
        <v>53.75</v>
      </c>
      <c r="K6932">
        <v>4</v>
      </c>
    </row>
    <row r="6933" spans="1:12" x14ac:dyDescent="0.25">
      <c r="A6933">
        <v>90755</v>
      </c>
      <c r="B6933" s="2">
        <v>63.027299999999997</v>
      </c>
      <c r="C6933" s="3">
        <v>11399</v>
      </c>
      <c r="D6933" s="4">
        <v>31080</v>
      </c>
      <c r="E6933" t="s">
        <v>15404</v>
      </c>
      <c r="F6933" s="4" t="s">
        <v>15368</v>
      </c>
      <c r="G6933" s="5">
        <v>7217</v>
      </c>
      <c r="H6933" s="6">
        <v>0.34829589999999999</v>
      </c>
      <c r="I6933" s="7">
        <v>66.649000000000001</v>
      </c>
      <c r="J6933" s="2">
        <v>36.5</v>
      </c>
      <c r="K6933">
        <v>4</v>
      </c>
    </row>
    <row r="6934" spans="1:12" x14ac:dyDescent="0.25">
      <c r="A6934">
        <v>92860</v>
      </c>
      <c r="B6934" s="2">
        <v>63.021050000000002</v>
      </c>
      <c r="C6934" s="3">
        <v>27304</v>
      </c>
      <c r="D6934" s="4">
        <v>40140</v>
      </c>
      <c r="E6934" t="s">
        <v>12948</v>
      </c>
      <c r="F6934" s="4" t="s">
        <v>15368</v>
      </c>
      <c r="G6934" s="5">
        <v>18892</v>
      </c>
      <c r="H6934" s="6">
        <v>0.17451829999999999</v>
      </c>
      <c r="I6934" s="7">
        <v>96.674000000000007</v>
      </c>
      <c r="J6934" s="2">
        <v>47.4</v>
      </c>
      <c r="K6934">
        <v>5</v>
      </c>
    </row>
    <row r="6935" spans="1:12" x14ac:dyDescent="0.25">
      <c r="A6935">
        <v>13807</v>
      </c>
      <c r="B6935" s="2">
        <v>63.01632</v>
      </c>
      <c r="C6935" s="3">
        <v>1217</v>
      </c>
      <c r="D6935" s="4">
        <v>36580</v>
      </c>
      <c r="E6935" t="s">
        <v>226</v>
      </c>
      <c r="F6935" s="4" t="s">
        <v>1280</v>
      </c>
      <c r="G6935" s="5">
        <v>889</v>
      </c>
      <c r="H6935" s="6">
        <v>0.29101120000000003</v>
      </c>
      <c r="I6935" s="7">
        <v>76.528000000000006</v>
      </c>
      <c r="J6935" s="2">
        <v>66</v>
      </c>
      <c r="K6935">
        <v>1</v>
      </c>
    </row>
    <row r="6936" spans="1:12" x14ac:dyDescent="0.25">
      <c r="A6936">
        <v>59102</v>
      </c>
      <c r="B6936" s="2">
        <v>63.008139999999997</v>
      </c>
      <c r="C6936" s="3">
        <v>47786</v>
      </c>
      <c r="D6936" s="4">
        <v>13740</v>
      </c>
      <c r="E6936" t="s">
        <v>11327</v>
      </c>
      <c r="F6936" s="4" t="s">
        <v>11278</v>
      </c>
      <c r="G6936" s="5">
        <v>33300</v>
      </c>
      <c r="H6936" s="6">
        <v>0.3412811</v>
      </c>
      <c r="I6936" s="7">
        <v>67.835999999999999</v>
      </c>
      <c r="J6936" s="2">
        <v>49.087000000000003</v>
      </c>
      <c r="K6936">
        <v>46</v>
      </c>
      <c r="L6936" s="2">
        <v>91.2</v>
      </c>
    </row>
    <row r="6937" spans="1:12" x14ac:dyDescent="0.25">
      <c r="A6937">
        <v>53142</v>
      </c>
      <c r="B6937" s="2">
        <v>62.994959999999999</v>
      </c>
      <c r="C6937" s="3">
        <v>32398</v>
      </c>
      <c r="D6937" s="4">
        <v>16980</v>
      </c>
      <c r="E6937" t="s">
        <v>10083</v>
      </c>
      <c r="F6937" s="4" t="s">
        <v>10031</v>
      </c>
      <c r="G6937" s="5">
        <v>21752</v>
      </c>
      <c r="H6937" s="6">
        <v>0.28659430000000002</v>
      </c>
      <c r="I6937" s="7">
        <v>77.281000000000006</v>
      </c>
      <c r="J6937" s="2">
        <v>43</v>
      </c>
      <c r="K6937">
        <v>16</v>
      </c>
      <c r="L6937" s="2">
        <v>67.099999999999994</v>
      </c>
    </row>
    <row r="6938" spans="1:12" x14ac:dyDescent="0.25">
      <c r="A6938">
        <v>13348</v>
      </c>
      <c r="B6938" s="2">
        <v>62.989559999999997</v>
      </c>
      <c r="C6938" s="3">
        <v>1187</v>
      </c>
      <c r="D6938" s="4">
        <v>36580</v>
      </c>
      <c r="E6938" t="s">
        <v>2581</v>
      </c>
      <c r="F6938" s="4" t="s">
        <v>1280</v>
      </c>
      <c r="G6938" s="5">
        <v>860</v>
      </c>
      <c r="H6938" s="6">
        <v>0.29883720000000003</v>
      </c>
      <c r="I6938" s="7">
        <v>75.138999999999996</v>
      </c>
      <c r="J6938" s="2">
        <v>65</v>
      </c>
      <c r="K6938">
        <v>1</v>
      </c>
    </row>
    <row r="6939" spans="1:12" x14ac:dyDescent="0.25">
      <c r="A6939">
        <v>48640</v>
      </c>
      <c r="B6939" s="2">
        <v>62.984250000000003</v>
      </c>
      <c r="C6939" s="3">
        <v>32327</v>
      </c>
      <c r="D6939" s="4">
        <v>33220</v>
      </c>
      <c r="E6939" t="s">
        <v>3039</v>
      </c>
      <c r="F6939" s="4" t="s">
        <v>9106</v>
      </c>
      <c r="G6939" s="5">
        <v>21332</v>
      </c>
      <c r="H6939" s="6">
        <v>0.34023999999999999</v>
      </c>
      <c r="I6939" s="7">
        <v>67.983999999999995</v>
      </c>
      <c r="J6939" s="2">
        <v>40.7119</v>
      </c>
      <c r="K6939">
        <v>59</v>
      </c>
      <c r="L6939" s="2">
        <v>55.3</v>
      </c>
    </row>
    <row r="6940" spans="1:12" x14ac:dyDescent="0.25">
      <c r="A6940">
        <v>81326</v>
      </c>
      <c r="B6940" s="2">
        <v>62.978789999999996</v>
      </c>
      <c r="C6940" s="3">
        <v>2062</v>
      </c>
      <c r="D6940" s="4">
        <v>20420</v>
      </c>
      <c r="E6940" t="s">
        <v>14622</v>
      </c>
      <c r="F6940" s="4" t="s">
        <v>14477</v>
      </c>
      <c r="G6940" s="5">
        <v>1473</v>
      </c>
      <c r="H6940" s="6">
        <v>0.3625255</v>
      </c>
      <c r="I6940" s="7">
        <v>64.128</v>
      </c>
      <c r="J6940" s="2">
        <v>48</v>
      </c>
      <c r="K6940">
        <v>2</v>
      </c>
    </row>
    <row r="6941" spans="1:12" x14ac:dyDescent="0.25">
      <c r="A6941">
        <v>68372</v>
      </c>
      <c r="B6941" s="2">
        <v>62.97795</v>
      </c>
      <c r="C6941" s="3">
        <v>3292</v>
      </c>
      <c r="D6941" s="4">
        <v>30700</v>
      </c>
      <c r="E6941" t="s">
        <v>7622</v>
      </c>
      <c r="F6941" s="4" t="s">
        <v>12738</v>
      </c>
      <c r="G6941" s="5">
        <v>1996</v>
      </c>
      <c r="H6941" s="6">
        <v>0.30110219999999999</v>
      </c>
      <c r="I6941" s="7">
        <v>74.739999999999995</v>
      </c>
      <c r="J6941" s="2">
        <v>41</v>
      </c>
      <c r="K6941">
        <v>1</v>
      </c>
    </row>
    <row r="6942" spans="1:12" x14ac:dyDescent="0.25">
      <c r="A6942">
        <v>40516</v>
      </c>
      <c r="B6942" s="2">
        <v>62.976990000000001</v>
      </c>
      <c r="C6942" s="3">
        <v>2882</v>
      </c>
      <c r="D6942" s="4">
        <v>30460</v>
      </c>
      <c r="E6942" t="s">
        <v>360</v>
      </c>
      <c r="F6942" s="4" t="s">
        <v>7883</v>
      </c>
      <c r="G6942" s="5">
        <v>2042</v>
      </c>
      <c r="H6942" s="6">
        <v>0.35682819999999998</v>
      </c>
      <c r="I6942" s="7">
        <v>65.103999999999999</v>
      </c>
    </row>
    <row r="6943" spans="1:12" x14ac:dyDescent="0.25">
      <c r="A6943">
        <v>85719</v>
      </c>
      <c r="B6943" s="2">
        <v>62.971690000000002</v>
      </c>
      <c r="C6943" s="3">
        <v>44139</v>
      </c>
      <c r="D6943" s="4">
        <v>46060</v>
      </c>
      <c r="E6943" t="s">
        <v>15050</v>
      </c>
      <c r="F6943" s="4" t="s">
        <v>14962</v>
      </c>
      <c r="G6943" s="5">
        <v>20104</v>
      </c>
      <c r="H6943" s="6">
        <v>0.43638080000000001</v>
      </c>
      <c r="I6943" s="7">
        <v>51.345999999999997</v>
      </c>
      <c r="J6943" s="2">
        <v>35.4634</v>
      </c>
      <c r="K6943">
        <v>41</v>
      </c>
      <c r="L6943" s="2">
        <v>25.9</v>
      </c>
    </row>
    <row r="6944" spans="1:12" x14ac:dyDescent="0.25">
      <c r="A6944">
        <v>58366</v>
      </c>
      <c r="B6944" s="2">
        <v>62.96669</v>
      </c>
      <c r="C6944" s="3">
        <v>1345</v>
      </c>
      <c r="E6944" t="s">
        <v>11148</v>
      </c>
      <c r="F6944" s="4" t="s">
        <v>11069</v>
      </c>
      <c r="G6944" s="5">
        <v>795</v>
      </c>
      <c r="H6944" s="6">
        <v>0.30817610000000001</v>
      </c>
      <c r="I6944" s="7">
        <v>73.5</v>
      </c>
      <c r="J6944" s="2">
        <v>34</v>
      </c>
      <c r="K6944">
        <v>1</v>
      </c>
    </row>
    <row r="6945" spans="1:12" x14ac:dyDescent="0.25">
      <c r="A6945">
        <v>61275</v>
      </c>
      <c r="B6945" s="2">
        <v>62.965739999999997</v>
      </c>
      <c r="C6945" s="3">
        <v>4502</v>
      </c>
      <c r="D6945" s="4">
        <v>19340</v>
      </c>
      <c r="E6945" t="s">
        <v>2527</v>
      </c>
      <c r="F6945" s="4" t="s">
        <v>11490</v>
      </c>
      <c r="G6945" s="5">
        <v>3151</v>
      </c>
      <c r="H6945" s="6">
        <v>0.24651010000000001</v>
      </c>
      <c r="I6945" s="7">
        <v>84.149000000000001</v>
      </c>
      <c r="J6945" s="2">
        <v>46.666699999999999</v>
      </c>
      <c r="K6945">
        <v>3</v>
      </c>
    </row>
    <row r="6946" spans="1:12" x14ac:dyDescent="0.25">
      <c r="A6946">
        <v>6096</v>
      </c>
      <c r="B6946" s="2">
        <v>62.962760000000003</v>
      </c>
      <c r="C6946" s="3">
        <v>12553</v>
      </c>
      <c r="D6946" s="4">
        <v>25540</v>
      </c>
      <c r="E6946" t="s">
        <v>1230</v>
      </c>
      <c r="F6946" s="4" t="s">
        <v>1198</v>
      </c>
      <c r="G6946" s="5">
        <v>9321</v>
      </c>
      <c r="H6946" s="6">
        <v>0.2411758</v>
      </c>
      <c r="I6946" s="7">
        <v>85.066000000000003</v>
      </c>
      <c r="J6946" s="2">
        <v>46</v>
      </c>
      <c r="K6946">
        <v>9</v>
      </c>
    </row>
    <row r="6947" spans="1:12" x14ac:dyDescent="0.25">
      <c r="A6947">
        <v>93517</v>
      </c>
      <c r="B6947" s="2">
        <v>62.960380000000001</v>
      </c>
      <c r="C6947" s="3">
        <v>796</v>
      </c>
      <c r="E6947" t="s">
        <v>1311</v>
      </c>
      <c r="F6947" s="4" t="s">
        <v>15368</v>
      </c>
      <c r="G6947" s="5">
        <v>651</v>
      </c>
      <c r="H6947" s="6">
        <v>0.10906299999999999</v>
      </c>
      <c r="I6947" s="7">
        <v>107.896</v>
      </c>
    </row>
    <row r="6948" spans="1:12" x14ac:dyDescent="0.25">
      <c r="A6948">
        <v>5443</v>
      </c>
      <c r="B6948" s="2">
        <v>62.95908</v>
      </c>
      <c r="C6948" s="3">
        <v>6611</v>
      </c>
      <c r="E6948" t="s">
        <v>471</v>
      </c>
      <c r="F6948" s="4" t="s">
        <v>1030</v>
      </c>
      <c r="G6948" s="5">
        <v>4760</v>
      </c>
      <c r="H6948" s="6">
        <v>0.33277309999999999</v>
      </c>
      <c r="I6948" s="7">
        <v>69.236000000000004</v>
      </c>
      <c r="J6948" s="2">
        <v>35.285699999999999</v>
      </c>
      <c r="K6948">
        <v>7</v>
      </c>
    </row>
    <row r="6949" spans="1:12" x14ac:dyDescent="0.25">
      <c r="A6949">
        <v>98023</v>
      </c>
      <c r="B6949" s="2">
        <v>62.950240000000001</v>
      </c>
      <c r="C6949" s="3">
        <v>49402</v>
      </c>
      <c r="D6949" s="4">
        <v>42660</v>
      </c>
      <c r="E6949" t="s">
        <v>16345</v>
      </c>
      <c r="F6949" s="4" t="s">
        <v>16344</v>
      </c>
      <c r="G6949" s="5">
        <v>32175</v>
      </c>
      <c r="H6949" s="6">
        <v>0.28850700000000001</v>
      </c>
      <c r="I6949" s="7">
        <v>76.885000000000005</v>
      </c>
      <c r="J6949" s="2">
        <v>42.8125</v>
      </c>
      <c r="K6949">
        <v>16</v>
      </c>
      <c r="L6949" s="2">
        <v>66.099999999999994</v>
      </c>
    </row>
    <row r="6950" spans="1:12" x14ac:dyDescent="0.25">
      <c r="A6950">
        <v>18066</v>
      </c>
      <c r="B6950" s="2">
        <v>62.941560000000003</v>
      </c>
      <c r="C6950" s="3">
        <v>5683</v>
      </c>
      <c r="D6950" s="4">
        <v>10900</v>
      </c>
      <c r="E6950" t="s">
        <v>3965</v>
      </c>
      <c r="F6950" s="4" t="s">
        <v>3003</v>
      </c>
      <c r="G6950" s="5">
        <v>4102</v>
      </c>
      <c r="H6950" s="6">
        <v>0.25962950000000001</v>
      </c>
      <c r="I6950" s="7">
        <v>81.864999999999995</v>
      </c>
      <c r="J6950" s="2">
        <v>40</v>
      </c>
      <c r="K6950">
        <v>4</v>
      </c>
    </row>
    <row r="6951" spans="1:12" x14ac:dyDescent="0.25">
      <c r="A6951">
        <v>83118</v>
      </c>
      <c r="B6951" s="2">
        <v>62.940330000000003</v>
      </c>
      <c r="C6951" s="3">
        <v>1383</v>
      </c>
      <c r="E6951" t="s">
        <v>633</v>
      </c>
      <c r="F6951" s="4" t="s">
        <v>14657</v>
      </c>
      <c r="G6951" s="5">
        <v>998</v>
      </c>
      <c r="H6951" s="6">
        <v>0.1943888</v>
      </c>
      <c r="I6951" s="7">
        <v>93.12</v>
      </c>
    </row>
    <row r="6952" spans="1:12" x14ac:dyDescent="0.25">
      <c r="A6952">
        <v>78879</v>
      </c>
      <c r="B6952" s="2">
        <v>62.940040000000003</v>
      </c>
      <c r="C6952" s="3">
        <v>247</v>
      </c>
      <c r="E6952" t="s">
        <v>14315</v>
      </c>
      <c r="F6952" s="4" t="s">
        <v>13752</v>
      </c>
      <c r="G6952" s="5">
        <v>247</v>
      </c>
      <c r="H6952" s="6">
        <v>0.23790320000000001</v>
      </c>
      <c r="I6952" s="7">
        <v>85.597999999999999</v>
      </c>
    </row>
    <row r="6953" spans="1:12" x14ac:dyDescent="0.25">
      <c r="A6953">
        <v>14209</v>
      </c>
      <c r="B6953" s="2">
        <v>62.938589999999998</v>
      </c>
      <c r="C6953" s="3">
        <v>8597</v>
      </c>
      <c r="D6953" s="4">
        <v>15380</v>
      </c>
      <c r="E6953" t="s">
        <v>2831</v>
      </c>
      <c r="F6953" s="4" t="s">
        <v>1280</v>
      </c>
      <c r="G6953" s="5">
        <v>5793</v>
      </c>
      <c r="H6953" s="6">
        <v>0.44260310000000003</v>
      </c>
      <c r="I6953" s="7">
        <v>50.216999999999999</v>
      </c>
      <c r="J6953" s="2">
        <v>42.2</v>
      </c>
      <c r="K6953">
        <v>5</v>
      </c>
    </row>
    <row r="6954" spans="1:12" x14ac:dyDescent="0.25">
      <c r="A6954">
        <v>25560</v>
      </c>
      <c r="B6954" s="2">
        <v>62.935859999999998</v>
      </c>
      <c r="C6954" s="3">
        <v>8032</v>
      </c>
      <c r="D6954" s="4">
        <v>26580</v>
      </c>
      <c r="E6954" t="s">
        <v>5366</v>
      </c>
      <c r="F6954" s="4" t="s">
        <v>5144</v>
      </c>
      <c r="G6954" s="5">
        <v>5631</v>
      </c>
      <c r="H6954" s="6">
        <v>0.31445309999999999</v>
      </c>
      <c r="I6954" s="7">
        <v>72.355000000000004</v>
      </c>
    </row>
    <row r="6955" spans="1:12" x14ac:dyDescent="0.25">
      <c r="A6955">
        <v>21214</v>
      </c>
      <c r="B6955" s="2">
        <v>62.930990000000001</v>
      </c>
      <c r="C6955" s="3">
        <v>20816</v>
      </c>
      <c r="D6955" s="4">
        <v>12580</v>
      </c>
      <c r="E6955" t="s">
        <v>4512</v>
      </c>
      <c r="F6955" s="4" t="s">
        <v>4361</v>
      </c>
      <c r="G6955" s="5">
        <v>14703</v>
      </c>
      <c r="H6955" s="6">
        <v>0.32319940000000003</v>
      </c>
      <c r="I6955" s="7">
        <v>70.823999999999998</v>
      </c>
      <c r="J6955" s="2">
        <v>39.136400000000002</v>
      </c>
      <c r="K6955">
        <v>22</v>
      </c>
      <c r="L6955" s="2">
        <v>45.9</v>
      </c>
    </row>
    <row r="6956" spans="1:12" x14ac:dyDescent="0.25">
      <c r="A6956">
        <v>76060</v>
      </c>
      <c r="B6956" s="2">
        <v>62.926310000000001</v>
      </c>
      <c r="C6956" s="3">
        <v>7109</v>
      </c>
      <c r="D6956" s="4">
        <v>19100</v>
      </c>
      <c r="E6956" t="s">
        <v>13897</v>
      </c>
      <c r="F6956" s="4" t="s">
        <v>13752</v>
      </c>
      <c r="G6956" s="5">
        <v>4857</v>
      </c>
      <c r="H6956" s="6">
        <v>0.25072050000000001</v>
      </c>
      <c r="I6956" s="7">
        <v>83.343000000000004</v>
      </c>
      <c r="J6956" s="2">
        <v>46.75</v>
      </c>
      <c r="K6956">
        <v>4</v>
      </c>
    </row>
    <row r="6957" spans="1:12" x14ac:dyDescent="0.25">
      <c r="A6957">
        <v>60645</v>
      </c>
      <c r="B6957" s="2">
        <v>62.917949999999998</v>
      </c>
      <c r="C6957" s="3">
        <v>46290</v>
      </c>
      <c r="D6957" s="4">
        <v>16980</v>
      </c>
      <c r="E6957" t="s">
        <v>11616</v>
      </c>
      <c r="F6957" s="4" t="s">
        <v>11490</v>
      </c>
      <c r="G6957" s="5">
        <v>30091</v>
      </c>
      <c r="H6957" s="6">
        <v>0.40319690000000002</v>
      </c>
      <c r="I6957" s="7">
        <v>56.988999999999997</v>
      </c>
      <c r="J6957" s="2">
        <v>36.6</v>
      </c>
      <c r="K6957">
        <v>40</v>
      </c>
      <c r="L6957" s="2">
        <v>31.1</v>
      </c>
    </row>
    <row r="6958" spans="1:12" x14ac:dyDescent="0.25">
      <c r="A6958">
        <v>37421</v>
      </c>
      <c r="B6958" s="2">
        <v>62.9026</v>
      </c>
      <c r="C6958" s="3">
        <v>47396</v>
      </c>
      <c r="D6958" s="4">
        <v>16860</v>
      </c>
      <c r="E6958" t="s">
        <v>7449</v>
      </c>
      <c r="F6958" s="4" t="s">
        <v>7348</v>
      </c>
      <c r="G6958" s="5">
        <v>34062</v>
      </c>
      <c r="H6958" s="6">
        <v>0.33623979999999998</v>
      </c>
      <c r="I6958" s="7">
        <v>68.546000000000006</v>
      </c>
      <c r="J6958" s="2">
        <v>47.45</v>
      </c>
      <c r="K6958">
        <v>20</v>
      </c>
      <c r="L6958" s="2">
        <v>86.3</v>
      </c>
    </row>
    <row r="6959" spans="1:12" x14ac:dyDescent="0.25">
      <c r="A6959">
        <v>6088</v>
      </c>
      <c r="B6959" s="2">
        <v>62.893590000000003</v>
      </c>
      <c r="C6959" s="3">
        <v>4702</v>
      </c>
      <c r="D6959" s="4">
        <v>25540</v>
      </c>
      <c r="E6959" t="s">
        <v>1224</v>
      </c>
      <c r="F6959" s="4" t="s">
        <v>1198</v>
      </c>
      <c r="G6959" s="5">
        <v>3584</v>
      </c>
      <c r="H6959" s="6">
        <v>0.27176339999999999</v>
      </c>
      <c r="I6959" s="7">
        <v>79.680999999999997</v>
      </c>
      <c r="J6959" s="2">
        <v>53</v>
      </c>
      <c r="K6959">
        <v>4</v>
      </c>
    </row>
    <row r="6960" spans="1:12" x14ac:dyDescent="0.25">
      <c r="A6960">
        <v>47244</v>
      </c>
      <c r="B6960" s="2">
        <v>62.892609999999998</v>
      </c>
      <c r="C6960" s="3">
        <v>742</v>
      </c>
      <c r="D6960" s="4">
        <v>18020</v>
      </c>
      <c r="E6960" t="s">
        <v>6264</v>
      </c>
      <c r="F6960" s="4" t="s">
        <v>8800</v>
      </c>
      <c r="G6960" s="5">
        <v>528</v>
      </c>
      <c r="H6960" s="6">
        <v>0.24574670000000001</v>
      </c>
      <c r="I6960" s="7">
        <v>84.167000000000002</v>
      </c>
    </row>
    <row r="6961" spans="1:12" x14ac:dyDescent="0.25">
      <c r="A6961">
        <v>64734</v>
      </c>
      <c r="B6961" s="2">
        <v>62.892180000000003</v>
      </c>
      <c r="C6961" s="3">
        <v>1657</v>
      </c>
      <c r="D6961" s="4">
        <v>28140</v>
      </c>
      <c r="E6961" t="s">
        <v>2480</v>
      </c>
      <c r="F6961" s="4" t="s">
        <v>12102</v>
      </c>
      <c r="G6961" s="5">
        <v>1258</v>
      </c>
      <c r="H6961" s="6">
        <v>0.22795869999999999</v>
      </c>
      <c r="I6961" s="7">
        <v>87.24</v>
      </c>
      <c r="J6961" s="2">
        <v>68</v>
      </c>
      <c r="K6961">
        <v>1</v>
      </c>
    </row>
    <row r="6962" spans="1:12" x14ac:dyDescent="0.25">
      <c r="A6962">
        <v>12734</v>
      </c>
      <c r="B6962" s="2">
        <v>62.891750000000002</v>
      </c>
      <c r="C6962" s="3">
        <v>727</v>
      </c>
      <c r="E6962" t="s">
        <v>2315</v>
      </c>
      <c r="F6962" s="4" t="s">
        <v>1280</v>
      </c>
      <c r="G6962" s="5">
        <v>555</v>
      </c>
      <c r="H6962" s="6">
        <v>0.30035970000000001</v>
      </c>
      <c r="I6962" s="7">
        <v>74.727999999999994</v>
      </c>
    </row>
    <row r="6963" spans="1:12" x14ac:dyDescent="0.25">
      <c r="A6963">
        <v>96717</v>
      </c>
      <c r="B6963" s="2">
        <v>62.890860000000004</v>
      </c>
      <c r="C6963" s="3">
        <v>5068</v>
      </c>
      <c r="D6963" s="4">
        <v>46520</v>
      </c>
      <c r="E6963" t="s">
        <v>16111</v>
      </c>
      <c r="F6963" s="4" t="s">
        <v>16099</v>
      </c>
      <c r="G6963" s="5">
        <v>3131</v>
      </c>
      <c r="H6963" s="6">
        <v>0.31002550000000001</v>
      </c>
      <c r="I6963" s="7">
        <v>73.05</v>
      </c>
      <c r="J6963" s="2">
        <v>34</v>
      </c>
      <c r="K6963">
        <v>2</v>
      </c>
    </row>
    <row r="6964" spans="1:12" x14ac:dyDescent="0.25">
      <c r="A6964">
        <v>12978</v>
      </c>
      <c r="B6964" s="2">
        <v>62.890059999999998</v>
      </c>
      <c r="C6964" s="3">
        <v>314</v>
      </c>
      <c r="D6964" s="4">
        <v>38460</v>
      </c>
      <c r="E6964" t="s">
        <v>2454</v>
      </c>
      <c r="F6964" s="4" t="s">
        <v>1280</v>
      </c>
      <c r="G6964" s="5">
        <v>200</v>
      </c>
      <c r="H6964" s="6">
        <v>0.3</v>
      </c>
      <c r="I6964" s="7">
        <v>74.778999999999996</v>
      </c>
    </row>
    <row r="6965" spans="1:12" x14ac:dyDescent="0.25">
      <c r="A6965">
        <v>82441</v>
      </c>
      <c r="B6965" s="2">
        <v>62.889980000000001</v>
      </c>
      <c r="C6965" s="3">
        <v>252</v>
      </c>
      <c r="E6965" t="s">
        <v>14685</v>
      </c>
      <c r="F6965" s="4" t="s">
        <v>14657</v>
      </c>
      <c r="G6965" s="5">
        <v>180</v>
      </c>
      <c r="H6965" s="6">
        <v>0.2055556</v>
      </c>
      <c r="I6965" s="7">
        <v>91.093999999999994</v>
      </c>
    </row>
    <row r="6966" spans="1:12" x14ac:dyDescent="0.25">
      <c r="A6966">
        <v>32162</v>
      </c>
      <c r="B6966" s="2">
        <v>62.877519999999997</v>
      </c>
      <c r="C6966" s="3">
        <v>52223</v>
      </c>
      <c r="D6966" s="4">
        <v>45540</v>
      </c>
      <c r="E6966" t="s">
        <v>6732</v>
      </c>
      <c r="F6966" s="4" t="s">
        <v>6689</v>
      </c>
      <c r="G6966" s="5">
        <v>51851</v>
      </c>
      <c r="H6966" s="6">
        <v>0.35889379999999999</v>
      </c>
      <c r="I6966" s="7">
        <v>64.596000000000004</v>
      </c>
      <c r="J6966" s="2">
        <v>42.454500000000003</v>
      </c>
      <c r="K6966">
        <v>11</v>
      </c>
      <c r="L6966" s="2">
        <v>64.2</v>
      </c>
    </row>
    <row r="6967" spans="1:12" x14ac:dyDescent="0.25">
      <c r="A6967">
        <v>79758</v>
      </c>
      <c r="B6967" s="2">
        <v>62.864849999999997</v>
      </c>
      <c r="C6967" s="3">
        <v>1353</v>
      </c>
      <c r="D6967" s="4">
        <v>36220</v>
      </c>
      <c r="E6967" t="s">
        <v>7050</v>
      </c>
      <c r="F6967" s="4" t="s">
        <v>13752</v>
      </c>
      <c r="G6967" s="5">
        <v>1088</v>
      </c>
      <c r="H6967" s="6">
        <v>0.22886029999999999</v>
      </c>
      <c r="I6967" s="7">
        <v>87.063000000000002</v>
      </c>
    </row>
    <row r="6968" spans="1:12" x14ac:dyDescent="0.25">
      <c r="A6968">
        <v>35475</v>
      </c>
      <c r="B6968" s="2">
        <v>62.862200000000001</v>
      </c>
      <c r="C6968" s="3">
        <v>15482</v>
      </c>
      <c r="D6968" s="4">
        <v>46220</v>
      </c>
      <c r="E6968" t="s">
        <v>2013</v>
      </c>
      <c r="F6968" s="4" t="s">
        <v>7027</v>
      </c>
      <c r="G6968" s="5">
        <v>10020</v>
      </c>
      <c r="H6968" s="6">
        <v>0.29098889999999999</v>
      </c>
      <c r="I6968" s="7">
        <v>76.322000000000003</v>
      </c>
    </row>
    <row r="6969" spans="1:12" x14ac:dyDescent="0.25">
      <c r="A6969">
        <v>78747</v>
      </c>
      <c r="B6969" s="2">
        <v>62.857219999999998</v>
      </c>
      <c r="C6969" s="3">
        <v>16753</v>
      </c>
      <c r="D6969" s="4">
        <v>12420</v>
      </c>
      <c r="E6969" t="s">
        <v>3573</v>
      </c>
      <c r="F6969" s="4" t="s">
        <v>13752</v>
      </c>
      <c r="G6969" s="5">
        <v>10770</v>
      </c>
      <c r="H6969" s="6">
        <v>0.30798520000000001</v>
      </c>
      <c r="I6969" s="7">
        <v>73.384</v>
      </c>
      <c r="J6969" s="2">
        <v>45.5</v>
      </c>
      <c r="K6969">
        <v>4</v>
      </c>
    </row>
    <row r="6970" spans="1:12" x14ac:dyDescent="0.25">
      <c r="A6970">
        <v>94579</v>
      </c>
      <c r="B6970" s="2">
        <v>62.850810000000003</v>
      </c>
      <c r="C6970" s="3">
        <v>21841</v>
      </c>
      <c r="D6970" s="4">
        <v>41860</v>
      </c>
      <c r="E6970" t="s">
        <v>15784</v>
      </c>
      <c r="F6970" s="4" t="s">
        <v>15368</v>
      </c>
      <c r="G6970" s="5">
        <v>16021</v>
      </c>
      <c r="H6970" s="6">
        <v>0.24060670000000001</v>
      </c>
      <c r="I6970" s="7">
        <v>85.018000000000001</v>
      </c>
      <c r="J6970" s="2">
        <v>41.333300000000001</v>
      </c>
      <c r="K6970">
        <v>6</v>
      </c>
    </row>
    <row r="6971" spans="1:12" x14ac:dyDescent="0.25">
      <c r="A6971">
        <v>46371</v>
      </c>
      <c r="B6971" s="2">
        <v>62.846440000000001</v>
      </c>
      <c r="C6971" s="3">
        <v>3941</v>
      </c>
      <c r="D6971" s="4">
        <v>33140</v>
      </c>
      <c r="E6971" t="s">
        <v>8854</v>
      </c>
      <c r="F6971" s="4" t="s">
        <v>8800</v>
      </c>
      <c r="G6971" s="5">
        <v>2227</v>
      </c>
      <c r="H6971" s="6">
        <v>0.26301619999999998</v>
      </c>
      <c r="I6971" s="7">
        <v>81.138000000000005</v>
      </c>
      <c r="J6971" s="2">
        <v>55</v>
      </c>
      <c r="K6971">
        <v>1</v>
      </c>
    </row>
    <row r="6972" spans="1:12" x14ac:dyDescent="0.25">
      <c r="A6972">
        <v>58835</v>
      </c>
      <c r="B6972" s="2">
        <v>62.845829999999999</v>
      </c>
      <c r="C6972" s="3">
        <v>569</v>
      </c>
      <c r="E6972" t="s">
        <v>11271</v>
      </c>
      <c r="F6972" s="4" t="s">
        <v>11069</v>
      </c>
      <c r="G6972" s="5">
        <v>342</v>
      </c>
      <c r="H6972" s="6">
        <v>0.2099125</v>
      </c>
      <c r="I6972" s="7">
        <v>90.313000000000002</v>
      </c>
    </row>
    <row r="6973" spans="1:12" x14ac:dyDescent="0.25">
      <c r="A6973">
        <v>18970</v>
      </c>
      <c r="B6973" s="2">
        <v>62.84563</v>
      </c>
      <c r="C6973" s="3">
        <v>804</v>
      </c>
      <c r="D6973" s="4">
        <v>37980</v>
      </c>
      <c r="E6973" t="s">
        <v>4169</v>
      </c>
      <c r="F6973" s="4" t="s">
        <v>3003</v>
      </c>
      <c r="G6973" s="5">
        <v>490</v>
      </c>
      <c r="H6973" s="6">
        <v>0.28163270000000001</v>
      </c>
      <c r="I6973" s="7">
        <v>77.917000000000002</v>
      </c>
    </row>
    <row r="6974" spans="1:12" x14ac:dyDescent="0.25">
      <c r="A6974">
        <v>1008</v>
      </c>
      <c r="B6974" s="2">
        <v>62.845289999999999</v>
      </c>
      <c r="C6974" s="3">
        <v>1212</v>
      </c>
      <c r="D6974" s="4">
        <v>44140</v>
      </c>
      <c r="E6974" t="s">
        <v>25</v>
      </c>
      <c r="F6974" s="4" t="s">
        <v>21</v>
      </c>
      <c r="G6974" s="5">
        <v>896</v>
      </c>
      <c r="H6974" s="6">
        <v>0.27678570000000002</v>
      </c>
      <c r="I6974" s="7">
        <v>78.75</v>
      </c>
      <c r="J6974" s="2">
        <v>66</v>
      </c>
      <c r="K6974">
        <v>1</v>
      </c>
    </row>
    <row r="6975" spans="1:12" x14ac:dyDescent="0.25">
      <c r="A6975">
        <v>17402</v>
      </c>
      <c r="B6975" s="2">
        <v>62.838839999999998</v>
      </c>
      <c r="C6975" s="3">
        <v>35689</v>
      </c>
      <c r="D6975" s="4">
        <v>49620</v>
      </c>
      <c r="E6975" t="s">
        <v>709</v>
      </c>
      <c r="F6975" s="4" t="s">
        <v>3003</v>
      </c>
      <c r="G6975" s="5">
        <v>26069</v>
      </c>
      <c r="H6975" s="6">
        <v>0.2937205</v>
      </c>
      <c r="I6975" s="7">
        <v>75.819000000000003</v>
      </c>
      <c r="J6975" s="2">
        <v>42.421100000000003</v>
      </c>
      <c r="K6975">
        <v>19</v>
      </c>
      <c r="L6975" s="2">
        <v>64</v>
      </c>
    </row>
    <row r="6976" spans="1:12" x14ac:dyDescent="0.25">
      <c r="A6976">
        <v>67209</v>
      </c>
      <c r="B6976" s="2">
        <v>62.830419999999997</v>
      </c>
      <c r="C6976" s="3">
        <v>13869</v>
      </c>
      <c r="D6976" s="4">
        <v>48620</v>
      </c>
      <c r="E6976" t="s">
        <v>12626</v>
      </c>
      <c r="F6976" s="4" t="s">
        <v>12494</v>
      </c>
      <c r="G6976" s="5">
        <v>9114</v>
      </c>
      <c r="H6976" s="6">
        <v>0.3210093</v>
      </c>
      <c r="I6976" s="7">
        <v>71.096999999999994</v>
      </c>
      <c r="J6976" s="2">
        <v>49.4</v>
      </c>
      <c r="K6976">
        <v>5</v>
      </c>
    </row>
    <row r="6977" spans="1:12" x14ac:dyDescent="0.25">
      <c r="A6977">
        <v>47172</v>
      </c>
      <c r="B6977" s="2">
        <v>62.825719999999997</v>
      </c>
      <c r="C6977" s="3">
        <v>16031</v>
      </c>
      <c r="D6977" s="4">
        <v>31140</v>
      </c>
      <c r="E6977" t="s">
        <v>8961</v>
      </c>
      <c r="F6977" s="4" t="s">
        <v>8800</v>
      </c>
      <c r="G6977" s="5">
        <v>10515</v>
      </c>
      <c r="H6977" s="6">
        <v>0.26578550000000001</v>
      </c>
      <c r="I6977" s="7">
        <v>80.632000000000005</v>
      </c>
      <c r="J6977" s="2">
        <v>42.5</v>
      </c>
      <c r="K6977">
        <v>4</v>
      </c>
    </row>
    <row r="6978" spans="1:12" x14ac:dyDescent="0.25">
      <c r="A6978">
        <v>6241</v>
      </c>
      <c r="B6978" s="2">
        <v>62.822020000000002</v>
      </c>
      <c r="C6978" s="3">
        <v>7229</v>
      </c>
      <c r="D6978" s="4">
        <v>49340</v>
      </c>
      <c r="E6978" t="s">
        <v>1242</v>
      </c>
      <c r="F6978" s="4" t="s">
        <v>1198</v>
      </c>
      <c r="G6978" s="5">
        <v>4939</v>
      </c>
      <c r="H6978" s="6">
        <v>0.24498890000000001</v>
      </c>
      <c r="I6978" s="7">
        <v>84.221000000000004</v>
      </c>
      <c r="J6978" s="2">
        <v>60</v>
      </c>
      <c r="K6978">
        <v>1</v>
      </c>
    </row>
    <row r="6979" spans="1:12" x14ac:dyDescent="0.25">
      <c r="A6979">
        <v>73901</v>
      </c>
      <c r="B6979" s="2">
        <v>62.820819999999998</v>
      </c>
      <c r="C6979" s="3">
        <v>122</v>
      </c>
      <c r="D6979" s="4">
        <v>25100</v>
      </c>
      <c r="E6979" t="s">
        <v>80</v>
      </c>
      <c r="F6979" s="4" t="s">
        <v>13462</v>
      </c>
      <c r="G6979" s="5">
        <v>78</v>
      </c>
      <c r="H6979" s="6">
        <v>0.17948720000000001</v>
      </c>
      <c r="I6979" s="7">
        <v>95.536000000000001</v>
      </c>
    </row>
    <row r="6980" spans="1:12" x14ac:dyDescent="0.25">
      <c r="A6980">
        <v>51007</v>
      </c>
      <c r="B6980" s="2">
        <v>62.82067</v>
      </c>
      <c r="C6980" s="3">
        <v>730</v>
      </c>
      <c r="D6980" s="4">
        <v>43580</v>
      </c>
      <c r="E6980" t="s">
        <v>6807</v>
      </c>
      <c r="F6980" s="4" t="s">
        <v>9593</v>
      </c>
      <c r="G6980" s="5">
        <v>505</v>
      </c>
      <c r="H6980" s="6">
        <v>0.25889329999999999</v>
      </c>
      <c r="I6980" s="7">
        <v>81.813000000000002</v>
      </c>
    </row>
    <row r="6981" spans="1:12" x14ac:dyDescent="0.25">
      <c r="A6981">
        <v>43606</v>
      </c>
      <c r="B6981" s="2">
        <v>62.81711</v>
      </c>
      <c r="C6981" s="3">
        <v>24083</v>
      </c>
      <c r="D6981" s="4">
        <v>45780</v>
      </c>
      <c r="E6981" t="s">
        <v>8418</v>
      </c>
      <c r="F6981" s="4" t="s">
        <v>8295</v>
      </c>
      <c r="G6981" s="5">
        <v>14381</v>
      </c>
      <c r="H6981" s="6">
        <v>0.39125300000000002</v>
      </c>
      <c r="I6981" s="7">
        <v>58.929000000000002</v>
      </c>
      <c r="J6981" s="2">
        <v>37.7667</v>
      </c>
      <c r="K6981">
        <v>30</v>
      </c>
      <c r="L6981" s="2">
        <v>37.9</v>
      </c>
    </row>
    <row r="6982" spans="1:12" x14ac:dyDescent="0.25">
      <c r="A6982">
        <v>67643</v>
      </c>
      <c r="B6982" s="2">
        <v>62.813630000000003</v>
      </c>
      <c r="C6982" s="3">
        <v>223</v>
      </c>
      <c r="E6982" t="s">
        <v>6697</v>
      </c>
      <c r="F6982" s="4" t="s">
        <v>12494</v>
      </c>
      <c r="G6982" s="5">
        <v>167</v>
      </c>
      <c r="H6982" s="6">
        <v>0.35714289999999999</v>
      </c>
      <c r="I6982" s="7">
        <v>64.820999999999998</v>
      </c>
    </row>
    <row r="6983" spans="1:12" x14ac:dyDescent="0.25">
      <c r="A6983">
        <v>66549</v>
      </c>
      <c r="B6983" s="2">
        <v>62.813299999999998</v>
      </c>
      <c r="C6983" s="3">
        <v>1802</v>
      </c>
      <c r="D6983" s="4">
        <v>31740</v>
      </c>
      <c r="E6983" t="s">
        <v>606</v>
      </c>
      <c r="F6983" s="4" t="s">
        <v>12494</v>
      </c>
      <c r="G6983" s="5">
        <v>1189</v>
      </c>
      <c r="H6983" s="6">
        <v>0.3271657</v>
      </c>
      <c r="I6983" s="7">
        <v>70</v>
      </c>
    </row>
    <row r="6984" spans="1:12" x14ac:dyDescent="0.25">
      <c r="A6984">
        <v>95638</v>
      </c>
      <c r="B6984" s="2">
        <v>62.812669999999997</v>
      </c>
      <c r="C6984" s="3">
        <v>2046</v>
      </c>
      <c r="D6984" s="4">
        <v>40900</v>
      </c>
      <c r="E6984" t="s">
        <v>15961</v>
      </c>
      <c r="F6984" s="4" t="s">
        <v>15368</v>
      </c>
      <c r="G6984" s="5">
        <v>1475</v>
      </c>
      <c r="H6984" s="6">
        <v>0.1633898</v>
      </c>
      <c r="I6984" s="7">
        <v>98.295000000000002</v>
      </c>
    </row>
    <row r="6985" spans="1:12" x14ac:dyDescent="0.25">
      <c r="A6985">
        <v>63123</v>
      </c>
      <c r="B6985" s="2">
        <v>62.803660000000001</v>
      </c>
      <c r="C6985" s="3">
        <v>49581</v>
      </c>
      <c r="D6985" s="4">
        <v>41180</v>
      </c>
      <c r="E6985" t="s">
        <v>9297</v>
      </c>
      <c r="F6985" s="4" t="s">
        <v>12102</v>
      </c>
      <c r="G6985" s="5">
        <v>36165</v>
      </c>
      <c r="H6985" s="6">
        <v>0.32420850000000001</v>
      </c>
      <c r="I6985" s="7">
        <v>70.503</v>
      </c>
      <c r="J6985" s="2">
        <v>39.820500000000003</v>
      </c>
      <c r="K6985">
        <v>39</v>
      </c>
      <c r="L6985" s="2">
        <v>49.9</v>
      </c>
    </row>
    <row r="6986" spans="1:12" x14ac:dyDescent="0.25">
      <c r="A6986">
        <v>33625</v>
      </c>
      <c r="B6986" s="2">
        <v>62.790900000000001</v>
      </c>
      <c r="C6986" s="3">
        <v>25254</v>
      </c>
      <c r="D6986" s="4">
        <v>45300</v>
      </c>
      <c r="E6986" t="s">
        <v>6919</v>
      </c>
      <c r="F6986" s="4" t="s">
        <v>6689</v>
      </c>
      <c r="G6986" s="5">
        <v>17149</v>
      </c>
      <c r="H6986" s="6">
        <v>0.34623910000000002</v>
      </c>
      <c r="I6986" s="7">
        <v>66.694999999999993</v>
      </c>
      <c r="J6986" s="2">
        <v>20</v>
      </c>
      <c r="K6986">
        <v>1</v>
      </c>
    </row>
    <row r="6987" spans="1:12" x14ac:dyDescent="0.25">
      <c r="A6987">
        <v>47203</v>
      </c>
      <c r="B6987" s="2">
        <v>62.782389999999999</v>
      </c>
      <c r="C6987" s="3">
        <v>26399</v>
      </c>
      <c r="D6987" s="4">
        <v>18020</v>
      </c>
      <c r="E6987" t="s">
        <v>1585</v>
      </c>
      <c r="F6987" s="4" t="s">
        <v>8800</v>
      </c>
      <c r="G6987" s="5">
        <v>18392</v>
      </c>
      <c r="H6987" s="6">
        <v>0.3118204</v>
      </c>
      <c r="I6987" s="7">
        <v>72.626000000000005</v>
      </c>
      <c r="J6987" s="2">
        <v>45.941200000000002</v>
      </c>
      <c r="K6987">
        <v>17</v>
      </c>
      <c r="L6987" s="2">
        <v>80.7</v>
      </c>
    </row>
    <row r="6988" spans="1:12" x14ac:dyDescent="0.25">
      <c r="A6988">
        <v>6040</v>
      </c>
      <c r="B6988" s="2">
        <v>62.772190000000002</v>
      </c>
      <c r="C6988" s="3">
        <v>36196</v>
      </c>
      <c r="D6988" s="4">
        <v>25540</v>
      </c>
      <c r="E6988" t="s">
        <v>272</v>
      </c>
      <c r="F6988" s="4" t="s">
        <v>1198</v>
      </c>
      <c r="G6988" s="5">
        <v>24247</v>
      </c>
      <c r="H6988" s="6">
        <v>0.33512039999999998</v>
      </c>
      <c r="I6988" s="7">
        <v>68.599000000000004</v>
      </c>
      <c r="J6988" s="2">
        <v>39.5</v>
      </c>
      <c r="K6988">
        <v>40</v>
      </c>
      <c r="L6988" s="2">
        <v>47.8</v>
      </c>
    </row>
    <row r="6989" spans="1:12" x14ac:dyDescent="0.25">
      <c r="A6989">
        <v>80814</v>
      </c>
      <c r="B6989" s="2">
        <v>62.765630000000002</v>
      </c>
      <c r="C6989" s="3">
        <v>4043</v>
      </c>
      <c r="D6989" s="4">
        <v>17820</v>
      </c>
      <c r="E6989" t="s">
        <v>11436</v>
      </c>
      <c r="F6989" s="4" t="s">
        <v>14477</v>
      </c>
      <c r="G6989" s="5">
        <v>3138</v>
      </c>
      <c r="H6989" s="6">
        <v>0.28616950000000002</v>
      </c>
      <c r="I6989" s="7">
        <v>77.048000000000002</v>
      </c>
      <c r="J6989" s="2">
        <v>33</v>
      </c>
      <c r="K6989">
        <v>1</v>
      </c>
    </row>
    <row r="6990" spans="1:12" x14ac:dyDescent="0.25">
      <c r="A6990">
        <v>54407</v>
      </c>
      <c r="B6990" s="2">
        <v>62.764609999999998</v>
      </c>
      <c r="C6990" s="3">
        <v>1534</v>
      </c>
      <c r="D6990" s="4">
        <v>44620</v>
      </c>
      <c r="E6990" t="s">
        <v>10230</v>
      </c>
      <c r="F6990" s="4" t="s">
        <v>10031</v>
      </c>
      <c r="G6990" s="5">
        <v>1121</v>
      </c>
      <c r="H6990" s="6">
        <v>0.30865300000000001</v>
      </c>
      <c r="I6990" s="7">
        <v>73.150000000000006</v>
      </c>
      <c r="J6990" s="2">
        <v>55</v>
      </c>
      <c r="K6990">
        <v>4</v>
      </c>
    </row>
    <row r="6991" spans="1:12" x14ac:dyDescent="0.25">
      <c r="A6991">
        <v>14214</v>
      </c>
      <c r="B6991" s="2">
        <v>62.761380000000003</v>
      </c>
      <c r="C6991" s="3">
        <v>19743</v>
      </c>
      <c r="D6991" s="4">
        <v>15380</v>
      </c>
      <c r="E6991" t="s">
        <v>2831</v>
      </c>
      <c r="F6991" s="4" t="s">
        <v>1280</v>
      </c>
      <c r="G6991" s="5">
        <v>12369</v>
      </c>
      <c r="H6991" s="6">
        <v>0.3974452</v>
      </c>
      <c r="I6991" s="7">
        <v>57.805999999999997</v>
      </c>
      <c r="J6991" s="2">
        <v>35.549999999999997</v>
      </c>
      <c r="K6991">
        <v>20</v>
      </c>
      <c r="L6991" s="2">
        <v>26.2</v>
      </c>
    </row>
    <row r="6992" spans="1:12" x14ac:dyDescent="0.25">
      <c r="A6992">
        <v>66402</v>
      </c>
      <c r="B6992" s="2">
        <v>62.757939999999998</v>
      </c>
      <c r="C6992" s="3">
        <v>2846</v>
      </c>
      <c r="D6992" s="4">
        <v>45820</v>
      </c>
      <c r="E6992" t="s">
        <v>162</v>
      </c>
      <c r="F6992" s="4" t="s">
        <v>12494</v>
      </c>
      <c r="G6992" s="5">
        <v>2028</v>
      </c>
      <c r="H6992" s="6">
        <v>0.27218930000000002</v>
      </c>
      <c r="I6992" s="7">
        <v>79.444000000000003</v>
      </c>
    </row>
    <row r="6993" spans="1:12" x14ac:dyDescent="0.25">
      <c r="A6993">
        <v>61321</v>
      </c>
      <c r="B6993" s="2">
        <v>62.757420000000003</v>
      </c>
      <c r="C6993" s="3">
        <v>194</v>
      </c>
      <c r="D6993" s="4">
        <v>36860</v>
      </c>
      <c r="E6993" t="s">
        <v>8101</v>
      </c>
      <c r="F6993" s="4" t="s">
        <v>11490</v>
      </c>
      <c r="G6993" s="5">
        <v>157</v>
      </c>
      <c r="H6993" s="6">
        <v>0.21019109999999999</v>
      </c>
      <c r="I6993" s="7">
        <v>90.156000000000006</v>
      </c>
    </row>
    <row r="6994" spans="1:12" x14ac:dyDescent="0.25">
      <c r="A6994">
        <v>54455</v>
      </c>
      <c r="B6994" s="2">
        <v>62.754600000000003</v>
      </c>
      <c r="C6994" s="3">
        <v>17111</v>
      </c>
      <c r="D6994" s="4">
        <v>48140</v>
      </c>
      <c r="E6994" t="s">
        <v>10252</v>
      </c>
      <c r="F6994" s="4" t="s">
        <v>10031</v>
      </c>
      <c r="G6994" s="5">
        <v>11604</v>
      </c>
      <c r="H6994" s="6">
        <v>0.26531670000000002</v>
      </c>
      <c r="I6994" s="7">
        <v>80.62</v>
      </c>
      <c r="J6994" s="2">
        <v>53.428600000000003</v>
      </c>
      <c r="K6994">
        <v>7</v>
      </c>
    </row>
    <row r="6995" spans="1:12" x14ac:dyDescent="0.25">
      <c r="A6995">
        <v>83111</v>
      </c>
      <c r="B6995" s="2">
        <v>62.751739999999998</v>
      </c>
      <c r="C6995" s="3">
        <v>490</v>
      </c>
      <c r="E6995" t="s">
        <v>162</v>
      </c>
      <c r="F6995" s="4" t="s">
        <v>14657</v>
      </c>
      <c r="G6995" s="5">
        <v>314</v>
      </c>
      <c r="H6995" s="6">
        <v>0.26666669999999998</v>
      </c>
      <c r="I6995" s="7">
        <v>80.385000000000005</v>
      </c>
    </row>
    <row r="6996" spans="1:12" x14ac:dyDescent="0.25">
      <c r="A6996">
        <v>49087</v>
      </c>
      <c r="B6996" s="2">
        <v>62.750700000000002</v>
      </c>
      <c r="C6996" s="3">
        <v>6176</v>
      </c>
      <c r="D6996" s="4">
        <v>28020</v>
      </c>
      <c r="E6996" t="s">
        <v>9328</v>
      </c>
      <c r="F6996" s="4" t="s">
        <v>9106</v>
      </c>
      <c r="G6996" s="5">
        <v>4052</v>
      </c>
      <c r="H6996" s="6">
        <v>0.28842830000000003</v>
      </c>
      <c r="I6996" s="7">
        <v>76.622</v>
      </c>
      <c r="J6996" s="2">
        <v>37</v>
      </c>
      <c r="K6996">
        <v>1</v>
      </c>
    </row>
    <row r="6997" spans="1:12" x14ac:dyDescent="0.25">
      <c r="A6997">
        <v>41001</v>
      </c>
      <c r="B6997" s="2">
        <v>62.747140000000002</v>
      </c>
      <c r="C6997" s="3">
        <v>16565</v>
      </c>
      <c r="D6997" s="4">
        <v>17140</v>
      </c>
      <c r="E6997" t="s">
        <v>3522</v>
      </c>
      <c r="F6997" s="4" t="s">
        <v>7883</v>
      </c>
      <c r="G6997" s="5">
        <v>10840</v>
      </c>
      <c r="H6997" s="6">
        <v>0.24594099999999999</v>
      </c>
      <c r="I6997" s="7">
        <v>83.963999999999999</v>
      </c>
      <c r="J6997" s="2">
        <v>35</v>
      </c>
      <c r="K6997">
        <v>1</v>
      </c>
    </row>
    <row r="6998" spans="1:12" x14ac:dyDescent="0.25">
      <c r="A6998">
        <v>94519</v>
      </c>
      <c r="B6998" s="2">
        <v>62.741160000000001</v>
      </c>
      <c r="C6998" s="3">
        <v>19927</v>
      </c>
      <c r="D6998" s="4">
        <v>41860</v>
      </c>
      <c r="E6998" t="s">
        <v>217</v>
      </c>
      <c r="F6998" s="4" t="s">
        <v>15368</v>
      </c>
      <c r="G6998" s="5">
        <v>14133</v>
      </c>
      <c r="H6998" s="6">
        <v>0.28309630000000002</v>
      </c>
      <c r="I6998" s="7">
        <v>77.528999999999996</v>
      </c>
      <c r="J6998" s="2">
        <v>43.9375</v>
      </c>
      <c r="K6998">
        <v>16</v>
      </c>
      <c r="L6998" s="2">
        <v>71.900000000000006</v>
      </c>
    </row>
    <row r="6999" spans="1:12" x14ac:dyDescent="0.25">
      <c r="A6999">
        <v>96738</v>
      </c>
      <c r="B6999" s="2">
        <v>62.736640000000001</v>
      </c>
      <c r="C6999" s="3">
        <v>7070</v>
      </c>
      <c r="D6999" s="4">
        <v>25900</v>
      </c>
      <c r="E6999" t="s">
        <v>16123</v>
      </c>
      <c r="F6999" s="4" t="s">
        <v>16099</v>
      </c>
      <c r="G6999" s="5">
        <v>4732</v>
      </c>
      <c r="H6999" s="6">
        <v>0.29178110000000002</v>
      </c>
      <c r="I6999" s="7">
        <v>76.006</v>
      </c>
      <c r="J6999" s="2">
        <v>35.5</v>
      </c>
      <c r="K6999">
        <v>4</v>
      </c>
    </row>
    <row r="7000" spans="1:12" x14ac:dyDescent="0.25">
      <c r="A7000">
        <v>95468</v>
      </c>
      <c r="B7000" s="2">
        <v>62.735289999999999</v>
      </c>
      <c r="C7000" s="3">
        <v>1192</v>
      </c>
      <c r="D7000" s="4">
        <v>46380</v>
      </c>
      <c r="E7000" t="s">
        <v>15907</v>
      </c>
      <c r="F7000" s="4" t="s">
        <v>15368</v>
      </c>
      <c r="G7000" s="5">
        <v>915</v>
      </c>
      <c r="H7000" s="6">
        <v>0.31366119999999997</v>
      </c>
      <c r="I7000" s="7">
        <v>72.221999999999994</v>
      </c>
      <c r="J7000" s="2">
        <v>38</v>
      </c>
      <c r="K7000">
        <v>1</v>
      </c>
    </row>
    <row r="7001" spans="1:12" x14ac:dyDescent="0.25">
      <c r="A7001">
        <v>68059</v>
      </c>
      <c r="B7001" s="2">
        <v>62.734650000000002</v>
      </c>
      <c r="C7001" s="3">
        <v>2602</v>
      </c>
      <c r="D7001" s="4">
        <v>36540</v>
      </c>
      <c r="E7001" t="s">
        <v>76</v>
      </c>
      <c r="F7001" s="4" t="s">
        <v>12738</v>
      </c>
      <c r="G7001" s="5">
        <v>1753</v>
      </c>
      <c r="H7001" s="6">
        <v>0.29150029999999999</v>
      </c>
      <c r="I7001" s="7">
        <v>76.042000000000002</v>
      </c>
      <c r="J7001" s="2">
        <v>62</v>
      </c>
      <c r="K7001">
        <v>1</v>
      </c>
    </row>
    <row r="7002" spans="1:12" x14ac:dyDescent="0.25">
      <c r="A7002">
        <v>50247</v>
      </c>
      <c r="B7002" s="2">
        <v>62.733870000000003</v>
      </c>
      <c r="C7002" s="3">
        <v>2244</v>
      </c>
      <c r="D7002" s="4">
        <v>32260</v>
      </c>
      <c r="E7002" t="s">
        <v>9664</v>
      </c>
      <c r="F7002" s="4" t="s">
        <v>9593</v>
      </c>
      <c r="G7002" s="5">
        <v>1536</v>
      </c>
      <c r="H7002" s="6">
        <v>0.26367190000000001</v>
      </c>
      <c r="I7002" s="7">
        <v>80.847999999999999</v>
      </c>
      <c r="J7002" s="2">
        <v>54</v>
      </c>
      <c r="K7002">
        <v>1</v>
      </c>
    </row>
    <row r="7003" spans="1:12" x14ac:dyDescent="0.25">
      <c r="A7003">
        <v>8731</v>
      </c>
      <c r="B7003" s="2">
        <v>62.730159999999998</v>
      </c>
      <c r="C7003" s="3">
        <v>19775</v>
      </c>
      <c r="D7003" s="4">
        <v>35620</v>
      </c>
      <c r="E7003" t="s">
        <v>1729</v>
      </c>
      <c r="F7003" s="4" t="s">
        <v>1341</v>
      </c>
      <c r="G7003" s="5">
        <v>13932</v>
      </c>
      <c r="H7003" s="6">
        <v>0.26275749999999998</v>
      </c>
      <c r="I7003" s="7">
        <v>81.004000000000005</v>
      </c>
      <c r="J7003" s="2">
        <v>70</v>
      </c>
      <c r="K7003">
        <v>1</v>
      </c>
    </row>
    <row r="7004" spans="1:12" x14ac:dyDescent="0.25">
      <c r="A7004">
        <v>80014</v>
      </c>
      <c r="B7004" s="2">
        <v>62.720190000000002</v>
      </c>
      <c r="C7004" s="3">
        <v>37058</v>
      </c>
      <c r="D7004" s="4">
        <v>19740</v>
      </c>
      <c r="E7004" t="s">
        <v>815</v>
      </c>
      <c r="F7004" s="4" t="s">
        <v>14477</v>
      </c>
      <c r="G7004" s="5">
        <v>27759</v>
      </c>
      <c r="H7004" s="6">
        <v>0.3664037</v>
      </c>
      <c r="I7004" s="7">
        <v>63.088999999999999</v>
      </c>
      <c r="J7004" s="2">
        <v>39.090899999999998</v>
      </c>
      <c r="K7004">
        <v>11</v>
      </c>
      <c r="L7004" s="2">
        <v>45.6</v>
      </c>
    </row>
    <row r="7005" spans="1:12" x14ac:dyDescent="0.25">
      <c r="A7005">
        <v>93444</v>
      </c>
      <c r="B7005" s="2">
        <v>62.710439999999998</v>
      </c>
      <c r="C7005" s="3">
        <v>19577</v>
      </c>
      <c r="D7005" s="4">
        <v>42020</v>
      </c>
      <c r="E7005" t="s">
        <v>15670</v>
      </c>
      <c r="F7005" s="4" t="s">
        <v>15368</v>
      </c>
      <c r="G7005" s="5">
        <v>12965</v>
      </c>
      <c r="H7005" s="6">
        <v>0.30464289999999999</v>
      </c>
      <c r="I7005" s="7">
        <v>73.75</v>
      </c>
      <c r="J7005" s="2">
        <v>52.5</v>
      </c>
      <c r="K7005">
        <v>4</v>
      </c>
    </row>
    <row r="7006" spans="1:12" x14ac:dyDescent="0.25">
      <c r="A7006">
        <v>4474</v>
      </c>
      <c r="B7006" s="2">
        <v>62.706670000000003</v>
      </c>
      <c r="C7006" s="3">
        <v>3720</v>
      </c>
      <c r="D7006" s="4">
        <v>12620</v>
      </c>
      <c r="E7006" t="s">
        <v>847</v>
      </c>
      <c r="F7006" s="4" t="s">
        <v>701</v>
      </c>
      <c r="G7006" s="5">
        <v>2806</v>
      </c>
      <c r="H7006" s="6">
        <v>0.32775209999999999</v>
      </c>
      <c r="I7006" s="7">
        <v>69.75</v>
      </c>
    </row>
    <row r="7007" spans="1:12" x14ac:dyDescent="0.25">
      <c r="A7007">
        <v>42040</v>
      </c>
      <c r="B7007" s="2">
        <v>62.705779999999997</v>
      </c>
      <c r="C7007" s="3">
        <v>1343</v>
      </c>
      <c r="D7007" s="4">
        <v>32460</v>
      </c>
      <c r="E7007" t="s">
        <v>662</v>
      </c>
      <c r="F7007" s="4" t="s">
        <v>7883</v>
      </c>
      <c r="G7007" s="5">
        <v>890</v>
      </c>
      <c r="H7007" s="6">
        <v>0.338945</v>
      </c>
      <c r="I7007" s="7">
        <v>67.813000000000002</v>
      </c>
      <c r="J7007" s="2">
        <v>69</v>
      </c>
      <c r="K7007">
        <v>1</v>
      </c>
    </row>
    <row r="7008" spans="1:12" x14ac:dyDescent="0.25">
      <c r="A7008">
        <v>29902</v>
      </c>
      <c r="B7008" s="2">
        <v>62.703220000000002</v>
      </c>
      <c r="C7008" s="3">
        <v>15366</v>
      </c>
      <c r="D7008" s="4">
        <v>25940</v>
      </c>
      <c r="E7008" t="s">
        <v>5987</v>
      </c>
      <c r="F7008" s="4" t="s">
        <v>6130</v>
      </c>
      <c r="G7008" s="5">
        <v>9795</v>
      </c>
      <c r="H7008" s="6">
        <v>0.37284329999999999</v>
      </c>
      <c r="I7008" s="7">
        <v>61.951999999999998</v>
      </c>
      <c r="J7008" s="2">
        <v>47.375</v>
      </c>
      <c r="K7008">
        <v>8</v>
      </c>
    </row>
    <row r="7009" spans="1:12" x14ac:dyDescent="0.25">
      <c r="A7009">
        <v>58640</v>
      </c>
      <c r="B7009" s="2">
        <v>62.700609999999998</v>
      </c>
      <c r="C7009" s="3">
        <v>1590</v>
      </c>
      <c r="E7009" t="s">
        <v>11220</v>
      </c>
      <c r="F7009" s="4" t="s">
        <v>11069</v>
      </c>
      <c r="G7009" s="5">
        <v>1105</v>
      </c>
      <c r="H7009" s="6">
        <v>0.2522604</v>
      </c>
      <c r="I7009" s="7">
        <v>82.787999999999997</v>
      </c>
    </row>
    <row r="7010" spans="1:12" x14ac:dyDescent="0.25">
      <c r="A7010">
        <v>62215</v>
      </c>
      <c r="B7010" s="2">
        <v>62.70008</v>
      </c>
      <c r="C7010" s="3">
        <v>1763</v>
      </c>
      <c r="D7010" s="4">
        <v>41180</v>
      </c>
      <c r="E7010" t="s">
        <v>11888</v>
      </c>
      <c r="F7010" s="4" t="s">
        <v>11490</v>
      </c>
      <c r="G7010" s="5">
        <v>1121</v>
      </c>
      <c r="H7010" s="6">
        <v>0.2326203</v>
      </c>
      <c r="I7010" s="7">
        <v>86.167000000000002</v>
      </c>
    </row>
    <row r="7011" spans="1:12" x14ac:dyDescent="0.25">
      <c r="A7011">
        <v>73069</v>
      </c>
      <c r="B7011" s="2">
        <v>62.696219999999997</v>
      </c>
      <c r="C7011" s="3">
        <v>24385</v>
      </c>
      <c r="D7011" s="4">
        <v>36420</v>
      </c>
      <c r="E7011" t="s">
        <v>5927</v>
      </c>
      <c r="F7011" s="4" t="s">
        <v>13462</v>
      </c>
      <c r="G7011" s="5">
        <v>15000</v>
      </c>
      <c r="H7011" s="6">
        <v>0.40826669999999998</v>
      </c>
      <c r="I7011" s="7">
        <v>55.808</v>
      </c>
      <c r="J7011" s="2">
        <v>51.681800000000003</v>
      </c>
      <c r="K7011">
        <v>44</v>
      </c>
      <c r="L7011" s="2">
        <v>96.1</v>
      </c>
    </row>
    <row r="7012" spans="1:12" x14ac:dyDescent="0.25">
      <c r="A7012">
        <v>55923</v>
      </c>
      <c r="B7012" s="2">
        <v>62.691890000000001</v>
      </c>
      <c r="C7012" s="3">
        <v>4587</v>
      </c>
      <c r="D7012" s="4">
        <v>40340</v>
      </c>
      <c r="E7012" t="s">
        <v>8610</v>
      </c>
      <c r="F7012" s="4" t="s">
        <v>10428</v>
      </c>
      <c r="G7012" s="5">
        <v>3082</v>
      </c>
      <c r="H7012" s="6">
        <v>0.26703440000000001</v>
      </c>
      <c r="I7012" s="7">
        <v>80.203000000000003</v>
      </c>
    </row>
    <row r="7013" spans="1:12" x14ac:dyDescent="0.25">
      <c r="A7013">
        <v>89149</v>
      </c>
      <c r="B7013" s="2">
        <v>62.685470000000002</v>
      </c>
      <c r="C7013" s="3">
        <v>35657</v>
      </c>
      <c r="D7013" s="4">
        <v>29820</v>
      </c>
      <c r="E7013" t="s">
        <v>15235</v>
      </c>
      <c r="F7013" s="4" t="s">
        <v>15318</v>
      </c>
      <c r="G7013" s="5">
        <v>23766</v>
      </c>
      <c r="H7013" s="6">
        <v>0.27968530000000003</v>
      </c>
      <c r="I7013" s="7">
        <v>78.004000000000005</v>
      </c>
      <c r="J7013" s="2">
        <v>46.5</v>
      </c>
      <c r="K7013">
        <v>4</v>
      </c>
    </row>
    <row r="7014" spans="1:12" x14ac:dyDescent="0.25">
      <c r="A7014">
        <v>99705</v>
      </c>
      <c r="B7014" s="2">
        <v>62.676369999999999</v>
      </c>
      <c r="C7014" s="3">
        <v>24311</v>
      </c>
      <c r="D7014" s="4">
        <v>21820</v>
      </c>
      <c r="E7014" t="s">
        <v>16708</v>
      </c>
      <c r="F7014" s="4" t="s">
        <v>16604</v>
      </c>
      <c r="G7014" s="5">
        <v>14244</v>
      </c>
      <c r="H7014" s="6">
        <v>0.23243240000000001</v>
      </c>
      <c r="I7014" s="7">
        <v>86.156999999999996</v>
      </c>
      <c r="J7014" s="2">
        <v>53.444400000000002</v>
      </c>
      <c r="K7014">
        <v>9</v>
      </c>
    </row>
    <row r="7015" spans="1:12" x14ac:dyDescent="0.25">
      <c r="A7015">
        <v>23023</v>
      </c>
      <c r="B7015" s="2">
        <v>62.672899999999998</v>
      </c>
      <c r="C7015" s="3">
        <v>301</v>
      </c>
      <c r="E7015" t="s">
        <v>4778</v>
      </c>
      <c r="F7015" s="4" t="s">
        <v>4335</v>
      </c>
      <c r="G7015" s="5">
        <v>234</v>
      </c>
      <c r="H7015" s="6">
        <v>0.16595750000000001</v>
      </c>
      <c r="I7015" s="7">
        <v>97.638999999999996</v>
      </c>
    </row>
    <row r="7016" spans="1:12" x14ac:dyDescent="0.25">
      <c r="A7016">
        <v>49417</v>
      </c>
      <c r="B7016" s="2">
        <v>62.668030000000002</v>
      </c>
      <c r="C7016" s="3">
        <v>30146</v>
      </c>
      <c r="D7016" s="4">
        <v>24340</v>
      </c>
      <c r="E7016" t="s">
        <v>9390</v>
      </c>
      <c r="F7016" s="4" t="s">
        <v>9106</v>
      </c>
      <c r="G7016" s="5">
        <v>20110</v>
      </c>
      <c r="H7016" s="6">
        <v>0.35236200000000001</v>
      </c>
      <c r="I7016" s="7">
        <v>65.426000000000002</v>
      </c>
      <c r="J7016" s="2">
        <v>44.6</v>
      </c>
      <c r="K7016">
        <v>15</v>
      </c>
      <c r="L7016" s="2">
        <v>75</v>
      </c>
    </row>
    <row r="7017" spans="1:12" x14ac:dyDescent="0.25">
      <c r="A7017">
        <v>95662</v>
      </c>
      <c r="B7017" s="2">
        <v>62.657879999999999</v>
      </c>
      <c r="C7017" s="3">
        <v>31813</v>
      </c>
      <c r="D7017" s="4">
        <v>40900</v>
      </c>
      <c r="E7017" t="s">
        <v>15970</v>
      </c>
      <c r="F7017" s="4" t="s">
        <v>15368</v>
      </c>
      <c r="G7017" s="5">
        <v>22295</v>
      </c>
      <c r="H7017" s="6">
        <v>0.26502510000000001</v>
      </c>
      <c r="I7017" s="7">
        <v>80.501999999999995</v>
      </c>
      <c r="J7017" s="2">
        <v>47.133299999999998</v>
      </c>
      <c r="K7017">
        <v>15</v>
      </c>
      <c r="L7017" s="2">
        <v>85.1</v>
      </c>
    </row>
    <row r="7018" spans="1:12" x14ac:dyDescent="0.25">
      <c r="A7018">
        <v>57013</v>
      </c>
      <c r="B7018" s="2">
        <v>62.651769999999999</v>
      </c>
      <c r="C7018" s="3">
        <v>4632</v>
      </c>
      <c r="D7018" s="4">
        <v>43620</v>
      </c>
      <c r="E7018" t="s">
        <v>287</v>
      </c>
      <c r="F7018" s="4" t="s">
        <v>10877</v>
      </c>
      <c r="G7018" s="5">
        <v>3240</v>
      </c>
      <c r="H7018" s="6">
        <v>0.28549380000000002</v>
      </c>
      <c r="I7018" s="7">
        <v>76.963999999999999</v>
      </c>
      <c r="J7018" s="2">
        <v>46</v>
      </c>
      <c r="K7018">
        <v>1</v>
      </c>
    </row>
    <row r="7019" spans="1:12" x14ac:dyDescent="0.25">
      <c r="A7019">
        <v>17110</v>
      </c>
      <c r="B7019" s="2">
        <v>62.647010000000002</v>
      </c>
      <c r="C7019" s="3">
        <v>24482</v>
      </c>
      <c r="D7019" s="4">
        <v>25420</v>
      </c>
      <c r="E7019" t="s">
        <v>3725</v>
      </c>
      <c r="F7019" s="4" t="s">
        <v>3003</v>
      </c>
      <c r="G7019" s="5">
        <v>16634</v>
      </c>
      <c r="H7019" s="6">
        <v>0.3416496</v>
      </c>
      <c r="I7019" s="7">
        <v>67.247</v>
      </c>
      <c r="J7019" s="2">
        <v>37.173900000000003</v>
      </c>
      <c r="K7019">
        <v>23</v>
      </c>
      <c r="L7019" s="2">
        <v>34.6</v>
      </c>
    </row>
    <row r="7020" spans="1:12" x14ac:dyDescent="0.25">
      <c r="A7020">
        <v>63101</v>
      </c>
      <c r="B7020" s="2">
        <v>62.642560000000003</v>
      </c>
      <c r="C7020" s="3">
        <v>2688</v>
      </c>
      <c r="D7020" s="4">
        <v>41180</v>
      </c>
      <c r="E7020" t="s">
        <v>9297</v>
      </c>
      <c r="F7020" s="4" t="s">
        <v>12102</v>
      </c>
      <c r="G7020" s="5">
        <v>1972</v>
      </c>
      <c r="H7020" s="6">
        <v>0.47819469999999997</v>
      </c>
      <c r="I7020" s="7">
        <v>43.65</v>
      </c>
      <c r="J7020" s="2">
        <v>35.75</v>
      </c>
      <c r="K7020">
        <v>4</v>
      </c>
    </row>
    <row r="7021" spans="1:12" x14ac:dyDescent="0.25">
      <c r="A7021">
        <v>62218</v>
      </c>
      <c r="B7021" s="2">
        <v>62.641820000000003</v>
      </c>
      <c r="C7021" s="3">
        <v>1769</v>
      </c>
      <c r="D7021" s="4">
        <v>41180</v>
      </c>
      <c r="E7021" t="s">
        <v>11890</v>
      </c>
      <c r="F7021" s="4" t="s">
        <v>11490</v>
      </c>
      <c r="G7021" s="5">
        <v>1118</v>
      </c>
      <c r="H7021" s="6">
        <v>0.1912422</v>
      </c>
      <c r="I7021" s="7">
        <v>93.228999999999999</v>
      </c>
    </row>
    <row r="7022" spans="1:12" x14ac:dyDescent="0.25">
      <c r="A7022">
        <v>70047</v>
      </c>
      <c r="B7022" s="2">
        <v>62.63955</v>
      </c>
      <c r="C7022" s="3">
        <v>12722</v>
      </c>
      <c r="D7022" s="4">
        <v>35380</v>
      </c>
      <c r="E7022" t="s">
        <v>12937</v>
      </c>
      <c r="F7022" s="4" t="s">
        <v>12927</v>
      </c>
      <c r="G7022" s="5">
        <v>8355</v>
      </c>
      <c r="H7022" s="6">
        <v>0.3036142</v>
      </c>
      <c r="I7022" s="7">
        <v>73.801000000000002</v>
      </c>
    </row>
    <row r="7023" spans="1:12" x14ac:dyDescent="0.25">
      <c r="A7023">
        <v>57569</v>
      </c>
      <c r="B7023" s="2">
        <v>62.63749</v>
      </c>
      <c r="C7023" s="3">
        <v>386</v>
      </c>
      <c r="E7023" t="s">
        <v>7435</v>
      </c>
      <c r="F7023" s="4" t="s">
        <v>10877</v>
      </c>
      <c r="G7023" s="5">
        <v>252</v>
      </c>
      <c r="H7023" s="6">
        <v>0.24603169999999999</v>
      </c>
      <c r="I7023" s="7">
        <v>83.75</v>
      </c>
    </row>
    <row r="7024" spans="1:12" x14ac:dyDescent="0.25">
      <c r="A7024">
        <v>14428</v>
      </c>
      <c r="B7024" s="2">
        <v>62.636040000000001</v>
      </c>
      <c r="C7024" s="3">
        <v>8003</v>
      </c>
      <c r="D7024" s="4">
        <v>40380</v>
      </c>
      <c r="E7024" t="s">
        <v>2841</v>
      </c>
      <c r="F7024" s="4" t="s">
        <v>1280</v>
      </c>
      <c r="G7024" s="5">
        <v>5814</v>
      </c>
      <c r="H7024" s="6">
        <v>0.3035776</v>
      </c>
      <c r="I7024" s="7">
        <v>73.802999999999997</v>
      </c>
      <c r="J7024" s="2">
        <v>47</v>
      </c>
      <c r="K7024">
        <v>8</v>
      </c>
    </row>
    <row r="7025" spans="1:12" x14ac:dyDescent="0.25">
      <c r="A7025">
        <v>98272</v>
      </c>
      <c r="B7025" s="2">
        <v>62.63</v>
      </c>
      <c r="C7025" s="3">
        <v>29048</v>
      </c>
      <c r="D7025" s="4">
        <v>42660</v>
      </c>
      <c r="E7025" t="s">
        <v>639</v>
      </c>
      <c r="F7025" s="4" t="s">
        <v>16344</v>
      </c>
      <c r="G7025" s="5">
        <v>19447</v>
      </c>
      <c r="H7025" s="6">
        <v>0.22423899999999999</v>
      </c>
      <c r="I7025" s="7">
        <v>87.510999999999996</v>
      </c>
      <c r="J7025" s="2">
        <v>49.25</v>
      </c>
      <c r="K7025">
        <v>4</v>
      </c>
    </row>
    <row r="7026" spans="1:12" x14ac:dyDescent="0.25">
      <c r="A7026">
        <v>60163</v>
      </c>
      <c r="B7026" s="2">
        <v>62.624499999999998</v>
      </c>
      <c r="C7026" s="3">
        <v>5218</v>
      </c>
      <c r="D7026" s="4">
        <v>16980</v>
      </c>
      <c r="E7026" t="s">
        <v>11543</v>
      </c>
      <c r="F7026" s="4" t="s">
        <v>11490</v>
      </c>
      <c r="G7026" s="5">
        <v>3506</v>
      </c>
      <c r="H7026" s="6">
        <v>0.27830060000000001</v>
      </c>
      <c r="I7026" s="7">
        <v>78.168000000000006</v>
      </c>
      <c r="J7026" s="2">
        <v>23</v>
      </c>
      <c r="K7026">
        <v>1</v>
      </c>
    </row>
    <row r="7027" spans="1:12" x14ac:dyDescent="0.25">
      <c r="A7027">
        <v>12526</v>
      </c>
      <c r="B7027" s="2">
        <v>62.623010000000001</v>
      </c>
      <c r="C7027" s="3">
        <v>3763</v>
      </c>
      <c r="D7027" s="4">
        <v>26460</v>
      </c>
      <c r="E7027" t="s">
        <v>2267</v>
      </c>
      <c r="F7027" s="4" t="s">
        <v>1280</v>
      </c>
      <c r="G7027" s="5">
        <v>2727</v>
      </c>
      <c r="H7027" s="6">
        <v>0.30975069999999999</v>
      </c>
      <c r="I7027" s="7">
        <v>72.73</v>
      </c>
      <c r="J7027" s="2">
        <v>29.5</v>
      </c>
      <c r="K7027">
        <v>2</v>
      </c>
    </row>
    <row r="7028" spans="1:12" x14ac:dyDescent="0.25">
      <c r="A7028">
        <v>60070</v>
      </c>
      <c r="B7028" s="2">
        <v>62.619729999999997</v>
      </c>
      <c r="C7028" s="3">
        <v>16033</v>
      </c>
      <c r="D7028" s="4">
        <v>16980</v>
      </c>
      <c r="E7028" t="s">
        <v>11513</v>
      </c>
      <c r="F7028" s="4" t="s">
        <v>11490</v>
      </c>
      <c r="G7028" s="5">
        <v>11003</v>
      </c>
      <c r="H7028" s="6">
        <v>0.35181309999999999</v>
      </c>
      <c r="I7028" s="7">
        <v>65.448999999999998</v>
      </c>
      <c r="J7028" s="2">
        <v>40.5</v>
      </c>
      <c r="K7028">
        <v>6</v>
      </c>
    </row>
    <row r="7029" spans="1:12" x14ac:dyDescent="0.25">
      <c r="A7029">
        <v>25425</v>
      </c>
      <c r="B7029" s="2">
        <v>62.614879999999999</v>
      </c>
      <c r="C7029" s="3">
        <v>13390</v>
      </c>
      <c r="D7029" s="4">
        <v>47900</v>
      </c>
      <c r="E7029" t="s">
        <v>5333</v>
      </c>
      <c r="F7029" s="4" t="s">
        <v>5144</v>
      </c>
      <c r="G7029" s="5">
        <v>9248</v>
      </c>
      <c r="H7029" s="6">
        <v>0.2637042</v>
      </c>
      <c r="I7029" s="7">
        <v>80.674000000000007</v>
      </c>
      <c r="J7029" s="2">
        <v>66.5</v>
      </c>
      <c r="K7029">
        <v>2</v>
      </c>
    </row>
    <row r="7030" spans="1:12" x14ac:dyDescent="0.25">
      <c r="A7030">
        <v>20662</v>
      </c>
      <c r="B7030" s="2">
        <v>62.612189999999998</v>
      </c>
      <c r="C7030" s="3">
        <v>2835</v>
      </c>
      <c r="D7030" s="4">
        <v>47900</v>
      </c>
      <c r="E7030" t="s">
        <v>4393</v>
      </c>
      <c r="F7030" s="4" t="s">
        <v>4361</v>
      </c>
      <c r="G7030" s="5">
        <v>1993</v>
      </c>
      <c r="H7030" s="6">
        <v>0.17210239999999999</v>
      </c>
      <c r="I7030" s="7">
        <v>96.5</v>
      </c>
      <c r="J7030" s="2">
        <v>40</v>
      </c>
      <c r="K7030">
        <v>2</v>
      </c>
    </row>
    <row r="7031" spans="1:12" x14ac:dyDescent="0.25">
      <c r="A7031">
        <v>93563</v>
      </c>
      <c r="B7031" s="2">
        <v>62.611629999999998</v>
      </c>
      <c r="C7031" s="3">
        <v>375</v>
      </c>
      <c r="D7031" s="4">
        <v>31080</v>
      </c>
      <c r="E7031" t="s">
        <v>15698</v>
      </c>
      <c r="F7031" s="4" t="s">
        <v>15368</v>
      </c>
      <c r="G7031" s="5">
        <v>351</v>
      </c>
      <c r="H7031" s="6">
        <v>0.23076920000000001</v>
      </c>
      <c r="I7031" s="7">
        <v>86.353999999999999</v>
      </c>
    </row>
    <row r="7032" spans="1:12" x14ac:dyDescent="0.25">
      <c r="A7032">
        <v>83404</v>
      </c>
      <c r="B7032" s="2">
        <v>62.608179999999997</v>
      </c>
      <c r="C7032" s="3">
        <v>21993</v>
      </c>
      <c r="D7032" s="4">
        <v>26820</v>
      </c>
      <c r="E7032" t="s">
        <v>14763</v>
      </c>
      <c r="F7032" s="4" t="s">
        <v>14725</v>
      </c>
      <c r="G7032" s="5">
        <v>14074</v>
      </c>
      <c r="H7032" s="6">
        <v>0.34595710000000002</v>
      </c>
      <c r="I7032" s="7">
        <v>66.444999999999993</v>
      </c>
      <c r="J7032" s="2">
        <v>46.545499999999997</v>
      </c>
      <c r="K7032">
        <v>11</v>
      </c>
      <c r="L7032" s="2">
        <v>82.9</v>
      </c>
    </row>
    <row r="7033" spans="1:12" x14ac:dyDescent="0.25">
      <c r="A7033">
        <v>4062</v>
      </c>
      <c r="B7033" s="2">
        <v>62.601889999999997</v>
      </c>
      <c r="C7033" s="3">
        <v>17299</v>
      </c>
      <c r="D7033" s="4">
        <v>38860</v>
      </c>
      <c r="E7033" t="s">
        <v>541</v>
      </c>
      <c r="F7033" s="4" t="s">
        <v>701</v>
      </c>
      <c r="G7033" s="5">
        <v>12182</v>
      </c>
      <c r="H7033" s="6">
        <v>0.29067480000000001</v>
      </c>
      <c r="I7033" s="7">
        <v>75.997</v>
      </c>
      <c r="J7033" s="2">
        <v>41</v>
      </c>
      <c r="K7033">
        <v>4</v>
      </c>
    </row>
    <row r="7034" spans="1:12" x14ac:dyDescent="0.25">
      <c r="A7034">
        <v>59441</v>
      </c>
      <c r="B7034" s="2">
        <v>62.598959999999998</v>
      </c>
      <c r="C7034" s="3">
        <v>59</v>
      </c>
      <c r="E7034" t="s">
        <v>11380</v>
      </c>
      <c r="F7034" s="4" t="s">
        <v>11278</v>
      </c>
      <c r="G7034" s="5">
        <v>56</v>
      </c>
      <c r="H7034" s="6">
        <v>0.30357139999999999</v>
      </c>
      <c r="I7034" s="7">
        <v>73.75</v>
      </c>
    </row>
    <row r="7035" spans="1:12" x14ac:dyDescent="0.25">
      <c r="A7035">
        <v>2330</v>
      </c>
      <c r="B7035" s="2">
        <v>62.596980000000002</v>
      </c>
      <c r="C7035" s="3">
        <v>11541</v>
      </c>
      <c r="D7035" s="4">
        <v>14460</v>
      </c>
      <c r="E7035" t="s">
        <v>340</v>
      </c>
      <c r="F7035" s="4" t="s">
        <v>21</v>
      </c>
      <c r="G7035" s="5">
        <v>8215</v>
      </c>
      <c r="H7035" s="6">
        <v>0.22358810000000001</v>
      </c>
      <c r="I7035" s="7">
        <v>87.569000000000003</v>
      </c>
      <c r="J7035" s="2">
        <v>40</v>
      </c>
      <c r="K7035">
        <v>3</v>
      </c>
    </row>
    <row r="7036" spans="1:12" x14ac:dyDescent="0.25">
      <c r="A7036">
        <v>92065</v>
      </c>
      <c r="B7036" s="2">
        <v>62.589230000000001</v>
      </c>
      <c r="C7036" s="3">
        <v>36039</v>
      </c>
      <c r="D7036" s="4">
        <v>41740</v>
      </c>
      <c r="E7036" t="s">
        <v>10896</v>
      </c>
      <c r="F7036" s="4" t="s">
        <v>15368</v>
      </c>
      <c r="G7036" s="5">
        <v>24170</v>
      </c>
      <c r="H7036" s="6">
        <v>0.2409085</v>
      </c>
      <c r="I7036" s="7">
        <v>84.531999999999996</v>
      </c>
      <c r="J7036" s="2">
        <v>51.875</v>
      </c>
      <c r="K7036">
        <v>8</v>
      </c>
    </row>
    <row r="7037" spans="1:12" x14ac:dyDescent="0.25">
      <c r="A7037">
        <v>10703</v>
      </c>
      <c r="B7037" s="2">
        <v>62.580080000000002</v>
      </c>
      <c r="C7037" s="3">
        <v>20893</v>
      </c>
      <c r="D7037" s="4">
        <v>35620</v>
      </c>
      <c r="E7037" t="s">
        <v>1841</v>
      </c>
      <c r="F7037" s="4" t="s">
        <v>1280</v>
      </c>
      <c r="G7037" s="5">
        <v>14067</v>
      </c>
      <c r="H7037" s="6">
        <v>0.28490189999999999</v>
      </c>
      <c r="I7037" s="7">
        <v>76.929000000000002</v>
      </c>
      <c r="J7037" s="2">
        <v>37.75</v>
      </c>
      <c r="K7037">
        <v>8</v>
      </c>
    </row>
    <row r="7038" spans="1:12" x14ac:dyDescent="0.25">
      <c r="A7038">
        <v>55322</v>
      </c>
      <c r="B7038" s="2">
        <v>62.576230000000002</v>
      </c>
      <c r="C7038" s="3">
        <v>3161</v>
      </c>
      <c r="D7038" s="4">
        <v>33460</v>
      </c>
      <c r="E7038" t="s">
        <v>10473</v>
      </c>
      <c r="F7038" s="4" t="s">
        <v>10428</v>
      </c>
      <c r="G7038" s="5">
        <v>2051</v>
      </c>
      <c r="H7038" s="6">
        <v>0.2486592</v>
      </c>
      <c r="I7038" s="7">
        <v>83.188000000000002</v>
      </c>
    </row>
    <row r="7039" spans="1:12" x14ac:dyDescent="0.25">
      <c r="A7039">
        <v>5257</v>
      </c>
      <c r="B7039" s="2">
        <v>62.575389999999999</v>
      </c>
      <c r="C7039" s="3">
        <v>2632</v>
      </c>
      <c r="D7039" s="4">
        <v>13540</v>
      </c>
      <c r="E7039" t="s">
        <v>1070</v>
      </c>
      <c r="F7039" s="4" t="s">
        <v>1030</v>
      </c>
      <c r="G7039" s="5">
        <v>1440</v>
      </c>
      <c r="H7039" s="6">
        <v>0.33819440000000001</v>
      </c>
      <c r="I7039" s="7">
        <v>67.707999999999998</v>
      </c>
      <c r="J7039" s="2">
        <v>38</v>
      </c>
      <c r="K7039">
        <v>3</v>
      </c>
    </row>
    <row r="7040" spans="1:12" x14ac:dyDescent="0.25">
      <c r="A7040">
        <v>30329</v>
      </c>
      <c r="B7040" s="2">
        <v>62.570619999999998</v>
      </c>
      <c r="C7040" s="3">
        <v>27601</v>
      </c>
      <c r="D7040" s="4">
        <v>12060</v>
      </c>
      <c r="E7040" t="s">
        <v>2948</v>
      </c>
      <c r="F7040" s="4" t="s">
        <v>6363</v>
      </c>
      <c r="G7040" s="5">
        <v>18496</v>
      </c>
      <c r="H7040" s="6">
        <v>0.4690203</v>
      </c>
      <c r="I7040" s="7">
        <v>45.09</v>
      </c>
      <c r="J7040" s="2">
        <v>33.92</v>
      </c>
      <c r="K7040">
        <v>25</v>
      </c>
      <c r="L7040" s="2">
        <v>18</v>
      </c>
    </row>
    <row r="7041" spans="1:12" x14ac:dyDescent="0.25">
      <c r="A7041">
        <v>57012</v>
      </c>
      <c r="B7041" s="2">
        <v>62.566029999999998</v>
      </c>
      <c r="C7041" s="3">
        <v>967</v>
      </c>
      <c r="D7041" s="4">
        <v>43620</v>
      </c>
      <c r="E7041" t="s">
        <v>10880</v>
      </c>
      <c r="F7041" s="4" t="s">
        <v>10877</v>
      </c>
      <c r="G7041" s="5">
        <v>684</v>
      </c>
      <c r="H7041" s="6">
        <v>0.24707599999999999</v>
      </c>
      <c r="I7041" s="7">
        <v>83.438000000000002</v>
      </c>
      <c r="J7041" s="2">
        <v>46</v>
      </c>
      <c r="K7041">
        <v>2</v>
      </c>
    </row>
    <row r="7042" spans="1:12" x14ac:dyDescent="0.25">
      <c r="A7042">
        <v>97364</v>
      </c>
      <c r="B7042" s="2">
        <v>62.5657</v>
      </c>
      <c r="C7042" s="3">
        <v>921</v>
      </c>
      <c r="D7042" s="4">
        <v>35440</v>
      </c>
      <c r="E7042" t="s">
        <v>16226</v>
      </c>
      <c r="F7042" s="4" t="s">
        <v>16170</v>
      </c>
      <c r="G7042" s="5">
        <v>703</v>
      </c>
      <c r="H7042" s="6">
        <v>0.22332859999999999</v>
      </c>
      <c r="I7042" s="7">
        <v>87.528000000000006</v>
      </c>
      <c r="J7042" s="2">
        <v>50</v>
      </c>
      <c r="K7042">
        <v>1</v>
      </c>
    </row>
    <row r="7043" spans="1:12" x14ac:dyDescent="0.25">
      <c r="A7043">
        <v>50161</v>
      </c>
      <c r="B7043" s="2">
        <v>62.565190000000001</v>
      </c>
      <c r="C7043" s="3">
        <v>1970</v>
      </c>
      <c r="D7043" s="4">
        <v>11180</v>
      </c>
      <c r="E7043" t="s">
        <v>9639</v>
      </c>
      <c r="F7043" s="4" t="s">
        <v>9593</v>
      </c>
      <c r="G7043" s="5">
        <v>1412</v>
      </c>
      <c r="H7043" s="6">
        <v>0.24274589999999999</v>
      </c>
      <c r="I7043" s="7">
        <v>84.167000000000002</v>
      </c>
    </row>
    <row r="7044" spans="1:12" x14ac:dyDescent="0.25">
      <c r="A7044">
        <v>53186</v>
      </c>
      <c r="B7044" s="2">
        <v>62.559469999999997</v>
      </c>
      <c r="C7044" s="3">
        <v>34879</v>
      </c>
      <c r="D7044" s="4">
        <v>33340</v>
      </c>
      <c r="E7044" t="s">
        <v>10094</v>
      </c>
      <c r="F7044" s="4" t="s">
        <v>10031</v>
      </c>
      <c r="G7044" s="5">
        <v>22520</v>
      </c>
      <c r="H7044" s="6">
        <v>0.32748670000000002</v>
      </c>
      <c r="I7044" s="7">
        <v>69.515000000000001</v>
      </c>
      <c r="J7044" s="2">
        <v>47.763199999999998</v>
      </c>
      <c r="K7044">
        <v>38</v>
      </c>
      <c r="L7044" s="2">
        <v>87.5</v>
      </c>
    </row>
    <row r="7045" spans="1:12" x14ac:dyDescent="0.25">
      <c r="A7045">
        <v>60468</v>
      </c>
      <c r="B7045" s="2">
        <v>62.553159999999998</v>
      </c>
      <c r="C7045" s="3">
        <v>5828</v>
      </c>
      <c r="D7045" s="4">
        <v>16980</v>
      </c>
      <c r="E7045" t="s">
        <v>11591</v>
      </c>
      <c r="F7045" s="4" t="s">
        <v>11490</v>
      </c>
      <c r="G7045" s="5">
        <v>3818</v>
      </c>
      <c r="H7045" s="6">
        <v>0.24567839999999999</v>
      </c>
      <c r="I7045" s="7">
        <v>83.629000000000005</v>
      </c>
      <c r="J7045" s="2">
        <v>50</v>
      </c>
      <c r="K7045">
        <v>2</v>
      </c>
    </row>
    <row r="7046" spans="1:12" x14ac:dyDescent="0.25">
      <c r="A7046">
        <v>50143</v>
      </c>
      <c r="B7046" s="2">
        <v>62.552129999999998</v>
      </c>
      <c r="C7046" s="3">
        <v>703</v>
      </c>
      <c r="D7046" s="4">
        <v>36820</v>
      </c>
      <c r="E7046" t="s">
        <v>7127</v>
      </c>
      <c r="F7046" s="4" t="s">
        <v>9593</v>
      </c>
      <c r="G7046" s="5">
        <v>504</v>
      </c>
      <c r="H7046" s="6">
        <v>0.33069310000000002</v>
      </c>
      <c r="I7046" s="7">
        <v>68.929000000000002</v>
      </c>
    </row>
    <row r="7047" spans="1:12" x14ac:dyDescent="0.25">
      <c r="A7047">
        <v>37151</v>
      </c>
      <c r="B7047" s="2">
        <v>62.551940000000002</v>
      </c>
      <c r="C7047" s="3">
        <v>432</v>
      </c>
      <c r="D7047" s="4">
        <v>34980</v>
      </c>
      <c r="E7047" t="s">
        <v>7397</v>
      </c>
      <c r="F7047" s="4" t="s">
        <v>7348</v>
      </c>
      <c r="G7047" s="5">
        <v>298</v>
      </c>
      <c r="H7047" s="6">
        <v>0.25167780000000001</v>
      </c>
      <c r="I7047" s="7">
        <v>82.573999999999998</v>
      </c>
    </row>
    <row r="7048" spans="1:12" x14ac:dyDescent="0.25">
      <c r="A7048">
        <v>53167</v>
      </c>
      <c r="B7048" s="2">
        <v>62.551769999999998</v>
      </c>
      <c r="C7048" s="3">
        <v>493</v>
      </c>
      <c r="D7048" s="4">
        <v>39540</v>
      </c>
      <c r="E7048" t="s">
        <v>458</v>
      </c>
      <c r="F7048" s="4" t="s">
        <v>10031</v>
      </c>
      <c r="G7048" s="5">
        <v>400</v>
      </c>
      <c r="H7048" s="6">
        <v>0.30673319999999998</v>
      </c>
      <c r="I7048" s="7">
        <v>73.058999999999997</v>
      </c>
      <c r="J7048" s="2">
        <v>75</v>
      </c>
      <c r="K7048">
        <v>1</v>
      </c>
    </row>
    <row r="7049" spans="1:12" x14ac:dyDescent="0.25">
      <c r="A7049">
        <v>12543</v>
      </c>
      <c r="B7049" s="2">
        <v>62.551200000000001</v>
      </c>
      <c r="C7049" s="3">
        <v>3035</v>
      </c>
      <c r="D7049" s="4">
        <v>35620</v>
      </c>
      <c r="E7049" t="s">
        <v>2273</v>
      </c>
      <c r="F7049" s="4" t="s">
        <v>1280</v>
      </c>
      <c r="G7049" s="5">
        <v>1950</v>
      </c>
      <c r="H7049" s="6">
        <v>0.22923080000000001</v>
      </c>
      <c r="I7049" s="7">
        <v>86.429000000000002</v>
      </c>
      <c r="J7049" s="2">
        <v>56.5</v>
      </c>
      <c r="K7049">
        <v>2</v>
      </c>
    </row>
    <row r="7050" spans="1:12" x14ac:dyDescent="0.25">
      <c r="A7050">
        <v>21635</v>
      </c>
      <c r="B7050" s="2">
        <v>62.550359999999998</v>
      </c>
      <c r="C7050" s="3">
        <v>2250</v>
      </c>
      <c r="E7050" t="s">
        <v>4553</v>
      </c>
      <c r="F7050" s="4" t="s">
        <v>4361</v>
      </c>
      <c r="G7050" s="5">
        <v>1595</v>
      </c>
      <c r="H7050" s="6">
        <v>0.25830720000000001</v>
      </c>
      <c r="I7050" s="7">
        <v>81.388999999999996</v>
      </c>
      <c r="J7050" s="2">
        <v>34.5</v>
      </c>
      <c r="K7050">
        <v>2</v>
      </c>
    </row>
    <row r="7051" spans="1:12" x14ac:dyDescent="0.25">
      <c r="A7051">
        <v>53228</v>
      </c>
      <c r="B7051" s="2">
        <v>62.547420000000002</v>
      </c>
      <c r="C7051" s="3">
        <v>14250</v>
      </c>
      <c r="D7051" s="4">
        <v>33340</v>
      </c>
      <c r="E7051" t="s">
        <v>10098</v>
      </c>
      <c r="F7051" s="4" t="s">
        <v>10031</v>
      </c>
      <c r="G7051" s="5">
        <v>10677</v>
      </c>
      <c r="H7051" s="6">
        <v>0.28940709999999997</v>
      </c>
      <c r="I7051" s="7">
        <v>76.010000000000005</v>
      </c>
      <c r="J7051" s="2">
        <v>40.545499999999997</v>
      </c>
      <c r="K7051">
        <v>11</v>
      </c>
      <c r="L7051" s="2">
        <v>54.5</v>
      </c>
    </row>
    <row r="7052" spans="1:12" x14ac:dyDescent="0.25">
      <c r="A7052">
        <v>34235</v>
      </c>
      <c r="B7052" s="2">
        <v>62.542290000000001</v>
      </c>
      <c r="C7052" s="3">
        <v>13734</v>
      </c>
      <c r="D7052" s="4">
        <v>35840</v>
      </c>
      <c r="E7052" t="s">
        <v>6977</v>
      </c>
      <c r="F7052" s="4" t="s">
        <v>6689</v>
      </c>
      <c r="G7052" s="5">
        <v>10725</v>
      </c>
      <c r="H7052" s="6">
        <v>0.35325380000000001</v>
      </c>
      <c r="I7052" s="7">
        <v>64.97</v>
      </c>
      <c r="J7052" s="2">
        <v>40.5</v>
      </c>
      <c r="K7052">
        <v>6</v>
      </c>
    </row>
    <row r="7053" spans="1:12" x14ac:dyDescent="0.25">
      <c r="A7053">
        <v>85927</v>
      </c>
      <c r="B7053" s="2">
        <v>62.539709999999999</v>
      </c>
      <c r="C7053" s="3">
        <v>67</v>
      </c>
      <c r="E7053" t="s">
        <v>6298</v>
      </c>
      <c r="F7053" s="4" t="s">
        <v>14962</v>
      </c>
      <c r="G7053" s="5">
        <v>67</v>
      </c>
      <c r="H7053" s="6">
        <v>0.49253730000000001</v>
      </c>
      <c r="I7053" s="7">
        <v>40.893000000000001</v>
      </c>
    </row>
    <row r="7054" spans="1:12" x14ac:dyDescent="0.25">
      <c r="A7054">
        <v>55309</v>
      </c>
      <c r="B7054" s="2">
        <v>62.536900000000003</v>
      </c>
      <c r="C7054" s="3">
        <v>18757</v>
      </c>
      <c r="D7054" s="4">
        <v>33460</v>
      </c>
      <c r="E7054" t="s">
        <v>10465</v>
      </c>
      <c r="F7054" s="4" t="s">
        <v>10428</v>
      </c>
      <c r="G7054" s="5">
        <v>11670</v>
      </c>
      <c r="H7054" s="6">
        <v>0.27178479999999999</v>
      </c>
      <c r="I7054" s="7">
        <v>79.036000000000001</v>
      </c>
      <c r="J7054" s="2">
        <v>33.333300000000001</v>
      </c>
      <c r="K7054">
        <v>3</v>
      </c>
    </row>
    <row r="7055" spans="1:12" x14ac:dyDescent="0.25">
      <c r="A7055">
        <v>65202</v>
      </c>
      <c r="B7055" s="2">
        <v>62.527079999999998</v>
      </c>
      <c r="C7055" s="3">
        <v>46997</v>
      </c>
      <c r="D7055" s="4">
        <v>17860</v>
      </c>
      <c r="E7055" t="s">
        <v>1240</v>
      </c>
      <c r="F7055" s="4" t="s">
        <v>12102</v>
      </c>
      <c r="G7055" s="5">
        <v>29379</v>
      </c>
      <c r="H7055" s="6">
        <v>0.38778079999999998</v>
      </c>
      <c r="I7055" s="7">
        <v>58.975000000000001</v>
      </c>
      <c r="J7055" s="2">
        <v>46.454500000000003</v>
      </c>
      <c r="K7055">
        <v>33</v>
      </c>
      <c r="L7055" s="2">
        <v>82.7</v>
      </c>
    </row>
    <row r="7056" spans="1:12" x14ac:dyDescent="0.25">
      <c r="A7056">
        <v>99021</v>
      </c>
      <c r="B7056" s="2">
        <v>62.518509999999999</v>
      </c>
      <c r="C7056" s="3">
        <v>8897</v>
      </c>
      <c r="D7056" s="4">
        <v>44060</v>
      </c>
      <c r="E7056" t="s">
        <v>12745</v>
      </c>
      <c r="F7056" s="4" t="s">
        <v>16344</v>
      </c>
      <c r="G7056" s="5">
        <v>6408</v>
      </c>
      <c r="H7056" s="6">
        <v>0.28335149999999998</v>
      </c>
      <c r="I7056" s="7">
        <v>77.019000000000005</v>
      </c>
      <c r="J7056" s="2">
        <v>48</v>
      </c>
      <c r="K7056">
        <v>2</v>
      </c>
    </row>
    <row r="7057" spans="1:11" x14ac:dyDescent="0.25">
      <c r="A7057">
        <v>17569</v>
      </c>
      <c r="B7057" s="2">
        <v>62.516120000000001</v>
      </c>
      <c r="C7057" s="3">
        <v>5551</v>
      </c>
      <c r="D7057" s="4">
        <v>29540</v>
      </c>
      <c r="E7057" t="s">
        <v>3825</v>
      </c>
      <c r="F7057" s="4" t="s">
        <v>3003</v>
      </c>
      <c r="G7057" s="5">
        <v>3562</v>
      </c>
      <c r="H7057" s="6">
        <v>0.23638400000000001</v>
      </c>
      <c r="I7057" s="7">
        <v>85.134</v>
      </c>
      <c r="J7057" s="2">
        <v>49.5</v>
      </c>
      <c r="K7057">
        <v>2</v>
      </c>
    </row>
    <row r="7058" spans="1:11" x14ac:dyDescent="0.25">
      <c r="A7058">
        <v>84032</v>
      </c>
      <c r="B7058" s="2">
        <v>62.51267</v>
      </c>
      <c r="C7058" s="3">
        <v>19224</v>
      </c>
      <c r="D7058" s="4">
        <v>25720</v>
      </c>
      <c r="E7058" t="s">
        <v>14864</v>
      </c>
      <c r="F7058" s="4" t="s">
        <v>14851</v>
      </c>
      <c r="G7058" s="5">
        <v>10871</v>
      </c>
      <c r="H7058" s="6">
        <v>0.34936990000000001</v>
      </c>
      <c r="I7058" s="7">
        <v>65.605999999999995</v>
      </c>
      <c r="J7058" s="2">
        <v>45.6</v>
      </c>
      <c r="K7058">
        <v>5</v>
      </c>
    </row>
    <row r="7059" spans="1:11" x14ac:dyDescent="0.25">
      <c r="A7059">
        <v>30571</v>
      </c>
      <c r="B7059" s="2">
        <v>62.509300000000003</v>
      </c>
      <c r="C7059" s="3">
        <v>4000</v>
      </c>
      <c r="E7059" t="s">
        <v>6493</v>
      </c>
      <c r="F7059" s="4" t="s">
        <v>6363</v>
      </c>
      <c r="G7059" s="5">
        <v>3190</v>
      </c>
      <c r="H7059" s="6">
        <v>0.34890280000000001</v>
      </c>
      <c r="I7059" s="7">
        <v>65.683999999999997</v>
      </c>
    </row>
    <row r="7060" spans="1:11" x14ac:dyDescent="0.25">
      <c r="A7060">
        <v>8097</v>
      </c>
      <c r="B7060" s="2">
        <v>62.507959999999997</v>
      </c>
      <c r="C7060" s="3">
        <v>3234</v>
      </c>
      <c r="D7060" s="4">
        <v>37980</v>
      </c>
      <c r="E7060" t="s">
        <v>1639</v>
      </c>
      <c r="F7060" s="4" t="s">
        <v>1341</v>
      </c>
      <c r="G7060" s="5">
        <v>2436</v>
      </c>
      <c r="H7060" s="6">
        <v>0.21674879999999999</v>
      </c>
      <c r="I7060" s="7">
        <v>88.5</v>
      </c>
      <c r="J7060" s="2">
        <v>44</v>
      </c>
      <c r="K7060">
        <v>3</v>
      </c>
    </row>
    <row r="7061" spans="1:11" x14ac:dyDescent="0.25">
      <c r="A7061">
        <v>83455</v>
      </c>
      <c r="B7061" s="2">
        <v>62.506540000000001</v>
      </c>
      <c r="C7061" s="3">
        <v>5105</v>
      </c>
      <c r="D7061" s="4">
        <v>27220</v>
      </c>
      <c r="E7061" t="s">
        <v>2894</v>
      </c>
      <c r="F7061" s="4" t="s">
        <v>14725</v>
      </c>
      <c r="G7061" s="5">
        <v>3464</v>
      </c>
      <c r="H7061" s="6">
        <v>0.38095240000000002</v>
      </c>
      <c r="I7061" s="7">
        <v>60.122999999999998</v>
      </c>
    </row>
    <row r="7062" spans="1:11" x14ac:dyDescent="0.25">
      <c r="A7062">
        <v>38125</v>
      </c>
      <c r="B7062" s="2">
        <v>62.500050000000002</v>
      </c>
      <c r="C7062" s="3">
        <v>37419</v>
      </c>
      <c r="D7062" s="4">
        <v>32820</v>
      </c>
      <c r="E7062" t="s">
        <v>2512</v>
      </c>
      <c r="F7062" s="4" t="s">
        <v>7348</v>
      </c>
      <c r="G7062" s="5">
        <v>23673</v>
      </c>
      <c r="H7062" s="6">
        <v>0.31819720000000001</v>
      </c>
      <c r="I7062" s="7">
        <v>70.959000000000003</v>
      </c>
      <c r="J7062" s="2">
        <v>68</v>
      </c>
      <c r="K7062">
        <v>1</v>
      </c>
    </row>
    <row r="7063" spans="1:11" x14ac:dyDescent="0.25">
      <c r="A7063">
        <v>7832</v>
      </c>
      <c r="B7063" s="2">
        <v>62.493740000000003</v>
      </c>
      <c r="C7063" s="3">
        <v>3875</v>
      </c>
      <c r="D7063" s="4">
        <v>10900</v>
      </c>
      <c r="E7063" t="s">
        <v>1240</v>
      </c>
      <c r="F7063" s="4" t="s">
        <v>1341</v>
      </c>
      <c r="G7063" s="5">
        <v>2673</v>
      </c>
      <c r="H7063" s="6">
        <v>0.22109989999999999</v>
      </c>
      <c r="I7063" s="7">
        <v>87.733999999999995</v>
      </c>
      <c r="J7063" s="2">
        <v>44</v>
      </c>
      <c r="K7063">
        <v>1</v>
      </c>
    </row>
    <row r="7064" spans="1:11" x14ac:dyDescent="0.25">
      <c r="A7064">
        <v>45860</v>
      </c>
      <c r="B7064" s="2">
        <v>62.492809999999999</v>
      </c>
      <c r="C7064" s="3">
        <v>2134</v>
      </c>
      <c r="D7064" s="4">
        <v>16380</v>
      </c>
      <c r="E7064" t="s">
        <v>8776</v>
      </c>
      <c r="F7064" s="4" t="s">
        <v>8295</v>
      </c>
      <c r="G7064" s="5">
        <v>1254</v>
      </c>
      <c r="H7064" s="6">
        <v>0.1976096</v>
      </c>
      <c r="I7064" s="7">
        <v>91.778999999999996</v>
      </c>
      <c r="J7064" s="2">
        <v>46</v>
      </c>
      <c r="K7064">
        <v>1</v>
      </c>
    </row>
    <row r="7065" spans="1:11" x14ac:dyDescent="0.25">
      <c r="A7065">
        <v>29649</v>
      </c>
      <c r="B7065" s="2">
        <v>62.48847</v>
      </c>
      <c r="C7065" s="3">
        <v>25393</v>
      </c>
      <c r="D7065" s="4">
        <v>24940</v>
      </c>
      <c r="E7065" t="s">
        <v>780</v>
      </c>
      <c r="F7065" s="4" t="s">
        <v>6130</v>
      </c>
      <c r="G7065" s="5">
        <v>16864</v>
      </c>
      <c r="H7065" s="6">
        <v>0.35875240000000003</v>
      </c>
      <c r="I7065" s="7">
        <v>63.91</v>
      </c>
      <c r="J7065" s="2">
        <v>46.4</v>
      </c>
      <c r="K7065">
        <v>5</v>
      </c>
    </row>
    <row r="7066" spans="1:11" x14ac:dyDescent="0.25">
      <c r="A7066">
        <v>53004</v>
      </c>
      <c r="B7066" s="2">
        <v>62.483939999999997</v>
      </c>
      <c r="C7066" s="3">
        <v>3243</v>
      </c>
      <c r="D7066" s="4">
        <v>33340</v>
      </c>
      <c r="E7066" t="s">
        <v>10033</v>
      </c>
      <c r="F7066" s="4" t="s">
        <v>10031</v>
      </c>
      <c r="G7066" s="5">
        <v>2042</v>
      </c>
      <c r="H7066" s="6">
        <v>0.26444659999999998</v>
      </c>
      <c r="I7066" s="7">
        <v>80.188000000000002</v>
      </c>
      <c r="J7066" s="2">
        <v>37</v>
      </c>
      <c r="K7066">
        <v>1</v>
      </c>
    </row>
    <row r="7067" spans="1:11" x14ac:dyDescent="0.25">
      <c r="A7067">
        <v>5358</v>
      </c>
      <c r="B7067" s="2">
        <v>62.483429999999998</v>
      </c>
      <c r="C7067" s="3">
        <v>158</v>
      </c>
      <c r="E7067" t="s">
        <v>1086</v>
      </c>
      <c r="F7067" s="4" t="s">
        <v>1030</v>
      </c>
      <c r="G7067" s="5">
        <v>115</v>
      </c>
      <c r="H7067" s="6">
        <v>0.41739130000000002</v>
      </c>
      <c r="I7067" s="7">
        <v>53.75</v>
      </c>
    </row>
    <row r="7068" spans="1:11" x14ac:dyDescent="0.25">
      <c r="A7068">
        <v>48189</v>
      </c>
      <c r="B7068" s="2">
        <v>62.481119999999997</v>
      </c>
      <c r="C7068" s="3">
        <v>13979</v>
      </c>
      <c r="D7068" s="4">
        <v>11460</v>
      </c>
      <c r="E7068" t="s">
        <v>9155</v>
      </c>
      <c r="F7068" s="4" t="s">
        <v>9106</v>
      </c>
      <c r="G7068" s="5">
        <v>9534</v>
      </c>
      <c r="H7068" s="6">
        <v>0.30120609999999998</v>
      </c>
      <c r="I7068" s="7">
        <v>73.808999999999997</v>
      </c>
      <c r="J7068" s="2">
        <v>50.5</v>
      </c>
      <c r="K7068">
        <v>4</v>
      </c>
    </row>
    <row r="7069" spans="1:11" x14ac:dyDescent="0.25">
      <c r="A7069">
        <v>36362</v>
      </c>
      <c r="B7069" s="2">
        <v>62.478319999999997</v>
      </c>
      <c r="C7069" s="3">
        <v>4995</v>
      </c>
      <c r="D7069" s="4">
        <v>37120</v>
      </c>
      <c r="E7069" t="s">
        <v>7236</v>
      </c>
      <c r="F7069" s="4" t="s">
        <v>7027</v>
      </c>
      <c r="G7069" s="5">
        <v>2150</v>
      </c>
      <c r="H7069" s="6">
        <v>0.36697669999999999</v>
      </c>
      <c r="I7069" s="7">
        <v>62.438000000000002</v>
      </c>
      <c r="J7069" s="2">
        <v>42.25</v>
      </c>
      <c r="K7069">
        <v>4</v>
      </c>
    </row>
    <row r="7070" spans="1:11" x14ac:dyDescent="0.25">
      <c r="A7070">
        <v>96761</v>
      </c>
      <c r="B7070" s="2">
        <v>62.474089999999997</v>
      </c>
      <c r="C7070" s="3">
        <v>21825</v>
      </c>
      <c r="D7070" s="4">
        <v>27980</v>
      </c>
      <c r="E7070" t="s">
        <v>16141</v>
      </c>
      <c r="F7070" s="4" t="s">
        <v>16099</v>
      </c>
      <c r="G7070" s="5">
        <v>15532</v>
      </c>
      <c r="H7070" s="6">
        <v>0.27631489999999997</v>
      </c>
      <c r="I7070" s="7">
        <v>78.081000000000003</v>
      </c>
      <c r="J7070" s="2">
        <v>36.799999999999997</v>
      </c>
      <c r="K7070">
        <v>5</v>
      </c>
    </row>
    <row r="7071" spans="1:11" x14ac:dyDescent="0.25">
      <c r="A7071">
        <v>60511</v>
      </c>
      <c r="B7071" s="2">
        <v>62.470120000000001</v>
      </c>
      <c r="C7071" s="3">
        <v>1529</v>
      </c>
      <c r="D7071" s="4">
        <v>16980</v>
      </c>
      <c r="E7071" t="s">
        <v>5122</v>
      </c>
      <c r="F7071" s="4" t="s">
        <v>11490</v>
      </c>
      <c r="G7071" s="5">
        <v>1036</v>
      </c>
      <c r="H7071" s="6">
        <v>0.2304725</v>
      </c>
      <c r="I7071" s="7">
        <v>86</v>
      </c>
    </row>
    <row r="7072" spans="1:11" x14ac:dyDescent="0.25">
      <c r="A7072">
        <v>66030</v>
      </c>
      <c r="B7072" s="2">
        <v>62.466610000000003</v>
      </c>
      <c r="C7072" s="3">
        <v>22254</v>
      </c>
      <c r="D7072" s="4">
        <v>28140</v>
      </c>
      <c r="E7072" t="s">
        <v>147</v>
      </c>
      <c r="F7072" s="4" t="s">
        <v>12494</v>
      </c>
      <c r="G7072" s="5">
        <v>13654</v>
      </c>
      <c r="H7072" s="6">
        <v>0.29683609999999999</v>
      </c>
      <c r="I7072" s="7">
        <v>74.531000000000006</v>
      </c>
      <c r="J7072" s="2">
        <v>44</v>
      </c>
      <c r="K7072">
        <v>3</v>
      </c>
    </row>
    <row r="7073" spans="1:12" x14ac:dyDescent="0.25">
      <c r="A7073">
        <v>54947</v>
      </c>
      <c r="B7073" s="2">
        <v>62.462879999999998</v>
      </c>
      <c r="C7073" s="3">
        <v>2444</v>
      </c>
      <c r="D7073" s="4">
        <v>36780</v>
      </c>
      <c r="E7073" t="s">
        <v>10408</v>
      </c>
      <c r="F7073" s="4" t="s">
        <v>10031</v>
      </c>
      <c r="G7073" s="5">
        <v>1904</v>
      </c>
      <c r="H7073" s="6">
        <v>0.2225722</v>
      </c>
      <c r="I7073" s="7">
        <v>87.361000000000004</v>
      </c>
      <c r="J7073" s="2">
        <v>56</v>
      </c>
      <c r="K7073">
        <v>3</v>
      </c>
    </row>
    <row r="7074" spans="1:12" x14ac:dyDescent="0.25">
      <c r="A7074">
        <v>58497</v>
      </c>
      <c r="B7074" s="2">
        <v>62.462380000000003</v>
      </c>
      <c r="C7074" s="3">
        <v>326</v>
      </c>
      <c r="D7074" s="4">
        <v>27420</v>
      </c>
      <c r="E7074" t="s">
        <v>9159</v>
      </c>
      <c r="F7074" s="4" t="s">
        <v>11069</v>
      </c>
      <c r="G7074" s="5">
        <v>216</v>
      </c>
      <c r="H7074" s="6">
        <v>0.21198159999999999</v>
      </c>
      <c r="I7074" s="7">
        <v>89.188000000000002</v>
      </c>
    </row>
    <row r="7075" spans="1:12" x14ac:dyDescent="0.25">
      <c r="A7075">
        <v>70775</v>
      </c>
      <c r="B7075" s="2">
        <v>62.460549999999998</v>
      </c>
      <c r="C7075" s="3">
        <v>10946</v>
      </c>
      <c r="D7075" s="4">
        <v>12940</v>
      </c>
      <c r="E7075" t="s">
        <v>11956</v>
      </c>
      <c r="F7075" s="4" t="s">
        <v>12927</v>
      </c>
      <c r="G7075" s="5">
        <v>7400</v>
      </c>
      <c r="H7075" s="6">
        <v>0.26662160000000001</v>
      </c>
      <c r="I7075" s="7">
        <v>79.741</v>
      </c>
      <c r="J7075" s="2">
        <v>56</v>
      </c>
      <c r="K7075">
        <v>2</v>
      </c>
    </row>
    <row r="7076" spans="1:12" x14ac:dyDescent="0.25">
      <c r="A7076">
        <v>20781</v>
      </c>
      <c r="B7076" s="2">
        <v>62.457009999999997</v>
      </c>
      <c r="C7076" s="3">
        <v>11840</v>
      </c>
      <c r="D7076" s="4">
        <v>47900</v>
      </c>
      <c r="E7076" t="s">
        <v>4434</v>
      </c>
      <c r="F7076" s="4" t="s">
        <v>4361</v>
      </c>
      <c r="G7076" s="5">
        <v>7396</v>
      </c>
      <c r="H7076" s="6">
        <v>0.2963364</v>
      </c>
      <c r="I7076" s="7">
        <v>74.590999999999994</v>
      </c>
      <c r="J7076" s="2">
        <v>35.346200000000003</v>
      </c>
      <c r="K7076">
        <v>26</v>
      </c>
      <c r="L7076" s="2">
        <v>25.3</v>
      </c>
    </row>
    <row r="7077" spans="1:12" x14ac:dyDescent="0.25">
      <c r="A7077">
        <v>98381</v>
      </c>
      <c r="B7077" s="2">
        <v>62.455150000000003</v>
      </c>
      <c r="C7077" s="3">
        <v>465</v>
      </c>
      <c r="D7077" s="4">
        <v>38820</v>
      </c>
      <c r="E7077" t="s">
        <v>16427</v>
      </c>
      <c r="F7077" s="4" t="s">
        <v>16344</v>
      </c>
      <c r="G7077" s="5">
        <v>389</v>
      </c>
      <c r="H7077" s="6">
        <v>0.28717949999999998</v>
      </c>
      <c r="I7077" s="7">
        <v>76.171999999999997</v>
      </c>
    </row>
    <row r="7078" spans="1:12" x14ac:dyDescent="0.25">
      <c r="A7078">
        <v>55733</v>
      </c>
      <c r="B7078" s="2">
        <v>62.45429</v>
      </c>
      <c r="C7078" s="3">
        <v>4677</v>
      </c>
      <c r="D7078" s="4">
        <v>20260</v>
      </c>
      <c r="E7078" t="s">
        <v>10525</v>
      </c>
      <c r="F7078" s="4" t="s">
        <v>10428</v>
      </c>
      <c r="G7078" s="5">
        <v>3196</v>
      </c>
      <c r="H7078" s="6">
        <v>0.28692109999999998</v>
      </c>
      <c r="I7078" s="7">
        <v>76.209999999999994</v>
      </c>
      <c r="J7078" s="2">
        <v>51</v>
      </c>
      <c r="K7078">
        <v>1</v>
      </c>
    </row>
    <row r="7079" spans="1:12" x14ac:dyDescent="0.25">
      <c r="A7079">
        <v>4237</v>
      </c>
      <c r="B7079" s="2">
        <v>62.453499999999998</v>
      </c>
      <c r="C7079" s="3">
        <v>155</v>
      </c>
      <c r="E7079" t="s">
        <v>344</v>
      </c>
      <c r="F7079" s="4" t="s">
        <v>701</v>
      </c>
      <c r="G7079" s="5">
        <v>119</v>
      </c>
      <c r="H7079" s="6">
        <v>0.34453780000000001</v>
      </c>
      <c r="I7079" s="7">
        <v>66.25</v>
      </c>
      <c r="J7079" s="2">
        <v>54</v>
      </c>
      <c r="K7079">
        <v>1</v>
      </c>
    </row>
    <row r="7080" spans="1:12" x14ac:dyDescent="0.25">
      <c r="A7080">
        <v>1026</v>
      </c>
      <c r="B7080" s="2">
        <v>62.453270000000003</v>
      </c>
      <c r="C7080" s="3">
        <v>1008</v>
      </c>
      <c r="D7080" s="4">
        <v>44140</v>
      </c>
      <c r="E7080" t="s">
        <v>31</v>
      </c>
      <c r="F7080" s="4" t="s">
        <v>21</v>
      </c>
      <c r="G7080" s="5">
        <v>777</v>
      </c>
      <c r="H7080" s="6">
        <v>0.41441440000000002</v>
      </c>
      <c r="I7080" s="7">
        <v>54.167000000000002</v>
      </c>
      <c r="J7080" s="2">
        <v>33</v>
      </c>
      <c r="K7080">
        <v>1</v>
      </c>
      <c r="L7080" s="9"/>
    </row>
    <row r="7081" spans="1:12" x14ac:dyDescent="0.25">
      <c r="A7081">
        <v>6021</v>
      </c>
      <c r="B7081" s="2">
        <v>62.453029999999998</v>
      </c>
      <c r="C7081" s="3">
        <v>342</v>
      </c>
      <c r="D7081" s="4">
        <v>45860</v>
      </c>
      <c r="E7081" t="s">
        <v>608</v>
      </c>
      <c r="F7081" s="4" t="s">
        <v>1198</v>
      </c>
      <c r="G7081" s="5">
        <v>246</v>
      </c>
      <c r="H7081" s="6">
        <v>0.39271260000000002</v>
      </c>
      <c r="I7081" s="7">
        <v>57.917000000000002</v>
      </c>
    </row>
    <row r="7082" spans="1:12" x14ac:dyDescent="0.25">
      <c r="A7082">
        <v>2747</v>
      </c>
      <c r="B7082" s="2">
        <v>62.449649999999998</v>
      </c>
      <c r="C7082" s="3">
        <v>22790</v>
      </c>
      <c r="D7082" s="4">
        <v>39300</v>
      </c>
      <c r="E7082" t="s">
        <v>449</v>
      </c>
      <c r="F7082" s="4" t="s">
        <v>21</v>
      </c>
      <c r="G7082" s="5">
        <v>13892</v>
      </c>
      <c r="H7082" s="6">
        <v>0.2461129</v>
      </c>
      <c r="I7082" s="7">
        <v>83.245999999999995</v>
      </c>
      <c r="J7082" s="2">
        <v>37.25</v>
      </c>
      <c r="K7082">
        <v>4</v>
      </c>
    </row>
    <row r="7083" spans="1:12" x14ac:dyDescent="0.25">
      <c r="A7083">
        <v>38654</v>
      </c>
      <c r="B7083" s="2">
        <v>62.438809999999997</v>
      </c>
      <c r="C7083" s="3">
        <v>48111</v>
      </c>
      <c r="D7083" s="4">
        <v>32820</v>
      </c>
      <c r="E7083" t="s">
        <v>7656</v>
      </c>
      <c r="F7083" s="4" t="s">
        <v>7633</v>
      </c>
      <c r="G7083" s="5">
        <v>31384</v>
      </c>
      <c r="H7083" s="6">
        <v>0.2753951</v>
      </c>
      <c r="I7083" s="7">
        <v>78.180000000000007</v>
      </c>
      <c r="J7083" s="2">
        <v>50.25</v>
      </c>
      <c r="K7083">
        <v>4</v>
      </c>
    </row>
    <row r="7084" spans="1:12" x14ac:dyDescent="0.25">
      <c r="A7084">
        <v>80904</v>
      </c>
      <c r="B7084" s="2">
        <v>62.427639999999997</v>
      </c>
      <c r="C7084" s="3">
        <v>19884</v>
      </c>
      <c r="D7084" s="4">
        <v>17820</v>
      </c>
      <c r="E7084" t="s">
        <v>14565</v>
      </c>
      <c r="F7084" s="4" t="s">
        <v>14477</v>
      </c>
      <c r="G7084" s="5">
        <v>15314</v>
      </c>
      <c r="H7084" s="6">
        <v>0.37819130000000001</v>
      </c>
      <c r="I7084" s="7">
        <v>60.412999999999997</v>
      </c>
      <c r="J7084" s="2">
        <v>47.875</v>
      </c>
      <c r="K7084">
        <v>8</v>
      </c>
    </row>
    <row r="7085" spans="1:12" x14ac:dyDescent="0.25">
      <c r="A7085">
        <v>56547</v>
      </c>
      <c r="B7085" s="2">
        <v>62.423520000000003</v>
      </c>
      <c r="C7085" s="3">
        <v>2907</v>
      </c>
      <c r="D7085" s="4">
        <v>22020</v>
      </c>
      <c r="E7085" t="s">
        <v>4480</v>
      </c>
      <c r="F7085" s="4" t="s">
        <v>10428</v>
      </c>
      <c r="G7085" s="5">
        <v>1868</v>
      </c>
      <c r="H7085" s="6">
        <v>0.2344754</v>
      </c>
      <c r="I7085" s="7">
        <v>85.233999999999995</v>
      </c>
    </row>
    <row r="7086" spans="1:12" x14ac:dyDescent="0.25">
      <c r="A7086">
        <v>32225</v>
      </c>
      <c r="B7086" s="2">
        <v>62.414569999999998</v>
      </c>
      <c r="C7086" s="3">
        <v>51806</v>
      </c>
      <c r="D7086" s="4">
        <v>27260</v>
      </c>
      <c r="E7086" t="s">
        <v>1076</v>
      </c>
      <c r="F7086" s="4" t="s">
        <v>6689</v>
      </c>
      <c r="G7086" s="5">
        <v>35548</v>
      </c>
      <c r="H7086" s="6">
        <v>0.30026160000000002</v>
      </c>
      <c r="I7086" s="7">
        <v>73.861999999999995</v>
      </c>
      <c r="J7086" s="2">
        <v>39.75</v>
      </c>
      <c r="K7086">
        <v>12</v>
      </c>
      <c r="L7086" s="2">
        <v>49.2</v>
      </c>
    </row>
    <row r="7087" spans="1:12" x14ac:dyDescent="0.25">
      <c r="A7087">
        <v>44039</v>
      </c>
      <c r="B7087" s="2">
        <v>62.400860000000002</v>
      </c>
      <c r="C7087" s="3">
        <v>30805</v>
      </c>
      <c r="D7087" s="4">
        <v>17460</v>
      </c>
      <c r="E7087" t="s">
        <v>8492</v>
      </c>
      <c r="F7087" s="4" t="s">
        <v>8295</v>
      </c>
      <c r="G7087" s="5">
        <v>21725</v>
      </c>
      <c r="H7087" s="6">
        <v>0.275397</v>
      </c>
      <c r="I7087" s="7">
        <v>78.141000000000005</v>
      </c>
      <c r="J7087" s="2">
        <v>49.692300000000003</v>
      </c>
      <c r="K7087">
        <v>13</v>
      </c>
      <c r="L7087" s="2">
        <v>92.5</v>
      </c>
    </row>
    <row r="7088" spans="1:12" x14ac:dyDescent="0.25">
      <c r="A7088">
        <v>66070</v>
      </c>
      <c r="B7088" s="2">
        <v>62.39526</v>
      </c>
      <c r="C7088" s="3">
        <v>2394</v>
      </c>
      <c r="D7088" s="4">
        <v>45820</v>
      </c>
      <c r="E7088" t="s">
        <v>12509</v>
      </c>
      <c r="F7088" s="4" t="s">
        <v>12494</v>
      </c>
      <c r="G7088" s="5">
        <v>1657</v>
      </c>
      <c r="H7088" s="6">
        <v>0.28226780000000001</v>
      </c>
      <c r="I7088" s="7">
        <v>76.944000000000003</v>
      </c>
      <c r="J7088" s="2">
        <v>59</v>
      </c>
      <c r="K7088">
        <v>1</v>
      </c>
    </row>
    <row r="7089" spans="1:12" x14ac:dyDescent="0.25">
      <c r="A7089">
        <v>28027</v>
      </c>
      <c r="B7089" s="2">
        <v>62.386069999999997</v>
      </c>
      <c r="C7089" s="3">
        <v>56990</v>
      </c>
      <c r="D7089" s="4">
        <v>16740</v>
      </c>
      <c r="E7089" t="s">
        <v>217</v>
      </c>
      <c r="F7089" s="4" t="s">
        <v>5642</v>
      </c>
      <c r="G7089" s="5">
        <v>36722</v>
      </c>
      <c r="H7089" s="6">
        <v>0.31133080000000002</v>
      </c>
      <c r="I7089" s="7">
        <v>71.918000000000006</v>
      </c>
      <c r="J7089" s="2">
        <v>29.5</v>
      </c>
      <c r="K7089">
        <v>6</v>
      </c>
    </row>
    <row r="7090" spans="1:12" x14ac:dyDescent="0.25">
      <c r="A7090">
        <v>92104</v>
      </c>
      <c r="B7090" s="2">
        <v>62.369289999999999</v>
      </c>
      <c r="C7090" s="3">
        <v>44590</v>
      </c>
      <c r="D7090" s="4">
        <v>41740</v>
      </c>
      <c r="E7090" t="s">
        <v>14226</v>
      </c>
      <c r="F7090" s="4" t="s">
        <v>15368</v>
      </c>
      <c r="G7090" s="5">
        <v>33422</v>
      </c>
      <c r="H7090" s="6">
        <v>0.41335050000000001</v>
      </c>
      <c r="I7090" s="7">
        <v>54.286000000000001</v>
      </c>
      <c r="J7090" s="2">
        <v>38.119999999999997</v>
      </c>
      <c r="K7090">
        <v>50</v>
      </c>
      <c r="L7090" s="2">
        <v>40.299999999999997</v>
      </c>
    </row>
    <row r="7091" spans="1:12" x14ac:dyDescent="0.25">
      <c r="A7091">
        <v>84663</v>
      </c>
      <c r="B7091" s="2">
        <v>62.357439999999997</v>
      </c>
      <c r="C7091" s="3">
        <v>31194</v>
      </c>
      <c r="D7091" s="4">
        <v>39340</v>
      </c>
      <c r="E7091" t="s">
        <v>2819</v>
      </c>
      <c r="F7091" s="4" t="s">
        <v>14851</v>
      </c>
      <c r="G7091" s="5">
        <v>16091</v>
      </c>
      <c r="H7091" s="6">
        <v>0.36626900000000001</v>
      </c>
      <c r="I7091" s="7">
        <v>62.421999999999997</v>
      </c>
      <c r="J7091" s="2">
        <v>46.1</v>
      </c>
      <c r="K7091">
        <v>10</v>
      </c>
      <c r="L7091" s="2">
        <v>81.400000000000006</v>
      </c>
    </row>
    <row r="7092" spans="1:12" x14ac:dyDescent="0.25">
      <c r="A7092">
        <v>68510</v>
      </c>
      <c r="B7092" s="2">
        <v>62.350169999999999</v>
      </c>
      <c r="C7092" s="3">
        <v>21188</v>
      </c>
      <c r="D7092" s="4">
        <v>30700</v>
      </c>
      <c r="E7092" t="s">
        <v>230</v>
      </c>
      <c r="F7092" s="4" t="s">
        <v>12738</v>
      </c>
      <c r="G7092" s="5">
        <v>14307</v>
      </c>
      <c r="H7092" s="6">
        <v>0.36490080000000003</v>
      </c>
      <c r="I7092" s="7">
        <v>62.655999999999999</v>
      </c>
      <c r="J7092" s="2">
        <v>44.805599999999998</v>
      </c>
      <c r="K7092">
        <v>36</v>
      </c>
      <c r="L7092" s="2">
        <v>76</v>
      </c>
    </row>
    <row r="7093" spans="1:12" x14ac:dyDescent="0.25">
      <c r="A7093">
        <v>78663</v>
      </c>
      <c r="B7093" s="2">
        <v>62.346580000000003</v>
      </c>
      <c r="C7093" s="3">
        <v>975</v>
      </c>
      <c r="E7093" t="s">
        <v>14292</v>
      </c>
      <c r="F7093" s="4" t="s">
        <v>13752</v>
      </c>
      <c r="G7093" s="5">
        <v>711</v>
      </c>
      <c r="H7093" s="6">
        <v>0.27285510000000002</v>
      </c>
      <c r="I7093" s="7">
        <v>78.536000000000001</v>
      </c>
    </row>
    <row r="7094" spans="1:12" x14ac:dyDescent="0.25">
      <c r="A7094">
        <v>2743</v>
      </c>
      <c r="B7094" s="2">
        <v>62.344650000000001</v>
      </c>
      <c r="C7094" s="3">
        <v>10338</v>
      </c>
      <c r="D7094" s="4">
        <v>39300</v>
      </c>
      <c r="E7094" t="s">
        <v>448</v>
      </c>
      <c r="F7094" s="4" t="s">
        <v>21</v>
      </c>
      <c r="G7094" s="5">
        <v>7336</v>
      </c>
      <c r="H7094" s="6">
        <v>0.23061200000000001</v>
      </c>
      <c r="I7094" s="7">
        <v>85.832999999999998</v>
      </c>
      <c r="J7094" s="2">
        <v>58</v>
      </c>
      <c r="K7094">
        <v>3</v>
      </c>
    </row>
    <row r="7095" spans="1:12" x14ac:dyDescent="0.25">
      <c r="A7095">
        <v>11228</v>
      </c>
      <c r="B7095" s="2">
        <v>62.335099999999997</v>
      </c>
      <c r="C7095" s="3">
        <v>46058</v>
      </c>
      <c r="D7095" s="4">
        <v>35620</v>
      </c>
      <c r="E7095" t="s">
        <v>1238</v>
      </c>
      <c r="F7095" s="4" t="s">
        <v>1280</v>
      </c>
      <c r="G7095" s="5">
        <v>32564</v>
      </c>
      <c r="H7095" s="6">
        <v>0.29783510000000002</v>
      </c>
      <c r="I7095" s="7">
        <v>74.210999999999999</v>
      </c>
      <c r="J7095" s="2">
        <v>36.857100000000003</v>
      </c>
      <c r="K7095">
        <v>7</v>
      </c>
    </row>
    <row r="7096" spans="1:12" x14ac:dyDescent="0.25">
      <c r="A7096">
        <v>66083</v>
      </c>
      <c r="B7096" s="2">
        <v>62.325859999999999</v>
      </c>
      <c r="C7096" s="3">
        <v>9112</v>
      </c>
      <c r="D7096" s="4">
        <v>28140</v>
      </c>
      <c r="E7096" t="s">
        <v>6994</v>
      </c>
      <c r="F7096" s="4" t="s">
        <v>12494</v>
      </c>
      <c r="G7096" s="5">
        <v>6026</v>
      </c>
      <c r="H7096" s="6">
        <v>0.28388920000000001</v>
      </c>
      <c r="I7096" s="7">
        <v>76.613</v>
      </c>
      <c r="J7096" s="2">
        <v>72.333299999999994</v>
      </c>
      <c r="K7096">
        <v>3</v>
      </c>
    </row>
    <row r="7097" spans="1:12" x14ac:dyDescent="0.25">
      <c r="A7097">
        <v>41059</v>
      </c>
      <c r="B7097" s="2">
        <v>62.324010000000001</v>
      </c>
      <c r="C7097" s="3">
        <v>2483</v>
      </c>
      <c r="D7097" s="4">
        <v>17140</v>
      </c>
      <c r="E7097" t="s">
        <v>6845</v>
      </c>
      <c r="F7097" s="4" t="s">
        <v>7883</v>
      </c>
      <c r="G7097" s="5">
        <v>1733</v>
      </c>
      <c r="H7097" s="6">
        <v>0.21914649999999999</v>
      </c>
      <c r="I7097" s="7">
        <v>87.798000000000002</v>
      </c>
      <c r="J7097" s="2">
        <v>64</v>
      </c>
      <c r="K7097">
        <v>1</v>
      </c>
    </row>
    <row r="7098" spans="1:12" x14ac:dyDescent="0.25">
      <c r="A7098">
        <v>39305</v>
      </c>
      <c r="B7098" s="2">
        <v>62.320309999999999</v>
      </c>
      <c r="C7098" s="3">
        <v>20538</v>
      </c>
      <c r="D7098" s="4">
        <v>32940</v>
      </c>
      <c r="E7098" t="s">
        <v>2513</v>
      </c>
      <c r="F7098" s="4" t="s">
        <v>7633</v>
      </c>
      <c r="G7098" s="5">
        <v>13706</v>
      </c>
      <c r="H7098" s="6">
        <v>0.32970959999999999</v>
      </c>
      <c r="I7098" s="7">
        <v>68.661000000000001</v>
      </c>
      <c r="J7098" s="2">
        <v>39.428600000000003</v>
      </c>
      <c r="K7098">
        <v>7</v>
      </c>
    </row>
    <row r="7099" spans="1:12" x14ac:dyDescent="0.25">
      <c r="A7099">
        <v>15055</v>
      </c>
      <c r="B7099" s="2">
        <v>62.316769999999998</v>
      </c>
      <c r="C7099" s="3">
        <v>1324</v>
      </c>
      <c r="D7099" s="4">
        <v>38300</v>
      </c>
      <c r="E7099" t="s">
        <v>244</v>
      </c>
      <c r="F7099" s="4" t="s">
        <v>3003</v>
      </c>
      <c r="G7099" s="5">
        <v>1070</v>
      </c>
      <c r="H7099" s="6">
        <v>0.36694680000000002</v>
      </c>
      <c r="I7099" s="7">
        <v>62.222000000000001</v>
      </c>
    </row>
    <row r="7100" spans="1:12" x14ac:dyDescent="0.25">
      <c r="A7100">
        <v>43013</v>
      </c>
      <c r="B7100" s="2">
        <v>62.316330000000001</v>
      </c>
      <c r="C7100" s="3">
        <v>966</v>
      </c>
      <c r="D7100" s="4">
        <v>18140</v>
      </c>
      <c r="E7100" t="s">
        <v>8303</v>
      </c>
      <c r="F7100" s="4" t="s">
        <v>8295</v>
      </c>
      <c r="G7100" s="5">
        <v>794</v>
      </c>
      <c r="H7100" s="6">
        <v>0.22921910000000001</v>
      </c>
      <c r="I7100" s="7">
        <v>86.016000000000005</v>
      </c>
      <c r="J7100" s="2">
        <v>73</v>
      </c>
      <c r="K7100">
        <v>2</v>
      </c>
    </row>
    <row r="7101" spans="1:12" x14ac:dyDescent="0.25">
      <c r="A7101">
        <v>52044</v>
      </c>
      <c r="B7101" s="2">
        <v>62.316110000000002</v>
      </c>
      <c r="C7101" s="3">
        <v>156</v>
      </c>
      <c r="E7101" t="s">
        <v>9903</v>
      </c>
      <c r="F7101" s="4" t="s">
        <v>9593</v>
      </c>
      <c r="G7101" s="5">
        <v>96</v>
      </c>
      <c r="H7101" s="6">
        <v>0.40625</v>
      </c>
      <c r="I7101" s="7">
        <v>55.395000000000003</v>
      </c>
    </row>
    <row r="7102" spans="1:12" x14ac:dyDescent="0.25">
      <c r="A7102">
        <v>99676</v>
      </c>
      <c r="B7102" s="2">
        <v>62.315829999999998</v>
      </c>
      <c r="C7102" s="3">
        <v>1383</v>
      </c>
      <c r="D7102" s="4">
        <v>11260</v>
      </c>
      <c r="E7102" t="s">
        <v>16692</v>
      </c>
      <c r="F7102" s="4" t="s">
        <v>16604</v>
      </c>
      <c r="G7102" s="5">
        <v>1059</v>
      </c>
      <c r="H7102" s="6">
        <v>0.29272900000000002</v>
      </c>
      <c r="I7102" s="7">
        <v>75</v>
      </c>
      <c r="J7102" s="2">
        <v>49</v>
      </c>
      <c r="K7102">
        <v>2</v>
      </c>
    </row>
    <row r="7103" spans="1:12" x14ac:dyDescent="0.25">
      <c r="A7103">
        <v>53588</v>
      </c>
      <c r="B7103" s="2">
        <v>62.314900000000002</v>
      </c>
      <c r="C7103" s="3">
        <v>3976</v>
      </c>
      <c r="D7103" s="4">
        <v>12660</v>
      </c>
      <c r="E7103" t="s">
        <v>10124</v>
      </c>
      <c r="F7103" s="4" t="s">
        <v>10031</v>
      </c>
      <c r="G7103" s="5">
        <v>2869</v>
      </c>
      <c r="H7103" s="6">
        <v>0.29512189999999999</v>
      </c>
      <c r="I7103" s="7">
        <v>74.582999999999998</v>
      </c>
      <c r="J7103" s="2">
        <v>47.25</v>
      </c>
      <c r="K7103">
        <v>8</v>
      </c>
    </row>
    <row r="7104" spans="1:12" x14ac:dyDescent="0.25">
      <c r="A7104">
        <v>58008</v>
      </c>
      <c r="B7104" s="2">
        <v>62.314160000000001</v>
      </c>
      <c r="C7104" s="3">
        <v>263</v>
      </c>
      <c r="D7104" s="4">
        <v>47420</v>
      </c>
      <c r="E7104" t="s">
        <v>6631</v>
      </c>
      <c r="F7104" s="4" t="s">
        <v>11069</v>
      </c>
      <c r="G7104" s="5">
        <v>195</v>
      </c>
      <c r="H7104" s="6">
        <v>0.23469390000000001</v>
      </c>
      <c r="I7104" s="7">
        <v>85</v>
      </c>
    </row>
    <row r="7105" spans="1:12" x14ac:dyDescent="0.25">
      <c r="A7105">
        <v>52101</v>
      </c>
      <c r="B7105" s="2">
        <v>62.312069999999999</v>
      </c>
      <c r="C7105" s="3">
        <v>13803</v>
      </c>
      <c r="E7105" t="s">
        <v>9919</v>
      </c>
      <c r="F7105" s="4" t="s">
        <v>9593</v>
      </c>
      <c r="G7105" s="5">
        <v>8520</v>
      </c>
      <c r="H7105" s="6">
        <v>0.33740170000000003</v>
      </c>
      <c r="I7105" s="7">
        <v>67.245000000000005</v>
      </c>
      <c r="J7105" s="2">
        <v>43.692300000000003</v>
      </c>
      <c r="K7105">
        <v>13</v>
      </c>
      <c r="L7105" s="2">
        <v>70.5</v>
      </c>
    </row>
    <row r="7106" spans="1:12" x14ac:dyDescent="0.25">
      <c r="A7106">
        <v>17353</v>
      </c>
      <c r="B7106" s="2">
        <v>62.309469999999997</v>
      </c>
      <c r="C7106" s="3">
        <v>3196</v>
      </c>
      <c r="D7106" s="4">
        <v>23900</v>
      </c>
      <c r="E7106" t="s">
        <v>3789</v>
      </c>
      <c r="F7106" s="4" t="s">
        <v>3003</v>
      </c>
      <c r="G7106" s="5">
        <v>2349</v>
      </c>
      <c r="H7106" s="6">
        <v>0.26255319999999999</v>
      </c>
      <c r="I7106" s="7">
        <v>80.179000000000002</v>
      </c>
      <c r="J7106" s="2">
        <v>26</v>
      </c>
      <c r="K7106">
        <v>1</v>
      </c>
    </row>
    <row r="7107" spans="1:12" x14ac:dyDescent="0.25">
      <c r="A7107">
        <v>2370</v>
      </c>
      <c r="B7107" s="2">
        <v>62.305900000000001</v>
      </c>
      <c r="C7107" s="3">
        <v>17615</v>
      </c>
      <c r="D7107" s="4">
        <v>14460</v>
      </c>
      <c r="E7107" t="s">
        <v>356</v>
      </c>
      <c r="F7107" s="4" t="s">
        <v>21</v>
      </c>
      <c r="G7107" s="5">
        <v>12576</v>
      </c>
      <c r="H7107" s="6">
        <v>0.2456266</v>
      </c>
      <c r="I7107" s="7">
        <v>83.100999999999999</v>
      </c>
      <c r="J7107" s="2">
        <v>42.666699999999999</v>
      </c>
      <c r="K7107">
        <v>3</v>
      </c>
    </row>
    <row r="7108" spans="1:12" x14ac:dyDescent="0.25">
      <c r="A7108">
        <v>32829</v>
      </c>
      <c r="B7108" s="2">
        <v>62.299790000000002</v>
      </c>
      <c r="C7108" s="3">
        <v>20211</v>
      </c>
      <c r="D7108" s="4">
        <v>36740</v>
      </c>
      <c r="E7108" t="s">
        <v>5555</v>
      </c>
      <c r="F7108" s="4" t="s">
        <v>6689</v>
      </c>
      <c r="G7108" s="5">
        <v>12937</v>
      </c>
      <c r="H7108" s="6">
        <v>0.35345490000000002</v>
      </c>
      <c r="I7108" s="7">
        <v>64.465000000000003</v>
      </c>
      <c r="J7108" s="2">
        <v>27.5</v>
      </c>
      <c r="K7108">
        <v>2</v>
      </c>
    </row>
    <row r="7109" spans="1:12" x14ac:dyDescent="0.25">
      <c r="A7109">
        <v>4579</v>
      </c>
      <c r="B7109" s="2">
        <v>62.296169999999996</v>
      </c>
      <c r="C7109" s="3">
        <v>3053</v>
      </c>
      <c r="D7109" s="4">
        <v>38860</v>
      </c>
      <c r="E7109" t="s">
        <v>883</v>
      </c>
      <c r="F7109" s="4" t="s">
        <v>701</v>
      </c>
      <c r="G7109" s="5">
        <v>2204</v>
      </c>
      <c r="H7109" s="6">
        <v>0.27346939999999997</v>
      </c>
      <c r="I7109" s="7">
        <v>78.281000000000006</v>
      </c>
      <c r="J7109" s="2">
        <v>47.75</v>
      </c>
      <c r="K7109">
        <v>4</v>
      </c>
    </row>
    <row r="7110" spans="1:12" x14ac:dyDescent="0.25">
      <c r="A7110">
        <v>50311</v>
      </c>
      <c r="B7110" s="2">
        <v>62.293619999999997</v>
      </c>
      <c r="C7110" s="3">
        <v>15241</v>
      </c>
      <c r="D7110" s="4">
        <v>19780</v>
      </c>
      <c r="E7110" t="s">
        <v>9677</v>
      </c>
      <c r="F7110" s="4" t="s">
        <v>9593</v>
      </c>
      <c r="G7110" s="5">
        <v>8439</v>
      </c>
      <c r="H7110" s="6">
        <v>0.39976299999999998</v>
      </c>
      <c r="I7110" s="7">
        <v>56.451999999999998</v>
      </c>
      <c r="J7110" s="2">
        <v>40.541699999999999</v>
      </c>
      <c r="K7110">
        <v>24</v>
      </c>
      <c r="L7110" s="2">
        <v>54.4</v>
      </c>
    </row>
    <row r="7111" spans="1:12" x14ac:dyDescent="0.25">
      <c r="A7111">
        <v>11229</v>
      </c>
      <c r="B7111" s="2">
        <v>62.277850000000001</v>
      </c>
      <c r="C7111" s="3">
        <v>81350</v>
      </c>
      <c r="D7111" s="4">
        <v>35620</v>
      </c>
      <c r="E7111" t="s">
        <v>1238</v>
      </c>
      <c r="F7111" s="4" t="s">
        <v>1280</v>
      </c>
      <c r="G7111" s="5">
        <v>57459</v>
      </c>
      <c r="H7111" s="6">
        <v>0.3629656</v>
      </c>
      <c r="I7111" s="7">
        <v>62.805999999999997</v>
      </c>
      <c r="J7111" s="2">
        <v>34.263199999999998</v>
      </c>
      <c r="K7111">
        <v>19</v>
      </c>
      <c r="L7111" s="2">
        <v>19.5</v>
      </c>
    </row>
    <row r="7112" spans="1:12" x14ac:dyDescent="0.25">
      <c r="A7112">
        <v>55018</v>
      </c>
      <c r="B7112" s="2">
        <v>62.263919999999999</v>
      </c>
      <c r="C7112" s="3">
        <v>1055</v>
      </c>
      <c r="D7112" s="4">
        <v>39860</v>
      </c>
      <c r="E7112" t="s">
        <v>8577</v>
      </c>
      <c r="F7112" s="4" t="s">
        <v>10428</v>
      </c>
      <c r="G7112" s="5">
        <v>717</v>
      </c>
      <c r="H7112" s="6">
        <v>0.2409471</v>
      </c>
      <c r="I7112" s="7">
        <v>83.888999999999996</v>
      </c>
      <c r="J7112" s="2">
        <v>60</v>
      </c>
      <c r="K7112">
        <v>1</v>
      </c>
    </row>
    <row r="7113" spans="1:12" x14ac:dyDescent="0.25">
      <c r="A7113">
        <v>92637</v>
      </c>
      <c r="B7113" s="2">
        <v>62.259860000000003</v>
      </c>
      <c r="C7113" s="3">
        <v>16284</v>
      </c>
      <c r="D7113" s="4">
        <v>31080</v>
      </c>
      <c r="E7113" t="s">
        <v>15582</v>
      </c>
      <c r="F7113" s="4" t="s">
        <v>15368</v>
      </c>
      <c r="G7113" s="5">
        <v>16246</v>
      </c>
      <c r="H7113" s="6">
        <v>0.41121439999999998</v>
      </c>
      <c r="I7113" s="7">
        <v>54.463999999999999</v>
      </c>
      <c r="J7113" s="2">
        <v>21</v>
      </c>
      <c r="K7113">
        <v>2</v>
      </c>
    </row>
    <row r="7114" spans="1:12" x14ac:dyDescent="0.25">
      <c r="A7114">
        <v>93531</v>
      </c>
      <c r="B7114" s="2">
        <v>62.25591</v>
      </c>
      <c r="C7114" s="3">
        <v>337</v>
      </c>
      <c r="D7114" s="4">
        <v>12540</v>
      </c>
      <c r="E7114" t="s">
        <v>588</v>
      </c>
      <c r="F7114" s="4" t="s">
        <v>15368</v>
      </c>
      <c r="G7114" s="5">
        <v>273</v>
      </c>
      <c r="H7114" s="6">
        <v>0.33699630000000003</v>
      </c>
      <c r="I7114" s="7">
        <v>67.284000000000006</v>
      </c>
    </row>
    <row r="7115" spans="1:12" x14ac:dyDescent="0.25">
      <c r="A7115">
        <v>41005</v>
      </c>
      <c r="B7115" s="2">
        <v>62.252070000000003</v>
      </c>
      <c r="C7115" s="3">
        <v>24309</v>
      </c>
      <c r="D7115" s="4">
        <v>17140</v>
      </c>
      <c r="E7115" t="s">
        <v>235</v>
      </c>
      <c r="F7115" s="4" t="s">
        <v>7883</v>
      </c>
      <c r="G7115" s="5">
        <v>15770</v>
      </c>
      <c r="H7115" s="6">
        <v>0.26250709999999999</v>
      </c>
      <c r="I7115" s="7">
        <v>80.153000000000006</v>
      </c>
      <c r="J7115" s="2">
        <v>40</v>
      </c>
      <c r="K7115">
        <v>1</v>
      </c>
    </row>
    <row r="7116" spans="1:12" x14ac:dyDescent="0.25">
      <c r="A7116">
        <v>2816</v>
      </c>
      <c r="B7116" s="2">
        <v>62.24277</v>
      </c>
      <c r="C7116" s="3">
        <v>32707</v>
      </c>
      <c r="D7116" s="4">
        <v>39300</v>
      </c>
      <c r="E7116" t="s">
        <v>475</v>
      </c>
      <c r="F7116" s="4" t="s">
        <v>466</v>
      </c>
      <c r="G7116" s="5">
        <v>23068</v>
      </c>
      <c r="H7116" s="6">
        <v>0.2460985</v>
      </c>
      <c r="I7116" s="7">
        <v>82.980999999999995</v>
      </c>
      <c r="J7116" s="2">
        <v>43.357100000000003</v>
      </c>
      <c r="K7116">
        <v>14</v>
      </c>
      <c r="L7116" s="2">
        <v>68.900000000000006</v>
      </c>
    </row>
    <row r="7117" spans="1:12" x14ac:dyDescent="0.25">
      <c r="A7117">
        <v>99322</v>
      </c>
      <c r="B7117" s="2">
        <v>62.237220000000001</v>
      </c>
      <c r="C7117" s="3">
        <v>215</v>
      </c>
      <c r="E7117" t="s">
        <v>16585</v>
      </c>
      <c r="F7117" s="4" t="s">
        <v>16344</v>
      </c>
      <c r="G7117" s="5">
        <v>148</v>
      </c>
      <c r="H7117" s="6">
        <v>0.31756760000000001</v>
      </c>
      <c r="I7117" s="7">
        <v>70.625</v>
      </c>
    </row>
    <row r="7118" spans="1:12" x14ac:dyDescent="0.25">
      <c r="A7118">
        <v>49805</v>
      </c>
      <c r="B7118" s="2">
        <v>62.237139999999997</v>
      </c>
      <c r="C7118" s="3">
        <v>222</v>
      </c>
      <c r="D7118" s="4">
        <v>26340</v>
      </c>
      <c r="E7118" t="s">
        <v>9510</v>
      </c>
      <c r="F7118" s="4" t="s">
        <v>9106</v>
      </c>
      <c r="G7118" s="5">
        <v>187</v>
      </c>
      <c r="H7118" s="6">
        <v>0.29946519999999999</v>
      </c>
      <c r="I7118" s="7">
        <v>73.75</v>
      </c>
      <c r="J7118" s="2">
        <v>52</v>
      </c>
      <c r="K7118">
        <v>1</v>
      </c>
    </row>
    <row r="7119" spans="1:12" x14ac:dyDescent="0.25">
      <c r="A7119">
        <v>53195</v>
      </c>
      <c r="B7119" s="2">
        <v>62.237070000000003</v>
      </c>
      <c r="C7119" s="3">
        <v>97</v>
      </c>
      <c r="D7119" s="4">
        <v>48580</v>
      </c>
      <c r="E7119" t="s">
        <v>10097</v>
      </c>
      <c r="F7119" s="4" t="s">
        <v>10031</v>
      </c>
      <c r="G7119" s="5">
        <v>94</v>
      </c>
      <c r="H7119" s="6">
        <v>0.37894739999999999</v>
      </c>
      <c r="I7119" s="7">
        <v>60</v>
      </c>
    </row>
    <row r="7120" spans="1:12" x14ac:dyDescent="0.25">
      <c r="A7120">
        <v>15234</v>
      </c>
      <c r="B7120" s="2">
        <v>62.234439999999999</v>
      </c>
      <c r="C7120" s="3">
        <v>14352</v>
      </c>
      <c r="D7120" s="4">
        <v>38300</v>
      </c>
      <c r="E7120" t="s">
        <v>3081</v>
      </c>
      <c r="F7120" s="4" t="s">
        <v>3003</v>
      </c>
      <c r="G7120" s="5">
        <v>10894</v>
      </c>
      <c r="H7120" s="6">
        <v>0.32081880000000002</v>
      </c>
      <c r="I7120" s="7">
        <v>70.043000000000006</v>
      </c>
      <c r="J7120" s="2">
        <v>43.571399999999997</v>
      </c>
      <c r="K7120">
        <v>14</v>
      </c>
      <c r="L7120" s="2">
        <v>69.7</v>
      </c>
    </row>
    <row r="7121" spans="1:12" x14ac:dyDescent="0.25">
      <c r="A7121">
        <v>59916</v>
      </c>
      <c r="B7121" s="2">
        <v>62.231819999999999</v>
      </c>
      <c r="C7121" s="3">
        <v>75</v>
      </c>
      <c r="D7121" s="4">
        <v>28060</v>
      </c>
      <c r="E7121" t="s">
        <v>268</v>
      </c>
      <c r="F7121" s="4" t="s">
        <v>11278</v>
      </c>
      <c r="G7121" s="5">
        <v>72</v>
      </c>
      <c r="H7121" s="6">
        <v>0.369863</v>
      </c>
      <c r="I7121" s="7">
        <v>61.563000000000002</v>
      </c>
    </row>
    <row r="7122" spans="1:12" x14ac:dyDescent="0.25">
      <c r="A7122">
        <v>30252</v>
      </c>
      <c r="B7122" s="2">
        <v>62.225349999999999</v>
      </c>
      <c r="C7122" s="3">
        <v>42631</v>
      </c>
      <c r="D7122" s="4">
        <v>12060</v>
      </c>
      <c r="E7122" t="s">
        <v>6417</v>
      </c>
      <c r="F7122" s="4" t="s">
        <v>6363</v>
      </c>
      <c r="G7122" s="5">
        <v>26945</v>
      </c>
      <c r="H7122" s="6">
        <v>0.27380690000000002</v>
      </c>
      <c r="I7122" s="7">
        <v>78.162000000000006</v>
      </c>
      <c r="J7122" s="2">
        <v>40.666699999999999</v>
      </c>
      <c r="K7122">
        <v>6</v>
      </c>
    </row>
    <row r="7123" spans="1:12" x14ac:dyDescent="0.25">
      <c r="A7123">
        <v>68137</v>
      </c>
      <c r="B7123" s="2">
        <v>62.214770000000001</v>
      </c>
      <c r="C7123" s="3">
        <v>24951</v>
      </c>
      <c r="D7123" s="4">
        <v>36540</v>
      </c>
      <c r="E7123" t="s">
        <v>6681</v>
      </c>
      <c r="F7123" s="4" t="s">
        <v>12738</v>
      </c>
      <c r="G7123" s="5">
        <v>17260</v>
      </c>
      <c r="H7123" s="6">
        <v>0.31400270000000002</v>
      </c>
      <c r="I7123" s="7">
        <v>71.210999999999999</v>
      </c>
      <c r="J7123" s="2">
        <v>43.25</v>
      </c>
      <c r="K7123">
        <v>16</v>
      </c>
      <c r="L7123" s="2">
        <v>68.3</v>
      </c>
    </row>
    <row r="7124" spans="1:12" x14ac:dyDescent="0.25">
      <c r="A7124">
        <v>61816</v>
      </c>
      <c r="B7124" s="2">
        <v>62.210560000000001</v>
      </c>
      <c r="C7124" s="3">
        <v>512</v>
      </c>
      <c r="D7124" s="4">
        <v>16580</v>
      </c>
      <c r="E7124" t="s">
        <v>11813</v>
      </c>
      <c r="F7124" s="4" t="s">
        <v>11490</v>
      </c>
      <c r="G7124" s="5">
        <v>358</v>
      </c>
      <c r="H7124" s="6">
        <v>0.25698330000000003</v>
      </c>
      <c r="I7124" s="7">
        <v>81.058000000000007</v>
      </c>
    </row>
    <row r="7125" spans="1:12" x14ac:dyDescent="0.25">
      <c r="A7125">
        <v>12410</v>
      </c>
      <c r="B7125" s="2">
        <v>62.210329999999999</v>
      </c>
      <c r="C7125" s="3">
        <v>695</v>
      </c>
      <c r="D7125" s="4">
        <v>28740</v>
      </c>
      <c r="E7125" t="s">
        <v>2188</v>
      </c>
      <c r="F7125" s="4" t="s">
        <v>1280</v>
      </c>
      <c r="G7125" s="5">
        <v>563</v>
      </c>
      <c r="H7125" s="6">
        <v>0.2238011</v>
      </c>
      <c r="I7125" s="7">
        <v>86.786000000000001</v>
      </c>
    </row>
    <row r="7126" spans="1:12" x14ac:dyDescent="0.25">
      <c r="A7126">
        <v>11106</v>
      </c>
      <c r="B7126" s="2">
        <v>62.203159999999997</v>
      </c>
      <c r="C7126" s="3">
        <v>38632</v>
      </c>
      <c r="D7126" s="4">
        <v>35620</v>
      </c>
      <c r="E7126" t="s">
        <v>1900</v>
      </c>
      <c r="F7126" s="4" t="s">
        <v>1280</v>
      </c>
      <c r="G7126" s="5">
        <v>29429</v>
      </c>
      <c r="H7126" s="6">
        <v>0.41506680000000001</v>
      </c>
      <c r="I7126" s="7">
        <v>53.722999999999999</v>
      </c>
      <c r="J7126" s="2">
        <v>34.9773</v>
      </c>
      <c r="K7126">
        <v>44</v>
      </c>
      <c r="L7126" s="2">
        <v>23.2</v>
      </c>
    </row>
    <row r="7127" spans="1:12" x14ac:dyDescent="0.25">
      <c r="A7127">
        <v>62265</v>
      </c>
      <c r="B7127" s="2">
        <v>62.195349999999998</v>
      </c>
      <c r="C7127" s="3">
        <v>4531</v>
      </c>
      <c r="D7127" s="4">
        <v>41180</v>
      </c>
      <c r="E7127" t="s">
        <v>11909</v>
      </c>
      <c r="F7127" s="4" t="s">
        <v>11490</v>
      </c>
      <c r="G7127" s="5">
        <v>3170</v>
      </c>
      <c r="H7127" s="6">
        <v>0.26151419999999997</v>
      </c>
      <c r="I7127" s="7">
        <v>80.254000000000005</v>
      </c>
    </row>
    <row r="7128" spans="1:12" x14ac:dyDescent="0.25">
      <c r="A7128">
        <v>73832</v>
      </c>
      <c r="B7128" s="2">
        <v>62.19444</v>
      </c>
      <c r="C7128" s="3">
        <v>885</v>
      </c>
      <c r="E7128" t="s">
        <v>5225</v>
      </c>
      <c r="F7128" s="4" t="s">
        <v>13462</v>
      </c>
      <c r="G7128" s="5">
        <v>662</v>
      </c>
      <c r="H7128" s="6">
        <v>0.2911011</v>
      </c>
      <c r="I7128" s="7">
        <v>75.138999999999996</v>
      </c>
    </row>
    <row r="7129" spans="1:12" x14ac:dyDescent="0.25">
      <c r="A7129">
        <v>58845</v>
      </c>
      <c r="B7129" s="2">
        <v>62.194229999999997</v>
      </c>
      <c r="C7129" s="3">
        <v>326</v>
      </c>
      <c r="D7129" s="4">
        <v>48780</v>
      </c>
      <c r="E7129" t="s">
        <v>11274</v>
      </c>
      <c r="F7129" s="4" t="s">
        <v>11069</v>
      </c>
      <c r="G7129" s="5">
        <v>224</v>
      </c>
      <c r="H7129" s="6">
        <v>0.29910710000000001</v>
      </c>
      <c r="I7129" s="7">
        <v>73.75</v>
      </c>
    </row>
    <row r="7130" spans="1:12" x14ac:dyDescent="0.25">
      <c r="A7130">
        <v>98087</v>
      </c>
      <c r="B7130" s="2">
        <v>62.18909</v>
      </c>
      <c r="C7130" s="3">
        <v>32833</v>
      </c>
      <c r="D7130" s="4">
        <v>42660</v>
      </c>
      <c r="E7130" t="s">
        <v>16355</v>
      </c>
      <c r="F7130" s="4" t="s">
        <v>16344</v>
      </c>
      <c r="G7130" s="5">
        <v>21232</v>
      </c>
      <c r="H7130" s="6">
        <v>0.29350540000000003</v>
      </c>
      <c r="I7130" s="7">
        <v>74.718000000000004</v>
      </c>
      <c r="J7130" s="2">
        <v>47.8</v>
      </c>
      <c r="K7130">
        <v>5</v>
      </c>
    </row>
    <row r="7131" spans="1:12" x14ac:dyDescent="0.25">
      <c r="A7131">
        <v>29732</v>
      </c>
      <c r="B7131" s="2">
        <v>62.175139999999999</v>
      </c>
      <c r="C7131" s="3">
        <v>54026</v>
      </c>
      <c r="D7131" s="4">
        <v>16740</v>
      </c>
      <c r="E7131" t="s">
        <v>2343</v>
      </c>
      <c r="F7131" s="4" t="s">
        <v>6130</v>
      </c>
      <c r="G7131" s="5">
        <v>37076</v>
      </c>
      <c r="H7131" s="6">
        <v>0.33088790000000001</v>
      </c>
      <c r="I7131" s="7">
        <v>68.254999999999995</v>
      </c>
      <c r="J7131" s="2">
        <v>48.6</v>
      </c>
      <c r="K7131">
        <v>10</v>
      </c>
      <c r="L7131" s="2">
        <v>90.1</v>
      </c>
    </row>
    <row r="7132" spans="1:12" x14ac:dyDescent="0.25">
      <c r="A7132">
        <v>23069</v>
      </c>
      <c r="B7132" s="2">
        <v>62.165689999999998</v>
      </c>
      <c r="C7132" s="3">
        <v>3405</v>
      </c>
      <c r="D7132" s="4">
        <v>40060</v>
      </c>
      <c r="E7132" t="s">
        <v>344</v>
      </c>
      <c r="F7132" s="4" t="s">
        <v>4335</v>
      </c>
      <c r="G7132" s="5">
        <v>2414</v>
      </c>
      <c r="H7132" s="6">
        <v>0.2344656</v>
      </c>
      <c r="I7132" s="7">
        <v>84.911000000000001</v>
      </c>
      <c r="J7132" s="2">
        <v>41.75</v>
      </c>
      <c r="K7132">
        <v>4</v>
      </c>
    </row>
    <row r="7133" spans="1:12" x14ac:dyDescent="0.25">
      <c r="A7133">
        <v>55725</v>
      </c>
      <c r="B7133" s="2">
        <v>62.165100000000002</v>
      </c>
      <c r="C7133" s="3">
        <v>79</v>
      </c>
      <c r="D7133" s="4">
        <v>20260</v>
      </c>
      <c r="E7133" t="s">
        <v>10524</v>
      </c>
      <c r="F7133" s="4" t="s">
        <v>10428</v>
      </c>
      <c r="G7133" s="5">
        <v>75</v>
      </c>
      <c r="H7133" s="6">
        <v>0.2266667</v>
      </c>
      <c r="I7133" s="7">
        <v>86.25</v>
      </c>
    </row>
    <row r="7134" spans="1:12" x14ac:dyDescent="0.25">
      <c r="A7134">
        <v>22538</v>
      </c>
      <c r="B7134" s="2">
        <v>62.165039999999998</v>
      </c>
      <c r="C7134" s="3">
        <v>238</v>
      </c>
      <c r="D7134" s="4">
        <v>40060</v>
      </c>
      <c r="E7134" t="s">
        <v>4678</v>
      </c>
      <c r="F7134" s="4" t="s">
        <v>4335</v>
      </c>
      <c r="G7134" s="5">
        <v>138</v>
      </c>
      <c r="H7134" s="6">
        <v>0.1079137</v>
      </c>
      <c r="I7134" s="7">
        <v>106.771</v>
      </c>
      <c r="J7134" s="2">
        <v>26</v>
      </c>
      <c r="K7134">
        <v>1</v>
      </c>
    </row>
    <row r="7135" spans="1:12" x14ac:dyDescent="0.25">
      <c r="A7135">
        <v>64014</v>
      </c>
      <c r="B7135" s="2">
        <v>62.161070000000002</v>
      </c>
      <c r="C7135" s="3">
        <v>25481</v>
      </c>
      <c r="D7135" s="4">
        <v>28140</v>
      </c>
      <c r="E7135" t="s">
        <v>7696</v>
      </c>
      <c r="F7135" s="4" t="s">
        <v>12102</v>
      </c>
      <c r="G7135" s="5">
        <v>16444</v>
      </c>
      <c r="H7135" s="6">
        <v>0.29650349999999998</v>
      </c>
      <c r="I7135" s="7">
        <v>74.173000000000002</v>
      </c>
      <c r="J7135" s="2">
        <v>53.166699999999999</v>
      </c>
      <c r="K7135">
        <v>6</v>
      </c>
    </row>
    <row r="7136" spans="1:12" x14ac:dyDescent="0.25">
      <c r="A7136">
        <v>24137</v>
      </c>
      <c r="B7136" s="2">
        <v>62.156649999999999</v>
      </c>
      <c r="C7136" s="3">
        <v>2677</v>
      </c>
      <c r="D7136" s="4">
        <v>40220</v>
      </c>
      <c r="E7136" t="s">
        <v>4980</v>
      </c>
      <c r="F7136" s="4" t="s">
        <v>4335</v>
      </c>
      <c r="G7136" s="5">
        <v>2003</v>
      </c>
      <c r="H7136" s="6">
        <v>0.247505</v>
      </c>
      <c r="I7136" s="7">
        <v>82.635999999999996</v>
      </c>
    </row>
    <row r="7137" spans="1:12" x14ac:dyDescent="0.25">
      <c r="A7137">
        <v>71952</v>
      </c>
      <c r="B7137" s="2">
        <v>62.156140000000001</v>
      </c>
      <c r="C7137" s="3">
        <v>294</v>
      </c>
      <c r="E7137" t="s">
        <v>6333</v>
      </c>
      <c r="F7137" s="4" t="s">
        <v>13183</v>
      </c>
      <c r="G7137" s="5">
        <v>181</v>
      </c>
      <c r="H7137" s="6">
        <v>0.2032967</v>
      </c>
      <c r="I7137" s="7">
        <v>90.272000000000006</v>
      </c>
    </row>
    <row r="7138" spans="1:12" x14ac:dyDescent="0.25">
      <c r="A7138">
        <v>7306</v>
      </c>
      <c r="B7138" s="2">
        <v>62.146999999999998</v>
      </c>
      <c r="C7138" s="3">
        <v>55375</v>
      </c>
      <c r="D7138" s="4">
        <v>35620</v>
      </c>
      <c r="E7138" t="s">
        <v>1412</v>
      </c>
      <c r="F7138" s="4" t="s">
        <v>1341</v>
      </c>
      <c r="G7138" s="5">
        <v>37995</v>
      </c>
      <c r="H7138" s="6">
        <v>0.42064950000000001</v>
      </c>
      <c r="I7138" s="7">
        <v>52.707000000000001</v>
      </c>
      <c r="J7138" s="2">
        <v>36.840000000000003</v>
      </c>
      <c r="K7138">
        <v>25</v>
      </c>
      <c r="L7138" s="2">
        <v>32.799999999999997</v>
      </c>
    </row>
    <row r="7139" spans="1:12" x14ac:dyDescent="0.25">
      <c r="A7139">
        <v>77613</v>
      </c>
      <c r="B7139" s="2">
        <v>62.137740000000001</v>
      </c>
      <c r="C7139" s="3">
        <v>873</v>
      </c>
      <c r="D7139" s="4">
        <v>13140</v>
      </c>
      <c r="E7139" t="s">
        <v>14095</v>
      </c>
      <c r="F7139" s="4" t="s">
        <v>13752</v>
      </c>
      <c r="G7139" s="5">
        <v>695</v>
      </c>
      <c r="H7139" s="6">
        <v>8.9080500000000007E-2</v>
      </c>
      <c r="I7139" s="7">
        <v>110</v>
      </c>
    </row>
    <row r="7140" spans="1:12" x14ac:dyDescent="0.25">
      <c r="A7140">
        <v>83101</v>
      </c>
      <c r="B7140" s="2">
        <v>62.137070000000001</v>
      </c>
      <c r="C7140" s="3">
        <v>3142</v>
      </c>
      <c r="E7140" t="s">
        <v>14716</v>
      </c>
      <c r="F7140" s="4" t="s">
        <v>14657</v>
      </c>
      <c r="G7140" s="5">
        <v>2094</v>
      </c>
      <c r="H7140" s="6">
        <v>0.19340969999999999</v>
      </c>
      <c r="I7140" s="7">
        <v>91.963999999999999</v>
      </c>
      <c r="J7140" s="2">
        <v>68.5</v>
      </c>
      <c r="K7140">
        <v>2</v>
      </c>
    </row>
    <row r="7141" spans="1:12" x14ac:dyDescent="0.25">
      <c r="A7141">
        <v>26187</v>
      </c>
      <c r="B7141" s="2">
        <v>62.135559999999998</v>
      </c>
      <c r="C7141" s="3">
        <v>5844</v>
      </c>
      <c r="D7141" s="4">
        <v>37620</v>
      </c>
      <c r="E7141" t="s">
        <v>109</v>
      </c>
      <c r="F7141" s="4" t="s">
        <v>5144</v>
      </c>
      <c r="G7141" s="5">
        <v>4238</v>
      </c>
      <c r="H7141" s="6">
        <v>0.28379339999999997</v>
      </c>
      <c r="I7141" s="7">
        <v>76.335999999999999</v>
      </c>
      <c r="J7141" s="2">
        <v>47</v>
      </c>
      <c r="K7141">
        <v>1</v>
      </c>
    </row>
    <row r="7142" spans="1:12" x14ac:dyDescent="0.25">
      <c r="A7142">
        <v>59336</v>
      </c>
      <c r="B7142" s="2">
        <v>62.134500000000003</v>
      </c>
      <c r="C7142" s="3">
        <v>203</v>
      </c>
      <c r="E7142" t="s">
        <v>11360</v>
      </c>
      <c r="F7142" s="4" t="s">
        <v>11278</v>
      </c>
      <c r="G7142" s="5">
        <v>151</v>
      </c>
      <c r="H7142" s="6">
        <v>0.4144737</v>
      </c>
      <c r="I7142" s="7">
        <v>53.75</v>
      </c>
    </row>
    <row r="7143" spans="1:12" x14ac:dyDescent="0.25">
      <c r="A7143">
        <v>48226</v>
      </c>
      <c r="B7143" s="2">
        <v>62.133409999999998</v>
      </c>
      <c r="C7143" s="3">
        <v>5521</v>
      </c>
      <c r="D7143" s="4">
        <v>19820</v>
      </c>
      <c r="E7143" t="s">
        <v>996</v>
      </c>
      <c r="F7143" s="4" t="s">
        <v>9106</v>
      </c>
      <c r="G7143" s="5">
        <v>4410</v>
      </c>
      <c r="H7143" s="6">
        <v>0.3799592</v>
      </c>
      <c r="I7143" s="7">
        <v>59.712000000000003</v>
      </c>
      <c r="J7143" s="2">
        <v>45.1</v>
      </c>
      <c r="K7143">
        <v>10</v>
      </c>
      <c r="L7143" s="2">
        <v>77.2</v>
      </c>
    </row>
    <row r="7144" spans="1:12" x14ac:dyDescent="0.25">
      <c r="A7144">
        <v>58496</v>
      </c>
      <c r="B7144" s="2">
        <v>62.132330000000003</v>
      </c>
      <c r="C7144" s="3">
        <v>134</v>
      </c>
      <c r="D7144" s="4">
        <v>27420</v>
      </c>
      <c r="E7144" t="s">
        <v>11192</v>
      </c>
      <c r="F7144" s="4" t="s">
        <v>11069</v>
      </c>
      <c r="G7144" s="5">
        <v>115</v>
      </c>
      <c r="H7144" s="6">
        <v>0.11304350000000001</v>
      </c>
      <c r="I7144" s="7">
        <v>105.833</v>
      </c>
    </row>
    <row r="7145" spans="1:12" x14ac:dyDescent="0.25">
      <c r="A7145">
        <v>34987</v>
      </c>
      <c r="B7145" s="2">
        <v>62.131250000000001</v>
      </c>
      <c r="C7145" s="3">
        <v>6296</v>
      </c>
      <c r="D7145" s="4">
        <v>38940</v>
      </c>
      <c r="E7145" t="s">
        <v>7021</v>
      </c>
      <c r="F7145" s="4" t="s">
        <v>6689</v>
      </c>
      <c r="G7145" s="5">
        <v>4401</v>
      </c>
      <c r="H7145" s="6">
        <v>0.31992730000000003</v>
      </c>
      <c r="I7145" s="7">
        <v>70.078999999999994</v>
      </c>
    </row>
    <row r="7146" spans="1:12" x14ac:dyDescent="0.25">
      <c r="A7146">
        <v>15206</v>
      </c>
      <c r="B7146" s="2">
        <v>62.125219999999999</v>
      </c>
      <c r="C7146" s="3">
        <v>29195</v>
      </c>
      <c r="D7146" s="4">
        <v>38300</v>
      </c>
      <c r="E7146" t="s">
        <v>3081</v>
      </c>
      <c r="F7146" s="4" t="s">
        <v>3003</v>
      </c>
      <c r="G7146" s="5">
        <v>20795</v>
      </c>
      <c r="H7146" s="6">
        <v>0.4217841</v>
      </c>
      <c r="I7146" s="7">
        <v>52.470999999999997</v>
      </c>
      <c r="J7146" s="2">
        <v>32.775500000000001</v>
      </c>
      <c r="K7146">
        <v>49</v>
      </c>
      <c r="L7146" s="2">
        <v>13.6</v>
      </c>
    </row>
    <row r="7147" spans="1:12" x14ac:dyDescent="0.25">
      <c r="A7147">
        <v>20680</v>
      </c>
      <c r="B7147" s="2">
        <v>62.119990000000001</v>
      </c>
      <c r="C7147" s="3">
        <v>1460</v>
      </c>
      <c r="D7147" s="4">
        <v>15680</v>
      </c>
      <c r="E7147" t="s">
        <v>2061</v>
      </c>
      <c r="F7147" s="4" t="s">
        <v>4361</v>
      </c>
      <c r="G7147" s="5">
        <v>1024</v>
      </c>
      <c r="H7147" s="6">
        <v>0.12597659999999999</v>
      </c>
      <c r="I7147" s="7">
        <v>103.586</v>
      </c>
      <c r="J7147" s="2">
        <v>42</v>
      </c>
      <c r="K7147">
        <v>2</v>
      </c>
    </row>
    <row r="7148" spans="1:12" x14ac:dyDescent="0.25">
      <c r="A7148">
        <v>65287</v>
      </c>
      <c r="B7148" s="2">
        <v>62.119669999999999</v>
      </c>
      <c r="C7148" s="3">
        <v>428</v>
      </c>
      <c r="E7148" t="s">
        <v>12387</v>
      </c>
      <c r="F7148" s="4" t="s">
        <v>12102</v>
      </c>
      <c r="G7148" s="5">
        <v>294</v>
      </c>
      <c r="H7148" s="6">
        <v>0.2610169</v>
      </c>
      <c r="I7148" s="7">
        <v>80.25</v>
      </c>
    </row>
    <row r="7149" spans="1:12" x14ac:dyDescent="0.25">
      <c r="A7149">
        <v>17363</v>
      </c>
      <c r="B7149" s="2">
        <v>62.118040000000001</v>
      </c>
      <c r="C7149" s="3">
        <v>9562</v>
      </c>
      <c r="D7149" s="4">
        <v>49620</v>
      </c>
      <c r="E7149" t="s">
        <v>3794</v>
      </c>
      <c r="F7149" s="4" t="s">
        <v>3003</v>
      </c>
      <c r="G7149" s="5">
        <v>6548</v>
      </c>
      <c r="H7149" s="6">
        <v>0.2572912</v>
      </c>
      <c r="I7149" s="7">
        <v>80.888999999999996</v>
      </c>
      <c r="J7149" s="2">
        <v>44.666699999999999</v>
      </c>
      <c r="K7149">
        <v>3</v>
      </c>
    </row>
    <row r="7150" spans="1:12" x14ac:dyDescent="0.25">
      <c r="A7150">
        <v>38305</v>
      </c>
      <c r="B7150" s="2">
        <v>62.108469999999997</v>
      </c>
      <c r="C7150" s="3">
        <v>51426</v>
      </c>
      <c r="D7150" s="4">
        <v>27180</v>
      </c>
      <c r="E7150" t="s">
        <v>671</v>
      </c>
      <c r="F7150" s="4" t="s">
        <v>7348</v>
      </c>
      <c r="G7150" s="5">
        <v>33448</v>
      </c>
      <c r="H7150" s="6">
        <v>0.33792749999999999</v>
      </c>
      <c r="I7150" s="7">
        <v>66.953000000000003</v>
      </c>
      <c r="J7150" s="2">
        <v>40.625</v>
      </c>
      <c r="K7150">
        <v>8</v>
      </c>
    </row>
    <row r="7151" spans="1:12" x14ac:dyDescent="0.25">
      <c r="A7151">
        <v>71048</v>
      </c>
      <c r="B7151" s="2">
        <v>62.100439999999999</v>
      </c>
      <c r="C7151" s="3">
        <v>64</v>
      </c>
      <c r="E7151" t="s">
        <v>613</v>
      </c>
      <c r="F7151" s="4" t="s">
        <v>12927</v>
      </c>
      <c r="G7151" s="5">
        <v>63</v>
      </c>
      <c r="H7151" s="6">
        <v>0.15873019999999999</v>
      </c>
      <c r="I7151" s="7">
        <v>97.917000000000002</v>
      </c>
    </row>
    <row r="7152" spans="1:12" x14ac:dyDescent="0.25">
      <c r="A7152">
        <v>37146</v>
      </c>
      <c r="B7152" s="2">
        <v>62.099319999999999</v>
      </c>
      <c r="C7152" s="3">
        <v>7118</v>
      </c>
      <c r="D7152" s="4">
        <v>34980</v>
      </c>
      <c r="E7152" t="s">
        <v>7394</v>
      </c>
      <c r="F7152" s="4" t="s">
        <v>7348</v>
      </c>
      <c r="G7152" s="5">
        <v>4638</v>
      </c>
      <c r="H7152" s="6">
        <v>0.2808795</v>
      </c>
      <c r="I7152" s="7">
        <v>76.801000000000002</v>
      </c>
      <c r="J7152" s="2">
        <v>28</v>
      </c>
      <c r="K7152">
        <v>1</v>
      </c>
    </row>
    <row r="7153" spans="1:12" x14ac:dyDescent="0.25">
      <c r="A7153">
        <v>89129</v>
      </c>
      <c r="B7153" s="2">
        <v>62.08981</v>
      </c>
      <c r="C7153" s="3">
        <v>52312</v>
      </c>
      <c r="D7153" s="4">
        <v>29820</v>
      </c>
      <c r="E7153" t="s">
        <v>15235</v>
      </c>
      <c r="F7153" s="4" t="s">
        <v>15318</v>
      </c>
      <c r="G7153" s="5">
        <v>35111</v>
      </c>
      <c r="H7153" s="6">
        <v>0.28817179999999998</v>
      </c>
      <c r="I7153" s="7">
        <v>75.536000000000001</v>
      </c>
      <c r="J7153" s="2">
        <v>44.285699999999999</v>
      </c>
      <c r="K7153">
        <v>7</v>
      </c>
    </row>
    <row r="7154" spans="1:12" x14ac:dyDescent="0.25">
      <c r="A7154">
        <v>68659</v>
      </c>
      <c r="B7154" s="2">
        <v>62.081380000000003</v>
      </c>
      <c r="C7154" s="3">
        <v>149</v>
      </c>
      <c r="E7154" t="s">
        <v>8061</v>
      </c>
      <c r="F7154" s="4" t="s">
        <v>12738</v>
      </c>
      <c r="G7154" s="5">
        <v>112</v>
      </c>
      <c r="H7154" s="6">
        <v>0.27678570000000002</v>
      </c>
      <c r="I7154" s="7">
        <v>77.5</v>
      </c>
    </row>
    <row r="7155" spans="1:12" x14ac:dyDescent="0.25">
      <c r="A7155">
        <v>80827</v>
      </c>
      <c r="B7155" s="2">
        <v>62.081209999999999</v>
      </c>
      <c r="C7155" s="3">
        <v>606</v>
      </c>
      <c r="D7155" s="4">
        <v>19740</v>
      </c>
      <c r="E7155" t="s">
        <v>2382</v>
      </c>
      <c r="F7155" s="4" t="s">
        <v>14477</v>
      </c>
      <c r="G7155" s="5">
        <v>577</v>
      </c>
      <c r="H7155" s="6">
        <v>0.22530330000000001</v>
      </c>
      <c r="I7155" s="7">
        <v>86.375</v>
      </c>
    </row>
    <row r="7156" spans="1:12" x14ac:dyDescent="0.25">
      <c r="A7156">
        <v>22712</v>
      </c>
      <c r="B7156" s="2">
        <v>62.079790000000003</v>
      </c>
      <c r="C7156" s="3">
        <v>8310</v>
      </c>
      <c r="D7156" s="4">
        <v>47900</v>
      </c>
      <c r="E7156" t="s">
        <v>4708</v>
      </c>
      <c r="F7156" s="4" t="s">
        <v>4335</v>
      </c>
      <c r="G7156" s="5">
        <v>5388</v>
      </c>
      <c r="H7156" s="6">
        <v>0.22345950000000001</v>
      </c>
      <c r="I7156" s="7">
        <v>86.692999999999998</v>
      </c>
      <c r="J7156" s="2">
        <v>47</v>
      </c>
      <c r="K7156">
        <v>3</v>
      </c>
    </row>
    <row r="7157" spans="1:12" x14ac:dyDescent="0.25">
      <c r="A7157">
        <v>12808</v>
      </c>
      <c r="B7157" s="2">
        <v>62.078409999999998</v>
      </c>
      <c r="C7157" s="3">
        <v>414</v>
      </c>
      <c r="D7157" s="4">
        <v>24020</v>
      </c>
      <c r="E7157" t="s">
        <v>2362</v>
      </c>
      <c r="F7157" s="4" t="s">
        <v>1280</v>
      </c>
      <c r="G7157" s="5">
        <v>381</v>
      </c>
      <c r="H7157" s="6">
        <v>0.30971130000000002</v>
      </c>
      <c r="I7157" s="7">
        <v>71.786000000000001</v>
      </c>
    </row>
    <row r="7158" spans="1:12" x14ac:dyDescent="0.25">
      <c r="A7158">
        <v>5068</v>
      </c>
      <c r="B7158" s="2">
        <v>62.07779</v>
      </c>
      <c r="C7158" s="3">
        <v>3096</v>
      </c>
      <c r="D7158" s="4">
        <v>17200</v>
      </c>
      <c r="E7158" t="s">
        <v>1047</v>
      </c>
      <c r="F7158" s="4" t="s">
        <v>1030</v>
      </c>
      <c r="G7158" s="5">
        <v>2201</v>
      </c>
      <c r="H7158" s="6">
        <v>0.3773842</v>
      </c>
      <c r="I7158" s="7">
        <v>60.085999999999999</v>
      </c>
      <c r="J7158" s="2">
        <v>57.428600000000003</v>
      </c>
      <c r="K7158">
        <v>7</v>
      </c>
    </row>
    <row r="7159" spans="1:12" x14ac:dyDescent="0.25">
      <c r="A7159">
        <v>80117</v>
      </c>
      <c r="B7159" s="2">
        <v>62.076810000000002</v>
      </c>
      <c r="C7159" s="3">
        <v>2698</v>
      </c>
      <c r="D7159" s="4">
        <v>19740</v>
      </c>
      <c r="E7159" t="s">
        <v>12612</v>
      </c>
      <c r="F7159" s="4" t="s">
        <v>14477</v>
      </c>
      <c r="G7159" s="5">
        <v>1914</v>
      </c>
      <c r="H7159" s="6">
        <v>0.29623820000000001</v>
      </c>
      <c r="I7159" s="7">
        <v>74.106999999999999</v>
      </c>
    </row>
    <row r="7160" spans="1:12" x14ac:dyDescent="0.25">
      <c r="A7160">
        <v>24901</v>
      </c>
      <c r="B7160" s="2">
        <v>62.074770000000001</v>
      </c>
      <c r="C7160" s="3">
        <v>9048</v>
      </c>
      <c r="E7160" t="s">
        <v>3877</v>
      </c>
      <c r="F7160" s="4" t="s">
        <v>5144</v>
      </c>
      <c r="G7160" s="5">
        <v>6587</v>
      </c>
      <c r="H7160" s="6">
        <v>0.36384339999999998</v>
      </c>
      <c r="I7160" s="7">
        <v>62.411999999999999</v>
      </c>
      <c r="J7160" s="2">
        <v>51</v>
      </c>
      <c r="K7160">
        <v>5</v>
      </c>
    </row>
    <row r="7161" spans="1:12" x14ac:dyDescent="0.25">
      <c r="A7161">
        <v>6511</v>
      </c>
      <c r="B7161" s="2">
        <v>62.065350000000002</v>
      </c>
      <c r="C7161" s="3">
        <v>52652</v>
      </c>
      <c r="D7161" s="4">
        <v>35300</v>
      </c>
      <c r="E7161" t="s">
        <v>1110</v>
      </c>
      <c r="F7161" s="4" t="s">
        <v>1198</v>
      </c>
      <c r="G7161" s="5">
        <v>32785</v>
      </c>
      <c r="H7161" s="6">
        <v>0.45729880000000001</v>
      </c>
      <c r="I7161" s="7">
        <v>46.256999999999998</v>
      </c>
      <c r="J7161" s="2">
        <v>34.413800000000002</v>
      </c>
      <c r="K7161">
        <v>87</v>
      </c>
      <c r="L7161" s="2">
        <v>20.5</v>
      </c>
    </row>
    <row r="7162" spans="1:12" x14ac:dyDescent="0.25">
      <c r="A7162">
        <v>58642</v>
      </c>
      <c r="B7162" s="2">
        <v>62.05744</v>
      </c>
      <c r="C7162" s="3">
        <v>321</v>
      </c>
      <c r="E7162" t="s">
        <v>6165</v>
      </c>
      <c r="F7162" s="4" t="s">
        <v>11069</v>
      </c>
      <c r="G7162" s="5">
        <v>246</v>
      </c>
      <c r="H7162" s="6">
        <v>0.21138209999999999</v>
      </c>
      <c r="I7162" s="7">
        <v>88.75</v>
      </c>
    </row>
    <row r="7163" spans="1:12" x14ac:dyDescent="0.25">
      <c r="A7163">
        <v>72715</v>
      </c>
      <c r="B7163" s="2">
        <v>62.05442</v>
      </c>
      <c r="C7163" s="3">
        <v>15210</v>
      </c>
      <c r="D7163" s="4">
        <v>22220</v>
      </c>
      <c r="E7163" t="s">
        <v>13424</v>
      </c>
      <c r="F7163" s="4" t="s">
        <v>13183</v>
      </c>
      <c r="G7163" s="5">
        <v>12390</v>
      </c>
      <c r="H7163" s="6">
        <v>0.35423729999999998</v>
      </c>
      <c r="I7163" s="7">
        <v>64.052000000000007</v>
      </c>
      <c r="J7163" s="2">
        <v>44.5</v>
      </c>
      <c r="K7163">
        <v>4</v>
      </c>
    </row>
    <row r="7164" spans="1:12" x14ac:dyDescent="0.25">
      <c r="A7164">
        <v>56028</v>
      </c>
      <c r="B7164" s="2">
        <v>62.05124</v>
      </c>
      <c r="C7164" s="3">
        <v>1192</v>
      </c>
      <c r="D7164" s="4">
        <v>33460</v>
      </c>
      <c r="E7164" t="s">
        <v>10601</v>
      </c>
      <c r="F7164" s="4" t="s">
        <v>10428</v>
      </c>
      <c r="G7164" s="5">
        <v>888</v>
      </c>
      <c r="H7164" s="6">
        <v>0.23734530000000001</v>
      </c>
      <c r="I7164" s="7">
        <v>84.25</v>
      </c>
    </row>
    <row r="7165" spans="1:12" x14ac:dyDescent="0.25">
      <c r="A7165">
        <v>84038</v>
      </c>
      <c r="B7165" s="2">
        <v>62.050980000000003</v>
      </c>
      <c r="C7165" s="3">
        <v>282</v>
      </c>
      <c r="E7165" t="s">
        <v>14870</v>
      </c>
      <c r="F7165" s="4" t="s">
        <v>14851</v>
      </c>
      <c r="G7165" s="5">
        <v>175</v>
      </c>
      <c r="H7165" s="6">
        <v>0.27272730000000001</v>
      </c>
      <c r="I7165" s="7">
        <v>78.125</v>
      </c>
    </row>
    <row r="7166" spans="1:12" x14ac:dyDescent="0.25">
      <c r="A7166">
        <v>85215</v>
      </c>
      <c r="B7166" s="2">
        <v>62.048020000000001</v>
      </c>
      <c r="C7166" s="3">
        <v>15593</v>
      </c>
      <c r="D7166" s="4">
        <v>38060</v>
      </c>
      <c r="E7166" t="s">
        <v>14649</v>
      </c>
      <c r="F7166" s="4" t="s">
        <v>14962</v>
      </c>
      <c r="G7166" s="5">
        <v>12208</v>
      </c>
      <c r="H7166" s="6">
        <v>0.3051278</v>
      </c>
      <c r="I7166" s="7">
        <v>72.489999999999995</v>
      </c>
      <c r="J7166" s="2">
        <v>52.666699999999999</v>
      </c>
      <c r="K7166">
        <v>3</v>
      </c>
    </row>
    <row r="7167" spans="1:12" x14ac:dyDescent="0.25">
      <c r="A7167">
        <v>17319</v>
      </c>
      <c r="B7167" s="2">
        <v>62.043399999999998</v>
      </c>
      <c r="C7167" s="3">
        <v>10750</v>
      </c>
      <c r="D7167" s="4">
        <v>49620</v>
      </c>
      <c r="E7167" t="s">
        <v>3776</v>
      </c>
      <c r="F7167" s="4" t="s">
        <v>3003</v>
      </c>
      <c r="G7167" s="5">
        <v>7061</v>
      </c>
      <c r="H7167" s="6">
        <v>0.28787879999999999</v>
      </c>
      <c r="I7167" s="7">
        <v>75.47</v>
      </c>
      <c r="J7167" s="2">
        <v>57.666699999999999</v>
      </c>
      <c r="K7167">
        <v>3</v>
      </c>
    </row>
    <row r="7168" spans="1:12" x14ac:dyDescent="0.25">
      <c r="A7168">
        <v>4412</v>
      </c>
      <c r="B7168" s="2">
        <v>62.04007</v>
      </c>
      <c r="C7168" s="3">
        <v>9390</v>
      </c>
      <c r="D7168" s="4">
        <v>12620</v>
      </c>
      <c r="E7168" t="s">
        <v>817</v>
      </c>
      <c r="F7168" s="4" t="s">
        <v>701</v>
      </c>
      <c r="G7168" s="5">
        <v>6875</v>
      </c>
      <c r="H7168" s="6">
        <v>0.31428159999999999</v>
      </c>
      <c r="I7168" s="7">
        <v>70.88</v>
      </c>
      <c r="J7168" s="2">
        <v>46</v>
      </c>
      <c r="K7168">
        <v>8</v>
      </c>
    </row>
    <row r="7169" spans="1:12" x14ac:dyDescent="0.25">
      <c r="A7169">
        <v>55423</v>
      </c>
      <c r="B7169" s="2">
        <v>62.032319999999999</v>
      </c>
      <c r="C7169" s="3">
        <v>36101</v>
      </c>
      <c r="D7169" s="4">
        <v>33460</v>
      </c>
      <c r="E7169" t="s">
        <v>10500</v>
      </c>
      <c r="F7169" s="4" t="s">
        <v>10428</v>
      </c>
      <c r="G7169" s="5">
        <v>25486</v>
      </c>
      <c r="H7169" s="6">
        <v>0.33339869999999999</v>
      </c>
      <c r="I7169" s="7">
        <v>67.575999999999993</v>
      </c>
      <c r="J7169" s="2">
        <v>44.257100000000001</v>
      </c>
      <c r="K7169">
        <v>35</v>
      </c>
      <c r="L7169" s="2">
        <v>73.599999999999994</v>
      </c>
    </row>
    <row r="7170" spans="1:12" x14ac:dyDescent="0.25">
      <c r="A7170">
        <v>33411</v>
      </c>
      <c r="B7170" s="2">
        <v>62.0152</v>
      </c>
      <c r="C7170" s="3">
        <v>66682</v>
      </c>
      <c r="D7170" s="4">
        <v>33100</v>
      </c>
      <c r="E7170" t="s">
        <v>6878</v>
      </c>
      <c r="F7170" s="4" t="s">
        <v>6689</v>
      </c>
      <c r="G7170" s="5">
        <v>46040</v>
      </c>
      <c r="H7170" s="6">
        <v>0.29170289999999999</v>
      </c>
      <c r="I7170" s="7">
        <v>74.771000000000001</v>
      </c>
      <c r="J7170" s="2">
        <v>40.9</v>
      </c>
      <c r="K7170">
        <v>10</v>
      </c>
      <c r="L7170" s="2">
        <v>56</v>
      </c>
    </row>
    <row r="7171" spans="1:12" x14ac:dyDescent="0.25">
      <c r="A7171">
        <v>5468</v>
      </c>
      <c r="B7171" s="2">
        <v>62.002029999999998</v>
      </c>
      <c r="C7171" s="3">
        <v>13248</v>
      </c>
      <c r="D7171" s="4">
        <v>15540</v>
      </c>
      <c r="E7171" t="s">
        <v>332</v>
      </c>
      <c r="F7171" s="4" t="s">
        <v>1030</v>
      </c>
      <c r="G7171" s="5">
        <v>9001</v>
      </c>
      <c r="H7171" s="6">
        <v>0.27138410000000002</v>
      </c>
      <c r="I7171" s="7">
        <v>78.28</v>
      </c>
      <c r="J7171" s="2">
        <v>43.428600000000003</v>
      </c>
      <c r="K7171">
        <v>7</v>
      </c>
    </row>
    <row r="7172" spans="1:12" x14ac:dyDescent="0.25">
      <c r="A7172">
        <v>37343</v>
      </c>
      <c r="B7172" s="2">
        <v>61.992690000000003</v>
      </c>
      <c r="C7172" s="3">
        <v>40943</v>
      </c>
      <c r="D7172" s="4">
        <v>16860</v>
      </c>
      <c r="E7172" t="s">
        <v>7426</v>
      </c>
      <c r="F7172" s="4" t="s">
        <v>7348</v>
      </c>
      <c r="G7172" s="5">
        <v>30052</v>
      </c>
      <c r="H7172" s="6">
        <v>0.2969852</v>
      </c>
      <c r="I7172" s="7">
        <v>73.850999999999999</v>
      </c>
      <c r="J7172" s="2">
        <v>48.3125</v>
      </c>
      <c r="K7172">
        <v>16</v>
      </c>
      <c r="L7172" s="2">
        <v>89.3</v>
      </c>
    </row>
    <row r="7173" spans="1:12" x14ac:dyDescent="0.25">
      <c r="A7173">
        <v>28801</v>
      </c>
      <c r="B7173" s="2">
        <v>61.982979999999998</v>
      </c>
      <c r="C7173" s="3">
        <v>14489</v>
      </c>
      <c r="D7173" s="4">
        <v>11700</v>
      </c>
      <c r="E7173" t="s">
        <v>6123</v>
      </c>
      <c r="F7173" s="4" t="s">
        <v>5642</v>
      </c>
      <c r="G7173" s="5">
        <v>10517</v>
      </c>
      <c r="H7173" s="6">
        <v>0.41599320000000001</v>
      </c>
      <c r="I7173" s="7">
        <v>53.280999999999999</v>
      </c>
      <c r="J7173" s="2">
        <v>39</v>
      </c>
      <c r="K7173">
        <v>20</v>
      </c>
      <c r="L7173" s="2">
        <v>45</v>
      </c>
    </row>
    <row r="7174" spans="1:12" x14ac:dyDescent="0.25">
      <c r="A7174">
        <v>51030</v>
      </c>
      <c r="B7174" s="2">
        <v>61.980179999999997</v>
      </c>
      <c r="C7174" s="3">
        <v>1657</v>
      </c>
      <c r="D7174" s="4">
        <v>43580</v>
      </c>
      <c r="E7174" t="s">
        <v>4132</v>
      </c>
      <c r="F7174" s="4" t="s">
        <v>9593</v>
      </c>
      <c r="G7174" s="5">
        <v>1180</v>
      </c>
      <c r="H7174" s="6">
        <v>0.26079590000000002</v>
      </c>
      <c r="I7174" s="7">
        <v>80.099999999999994</v>
      </c>
    </row>
    <row r="7175" spans="1:12" x14ac:dyDescent="0.25">
      <c r="A7175">
        <v>52207</v>
      </c>
      <c r="B7175" s="2">
        <v>61.979810000000001</v>
      </c>
      <c r="C7175" s="3">
        <v>412</v>
      </c>
      <c r="E7175" t="s">
        <v>1933</v>
      </c>
      <c r="F7175" s="4" t="s">
        <v>9593</v>
      </c>
      <c r="G7175" s="5">
        <v>337</v>
      </c>
      <c r="H7175" s="6">
        <v>0.1721068</v>
      </c>
      <c r="I7175" s="7">
        <v>95.417000000000002</v>
      </c>
    </row>
    <row r="7176" spans="1:12" x14ac:dyDescent="0.25">
      <c r="A7176">
        <v>8204</v>
      </c>
      <c r="B7176" s="2">
        <v>61.976520000000001</v>
      </c>
      <c r="C7176" s="3">
        <v>18468</v>
      </c>
      <c r="D7176" s="4">
        <v>36140</v>
      </c>
      <c r="E7176" t="s">
        <v>1649</v>
      </c>
      <c r="F7176" s="4" t="s">
        <v>1341</v>
      </c>
      <c r="G7176" s="5">
        <v>13449</v>
      </c>
      <c r="H7176" s="6">
        <v>0.28433340000000001</v>
      </c>
      <c r="I7176" s="7">
        <v>76.022000000000006</v>
      </c>
      <c r="J7176" s="2">
        <v>46.375</v>
      </c>
      <c r="K7176">
        <v>8</v>
      </c>
    </row>
    <row r="7177" spans="1:12" x14ac:dyDescent="0.25">
      <c r="A7177">
        <v>20714</v>
      </c>
      <c r="B7177" s="2">
        <v>61.972540000000002</v>
      </c>
      <c r="C7177" s="3">
        <v>4598</v>
      </c>
      <c r="D7177" s="4">
        <v>47900</v>
      </c>
      <c r="E7177" t="s">
        <v>4411</v>
      </c>
      <c r="F7177" s="4" t="s">
        <v>4361</v>
      </c>
      <c r="G7177" s="5">
        <v>3151</v>
      </c>
      <c r="H7177" s="6">
        <v>0.22906090000000001</v>
      </c>
      <c r="I7177" s="7">
        <v>85.546999999999997</v>
      </c>
      <c r="J7177" s="2">
        <v>41</v>
      </c>
      <c r="K7177">
        <v>2</v>
      </c>
    </row>
    <row r="7178" spans="1:12" x14ac:dyDescent="0.25">
      <c r="A7178">
        <v>32580</v>
      </c>
      <c r="B7178" s="2">
        <v>61.9711</v>
      </c>
      <c r="C7178" s="3">
        <v>4001</v>
      </c>
      <c r="D7178" s="4">
        <v>18880</v>
      </c>
      <c r="E7178" t="s">
        <v>6802</v>
      </c>
      <c r="F7178" s="4" t="s">
        <v>6689</v>
      </c>
      <c r="G7178" s="5">
        <v>2865</v>
      </c>
      <c r="H7178" s="6">
        <v>0.3225131</v>
      </c>
      <c r="I7178" s="7">
        <v>69.397000000000006</v>
      </c>
      <c r="J7178" s="2">
        <v>50</v>
      </c>
      <c r="K7178">
        <v>2</v>
      </c>
    </row>
    <row r="7179" spans="1:12" x14ac:dyDescent="0.25">
      <c r="A7179">
        <v>18337</v>
      </c>
      <c r="B7179" s="2">
        <v>61.968029999999999</v>
      </c>
      <c r="C7179" s="3">
        <v>14444</v>
      </c>
      <c r="D7179" s="4">
        <v>35620</v>
      </c>
      <c r="E7179" t="s">
        <v>226</v>
      </c>
      <c r="F7179" s="4" t="s">
        <v>3003</v>
      </c>
      <c r="G7179" s="5">
        <v>9994</v>
      </c>
      <c r="H7179" s="6">
        <v>0.2281369</v>
      </c>
      <c r="I7179" s="7">
        <v>85.680999999999997</v>
      </c>
      <c r="J7179" s="2">
        <v>44.5</v>
      </c>
      <c r="K7179">
        <v>4</v>
      </c>
    </row>
    <row r="7180" spans="1:12" x14ac:dyDescent="0.25">
      <c r="A7180">
        <v>58256</v>
      </c>
      <c r="B7180" s="2">
        <v>61.965470000000003</v>
      </c>
      <c r="C7180" s="3">
        <v>963</v>
      </c>
      <c r="D7180" s="4">
        <v>24220</v>
      </c>
      <c r="E7180" t="s">
        <v>11116</v>
      </c>
      <c r="F7180" s="4" t="s">
        <v>11069</v>
      </c>
      <c r="G7180" s="5">
        <v>658</v>
      </c>
      <c r="H7180" s="6">
        <v>0.26555390000000001</v>
      </c>
      <c r="I7180" s="7">
        <v>79.204999999999998</v>
      </c>
      <c r="J7180" s="2">
        <v>31</v>
      </c>
      <c r="K7180">
        <v>1</v>
      </c>
    </row>
    <row r="7181" spans="1:12" x14ac:dyDescent="0.25">
      <c r="A7181">
        <v>5255</v>
      </c>
      <c r="B7181" s="2">
        <v>61.96461</v>
      </c>
      <c r="C7181" s="3">
        <v>4030</v>
      </c>
      <c r="D7181" s="4">
        <v>13540</v>
      </c>
      <c r="E7181" t="s">
        <v>1069</v>
      </c>
      <c r="F7181" s="4" t="s">
        <v>1030</v>
      </c>
      <c r="G7181" s="5">
        <v>2934</v>
      </c>
      <c r="H7181" s="6">
        <v>0.40442929999999999</v>
      </c>
      <c r="I7181" s="7">
        <v>55.201999999999998</v>
      </c>
      <c r="J7181" s="2">
        <v>36</v>
      </c>
      <c r="K7181">
        <v>3</v>
      </c>
    </row>
    <row r="7182" spans="1:12" x14ac:dyDescent="0.25">
      <c r="A7182">
        <v>84005</v>
      </c>
      <c r="B7182" s="2">
        <v>61.961410000000001</v>
      </c>
      <c r="C7182" s="3">
        <v>23427</v>
      </c>
      <c r="D7182" s="4">
        <v>39340</v>
      </c>
      <c r="E7182" t="s">
        <v>14854</v>
      </c>
      <c r="F7182" s="4" t="s">
        <v>14851</v>
      </c>
      <c r="G7182" s="5">
        <v>10427</v>
      </c>
      <c r="H7182" s="6">
        <v>0.33000859999999999</v>
      </c>
      <c r="I7182" s="7">
        <v>68.057000000000002</v>
      </c>
      <c r="J7182" s="2">
        <v>42.4</v>
      </c>
      <c r="K7182">
        <v>5</v>
      </c>
    </row>
    <row r="7183" spans="1:12" x14ac:dyDescent="0.25">
      <c r="A7183">
        <v>76655</v>
      </c>
      <c r="B7183" s="2">
        <v>61.957439999999998</v>
      </c>
      <c r="C7183" s="3">
        <v>9348</v>
      </c>
      <c r="D7183" s="4">
        <v>47380</v>
      </c>
      <c r="E7183" t="s">
        <v>13981</v>
      </c>
      <c r="F7183" s="4" t="s">
        <v>13752</v>
      </c>
      <c r="G7183" s="5">
        <v>6163</v>
      </c>
      <c r="H7183" s="6">
        <v>0.25766670000000003</v>
      </c>
      <c r="I7183" s="7">
        <v>80.555999999999997</v>
      </c>
      <c r="J7183" s="2">
        <v>40</v>
      </c>
      <c r="K7183">
        <v>3</v>
      </c>
    </row>
    <row r="7184" spans="1:12" x14ac:dyDescent="0.25">
      <c r="A7184">
        <v>58784</v>
      </c>
      <c r="B7184" s="2">
        <v>61.955539999999999</v>
      </c>
      <c r="C7184" s="3">
        <v>2651</v>
      </c>
      <c r="E7184" t="s">
        <v>2893</v>
      </c>
      <c r="F7184" s="4" t="s">
        <v>11069</v>
      </c>
      <c r="G7184" s="5">
        <v>1820</v>
      </c>
      <c r="H7184" s="6">
        <v>0.21581549999999999</v>
      </c>
      <c r="I7184" s="7">
        <v>87.778000000000006</v>
      </c>
      <c r="J7184" s="2">
        <v>53.5</v>
      </c>
      <c r="K7184">
        <v>2</v>
      </c>
    </row>
    <row r="7185" spans="1:12" x14ac:dyDescent="0.25">
      <c r="A7185">
        <v>97385</v>
      </c>
      <c r="B7185" s="2">
        <v>61.954509999999999</v>
      </c>
      <c r="C7185" s="3">
        <v>3309</v>
      </c>
      <c r="D7185" s="4">
        <v>41420</v>
      </c>
      <c r="E7185" t="s">
        <v>16236</v>
      </c>
      <c r="F7185" s="4" t="s">
        <v>16170</v>
      </c>
      <c r="G7185" s="5">
        <v>2443</v>
      </c>
      <c r="H7185" s="6">
        <v>0.29185430000000001</v>
      </c>
      <c r="I7185" s="7">
        <v>74.634</v>
      </c>
      <c r="J7185" s="2">
        <v>62</v>
      </c>
      <c r="K7185">
        <v>2</v>
      </c>
    </row>
    <row r="7186" spans="1:12" x14ac:dyDescent="0.25">
      <c r="A7186">
        <v>81027</v>
      </c>
      <c r="B7186" s="2">
        <v>61.95391</v>
      </c>
      <c r="C7186" s="3">
        <v>119</v>
      </c>
      <c r="E7186" t="s">
        <v>12432</v>
      </c>
      <c r="F7186" s="4" t="s">
        <v>14477</v>
      </c>
      <c r="G7186" s="5">
        <v>90</v>
      </c>
      <c r="H7186" s="6">
        <v>0.47777779999999997</v>
      </c>
      <c r="I7186" s="7">
        <v>42.5</v>
      </c>
      <c r="J7186" s="2">
        <v>42</v>
      </c>
      <c r="K7186">
        <v>1</v>
      </c>
    </row>
    <row r="7187" spans="1:12" x14ac:dyDescent="0.25">
      <c r="A7187">
        <v>23025</v>
      </c>
      <c r="B7187" s="2">
        <v>61.953850000000003</v>
      </c>
      <c r="C7187" s="3">
        <v>231</v>
      </c>
      <c r="D7187" s="4">
        <v>47260</v>
      </c>
      <c r="E7187" t="s">
        <v>4780</v>
      </c>
      <c r="F7187" s="4" t="s">
        <v>4335</v>
      </c>
      <c r="G7187" s="5">
        <v>172</v>
      </c>
      <c r="H7187" s="6">
        <v>0.30635839999999998</v>
      </c>
      <c r="I7187" s="7">
        <v>72.117999999999995</v>
      </c>
    </row>
    <row r="7188" spans="1:12" x14ac:dyDescent="0.25">
      <c r="A7188">
        <v>22504</v>
      </c>
      <c r="B7188" s="2">
        <v>61.953769999999999</v>
      </c>
      <c r="C7188" s="3">
        <v>202</v>
      </c>
      <c r="E7188" t="s">
        <v>4672</v>
      </c>
      <c r="F7188" s="4" t="s">
        <v>4335</v>
      </c>
      <c r="G7188" s="5">
        <v>180</v>
      </c>
      <c r="H7188" s="6">
        <v>0.2055556</v>
      </c>
      <c r="I7188" s="7">
        <v>89.531000000000006</v>
      </c>
    </row>
    <row r="7189" spans="1:12" x14ac:dyDescent="0.25">
      <c r="A7189">
        <v>12075</v>
      </c>
      <c r="B7189" s="2">
        <v>61.953139999999998</v>
      </c>
      <c r="C7189" s="3">
        <v>3119</v>
      </c>
      <c r="D7189" s="4">
        <v>26460</v>
      </c>
      <c r="E7189" t="s">
        <v>2118</v>
      </c>
      <c r="F7189" s="4" t="s">
        <v>1280</v>
      </c>
      <c r="G7189" s="5">
        <v>2446</v>
      </c>
      <c r="H7189" s="6">
        <v>0.26982830000000002</v>
      </c>
      <c r="I7189" s="7">
        <v>78.412999999999997</v>
      </c>
      <c r="J7189" s="2">
        <v>36.5</v>
      </c>
      <c r="K7189">
        <v>2</v>
      </c>
    </row>
    <row r="7190" spans="1:12" x14ac:dyDescent="0.25">
      <c r="A7190">
        <v>10310</v>
      </c>
      <c r="B7190" s="2">
        <v>61.948889999999999</v>
      </c>
      <c r="C7190" s="3">
        <v>24718</v>
      </c>
      <c r="D7190" s="4">
        <v>35620</v>
      </c>
      <c r="E7190" t="s">
        <v>1790</v>
      </c>
      <c r="F7190" s="4" t="s">
        <v>1280</v>
      </c>
      <c r="G7190" s="5">
        <v>15315</v>
      </c>
      <c r="H7190" s="6">
        <v>0.27846700000000002</v>
      </c>
      <c r="I7190" s="7">
        <v>76.918000000000006</v>
      </c>
      <c r="J7190" s="2">
        <v>37.444400000000002</v>
      </c>
      <c r="K7190">
        <v>9</v>
      </c>
    </row>
    <row r="7191" spans="1:12" x14ac:dyDescent="0.25">
      <c r="A7191">
        <v>62601</v>
      </c>
      <c r="B7191" s="2">
        <v>61.945129999999999</v>
      </c>
      <c r="C7191" s="3">
        <v>518</v>
      </c>
      <c r="D7191" s="4">
        <v>27300</v>
      </c>
      <c r="E7191" t="s">
        <v>2759</v>
      </c>
      <c r="F7191" s="4" t="s">
        <v>11490</v>
      </c>
      <c r="G7191" s="5">
        <v>372</v>
      </c>
      <c r="H7191" s="6">
        <v>0.22580639999999999</v>
      </c>
      <c r="I7191" s="7">
        <v>86</v>
      </c>
    </row>
    <row r="7192" spans="1:12" x14ac:dyDescent="0.25">
      <c r="A7192">
        <v>36113</v>
      </c>
      <c r="B7192" s="2">
        <v>61.944760000000002</v>
      </c>
      <c r="C7192" s="3">
        <v>1684</v>
      </c>
      <c r="D7192" s="4">
        <v>33860</v>
      </c>
      <c r="E7192" t="s">
        <v>2277</v>
      </c>
      <c r="F7192" s="4" t="s">
        <v>7027</v>
      </c>
      <c r="G7192" s="5">
        <v>1174</v>
      </c>
      <c r="H7192" s="6">
        <v>0.2163543</v>
      </c>
      <c r="I7192" s="7">
        <v>87.625</v>
      </c>
      <c r="J7192" s="2">
        <v>34</v>
      </c>
      <c r="K7192">
        <v>2</v>
      </c>
    </row>
    <row r="7193" spans="1:12" x14ac:dyDescent="0.25">
      <c r="A7193">
        <v>68048</v>
      </c>
      <c r="B7193" s="2">
        <v>61.942410000000002</v>
      </c>
      <c r="C7193" s="3">
        <v>12675</v>
      </c>
      <c r="D7193" s="4">
        <v>36540</v>
      </c>
      <c r="E7193" t="s">
        <v>12748</v>
      </c>
      <c r="F7193" s="4" t="s">
        <v>12738</v>
      </c>
      <c r="G7193" s="5">
        <v>8642</v>
      </c>
      <c r="H7193" s="6">
        <v>0.25558249999999999</v>
      </c>
      <c r="I7193" s="7">
        <v>80.838999999999999</v>
      </c>
      <c r="J7193" s="2">
        <v>51.5</v>
      </c>
      <c r="K7193">
        <v>2</v>
      </c>
    </row>
    <row r="7194" spans="1:12" x14ac:dyDescent="0.25">
      <c r="A7194">
        <v>94014</v>
      </c>
      <c r="B7194" s="2">
        <v>61.932299999999998</v>
      </c>
      <c r="C7194" s="3">
        <v>48535</v>
      </c>
      <c r="D7194" s="4">
        <v>41860</v>
      </c>
      <c r="E7194" t="s">
        <v>15745</v>
      </c>
      <c r="F7194" s="4" t="s">
        <v>15368</v>
      </c>
      <c r="G7194" s="5">
        <v>33609</v>
      </c>
      <c r="H7194" s="6">
        <v>0.28242440000000002</v>
      </c>
      <c r="I7194" s="7">
        <v>76.182000000000002</v>
      </c>
      <c r="J7194" s="2">
        <v>38.9375</v>
      </c>
      <c r="K7194">
        <v>16</v>
      </c>
      <c r="L7194" s="2">
        <v>44.7</v>
      </c>
    </row>
    <row r="7195" spans="1:12" x14ac:dyDescent="0.25">
      <c r="A7195">
        <v>14425</v>
      </c>
      <c r="B7195" s="2">
        <v>61.922510000000003</v>
      </c>
      <c r="C7195" s="3">
        <v>11414</v>
      </c>
      <c r="D7195" s="4">
        <v>40380</v>
      </c>
      <c r="E7195" t="s">
        <v>662</v>
      </c>
      <c r="F7195" s="4" t="s">
        <v>1280</v>
      </c>
      <c r="G7195" s="5">
        <v>7310</v>
      </c>
      <c r="H7195" s="6">
        <v>0.3163726</v>
      </c>
      <c r="I7195" s="7">
        <v>70.314999999999998</v>
      </c>
      <c r="J7195" s="2">
        <v>49.333300000000001</v>
      </c>
      <c r="K7195">
        <v>3</v>
      </c>
    </row>
    <row r="7196" spans="1:12" x14ac:dyDescent="0.25">
      <c r="A7196">
        <v>52340</v>
      </c>
      <c r="B7196" s="2">
        <v>61.920439999999999</v>
      </c>
      <c r="C7196" s="3">
        <v>1963</v>
      </c>
      <c r="D7196" s="4">
        <v>26980</v>
      </c>
      <c r="E7196" t="s">
        <v>8627</v>
      </c>
      <c r="F7196" s="4" t="s">
        <v>9593</v>
      </c>
      <c r="G7196" s="5">
        <v>1299</v>
      </c>
      <c r="H7196" s="6">
        <v>0.31846150000000001</v>
      </c>
      <c r="I7196" s="7">
        <v>69.942999999999998</v>
      </c>
    </row>
    <row r="7197" spans="1:12" x14ac:dyDescent="0.25">
      <c r="A7197">
        <v>70816</v>
      </c>
      <c r="B7197" s="2">
        <v>61.913429999999998</v>
      </c>
      <c r="C7197" s="3">
        <v>43540</v>
      </c>
      <c r="D7197" s="4">
        <v>12940</v>
      </c>
      <c r="E7197" t="s">
        <v>13089</v>
      </c>
      <c r="F7197" s="4" t="s">
        <v>12927</v>
      </c>
      <c r="G7197" s="5">
        <v>28045</v>
      </c>
      <c r="H7197" s="6">
        <v>0.36240460000000002</v>
      </c>
      <c r="I7197" s="7">
        <v>62.344999999999999</v>
      </c>
      <c r="J7197" s="2">
        <v>39.799999999999997</v>
      </c>
      <c r="K7197">
        <v>15</v>
      </c>
      <c r="L7197" s="2">
        <v>49.7</v>
      </c>
    </row>
    <row r="7198" spans="1:12" x14ac:dyDescent="0.25">
      <c r="A7198">
        <v>17520</v>
      </c>
      <c r="B7198" s="2">
        <v>61.905929999999998</v>
      </c>
      <c r="C7198" s="3">
        <v>4658</v>
      </c>
      <c r="D7198" s="4">
        <v>29540</v>
      </c>
      <c r="E7198" t="s">
        <v>3806</v>
      </c>
      <c r="F7198" s="4" t="s">
        <v>3003</v>
      </c>
      <c r="G7198" s="5">
        <v>3243</v>
      </c>
      <c r="H7198" s="6">
        <v>0.28976570000000001</v>
      </c>
      <c r="I7198" s="7">
        <v>74.896000000000001</v>
      </c>
      <c r="J7198" s="2">
        <v>55.666699999999999</v>
      </c>
      <c r="K7198">
        <v>3</v>
      </c>
    </row>
    <row r="7199" spans="1:12" x14ac:dyDescent="0.25">
      <c r="A7199">
        <v>56080</v>
      </c>
      <c r="B7199" s="2">
        <v>61.905059999999999</v>
      </c>
      <c r="C7199" s="3">
        <v>697</v>
      </c>
      <c r="D7199" s="4">
        <v>31860</v>
      </c>
      <c r="E7199" t="s">
        <v>3934</v>
      </c>
      <c r="F7199" s="4" t="s">
        <v>10428</v>
      </c>
      <c r="G7199" s="5">
        <v>412</v>
      </c>
      <c r="H7199" s="6">
        <v>0.2154964</v>
      </c>
      <c r="I7199" s="7">
        <v>87.727000000000004</v>
      </c>
    </row>
    <row r="7200" spans="1:12" x14ac:dyDescent="0.25">
      <c r="A7200">
        <v>55313</v>
      </c>
      <c r="B7200" s="2">
        <v>61.90128</v>
      </c>
      <c r="C7200" s="3">
        <v>23214</v>
      </c>
      <c r="D7200" s="4">
        <v>33460</v>
      </c>
      <c r="E7200" t="s">
        <v>2831</v>
      </c>
      <c r="F7200" s="4" t="s">
        <v>10428</v>
      </c>
      <c r="G7200" s="5">
        <v>15413</v>
      </c>
      <c r="H7200" s="6">
        <v>0.2410147</v>
      </c>
      <c r="I7200" s="7">
        <v>83.316999999999993</v>
      </c>
      <c r="J7200" s="2">
        <v>44</v>
      </c>
      <c r="K7200">
        <v>3</v>
      </c>
    </row>
    <row r="7201" spans="1:12" x14ac:dyDescent="0.25">
      <c r="A7201">
        <v>74014</v>
      </c>
      <c r="B7201" s="2">
        <v>61.891910000000003</v>
      </c>
      <c r="C7201" s="3">
        <v>36352</v>
      </c>
      <c r="D7201" s="4">
        <v>46140</v>
      </c>
      <c r="E7201" t="s">
        <v>13588</v>
      </c>
      <c r="F7201" s="4" t="s">
        <v>13462</v>
      </c>
      <c r="G7201" s="5">
        <v>23750</v>
      </c>
      <c r="H7201" s="6">
        <v>0.27482099999999998</v>
      </c>
      <c r="I7201" s="7">
        <v>77.471000000000004</v>
      </c>
      <c r="J7201" s="2">
        <v>48</v>
      </c>
      <c r="K7201">
        <v>2</v>
      </c>
    </row>
    <row r="7202" spans="1:12" x14ac:dyDescent="0.25">
      <c r="A7202">
        <v>95973</v>
      </c>
      <c r="B7202" s="2">
        <v>61.881050000000002</v>
      </c>
      <c r="C7202" s="3">
        <v>33511</v>
      </c>
      <c r="D7202" s="4">
        <v>17020</v>
      </c>
      <c r="E7202" t="s">
        <v>13934</v>
      </c>
      <c r="F7202" s="4" t="s">
        <v>15368</v>
      </c>
      <c r="G7202" s="5">
        <v>21589</v>
      </c>
      <c r="H7202" s="6">
        <v>0.31247399999999997</v>
      </c>
      <c r="I7202" s="7">
        <v>70.938000000000002</v>
      </c>
      <c r="J7202" s="2">
        <v>51.555599999999998</v>
      </c>
      <c r="K7202">
        <v>9</v>
      </c>
    </row>
    <row r="7203" spans="1:12" x14ac:dyDescent="0.25">
      <c r="A7203">
        <v>96756</v>
      </c>
      <c r="B7203" s="2">
        <v>61.87491</v>
      </c>
      <c r="C7203" s="3">
        <v>5692</v>
      </c>
      <c r="D7203" s="4">
        <v>28180</v>
      </c>
      <c r="E7203" t="s">
        <v>16138</v>
      </c>
      <c r="F7203" s="4" t="s">
        <v>16099</v>
      </c>
      <c r="G7203" s="5">
        <v>4099</v>
      </c>
      <c r="H7203" s="6">
        <v>0.29756100000000002</v>
      </c>
      <c r="I7203" s="7">
        <v>73.512</v>
      </c>
      <c r="J7203" s="2">
        <v>51</v>
      </c>
      <c r="K7203">
        <v>2</v>
      </c>
    </row>
    <row r="7204" spans="1:12" x14ac:dyDescent="0.25">
      <c r="A7204">
        <v>30312</v>
      </c>
      <c r="B7204" s="2">
        <v>61.870449999999998</v>
      </c>
      <c r="C7204" s="3">
        <v>20263</v>
      </c>
      <c r="D7204" s="4">
        <v>12060</v>
      </c>
      <c r="E7204" t="s">
        <v>2948</v>
      </c>
      <c r="F7204" s="4" t="s">
        <v>6363</v>
      </c>
      <c r="G7204" s="5">
        <v>14546</v>
      </c>
      <c r="H7204" s="6">
        <v>0.50271529999999998</v>
      </c>
      <c r="I7204" s="7">
        <v>38.046999999999997</v>
      </c>
      <c r="J7204" s="2">
        <v>33.963000000000001</v>
      </c>
      <c r="K7204">
        <v>27</v>
      </c>
      <c r="L7204" s="2">
        <v>18.3</v>
      </c>
    </row>
    <row r="7205" spans="1:12" x14ac:dyDescent="0.25">
      <c r="A7205">
        <v>76548</v>
      </c>
      <c r="B7205" s="2">
        <v>61.863010000000003</v>
      </c>
      <c r="C7205" s="3">
        <v>27850</v>
      </c>
      <c r="D7205" s="4">
        <v>28660</v>
      </c>
      <c r="E7205" t="s">
        <v>13960</v>
      </c>
      <c r="F7205" s="4" t="s">
        <v>13752</v>
      </c>
      <c r="G7205" s="5">
        <v>16530</v>
      </c>
      <c r="H7205" s="6">
        <v>0.29534179999999999</v>
      </c>
      <c r="I7205" s="7">
        <v>73.88</v>
      </c>
      <c r="J7205" s="2">
        <v>52.6</v>
      </c>
      <c r="K7205">
        <v>5</v>
      </c>
    </row>
    <row r="7206" spans="1:12" x14ac:dyDescent="0.25">
      <c r="A7206">
        <v>49942</v>
      </c>
      <c r="B7206" s="2">
        <v>61.859029999999997</v>
      </c>
      <c r="C7206" s="3">
        <v>90</v>
      </c>
      <c r="D7206" s="4">
        <v>26340</v>
      </c>
      <c r="E7206" t="s">
        <v>672</v>
      </c>
      <c r="F7206" s="4" t="s">
        <v>9106</v>
      </c>
      <c r="G7206" s="5">
        <v>81</v>
      </c>
      <c r="H7206" s="6">
        <v>0.54320990000000002</v>
      </c>
      <c r="I7206" s="7">
        <v>31.042000000000002</v>
      </c>
    </row>
    <row r="7207" spans="1:12" x14ac:dyDescent="0.25">
      <c r="A7207">
        <v>45869</v>
      </c>
      <c r="B7207" s="2">
        <v>61.858289999999997</v>
      </c>
      <c r="C7207" s="3">
        <v>4592</v>
      </c>
      <c r="D7207" s="4">
        <v>47540</v>
      </c>
      <c r="E7207" t="s">
        <v>8782</v>
      </c>
      <c r="F7207" s="4" t="s">
        <v>8295</v>
      </c>
      <c r="G7207" s="5">
        <v>3023</v>
      </c>
      <c r="H7207" s="6">
        <v>0.26000659999999998</v>
      </c>
      <c r="I7207" s="7">
        <v>79.968999999999994</v>
      </c>
      <c r="J7207" s="2">
        <v>45</v>
      </c>
      <c r="K7207">
        <v>3</v>
      </c>
    </row>
    <row r="7208" spans="1:12" x14ac:dyDescent="0.25">
      <c r="A7208">
        <v>33946</v>
      </c>
      <c r="B7208" s="2">
        <v>61.857149999999997</v>
      </c>
      <c r="C7208" s="3">
        <v>1878</v>
      </c>
      <c r="D7208" s="4">
        <v>39460</v>
      </c>
      <c r="E7208" t="s">
        <v>6959</v>
      </c>
      <c r="F7208" s="4" t="s">
        <v>6689</v>
      </c>
      <c r="G7208" s="5">
        <v>1741</v>
      </c>
      <c r="H7208" s="6">
        <v>0.34577829999999998</v>
      </c>
      <c r="I7208" s="7">
        <v>65.138999999999996</v>
      </c>
      <c r="J7208" s="2">
        <v>42</v>
      </c>
      <c r="K7208">
        <v>1</v>
      </c>
    </row>
    <row r="7209" spans="1:12" x14ac:dyDescent="0.25">
      <c r="A7209">
        <v>12435</v>
      </c>
      <c r="B7209" s="2">
        <v>61.85669</v>
      </c>
      <c r="C7209" s="3">
        <v>273</v>
      </c>
      <c r="D7209" s="4">
        <v>28740</v>
      </c>
      <c r="E7209" t="s">
        <v>2206</v>
      </c>
      <c r="F7209" s="4" t="s">
        <v>1280</v>
      </c>
      <c r="G7209" s="5">
        <v>189</v>
      </c>
      <c r="H7209" s="6">
        <v>0.3</v>
      </c>
      <c r="I7209" s="7">
        <v>73.036000000000001</v>
      </c>
    </row>
    <row r="7210" spans="1:12" x14ac:dyDescent="0.25">
      <c r="A7210">
        <v>90601</v>
      </c>
      <c r="B7210" s="2">
        <v>61.851190000000003</v>
      </c>
      <c r="C7210" s="3">
        <v>34143</v>
      </c>
      <c r="D7210" s="4">
        <v>31080</v>
      </c>
      <c r="E7210" t="s">
        <v>6121</v>
      </c>
      <c r="F7210" s="4" t="s">
        <v>15368</v>
      </c>
      <c r="G7210" s="5">
        <v>22780</v>
      </c>
      <c r="H7210" s="6">
        <v>0.27383669999999999</v>
      </c>
      <c r="I7210" s="7">
        <v>77.555000000000007</v>
      </c>
      <c r="J7210" s="2">
        <v>37.076900000000002</v>
      </c>
      <c r="K7210">
        <v>26</v>
      </c>
      <c r="L7210" s="2">
        <v>34</v>
      </c>
    </row>
    <row r="7211" spans="1:12" x14ac:dyDescent="0.25">
      <c r="A7211">
        <v>23323</v>
      </c>
      <c r="B7211" s="2">
        <v>61.840179999999997</v>
      </c>
      <c r="C7211" s="3">
        <v>35956</v>
      </c>
      <c r="D7211" s="4">
        <v>47260</v>
      </c>
      <c r="E7211" t="s">
        <v>4849</v>
      </c>
      <c r="F7211" s="4" t="s">
        <v>4335</v>
      </c>
      <c r="G7211" s="5">
        <v>23219</v>
      </c>
      <c r="H7211" s="6">
        <v>0.24767439999999999</v>
      </c>
      <c r="I7211" s="7">
        <v>82.072999999999993</v>
      </c>
      <c r="J7211" s="2">
        <v>47.090899999999998</v>
      </c>
      <c r="K7211">
        <v>11</v>
      </c>
      <c r="L7211" s="2">
        <v>84.9</v>
      </c>
    </row>
    <row r="7212" spans="1:12" x14ac:dyDescent="0.25">
      <c r="A7212">
        <v>69214</v>
      </c>
      <c r="B7212" s="2">
        <v>61.834580000000003</v>
      </c>
      <c r="C7212" s="3">
        <v>256</v>
      </c>
      <c r="E7212" t="s">
        <v>2129</v>
      </c>
      <c r="F7212" s="4" t="s">
        <v>12738</v>
      </c>
      <c r="G7212" s="5">
        <v>187</v>
      </c>
      <c r="H7212" s="6">
        <v>0.28342250000000002</v>
      </c>
      <c r="I7212" s="7">
        <v>75.893000000000001</v>
      </c>
    </row>
    <row r="7213" spans="1:12" x14ac:dyDescent="0.25">
      <c r="A7213">
        <v>85545</v>
      </c>
      <c r="B7213" s="2">
        <v>61.834400000000002</v>
      </c>
      <c r="C7213" s="3">
        <v>577</v>
      </c>
      <c r="D7213" s="4">
        <v>37740</v>
      </c>
      <c r="E7213" t="s">
        <v>1715</v>
      </c>
      <c r="F7213" s="4" t="s">
        <v>14962</v>
      </c>
      <c r="G7213" s="5">
        <v>556</v>
      </c>
      <c r="H7213" s="6">
        <v>0.38061040000000002</v>
      </c>
      <c r="I7213" s="7">
        <v>59.082999999999998</v>
      </c>
    </row>
    <row r="7214" spans="1:12" x14ac:dyDescent="0.25">
      <c r="A7214">
        <v>61859</v>
      </c>
      <c r="B7214" s="2">
        <v>61.834060000000001</v>
      </c>
      <c r="C7214" s="3">
        <v>1289</v>
      </c>
      <c r="D7214" s="4">
        <v>16580</v>
      </c>
      <c r="E7214" t="s">
        <v>9646</v>
      </c>
      <c r="F7214" s="4" t="s">
        <v>11490</v>
      </c>
      <c r="G7214" s="5">
        <v>865</v>
      </c>
      <c r="H7214" s="6">
        <v>0.26558890000000002</v>
      </c>
      <c r="I7214" s="7">
        <v>78.957999999999998</v>
      </c>
      <c r="J7214" s="2">
        <v>37</v>
      </c>
      <c r="K7214">
        <v>1</v>
      </c>
    </row>
    <row r="7215" spans="1:12" x14ac:dyDescent="0.25">
      <c r="A7215">
        <v>13084</v>
      </c>
      <c r="B7215" s="2">
        <v>61.83314</v>
      </c>
      <c r="C7215" s="3">
        <v>4302</v>
      </c>
      <c r="D7215" s="4">
        <v>45060</v>
      </c>
      <c r="E7215" t="s">
        <v>2502</v>
      </c>
      <c r="F7215" s="4" t="s">
        <v>1280</v>
      </c>
      <c r="G7215" s="5">
        <v>2982</v>
      </c>
      <c r="H7215" s="6">
        <v>0.29040909999999998</v>
      </c>
      <c r="I7215" s="7">
        <v>74.659000000000006</v>
      </c>
      <c r="J7215" s="2">
        <v>33.25</v>
      </c>
      <c r="K7215">
        <v>4</v>
      </c>
    </row>
    <row r="7216" spans="1:12" x14ac:dyDescent="0.25">
      <c r="A7216">
        <v>4072</v>
      </c>
      <c r="B7216" s="2">
        <v>61.829210000000003</v>
      </c>
      <c r="C7216" s="3">
        <v>18756</v>
      </c>
      <c r="D7216" s="4">
        <v>38860</v>
      </c>
      <c r="E7216" t="s">
        <v>747</v>
      </c>
      <c r="F7216" s="4" t="s">
        <v>701</v>
      </c>
      <c r="G7216" s="5">
        <v>13437</v>
      </c>
      <c r="H7216" s="6">
        <v>0.3116023</v>
      </c>
      <c r="I7216" s="7">
        <v>70.984999999999999</v>
      </c>
      <c r="J7216" s="2">
        <v>48.333300000000001</v>
      </c>
      <c r="K7216">
        <v>9</v>
      </c>
    </row>
    <row r="7217" spans="1:12" x14ac:dyDescent="0.25">
      <c r="A7217">
        <v>77044</v>
      </c>
      <c r="B7217" s="2">
        <v>61.821120000000001</v>
      </c>
      <c r="C7217" s="3">
        <v>35695</v>
      </c>
      <c r="D7217" s="4">
        <v>26420</v>
      </c>
      <c r="E7217" t="s">
        <v>3103</v>
      </c>
      <c r="F7217" s="4" t="s">
        <v>13752</v>
      </c>
      <c r="G7217" s="5">
        <v>20368</v>
      </c>
      <c r="H7217" s="6">
        <v>0.27248620000000001</v>
      </c>
      <c r="I7217" s="7">
        <v>77.721000000000004</v>
      </c>
      <c r="J7217" s="2">
        <v>40</v>
      </c>
      <c r="K7217">
        <v>5</v>
      </c>
    </row>
    <row r="7218" spans="1:12" x14ac:dyDescent="0.25">
      <c r="A7218">
        <v>21244</v>
      </c>
      <c r="B7218" s="2">
        <v>61.810569999999998</v>
      </c>
      <c r="C7218" s="3">
        <v>36696</v>
      </c>
      <c r="D7218" s="4">
        <v>12580</v>
      </c>
      <c r="E7218" t="s">
        <v>4523</v>
      </c>
      <c r="F7218" s="4" t="s">
        <v>4361</v>
      </c>
      <c r="G7218" s="5">
        <v>23743</v>
      </c>
      <c r="H7218" s="6">
        <v>0.3299781</v>
      </c>
      <c r="I7218" s="7">
        <v>67.781000000000006</v>
      </c>
      <c r="J7218" s="2">
        <v>44.142899999999997</v>
      </c>
      <c r="K7218">
        <v>7</v>
      </c>
    </row>
    <row r="7219" spans="1:12" x14ac:dyDescent="0.25">
      <c r="A7219">
        <v>99571</v>
      </c>
      <c r="B7219" s="2">
        <v>61.804859999999998</v>
      </c>
      <c r="C7219" s="3">
        <v>82</v>
      </c>
      <c r="E7219" t="s">
        <v>16628</v>
      </c>
      <c r="F7219" s="4" t="s">
        <v>16604</v>
      </c>
      <c r="G7219" s="5">
        <v>75</v>
      </c>
      <c r="H7219" s="6">
        <v>0.1578947</v>
      </c>
      <c r="I7219" s="7">
        <v>97.5</v>
      </c>
    </row>
    <row r="7220" spans="1:12" x14ac:dyDescent="0.25">
      <c r="A7220">
        <v>58761</v>
      </c>
      <c r="B7220" s="2">
        <v>61.804659999999998</v>
      </c>
      <c r="C7220" s="3">
        <v>1223</v>
      </c>
      <c r="D7220" s="4">
        <v>33500</v>
      </c>
      <c r="E7220" t="s">
        <v>11252</v>
      </c>
      <c r="F7220" s="4" t="s">
        <v>11069</v>
      </c>
      <c r="G7220" s="5">
        <v>764</v>
      </c>
      <c r="H7220" s="6">
        <v>0.2156863</v>
      </c>
      <c r="I7220" s="7">
        <v>87.5</v>
      </c>
    </row>
    <row r="7221" spans="1:12" x14ac:dyDescent="0.25">
      <c r="A7221">
        <v>54180</v>
      </c>
      <c r="B7221" s="2">
        <v>61.804009999999998</v>
      </c>
      <c r="C7221" s="3">
        <v>3134</v>
      </c>
      <c r="D7221" s="4">
        <v>24580</v>
      </c>
      <c r="E7221" t="s">
        <v>1719</v>
      </c>
      <c r="F7221" s="4" t="s">
        <v>10031</v>
      </c>
      <c r="G7221" s="5">
        <v>1963</v>
      </c>
      <c r="H7221" s="6">
        <v>0.27508909999999998</v>
      </c>
      <c r="I7221" s="7">
        <v>77.227000000000004</v>
      </c>
      <c r="J7221" s="2">
        <v>44</v>
      </c>
      <c r="K7221">
        <v>2</v>
      </c>
    </row>
    <row r="7222" spans="1:12" x14ac:dyDescent="0.25">
      <c r="A7222">
        <v>15209</v>
      </c>
      <c r="B7222" s="2">
        <v>61.801349999999999</v>
      </c>
      <c r="C7222" s="3">
        <v>12795</v>
      </c>
      <c r="D7222" s="4">
        <v>38300</v>
      </c>
      <c r="E7222" t="s">
        <v>3081</v>
      </c>
      <c r="F7222" s="4" t="s">
        <v>3003</v>
      </c>
      <c r="G7222" s="5">
        <v>9154</v>
      </c>
      <c r="H7222" s="6">
        <v>0.31297789999999998</v>
      </c>
      <c r="I7222" s="7">
        <v>70.677999999999997</v>
      </c>
      <c r="J7222" s="2">
        <v>45</v>
      </c>
      <c r="K7222">
        <v>10</v>
      </c>
      <c r="L7222" s="2">
        <v>76.8</v>
      </c>
    </row>
    <row r="7223" spans="1:12" x14ac:dyDescent="0.25">
      <c r="A7223">
        <v>57783</v>
      </c>
      <c r="B7223" s="2">
        <v>61.796819999999997</v>
      </c>
      <c r="C7223" s="3">
        <v>14515</v>
      </c>
      <c r="D7223" s="4">
        <v>43940</v>
      </c>
      <c r="E7223" t="s">
        <v>11063</v>
      </c>
      <c r="F7223" s="4" t="s">
        <v>10877</v>
      </c>
      <c r="G7223" s="5">
        <v>9746</v>
      </c>
      <c r="H7223" s="6">
        <v>0.32146520000000001</v>
      </c>
      <c r="I7223" s="7">
        <v>69.206000000000003</v>
      </c>
      <c r="J7223" s="2">
        <v>51.222200000000001</v>
      </c>
      <c r="K7223">
        <v>9</v>
      </c>
    </row>
    <row r="7224" spans="1:12" x14ac:dyDescent="0.25">
      <c r="A7224">
        <v>24211</v>
      </c>
      <c r="B7224" s="2">
        <v>61.792670000000001</v>
      </c>
      <c r="C7224" s="3">
        <v>10048</v>
      </c>
      <c r="D7224" s="4">
        <v>28700</v>
      </c>
      <c r="E7224" t="s">
        <v>4461</v>
      </c>
      <c r="F7224" s="4" t="s">
        <v>4335</v>
      </c>
      <c r="G7224" s="5">
        <v>7612</v>
      </c>
      <c r="H7224" s="6">
        <v>0.34887689999999999</v>
      </c>
      <c r="I7224" s="7">
        <v>64.465999999999994</v>
      </c>
      <c r="J7224" s="2">
        <v>54.666699999999999</v>
      </c>
      <c r="K7224">
        <v>3</v>
      </c>
    </row>
    <row r="7225" spans="1:12" x14ac:dyDescent="0.25">
      <c r="A7225">
        <v>4555</v>
      </c>
      <c r="B7225" s="2">
        <v>61.79054</v>
      </c>
      <c r="C7225" s="3">
        <v>1702</v>
      </c>
      <c r="E7225" t="s">
        <v>872</v>
      </c>
      <c r="F7225" s="4" t="s">
        <v>701</v>
      </c>
      <c r="G7225" s="5">
        <v>1299</v>
      </c>
      <c r="H7225" s="6">
        <v>0.36720550000000002</v>
      </c>
      <c r="I7225" s="7">
        <v>61.284999999999997</v>
      </c>
      <c r="J7225" s="2">
        <v>40.333300000000001</v>
      </c>
      <c r="K7225">
        <v>3</v>
      </c>
    </row>
    <row r="7226" spans="1:12" x14ac:dyDescent="0.25">
      <c r="A7226">
        <v>48190</v>
      </c>
      <c r="B7226" s="2">
        <v>61.790210000000002</v>
      </c>
      <c r="C7226" s="3">
        <v>61</v>
      </c>
      <c r="D7226" s="4">
        <v>11460</v>
      </c>
      <c r="E7226" t="s">
        <v>9156</v>
      </c>
      <c r="F7226" s="4" t="s">
        <v>9106</v>
      </c>
      <c r="G7226" s="5">
        <v>50</v>
      </c>
      <c r="H7226" s="6">
        <v>0.41176469999999998</v>
      </c>
      <c r="I7226" s="7">
        <v>53.570999999999998</v>
      </c>
    </row>
    <row r="7227" spans="1:12" x14ac:dyDescent="0.25">
      <c r="A7227">
        <v>19609</v>
      </c>
      <c r="B7227" s="2">
        <v>61.78857</v>
      </c>
      <c r="C7227" s="3">
        <v>9618</v>
      </c>
      <c r="D7227" s="4">
        <v>39740</v>
      </c>
      <c r="E7227" t="s">
        <v>252</v>
      </c>
      <c r="F7227" s="4" t="s">
        <v>3003</v>
      </c>
      <c r="G7227" s="5">
        <v>6831</v>
      </c>
      <c r="H7227" s="6">
        <v>0.30605969999999999</v>
      </c>
      <c r="I7227" s="7">
        <v>71.820999999999998</v>
      </c>
      <c r="J7227" s="2">
        <v>44.25</v>
      </c>
      <c r="K7227">
        <v>8</v>
      </c>
    </row>
    <row r="7228" spans="1:12" x14ac:dyDescent="0.25">
      <c r="A7228">
        <v>85388</v>
      </c>
      <c r="B7228" s="2">
        <v>61.783529999999999</v>
      </c>
      <c r="C7228" s="3">
        <v>24065</v>
      </c>
      <c r="D7228" s="4">
        <v>38060</v>
      </c>
      <c r="E7228" t="s">
        <v>2171</v>
      </c>
      <c r="F7228" s="4" t="s">
        <v>14962</v>
      </c>
      <c r="G7228" s="5">
        <v>14199</v>
      </c>
      <c r="H7228" s="6">
        <v>0.30669010000000002</v>
      </c>
      <c r="I7228" s="7">
        <v>71.709000000000003</v>
      </c>
    </row>
    <row r="7229" spans="1:12" x14ac:dyDescent="0.25">
      <c r="A7229">
        <v>15004</v>
      </c>
      <c r="B7229" s="2">
        <v>61.780090000000001</v>
      </c>
      <c r="C7229" s="3">
        <v>252</v>
      </c>
      <c r="D7229" s="4">
        <v>38300</v>
      </c>
      <c r="E7229" t="s">
        <v>3005</v>
      </c>
      <c r="F7229" s="4" t="s">
        <v>3003</v>
      </c>
      <c r="G7229" s="5">
        <v>193</v>
      </c>
      <c r="H7229" s="6">
        <v>0.253886</v>
      </c>
      <c r="I7229" s="7">
        <v>80.832999999999998</v>
      </c>
    </row>
    <row r="7230" spans="1:12" x14ac:dyDescent="0.25">
      <c r="A7230">
        <v>89441</v>
      </c>
      <c r="B7230" s="2">
        <v>61.778210000000001</v>
      </c>
      <c r="C7230" s="3">
        <v>11767</v>
      </c>
      <c r="D7230" s="4">
        <v>39900</v>
      </c>
      <c r="E7230" t="s">
        <v>6642</v>
      </c>
      <c r="F7230" s="4" t="s">
        <v>15318</v>
      </c>
      <c r="G7230" s="5">
        <v>7676</v>
      </c>
      <c r="H7230" s="6">
        <v>0.2283742</v>
      </c>
      <c r="I7230" s="7">
        <v>85.24</v>
      </c>
      <c r="J7230" s="2">
        <v>51</v>
      </c>
      <c r="K7230">
        <v>1</v>
      </c>
    </row>
    <row r="7231" spans="1:12" x14ac:dyDescent="0.25">
      <c r="A7231">
        <v>73093</v>
      </c>
      <c r="B7231" s="2">
        <v>61.775930000000002</v>
      </c>
      <c r="C7231" s="3">
        <v>2914</v>
      </c>
      <c r="D7231" s="4">
        <v>36420</v>
      </c>
      <c r="E7231" t="s">
        <v>579</v>
      </c>
      <c r="F7231" s="4" t="s">
        <v>13462</v>
      </c>
      <c r="G7231" s="5">
        <v>1827</v>
      </c>
      <c r="H7231" s="6">
        <v>0.28063460000000001</v>
      </c>
      <c r="I7231" s="7">
        <v>76.19</v>
      </c>
      <c r="J7231" s="2">
        <v>37</v>
      </c>
      <c r="K7231">
        <v>1</v>
      </c>
    </row>
    <row r="7232" spans="1:12" x14ac:dyDescent="0.25">
      <c r="A7232">
        <v>62245</v>
      </c>
      <c r="B7232" s="2">
        <v>61.775239999999997</v>
      </c>
      <c r="C7232" s="3">
        <v>1555</v>
      </c>
      <c r="D7232" s="4">
        <v>41180</v>
      </c>
      <c r="E7232" t="s">
        <v>2267</v>
      </c>
      <c r="F7232" s="4" t="s">
        <v>11490</v>
      </c>
      <c r="G7232" s="5">
        <v>1057</v>
      </c>
      <c r="H7232" s="6">
        <v>0.2126654</v>
      </c>
      <c r="I7232" s="7">
        <v>87.935000000000002</v>
      </c>
    </row>
    <row r="7233" spans="1:12" x14ac:dyDescent="0.25">
      <c r="A7233">
        <v>96793</v>
      </c>
      <c r="B7233" s="2">
        <v>61.769849999999998</v>
      </c>
      <c r="C7233" s="3">
        <v>31627</v>
      </c>
      <c r="D7233" s="4">
        <v>27980</v>
      </c>
      <c r="E7233" t="s">
        <v>16165</v>
      </c>
      <c r="F7233" s="4" t="s">
        <v>16099</v>
      </c>
      <c r="G7233" s="5">
        <v>21466</v>
      </c>
      <c r="H7233" s="6">
        <v>0.22038479999999999</v>
      </c>
      <c r="I7233" s="7">
        <v>86.59</v>
      </c>
      <c r="J7233" s="2">
        <v>52</v>
      </c>
      <c r="K7233">
        <v>2</v>
      </c>
    </row>
    <row r="7234" spans="1:12" x14ac:dyDescent="0.25">
      <c r="A7234">
        <v>69134</v>
      </c>
      <c r="B7234" s="2">
        <v>61.76464</v>
      </c>
      <c r="C7234" s="3">
        <v>386</v>
      </c>
      <c r="E7234" t="s">
        <v>9278</v>
      </c>
      <c r="F7234" s="4" t="s">
        <v>12738</v>
      </c>
      <c r="G7234" s="5">
        <v>259</v>
      </c>
      <c r="H7234" s="6">
        <v>0.37692310000000001</v>
      </c>
      <c r="I7234" s="7">
        <v>59.530999999999999</v>
      </c>
    </row>
    <row r="7235" spans="1:12" x14ac:dyDescent="0.25">
      <c r="A7235">
        <v>66204</v>
      </c>
      <c r="B7235" s="2">
        <v>61.761229999999998</v>
      </c>
      <c r="C7235" s="3">
        <v>19315</v>
      </c>
      <c r="D7235" s="4">
        <v>28140</v>
      </c>
      <c r="E7235" t="s">
        <v>12516</v>
      </c>
      <c r="F7235" s="4" t="s">
        <v>12494</v>
      </c>
      <c r="G7235" s="5">
        <v>14008</v>
      </c>
      <c r="H7235" s="6">
        <v>0.38370929999999998</v>
      </c>
      <c r="I7235" s="7">
        <v>58.353000000000002</v>
      </c>
      <c r="J7235" s="2">
        <v>47.75</v>
      </c>
      <c r="K7235">
        <v>16</v>
      </c>
      <c r="L7235" s="2">
        <v>87.4</v>
      </c>
    </row>
    <row r="7236" spans="1:12" x14ac:dyDescent="0.25">
      <c r="A7236">
        <v>32950</v>
      </c>
      <c r="B7236" s="2">
        <v>61.757179999999998</v>
      </c>
      <c r="C7236" s="3">
        <v>3752</v>
      </c>
      <c r="D7236" s="4">
        <v>37340</v>
      </c>
      <c r="E7236" t="s">
        <v>6855</v>
      </c>
      <c r="F7236" s="4" t="s">
        <v>6689</v>
      </c>
      <c r="G7236" s="5">
        <v>2917</v>
      </c>
      <c r="H7236" s="6">
        <v>0.26353670000000001</v>
      </c>
      <c r="I7236" s="7">
        <v>79.114999999999995</v>
      </c>
    </row>
    <row r="7237" spans="1:12" x14ac:dyDescent="0.25">
      <c r="A7237">
        <v>15340</v>
      </c>
      <c r="B7237" s="2">
        <v>61.756250000000001</v>
      </c>
      <c r="C7237" s="3">
        <v>1294</v>
      </c>
      <c r="D7237" s="4">
        <v>38300</v>
      </c>
      <c r="E7237" t="s">
        <v>3102</v>
      </c>
      <c r="F7237" s="4" t="s">
        <v>3003</v>
      </c>
      <c r="G7237" s="5">
        <v>980</v>
      </c>
      <c r="H7237" s="6">
        <v>0.26326529999999998</v>
      </c>
      <c r="I7237" s="7">
        <v>79.158000000000001</v>
      </c>
      <c r="J7237" s="2">
        <v>50</v>
      </c>
      <c r="K7237">
        <v>2</v>
      </c>
    </row>
    <row r="7238" spans="1:12" x14ac:dyDescent="0.25">
      <c r="A7238">
        <v>17022</v>
      </c>
      <c r="B7238" s="2">
        <v>61.75141</v>
      </c>
      <c r="C7238" s="3">
        <v>29350</v>
      </c>
      <c r="D7238" s="4">
        <v>29540</v>
      </c>
      <c r="E7238" t="s">
        <v>2426</v>
      </c>
      <c r="F7238" s="4" t="s">
        <v>3003</v>
      </c>
      <c r="G7238" s="5">
        <v>19243</v>
      </c>
      <c r="H7238" s="6">
        <v>0.2957805</v>
      </c>
      <c r="I7238" s="7">
        <v>73.52</v>
      </c>
      <c r="J7238" s="2">
        <v>44.25</v>
      </c>
      <c r="K7238">
        <v>8</v>
      </c>
    </row>
    <row r="7239" spans="1:12" x14ac:dyDescent="0.25">
      <c r="A7239">
        <v>14840</v>
      </c>
      <c r="B7239" s="2">
        <v>61.746229999999997</v>
      </c>
      <c r="C7239" s="3">
        <v>3109</v>
      </c>
      <c r="D7239" s="4">
        <v>18500</v>
      </c>
      <c r="E7239" t="s">
        <v>2966</v>
      </c>
      <c r="F7239" s="4" t="s">
        <v>1280</v>
      </c>
      <c r="G7239" s="5">
        <v>2401</v>
      </c>
      <c r="H7239" s="6">
        <v>0.33721899999999999</v>
      </c>
      <c r="I7239" s="7">
        <v>66.353999999999999</v>
      </c>
      <c r="J7239" s="2">
        <v>44.25</v>
      </c>
      <c r="K7239">
        <v>4</v>
      </c>
    </row>
    <row r="7240" spans="1:12" x14ac:dyDescent="0.25">
      <c r="A7240">
        <v>78754</v>
      </c>
      <c r="B7240" s="2">
        <v>61.74295</v>
      </c>
      <c r="C7240" s="3">
        <v>16493</v>
      </c>
      <c r="D7240" s="4">
        <v>12420</v>
      </c>
      <c r="E7240" t="s">
        <v>3573</v>
      </c>
      <c r="F7240" s="4" t="s">
        <v>13752</v>
      </c>
      <c r="G7240" s="5">
        <v>11342</v>
      </c>
      <c r="H7240" s="6">
        <v>0.34323749999999997</v>
      </c>
      <c r="I7240" s="7">
        <v>65.290000000000006</v>
      </c>
      <c r="J7240" s="2">
        <v>42.421100000000003</v>
      </c>
      <c r="K7240">
        <v>19</v>
      </c>
      <c r="L7240" s="2">
        <v>64</v>
      </c>
    </row>
    <row r="7241" spans="1:12" x14ac:dyDescent="0.25">
      <c r="A7241">
        <v>76364</v>
      </c>
      <c r="B7241" s="2">
        <v>61.740200000000002</v>
      </c>
      <c r="C7241" s="3">
        <v>174</v>
      </c>
      <c r="D7241" s="4">
        <v>46900</v>
      </c>
      <c r="E7241" t="s">
        <v>10990</v>
      </c>
      <c r="F7241" s="4" t="s">
        <v>13752</v>
      </c>
      <c r="G7241" s="5">
        <v>128</v>
      </c>
      <c r="H7241" s="6">
        <v>0.359375</v>
      </c>
      <c r="I7241" s="7">
        <v>62.5</v>
      </c>
    </row>
    <row r="7242" spans="1:12" x14ac:dyDescent="0.25">
      <c r="A7242">
        <v>4677</v>
      </c>
      <c r="B7242" s="2">
        <v>61.740110000000001</v>
      </c>
      <c r="C7242" s="3">
        <v>284</v>
      </c>
      <c r="E7242" t="s">
        <v>928</v>
      </c>
      <c r="F7242" s="4" t="s">
        <v>701</v>
      </c>
      <c r="G7242" s="5">
        <v>231</v>
      </c>
      <c r="H7242" s="6">
        <v>0.33766230000000003</v>
      </c>
      <c r="I7242" s="7">
        <v>66.25</v>
      </c>
      <c r="J7242" s="2">
        <v>6</v>
      </c>
      <c r="K7242">
        <v>1</v>
      </c>
    </row>
    <row r="7243" spans="1:12" x14ac:dyDescent="0.25">
      <c r="A7243">
        <v>73654</v>
      </c>
      <c r="B7243" s="2">
        <v>61.739919999999998</v>
      </c>
      <c r="C7243" s="3">
        <v>848</v>
      </c>
      <c r="E7243" t="s">
        <v>13537</v>
      </c>
      <c r="F7243" s="4" t="s">
        <v>13462</v>
      </c>
      <c r="G7243" s="5">
        <v>569</v>
      </c>
      <c r="H7243" s="6">
        <v>0.34270650000000002</v>
      </c>
      <c r="I7243" s="7">
        <v>65.375</v>
      </c>
    </row>
    <row r="7244" spans="1:12" x14ac:dyDescent="0.25">
      <c r="A7244">
        <v>27284</v>
      </c>
      <c r="B7244" s="2">
        <v>61.73113</v>
      </c>
      <c r="C7244" s="3">
        <v>51506</v>
      </c>
      <c r="D7244" s="4">
        <v>49180</v>
      </c>
      <c r="E7244" t="s">
        <v>5685</v>
      </c>
      <c r="F7244" s="4" t="s">
        <v>5642</v>
      </c>
      <c r="G7244" s="5">
        <v>36138</v>
      </c>
      <c r="H7244" s="6">
        <v>0.30045100000000002</v>
      </c>
      <c r="I7244" s="7">
        <v>72.661000000000001</v>
      </c>
      <c r="J7244" s="2">
        <v>52.1111</v>
      </c>
      <c r="K7244">
        <v>9</v>
      </c>
    </row>
    <row r="7245" spans="1:12" x14ac:dyDescent="0.25">
      <c r="A7245">
        <v>68648</v>
      </c>
      <c r="B7245" s="2">
        <v>61.7224</v>
      </c>
      <c r="C7245" s="3">
        <v>529</v>
      </c>
      <c r="D7245" s="4">
        <v>36540</v>
      </c>
      <c r="E7245" t="s">
        <v>12815</v>
      </c>
      <c r="F7245" s="4" t="s">
        <v>12738</v>
      </c>
      <c r="G7245" s="5">
        <v>370</v>
      </c>
      <c r="H7245" s="6">
        <v>0.2398922</v>
      </c>
      <c r="I7245" s="7">
        <v>83.125</v>
      </c>
      <c r="J7245" s="2">
        <v>57</v>
      </c>
      <c r="K7245">
        <v>1</v>
      </c>
    </row>
    <row r="7246" spans="1:12" x14ac:dyDescent="0.25">
      <c r="A7246">
        <v>33545</v>
      </c>
      <c r="B7246" s="2">
        <v>61.720120000000001</v>
      </c>
      <c r="C7246" s="3">
        <v>15090</v>
      </c>
      <c r="D7246" s="4">
        <v>45300</v>
      </c>
      <c r="E7246" t="s">
        <v>6905</v>
      </c>
      <c r="F7246" s="4" t="s">
        <v>6689</v>
      </c>
      <c r="G7246" s="5">
        <v>9123</v>
      </c>
      <c r="H7246" s="6">
        <v>0.30107410000000001</v>
      </c>
      <c r="I7246" s="7">
        <v>72.540000000000006</v>
      </c>
      <c r="J7246" s="2">
        <v>57</v>
      </c>
      <c r="K7246">
        <v>2</v>
      </c>
    </row>
    <row r="7247" spans="1:12" x14ac:dyDescent="0.25">
      <c r="A7247">
        <v>8554</v>
      </c>
      <c r="B7247" s="2">
        <v>61.71725</v>
      </c>
      <c r="C7247" s="3">
        <v>4006</v>
      </c>
      <c r="D7247" s="4">
        <v>37980</v>
      </c>
      <c r="E7247" t="s">
        <v>1714</v>
      </c>
      <c r="F7247" s="4" t="s">
        <v>1341</v>
      </c>
      <c r="G7247" s="5">
        <v>2895</v>
      </c>
      <c r="H7247" s="6">
        <v>0.24689230000000001</v>
      </c>
      <c r="I7247" s="7">
        <v>81.894999999999996</v>
      </c>
    </row>
    <row r="7248" spans="1:12" x14ac:dyDescent="0.25">
      <c r="A7248">
        <v>67660</v>
      </c>
      <c r="B7248" s="2">
        <v>61.716549999999998</v>
      </c>
      <c r="C7248" s="3">
        <v>59</v>
      </c>
      <c r="D7248" s="4">
        <v>25700</v>
      </c>
      <c r="E7248" t="s">
        <v>12701</v>
      </c>
      <c r="F7248" s="4" t="s">
        <v>12494</v>
      </c>
      <c r="G7248" s="5">
        <v>59</v>
      </c>
      <c r="H7248" s="6">
        <v>0.2542373</v>
      </c>
      <c r="I7248" s="7">
        <v>80.625</v>
      </c>
    </row>
    <row r="7249" spans="1:12" x14ac:dyDescent="0.25">
      <c r="A7249">
        <v>8758</v>
      </c>
      <c r="B7249" s="2">
        <v>61.715089999999996</v>
      </c>
      <c r="C7249" s="3">
        <v>7649</v>
      </c>
      <c r="D7249" s="4">
        <v>35620</v>
      </c>
      <c r="E7249" t="s">
        <v>1743</v>
      </c>
      <c r="F7249" s="4" t="s">
        <v>1341</v>
      </c>
      <c r="G7249" s="5">
        <v>6010</v>
      </c>
      <c r="H7249" s="6">
        <v>0.27088190000000001</v>
      </c>
      <c r="I7249" s="7">
        <v>77.739000000000004</v>
      </c>
      <c r="J7249" s="2">
        <v>36.5</v>
      </c>
      <c r="K7249">
        <v>2</v>
      </c>
    </row>
    <row r="7250" spans="1:12" x14ac:dyDescent="0.25">
      <c r="A7250">
        <v>4556</v>
      </c>
      <c r="B7250" s="2">
        <v>61.713450000000002</v>
      </c>
      <c r="C7250" s="3">
        <v>1154</v>
      </c>
      <c r="E7250" t="s">
        <v>873</v>
      </c>
      <c r="F7250" s="4" t="s">
        <v>701</v>
      </c>
      <c r="G7250" s="5">
        <v>852</v>
      </c>
      <c r="H7250" s="6">
        <v>0.38452520000000001</v>
      </c>
      <c r="I7250" s="7">
        <v>58.1</v>
      </c>
      <c r="J7250" s="2">
        <v>53</v>
      </c>
      <c r="K7250">
        <v>1</v>
      </c>
    </row>
    <row r="7251" spans="1:12" x14ac:dyDescent="0.25">
      <c r="A7251">
        <v>59420</v>
      </c>
      <c r="B7251" s="2">
        <v>61.713189999999997</v>
      </c>
      <c r="C7251" s="3">
        <v>300</v>
      </c>
      <c r="E7251" t="s">
        <v>11373</v>
      </c>
      <c r="F7251" s="4" t="s">
        <v>11278</v>
      </c>
      <c r="G7251" s="5">
        <v>210</v>
      </c>
      <c r="H7251" s="6">
        <v>0.21800949999999999</v>
      </c>
      <c r="I7251" s="7">
        <v>86.875</v>
      </c>
    </row>
    <row r="7252" spans="1:12" x14ac:dyDescent="0.25">
      <c r="A7252">
        <v>25526</v>
      </c>
      <c r="B7252" s="2">
        <v>61.709380000000003</v>
      </c>
      <c r="C7252" s="3">
        <v>22606</v>
      </c>
      <c r="D7252" s="4">
        <v>26580</v>
      </c>
      <c r="E7252" t="s">
        <v>5356</v>
      </c>
      <c r="F7252" s="4" t="s">
        <v>5144</v>
      </c>
      <c r="G7252" s="5">
        <v>15723</v>
      </c>
      <c r="H7252" s="6">
        <v>0.28510560000000001</v>
      </c>
      <c r="I7252" s="7">
        <v>75.28</v>
      </c>
      <c r="J7252" s="2">
        <v>58</v>
      </c>
      <c r="K7252">
        <v>4</v>
      </c>
    </row>
    <row r="7253" spans="1:12" x14ac:dyDescent="0.25">
      <c r="A7253">
        <v>4676</v>
      </c>
      <c r="B7253" s="2">
        <v>61.70543</v>
      </c>
      <c r="C7253" s="3">
        <v>1031</v>
      </c>
      <c r="E7253" t="s">
        <v>927</v>
      </c>
      <c r="F7253" s="4" t="s">
        <v>701</v>
      </c>
      <c r="G7253" s="5">
        <v>786</v>
      </c>
      <c r="H7253" s="6">
        <v>0.37786259999999999</v>
      </c>
      <c r="I7253" s="7">
        <v>59.25</v>
      </c>
    </row>
    <row r="7254" spans="1:12" x14ac:dyDescent="0.25">
      <c r="A7254">
        <v>62298</v>
      </c>
      <c r="B7254" s="2">
        <v>61.70243</v>
      </c>
      <c r="C7254" s="3">
        <v>16534</v>
      </c>
      <c r="D7254" s="4">
        <v>41180</v>
      </c>
      <c r="E7254" t="s">
        <v>2545</v>
      </c>
      <c r="F7254" s="4" t="s">
        <v>11490</v>
      </c>
      <c r="G7254" s="5">
        <v>11744</v>
      </c>
      <c r="H7254" s="6">
        <v>0.2441247</v>
      </c>
      <c r="I7254" s="7">
        <v>82.352000000000004</v>
      </c>
      <c r="J7254" s="2">
        <v>41</v>
      </c>
      <c r="K7254">
        <v>2</v>
      </c>
    </row>
    <row r="7255" spans="1:12" x14ac:dyDescent="0.25">
      <c r="A7255">
        <v>95382</v>
      </c>
      <c r="B7255" s="2">
        <v>61.693939999999998</v>
      </c>
      <c r="C7255" s="3">
        <v>37162</v>
      </c>
      <c r="D7255" s="4">
        <v>33700</v>
      </c>
      <c r="E7255" t="s">
        <v>15875</v>
      </c>
      <c r="F7255" s="4" t="s">
        <v>15368</v>
      </c>
      <c r="G7255" s="5">
        <v>23777</v>
      </c>
      <c r="H7255" s="6">
        <v>0.30427290000000001</v>
      </c>
      <c r="I7255" s="7">
        <v>71.947999999999993</v>
      </c>
      <c r="J7255" s="2">
        <v>43.666699999999999</v>
      </c>
      <c r="K7255">
        <v>9</v>
      </c>
    </row>
    <row r="7256" spans="1:12" x14ac:dyDescent="0.25">
      <c r="A7256">
        <v>13820</v>
      </c>
      <c r="B7256" s="2">
        <v>61.685420000000001</v>
      </c>
      <c r="C7256" s="3">
        <v>22746</v>
      </c>
      <c r="D7256" s="4">
        <v>36580</v>
      </c>
      <c r="E7256" t="s">
        <v>2737</v>
      </c>
      <c r="F7256" s="4" t="s">
        <v>1280</v>
      </c>
      <c r="G7256" s="5">
        <v>11791</v>
      </c>
      <c r="H7256" s="6">
        <v>0.35922660000000001</v>
      </c>
      <c r="I7256" s="7">
        <v>62.436999999999998</v>
      </c>
      <c r="J7256" s="2">
        <v>46.615400000000001</v>
      </c>
      <c r="K7256">
        <v>13</v>
      </c>
      <c r="L7256" s="2">
        <v>83.3</v>
      </c>
    </row>
    <row r="7257" spans="1:12" x14ac:dyDescent="0.25">
      <c r="A7257">
        <v>49684</v>
      </c>
      <c r="B7257" s="2">
        <v>61.67597</v>
      </c>
      <c r="C7257" s="3">
        <v>38609</v>
      </c>
      <c r="D7257" s="4">
        <v>45900</v>
      </c>
      <c r="E7257" t="s">
        <v>9452</v>
      </c>
      <c r="F7257" s="4" t="s">
        <v>9106</v>
      </c>
      <c r="G7257" s="5">
        <v>27718</v>
      </c>
      <c r="H7257" s="6">
        <v>0.32415759999999999</v>
      </c>
      <c r="I7257" s="7">
        <v>68.491</v>
      </c>
      <c r="J7257" s="2">
        <v>46.047600000000003</v>
      </c>
      <c r="K7257">
        <v>21</v>
      </c>
      <c r="L7257" s="2">
        <v>81.099999999999994</v>
      </c>
    </row>
    <row r="7258" spans="1:12" x14ac:dyDescent="0.25">
      <c r="A7258">
        <v>29429</v>
      </c>
      <c r="B7258" s="2">
        <v>61.668799999999997</v>
      </c>
      <c r="C7258" s="3">
        <v>3158</v>
      </c>
      <c r="D7258" s="4">
        <v>16700</v>
      </c>
      <c r="E7258" t="s">
        <v>6223</v>
      </c>
      <c r="F7258" s="4" t="s">
        <v>6130</v>
      </c>
      <c r="G7258" s="5">
        <v>2242</v>
      </c>
      <c r="H7258" s="6">
        <v>0.2814451</v>
      </c>
      <c r="I7258" s="7">
        <v>75.849999999999994</v>
      </c>
    </row>
    <row r="7259" spans="1:12" x14ac:dyDescent="0.25">
      <c r="A7259">
        <v>95004</v>
      </c>
      <c r="B7259" s="2">
        <v>61.667589999999997</v>
      </c>
      <c r="C7259" s="3">
        <v>3885</v>
      </c>
      <c r="D7259" s="4">
        <v>41500</v>
      </c>
      <c r="E7259" t="s">
        <v>15822</v>
      </c>
      <c r="F7259" s="4" t="s">
        <v>15368</v>
      </c>
      <c r="G7259" s="5">
        <v>2792</v>
      </c>
      <c r="H7259" s="6">
        <v>0.24919440000000001</v>
      </c>
      <c r="I7259" s="7">
        <v>81.417000000000002</v>
      </c>
      <c r="J7259" s="2">
        <v>41.666699999999999</v>
      </c>
      <c r="K7259">
        <v>3</v>
      </c>
    </row>
    <row r="7260" spans="1:12" x14ac:dyDescent="0.25">
      <c r="A7260">
        <v>97108</v>
      </c>
      <c r="B7260" s="2">
        <v>61.666849999999997</v>
      </c>
      <c r="C7260" s="3">
        <v>338</v>
      </c>
      <c r="E7260" t="s">
        <v>3009</v>
      </c>
      <c r="F7260" s="4" t="s">
        <v>16170</v>
      </c>
      <c r="G7260" s="5">
        <v>307</v>
      </c>
      <c r="H7260" s="6">
        <v>0.2987013</v>
      </c>
      <c r="I7260" s="7">
        <v>72.846999999999994</v>
      </c>
      <c r="J7260" s="2">
        <v>66</v>
      </c>
      <c r="K7260">
        <v>1</v>
      </c>
    </row>
    <row r="7261" spans="1:12" x14ac:dyDescent="0.25">
      <c r="A7261">
        <v>99653</v>
      </c>
      <c r="B7261" s="2">
        <v>61.666759999999996</v>
      </c>
      <c r="C7261" s="3">
        <v>146</v>
      </c>
      <c r="E7261" t="s">
        <v>16676</v>
      </c>
      <c r="F7261" s="4" t="s">
        <v>16604</v>
      </c>
      <c r="G7261" s="5">
        <v>68</v>
      </c>
      <c r="H7261" s="6">
        <v>0.28985509999999998</v>
      </c>
      <c r="I7261" s="7">
        <v>74.375</v>
      </c>
    </row>
    <row r="7262" spans="1:12" x14ac:dyDescent="0.25">
      <c r="A7262">
        <v>61485</v>
      </c>
      <c r="B7262" s="2">
        <v>61.666649999999997</v>
      </c>
      <c r="C7262" s="3">
        <v>583</v>
      </c>
      <c r="D7262" s="4">
        <v>23660</v>
      </c>
      <c r="E7262" t="s">
        <v>4941</v>
      </c>
      <c r="F7262" s="4" t="s">
        <v>11490</v>
      </c>
      <c r="G7262" s="5">
        <v>379</v>
      </c>
      <c r="H7262" s="6">
        <v>0.2717678</v>
      </c>
      <c r="I7262" s="7">
        <v>77.5</v>
      </c>
      <c r="J7262" s="2">
        <v>66</v>
      </c>
      <c r="K7262">
        <v>1</v>
      </c>
    </row>
    <row r="7263" spans="1:12" x14ac:dyDescent="0.25">
      <c r="A7263">
        <v>75132</v>
      </c>
      <c r="B7263" s="2">
        <v>61.666400000000003</v>
      </c>
      <c r="C7263" s="3">
        <v>1014</v>
      </c>
      <c r="D7263" s="4">
        <v>19100</v>
      </c>
      <c r="E7263" t="s">
        <v>13773</v>
      </c>
      <c r="F7263" s="4" t="s">
        <v>13752</v>
      </c>
      <c r="G7263" s="5">
        <v>657</v>
      </c>
      <c r="H7263" s="6">
        <v>0.34042549999999999</v>
      </c>
      <c r="I7263" s="7">
        <v>65.625</v>
      </c>
    </row>
    <row r="7264" spans="1:12" x14ac:dyDescent="0.25">
      <c r="A7264">
        <v>77469</v>
      </c>
      <c r="B7264" s="2">
        <v>61.660290000000003</v>
      </c>
      <c r="C7264" s="3">
        <v>38363</v>
      </c>
      <c r="D7264" s="4">
        <v>26420</v>
      </c>
      <c r="E7264" t="s">
        <v>99</v>
      </c>
      <c r="F7264" s="4" t="s">
        <v>13752</v>
      </c>
      <c r="G7264" s="5">
        <v>24895</v>
      </c>
      <c r="H7264" s="6">
        <v>0.26418960000000002</v>
      </c>
      <c r="I7264" s="7">
        <v>78.790999999999997</v>
      </c>
      <c r="J7264" s="2">
        <v>46.2</v>
      </c>
      <c r="K7264">
        <v>5</v>
      </c>
    </row>
    <row r="7265" spans="1:12" x14ac:dyDescent="0.25">
      <c r="A7265">
        <v>52352</v>
      </c>
      <c r="B7265" s="2">
        <v>61.654040000000002</v>
      </c>
      <c r="C7265" s="3">
        <v>1789</v>
      </c>
      <c r="D7265" s="4">
        <v>16300</v>
      </c>
      <c r="E7265" t="s">
        <v>5497</v>
      </c>
      <c r="F7265" s="4" t="s">
        <v>9593</v>
      </c>
      <c r="G7265" s="5">
        <v>1215</v>
      </c>
      <c r="H7265" s="6">
        <v>0.1833882</v>
      </c>
      <c r="I7265" s="7">
        <v>92.75</v>
      </c>
    </row>
    <row r="7266" spans="1:12" x14ac:dyDescent="0.25">
      <c r="A7266">
        <v>84055</v>
      </c>
      <c r="B7266" s="2">
        <v>61.653550000000003</v>
      </c>
      <c r="C7266" s="3">
        <v>1340</v>
      </c>
      <c r="D7266" s="4">
        <v>44920</v>
      </c>
      <c r="E7266" t="s">
        <v>9227</v>
      </c>
      <c r="F7266" s="4" t="s">
        <v>14851</v>
      </c>
      <c r="G7266" s="5">
        <v>806</v>
      </c>
      <c r="H7266" s="6">
        <v>0.28872370000000003</v>
      </c>
      <c r="I7266" s="7">
        <v>74.545000000000002</v>
      </c>
    </row>
    <row r="7267" spans="1:12" x14ac:dyDescent="0.25">
      <c r="A7267">
        <v>2911</v>
      </c>
      <c r="B7267" s="2">
        <v>61.650620000000004</v>
      </c>
      <c r="C7267" s="3">
        <v>16013</v>
      </c>
      <c r="D7267" s="4">
        <v>39300</v>
      </c>
      <c r="E7267" t="s">
        <v>514</v>
      </c>
      <c r="F7267" s="4" t="s">
        <v>466</v>
      </c>
      <c r="G7267" s="5">
        <v>11432</v>
      </c>
      <c r="H7267" s="6">
        <v>0.30665619999999999</v>
      </c>
      <c r="I7267" s="7">
        <v>71.430999999999997</v>
      </c>
      <c r="J7267" s="2">
        <v>45.222200000000001</v>
      </c>
      <c r="K7267">
        <v>9</v>
      </c>
    </row>
    <row r="7268" spans="1:12" x14ac:dyDescent="0.25">
      <c r="A7268">
        <v>60536</v>
      </c>
      <c r="B7268" s="2">
        <v>61.647860000000001</v>
      </c>
      <c r="C7268" s="3">
        <v>111</v>
      </c>
      <c r="D7268" s="4">
        <v>16980</v>
      </c>
      <c r="E7268" t="s">
        <v>2274</v>
      </c>
      <c r="F7268" s="4" t="s">
        <v>11490</v>
      </c>
      <c r="G7268" s="5">
        <v>85</v>
      </c>
      <c r="H7268" s="6">
        <v>0.23529410000000001</v>
      </c>
      <c r="I7268" s="7">
        <v>83.75</v>
      </c>
    </row>
    <row r="7269" spans="1:12" x14ac:dyDescent="0.25">
      <c r="A7269">
        <v>54301</v>
      </c>
      <c r="B7269" s="2">
        <v>61.64425</v>
      </c>
      <c r="C7269" s="3">
        <v>22145</v>
      </c>
      <c r="D7269" s="4">
        <v>24580</v>
      </c>
      <c r="E7269" t="s">
        <v>4928</v>
      </c>
      <c r="F7269" s="4" t="s">
        <v>10031</v>
      </c>
      <c r="G7269" s="5">
        <v>15032</v>
      </c>
      <c r="H7269" s="6">
        <v>0.34776820000000003</v>
      </c>
      <c r="I7269" s="7">
        <v>64.311000000000007</v>
      </c>
      <c r="J7269" s="2">
        <v>39.555599999999998</v>
      </c>
      <c r="K7269">
        <v>18</v>
      </c>
      <c r="L7269" s="2">
        <v>48.2</v>
      </c>
    </row>
    <row r="7270" spans="1:12" x14ac:dyDescent="0.25">
      <c r="A7270">
        <v>41051</v>
      </c>
      <c r="B7270" s="2">
        <v>61.63646</v>
      </c>
      <c r="C7270" s="3">
        <v>28419</v>
      </c>
      <c r="D7270" s="4">
        <v>17140</v>
      </c>
      <c r="E7270" t="s">
        <v>5046</v>
      </c>
      <c r="F7270" s="4" t="s">
        <v>7883</v>
      </c>
      <c r="G7270" s="5">
        <v>17486</v>
      </c>
      <c r="H7270" s="6">
        <v>0.29903920000000001</v>
      </c>
      <c r="I7270" s="7">
        <v>72.730999999999995</v>
      </c>
      <c r="J7270" s="2">
        <v>51.571399999999997</v>
      </c>
      <c r="K7270">
        <v>7</v>
      </c>
    </row>
    <row r="7271" spans="1:12" x14ac:dyDescent="0.25">
      <c r="A7271">
        <v>58847</v>
      </c>
      <c r="B7271" s="2">
        <v>61.632199999999997</v>
      </c>
      <c r="C7271" s="3">
        <v>485</v>
      </c>
      <c r="E7271" t="s">
        <v>588</v>
      </c>
      <c r="F7271" s="4" t="s">
        <v>11069</v>
      </c>
      <c r="G7271" s="5">
        <v>300</v>
      </c>
      <c r="H7271" s="6">
        <v>0.12666669999999999</v>
      </c>
      <c r="I7271" s="7">
        <v>102.5</v>
      </c>
    </row>
    <row r="7272" spans="1:12" x14ac:dyDescent="0.25">
      <c r="A7272">
        <v>14623</v>
      </c>
      <c r="B7272" s="2">
        <v>61.628790000000002</v>
      </c>
      <c r="C7272" s="3">
        <v>26003</v>
      </c>
      <c r="D7272" s="4">
        <v>40380</v>
      </c>
      <c r="E7272" t="s">
        <v>458</v>
      </c>
      <c r="F7272" s="4" t="s">
        <v>1280</v>
      </c>
      <c r="G7272" s="5">
        <v>13972</v>
      </c>
      <c r="H7272" s="6">
        <v>0.37708439999999999</v>
      </c>
      <c r="I7272" s="7">
        <v>59.222000000000001</v>
      </c>
      <c r="J7272" s="2">
        <v>39.25</v>
      </c>
      <c r="K7272">
        <v>12</v>
      </c>
      <c r="L7272" s="2">
        <v>46.4</v>
      </c>
    </row>
    <row r="7273" spans="1:12" x14ac:dyDescent="0.25">
      <c r="A7273">
        <v>58558</v>
      </c>
      <c r="B7273" s="2">
        <v>61.62529</v>
      </c>
      <c r="C7273" s="3">
        <v>981</v>
      </c>
      <c r="D7273" s="4">
        <v>13900</v>
      </c>
      <c r="E7273" t="s">
        <v>11204</v>
      </c>
      <c r="F7273" s="4" t="s">
        <v>11069</v>
      </c>
      <c r="G7273" s="5">
        <v>646</v>
      </c>
      <c r="H7273" s="6">
        <v>0.23374610000000001</v>
      </c>
      <c r="I7273" s="7">
        <v>83.99</v>
      </c>
    </row>
    <row r="7274" spans="1:12" x14ac:dyDescent="0.25">
      <c r="A7274">
        <v>49534</v>
      </c>
      <c r="B7274" s="2">
        <v>61.621720000000003</v>
      </c>
      <c r="C7274" s="3">
        <v>21697</v>
      </c>
      <c r="D7274" s="4">
        <v>24340</v>
      </c>
      <c r="E7274" t="s">
        <v>8395</v>
      </c>
      <c r="F7274" s="4" t="s">
        <v>9106</v>
      </c>
      <c r="G7274" s="5">
        <v>14260</v>
      </c>
      <c r="H7274" s="6">
        <v>0.31795230000000002</v>
      </c>
      <c r="I7274" s="7">
        <v>69.435000000000002</v>
      </c>
      <c r="J7274" s="2">
        <v>39</v>
      </c>
      <c r="K7274">
        <v>1</v>
      </c>
    </row>
    <row r="7275" spans="1:12" x14ac:dyDescent="0.25">
      <c r="A7275">
        <v>72061</v>
      </c>
      <c r="B7275" s="2">
        <v>61.618290000000002</v>
      </c>
      <c r="C7275" s="3">
        <v>137</v>
      </c>
      <c r="D7275" s="4">
        <v>30780</v>
      </c>
      <c r="E7275" t="s">
        <v>13263</v>
      </c>
      <c r="F7275" s="4" t="s">
        <v>13183</v>
      </c>
      <c r="G7275" s="5">
        <v>83</v>
      </c>
      <c r="H7275" s="6">
        <v>0.2142857</v>
      </c>
      <c r="I7275" s="7">
        <v>87.343999999999994</v>
      </c>
      <c r="J7275" s="2">
        <v>38</v>
      </c>
      <c r="K7275">
        <v>1</v>
      </c>
    </row>
    <row r="7276" spans="1:12" x14ac:dyDescent="0.25">
      <c r="A7276">
        <v>30506</v>
      </c>
      <c r="B7276" s="2">
        <v>61.61121</v>
      </c>
      <c r="C7276" s="3">
        <v>42800</v>
      </c>
      <c r="D7276" s="4">
        <v>23580</v>
      </c>
      <c r="E7276" t="s">
        <v>2793</v>
      </c>
      <c r="F7276" s="4" t="s">
        <v>6363</v>
      </c>
      <c r="G7276" s="5">
        <v>29521</v>
      </c>
      <c r="H7276" s="6">
        <v>0.30573810000000001</v>
      </c>
      <c r="I7276" s="7">
        <v>71.540000000000006</v>
      </c>
      <c r="J7276" s="2">
        <v>47.6</v>
      </c>
      <c r="K7276">
        <v>10</v>
      </c>
      <c r="L7276" s="2">
        <v>86.8</v>
      </c>
    </row>
    <row r="7277" spans="1:12" x14ac:dyDescent="0.25">
      <c r="A7277">
        <v>1337</v>
      </c>
      <c r="B7277" s="2">
        <v>61.603670000000001</v>
      </c>
      <c r="C7277" s="3">
        <v>2575</v>
      </c>
      <c r="D7277" s="4">
        <v>24640</v>
      </c>
      <c r="E7277" t="s">
        <v>114</v>
      </c>
      <c r="F7277" s="4" t="s">
        <v>21</v>
      </c>
      <c r="G7277" s="5">
        <v>1991</v>
      </c>
      <c r="H7277" s="6">
        <v>0.28463860000000002</v>
      </c>
      <c r="I7277" s="7">
        <v>75.179000000000002</v>
      </c>
      <c r="J7277" s="2">
        <v>52</v>
      </c>
      <c r="K7277">
        <v>1</v>
      </c>
    </row>
    <row r="7278" spans="1:12" x14ac:dyDescent="0.25">
      <c r="A7278">
        <v>14120</v>
      </c>
      <c r="B7278" s="2">
        <v>61.59563</v>
      </c>
      <c r="C7278" s="3">
        <v>44799</v>
      </c>
      <c r="D7278" s="4">
        <v>15380</v>
      </c>
      <c r="E7278" t="s">
        <v>2808</v>
      </c>
      <c r="F7278" s="4" t="s">
        <v>1280</v>
      </c>
      <c r="G7278" s="5">
        <v>31611</v>
      </c>
      <c r="H7278" s="6">
        <v>0.27971279999999998</v>
      </c>
      <c r="I7278" s="7">
        <v>76.001000000000005</v>
      </c>
      <c r="J7278" s="2">
        <v>42.214300000000001</v>
      </c>
      <c r="K7278">
        <v>14</v>
      </c>
      <c r="L7278" s="2">
        <v>62.7</v>
      </c>
    </row>
    <row r="7279" spans="1:12" x14ac:dyDescent="0.25">
      <c r="A7279">
        <v>67701</v>
      </c>
      <c r="B7279" s="2">
        <v>61.5871</v>
      </c>
      <c r="C7279" s="3">
        <v>6579</v>
      </c>
      <c r="E7279" t="s">
        <v>10239</v>
      </c>
      <c r="F7279" s="4" t="s">
        <v>12494</v>
      </c>
      <c r="G7279" s="5">
        <v>4040</v>
      </c>
      <c r="H7279" s="6">
        <v>0.30784460000000002</v>
      </c>
      <c r="I7279" s="7">
        <v>71.135999999999996</v>
      </c>
      <c r="J7279" s="2">
        <v>49.428600000000003</v>
      </c>
      <c r="K7279">
        <v>7</v>
      </c>
    </row>
    <row r="7280" spans="1:12" x14ac:dyDescent="0.25">
      <c r="A7280">
        <v>88312</v>
      </c>
      <c r="B7280" s="2">
        <v>61.585540000000002</v>
      </c>
      <c r="C7280" s="3">
        <v>3135</v>
      </c>
      <c r="E7280" t="s">
        <v>6461</v>
      </c>
      <c r="F7280" s="4" t="s">
        <v>15124</v>
      </c>
      <c r="G7280" s="5">
        <v>2421</v>
      </c>
      <c r="H7280" s="6">
        <v>0.34820319999999999</v>
      </c>
      <c r="I7280" s="7">
        <v>64.156000000000006</v>
      </c>
    </row>
    <row r="7281" spans="1:12" x14ac:dyDescent="0.25">
      <c r="A7281">
        <v>51039</v>
      </c>
      <c r="B7281" s="2">
        <v>61.584589999999999</v>
      </c>
      <c r="C7281" s="3">
        <v>2421</v>
      </c>
      <c r="D7281" s="4">
        <v>43580</v>
      </c>
      <c r="E7281" t="s">
        <v>9815</v>
      </c>
      <c r="F7281" s="4" t="s">
        <v>9593</v>
      </c>
      <c r="G7281" s="5">
        <v>1582</v>
      </c>
      <c r="H7281" s="6">
        <v>0.27795330000000001</v>
      </c>
      <c r="I7281" s="7">
        <v>76.281999999999996</v>
      </c>
      <c r="J7281" s="2">
        <v>40</v>
      </c>
      <c r="K7281">
        <v>1</v>
      </c>
    </row>
    <row r="7282" spans="1:12" x14ac:dyDescent="0.25">
      <c r="A7282">
        <v>38558</v>
      </c>
      <c r="B7282" s="2">
        <v>61.58249</v>
      </c>
      <c r="C7282" s="3">
        <v>7671</v>
      </c>
      <c r="D7282" s="4">
        <v>18900</v>
      </c>
      <c r="E7282" t="s">
        <v>7158</v>
      </c>
      <c r="F7282" s="4" t="s">
        <v>7348</v>
      </c>
      <c r="G7282" s="5">
        <v>7177</v>
      </c>
      <c r="H7282" s="6">
        <v>0.36784169999999999</v>
      </c>
      <c r="I7282" s="7">
        <v>60.746000000000002</v>
      </c>
      <c r="J7282" s="2">
        <v>26.5</v>
      </c>
      <c r="K7282">
        <v>2</v>
      </c>
    </row>
    <row r="7283" spans="1:12" x14ac:dyDescent="0.25">
      <c r="A7283">
        <v>33455</v>
      </c>
      <c r="B7283" s="2">
        <v>61.576709999999999</v>
      </c>
      <c r="C7283" s="3">
        <v>21033</v>
      </c>
      <c r="D7283" s="4">
        <v>38940</v>
      </c>
      <c r="E7283" t="s">
        <v>6890</v>
      </c>
      <c r="F7283" s="4" t="s">
        <v>6689</v>
      </c>
      <c r="G7283" s="5">
        <v>16975</v>
      </c>
      <c r="H7283" s="6">
        <v>0.32227850000000002</v>
      </c>
      <c r="I7283" s="7">
        <v>68.619</v>
      </c>
      <c r="J7283" s="2">
        <v>45</v>
      </c>
      <c r="K7283">
        <v>5</v>
      </c>
    </row>
    <row r="7284" spans="1:12" x14ac:dyDescent="0.25">
      <c r="A7284">
        <v>54234</v>
      </c>
      <c r="B7284" s="2">
        <v>61.572330000000001</v>
      </c>
      <c r="C7284" s="3">
        <v>1495</v>
      </c>
      <c r="E7284" t="s">
        <v>10223</v>
      </c>
      <c r="F7284" s="4" t="s">
        <v>10031</v>
      </c>
      <c r="G7284" s="5">
        <v>1332</v>
      </c>
      <c r="H7284" s="6">
        <v>0.39384839999999999</v>
      </c>
      <c r="I7284" s="7">
        <v>56.25</v>
      </c>
    </row>
    <row r="7285" spans="1:12" x14ac:dyDescent="0.25">
      <c r="A7285">
        <v>98388</v>
      </c>
      <c r="B7285" s="2">
        <v>61.570799999999998</v>
      </c>
      <c r="C7285" s="3">
        <v>6783</v>
      </c>
      <c r="D7285" s="4">
        <v>42660</v>
      </c>
      <c r="E7285" t="s">
        <v>16431</v>
      </c>
      <c r="F7285" s="4" t="s">
        <v>16344</v>
      </c>
      <c r="G7285" s="5">
        <v>5046</v>
      </c>
      <c r="H7285" s="6">
        <v>0.30103049999999998</v>
      </c>
      <c r="I7285" s="7">
        <v>72.278999999999996</v>
      </c>
      <c r="J7285" s="2">
        <v>35.714300000000001</v>
      </c>
      <c r="K7285">
        <v>7</v>
      </c>
    </row>
    <row r="7286" spans="1:12" x14ac:dyDescent="0.25">
      <c r="A7286">
        <v>59086</v>
      </c>
      <c r="B7286" s="2">
        <v>61.569450000000003</v>
      </c>
      <c r="C7286" s="3">
        <v>763</v>
      </c>
      <c r="E7286" t="s">
        <v>11323</v>
      </c>
      <c r="F7286" s="4" t="s">
        <v>11278</v>
      </c>
      <c r="G7286" s="5">
        <v>606</v>
      </c>
      <c r="H7286" s="6">
        <v>0.34488449999999998</v>
      </c>
      <c r="I7286" s="7">
        <v>64.688000000000002</v>
      </c>
    </row>
    <row r="7287" spans="1:12" x14ac:dyDescent="0.25">
      <c r="A7287">
        <v>23079</v>
      </c>
      <c r="B7287" s="2">
        <v>61.569229999999997</v>
      </c>
      <c r="C7287" s="3">
        <v>675</v>
      </c>
      <c r="E7287" t="s">
        <v>1077</v>
      </c>
      <c r="F7287" s="4" t="s">
        <v>4335</v>
      </c>
      <c r="G7287" s="5">
        <v>342</v>
      </c>
      <c r="H7287" s="6">
        <v>0.19005849999999999</v>
      </c>
      <c r="I7287" s="7">
        <v>91.429000000000002</v>
      </c>
    </row>
    <row r="7288" spans="1:12" x14ac:dyDescent="0.25">
      <c r="A7288">
        <v>45218</v>
      </c>
      <c r="B7288" s="2">
        <v>61.568480000000001</v>
      </c>
      <c r="C7288" s="3">
        <v>3818</v>
      </c>
      <c r="D7288" s="4">
        <v>17140</v>
      </c>
      <c r="E7288" t="s">
        <v>8663</v>
      </c>
      <c r="F7288" s="4" t="s">
        <v>8295</v>
      </c>
      <c r="G7288" s="5">
        <v>2760</v>
      </c>
      <c r="H7288" s="6">
        <v>0.35059760000000001</v>
      </c>
      <c r="I7288" s="7">
        <v>63.683999999999997</v>
      </c>
      <c r="J7288" s="2">
        <v>41.875</v>
      </c>
      <c r="K7288">
        <v>8</v>
      </c>
    </row>
    <row r="7289" spans="1:12" x14ac:dyDescent="0.25">
      <c r="A7289">
        <v>62918</v>
      </c>
      <c r="B7289" s="2">
        <v>61.566330000000001</v>
      </c>
      <c r="C7289" s="3">
        <v>9786</v>
      </c>
      <c r="D7289" s="4">
        <v>16060</v>
      </c>
      <c r="E7289" t="s">
        <v>12064</v>
      </c>
      <c r="F7289" s="4" t="s">
        <v>11490</v>
      </c>
      <c r="G7289" s="5">
        <v>6250</v>
      </c>
      <c r="H7289" s="6">
        <v>0.32784000000000002</v>
      </c>
      <c r="I7289" s="7">
        <v>67.599000000000004</v>
      </c>
      <c r="J7289" s="2">
        <v>41.5</v>
      </c>
      <c r="K7289">
        <v>4</v>
      </c>
    </row>
    <row r="7290" spans="1:12" x14ac:dyDescent="0.25">
      <c r="A7290">
        <v>84101</v>
      </c>
      <c r="B7290" s="2">
        <v>61.563899999999997</v>
      </c>
      <c r="C7290" s="3">
        <v>5086</v>
      </c>
      <c r="D7290" s="4">
        <v>41620</v>
      </c>
      <c r="E7290" t="s">
        <v>14892</v>
      </c>
      <c r="F7290" s="4" t="s">
        <v>14851</v>
      </c>
      <c r="G7290" s="5">
        <v>3878</v>
      </c>
      <c r="H7290" s="6">
        <v>0.37931930000000003</v>
      </c>
      <c r="I7290" s="7">
        <v>58.698</v>
      </c>
      <c r="J7290" s="2">
        <v>43.428600000000003</v>
      </c>
      <c r="K7290">
        <v>7</v>
      </c>
    </row>
    <row r="7291" spans="1:12" x14ac:dyDescent="0.25">
      <c r="A7291">
        <v>59846</v>
      </c>
      <c r="B7291" s="2">
        <v>61.562739999999998</v>
      </c>
      <c r="C7291" s="3">
        <v>1111</v>
      </c>
      <c r="D7291" s="4">
        <v>33540</v>
      </c>
      <c r="E7291" t="s">
        <v>11465</v>
      </c>
      <c r="F7291" s="4" t="s">
        <v>11278</v>
      </c>
      <c r="G7291" s="5">
        <v>953</v>
      </c>
      <c r="H7291" s="6">
        <v>0.37945489999999998</v>
      </c>
      <c r="I7291" s="7">
        <v>58.667000000000002</v>
      </c>
    </row>
    <row r="7292" spans="1:12" x14ac:dyDescent="0.25">
      <c r="A7292">
        <v>78745</v>
      </c>
      <c r="B7292" s="2">
        <v>61.552349999999997</v>
      </c>
      <c r="C7292" s="3">
        <v>58877</v>
      </c>
      <c r="D7292" s="4">
        <v>12420</v>
      </c>
      <c r="E7292" t="s">
        <v>3573</v>
      </c>
      <c r="F7292" s="4" t="s">
        <v>13752</v>
      </c>
      <c r="G7292" s="5">
        <v>42495</v>
      </c>
      <c r="H7292" s="6">
        <v>0.36116340000000002</v>
      </c>
      <c r="I7292" s="7">
        <v>61.826999999999998</v>
      </c>
      <c r="J7292" s="2">
        <v>40.075499999999998</v>
      </c>
      <c r="K7292">
        <v>53</v>
      </c>
      <c r="L7292" s="2">
        <v>51.7</v>
      </c>
    </row>
    <row r="7293" spans="1:12" x14ac:dyDescent="0.25">
      <c r="A7293">
        <v>71371</v>
      </c>
      <c r="B7293" s="2">
        <v>61.541879999999999</v>
      </c>
      <c r="C7293" s="3">
        <v>1753</v>
      </c>
      <c r="E7293" t="s">
        <v>13156</v>
      </c>
      <c r="F7293" s="4" t="s">
        <v>12927</v>
      </c>
      <c r="G7293" s="5">
        <v>1251</v>
      </c>
      <c r="H7293" s="6">
        <v>0.1956869</v>
      </c>
      <c r="I7293" s="7">
        <v>90.412999999999997</v>
      </c>
    </row>
    <row r="7294" spans="1:12" x14ac:dyDescent="0.25">
      <c r="A7294">
        <v>95926</v>
      </c>
      <c r="B7294" s="2">
        <v>61.536580000000001</v>
      </c>
      <c r="C7294" s="3">
        <v>38276</v>
      </c>
      <c r="D7294" s="4">
        <v>17020</v>
      </c>
      <c r="E7294" t="s">
        <v>13934</v>
      </c>
      <c r="F7294" s="4" t="s">
        <v>15368</v>
      </c>
      <c r="G7294" s="5">
        <v>20895</v>
      </c>
      <c r="H7294" s="6">
        <v>0.375</v>
      </c>
      <c r="I7294" s="7">
        <v>59.426000000000002</v>
      </c>
      <c r="J7294" s="2">
        <v>42.4</v>
      </c>
      <c r="K7294">
        <v>25</v>
      </c>
      <c r="L7294" s="2">
        <v>63.7</v>
      </c>
    </row>
    <row r="7295" spans="1:12" x14ac:dyDescent="0.25">
      <c r="A7295">
        <v>59485</v>
      </c>
      <c r="B7295" s="2">
        <v>61.531480000000002</v>
      </c>
      <c r="C7295" s="3">
        <v>521</v>
      </c>
      <c r="D7295" s="4">
        <v>24500</v>
      </c>
      <c r="E7295" t="s">
        <v>11407</v>
      </c>
      <c r="F7295" s="4" t="s">
        <v>11278</v>
      </c>
      <c r="G7295" s="5">
        <v>391</v>
      </c>
      <c r="H7295" s="6">
        <v>0.18112249999999999</v>
      </c>
      <c r="I7295" s="7">
        <v>92.917000000000002</v>
      </c>
      <c r="J7295" s="2">
        <v>64</v>
      </c>
      <c r="K7295">
        <v>1</v>
      </c>
    </row>
    <row r="7296" spans="1:12" x14ac:dyDescent="0.25">
      <c r="A7296">
        <v>24556</v>
      </c>
      <c r="B7296" s="2">
        <v>61.53078</v>
      </c>
      <c r="C7296" s="3">
        <v>3546</v>
      </c>
      <c r="D7296" s="4">
        <v>31340</v>
      </c>
      <c r="E7296" t="s">
        <v>5103</v>
      </c>
      <c r="F7296" s="4" t="s">
        <v>4335</v>
      </c>
      <c r="G7296" s="5">
        <v>2540</v>
      </c>
      <c r="H7296" s="6">
        <v>0.29279810000000001</v>
      </c>
      <c r="I7296" s="7">
        <v>73.611000000000004</v>
      </c>
      <c r="J7296" s="2">
        <v>63</v>
      </c>
      <c r="K7296">
        <v>2</v>
      </c>
    </row>
    <row r="7297" spans="1:12" x14ac:dyDescent="0.25">
      <c r="A7297">
        <v>70360</v>
      </c>
      <c r="B7297" s="2">
        <v>61.525860000000002</v>
      </c>
      <c r="C7297" s="3">
        <v>27120</v>
      </c>
      <c r="D7297" s="4">
        <v>26380</v>
      </c>
      <c r="E7297" t="s">
        <v>12970</v>
      </c>
      <c r="F7297" s="4" t="s">
        <v>12927</v>
      </c>
      <c r="G7297" s="5">
        <v>18025</v>
      </c>
      <c r="H7297" s="6">
        <v>0.23471649999999999</v>
      </c>
      <c r="I7297" s="7">
        <v>83.64</v>
      </c>
      <c r="J7297" s="2">
        <v>43.833300000000001</v>
      </c>
      <c r="K7297">
        <v>6</v>
      </c>
    </row>
    <row r="7298" spans="1:12" x14ac:dyDescent="0.25">
      <c r="A7298">
        <v>55031</v>
      </c>
      <c r="B7298" s="2">
        <v>61.521210000000004</v>
      </c>
      <c r="C7298" s="3">
        <v>2160</v>
      </c>
      <c r="D7298" s="4">
        <v>33460</v>
      </c>
      <c r="E7298" t="s">
        <v>668</v>
      </c>
      <c r="F7298" s="4" t="s">
        <v>10428</v>
      </c>
      <c r="G7298" s="5">
        <v>1371</v>
      </c>
      <c r="H7298" s="6">
        <v>0.21355689999999999</v>
      </c>
      <c r="I7298" s="7">
        <v>87.292000000000002</v>
      </c>
      <c r="J7298" s="2">
        <v>40.5</v>
      </c>
      <c r="K7298">
        <v>2</v>
      </c>
    </row>
    <row r="7299" spans="1:12" x14ac:dyDescent="0.25">
      <c r="A7299">
        <v>2876</v>
      </c>
      <c r="B7299" s="2">
        <v>61.52084</v>
      </c>
      <c r="C7299" s="3">
        <v>314</v>
      </c>
      <c r="D7299" s="4">
        <v>39300</v>
      </c>
      <c r="E7299" t="s">
        <v>502</v>
      </c>
      <c r="F7299" s="4" t="s">
        <v>466</v>
      </c>
      <c r="G7299" s="5">
        <v>224</v>
      </c>
      <c r="H7299" s="6">
        <v>0.20982139999999999</v>
      </c>
      <c r="I7299" s="7">
        <v>87.924999999999997</v>
      </c>
    </row>
    <row r="7300" spans="1:12" x14ac:dyDescent="0.25">
      <c r="A7300">
        <v>28668</v>
      </c>
      <c r="B7300" s="2">
        <v>61.520699999999998</v>
      </c>
      <c r="C7300" s="3">
        <v>432</v>
      </c>
      <c r="E7300" t="s">
        <v>6061</v>
      </c>
      <c r="F7300" s="4" t="s">
        <v>5642</v>
      </c>
      <c r="G7300" s="5">
        <v>340</v>
      </c>
      <c r="H7300" s="6">
        <v>0.4340176</v>
      </c>
      <c r="I7300" s="7">
        <v>49.167000000000002</v>
      </c>
    </row>
    <row r="7301" spans="1:12" x14ac:dyDescent="0.25">
      <c r="A7301">
        <v>72930</v>
      </c>
      <c r="B7301" s="2">
        <v>61.520539999999997</v>
      </c>
      <c r="C7301" s="3">
        <v>402</v>
      </c>
      <c r="E7301" t="s">
        <v>3091</v>
      </c>
      <c r="F7301" s="4" t="s">
        <v>13183</v>
      </c>
      <c r="G7301" s="5">
        <v>324</v>
      </c>
      <c r="H7301" s="6">
        <v>0.22769229999999999</v>
      </c>
      <c r="I7301" s="7">
        <v>84.820999999999998</v>
      </c>
    </row>
    <row r="7302" spans="1:12" x14ac:dyDescent="0.25">
      <c r="A7302">
        <v>7407</v>
      </c>
      <c r="B7302" s="2">
        <v>61.517130000000002</v>
      </c>
      <c r="C7302" s="3">
        <v>19920</v>
      </c>
      <c r="D7302" s="4">
        <v>35620</v>
      </c>
      <c r="E7302" t="s">
        <v>1416</v>
      </c>
      <c r="F7302" s="4" t="s">
        <v>1341</v>
      </c>
      <c r="G7302" s="5">
        <v>13902</v>
      </c>
      <c r="H7302" s="6">
        <v>0.26087900000000003</v>
      </c>
      <c r="I7302" s="7">
        <v>79.082999999999998</v>
      </c>
      <c r="J7302" s="2">
        <v>44.166699999999999</v>
      </c>
      <c r="K7302">
        <v>6</v>
      </c>
    </row>
    <row r="7303" spans="1:12" x14ac:dyDescent="0.25">
      <c r="A7303">
        <v>5039</v>
      </c>
      <c r="B7303" s="2">
        <v>61.513620000000003</v>
      </c>
      <c r="C7303" s="3">
        <v>995</v>
      </c>
      <c r="D7303" s="4">
        <v>17200</v>
      </c>
      <c r="E7303" t="s">
        <v>828</v>
      </c>
      <c r="F7303" s="4" t="s">
        <v>1030</v>
      </c>
      <c r="G7303" s="5">
        <v>787</v>
      </c>
      <c r="H7303" s="6">
        <v>0.28081319999999999</v>
      </c>
      <c r="I7303" s="7">
        <v>75.625</v>
      </c>
    </row>
    <row r="7304" spans="1:12" x14ac:dyDescent="0.25">
      <c r="A7304">
        <v>98226</v>
      </c>
      <c r="B7304" s="2">
        <v>61.506689999999999</v>
      </c>
      <c r="C7304" s="3">
        <v>41444</v>
      </c>
      <c r="D7304" s="4">
        <v>13380</v>
      </c>
      <c r="E7304" t="s">
        <v>286</v>
      </c>
      <c r="F7304" s="4" t="s">
        <v>16344</v>
      </c>
      <c r="G7304" s="5">
        <v>28146</v>
      </c>
      <c r="H7304" s="6">
        <v>0.30134650000000002</v>
      </c>
      <c r="I7304" s="7">
        <v>72.061999999999998</v>
      </c>
      <c r="J7304" s="2">
        <v>46.185200000000002</v>
      </c>
      <c r="K7304">
        <v>27</v>
      </c>
      <c r="L7304" s="2">
        <v>81.7</v>
      </c>
    </row>
    <row r="7305" spans="1:12" x14ac:dyDescent="0.25">
      <c r="A7305">
        <v>30183</v>
      </c>
      <c r="B7305" s="2">
        <v>61.499110000000002</v>
      </c>
      <c r="C7305" s="3">
        <v>5137</v>
      </c>
      <c r="D7305" s="4">
        <v>12060</v>
      </c>
      <c r="E7305" t="s">
        <v>6408</v>
      </c>
      <c r="F7305" s="4" t="s">
        <v>6363</v>
      </c>
      <c r="G7305" s="5">
        <v>3519</v>
      </c>
      <c r="H7305" s="6">
        <v>0.26534089999999999</v>
      </c>
      <c r="I7305" s="7">
        <v>78.281000000000006</v>
      </c>
      <c r="J7305" s="2">
        <v>45</v>
      </c>
      <c r="K7305">
        <v>1</v>
      </c>
    </row>
    <row r="7306" spans="1:12" x14ac:dyDescent="0.25">
      <c r="A7306">
        <v>15205</v>
      </c>
      <c r="B7306" s="2">
        <v>61.494329999999998</v>
      </c>
      <c r="C7306" s="3">
        <v>22676</v>
      </c>
      <c r="D7306" s="4">
        <v>38300</v>
      </c>
      <c r="E7306" t="s">
        <v>3081</v>
      </c>
      <c r="F7306" s="4" t="s">
        <v>3003</v>
      </c>
      <c r="G7306" s="5">
        <v>16490</v>
      </c>
      <c r="H7306" s="6">
        <v>0.3457037</v>
      </c>
      <c r="I7306" s="7">
        <v>64.388000000000005</v>
      </c>
      <c r="J7306" s="2">
        <v>45.8889</v>
      </c>
      <c r="K7306">
        <v>9</v>
      </c>
    </row>
    <row r="7307" spans="1:12" x14ac:dyDescent="0.25">
      <c r="A7307">
        <v>38133</v>
      </c>
      <c r="B7307" s="2">
        <v>61.487079999999999</v>
      </c>
      <c r="C7307" s="3">
        <v>20895</v>
      </c>
      <c r="D7307" s="4">
        <v>32820</v>
      </c>
      <c r="E7307" t="s">
        <v>2512</v>
      </c>
      <c r="F7307" s="4" t="s">
        <v>7348</v>
      </c>
      <c r="G7307" s="5">
        <v>13822</v>
      </c>
      <c r="H7307" s="6">
        <v>0.28770889999999999</v>
      </c>
      <c r="I7307" s="7">
        <v>74.403999999999996</v>
      </c>
      <c r="J7307" s="2">
        <v>46.6</v>
      </c>
      <c r="K7307">
        <v>5</v>
      </c>
    </row>
    <row r="7308" spans="1:12" x14ac:dyDescent="0.25">
      <c r="A7308">
        <v>99208</v>
      </c>
      <c r="B7308" s="2">
        <v>61.475839999999998</v>
      </c>
      <c r="C7308" s="3">
        <v>50686</v>
      </c>
      <c r="D7308" s="4">
        <v>44060</v>
      </c>
      <c r="E7308" t="s">
        <v>12476</v>
      </c>
      <c r="F7308" s="4" t="s">
        <v>16344</v>
      </c>
      <c r="G7308" s="5">
        <v>33125</v>
      </c>
      <c r="H7308" s="6">
        <v>0.31561309999999998</v>
      </c>
      <c r="I7308" s="7">
        <v>69.572000000000003</v>
      </c>
      <c r="J7308" s="2">
        <v>42.482799999999997</v>
      </c>
      <c r="K7308">
        <v>29</v>
      </c>
      <c r="L7308" s="2">
        <v>64.400000000000006</v>
      </c>
    </row>
    <row r="7309" spans="1:12" x14ac:dyDescent="0.25">
      <c r="A7309">
        <v>4217</v>
      </c>
      <c r="B7309" s="2">
        <v>61.467410000000001</v>
      </c>
      <c r="C7309" s="3">
        <v>2921</v>
      </c>
      <c r="E7309" t="s">
        <v>770</v>
      </c>
      <c r="F7309" s="4" t="s">
        <v>701</v>
      </c>
      <c r="G7309" s="5">
        <v>2062</v>
      </c>
      <c r="H7309" s="6">
        <v>0.36178470000000001</v>
      </c>
      <c r="I7309" s="7">
        <v>61.587000000000003</v>
      </c>
      <c r="J7309" s="2">
        <v>51.5</v>
      </c>
      <c r="K7309">
        <v>2</v>
      </c>
    </row>
    <row r="7310" spans="1:12" x14ac:dyDescent="0.25">
      <c r="A7310">
        <v>67513</v>
      </c>
      <c r="B7310" s="2">
        <v>61.466920000000002</v>
      </c>
      <c r="C7310" s="3">
        <v>50</v>
      </c>
      <c r="E7310" t="s">
        <v>2759</v>
      </c>
      <c r="F7310" s="4" t="s">
        <v>12494</v>
      </c>
      <c r="G7310" s="5">
        <v>43</v>
      </c>
      <c r="H7310" s="6">
        <v>0.20454549999999999</v>
      </c>
      <c r="I7310" s="7">
        <v>88.75</v>
      </c>
    </row>
    <row r="7311" spans="1:12" x14ac:dyDescent="0.25">
      <c r="A7311">
        <v>12147</v>
      </c>
      <c r="B7311" s="2">
        <v>61.466799999999999</v>
      </c>
      <c r="C7311" s="3">
        <v>602</v>
      </c>
      <c r="D7311" s="4">
        <v>10580</v>
      </c>
      <c r="E7311" t="s">
        <v>2151</v>
      </c>
      <c r="F7311" s="4" t="s">
        <v>1280</v>
      </c>
      <c r="G7311" s="5">
        <v>407</v>
      </c>
      <c r="H7311" s="6">
        <v>0.29238330000000001</v>
      </c>
      <c r="I7311" s="7">
        <v>73.570999999999998</v>
      </c>
    </row>
    <row r="7312" spans="1:12" x14ac:dyDescent="0.25">
      <c r="A7312">
        <v>12205</v>
      </c>
      <c r="B7312" s="2">
        <v>61.461919999999999</v>
      </c>
      <c r="C7312" s="3">
        <v>27395</v>
      </c>
      <c r="D7312" s="4">
        <v>10580</v>
      </c>
      <c r="E7312" t="s">
        <v>1168</v>
      </c>
      <c r="F7312" s="4" t="s">
        <v>1280</v>
      </c>
      <c r="G7312" s="5">
        <v>20003</v>
      </c>
      <c r="H7312" s="6">
        <v>0.25369930000000002</v>
      </c>
      <c r="I7312" s="7">
        <v>80.254999999999995</v>
      </c>
      <c r="J7312" s="2">
        <v>36.466700000000003</v>
      </c>
      <c r="K7312">
        <v>15</v>
      </c>
      <c r="L7312" s="2">
        <v>30.6</v>
      </c>
    </row>
    <row r="7313" spans="1:12" x14ac:dyDescent="0.25">
      <c r="A7313">
        <v>80729</v>
      </c>
      <c r="B7313" s="2">
        <v>61.457039999999999</v>
      </c>
      <c r="C7313" s="3">
        <v>527</v>
      </c>
      <c r="D7313" s="4">
        <v>24540</v>
      </c>
      <c r="E7313" t="s">
        <v>5866</v>
      </c>
      <c r="F7313" s="4" t="s">
        <v>14477</v>
      </c>
      <c r="G7313" s="5">
        <v>407</v>
      </c>
      <c r="H7313" s="6">
        <v>0.34558820000000001</v>
      </c>
      <c r="I7313" s="7">
        <v>64.375</v>
      </c>
    </row>
    <row r="7314" spans="1:12" x14ac:dyDescent="0.25">
      <c r="A7314">
        <v>78373</v>
      </c>
      <c r="B7314" s="2">
        <v>61.456229999999998</v>
      </c>
      <c r="C7314" s="3">
        <v>3834</v>
      </c>
      <c r="D7314" s="4">
        <v>18580</v>
      </c>
      <c r="E7314" t="s">
        <v>14219</v>
      </c>
      <c r="F7314" s="4" t="s">
        <v>13752</v>
      </c>
      <c r="G7314" s="5">
        <v>2967</v>
      </c>
      <c r="H7314" s="6">
        <v>0.35288170000000002</v>
      </c>
      <c r="I7314" s="7">
        <v>63.113999999999997</v>
      </c>
      <c r="J7314" s="2">
        <v>72</v>
      </c>
      <c r="K7314">
        <v>2</v>
      </c>
    </row>
    <row r="7315" spans="1:12" x14ac:dyDescent="0.25">
      <c r="A7315">
        <v>68305</v>
      </c>
      <c r="B7315" s="2">
        <v>61.454830000000001</v>
      </c>
      <c r="C7315" s="3">
        <v>4156</v>
      </c>
      <c r="E7315" t="s">
        <v>162</v>
      </c>
      <c r="F7315" s="4" t="s">
        <v>12738</v>
      </c>
      <c r="G7315" s="5">
        <v>2881</v>
      </c>
      <c r="H7315" s="6">
        <v>0.28601179999999998</v>
      </c>
      <c r="I7315" s="7">
        <v>74.668999999999997</v>
      </c>
      <c r="J7315" s="2">
        <v>60</v>
      </c>
      <c r="K7315">
        <v>1</v>
      </c>
    </row>
    <row r="7316" spans="1:12" x14ac:dyDescent="0.25">
      <c r="A7316">
        <v>43112</v>
      </c>
      <c r="B7316" s="2">
        <v>61.453440000000001</v>
      </c>
      <c r="C7316" s="3">
        <v>4098</v>
      </c>
      <c r="D7316" s="4">
        <v>18140</v>
      </c>
      <c r="E7316" t="s">
        <v>8328</v>
      </c>
      <c r="F7316" s="4" t="s">
        <v>8295</v>
      </c>
      <c r="G7316" s="5">
        <v>2930</v>
      </c>
      <c r="H7316" s="6">
        <v>0.2483794</v>
      </c>
      <c r="I7316" s="7">
        <v>81.171999999999997</v>
      </c>
    </row>
    <row r="7317" spans="1:12" x14ac:dyDescent="0.25">
      <c r="A7317">
        <v>22645</v>
      </c>
      <c r="B7317" s="2">
        <v>61.452089999999998</v>
      </c>
      <c r="C7317" s="3">
        <v>3828</v>
      </c>
      <c r="D7317" s="4">
        <v>49020</v>
      </c>
      <c r="E7317" t="s">
        <v>490</v>
      </c>
      <c r="F7317" s="4" t="s">
        <v>4335</v>
      </c>
      <c r="G7317" s="5">
        <v>2697</v>
      </c>
      <c r="H7317" s="6">
        <v>0.2220163</v>
      </c>
      <c r="I7317" s="7">
        <v>85.724000000000004</v>
      </c>
      <c r="J7317" s="2">
        <v>49</v>
      </c>
      <c r="K7317">
        <v>3</v>
      </c>
    </row>
    <row r="7318" spans="1:12" x14ac:dyDescent="0.25">
      <c r="A7318">
        <v>45314</v>
      </c>
      <c r="B7318" s="2">
        <v>61.450879999999998</v>
      </c>
      <c r="C7318" s="3">
        <v>5967</v>
      </c>
      <c r="D7318" s="4">
        <v>19380</v>
      </c>
      <c r="E7318" t="s">
        <v>1672</v>
      </c>
      <c r="F7318" s="4" t="s">
        <v>8295</v>
      </c>
      <c r="G7318" s="5">
        <v>2339</v>
      </c>
      <c r="H7318" s="6">
        <v>0.32435900000000001</v>
      </c>
      <c r="I7318" s="7">
        <v>68.036000000000001</v>
      </c>
      <c r="J7318" s="2">
        <v>40.5</v>
      </c>
      <c r="K7318">
        <v>2</v>
      </c>
    </row>
    <row r="7319" spans="1:12" x14ac:dyDescent="0.25">
      <c r="A7319">
        <v>4627</v>
      </c>
      <c r="B7319" s="2">
        <v>61.450020000000002</v>
      </c>
      <c r="C7319" s="3">
        <v>1641</v>
      </c>
      <c r="E7319" t="s">
        <v>900</v>
      </c>
      <c r="F7319" s="4" t="s">
        <v>701</v>
      </c>
      <c r="G7319" s="5">
        <v>1284</v>
      </c>
      <c r="H7319" s="6">
        <v>0.31828790000000001</v>
      </c>
      <c r="I7319" s="7">
        <v>69.063000000000002</v>
      </c>
      <c r="J7319" s="2">
        <v>36</v>
      </c>
      <c r="K7319">
        <v>1</v>
      </c>
    </row>
    <row r="7320" spans="1:12" x14ac:dyDescent="0.25">
      <c r="A7320">
        <v>24176</v>
      </c>
      <c r="B7320" s="2">
        <v>61.44941</v>
      </c>
      <c r="C7320" s="3">
        <v>1613</v>
      </c>
      <c r="D7320" s="4">
        <v>40220</v>
      </c>
      <c r="E7320" t="s">
        <v>4994</v>
      </c>
      <c r="F7320" s="4" t="s">
        <v>4335</v>
      </c>
      <c r="G7320" s="5">
        <v>1259</v>
      </c>
      <c r="H7320" s="6">
        <v>0.33412700000000001</v>
      </c>
      <c r="I7320" s="7">
        <v>66.317999999999998</v>
      </c>
    </row>
    <row r="7321" spans="1:12" x14ac:dyDescent="0.25">
      <c r="A7321">
        <v>79749</v>
      </c>
      <c r="B7321" s="2">
        <v>61.44905</v>
      </c>
      <c r="C7321" s="3">
        <v>391</v>
      </c>
      <c r="D7321" s="4">
        <v>33260</v>
      </c>
      <c r="E7321" t="s">
        <v>14453</v>
      </c>
      <c r="F7321" s="4" t="s">
        <v>13752</v>
      </c>
      <c r="G7321" s="5">
        <v>229</v>
      </c>
      <c r="H7321" s="6">
        <v>0.25764189999999998</v>
      </c>
      <c r="I7321" s="7">
        <v>79.531000000000006</v>
      </c>
    </row>
    <row r="7322" spans="1:12" x14ac:dyDescent="0.25">
      <c r="A7322">
        <v>76310</v>
      </c>
      <c r="B7322" s="2">
        <v>61.446040000000004</v>
      </c>
      <c r="C7322" s="3">
        <v>18561</v>
      </c>
      <c r="D7322" s="4">
        <v>48660</v>
      </c>
      <c r="E7322" t="s">
        <v>13920</v>
      </c>
      <c r="F7322" s="4" t="s">
        <v>13752</v>
      </c>
      <c r="G7322" s="5">
        <v>12357</v>
      </c>
      <c r="H7322" s="6">
        <v>0.27488269999999998</v>
      </c>
      <c r="I7322" s="7">
        <v>76.536000000000001</v>
      </c>
      <c r="J7322" s="2">
        <v>57.555599999999998</v>
      </c>
      <c r="K7322">
        <v>9</v>
      </c>
    </row>
    <row r="7323" spans="1:12" x14ac:dyDescent="0.25">
      <c r="A7323">
        <v>12581</v>
      </c>
      <c r="B7323" s="2">
        <v>61.442729999999997</v>
      </c>
      <c r="C7323" s="3">
        <v>1935</v>
      </c>
      <c r="D7323" s="4">
        <v>35620</v>
      </c>
      <c r="E7323" t="s">
        <v>2295</v>
      </c>
      <c r="F7323" s="4" t="s">
        <v>1280</v>
      </c>
      <c r="G7323" s="5">
        <v>1424</v>
      </c>
      <c r="H7323" s="6">
        <v>0.30196630000000002</v>
      </c>
      <c r="I7323" s="7">
        <v>71.846999999999994</v>
      </c>
    </row>
    <row r="7324" spans="1:12" x14ac:dyDescent="0.25">
      <c r="A7324">
        <v>19510</v>
      </c>
      <c r="B7324" s="2">
        <v>61.441220000000001</v>
      </c>
      <c r="C7324" s="3">
        <v>7492</v>
      </c>
      <c r="D7324" s="4">
        <v>39740</v>
      </c>
      <c r="E7324" t="s">
        <v>4281</v>
      </c>
      <c r="F7324" s="4" t="s">
        <v>3003</v>
      </c>
      <c r="G7324" s="5">
        <v>4918</v>
      </c>
      <c r="H7324" s="6">
        <v>0.25681169999999998</v>
      </c>
      <c r="I7324" s="7">
        <v>79.635000000000005</v>
      </c>
      <c r="J7324" s="2">
        <v>35</v>
      </c>
      <c r="K7324">
        <v>4</v>
      </c>
    </row>
    <row r="7325" spans="1:12" x14ac:dyDescent="0.25">
      <c r="A7325">
        <v>68304</v>
      </c>
      <c r="B7325" s="2">
        <v>61.439979999999998</v>
      </c>
      <c r="C7325" s="3">
        <v>352</v>
      </c>
      <c r="D7325" s="4">
        <v>36540</v>
      </c>
      <c r="E7325" t="s">
        <v>12759</v>
      </c>
      <c r="F7325" s="4" t="s">
        <v>12738</v>
      </c>
      <c r="G7325" s="5">
        <v>248</v>
      </c>
      <c r="H7325" s="6">
        <v>0.23293169999999999</v>
      </c>
      <c r="I7325" s="7">
        <v>83.75</v>
      </c>
    </row>
    <row r="7326" spans="1:12" x14ac:dyDescent="0.25">
      <c r="A7326">
        <v>5736</v>
      </c>
      <c r="B7326" s="2">
        <v>61.43976</v>
      </c>
      <c r="C7326" s="3">
        <v>898</v>
      </c>
      <c r="D7326" s="4">
        <v>40860</v>
      </c>
      <c r="E7326" t="s">
        <v>1145</v>
      </c>
      <c r="F7326" s="4" t="s">
        <v>1030</v>
      </c>
      <c r="G7326" s="5">
        <v>689</v>
      </c>
      <c r="H7326" s="6">
        <v>0.27681159999999999</v>
      </c>
      <c r="I7326" s="7">
        <v>76.167000000000002</v>
      </c>
    </row>
    <row r="7327" spans="1:12" x14ac:dyDescent="0.25">
      <c r="A7327">
        <v>50310</v>
      </c>
      <c r="B7327" s="2">
        <v>61.434559999999998</v>
      </c>
      <c r="C7327" s="3">
        <v>30506</v>
      </c>
      <c r="D7327" s="4">
        <v>19780</v>
      </c>
      <c r="E7327" t="s">
        <v>9677</v>
      </c>
      <c r="F7327" s="4" t="s">
        <v>9593</v>
      </c>
      <c r="G7327" s="5">
        <v>21025</v>
      </c>
      <c r="H7327" s="6">
        <v>0.33777230000000003</v>
      </c>
      <c r="I7327" s="7">
        <v>65.631</v>
      </c>
      <c r="J7327" s="2">
        <v>45.021299999999997</v>
      </c>
      <c r="K7327">
        <v>47</v>
      </c>
      <c r="L7327" s="2">
        <v>77</v>
      </c>
    </row>
    <row r="7328" spans="1:12" x14ac:dyDescent="0.25">
      <c r="A7328">
        <v>37604</v>
      </c>
      <c r="B7328" s="2">
        <v>61.424129999999998</v>
      </c>
      <c r="C7328" s="3">
        <v>34853</v>
      </c>
      <c r="D7328" s="4">
        <v>27740</v>
      </c>
      <c r="E7328" t="s">
        <v>2722</v>
      </c>
      <c r="F7328" s="4" t="s">
        <v>7348</v>
      </c>
      <c r="G7328" s="5">
        <v>22576</v>
      </c>
      <c r="H7328" s="6">
        <v>0.3888913</v>
      </c>
      <c r="I7328" s="7">
        <v>56.795999999999999</v>
      </c>
      <c r="J7328" s="2">
        <v>39.7273</v>
      </c>
      <c r="K7328">
        <v>11</v>
      </c>
      <c r="L7328" s="2">
        <v>49.1</v>
      </c>
    </row>
    <row r="7329" spans="1:12" x14ac:dyDescent="0.25">
      <c r="A7329">
        <v>62258</v>
      </c>
      <c r="B7329" s="2">
        <v>61.417279999999998</v>
      </c>
      <c r="C7329" s="3">
        <v>9446</v>
      </c>
      <c r="D7329" s="4">
        <v>41180</v>
      </c>
      <c r="E7329" t="s">
        <v>11905</v>
      </c>
      <c r="F7329" s="4" t="s">
        <v>11490</v>
      </c>
      <c r="G7329" s="5">
        <v>6019</v>
      </c>
      <c r="H7329" s="6">
        <v>0.27130749999999998</v>
      </c>
      <c r="I7329" s="7">
        <v>77.108999999999995</v>
      </c>
      <c r="J7329" s="2">
        <v>65.333299999999994</v>
      </c>
      <c r="K7329">
        <v>6</v>
      </c>
    </row>
    <row r="7330" spans="1:12" x14ac:dyDescent="0.25">
      <c r="A7330">
        <v>21155</v>
      </c>
      <c r="B7330" s="2">
        <v>61.415410000000001</v>
      </c>
      <c r="C7330" s="3">
        <v>2575</v>
      </c>
      <c r="D7330" s="4">
        <v>12580</v>
      </c>
      <c r="E7330" t="s">
        <v>4507</v>
      </c>
      <c r="F7330" s="4" t="s">
        <v>4361</v>
      </c>
      <c r="G7330" s="5">
        <v>1797</v>
      </c>
      <c r="H7330" s="6">
        <v>0.27753060000000002</v>
      </c>
      <c r="I7330" s="7">
        <v>76.028999999999996</v>
      </c>
    </row>
    <row r="7331" spans="1:12" x14ac:dyDescent="0.25">
      <c r="A7331">
        <v>86343</v>
      </c>
      <c r="B7331" s="2">
        <v>61.414960000000001</v>
      </c>
      <c r="C7331" s="3">
        <v>111</v>
      </c>
      <c r="D7331" s="4">
        <v>39140</v>
      </c>
      <c r="E7331" t="s">
        <v>15097</v>
      </c>
      <c r="F7331" s="4" t="s">
        <v>14962</v>
      </c>
      <c r="G7331" s="5">
        <v>103</v>
      </c>
      <c r="H7331" s="6">
        <v>0.2038835</v>
      </c>
      <c r="I7331" s="7">
        <v>88.75</v>
      </c>
    </row>
    <row r="7332" spans="1:12" x14ac:dyDescent="0.25">
      <c r="A7332">
        <v>99702</v>
      </c>
      <c r="B7332" s="2">
        <v>61.414679999999997</v>
      </c>
      <c r="C7332" s="3">
        <v>2647</v>
      </c>
      <c r="D7332" s="4">
        <v>21820</v>
      </c>
      <c r="E7332" t="s">
        <v>16706</v>
      </c>
      <c r="F7332" s="4" t="s">
        <v>16604</v>
      </c>
      <c r="G7332" s="5">
        <v>1044</v>
      </c>
      <c r="H7332" s="6">
        <v>0.29022989999999999</v>
      </c>
      <c r="I7332" s="7">
        <v>73.823999999999998</v>
      </c>
      <c r="J7332" s="2">
        <v>50.75</v>
      </c>
      <c r="K7332">
        <v>4</v>
      </c>
    </row>
    <row r="7333" spans="1:12" x14ac:dyDescent="0.25">
      <c r="A7333">
        <v>6365</v>
      </c>
      <c r="B7333" s="2">
        <v>61.41357</v>
      </c>
      <c r="C7333" s="3">
        <v>4735</v>
      </c>
      <c r="D7333" s="4">
        <v>35980</v>
      </c>
      <c r="E7333" t="s">
        <v>1269</v>
      </c>
      <c r="F7333" s="4" t="s">
        <v>1198</v>
      </c>
      <c r="G7333" s="5">
        <v>3596</v>
      </c>
      <c r="H7333" s="6">
        <v>0.24186820000000001</v>
      </c>
      <c r="I7333" s="7">
        <v>82.179000000000002</v>
      </c>
      <c r="J7333" s="2">
        <v>44</v>
      </c>
      <c r="K7333">
        <v>1</v>
      </c>
    </row>
    <row r="7334" spans="1:12" x14ac:dyDescent="0.25">
      <c r="A7334">
        <v>96753</v>
      </c>
      <c r="B7334" s="2">
        <v>61.407859999999999</v>
      </c>
      <c r="C7334" s="3">
        <v>28485</v>
      </c>
      <c r="D7334" s="4">
        <v>27980</v>
      </c>
      <c r="E7334" t="s">
        <v>16135</v>
      </c>
      <c r="F7334" s="4" t="s">
        <v>16099</v>
      </c>
      <c r="G7334" s="5">
        <v>20274</v>
      </c>
      <c r="H7334" s="6">
        <v>0.30186439999999998</v>
      </c>
      <c r="I7334" s="7">
        <v>71.807000000000002</v>
      </c>
      <c r="J7334" s="2">
        <v>52.833300000000001</v>
      </c>
      <c r="K7334">
        <v>6</v>
      </c>
    </row>
    <row r="7335" spans="1:12" x14ac:dyDescent="0.25">
      <c r="A7335">
        <v>31909</v>
      </c>
      <c r="B7335" s="2">
        <v>61.397440000000003</v>
      </c>
      <c r="C7335" s="3">
        <v>35345</v>
      </c>
      <c r="D7335" s="4">
        <v>17980</v>
      </c>
      <c r="E7335" t="s">
        <v>1585</v>
      </c>
      <c r="F7335" s="4" t="s">
        <v>6363</v>
      </c>
      <c r="G7335" s="5">
        <v>23273</v>
      </c>
      <c r="H7335" s="6">
        <v>0.3465819</v>
      </c>
      <c r="I7335" s="7">
        <v>64.045000000000002</v>
      </c>
      <c r="J7335" s="2">
        <v>43.4</v>
      </c>
      <c r="K7335">
        <v>5</v>
      </c>
    </row>
    <row r="7336" spans="1:12" x14ac:dyDescent="0.25">
      <c r="A7336">
        <v>50072</v>
      </c>
      <c r="B7336" s="2">
        <v>61.39143</v>
      </c>
      <c r="C7336" s="3">
        <v>2849</v>
      </c>
      <c r="D7336" s="4">
        <v>19780</v>
      </c>
      <c r="E7336" t="s">
        <v>9614</v>
      </c>
      <c r="F7336" s="4" t="s">
        <v>9593</v>
      </c>
      <c r="G7336" s="5">
        <v>1838</v>
      </c>
      <c r="H7336" s="6">
        <v>0.24102290000000001</v>
      </c>
      <c r="I7336" s="7">
        <v>82.286000000000001</v>
      </c>
      <c r="J7336" s="2">
        <v>62</v>
      </c>
      <c r="K7336">
        <v>1</v>
      </c>
    </row>
    <row r="7337" spans="1:12" x14ac:dyDescent="0.25">
      <c r="A7337">
        <v>18463</v>
      </c>
      <c r="B7337" s="2">
        <v>61.390949999999997</v>
      </c>
      <c r="C7337" s="3">
        <v>203</v>
      </c>
      <c r="D7337" s="4">
        <v>35620</v>
      </c>
      <c r="E7337" t="s">
        <v>194</v>
      </c>
      <c r="F7337" s="4" t="s">
        <v>3003</v>
      </c>
      <c r="G7337" s="5">
        <v>163</v>
      </c>
      <c r="H7337" s="6">
        <v>0.1226994</v>
      </c>
      <c r="I7337" s="7">
        <v>102.727</v>
      </c>
    </row>
    <row r="7338" spans="1:12" x14ac:dyDescent="0.25">
      <c r="A7338">
        <v>40291</v>
      </c>
      <c r="B7338" s="2">
        <v>61.385150000000003</v>
      </c>
      <c r="C7338" s="3">
        <v>35110</v>
      </c>
      <c r="D7338" s="4">
        <v>31140</v>
      </c>
      <c r="E7338" t="s">
        <v>6443</v>
      </c>
      <c r="F7338" s="4" t="s">
        <v>7883</v>
      </c>
      <c r="G7338" s="5">
        <v>24094</v>
      </c>
      <c r="H7338" s="6">
        <v>0.28827560000000002</v>
      </c>
      <c r="I7338" s="7">
        <v>74.106999999999999</v>
      </c>
      <c r="J7338" s="2">
        <v>44.166699999999999</v>
      </c>
      <c r="K7338">
        <v>12</v>
      </c>
      <c r="L7338" s="2">
        <v>73.099999999999994</v>
      </c>
    </row>
    <row r="7339" spans="1:12" x14ac:dyDescent="0.25">
      <c r="A7339">
        <v>76935</v>
      </c>
      <c r="B7339" s="2">
        <v>61.37914</v>
      </c>
      <c r="C7339" s="3">
        <v>1452</v>
      </c>
      <c r="D7339" s="4">
        <v>41660</v>
      </c>
      <c r="E7339" t="s">
        <v>14023</v>
      </c>
      <c r="F7339" s="4" t="s">
        <v>13752</v>
      </c>
      <c r="G7339" s="5">
        <v>1018</v>
      </c>
      <c r="H7339" s="6">
        <v>0.29174850000000002</v>
      </c>
      <c r="I7339" s="7">
        <v>73.5</v>
      </c>
      <c r="J7339" s="2">
        <v>83</v>
      </c>
      <c r="K7339">
        <v>1</v>
      </c>
    </row>
    <row r="7340" spans="1:12" x14ac:dyDescent="0.25">
      <c r="A7340">
        <v>24450</v>
      </c>
      <c r="B7340" s="2">
        <v>61.376579999999997</v>
      </c>
      <c r="C7340" s="3">
        <v>16871</v>
      </c>
      <c r="E7340" t="s">
        <v>360</v>
      </c>
      <c r="F7340" s="4" t="s">
        <v>4335</v>
      </c>
      <c r="G7340" s="5">
        <v>9666</v>
      </c>
      <c r="H7340" s="6">
        <v>0.35371399999999997</v>
      </c>
      <c r="I7340" s="7">
        <v>62.762</v>
      </c>
      <c r="J7340" s="2">
        <v>43.071399999999997</v>
      </c>
      <c r="K7340">
        <v>14</v>
      </c>
      <c r="L7340" s="2">
        <v>67.7</v>
      </c>
    </row>
    <row r="7341" spans="1:12" x14ac:dyDescent="0.25">
      <c r="A7341">
        <v>51104</v>
      </c>
      <c r="B7341" s="2">
        <v>61.370820000000002</v>
      </c>
      <c r="C7341" s="3">
        <v>23222</v>
      </c>
      <c r="D7341" s="4">
        <v>43580</v>
      </c>
      <c r="E7341" t="s">
        <v>9826</v>
      </c>
      <c r="F7341" s="4" t="s">
        <v>9593</v>
      </c>
      <c r="G7341" s="5">
        <v>14371</v>
      </c>
      <c r="H7341" s="6">
        <v>0.32809129999999997</v>
      </c>
      <c r="I7341" s="7">
        <v>67.188999999999993</v>
      </c>
      <c r="J7341" s="2">
        <v>45</v>
      </c>
      <c r="K7341">
        <v>16</v>
      </c>
      <c r="L7341" s="2">
        <v>76.8</v>
      </c>
    </row>
    <row r="7342" spans="1:12" x14ac:dyDescent="0.25">
      <c r="A7342">
        <v>62230</v>
      </c>
      <c r="B7342" s="2">
        <v>61.366390000000003</v>
      </c>
      <c r="C7342" s="3">
        <v>6254</v>
      </c>
      <c r="D7342" s="4">
        <v>41180</v>
      </c>
      <c r="E7342" t="s">
        <v>11893</v>
      </c>
      <c r="F7342" s="4" t="s">
        <v>11490</v>
      </c>
      <c r="G7342" s="5">
        <v>4138</v>
      </c>
      <c r="H7342" s="6">
        <v>0.20275499999999999</v>
      </c>
      <c r="I7342" s="7">
        <v>88.846000000000004</v>
      </c>
      <c r="J7342" s="2">
        <v>43</v>
      </c>
      <c r="K7342">
        <v>1</v>
      </c>
    </row>
    <row r="7343" spans="1:12" x14ac:dyDescent="0.25">
      <c r="A7343">
        <v>60440</v>
      </c>
      <c r="B7343" s="2">
        <v>61.357390000000002</v>
      </c>
      <c r="C7343" s="3">
        <v>53762</v>
      </c>
      <c r="D7343" s="4">
        <v>16980</v>
      </c>
      <c r="E7343" t="s">
        <v>11572</v>
      </c>
      <c r="F7343" s="4" t="s">
        <v>11490</v>
      </c>
      <c r="G7343" s="5">
        <v>33502</v>
      </c>
      <c r="H7343" s="6">
        <v>0.28824280000000002</v>
      </c>
      <c r="I7343" s="7">
        <v>74.067999999999998</v>
      </c>
      <c r="J7343" s="2">
        <v>46.058799999999998</v>
      </c>
      <c r="K7343">
        <v>17</v>
      </c>
      <c r="L7343" s="2">
        <v>81.2</v>
      </c>
    </row>
    <row r="7344" spans="1:12" x14ac:dyDescent="0.25">
      <c r="A7344">
        <v>48623</v>
      </c>
      <c r="B7344" s="2">
        <v>61.347029999999997</v>
      </c>
      <c r="C7344" s="3">
        <v>14031</v>
      </c>
      <c r="D7344" s="4">
        <v>40980</v>
      </c>
      <c r="E7344" t="s">
        <v>3995</v>
      </c>
      <c r="F7344" s="4" t="s">
        <v>9106</v>
      </c>
      <c r="G7344" s="5">
        <v>9748</v>
      </c>
      <c r="H7344" s="6">
        <v>0.28662290000000001</v>
      </c>
      <c r="I7344" s="7">
        <v>74.326999999999998</v>
      </c>
      <c r="J7344" s="2">
        <v>49.571399999999997</v>
      </c>
      <c r="K7344">
        <v>7</v>
      </c>
    </row>
    <row r="7345" spans="1:12" x14ac:dyDescent="0.25">
      <c r="A7345">
        <v>71485</v>
      </c>
      <c r="B7345" s="2">
        <v>61.344349999999999</v>
      </c>
      <c r="C7345" s="3">
        <v>2213</v>
      </c>
      <c r="D7345" s="4">
        <v>10780</v>
      </c>
      <c r="E7345" t="s">
        <v>11192</v>
      </c>
      <c r="F7345" s="4" t="s">
        <v>12927</v>
      </c>
      <c r="G7345" s="5">
        <v>1478</v>
      </c>
      <c r="H7345" s="6">
        <v>0.26166329999999999</v>
      </c>
      <c r="I7345" s="7">
        <v>78.611000000000004</v>
      </c>
      <c r="J7345" s="2">
        <v>50</v>
      </c>
      <c r="K7345">
        <v>2</v>
      </c>
    </row>
    <row r="7346" spans="1:12" x14ac:dyDescent="0.25">
      <c r="A7346">
        <v>85003</v>
      </c>
      <c r="B7346" s="2">
        <v>61.342300000000002</v>
      </c>
      <c r="C7346" s="3">
        <v>9262</v>
      </c>
      <c r="D7346" s="4">
        <v>38060</v>
      </c>
      <c r="E7346" t="s">
        <v>2525</v>
      </c>
      <c r="F7346" s="4" t="s">
        <v>14962</v>
      </c>
      <c r="G7346" s="5">
        <v>7058</v>
      </c>
      <c r="H7346" s="6">
        <v>0.33975630000000001</v>
      </c>
      <c r="I7346" s="7">
        <v>65.114000000000004</v>
      </c>
      <c r="J7346" s="2">
        <v>34.083300000000001</v>
      </c>
      <c r="K7346">
        <v>12</v>
      </c>
      <c r="L7346" s="2">
        <v>18.7</v>
      </c>
    </row>
    <row r="7347" spans="1:12" x14ac:dyDescent="0.25">
      <c r="A7347">
        <v>68434</v>
      </c>
      <c r="B7347" s="2">
        <v>61.339390000000002</v>
      </c>
      <c r="C7347" s="3">
        <v>8317</v>
      </c>
      <c r="D7347" s="4">
        <v>30700</v>
      </c>
      <c r="E7347" t="s">
        <v>3371</v>
      </c>
      <c r="F7347" s="4" t="s">
        <v>12738</v>
      </c>
      <c r="G7347" s="5">
        <v>5107</v>
      </c>
      <c r="H7347" s="6">
        <v>0.29913859999999998</v>
      </c>
      <c r="I7347" s="7">
        <v>72.117000000000004</v>
      </c>
      <c r="J7347" s="2">
        <v>55.363599999999998</v>
      </c>
      <c r="K7347">
        <v>11</v>
      </c>
      <c r="L7347" s="2">
        <v>99.2</v>
      </c>
    </row>
    <row r="7348" spans="1:12" x14ac:dyDescent="0.25">
      <c r="A7348">
        <v>95304</v>
      </c>
      <c r="B7348" s="2">
        <v>61.335209999999996</v>
      </c>
      <c r="C7348" s="3">
        <v>17971</v>
      </c>
      <c r="D7348" s="4">
        <v>44700</v>
      </c>
      <c r="E7348" t="s">
        <v>9669</v>
      </c>
      <c r="F7348" s="4" t="s">
        <v>15368</v>
      </c>
      <c r="G7348" s="5">
        <v>12373</v>
      </c>
      <c r="H7348" s="6">
        <v>0.1793276</v>
      </c>
      <c r="I7348" s="7">
        <v>92.813000000000002</v>
      </c>
    </row>
    <row r="7349" spans="1:12" x14ac:dyDescent="0.25">
      <c r="A7349">
        <v>1453</v>
      </c>
      <c r="B7349" s="2">
        <v>61.325270000000003</v>
      </c>
      <c r="C7349" s="3">
        <v>40978</v>
      </c>
      <c r="D7349" s="4">
        <v>49340</v>
      </c>
      <c r="E7349" t="s">
        <v>151</v>
      </c>
      <c r="F7349" s="4" t="s">
        <v>21</v>
      </c>
      <c r="G7349" s="5">
        <v>29163</v>
      </c>
      <c r="H7349" s="6">
        <v>0.26369029999999999</v>
      </c>
      <c r="I7349" s="7">
        <v>78.218000000000004</v>
      </c>
      <c r="J7349" s="2">
        <v>43.444400000000002</v>
      </c>
      <c r="K7349">
        <v>27</v>
      </c>
      <c r="L7349" s="2">
        <v>69.099999999999994</v>
      </c>
    </row>
    <row r="7350" spans="1:12" x14ac:dyDescent="0.25">
      <c r="A7350">
        <v>28469</v>
      </c>
      <c r="B7350" s="2">
        <v>61.317039999999999</v>
      </c>
      <c r="C7350" s="3">
        <v>6208</v>
      </c>
      <c r="D7350" s="4">
        <v>34820</v>
      </c>
      <c r="E7350" t="s">
        <v>5977</v>
      </c>
      <c r="F7350" s="4" t="s">
        <v>5642</v>
      </c>
      <c r="G7350" s="5">
        <v>5222</v>
      </c>
      <c r="H7350" s="6">
        <v>0.33990809999999999</v>
      </c>
      <c r="I7350" s="7">
        <v>65.046000000000006</v>
      </c>
      <c r="J7350" s="2">
        <v>26</v>
      </c>
      <c r="K7350">
        <v>1</v>
      </c>
    </row>
    <row r="7351" spans="1:12" x14ac:dyDescent="0.25">
      <c r="A7351">
        <v>95949</v>
      </c>
      <c r="B7351" s="2">
        <v>61.312240000000003</v>
      </c>
      <c r="C7351" s="3">
        <v>19639</v>
      </c>
      <c r="D7351" s="4">
        <v>46020</v>
      </c>
      <c r="E7351" t="s">
        <v>16009</v>
      </c>
      <c r="F7351" s="4" t="s">
        <v>15368</v>
      </c>
      <c r="G7351" s="5">
        <v>14828</v>
      </c>
      <c r="H7351" s="6">
        <v>0.27839219999999998</v>
      </c>
      <c r="I7351" s="7">
        <v>75.676000000000002</v>
      </c>
      <c r="J7351" s="2">
        <v>36.571399999999997</v>
      </c>
      <c r="K7351">
        <v>7</v>
      </c>
    </row>
    <row r="7352" spans="1:12" x14ac:dyDescent="0.25">
      <c r="A7352">
        <v>37916</v>
      </c>
      <c r="B7352" s="2">
        <v>61.30836</v>
      </c>
      <c r="C7352" s="3">
        <v>13019</v>
      </c>
      <c r="D7352" s="4">
        <v>28940</v>
      </c>
      <c r="E7352" t="s">
        <v>3655</v>
      </c>
      <c r="F7352" s="4" t="s">
        <v>7348</v>
      </c>
      <c r="G7352" s="5">
        <v>1384</v>
      </c>
      <c r="H7352" s="6">
        <v>0.48592059999999998</v>
      </c>
      <c r="I7352" s="7">
        <v>39.813000000000002</v>
      </c>
      <c r="J7352" s="2">
        <v>37</v>
      </c>
      <c r="K7352">
        <v>3</v>
      </c>
    </row>
    <row r="7353" spans="1:12" x14ac:dyDescent="0.25">
      <c r="A7353">
        <v>5491</v>
      </c>
      <c r="B7353" s="2">
        <v>61.307000000000002</v>
      </c>
      <c r="C7353" s="3">
        <v>5980</v>
      </c>
      <c r="E7353" t="s">
        <v>1120</v>
      </c>
      <c r="F7353" s="4" t="s">
        <v>1030</v>
      </c>
      <c r="G7353" s="5">
        <v>4316</v>
      </c>
      <c r="H7353" s="6">
        <v>0.32151960000000002</v>
      </c>
      <c r="I7353" s="7">
        <v>68.221999999999994</v>
      </c>
      <c r="J7353" s="2">
        <v>51</v>
      </c>
      <c r="K7353">
        <v>5</v>
      </c>
    </row>
    <row r="7354" spans="1:12" x14ac:dyDescent="0.25">
      <c r="A7354">
        <v>14063</v>
      </c>
      <c r="B7354" s="2">
        <v>61.303980000000003</v>
      </c>
      <c r="C7354" s="3">
        <v>14555</v>
      </c>
      <c r="D7354" s="4">
        <v>27460</v>
      </c>
      <c r="E7354" t="s">
        <v>2792</v>
      </c>
      <c r="F7354" s="4" t="s">
        <v>1280</v>
      </c>
      <c r="G7354" s="5">
        <v>8260</v>
      </c>
      <c r="H7354" s="6">
        <v>0.36077480000000001</v>
      </c>
      <c r="I7354" s="7">
        <v>61.433</v>
      </c>
      <c r="J7354" s="2">
        <v>38.846200000000003</v>
      </c>
      <c r="K7354">
        <v>13</v>
      </c>
      <c r="L7354" s="2">
        <v>44.1</v>
      </c>
    </row>
    <row r="7355" spans="1:12" x14ac:dyDescent="0.25">
      <c r="A7355">
        <v>28739</v>
      </c>
      <c r="B7355" s="2">
        <v>61.298290000000001</v>
      </c>
      <c r="C7355" s="3">
        <v>20099</v>
      </c>
      <c r="D7355" s="4">
        <v>11700</v>
      </c>
      <c r="E7355" t="s">
        <v>6096</v>
      </c>
      <c r="F7355" s="4" t="s">
        <v>5642</v>
      </c>
      <c r="G7355" s="5">
        <v>15536</v>
      </c>
      <c r="H7355" s="6">
        <v>0.36399330000000002</v>
      </c>
      <c r="I7355" s="7">
        <v>60.857999999999997</v>
      </c>
      <c r="J7355" s="2">
        <v>43.7</v>
      </c>
      <c r="K7355">
        <v>20</v>
      </c>
      <c r="L7355" s="2">
        <v>70.599999999999994</v>
      </c>
    </row>
    <row r="7356" spans="1:12" x14ac:dyDescent="0.25">
      <c r="A7356">
        <v>55934</v>
      </c>
      <c r="B7356" s="2">
        <v>61.294040000000003</v>
      </c>
      <c r="C7356" s="3">
        <v>3357</v>
      </c>
      <c r="D7356" s="4">
        <v>40340</v>
      </c>
      <c r="E7356" t="s">
        <v>10568</v>
      </c>
      <c r="F7356" s="4" t="s">
        <v>10428</v>
      </c>
      <c r="G7356" s="5">
        <v>2213</v>
      </c>
      <c r="H7356" s="6">
        <v>0.2488708</v>
      </c>
      <c r="I7356" s="7">
        <v>80.75</v>
      </c>
      <c r="J7356" s="2">
        <v>52.5</v>
      </c>
      <c r="K7356">
        <v>2</v>
      </c>
    </row>
    <row r="7357" spans="1:12" x14ac:dyDescent="0.25">
      <c r="A7357">
        <v>64506</v>
      </c>
      <c r="B7357" s="2">
        <v>61.289529999999999</v>
      </c>
      <c r="C7357" s="3">
        <v>24572</v>
      </c>
      <c r="D7357" s="4">
        <v>41140</v>
      </c>
      <c r="E7357" t="s">
        <v>7602</v>
      </c>
      <c r="F7357" s="4" t="s">
        <v>12102</v>
      </c>
      <c r="G7357" s="5">
        <v>16658</v>
      </c>
      <c r="H7357" s="6">
        <v>0.28718929999999998</v>
      </c>
      <c r="I7357" s="7">
        <v>74.117999999999995</v>
      </c>
      <c r="J7357" s="2">
        <v>44.4</v>
      </c>
      <c r="K7357">
        <v>10</v>
      </c>
      <c r="L7357" s="2">
        <v>74.099999999999994</v>
      </c>
    </row>
    <row r="7358" spans="1:12" x14ac:dyDescent="0.25">
      <c r="A7358">
        <v>84082</v>
      </c>
      <c r="B7358" s="2">
        <v>61.285420000000002</v>
      </c>
      <c r="C7358" s="3">
        <v>781</v>
      </c>
      <c r="D7358" s="4">
        <v>25720</v>
      </c>
      <c r="E7358" t="s">
        <v>14886</v>
      </c>
      <c r="F7358" s="4" t="s">
        <v>14851</v>
      </c>
      <c r="G7358" s="5">
        <v>486</v>
      </c>
      <c r="H7358" s="6">
        <v>0.1995885</v>
      </c>
      <c r="I7358" s="7">
        <v>89.25</v>
      </c>
      <c r="J7358" s="2">
        <v>34</v>
      </c>
      <c r="K7358">
        <v>1</v>
      </c>
    </row>
    <row r="7359" spans="1:12" x14ac:dyDescent="0.25">
      <c r="A7359">
        <v>2830</v>
      </c>
      <c r="B7359" s="2">
        <v>61.284089999999999</v>
      </c>
      <c r="C7359" s="3">
        <v>6617</v>
      </c>
      <c r="D7359" s="4">
        <v>39300</v>
      </c>
      <c r="E7359" t="s">
        <v>482</v>
      </c>
      <c r="F7359" s="4" t="s">
        <v>466</v>
      </c>
      <c r="G7359" s="5">
        <v>5060</v>
      </c>
      <c r="H7359" s="6">
        <v>0.25666870000000003</v>
      </c>
      <c r="I7359" s="7">
        <v>79.375</v>
      </c>
    </row>
    <row r="7360" spans="1:12" x14ac:dyDescent="0.25">
      <c r="A7360">
        <v>4364</v>
      </c>
      <c r="B7360" s="2">
        <v>61.281869999999998</v>
      </c>
      <c r="C7360" s="3">
        <v>5949</v>
      </c>
      <c r="D7360" s="4">
        <v>12300</v>
      </c>
      <c r="E7360" t="s">
        <v>326</v>
      </c>
      <c r="F7360" s="4" t="s">
        <v>701</v>
      </c>
      <c r="G7360" s="5">
        <v>4218</v>
      </c>
      <c r="H7360" s="6">
        <v>0.29059020000000002</v>
      </c>
      <c r="I7360" s="7">
        <v>73.510999999999996</v>
      </c>
      <c r="J7360" s="2">
        <v>31</v>
      </c>
      <c r="K7360">
        <v>1</v>
      </c>
    </row>
    <row r="7361" spans="1:12" x14ac:dyDescent="0.25">
      <c r="A7361">
        <v>46745</v>
      </c>
      <c r="B7361" s="2">
        <v>61.280549999999998</v>
      </c>
      <c r="C7361" s="3">
        <v>1901</v>
      </c>
      <c r="D7361" s="4">
        <v>23060</v>
      </c>
      <c r="E7361" t="s">
        <v>8892</v>
      </c>
      <c r="F7361" s="4" t="s">
        <v>8800</v>
      </c>
      <c r="G7361" s="5">
        <v>1314</v>
      </c>
      <c r="H7361" s="6">
        <v>0.23972599999999999</v>
      </c>
      <c r="I7361" s="7">
        <v>82.292000000000002</v>
      </c>
    </row>
    <row r="7362" spans="1:12" x14ac:dyDescent="0.25">
      <c r="A7362">
        <v>29860</v>
      </c>
      <c r="B7362" s="2">
        <v>61.277670000000001</v>
      </c>
      <c r="C7362" s="3">
        <v>15664</v>
      </c>
      <c r="D7362" s="4">
        <v>12260</v>
      </c>
      <c r="E7362" t="s">
        <v>6336</v>
      </c>
      <c r="F7362" s="4" t="s">
        <v>6130</v>
      </c>
      <c r="G7362" s="5">
        <v>10743</v>
      </c>
      <c r="H7362" s="6">
        <v>0.29302800000000001</v>
      </c>
      <c r="I7362" s="7">
        <v>73.08</v>
      </c>
      <c r="J7362" s="2">
        <v>67</v>
      </c>
      <c r="K7362">
        <v>1</v>
      </c>
    </row>
    <row r="7363" spans="1:12" x14ac:dyDescent="0.25">
      <c r="A7363">
        <v>73099</v>
      </c>
      <c r="B7363" s="2">
        <v>61.26549</v>
      </c>
      <c r="C7363" s="3">
        <v>61146</v>
      </c>
      <c r="D7363" s="4">
        <v>36420</v>
      </c>
      <c r="E7363" t="s">
        <v>3266</v>
      </c>
      <c r="F7363" s="4" t="s">
        <v>13462</v>
      </c>
      <c r="G7363" s="5">
        <v>40137</v>
      </c>
      <c r="H7363" s="6">
        <v>0.29399310000000001</v>
      </c>
      <c r="I7363" s="7">
        <v>72.900000000000006</v>
      </c>
      <c r="J7363" s="2">
        <v>54.210500000000003</v>
      </c>
      <c r="K7363">
        <v>19</v>
      </c>
      <c r="L7363" s="2">
        <v>98.6</v>
      </c>
    </row>
    <row r="7364" spans="1:12" x14ac:dyDescent="0.25">
      <c r="A7364">
        <v>52325</v>
      </c>
      <c r="B7364" s="2">
        <v>61.255719999999997</v>
      </c>
      <c r="C7364" s="3">
        <v>925</v>
      </c>
      <c r="E7364" t="s">
        <v>9963</v>
      </c>
      <c r="F7364" s="4" t="s">
        <v>9593</v>
      </c>
      <c r="G7364" s="5">
        <v>686</v>
      </c>
      <c r="H7364" s="6">
        <v>0.25618629999999998</v>
      </c>
      <c r="I7364" s="7">
        <v>79.430000000000007</v>
      </c>
    </row>
    <row r="7365" spans="1:12" x14ac:dyDescent="0.25">
      <c r="A7365">
        <v>28759</v>
      </c>
      <c r="B7365" s="2">
        <v>61.254339999999999</v>
      </c>
      <c r="C7365" s="3">
        <v>7124</v>
      </c>
      <c r="D7365" s="4">
        <v>11700</v>
      </c>
      <c r="E7365" t="s">
        <v>6105</v>
      </c>
      <c r="F7365" s="4" t="s">
        <v>5642</v>
      </c>
      <c r="G7365" s="5">
        <v>5076</v>
      </c>
      <c r="H7365" s="6">
        <v>0.29590230000000001</v>
      </c>
      <c r="I7365" s="7">
        <v>72.561000000000007</v>
      </c>
      <c r="J7365" s="2">
        <v>22</v>
      </c>
      <c r="K7365">
        <v>1</v>
      </c>
    </row>
    <row r="7366" spans="1:12" x14ac:dyDescent="0.25">
      <c r="A7366">
        <v>58077</v>
      </c>
      <c r="B7366" s="2">
        <v>61.253010000000003</v>
      </c>
      <c r="C7366" s="3">
        <v>632</v>
      </c>
      <c r="D7366" s="4">
        <v>47420</v>
      </c>
      <c r="E7366" t="s">
        <v>10028</v>
      </c>
      <c r="F7366" s="4" t="s">
        <v>11069</v>
      </c>
      <c r="G7366" s="5">
        <v>455</v>
      </c>
      <c r="H7366" s="6">
        <v>0.25934069999999998</v>
      </c>
      <c r="I7366" s="7">
        <v>78.875</v>
      </c>
    </row>
    <row r="7367" spans="1:12" x14ac:dyDescent="0.25">
      <c r="A7367">
        <v>16105</v>
      </c>
      <c r="B7367" s="2">
        <v>61.250210000000003</v>
      </c>
      <c r="C7367" s="3">
        <v>14864</v>
      </c>
      <c r="D7367" s="4">
        <v>35260</v>
      </c>
      <c r="E7367" t="s">
        <v>677</v>
      </c>
      <c r="F7367" s="4" t="s">
        <v>3003</v>
      </c>
      <c r="G7367" s="5">
        <v>11234</v>
      </c>
      <c r="H7367" s="6">
        <v>0.31366260000000001</v>
      </c>
      <c r="I7367" s="7">
        <v>69.463999999999999</v>
      </c>
      <c r="J7367" s="2">
        <v>52.333300000000001</v>
      </c>
      <c r="K7367">
        <v>6</v>
      </c>
    </row>
    <row r="7368" spans="1:12" x14ac:dyDescent="0.25">
      <c r="A7368">
        <v>92313</v>
      </c>
      <c r="B7368" s="2">
        <v>61.245559999999998</v>
      </c>
      <c r="C7368" s="3">
        <v>12251</v>
      </c>
      <c r="D7368" s="4">
        <v>40140</v>
      </c>
      <c r="E7368" t="s">
        <v>15530</v>
      </c>
      <c r="F7368" s="4" t="s">
        <v>15368</v>
      </c>
      <c r="G7368" s="5">
        <v>8201</v>
      </c>
      <c r="H7368" s="6">
        <v>0.25984639999999998</v>
      </c>
      <c r="I7368" s="7">
        <v>78.763000000000005</v>
      </c>
      <c r="J7368" s="2">
        <v>33.142899999999997</v>
      </c>
      <c r="K7368">
        <v>7</v>
      </c>
    </row>
    <row r="7369" spans="1:12" x14ac:dyDescent="0.25">
      <c r="A7369">
        <v>2915</v>
      </c>
      <c r="B7369" s="2">
        <v>61.240630000000003</v>
      </c>
      <c r="C7369" s="3">
        <v>16187</v>
      </c>
      <c r="D7369" s="4">
        <v>39300</v>
      </c>
      <c r="E7369" t="s">
        <v>516</v>
      </c>
      <c r="F7369" s="4" t="s">
        <v>466</v>
      </c>
      <c r="G7369" s="5">
        <v>12395</v>
      </c>
      <c r="H7369" s="6">
        <v>0.29939490000000002</v>
      </c>
      <c r="I7369" s="7">
        <v>71.923000000000002</v>
      </c>
      <c r="J7369" s="2">
        <v>41.25</v>
      </c>
      <c r="K7369">
        <v>8</v>
      </c>
    </row>
    <row r="7370" spans="1:12" x14ac:dyDescent="0.25">
      <c r="A7370">
        <v>82609</v>
      </c>
      <c r="B7370" s="2">
        <v>61.234929999999999</v>
      </c>
      <c r="C7370" s="3">
        <v>17287</v>
      </c>
      <c r="D7370" s="4">
        <v>16220</v>
      </c>
      <c r="E7370" t="s">
        <v>14694</v>
      </c>
      <c r="F7370" s="4" t="s">
        <v>14657</v>
      </c>
      <c r="G7370" s="5">
        <v>11439</v>
      </c>
      <c r="H7370" s="6">
        <v>0.2640091</v>
      </c>
      <c r="I7370" s="7">
        <v>78.036000000000001</v>
      </c>
      <c r="J7370" s="2">
        <v>41</v>
      </c>
      <c r="K7370">
        <v>2</v>
      </c>
    </row>
    <row r="7371" spans="1:12" x14ac:dyDescent="0.25">
      <c r="A7371">
        <v>97137</v>
      </c>
      <c r="B7371" s="2">
        <v>61.23198</v>
      </c>
      <c r="C7371" s="3">
        <v>1391</v>
      </c>
      <c r="D7371" s="4">
        <v>41420</v>
      </c>
      <c r="E7371" t="s">
        <v>5025</v>
      </c>
      <c r="F7371" s="4" t="s">
        <v>16170</v>
      </c>
      <c r="G7371" s="5">
        <v>879</v>
      </c>
      <c r="H7371" s="6">
        <v>0.25142209999999998</v>
      </c>
      <c r="I7371" s="7">
        <v>80.207999999999998</v>
      </c>
    </row>
    <row r="7372" spans="1:12" x14ac:dyDescent="0.25">
      <c r="A7372">
        <v>58059</v>
      </c>
      <c r="B7372" s="2">
        <v>61.231589999999997</v>
      </c>
      <c r="C7372" s="3">
        <v>1110</v>
      </c>
      <c r="D7372" s="4">
        <v>22020</v>
      </c>
      <c r="E7372" t="s">
        <v>951</v>
      </c>
      <c r="F7372" s="4" t="s">
        <v>11069</v>
      </c>
      <c r="G7372" s="5">
        <v>745</v>
      </c>
      <c r="H7372" s="6">
        <v>0.2479893</v>
      </c>
      <c r="I7372" s="7">
        <v>80.795000000000002</v>
      </c>
    </row>
    <row r="7373" spans="1:12" x14ac:dyDescent="0.25">
      <c r="A7373">
        <v>57022</v>
      </c>
      <c r="B7373" s="2">
        <v>61.230649999999997</v>
      </c>
      <c r="C7373" s="3">
        <v>4727</v>
      </c>
      <c r="D7373" s="4">
        <v>43620</v>
      </c>
      <c r="E7373" t="s">
        <v>10883</v>
      </c>
      <c r="F7373" s="4" t="s">
        <v>10877</v>
      </c>
      <c r="G7373" s="5">
        <v>3154</v>
      </c>
      <c r="H7373" s="6">
        <v>0.27797149999999998</v>
      </c>
      <c r="I7373" s="7">
        <v>75.611000000000004</v>
      </c>
      <c r="J7373" s="2">
        <v>64.333299999999994</v>
      </c>
      <c r="K7373">
        <v>3</v>
      </c>
    </row>
    <row r="7374" spans="1:12" x14ac:dyDescent="0.25">
      <c r="A7374">
        <v>10465</v>
      </c>
      <c r="B7374" s="2">
        <v>61.222450000000002</v>
      </c>
      <c r="C7374" s="3">
        <v>46360</v>
      </c>
      <c r="D7374" s="4">
        <v>35620</v>
      </c>
      <c r="E7374" t="s">
        <v>1791</v>
      </c>
      <c r="F7374" s="4" t="s">
        <v>1280</v>
      </c>
      <c r="G7374" s="5">
        <v>31086</v>
      </c>
      <c r="H7374" s="6">
        <v>0.2283665</v>
      </c>
      <c r="I7374" s="7">
        <v>84.183000000000007</v>
      </c>
      <c r="J7374" s="2">
        <v>41.5</v>
      </c>
      <c r="K7374">
        <v>12</v>
      </c>
      <c r="L7374" s="2">
        <v>59.3</v>
      </c>
    </row>
    <row r="7375" spans="1:12" x14ac:dyDescent="0.25">
      <c r="A7375">
        <v>83709</v>
      </c>
      <c r="B7375" s="2">
        <v>61.206760000000003</v>
      </c>
      <c r="C7375" s="3">
        <v>52882</v>
      </c>
      <c r="D7375" s="4">
        <v>14260</v>
      </c>
      <c r="E7375" t="s">
        <v>14819</v>
      </c>
      <c r="F7375" s="4" t="s">
        <v>14725</v>
      </c>
      <c r="G7375" s="5">
        <v>34509</v>
      </c>
      <c r="H7375" s="6">
        <v>0.30185450000000003</v>
      </c>
      <c r="I7375" s="7">
        <v>71.478999999999999</v>
      </c>
      <c r="J7375" s="2">
        <v>43.296300000000002</v>
      </c>
      <c r="K7375">
        <v>27</v>
      </c>
      <c r="L7375" s="2">
        <v>68.599999999999994</v>
      </c>
    </row>
    <row r="7376" spans="1:12" x14ac:dyDescent="0.25">
      <c r="A7376">
        <v>49240</v>
      </c>
      <c r="B7376" s="2">
        <v>61.19697</v>
      </c>
      <c r="C7376" s="3">
        <v>9369</v>
      </c>
      <c r="D7376" s="4">
        <v>27100</v>
      </c>
      <c r="E7376" t="s">
        <v>9348</v>
      </c>
      <c r="F7376" s="4" t="s">
        <v>9106</v>
      </c>
      <c r="G7376" s="5">
        <v>6393</v>
      </c>
      <c r="H7376" s="6">
        <v>0.2490224</v>
      </c>
      <c r="I7376" s="7">
        <v>80.576999999999998</v>
      </c>
      <c r="J7376" s="2">
        <v>60.333300000000001</v>
      </c>
      <c r="K7376">
        <v>3</v>
      </c>
    </row>
    <row r="7377" spans="1:12" x14ac:dyDescent="0.25">
      <c r="A7377">
        <v>33428</v>
      </c>
      <c r="B7377" s="2">
        <v>61.188989999999997</v>
      </c>
      <c r="C7377" s="3">
        <v>39583</v>
      </c>
      <c r="D7377" s="4">
        <v>33100</v>
      </c>
      <c r="E7377" t="s">
        <v>6883</v>
      </c>
      <c r="F7377" s="4" t="s">
        <v>6689</v>
      </c>
      <c r="G7377" s="5">
        <v>26938</v>
      </c>
      <c r="H7377" s="6">
        <v>0.32053900000000002</v>
      </c>
      <c r="I7377" s="7">
        <v>68.209000000000003</v>
      </c>
      <c r="J7377" s="2">
        <v>32.799999999999997</v>
      </c>
      <c r="K7377">
        <v>10</v>
      </c>
      <c r="L7377" s="2">
        <v>13.7</v>
      </c>
    </row>
    <row r="7378" spans="1:12" x14ac:dyDescent="0.25">
      <c r="A7378">
        <v>53049</v>
      </c>
      <c r="B7378" s="2">
        <v>61.18215</v>
      </c>
      <c r="C7378" s="3">
        <v>2295</v>
      </c>
      <c r="D7378" s="4">
        <v>22540</v>
      </c>
      <c r="E7378" t="s">
        <v>2437</v>
      </c>
      <c r="F7378" s="4" t="s">
        <v>10031</v>
      </c>
      <c r="G7378" s="5">
        <v>1654</v>
      </c>
      <c r="H7378" s="6">
        <v>0.21933530000000001</v>
      </c>
      <c r="I7378" s="7">
        <v>85.697000000000003</v>
      </c>
      <c r="J7378" s="2">
        <v>65</v>
      </c>
      <c r="K7378">
        <v>1</v>
      </c>
    </row>
    <row r="7379" spans="1:12" x14ac:dyDescent="0.25">
      <c r="A7379">
        <v>97041</v>
      </c>
      <c r="B7379" s="2">
        <v>61.181330000000003</v>
      </c>
      <c r="C7379" s="3">
        <v>2492</v>
      </c>
      <c r="D7379" s="4">
        <v>26220</v>
      </c>
      <c r="E7379" t="s">
        <v>16187</v>
      </c>
      <c r="F7379" s="4" t="s">
        <v>16170</v>
      </c>
      <c r="G7379" s="5">
        <v>1748</v>
      </c>
      <c r="H7379" s="6">
        <v>0.30148740000000002</v>
      </c>
      <c r="I7379" s="7">
        <v>71.5</v>
      </c>
      <c r="J7379" s="2">
        <v>49</v>
      </c>
      <c r="K7379">
        <v>2</v>
      </c>
    </row>
    <row r="7380" spans="1:12" x14ac:dyDescent="0.25">
      <c r="A7380">
        <v>58481</v>
      </c>
      <c r="B7380" s="2">
        <v>61.180860000000003</v>
      </c>
      <c r="C7380" s="3">
        <v>289</v>
      </c>
      <c r="E7380" t="s">
        <v>11185</v>
      </c>
      <c r="F7380" s="4" t="s">
        <v>11069</v>
      </c>
      <c r="G7380" s="5">
        <v>229</v>
      </c>
      <c r="H7380" s="6">
        <v>0.32314409999999999</v>
      </c>
      <c r="I7380" s="7">
        <v>67.75</v>
      </c>
    </row>
    <row r="7381" spans="1:12" x14ac:dyDescent="0.25">
      <c r="A7381">
        <v>60541</v>
      </c>
      <c r="B7381" s="2">
        <v>61.18027</v>
      </c>
      <c r="C7381" s="3">
        <v>3296</v>
      </c>
      <c r="D7381" s="4">
        <v>16980</v>
      </c>
      <c r="E7381" t="s">
        <v>1403</v>
      </c>
      <c r="F7381" s="4" t="s">
        <v>11490</v>
      </c>
      <c r="G7381" s="5">
        <v>2232</v>
      </c>
      <c r="H7381" s="6">
        <v>0.23073479999999999</v>
      </c>
      <c r="I7381" s="7">
        <v>83.715999999999994</v>
      </c>
      <c r="J7381" s="2">
        <v>58.333300000000001</v>
      </c>
      <c r="K7381">
        <v>3</v>
      </c>
    </row>
    <row r="7382" spans="1:12" x14ac:dyDescent="0.25">
      <c r="A7382">
        <v>70791</v>
      </c>
      <c r="B7382" s="2">
        <v>61.175919999999998</v>
      </c>
      <c r="C7382" s="3">
        <v>25461</v>
      </c>
      <c r="D7382" s="4">
        <v>12940</v>
      </c>
      <c r="E7382" t="s">
        <v>13088</v>
      </c>
      <c r="F7382" s="4" t="s">
        <v>12927</v>
      </c>
      <c r="G7382" s="5">
        <v>15914</v>
      </c>
      <c r="H7382" s="6">
        <v>0.27847939999999999</v>
      </c>
      <c r="I7382" s="7">
        <v>75.454999999999998</v>
      </c>
      <c r="J7382" s="2">
        <v>52.166699999999999</v>
      </c>
      <c r="K7382">
        <v>6</v>
      </c>
    </row>
    <row r="7383" spans="1:12" x14ac:dyDescent="0.25">
      <c r="A7383">
        <v>59452</v>
      </c>
      <c r="B7383" s="2">
        <v>61.172020000000003</v>
      </c>
      <c r="C7383" s="3">
        <v>545</v>
      </c>
      <c r="E7383" t="s">
        <v>11388</v>
      </c>
      <c r="F7383" s="4" t="s">
        <v>11278</v>
      </c>
      <c r="G7383" s="5">
        <v>391</v>
      </c>
      <c r="H7383" s="6">
        <v>0.34183669999999999</v>
      </c>
      <c r="I7383" s="7">
        <v>64.5</v>
      </c>
    </row>
    <row r="7384" spans="1:12" x14ac:dyDescent="0.25">
      <c r="A7384">
        <v>99613</v>
      </c>
      <c r="B7384" s="2">
        <v>61.171880000000002</v>
      </c>
      <c r="C7384" s="3">
        <v>375</v>
      </c>
      <c r="E7384" t="s">
        <v>16650</v>
      </c>
      <c r="F7384" s="4" t="s">
        <v>16604</v>
      </c>
      <c r="G7384" s="5">
        <v>244</v>
      </c>
      <c r="H7384" s="6">
        <v>0.19262290000000001</v>
      </c>
      <c r="I7384" s="7">
        <v>90.25</v>
      </c>
    </row>
    <row r="7385" spans="1:12" x14ac:dyDescent="0.25">
      <c r="A7385">
        <v>8322</v>
      </c>
      <c r="B7385" s="2">
        <v>61.170110000000001</v>
      </c>
      <c r="C7385" s="3">
        <v>10338</v>
      </c>
      <c r="D7385" s="4">
        <v>37980</v>
      </c>
      <c r="E7385" t="s">
        <v>1680</v>
      </c>
      <c r="F7385" s="4" t="s">
        <v>1341</v>
      </c>
      <c r="G7385" s="5">
        <v>7105</v>
      </c>
      <c r="H7385" s="6">
        <v>0.21756259999999999</v>
      </c>
      <c r="I7385" s="7">
        <v>85.926000000000002</v>
      </c>
      <c r="J7385" s="2">
        <v>45</v>
      </c>
      <c r="K7385">
        <v>1</v>
      </c>
    </row>
    <row r="7386" spans="1:12" x14ac:dyDescent="0.25">
      <c r="A7386">
        <v>82054</v>
      </c>
      <c r="B7386" s="2">
        <v>61.168320000000001</v>
      </c>
      <c r="C7386" s="3">
        <v>573</v>
      </c>
      <c r="D7386" s="4">
        <v>16940</v>
      </c>
      <c r="E7386" t="s">
        <v>9684</v>
      </c>
      <c r="F7386" s="4" t="s">
        <v>14657</v>
      </c>
      <c r="G7386" s="5">
        <v>377</v>
      </c>
      <c r="H7386" s="6">
        <v>0.1798942</v>
      </c>
      <c r="I7386" s="7">
        <v>92.421999999999997</v>
      </c>
    </row>
    <row r="7387" spans="1:12" x14ac:dyDescent="0.25">
      <c r="A7387">
        <v>48329</v>
      </c>
      <c r="B7387" s="2">
        <v>61.164020000000001</v>
      </c>
      <c r="C7387" s="3">
        <v>24910</v>
      </c>
      <c r="D7387" s="4">
        <v>19820</v>
      </c>
      <c r="E7387" t="s">
        <v>757</v>
      </c>
      <c r="F7387" s="4" t="s">
        <v>9106</v>
      </c>
      <c r="G7387" s="5">
        <v>17611</v>
      </c>
      <c r="H7387" s="6">
        <v>0.27039920000000001</v>
      </c>
      <c r="I7387" s="7">
        <v>76.778999999999996</v>
      </c>
      <c r="J7387" s="2">
        <v>39.799999999999997</v>
      </c>
      <c r="K7387">
        <v>5</v>
      </c>
    </row>
    <row r="7388" spans="1:12" x14ac:dyDescent="0.25">
      <c r="A7388">
        <v>35748</v>
      </c>
      <c r="B7388" s="2">
        <v>61.158700000000003</v>
      </c>
      <c r="C7388" s="3">
        <v>6191</v>
      </c>
      <c r="D7388" s="4">
        <v>26620</v>
      </c>
      <c r="E7388" t="s">
        <v>7137</v>
      </c>
      <c r="F7388" s="4" t="s">
        <v>7027</v>
      </c>
      <c r="G7388" s="5">
        <v>4581</v>
      </c>
      <c r="H7388" s="6">
        <v>0.30488870000000001</v>
      </c>
      <c r="I7388" s="7">
        <v>70.805000000000007</v>
      </c>
      <c r="J7388" s="2">
        <v>44</v>
      </c>
      <c r="K7388">
        <v>1</v>
      </c>
    </row>
    <row r="7389" spans="1:12" x14ac:dyDescent="0.25">
      <c r="A7389">
        <v>61753</v>
      </c>
      <c r="B7389" s="2">
        <v>61.1571</v>
      </c>
      <c r="C7389" s="3">
        <v>3075</v>
      </c>
      <c r="D7389" s="4">
        <v>14010</v>
      </c>
      <c r="E7389" t="s">
        <v>360</v>
      </c>
      <c r="F7389" s="4" t="s">
        <v>11490</v>
      </c>
      <c r="G7389" s="5">
        <v>2132</v>
      </c>
      <c r="H7389" s="6">
        <v>0.25597750000000002</v>
      </c>
      <c r="I7389" s="7">
        <v>79.239000000000004</v>
      </c>
    </row>
    <row r="7390" spans="1:12" x14ac:dyDescent="0.25">
      <c r="A7390">
        <v>1349</v>
      </c>
      <c r="B7390" s="2">
        <v>61.156410000000001</v>
      </c>
      <c r="C7390" s="3">
        <v>888</v>
      </c>
      <c r="D7390" s="4">
        <v>24640</v>
      </c>
      <c r="E7390" t="s">
        <v>124</v>
      </c>
      <c r="F7390" s="4" t="s">
        <v>21</v>
      </c>
      <c r="G7390" s="5">
        <v>720</v>
      </c>
      <c r="H7390" s="6">
        <v>0.31666670000000002</v>
      </c>
      <c r="I7390" s="7">
        <v>68.75</v>
      </c>
      <c r="J7390" s="2">
        <v>31</v>
      </c>
      <c r="K7390">
        <v>1</v>
      </c>
    </row>
    <row r="7391" spans="1:12" x14ac:dyDescent="0.25">
      <c r="A7391">
        <v>87144</v>
      </c>
      <c r="B7391" s="2">
        <v>61.150399999999998</v>
      </c>
      <c r="C7391" s="3">
        <v>39464</v>
      </c>
      <c r="D7391" s="4">
        <v>10740</v>
      </c>
      <c r="E7391" t="s">
        <v>15169</v>
      </c>
      <c r="F7391" s="4" t="s">
        <v>15124</v>
      </c>
      <c r="G7391" s="5">
        <v>24427</v>
      </c>
      <c r="H7391" s="6">
        <v>0.30559190000000003</v>
      </c>
      <c r="I7391" s="7">
        <v>70.661000000000001</v>
      </c>
      <c r="J7391" s="2">
        <v>51.7273</v>
      </c>
      <c r="K7391">
        <v>11</v>
      </c>
      <c r="L7391" s="2">
        <v>96.1</v>
      </c>
    </row>
    <row r="7392" spans="1:12" x14ac:dyDescent="0.25">
      <c r="A7392">
        <v>17943</v>
      </c>
      <c r="B7392" s="2">
        <v>61.144500000000001</v>
      </c>
      <c r="C7392" s="3">
        <v>319</v>
      </c>
      <c r="D7392" s="4">
        <v>39060</v>
      </c>
      <c r="E7392" t="s">
        <v>3917</v>
      </c>
      <c r="F7392" s="4" t="s">
        <v>3003</v>
      </c>
      <c r="G7392" s="5">
        <v>225</v>
      </c>
      <c r="H7392" s="6">
        <v>0.3761062</v>
      </c>
      <c r="I7392" s="7">
        <v>58.472000000000001</v>
      </c>
    </row>
    <row r="7393" spans="1:12" x14ac:dyDescent="0.25">
      <c r="A7393">
        <v>2368</v>
      </c>
      <c r="B7393" s="2">
        <v>61.138869999999997</v>
      </c>
      <c r="C7393" s="3">
        <v>33264</v>
      </c>
      <c r="D7393" s="4">
        <v>14460</v>
      </c>
      <c r="E7393" t="s">
        <v>355</v>
      </c>
      <c r="F7393" s="4" t="s">
        <v>21</v>
      </c>
      <c r="G7393" s="5">
        <v>23266</v>
      </c>
      <c r="H7393" s="6">
        <v>0.29278779999999999</v>
      </c>
      <c r="I7393" s="7">
        <v>72.869</v>
      </c>
      <c r="J7393" s="2">
        <v>36.428600000000003</v>
      </c>
      <c r="K7393">
        <v>7</v>
      </c>
    </row>
    <row r="7394" spans="1:12" x14ac:dyDescent="0.25">
      <c r="A7394">
        <v>33569</v>
      </c>
      <c r="B7394" s="2">
        <v>61.129379999999998</v>
      </c>
      <c r="C7394" s="3">
        <v>23993</v>
      </c>
      <c r="D7394" s="4">
        <v>45300</v>
      </c>
      <c r="E7394" t="s">
        <v>6909</v>
      </c>
      <c r="F7394" s="4" t="s">
        <v>6689</v>
      </c>
      <c r="G7394" s="5">
        <v>16385</v>
      </c>
      <c r="H7394" s="6">
        <v>0.2716343</v>
      </c>
      <c r="I7394" s="7">
        <v>76.519000000000005</v>
      </c>
      <c r="J7394" s="2">
        <v>53.666699999999999</v>
      </c>
      <c r="K7394">
        <v>3</v>
      </c>
    </row>
    <row r="7395" spans="1:12" x14ac:dyDescent="0.25">
      <c r="A7395">
        <v>91792</v>
      </c>
      <c r="B7395" s="2">
        <v>61.12059</v>
      </c>
      <c r="C7395" s="3">
        <v>30101</v>
      </c>
      <c r="D7395" s="4">
        <v>31080</v>
      </c>
      <c r="E7395" t="s">
        <v>15462</v>
      </c>
      <c r="F7395" s="4" t="s">
        <v>15368</v>
      </c>
      <c r="G7395" s="5">
        <v>20364</v>
      </c>
      <c r="H7395" s="6">
        <v>0.31398549999999997</v>
      </c>
      <c r="I7395" s="7">
        <v>69.198999999999998</v>
      </c>
      <c r="J7395" s="2">
        <v>36</v>
      </c>
      <c r="K7395">
        <v>4</v>
      </c>
    </row>
    <row r="7396" spans="1:12" x14ac:dyDescent="0.25">
      <c r="A7396">
        <v>76131</v>
      </c>
      <c r="B7396" s="2">
        <v>61.1111</v>
      </c>
      <c r="C7396" s="3">
        <v>32078</v>
      </c>
      <c r="D7396" s="4">
        <v>19100</v>
      </c>
      <c r="E7396" t="s">
        <v>13904</v>
      </c>
      <c r="F7396" s="4" t="s">
        <v>13752</v>
      </c>
      <c r="G7396" s="5">
        <v>19267</v>
      </c>
      <c r="H7396" s="6">
        <v>0.28056880000000001</v>
      </c>
      <c r="I7396" s="7">
        <v>74.962999999999994</v>
      </c>
      <c r="J7396" s="2">
        <v>52.2</v>
      </c>
      <c r="K7396">
        <v>5</v>
      </c>
    </row>
    <row r="7397" spans="1:12" x14ac:dyDescent="0.25">
      <c r="A7397">
        <v>32701</v>
      </c>
      <c r="B7397" s="2">
        <v>61.102440000000001</v>
      </c>
      <c r="C7397" s="3">
        <v>21364</v>
      </c>
      <c r="D7397" s="4">
        <v>36740</v>
      </c>
      <c r="E7397" t="s">
        <v>6824</v>
      </c>
      <c r="F7397" s="4" t="s">
        <v>6689</v>
      </c>
      <c r="G7397" s="5">
        <v>16941</v>
      </c>
      <c r="H7397" s="6">
        <v>0.35043089999999999</v>
      </c>
      <c r="I7397" s="7">
        <v>62.887999999999998</v>
      </c>
      <c r="J7397" s="2">
        <v>38.666699999999999</v>
      </c>
      <c r="K7397">
        <v>3</v>
      </c>
    </row>
    <row r="7398" spans="1:12" x14ac:dyDescent="0.25">
      <c r="A7398">
        <v>28791</v>
      </c>
      <c r="B7398" s="2">
        <v>61.095680000000002</v>
      </c>
      <c r="C7398" s="3">
        <v>14614</v>
      </c>
      <c r="D7398" s="4">
        <v>11700</v>
      </c>
      <c r="E7398" t="s">
        <v>6096</v>
      </c>
      <c r="F7398" s="4" t="s">
        <v>5642</v>
      </c>
      <c r="G7398" s="5">
        <v>11322</v>
      </c>
      <c r="H7398" s="6">
        <v>0.3339221</v>
      </c>
      <c r="I7398" s="7">
        <v>65.725999999999999</v>
      </c>
      <c r="J7398" s="2">
        <v>38.6</v>
      </c>
      <c r="K7398">
        <v>5</v>
      </c>
    </row>
    <row r="7399" spans="1:12" x14ac:dyDescent="0.25">
      <c r="A7399">
        <v>99576</v>
      </c>
      <c r="B7399" s="2">
        <v>61.092619999999997</v>
      </c>
      <c r="C7399" s="3">
        <v>2444</v>
      </c>
      <c r="E7399" t="s">
        <v>16632</v>
      </c>
      <c r="F7399" s="4" t="s">
        <v>16604</v>
      </c>
      <c r="G7399" s="5">
        <v>1434</v>
      </c>
      <c r="H7399" s="6">
        <v>0.2599303</v>
      </c>
      <c r="I7399" s="7">
        <v>78.5</v>
      </c>
      <c r="J7399" s="2">
        <v>41</v>
      </c>
      <c r="K7399">
        <v>1</v>
      </c>
    </row>
    <row r="7400" spans="1:12" x14ac:dyDescent="0.25">
      <c r="A7400">
        <v>12513</v>
      </c>
      <c r="B7400" s="2">
        <v>61.092170000000003</v>
      </c>
      <c r="C7400" s="3">
        <v>596</v>
      </c>
      <c r="D7400" s="4">
        <v>26460</v>
      </c>
      <c r="E7400" t="s">
        <v>2256</v>
      </c>
      <c r="F7400" s="4" t="s">
        <v>1280</v>
      </c>
      <c r="G7400" s="5">
        <v>481</v>
      </c>
      <c r="H7400" s="6">
        <v>0.34095629999999999</v>
      </c>
      <c r="I7400" s="7">
        <v>64.492000000000004</v>
      </c>
      <c r="J7400" s="2">
        <v>41</v>
      </c>
      <c r="K7400">
        <v>1</v>
      </c>
    </row>
    <row r="7401" spans="1:12" x14ac:dyDescent="0.25">
      <c r="A7401">
        <v>13341</v>
      </c>
      <c r="B7401" s="2">
        <v>61.092019999999998</v>
      </c>
      <c r="C7401" s="3">
        <v>172</v>
      </c>
      <c r="D7401" s="4">
        <v>46540</v>
      </c>
      <c r="E7401" t="s">
        <v>2576</v>
      </c>
      <c r="F7401" s="4" t="s">
        <v>1280</v>
      </c>
      <c r="G7401" s="5">
        <v>118</v>
      </c>
      <c r="H7401" s="6">
        <v>0.48305090000000001</v>
      </c>
      <c r="I7401" s="7">
        <v>39.911000000000001</v>
      </c>
    </row>
    <row r="7402" spans="1:12" x14ac:dyDescent="0.25">
      <c r="A7402">
        <v>13132</v>
      </c>
      <c r="B7402" s="2">
        <v>61.091410000000003</v>
      </c>
      <c r="C7402" s="3">
        <v>3420</v>
      </c>
      <c r="D7402" s="4">
        <v>45060</v>
      </c>
      <c r="E7402" t="s">
        <v>2524</v>
      </c>
      <c r="F7402" s="4" t="s">
        <v>1280</v>
      </c>
      <c r="G7402" s="5">
        <v>2427</v>
      </c>
      <c r="H7402" s="6">
        <v>0.2056036</v>
      </c>
      <c r="I7402" s="7">
        <v>87.852000000000004</v>
      </c>
      <c r="J7402" s="2">
        <v>60.333300000000001</v>
      </c>
      <c r="K7402">
        <v>3</v>
      </c>
    </row>
    <row r="7403" spans="1:12" x14ac:dyDescent="0.25">
      <c r="A7403">
        <v>58856</v>
      </c>
      <c r="B7403" s="2">
        <v>61.090800000000002</v>
      </c>
      <c r="C7403" s="3">
        <v>192</v>
      </c>
      <c r="D7403" s="4">
        <v>48780</v>
      </c>
      <c r="E7403" t="s">
        <v>11276</v>
      </c>
      <c r="F7403" s="4" t="s">
        <v>11069</v>
      </c>
      <c r="G7403" s="5">
        <v>142</v>
      </c>
      <c r="H7403" s="6">
        <v>0.1690141</v>
      </c>
      <c r="I7403" s="7">
        <v>94.167000000000002</v>
      </c>
    </row>
    <row r="7404" spans="1:12" x14ac:dyDescent="0.25">
      <c r="A7404">
        <v>95603</v>
      </c>
      <c r="B7404" s="2">
        <v>61.085720000000002</v>
      </c>
      <c r="C7404" s="3">
        <v>28652</v>
      </c>
      <c r="D7404" s="4">
        <v>40900</v>
      </c>
      <c r="E7404" t="s">
        <v>162</v>
      </c>
      <c r="F7404" s="4" t="s">
        <v>15368</v>
      </c>
      <c r="G7404" s="5">
        <v>21049</v>
      </c>
      <c r="H7404" s="6">
        <v>0.27976250000000003</v>
      </c>
      <c r="I7404" s="7">
        <v>75.028000000000006</v>
      </c>
      <c r="J7404" s="2">
        <v>48.066699999999997</v>
      </c>
      <c r="K7404">
        <v>15</v>
      </c>
      <c r="L7404" s="2">
        <v>88.5</v>
      </c>
    </row>
    <row r="7405" spans="1:12" x14ac:dyDescent="0.25">
      <c r="A7405">
        <v>58361</v>
      </c>
      <c r="B7405" s="2">
        <v>61.080640000000002</v>
      </c>
      <c r="C7405" s="3">
        <v>263</v>
      </c>
      <c r="E7405" t="s">
        <v>8960</v>
      </c>
      <c r="F7405" s="4" t="s">
        <v>11069</v>
      </c>
      <c r="G7405" s="5">
        <v>193</v>
      </c>
      <c r="H7405" s="6">
        <v>0.27979280000000001</v>
      </c>
      <c r="I7405" s="7">
        <v>75</v>
      </c>
    </row>
    <row r="7406" spans="1:12" x14ac:dyDescent="0.25">
      <c r="A7406">
        <v>99669</v>
      </c>
      <c r="B7406" s="2">
        <v>61.07835</v>
      </c>
      <c r="C7406" s="3">
        <v>14173</v>
      </c>
      <c r="E7406" t="s">
        <v>16689</v>
      </c>
      <c r="F7406" s="4" t="s">
        <v>16604</v>
      </c>
      <c r="G7406" s="5">
        <v>9371</v>
      </c>
      <c r="H7406" s="6">
        <v>0.23271449999999999</v>
      </c>
      <c r="I7406" s="7">
        <v>83.135000000000005</v>
      </c>
      <c r="J7406" s="2">
        <v>56.333300000000001</v>
      </c>
      <c r="K7406">
        <v>9</v>
      </c>
    </row>
    <row r="7407" spans="1:12" x14ac:dyDescent="0.25">
      <c r="A7407">
        <v>73020</v>
      </c>
      <c r="B7407" s="2">
        <v>61.072490000000002</v>
      </c>
      <c r="C7407" s="3">
        <v>22062</v>
      </c>
      <c r="D7407" s="4">
        <v>36420</v>
      </c>
      <c r="E7407" t="s">
        <v>13470</v>
      </c>
      <c r="F7407" s="4" t="s">
        <v>13462</v>
      </c>
      <c r="G7407" s="5">
        <v>15097</v>
      </c>
      <c r="H7407" s="6">
        <v>0.25712020000000002</v>
      </c>
      <c r="I7407" s="7">
        <v>78.900999999999996</v>
      </c>
      <c r="J7407" s="2">
        <v>54.9</v>
      </c>
      <c r="K7407">
        <v>10</v>
      </c>
      <c r="L7407" s="2">
        <v>99.1</v>
      </c>
    </row>
    <row r="7408" spans="1:12" x14ac:dyDescent="0.25">
      <c r="A7408">
        <v>44418</v>
      </c>
      <c r="B7408" s="2">
        <v>61.068600000000004</v>
      </c>
      <c r="C7408" s="3">
        <v>1715</v>
      </c>
      <c r="D7408" s="4">
        <v>49660</v>
      </c>
      <c r="E7408" t="s">
        <v>8549</v>
      </c>
      <c r="F7408" s="4" t="s">
        <v>8295</v>
      </c>
      <c r="G7408" s="5">
        <v>1169</v>
      </c>
      <c r="H7408" s="6">
        <v>0.23760680000000001</v>
      </c>
      <c r="I7408" s="7">
        <v>82.266000000000005</v>
      </c>
      <c r="J7408" s="2">
        <v>54</v>
      </c>
      <c r="K7408">
        <v>1</v>
      </c>
    </row>
    <row r="7409" spans="1:12" x14ac:dyDescent="0.25">
      <c r="A7409">
        <v>49621</v>
      </c>
      <c r="B7409" s="2">
        <v>61.067779999999999</v>
      </c>
      <c r="C7409" s="3">
        <v>3046</v>
      </c>
      <c r="D7409" s="4">
        <v>45900</v>
      </c>
      <c r="E7409" t="s">
        <v>9416</v>
      </c>
      <c r="F7409" s="4" t="s">
        <v>9106</v>
      </c>
      <c r="G7409" s="5">
        <v>2246</v>
      </c>
      <c r="H7409" s="6">
        <v>0.3432769</v>
      </c>
      <c r="I7409" s="7">
        <v>63.985999999999997</v>
      </c>
    </row>
    <row r="7410" spans="1:12" x14ac:dyDescent="0.25">
      <c r="A7410">
        <v>94103</v>
      </c>
      <c r="B7410" s="2">
        <v>61.062399999999997</v>
      </c>
      <c r="C7410" s="3">
        <v>24107</v>
      </c>
      <c r="D7410" s="4">
        <v>41860</v>
      </c>
      <c r="E7410" t="s">
        <v>15761</v>
      </c>
      <c r="F7410" s="4" t="s">
        <v>15368</v>
      </c>
      <c r="G7410" s="5">
        <v>20243</v>
      </c>
      <c r="H7410" s="6">
        <v>0.42511359999999998</v>
      </c>
      <c r="I7410" s="7">
        <v>49.835999999999999</v>
      </c>
      <c r="J7410" s="2">
        <v>29.4909</v>
      </c>
      <c r="K7410">
        <v>55</v>
      </c>
      <c r="L7410" s="2">
        <v>5.4</v>
      </c>
    </row>
    <row r="7411" spans="1:12" x14ac:dyDescent="0.25">
      <c r="A7411">
        <v>43031</v>
      </c>
      <c r="B7411" s="2">
        <v>61.055500000000002</v>
      </c>
      <c r="C7411" s="3">
        <v>12390</v>
      </c>
      <c r="D7411" s="4">
        <v>18140</v>
      </c>
      <c r="E7411" t="s">
        <v>2129</v>
      </c>
      <c r="F7411" s="4" t="s">
        <v>8295</v>
      </c>
      <c r="G7411" s="5">
        <v>8607</v>
      </c>
      <c r="H7411" s="6">
        <v>0.2422165</v>
      </c>
      <c r="I7411" s="7">
        <v>81.432000000000002</v>
      </c>
      <c r="J7411" s="2">
        <v>60.5</v>
      </c>
      <c r="K7411">
        <v>2</v>
      </c>
    </row>
    <row r="7412" spans="1:12" x14ac:dyDescent="0.25">
      <c r="A7412">
        <v>11706</v>
      </c>
      <c r="B7412" s="2">
        <v>61.043239999999997</v>
      </c>
      <c r="C7412" s="3">
        <v>65864</v>
      </c>
      <c r="D7412" s="4">
        <v>35620</v>
      </c>
      <c r="E7412" t="s">
        <v>1973</v>
      </c>
      <c r="F7412" s="4" t="s">
        <v>1280</v>
      </c>
      <c r="G7412" s="5">
        <v>42596</v>
      </c>
      <c r="H7412" s="6">
        <v>0.22542019999999999</v>
      </c>
      <c r="I7412" s="7">
        <v>84.328999999999994</v>
      </c>
      <c r="J7412" s="2">
        <v>40.454500000000003</v>
      </c>
      <c r="K7412">
        <v>11</v>
      </c>
      <c r="L7412" s="2">
        <v>53.9</v>
      </c>
    </row>
    <row r="7413" spans="1:12" x14ac:dyDescent="0.25">
      <c r="A7413">
        <v>5155</v>
      </c>
      <c r="B7413" s="2">
        <v>61.03293</v>
      </c>
      <c r="C7413" s="3">
        <v>662</v>
      </c>
      <c r="E7413" t="s">
        <v>1065</v>
      </c>
      <c r="F7413" s="4" t="s">
        <v>1030</v>
      </c>
      <c r="G7413" s="5">
        <v>486</v>
      </c>
      <c r="H7413" s="6">
        <v>0.38065840000000001</v>
      </c>
      <c r="I7413" s="7">
        <v>57.5</v>
      </c>
      <c r="J7413" s="2">
        <v>22</v>
      </c>
      <c r="K7413">
        <v>1</v>
      </c>
    </row>
    <row r="7414" spans="1:12" x14ac:dyDescent="0.25">
      <c r="A7414">
        <v>81431</v>
      </c>
      <c r="B7414" s="2">
        <v>61.032730000000001</v>
      </c>
      <c r="C7414" s="3">
        <v>437</v>
      </c>
      <c r="D7414" s="4">
        <v>33940</v>
      </c>
      <c r="E7414" t="s">
        <v>14635</v>
      </c>
      <c r="F7414" s="4" t="s">
        <v>14477</v>
      </c>
      <c r="G7414" s="5">
        <v>337</v>
      </c>
      <c r="H7414" s="6">
        <v>0.28106510000000001</v>
      </c>
      <c r="I7414" s="7">
        <v>74.688000000000002</v>
      </c>
    </row>
    <row r="7415" spans="1:12" x14ac:dyDescent="0.25">
      <c r="A7415">
        <v>18458</v>
      </c>
      <c r="B7415" s="2">
        <v>61.032130000000002</v>
      </c>
      <c r="C7415" s="3">
        <v>2986</v>
      </c>
      <c r="D7415" s="4">
        <v>35620</v>
      </c>
      <c r="E7415" t="s">
        <v>4074</v>
      </c>
      <c r="F7415" s="4" t="s">
        <v>3003</v>
      </c>
      <c r="G7415" s="5">
        <v>2190</v>
      </c>
      <c r="H7415" s="6">
        <v>0.3181196</v>
      </c>
      <c r="I7415" s="7">
        <v>68.281000000000006</v>
      </c>
      <c r="J7415" s="2">
        <v>51</v>
      </c>
      <c r="K7415">
        <v>1</v>
      </c>
    </row>
    <row r="7416" spans="1:12" x14ac:dyDescent="0.25">
      <c r="A7416">
        <v>10027</v>
      </c>
      <c r="B7416" s="2">
        <v>61.022080000000003</v>
      </c>
      <c r="C7416" s="3">
        <v>63056</v>
      </c>
      <c r="D7416" s="4">
        <v>35620</v>
      </c>
      <c r="E7416" t="s">
        <v>1789</v>
      </c>
      <c r="F7416" s="4" t="s">
        <v>1280</v>
      </c>
      <c r="G7416" s="5">
        <v>39819</v>
      </c>
      <c r="H7416" s="6">
        <v>0.43897540000000002</v>
      </c>
      <c r="I7416" s="7">
        <v>47.383000000000003</v>
      </c>
      <c r="J7416" s="2">
        <v>29.511399999999998</v>
      </c>
      <c r="K7416">
        <v>88</v>
      </c>
      <c r="L7416" s="2">
        <v>5.5</v>
      </c>
    </row>
    <row r="7417" spans="1:12" x14ac:dyDescent="0.25">
      <c r="A7417">
        <v>56723</v>
      </c>
      <c r="B7417" s="2">
        <v>61.0124</v>
      </c>
      <c r="C7417" s="3">
        <v>924</v>
      </c>
      <c r="D7417" s="4">
        <v>24220</v>
      </c>
      <c r="E7417" t="s">
        <v>5631</v>
      </c>
      <c r="F7417" s="4" t="s">
        <v>10428</v>
      </c>
      <c r="G7417" s="5">
        <v>605</v>
      </c>
      <c r="H7417" s="6">
        <v>0.21983469999999999</v>
      </c>
      <c r="I7417" s="7">
        <v>85.25</v>
      </c>
      <c r="J7417" s="2">
        <v>67</v>
      </c>
      <c r="K7417">
        <v>1</v>
      </c>
    </row>
    <row r="7418" spans="1:12" x14ac:dyDescent="0.25">
      <c r="A7418">
        <v>8880</v>
      </c>
      <c r="B7418" s="2">
        <v>61.01144</v>
      </c>
      <c r="C7418" s="3">
        <v>4585</v>
      </c>
      <c r="D7418" s="4">
        <v>35620</v>
      </c>
      <c r="E7418" t="s">
        <v>1780</v>
      </c>
      <c r="F7418" s="4" t="s">
        <v>1341</v>
      </c>
      <c r="G7418" s="5">
        <v>3382</v>
      </c>
      <c r="H7418" s="6">
        <v>0.25125629999999999</v>
      </c>
      <c r="I7418" s="7">
        <v>79.813000000000002</v>
      </c>
      <c r="J7418" s="2">
        <v>56.5</v>
      </c>
      <c r="K7418">
        <v>2</v>
      </c>
    </row>
    <row r="7419" spans="1:12" x14ac:dyDescent="0.25">
      <c r="A7419">
        <v>60556</v>
      </c>
      <c r="B7419" s="2">
        <v>61.010359999999999</v>
      </c>
      <c r="C7419" s="3">
        <v>1815</v>
      </c>
      <c r="D7419" s="4">
        <v>16980</v>
      </c>
      <c r="E7419" t="s">
        <v>11613</v>
      </c>
      <c r="F7419" s="4" t="s">
        <v>11490</v>
      </c>
      <c r="G7419" s="5">
        <v>1156</v>
      </c>
      <c r="H7419" s="6">
        <v>0.25410539999999998</v>
      </c>
      <c r="I7419" s="7">
        <v>79.317999999999998</v>
      </c>
    </row>
    <row r="7420" spans="1:12" x14ac:dyDescent="0.25">
      <c r="A7420">
        <v>12436</v>
      </c>
      <c r="B7420" s="2">
        <v>61.009990000000002</v>
      </c>
      <c r="C7420" s="3">
        <v>500</v>
      </c>
      <c r="E7420" t="s">
        <v>2207</v>
      </c>
      <c r="F7420" s="4" t="s">
        <v>1280</v>
      </c>
      <c r="G7420" s="5">
        <v>388</v>
      </c>
      <c r="H7420" s="6">
        <v>0.19845360000000001</v>
      </c>
      <c r="I7420" s="7">
        <v>88.935000000000002</v>
      </c>
      <c r="J7420" s="2">
        <v>27</v>
      </c>
      <c r="K7420">
        <v>1</v>
      </c>
    </row>
    <row r="7421" spans="1:12" x14ac:dyDescent="0.25">
      <c r="A7421">
        <v>27376</v>
      </c>
      <c r="B7421" s="2">
        <v>61.008279999999999</v>
      </c>
      <c r="C7421" s="3">
        <v>9399</v>
      </c>
      <c r="D7421" s="4">
        <v>38240</v>
      </c>
      <c r="E7421" t="s">
        <v>5707</v>
      </c>
      <c r="F7421" s="4" t="s">
        <v>5642</v>
      </c>
      <c r="G7421" s="5">
        <v>6737</v>
      </c>
      <c r="H7421" s="6">
        <v>0.33555950000000001</v>
      </c>
      <c r="I7421" s="7">
        <v>65.242000000000004</v>
      </c>
    </row>
    <row r="7422" spans="1:12" x14ac:dyDescent="0.25">
      <c r="A7422">
        <v>16361</v>
      </c>
      <c r="B7422" s="2">
        <v>61.00665</v>
      </c>
      <c r="C7422" s="3">
        <v>93</v>
      </c>
      <c r="E7422" t="s">
        <v>3493</v>
      </c>
      <c r="F7422" s="4" t="s">
        <v>3003</v>
      </c>
      <c r="G7422" s="5">
        <v>83</v>
      </c>
      <c r="H7422" s="6">
        <v>0.23809520000000001</v>
      </c>
      <c r="I7422" s="7">
        <v>82.082999999999998</v>
      </c>
    </row>
    <row r="7423" spans="1:12" x14ac:dyDescent="0.25">
      <c r="A7423">
        <v>17025</v>
      </c>
      <c r="B7423" s="2">
        <v>61.003810000000001</v>
      </c>
      <c r="C7423" s="3">
        <v>17134</v>
      </c>
      <c r="D7423" s="4">
        <v>25420</v>
      </c>
      <c r="E7423" t="s">
        <v>3678</v>
      </c>
      <c r="F7423" s="4" t="s">
        <v>3003</v>
      </c>
      <c r="G7423" s="5">
        <v>11793</v>
      </c>
      <c r="H7423" s="6">
        <v>0.269459</v>
      </c>
      <c r="I7423" s="7">
        <v>76.661000000000001</v>
      </c>
      <c r="J7423" s="2">
        <v>56.714300000000001</v>
      </c>
      <c r="K7423">
        <v>7</v>
      </c>
    </row>
    <row r="7424" spans="1:12" x14ac:dyDescent="0.25">
      <c r="A7424">
        <v>72758</v>
      </c>
      <c r="B7424" s="2">
        <v>60.99559</v>
      </c>
      <c r="C7424" s="3">
        <v>37375</v>
      </c>
      <c r="D7424" s="4">
        <v>22220</v>
      </c>
      <c r="E7424" t="s">
        <v>8061</v>
      </c>
      <c r="F7424" s="4" t="s">
        <v>13183</v>
      </c>
      <c r="G7424" s="5">
        <v>22533</v>
      </c>
      <c r="H7424" s="6">
        <v>0.32405810000000002</v>
      </c>
      <c r="I7424" s="7">
        <v>67.222999999999999</v>
      </c>
      <c r="J7424" s="2">
        <v>55.666699999999999</v>
      </c>
      <c r="K7424">
        <v>15</v>
      </c>
      <c r="L7424" s="2">
        <v>99.4</v>
      </c>
    </row>
    <row r="7425" spans="1:12" x14ac:dyDescent="0.25">
      <c r="A7425">
        <v>47863</v>
      </c>
      <c r="B7425" s="2">
        <v>60.990180000000002</v>
      </c>
      <c r="C7425" s="3">
        <v>214</v>
      </c>
      <c r="D7425" s="4">
        <v>45460</v>
      </c>
      <c r="E7425" t="s">
        <v>9072</v>
      </c>
      <c r="F7425" s="4" t="s">
        <v>8800</v>
      </c>
      <c r="G7425" s="5">
        <v>103</v>
      </c>
      <c r="H7425" s="6">
        <v>0.33009709999999998</v>
      </c>
      <c r="I7425" s="7">
        <v>66.176000000000002</v>
      </c>
    </row>
    <row r="7426" spans="1:12" x14ac:dyDescent="0.25">
      <c r="A7426">
        <v>67026</v>
      </c>
      <c r="B7426" s="2">
        <v>60.98939</v>
      </c>
      <c r="C7426" s="3">
        <v>4749</v>
      </c>
      <c r="D7426" s="4">
        <v>48620</v>
      </c>
      <c r="E7426" t="s">
        <v>6920</v>
      </c>
      <c r="F7426" s="4" t="s">
        <v>12494</v>
      </c>
      <c r="G7426" s="5">
        <v>3201</v>
      </c>
      <c r="H7426" s="6">
        <v>0.24422240000000001</v>
      </c>
      <c r="I7426" s="7">
        <v>81.012</v>
      </c>
      <c r="J7426" s="2">
        <v>70</v>
      </c>
      <c r="K7426">
        <v>1</v>
      </c>
    </row>
    <row r="7427" spans="1:12" x14ac:dyDescent="0.25">
      <c r="A7427">
        <v>75707</v>
      </c>
      <c r="B7427" s="2">
        <v>60.986339999999998</v>
      </c>
      <c r="C7427" s="3">
        <v>14996</v>
      </c>
      <c r="D7427" s="4">
        <v>46340</v>
      </c>
      <c r="E7427" t="s">
        <v>7327</v>
      </c>
      <c r="F7427" s="4" t="s">
        <v>13752</v>
      </c>
      <c r="G7427" s="5">
        <v>9515</v>
      </c>
      <c r="H7427" s="6">
        <v>0.2910142</v>
      </c>
      <c r="I7427" s="7">
        <v>72.926000000000002</v>
      </c>
      <c r="J7427" s="2">
        <v>39.666699999999999</v>
      </c>
      <c r="K7427">
        <v>6</v>
      </c>
    </row>
    <row r="7428" spans="1:12" x14ac:dyDescent="0.25">
      <c r="A7428">
        <v>21903</v>
      </c>
      <c r="B7428" s="2">
        <v>60.983089999999997</v>
      </c>
      <c r="C7428" s="3">
        <v>6060</v>
      </c>
      <c r="D7428" s="4">
        <v>37980</v>
      </c>
      <c r="E7428" t="s">
        <v>4636</v>
      </c>
      <c r="F7428" s="4" t="s">
        <v>4361</v>
      </c>
      <c r="G7428" s="5">
        <v>4074</v>
      </c>
      <c r="H7428" s="6">
        <v>0.23779139999999999</v>
      </c>
      <c r="I7428" s="7">
        <v>82.111999999999995</v>
      </c>
    </row>
    <row r="7429" spans="1:12" x14ac:dyDescent="0.25">
      <c r="A7429">
        <v>48096</v>
      </c>
      <c r="B7429" s="2">
        <v>60.98142</v>
      </c>
      <c r="C7429" s="3">
        <v>3869</v>
      </c>
      <c r="D7429" s="4">
        <v>19820</v>
      </c>
      <c r="E7429" t="s">
        <v>8721</v>
      </c>
      <c r="F7429" s="4" t="s">
        <v>9106</v>
      </c>
      <c r="G7429" s="5">
        <v>2897</v>
      </c>
      <c r="H7429" s="6">
        <v>0.2340352</v>
      </c>
      <c r="I7429" s="7">
        <v>82.759</v>
      </c>
      <c r="J7429" s="2">
        <v>51</v>
      </c>
      <c r="K7429">
        <v>2</v>
      </c>
    </row>
    <row r="7430" spans="1:12" x14ac:dyDescent="0.25">
      <c r="A7430">
        <v>51343</v>
      </c>
      <c r="B7430" s="2">
        <v>60.980690000000003</v>
      </c>
      <c r="C7430" s="3">
        <v>222</v>
      </c>
      <c r="D7430" s="4">
        <v>43980</v>
      </c>
      <c r="E7430" t="s">
        <v>481</v>
      </c>
      <c r="F7430" s="4" t="s">
        <v>9593</v>
      </c>
      <c r="G7430" s="5">
        <v>167</v>
      </c>
      <c r="H7430" s="6">
        <v>0.25</v>
      </c>
      <c r="I7430" s="7">
        <v>80</v>
      </c>
    </row>
    <row r="7431" spans="1:12" x14ac:dyDescent="0.25">
      <c r="A7431">
        <v>95685</v>
      </c>
      <c r="B7431" s="2">
        <v>60.979840000000003</v>
      </c>
      <c r="C7431" s="3">
        <v>4277</v>
      </c>
      <c r="E7431" t="s">
        <v>15980</v>
      </c>
      <c r="F7431" s="4" t="s">
        <v>15368</v>
      </c>
      <c r="G7431" s="5">
        <v>3381</v>
      </c>
      <c r="H7431" s="6">
        <v>0.25753989999999999</v>
      </c>
      <c r="I7431" s="7">
        <v>78.692999999999998</v>
      </c>
    </row>
    <row r="7432" spans="1:12" x14ac:dyDescent="0.25">
      <c r="A7432">
        <v>52233</v>
      </c>
      <c r="B7432" s="2">
        <v>60.977899999999998</v>
      </c>
      <c r="C7432" s="3">
        <v>7024</v>
      </c>
      <c r="D7432" s="4">
        <v>16300</v>
      </c>
      <c r="E7432" t="s">
        <v>5149</v>
      </c>
      <c r="F7432" s="4" t="s">
        <v>9593</v>
      </c>
      <c r="G7432" s="5">
        <v>4723</v>
      </c>
      <c r="H7432" s="6">
        <v>0.34511960000000003</v>
      </c>
      <c r="I7432" s="7">
        <v>63.551000000000002</v>
      </c>
      <c r="J7432" s="2">
        <v>53</v>
      </c>
      <c r="K7432">
        <v>5</v>
      </c>
    </row>
    <row r="7433" spans="1:12" x14ac:dyDescent="0.25">
      <c r="A7433">
        <v>59061</v>
      </c>
      <c r="B7433" s="2">
        <v>60.976730000000003</v>
      </c>
      <c r="C7433" s="3">
        <v>173</v>
      </c>
      <c r="E7433" t="s">
        <v>11310</v>
      </c>
      <c r="F7433" s="4" t="s">
        <v>11278</v>
      </c>
      <c r="G7433" s="5">
        <v>158</v>
      </c>
      <c r="H7433" s="6">
        <v>0.37106919999999999</v>
      </c>
      <c r="I7433" s="7">
        <v>59.063000000000002</v>
      </c>
    </row>
    <row r="7434" spans="1:12" x14ac:dyDescent="0.25">
      <c r="A7434">
        <v>7827</v>
      </c>
      <c r="B7434" s="2">
        <v>60.975960000000001</v>
      </c>
      <c r="C7434" s="3">
        <v>4236</v>
      </c>
      <c r="D7434" s="4">
        <v>35620</v>
      </c>
      <c r="E7434" t="s">
        <v>126</v>
      </c>
      <c r="F7434" s="4" t="s">
        <v>1341</v>
      </c>
      <c r="G7434" s="5">
        <v>3056</v>
      </c>
      <c r="H7434" s="6">
        <v>0.17598949999999999</v>
      </c>
      <c r="I7434" s="7">
        <v>92.772999999999996</v>
      </c>
      <c r="J7434" s="2">
        <v>37</v>
      </c>
      <c r="K7434">
        <v>1</v>
      </c>
    </row>
    <row r="7435" spans="1:12" x14ac:dyDescent="0.25">
      <c r="A7435">
        <v>80422</v>
      </c>
      <c r="B7435" s="2">
        <v>60.974449999999997</v>
      </c>
      <c r="C7435" s="3">
        <v>4423</v>
      </c>
      <c r="D7435" s="4">
        <v>19740</v>
      </c>
      <c r="E7435" t="s">
        <v>11036</v>
      </c>
      <c r="F7435" s="4" t="s">
        <v>14477</v>
      </c>
      <c r="G7435" s="5">
        <v>3273</v>
      </c>
      <c r="H7435" s="6">
        <v>0.28375080000000003</v>
      </c>
      <c r="I7435" s="7">
        <v>74.135000000000005</v>
      </c>
      <c r="J7435" s="2">
        <v>66</v>
      </c>
      <c r="K7435">
        <v>1</v>
      </c>
    </row>
    <row r="7436" spans="1:12" x14ac:dyDescent="0.25">
      <c r="A7436">
        <v>62701</v>
      </c>
      <c r="B7436" s="2">
        <v>60.973460000000003</v>
      </c>
      <c r="C7436" s="3">
        <v>1044</v>
      </c>
      <c r="D7436" s="4">
        <v>44100</v>
      </c>
      <c r="E7436" t="s">
        <v>76</v>
      </c>
      <c r="F7436" s="4" t="s">
        <v>11490</v>
      </c>
      <c r="G7436" s="5">
        <v>838</v>
      </c>
      <c r="H7436" s="6">
        <v>0.35518470000000002</v>
      </c>
      <c r="I7436" s="7">
        <v>61.786000000000001</v>
      </c>
    </row>
    <row r="7437" spans="1:12" x14ac:dyDescent="0.25">
      <c r="A7437">
        <v>77064</v>
      </c>
      <c r="B7437" s="2">
        <v>60.965989999999998</v>
      </c>
      <c r="C7437" s="3">
        <v>46508</v>
      </c>
      <c r="D7437" s="4">
        <v>26420</v>
      </c>
      <c r="E7437" t="s">
        <v>3103</v>
      </c>
      <c r="F7437" s="4" t="s">
        <v>13752</v>
      </c>
      <c r="G7437" s="5">
        <v>30367</v>
      </c>
      <c r="H7437" s="6">
        <v>0.30832809999999999</v>
      </c>
      <c r="I7437" s="7">
        <v>69.882999999999996</v>
      </c>
      <c r="J7437" s="2">
        <v>34.200000000000003</v>
      </c>
      <c r="K7437">
        <v>10</v>
      </c>
      <c r="L7437" s="2">
        <v>19.2</v>
      </c>
    </row>
    <row r="7438" spans="1:12" x14ac:dyDescent="0.25">
      <c r="A7438">
        <v>76028</v>
      </c>
      <c r="B7438" s="2">
        <v>60.948860000000003</v>
      </c>
      <c r="C7438" s="3">
        <v>62853</v>
      </c>
      <c r="D7438" s="4">
        <v>19100</v>
      </c>
      <c r="E7438" t="s">
        <v>13888</v>
      </c>
      <c r="F7438" s="4" t="s">
        <v>13752</v>
      </c>
      <c r="G7438" s="5">
        <v>41208</v>
      </c>
      <c r="H7438" s="6">
        <v>0.24443690000000001</v>
      </c>
      <c r="I7438" s="7">
        <v>80.912999999999997</v>
      </c>
      <c r="J7438" s="2">
        <v>52.052599999999998</v>
      </c>
      <c r="K7438">
        <v>19</v>
      </c>
      <c r="L7438" s="2">
        <v>96.6</v>
      </c>
    </row>
    <row r="7439" spans="1:12" x14ac:dyDescent="0.25">
      <c r="A7439">
        <v>64093</v>
      </c>
      <c r="B7439" s="2">
        <v>60.935429999999997</v>
      </c>
      <c r="C7439" s="3">
        <v>28073</v>
      </c>
      <c r="D7439" s="4">
        <v>47660</v>
      </c>
      <c r="E7439" t="s">
        <v>2406</v>
      </c>
      <c r="F7439" s="4" t="s">
        <v>12102</v>
      </c>
      <c r="G7439" s="5">
        <v>14920</v>
      </c>
      <c r="H7439" s="6">
        <v>0.3520778</v>
      </c>
      <c r="I7439" s="7">
        <v>62.305</v>
      </c>
      <c r="J7439" s="2">
        <v>51.3125</v>
      </c>
      <c r="K7439">
        <v>16</v>
      </c>
      <c r="L7439" s="2">
        <v>95.5</v>
      </c>
    </row>
    <row r="7440" spans="1:12" x14ac:dyDescent="0.25">
      <c r="A7440">
        <v>6234</v>
      </c>
      <c r="B7440" s="2">
        <v>60.930439999999997</v>
      </c>
      <c r="C7440" s="3">
        <v>8272</v>
      </c>
      <c r="D7440" s="4">
        <v>49340</v>
      </c>
      <c r="E7440" t="s">
        <v>1238</v>
      </c>
      <c r="F7440" s="4" t="s">
        <v>1198</v>
      </c>
      <c r="G7440" s="5">
        <v>5936</v>
      </c>
      <c r="H7440" s="6">
        <v>0.25551629999999997</v>
      </c>
      <c r="I7440" s="7">
        <v>78.974999999999994</v>
      </c>
      <c r="J7440" s="2">
        <v>46.666699999999999</v>
      </c>
      <c r="K7440">
        <v>6</v>
      </c>
    </row>
    <row r="7441" spans="1:12" x14ac:dyDescent="0.25">
      <c r="A7441">
        <v>62707</v>
      </c>
      <c r="B7441" s="2">
        <v>60.927729999999997</v>
      </c>
      <c r="C7441" s="3">
        <v>7377</v>
      </c>
      <c r="D7441" s="4">
        <v>44100</v>
      </c>
      <c r="E7441" t="s">
        <v>76</v>
      </c>
      <c r="F7441" s="4" t="s">
        <v>11490</v>
      </c>
      <c r="G7441" s="5">
        <v>5372</v>
      </c>
      <c r="H7441" s="6">
        <v>0.24292630000000001</v>
      </c>
      <c r="I7441" s="7">
        <v>81.147000000000006</v>
      </c>
      <c r="J7441" s="2">
        <v>39.333300000000001</v>
      </c>
      <c r="K7441">
        <v>3</v>
      </c>
    </row>
    <row r="7442" spans="1:12" x14ac:dyDescent="0.25">
      <c r="A7442">
        <v>37214</v>
      </c>
      <c r="B7442" s="2">
        <v>60.921230000000001</v>
      </c>
      <c r="C7442" s="3">
        <v>29711</v>
      </c>
      <c r="D7442" s="4">
        <v>34980</v>
      </c>
      <c r="E7442" t="s">
        <v>5777</v>
      </c>
      <c r="F7442" s="4" t="s">
        <v>7348</v>
      </c>
      <c r="G7442" s="5">
        <v>21785</v>
      </c>
      <c r="H7442" s="6">
        <v>0.35366750000000002</v>
      </c>
      <c r="I7442" s="7">
        <v>62.006</v>
      </c>
      <c r="J7442" s="2">
        <v>41.941200000000002</v>
      </c>
      <c r="K7442">
        <v>17</v>
      </c>
      <c r="L7442" s="2">
        <v>61.6</v>
      </c>
    </row>
    <row r="7443" spans="1:12" x14ac:dyDescent="0.25">
      <c r="A7443">
        <v>27972</v>
      </c>
      <c r="B7443" s="2">
        <v>60.915990000000001</v>
      </c>
      <c r="C7443" s="3">
        <v>247</v>
      </c>
      <c r="D7443" s="4">
        <v>28620</v>
      </c>
      <c r="E7443" t="s">
        <v>5843</v>
      </c>
      <c r="F7443" s="4" t="s">
        <v>5642</v>
      </c>
      <c r="G7443" s="5">
        <v>137</v>
      </c>
      <c r="H7443" s="6">
        <v>0.44927539999999999</v>
      </c>
      <c r="I7443" s="7">
        <v>45.481000000000002</v>
      </c>
    </row>
    <row r="7444" spans="1:12" x14ac:dyDescent="0.25">
      <c r="A7444">
        <v>20198</v>
      </c>
      <c r="B7444" s="2">
        <v>60.915550000000003</v>
      </c>
      <c r="C7444" s="3">
        <v>2315</v>
      </c>
      <c r="D7444" s="4">
        <v>47900</v>
      </c>
      <c r="E7444" t="s">
        <v>4359</v>
      </c>
      <c r="F7444" s="4" t="s">
        <v>4335</v>
      </c>
      <c r="G7444" s="5">
        <v>1646</v>
      </c>
      <c r="H7444" s="6">
        <v>0.3485124</v>
      </c>
      <c r="I7444" s="7">
        <v>62.890999999999998</v>
      </c>
      <c r="J7444" s="2">
        <v>44.5</v>
      </c>
      <c r="K7444">
        <v>6</v>
      </c>
    </row>
    <row r="7445" spans="1:12" x14ac:dyDescent="0.25">
      <c r="A7445">
        <v>80840</v>
      </c>
      <c r="B7445" s="2">
        <v>60.914960000000001</v>
      </c>
      <c r="C7445" s="3">
        <v>6046</v>
      </c>
      <c r="D7445" s="4">
        <v>17820</v>
      </c>
      <c r="E7445" t="s">
        <v>14561</v>
      </c>
      <c r="F7445" s="4" t="s">
        <v>14477</v>
      </c>
      <c r="G7445" s="5">
        <v>822</v>
      </c>
      <c r="H7445" s="6">
        <v>0.31630170000000002</v>
      </c>
      <c r="I7445" s="7">
        <v>68.453999999999994</v>
      </c>
      <c r="J7445" s="2">
        <v>48</v>
      </c>
      <c r="K7445">
        <v>4</v>
      </c>
    </row>
    <row r="7446" spans="1:12" x14ac:dyDescent="0.25">
      <c r="A7446">
        <v>61744</v>
      </c>
      <c r="B7446" s="2">
        <v>60.914459999999998</v>
      </c>
      <c r="C7446" s="3">
        <v>1863</v>
      </c>
      <c r="D7446" s="4">
        <v>14010</v>
      </c>
      <c r="E7446" t="s">
        <v>11798</v>
      </c>
      <c r="F7446" s="4" t="s">
        <v>11490</v>
      </c>
      <c r="G7446" s="5">
        <v>1268</v>
      </c>
      <c r="H7446" s="6">
        <v>0.26261830000000003</v>
      </c>
      <c r="I7446" s="7">
        <v>77.73</v>
      </c>
      <c r="J7446" s="2">
        <v>53</v>
      </c>
      <c r="K7446">
        <v>2</v>
      </c>
    </row>
    <row r="7447" spans="1:12" x14ac:dyDescent="0.25">
      <c r="A7447">
        <v>70644</v>
      </c>
      <c r="B7447" s="2">
        <v>60.91413</v>
      </c>
      <c r="C7447" s="3">
        <v>241</v>
      </c>
      <c r="E7447" t="s">
        <v>6854</v>
      </c>
      <c r="F7447" s="4" t="s">
        <v>12927</v>
      </c>
      <c r="G7447" s="5">
        <v>134</v>
      </c>
      <c r="H7447" s="6">
        <v>0.35074630000000001</v>
      </c>
      <c r="I7447" s="7">
        <v>62.5</v>
      </c>
    </row>
    <row r="7448" spans="1:12" x14ac:dyDescent="0.25">
      <c r="A7448">
        <v>75115</v>
      </c>
      <c r="B7448" s="2">
        <v>60.906030000000001</v>
      </c>
      <c r="C7448" s="3">
        <v>50618</v>
      </c>
      <c r="D7448" s="4">
        <v>19100</v>
      </c>
      <c r="E7448" t="s">
        <v>13769</v>
      </c>
      <c r="F7448" s="4" t="s">
        <v>13752</v>
      </c>
      <c r="G7448" s="5">
        <v>33710</v>
      </c>
      <c r="H7448" s="6">
        <v>0.2881552</v>
      </c>
      <c r="I7448" s="7">
        <v>73.313000000000002</v>
      </c>
      <c r="J7448" s="2">
        <v>44.3125</v>
      </c>
      <c r="K7448">
        <v>16</v>
      </c>
      <c r="L7448" s="2">
        <v>73.8</v>
      </c>
    </row>
    <row r="7449" spans="1:12" x14ac:dyDescent="0.25">
      <c r="A7449">
        <v>82325</v>
      </c>
      <c r="B7449" s="2">
        <v>60.897790000000001</v>
      </c>
      <c r="C7449" s="3">
        <v>986</v>
      </c>
      <c r="E7449" t="s">
        <v>14675</v>
      </c>
      <c r="F7449" s="4" t="s">
        <v>14657</v>
      </c>
      <c r="G7449" s="5">
        <v>709</v>
      </c>
      <c r="H7449" s="6">
        <v>0.31971830000000001</v>
      </c>
      <c r="I7449" s="7">
        <v>67.849999999999994</v>
      </c>
    </row>
    <row r="7450" spans="1:12" x14ac:dyDescent="0.25">
      <c r="A7450">
        <v>37138</v>
      </c>
      <c r="B7450" s="2">
        <v>60.893799999999999</v>
      </c>
      <c r="C7450" s="3">
        <v>22356</v>
      </c>
      <c r="D7450" s="4">
        <v>34980</v>
      </c>
      <c r="E7450" t="s">
        <v>7389</v>
      </c>
      <c r="F7450" s="4" t="s">
        <v>7348</v>
      </c>
      <c r="G7450" s="5">
        <v>15977</v>
      </c>
      <c r="H7450" s="6">
        <v>0.2955314</v>
      </c>
      <c r="I7450" s="7">
        <v>72.022999999999996</v>
      </c>
      <c r="J7450" s="2">
        <v>39.222200000000001</v>
      </c>
      <c r="K7450">
        <v>9</v>
      </c>
    </row>
    <row r="7451" spans="1:12" x14ac:dyDescent="0.25">
      <c r="A7451">
        <v>98292</v>
      </c>
      <c r="B7451" s="2">
        <v>60.886420000000001</v>
      </c>
      <c r="C7451" s="3">
        <v>21472</v>
      </c>
      <c r="D7451" s="4">
        <v>42660</v>
      </c>
      <c r="E7451" t="s">
        <v>9382</v>
      </c>
      <c r="F7451" s="4" t="s">
        <v>16344</v>
      </c>
      <c r="G7451" s="5">
        <v>14881</v>
      </c>
      <c r="H7451" s="6">
        <v>0.25372929999999999</v>
      </c>
      <c r="I7451" s="7">
        <v>79.23</v>
      </c>
      <c r="J7451" s="2">
        <v>53.125</v>
      </c>
      <c r="K7451">
        <v>8</v>
      </c>
    </row>
    <row r="7452" spans="1:12" x14ac:dyDescent="0.25">
      <c r="A7452">
        <v>97145</v>
      </c>
      <c r="B7452" s="2">
        <v>60.882800000000003</v>
      </c>
      <c r="C7452" s="3">
        <v>229</v>
      </c>
      <c r="D7452" s="4">
        <v>11820</v>
      </c>
      <c r="E7452" t="s">
        <v>16215</v>
      </c>
      <c r="F7452" s="4" t="s">
        <v>16170</v>
      </c>
      <c r="G7452" s="5">
        <v>224</v>
      </c>
      <c r="H7452" s="6">
        <v>0.38666669999999997</v>
      </c>
      <c r="I7452" s="7">
        <v>56.25</v>
      </c>
    </row>
    <row r="7453" spans="1:12" x14ac:dyDescent="0.25">
      <c r="A7453">
        <v>49675</v>
      </c>
      <c r="B7453" s="2">
        <v>60.882539999999999</v>
      </c>
      <c r="C7453" s="3">
        <v>1113</v>
      </c>
      <c r="E7453" t="s">
        <v>9445</v>
      </c>
      <c r="F7453" s="4" t="s">
        <v>9106</v>
      </c>
      <c r="G7453" s="5">
        <v>851</v>
      </c>
      <c r="H7453" s="6">
        <v>0.33842539999999999</v>
      </c>
      <c r="I7453" s="7">
        <v>64.582999999999998</v>
      </c>
    </row>
    <row r="7454" spans="1:12" x14ac:dyDescent="0.25">
      <c r="A7454">
        <v>21788</v>
      </c>
      <c r="B7454" s="2">
        <v>60.880409999999998</v>
      </c>
      <c r="C7454" s="3">
        <v>11793</v>
      </c>
      <c r="D7454" s="4">
        <v>47900</v>
      </c>
      <c r="E7454" t="s">
        <v>4609</v>
      </c>
      <c r="F7454" s="4" t="s">
        <v>4361</v>
      </c>
      <c r="G7454" s="5">
        <v>8046</v>
      </c>
      <c r="H7454" s="6">
        <v>0.2305207</v>
      </c>
      <c r="I7454" s="7">
        <v>83.224999999999994</v>
      </c>
      <c r="J7454" s="2">
        <v>49.75</v>
      </c>
      <c r="K7454">
        <v>4</v>
      </c>
    </row>
    <row r="7455" spans="1:12" x14ac:dyDescent="0.25">
      <c r="A7455">
        <v>12046</v>
      </c>
      <c r="B7455" s="2">
        <v>60.878340000000001</v>
      </c>
      <c r="C7455" s="3">
        <v>772</v>
      </c>
      <c r="D7455" s="4">
        <v>10580</v>
      </c>
      <c r="E7455" t="s">
        <v>2094</v>
      </c>
      <c r="F7455" s="4" t="s">
        <v>1280</v>
      </c>
      <c r="G7455" s="5">
        <v>587</v>
      </c>
      <c r="H7455" s="6">
        <v>0.24361160000000001</v>
      </c>
      <c r="I7455" s="7">
        <v>80.956000000000003</v>
      </c>
    </row>
    <row r="7456" spans="1:12" x14ac:dyDescent="0.25">
      <c r="A7456">
        <v>8109</v>
      </c>
      <c r="B7456" s="2">
        <v>60.874400000000001</v>
      </c>
      <c r="C7456" s="3">
        <v>23047</v>
      </c>
      <c r="D7456" s="4">
        <v>37980</v>
      </c>
      <c r="E7456" t="s">
        <v>1644</v>
      </c>
      <c r="F7456" s="4" t="s">
        <v>1341</v>
      </c>
      <c r="G7456" s="5">
        <v>15894</v>
      </c>
      <c r="H7456" s="6">
        <v>0.25858809999999999</v>
      </c>
      <c r="I7456" s="7">
        <v>78.367000000000004</v>
      </c>
      <c r="J7456" s="2">
        <v>41.333300000000001</v>
      </c>
      <c r="K7456">
        <v>6</v>
      </c>
    </row>
    <row r="7457" spans="1:12" x14ac:dyDescent="0.25">
      <c r="A7457">
        <v>55303</v>
      </c>
      <c r="B7457" s="2">
        <v>60.863079999999997</v>
      </c>
      <c r="C7457" s="3">
        <v>46812</v>
      </c>
      <c r="D7457" s="4">
        <v>33460</v>
      </c>
      <c r="E7457" t="s">
        <v>10463</v>
      </c>
      <c r="F7457" s="4" t="s">
        <v>10428</v>
      </c>
      <c r="G7457" s="5">
        <v>31413</v>
      </c>
      <c r="H7457" s="6">
        <v>0.24349789999999999</v>
      </c>
      <c r="I7457" s="7">
        <v>80.968999999999994</v>
      </c>
      <c r="J7457" s="2">
        <v>48.588200000000001</v>
      </c>
      <c r="K7457">
        <v>17</v>
      </c>
      <c r="L7457" s="2">
        <v>90</v>
      </c>
    </row>
    <row r="7458" spans="1:12" x14ac:dyDescent="0.25">
      <c r="A7458">
        <v>83871</v>
      </c>
      <c r="B7458" s="2">
        <v>60.855229999999999</v>
      </c>
      <c r="C7458" s="3">
        <v>2104</v>
      </c>
      <c r="D7458" s="4">
        <v>34140</v>
      </c>
      <c r="E7458" t="s">
        <v>605</v>
      </c>
      <c r="F7458" s="4" t="s">
        <v>14725</v>
      </c>
      <c r="G7458" s="5">
        <v>1381</v>
      </c>
      <c r="H7458" s="6">
        <v>0.29811870000000001</v>
      </c>
      <c r="I7458" s="7">
        <v>71.528000000000006</v>
      </c>
      <c r="J7458" s="2">
        <v>43</v>
      </c>
      <c r="K7458">
        <v>1</v>
      </c>
    </row>
    <row r="7459" spans="1:12" x14ac:dyDescent="0.25">
      <c r="A7459">
        <v>12583</v>
      </c>
      <c r="B7459" s="2">
        <v>60.854559999999999</v>
      </c>
      <c r="C7459" s="3">
        <v>2523</v>
      </c>
      <c r="D7459" s="4">
        <v>35620</v>
      </c>
      <c r="E7459" t="s">
        <v>2297</v>
      </c>
      <c r="F7459" s="4" t="s">
        <v>1280</v>
      </c>
      <c r="G7459" s="5">
        <v>1429</v>
      </c>
      <c r="H7459" s="6">
        <v>0.30209789999999997</v>
      </c>
      <c r="I7459" s="7">
        <v>70.832999999999998</v>
      </c>
      <c r="J7459" s="2">
        <v>35.5</v>
      </c>
      <c r="K7459">
        <v>2</v>
      </c>
    </row>
    <row r="7460" spans="1:12" x14ac:dyDescent="0.25">
      <c r="A7460">
        <v>40324</v>
      </c>
      <c r="B7460" s="2">
        <v>60.847549999999998</v>
      </c>
      <c r="C7460" s="3">
        <v>43688</v>
      </c>
      <c r="D7460" s="4">
        <v>30460</v>
      </c>
      <c r="E7460" t="s">
        <v>242</v>
      </c>
      <c r="F7460" s="4" t="s">
        <v>7883</v>
      </c>
      <c r="G7460" s="5">
        <v>27854</v>
      </c>
      <c r="H7460" s="6">
        <v>0.2841244</v>
      </c>
      <c r="I7460" s="7">
        <v>73.936000000000007</v>
      </c>
      <c r="J7460" s="2">
        <v>46.583300000000001</v>
      </c>
      <c r="K7460">
        <v>12</v>
      </c>
      <c r="L7460" s="2">
        <v>83</v>
      </c>
    </row>
    <row r="7461" spans="1:12" x14ac:dyDescent="0.25">
      <c r="A7461">
        <v>24019</v>
      </c>
      <c r="B7461" s="2">
        <v>60.83643</v>
      </c>
      <c r="C7461" s="3">
        <v>26868</v>
      </c>
      <c r="D7461" s="4">
        <v>40220</v>
      </c>
      <c r="E7461" t="s">
        <v>4942</v>
      </c>
      <c r="F7461" s="4" t="s">
        <v>4335</v>
      </c>
      <c r="G7461" s="5">
        <v>18642</v>
      </c>
      <c r="H7461" s="6">
        <v>0.27303939999999999</v>
      </c>
      <c r="I7461" s="7">
        <v>75.849999999999994</v>
      </c>
      <c r="J7461" s="2">
        <v>45.416699999999999</v>
      </c>
      <c r="K7461">
        <v>12</v>
      </c>
      <c r="L7461" s="2">
        <v>78.5</v>
      </c>
    </row>
    <row r="7462" spans="1:12" x14ac:dyDescent="0.25">
      <c r="A7462">
        <v>68940</v>
      </c>
      <c r="B7462" s="2">
        <v>60.831870000000002</v>
      </c>
      <c r="C7462" s="3">
        <v>560</v>
      </c>
      <c r="E7462" t="s">
        <v>12871</v>
      </c>
      <c r="F7462" s="4" t="s">
        <v>12738</v>
      </c>
      <c r="G7462" s="5">
        <v>379</v>
      </c>
      <c r="H7462" s="6">
        <v>0.25263160000000001</v>
      </c>
      <c r="I7462" s="7">
        <v>79.375</v>
      </c>
    </row>
    <row r="7463" spans="1:12" x14ac:dyDescent="0.25">
      <c r="A7463">
        <v>57068</v>
      </c>
      <c r="B7463" s="2">
        <v>60.83155</v>
      </c>
      <c r="C7463" s="3">
        <v>1355</v>
      </c>
      <c r="D7463" s="4">
        <v>43620</v>
      </c>
      <c r="E7463" t="s">
        <v>10902</v>
      </c>
      <c r="F7463" s="4" t="s">
        <v>10877</v>
      </c>
      <c r="G7463" s="5">
        <v>981</v>
      </c>
      <c r="H7463" s="6">
        <v>0.25050919999999999</v>
      </c>
      <c r="I7463" s="7">
        <v>79.739999999999995</v>
      </c>
      <c r="J7463" s="2">
        <v>40</v>
      </c>
      <c r="K7463">
        <v>1</v>
      </c>
    </row>
    <row r="7464" spans="1:12" x14ac:dyDescent="0.25">
      <c r="A7464">
        <v>74104</v>
      </c>
      <c r="B7464" s="2">
        <v>60.82949</v>
      </c>
      <c r="C7464" s="3">
        <v>12369</v>
      </c>
      <c r="D7464" s="4">
        <v>46140</v>
      </c>
      <c r="E7464" t="s">
        <v>13622</v>
      </c>
      <c r="F7464" s="4" t="s">
        <v>13462</v>
      </c>
      <c r="G7464" s="5">
        <v>7612</v>
      </c>
      <c r="H7464" s="6">
        <v>0.4068041</v>
      </c>
      <c r="I7464" s="7">
        <v>52.722000000000001</v>
      </c>
      <c r="J7464" s="2">
        <v>45.066699999999997</v>
      </c>
      <c r="K7464">
        <v>15</v>
      </c>
      <c r="L7464" s="2">
        <v>77.099999999999994</v>
      </c>
    </row>
    <row r="7465" spans="1:12" x14ac:dyDescent="0.25">
      <c r="A7465">
        <v>98513</v>
      </c>
      <c r="B7465" s="2">
        <v>60.822299999999998</v>
      </c>
      <c r="C7465" s="3">
        <v>33791</v>
      </c>
      <c r="D7465" s="4">
        <v>36500</v>
      </c>
      <c r="E7465" t="s">
        <v>7936</v>
      </c>
      <c r="F7465" s="4" t="s">
        <v>16344</v>
      </c>
      <c r="G7465" s="5">
        <v>22472</v>
      </c>
      <c r="H7465" s="6">
        <v>0.27527590000000002</v>
      </c>
      <c r="I7465" s="7">
        <v>75.448999999999998</v>
      </c>
      <c r="J7465" s="2">
        <v>55.9</v>
      </c>
      <c r="K7465">
        <v>10</v>
      </c>
      <c r="L7465" s="2">
        <v>99.5</v>
      </c>
    </row>
    <row r="7466" spans="1:12" x14ac:dyDescent="0.25">
      <c r="A7466">
        <v>8094</v>
      </c>
      <c r="B7466" s="2">
        <v>60.810429999999997</v>
      </c>
      <c r="C7466" s="3">
        <v>40075</v>
      </c>
      <c r="D7466" s="4">
        <v>37980</v>
      </c>
      <c r="E7466" t="s">
        <v>109</v>
      </c>
      <c r="F7466" s="4" t="s">
        <v>1341</v>
      </c>
      <c r="G7466" s="5">
        <v>27117</v>
      </c>
      <c r="H7466" s="6">
        <v>0.2364937</v>
      </c>
      <c r="I7466" s="7">
        <v>82.147000000000006</v>
      </c>
      <c r="J7466" s="2">
        <v>51</v>
      </c>
      <c r="K7466">
        <v>3</v>
      </c>
    </row>
    <row r="7467" spans="1:12" x14ac:dyDescent="0.25">
      <c r="A7467">
        <v>5760</v>
      </c>
      <c r="B7467" s="2">
        <v>60.803750000000001</v>
      </c>
      <c r="C7467" s="3">
        <v>1113</v>
      </c>
      <c r="E7467" t="s">
        <v>1156</v>
      </c>
      <c r="F7467" s="4" t="s">
        <v>1030</v>
      </c>
      <c r="G7467" s="5">
        <v>769</v>
      </c>
      <c r="H7467" s="6">
        <v>0.3298701</v>
      </c>
      <c r="I7467" s="7">
        <v>66</v>
      </c>
      <c r="J7467" s="2">
        <v>49</v>
      </c>
      <c r="K7467">
        <v>1</v>
      </c>
    </row>
    <row r="7468" spans="1:12" x14ac:dyDescent="0.25">
      <c r="A7468">
        <v>96746</v>
      </c>
      <c r="B7468" s="2">
        <v>60.800310000000003</v>
      </c>
      <c r="C7468" s="3">
        <v>18681</v>
      </c>
      <c r="D7468" s="4">
        <v>28180</v>
      </c>
      <c r="E7468" t="s">
        <v>16129</v>
      </c>
      <c r="F7468" s="4" t="s">
        <v>16099</v>
      </c>
      <c r="G7468" s="5">
        <v>13605</v>
      </c>
      <c r="H7468" s="6">
        <v>0.28061150000000001</v>
      </c>
      <c r="I7468" s="7">
        <v>74.5</v>
      </c>
      <c r="J7468" s="2">
        <v>42.666699999999999</v>
      </c>
      <c r="K7468">
        <v>3</v>
      </c>
    </row>
    <row r="7469" spans="1:12" x14ac:dyDescent="0.25">
      <c r="A7469">
        <v>76066</v>
      </c>
      <c r="B7469" s="2">
        <v>60.796520000000001</v>
      </c>
      <c r="C7469" s="3">
        <v>3045</v>
      </c>
      <c r="D7469" s="4">
        <v>19100</v>
      </c>
      <c r="E7469" t="s">
        <v>13899</v>
      </c>
      <c r="F7469" s="4" t="s">
        <v>13752</v>
      </c>
      <c r="G7469" s="5">
        <v>2236</v>
      </c>
      <c r="H7469" s="6">
        <v>0.2227191</v>
      </c>
      <c r="I7469" s="7">
        <v>84.5</v>
      </c>
    </row>
    <row r="7470" spans="1:12" x14ac:dyDescent="0.25">
      <c r="A7470">
        <v>83466</v>
      </c>
      <c r="B7470" s="2">
        <v>60.795940000000002</v>
      </c>
      <c r="C7470" s="3">
        <v>241</v>
      </c>
      <c r="E7470" t="s">
        <v>14779</v>
      </c>
      <c r="F7470" s="4" t="s">
        <v>14725</v>
      </c>
      <c r="G7470" s="5">
        <v>194</v>
      </c>
      <c r="H7470" s="6">
        <v>9.79381E-2</v>
      </c>
      <c r="I7470" s="7">
        <v>106.05800000000001</v>
      </c>
    </row>
    <row r="7471" spans="1:12" x14ac:dyDescent="0.25">
      <c r="A7471">
        <v>19020</v>
      </c>
      <c r="B7471" s="2">
        <v>60.78642</v>
      </c>
      <c r="C7471" s="3">
        <v>55527</v>
      </c>
      <c r="D7471" s="4">
        <v>37980</v>
      </c>
      <c r="E7471" t="s">
        <v>4186</v>
      </c>
      <c r="F7471" s="4" t="s">
        <v>3003</v>
      </c>
      <c r="G7471" s="5">
        <v>39576</v>
      </c>
      <c r="H7471" s="6">
        <v>0.2808773</v>
      </c>
      <c r="I7471" s="7">
        <v>74.423000000000002</v>
      </c>
      <c r="J7471" s="2">
        <v>37.409100000000002</v>
      </c>
      <c r="K7471">
        <v>22</v>
      </c>
      <c r="L7471" s="2">
        <v>36.200000000000003</v>
      </c>
    </row>
    <row r="7472" spans="1:12" x14ac:dyDescent="0.25">
      <c r="A7472">
        <v>8027</v>
      </c>
      <c r="B7472" s="2">
        <v>60.77608</v>
      </c>
      <c r="C7472" s="3">
        <v>4843</v>
      </c>
      <c r="D7472" s="4">
        <v>37980</v>
      </c>
      <c r="E7472" t="s">
        <v>1588</v>
      </c>
      <c r="F7472" s="4" t="s">
        <v>1341</v>
      </c>
      <c r="G7472" s="5">
        <v>3644</v>
      </c>
      <c r="H7472" s="6">
        <v>0.2041152</v>
      </c>
      <c r="I7472" s="7">
        <v>87.688000000000002</v>
      </c>
      <c r="J7472" s="2">
        <v>54</v>
      </c>
      <c r="K7472">
        <v>1</v>
      </c>
    </row>
    <row r="7473" spans="1:12" x14ac:dyDescent="0.25">
      <c r="A7473">
        <v>62061</v>
      </c>
      <c r="B7473" s="2">
        <v>60.774859999999997</v>
      </c>
      <c r="C7473" s="3">
        <v>2095</v>
      </c>
      <c r="D7473" s="4">
        <v>41180</v>
      </c>
      <c r="E7473" t="s">
        <v>11870</v>
      </c>
      <c r="F7473" s="4" t="s">
        <v>11490</v>
      </c>
      <c r="G7473" s="5">
        <v>1416</v>
      </c>
      <c r="H7473" s="6">
        <v>0.26412429999999998</v>
      </c>
      <c r="I7473" s="7">
        <v>77.308000000000007</v>
      </c>
    </row>
    <row r="7474" spans="1:12" x14ac:dyDescent="0.25">
      <c r="A7474">
        <v>72135</v>
      </c>
      <c r="B7474" s="2">
        <v>60.774070000000002</v>
      </c>
      <c r="C7474" s="3">
        <v>2595</v>
      </c>
      <c r="D7474" s="4">
        <v>30780</v>
      </c>
      <c r="E7474" t="s">
        <v>9659</v>
      </c>
      <c r="F7474" s="4" t="s">
        <v>13183</v>
      </c>
      <c r="G7474" s="5">
        <v>1891</v>
      </c>
      <c r="H7474" s="6">
        <v>0.27537</v>
      </c>
      <c r="I7474" s="7">
        <v>75.352000000000004</v>
      </c>
    </row>
    <row r="7475" spans="1:12" x14ac:dyDescent="0.25">
      <c r="A7475">
        <v>7109</v>
      </c>
      <c r="B7475" s="2">
        <v>60.767560000000003</v>
      </c>
      <c r="C7475" s="3">
        <v>36120</v>
      </c>
      <c r="D7475" s="4">
        <v>35620</v>
      </c>
      <c r="E7475" t="s">
        <v>1404</v>
      </c>
      <c r="F7475" s="4" t="s">
        <v>1341</v>
      </c>
      <c r="G7475" s="5">
        <v>25340</v>
      </c>
      <c r="H7475" s="6">
        <v>0.25872139999999999</v>
      </c>
      <c r="I7475" s="7">
        <v>78.225999999999999</v>
      </c>
      <c r="J7475" s="2">
        <v>48</v>
      </c>
      <c r="K7475">
        <v>2</v>
      </c>
    </row>
    <row r="7476" spans="1:12" x14ac:dyDescent="0.25">
      <c r="A7476">
        <v>67563</v>
      </c>
      <c r="B7476" s="2">
        <v>60.761420000000001</v>
      </c>
      <c r="C7476" s="3">
        <v>444</v>
      </c>
      <c r="E7476" t="s">
        <v>12679</v>
      </c>
      <c r="F7476" s="4" t="s">
        <v>12494</v>
      </c>
      <c r="G7476" s="5">
        <v>307</v>
      </c>
      <c r="H7476" s="6">
        <v>0.39413680000000001</v>
      </c>
      <c r="I7476" s="7">
        <v>54.820999999999998</v>
      </c>
    </row>
    <row r="7477" spans="1:12" x14ac:dyDescent="0.25">
      <c r="A7477">
        <v>87538</v>
      </c>
      <c r="B7477" s="2">
        <v>60.76126</v>
      </c>
      <c r="C7477" s="3">
        <v>503</v>
      </c>
      <c r="D7477" s="4">
        <v>29780</v>
      </c>
      <c r="E7477" t="s">
        <v>15211</v>
      </c>
      <c r="F7477" s="4" t="s">
        <v>15124</v>
      </c>
      <c r="G7477" s="5">
        <v>338</v>
      </c>
      <c r="H7477" s="6">
        <v>0.29498530000000001</v>
      </c>
      <c r="I7477" s="7">
        <v>71.948999999999998</v>
      </c>
    </row>
    <row r="7478" spans="1:12" x14ac:dyDescent="0.25">
      <c r="A7478">
        <v>51571</v>
      </c>
      <c r="B7478" s="2">
        <v>60.761069999999997</v>
      </c>
      <c r="C7478" s="3">
        <v>570</v>
      </c>
      <c r="D7478" s="4">
        <v>36540</v>
      </c>
      <c r="E7478" t="s">
        <v>7766</v>
      </c>
      <c r="F7478" s="4" t="s">
        <v>9593</v>
      </c>
      <c r="G7478" s="5">
        <v>433</v>
      </c>
      <c r="H7478" s="6">
        <v>0.23732719999999999</v>
      </c>
      <c r="I7478" s="7">
        <v>81.912000000000006</v>
      </c>
    </row>
    <row r="7479" spans="1:12" x14ac:dyDescent="0.25">
      <c r="A7479">
        <v>99501</v>
      </c>
      <c r="B7479" s="2">
        <v>60.758099999999999</v>
      </c>
      <c r="C7479" s="3">
        <v>16975</v>
      </c>
      <c r="D7479" s="4">
        <v>11260</v>
      </c>
      <c r="E7479" t="s">
        <v>16603</v>
      </c>
      <c r="F7479" s="4" t="s">
        <v>16604</v>
      </c>
      <c r="G7479" s="5">
        <v>11998</v>
      </c>
      <c r="H7479" s="6">
        <v>0.31777650000000002</v>
      </c>
      <c r="I7479" s="7">
        <v>68.007000000000005</v>
      </c>
      <c r="J7479" s="2">
        <v>41.366700000000002</v>
      </c>
      <c r="K7479">
        <v>30</v>
      </c>
      <c r="L7479" s="2">
        <v>58.6</v>
      </c>
    </row>
    <row r="7480" spans="1:12" x14ac:dyDescent="0.25">
      <c r="A7480">
        <v>16148</v>
      </c>
      <c r="B7480" s="2">
        <v>60.752249999999997</v>
      </c>
      <c r="C7480" s="3">
        <v>16677</v>
      </c>
      <c r="D7480" s="4">
        <v>49660</v>
      </c>
      <c r="E7480" t="s">
        <v>3427</v>
      </c>
      <c r="F7480" s="4" t="s">
        <v>3003</v>
      </c>
      <c r="G7480" s="5">
        <v>12468</v>
      </c>
      <c r="H7480" s="6">
        <v>0.30750719999999998</v>
      </c>
      <c r="I7480" s="7">
        <v>69.778999999999996</v>
      </c>
      <c r="J7480" s="2">
        <v>47.285699999999999</v>
      </c>
      <c r="K7480">
        <v>7</v>
      </c>
    </row>
    <row r="7481" spans="1:12" x14ac:dyDescent="0.25">
      <c r="A7481">
        <v>12481</v>
      </c>
      <c r="B7481" s="2">
        <v>60.749040000000001</v>
      </c>
      <c r="C7481" s="3">
        <v>1118</v>
      </c>
      <c r="D7481" s="4">
        <v>28740</v>
      </c>
      <c r="E7481" t="s">
        <v>2239</v>
      </c>
      <c r="F7481" s="4" t="s">
        <v>1280</v>
      </c>
      <c r="G7481" s="5">
        <v>903</v>
      </c>
      <c r="H7481" s="6">
        <v>0.34181420000000001</v>
      </c>
      <c r="I7481" s="7">
        <v>63.845999999999997</v>
      </c>
    </row>
    <row r="7482" spans="1:12" x14ac:dyDescent="0.25">
      <c r="A7482">
        <v>49234</v>
      </c>
      <c r="B7482" s="2">
        <v>60.748339999999999</v>
      </c>
      <c r="C7482" s="3">
        <v>2811</v>
      </c>
      <c r="D7482" s="4">
        <v>27100</v>
      </c>
      <c r="E7482" t="s">
        <v>9347</v>
      </c>
      <c r="F7482" s="4" t="s">
        <v>9106</v>
      </c>
      <c r="G7482" s="5">
        <v>2028</v>
      </c>
      <c r="H7482" s="6">
        <v>0.27120319999999998</v>
      </c>
      <c r="I7482" s="7">
        <v>76.048000000000002</v>
      </c>
      <c r="J7482" s="2">
        <v>44</v>
      </c>
      <c r="K7482">
        <v>2</v>
      </c>
    </row>
    <row r="7483" spans="1:12" x14ac:dyDescent="0.25">
      <c r="A7483">
        <v>14168</v>
      </c>
      <c r="B7483" s="2">
        <v>60.74785</v>
      </c>
      <c r="C7483" s="3">
        <v>111</v>
      </c>
      <c r="D7483" s="4">
        <v>36460</v>
      </c>
      <c r="E7483" t="s">
        <v>2824</v>
      </c>
      <c r="F7483" s="4" t="s">
        <v>1280</v>
      </c>
      <c r="G7483" s="5">
        <v>52</v>
      </c>
      <c r="H7483" s="6">
        <v>0.43396230000000002</v>
      </c>
      <c r="I7483" s="7">
        <v>47.917000000000002</v>
      </c>
    </row>
    <row r="7484" spans="1:12" x14ac:dyDescent="0.25">
      <c r="A7484">
        <v>48638</v>
      </c>
      <c r="B7484" s="2">
        <v>60.745649999999998</v>
      </c>
      <c r="C7484" s="3">
        <v>12890</v>
      </c>
      <c r="D7484" s="4">
        <v>40980</v>
      </c>
      <c r="E7484" t="s">
        <v>9212</v>
      </c>
      <c r="F7484" s="4" t="s">
        <v>9106</v>
      </c>
      <c r="G7484" s="5">
        <v>9130</v>
      </c>
      <c r="H7484" s="6">
        <v>0.3136911</v>
      </c>
      <c r="I7484" s="7">
        <v>68.694000000000003</v>
      </c>
      <c r="J7484" s="2">
        <v>42.857100000000003</v>
      </c>
      <c r="K7484">
        <v>7</v>
      </c>
    </row>
    <row r="7485" spans="1:12" x14ac:dyDescent="0.25">
      <c r="A7485">
        <v>55932</v>
      </c>
      <c r="B7485" s="2">
        <v>60.743139999999997</v>
      </c>
      <c r="C7485" s="3">
        <v>2104</v>
      </c>
      <c r="D7485" s="4">
        <v>40340</v>
      </c>
      <c r="E7485" t="s">
        <v>6144</v>
      </c>
      <c r="F7485" s="4" t="s">
        <v>10428</v>
      </c>
      <c r="G7485" s="5">
        <v>1319</v>
      </c>
      <c r="H7485" s="6">
        <v>0.2350265</v>
      </c>
      <c r="I7485" s="7">
        <v>82.286000000000001</v>
      </c>
      <c r="J7485" s="2">
        <v>58.25</v>
      </c>
      <c r="K7485">
        <v>4</v>
      </c>
    </row>
    <row r="7486" spans="1:12" x14ac:dyDescent="0.25">
      <c r="A7486">
        <v>46122</v>
      </c>
      <c r="B7486" s="2">
        <v>60.740450000000003</v>
      </c>
      <c r="C7486" s="3">
        <v>14708</v>
      </c>
      <c r="D7486" s="4">
        <v>26900</v>
      </c>
      <c r="E7486" t="s">
        <v>655</v>
      </c>
      <c r="F7486" s="4" t="s">
        <v>8800</v>
      </c>
      <c r="G7486" s="5">
        <v>9944</v>
      </c>
      <c r="H7486" s="6">
        <v>0.26918049999999999</v>
      </c>
      <c r="I7486" s="7">
        <v>76.38</v>
      </c>
      <c r="J7486" s="2">
        <v>64.25</v>
      </c>
      <c r="K7486">
        <v>8</v>
      </c>
    </row>
    <row r="7487" spans="1:12" x14ac:dyDescent="0.25">
      <c r="A7487">
        <v>96120</v>
      </c>
      <c r="B7487" s="2">
        <v>60.737879999999997</v>
      </c>
      <c r="C7487" s="3">
        <v>1090</v>
      </c>
      <c r="E7487" t="s">
        <v>16081</v>
      </c>
      <c r="F7487" s="4" t="s">
        <v>15368</v>
      </c>
      <c r="G7487" s="5">
        <v>777</v>
      </c>
      <c r="H7487" s="6">
        <v>0.29820049999999998</v>
      </c>
      <c r="I7487" s="7">
        <v>71.364000000000004</v>
      </c>
    </row>
    <row r="7488" spans="1:12" x14ac:dyDescent="0.25">
      <c r="A7488">
        <v>80537</v>
      </c>
      <c r="B7488" s="2">
        <v>60.730899999999998</v>
      </c>
      <c r="C7488" s="3">
        <v>40277</v>
      </c>
      <c r="D7488" s="4">
        <v>22660</v>
      </c>
      <c r="E7488" t="s">
        <v>8649</v>
      </c>
      <c r="F7488" s="4" t="s">
        <v>14477</v>
      </c>
      <c r="G7488" s="5">
        <v>28391</v>
      </c>
      <c r="H7488" s="6">
        <v>0.31636789999999998</v>
      </c>
      <c r="I7488" s="7">
        <v>68.224000000000004</v>
      </c>
      <c r="J7488" s="2">
        <v>43</v>
      </c>
      <c r="K7488">
        <v>12</v>
      </c>
      <c r="L7488" s="2">
        <v>67.099999999999994</v>
      </c>
    </row>
    <row r="7489" spans="1:12" x14ac:dyDescent="0.25">
      <c r="A7489">
        <v>60115</v>
      </c>
      <c r="B7489" s="2">
        <v>60.718919999999997</v>
      </c>
      <c r="C7489" s="3">
        <v>46492</v>
      </c>
      <c r="D7489" s="4">
        <v>16980</v>
      </c>
      <c r="E7489" t="s">
        <v>11528</v>
      </c>
      <c r="F7489" s="4" t="s">
        <v>11490</v>
      </c>
      <c r="G7489" s="5">
        <v>21677</v>
      </c>
      <c r="H7489" s="6">
        <v>0.36008859999999998</v>
      </c>
      <c r="I7489" s="7">
        <v>60.66</v>
      </c>
      <c r="J7489" s="2">
        <v>42.655200000000001</v>
      </c>
      <c r="K7489">
        <v>29</v>
      </c>
      <c r="L7489" s="2">
        <v>65.400000000000006</v>
      </c>
    </row>
    <row r="7490" spans="1:12" x14ac:dyDescent="0.25">
      <c r="A7490">
        <v>78236</v>
      </c>
      <c r="B7490" s="2">
        <v>60.713369999999998</v>
      </c>
      <c r="C7490" s="3">
        <v>8569</v>
      </c>
      <c r="D7490" s="4">
        <v>41700</v>
      </c>
      <c r="E7490" t="s">
        <v>6913</v>
      </c>
      <c r="F7490" s="4" t="s">
        <v>13752</v>
      </c>
      <c r="G7490" s="5">
        <v>1518</v>
      </c>
      <c r="H7490" s="6">
        <v>0.35902499999999998</v>
      </c>
      <c r="I7490" s="7">
        <v>60.832999999999998</v>
      </c>
      <c r="J7490" s="2">
        <v>51.75</v>
      </c>
      <c r="K7490">
        <v>4</v>
      </c>
    </row>
    <row r="7491" spans="1:12" x14ac:dyDescent="0.25">
      <c r="A7491">
        <v>85624</v>
      </c>
      <c r="B7491" s="2">
        <v>60.712730000000001</v>
      </c>
      <c r="C7491" s="3">
        <v>1305</v>
      </c>
      <c r="D7491" s="4">
        <v>35700</v>
      </c>
      <c r="E7491" t="s">
        <v>15032</v>
      </c>
      <c r="F7491" s="4" t="s">
        <v>14962</v>
      </c>
      <c r="G7491" s="5">
        <v>1120</v>
      </c>
      <c r="H7491" s="6">
        <v>0.4080357</v>
      </c>
      <c r="I7491" s="7">
        <v>52.360999999999997</v>
      </c>
      <c r="J7491" s="2">
        <v>47</v>
      </c>
      <c r="K7491">
        <v>1</v>
      </c>
    </row>
    <row r="7492" spans="1:12" x14ac:dyDescent="0.25">
      <c r="A7492">
        <v>17013</v>
      </c>
      <c r="B7492" s="2">
        <v>60.706780000000002</v>
      </c>
      <c r="C7492" s="3">
        <v>35009</v>
      </c>
      <c r="D7492" s="4">
        <v>25420</v>
      </c>
      <c r="E7492" t="s">
        <v>216</v>
      </c>
      <c r="F7492" s="4" t="s">
        <v>3003</v>
      </c>
      <c r="G7492" s="5">
        <v>23790</v>
      </c>
      <c r="H7492" s="6">
        <v>0.29987390000000003</v>
      </c>
      <c r="I7492" s="7">
        <v>71.051000000000002</v>
      </c>
      <c r="J7492" s="2">
        <v>44.7059</v>
      </c>
      <c r="K7492">
        <v>34</v>
      </c>
      <c r="L7492" s="2">
        <v>75.5</v>
      </c>
    </row>
    <row r="7493" spans="1:12" x14ac:dyDescent="0.25">
      <c r="A7493">
        <v>92342</v>
      </c>
      <c r="B7493" s="2">
        <v>60.700020000000002</v>
      </c>
      <c r="C7493" s="3">
        <v>6302</v>
      </c>
      <c r="D7493" s="4">
        <v>40140</v>
      </c>
      <c r="E7493" t="s">
        <v>15540</v>
      </c>
      <c r="F7493" s="4" t="s">
        <v>15368</v>
      </c>
      <c r="G7493" s="5">
        <v>4418</v>
      </c>
      <c r="H7493" s="6">
        <v>0.25984610000000002</v>
      </c>
      <c r="I7493" s="7">
        <v>77.965000000000003</v>
      </c>
      <c r="J7493" s="2">
        <v>53</v>
      </c>
      <c r="K7493">
        <v>1</v>
      </c>
    </row>
    <row r="7494" spans="1:12" x14ac:dyDescent="0.25">
      <c r="A7494">
        <v>10301</v>
      </c>
      <c r="B7494" s="2">
        <v>60.693049999999999</v>
      </c>
      <c r="C7494" s="3">
        <v>39367</v>
      </c>
      <c r="D7494" s="4">
        <v>35620</v>
      </c>
      <c r="E7494" t="s">
        <v>1790</v>
      </c>
      <c r="F7494" s="4" t="s">
        <v>1280</v>
      </c>
      <c r="G7494" s="5">
        <v>24743</v>
      </c>
      <c r="H7494" s="6">
        <v>0.3203201</v>
      </c>
      <c r="I7494" s="7">
        <v>67.5</v>
      </c>
      <c r="J7494" s="2">
        <v>42.363599999999998</v>
      </c>
      <c r="K7494">
        <v>22</v>
      </c>
      <c r="L7494" s="2">
        <v>63.6</v>
      </c>
    </row>
    <row r="7495" spans="1:12" x14ac:dyDescent="0.25">
      <c r="A7495">
        <v>67732</v>
      </c>
      <c r="B7495" s="2">
        <v>60.687040000000003</v>
      </c>
      <c r="C7495" s="3">
        <v>458</v>
      </c>
      <c r="E7495" t="s">
        <v>405</v>
      </c>
      <c r="F7495" s="4" t="s">
        <v>12494</v>
      </c>
      <c r="G7495" s="5">
        <v>349</v>
      </c>
      <c r="H7495" s="6">
        <v>0.3094556</v>
      </c>
      <c r="I7495" s="7">
        <v>69.375</v>
      </c>
    </row>
    <row r="7496" spans="1:12" x14ac:dyDescent="0.25">
      <c r="A7496">
        <v>53911</v>
      </c>
      <c r="B7496" s="2">
        <v>60.686729999999997</v>
      </c>
      <c r="C7496" s="3">
        <v>1396</v>
      </c>
      <c r="D7496" s="4">
        <v>31540</v>
      </c>
      <c r="E7496" t="s">
        <v>374</v>
      </c>
      <c r="F7496" s="4" t="s">
        <v>10031</v>
      </c>
      <c r="G7496" s="5">
        <v>953</v>
      </c>
      <c r="H7496" s="6">
        <v>0.2224554</v>
      </c>
      <c r="I7496" s="7">
        <v>84.405000000000001</v>
      </c>
      <c r="J7496" s="2">
        <v>56</v>
      </c>
      <c r="K7496">
        <v>1</v>
      </c>
    </row>
    <row r="7497" spans="1:12" x14ac:dyDescent="0.25">
      <c r="A7497">
        <v>68980</v>
      </c>
      <c r="B7497" s="2">
        <v>60.686439999999997</v>
      </c>
      <c r="C7497" s="3">
        <v>388</v>
      </c>
      <c r="E7497" t="s">
        <v>1312</v>
      </c>
      <c r="F7497" s="4" t="s">
        <v>12738</v>
      </c>
      <c r="G7497" s="5">
        <v>247</v>
      </c>
      <c r="H7497" s="6">
        <v>0.33467740000000001</v>
      </c>
      <c r="I7497" s="7">
        <v>65</v>
      </c>
      <c r="J7497" s="2">
        <v>61</v>
      </c>
      <c r="K7497">
        <v>1</v>
      </c>
    </row>
    <row r="7498" spans="1:12" x14ac:dyDescent="0.25">
      <c r="A7498">
        <v>73065</v>
      </c>
      <c r="B7498" s="2">
        <v>60.68526</v>
      </c>
      <c r="C7498" s="3">
        <v>6977</v>
      </c>
      <c r="D7498" s="4">
        <v>36420</v>
      </c>
      <c r="E7498" t="s">
        <v>870</v>
      </c>
      <c r="F7498" s="4" t="s">
        <v>13462</v>
      </c>
      <c r="G7498" s="5">
        <v>4679</v>
      </c>
      <c r="H7498" s="6">
        <v>0.23675209999999999</v>
      </c>
      <c r="I7498" s="7">
        <v>81.921000000000006</v>
      </c>
    </row>
    <row r="7499" spans="1:12" x14ac:dyDescent="0.25">
      <c r="A7499">
        <v>46168</v>
      </c>
      <c r="B7499" s="2">
        <v>60.678959999999996</v>
      </c>
      <c r="C7499" s="3">
        <v>32113</v>
      </c>
      <c r="D7499" s="4">
        <v>26900</v>
      </c>
      <c r="E7499" t="s">
        <v>55</v>
      </c>
      <c r="F7499" s="4" t="s">
        <v>8800</v>
      </c>
      <c r="G7499" s="5">
        <v>21641</v>
      </c>
      <c r="H7499" s="6">
        <v>0.28787950000000001</v>
      </c>
      <c r="I7499" s="7">
        <v>73.075999999999993</v>
      </c>
      <c r="J7499" s="2">
        <v>50.071399999999997</v>
      </c>
      <c r="K7499">
        <v>14</v>
      </c>
      <c r="L7499" s="2">
        <v>93.1</v>
      </c>
    </row>
    <row r="7500" spans="1:12" x14ac:dyDescent="0.25">
      <c r="A7500">
        <v>48451</v>
      </c>
      <c r="B7500" s="2">
        <v>60.671460000000003</v>
      </c>
      <c r="C7500" s="3">
        <v>14357</v>
      </c>
      <c r="D7500" s="4">
        <v>22420</v>
      </c>
      <c r="E7500" t="s">
        <v>1365</v>
      </c>
      <c r="F7500" s="4" t="s">
        <v>9106</v>
      </c>
      <c r="G7500" s="5">
        <v>9730</v>
      </c>
      <c r="H7500" s="6">
        <v>0.27643610000000002</v>
      </c>
      <c r="I7500" s="7">
        <v>75.051000000000002</v>
      </c>
      <c r="J7500" s="2">
        <v>57.75</v>
      </c>
      <c r="K7500">
        <v>4</v>
      </c>
    </row>
    <row r="7501" spans="1:12" x14ac:dyDescent="0.25">
      <c r="A7501">
        <v>3816</v>
      </c>
      <c r="B7501" s="2">
        <v>60.66892</v>
      </c>
      <c r="C7501" s="3">
        <v>1251</v>
      </c>
      <c r="E7501" t="s">
        <v>653</v>
      </c>
      <c r="F7501" s="4" t="s">
        <v>520</v>
      </c>
      <c r="G7501" s="5">
        <v>867</v>
      </c>
      <c r="H7501" s="6">
        <v>0.36751149999999999</v>
      </c>
      <c r="I7501" s="7">
        <v>59.305999999999997</v>
      </c>
      <c r="J7501" s="2">
        <v>50</v>
      </c>
      <c r="K7501">
        <v>1</v>
      </c>
    </row>
    <row r="7502" spans="1:12" x14ac:dyDescent="0.25">
      <c r="A7502">
        <v>21791</v>
      </c>
      <c r="B7502" s="2">
        <v>60.667789999999997</v>
      </c>
      <c r="C7502" s="3">
        <v>5643</v>
      </c>
      <c r="D7502" s="4">
        <v>12580</v>
      </c>
      <c r="E7502" t="s">
        <v>4610</v>
      </c>
      <c r="F7502" s="4" t="s">
        <v>4361</v>
      </c>
      <c r="G7502" s="5">
        <v>3845</v>
      </c>
      <c r="H7502" s="6">
        <v>0.22958919999999999</v>
      </c>
      <c r="I7502" s="7">
        <v>83.138000000000005</v>
      </c>
      <c r="J7502" s="2">
        <v>27</v>
      </c>
      <c r="K7502">
        <v>1</v>
      </c>
    </row>
    <row r="7503" spans="1:12" x14ac:dyDescent="0.25">
      <c r="A7503">
        <v>49464</v>
      </c>
      <c r="B7503" s="2">
        <v>60.66263</v>
      </c>
      <c r="C7503" s="3">
        <v>29038</v>
      </c>
      <c r="D7503" s="4">
        <v>24340</v>
      </c>
      <c r="E7503" t="s">
        <v>9409</v>
      </c>
      <c r="F7503" s="4" t="s">
        <v>9106</v>
      </c>
      <c r="G7503" s="5">
        <v>17718</v>
      </c>
      <c r="H7503" s="6">
        <v>0.27981260000000002</v>
      </c>
      <c r="I7503" s="7">
        <v>74.453000000000003</v>
      </c>
      <c r="J7503" s="2">
        <v>56.714300000000001</v>
      </c>
      <c r="K7503">
        <v>7</v>
      </c>
    </row>
    <row r="7504" spans="1:12" x14ac:dyDescent="0.25">
      <c r="A7504">
        <v>45011</v>
      </c>
      <c r="B7504" s="2">
        <v>60.648029999999999</v>
      </c>
      <c r="C7504" s="3">
        <v>68750</v>
      </c>
      <c r="D7504" s="4">
        <v>17140</v>
      </c>
      <c r="E7504" t="s">
        <v>2580</v>
      </c>
      <c r="F7504" s="4" t="s">
        <v>8295</v>
      </c>
      <c r="G7504" s="5">
        <v>43317</v>
      </c>
      <c r="H7504" s="6">
        <v>0.26592329999999997</v>
      </c>
      <c r="I7504" s="7">
        <v>76.852999999999994</v>
      </c>
      <c r="J7504" s="2">
        <v>48.071399999999997</v>
      </c>
      <c r="K7504">
        <v>14</v>
      </c>
      <c r="L7504" s="2">
        <v>88.5</v>
      </c>
    </row>
    <row r="7505" spans="1:12" x14ac:dyDescent="0.25">
      <c r="A7505">
        <v>28273</v>
      </c>
      <c r="B7505" s="2">
        <v>60.632370000000002</v>
      </c>
      <c r="C7505" s="3">
        <v>33755</v>
      </c>
      <c r="D7505" s="4">
        <v>16740</v>
      </c>
      <c r="E7505" t="s">
        <v>1096</v>
      </c>
      <c r="F7505" s="4" t="s">
        <v>5642</v>
      </c>
      <c r="G7505" s="5">
        <v>22069</v>
      </c>
      <c r="H7505" s="6">
        <v>0.34712280000000001</v>
      </c>
      <c r="I7505" s="7">
        <v>62.817</v>
      </c>
      <c r="J7505" s="2">
        <v>43.375</v>
      </c>
      <c r="K7505">
        <v>8</v>
      </c>
    </row>
    <row r="7506" spans="1:12" x14ac:dyDescent="0.25">
      <c r="A7506">
        <v>59847</v>
      </c>
      <c r="B7506" s="2">
        <v>60.626179999999998</v>
      </c>
      <c r="C7506" s="3">
        <v>5394</v>
      </c>
      <c r="D7506" s="4">
        <v>33540</v>
      </c>
      <c r="E7506" t="s">
        <v>11466</v>
      </c>
      <c r="F7506" s="4" t="s">
        <v>11278</v>
      </c>
      <c r="G7506" s="5">
        <v>3806</v>
      </c>
      <c r="H7506" s="6">
        <v>0.33018120000000001</v>
      </c>
      <c r="I7506" s="7">
        <v>65.741</v>
      </c>
      <c r="J7506" s="2">
        <v>49.25</v>
      </c>
      <c r="K7506">
        <v>4</v>
      </c>
    </row>
    <row r="7507" spans="1:12" x14ac:dyDescent="0.25">
      <c r="A7507">
        <v>68732</v>
      </c>
      <c r="B7507" s="2">
        <v>60.625230000000002</v>
      </c>
      <c r="C7507" s="3">
        <v>209</v>
      </c>
      <c r="D7507" s="4">
        <v>43580</v>
      </c>
      <c r="E7507" t="s">
        <v>8250</v>
      </c>
      <c r="F7507" s="4" t="s">
        <v>12738</v>
      </c>
      <c r="G7507" s="5">
        <v>150</v>
      </c>
      <c r="H7507" s="6">
        <v>0.24666669999999999</v>
      </c>
      <c r="I7507" s="7">
        <v>80.156000000000006</v>
      </c>
    </row>
    <row r="7508" spans="1:12" x14ac:dyDescent="0.25">
      <c r="A7508">
        <v>58711</v>
      </c>
      <c r="B7508" s="2">
        <v>60.625169999999997</v>
      </c>
      <c r="C7508" s="3">
        <v>158</v>
      </c>
      <c r="E7508" t="s">
        <v>11232</v>
      </c>
      <c r="F7508" s="4" t="s">
        <v>11069</v>
      </c>
      <c r="G7508" s="5">
        <v>123</v>
      </c>
      <c r="H7508" s="6">
        <v>0.21138209999999999</v>
      </c>
      <c r="I7508" s="7">
        <v>86.25</v>
      </c>
    </row>
    <row r="7509" spans="1:12" x14ac:dyDescent="0.25">
      <c r="A7509">
        <v>39154</v>
      </c>
      <c r="B7509" s="2">
        <v>60.623550000000002</v>
      </c>
      <c r="C7509" s="3">
        <v>10498</v>
      </c>
      <c r="D7509" s="4">
        <v>27140</v>
      </c>
      <c r="E7509" t="s">
        <v>537</v>
      </c>
      <c r="F7509" s="4" t="s">
        <v>7633</v>
      </c>
      <c r="G7509" s="5">
        <v>6635</v>
      </c>
      <c r="H7509" s="6">
        <v>0.2902788</v>
      </c>
      <c r="I7509" s="7">
        <v>72.587999999999994</v>
      </c>
      <c r="J7509" s="2">
        <v>47</v>
      </c>
      <c r="K7509">
        <v>1</v>
      </c>
    </row>
    <row r="7510" spans="1:12" x14ac:dyDescent="0.25">
      <c r="A7510">
        <v>2889</v>
      </c>
      <c r="B7510" s="2">
        <v>60.617080000000001</v>
      </c>
      <c r="C7510" s="3">
        <v>28312</v>
      </c>
      <c r="D7510" s="4">
        <v>39300</v>
      </c>
      <c r="E7510" t="s">
        <v>138</v>
      </c>
      <c r="F7510" s="4" t="s">
        <v>466</v>
      </c>
      <c r="G7510" s="5">
        <v>20423</v>
      </c>
      <c r="H7510" s="6">
        <v>0.26460359999999999</v>
      </c>
      <c r="I7510" s="7">
        <v>77.021000000000001</v>
      </c>
      <c r="J7510" s="2">
        <v>30.833300000000001</v>
      </c>
      <c r="K7510">
        <v>6</v>
      </c>
    </row>
    <row r="7511" spans="1:12" x14ac:dyDescent="0.25">
      <c r="A7511">
        <v>76201</v>
      </c>
      <c r="B7511" s="2">
        <v>60.60971</v>
      </c>
      <c r="C7511" s="3">
        <v>26461</v>
      </c>
      <c r="D7511" s="4">
        <v>19100</v>
      </c>
      <c r="E7511" t="s">
        <v>4549</v>
      </c>
      <c r="F7511" s="4" t="s">
        <v>13752</v>
      </c>
      <c r="G7511" s="5">
        <v>10380</v>
      </c>
      <c r="H7511" s="6">
        <v>0.4487044</v>
      </c>
      <c r="I7511" s="7">
        <v>45.207000000000001</v>
      </c>
      <c r="J7511" s="2">
        <v>45.96</v>
      </c>
      <c r="K7511">
        <v>25</v>
      </c>
      <c r="L7511" s="2">
        <v>80.8</v>
      </c>
    </row>
    <row r="7512" spans="1:12" x14ac:dyDescent="0.25">
      <c r="A7512">
        <v>54636</v>
      </c>
      <c r="B7512" s="2">
        <v>60.604909999999997</v>
      </c>
      <c r="C7512" s="3">
        <v>14538</v>
      </c>
      <c r="D7512" s="4">
        <v>29100</v>
      </c>
      <c r="E7512" t="s">
        <v>10319</v>
      </c>
      <c r="F7512" s="4" t="s">
        <v>10031</v>
      </c>
      <c r="G7512" s="5">
        <v>9652</v>
      </c>
      <c r="H7512" s="6">
        <v>0.25238290000000002</v>
      </c>
      <c r="I7512" s="7">
        <v>79.126999999999995</v>
      </c>
      <c r="J7512" s="2">
        <v>52.2</v>
      </c>
      <c r="K7512">
        <v>5</v>
      </c>
    </row>
    <row r="7513" spans="1:12" x14ac:dyDescent="0.25">
      <c r="A7513">
        <v>75402</v>
      </c>
      <c r="B7513" s="2">
        <v>60.599989999999998</v>
      </c>
      <c r="C7513" s="3">
        <v>15930</v>
      </c>
      <c r="D7513" s="4">
        <v>19100</v>
      </c>
      <c r="E7513" t="s">
        <v>481</v>
      </c>
      <c r="F7513" s="4" t="s">
        <v>13752</v>
      </c>
      <c r="G7513" s="5">
        <v>10894</v>
      </c>
      <c r="H7513" s="6">
        <v>0.31870759999999998</v>
      </c>
      <c r="I7513" s="7">
        <v>67.661000000000001</v>
      </c>
      <c r="J7513" s="2">
        <v>46</v>
      </c>
      <c r="K7513">
        <v>3</v>
      </c>
    </row>
    <row r="7514" spans="1:12" x14ac:dyDescent="0.25">
      <c r="A7514">
        <v>54512</v>
      </c>
      <c r="B7514" s="2">
        <v>60.59722</v>
      </c>
      <c r="C7514" s="3">
        <v>837</v>
      </c>
      <c r="E7514" t="s">
        <v>10276</v>
      </c>
      <c r="F7514" s="4" t="s">
        <v>10031</v>
      </c>
      <c r="G7514" s="5">
        <v>722</v>
      </c>
      <c r="H7514" s="6">
        <v>0.37482710000000002</v>
      </c>
      <c r="I7514" s="7">
        <v>57.954999999999998</v>
      </c>
      <c r="J7514" s="2">
        <v>46</v>
      </c>
      <c r="K7514">
        <v>1</v>
      </c>
    </row>
    <row r="7515" spans="1:12" x14ac:dyDescent="0.25">
      <c r="A7515">
        <v>58061</v>
      </c>
      <c r="B7515" s="2">
        <v>60.596980000000002</v>
      </c>
      <c r="C7515" s="3">
        <v>389</v>
      </c>
      <c r="D7515" s="4">
        <v>47420</v>
      </c>
      <c r="E7515" t="s">
        <v>11089</v>
      </c>
      <c r="F7515" s="4" t="s">
        <v>11069</v>
      </c>
      <c r="G7515" s="5">
        <v>238</v>
      </c>
      <c r="H7515" s="6">
        <v>0.2310924</v>
      </c>
      <c r="I7515" s="7">
        <v>82.787999999999997</v>
      </c>
    </row>
    <row r="7516" spans="1:12" x14ac:dyDescent="0.25">
      <c r="A7516">
        <v>47525</v>
      </c>
      <c r="B7516" s="2">
        <v>60.596890000000002</v>
      </c>
      <c r="C7516" s="3">
        <v>216</v>
      </c>
      <c r="E7516" t="s">
        <v>1173</v>
      </c>
      <c r="F7516" s="4" t="s">
        <v>8800</v>
      </c>
      <c r="G7516" s="5">
        <v>190</v>
      </c>
      <c r="H7516" s="6">
        <v>0.34554970000000002</v>
      </c>
      <c r="I7516" s="7">
        <v>63</v>
      </c>
    </row>
    <row r="7517" spans="1:12" x14ac:dyDescent="0.25">
      <c r="A7517">
        <v>62225</v>
      </c>
      <c r="B7517" s="2">
        <v>60.596290000000003</v>
      </c>
      <c r="C7517" s="3">
        <v>5342</v>
      </c>
      <c r="D7517" s="4">
        <v>41180</v>
      </c>
      <c r="E7517" t="s">
        <v>11892</v>
      </c>
      <c r="F7517" s="4" t="s">
        <v>11490</v>
      </c>
      <c r="G7517" s="5">
        <v>2295</v>
      </c>
      <c r="H7517" s="6">
        <v>0.37080610000000003</v>
      </c>
      <c r="I7517" s="7">
        <v>58.633000000000003</v>
      </c>
      <c r="J7517" s="2">
        <v>50.6</v>
      </c>
      <c r="K7517">
        <v>5</v>
      </c>
    </row>
    <row r="7518" spans="1:12" x14ac:dyDescent="0.25">
      <c r="A7518">
        <v>37772</v>
      </c>
      <c r="B7518" s="2">
        <v>60.593730000000001</v>
      </c>
      <c r="C7518" s="3">
        <v>10628</v>
      </c>
      <c r="D7518" s="4">
        <v>28940</v>
      </c>
      <c r="E7518" t="s">
        <v>7493</v>
      </c>
      <c r="F7518" s="4" t="s">
        <v>7348</v>
      </c>
      <c r="G7518" s="5">
        <v>8404</v>
      </c>
      <c r="H7518" s="6">
        <v>0.29577629999999999</v>
      </c>
      <c r="I7518" s="7">
        <v>71.590999999999994</v>
      </c>
      <c r="J7518" s="2">
        <v>44</v>
      </c>
      <c r="K7518">
        <v>2</v>
      </c>
    </row>
    <row r="7519" spans="1:12" x14ac:dyDescent="0.25">
      <c r="A7519">
        <v>92111</v>
      </c>
      <c r="B7519" s="2">
        <v>60.584009999999999</v>
      </c>
      <c r="C7519" s="3">
        <v>47590</v>
      </c>
      <c r="D7519" s="4">
        <v>41740</v>
      </c>
      <c r="E7519" t="s">
        <v>14226</v>
      </c>
      <c r="F7519" s="4" t="s">
        <v>15368</v>
      </c>
      <c r="G7519" s="5">
        <v>32217</v>
      </c>
      <c r="H7519" s="6">
        <v>0.32379419999999998</v>
      </c>
      <c r="I7519" s="7">
        <v>66.731999999999999</v>
      </c>
      <c r="J7519" s="2">
        <v>40.095199999999998</v>
      </c>
      <c r="K7519">
        <v>21</v>
      </c>
      <c r="L7519" s="2">
        <v>51.9</v>
      </c>
    </row>
    <row r="7520" spans="1:12" x14ac:dyDescent="0.25">
      <c r="A7520">
        <v>59808</v>
      </c>
      <c r="B7520" s="2">
        <v>60.573399999999999</v>
      </c>
      <c r="C7520" s="3">
        <v>18611</v>
      </c>
      <c r="D7520" s="4">
        <v>33540</v>
      </c>
      <c r="E7520" t="s">
        <v>11452</v>
      </c>
      <c r="F7520" s="4" t="s">
        <v>11278</v>
      </c>
      <c r="G7520" s="5">
        <v>12093</v>
      </c>
      <c r="H7520" s="6">
        <v>0.32109480000000001</v>
      </c>
      <c r="I7520" s="7">
        <v>67.186000000000007</v>
      </c>
      <c r="J7520" s="2">
        <v>44.142899999999997</v>
      </c>
      <c r="K7520">
        <v>7</v>
      </c>
    </row>
    <row r="7521" spans="1:12" x14ac:dyDescent="0.25">
      <c r="A7521">
        <v>77536</v>
      </c>
      <c r="B7521" s="2">
        <v>60.56568</v>
      </c>
      <c r="C7521" s="3">
        <v>31959</v>
      </c>
      <c r="D7521" s="4">
        <v>26420</v>
      </c>
      <c r="E7521" t="s">
        <v>1989</v>
      </c>
      <c r="F7521" s="4" t="s">
        <v>13752</v>
      </c>
      <c r="G7521" s="5">
        <v>20166</v>
      </c>
      <c r="H7521" s="6">
        <v>0.20196359999999999</v>
      </c>
      <c r="I7521" s="7">
        <v>87.772000000000006</v>
      </c>
      <c r="J7521" s="2">
        <v>49.571399999999997</v>
      </c>
      <c r="K7521">
        <v>7</v>
      </c>
    </row>
    <row r="7522" spans="1:12" x14ac:dyDescent="0.25">
      <c r="A7522">
        <v>44234</v>
      </c>
      <c r="B7522" s="2">
        <v>60.560209999999998</v>
      </c>
      <c r="C7522" s="3">
        <v>4527</v>
      </c>
      <c r="D7522" s="4">
        <v>10420</v>
      </c>
      <c r="E7522" t="s">
        <v>730</v>
      </c>
      <c r="F7522" s="4" t="s">
        <v>8295</v>
      </c>
      <c r="G7522" s="5">
        <v>2667</v>
      </c>
      <c r="H7522" s="6">
        <v>0.2972264</v>
      </c>
      <c r="I7522" s="7">
        <v>71.307000000000002</v>
      </c>
    </row>
    <row r="7523" spans="1:12" x14ac:dyDescent="0.25">
      <c r="A7523">
        <v>8723</v>
      </c>
      <c r="B7523" s="2">
        <v>60.554169999999999</v>
      </c>
      <c r="C7523" s="3">
        <v>31648</v>
      </c>
      <c r="D7523" s="4">
        <v>35620</v>
      </c>
      <c r="E7523" t="s">
        <v>1727</v>
      </c>
      <c r="F7523" s="4" t="s">
        <v>1341</v>
      </c>
      <c r="G7523" s="5">
        <v>22576</v>
      </c>
      <c r="H7523" s="6">
        <v>0.22953580000000001</v>
      </c>
      <c r="I7523" s="7">
        <v>83</v>
      </c>
      <c r="J7523" s="2">
        <v>51.714300000000001</v>
      </c>
      <c r="K7523">
        <v>7</v>
      </c>
    </row>
    <row r="7524" spans="1:12" x14ac:dyDescent="0.25">
      <c r="A7524">
        <v>89139</v>
      </c>
      <c r="B7524" s="2">
        <v>60.543340000000001</v>
      </c>
      <c r="C7524" s="3">
        <v>34250</v>
      </c>
      <c r="D7524" s="4">
        <v>29820</v>
      </c>
      <c r="E7524" t="s">
        <v>15235</v>
      </c>
      <c r="F7524" s="4" t="s">
        <v>15318</v>
      </c>
      <c r="G7524" s="5">
        <v>22690</v>
      </c>
      <c r="H7524" s="6">
        <v>0.2880878</v>
      </c>
      <c r="I7524" s="7">
        <v>72.878</v>
      </c>
      <c r="J7524" s="2">
        <v>62.666699999999999</v>
      </c>
      <c r="K7524">
        <v>3</v>
      </c>
    </row>
    <row r="7525" spans="1:12" x14ac:dyDescent="0.25">
      <c r="A7525">
        <v>58439</v>
      </c>
      <c r="B7525" s="2">
        <v>60.537880000000001</v>
      </c>
      <c r="C7525" s="3">
        <v>145</v>
      </c>
      <c r="E7525" t="s">
        <v>10529</v>
      </c>
      <c r="F7525" s="4" t="s">
        <v>11069</v>
      </c>
      <c r="G7525" s="5">
        <v>108</v>
      </c>
      <c r="H7525" s="6">
        <v>0.26851849999999999</v>
      </c>
      <c r="I7525" s="7">
        <v>76.25</v>
      </c>
    </row>
    <row r="7526" spans="1:12" x14ac:dyDescent="0.25">
      <c r="A7526">
        <v>22742</v>
      </c>
      <c r="B7526" s="2">
        <v>60.53754</v>
      </c>
      <c r="C7526" s="3">
        <v>2121</v>
      </c>
      <c r="D7526" s="4">
        <v>47900</v>
      </c>
      <c r="E7526" t="s">
        <v>4727</v>
      </c>
      <c r="F7526" s="4" t="s">
        <v>4335</v>
      </c>
      <c r="G7526" s="5">
        <v>1309</v>
      </c>
      <c r="H7526" s="6">
        <v>0.2268908</v>
      </c>
      <c r="I7526" s="7">
        <v>83.438000000000002</v>
      </c>
    </row>
    <row r="7527" spans="1:12" x14ac:dyDescent="0.25">
      <c r="A7527">
        <v>24467</v>
      </c>
      <c r="B7527" s="2">
        <v>60.536900000000003</v>
      </c>
      <c r="C7527" s="3">
        <v>1975</v>
      </c>
      <c r="D7527" s="4">
        <v>44420</v>
      </c>
      <c r="E7527" t="s">
        <v>5077</v>
      </c>
      <c r="F7527" s="4" t="s">
        <v>4335</v>
      </c>
      <c r="G7527" s="5">
        <v>1368</v>
      </c>
      <c r="H7527" s="6">
        <v>0.2916667</v>
      </c>
      <c r="I7527" s="7">
        <v>72.231999999999999</v>
      </c>
    </row>
    <row r="7528" spans="1:12" x14ac:dyDescent="0.25">
      <c r="A7528">
        <v>12814</v>
      </c>
      <c r="B7528" s="2">
        <v>60.536299999999997</v>
      </c>
      <c r="C7528" s="3">
        <v>1476</v>
      </c>
      <c r="D7528" s="4">
        <v>24020</v>
      </c>
      <c r="E7528" t="s">
        <v>2365</v>
      </c>
      <c r="F7528" s="4" t="s">
        <v>1280</v>
      </c>
      <c r="G7528" s="5">
        <v>1151</v>
      </c>
      <c r="H7528" s="6">
        <v>0.33014769999999999</v>
      </c>
      <c r="I7528" s="7">
        <v>65.576999999999998</v>
      </c>
    </row>
    <row r="7529" spans="1:12" x14ac:dyDescent="0.25">
      <c r="A7529">
        <v>12517</v>
      </c>
      <c r="B7529" s="2">
        <v>60.535899999999998</v>
      </c>
      <c r="C7529" s="3">
        <v>630</v>
      </c>
      <c r="D7529" s="4">
        <v>26460</v>
      </c>
      <c r="E7529" t="s">
        <v>2260</v>
      </c>
      <c r="F7529" s="4" t="s">
        <v>1280</v>
      </c>
      <c r="G7529" s="5">
        <v>483</v>
      </c>
      <c r="H7529" s="6">
        <v>0.1694215</v>
      </c>
      <c r="I7529" s="7">
        <v>93.35</v>
      </c>
      <c r="J7529" s="2">
        <v>54</v>
      </c>
      <c r="K7529">
        <v>1</v>
      </c>
    </row>
    <row r="7530" spans="1:12" x14ac:dyDescent="0.25">
      <c r="A7530">
        <v>55947</v>
      </c>
      <c r="B7530" s="2">
        <v>60.534520000000001</v>
      </c>
      <c r="C7530" s="3">
        <v>7488</v>
      </c>
      <c r="D7530" s="4">
        <v>29100</v>
      </c>
      <c r="E7530" t="s">
        <v>10574</v>
      </c>
      <c r="F7530" s="4" t="s">
        <v>10428</v>
      </c>
      <c r="G7530" s="5">
        <v>5318</v>
      </c>
      <c r="H7530" s="6">
        <v>0.2985524</v>
      </c>
      <c r="I7530" s="7">
        <v>71.034999999999997</v>
      </c>
      <c r="J7530" s="2">
        <v>69</v>
      </c>
      <c r="K7530">
        <v>1</v>
      </c>
    </row>
    <row r="7531" spans="1:12" x14ac:dyDescent="0.25">
      <c r="A7531">
        <v>92057</v>
      </c>
      <c r="B7531" s="2">
        <v>60.524720000000002</v>
      </c>
      <c r="C7531" s="3">
        <v>55618</v>
      </c>
      <c r="D7531" s="4">
        <v>41740</v>
      </c>
      <c r="E7531" t="s">
        <v>1956</v>
      </c>
      <c r="F7531" s="4" t="s">
        <v>15368</v>
      </c>
      <c r="G7531" s="5">
        <v>35657</v>
      </c>
      <c r="H7531" s="6">
        <v>0.26008920000000002</v>
      </c>
      <c r="I7531" s="7">
        <v>77.674999999999997</v>
      </c>
      <c r="J7531" s="2">
        <v>41.176499999999997</v>
      </c>
      <c r="K7531">
        <v>17</v>
      </c>
      <c r="L7531" s="2">
        <v>57.8</v>
      </c>
    </row>
    <row r="7532" spans="1:12" x14ac:dyDescent="0.25">
      <c r="A7532">
        <v>19405</v>
      </c>
      <c r="B7532" s="2">
        <v>60.515270000000001</v>
      </c>
      <c r="C7532" s="3">
        <v>5445</v>
      </c>
      <c r="D7532" s="4">
        <v>37980</v>
      </c>
      <c r="E7532" t="s">
        <v>1311</v>
      </c>
      <c r="F7532" s="4" t="s">
        <v>3003</v>
      </c>
      <c r="G7532" s="5">
        <v>3822</v>
      </c>
      <c r="H7532" s="6">
        <v>0.26870749999999999</v>
      </c>
      <c r="I7532" s="7">
        <v>76.183999999999997</v>
      </c>
      <c r="J7532" s="2">
        <v>52.5</v>
      </c>
      <c r="K7532">
        <v>2</v>
      </c>
    </row>
    <row r="7533" spans="1:12" x14ac:dyDescent="0.25">
      <c r="A7533">
        <v>19453</v>
      </c>
      <c r="B7533" s="2">
        <v>60.51408</v>
      </c>
      <c r="C7533" s="3">
        <v>1274</v>
      </c>
      <c r="D7533" s="4">
        <v>37980</v>
      </c>
      <c r="E7533" t="s">
        <v>4263</v>
      </c>
      <c r="F7533" s="4" t="s">
        <v>3003</v>
      </c>
      <c r="G7533" s="5">
        <v>1123</v>
      </c>
      <c r="H7533" s="6">
        <v>0.30810330000000002</v>
      </c>
      <c r="I7533" s="7">
        <v>69.375</v>
      </c>
      <c r="J7533" s="2">
        <v>26.333300000000001</v>
      </c>
      <c r="K7533">
        <v>3</v>
      </c>
    </row>
    <row r="7534" spans="1:12" x14ac:dyDescent="0.25">
      <c r="A7534">
        <v>57547</v>
      </c>
      <c r="B7534" s="2">
        <v>60.51379</v>
      </c>
      <c r="C7534" s="3">
        <v>178</v>
      </c>
      <c r="E7534" t="s">
        <v>1540</v>
      </c>
      <c r="F7534" s="4" t="s">
        <v>10877</v>
      </c>
      <c r="G7534" s="5">
        <v>108</v>
      </c>
      <c r="H7534" s="6">
        <v>0.31481480000000001</v>
      </c>
      <c r="I7534" s="7">
        <v>68.213999999999999</v>
      </c>
    </row>
    <row r="7535" spans="1:12" x14ac:dyDescent="0.25">
      <c r="A7535">
        <v>75052</v>
      </c>
      <c r="B7535" s="2">
        <v>60.500610000000002</v>
      </c>
      <c r="C7535" s="3">
        <v>90611</v>
      </c>
      <c r="D7535" s="4">
        <v>19100</v>
      </c>
      <c r="E7535" t="s">
        <v>13757</v>
      </c>
      <c r="F7535" s="4" t="s">
        <v>13752</v>
      </c>
      <c r="G7535" s="5">
        <v>54942</v>
      </c>
      <c r="H7535" s="6">
        <v>0.27825709999999998</v>
      </c>
      <c r="I7535" s="7">
        <v>74.52</v>
      </c>
      <c r="J7535" s="2">
        <v>43.153799999999997</v>
      </c>
      <c r="K7535">
        <v>13</v>
      </c>
      <c r="L7535" s="2">
        <v>67.900000000000006</v>
      </c>
    </row>
    <row r="7536" spans="1:12" x14ac:dyDescent="0.25">
      <c r="A7536">
        <v>34677</v>
      </c>
      <c r="B7536" s="2">
        <v>60.483899999999998</v>
      </c>
      <c r="C7536" s="3">
        <v>21122</v>
      </c>
      <c r="D7536" s="4">
        <v>45300</v>
      </c>
      <c r="E7536" t="s">
        <v>6999</v>
      </c>
      <c r="F7536" s="4" t="s">
        <v>6689</v>
      </c>
      <c r="G7536" s="5">
        <v>14923</v>
      </c>
      <c r="H7536" s="6">
        <v>0.30456339999999998</v>
      </c>
      <c r="I7536" s="7">
        <v>69.956999999999994</v>
      </c>
      <c r="J7536" s="2">
        <v>54.5</v>
      </c>
      <c r="K7536">
        <v>4</v>
      </c>
    </row>
    <row r="7537" spans="1:12" x14ac:dyDescent="0.25">
      <c r="A7537">
        <v>52231</v>
      </c>
      <c r="B7537" s="2">
        <v>60.48028</v>
      </c>
      <c r="C7537" s="3">
        <v>254</v>
      </c>
      <c r="E7537" t="s">
        <v>9949</v>
      </c>
      <c r="F7537" s="4" t="s">
        <v>9593</v>
      </c>
      <c r="G7537" s="5">
        <v>202</v>
      </c>
      <c r="H7537" s="6">
        <v>0.137931</v>
      </c>
      <c r="I7537" s="7">
        <v>98.75</v>
      </c>
    </row>
    <row r="7538" spans="1:12" x14ac:dyDescent="0.25">
      <c r="A7538">
        <v>68378</v>
      </c>
      <c r="B7538" s="2">
        <v>60.480110000000003</v>
      </c>
      <c r="C7538" s="3">
        <v>717</v>
      </c>
      <c r="E7538" t="s">
        <v>1131</v>
      </c>
      <c r="F7538" s="4" t="s">
        <v>12738</v>
      </c>
      <c r="G7538" s="5">
        <v>499</v>
      </c>
      <c r="H7538" s="6">
        <v>0.28256510000000001</v>
      </c>
      <c r="I7538" s="7">
        <v>73.75</v>
      </c>
    </row>
    <row r="7539" spans="1:12" x14ac:dyDescent="0.25">
      <c r="A7539">
        <v>60659</v>
      </c>
      <c r="B7539" s="2">
        <v>60.47381</v>
      </c>
      <c r="C7539" s="3">
        <v>38787</v>
      </c>
      <c r="D7539" s="4">
        <v>16980</v>
      </c>
      <c r="E7539" t="s">
        <v>11616</v>
      </c>
      <c r="F7539" s="4" t="s">
        <v>11490</v>
      </c>
      <c r="G7539" s="5">
        <v>25823</v>
      </c>
      <c r="H7539" s="6">
        <v>0.37809789999999999</v>
      </c>
      <c r="I7539" s="7">
        <v>57.238999999999997</v>
      </c>
      <c r="J7539" s="2">
        <v>40.423099999999998</v>
      </c>
      <c r="K7539">
        <v>26</v>
      </c>
      <c r="L7539" s="2">
        <v>53.8</v>
      </c>
    </row>
    <row r="7540" spans="1:12" x14ac:dyDescent="0.25">
      <c r="A7540">
        <v>15672</v>
      </c>
      <c r="B7540" s="2">
        <v>60.467019999999998</v>
      </c>
      <c r="C7540" s="3">
        <v>3670</v>
      </c>
      <c r="D7540" s="4">
        <v>38300</v>
      </c>
      <c r="E7540" t="s">
        <v>3247</v>
      </c>
      <c r="F7540" s="4" t="s">
        <v>3003</v>
      </c>
      <c r="G7540" s="5">
        <v>2549</v>
      </c>
      <c r="H7540" s="6">
        <v>0.29294120000000001</v>
      </c>
      <c r="I7540" s="7">
        <v>71.953000000000003</v>
      </c>
    </row>
    <row r="7541" spans="1:12" x14ac:dyDescent="0.25">
      <c r="A7541">
        <v>38459</v>
      </c>
      <c r="B7541" s="2">
        <v>60.466299999999997</v>
      </c>
      <c r="C7541" s="3">
        <v>558</v>
      </c>
      <c r="E7541" t="s">
        <v>7590</v>
      </c>
      <c r="F7541" s="4" t="s">
        <v>7348</v>
      </c>
      <c r="G7541" s="5">
        <v>441</v>
      </c>
      <c r="H7541" s="6">
        <v>0.27210889999999999</v>
      </c>
      <c r="I7541" s="7">
        <v>75.546999999999997</v>
      </c>
    </row>
    <row r="7542" spans="1:12" x14ac:dyDescent="0.25">
      <c r="A7542">
        <v>12752</v>
      </c>
      <c r="B7542" s="2">
        <v>60.466169999999998</v>
      </c>
      <c r="C7542" s="3">
        <v>150</v>
      </c>
      <c r="E7542" t="s">
        <v>2329</v>
      </c>
      <c r="F7542" s="4" t="s">
        <v>1280</v>
      </c>
      <c r="G7542" s="5">
        <v>126</v>
      </c>
      <c r="H7542" s="6">
        <v>0.26984130000000001</v>
      </c>
      <c r="I7542" s="7">
        <v>75.938000000000002</v>
      </c>
    </row>
    <row r="7543" spans="1:12" x14ac:dyDescent="0.25">
      <c r="A7543">
        <v>98258</v>
      </c>
      <c r="B7543" s="2">
        <v>60.46134</v>
      </c>
      <c r="C7543" s="3">
        <v>31951</v>
      </c>
      <c r="D7543" s="4">
        <v>42660</v>
      </c>
      <c r="E7543" t="s">
        <v>16380</v>
      </c>
      <c r="F7543" s="4" t="s">
        <v>16344</v>
      </c>
      <c r="G7543" s="5">
        <v>20048</v>
      </c>
      <c r="H7543" s="6">
        <v>0.22096969999999999</v>
      </c>
      <c r="I7543" s="7">
        <v>84.382999999999996</v>
      </c>
      <c r="J7543" s="2">
        <v>39</v>
      </c>
      <c r="K7543">
        <v>8</v>
      </c>
    </row>
    <row r="7544" spans="1:12" x14ac:dyDescent="0.25">
      <c r="A7544">
        <v>70125</v>
      </c>
      <c r="B7544" s="2">
        <v>60.454039999999999</v>
      </c>
      <c r="C7544" s="3">
        <v>16597</v>
      </c>
      <c r="D7544" s="4">
        <v>35380</v>
      </c>
      <c r="E7544" t="s">
        <v>12957</v>
      </c>
      <c r="F7544" s="4" t="s">
        <v>12927</v>
      </c>
      <c r="G7544" s="5">
        <v>10439</v>
      </c>
      <c r="H7544" s="6">
        <v>0.40482800000000002</v>
      </c>
      <c r="I7544" s="7">
        <v>52.595999999999997</v>
      </c>
      <c r="J7544" s="2">
        <v>41.7333</v>
      </c>
      <c r="K7544">
        <v>30</v>
      </c>
      <c r="L7544" s="2">
        <v>60.5</v>
      </c>
    </row>
    <row r="7545" spans="1:12" x14ac:dyDescent="0.25">
      <c r="A7545">
        <v>95436</v>
      </c>
      <c r="B7545" s="2">
        <v>60.450499999999998</v>
      </c>
      <c r="C7545" s="3">
        <v>5581</v>
      </c>
      <c r="D7545" s="4">
        <v>42220</v>
      </c>
      <c r="E7545" t="s">
        <v>2791</v>
      </c>
      <c r="F7545" s="4" t="s">
        <v>15368</v>
      </c>
      <c r="G7545" s="5">
        <v>4386</v>
      </c>
      <c r="H7545" s="6">
        <v>0.35202919999999999</v>
      </c>
      <c r="I7545" s="7">
        <v>61.716000000000001</v>
      </c>
      <c r="J7545" s="2">
        <v>39.2727</v>
      </c>
      <c r="K7545">
        <v>11</v>
      </c>
      <c r="L7545" s="2">
        <v>46.6</v>
      </c>
    </row>
    <row r="7546" spans="1:12" x14ac:dyDescent="0.25">
      <c r="A7546">
        <v>32444</v>
      </c>
      <c r="B7546" s="2">
        <v>60.446089999999998</v>
      </c>
      <c r="C7546" s="3">
        <v>19971</v>
      </c>
      <c r="D7546" s="4">
        <v>37460</v>
      </c>
      <c r="E7546" t="s">
        <v>6778</v>
      </c>
      <c r="F7546" s="4" t="s">
        <v>6689</v>
      </c>
      <c r="G7546" s="5">
        <v>14015</v>
      </c>
      <c r="H7546" s="6">
        <v>0.27803939999999999</v>
      </c>
      <c r="I7546" s="7">
        <v>74.5</v>
      </c>
      <c r="J7546" s="2">
        <v>40.666699999999999</v>
      </c>
      <c r="K7546">
        <v>3</v>
      </c>
    </row>
    <row r="7547" spans="1:12" x14ac:dyDescent="0.25">
      <c r="A7547">
        <v>12776</v>
      </c>
      <c r="B7547" s="2">
        <v>60.442349999999998</v>
      </c>
      <c r="C7547" s="3">
        <v>2122</v>
      </c>
      <c r="E7547" t="s">
        <v>2344</v>
      </c>
      <c r="F7547" s="4" t="s">
        <v>1280</v>
      </c>
      <c r="G7547" s="5">
        <v>1588</v>
      </c>
      <c r="H7547" s="6">
        <v>0.31780989999999998</v>
      </c>
      <c r="I7547" s="7">
        <v>67.619</v>
      </c>
      <c r="J7547" s="2">
        <v>42</v>
      </c>
      <c r="K7547">
        <v>2</v>
      </c>
    </row>
    <row r="7548" spans="1:12" x14ac:dyDescent="0.25">
      <c r="A7548">
        <v>14217</v>
      </c>
      <c r="B7548" s="2">
        <v>60.43797</v>
      </c>
      <c r="C7548" s="3">
        <v>22910</v>
      </c>
      <c r="D7548" s="4">
        <v>15380</v>
      </c>
      <c r="E7548" t="s">
        <v>2831</v>
      </c>
      <c r="F7548" s="4" t="s">
        <v>1280</v>
      </c>
      <c r="G7548" s="5">
        <v>16738</v>
      </c>
      <c r="H7548" s="6">
        <v>0.32727919999999999</v>
      </c>
      <c r="I7548" s="7">
        <v>65.981999999999999</v>
      </c>
      <c r="J7548" s="2">
        <v>39.730800000000002</v>
      </c>
      <c r="K7548">
        <v>26</v>
      </c>
      <c r="L7548" s="2">
        <v>49.2</v>
      </c>
    </row>
    <row r="7549" spans="1:12" x14ac:dyDescent="0.25">
      <c r="A7549">
        <v>20634</v>
      </c>
      <c r="B7549" s="2">
        <v>60.432839999999999</v>
      </c>
      <c r="C7549" s="3">
        <v>6769</v>
      </c>
      <c r="D7549" s="4">
        <v>15680</v>
      </c>
      <c r="E7549" t="s">
        <v>4383</v>
      </c>
      <c r="F7549" s="4" t="s">
        <v>4361</v>
      </c>
      <c r="G7549" s="5">
        <v>4691</v>
      </c>
      <c r="H7549" s="6">
        <v>0.20524300000000001</v>
      </c>
      <c r="I7549" s="7">
        <v>87.064999999999998</v>
      </c>
      <c r="J7549" s="2">
        <v>63.5</v>
      </c>
      <c r="K7549">
        <v>2</v>
      </c>
    </row>
    <row r="7550" spans="1:12" x14ac:dyDescent="0.25">
      <c r="A7550">
        <v>12942</v>
      </c>
      <c r="B7550" s="2">
        <v>60.431579999999997</v>
      </c>
      <c r="C7550" s="3">
        <v>791</v>
      </c>
      <c r="E7550" t="s">
        <v>588</v>
      </c>
      <c r="F7550" s="4" t="s">
        <v>1280</v>
      </c>
      <c r="G7550" s="5">
        <v>592</v>
      </c>
      <c r="H7550" s="6">
        <v>0.39797640000000001</v>
      </c>
      <c r="I7550" s="7">
        <v>53.75</v>
      </c>
      <c r="J7550" s="2">
        <v>36</v>
      </c>
      <c r="K7550">
        <v>1</v>
      </c>
    </row>
    <row r="7551" spans="1:12" x14ac:dyDescent="0.25">
      <c r="A7551">
        <v>21901</v>
      </c>
      <c r="B7551" s="2">
        <v>60.428570000000001</v>
      </c>
      <c r="C7551" s="3">
        <v>18253</v>
      </c>
      <c r="D7551" s="4">
        <v>37980</v>
      </c>
      <c r="E7551" t="s">
        <v>3513</v>
      </c>
      <c r="F7551" s="4" t="s">
        <v>4361</v>
      </c>
      <c r="G7551" s="5">
        <v>11968</v>
      </c>
      <c r="H7551" s="6">
        <v>0.25919120000000001</v>
      </c>
      <c r="I7551" s="7">
        <v>77.721999999999994</v>
      </c>
      <c r="J7551" s="2">
        <v>40</v>
      </c>
      <c r="K7551">
        <v>4</v>
      </c>
    </row>
    <row r="7552" spans="1:12" x14ac:dyDescent="0.25">
      <c r="A7552">
        <v>77865</v>
      </c>
      <c r="B7552" s="2">
        <v>60.425429999999999</v>
      </c>
      <c r="C7552" s="3">
        <v>1416</v>
      </c>
      <c r="E7552" t="s">
        <v>14123</v>
      </c>
      <c r="F7552" s="4" t="s">
        <v>13752</v>
      </c>
      <c r="G7552" s="5">
        <v>1151</v>
      </c>
      <c r="H7552" s="6">
        <v>9.9044300000000002E-2</v>
      </c>
      <c r="I7552" s="7">
        <v>105.395</v>
      </c>
      <c r="J7552" s="2">
        <v>77</v>
      </c>
      <c r="K7552">
        <v>1</v>
      </c>
    </row>
    <row r="7553" spans="1:12" x14ac:dyDescent="0.25">
      <c r="A7553">
        <v>13757</v>
      </c>
      <c r="B7553" s="2">
        <v>60.424959999999999</v>
      </c>
      <c r="C7553" s="3">
        <v>1098</v>
      </c>
      <c r="E7553" t="s">
        <v>2713</v>
      </c>
      <c r="F7553" s="4" t="s">
        <v>1280</v>
      </c>
      <c r="G7553" s="5">
        <v>814</v>
      </c>
      <c r="H7553" s="6">
        <v>0.27730060000000001</v>
      </c>
      <c r="I7553" s="7">
        <v>74.582999999999998</v>
      </c>
    </row>
    <row r="7554" spans="1:12" x14ac:dyDescent="0.25">
      <c r="A7554">
        <v>3906</v>
      </c>
      <c r="B7554" s="2">
        <v>60.423949999999998</v>
      </c>
      <c r="C7554" s="3">
        <v>4643</v>
      </c>
      <c r="D7554" s="4">
        <v>38860</v>
      </c>
      <c r="E7554" t="s">
        <v>706</v>
      </c>
      <c r="F7554" s="4" t="s">
        <v>701</v>
      </c>
      <c r="G7554" s="5">
        <v>3403</v>
      </c>
      <c r="H7554" s="6">
        <v>0.24654719999999999</v>
      </c>
      <c r="I7554" s="7">
        <v>79.896000000000001</v>
      </c>
      <c r="J7554" s="2">
        <v>78</v>
      </c>
      <c r="K7554">
        <v>1</v>
      </c>
    </row>
    <row r="7555" spans="1:12" x14ac:dyDescent="0.25">
      <c r="A7555">
        <v>27103</v>
      </c>
      <c r="B7555" s="2">
        <v>60.417279999999998</v>
      </c>
      <c r="C7555" s="3">
        <v>36505</v>
      </c>
      <c r="D7555" s="4">
        <v>49180</v>
      </c>
      <c r="E7555" t="s">
        <v>5668</v>
      </c>
      <c r="F7555" s="4" t="s">
        <v>5642</v>
      </c>
      <c r="G7555" s="5">
        <v>24454</v>
      </c>
      <c r="H7555" s="6">
        <v>0.3607033</v>
      </c>
      <c r="I7555" s="7">
        <v>60.164000000000001</v>
      </c>
      <c r="J7555" s="2">
        <v>33.384599999999999</v>
      </c>
      <c r="K7555">
        <v>13</v>
      </c>
      <c r="L7555" s="2">
        <v>16</v>
      </c>
    </row>
    <row r="7556" spans="1:12" x14ac:dyDescent="0.25">
      <c r="A7556">
        <v>95687</v>
      </c>
      <c r="B7556" s="2">
        <v>60.400660000000002</v>
      </c>
      <c r="C7556" s="3">
        <v>65780</v>
      </c>
      <c r="D7556" s="4">
        <v>46700</v>
      </c>
      <c r="E7556" t="s">
        <v>15981</v>
      </c>
      <c r="F7556" s="4" t="s">
        <v>15368</v>
      </c>
      <c r="G7556" s="5">
        <v>45006</v>
      </c>
      <c r="H7556" s="6">
        <v>0.21296689999999999</v>
      </c>
      <c r="I7556" s="7">
        <v>85.692999999999998</v>
      </c>
      <c r="J7556" s="2">
        <v>41.214300000000001</v>
      </c>
      <c r="K7556">
        <v>14</v>
      </c>
      <c r="L7556" s="2">
        <v>57.9</v>
      </c>
    </row>
    <row r="7557" spans="1:12" x14ac:dyDescent="0.25">
      <c r="A7557">
        <v>82324</v>
      </c>
      <c r="B7557" s="2">
        <v>60.389850000000003</v>
      </c>
      <c r="C7557" s="3">
        <v>197</v>
      </c>
      <c r="E7557" t="s">
        <v>14674</v>
      </c>
      <c r="F7557" s="4" t="s">
        <v>14657</v>
      </c>
      <c r="G7557" s="5">
        <v>155</v>
      </c>
      <c r="H7557" s="6">
        <v>0.25806449999999997</v>
      </c>
      <c r="I7557" s="7">
        <v>77.891000000000005</v>
      </c>
    </row>
    <row r="7558" spans="1:12" x14ac:dyDescent="0.25">
      <c r="A7558">
        <v>85544</v>
      </c>
      <c r="B7558" s="2">
        <v>60.38944</v>
      </c>
      <c r="C7558" s="3">
        <v>1603</v>
      </c>
      <c r="D7558" s="4">
        <v>37740</v>
      </c>
      <c r="E7558" t="s">
        <v>14501</v>
      </c>
      <c r="F7558" s="4" t="s">
        <v>14962</v>
      </c>
      <c r="G7558" s="5">
        <v>1546</v>
      </c>
      <c r="H7558" s="6">
        <v>0.34734799999999999</v>
      </c>
      <c r="I7558" s="7">
        <v>62.460999999999999</v>
      </c>
      <c r="J7558" s="2">
        <v>58</v>
      </c>
      <c r="K7558">
        <v>1</v>
      </c>
    </row>
    <row r="7559" spans="1:12" x14ac:dyDescent="0.25">
      <c r="A7559">
        <v>23056</v>
      </c>
      <c r="B7559" s="2">
        <v>60.38899</v>
      </c>
      <c r="C7559" s="3">
        <v>414</v>
      </c>
      <c r="D7559" s="4">
        <v>47260</v>
      </c>
      <c r="E7559" t="s">
        <v>479</v>
      </c>
      <c r="F7559" s="4" t="s">
        <v>4335</v>
      </c>
      <c r="G7559" s="5">
        <v>335</v>
      </c>
      <c r="H7559" s="6">
        <v>0.2708333</v>
      </c>
      <c r="I7559" s="7">
        <v>75.682000000000002</v>
      </c>
      <c r="J7559" s="2">
        <v>37</v>
      </c>
      <c r="K7559">
        <v>1</v>
      </c>
    </row>
    <row r="7560" spans="1:12" x14ac:dyDescent="0.25">
      <c r="A7560">
        <v>1053</v>
      </c>
      <c r="B7560" s="2">
        <v>60.388559999999998</v>
      </c>
      <c r="C7560" s="3">
        <v>1847</v>
      </c>
      <c r="D7560" s="4">
        <v>44140</v>
      </c>
      <c r="E7560" t="s">
        <v>47</v>
      </c>
      <c r="F7560" s="4" t="s">
        <v>21</v>
      </c>
      <c r="G7560" s="5">
        <v>1460</v>
      </c>
      <c r="H7560" s="6">
        <v>0.36301369999999999</v>
      </c>
      <c r="I7560" s="7">
        <v>59.75</v>
      </c>
      <c r="J7560" s="2">
        <v>42.142899999999997</v>
      </c>
      <c r="K7560">
        <v>7</v>
      </c>
    </row>
    <row r="7561" spans="1:12" x14ac:dyDescent="0.25">
      <c r="A7561">
        <v>44610</v>
      </c>
      <c r="B7561" s="2">
        <v>60.388179999999998</v>
      </c>
      <c r="C7561" s="3">
        <v>250</v>
      </c>
      <c r="E7561" t="s">
        <v>163</v>
      </c>
      <c r="F7561" s="4" t="s">
        <v>8295</v>
      </c>
      <c r="G7561" s="5">
        <v>108</v>
      </c>
      <c r="H7561" s="6">
        <v>0.41284399999999999</v>
      </c>
      <c r="I7561" s="7">
        <v>51.137999999999998</v>
      </c>
    </row>
    <row r="7562" spans="1:12" x14ac:dyDescent="0.25">
      <c r="A7562">
        <v>95612</v>
      </c>
      <c r="B7562" s="2">
        <v>60.387970000000003</v>
      </c>
      <c r="C7562" s="3">
        <v>1044</v>
      </c>
      <c r="D7562" s="4">
        <v>40900</v>
      </c>
      <c r="E7562" t="s">
        <v>3279</v>
      </c>
      <c r="F7562" s="4" t="s">
        <v>15368</v>
      </c>
      <c r="G7562" s="5">
        <v>757</v>
      </c>
      <c r="H7562" s="6">
        <v>0.37780710000000001</v>
      </c>
      <c r="I7562" s="7">
        <v>57.188000000000002</v>
      </c>
      <c r="J7562" s="2">
        <v>47</v>
      </c>
      <c r="K7562">
        <v>1</v>
      </c>
    </row>
    <row r="7563" spans="1:12" x14ac:dyDescent="0.25">
      <c r="A7563">
        <v>58216</v>
      </c>
      <c r="B7563" s="2">
        <v>60.38776</v>
      </c>
      <c r="C7563" s="3">
        <v>138</v>
      </c>
      <c r="E7563" t="s">
        <v>11101</v>
      </c>
      <c r="F7563" s="4" t="s">
        <v>11069</v>
      </c>
      <c r="G7563" s="5">
        <v>129</v>
      </c>
      <c r="H7563" s="6">
        <v>0.33076919999999999</v>
      </c>
      <c r="I7563" s="7">
        <v>65.313000000000002</v>
      </c>
    </row>
    <row r="7564" spans="1:12" x14ac:dyDescent="0.25">
      <c r="A7564">
        <v>61273</v>
      </c>
      <c r="B7564" s="2">
        <v>60.387180000000001</v>
      </c>
      <c r="C7564" s="3">
        <v>3328</v>
      </c>
      <c r="D7564" s="4">
        <v>19340</v>
      </c>
      <c r="E7564" t="s">
        <v>11695</v>
      </c>
      <c r="F7564" s="4" t="s">
        <v>11490</v>
      </c>
      <c r="G7564" s="5">
        <v>2302</v>
      </c>
      <c r="H7564" s="6">
        <v>0.23848829999999999</v>
      </c>
      <c r="I7564" s="7">
        <v>81.25</v>
      </c>
    </row>
    <row r="7565" spans="1:12" x14ac:dyDescent="0.25">
      <c r="A7565">
        <v>6052</v>
      </c>
      <c r="B7565" s="2">
        <v>60.38532</v>
      </c>
      <c r="C7565" s="3">
        <v>7603</v>
      </c>
      <c r="D7565" s="4">
        <v>25540</v>
      </c>
      <c r="E7565" t="s">
        <v>1208</v>
      </c>
      <c r="F7565" s="4" t="s">
        <v>1198</v>
      </c>
      <c r="G7565" s="5">
        <v>5460</v>
      </c>
      <c r="H7565" s="6">
        <v>0.30012820000000001</v>
      </c>
      <c r="I7565" s="7">
        <v>70.587999999999994</v>
      </c>
      <c r="J7565" s="2">
        <v>39.6</v>
      </c>
      <c r="K7565">
        <v>5</v>
      </c>
    </row>
    <row r="7566" spans="1:12" x14ac:dyDescent="0.25">
      <c r="A7566">
        <v>46979</v>
      </c>
      <c r="B7566" s="2">
        <v>60.383220000000001</v>
      </c>
      <c r="C7566" s="3">
        <v>4850</v>
      </c>
      <c r="D7566" s="4">
        <v>29020</v>
      </c>
      <c r="E7566" t="s">
        <v>8932</v>
      </c>
      <c r="F7566" s="4" t="s">
        <v>8800</v>
      </c>
      <c r="G7566" s="5">
        <v>3342</v>
      </c>
      <c r="H7566" s="6">
        <v>0.25874960000000002</v>
      </c>
      <c r="I7566" s="7">
        <v>77.730999999999995</v>
      </c>
      <c r="J7566" s="2">
        <v>18</v>
      </c>
      <c r="K7566">
        <v>1</v>
      </c>
    </row>
    <row r="7567" spans="1:12" x14ac:dyDescent="0.25">
      <c r="A7567">
        <v>89113</v>
      </c>
      <c r="B7567" s="2">
        <v>60.378070000000001</v>
      </c>
      <c r="C7567" s="3">
        <v>25850</v>
      </c>
      <c r="D7567" s="4">
        <v>29820</v>
      </c>
      <c r="E7567" t="s">
        <v>15235</v>
      </c>
      <c r="F7567" s="4" t="s">
        <v>15318</v>
      </c>
      <c r="G7567" s="5">
        <v>18152</v>
      </c>
      <c r="H7567" s="6">
        <v>0.27782059999999997</v>
      </c>
      <c r="I7567" s="7">
        <v>74.429000000000002</v>
      </c>
      <c r="J7567" s="2">
        <v>51</v>
      </c>
      <c r="K7567">
        <v>4</v>
      </c>
    </row>
    <row r="7568" spans="1:12" x14ac:dyDescent="0.25">
      <c r="A7568">
        <v>6082</v>
      </c>
      <c r="B7568" s="2">
        <v>60.365989999999996</v>
      </c>
      <c r="C7568" s="3">
        <v>44713</v>
      </c>
      <c r="D7568" s="4">
        <v>25540</v>
      </c>
      <c r="E7568" t="s">
        <v>632</v>
      </c>
      <c r="F7568" s="4" t="s">
        <v>1198</v>
      </c>
      <c r="G7568" s="5">
        <v>32339</v>
      </c>
      <c r="H7568" s="6">
        <v>0.23194899999999999</v>
      </c>
      <c r="I7568" s="7">
        <v>82.350999999999999</v>
      </c>
      <c r="J7568" s="2">
        <v>50.333300000000001</v>
      </c>
      <c r="K7568">
        <v>15</v>
      </c>
      <c r="L7568" s="2">
        <v>93.6</v>
      </c>
    </row>
    <row r="7569" spans="1:12" x14ac:dyDescent="0.25">
      <c r="A7569">
        <v>28342</v>
      </c>
      <c r="B7569" s="2">
        <v>60.358199999999997</v>
      </c>
      <c r="C7569" s="3">
        <v>314</v>
      </c>
      <c r="D7569" s="4">
        <v>22180</v>
      </c>
      <c r="E7569" t="s">
        <v>5912</v>
      </c>
      <c r="F7569" s="4" t="s">
        <v>5642</v>
      </c>
      <c r="G7569" s="5">
        <v>179</v>
      </c>
      <c r="H7569" s="6">
        <v>0.26815640000000002</v>
      </c>
      <c r="I7569" s="7">
        <v>76.093999999999994</v>
      </c>
    </row>
    <row r="7570" spans="1:12" x14ac:dyDescent="0.25">
      <c r="A7570">
        <v>21665</v>
      </c>
      <c r="B7570" s="2">
        <v>60.3581</v>
      </c>
      <c r="C7570" s="3">
        <v>345</v>
      </c>
      <c r="D7570" s="4">
        <v>20660</v>
      </c>
      <c r="E7570" t="s">
        <v>4569</v>
      </c>
      <c r="F7570" s="4" t="s">
        <v>4361</v>
      </c>
      <c r="G7570" s="5">
        <v>256</v>
      </c>
      <c r="H7570" s="6">
        <v>0.3359375</v>
      </c>
      <c r="I7570" s="7">
        <v>64.375</v>
      </c>
    </row>
    <row r="7571" spans="1:12" x14ac:dyDescent="0.25">
      <c r="A7571">
        <v>28626</v>
      </c>
      <c r="B7571" s="2">
        <v>60.357590000000002</v>
      </c>
      <c r="C7571" s="3">
        <v>2499</v>
      </c>
      <c r="E7571" t="s">
        <v>4286</v>
      </c>
      <c r="F7571" s="4" t="s">
        <v>5642</v>
      </c>
      <c r="G7571" s="5">
        <v>1886</v>
      </c>
      <c r="H7571" s="6">
        <v>0.32856390000000002</v>
      </c>
      <c r="I7571" s="7">
        <v>65.644000000000005</v>
      </c>
    </row>
    <row r="7572" spans="1:12" x14ac:dyDescent="0.25">
      <c r="A7572">
        <v>80634</v>
      </c>
      <c r="B7572" s="2">
        <v>60.348320000000001</v>
      </c>
      <c r="C7572" s="3">
        <v>55464</v>
      </c>
      <c r="D7572" s="4">
        <v>24540</v>
      </c>
      <c r="E7572" t="s">
        <v>4054</v>
      </c>
      <c r="F7572" s="4" t="s">
        <v>14477</v>
      </c>
      <c r="G7572" s="5">
        <v>36854</v>
      </c>
      <c r="H7572" s="6">
        <v>0.3097628</v>
      </c>
      <c r="I7572" s="7">
        <v>68.888999999999996</v>
      </c>
      <c r="J7572" s="2">
        <v>45.4</v>
      </c>
      <c r="K7572">
        <v>20</v>
      </c>
      <c r="L7572" s="2">
        <v>78.3</v>
      </c>
    </row>
    <row r="7573" spans="1:12" x14ac:dyDescent="0.25">
      <c r="A7573">
        <v>49088</v>
      </c>
      <c r="B7573" s="2">
        <v>60.338949999999997</v>
      </c>
      <c r="C7573" s="3">
        <v>3473</v>
      </c>
      <c r="D7573" s="4">
        <v>28020</v>
      </c>
      <c r="E7573" t="s">
        <v>9329</v>
      </c>
      <c r="F7573" s="4" t="s">
        <v>9106</v>
      </c>
      <c r="G7573" s="5">
        <v>2282</v>
      </c>
      <c r="H7573" s="6">
        <v>0.28045569999999997</v>
      </c>
      <c r="I7573" s="7">
        <v>73.950999999999993</v>
      </c>
    </row>
    <row r="7574" spans="1:12" x14ac:dyDescent="0.25">
      <c r="A7574">
        <v>39668</v>
      </c>
      <c r="B7574" s="2">
        <v>60.338380000000001</v>
      </c>
      <c r="C7574" s="3">
        <v>167</v>
      </c>
      <c r="E7574" t="s">
        <v>7851</v>
      </c>
      <c r="F7574" s="4" t="s">
        <v>7633</v>
      </c>
      <c r="G7574" s="5">
        <v>133</v>
      </c>
      <c r="H7574" s="6">
        <v>0.28571429999999998</v>
      </c>
      <c r="I7574" s="7">
        <v>73.036000000000001</v>
      </c>
      <c r="J7574" s="2">
        <v>65</v>
      </c>
      <c r="K7574">
        <v>1</v>
      </c>
    </row>
    <row r="7575" spans="1:12" x14ac:dyDescent="0.25">
      <c r="A7575">
        <v>4685</v>
      </c>
      <c r="B7575" s="2">
        <v>60.338290000000001</v>
      </c>
      <c r="C7575" s="3">
        <v>301</v>
      </c>
      <c r="E7575" t="s">
        <v>933</v>
      </c>
      <c r="F7575" s="4" t="s">
        <v>701</v>
      </c>
      <c r="G7575" s="5">
        <v>218</v>
      </c>
      <c r="H7575" s="6">
        <v>0.31050230000000001</v>
      </c>
      <c r="I7575" s="7">
        <v>68.75</v>
      </c>
      <c r="J7575" s="2">
        <v>51</v>
      </c>
      <c r="K7575">
        <v>1</v>
      </c>
    </row>
    <row r="7576" spans="1:12" x14ac:dyDescent="0.25">
      <c r="A7576">
        <v>19713</v>
      </c>
      <c r="B7576" s="2">
        <v>60.333120000000001</v>
      </c>
      <c r="C7576" s="3">
        <v>30642</v>
      </c>
      <c r="D7576" s="4">
        <v>37980</v>
      </c>
      <c r="E7576" t="s">
        <v>1403</v>
      </c>
      <c r="F7576" s="4" t="s">
        <v>4311</v>
      </c>
      <c r="G7576" s="5">
        <v>21393</v>
      </c>
      <c r="H7576" s="6">
        <v>0.27993829999999997</v>
      </c>
      <c r="I7576" s="7">
        <v>74.03</v>
      </c>
      <c r="J7576" s="2">
        <v>44.777799999999999</v>
      </c>
      <c r="K7576">
        <v>9</v>
      </c>
    </row>
    <row r="7577" spans="1:12" x14ac:dyDescent="0.25">
      <c r="A7577">
        <v>5770</v>
      </c>
      <c r="B7577" s="2">
        <v>60.327800000000003</v>
      </c>
      <c r="C7577" s="3">
        <v>1085</v>
      </c>
      <c r="E7577" t="s">
        <v>1162</v>
      </c>
      <c r="F7577" s="4" t="s">
        <v>1030</v>
      </c>
      <c r="G7577" s="5">
        <v>814</v>
      </c>
      <c r="H7577" s="6">
        <v>0.29361179999999998</v>
      </c>
      <c r="I7577" s="7">
        <v>71.667000000000002</v>
      </c>
      <c r="J7577" s="2">
        <v>22</v>
      </c>
      <c r="K7577">
        <v>1</v>
      </c>
    </row>
    <row r="7578" spans="1:12" x14ac:dyDescent="0.25">
      <c r="A7578">
        <v>98524</v>
      </c>
      <c r="B7578" s="2">
        <v>60.32696</v>
      </c>
      <c r="C7578" s="3">
        <v>3486</v>
      </c>
      <c r="D7578" s="4">
        <v>43220</v>
      </c>
      <c r="E7578" t="s">
        <v>16438</v>
      </c>
      <c r="F7578" s="4" t="s">
        <v>16344</v>
      </c>
      <c r="G7578" s="5">
        <v>2737</v>
      </c>
      <c r="H7578" s="6">
        <v>0.30131479999999999</v>
      </c>
      <c r="I7578" s="7">
        <v>70.313000000000002</v>
      </c>
      <c r="J7578" s="2">
        <v>36.5</v>
      </c>
      <c r="K7578">
        <v>2</v>
      </c>
    </row>
    <row r="7579" spans="1:12" x14ac:dyDescent="0.25">
      <c r="A7579">
        <v>3241</v>
      </c>
      <c r="B7579" s="2">
        <v>60.326129999999999</v>
      </c>
      <c r="C7579" s="3">
        <v>925</v>
      </c>
      <c r="D7579" s="4">
        <v>17200</v>
      </c>
      <c r="E7579" t="s">
        <v>557</v>
      </c>
      <c r="F7579" s="4" t="s">
        <v>520</v>
      </c>
      <c r="G7579" s="5">
        <v>680</v>
      </c>
      <c r="H7579" s="6">
        <v>0.3338235</v>
      </c>
      <c r="I7579" s="7">
        <v>64.688000000000002</v>
      </c>
    </row>
    <row r="7580" spans="1:12" x14ac:dyDescent="0.25">
      <c r="A7580">
        <v>79220</v>
      </c>
      <c r="B7580" s="2">
        <v>60.325920000000004</v>
      </c>
      <c r="C7580" s="3">
        <v>280</v>
      </c>
      <c r="E7580" t="s">
        <v>2696</v>
      </c>
      <c r="F7580" s="4" t="s">
        <v>13752</v>
      </c>
      <c r="G7580" s="5">
        <v>209</v>
      </c>
      <c r="H7580" s="6">
        <v>0.29186600000000001</v>
      </c>
      <c r="I7580" s="7">
        <v>71.932000000000002</v>
      </c>
    </row>
    <row r="7581" spans="1:12" x14ac:dyDescent="0.25">
      <c r="A7581">
        <v>19504</v>
      </c>
      <c r="B7581" s="2">
        <v>60.324939999999998</v>
      </c>
      <c r="C7581" s="3">
        <v>5546</v>
      </c>
      <c r="D7581" s="4">
        <v>39740</v>
      </c>
      <c r="E7581" t="s">
        <v>4277</v>
      </c>
      <c r="F7581" s="4" t="s">
        <v>3003</v>
      </c>
      <c r="G7581" s="5">
        <v>3898</v>
      </c>
      <c r="H7581" s="6">
        <v>0.2478194</v>
      </c>
      <c r="I7581" s="7">
        <v>79.542000000000002</v>
      </c>
      <c r="J7581" s="2">
        <v>51</v>
      </c>
      <c r="K7581">
        <v>3</v>
      </c>
    </row>
    <row r="7582" spans="1:12" x14ac:dyDescent="0.25">
      <c r="A7582">
        <v>55407</v>
      </c>
      <c r="B7582" s="2">
        <v>60.317970000000003</v>
      </c>
      <c r="C7582" s="3">
        <v>38596</v>
      </c>
      <c r="D7582" s="4">
        <v>33460</v>
      </c>
      <c r="E7582" t="s">
        <v>10500</v>
      </c>
      <c r="F7582" s="4" t="s">
        <v>10428</v>
      </c>
      <c r="G7582" s="5">
        <v>25236</v>
      </c>
      <c r="H7582" s="6">
        <v>0.39624359999999997</v>
      </c>
      <c r="I7582" s="7">
        <v>53.893000000000001</v>
      </c>
      <c r="J7582" s="2">
        <v>42.278500000000001</v>
      </c>
      <c r="K7582">
        <v>79</v>
      </c>
      <c r="L7582" s="2">
        <v>63.1</v>
      </c>
    </row>
    <row r="7583" spans="1:12" x14ac:dyDescent="0.25">
      <c r="A7583">
        <v>64110</v>
      </c>
      <c r="B7583" s="2">
        <v>60.309719999999999</v>
      </c>
      <c r="C7583" s="3">
        <v>15637</v>
      </c>
      <c r="D7583" s="4">
        <v>28140</v>
      </c>
      <c r="E7583" t="s">
        <v>12261</v>
      </c>
      <c r="F7583" s="4" t="s">
        <v>12102</v>
      </c>
      <c r="G7583" s="5">
        <v>9246</v>
      </c>
      <c r="H7583" s="6">
        <v>0.39201900000000001</v>
      </c>
      <c r="I7583" s="7">
        <v>54.618000000000002</v>
      </c>
      <c r="J7583" s="2">
        <v>42.961500000000001</v>
      </c>
      <c r="K7583">
        <v>26</v>
      </c>
      <c r="L7583" s="2">
        <v>67</v>
      </c>
    </row>
    <row r="7584" spans="1:12" x14ac:dyDescent="0.25">
      <c r="A7584">
        <v>32615</v>
      </c>
      <c r="B7584" s="2">
        <v>60.304940000000002</v>
      </c>
      <c r="C7584" s="3">
        <v>14880</v>
      </c>
      <c r="D7584" s="4">
        <v>23540</v>
      </c>
      <c r="E7584" t="s">
        <v>6803</v>
      </c>
      <c r="F7584" s="4" t="s">
        <v>6689</v>
      </c>
      <c r="G7584" s="5">
        <v>10701</v>
      </c>
      <c r="H7584" s="6">
        <v>0.32479910000000001</v>
      </c>
      <c r="I7584" s="7">
        <v>66.227999999999994</v>
      </c>
      <c r="J7584" s="2">
        <v>51.5</v>
      </c>
      <c r="K7584">
        <v>4</v>
      </c>
    </row>
    <row r="7585" spans="1:12" x14ac:dyDescent="0.25">
      <c r="A7585">
        <v>57003</v>
      </c>
      <c r="B7585" s="2">
        <v>60.30209</v>
      </c>
      <c r="C7585" s="3">
        <v>1911</v>
      </c>
      <c r="D7585" s="4">
        <v>43620</v>
      </c>
      <c r="E7585" t="s">
        <v>1258</v>
      </c>
      <c r="F7585" s="4" t="s">
        <v>10877</v>
      </c>
      <c r="G7585" s="5">
        <v>1187</v>
      </c>
      <c r="H7585" s="6">
        <v>0.25673400000000002</v>
      </c>
      <c r="I7585" s="7">
        <v>77.980999999999995</v>
      </c>
      <c r="J7585" s="2">
        <v>47</v>
      </c>
      <c r="K7585">
        <v>1</v>
      </c>
    </row>
    <row r="7586" spans="1:12" x14ac:dyDescent="0.25">
      <c r="A7586">
        <v>39705</v>
      </c>
      <c r="B7586" s="2">
        <v>60.299660000000003</v>
      </c>
      <c r="C7586" s="3">
        <v>14036</v>
      </c>
      <c r="D7586" s="4">
        <v>18060</v>
      </c>
      <c r="E7586" t="s">
        <v>1585</v>
      </c>
      <c r="F7586" s="4" t="s">
        <v>7633</v>
      </c>
      <c r="G7586" s="5">
        <v>8996</v>
      </c>
      <c r="H7586" s="6">
        <v>0.34481990000000001</v>
      </c>
      <c r="I7586" s="7">
        <v>62.753</v>
      </c>
      <c r="J7586" s="2">
        <v>51.6</v>
      </c>
      <c r="K7586">
        <v>5</v>
      </c>
    </row>
    <row r="7587" spans="1:12" x14ac:dyDescent="0.25">
      <c r="A7587">
        <v>2576</v>
      </c>
      <c r="B7587" s="2">
        <v>60.296660000000003</v>
      </c>
      <c r="C7587" s="3">
        <v>5032</v>
      </c>
      <c r="D7587" s="4">
        <v>14460</v>
      </c>
      <c r="E7587" t="s">
        <v>402</v>
      </c>
      <c r="F7587" s="4" t="s">
        <v>21</v>
      </c>
      <c r="G7587" s="5">
        <v>3532</v>
      </c>
      <c r="H7587" s="6">
        <v>0.17294090000000001</v>
      </c>
      <c r="I7587" s="7">
        <v>92.453999999999994</v>
      </c>
      <c r="J7587" s="2">
        <v>64</v>
      </c>
      <c r="K7587">
        <v>1</v>
      </c>
    </row>
    <row r="7588" spans="1:12" x14ac:dyDescent="0.25">
      <c r="A7588">
        <v>1001</v>
      </c>
      <c r="B7588" s="2">
        <v>60.292810000000003</v>
      </c>
      <c r="C7588" s="3">
        <v>17141</v>
      </c>
      <c r="D7588" s="4">
        <v>44140</v>
      </c>
      <c r="E7588" t="s">
        <v>20</v>
      </c>
      <c r="F7588" s="4" t="s">
        <v>21</v>
      </c>
      <c r="G7588" s="5">
        <v>12531</v>
      </c>
      <c r="H7588" s="6">
        <v>0.27585379999999998</v>
      </c>
      <c r="I7588" s="7">
        <v>74.668000000000006</v>
      </c>
      <c r="J7588" s="2">
        <v>41.714300000000001</v>
      </c>
      <c r="K7588">
        <v>7</v>
      </c>
    </row>
    <row r="7589" spans="1:12" x14ac:dyDescent="0.25">
      <c r="A7589">
        <v>56274</v>
      </c>
      <c r="B7589" s="2">
        <v>60.28978</v>
      </c>
      <c r="C7589" s="3">
        <v>136</v>
      </c>
      <c r="E7589" t="s">
        <v>6379</v>
      </c>
      <c r="F7589" s="4" t="s">
        <v>10428</v>
      </c>
      <c r="G7589" s="5">
        <v>104</v>
      </c>
      <c r="H7589" s="6">
        <v>0.26666669999999998</v>
      </c>
      <c r="I7589" s="7">
        <v>76.25</v>
      </c>
    </row>
    <row r="7590" spans="1:12" x14ac:dyDescent="0.25">
      <c r="A7590">
        <v>85922</v>
      </c>
      <c r="B7590" s="2">
        <v>60.28978</v>
      </c>
      <c r="C7590" s="3">
        <v>46</v>
      </c>
      <c r="E7590" t="s">
        <v>15054</v>
      </c>
      <c r="F7590" s="4" t="s">
        <v>14962</v>
      </c>
      <c r="G7590" s="5">
        <v>45</v>
      </c>
      <c r="H7590" s="6">
        <v>0.26666669999999998</v>
      </c>
      <c r="I7590" s="7">
        <v>76.25</v>
      </c>
    </row>
    <row r="7591" spans="1:12" x14ac:dyDescent="0.25">
      <c r="A7591">
        <v>36579</v>
      </c>
      <c r="B7591" s="2">
        <v>60.289540000000002</v>
      </c>
      <c r="C7591" s="3">
        <v>1062</v>
      </c>
      <c r="D7591" s="4">
        <v>19300</v>
      </c>
      <c r="E7591" t="s">
        <v>1717</v>
      </c>
      <c r="F7591" s="4" t="s">
        <v>7027</v>
      </c>
      <c r="G7591" s="5">
        <v>842</v>
      </c>
      <c r="H7591" s="6">
        <v>0.26453140000000003</v>
      </c>
      <c r="I7591" s="7">
        <v>76.606999999999999</v>
      </c>
    </row>
    <row r="7592" spans="1:12" x14ac:dyDescent="0.25">
      <c r="A7592">
        <v>45865</v>
      </c>
      <c r="B7592" s="2">
        <v>60.288519999999998</v>
      </c>
      <c r="C7592" s="3">
        <v>4862</v>
      </c>
      <c r="D7592" s="4">
        <v>47540</v>
      </c>
      <c r="E7592" t="s">
        <v>8779</v>
      </c>
      <c r="F7592" s="4" t="s">
        <v>8295</v>
      </c>
      <c r="G7592" s="5">
        <v>3415</v>
      </c>
      <c r="H7592" s="6">
        <v>0.2467799</v>
      </c>
      <c r="I7592" s="7">
        <v>79.674000000000007</v>
      </c>
      <c r="J7592" s="2">
        <v>56</v>
      </c>
      <c r="K7592">
        <v>3</v>
      </c>
    </row>
    <row r="7593" spans="1:12" x14ac:dyDescent="0.25">
      <c r="A7593">
        <v>23124</v>
      </c>
      <c r="B7593" s="2">
        <v>60.287149999999997</v>
      </c>
      <c r="C7593" s="3">
        <v>3187</v>
      </c>
      <c r="D7593" s="4">
        <v>40060</v>
      </c>
      <c r="E7593" t="s">
        <v>4822</v>
      </c>
      <c r="F7593" s="4" t="s">
        <v>4335</v>
      </c>
      <c r="G7593" s="5">
        <v>2319</v>
      </c>
      <c r="H7593" s="6">
        <v>0.21853449999999999</v>
      </c>
      <c r="I7593" s="7">
        <v>84.554000000000002</v>
      </c>
      <c r="J7593" s="2">
        <v>40.5</v>
      </c>
      <c r="K7593">
        <v>2</v>
      </c>
    </row>
    <row r="7594" spans="1:12" x14ac:dyDescent="0.25">
      <c r="A7594">
        <v>57041</v>
      </c>
      <c r="B7594" s="2">
        <v>60.286569999999998</v>
      </c>
      <c r="C7594" s="3">
        <v>78</v>
      </c>
      <c r="D7594" s="4">
        <v>43620</v>
      </c>
      <c r="E7594" t="s">
        <v>2864</v>
      </c>
      <c r="F7594" s="4" t="s">
        <v>10877</v>
      </c>
      <c r="G7594" s="5">
        <v>78</v>
      </c>
      <c r="H7594" s="6">
        <v>0.29487180000000002</v>
      </c>
      <c r="I7594" s="7">
        <v>71.358999999999995</v>
      </c>
    </row>
    <row r="7595" spans="1:12" x14ac:dyDescent="0.25">
      <c r="A7595">
        <v>4847</v>
      </c>
      <c r="B7595" s="2">
        <v>60.286290000000001</v>
      </c>
      <c r="C7595" s="3">
        <v>1651</v>
      </c>
      <c r="E7595" t="s">
        <v>483</v>
      </c>
      <c r="F7595" s="4" t="s">
        <v>701</v>
      </c>
      <c r="G7595" s="5">
        <v>1123</v>
      </c>
      <c r="H7595" s="6">
        <v>0.33659840000000002</v>
      </c>
      <c r="I7595" s="7">
        <v>64.137</v>
      </c>
      <c r="J7595" s="2">
        <v>32</v>
      </c>
      <c r="K7595">
        <v>1</v>
      </c>
    </row>
    <row r="7596" spans="1:12" x14ac:dyDescent="0.25">
      <c r="A7596">
        <v>60538</v>
      </c>
      <c r="B7596" s="2">
        <v>60.2821</v>
      </c>
      <c r="C7596" s="3">
        <v>26861</v>
      </c>
      <c r="D7596" s="4">
        <v>16980</v>
      </c>
      <c r="E7596" t="s">
        <v>2277</v>
      </c>
      <c r="F7596" s="4" t="s">
        <v>11490</v>
      </c>
      <c r="G7596" s="5">
        <v>16372</v>
      </c>
      <c r="H7596" s="6">
        <v>0.25444329999999998</v>
      </c>
      <c r="I7596" s="7">
        <v>78.326999999999998</v>
      </c>
      <c r="J7596" s="2">
        <v>44.166699999999999</v>
      </c>
      <c r="K7596">
        <v>6</v>
      </c>
    </row>
    <row r="7597" spans="1:12" x14ac:dyDescent="0.25">
      <c r="A7597">
        <v>8107</v>
      </c>
      <c r="B7597" s="2">
        <v>60.2759</v>
      </c>
      <c r="C7597" s="3">
        <v>13600</v>
      </c>
      <c r="D7597" s="4">
        <v>37980</v>
      </c>
      <c r="E7597" t="s">
        <v>1642</v>
      </c>
      <c r="F7597" s="4" t="s">
        <v>1341</v>
      </c>
      <c r="G7597" s="5">
        <v>9534</v>
      </c>
      <c r="H7597" s="6">
        <v>0.29313060000000002</v>
      </c>
      <c r="I7597" s="7">
        <v>71.637</v>
      </c>
      <c r="J7597" s="2">
        <v>44.666699999999999</v>
      </c>
      <c r="K7597">
        <v>6</v>
      </c>
    </row>
    <row r="7598" spans="1:12" x14ac:dyDescent="0.25">
      <c r="A7598">
        <v>13806</v>
      </c>
      <c r="B7598" s="2">
        <v>60.273560000000003</v>
      </c>
      <c r="C7598" s="3">
        <v>259</v>
      </c>
      <c r="E7598" t="s">
        <v>2731</v>
      </c>
      <c r="F7598" s="4" t="s">
        <v>1280</v>
      </c>
      <c r="G7598" s="5">
        <v>223</v>
      </c>
      <c r="H7598" s="6">
        <v>0.28251120000000002</v>
      </c>
      <c r="I7598" s="7">
        <v>73.471999999999994</v>
      </c>
    </row>
    <row r="7599" spans="1:12" x14ac:dyDescent="0.25">
      <c r="A7599">
        <v>21201</v>
      </c>
      <c r="B7599" s="2">
        <v>60.270719999999997</v>
      </c>
      <c r="C7599" s="3">
        <v>16187</v>
      </c>
      <c r="D7599" s="4">
        <v>12580</v>
      </c>
      <c r="E7599" t="s">
        <v>4512</v>
      </c>
      <c r="F7599" s="4" t="s">
        <v>4361</v>
      </c>
      <c r="G7599" s="5">
        <v>11640</v>
      </c>
      <c r="H7599" s="6">
        <v>0.48483809999999999</v>
      </c>
      <c r="I7599" s="7">
        <v>38.5</v>
      </c>
      <c r="J7599" s="2">
        <v>34.8095</v>
      </c>
      <c r="K7599">
        <v>21</v>
      </c>
      <c r="L7599" s="2">
        <v>22.4</v>
      </c>
    </row>
    <row r="7600" spans="1:12" x14ac:dyDescent="0.25">
      <c r="A7600">
        <v>97810</v>
      </c>
      <c r="B7600" s="2">
        <v>60.267789999999998</v>
      </c>
      <c r="C7600" s="3">
        <v>787</v>
      </c>
      <c r="D7600" s="4">
        <v>25840</v>
      </c>
      <c r="E7600" t="s">
        <v>80</v>
      </c>
      <c r="F7600" s="4" t="s">
        <v>16170</v>
      </c>
      <c r="G7600" s="5">
        <v>634</v>
      </c>
      <c r="H7600" s="6">
        <v>0.1987382</v>
      </c>
      <c r="I7600" s="7">
        <v>87.917000000000002</v>
      </c>
      <c r="J7600" s="2">
        <v>35.5</v>
      </c>
      <c r="K7600">
        <v>2</v>
      </c>
    </row>
    <row r="7601" spans="1:12" x14ac:dyDescent="0.25">
      <c r="A7601">
        <v>19508</v>
      </c>
      <c r="B7601" s="2">
        <v>60.264899999999997</v>
      </c>
      <c r="C7601" s="3">
        <v>15994</v>
      </c>
      <c r="D7601" s="4">
        <v>39740</v>
      </c>
      <c r="E7601" t="s">
        <v>4280</v>
      </c>
      <c r="F7601" s="4" t="s">
        <v>3003</v>
      </c>
      <c r="G7601" s="5">
        <v>11439</v>
      </c>
      <c r="H7601" s="6">
        <v>0.2272052</v>
      </c>
      <c r="I7601" s="7">
        <v>82.983000000000004</v>
      </c>
      <c r="J7601" s="2">
        <v>45.5</v>
      </c>
      <c r="K7601">
        <v>4</v>
      </c>
    </row>
    <row r="7602" spans="1:12" x14ac:dyDescent="0.25">
      <c r="A7602">
        <v>37203</v>
      </c>
      <c r="B7602" s="2">
        <v>60.260249999999999</v>
      </c>
      <c r="C7602" s="3">
        <v>11767</v>
      </c>
      <c r="D7602" s="4">
        <v>34980</v>
      </c>
      <c r="E7602" t="s">
        <v>5777</v>
      </c>
      <c r="F7602" s="4" t="s">
        <v>7348</v>
      </c>
      <c r="G7602" s="5">
        <v>7998</v>
      </c>
      <c r="H7602" s="6">
        <v>0.44248559999999998</v>
      </c>
      <c r="I7602" s="7">
        <v>45.780999999999999</v>
      </c>
      <c r="J7602" s="2">
        <v>38.142899999999997</v>
      </c>
      <c r="K7602">
        <v>14</v>
      </c>
      <c r="L7602" s="2">
        <v>40.4</v>
      </c>
    </row>
    <row r="7603" spans="1:12" x14ac:dyDescent="0.25">
      <c r="A7603">
        <v>12871</v>
      </c>
      <c r="B7603" s="2">
        <v>60.257640000000002</v>
      </c>
      <c r="C7603" s="3">
        <v>4282</v>
      </c>
      <c r="D7603" s="4">
        <v>10580</v>
      </c>
      <c r="E7603" t="s">
        <v>2399</v>
      </c>
      <c r="F7603" s="4" t="s">
        <v>1280</v>
      </c>
      <c r="G7603" s="5">
        <v>2861</v>
      </c>
      <c r="H7603" s="6">
        <v>0.29734450000000001</v>
      </c>
      <c r="I7603" s="7">
        <v>70.849999999999994</v>
      </c>
      <c r="J7603" s="2">
        <v>52.666699999999999</v>
      </c>
      <c r="K7603">
        <v>3</v>
      </c>
    </row>
    <row r="7604" spans="1:12" x14ac:dyDescent="0.25">
      <c r="A7604">
        <v>52361</v>
      </c>
      <c r="B7604" s="2">
        <v>60.2562</v>
      </c>
      <c r="C7604" s="3">
        <v>4617</v>
      </c>
      <c r="E7604" t="s">
        <v>74</v>
      </c>
      <c r="F7604" s="4" t="s">
        <v>9593</v>
      </c>
      <c r="G7604" s="5">
        <v>3176</v>
      </c>
      <c r="H7604" s="6">
        <v>0.26605790000000001</v>
      </c>
      <c r="I7604" s="7">
        <v>76.25</v>
      </c>
      <c r="J7604" s="2">
        <v>56</v>
      </c>
      <c r="K7604">
        <v>2</v>
      </c>
    </row>
    <row r="7605" spans="1:12" x14ac:dyDescent="0.25">
      <c r="A7605">
        <v>85355</v>
      </c>
      <c r="B7605" s="2">
        <v>60.253979999999999</v>
      </c>
      <c r="C7605" s="3">
        <v>9649</v>
      </c>
      <c r="D7605" s="4">
        <v>38060</v>
      </c>
      <c r="E7605" t="s">
        <v>15004</v>
      </c>
      <c r="F7605" s="4" t="s">
        <v>14962</v>
      </c>
      <c r="G7605" s="5">
        <v>6110</v>
      </c>
      <c r="H7605" s="6">
        <v>0.26743050000000002</v>
      </c>
      <c r="I7605" s="7">
        <v>76.010000000000005</v>
      </c>
      <c r="J7605" s="2">
        <v>43.5</v>
      </c>
      <c r="K7605">
        <v>2</v>
      </c>
    </row>
    <row r="7606" spans="1:12" x14ac:dyDescent="0.25">
      <c r="A7606">
        <v>34285</v>
      </c>
      <c r="B7606" s="2">
        <v>60.248519999999999</v>
      </c>
      <c r="C7606" s="3">
        <v>18337</v>
      </c>
      <c r="D7606" s="4">
        <v>35840</v>
      </c>
      <c r="E7606" t="s">
        <v>6980</v>
      </c>
      <c r="F7606" s="4" t="s">
        <v>6689</v>
      </c>
      <c r="G7606" s="5">
        <v>16712</v>
      </c>
      <c r="H7606" s="6">
        <v>0.33806019999999998</v>
      </c>
      <c r="I7606" s="7">
        <v>63.792999999999999</v>
      </c>
      <c r="J7606" s="2">
        <v>42</v>
      </c>
      <c r="K7606">
        <v>3</v>
      </c>
    </row>
    <row r="7607" spans="1:12" x14ac:dyDescent="0.25">
      <c r="A7607">
        <v>76049</v>
      </c>
      <c r="B7607" s="2">
        <v>60.240020000000001</v>
      </c>
      <c r="C7607" s="3">
        <v>24815</v>
      </c>
      <c r="D7607" s="4">
        <v>19100</v>
      </c>
      <c r="E7607" t="s">
        <v>13894</v>
      </c>
      <c r="F7607" s="4" t="s">
        <v>13752</v>
      </c>
      <c r="G7607" s="5">
        <v>18797</v>
      </c>
      <c r="H7607" s="6">
        <v>0.29568549999999999</v>
      </c>
      <c r="I7607" s="7">
        <v>71.113</v>
      </c>
      <c r="J7607" s="2">
        <v>36</v>
      </c>
      <c r="K7607">
        <v>2</v>
      </c>
    </row>
    <row r="7608" spans="1:12" x14ac:dyDescent="0.25">
      <c r="A7608">
        <v>74604</v>
      </c>
      <c r="B7608" s="2">
        <v>60.233400000000003</v>
      </c>
      <c r="C7608" s="3">
        <v>12126</v>
      </c>
      <c r="D7608" s="4">
        <v>38620</v>
      </c>
      <c r="E7608" t="s">
        <v>13683</v>
      </c>
      <c r="F7608" s="4" t="s">
        <v>13462</v>
      </c>
      <c r="G7608" s="5">
        <v>8878</v>
      </c>
      <c r="H7608" s="6">
        <v>0.2910565</v>
      </c>
      <c r="I7608" s="7">
        <v>71.908000000000001</v>
      </c>
      <c r="J7608" s="2">
        <v>42.090899999999998</v>
      </c>
      <c r="K7608">
        <v>11</v>
      </c>
      <c r="L7608" s="2">
        <v>62.2</v>
      </c>
    </row>
    <row r="7609" spans="1:12" x14ac:dyDescent="0.25">
      <c r="A7609">
        <v>33070</v>
      </c>
      <c r="B7609" s="2">
        <v>60.230429999999998</v>
      </c>
      <c r="C7609" s="3">
        <v>4664</v>
      </c>
      <c r="D7609" s="4">
        <v>28580</v>
      </c>
      <c r="E7609" t="s">
        <v>6873</v>
      </c>
      <c r="F7609" s="4" t="s">
        <v>6689</v>
      </c>
      <c r="G7609" s="5">
        <v>3502</v>
      </c>
      <c r="H7609" s="6">
        <v>0.30239860000000002</v>
      </c>
      <c r="I7609" s="7">
        <v>69.945999999999998</v>
      </c>
    </row>
    <row r="7610" spans="1:12" x14ac:dyDescent="0.25">
      <c r="A7610">
        <v>85387</v>
      </c>
      <c r="B7610" s="2">
        <v>60.227550000000001</v>
      </c>
      <c r="C7610" s="3">
        <v>10664</v>
      </c>
      <c r="D7610" s="4">
        <v>38060</v>
      </c>
      <c r="E7610" t="s">
        <v>2171</v>
      </c>
      <c r="F7610" s="4" t="s">
        <v>14962</v>
      </c>
      <c r="G7610" s="5">
        <v>8526</v>
      </c>
      <c r="H7610" s="6">
        <v>0.3203143</v>
      </c>
      <c r="I7610" s="7">
        <v>66.847999999999999</v>
      </c>
    </row>
    <row r="7611" spans="1:12" x14ac:dyDescent="0.25">
      <c r="A7611">
        <v>81423</v>
      </c>
      <c r="B7611" s="2">
        <v>60.225230000000003</v>
      </c>
      <c r="C7611" s="3">
        <v>1526</v>
      </c>
      <c r="E7611" t="s">
        <v>303</v>
      </c>
      <c r="F7611" s="4" t="s">
        <v>14477</v>
      </c>
      <c r="G7611" s="5">
        <v>1184</v>
      </c>
      <c r="H7611" s="6">
        <v>0.3097046</v>
      </c>
      <c r="I7611" s="7">
        <v>68.676000000000002</v>
      </c>
    </row>
    <row r="7612" spans="1:12" x14ac:dyDescent="0.25">
      <c r="A7612">
        <v>80232</v>
      </c>
      <c r="B7612" s="2">
        <v>60.221159999999998</v>
      </c>
      <c r="C7612" s="3">
        <v>21642</v>
      </c>
      <c r="D7612" s="4">
        <v>19740</v>
      </c>
      <c r="E7612" t="s">
        <v>2197</v>
      </c>
      <c r="F7612" s="4" t="s">
        <v>14477</v>
      </c>
      <c r="G7612" s="5">
        <v>15800</v>
      </c>
      <c r="H7612" s="6">
        <v>0.29360760000000002</v>
      </c>
      <c r="I7612" s="7">
        <v>71.456999999999994</v>
      </c>
      <c r="J7612" s="2">
        <v>44</v>
      </c>
      <c r="K7612">
        <v>5</v>
      </c>
    </row>
    <row r="7613" spans="1:12" x14ac:dyDescent="0.25">
      <c r="A7613">
        <v>55005</v>
      </c>
      <c r="B7613" s="2">
        <v>60.21669</v>
      </c>
      <c r="C7613" s="3">
        <v>4425</v>
      </c>
      <c r="D7613" s="4">
        <v>33460</v>
      </c>
      <c r="E7613" t="s">
        <v>770</v>
      </c>
      <c r="F7613" s="4" t="s">
        <v>10428</v>
      </c>
      <c r="G7613" s="5">
        <v>2895</v>
      </c>
      <c r="H7613" s="6">
        <v>0.1740332</v>
      </c>
      <c r="I7613" s="7">
        <v>92.102000000000004</v>
      </c>
      <c r="J7613" s="2">
        <v>32</v>
      </c>
      <c r="K7613">
        <v>1</v>
      </c>
    </row>
    <row r="7614" spans="1:12" x14ac:dyDescent="0.25">
      <c r="A7614">
        <v>68337</v>
      </c>
      <c r="B7614" s="2">
        <v>60.215940000000003</v>
      </c>
      <c r="C7614" s="3">
        <v>293</v>
      </c>
      <c r="E7614" t="s">
        <v>3136</v>
      </c>
      <c r="F7614" s="4" t="s">
        <v>12738</v>
      </c>
      <c r="G7614" s="5">
        <v>231</v>
      </c>
      <c r="H7614" s="6">
        <v>0.28017239999999999</v>
      </c>
      <c r="I7614" s="7">
        <v>73.75</v>
      </c>
    </row>
    <row r="7615" spans="1:12" x14ac:dyDescent="0.25">
      <c r="A7615">
        <v>59463</v>
      </c>
      <c r="B7615" s="2">
        <v>60.215850000000003</v>
      </c>
      <c r="C7615" s="3">
        <v>112</v>
      </c>
      <c r="D7615" s="4">
        <v>24500</v>
      </c>
      <c r="E7615" t="s">
        <v>11394</v>
      </c>
      <c r="F7615" s="4" t="s">
        <v>11278</v>
      </c>
      <c r="G7615" s="5">
        <v>107</v>
      </c>
      <c r="H7615" s="6">
        <v>0.39252340000000002</v>
      </c>
      <c r="I7615" s="7">
        <v>54.332999999999998</v>
      </c>
    </row>
    <row r="7616" spans="1:12" x14ac:dyDescent="0.25">
      <c r="A7616">
        <v>75181</v>
      </c>
      <c r="B7616" s="2">
        <v>60.21208</v>
      </c>
      <c r="C7616" s="3">
        <v>27084</v>
      </c>
      <c r="D7616" s="4">
        <v>19100</v>
      </c>
      <c r="E7616" t="s">
        <v>13780</v>
      </c>
      <c r="F7616" s="4" t="s">
        <v>13752</v>
      </c>
      <c r="G7616" s="5">
        <v>15656</v>
      </c>
      <c r="H7616" s="6">
        <v>0.27657130000000002</v>
      </c>
      <c r="I7616" s="7">
        <v>74.37</v>
      </c>
      <c r="J7616" s="2">
        <v>41</v>
      </c>
      <c r="K7616">
        <v>4</v>
      </c>
    </row>
    <row r="7617" spans="1:12" x14ac:dyDescent="0.25">
      <c r="A7617">
        <v>8721</v>
      </c>
      <c r="B7617" s="2">
        <v>60.204889999999999</v>
      </c>
      <c r="C7617" s="3">
        <v>20802</v>
      </c>
      <c r="D7617" s="4">
        <v>35620</v>
      </c>
      <c r="E7617" t="s">
        <v>1725</v>
      </c>
      <c r="F7617" s="4" t="s">
        <v>1341</v>
      </c>
      <c r="G7617" s="5">
        <v>14399</v>
      </c>
      <c r="H7617" s="6">
        <v>0.2175</v>
      </c>
      <c r="I7617" s="7">
        <v>84.549000000000007</v>
      </c>
      <c r="J7617" s="2">
        <v>59.666699999999999</v>
      </c>
      <c r="K7617">
        <v>3</v>
      </c>
    </row>
    <row r="7618" spans="1:12" x14ac:dyDescent="0.25">
      <c r="A7618">
        <v>38004</v>
      </c>
      <c r="B7618" s="2">
        <v>60.199860000000001</v>
      </c>
      <c r="C7618" s="3">
        <v>10187</v>
      </c>
      <c r="D7618" s="4">
        <v>32820</v>
      </c>
      <c r="E7618" t="s">
        <v>7521</v>
      </c>
      <c r="F7618" s="4" t="s">
        <v>7348</v>
      </c>
      <c r="G7618" s="5">
        <v>6611</v>
      </c>
      <c r="H7618" s="6">
        <v>0.22356680000000001</v>
      </c>
      <c r="I7618" s="7">
        <v>83.484999999999999</v>
      </c>
      <c r="J7618" s="2">
        <v>71</v>
      </c>
      <c r="K7618">
        <v>1</v>
      </c>
    </row>
    <row r="7619" spans="1:12" x14ac:dyDescent="0.25">
      <c r="A7619">
        <v>1535</v>
      </c>
      <c r="B7619" s="2">
        <v>60.197539999999996</v>
      </c>
      <c r="C7619" s="3">
        <v>4715</v>
      </c>
      <c r="D7619" s="4">
        <v>49340</v>
      </c>
      <c r="E7619" t="s">
        <v>183</v>
      </c>
      <c r="F7619" s="4" t="s">
        <v>21</v>
      </c>
      <c r="G7619" s="5">
        <v>3088</v>
      </c>
      <c r="H7619" s="6">
        <v>0.24991910000000001</v>
      </c>
      <c r="I7619" s="7">
        <v>78.911000000000001</v>
      </c>
      <c r="J7619" s="2">
        <v>33.5</v>
      </c>
      <c r="K7619">
        <v>2</v>
      </c>
    </row>
    <row r="7620" spans="1:12" x14ac:dyDescent="0.25">
      <c r="A7620">
        <v>33445</v>
      </c>
      <c r="B7620" s="2">
        <v>60.191270000000003</v>
      </c>
      <c r="C7620" s="3">
        <v>30275</v>
      </c>
      <c r="D7620" s="4">
        <v>33100</v>
      </c>
      <c r="E7620" t="s">
        <v>6888</v>
      </c>
      <c r="F7620" s="4" t="s">
        <v>6689</v>
      </c>
      <c r="G7620" s="5">
        <v>23110</v>
      </c>
      <c r="H7620" s="6">
        <v>0.33885769999999998</v>
      </c>
      <c r="I7620" s="7">
        <v>63.536999999999999</v>
      </c>
      <c r="J7620" s="2">
        <v>41.571399999999997</v>
      </c>
      <c r="K7620">
        <v>7</v>
      </c>
    </row>
    <row r="7621" spans="1:12" x14ac:dyDescent="0.25">
      <c r="A7621">
        <v>61742</v>
      </c>
      <c r="B7621" s="2">
        <v>60.185549999999999</v>
      </c>
      <c r="C7621" s="3">
        <v>1351</v>
      </c>
      <c r="D7621" s="4">
        <v>37900</v>
      </c>
      <c r="E7621" t="s">
        <v>11796</v>
      </c>
      <c r="F7621" s="4" t="s">
        <v>11490</v>
      </c>
      <c r="G7621" s="5">
        <v>805</v>
      </c>
      <c r="H7621" s="6">
        <v>0.2146402</v>
      </c>
      <c r="I7621" s="7">
        <v>85</v>
      </c>
      <c r="J7621" s="2">
        <v>64</v>
      </c>
      <c r="K7621">
        <v>1</v>
      </c>
    </row>
    <row r="7622" spans="1:12" x14ac:dyDescent="0.25">
      <c r="A7622">
        <v>56320</v>
      </c>
      <c r="B7622" s="2">
        <v>60.184109999999997</v>
      </c>
      <c r="C7622" s="3">
        <v>8020</v>
      </c>
      <c r="D7622" s="4">
        <v>41060</v>
      </c>
      <c r="E7622" t="s">
        <v>1801</v>
      </c>
      <c r="F7622" s="4" t="s">
        <v>10428</v>
      </c>
      <c r="G7622" s="5">
        <v>5175</v>
      </c>
      <c r="H7622" s="6">
        <v>0.25932369999999999</v>
      </c>
      <c r="I7622" s="7">
        <v>77.278000000000006</v>
      </c>
      <c r="J7622" s="2">
        <v>46</v>
      </c>
      <c r="K7622">
        <v>2</v>
      </c>
    </row>
    <row r="7623" spans="1:12" x14ac:dyDescent="0.25">
      <c r="A7623">
        <v>75067</v>
      </c>
      <c r="B7623" s="2">
        <v>60.173110000000001</v>
      </c>
      <c r="C7623" s="3">
        <v>63166</v>
      </c>
      <c r="D7623" s="4">
        <v>19100</v>
      </c>
      <c r="E7623" t="s">
        <v>5652</v>
      </c>
      <c r="F7623" s="4" t="s">
        <v>13752</v>
      </c>
      <c r="G7623" s="5">
        <v>40777</v>
      </c>
      <c r="H7623" s="6">
        <v>0.3160115</v>
      </c>
      <c r="I7623" s="7">
        <v>67.480999999999995</v>
      </c>
      <c r="J7623" s="2">
        <v>46.882399999999997</v>
      </c>
      <c r="K7623">
        <v>17</v>
      </c>
      <c r="L7623" s="2">
        <v>84.1</v>
      </c>
    </row>
    <row r="7624" spans="1:12" x14ac:dyDescent="0.25">
      <c r="A7624">
        <v>13617</v>
      </c>
      <c r="B7624" s="2">
        <v>60.161900000000003</v>
      </c>
      <c r="C7624" s="3">
        <v>11243</v>
      </c>
      <c r="D7624" s="4">
        <v>36300</v>
      </c>
      <c r="E7624" t="s">
        <v>287</v>
      </c>
      <c r="F7624" s="4" t="s">
        <v>1280</v>
      </c>
      <c r="G7624" s="5">
        <v>6078</v>
      </c>
      <c r="H7624" s="6">
        <v>0.34583740000000002</v>
      </c>
      <c r="I7624" s="7">
        <v>62.313000000000002</v>
      </c>
      <c r="J7624" s="2">
        <v>47</v>
      </c>
      <c r="K7624">
        <v>6</v>
      </c>
    </row>
    <row r="7625" spans="1:12" x14ac:dyDescent="0.25">
      <c r="A7625">
        <v>93636</v>
      </c>
      <c r="B7625" s="2">
        <v>60.158499999999997</v>
      </c>
      <c r="C7625" s="3">
        <v>11918</v>
      </c>
      <c r="D7625" s="4">
        <v>31460</v>
      </c>
      <c r="E7625" t="s">
        <v>3551</v>
      </c>
      <c r="F7625" s="4" t="s">
        <v>15368</v>
      </c>
      <c r="G7625" s="5">
        <v>8098</v>
      </c>
      <c r="H7625" s="6">
        <v>0.23410300000000001</v>
      </c>
      <c r="I7625" s="7">
        <v>81.619</v>
      </c>
      <c r="J7625" s="2">
        <v>41</v>
      </c>
      <c r="K7625">
        <v>3</v>
      </c>
    </row>
    <row r="7626" spans="1:12" x14ac:dyDescent="0.25">
      <c r="A7626">
        <v>84002</v>
      </c>
      <c r="B7626" s="2">
        <v>60.15654</v>
      </c>
      <c r="C7626" s="3">
        <v>181</v>
      </c>
      <c r="E7626" t="s">
        <v>14852</v>
      </c>
      <c r="F7626" s="4" t="s">
        <v>14851</v>
      </c>
      <c r="G7626" s="5">
        <v>115</v>
      </c>
      <c r="H7626" s="6">
        <v>5.1724100000000002E-2</v>
      </c>
      <c r="I7626" s="7">
        <v>113.125</v>
      </c>
    </row>
    <row r="7627" spans="1:12" x14ac:dyDescent="0.25">
      <c r="A7627">
        <v>14511</v>
      </c>
      <c r="B7627" s="2">
        <v>60.156440000000003</v>
      </c>
      <c r="C7627" s="3">
        <v>379</v>
      </c>
      <c r="D7627" s="4">
        <v>40380</v>
      </c>
      <c r="E7627" t="s">
        <v>2867</v>
      </c>
      <c r="F7627" s="4" t="s">
        <v>1280</v>
      </c>
      <c r="G7627" s="5">
        <v>305</v>
      </c>
      <c r="H7627" s="6">
        <v>0.42483660000000001</v>
      </c>
      <c r="I7627" s="7">
        <v>48.646000000000001</v>
      </c>
      <c r="J7627" s="2">
        <v>48</v>
      </c>
      <c r="K7627">
        <v>1</v>
      </c>
    </row>
    <row r="7628" spans="1:12" x14ac:dyDescent="0.25">
      <c r="A7628">
        <v>55976</v>
      </c>
      <c r="B7628" s="2">
        <v>60.155149999999999</v>
      </c>
      <c r="C7628" s="3">
        <v>7606</v>
      </c>
      <c r="D7628" s="4">
        <v>40340</v>
      </c>
      <c r="E7628" t="s">
        <v>10585</v>
      </c>
      <c r="F7628" s="4" t="s">
        <v>10428</v>
      </c>
      <c r="G7628" s="5">
        <v>5057</v>
      </c>
      <c r="H7628" s="6">
        <v>0.2422385</v>
      </c>
      <c r="I7628" s="7">
        <v>80.2</v>
      </c>
      <c r="J7628" s="2">
        <v>61.6</v>
      </c>
      <c r="K7628">
        <v>5</v>
      </c>
    </row>
    <row r="7629" spans="1:12" x14ac:dyDescent="0.25">
      <c r="A7629">
        <v>93555</v>
      </c>
      <c r="B7629" s="2">
        <v>60.148800000000001</v>
      </c>
      <c r="C7629" s="3">
        <v>32966</v>
      </c>
      <c r="D7629" s="4">
        <v>12540</v>
      </c>
      <c r="E7629" t="s">
        <v>15694</v>
      </c>
      <c r="F7629" s="4" t="s">
        <v>15368</v>
      </c>
      <c r="G7629" s="5">
        <v>21493</v>
      </c>
      <c r="H7629" s="6">
        <v>0.2851959</v>
      </c>
      <c r="I7629" s="7">
        <v>72.733999999999995</v>
      </c>
      <c r="J7629" s="2">
        <v>43.590899999999998</v>
      </c>
      <c r="K7629">
        <v>22</v>
      </c>
      <c r="L7629" s="2">
        <v>69.8</v>
      </c>
    </row>
    <row r="7630" spans="1:12" x14ac:dyDescent="0.25">
      <c r="A7630">
        <v>84033</v>
      </c>
      <c r="B7630" s="2">
        <v>60.143509999999999</v>
      </c>
      <c r="C7630" s="3">
        <v>1059</v>
      </c>
      <c r="D7630" s="4">
        <v>44920</v>
      </c>
      <c r="E7630" t="s">
        <v>14865</v>
      </c>
      <c r="F7630" s="4" t="s">
        <v>14851</v>
      </c>
      <c r="G7630" s="5">
        <v>601</v>
      </c>
      <c r="H7630" s="6">
        <v>0.2412646</v>
      </c>
      <c r="I7630" s="7">
        <v>80.322999999999993</v>
      </c>
    </row>
    <row r="7631" spans="1:12" x14ac:dyDescent="0.25">
      <c r="A7631">
        <v>21234</v>
      </c>
      <c r="B7631" s="2">
        <v>60.131659999999997</v>
      </c>
      <c r="C7631" s="3">
        <v>69316</v>
      </c>
      <c r="D7631" s="4">
        <v>12580</v>
      </c>
      <c r="E7631" t="s">
        <v>4522</v>
      </c>
      <c r="F7631" s="4" t="s">
        <v>4361</v>
      </c>
      <c r="G7631" s="5">
        <v>48929</v>
      </c>
      <c r="H7631" s="6">
        <v>0.2840647</v>
      </c>
      <c r="I7631" s="7">
        <v>72.912000000000006</v>
      </c>
      <c r="J7631" s="2">
        <v>39.580599999999997</v>
      </c>
      <c r="K7631">
        <v>31</v>
      </c>
      <c r="L7631" s="2">
        <v>48.4</v>
      </c>
    </row>
    <row r="7632" spans="1:12" x14ac:dyDescent="0.25">
      <c r="A7632">
        <v>83406</v>
      </c>
      <c r="B7632" s="2">
        <v>60.117789999999999</v>
      </c>
      <c r="C7632" s="3">
        <v>16027</v>
      </c>
      <c r="D7632" s="4">
        <v>26820</v>
      </c>
      <c r="E7632" t="s">
        <v>14763</v>
      </c>
      <c r="F7632" s="4" t="s">
        <v>14725</v>
      </c>
      <c r="G7632" s="5">
        <v>9008</v>
      </c>
      <c r="H7632" s="6">
        <v>0.32870779999999999</v>
      </c>
      <c r="I7632" s="7">
        <v>65.180000000000007</v>
      </c>
      <c r="J7632" s="2">
        <v>50.5</v>
      </c>
      <c r="K7632">
        <v>4</v>
      </c>
    </row>
    <row r="7633" spans="1:12" x14ac:dyDescent="0.25">
      <c r="A7633">
        <v>44669</v>
      </c>
      <c r="B7633" s="2">
        <v>60.115400000000001</v>
      </c>
      <c r="C7633" s="3">
        <v>1269</v>
      </c>
      <c r="D7633" s="4">
        <v>15940</v>
      </c>
      <c r="E7633" t="s">
        <v>4342</v>
      </c>
      <c r="F7633" s="4" t="s">
        <v>8295</v>
      </c>
      <c r="G7633" s="5">
        <v>1001</v>
      </c>
      <c r="H7633" s="6">
        <v>0.30738520000000003</v>
      </c>
      <c r="I7633" s="7">
        <v>68.853999999999999</v>
      </c>
      <c r="J7633" s="2">
        <v>23.5</v>
      </c>
      <c r="K7633">
        <v>2</v>
      </c>
    </row>
    <row r="7634" spans="1:12" x14ac:dyDescent="0.25">
      <c r="A7634">
        <v>1225</v>
      </c>
      <c r="B7634" s="2">
        <v>60.114629999999998</v>
      </c>
      <c r="C7634" s="3">
        <v>3056</v>
      </c>
      <c r="D7634" s="4">
        <v>38340</v>
      </c>
      <c r="E7634" t="s">
        <v>84</v>
      </c>
      <c r="F7634" s="4" t="s">
        <v>21</v>
      </c>
      <c r="G7634" s="5">
        <v>2187</v>
      </c>
      <c r="H7634" s="6">
        <v>0.2248629</v>
      </c>
      <c r="I7634" s="7">
        <v>83.11</v>
      </c>
      <c r="J7634" s="2">
        <v>49</v>
      </c>
      <c r="K7634">
        <v>1</v>
      </c>
    </row>
    <row r="7635" spans="1:12" x14ac:dyDescent="0.25">
      <c r="A7635">
        <v>3809</v>
      </c>
      <c r="B7635" s="2">
        <v>60.113489999999999</v>
      </c>
      <c r="C7635" s="3">
        <v>3553</v>
      </c>
      <c r="D7635" s="4">
        <v>29060</v>
      </c>
      <c r="E7635" t="s">
        <v>647</v>
      </c>
      <c r="F7635" s="4" t="s">
        <v>520</v>
      </c>
      <c r="G7635" s="5">
        <v>2586</v>
      </c>
      <c r="H7635" s="6">
        <v>0.33049859999999998</v>
      </c>
      <c r="I7635" s="7">
        <v>64.837999999999994</v>
      </c>
      <c r="J7635" s="2">
        <v>39.5</v>
      </c>
      <c r="K7635">
        <v>2</v>
      </c>
    </row>
    <row r="7636" spans="1:12" x14ac:dyDescent="0.25">
      <c r="A7636">
        <v>95242</v>
      </c>
      <c r="B7636" s="2">
        <v>60.108649999999997</v>
      </c>
      <c r="C7636" s="3">
        <v>26187</v>
      </c>
      <c r="D7636" s="4">
        <v>44700</v>
      </c>
      <c r="E7636" t="s">
        <v>1469</v>
      </c>
      <c r="F7636" s="4" t="s">
        <v>15368</v>
      </c>
      <c r="G7636" s="5">
        <v>17642</v>
      </c>
      <c r="H7636" s="6">
        <v>0.27620020000000001</v>
      </c>
      <c r="I7636" s="7">
        <v>74.216999999999999</v>
      </c>
      <c r="J7636" s="2">
        <v>47.375</v>
      </c>
      <c r="K7636">
        <v>8</v>
      </c>
    </row>
    <row r="7637" spans="1:12" x14ac:dyDescent="0.25">
      <c r="A7637">
        <v>67502</v>
      </c>
      <c r="B7637" s="2">
        <v>60.100270000000002</v>
      </c>
      <c r="C7637" s="3">
        <v>24127</v>
      </c>
      <c r="D7637" s="4">
        <v>26740</v>
      </c>
      <c r="E7637" t="s">
        <v>3231</v>
      </c>
      <c r="F7637" s="4" t="s">
        <v>12494</v>
      </c>
      <c r="G7637" s="5">
        <v>17343</v>
      </c>
      <c r="H7637" s="6">
        <v>0.30281360000000002</v>
      </c>
      <c r="I7637" s="7">
        <v>69.616</v>
      </c>
      <c r="J7637" s="2">
        <v>49.083300000000001</v>
      </c>
      <c r="K7637">
        <v>12</v>
      </c>
      <c r="L7637" s="2">
        <v>91.2</v>
      </c>
    </row>
    <row r="7638" spans="1:12" x14ac:dyDescent="0.25">
      <c r="A7638">
        <v>33931</v>
      </c>
      <c r="B7638" s="2">
        <v>60.093820000000001</v>
      </c>
      <c r="C7638" s="3">
        <v>10288</v>
      </c>
      <c r="D7638" s="4">
        <v>15980</v>
      </c>
      <c r="E7638" t="s">
        <v>6955</v>
      </c>
      <c r="F7638" s="4" t="s">
        <v>6689</v>
      </c>
      <c r="G7638" s="5">
        <v>9619</v>
      </c>
      <c r="H7638" s="6">
        <v>0.33482329999999999</v>
      </c>
      <c r="I7638" s="7">
        <v>64.081000000000003</v>
      </c>
      <c r="J7638" s="2">
        <v>57</v>
      </c>
      <c r="K7638">
        <v>1</v>
      </c>
    </row>
    <row r="7639" spans="1:12" x14ac:dyDescent="0.25">
      <c r="A7639">
        <v>12023</v>
      </c>
      <c r="B7639" s="2">
        <v>60.091149999999999</v>
      </c>
      <c r="C7639" s="3">
        <v>2119</v>
      </c>
      <c r="D7639" s="4">
        <v>10580</v>
      </c>
      <c r="E7639" t="s">
        <v>2081</v>
      </c>
      <c r="F7639" s="4" t="s">
        <v>1280</v>
      </c>
      <c r="G7639" s="5">
        <v>1546</v>
      </c>
      <c r="H7639" s="6">
        <v>0.28848639999999998</v>
      </c>
      <c r="I7639" s="7">
        <v>72.082999999999998</v>
      </c>
      <c r="J7639" s="2">
        <v>39</v>
      </c>
      <c r="K7639">
        <v>1</v>
      </c>
    </row>
    <row r="7640" spans="1:12" x14ac:dyDescent="0.25">
      <c r="A7640">
        <v>64436</v>
      </c>
      <c r="B7640" s="2">
        <v>60.090629999999997</v>
      </c>
      <c r="C7640" s="3">
        <v>869</v>
      </c>
      <c r="D7640" s="4">
        <v>41140</v>
      </c>
      <c r="E7640" t="s">
        <v>7473</v>
      </c>
      <c r="F7640" s="4" t="s">
        <v>12102</v>
      </c>
      <c r="G7640" s="5">
        <v>626</v>
      </c>
      <c r="H7640" s="6">
        <v>0.2185008</v>
      </c>
      <c r="I7640" s="7">
        <v>84.167000000000002</v>
      </c>
      <c r="J7640" s="2">
        <v>56</v>
      </c>
      <c r="K7640">
        <v>1</v>
      </c>
    </row>
    <row r="7641" spans="1:12" x14ac:dyDescent="0.25">
      <c r="A7641">
        <v>60098</v>
      </c>
      <c r="B7641" s="2">
        <v>60.085270000000001</v>
      </c>
      <c r="C7641" s="3">
        <v>32328</v>
      </c>
      <c r="D7641" s="4">
        <v>16980</v>
      </c>
      <c r="E7641" t="s">
        <v>585</v>
      </c>
      <c r="F7641" s="4" t="s">
        <v>11490</v>
      </c>
      <c r="G7641" s="5">
        <v>21738</v>
      </c>
      <c r="H7641" s="6">
        <v>0.28309869999999998</v>
      </c>
      <c r="I7641" s="7">
        <v>72.989000000000004</v>
      </c>
      <c r="J7641" s="2">
        <v>50.818199999999997</v>
      </c>
      <c r="K7641">
        <v>11</v>
      </c>
      <c r="L7641" s="2">
        <v>94.6</v>
      </c>
    </row>
    <row r="7642" spans="1:12" x14ac:dyDescent="0.25">
      <c r="A7642">
        <v>53073</v>
      </c>
      <c r="B7642" s="2">
        <v>60.077660000000002</v>
      </c>
      <c r="C7642" s="3">
        <v>14718</v>
      </c>
      <c r="D7642" s="4">
        <v>43100</v>
      </c>
      <c r="E7642" t="s">
        <v>352</v>
      </c>
      <c r="F7642" s="4" t="s">
        <v>10031</v>
      </c>
      <c r="G7642" s="5">
        <v>10109</v>
      </c>
      <c r="H7642" s="6">
        <v>0.28160239999999997</v>
      </c>
      <c r="I7642" s="7">
        <v>73.242999999999995</v>
      </c>
      <c r="J7642" s="2">
        <v>55.166699999999999</v>
      </c>
      <c r="K7642">
        <v>12</v>
      </c>
      <c r="L7642" s="2">
        <v>99.2</v>
      </c>
    </row>
    <row r="7643" spans="1:12" x14ac:dyDescent="0.25">
      <c r="A7643">
        <v>14435</v>
      </c>
      <c r="B7643" s="2">
        <v>60.074730000000002</v>
      </c>
      <c r="C7643" s="3">
        <v>2894</v>
      </c>
      <c r="D7643" s="4">
        <v>40380</v>
      </c>
      <c r="E7643" t="s">
        <v>2844</v>
      </c>
      <c r="F7643" s="4" t="s">
        <v>1280</v>
      </c>
      <c r="G7643" s="5">
        <v>2111</v>
      </c>
      <c r="H7643" s="6">
        <v>0.2793561</v>
      </c>
      <c r="I7643" s="7">
        <v>73.629000000000005</v>
      </c>
      <c r="J7643" s="2">
        <v>61</v>
      </c>
      <c r="K7643">
        <v>2</v>
      </c>
    </row>
    <row r="7644" spans="1:12" x14ac:dyDescent="0.25">
      <c r="A7644">
        <v>68381</v>
      </c>
      <c r="B7644" s="2">
        <v>60.074190000000002</v>
      </c>
      <c r="C7644" s="3">
        <v>202</v>
      </c>
      <c r="D7644" s="4">
        <v>13100</v>
      </c>
      <c r="E7644" t="s">
        <v>1006</v>
      </c>
      <c r="F7644" s="4" t="s">
        <v>12738</v>
      </c>
      <c r="G7644" s="5">
        <v>158</v>
      </c>
      <c r="H7644" s="6">
        <v>0.26415090000000002</v>
      </c>
      <c r="I7644" s="7">
        <v>76.25</v>
      </c>
    </row>
    <row r="7645" spans="1:12" x14ac:dyDescent="0.25">
      <c r="A7645">
        <v>8012</v>
      </c>
      <c r="B7645" s="2">
        <v>60.067570000000003</v>
      </c>
      <c r="C7645" s="3">
        <v>40616</v>
      </c>
      <c r="D7645" s="4">
        <v>37980</v>
      </c>
      <c r="E7645" t="s">
        <v>1580</v>
      </c>
      <c r="F7645" s="4" t="s">
        <v>1341</v>
      </c>
      <c r="G7645" s="5">
        <v>27465</v>
      </c>
      <c r="H7645" s="6">
        <v>0.24729660000000001</v>
      </c>
      <c r="I7645" s="7">
        <v>79.162000000000006</v>
      </c>
      <c r="J7645" s="2">
        <v>46.25</v>
      </c>
      <c r="K7645">
        <v>8</v>
      </c>
    </row>
    <row r="7646" spans="1:12" x14ac:dyDescent="0.25">
      <c r="A7646">
        <v>53120</v>
      </c>
      <c r="B7646" s="2">
        <v>60.059310000000004</v>
      </c>
      <c r="C7646" s="3">
        <v>9850</v>
      </c>
      <c r="D7646" s="4">
        <v>48580</v>
      </c>
      <c r="E7646" t="s">
        <v>10074</v>
      </c>
      <c r="F7646" s="4" t="s">
        <v>10031</v>
      </c>
      <c r="G7646" s="5">
        <v>7063</v>
      </c>
      <c r="H7646" s="6">
        <v>0.2718392</v>
      </c>
      <c r="I7646" s="7">
        <v>74.911000000000001</v>
      </c>
      <c r="J7646" s="2">
        <v>46.857100000000003</v>
      </c>
      <c r="K7646">
        <v>7</v>
      </c>
    </row>
    <row r="7647" spans="1:12" x14ac:dyDescent="0.25">
      <c r="A7647">
        <v>92882</v>
      </c>
      <c r="B7647" s="2">
        <v>60.047339999999998</v>
      </c>
      <c r="C7647" s="3">
        <v>70188</v>
      </c>
      <c r="D7647" s="4">
        <v>40140</v>
      </c>
      <c r="E7647" t="s">
        <v>1909</v>
      </c>
      <c r="F7647" s="4" t="s">
        <v>15368</v>
      </c>
      <c r="G7647" s="5">
        <v>42955</v>
      </c>
      <c r="H7647" s="6">
        <v>0.24974969999999999</v>
      </c>
      <c r="I7647" s="7">
        <v>78.721999999999994</v>
      </c>
      <c r="J7647" s="2">
        <v>44.428600000000003</v>
      </c>
      <c r="K7647">
        <v>7</v>
      </c>
    </row>
    <row r="7648" spans="1:12" x14ac:dyDescent="0.25">
      <c r="A7648">
        <v>22940</v>
      </c>
      <c r="B7648" s="2">
        <v>60.036909999999999</v>
      </c>
      <c r="C7648" s="3">
        <v>1057</v>
      </c>
      <c r="D7648" s="4">
        <v>16820</v>
      </c>
      <c r="E7648" t="s">
        <v>4758</v>
      </c>
      <c r="F7648" s="4" t="s">
        <v>4335</v>
      </c>
      <c r="G7648" s="5">
        <v>653</v>
      </c>
      <c r="H7648" s="6">
        <v>0.40519880000000003</v>
      </c>
      <c r="I7648" s="7">
        <v>51.85</v>
      </c>
      <c r="J7648" s="2">
        <v>33.5</v>
      </c>
      <c r="K7648">
        <v>2</v>
      </c>
    </row>
    <row r="7649" spans="1:12" x14ac:dyDescent="0.25">
      <c r="A7649">
        <v>19115</v>
      </c>
      <c r="B7649" s="2">
        <v>60.030859999999997</v>
      </c>
      <c r="C7649" s="3">
        <v>32504</v>
      </c>
      <c r="D7649" s="4">
        <v>37980</v>
      </c>
      <c r="E7649" t="s">
        <v>2682</v>
      </c>
      <c r="F7649" s="4" t="s">
        <v>3003</v>
      </c>
      <c r="G7649" s="5">
        <v>24590</v>
      </c>
      <c r="H7649" s="6">
        <v>0.28027649999999998</v>
      </c>
      <c r="I7649" s="7">
        <v>73.430000000000007</v>
      </c>
      <c r="J7649" s="2">
        <v>27.333300000000001</v>
      </c>
      <c r="K7649">
        <v>6</v>
      </c>
    </row>
    <row r="7650" spans="1:12" x14ac:dyDescent="0.25">
      <c r="A7650">
        <v>81647</v>
      </c>
      <c r="B7650" s="2">
        <v>60.023910000000001</v>
      </c>
      <c r="C7650" s="3">
        <v>6960</v>
      </c>
      <c r="D7650" s="4">
        <v>24060</v>
      </c>
      <c r="E7650" t="s">
        <v>677</v>
      </c>
      <c r="F7650" s="4" t="s">
        <v>14477</v>
      </c>
      <c r="G7650" s="5">
        <v>4467</v>
      </c>
      <c r="H7650" s="6">
        <v>0.24132529999999999</v>
      </c>
      <c r="I7650" s="7">
        <v>80.161000000000001</v>
      </c>
      <c r="J7650" s="2">
        <v>53.5</v>
      </c>
      <c r="K7650">
        <v>2</v>
      </c>
    </row>
    <row r="7651" spans="1:12" x14ac:dyDescent="0.25">
      <c r="A7651">
        <v>77904</v>
      </c>
      <c r="B7651" s="2">
        <v>60.018709999999999</v>
      </c>
      <c r="C7651" s="3">
        <v>26396</v>
      </c>
      <c r="D7651" s="4">
        <v>47020</v>
      </c>
      <c r="E7651" t="s">
        <v>4941</v>
      </c>
      <c r="F7651" s="4" t="s">
        <v>13752</v>
      </c>
      <c r="G7651" s="5">
        <v>17254</v>
      </c>
      <c r="H7651" s="6">
        <v>0.26635760000000003</v>
      </c>
      <c r="I7651" s="7">
        <v>75.832999999999998</v>
      </c>
      <c r="J7651" s="2">
        <v>40.75</v>
      </c>
      <c r="K7651">
        <v>8</v>
      </c>
    </row>
    <row r="7652" spans="1:12" x14ac:dyDescent="0.25">
      <c r="A7652">
        <v>85935</v>
      </c>
      <c r="B7652" s="2">
        <v>60.013649999999998</v>
      </c>
      <c r="C7652" s="3">
        <v>5216</v>
      </c>
      <c r="D7652" s="4">
        <v>43320</v>
      </c>
      <c r="E7652" t="s">
        <v>15064</v>
      </c>
      <c r="F7652" s="4" t="s">
        <v>14962</v>
      </c>
      <c r="G7652" s="5">
        <v>3894</v>
      </c>
      <c r="H7652" s="6">
        <v>0.33093709999999998</v>
      </c>
      <c r="I7652" s="7">
        <v>64.667000000000002</v>
      </c>
      <c r="J7652" s="2">
        <v>42.5</v>
      </c>
      <c r="K7652">
        <v>2</v>
      </c>
    </row>
    <row r="7653" spans="1:12" x14ac:dyDescent="0.25">
      <c r="A7653">
        <v>57640</v>
      </c>
      <c r="B7653" s="2">
        <v>60.012689999999999</v>
      </c>
      <c r="C7653" s="3">
        <v>140</v>
      </c>
      <c r="E7653" t="s">
        <v>11024</v>
      </c>
      <c r="F7653" s="4" t="s">
        <v>10877</v>
      </c>
      <c r="G7653" s="5">
        <v>118</v>
      </c>
      <c r="H7653" s="6">
        <v>0.41525420000000002</v>
      </c>
      <c r="I7653" s="7">
        <v>50.095999999999997</v>
      </c>
    </row>
    <row r="7654" spans="1:12" x14ac:dyDescent="0.25">
      <c r="A7654">
        <v>50165</v>
      </c>
      <c r="B7654" s="2">
        <v>60.012650000000001</v>
      </c>
      <c r="C7654" s="3">
        <v>59</v>
      </c>
      <c r="E7654" t="s">
        <v>2275</v>
      </c>
      <c r="F7654" s="4" t="s">
        <v>9593</v>
      </c>
      <c r="G7654" s="5">
        <v>41</v>
      </c>
      <c r="H7654" s="6">
        <v>0.19047620000000001</v>
      </c>
      <c r="I7654" s="7">
        <v>88.929000000000002</v>
      </c>
      <c r="J7654" s="2">
        <v>56</v>
      </c>
      <c r="K7654">
        <v>1</v>
      </c>
    </row>
    <row r="7655" spans="1:12" x14ac:dyDescent="0.25">
      <c r="A7655">
        <v>53529</v>
      </c>
      <c r="B7655" s="2">
        <v>60.012279999999997</v>
      </c>
      <c r="C7655" s="3">
        <v>2259</v>
      </c>
      <c r="D7655" s="4">
        <v>31540</v>
      </c>
      <c r="E7655" t="s">
        <v>10104</v>
      </c>
      <c r="F7655" s="4" t="s">
        <v>10031</v>
      </c>
      <c r="G7655" s="5">
        <v>1463</v>
      </c>
      <c r="H7655" s="6">
        <v>0.2064252</v>
      </c>
      <c r="I7655" s="7">
        <v>86.171999999999997</v>
      </c>
    </row>
    <row r="7656" spans="1:12" x14ac:dyDescent="0.25">
      <c r="A7656">
        <v>65804</v>
      </c>
      <c r="B7656" s="2">
        <v>60.005650000000003</v>
      </c>
      <c r="C7656" s="3">
        <v>37469</v>
      </c>
      <c r="D7656" s="4">
        <v>44180</v>
      </c>
      <c r="E7656" t="s">
        <v>76</v>
      </c>
      <c r="F7656" s="4" t="s">
        <v>12102</v>
      </c>
      <c r="G7656" s="5">
        <v>26267</v>
      </c>
      <c r="H7656" s="6">
        <v>0.36840899999999999</v>
      </c>
      <c r="I7656" s="7">
        <v>58.173000000000002</v>
      </c>
      <c r="J7656" s="2">
        <v>47.166699999999999</v>
      </c>
      <c r="K7656">
        <v>30</v>
      </c>
      <c r="L7656" s="2">
        <v>85.2</v>
      </c>
    </row>
    <row r="7657" spans="1:12" x14ac:dyDescent="0.25">
      <c r="A7657">
        <v>98281</v>
      </c>
      <c r="B7657" s="2">
        <v>59.999130000000001</v>
      </c>
      <c r="C7657" s="3">
        <v>1322</v>
      </c>
      <c r="D7657" s="4">
        <v>13380</v>
      </c>
      <c r="E7657" t="s">
        <v>16390</v>
      </c>
      <c r="F7657" s="4" t="s">
        <v>16344</v>
      </c>
      <c r="G7657" s="5">
        <v>955</v>
      </c>
      <c r="H7657" s="6">
        <v>0.35460249999999999</v>
      </c>
      <c r="I7657" s="7">
        <v>60.555999999999997</v>
      </c>
      <c r="J7657" s="2">
        <v>33</v>
      </c>
      <c r="K7657">
        <v>1</v>
      </c>
    </row>
    <row r="7658" spans="1:12" x14ac:dyDescent="0.25">
      <c r="A7658">
        <v>65619</v>
      </c>
      <c r="B7658" s="2">
        <v>59.997610000000002</v>
      </c>
      <c r="C7658" s="3">
        <v>7660</v>
      </c>
      <c r="D7658" s="4">
        <v>44180</v>
      </c>
      <c r="E7658" t="s">
        <v>361</v>
      </c>
      <c r="F7658" s="4" t="s">
        <v>12102</v>
      </c>
      <c r="G7658" s="5">
        <v>5412</v>
      </c>
      <c r="H7658" s="6">
        <v>0.32982260000000002</v>
      </c>
      <c r="I7658" s="7">
        <v>64.831999999999994</v>
      </c>
      <c r="J7658" s="2">
        <v>52.666699999999999</v>
      </c>
      <c r="K7658">
        <v>3</v>
      </c>
    </row>
    <row r="7659" spans="1:12" x14ac:dyDescent="0.25">
      <c r="A7659">
        <v>5077</v>
      </c>
      <c r="B7659" s="2">
        <v>59.996110000000002</v>
      </c>
      <c r="C7659" s="3">
        <v>1129</v>
      </c>
      <c r="D7659" s="4">
        <v>17200</v>
      </c>
      <c r="E7659" t="s">
        <v>1052</v>
      </c>
      <c r="F7659" s="4" t="s">
        <v>1030</v>
      </c>
      <c r="G7659" s="5">
        <v>870</v>
      </c>
      <c r="H7659" s="6">
        <v>0.32032149999999998</v>
      </c>
      <c r="I7659" s="7">
        <v>66.471000000000004</v>
      </c>
    </row>
    <row r="7660" spans="1:12" x14ac:dyDescent="0.25">
      <c r="A7660">
        <v>5447</v>
      </c>
      <c r="B7660" s="2">
        <v>59.995890000000003</v>
      </c>
      <c r="C7660" s="3">
        <v>75</v>
      </c>
      <c r="D7660" s="4">
        <v>15540</v>
      </c>
      <c r="E7660" t="s">
        <v>1098</v>
      </c>
      <c r="F7660" s="4" t="s">
        <v>1030</v>
      </c>
      <c r="G7660" s="5">
        <v>52</v>
      </c>
      <c r="H7660" s="6">
        <v>0.28301890000000002</v>
      </c>
      <c r="I7660" s="7">
        <v>72.917000000000002</v>
      </c>
    </row>
    <row r="7661" spans="1:12" x14ac:dyDescent="0.25">
      <c r="A7661">
        <v>99752</v>
      </c>
      <c r="B7661" s="2">
        <v>59.995399999999997</v>
      </c>
      <c r="C7661" s="3">
        <v>3427</v>
      </c>
      <c r="E7661" t="s">
        <v>16726</v>
      </c>
      <c r="F7661" s="4" t="s">
        <v>16604</v>
      </c>
      <c r="G7661" s="5">
        <v>1990</v>
      </c>
      <c r="H7661" s="6">
        <v>0.20100499999999999</v>
      </c>
      <c r="I7661" s="7">
        <v>87.082999999999998</v>
      </c>
    </row>
    <row r="7662" spans="1:12" x14ac:dyDescent="0.25">
      <c r="A7662">
        <v>62901</v>
      </c>
      <c r="B7662" s="2">
        <v>59.991900000000001</v>
      </c>
      <c r="C7662" s="3">
        <v>27556</v>
      </c>
      <c r="D7662" s="4">
        <v>16060</v>
      </c>
      <c r="E7662" t="s">
        <v>4048</v>
      </c>
      <c r="F7662" s="4" t="s">
        <v>11490</v>
      </c>
      <c r="G7662" s="5">
        <v>12647</v>
      </c>
      <c r="H7662" s="6">
        <v>0.4422393</v>
      </c>
      <c r="I7662" s="7">
        <v>45.395000000000003</v>
      </c>
      <c r="J7662" s="2">
        <v>45.944400000000002</v>
      </c>
      <c r="K7662">
        <v>18</v>
      </c>
      <c r="L7662" s="2">
        <v>80.7</v>
      </c>
    </row>
    <row r="7663" spans="1:12" x14ac:dyDescent="0.25">
      <c r="A7663">
        <v>12586</v>
      </c>
      <c r="B7663" s="2">
        <v>59.986980000000003</v>
      </c>
      <c r="C7663" s="3">
        <v>12034</v>
      </c>
      <c r="D7663" s="4">
        <v>35620</v>
      </c>
      <c r="E7663" t="s">
        <v>2299</v>
      </c>
      <c r="F7663" s="4" t="s">
        <v>1280</v>
      </c>
      <c r="G7663" s="5">
        <v>7901</v>
      </c>
      <c r="H7663" s="6">
        <v>0.2404454</v>
      </c>
      <c r="I7663" s="7">
        <v>80.236000000000004</v>
      </c>
      <c r="J7663" s="2">
        <v>43.5</v>
      </c>
      <c r="K7663">
        <v>4</v>
      </c>
    </row>
    <row r="7664" spans="1:12" x14ac:dyDescent="0.25">
      <c r="A7664">
        <v>19934</v>
      </c>
      <c r="B7664" s="2">
        <v>59.982880000000002</v>
      </c>
      <c r="C7664" s="3">
        <v>13814</v>
      </c>
      <c r="D7664" s="4">
        <v>20100</v>
      </c>
      <c r="E7664" t="s">
        <v>4318</v>
      </c>
      <c r="F7664" s="4" t="s">
        <v>4311</v>
      </c>
      <c r="G7664" s="5">
        <v>9220</v>
      </c>
      <c r="H7664" s="6">
        <v>0.2606291</v>
      </c>
      <c r="I7664" s="7">
        <v>76.745999999999995</v>
      </c>
      <c r="J7664" s="2">
        <v>66</v>
      </c>
      <c r="K7664">
        <v>1</v>
      </c>
    </row>
    <row r="7665" spans="1:12" x14ac:dyDescent="0.25">
      <c r="A7665">
        <v>5458</v>
      </c>
      <c r="B7665" s="2">
        <v>59.980269999999997</v>
      </c>
      <c r="C7665" s="3">
        <v>2227</v>
      </c>
      <c r="D7665" s="4">
        <v>15540</v>
      </c>
      <c r="E7665" t="s">
        <v>947</v>
      </c>
      <c r="F7665" s="4" t="s">
        <v>1030</v>
      </c>
      <c r="G7665" s="5">
        <v>1661</v>
      </c>
      <c r="H7665" s="6">
        <v>0.29783389999999998</v>
      </c>
      <c r="I7665" s="7">
        <v>70.313000000000002</v>
      </c>
      <c r="J7665" s="2">
        <v>47</v>
      </c>
      <c r="K7665">
        <v>1</v>
      </c>
    </row>
    <row r="7666" spans="1:12" x14ac:dyDescent="0.25">
      <c r="A7666">
        <v>67601</v>
      </c>
      <c r="B7666" s="2">
        <v>59.976469999999999</v>
      </c>
      <c r="C7666" s="3">
        <v>24273</v>
      </c>
      <c r="D7666" s="4">
        <v>25700</v>
      </c>
      <c r="E7666" t="s">
        <v>6043</v>
      </c>
      <c r="F7666" s="4" t="s">
        <v>12494</v>
      </c>
      <c r="G7666" s="5">
        <v>14277</v>
      </c>
      <c r="H7666" s="6">
        <v>0.33564480000000002</v>
      </c>
      <c r="I7666" s="7">
        <v>63.774999999999999</v>
      </c>
      <c r="J7666" s="2">
        <v>53.285699999999999</v>
      </c>
      <c r="K7666">
        <v>21</v>
      </c>
      <c r="L7666" s="2">
        <v>97.9</v>
      </c>
    </row>
    <row r="7667" spans="1:12" x14ac:dyDescent="0.25">
      <c r="A7667">
        <v>66535</v>
      </c>
      <c r="B7667" s="2">
        <v>59.972589999999997</v>
      </c>
      <c r="C7667" s="3">
        <v>2836</v>
      </c>
      <c r="D7667" s="4">
        <v>31740</v>
      </c>
      <c r="E7667" t="s">
        <v>6244</v>
      </c>
      <c r="F7667" s="4" t="s">
        <v>12494</v>
      </c>
      <c r="G7667" s="5">
        <v>1889</v>
      </c>
      <c r="H7667" s="6">
        <v>0.3137566</v>
      </c>
      <c r="I7667" s="7">
        <v>67.554000000000002</v>
      </c>
      <c r="J7667" s="2">
        <v>50</v>
      </c>
      <c r="K7667">
        <v>1</v>
      </c>
    </row>
    <row r="7668" spans="1:12" x14ac:dyDescent="0.25">
      <c r="A7668">
        <v>87109</v>
      </c>
      <c r="B7668" s="2">
        <v>59.965479999999999</v>
      </c>
      <c r="C7668" s="3">
        <v>40386</v>
      </c>
      <c r="D7668" s="4">
        <v>10740</v>
      </c>
      <c r="E7668" t="s">
        <v>15168</v>
      </c>
      <c r="F7668" s="4" t="s">
        <v>15124</v>
      </c>
      <c r="G7668" s="5">
        <v>27854</v>
      </c>
      <c r="H7668" s="6">
        <v>0.35742239999999997</v>
      </c>
      <c r="I7668" s="7">
        <v>60.006999999999998</v>
      </c>
      <c r="J7668" s="2">
        <v>44.103400000000001</v>
      </c>
      <c r="K7668">
        <v>29</v>
      </c>
      <c r="L7668" s="2">
        <v>72.8</v>
      </c>
    </row>
    <row r="7669" spans="1:12" x14ac:dyDescent="0.25">
      <c r="A7669">
        <v>95938</v>
      </c>
      <c r="B7669" s="2">
        <v>59.958190000000002</v>
      </c>
      <c r="C7669" s="3">
        <v>3936</v>
      </c>
      <c r="D7669" s="4">
        <v>17020</v>
      </c>
      <c r="E7669" t="s">
        <v>657</v>
      </c>
      <c r="F7669" s="4" t="s">
        <v>15368</v>
      </c>
      <c r="G7669" s="5">
        <v>2588</v>
      </c>
      <c r="H7669" s="6">
        <v>0.30320589999999997</v>
      </c>
      <c r="I7669" s="7">
        <v>69.375</v>
      </c>
      <c r="J7669" s="2">
        <v>67</v>
      </c>
      <c r="K7669">
        <v>1</v>
      </c>
    </row>
    <row r="7670" spans="1:12" x14ac:dyDescent="0.25">
      <c r="A7670">
        <v>95553</v>
      </c>
      <c r="B7670" s="2">
        <v>59.957380000000001</v>
      </c>
      <c r="C7670" s="3">
        <v>1172</v>
      </c>
      <c r="D7670" s="4">
        <v>21700</v>
      </c>
      <c r="E7670" t="s">
        <v>15933</v>
      </c>
      <c r="F7670" s="4" t="s">
        <v>15368</v>
      </c>
      <c r="G7670" s="5">
        <v>773</v>
      </c>
      <c r="H7670" s="6">
        <v>0.45478039999999997</v>
      </c>
      <c r="I7670" s="7">
        <v>43.179000000000002</v>
      </c>
      <c r="J7670" s="2">
        <v>54</v>
      </c>
      <c r="K7670">
        <v>1</v>
      </c>
    </row>
    <row r="7671" spans="1:12" x14ac:dyDescent="0.25">
      <c r="A7671">
        <v>64855</v>
      </c>
      <c r="B7671" s="2">
        <v>59.956780000000002</v>
      </c>
      <c r="C7671" s="3">
        <v>2846</v>
      </c>
      <c r="D7671" s="4">
        <v>27900</v>
      </c>
      <c r="E7671" t="s">
        <v>12336</v>
      </c>
      <c r="F7671" s="4" t="s">
        <v>12102</v>
      </c>
      <c r="G7671" s="5">
        <v>1748</v>
      </c>
      <c r="H7671" s="6">
        <v>0.28432489999999999</v>
      </c>
      <c r="I7671" s="7">
        <v>72.632999999999996</v>
      </c>
    </row>
    <row r="7672" spans="1:12" x14ac:dyDescent="0.25">
      <c r="A7672">
        <v>42758</v>
      </c>
      <c r="B7672" s="2">
        <v>59.956330000000001</v>
      </c>
      <c r="C7672" s="3">
        <v>200</v>
      </c>
      <c r="D7672" s="4">
        <v>15820</v>
      </c>
      <c r="E7672" t="s">
        <v>2676</v>
      </c>
      <c r="F7672" s="4" t="s">
        <v>7883</v>
      </c>
      <c r="G7672" s="5">
        <v>137</v>
      </c>
      <c r="H7672" s="6">
        <v>0.1086956</v>
      </c>
      <c r="I7672" s="7">
        <v>102.98099999999999</v>
      </c>
    </row>
    <row r="7673" spans="1:12" x14ac:dyDescent="0.25">
      <c r="A7673">
        <v>10470</v>
      </c>
      <c r="B7673" s="2">
        <v>59.95382</v>
      </c>
      <c r="C7673" s="3">
        <v>14880</v>
      </c>
      <c r="D7673" s="4">
        <v>35620</v>
      </c>
      <c r="E7673" t="s">
        <v>1791</v>
      </c>
      <c r="F7673" s="4" t="s">
        <v>1280</v>
      </c>
      <c r="G7673" s="5">
        <v>10350</v>
      </c>
      <c r="H7673" s="6">
        <v>0.29707270000000002</v>
      </c>
      <c r="I7673" s="7">
        <v>70.424000000000007</v>
      </c>
      <c r="J7673" s="2">
        <v>40.200000000000003</v>
      </c>
      <c r="K7673">
        <v>10</v>
      </c>
      <c r="L7673" s="2">
        <v>52.4</v>
      </c>
    </row>
    <row r="7674" spans="1:12" x14ac:dyDescent="0.25">
      <c r="A7674">
        <v>70131</v>
      </c>
      <c r="B7674" s="2">
        <v>59.946480000000001</v>
      </c>
      <c r="C7674" s="3">
        <v>29662</v>
      </c>
      <c r="D7674" s="4">
        <v>35380</v>
      </c>
      <c r="E7674" t="s">
        <v>12957</v>
      </c>
      <c r="F7674" s="4" t="s">
        <v>12927</v>
      </c>
      <c r="G7674" s="5">
        <v>20288</v>
      </c>
      <c r="H7674" s="6">
        <v>0.32776379999999999</v>
      </c>
      <c r="I7674" s="7">
        <v>65.12</v>
      </c>
      <c r="J7674" s="2">
        <v>40.166699999999999</v>
      </c>
      <c r="K7674">
        <v>6</v>
      </c>
    </row>
    <row r="7675" spans="1:12" x14ac:dyDescent="0.25">
      <c r="A7675">
        <v>2562</v>
      </c>
      <c r="B7675" s="2">
        <v>59.941070000000003</v>
      </c>
      <c r="C7675" s="3">
        <v>3128</v>
      </c>
      <c r="D7675" s="4">
        <v>12700</v>
      </c>
      <c r="E7675" t="s">
        <v>396</v>
      </c>
      <c r="F7675" s="4" t="s">
        <v>21</v>
      </c>
      <c r="G7675" s="5">
        <v>2348</v>
      </c>
      <c r="H7675" s="6">
        <v>0.27896080000000001</v>
      </c>
      <c r="I7675" s="7">
        <v>73.542000000000002</v>
      </c>
    </row>
    <row r="7676" spans="1:12" x14ac:dyDescent="0.25">
      <c r="A7676">
        <v>93208</v>
      </c>
      <c r="B7676" s="2">
        <v>59.940469999999998</v>
      </c>
      <c r="C7676" s="3">
        <v>125</v>
      </c>
      <c r="D7676" s="4">
        <v>47300</v>
      </c>
      <c r="E7676" t="s">
        <v>15625</v>
      </c>
      <c r="F7676" s="4" t="s">
        <v>15368</v>
      </c>
      <c r="G7676" s="5">
        <v>125</v>
      </c>
      <c r="H7676" s="6">
        <v>0.16800000000000001</v>
      </c>
      <c r="I7676" s="7">
        <v>92.707999999999998</v>
      </c>
    </row>
    <row r="7677" spans="1:12" x14ac:dyDescent="0.25">
      <c r="A7677">
        <v>29910</v>
      </c>
      <c r="B7677" s="2">
        <v>59.934759999999997</v>
      </c>
      <c r="C7677" s="3">
        <v>35719</v>
      </c>
      <c r="D7677" s="4">
        <v>25940</v>
      </c>
      <c r="E7677" t="s">
        <v>6345</v>
      </c>
      <c r="F7677" s="4" t="s">
        <v>6130</v>
      </c>
      <c r="G7677" s="5">
        <v>23726</v>
      </c>
      <c r="H7677" s="6">
        <v>0.32275470000000001</v>
      </c>
      <c r="I7677" s="7">
        <v>65.950999999999993</v>
      </c>
      <c r="J7677" s="2">
        <v>50.4</v>
      </c>
      <c r="K7677">
        <v>5</v>
      </c>
    </row>
    <row r="7678" spans="1:12" x14ac:dyDescent="0.25">
      <c r="A7678">
        <v>85379</v>
      </c>
      <c r="B7678" s="2">
        <v>59.923079999999999</v>
      </c>
      <c r="C7678" s="3">
        <v>42543</v>
      </c>
      <c r="D7678" s="4">
        <v>38060</v>
      </c>
      <c r="E7678" t="s">
        <v>2171</v>
      </c>
      <c r="F7678" s="4" t="s">
        <v>14962</v>
      </c>
      <c r="G7678" s="5">
        <v>25079</v>
      </c>
      <c r="H7678" s="6">
        <v>0.26180219999999998</v>
      </c>
      <c r="I7678" s="7">
        <v>76.483999999999995</v>
      </c>
      <c r="J7678" s="2">
        <v>47.625</v>
      </c>
      <c r="K7678">
        <v>8</v>
      </c>
    </row>
    <row r="7679" spans="1:12" x14ac:dyDescent="0.25">
      <c r="A7679">
        <v>12028</v>
      </c>
      <c r="B7679" s="2">
        <v>59.916919999999998</v>
      </c>
      <c r="C7679" s="3">
        <v>1024</v>
      </c>
      <c r="D7679" s="4">
        <v>10580</v>
      </c>
      <c r="E7679" t="s">
        <v>2084</v>
      </c>
      <c r="F7679" s="4" t="s">
        <v>1280</v>
      </c>
      <c r="G7679" s="5">
        <v>680</v>
      </c>
      <c r="H7679" s="6">
        <v>0.2323529</v>
      </c>
      <c r="I7679" s="7">
        <v>81.563000000000002</v>
      </c>
      <c r="J7679" s="2">
        <v>47</v>
      </c>
      <c r="K7679">
        <v>2</v>
      </c>
    </row>
    <row r="7680" spans="1:12" x14ac:dyDescent="0.25">
      <c r="A7680">
        <v>53038</v>
      </c>
      <c r="B7680" s="2">
        <v>59.916089999999997</v>
      </c>
      <c r="C7680" s="3">
        <v>4079</v>
      </c>
      <c r="D7680" s="4">
        <v>48020</v>
      </c>
      <c r="E7680" t="s">
        <v>10047</v>
      </c>
      <c r="F7680" s="4" t="s">
        <v>10031</v>
      </c>
      <c r="G7680" s="5">
        <v>2775</v>
      </c>
      <c r="H7680" s="6">
        <v>0.28072069999999999</v>
      </c>
      <c r="I7680" s="7">
        <v>73.203000000000003</v>
      </c>
      <c r="J7680" s="2">
        <v>62.5</v>
      </c>
      <c r="K7680">
        <v>2</v>
      </c>
    </row>
    <row r="7681" spans="1:12" x14ac:dyDescent="0.25">
      <c r="A7681">
        <v>85282</v>
      </c>
      <c r="B7681" s="2">
        <v>59.907519999999998</v>
      </c>
      <c r="C7681" s="3">
        <v>51930</v>
      </c>
      <c r="D7681" s="4">
        <v>38060</v>
      </c>
      <c r="E7681" t="s">
        <v>14981</v>
      </c>
      <c r="F7681" s="4" t="s">
        <v>14962</v>
      </c>
      <c r="G7681" s="5">
        <v>33048</v>
      </c>
      <c r="H7681" s="6">
        <v>0.36893700000000001</v>
      </c>
      <c r="I7681" s="7">
        <v>57.954999999999998</v>
      </c>
      <c r="J7681" s="2">
        <v>38.439</v>
      </c>
      <c r="K7681">
        <v>41</v>
      </c>
      <c r="L7681" s="2">
        <v>42</v>
      </c>
    </row>
    <row r="7682" spans="1:12" x14ac:dyDescent="0.25">
      <c r="A7682">
        <v>81147</v>
      </c>
      <c r="B7682" s="2">
        <v>59.897539999999999</v>
      </c>
      <c r="C7682" s="3">
        <v>11593</v>
      </c>
      <c r="E7682" t="s">
        <v>14606</v>
      </c>
      <c r="F7682" s="4" t="s">
        <v>14477</v>
      </c>
      <c r="G7682" s="5">
        <v>8631</v>
      </c>
      <c r="H7682" s="6">
        <v>0.35854960000000002</v>
      </c>
      <c r="I7682" s="7">
        <v>59.75</v>
      </c>
      <c r="J7682" s="2">
        <v>48.75</v>
      </c>
      <c r="K7682">
        <v>4</v>
      </c>
    </row>
    <row r="7683" spans="1:12" x14ac:dyDescent="0.25">
      <c r="A7683">
        <v>52768</v>
      </c>
      <c r="B7683" s="2">
        <v>59.895249999999997</v>
      </c>
      <c r="C7683" s="3">
        <v>1332</v>
      </c>
      <c r="D7683" s="4">
        <v>19340</v>
      </c>
      <c r="E7683" t="s">
        <v>187</v>
      </c>
      <c r="F7683" s="4" t="s">
        <v>9593</v>
      </c>
      <c r="G7683" s="5">
        <v>944</v>
      </c>
      <c r="H7683" s="6">
        <v>0.2402116</v>
      </c>
      <c r="I7683" s="7">
        <v>80.191999999999993</v>
      </c>
      <c r="J7683" s="2">
        <v>26</v>
      </c>
      <c r="K7683">
        <v>1</v>
      </c>
    </row>
    <row r="7684" spans="1:12" x14ac:dyDescent="0.25">
      <c r="A7684">
        <v>44253</v>
      </c>
      <c r="B7684" s="2">
        <v>59.894399999999997</v>
      </c>
      <c r="C7684" s="3">
        <v>3387</v>
      </c>
      <c r="D7684" s="4">
        <v>17460</v>
      </c>
      <c r="E7684" t="s">
        <v>529</v>
      </c>
      <c r="F7684" s="4" t="s">
        <v>8295</v>
      </c>
      <c r="G7684" s="5">
        <v>2594</v>
      </c>
      <c r="H7684" s="6">
        <v>0.1958365</v>
      </c>
      <c r="I7684" s="7">
        <v>87.856999999999999</v>
      </c>
      <c r="J7684" s="2">
        <v>41</v>
      </c>
      <c r="K7684">
        <v>2</v>
      </c>
    </row>
    <row r="7685" spans="1:12" x14ac:dyDescent="0.25">
      <c r="A7685">
        <v>11210</v>
      </c>
      <c r="B7685" s="2">
        <v>59.88364</v>
      </c>
      <c r="C7685" s="3">
        <v>67041</v>
      </c>
      <c r="D7685" s="4">
        <v>35620</v>
      </c>
      <c r="E7685" t="s">
        <v>1238</v>
      </c>
      <c r="F7685" s="4" t="s">
        <v>1280</v>
      </c>
      <c r="G7685" s="5">
        <v>42361</v>
      </c>
      <c r="H7685" s="6">
        <v>0.3280612</v>
      </c>
      <c r="I7685" s="7">
        <v>65.007000000000005</v>
      </c>
      <c r="J7685" s="2">
        <v>35</v>
      </c>
      <c r="K7685">
        <v>30</v>
      </c>
      <c r="L7685" s="2">
        <v>23.3</v>
      </c>
    </row>
    <row r="7686" spans="1:12" x14ac:dyDescent="0.25">
      <c r="A7686">
        <v>12144</v>
      </c>
      <c r="B7686" s="2">
        <v>59.870019999999997</v>
      </c>
      <c r="C7686" s="3">
        <v>20243</v>
      </c>
      <c r="D7686" s="4">
        <v>10580</v>
      </c>
      <c r="E7686" t="s">
        <v>2150</v>
      </c>
      <c r="F7686" s="4" t="s">
        <v>1280</v>
      </c>
      <c r="G7686" s="5">
        <v>14555</v>
      </c>
      <c r="H7686" s="6">
        <v>0.29396810000000001</v>
      </c>
      <c r="I7686" s="7">
        <v>70.894000000000005</v>
      </c>
      <c r="J7686" s="2">
        <v>45.3</v>
      </c>
      <c r="K7686">
        <v>10</v>
      </c>
      <c r="L7686" s="2">
        <v>78.099999999999994</v>
      </c>
    </row>
    <row r="7687" spans="1:12" x14ac:dyDescent="0.25">
      <c r="A7687">
        <v>14058</v>
      </c>
      <c r="B7687" s="2">
        <v>59.866169999999997</v>
      </c>
      <c r="C7687" s="3">
        <v>2190</v>
      </c>
      <c r="D7687" s="4">
        <v>12860</v>
      </c>
      <c r="E7687" t="s">
        <v>2787</v>
      </c>
      <c r="F7687" s="4" t="s">
        <v>1280</v>
      </c>
      <c r="G7687" s="5">
        <v>1534</v>
      </c>
      <c r="H7687" s="6">
        <v>0.24429970000000001</v>
      </c>
      <c r="I7687" s="7">
        <v>79.474000000000004</v>
      </c>
    </row>
    <row r="7688" spans="1:12" x14ac:dyDescent="0.25">
      <c r="A7688">
        <v>50237</v>
      </c>
      <c r="B7688" s="2">
        <v>59.86524</v>
      </c>
      <c r="C7688" s="3">
        <v>3289</v>
      </c>
      <c r="D7688" s="4">
        <v>19780</v>
      </c>
      <c r="E7688" t="s">
        <v>9660</v>
      </c>
      <c r="F7688" s="4" t="s">
        <v>9593</v>
      </c>
      <c r="G7688" s="5">
        <v>2316</v>
      </c>
      <c r="H7688" s="6">
        <v>0.2196806</v>
      </c>
      <c r="I7688" s="7">
        <v>83.721000000000004</v>
      </c>
      <c r="J7688" s="2">
        <v>55</v>
      </c>
      <c r="K7688">
        <v>1</v>
      </c>
    </row>
    <row r="7689" spans="1:12" x14ac:dyDescent="0.25">
      <c r="A7689">
        <v>95709</v>
      </c>
      <c r="B7689" s="2">
        <v>59.863840000000003</v>
      </c>
      <c r="C7689" s="3">
        <v>4953</v>
      </c>
      <c r="D7689" s="4">
        <v>40900</v>
      </c>
      <c r="E7689" t="s">
        <v>15986</v>
      </c>
      <c r="F7689" s="4" t="s">
        <v>15368</v>
      </c>
      <c r="G7689" s="5">
        <v>3559</v>
      </c>
      <c r="H7689" s="6">
        <v>0.2477528</v>
      </c>
      <c r="I7689" s="7">
        <v>78.864000000000004</v>
      </c>
      <c r="J7689" s="2">
        <v>53</v>
      </c>
      <c r="K7689">
        <v>2</v>
      </c>
    </row>
    <row r="7690" spans="1:12" x14ac:dyDescent="0.25">
      <c r="A7690">
        <v>90240</v>
      </c>
      <c r="B7690" s="2">
        <v>59.858980000000003</v>
      </c>
      <c r="C7690" s="3">
        <v>26287</v>
      </c>
      <c r="D7690" s="4">
        <v>31080</v>
      </c>
      <c r="E7690" t="s">
        <v>14733</v>
      </c>
      <c r="F7690" s="4" t="s">
        <v>15368</v>
      </c>
      <c r="G7690" s="5">
        <v>16731</v>
      </c>
      <c r="H7690" s="6">
        <v>0.2574263</v>
      </c>
      <c r="I7690" s="7">
        <v>77.176000000000002</v>
      </c>
      <c r="J7690" s="2">
        <v>22</v>
      </c>
      <c r="K7690">
        <v>1</v>
      </c>
    </row>
    <row r="7691" spans="1:12" x14ac:dyDescent="0.25">
      <c r="A7691">
        <v>97819</v>
      </c>
      <c r="B7691" s="2">
        <v>59.854970000000002</v>
      </c>
      <c r="C7691" s="3">
        <v>27</v>
      </c>
      <c r="E7691" t="s">
        <v>1311</v>
      </c>
      <c r="F7691" s="4" t="s">
        <v>16170</v>
      </c>
      <c r="G7691" s="5">
        <v>27</v>
      </c>
      <c r="H7691" s="6">
        <v>0.22222220000000001</v>
      </c>
      <c r="I7691" s="7">
        <v>83.25</v>
      </c>
    </row>
    <row r="7692" spans="1:12" x14ac:dyDescent="0.25">
      <c r="A7692">
        <v>17579</v>
      </c>
      <c r="B7692" s="2">
        <v>59.85407</v>
      </c>
      <c r="C7692" s="3">
        <v>6257</v>
      </c>
      <c r="D7692" s="4">
        <v>29540</v>
      </c>
      <c r="E7692" t="s">
        <v>3828</v>
      </c>
      <c r="F7692" s="4" t="s">
        <v>3003</v>
      </c>
      <c r="G7692" s="5">
        <v>3734</v>
      </c>
      <c r="H7692" s="6">
        <v>0.24337349999999999</v>
      </c>
      <c r="I7692" s="7">
        <v>79.593999999999994</v>
      </c>
      <c r="J7692" s="2">
        <v>41.5</v>
      </c>
      <c r="K7692">
        <v>2</v>
      </c>
    </row>
    <row r="7693" spans="1:12" x14ac:dyDescent="0.25">
      <c r="A7693">
        <v>19962</v>
      </c>
      <c r="B7693" s="2">
        <v>59.851590000000002</v>
      </c>
      <c r="C7693" s="3">
        <v>10588</v>
      </c>
      <c r="D7693" s="4">
        <v>20100</v>
      </c>
      <c r="E7693" t="s">
        <v>1605</v>
      </c>
      <c r="F7693" s="4" t="s">
        <v>4311</v>
      </c>
      <c r="G7693" s="5">
        <v>6657</v>
      </c>
      <c r="H7693" s="6">
        <v>0.27760249999999997</v>
      </c>
      <c r="I7693" s="7">
        <v>73.674999999999997</v>
      </c>
      <c r="J7693" s="2">
        <v>42</v>
      </c>
      <c r="K7693">
        <v>3</v>
      </c>
    </row>
    <row r="7694" spans="1:12" x14ac:dyDescent="0.25">
      <c r="A7694">
        <v>97840</v>
      </c>
      <c r="B7694" s="2">
        <v>59.849960000000003</v>
      </c>
      <c r="C7694" s="3">
        <v>167</v>
      </c>
      <c r="E7694" t="s">
        <v>957</v>
      </c>
      <c r="F7694" s="4" t="s">
        <v>16170</v>
      </c>
      <c r="G7694" s="5">
        <v>122</v>
      </c>
      <c r="H7694" s="6">
        <v>0.1147541</v>
      </c>
      <c r="I7694" s="7">
        <v>101.806</v>
      </c>
    </row>
    <row r="7695" spans="1:12" x14ac:dyDescent="0.25">
      <c r="A7695">
        <v>54720</v>
      </c>
      <c r="B7695" s="2">
        <v>59.848799999999997</v>
      </c>
      <c r="C7695" s="3">
        <v>7077</v>
      </c>
      <c r="D7695" s="4">
        <v>20740</v>
      </c>
      <c r="E7695" t="s">
        <v>3521</v>
      </c>
      <c r="F7695" s="4" t="s">
        <v>10031</v>
      </c>
      <c r="G7695" s="5">
        <v>4717</v>
      </c>
      <c r="H7695" s="6">
        <v>0.31390420000000002</v>
      </c>
      <c r="I7695" s="7">
        <v>67.375</v>
      </c>
      <c r="J7695" s="2">
        <v>61</v>
      </c>
      <c r="K7695">
        <v>4</v>
      </c>
    </row>
    <row r="7696" spans="1:12" x14ac:dyDescent="0.25">
      <c r="A7696">
        <v>20626</v>
      </c>
      <c r="B7696" s="2">
        <v>59.847610000000003</v>
      </c>
      <c r="C7696" s="3">
        <v>246</v>
      </c>
      <c r="D7696" s="4">
        <v>15680</v>
      </c>
      <c r="E7696" t="s">
        <v>4378</v>
      </c>
      <c r="F7696" s="4" t="s">
        <v>4361</v>
      </c>
      <c r="G7696" s="5">
        <v>226</v>
      </c>
      <c r="H7696" s="6">
        <v>0.29955949999999998</v>
      </c>
      <c r="I7696" s="7">
        <v>69.843999999999994</v>
      </c>
    </row>
    <row r="7697" spans="1:12" x14ac:dyDescent="0.25">
      <c r="A7697">
        <v>7416</v>
      </c>
      <c r="B7697" s="2">
        <v>59.84657</v>
      </c>
      <c r="C7697" s="3">
        <v>5817</v>
      </c>
      <c r="D7697" s="4">
        <v>35620</v>
      </c>
      <c r="E7697" t="s">
        <v>293</v>
      </c>
      <c r="F7697" s="4" t="s">
        <v>1341</v>
      </c>
      <c r="G7697" s="5">
        <v>4131</v>
      </c>
      <c r="H7697" s="6">
        <v>0.23142099999999999</v>
      </c>
      <c r="I7697" s="7">
        <v>81.617999999999995</v>
      </c>
    </row>
    <row r="7698" spans="1:12" x14ac:dyDescent="0.25">
      <c r="A7698">
        <v>98106</v>
      </c>
      <c r="B7698" s="2">
        <v>59.841419999999999</v>
      </c>
      <c r="C7698" s="3">
        <v>25023</v>
      </c>
      <c r="D7698" s="4">
        <v>42660</v>
      </c>
      <c r="E7698" t="s">
        <v>16366</v>
      </c>
      <c r="F7698" s="4" t="s">
        <v>16344</v>
      </c>
      <c r="G7698" s="5">
        <v>17385</v>
      </c>
      <c r="H7698" s="6">
        <v>0.32175310000000001</v>
      </c>
      <c r="I7698" s="7">
        <v>66.004999999999995</v>
      </c>
      <c r="J7698" s="2">
        <v>38.833300000000001</v>
      </c>
      <c r="K7698">
        <v>42</v>
      </c>
      <c r="L7698" s="2">
        <v>44.1</v>
      </c>
    </row>
    <row r="7699" spans="1:12" x14ac:dyDescent="0.25">
      <c r="A7699">
        <v>77971</v>
      </c>
      <c r="B7699" s="2">
        <v>59.837110000000003</v>
      </c>
      <c r="C7699" s="3">
        <v>897</v>
      </c>
      <c r="E7699" t="s">
        <v>14134</v>
      </c>
      <c r="F7699" s="4" t="s">
        <v>13752</v>
      </c>
      <c r="G7699" s="5">
        <v>620</v>
      </c>
      <c r="H7699" s="6">
        <v>0.13526569999999999</v>
      </c>
      <c r="I7699" s="7">
        <v>98.228999999999999</v>
      </c>
    </row>
    <row r="7700" spans="1:12" x14ac:dyDescent="0.25">
      <c r="A7700">
        <v>33716</v>
      </c>
      <c r="B7700" s="2">
        <v>59.834110000000003</v>
      </c>
      <c r="C7700" s="3">
        <v>16072</v>
      </c>
      <c r="D7700" s="4">
        <v>45300</v>
      </c>
      <c r="E7700" t="s">
        <v>3400</v>
      </c>
      <c r="F7700" s="4" t="s">
        <v>6689</v>
      </c>
      <c r="G7700" s="5">
        <v>11949</v>
      </c>
      <c r="H7700" s="6">
        <v>0.38075310000000001</v>
      </c>
      <c r="I7700" s="7">
        <v>55.796999999999997</v>
      </c>
      <c r="J7700" s="2">
        <v>46.25</v>
      </c>
      <c r="K7700">
        <v>4</v>
      </c>
    </row>
    <row r="7701" spans="1:12" x14ac:dyDescent="0.25">
      <c r="A7701">
        <v>23452</v>
      </c>
      <c r="B7701" s="2">
        <v>59.821539999999999</v>
      </c>
      <c r="C7701" s="3">
        <v>60071</v>
      </c>
      <c r="D7701" s="4">
        <v>47260</v>
      </c>
      <c r="E7701" t="s">
        <v>4874</v>
      </c>
      <c r="F7701" s="4" t="s">
        <v>4335</v>
      </c>
      <c r="G7701" s="5">
        <v>40525</v>
      </c>
      <c r="H7701" s="6">
        <v>0.2849352</v>
      </c>
      <c r="I7701" s="7">
        <v>72.34</v>
      </c>
      <c r="J7701" s="2">
        <v>40.857100000000003</v>
      </c>
      <c r="K7701">
        <v>35</v>
      </c>
      <c r="L7701" s="2">
        <v>55.8</v>
      </c>
    </row>
    <row r="7702" spans="1:12" x14ac:dyDescent="0.25">
      <c r="A7702">
        <v>53147</v>
      </c>
      <c r="B7702" s="2">
        <v>59.809060000000002</v>
      </c>
      <c r="C7702" s="3">
        <v>16756</v>
      </c>
      <c r="D7702" s="4">
        <v>48580</v>
      </c>
      <c r="E7702" t="s">
        <v>10084</v>
      </c>
      <c r="F7702" s="4" t="s">
        <v>10031</v>
      </c>
      <c r="G7702" s="5">
        <v>11673</v>
      </c>
      <c r="H7702" s="6">
        <v>0.29330129999999999</v>
      </c>
      <c r="I7702" s="7">
        <v>70.888000000000005</v>
      </c>
      <c r="J7702" s="2">
        <v>42</v>
      </c>
      <c r="K7702">
        <v>13</v>
      </c>
      <c r="L7702" s="2">
        <v>61.8</v>
      </c>
    </row>
    <row r="7703" spans="1:12" x14ac:dyDescent="0.25">
      <c r="A7703">
        <v>79537</v>
      </c>
      <c r="B7703" s="2">
        <v>59.806240000000003</v>
      </c>
      <c r="C7703" s="3">
        <v>98</v>
      </c>
      <c r="D7703" s="4">
        <v>45020</v>
      </c>
      <c r="E7703" t="s">
        <v>14432</v>
      </c>
      <c r="F7703" s="4" t="s">
        <v>13752</v>
      </c>
      <c r="G7703" s="5">
        <v>68</v>
      </c>
      <c r="H7703" s="6">
        <v>0.21739130000000001</v>
      </c>
      <c r="I7703" s="7">
        <v>84</v>
      </c>
    </row>
    <row r="7704" spans="1:12" x14ac:dyDescent="0.25">
      <c r="A7704">
        <v>12515</v>
      </c>
      <c r="B7704" s="2">
        <v>59.805970000000002</v>
      </c>
      <c r="C7704" s="3">
        <v>1284</v>
      </c>
      <c r="D7704" s="4">
        <v>28740</v>
      </c>
      <c r="E7704" t="s">
        <v>2258</v>
      </c>
      <c r="F7704" s="4" t="s">
        <v>1280</v>
      </c>
      <c r="G7704" s="5">
        <v>1093</v>
      </c>
      <c r="H7704" s="6">
        <v>0.31015549999999997</v>
      </c>
      <c r="I7704" s="7">
        <v>67.968999999999994</v>
      </c>
      <c r="J7704" s="2">
        <v>40</v>
      </c>
      <c r="K7704">
        <v>1</v>
      </c>
    </row>
    <row r="7705" spans="1:12" x14ac:dyDescent="0.25">
      <c r="A7705">
        <v>60471</v>
      </c>
      <c r="B7705" s="2">
        <v>59.803440000000002</v>
      </c>
      <c r="C7705" s="3">
        <v>14019</v>
      </c>
      <c r="D7705" s="4">
        <v>16980</v>
      </c>
      <c r="E7705" t="s">
        <v>11592</v>
      </c>
      <c r="F7705" s="4" t="s">
        <v>11490</v>
      </c>
      <c r="G7705" s="5">
        <v>9470</v>
      </c>
      <c r="H7705" s="6">
        <v>0.31791789999999998</v>
      </c>
      <c r="I7705" s="7">
        <v>66.617000000000004</v>
      </c>
      <c r="J7705" s="2">
        <v>30</v>
      </c>
      <c r="K7705">
        <v>1</v>
      </c>
    </row>
    <row r="7706" spans="1:12" x14ac:dyDescent="0.25">
      <c r="A7706">
        <v>21620</v>
      </c>
      <c r="B7706" s="2">
        <v>59.799169999999997</v>
      </c>
      <c r="C7706" s="3">
        <v>12406</v>
      </c>
      <c r="E7706" t="s">
        <v>2367</v>
      </c>
      <c r="F7706" s="4" t="s">
        <v>4361</v>
      </c>
      <c r="G7706" s="5">
        <v>8369</v>
      </c>
      <c r="H7706" s="6">
        <v>0.30465950000000003</v>
      </c>
      <c r="I7706" s="7">
        <v>68.906000000000006</v>
      </c>
      <c r="J7706" s="2">
        <v>42.5</v>
      </c>
      <c r="K7706">
        <v>6</v>
      </c>
    </row>
    <row r="7707" spans="1:12" x14ac:dyDescent="0.25">
      <c r="A7707">
        <v>10026</v>
      </c>
      <c r="B7707" s="2">
        <v>59.790900000000001</v>
      </c>
      <c r="C7707" s="3">
        <v>38372</v>
      </c>
      <c r="D7707" s="4">
        <v>35620</v>
      </c>
      <c r="E7707" t="s">
        <v>1789</v>
      </c>
      <c r="F7707" s="4" t="s">
        <v>1280</v>
      </c>
      <c r="G7707" s="5">
        <v>26162</v>
      </c>
      <c r="H7707" s="6">
        <v>0.40738479999999999</v>
      </c>
      <c r="I7707" s="7">
        <v>51.133000000000003</v>
      </c>
      <c r="J7707" s="2">
        <v>30.333300000000001</v>
      </c>
      <c r="K7707">
        <v>30</v>
      </c>
      <c r="L7707" s="2">
        <v>7.3</v>
      </c>
    </row>
    <row r="7708" spans="1:12" x14ac:dyDescent="0.25">
      <c r="A7708">
        <v>19050</v>
      </c>
      <c r="B7708" s="2">
        <v>59.779989999999998</v>
      </c>
      <c r="C7708" s="3">
        <v>27940</v>
      </c>
      <c r="D7708" s="4">
        <v>37980</v>
      </c>
      <c r="E7708" t="s">
        <v>4207</v>
      </c>
      <c r="F7708" s="4" t="s">
        <v>3003</v>
      </c>
      <c r="G7708" s="5">
        <v>19461</v>
      </c>
      <c r="H7708" s="6">
        <v>0.30896109999999999</v>
      </c>
      <c r="I7708" s="7">
        <v>68.134</v>
      </c>
      <c r="J7708" s="2">
        <v>38.2667</v>
      </c>
      <c r="K7708">
        <v>15</v>
      </c>
      <c r="L7708" s="2">
        <v>41.2</v>
      </c>
    </row>
    <row r="7709" spans="1:12" x14ac:dyDescent="0.25">
      <c r="A7709">
        <v>80451</v>
      </c>
      <c r="B7709" s="2">
        <v>59.775210000000001</v>
      </c>
      <c r="C7709" s="3">
        <v>811</v>
      </c>
      <c r="E7709" t="s">
        <v>14493</v>
      </c>
      <c r="F7709" s="4" t="s">
        <v>14477</v>
      </c>
      <c r="G7709" s="5">
        <v>541</v>
      </c>
      <c r="H7709" s="6">
        <v>0.30683919999999998</v>
      </c>
      <c r="I7709" s="7">
        <v>68.495999999999995</v>
      </c>
      <c r="J7709" s="2">
        <v>44</v>
      </c>
      <c r="K7709">
        <v>1</v>
      </c>
    </row>
    <row r="7710" spans="1:12" x14ac:dyDescent="0.25">
      <c r="A7710">
        <v>61737</v>
      </c>
      <c r="B7710" s="2">
        <v>59.774970000000003</v>
      </c>
      <c r="C7710" s="3">
        <v>730</v>
      </c>
      <c r="D7710" s="4">
        <v>14010</v>
      </c>
      <c r="E7710" t="s">
        <v>884</v>
      </c>
      <c r="F7710" s="4" t="s">
        <v>11490</v>
      </c>
      <c r="G7710" s="5">
        <v>428</v>
      </c>
      <c r="H7710" s="6">
        <v>0.25467289999999998</v>
      </c>
      <c r="I7710" s="7">
        <v>77.5</v>
      </c>
    </row>
    <row r="7711" spans="1:12" x14ac:dyDescent="0.25">
      <c r="A7711">
        <v>72916</v>
      </c>
      <c r="B7711" s="2">
        <v>59.773600000000002</v>
      </c>
      <c r="C7711" s="3">
        <v>7506</v>
      </c>
      <c r="D7711" s="4">
        <v>22900</v>
      </c>
      <c r="E7711" t="s">
        <v>11296</v>
      </c>
      <c r="F7711" s="4" t="s">
        <v>13183</v>
      </c>
      <c r="G7711" s="5">
        <v>5294</v>
      </c>
      <c r="H7711" s="6">
        <v>0.29353990000000002</v>
      </c>
      <c r="I7711" s="7">
        <v>70.781000000000006</v>
      </c>
      <c r="J7711" s="2">
        <v>37</v>
      </c>
      <c r="K7711">
        <v>1</v>
      </c>
    </row>
    <row r="7712" spans="1:12" x14ac:dyDescent="0.25">
      <c r="A7712">
        <v>60008</v>
      </c>
      <c r="B7712" s="2">
        <v>59.768610000000002</v>
      </c>
      <c r="C7712" s="3">
        <v>22402</v>
      </c>
      <c r="D7712" s="4">
        <v>16980</v>
      </c>
      <c r="E7712" t="s">
        <v>11493</v>
      </c>
      <c r="F7712" s="4" t="s">
        <v>11490</v>
      </c>
      <c r="G7712" s="5">
        <v>15569</v>
      </c>
      <c r="H7712" s="6">
        <v>0.27694279999999999</v>
      </c>
      <c r="I7712" s="7">
        <v>73.646000000000001</v>
      </c>
      <c r="J7712" s="2">
        <v>43.75</v>
      </c>
      <c r="K7712">
        <v>12</v>
      </c>
      <c r="L7712" s="2">
        <v>70.8</v>
      </c>
    </row>
    <row r="7713" spans="1:12" x14ac:dyDescent="0.25">
      <c r="A7713">
        <v>17750</v>
      </c>
      <c r="B7713" s="2">
        <v>59.764859999999999</v>
      </c>
      <c r="C7713" s="3">
        <v>128</v>
      </c>
      <c r="D7713" s="4">
        <v>30820</v>
      </c>
      <c r="E7713" t="s">
        <v>3846</v>
      </c>
      <c r="F7713" s="4" t="s">
        <v>3003</v>
      </c>
      <c r="G7713" s="5">
        <v>94</v>
      </c>
      <c r="H7713" s="6">
        <v>0.30526320000000001</v>
      </c>
      <c r="I7713" s="7">
        <v>68.75</v>
      </c>
    </row>
    <row r="7714" spans="1:12" x14ac:dyDescent="0.25">
      <c r="A7714">
        <v>63701</v>
      </c>
      <c r="B7714" s="2">
        <v>59.759309999999999</v>
      </c>
      <c r="C7714" s="3">
        <v>36782</v>
      </c>
      <c r="D7714" s="4">
        <v>16020</v>
      </c>
      <c r="E7714" t="s">
        <v>12187</v>
      </c>
      <c r="F7714" s="4" t="s">
        <v>12102</v>
      </c>
      <c r="G7714" s="5">
        <v>23086</v>
      </c>
      <c r="H7714" s="6">
        <v>0.35891879999999998</v>
      </c>
      <c r="I7714" s="7">
        <v>59.476999999999997</v>
      </c>
      <c r="J7714" s="2">
        <v>44.409100000000002</v>
      </c>
      <c r="K7714">
        <v>22</v>
      </c>
      <c r="L7714" s="2">
        <v>74.2</v>
      </c>
    </row>
    <row r="7715" spans="1:12" x14ac:dyDescent="0.25">
      <c r="A7715">
        <v>78344</v>
      </c>
      <c r="B7715" s="2">
        <v>59.753720000000001</v>
      </c>
      <c r="C7715" s="3">
        <v>425</v>
      </c>
      <c r="D7715" s="4">
        <v>29700</v>
      </c>
      <c r="E7715" t="s">
        <v>14209</v>
      </c>
      <c r="F7715" s="4" t="s">
        <v>13752</v>
      </c>
      <c r="G7715" s="5">
        <v>294</v>
      </c>
      <c r="H7715" s="6">
        <v>0.2610169</v>
      </c>
      <c r="I7715" s="7">
        <v>76.388999999999996</v>
      </c>
    </row>
    <row r="7716" spans="1:12" x14ac:dyDescent="0.25">
      <c r="A7716">
        <v>32136</v>
      </c>
      <c r="B7716" s="2">
        <v>59.752189999999999</v>
      </c>
      <c r="C7716" s="3">
        <v>7357</v>
      </c>
      <c r="D7716" s="4">
        <v>19660</v>
      </c>
      <c r="E7716" t="s">
        <v>6727</v>
      </c>
      <c r="F7716" s="4" t="s">
        <v>6689</v>
      </c>
      <c r="G7716" s="5">
        <v>6059</v>
      </c>
      <c r="H7716" s="6">
        <v>0.33762379999999997</v>
      </c>
      <c r="I7716" s="7">
        <v>63.145000000000003</v>
      </c>
      <c r="J7716" s="2">
        <v>53</v>
      </c>
      <c r="K7716">
        <v>3</v>
      </c>
    </row>
    <row r="7717" spans="1:12" x14ac:dyDescent="0.25">
      <c r="A7717">
        <v>4849</v>
      </c>
      <c r="B7717" s="2">
        <v>59.750030000000002</v>
      </c>
      <c r="C7717" s="3">
        <v>3760</v>
      </c>
      <c r="E7717" t="s">
        <v>975</v>
      </c>
      <c r="F7717" s="4" t="s">
        <v>701</v>
      </c>
      <c r="G7717" s="5">
        <v>2960</v>
      </c>
      <c r="H7717" s="6">
        <v>0.36339070000000001</v>
      </c>
      <c r="I7717" s="7">
        <v>58.69</v>
      </c>
      <c r="J7717" s="2">
        <v>42.428600000000003</v>
      </c>
      <c r="K7717">
        <v>7</v>
      </c>
    </row>
    <row r="7718" spans="1:12" x14ac:dyDescent="0.25">
      <c r="A7718">
        <v>1226</v>
      </c>
      <c r="B7718" s="2">
        <v>59.748130000000003</v>
      </c>
      <c r="C7718" s="3">
        <v>6943</v>
      </c>
      <c r="D7718" s="4">
        <v>38340</v>
      </c>
      <c r="E7718" t="s">
        <v>85</v>
      </c>
      <c r="F7718" s="4" t="s">
        <v>21</v>
      </c>
      <c r="G7718" s="5">
        <v>4993</v>
      </c>
      <c r="H7718" s="6">
        <v>0.31163629999999998</v>
      </c>
      <c r="I7718" s="7">
        <v>67.632999999999996</v>
      </c>
      <c r="J7718" s="2">
        <v>45.833300000000001</v>
      </c>
      <c r="K7718">
        <v>6</v>
      </c>
    </row>
    <row r="7719" spans="1:12" x14ac:dyDescent="0.25">
      <c r="A7719">
        <v>64070</v>
      </c>
      <c r="B7719" s="2">
        <v>59.746409999999997</v>
      </c>
      <c r="C7719" s="3">
        <v>3174</v>
      </c>
      <c r="D7719" s="4">
        <v>28140</v>
      </c>
      <c r="E7719" t="s">
        <v>12253</v>
      </c>
      <c r="F7719" s="4" t="s">
        <v>12102</v>
      </c>
      <c r="G7719" s="5">
        <v>2207</v>
      </c>
      <c r="H7719" s="6">
        <v>0.25736290000000001</v>
      </c>
      <c r="I7719" s="7">
        <v>77.006</v>
      </c>
      <c r="J7719" s="2">
        <v>33</v>
      </c>
      <c r="K7719">
        <v>2</v>
      </c>
    </row>
    <row r="7720" spans="1:12" x14ac:dyDescent="0.25">
      <c r="A7720">
        <v>12209</v>
      </c>
      <c r="B7720" s="2">
        <v>59.74409</v>
      </c>
      <c r="C7720" s="3">
        <v>11843</v>
      </c>
      <c r="D7720" s="4">
        <v>10580</v>
      </c>
      <c r="E7720" t="s">
        <v>1168</v>
      </c>
      <c r="F7720" s="4" t="s">
        <v>1280</v>
      </c>
      <c r="G7720" s="5">
        <v>7469</v>
      </c>
      <c r="H7720" s="6">
        <v>0.33975899999999998</v>
      </c>
      <c r="I7720" s="7">
        <v>62.764000000000003</v>
      </c>
      <c r="J7720" s="2">
        <v>40.555599999999998</v>
      </c>
      <c r="K7720">
        <v>9</v>
      </c>
    </row>
    <row r="7721" spans="1:12" x14ac:dyDescent="0.25">
      <c r="A7721">
        <v>89440</v>
      </c>
      <c r="B7721" s="2">
        <v>59.742130000000003</v>
      </c>
      <c r="C7721" s="3">
        <v>783</v>
      </c>
      <c r="D7721" s="4">
        <v>39900</v>
      </c>
      <c r="E7721" t="s">
        <v>11447</v>
      </c>
      <c r="F7721" s="4" t="s">
        <v>15318</v>
      </c>
      <c r="G7721" s="5">
        <v>731</v>
      </c>
      <c r="H7721" s="6">
        <v>0.31053350000000002</v>
      </c>
      <c r="I7721" s="7">
        <v>67.813000000000002</v>
      </c>
    </row>
    <row r="7722" spans="1:12" x14ac:dyDescent="0.25">
      <c r="A7722">
        <v>18917</v>
      </c>
      <c r="B7722" s="2">
        <v>59.741610000000001</v>
      </c>
      <c r="C7722" s="3">
        <v>2157</v>
      </c>
      <c r="D7722" s="4">
        <v>37980</v>
      </c>
      <c r="E7722" t="s">
        <v>592</v>
      </c>
      <c r="F7722" s="4" t="s">
        <v>3003</v>
      </c>
      <c r="G7722" s="5">
        <v>1463</v>
      </c>
      <c r="H7722" s="6">
        <v>0.3210382</v>
      </c>
      <c r="I7722" s="7">
        <v>65.986999999999995</v>
      </c>
    </row>
    <row r="7723" spans="1:12" x14ac:dyDescent="0.25">
      <c r="A7723">
        <v>20765</v>
      </c>
      <c r="B7723" s="2">
        <v>59.741140000000001</v>
      </c>
      <c r="C7723" s="3">
        <v>578</v>
      </c>
      <c r="D7723" s="4">
        <v>12580</v>
      </c>
      <c r="E7723" t="s">
        <v>4427</v>
      </c>
      <c r="F7723" s="4" t="s">
        <v>4361</v>
      </c>
      <c r="G7723" s="5">
        <v>483</v>
      </c>
      <c r="H7723" s="6">
        <v>0.20496890000000001</v>
      </c>
      <c r="I7723" s="7">
        <v>86.042000000000002</v>
      </c>
      <c r="J7723" s="2">
        <v>17</v>
      </c>
      <c r="K7723">
        <v>1</v>
      </c>
    </row>
    <row r="7724" spans="1:12" x14ac:dyDescent="0.25">
      <c r="A7724">
        <v>67579</v>
      </c>
      <c r="B7724" s="2">
        <v>59.740580000000001</v>
      </c>
      <c r="C7724" s="3">
        <v>3134</v>
      </c>
      <c r="E7724" t="s">
        <v>194</v>
      </c>
      <c r="F7724" s="4" t="s">
        <v>12494</v>
      </c>
      <c r="G7724" s="5">
        <v>1840</v>
      </c>
      <c r="H7724" s="6">
        <v>0.32862570000000002</v>
      </c>
      <c r="I7724" s="7">
        <v>64.659000000000006</v>
      </c>
    </row>
    <row r="7725" spans="1:12" x14ac:dyDescent="0.25">
      <c r="A7725">
        <v>30360</v>
      </c>
      <c r="B7725" s="2">
        <v>59.737810000000003</v>
      </c>
      <c r="C7725" s="3">
        <v>15501</v>
      </c>
      <c r="D7725" s="4">
        <v>12060</v>
      </c>
      <c r="E7725" t="s">
        <v>2948</v>
      </c>
      <c r="F7725" s="4" t="s">
        <v>6363</v>
      </c>
      <c r="G7725" s="5">
        <v>9755</v>
      </c>
      <c r="H7725" s="6">
        <v>0.3915941</v>
      </c>
      <c r="I7725" s="7">
        <v>53.765999999999998</v>
      </c>
      <c r="J7725" s="2">
        <v>27.8</v>
      </c>
      <c r="K7725">
        <v>5</v>
      </c>
    </row>
    <row r="7726" spans="1:12" x14ac:dyDescent="0.25">
      <c r="A7726">
        <v>54467</v>
      </c>
      <c r="B7726" s="2">
        <v>59.733350000000002</v>
      </c>
      <c r="C7726" s="3">
        <v>13807</v>
      </c>
      <c r="D7726" s="4">
        <v>44620</v>
      </c>
      <c r="E7726" t="s">
        <v>9749</v>
      </c>
      <c r="F7726" s="4" t="s">
        <v>10031</v>
      </c>
      <c r="G7726" s="5">
        <v>8888</v>
      </c>
      <c r="H7726" s="6">
        <v>0.29699629999999999</v>
      </c>
      <c r="I7726" s="7">
        <v>70.103999999999999</v>
      </c>
      <c r="J7726" s="2">
        <v>62</v>
      </c>
      <c r="K7726">
        <v>1</v>
      </c>
    </row>
    <row r="7727" spans="1:12" x14ac:dyDescent="0.25">
      <c r="A7727">
        <v>60145</v>
      </c>
      <c r="B7727" s="2">
        <v>59.730829999999997</v>
      </c>
      <c r="C7727" s="3">
        <v>2506</v>
      </c>
      <c r="D7727" s="4">
        <v>16980</v>
      </c>
      <c r="E7727" t="s">
        <v>353</v>
      </c>
      <c r="F7727" s="4" t="s">
        <v>11490</v>
      </c>
      <c r="G7727" s="5">
        <v>1634</v>
      </c>
      <c r="H7727" s="6">
        <v>0.1737003</v>
      </c>
      <c r="I7727" s="7">
        <v>91.4</v>
      </c>
      <c r="J7727" s="2">
        <v>65</v>
      </c>
      <c r="K7727">
        <v>1</v>
      </c>
    </row>
    <row r="7728" spans="1:12" x14ac:dyDescent="0.25">
      <c r="A7728">
        <v>67460</v>
      </c>
      <c r="B7728" s="2">
        <v>59.727939999999997</v>
      </c>
      <c r="C7728" s="3">
        <v>15258</v>
      </c>
      <c r="D7728" s="4">
        <v>32700</v>
      </c>
      <c r="E7728" t="s">
        <v>12653</v>
      </c>
      <c r="F7728" s="4" t="s">
        <v>12494</v>
      </c>
      <c r="G7728" s="5">
        <v>10435</v>
      </c>
      <c r="H7728" s="6">
        <v>0.28164830000000002</v>
      </c>
      <c r="I7728" s="7">
        <v>72.744</v>
      </c>
      <c r="J7728" s="2">
        <v>49</v>
      </c>
      <c r="K7728">
        <v>6</v>
      </c>
    </row>
    <row r="7729" spans="1:12" x14ac:dyDescent="0.25">
      <c r="A7729">
        <v>79019</v>
      </c>
      <c r="B7729" s="2">
        <v>59.725140000000003</v>
      </c>
      <c r="C7729" s="3">
        <v>1771</v>
      </c>
      <c r="D7729" s="4">
        <v>11100</v>
      </c>
      <c r="E7729" t="s">
        <v>14341</v>
      </c>
      <c r="F7729" s="4" t="s">
        <v>13752</v>
      </c>
      <c r="G7729" s="5">
        <v>1222</v>
      </c>
      <c r="H7729" s="6">
        <v>0.23567920000000001</v>
      </c>
      <c r="I7729" s="7">
        <v>80.682000000000002</v>
      </c>
      <c r="J7729" s="2">
        <v>49</v>
      </c>
      <c r="K7729">
        <v>1</v>
      </c>
    </row>
    <row r="7730" spans="1:12" x14ac:dyDescent="0.25">
      <c r="A7730">
        <v>95691</v>
      </c>
      <c r="B7730" s="2">
        <v>59.719259999999998</v>
      </c>
      <c r="C7730" s="3">
        <v>35929</v>
      </c>
      <c r="D7730" s="4">
        <v>40900</v>
      </c>
      <c r="E7730" t="s">
        <v>15948</v>
      </c>
      <c r="F7730" s="4" t="s">
        <v>15368</v>
      </c>
      <c r="G7730" s="5">
        <v>23346</v>
      </c>
      <c r="H7730" s="6">
        <v>0.28852909999999998</v>
      </c>
      <c r="I7730" s="7">
        <v>71.546000000000006</v>
      </c>
      <c r="J7730" s="2">
        <v>39.142899999999997</v>
      </c>
      <c r="K7730">
        <v>14</v>
      </c>
      <c r="L7730" s="2">
        <v>46</v>
      </c>
    </row>
    <row r="7731" spans="1:12" x14ac:dyDescent="0.25">
      <c r="A7731">
        <v>57004</v>
      </c>
      <c r="B7731" s="2">
        <v>59.713090000000001</v>
      </c>
      <c r="C7731" s="3">
        <v>3585</v>
      </c>
      <c r="D7731" s="4">
        <v>43580</v>
      </c>
      <c r="E7731" t="s">
        <v>10878</v>
      </c>
      <c r="F7731" s="4" t="s">
        <v>10877</v>
      </c>
      <c r="G7731" s="5">
        <v>2437</v>
      </c>
      <c r="H7731" s="6">
        <v>0.26713170000000003</v>
      </c>
      <c r="I7731" s="7">
        <v>75.230999999999995</v>
      </c>
      <c r="J7731" s="2">
        <v>70</v>
      </c>
      <c r="K7731">
        <v>1</v>
      </c>
    </row>
    <row r="7732" spans="1:12" x14ac:dyDescent="0.25">
      <c r="A7732">
        <v>17318</v>
      </c>
      <c r="B7732" s="2">
        <v>59.71246</v>
      </c>
      <c r="C7732" s="3">
        <v>321</v>
      </c>
      <c r="D7732" s="4">
        <v>49620</v>
      </c>
      <c r="E7732" t="s">
        <v>3775</v>
      </c>
      <c r="F7732" s="4" t="s">
        <v>3003</v>
      </c>
      <c r="G7732" s="5">
        <v>194</v>
      </c>
      <c r="H7732" s="6">
        <v>0.1958763</v>
      </c>
      <c r="I7732" s="7">
        <v>87.542000000000002</v>
      </c>
    </row>
    <row r="7733" spans="1:12" x14ac:dyDescent="0.25">
      <c r="A7733">
        <v>51360</v>
      </c>
      <c r="B7733" s="2">
        <v>59.710880000000003</v>
      </c>
      <c r="C7733" s="3">
        <v>8364</v>
      </c>
      <c r="D7733" s="4">
        <v>44020</v>
      </c>
      <c r="E7733" t="s">
        <v>9850</v>
      </c>
      <c r="F7733" s="4" t="s">
        <v>9593</v>
      </c>
      <c r="G7733" s="5">
        <v>6434</v>
      </c>
      <c r="H7733" s="6">
        <v>0.277277</v>
      </c>
      <c r="I7733" s="7">
        <v>73.471000000000004</v>
      </c>
      <c r="J7733" s="2">
        <v>42.75</v>
      </c>
      <c r="K7733">
        <v>4</v>
      </c>
    </row>
    <row r="7734" spans="1:12" x14ac:dyDescent="0.25">
      <c r="A7734">
        <v>37663</v>
      </c>
      <c r="B7734" s="2">
        <v>59.706850000000003</v>
      </c>
      <c r="C7734" s="3">
        <v>14392</v>
      </c>
      <c r="D7734" s="4">
        <v>28700</v>
      </c>
      <c r="E7734" t="s">
        <v>7457</v>
      </c>
      <c r="F7734" s="4" t="s">
        <v>7348</v>
      </c>
      <c r="G7734" s="5">
        <v>10402</v>
      </c>
      <c r="H7734" s="6">
        <v>0.3256753</v>
      </c>
      <c r="I7734" s="7">
        <v>65.106999999999999</v>
      </c>
      <c r="J7734" s="2">
        <v>53.666699999999999</v>
      </c>
      <c r="K7734">
        <v>6</v>
      </c>
    </row>
    <row r="7735" spans="1:12" x14ac:dyDescent="0.25">
      <c r="A7735">
        <v>31561</v>
      </c>
      <c r="B7735" s="2">
        <v>59.70431</v>
      </c>
      <c r="C7735" s="3">
        <v>324</v>
      </c>
      <c r="D7735" s="4">
        <v>15260</v>
      </c>
      <c r="E7735" t="s">
        <v>6624</v>
      </c>
      <c r="F7735" s="4" t="s">
        <v>6363</v>
      </c>
      <c r="G7735" s="5">
        <v>231</v>
      </c>
      <c r="H7735" s="6">
        <v>0.63362070000000004</v>
      </c>
      <c r="I7735" s="7">
        <v>11.887</v>
      </c>
    </row>
    <row r="7736" spans="1:12" x14ac:dyDescent="0.25">
      <c r="A7736">
        <v>32257</v>
      </c>
      <c r="B7736" s="2">
        <v>59.698230000000002</v>
      </c>
      <c r="C7736" s="3">
        <v>36387</v>
      </c>
      <c r="D7736" s="4">
        <v>27260</v>
      </c>
      <c r="E7736" t="s">
        <v>1076</v>
      </c>
      <c r="F7736" s="4" t="s">
        <v>6689</v>
      </c>
      <c r="G7736" s="5">
        <v>25142</v>
      </c>
      <c r="H7736" s="6">
        <v>0.31827220000000001</v>
      </c>
      <c r="I7736" s="7">
        <v>66.378</v>
      </c>
      <c r="J7736" s="2">
        <v>44.6</v>
      </c>
      <c r="K7736">
        <v>15</v>
      </c>
      <c r="L7736" s="2">
        <v>75</v>
      </c>
    </row>
    <row r="7737" spans="1:12" x14ac:dyDescent="0.25">
      <c r="A7737">
        <v>49331</v>
      </c>
      <c r="B7737" s="2">
        <v>59.689529999999998</v>
      </c>
      <c r="C7737" s="3">
        <v>16997</v>
      </c>
      <c r="D7737" s="4">
        <v>24340</v>
      </c>
      <c r="E7737" t="s">
        <v>247</v>
      </c>
      <c r="F7737" s="4" t="s">
        <v>9106</v>
      </c>
      <c r="G7737" s="5">
        <v>11234</v>
      </c>
      <c r="H7737" s="6">
        <v>0.29132180000000002</v>
      </c>
      <c r="I7737" s="7">
        <v>71.025999999999996</v>
      </c>
      <c r="J7737" s="2">
        <v>57.444400000000002</v>
      </c>
      <c r="K7737">
        <v>9</v>
      </c>
    </row>
    <row r="7738" spans="1:12" x14ac:dyDescent="0.25">
      <c r="A7738">
        <v>11205</v>
      </c>
      <c r="B7738" s="2">
        <v>59.680759999999999</v>
      </c>
      <c r="C7738" s="3">
        <v>43319</v>
      </c>
      <c r="D7738" s="4">
        <v>35620</v>
      </c>
      <c r="E7738" t="s">
        <v>1238</v>
      </c>
      <c r="F7738" s="4" t="s">
        <v>1280</v>
      </c>
      <c r="G7738" s="5">
        <v>25395</v>
      </c>
      <c r="H7738" s="6">
        <v>0.41734919999999998</v>
      </c>
      <c r="I7738" s="7">
        <v>49.246000000000002</v>
      </c>
      <c r="J7738" s="2">
        <v>32.592599999999997</v>
      </c>
      <c r="K7738">
        <v>54</v>
      </c>
      <c r="L7738" s="2">
        <v>13.3</v>
      </c>
    </row>
    <row r="7739" spans="1:12" x14ac:dyDescent="0.25">
      <c r="A7739">
        <v>48144</v>
      </c>
      <c r="B7739" s="2">
        <v>59.673009999999998</v>
      </c>
      <c r="C7739" s="3">
        <v>9881</v>
      </c>
      <c r="D7739" s="4">
        <v>33780</v>
      </c>
      <c r="E7739" t="s">
        <v>1708</v>
      </c>
      <c r="F7739" s="4" t="s">
        <v>9106</v>
      </c>
      <c r="G7739" s="5">
        <v>7004</v>
      </c>
      <c r="H7739" s="6">
        <v>0.27798400000000001</v>
      </c>
      <c r="I7739" s="7">
        <v>73.328000000000003</v>
      </c>
      <c r="J7739" s="2">
        <v>40.75</v>
      </c>
      <c r="K7739">
        <v>8</v>
      </c>
    </row>
    <row r="7740" spans="1:12" x14ac:dyDescent="0.25">
      <c r="A7740">
        <v>68037</v>
      </c>
      <c r="B7740" s="2">
        <v>59.670999999999999</v>
      </c>
      <c r="C7740" s="3">
        <v>2038</v>
      </c>
      <c r="D7740" s="4">
        <v>36540</v>
      </c>
      <c r="E7740" t="s">
        <v>6443</v>
      </c>
      <c r="F7740" s="4" t="s">
        <v>12738</v>
      </c>
      <c r="G7740" s="5">
        <v>1375</v>
      </c>
      <c r="H7740" s="6">
        <v>0.24872730000000001</v>
      </c>
      <c r="I7740" s="7">
        <v>78.382000000000005</v>
      </c>
    </row>
    <row r="7741" spans="1:12" x14ac:dyDescent="0.25">
      <c r="A7741">
        <v>31005</v>
      </c>
      <c r="B7741" s="2">
        <v>59.667929999999998</v>
      </c>
      <c r="C7741" s="3">
        <v>17358</v>
      </c>
      <c r="D7741" s="4">
        <v>47580</v>
      </c>
      <c r="E7741" t="s">
        <v>6551</v>
      </c>
      <c r="F7741" s="4" t="s">
        <v>6363</v>
      </c>
      <c r="G7741" s="5">
        <v>11467</v>
      </c>
      <c r="H7741" s="6">
        <v>0.25272519999999998</v>
      </c>
      <c r="I7741" s="7">
        <v>77.679000000000002</v>
      </c>
      <c r="J7741" s="2">
        <v>31.5</v>
      </c>
      <c r="K7741">
        <v>2</v>
      </c>
    </row>
    <row r="7742" spans="1:12" x14ac:dyDescent="0.25">
      <c r="A7742">
        <v>80226</v>
      </c>
      <c r="B7742" s="2">
        <v>59.660110000000003</v>
      </c>
      <c r="C7742" s="3">
        <v>31615</v>
      </c>
      <c r="D7742" s="4">
        <v>19740</v>
      </c>
      <c r="E7742" t="s">
        <v>2197</v>
      </c>
      <c r="F7742" s="4" t="s">
        <v>14477</v>
      </c>
      <c r="G7742" s="5">
        <v>21219</v>
      </c>
      <c r="H7742" s="6">
        <v>0.31715359999999998</v>
      </c>
      <c r="I7742" s="7">
        <v>66.540999999999997</v>
      </c>
      <c r="J7742" s="2">
        <v>39</v>
      </c>
      <c r="K7742">
        <v>26</v>
      </c>
      <c r="L7742" s="2">
        <v>45</v>
      </c>
    </row>
    <row r="7743" spans="1:12" x14ac:dyDescent="0.25">
      <c r="A7743">
        <v>12542</v>
      </c>
      <c r="B7743" s="2">
        <v>59.654069999999997</v>
      </c>
      <c r="C7743" s="3">
        <v>6087</v>
      </c>
      <c r="D7743" s="4">
        <v>28740</v>
      </c>
      <c r="E7743" t="s">
        <v>1509</v>
      </c>
      <c r="F7743" s="4" t="s">
        <v>1280</v>
      </c>
      <c r="G7743" s="5">
        <v>4011</v>
      </c>
      <c r="H7743" s="6">
        <v>0.2747445</v>
      </c>
      <c r="I7743" s="7">
        <v>73.86</v>
      </c>
      <c r="J7743" s="2">
        <v>54.333300000000001</v>
      </c>
      <c r="K7743">
        <v>3</v>
      </c>
    </row>
    <row r="7744" spans="1:12" x14ac:dyDescent="0.25">
      <c r="A7744">
        <v>35091</v>
      </c>
      <c r="B7744" s="2">
        <v>59.652670000000001</v>
      </c>
      <c r="C7744" s="3">
        <v>2871</v>
      </c>
      <c r="D7744" s="4">
        <v>13820</v>
      </c>
      <c r="E7744" t="s">
        <v>5270</v>
      </c>
      <c r="F7744" s="4" t="s">
        <v>7027</v>
      </c>
      <c r="G7744" s="5">
        <v>1830</v>
      </c>
      <c r="H7744" s="6">
        <v>0.20437159999999999</v>
      </c>
      <c r="I7744" s="7">
        <v>86.013999999999996</v>
      </c>
      <c r="J7744" s="2">
        <v>55</v>
      </c>
      <c r="K7744">
        <v>2</v>
      </c>
    </row>
    <row r="7745" spans="1:12" x14ac:dyDescent="0.25">
      <c r="A7745">
        <v>34233</v>
      </c>
      <c r="B7745" s="2">
        <v>59.64893</v>
      </c>
      <c r="C7745" s="3">
        <v>17781</v>
      </c>
      <c r="D7745" s="4">
        <v>35840</v>
      </c>
      <c r="E7745" t="s">
        <v>6977</v>
      </c>
      <c r="F7745" s="4" t="s">
        <v>6689</v>
      </c>
      <c r="G7745" s="5">
        <v>13798</v>
      </c>
      <c r="H7745" s="6">
        <v>0.33135239999999999</v>
      </c>
      <c r="I7745" s="7">
        <v>64.061000000000007</v>
      </c>
      <c r="J7745" s="2">
        <v>41.4</v>
      </c>
      <c r="K7745">
        <v>5</v>
      </c>
    </row>
    <row r="7746" spans="1:12" x14ac:dyDescent="0.25">
      <c r="A7746">
        <v>34756</v>
      </c>
      <c r="B7746" s="2">
        <v>59.645090000000003</v>
      </c>
      <c r="C7746" s="3">
        <v>3549</v>
      </c>
      <c r="D7746" s="4">
        <v>36740</v>
      </c>
      <c r="E7746" t="s">
        <v>7013</v>
      </c>
      <c r="F7746" s="4" t="s">
        <v>6689</v>
      </c>
      <c r="G7746" s="5">
        <v>2255</v>
      </c>
      <c r="H7746" s="6">
        <v>0.24478939999999999</v>
      </c>
      <c r="I7746" s="7">
        <v>79.015000000000001</v>
      </c>
    </row>
    <row r="7747" spans="1:12" x14ac:dyDescent="0.25">
      <c r="A7747">
        <v>95220</v>
      </c>
      <c r="B7747" s="2">
        <v>59.643279999999997</v>
      </c>
      <c r="C7747" s="3">
        <v>7500</v>
      </c>
      <c r="D7747" s="4">
        <v>44700</v>
      </c>
      <c r="E7747" t="s">
        <v>15840</v>
      </c>
      <c r="F7747" s="4" t="s">
        <v>15368</v>
      </c>
      <c r="G7747" s="5">
        <v>5297</v>
      </c>
      <c r="H7747" s="6">
        <v>0.2416006</v>
      </c>
      <c r="I7747" s="7">
        <v>79.564999999999998</v>
      </c>
    </row>
    <row r="7748" spans="1:12" x14ac:dyDescent="0.25">
      <c r="A7748">
        <v>2919</v>
      </c>
      <c r="B7748" s="2">
        <v>59.636859999999999</v>
      </c>
      <c r="C7748" s="3">
        <v>29010</v>
      </c>
      <c r="D7748" s="4">
        <v>39300</v>
      </c>
      <c r="E7748" t="s">
        <v>519</v>
      </c>
      <c r="F7748" s="4" t="s">
        <v>466</v>
      </c>
      <c r="G7748" s="5">
        <v>21489</v>
      </c>
      <c r="H7748" s="6">
        <v>0.23216529999999999</v>
      </c>
      <c r="I7748" s="7">
        <v>81.180999999999997</v>
      </c>
      <c r="J7748" s="2">
        <v>53</v>
      </c>
      <c r="K7748">
        <v>8</v>
      </c>
    </row>
    <row r="7749" spans="1:12" x14ac:dyDescent="0.25">
      <c r="A7749">
        <v>14830</v>
      </c>
      <c r="B7749" s="2">
        <v>59.628430000000002</v>
      </c>
      <c r="C7749" s="3">
        <v>19679</v>
      </c>
      <c r="D7749" s="4">
        <v>18500</v>
      </c>
      <c r="E7749" t="s">
        <v>2963</v>
      </c>
      <c r="F7749" s="4" t="s">
        <v>1280</v>
      </c>
      <c r="G7749" s="5">
        <v>13750</v>
      </c>
      <c r="H7749" s="6">
        <v>0.3082182</v>
      </c>
      <c r="I7749" s="7">
        <v>68.031000000000006</v>
      </c>
      <c r="J7749" s="2">
        <v>43.875</v>
      </c>
      <c r="K7749">
        <v>16</v>
      </c>
      <c r="L7749" s="2">
        <v>71.400000000000006</v>
      </c>
    </row>
    <row r="7750" spans="1:12" x14ac:dyDescent="0.25">
      <c r="A7750">
        <v>58438</v>
      </c>
      <c r="B7750" s="2">
        <v>59.625019999999999</v>
      </c>
      <c r="C7750" s="3">
        <v>684</v>
      </c>
      <c r="E7750" t="s">
        <v>11167</v>
      </c>
      <c r="F7750" s="4" t="s">
        <v>11069</v>
      </c>
      <c r="G7750" s="5">
        <v>518</v>
      </c>
      <c r="H7750" s="6">
        <v>0.27027030000000002</v>
      </c>
      <c r="I7750" s="7">
        <v>74.582999999999998</v>
      </c>
    </row>
    <row r="7751" spans="1:12" x14ac:dyDescent="0.25">
      <c r="A7751">
        <v>55606</v>
      </c>
      <c r="B7751" s="2">
        <v>59.624839999999999</v>
      </c>
      <c r="C7751" s="3">
        <v>200</v>
      </c>
      <c r="E7751" t="s">
        <v>10505</v>
      </c>
      <c r="F7751" s="4" t="s">
        <v>10428</v>
      </c>
      <c r="G7751" s="5">
        <v>199</v>
      </c>
      <c r="H7751" s="6">
        <v>0.39698489999999997</v>
      </c>
      <c r="I7751" s="7">
        <v>52.679000000000002</v>
      </c>
      <c r="J7751" s="2">
        <v>48</v>
      </c>
      <c r="K7751">
        <v>1</v>
      </c>
    </row>
    <row r="7752" spans="1:12" x14ac:dyDescent="0.25">
      <c r="A7752">
        <v>1562</v>
      </c>
      <c r="B7752" s="2">
        <v>59.622819999999997</v>
      </c>
      <c r="C7752" s="3">
        <v>11746</v>
      </c>
      <c r="D7752" s="4">
        <v>49340</v>
      </c>
      <c r="E7752" t="s">
        <v>193</v>
      </c>
      <c r="F7752" s="4" t="s">
        <v>21</v>
      </c>
      <c r="G7752" s="5">
        <v>8239</v>
      </c>
      <c r="H7752" s="6">
        <v>0.24553949999999999</v>
      </c>
      <c r="I7752" s="7">
        <v>78.849000000000004</v>
      </c>
      <c r="J7752" s="2">
        <v>60</v>
      </c>
      <c r="K7752">
        <v>3</v>
      </c>
    </row>
    <row r="7753" spans="1:12" x14ac:dyDescent="0.25">
      <c r="A7753">
        <v>44846</v>
      </c>
      <c r="B7753" s="2">
        <v>59.620350000000002</v>
      </c>
      <c r="C7753" s="3">
        <v>3015</v>
      </c>
      <c r="D7753" s="4">
        <v>41780</v>
      </c>
      <c r="E7753" t="s">
        <v>615</v>
      </c>
      <c r="F7753" s="4" t="s">
        <v>8295</v>
      </c>
      <c r="G7753" s="5">
        <v>2114</v>
      </c>
      <c r="H7753" s="6">
        <v>0.25922420000000002</v>
      </c>
      <c r="I7753" s="7">
        <v>76.483000000000004</v>
      </c>
      <c r="J7753" s="2">
        <v>79</v>
      </c>
      <c r="K7753">
        <v>1</v>
      </c>
    </row>
    <row r="7754" spans="1:12" x14ac:dyDescent="0.25">
      <c r="A7754">
        <v>62554</v>
      </c>
      <c r="B7754" s="2">
        <v>59.619570000000003</v>
      </c>
      <c r="C7754" s="3">
        <v>1634</v>
      </c>
      <c r="D7754" s="4">
        <v>19500</v>
      </c>
      <c r="E7754" t="s">
        <v>11978</v>
      </c>
      <c r="F7754" s="4" t="s">
        <v>11490</v>
      </c>
      <c r="G7754" s="5">
        <v>1136</v>
      </c>
      <c r="H7754" s="6">
        <v>0.256162</v>
      </c>
      <c r="I7754" s="7">
        <v>77.010999999999996</v>
      </c>
      <c r="J7754" s="2">
        <v>71</v>
      </c>
      <c r="K7754">
        <v>1</v>
      </c>
    </row>
    <row r="7755" spans="1:12" x14ac:dyDescent="0.25">
      <c r="A7755">
        <v>15677</v>
      </c>
      <c r="B7755" s="2">
        <v>59.619219999999999</v>
      </c>
      <c r="C7755" s="3">
        <v>535</v>
      </c>
      <c r="D7755" s="4">
        <v>38300</v>
      </c>
      <c r="E7755" t="s">
        <v>3251</v>
      </c>
      <c r="F7755" s="4" t="s">
        <v>3003</v>
      </c>
      <c r="G7755" s="5">
        <v>324</v>
      </c>
      <c r="H7755" s="6">
        <v>0.38888889999999998</v>
      </c>
      <c r="I7755" s="7">
        <v>54.063000000000002</v>
      </c>
    </row>
    <row r="7756" spans="1:12" x14ac:dyDescent="0.25">
      <c r="A7756">
        <v>57780</v>
      </c>
      <c r="B7756" s="2">
        <v>59.619129999999998</v>
      </c>
      <c r="C7756" s="3">
        <v>82</v>
      </c>
      <c r="D7756" s="4">
        <v>39660</v>
      </c>
      <c r="E7756" t="s">
        <v>11061</v>
      </c>
      <c r="F7756" s="4" t="s">
        <v>10877</v>
      </c>
      <c r="G7756" s="5">
        <v>75</v>
      </c>
      <c r="H7756" s="6">
        <v>0.1447368</v>
      </c>
      <c r="I7756" s="7">
        <v>96.25</v>
      </c>
    </row>
    <row r="7757" spans="1:12" x14ac:dyDescent="0.25">
      <c r="A7757">
        <v>92382</v>
      </c>
      <c r="B7757" s="2">
        <v>59.61824</v>
      </c>
      <c r="C7757" s="3">
        <v>5160</v>
      </c>
      <c r="D7757" s="4">
        <v>40140</v>
      </c>
      <c r="E7757" t="s">
        <v>15554</v>
      </c>
      <c r="F7757" s="4" t="s">
        <v>15368</v>
      </c>
      <c r="G7757" s="5">
        <v>3619</v>
      </c>
      <c r="H7757" s="6">
        <v>0.2428177</v>
      </c>
      <c r="I7757" s="7">
        <v>79.299000000000007</v>
      </c>
      <c r="J7757" s="2">
        <v>53</v>
      </c>
      <c r="K7757">
        <v>1</v>
      </c>
    </row>
    <row r="7758" spans="1:12" x14ac:dyDescent="0.25">
      <c r="A7758">
        <v>10925</v>
      </c>
      <c r="B7758" s="2">
        <v>59.616630000000001</v>
      </c>
      <c r="C7758" s="3">
        <v>4300</v>
      </c>
      <c r="D7758" s="4">
        <v>35620</v>
      </c>
      <c r="E7758" t="s">
        <v>1857</v>
      </c>
      <c r="F7758" s="4" t="s">
        <v>1280</v>
      </c>
      <c r="G7758" s="5">
        <v>3085</v>
      </c>
      <c r="H7758" s="6">
        <v>0.21970190000000001</v>
      </c>
      <c r="I7758" s="7">
        <v>83.289000000000001</v>
      </c>
      <c r="J7758" s="2">
        <v>41</v>
      </c>
      <c r="K7758">
        <v>1</v>
      </c>
    </row>
    <row r="7759" spans="1:12" x14ac:dyDescent="0.25">
      <c r="A7759">
        <v>59741</v>
      </c>
      <c r="B7759" s="2">
        <v>59.615189999999998</v>
      </c>
      <c r="C7759" s="3">
        <v>4206</v>
      </c>
      <c r="D7759" s="4">
        <v>14580</v>
      </c>
      <c r="E7759" t="s">
        <v>11441</v>
      </c>
      <c r="F7759" s="4" t="s">
        <v>11278</v>
      </c>
      <c r="G7759" s="5">
        <v>2943</v>
      </c>
      <c r="H7759" s="6">
        <v>0.30309209999999998</v>
      </c>
      <c r="I7759" s="7">
        <v>68.875</v>
      </c>
      <c r="J7759" s="2">
        <v>48</v>
      </c>
      <c r="K7759">
        <v>1</v>
      </c>
    </row>
    <row r="7760" spans="1:12" x14ac:dyDescent="0.25">
      <c r="A7760">
        <v>58655</v>
      </c>
      <c r="B7760" s="2">
        <v>59.614409999999999</v>
      </c>
      <c r="C7760" s="3">
        <v>467</v>
      </c>
      <c r="D7760" s="4">
        <v>19860</v>
      </c>
      <c r="E7760" t="s">
        <v>11229</v>
      </c>
      <c r="F7760" s="4" t="s">
        <v>11069</v>
      </c>
      <c r="G7760" s="5">
        <v>305</v>
      </c>
      <c r="H7760" s="6">
        <v>0.2459016</v>
      </c>
      <c r="I7760" s="7">
        <v>78.75</v>
      </c>
      <c r="J7760" s="2">
        <v>63</v>
      </c>
      <c r="K7760">
        <v>1</v>
      </c>
    </row>
    <row r="7761" spans="1:12" x14ac:dyDescent="0.25">
      <c r="A7761">
        <v>13057</v>
      </c>
      <c r="B7761" s="2">
        <v>59.611820000000002</v>
      </c>
      <c r="C7761" s="3">
        <v>14546</v>
      </c>
      <c r="D7761" s="4">
        <v>45060</v>
      </c>
      <c r="E7761" t="s">
        <v>2486</v>
      </c>
      <c r="F7761" s="4" t="s">
        <v>1280</v>
      </c>
      <c r="G7761" s="5">
        <v>10541</v>
      </c>
      <c r="H7761" s="6">
        <v>0.2919078</v>
      </c>
      <c r="I7761" s="7">
        <v>70.790999999999997</v>
      </c>
      <c r="J7761" s="2">
        <v>42.181800000000003</v>
      </c>
      <c r="K7761">
        <v>11</v>
      </c>
      <c r="L7761" s="2">
        <v>62.5</v>
      </c>
    </row>
    <row r="7762" spans="1:12" x14ac:dyDescent="0.25">
      <c r="A7762">
        <v>58752</v>
      </c>
      <c r="B7762" s="2">
        <v>59.609259999999999</v>
      </c>
      <c r="C7762" s="3">
        <v>170</v>
      </c>
      <c r="E7762" t="s">
        <v>11248</v>
      </c>
      <c r="F7762" s="4" t="s">
        <v>11069</v>
      </c>
      <c r="G7762" s="5">
        <v>140</v>
      </c>
      <c r="H7762" s="6">
        <v>0.1214286</v>
      </c>
      <c r="I7762" s="7">
        <v>100.25</v>
      </c>
    </row>
    <row r="7763" spans="1:12" x14ac:dyDescent="0.25">
      <c r="A7763">
        <v>57067</v>
      </c>
      <c r="B7763" s="2">
        <v>59.60915</v>
      </c>
      <c r="C7763" s="3">
        <v>456</v>
      </c>
      <c r="D7763" s="4">
        <v>49460</v>
      </c>
      <c r="E7763" t="s">
        <v>2638</v>
      </c>
      <c r="F7763" s="4" t="s">
        <v>10877</v>
      </c>
      <c r="G7763" s="5">
        <v>316</v>
      </c>
      <c r="H7763" s="6">
        <v>0.39556960000000002</v>
      </c>
      <c r="I7763" s="7">
        <v>52.875</v>
      </c>
    </row>
    <row r="7764" spans="1:12" x14ac:dyDescent="0.25">
      <c r="A7764">
        <v>12017</v>
      </c>
      <c r="B7764" s="2">
        <v>59.609020000000001</v>
      </c>
      <c r="C7764" s="3">
        <v>331</v>
      </c>
      <c r="D7764" s="4">
        <v>26460</v>
      </c>
      <c r="E7764" t="s">
        <v>2077</v>
      </c>
      <c r="F7764" s="4" t="s">
        <v>1280</v>
      </c>
      <c r="G7764" s="5">
        <v>231</v>
      </c>
      <c r="H7764" s="6">
        <v>0.32900430000000003</v>
      </c>
      <c r="I7764" s="7">
        <v>64.375</v>
      </c>
      <c r="J7764" s="2">
        <v>61</v>
      </c>
      <c r="K7764">
        <v>1</v>
      </c>
    </row>
    <row r="7765" spans="1:12" x14ac:dyDescent="0.25">
      <c r="A7765">
        <v>46322</v>
      </c>
      <c r="B7765" s="2">
        <v>59.604990000000001</v>
      </c>
      <c r="C7765" s="3">
        <v>23429</v>
      </c>
      <c r="D7765" s="4">
        <v>16980</v>
      </c>
      <c r="E7765" t="s">
        <v>2269</v>
      </c>
      <c r="F7765" s="4" t="s">
        <v>8800</v>
      </c>
      <c r="G7765" s="5">
        <v>16618</v>
      </c>
      <c r="H7765" s="6">
        <v>0.26969130000000002</v>
      </c>
      <c r="I7765" s="7">
        <v>74.611999999999995</v>
      </c>
      <c r="J7765" s="2">
        <v>48.05</v>
      </c>
      <c r="K7765">
        <v>20</v>
      </c>
      <c r="L7765" s="2">
        <v>88.4</v>
      </c>
    </row>
    <row r="7766" spans="1:12" x14ac:dyDescent="0.25">
      <c r="A7766">
        <v>64834</v>
      </c>
      <c r="B7766" s="2">
        <v>59.599559999999997</v>
      </c>
      <c r="C7766" s="3">
        <v>9762</v>
      </c>
      <c r="D7766" s="4">
        <v>27900</v>
      </c>
      <c r="E7766" t="s">
        <v>12330</v>
      </c>
      <c r="F7766" s="4" t="s">
        <v>12102</v>
      </c>
      <c r="G7766" s="5">
        <v>6046</v>
      </c>
      <c r="H7766" s="6">
        <v>0.314919</v>
      </c>
      <c r="I7766" s="7">
        <v>66.790000000000006</v>
      </c>
      <c r="J7766" s="2">
        <v>50.5</v>
      </c>
      <c r="K7766">
        <v>2</v>
      </c>
    </row>
    <row r="7767" spans="1:12" x14ac:dyDescent="0.25">
      <c r="A7767">
        <v>95209</v>
      </c>
      <c r="B7767" s="2">
        <v>59.591900000000003</v>
      </c>
      <c r="C7767" s="3">
        <v>41458</v>
      </c>
      <c r="D7767" s="4">
        <v>44700</v>
      </c>
      <c r="E7767" t="s">
        <v>1717</v>
      </c>
      <c r="F7767" s="4" t="s">
        <v>15368</v>
      </c>
      <c r="G7767" s="5">
        <v>25986</v>
      </c>
      <c r="H7767" s="6">
        <v>0.25790809999999997</v>
      </c>
      <c r="I7767" s="7">
        <v>76.641000000000005</v>
      </c>
      <c r="J7767" s="2">
        <v>36.799999999999997</v>
      </c>
      <c r="K7767">
        <v>10</v>
      </c>
      <c r="L7767" s="2">
        <v>32.6</v>
      </c>
    </row>
    <row r="7768" spans="1:12" x14ac:dyDescent="0.25">
      <c r="A7768">
        <v>20602</v>
      </c>
      <c r="B7768" s="2">
        <v>59.58164</v>
      </c>
      <c r="C7768" s="3">
        <v>26646</v>
      </c>
      <c r="D7768" s="4">
        <v>47900</v>
      </c>
      <c r="E7768" t="s">
        <v>4360</v>
      </c>
      <c r="F7768" s="4" t="s">
        <v>4361</v>
      </c>
      <c r="G7768" s="5">
        <v>16840</v>
      </c>
      <c r="H7768" s="6">
        <v>0.2258773</v>
      </c>
      <c r="I7768" s="7">
        <v>82.176000000000002</v>
      </c>
      <c r="J7768" s="2">
        <v>34.857100000000003</v>
      </c>
      <c r="K7768">
        <v>7</v>
      </c>
    </row>
    <row r="7769" spans="1:12" x14ac:dyDescent="0.25">
      <c r="A7769">
        <v>12975</v>
      </c>
      <c r="B7769" s="2">
        <v>59.577559999999998</v>
      </c>
      <c r="C7769" s="3">
        <v>280</v>
      </c>
      <c r="E7769" t="s">
        <v>2452</v>
      </c>
      <c r="F7769" s="4" t="s">
        <v>1280</v>
      </c>
      <c r="G7769" s="5">
        <v>233</v>
      </c>
      <c r="H7769" s="6">
        <v>0.28632479999999999</v>
      </c>
      <c r="I7769" s="7">
        <v>71.718999999999994</v>
      </c>
    </row>
    <row r="7770" spans="1:12" x14ac:dyDescent="0.25">
      <c r="A7770">
        <v>85375</v>
      </c>
      <c r="B7770" s="2">
        <v>59.571060000000003</v>
      </c>
      <c r="C7770" s="3">
        <v>27545</v>
      </c>
      <c r="D7770" s="4">
        <v>38060</v>
      </c>
      <c r="E7770" t="s">
        <v>15012</v>
      </c>
      <c r="F7770" s="4" t="s">
        <v>14962</v>
      </c>
      <c r="G7770" s="5">
        <v>26902</v>
      </c>
      <c r="H7770" s="6">
        <v>0.34992380000000001</v>
      </c>
      <c r="I7770" s="7">
        <v>60.722999999999999</v>
      </c>
      <c r="J7770" s="2">
        <v>48</v>
      </c>
      <c r="K7770">
        <v>3</v>
      </c>
    </row>
    <row r="7771" spans="1:12" x14ac:dyDescent="0.25">
      <c r="A7771">
        <v>16055</v>
      </c>
      <c r="B7771" s="2">
        <v>59.563160000000003</v>
      </c>
      <c r="C7771" s="3">
        <v>8310</v>
      </c>
      <c r="D7771" s="4">
        <v>38300</v>
      </c>
      <c r="E7771" t="s">
        <v>3401</v>
      </c>
      <c r="F7771" s="4" t="s">
        <v>3003</v>
      </c>
      <c r="G7771" s="5">
        <v>6160</v>
      </c>
      <c r="H7771" s="6">
        <v>0.24947250000000001</v>
      </c>
      <c r="I7771" s="7">
        <v>78.063000000000002</v>
      </c>
      <c r="J7771" s="2">
        <v>41</v>
      </c>
      <c r="K7771">
        <v>1</v>
      </c>
    </row>
    <row r="7772" spans="1:12" x14ac:dyDescent="0.25">
      <c r="A7772">
        <v>56327</v>
      </c>
      <c r="B7772" s="2">
        <v>59.561549999999997</v>
      </c>
      <c r="C7772" s="3">
        <v>762</v>
      </c>
      <c r="D7772" s="4">
        <v>10820</v>
      </c>
      <c r="E7772" t="s">
        <v>9219</v>
      </c>
      <c r="F7772" s="4" t="s">
        <v>10428</v>
      </c>
      <c r="G7772" s="5">
        <v>547</v>
      </c>
      <c r="H7772" s="6">
        <v>0.3138686</v>
      </c>
      <c r="I7772" s="7">
        <v>66.912000000000006</v>
      </c>
    </row>
    <row r="7773" spans="1:12" x14ac:dyDescent="0.25">
      <c r="A7773">
        <v>58045</v>
      </c>
      <c r="B7773" s="2">
        <v>59.561019999999999</v>
      </c>
      <c r="C7773" s="3">
        <v>2440</v>
      </c>
      <c r="E7773" t="s">
        <v>4556</v>
      </c>
      <c r="F7773" s="4" t="s">
        <v>11069</v>
      </c>
      <c r="G7773" s="5">
        <v>1672</v>
      </c>
      <c r="H7773" s="6">
        <v>0.28153020000000001</v>
      </c>
      <c r="I7773" s="7">
        <v>72.5</v>
      </c>
    </row>
    <row r="7774" spans="1:12" x14ac:dyDescent="0.25">
      <c r="A7774">
        <v>42374</v>
      </c>
      <c r="B7774" s="2">
        <v>59.560569999999998</v>
      </c>
      <c r="C7774" s="3">
        <v>219</v>
      </c>
      <c r="E7774" t="s">
        <v>8247</v>
      </c>
      <c r="F7774" s="4" t="s">
        <v>7883</v>
      </c>
      <c r="G7774" s="5">
        <v>187</v>
      </c>
      <c r="H7774" s="6">
        <v>0.1925134</v>
      </c>
      <c r="I7774" s="7">
        <v>87.875</v>
      </c>
    </row>
    <row r="7775" spans="1:12" x14ac:dyDescent="0.25">
      <c r="A7775">
        <v>52581</v>
      </c>
      <c r="B7775" s="2">
        <v>59.560429999999997</v>
      </c>
      <c r="C7775" s="3">
        <v>476</v>
      </c>
      <c r="E7775" t="s">
        <v>9994</v>
      </c>
      <c r="F7775" s="4" t="s">
        <v>9593</v>
      </c>
      <c r="G7775" s="5">
        <v>416</v>
      </c>
      <c r="H7775" s="6">
        <v>0.22115380000000001</v>
      </c>
      <c r="I7775" s="7">
        <v>82.917000000000002</v>
      </c>
    </row>
    <row r="7776" spans="1:12" x14ac:dyDescent="0.25">
      <c r="A7776">
        <v>53560</v>
      </c>
      <c r="B7776" s="2">
        <v>59.559730000000002</v>
      </c>
      <c r="C7776" s="3">
        <v>3509</v>
      </c>
      <c r="D7776" s="4">
        <v>31540</v>
      </c>
      <c r="E7776" t="s">
        <v>10110</v>
      </c>
      <c r="F7776" s="4" t="s">
        <v>10031</v>
      </c>
      <c r="G7776" s="5">
        <v>2492</v>
      </c>
      <c r="H7776" s="6">
        <v>0.26765650000000002</v>
      </c>
      <c r="I7776" s="7">
        <v>74.881</v>
      </c>
      <c r="J7776" s="2">
        <v>55</v>
      </c>
      <c r="K7776">
        <v>2</v>
      </c>
    </row>
    <row r="7777" spans="1:12" x14ac:dyDescent="0.25">
      <c r="A7777">
        <v>58504</v>
      </c>
      <c r="B7777" s="2">
        <v>59.555219999999998</v>
      </c>
      <c r="C7777" s="3">
        <v>25540</v>
      </c>
      <c r="D7777" s="4">
        <v>13900</v>
      </c>
      <c r="E7777" t="s">
        <v>11193</v>
      </c>
      <c r="F7777" s="4" t="s">
        <v>11069</v>
      </c>
      <c r="G7777" s="5">
        <v>16347</v>
      </c>
      <c r="H7777" s="6">
        <v>0.27881089999999997</v>
      </c>
      <c r="I7777" s="7">
        <v>72.936999999999998</v>
      </c>
      <c r="J7777" s="2">
        <v>44.875</v>
      </c>
      <c r="K7777">
        <v>8</v>
      </c>
    </row>
    <row r="7778" spans="1:12" x14ac:dyDescent="0.25">
      <c r="A7778">
        <v>55956</v>
      </c>
      <c r="B7778" s="2">
        <v>59.550989999999999</v>
      </c>
      <c r="C7778" s="3">
        <v>1934</v>
      </c>
      <c r="D7778" s="4">
        <v>40340</v>
      </c>
      <c r="E7778" t="s">
        <v>10578</v>
      </c>
      <c r="F7778" s="4" t="s">
        <v>10428</v>
      </c>
      <c r="G7778" s="5">
        <v>1312</v>
      </c>
      <c r="H7778" s="6">
        <v>0.22162989999999999</v>
      </c>
      <c r="I7778" s="7">
        <v>82.813000000000002</v>
      </c>
      <c r="J7778" s="2">
        <v>48</v>
      </c>
      <c r="K7778">
        <v>1</v>
      </c>
    </row>
    <row r="7779" spans="1:12" x14ac:dyDescent="0.25">
      <c r="A7779">
        <v>61418</v>
      </c>
      <c r="B7779" s="2">
        <v>59.550559999999997</v>
      </c>
      <c r="C7779" s="3">
        <v>637</v>
      </c>
      <c r="D7779" s="4">
        <v>15460</v>
      </c>
      <c r="E7779" t="s">
        <v>11737</v>
      </c>
      <c r="F7779" s="4" t="s">
        <v>11490</v>
      </c>
      <c r="G7779" s="5">
        <v>495</v>
      </c>
      <c r="H7779" s="6">
        <v>0.21414140000000001</v>
      </c>
      <c r="I7779" s="7">
        <v>84.106999999999999</v>
      </c>
    </row>
    <row r="7780" spans="1:12" x14ac:dyDescent="0.25">
      <c r="A7780">
        <v>94112</v>
      </c>
      <c r="B7780" s="2">
        <v>59.535760000000003</v>
      </c>
      <c r="C7780" s="3">
        <v>83031</v>
      </c>
      <c r="D7780" s="4">
        <v>41860</v>
      </c>
      <c r="E7780" t="s">
        <v>15761</v>
      </c>
      <c r="F7780" s="4" t="s">
        <v>15368</v>
      </c>
      <c r="G7780" s="5">
        <v>61345</v>
      </c>
      <c r="H7780" s="6">
        <v>0.27547480000000002</v>
      </c>
      <c r="I7780" s="7">
        <v>73.504999999999995</v>
      </c>
      <c r="J7780" s="2">
        <v>34.036999999999999</v>
      </c>
      <c r="K7780">
        <v>54</v>
      </c>
      <c r="L7780" s="2">
        <v>18.600000000000001</v>
      </c>
    </row>
    <row r="7781" spans="1:12" x14ac:dyDescent="0.25">
      <c r="A7781">
        <v>50112</v>
      </c>
      <c r="B7781" s="2">
        <v>59.51934</v>
      </c>
      <c r="C7781" s="3">
        <v>11876</v>
      </c>
      <c r="E7781" t="s">
        <v>9620</v>
      </c>
      <c r="F7781" s="4" t="s">
        <v>9593</v>
      </c>
      <c r="G7781" s="5">
        <v>7248</v>
      </c>
      <c r="H7781" s="6">
        <v>0.29208060000000002</v>
      </c>
      <c r="I7781" s="7">
        <v>70.611000000000004</v>
      </c>
      <c r="J7781" s="2">
        <v>37.454500000000003</v>
      </c>
      <c r="K7781">
        <v>22</v>
      </c>
      <c r="L7781" s="2">
        <v>36.4</v>
      </c>
    </row>
    <row r="7782" spans="1:12" x14ac:dyDescent="0.25">
      <c r="A7782">
        <v>78045</v>
      </c>
      <c r="B7782" s="2">
        <v>59.509619999999998</v>
      </c>
      <c r="C7782" s="3">
        <v>60005</v>
      </c>
      <c r="D7782" s="4">
        <v>29700</v>
      </c>
      <c r="E7782" t="s">
        <v>12301</v>
      </c>
      <c r="F7782" s="4" t="s">
        <v>13752</v>
      </c>
      <c r="G7782" s="5">
        <v>33388</v>
      </c>
      <c r="H7782" s="6">
        <v>0.32265120000000003</v>
      </c>
      <c r="I7782" s="7">
        <v>65.326999999999998</v>
      </c>
      <c r="J7782" s="2">
        <v>48</v>
      </c>
      <c r="K7782">
        <v>5</v>
      </c>
    </row>
    <row r="7783" spans="1:12" x14ac:dyDescent="0.25">
      <c r="A7783">
        <v>16849</v>
      </c>
      <c r="B7783" s="2">
        <v>59.501559999999998</v>
      </c>
      <c r="C7783" s="3">
        <v>397</v>
      </c>
      <c r="D7783" s="4">
        <v>20180</v>
      </c>
      <c r="E7783" t="s">
        <v>3617</v>
      </c>
      <c r="F7783" s="4" t="s">
        <v>3003</v>
      </c>
      <c r="G7783" s="5">
        <v>307</v>
      </c>
      <c r="H7783" s="6">
        <v>0.3550489</v>
      </c>
      <c r="I7783" s="7">
        <v>59.722000000000001</v>
      </c>
    </row>
    <row r="7784" spans="1:12" x14ac:dyDescent="0.25">
      <c r="A7784">
        <v>32403</v>
      </c>
      <c r="B7784" s="2">
        <v>59.501199999999997</v>
      </c>
      <c r="C7784" s="3">
        <v>3329</v>
      </c>
      <c r="D7784" s="4">
        <v>37460</v>
      </c>
      <c r="E7784" t="s">
        <v>6762</v>
      </c>
      <c r="F7784" s="4" t="s">
        <v>6689</v>
      </c>
      <c r="G7784" s="5">
        <v>1177</v>
      </c>
      <c r="H7784" s="6">
        <v>0.35908319999999999</v>
      </c>
      <c r="I7784" s="7">
        <v>59.023000000000003</v>
      </c>
    </row>
    <row r="7785" spans="1:12" x14ac:dyDescent="0.25">
      <c r="A7785">
        <v>97031</v>
      </c>
      <c r="B7785" s="2">
        <v>59.497909999999997</v>
      </c>
      <c r="C7785" s="3">
        <v>18989</v>
      </c>
      <c r="D7785" s="4">
        <v>26220</v>
      </c>
      <c r="E7785" t="s">
        <v>16182</v>
      </c>
      <c r="F7785" s="4" t="s">
        <v>16170</v>
      </c>
      <c r="G7785" s="5">
        <v>12559</v>
      </c>
      <c r="H7785" s="6">
        <v>0.33274939999999997</v>
      </c>
      <c r="I7785" s="7">
        <v>63.570999999999998</v>
      </c>
      <c r="J7785" s="2">
        <v>53.666699999999999</v>
      </c>
      <c r="K7785">
        <v>12</v>
      </c>
      <c r="L7785" s="2">
        <v>98.2</v>
      </c>
    </row>
    <row r="7786" spans="1:12" x14ac:dyDescent="0.25">
      <c r="A7786">
        <v>8067</v>
      </c>
      <c r="B7786" s="2">
        <v>59.494610000000002</v>
      </c>
      <c r="C7786" s="3">
        <v>1789</v>
      </c>
      <c r="D7786" s="4">
        <v>37980</v>
      </c>
      <c r="E7786" t="s">
        <v>1618</v>
      </c>
      <c r="F7786" s="4" t="s">
        <v>1341</v>
      </c>
      <c r="G7786" s="5">
        <v>1241</v>
      </c>
      <c r="H7786" s="6">
        <v>0.22481870000000001</v>
      </c>
      <c r="I7786" s="7">
        <v>82.221999999999994</v>
      </c>
      <c r="J7786" s="2">
        <v>59</v>
      </c>
      <c r="K7786">
        <v>1</v>
      </c>
    </row>
    <row r="7787" spans="1:12" x14ac:dyDescent="0.25">
      <c r="A7787">
        <v>21154</v>
      </c>
      <c r="B7787" s="2">
        <v>59.493139999999997</v>
      </c>
      <c r="C7787" s="3">
        <v>6677</v>
      </c>
      <c r="D7787" s="4">
        <v>12580</v>
      </c>
      <c r="E7787" t="s">
        <v>4506</v>
      </c>
      <c r="F7787" s="4" t="s">
        <v>4361</v>
      </c>
      <c r="G7787" s="5">
        <v>4888</v>
      </c>
      <c r="H7787" s="6">
        <v>0.2403354</v>
      </c>
      <c r="I7787" s="7">
        <v>79.539000000000001</v>
      </c>
      <c r="J7787" s="2">
        <v>62</v>
      </c>
      <c r="K7787">
        <v>1</v>
      </c>
    </row>
    <row r="7788" spans="1:12" x14ac:dyDescent="0.25">
      <c r="A7788">
        <v>18444</v>
      </c>
      <c r="B7788" s="2">
        <v>59.489530000000002</v>
      </c>
      <c r="C7788" s="3">
        <v>14296</v>
      </c>
      <c r="D7788" s="4">
        <v>42540</v>
      </c>
      <c r="E7788" t="s">
        <v>4065</v>
      </c>
      <c r="F7788" s="4" t="s">
        <v>3003</v>
      </c>
      <c r="G7788" s="5">
        <v>10208</v>
      </c>
      <c r="H7788" s="6">
        <v>0.25705329999999998</v>
      </c>
      <c r="I7788" s="7">
        <v>76.641999999999996</v>
      </c>
      <c r="J7788" s="2">
        <v>46.5</v>
      </c>
      <c r="K7788">
        <v>8</v>
      </c>
    </row>
    <row r="7789" spans="1:12" x14ac:dyDescent="0.25">
      <c r="A7789">
        <v>33317</v>
      </c>
      <c r="B7789" s="2">
        <v>59.48104</v>
      </c>
      <c r="C7789" s="3">
        <v>35734</v>
      </c>
      <c r="D7789" s="4">
        <v>33100</v>
      </c>
      <c r="E7789" t="s">
        <v>6877</v>
      </c>
      <c r="F7789" s="4" t="s">
        <v>6689</v>
      </c>
      <c r="G7789" s="5">
        <v>25264</v>
      </c>
      <c r="H7789" s="6">
        <v>0.30884620000000002</v>
      </c>
      <c r="I7789" s="7">
        <v>67.688999999999993</v>
      </c>
      <c r="J7789" s="2">
        <v>35.285699999999999</v>
      </c>
      <c r="K7789">
        <v>7</v>
      </c>
    </row>
    <row r="7790" spans="1:12" x14ac:dyDescent="0.25">
      <c r="A7790">
        <v>4051</v>
      </c>
      <c r="B7790" s="2">
        <v>59.474780000000003</v>
      </c>
      <c r="C7790" s="3">
        <v>1174</v>
      </c>
      <c r="E7790" t="s">
        <v>738</v>
      </c>
      <c r="F7790" s="4" t="s">
        <v>701</v>
      </c>
      <c r="G7790" s="5">
        <v>842</v>
      </c>
      <c r="H7790" s="6">
        <v>0.3238434</v>
      </c>
      <c r="I7790" s="7">
        <v>65.096000000000004</v>
      </c>
      <c r="J7790" s="2">
        <v>58</v>
      </c>
      <c r="K7790">
        <v>1</v>
      </c>
    </row>
    <row r="7791" spans="1:12" x14ac:dyDescent="0.25">
      <c r="A7791">
        <v>58725</v>
      </c>
      <c r="B7791" s="2">
        <v>59.474550000000001</v>
      </c>
      <c r="C7791" s="3">
        <v>272</v>
      </c>
      <c r="D7791" s="4">
        <v>33500</v>
      </c>
      <c r="E7791" t="s">
        <v>11238</v>
      </c>
      <c r="F7791" s="4" t="s">
        <v>11069</v>
      </c>
      <c r="G7791" s="5">
        <v>150</v>
      </c>
      <c r="H7791" s="6">
        <v>0.24</v>
      </c>
      <c r="I7791" s="7">
        <v>79.582999999999998</v>
      </c>
    </row>
    <row r="7792" spans="1:12" x14ac:dyDescent="0.25">
      <c r="A7792">
        <v>66520</v>
      </c>
      <c r="B7792" s="2">
        <v>59.474420000000002</v>
      </c>
      <c r="C7792" s="3">
        <v>536</v>
      </c>
      <c r="D7792" s="4">
        <v>31740</v>
      </c>
      <c r="E7792" t="s">
        <v>12540</v>
      </c>
      <c r="F7792" s="4" t="s">
        <v>12494</v>
      </c>
      <c r="G7792" s="5">
        <v>398</v>
      </c>
      <c r="H7792" s="6">
        <v>0.28822059999999999</v>
      </c>
      <c r="I7792" s="7">
        <v>71.25</v>
      </c>
    </row>
    <row r="7793" spans="1:12" x14ac:dyDescent="0.25">
      <c r="A7793">
        <v>59911</v>
      </c>
      <c r="B7793" s="2">
        <v>59.472920000000002</v>
      </c>
      <c r="C7793" s="3">
        <v>7677</v>
      </c>
      <c r="D7793" s="4">
        <v>28060</v>
      </c>
      <c r="E7793" t="s">
        <v>10812</v>
      </c>
      <c r="F7793" s="4" t="s">
        <v>11278</v>
      </c>
      <c r="G7793" s="5">
        <v>5857</v>
      </c>
      <c r="H7793" s="6">
        <v>0.33492660000000002</v>
      </c>
      <c r="I7793" s="7">
        <v>63.170999999999999</v>
      </c>
      <c r="J7793" s="2">
        <v>49</v>
      </c>
      <c r="K7793">
        <v>2</v>
      </c>
    </row>
    <row r="7794" spans="1:12" x14ac:dyDescent="0.25">
      <c r="A7794">
        <v>17821</v>
      </c>
      <c r="B7794" s="2">
        <v>59.468319999999999</v>
      </c>
      <c r="C7794" s="3">
        <v>18517</v>
      </c>
      <c r="D7794" s="4">
        <v>14100</v>
      </c>
      <c r="E7794" t="s">
        <v>655</v>
      </c>
      <c r="F7794" s="4" t="s">
        <v>3003</v>
      </c>
      <c r="G7794" s="5">
        <v>13383</v>
      </c>
      <c r="H7794" s="6">
        <v>0.30471490000000001</v>
      </c>
      <c r="I7794" s="7">
        <v>68.384</v>
      </c>
      <c r="J7794" s="2">
        <v>49.833300000000001</v>
      </c>
      <c r="K7794">
        <v>6</v>
      </c>
    </row>
    <row r="7795" spans="1:12" x14ac:dyDescent="0.25">
      <c r="A7795">
        <v>48005</v>
      </c>
      <c r="B7795" s="2">
        <v>59.464199999999998</v>
      </c>
      <c r="C7795" s="3">
        <v>5407</v>
      </c>
      <c r="D7795" s="4">
        <v>19820</v>
      </c>
      <c r="E7795" t="s">
        <v>9109</v>
      </c>
      <c r="F7795" s="4" t="s">
        <v>9106</v>
      </c>
      <c r="G7795" s="5">
        <v>3826</v>
      </c>
      <c r="H7795" s="6">
        <v>0.21348310000000001</v>
      </c>
      <c r="I7795" s="7">
        <v>84.13</v>
      </c>
      <c r="J7795" s="2">
        <v>48</v>
      </c>
      <c r="K7795">
        <v>3</v>
      </c>
    </row>
    <row r="7796" spans="1:12" x14ac:dyDescent="0.25">
      <c r="A7796">
        <v>84081</v>
      </c>
      <c r="B7796" s="2">
        <v>59.457680000000003</v>
      </c>
      <c r="C7796" s="3">
        <v>44909</v>
      </c>
      <c r="D7796" s="4">
        <v>41620</v>
      </c>
      <c r="E7796" t="s">
        <v>14885</v>
      </c>
      <c r="F7796" s="4" t="s">
        <v>14851</v>
      </c>
      <c r="G7796" s="5">
        <v>23402</v>
      </c>
      <c r="H7796" s="6">
        <v>0.25412360000000001</v>
      </c>
      <c r="I7796" s="7">
        <v>77.105999999999995</v>
      </c>
      <c r="J7796" s="2">
        <v>44.2</v>
      </c>
      <c r="K7796">
        <v>5</v>
      </c>
    </row>
    <row r="7797" spans="1:12" x14ac:dyDescent="0.25">
      <c r="A7797">
        <v>65080</v>
      </c>
      <c r="B7797" s="2">
        <v>59.451979999999999</v>
      </c>
      <c r="C7797" s="3">
        <v>607</v>
      </c>
      <c r="D7797" s="4">
        <v>27620</v>
      </c>
      <c r="E7797" t="s">
        <v>12369</v>
      </c>
      <c r="F7797" s="4" t="s">
        <v>12102</v>
      </c>
      <c r="G7797" s="5">
        <v>460</v>
      </c>
      <c r="H7797" s="6">
        <v>0.36225600000000002</v>
      </c>
      <c r="I7797" s="7">
        <v>58.408999999999999</v>
      </c>
    </row>
    <row r="7798" spans="1:12" x14ac:dyDescent="0.25">
      <c r="A7798">
        <v>63143</v>
      </c>
      <c r="B7798" s="2">
        <v>59.450099999999999</v>
      </c>
      <c r="C7798" s="3">
        <v>9772</v>
      </c>
      <c r="D7798" s="4">
        <v>41180</v>
      </c>
      <c r="E7798" t="s">
        <v>9297</v>
      </c>
      <c r="F7798" s="4" t="s">
        <v>12102</v>
      </c>
      <c r="G7798" s="5">
        <v>7357</v>
      </c>
      <c r="H7798" s="6">
        <v>0.38447949999999997</v>
      </c>
      <c r="I7798" s="7">
        <v>54.561999999999998</v>
      </c>
      <c r="J7798" s="2">
        <v>40.578899999999997</v>
      </c>
      <c r="K7798">
        <v>19</v>
      </c>
      <c r="L7798" s="2">
        <v>54.6</v>
      </c>
    </row>
    <row r="7799" spans="1:12" x14ac:dyDescent="0.25">
      <c r="A7799">
        <v>5359</v>
      </c>
      <c r="B7799" s="2">
        <v>59.448230000000002</v>
      </c>
      <c r="C7799" s="3">
        <v>533</v>
      </c>
      <c r="E7799" t="s">
        <v>1087</v>
      </c>
      <c r="F7799" s="4" t="s">
        <v>1030</v>
      </c>
      <c r="G7799" s="5">
        <v>435</v>
      </c>
      <c r="H7799" s="6">
        <v>0.45183489999999998</v>
      </c>
      <c r="I7799" s="7">
        <v>42.917000000000002</v>
      </c>
      <c r="J7799" s="2">
        <v>15</v>
      </c>
      <c r="K7799">
        <v>1</v>
      </c>
    </row>
    <row r="7800" spans="1:12" x14ac:dyDescent="0.25">
      <c r="A7800">
        <v>3084</v>
      </c>
      <c r="B7800" s="2">
        <v>59.447850000000003</v>
      </c>
      <c r="C7800" s="3">
        <v>1593</v>
      </c>
      <c r="D7800" s="4">
        <v>31700</v>
      </c>
      <c r="E7800" t="s">
        <v>539</v>
      </c>
      <c r="F7800" s="4" t="s">
        <v>520</v>
      </c>
      <c r="G7800" s="5">
        <v>1159</v>
      </c>
      <c r="H7800" s="6">
        <v>0.30716130000000003</v>
      </c>
      <c r="I7800" s="7">
        <v>67.917000000000002</v>
      </c>
    </row>
    <row r="7801" spans="1:12" x14ac:dyDescent="0.25">
      <c r="A7801">
        <v>68331</v>
      </c>
      <c r="B7801" s="2">
        <v>59.447420000000001</v>
      </c>
      <c r="C7801" s="3">
        <v>1064</v>
      </c>
      <c r="D7801" s="4">
        <v>13100</v>
      </c>
      <c r="E7801" t="s">
        <v>2482</v>
      </c>
      <c r="F7801" s="4" t="s">
        <v>12738</v>
      </c>
      <c r="G7801" s="5">
        <v>662</v>
      </c>
      <c r="H7801" s="6">
        <v>0.23716010000000001</v>
      </c>
      <c r="I7801" s="7">
        <v>80</v>
      </c>
    </row>
    <row r="7802" spans="1:12" x14ac:dyDescent="0.25">
      <c r="A7802">
        <v>61722</v>
      </c>
      <c r="B7802" s="2">
        <v>59.447180000000003</v>
      </c>
      <c r="C7802" s="3">
        <v>500</v>
      </c>
      <c r="D7802" s="4">
        <v>14010</v>
      </c>
      <c r="E7802" t="s">
        <v>11785</v>
      </c>
      <c r="F7802" s="4" t="s">
        <v>11490</v>
      </c>
      <c r="G7802" s="5">
        <v>331</v>
      </c>
      <c r="H7802" s="6">
        <v>0.32024170000000002</v>
      </c>
      <c r="I7802" s="7">
        <v>65.625</v>
      </c>
    </row>
    <row r="7803" spans="1:12" x14ac:dyDescent="0.25">
      <c r="A7803">
        <v>85283</v>
      </c>
      <c r="B7803" s="2">
        <v>59.440080000000002</v>
      </c>
      <c r="C7803" s="3">
        <v>46117</v>
      </c>
      <c r="D7803" s="4">
        <v>38060</v>
      </c>
      <c r="E7803" t="s">
        <v>14981</v>
      </c>
      <c r="F7803" s="4" t="s">
        <v>14962</v>
      </c>
      <c r="G7803" s="5">
        <v>29329</v>
      </c>
      <c r="H7803" s="6">
        <v>0.3555063</v>
      </c>
      <c r="I7803" s="7">
        <v>59.527999999999999</v>
      </c>
      <c r="J7803" s="2">
        <v>38.758600000000001</v>
      </c>
      <c r="K7803">
        <v>29</v>
      </c>
      <c r="L7803" s="2">
        <v>43.8</v>
      </c>
    </row>
    <row r="7804" spans="1:12" x14ac:dyDescent="0.25">
      <c r="A7804">
        <v>98230</v>
      </c>
      <c r="B7804" s="2">
        <v>59.430329999999998</v>
      </c>
      <c r="C7804" s="3">
        <v>16079</v>
      </c>
      <c r="D7804" s="4">
        <v>13380</v>
      </c>
      <c r="E7804" t="s">
        <v>940</v>
      </c>
      <c r="F7804" s="4" t="s">
        <v>16344</v>
      </c>
      <c r="G7804" s="5">
        <v>11423</v>
      </c>
      <c r="H7804" s="6">
        <v>0.29280460000000003</v>
      </c>
      <c r="I7804" s="7">
        <v>70.356999999999999</v>
      </c>
      <c r="J7804" s="2">
        <v>43.666699999999999</v>
      </c>
      <c r="K7804">
        <v>9</v>
      </c>
    </row>
    <row r="7805" spans="1:12" x14ac:dyDescent="0.25">
      <c r="A7805">
        <v>11102</v>
      </c>
      <c r="B7805" s="2">
        <v>59.421550000000003</v>
      </c>
      <c r="C7805" s="3">
        <v>35027</v>
      </c>
      <c r="D7805" s="4">
        <v>35620</v>
      </c>
      <c r="E7805" t="s">
        <v>1900</v>
      </c>
      <c r="F7805" s="4" t="s">
        <v>1280</v>
      </c>
      <c r="G7805" s="5">
        <v>25246</v>
      </c>
      <c r="H7805" s="6">
        <v>0.40747050000000001</v>
      </c>
      <c r="I7805" s="7">
        <v>50.536000000000001</v>
      </c>
      <c r="J7805" s="2">
        <v>34.333300000000001</v>
      </c>
      <c r="K7805">
        <v>27</v>
      </c>
      <c r="L7805" s="2">
        <v>19.8</v>
      </c>
    </row>
    <row r="7806" spans="1:12" x14ac:dyDescent="0.25">
      <c r="A7806">
        <v>2910</v>
      </c>
      <c r="B7806" s="2">
        <v>59.41216</v>
      </c>
      <c r="C7806" s="3">
        <v>20156</v>
      </c>
      <c r="D7806" s="4">
        <v>39300</v>
      </c>
      <c r="E7806" t="s">
        <v>513</v>
      </c>
      <c r="F7806" s="4" t="s">
        <v>466</v>
      </c>
      <c r="G7806" s="5">
        <v>14020</v>
      </c>
      <c r="H7806" s="6">
        <v>0.29479319999999998</v>
      </c>
      <c r="I7806" s="7">
        <v>70</v>
      </c>
      <c r="J7806" s="2">
        <v>42.714300000000001</v>
      </c>
      <c r="K7806">
        <v>7</v>
      </c>
    </row>
    <row r="7807" spans="1:12" x14ac:dyDescent="0.25">
      <c r="A7807">
        <v>7735</v>
      </c>
      <c r="B7807" s="2">
        <v>59.40549</v>
      </c>
      <c r="C7807" s="3">
        <v>20038</v>
      </c>
      <c r="D7807" s="4">
        <v>35620</v>
      </c>
      <c r="E7807" t="s">
        <v>1504</v>
      </c>
      <c r="F7807" s="4" t="s">
        <v>1341</v>
      </c>
      <c r="G7807" s="5">
        <v>13810</v>
      </c>
      <c r="H7807" s="6">
        <v>0.22402430000000001</v>
      </c>
      <c r="I7807" s="7">
        <v>82.221000000000004</v>
      </c>
      <c r="J7807" s="2">
        <v>53</v>
      </c>
      <c r="K7807">
        <v>7</v>
      </c>
    </row>
    <row r="7808" spans="1:12" x14ac:dyDescent="0.25">
      <c r="A7808">
        <v>38060</v>
      </c>
      <c r="B7808" s="2">
        <v>59.400449999999999</v>
      </c>
      <c r="C7808" s="3">
        <v>10248</v>
      </c>
      <c r="D7808" s="4">
        <v>32820</v>
      </c>
      <c r="E7808" t="s">
        <v>493</v>
      </c>
      <c r="F7808" s="4" t="s">
        <v>7348</v>
      </c>
      <c r="G7808" s="5">
        <v>7289</v>
      </c>
      <c r="H7808" s="6">
        <v>0.29176950000000001</v>
      </c>
      <c r="I7808" s="7">
        <v>70.507999999999996</v>
      </c>
      <c r="J7808" s="2">
        <v>53.5</v>
      </c>
      <c r="K7808">
        <v>2</v>
      </c>
    </row>
    <row r="7809" spans="1:12" x14ac:dyDescent="0.25">
      <c r="A7809">
        <v>77651</v>
      </c>
      <c r="B7809" s="2">
        <v>59.396619999999999</v>
      </c>
      <c r="C7809" s="3">
        <v>12876</v>
      </c>
      <c r="D7809" s="4">
        <v>13140</v>
      </c>
      <c r="E7809" t="s">
        <v>14108</v>
      </c>
      <c r="F7809" s="4" t="s">
        <v>13752</v>
      </c>
      <c r="G7809" s="5">
        <v>8711</v>
      </c>
      <c r="H7809" s="6">
        <v>0.26377410000000001</v>
      </c>
      <c r="I7809" s="7">
        <v>75.344999999999999</v>
      </c>
      <c r="J7809" s="2">
        <v>40</v>
      </c>
      <c r="K7809">
        <v>1</v>
      </c>
    </row>
    <row r="7810" spans="1:12" x14ac:dyDescent="0.25">
      <c r="A7810">
        <v>58243</v>
      </c>
      <c r="B7810" s="2">
        <v>59.394419999999997</v>
      </c>
      <c r="C7810" s="3">
        <v>717</v>
      </c>
      <c r="E7810" t="s">
        <v>11111</v>
      </c>
      <c r="F7810" s="4" t="s">
        <v>11069</v>
      </c>
      <c r="G7810" s="5">
        <v>446</v>
      </c>
      <c r="H7810" s="6">
        <v>0.29820629999999998</v>
      </c>
      <c r="I7810" s="7">
        <v>69.375</v>
      </c>
      <c r="J7810" s="2">
        <v>51.5</v>
      </c>
      <c r="K7810">
        <v>2</v>
      </c>
    </row>
    <row r="7811" spans="1:12" x14ac:dyDescent="0.25">
      <c r="A7811">
        <v>1542</v>
      </c>
      <c r="B7811" s="2">
        <v>59.393999999999998</v>
      </c>
      <c r="C7811" s="3">
        <v>1746</v>
      </c>
      <c r="D7811" s="4">
        <v>49340</v>
      </c>
      <c r="E7811" t="s">
        <v>188</v>
      </c>
      <c r="F7811" s="4" t="s">
        <v>21</v>
      </c>
      <c r="G7811" s="5">
        <v>1297</v>
      </c>
      <c r="H7811" s="6">
        <v>0.24884439999999999</v>
      </c>
      <c r="I7811" s="7">
        <v>77.903000000000006</v>
      </c>
    </row>
    <row r="7812" spans="1:12" x14ac:dyDescent="0.25">
      <c r="A7812">
        <v>55987</v>
      </c>
      <c r="B7812" s="2">
        <v>59.388680000000001</v>
      </c>
      <c r="C7812" s="3">
        <v>35462</v>
      </c>
      <c r="D7812" s="4">
        <v>49100</v>
      </c>
      <c r="E7812" t="s">
        <v>5450</v>
      </c>
      <c r="F7812" s="4" t="s">
        <v>10428</v>
      </c>
      <c r="G7812" s="5">
        <v>20947</v>
      </c>
      <c r="H7812" s="6">
        <v>0.3010311</v>
      </c>
      <c r="I7812" s="7">
        <v>68.878</v>
      </c>
      <c r="J7812" s="2">
        <v>44.052599999999998</v>
      </c>
      <c r="K7812">
        <v>19</v>
      </c>
      <c r="L7812" s="2">
        <v>72.400000000000006</v>
      </c>
    </row>
    <row r="7813" spans="1:12" x14ac:dyDescent="0.25">
      <c r="A7813">
        <v>48367</v>
      </c>
      <c r="B7813" s="2">
        <v>59.382919999999999</v>
      </c>
      <c r="C7813" s="3">
        <v>4633</v>
      </c>
      <c r="D7813" s="4">
        <v>19820</v>
      </c>
      <c r="E7813" t="s">
        <v>9173</v>
      </c>
      <c r="F7813" s="4" t="s">
        <v>9106</v>
      </c>
      <c r="G7813" s="5">
        <v>3125</v>
      </c>
      <c r="H7813" s="6">
        <v>0.25824000000000003</v>
      </c>
      <c r="I7813" s="7">
        <v>76.269000000000005</v>
      </c>
      <c r="J7813" s="2">
        <v>35</v>
      </c>
      <c r="K7813">
        <v>1</v>
      </c>
    </row>
    <row r="7814" spans="1:12" x14ac:dyDescent="0.25">
      <c r="A7814">
        <v>84715</v>
      </c>
      <c r="B7814" s="2">
        <v>59.382100000000001</v>
      </c>
      <c r="C7814" s="3">
        <v>449</v>
      </c>
      <c r="E7814" t="s">
        <v>9010</v>
      </c>
      <c r="F7814" s="4" t="s">
        <v>14851</v>
      </c>
      <c r="G7814" s="5">
        <v>323</v>
      </c>
      <c r="H7814" s="6">
        <v>0.36532510000000001</v>
      </c>
      <c r="I7814" s="7">
        <v>57.75</v>
      </c>
    </row>
    <row r="7815" spans="1:12" x14ac:dyDescent="0.25">
      <c r="A7815">
        <v>55731</v>
      </c>
      <c r="B7815" s="2">
        <v>59.380920000000003</v>
      </c>
      <c r="C7815" s="3">
        <v>5935</v>
      </c>
      <c r="D7815" s="4">
        <v>20260</v>
      </c>
      <c r="E7815" t="s">
        <v>9948</v>
      </c>
      <c r="F7815" s="4" t="s">
        <v>10428</v>
      </c>
      <c r="G7815" s="5">
        <v>4597</v>
      </c>
      <c r="H7815" s="6">
        <v>0.36132259999999999</v>
      </c>
      <c r="I7815" s="7">
        <v>58.429000000000002</v>
      </c>
      <c r="J7815" s="2">
        <v>56.714300000000001</v>
      </c>
      <c r="K7815">
        <v>7</v>
      </c>
    </row>
    <row r="7816" spans="1:12" x14ac:dyDescent="0.25">
      <c r="A7816">
        <v>1118</v>
      </c>
      <c r="B7816" s="2">
        <v>59.377409999999998</v>
      </c>
      <c r="C7816" s="3">
        <v>14192</v>
      </c>
      <c r="D7816" s="4">
        <v>44140</v>
      </c>
      <c r="E7816" t="s">
        <v>76</v>
      </c>
      <c r="F7816" s="4" t="s">
        <v>21</v>
      </c>
      <c r="G7816" s="5">
        <v>10019</v>
      </c>
      <c r="H7816" s="6">
        <v>0.3011279</v>
      </c>
      <c r="I7816" s="7">
        <v>68.817999999999998</v>
      </c>
      <c r="J7816" s="2">
        <v>37.916699999999999</v>
      </c>
      <c r="K7816">
        <v>12</v>
      </c>
      <c r="L7816" s="2">
        <v>38.9</v>
      </c>
    </row>
    <row r="7817" spans="1:12" x14ac:dyDescent="0.25">
      <c r="A7817">
        <v>1524</v>
      </c>
      <c r="B7817" s="2">
        <v>59.373840000000001</v>
      </c>
      <c r="C7817" s="3">
        <v>7103</v>
      </c>
      <c r="D7817" s="4">
        <v>49340</v>
      </c>
      <c r="E7817" t="s">
        <v>177</v>
      </c>
      <c r="F7817" s="4" t="s">
        <v>21</v>
      </c>
      <c r="G7817" s="5">
        <v>4914</v>
      </c>
      <c r="H7817" s="6">
        <v>0.27248679999999997</v>
      </c>
      <c r="I7817" s="7">
        <v>73.760000000000005</v>
      </c>
    </row>
    <row r="7818" spans="1:12" x14ac:dyDescent="0.25">
      <c r="A7818">
        <v>12941</v>
      </c>
      <c r="B7818" s="2">
        <v>59.372430000000001</v>
      </c>
      <c r="C7818" s="3">
        <v>1529</v>
      </c>
      <c r="E7818" t="s">
        <v>775</v>
      </c>
      <c r="F7818" s="4" t="s">
        <v>1280</v>
      </c>
      <c r="G7818" s="5">
        <v>1021</v>
      </c>
      <c r="H7818" s="6">
        <v>0.31537710000000002</v>
      </c>
      <c r="I7818" s="7">
        <v>66.343999999999994</v>
      </c>
    </row>
    <row r="7819" spans="1:12" x14ac:dyDescent="0.25">
      <c r="A7819">
        <v>3461</v>
      </c>
      <c r="B7819" s="2">
        <v>59.371400000000001</v>
      </c>
      <c r="C7819" s="3">
        <v>5958</v>
      </c>
      <c r="D7819" s="4">
        <v>28300</v>
      </c>
      <c r="E7819" t="s">
        <v>602</v>
      </c>
      <c r="F7819" s="4" t="s">
        <v>520</v>
      </c>
      <c r="G7819" s="5">
        <v>3299</v>
      </c>
      <c r="H7819" s="6">
        <v>0.25666670000000003</v>
      </c>
      <c r="I7819" s="7">
        <v>76.468000000000004</v>
      </c>
      <c r="J7819" s="2">
        <v>56</v>
      </c>
      <c r="K7819">
        <v>4</v>
      </c>
    </row>
    <row r="7820" spans="1:12" x14ac:dyDescent="0.25">
      <c r="A7820">
        <v>46260</v>
      </c>
      <c r="B7820" s="2">
        <v>59.365430000000003</v>
      </c>
      <c r="C7820" s="3">
        <v>32931</v>
      </c>
      <c r="D7820" s="4">
        <v>26900</v>
      </c>
      <c r="E7820" t="s">
        <v>8839</v>
      </c>
      <c r="F7820" s="4" t="s">
        <v>8800</v>
      </c>
      <c r="G7820" s="5">
        <v>21606</v>
      </c>
      <c r="H7820" s="6">
        <v>0.39290009999999997</v>
      </c>
      <c r="I7820" s="7">
        <v>52.923999999999999</v>
      </c>
      <c r="J7820" s="2">
        <v>36.195700000000002</v>
      </c>
      <c r="K7820">
        <v>46</v>
      </c>
      <c r="L7820" s="2">
        <v>29.4</v>
      </c>
    </row>
    <row r="7821" spans="1:12" x14ac:dyDescent="0.25">
      <c r="A7821">
        <v>62097</v>
      </c>
      <c r="B7821" s="2">
        <v>59.359819999999999</v>
      </c>
      <c r="C7821" s="3">
        <v>2601</v>
      </c>
      <c r="D7821" s="4">
        <v>41180</v>
      </c>
      <c r="E7821" t="s">
        <v>11325</v>
      </c>
      <c r="F7821" s="4" t="s">
        <v>11490</v>
      </c>
      <c r="G7821" s="5">
        <v>1848</v>
      </c>
      <c r="H7821" s="6">
        <v>0.2568956</v>
      </c>
      <c r="I7821" s="7">
        <v>76.424999999999997</v>
      </c>
      <c r="J7821" s="2">
        <v>67</v>
      </c>
      <c r="K7821">
        <v>1</v>
      </c>
    </row>
    <row r="7822" spans="1:12" x14ac:dyDescent="0.25">
      <c r="A7822">
        <v>13753</v>
      </c>
      <c r="B7822" s="2">
        <v>59.358640000000001</v>
      </c>
      <c r="C7822" s="3">
        <v>5710</v>
      </c>
      <c r="E7822" t="s">
        <v>2709</v>
      </c>
      <c r="F7822" s="4" t="s">
        <v>1280</v>
      </c>
      <c r="G7822" s="5">
        <v>3065</v>
      </c>
      <c r="H7822" s="6">
        <v>0.2907015</v>
      </c>
      <c r="I7822" s="7">
        <v>70.576999999999998</v>
      </c>
      <c r="J7822" s="2">
        <v>49</v>
      </c>
      <c r="K7822">
        <v>3</v>
      </c>
    </row>
    <row r="7823" spans="1:12" x14ac:dyDescent="0.25">
      <c r="A7823">
        <v>53925</v>
      </c>
      <c r="B7823" s="2">
        <v>59.356569999999998</v>
      </c>
      <c r="C7823" s="3">
        <v>7856</v>
      </c>
      <c r="D7823" s="4">
        <v>31540</v>
      </c>
      <c r="E7823" t="s">
        <v>1585</v>
      </c>
      <c r="F7823" s="4" t="s">
        <v>10031</v>
      </c>
      <c r="G7823" s="5">
        <v>5579</v>
      </c>
      <c r="H7823" s="6">
        <v>0.27939069999999999</v>
      </c>
      <c r="I7823" s="7">
        <v>72.518000000000001</v>
      </c>
      <c r="J7823" s="2">
        <v>47.333300000000001</v>
      </c>
      <c r="K7823">
        <v>3</v>
      </c>
    </row>
    <row r="7824" spans="1:12" x14ac:dyDescent="0.25">
      <c r="A7824">
        <v>62520</v>
      </c>
      <c r="B7824" s="2">
        <v>59.354979999999998</v>
      </c>
      <c r="C7824" s="3">
        <v>1356</v>
      </c>
      <c r="D7824" s="4">
        <v>44100</v>
      </c>
      <c r="E7824" t="s">
        <v>3136</v>
      </c>
      <c r="F7824" s="4" t="s">
        <v>11490</v>
      </c>
      <c r="G7824" s="5">
        <v>1060</v>
      </c>
      <c r="H7824" s="6">
        <v>0.2375118</v>
      </c>
      <c r="I7824" s="7">
        <v>79.731999999999999</v>
      </c>
      <c r="J7824" s="2">
        <v>55</v>
      </c>
      <c r="K7824">
        <v>1</v>
      </c>
    </row>
    <row r="7825" spans="1:12" x14ac:dyDescent="0.25">
      <c r="A7825">
        <v>15208</v>
      </c>
      <c r="B7825" s="2">
        <v>59.353119999999997</v>
      </c>
      <c r="C7825" s="3">
        <v>9843</v>
      </c>
      <c r="D7825" s="4">
        <v>38300</v>
      </c>
      <c r="E7825" t="s">
        <v>3081</v>
      </c>
      <c r="F7825" s="4" t="s">
        <v>3003</v>
      </c>
      <c r="G7825" s="5">
        <v>6734</v>
      </c>
      <c r="H7825" s="6">
        <v>0.4261954</v>
      </c>
      <c r="I7825" s="7">
        <v>47.113999999999997</v>
      </c>
      <c r="J7825" s="2">
        <v>36.125</v>
      </c>
      <c r="K7825">
        <v>16</v>
      </c>
      <c r="L7825" s="2">
        <v>28.9</v>
      </c>
    </row>
    <row r="7826" spans="1:12" x14ac:dyDescent="0.25">
      <c r="A7826">
        <v>79410</v>
      </c>
      <c r="B7826" s="2">
        <v>59.35033</v>
      </c>
      <c r="C7826" s="3">
        <v>8925</v>
      </c>
      <c r="D7826" s="4">
        <v>31180</v>
      </c>
      <c r="E7826" t="s">
        <v>14418</v>
      </c>
      <c r="F7826" s="4" t="s">
        <v>13752</v>
      </c>
      <c r="G7826" s="5">
        <v>4916</v>
      </c>
      <c r="H7826" s="6">
        <v>0.39943050000000002</v>
      </c>
      <c r="I7826" s="7">
        <v>51.719000000000001</v>
      </c>
      <c r="J7826" s="2">
        <v>39.785699999999999</v>
      </c>
      <c r="K7826">
        <v>14</v>
      </c>
      <c r="L7826" s="2">
        <v>49.6</v>
      </c>
    </row>
    <row r="7827" spans="1:12" x14ac:dyDescent="0.25">
      <c r="A7827">
        <v>56580</v>
      </c>
      <c r="B7827" s="2">
        <v>59.348959999999998</v>
      </c>
      <c r="C7827" s="3">
        <v>1274</v>
      </c>
      <c r="D7827" s="4">
        <v>22020</v>
      </c>
      <c r="E7827" t="s">
        <v>10797</v>
      </c>
      <c r="F7827" s="4" t="s">
        <v>10428</v>
      </c>
      <c r="G7827" s="5">
        <v>791</v>
      </c>
      <c r="H7827" s="6">
        <v>0.25505050000000001</v>
      </c>
      <c r="I7827" s="7">
        <v>76.667000000000002</v>
      </c>
    </row>
    <row r="7828" spans="1:12" x14ac:dyDescent="0.25">
      <c r="A7828">
        <v>32571</v>
      </c>
      <c r="B7828" s="2">
        <v>59.343879999999999</v>
      </c>
      <c r="C7828" s="3">
        <v>31318</v>
      </c>
      <c r="D7828" s="4">
        <v>37860</v>
      </c>
      <c r="E7828" t="s">
        <v>332</v>
      </c>
      <c r="F7828" s="4" t="s">
        <v>6689</v>
      </c>
      <c r="G7828" s="5">
        <v>20438</v>
      </c>
      <c r="H7828" s="6">
        <v>0.27388810000000002</v>
      </c>
      <c r="I7828" s="7">
        <v>73.406999999999996</v>
      </c>
      <c r="J7828" s="2">
        <v>48</v>
      </c>
      <c r="K7828">
        <v>4</v>
      </c>
    </row>
    <row r="7829" spans="1:12" x14ac:dyDescent="0.25">
      <c r="A7829">
        <v>23063</v>
      </c>
      <c r="B7829" s="2">
        <v>59.33811</v>
      </c>
      <c r="C7829" s="3">
        <v>5105</v>
      </c>
      <c r="D7829" s="4">
        <v>40060</v>
      </c>
      <c r="E7829" t="s">
        <v>4792</v>
      </c>
      <c r="F7829" s="4" t="s">
        <v>4335</v>
      </c>
      <c r="G7829" s="5">
        <v>3694</v>
      </c>
      <c r="H7829" s="6">
        <v>0.25446669999999999</v>
      </c>
      <c r="I7829" s="7">
        <v>76.757000000000005</v>
      </c>
      <c r="J7829" s="2">
        <v>44</v>
      </c>
      <c r="K7829">
        <v>2</v>
      </c>
    </row>
    <row r="7830" spans="1:12" x14ac:dyDescent="0.25">
      <c r="A7830">
        <v>79329</v>
      </c>
      <c r="B7830" s="2">
        <v>59.336709999999997</v>
      </c>
      <c r="C7830" s="3">
        <v>3500</v>
      </c>
      <c r="D7830" s="4">
        <v>31180</v>
      </c>
      <c r="E7830" t="s">
        <v>14392</v>
      </c>
      <c r="F7830" s="4" t="s">
        <v>13752</v>
      </c>
      <c r="G7830" s="5">
        <v>2121</v>
      </c>
      <c r="H7830" s="6">
        <v>0.25589070000000003</v>
      </c>
      <c r="I7830" s="7">
        <v>76.5</v>
      </c>
      <c r="J7830" s="2">
        <v>63</v>
      </c>
      <c r="K7830">
        <v>1</v>
      </c>
    </row>
    <row r="7831" spans="1:12" x14ac:dyDescent="0.25">
      <c r="A7831">
        <v>60185</v>
      </c>
      <c r="B7831" s="2">
        <v>59.330849999999998</v>
      </c>
      <c r="C7831" s="3">
        <v>36258</v>
      </c>
      <c r="D7831" s="4">
        <v>16980</v>
      </c>
      <c r="E7831" t="s">
        <v>11551</v>
      </c>
      <c r="F7831" s="4" t="s">
        <v>11490</v>
      </c>
      <c r="G7831" s="5">
        <v>22392</v>
      </c>
      <c r="H7831" s="6">
        <v>0.24874959999999999</v>
      </c>
      <c r="I7831" s="7">
        <v>77.733999999999995</v>
      </c>
      <c r="J7831" s="2">
        <v>52</v>
      </c>
      <c r="K7831">
        <v>17</v>
      </c>
      <c r="L7831" s="2">
        <v>96.5</v>
      </c>
    </row>
    <row r="7832" spans="1:12" x14ac:dyDescent="0.25">
      <c r="A7832">
        <v>79003</v>
      </c>
      <c r="B7832" s="2">
        <v>59.325449999999996</v>
      </c>
      <c r="C7832" s="3">
        <v>230</v>
      </c>
      <c r="E7832" t="s">
        <v>3129</v>
      </c>
      <c r="F7832" s="4" t="s">
        <v>13752</v>
      </c>
      <c r="G7832" s="5">
        <v>152</v>
      </c>
      <c r="H7832" s="6">
        <v>0.130719</v>
      </c>
      <c r="I7832" s="7">
        <v>98.125</v>
      </c>
    </row>
    <row r="7833" spans="1:12" x14ac:dyDescent="0.25">
      <c r="A7833">
        <v>91754</v>
      </c>
      <c r="B7833" s="2">
        <v>59.319659999999999</v>
      </c>
      <c r="C7833" s="3">
        <v>33622</v>
      </c>
      <c r="D7833" s="4">
        <v>31080</v>
      </c>
      <c r="E7833" t="s">
        <v>15455</v>
      </c>
      <c r="F7833" s="4" t="s">
        <v>15368</v>
      </c>
      <c r="G7833" s="5">
        <v>24054</v>
      </c>
      <c r="H7833" s="6">
        <v>0.31067600000000001</v>
      </c>
      <c r="I7833" s="7">
        <v>67.022999999999996</v>
      </c>
      <c r="J7833" s="2">
        <v>37.333300000000001</v>
      </c>
      <c r="K7833">
        <v>15</v>
      </c>
      <c r="L7833" s="2">
        <v>35.700000000000003</v>
      </c>
    </row>
    <row r="7834" spans="1:12" x14ac:dyDescent="0.25">
      <c r="A7834">
        <v>73027</v>
      </c>
      <c r="B7834" s="2">
        <v>59.313670000000002</v>
      </c>
      <c r="C7834" s="3">
        <v>1546</v>
      </c>
      <c r="D7834" s="4">
        <v>36420</v>
      </c>
      <c r="E7834" t="s">
        <v>13472</v>
      </c>
      <c r="F7834" s="4" t="s">
        <v>13462</v>
      </c>
      <c r="G7834" s="5">
        <v>982</v>
      </c>
      <c r="H7834" s="6">
        <v>0.35401830000000001</v>
      </c>
      <c r="I7834" s="7">
        <v>59.530999999999999</v>
      </c>
      <c r="J7834" s="2">
        <v>68</v>
      </c>
      <c r="K7834">
        <v>1</v>
      </c>
    </row>
    <row r="7835" spans="1:12" x14ac:dyDescent="0.25">
      <c r="A7835">
        <v>46635</v>
      </c>
      <c r="B7835" s="2">
        <v>59.312440000000002</v>
      </c>
      <c r="C7835" s="3">
        <v>5868</v>
      </c>
      <c r="D7835" s="4">
        <v>43780</v>
      </c>
      <c r="E7835" t="s">
        <v>8886</v>
      </c>
      <c r="F7835" s="4" t="s">
        <v>8800</v>
      </c>
      <c r="G7835" s="5">
        <v>4190</v>
      </c>
      <c r="H7835" s="6">
        <v>0.31448340000000002</v>
      </c>
      <c r="I7835" s="7">
        <v>66.358000000000004</v>
      </c>
      <c r="J7835" s="2">
        <v>34.299999999999997</v>
      </c>
      <c r="K7835">
        <v>10</v>
      </c>
      <c r="L7835" s="2">
        <v>19.7</v>
      </c>
    </row>
    <row r="7836" spans="1:12" x14ac:dyDescent="0.25">
      <c r="A7836">
        <v>82801</v>
      </c>
      <c r="B7836" s="2">
        <v>59.307340000000003</v>
      </c>
      <c r="C7836" s="3">
        <v>24673</v>
      </c>
      <c r="D7836" s="4">
        <v>43260</v>
      </c>
      <c r="E7836" t="s">
        <v>2815</v>
      </c>
      <c r="F7836" s="4" t="s">
        <v>14657</v>
      </c>
      <c r="G7836" s="5">
        <v>17113</v>
      </c>
      <c r="H7836" s="6">
        <v>0.2831765</v>
      </c>
      <c r="I7836" s="7">
        <v>71.766000000000005</v>
      </c>
      <c r="J7836" s="2">
        <v>55.181800000000003</v>
      </c>
      <c r="K7836">
        <v>11</v>
      </c>
      <c r="L7836" s="2">
        <v>99.2</v>
      </c>
    </row>
    <row r="7837" spans="1:12" x14ac:dyDescent="0.25">
      <c r="A7837">
        <v>2894</v>
      </c>
      <c r="B7837" s="2">
        <v>59.303159999999998</v>
      </c>
      <c r="C7837" s="3">
        <v>674</v>
      </c>
      <c r="D7837" s="4">
        <v>39300</v>
      </c>
      <c r="E7837" t="s">
        <v>508</v>
      </c>
      <c r="F7837" s="4" t="s">
        <v>466</v>
      </c>
      <c r="G7837" s="5">
        <v>354</v>
      </c>
      <c r="H7837" s="6">
        <v>0.1408451</v>
      </c>
      <c r="I7837" s="7">
        <v>96.344999999999999</v>
      </c>
    </row>
    <row r="7838" spans="1:12" x14ac:dyDescent="0.25">
      <c r="A7838">
        <v>79053</v>
      </c>
      <c r="B7838" s="2">
        <v>59.303040000000003</v>
      </c>
      <c r="C7838" s="3">
        <v>194</v>
      </c>
      <c r="E7838" t="s">
        <v>14357</v>
      </c>
      <c r="F7838" s="4" t="s">
        <v>13752</v>
      </c>
      <c r="G7838" s="5">
        <v>128</v>
      </c>
      <c r="H7838" s="6">
        <v>0.296875</v>
      </c>
      <c r="I7838" s="7">
        <v>69.375</v>
      </c>
    </row>
    <row r="7839" spans="1:12" x14ac:dyDescent="0.25">
      <c r="A7839">
        <v>68442</v>
      </c>
      <c r="B7839" s="2">
        <v>59.302950000000003</v>
      </c>
      <c r="C7839" s="3">
        <v>301</v>
      </c>
      <c r="E7839" t="s">
        <v>6018</v>
      </c>
      <c r="F7839" s="4" t="s">
        <v>12738</v>
      </c>
      <c r="G7839" s="5">
        <v>266</v>
      </c>
      <c r="H7839" s="6">
        <v>0.29323310000000002</v>
      </c>
      <c r="I7839" s="7">
        <v>70</v>
      </c>
    </row>
    <row r="7840" spans="1:12" x14ac:dyDescent="0.25">
      <c r="A7840">
        <v>18644</v>
      </c>
      <c r="B7840" s="2">
        <v>59.301580000000001</v>
      </c>
      <c r="C7840" s="3">
        <v>7183</v>
      </c>
      <c r="D7840" s="4">
        <v>42540</v>
      </c>
      <c r="E7840" t="s">
        <v>511</v>
      </c>
      <c r="F7840" s="4" t="s">
        <v>3003</v>
      </c>
      <c r="G7840" s="5">
        <v>5434</v>
      </c>
      <c r="H7840" s="6">
        <v>0.2684453</v>
      </c>
      <c r="I7840" s="7">
        <v>74.281999999999996</v>
      </c>
      <c r="J7840" s="2">
        <v>42.5</v>
      </c>
      <c r="K7840">
        <v>4</v>
      </c>
    </row>
    <row r="7841" spans="1:12" x14ac:dyDescent="0.25">
      <c r="A7841">
        <v>63348</v>
      </c>
      <c r="B7841" s="2">
        <v>59.299239999999998</v>
      </c>
      <c r="C7841" s="3">
        <v>6649</v>
      </c>
      <c r="D7841" s="4">
        <v>41180</v>
      </c>
      <c r="E7841" t="s">
        <v>12131</v>
      </c>
      <c r="F7841" s="4" t="s">
        <v>12102</v>
      </c>
      <c r="G7841" s="5">
        <v>4327</v>
      </c>
      <c r="H7841" s="6">
        <v>0.24566669999999999</v>
      </c>
      <c r="I7841" s="7">
        <v>78.213999999999999</v>
      </c>
    </row>
    <row r="7842" spans="1:12" x14ac:dyDescent="0.25">
      <c r="A7842">
        <v>27616</v>
      </c>
      <c r="B7842" s="2">
        <v>59.29139</v>
      </c>
      <c r="C7842" s="3">
        <v>46826</v>
      </c>
      <c r="D7842" s="4">
        <v>39580</v>
      </c>
      <c r="E7842" t="s">
        <v>5749</v>
      </c>
      <c r="F7842" s="4" t="s">
        <v>5642</v>
      </c>
      <c r="G7842" s="5">
        <v>28468</v>
      </c>
      <c r="H7842" s="6">
        <v>0.35087289999999999</v>
      </c>
      <c r="I7842" s="7">
        <v>60.033000000000001</v>
      </c>
      <c r="J7842" s="2">
        <v>47.666699999999999</v>
      </c>
      <c r="K7842">
        <v>9</v>
      </c>
    </row>
    <row r="7843" spans="1:12" x14ac:dyDescent="0.25">
      <c r="A7843">
        <v>68870</v>
      </c>
      <c r="B7843" s="2">
        <v>59.284509999999997</v>
      </c>
      <c r="C7843" s="3">
        <v>425</v>
      </c>
      <c r="D7843" s="4">
        <v>28260</v>
      </c>
      <c r="E7843" t="s">
        <v>1438</v>
      </c>
      <c r="F7843" s="4" t="s">
        <v>12738</v>
      </c>
      <c r="G7843" s="5">
        <v>307</v>
      </c>
      <c r="H7843" s="6">
        <v>0.34090910000000002</v>
      </c>
      <c r="I7843" s="7">
        <v>61.75</v>
      </c>
    </row>
    <row r="7844" spans="1:12" x14ac:dyDescent="0.25">
      <c r="A7844">
        <v>71106</v>
      </c>
      <c r="B7844" s="2">
        <v>59.278860000000002</v>
      </c>
      <c r="C7844" s="3">
        <v>35256</v>
      </c>
      <c r="D7844" s="4">
        <v>43340</v>
      </c>
      <c r="E7844" t="s">
        <v>13113</v>
      </c>
      <c r="F7844" s="4" t="s">
        <v>12927</v>
      </c>
      <c r="G7844" s="5">
        <v>23266</v>
      </c>
      <c r="H7844" s="6">
        <v>0.33568300000000001</v>
      </c>
      <c r="I7844" s="7">
        <v>62.645000000000003</v>
      </c>
      <c r="J7844" s="2">
        <v>42.789499999999997</v>
      </c>
      <c r="K7844">
        <v>19</v>
      </c>
      <c r="L7844" s="2">
        <v>66</v>
      </c>
    </row>
    <row r="7845" spans="1:12" x14ac:dyDescent="0.25">
      <c r="A7845">
        <v>10988</v>
      </c>
      <c r="B7845" s="2">
        <v>59.273159999999997</v>
      </c>
      <c r="C7845" s="3">
        <v>947</v>
      </c>
      <c r="D7845" s="4">
        <v>35620</v>
      </c>
      <c r="E7845" t="s">
        <v>1223</v>
      </c>
      <c r="F7845" s="4" t="s">
        <v>1280</v>
      </c>
      <c r="G7845" s="5">
        <v>564</v>
      </c>
      <c r="H7845" s="6">
        <v>0.22654869999999999</v>
      </c>
      <c r="I7845" s="7">
        <v>81.5</v>
      </c>
      <c r="J7845" s="2">
        <v>24</v>
      </c>
      <c r="K7845">
        <v>1</v>
      </c>
    </row>
    <row r="7846" spans="1:12" x14ac:dyDescent="0.25">
      <c r="A7846">
        <v>2903</v>
      </c>
      <c r="B7846" s="2">
        <v>59.27158</v>
      </c>
      <c r="C7846" s="3">
        <v>10651</v>
      </c>
      <c r="D7846" s="4">
        <v>39300</v>
      </c>
      <c r="E7846" t="s">
        <v>512</v>
      </c>
      <c r="F7846" s="4" t="s">
        <v>466</v>
      </c>
      <c r="G7846" s="5">
        <v>6006</v>
      </c>
      <c r="H7846" s="6">
        <v>0.42324339999999999</v>
      </c>
      <c r="I7846" s="7">
        <v>47.5</v>
      </c>
      <c r="J7846" s="2">
        <v>35.375</v>
      </c>
      <c r="K7846">
        <v>8</v>
      </c>
    </row>
    <row r="7847" spans="1:12" x14ac:dyDescent="0.25">
      <c r="A7847">
        <v>22943</v>
      </c>
      <c r="B7847" s="2">
        <v>59.270099999999999</v>
      </c>
      <c r="C7847" s="3">
        <v>244</v>
      </c>
      <c r="D7847" s="4">
        <v>16820</v>
      </c>
      <c r="E7847" t="s">
        <v>780</v>
      </c>
      <c r="F7847" s="4" t="s">
        <v>4335</v>
      </c>
      <c r="G7847" s="5">
        <v>165</v>
      </c>
      <c r="H7847" s="6">
        <v>0.23030300000000001</v>
      </c>
      <c r="I7847" s="7">
        <v>80.832999999999998</v>
      </c>
      <c r="J7847" s="2">
        <v>54</v>
      </c>
      <c r="K7847">
        <v>1</v>
      </c>
    </row>
    <row r="7848" spans="1:12" x14ac:dyDescent="0.25">
      <c r="A7848">
        <v>77355</v>
      </c>
      <c r="B7848" s="2">
        <v>59.266159999999999</v>
      </c>
      <c r="C7848" s="3">
        <v>25854</v>
      </c>
      <c r="D7848" s="4">
        <v>26420</v>
      </c>
      <c r="E7848" t="s">
        <v>1605</v>
      </c>
      <c r="F7848" s="4" t="s">
        <v>13752</v>
      </c>
      <c r="G7848" s="5">
        <v>16334</v>
      </c>
      <c r="H7848" s="6">
        <v>0.2393633</v>
      </c>
      <c r="I7848" s="7">
        <v>79.263000000000005</v>
      </c>
      <c r="J7848" s="2">
        <v>46</v>
      </c>
      <c r="K7848">
        <v>10</v>
      </c>
      <c r="L7848" s="2">
        <v>80.8</v>
      </c>
    </row>
    <row r="7849" spans="1:12" x14ac:dyDescent="0.25">
      <c r="A7849">
        <v>81124</v>
      </c>
      <c r="B7849" s="2">
        <v>59.262230000000002</v>
      </c>
      <c r="C7849" s="3">
        <v>105</v>
      </c>
      <c r="E7849" t="s">
        <v>14591</v>
      </c>
      <c r="F7849" s="4" t="s">
        <v>14477</v>
      </c>
      <c r="G7849" s="5">
        <v>61</v>
      </c>
      <c r="H7849" s="6">
        <v>0.36065570000000002</v>
      </c>
      <c r="I7849" s="7">
        <v>58.295000000000002</v>
      </c>
    </row>
    <row r="7850" spans="1:12" x14ac:dyDescent="0.25">
      <c r="A7850">
        <v>61880</v>
      </c>
      <c r="B7850" s="2">
        <v>59.261600000000001</v>
      </c>
      <c r="C7850" s="3">
        <v>4027</v>
      </c>
      <c r="D7850" s="4">
        <v>16580</v>
      </c>
      <c r="E7850" t="s">
        <v>11832</v>
      </c>
      <c r="F7850" s="4" t="s">
        <v>11490</v>
      </c>
      <c r="G7850" s="5">
        <v>2582</v>
      </c>
      <c r="H7850" s="6">
        <v>0.3135889</v>
      </c>
      <c r="I7850" s="7">
        <v>66.406000000000006</v>
      </c>
      <c r="J7850" s="2">
        <v>21</v>
      </c>
      <c r="K7850">
        <v>1</v>
      </c>
    </row>
    <row r="7851" spans="1:12" x14ac:dyDescent="0.25">
      <c r="A7851">
        <v>84710</v>
      </c>
      <c r="B7851" s="2">
        <v>59.26097</v>
      </c>
      <c r="C7851" s="3">
        <v>115</v>
      </c>
      <c r="E7851" t="s">
        <v>647</v>
      </c>
      <c r="F7851" s="4" t="s">
        <v>14851</v>
      </c>
      <c r="G7851" s="5">
        <v>59</v>
      </c>
      <c r="H7851" s="6">
        <v>0.3</v>
      </c>
      <c r="I7851" s="7">
        <v>68.75</v>
      </c>
      <c r="J7851" s="2">
        <v>53</v>
      </c>
      <c r="K7851">
        <v>1</v>
      </c>
    </row>
    <row r="7852" spans="1:12" x14ac:dyDescent="0.25">
      <c r="A7852">
        <v>16877</v>
      </c>
      <c r="B7852" s="2">
        <v>59.260640000000002</v>
      </c>
      <c r="C7852" s="3">
        <v>1633</v>
      </c>
      <c r="D7852" s="4">
        <v>44300</v>
      </c>
      <c r="E7852" t="s">
        <v>3637</v>
      </c>
      <c r="F7852" s="4" t="s">
        <v>3003</v>
      </c>
      <c r="G7852" s="5">
        <v>1276</v>
      </c>
      <c r="H7852" s="6">
        <v>0.26880880000000001</v>
      </c>
      <c r="I7852" s="7">
        <v>74.135000000000005</v>
      </c>
    </row>
    <row r="7853" spans="1:12" x14ac:dyDescent="0.25">
      <c r="A7853">
        <v>33950</v>
      </c>
      <c r="B7853" s="2">
        <v>59.256079999999997</v>
      </c>
      <c r="C7853" s="3">
        <v>19673</v>
      </c>
      <c r="D7853" s="4">
        <v>39460</v>
      </c>
      <c r="E7853" t="s">
        <v>6962</v>
      </c>
      <c r="F7853" s="4" t="s">
        <v>6689</v>
      </c>
      <c r="G7853" s="5">
        <v>17771</v>
      </c>
      <c r="H7853" s="6">
        <v>0.31870359999999998</v>
      </c>
      <c r="I7853" s="7">
        <v>65.507999999999996</v>
      </c>
      <c r="J7853" s="2">
        <v>20.666699999999999</v>
      </c>
      <c r="K7853">
        <v>3</v>
      </c>
    </row>
    <row r="7854" spans="1:12" x14ac:dyDescent="0.25">
      <c r="A7854">
        <v>28618</v>
      </c>
      <c r="B7854" s="2">
        <v>59.2515</v>
      </c>
      <c r="C7854" s="3">
        <v>1822</v>
      </c>
      <c r="D7854" s="4">
        <v>14380</v>
      </c>
      <c r="E7854" t="s">
        <v>6032</v>
      </c>
      <c r="F7854" s="4" t="s">
        <v>5642</v>
      </c>
      <c r="G7854" s="5">
        <v>1378</v>
      </c>
      <c r="H7854" s="6">
        <v>0.37055840000000001</v>
      </c>
      <c r="I7854" s="7">
        <v>56.537999999999997</v>
      </c>
      <c r="J7854" s="2">
        <v>41</v>
      </c>
      <c r="K7854">
        <v>1</v>
      </c>
    </row>
    <row r="7855" spans="1:12" x14ac:dyDescent="0.25">
      <c r="A7855">
        <v>72210</v>
      </c>
      <c r="B7855" s="2">
        <v>59.248710000000003</v>
      </c>
      <c r="C7855" s="3">
        <v>14479</v>
      </c>
      <c r="D7855" s="4">
        <v>30780</v>
      </c>
      <c r="E7855" t="s">
        <v>6270</v>
      </c>
      <c r="F7855" s="4" t="s">
        <v>13183</v>
      </c>
      <c r="G7855" s="5">
        <v>10267</v>
      </c>
      <c r="H7855" s="6">
        <v>0.3069731</v>
      </c>
      <c r="I7855" s="7">
        <v>67.524000000000001</v>
      </c>
      <c r="J7855" s="2">
        <v>41</v>
      </c>
      <c r="K7855">
        <v>2</v>
      </c>
    </row>
    <row r="7856" spans="1:12" x14ac:dyDescent="0.25">
      <c r="A7856">
        <v>95602</v>
      </c>
      <c r="B7856" s="2">
        <v>59.242980000000003</v>
      </c>
      <c r="C7856" s="3">
        <v>18497</v>
      </c>
      <c r="D7856" s="4">
        <v>40900</v>
      </c>
      <c r="E7856" t="s">
        <v>162</v>
      </c>
      <c r="F7856" s="4" t="s">
        <v>15368</v>
      </c>
      <c r="G7856" s="5">
        <v>13706</v>
      </c>
      <c r="H7856" s="6">
        <v>0.27183190000000002</v>
      </c>
      <c r="I7856" s="7">
        <v>73.593999999999994</v>
      </c>
      <c r="J7856" s="2">
        <v>36.5</v>
      </c>
      <c r="K7856">
        <v>2</v>
      </c>
    </row>
    <row r="7857" spans="1:12" x14ac:dyDescent="0.25">
      <c r="A7857">
        <v>15412</v>
      </c>
      <c r="B7857" s="2">
        <v>59.239629999999998</v>
      </c>
      <c r="C7857" s="3">
        <v>388</v>
      </c>
      <c r="D7857" s="4">
        <v>38300</v>
      </c>
      <c r="E7857" t="s">
        <v>3128</v>
      </c>
      <c r="F7857" s="4" t="s">
        <v>3003</v>
      </c>
      <c r="G7857" s="5">
        <v>282</v>
      </c>
      <c r="H7857" s="6">
        <v>0.32155479999999997</v>
      </c>
      <c r="I7857" s="7">
        <v>65</v>
      </c>
    </row>
    <row r="7858" spans="1:12" x14ac:dyDescent="0.25">
      <c r="A7858">
        <v>78374</v>
      </c>
      <c r="B7858" s="2">
        <v>59.237079999999999</v>
      </c>
      <c r="C7858" s="3">
        <v>16930</v>
      </c>
      <c r="D7858" s="4">
        <v>18580</v>
      </c>
      <c r="E7858" t="s">
        <v>765</v>
      </c>
      <c r="F7858" s="4" t="s">
        <v>13752</v>
      </c>
      <c r="G7858" s="5">
        <v>10366</v>
      </c>
      <c r="H7858" s="6">
        <v>0.26439659999999998</v>
      </c>
      <c r="I7858" s="7">
        <v>74.847999999999999</v>
      </c>
      <c r="J7858" s="2">
        <v>46.25</v>
      </c>
      <c r="K7858">
        <v>4</v>
      </c>
    </row>
    <row r="7859" spans="1:12" x14ac:dyDescent="0.25">
      <c r="A7859">
        <v>99737</v>
      </c>
      <c r="B7859" s="2">
        <v>59.233829999999998</v>
      </c>
      <c r="C7859" s="3">
        <v>5037</v>
      </c>
      <c r="E7859" t="s">
        <v>16716</v>
      </c>
      <c r="F7859" s="4" t="s">
        <v>16604</v>
      </c>
      <c r="G7859" s="5">
        <v>3194</v>
      </c>
      <c r="H7859" s="6">
        <v>0.2388854</v>
      </c>
      <c r="I7859" s="7">
        <v>79.244</v>
      </c>
      <c r="J7859" s="2">
        <v>57.8</v>
      </c>
      <c r="K7859">
        <v>5</v>
      </c>
    </row>
    <row r="7860" spans="1:12" x14ac:dyDescent="0.25">
      <c r="A7860">
        <v>80002</v>
      </c>
      <c r="B7860" s="2">
        <v>59.230040000000002</v>
      </c>
      <c r="C7860" s="3">
        <v>17931</v>
      </c>
      <c r="D7860" s="4">
        <v>19740</v>
      </c>
      <c r="E7860" t="s">
        <v>14476</v>
      </c>
      <c r="F7860" s="4" t="s">
        <v>14477</v>
      </c>
      <c r="G7860" s="5">
        <v>12678</v>
      </c>
      <c r="H7860" s="6">
        <v>0.27778219999999998</v>
      </c>
      <c r="I7860" s="7">
        <v>72.516999999999996</v>
      </c>
      <c r="J7860" s="2">
        <v>49.666699999999999</v>
      </c>
      <c r="K7860">
        <v>12</v>
      </c>
      <c r="L7860" s="2">
        <v>92.4</v>
      </c>
    </row>
    <row r="7861" spans="1:12" x14ac:dyDescent="0.25">
      <c r="A7861">
        <v>2719</v>
      </c>
      <c r="B7861" s="2">
        <v>59.224110000000003</v>
      </c>
      <c r="C7861" s="3">
        <v>15970</v>
      </c>
      <c r="D7861" s="4">
        <v>39300</v>
      </c>
      <c r="E7861" t="s">
        <v>442</v>
      </c>
      <c r="F7861" s="4" t="s">
        <v>21</v>
      </c>
      <c r="G7861" s="5">
        <v>12078</v>
      </c>
      <c r="H7861" s="6">
        <v>0.25608550000000002</v>
      </c>
      <c r="I7861" s="7">
        <v>76.266000000000005</v>
      </c>
      <c r="J7861" s="2">
        <v>31.666699999999999</v>
      </c>
      <c r="K7861">
        <v>6</v>
      </c>
    </row>
    <row r="7862" spans="1:12" x14ac:dyDescent="0.25">
      <c r="A7862">
        <v>2145</v>
      </c>
      <c r="B7862" s="2">
        <v>59.216940000000001</v>
      </c>
      <c r="C7862" s="3">
        <v>24806</v>
      </c>
      <c r="D7862" s="4">
        <v>14460</v>
      </c>
      <c r="E7862" t="s">
        <v>321</v>
      </c>
      <c r="F7862" s="4" t="s">
        <v>21</v>
      </c>
      <c r="G7862" s="5">
        <v>17893</v>
      </c>
      <c r="H7862" s="6">
        <v>0.34922320000000001</v>
      </c>
      <c r="I7862" s="7">
        <v>60.168999999999997</v>
      </c>
      <c r="J7862" s="2">
        <v>35</v>
      </c>
      <c r="K7862">
        <v>38</v>
      </c>
      <c r="L7862" s="2">
        <v>23.3</v>
      </c>
    </row>
    <row r="7863" spans="1:12" x14ac:dyDescent="0.25">
      <c r="A7863">
        <v>66842</v>
      </c>
      <c r="B7863" s="2">
        <v>59.212620000000001</v>
      </c>
      <c r="C7863" s="3">
        <v>239</v>
      </c>
      <c r="D7863" s="4">
        <v>48620</v>
      </c>
      <c r="E7863" t="s">
        <v>12567</v>
      </c>
      <c r="F7863" s="4" t="s">
        <v>12494</v>
      </c>
      <c r="G7863" s="5">
        <v>181</v>
      </c>
      <c r="H7863" s="6">
        <v>0.29120879999999999</v>
      </c>
      <c r="I7863" s="7">
        <v>70.191999999999993</v>
      </c>
    </row>
    <row r="7864" spans="1:12" x14ac:dyDescent="0.25">
      <c r="A7864">
        <v>5661</v>
      </c>
      <c r="B7864" s="2">
        <v>59.211579999999998</v>
      </c>
      <c r="C7864" s="3">
        <v>5743</v>
      </c>
      <c r="E7864" t="s">
        <v>1134</v>
      </c>
      <c r="F7864" s="4" t="s">
        <v>1030</v>
      </c>
      <c r="G7864" s="5">
        <v>4144</v>
      </c>
      <c r="H7864" s="6">
        <v>0.33807920000000002</v>
      </c>
      <c r="I7864" s="7">
        <v>62.061</v>
      </c>
      <c r="J7864" s="2">
        <v>51</v>
      </c>
      <c r="K7864">
        <v>2</v>
      </c>
    </row>
    <row r="7865" spans="1:12" x14ac:dyDescent="0.25">
      <c r="A7865">
        <v>50206</v>
      </c>
      <c r="B7865" s="2">
        <v>59.210529999999999</v>
      </c>
      <c r="C7865" s="3">
        <v>393</v>
      </c>
      <c r="E7865" t="s">
        <v>1567</v>
      </c>
      <c r="F7865" s="4" t="s">
        <v>9593</v>
      </c>
      <c r="G7865" s="5">
        <v>268</v>
      </c>
      <c r="H7865" s="6">
        <v>0.30223879999999997</v>
      </c>
      <c r="I7865" s="7">
        <v>68.25</v>
      </c>
    </row>
    <row r="7866" spans="1:12" x14ac:dyDescent="0.25">
      <c r="A7866">
        <v>55046</v>
      </c>
      <c r="B7866" s="2">
        <v>59.20966</v>
      </c>
      <c r="C7866" s="3">
        <v>5368</v>
      </c>
      <c r="D7866" s="4">
        <v>22060</v>
      </c>
      <c r="E7866" t="s">
        <v>10446</v>
      </c>
      <c r="F7866" s="4" t="s">
        <v>10428</v>
      </c>
      <c r="G7866" s="5">
        <v>3351</v>
      </c>
      <c r="H7866" s="6">
        <v>0.2321695</v>
      </c>
      <c r="I7866" s="7">
        <v>80.352000000000004</v>
      </c>
      <c r="J7866" s="2">
        <v>61</v>
      </c>
      <c r="K7866">
        <v>1</v>
      </c>
    </row>
    <row r="7867" spans="1:12" x14ac:dyDescent="0.25">
      <c r="A7867">
        <v>12546</v>
      </c>
      <c r="B7867" s="2">
        <v>59.208309999999997</v>
      </c>
      <c r="C7867" s="3">
        <v>2960</v>
      </c>
      <c r="D7867" s="4">
        <v>35620</v>
      </c>
      <c r="E7867" t="s">
        <v>2275</v>
      </c>
      <c r="F7867" s="4" t="s">
        <v>1280</v>
      </c>
      <c r="G7867" s="5">
        <v>2292</v>
      </c>
      <c r="H7867" s="6">
        <v>0.28826869999999999</v>
      </c>
      <c r="I7867" s="7">
        <v>70.650000000000006</v>
      </c>
      <c r="J7867" s="2">
        <v>42.25</v>
      </c>
      <c r="K7867">
        <v>4</v>
      </c>
    </row>
    <row r="7868" spans="1:12" x14ac:dyDescent="0.25">
      <c r="A7868">
        <v>49613</v>
      </c>
      <c r="B7868" s="2">
        <v>59.207650000000001</v>
      </c>
      <c r="C7868" s="3">
        <v>552</v>
      </c>
      <c r="E7868" t="s">
        <v>3270</v>
      </c>
      <c r="F7868" s="4" t="s">
        <v>9106</v>
      </c>
      <c r="G7868" s="5">
        <v>460</v>
      </c>
      <c r="H7868" s="6">
        <v>0.36304350000000002</v>
      </c>
      <c r="I7868" s="7">
        <v>57.707999999999998</v>
      </c>
    </row>
    <row r="7869" spans="1:12" x14ac:dyDescent="0.25">
      <c r="A7869">
        <v>32817</v>
      </c>
      <c r="B7869" s="2">
        <v>59.202930000000002</v>
      </c>
      <c r="C7869" s="3">
        <v>33312</v>
      </c>
      <c r="D7869" s="4">
        <v>36740</v>
      </c>
      <c r="E7869" t="s">
        <v>5555</v>
      </c>
      <c r="F7869" s="4" t="s">
        <v>6689</v>
      </c>
      <c r="G7869" s="5">
        <v>19270</v>
      </c>
      <c r="H7869" s="6">
        <v>0.34435159999999998</v>
      </c>
      <c r="I7869" s="7">
        <v>60.938000000000002</v>
      </c>
      <c r="J7869" s="2">
        <v>37.777799999999999</v>
      </c>
      <c r="K7869">
        <v>9</v>
      </c>
    </row>
    <row r="7870" spans="1:12" x14ac:dyDescent="0.25">
      <c r="A7870">
        <v>46237</v>
      </c>
      <c r="B7870" s="2">
        <v>59.192030000000003</v>
      </c>
      <c r="C7870" s="3">
        <v>40653</v>
      </c>
      <c r="D7870" s="4">
        <v>26900</v>
      </c>
      <c r="E7870" t="s">
        <v>8839</v>
      </c>
      <c r="F7870" s="4" t="s">
        <v>8800</v>
      </c>
      <c r="G7870" s="5">
        <v>26277</v>
      </c>
      <c r="H7870" s="6">
        <v>0.311249</v>
      </c>
      <c r="I7870" s="7">
        <v>66.649000000000001</v>
      </c>
      <c r="J7870" s="2">
        <v>41.142899999999997</v>
      </c>
      <c r="K7870">
        <v>14</v>
      </c>
      <c r="L7870" s="2">
        <v>57.7</v>
      </c>
    </row>
    <row r="7871" spans="1:12" x14ac:dyDescent="0.25">
      <c r="A7871">
        <v>83642</v>
      </c>
      <c r="B7871" s="2">
        <v>59.179699999999997</v>
      </c>
      <c r="C7871" s="3">
        <v>38500</v>
      </c>
      <c r="D7871" s="4">
        <v>14260</v>
      </c>
      <c r="E7871" t="s">
        <v>2513</v>
      </c>
      <c r="F7871" s="4" t="s">
        <v>14725</v>
      </c>
      <c r="G7871" s="5">
        <v>25260</v>
      </c>
      <c r="H7871" s="6">
        <v>0.32849060000000002</v>
      </c>
      <c r="I7871" s="7">
        <v>63.664000000000001</v>
      </c>
      <c r="J7871" s="2">
        <v>49.5</v>
      </c>
      <c r="K7871">
        <v>14</v>
      </c>
      <c r="L7871" s="2">
        <v>92.1</v>
      </c>
    </row>
    <row r="7872" spans="1:12" x14ac:dyDescent="0.25">
      <c r="A7872">
        <v>73104</v>
      </c>
      <c r="B7872" s="2">
        <v>59.173340000000003</v>
      </c>
      <c r="C7872" s="3">
        <v>1973</v>
      </c>
      <c r="D7872" s="4">
        <v>36420</v>
      </c>
      <c r="E7872" t="s">
        <v>13492</v>
      </c>
      <c r="F7872" s="4" t="s">
        <v>13462</v>
      </c>
      <c r="G7872" s="5">
        <v>1279</v>
      </c>
      <c r="H7872" s="6">
        <v>0.47265629999999997</v>
      </c>
      <c r="I7872" s="7">
        <v>38.75</v>
      </c>
      <c r="J7872" s="2">
        <v>31</v>
      </c>
      <c r="K7872">
        <v>2</v>
      </c>
    </row>
    <row r="7873" spans="1:12" x14ac:dyDescent="0.25">
      <c r="A7873">
        <v>60473</v>
      </c>
      <c r="B7873" s="2">
        <v>59.169350000000001</v>
      </c>
      <c r="C7873" s="3">
        <v>22506</v>
      </c>
      <c r="D7873" s="4">
        <v>16980</v>
      </c>
      <c r="E7873" t="s">
        <v>11593</v>
      </c>
      <c r="F7873" s="4" t="s">
        <v>11490</v>
      </c>
      <c r="G7873" s="5">
        <v>15399</v>
      </c>
      <c r="H7873" s="6">
        <v>0.27969349999999998</v>
      </c>
      <c r="I7873" s="7">
        <v>72.08</v>
      </c>
      <c r="J7873" s="2">
        <v>36.9</v>
      </c>
      <c r="K7873">
        <v>10</v>
      </c>
      <c r="L7873" s="2">
        <v>33</v>
      </c>
    </row>
    <row r="7874" spans="1:12" x14ac:dyDescent="0.25">
      <c r="A7874">
        <v>71270</v>
      </c>
      <c r="B7874" s="2">
        <v>59.161639999999998</v>
      </c>
      <c r="C7874" s="3">
        <v>30930</v>
      </c>
      <c r="D7874" s="4">
        <v>40820</v>
      </c>
      <c r="E7874" t="s">
        <v>13133</v>
      </c>
      <c r="F7874" s="4" t="s">
        <v>12927</v>
      </c>
      <c r="G7874" s="5">
        <v>16809</v>
      </c>
      <c r="H7874" s="6">
        <v>0.3920285</v>
      </c>
      <c r="I7874" s="7">
        <v>52.645000000000003</v>
      </c>
      <c r="J7874" s="2">
        <v>37.666699999999999</v>
      </c>
      <c r="K7874">
        <v>6</v>
      </c>
    </row>
    <row r="7875" spans="1:12" x14ac:dyDescent="0.25">
      <c r="A7875">
        <v>14047</v>
      </c>
      <c r="B7875" s="2">
        <v>59.15652</v>
      </c>
      <c r="C7875" s="3">
        <v>6596</v>
      </c>
      <c r="D7875" s="4">
        <v>15380</v>
      </c>
      <c r="E7875" t="s">
        <v>1173</v>
      </c>
      <c r="F7875" s="4" t="s">
        <v>1280</v>
      </c>
      <c r="G7875" s="5">
        <v>4586</v>
      </c>
      <c r="H7875" s="6">
        <v>0.25594070000000002</v>
      </c>
      <c r="I7875" s="7">
        <v>76.161000000000001</v>
      </c>
      <c r="J7875" s="2">
        <v>40.666699999999999</v>
      </c>
      <c r="K7875">
        <v>6</v>
      </c>
    </row>
    <row r="7876" spans="1:12" x14ac:dyDescent="0.25">
      <c r="A7876">
        <v>98282</v>
      </c>
      <c r="B7876" s="2">
        <v>59.152700000000003</v>
      </c>
      <c r="C7876" s="3">
        <v>15201</v>
      </c>
      <c r="D7876" s="4">
        <v>36020</v>
      </c>
      <c r="E7876" t="s">
        <v>16391</v>
      </c>
      <c r="F7876" s="4" t="s">
        <v>16344</v>
      </c>
      <c r="G7876" s="5">
        <v>11388</v>
      </c>
      <c r="H7876" s="6">
        <v>0.25120730000000002</v>
      </c>
      <c r="I7876" s="7">
        <v>76.966999999999999</v>
      </c>
      <c r="J7876" s="2">
        <v>45</v>
      </c>
      <c r="K7876">
        <v>2</v>
      </c>
    </row>
    <row r="7877" spans="1:12" x14ac:dyDescent="0.25">
      <c r="A7877">
        <v>7204</v>
      </c>
      <c r="B7877" s="2">
        <v>59.147750000000002</v>
      </c>
      <c r="C7877" s="3">
        <v>13465</v>
      </c>
      <c r="D7877" s="4">
        <v>35620</v>
      </c>
      <c r="E7877" t="s">
        <v>1409</v>
      </c>
      <c r="F7877" s="4" t="s">
        <v>1341</v>
      </c>
      <c r="G7877" s="5">
        <v>9293</v>
      </c>
      <c r="H7877" s="6">
        <v>0.28214790000000001</v>
      </c>
      <c r="I7877" s="7">
        <v>71.608999999999995</v>
      </c>
      <c r="J7877" s="2">
        <v>38.5</v>
      </c>
      <c r="K7877">
        <v>6</v>
      </c>
    </row>
    <row r="7878" spans="1:12" x14ac:dyDescent="0.25">
      <c r="A7878">
        <v>45152</v>
      </c>
      <c r="B7878" s="2">
        <v>59.143659999999997</v>
      </c>
      <c r="C7878" s="3">
        <v>11189</v>
      </c>
      <c r="D7878" s="4">
        <v>17140</v>
      </c>
      <c r="E7878" t="s">
        <v>6422</v>
      </c>
      <c r="F7878" s="4" t="s">
        <v>8295</v>
      </c>
      <c r="G7878" s="5">
        <v>7796</v>
      </c>
      <c r="H7878" s="6">
        <v>0.27411489999999999</v>
      </c>
      <c r="I7878" s="7">
        <v>72.989999999999995</v>
      </c>
      <c r="J7878" s="2">
        <v>37</v>
      </c>
      <c r="K7878">
        <v>4</v>
      </c>
    </row>
    <row r="7879" spans="1:12" x14ac:dyDescent="0.25">
      <c r="A7879">
        <v>34275</v>
      </c>
      <c r="B7879" s="2">
        <v>59.138480000000001</v>
      </c>
      <c r="C7879" s="3">
        <v>16469</v>
      </c>
      <c r="D7879" s="4">
        <v>35840</v>
      </c>
      <c r="E7879" t="s">
        <v>6979</v>
      </c>
      <c r="F7879" s="4" t="s">
        <v>6689</v>
      </c>
      <c r="G7879" s="5">
        <v>13838</v>
      </c>
      <c r="H7879" s="6">
        <v>0.31384590000000001</v>
      </c>
      <c r="I7879" s="7">
        <v>66.122</v>
      </c>
      <c r="J7879" s="2">
        <v>41.5</v>
      </c>
      <c r="K7879">
        <v>4</v>
      </c>
    </row>
    <row r="7880" spans="1:12" x14ac:dyDescent="0.25">
      <c r="A7880">
        <v>43525</v>
      </c>
      <c r="B7880" s="2">
        <v>59.134990000000002</v>
      </c>
      <c r="C7880" s="3">
        <v>1203</v>
      </c>
      <c r="D7880" s="4">
        <v>45780</v>
      </c>
      <c r="E7880" t="s">
        <v>8397</v>
      </c>
      <c r="F7880" s="4" t="s">
        <v>8295</v>
      </c>
      <c r="G7880" s="5">
        <v>746</v>
      </c>
      <c r="H7880" s="6">
        <v>0.26506020000000002</v>
      </c>
      <c r="I7880" s="7">
        <v>74.531000000000006</v>
      </c>
    </row>
    <row r="7881" spans="1:12" x14ac:dyDescent="0.25">
      <c r="A7881">
        <v>48842</v>
      </c>
      <c r="B7881" s="2">
        <v>59.131419999999999</v>
      </c>
      <c r="C7881" s="3">
        <v>20469</v>
      </c>
      <c r="D7881" s="4">
        <v>29620</v>
      </c>
      <c r="E7881" t="s">
        <v>6795</v>
      </c>
      <c r="F7881" s="4" t="s">
        <v>9106</v>
      </c>
      <c r="G7881" s="5">
        <v>14190</v>
      </c>
      <c r="H7881" s="6">
        <v>0.3131562</v>
      </c>
      <c r="I7881" s="7">
        <v>66.218000000000004</v>
      </c>
      <c r="J7881" s="2">
        <v>47.857100000000003</v>
      </c>
      <c r="K7881">
        <v>14</v>
      </c>
      <c r="L7881" s="2">
        <v>87.7</v>
      </c>
    </row>
    <row r="7882" spans="1:12" x14ac:dyDescent="0.25">
      <c r="A7882">
        <v>93529</v>
      </c>
      <c r="B7882" s="2">
        <v>59.12791</v>
      </c>
      <c r="C7882" s="3">
        <v>588</v>
      </c>
      <c r="E7882" t="s">
        <v>15686</v>
      </c>
      <c r="F7882" s="4" t="s">
        <v>15368</v>
      </c>
      <c r="G7882" s="5">
        <v>446</v>
      </c>
      <c r="H7882" s="6">
        <v>0.39821030000000002</v>
      </c>
      <c r="I7882" s="7">
        <v>51.518000000000001</v>
      </c>
      <c r="J7882" s="2">
        <v>35</v>
      </c>
      <c r="K7882">
        <v>1</v>
      </c>
    </row>
    <row r="7883" spans="1:12" x14ac:dyDescent="0.25">
      <c r="A7883">
        <v>12123</v>
      </c>
      <c r="B7883" s="2">
        <v>59.126910000000002</v>
      </c>
      <c r="C7883" s="3">
        <v>5293</v>
      </c>
      <c r="D7883" s="4">
        <v>10580</v>
      </c>
      <c r="E7883" t="s">
        <v>2138</v>
      </c>
      <c r="F7883" s="4" t="s">
        <v>1280</v>
      </c>
      <c r="G7883" s="5">
        <v>3720</v>
      </c>
      <c r="H7883" s="6">
        <v>0.24005380000000001</v>
      </c>
      <c r="I7883" s="7">
        <v>78.838999999999999</v>
      </c>
      <c r="J7883" s="2">
        <v>58.666699999999999</v>
      </c>
      <c r="K7883">
        <v>3</v>
      </c>
    </row>
    <row r="7884" spans="1:12" x14ac:dyDescent="0.25">
      <c r="A7884">
        <v>58064</v>
      </c>
      <c r="B7884" s="2">
        <v>59.125950000000003</v>
      </c>
      <c r="C7884" s="3">
        <v>532</v>
      </c>
      <c r="D7884" s="4">
        <v>22020</v>
      </c>
      <c r="E7884" t="s">
        <v>5285</v>
      </c>
      <c r="F7884" s="4" t="s">
        <v>11069</v>
      </c>
      <c r="G7884" s="5">
        <v>289</v>
      </c>
      <c r="H7884" s="6">
        <v>0.28027679999999999</v>
      </c>
      <c r="I7884" s="7">
        <v>71.875</v>
      </c>
    </row>
    <row r="7885" spans="1:12" x14ac:dyDescent="0.25">
      <c r="A7885">
        <v>6786</v>
      </c>
      <c r="B7885" s="2">
        <v>59.12426</v>
      </c>
      <c r="C7885" s="3">
        <v>9913</v>
      </c>
      <c r="D7885" s="4">
        <v>45860</v>
      </c>
      <c r="E7885" t="s">
        <v>1326</v>
      </c>
      <c r="F7885" s="4" t="s">
        <v>1198</v>
      </c>
      <c r="G7885" s="5">
        <v>6814</v>
      </c>
      <c r="H7885" s="6">
        <v>0.1975345</v>
      </c>
      <c r="I7885" s="7">
        <v>86.167000000000002</v>
      </c>
      <c r="J7885" s="2">
        <v>51.5</v>
      </c>
      <c r="K7885">
        <v>4</v>
      </c>
    </row>
    <row r="7886" spans="1:12" x14ac:dyDescent="0.25">
      <c r="A7886">
        <v>24175</v>
      </c>
      <c r="B7886" s="2">
        <v>59.121029999999998</v>
      </c>
      <c r="C7886" s="3">
        <v>9395</v>
      </c>
      <c r="D7886" s="4">
        <v>40220</v>
      </c>
      <c r="E7886" t="s">
        <v>3343</v>
      </c>
      <c r="F7886" s="4" t="s">
        <v>4335</v>
      </c>
      <c r="G7886" s="5">
        <v>6670</v>
      </c>
      <c r="H7886" s="6">
        <v>0.28440779999999999</v>
      </c>
      <c r="I7886" s="7">
        <v>71.135999999999996</v>
      </c>
      <c r="J7886" s="2">
        <v>39.833300000000001</v>
      </c>
      <c r="K7886">
        <v>6</v>
      </c>
    </row>
    <row r="7887" spans="1:12" x14ac:dyDescent="0.25">
      <c r="A7887">
        <v>99615</v>
      </c>
      <c r="B7887" s="2">
        <v>59.117530000000002</v>
      </c>
      <c r="C7887" s="3">
        <v>13095</v>
      </c>
      <c r="E7887" t="s">
        <v>16652</v>
      </c>
      <c r="F7887" s="4" t="s">
        <v>16604</v>
      </c>
      <c r="G7887" s="5">
        <v>7945</v>
      </c>
      <c r="H7887" s="6">
        <v>0.22492129999999999</v>
      </c>
      <c r="I7887" s="7">
        <v>81.411000000000001</v>
      </c>
      <c r="J7887" s="2">
        <v>49.285699999999999</v>
      </c>
      <c r="K7887">
        <v>7</v>
      </c>
    </row>
    <row r="7888" spans="1:12" x14ac:dyDescent="0.25">
      <c r="A7888">
        <v>56546</v>
      </c>
      <c r="B7888" s="2">
        <v>59.115580000000001</v>
      </c>
      <c r="C7888" s="3">
        <v>314</v>
      </c>
      <c r="D7888" s="4">
        <v>22020</v>
      </c>
      <c r="E7888" t="s">
        <v>242</v>
      </c>
      <c r="F7888" s="4" t="s">
        <v>10428</v>
      </c>
      <c r="G7888" s="5">
        <v>211</v>
      </c>
      <c r="H7888" s="6">
        <v>0.25471700000000003</v>
      </c>
      <c r="I7888" s="7">
        <v>76.25</v>
      </c>
    </row>
    <row r="7889" spans="1:12" x14ac:dyDescent="0.25">
      <c r="A7889">
        <v>66086</v>
      </c>
      <c r="B7889" s="2">
        <v>59.113900000000001</v>
      </c>
      <c r="C7889" s="3">
        <v>10029</v>
      </c>
      <c r="D7889" s="4">
        <v>28140</v>
      </c>
      <c r="E7889" t="s">
        <v>12513</v>
      </c>
      <c r="F7889" s="4" t="s">
        <v>12494</v>
      </c>
      <c r="G7889" s="5">
        <v>6823</v>
      </c>
      <c r="H7889" s="6">
        <v>0.26582650000000002</v>
      </c>
      <c r="I7889" s="7">
        <v>74.325000000000003</v>
      </c>
      <c r="J7889" s="2">
        <v>58.5</v>
      </c>
      <c r="K7889">
        <v>2</v>
      </c>
    </row>
    <row r="7890" spans="1:12" x14ac:dyDescent="0.25">
      <c r="A7890">
        <v>40228</v>
      </c>
      <c r="B7890" s="2">
        <v>59.109659999999998</v>
      </c>
      <c r="C7890" s="3">
        <v>16007</v>
      </c>
      <c r="D7890" s="4">
        <v>31140</v>
      </c>
      <c r="E7890" t="s">
        <v>6443</v>
      </c>
      <c r="F7890" s="4" t="s">
        <v>7883</v>
      </c>
      <c r="G7890" s="5">
        <v>10892</v>
      </c>
      <c r="H7890" s="6">
        <v>0.29177380000000003</v>
      </c>
      <c r="I7890" s="7">
        <v>69.840999999999994</v>
      </c>
      <c r="J7890" s="2">
        <v>49.2</v>
      </c>
      <c r="K7890">
        <v>5</v>
      </c>
    </row>
    <row r="7891" spans="1:12" x14ac:dyDescent="0.25">
      <c r="A7891">
        <v>61802</v>
      </c>
      <c r="B7891" s="2">
        <v>59.104010000000002</v>
      </c>
      <c r="C7891" s="3">
        <v>19083</v>
      </c>
      <c r="D7891" s="4">
        <v>16580</v>
      </c>
      <c r="E7891" t="s">
        <v>8322</v>
      </c>
      <c r="F7891" s="4" t="s">
        <v>11490</v>
      </c>
      <c r="G7891" s="5">
        <v>12723</v>
      </c>
      <c r="H7891" s="6">
        <v>0.35216910000000001</v>
      </c>
      <c r="I7891" s="7">
        <v>59.395000000000003</v>
      </c>
      <c r="J7891" s="2">
        <v>43.125</v>
      </c>
      <c r="K7891">
        <v>16</v>
      </c>
      <c r="L7891" s="2">
        <v>67.8</v>
      </c>
    </row>
    <row r="7892" spans="1:12" x14ac:dyDescent="0.25">
      <c r="A7892">
        <v>59312</v>
      </c>
      <c r="B7892" s="2">
        <v>59.100960000000001</v>
      </c>
      <c r="C7892" s="3">
        <v>24</v>
      </c>
      <c r="E7892" t="s">
        <v>11351</v>
      </c>
      <c r="F7892" s="4" t="s">
        <v>11278</v>
      </c>
      <c r="G7892" s="5">
        <v>16</v>
      </c>
      <c r="H7892" s="6">
        <v>0.3125</v>
      </c>
      <c r="I7892" s="7">
        <v>66.25</v>
      </c>
    </row>
    <row r="7893" spans="1:12" x14ac:dyDescent="0.25">
      <c r="A7893">
        <v>17320</v>
      </c>
      <c r="B7893" s="2">
        <v>59.099580000000003</v>
      </c>
      <c r="C7893" s="3">
        <v>7919</v>
      </c>
      <c r="D7893" s="4">
        <v>23900</v>
      </c>
      <c r="E7893" t="s">
        <v>1000</v>
      </c>
      <c r="F7893" s="4" t="s">
        <v>3003</v>
      </c>
      <c r="G7893" s="5">
        <v>5730</v>
      </c>
      <c r="H7893" s="6">
        <v>0.26666669999999998</v>
      </c>
      <c r="I7893" s="7">
        <v>74.167000000000002</v>
      </c>
    </row>
    <row r="7894" spans="1:12" x14ac:dyDescent="0.25">
      <c r="A7894">
        <v>5767</v>
      </c>
      <c r="B7894" s="2">
        <v>59.098010000000002</v>
      </c>
      <c r="C7894" s="3">
        <v>1095</v>
      </c>
      <c r="D7894" s="4">
        <v>17200</v>
      </c>
      <c r="E7894" t="s">
        <v>458</v>
      </c>
      <c r="F7894" s="4" t="s">
        <v>1030</v>
      </c>
      <c r="G7894" s="5">
        <v>820</v>
      </c>
      <c r="H7894" s="6">
        <v>0.3447016</v>
      </c>
      <c r="I7894" s="7">
        <v>60.682000000000002</v>
      </c>
    </row>
    <row r="7895" spans="1:12" x14ac:dyDescent="0.25">
      <c r="A7895">
        <v>83285</v>
      </c>
      <c r="B7895" s="2">
        <v>59.097790000000003</v>
      </c>
      <c r="C7895" s="3">
        <v>212</v>
      </c>
      <c r="E7895" t="s">
        <v>14743</v>
      </c>
      <c r="F7895" s="4" t="s">
        <v>14725</v>
      </c>
      <c r="G7895" s="5">
        <v>128</v>
      </c>
      <c r="H7895" s="6">
        <v>0.37209300000000001</v>
      </c>
      <c r="I7895" s="7">
        <v>55.938000000000002</v>
      </c>
    </row>
    <row r="7896" spans="1:12" x14ac:dyDescent="0.25">
      <c r="A7896">
        <v>56515</v>
      </c>
      <c r="B7896" s="2">
        <v>59.097180000000002</v>
      </c>
      <c r="C7896" s="3">
        <v>3111</v>
      </c>
      <c r="D7896" s="4">
        <v>22260</v>
      </c>
      <c r="E7896" t="s">
        <v>10768</v>
      </c>
      <c r="F7896" s="4" t="s">
        <v>10428</v>
      </c>
      <c r="G7896" s="5">
        <v>2414</v>
      </c>
      <c r="H7896" s="6">
        <v>0.3169014</v>
      </c>
      <c r="I7896" s="7">
        <v>65.468999999999994</v>
      </c>
      <c r="J7896" s="2">
        <v>63</v>
      </c>
      <c r="K7896">
        <v>1</v>
      </c>
    </row>
    <row r="7897" spans="1:12" x14ac:dyDescent="0.25">
      <c r="A7897">
        <v>60051</v>
      </c>
      <c r="B7897" s="2">
        <v>59.092619999999997</v>
      </c>
      <c r="C7897" s="3">
        <v>24787</v>
      </c>
      <c r="D7897" s="4">
        <v>16980</v>
      </c>
      <c r="E7897" t="s">
        <v>11180</v>
      </c>
      <c r="F7897" s="4" t="s">
        <v>11490</v>
      </c>
      <c r="G7897" s="5">
        <v>16659</v>
      </c>
      <c r="H7897" s="6">
        <v>0.22725090000000001</v>
      </c>
      <c r="I7897" s="7">
        <v>80.959999999999994</v>
      </c>
      <c r="J7897" s="2">
        <v>49</v>
      </c>
      <c r="K7897">
        <v>6</v>
      </c>
    </row>
    <row r="7898" spans="1:12" x14ac:dyDescent="0.25">
      <c r="A7898">
        <v>35007</v>
      </c>
      <c r="B7898" s="2">
        <v>59.08446</v>
      </c>
      <c r="C7898" s="3">
        <v>27000</v>
      </c>
      <c r="D7898" s="4">
        <v>13820</v>
      </c>
      <c r="E7898" t="s">
        <v>7029</v>
      </c>
      <c r="F7898" s="4" t="s">
        <v>7027</v>
      </c>
      <c r="G7898" s="5">
        <v>17413</v>
      </c>
      <c r="H7898" s="6">
        <v>0.29276980000000002</v>
      </c>
      <c r="I7898" s="7">
        <v>69.617000000000004</v>
      </c>
      <c r="J7898" s="2">
        <v>49.4</v>
      </c>
      <c r="K7898">
        <v>5</v>
      </c>
    </row>
    <row r="7899" spans="1:12" x14ac:dyDescent="0.25">
      <c r="A7899">
        <v>27703</v>
      </c>
      <c r="B7899" s="2">
        <v>59.072969999999998</v>
      </c>
      <c r="C7899" s="3">
        <v>47144</v>
      </c>
      <c r="D7899" s="4">
        <v>20500</v>
      </c>
      <c r="E7899" t="s">
        <v>657</v>
      </c>
      <c r="F7899" s="4" t="s">
        <v>5642</v>
      </c>
      <c r="G7899" s="5">
        <v>30608</v>
      </c>
      <c r="H7899" s="6">
        <v>0.34388580000000002</v>
      </c>
      <c r="I7899" s="7">
        <v>60.783000000000001</v>
      </c>
      <c r="J7899" s="2">
        <v>44.941200000000002</v>
      </c>
      <c r="K7899">
        <v>17</v>
      </c>
      <c r="L7899" s="2">
        <v>76.7</v>
      </c>
    </row>
    <row r="7900" spans="1:12" x14ac:dyDescent="0.25">
      <c r="A7900">
        <v>53818</v>
      </c>
      <c r="B7900" s="2">
        <v>59.064010000000003</v>
      </c>
      <c r="C7900" s="3">
        <v>15130</v>
      </c>
      <c r="D7900" s="4">
        <v>38420</v>
      </c>
      <c r="E7900" t="s">
        <v>10134</v>
      </c>
      <c r="F7900" s="4" t="s">
        <v>10031</v>
      </c>
      <c r="G7900" s="5">
        <v>6856</v>
      </c>
      <c r="H7900" s="6">
        <v>0.31369399999999997</v>
      </c>
      <c r="I7900" s="7">
        <v>66</v>
      </c>
      <c r="J7900" s="2">
        <v>49.75</v>
      </c>
      <c r="K7900">
        <v>8</v>
      </c>
    </row>
    <row r="7901" spans="1:12" x14ac:dyDescent="0.25">
      <c r="A7901">
        <v>53139</v>
      </c>
      <c r="B7901" s="2">
        <v>59.061839999999997</v>
      </c>
      <c r="C7901" s="3">
        <v>3059</v>
      </c>
      <c r="D7901" s="4">
        <v>39540</v>
      </c>
      <c r="E7901" t="s">
        <v>10082</v>
      </c>
      <c r="F7901" s="4" t="s">
        <v>10031</v>
      </c>
      <c r="G7901" s="5">
        <v>2158</v>
      </c>
      <c r="H7901" s="6">
        <v>0.2501158</v>
      </c>
      <c r="I7901" s="7">
        <v>76.984999999999999</v>
      </c>
      <c r="J7901" s="2">
        <v>66</v>
      </c>
      <c r="K7901">
        <v>1</v>
      </c>
    </row>
    <row r="7902" spans="1:12" x14ac:dyDescent="0.25">
      <c r="A7902">
        <v>45054</v>
      </c>
      <c r="B7902" s="2">
        <v>59.060940000000002</v>
      </c>
      <c r="C7902" s="3">
        <v>2256</v>
      </c>
      <c r="D7902" s="4">
        <v>17140</v>
      </c>
      <c r="E7902" t="s">
        <v>8638</v>
      </c>
      <c r="F7902" s="4" t="s">
        <v>8295</v>
      </c>
      <c r="G7902" s="5">
        <v>1600</v>
      </c>
      <c r="H7902" s="6">
        <v>0.24249999999999999</v>
      </c>
      <c r="I7902" s="7">
        <v>78.3</v>
      </c>
      <c r="J7902" s="2">
        <v>65</v>
      </c>
      <c r="K7902">
        <v>1</v>
      </c>
    </row>
    <row r="7903" spans="1:12" x14ac:dyDescent="0.25">
      <c r="A7903">
        <v>46146</v>
      </c>
      <c r="B7903" s="2">
        <v>59.060549999999999</v>
      </c>
      <c r="C7903" s="3">
        <v>71</v>
      </c>
      <c r="E7903" t="s">
        <v>2496</v>
      </c>
      <c r="F7903" s="4" t="s">
        <v>8800</v>
      </c>
      <c r="G7903" s="5">
        <v>52</v>
      </c>
      <c r="H7903" s="6">
        <v>0.20754719999999999</v>
      </c>
      <c r="I7903" s="7">
        <v>84.326999999999998</v>
      </c>
    </row>
    <row r="7904" spans="1:12" x14ac:dyDescent="0.25">
      <c r="A7904">
        <v>18037</v>
      </c>
      <c r="B7904" s="2">
        <v>59.059260000000002</v>
      </c>
      <c r="C7904" s="3">
        <v>7322</v>
      </c>
      <c r="D7904" s="4">
        <v>10900</v>
      </c>
      <c r="E7904" t="s">
        <v>3951</v>
      </c>
      <c r="F7904" s="4" t="s">
        <v>3003</v>
      </c>
      <c r="G7904" s="5">
        <v>5342</v>
      </c>
      <c r="H7904" s="6">
        <v>0.23830029999999999</v>
      </c>
      <c r="I7904" s="7">
        <v>79.012</v>
      </c>
      <c r="J7904" s="2">
        <v>41</v>
      </c>
      <c r="K7904">
        <v>1</v>
      </c>
    </row>
    <row r="7905" spans="1:12" x14ac:dyDescent="0.25">
      <c r="A7905">
        <v>54548</v>
      </c>
      <c r="B7905" s="2">
        <v>59.057079999999999</v>
      </c>
      <c r="C7905" s="3">
        <v>4737</v>
      </c>
      <c r="E7905" t="s">
        <v>10295</v>
      </c>
      <c r="F7905" s="4" t="s">
        <v>10031</v>
      </c>
      <c r="G7905" s="5">
        <v>3793</v>
      </c>
      <c r="H7905" s="6">
        <v>0.34317340000000002</v>
      </c>
      <c r="I7905" s="7">
        <v>60.875</v>
      </c>
      <c r="J7905" s="2">
        <v>46.666699999999999</v>
      </c>
      <c r="K7905">
        <v>3</v>
      </c>
    </row>
    <row r="7906" spans="1:12" x14ac:dyDescent="0.25">
      <c r="A7906">
        <v>14804</v>
      </c>
      <c r="B7906" s="2">
        <v>59.055889999999998</v>
      </c>
      <c r="C7906" s="3">
        <v>1661</v>
      </c>
      <c r="E7906" t="s">
        <v>2946</v>
      </c>
      <c r="F7906" s="4" t="s">
        <v>1280</v>
      </c>
      <c r="G7906" s="5">
        <v>1149</v>
      </c>
      <c r="H7906" s="6">
        <v>0.30695650000000002</v>
      </c>
      <c r="I7906" s="7">
        <v>67.132000000000005</v>
      </c>
      <c r="J7906" s="2">
        <v>40</v>
      </c>
      <c r="K7906">
        <v>1</v>
      </c>
    </row>
    <row r="7907" spans="1:12" x14ac:dyDescent="0.25">
      <c r="A7907">
        <v>1005</v>
      </c>
      <c r="B7907" s="2">
        <v>59.054810000000003</v>
      </c>
      <c r="C7907" s="3">
        <v>5112</v>
      </c>
      <c r="D7907" s="4">
        <v>49340</v>
      </c>
      <c r="E7907" t="s">
        <v>23</v>
      </c>
      <c r="F7907" s="4" t="s">
        <v>21</v>
      </c>
      <c r="G7907" s="5">
        <v>3381</v>
      </c>
      <c r="H7907" s="6">
        <v>0.21111769999999999</v>
      </c>
      <c r="I7907" s="7">
        <v>83.676000000000002</v>
      </c>
      <c r="J7907" s="2">
        <v>37</v>
      </c>
      <c r="K7907">
        <v>3</v>
      </c>
    </row>
    <row r="7908" spans="1:12" x14ac:dyDescent="0.25">
      <c r="A7908">
        <v>7753</v>
      </c>
      <c r="B7908" s="2">
        <v>59.047469999999997</v>
      </c>
      <c r="C7908" s="3">
        <v>37819</v>
      </c>
      <c r="D7908" s="4">
        <v>35620</v>
      </c>
      <c r="E7908" t="s">
        <v>1513</v>
      </c>
      <c r="F7908" s="4" t="s">
        <v>1341</v>
      </c>
      <c r="G7908" s="5">
        <v>27294</v>
      </c>
      <c r="H7908" s="6">
        <v>0.27262399999999998</v>
      </c>
      <c r="I7908" s="7">
        <v>73.031000000000006</v>
      </c>
      <c r="J7908" s="2">
        <v>40.1111</v>
      </c>
      <c r="K7908">
        <v>9</v>
      </c>
    </row>
    <row r="7909" spans="1:12" x14ac:dyDescent="0.25">
      <c r="A7909">
        <v>23517</v>
      </c>
      <c r="B7909" s="2">
        <v>59.040179999999999</v>
      </c>
      <c r="C7909" s="3">
        <v>4484</v>
      </c>
      <c r="D7909" s="4">
        <v>47260</v>
      </c>
      <c r="E7909" t="s">
        <v>301</v>
      </c>
      <c r="F7909" s="4" t="s">
        <v>4335</v>
      </c>
      <c r="G7909" s="5">
        <v>3157</v>
      </c>
      <c r="H7909" s="6">
        <v>0.46073459999999999</v>
      </c>
      <c r="I7909" s="7">
        <v>40.518999999999998</v>
      </c>
      <c r="J7909" s="2">
        <v>26.166699999999999</v>
      </c>
      <c r="K7909">
        <v>6</v>
      </c>
    </row>
    <row r="7910" spans="1:12" x14ac:dyDescent="0.25">
      <c r="A7910">
        <v>18972</v>
      </c>
      <c r="B7910" s="2">
        <v>59.038800000000002</v>
      </c>
      <c r="C7910" s="3">
        <v>3582</v>
      </c>
      <c r="D7910" s="4">
        <v>37980</v>
      </c>
      <c r="E7910" t="s">
        <v>4170</v>
      </c>
      <c r="F7910" s="4" t="s">
        <v>3003</v>
      </c>
      <c r="G7910" s="5">
        <v>2601</v>
      </c>
      <c r="H7910" s="6">
        <v>0.2843966</v>
      </c>
      <c r="I7910" s="7">
        <v>70.986999999999995</v>
      </c>
    </row>
    <row r="7911" spans="1:12" x14ac:dyDescent="0.25">
      <c r="A7911">
        <v>61367</v>
      </c>
      <c r="B7911" s="2">
        <v>59.038040000000002</v>
      </c>
      <c r="C7911" s="3">
        <v>760</v>
      </c>
      <c r="D7911" s="4">
        <v>19940</v>
      </c>
      <c r="E7911" t="s">
        <v>11726</v>
      </c>
      <c r="F7911" s="4" t="s">
        <v>11490</v>
      </c>
      <c r="G7911" s="5">
        <v>573</v>
      </c>
      <c r="H7911" s="6">
        <v>0.19895289999999999</v>
      </c>
      <c r="I7911" s="7">
        <v>85.75</v>
      </c>
    </row>
    <row r="7912" spans="1:12" x14ac:dyDescent="0.25">
      <c r="A7912">
        <v>61281</v>
      </c>
      <c r="B7912" s="2">
        <v>59.037469999999999</v>
      </c>
      <c r="C7912" s="3">
        <v>2673</v>
      </c>
      <c r="D7912" s="4">
        <v>19340</v>
      </c>
      <c r="E7912" t="s">
        <v>11700</v>
      </c>
      <c r="F7912" s="4" t="s">
        <v>11490</v>
      </c>
      <c r="G7912" s="5">
        <v>1840</v>
      </c>
      <c r="H7912" s="6">
        <v>0.24063010000000001</v>
      </c>
      <c r="I7912" s="7">
        <v>78.542000000000002</v>
      </c>
    </row>
    <row r="7913" spans="1:12" x14ac:dyDescent="0.25">
      <c r="A7913">
        <v>58445</v>
      </c>
      <c r="B7913" s="2">
        <v>59.037010000000002</v>
      </c>
      <c r="C7913" s="3">
        <v>97</v>
      </c>
      <c r="E7913" t="s">
        <v>11170</v>
      </c>
      <c r="F7913" s="4" t="s">
        <v>11069</v>
      </c>
      <c r="G7913" s="5">
        <v>67</v>
      </c>
      <c r="H7913" s="6">
        <v>0.25373129999999999</v>
      </c>
      <c r="I7913" s="7">
        <v>76.25</v>
      </c>
    </row>
    <row r="7914" spans="1:12" x14ac:dyDescent="0.25">
      <c r="A7914">
        <v>59453</v>
      </c>
      <c r="B7914" s="2">
        <v>59.036949999999997</v>
      </c>
      <c r="C7914" s="3">
        <v>296</v>
      </c>
      <c r="E7914" t="s">
        <v>11389</v>
      </c>
      <c r="F7914" s="4" t="s">
        <v>11278</v>
      </c>
      <c r="G7914" s="5">
        <v>204</v>
      </c>
      <c r="H7914" s="6">
        <v>0.36097560000000001</v>
      </c>
      <c r="I7914" s="7">
        <v>57.707999999999998</v>
      </c>
    </row>
    <row r="7915" spans="1:12" x14ac:dyDescent="0.25">
      <c r="A7915">
        <v>80205</v>
      </c>
      <c r="B7915" s="2">
        <v>59.03163</v>
      </c>
      <c r="C7915" s="3">
        <v>30955</v>
      </c>
      <c r="D7915" s="4">
        <v>19740</v>
      </c>
      <c r="E7915" t="s">
        <v>2197</v>
      </c>
      <c r="F7915" s="4" t="s">
        <v>14477</v>
      </c>
      <c r="G7915" s="5">
        <v>22010</v>
      </c>
      <c r="H7915" s="6">
        <v>0.39898230000000001</v>
      </c>
      <c r="I7915" s="7">
        <v>51.14</v>
      </c>
      <c r="J7915" s="2">
        <v>35.558100000000003</v>
      </c>
      <c r="K7915">
        <v>43</v>
      </c>
      <c r="L7915" s="2">
        <v>26.2</v>
      </c>
    </row>
    <row r="7916" spans="1:12" x14ac:dyDescent="0.25">
      <c r="A7916">
        <v>19056</v>
      </c>
      <c r="B7916" s="2">
        <v>59.023739999999997</v>
      </c>
      <c r="C7916" s="3">
        <v>15586</v>
      </c>
      <c r="D7916" s="4">
        <v>37980</v>
      </c>
      <c r="E7916" t="s">
        <v>2005</v>
      </c>
      <c r="F7916" s="4" t="s">
        <v>3003</v>
      </c>
      <c r="G7916" s="5">
        <v>10916</v>
      </c>
      <c r="H7916" s="6">
        <v>0.22022720000000001</v>
      </c>
      <c r="I7916" s="7">
        <v>82.022000000000006</v>
      </c>
      <c r="J7916" s="2">
        <v>42</v>
      </c>
      <c r="K7916">
        <v>8</v>
      </c>
    </row>
    <row r="7917" spans="1:12" x14ac:dyDescent="0.25">
      <c r="A7917">
        <v>53083</v>
      </c>
      <c r="B7917" s="2">
        <v>59.017800000000001</v>
      </c>
      <c r="C7917" s="3">
        <v>20128</v>
      </c>
      <c r="D7917" s="4">
        <v>43100</v>
      </c>
      <c r="E7917" t="s">
        <v>10066</v>
      </c>
      <c r="F7917" s="4" t="s">
        <v>10031</v>
      </c>
      <c r="G7917" s="5">
        <v>13944</v>
      </c>
      <c r="H7917" s="6">
        <v>0.27309240000000001</v>
      </c>
      <c r="I7917" s="7">
        <v>72.878</v>
      </c>
      <c r="J7917" s="2">
        <v>48</v>
      </c>
      <c r="K7917">
        <v>8</v>
      </c>
    </row>
    <row r="7918" spans="1:12" x14ac:dyDescent="0.25">
      <c r="A7918">
        <v>77483</v>
      </c>
      <c r="B7918" s="2">
        <v>59.014420000000001</v>
      </c>
      <c r="C7918" s="3">
        <v>310</v>
      </c>
      <c r="D7918" s="4">
        <v>13060</v>
      </c>
      <c r="E7918" t="s">
        <v>8540</v>
      </c>
      <c r="F7918" s="4" t="s">
        <v>13752</v>
      </c>
      <c r="G7918" s="5">
        <v>163</v>
      </c>
      <c r="H7918" s="6">
        <v>0.15950919999999999</v>
      </c>
      <c r="I7918" s="7">
        <v>92.5</v>
      </c>
    </row>
    <row r="7919" spans="1:12" x14ac:dyDescent="0.25">
      <c r="A7919">
        <v>16053</v>
      </c>
      <c r="B7919" s="2">
        <v>59.013620000000003</v>
      </c>
      <c r="C7919" s="3">
        <v>4389</v>
      </c>
      <c r="D7919" s="4">
        <v>38300</v>
      </c>
      <c r="E7919" t="s">
        <v>3399</v>
      </c>
      <c r="F7919" s="4" t="s">
        <v>3003</v>
      </c>
      <c r="G7919" s="5">
        <v>3213</v>
      </c>
      <c r="H7919" s="6">
        <v>0.27660240000000003</v>
      </c>
      <c r="I7919" s="7">
        <v>72.260000000000005</v>
      </c>
      <c r="J7919" s="2">
        <v>47</v>
      </c>
      <c r="K7919">
        <v>1</v>
      </c>
    </row>
    <row r="7920" spans="1:12" x14ac:dyDescent="0.25">
      <c r="A7920">
        <v>51241</v>
      </c>
      <c r="B7920" s="2">
        <v>59.01258</v>
      </c>
      <c r="C7920" s="3">
        <v>1771</v>
      </c>
      <c r="E7920" t="s">
        <v>9832</v>
      </c>
      <c r="F7920" s="4" t="s">
        <v>9593</v>
      </c>
      <c r="G7920" s="5">
        <v>1108</v>
      </c>
      <c r="H7920" s="6">
        <v>0.25428309999999998</v>
      </c>
      <c r="I7920" s="7">
        <v>76.111000000000004</v>
      </c>
    </row>
    <row r="7921" spans="1:12" x14ac:dyDescent="0.25">
      <c r="A7921">
        <v>66617</v>
      </c>
      <c r="B7921" s="2">
        <v>59.010820000000002</v>
      </c>
      <c r="C7921" s="3">
        <v>8923</v>
      </c>
      <c r="D7921" s="4">
        <v>45820</v>
      </c>
      <c r="E7921" t="s">
        <v>8883</v>
      </c>
      <c r="F7921" s="4" t="s">
        <v>12494</v>
      </c>
      <c r="G7921" s="5">
        <v>6269</v>
      </c>
      <c r="H7921" s="6">
        <v>0.2376395</v>
      </c>
      <c r="I7921" s="7">
        <v>78.977000000000004</v>
      </c>
      <c r="J7921" s="2">
        <v>51.25</v>
      </c>
      <c r="K7921">
        <v>4</v>
      </c>
    </row>
    <row r="7922" spans="1:12" x14ac:dyDescent="0.25">
      <c r="A7922">
        <v>5455</v>
      </c>
      <c r="B7922" s="2">
        <v>59.009149999999998</v>
      </c>
      <c r="C7922" s="3">
        <v>1011</v>
      </c>
      <c r="D7922" s="4">
        <v>15540</v>
      </c>
      <c r="E7922" t="s">
        <v>1000</v>
      </c>
      <c r="F7922" s="4" t="s">
        <v>1030</v>
      </c>
      <c r="G7922" s="5">
        <v>688</v>
      </c>
      <c r="H7922" s="6">
        <v>0.22238369999999999</v>
      </c>
      <c r="I7922" s="7">
        <v>81.606999999999999</v>
      </c>
      <c r="J7922" s="2">
        <v>40.5</v>
      </c>
      <c r="K7922">
        <v>4</v>
      </c>
    </row>
    <row r="7923" spans="1:12" x14ac:dyDescent="0.25">
      <c r="A7923">
        <v>11798</v>
      </c>
      <c r="B7923" s="2">
        <v>59.00676</v>
      </c>
      <c r="C7923" s="3">
        <v>15362</v>
      </c>
      <c r="D7923" s="4">
        <v>35620</v>
      </c>
      <c r="E7923" t="s">
        <v>2034</v>
      </c>
      <c r="F7923" s="4" t="s">
        <v>1280</v>
      </c>
      <c r="G7923" s="5">
        <v>9281</v>
      </c>
      <c r="H7923" s="6">
        <v>0.23917260000000001</v>
      </c>
      <c r="I7923" s="7">
        <v>78.694999999999993</v>
      </c>
      <c r="J7923" s="2">
        <v>49.333300000000001</v>
      </c>
      <c r="K7923">
        <v>3</v>
      </c>
    </row>
    <row r="7924" spans="1:12" x14ac:dyDescent="0.25">
      <c r="A7924">
        <v>24064</v>
      </c>
      <c r="B7924" s="2">
        <v>59.003749999999997</v>
      </c>
      <c r="C7924" s="3">
        <v>4376</v>
      </c>
      <c r="D7924" s="4">
        <v>40220</v>
      </c>
      <c r="E7924" t="s">
        <v>4949</v>
      </c>
      <c r="F7924" s="4" t="s">
        <v>4335</v>
      </c>
      <c r="G7924" s="5">
        <v>3328</v>
      </c>
      <c r="H7924" s="6">
        <v>0.26802890000000001</v>
      </c>
      <c r="I7924" s="7">
        <v>73.695999999999998</v>
      </c>
    </row>
    <row r="7925" spans="1:12" x14ac:dyDescent="0.25">
      <c r="A7925">
        <v>17552</v>
      </c>
      <c r="B7925" s="2">
        <v>58.999639999999999</v>
      </c>
      <c r="C7925" s="3">
        <v>19979</v>
      </c>
      <c r="D7925" s="4">
        <v>29540</v>
      </c>
      <c r="E7925" t="s">
        <v>3817</v>
      </c>
      <c r="F7925" s="4" t="s">
        <v>3003</v>
      </c>
      <c r="G7925" s="5">
        <v>13829</v>
      </c>
      <c r="H7925" s="6">
        <v>0.26203900000000002</v>
      </c>
      <c r="I7925" s="7">
        <v>74.73</v>
      </c>
      <c r="J7925" s="2">
        <v>42.125</v>
      </c>
      <c r="K7925">
        <v>8</v>
      </c>
    </row>
    <row r="7926" spans="1:12" x14ac:dyDescent="0.25">
      <c r="A7926">
        <v>49428</v>
      </c>
      <c r="B7926" s="2">
        <v>58.992289999999997</v>
      </c>
      <c r="C7926" s="3">
        <v>26377</v>
      </c>
      <c r="D7926" s="4">
        <v>24340</v>
      </c>
      <c r="E7926" t="s">
        <v>9395</v>
      </c>
      <c r="F7926" s="4" t="s">
        <v>9106</v>
      </c>
      <c r="G7926" s="5">
        <v>16878</v>
      </c>
      <c r="H7926" s="6">
        <v>0.29174070000000002</v>
      </c>
      <c r="I7926" s="7">
        <v>69.578000000000003</v>
      </c>
      <c r="J7926" s="2">
        <v>42.846200000000003</v>
      </c>
      <c r="K7926">
        <v>13</v>
      </c>
      <c r="L7926" s="2">
        <v>66.400000000000006</v>
      </c>
    </row>
    <row r="7927" spans="1:12" x14ac:dyDescent="0.25">
      <c r="A7927">
        <v>19968</v>
      </c>
      <c r="B7927" s="2">
        <v>58.986660000000001</v>
      </c>
      <c r="C7927" s="3">
        <v>8885</v>
      </c>
      <c r="D7927" s="4">
        <v>41540</v>
      </c>
      <c r="E7927" t="s">
        <v>332</v>
      </c>
      <c r="F7927" s="4" t="s">
        <v>4311</v>
      </c>
      <c r="G7927" s="5">
        <v>6640</v>
      </c>
      <c r="H7927" s="6">
        <v>0.30085830000000002</v>
      </c>
      <c r="I7927" s="7">
        <v>67.989999999999995</v>
      </c>
      <c r="J7927" s="2">
        <v>40.428600000000003</v>
      </c>
      <c r="K7927">
        <v>7</v>
      </c>
    </row>
    <row r="7928" spans="1:12" x14ac:dyDescent="0.25">
      <c r="A7928">
        <v>1464</v>
      </c>
      <c r="B7928" s="2">
        <v>58.983739999999997</v>
      </c>
      <c r="C7928" s="3">
        <v>7403</v>
      </c>
      <c r="D7928" s="4">
        <v>14460</v>
      </c>
      <c r="E7928" t="s">
        <v>155</v>
      </c>
      <c r="F7928" s="4" t="s">
        <v>21</v>
      </c>
      <c r="G7928" s="5">
        <v>5572</v>
      </c>
      <c r="H7928" s="6">
        <v>0.24062439999999999</v>
      </c>
      <c r="I7928" s="7">
        <v>78.397999999999996</v>
      </c>
      <c r="J7928" s="2">
        <v>30.333300000000001</v>
      </c>
      <c r="K7928">
        <v>6</v>
      </c>
    </row>
    <row r="7929" spans="1:12" x14ac:dyDescent="0.25">
      <c r="A7929">
        <v>8722</v>
      </c>
      <c r="B7929" s="2">
        <v>58.980670000000003</v>
      </c>
      <c r="C7929" s="3">
        <v>11126</v>
      </c>
      <c r="D7929" s="4">
        <v>35620</v>
      </c>
      <c r="E7929" t="s">
        <v>1726</v>
      </c>
      <c r="F7929" s="4" t="s">
        <v>1341</v>
      </c>
      <c r="G7929" s="5">
        <v>7278</v>
      </c>
      <c r="H7929" s="6">
        <v>0.2215964</v>
      </c>
      <c r="I7929" s="7">
        <v>81.686000000000007</v>
      </c>
      <c r="J7929" s="2">
        <v>46.25</v>
      </c>
      <c r="K7929">
        <v>4</v>
      </c>
    </row>
    <row r="7930" spans="1:12" x14ac:dyDescent="0.25">
      <c r="A7930">
        <v>7601</v>
      </c>
      <c r="B7930" s="2">
        <v>58.97128</v>
      </c>
      <c r="C7930" s="3">
        <v>43902</v>
      </c>
      <c r="D7930" s="4">
        <v>35620</v>
      </c>
      <c r="E7930" t="s">
        <v>1449</v>
      </c>
      <c r="F7930" s="4" t="s">
        <v>1341</v>
      </c>
      <c r="G7930" s="5">
        <v>31929</v>
      </c>
      <c r="H7930" s="6">
        <v>0.32478309999999999</v>
      </c>
      <c r="I7930" s="7">
        <v>63.853999999999999</v>
      </c>
      <c r="J7930" s="2">
        <v>42.166699999999999</v>
      </c>
      <c r="K7930">
        <v>12</v>
      </c>
      <c r="L7930" s="2">
        <v>62.4</v>
      </c>
    </row>
    <row r="7931" spans="1:12" x14ac:dyDescent="0.25">
      <c r="A7931">
        <v>19607</v>
      </c>
      <c r="B7931" s="2">
        <v>58.959890000000001</v>
      </c>
      <c r="C7931" s="3">
        <v>22400</v>
      </c>
      <c r="D7931" s="4">
        <v>39740</v>
      </c>
      <c r="E7931" t="s">
        <v>252</v>
      </c>
      <c r="F7931" s="4" t="s">
        <v>3003</v>
      </c>
      <c r="G7931" s="5">
        <v>15675</v>
      </c>
      <c r="H7931" s="6">
        <v>0.29186600000000001</v>
      </c>
      <c r="I7931" s="7">
        <v>69.537000000000006</v>
      </c>
      <c r="J7931" s="2">
        <v>48.833300000000001</v>
      </c>
      <c r="K7931">
        <v>6</v>
      </c>
    </row>
    <row r="7932" spans="1:12" x14ac:dyDescent="0.25">
      <c r="A7932">
        <v>80824</v>
      </c>
      <c r="B7932" s="2">
        <v>58.956099999999999</v>
      </c>
      <c r="C7932" s="3">
        <v>257</v>
      </c>
      <c r="E7932" t="s">
        <v>14552</v>
      </c>
      <c r="F7932" s="4" t="s">
        <v>14477</v>
      </c>
      <c r="G7932" s="5">
        <v>172</v>
      </c>
      <c r="H7932" s="6">
        <v>0.17341039999999999</v>
      </c>
      <c r="I7932" s="7">
        <v>90</v>
      </c>
      <c r="J7932" s="2">
        <v>52</v>
      </c>
      <c r="K7932">
        <v>1</v>
      </c>
    </row>
    <row r="7933" spans="1:12" x14ac:dyDescent="0.25">
      <c r="A7933">
        <v>57025</v>
      </c>
      <c r="B7933" s="2">
        <v>58.955590000000001</v>
      </c>
      <c r="C7933" s="3">
        <v>2934</v>
      </c>
      <c r="D7933" s="4">
        <v>43580</v>
      </c>
      <c r="E7933" t="s">
        <v>10885</v>
      </c>
      <c r="F7933" s="4" t="s">
        <v>10877</v>
      </c>
      <c r="G7933" s="5">
        <v>1924</v>
      </c>
      <c r="H7933" s="6">
        <v>0.27064929999999998</v>
      </c>
      <c r="I7933" s="7">
        <v>73.182000000000002</v>
      </c>
      <c r="J7933" s="2">
        <v>47</v>
      </c>
      <c r="K7933">
        <v>1</v>
      </c>
    </row>
    <row r="7934" spans="1:12" x14ac:dyDescent="0.25">
      <c r="A7934">
        <v>10801</v>
      </c>
      <c r="B7934" s="2">
        <v>58.948689999999999</v>
      </c>
      <c r="C7934" s="3">
        <v>41264</v>
      </c>
      <c r="D7934" s="4">
        <v>35620</v>
      </c>
      <c r="E7934" t="s">
        <v>1846</v>
      </c>
      <c r="F7934" s="4" t="s">
        <v>1280</v>
      </c>
      <c r="G7934" s="5">
        <v>26944</v>
      </c>
      <c r="H7934" s="6">
        <v>0.30292459999999999</v>
      </c>
      <c r="I7934" s="7">
        <v>67.600999999999999</v>
      </c>
      <c r="J7934" s="2">
        <v>36.125</v>
      </c>
      <c r="K7934">
        <v>16</v>
      </c>
      <c r="L7934" s="2">
        <v>28.9</v>
      </c>
    </row>
    <row r="7935" spans="1:12" x14ac:dyDescent="0.25">
      <c r="A7935">
        <v>57213</v>
      </c>
      <c r="B7935" s="2">
        <v>58.942149999999998</v>
      </c>
      <c r="C7935" s="3">
        <v>513</v>
      </c>
      <c r="E7935" t="s">
        <v>1900</v>
      </c>
      <c r="F7935" s="4" t="s">
        <v>10877</v>
      </c>
      <c r="G7935" s="5">
        <v>363</v>
      </c>
      <c r="H7935" s="6">
        <v>0.30494510000000002</v>
      </c>
      <c r="I7935" s="7">
        <v>67.25</v>
      </c>
    </row>
    <row r="7936" spans="1:12" x14ac:dyDescent="0.25">
      <c r="A7936">
        <v>18812</v>
      </c>
      <c r="B7936" s="2">
        <v>58.941780000000001</v>
      </c>
      <c r="C7936" s="3">
        <v>1748</v>
      </c>
      <c r="E7936" t="s">
        <v>4124</v>
      </c>
      <c r="F7936" s="4" t="s">
        <v>3003</v>
      </c>
      <c r="G7936" s="5">
        <v>1215</v>
      </c>
      <c r="H7936" s="6">
        <v>0.26008229999999999</v>
      </c>
      <c r="I7936" s="7">
        <v>75</v>
      </c>
      <c r="J7936" s="2">
        <v>45</v>
      </c>
      <c r="K7936">
        <v>1</v>
      </c>
    </row>
    <row r="7937" spans="1:12" x14ac:dyDescent="0.25">
      <c r="A7937">
        <v>98371</v>
      </c>
      <c r="B7937" s="2">
        <v>58.938079999999999</v>
      </c>
      <c r="C7937" s="3">
        <v>19747</v>
      </c>
      <c r="D7937" s="4">
        <v>42660</v>
      </c>
      <c r="E7937" t="s">
        <v>16423</v>
      </c>
      <c r="F7937" s="4" t="s">
        <v>16344</v>
      </c>
      <c r="G7937" s="5">
        <v>14196</v>
      </c>
      <c r="H7937" s="6">
        <v>0.24561530000000001</v>
      </c>
      <c r="I7937" s="7">
        <v>77.5</v>
      </c>
      <c r="J7937" s="2">
        <v>47.846200000000003</v>
      </c>
      <c r="K7937">
        <v>13</v>
      </c>
      <c r="L7937" s="2">
        <v>87.7</v>
      </c>
    </row>
    <row r="7938" spans="1:12" x14ac:dyDescent="0.25">
      <c r="A7938">
        <v>8562</v>
      </c>
      <c r="B7938" s="2">
        <v>58.933880000000002</v>
      </c>
      <c r="C7938" s="3">
        <v>5313</v>
      </c>
      <c r="D7938" s="4">
        <v>37980</v>
      </c>
      <c r="E7938" t="s">
        <v>1719</v>
      </c>
      <c r="F7938" s="4" t="s">
        <v>1341</v>
      </c>
      <c r="G7938" s="5">
        <v>3368</v>
      </c>
      <c r="H7938" s="6">
        <v>0.22024340000000001</v>
      </c>
      <c r="I7938" s="7">
        <v>81.875</v>
      </c>
      <c r="J7938" s="2">
        <v>43.5</v>
      </c>
      <c r="K7938">
        <v>4</v>
      </c>
    </row>
    <row r="7939" spans="1:12" x14ac:dyDescent="0.25">
      <c r="A7939">
        <v>66417</v>
      </c>
      <c r="B7939" s="2">
        <v>58.933039999999998</v>
      </c>
      <c r="C7939" s="3">
        <v>282</v>
      </c>
      <c r="E7939" t="s">
        <v>2963</v>
      </c>
      <c r="F7939" s="4" t="s">
        <v>12494</v>
      </c>
      <c r="G7939" s="5">
        <v>153</v>
      </c>
      <c r="H7939" s="6">
        <v>0.15584419999999999</v>
      </c>
      <c r="I7939" s="7">
        <v>93</v>
      </c>
    </row>
    <row r="7940" spans="1:12" x14ac:dyDescent="0.25">
      <c r="A7940">
        <v>12153</v>
      </c>
      <c r="B7940" s="2">
        <v>58.932870000000001</v>
      </c>
      <c r="C7940" s="3">
        <v>786</v>
      </c>
      <c r="D7940" s="4">
        <v>10580</v>
      </c>
      <c r="E7940" t="s">
        <v>2156</v>
      </c>
      <c r="F7940" s="4" t="s">
        <v>1280</v>
      </c>
      <c r="G7940" s="5">
        <v>575</v>
      </c>
      <c r="H7940" s="6">
        <v>0.265625</v>
      </c>
      <c r="I7940" s="7">
        <v>74.022000000000006</v>
      </c>
    </row>
    <row r="7941" spans="1:12" x14ac:dyDescent="0.25">
      <c r="A7941">
        <v>24479</v>
      </c>
      <c r="B7941" s="2">
        <v>58.932490000000001</v>
      </c>
      <c r="C7941" s="3">
        <v>1294</v>
      </c>
      <c r="D7941" s="4">
        <v>44420</v>
      </c>
      <c r="E7941" t="s">
        <v>5083</v>
      </c>
      <c r="F7941" s="4" t="s">
        <v>4335</v>
      </c>
      <c r="G7941" s="5">
        <v>961</v>
      </c>
      <c r="H7941" s="6">
        <v>0.28407909999999997</v>
      </c>
      <c r="I7941" s="7">
        <v>70.832999999999998</v>
      </c>
    </row>
    <row r="7942" spans="1:12" x14ac:dyDescent="0.25">
      <c r="A7942">
        <v>49930</v>
      </c>
      <c r="B7942" s="2">
        <v>58.931199999999997</v>
      </c>
      <c r="C7942" s="3">
        <v>7025</v>
      </c>
      <c r="D7942" s="4">
        <v>26340</v>
      </c>
      <c r="E7942" t="s">
        <v>597</v>
      </c>
      <c r="F7942" s="4" t="s">
        <v>9106</v>
      </c>
      <c r="G7942" s="5">
        <v>4426</v>
      </c>
      <c r="H7942" s="6">
        <v>0.32286490000000001</v>
      </c>
      <c r="I7942" s="7">
        <v>64.13</v>
      </c>
      <c r="J7942" s="2">
        <v>45.2</v>
      </c>
      <c r="K7942">
        <v>5</v>
      </c>
    </row>
    <row r="7943" spans="1:12" x14ac:dyDescent="0.25">
      <c r="A7943">
        <v>72022</v>
      </c>
      <c r="B7943" s="2">
        <v>58.927579999999999</v>
      </c>
      <c r="C7943" s="3">
        <v>15685</v>
      </c>
      <c r="D7943" s="4">
        <v>30780</v>
      </c>
      <c r="E7943" t="s">
        <v>7156</v>
      </c>
      <c r="F7943" s="4" t="s">
        <v>13183</v>
      </c>
      <c r="G7943" s="5">
        <v>10697</v>
      </c>
      <c r="H7943" s="6">
        <v>0.27762199999999998</v>
      </c>
      <c r="I7943" s="7">
        <v>71.94</v>
      </c>
      <c r="J7943" s="2">
        <v>50</v>
      </c>
      <c r="K7943">
        <v>6</v>
      </c>
    </row>
    <row r="7944" spans="1:12" x14ac:dyDescent="0.25">
      <c r="A7944">
        <v>2343</v>
      </c>
      <c r="B7944" s="2">
        <v>58.923050000000003</v>
      </c>
      <c r="C7944" s="3">
        <v>10795</v>
      </c>
      <c r="D7944" s="4">
        <v>14460</v>
      </c>
      <c r="E7944" t="s">
        <v>346</v>
      </c>
      <c r="F7944" s="4" t="s">
        <v>21</v>
      </c>
      <c r="G7944" s="5">
        <v>8250</v>
      </c>
      <c r="H7944" s="6">
        <v>0.24703030000000001</v>
      </c>
      <c r="I7944" s="7">
        <v>77.224999999999994</v>
      </c>
      <c r="J7944" s="2">
        <v>50.333300000000001</v>
      </c>
      <c r="K7944">
        <v>6</v>
      </c>
    </row>
    <row r="7945" spans="1:12" x14ac:dyDescent="0.25">
      <c r="A7945">
        <v>76070</v>
      </c>
      <c r="B7945" s="2">
        <v>58.920949999999998</v>
      </c>
      <c r="C7945" s="3">
        <v>621</v>
      </c>
      <c r="D7945" s="4">
        <v>19100</v>
      </c>
      <c r="E7945" t="s">
        <v>11050</v>
      </c>
      <c r="F7945" s="4" t="s">
        <v>13752</v>
      </c>
      <c r="G7945" s="5">
        <v>509</v>
      </c>
      <c r="H7945" s="6">
        <v>0.3745098</v>
      </c>
      <c r="I7945" s="7">
        <v>55.179000000000002</v>
      </c>
    </row>
    <row r="7946" spans="1:12" x14ac:dyDescent="0.25">
      <c r="A7946">
        <v>14546</v>
      </c>
      <c r="B7946" s="2">
        <v>58.92</v>
      </c>
      <c r="C7946" s="3">
        <v>4842</v>
      </c>
      <c r="D7946" s="4">
        <v>40380</v>
      </c>
      <c r="E7946" t="s">
        <v>2886</v>
      </c>
      <c r="F7946" s="4" t="s">
        <v>1280</v>
      </c>
      <c r="G7946" s="5">
        <v>3448</v>
      </c>
      <c r="H7946" s="6">
        <v>0.29080889999999998</v>
      </c>
      <c r="I7946" s="7">
        <v>69.638999999999996</v>
      </c>
      <c r="J7946" s="2">
        <v>58.666699999999999</v>
      </c>
      <c r="K7946">
        <v>3</v>
      </c>
    </row>
    <row r="7947" spans="1:12" x14ac:dyDescent="0.25">
      <c r="A7947">
        <v>27943</v>
      </c>
      <c r="B7947" s="2">
        <v>58.9191</v>
      </c>
      <c r="C7947" s="3">
        <v>388</v>
      </c>
      <c r="D7947" s="4">
        <v>28620</v>
      </c>
      <c r="E7947" t="s">
        <v>5824</v>
      </c>
      <c r="F7947" s="4" t="s">
        <v>5642</v>
      </c>
      <c r="G7947" s="5">
        <v>330</v>
      </c>
      <c r="H7947" s="6">
        <v>0.3090909</v>
      </c>
      <c r="I7947" s="7">
        <v>66.477000000000004</v>
      </c>
    </row>
    <row r="7948" spans="1:12" x14ac:dyDescent="0.25">
      <c r="A7948">
        <v>12156</v>
      </c>
      <c r="B7948" s="2">
        <v>58.918849999999999</v>
      </c>
      <c r="C7948" s="3">
        <v>954</v>
      </c>
      <c r="D7948" s="4">
        <v>10580</v>
      </c>
      <c r="E7948" t="s">
        <v>2159</v>
      </c>
      <c r="F7948" s="4" t="s">
        <v>1280</v>
      </c>
      <c r="G7948" s="5">
        <v>709</v>
      </c>
      <c r="H7948" s="6">
        <v>0.2380282</v>
      </c>
      <c r="I7948" s="7">
        <v>78.75</v>
      </c>
      <c r="J7948" s="2">
        <v>39</v>
      </c>
      <c r="K7948">
        <v>2</v>
      </c>
    </row>
    <row r="7949" spans="1:12" x14ac:dyDescent="0.25">
      <c r="A7949">
        <v>61729</v>
      </c>
      <c r="B7949" s="2">
        <v>58.918509999999998</v>
      </c>
      <c r="C7949" s="3">
        <v>1057</v>
      </c>
      <c r="D7949" s="4">
        <v>37900</v>
      </c>
      <c r="E7949" t="s">
        <v>11789</v>
      </c>
      <c r="F7949" s="4" t="s">
        <v>11490</v>
      </c>
      <c r="G7949" s="5">
        <v>718</v>
      </c>
      <c r="H7949" s="6">
        <v>0.29346309999999998</v>
      </c>
      <c r="I7949" s="7">
        <v>69.167000000000002</v>
      </c>
      <c r="J7949" s="2">
        <v>46</v>
      </c>
      <c r="K7949">
        <v>1</v>
      </c>
    </row>
    <row r="7950" spans="1:12" x14ac:dyDescent="0.25">
      <c r="A7950">
        <v>53013</v>
      </c>
      <c r="B7950" s="2">
        <v>58.917819999999999</v>
      </c>
      <c r="C7950" s="3">
        <v>3209</v>
      </c>
      <c r="D7950" s="4">
        <v>43100</v>
      </c>
      <c r="E7950" t="s">
        <v>1346</v>
      </c>
      <c r="F7950" s="4" t="s">
        <v>10031</v>
      </c>
      <c r="G7950" s="5">
        <v>2178</v>
      </c>
      <c r="H7950" s="6">
        <v>0.2592933</v>
      </c>
      <c r="I7950" s="7">
        <v>75.069000000000003</v>
      </c>
      <c r="J7950" s="2">
        <v>40.333300000000001</v>
      </c>
      <c r="K7950">
        <v>3</v>
      </c>
    </row>
    <row r="7951" spans="1:12" x14ac:dyDescent="0.25">
      <c r="A7951">
        <v>82428</v>
      </c>
      <c r="B7951" s="2">
        <v>58.917279999999998</v>
      </c>
      <c r="C7951" s="3">
        <v>64</v>
      </c>
      <c r="E7951" t="s">
        <v>14683</v>
      </c>
      <c r="F7951" s="4" t="s">
        <v>14657</v>
      </c>
      <c r="G7951" s="5">
        <v>64</v>
      </c>
      <c r="H7951" s="6">
        <v>0.28125</v>
      </c>
      <c r="I7951" s="7">
        <v>71.25</v>
      </c>
      <c r="J7951" s="2">
        <v>63</v>
      </c>
      <c r="K7951">
        <v>1</v>
      </c>
    </row>
    <row r="7952" spans="1:12" x14ac:dyDescent="0.25">
      <c r="A7952">
        <v>54832</v>
      </c>
      <c r="B7952" s="2">
        <v>58.917180000000002</v>
      </c>
      <c r="C7952" s="3">
        <v>419</v>
      </c>
      <c r="E7952" t="s">
        <v>10371</v>
      </c>
      <c r="F7952" s="4" t="s">
        <v>10031</v>
      </c>
      <c r="G7952" s="5">
        <v>342</v>
      </c>
      <c r="H7952" s="6">
        <v>0.31286550000000002</v>
      </c>
      <c r="I7952" s="7">
        <v>65.781000000000006</v>
      </c>
    </row>
    <row r="7953" spans="1:12" x14ac:dyDescent="0.25">
      <c r="A7953">
        <v>54891</v>
      </c>
      <c r="B7953" s="2">
        <v>58.916499999999999</v>
      </c>
      <c r="C7953" s="3">
        <v>3311</v>
      </c>
      <c r="E7953" t="s">
        <v>972</v>
      </c>
      <c r="F7953" s="4" t="s">
        <v>10031</v>
      </c>
      <c r="G7953" s="5">
        <v>2510</v>
      </c>
      <c r="H7953" s="6">
        <v>0.36439670000000002</v>
      </c>
      <c r="I7953" s="7">
        <v>56.875</v>
      </c>
      <c r="J7953" s="2">
        <v>41.6</v>
      </c>
      <c r="K7953">
        <v>5</v>
      </c>
    </row>
    <row r="7954" spans="1:12" x14ac:dyDescent="0.25">
      <c r="A7954">
        <v>59740</v>
      </c>
      <c r="B7954" s="2">
        <v>58.915860000000002</v>
      </c>
      <c r="C7954" s="3">
        <v>326</v>
      </c>
      <c r="E7954" t="s">
        <v>11440</v>
      </c>
      <c r="F7954" s="4" t="s">
        <v>11278</v>
      </c>
      <c r="G7954" s="5">
        <v>165</v>
      </c>
      <c r="H7954" s="6">
        <v>0.15757579999999999</v>
      </c>
      <c r="I7954" s="7">
        <v>92.614000000000004</v>
      </c>
    </row>
    <row r="7955" spans="1:12" x14ac:dyDescent="0.25">
      <c r="A7955">
        <v>23432</v>
      </c>
      <c r="B7955" s="2">
        <v>58.915599999999998</v>
      </c>
      <c r="C7955" s="3">
        <v>1393</v>
      </c>
      <c r="D7955" s="4">
        <v>47260</v>
      </c>
      <c r="E7955" t="s">
        <v>4871</v>
      </c>
      <c r="F7955" s="4" t="s">
        <v>4335</v>
      </c>
      <c r="G7955" s="5">
        <v>927</v>
      </c>
      <c r="H7955" s="6">
        <v>0.17887929999999999</v>
      </c>
      <c r="I7955" s="7">
        <v>88.929000000000002</v>
      </c>
      <c r="J7955" s="2">
        <v>41</v>
      </c>
      <c r="K7955">
        <v>1</v>
      </c>
    </row>
    <row r="7956" spans="1:12" x14ac:dyDescent="0.25">
      <c r="A7956">
        <v>98037</v>
      </c>
      <c r="B7956" s="2">
        <v>58.910850000000003</v>
      </c>
      <c r="C7956" s="3">
        <v>27676</v>
      </c>
      <c r="D7956" s="4">
        <v>42660</v>
      </c>
      <c r="E7956" t="s">
        <v>16355</v>
      </c>
      <c r="F7956" s="4" t="s">
        <v>16344</v>
      </c>
      <c r="G7956" s="5">
        <v>18889</v>
      </c>
      <c r="H7956" s="6">
        <v>0.27956589999999998</v>
      </c>
      <c r="I7956" s="7">
        <v>71.525000000000006</v>
      </c>
      <c r="J7956" s="2">
        <v>40.076900000000002</v>
      </c>
      <c r="K7956">
        <v>13</v>
      </c>
      <c r="L7956" s="2">
        <v>51.8</v>
      </c>
    </row>
    <row r="7957" spans="1:12" x14ac:dyDescent="0.25">
      <c r="A7957">
        <v>54557</v>
      </c>
      <c r="B7957" s="2">
        <v>58.906140000000001</v>
      </c>
      <c r="C7957" s="3">
        <v>1001</v>
      </c>
      <c r="E7957" t="s">
        <v>961</v>
      </c>
      <c r="F7957" s="4" t="s">
        <v>10031</v>
      </c>
      <c r="G7957" s="5">
        <v>824</v>
      </c>
      <c r="H7957" s="6">
        <v>0.35800969999999999</v>
      </c>
      <c r="I7957" s="7">
        <v>57.969000000000001</v>
      </c>
      <c r="J7957" s="2">
        <v>48</v>
      </c>
      <c r="K7957">
        <v>1</v>
      </c>
    </row>
    <row r="7958" spans="1:12" x14ac:dyDescent="0.25">
      <c r="A7958">
        <v>25313</v>
      </c>
      <c r="B7958" s="2">
        <v>58.90381</v>
      </c>
      <c r="C7958" s="3">
        <v>13583</v>
      </c>
      <c r="D7958" s="4">
        <v>16620</v>
      </c>
      <c r="E7958" t="s">
        <v>825</v>
      </c>
      <c r="F7958" s="4" t="s">
        <v>5144</v>
      </c>
      <c r="G7958" s="5">
        <v>8911</v>
      </c>
      <c r="H7958" s="6">
        <v>0.29985410000000001</v>
      </c>
      <c r="I7958" s="7">
        <v>68.016999999999996</v>
      </c>
      <c r="J7958" s="2">
        <v>56.5</v>
      </c>
      <c r="K7958">
        <v>4</v>
      </c>
    </row>
    <row r="7959" spans="1:12" x14ac:dyDescent="0.25">
      <c r="A7959">
        <v>57330</v>
      </c>
      <c r="B7959" s="2">
        <v>58.90155</v>
      </c>
      <c r="C7959" s="3">
        <v>657</v>
      </c>
      <c r="E7959" t="s">
        <v>1674</v>
      </c>
      <c r="F7959" s="4" t="s">
        <v>10877</v>
      </c>
      <c r="G7959" s="5">
        <v>517</v>
      </c>
      <c r="H7959" s="6">
        <v>0.3346228</v>
      </c>
      <c r="I7959" s="7">
        <v>62</v>
      </c>
    </row>
    <row r="7960" spans="1:12" x14ac:dyDescent="0.25">
      <c r="A7960">
        <v>61516</v>
      </c>
      <c r="B7960" s="2">
        <v>58.901319999999998</v>
      </c>
      <c r="C7960" s="3">
        <v>592</v>
      </c>
      <c r="D7960" s="4">
        <v>37900</v>
      </c>
      <c r="E7960" t="s">
        <v>5713</v>
      </c>
      <c r="F7960" s="4" t="s">
        <v>11490</v>
      </c>
      <c r="G7960" s="5">
        <v>439</v>
      </c>
      <c r="H7960" s="6">
        <v>0.21184510000000001</v>
      </c>
      <c r="I7960" s="7">
        <v>83.213999999999999</v>
      </c>
    </row>
    <row r="7961" spans="1:12" x14ac:dyDescent="0.25">
      <c r="A7961">
        <v>30802</v>
      </c>
      <c r="B7961" s="2">
        <v>58.900260000000003</v>
      </c>
      <c r="C7961" s="3">
        <v>5677</v>
      </c>
      <c r="D7961" s="4">
        <v>12260</v>
      </c>
      <c r="E7961" t="s">
        <v>6538</v>
      </c>
      <c r="F7961" s="4" t="s">
        <v>6363</v>
      </c>
      <c r="G7961" s="5">
        <v>4010</v>
      </c>
      <c r="H7961" s="6">
        <v>0.30224440000000002</v>
      </c>
      <c r="I7961" s="7">
        <v>67.587000000000003</v>
      </c>
      <c r="J7961" s="2">
        <v>44</v>
      </c>
      <c r="K7961">
        <v>1</v>
      </c>
    </row>
    <row r="7962" spans="1:12" x14ac:dyDescent="0.25">
      <c r="A7962">
        <v>11101</v>
      </c>
      <c r="B7962" s="2">
        <v>58.894869999999997</v>
      </c>
      <c r="C7962" s="3">
        <v>25316</v>
      </c>
      <c r="D7962" s="4">
        <v>35620</v>
      </c>
      <c r="E7962" t="s">
        <v>1899</v>
      </c>
      <c r="F7962" s="4" t="s">
        <v>1280</v>
      </c>
      <c r="G7962" s="5">
        <v>18490</v>
      </c>
      <c r="H7962" s="6">
        <v>0.399059</v>
      </c>
      <c r="I7962" s="7">
        <v>50.856000000000002</v>
      </c>
      <c r="J7962" s="2">
        <v>29.68</v>
      </c>
      <c r="K7962">
        <v>25</v>
      </c>
      <c r="L7962" s="2">
        <v>5.8</v>
      </c>
    </row>
    <row r="7963" spans="1:12" x14ac:dyDescent="0.25">
      <c r="A7963">
        <v>53402</v>
      </c>
      <c r="B7963" s="2">
        <v>58.885190000000001</v>
      </c>
      <c r="C7963" s="3">
        <v>32391</v>
      </c>
      <c r="D7963" s="4">
        <v>39540</v>
      </c>
      <c r="E7963" t="s">
        <v>5293</v>
      </c>
      <c r="F7963" s="4" t="s">
        <v>10031</v>
      </c>
      <c r="G7963" s="5">
        <v>22003</v>
      </c>
      <c r="H7963" s="6">
        <v>0.30489909999999998</v>
      </c>
      <c r="I7963" s="7">
        <v>67.126999999999995</v>
      </c>
      <c r="J7963" s="2">
        <v>43.8889</v>
      </c>
      <c r="K7963">
        <v>18</v>
      </c>
      <c r="L7963" s="2">
        <v>71.599999999999994</v>
      </c>
    </row>
    <row r="7964" spans="1:12" x14ac:dyDescent="0.25">
      <c r="A7964">
        <v>79908</v>
      </c>
      <c r="B7964" s="2">
        <v>58.879539999999999</v>
      </c>
      <c r="C7964" s="3">
        <v>3335</v>
      </c>
      <c r="D7964" s="4">
        <v>21340</v>
      </c>
      <c r="E7964" t="s">
        <v>11792</v>
      </c>
      <c r="F7964" s="4" t="s">
        <v>13752</v>
      </c>
      <c r="G7964" s="5">
        <v>1569</v>
      </c>
      <c r="H7964" s="6">
        <v>0.2517527</v>
      </c>
      <c r="I7964" s="7">
        <v>76.295000000000002</v>
      </c>
      <c r="J7964" s="2">
        <v>24</v>
      </c>
      <c r="K7964">
        <v>1</v>
      </c>
    </row>
    <row r="7965" spans="1:12" x14ac:dyDescent="0.25">
      <c r="A7965">
        <v>41832</v>
      </c>
      <c r="B7965" s="2">
        <v>58.879069999999999</v>
      </c>
      <c r="C7965" s="3">
        <v>611</v>
      </c>
      <c r="E7965" t="s">
        <v>8157</v>
      </c>
      <c r="F7965" s="4" t="s">
        <v>7883</v>
      </c>
      <c r="G7965" s="5">
        <v>407</v>
      </c>
      <c r="H7965" s="6">
        <v>5.39216E-2</v>
      </c>
      <c r="I7965" s="7">
        <v>110.479</v>
      </c>
      <c r="J7965" s="2">
        <v>51</v>
      </c>
      <c r="K7965">
        <v>1</v>
      </c>
    </row>
    <row r="7966" spans="1:12" x14ac:dyDescent="0.25">
      <c r="A7966">
        <v>82432</v>
      </c>
      <c r="B7966" s="2">
        <v>58.878929999999997</v>
      </c>
      <c r="C7966" s="3">
        <v>201</v>
      </c>
      <c r="E7966" t="s">
        <v>11048</v>
      </c>
      <c r="F7966" s="4" t="s">
        <v>14657</v>
      </c>
      <c r="G7966" s="5">
        <v>143</v>
      </c>
      <c r="H7966" s="6">
        <v>0.24475520000000001</v>
      </c>
      <c r="I7966" s="7">
        <v>77.5</v>
      </c>
    </row>
    <row r="7967" spans="1:12" x14ac:dyDescent="0.25">
      <c r="A7967">
        <v>97620</v>
      </c>
      <c r="B7967" s="2">
        <v>58.878889999999998</v>
      </c>
      <c r="C7967" s="3">
        <v>104</v>
      </c>
      <c r="E7967" t="s">
        <v>6628</v>
      </c>
      <c r="F7967" s="4" t="s">
        <v>16170</v>
      </c>
      <c r="G7967" s="5">
        <v>83</v>
      </c>
      <c r="H7967" s="6">
        <v>0.32142860000000001</v>
      </c>
      <c r="I7967" s="7">
        <v>64.25</v>
      </c>
      <c r="J7967" s="2">
        <v>53</v>
      </c>
      <c r="K7967">
        <v>1</v>
      </c>
    </row>
    <row r="7968" spans="1:12" x14ac:dyDescent="0.25">
      <c r="A7968">
        <v>12737</v>
      </c>
      <c r="B7968" s="2">
        <v>58.878520000000002</v>
      </c>
      <c r="C7968" s="3">
        <v>2062</v>
      </c>
      <c r="E7968" t="s">
        <v>2317</v>
      </c>
      <c r="F7968" s="4" t="s">
        <v>1280</v>
      </c>
      <c r="G7968" s="5">
        <v>1432</v>
      </c>
      <c r="H7968" s="6">
        <v>0.27006279999999999</v>
      </c>
      <c r="I7968" s="7">
        <v>73.125</v>
      </c>
      <c r="J7968" s="2">
        <v>44</v>
      </c>
      <c r="K7968">
        <v>2</v>
      </c>
    </row>
    <row r="7969" spans="1:12" x14ac:dyDescent="0.25">
      <c r="A7969">
        <v>65059</v>
      </c>
      <c r="B7969" s="2">
        <v>58.878059999999998</v>
      </c>
      <c r="C7969" s="3">
        <v>723</v>
      </c>
      <c r="D7969" s="4">
        <v>27620</v>
      </c>
      <c r="E7969" t="s">
        <v>12361</v>
      </c>
      <c r="F7969" s="4" t="s">
        <v>12102</v>
      </c>
      <c r="G7969" s="5">
        <v>476</v>
      </c>
      <c r="H7969" s="6">
        <v>0.2962185</v>
      </c>
      <c r="I7969" s="7">
        <v>68.593999999999994</v>
      </c>
      <c r="J7969" s="2">
        <v>43</v>
      </c>
      <c r="K7969">
        <v>1</v>
      </c>
    </row>
    <row r="7970" spans="1:12" x14ac:dyDescent="0.25">
      <c r="A7970">
        <v>58722</v>
      </c>
      <c r="B7970" s="2">
        <v>58.877670000000002</v>
      </c>
      <c r="C7970" s="3">
        <v>1773</v>
      </c>
      <c r="D7970" s="4">
        <v>33500</v>
      </c>
      <c r="E7970" t="s">
        <v>235</v>
      </c>
      <c r="F7970" s="4" t="s">
        <v>11069</v>
      </c>
      <c r="G7970" s="5">
        <v>1182</v>
      </c>
      <c r="H7970" s="6">
        <v>0.24196280000000001</v>
      </c>
      <c r="I7970" s="7">
        <v>77.960999999999999</v>
      </c>
      <c r="J7970" s="2">
        <v>55</v>
      </c>
      <c r="K7970">
        <v>1</v>
      </c>
    </row>
    <row r="7971" spans="1:12" x14ac:dyDescent="0.25">
      <c r="A7971">
        <v>38355</v>
      </c>
      <c r="B7971" s="2">
        <v>58.876489999999997</v>
      </c>
      <c r="C7971" s="3">
        <v>6303</v>
      </c>
      <c r="E7971" t="s">
        <v>2804</v>
      </c>
      <c r="F7971" s="4" t="s">
        <v>7348</v>
      </c>
      <c r="G7971" s="5">
        <v>3740</v>
      </c>
      <c r="H7971" s="6">
        <v>0.28922750000000003</v>
      </c>
      <c r="I7971" s="7">
        <v>69.772000000000006</v>
      </c>
      <c r="J7971" s="2">
        <v>51</v>
      </c>
      <c r="K7971">
        <v>1</v>
      </c>
    </row>
    <row r="7972" spans="1:12" x14ac:dyDescent="0.25">
      <c r="A7972">
        <v>34711</v>
      </c>
      <c r="B7972" s="2">
        <v>58.866799999999998</v>
      </c>
      <c r="C7972" s="3">
        <v>54625</v>
      </c>
      <c r="D7972" s="4">
        <v>36740</v>
      </c>
      <c r="E7972" t="s">
        <v>6469</v>
      </c>
      <c r="F7972" s="4" t="s">
        <v>6689</v>
      </c>
      <c r="G7972" s="5">
        <v>36744</v>
      </c>
      <c r="H7972" s="6">
        <v>0.28512720000000003</v>
      </c>
      <c r="I7972" s="7">
        <v>70.475999999999999</v>
      </c>
      <c r="J7972" s="2">
        <v>45.25</v>
      </c>
      <c r="K7972">
        <v>4</v>
      </c>
    </row>
    <row r="7973" spans="1:12" x14ac:dyDescent="0.25">
      <c r="A7973">
        <v>58426</v>
      </c>
      <c r="B7973" s="2">
        <v>58.857970000000002</v>
      </c>
      <c r="C7973" s="3">
        <v>201</v>
      </c>
      <c r="D7973" s="4">
        <v>27420</v>
      </c>
      <c r="E7973" t="s">
        <v>11162</v>
      </c>
      <c r="F7973" s="4" t="s">
        <v>11069</v>
      </c>
      <c r="G7973" s="5">
        <v>136</v>
      </c>
      <c r="H7973" s="6">
        <v>0.22794120000000001</v>
      </c>
      <c r="I7973" s="7">
        <v>80.356999999999999</v>
      </c>
    </row>
    <row r="7974" spans="1:12" x14ac:dyDescent="0.25">
      <c r="A7974">
        <v>52573</v>
      </c>
      <c r="B7974" s="2">
        <v>58.85792</v>
      </c>
      <c r="C7974" s="3">
        <v>120</v>
      </c>
      <c r="E7974" t="s">
        <v>7934</v>
      </c>
      <c r="F7974" s="4" t="s">
        <v>9593</v>
      </c>
      <c r="G7974" s="5">
        <v>86</v>
      </c>
      <c r="H7974" s="6">
        <v>0.34883720000000001</v>
      </c>
      <c r="I7974" s="7">
        <v>59.463999999999999</v>
      </c>
    </row>
    <row r="7975" spans="1:12" x14ac:dyDescent="0.25">
      <c r="A7975">
        <v>30276</v>
      </c>
      <c r="B7975" s="2">
        <v>58.855559999999997</v>
      </c>
      <c r="C7975" s="3">
        <v>14843</v>
      </c>
      <c r="D7975" s="4">
        <v>12060</v>
      </c>
      <c r="E7975" t="s">
        <v>6427</v>
      </c>
      <c r="F7975" s="4" t="s">
        <v>6363</v>
      </c>
      <c r="G7975" s="5">
        <v>9751</v>
      </c>
      <c r="H7975" s="6">
        <v>0.24282200000000001</v>
      </c>
      <c r="I7975" s="7">
        <v>77.775999999999996</v>
      </c>
      <c r="J7975" s="2">
        <v>63</v>
      </c>
      <c r="K7975">
        <v>1</v>
      </c>
    </row>
    <row r="7976" spans="1:12" x14ac:dyDescent="0.25">
      <c r="A7976">
        <v>56537</v>
      </c>
      <c r="B7976" s="2">
        <v>58.850110000000001</v>
      </c>
      <c r="C7976" s="3">
        <v>18677</v>
      </c>
      <c r="D7976" s="4">
        <v>22260</v>
      </c>
      <c r="E7976" t="s">
        <v>10779</v>
      </c>
      <c r="F7976" s="4" t="s">
        <v>10428</v>
      </c>
      <c r="G7976" s="5">
        <v>13050</v>
      </c>
      <c r="H7976" s="6">
        <v>0.29402299999999998</v>
      </c>
      <c r="I7976" s="7">
        <v>68.917000000000002</v>
      </c>
      <c r="J7976" s="2">
        <v>52.7333</v>
      </c>
      <c r="K7976">
        <v>15</v>
      </c>
      <c r="L7976" s="2">
        <v>97.2</v>
      </c>
    </row>
    <row r="7977" spans="1:12" x14ac:dyDescent="0.25">
      <c r="A7977">
        <v>8005</v>
      </c>
      <c r="B7977" s="2">
        <v>58.843069999999997</v>
      </c>
      <c r="C7977" s="3">
        <v>22624</v>
      </c>
      <c r="D7977" s="4">
        <v>35620</v>
      </c>
      <c r="E7977" t="s">
        <v>1576</v>
      </c>
      <c r="F7977" s="4" t="s">
        <v>1341</v>
      </c>
      <c r="G7977" s="5">
        <v>16319</v>
      </c>
      <c r="H7977" s="6">
        <v>0.24767159999999999</v>
      </c>
      <c r="I7977" s="7">
        <v>76.915999999999997</v>
      </c>
      <c r="J7977" s="2">
        <v>35.75</v>
      </c>
      <c r="K7977">
        <v>4</v>
      </c>
    </row>
    <row r="7978" spans="1:12" x14ac:dyDescent="0.25">
      <c r="A7978">
        <v>30542</v>
      </c>
      <c r="B7978" s="2">
        <v>58.833820000000003</v>
      </c>
      <c r="C7978" s="3">
        <v>34716</v>
      </c>
      <c r="D7978" s="4">
        <v>23580</v>
      </c>
      <c r="E7978" t="s">
        <v>6479</v>
      </c>
      <c r="F7978" s="4" t="s">
        <v>6363</v>
      </c>
      <c r="G7978" s="5">
        <v>22364</v>
      </c>
      <c r="H7978" s="6">
        <v>0.25187799999999999</v>
      </c>
      <c r="I7978" s="7">
        <v>76.182000000000002</v>
      </c>
      <c r="J7978" s="2">
        <v>64</v>
      </c>
      <c r="K7978">
        <v>1</v>
      </c>
    </row>
    <row r="7979" spans="1:12" x14ac:dyDescent="0.25">
      <c r="A7979">
        <v>13842</v>
      </c>
      <c r="B7979" s="2">
        <v>58.82837</v>
      </c>
      <c r="C7979" s="3">
        <v>702</v>
      </c>
      <c r="E7979" t="s">
        <v>2744</v>
      </c>
      <c r="F7979" s="4" t="s">
        <v>1280</v>
      </c>
      <c r="G7979" s="5">
        <v>416</v>
      </c>
      <c r="H7979" s="6">
        <v>0.19904079999999999</v>
      </c>
      <c r="I7979" s="7">
        <v>85.287999999999997</v>
      </c>
    </row>
    <row r="7980" spans="1:12" x14ac:dyDescent="0.25">
      <c r="A7980">
        <v>16057</v>
      </c>
      <c r="B7980" s="2">
        <v>58.826689999999999</v>
      </c>
      <c r="C7980" s="3">
        <v>14027</v>
      </c>
      <c r="D7980" s="4">
        <v>38300</v>
      </c>
      <c r="E7980" t="s">
        <v>3403</v>
      </c>
      <c r="F7980" s="4" t="s">
        <v>3003</v>
      </c>
      <c r="G7980" s="5">
        <v>6587</v>
      </c>
      <c r="H7980" s="6">
        <v>0.30919849999999999</v>
      </c>
      <c r="I7980" s="7">
        <v>66.25</v>
      </c>
      <c r="J7980" s="2">
        <v>44</v>
      </c>
      <c r="K7980">
        <v>5</v>
      </c>
    </row>
    <row r="7981" spans="1:12" x14ac:dyDescent="0.25">
      <c r="A7981">
        <v>78664</v>
      </c>
      <c r="B7981" s="2">
        <v>58.816569999999999</v>
      </c>
      <c r="C7981" s="3">
        <v>58958</v>
      </c>
      <c r="D7981" s="4">
        <v>12420</v>
      </c>
      <c r="E7981" t="s">
        <v>14293</v>
      </c>
      <c r="F7981" s="4" t="s">
        <v>13752</v>
      </c>
      <c r="G7981" s="5">
        <v>35685</v>
      </c>
      <c r="H7981" s="6">
        <v>0.29359669999999999</v>
      </c>
      <c r="I7981" s="7">
        <v>68.944000000000003</v>
      </c>
      <c r="J7981" s="2">
        <v>43.6</v>
      </c>
      <c r="K7981">
        <v>25</v>
      </c>
      <c r="L7981" s="2">
        <v>69.8</v>
      </c>
    </row>
    <row r="7982" spans="1:12" x14ac:dyDescent="0.25">
      <c r="A7982">
        <v>98001</v>
      </c>
      <c r="B7982" s="2">
        <v>58.80292</v>
      </c>
      <c r="C7982" s="3">
        <v>31742</v>
      </c>
      <c r="D7982" s="4">
        <v>42660</v>
      </c>
      <c r="E7982" t="s">
        <v>162</v>
      </c>
      <c r="F7982" s="4" t="s">
        <v>16344</v>
      </c>
      <c r="G7982" s="5">
        <v>21368</v>
      </c>
      <c r="H7982" s="6">
        <v>0.23524729999999999</v>
      </c>
      <c r="I7982" s="7">
        <v>79.019000000000005</v>
      </c>
      <c r="J7982" s="2">
        <v>51.214300000000001</v>
      </c>
      <c r="K7982">
        <v>14</v>
      </c>
      <c r="L7982" s="2">
        <v>95.3</v>
      </c>
    </row>
    <row r="7983" spans="1:12" x14ac:dyDescent="0.25">
      <c r="A7983">
        <v>23043</v>
      </c>
      <c r="B7983" s="2">
        <v>58.797519999999999</v>
      </c>
      <c r="C7983" s="3">
        <v>1419</v>
      </c>
      <c r="E7983" t="s">
        <v>4786</v>
      </c>
      <c r="F7983" s="4" t="s">
        <v>4335</v>
      </c>
      <c r="G7983" s="5">
        <v>1205</v>
      </c>
      <c r="H7983" s="6">
        <v>0.35186719999999999</v>
      </c>
      <c r="I7983" s="7">
        <v>58.863999999999997</v>
      </c>
    </row>
    <row r="7984" spans="1:12" x14ac:dyDescent="0.25">
      <c r="A7984">
        <v>44904</v>
      </c>
      <c r="B7984" s="2">
        <v>58.794919999999998</v>
      </c>
      <c r="C7984" s="3">
        <v>13880</v>
      </c>
      <c r="D7984" s="4">
        <v>31900</v>
      </c>
      <c r="E7984" t="s">
        <v>296</v>
      </c>
      <c r="F7984" s="4" t="s">
        <v>8295</v>
      </c>
      <c r="G7984" s="5">
        <v>9645</v>
      </c>
      <c r="H7984" s="6">
        <v>0.2683256</v>
      </c>
      <c r="I7984" s="7">
        <v>73.296999999999997</v>
      </c>
      <c r="J7984" s="2">
        <v>43.8</v>
      </c>
      <c r="K7984">
        <v>5</v>
      </c>
    </row>
    <row r="7985" spans="1:12" x14ac:dyDescent="0.25">
      <c r="A7985">
        <v>48220</v>
      </c>
      <c r="B7985" s="2">
        <v>58.788679999999999</v>
      </c>
      <c r="C7985" s="3">
        <v>22809</v>
      </c>
      <c r="D7985" s="4">
        <v>19820</v>
      </c>
      <c r="E7985" t="s">
        <v>2315</v>
      </c>
      <c r="F7985" s="4" t="s">
        <v>9106</v>
      </c>
      <c r="G7985" s="5">
        <v>16399</v>
      </c>
      <c r="H7985" s="6">
        <v>0.3785597</v>
      </c>
      <c r="I7985" s="7">
        <v>54.244</v>
      </c>
      <c r="J7985" s="2">
        <v>47.16</v>
      </c>
      <c r="K7985">
        <v>25</v>
      </c>
      <c r="L7985" s="2">
        <v>85.2</v>
      </c>
    </row>
    <row r="7986" spans="1:12" x14ac:dyDescent="0.25">
      <c r="A7986">
        <v>67127</v>
      </c>
      <c r="B7986" s="2">
        <v>58.784610000000001</v>
      </c>
      <c r="C7986" s="3">
        <v>912</v>
      </c>
      <c r="E7986" t="s">
        <v>12620</v>
      </c>
      <c r="F7986" s="4" t="s">
        <v>12494</v>
      </c>
      <c r="G7986" s="5">
        <v>615</v>
      </c>
      <c r="H7986" s="6">
        <v>0.3170732</v>
      </c>
      <c r="I7986" s="7">
        <v>64.867999999999995</v>
      </c>
    </row>
    <row r="7987" spans="1:12" x14ac:dyDescent="0.25">
      <c r="A7987">
        <v>35761</v>
      </c>
      <c r="B7987" s="2">
        <v>58.782600000000002</v>
      </c>
      <c r="C7987" s="3">
        <v>11442</v>
      </c>
      <c r="D7987" s="4">
        <v>26620</v>
      </c>
      <c r="E7987" t="s">
        <v>4601</v>
      </c>
      <c r="F7987" s="4" t="s">
        <v>7027</v>
      </c>
      <c r="G7987" s="5">
        <v>7790</v>
      </c>
      <c r="H7987" s="6">
        <v>0.31318190000000001</v>
      </c>
      <c r="I7987" s="7">
        <v>65.536000000000001</v>
      </c>
      <c r="J7987" s="2">
        <v>52</v>
      </c>
      <c r="K7987">
        <v>3</v>
      </c>
    </row>
    <row r="7988" spans="1:12" x14ac:dyDescent="0.25">
      <c r="A7988">
        <v>36528</v>
      </c>
      <c r="B7988" s="2">
        <v>58.78051</v>
      </c>
      <c r="C7988" s="3">
        <v>1291</v>
      </c>
      <c r="D7988" s="4">
        <v>33660</v>
      </c>
      <c r="E7988" t="s">
        <v>7280</v>
      </c>
      <c r="F7988" s="4" t="s">
        <v>7027</v>
      </c>
      <c r="G7988" s="5">
        <v>948</v>
      </c>
      <c r="H7988" s="6">
        <v>0.28902949999999999</v>
      </c>
      <c r="I7988" s="7">
        <v>69.688000000000002</v>
      </c>
    </row>
    <row r="7989" spans="1:12" x14ac:dyDescent="0.25">
      <c r="A7989">
        <v>64432</v>
      </c>
      <c r="B7989" s="2">
        <v>58.780250000000002</v>
      </c>
      <c r="C7989" s="3">
        <v>160</v>
      </c>
      <c r="D7989" s="4">
        <v>32340</v>
      </c>
      <c r="E7989" t="s">
        <v>2843</v>
      </c>
      <c r="F7989" s="4" t="s">
        <v>12102</v>
      </c>
      <c r="G7989" s="5">
        <v>112</v>
      </c>
      <c r="H7989" s="6">
        <v>0.4159292</v>
      </c>
      <c r="I7989" s="7">
        <v>47.75</v>
      </c>
    </row>
    <row r="7990" spans="1:12" x14ac:dyDescent="0.25">
      <c r="A7990">
        <v>78133</v>
      </c>
      <c r="B7990" s="2">
        <v>58.777279999999998</v>
      </c>
      <c r="C7990" s="3">
        <v>15838</v>
      </c>
      <c r="D7990" s="4">
        <v>41700</v>
      </c>
      <c r="E7990" t="s">
        <v>14188</v>
      </c>
      <c r="F7990" s="4" t="s">
        <v>13752</v>
      </c>
      <c r="G7990" s="5">
        <v>12293</v>
      </c>
      <c r="H7990" s="6">
        <v>0.31212879999999998</v>
      </c>
      <c r="I7990" s="7">
        <v>65.685000000000002</v>
      </c>
      <c r="J7990" s="2">
        <v>48.75</v>
      </c>
      <c r="K7990">
        <v>4</v>
      </c>
    </row>
    <row r="7991" spans="1:12" x14ac:dyDescent="0.25">
      <c r="A7991">
        <v>47136</v>
      </c>
      <c r="B7991" s="2">
        <v>58.773609999999998</v>
      </c>
      <c r="C7991" s="3">
        <v>4350</v>
      </c>
      <c r="D7991" s="4">
        <v>31140</v>
      </c>
      <c r="E7991" t="s">
        <v>8954</v>
      </c>
      <c r="F7991" s="4" t="s">
        <v>8800</v>
      </c>
      <c r="G7991" s="5">
        <v>3065</v>
      </c>
      <c r="H7991" s="6">
        <v>0.25668619999999998</v>
      </c>
      <c r="I7991" s="7">
        <v>75.263000000000005</v>
      </c>
      <c r="J7991" s="2">
        <v>45</v>
      </c>
      <c r="K7991">
        <v>4</v>
      </c>
    </row>
    <row r="7992" spans="1:12" x14ac:dyDescent="0.25">
      <c r="A7992">
        <v>21645</v>
      </c>
      <c r="B7992" s="2">
        <v>58.772709999999996</v>
      </c>
      <c r="C7992" s="3">
        <v>1027</v>
      </c>
      <c r="E7992" t="s">
        <v>4558</v>
      </c>
      <c r="F7992" s="4" t="s">
        <v>4361</v>
      </c>
      <c r="G7992" s="5">
        <v>688</v>
      </c>
      <c r="H7992" s="6">
        <v>0.26162790000000002</v>
      </c>
      <c r="I7992" s="7">
        <v>74.400000000000006</v>
      </c>
    </row>
    <row r="7993" spans="1:12" x14ac:dyDescent="0.25">
      <c r="A7993">
        <v>61817</v>
      </c>
      <c r="B7993" s="2">
        <v>58.772109999999998</v>
      </c>
      <c r="C7993" s="3">
        <v>2891</v>
      </c>
      <c r="D7993" s="4">
        <v>19180</v>
      </c>
      <c r="E7993" t="s">
        <v>11814</v>
      </c>
      <c r="F7993" s="4" t="s">
        <v>11490</v>
      </c>
      <c r="G7993" s="5">
        <v>1825</v>
      </c>
      <c r="H7993" s="6">
        <v>0.23110620000000001</v>
      </c>
      <c r="I7993" s="7">
        <v>79.667000000000002</v>
      </c>
    </row>
    <row r="7994" spans="1:12" x14ac:dyDescent="0.25">
      <c r="A7994">
        <v>98527</v>
      </c>
      <c r="B7994" s="2">
        <v>58.771619999999999</v>
      </c>
      <c r="C7994" s="3">
        <v>203</v>
      </c>
      <c r="E7994" t="s">
        <v>16440</v>
      </c>
      <c r="F7994" s="4" t="s">
        <v>16344</v>
      </c>
      <c r="G7994" s="5">
        <v>190</v>
      </c>
      <c r="H7994" s="6">
        <v>0.26701570000000002</v>
      </c>
      <c r="I7994" s="7">
        <v>73.451999999999998</v>
      </c>
    </row>
    <row r="7995" spans="1:12" x14ac:dyDescent="0.25">
      <c r="A7995">
        <v>98031</v>
      </c>
      <c r="B7995" s="2">
        <v>58.765880000000003</v>
      </c>
      <c r="C7995" s="3">
        <v>36952</v>
      </c>
      <c r="D7995" s="4">
        <v>42660</v>
      </c>
      <c r="E7995" t="s">
        <v>1318</v>
      </c>
      <c r="F7995" s="4" t="s">
        <v>16344</v>
      </c>
      <c r="G7995" s="5">
        <v>23806</v>
      </c>
      <c r="H7995" s="6">
        <v>0.2713488</v>
      </c>
      <c r="I7995" s="7">
        <v>72.703000000000003</v>
      </c>
      <c r="J7995" s="2">
        <v>38.35</v>
      </c>
      <c r="K7995">
        <v>20</v>
      </c>
      <c r="L7995" s="2">
        <v>41.7</v>
      </c>
    </row>
    <row r="7996" spans="1:12" x14ac:dyDescent="0.25">
      <c r="A7996">
        <v>70518</v>
      </c>
      <c r="B7996" s="2">
        <v>58.758110000000002</v>
      </c>
      <c r="C7996" s="3">
        <v>12920</v>
      </c>
      <c r="D7996" s="4">
        <v>29180</v>
      </c>
      <c r="E7996" t="s">
        <v>13002</v>
      </c>
      <c r="F7996" s="4" t="s">
        <v>12927</v>
      </c>
      <c r="G7996" s="5">
        <v>8633</v>
      </c>
      <c r="H7996" s="6">
        <v>0.26155450000000002</v>
      </c>
      <c r="I7996" s="7">
        <v>74.388999999999996</v>
      </c>
      <c r="J7996" s="2">
        <v>50.333300000000001</v>
      </c>
      <c r="K7996">
        <v>3</v>
      </c>
    </row>
    <row r="7997" spans="1:12" x14ac:dyDescent="0.25">
      <c r="A7997">
        <v>5478</v>
      </c>
      <c r="B7997" s="2">
        <v>58.753720000000001</v>
      </c>
      <c r="C7997" s="3">
        <v>14017</v>
      </c>
      <c r="D7997" s="4">
        <v>15540</v>
      </c>
      <c r="E7997" t="s">
        <v>1018</v>
      </c>
      <c r="F7997" s="4" t="s">
        <v>1030</v>
      </c>
      <c r="G7997" s="5">
        <v>9734</v>
      </c>
      <c r="H7997" s="6">
        <v>0.2696733</v>
      </c>
      <c r="I7997" s="7">
        <v>72.986000000000004</v>
      </c>
      <c r="J7997" s="2">
        <v>50.333300000000001</v>
      </c>
      <c r="K7997">
        <v>3</v>
      </c>
    </row>
    <row r="7998" spans="1:12" x14ac:dyDescent="0.25">
      <c r="A7998">
        <v>37938</v>
      </c>
      <c r="B7998" s="2">
        <v>58.7485</v>
      </c>
      <c r="C7998" s="3">
        <v>17992</v>
      </c>
      <c r="D7998" s="4">
        <v>28940</v>
      </c>
      <c r="E7998" t="s">
        <v>3655</v>
      </c>
      <c r="F7998" s="4" t="s">
        <v>7348</v>
      </c>
      <c r="G7998" s="5">
        <v>12071</v>
      </c>
      <c r="H7998" s="6">
        <v>0.25886350000000002</v>
      </c>
      <c r="I7998" s="7">
        <v>74.852000000000004</v>
      </c>
      <c r="J7998" s="2">
        <v>60.5</v>
      </c>
      <c r="K7998">
        <v>4</v>
      </c>
    </row>
    <row r="7999" spans="1:12" x14ac:dyDescent="0.25">
      <c r="A7999">
        <v>68127</v>
      </c>
      <c r="B7999" s="2">
        <v>58.741869999999999</v>
      </c>
      <c r="C7999" s="3">
        <v>22495</v>
      </c>
      <c r="D7999" s="4">
        <v>36540</v>
      </c>
      <c r="E7999" t="s">
        <v>6681</v>
      </c>
      <c r="F7999" s="4" t="s">
        <v>12738</v>
      </c>
      <c r="G7999" s="5">
        <v>15616</v>
      </c>
      <c r="H7999" s="6">
        <v>0.32172129999999999</v>
      </c>
      <c r="I7999" s="7">
        <v>63.982999999999997</v>
      </c>
      <c r="J7999" s="2">
        <v>39.833300000000001</v>
      </c>
      <c r="K7999">
        <v>6</v>
      </c>
    </row>
    <row r="8000" spans="1:12" x14ac:dyDescent="0.25">
      <c r="A8000">
        <v>5875</v>
      </c>
      <c r="B8000" s="2">
        <v>58.738050000000001</v>
      </c>
      <c r="C8000" s="3">
        <v>515</v>
      </c>
      <c r="E8000" t="s">
        <v>1193</v>
      </c>
      <c r="F8000" s="4" t="s">
        <v>1030</v>
      </c>
      <c r="G8000" s="5">
        <v>370</v>
      </c>
      <c r="H8000" s="6">
        <v>0.32884099999999999</v>
      </c>
      <c r="I8000" s="7">
        <v>62.75</v>
      </c>
      <c r="J8000" s="2">
        <v>68</v>
      </c>
      <c r="K8000">
        <v>1</v>
      </c>
    </row>
    <row r="8001" spans="1:12" x14ac:dyDescent="0.25">
      <c r="A8001">
        <v>52224</v>
      </c>
      <c r="B8001" s="2">
        <v>58.737609999999997</v>
      </c>
      <c r="C8001" s="3">
        <v>2127</v>
      </c>
      <c r="E8001" t="s">
        <v>3536</v>
      </c>
      <c r="F8001" s="4" t="s">
        <v>9593</v>
      </c>
      <c r="G8001" s="5">
        <v>1473</v>
      </c>
      <c r="H8001" s="6">
        <v>0.2145282</v>
      </c>
      <c r="I8001" s="7">
        <v>82.5</v>
      </c>
      <c r="J8001" s="2">
        <v>56.6</v>
      </c>
      <c r="K8001">
        <v>5</v>
      </c>
    </row>
    <row r="8002" spans="1:12" x14ac:dyDescent="0.25">
      <c r="A8002">
        <v>56525</v>
      </c>
      <c r="B8002" s="2">
        <v>58.73724</v>
      </c>
      <c r="C8002" s="3">
        <v>134</v>
      </c>
      <c r="D8002" s="4">
        <v>22020</v>
      </c>
      <c r="E8002" t="s">
        <v>2369</v>
      </c>
      <c r="F8002" s="4" t="s">
        <v>10428</v>
      </c>
      <c r="G8002" s="5">
        <v>93</v>
      </c>
      <c r="H8002" s="6">
        <v>0.30851060000000002</v>
      </c>
      <c r="I8002" s="7">
        <v>66.25</v>
      </c>
    </row>
    <row r="8003" spans="1:12" x14ac:dyDescent="0.25">
      <c r="A8003">
        <v>95667</v>
      </c>
      <c r="B8003" s="2">
        <v>58.73068</v>
      </c>
      <c r="C8003" s="3">
        <v>36638</v>
      </c>
      <c r="D8003" s="4">
        <v>40900</v>
      </c>
      <c r="E8003" t="s">
        <v>14634</v>
      </c>
      <c r="F8003" s="4" t="s">
        <v>15368</v>
      </c>
      <c r="G8003" s="5">
        <v>27312</v>
      </c>
      <c r="H8003" s="6">
        <v>0.26251239999999998</v>
      </c>
      <c r="I8003" s="7">
        <v>74.197999999999993</v>
      </c>
      <c r="J8003" s="2">
        <v>46.235300000000002</v>
      </c>
      <c r="K8003">
        <v>17</v>
      </c>
      <c r="L8003" s="2">
        <v>81.900000000000006</v>
      </c>
    </row>
    <row r="8004" spans="1:12" x14ac:dyDescent="0.25">
      <c r="A8004">
        <v>61759</v>
      </c>
      <c r="B8004" s="2">
        <v>58.723880000000001</v>
      </c>
      <c r="C8004" s="3">
        <v>1595</v>
      </c>
      <c r="D8004" s="4">
        <v>37900</v>
      </c>
      <c r="E8004" t="s">
        <v>11803</v>
      </c>
      <c r="F8004" s="4" t="s">
        <v>11490</v>
      </c>
      <c r="G8004" s="5">
        <v>1101</v>
      </c>
      <c r="H8004" s="6">
        <v>0.2776769</v>
      </c>
      <c r="I8004" s="7">
        <v>71.563000000000002</v>
      </c>
      <c r="J8004" s="2">
        <v>47</v>
      </c>
      <c r="K8004">
        <v>1</v>
      </c>
    </row>
    <row r="8005" spans="1:12" x14ac:dyDescent="0.25">
      <c r="A8005">
        <v>31088</v>
      </c>
      <c r="B8005" s="2">
        <v>58.715960000000003</v>
      </c>
      <c r="C8005" s="3">
        <v>49303</v>
      </c>
      <c r="D8005" s="4">
        <v>47580</v>
      </c>
      <c r="E8005" t="s">
        <v>6588</v>
      </c>
      <c r="F8005" s="4" t="s">
        <v>6363</v>
      </c>
      <c r="G8005" s="5">
        <v>31988</v>
      </c>
      <c r="H8005" s="6">
        <v>0.27663500000000002</v>
      </c>
      <c r="I8005" s="7">
        <v>71.742999999999995</v>
      </c>
      <c r="J8005" s="2">
        <v>41.5</v>
      </c>
      <c r="K8005">
        <v>10</v>
      </c>
      <c r="L8005" s="2">
        <v>59.3</v>
      </c>
    </row>
    <row r="8006" spans="1:12" x14ac:dyDescent="0.25">
      <c r="A8006">
        <v>95222</v>
      </c>
      <c r="B8006" s="2">
        <v>58.7074</v>
      </c>
      <c r="C8006" s="3">
        <v>5228</v>
      </c>
      <c r="E8006" t="s">
        <v>15841</v>
      </c>
      <c r="F8006" s="4" t="s">
        <v>15368</v>
      </c>
      <c r="G8006" s="5">
        <v>3792</v>
      </c>
      <c r="H8006" s="6">
        <v>0.27188820000000002</v>
      </c>
      <c r="I8006" s="7">
        <v>72.552000000000007</v>
      </c>
    </row>
    <row r="8007" spans="1:12" x14ac:dyDescent="0.25">
      <c r="A8007">
        <v>56111</v>
      </c>
      <c r="B8007" s="2">
        <v>58.706420000000001</v>
      </c>
      <c r="C8007" s="3">
        <v>486</v>
      </c>
      <c r="E8007" t="s">
        <v>9558</v>
      </c>
      <c r="F8007" s="4" t="s">
        <v>10428</v>
      </c>
      <c r="G8007" s="5">
        <v>298</v>
      </c>
      <c r="H8007" s="6">
        <v>0.16107379999999999</v>
      </c>
      <c r="I8007" s="7">
        <v>91.667000000000002</v>
      </c>
    </row>
    <row r="8008" spans="1:12" x14ac:dyDescent="0.25">
      <c r="A8008">
        <v>57042</v>
      </c>
      <c r="B8008" s="2">
        <v>58.704979999999999</v>
      </c>
      <c r="C8008" s="3">
        <v>9140</v>
      </c>
      <c r="E8008" t="s">
        <v>673</v>
      </c>
      <c r="F8008" s="4" t="s">
        <v>10877</v>
      </c>
      <c r="G8008" s="5">
        <v>5747</v>
      </c>
      <c r="H8008" s="6">
        <v>0.2850183</v>
      </c>
      <c r="I8008" s="7">
        <v>70.245000000000005</v>
      </c>
      <c r="J8008" s="2">
        <v>40.666699999999999</v>
      </c>
      <c r="K8008">
        <v>3</v>
      </c>
    </row>
    <row r="8009" spans="1:12" x14ac:dyDescent="0.25">
      <c r="A8009">
        <v>51503</v>
      </c>
      <c r="B8009" s="2">
        <v>58.697609999999997</v>
      </c>
      <c r="C8009" s="3">
        <v>37381</v>
      </c>
      <c r="D8009" s="4">
        <v>36540</v>
      </c>
      <c r="E8009" t="s">
        <v>9869</v>
      </c>
      <c r="F8009" s="4" t="s">
        <v>9593</v>
      </c>
      <c r="G8009" s="5">
        <v>25010</v>
      </c>
      <c r="H8009" s="6">
        <v>0.26192470000000001</v>
      </c>
      <c r="I8009" s="7">
        <v>74.233999999999995</v>
      </c>
      <c r="J8009" s="2">
        <v>41.764699999999998</v>
      </c>
      <c r="K8009">
        <v>17</v>
      </c>
      <c r="L8009" s="2">
        <v>60.6</v>
      </c>
    </row>
    <row r="8010" spans="1:12" x14ac:dyDescent="0.25">
      <c r="A8010">
        <v>97438</v>
      </c>
      <c r="B8010" s="2">
        <v>58.69144</v>
      </c>
      <c r="C8010" s="3">
        <v>1014</v>
      </c>
      <c r="D8010" s="4">
        <v>21660</v>
      </c>
      <c r="E8010" t="s">
        <v>10345</v>
      </c>
      <c r="F8010" s="4" t="s">
        <v>16170</v>
      </c>
      <c r="G8010" s="5">
        <v>787</v>
      </c>
      <c r="H8010" s="6">
        <v>0.25540020000000002</v>
      </c>
      <c r="I8010" s="7">
        <v>75.356999999999999</v>
      </c>
    </row>
    <row r="8011" spans="1:12" x14ac:dyDescent="0.25">
      <c r="A8011">
        <v>90501</v>
      </c>
      <c r="B8011" s="2">
        <v>58.684489999999997</v>
      </c>
      <c r="C8011" s="3">
        <v>43407</v>
      </c>
      <c r="D8011" s="4">
        <v>31080</v>
      </c>
      <c r="E8011" t="s">
        <v>15388</v>
      </c>
      <c r="F8011" s="4" t="s">
        <v>15368</v>
      </c>
      <c r="G8011" s="5">
        <v>28235</v>
      </c>
      <c r="H8011" s="6">
        <v>0.29955730000000003</v>
      </c>
      <c r="I8011" s="7">
        <v>67.72</v>
      </c>
      <c r="J8011" s="2">
        <v>40.785699999999999</v>
      </c>
      <c r="K8011">
        <v>14</v>
      </c>
      <c r="L8011" s="2">
        <v>55.6</v>
      </c>
    </row>
    <row r="8012" spans="1:12" x14ac:dyDescent="0.25">
      <c r="A8012">
        <v>60950</v>
      </c>
      <c r="B8012" s="2">
        <v>58.675789999999999</v>
      </c>
      <c r="C8012" s="3">
        <v>12017</v>
      </c>
      <c r="D8012" s="4">
        <v>28100</v>
      </c>
      <c r="E8012" t="s">
        <v>11639</v>
      </c>
      <c r="F8012" s="4" t="s">
        <v>11490</v>
      </c>
      <c r="G8012" s="5">
        <v>8125</v>
      </c>
      <c r="H8012" s="6">
        <v>0.2434462</v>
      </c>
      <c r="I8012" s="7">
        <v>77.409000000000006</v>
      </c>
      <c r="J8012" s="2">
        <v>50</v>
      </c>
      <c r="K8012">
        <v>1</v>
      </c>
    </row>
    <row r="8013" spans="1:12" x14ac:dyDescent="0.25">
      <c r="A8013">
        <v>49635</v>
      </c>
      <c r="B8013" s="2">
        <v>58.673160000000003</v>
      </c>
      <c r="C8013" s="3">
        <v>3723</v>
      </c>
      <c r="D8013" s="4">
        <v>45900</v>
      </c>
      <c r="E8013" t="s">
        <v>831</v>
      </c>
      <c r="F8013" s="4" t="s">
        <v>9106</v>
      </c>
      <c r="G8013" s="5">
        <v>2874</v>
      </c>
      <c r="H8013" s="6">
        <v>0.35003479999999998</v>
      </c>
      <c r="I8013" s="7">
        <v>58.984000000000002</v>
      </c>
      <c r="J8013" s="2">
        <v>39</v>
      </c>
      <c r="K8013">
        <v>1</v>
      </c>
    </row>
    <row r="8014" spans="1:12" x14ac:dyDescent="0.25">
      <c r="A8014">
        <v>8052</v>
      </c>
      <c r="B8014" s="2">
        <v>58.669269999999997</v>
      </c>
      <c r="C8014" s="3">
        <v>19117</v>
      </c>
      <c r="D8014" s="4">
        <v>37980</v>
      </c>
      <c r="E8014" t="s">
        <v>1608</v>
      </c>
      <c r="F8014" s="4" t="s">
        <v>1341</v>
      </c>
      <c r="G8014" s="5">
        <v>13392</v>
      </c>
      <c r="H8014" s="6">
        <v>0.25326660000000001</v>
      </c>
      <c r="I8014" s="7">
        <v>75.706000000000003</v>
      </c>
      <c r="J8014" s="2">
        <v>54</v>
      </c>
      <c r="K8014">
        <v>3</v>
      </c>
    </row>
    <row r="8015" spans="1:12" x14ac:dyDescent="0.25">
      <c r="A8015">
        <v>2888</v>
      </c>
      <c r="B8015" s="2">
        <v>58.662590000000002</v>
      </c>
      <c r="C8015" s="3">
        <v>19843</v>
      </c>
      <c r="D8015" s="4">
        <v>39300</v>
      </c>
      <c r="E8015" t="s">
        <v>138</v>
      </c>
      <c r="F8015" s="4" t="s">
        <v>466</v>
      </c>
      <c r="G8015" s="5">
        <v>14500</v>
      </c>
      <c r="H8015" s="6">
        <v>0.2637931</v>
      </c>
      <c r="I8015" s="7">
        <v>73.885999999999996</v>
      </c>
      <c r="J8015" s="2">
        <v>36.2727</v>
      </c>
      <c r="K8015">
        <v>11</v>
      </c>
      <c r="L8015" s="2">
        <v>29.6</v>
      </c>
    </row>
    <row r="8016" spans="1:12" x14ac:dyDescent="0.25">
      <c r="A8016">
        <v>98022</v>
      </c>
      <c r="B8016" s="2">
        <v>58.655520000000003</v>
      </c>
      <c r="C8016" s="3">
        <v>21353</v>
      </c>
      <c r="D8016" s="4">
        <v>42660</v>
      </c>
      <c r="E8016" t="s">
        <v>16351</v>
      </c>
      <c r="F8016" s="4" t="s">
        <v>16344</v>
      </c>
      <c r="G8016" s="5">
        <v>15032</v>
      </c>
      <c r="H8016" s="6">
        <v>0.20361870000000001</v>
      </c>
      <c r="I8016" s="7">
        <v>84.272000000000006</v>
      </c>
      <c r="J8016" s="2">
        <v>50.909100000000002</v>
      </c>
      <c r="K8016">
        <v>11</v>
      </c>
      <c r="L8016" s="2">
        <v>94.8</v>
      </c>
    </row>
    <row r="8017" spans="1:12" x14ac:dyDescent="0.25">
      <c r="A8017">
        <v>30316</v>
      </c>
      <c r="B8017" s="2">
        <v>58.646459999999998</v>
      </c>
      <c r="C8017" s="3">
        <v>31437</v>
      </c>
      <c r="D8017" s="4">
        <v>12060</v>
      </c>
      <c r="E8017" t="s">
        <v>2948</v>
      </c>
      <c r="F8017" s="4" t="s">
        <v>6363</v>
      </c>
      <c r="G8017" s="5">
        <v>22851</v>
      </c>
      <c r="H8017" s="6">
        <v>0.37366529999999998</v>
      </c>
      <c r="I8017" s="7">
        <v>54.884999999999998</v>
      </c>
      <c r="J8017" s="2">
        <v>39.4</v>
      </c>
      <c r="K8017">
        <v>40</v>
      </c>
      <c r="L8017" s="2">
        <v>47.4</v>
      </c>
    </row>
    <row r="8018" spans="1:12" x14ac:dyDescent="0.25">
      <c r="A8018">
        <v>57331</v>
      </c>
      <c r="B8018" s="2">
        <v>58.640909999999998</v>
      </c>
      <c r="C8018" s="3">
        <v>501</v>
      </c>
      <c r="E8018" t="s">
        <v>4125</v>
      </c>
      <c r="F8018" s="4" t="s">
        <v>10877</v>
      </c>
      <c r="G8018" s="5">
        <v>331</v>
      </c>
      <c r="H8018" s="6">
        <v>0.25</v>
      </c>
      <c r="I8018" s="7">
        <v>76.25</v>
      </c>
      <c r="J8018" s="2">
        <v>54</v>
      </c>
      <c r="K8018">
        <v>1</v>
      </c>
    </row>
    <row r="8019" spans="1:12" x14ac:dyDescent="0.25">
      <c r="A8019">
        <v>49246</v>
      </c>
      <c r="B8019" s="2">
        <v>58.640259999999998</v>
      </c>
      <c r="C8019" s="3">
        <v>3335</v>
      </c>
      <c r="D8019" s="4">
        <v>27100</v>
      </c>
      <c r="E8019" t="s">
        <v>7168</v>
      </c>
      <c r="F8019" s="4" t="s">
        <v>9106</v>
      </c>
      <c r="G8019" s="5">
        <v>2394</v>
      </c>
      <c r="H8019" s="6">
        <v>0.2652465</v>
      </c>
      <c r="I8019" s="7">
        <v>73.613</v>
      </c>
      <c r="J8019" s="2">
        <v>57</v>
      </c>
      <c r="K8019">
        <v>1</v>
      </c>
    </row>
    <row r="8020" spans="1:12" x14ac:dyDescent="0.25">
      <c r="A8020">
        <v>84035</v>
      </c>
      <c r="B8020" s="2">
        <v>58.639600000000002</v>
      </c>
      <c r="C8020" s="3">
        <v>648</v>
      </c>
      <c r="D8020" s="4">
        <v>46860</v>
      </c>
      <c r="E8020" t="s">
        <v>14867</v>
      </c>
      <c r="F8020" s="4" t="s">
        <v>14851</v>
      </c>
      <c r="G8020" s="5">
        <v>356</v>
      </c>
      <c r="H8020" s="6">
        <v>4.7752799999999998E-2</v>
      </c>
      <c r="I8020" s="7">
        <v>111.193</v>
      </c>
      <c r="J8020" s="2">
        <v>36</v>
      </c>
      <c r="K8020">
        <v>1</v>
      </c>
    </row>
    <row r="8021" spans="1:12" x14ac:dyDescent="0.25">
      <c r="A8021">
        <v>84790</v>
      </c>
      <c r="B8021" s="2">
        <v>58.633890000000001</v>
      </c>
      <c r="C8021" s="3">
        <v>37910</v>
      </c>
      <c r="D8021" s="4">
        <v>41100</v>
      </c>
      <c r="E8021" t="s">
        <v>6244</v>
      </c>
      <c r="F8021" s="4" t="s">
        <v>14851</v>
      </c>
      <c r="G8021" s="5">
        <v>23506</v>
      </c>
      <c r="H8021" s="6">
        <v>0.32232949999999999</v>
      </c>
      <c r="I8021" s="7">
        <v>63.74</v>
      </c>
      <c r="J8021" s="2">
        <v>46.75</v>
      </c>
      <c r="K8021">
        <v>4</v>
      </c>
    </row>
    <row r="8022" spans="1:12" x14ac:dyDescent="0.25">
      <c r="A8022">
        <v>51648</v>
      </c>
      <c r="B8022" s="2">
        <v>58.628230000000002</v>
      </c>
      <c r="C8022" s="3">
        <v>136</v>
      </c>
      <c r="E8022" t="s">
        <v>9895</v>
      </c>
      <c r="F8022" s="4" t="s">
        <v>9593</v>
      </c>
      <c r="G8022" s="5">
        <v>116</v>
      </c>
      <c r="H8022" s="6">
        <v>0.24786320000000001</v>
      </c>
      <c r="I8022" s="7">
        <v>76.606999999999999</v>
      </c>
    </row>
    <row r="8023" spans="1:12" x14ac:dyDescent="0.25">
      <c r="A8023">
        <v>82714</v>
      </c>
      <c r="B8023" s="2">
        <v>58.628169999999997</v>
      </c>
      <c r="C8023" s="3">
        <v>219</v>
      </c>
      <c r="E8023" t="s">
        <v>14702</v>
      </c>
      <c r="F8023" s="4" t="s">
        <v>14657</v>
      </c>
      <c r="G8023" s="5">
        <v>143</v>
      </c>
      <c r="H8023" s="6">
        <v>0.23611109999999999</v>
      </c>
      <c r="I8023" s="7">
        <v>78.635999999999996</v>
      </c>
    </row>
    <row r="8024" spans="1:12" x14ac:dyDescent="0.25">
      <c r="A8024">
        <v>97067</v>
      </c>
      <c r="B8024" s="2">
        <v>58.627719999999997</v>
      </c>
      <c r="C8024" s="3">
        <v>2372</v>
      </c>
      <c r="D8024" s="4">
        <v>38900</v>
      </c>
      <c r="E8024" t="s">
        <v>16200</v>
      </c>
      <c r="F8024" s="4" t="s">
        <v>16170</v>
      </c>
      <c r="G8024" s="5">
        <v>1743</v>
      </c>
      <c r="H8024" s="6">
        <v>0.23809520000000001</v>
      </c>
      <c r="I8024" s="7">
        <v>78.292000000000002</v>
      </c>
    </row>
    <row r="8025" spans="1:12" x14ac:dyDescent="0.25">
      <c r="A8025">
        <v>77659</v>
      </c>
      <c r="B8025" s="2">
        <v>58.626530000000002</v>
      </c>
      <c r="C8025" s="3">
        <v>4573</v>
      </c>
      <c r="D8025" s="4">
        <v>13140</v>
      </c>
      <c r="E8025" t="s">
        <v>14111</v>
      </c>
      <c r="F8025" s="4" t="s">
        <v>13752</v>
      </c>
      <c r="G8025" s="5">
        <v>3260</v>
      </c>
      <c r="H8025" s="6">
        <v>0.20637839999999999</v>
      </c>
      <c r="I8025" s="7">
        <v>83.763999999999996</v>
      </c>
      <c r="J8025" s="2">
        <v>33.5</v>
      </c>
      <c r="K8025">
        <v>2</v>
      </c>
    </row>
    <row r="8026" spans="1:12" x14ac:dyDescent="0.25">
      <c r="A8026">
        <v>95659</v>
      </c>
      <c r="B8026" s="2">
        <v>58.625619999999998</v>
      </c>
      <c r="C8026" s="3">
        <v>774</v>
      </c>
      <c r="D8026" s="4">
        <v>49700</v>
      </c>
      <c r="E8026" t="s">
        <v>15968</v>
      </c>
      <c r="F8026" s="4" t="s">
        <v>15368</v>
      </c>
      <c r="G8026" s="5">
        <v>524</v>
      </c>
      <c r="H8026" s="6">
        <v>0.2514286</v>
      </c>
      <c r="I8026" s="7">
        <v>75.971999999999994</v>
      </c>
    </row>
    <row r="8027" spans="1:12" x14ac:dyDescent="0.25">
      <c r="A8027">
        <v>98205</v>
      </c>
      <c r="B8027" s="2">
        <v>58.623550000000002</v>
      </c>
      <c r="C8027" s="3">
        <v>11956</v>
      </c>
      <c r="E8027" t="s">
        <v>323</v>
      </c>
      <c r="F8027" s="4" t="s">
        <v>16344</v>
      </c>
      <c r="G8027" s="5">
        <v>8128</v>
      </c>
      <c r="H8027" s="6">
        <v>0.22647310000000001</v>
      </c>
      <c r="I8027" s="7">
        <v>80.284000000000006</v>
      </c>
    </row>
    <row r="8028" spans="1:12" x14ac:dyDescent="0.25">
      <c r="A8028">
        <v>19363</v>
      </c>
      <c r="B8028" s="2">
        <v>58.619050000000001</v>
      </c>
      <c r="C8028" s="3">
        <v>16964</v>
      </c>
      <c r="D8028" s="4">
        <v>37980</v>
      </c>
      <c r="E8028" t="s">
        <v>186</v>
      </c>
      <c r="F8028" s="4" t="s">
        <v>3003</v>
      </c>
      <c r="G8028" s="5">
        <v>10666</v>
      </c>
      <c r="H8028" s="6">
        <v>0.2657041</v>
      </c>
      <c r="I8028" s="7">
        <v>73.492000000000004</v>
      </c>
      <c r="J8028" s="2">
        <v>43.333300000000001</v>
      </c>
      <c r="K8028">
        <v>3</v>
      </c>
    </row>
    <row r="8029" spans="1:12" x14ac:dyDescent="0.25">
      <c r="A8029">
        <v>13744</v>
      </c>
      <c r="B8029" s="2">
        <v>58.61627</v>
      </c>
      <c r="C8029" s="3">
        <v>1284</v>
      </c>
      <c r="D8029" s="4">
        <v>13780</v>
      </c>
      <c r="E8029" t="s">
        <v>2703</v>
      </c>
      <c r="F8029" s="4" t="s">
        <v>1280</v>
      </c>
      <c r="G8029" s="5">
        <v>944</v>
      </c>
      <c r="H8029" s="6">
        <v>0.2627119</v>
      </c>
      <c r="I8029" s="7">
        <v>74</v>
      </c>
    </row>
    <row r="8030" spans="1:12" x14ac:dyDescent="0.25">
      <c r="A8030">
        <v>34655</v>
      </c>
      <c r="B8030" s="2">
        <v>58.609360000000002</v>
      </c>
      <c r="C8030" s="3">
        <v>37790</v>
      </c>
      <c r="D8030" s="4">
        <v>45300</v>
      </c>
      <c r="E8030" t="s">
        <v>6996</v>
      </c>
      <c r="F8030" s="4" t="s">
        <v>6689</v>
      </c>
      <c r="G8030" s="5">
        <v>27959</v>
      </c>
      <c r="H8030" s="6">
        <v>0.28955649999999999</v>
      </c>
      <c r="I8030" s="7">
        <v>69.355999999999995</v>
      </c>
      <c r="J8030" s="2">
        <v>50.75</v>
      </c>
      <c r="K8030">
        <v>4</v>
      </c>
    </row>
    <row r="8031" spans="1:12" x14ac:dyDescent="0.25">
      <c r="A8031">
        <v>4535</v>
      </c>
      <c r="B8031" s="2">
        <v>58.602550000000001</v>
      </c>
      <c r="C8031" s="3">
        <v>649</v>
      </c>
      <c r="E8031" t="s">
        <v>862</v>
      </c>
      <c r="F8031" s="4" t="s">
        <v>701</v>
      </c>
      <c r="G8031" s="5">
        <v>483</v>
      </c>
      <c r="H8031" s="6">
        <v>0.33126290000000003</v>
      </c>
      <c r="I8031" s="7">
        <v>62.143000000000001</v>
      </c>
      <c r="J8031" s="2">
        <v>28.5</v>
      </c>
      <c r="K8031">
        <v>2</v>
      </c>
    </row>
    <row r="8032" spans="1:12" x14ac:dyDescent="0.25">
      <c r="A8032">
        <v>6770</v>
      </c>
      <c r="B8032" s="2">
        <v>58.597180000000002</v>
      </c>
      <c r="C8032" s="3">
        <v>31919</v>
      </c>
      <c r="D8032" s="4">
        <v>35300</v>
      </c>
      <c r="E8032" t="s">
        <v>1321</v>
      </c>
      <c r="F8032" s="4" t="s">
        <v>1198</v>
      </c>
      <c r="G8032" s="5">
        <v>21974</v>
      </c>
      <c r="H8032" s="6">
        <v>0.24442520000000001</v>
      </c>
      <c r="I8032" s="7">
        <v>77.141000000000005</v>
      </c>
      <c r="J8032" s="2">
        <v>40.923099999999998</v>
      </c>
      <c r="K8032">
        <v>13</v>
      </c>
      <c r="L8032" s="2">
        <v>56.1</v>
      </c>
    </row>
    <row r="8033" spans="1:12" x14ac:dyDescent="0.25">
      <c r="A8033">
        <v>68446</v>
      </c>
      <c r="B8033" s="2">
        <v>58.591470000000001</v>
      </c>
      <c r="C8033" s="3">
        <v>2779</v>
      </c>
      <c r="E8033" t="s">
        <v>2548</v>
      </c>
      <c r="F8033" s="4" t="s">
        <v>12738</v>
      </c>
      <c r="G8033" s="5">
        <v>1871</v>
      </c>
      <c r="H8033" s="6">
        <v>0.2708333</v>
      </c>
      <c r="I8033" s="7">
        <v>72.573999999999998</v>
      </c>
      <c r="J8033" s="2">
        <v>46</v>
      </c>
      <c r="K8033">
        <v>1</v>
      </c>
    </row>
    <row r="8034" spans="1:12" x14ac:dyDescent="0.25">
      <c r="A8034">
        <v>78886</v>
      </c>
      <c r="B8034" s="2">
        <v>58.590919999999997</v>
      </c>
      <c r="C8034" s="3">
        <v>603</v>
      </c>
      <c r="D8034" s="4">
        <v>41700</v>
      </c>
      <c r="E8034" t="s">
        <v>14321</v>
      </c>
      <c r="F8034" s="4" t="s">
        <v>13752</v>
      </c>
      <c r="G8034" s="5">
        <v>437</v>
      </c>
      <c r="H8034" s="6">
        <v>0.26544620000000002</v>
      </c>
      <c r="I8034" s="7">
        <v>73.5</v>
      </c>
    </row>
    <row r="8035" spans="1:12" x14ac:dyDescent="0.25">
      <c r="A8035">
        <v>74528</v>
      </c>
      <c r="B8035" s="2">
        <v>58.590780000000002</v>
      </c>
      <c r="C8035" s="3">
        <v>164</v>
      </c>
      <c r="D8035" s="4">
        <v>32540</v>
      </c>
      <c r="E8035" t="s">
        <v>13665</v>
      </c>
      <c r="F8035" s="4" t="s">
        <v>13462</v>
      </c>
      <c r="G8035" s="5">
        <v>130</v>
      </c>
      <c r="H8035" s="6">
        <v>0.13740459999999999</v>
      </c>
      <c r="I8035" s="7">
        <v>95.625</v>
      </c>
    </row>
    <row r="8036" spans="1:12" x14ac:dyDescent="0.25">
      <c r="A8036">
        <v>73717</v>
      </c>
      <c r="B8036" s="2">
        <v>58.589750000000002</v>
      </c>
      <c r="C8036" s="3">
        <v>6768</v>
      </c>
      <c r="E8036" t="s">
        <v>6949</v>
      </c>
      <c r="F8036" s="4" t="s">
        <v>13462</v>
      </c>
      <c r="G8036" s="5">
        <v>4185</v>
      </c>
      <c r="H8036" s="6">
        <v>0.28858099999999998</v>
      </c>
      <c r="I8036" s="7">
        <v>69.5</v>
      </c>
      <c r="J8036" s="2">
        <v>53</v>
      </c>
      <c r="K8036">
        <v>2</v>
      </c>
    </row>
    <row r="8037" spans="1:12" x14ac:dyDescent="0.25">
      <c r="A8037">
        <v>28510</v>
      </c>
      <c r="B8037" s="2">
        <v>58.58849</v>
      </c>
      <c r="C8037" s="3">
        <v>1269</v>
      </c>
      <c r="D8037" s="4">
        <v>35100</v>
      </c>
      <c r="E8037" t="s">
        <v>5984</v>
      </c>
      <c r="F8037" s="4" t="s">
        <v>5642</v>
      </c>
      <c r="G8037" s="5">
        <v>1054</v>
      </c>
      <c r="H8037" s="6">
        <v>0.2789374</v>
      </c>
      <c r="I8037" s="7">
        <v>71.161000000000001</v>
      </c>
      <c r="J8037" s="2">
        <v>19</v>
      </c>
      <c r="K8037">
        <v>1</v>
      </c>
    </row>
    <row r="8038" spans="1:12" x14ac:dyDescent="0.25">
      <c r="A8038">
        <v>31220</v>
      </c>
      <c r="B8038" s="2">
        <v>58.586089999999999</v>
      </c>
      <c r="C8038" s="3">
        <v>13286</v>
      </c>
      <c r="D8038" s="4">
        <v>31420</v>
      </c>
      <c r="E8038" t="s">
        <v>5733</v>
      </c>
      <c r="F8038" s="4" t="s">
        <v>6363</v>
      </c>
      <c r="G8038" s="5">
        <v>8956</v>
      </c>
      <c r="H8038" s="6">
        <v>0.30478949999999999</v>
      </c>
      <c r="I8038" s="7">
        <v>66.683999999999997</v>
      </c>
      <c r="J8038" s="2">
        <v>54.333300000000001</v>
      </c>
      <c r="K8038">
        <v>6</v>
      </c>
    </row>
    <row r="8039" spans="1:12" x14ac:dyDescent="0.25">
      <c r="A8039">
        <v>5149</v>
      </c>
      <c r="B8039" s="2">
        <v>58.583539999999999</v>
      </c>
      <c r="C8039" s="3">
        <v>2197</v>
      </c>
      <c r="D8039" s="4">
        <v>17200</v>
      </c>
      <c r="E8039" t="s">
        <v>49</v>
      </c>
      <c r="F8039" s="4" t="s">
        <v>1030</v>
      </c>
      <c r="G8039" s="5">
        <v>1723</v>
      </c>
      <c r="H8039" s="6">
        <v>0.3441671</v>
      </c>
      <c r="I8039" s="7">
        <v>59.875</v>
      </c>
      <c r="J8039" s="2">
        <v>23.5</v>
      </c>
      <c r="K8039">
        <v>2</v>
      </c>
    </row>
    <row r="8040" spans="1:12" x14ac:dyDescent="0.25">
      <c r="A8040">
        <v>25081</v>
      </c>
      <c r="B8040" s="2">
        <v>58.582940000000001</v>
      </c>
      <c r="C8040" s="3">
        <v>1171</v>
      </c>
      <c r="D8040" s="4">
        <v>16620</v>
      </c>
      <c r="E8040" t="s">
        <v>479</v>
      </c>
      <c r="F8040" s="4" t="s">
        <v>5144</v>
      </c>
      <c r="G8040" s="5">
        <v>814</v>
      </c>
      <c r="H8040" s="6">
        <v>8.4766599999999998E-2</v>
      </c>
      <c r="I8040" s="7">
        <v>104.688</v>
      </c>
    </row>
    <row r="8041" spans="1:12" x14ac:dyDescent="0.25">
      <c r="A8041">
        <v>13760</v>
      </c>
      <c r="B8041" s="2">
        <v>58.575180000000003</v>
      </c>
      <c r="C8041" s="3">
        <v>44584</v>
      </c>
      <c r="D8041" s="4">
        <v>13780</v>
      </c>
      <c r="E8041" t="s">
        <v>2714</v>
      </c>
      <c r="F8041" s="4" t="s">
        <v>1280</v>
      </c>
      <c r="G8041" s="5">
        <v>31580</v>
      </c>
      <c r="H8041" s="6">
        <v>0.30632340000000002</v>
      </c>
      <c r="I8041" s="7">
        <v>66.394999999999996</v>
      </c>
      <c r="J8041" s="2">
        <v>39.76</v>
      </c>
      <c r="K8041">
        <v>25</v>
      </c>
      <c r="L8041" s="2">
        <v>49.4</v>
      </c>
    </row>
    <row r="8042" spans="1:12" x14ac:dyDescent="0.25">
      <c r="A8042">
        <v>68812</v>
      </c>
      <c r="B8042" s="2">
        <v>58.567500000000003</v>
      </c>
      <c r="C8042" s="3">
        <v>720</v>
      </c>
      <c r="D8042" s="4">
        <v>28260</v>
      </c>
      <c r="E8042" t="s">
        <v>22</v>
      </c>
      <c r="F8042" s="4" t="s">
        <v>12738</v>
      </c>
      <c r="G8042" s="5">
        <v>523</v>
      </c>
      <c r="H8042" s="6">
        <v>0.27099240000000002</v>
      </c>
      <c r="I8042" s="7">
        <v>72.5</v>
      </c>
    </row>
    <row r="8043" spans="1:12" x14ac:dyDescent="0.25">
      <c r="A8043">
        <v>70611</v>
      </c>
      <c r="B8043" s="2">
        <v>58.564250000000001</v>
      </c>
      <c r="C8043" s="3">
        <v>20170</v>
      </c>
      <c r="D8043" s="4">
        <v>29340</v>
      </c>
      <c r="E8043" t="s">
        <v>13033</v>
      </c>
      <c r="F8043" s="4" t="s">
        <v>12927</v>
      </c>
      <c r="G8043" s="5">
        <v>13064</v>
      </c>
      <c r="H8043" s="6">
        <v>0.2451776</v>
      </c>
      <c r="I8043" s="7">
        <v>76.957999999999998</v>
      </c>
      <c r="J8043" s="2">
        <v>69</v>
      </c>
      <c r="K8043">
        <v>1</v>
      </c>
    </row>
    <row r="8044" spans="1:12" x14ac:dyDescent="0.25">
      <c r="A8044">
        <v>78539</v>
      </c>
      <c r="B8044" s="2">
        <v>58.556229999999999</v>
      </c>
      <c r="C8044" s="3">
        <v>33722</v>
      </c>
      <c r="D8044" s="4">
        <v>32580</v>
      </c>
      <c r="E8044" t="s">
        <v>3413</v>
      </c>
      <c r="F8044" s="4" t="s">
        <v>13752</v>
      </c>
      <c r="G8044" s="5">
        <v>20452</v>
      </c>
      <c r="H8044" s="6">
        <v>0.3334474</v>
      </c>
      <c r="I8044" s="7">
        <v>61.703000000000003</v>
      </c>
      <c r="J8044" s="2">
        <v>42.571399999999997</v>
      </c>
      <c r="K8044">
        <v>7</v>
      </c>
    </row>
    <row r="8045" spans="1:12" x14ac:dyDescent="0.25">
      <c r="A8045">
        <v>46815</v>
      </c>
      <c r="B8045" s="2">
        <v>58.547190000000001</v>
      </c>
      <c r="C8045" s="3">
        <v>27365</v>
      </c>
      <c r="D8045" s="4">
        <v>23060</v>
      </c>
      <c r="E8045" t="s">
        <v>8912</v>
      </c>
      <c r="F8045" s="4" t="s">
        <v>8800</v>
      </c>
      <c r="G8045" s="5">
        <v>17320</v>
      </c>
      <c r="H8045" s="6">
        <v>0.31129839999999998</v>
      </c>
      <c r="I8045" s="7">
        <v>65.518000000000001</v>
      </c>
      <c r="J8045" s="2">
        <v>42.1905</v>
      </c>
      <c r="K8045">
        <v>21</v>
      </c>
      <c r="L8045" s="2">
        <v>62.6</v>
      </c>
    </row>
    <row r="8046" spans="1:12" x14ac:dyDescent="0.25">
      <c r="A8046">
        <v>84763</v>
      </c>
      <c r="B8046" s="2">
        <v>58.54298</v>
      </c>
      <c r="C8046" s="3">
        <v>398</v>
      </c>
      <c r="D8046" s="4">
        <v>41100</v>
      </c>
      <c r="E8046" t="s">
        <v>4444</v>
      </c>
      <c r="F8046" s="4" t="s">
        <v>14851</v>
      </c>
      <c r="G8046" s="5">
        <v>294</v>
      </c>
      <c r="H8046" s="6">
        <v>0.30847459999999999</v>
      </c>
      <c r="I8046" s="7">
        <v>66</v>
      </c>
    </row>
    <row r="8047" spans="1:12" x14ac:dyDescent="0.25">
      <c r="A8047">
        <v>85213</v>
      </c>
      <c r="B8047" s="2">
        <v>58.537559999999999</v>
      </c>
      <c r="C8047" s="3">
        <v>33620</v>
      </c>
      <c r="D8047" s="4">
        <v>38060</v>
      </c>
      <c r="E8047" t="s">
        <v>14649</v>
      </c>
      <c r="F8047" s="4" t="s">
        <v>14962</v>
      </c>
      <c r="G8047" s="5">
        <v>22346</v>
      </c>
      <c r="H8047" s="6">
        <v>0.31410539999999998</v>
      </c>
      <c r="I8047" s="7">
        <v>65.024000000000001</v>
      </c>
      <c r="J8047" s="2">
        <v>36.5</v>
      </c>
      <c r="K8047">
        <v>14</v>
      </c>
      <c r="L8047" s="2">
        <v>30.6</v>
      </c>
    </row>
    <row r="8048" spans="1:12" x14ac:dyDescent="0.25">
      <c r="A8048">
        <v>8083</v>
      </c>
      <c r="B8048" s="2">
        <v>58.530540000000002</v>
      </c>
      <c r="C8048" s="3">
        <v>9788</v>
      </c>
      <c r="D8048" s="4">
        <v>37980</v>
      </c>
      <c r="E8048" t="s">
        <v>1628</v>
      </c>
      <c r="F8048" s="4" t="s">
        <v>1341</v>
      </c>
      <c r="G8048" s="5">
        <v>6966</v>
      </c>
      <c r="H8048" s="6">
        <v>0.2314097</v>
      </c>
      <c r="I8048" s="7">
        <v>79.313000000000002</v>
      </c>
      <c r="J8048" s="2">
        <v>37.833300000000001</v>
      </c>
      <c r="K8048">
        <v>6</v>
      </c>
    </row>
    <row r="8049" spans="1:12" x14ac:dyDescent="0.25">
      <c r="A8049">
        <v>33707</v>
      </c>
      <c r="B8049" s="2">
        <v>58.524149999999999</v>
      </c>
      <c r="C8049" s="3">
        <v>24572</v>
      </c>
      <c r="D8049" s="4">
        <v>45300</v>
      </c>
      <c r="E8049" t="s">
        <v>3400</v>
      </c>
      <c r="F8049" s="4" t="s">
        <v>6689</v>
      </c>
      <c r="G8049" s="5">
        <v>19743</v>
      </c>
      <c r="H8049" s="6">
        <v>0.32820100000000002</v>
      </c>
      <c r="I8049" s="7">
        <v>62.58</v>
      </c>
      <c r="J8049" s="2">
        <v>37.700000000000003</v>
      </c>
      <c r="K8049">
        <v>10</v>
      </c>
      <c r="L8049" s="2">
        <v>37.5</v>
      </c>
    </row>
    <row r="8050" spans="1:12" x14ac:dyDescent="0.25">
      <c r="A8050">
        <v>99827</v>
      </c>
      <c r="B8050" s="2">
        <v>58.51896</v>
      </c>
      <c r="C8050" s="3">
        <v>2622</v>
      </c>
      <c r="E8050" t="s">
        <v>16319</v>
      </c>
      <c r="F8050" s="4" t="s">
        <v>16604</v>
      </c>
      <c r="G8050" s="5">
        <v>1929</v>
      </c>
      <c r="H8050" s="6">
        <v>0.3145078</v>
      </c>
      <c r="I8050" s="7">
        <v>64.945999999999998</v>
      </c>
      <c r="J8050" s="2">
        <v>54</v>
      </c>
      <c r="K8050">
        <v>3</v>
      </c>
    </row>
    <row r="8051" spans="1:12" x14ac:dyDescent="0.25">
      <c r="A8051">
        <v>78410</v>
      </c>
      <c r="B8051" s="2">
        <v>58.51437</v>
      </c>
      <c r="C8051" s="3">
        <v>26945</v>
      </c>
      <c r="D8051" s="4">
        <v>18580</v>
      </c>
      <c r="E8051" t="s">
        <v>14230</v>
      </c>
      <c r="F8051" s="4" t="s">
        <v>13752</v>
      </c>
      <c r="G8051" s="5">
        <v>17253</v>
      </c>
      <c r="H8051" s="6">
        <v>0.22013559999999999</v>
      </c>
      <c r="I8051" s="7">
        <v>81.25</v>
      </c>
      <c r="J8051" s="2">
        <v>58.5</v>
      </c>
      <c r="K8051">
        <v>6</v>
      </c>
    </row>
    <row r="8052" spans="1:12" x14ac:dyDescent="0.25">
      <c r="A8052">
        <v>29223</v>
      </c>
      <c r="B8052" s="2">
        <v>58.501950000000001</v>
      </c>
      <c r="C8052" s="3">
        <v>50911</v>
      </c>
      <c r="D8052" s="4">
        <v>17900</v>
      </c>
      <c r="E8052" t="s">
        <v>1240</v>
      </c>
      <c r="F8052" s="4" t="s">
        <v>6130</v>
      </c>
      <c r="G8052" s="5">
        <v>34665</v>
      </c>
      <c r="H8052" s="6">
        <v>0.33835280000000001</v>
      </c>
      <c r="I8052" s="7">
        <v>60.820999999999998</v>
      </c>
      <c r="J8052" s="2">
        <v>42.692300000000003</v>
      </c>
      <c r="K8052">
        <v>13</v>
      </c>
      <c r="L8052" s="2">
        <v>65.599999999999994</v>
      </c>
    </row>
    <row r="8053" spans="1:12" x14ac:dyDescent="0.25">
      <c r="A8053">
        <v>63535</v>
      </c>
      <c r="B8053" s="2">
        <v>58.493630000000003</v>
      </c>
      <c r="C8053" s="3">
        <v>118</v>
      </c>
      <c r="D8053" s="4">
        <v>28860</v>
      </c>
      <c r="E8053" t="s">
        <v>12160</v>
      </c>
      <c r="F8053" s="4" t="s">
        <v>12102</v>
      </c>
      <c r="G8053" s="5">
        <v>74</v>
      </c>
      <c r="H8053" s="6">
        <v>0.13513510000000001</v>
      </c>
      <c r="I8053" s="7">
        <v>95.938000000000002</v>
      </c>
    </row>
    <row r="8054" spans="1:12" x14ac:dyDescent="0.25">
      <c r="A8054">
        <v>58422</v>
      </c>
      <c r="B8054" s="2">
        <v>58.493589999999998</v>
      </c>
      <c r="C8054" s="3">
        <v>237</v>
      </c>
      <c r="E8054" t="s">
        <v>11160</v>
      </c>
      <c r="F8054" s="4" t="s">
        <v>11069</v>
      </c>
      <c r="G8054" s="5">
        <v>142</v>
      </c>
      <c r="H8054" s="6">
        <v>0.2535211</v>
      </c>
      <c r="I8054" s="7">
        <v>75.468999999999994</v>
      </c>
    </row>
    <row r="8055" spans="1:12" x14ac:dyDescent="0.25">
      <c r="A8055">
        <v>18443</v>
      </c>
      <c r="B8055" s="2">
        <v>58.493479999999998</v>
      </c>
      <c r="C8055" s="3">
        <v>321</v>
      </c>
      <c r="E8055" t="s">
        <v>4064</v>
      </c>
      <c r="F8055" s="4" t="s">
        <v>3003</v>
      </c>
      <c r="G8055" s="5">
        <v>287</v>
      </c>
      <c r="H8055" s="6">
        <v>0.27177699999999999</v>
      </c>
      <c r="I8055" s="7">
        <v>72.308000000000007</v>
      </c>
    </row>
    <row r="8056" spans="1:12" x14ac:dyDescent="0.25">
      <c r="A8056">
        <v>94572</v>
      </c>
      <c r="B8056" s="2">
        <v>58.491840000000003</v>
      </c>
      <c r="C8056" s="3">
        <v>9647</v>
      </c>
      <c r="D8056" s="4">
        <v>41860</v>
      </c>
      <c r="E8056" t="s">
        <v>15280</v>
      </c>
      <c r="F8056" s="4" t="s">
        <v>15368</v>
      </c>
      <c r="G8056" s="5">
        <v>6557</v>
      </c>
      <c r="H8056" s="6">
        <v>0.2333384</v>
      </c>
      <c r="I8056" s="7">
        <v>78.948999999999998</v>
      </c>
      <c r="J8056" s="2">
        <v>42</v>
      </c>
      <c r="K8056">
        <v>1</v>
      </c>
    </row>
    <row r="8057" spans="1:12" x14ac:dyDescent="0.25">
      <c r="A8057">
        <v>30518</v>
      </c>
      <c r="B8057" s="2">
        <v>58.48319</v>
      </c>
      <c r="C8057" s="3">
        <v>46611</v>
      </c>
      <c r="D8057" s="4">
        <v>12060</v>
      </c>
      <c r="E8057" t="s">
        <v>6464</v>
      </c>
      <c r="F8057" s="4" t="s">
        <v>6363</v>
      </c>
      <c r="G8057" s="5">
        <v>29599</v>
      </c>
      <c r="H8057" s="6">
        <v>0.28835430000000001</v>
      </c>
      <c r="I8057" s="7">
        <v>69.438000000000002</v>
      </c>
      <c r="J8057" s="2">
        <v>53</v>
      </c>
      <c r="K8057">
        <v>11</v>
      </c>
      <c r="L8057" s="2">
        <v>97.4</v>
      </c>
    </row>
    <row r="8058" spans="1:12" x14ac:dyDescent="0.25">
      <c r="A8058">
        <v>56157</v>
      </c>
      <c r="B8058" s="2">
        <v>58.47598</v>
      </c>
      <c r="C8058" s="3">
        <v>907</v>
      </c>
      <c r="D8058" s="4">
        <v>32140</v>
      </c>
      <c r="E8058" t="s">
        <v>10652</v>
      </c>
      <c r="F8058" s="4" t="s">
        <v>10428</v>
      </c>
      <c r="G8058" s="5">
        <v>532</v>
      </c>
      <c r="H8058" s="6">
        <v>0.24390239999999999</v>
      </c>
      <c r="I8058" s="7">
        <v>77.114999999999995</v>
      </c>
    </row>
    <row r="8059" spans="1:12" x14ac:dyDescent="0.25">
      <c r="A8059">
        <v>99610</v>
      </c>
      <c r="B8059" s="2">
        <v>58.475470000000001</v>
      </c>
      <c r="C8059" s="3">
        <v>2339</v>
      </c>
      <c r="E8059" t="s">
        <v>16647</v>
      </c>
      <c r="F8059" s="4" t="s">
        <v>16604</v>
      </c>
      <c r="G8059" s="5">
        <v>1590</v>
      </c>
      <c r="H8059" s="6">
        <v>0.27421390000000001</v>
      </c>
      <c r="I8059" s="7">
        <v>71.875</v>
      </c>
      <c r="J8059" s="2">
        <v>56</v>
      </c>
      <c r="K8059">
        <v>1</v>
      </c>
    </row>
    <row r="8060" spans="1:12" x14ac:dyDescent="0.25">
      <c r="A8060">
        <v>98941</v>
      </c>
      <c r="B8060" s="2">
        <v>58.474939999999997</v>
      </c>
      <c r="C8060" s="3">
        <v>947</v>
      </c>
      <c r="D8060" s="4">
        <v>21260</v>
      </c>
      <c r="E8060" t="s">
        <v>1957</v>
      </c>
      <c r="F8060" s="4" t="s">
        <v>16344</v>
      </c>
      <c r="G8060" s="5">
        <v>640</v>
      </c>
      <c r="H8060" s="6">
        <v>0.28705150000000001</v>
      </c>
      <c r="I8060" s="7">
        <v>69.653000000000006</v>
      </c>
    </row>
    <row r="8061" spans="1:12" x14ac:dyDescent="0.25">
      <c r="A8061">
        <v>4625</v>
      </c>
      <c r="B8061" s="2">
        <v>58.474780000000003</v>
      </c>
      <c r="C8061" s="3">
        <v>35</v>
      </c>
      <c r="E8061" t="s">
        <v>898</v>
      </c>
      <c r="F8061" s="4" t="s">
        <v>701</v>
      </c>
      <c r="G8061" s="5">
        <v>35</v>
      </c>
      <c r="H8061" s="6">
        <v>0.34285719999999997</v>
      </c>
      <c r="I8061" s="7">
        <v>60</v>
      </c>
    </row>
    <row r="8062" spans="1:12" x14ac:dyDescent="0.25">
      <c r="A8062">
        <v>22736</v>
      </c>
      <c r="B8062" s="2">
        <v>58.474629999999998</v>
      </c>
      <c r="C8062" s="3">
        <v>986</v>
      </c>
      <c r="D8062" s="4">
        <v>47900</v>
      </c>
      <c r="E8062" t="s">
        <v>4722</v>
      </c>
      <c r="F8062" s="4" t="s">
        <v>4335</v>
      </c>
      <c r="G8062" s="5">
        <v>566</v>
      </c>
      <c r="H8062" s="6">
        <v>0.2751323</v>
      </c>
      <c r="I8062" s="7">
        <v>71.695999999999998</v>
      </c>
    </row>
    <row r="8063" spans="1:12" x14ac:dyDescent="0.25">
      <c r="A8063">
        <v>27827</v>
      </c>
      <c r="B8063" s="2">
        <v>58.474490000000003</v>
      </c>
      <c r="C8063" s="3">
        <v>35</v>
      </c>
      <c r="D8063" s="4">
        <v>24780</v>
      </c>
      <c r="E8063" t="s">
        <v>5763</v>
      </c>
      <c r="F8063" s="4" t="s">
        <v>5642</v>
      </c>
      <c r="G8063" s="5">
        <v>27</v>
      </c>
      <c r="H8063" s="6">
        <v>0.22222220000000001</v>
      </c>
      <c r="I8063" s="7">
        <v>80.832999999999998</v>
      </c>
    </row>
    <row r="8064" spans="1:12" x14ac:dyDescent="0.25">
      <c r="A8064">
        <v>32601</v>
      </c>
      <c r="B8064" s="2">
        <v>58.472340000000003</v>
      </c>
      <c r="C8064" s="3">
        <v>19211</v>
      </c>
      <c r="D8064" s="4">
        <v>23540</v>
      </c>
      <c r="E8064" t="s">
        <v>2793</v>
      </c>
      <c r="F8064" s="4" t="s">
        <v>6689</v>
      </c>
      <c r="G8064" s="5">
        <v>8934</v>
      </c>
      <c r="H8064" s="6">
        <v>0.44134770000000001</v>
      </c>
      <c r="I8064" s="7">
        <v>42.957000000000001</v>
      </c>
      <c r="J8064" s="2">
        <v>45.406300000000002</v>
      </c>
      <c r="K8064">
        <v>32</v>
      </c>
      <c r="L8064" s="2">
        <v>78.400000000000006</v>
      </c>
    </row>
    <row r="8065" spans="1:12" x14ac:dyDescent="0.25">
      <c r="A8065">
        <v>5062</v>
      </c>
      <c r="B8065" s="2">
        <v>58.47007</v>
      </c>
      <c r="C8065" s="3">
        <v>754</v>
      </c>
      <c r="D8065" s="4">
        <v>17200</v>
      </c>
      <c r="E8065" t="s">
        <v>252</v>
      </c>
      <c r="F8065" s="4" t="s">
        <v>1030</v>
      </c>
      <c r="G8065" s="5">
        <v>549</v>
      </c>
      <c r="H8065" s="6">
        <v>0.34426230000000002</v>
      </c>
      <c r="I8065" s="7">
        <v>59.731999999999999</v>
      </c>
      <c r="J8065" s="2">
        <v>64</v>
      </c>
      <c r="K8065">
        <v>1</v>
      </c>
    </row>
    <row r="8066" spans="1:12" x14ac:dyDescent="0.25">
      <c r="A8066">
        <v>77950</v>
      </c>
      <c r="B8066" s="2">
        <v>58.469900000000003</v>
      </c>
      <c r="C8066" s="3">
        <v>219</v>
      </c>
      <c r="E8066" t="s">
        <v>14128</v>
      </c>
      <c r="F8066" s="4" t="s">
        <v>13752</v>
      </c>
      <c r="G8066" s="5">
        <v>168</v>
      </c>
      <c r="H8066" s="6">
        <v>0.40236690000000003</v>
      </c>
      <c r="I8066" s="7">
        <v>49.688000000000002</v>
      </c>
    </row>
    <row r="8067" spans="1:12" x14ac:dyDescent="0.25">
      <c r="A8067">
        <v>36856</v>
      </c>
      <c r="B8067" s="2">
        <v>58.46895</v>
      </c>
      <c r="C8067" s="3">
        <v>5657</v>
      </c>
      <c r="D8067" s="4">
        <v>17980</v>
      </c>
      <c r="E8067" t="s">
        <v>7333</v>
      </c>
      <c r="F8067" s="4" t="s">
        <v>7027</v>
      </c>
      <c r="G8067" s="5">
        <v>3803</v>
      </c>
      <c r="H8067" s="6">
        <v>0.2605152</v>
      </c>
      <c r="I8067" s="7">
        <v>74.188999999999993</v>
      </c>
    </row>
    <row r="8068" spans="1:12" x14ac:dyDescent="0.25">
      <c r="A8068">
        <v>2148</v>
      </c>
      <c r="B8068" s="2">
        <v>58.457949999999997</v>
      </c>
      <c r="C8068" s="3">
        <v>60292</v>
      </c>
      <c r="D8068" s="4">
        <v>14460</v>
      </c>
      <c r="E8068" t="s">
        <v>322</v>
      </c>
      <c r="F8068" s="4" t="s">
        <v>21</v>
      </c>
      <c r="G8068" s="5">
        <v>42180</v>
      </c>
      <c r="H8068" s="6">
        <v>0.3168089</v>
      </c>
      <c r="I8068" s="7">
        <v>64.456000000000003</v>
      </c>
      <c r="J8068" s="2">
        <v>39.7941</v>
      </c>
      <c r="K8068">
        <v>34</v>
      </c>
      <c r="L8068" s="2">
        <v>49.7</v>
      </c>
    </row>
    <row r="8069" spans="1:12" x14ac:dyDescent="0.25">
      <c r="A8069">
        <v>21801</v>
      </c>
      <c r="B8069" s="2">
        <v>58.443449999999999</v>
      </c>
      <c r="C8069" s="3">
        <v>31052</v>
      </c>
      <c r="D8069" s="4">
        <v>41540</v>
      </c>
      <c r="E8069" t="s">
        <v>277</v>
      </c>
      <c r="F8069" s="4" t="s">
        <v>4361</v>
      </c>
      <c r="G8069" s="5">
        <v>18408</v>
      </c>
      <c r="H8069" s="6">
        <v>0.3144285</v>
      </c>
      <c r="I8069" s="7">
        <v>64.861999999999995</v>
      </c>
      <c r="J8069" s="2">
        <v>39.3125</v>
      </c>
      <c r="K8069">
        <v>16</v>
      </c>
      <c r="L8069" s="2">
        <v>46.9</v>
      </c>
    </row>
    <row r="8070" spans="1:12" x14ac:dyDescent="0.25">
      <c r="A8070">
        <v>12833</v>
      </c>
      <c r="B8070" s="2">
        <v>58.438319999999997</v>
      </c>
      <c r="C8070" s="3">
        <v>4111</v>
      </c>
      <c r="D8070" s="4">
        <v>10580</v>
      </c>
      <c r="E8070" t="s">
        <v>2375</v>
      </c>
      <c r="F8070" s="4" t="s">
        <v>1280</v>
      </c>
      <c r="G8070" s="5">
        <v>3043</v>
      </c>
      <c r="H8070" s="6">
        <v>0.30551899999999999</v>
      </c>
      <c r="I8070" s="7">
        <v>66.397000000000006</v>
      </c>
      <c r="J8070" s="2">
        <v>66</v>
      </c>
      <c r="K8070">
        <v>1</v>
      </c>
    </row>
    <row r="8071" spans="1:12" x14ac:dyDescent="0.25">
      <c r="A8071">
        <v>18326</v>
      </c>
      <c r="B8071" s="2">
        <v>58.43674</v>
      </c>
      <c r="C8071" s="3">
        <v>4940</v>
      </c>
      <c r="D8071" s="4">
        <v>20700</v>
      </c>
      <c r="E8071" t="s">
        <v>4021</v>
      </c>
      <c r="F8071" s="4" t="s">
        <v>3003</v>
      </c>
      <c r="G8071" s="5">
        <v>3502</v>
      </c>
      <c r="H8071" s="6">
        <v>0.25870929999999998</v>
      </c>
      <c r="I8071" s="7">
        <v>74.478999999999999</v>
      </c>
      <c r="J8071" s="2">
        <v>60</v>
      </c>
      <c r="K8071">
        <v>1</v>
      </c>
    </row>
    <row r="8072" spans="1:12" x14ac:dyDescent="0.25">
      <c r="A8072">
        <v>30094</v>
      </c>
      <c r="B8072" s="2">
        <v>58.430929999999996</v>
      </c>
      <c r="C8072" s="3">
        <v>31714</v>
      </c>
      <c r="D8072" s="4">
        <v>12060</v>
      </c>
      <c r="E8072" t="s">
        <v>6365</v>
      </c>
      <c r="F8072" s="4" t="s">
        <v>6363</v>
      </c>
      <c r="G8072" s="5">
        <v>20827</v>
      </c>
      <c r="H8072" s="6">
        <v>0.30895909999999999</v>
      </c>
      <c r="I8072" s="7">
        <v>65.790000000000006</v>
      </c>
      <c r="J8072" s="2">
        <v>42.6</v>
      </c>
      <c r="K8072">
        <v>5</v>
      </c>
    </row>
    <row r="8073" spans="1:12" x14ac:dyDescent="0.25">
      <c r="A8073">
        <v>21787</v>
      </c>
      <c r="B8073" s="2">
        <v>58.424129999999998</v>
      </c>
      <c r="C8073" s="3">
        <v>11531</v>
      </c>
      <c r="D8073" s="4">
        <v>12580</v>
      </c>
      <c r="E8073" t="s">
        <v>4608</v>
      </c>
      <c r="F8073" s="4" t="s">
        <v>4361</v>
      </c>
      <c r="G8073" s="5">
        <v>7556</v>
      </c>
      <c r="H8073" s="6">
        <v>0.1965326</v>
      </c>
      <c r="I8073" s="7">
        <v>85.198999999999998</v>
      </c>
      <c r="J8073" s="2">
        <v>52.857100000000003</v>
      </c>
      <c r="K8073">
        <v>7</v>
      </c>
    </row>
    <row r="8074" spans="1:12" x14ac:dyDescent="0.25">
      <c r="A8074">
        <v>60453</v>
      </c>
      <c r="B8074" s="2">
        <v>58.412669999999999</v>
      </c>
      <c r="C8074" s="3">
        <v>57012</v>
      </c>
      <c r="D8074" s="4">
        <v>16980</v>
      </c>
      <c r="E8074" t="s">
        <v>11581</v>
      </c>
      <c r="F8074" s="4" t="s">
        <v>11490</v>
      </c>
      <c r="G8074" s="5">
        <v>40331</v>
      </c>
      <c r="H8074" s="6">
        <v>0.26726339999999998</v>
      </c>
      <c r="I8074" s="7">
        <v>72.972999999999999</v>
      </c>
      <c r="J8074" s="2">
        <v>40.2941</v>
      </c>
      <c r="K8074">
        <v>34</v>
      </c>
      <c r="L8074" s="2">
        <v>53.2</v>
      </c>
    </row>
    <row r="8075" spans="1:12" x14ac:dyDescent="0.25">
      <c r="A8075">
        <v>67458</v>
      </c>
      <c r="B8075" s="2">
        <v>58.402949999999997</v>
      </c>
      <c r="C8075" s="3">
        <v>433</v>
      </c>
      <c r="E8075" t="s">
        <v>12652</v>
      </c>
      <c r="F8075" s="4" t="s">
        <v>12494</v>
      </c>
      <c r="G8075" s="5">
        <v>282</v>
      </c>
      <c r="H8075" s="6">
        <v>0.1943463</v>
      </c>
      <c r="I8075" s="7">
        <v>85.572999999999993</v>
      </c>
    </row>
    <row r="8076" spans="1:12" x14ac:dyDescent="0.25">
      <c r="A8076">
        <v>17762</v>
      </c>
      <c r="B8076" s="2">
        <v>58.402799999999999</v>
      </c>
      <c r="C8076" s="3">
        <v>529</v>
      </c>
      <c r="D8076" s="4">
        <v>48700</v>
      </c>
      <c r="E8076" t="s">
        <v>3852</v>
      </c>
      <c r="F8076" s="4" t="s">
        <v>3003</v>
      </c>
      <c r="G8076" s="5">
        <v>363</v>
      </c>
      <c r="H8076" s="6">
        <v>0.25068869999999999</v>
      </c>
      <c r="I8076" s="7">
        <v>75.832999999999998</v>
      </c>
      <c r="J8076" s="2">
        <v>63</v>
      </c>
      <c r="K8076">
        <v>1</v>
      </c>
    </row>
    <row r="8077" spans="1:12" x14ac:dyDescent="0.25">
      <c r="A8077">
        <v>36555</v>
      </c>
      <c r="B8077" s="2">
        <v>58.40258</v>
      </c>
      <c r="C8077" s="3">
        <v>703</v>
      </c>
      <c r="D8077" s="4">
        <v>19300</v>
      </c>
      <c r="E8077" t="s">
        <v>7291</v>
      </c>
      <c r="F8077" s="4" t="s">
        <v>7027</v>
      </c>
      <c r="G8077" s="5">
        <v>560</v>
      </c>
      <c r="H8077" s="6">
        <v>0.35828880000000002</v>
      </c>
      <c r="I8077" s="7">
        <v>57.222000000000001</v>
      </c>
    </row>
    <row r="8078" spans="1:12" x14ac:dyDescent="0.25">
      <c r="A8078">
        <v>68301</v>
      </c>
      <c r="B8078" s="2">
        <v>58.40222</v>
      </c>
      <c r="C8078" s="3">
        <v>1427</v>
      </c>
      <c r="D8078" s="4">
        <v>13100</v>
      </c>
      <c r="E8078" t="s">
        <v>80</v>
      </c>
      <c r="F8078" s="4" t="s">
        <v>12738</v>
      </c>
      <c r="G8078" s="5">
        <v>950</v>
      </c>
      <c r="H8078" s="6">
        <v>0.28286020000000001</v>
      </c>
      <c r="I8078" s="7">
        <v>70.25</v>
      </c>
      <c r="J8078" s="2">
        <v>49</v>
      </c>
      <c r="K8078">
        <v>1</v>
      </c>
    </row>
    <row r="8079" spans="1:12" x14ac:dyDescent="0.25">
      <c r="A8079">
        <v>8045</v>
      </c>
      <c r="B8079" s="2">
        <v>58.401519999999998</v>
      </c>
      <c r="C8079" s="3">
        <v>2907</v>
      </c>
      <c r="D8079" s="4">
        <v>37980</v>
      </c>
      <c r="E8079" t="s">
        <v>1602</v>
      </c>
      <c r="F8079" s="4" t="s">
        <v>1341</v>
      </c>
      <c r="G8079" s="5">
        <v>1968</v>
      </c>
      <c r="H8079" s="6">
        <v>0.31234129999999999</v>
      </c>
      <c r="I8079" s="7">
        <v>65.144999999999996</v>
      </c>
    </row>
    <row r="8080" spans="1:12" x14ac:dyDescent="0.25">
      <c r="A8080">
        <v>95043</v>
      </c>
      <c r="B8080" s="2">
        <v>58.400919999999999</v>
      </c>
      <c r="C8080" s="3">
        <v>635</v>
      </c>
      <c r="D8080" s="4">
        <v>41940</v>
      </c>
      <c r="E8080" t="s">
        <v>15832</v>
      </c>
      <c r="F8080" s="4" t="s">
        <v>15368</v>
      </c>
      <c r="G8080" s="5">
        <v>500</v>
      </c>
      <c r="H8080" s="6">
        <v>0.2215569</v>
      </c>
      <c r="I8080" s="7">
        <v>80.832999999999998</v>
      </c>
    </row>
    <row r="8081" spans="1:12" x14ac:dyDescent="0.25">
      <c r="A8081">
        <v>98503</v>
      </c>
      <c r="B8081" s="2">
        <v>58.394849999999998</v>
      </c>
      <c r="C8081" s="3">
        <v>36729</v>
      </c>
      <c r="D8081" s="4">
        <v>36500</v>
      </c>
      <c r="E8081" t="s">
        <v>16437</v>
      </c>
      <c r="F8081" s="4" t="s">
        <v>16344</v>
      </c>
      <c r="G8081" s="5">
        <v>24898</v>
      </c>
      <c r="H8081" s="6">
        <v>0.29576669999999999</v>
      </c>
      <c r="I8081" s="7">
        <v>68.004999999999995</v>
      </c>
      <c r="J8081" s="2">
        <v>41.235300000000002</v>
      </c>
      <c r="K8081">
        <v>17</v>
      </c>
      <c r="L8081" s="2">
        <v>58</v>
      </c>
    </row>
    <row r="8082" spans="1:12" x14ac:dyDescent="0.25">
      <c r="A8082">
        <v>78675</v>
      </c>
      <c r="B8082" s="2">
        <v>58.388849999999998</v>
      </c>
      <c r="C8082" s="3">
        <v>168</v>
      </c>
      <c r="D8082" s="4">
        <v>23240</v>
      </c>
      <c r="E8082" t="s">
        <v>11156</v>
      </c>
      <c r="F8082" s="4" t="s">
        <v>13752</v>
      </c>
      <c r="G8082" s="5">
        <v>159</v>
      </c>
      <c r="H8082" s="6">
        <v>0.26250000000000001</v>
      </c>
      <c r="I8082" s="7">
        <v>73.75</v>
      </c>
    </row>
    <row r="8083" spans="1:12" x14ac:dyDescent="0.25">
      <c r="A8083">
        <v>78634</v>
      </c>
      <c r="B8083" s="2">
        <v>58.384970000000003</v>
      </c>
      <c r="C8083" s="3">
        <v>25420</v>
      </c>
      <c r="D8083" s="4">
        <v>12420</v>
      </c>
      <c r="E8083" t="s">
        <v>14282</v>
      </c>
      <c r="F8083" s="4" t="s">
        <v>13752</v>
      </c>
      <c r="G8083" s="5">
        <v>16079</v>
      </c>
      <c r="H8083" s="6">
        <v>0.2464084</v>
      </c>
      <c r="I8083" s="7">
        <v>76.525000000000006</v>
      </c>
      <c r="J8083" s="2">
        <v>53.25</v>
      </c>
      <c r="K8083">
        <v>4</v>
      </c>
    </row>
    <row r="8084" spans="1:12" x14ac:dyDescent="0.25">
      <c r="A8084">
        <v>93101</v>
      </c>
      <c r="B8084" s="2">
        <v>58.37621</v>
      </c>
      <c r="C8084" s="3">
        <v>32860</v>
      </c>
      <c r="D8084" s="4">
        <v>42200</v>
      </c>
      <c r="E8084" t="s">
        <v>15616</v>
      </c>
      <c r="F8084" s="4" t="s">
        <v>15368</v>
      </c>
      <c r="G8084" s="5">
        <v>20516</v>
      </c>
      <c r="H8084" s="6">
        <v>0.33115620000000001</v>
      </c>
      <c r="I8084" s="7">
        <v>61.878999999999998</v>
      </c>
      <c r="J8084" s="2">
        <v>33.090899999999998</v>
      </c>
      <c r="K8084">
        <v>22</v>
      </c>
      <c r="L8084" s="2">
        <v>14.9</v>
      </c>
    </row>
    <row r="8085" spans="1:12" x14ac:dyDescent="0.25">
      <c r="A8085">
        <v>85745</v>
      </c>
      <c r="B8085" s="2">
        <v>58.365360000000003</v>
      </c>
      <c r="C8085" s="3">
        <v>38575</v>
      </c>
      <c r="D8085" s="4">
        <v>46060</v>
      </c>
      <c r="E8085" t="s">
        <v>15050</v>
      </c>
      <c r="F8085" s="4" t="s">
        <v>14962</v>
      </c>
      <c r="G8085" s="5">
        <v>24794</v>
      </c>
      <c r="H8085" s="6">
        <v>0.32891019999999999</v>
      </c>
      <c r="I8085" s="7">
        <v>62.265999999999998</v>
      </c>
      <c r="J8085" s="2">
        <v>43.88</v>
      </c>
      <c r="K8085">
        <v>25</v>
      </c>
      <c r="L8085" s="2">
        <v>71.5</v>
      </c>
    </row>
    <row r="8086" spans="1:12" x14ac:dyDescent="0.25">
      <c r="A8086">
        <v>49682</v>
      </c>
      <c r="B8086" s="2">
        <v>58.358699999999999</v>
      </c>
      <c r="C8086" s="3">
        <v>4149</v>
      </c>
      <c r="D8086" s="4">
        <v>45900</v>
      </c>
      <c r="E8086" t="s">
        <v>9450</v>
      </c>
      <c r="F8086" s="4" t="s">
        <v>9106</v>
      </c>
      <c r="G8086" s="5">
        <v>3049</v>
      </c>
      <c r="H8086" s="6">
        <v>0.33912759999999997</v>
      </c>
      <c r="I8086" s="7">
        <v>60.5</v>
      </c>
      <c r="J8086" s="2">
        <v>35.666699999999999</v>
      </c>
      <c r="K8086">
        <v>3</v>
      </c>
    </row>
    <row r="8087" spans="1:12" x14ac:dyDescent="0.25">
      <c r="A8087">
        <v>36038</v>
      </c>
      <c r="B8087" s="2">
        <v>58.357959999999999</v>
      </c>
      <c r="C8087" s="3">
        <v>87</v>
      </c>
      <c r="E8087" t="s">
        <v>7191</v>
      </c>
      <c r="F8087" s="4" t="s">
        <v>7027</v>
      </c>
      <c r="G8087" s="5">
        <v>78</v>
      </c>
      <c r="H8087" s="6">
        <v>0.25641029999999998</v>
      </c>
      <c r="I8087" s="7">
        <v>74.792000000000002</v>
      </c>
    </row>
    <row r="8088" spans="1:12" x14ac:dyDescent="0.25">
      <c r="A8088">
        <v>66533</v>
      </c>
      <c r="B8088" s="2">
        <v>58.357669999999999</v>
      </c>
      <c r="C8088" s="3">
        <v>1503</v>
      </c>
      <c r="D8088" s="4">
        <v>45820</v>
      </c>
      <c r="E8088" t="s">
        <v>6531</v>
      </c>
      <c r="F8088" s="4" t="s">
        <v>12494</v>
      </c>
      <c r="G8088" s="5">
        <v>1108</v>
      </c>
      <c r="H8088" s="6">
        <v>0.27527079999999998</v>
      </c>
      <c r="I8088" s="7">
        <v>71.528000000000006</v>
      </c>
      <c r="J8088" s="2">
        <v>53.5</v>
      </c>
      <c r="K8088">
        <v>2</v>
      </c>
    </row>
    <row r="8089" spans="1:12" x14ac:dyDescent="0.25">
      <c r="A8089">
        <v>26662</v>
      </c>
      <c r="B8089" s="2">
        <v>58.357190000000003</v>
      </c>
      <c r="C8089" s="3">
        <v>1322</v>
      </c>
      <c r="E8089" t="s">
        <v>5601</v>
      </c>
      <c r="F8089" s="4" t="s">
        <v>5144</v>
      </c>
      <c r="G8089" s="5">
        <v>896</v>
      </c>
      <c r="H8089" s="6">
        <v>0.29910710000000001</v>
      </c>
      <c r="I8089" s="7">
        <v>67.403999999999996</v>
      </c>
      <c r="J8089" s="2">
        <v>43</v>
      </c>
      <c r="K8089">
        <v>1</v>
      </c>
    </row>
    <row r="8090" spans="1:12" x14ac:dyDescent="0.25">
      <c r="A8090">
        <v>48183</v>
      </c>
      <c r="B8090" s="2">
        <v>58.349820000000001</v>
      </c>
      <c r="C8090" s="3">
        <v>42789</v>
      </c>
      <c r="D8090" s="4">
        <v>19820</v>
      </c>
      <c r="E8090" t="s">
        <v>1720</v>
      </c>
      <c r="F8090" s="4" t="s">
        <v>9106</v>
      </c>
      <c r="G8090" s="5">
        <v>29910</v>
      </c>
      <c r="H8090" s="6">
        <v>0.25127880000000002</v>
      </c>
      <c r="I8090" s="7">
        <v>75.668999999999997</v>
      </c>
      <c r="J8090" s="2">
        <v>46.6</v>
      </c>
      <c r="K8090">
        <v>20</v>
      </c>
      <c r="L8090" s="2">
        <v>83.1</v>
      </c>
    </row>
    <row r="8091" spans="1:12" x14ac:dyDescent="0.25">
      <c r="A8091">
        <v>92260</v>
      </c>
      <c r="B8091" s="2">
        <v>58.33663</v>
      </c>
      <c r="C8091" s="3">
        <v>32854</v>
      </c>
      <c r="D8091" s="4">
        <v>40140</v>
      </c>
      <c r="E8091" t="s">
        <v>15495</v>
      </c>
      <c r="F8091" s="4" t="s">
        <v>15368</v>
      </c>
      <c r="G8091" s="5">
        <v>25181</v>
      </c>
      <c r="H8091" s="6">
        <v>0.32348500000000002</v>
      </c>
      <c r="I8091" s="7">
        <v>63.188000000000002</v>
      </c>
      <c r="J8091" s="2">
        <v>35.615400000000001</v>
      </c>
      <c r="K8091">
        <v>13</v>
      </c>
      <c r="L8091" s="2">
        <v>26.4</v>
      </c>
    </row>
    <row r="8092" spans="1:12" x14ac:dyDescent="0.25">
      <c r="A8092">
        <v>62675</v>
      </c>
      <c r="B8092" s="2">
        <v>58.329560000000001</v>
      </c>
      <c r="C8092" s="3">
        <v>6112</v>
      </c>
      <c r="D8092" s="4">
        <v>44100</v>
      </c>
      <c r="E8092" t="s">
        <v>2146</v>
      </c>
      <c r="F8092" s="4" t="s">
        <v>11490</v>
      </c>
      <c r="G8092" s="5">
        <v>4388</v>
      </c>
      <c r="H8092" s="6">
        <v>0.24242420000000001</v>
      </c>
      <c r="I8092" s="7">
        <v>77.191999999999993</v>
      </c>
    </row>
    <row r="8093" spans="1:12" x14ac:dyDescent="0.25">
      <c r="A8093">
        <v>13303</v>
      </c>
      <c r="B8093" s="2">
        <v>58.328290000000003</v>
      </c>
      <c r="C8093" s="3">
        <v>1213</v>
      </c>
      <c r="D8093" s="4">
        <v>46540</v>
      </c>
      <c r="E8093" t="s">
        <v>2550</v>
      </c>
      <c r="F8093" s="4" t="s">
        <v>1280</v>
      </c>
      <c r="G8093" s="5">
        <v>884</v>
      </c>
      <c r="H8093" s="6">
        <v>0.23841809999999999</v>
      </c>
      <c r="I8093" s="7">
        <v>77.875</v>
      </c>
      <c r="J8093" s="2">
        <v>65</v>
      </c>
      <c r="K8093">
        <v>1</v>
      </c>
    </row>
    <row r="8094" spans="1:12" x14ac:dyDescent="0.25">
      <c r="A8094">
        <v>13029</v>
      </c>
      <c r="B8094" s="2">
        <v>58.326909999999998</v>
      </c>
      <c r="C8094" s="3">
        <v>7506</v>
      </c>
      <c r="D8094" s="4">
        <v>45060</v>
      </c>
      <c r="E8094" t="s">
        <v>2469</v>
      </c>
      <c r="F8094" s="4" t="s">
        <v>1280</v>
      </c>
      <c r="G8094" s="5">
        <v>4887</v>
      </c>
      <c r="H8094" s="6">
        <v>0.2451402</v>
      </c>
      <c r="I8094" s="7">
        <v>76.712999999999994</v>
      </c>
      <c r="J8094" s="2">
        <v>39</v>
      </c>
      <c r="K8094">
        <v>2</v>
      </c>
    </row>
    <row r="8095" spans="1:12" x14ac:dyDescent="0.25">
      <c r="A8095">
        <v>55060</v>
      </c>
      <c r="B8095" s="2">
        <v>58.321109999999997</v>
      </c>
      <c r="C8095" s="3">
        <v>28947</v>
      </c>
      <c r="D8095" s="4">
        <v>36940</v>
      </c>
      <c r="E8095" t="s">
        <v>10450</v>
      </c>
      <c r="F8095" s="4" t="s">
        <v>10428</v>
      </c>
      <c r="G8095" s="5">
        <v>19350</v>
      </c>
      <c r="H8095" s="6">
        <v>0.26630490000000001</v>
      </c>
      <c r="I8095" s="7">
        <v>73.054000000000002</v>
      </c>
      <c r="J8095" s="2">
        <v>49.842100000000002</v>
      </c>
      <c r="K8095">
        <v>19</v>
      </c>
      <c r="L8095" s="2">
        <v>92.7</v>
      </c>
    </row>
    <row r="8096" spans="1:12" x14ac:dyDescent="0.25">
      <c r="A8096">
        <v>63458</v>
      </c>
      <c r="B8096" s="2">
        <v>58.316429999999997</v>
      </c>
      <c r="C8096" s="3">
        <v>229</v>
      </c>
      <c r="E8096" t="s">
        <v>1403</v>
      </c>
      <c r="F8096" s="4" t="s">
        <v>12102</v>
      </c>
      <c r="G8096" s="5">
        <v>192</v>
      </c>
      <c r="H8096" s="6">
        <v>0.3177083</v>
      </c>
      <c r="I8096" s="7">
        <v>64.167000000000002</v>
      </c>
    </row>
    <row r="8097" spans="1:12" x14ac:dyDescent="0.25">
      <c r="A8097">
        <v>18041</v>
      </c>
      <c r="B8097" s="2">
        <v>58.315489999999997</v>
      </c>
      <c r="C8097" s="3">
        <v>5341</v>
      </c>
      <c r="D8097" s="4">
        <v>37980</v>
      </c>
      <c r="E8097" t="s">
        <v>3953</v>
      </c>
      <c r="F8097" s="4" t="s">
        <v>3003</v>
      </c>
      <c r="G8097" s="5">
        <v>3733</v>
      </c>
      <c r="H8097" s="6">
        <v>0.24189659999999999</v>
      </c>
      <c r="I8097" s="7">
        <v>77.263999999999996</v>
      </c>
      <c r="J8097" s="2">
        <v>47</v>
      </c>
      <c r="K8097">
        <v>1</v>
      </c>
    </row>
    <row r="8098" spans="1:12" x14ac:dyDescent="0.25">
      <c r="A8098">
        <v>82435</v>
      </c>
      <c r="B8098" s="2">
        <v>58.31277</v>
      </c>
      <c r="C8098" s="3">
        <v>11675</v>
      </c>
      <c r="E8098" t="s">
        <v>7505</v>
      </c>
      <c r="F8098" s="4" t="s">
        <v>14657</v>
      </c>
      <c r="G8098" s="5">
        <v>7644</v>
      </c>
      <c r="H8098" s="6">
        <v>0.26556780000000002</v>
      </c>
      <c r="I8098" s="7">
        <v>73.165000000000006</v>
      </c>
      <c r="J8098" s="2">
        <v>41.5</v>
      </c>
      <c r="K8098">
        <v>2</v>
      </c>
    </row>
    <row r="8099" spans="1:12" x14ac:dyDescent="0.25">
      <c r="A8099">
        <v>3765</v>
      </c>
      <c r="B8099" s="2">
        <v>58.310850000000002</v>
      </c>
      <c r="C8099" s="3">
        <v>460</v>
      </c>
      <c r="D8099" s="4">
        <v>17200</v>
      </c>
      <c r="E8099" t="s">
        <v>241</v>
      </c>
      <c r="F8099" s="4" t="s">
        <v>520</v>
      </c>
      <c r="G8099" s="5">
        <v>404</v>
      </c>
      <c r="H8099" s="6">
        <v>0.31683169999999999</v>
      </c>
      <c r="I8099" s="7">
        <v>64.305999999999997</v>
      </c>
    </row>
    <row r="8100" spans="1:12" x14ac:dyDescent="0.25">
      <c r="A8100">
        <v>45875</v>
      </c>
      <c r="B8100" s="2">
        <v>58.308979999999998</v>
      </c>
      <c r="C8100" s="3">
        <v>11293</v>
      </c>
      <c r="E8100" t="s">
        <v>5284</v>
      </c>
      <c r="F8100" s="4" t="s">
        <v>8295</v>
      </c>
      <c r="G8100" s="5">
        <v>7442</v>
      </c>
      <c r="H8100" s="6">
        <v>0.25406420000000002</v>
      </c>
      <c r="I8100" s="7">
        <v>75.149000000000001</v>
      </c>
      <c r="J8100" s="2">
        <v>53.5</v>
      </c>
      <c r="K8100">
        <v>2</v>
      </c>
    </row>
    <row r="8101" spans="1:12" x14ac:dyDescent="0.25">
      <c r="A8101">
        <v>51559</v>
      </c>
      <c r="B8101" s="2">
        <v>58.306910000000002</v>
      </c>
      <c r="C8101" s="3">
        <v>1646</v>
      </c>
      <c r="D8101" s="4">
        <v>36540</v>
      </c>
      <c r="E8101" t="s">
        <v>9883</v>
      </c>
      <c r="F8101" s="4" t="s">
        <v>9593</v>
      </c>
      <c r="G8101" s="5">
        <v>1171</v>
      </c>
      <c r="H8101" s="6">
        <v>0.20324510000000001</v>
      </c>
      <c r="I8101" s="7">
        <v>83.929000000000002</v>
      </c>
      <c r="J8101" s="2">
        <v>47</v>
      </c>
      <c r="K8101">
        <v>2</v>
      </c>
    </row>
    <row r="8102" spans="1:12" x14ac:dyDescent="0.25">
      <c r="A8102">
        <v>1436</v>
      </c>
      <c r="B8102" s="2">
        <v>58.305999999999997</v>
      </c>
      <c r="C8102" s="3">
        <v>3930</v>
      </c>
      <c r="D8102" s="4">
        <v>49340</v>
      </c>
      <c r="E8102" t="s">
        <v>145</v>
      </c>
      <c r="F8102" s="4" t="s">
        <v>21</v>
      </c>
      <c r="G8102" s="5">
        <v>2657</v>
      </c>
      <c r="H8102" s="6">
        <v>0.1922498</v>
      </c>
      <c r="I8102" s="7">
        <v>85.808999999999997</v>
      </c>
    </row>
    <row r="8103" spans="1:12" x14ac:dyDescent="0.25">
      <c r="A8103">
        <v>17325</v>
      </c>
      <c r="B8103" s="2">
        <v>58.300910000000002</v>
      </c>
      <c r="C8103" s="3">
        <v>28222</v>
      </c>
      <c r="D8103" s="4">
        <v>23900</v>
      </c>
      <c r="E8103" t="s">
        <v>3780</v>
      </c>
      <c r="F8103" s="4" t="s">
        <v>3003</v>
      </c>
      <c r="G8103" s="5">
        <v>18583</v>
      </c>
      <c r="H8103" s="6">
        <v>0.28094059999999998</v>
      </c>
      <c r="I8103" s="7">
        <v>70.481999999999999</v>
      </c>
      <c r="J8103" s="2">
        <v>41.625</v>
      </c>
      <c r="K8103">
        <v>24</v>
      </c>
      <c r="L8103" s="2">
        <v>59.8</v>
      </c>
    </row>
    <row r="8104" spans="1:12" x14ac:dyDescent="0.25">
      <c r="A8104">
        <v>57076</v>
      </c>
      <c r="B8104" s="2">
        <v>58.296410000000002</v>
      </c>
      <c r="C8104" s="3">
        <v>316</v>
      </c>
      <c r="E8104" t="s">
        <v>10906</v>
      </c>
      <c r="F8104" s="4" t="s">
        <v>10877</v>
      </c>
      <c r="G8104" s="5">
        <v>252</v>
      </c>
      <c r="H8104" s="6">
        <v>0.32142860000000001</v>
      </c>
      <c r="I8104" s="7">
        <v>63.481999999999999</v>
      </c>
    </row>
    <row r="8105" spans="1:12" x14ac:dyDescent="0.25">
      <c r="A8105">
        <v>8318</v>
      </c>
      <c r="B8105" s="2">
        <v>58.294260000000001</v>
      </c>
      <c r="C8105" s="3">
        <v>12170</v>
      </c>
      <c r="D8105" s="4">
        <v>37980</v>
      </c>
      <c r="E8105" t="s">
        <v>1677</v>
      </c>
      <c r="F8105" s="4" t="s">
        <v>1341</v>
      </c>
      <c r="G8105" s="5">
        <v>8729</v>
      </c>
      <c r="H8105" s="6">
        <v>0.22852230000000001</v>
      </c>
      <c r="I8105" s="7">
        <v>79.536000000000001</v>
      </c>
      <c r="J8105" s="2">
        <v>48.5</v>
      </c>
      <c r="K8105">
        <v>2</v>
      </c>
    </row>
    <row r="8106" spans="1:12" x14ac:dyDescent="0.25">
      <c r="A8106">
        <v>32065</v>
      </c>
      <c r="B8106" s="2">
        <v>58.286909999999999</v>
      </c>
      <c r="C8106" s="3">
        <v>35949</v>
      </c>
      <c r="D8106" s="4">
        <v>27260</v>
      </c>
      <c r="E8106" t="s">
        <v>6704</v>
      </c>
      <c r="F8106" s="4" t="s">
        <v>6689</v>
      </c>
      <c r="G8106" s="5">
        <v>21972</v>
      </c>
      <c r="H8106" s="6">
        <v>0.2947843</v>
      </c>
      <c r="I8106" s="7">
        <v>68.081999999999994</v>
      </c>
      <c r="J8106" s="2">
        <v>48</v>
      </c>
      <c r="K8106">
        <v>2</v>
      </c>
    </row>
    <row r="8107" spans="1:12" x14ac:dyDescent="0.25">
      <c r="A8107">
        <v>21826</v>
      </c>
      <c r="B8107" s="2">
        <v>58.28087</v>
      </c>
      <c r="C8107" s="3">
        <v>5250</v>
      </c>
      <c r="D8107" s="4">
        <v>41540</v>
      </c>
      <c r="E8107" t="s">
        <v>4620</v>
      </c>
      <c r="F8107" s="4" t="s">
        <v>4361</v>
      </c>
      <c r="G8107" s="5">
        <v>3279</v>
      </c>
      <c r="H8107" s="6">
        <v>0.31168040000000002</v>
      </c>
      <c r="I8107" s="7">
        <v>65.159000000000006</v>
      </c>
      <c r="J8107" s="2">
        <v>38.5</v>
      </c>
      <c r="K8107">
        <v>4</v>
      </c>
    </row>
    <row r="8108" spans="1:12" x14ac:dyDescent="0.25">
      <c r="A8108">
        <v>60050</v>
      </c>
      <c r="B8108" s="2">
        <v>58.274909999999998</v>
      </c>
      <c r="C8108" s="3">
        <v>32252</v>
      </c>
      <c r="D8108" s="4">
        <v>16980</v>
      </c>
      <c r="E8108" t="s">
        <v>11180</v>
      </c>
      <c r="F8108" s="4" t="s">
        <v>11490</v>
      </c>
      <c r="G8108" s="5">
        <v>21624</v>
      </c>
      <c r="H8108" s="6">
        <v>0.2468091</v>
      </c>
      <c r="I8108" s="7">
        <v>76.364999999999995</v>
      </c>
      <c r="J8108" s="2">
        <v>51.692300000000003</v>
      </c>
      <c r="K8108">
        <v>13</v>
      </c>
      <c r="L8108" s="2">
        <v>96.1</v>
      </c>
    </row>
    <row r="8109" spans="1:12" x14ac:dyDescent="0.25">
      <c r="A8109">
        <v>32226</v>
      </c>
      <c r="B8109" s="2">
        <v>58.267060000000001</v>
      </c>
      <c r="C8109" s="3">
        <v>16958</v>
      </c>
      <c r="D8109" s="4">
        <v>27260</v>
      </c>
      <c r="E8109" t="s">
        <v>1076</v>
      </c>
      <c r="F8109" s="4" t="s">
        <v>6689</v>
      </c>
      <c r="G8109" s="5">
        <v>11185</v>
      </c>
      <c r="H8109" s="6">
        <v>0.22215270000000001</v>
      </c>
      <c r="I8109" s="7">
        <v>80.625</v>
      </c>
    </row>
    <row r="8110" spans="1:12" x14ac:dyDescent="0.25">
      <c r="A8110">
        <v>67664</v>
      </c>
      <c r="B8110" s="2">
        <v>58.264319999999998</v>
      </c>
      <c r="C8110" s="3">
        <v>349</v>
      </c>
      <c r="E8110" t="s">
        <v>12702</v>
      </c>
      <c r="F8110" s="4" t="s">
        <v>12494</v>
      </c>
      <c r="G8110" s="5">
        <v>254</v>
      </c>
      <c r="H8110" s="6">
        <v>0.34509800000000002</v>
      </c>
      <c r="I8110" s="7">
        <v>59.375</v>
      </c>
    </row>
    <row r="8111" spans="1:12" x14ac:dyDescent="0.25">
      <c r="A8111">
        <v>7420</v>
      </c>
      <c r="B8111" s="2">
        <v>58.263399999999997</v>
      </c>
      <c r="C8111" s="3">
        <v>4739</v>
      </c>
      <c r="D8111" s="4">
        <v>35620</v>
      </c>
      <c r="E8111" t="s">
        <v>1421</v>
      </c>
      <c r="F8111" s="4" t="s">
        <v>1341</v>
      </c>
      <c r="G8111" s="5">
        <v>3546</v>
      </c>
      <c r="H8111" s="6">
        <v>0.22532430000000001</v>
      </c>
      <c r="I8111" s="7">
        <v>80.063000000000002</v>
      </c>
    </row>
    <row r="8112" spans="1:12" x14ac:dyDescent="0.25">
      <c r="A8112">
        <v>32750</v>
      </c>
      <c r="B8112" s="2">
        <v>58.258499999999998</v>
      </c>
      <c r="C8112" s="3">
        <v>23311</v>
      </c>
      <c r="D8112" s="4">
        <v>36740</v>
      </c>
      <c r="E8112" t="s">
        <v>5966</v>
      </c>
      <c r="F8112" s="4" t="s">
        <v>6689</v>
      </c>
      <c r="G8112" s="5">
        <v>16958</v>
      </c>
      <c r="H8112" s="6">
        <v>0.29266419999999999</v>
      </c>
      <c r="I8112" s="7">
        <v>68.421000000000006</v>
      </c>
      <c r="J8112" s="2">
        <v>39.428600000000003</v>
      </c>
      <c r="K8112">
        <v>7</v>
      </c>
    </row>
    <row r="8113" spans="1:12" x14ac:dyDescent="0.25">
      <c r="A8113">
        <v>37029</v>
      </c>
      <c r="B8113" s="2">
        <v>58.253520000000002</v>
      </c>
      <c r="C8113" s="3">
        <v>5237</v>
      </c>
      <c r="D8113" s="4">
        <v>34980</v>
      </c>
      <c r="E8113" t="s">
        <v>7357</v>
      </c>
      <c r="F8113" s="4" t="s">
        <v>7348</v>
      </c>
      <c r="G8113" s="5">
        <v>3809</v>
      </c>
      <c r="H8113" s="6">
        <v>0.22499340000000001</v>
      </c>
      <c r="I8113" s="7">
        <v>80.103999999999999</v>
      </c>
    </row>
    <row r="8114" spans="1:12" x14ac:dyDescent="0.25">
      <c r="A8114">
        <v>21918</v>
      </c>
      <c r="B8114" s="2">
        <v>58.251919999999998</v>
      </c>
      <c r="C8114" s="3">
        <v>4020</v>
      </c>
      <c r="D8114" s="4">
        <v>37980</v>
      </c>
      <c r="E8114" t="s">
        <v>4642</v>
      </c>
      <c r="F8114" s="4" t="s">
        <v>4361</v>
      </c>
      <c r="G8114" s="5">
        <v>2888</v>
      </c>
      <c r="H8114" s="6">
        <v>0.14542939999999999</v>
      </c>
      <c r="I8114" s="7">
        <v>93.850999999999999</v>
      </c>
      <c r="J8114" s="2">
        <v>60</v>
      </c>
      <c r="K8114">
        <v>1</v>
      </c>
    </row>
    <row r="8115" spans="1:12" x14ac:dyDescent="0.25">
      <c r="A8115">
        <v>96710</v>
      </c>
      <c r="B8115" s="2">
        <v>58.251170000000002</v>
      </c>
      <c r="C8115" s="3">
        <v>298</v>
      </c>
      <c r="D8115" s="4">
        <v>25900</v>
      </c>
      <c r="E8115" t="s">
        <v>16106</v>
      </c>
      <c r="F8115" s="4" t="s">
        <v>16099</v>
      </c>
      <c r="G8115" s="5">
        <v>223</v>
      </c>
      <c r="H8115" s="6">
        <v>0.31838569999999999</v>
      </c>
      <c r="I8115" s="7">
        <v>63.957999999999998</v>
      </c>
    </row>
    <row r="8116" spans="1:12" x14ac:dyDescent="0.25">
      <c r="A8116">
        <v>29635</v>
      </c>
      <c r="B8116" s="2">
        <v>58.250880000000002</v>
      </c>
      <c r="C8116" s="3">
        <v>1189</v>
      </c>
      <c r="D8116" s="4">
        <v>24860</v>
      </c>
      <c r="E8116" t="s">
        <v>2480</v>
      </c>
      <c r="F8116" s="4" t="s">
        <v>6130</v>
      </c>
      <c r="G8116" s="5">
        <v>1039</v>
      </c>
      <c r="H8116" s="6">
        <v>0.30576920000000002</v>
      </c>
      <c r="I8116" s="7">
        <v>66.125</v>
      </c>
    </row>
    <row r="8117" spans="1:12" x14ac:dyDescent="0.25">
      <c r="A8117">
        <v>57520</v>
      </c>
      <c r="B8117" s="2">
        <v>58.250590000000003</v>
      </c>
      <c r="C8117" s="3">
        <v>184</v>
      </c>
      <c r="D8117" s="4">
        <v>38180</v>
      </c>
      <c r="E8117" t="s">
        <v>10985</v>
      </c>
      <c r="F8117" s="4" t="s">
        <v>10877</v>
      </c>
      <c r="G8117" s="5">
        <v>136</v>
      </c>
      <c r="H8117" s="6">
        <v>0.2335766</v>
      </c>
      <c r="I8117" s="7">
        <v>78.593999999999994</v>
      </c>
    </row>
    <row r="8118" spans="1:12" x14ac:dyDescent="0.25">
      <c r="A8118">
        <v>57039</v>
      </c>
      <c r="B8118" s="2">
        <v>58.250050000000002</v>
      </c>
      <c r="C8118" s="3">
        <v>3286</v>
      </c>
      <c r="D8118" s="4">
        <v>43620</v>
      </c>
      <c r="E8118" t="s">
        <v>10890</v>
      </c>
      <c r="F8118" s="4" t="s">
        <v>10877</v>
      </c>
      <c r="G8118" s="5">
        <v>2154</v>
      </c>
      <c r="H8118" s="6">
        <v>0.2658933</v>
      </c>
      <c r="I8118" s="7">
        <v>73</v>
      </c>
      <c r="J8118" s="2">
        <v>57</v>
      </c>
      <c r="K8118">
        <v>2</v>
      </c>
    </row>
    <row r="8119" spans="1:12" x14ac:dyDescent="0.25">
      <c r="A8119">
        <v>24578</v>
      </c>
      <c r="B8119" s="2">
        <v>58.249369999999999</v>
      </c>
      <c r="C8119" s="3">
        <v>883</v>
      </c>
      <c r="E8119" t="s">
        <v>2678</v>
      </c>
      <c r="F8119" s="4" t="s">
        <v>4335</v>
      </c>
      <c r="G8119" s="5">
        <v>652</v>
      </c>
      <c r="H8119" s="6">
        <v>0.33742329999999998</v>
      </c>
      <c r="I8119" s="7">
        <v>60.625</v>
      </c>
    </row>
    <row r="8120" spans="1:12" x14ac:dyDescent="0.25">
      <c r="A8120">
        <v>24328</v>
      </c>
      <c r="B8120" s="2">
        <v>58.248959999999997</v>
      </c>
      <c r="C8120" s="3">
        <v>1391</v>
      </c>
      <c r="E8120" t="s">
        <v>5041</v>
      </c>
      <c r="F8120" s="4" t="s">
        <v>4335</v>
      </c>
      <c r="G8120" s="5">
        <v>1065</v>
      </c>
      <c r="H8120" s="6">
        <v>0.29174480000000003</v>
      </c>
      <c r="I8120" s="7">
        <v>68.516000000000005</v>
      </c>
      <c r="J8120" s="2">
        <v>45</v>
      </c>
      <c r="K8120">
        <v>1</v>
      </c>
    </row>
    <row r="8121" spans="1:12" x14ac:dyDescent="0.25">
      <c r="A8121">
        <v>12812</v>
      </c>
      <c r="B8121" s="2">
        <v>58.24868</v>
      </c>
      <c r="C8121" s="3">
        <v>129</v>
      </c>
      <c r="E8121" t="s">
        <v>2364</v>
      </c>
      <c r="F8121" s="4" t="s">
        <v>1280</v>
      </c>
      <c r="G8121" s="5">
        <v>119</v>
      </c>
      <c r="H8121" s="6">
        <v>0.2916667</v>
      </c>
      <c r="I8121" s="7">
        <v>68.522999999999996</v>
      </c>
    </row>
    <row r="8122" spans="1:12" x14ac:dyDescent="0.25">
      <c r="A8122">
        <v>99026</v>
      </c>
      <c r="B8122" s="2">
        <v>58.247100000000003</v>
      </c>
      <c r="C8122" s="3">
        <v>9887</v>
      </c>
      <c r="D8122" s="4">
        <v>44060</v>
      </c>
      <c r="E8122" t="s">
        <v>16545</v>
      </c>
      <c r="F8122" s="4" t="s">
        <v>16344</v>
      </c>
      <c r="G8122" s="5">
        <v>6474</v>
      </c>
      <c r="H8122" s="6">
        <v>0.25868730000000001</v>
      </c>
      <c r="I8122" s="7">
        <v>74.221000000000004</v>
      </c>
      <c r="J8122" s="2">
        <v>53.2</v>
      </c>
      <c r="K8122">
        <v>5</v>
      </c>
    </row>
    <row r="8123" spans="1:12" x14ac:dyDescent="0.25">
      <c r="A8123">
        <v>85087</v>
      </c>
      <c r="B8123" s="2">
        <v>58.244199999999999</v>
      </c>
      <c r="C8123" s="3">
        <v>7551</v>
      </c>
      <c r="D8123" s="4">
        <v>38060</v>
      </c>
      <c r="E8123" t="s">
        <v>14963</v>
      </c>
      <c r="F8123" s="4" t="s">
        <v>14962</v>
      </c>
      <c r="G8123" s="5">
        <v>5637</v>
      </c>
      <c r="H8123" s="6">
        <v>0.25243919999999997</v>
      </c>
      <c r="I8123" s="7">
        <v>75.3</v>
      </c>
      <c r="J8123" s="2">
        <v>47</v>
      </c>
      <c r="K8123">
        <v>3</v>
      </c>
    </row>
    <row r="8124" spans="1:12" x14ac:dyDescent="0.25">
      <c r="A8124">
        <v>96768</v>
      </c>
      <c r="B8124" s="2">
        <v>58.239829999999998</v>
      </c>
      <c r="C8124" s="3">
        <v>17646</v>
      </c>
      <c r="D8124" s="4">
        <v>27980</v>
      </c>
      <c r="E8124" t="s">
        <v>16147</v>
      </c>
      <c r="F8124" s="4" t="s">
        <v>16099</v>
      </c>
      <c r="G8124" s="5">
        <v>12602</v>
      </c>
      <c r="H8124" s="6">
        <v>0.2331984</v>
      </c>
      <c r="I8124" s="7">
        <v>78.623000000000005</v>
      </c>
      <c r="J8124" s="2">
        <v>28.333300000000001</v>
      </c>
      <c r="K8124">
        <v>3</v>
      </c>
    </row>
    <row r="8125" spans="1:12" x14ac:dyDescent="0.25">
      <c r="A8125">
        <v>31605</v>
      </c>
      <c r="B8125" s="2">
        <v>58.233870000000003</v>
      </c>
      <c r="C8125" s="3">
        <v>21615</v>
      </c>
      <c r="D8125" s="4">
        <v>46660</v>
      </c>
      <c r="E8125" t="s">
        <v>6627</v>
      </c>
      <c r="F8125" s="4" t="s">
        <v>6363</v>
      </c>
      <c r="G8125" s="5">
        <v>12303</v>
      </c>
      <c r="H8125" s="6">
        <v>0.33745120000000001</v>
      </c>
      <c r="I8125" s="7">
        <v>60.597000000000001</v>
      </c>
      <c r="J8125" s="2">
        <v>45.6</v>
      </c>
      <c r="K8125">
        <v>5</v>
      </c>
    </row>
    <row r="8126" spans="1:12" x14ac:dyDescent="0.25">
      <c r="A8126">
        <v>61855</v>
      </c>
      <c r="B8126" s="2">
        <v>58.230899999999998</v>
      </c>
      <c r="C8126" s="3">
        <v>225</v>
      </c>
      <c r="D8126" s="4">
        <v>16580</v>
      </c>
      <c r="E8126" t="s">
        <v>11825</v>
      </c>
      <c r="F8126" s="4" t="s">
        <v>11490</v>
      </c>
      <c r="G8126" s="5">
        <v>129</v>
      </c>
      <c r="H8126" s="6">
        <v>9.2307700000000006E-2</v>
      </c>
      <c r="I8126" s="7">
        <v>102.955</v>
      </c>
    </row>
    <row r="8127" spans="1:12" x14ac:dyDescent="0.25">
      <c r="A8127">
        <v>57218</v>
      </c>
      <c r="B8127" s="2">
        <v>58.230800000000002</v>
      </c>
      <c r="C8127" s="3">
        <v>331</v>
      </c>
      <c r="E8127" t="s">
        <v>10911</v>
      </c>
      <c r="F8127" s="4" t="s">
        <v>10877</v>
      </c>
      <c r="G8127" s="5">
        <v>268</v>
      </c>
      <c r="H8127" s="6">
        <v>0.25278810000000002</v>
      </c>
      <c r="I8127" s="7">
        <v>75.221000000000004</v>
      </c>
    </row>
    <row r="8128" spans="1:12" x14ac:dyDescent="0.25">
      <c r="A8128">
        <v>92264</v>
      </c>
      <c r="B8128" s="2">
        <v>58.226660000000003</v>
      </c>
      <c r="C8128" s="3">
        <v>19753</v>
      </c>
      <c r="D8128" s="4">
        <v>40140</v>
      </c>
      <c r="E8128" t="s">
        <v>15514</v>
      </c>
      <c r="F8128" s="4" t="s">
        <v>15368</v>
      </c>
      <c r="G8128" s="5">
        <v>17025</v>
      </c>
      <c r="H8128" s="6">
        <v>0.36726180000000003</v>
      </c>
      <c r="I8128" s="7">
        <v>55.426000000000002</v>
      </c>
      <c r="J8128" s="2">
        <v>35.2727</v>
      </c>
      <c r="K8128">
        <v>11</v>
      </c>
      <c r="L8128" s="2">
        <v>25</v>
      </c>
    </row>
    <row r="8129" spans="1:12" x14ac:dyDescent="0.25">
      <c r="A8129">
        <v>73703</v>
      </c>
      <c r="B8129" s="2">
        <v>58.217970000000001</v>
      </c>
      <c r="C8129" s="3">
        <v>27884</v>
      </c>
      <c r="D8129" s="4">
        <v>21420</v>
      </c>
      <c r="E8129" t="s">
        <v>7722</v>
      </c>
      <c r="F8129" s="4" t="s">
        <v>13462</v>
      </c>
      <c r="G8129" s="5">
        <v>19280</v>
      </c>
      <c r="H8129" s="6">
        <v>0.31509340000000002</v>
      </c>
      <c r="I8129" s="7">
        <v>64.415999999999997</v>
      </c>
      <c r="J8129" s="2">
        <v>48.1111</v>
      </c>
      <c r="K8129">
        <v>9</v>
      </c>
    </row>
    <row r="8130" spans="1:12" x14ac:dyDescent="0.25">
      <c r="A8130">
        <v>14468</v>
      </c>
      <c r="B8130" s="2">
        <v>58.210340000000002</v>
      </c>
      <c r="C8130" s="3">
        <v>18270</v>
      </c>
      <c r="D8130" s="4">
        <v>40380</v>
      </c>
      <c r="E8130" t="s">
        <v>2853</v>
      </c>
      <c r="F8130" s="4" t="s">
        <v>1280</v>
      </c>
      <c r="G8130" s="5">
        <v>12609</v>
      </c>
      <c r="H8130" s="6">
        <v>0.2505155</v>
      </c>
      <c r="I8130" s="7">
        <v>75.569999999999993</v>
      </c>
      <c r="J8130" s="2">
        <v>39.6</v>
      </c>
      <c r="K8130">
        <v>5</v>
      </c>
    </row>
    <row r="8131" spans="1:12" x14ac:dyDescent="0.25">
      <c r="A8131">
        <v>32233</v>
      </c>
      <c r="B8131" s="2">
        <v>58.203479999999999</v>
      </c>
      <c r="C8131" s="3">
        <v>23381</v>
      </c>
      <c r="D8131" s="4">
        <v>27260</v>
      </c>
      <c r="E8131" t="s">
        <v>1932</v>
      </c>
      <c r="F8131" s="4" t="s">
        <v>6689</v>
      </c>
      <c r="G8131" s="5">
        <v>16048</v>
      </c>
      <c r="H8131" s="6">
        <v>0.32269920000000002</v>
      </c>
      <c r="I8131" s="7">
        <v>63.091999999999999</v>
      </c>
      <c r="J8131" s="2">
        <v>33.166699999999999</v>
      </c>
      <c r="K8131">
        <v>6</v>
      </c>
    </row>
    <row r="8132" spans="1:12" x14ac:dyDescent="0.25">
      <c r="A8132">
        <v>70001</v>
      </c>
      <c r="B8132" s="2">
        <v>58.192959999999999</v>
      </c>
      <c r="C8132" s="3">
        <v>38969</v>
      </c>
      <c r="D8132" s="4">
        <v>35380</v>
      </c>
      <c r="E8132" t="s">
        <v>12926</v>
      </c>
      <c r="F8132" s="4" t="s">
        <v>12927</v>
      </c>
      <c r="G8132" s="5">
        <v>27920</v>
      </c>
      <c r="H8132" s="6">
        <v>0.30915799999999999</v>
      </c>
      <c r="I8132" s="7">
        <v>65.424000000000007</v>
      </c>
      <c r="J8132" s="2">
        <v>43.764699999999998</v>
      </c>
      <c r="K8132">
        <v>17</v>
      </c>
      <c r="L8132" s="2">
        <v>70.900000000000006</v>
      </c>
    </row>
    <row r="8133" spans="1:12" x14ac:dyDescent="0.25">
      <c r="A8133">
        <v>63941</v>
      </c>
      <c r="B8133" s="2">
        <v>58.186199999999999</v>
      </c>
      <c r="C8133" s="3">
        <v>365</v>
      </c>
      <c r="E8133" t="s">
        <v>525</v>
      </c>
      <c r="F8133" s="4" t="s">
        <v>12102</v>
      </c>
      <c r="G8133" s="5">
        <v>310</v>
      </c>
      <c r="H8133" s="6">
        <v>0.2354839</v>
      </c>
      <c r="I8133" s="7">
        <v>78.155000000000001</v>
      </c>
    </row>
    <row r="8134" spans="1:12" x14ac:dyDescent="0.25">
      <c r="A8134">
        <v>54932</v>
      </c>
      <c r="B8134" s="2">
        <v>58.18591</v>
      </c>
      <c r="C8134" s="3">
        <v>1363</v>
      </c>
      <c r="D8134" s="4">
        <v>22540</v>
      </c>
      <c r="E8134" t="s">
        <v>8671</v>
      </c>
      <c r="F8134" s="4" t="s">
        <v>10031</v>
      </c>
      <c r="G8134" s="5">
        <v>907</v>
      </c>
      <c r="H8134" s="6">
        <v>0.23704520000000001</v>
      </c>
      <c r="I8134" s="7">
        <v>77.885000000000005</v>
      </c>
      <c r="J8134" s="2">
        <v>53</v>
      </c>
      <c r="K8134">
        <v>1</v>
      </c>
    </row>
    <row r="8135" spans="1:12" x14ac:dyDescent="0.25">
      <c r="A8135">
        <v>99723</v>
      </c>
      <c r="B8135" s="2">
        <v>58.18515</v>
      </c>
      <c r="C8135" s="3">
        <v>4321</v>
      </c>
      <c r="E8135" t="s">
        <v>16713</v>
      </c>
      <c r="F8135" s="4" t="s">
        <v>16604</v>
      </c>
      <c r="G8135" s="5">
        <v>2288</v>
      </c>
      <c r="H8135" s="6">
        <v>0.13942309999999999</v>
      </c>
      <c r="I8135" s="7">
        <v>94.731999999999999</v>
      </c>
      <c r="J8135" s="2">
        <v>46.666699999999999</v>
      </c>
      <c r="K8135">
        <v>3</v>
      </c>
    </row>
    <row r="8136" spans="1:12" x14ac:dyDescent="0.25">
      <c r="A8136">
        <v>21612</v>
      </c>
      <c r="B8136" s="2">
        <v>58.184530000000002</v>
      </c>
      <c r="C8136" s="3">
        <v>349</v>
      </c>
      <c r="D8136" s="4">
        <v>20660</v>
      </c>
      <c r="E8136" t="s">
        <v>4542</v>
      </c>
      <c r="F8136" s="4" t="s">
        <v>4361</v>
      </c>
      <c r="G8136" s="5">
        <v>291</v>
      </c>
      <c r="H8136" s="6">
        <v>0.34589039999999999</v>
      </c>
      <c r="I8136" s="7">
        <v>59.043999999999997</v>
      </c>
    </row>
    <row r="8137" spans="1:12" x14ac:dyDescent="0.25">
      <c r="A8137">
        <v>95674</v>
      </c>
      <c r="B8137" s="2">
        <v>58.184310000000004</v>
      </c>
      <c r="C8137" s="3">
        <v>921</v>
      </c>
      <c r="D8137" s="4">
        <v>49700</v>
      </c>
      <c r="E8137" t="s">
        <v>15976</v>
      </c>
      <c r="F8137" s="4" t="s">
        <v>15368</v>
      </c>
      <c r="G8137" s="5">
        <v>602</v>
      </c>
      <c r="H8137" s="6">
        <v>0.18573799999999999</v>
      </c>
      <c r="I8137" s="7">
        <v>86.718999999999994</v>
      </c>
    </row>
    <row r="8138" spans="1:12" x14ac:dyDescent="0.25">
      <c r="A8138">
        <v>96740</v>
      </c>
      <c r="B8138" s="2">
        <v>58.178040000000003</v>
      </c>
      <c r="C8138" s="3">
        <v>35333</v>
      </c>
      <c r="D8138" s="4">
        <v>25900</v>
      </c>
      <c r="E8138" t="s">
        <v>16124</v>
      </c>
      <c r="F8138" s="4" t="s">
        <v>16099</v>
      </c>
      <c r="G8138" s="5">
        <v>25621</v>
      </c>
      <c r="H8138" s="6">
        <v>0.28308810000000001</v>
      </c>
      <c r="I8138" s="7">
        <v>69.894000000000005</v>
      </c>
      <c r="J8138" s="2">
        <v>46.625</v>
      </c>
      <c r="K8138">
        <v>8</v>
      </c>
    </row>
    <row r="8139" spans="1:12" x14ac:dyDescent="0.25">
      <c r="A8139">
        <v>89123</v>
      </c>
      <c r="B8139" s="2">
        <v>58.162129999999998</v>
      </c>
      <c r="C8139" s="3">
        <v>57578</v>
      </c>
      <c r="D8139" s="4">
        <v>29820</v>
      </c>
      <c r="E8139" t="s">
        <v>15235</v>
      </c>
      <c r="F8139" s="4" t="s">
        <v>15318</v>
      </c>
      <c r="G8139" s="5">
        <v>40842</v>
      </c>
      <c r="H8139" s="6">
        <v>0.28651179999999998</v>
      </c>
      <c r="I8139" s="7">
        <v>69.301000000000002</v>
      </c>
      <c r="J8139" s="2">
        <v>39.769199999999998</v>
      </c>
      <c r="K8139">
        <v>13</v>
      </c>
      <c r="L8139" s="2">
        <v>49.4</v>
      </c>
    </row>
    <row r="8140" spans="1:12" x14ac:dyDescent="0.25">
      <c r="A8140">
        <v>79540</v>
      </c>
      <c r="B8140" s="2">
        <v>58.152349999999998</v>
      </c>
      <c r="C8140" s="3">
        <v>64</v>
      </c>
      <c r="E8140" t="s">
        <v>14434</v>
      </c>
      <c r="F8140" s="4" t="s">
        <v>13752</v>
      </c>
      <c r="G8140" s="5">
        <v>64</v>
      </c>
      <c r="H8140" s="6">
        <v>0.296875</v>
      </c>
      <c r="I8140" s="7">
        <v>67.5</v>
      </c>
    </row>
    <row r="8141" spans="1:12" x14ac:dyDescent="0.25">
      <c r="A8141">
        <v>23089</v>
      </c>
      <c r="B8141" s="2">
        <v>58.151499999999999</v>
      </c>
      <c r="C8141" s="3">
        <v>5322</v>
      </c>
      <c r="D8141" s="4">
        <v>40060</v>
      </c>
      <c r="E8141" t="s">
        <v>4806</v>
      </c>
      <c r="F8141" s="4" t="s">
        <v>4335</v>
      </c>
      <c r="G8141" s="5">
        <v>3470</v>
      </c>
      <c r="H8141" s="6">
        <v>0.25900319999999999</v>
      </c>
      <c r="I8141" s="7">
        <v>74.037999999999997</v>
      </c>
      <c r="J8141" s="2">
        <v>50.5</v>
      </c>
      <c r="K8141">
        <v>2</v>
      </c>
    </row>
    <row r="8142" spans="1:12" x14ac:dyDescent="0.25">
      <c r="A8142">
        <v>59212</v>
      </c>
      <c r="B8142" s="2">
        <v>58.150590000000001</v>
      </c>
      <c r="C8142" s="3">
        <v>492</v>
      </c>
      <c r="E8142" t="s">
        <v>11330</v>
      </c>
      <c r="F8142" s="4" t="s">
        <v>11278</v>
      </c>
      <c r="G8142" s="5">
        <v>326</v>
      </c>
      <c r="H8142" s="6">
        <v>0.26993859999999997</v>
      </c>
      <c r="I8142" s="7">
        <v>72.143000000000001</v>
      </c>
    </row>
    <row r="8143" spans="1:12" x14ac:dyDescent="0.25">
      <c r="A8143">
        <v>49720</v>
      </c>
      <c r="B8143" s="2">
        <v>58.148940000000003</v>
      </c>
      <c r="C8143" s="3">
        <v>8996</v>
      </c>
      <c r="E8143" t="s">
        <v>9464</v>
      </c>
      <c r="F8143" s="4" t="s">
        <v>9106</v>
      </c>
      <c r="G8143" s="5">
        <v>6565</v>
      </c>
      <c r="H8143" s="6">
        <v>0.33856229999999998</v>
      </c>
      <c r="I8143" s="7">
        <v>60.277999999999999</v>
      </c>
    </row>
    <row r="8144" spans="1:12" x14ac:dyDescent="0.25">
      <c r="A8144">
        <v>32413</v>
      </c>
      <c r="B8144" s="2">
        <v>58.144849999999998</v>
      </c>
      <c r="C8144" s="3">
        <v>13527</v>
      </c>
      <c r="D8144" s="4">
        <v>37460</v>
      </c>
      <c r="E8144" t="s">
        <v>6763</v>
      </c>
      <c r="F8144" s="4" t="s">
        <v>6689</v>
      </c>
      <c r="G8144" s="5">
        <v>10524</v>
      </c>
      <c r="H8144" s="6">
        <v>0.29577199999999998</v>
      </c>
      <c r="I8144" s="7">
        <v>67.661000000000001</v>
      </c>
      <c r="J8144" s="2">
        <v>57.75</v>
      </c>
      <c r="K8144">
        <v>4</v>
      </c>
    </row>
    <row r="8145" spans="1:12" x14ac:dyDescent="0.25">
      <c r="A8145">
        <v>63301</v>
      </c>
      <c r="B8145" s="2">
        <v>58.13458</v>
      </c>
      <c r="C8145" s="3">
        <v>49679</v>
      </c>
      <c r="D8145" s="4">
        <v>41180</v>
      </c>
      <c r="E8145" t="s">
        <v>5024</v>
      </c>
      <c r="F8145" s="4" t="s">
        <v>12102</v>
      </c>
      <c r="G8145" s="5">
        <v>32372</v>
      </c>
      <c r="H8145" s="6">
        <v>0.295873</v>
      </c>
      <c r="I8145" s="7">
        <v>67.635999999999996</v>
      </c>
      <c r="J8145" s="2">
        <v>45.366700000000002</v>
      </c>
      <c r="K8145">
        <v>30</v>
      </c>
      <c r="L8145" s="2">
        <v>78.3</v>
      </c>
    </row>
    <row r="8146" spans="1:12" x14ac:dyDescent="0.25">
      <c r="A8146">
        <v>81233</v>
      </c>
      <c r="B8146" s="2">
        <v>58.126620000000003</v>
      </c>
      <c r="C8146" s="3">
        <v>1175</v>
      </c>
      <c r="D8146" s="4">
        <v>15860</v>
      </c>
      <c r="E8146" t="s">
        <v>3611</v>
      </c>
      <c r="F8146" s="4" t="s">
        <v>14477</v>
      </c>
      <c r="G8146" s="5">
        <v>903</v>
      </c>
      <c r="H8146" s="6">
        <v>0.39159290000000002</v>
      </c>
      <c r="I8146" s="7">
        <v>51.094000000000001</v>
      </c>
    </row>
    <row r="8147" spans="1:12" x14ac:dyDescent="0.25">
      <c r="A8147">
        <v>79236</v>
      </c>
      <c r="B8147" s="2">
        <v>58.126350000000002</v>
      </c>
      <c r="C8147" s="3">
        <v>257</v>
      </c>
      <c r="E8147" t="s">
        <v>8219</v>
      </c>
      <c r="F8147" s="4" t="s">
        <v>13752</v>
      </c>
      <c r="G8147" s="5">
        <v>216</v>
      </c>
      <c r="H8147" s="6">
        <v>0.23148150000000001</v>
      </c>
      <c r="I8147" s="7">
        <v>78.75</v>
      </c>
    </row>
    <row r="8148" spans="1:12" x14ac:dyDescent="0.25">
      <c r="A8148">
        <v>53190</v>
      </c>
      <c r="B8148" s="2">
        <v>58.124229999999997</v>
      </c>
      <c r="C8148" s="3">
        <v>19479</v>
      </c>
      <c r="D8148" s="4">
        <v>48580</v>
      </c>
      <c r="E8148" t="s">
        <v>10095</v>
      </c>
      <c r="F8148" s="4" t="s">
        <v>10031</v>
      </c>
      <c r="G8148" s="5">
        <v>8647</v>
      </c>
      <c r="H8148" s="6">
        <v>0.33198430000000001</v>
      </c>
      <c r="I8148" s="7">
        <v>61.381999999999998</v>
      </c>
      <c r="J8148" s="2">
        <v>50.384599999999999</v>
      </c>
      <c r="K8148">
        <v>13</v>
      </c>
      <c r="L8148" s="2">
        <v>93.7</v>
      </c>
    </row>
    <row r="8149" spans="1:12" x14ac:dyDescent="0.25">
      <c r="A8149">
        <v>77840</v>
      </c>
      <c r="B8149" s="2">
        <v>58.118319999999997</v>
      </c>
      <c r="C8149" s="3">
        <v>57280</v>
      </c>
      <c r="D8149" s="4">
        <v>17780</v>
      </c>
      <c r="E8149" t="s">
        <v>14119</v>
      </c>
      <c r="F8149" s="4" t="s">
        <v>13752</v>
      </c>
      <c r="G8149" s="5">
        <v>16048</v>
      </c>
      <c r="H8149" s="6">
        <v>0.5042373</v>
      </c>
      <c r="I8149" s="7">
        <v>31.605</v>
      </c>
      <c r="J8149" s="2">
        <v>38.518500000000003</v>
      </c>
      <c r="K8149">
        <v>27</v>
      </c>
      <c r="L8149" s="2">
        <v>42.4</v>
      </c>
    </row>
    <row r="8150" spans="1:12" x14ac:dyDescent="0.25">
      <c r="A8150">
        <v>37774</v>
      </c>
      <c r="B8150" s="2">
        <v>58.11103</v>
      </c>
      <c r="C8150" s="3">
        <v>18722</v>
      </c>
      <c r="D8150" s="4">
        <v>28940</v>
      </c>
      <c r="E8150" t="s">
        <v>587</v>
      </c>
      <c r="F8150" s="4" t="s">
        <v>7348</v>
      </c>
      <c r="G8150" s="5">
        <v>14407</v>
      </c>
      <c r="H8150" s="6">
        <v>0.33370349999999999</v>
      </c>
      <c r="I8150" s="7">
        <v>61.066000000000003</v>
      </c>
      <c r="J8150" s="2">
        <v>49.6</v>
      </c>
      <c r="K8150">
        <v>5</v>
      </c>
    </row>
    <row r="8151" spans="1:12" x14ac:dyDescent="0.25">
      <c r="A8151">
        <v>1253</v>
      </c>
      <c r="B8151" s="2">
        <v>58.107460000000003</v>
      </c>
      <c r="C8151" s="3">
        <v>683</v>
      </c>
      <c r="D8151" s="4">
        <v>38340</v>
      </c>
      <c r="E8151" t="s">
        <v>98</v>
      </c>
      <c r="F8151" s="4" t="s">
        <v>21</v>
      </c>
      <c r="G8151" s="5">
        <v>535</v>
      </c>
      <c r="H8151" s="6">
        <v>0.27476640000000002</v>
      </c>
      <c r="I8151" s="7">
        <v>71.25</v>
      </c>
    </row>
    <row r="8152" spans="1:12" x14ac:dyDescent="0.25">
      <c r="A8152">
        <v>73667</v>
      </c>
      <c r="B8152" s="2">
        <v>58.107230000000001</v>
      </c>
      <c r="C8152" s="3">
        <v>592</v>
      </c>
      <c r="E8152" t="s">
        <v>13543</v>
      </c>
      <c r="F8152" s="4" t="s">
        <v>13462</v>
      </c>
      <c r="G8152" s="5">
        <v>418</v>
      </c>
      <c r="H8152" s="6">
        <v>0.36515510000000001</v>
      </c>
      <c r="I8152" s="7">
        <v>55.625</v>
      </c>
    </row>
    <row r="8153" spans="1:12" x14ac:dyDescent="0.25">
      <c r="A8153">
        <v>4260</v>
      </c>
      <c r="B8153" s="2">
        <v>58.106200000000001</v>
      </c>
      <c r="C8153" s="3">
        <v>5590</v>
      </c>
      <c r="D8153" s="4">
        <v>38860</v>
      </c>
      <c r="E8153" t="s">
        <v>785</v>
      </c>
      <c r="F8153" s="4" t="s">
        <v>701</v>
      </c>
      <c r="G8153" s="5">
        <v>3828</v>
      </c>
      <c r="H8153" s="6">
        <v>0.26638810000000002</v>
      </c>
      <c r="I8153" s="7">
        <v>72.691999999999993</v>
      </c>
      <c r="J8153" s="2">
        <v>49.25</v>
      </c>
      <c r="K8153">
        <v>4</v>
      </c>
    </row>
    <row r="8154" spans="1:12" x14ac:dyDescent="0.25">
      <c r="A8154">
        <v>68409</v>
      </c>
      <c r="B8154" s="2">
        <v>58.105170000000001</v>
      </c>
      <c r="C8154" s="3">
        <v>698</v>
      </c>
      <c r="D8154" s="4">
        <v>36540</v>
      </c>
      <c r="E8154" t="s">
        <v>8187</v>
      </c>
      <c r="F8154" s="4" t="s">
        <v>12738</v>
      </c>
      <c r="G8154" s="5">
        <v>497</v>
      </c>
      <c r="H8154" s="6">
        <v>0.24297189999999999</v>
      </c>
      <c r="I8154" s="7">
        <v>76.685000000000002</v>
      </c>
    </row>
    <row r="8155" spans="1:12" x14ac:dyDescent="0.25">
      <c r="A8155">
        <v>23068</v>
      </c>
      <c r="B8155" s="2">
        <v>58.104990000000001</v>
      </c>
      <c r="C8155" s="3">
        <v>301</v>
      </c>
      <c r="D8155" s="4">
        <v>47260</v>
      </c>
      <c r="E8155" t="s">
        <v>4796</v>
      </c>
      <c r="F8155" s="4" t="s">
        <v>4335</v>
      </c>
      <c r="G8155" s="5">
        <v>246</v>
      </c>
      <c r="H8155" s="6">
        <v>0.31174089999999999</v>
      </c>
      <c r="I8155" s="7">
        <v>64.792000000000002</v>
      </c>
    </row>
    <row r="8156" spans="1:12" x14ac:dyDescent="0.25">
      <c r="A8156">
        <v>12918</v>
      </c>
      <c r="B8156" s="2">
        <v>58.104590000000002</v>
      </c>
      <c r="C8156" s="3">
        <v>2388</v>
      </c>
      <c r="D8156" s="4">
        <v>38460</v>
      </c>
      <c r="E8156" t="s">
        <v>2415</v>
      </c>
      <c r="F8156" s="4" t="s">
        <v>1280</v>
      </c>
      <c r="G8156" s="5">
        <v>1434</v>
      </c>
      <c r="H8156" s="6">
        <v>0.25941419999999998</v>
      </c>
      <c r="I8156" s="7">
        <v>73.825999999999993</v>
      </c>
      <c r="J8156" s="2">
        <v>35</v>
      </c>
      <c r="K8156">
        <v>1</v>
      </c>
    </row>
    <row r="8157" spans="1:12" x14ac:dyDescent="0.25">
      <c r="A8157">
        <v>98382</v>
      </c>
      <c r="B8157" s="2">
        <v>58.099089999999997</v>
      </c>
      <c r="C8157" s="3">
        <v>27163</v>
      </c>
      <c r="D8157" s="4">
        <v>38820</v>
      </c>
      <c r="E8157" t="s">
        <v>16428</v>
      </c>
      <c r="F8157" s="4" t="s">
        <v>16344</v>
      </c>
      <c r="G8157" s="5">
        <v>21552</v>
      </c>
      <c r="H8157" s="6">
        <v>0.31175760000000002</v>
      </c>
      <c r="I8157" s="7">
        <v>64.78</v>
      </c>
      <c r="J8157" s="2">
        <v>47.384599999999999</v>
      </c>
      <c r="K8157">
        <v>13</v>
      </c>
      <c r="L8157" s="2">
        <v>86</v>
      </c>
    </row>
    <row r="8158" spans="1:12" x14ac:dyDescent="0.25">
      <c r="A8158">
        <v>65583</v>
      </c>
      <c r="B8158" s="2">
        <v>58.092210000000001</v>
      </c>
      <c r="C8158" s="3">
        <v>11111</v>
      </c>
      <c r="D8158" s="4">
        <v>22780</v>
      </c>
      <c r="E8158" t="s">
        <v>6119</v>
      </c>
      <c r="F8158" s="4" t="s">
        <v>12102</v>
      </c>
      <c r="G8158" s="5">
        <v>7211</v>
      </c>
      <c r="H8158" s="6">
        <v>0.28549639999999998</v>
      </c>
      <c r="I8158" s="7">
        <v>69.313000000000002</v>
      </c>
      <c r="J8158" s="2">
        <v>33</v>
      </c>
      <c r="K8158">
        <v>2</v>
      </c>
    </row>
    <row r="8159" spans="1:12" x14ac:dyDescent="0.25">
      <c r="A8159">
        <v>32408</v>
      </c>
      <c r="B8159" s="2">
        <v>58.087699999999998</v>
      </c>
      <c r="C8159" s="3">
        <v>15996</v>
      </c>
      <c r="D8159" s="4">
        <v>37460</v>
      </c>
      <c r="E8159" t="s">
        <v>6762</v>
      </c>
      <c r="F8159" s="4" t="s">
        <v>6689</v>
      </c>
      <c r="G8159" s="5">
        <v>11637</v>
      </c>
      <c r="H8159" s="6">
        <v>0.32138870000000003</v>
      </c>
      <c r="I8159" s="7">
        <v>63.101999999999997</v>
      </c>
      <c r="J8159" s="2">
        <v>51</v>
      </c>
      <c r="K8159">
        <v>5</v>
      </c>
    </row>
    <row r="8160" spans="1:12" x14ac:dyDescent="0.25">
      <c r="A8160">
        <v>53027</v>
      </c>
      <c r="B8160" s="2">
        <v>58.081299999999999</v>
      </c>
      <c r="C8160" s="3">
        <v>22117</v>
      </c>
      <c r="D8160" s="4">
        <v>33340</v>
      </c>
      <c r="E8160" t="s">
        <v>1232</v>
      </c>
      <c r="F8160" s="4" t="s">
        <v>10031</v>
      </c>
      <c r="G8160" s="5">
        <v>15109</v>
      </c>
      <c r="H8160" s="6">
        <v>0.23553940000000001</v>
      </c>
      <c r="I8160" s="7">
        <v>77.924000000000007</v>
      </c>
      <c r="J8160" s="2">
        <v>55.25</v>
      </c>
      <c r="K8160">
        <v>4</v>
      </c>
    </row>
    <row r="8161" spans="1:12" x14ac:dyDescent="0.25">
      <c r="A8161">
        <v>15311</v>
      </c>
      <c r="B8161" s="2">
        <v>58.07743</v>
      </c>
      <c r="C8161" s="3">
        <v>1401</v>
      </c>
      <c r="D8161" s="4">
        <v>38300</v>
      </c>
      <c r="E8161" t="s">
        <v>3083</v>
      </c>
      <c r="F8161" s="4" t="s">
        <v>3003</v>
      </c>
      <c r="G8161" s="5">
        <v>1049</v>
      </c>
      <c r="H8161" s="6">
        <v>0.26</v>
      </c>
      <c r="I8161" s="7">
        <v>73.688000000000002</v>
      </c>
    </row>
    <row r="8162" spans="1:12" x14ac:dyDescent="0.25">
      <c r="A8162">
        <v>45871</v>
      </c>
      <c r="B8162" s="2">
        <v>58.076880000000003</v>
      </c>
      <c r="C8162" s="3">
        <v>1779</v>
      </c>
      <c r="D8162" s="4">
        <v>47540</v>
      </c>
      <c r="E8162" t="s">
        <v>8784</v>
      </c>
      <c r="F8162" s="4" t="s">
        <v>8295</v>
      </c>
      <c r="G8162" s="5">
        <v>1236</v>
      </c>
      <c r="H8162" s="6">
        <v>0.24818109999999999</v>
      </c>
      <c r="I8162" s="7">
        <v>75.728999999999999</v>
      </c>
      <c r="J8162" s="2">
        <v>42</v>
      </c>
      <c r="K8162">
        <v>2</v>
      </c>
    </row>
    <row r="8163" spans="1:12" x14ac:dyDescent="0.25">
      <c r="A8163">
        <v>75462</v>
      </c>
      <c r="B8163" s="2">
        <v>58.074680000000001</v>
      </c>
      <c r="C8163" s="3">
        <v>11803</v>
      </c>
      <c r="D8163" s="4">
        <v>37580</v>
      </c>
      <c r="E8163" t="s">
        <v>4342</v>
      </c>
      <c r="F8163" s="4" t="s">
        <v>13752</v>
      </c>
      <c r="G8163" s="5">
        <v>7929</v>
      </c>
      <c r="H8163" s="6">
        <v>0.2833543</v>
      </c>
      <c r="I8163" s="7">
        <v>69.64</v>
      </c>
      <c r="J8163" s="2">
        <v>40</v>
      </c>
      <c r="K8163">
        <v>1</v>
      </c>
    </row>
    <row r="8164" spans="1:12" x14ac:dyDescent="0.25">
      <c r="A8164">
        <v>58238</v>
      </c>
      <c r="B8164" s="2">
        <v>58.072760000000002</v>
      </c>
      <c r="C8164" s="3">
        <v>143</v>
      </c>
      <c r="E8164" t="s">
        <v>2580</v>
      </c>
      <c r="F8164" s="4" t="s">
        <v>11069</v>
      </c>
      <c r="G8164" s="5">
        <v>120</v>
      </c>
      <c r="H8164" s="6">
        <v>0.29752070000000003</v>
      </c>
      <c r="I8164" s="7">
        <v>67.188000000000002</v>
      </c>
      <c r="J8164" s="2">
        <v>33</v>
      </c>
      <c r="K8164">
        <v>1</v>
      </c>
    </row>
    <row r="8165" spans="1:12" x14ac:dyDescent="0.25">
      <c r="A8165">
        <v>45415</v>
      </c>
      <c r="B8165" s="2">
        <v>58.070509999999999</v>
      </c>
      <c r="C8165" s="3">
        <v>12675</v>
      </c>
      <c r="D8165" s="4">
        <v>19380</v>
      </c>
      <c r="E8165" t="s">
        <v>1749</v>
      </c>
      <c r="F8165" s="4" t="s">
        <v>8295</v>
      </c>
      <c r="G8165" s="5">
        <v>9256</v>
      </c>
      <c r="H8165" s="6">
        <v>0.30323</v>
      </c>
      <c r="I8165" s="7">
        <v>66.198999999999998</v>
      </c>
      <c r="J8165" s="2">
        <v>43</v>
      </c>
      <c r="K8165">
        <v>7</v>
      </c>
    </row>
    <row r="8166" spans="1:12" x14ac:dyDescent="0.25">
      <c r="A8166">
        <v>73165</v>
      </c>
      <c r="B8166" s="2">
        <v>58.067230000000002</v>
      </c>
      <c r="C8166" s="3">
        <v>6486</v>
      </c>
      <c r="D8166" s="4">
        <v>36420</v>
      </c>
      <c r="E8166" t="s">
        <v>13492</v>
      </c>
      <c r="F8166" s="4" t="s">
        <v>13462</v>
      </c>
      <c r="G8166" s="5">
        <v>4436</v>
      </c>
      <c r="H8166" s="6">
        <v>0.23935090000000001</v>
      </c>
      <c r="I8166" s="7">
        <v>77.212000000000003</v>
      </c>
      <c r="J8166" s="2">
        <v>54</v>
      </c>
      <c r="K8166">
        <v>1</v>
      </c>
    </row>
    <row r="8167" spans="1:12" x14ac:dyDescent="0.25">
      <c r="A8167">
        <v>15423</v>
      </c>
      <c r="B8167" s="2">
        <v>58.065809999999999</v>
      </c>
      <c r="C8167" s="3">
        <v>2148</v>
      </c>
      <c r="D8167" s="4">
        <v>38300</v>
      </c>
      <c r="E8167" t="s">
        <v>3132</v>
      </c>
      <c r="F8167" s="4" t="s">
        <v>3003</v>
      </c>
      <c r="G8167" s="5">
        <v>1516</v>
      </c>
      <c r="H8167" s="6">
        <v>0.23416890000000001</v>
      </c>
      <c r="I8167" s="7">
        <v>78.091999999999999</v>
      </c>
    </row>
    <row r="8168" spans="1:12" x14ac:dyDescent="0.25">
      <c r="A8168">
        <v>1235</v>
      </c>
      <c r="B8168" s="2">
        <v>58.064929999999997</v>
      </c>
      <c r="C8168" s="3">
        <v>2904</v>
      </c>
      <c r="D8168" s="4">
        <v>38340</v>
      </c>
      <c r="E8168" t="s">
        <v>88</v>
      </c>
      <c r="F8168" s="4" t="s">
        <v>21</v>
      </c>
      <c r="G8168" s="5">
        <v>2125</v>
      </c>
      <c r="H8168" s="6">
        <v>0.25929410000000003</v>
      </c>
      <c r="I8168" s="7">
        <v>73.75</v>
      </c>
    </row>
    <row r="8169" spans="1:12" x14ac:dyDescent="0.25">
      <c r="A8169">
        <v>53126</v>
      </c>
      <c r="B8169" s="2">
        <v>58.063310000000001</v>
      </c>
      <c r="C8169" s="3">
        <v>6611</v>
      </c>
      <c r="D8169" s="4">
        <v>39540</v>
      </c>
      <c r="E8169" t="s">
        <v>10077</v>
      </c>
      <c r="F8169" s="4" t="s">
        <v>10031</v>
      </c>
      <c r="G8169" s="5">
        <v>4652</v>
      </c>
      <c r="H8169" s="6">
        <v>0.23275309999999999</v>
      </c>
      <c r="I8169" s="7">
        <v>78.325000000000003</v>
      </c>
      <c r="J8169" s="2">
        <v>57.5</v>
      </c>
      <c r="K8169">
        <v>2</v>
      </c>
    </row>
    <row r="8170" spans="1:12" x14ac:dyDescent="0.25">
      <c r="A8170">
        <v>95525</v>
      </c>
      <c r="B8170" s="2">
        <v>58.061909999999997</v>
      </c>
      <c r="C8170" s="3">
        <v>1667</v>
      </c>
      <c r="D8170" s="4">
        <v>21700</v>
      </c>
      <c r="E8170" t="s">
        <v>15920</v>
      </c>
      <c r="F8170" s="4" t="s">
        <v>15368</v>
      </c>
      <c r="G8170" s="5">
        <v>1220</v>
      </c>
      <c r="H8170" s="6">
        <v>0.345082</v>
      </c>
      <c r="I8170" s="7">
        <v>58.912999999999997</v>
      </c>
      <c r="J8170" s="2">
        <v>50</v>
      </c>
      <c r="K8170">
        <v>1</v>
      </c>
    </row>
    <row r="8171" spans="1:12" x14ac:dyDescent="0.25">
      <c r="A8171">
        <v>22551</v>
      </c>
      <c r="B8171" s="2">
        <v>58.058540000000001</v>
      </c>
      <c r="C8171" s="3">
        <v>18815</v>
      </c>
      <c r="D8171" s="4">
        <v>47900</v>
      </c>
      <c r="E8171" t="s">
        <v>4682</v>
      </c>
      <c r="F8171" s="4" t="s">
        <v>4335</v>
      </c>
      <c r="G8171" s="5">
        <v>12850</v>
      </c>
      <c r="H8171" s="6">
        <v>0.2249805</v>
      </c>
      <c r="I8171" s="7">
        <v>79.665000000000006</v>
      </c>
      <c r="J8171" s="2">
        <v>40.5</v>
      </c>
      <c r="K8171">
        <v>6</v>
      </c>
    </row>
    <row r="8172" spans="1:12" x14ac:dyDescent="0.25">
      <c r="A8172">
        <v>12015</v>
      </c>
      <c r="B8172" s="2">
        <v>58.054969999999997</v>
      </c>
      <c r="C8172" s="3">
        <v>2789</v>
      </c>
      <c r="E8172" t="s">
        <v>987</v>
      </c>
      <c r="F8172" s="4" t="s">
        <v>1280</v>
      </c>
      <c r="G8172" s="5">
        <v>2066</v>
      </c>
      <c r="H8172" s="6">
        <v>0.25399129999999998</v>
      </c>
      <c r="I8172" s="7">
        <v>74.643000000000001</v>
      </c>
    </row>
    <row r="8173" spans="1:12" x14ac:dyDescent="0.25">
      <c r="A8173">
        <v>33157</v>
      </c>
      <c r="B8173" s="2">
        <v>58.043790000000001</v>
      </c>
      <c r="C8173" s="3">
        <v>67927</v>
      </c>
      <c r="D8173" s="4">
        <v>33100</v>
      </c>
      <c r="E8173" t="s">
        <v>5277</v>
      </c>
      <c r="F8173" s="4" t="s">
        <v>6689</v>
      </c>
      <c r="G8173" s="5">
        <v>44652</v>
      </c>
      <c r="H8173" s="6">
        <v>0.29830689999999999</v>
      </c>
      <c r="I8173" s="7">
        <v>66.977999999999994</v>
      </c>
      <c r="J8173" s="2">
        <v>43.615400000000001</v>
      </c>
      <c r="K8173">
        <v>13</v>
      </c>
      <c r="L8173" s="2">
        <v>70.099999999999994</v>
      </c>
    </row>
    <row r="8174" spans="1:12" x14ac:dyDescent="0.25">
      <c r="A8174">
        <v>25922</v>
      </c>
      <c r="B8174" s="2">
        <v>58.033059999999999</v>
      </c>
      <c r="C8174" s="3">
        <v>231</v>
      </c>
      <c r="D8174" s="4">
        <v>14140</v>
      </c>
      <c r="E8174" t="s">
        <v>5447</v>
      </c>
      <c r="F8174" s="4" t="s">
        <v>5144</v>
      </c>
      <c r="G8174" s="5">
        <v>199</v>
      </c>
      <c r="H8174" s="6">
        <v>0.28643210000000002</v>
      </c>
      <c r="I8174" s="7">
        <v>69.028000000000006</v>
      </c>
      <c r="J8174" s="2">
        <v>61</v>
      </c>
      <c r="K8174">
        <v>1</v>
      </c>
    </row>
    <row r="8175" spans="1:12" x14ac:dyDescent="0.25">
      <c r="A8175">
        <v>74080</v>
      </c>
      <c r="B8175" s="2">
        <v>58.032539999999997</v>
      </c>
      <c r="C8175" s="3">
        <v>3232</v>
      </c>
      <c r="D8175" s="4">
        <v>46140</v>
      </c>
      <c r="E8175" t="s">
        <v>13617</v>
      </c>
      <c r="F8175" s="4" t="s">
        <v>13462</v>
      </c>
      <c r="G8175" s="5">
        <v>1970</v>
      </c>
      <c r="H8175" s="6">
        <v>0.27955350000000001</v>
      </c>
      <c r="I8175" s="7">
        <v>70.207999999999998</v>
      </c>
      <c r="J8175" s="2">
        <v>61</v>
      </c>
      <c r="K8175">
        <v>1</v>
      </c>
    </row>
    <row r="8176" spans="1:12" x14ac:dyDescent="0.25">
      <c r="A8176">
        <v>35811</v>
      </c>
      <c r="B8176" s="2">
        <v>58.027540000000002</v>
      </c>
      <c r="C8176" s="3">
        <v>28010</v>
      </c>
      <c r="D8176" s="4">
        <v>26620</v>
      </c>
      <c r="E8176" t="s">
        <v>7151</v>
      </c>
      <c r="F8176" s="4" t="s">
        <v>7027</v>
      </c>
      <c r="G8176" s="5">
        <v>18908</v>
      </c>
      <c r="H8176" s="6">
        <v>0.2917284</v>
      </c>
      <c r="I8176" s="7">
        <v>68.100999999999999</v>
      </c>
      <c r="J8176" s="2">
        <v>49.2</v>
      </c>
      <c r="K8176">
        <v>10</v>
      </c>
      <c r="L8176" s="2">
        <v>91.4</v>
      </c>
    </row>
    <row r="8177" spans="1:12" x14ac:dyDescent="0.25">
      <c r="A8177">
        <v>50862</v>
      </c>
      <c r="B8177" s="2">
        <v>58.02299</v>
      </c>
      <c r="C8177" s="3">
        <v>194</v>
      </c>
      <c r="E8177" t="s">
        <v>4606</v>
      </c>
      <c r="F8177" s="4" t="s">
        <v>9593</v>
      </c>
      <c r="G8177" s="5">
        <v>114</v>
      </c>
      <c r="H8177" s="6">
        <v>0.2807018</v>
      </c>
      <c r="I8177" s="7">
        <v>70</v>
      </c>
    </row>
    <row r="8178" spans="1:12" x14ac:dyDescent="0.25">
      <c r="A8178">
        <v>6277</v>
      </c>
      <c r="B8178" s="2">
        <v>58.022300000000001</v>
      </c>
      <c r="C8178" s="3">
        <v>3888</v>
      </c>
      <c r="D8178" s="4">
        <v>49340</v>
      </c>
      <c r="E8178" t="s">
        <v>1254</v>
      </c>
      <c r="F8178" s="4" t="s">
        <v>1198</v>
      </c>
      <c r="G8178" s="5">
        <v>2780</v>
      </c>
      <c r="H8178" s="6">
        <v>0.238763</v>
      </c>
      <c r="I8178" s="7">
        <v>77.241</v>
      </c>
      <c r="J8178" s="2">
        <v>28.5</v>
      </c>
      <c r="K8178">
        <v>2</v>
      </c>
    </row>
    <row r="8179" spans="1:12" x14ac:dyDescent="0.25">
      <c r="A8179">
        <v>98329</v>
      </c>
      <c r="B8179" s="2">
        <v>58.019820000000003</v>
      </c>
      <c r="C8179" s="3">
        <v>10581</v>
      </c>
      <c r="D8179" s="4">
        <v>42660</v>
      </c>
      <c r="E8179" t="s">
        <v>16405</v>
      </c>
      <c r="F8179" s="4" t="s">
        <v>16344</v>
      </c>
      <c r="G8179" s="5">
        <v>7572</v>
      </c>
      <c r="H8179" s="6">
        <v>0.25604120000000002</v>
      </c>
      <c r="I8179" s="7">
        <v>74.25</v>
      </c>
      <c r="J8179" s="2">
        <v>63</v>
      </c>
      <c r="K8179">
        <v>2</v>
      </c>
    </row>
    <row r="8180" spans="1:12" x14ac:dyDescent="0.25">
      <c r="A8180">
        <v>32712</v>
      </c>
      <c r="B8180" s="2">
        <v>58.011049999999997</v>
      </c>
      <c r="C8180" s="3">
        <v>42691</v>
      </c>
      <c r="D8180" s="4">
        <v>36740</v>
      </c>
      <c r="E8180" t="s">
        <v>6825</v>
      </c>
      <c r="F8180" s="4" t="s">
        <v>6689</v>
      </c>
      <c r="G8180" s="5">
        <v>29072</v>
      </c>
      <c r="H8180" s="6">
        <v>0.2889967</v>
      </c>
      <c r="I8180" s="7">
        <v>68.546000000000006</v>
      </c>
      <c r="J8180" s="2">
        <v>54.428600000000003</v>
      </c>
      <c r="K8180">
        <v>7</v>
      </c>
    </row>
    <row r="8181" spans="1:12" x14ac:dyDescent="0.25">
      <c r="A8181">
        <v>14224</v>
      </c>
      <c r="B8181" s="2">
        <v>57.997120000000002</v>
      </c>
      <c r="C8181" s="3">
        <v>40001</v>
      </c>
      <c r="D8181" s="4">
        <v>15380</v>
      </c>
      <c r="E8181" t="s">
        <v>2831</v>
      </c>
      <c r="F8181" s="4" t="s">
        <v>1280</v>
      </c>
      <c r="G8181" s="5">
        <v>29146</v>
      </c>
      <c r="H8181" s="6">
        <v>0.26716299999999998</v>
      </c>
      <c r="I8181" s="7">
        <v>72.319000000000003</v>
      </c>
      <c r="J8181" s="2">
        <v>40.923099999999998</v>
      </c>
      <c r="K8181">
        <v>13</v>
      </c>
      <c r="L8181" s="2">
        <v>56.1</v>
      </c>
    </row>
    <row r="8182" spans="1:12" x14ac:dyDescent="0.25">
      <c r="A8182">
        <v>4101</v>
      </c>
      <c r="B8182" s="2">
        <v>57.98724</v>
      </c>
      <c r="C8182" s="3">
        <v>16955</v>
      </c>
      <c r="D8182" s="4">
        <v>38860</v>
      </c>
      <c r="E8182" t="s">
        <v>765</v>
      </c>
      <c r="F8182" s="4" t="s">
        <v>701</v>
      </c>
      <c r="G8182" s="5">
        <v>12159</v>
      </c>
      <c r="H8182" s="6">
        <v>0.43992110000000001</v>
      </c>
      <c r="I8182" s="7">
        <v>42.463000000000001</v>
      </c>
      <c r="J8182" s="2">
        <v>40.257100000000001</v>
      </c>
      <c r="K8182">
        <v>35</v>
      </c>
      <c r="L8182" s="2">
        <v>52.9</v>
      </c>
    </row>
    <row r="8183" spans="1:12" x14ac:dyDescent="0.25">
      <c r="A8183">
        <v>56425</v>
      </c>
      <c r="B8183" s="2">
        <v>57.983139999999999</v>
      </c>
      <c r="C8183" s="3">
        <v>7645</v>
      </c>
      <c r="D8183" s="4">
        <v>14660</v>
      </c>
      <c r="E8183" t="s">
        <v>7610</v>
      </c>
      <c r="F8183" s="4" t="s">
        <v>10428</v>
      </c>
      <c r="G8183" s="5">
        <v>4928</v>
      </c>
      <c r="H8183" s="6">
        <v>0.284439</v>
      </c>
      <c r="I8183" s="7">
        <v>69.331000000000003</v>
      </c>
      <c r="J8183" s="2">
        <v>46</v>
      </c>
      <c r="K8183">
        <v>1</v>
      </c>
    </row>
    <row r="8184" spans="1:12" x14ac:dyDescent="0.25">
      <c r="A8184">
        <v>80461</v>
      </c>
      <c r="B8184" s="2">
        <v>57.980789999999999</v>
      </c>
      <c r="C8184" s="3">
        <v>7170</v>
      </c>
      <c r="E8184" t="s">
        <v>14499</v>
      </c>
      <c r="F8184" s="4" t="s">
        <v>14477</v>
      </c>
      <c r="G8184" s="5">
        <v>4940</v>
      </c>
      <c r="H8184" s="6">
        <v>0.30095119999999997</v>
      </c>
      <c r="I8184" s="7">
        <v>66.466999999999999</v>
      </c>
      <c r="J8184" s="2">
        <v>40.666699999999999</v>
      </c>
      <c r="K8184">
        <v>3</v>
      </c>
    </row>
    <row r="8185" spans="1:12" x14ac:dyDescent="0.25">
      <c r="A8185">
        <v>14057</v>
      </c>
      <c r="B8185" s="2">
        <v>57.978149999999999</v>
      </c>
      <c r="C8185" s="3">
        <v>8241</v>
      </c>
      <c r="D8185" s="4">
        <v>15380</v>
      </c>
      <c r="E8185" t="s">
        <v>1128</v>
      </c>
      <c r="F8185" s="4" t="s">
        <v>1280</v>
      </c>
      <c r="G8185" s="5">
        <v>6056</v>
      </c>
      <c r="H8185" s="6">
        <v>0.27064070000000001</v>
      </c>
      <c r="I8185" s="7">
        <v>71.694000000000003</v>
      </c>
      <c r="J8185" s="2">
        <v>53</v>
      </c>
      <c r="K8185">
        <v>5</v>
      </c>
    </row>
    <row r="8186" spans="1:12" x14ac:dyDescent="0.25">
      <c r="A8186">
        <v>5079</v>
      </c>
      <c r="B8186" s="2">
        <v>57.976590000000002</v>
      </c>
      <c r="C8186" s="3">
        <v>685</v>
      </c>
      <c r="D8186" s="4">
        <v>17200</v>
      </c>
      <c r="E8186" t="s">
        <v>1053</v>
      </c>
      <c r="F8186" s="4" t="s">
        <v>1030</v>
      </c>
      <c r="G8186" s="5">
        <v>467</v>
      </c>
      <c r="H8186" s="6">
        <v>0.36965809999999999</v>
      </c>
      <c r="I8186" s="7">
        <v>54.582999999999998</v>
      </c>
      <c r="J8186" s="2">
        <v>74</v>
      </c>
      <c r="K8186">
        <v>1</v>
      </c>
    </row>
    <row r="8187" spans="1:12" x14ac:dyDescent="0.25">
      <c r="A8187">
        <v>54015</v>
      </c>
      <c r="B8187" s="2">
        <v>57.975960000000001</v>
      </c>
      <c r="C8187" s="3">
        <v>3415</v>
      </c>
      <c r="D8187" s="4">
        <v>33460</v>
      </c>
      <c r="E8187" t="s">
        <v>2666</v>
      </c>
      <c r="F8187" s="4" t="s">
        <v>10031</v>
      </c>
      <c r="G8187" s="5">
        <v>2174</v>
      </c>
      <c r="H8187" s="6">
        <v>0.24931</v>
      </c>
      <c r="I8187" s="7">
        <v>75.367999999999995</v>
      </c>
      <c r="J8187" s="2">
        <v>42</v>
      </c>
      <c r="K8187">
        <v>1</v>
      </c>
    </row>
    <row r="8188" spans="1:12" x14ac:dyDescent="0.25">
      <c r="A8188">
        <v>97489</v>
      </c>
      <c r="B8188" s="2">
        <v>57.97531</v>
      </c>
      <c r="C8188" s="3">
        <v>646</v>
      </c>
      <c r="D8188" s="4">
        <v>21660</v>
      </c>
      <c r="E8188" t="s">
        <v>16272</v>
      </c>
      <c r="F8188" s="4" t="s">
        <v>16170</v>
      </c>
      <c r="G8188" s="5">
        <v>538</v>
      </c>
      <c r="H8188" s="6">
        <v>0.2411874</v>
      </c>
      <c r="I8188" s="7">
        <v>76.765000000000001</v>
      </c>
      <c r="J8188" s="2">
        <v>28</v>
      </c>
      <c r="K8188">
        <v>1</v>
      </c>
    </row>
    <row r="8189" spans="1:12" x14ac:dyDescent="0.25">
      <c r="A8189">
        <v>66012</v>
      </c>
      <c r="B8189" s="2">
        <v>57.973379999999999</v>
      </c>
      <c r="C8189" s="3">
        <v>10946</v>
      </c>
      <c r="D8189" s="4">
        <v>28140</v>
      </c>
      <c r="E8189" t="s">
        <v>12498</v>
      </c>
      <c r="F8189" s="4" t="s">
        <v>12494</v>
      </c>
      <c r="G8189" s="5">
        <v>7539</v>
      </c>
      <c r="H8189" s="6">
        <v>0.2499005</v>
      </c>
      <c r="I8189" s="7">
        <v>75.256</v>
      </c>
      <c r="J8189" s="2">
        <v>33</v>
      </c>
      <c r="K8189">
        <v>1</v>
      </c>
    </row>
    <row r="8190" spans="1:12" x14ac:dyDescent="0.25">
      <c r="A8190">
        <v>93645</v>
      </c>
      <c r="B8190" s="2">
        <v>57.971539999999997</v>
      </c>
      <c r="C8190" s="3">
        <v>211</v>
      </c>
      <c r="D8190" s="4">
        <v>31460</v>
      </c>
      <c r="E8190" t="s">
        <v>15716</v>
      </c>
      <c r="F8190" s="4" t="s">
        <v>15368</v>
      </c>
      <c r="G8190" s="5">
        <v>135</v>
      </c>
      <c r="H8190" s="6">
        <v>0.1407407</v>
      </c>
      <c r="I8190" s="7">
        <v>94.117999999999995</v>
      </c>
    </row>
    <row r="8191" spans="1:12" x14ac:dyDescent="0.25">
      <c r="A8191">
        <v>64119</v>
      </c>
      <c r="B8191" s="2">
        <v>57.966839999999998</v>
      </c>
      <c r="C8191" s="3">
        <v>27420</v>
      </c>
      <c r="D8191" s="4">
        <v>28140</v>
      </c>
      <c r="E8191" t="s">
        <v>12261</v>
      </c>
      <c r="F8191" s="4" t="s">
        <v>12102</v>
      </c>
      <c r="G8191" s="5">
        <v>19482</v>
      </c>
      <c r="H8191" s="6">
        <v>0.29067860000000001</v>
      </c>
      <c r="I8191" s="7">
        <v>68.194000000000003</v>
      </c>
      <c r="J8191" s="2">
        <v>52.842100000000002</v>
      </c>
      <c r="K8191">
        <v>19</v>
      </c>
      <c r="L8191" s="2">
        <v>97.3</v>
      </c>
    </row>
    <row r="8192" spans="1:12" x14ac:dyDescent="0.25">
      <c r="A8192">
        <v>49653</v>
      </c>
      <c r="B8192" s="2">
        <v>57.961860000000001</v>
      </c>
      <c r="C8192" s="3">
        <v>1832</v>
      </c>
      <c r="D8192" s="4">
        <v>45900</v>
      </c>
      <c r="E8192" t="s">
        <v>9436</v>
      </c>
      <c r="F8192" s="4" t="s">
        <v>9106</v>
      </c>
      <c r="G8192" s="5">
        <v>1325</v>
      </c>
      <c r="H8192" s="6">
        <v>0.30188680000000001</v>
      </c>
      <c r="I8192" s="7">
        <v>66.25</v>
      </c>
    </row>
    <row r="8193" spans="1:12" x14ac:dyDescent="0.25">
      <c r="A8193">
        <v>5042</v>
      </c>
      <c r="B8193" s="2">
        <v>57.961460000000002</v>
      </c>
      <c r="C8193" s="3">
        <v>474</v>
      </c>
      <c r="E8193" t="s">
        <v>1036</v>
      </c>
      <c r="F8193" s="4" t="s">
        <v>1030</v>
      </c>
      <c r="G8193" s="5">
        <v>331</v>
      </c>
      <c r="H8193" s="6">
        <v>0.2710843</v>
      </c>
      <c r="I8193" s="7">
        <v>71.563000000000002</v>
      </c>
      <c r="J8193" s="2">
        <v>65</v>
      </c>
      <c r="K8193">
        <v>1</v>
      </c>
    </row>
    <row r="8194" spans="1:12" x14ac:dyDescent="0.25">
      <c r="A8194">
        <v>12594</v>
      </c>
      <c r="B8194" s="2">
        <v>57.960709999999999</v>
      </c>
      <c r="C8194" s="3">
        <v>4179</v>
      </c>
      <c r="D8194" s="4">
        <v>35620</v>
      </c>
      <c r="E8194" t="s">
        <v>2303</v>
      </c>
      <c r="F8194" s="4" t="s">
        <v>1280</v>
      </c>
      <c r="G8194" s="5">
        <v>2798</v>
      </c>
      <c r="H8194" s="6">
        <v>0.21336669999999999</v>
      </c>
      <c r="I8194" s="7">
        <v>81.536000000000001</v>
      </c>
      <c r="J8194" s="2">
        <v>46</v>
      </c>
      <c r="K8194">
        <v>1</v>
      </c>
    </row>
    <row r="8195" spans="1:12" x14ac:dyDescent="0.25">
      <c r="A8195">
        <v>50074</v>
      </c>
      <c r="B8195" s="2">
        <v>57.959969999999998</v>
      </c>
      <c r="C8195" s="3">
        <v>328</v>
      </c>
      <c r="E8195" t="s">
        <v>9615</v>
      </c>
      <c r="F8195" s="4" t="s">
        <v>9593</v>
      </c>
      <c r="G8195" s="5">
        <v>303</v>
      </c>
      <c r="H8195" s="6">
        <v>0.27722770000000002</v>
      </c>
      <c r="I8195" s="7">
        <v>70.5</v>
      </c>
    </row>
    <row r="8196" spans="1:12" x14ac:dyDescent="0.25">
      <c r="A8196">
        <v>27837</v>
      </c>
      <c r="B8196" s="2">
        <v>57.958970000000001</v>
      </c>
      <c r="C8196" s="3">
        <v>5945</v>
      </c>
      <c r="D8196" s="4">
        <v>24780</v>
      </c>
      <c r="E8196" t="s">
        <v>5767</v>
      </c>
      <c r="F8196" s="4" t="s">
        <v>5642</v>
      </c>
      <c r="G8196" s="5">
        <v>3901</v>
      </c>
      <c r="H8196" s="6">
        <v>0.20092260000000001</v>
      </c>
      <c r="I8196" s="7">
        <v>83.676000000000002</v>
      </c>
      <c r="J8196" s="2">
        <v>46.5</v>
      </c>
      <c r="K8196">
        <v>2</v>
      </c>
    </row>
    <row r="8197" spans="1:12" x14ac:dyDescent="0.25">
      <c r="A8197">
        <v>20620</v>
      </c>
      <c r="B8197" s="2">
        <v>57.957810000000002</v>
      </c>
      <c r="C8197" s="3">
        <v>1291</v>
      </c>
      <c r="D8197" s="4">
        <v>15680</v>
      </c>
      <c r="E8197" t="s">
        <v>4373</v>
      </c>
      <c r="F8197" s="4" t="s">
        <v>4361</v>
      </c>
      <c r="G8197" s="5">
        <v>931</v>
      </c>
      <c r="H8197" s="6">
        <v>0.19957079999999999</v>
      </c>
      <c r="I8197" s="7">
        <v>83.897000000000006</v>
      </c>
      <c r="J8197" s="2">
        <v>47</v>
      </c>
      <c r="K8197">
        <v>1</v>
      </c>
    </row>
    <row r="8198" spans="1:12" x14ac:dyDescent="0.25">
      <c r="A8198">
        <v>61451</v>
      </c>
      <c r="B8198" s="2">
        <v>57.957500000000003</v>
      </c>
      <c r="C8198" s="3">
        <v>514</v>
      </c>
      <c r="D8198" s="4">
        <v>37900</v>
      </c>
      <c r="E8198" t="s">
        <v>8678</v>
      </c>
      <c r="F8198" s="4" t="s">
        <v>11490</v>
      </c>
      <c r="G8198" s="5">
        <v>391</v>
      </c>
      <c r="H8198" s="6">
        <v>0.21483379999999999</v>
      </c>
      <c r="I8198" s="7">
        <v>81.25</v>
      </c>
    </row>
    <row r="8199" spans="1:12" x14ac:dyDescent="0.25">
      <c r="A8199">
        <v>47803</v>
      </c>
      <c r="B8199" s="2">
        <v>57.95431</v>
      </c>
      <c r="C8199" s="3">
        <v>20816</v>
      </c>
      <c r="D8199" s="4">
        <v>45460</v>
      </c>
      <c r="E8199" t="s">
        <v>9060</v>
      </c>
      <c r="F8199" s="4" t="s">
        <v>8800</v>
      </c>
      <c r="G8199" s="5">
        <v>12923</v>
      </c>
      <c r="H8199" s="6">
        <v>0.32275789999999999</v>
      </c>
      <c r="I8199" s="7">
        <v>62.588999999999999</v>
      </c>
      <c r="J8199" s="2">
        <v>44.5</v>
      </c>
      <c r="K8199">
        <v>16</v>
      </c>
      <c r="L8199" s="2">
        <v>74.5</v>
      </c>
    </row>
    <row r="8200" spans="1:12" x14ac:dyDescent="0.25">
      <c r="A8200">
        <v>99105</v>
      </c>
      <c r="B8200" s="2">
        <v>57.951210000000003</v>
      </c>
      <c r="C8200" s="3">
        <v>50</v>
      </c>
      <c r="D8200" s="4">
        <v>36830</v>
      </c>
      <c r="E8200" t="s">
        <v>16555</v>
      </c>
      <c r="F8200" s="4" t="s">
        <v>16344</v>
      </c>
      <c r="G8200" s="5">
        <v>48</v>
      </c>
      <c r="H8200" s="6">
        <v>0.26530609999999999</v>
      </c>
      <c r="I8200" s="7">
        <v>72.5</v>
      </c>
    </row>
    <row r="8201" spans="1:12" x14ac:dyDescent="0.25">
      <c r="A8201">
        <v>54927</v>
      </c>
      <c r="B8201" s="2">
        <v>57.95111</v>
      </c>
      <c r="C8201" s="3">
        <v>428</v>
      </c>
      <c r="D8201" s="4">
        <v>36780</v>
      </c>
      <c r="E8201" t="s">
        <v>10401</v>
      </c>
      <c r="F8201" s="4" t="s">
        <v>10031</v>
      </c>
      <c r="G8201" s="5">
        <v>324</v>
      </c>
      <c r="H8201" s="6">
        <v>0.2030769</v>
      </c>
      <c r="I8201" s="7">
        <v>83.25</v>
      </c>
    </row>
    <row r="8202" spans="1:12" x14ac:dyDescent="0.25">
      <c r="A8202">
        <v>46064</v>
      </c>
      <c r="B8202" s="2">
        <v>57.948390000000003</v>
      </c>
      <c r="C8202" s="3">
        <v>15944</v>
      </c>
      <c r="D8202" s="4">
        <v>26900</v>
      </c>
      <c r="E8202" t="s">
        <v>5781</v>
      </c>
      <c r="F8202" s="4" t="s">
        <v>8800</v>
      </c>
      <c r="G8202" s="5">
        <v>11048</v>
      </c>
      <c r="H8202" s="6">
        <v>0.26656410000000003</v>
      </c>
      <c r="I8202" s="7">
        <v>72.272999999999996</v>
      </c>
      <c r="J8202" s="2">
        <v>45.4</v>
      </c>
      <c r="K8202">
        <v>5</v>
      </c>
    </row>
    <row r="8203" spans="1:12" x14ac:dyDescent="0.25">
      <c r="A8203">
        <v>28562</v>
      </c>
      <c r="B8203" s="2">
        <v>57.939579999999999</v>
      </c>
      <c r="C8203" s="3">
        <v>37700</v>
      </c>
      <c r="D8203" s="4">
        <v>35100</v>
      </c>
      <c r="E8203" t="s">
        <v>6010</v>
      </c>
      <c r="F8203" s="4" t="s">
        <v>5642</v>
      </c>
      <c r="G8203" s="5">
        <v>25770</v>
      </c>
      <c r="H8203" s="6">
        <v>0.31105939999999999</v>
      </c>
      <c r="I8203" s="7">
        <v>64.570999999999998</v>
      </c>
      <c r="J8203" s="2">
        <v>38</v>
      </c>
      <c r="K8203">
        <v>4</v>
      </c>
    </row>
    <row r="8204" spans="1:12" x14ac:dyDescent="0.25">
      <c r="A8204">
        <v>34209</v>
      </c>
      <c r="B8204" s="2">
        <v>57.92718</v>
      </c>
      <c r="C8204" s="3">
        <v>32882</v>
      </c>
      <c r="D8204" s="4">
        <v>35840</v>
      </c>
      <c r="E8204" t="s">
        <v>6970</v>
      </c>
      <c r="F8204" s="4" t="s">
        <v>6689</v>
      </c>
      <c r="G8204" s="5">
        <v>26048</v>
      </c>
      <c r="H8204" s="6">
        <v>0.31091400000000002</v>
      </c>
      <c r="I8204" s="7">
        <v>64.594999999999999</v>
      </c>
      <c r="J8204" s="2">
        <v>42.2</v>
      </c>
      <c r="K8204">
        <v>10</v>
      </c>
      <c r="L8204" s="2">
        <v>62.6</v>
      </c>
    </row>
    <row r="8205" spans="1:12" x14ac:dyDescent="0.25">
      <c r="A8205">
        <v>64457</v>
      </c>
      <c r="B8205" s="2">
        <v>57.920909999999999</v>
      </c>
      <c r="C8205" s="3">
        <v>217</v>
      </c>
      <c r="D8205" s="4">
        <v>32340</v>
      </c>
      <c r="E8205" t="s">
        <v>833</v>
      </c>
      <c r="F8205" s="4" t="s">
        <v>12102</v>
      </c>
      <c r="G8205" s="5">
        <v>153</v>
      </c>
      <c r="H8205" s="6">
        <v>0.33116879999999999</v>
      </c>
      <c r="I8205" s="7">
        <v>61.094000000000001</v>
      </c>
    </row>
    <row r="8206" spans="1:12" x14ac:dyDescent="0.25">
      <c r="A8206">
        <v>4022</v>
      </c>
      <c r="B8206" s="2">
        <v>57.920670000000001</v>
      </c>
      <c r="C8206" s="3">
        <v>1210</v>
      </c>
      <c r="E8206" t="s">
        <v>722</v>
      </c>
      <c r="F8206" s="4" t="s">
        <v>701</v>
      </c>
      <c r="G8206" s="5">
        <v>830</v>
      </c>
      <c r="H8206" s="6">
        <v>0.32129960000000002</v>
      </c>
      <c r="I8206" s="7">
        <v>62.793999999999997</v>
      </c>
      <c r="J8206" s="2">
        <v>60</v>
      </c>
      <c r="K8206">
        <v>1</v>
      </c>
    </row>
    <row r="8207" spans="1:12" x14ac:dyDescent="0.25">
      <c r="A8207">
        <v>33635</v>
      </c>
      <c r="B8207" s="2">
        <v>57.917639999999999</v>
      </c>
      <c r="C8207" s="3">
        <v>16579</v>
      </c>
      <c r="D8207" s="4">
        <v>45300</v>
      </c>
      <c r="E8207" t="s">
        <v>6919</v>
      </c>
      <c r="F8207" s="4" t="s">
        <v>6689</v>
      </c>
      <c r="G8207" s="5">
        <v>11871</v>
      </c>
      <c r="H8207" s="6">
        <v>0.31005729999999998</v>
      </c>
      <c r="I8207" s="7">
        <v>64.734999999999999</v>
      </c>
    </row>
    <row r="8208" spans="1:12" x14ac:dyDescent="0.25">
      <c r="A8208">
        <v>87112</v>
      </c>
      <c r="B8208" s="2">
        <v>57.90757</v>
      </c>
      <c r="C8208" s="3">
        <v>43187</v>
      </c>
      <c r="D8208" s="4">
        <v>10740</v>
      </c>
      <c r="E8208" t="s">
        <v>15168</v>
      </c>
      <c r="F8208" s="4" t="s">
        <v>15124</v>
      </c>
      <c r="G8208" s="5">
        <v>30166</v>
      </c>
      <c r="H8208" s="6">
        <v>0.33862629999999999</v>
      </c>
      <c r="I8208" s="7">
        <v>59.792000000000002</v>
      </c>
      <c r="J8208" s="2">
        <v>41.030299999999997</v>
      </c>
      <c r="K8208">
        <v>33</v>
      </c>
      <c r="L8208" s="2">
        <v>56.8</v>
      </c>
    </row>
    <row r="8209" spans="1:12" x14ac:dyDescent="0.25">
      <c r="A8209">
        <v>58072</v>
      </c>
      <c r="B8209" s="2">
        <v>57.899039999999999</v>
      </c>
      <c r="C8209" s="3">
        <v>8031</v>
      </c>
      <c r="E8209" t="s">
        <v>8539</v>
      </c>
      <c r="F8209" s="4" t="s">
        <v>11069</v>
      </c>
      <c r="G8209" s="5">
        <v>5522</v>
      </c>
      <c r="H8209" s="6">
        <v>0.26905669999999998</v>
      </c>
      <c r="I8209" s="7">
        <v>71.81</v>
      </c>
      <c r="J8209" s="2">
        <v>51</v>
      </c>
      <c r="K8209">
        <v>1</v>
      </c>
    </row>
    <row r="8210" spans="1:12" x14ac:dyDescent="0.25">
      <c r="A8210">
        <v>30725</v>
      </c>
      <c r="B8210" s="2">
        <v>57.89705</v>
      </c>
      <c r="C8210" s="3">
        <v>3898</v>
      </c>
      <c r="D8210" s="4">
        <v>16860</v>
      </c>
      <c r="E8210" t="s">
        <v>4529</v>
      </c>
      <c r="F8210" s="4" t="s">
        <v>6363</v>
      </c>
      <c r="G8210" s="5">
        <v>2799</v>
      </c>
      <c r="H8210" s="6">
        <v>0.30153629999999998</v>
      </c>
      <c r="I8210" s="7">
        <v>66.195999999999998</v>
      </c>
      <c r="J8210" s="2">
        <v>38</v>
      </c>
      <c r="K8210">
        <v>3</v>
      </c>
    </row>
    <row r="8211" spans="1:12" x14ac:dyDescent="0.25">
      <c r="A8211">
        <v>16002</v>
      </c>
      <c r="B8211" s="2">
        <v>57.893680000000003</v>
      </c>
      <c r="C8211" s="3">
        <v>15751</v>
      </c>
      <c r="D8211" s="4">
        <v>38300</v>
      </c>
      <c r="E8211" t="s">
        <v>1415</v>
      </c>
      <c r="F8211" s="4" t="s">
        <v>3003</v>
      </c>
      <c r="G8211" s="5">
        <v>11250</v>
      </c>
      <c r="H8211" s="6">
        <v>0.2655111</v>
      </c>
      <c r="I8211" s="7">
        <v>72.411000000000001</v>
      </c>
      <c r="J8211" s="2">
        <v>37.666699999999999</v>
      </c>
      <c r="K8211">
        <v>3</v>
      </c>
    </row>
    <row r="8212" spans="1:12" x14ac:dyDescent="0.25">
      <c r="A8212">
        <v>80469</v>
      </c>
      <c r="B8212" s="2">
        <v>57.890940000000001</v>
      </c>
      <c r="C8212" s="3">
        <v>270</v>
      </c>
      <c r="D8212" s="4">
        <v>44460</v>
      </c>
      <c r="E8212" t="s">
        <v>875</v>
      </c>
      <c r="F8212" s="4" t="s">
        <v>14477</v>
      </c>
      <c r="G8212" s="5">
        <v>206</v>
      </c>
      <c r="H8212" s="6">
        <v>0.24757280000000001</v>
      </c>
      <c r="I8212" s="7">
        <v>75.5</v>
      </c>
    </row>
    <row r="8213" spans="1:12" x14ac:dyDescent="0.25">
      <c r="A8213">
        <v>3901</v>
      </c>
      <c r="B8213" s="2">
        <v>57.889650000000003</v>
      </c>
      <c r="C8213" s="3">
        <v>7407</v>
      </c>
      <c r="D8213" s="4">
        <v>38860</v>
      </c>
      <c r="E8213" t="s">
        <v>700</v>
      </c>
      <c r="F8213" s="4" t="s">
        <v>701</v>
      </c>
      <c r="G8213" s="5">
        <v>5168</v>
      </c>
      <c r="H8213" s="6">
        <v>0.28192729999999999</v>
      </c>
      <c r="I8213" s="7">
        <v>69.558000000000007</v>
      </c>
      <c r="J8213" s="2">
        <v>54</v>
      </c>
      <c r="K8213">
        <v>2</v>
      </c>
    </row>
    <row r="8214" spans="1:12" x14ac:dyDescent="0.25">
      <c r="A8214">
        <v>1343</v>
      </c>
      <c r="B8214" s="2">
        <v>57.888399999999997</v>
      </c>
      <c r="C8214" s="3">
        <v>71</v>
      </c>
      <c r="D8214" s="4">
        <v>38340</v>
      </c>
      <c r="E8214" t="s">
        <v>120</v>
      </c>
      <c r="F8214" s="4" t="s">
        <v>21</v>
      </c>
      <c r="G8214" s="5">
        <v>59</v>
      </c>
      <c r="H8214" s="6">
        <v>0.21666669999999999</v>
      </c>
      <c r="I8214" s="7">
        <v>80.832999999999998</v>
      </c>
    </row>
    <row r="8215" spans="1:12" x14ac:dyDescent="0.25">
      <c r="A8215">
        <v>22968</v>
      </c>
      <c r="B8215" s="2">
        <v>57.886569999999999</v>
      </c>
      <c r="C8215" s="3">
        <v>10833</v>
      </c>
      <c r="D8215" s="4">
        <v>16820</v>
      </c>
      <c r="E8215" t="s">
        <v>4766</v>
      </c>
      <c r="F8215" s="4" t="s">
        <v>4335</v>
      </c>
      <c r="G8215" s="5">
        <v>7565</v>
      </c>
      <c r="H8215" s="6">
        <v>0.23988899999999999</v>
      </c>
      <c r="I8215" s="7">
        <v>76.816000000000003</v>
      </c>
      <c r="J8215" s="2">
        <v>46.333300000000001</v>
      </c>
      <c r="K8215">
        <v>3</v>
      </c>
    </row>
    <row r="8216" spans="1:12" x14ac:dyDescent="0.25">
      <c r="A8216">
        <v>13160</v>
      </c>
      <c r="B8216" s="2">
        <v>57.884419999999999</v>
      </c>
      <c r="C8216" s="3">
        <v>2167</v>
      </c>
      <c r="D8216" s="4">
        <v>12180</v>
      </c>
      <c r="E8216" t="s">
        <v>2541</v>
      </c>
      <c r="F8216" s="4" t="s">
        <v>1280</v>
      </c>
      <c r="G8216" s="5">
        <v>1404</v>
      </c>
      <c r="H8216" s="6">
        <v>0.224911</v>
      </c>
      <c r="I8216" s="7">
        <v>79.402000000000001</v>
      </c>
      <c r="J8216" s="2">
        <v>47.333300000000001</v>
      </c>
      <c r="K8216">
        <v>3</v>
      </c>
    </row>
    <row r="8217" spans="1:12" x14ac:dyDescent="0.25">
      <c r="A8217">
        <v>58554</v>
      </c>
      <c r="B8217" s="2">
        <v>57.880229999999997</v>
      </c>
      <c r="C8217" s="3">
        <v>23663</v>
      </c>
      <c r="D8217" s="4">
        <v>13900</v>
      </c>
      <c r="E8217" t="s">
        <v>11203</v>
      </c>
      <c r="F8217" s="4" t="s">
        <v>11069</v>
      </c>
      <c r="G8217" s="5">
        <v>16108</v>
      </c>
      <c r="H8217" s="6">
        <v>0.2686076</v>
      </c>
      <c r="I8217" s="7">
        <v>71.844999999999999</v>
      </c>
      <c r="J8217" s="2">
        <v>50.666699999999999</v>
      </c>
      <c r="K8217">
        <v>6</v>
      </c>
    </row>
    <row r="8218" spans="1:12" x14ac:dyDescent="0.25">
      <c r="A8218">
        <v>12764</v>
      </c>
      <c r="B8218" s="2">
        <v>57.876069999999999</v>
      </c>
      <c r="C8218" s="3">
        <v>1606</v>
      </c>
      <c r="E8218" t="s">
        <v>2335</v>
      </c>
      <c r="F8218" s="4" t="s">
        <v>1280</v>
      </c>
      <c r="G8218" s="5">
        <v>1266</v>
      </c>
      <c r="H8218" s="6">
        <v>0.29225909999999999</v>
      </c>
      <c r="I8218" s="7">
        <v>67.75</v>
      </c>
    </row>
    <row r="8219" spans="1:12" x14ac:dyDescent="0.25">
      <c r="A8219">
        <v>73762</v>
      </c>
      <c r="B8219" s="2">
        <v>57.875439999999998</v>
      </c>
      <c r="C8219" s="3">
        <v>1911</v>
      </c>
      <c r="E8219" t="s">
        <v>13559</v>
      </c>
      <c r="F8219" s="4" t="s">
        <v>13462</v>
      </c>
      <c r="G8219" s="5">
        <v>1361</v>
      </c>
      <c r="H8219" s="6">
        <v>0.2312775</v>
      </c>
      <c r="I8219" s="7">
        <v>78.281000000000006</v>
      </c>
      <c r="J8219" s="2">
        <v>50</v>
      </c>
      <c r="K8219">
        <v>1</v>
      </c>
    </row>
    <row r="8220" spans="1:12" x14ac:dyDescent="0.25">
      <c r="A8220">
        <v>12939</v>
      </c>
      <c r="B8220" s="2">
        <v>57.875079999999997</v>
      </c>
      <c r="C8220" s="3">
        <v>226</v>
      </c>
      <c r="D8220" s="4">
        <v>31660</v>
      </c>
      <c r="E8220" t="s">
        <v>2430</v>
      </c>
      <c r="F8220" s="4" t="s">
        <v>1280</v>
      </c>
      <c r="G8220" s="5">
        <v>159</v>
      </c>
      <c r="H8220" s="6">
        <v>0.28125</v>
      </c>
      <c r="I8220" s="7">
        <v>69.643000000000001</v>
      </c>
    </row>
    <row r="8221" spans="1:12" x14ac:dyDescent="0.25">
      <c r="A8221">
        <v>67208</v>
      </c>
      <c r="B8221" s="2">
        <v>57.872199999999999</v>
      </c>
      <c r="C8221" s="3">
        <v>19136</v>
      </c>
      <c r="D8221" s="4">
        <v>48620</v>
      </c>
      <c r="E8221" t="s">
        <v>12626</v>
      </c>
      <c r="F8221" s="4" t="s">
        <v>12494</v>
      </c>
      <c r="G8221" s="5">
        <v>11859</v>
      </c>
      <c r="H8221" s="6">
        <v>0.33676220000000001</v>
      </c>
      <c r="I8221" s="7">
        <v>60.05</v>
      </c>
      <c r="J8221" s="2">
        <v>41.153799999999997</v>
      </c>
      <c r="K8221">
        <v>26</v>
      </c>
      <c r="L8221" s="2">
        <v>57.7</v>
      </c>
    </row>
    <row r="8222" spans="1:12" x14ac:dyDescent="0.25">
      <c r="A8222">
        <v>77430</v>
      </c>
      <c r="B8222" s="2">
        <v>57.869030000000002</v>
      </c>
      <c r="C8222" s="3">
        <v>1991</v>
      </c>
      <c r="D8222" s="4">
        <v>26420</v>
      </c>
      <c r="E8222" t="s">
        <v>14049</v>
      </c>
      <c r="F8222" s="4" t="s">
        <v>13752</v>
      </c>
      <c r="G8222" s="5">
        <v>1422</v>
      </c>
      <c r="H8222" s="6">
        <v>0.15179200000000001</v>
      </c>
      <c r="I8222" s="7">
        <v>92.013999999999996</v>
      </c>
    </row>
    <row r="8223" spans="1:12" x14ac:dyDescent="0.25">
      <c r="A8223">
        <v>98257</v>
      </c>
      <c r="B8223" s="2">
        <v>57.86795</v>
      </c>
      <c r="C8223" s="3">
        <v>4098</v>
      </c>
      <c r="D8223" s="4">
        <v>34580</v>
      </c>
      <c r="E8223" t="s">
        <v>16379</v>
      </c>
      <c r="F8223" s="4" t="s">
        <v>16344</v>
      </c>
      <c r="G8223" s="5">
        <v>3099</v>
      </c>
      <c r="H8223" s="6">
        <v>0.326129</v>
      </c>
      <c r="I8223" s="7">
        <v>61.875</v>
      </c>
      <c r="J8223" s="2">
        <v>44</v>
      </c>
      <c r="K8223">
        <v>3</v>
      </c>
    </row>
    <row r="8224" spans="1:12" x14ac:dyDescent="0.25">
      <c r="A8224">
        <v>29485</v>
      </c>
      <c r="B8224" s="2">
        <v>57.859749999999998</v>
      </c>
      <c r="C8224" s="3">
        <v>47853</v>
      </c>
      <c r="D8224" s="4">
        <v>16700</v>
      </c>
      <c r="E8224" t="s">
        <v>3341</v>
      </c>
      <c r="F8224" s="4" t="s">
        <v>6130</v>
      </c>
      <c r="G8224" s="5">
        <v>31138</v>
      </c>
      <c r="H8224" s="6">
        <v>0.28547109999999998</v>
      </c>
      <c r="I8224" s="7">
        <v>68.894000000000005</v>
      </c>
      <c r="J8224" s="2">
        <v>46.8</v>
      </c>
      <c r="K8224">
        <v>10</v>
      </c>
      <c r="L8224" s="2">
        <v>83.8</v>
      </c>
    </row>
    <row r="8225" spans="1:12" x14ac:dyDescent="0.25">
      <c r="A8225">
        <v>37153</v>
      </c>
      <c r="B8225" s="2">
        <v>57.851390000000002</v>
      </c>
      <c r="C8225" s="3">
        <v>5855</v>
      </c>
      <c r="D8225" s="4">
        <v>34980</v>
      </c>
      <c r="E8225" t="s">
        <v>7398</v>
      </c>
      <c r="F8225" s="4" t="s">
        <v>7348</v>
      </c>
      <c r="G8225" s="5">
        <v>3788</v>
      </c>
      <c r="H8225" s="6">
        <v>0.26425559999999998</v>
      </c>
      <c r="I8225" s="7">
        <v>72.552000000000007</v>
      </c>
    </row>
    <row r="8226" spans="1:12" x14ac:dyDescent="0.25">
      <c r="A8226">
        <v>28557</v>
      </c>
      <c r="B8226" s="2">
        <v>57.847850000000001</v>
      </c>
      <c r="C8226" s="3">
        <v>14529</v>
      </c>
      <c r="D8226" s="4">
        <v>33980</v>
      </c>
      <c r="E8226" t="s">
        <v>6009</v>
      </c>
      <c r="F8226" s="4" t="s">
        <v>5642</v>
      </c>
      <c r="G8226" s="5">
        <v>10989</v>
      </c>
      <c r="H8226" s="6">
        <v>0.30430430000000003</v>
      </c>
      <c r="I8226" s="7">
        <v>65.631</v>
      </c>
      <c r="J8226" s="2">
        <v>46.4</v>
      </c>
      <c r="K8226">
        <v>5</v>
      </c>
    </row>
    <row r="8227" spans="1:12" x14ac:dyDescent="0.25">
      <c r="A8227">
        <v>82053</v>
      </c>
      <c r="B8227" s="2">
        <v>57.844940000000001</v>
      </c>
      <c r="C8227" s="3">
        <v>1728</v>
      </c>
      <c r="D8227" s="4">
        <v>16940</v>
      </c>
      <c r="E8227" t="s">
        <v>7357</v>
      </c>
      <c r="F8227" s="4" t="s">
        <v>14657</v>
      </c>
      <c r="G8227" s="5">
        <v>1187</v>
      </c>
      <c r="H8227" s="6">
        <v>0.1457456</v>
      </c>
      <c r="I8227" s="7">
        <v>93.025999999999996</v>
      </c>
    </row>
    <row r="8228" spans="1:12" x14ac:dyDescent="0.25">
      <c r="A8228">
        <v>97206</v>
      </c>
      <c r="B8228" s="2">
        <v>57.836030000000001</v>
      </c>
      <c r="C8228" s="3">
        <v>48448</v>
      </c>
      <c r="D8228" s="4">
        <v>38900</v>
      </c>
      <c r="E8228" t="s">
        <v>765</v>
      </c>
      <c r="F8228" s="4" t="s">
        <v>16170</v>
      </c>
      <c r="G8228" s="5">
        <v>36034</v>
      </c>
      <c r="H8228" s="6">
        <v>0.34213959999999999</v>
      </c>
      <c r="I8228" s="7">
        <v>59.078000000000003</v>
      </c>
      <c r="J8228" s="2">
        <v>41.821399999999997</v>
      </c>
      <c r="K8228">
        <v>84</v>
      </c>
      <c r="L8228" s="2">
        <v>61.1</v>
      </c>
    </row>
    <row r="8229" spans="1:12" x14ac:dyDescent="0.25">
      <c r="A8229">
        <v>53080</v>
      </c>
      <c r="B8229" s="2">
        <v>57.82649</v>
      </c>
      <c r="C8229" s="3">
        <v>5494</v>
      </c>
      <c r="D8229" s="4">
        <v>33340</v>
      </c>
      <c r="E8229" t="s">
        <v>10065</v>
      </c>
      <c r="F8229" s="4" t="s">
        <v>10031</v>
      </c>
      <c r="G8229" s="5">
        <v>3834</v>
      </c>
      <c r="H8229" s="6">
        <v>0.2396974</v>
      </c>
      <c r="I8229" s="7">
        <v>76.778999999999996</v>
      </c>
      <c r="J8229" s="2">
        <v>45</v>
      </c>
      <c r="K8229">
        <v>2</v>
      </c>
    </row>
    <row r="8230" spans="1:12" x14ac:dyDescent="0.25">
      <c r="A8230">
        <v>13403</v>
      </c>
      <c r="B8230" s="2">
        <v>57.824260000000002</v>
      </c>
      <c r="C8230" s="3">
        <v>7578</v>
      </c>
      <c r="D8230" s="4">
        <v>46540</v>
      </c>
      <c r="E8230" t="s">
        <v>2595</v>
      </c>
      <c r="F8230" s="4" t="s">
        <v>1280</v>
      </c>
      <c r="G8230" s="5">
        <v>5500</v>
      </c>
      <c r="H8230" s="6">
        <v>0.1870909</v>
      </c>
      <c r="I8230" s="7">
        <v>85.858999999999995</v>
      </c>
      <c r="J8230" s="2">
        <v>35.5</v>
      </c>
      <c r="K8230">
        <v>2</v>
      </c>
    </row>
    <row r="8231" spans="1:12" x14ac:dyDescent="0.25">
      <c r="A8231">
        <v>84339</v>
      </c>
      <c r="B8231" s="2">
        <v>57.822319999999998</v>
      </c>
      <c r="C8231" s="3">
        <v>4789</v>
      </c>
      <c r="D8231" s="4">
        <v>30860</v>
      </c>
      <c r="E8231" t="s">
        <v>2998</v>
      </c>
      <c r="F8231" s="4" t="s">
        <v>14851</v>
      </c>
      <c r="G8231" s="5">
        <v>2601</v>
      </c>
      <c r="H8231" s="6">
        <v>0.29054570000000002</v>
      </c>
      <c r="I8231" s="7">
        <v>67.968999999999994</v>
      </c>
      <c r="J8231" s="2">
        <v>48.5</v>
      </c>
      <c r="K8231">
        <v>2</v>
      </c>
    </row>
    <row r="8232" spans="1:12" x14ac:dyDescent="0.25">
      <c r="A8232">
        <v>55991</v>
      </c>
      <c r="B8232" s="2">
        <v>57.821480000000001</v>
      </c>
      <c r="C8232" s="3">
        <v>1220</v>
      </c>
      <c r="D8232" s="4">
        <v>40340</v>
      </c>
      <c r="E8232" t="s">
        <v>10591</v>
      </c>
      <c r="F8232" s="4" t="s">
        <v>10428</v>
      </c>
      <c r="G8232" s="5">
        <v>898</v>
      </c>
      <c r="H8232" s="6">
        <v>0.2313682</v>
      </c>
      <c r="I8232" s="7">
        <v>78.194000000000003</v>
      </c>
      <c r="J8232" s="2">
        <v>61</v>
      </c>
      <c r="K8232">
        <v>2</v>
      </c>
    </row>
    <row r="8233" spans="1:12" x14ac:dyDescent="0.25">
      <c r="A8233">
        <v>73145</v>
      </c>
      <c r="B8233" s="2">
        <v>57.821080000000002</v>
      </c>
      <c r="C8233" s="3">
        <v>2493</v>
      </c>
      <c r="D8233" s="4">
        <v>36420</v>
      </c>
      <c r="E8233" t="s">
        <v>13492</v>
      </c>
      <c r="F8233" s="4" t="s">
        <v>13462</v>
      </c>
      <c r="G8233" s="5">
        <v>777</v>
      </c>
      <c r="H8233" s="6">
        <v>0.39588689999999999</v>
      </c>
      <c r="I8233" s="7">
        <v>49.75</v>
      </c>
    </row>
    <row r="8234" spans="1:12" x14ac:dyDescent="0.25">
      <c r="A8234">
        <v>99611</v>
      </c>
      <c r="B8234" s="2">
        <v>57.81841</v>
      </c>
      <c r="C8234" s="3">
        <v>15548</v>
      </c>
      <c r="E8234" t="s">
        <v>16648</v>
      </c>
      <c r="F8234" s="4" t="s">
        <v>16604</v>
      </c>
      <c r="G8234" s="5">
        <v>10347</v>
      </c>
      <c r="H8234" s="6">
        <v>0.2062234</v>
      </c>
      <c r="I8234" s="7">
        <v>82.522000000000006</v>
      </c>
      <c r="J8234" s="2">
        <v>55.166699999999999</v>
      </c>
      <c r="K8234">
        <v>6</v>
      </c>
    </row>
    <row r="8235" spans="1:12" x14ac:dyDescent="0.25">
      <c r="A8235">
        <v>75189</v>
      </c>
      <c r="B8235" s="2">
        <v>57.812570000000001</v>
      </c>
      <c r="C8235" s="3">
        <v>22417</v>
      </c>
      <c r="D8235" s="4">
        <v>19100</v>
      </c>
      <c r="E8235" t="s">
        <v>13789</v>
      </c>
      <c r="F8235" s="4" t="s">
        <v>13752</v>
      </c>
      <c r="G8235" s="5">
        <v>14050</v>
      </c>
      <c r="H8235" s="6">
        <v>0.22489500000000001</v>
      </c>
      <c r="I8235" s="7">
        <v>79.292000000000002</v>
      </c>
      <c r="J8235" s="2">
        <v>41</v>
      </c>
      <c r="K8235">
        <v>4</v>
      </c>
    </row>
    <row r="8236" spans="1:12" x14ac:dyDescent="0.25">
      <c r="A8236">
        <v>68456</v>
      </c>
      <c r="B8236" s="2">
        <v>57.809040000000003</v>
      </c>
      <c r="C8236" s="3">
        <v>1121</v>
      </c>
      <c r="D8236" s="4">
        <v>30700</v>
      </c>
      <c r="E8236" t="s">
        <v>2638</v>
      </c>
      <c r="F8236" s="4" t="s">
        <v>12738</v>
      </c>
      <c r="G8236" s="5">
        <v>742</v>
      </c>
      <c r="H8236" s="6">
        <v>0.2624495</v>
      </c>
      <c r="I8236" s="7">
        <v>72.798000000000002</v>
      </c>
    </row>
    <row r="8237" spans="1:12" x14ac:dyDescent="0.25">
      <c r="A8237">
        <v>16127</v>
      </c>
      <c r="B8237" s="2">
        <v>57.806609999999999</v>
      </c>
      <c r="C8237" s="3">
        <v>15989</v>
      </c>
      <c r="D8237" s="4">
        <v>49660</v>
      </c>
      <c r="E8237" t="s">
        <v>3418</v>
      </c>
      <c r="F8237" s="4" t="s">
        <v>3003</v>
      </c>
      <c r="G8237" s="5">
        <v>9392</v>
      </c>
      <c r="H8237" s="6">
        <v>0.30416270000000001</v>
      </c>
      <c r="I8237" s="7">
        <v>65.587999999999994</v>
      </c>
      <c r="J8237" s="2">
        <v>40.142899999999997</v>
      </c>
      <c r="K8237">
        <v>7</v>
      </c>
    </row>
    <row r="8238" spans="1:12" x14ac:dyDescent="0.25">
      <c r="A8238">
        <v>55992</v>
      </c>
      <c r="B8238" s="2">
        <v>57.803579999999997</v>
      </c>
      <c r="C8238" s="3">
        <v>5013</v>
      </c>
      <c r="D8238" s="4">
        <v>39860</v>
      </c>
      <c r="E8238" t="s">
        <v>10592</v>
      </c>
      <c r="F8238" s="4" t="s">
        <v>10428</v>
      </c>
      <c r="G8238" s="5">
        <v>3286</v>
      </c>
      <c r="H8238" s="6">
        <v>0.25897750000000003</v>
      </c>
      <c r="I8238" s="7">
        <v>73.393000000000001</v>
      </c>
      <c r="J8238" s="2">
        <v>55.5</v>
      </c>
      <c r="K8238">
        <v>2</v>
      </c>
    </row>
    <row r="8239" spans="1:12" x14ac:dyDescent="0.25">
      <c r="A8239">
        <v>32504</v>
      </c>
      <c r="B8239" s="2">
        <v>57.799059999999997</v>
      </c>
      <c r="C8239" s="3">
        <v>22593</v>
      </c>
      <c r="D8239" s="4">
        <v>37860</v>
      </c>
      <c r="E8239" t="s">
        <v>6785</v>
      </c>
      <c r="F8239" s="4" t="s">
        <v>6689</v>
      </c>
      <c r="G8239" s="5">
        <v>15562</v>
      </c>
      <c r="H8239" s="6">
        <v>0.30443999999999999</v>
      </c>
      <c r="I8239" s="7">
        <v>65.531000000000006</v>
      </c>
      <c r="J8239" s="2">
        <v>31.416699999999999</v>
      </c>
      <c r="K8239">
        <v>12</v>
      </c>
      <c r="L8239" s="2">
        <v>9.8000000000000007</v>
      </c>
    </row>
    <row r="8240" spans="1:12" x14ac:dyDescent="0.25">
      <c r="A8240">
        <v>74136</v>
      </c>
      <c r="B8240" s="2">
        <v>57.790660000000003</v>
      </c>
      <c r="C8240" s="3">
        <v>30811</v>
      </c>
      <c r="D8240" s="4">
        <v>46140</v>
      </c>
      <c r="E8240" t="s">
        <v>13622</v>
      </c>
      <c r="F8240" s="4" t="s">
        <v>13462</v>
      </c>
      <c r="G8240" s="5">
        <v>19561</v>
      </c>
      <c r="H8240" s="6">
        <v>0.37314039999999998</v>
      </c>
      <c r="I8240" s="7">
        <v>53.655999999999999</v>
      </c>
      <c r="J8240" s="2">
        <v>44.8947</v>
      </c>
      <c r="K8240">
        <v>19</v>
      </c>
      <c r="L8240" s="2">
        <v>76.5</v>
      </c>
    </row>
    <row r="8241" spans="1:12" x14ac:dyDescent="0.25">
      <c r="A8241">
        <v>68371</v>
      </c>
      <c r="B8241" s="2">
        <v>57.785730000000001</v>
      </c>
      <c r="C8241" s="3">
        <v>1406</v>
      </c>
      <c r="E8241" t="s">
        <v>2668</v>
      </c>
      <c r="F8241" s="4" t="s">
        <v>12738</v>
      </c>
      <c r="G8241" s="5">
        <v>1042</v>
      </c>
      <c r="H8241" s="6">
        <v>0.2492809</v>
      </c>
      <c r="I8241" s="7">
        <v>75.054000000000002</v>
      </c>
    </row>
    <row r="8242" spans="1:12" x14ac:dyDescent="0.25">
      <c r="A8242">
        <v>60446</v>
      </c>
      <c r="B8242" s="2">
        <v>57.779809999999998</v>
      </c>
      <c r="C8242" s="3">
        <v>39976</v>
      </c>
      <c r="D8242" s="4">
        <v>16980</v>
      </c>
      <c r="E8242" t="s">
        <v>11575</v>
      </c>
      <c r="F8242" s="4" t="s">
        <v>11490</v>
      </c>
      <c r="G8242" s="5">
        <v>23704</v>
      </c>
      <c r="H8242" s="6">
        <v>0.25354369999999998</v>
      </c>
      <c r="I8242" s="7">
        <v>74.308000000000007</v>
      </c>
      <c r="J8242" s="2">
        <v>51.4</v>
      </c>
      <c r="K8242">
        <v>5</v>
      </c>
    </row>
    <row r="8243" spans="1:12" x14ac:dyDescent="0.25">
      <c r="A8243">
        <v>68945</v>
      </c>
      <c r="B8243" s="2">
        <v>57.774079999999998</v>
      </c>
      <c r="C8243" s="3">
        <v>421</v>
      </c>
      <c r="D8243" s="4">
        <v>28260</v>
      </c>
      <c r="E8243" t="s">
        <v>12874</v>
      </c>
      <c r="F8243" s="4" t="s">
        <v>12738</v>
      </c>
      <c r="G8243" s="5">
        <v>246</v>
      </c>
      <c r="H8243" s="6">
        <v>0.31300810000000001</v>
      </c>
      <c r="I8243" s="7">
        <v>64.028000000000006</v>
      </c>
      <c r="J8243" s="2">
        <v>52</v>
      </c>
      <c r="K8243">
        <v>1</v>
      </c>
    </row>
    <row r="8244" spans="1:12" x14ac:dyDescent="0.25">
      <c r="A8244">
        <v>2804</v>
      </c>
      <c r="B8244" s="2">
        <v>57.773580000000003</v>
      </c>
      <c r="C8244" s="3">
        <v>2413</v>
      </c>
      <c r="D8244" s="4">
        <v>39300</v>
      </c>
      <c r="E8244" t="s">
        <v>467</v>
      </c>
      <c r="F8244" s="4" t="s">
        <v>466</v>
      </c>
      <c r="G8244" s="5">
        <v>1828</v>
      </c>
      <c r="H8244" s="6">
        <v>0.2312739</v>
      </c>
      <c r="I8244" s="7">
        <v>78.152000000000001</v>
      </c>
      <c r="J8244" s="2">
        <v>40.666699999999999</v>
      </c>
      <c r="K8244">
        <v>3</v>
      </c>
    </row>
    <row r="8245" spans="1:12" x14ac:dyDescent="0.25">
      <c r="A8245">
        <v>55026</v>
      </c>
      <c r="B8245" s="2">
        <v>57.773069999999997</v>
      </c>
      <c r="C8245" s="3">
        <v>416</v>
      </c>
      <c r="D8245" s="4">
        <v>39860</v>
      </c>
      <c r="E8245" t="s">
        <v>10438</v>
      </c>
      <c r="F8245" s="4" t="s">
        <v>10428</v>
      </c>
      <c r="G8245" s="5">
        <v>308</v>
      </c>
      <c r="H8245" s="6">
        <v>0.2653722</v>
      </c>
      <c r="I8245" s="7">
        <v>72.25</v>
      </c>
    </row>
    <row r="8246" spans="1:12" x14ac:dyDescent="0.25">
      <c r="A8246">
        <v>89002</v>
      </c>
      <c r="B8246" s="2">
        <v>57.767710000000001</v>
      </c>
      <c r="C8246" s="3">
        <v>33803</v>
      </c>
      <c r="D8246" s="4">
        <v>29820</v>
      </c>
      <c r="E8246" t="s">
        <v>2668</v>
      </c>
      <c r="F8246" s="4" t="s">
        <v>15318</v>
      </c>
      <c r="G8246" s="5">
        <v>22079</v>
      </c>
      <c r="H8246" s="6">
        <v>0.22387789999999999</v>
      </c>
      <c r="I8246" s="7">
        <v>79.415999999999997</v>
      </c>
      <c r="J8246" s="2">
        <v>51.8</v>
      </c>
      <c r="K8246">
        <v>5</v>
      </c>
    </row>
    <row r="8247" spans="1:12" x14ac:dyDescent="0.25">
      <c r="A8247">
        <v>56281</v>
      </c>
      <c r="B8247" s="2">
        <v>57.762329999999999</v>
      </c>
      <c r="C8247" s="3">
        <v>633</v>
      </c>
      <c r="D8247" s="4">
        <v>48820</v>
      </c>
      <c r="E8247" t="s">
        <v>10693</v>
      </c>
      <c r="F8247" s="4" t="s">
        <v>10428</v>
      </c>
      <c r="G8247" s="5">
        <v>414</v>
      </c>
      <c r="H8247" s="6">
        <v>0.25120769999999998</v>
      </c>
      <c r="I8247" s="7">
        <v>74.688000000000002</v>
      </c>
    </row>
    <row r="8248" spans="1:12" x14ac:dyDescent="0.25">
      <c r="A8248">
        <v>80033</v>
      </c>
      <c r="B8248" s="2">
        <v>57.757820000000002</v>
      </c>
      <c r="C8248" s="3">
        <v>24837</v>
      </c>
      <c r="D8248" s="4">
        <v>19740</v>
      </c>
      <c r="E8248" t="s">
        <v>14481</v>
      </c>
      <c r="F8248" s="4" t="s">
        <v>14477</v>
      </c>
      <c r="G8248" s="5">
        <v>18444</v>
      </c>
      <c r="H8248" s="6">
        <v>0.32227280000000003</v>
      </c>
      <c r="I8248" s="7">
        <v>62.404000000000003</v>
      </c>
      <c r="J8248" s="2">
        <v>39.578899999999997</v>
      </c>
      <c r="K8248">
        <v>19</v>
      </c>
      <c r="L8248" s="2">
        <v>48.4</v>
      </c>
    </row>
    <row r="8249" spans="1:12" x14ac:dyDescent="0.25">
      <c r="A8249">
        <v>77375</v>
      </c>
      <c r="B8249" s="2">
        <v>57.747199999999999</v>
      </c>
      <c r="C8249" s="3">
        <v>43088</v>
      </c>
      <c r="D8249" s="4">
        <v>26420</v>
      </c>
      <c r="E8249" t="s">
        <v>14040</v>
      </c>
      <c r="F8249" s="4" t="s">
        <v>13752</v>
      </c>
      <c r="G8249" s="5">
        <v>25927</v>
      </c>
      <c r="H8249" s="6">
        <v>0.27349869999999998</v>
      </c>
      <c r="I8249" s="7">
        <v>70.831999999999994</v>
      </c>
      <c r="J8249" s="2">
        <v>47.636400000000002</v>
      </c>
      <c r="K8249">
        <v>11</v>
      </c>
      <c r="L8249" s="2">
        <v>86.9</v>
      </c>
    </row>
    <row r="8250" spans="1:12" x14ac:dyDescent="0.25">
      <c r="A8250">
        <v>46034</v>
      </c>
      <c r="B8250" s="2">
        <v>57.739829999999998</v>
      </c>
      <c r="C8250" s="3">
        <v>7357</v>
      </c>
      <c r="D8250" s="4">
        <v>26900</v>
      </c>
      <c r="E8250" t="s">
        <v>2477</v>
      </c>
      <c r="F8250" s="4" t="s">
        <v>8800</v>
      </c>
      <c r="G8250" s="5">
        <v>4876</v>
      </c>
      <c r="H8250" s="6">
        <v>0.30059459999999999</v>
      </c>
      <c r="I8250" s="7">
        <v>66.146000000000001</v>
      </c>
      <c r="J8250" s="2">
        <v>39</v>
      </c>
      <c r="K8250">
        <v>1</v>
      </c>
    </row>
    <row r="8251" spans="1:12" x14ac:dyDescent="0.25">
      <c r="A8251">
        <v>65484</v>
      </c>
      <c r="B8251" s="2">
        <v>57.738610000000001</v>
      </c>
      <c r="C8251" s="3">
        <v>246</v>
      </c>
      <c r="E8251" t="s">
        <v>12413</v>
      </c>
      <c r="F8251" s="4" t="s">
        <v>12102</v>
      </c>
      <c r="G8251" s="5">
        <v>206</v>
      </c>
      <c r="H8251" s="6">
        <v>0.26699030000000001</v>
      </c>
      <c r="I8251" s="7">
        <v>71.953000000000003</v>
      </c>
    </row>
    <row r="8252" spans="1:12" x14ac:dyDescent="0.25">
      <c r="A8252">
        <v>32904</v>
      </c>
      <c r="B8252" s="2">
        <v>57.733820000000001</v>
      </c>
      <c r="C8252" s="3">
        <v>27563</v>
      </c>
      <c r="D8252" s="4">
        <v>37340</v>
      </c>
      <c r="E8252" t="s">
        <v>6845</v>
      </c>
      <c r="F8252" s="4" t="s">
        <v>6689</v>
      </c>
      <c r="G8252" s="5">
        <v>19812</v>
      </c>
      <c r="H8252" s="6">
        <v>0.309257</v>
      </c>
      <c r="I8252" s="7">
        <v>64.64</v>
      </c>
      <c r="J8252" s="2">
        <v>43.666699999999999</v>
      </c>
      <c r="K8252">
        <v>6</v>
      </c>
    </row>
    <row r="8253" spans="1:12" x14ac:dyDescent="0.25">
      <c r="A8253">
        <v>35040</v>
      </c>
      <c r="B8253" s="2">
        <v>57.726520000000001</v>
      </c>
      <c r="C8253" s="3">
        <v>16063</v>
      </c>
      <c r="D8253" s="4">
        <v>13820</v>
      </c>
      <c r="E8253" t="s">
        <v>7038</v>
      </c>
      <c r="F8253" s="4" t="s">
        <v>7027</v>
      </c>
      <c r="G8253" s="5">
        <v>10685</v>
      </c>
      <c r="H8253" s="6">
        <v>0.3217294</v>
      </c>
      <c r="I8253" s="7">
        <v>62.484000000000002</v>
      </c>
      <c r="J8253" s="2">
        <v>42</v>
      </c>
      <c r="K8253">
        <v>4</v>
      </c>
    </row>
    <row r="8254" spans="1:12" x14ac:dyDescent="0.25">
      <c r="A8254">
        <v>50248</v>
      </c>
      <c r="B8254" s="2">
        <v>57.723230000000001</v>
      </c>
      <c r="C8254" s="3">
        <v>4256</v>
      </c>
      <c r="D8254" s="4">
        <v>11180</v>
      </c>
      <c r="E8254" t="s">
        <v>9665</v>
      </c>
      <c r="F8254" s="4" t="s">
        <v>9593</v>
      </c>
      <c r="G8254" s="5">
        <v>3056</v>
      </c>
      <c r="H8254" s="6">
        <v>0.2914622</v>
      </c>
      <c r="I8254" s="7">
        <v>67.703000000000003</v>
      </c>
      <c r="J8254" s="2">
        <v>49.2</v>
      </c>
      <c r="K8254">
        <v>5</v>
      </c>
    </row>
    <row r="8255" spans="1:12" x14ac:dyDescent="0.25">
      <c r="A8255">
        <v>15905</v>
      </c>
      <c r="B8255" s="2">
        <v>57.71875</v>
      </c>
      <c r="C8255" s="3">
        <v>20547</v>
      </c>
      <c r="D8255" s="4">
        <v>27780</v>
      </c>
      <c r="E8255" t="s">
        <v>2129</v>
      </c>
      <c r="F8255" s="4" t="s">
        <v>3003</v>
      </c>
      <c r="G8255" s="5">
        <v>15647</v>
      </c>
      <c r="H8255" s="6">
        <v>0.318911</v>
      </c>
      <c r="I8255" s="7">
        <v>62.957000000000001</v>
      </c>
      <c r="J8255" s="2">
        <v>39.5</v>
      </c>
      <c r="K8255">
        <v>20</v>
      </c>
      <c r="L8255" s="2">
        <v>47.8</v>
      </c>
    </row>
    <row r="8256" spans="1:12" x14ac:dyDescent="0.25">
      <c r="A8256">
        <v>99008</v>
      </c>
      <c r="B8256" s="2">
        <v>57.714910000000003</v>
      </c>
      <c r="C8256" s="3">
        <v>593</v>
      </c>
      <c r="E8256" t="s">
        <v>16537</v>
      </c>
      <c r="F8256" s="4" t="s">
        <v>16344</v>
      </c>
      <c r="G8256" s="5">
        <v>388</v>
      </c>
      <c r="H8256" s="6">
        <v>0.3033419</v>
      </c>
      <c r="I8256" s="7">
        <v>65.647000000000006</v>
      </c>
    </row>
    <row r="8257" spans="1:12" x14ac:dyDescent="0.25">
      <c r="A8257">
        <v>48034</v>
      </c>
      <c r="B8257" s="2">
        <v>57.712380000000003</v>
      </c>
      <c r="C8257" s="3">
        <v>13996</v>
      </c>
      <c r="D8257" s="4">
        <v>19820</v>
      </c>
      <c r="E8257" t="s">
        <v>104</v>
      </c>
      <c r="F8257" s="4" t="s">
        <v>9106</v>
      </c>
      <c r="G8257" s="5">
        <v>10189</v>
      </c>
      <c r="H8257" s="6">
        <v>0.39087339999999998</v>
      </c>
      <c r="I8257" s="7">
        <v>50.51</v>
      </c>
      <c r="J8257" s="2">
        <v>38</v>
      </c>
      <c r="K8257">
        <v>5</v>
      </c>
    </row>
    <row r="8258" spans="1:12" x14ac:dyDescent="0.25">
      <c r="A8258">
        <v>52322</v>
      </c>
      <c r="B8258" s="2">
        <v>57.709519999999998</v>
      </c>
      <c r="C8258" s="3">
        <v>2357</v>
      </c>
      <c r="D8258" s="4">
        <v>26980</v>
      </c>
      <c r="E8258" t="s">
        <v>186</v>
      </c>
      <c r="F8258" s="4" t="s">
        <v>9593</v>
      </c>
      <c r="G8258" s="5">
        <v>1764</v>
      </c>
      <c r="H8258" s="6">
        <v>0.20521539999999999</v>
      </c>
      <c r="I8258" s="7">
        <v>82.584000000000003</v>
      </c>
    </row>
    <row r="8259" spans="1:12" x14ac:dyDescent="0.25">
      <c r="A8259">
        <v>58781</v>
      </c>
      <c r="B8259" s="2">
        <v>57.709000000000003</v>
      </c>
      <c r="C8259" s="3">
        <v>606</v>
      </c>
      <c r="D8259" s="4">
        <v>33500</v>
      </c>
      <c r="E8259" t="s">
        <v>9341</v>
      </c>
      <c r="F8259" s="4" t="s">
        <v>11069</v>
      </c>
      <c r="G8259" s="5">
        <v>418</v>
      </c>
      <c r="H8259" s="6">
        <v>0.21291869999999999</v>
      </c>
      <c r="I8259" s="7">
        <v>81.25</v>
      </c>
    </row>
    <row r="8260" spans="1:12" x14ac:dyDescent="0.25">
      <c r="A8260">
        <v>98118</v>
      </c>
      <c r="B8260" s="2">
        <v>57.701560000000001</v>
      </c>
      <c r="C8260" s="3">
        <v>44439</v>
      </c>
      <c r="D8260" s="4">
        <v>42660</v>
      </c>
      <c r="E8260" t="s">
        <v>16366</v>
      </c>
      <c r="F8260" s="4" t="s">
        <v>16344</v>
      </c>
      <c r="G8260" s="5">
        <v>30673</v>
      </c>
      <c r="H8260" s="6">
        <v>0.34926479999999999</v>
      </c>
      <c r="I8260" s="7">
        <v>57.685000000000002</v>
      </c>
      <c r="J8260" s="2">
        <v>40.254899999999999</v>
      </c>
      <c r="K8260">
        <v>51</v>
      </c>
      <c r="L8260" s="2">
        <v>52.9</v>
      </c>
    </row>
    <row r="8261" spans="1:12" x14ac:dyDescent="0.25">
      <c r="A8261">
        <v>55768</v>
      </c>
      <c r="B8261" s="2">
        <v>57.693719999999999</v>
      </c>
      <c r="C8261" s="3">
        <v>2878</v>
      </c>
      <c r="D8261" s="4">
        <v>20260</v>
      </c>
      <c r="E8261" t="s">
        <v>10544</v>
      </c>
      <c r="F8261" s="4" t="s">
        <v>10428</v>
      </c>
      <c r="G8261" s="5">
        <v>2091</v>
      </c>
      <c r="H8261" s="6">
        <v>0.21951219999999999</v>
      </c>
      <c r="I8261" s="7">
        <v>80.102000000000004</v>
      </c>
    </row>
    <row r="8262" spans="1:12" x14ac:dyDescent="0.25">
      <c r="A8262">
        <v>66779</v>
      </c>
      <c r="B8262" s="2">
        <v>57.693109999999997</v>
      </c>
      <c r="C8262" s="3">
        <v>801</v>
      </c>
      <c r="E8262" t="s">
        <v>3126</v>
      </c>
      <c r="F8262" s="4" t="s">
        <v>12494</v>
      </c>
      <c r="G8262" s="5">
        <v>451</v>
      </c>
      <c r="H8262" s="6">
        <v>0.31858409999999998</v>
      </c>
      <c r="I8262" s="7">
        <v>62.981000000000002</v>
      </c>
    </row>
    <row r="8263" spans="1:12" x14ac:dyDescent="0.25">
      <c r="A8263">
        <v>18360</v>
      </c>
      <c r="B8263" s="2">
        <v>57.688290000000002</v>
      </c>
      <c r="C8263" s="3">
        <v>27378</v>
      </c>
      <c r="D8263" s="4">
        <v>20700</v>
      </c>
      <c r="E8263" t="s">
        <v>4043</v>
      </c>
      <c r="F8263" s="4" t="s">
        <v>3003</v>
      </c>
      <c r="G8263" s="5">
        <v>19697</v>
      </c>
      <c r="H8263" s="6">
        <v>0.28933340000000002</v>
      </c>
      <c r="I8263" s="7">
        <v>68.025999999999996</v>
      </c>
      <c r="J8263" s="2">
        <v>45.8889</v>
      </c>
      <c r="K8263">
        <v>9</v>
      </c>
    </row>
    <row r="8264" spans="1:12" x14ac:dyDescent="0.25">
      <c r="A8264">
        <v>68102</v>
      </c>
      <c r="B8264" s="2">
        <v>57.682639999999999</v>
      </c>
      <c r="C8264" s="3">
        <v>6107</v>
      </c>
      <c r="D8264" s="4">
        <v>36540</v>
      </c>
      <c r="E8264" t="s">
        <v>6681</v>
      </c>
      <c r="F8264" s="4" t="s">
        <v>12738</v>
      </c>
      <c r="G8264" s="5">
        <v>3878</v>
      </c>
      <c r="H8264" s="6">
        <v>0.4338747</v>
      </c>
      <c r="I8264" s="7">
        <v>43.046999999999997</v>
      </c>
      <c r="J8264" s="2">
        <v>38.555599999999998</v>
      </c>
      <c r="K8264">
        <v>9</v>
      </c>
    </row>
    <row r="8265" spans="1:12" x14ac:dyDescent="0.25">
      <c r="A8265">
        <v>95403</v>
      </c>
      <c r="B8265" s="2">
        <v>57.674379999999999</v>
      </c>
      <c r="C8265" s="3">
        <v>44917</v>
      </c>
      <c r="D8265" s="4">
        <v>42220</v>
      </c>
      <c r="E8265" t="s">
        <v>14265</v>
      </c>
      <c r="F8265" s="4" t="s">
        <v>15368</v>
      </c>
      <c r="G8265" s="5">
        <v>30643</v>
      </c>
      <c r="H8265" s="6">
        <v>0.26674059999999999</v>
      </c>
      <c r="I8265" s="7">
        <v>71.915999999999997</v>
      </c>
      <c r="J8265" s="2">
        <v>38</v>
      </c>
      <c r="K8265">
        <v>12</v>
      </c>
      <c r="L8265" s="2">
        <v>39.1</v>
      </c>
    </row>
    <row r="8266" spans="1:12" x14ac:dyDescent="0.25">
      <c r="A8266">
        <v>68844</v>
      </c>
      <c r="B8266" s="2">
        <v>57.667020000000001</v>
      </c>
      <c r="C8266" s="3">
        <v>193</v>
      </c>
      <c r="E8266" t="s">
        <v>8120</v>
      </c>
      <c r="F8266" s="4" t="s">
        <v>12738</v>
      </c>
      <c r="G8266" s="5">
        <v>137</v>
      </c>
      <c r="H8266" s="6">
        <v>0.3043478</v>
      </c>
      <c r="I8266" s="7">
        <v>65.417000000000002</v>
      </c>
    </row>
    <row r="8267" spans="1:12" x14ac:dyDescent="0.25">
      <c r="A8267">
        <v>80019</v>
      </c>
      <c r="B8267" s="2">
        <v>57.66666</v>
      </c>
      <c r="C8267" s="3">
        <v>2348</v>
      </c>
      <c r="D8267" s="4">
        <v>19740</v>
      </c>
      <c r="E8267" t="s">
        <v>815</v>
      </c>
      <c r="F8267" s="4" t="s">
        <v>14477</v>
      </c>
      <c r="G8267" s="5">
        <v>1358</v>
      </c>
      <c r="H8267" s="6">
        <v>0.3107511</v>
      </c>
      <c r="I8267" s="7">
        <v>64.308000000000007</v>
      </c>
      <c r="J8267" s="2">
        <v>63</v>
      </c>
      <c r="K8267">
        <v>1</v>
      </c>
    </row>
    <row r="8268" spans="1:12" x14ac:dyDescent="0.25">
      <c r="A8268">
        <v>79932</v>
      </c>
      <c r="B8268" s="2">
        <v>57.662599999999998</v>
      </c>
      <c r="C8268" s="3">
        <v>26041</v>
      </c>
      <c r="D8268" s="4">
        <v>21340</v>
      </c>
      <c r="E8268" t="s">
        <v>11792</v>
      </c>
      <c r="F8268" s="4" t="s">
        <v>13752</v>
      </c>
      <c r="G8268" s="5">
        <v>15604</v>
      </c>
      <c r="H8268" s="6">
        <v>0.34350170000000002</v>
      </c>
      <c r="I8268" s="7">
        <v>58.646999999999998</v>
      </c>
      <c r="J8268" s="2">
        <v>31</v>
      </c>
      <c r="K8268">
        <v>4</v>
      </c>
    </row>
    <row r="8269" spans="1:12" x14ac:dyDescent="0.25">
      <c r="A8269">
        <v>48160</v>
      </c>
      <c r="B8269" s="2">
        <v>57.656590000000001</v>
      </c>
      <c r="C8269" s="3">
        <v>13519</v>
      </c>
      <c r="D8269" s="4">
        <v>11460</v>
      </c>
      <c r="E8269" t="s">
        <v>615</v>
      </c>
      <c r="F8269" s="4" t="s">
        <v>9106</v>
      </c>
      <c r="G8269" s="5">
        <v>9505</v>
      </c>
      <c r="H8269" s="6">
        <v>0.25491849999999999</v>
      </c>
      <c r="I8269" s="7">
        <v>73.95</v>
      </c>
      <c r="J8269" s="2">
        <v>64.8</v>
      </c>
      <c r="K8269">
        <v>5</v>
      </c>
    </row>
    <row r="8270" spans="1:12" x14ac:dyDescent="0.25">
      <c r="A8270">
        <v>44809</v>
      </c>
      <c r="B8270" s="2">
        <v>57.654260000000001</v>
      </c>
      <c r="C8270" s="3">
        <v>254</v>
      </c>
      <c r="D8270" s="4">
        <v>45660</v>
      </c>
      <c r="E8270" t="s">
        <v>6767</v>
      </c>
      <c r="F8270" s="4" t="s">
        <v>8295</v>
      </c>
      <c r="G8270" s="5">
        <v>223</v>
      </c>
      <c r="H8270" s="6">
        <v>0.31838569999999999</v>
      </c>
      <c r="I8270" s="7">
        <v>62.981000000000002</v>
      </c>
    </row>
    <row r="8271" spans="1:12" x14ac:dyDescent="0.25">
      <c r="A8271">
        <v>4539</v>
      </c>
      <c r="B8271" s="2">
        <v>57.653970000000001</v>
      </c>
      <c r="C8271" s="3">
        <v>1164</v>
      </c>
      <c r="E8271" t="s">
        <v>471</v>
      </c>
      <c r="F8271" s="4" t="s">
        <v>701</v>
      </c>
      <c r="G8271" s="5">
        <v>1001</v>
      </c>
      <c r="H8271" s="6">
        <v>0.3006993</v>
      </c>
      <c r="I8271" s="7">
        <v>66.037000000000006</v>
      </c>
      <c r="J8271" s="2">
        <v>52</v>
      </c>
      <c r="K8271">
        <v>3</v>
      </c>
    </row>
    <row r="8272" spans="1:12" x14ac:dyDescent="0.25">
      <c r="A8272">
        <v>42055</v>
      </c>
      <c r="B8272" s="2">
        <v>57.65325</v>
      </c>
      <c r="C8272" s="3">
        <v>2431</v>
      </c>
      <c r="E8272" t="s">
        <v>8183</v>
      </c>
      <c r="F8272" s="4" t="s">
        <v>7883</v>
      </c>
      <c r="G8272" s="5">
        <v>2026</v>
      </c>
      <c r="H8272" s="6">
        <v>0.28860380000000002</v>
      </c>
      <c r="I8272" s="7">
        <v>68.125</v>
      </c>
      <c r="J8272" s="2">
        <v>58.5</v>
      </c>
      <c r="K8272">
        <v>2</v>
      </c>
    </row>
    <row r="8273" spans="1:12" x14ac:dyDescent="0.25">
      <c r="A8273">
        <v>11423</v>
      </c>
      <c r="B8273" s="2">
        <v>57.647449999999999</v>
      </c>
      <c r="C8273" s="3">
        <v>32053</v>
      </c>
      <c r="D8273" s="4">
        <v>35620</v>
      </c>
      <c r="E8273" t="s">
        <v>528</v>
      </c>
      <c r="F8273" s="4" t="s">
        <v>1280</v>
      </c>
      <c r="G8273" s="5">
        <v>22184</v>
      </c>
      <c r="H8273" s="6">
        <v>0.2663181</v>
      </c>
      <c r="I8273" s="7">
        <v>71.974000000000004</v>
      </c>
      <c r="J8273" s="2">
        <v>39</v>
      </c>
      <c r="K8273">
        <v>8</v>
      </c>
    </row>
    <row r="8274" spans="1:12" x14ac:dyDescent="0.25">
      <c r="A8274">
        <v>97436</v>
      </c>
      <c r="B8274" s="2">
        <v>57.64199</v>
      </c>
      <c r="C8274" s="3">
        <v>861</v>
      </c>
      <c r="D8274" s="4">
        <v>40700</v>
      </c>
      <c r="E8274" t="s">
        <v>4645</v>
      </c>
      <c r="F8274" s="4" t="s">
        <v>16170</v>
      </c>
      <c r="G8274" s="5">
        <v>644</v>
      </c>
      <c r="H8274" s="6">
        <v>0.29457359999999999</v>
      </c>
      <c r="I8274" s="7">
        <v>67.082999999999998</v>
      </c>
    </row>
    <row r="8275" spans="1:12" x14ac:dyDescent="0.25">
      <c r="A8275">
        <v>72080</v>
      </c>
      <c r="B8275" s="2">
        <v>57.641719999999999</v>
      </c>
      <c r="C8275" s="3">
        <v>749</v>
      </c>
      <c r="E8275" t="s">
        <v>8430</v>
      </c>
      <c r="F8275" s="4" t="s">
        <v>13183</v>
      </c>
      <c r="G8275" s="5">
        <v>465</v>
      </c>
      <c r="H8275" s="6">
        <v>0.43133050000000001</v>
      </c>
      <c r="I8275" s="7">
        <v>43.448</v>
      </c>
    </row>
    <row r="8276" spans="1:12" x14ac:dyDescent="0.25">
      <c r="A8276">
        <v>92866</v>
      </c>
      <c r="B8276" s="2">
        <v>57.639110000000002</v>
      </c>
      <c r="C8276" s="3">
        <v>15472</v>
      </c>
      <c r="D8276" s="4">
        <v>31080</v>
      </c>
      <c r="E8276" t="s">
        <v>130</v>
      </c>
      <c r="F8276" s="4" t="s">
        <v>15368</v>
      </c>
      <c r="G8276" s="5">
        <v>10439</v>
      </c>
      <c r="H8276" s="6">
        <v>0.26896550000000002</v>
      </c>
      <c r="I8276" s="7">
        <v>71.495999999999995</v>
      </c>
      <c r="J8276" s="2">
        <v>36.5</v>
      </c>
      <c r="K8276">
        <v>6</v>
      </c>
    </row>
    <row r="8277" spans="1:12" x14ac:dyDescent="0.25">
      <c r="A8277">
        <v>68460</v>
      </c>
      <c r="B8277" s="2">
        <v>57.636470000000003</v>
      </c>
      <c r="C8277" s="3">
        <v>869</v>
      </c>
      <c r="E8277" t="s">
        <v>5899</v>
      </c>
      <c r="F8277" s="4" t="s">
        <v>12738</v>
      </c>
      <c r="G8277" s="5">
        <v>611</v>
      </c>
      <c r="H8277" s="6">
        <v>0.18137259999999999</v>
      </c>
      <c r="I8277" s="7">
        <v>86.63</v>
      </c>
    </row>
    <row r="8278" spans="1:12" x14ac:dyDescent="0.25">
      <c r="A8278">
        <v>97015</v>
      </c>
      <c r="B8278" s="2">
        <v>57.633240000000001</v>
      </c>
      <c r="C8278" s="3">
        <v>20190</v>
      </c>
      <c r="D8278" s="4">
        <v>38900</v>
      </c>
      <c r="E8278" t="s">
        <v>16174</v>
      </c>
      <c r="F8278" s="4" t="s">
        <v>16170</v>
      </c>
      <c r="G8278" s="5">
        <v>12890</v>
      </c>
      <c r="H8278" s="6">
        <v>0.28572540000000002</v>
      </c>
      <c r="I8278" s="7">
        <v>68.596000000000004</v>
      </c>
      <c r="J8278" s="2">
        <v>44</v>
      </c>
      <c r="K8278">
        <v>10</v>
      </c>
      <c r="L8278" s="2">
        <v>72.099999999999994</v>
      </c>
    </row>
    <row r="8279" spans="1:12" x14ac:dyDescent="0.25">
      <c r="A8279">
        <v>25701</v>
      </c>
      <c r="B8279" s="2">
        <v>57.626190000000001</v>
      </c>
      <c r="C8279" s="3">
        <v>23541</v>
      </c>
      <c r="D8279" s="4">
        <v>26580</v>
      </c>
      <c r="E8279" t="s">
        <v>46</v>
      </c>
      <c r="F8279" s="4" t="s">
        <v>5144</v>
      </c>
      <c r="G8279" s="5">
        <v>16531</v>
      </c>
      <c r="H8279" s="6">
        <v>0.35748849999999999</v>
      </c>
      <c r="I8279" s="7">
        <v>56.183999999999997</v>
      </c>
      <c r="J8279" s="2">
        <v>43</v>
      </c>
      <c r="K8279">
        <v>12</v>
      </c>
      <c r="L8279" s="2">
        <v>67.099999999999994</v>
      </c>
    </row>
    <row r="8280" spans="1:12" x14ac:dyDescent="0.25">
      <c r="A8280">
        <v>27559</v>
      </c>
      <c r="B8280" s="2">
        <v>57.621859999999998</v>
      </c>
      <c r="C8280" s="3">
        <v>2168</v>
      </c>
      <c r="D8280" s="4">
        <v>20500</v>
      </c>
      <c r="E8280" t="s">
        <v>5736</v>
      </c>
      <c r="F8280" s="4" t="s">
        <v>5642</v>
      </c>
      <c r="G8280" s="5">
        <v>1580</v>
      </c>
      <c r="H8280" s="6">
        <v>0.2721519</v>
      </c>
      <c r="I8280" s="7">
        <v>70.924000000000007</v>
      </c>
      <c r="J8280" s="2">
        <v>40</v>
      </c>
      <c r="K8280">
        <v>1</v>
      </c>
    </row>
    <row r="8281" spans="1:12" x14ac:dyDescent="0.25">
      <c r="A8281">
        <v>57227</v>
      </c>
      <c r="B8281" s="2">
        <v>57.621420000000001</v>
      </c>
      <c r="C8281" s="3">
        <v>368</v>
      </c>
      <c r="E8281" t="s">
        <v>1909</v>
      </c>
      <c r="F8281" s="4" t="s">
        <v>10877</v>
      </c>
      <c r="G8281" s="5">
        <v>273</v>
      </c>
      <c r="H8281" s="6">
        <v>0.22627739999999999</v>
      </c>
      <c r="I8281" s="7">
        <v>78.846000000000004</v>
      </c>
    </row>
    <row r="8282" spans="1:12" x14ac:dyDescent="0.25">
      <c r="A8282">
        <v>66428</v>
      </c>
      <c r="B8282" s="2">
        <v>57.621279999999999</v>
      </c>
      <c r="C8282" s="3">
        <v>433</v>
      </c>
      <c r="E8282" t="s">
        <v>12530</v>
      </c>
      <c r="F8282" s="4" t="s">
        <v>12494</v>
      </c>
      <c r="G8282" s="5">
        <v>291</v>
      </c>
      <c r="H8282" s="6">
        <v>0.22602739999999999</v>
      </c>
      <c r="I8282" s="7">
        <v>78.888999999999996</v>
      </c>
    </row>
    <row r="8283" spans="1:12" x14ac:dyDescent="0.25">
      <c r="A8283">
        <v>56037</v>
      </c>
      <c r="B8283" s="2">
        <v>57.620950000000001</v>
      </c>
      <c r="C8283" s="3">
        <v>1470</v>
      </c>
      <c r="D8283" s="4">
        <v>31860</v>
      </c>
      <c r="E8283" t="s">
        <v>10605</v>
      </c>
      <c r="F8283" s="4" t="s">
        <v>10428</v>
      </c>
      <c r="G8283" s="5">
        <v>1120</v>
      </c>
      <c r="H8283" s="6">
        <v>0.22678570000000001</v>
      </c>
      <c r="I8283" s="7">
        <v>78.75</v>
      </c>
    </row>
    <row r="8284" spans="1:12" x14ac:dyDescent="0.25">
      <c r="A8284">
        <v>76637</v>
      </c>
      <c r="B8284" s="2">
        <v>57.620570000000001</v>
      </c>
      <c r="C8284" s="3">
        <v>602</v>
      </c>
      <c r="E8284" t="s">
        <v>13974</v>
      </c>
      <c r="F8284" s="4" t="s">
        <v>13752</v>
      </c>
      <c r="G8284" s="5">
        <v>416</v>
      </c>
      <c r="H8284" s="6">
        <v>0.32692310000000002</v>
      </c>
      <c r="I8284" s="7">
        <v>61.429000000000002</v>
      </c>
    </row>
    <row r="8285" spans="1:12" x14ac:dyDescent="0.25">
      <c r="A8285">
        <v>12913</v>
      </c>
      <c r="B8285" s="2">
        <v>57.620249999999999</v>
      </c>
      <c r="C8285" s="3">
        <v>1279</v>
      </c>
      <c r="E8285" t="s">
        <v>1414</v>
      </c>
      <c r="F8285" s="4" t="s">
        <v>1280</v>
      </c>
      <c r="G8285" s="5">
        <v>968</v>
      </c>
      <c r="H8285" s="6">
        <v>0.30030960000000001</v>
      </c>
      <c r="I8285" s="7">
        <v>66.019000000000005</v>
      </c>
    </row>
    <row r="8286" spans="1:12" x14ac:dyDescent="0.25">
      <c r="A8286">
        <v>43040</v>
      </c>
      <c r="B8286" s="2">
        <v>57.614849999999997</v>
      </c>
      <c r="C8286" s="3">
        <v>32506</v>
      </c>
      <c r="D8286" s="4">
        <v>18140</v>
      </c>
      <c r="E8286" t="s">
        <v>3697</v>
      </c>
      <c r="F8286" s="4" t="s">
        <v>8295</v>
      </c>
      <c r="G8286" s="5">
        <v>21556</v>
      </c>
      <c r="H8286" s="6">
        <v>0.24289089999999999</v>
      </c>
      <c r="I8286" s="7">
        <v>75.932000000000002</v>
      </c>
      <c r="J8286" s="2">
        <v>62</v>
      </c>
      <c r="K8286">
        <v>4</v>
      </c>
    </row>
    <row r="8287" spans="1:12" x14ac:dyDescent="0.25">
      <c r="A8287">
        <v>12842</v>
      </c>
      <c r="B8287" s="2">
        <v>57.609529999999999</v>
      </c>
      <c r="C8287" s="3">
        <v>955</v>
      </c>
      <c r="E8287" t="s">
        <v>2379</v>
      </c>
      <c r="F8287" s="4" t="s">
        <v>1280</v>
      </c>
      <c r="G8287" s="5">
        <v>694</v>
      </c>
      <c r="H8287" s="6">
        <v>0.31988470000000002</v>
      </c>
      <c r="I8287" s="7">
        <v>62.619</v>
      </c>
      <c r="J8287" s="2">
        <v>53</v>
      </c>
      <c r="K8287">
        <v>1</v>
      </c>
    </row>
    <row r="8288" spans="1:12" x14ac:dyDescent="0.25">
      <c r="A8288">
        <v>32835</v>
      </c>
      <c r="B8288" s="2">
        <v>57.602699999999999</v>
      </c>
      <c r="C8288" s="3">
        <v>41797</v>
      </c>
      <c r="D8288" s="4">
        <v>36740</v>
      </c>
      <c r="E8288" t="s">
        <v>5555</v>
      </c>
      <c r="F8288" s="4" t="s">
        <v>6689</v>
      </c>
      <c r="G8288" s="5">
        <v>27849</v>
      </c>
      <c r="H8288" s="6">
        <v>0.35749940000000002</v>
      </c>
      <c r="I8288" s="7">
        <v>56.109000000000002</v>
      </c>
      <c r="J8288" s="2">
        <v>44.4</v>
      </c>
      <c r="K8288">
        <v>5</v>
      </c>
    </row>
    <row r="8289" spans="1:12" x14ac:dyDescent="0.25">
      <c r="A8289">
        <v>80809</v>
      </c>
      <c r="B8289" s="2">
        <v>57.595730000000003</v>
      </c>
      <c r="C8289" s="3">
        <v>1651</v>
      </c>
      <c r="D8289" s="4">
        <v>17820</v>
      </c>
      <c r="E8289" t="s">
        <v>4584</v>
      </c>
      <c r="F8289" s="4" t="s">
        <v>14477</v>
      </c>
      <c r="G8289" s="5">
        <v>1251</v>
      </c>
      <c r="H8289" s="6">
        <v>0.31150159999999999</v>
      </c>
      <c r="I8289" s="7">
        <v>64.05</v>
      </c>
      <c r="J8289" s="2">
        <v>47</v>
      </c>
      <c r="K8289">
        <v>3</v>
      </c>
    </row>
    <row r="8290" spans="1:12" x14ac:dyDescent="0.25">
      <c r="A8290">
        <v>26202</v>
      </c>
      <c r="B8290" s="2">
        <v>57.59534</v>
      </c>
      <c r="C8290" s="3">
        <v>657</v>
      </c>
      <c r="E8290" t="s">
        <v>5499</v>
      </c>
      <c r="F8290" s="4" t="s">
        <v>5144</v>
      </c>
      <c r="G8290" s="5">
        <v>388</v>
      </c>
      <c r="H8290" s="6">
        <v>0.30927830000000001</v>
      </c>
      <c r="I8290" s="7">
        <v>64.423000000000002</v>
      </c>
    </row>
    <row r="8291" spans="1:12" x14ac:dyDescent="0.25">
      <c r="A8291">
        <v>68073</v>
      </c>
      <c r="B8291" s="2">
        <v>57.594929999999998</v>
      </c>
      <c r="C8291" s="3">
        <v>2003</v>
      </c>
      <c r="D8291" s="4">
        <v>36540</v>
      </c>
      <c r="E8291" t="s">
        <v>12756</v>
      </c>
      <c r="F8291" s="4" t="s">
        <v>12738</v>
      </c>
      <c r="G8291" s="5">
        <v>1317</v>
      </c>
      <c r="H8291" s="6">
        <v>0.2276176</v>
      </c>
      <c r="I8291" s="7">
        <v>78.528999999999996</v>
      </c>
      <c r="J8291" s="2">
        <v>41</v>
      </c>
      <c r="K8291">
        <v>1</v>
      </c>
    </row>
    <row r="8292" spans="1:12" x14ac:dyDescent="0.25">
      <c r="A8292">
        <v>79743</v>
      </c>
      <c r="B8292" s="2">
        <v>57.594549999999998</v>
      </c>
      <c r="C8292" s="3">
        <v>358</v>
      </c>
      <c r="E8292" t="s">
        <v>3069</v>
      </c>
      <c r="F8292" s="4" t="s">
        <v>13752</v>
      </c>
      <c r="G8292" s="5">
        <v>266</v>
      </c>
      <c r="H8292" s="6">
        <v>0.164794</v>
      </c>
      <c r="I8292" s="7">
        <v>89.375</v>
      </c>
    </row>
    <row r="8293" spans="1:12" x14ac:dyDescent="0.25">
      <c r="A8293">
        <v>98178</v>
      </c>
      <c r="B8293" s="2">
        <v>57.590539999999997</v>
      </c>
      <c r="C8293" s="3">
        <v>23865</v>
      </c>
      <c r="D8293" s="4">
        <v>42660</v>
      </c>
      <c r="E8293" t="s">
        <v>16366</v>
      </c>
      <c r="F8293" s="4" t="s">
        <v>16344</v>
      </c>
      <c r="G8293" s="5">
        <v>16517</v>
      </c>
      <c r="H8293" s="6">
        <v>0.27600190000000002</v>
      </c>
      <c r="I8293" s="7">
        <v>70.153999999999996</v>
      </c>
      <c r="J8293" s="2">
        <v>40.041699999999999</v>
      </c>
      <c r="K8293">
        <v>24</v>
      </c>
      <c r="L8293" s="2">
        <v>51.6</v>
      </c>
    </row>
    <row r="8294" spans="1:12" x14ac:dyDescent="0.25">
      <c r="A8294">
        <v>58482</v>
      </c>
      <c r="B8294" s="2">
        <v>57.586419999999997</v>
      </c>
      <c r="C8294" s="3">
        <v>948</v>
      </c>
      <c r="E8294" t="s">
        <v>7172</v>
      </c>
      <c r="F8294" s="4" t="s">
        <v>11069</v>
      </c>
      <c r="G8294" s="5">
        <v>660</v>
      </c>
      <c r="H8294" s="6">
        <v>0.2984849</v>
      </c>
      <c r="I8294" s="7">
        <v>66.25</v>
      </c>
    </row>
    <row r="8295" spans="1:12" x14ac:dyDescent="0.25">
      <c r="A8295">
        <v>60450</v>
      </c>
      <c r="B8295" s="2">
        <v>57.582889999999999</v>
      </c>
      <c r="C8295" s="3">
        <v>20521</v>
      </c>
      <c r="D8295" s="4">
        <v>16980</v>
      </c>
      <c r="E8295" t="s">
        <v>1320</v>
      </c>
      <c r="F8295" s="4" t="s">
        <v>11490</v>
      </c>
      <c r="G8295" s="5">
        <v>14123</v>
      </c>
      <c r="H8295" s="6">
        <v>0.22826389999999999</v>
      </c>
      <c r="I8295" s="7">
        <v>78.382000000000005</v>
      </c>
      <c r="J8295" s="2">
        <v>48</v>
      </c>
      <c r="K8295">
        <v>9</v>
      </c>
    </row>
    <row r="8296" spans="1:12" x14ac:dyDescent="0.25">
      <c r="A8296">
        <v>59545</v>
      </c>
      <c r="B8296" s="2">
        <v>57.579500000000003</v>
      </c>
      <c r="C8296" s="3">
        <v>35</v>
      </c>
      <c r="E8296" t="s">
        <v>11419</v>
      </c>
      <c r="F8296" s="4" t="s">
        <v>11278</v>
      </c>
      <c r="G8296" s="5">
        <v>29</v>
      </c>
      <c r="H8296" s="6">
        <v>0.43333329999999998</v>
      </c>
      <c r="I8296" s="7">
        <v>42.917000000000002</v>
      </c>
      <c r="J8296" s="2">
        <v>62</v>
      </c>
      <c r="K8296">
        <v>1</v>
      </c>
    </row>
    <row r="8297" spans="1:12" x14ac:dyDescent="0.25">
      <c r="A8297">
        <v>60914</v>
      </c>
      <c r="B8297" s="2">
        <v>57.575330000000001</v>
      </c>
      <c r="C8297" s="3">
        <v>29195</v>
      </c>
      <c r="D8297" s="4">
        <v>28100</v>
      </c>
      <c r="E8297" t="s">
        <v>11626</v>
      </c>
      <c r="F8297" s="4" t="s">
        <v>11490</v>
      </c>
      <c r="G8297" s="5">
        <v>17413</v>
      </c>
      <c r="H8297" s="6">
        <v>0.24883710000000001</v>
      </c>
      <c r="I8297" s="7">
        <v>74.793000000000006</v>
      </c>
      <c r="J8297" s="2">
        <v>34</v>
      </c>
      <c r="K8297">
        <v>3</v>
      </c>
    </row>
    <row r="8298" spans="1:12" x14ac:dyDescent="0.25">
      <c r="A8298">
        <v>23061</v>
      </c>
      <c r="B8298" s="2">
        <v>57.56765</v>
      </c>
      <c r="C8298" s="3">
        <v>20568</v>
      </c>
      <c r="D8298" s="4">
        <v>47260</v>
      </c>
      <c r="E8298" t="s">
        <v>269</v>
      </c>
      <c r="F8298" s="4" t="s">
        <v>4335</v>
      </c>
      <c r="G8298" s="5">
        <v>14661</v>
      </c>
      <c r="H8298" s="6">
        <v>0.22583729999999999</v>
      </c>
      <c r="I8298" s="7">
        <v>78.766000000000005</v>
      </c>
      <c r="J8298" s="2">
        <v>40.6</v>
      </c>
      <c r="K8298">
        <v>10</v>
      </c>
      <c r="L8298" s="2">
        <v>54.7</v>
      </c>
    </row>
    <row r="8299" spans="1:12" x14ac:dyDescent="0.25">
      <c r="A8299">
        <v>21668</v>
      </c>
      <c r="B8299" s="2">
        <v>57.563859999999998</v>
      </c>
      <c r="C8299" s="3">
        <v>1881</v>
      </c>
      <c r="D8299" s="4">
        <v>12580</v>
      </c>
      <c r="E8299" t="s">
        <v>4571</v>
      </c>
      <c r="F8299" s="4" t="s">
        <v>4361</v>
      </c>
      <c r="G8299" s="5">
        <v>1177</v>
      </c>
      <c r="H8299" s="6">
        <v>0.26932879999999998</v>
      </c>
      <c r="I8299" s="7">
        <v>71.25</v>
      </c>
    </row>
    <row r="8300" spans="1:12" x14ac:dyDescent="0.25">
      <c r="A8300">
        <v>49053</v>
      </c>
      <c r="B8300" s="2">
        <v>57.5625</v>
      </c>
      <c r="C8300" s="3">
        <v>6658</v>
      </c>
      <c r="D8300" s="4">
        <v>28020</v>
      </c>
      <c r="E8300" t="s">
        <v>9319</v>
      </c>
      <c r="F8300" s="4" t="s">
        <v>9106</v>
      </c>
      <c r="G8300" s="5">
        <v>4526</v>
      </c>
      <c r="H8300" s="6">
        <v>0.26220460000000001</v>
      </c>
      <c r="I8300" s="7">
        <v>72.48</v>
      </c>
      <c r="J8300" s="2">
        <v>51.833300000000001</v>
      </c>
      <c r="K8300">
        <v>6</v>
      </c>
    </row>
    <row r="8301" spans="1:12" x14ac:dyDescent="0.25">
      <c r="A8301">
        <v>99726</v>
      </c>
      <c r="B8301" s="2">
        <v>57.561410000000002</v>
      </c>
      <c r="C8301" s="3">
        <v>32</v>
      </c>
      <c r="E8301" t="s">
        <v>16714</v>
      </c>
      <c r="F8301" s="4" t="s">
        <v>16604</v>
      </c>
      <c r="G8301" s="5">
        <v>30</v>
      </c>
      <c r="H8301" s="6">
        <v>0.22580639999999999</v>
      </c>
      <c r="I8301" s="7">
        <v>78.75</v>
      </c>
    </row>
    <row r="8302" spans="1:12" x14ac:dyDescent="0.25">
      <c r="A8302">
        <v>32949</v>
      </c>
      <c r="B8302" s="2">
        <v>57.560850000000002</v>
      </c>
      <c r="C8302" s="3">
        <v>2733</v>
      </c>
      <c r="D8302" s="4">
        <v>37340</v>
      </c>
      <c r="E8302" t="s">
        <v>6854</v>
      </c>
      <c r="F8302" s="4" t="s">
        <v>6689</v>
      </c>
      <c r="G8302" s="5">
        <v>2262</v>
      </c>
      <c r="H8302" s="6">
        <v>0.26127319999999998</v>
      </c>
      <c r="I8302" s="7">
        <v>72.619</v>
      </c>
      <c r="J8302" s="2">
        <v>40</v>
      </c>
      <c r="K8302">
        <v>2</v>
      </c>
    </row>
    <row r="8303" spans="1:12" x14ac:dyDescent="0.25">
      <c r="A8303">
        <v>98311</v>
      </c>
      <c r="B8303" s="2">
        <v>57.55603</v>
      </c>
      <c r="C8303" s="3">
        <v>26680</v>
      </c>
      <c r="D8303" s="4">
        <v>14740</v>
      </c>
      <c r="E8303" t="s">
        <v>16399</v>
      </c>
      <c r="F8303" s="4" t="s">
        <v>16344</v>
      </c>
      <c r="G8303" s="5">
        <v>17906</v>
      </c>
      <c r="H8303" s="6">
        <v>0.24420620000000001</v>
      </c>
      <c r="I8303" s="7">
        <v>75.551000000000002</v>
      </c>
      <c r="J8303" s="2">
        <v>45.545499999999997</v>
      </c>
      <c r="K8303">
        <v>11</v>
      </c>
      <c r="L8303" s="2">
        <v>78.8</v>
      </c>
    </row>
    <row r="8304" spans="1:12" x14ac:dyDescent="0.25">
      <c r="A8304">
        <v>26408</v>
      </c>
      <c r="B8304" s="2">
        <v>57.55124</v>
      </c>
      <c r="C8304" s="3">
        <v>2960</v>
      </c>
      <c r="D8304" s="4">
        <v>17220</v>
      </c>
      <c r="E8304" t="s">
        <v>5553</v>
      </c>
      <c r="F8304" s="4" t="s">
        <v>5144</v>
      </c>
      <c r="G8304" s="5">
        <v>2078</v>
      </c>
      <c r="H8304" s="6">
        <v>0.26515879999999997</v>
      </c>
      <c r="I8304" s="7">
        <v>71.923000000000002</v>
      </c>
    </row>
    <row r="8305" spans="1:12" x14ac:dyDescent="0.25">
      <c r="A8305">
        <v>98908</v>
      </c>
      <c r="B8305" s="2">
        <v>57.544879999999999</v>
      </c>
      <c r="C8305" s="3">
        <v>35925</v>
      </c>
      <c r="D8305" s="4">
        <v>49420</v>
      </c>
      <c r="E8305" t="s">
        <v>16518</v>
      </c>
      <c r="F8305" s="4" t="s">
        <v>16344</v>
      </c>
      <c r="G8305" s="5">
        <v>24516</v>
      </c>
      <c r="H8305" s="6">
        <v>0.27688040000000003</v>
      </c>
      <c r="I8305" s="7">
        <v>69.891999999999996</v>
      </c>
      <c r="J8305" s="2">
        <v>58</v>
      </c>
      <c r="K8305">
        <v>4</v>
      </c>
    </row>
    <row r="8306" spans="1:12" x14ac:dyDescent="0.25">
      <c r="A8306">
        <v>38632</v>
      </c>
      <c r="B8306" s="2">
        <v>57.534790000000001</v>
      </c>
      <c r="C8306" s="3">
        <v>26207</v>
      </c>
      <c r="D8306" s="4">
        <v>32820</v>
      </c>
      <c r="E8306" t="s">
        <v>6986</v>
      </c>
      <c r="F8306" s="4" t="s">
        <v>7633</v>
      </c>
      <c r="G8306" s="5">
        <v>17660</v>
      </c>
      <c r="H8306" s="6">
        <v>0.2470415</v>
      </c>
      <c r="I8306" s="7">
        <v>75.043999999999997</v>
      </c>
      <c r="J8306" s="2">
        <v>63.5</v>
      </c>
      <c r="K8306">
        <v>2</v>
      </c>
    </row>
    <row r="8307" spans="1:12" x14ac:dyDescent="0.25">
      <c r="A8307">
        <v>49710</v>
      </c>
      <c r="B8307" s="2">
        <v>57.530450000000002</v>
      </c>
      <c r="C8307" s="3">
        <v>531</v>
      </c>
      <c r="D8307" s="4">
        <v>42300</v>
      </c>
      <c r="E8307" t="s">
        <v>9457</v>
      </c>
      <c r="F8307" s="4" t="s">
        <v>9106</v>
      </c>
      <c r="G8307" s="5">
        <v>448</v>
      </c>
      <c r="H8307" s="6">
        <v>0.234375</v>
      </c>
      <c r="I8307" s="7">
        <v>77.231999999999999</v>
      </c>
    </row>
    <row r="8308" spans="1:12" x14ac:dyDescent="0.25">
      <c r="A8308">
        <v>87529</v>
      </c>
      <c r="B8308" s="2">
        <v>57.52937</v>
      </c>
      <c r="C8308" s="3">
        <v>5410</v>
      </c>
      <c r="D8308" s="4">
        <v>45340</v>
      </c>
      <c r="E8308" t="s">
        <v>15205</v>
      </c>
      <c r="F8308" s="4" t="s">
        <v>15124</v>
      </c>
      <c r="G8308" s="5">
        <v>4047</v>
      </c>
      <c r="H8308" s="6">
        <v>0.41971340000000001</v>
      </c>
      <c r="I8308" s="7">
        <v>45.198</v>
      </c>
      <c r="J8308" s="2">
        <v>50</v>
      </c>
      <c r="K8308">
        <v>3</v>
      </c>
    </row>
    <row r="8309" spans="1:12" x14ac:dyDescent="0.25">
      <c r="A8309">
        <v>95826</v>
      </c>
      <c r="B8309" s="2">
        <v>57.522449999999999</v>
      </c>
      <c r="C8309" s="3">
        <v>38377</v>
      </c>
      <c r="D8309" s="4">
        <v>40900</v>
      </c>
      <c r="E8309" t="s">
        <v>3933</v>
      </c>
      <c r="F8309" s="4" t="s">
        <v>15368</v>
      </c>
      <c r="G8309" s="5">
        <v>24888</v>
      </c>
      <c r="H8309" s="6">
        <v>0.31677919999999998</v>
      </c>
      <c r="I8309" s="7">
        <v>62.981000000000002</v>
      </c>
      <c r="J8309" s="2">
        <v>40.315800000000003</v>
      </c>
      <c r="K8309">
        <v>19</v>
      </c>
      <c r="L8309" s="2">
        <v>53.3</v>
      </c>
    </row>
    <row r="8310" spans="1:12" x14ac:dyDescent="0.25">
      <c r="A8310">
        <v>85531</v>
      </c>
      <c r="B8310" s="2">
        <v>57.51643</v>
      </c>
      <c r="C8310" s="3">
        <v>421</v>
      </c>
      <c r="D8310" s="4">
        <v>40940</v>
      </c>
      <c r="E8310" t="s">
        <v>6290</v>
      </c>
      <c r="F8310" s="4" t="s">
        <v>14962</v>
      </c>
      <c r="G8310" s="5">
        <v>268</v>
      </c>
      <c r="H8310" s="6">
        <v>0.1672862</v>
      </c>
      <c r="I8310" s="7">
        <v>88.807000000000002</v>
      </c>
    </row>
    <row r="8311" spans="1:12" x14ac:dyDescent="0.25">
      <c r="A8311">
        <v>57029</v>
      </c>
      <c r="B8311" s="2">
        <v>57.516019999999997</v>
      </c>
      <c r="C8311" s="3">
        <v>2000</v>
      </c>
      <c r="E8311" t="s">
        <v>4899</v>
      </c>
      <c r="F8311" s="4" t="s">
        <v>10877</v>
      </c>
      <c r="G8311" s="5">
        <v>1445</v>
      </c>
      <c r="H8311" s="6">
        <v>0.31950210000000001</v>
      </c>
      <c r="I8311" s="7">
        <v>62.5</v>
      </c>
      <c r="J8311" s="2">
        <v>28</v>
      </c>
      <c r="K8311">
        <v>1</v>
      </c>
    </row>
    <row r="8312" spans="1:12" x14ac:dyDescent="0.25">
      <c r="A8312">
        <v>4863</v>
      </c>
      <c r="B8312" s="2">
        <v>57.515450000000001</v>
      </c>
      <c r="C8312" s="3">
        <v>1327</v>
      </c>
      <c r="E8312" t="s">
        <v>984</v>
      </c>
      <c r="F8312" s="4" t="s">
        <v>701</v>
      </c>
      <c r="G8312" s="5">
        <v>910</v>
      </c>
      <c r="H8312" s="6">
        <v>0.24065929999999999</v>
      </c>
      <c r="I8312" s="7">
        <v>76.111000000000004</v>
      </c>
      <c r="J8312" s="2">
        <v>64</v>
      </c>
      <c r="K8312">
        <v>2</v>
      </c>
    </row>
    <row r="8313" spans="1:12" x14ac:dyDescent="0.25">
      <c r="A8313">
        <v>58416</v>
      </c>
      <c r="B8313" s="2">
        <v>57.515160000000002</v>
      </c>
      <c r="C8313" s="3">
        <v>411</v>
      </c>
      <c r="E8313" t="s">
        <v>11158</v>
      </c>
      <c r="F8313" s="4" t="s">
        <v>11069</v>
      </c>
      <c r="G8313" s="5">
        <v>319</v>
      </c>
      <c r="H8313" s="6">
        <v>0.234375</v>
      </c>
      <c r="I8313" s="7">
        <v>77.188000000000002</v>
      </c>
    </row>
    <row r="8314" spans="1:12" x14ac:dyDescent="0.25">
      <c r="A8314">
        <v>82935</v>
      </c>
      <c r="B8314" s="2">
        <v>57.513039999999997</v>
      </c>
      <c r="C8314" s="3">
        <v>13149</v>
      </c>
      <c r="D8314" s="4">
        <v>40540</v>
      </c>
      <c r="E8314" t="s">
        <v>14712</v>
      </c>
      <c r="F8314" s="4" t="s">
        <v>14657</v>
      </c>
      <c r="G8314" s="5">
        <v>8539</v>
      </c>
      <c r="H8314" s="6">
        <v>0.1894614</v>
      </c>
      <c r="I8314" s="7">
        <v>84.945999999999998</v>
      </c>
      <c r="J8314" s="2">
        <v>52</v>
      </c>
      <c r="K8314">
        <v>5</v>
      </c>
    </row>
    <row r="8315" spans="1:12" x14ac:dyDescent="0.25">
      <c r="A8315">
        <v>5836</v>
      </c>
      <c r="B8315" s="2">
        <v>57.510829999999999</v>
      </c>
      <c r="C8315" s="3">
        <v>999</v>
      </c>
      <c r="E8315" t="s">
        <v>1177</v>
      </c>
      <c r="F8315" s="4" t="s">
        <v>1030</v>
      </c>
      <c r="G8315" s="5">
        <v>689</v>
      </c>
      <c r="H8315" s="6">
        <v>0.3222061</v>
      </c>
      <c r="I8315" s="7">
        <v>62</v>
      </c>
      <c r="J8315" s="2">
        <v>41.5</v>
      </c>
      <c r="K8315">
        <v>2</v>
      </c>
    </row>
    <row r="8316" spans="1:12" x14ac:dyDescent="0.25">
      <c r="A8316">
        <v>29621</v>
      </c>
      <c r="B8316" s="2">
        <v>57.504130000000004</v>
      </c>
      <c r="C8316" s="3">
        <v>41037</v>
      </c>
      <c r="D8316" s="4">
        <v>24860</v>
      </c>
      <c r="E8316" t="s">
        <v>6287</v>
      </c>
      <c r="F8316" s="4" t="s">
        <v>6130</v>
      </c>
      <c r="G8316" s="5">
        <v>27295</v>
      </c>
      <c r="H8316" s="6">
        <v>0.29818650000000002</v>
      </c>
      <c r="I8316" s="7">
        <v>66.147000000000006</v>
      </c>
      <c r="J8316" s="2">
        <v>44.8889</v>
      </c>
      <c r="K8316">
        <v>9</v>
      </c>
    </row>
    <row r="8317" spans="1:12" x14ac:dyDescent="0.25">
      <c r="A8317">
        <v>12886</v>
      </c>
      <c r="B8317" s="2">
        <v>57.49756</v>
      </c>
      <c r="C8317" s="3">
        <v>244</v>
      </c>
      <c r="D8317" s="4">
        <v>24020</v>
      </c>
      <c r="E8317" t="s">
        <v>2407</v>
      </c>
      <c r="F8317" s="4" t="s">
        <v>1280</v>
      </c>
      <c r="G8317" s="5">
        <v>159</v>
      </c>
      <c r="H8317" s="6">
        <v>0.3125</v>
      </c>
      <c r="I8317" s="7">
        <v>63.671999999999997</v>
      </c>
    </row>
    <row r="8318" spans="1:12" x14ac:dyDescent="0.25">
      <c r="A8318">
        <v>18330</v>
      </c>
      <c r="B8318" s="2">
        <v>57.49624</v>
      </c>
      <c r="C8318" s="3">
        <v>9015</v>
      </c>
      <c r="D8318" s="4">
        <v>20700</v>
      </c>
      <c r="E8318" t="s">
        <v>4024</v>
      </c>
      <c r="F8318" s="4" t="s">
        <v>3003</v>
      </c>
      <c r="G8318" s="5">
        <v>5336</v>
      </c>
      <c r="H8318" s="6">
        <v>0.2400225</v>
      </c>
      <c r="I8318" s="7">
        <v>76.180000000000007</v>
      </c>
      <c r="J8318" s="2">
        <v>56.2</v>
      </c>
      <c r="K8318">
        <v>5</v>
      </c>
    </row>
    <row r="8319" spans="1:12" x14ac:dyDescent="0.25">
      <c r="A8319">
        <v>57445</v>
      </c>
      <c r="B8319" s="2">
        <v>57.494610000000002</v>
      </c>
      <c r="C8319" s="3">
        <v>2226</v>
      </c>
      <c r="D8319" s="4">
        <v>10100</v>
      </c>
      <c r="E8319" t="s">
        <v>148</v>
      </c>
      <c r="F8319" s="4" t="s">
        <v>10877</v>
      </c>
      <c r="G8319" s="5">
        <v>1478</v>
      </c>
      <c r="H8319" s="6">
        <v>0.25778079999999998</v>
      </c>
      <c r="I8319" s="7">
        <v>73.102999999999994</v>
      </c>
    </row>
    <row r="8320" spans="1:12" x14ac:dyDescent="0.25">
      <c r="A8320">
        <v>95636</v>
      </c>
      <c r="B8320" s="2">
        <v>57.494140000000002</v>
      </c>
      <c r="C8320" s="3">
        <v>771</v>
      </c>
      <c r="D8320" s="4">
        <v>40900</v>
      </c>
      <c r="E8320" t="s">
        <v>15959</v>
      </c>
      <c r="F8320" s="4" t="s">
        <v>15368</v>
      </c>
      <c r="G8320" s="5">
        <v>456</v>
      </c>
      <c r="H8320" s="6">
        <v>0.2872807</v>
      </c>
      <c r="I8320" s="7">
        <v>67.980999999999995</v>
      </c>
      <c r="J8320" s="2">
        <v>47.5</v>
      </c>
      <c r="K8320">
        <v>2</v>
      </c>
    </row>
    <row r="8321" spans="1:12" x14ac:dyDescent="0.25">
      <c r="A8321">
        <v>79068</v>
      </c>
      <c r="B8321" s="2">
        <v>57.493549999999999</v>
      </c>
      <c r="C8321" s="3">
        <v>3105</v>
      </c>
      <c r="D8321" s="4">
        <v>11100</v>
      </c>
      <c r="E8321" t="s">
        <v>14363</v>
      </c>
      <c r="F8321" s="4" t="s">
        <v>13752</v>
      </c>
      <c r="G8321" s="5">
        <v>2016</v>
      </c>
      <c r="H8321" s="6">
        <v>0.26871590000000001</v>
      </c>
      <c r="I8321" s="7">
        <v>71.180999999999997</v>
      </c>
      <c r="J8321" s="2">
        <v>77</v>
      </c>
      <c r="K8321">
        <v>1</v>
      </c>
    </row>
    <row r="8322" spans="1:12" x14ac:dyDescent="0.25">
      <c r="A8322">
        <v>27604</v>
      </c>
      <c r="B8322" s="2">
        <v>57.486289999999997</v>
      </c>
      <c r="C8322" s="3">
        <v>42571</v>
      </c>
      <c r="D8322" s="4">
        <v>39580</v>
      </c>
      <c r="E8322" t="s">
        <v>5749</v>
      </c>
      <c r="F8322" s="4" t="s">
        <v>5642</v>
      </c>
      <c r="G8322" s="5">
        <v>28347</v>
      </c>
      <c r="H8322" s="6">
        <v>0.34832610000000003</v>
      </c>
      <c r="I8322" s="7">
        <v>57.418999999999997</v>
      </c>
      <c r="J8322" s="2">
        <v>44.047600000000003</v>
      </c>
      <c r="K8322">
        <v>21</v>
      </c>
      <c r="L8322" s="2">
        <v>72.400000000000006</v>
      </c>
    </row>
    <row r="8323" spans="1:12" x14ac:dyDescent="0.25">
      <c r="A8323">
        <v>71111</v>
      </c>
      <c r="B8323" s="2">
        <v>57.473179999999999</v>
      </c>
      <c r="C8323" s="3">
        <v>40700</v>
      </c>
      <c r="D8323" s="4">
        <v>43340</v>
      </c>
      <c r="E8323" t="s">
        <v>13115</v>
      </c>
      <c r="F8323" s="4" t="s">
        <v>12927</v>
      </c>
      <c r="G8323" s="5">
        <v>26395</v>
      </c>
      <c r="H8323" s="6">
        <v>0.29318840000000002</v>
      </c>
      <c r="I8323" s="7">
        <v>66.938000000000002</v>
      </c>
      <c r="J8323" s="2">
        <v>50.5</v>
      </c>
      <c r="K8323">
        <v>2</v>
      </c>
    </row>
    <row r="8324" spans="1:12" x14ac:dyDescent="0.25">
      <c r="A8324">
        <v>96743</v>
      </c>
      <c r="B8324" s="2">
        <v>57.464979999999997</v>
      </c>
      <c r="C8324" s="3">
        <v>12177</v>
      </c>
      <c r="D8324" s="4">
        <v>25900</v>
      </c>
      <c r="E8324" t="s">
        <v>16127</v>
      </c>
      <c r="F8324" s="4" t="s">
        <v>16099</v>
      </c>
      <c r="G8324" s="5">
        <v>7877</v>
      </c>
      <c r="H8324" s="6">
        <v>0.32647880000000001</v>
      </c>
      <c r="I8324" s="7">
        <v>61.182000000000002</v>
      </c>
      <c r="J8324" s="2">
        <v>41.636400000000002</v>
      </c>
      <c r="K8324">
        <v>11</v>
      </c>
      <c r="L8324" s="2">
        <v>59.9</v>
      </c>
    </row>
    <row r="8325" spans="1:12" x14ac:dyDescent="0.25">
      <c r="A8325">
        <v>99003</v>
      </c>
      <c r="B8325" s="2">
        <v>57.46217</v>
      </c>
      <c r="C8325" s="3">
        <v>5130</v>
      </c>
      <c r="D8325" s="4">
        <v>44060</v>
      </c>
      <c r="E8325" t="s">
        <v>16536</v>
      </c>
      <c r="F8325" s="4" t="s">
        <v>16344</v>
      </c>
      <c r="G8325" s="5">
        <v>3861</v>
      </c>
      <c r="H8325" s="6">
        <v>0.25323669999999998</v>
      </c>
      <c r="I8325" s="7">
        <v>73.828999999999994</v>
      </c>
      <c r="J8325" s="2">
        <v>60.5</v>
      </c>
      <c r="K8325">
        <v>4</v>
      </c>
    </row>
    <row r="8326" spans="1:12" x14ac:dyDescent="0.25">
      <c r="A8326">
        <v>48611</v>
      </c>
      <c r="B8326" s="2">
        <v>57.46011</v>
      </c>
      <c r="C8326" s="3">
        <v>6846</v>
      </c>
      <c r="D8326" s="4">
        <v>13020</v>
      </c>
      <c r="E8326" t="s">
        <v>162</v>
      </c>
      <c r="F8326" s="4" t="s">
        <v>9106</v>
      </c>
      <c r="G8326" s="5">
        <v>4728</v>
      </c>
      <c r="H8326" s="6">
        <v>0.25423010000000001</v>
      </c>
      <c r="I8326" s="7">
        <v>73.650999999999996</v>
      </c>
      <c r="J8326" s="2">
        <v>58.4</v>
      </c>
      <c r="K8326">
        <v>5</v>
      </c>
    </row>
    <row r="8327" spans="1:12" x14ac:dyDescent="0.25">
      <c r="A8327">
        <v>58765</v>
      </c>
      <c r="B8327" s="2">
        <v>57.458930000000002</v>
      </c>
      <c r="C8327" s="3">
        <v>363</v>
      </c>
      <c r="E8327" t="s">
        <v>11254</v>
      </c>
      <c r="F8327" s="4" t="s">
        <v>11069</v>
      </c>
      <c r="G8327" s="5">
        <v>237</v>
      </c>
      <c r="H8327" s="6">
        <v>0.27004220000000001</v>
      </c>
      <c r="I8327" s="7">
        <v>70.917000000000002</v>
      </c>
    </row>
    <row r="8328" spans="1:12" x14ac:dyDescent="0.25">
      <c r="A8328">
        <v>49401</v>
      </c>
      <c r="B8328" s="2">
        <v>57.457259999999998</v>
      </c>
      <c r="C8328" s="3">
        <v>20398</v>
      </c>
      <c r="D8328" s="4">
        <v>24340</v>
      </c>
      <c r="E8328" t="s">
        <v>1413</v>
      </c>
      <c r="F8328" s="4" t="s">
        <v>9106</v>
      </c>
      <c r="G8328" s="5">
        <v>6731</v>
      </c>
      <c r="H8328" s="6">
        <v>0.31149729999999998</v>
      </c>
      <c r="I8328" s="7">
        <v>63.75</v>
      </c>
      <c r="J8328" s="2">
        <v>36</v>
      </c>
      <c r="K8328">
        <v>2</v>
      </c>
    </row>
    <row r="8329" spans="1:12" x14ac:dyDescent="0.25">
      <c r="A8329">
        <v>20706</v>
      </c>
      <c r="B8329" s="2">
        <v>57.449750000000002</v>
      </c>
      <c r="C8329" s="3">
        <v>38681</v>
      </c>
      <c r="D8329" s="4">
        <v>47900</v>
      </c>
      <c r="E8329" t="s">
        <v>4407</v>
      </c>
      <c r="F8329" s="4" t="s">
        <v>4361</v>
      </c>
      <c r="G8329" s="5">
        <v>24642</v>
      </c>
      <c r="H8329" s="6">
        <v>0.25980029999999998</v>
      </c>
      <c r="I8329" s="7">
        <v>72.680999999999997</v>
      </c>
      <c r="J8329" s="2">
        <v>38.222200000000001</v>
      </c>
      <c r="K8329">
        <v>9</v>
      </c>
    </row>
    <row r="8330" spans="1:12" x14ac:dyDescent="0.25">
      <c r="A8330">
        <v>34471</v>
      </c>
      <c r="B8330" s="2">
        <v>57.439779999999999</v>
      </c>
      <c r="C8330" s="3">
        <v>23857</v>
      </c>
      <c r="D8330" s="4">
        <v>36100</v>
      </c>
      <c r="E8330" t="s">
        <v>6992</v>
      </c>
      <c r="F8330" s="4" t="s">
        <v>6689</v>
      </c>
      <c r="G8330" s="5">
        <v>16999</v>
      </c>
      <c r="H8330" s="6">
        <v>0.30319430000000003</v>
      </c>
      <c r="I8330" s="7">
        <v>65.179000000000002</v>
      </c>
      <c r="J8330" s="2">
        <v>51</v>
      </c>
      <c r="K8330">
        <v>4</v>
      </c>
    </row>
    <row r="8331" spans="1:12" x14ac:dyDescent="0.25">
      <c r="A8331">
        <v>3583</v>
      </c>
      <c r="B8331" s="2">
        <v>57.435540000000003</v>
      </c>
      <c r="C8331" s="3">
        <v>902</v>
      </c>
      <c r="D8331" s="4">
        <v>13620</v>
      </c>
      <c r="E8331" t="s">
        <v>175</v>
      </c>
      <c r="F8331" s="4" t="s">
        <v>520</v>
      </c>
      <c r="G8331" s="5">
        <v>739</v>
      </c>
      <c r="H8331" s="6">
        <v>0.28010819999999997</v>
      </c>
      <c r="I8331" s="7">
        <v>69.167000000000002</v>
      </c>
    </row>
    <row r="8332" spans="1:12" x14ac:dyDescent="0.25">
      <c r="A8332">
        <v>26501</v>
      </c>
      <c r="B8332" s="2">
        <v>57.43197</v>
      </c>
      <c r="C8332" s="3">
        <v>20524</v>
      </c>
      <c r="D8332" s="4">
        <v>34060</v>
      </c>
      <c r="E8332" t="s">
        <v>4296</v>
      </c>
      <c r="F8332" s="4" t="s">
        <v>5144</v>
      </c>
      <c r="G8332" s="5">
        <v>14178</v>
      </c>
      <c r="H8332" s="6">
        <v>0.33140560000000002</v>
      </c>
      <c r="I8332" s="7">
        <v>60.301000000000002</v>
      </c>
      <c r="J8332" s="2">
        <v>42.923099999999998</v>
      </c>
      <c r="K8332">
        <v>13</v>
      </c>
      <c r="L8332" s="2">
        <v>66.8</v>
      </c>
    </row>
    <row r="8333" spans="1:12" x14ac:dyDescent="0.25">
      <c r="A8333">
        <v>99025</v>
      </c>
      <c r="B8333" s="2">
        <v>57.427750000000003</v>
      </c>
      <c r="C8333" s="3">
        <v>5028</v>
      </c>
      <c r="D8333" s="4">
        <v>44060</v>
      </c>
      <c r="E8333" t="s">
        <v>16544</v>
      </c>
      <c r="F8333" s="4" t="s">
        <v>16344</v>
      </c>
      <c r="G8333" s="5">
        <v>3470</v>
      </c>
      <c r="H8333" s="6">
        <v>0.27925070000000002</v>
      </c>
      <c r="I8333" s="7">
        <v>69.301000000000002</v>
      </c>
      <c r="J8333" s="2">
        <v>17</v>
      </c>
      <c r="K8333">
        <v>1</v>
      </c>
    </row>
    <row r="8334" spans="1:12" x14ac:dyDescent="0.25">
      <c r="A8334">
        <v>17754</v>
      </c>
      <c r="B8334" s="2">
        <v>57.424689999999998</v>
      </c>
      <c r="C8334" s="3">
        <v>12116</v>
      </c>
      <c r="D8334" s="4">
        <v>48700</v>
      </c>
      <c r="E8334" t="s">
        <v>3848</v>
      </c>
      <c r="F8334" s="4" t="s">
        <v>3003</v>
      </c>
      <c r="G8334" s="5">
        <v>9265</v>
      </c>
      <c r="H8334" s="6">
        <v>0.26529950000000002</v>
      </c>
      <c r="I8334" s="7">
        <v>71.707999999999998</v>
      </c>
      <c r="J8334" s="2">
        <v>48.6</v>
      </c>
      <c r="K8334">
        <v>5</v>
      </c>
    </row>
    <row r="8335" spans="1:12" x14ac:dyDescent="0.25">
      <c r="A8335">
        <v>27562</v>
      </c>
      <c r="B8335" s="2">
        <v>57.422190000000001</v>
      </c>
      <c r="C8335" s="3">
        <v>1649</v>
      </c>
      <c r="D8335" s="4">
        <v>39580</v>
      </c>
      <c r="E8335" t="s">
        <v>5737</v>
      </c>
      <c r="F8335" s="4" t="s">
        <v>5642</v>
      </c>
      <c r="G8335" s="5">
        <v>1192</v>
      </c>
      <c r="H8335" s="6">
        <v>0.26845639999999998</v>
      </c>
      <c r="I8335" s="7">
        <v>71.161000000000001</v>
      </c>
      <c r="J8335" s="2">
        <v>62</v>
      </c>
      <c r="K8335">
        <v>1</v>
      </c>
    </row>
    <row r="8336" spans="1:12" x14ac:dyDescent="0.25">
      <c r="A8336">
        <v>51467</v>
      </c>
      <c r="B8336" s="2">
        <v>57.421790000000001</v>
      </c>
      <c r="C8336" s="3">
        <v>670</v>
      </c>
      <c r="E8336" t="s">
        <v>9868</v>
      </c>
      <c r="F8336" s="4" t="s">
        <v>9593</v>
      </c>
      <c r="G8336" s="5">
        <v>501</v>
      </c>
      <c r="H8336" s="6">
        <v>0.250996</v>
      </c>
      <c r="I8336" s="7">
        <v>74.167000000000002</v>
      </c>
    </row>
    <row r="8337" spans="1:11" x14ac:dyDescent="0.25">
      <c r="A8337">
        <v>16843</v>
      </c>
      <c r="B8337" s="2">
        <v>57.421599999999998</v>
      </c>
      <c r="C8337" s="3">
        <v>349</v>
      </c>
      <c r="D8337" s="4">
        <v>20180</v>
      </c>
      <c r="E8337" t="s">
        <v>3612</v>
      </c>
      <c r="F8337" s="4" t="s">
        <v>3003</v>
      </c>
      <c r="G8337" s="5">
        <v>293</v>
      </c>
      <c r="H8337" s="6">
        <v>0</v>
      </c>
      <c r="I8337" s="7">
        <v>117.54</v>
      </c>
      <c r="J8337" s="2">
        <v>72</v>
      </c>
      <c r="K8337">
        <v>1</v>
      </c>
    </row>
    <row r="8338" spans="1:11" x14ac:dyDescent="0.25">
      <c r="A8338">
        <v>12043</v>
      </c>
      <c r="B8338" s="2">
        <v>57.420310000000001</v>
      </c>
      <c r="C8338" s="3">
        <v>8395</v>
      </c>
      <c r="D8338" s="4">
        <v>10580</v>
      </c>
      <c r="E8338" t="s">
        <v>2092</v>
      </c>
      <c r="F8338" s="4" t="s">
        <v>1280</v>
      </c>
      <c r="G8338" s="5">
        <v>5112</v>
      </c>
      <c r="H8338" s="6">
        <v>0.2423235</v>
      </c>
      <c r="I8338" s="7">
        <v>75.656000000000006</v>
      </c>
      <c r="J8338" s="2">
        <v>35.4</v>
      </c>
      <c r="K8338">
        <v>5</v>
      </c>
    </row>
    <row r="8339" spans="1:11" x14ac:dyDescent="0.25">
      <c r="A8339">
        <v>60479</v>
      </c>
      <c r="B8339" s="2">
        <v>57.418959999999998</v>
      </c>
      <c r="C8339" s="3">
        <v>727</v>
      </c>
      <c r="D8339" s="4">
        <v>16980</v>
      </c>
      <c r="E8339" t="s">
        <v>1370</v>
      </c>
      <c r="F8339" s="4" t="s">
        <v>11490</v>
      </c>
      <c r="G8339" s="5">
        <v>500</v>
      </c>
      <c r="H8339" s="6">
        <v>0.20159679999999999</v>
      </c>
      <c r="I8339" s="7">
        <v>82.691999999999993</v>
      </c>
    </row>
    <row r="8340" spans="1:11" x14ac:dyDescent="0.25">
      <c r="A8340">
        <v>39327</v>
      </c>
      <c r="B8340" s="2">
        <v>57.418219999999998</v>
      </c>
      <c r="C8340" s="3">
        <v>4432</v>
      </c>
      <c r="E8340" t="s">
        <v>6372</v>
      </c>
      <c r="F8340" s="4" t="s">
        <v>7633</v>
      </c>
      <c r="G8340" s="5">
        <v>2582</v>
      </c>
      <c r="H8340" s="6">
        <v>0.28494000000000003</v>
      </c>
      <c r="I8340" s="7">
        <v>68.275999999999996</v>
      </c>
      <c r="J8340" s="2">
        <v>39</v>
      </c>
      <c r="K8340">
        <v>1</v>
      </c>
    </row>
    <row r="8341" spans="1:11" x14ac:dyDescent="0.25">
      <c r="A8341">
        <v>59837</v>
      </c>
      <c r="B8341" s="2">
        <v>57.417540000000002</v>
      </c>
      <c r="C8341" s="3">
        <v>407</v>
      </c>
      <c r="E8341" t="s">
        <v>11460</v>
      </c>
      <c r="F8341" s="4" t="s">
        <v>11278</v>
      </c>
      <c r="G8341" s="5">
        <v>284</v>
      </c>
      <c r="H8341" s="6">
        <v>0.29122809999999999</v>
      </c>
      <c r="I8341" s="7">
        <v>67.188000000000002</v>
      </c>
      <c r="J8341" s="2">
        <v>55</v>
      </c>
      <c r="K8341">
        <v>3</v>
      </c>
    </row>
    <row r="8342" spans="1:11" x14ac:dyDescent="0.25">
      <c r="A8342">
        <v>76864</v>
      </c>
      <c r="B8342" s="2">
        <v>57.417349999999999</v>
      </c>
      <c r="C8342" s="3">
        <v>704</v>
      </c>
      <c r="E8342" t="s">
        <v>14010</v>
      </c>
      <c r="F8342" s="4" t="s">
        <v>13752</v>
      </c>
      <c r="G8342" s="5">
        <v>499</v>
      </c>
      <c r="H8342" s="6">
        <v>0.2785571</v>
      </c>
      <c r="I8342" s="7">
        <v>69.375</v>
      </c>
    </row>
    <row r="8343" spans="1:11" x14ac:dyDescent="0.25">
      <c r="A8343">
        <v>8007</v>
      </c>
      <c r="B8343" s="2">
        <v>57.416269999999997</v>
      </c>
      <c r="C8343" s="3">
        <v>5370</v>
      </c>
      <c r="D8343" s="4">
        <v>37980</v>
      </c>
      <c r="E8343" t="s">
        <v>468</v>
      </c>
      <c r="F8343" s="4" t="s">
        <v>1341</v>
      </c>
      <c r="G8343" s="5">
        <v>4001</v>
      </c>
      <c r="H8343" s="6">
        <v>0.21364320000000001</v>
      </c>
      <c r="I8343" s="7">
        <v>80.576999999999998</v>
      </c>
      <c r="J8343" s="2">
        <v>47</v>
      </c>
      <c r="K8343">
        <v>2</v>
      </c>
    </row>
    <row r="8344" spans="1:11" x14ac:dyDescent="0.25">
      <c r="A8344">
        <v>14055</v>
      </c>
      <c r="B8344" s="2">
        <v>57.415080000000003</v>
      </c>
      <c r="C8344" s="3">
        <v>1460</v>
      </c>
      <c r="D8344" s="4">
        <v>15380</v>
      </c>
      <c r="E8344" t="s">
        <v>2786</v>
      </c>
      <c r="F8344" s="4" t="s">
        <v>1280</v>
      </c>
      <c r="G8344" s="5">
        <v>986</v>
      </c>
      <c r="H8344" s="6">
        <v>0.26646399999999998</v>
      </c>
      <c r="I8344" s="7">
        <v>71.438000000000002</v>
      </c>
    </row>
    <row r="8345" spans="1:11" x14ac:dyDescent="0.25">
      <c r="A8345">
        <v>56629</v>
      </c>
      <c r="B8345" s="2">
        <v>57.4148</v>
      </c>
      <c r="C8345" s="3">
        <v>232</v>
      </c>
      <c r="E8345" t="s">
        <v>10813</v>
      </c>
      <c r="F8345" s="4" t="s">
        <v>10428</v>
      </c>
      <c r="G8345" s="5">
        <v>177</v>
      </c>
      <c r="H8345" s="6">
        <v>0.27683619999999998</v>
      </c>
      <c r="I8345" s="7">
        <v>69.643000000000001</v>
      </c>
    </row>
    <row r="8346" spans="1:11" x14ac:dyDescent="0.25">
      <c r="A8346">
        <v>75207</v>
      </c>
      <c r="B8346" s="2">
        <v>57.412939999999999</v>
      </c>
      <c r="C8346" s="3">
        <v>9454</v>
      </c>
      <c r="D8346" s="4">
        <v>19100</v>
      </c>
      <c r="E8346" t="s">
        <v>4091</v>
      </c>
      <c r="F8346" s="4" t="s">
        <v>13752</v>
      </c>
      <c r="G8346" s="5">
        <v>7592</v>
      </c>
      <c r="H8346" s="6">
        <v>0.1456605</v>
      </c>
      <c r="I8346" s="7">
        <v>92.3</v>
      </c>
      <c r="J8346" s="2">
        <v>21</v>
      </c>
      <c r="K8346">
        <v>1</v>
      </c>
    </row>
    <row r="8347" spans="1:11" x14ac:dyDescent="0.25">
      <c r="A8347">
        <v>59218</v>
      </c>
      <c r="B8347" s="2">
        <v>57.410969999999999</v>
      </c>
      <c r="C8347" s="3">
        <v>930</v>
      </c>
      <c r="E8347" t="s">
        <v>11332</v>
      </c>
      <c r="F8347" s="4" t="s">
        <v>11278</v>
      </c>
      <c r="G8347" s="5">
        <v>625</v>
      </c>
      <c r="H8347" s="6">
        <v>0.20960000000000001</v>
      </c>
      <c r="I8347" s="7">
        <v>81.25</v>
      </c>
    </row>
    <row r="8348" spans="1:11" x14ac:dyDescent="0.25">
      <c r="A8348">
        <v>66868</v>
      </c>
      <c r="B8348" s="2">
        <v>57.410699999999999</v>
      </c>
      <c r="C8348" s="3">
        <v>726</v>
      </c>
      <c r="D8348" s="4">
        <v>21380</v>
      </c>
      <c r="E8348" t="s">
        <v>252</v>
      </c>
      <c r="F8348" s="4" t="s">
        <v>12494</v>
      </c>
      <c r="G8348" s="5">
        <v>507</v>
      </c>
      <c r="H8348" s="6">
        <v>0.31952659999999999</v>
      </c>
      <c r="I8348" s="7">
        <v>62.25</v>
      </c>
    </row>
    <row r="8349" spans="1:11" x14ac:dyDescent="0.25">
      <c r="A8349">
        <v>99664</v>
      </c>
      <c r="B8349" s="2">
        <v>57.409669999999998</v>
      </c>
      <c r="C8349" s="3">
        <v>5255</v>
      </c>
      <c r="E8349" t="s">
        <v>3371</v>
      </c>
      <c r="F8349" s="4" t="s">
        <v>16604</v>
      </c>
      <c r="G8349" s="5">
        <v>3822</v>
      </c>
      <c r="H8349" s="6">
        <v>0.21449119999999999</v>
      </c>
      <c r="I8349" s="7">
        <v>80.394999999999996</v>
      </c>
      <c r="J8349" s="2">
        <v>55</v>
      </c>
      <c r="K8349">
        <v>3</v>
      </c>
    </row>
    <row r="8350" spans="1:11" x14ac:dyDescent="0.25">
      <c r="A8350">
        <v>45317</v>
      </c>
      <c r="B8350" s="2">
        <v>57.408610000000003</v>
      </c>
      <c r="C8350" s="3">
        <v>860</v>
      </c>
      <c r="D8350" s="4">
        <v>46500</v>
      </c>
      <c r="E8350" t="s">
        <v>6029</v>
      </c>
      <c r="F8350" s="4" t="s">
        <v>8295</v>
      </c>
      <c r="G8350" s="5">
        <v>587</v>
      </c>
      <c r="H8350" s="6">
        <v>0.22448979999999999</v>
      </c>
      <c r="I8350" s="7">
        <v>78.664000000000001</v>
      </c>
    </row>
    <row r="8351" spans="1:11" x14ac:dyDescent="0.25">
      <c r="A8351">
        <v>97326</v>
      </c>
      <c r="B8351" s="2">
        <v>57.408259999999999</v>
      </c>
      <c r="C8351" s="3">
        <v>984</v>
      </c>
      <c r="D8351" s="4">
        <v>35440</v>
      </c>
      <c r="E8351" t="s">
        <v>12207</v>
      </c>
      <c r="F8351" s="4" t="s">
        <v>16170</v>
      </c>
      <c r="G8351" s="5">
        <v>861</v>
      </c>
      <c r="H8351" s="6">
        <v>0.22183510000000001</v>
      </c>
      <c r="I8351" s="7">
        <v>79.114000000000004</v>
      </c>
      <c r="J8351" s="2">
        <v>61.333300000000001</v>
      </c>
      <c r="K8351">
        <v>3</v>
      </c>
    </row>
    <row r="8352" spans="1:11" x14ac:dyDescent="0.25">
      <c r="A8352">
        <v>62613</v>
      </c>
      <c r="B8352" s="2">
        <v>57.407490000000003</v>
      </c>
      <c r="C8352" s="3">
        <v>3694</v>
      </c>
      <c r="D8352" s="4">
        <v>44100</v>
      </c>
      <c r="E8352" t="s">
        <v>987</v>
      </c>
      <c r="F8352" s="4" t="s">
        <v>11490</v>
      </c>
      <c r="G8352" s="5">
        <v>2384</v>
      </c>
      <c r="H8352" s="6">
        <v>0.24276729999999999</v>
      </c>
      <c r="I8352" s="7">
        <v>75.486000000000004</v>
      </c>
      <c r="J8352" s="2">
        <v>49.666699999999999</v>
      </c>
      <c r="K8352">
        <v>3</v>
      </c>
    </row>
    <row r="8353" spans="1:12" x14ac:dyDescent="0.25">
      <c r="A8353">
        <v>12567</v>
      </c>
      <c r="B8353" s="2">
        <v>57.406379999999999</v>
      </c>
      <c r="C8353" s="3">
        <v>2927</v>
      </c>
      <c r="D8353" s="4">
        <v>35620</v>
      </c>
      <c r="E8353" t="s">
        <v>2285</v>
      </c>
      <c r="F8353" s="4" t="s">
        <v>1280</v>
      </c>
      <c r="G8353" s="5">
        <v>2250</v>
      </c>
      <c r="H8353" s="6">
        <v>0.24788979999999999</v>
      </c>
      <c r="I8353" s="7">
        <v>74.582999999999998</v>
      </c>
      <c r="J8353" s="2">
        <v>47.5</v>
      </c>
      <c r="K8353">
        <v>2</v>
      </c>
    </row>
    <row r="8354" spans="1:12" x14ac:dyDescent="0.25">
      <c r="A8354">
        <v>91801</v>
      </c>
      <c r="B8354" s="2">
        <v>57.396560000000001</v>
      </c>
      <c r="C8354" s="3">
        <v>53791</v>
      </c>
      <c r="D8354" s="4">
        <v>31080</v>
      </c>
      <c r="E8354" t="s">
        <v>11847</v>
      </c>
      <c r="F8354" s="4" t="s">
        <v>15368</v>
      </c>
      <c r="G8354" s="5">
        <v>38736</v>
      </c>
      <c r="H8354" s="6">
        <v>0.35129199999999999</v>
      </c>
      <c r="I8354" s="7">
        <v>56.683999999999997</v>
      </c>
      <c r="J8354" s="2">
        <v>41.666699999999999</v>
      </c>
      <c r="K8354">
        <v>9</v>
      </c>
    </row>
    <row r="8355" spans="1:12" x14ac:dyDescent="0.25">
      <c r="A8355">
        <v>12477</v>
      </c>
      <c r="B8355" s="2">
        <v>57.384059999999998</v>
      </c>
      <c r="C8355" s="3">
        <v>18797</v>
      </c>
      <c r="D8355" s="4">
        <v>28740</v>
      </c>
      <c r="E8355" t="s">
        <v>2237</v>
      </c>
      <c r="F8355" s="4" t="s">
        <v>1280</v>
      </c>
      <c r="G8355" s="5">
        <v>13508</v>
      </c>
      <c r="H8355" s="6">
        <v>0.2499815</v>
      </c>
      <c r="I8355" s="7">
        <v>74.183999999999997</v>
      </c>
      <c r="J8355" s="2">
        <v>45.777799999999999</v>
      </c>
      <c r="K8355">
        <v>9</v>
      </c>
    </row>
    <row r="8356" spans="1:12" x14ac:dyDescent="0.25">
      <c r="A8356">
        <v>4854</v>
      </c>
      <c r="B8356" s="2">
        <v>57.380519999999997</v>
      </c>
      <c r="C8356" s="3">
        <v>1669</v>
      </c>
      <c r="E8356" t="s">
        <v>978</v>
      </c>
      <c r="F8356" s="4" t="s">
        <v>701</v>
      </c>
      <c r="G8356" s="5">
        <v>1266</v>
      </c>
      <c r="H8356" s="6">
        <v>0.28515010000000002</v>
      </c>
      <c r="I8356" s="7">
        <v>68.094999999999999</v>
      </c>
    </row>
    <row r="8357" spans="1:12" x14ac:dyDescent="0.25">
      <c r="A8357">
        <v>21838</v>
      </c>
      <c r="B8357" s="2">
        <v>57.379939999999998</v>
      </c>
      <c r="C8357" s="3">
        <v>1659</v>
      </c>
      <c r="D8357" s="4">
        <v>41540</v>
      </c>
      <c r="E8357" t="s">
        <v>4624</v>
      </c>
      <c r="F8357" s="4" t="s">
        <v>4361</v>
      </c>
      <c r="G8357" s="5">
        <v>1139</v>
      </c>
      <c r="H8357" s="6">
        <v>0.24035090000000001</v>
      </c>
      <c r="I8357" s="7">
        <v>75.832999999999998</v>
      </c>
    </row>
    <row r="8358" spans="1:12" x14ac:dyDescent="0.25">
      <c r="A8358">
        <v>12521</v>
      </c>
      <c r="B8358" s="2">
        <v>57.379440000000002</v>
      </c>
      <c r="C8358" s="3">
        <v>1470</v>
      </c>
      <c r="D8358" s="4">
        <v>26460</v>
      </c>
      <c r="E8358" t="s">
        <v>2263</v>
      </c>
      <c r="F8358" s="4" t="s">
        <v>1280</v>
      </c>
      <c r="G8358" s="5">
        <v>999</v>
      </c>
      <c r="H8358" s="6">
        <v>0.22522519999999999</v>
      </c>
      <c r="I8358" s="7">
        <v>78.444000000000003</v>
      </c>
      <c r="J8358" s="2">
        <v>47.5</v>
      </c>
      <c r="K8358">
        <v>2</v>
      </c>
    </row>
    <row r="8359" spans="1:12" x14ac:dyDescent="0.25">
      <c r="A8359">
        <v>92627</v>
      </c>
      <c r="B8359" s="2">
        <v>57.369370000000004</v>
      </c>
      <c r="C8359" s="3">
        <v>60805</v>
      </c>
      <c r="D8359" s="4">
        <v>31080</v>
      </c>
      <c r="E8359" t="s">
        <v>15580</v>
      </c>
      <c r="F8359" s="4" t="s">
        <v>15368</v>
      </c>
      <c r="G8359" s="5">
        <v>41083</v>
      </c>
      <c r="H8359" s="6">
        <v>0.31713849999999999</v>
      </c>
      <c r="I8359" s="7">
        <v>62.558999999999997</v>
      </c>
      <c r="J8359" s="2">
        <v>34.5625</v>
      </c>
      <c r="K8359">
        <v>16</v>
      </c>
      <c r="L8359" s="2">
        <v>21.1</v>
      </c>
    </row>
    <row r="8360" spans="1:12" x14ac:dyDescent="0.25">
      <c r="A8360">
        <v>78234</v>
      </c>
      <c r="B8360" s="2">
        <v>57.358989999999999</v>
      </c>
      <c r="C8360" s="3">
        <v>6684</v>
      </c>
      <c r="D8360" s="4">
        <v>41700</v>
      </c>
      <c r="E8360" t="s">
        <v>6913</v>
      </c>
      <c r="F8360" s="4" t="s">
        <v>13752</v>
      </c>
      <c r="G8360" s="5">
        <v>2293</v>
      </c>
      <c r="H8360" s="6">
        <v>0.3339145</v>
      </c>
      <c r="I8360" s="7">
        <v>59.652000000000001</v>
      </c>
      <c r="J8360" s="2">
        <v>33</v>
      </c>
      <c r="K8360">
        <v>2</v>
      </c>
    </row>
    <row r="8361" spans="1:12" x14ac:dyDescent="0.25">
      <c r="A8361">
        <v>45845</v>
      </c>
      <c r="B8361" s="2">
        <v>57.357990000000001</v>
      </c>
      <c r="C8361" s="3">
        <v>3068</v>
      </c>
      <c r="D8361" s="4">
        <v>43380</v>
      </c>
      <c r="E8361" t="s">
        <v>8766</v>
      </c>
      <c r="F8361" s="4" t="s">
        <v>8295</v>
      </c>
      <c r="G8361" s="5">
        <v>1871</v>
      </c>
      <c r="H8361" s="6">
        <v>0.1778846</v>
      </c>
      <c r="I8361" s="7">
        <v>86.606999999999999</v>
      </c>
    </row>
    <row r="8362" spans="1:12" x14ac:dyDescent="0.25">
      <c r="A8362">
        <v>58249</v>
      </c>
      <c r="B8362" s="2">
        <v>57.357109999999999</v>
      </c>
      <c r="C8362" s="3">
        <v>2536</v>
      </c>
      <c r="E8362" t="s">
        <v>11112</v>
      </c>
      <c r="F8362" s="4" t="s">
        <v>11069</v>
      </c>
      <c r="G8362" s="5">
        <v>1843</v>
      </c>
      <c r="H8362" s="6">
        <v>0.19370589999999999</v>
      </c>
      <c r="I8362" s="7">
        <v>83.846000000000004</v>
      </c>
    </row>
    <row r="8363" spans="1:12" x14ac:dyDescent="0.25">
      <c r="A8363">
        <v>50424</v>
      </c>
      <c r="B8363" s="2">
        <v>57.356409999999997</v>
      </c>
      <c r="C8363" s="3">
        <v>1363</v>
      </c>
      <c r="E8363" t="s">
        <v>9683</v>
      </c>
      <c r="F8363" s="4" t="s">
        <v>9593</v>
      </c>
      <c r="G8363" s="5">
        <v>1052</v>
      </c>
      <c r="H8363" s="6">
        <v>0.2412156</v>
      </c>
      <c r="I8363" s="7">
        <v>75.625</v>
      </c>
    </row>
    <row r="8364" spans="1:12" x14ac:dyDescent="0.25">
      <c r="A8364">
        <v>18301</v>
      </c>
      <c r="B8364" s="2">
        <v>57.35192</v>
      </c>
      <c r="C8364" s="3">
        <v>29607</v>
      </c>
      <c r="D8364" s="4">
        <v>20700</v>
      </c>
      <c r="E8364" t="s">
        <v>4015</v>
      </c>
      <c r="F8364" s="4" t="s">
        <v>3003</v>
      </c>
      <c r="G8364" s="5">
        <v>17681</v>
      </c>
      <c r="H8364" s="6">
        <v>0.28249069999999998</v>
      </c>
      <c r="I8364" s="7">
        <v>68.471000000000004</v>
      </c>
      <c r="J8364" s="2">
        <v>40</v>
      </c>
      <c r="K8364">
        <v>3</v>
      </c>
    </row>
    <row r="8365" spans="1:12" x14ac:dyDescent="0.25">
      <c r="A8365">
        <v>29582</v>
      </c>
      <c r="B8365" s="2">
        <v>57.344569999999997</v>
      </c>
      <c r="C8365" s="3">
        <v>15550</v>
      </c>
      <c r="D8365" s="4">
        <v>34820</v>
      </c>
      <c r="E8365" t="s">
        <v>6278</v>
      </c>
      <c r="F8365" s="4" t="s">
        <v>6130</v>
      </c>
      <c r="G8365" s="5">
        <v>13071</v>
      </c>
      <c r="H8365" s="6">
        <v>0.31716650000000002</v>
      </c>
      <c r="I8365" s="7">
        <v>62.473999999999997</v>
      </c>
      <c r="J8365" s="2">
        <v>43.5</v>
      </c>
      <c r="K8365">
        <v>4</v>
      </c>
    </row>
    <row r="8366" spans="1:12" x14ac:dyDescent="0.25">
      <c r="A8366">
        <v>3442</v>
      </c>
      <c r="B8366" s="2">
        <v>57.34122</v>
      </c>
      <c r="C8366" s="3">
        <v>1366</v>
      </c>
      <c r="D8366" s="4">
        <v>31700</v>
      </c>
      <c r="E8366" t="s">
        <v>591</v>
      </c>
      <c r="F8366" s="4" t="s">
        <v>520</v>
      </c>
      <c r="G8366" s="5">
        <v>908</v>
      </c>
      <c r="H8366" s="6">
        <v>0.23982400000000001</v>
      </c>
      <c r="I8366" s="7">
        <v>75.832999999999998</v>
      </c>
      <c r="J8366" s="2">
        <v>46</v>
      </c>
      <c r="K8366">
        <v>1</v>
      </c>
    </row>
    <row r="8367" spans="1:12" x14ac:dyDescent="0.25">
      <c r="A8367">
        <v>5761</v>
      </c>
      <c r="B8367" s="2">
        <v>57.34084</v>
      </c>
      <c r="C8367" s="3">
        <v>1016</v>
      </c>
      <c r="D8367" s="4">
        <v>40860</v>
      </c>
      <c r="E8367" t="s">
        <v>1157</v>
      </c>
      <c r="F8367" s="4" t="s">
        <v>1030</v>
      </c>
      <c r="G8367" s="5">
        <v>681</v>
      </c>
      <c r="H8367" s="6">
        <v>0.37243399999999999</v>
      </c>
      <c r="I8367" s="7">
        <v>52.917000000000002</v>
      </c>
      <c r="J8367" s="2">
        <v>43</v>
      </c>
      <c r="K8367">
        <v>1</v>
      </c>
    </row>
    <row r="8368" spans="1:12" x14ac:dyDescent="0.25">
      <c r="A8368">
        <v>84742</v>
      </c>
      <c r="B8368" s="2">
        <v>57.34064</v>
      </c>
      <c r="C8368" s="3">
        <v>207</v>
      </c>
      <c r="D8368" s="4">
        <v>16260</v>
      </c>
      <c r="E8368" t="s">
        <v>14941</v>
      </c>
      <c r="F8368" s="4" t="s">
        <v>14851</v>
      </c>
      <c r="G8368" s="5">
        <v>164</v>
      </c>
      <c r="H8368" s="6">
        <v>0.28048780000000001</v>
      </c>
      <c r="I8368" s="7">
        <v>68.8</v>
      </c>
    </row>
    <row r="8369" spans="1:12" x14ac:dyDescent="0.25">
      <c r="A8369">
        <v>66939</v>
      </c>
      <c r="B8369" s="2">
        <v>57.340499999999999</v>
      </c>
      <c r="C8369" s="3">
        <v>667</v>
      </c>
      <c r="E8369" t="s">
        <v>4888</v>
      </c>
      <c r="F8369" s="4" t="s">
        <v>12494</v>
      </c>
      <c r="G8369" s="5">
        <v>428</v>
      </c>
      <c r="H8369" s="6">
        <v>0.3053613</v>
      </c>
      <c r="I8369" s="7">
        <v>64.5</v>
      </c>
    </row>
    <row r="8370" spans="1:12" x14ac:dyDescent="0.25">
      <c r="A8370">
        <v>37076</v>
      </c>
      <c r="B8370" s="2">
        <v>57.334119999999999</v>
      </c>
      <c r="C8370" s="3">
        <v>37971</v>
      </c>
      <c r="D8370" s="4">
        <v>34980</v>
      </c>
      <c r="E8370" t="s">
        <v>3427</v>
      </c>
      <c r="F8370" s="4" t="s">
        <v>7348</v>
      </c>
      <c r="G8370" s="5">
        <v>26235</v>
      </c>
      <c r="H8370" s="6">
        <v>0.30104819999999999</v>
      </c>
      <c r="I8370" s="7">
        <v>65.236999999999995</v>
      </c>
      <c r="J8370" s="2">
        <v>46.9</v>
      </c>
      <c r="K8370">
        <v>10</v>
      </c>
      <c r="L8370" s="2">
        <v>84.1</v>
      </c>
    </row>
    <row r="8371" spans="1:12" x14ac:dyDescent="0.25">
      <c r="A8371">
        <v>16214</v>
      </c>
      <c r="B8371" s="2">
        <v>57.326700000000002</v>
      </c>
      <c r="C8371" s="3">
        <v>9793</v>
      </c>
      <c r="E8371" t="s">
        <v>3442</v>
      </c>
      <c r="F8371" s="4" t="s">
        <v>3003</v>
      </c>
      <c r="G8371" s="5">
        <v>4761</v>
      </c>
      <c r="H8371" s="6">
        <v>0.32766230000000002</v>
      </c>
      <c r="I8371" s="7">
        <v>60.637</v>
      </c>
      <c r="J8371" s="2">
        <v>52.5</v>
      </c>
      <c r="K8371">
        <v>4</v>
      </c>
    </row>
    <row r="8372" spans="1:12" x14ac:dyDescent="0.25">
      <c r="A8372">
        <v>77065</v>
      </c>
      <c r="B8372" s="2">
        <v>57.319780000000002</v>
      </c>
      <c r="C8372" s="3">
        <v>38584</v>
      </c>
      <c r="D8372" s="4">
        <v>26420</v>
      </c>
      <c r="E8372" t="s">
        <v>3103</v>
      </c>
      <c r="F8372" s="4" t="s">
        <v>13752</v>
      </c>
      <c r="G8372" s="5">
        <v>24163</v>
      </c>
      <c r="H8372" s="6">
        <v>0.2700824</v>
      </c>
      <c r="I8372" s="7">
        <v>70.584999999999994</v>
      </c>
      <c r="J8372" s="2">
        <v>29.5</v>
      </c>
      <c r="K8372">
        <v>6</v>
      </c>
    </row>
    <row r="8373" spans="1:12" x14ac:dyDescent="0.25">
      <c r="A8373">
        <v>12083</v>
      </c>
      <c r="B8373" s="2">
        <v>57.31335</v>
      </c>
      <c r="C8373" s="3">
        <v>3638</v>
      </c>
      <c r="E8373" t="s">
        <v>481</v>
      </c>
      <c r="F8373" s="4" t="s">
        <v>1280</v>
      </c>
      <c r="G8373" s="5">
        <v>2706</v>
      </c>
      <c r="H8373" s="6">
        <v>0.23096820000000001</v>
      </c>
      <c r="I8373" s="7">
        <v>77.34</v>
      </c>
      <c r="J8373" s="2">
        <v>56.5</v>
      </c>
      <c r="K8373">
        <v>2</v>
      </c>
    </row>
    <row r="8374" spans="1:12" x14ac:dyDescent="0.25">
      <c r="A8374">
        <v>29118</v>
      </c>
      <c r="B8374" s="2">
        <v>57.310040000000001</v>
      </c>
      <c r="C8374" s="3">
        <v>16190</v>
      </c>
      <c r="D8374" s="4">
        <v>36700</v>
      </c>
      <c r="E8374" t="s">
        <v>1868</v>
      </c>
      <c r="F8374" s="4" t="s">
        <v>6130</v>
      </c>
      <c r="G8374" s="5">
        <v>11137</v>
      </c>
      <c r="H8374" s="6">
        <v>0.32190000000000002</v>
      </c>
      <c r="I8374" s="7">
        <v>61.625</v>
      </c>
      <c r="J8374" s="2">
        <v>20.5</v>
      </c>
      <c r="K8374">
        <v>2</v>
      </c>
    </row>
    <row r="8375" spans="1:12" x14ac:dyDescent="0.25">
      <c r="A8375">
        <v>78947</v>
      </c>
      <c r="B8375" s="2">
        <v>57.306609999999999</v>
      </c>
      <c r="C8375" s="3">
        <v>4556</v>
      </c>
      <c r="E8375" t="s">
        <v>360</v>
      </c>
      <c r="F8375" s="4" t="s">
        <v>13752</v>
      </c>
      <c r="G8375" s="5">
        <v>3177</v>
      </c>
      <c r="H8375" s="6">
        <v>0.2136564</v>
      </c>
      <c r="I8375" s="7">
        <v>80.328000000000003</v>
      </c>
      <c r="J8375" s="2">
        <v>42</v>
      </c>
      <c r="K8375">
        <v>1</v>
      </c>
    </row>
    <row r="8376" spans="1:12" x14ac:dyDescent="0.25">
      <c r="A8376">
        <v>87419</v>
      </c>
      <c r="B8376" s="2">
        <v>57.305799999999998</v>
      </c>
      <c r="C8376" s="3">
        <v>231</v>
      </c>
      <c r="D8376" s="4">
        <v>22140</v>
      </c>
      <c r="E8376" t="s">
        <v>15189</v>
      </c>
      <c r="F8376" s="4" t="s">
        <v>15124</v>
      </c>
      <c r="G8376" s="5">
        <v>212</v>
      </c>
      <c r="H8376" s="6">
        <v>0.1549296</v>
      </c>
      <c r="I8376" s="7">
        <v>90.463999999999999</v>
      </c>
    </row>
    <row r="8377" spans="1:12" x14ac:dyDescent="0.25">
      <c r="A8377">
        <v>75137</v>
      </c>
      <c r="B8377" s="2">
        <v>57.302680000000002</v>
      </c>
      <c r="C8377" s="3">
        <v>18910</v>
      </c>
      <c r="D8377" s="4">
        <v>19100</v>
      </c>
      <c r="E8377" t="s">
        <v>7089</v>
      </c>
      <c r="F8377" s="4" t="s">
        <v>13752</v>
      </c>
      <c r="G8377" s="5">
        <v>12795</v>
      </c>
      <c r="H8377" s="6">
        <v>0.31105899999999997</v>
      </c>
      <c r="I8377" s="7">
        <v>63.478999999999999</v>
      </c>
      <c r="J8377" s="2">
        <v>46</v>
      </c>
      <c r="K8377">
        <v>5</v>
      </c>
    </row>
    <row r="8378" spans="1:12" x14ac:dyDescent="0.25">
      <c r="A8378">
        <v>80530</v>
      </c>
      <c r="B8378" s="2">
        <v>57.299059999999997</v>
      </c>
      <c r="C8378" s="3">
        <v>3621</v>
      </c>
      <c r="D8378" s="4">
        <v>24540</v>
      </c>
      <c r="E8378" t="s">
        <v>4257</v>
      </c>
      <c r="F8378" s="4" t="s">
        <v>14477</v>
      </c>
      <c r="G8378" s="5">
        <v>2328</v>
      </c>
      <c r="H8378" s="6">
        <v>0.28295409999999999</v>
      </c>
      <c r="I8378" s="7">
        <v>68.332999999999998</v>
      </c>
      <c r="J8378" s="2">
        <v>24</v>
      </c>
      <c r="K8378">
        <v>1</v>
      </c>
    </row>
    <row r="8379" spans="1:12" x14ac:dyDescent="0.25">
      <c r="A8379">
        <v>51560</v>
      </c>
      <c r="B8379" s="2">
        <v>57.29813</v>
      </c>
      <c r="C8379" s="3">
        <v>2371</v>
      </c>
      <c r="D8379" s="4">
        <v>36540</v>
      </c>
      <c r="E8379" t="s">
        <v>493</v>
      </c>
      <c r="F8379" s="4" t="s">
        <v>9593</v>
      </c>
      <c r="G8379" s="5">
        <v>1593</v>
      </c>
      <c r="H8379" s="6">
        <v>0.25721450000000001</v>
      </c>
      <c r="I8379" s="7">
        <v>72.778000000000006</v>
      </c>
      <c r="J8379" s="2">
        <v>39</v>
      </c>
      <c r="K8379">
        <v>1</v>
      </c>
    </row>
    <row r="8380" spans="1:12" x14ac:dyDescent="0.25">
      <c r="A8380">
        <v>93001</v>
      </c>
      <c r="B8380" s="2">
        <v>57.292250000000003</v>
      </c>
      <c r="C8380" s="3">
        <v>32360</v>
      </c>
      <c r="D8380" s="4">
        <v>37100</v>
      </c>
      <c r="E8380" t="s">
        <v>9714</v>
      </c>
      <c r="F8380" s="4" t="s">
        <v>15368</v>
      </c>
      <c r="G8380" s="5">
        <v>22974</v>
      </c>
      <c r="H8380" s="6">
        <v>0.3010795</v>
      </c>
      <c r="I8380" s="7">
        <v>65.192999999999998</v>
      </c>
      <c r="J8380" s="2">
        <v>44.25</v>
      </c>
      <c r="K8380">
        <v>16</v>
      </c>
      <c r="L8380" s="2">
        <v>73.5</v>
      </c>
    </row>
    <row r="8381" spans="1:12" x14ac:dyDescent="0.25">
      <c r="A8381">
        <v>70070</v>
      </c>
      <c r="B8381" s="2">
        <v>57.284779999999998</v>
      </c>
      <c r="C8381" s="3">
        <v>12697</v>
      </c>
      <c r="D8381" s="4">
        <v>35380</v>
      </c>
      <c r="E8381" t="s">
        <v>12944</v>
      </c>
      <c r="F8381" s="4" t="s">
        <v>12927</v>
      </c>
      <c r="G8381" s="5">
        <v>8225</v>
      </c>
      <c r="H8381" s="6">
        <v>0.23085339999999999</v>
      </c>
      <c r="I8381" s="7">
        <v>77.328000000000003</v>
      </c>
      <c r="J8381" s="2">
        <v>43.2</v>
      </c>
      <c r="K8381">
        <v>5</v>
      </c>
    </row>
    <row r="8382" spans="1:12" x14ac:dyDescent="0.25">
      <c r="A8382">
        <v>15201</v>
      </c>
      <c r="B8382" s="2">
        <v>57.280430000000003</v>
      </c>
      <c r="C8382" s="3">
        <v>13161</v>
      </c>
      <c r="D8382" s="4">
        <v>38300</v>
      </c>
      <c r="E8382" t="s">
        <v>3081</v>
      </c>
      <c r="F8382" s="4" t="s">
        <v>3003</v>
      </c>
      <c r="G8382" s="5">
        <v>9968</v>
      </c>
      <c r="H8382" s="6">
        <v>0.36797750000000001</v>
      </c>
      <c r="I8382" s="7">
        <v>53.631999999999998</v>
      </c>
      <c r="J8382" s="2">
        <v>39.799999999999997</v>
      </c>
      <c r="K8382">
        <v>15</v>
      </c>
      <c r="L8382" s="2">
        <v>49.7</v>
      </c>
    </row>
    <row r="8383" spans="1:12" x14ac:dyDescent="0.25">
      <c r="A8383">
        <v>98043</v>
      </c>
      <c r="B8383" s="2">
        <v>57.274529999999999</v>
      </c>
      <c r="C8383" s="3">
        <v>20357</v>
      </c>
      <c r="D8383" s="4">
        <v>42660</v>
      </c>
      <c r="E8383" t="s">
        <v>16358</v>
      </c>
      <c r="F8383" s="4" t="s">
        <v>16344</v>
      </c>
      <c r="G8383" s="5">
        <v>14635</v>
      </c>
      <c r="H8383" s="6">
        <v>0.26906259999999999</v>
      </c>
      <c r="I8383" s="7">
        <v>70.716999999999999</v>
      </c>
      <c r="J8383" s="2">
        <v>38.299999999999997</v>
      </c>
      <c r="K8383">
        <v>10</v>
      </c>
      <c r="L8383" s="2">
        <v>41.4</v>
      </c>
    </row>
    <row r="8384" spans="1:12" x14ac:dyDescent="0.25">
      <c r="A8384">
        <v>23091</v>
      </c>
      <c r="B8384" s="2">
        <v>57.270969999999998</v>
      </c>
      <c r="C8384" s="3">
        <v>298</v>
      </c>
      <c r="E8384" t="s">
        <v>4807</v>
      </c>
      <c r="F8384" s="4" t="s">
        <v>4335</v>
      </c>
      <c r="G8384" s="5">
        <v>256</v>
      </c>
      <c r="H8384" s="6">
        <v>0.2109375</v>
      </c>
      <c r="I8384" s="7">
        <v>80.759</v>
      </c>
    </row>
    <row r="8385" spans="1:12" x14ac:dyDescent="0.25">
      <c r="A8385">
        <v>3445</v>
      </c>
      <c r="B8385" s="2">
        <v>57.270789999999998</v>
      </c>
      <c r="C8385" s="3">
        <v>745</v>
      </c>
      <c r="D8385" s="4">
        <v>28300</v>
      </c>
      <c r="E8385" t="s">
        <v>593</v>
      </c>
      <c r="F8385" s="4" t="s">
        <v>520</v>
      </c>
      <c r="G8385" s="5">
        <v>503</v>
      </c>
      <c r="H8385" s="6">
        <v>0.30815110000000001</v>
      </c>
      <c r="I8385" s="7">
        <v>63.957999999999998</v>
      </c>
    </row>
    <row r="8386" spans="1:12" x14ac:dyDescent="0.25">
      <c r="A8386">
        <v>48442</v>
      </c>
      <c r="B8386" s="2">
        <v>57.267180000000003</v>
      </c>
      <c r="C8386" s="3">
        <v>21311</v>
      </c>
      <c r="D8386" s="4">
        <v>19820</v>
      </c>
      <c r="E8386" t="s">
        <v>9193</v>
      </c>
      <c r="F8386" s="4" t="s">
        <v>9106</v>
      </c>
      <c r="G8386" s="5">
        <v>14565</v>
      </c>
      <c r="H8386" s="6">
        <v>0.25133870000000003</v>
      </c>
      <c r="I8386" s="7">
        <v>73.77</v>
      </c>
      <c r="J8386" s="2">
        <v>54</v>
      </c>
      <c r="K8386">
        <v>4</v>
      </c>
    </row>
    <row r="8387" spans="1:12" x14ac:dyDescent="0.25">
      <c r="A8387">
        <v>75092</v>
      </c>
      <c r="B8387" s="2">
        <v>57.259950000000003</v>
      </c>
      <c r="C8387" s="3">
        <v>22632</v>
      </c>
      <c r="D8387" s="4">
        <v>43300</v>
      </c>
      <c r="E8387" t="s">
        <v>965</v>
      </c>
      <c r="F8387" s="4" t="s">
        <v>13752</v>
      </c>
      <c r="G8387" s="5">
        <v>15649</v>
      </c>
      <c r="H8387" s="6">
        <v>0.26511180000000001</v>
      </c>
      <c r="I8387" s="7">
        <v>71.379000000000005</v>
      </c>
      <c r="J8387" s="2">
        <v>36.75</v>
      </c>
      <c r="K8387">
        <v>4</v>
      </c>
    </row>
    <row r="8388" spans="1:12" x14ac:dyDescent="0.25">
      <c r="A8388">
        <v>50047</v>
      </c>
      <c r="B8388" s="2">
        <v>57.255360000000003</v>
      </c>
      <c r="C8388" s="3">
        <v>5584</v>
      </c>
      <c r="D8388" s="4">
        <v>19780</v>
      </c>
      <c r="E8388" t="s">
        <v>216</v>
      </c>
      <c r="F8388" s="4" t="s">
        <v>9593</v>
      </c>
      <c r="G8388" s="5">
        <v>3551</v>
      </c>
      <c r="H8388" s="6">
        <v>0.25739230000000002</v>
      </c>
      <c r="I8388" s="7">
        <v>72.712000000000003</v>
      </c>
      <c r="J8388" s="2">
        <v>49.333300000000001</v>
      </c>
      <c r="K8388">
        <v>3</v>
      </c>
    </row>
    <row r="8389" spans="1:12" x14ac:dyDescent="0.25">
      <c r="A8389">
        <v>5647</v>
      </c>
      <c r="B8389" s="2">
        <v>57.254309999999997</v>
      </c>
      <c r="C8389" s="3">
        <v>1166</v>
      </c>
      <c r="D8389" s="4">
        <v>12740</v>
      </c>
      <c r="E8389" t="s">
        <v>1124</v>
      </c>
      <c r="F8389" s="4" t="s">
        <v>1030</v>
      </c>
      <c r="G8389" s="5">
        <v>819</v>
      </c>
      <c r="H8389" s="6">
        <v>0.31463410000000003</v>
      </c>
      <c r="I8389" s="7">
        <v>62.813000000000002</v>
      </c>
    </row>
    <row r="8390" spans="1:12" x14ac:dyDescent="0.25">
      <c r="A8390">
        <v>91010</v>
      </c>
      <c r="B8390" s="2">
        <v>57.249850000000002</v>
      </c>
      <c r="C8390" s="3">
        <v>25797</v>
      </c>
      <c r="D8390" s="4">
        <v>31080</v>
      </c>
      <c r="E8390" t="s">
        <v>15406</v>
      </c>
      <c r="F8390" s="4" t="s">
        <v>15368</v>
      </c>
      <c r="G8390" s="5">
        <v>17825</v>
      </c>
      <c r="H8390" s="6">
        <v>0.27287519999999998</v>
      </c>
      <c r="I8390" s="7">
        <v>70.028000000000006</v>
      </c>
      <c r="J8390" s="2">
        <v>48.777799999999999</v>
      </c>
      <c r="K8390">
        <v>9</v>
      </c>
    </row>
    <row r="8391" spans="1:12" x14ac:dyDescent="0.25">
      <c r="A8391">
        <v>28584</v>
      </c>
      <c r="B8391" s="2">
        <v>57.243600000000001</v>
      </c>
      <c r="C8391" s="3">
        <v>11826</v>
      </c>
      <c r="D8391" s="4">
        <v>33980</v>
      </c>
      <c r="E8391" t="s">
        <v>6020</v>
      </c>
      <c r="F8391" s="4" t="s">
        <v>5642</v>
      </c>
      <c r="G8391" s="5">
        <v>8300</v>
      </c>
      <c r="H8391" s="6">
        <v>0.31176969999999998</v>
      </c>
      <c r="I8391" s="7">
        <v>63.302999999999997</v>
      </c>
      <c r="J8391" s="2">
        <v>64.25</v>
      </c>
      <c r="K8391">
        <v>4</v>
      </c>
    </row>
    <row r="8392" spans="1:12" x14ac:dyDescent="0.25">
      <c r="A8392">
        <v>68734</v>
      </c>
      <c r="B8392" s="2">
        <v>57.241579999999999</v>
      </c>
      <c r="C8392" s="3">
        <v>123</v>
      </c>
      <c r="E8392" t="s">
        <v>12825</v>
      </c>
      <c r="F8392" s="4" t="s">
        <v>12738</v>
      </c>
      <c r="G8392" s="5">
        <v>76</v>
      </c>
      <c r="H8392" s="6">
        <v>0.25974029999999998</v>
      </c>
      <c r="I8392" s="7">
        <v>72.292000000000002</v>
      </c>
    </row>
    <row r="8393" spans="1:12" x14ac:dyDescent="0.25">
      <c r="A8393">
        <v>92780</v>
      </c>
      <c r="B8393" s="2">
        <v>57.232230000000001</v>
      </c>
      <c r="C8393" s="3">
        <v>60437</v>
      </c>
      <c r="D8393" s="4">
        <v>31080</v>
      </c>
      <c r="E8393" t="s">
        <v>9453</v>
      </c>
      <c r="F8393" s="4" t="s">
        <v>15368</v>
      </c>
      <c r="G8393" s="5">
        <v>38997</v>
      </c>
      <c r="H8393" s="6">
        <v>0.29574070000000002</v>
      </c>
      <c r="I8393" s="7">
        <v>66.069999999999993</v>
      </c>
      <c r="J8393" s="2">
        <v>34.299999999999997</v>
      </c>
      <c r="K8393">
        <v>10</v>
      </c>
      <c r="L8393" s="2">
        <v>19.7</v>
      </c>
    </row>
    <row r="8394" spans="1:12" x14ac:dyDescent="0.25">
      <c r="A8394">
        <v>56308</v>
      </c>
      <c r="B8394" s="2">
        <v>57.218809999999998</v>
      </c>
      <c r="C8394" s="3">
        <v>24208</v>
      </c>
      <c r="D8394" s="4">
        <v>10820</v>
      </c>
      <c r="E8394" t="s">
        <v>3522</v>
      </c>
      <c r="F8394" s="4" t="s">
        <v>10428</v>
      </c>
      <c r="G8394" s="5">
        <v>17084</v>
      </c>
      <c r="H8394" s="6">
        <v>0.28007019999999999</v>
      </c>
      <c r="I8394" s="7">
        <v>68.775000000000006</v>
      </c>
      <c r="J8394" s="2">
        <v>44.75</v>
      </c>
      <c r="K8394">
        <v>4</v>
      </c>
    </row>
    <row r="8395" spans="1:12" x14ac:dyDescent="0.25">
      <c r="A8395">
        <v>12180</v>
      </c>
      <c r="B8395" s="2">
        <v>57.206600000000002</v>
      </c>
      <c r="C8395" s="3">
        <v>53217</v>
      </c>
      <c r="D8395" s="4">
        <v>10580</v>
      </c>
      <c r="E8395" t="s">
        <v>605</v>
      </c>
      <c r="F8395" s="4" t="s">
        <v>1280</v>
      </c>
      <c r="G8395" s="5">
        <v>33924</v>
      </c>
      <c r="H8395" s="6">
        <v>0.2945026</v>
      </c>
      <c r="I8395" s="7">
        <v>66.272000000000006</v>
      </c>
      <c r="J8395" s="2">
        <v>39.566699999999997</v>
      </c>
      <c r="K8395">
        <v>30</v>
      </c>
      <c r="L8395" s="2">
        <v>48.3</v>
      </c>
    </row>
    <row r="8396" spans="1:12" x14ac:dyDescent="0.25">
      <c r="A8396">
        <v>7065</v>
      </c>
      <c r="B8396" s="2">
        <v>57.193820000000002</v>
      </c>
      <c r="C8396" s="3">
        <v>27993</v>
      </c>
      <c r="D8396" s="4">
        <v>35620</v>
      </c>
      <c r="E8396" t="s">
        <v>1380</v>
      </c>
      <c r="F8396" s="4" t="s">
        <v>1341</v>
      </c>
      <c r="G8396" s="5">
        <v>19472</v>
      </c>
      <c r="H8396" s="6">
        <v>0.26032250000000001</v>
      </c>
      <c r="I8396" s="7">
        <v>72.177999999999997</v>
      </c>
      <c r="J8396" s="2">
        <v>46.142899999999997</v>
      </c>
      <c r="K8396">
        <v>7</v>
      </c>
    </row>
    <row r="8397" spans="1:12" x14ac:dyDescent="0.25">
      <c r="A8397">
        <v>12176</v>
      </c>
      <c r="B8397" s="2">
        <v>57.189109999999999</v>
      </c>
      <c r="C8397" s="3">
        <v>384</v>
      </c>
      <c r="E8397" t="s">
        <v>2171</v>
      </c>
      <c r="F8397" s="4" t="s">
        <v>1280</v>
      </c>
      <c r="G8397" s="5">
        <v>232</v>
      </c>
      <c r="H8397" s="6">
        <v>0.2360515</v>
      </c>
      <c r="I8397" s="7">
        <v>76.366</v>
      </c>
    </row>
    <row r="8398" spans="1:12" x14ac:dyDescent="0.25">
      <c r="A8398">
        <v>60097</v>
      </c>
      <c r="B8398" s="2">
        <v>57.187330000000003</v>
      </c>
      <c r="C8398" s="3">
        <v>10883</v>
      </c>
      <c r="D8398" s="4">
        <v>16980</v>
      </c>
      <c r="E8398" t="s">
        <v>11522</v>
      </c>
      <c r="F8398" s="4" t="s">
        <v>11490</v>
      </c>
      <c r="G8398" s="5">
        <v>7192</v>
      </c>
      <c r="H8398" s="6">
        <v>0.20130680000000001</v>
      </c>
      <c r="I8398" s="7">
        <v>82.367000000000004</v>
      </c>
      <c r="J8398" s="2">
        <v>62</v>
      </c>
      <c r="K8398">
        <v>3</v>
      </c>
    </row>
    <row r="8399" spans="1:12" x14ac:dyDescent="0.25">
      <c r="A8399">
        <v>67868</v>
      </c>
      <c r="B8399" s="2">
        <v>57.185549999999999</v>
      </c>
      <c r="C8399" s="3">
        <v>307</v>
      </c>
      <c r="D8399" s="4">
        <v>23780</v>
      </c>
      <c r="E8399" t="s">
        <v>12732</v>
      </c>
      <c r="F8399" s="4" t="s">
        <v>12494</v>
      </c>
      <c r="G8399" s="5">
        <v>247</v>
      </c>
      <c r="H8399" s="6">
        <v>0.1209677</v>
      </c>
      <c r="I8399" s="7">
        <v>96.25</v>
      </c>
    </row>
    <row r="8400" spans="1:12" x14ac:dyDescent="0.25">
      <c r="A8400">
        <v>89148</v>
      </c>
      <c r="B8400" s="2">
        <v>57.178530000000002</v>
      </c>
      <c r="C8400" s="3">
        <v>43498</v>
      </c>
      <c r="D8400" s="4">
        <v>29820</v>
      </c>
      <c r="E8400" t="s">
        <v>15235</v>
      </c>
      <c r="F8400" s="4" t="s">
        <v>15318</v>
      </c>
      <c r="G8400" s="5">
        <v>29104</v>
      </c>
      <c r="H8400" s="6">
        <v>0.29510389999999997</v>
      </c>
      <c r="I8400" s="7">
        <v>66.156000000000006</v>
      </c>
      <c r="J8400" s="2">
        <v>42</v>
      </c>
      <c r="K8400">
        <v>10</v>
      </c>
      <c r="L8400" s="2">
        <v>61.8</v>
      </c>
    </row>
    <row r="8401" spans="1:12" x14ac:dyDescent="0.25">
      <c r="A8401">
        <v>76657</v>
      </c>
      <c r="B8401" s="2">
        <v>57.17015</v>
      </c>
      <c r="C8401" s="3">
        <v>9074</v>
      </c>
      <c r="D8401" s="4">
        <v>47380</v>
      </c>
      <c r="E8401" t="s">
        <v>9926</v>
      </c>
      <c r="F8401" s="4" t="s">
        <v>13752</v>
      </c>
      <c r="G8401" s="5">
        <v>5910</v>
      </c>
      <c r="H8401" s="6">
        <v>0.27406530000000001</v>
      </c>
      <c r="I8401" s="7">
        <v>69.789000000000001</v>
      </c>
      <c r="J8401" s="2">
        <v>56.8</v>
      </c>
      <c r="K8401">
        <v>5</v>
      </c>
    </row>
    <row r="8402" spans="1:12" x14ac:dyDescent="0.25">
      <c r="A8402">
        <v>5051</v>
      </c>
      <c r="B8402" s="2">
        <v>57.168460000000003</v>
      </c>
      <c r="C8402" s="3">
        <v>1511</v>
      </c>
      <c r="D8402" s="4">
        <v>17200</v>
      </c>
      <c r="E8402" t="s">
        <v>276</v>
      </c>
      <c r="F8402" s="4" t="s">
        <v>1030</v>
      </c>
      <c r="G8402" s="5">
        <v>1141</v>
      </c>
      <c r="H8402" s="6">
        <v>0.34180539999999998</v>
      </c>
      <c r="I8402" s="7">
        <v>58.076999999999998</v>
      </c>
    </row>
    <row r="8403" spans="1:12" x14ac:dyDescent="0.25">
      <c r="A8403">
        <v>2539</v>
      </c>
      <c r="B8403" s="2">
        <v>57.167369999999998</v>
      </c>
      <c r="C8403" s="3">
        <v>4185</v>
      </c>
      <c r="D8403" s="4">
        <v>47240</v>
      </c>
      <c r="E8403" t="s">
        <v>387</v>
      </c>
      <c r="F8403" s="4" t="s">
        <v>21</v>
      </c>
      <c r="G8403" s="5">
        <v>3407</v>
      </c>
      <c r="H8403" s="6">
        <v>0.2673122</v>
      </c>
      <c r="I8403" s="7">
        <v>70.938000000000002</v>
      </c>
    </row>
    <row r="8404" spans="1:12" x14ac:dyDescent="0.25">
      <c r="A8404">
        <v>41042</v>
      </c>
      <c r="B8404" s="2">
        <v>57.158499999999997</v>
      </c>
      <c r="C8404" s="3">
        <v>50806</v>
      </c>
      <c r="D8404" s="4">
        <v>17140</v>
      </c>
      <c r="E8404" t="s">
        <v>52</v>
      </c>
      <c r="F8404" s="4" t="s">
        <v>7883</v>
      </c>
      <c r="G8404" s="5">
        <v>33660</v>
      </c>
      <c r="H8404" s="6">
        <v>0.27147139999999997</v>
      </c>
      <c r="I8404" s="7">
        <v>70.218000000000004</v>
      </c>
      <c r="J8404" s="2">
        <v>46.555599999999998</v>
      </c>
      <c r="K8404">
        <v>9</v>
      </c>
    </row>
    <row r="8405" spans="1:12" x14ac:dyDescent="0.25">
      <c r="A8405">
        <v>65322</v>
      </c>
      <c r="B8405" s="2">
        <v>57.150350000000003</v>
      </c>
      <c r="C8405" s="3">
        <v>606</v>
      </c>
      <c r="E8405" t="s">
        <v>5002</v>
      </c>
      <c r="F8405" s="4" t="s">
        <v>12102</v>
      </c>
      <c r="G8405" s="5">
        <v>377</v>
      </c>
      <c r="H8405" s="6">
        <v>0.17506630000000001</v>
      </c>
      <c r="I8405" s="7">
        <v>86.875</v>
      </c>
    </row>
    <row r="8406" spans="1:12" x14ac:dyDescent="0.25">
      <c r="A8406">
        <v>82321</v>
      </c>
      <c r="B8406" s="2">
        <v>57.150149999999996</v>
      </c>
      <c r="C8406" s="3">
        <v>717</v>
      </c>
      <c r="E8406" t="s">
        <v>14672</v>
      </c>
      <c r="F8406" s="4" t="s">
        <v>14657</v>
      </c>
      <c r="G8406" s="5">
        <v>479</v>
      </c>
      <c r="H8406" s="6">
        <v>0.22708329999999999</v>
      </c>
      <c r="I8406" s="7">
        <v>77.88</v>
      </c>
    </row>
    <row r="8407" spans="1:12" x14ac:dyDescent="0.25">
      <c r="A8407">
        <v>16828</v>
      </c>
      <c r="B8407" s="2">
        <v>57.149180000000001</v>
      </c>
      <c r="C8407" s="3">
        <v>4731</v>
      </c>
      <c r="D8407" s="4">
        <v>44300</v>
      </c>
      <c r="E8407" t="s">
        <v>3602</v>
      </c>
      <c r="F8407" s="4" t="s">
        <v>3003</v>
      </c>
      <c r="G8407" s="5">
        <v>3561</v>
      </c>
      <c r="H8407" s="6">
        <v>0.26818310000000001</v>
      </c>
      <c r="I8407" s="7">
        <v>70.774000000000001</v>
      </c>
      <c r="J8407" s="2">
        <v>40.666699999999999</v>
      </c>
      <c r="K8407">
        <v>3</v>
      </c>
    </row>
    <row r="8408" spans="1:12" x14ac:dyDescent="0.25">
      <c r="A8408">
        <v>84058</v>
      </c>
      <c r="B8408" s="2">
        <v>57.144559999999998</v>
      </c>
      <c r="C8408" s="3">
        <v>31927</v>
      </c>
      <c r="D8408" s="4">
        <v>39340</v>
      </c>
      <c r="E8408" t="s">
        <v>14877</v>
      </c>
      <c r="F8408" s="4" t="s">
        <v>14851</v>
      </c>
      <c r="G8408" s="5">
        <v>15762</v>
      </c>
      <c r="H8408" s="6">
        <v>0.3633826</v>
      </c>
      <c r="I8408" s="7">
        <v>54.317</v>
      </c>
      <c r="J8408" s="2">
        <v>42.846200000000003</v>
      </c>
      <c r="K8408">
        <v>13</v>
      </c>
      <c r="L8408" s="2">
        <v>66.400000000000006</v>
      </c>
    </row>
    <row r="8409" spans="1:12" x14ac:dyDescent="0.25">
      <c r="A8409">
        <v>99016</v>
      </c>
      <c r="B8409" s="2">
        <v>57.1387</v>
      </c>
      <c r="C8409" s="3">
        <v>12907</v>
      </c>
      <c r="D8409" s="4">
        <v>44060</v>
      </c>
      <c r="E8409" t="s">
        <v>16539</v>
      </c>
      <c r="F8409" s="4" t="s">
        <v>16344</v>
      </c>
      <c r="G8409" s="5">
        <v>8706</v>
      </c>
      <c r="H8409" s="6">
        <v>0.28945549999999998</v>
      </c>
      <c r="I8409" s="7">
        <v>67.082999999999998</v>
      </c>
      <c r="J8409" s="2">
        <v>48</v>
      </c>
      <c r="K8409">
        <v>5</v>
      </c>
    </row>
    <row r="8410" spans="1:12" x14ac:dyDescent="0.25">
      <c r="A8410">
        <v>58701</v>
      </c>
      <c r="B8410" s="2">
        <v>57.131749999999997</v>
      </c>
      <c r="C8410" s="3">
        <v>31843</v>
      </c>
      <c r="D8410" s="4">
        <v>33500</v>
      </c>
      <c r="E8410" t="s">
        <v>783</v>
      </c>
      <c r="F8410" s="4" t="s">
        <v>11069</v>
      </c>
      <c r="G8410" s="5">
        <v>20332</v>
      </c>
      <c r="H8410" s="6">
        <v>0.23957310000000001</v>
      </c>
      <c r="I8410" s="7">
        <v>75.703000000000003</v>
      </c>
      <c r="J8410" s="2">
        <v>48.882399999999997</v>
      </c>
      <c r="K8410">
        <v>17</v>
      </c>
      <c r="L8410" s="2">
        <v>90.8</v>
      </c>
    </row>
    <row r="8411" spans="1:12" x14ac:dyDescent="0.25">
      <c r="A8411">
        <v>22942</v>
      </c>
      <c r="B8411" s="2">
        <v>57.125439999999998</v>
      </c>
      <c r="C8411" s="3">
        <v>8170</v>
      </c>
      <c r="E8411" t="s">
        <v>4759</v>
      </c>
      <c r="F8411" s="4" t="s">
        <v>4335</v>
      </c>
      <c r="G8411" s="5">
        <v>6050</v>
      </c>
      <c r="H8411" s="6">
        <v>0.24033060000000001</v>
      </c>
      <c r="I8411" s="7">
        <v>75.561999999999998</v>
      </c>
      <c r="J8411" s="2">
        <v>46.333300000000001</v>
      </c>
      <c r="K8411">
        <v>6</v>
      </c>
    </row>
    <row r="8412" spans="1:12" x14ac:dyDescent="0.25">
      <c r="A8412">
        <v>67427</v>
      </c>
      <c r="B8412" s="2">
        <v>57.123919999999998</v>
      </c>
      <c r="C8412" s="3">
        <v>469</v>
      </c>
      <c r="E8412" t="s">
        <v>12641</v>
      </c>
      <c r="F8412" s="4" t="s">
        <v>12494</v>
      </c>
      <c r="G8412" s="5">
        <v>300</v>
      </c>
      <c r="H8412" s="6">
        <v>0.30232560000000003</v>
      </c>
      <c r="I8412" s="7">
        <v>64.843999999999994</v>
      </c>
    </row>
    <row r="8413" spans="1:12" x14ac:dyDescent="0.25">
      <c r="A8413">
        <v>17093</v>
      </c>
      <c r="B8413" s="2">
        <v>57.123719999999999</v>
      </c>
      <c r="C8413" s="3">
        <v>924</v>
      </c>
      <c r="D8413" s="4">
        <v>25420</v>
      </c>
      <c r="E8413" t="s">
        <v>3721</v>
      </c>
      <c r="F8413" s="4" t="s">
        <v>3003</v>
      </c>
      <c r="G8413" s="5">
        <v>527</v>
      </c>
      <c r="H8413" s="6">
        <v>0.21252370000000001</v>
      </c>
      <c r="I8413" s="7">
        <v>80.356999999999999</v>
      </c>
    </row>
    <row r="8414" spans="1:12" x14ac:dyDescent="0.25">
      <c r="A8414">
        <v>3850</v>
      </c>
      <c r="B8414" s="2">
        <v>57.123539999999998</v>
      </c>
      <c r="C8414" s="3">
        <v>266</v>
      </c>
      <c r="E8414" t="s">
        <v>674</v>
      </c>
      <c r="F8414" s="4" t="s">
        <v>520</v>
      </c>
      <c r="G8414" s="5">
        <v>250</v>
      </c>
      <c r="H8414" s="6">
        <v>0.16334660000000001</v>
      </c>
      <c r="I8414" s="7">
        <v>88.846000000000004</v>
      </c>
    </row>
    <row r="8415" spans="1:12" x14ac:dyDescent="0.25">
      <c r="A8415">
        <v>67149</v>
      </c>
      <c r="B8415" s="2">
        <v>57.1233</v>
      </c>
      <c r="C8415" s="3">
        <v>973</v>
      </c>
      <c r="D8415" s="4">
        <v>48620</v>
      </c>
      <c r="E8415" t="s">
        <v>4332</v>
      </c>
      <c r="F8415" s="4" t="s">
        <v>12494</v>
      </c>
      <c r="G8415" s="5">
        <v>716</v>
      </c>
      <c r="H8415" s="6">
        <v>0.22486030000000001</v>
      </c>
      <c r="I8415" s="7">
        <v>78.213999999999999</v>
      </c>
    </row>
    <row r="8416" spans="1:12" x14ac:dyDescent="0.25">
      <c r="A8416">
        <v>32217</v>
      </c>
      <c r="B8416" s="2">
        <v>57.119819999999997</v>
      </c>
      <c r="C8416" s="3">
        <v>20073</v>
      </c>
      <c r="D8416" s="4">
        <v>27260</v>
      </c>
      <c r="E8416" t="s">
        <v>1076</v>
      </c>
      <c r="F8416" s="4" t="s">
        <v>6689</v>
      </c>
      <c r="G8416" s="5">
        <v>13814</v>
      </c>
      <c r="H8416" s="6">
        <v>0.32539449999999998</v>
      </c>
      <c r="I8416" s="7">
        <v>60.825000000000003</v>
      </c>
      <c r="J8416" s="2">
        <v>40.8889</v>
      </c>
      <c r="K8416">
        <v>9</v>
      </c>
    </row>
    <row r="8417" spans="1:12" x14ac:dyDescent="0.25">
      <c r="A8417">
        <v>78418</v>
      </c>
      <c r="B8417" s="2">
        <v>57.111510000000003</v>
      </c>
      <c r="C8417" s="3">
        <v>30829</v>
      </c>
      <c r="D8417" s="4">
        <v>18580</v>
      </c>
      <c r="E8417" t="s">
        <v>14230</v>
      </c>
      <c r="F8417" s="4" t="s">
        <v>13752</v>
      </c>
      <c r="G8417" s="5">
        <v>20927</v>
      </c>
      <c r="H8417" s="6">
        <v>0.29439029999999999</v>
      </c>
      <c r="I8417" s="7">
        <v>66.180999999999997</v>
      </c>
      <c r="J8417" s="2">
        <v>52</v>
      </c>
      <c r="K8417">
        <v>9</v>
      </c>
    </row>
    <row r="8418" spans="1:12" x14ac:dyDescent="0.25">
      <c r="A8418">
        <v>17018</v>
      </c>
      <c r="B8418" s="2">
        <v>57.105739999999997</v>
      </c>
      <c r="C8418" s="3">
        <v>4282</v>
      </c>
      <c r="D8418" s="4">
        <v>25420</v>
      </c>
      <c r="E8418" t="s">
        <v>3672</v>
      </c>
      <c r="F8418" s="4" t="s">
        <v>3003</v>
      </c>
      <c r="G8418" s="5">
        <v>3203</v>
      </c>
      <c r="H8418" s="6">
        <v>0.2425851</v>
      </c>
      <c r="I8418" s="7">
        <v>75.125</v>
      </c>
      <c r="J8418" s="2">
        <v>75</v>
      </c>
      <c r="K8418">
        <v>1</v>
      </c>
    </row>
    <row r="8419" spans="1:12" x14ac:dyDescent="0.25">
      <c r="A8419">
        <v>51008</v>
      </c>
      <c r="B8419" s="2">
        <v>57.104950000000002</v>
      </c>
      <c r="C8419" s="3">
        <v>97</v>
      </c>
      <c r="D8419" s="4">
        <v>43580</v>
      </c>
      <c r="E8419" t="s">
        <v>9801</v>
      </c>
      <c r="F8419" s="4" t="s">
        <v>9593</v>
      </c>
      <c r="G8419" s="5">
        <v>81</v>
      </c>
      <c r="H8419" s="6">
        <v>0.24691360000000001</v>
      </c>
      <c r="I8419" s="7">
        <v>74.375</v>
      </c>
    </row>
    <row r="8420" spans="1:12" x14ac:dyDescent="0.25">
      <c r="A8420">
        <v>57103</v>
      </c>
      <c r="B8420" s="2">
        <v>57.099409999999999</v>
      </c>
      <c r="C8420" s="3">
        <v>35855</v>
      </c>
      <c r="D8420" s="4">
        <v>43620</v>
      </c>
      <c r="E8420" t="s">
        <v>10909</v>
      </c>
      <c r="F8420" s="4" t="s">
        <v>10877</v>
      </c>
      <c r="G8420" s="5">
        <v>23044</v>
      </c>
      <c r="H8420" s="6">
        <v>0.28311059999999999</v>
      </c>
      <c r="I8420" s="7">
        <v>68.119</v>
      </c>
      <c r="J8420" s="2">
        <v>44.9375</v>
      </c>
      <c r="K8420">
        <v>16</v>
      </c>
      <c r="L8420" s="2">
        <v>76.7</v>
      </c>
    </row>
    <row r="8421" spans="1:12" x14ac:dyDescent="0.25">
      <c r="A8421">
        <v>58773</v>
      </c>
      <c r="B8421" s="2">
        <v>57.093769999999999</v>
      </c>
      <c r="C8421" s="3">
        <v>876</v>
      </c>
      <c r="E8421" t="s">
        <v>11257</v>
      </c>
      <c r="F8421" s="4" t="s">
        <v>11069</v>
      </c>
      <c r="G8421" s="5">
        <v>552</v>
      </c>
      <c r="H8421" s="6">
        <v>0.21880649999999999</v>
      </c>
      <c r="I8421" s="7">
        <v>79.230999999999995</v>
      </c>
    </row>
    <row r="8422" spans="1:12" x14ac:dyDescent="0.25">
      <c r="A8422">
        <v>67637</v>
      </c>
      <c r="B8422" s="2">
        <v>57.093209999999999</v>
      </c>
      <c r="C8422" s="3">
        <v>2520</v>
      </c>
      <c r="D8422" s="4">
        <v>25700</v>
      </c>
      <c r="E8422" t="s">
        <v>12692</v>
      </c>
      <c r="F8422" s="4" t="s">
        <v>12494</v>
      </c>
      <c r="G8422" s="5">
        <v>1779</v>
      </c>
      <c r="H8422" s="6">
        <v>0.28555370000000002</v>
      </c>
      <c r="I8422" s="7">
        <v>67.694999999999993</v>
      </c>
    </row>
    <row r="8423" spans="1:12" x14ac:dyDescent="0.25">
      <c r="A8423">
        <v>66407</v>
      </c>
      <c r="B8423" s="2">
        <v>57.092700000000001</v>
      </c>
      <c r="C8423" s="3">
        <v>561</v>
      </c>
      <c r="D8423" s="4">
        <v>31740</v>
      </c>
      <c r="E8423" t="s">
        <v>12522</v>
      </c>
      <c r="F8423" s="4" t="s">
        <v>12494</v>
      </c>
      <c r="G8423" s="5">
        <v>344</v>
      </c>
      <c r="H8423" s="6">
        <v>0.26162790000000002</v>
      </c>
      <c r="I8423" s="7">
        <v>71.822999999999993</v>
      </c>
    </row>
    <row r="8424" spans="1:12" x14ac:dyDescent="0.25">
      <c r="A8424">
        <v>61256</v>
      </c>
      <c r="B8424" s="2">
        <v>57.092289999999998</v>
      </c>
      <c r="C8424" s="3">
        <v>2005</v>
      </c>
      <c r="D8424" s="4">
        <v>19340</v>
      </c>
      <c r="E8424" t="s">
        <v>668</v>
      </c>
      <c r="F8424" s="4" t="s">
        <v>11490</v>
      </c>
      <c r="G8424" s="5">
        <v>1427</v>
      </c>
      <c r="H8424" s="6">
        <v>0.21778710000000001</v>
      </c>
      <c r="I8424" s="7">
        <v>79.397999999999996</v>
      </c>
    </row>
    <row r="8425" spans="1:12" x14ac:dyDescent="0.25">
      <c r="A8425">
        <v>98394</v>
      </c>
      <c r="B8425" s="2">
        <v>57.091720000000002</v>
      </c>
      <c r="C8425" s="3">
        <v>1524</v>
      </c>
      <c r="D8425" s="4">
        <v>42660</v>
      </c>
      <c r="E8425" t="s">
        <v>11408</v>
      </c>
      <c r="F8425" s="4" t="s">
        <v>16344</v>
      </c>
      <c r="G8425" s="5">
        <v>953</v>
      </c>
      <c r="H8425" s="6">
        <v>0.29380899999999999</v>
      </c>
      <c r="I8425" s="7">
        <v>66.25</v>
      </c>
      <c r="J8425" s="2">
        <v>66</v>
      </c>
      <c r="K8425">
        <v>1</v>
      </c>
    </row>
    <row r="8426" spans="1:12" x14ac:dyDescent="0.25">
      <c r="A8426">
        <v>96826</v>
      </c>
      <c r="B8426" s="2">
        <v>57.085990000000002</v>
      </c>
      <c r="C8426" s="3">
        <v>31346</v>
      </c>
      <c r="D8426" s="4">
        <v>46520</v>
      </c>
      <c r="E8426" t="s">
        <v>16169</v>
      </c>
      <c r="F8426" s="4" t="s">
        <v>16099</v>
      </c>
      <c r="G8426" s="5">
        <v>23000</v>
      </c>
      <c r="H8426" s="6">
        <v>0.3333043</v>
      </c>
      <c r="I8426" s="7">
        <v>59.420999999999999</v>
      </c>
      <c r="J8426" s="2">
        <v>36.25</v>
      </c>
      <c r="K8426">
        <v>12</v>
      </c>
      <c r="L8426" s="2">
        <v>29.5</v>
      </c>
    </row>
    <row r="8427" spans="1:12" x14ac:dyDescent="0.25">
      <c r="A8427">
        <v>27572</v>
      </c>
      <c r="B8427" s="2">
        <v>57.079270000000001</v>
      </c>
      <c r="C8427" s="3">
        <v>7015</v>
      </c>
      <c r="D8427" s="4">
        <v>20500</v>
      </c>
      <c r="E8427" t="s">
        <v>5741</v>
      </c>
      <c r="F8427" s="4" t="s">
        <v>5642</v>
      </c>
      <c r="G8427" s="5">
        <v>5050</v>
      </c>
      <c r="H8427" s="6">
        <v>0.24396039999999999</v>
      </c>
      <c r="I8427" s="7">
        <v>74.858000000000004</v>
      </c>
      <c r="J8427" s="2">
        <v>42</v>
      </c>
      <c r="K8427">
        <v>2</v>
      </c>
    </row>
    <row r="8428" spans="1:12" x14ac:dyDescent="0.25">
      <c r="A8428">
        <v>31326</v>
      </c>
      <c r="B8428" s="2">
        <v>57.075209999999998</v>
      </c>
      <c r="C8428" s="3">
        <v>19808</v>
      </c>
      <c r="D8428" s="4">
        <v>42340</v>
      </c>
      <c r="E8428" t="s">
        <v>6602</v>
      </c>
      <c r="F8428" s="4" t="s">
        <v>6363</v>
      </c>
      <c r="G8428" s="5">
        <v>11923</v>
      </c>
      <c r="H8428" s="6">
        <v>0.24429719999999999</v>
      </c>
      <c r="I8428" s="7">
        <v>74.784000000000006</v>
      </c>
      <c r="J8428" s="2">
        <v>50.5</v>
      </c>
      <c r="K8428">
        <v>2</v>
      </c>
    </row>
    <row r="8429" spans="1:12" x14ac:dyDescent="0.25">
      <c r="A8429">
        <v>76088</v>
      </c>
      <c r="B8429" s="2">
        <v>57.070329999999998</v>
      </c>
      <c r="C8429" s="3">
        <v>12135</v>
      </c>
      <c r="D8429" s="4">
        <v>19100</v>
      </c>
      <c r="E8429" t="s">
        <v>13491</v>
      </c>
      <c r="F8429" s="4" t="s">
        <v>13752</v>
      </c>
      <c r="G8429" s="5">
        <v>8468</v>
      </c>
      <c r="H8429" s="6">
        <v>0.22375719999999999</v>
      </c>
      <c r="I8429" s="7">
        <v>78.332999999999998</v>
      </c>
      <c r="J8429" s="2">
        <v>43.75</v>
      </c>
      <c r="K8429">
        <v>4</v>
      </c>
    </row>
    <row r="8430" spans="1:12" x14ac:dyDescent="0.25">
      <c r="A8430">
        <v>74021</v>
      </c>
      <c r="B8430" s="2">
        <v>57.065399999999997</v>
      </c>
      <c r="C8430" s="3">
        <v>18037</v>
      </c>
      <c r="D8430" s="4">
        <v>46140</v>
      </c>
      <c r="E8430" t="s">
        <v>4956</v>
      </c>
      <c r="F8430" s="4" t="s">
        <v>13462</v>
      </c>
      <c r="G8430" s="5">
        <v>12133</v>
      </c>
      <c r="H8430" s="6">
        <v>0.25811770000000001</v>
      </c>
      <c r="I8430" s="7">
        <v>72.385000000000005</v>
      </c>
      <c r="J8430" s="2">
        <v>51</v>
      </c>
      <c r="K8430">
        <v>3</v>
      </c>
    </row>
    <row r="8431" spans="1:12" x14ac:dyDescent="0.25">
      <c r="A8431">
        <v>33187</v>
      </c>
      <c r="B8431" s="2">
        <v>57.059899999999999</v>
      </c>
      <c r="C8431" s="3">
        <v>16576</v>
      </c>
      <c r="D8431" s="4">
        <v>33100</v>
      </c>
      <c r="E8431" t="s">
        <v>5277</v>
      </c>
      <c r="F8431" s="4" t="s">
        <v>6689</v>
      </c>
      <c r="G8431" s="5">
        <v>10854</v>
      </c>
      <c r="H8431" s="6">
        <v>0.27142070000000001</v>
      </c>
      <c r="I8431" s="7">
        <v>70.084999999999994</v>
      </c>
    </row>
    <row r="8432" spans="1:12" x14ac:dyDescent="0.25">
      <c r="A8432">
        <v>30537</v>
      </c>
      <c r="B8432" s="2">
        <v>57.05697</v>
      </c>
      <c r="C8432" s="3">
        <v>1694</v>
      </c>
      <c r="E8432" t="s">
        <v>6476</v>
      </c>
      <c r="F8432" s="4" t="s">
        <v>6363</v>
      </c>
      <c r="G8432" s="5">
        <v>1394</v>
      </c>
      <c r="H8432" s="6">
        <v>0.36845879999999998</v>
      </c>
      <c r="I8432" s="7">
        <v>53.304000000000002</v>
      </c>
    </row>
    <row r="8433" spans="1:12" x14ac:dyDescent="0.25">
      <c r="A8433">
        <v>11216</v>
      </c>
      <c r="B8433" s="2">
        <v>57.047170000000001</v>
      </c>
      <c r="C8433" s="3">
        <v>54439</v>
      </c>
      <c r="D8433" s="4">
        <v>35620</v>
      </c>
      <c r="E8433" t="s">
        <v>1238</v>
      </c>
      <c r="F8433" s="4" t="s">
        <v>1280</v>
      </c>
      <c r="G8433" s="5">
        <v>39548</v>
      </c>
      <c r="H8433" s="6">
        <v>0.37816379999999999</v>
      </c>
      <c r="I8433" s="7">
        <v>51.622</v>
      </c>
      <c r="J8433" s="2">
        <v>32.253300000000003</v>
      </c>
      <c r="K8433">
        <v>75</v>
      </c>
      <c r="L8433" s="2">
        <v>12.1</v>
      </c>
    </row>
    <row r="8434" spans="1:12" x14ac:dyDescent="0.25">
      <c r="A8434">
        <v>60139</v>
      </c>
      <c r="B8434" s="2">
        <v>57.032409999999999</v>
      </c>
      <c r="C8434" s="3">
        <v>35000</v>
      </c>
      <c r="D8434" s="4">
        <v>16980</v>
      </c>
      <c r="E8434" t="s">
        <v>11533</v>
      </c>
      <c r="F8434" s="4" t="s">
        <v>11490</v>
      </c>
      <c r="G8434" s="5">
        <v>22141</v>
      </c>
      <c r="H8434" s="6">
        <v>0.28977920000000001</v>
      </c>
      <c r="I8434" s="7">
        <v>66.894999999999996</v>
      </c>
      <c r="J8434" s="2">
        <v>35.166699999999999</v>
      </c>
      <c r="K8434">
        <v>12</v>
      </c>
      <c r="L8434" s="2">
        <v>24.3</v>
      </c>
    </row>
    <row r="8435" spans="1:12" x14ac:dyDescent="0.25">
      <c r="A8435">
        <v>77539</v>
      </c>
      <c r="B8435" s="2">
        <v>57.020650000000003</v>
      </c>
      <c r="C8435" s="3">
        <v>41090</v>
      </c>
      <c r="D8435" s="4">
        <v>26420</v>
      </c>
      <c r="E8435" t="s">
        <v>7248</v>
      </c>
      <c r="F8435" s="4" t="s">
        <v>13752</v>
      </c>
      <c r="G8435" s="5">
        <v>26976</v>
      </c>
      <c r="H8435" s="6">
        <v>0.2286763</v>
      </c>
      <c r="I8435" s="7">
        <v>77.447999999999993</v>
      </c>
      <c r="J8435" s="2">
        <v>53.0625</v>
      </c>
      <c r="K8435">
        <v>16</v>
      </c>
      <c r="L8435" s="2">
        <v>97.5</v>
      </c>
    </row>
    <row r="8436" spans="1:12" x14ac:dyDescent="0.25">
      <c r="A8436">
        <v>21921</v>
      </c>
      <c r="B8436" s="2">
        <v>57.00752</v>
      </c>
      <c r="C8436" s="3">
        <v>42316</v>
      </c>
      <c r="D8436" s="4">
        <v>37980</v>
      </c>
      <c r="E8436" t="s">
        <v>4645</v>
      </c>
      <c r="F8436" s="4" t="s">
        <v>4361</v>
      </c>
      <c r="G8436" s="5">
        <v>27895</v>
      </c>
      <c r="H8436" s="6">
        <v>0.243592</v>
      </c>
      <c r="I8436" s="7">
        <v>74.869</v>
      </c>
      <c r="J8436" s="2">
        <v>48.714300000000001</v>
      </c>
      <c r="K8436">
        <v>21</v>
      </c>
      <c r="L8436" s="2">
        <v>90.3</v>
      </c>
    </row>
    <row r="8437" spans="1:12" x14ac:dyDescent="0.25">
      <c r="A8437">
        <v>56594</v>
      </c>
      <c r="B8437" s="2">
        <v>57.000770000000003</v>
      </c>
      <c r="C8437" s="3">
        <v>372</v>
      </c>
      <c r="D8437" s="4">
        <v>47420</v>
      </c>
      <c r="E8437" t="s">
        <v>10807</v>
      </c>
      <c r="F8437" s="4" t="s">
        <v>10428</v>
      </c>
      <c r="G8437" s="5">
        <v>284</v>
      </c>
      <c r="H8437" s="6">
        <v>0.22105259999999999</v>
      </c>
      <c r="I8437" s="7">
        <v>78.75</v>
      </c>
      <c r="J8437" s="2">
        <v>63.5</v>
      </c>
      <c r="K8437">
        <v>2</v>
      </c>
    </row>
    <row r="8438" spans="1:12" x14ac:dyDescent="0.25">
      <c r="A8438">
        <v>21727</v>
      </c>
      <c r="B8438" s="2">
        <v>56.999920000000003</v>
      </c>
      <c r="C8438" s="3">
        <v>6560</v>
      </c>
      <c r="D8438" s="4">
        <v>47900</v>
      </c>
      <c r="E8438" t="s">
        <v>4587</v>
      </c>
      <c r="F8438" s="4" t="s">
        <v>4361</v>
      </c>
      <c r="G8438" s="5">
        <v>3279</v>
      </c>
      <c r="H8438" s="6">
        <v>0.27804879999999998</v>
      </c>
      <c r="I8438" s="7">
        <v>68.893000000000001</v>
      </c>
    </row>
    <row r="8439" spans="1:12" x14ac:dyDescent="0.25">
      <c r="A8439">
        <v>67151</v>
      </c>
      <c r="B8439" s="2">
        <v>56.999049999999997</v>
      </c>
      <c r="C8439" s="3">
        <v>573</v>
      </c>
      <c r="D8439" s="4">
        <v>48620</v>
      </c>
      <c r="E8439" t="s">
        <v>2750</v>
      </c>
      <c r="F8439" s="4" t="s">
        <v>12494</v>
      </c>
      <c r="G8439" s="5">
        <v>354</v>
      </c>
      <c r="H8439" s="6">
        <v>0.36056339999999998</v>
      </c>
      <c r="I8439" s="7">
        <v>54.625</v>
      </c>
    </row>
    <row r="8440" spans="1:12" x14ac:dyDescent="0.25">
      <c r="A8440">
        <v>19033</v>
      </c>
      <c r="B8440" s="2">
        <v>56.997619999999998</v>
      </c>
      <c r="C8440" s="3">
        <v>8300</v>
      </c>
      <c r="D8440" s="4">
        <v>37980</v>
      </c>
      <c r="E8440" t="s">
        <v>4197</v>
      </c>
      <c r="F8440" s="4" t="s">
        <v>3003</v>
      </c>
      <c r="G8440" s="5">
        <v>5605</v>
      </c>
      <c r="H8440" s="6">
        <v>0.2252943</v>
      </c>
      <c r="I8440" s="7">
        <v>78</v>
      </c>
      <c r="J8440" s="2">
        <v>48.2</v>
      </c>
      <c r="K8440">
        <v>5</v>
      </c>
    </row>
    <row r="8441" spans="1:12" x14ac:dyDescent="0.25">
      <c r="A8441">
        <v>99670</v>
      </c>
      <c r="B8441" s="2">
        <v>56.996270000000003</v>
      </c>
      <c r="C8441" s="3">
        <v>59</v>
      </c>
      <c r="E8441" t="s">
        <v>16690</v>
      </c>
      <c r="F8441" s="4" t="s">
        <v>16604</v>
      </c>
      <c r="G8441" s="5">
        <v>52</v>
      </c>
      <c r="H8441" s="6">
        <v>9.4339599999999996E-2</v>
      </c>
      <c r="I8441" s="7">
        <v>100.625</v>
      </c>
    </row>
    <row r="8442" spans="1:12" x14ac:dyDescent="0.25">
      <c r="A8442">
        <v>32826</v>
      </c>
      <c r="B8442" s="2">
        <v>56.99324</v>
      </c>
      <c r="C8442" s="3">
        <v>31697</v>
      </c>
      <c r="D8442" s="4">
        <v>36740</v>
      </c>
      <c r="E8442" t="s">
        <v>5555</v>
      </c>
      <c r="F8442" s="4" t="s">
        <v>6689</v>
      </c>
      <c r="G8442" s="5">
        <v>12597</v>
      </c>
      <c r="H8442" s="6">
        <v>0.36259720000000001</v>
      </c>
      <c r="I8442" s="7">
        <v>54.262999999999998</v>
      </c>
      <c r="J8442" s="2">
        <v>39.125</v>
      </c>
      <c r="K8442">
        <v>8</v>
      </c>
    </row>
    <row r="8443" spans="1:12" x14ac:dyDescent="0.25">
      <c r="A8443">
        <v>89109</v>
      </c>
      <c r="B8443" s="2">
        <v>56.988810000000001</v>
      </c>
      <c r="C8443" s="3">
        <v>7013</v>
      </c>
      <c r="D8443" s="4">
        <v>29820</v>
      </c>
      <c r="E8443" t="s">
        <v>15235</v>
      </c>
      <c r="F8443" s="4" t="s">
        <v>15318</v>
      </c>
      <c r="G8443" s="5">
        <v>5903</v>
      </c>
      <c r="H8443" s="6">
        <v>0.36314360000000001</v>
      </c>
      <c r="I8443" s="7">
        <v>54.167000000000002</v>
      </c>
      <c r="J8443" s="2">
        <v>50.666699999999999</v>
      </c>
      <c r="K8443">
        <v>3</v>
      </c>
    </row>
    <row r="8444" spans="1:12" x14ac:dyDescent="0.25">
      <c r="A8444">
        <v>67452</v>
      </c>
      <c r="B8444" s="2">
        <v>56.987360000000002</v>
      </c>
      <c r="C8444" s="3">
        <v>247</v>
      </c>
      <c r="E8444" t="s">
        <v>2211</v>
      </c>
      <c r="F8444" s="4" t="s">
        <v>12494</v>
      </c>
      <c r="G8444" s="5">
        <v>167</v>
      </c>
      <c r="H8444" s="6">
        <v>0.26785710000000001</v>
      </c>
      <c r="I8444" s="7">
        <v>70.625</v>
      </c>
      <c r="J8444" s="2">
        <v>54</v>
      </c>
      <c r="K8444">
        <v>1</v>
      </c>
    </row>
    <row r="8445" spans="1:12" x14ac:dyDescent="0.25">
      <c r="A8445">
        <v>81241</v>
      </c>
      <c r="B8445" s="2">
        <v>56.987299999999998</v>
      </c>
      <c r="C8445" s="3">
        <v>64</v>
      </c>
      <c r="E8445" t="s">
        <v>13044</v>
      </c>
      <c r="F8445" s="4" t="s">
        <v>14477</v>
      </c>
      <c r="G8445" s="5">
        <v>61</v>
      </c>
      <c r="H8445" s="6">
        <v>0.36065570000000002</v>
      </c>
      <c r="I8445" s="7">
        <v>54.582999999999998</v>
      </c>
    </row>
    <row r="8446" spans="1:12" x14ac:dyDescent="0.25">
      <c r="A8446">
        <v>71660</v>
      </c>
      <c r="B8446" s="2">
        <v>56.987139999999997</v>
      </c>
      <c r="C8446" s="3">
        <v>970</v>
      </c>
      <c r="D8446" s="4">
        <v>38220</v>
      </c>
      <c r="E8446" t="s">
        <v>13190</v>
      </c>
      <c r="F8446" s="4" t="s">
        <v>13183</v>
      </c>
      <c r="G8446" s="5">
        <v>597</v>
      </c>
      <c r="H8446" s="6">
        <v>0.2976589</v>
      </c>
      <c r="I8446" s="7">
        <v>65.468999999999994</v>
      </c>
    </row>
    <row r="8447" spans="1:12" x14ac:dyDescent="0.25">
      <c r="A8447">
        <v>47720</v>
      </c>
      <c r="B8447" s="2">
        <v>56.983980000000003</v>
      </c>
      <c r="C8447" s="3">
        <v>17959</v>
      </c>
      <c r="D8447" s="4">
        <v>21780</v>
      </c>
      <c r="E8447" t="s">
        <v>9059</v>
      </c>
      <c r="F8447" s="4" t="s">
        <v>8800</v>
      </c>
      <c r="G8447" s="5">
        <v>12619</v>
      </c>
      <c r="H8447" s="6">
        <v>0.23930270000000001</v>
      </c>
      <c r="I8447" s="7">
        <v>75.55</v>
      </c>
      <c r="J8447" s="2">
        <v>51</v>
      </c>
      <c r="K8447">
        <v>2</v>
      </c>
    </row>
    <row r="8448" spans="1:12" x14ac:dyDescent="0.25">
      <c r="A8448">
        <v>81642</v>
      </c>
      <c r="B8448" s="2">
        <v>56.980939999999997</v>
      </c>
      <c r="C8448" s="3">
        <v>120</v>
      </c>
      <c r="D8448" s="4">
        <v>24060</v>
      </c>
      <c r="E8448" t="s">
        <v>564</v>
      </c>
      <c r="F8448" s="4" t="s">
        <v>14477</v>
      </c>
      <c r="G8448" s="5">
        <v>101</v>
      </c>
      <c r="H8448" s="6">
        <v>0.47524749999999999</v>
      </c>
      <c r="I8448" s="7">
        <v>34.773000000000003</v>
      </c>
    </row>
    <row r="8449" spans="1:12" x14ac:dyDescent="0.25">
      <c r="A8449">
        <v>34661</v>
      </c>
      <c r="B8449" s="2">
        <v>56.98086</v>
      </c>
      <c r="C8449" s="3">
        <v>363</v>
      </c>
      <c r="D8449" s="4">
        <v>45300</v>
      </c>
      <c r="E8449" t="s">
        <v>6997</v>
      </c>
      <c r="F8449" s="4" t="s">
        <v>6689</v>
      </c>
      <c r="G8449" s="5">
        <v>231</v>
      </c>
      <c r="H8449" s="6">
        <v>0.1206897</v>
      </c>
      <c r="I8449" s="7">
        <v>96.042000000000002</v>
      </c>
    </row>
    <row r="8450" spans="1:12" x14ac:dyDescent="0.25">
      <c r="A8450">
        <v>60714</v>
      </c>
      <c r="B8450" s="2">
        <v>56.975230000000003</v>
      </c>
      <c r="C8450" s="3">
        <v>30090</v>
      </c>
      <c r="D8450" s="4">
        <v>16980</v>
      </c>
      <c r="E8450" t="s">
        <v>8563</v>
      </c>
      <c r="F8450" s="4" t="s">
        <v>11490</v>
      </c>
      <c r="G8450" s="5">
        <v>23256</v>
      </c>
      <c r="H8450" s="6">
        <v>0.2840435</v>
      </c>
      <c r="I8450" s="7">
        <v>67.81</v>
      </c>
      <c r="J8450" s="2">
        <v>36.875</v>
      </c>
      <c r="K8450">
        <v>16</v>
      </c>
      <c r="L8450" s="2">
        <v>32.9</v>
      </c>
    </row>
    <row r="8451" spans="1:12" x14ac:dyDescent="0.25">
      <c r="A8451">
        <v>63044</v>
      </c>
      <c r="B8451" s="2">
        <v>56.967820000000003</v>
      </c>
      <c r="C8451" s="3">
        <v>10531</v>
      </c>
      <c r="D8451" s="4">
        <v>41180</v>
      </c>
      <c r="E8451" t="s">
        <v>1670</v>
      </c>
      <c r="F8451" s="4" t="s">
        <v>12102</v>
      </c>
      <c r="G8451" s="5">
        <v>7724</v>
      </c>
      <c r="H8451" s="6">
        <v>0.30019420000000002</v>
      </c>
      <c r="I8451" s="7">
        <v>65.018000000000001</v>
      </c>
      <c r="J8451" s="2">
        <v>39.799999999999997</v>
      </c>
      <c r="K8451">
        <v>5</v>
      </c>
    </row>
    <row r="8452" spans="1:12" x14ac:dyDescent="0.25">
      <c r="A8452">
        <v>1506</v>
      </c>
      <c r="B8452" s="2">
        <v>56.96537</v>
      </c>
      <c r="C8452" s="3">
        <v>3395</v>
      </c>
      <c r="D8452" s="4">
        <v>49340</v>
      </c>
      <c r="E8452" t="s">
        <v>166</v>
      </c>
      <c r="F8452" s="4" t="s">
        <v>21</v>
      </c>
      <c r="G8452" s="5">
        <v>2535</v>
      </c>
      <c r="H8452" s="6">
        <v>0.29664699999999999</v>
      </c>
      <c r="I8452" s="7">
        <v>65.625</v>
      </c>
      <c r="J8452" s="2">
        <v>47.857100000000003</v>
      </c>
      <c r="K8452">
        <v>7</v>
      </c>
    </row>
    <row r="8453" spans="1:12" x14ac:dyDescent="0.25">
      <c r="A8453">
        <v>75074</v>
      </c>
      <c r="B8453" s="2">
        <v>56.957439999999998</v>
      </c>
      <c r="C8453" s="3">
        <v>47436</v>
      </c>
      <c r="D8453" s="4">
        <v>19100</v>
      </c>
      <c r="E8453" t="s">
        <v>9994</v>
      </c>
      <c r="F8453" s="4" t="s">
        <v>13752</v>
      </c>
      <c r="G8453" s="5">
        <v>30545</v>
      </c>
      <c r="H8453" s="6">
        <v>0.3096969</v>
      </c>
      <c r="I8453" s="7">
        <v>63.366999999999997</v>
      </c>
      <c r="J8453" s="2">
        <v>44.85</v>
      </c>
      <c r="K8453">
        <v>20</v>
      </c>
      <c r="L8453" s="2">
        <v>76.400000000000006</v>
      </c>
    </row>
    <row r="8454" spans="1:12" x14ac:dyDescent="0.25">
      <c r="A8454">
        <v>57016</v>
      </c>
      <c r="B8454" s="2">
        <v>56.95</v>
      </c>
      <c r="C8454" s="3">
        <v>712</v>
      </c>
      <c r="E8454" t="s">
        <v>28</v>
      </c>
      <c r="F8454" s="4" t="s">
        <v>10877</v>
      </c>
      <c r="G8454" s="5">
        <v>570</v>
      </c>
      <c r="H8454" s="6">
        <v>0.20665500000000001</v>
      </c>
      <c r="I8454" s="7">
        <v>81.171999999999997</v>
      </c>
    </row>
    <row r="8455" spans="1:12" x14ac:dyDescent="0.25">
      <c r="A8455">
        <v>58623</v>
      </c>
      <c r="B8455" s="2">
        <v>56.949460000000002</v>
      </c>
      <c r="C8455" s="3">
        <v>2403</v>
      </c>
      <c r="E8455" t="s">
        <v>6136</v>
      </c>
      <c r="F8455" s="4" t="s">
        <v>11069</v>
      </c>
      <c r="G8455" s="5">
        <v>1672</v>
      </c>
      <c r="H8455" s="6">
        <v>0.2139868</v>
      </c>
      <c r="I8455" s="7">
        <v>79.900000000000006</v>
      </c>
    </row>
    <row r="8456" spans="1:12" x14ac:dyDescent="0.25">
      <c r="A8456">
        <v>37209</v>
      </c>
      <c r="B8456" s="2">
        <v>56.943249999999999</v>
      </c>
      <c r="C8456" s="3">
        <v>36053</v>
      </c>
      <c r="D8456" s="4">
        <v>34980</v>
      </c>
      <c r="E8456" t="s">
        <v>5777</v>
      </c>
      <c r="F8456" s="4" t="s">
        <v>7348</v>
      </c>
      <c r="G8456" s="5">
        <v>24291</v>
      </c>
      <c r="H8456" s="6">
        <v>0.35534329999999997</v>
      </c>
      <c r="I8456" s="7">
        <v>55.472000000000001</v>
      </c>
      <c r="J8456" s="2">
        <v>37.392899999999997</v>
      </c>
      <c r="K8456">
        <v>28</v>
      </c>
      <c r="L8456" s="2">
        <v>36</v>
      </c>
    </row>
    <row r="8457" spans="1:12" x14ac:dyDescent="0.25">
      <c r="A8457">
        <v>45002</v>
      </c>
      <c r="B8457" s="2">
        <v>56.935420000000001</v>
      </c>
      <c r="C8457" s="3">
        <v>13557</v>
      </c>
      <c r="D8457" s="4">
        <v>17140</v>
      </c>
      <c r="E8457" t="s">
        <v>8631</v>
      </c>
      <c r="F8457" s="4" t="s">
        <v>8295</v>
      </c>
      <c r="G8457" s="5">
        <v>8421</v>
      </c>
      <c r="H8457" s="6">
        <v>0.26786989999999999</v>
      </c>
      <c r="I8457" s="7">
        <v>70.587000000000003</v>
      </c>
      <c r="J8457" s="2">
        <v>48</v>
      </c>
      <c r="K8457">
        <v>3</v>
      </c>
    </row>
    <row r="8458" spans="1:12" x14ac:dyDescent="0.25">
      <c r="A8458">
        <v>51553</v>
      </c>
      <c r="B8458" s="2">
        <v>56.933219999999999</v>
      </c>
      <c r="C8458" s="3">
        <v>1231</v>
      </c>
      <c r="D8458" s="4">
        <v>36540</v>
      </c>
      <c r="E8458" t="s">
        <v>5435</v>
      </c>
      <c r="F8458" s="4" t="s">
        <v>9593</v>
      </c>
      <c r="G8458" s="5">
        <v>778</v>
      </c>
      <c r="H8458" s="6">
        <v>0.20154040000000001</v>
      </c>
      <c r="I8458" s="7">
        <v>82.045000000000002</v>
      </c>
    </row>
    <row r="8459" spans="1:12" x14ac:dyDescent="0.25">
      <c r="A8459">
        <v>29609</v>
      </c>
      <c r="B8459" s="2">
        <v>56.928379999999997</v>
      </c>
      <c r="C8459" s="3">
        <v>28877</v>
      </c>
      <c r="D8459" s="4">
        <v>24860</v>
      </c>
      <c r="E8459" t="s">
        <v>481</v>
      </c>
      <c r="F8459" s="4" t="s">
        <v>6130</v>
      </c>
      <c r="G8459" s="5">
        <v>19461</v>
      </c>
      <c r="H8459" s="6">
        <v>0.34838910000000001</v>
      </c>
      <c r="I8459" s="7">
        <v>56.667000000000002</v>
      </c>
      <c r="J8459" s="2">
        <v>43.05</v>
      </c>
      <c r="K8459">
        <v>20</v>
      </c>
      <c r="L8459" s="2">
        <v>67.5</v>
      </c>
    </row>
    <row r="8460" spans="1:12" x14ac:dyDescent="0.25">
      <c r="A8460">
        <v>67017</v>
      </c>
      <c r="B8460" s="2">
        <v>56.923349999999999</v>
      </c>
      <c r="C8460" s="3">
        <v>2242</v>
      </c>
      <c r="D8460" s="4">
        <v>48620</v>
      </c>
      <c r="E8460" t="s">
        <v>3865</v>
      </c>
      <c r="F8460" s="4" t="s">
        <v>12494</v>
      </c>
      <c r="G8460" s="5">
        <v>1549</v>
      </c>
      <c r="H8460" s="6">
        <v>0.30277599999999999</v>
      </c>
      <c r="I8460" s="7">
        <v>64.539000000000001</v>
      </c>
    </row>
    <row r="8461" spans="1:12" x14ac:dyDescent="0.25">
      <c r="A8461">
        <v>20711</v>
      </c>
      <c r="B8461" s="2">
        <v>56.921900000000001</v>
      </c>
      <c r="C8461" s="3">
        <v>6585</v>
      </c>
      <c r="D8461" s="4">
        <v>12580</v>
      </c>
      <c r="E8461" t="s">
        <v>4409</v>
      </c>
      <c r="F8461" s="4" t="s">
        <v>4361</v>
      </c>
      <c r="G8461" s="5">
        <v>4495</v>
      </c>
      <c r="H8461" s="6">
        <v>0.17971529999999999</v>
      </c>
      <c r="I8461" s="7">
        <v>85.799000000000007</v>
      </c>
      <c r="J8461" s="2">
        <v>44.333300000000001</v>
      </c>
      <c r="K8461">
        <v>3</v>
      </c>
    </row>
    <row r="8462" spans="1:12" x14ac:dyDescent="0.25">
      <c r="A8462">
        <v>66772</v>
      </c>
      <c r="B8462" s="2">
        <v>56.920769999999997</v>
      </c>
      <c r="C8462" s="3">
        <v>340</v>
      </c>
      <c r="E8462" t="s">
        <v>12559</v>
      </c>
      <c r="F8462" s="4" t="s">
        <v>12494</v>
      </c>
      <c r="G8462" s="5">
        <v>211</v>
      </c>
      <c r="H8462" s="6">
        <v>0.22169810000000001</v>
      </c>
      <c r="I8462" s="7">
        <v>78.542000000000002</v>
      </c>
      <c r="J8462" s="2">
        <v>54</v>
      </c>
      <c r="K8462">
        <v>1</v>
      </c>
    </row>
    <row r="8463" spans="1:12" x14ac:dyDescent="0.25">
      <c r="A8463">
        <v>82082</v>
      </c>
      <c r="B8463" s="2">
        <v>56.920450000000002</v>
      </c>
      <c r="C8463" s="3">
        <v>1544</v>
      </c>
      <c r="D8463" s="4">
        <v>16940</v>
      </c>
      <c r="E8463" t="s">
        <v>14662</v>
      </c>
      <c r="F8463" s="4" t="s">
        <v>14657</v>
      </c>
      <c r="G8463" s="5">
        <v>1126</v>
      </c>
      <c r="H8463" s="6">
        <v>0.29218470000000002</v>
      </c>
      <c r="I8463" s="7">
        <v>66.353999999999999</v>
      </c>
      <c r="J8463" s="2">
        <v>61</v>
      </c>
      <c r="K8463">
        <v>1</v>
      </c>
    </row>
    <row r="8464" spans="1:12" x14ac:dyDescent="0.25">
      <c r="A8464">
        <v>34737</v>
      </c>
      <c r="B8464" s="2">
        <v>56.919710000000002</v>
      </c>
      <c r="C8464" s="3">
        <v>2403</v>
      </c>
      <c r="D8464" s="4">
        <v>36740</v>
      </c>
      <c r="E8464" t="s">
        <v>7010</v>
      </c>
      <c r="F8464" s="4" t="s">
        <v>6689</v>
      </c>
      <c r="G8464" s="5">
        <v>1957</v>
      </c>
      <c r="H8464" s="6">
        <v>0.29586099999999999</v>
      </c>
      <c r="I8464" s="7">
        <v>65.713999999999999</v>
      </c>
    </row>
    <row r="8465" spans="1:12" x14ac:dyDescent="0.25">
      <c r="A8465">
        <v>14626</v>
      </c>
      <c r="B8465" s="2">
        <v>56.913960000000003</v>
      </c>
      <c r="C8465" s="3">
        <v>29735</v>
      </c>
      <c r="D8465" s="4">
        <v>40380</v>
      </c>
      <c r="E8465" t="s">
        <v>458</v>
      </c>
      <c r="F8465" s="4" t="s">
        <v>1280</v>
      </c>
      <c r="G8465" s="5">
        <v>22093</v>
      </c>
      <c r="H8465" s="6">
        <v>0.28384559999999998</v>
      </c>
      <c r="I8465" s="7">
        <v>67.789000000000001</v>
      </c>
      <c r="J8465" s="2">
        <v>43.133299999999998</v>
      </c>
      <c r="K8465">
        <v>15</v>
      </c>
      <c r="L8465" s="2">
        <v>67.900000000000006</v>
      </c>
    </row>
    <row r="8466" spans="1:12" x14ac:dyDescent="0.25">
      <c r="A8466">
        <v>62223</v>
      </c>
      <c r="B8466" s="2">
        <v>56.905760000000001</v>
      </c>
      <c r="C8466" s="3">
        <v>17343</v>
      </c>
      <c r="D8466" s="4">
        <v>41180</v>
      </c>
      <c r="E8466" t="s">
        <v>1404</v>
      </c>
      <c r="F8466" s="4" t="s">
        <v>11490</v>
      </c>
      <c r="G8466" s="5">
        <v>12182</v>
      </c>
      <c r="H8466" s="6">
        <v>0.3006895</v>
      </c>
      <c r="I8466" s="7">
        <v>64.878</v>
      </c>
      <c r="J8466" s="2">
        <v>42.384599999999999</v>
      </c>
      <c r="K8466">
        <v>13</v>
      </c>
      <c r="L8466" s="2">
        <v>63.7</v>
      </c>
    </row>
    <row r="8467" spans="1:12" x14ac:dyDescent="0.25">
      <c r="A8467">
        <v>21678</v>
      </c>
      <c r="B8467" s="2">
        <v>56.902410000000003</v>
      </c>
      <c r="C8467" s="3">
        <v>2494</v>
      </c>
      <c r="E8467" t="s">
        <v>4579</v>
      </c>
      <c r="F8467" s="4" t="s">
        <v>4361</v>
      </c>
      <c r="G8467" s="5">
        <v>1792</v>
      </c>
      <c r="H8467" s="6">
        <v>0.26380369999999997</v>
      </c>
      <c r="I8467" s="7">
        <v>71.25</v>
      </c>
    </row>
    <row r="8468" spans="1:12" x14ac:dyDescent="0.25">
      <c r="A8468">
        <v>33021</v>
      </c>
      <c r="B8468" s="2">
        <v>56.89367</v>
      </c>
      <c r="C8468" s="3">
        <v>47766</v>
      </c>
      <c r="D8468" s="4">
        <v>33100</v>
      </c>
      <c r="E8468" t="s">
        <v>4384</v>
      </c>
      <c r="F8468" s="4" t="s">
        <v>6689</v>
      </c>
      <c r="G8468" s="5">
        <v>34728</v>
      </c>
      <c r="H8468" s="6">
        <v>0.30790719999999999</v>
      </c>
      <c r="I8468" s="7">
        <v>63.616999999999997</v>
      </c>
      <c r="J8468" s="2">
        <v>38.363599999999998</v>
      </c>
      <c r="K8468">
        <v>11</v>
      </c>
      <c r="L8468" s="2">
        <v>41.7</v>
      </c>
    </row>
    <row r="8469" spans="1:12" x14ac:dyDescent="0.25">
      <c r="A8469">
        <v>27529</v>
      </c>
      <c r="B8469" s="2">
        <v>56.878430000000002</v>
      </c>
      <c r="C8469" s="3">
        <v>43808</v>
      </c>
      <c r="D8469" s="4">
        <v>39580</v>
      </c>
      <c r="E8469" t="s">
        <v>5725</v>
      </c>
      <c r="F8469" s="4" t="s">
        <v>5642</v>
      </c>
      <c r="G8469" s="5">
        <v>28976</v>
      </c>
      <c r="H8469" s="6">
        <v>0.27891080000000001</v>
      </c>
      <c r="I8469" s="7">
        <v>68.626999999999995</v>
      </c>
      <c r="J8469" s="2">
        <v>46.25</v>
      </c>
      <c r="K8469">
        <v>4</v>
      </c>
    </row>
    <row r="8470" spans="1:12" x14ac:dyDescent="0.25">
      <c r="A8470">
        <v>99337</v>
      </c>
      <c r="B8470" s="2">
        <v>56.866799999999998</v>
      </c>
      <c r="C8470" s="3">
        <v>29798</v>
      </c>
      <c r="D8470" s="4">
        <v>28420</v>
      </c>
      <c r="E8470" t="s">
        <v>16590</v>
      </c>
      <c r="F8470" s="4" t="s">
        <v>16344</v>
      </c>
      <c r="G8470" s="5">
        <v>19606</v>
      </c>
      <c r="H8470" s="6">
        <v>0.2216158</v>
      </c>
      <c r="I8470" s="7">
        <v>78.527000000000001</v>
      </c>
      <c r="J8470" s="2">
        <v>48.222200000000001</v>
      </c>
      <c r="K8470">
        <v>9</v>
      </c>
    </row>
    <row r="8471" spans="1:12" x14ac:dyDescent="0.25">
      <c r="A8471">
        <v>73128</v>
      </c>
      <c r="B8471" s="2">
        <v>56.861359999999998</v>
      </c>
      <c r="C8471" s="3">
        <v>4822</v>
      </c>
      <c r="D8471" s="4">
        <v>36420</v>
      </c>
      <c r="E8471" t="s">
        <v>13492</v>
      </c>
      <c r="F8471" s="4" t="s">
        <v>13462</v>
      </c>
      <c r="G8471" s="5">
        <v>3096</v>
      </c>
      <c r="H8471" s="6">
        <v>0.232483</v>
      </c>
      <c r="I8471" s="7">
        <v>76.644000000000005</v>
      </c>
    </row>
    <row r="8472" spans="1:12" x14ac:dyDescent="0.25">
      <c r="A8472">
        <v>25213</v>
      </c>
      <c r="B8472" s="2">
        <v>56.859569999999998</v>
      </c>
      <c r="C8472" s="3">
        <v>6236</v>
      </c>
      <c r="D8472" s="4">
        <v>26580</v>
      </c>
      <c r="E8472" t="s">
        <v>3905</v>
      </c>
      <c r="F8472" s="4" t="s">
        <v>5144</v>
      </c>
      <c r="G8472" s="5">
        <v>4366</v>
      </c>
      <c r="H8472" s="6">
        <v>0.25309209999999999</v>
      </c>
      <c r="I8472" s="7">
        <v>73.076999999999998</v>
      </c>
      <c r="J8472" s="2">
        <v>45</v>
      </c>
      <c r="K8472">
        <v>1</v>
      </c>
    </row>
    <row r="8473" spans="1:12" x14ac:dyDescent="0.25">
      <c r="A8473">
        <v>68349</v>
      </c>
      <c r="B8473" s="2">
        <v>56.858370000000001</v>
      </c>
      <c r="C8473" s="3">
        <v>1021</v>
      </c>
      <c r="D8473" s="4">
        <v>36540</v>
      </c>
      <c r="E8473" t="s">
        <v>7619</v>
      </c>
      <c r="F8473" s="4" t="s">
        <v>12738</v>
      </c>
      <c r="G8473" s="5">
        <v>674</v>
      </c>
      <c r="H8473" s="6">
        <v>0.2551929</v>
      </c>
      <c r="I8473" s="7">
        <v>72.707999999999998</v>
      </c>
    </row>
    <row r="8474" spans="1:12" x14ac:dyDescent="0.25">
      <c r="A8474">
        <v>61019</v>
      </c>
      <c r="B8474" s="2">
        <v>56.857610000000001</v>
      </c>
      <c r="C8474" s="3">
        <v>3464</v>
      </c>
      <c r="D8474" s="4">
        <v>23300</v>
      </c>
      <c r="E8474" t="s">
        <v>5515</v>
      </c>
      <c r="F8474" s="4" t="s">
        <v>11490</v>
      </c>
      <c r="G8474" s="5">
        <v>2515</v>
      </c>
      <c r="H8474" s="6">
        <v>0.2699801</v>
      </c>
      <c r="I8474" s="7">
        <v>70.152000000000001</v>
      </c>
    </row>
    <row r="8475" spans="1:12" x14ac:dyDescent="0.25">
      <c r="A8475">
        <v>56601</v>
      </c>
      <c r="B8475" s="2">
        <v>56.852089999999997</v>
      </c>
      <c r="C8475" s="3">
        <v>33463</v>
      </c>
      <c r="D8475" s="4">
        <v>13420</v>
      </c>
      <c r="E8475" t="s">
        <v>10808</v>
      </c>
      <c r="F8475" s="4" t="s">
        <v>10428</v>
      </c>
      <c r="G8475" s="5">
        <v>20555</v>
      </c>
      <c r="H8475" s="6">
        <v>0.31859310000000002</v>
      </c>
      <c r="I8475" s="7">
        <v>61.749000000000002</v>
      </c>
      <c r="J8475" s="2">
        <v>55.95</v>
      </c>
      <c r="K8475">
        <v>20</v>
      </c>
      <c r="L8475" s="2">
        <v>99.5</v>
      </c>
    </row>
    <row r="8476" spans="1:12" x14ac:dyDescent="0.25">
      <c r="A8476">
        <v>75480</v>
      </c>
      <c r="B8476" s="2">
        <v>56.84684</v>
      </c>
      <c r="C8476" s="3">
        <v>1972</v>
      </c>
      <c r="E8476" t="s">
        <v>13815</v>
      </c>
      <c r="F8476" s="4" t="s">
        <v>13752</v>
      </c>
      <c r="G8476" s="5">
        <v>1343</v>
      </c>
      <c r="H8476" s="6">
        <v>0.3020833</v>
      </c>
      <c r="I8476" s="7">
        <v>64.597999999999999</v>
      </c>
      <c r="J8476" s="2">
        <v>27</v>
      </c>
      <c r="K8476">
        <v>1</v>
      </c>
    </row>
    <row r="8477" spans="1:12" x14ac:dyDescent="0.25">
      <c r="A8477">
        <v>58730</v>
      </c>
      <c r="B8477" s="2">
        <v>56.846260000000001</v>
      </c>
      <c r="C8477" s="3">
        <v>1297</v>
      </c>
      <c r="E8477" t="s">
        <v>3574</v>
      </c>
      <c r="F8477" s="4" t="s">
        <v>11069</v>
      </c>
      <c r="G8477" s="5">
        <v>1092</v>
      </c>
      <c r="H8477" s="6">
        <v>0.2032967</v>
      </c>
      <c r="I8477" s="7">
        <v>81.667000000000002</v>
      </c>
      <c r="J8477" s="2">
        <v>44</v>
      </c>
      <c r="K8477">
        <v>1</v>
      </c>
    </row>
    <row r="8478" spans="1:12" x14ac:dyDescent="0.25">
      <c r="A8478">
        <v>70806</v>
      </c>
      <c r="B8478" s="2">
        <v>56.8414</v>
      </c>
      <c r="C8478" s="3">
        <v>28268</v>
      </c>
      <c r="D8478" s="4">
        <v>12940</v>
      </c>
      <c r="E8478" t="s">
        <v>13089</v>
      </c>
      <c r="F8478" s="4" t="s">
        <v>12927</v>
      </c>
      <c r="G8478" s="5">
        <v>19209</v>
      </c>
      <c r="H8478" s="6">
        <v>0.37053619999999998</v>
      </c>
      <c r="I8478" s="7">
        <v>52.762999999999998</v>
      </c>
      <c r="J8478" s="2">
        <v>39.545499999999997</v>
      </c>
      <c r="K8478">
        <v>22</v>
      </c>
      <c r="L8478" s="2">
        <v>48.1</v>
      </c>
    </row>
    <row r="8479" spans="1:12" x14ac:dyDescent="0.25">
      <c r="A8479">
        <v>87551</v>
      </c>
      <c r="B8479" s="2">
        <v>56.836739999999999</v>
      </c>
      <c r="C8479" s="3">
        <v>328</v>
      </c>
      <c r="D8479" s="4">
        <v>21580</v>
      </c>
      <c r="E8479" t="s">
        <v>15217</v>
      </c>
      <c r="F8479" s="4" t="s">
        <v>15124</v>
      </c>
      <c r="G8479" s="5">
        <v>256</v>
      </c>
      <c r="H8479" s="6">
        <v>0.151751</v>
      </c>
      <c r="I8479" s="7">
        <v>90.567999999999998</v>
      </c>
    </row>
    <row r="8480" spans="1:12" x14ac:dyDescent="0.25">
      <c r="A8480">
        <v>84776</v>
      </c>
      <c r="B8480" s="2">
        <v>56.836590000000001</v>
      </c>
      <c r="C8480" s="3">
        <v>625</v>
      </c>
      <c r="E8480" t="s">
        <v>14957</v>
      </c>
      <c r="F8480" s="4" t="s">
        <v>14851</v>
      </c>
      <c r="G8480" s="5">
        <v>379</v>
      </c>
      <c r="H8480" s="6">
        <v>0.28759889999999999</v>
      </c>
      <c r="I8480" s="7">
        <v>67.082999999999998</v>
      </c>
    </row>
    <row r="8481" spans="1:12" x14ac:dyDescent="0.25">
      <c r="A8481">
        <v>81323</v>
      </c>
      <c r="B8481" s="2">
        <v>56.835659999999997</v>
      </c>
      <c r="C8481" s="3">
        <v>4959</v>
      </c>
      <c r="E8481" t="s">
        <v>14619</v>
      </c>
      <c r="F8481" s="4" t="s">
        <v>14477</v>
      </c>
      <c r="G8481" s="5">
        <v>3506</v>
      </c>
      <c r="H8481" s="6">
        <v>0.31717060000000002</v>
      </c>
      <c r="I8481" s="7">
        <v>61.97</v>
      </c>
      <c r="J8481" s="2">
        <v>47.5</v>
      </c>
      <c r="K8481">
        <v>2</v>
      </c>
    </row>
    <row r="8482" spans="1:12" x14ac:dyDescent="0.25">
      <c r="A8482">
        <v>77442</v>
      </c>
      <c r="B8482" s="2">
        <v>56.83466</v>
      </c>
      <c r="C8482" s="3">
        <v>978</v>
      </c>
      <c r="E8482" t="s">
        <v>1357</v>
      </c>
      <c r="F8482" s="4" t="s">
        <v>13752</v>
      </c>
      <c r="G8482" s="5">
        <v>643</v>
      </c>
      <c r="H8482" s="6">
        <v>0.244168</v>
      </c>
      <c r="I8482" s="7">
        <v>74.582999999999998</v>
      </c>
    </row>
    <row r="8483" spans="1:12" x14ac:dyDescent="0.25">
      <c r="A8483">
        <v>28012</v>
      </c>
      <c r="B8483" s="2">
        <v>56.831159999999997</v>
      </c>
      <c r="C8483" s="3">
        <v>20452</v>
      </c>
      <c r="D8483" s="4">
        <v>16740</v>
      </c>
      <c r="E8483" t="s">
        <v>375</v>
      </c>
      <c r="F8483" s="4" t="s">
        <v>5642</v>
      </c>
      <c r="G8483" s="5">
        <v>13998</v>
      </c>
      <c r="H8483" s="6">
        <v>0.27882560000000001</v>
      </c>
      <c r="I8483" s="7">
        <v>68.590999999999994</v>
      </c>
      <c r="J8483" s="2">
        <v>34</v>
      </c>
      <c r="K8483">
        <v>6</v>
      </c>
    </row>
    <row r="8484" spans="1:12" x14ac:dyDescent="0.25">
      <c r="A8484">
        <v>87116</v>
      </c>
      <c r="B8484" s="2">
        <v>56.82734</v>
      </c>
      <c r="C8484" s="3">
        <v>4349</v>
      </c>
      <c r="D8484" s="4">
        <v>10740</v>
      </c>
      <c r="E8484" t="s">
        <v>15168</v>
      </c>
      <c r="F8484" s="4" t="s">
        <v>15124</v>
      </c>
      <c r="G8484" s="5">
        <v>1955</v>
      </c>
      <c r="H8484" s="6">
        <v>0.3043478</v>
      </c>
      <c r="I8484" s="7">
        <v>64.180000000000007</v>
      </c>
      <c r="J8484" s="2">
        <v>26</v>
      </c>
      <c r="K8484">
        <v>1</v>
      </c>
    </row>
    <row r="8485" spans="1:12" x14ac:dyDescent="0.25">
      <c r="A8485">
        <v>22938</v>
      </c>
      <c r="B8485" s="2">
        <v>56.826610000000002</v>
      </c>
      <c r="C8485" s="3">
        <v>1444</v>
      </c>
      <c r="D8485" s="4">
        <v>16820</v>
      </c>
      <c r="E8485" t="s">
        <v>4756</v>
      </c>
      <c r="F8485" s="4" t="s">
        <v>4335</v>
      </c>
      <c r="G8485" s="5">
        <v>1088</v>
      </c>
      <c r="H8485" s="6">
        <v>0.27757349999999997</v>
      </c>
      <c r="I8485" s="7">
        <v>68.805999999999997</v>
      </c>
      <c r="J8485" s="2">
        <v>82</v>
      </c>
      <c r="K8485">
        <v>1</v>
      </c>
    </row>
    <row r="8486" spans="1:12" x14ac:dyDescent="0.25">
      <c r="A8486">
        <v>3447</v>
      </c>
      <c r="B8486" s="2">
        <v>56.82591</v>
      </c>
      <c r="C8486" s="3">
        <v>2444</v>
      </c>
      <c r="D8486" s="4">
        <v>28300</v>
      </c>
      <c r="E8486" t="s">
        <v>595</v>
      </c>
      <c r="F8486" s="4" t="s">
        <v>520</v>
      </c>
      <c r="G8486" s="5">
        <v>1833</v>
      </c>
      <c r="H8486" s="6">
        <v>0.22028349999999999</v>
      </c>
      <c r="I8486" s="7">
        <v>78.688000000000002</v>
      </c>
      <c r="J8486" s="2">
        <v>39.5</v>
      </c>
      <c r="K8486">
        <v>4</v>
      </c>
    </row>
    <row r="8487" spans="1:12" x14ac:dyDescent="0.25">
      <c r="A8487">
        <v>25025</v>
      </c>
      <c r="B8487" s="2">
        <v>56.82544</v>
      </c>
      <c r="C8487" s="3">
        <v>175</v>
      </c>
      <c r="D8487" s="4">
        <v>16620</v>
      </c>
      <c r="E8487" t="s">
        <v>5233</v>
      </c>
      <c r="F8487" s="4" t="s">
        <v>5144</v>
      </c>
      <c r="G8487" s="5">
        <v>138</v>
      </c>
      <c r="H8487" s="6">
        <v>0.2014388</v>
      </c>
      <c r="I8487" s="7">
        <v>81.944000000000003</v>
      </c>
    </row>
    <row r="8488" spans="1:12" x14ac:dyDescent="0.25">
      <c r="A8488">
        <v>63090</v>
      </c>
      <c r="B8488" s="2">
        <v>56.821849999999998</v>
      </c>
      <c r="C8488" s="3">
        <v>21788</v>
      </c>
      <c r="D8488" s="4">
        <v>41180</v>
      </c>
      <c r="E8488" t="s">
        <v>579</v>
      </c>
      <c r="F8488" s="4" t="s">
        <v>12102</v>
      </c>
      <c r="G8488" s="5">
        <v>14840</v>
      </c>
      <c r="H8488" s="6">
        <v>0.26920490000000002</v>
      </c>
      <c r="I8488" s="7">
        <v>70.231999999999999</v>
      </c>
      <c r="J8488" s="2">
        <v>48.5</v>
      </c>
      <c r="K8488">
        <v>10</v>
      </c>
      <c r="L8488" s="2">
        <v>89.8</v>
      </c>
    </row>
    <row r="8489" spans="1:12" x14ac:dyDescent="0.25">
      <c r="A8489">
        <v>81019</v>
      </c>
      <c r="B8489" s="2">
        <v>56.818040000000003</v>
      </c>
      <c r="C8489" s="3">
        <v>1541</v>
      </c>
      <c r="D8489" s="4">
        <v>39380</v>
      </c>
      <c r="E8489" t="s">
        <v>14422</v>
      </c>
      <c r="F8489" s="4" t="s">
        <v>14477</v>
      </c>
      <c r="G8489" s="5">
        <v>1105</v>
      </c>
      <c r="H8489" s="6">
        <v>0.25406869999999998</v>
      </c>
      <c r="I8489" s="7">
        <v>72.844999999999999</v>
      </c>
      <c r="J8489" s="2">
        <v>58</v>
      </c>
      <c r="K8489">
        <v>1</v>
      </c>
    </row>
    <row r="8490" spans="1:12" x14ac:dyDescent="0.25">
      <c r="A8490">
        <v>40031</v>
      </c>
      <c r="B8490" s="2">
        <v>56.813879999999997</v>
      </c>
      <c r="C8490" s="3">
        <v>23357</v>
      </c>
      <c r="D8490" s="4">
        <v>31140</v>
      </c>
      <c r="E8490" t="s">
        <v>6004</v>
      </c>
      <c r="F8490" s="4" t="s">
        <v>7883</v>
      </c>
      <c r="G8490" s="5">
        <v>16277</v>
      </c>
      <c r="H8490" s="6">
        <v>0.23216809999999999</v>
      </c>
      <c r="I8490" s="7">
        <v>76.628</v>
      </c>
      <c r="J8490" s="2">
        <v>46.125</v>
      </c>
      <c r="K8490">
        <v>8</v>
      </c>
    </row>
    <row r="8491" spans="1:12" x14ac:dyDescent="0.25">
      <c r="A8491">
        <v>88201</v>
      </c>
      <c r="B8491" s="2">
        <v>56.805880000000002</v>
      </c>
      <c r="C8491" s="3">
        <v>25910</v>
      </c>
      <c r="D8491" s="4">
        <v>40740</v>
      </c>
      <c r="E8491" t="s">
        <v>6381</v>
      </c>
      <c r="F8491" s="4" t="s">
        <v>15124</v>
      </c>
      <c r="G8491" s="5">
        <v>17141</v>
      </c>
      <c r="H8491" s="6">
        <v>0.27962199999999998</v>
      </c>
      <c r="I8491" s="7">
        <v>68.424000000000007</v>
      </c>
      <c r="J8491" s="2">
        <v>51.307699999999997</v>
      </c>
      <c r="K8491">
        <v>13</v>
      </c>
      <c r="L8491" s="2">
        <v>95.5</v>
      </c>
    </row>
    <row r="8492" spans="1:12" x14ac:dyDescent="0.25">
      <c r="A8492">
        <v>5354</v>
      </c>
      <c r="B8492" s="2">
        <v>56.80142</v>
      </c>
      <c r="C8492" s="3">
        <v>2026</v>
      </c>
      <c r="E8492" t="s">
        <v>1083</v>
      </c>
      <c r="F8492" s="4" t="s">
        <v>1030</v>
      </c>
      <c r="G8492" s="5">
        <v>1511</v>
      </c>
      <c r="H8492" s="6">
        <v>0.23428189999999999</v>
      </c>
      <c r="I8492" s="7">
        <v>76.25</v>
      </c>
    </row>
    <row r="8493" spans="1:12" x14ac:dyDescent="0.25">
      <c r="A8493">
        <v>13827</v>
      </c>
      <c r="B8493" s="2">
        <v>56.799030000000002</v>
      </c>
      <c r="C8493" s="3">
        <v>11649</v>
      </c>
      <c r="D8493" s="4">
        <v>13780</v>
      </c>
      <c r="E8493" t="s">
        <v>2739</v>
      </c>
      <c r="F8493" s="4" t="s">
        <v>1280</v>
      </c>
      <c r="G8493" s="5">
        <v>8493</v>
      </c>
      <c r="H8493" s="6">
        <v>0.26880959999999998</v>
      </c>
      <c r="I8493" s="7">
        <v>70.278000000000006</v>
      </c>
      <c r="J8493" s="2">
        <v>47.25</v>
      </c>
      <c r="K8493">
        <v>12</v>
      </c>
      <c r="L8493" s="2">
        <v>85.5</v>
      </c>
    </row>
    <row r="8494" spans="1:12" x14ac:dyDescent="0.25">
      <c r="A8494">
        <v>14712</v>
      </c>
      <c r="B8494" s="2">
        <v>56.796379999999999</v>
      </c>
      <c r="C8494" s="3">
        <v>3483</v>
      </c>
      <c r="D8494" s="4">
        <v>27460</v>
      </c>
      <c r="E8494" t="s">
        <v>2905</v>
      </c>
      <c r="F8494" s="4" t="s">
        <v>1280</v>
      </c>
      <c r="G8494" s="5">
        <v>2555</v>
      </c>
      <c r="H8494" s="6">
        <v>0.29706460000000001</v>
      </c>
      <c r="I8494" s="7">
        <v>65.387</v>
      </c>
      <c r="J8494" s="2">
        <v>42</v>
      </c>
      <c r="K8494">
        <v>3</v>
      </c>
    </row>
    <row r="8495" spans="1:12" x14ac:dyDescent="0.25">
      <c r="A8495">
        <v>33315</v>
      </c>
      <c r="B8495" s="2">
        <v>56.793399999999998</v>
      </c>
      <c r="C8495" s="3">
        <v>12850</v>
      </c>
      <c r="D8495" s="4">
        <v>33100</v>
      </c>
      <c r="E8495" t="s">
        <v>6877</v>
      </c>
      <c r="F8495" s="4" t="s">
        <v>6689</v>
      </c>
      <c r="G8495" s="5">
        <v>9897</v>
      </c>
      <c r="H8495" s="6">
        <v>0.30955749999999999</v>
      </c>
      <c r="I8495" s="7">
        <v>63.22</v>
      </c>
      <c r="J8495" s="2">
        <v>41</v>
      </c>
      <c r="K8495">
        <v>2</v>
      </c>
    </row>
    <row r="8496" spans="1:12" x14ac:dyDescent="0.25">
      <c r="A8496">
        <v>96720</v>
      </c>
      <c r="B8496" s="2">
        <v>56.783360000000002</v>
      </c>
      <c r="C8496" s="3">
        <v>47115</v>
      </c>
      <c r="D8496" s="4">
        <v>25900</v>
      </c>
      <c r="E8496" t="s">
        <v>16113</v>
      </c>
      <c r="F8496" s="4" t="s">
        <v>16099</v>
      </c>
      <c r="G8496" s="5">
        <v>32051</v>
      </c>
      <c r="H8496" s="6">
        <v>0.28422560000000002</v>
      </c>
      <c r="I8496" s="7">
        <v>67.596000000000004</v>
      </c>
      <c r="J8496" s="2">
        <v>49.307699999999997</v>
      </c>
      <c r="K8496">
        <v>13</v>
      </c>
      <c r="L8496" s="2">
        <v>91.7</v>
      </c>
    </row>
    <row r="8497" spans="1:12" x14ac:dyDescent="0.25">
      <c r="A8497">
        <v>61606</v>
      </c>
      <c r="B8497" s="2">
        <v>56.775039999999997</v>
      </c>
      <c r="C8497" s="3">
        <v>8196</v>
      </c>
      <c r="D8497" s="4">
        <v>37900</v>
      </c>
      <c r="E8497" t="s">
        <v>11779</v>
      </c>
      <c r="F8497" s="4" t="s">
        <v>11490</v>
      </c>
      <c r="G8497" s="5">
        <v>2714</v>
      </c>
      <c r="H8497" s="6">
        <v>0.35764269999999998</v>
      </c>
      <c r="I8497" s="7">
        <v>54.890999999999998</v>
      </c>
      <c r="J8497" s="2">
        <v>39.555599999999998</v>
      </c>
      <c r="K8497">
        <v>9</v>
      </c>
    </row>
    <row r="8498" spans="1:12" x14ac:dyDescent="0.25">
      <c r="A8498">
        <v>37149</v>
      </c>
      <c r="B8498" s="2">
        <v>56.773989999999998</v>
      </c>
      <c r="C8498" s="3">
        <v>2234</v>
      </c>
      <c r="D8498" s="4">
        <v>34980</v>
      </c>
      <c r="E8498" t="s">
        <v>7395</v>
      </c>
      <c r="F8498" s="4" t="s">
        <v>7348</v>
      </c>
      <c r="G8498" s="5">
        <v>1649</v>
      </c>
      <c r="H8498" s="6">
        <v>0.25348700000000002</v>
      </c>
      <c r="I8498" s="7">
        <v>72.888999999999996</v>
      </c>
      <c r="J8498" s="2">
        <v>89</v>
      </c>
      <c r="K8498">
        <v>1</v>
      </c>
    </row>
    <row r="8499" spans="1:12" x14ac:dyDescent="0.25">
      <c r="A8499">
        <v>30132</v>
      </c>
      <c r="B8499" s="2">
        <v>56.76831</v>
      </c>
      <c r="C8499" s="3">
        <v>35587</v>
      </c>
      <c r="D8499" s="4">
        <v>12060</v>
      </c>
      <c r="E8499" t="s">
        <v>4091</v>
      </c>
      <c r="F8499" s="4" t="s">
        <v>6363</v>
      </c>
      <c r="G8499" s="5">
        <v>22100</v>
      </c>
      <c r="H8499" s="6">
        <v>0.24185519999999999</v>
      </c>
      <c r="I8499" s="7">
        <v>74.881</v>
      </c>
      <c r="J8499" s="2">
        <v>43.333300000000001</v>
      </c>
      <c r="K8499">
        <v>3</v>
      </c>
    </row>
    <row r="8500" spans="1:12" x14ac:dyDescent="0.25">
      <c r="A8500">
        <v>8046</v>
      </c>
      <c r="B8500" s="2">
        <v>56.757989999999999</v>
      </c>
      <c r="C8500" s="3">
        <v>31718</v>
      </c>
      <c r="D8500" s="4">
        <v>37980</v>
      </c>
      <c r="E8500" t="s">
        <v>1603</v>
      </c>
      <c r="F8500" s="4" t="s">
        <v>1341</v>
      </c>
      <c r="G8500" s="5">
        <v>21041</v>
      </c>
      <c r="H8500" s="6">
        <v>0.22583400000000001</v>
      </c>
      <c r="I8500" s="7">
        <v>77.649000000000001</v>
      </c>
      <c r="J8500" s="2">
        <v>40.25</v>
      </c>
      <c r="K8500">
        <v>12</v>
      </c>
      <c r="L8500" s="2">
        <v>52.7</v>
      </c>
    </row>
    <row r="8501" spans="1:12" x14ac:dyDescent="0.25">
      <c r="A8501">
        <v>19904</v>
      </c>
      <c r="B8501" s="2">
        <v>56.747950000000003</v>
      </c>
      <c r="C8501" s="3">
        <v>32185</v>
      </c>
      <c r="D8501" s="4">
        <v>20100</v>
      </c>
      <c r="E8501" t="s">
        <v>290</v>
      </c>
      <c r="F8501" s="4" t="s">
        <v>4311</v>
      </c>
      <c r="G8501" s="5">
        <v>20889</v>
      </c>
      <c r="H8501" s="6">
        <v>0.28453810000000002</v>
      </c>
      <c r="I8501" s="7">
        <v>67.5</v>
      </c>
      <c r="J8501" s="2">
        <v>48.333300000000001</v>
      </c>
      <c r="K8501">
        <v>6</v>
      </c>
    </row>
    <row r="8502" spans="1:12" x14ac:dyDescent="0.25">
      <c r="A8502">
        <v>84007</v>
      </c>
      <c r="B8502" s="2">
        <v>56.742870000000003</v>
      </c>
      <c r="C8502" s="3">
        <v>589</v>
      </c>
      <c r="E8502" t="s">
        <v>14856</v>
      </c>
      <c r="F8502" s="4" t="s">
        <v>14851</v>
      </c>
      <c r="G8502" s="5">
        <v>323</v>
      </c>
      <c r="H8502" s="6">
        <v>0.1578947</v>
      </c>
      <c r="I8502" s="7">
        <v>89.375</v>
      </c>
    </row>
    <row r="8503" spans="1:12" x14ac:dyDescent="0.25">
      <c r="A8503">
        <v>99921</v>
      </c>
      <c r="B8503" s="2">
        <v>56.742460000000001</v>
      </c>
      <c r="C8503" s="3">
        <v>2122</v>
      </c>
      <c r="E8503" t="s">
        <v>12269</v>
      </c>
      <c r="F8503" s="4" t="s">
        <v>16604</v>
      </c>
      <c r="G8503" s="5">
        <v>1401</v>
      </c>
      <c r="H8503" s="6">
        <v>0.22824539999999999</v>
      </c>
      <c r="I8503" s="7">
        <v>77.212000000000003</v>
      </c>
    </row>
    <row r="8504" spans="1:12" x14ac:dyDescent="0.25">
      <c r="A8504">
        <v>98671</v>
      </c>
      <c r="B8504" s="2">
        <v>56.73847</v>
      </c>
      <c r="C8504" s="3">
        <v>22632</v>
      </c>
      <c r="D8504" s="4">
        <v>38900</v>
      </c>
      <c r="E8504" t="s">
        <v>16492</v>
      </c>
      <c r="F8504" s="4" t="s">
        <v>16344</v>
      </c>
      <c r="G8504" s="5">
        <v>15295</v>
      </c>
      <c r="H8504" s="6">
        <v>0.24692729999999999</v>
      </c>
      <c r="I8504" s="7">
        <v>73.972999999999999</v>
      </c>
      <c r="J8504" s="2">
        <v>50.4</v>
      </c>
      <c r="K8504">
        <v>15</v>
      </c>
      <c r="L8504" s="2">
        <v>93.8</v>
      </c>
    </row>
    <row r="8505" spans="1:12" x14ac:dyDescent="0.25">
      <c r="A8505">
        <v>76513</v>
      </c>
      <c r="B8505" s="2">
        <v>56.729709999999997</v>
      </c>
      <c r="C8505" s="3">
        <v>36202</v>
      </c>
      <c r="D8505" s="4">
        <v>28660</v>
      </c>
      <c r="E8505" t="s">
        <v>6288</v>
      </c>
      <c r="F8505" s="4" t="s">
        <v>13752</v>
      </c>
      <c r="G8505" s="5">
        <v>21298</v>
      </c>
      <c r="H8505" s="6">
        <v>0.27983849999999999</v>
      </c>
      <c r="I8505" s="7">
        <v>68.277000000000001</v>
      </c>
      <c r="J8505" s="2">
        <v>48</v>
      </c>
      <c r="K8505">
        <v>10</v>
      </c>
      <c r="L8505" s="2">
        <v>88</v>
      </c>
    </row>
    <row r="8506" spans="1:12" x14ac:dyDescent="0.25">
      <c r="A8506">
        <v>67232</v>
      </c>
      <c r="B8506" s="2">
        <v>56.724589999999999</v>
      </c>
      <c r="C8506" s="3">
        <v>233</v>
      </c>
      <c r="D8506" s="4">
        <v>48620</v>
      </c>
      <c r="E8506" t="s">
        <v>12626</v>
      </c>
      <c r="F8506" s="4" t="s">
        <v>12494</v>
      </c>
      <c r="G8506" s="5">
        <v>112</v>
      </c>
      <c r="H8506" s="6">
        <v>0.36283189999999998</v>
      </c>
      <c r="I8506" s="7">
        <v>53.935000000000002</v>
      </c>
      <c r="J8506" s="2">
        <v>34</v>
      </c>
      <c r="K8506">
        <v>1</v>
      </c>
    </row>
    <row r="8507" spans="1:12" x14ac:dyDescent="0.25">
      <c r="A8507">
        <v>79934</v>
      </c>
      <c r="B8507" s="2">
        <v>56.721380000000003</v>
      </c>
      <c r="C8507" s="3">
        <v>23743</v>
      </c>
      <c r="D8507" s="4">
        <v>21340</v>
      </c>
      <c r="E8507" t="s">
        <v>11792</v>
      </c>
      <c r="F8507" s="4" t="s">
        <v>13752</v>
      </c>
      <c r="G8507" s="5">
        <v>13276</v>
      </c>
      <c r="H8507" s="6">
        <v>0.30830069999999998</v>
      </c>
      <c r="I8507" s="7">
        <v>63.356999999999999</v>
      </c>
      <c r="J8507" s="2">
        <v>53</v>
      </c>
      <c r="K8507">
        <v>6</v>
      </c>
    </row>
    <row r="8508" spans="1:12" x14ac:dyDescent="0.25">
      <c r="A8508">
        <v>65016</v>
      </c>
      <c r="B8508" s="2">
        <v>56.717979999999997</v>
      </c>
      <c r="C8508" s="3">
        <v>1537</v>
      </c>
      <c r="D8508" s="4">
        <v>27620</v>
      </c>
      <c r="E8508" t="s">
        <v>12345</v>
      </c>
      <c r="F8508" s="4" t="s">
        <v>12102</v>
      </c>
      <c r="G8508" s="5">
        <v>935</v>
      </c>
      <c r="H8508" s="6">
        <v>0.2481283</v>
      </c>
      <c r="I8508" s="7">
        <v>73.75</v>
      </c>
    </row>
    <row r="8509" spans="1:12" x14ac:dyDescent="0.25">
      <c r="A8509">
        <v>14505</v>
      </c>
      <c r="B8509" s="2">
        <v>56.716900000000003</v>
      </c>
      <c r="C8509" s="3">
        <v>5050</v>
      </c>
      <c r="D8509" s="4">
        <v>40380</v>
      </c>
      <c r="E8509" t="s">
        <v>445</v>
      </c>
      <c r="F8509" s="4" t="s">
        <v>1280</v>
      </c>
      <c r="G8509" s="5">
        <v>3549</v>
      </c>
      <c r="H8509" s="6">
        <v>0.2360563</v>
      </c>
      <c r="I8509" s="7">
        <v>75.832999999999998</v>
      </c>
      <c r="J8509" s="2">
        <v>53.8</v>
      </c>
      <c r="K8509">
        <v>5</v>
      </c>
    </row>
    <row r="8510" spans="1:12" x14ac:dyDescent="0.25">
      <c r="A8510">
        <v>76261</v>
      </c>
      <c r="B8510" s="2">
        <v>56.716000000000001</v>
      </c>
      <c r="C8510" s="3">
        <v>321</v>
      </c>
      <c r="E8510" t="s">
        <v>3308</v>
      </c>
      <c r="F8510" s="4" t="s">
        <v>13752</v>
      </c>
      <c r="G8510" s="5">
        <v>246</v>
      </c>
      <c r="H8510" s="6">
        <v>0.20647769999999999</v>
      </c>
      <c r="I8510" s="7">
        <v>80.938000000000002</v>
      </c>
    </row>
    <row r="8511" spans="1:12" x14ac:dyDescent="0.25">
      <c r="A8511">
        <v>81201</v>
      </c>
      <c r="B8511" s="2">
        <v>56.714280000000002</v>
      </c>
      <c r="C8511" s="3">
        <v>8887</v>
      </c>
      <c r="E8511" t="s">
        <v>14609</v>
      </c>
      <c r="F8511" s="4" t="s">
        <v>14477</v>
      </c>
      <c r="G8511" s="5">
        <v>6908</v>
      </c>
      <c r="H8511" s="6">
        <v>0.3462151</v>
      </c>
      <c r="I8511" s="7">
        <v>56.779000000000003</v>
      </c>
      <c r="J8511" s="2">
        <v>37.5</v>
      </c>
      <c r="K8511">
        <v>4</v>
      </c>
    </row>
    <row r="8512" spans="1:12" x14ac:dyDescent="0.25">
      <c r="A8512">
        <v>92397</v>
      </c>
      <c r="B8512" s="2">
        <v>56.711889999999997</v>
      </c>
      <c r="C8512" s="3">
        <v>4616</v>
      </c>
      <c r="D8512" s="4">
        <v>40140</v>
      </c>
      <c r="E8512" t="s">
        <v>15559</v>
      </c>
      <c r="F8512" s="4" t="s">
        <v>15368</v>
      </c>
      <c r="G8512" s="5">
        <v>3069</v>
      </c>
      <c r="H8512" s="6">
        <v>0.347557</v>
      </c>
      <c r="I8512" s="7">
        <v>56.537999999999997</v>
      </c>
    </row>
    <row r="8513" spans="1:11" x14ac:dyDescent="0.25">
      <c r="A8513">
        <v>89412</v>
      </c>
      <c r="B8513" s="2">
        <v>56.711100000000002</v>
      </c>
      <c r="C8513" s="3">
        <v>226</v>
      </c>
      <c r="D8513" s="4">
        <v>39900</v>
      </c>
      <c r="E8513" t="s">
        <v>15343</v>
      </c>
      <c r="F8513" s="4" t="s">
        <v>15318</v>
      </c>
      <c r="G8513" s="5">
        <v>216</v>
      </c>
      <c r="H8513" s="6">
        <v>0.50230410000000003</v>
      </c>
      <c r="I8513" s="7">
        <v>29.792000000000002</v>
      </c>
    </row>
    <row r="8514" spans="1:11" x14ac:dyDescent="0.25">
      <c r="A8514">
        <v>57424</v>
      </c>
      <c r="B8514" s="2">
        <v>56.711010000000002</v>
      </c>
      <c r="C8514" s="3">
        <v>326</v>
      </c>
      <c r="E8514" t="s">
        <v>4448</v>
      </c>
      <c r="F8514" s="4" t="s">
        <v>10877</v>
      </c>
      <c r="G8514" s="5">
        <v>203</v>
      </c>
      <c r="H8514" s="6">
        <v>0.26960780000000001</v>
      </c>
      <c r="I8514" s="7">
        <v>70</v>
      </c>
    </row>
    <row r="8515" spans="1:11" x14ac:dyDescent="0.25">
      <c r="A8515">
        <v>15612</v>
      </c>
      <c r="B8515" s="2">
        <v>56.710889999999999</v>
      </c>
      <c r="C8515" s="3">
        <v>296</v>
      </c>
      <c r="D8515" s="4">
        <v>38300</v>
      </c>
      <c r="E8515" t="s">
        <v>3212</v>
      </c>
      <c r="F8515" s="4" t="s">
        <v>3003</v>
      </c>
      <c r="G8515" s="5">
        <v>280</v>
      </c>
      <c r="H8515" s="6">
        <v>0.1</v>
      </c>
      <c r="I8515" s="7">
        <v>99.305999999999997</v>
      </c>
    </row>
    <row r="8516" spans="1:11" x14ac:dyDescent="0.25">
      <c r="A8516">
        <v>70461</v>
      </c>
      <c r="B8516" s="2">
        <v>56.70655</v>
      </c>
      <c r="C8516" s="3">
        <v>28743</v>
      </c>
      <c r="D8516" s="4">
        <v>35380</v>
      </c>
      <c r="E8516" t="s">
        <v>12994</v>
      </c>
      <c r="F8516" s="4" t="s">
        <v>12927</v>
      </c>
      <c r="G8516" s="5">
        <v>17868</v>
      </c>
      <c r="H8516" s="6">
        <v>0.27233039999999997</v>
      </c>
      <c r="I8516" s="7">
        <v>69.52</v>
      </c>
      <c r="J8516" s="2">
        <v>45</v>
      </c>
      <c r="K8516">
        <v>6</v>
      </c>
    </row>
    <row r="8517" spans="1:11" x14ac:dyDescent="0.25">
      <c r="A8517">
        <v>98375</v>
      </c>
      <c r="B8517" s="2">
        <v>56.698079999999997</v>
      </c>
      <c r="C8517" s="3">
        <v>28968</v>
      </c>
      <c r="D8517" s="4">
        <v>42660</v>
      </c>
      <c r="E8517" t="s">
        <v>16423</v>
      </c>
      <c r="F8517" s="4" t="s">
        <v>16344</v>
      </c>
      <c r="G8517" s="5">
        <v>17506</v>
      </c>
      <c r="H8517" s="6">
        <v>0.22625239999999999</v>
      </c>
      <c r="I8517" s="7">
        <v>77.480999999999995</v>
      </c>
      <c r="J8517" s="2">
        <v>46.666699999999999</v>
      </c>
      <c r="K8517">
        <v>3</v>
      </c>
    </row>
    <row r="8518" spans="1:11" x14ac:dyDescent="0.25">
      <c r="A8518">
        <v>29642</v>
      </c>
      <c r="B8518" s="2">
        <v>56.689140000000002</v>
      </c>
      <c r="C8518" s="3">
        <v>28854</v>
      </c>
      <c r="D8518" s="4">
        <v>24860</v>
      </c>
      <c r="E8518" t="s">
        <v>6294</v>
      </c>
      <c r="F8518" s="4" t="s">
        <v>6130</v>
      </c>
      <c r="G8518" s="5">
        <v>19825</v>
      </c>
      <c r="H8518" s="6">
        <v>0.27682220000000002</v>
      </c>
      <c r="I8518" s="7">
        <v>68.733999999999995</v>
      </c>
      <c r="J8518" s="2">
        <v>55.555599999999998</v>
      </c>
      <c r="K8518">
        <v>9</v>
      </c>
    </row>
    <row r="8519" spans="1:11" x14ac:dyDescent="0.25">
      <c r="A8519">
        <v>77476</v>
      </c>
      <c r="B8519" s="2">
        <v>56.684370000000001</v>
      </c>
      <c r="C8519" s="3">
        <v>171</v>
      </c>
      <c r="D8519" s="4">
        <v>26420</v>
      </c>
      <c r="E8519" t="s">
        <v>14065</v>
      </c>
      <c r="F8519" s="4" t="s">
        <v>13752</v>
      </c>
      <c r="G8519" s="5">
        <v>141</v>
      </c>
      <c r="H8519" s="6">
        <v>0.2198582</v>
      </c>
      <c r="I8519" s="7">
        <v>78.570999999999998</v>
      </c>
    </row>
    <row r="8520" spans="1:11" x14ac:dyDescent="0.25">
      <c r="A8520">
        <v>4614</v>
      </c>
      <c r="B8520" s="2">
        <v>56.683869999999999</v>
      </c>
      <c r="C8520" s="3">
        <v>2440</v>
      </c>
      <c r="E8520" t="s">
        <v>891</v>
      </c>
      <c r="F8520" s="4" t="s">
        <v>701</v>
      </c>
      <c r="G8520" s="5">
        <v>1940</v>
      </c>
      <c r="H8520" s="6">
        <v>0.34845359999999997</v>
      </c>
      <c r="I8520" s="7">
        <v>56.347999999999999</v>
      </c>
      <c r="J8520" s="2">
        <v>29.5</v>
      </c>
      <c r="K8520">
        <v>2</v>
      </c>
    </row>
    <row r="8521" spans="1:11" x14ac:dyDescent="0.25">
      <c r="A8521">
        <v>75254</v>
      </c>
      <c r="B8521" s="2">
        <v>56.679450000000003</v>
      </c>
      <c r="C8521" s="3">
        <v>24952</v>
      </c>
      <c r="D8521" s="4">
        <v>19100</v>
      </c>
      <c r="E8521" t="s">
        <v>4091</v>
      </c>
      <c r="F8521" s="4" t="s">
        <v>13752</v>
      </c>
      <c r="G8521" s="5">
        <v>16524</v>
      </c>
      <c r="H8521" s="6">
        <v>0.417877</v>
      </c>
      <c r="I8521" s="7">
        <v>44.345999999999997</v>
      </c>
      <c r="J8521" s="2">
        <v>33.714300000000001</v>
      </c>
      <c r="K8521">
        <v>7</v>
      </c>
    </row>
    <row r="8522" spans="1:11" x14ac:dyDescent="0.25">
      <c r="A8522">
        <v>92223</v>
      </c>
      <c r="B8522" s="2">
        <v>56.668230000000001</v>
      </c>
      <c r="C8522" s="3">
        <v>46719</v>
      </c>
      <c r="D8522" s="4">
        <v>40140</v>
      </c>
      <c r="E8522" t="s">
        <v>7798</v>
      </c>
      <c r="F8522" s="4" t="s">
        <v>15368</v>
      </c>
      <c r="G8522" s="5">
        <v>30361</v>
      </c>
      <c r="H8522" s="6">
        <v>0.24398919999999999</v>
      </c>
      <c r="I8522" s="7">
        <v>74.39</v>
      </c>
      <c r="J8522" s="2">
        <v>48.4</v>
      </c>
      <c r="K8522">
        <v>5</v>
      </c>
    </row>
    <row r="8523" spans="1:11" x14ac:dyDescent="0.25">
      <c r="A8523">
        <v>96765</v>
      </c>
      <c r="B8523" s="2">
        <v>56.660850000000003</v>
      </c>
      <c r="C8523" s="3">
        <v>579</v>
      </c>
      <c r="D8523" s="4">
        <v>28180</v>
      </c>
      <c r="E8523" t="s">
        <v>16145</v>
      </c>
      <c r="F8523" s="4" t="s">
        <v>16099</v>
      </c>
      <c r="G8523" s="5">
        <v>465</v>
      </c>
      <c r="H8523" s="6">
        <v>0.31759660000000001</v>
      </c>
      <c r="I8523" s="7">
        <v>61.667000000000002</v>
      </c>
    </row>
    <row r="8524" spans="1:11" x14ac:dyDescent="0.25">
      <c r="A8524">
        <v>97040</v>
      </c>
      <c r="B8524" s="2">
        <v>56.660539999999997</v>
      </c>
      <c r="C8524" s="3">
        <v>1146</v>
      </c>
      <c r="D8524" s="4">
        <v>45520</v>
      </c>
      <c r="E8524" t="s">
        <v>16186</v>
      </c>
      <c r="F8524" s="4" t="s">
        <v>16170</v>
      </c>
      <c r="G8524" s="5">
        <v>846</v>
      </c>
      <c r="H8524" s="6">
        <v>0.33806150000000001</v>
      </c>
      <c r="I8524" s="7">
        <v>58.125</v>
      </c>
    </row>
    <row r="8525" spans="1:11" x14ac:dyDescent="0.25">
      <c r="A8525">
        <v>61847</v>
      </c>
      <c r="B8525" s="2">
        <v>56.660130000000002</v>
      </c>
      <c r="C8525" s="3">
        <v>1250</v>
      </c>
      <c r="D8525" s="4">
        <v>16580</v>
      </c>
      <c r="E8525" t="s">
        <v>3581</v>
      </c>
      <c r="F8525" s="4" t="s">
        <v>11490</v>
      </c>
      <c r="G8525" s="5">
        <v>861</v>
      </c>
      <c r="H8525" s="6">
        <v>0.21138209999999999</v>
      </c>
      <c r="I8525" s="7">
        <v>80</v>
      </c>
      <c r="J8525" s="2">
        <v>52.5</v>
      </c>
      <c r="K8525">
        <v>2</v>
      </c>
    </row>
    <row r="8526" spans="1:11" x14ac:dyDescent="0.25">
      <c r="A8526">
        <v>55779</v>
      </c>
      <c r="B8526" s="2">
        <v>56.65925</v>
      </c>
      <c r="C8526" s="3">
        <v>3990</v>
      </c>
      <c r="D8526" s="4">
        <v>20260</v>
      </c>
      <c r="E8526" t="s">
        <v>9212</v>
      </c>
      <c r="F8526" s="4" t="s">
        <v>10428</v>
      </c>
      <c r="G8526" s="5">
        <v>2813</v>
      </c>
      <c r="H8526" s="6">
        <v>0.21108740000000001</v>
      </c>
      <c r="I8526" s="7">
        <v>80.046000000000006</v>
      </c>
      <c r="J8526" s="2">
        <v>60</v>
      </c>
      <c r="K8526">
        <v>1</v>
      </c>
    </row>
    <row r="8527" spans="1:11" x14ac:dyDescent="0.25">
      <c r="A8527">
        <v>5734</v>
      </c>
      <c r="B8527" s="2">
        <v>56.658340000000003</v>
      </c>
      <c r="C8527" s="3">
        <v>1264</v>
      </c>
      <c r="E8527" t="s">
        <v>1143</v>
      </c>
      <c r="F8527" s="4" t="s">
        <v>1030</v>
      </c>
      <c r="G8527" s="5">
        <v>973</v>
      </c>
      <c r="H8527" s="6">
        <v>0.21971250000000001</v>
      </c>
      <c r="I8527" s="7">
        <v>78.542000000000002</v>
      </c>
      <c r="J8527" s="2">
        <v>32</v>
      </c>
      <c r="K8527">
        <v>2</v>
      </c>
    </row>
    <row r="8528" spans="1:11" x14ac:dyDescent="0.25">
      <c r="A8528">
        <v>52045</v>
      </c>
      <c r="B8528" s="2">
        <v>56.657730000000001</v>
      </c>
      <c r="C8528" s="3">
        <v>2549</v>
      </c>
      <c r="D8528" s="4">
        <v>20220</v>
      </c>
      <c r="E8528" t="s">
        <v>6478</v>
      </c>
      <c r="F8528" s="4" t="s">
        <v>9593</v>
      </c>
      <c r="G8528" s="5">
        <v>1595</v>
      </c>
      <c r="H8528" s="6">
        <v>0.2394984</v>
      </c>
      <c r="I8528" s="7">
        <v>75.119</v>
      </c>
      <c r="J8528" s="2">
        <v>20</v>
      </c>
      <c r="K8528">
        <v>1</v>
      </c>
    </row>
    <row r="8529" spans="1:12" x14ac:dyDescent="0.25">
      <c r="A8529">
        <v>11230</v>
      </c>
      <c r="B8529" s="2">
        <v>56.644080000000002</v>
      </c>
      <c r="C8529" s="3">
        <v>87064</v>
      </c>
      <c r="D8529" s="4">
        <v>35620</v>
      </c>
      <c r="E8529" t="s">
        <v>1238</v>
      </c>
      <c r="F8529" s="4" t="s">
        <v>1280</v>
      </c>
      <c r="G8529" s="5">
        <v>55402</v>
      </c>
      <c r="H8529" s="6">
        <v>0.37018519999999999</v>
      </c>
      <c r="I8529" s="7">
        <v>52.533999999999999</v>
      </c>
      <c r="J8529" s="2">
        <v>32</v>
      </c>
      <c r="K8529">
        <v>31</v>
      </c>
      <c r="L8529" s="2">
        <v>11.1</v>
      </c>
    </row>
    <row r="8530" spans="1:12" x14ac:dyDescent="0.25">
      <c r="A8530">
        <v>66514</v>
      </c>
      <c r="B8530" s="2">
        <v>56.630609999999997</v>
      </c>
      <c r="C8530" s="3">
        <v>1373</v>
      </c>
      <c r="D8530" s="4">
        <v>27920</v>
      </c>
      <c r="E8530" t="s">
        <v>226</v>
      </c>
      <c r="F8530" s="4" t="s">
        <v>12494</v>
      </c>
      <c r="G8530" s="5">
        <v>924</v>
      </c>
      <c r="H8530" s="6">
        <v>0.14610390000000001</v>
      </c>
      <c r="I8530" s="7">
        <v>91.25</v>
      </c>
      <c r="J8530" s="2">
        <v>53</v>
      </c>
      <c r="K8530">
        <v>1</v>
      </c>
    </row>
    <row r="8531" spans="1:12" x14ac:dyDescent="0.25">
      <c r="A8531">
        <v>37312</v>
      </c>
      <c r="B8531" s="2">
        <v>56.624949999999998</v>
      </c>
      <c r="C8531" s="3">
        <v>33291</v>
      </c>
      <c r="D8531" s="4">
        <v>17420</v>
      </c>
      <c r="E8531" t="s">
        <v>2480</v>
      </c>
      <c r="F8531" s="4" t="s">
        <v>7348</v>
      </c>
      <c r="G8531" s="5">
        <v>22746</v>
      </c>
      <c r="H8531" s="6">
        <v>0.28514899999999999</v>
      </c>
      <c r="I8531" s="7">
        <v>67.218999999999994</v>
      </c>
      <c r="J8531" s="2">
        <v>50.25</v>
      </c>
      <c r="K8531">
        <v>4</v>
      </c>
    </row>
    <row r="8532" spans="1:12" x14ac:dyDescent="0.25">
      <c r="A8532">
        <v>56034</v>
      </c>
      <c r="B8532" s="2">
        <v>56.619399999999999</v>
      </c>
      <c r="C8532" s="3">
        <v>637</v>
      </c>
      <c r="D8532" s="4">
        <v>31860</v>
      </c>
      <c r="E8532" t="s">
        <v>1937</v>
      </c>
      <c r="F8532" s="4" t="s">
        <v>10428</v>
      </c>
      <c r="G8532" s="5">
        <v>430</v>
      </c>
      <c r="H8532" s="6">
        <v>0.22558139999999999</v>
      </c>
      <c r="I8532" s="7">
        <v>77.5</v>
      </c>
    </row>
    <row r="8533" spans="1:12" x14ac:dyDescent="0.25">
      <c r="A8533">
        <v>19541</v>
      </c>
      <c r="B8533" s="2">
        <v>56.618639999999999</v>
      </c>
      <c r="C8533" s="3">
        <v>3831</v>
      </c>
      <c r="D8533" s="4">
        <v>39740</v>
      </c>
      <c r="E8533" t="s">
        <v>4295</v>
      </c>
      <c r="F8533" s="4" t="s">
        <v>3003</v>
      </c>
      <c r="G8533" s="5">
        <v>2720</v>
      </c>
      <c r="H8533" s="6">
        <v>0.2257353</v>
      </c>
      <c r="I8533" s="7">
        <v>77.472999999999999</v>
      </c>
      <c r="J8533" s="2">
        <v>33</v>
      </c>
      <c r="K8533">
        <v>1</v>
      </c>
    </row>
    <row r="8534" spans="1:12" x14ac:dyDescent="0.25">
      <c r="A8534">
        <v>95669</v>
      </c>
      <c r="B8534" s="2">
        <v>56.617519999999999</v>
      </c>
      <c r="C8534" s="3">
        <v>2676</v>
      </c>
      <c r="E8534" t="s">
        <v>352</v>
      </c>
      <c r="F8534" s="4" t="s">
        <v>15368</v>
      </c>
      <c r="G8534" s="5">
        <v>1970</v>
      </c>
      <c r="H8534" s="6">
        <v>0.20903099999999999</v>
      </c>
      <c r="I8534" s="7">
        <v>80.356999999999999</v>
      </c>
      <c r="J8534" s="2">
        <v>62</v>
      </c>
      <c r="K8534">
        <v>1</v>
      </c>
    </row>
    <row r="8535" spans="1:12" x14ac:dyDescent="0.25">
      <c r="A8535">
        <v>16933</v>
      </c>
      <c r="B8535" s="2">
        <v>56.616</v>
      </c>
      <c r="C8535" s="3">
        <v>7533</v>
      </c>
      <c r="E8535" t="s">
        <v>296</v>
      </c>
      <c r="F8535" s="4" t="s">
        <v>3003</v>
      </c>
      <c r="G8535" s="5">
        <v>4414</v>
      </c>
      <c r="H8535" s="6">
        <v>0.309923</v>
      </c>
      <c r="I8535" s="7">
        <v>62.917000000000002</v>
      </c>
      <c r="J8535" s="2">
        <v>48.666699999999999</v>
      </c>
      <c r="K8535">
        <v>3</v>
      </c>
    </row>
    <row r="8536" spans="1:12" x14ac:dyDescent="0.25">
      <c r="A8536">
        <v>95441</v>
      </c>
      <c r="B8536" s="2">
        <v>56.614600000000003</v>
      </c>
      <c r="C8536" s="3">
        <v>1988</v>
      </c>
      <c r="D8536" s="4">
        <v>42220</v>
      </c>
      <c r="E8536" t="s">
        <v>15889</v>
      </c>
      <c r="F8536" s="4" t="s">
        <v>15368</v>
      </c>
      <c r="G8536" s="5">
        <v>1411</v>
      </c>
      <c r="H8536" s="6">
        <v>0.28844789999999998</v>
      </c>
      <c r="I8536" s="7">
        <v>66.625</v>
      </c>
      <c r="J8536" s="2">
        <v>47</v>
      </c>
      <c r="K8536">
        <v>1</v>
      </c>
    </row>
    <row r="8537" spans="1:12" x14ac:dyDescent="0.25">
      <c r="A8537">
        <v>28732</v>
      </c>
      <c r="B8537" s="2">
        <v>56.611469999999997</v>
      </c>
      <c r="C8537" s="3">
        <v>15980</v>
      </c>
      <c r="D8537" s="4">
        <v>11700</v>
      </c>
      <c r="E8537" t="s">
        <v>6094</v>
      </c>
      <c r="F8537" s="4" t="s">
        <v>5642</v>
      </c>
      <c r="G8537" s="5">
        <v>11684</v>
      </c>
      <c r="H8537" s="6">
        <v>0.31949680000000003</v>
      </c>
      <c r="I8537" s="7">
        <v>61.258000000000003</v>
      </c>
      <c r="J8537" s="2">
        <v>52.285699999999999</v>
      </c>
      <c r="K8537">
        <v>7</v>
      </c>
    </row>
    <row r="8538" spans="1:12" x14ac:dyDescent="0.25">
      <c r="A8538">
        <v>83452</v>
      </c>
      <c r="B8538" s="2">
        <v>56.608460000000001</v>
      </c>
      <c r="C8538" s="3">
        <v>1496</v>
      </c>
      <c r="D8538" s="4">
        <v>27220</v>
      </c>
      <c r="E8538" t="s">
        <v>14774</v>
      </c>
      <c r="F8538" s="4" t="s">
        <v>14725</v>
      </c>
      <c r="G8538" s="5">
        <v>907</v>
      </c>
      <c r="H8538" s="6">
        <v>0.2544053</v>
      </c>
      <c r="I8538" s="7">
        <v>72.5</v>
      </c>
    </row>
    <row r="8539" spans="1:12" x14ac:dyDescent="0.25">
      <c r="A8539">
        <v>69143</v>
      </c>
      <c r="B8539" s="2">
        <v>56.608020000000003</v>
      </c>
      <c r="C8539" s="3">
        <v>1284</v>
      </c>
      <c r="D8539" s="4">
        <v>35820</v>
      </c>
      <c r="E8539" t="s">
        <v>3682</v>
      </c>
      <c r="F8539" s="4" t="s">
        <v>12738</v>
      </c>
      <c r="G8539" s="5">
        <v>938</v>
      </c>
      <c r="H8539" s="6">
        <v>0.1982942</v>
      </c>
      <c r="I8539" s="7">
        <v>82.188000000000002</v>
      </c>
    </row>
    <row r="8540" spans="1:12" x14ac:dyDescent="0.25">
      <c r="A8540">
        <v>59001</v>
      </c>
      <c r="B8540" s="2">
        <v>56.607509999999998</v>
      </c>
      <c r="C8540" s="3">
        <v>1455</v>
      </c>
      <c r="E8540" t="s">
        <v>11277</v>
      </c>
      <c r="F8540" s="4" t="s">
        <v>11278</v>
      </c>
      <c r="G8540" s="5">
        <v>1159</v>
      </c>
      <c r="H8540" s="6">
        <v>0.25021569999999999</v>
      </c>
      <c r="I8540" s="7">
        <v>73.213999999999999</v>
      </c>
    </row>
    <row r="8541" spans="1:12" x14ac:dyDescent="0.25">
      <c r="A8541">
        <v>59479</v>
      </c>
      <c r="B8541" s="2">
        <v>56.607080000000003</v>
      </c>
      <c r="C8541" s="3">
        <v>841</v>
      </c>
      <c r="E8541" t="s">
        <v>7950</v>
      </c>
      <c r="F8541" s="4" t="s">
        <v>11278</v>
      </c>
      <c r="G8541" s="5">
        <v>643</v>
      </c>
      <c r="H8541" s="6">
        <v>0.3514774</v>
      </c>
      <c r="I8541" s="7">
        <v>55.713999999999999</v>
      </c>
      <c r="J8541" s="2">
        <v>25.5</v>
      </c>
      <c r="K8541">
        <v>2</v>
      </c>
    </row>
    <row r="8542" spans="1:12" x14ac:dyDescent="0.25">
      <c r="A8542">
        <v>69027</v>
      </c>
      <c r="B8542" s="2">
        <v>56.606909999999999</v>
      </c>
      <c r="C8542" s="3">
        <v>93</v>
      </c>
      <c r="E8542" t="s">
        <v>12891</v>
      </c>
      <c r="F8542" s="4" t="s">
        <v>12738</v>
      </c>
      <c r="G8542" s="5">
        <v>85</v>
      </c>
      <c r="H8542" s="6">
        <v>0.2470588</v>
      </c>
      <c r="I8542" s="7">
        <v>73.75</v>
      </c>
    </row>
    <row r="8543" spans="1:12" x14ac:dyDescent="0.25">
      <c r="A8543">
        <v>13081</v>
      </c>
      <c r="B8543" s="2">
        <v>56.60669</v>
      </c>
      <c r="C8543" s="3">
        <v>1062</v>
      </c>
      <c r="D8543" s="4">
        <v>12180</v>
      </c>
      <c r="E8543" t="s">
        <v>2499</v>
      </c>
      <c r="F8543" s="4" t="s">
        <v>1280</v>
      </c>
      <c r="G8543" s="5">
        <v>816</v>
      </c>
      <c r="H8543" s="6">
        <v>0.31089349999999999</v>
      </c>
      <c r="I8543" s="7">
        <v>62.707999999999998</v>
      </c>
    </row>
    <row r="8544" spans="1:12" x14ac:dyDescent="0.25">
      <c r="A8544">
        <v>71033</v>
      </c>
      <c r="B8544" s="2">
        <v>56.605879999999999</v>
      </c>
      <c r="C8544" s="3">
        <v>3415</v>
      </c>
      <c r="D8544" s="4">
        <v>43340</v>
      </c>
      <c r="E8544" t="s">
        <v>780</v>
      </c>
      <c r="F8544" s="4" t="s">
        <v>12927</v>
      </c>
      <c r="G8544" s="5">
        <v>2568</v>
      </c>
      <c r="H8544" s="6">
        <v>0.30996889999999999</v>
      </c>
      <c r="I8544" s="7">
        <v>62.866999999999997</v>
      </c>
    </row>
    <row r="8545" spans="1:12" x14ac:dyDescent="0.25">
      <c r="A8545">
        <v>35603</v>
      </c>
      <c r="B8545" s="2">
        <v>56.600230000000003</v>
      </c>
      <c r="C8545" s="3">
        <v>30576</v>
      </c>
      <c r="D8545" s="4">
        <v>19460</v>
      </c>
      <c r="E8545" t="s">
        <v>6372</v>
      </c>
      <c r="F8545" s="4" t="s">
        <v>7027</v>
      </c>
      <c r="G8545" s="5">
        <v>20996</v>
      </c>
      <c r="H8545" s="6">
        <v>0.28694579999999997</v>
      </c>
      <c r="I8545" s="7">
        <v>66.837000000000003</v>
      </c>
      <c r="J8545" s="2">
        <v>41.1111</v>
      </c>
      <c r="K8545">
        <v>9</v>
      </c>
    </row>
    <row r="8546" spans="1:12" x14ac:dyDescent="0.25">
      <c r="A8546">
        <v>68455</v>
      </c>
      <c r="B8546" s="2">
        <v>56.595120000000001</v>
      </c>
      <c r="C8546" s="3">
        <v>537</v>
      </c>
      <c r="D8546" s="4">
        <v>36540</v>
      </c>
      <c r="E8546" t="s">
        <v>697</v>
      </c>
      <c r="F8546" s="4" t="s">
        <v>12738</v>
      </c>
      <c r="G8546" s="5">
        <v>418</v>
      </c>
      <c r="H8546" s="6">
        <v>0.27990429999999999</v>
      </c>
      <c r="I8546" s="7">
        <v>68.046999999999997</v>
      </c>
      <c r="J8546" s="2">
        <v>43</v>
      </c>
      <c r="K8546">
        <v>1</v>
      </c>
    </row>
    <row r="8547" spans="1:12" x14ac:dyDescent="0.25">
      <c r="A8547">
        <v>77622</v>
      </c>
      <c r="B8547" s="2">
        <v>56.594749999999998</v>
      </c>
      <c r="C8547" s="3">
        <v>1562</v>
      </c>
      <c r="D8547" s="4">
        <v>13140</v>
      </c>
      <c r="E8547" t="s">
        <v>14101</v>
      </c>
      <c r="F8547" s="4" t="s">
        <v>13752</v>
      </c>
      <c r="G8547" s="5">
        <v>1070</v>
      </c>
      <c r="H8547" s="6">
        <v>0.19626170000000001</v>
      </c>
      <c r="I8547" s="7">
        <v>82.5</v>
      </c>
    </row>
    <row r="8548" spans="1:12" x14ac:dyDescent="0.25">
      <c r="A8548">
        <v>75791</v>
      </c>
      <c r="B8548" s="2">
        <v>56.592570000000002</v>
      </c>
      <c r="C8548" s="3">
        <v>13475</v>
      </c>
      <c r="D8548" s="4">
        <v>46340</v>
      </c>
      <c r="E8548" t="s">
        <v>8417</v>
      </c>
      <c r="F8548" s="4" t="s">
        <v>13752</v>
      </c>
      <c r="G8548" s="5">
        <v>8055</v>
      </c>
      <c r="H8548" s="6">
        <v>0.2444141</v>
      </c>
      <c r="I8548" s="7">
        <v>74.174999999999997</v>
      </c>
      <c r="J8548" s="2">
        <v>62</v>
      </c>
      <c r="K8548">
        <v>1</v>
      </c>
    </row>
    <row r="8549" spans="1:12" x14ac:dyDescent="0.25">
      <c r="A8549">
        <v>98051</v>
      </c>
      <c r="B8549" s="2">
        <v>56.590060000000001</v>
      </c>
      <c r="C8549" s="3">
        <v>3401</v>
      </c>
      <c r="D8549" s="4">
        <v>42660</v>
      </c>
      <c r="E8549" t="s">
        <v>16359</v>
      </c>
      <c r="F8549" s="4" t="s">
        <v>16344</v>
      </c>
      <c r="G8549" s="5">
        <v>2441</v>
      </c>
      <c r="H8549" s="6">
        <v>0.1523342</v>
      </c>
      <c r="I8549" s="7">
        <v>90.082999999999998</v>
      </c>
    </row>
    <row r="8550" spans="1:12" x14ac:dyDescent="0.25">
      <c r="A8550">
        <v>34684</v>
      </c>
      <c r="B8550" s="2">
        <v>56.584290000000003</v>
      </c>
      <c r="C8550" s="3">
        <v>27038</v>
      </c>
      <c r="D8550" s="4">
        <v>45300</v>
      </c>
      <c r="E8550" t="s">
        <v>7002</v>
      </c>
      <c r="F8550" s="4" t="s">
        <v>6689</v>
      </c>
      <c r="G8550" s="5">
        <v>21655</v>
      </c>
      <c r="H8550" s="6">
        <v>0.31304549999999998</v>
      </c>
      <c r="I8550" s="7">
        <v>62.308</v>
      </c>
      <c r="J8550" s="2">
        <v>65.5</v>
      </c>
      <c r="K8550">
        <v>4</v>
      </c>
    </row>
    <row r="8551" spans="1:12" x14ac:dyDescent="0.25">
      <c r="A8551">
        <v>5769</v>
      </c>
      <c r="B8551" s="2">
        <v>56.578899999999997</v>
      </c>
      <c r="C8551" s="3">
        <v>1208</v>
      </c>
      <c r="E8551" t="s">
        <v>277</v>
      </c>
      <c r="F8551" s="4" t="s">
        <v>1030</v>
      </c>
      <c r="G8551" s="5">
        <v>873</v>
      </c>
      <c r="H8551" s="6">
        <v>0.27033220000000002</v>
      </c>
      <c r="I8551" s="7">
        <v>69.688000000000002</v>
      </c>
    </row>
    <row r="8552" spans="1:12" x14ac:dyDescent="0.25">
      <c r="A8552">
        <v>79382</v>
      </c>
      <c r="B8552" s="2">
        <v>56.577849999999998</v>
      </c>
      <c r="C8552" s="3">
        <v>5973</v>
      </c>
      <c r="D8552" s="4">
        <v>31180</v>
      </c>
      <c r="E8552" t="s">
        <v>14417</v>
      </c>
      <c r="F8552" s="4" t="s">
        <v>13752</v>
      </c>
      <c r="G8552" s="5">
        <v>3532</v>
      </c>
      <c r="H8552" s="6">
        <v>0.27766770000000002</v>
      </c>
      <c r="I8552" s="7">
        <v>68.418000000000006</v>
      </c>
    </row>
    <row r="8553" spans="1:12" x14ac:dyDescent="0.25">
      <c r="A8553">
        <v>62877</v>
      </c>
      <c r="B8553" s="2">
        <v>56.576920000000001</v>
      </c>
      <c r="C8553" s="3">
        <v>518</v>
      </c>
      <c r="E8553" t="s">
        <v>12043</v>
      </c>
      <c r="F8553" s="4" t="s">
        <v>11490</v>
      </c>
      <c r="G8553" s="5">
        <v>344</v>
      </c>
      <c r="H8553" s="6">
        <v>0.3139535</v>
      </c>
      <c r="I8553" s="7">
        <v>62.143000000000001</v>
      </c>
    </row>
    <row r="8554" spans="1:12" x14ac:dyDescent="0.25">
      <c r="A8554">
        <v>55009</v>
      </c>
      <c r="B8554" s="2">
        <v>56.575499999999998</v>
      </c>
      <c r="C8554" s="3">
        <v>7804</v>
      </c>
      <c r="D8554" s="4">
        <v>39860</v>
      </c>
      <c r="E8554" t="s">
        <v>10430</v>
      </c>
      <c r="F8554" s="4" t="s">
        <v>10428</v>
      </c>
      <c r="G8554" s="5">
        <v>5610</v>
      </c>
      <c r="H8554" s="6">
        <v>0.2276292</v>
      </c>
      <c r="I8554" s="7">
        <v>77.055999999999997</v>
      </c>
      <c r="J8554" s="2">
        <v>47.8</v>
      </c>
      <c r="K8554">
        <v>5</v>
      </c>
    </row>
    <row r="8555" spans="1:12" x14ac:dyDescent="0.25">
      <c r="A8555">
        <v>24153</v>
      </c>
      <c r="B8555" s="2">
        <v>56.567959999999999</v>
      </c>
      <c r="C8555" s="3">
        <v>37089</v>
      </c>
      <c r="D8555" s="4">
        <v>40220</v>
      </c>
      <c r="E8555" t="s">
        <v>281</v>
      </c>
      <c r="F8555" s="4" t="s">
        <v>4335</v>
      </c>
      <c r="G8555" s="5">
        <v>25868</v>
      </c>
      <c r="H8555" s="6">
        <v>0.28405750000000002</v>
      </c>
      <c r="I8555" s="7">
        <v>67.302999999999997</v>
      </c>
      <c r="J8555" s="2">
        <v>40.6</v>
      </c>
      <c r="K8555">
        <v>10</v>
      </c>
      <c r="L8555" s="2">
        <v>54.7</v>
      </c>
    </row>
    <row r="8556" spans="1:12" x14ac:dyDescent="0.25">
      <c r="A8556">
        <v>72567</v>
      </c>
      <c r="B8556" s="2">
        <v>56.561709999999998</v>
      </c>
      <c r="C8556" s="3">
        <v>351</v>
      </c>
      <c r="E8556" t="s">
        <v>7067</v>
      </c>
      <c r="F8556" s="4" t="s">
        <v>13183</v>
      </c>
      <c r="G8556" s="5">
        <v>280</v>
      </c>
      <c r="H8556" s="6">
        <v>0.1928571</v>
      </c>
      <c r="I8556" s="7">
        <v>83.063000000000002</v>
      </c>
    </row>
    <row r="8557" spans="1:12" x14ac:dyDescent="0.25">
      <c r="A8557">
        <v>80917</v>
      </c>
      <c r="B8557" s="2">
        <v>56.556800000000003</v>
      </c>
      <c r="C8557" s="3">
        <v>30861</v>
      </c>
      <c r="D8557" s="4">
        <v>17820</v>
      </c>
      <c r="E8557" t="s">
        <v>14565</v>
      </c>
      <c r="F8557" s="4" t="s">
        <v>14477</v>
      </c>
      <c r="G8557" s="5">
        <v>20197</v>
      </c>
      <c r="H8557" s="6">
        <v>0.31567479999999998</v>
      </c>
      <c r="I8557" s="7">
        <v>61.831000000000003</v>
      </c>
      <c r="J8557" s="2">
        <v>35</v>
      </c>
      <c r="K8557">
        <v>13</v>
      </c>
      <c r="L8557" s="2">
        <v>23.3</v>
      </c>
    </row>
    <row r="8558" spans="1:12" x14ac:dyDescent="0.25">
      <c r="A8558">
        <v>79039</v>
      </c>
      <c r="B8558" s="2">
        <v>56.551850000000002</v>
      </c>
      <c r="C8558" s="3">
        <v>700</v>
      </c>
      <c r="D8558" s="4">
        <v>11100</v>
      </c>
      <c r="E8558" t="s">
        <v>14352</v>
      </c>
      <c r="F8558" s="4" t="s">
        <v>13752</v>
      </c>
      <c r="G8558" s="5">
        <v>522</v>
      </c>
      <c r="H8558" s="6">
        <v>0.2394636</v>
      </c>
      <c r="I8558" s="7">
        <v>75</v>
      </c>
    </row>
    <row r="8559" spans="1:12" x14ac:dyDescent="0.25">
      <c r="A8559">
        <v>72903</v>
      </c>
      <c r="B8559" s="2">
        <v>56.5473</v>
      </c>
      <c r="C8559" s="3">
        <v>26836</v>
      </c>
      <c r="D8559" s="4">
        <v>22900</v>
      </c>
      <c r="E8559" t="s">
        <v>11296</v>
      </c>
      <c r="F8559" s="4" t="s">
        <v>13183</v>
      </c>
      <c r="G8559" s="5">
        <v>18468</v>
      </c>
      <c r="H8559" s="6">
        <v>0.30896689999999999</v>
      </c>
      <c r="I8559" s="7">
        <v>62.981999999999999</v>
      </c>
      <c r="J8559" s="2">
        <v>45.538499999999999</v>
      </c>
      <c r="K8559">
        <v>13</v>
      </c>
      <c r="L8559" s="2">
        <v>78.8</v>
      </c>
    </row>
    <row r="8560" spans="1:12" x14ac:dyDescent="0.25">
      <c r="A8560">
        <v>4691</v>
      </c>
      <c r="B8560" s="2">
        <v>56.5428</v>
      </c>
      <c r="C8560" s="3">
        <v>462</v>
      </c>
      <c r="E8560" t="s">
        <v>935</v>
      </c>
      <c r="F8560" s="4" t="s">
        <v>701</v>
      </c>
      <c r="G8560" s="5">
        <v>354</v>
      </c>
      <c r="H8560" s="6">
        <v>0.35875699999999999</v>
      </c>
      <c r="I8560" s="7">
        <v>54.375</v>
      </c>
    </row>
    <row r="8561" spans="1:12" x14ac:dyDescent="0.25">
      <c r="A8561">
        <v>46268</v>
      </c>
      <c r="B8561" s="2">
        <v>56.53875</v>
      </c>
      <c r="C8561" s="3">
        <v>26048</v>
      </c>
      <c r="D8561" s="4">
        <v>26900</v>
      </c>
      <c r="E8561" t="s">
        <v>8839</v>
      </c>
      <c r="F8561" s="4" t="s">
        <v>8800</v>
      </c>
      <c r="G8561" s="5">
        <v>16547</v>
      </c>
      <c r="H8561" s="6">
        <v>0.37934370000000001</v>
      </c>
      <c r="I8561" s="7">
        <v>50.808</v>
      </c>
      <c r="J8561" s="2">
        <v>44.391300000000001</v>
      </c>
      <c r="K8561">
        <v>23</v>
      </c>
      <c r="L8561" s="2">
        <v>74.099999999999994</v>
      </c>
    </row>
    <row r="8562" spans="1:12" x14ac:dyDescent="0.25">
      <c r="A8562">
        <v>68017</v>
      </c>
      <c r="B8562" s="2">
        <v>56.53454</v>
      </c>
      <c r="C8562" s="3">
        <v>1450</v>
      </c>
      <c r="D8562" s="4">
        <v>36540</v>
      </c>
      <c r="E8562" t="s">
        <v>9310</v>
      </c>
      <c r="F8562" s="4" t="s">
        <v>12738</v>
      </c>
      <c r="G8562" s="5">
        <v>1057</v>
      </c>
      <c r="H8562" s="6">
        <v>0.23062379999999999</v>
      </c>
      <c r="I8562" s="7">
        <v>76.5</v>
      </c>
      <c r="J8562" s="2">
        <v>24</v>
      </c>
      <c r="K8562">
        <v>1</v>
      </c>
    </row>
    <row r="8563" spans="1:12" x14ac:dyDescent="0.25">
      <c r="A8563">
        <v>39771</v>
      </c>
      <c r="B8563" s="2">
        <v>56.534269999999999</v>
      </c>
      <c r="C8563" s="3">
        <v>129</v>
      </c>
      <c r="E8563" t="s">
        <v>7867</v>
      </c>
      <c r="F8563" s="4" t="s">
        <v>7633</v>
      </c>
      <c r="G8563" s="5">
        <v>65</v>
      </c>
      <c r="H8563" s="6">
        <v>0.3333333</v>
      </c>
      <c r="I8563" s="7">
        <v>58.75</v>
      </c>
    </row>
    <row r="8564" spans="1:12" x14ac:dyDescent="0.25">
      <c r="A8564">
        <v>53015</v>
      </c>
      <c r="B8564" s="2">
        <v>56.533839999999998</v>
      </c>
      <c r="C8564" s="3">
        <v>2611</v>
      </c>
      <c r="D8564" s="4">
        <v>31820</v>
      </c>
      <c r="E8564" t="s">
        <v>2480</v>
      </c>
      <c r="F8564" s="4" t="s">
        <v>10031</v>
      </c>
      <c r="G8564" s="5">
        <v>1723</v>
      </c>
      <c r="H8564" s="6">
        <v>0.25580049999999999</v>
      </c>
      <c r="I8564" s="7">
        <v>72.143000000000001</v>
      </c>
      <c r="J8564" s="2">
        <v>51</v>
      </c>
      <c r="K8564">
        <v>1</v>
      </c>
    </row>
    <row r="8565" spans="1:12" x14ac:dyDescent="0.25">
      <c r="A8565">
        <v>92081</v>
      </c>
      <c r="B8565" s="2">
        <v>56.52852</v>
      </c>
      <c r="C8565" s="3">
        <v>28843</v>
      </c>
      <c r="D8565" s="4">
        <v>41740</v>
      </c>
      <c r="E8565" t="s">
        <v>15491</v>
      </c>
      <c r="F8565" s="4" t="s">
        <v>15368</v>
      </c>
      <c r="G8565" s="5">
        <v>20493</v>
      </c>
      <c r="H8565" s="6">
        <v>0.30067339999999998</v>
      </c>
      <c r="I8565" s="7">
        <v>64.385000000000005</v>
      </c>
      <c r="J8565" s="2">
        <v>34.375</v>
      </c>
      <c r="K8565">
        <v>8</v>
      </c>
    </row>
    <row r="8566" spans="1:12" x14ac:dyDescent="0.25">
      <c r="A8566">
        <v>24459</v>
      </c>
      <c r="B8566" s="2">
        <v>56.523490000000002</v>
      </c>
      <c r="C8566" s="3">
        <v>714</v>
      </c>
      <c r="D8566" s="4">
        <v>44420</v>
      </c>
      <c r="E8566" t="s">
        <v>5074</v>
      </c>
      <c r="F8566" s="4" t="s">
        <v>4335</v>
      </c>
      <c r="G8566" s="5">
        <v>529</v>
      </c>
      <c r="H8566" s="6">
        <v>0.2377359</v>
      </c>
      <c r="I8566" s="7">
        <v>75.25</v>
      </c>
    </row>
    <row r="8567" spans="1:12" x14ac:dyDescent="0.25">
      <c r="A8567">
        <v>62518</v>
      </c>
      <c r="B8567" s="2">
        <v>56.523319999999998</v>
      </c>
      <c r="C8567" s="3">
        <v>356</v>
      </c>
      <c r="D8567" s="4">
        <v>30660</v>
      </c>
      <c r="E8567" t="s">
        <v>11968</v>
      </c>
      <c r="F8567" s="4" t="s">
        <v>11490</v>
      </c>
      <c r="G8567" s="5">
        <v>211</v>
      </c>
      <c r="H8567" s="6">
        <v>0.27830189999999999</v>
      </c>
      <c r="I8567" s="7">
        <v>68.239000000000004</v>
      </c>
    </row>
    <row r="8568" spans="1:12" x14ac:dyDescent="0.25">
      <c r="A8568">
        <v>57769</v>
      </c>
      <c r="B8568" s="2">
        <v>56.522709999999996</v>
      </c>
      <c r="C8568" s="3">
        <v>3489</v>
      </c>
      <c r="D8568" s="4">
        <v>39660</v>
      </c>
      <c r="E8568" t="s">
        <v>5619</v>
      </c>
      <c r="F8568" s="4" t="s">
        <v>10877</v>
      </c>
      <c r="G8568" s="5">
        <v>2335</v>
      </c>
      <c r="H8568" s="6">
        <v>0.27696920000000003</v>
      </c>
      <c r="I8568" s="7">
        <v>68.466999999999999</v>
      </c>
      <c r="J8568" s="2">
        <v>61.25</v>
      </c>
      <c r="K8568">
        <v>4</v>
      </c>
    </row>
    <row r="8569" spans="1:12" x14ac:dyDescent="0.25">
      <c r="A8569">
        <v>58523</v>
      </c>
      <c r="B8569" s="2">
        <v>56.52149</v>
      </c>
      <c r="C8569" s="3">
        <v>3677</v>
      </c>
      <c r="E8569" t="s">
        <v>7673</v>
      </c>
      <c r="F8569" s="4" t="s">
        <v>11069</v>
      </c>
      <c r="G8569" s="5">
        <v>2733</v>
      </c>
      <c r="H8569" s="6">
        <v>0.1891002</v>
      </c>
      <c r="I8569" s="7">
        <v>83.64</v>
      </c>
      <c r="J8569" s="2">
        <v>52.666699999999999</v>
      </c>
      <c r="K8569">
        <v>3</v>
      </c>
    </row>
    <row r="8570" spans="1:12" x14ac:dyDescent="0.25">
      <c r="A8570">
        <v>47124</v>
      </c>
      <c r="B8570" s="2">
        <v>56.520159999999997</v>
      </c>
      <c r="C8570" s="3">
        <v>4367</v>
      </c>
      <c r="D8570" s="4">
        <v>31140</v>
      </c>
      <c r="E8570" t="s">
        <v>481</v>
      </c>
      <c r="F8570" s="4" t="s">
        <v>8800</v>
      </c>
      <c r="G8570" s="5">
        <v>2832</v>
      </c>
      <c r="H8570" s="6">
        <v>0.2376412</v>
      </c>
      <c r="I8570" s="7">
        <v>75.25</v>
      </c>
      <c r="J8570" s="2">
        <v>48</v>
      </c>
      <c r="K8570">
        <v>1</v>
      </c>
    </row>
    <row r="8571" spans="1:12" x14ac:dyDescent="0.25">
      <c r="A8571">
        <v>11520</v>
      </c>
      <c r="B8571" s="2">
        <v>56.51247</v>
      </c>
      <c r="C8571" s="3">
        <v>43631</v>
      </c>
      <c r="D8571" s="4">
        <v>35620</v>
      </c>
      <c r="E8571" t="s">
        <v>726</v>
      </c>
      <c r="F8571" s="4" t="s">
        <v>1280</v>
      </c>
      <c r="G8571" s="5">
        <v>29325</v>
      </c>
      <c r="H8571" s="6">
        <v>0.23955670000000001</v>
      </c>
      <c r="I8571" s="7">
        <v>74.91</v>
      </c>
      <c r="J8571" s="2">
        <v>35.5</v>
      </c>
      <c r="K8571">
        <v>16</v>
      </c>
      <c r="L8571" s="2">
        <v>26</v>
      </c>
    </row>
    <row r="8572" spans="1:12" x14ac:dyDescent="0.25">
      <c r="A8572">
        <v>47905</v>
      </c>
      <c r="B8572" s="2">
        <v>56.499029999999998</v>
      </c>
      <c r="C8572" s="3">
        <v>41009</v>
      </c>
      <c r="D8572" s="4">
        <v>29200</v>
      </c>
      <c r="E8572" t="s">
        <v>1535</v>
      </c>
      <c r="F8572" s="4" t="s">
        <v>8800</v>
      </c>
      <c r="G8572" s="5">
        <v>26791</v>
      </c>
      <c r="H8572" s="6">
        <v>0.3158897</v>
      </c>
      <c r="I8572" s="7">
        <v>61.716999999999999</v>
      </c>
      <c r="J8572" s="2">
        <v>40.291699999999999</v>
      </c>
      <c r="K8572">
        <v>24</v>
      </c>
      <c r="L8572" s="2">
        <v>53.2</v>
      </c>
    </row>
    <row r="8573" spans="1:12" x14ac:dyDescent="0.25">
      <c r="A8573">
        <v>16683</v>
      </c>
      <c r="B8573" s="2">
        <v>56.492550000000001</v>
      </c>
      <c r="C8573" s="3">
        <v>441</v>
      </c>
      <c r="D8573" s="4">
        <v>26500</v>
      </c>
      <c r="E8573" t="s">
        <v>3566</v>
      </c>
      <c r="F8573" s="4" t="s">
        <v>3003</v>
      </c>
      <c r="G8573" s="5">
        <v>331</v>
      </c>
      <c r="H8573" s="6">
        <v>0.26506020000000002</v>
      </c>
      <c r="I8573" s="7">
        <v>70.5</v>
      </c>
    </row>
    <row r="8574" spans="1:12" x14ac:dyDescent="0.25">
      <c r="A8574">
        <v>44319</v>
      </c>
      <c r="B8574" s="2">
        <v>56.488529999999997</v>
      </c>
      <c r="C8574" s="3">
        <v>22458</v>
      </c>
      <c r="D8574" s="4">
        <v>10420</v>
      </c>
      <c r="E8574" t="s">
        <v>2757</v>
      </c>
      <c r="F8574" s="4" t="s">
        <v>8295</v>
      </c>
      <c r="G8574" s="5">
        <v>16472</v>
      </c>
      <c r="H8574" s="6">
        <v>0.26420589999999999</v>
      </c>
      <c r="I8574" s="7">
        <v>70.647000000000006</v>
      </c>
      <c r="J8574" s="2">
        <v>50.909100000000002</v>
      </c>
      <c r="K8574">
        <v>11</v>
      </c>
      <c r="L8574" s="2">
        <v>94.8</v>
      </c>
    </row>
    <row r="8575" spans="1:12" x14ac:dyDescent="0.25">
      <c r="A8575">
        <v>48821</v>
      </c>
      <c r="B8575" s="2">
        <v>56.483580000000003</v>
      </c>
      <c r="C8575" s="3">
        <v>5789</v>
      </c>
      <c r="D8575" s="4">
        <v>29620</v>
      </c>
      <c r="E8575" t="s">
        <v>9273</v>
      </c>
      <c r="F8575" s="4" t="s">
        <v>9106</v>
      </c>
      <c r="G8575" s="5">
        <v>4184</v>
      </c>
      <c r="H8575" s="6">
        <v>0.241816</v>
      </c>
      <c r="I8575" s="7">
        <v>74.509</v>
      </c>
      <c r="J8575" s="2">
        <v>35.5</v>
      </c>
      <c r="K8575">
        <v>2</v>
      </c>
    </row>
    <row r="8576" spans="1:12" x14ac:dyDescent="0.25">
      <c r="A8576">
        <v>95689</v>
      </c>
      <c r="B8576" s="2">
        <v>56.482370000000003</v>
      </c>
      <c r="C8576" s="3">
        <v>903</v>
      </c>
      <c r="E8576" t="s">
        <v>15982</v>
      </c>
      <c r="F8576" s="4" t="s">
        <v>15368</v>
      </c>
      <c r="G8576" s="5">
        <v>865</v>
      </c>
      <c r="H8576" s="6">
        <v>0.18360280000000001</v>
      </c>
      <c r="I8576" s="7">
        <v>84.563000000000002</v>
      </c>
      <c r="J8576" s="2">
        <v>28</v>
      </c>
      <c r="K8576">
        <v>1</v>
      </c>
    </row>
    <row r="8577" spans="1:12" x14ac:dyDescent="0.25">
      <c r="A8577">
        <v>51002</v>
      </c>
      <c r="B8577" s="2">
        <v>56.481720000000003</v>
      </c>
      <c r="C8577" s="3">
        <v>2688</v>
      </c>
      <c r="D8577" s="4">
        <v>44740</v>
      </c>
      <c r="E8577" t="s">
        <v>9798</v>
      </c>
      <c r="F8577" s="4" t="s">
        <v>9593</v>
      </c>
      <c r="G8577" s="5">
        <v>1830</v>
      </c>
      <c r="H8577" s="6">
        <v>0.25669029999999998</v>
      </c>
      <c r="I8577" s="7">
        <v>71.932000000000002</v>
      </c>
      <c r="J8577" s="2">
        <v>76.5</v>
      </c>
      <c r="K8577">
        <v>2</v>
      </c>
    </row>
    <row r="8578" spans="1:12" x14ac:dyDescent="0.25">
      <c r="A8578">
        <v>66073</v>
      </c>
      <c r="B8578" s="2">
        <v>56.480930000000001</v>
      </c>
      <c r="C8578" s="3">
        <v>2219</v>
      </c>
      <c r="D8578" s="4">
        <v>45820</v>
      </c>
      <c r="E8578" t="s">
        <v>921</v>
      </c>
      <c r="F8578" s="4" t="s">
        <v>12494</v>
      </c>
      <c r="G8578" s="5">
        <v>1493</v>
      </c>
      <c r="H8578" s="6">
        <v>0.248996</v>
      </c>
      <c r="I8578" s="7">
        <v>73.259</v>
      </c>
      <c r="J8578" s="2">
        <v>30.5</v>
      </c>
      <c r="K8578">
        <v>2</v>
      </c>
    </row>
    <row r="8579" spans="1:12" x14ac:dyDescent="0.25">
      <c r="A8579">
        <v>79830</v>
      </c>
      <c r="B8579" s="2">
        <v>56.479349999999997</v>
      </c>
      <c r="C8579" s="3">
        <v>7568</v>
      </c>
      <c r="E8579" t="s">
        <v>1456</v>
      </c>
      <c r="F8579" s="4" t="s">
        <v>13752</v>
      </c>
      <c r="G8579" s="5">
        <v>5131</v>
      </c>
      <c r="H8579" s="6">
        <v>0.36282150000000002</v>
      </c>
      <c r="I8579" s="7">
        <v>53.588000000000001</v>
      </c>
      <c r="J8579" s="2">
        <v>51.285699999999999</v>
      </c>
      <c r="K8579">
        <v>7</v>
      </c>
    </row>
    <row r="8580" spans="1:12" x14ac:dyDescent="0.25">
      <c r="A8580">
        <v>72527</v>
      </c>
      <c r="B8580" s="2">
        <v>56.478000000000002</v>
      </c>
      <c r="C8580" s="3">
        <v>656</v>
      </c>
      <c r="D8580" s="4">
        <v>12900</v>
      </c>
      <c r="E8580" t="s">
        <v>13376</v>
      </c>
      <c r="F8580" s="4" t="s">
        <v>13183</v>
      </c>
      <c r="G8580" s="5">
        <v>465</v>
      </c>
      <c r="H8580" s="6">
        <v>0.24892700000000001</v>
      </c>
      <c r="I8580" s="7">
        <v>73.263999999999996</v>
      </c>
    </row>
    <row r="8581" spans="1:12" x14ac:dyDescent="0.25">
      <c r="A8581">
        <v>98604</v>
      </c>
      <c r="B8581" s="2">
        <v>56.472630000000002</v>
      </c>
      <c r="C8581" s="3">
        <v>34840</v>
      </c>
      <c r="D8581" s="4">
        <v>38900</v>
      </c>
      <c r="E8581" t="s">
        <v>9079</v>
      </c>
      <c r="F8581" s="4" t="s">
        <v>16344</v>
      </c>
      <c r="G8581" s="5">
        <v>21972</v>
      </c>
      <c r="H8581" s="6">
        <v>0.25048920000000002</v>
      </c>
      <c r="I8581" s="7">
        <v>72.983000000000004</v>
      </c>
      <c r="J8581" s="2">
        <v>40</v>
      </c>
      <c r="K8581">
        <v>12</v>
      </c>
      <c r="L8581" s="2">
        <v>50.9</v>
      </c>
    </row>
    <row r="8582" spans="1:12" x14ac:dyDescent="0.25">
      <c r="A8582">
        <v>27592</v>
      </c>
      <c r="B8582" s="2">
        <v>56.465009999999999</v>
      </c>
      <c r="C8582" s="3">
        <v>15767</v>
      </c>
      <c r="D8582" s="4">
        <v>39580</v>
      </c>
      <c r="E8582" t="s">
        <v>5747</v>
      </c>
      <c r="F8582" s="4" t="s">
        <v>5642</v>
      </c>
      <c r="G8582" s="5">
        <v>9904</v>
      </c>
      <c r="H8582" s="6">
        <v>0.2898829</v>
      </c>
      <c r="I8582" s="7">
        <v>66.16</v>
      </c>
      <c r="J8582" s="2">
        <v>51.5</v>
      </c>
      <c r="K8582">
        <v>2</v>
      </c>
    </row>
    <row r="8583" spans="1:12" x14ac:dyDescent="0.25">
      <c r="A8583">
        <v>2713</v>
      </c>
      <c r="B8583" s="2">
        <v>56.462620000000001</v>
      </c>
      <c r="C8583" s="3">
        <v>78</v>
      </c>
      <c r="D8583" s="4">
        <v>47240</v>
      </c>
      <c r="E8583" t="s">
        <v>438</v>
      </c>
      <c r="F8583" s="4" t="s">
        <v>21</v>
      </c>
      <c r="G8583" s="5">
        <v>71</v>
      </c>
      <c r="H8583" s="6">
        <v>0.34722219999999998</v>
      </c>
      <c r="I8583" s="7">
        <v>56.25</v>
      </c>
    </row>
    <row r="8584" spans="1:12" x14ac:dyDescent="0.25">
      <c r="A8584">
        <v>43972</v>
      </c>
      <c r="B8584" s="2">
        <v>56.462569999999999</v>
      </c>
      <c r="C8584" s="3">
        <v>231</v>
      </c>
      <c r="D8584" s="4">
        <v>48540</v>
      </c>
      <c r="E8584" t="s">
        <v>8481</v>
      </c>
      <c r="F8584" s="4" t="s">
        <v>8295</v>
      </c>
      <c r="G8584" s="5">
        <v>146</v>
      </c>
      <c r="H8584" s="6">
        <v>6.1224500000000001E-2</v>
      </c>
      <c r="I8584" s="7">
        <v>105.66200000000001</v>
      </c>
    </row>
    <row r="8585" spans="1:12" x14ac:dyDescent="0.25">
      <c r="A8585">
        <v>14423</v>
      </c>
      <c r="B8585" s="2">
        <v>56.461730000000003</v>
      </c>
      <c r="C8585" s="3">
        <v>4828</v>
      </c>
      <c r="D8585" s="4">
        <v>40380</v>
      </c>
      <c r="E8585" t="s">
        <v>2838</v>
      </c>
      <c r="F8585" s="4" t="s">
        <v>1280</v>
      </c>
      <c r="G8585" s="5">
        <v>3345</v>
      </c>
      <c r="H8585" s="6">
        <v>0.2744395</v>
      </c>
      <c r="I8585" s="7">
        <v>68.816000000000003</v>
      </c>
      <c r="J8585" s="2">
        <v>58.333300000000001</v>
      </c>
      <c r="K8585">
        <v>3</v>
      </c>
    </row>
    <row r="8586" spans="1:12" x14ac:dyDescent="0.25">
      <c r="A8586">
        <v>6340</v>
      </c>
      <c r="B8586" s="2">
        <v>56.456310000000002</v>
      </c>
      <c r="C8586" s="3">
        <v>31760</v>
      </c>
      <c r="D8586" s="4">
        <v>35980</v>
      </c>
      <c r="E8586" t="s">
        <v>148</v>
      </c>
      <c r="F8586" s="4" t="s">
        <v>1198</v>
      </c>
      <c r="G8586" s="5">
        <v>19325</v>
      </c>
      <c r="H8586" s="6">
        <v>0.3011643</v>
      </c>
      <c r="I8586" s="7">
        <v>64.195999999999998</v>
      </c>
      <c r="J8586" s="2">
        <v>43.125</v>
      </c>
      <c r="K8586">
        <v>16</v>
      </c>
      <c r="L8586" s="2">
        <v>67.8</v>
      </c>
    </row>
    <row r="8587" spans="1:12" x14ac:dyDescent="0.25">
      <c r="A8587">
        <v>28445</v>
      </c>
      <c r="B8587" s="2">
        <v>56.450470000000003</v>
      </c>
      <c r="C8587" s="3">
        <v>7311</v>
      </c>
      <c r="D8587" s="4">
        <v>27340</v>
      </c>
      <c r="E8587" t="s">
        <v>5961</v>
      </c>
      <c r="F8587" s="4" t="s">
        <v>5642</v>
      </c>
      <c r="G8587" s="5">
        <v>5045</v>
      </c>
      <c r="H8587" s="6">
        <v>0.29791869999999998</v>
      </c>
      <c r="I8587" s="7">
        <v>64.748000000000005</v>
      </c>
      <c r="J8587" s="2">
        <v>62</v>
      </c>
      <c r="K8587">
        <v>3</v>
      </c>
    </row>
    <row r="8588" spans="1:12" x14ac:dyDescent="0.25">
      <c r="A8588">
        <v>58756</v>
      </c>
      <c r="B8588" s="2">
        <v>56.449219999999997</v>
      </c>
      <c r="C8588" s="3">
        <v>250</v>
      </c>
      <c r="D8588" s="4">
        <v>33500</v>
      </c>
      <c r="E8588" t="s">
        <v>11249</v>
      </c>
      <c r="F8588" s="4" t="s">
        <v>11069</v>
      </c>
      <c r="G8588" s="5">
        <v>163</v>
      </c>
      <c r="H8588" s="6">
        <v>0.26993859999999997</v>
      </c>
      <c r="I8588" s="7">
        <v>69.582999999999998</v>
      </c>
    </row>
    <row r="8589" spans="1:12" x14ac:dyDescent="0.25">
      <c r="A8589">
        <v>24712</v>
      </c>
      <c r="B8589" s="2">
        <v>56.449010000000001</v>
      </c>
      <c r="C8589" s="3">
        <v>1822</v>
      </c>
      <c r="D8589" s="4">
        <v>14140</v>
      </c>
      <c r="E8589" t="s">
        <v>987</v>
      </c>
      <c r="F8589" s="4" t="s">
        <v>5144</v>
      </c>
      <c r="G8589" s="5">
        <v>753</v>
      </c>
      <c r="H8589" s="6">
        <v>0.32536520000000002</v>
      </c>
      <c r="I8589" s="7">
        <v>60</v>
      </c>
      <c r="J8589" s="2">
        <v>52.25</v>
      </c>
      <c r="K8589">
        <v>4</v>
      </c>
    </row>
    <row r="8590" spans="1:12" x14ac:dyDescent="0.25">
      <c r="A8590">
        <v>95631</v>
      </c>
      <c r="B8590" s="2">
        <v>56.447780000000002</v>
      </c>
      <c r="C8590" s="3">
        <v>5909</v>
      </c>
      <c r="D8590" s="4">
        <v>40900</v>
      </c>
      <c r="E8590" t="s">
        <v>15958</v>
      </c>
      <c r="F8590" s="4" t="s">
        <v>15368</v>
      </c>
      <c r="G8590" s="5">
        <v>4401</v>
      </c>
      <c r="H8590" s="6">
        <v>0.23761930000000001</v>
      </c>
      <c r="I8590" s="7">
        <v>75.156000000000006</v>
      </c>
      <c r="J8590" s="2">
        <v>58.333300000000001</v>
      </c>
      <c r="K8590">
        <v>3</v>
      </c>
    </row>
    <row r="8591" spans="1:12" x14ac:dyDescent="0.25">
      <c r="A8591">
        <v>6512</v>
      </c>
      <c r="B8591" s="2">
        <v>56.441690000000001</v>
      </c>
      <c r="C8591" s="3">
        <v>28618</v>
      </c>
      <c r="D8591" s="4">
        <v>35300</v>
      </c>
      <c r="E8591" t="s">
        <v>1178</v>
      </c>
      <c r="F8591" s="4" t="s">
        <v>1198</v>
      </c>
      <c r="G8591" s="5">
        <v>21023</v>
      </c>
      <c r="H8591" s="6">
        <v>0.25020209999999998</v>
      </c>
      <c r="I8591" s="7">
        <v>72.974000000000004</v>
      </c>
      <c r="J8591" s="2">
        <v>32.083300000000001</v>
      </c>
      <c r="K8591">
        <v>12</v>
      </c>
      <c r="L8591" s="2">
        <v>11.4</v>
      </c>
    </row>
    <row r="8592" spans="1:12" x14ac:dyDescent="0.25">
      <c r="A8592">
        <v>37409</v>
      </c>
      <c r="B8592" s="2">
        <v>56.436169999999997</v>
      </c>
      <c r="C8592" s="3">
        <v>2993</v>
      </c>
      <c r="D8592" s="4">
        <v>16860</v>
      </c>
      <c r="E8592" t="s">
        <v>7449</v>
      </c>
      <c r="F8592" s="4" t="s">
        <v>7348</v>
      </c>
      <c r="G8592" s="5">
        <v>2046</v>
      </c>
      <c r="H8592" s="6">
        <v>0.344086</v>
      </c>
      <c r="I8592" s="7">
        <v>56.75</v>
      </c>
      <c r="J8592" s="2">
        <v>31</v>
      </c>
      <c r="K8592">
        <v>2</v>
      </c>
    </row>
    <row r="8593" spans="1:12" x14ac:dyDescent="0.25">
      <c r="A8593">
        <v>78148</v>
      </c>
      <c r="B8593" s="2">
        <v>56.432409999999997</v>
      </c>
      <c r="C8593" s="3">
        <v>20736</v>
      </c>
      <c r="D8593" s="4">
        <v>41700</v>
      </c>
      <c r="E8593" t="s">
        <v>14194</v>
      </c>
      <c r="F8593" s="4" t="s">
        <v>13752</v>
      </c>
      <c r="G8593" s="5">
        <v>13637</v>
      </c>
      <c r="H8593" s="6">
        <v>0.28532669999999999</v>
      </c>
      <c r="I8593" s="7">
        <v>66.902000000000001</v>
      </c>
      <c r="J8593" s="2">
        <v>48.333300000000001</v>
      </c>
      <c r="K8593">
        <v>9</v>
      </c>
    </row>
    <row r="8594" spans="1:12" x14ac:dyDescent="0.25">
      <c r="A8594">
        <v>79363</v>
      </c>
      <c r="B8594" s="2">
        <v>56.42841</v>
      </c>
      <c r="C8594" s="3">
        <v>5078</v>
      </c>
      <c r="D8594" s="4">
        <v>31180</v>
      </c>
      <c r="E8594" t="s">
        <v>14406</v>
      </c>
      <c r="F8594" s="4" t="s">
        <v>13752</v>
      </c>
      <c r="G8594" s="5">
        <v>3098</v>
      </c>
      <c r="H8594" s="6">
        <v>0.2878348</v>
      </c>
      <c r="I8594" s="7">
        <v>66.451999999999998</v>
      </c>
      <c r="J8594" s="2">
        <v>57</v>
      </c>
      <c r="K8594">
        <v>1</v>
      </c>
    </row>
    <row r="8595" spans="1:12" x14ac:dyDescent="0.25">
      <c r="A8595">
        <v>25705</v>
      </c>
      <c r="B8595" s="2">
        <v>56.424199999999999</v>
      </c>
      <c r="C8595" s="3">
        <v>20636</v>
      </c>
      <c r="D8595" s="4">
        <v>26580</v>
      </c>
      <c r="E8595" t="s">
        <v>46</v>
      </c>
      <c r="F8595" s="4" t="s">
        <v>5144</v>
      </c>
      <c r="G8595" s="5">
        <v>14472</v>
      </c>
      <c r="H8595" s="6">
        <v>0.34160160000000001</v>
      </c>
      <c r="I8595" s="7">
        <v>57.131</v>
      </c>
      <c r="J8595" s="2">
        <v>43.153799999999997</v>
      </c>
      <c r="K8595">
        <v>13</v>
      </c>
      <c r="L8595" s="2">
        <v>67.900000000000006</v>
      </c>
    </row>
    <row r="8596" spans="1:12" x14ac:dyDescent="0.25">
      <c r="A8596">
        <v>64029</v>
      </c>
      <c r="B8596" s="2">
        <v>56.418120000000002</v>
      </c>
      <c r="C8596" s="3">
        <v>17430</v>
      </c>
      <c r="D8596" s="4">
        <v>28140</v>
      </c>
      <c r="E8596" t="s">
        <v>12247</v>
      </c>
      <c r="F8596" s="4" t="s">
        <v>12102</v>
      </c>
      <c r="G8596" s="5">
        <v>10946</v>
      </c>
      <c r="H8596" s="6">
        <v>0.24164079999999999</v>
      </c>
      <c r="I8596" s="7">
        <v>74.403999999999996</v>
      </c>
      <c r="J8596" s="2">
        <v>49.25</v>
      </c>
      <c r="K8596">
        <v>4</v>
      </c>
    </row>
    <row r="8597" spans="1:12" x14ac:dyDescent="0.25">
      <c r="A8597">
        <v>21631</v>
      </c>
      <c r="B8597" s="2">
        <v>56.415039999999998</v>
      </c>
      <c r="C8597" s="3">
        <v>2638</v>
      </c>
      <c r="D8597" s="4">
        <v>15700</v>
      </c>
      <c r="E8597" t="s">
        <v>4550</v>
      </c>
      <c r="F8597" s="4" t="s">
        <v>4361</v>
      </c>
      <c r="G8597" s="5">
        <v>1906</v>
      </c>
      <c r="H8597" s="6">
        <v>0.25327739999999999</v>
      </c>
      <c r="I8597" s="7">
        <v>72.391000000000005</v>
      </c>
      <c r="J8597" s="2">
        <v>63</v>
      </c>
      <c r="K8597">
        <v>1</v>
      </c>
    </row>
    <row r="8598" spans="1:12" x14ac:dyDescent="0.25">
      <c r="A8598">
        <v>12723</v>
      </c>
      <c r="B8598" s="2">
        <v>56.414230000000003</v>
      </c>
      <c r="C8598" s="3">
        <v>2089</v>
      </c>
      <c r="E8598" t="s">
        <v>2308</v>
      </c>
      <c r="F8598" s="4" t="s">
        <v>1280</v>
      </c>
      <c r="G8598" s="5">
        <v>1483</v>
      </c>
      <c r="H8598" s="6">
        <v>0.25202160000000001</v>
      </c>
      <c r="I8598" s="7">
        <v>72.603999999999999</v>
      </c>
      <c r="J8598" s="2">
        <v>33.5</v>
      </c>
      <c r="K8598">
        <v>2</v>
      </c>
    </row>
    <row r="8599" spans="1:12" x14ac:dyDescent="0.25">
      <c r="A8599">
        <v>99663</v>
      </c>
      <c r="B8599" s="2">
        <v>56.413789999999999</v>
      </c>
      <c r="C8599" s="3">
        <v>486</v>
      </c>
      <c r="E8599" t="s">
        <v>16684</v>
      </c>
      <c r="F8599" s="4" t="s">
        <v>16604</v>
      </c>
      <c r="G8599" s="5">
        <v>374</v>
      </c>
      <c r="H8599" s="6">
        <v>0.28877000000000003</v>
      </c>
      <c r="I8599" s="7">
        <v>66.25</v>
      </c>
      <c r="J8599" s="2">
        <v>49</v>
      </c>
      <c r="K8599">
        <v>1</v>
      </c>
    </row>
    <row r="8600" spans="1:12" x14ac:dyDescent="0.25">
      <c r="A8600">
        <v>52324</v>
      </c>
      <c r="B8600" s="2">
        <v>56.413409999999999</v>
      </c>
      <c r="C8600" s="3">
        <v>1822</v>
      </c>
      <c r="D8600" s="4">
        <v>16300</v>
      </c>
      <c r="E8600" t="s">
        <v>9291</v>
      </c>
      <c r="F8600" s="4" t="s">
        <v>9593</v>
      </c>
      <c r="G8600" s="5">
        <v>1199</v>
      </c>
      <c r="H8600" s="6">
        <v>0.18181820000000001</v>
      </c>
      <c r="I8600" s="7">
        <v>84.730999999999995</v>
      </c>
      <c r="J8600" s="2">
        <v>53.833300000000001</v>
      </c>
      <c r="K8600">
        <v>6</v>
      </c>
    </row>
    <row r="8601" spans="1:12" x14ac:dyDescent="0.25">
      <c r="A8601">
        <v>94559</v>
      </c>
      <c r="B8601" s="2">
        <v>56.408709999999999</v>
      </c>
      <c r="C8601" s="3">
        <v>27062</v>
      </c>
      <c r="D8601" s="4">
        <v>34900</v>
      </c>
      <c r="E8601" t="s">
        <v>15779</v>
      </c>
      <c r="F8601" s="4" t="s">
        <v>15368</v>
      </c>
      <c r="G8601" s="5">
        <v>18466</v>
      </c>
      <c r="H8601" s="6">
        <v>0.28320790000000001</v>
      </c>
      <c r="I8601" s="7">
        <v>67.209999999999994</v>
      </c>
      <c r="J8601" s="2">
        <v>34</v>
      </c>
      <c r="K8601">
        <v>10</v>
      </c>
      <c r="L8601" s="2">
        <v>18.399999999999999</v>
      </c>
    </row>
    <row r="8602" spans="1:12" x14ac:dyDescent="0.25">
      <c r="A8602">
        <v>66423</v>
      </c>
      <c r="B8602" s="2">
        <v>56.404139999999998</v>
      </c>
      <c r="C8602" s="3">
        <v>927</v>
      </c>
      <c r="D8602" s="4">
        <v>45820</v>
      </c>
      <c r="E8602" t="s">
        <v>12528</v>
      </c>
      <c r="F8602" s="4" t="s">
        <v>12494</v>
      </c>
      <c r="G8602" s="5">
        <v>643</v>
      </c>
      <c r="H8602" s="6">
        <v>0.24534159999999999</v>
      </c>
      <c r="I8602" s="7">
        <v>73.75</v>
      </c>
      <c r="J8602" s="2">
        <v>56</v>
      </c>
      <c r="K8602">
        <v>1</v>
      </c>
    </row>
    <row r="8603" spans="1:12" x14ac:dyDescent="0.25">
      <c r="A8603">
        <v>58843</v>
      </c>
      <c r="B8603" s="2">
        <v>56.403910000000003</v>
      </c>
      <c r="C8603" s="3">
        <v>398</v>
      </c>
      <c r="D8603" s="4">
        <v>48780</v>
      </c>
      <c r="E8603" t="s">
        <v>523</v>
      </c>
      <c r="F8603" s="4" t="s">
        <v>11069</v>
      </c>
      <c r="G8603" s="5">
        <v>284</v>
      </c>
      <c r="H8603" s="6">
        <v>0.16842109999999999</v>
      </c>
      <c r="I8603" s="7">
        <v>87.031000000000006</v>
      </c>
    </row>
    <row r="8604" spans="1:12" x14ac:dyDescent="0.25">
      <c r="A8604">
        <v>48433</v>
      </c>
      <c r="B8604" s="2">
        <v>56.39949</v>
      </c>
      <c r="C8604" s="3">
        <v>26274</v>
      </c>
      <c r="D8604" s="4">
        <v>22420</v>
      </c>
      <c r="E8604" t="s">
        <v>1902</v>
      </c>
      <c r="F8604" s="4" t="s">
        <v>9106</v>
      </c>
      <c r="G8604" s="5">
        <v>18179</v>
      </c>
      <c r="H8604" s="6">
        <v>0.27493260000000003</v>
      </c>
      <c r="I8604" s="7">
        <v>68.625</v>
      </c>
      <c r="J8604" s="2">
        <v>43.923099999999998</v>
      </c>
      <c r="K8604">
        <v>13</v>
      </c>
      <c r="L8604" s="2">
        <v>71.8</v>
      </c>
    </row>
    <row r="8605" spans="1:12" x14ac:dyDescent="0.25">
      <c r="A8605">
        <v>98372</v>
      </c>
      <c r="B8605" s="2">
        <v>56.391249999999999</v>
      </c>
      <c r="C8605" s="3">
        <v>23190</v>
      </c>
      <c r="D8605" s="4">
        <v>42660</v>
      </c>
      <c r="E8605" t="s">
        <v>16423</v>
      </c>
      <c r="F8605" s="4" t="s">
        <v>16344</v>
      </c>
      <c r="G8605" s="5">
        <v>16259</v>
      </c>
      <c r="H8605" s="6">
        <v>0.2246756</v>
      </c>
      <c r="I8605" s="7">
        <v>77.302000000000007</v>
      </c>
      <c r="J8605" s="2">
        <v>44.75</v>
      </c>
      <c r="K8605">
        <v>4</v>
      </c>
    </row>
    <row r="8606" spans="1:12" x14ac:dyDescent="0.25">
      <c r="A8606">
        <v>48312</v>
      </c>
      <c r="B8606" s="2">
        <v>56.381700000000002</v>
      </c>
      <c r="C8606" s="3">
        <v>32833</v>
      </c>
      <c r="D8606" s="4">
        <v>19820</v>
      </c>
      <c r="E8606" t="s">
        <v>9167</v>
      </c>
      <c r="F8606" s="4" t="s">
        <v>9106</v>
      </c>
      <c r="G8606" s="5">
        <v>23653</v>
      </c>
      <c r="H8606" s="6">
        <v>0.2681153</v>
      </c>
      <c r="I8606" s="7">
        <v>69.786000000000001</v>
      </c>
      <c r="J8606" s="2">
        <v>38.1111</v>
      </c>
      <c r="K8606">
        <v>9</v>
      </c>
    </row>
    <row r="8607" spans="1:12" x14ac:dyDescent="0.25">
      <c r="A8607">
        <v>55781</v>
      </c>
      <c r="B8607" s="2">
        <v>56.375909999999998</v>
      </c>
      <c r="C8607" s="3">
        <v>611</v>
      </c>
      <c r="D8607" s="4">
        <v>20260</v>
      </c>
      <c r="E8607" t="s">
        <v>10549</v>
      </c>
      <c r="F8607" s="4" t="s">
        <v>10428</v>
      </c>
      <c r="G8607" s="5">
        <v>526</v>
      </c>
      <c r="H8607" s="6">
        <v>0.26235740000000002</v>
      </c>
      <c r="I8607" s="7">
        <v>70.781000000000006</v>
      </c>
    </row>
    <row r="8608" spans="1:12" x14ac:dyDescent="0.25">
      <c r="A8608">
        <v>99360</v>
      </c>
      <c r="B8608" s="2">
        <v>56.375590000000003</v>
      </c>
      <c r="C8608" s="3">
        <v>1345</v>
      </c>
      <c r="D8608" s="4">
        <v>47460</v>
      </c>
      <c r="E8608" t="s">
        <v>16597</v>
      </c>
      <c r="F8608" s="4" t="s">
        <v>16344</v>
      </c>
      <c r="G8608" s="5">
        <v>825</v>
      </c>
      <c r="H8608" s="6">
        <v>0.24697340000000001</v>
      </c>
      <c r="I8608" s="7">
        <v>73.438000000000002</v>
      </c>
      <c r="J8608" s="2">
        <v>59</v>
      </c>
      <c r="K8608">
        <v>1</v>
      </c>
    </row>
    <row r="8609" spans="1:12" x14ac:dyDescent="0.25">
      <c r="A8609">
        <v>73132</v>
      </c>
      <c r="B8609" s="2">
        <v>56.371119999999998</v>
      </c>
      <c r="C8609" s="3">
        <v>27226</v>
      </c>
      <c r="D8609" s="4">
        <v>36420</v>
      </c>
      <c r="E8609" t="s">
        <v>13492</v>
      </c>
      <c r="F8609" s="4" t="s">
        <v>13462</v>
      </c>
      <c r="G8609" s="5">
        <v>17805</v>
      </c>
      <c r="H8609" s="6">
        <v>0.31783210000000001</v>
      </c>
      <c r="I8609" s="7">
        <v>61.19</v>
      </c>
      <c r="J8609" s="2">
        <v>38.1</v>
      </c>
      <c r="K8609">
        <v>10</v>
      </c>
      <c r="L8609" s="2">
        <v>40.1</v>
      </c>
    </row>
    <row r="8610" spans="1:12" x14ac:dyDescent="0.25">
      <c r="A8610">
        <v>58271</v>
      </c>
      <c r="B8610" s="2">
        <v>56.36674</v>
      </c>
      <c r="C8610" s="3">
        <v>735</v>
      </c>
      <c r="E8610" t="s">
        <v>11123</v>
      </c>
      <c r="F8610" s="4" t="s">
        <v>11069</v>
      </c>
      <c r="G8610" s="5">
        <v>507</v>
      </c>
      <c r="H8610" s="6">
        <v>0.14990139999999999</v>
      </c>
      <c r="I8610" s="7">
        <v>90.207999999999998</v>
      </c>
    </row>
    <row r="8611" spans="1:12" x14ac:dyDescent="0.25">
      <c r="A8611">
        <v>67831</v>
      </c>
      <c r="B8611" s="2">
        <v>56.366430000000001</v>
      </c>
      <c r="C8611" s="3">
        <v>1083</v>
      </c>
      <c r="E8611" t="s">
        <v>212</v>
      </c>
      <c r="F8611" s="4" t="s">
        <v>12494</v>
      </c>
      <c r="G8611" s="5">
        <v>779</v>
      </c>
      <c r="H8611" s="6">
        <v>0.3230769</v>
      </c>
      <c r="I8611" s="7">
        <v>60.277999999999999</v>
      </c>
      <c r="J8611" s="2">
        <v>36</v>
      </c>
      <c r="K8611">
        <v>1</v>
      </c>
    </row>
    <row r="8612" spans="1:12" x14ac:dyDescent="0.25">
      <c r="A8612">
        <v>66741</v>
      </c>
      <c r="B8612" s="2">
        <v>56.366210000000002</v>
      </c>
      <c r="C8612" s="3">
        <v>157</v>
      </c>
      <c r="E8612" t="s">
        <v>1001</v>
      </c>
      <c r="F8612" s="4" t="s">
        <v>12494</v>
      </c>
      <c r="G8612" s="5">
        <v>128</v>
      </c>
      <c r="H8612" s="6">
        <v>0.28125</v>
      </c>
      <c r="I8612" s="7">
        <v>67.5</v>
      </c>
    </row>
    <row r="8613" spans="1:12" x14ac:dyDescent="0.25">
      <c r="A8613">
        <v>45502</v>
      </c>
      <c r="B8613" s="2">
        <v>56.363399999999999</v>
      </c>
      <c r="C8613" s="3">
        <v>15836</v>
      </c>
      <c r="D8613" s="4">
        <v>44220</v>
      </c>
      <c r="E8613" t="s">
        <v>76</v>
      </c>
      <c r="F8613" s="4" t="s">
        <v>8295</v>
      </c>
      <c r="G8613" s="5">
        <v>11607</v>
      </c>
      <c r="H8613" s="6">
        <v>0.23882139999999999</v>
      </c>
      <c r="I8613" s="7">
        <v>74.823999999999998</v>
      </c>
      <c r="J8613" s="2">
        <v>54.666699999999999</v>
      </c>
      <c r="K8613">
        <v>3</v>
      </c>
    </row>
    <row r="8614" spans="1:12" x14ac:dyDescent="0.25">
      <c r="A8614">
        <v>44212</v>
      </c>
      <c r="B8614" s="2">
        <v>56.353439999999999</v>
      </c>
      <c r="C8614" s="3">
        <v>43997</v>
      </c>
      <c r="D8614" s="4">
        <v>17460</v>
      </c>
      <c r="E8614" t="s">
        <v>718</v>
      </c>
      <c r="F8614" s="4" t="s">
        <v>8295</v>
      </c>
      <c r="G8614" s="5">
        <v>30004</v>
      </c>
      <c r="H8614" s="6">
        <v>0.2373604</v>
      </c>
      <c r="I8614" s="7">
        <v>75.075999999999993</v>
      </c>
      <c r="J8614" s="2">
        <v>42.904800000000002</v>
      </c>
      <c r="K8614">
        <v>21</v>
      </c>
      <c r="L8614" s="2">
        <v>66.599999999999994</v>
      </c>
    </row>
    <row r="8615" spans="1:12" x14ac:dyDescent="0.25">
      <c r="A8615">
        <v>58016</v>
      </c>
      <c r="B8615" s="2">
        <v>56.346240000000002</v>
      </c>
      <c r="C8615" s="3">
        <v>92</v>
      </c>
      <c r="E8615" t="s">
        <v>8965</v>
      </c>
      <c r="F8615" s="4" t="s">
        <v>11069</v>
      </c>
      <c r="G8615" s="5">
        <v>68</v>
      </c>
      <c r="H8615" s="6">
        <v>0.3043478</v>
      </c>
      <c r="I8615" s="7">
        <v>63.5</v>
      </c>
    </row>
    <row r="8616" spans="1:12" x14ac:dyDescent="0.25">
      <c r="A8616">
        <v>18053</v>
      </c>
      <c r="B8616" s="2">
        <v>56.34581</v>
      </c>
      <c r="C8616" s="3">
        <v>2704</v>
      </c>
      <c r="D8616" s="4">
        <v>10900</v>
      </c>
      <c r="E8616" t="s">
        <v>3956</v>
      </c>
      <c r="F8616" s="4" t="s">
        <v>3003</v>
      </c>
      <c r="G8616" s="5">
        <v>1758</v>
      </c>
      <c r="H8616" s="6">
        <v>0.2332196</v>
      </c>
      <c r="I8616" s="7">
        <v>75.789000000000001</v>
      </c>
    </row>
    <row r="8617" spans="1:12" x14ac:dyDescent="0.25">
      <c r="A8617">
        <v>4562</v>
      </c>
      <c r="B8617" s="2">
        <v>56.344990000000003</v>
      </c>
      <c r="C8617" s="3">
        <v>1983</v>
      </c>
      <c r="D8617" s="4">
        <v>38860</v>
      </c>
      <c r="E8617" t="s">
        <v>875</v>
      </c>
      <c r="F8617" s="4" t="s">
        <v>701</v>
      </c>
      <c r="G8617" s="5">
        <v>1654</v>
      </c>
      <c r="H8617" s="6">
        <v>0.29685610000000001</v>
      </c>
      <c r="I8617" s="7">
        <v>64.792000000000002</v>
      </c>
      <c r="J8617" s="2">
        <v>43</v>
      </c>
      <c r="K8617">
        <v>3</v>
      </c>
    </row>
    <row r="8618" spans="1:12" x14ac:dyDescent="0.25">
      <c r="A8618">
        <v>12816</v>
      </c>
      <c r="B8618" s="2">
        <v>56.343829999999997</v>
      </c>
      <c r="C8618" s="3">
        <v>4328</v>
      </c>
      <c r="D8618" s="4">
        <v>24020</v>
      </c>
      <c r="E8618" t="s">
        <v>320</v>
      </c>
      <c r="F8618" s="4" t="s">
        <v>1280</v>
      </c>
      <c r="G8618" s="5">
        <v>3194</v>
      </c>
      <c r="H8618" s="6">
        <v>0.30015649999999999</v>
      </c>
      <c r="I8618" s="7">
        <v>64.212999999999994</v>
      </c>
      <c r="J8618" s="2">
        <v>37</v>
      </c>
      <c r="K8618">
        <v>1</v>
      </c>
    </row>
    <row r="8619" spans="1:12" x14ac:dyDescent="0.25">
      <c r="A8619">
        <v>59758</v>
      </c>
      <c r="B8619" s="2">
        <v>56.34272</v>
      </c>
      <c r="C8619" s="3">
        <v>2040</v>
      </c>
      <c r="D8619" s="4">
        <v>14580</v>
      </c>
      <c r="E8619" t="s">
        <v>11448</v>
      </c>
      <c r="F8619" s="4" t="s">
        <v>11278</v>
      </c>
      <c r="G8619" s="5">
        <v>1437</v>
      </c>
      <c r="H8619" s="6">
        <v>0.27835769999999999</v>
      </c>
      <c r="I8619" s="7">
        <v>67.968999999999994</v>
      </c>
      <c r="J8619" s="2">
        <v>65</v>
      </c>
      <c r="K8619">
        <v>1</v>
      </c>
    </row>
    <row r="8620" spans="1:12" x14ac:dyDescent="0.25">
      <c r="A8620">
        <v>36330</v>
      </c>
      <c r="B8620" s="2">
        <v>56.3367</v>
      </c>
      <c r="C8620" s="3">
        <v>35634</v>
      </c>
      <c r="D8620" s="4">
        <v>21460</v>
      </c>
      <c r="E8620" t="s">
        <v>5578</v>
      </c>
      <c r="F8620" s="4" t="s">
        <v>7027</v>
      </c>
      <c r="G8620" s="5">
        <v>23724</v>
      </c>
      <c r="H8620" s="6">
        <v>0.27819929999999998</v>
      </c>
      <c r="I8620" s="7">
        <v>67.994</v>
      </c>
      <c r="J8620" s="2">
        <v>47.125</v>
      </c>
      <c r="K8620">
        <v>8</v>
      </c>
    </row>
    <row r="8621" spans="1:12" x14ac:dyDescent="0.25">
      <c r="A8621">
        <v>69025</v>
      </c>
      <c r="B8621" s="2">
        <v>56.330860000000001</v>
      </c>
      <c r="C8621" s="3">
        <v>1190</v>
      </c>
      <c r="E8621" t="s">
        <v>9518</v>
      </c>
      <c r="F8621" s="4" t="s">
        <v>12738</v>
      </c>
      <c r="G8621" s="5">
        <v>703</v>
      </c>
      <c r="H8621" s="6">
        <v>0.24005679999999999</v>
      </c>
      <c r="I8621" s="7">
        <v>74.582999999999998</v>
      </c>
    </row>
    <row r="8622" spans="1:12" x14ac:dyDescent="0.25">
      <c r="A8622">
        <v>88046</v>
      </c>
      <c r="B8622" s="2">
        <v>56.330530000000003</v>
      </c>
      <c r="C8622" s="3">
        <v>795</v>
      </c>
      <c r="D8622" s="4">
        <v>29740</v>
      </c>
      <c r="E8622" t="s">
        <v>15276</v>
      </c>
      <c r="F8622" s="4" t="s">
        <v>15124</v>
      </c>
      <c r="G8622" s="5">
        <v>651</v>
      </c>
      <c r="H8622" s="6">
        <v>0.43471579999999999</v>
      </c>
      <c r="I8622" s="7">
        <v>40.938000000000002</v>
      </c>
      <c r="J8622" s="2">
        <v>39</v>
      </c>
      <c r="K8622">
        <v>3</v>
      </c>
    </row>
    <row r="8623" spans="1:12" x14ac:dyDescent="0.25">
      <c r="A8623">
        <v>12989</v>
      </c>
      <c r="B8623" s="2">
        <v>56.330199999999998</v>
      </c>
      <c r="C8623" s="3">
        <v>957</v>
      </c>
      <c r="D8623" s="4">
        <v>31660</v>
      </c>
      <c r="E8623" t="s">
        <v>2462</v>
      </c>
      <c r="F8623" s="4" t="s">
        <v>1280</v>
      </c>
      <c r="G8623" s="5">
        <v>741</v>
      </c>
      <c r="H8623" s="6">
        <v>0.27493260000000003</v>
      </c>
      <c r="I8623" s="7">
        <v>68.542000000000002</v>
      </c>
    </row>
    <row r="8624" spans="1:12" x14ac:dyDescent="0.25">
      <c r="A8624">
        <v>46051</v>
      </c>
      <c r="B8624" s="2">
        <v>56.329529999999998</v>
      </c>
      <c r="C8624" s="3">
        <v>2878</v>
      </c>
      <c r="D8624" s="4">
        <v>26900</v>
      </c>
      <c r="E8624" t="s">
        <v>8807</v>
      </c>
      <c r="F8624" s="4" t="s">
        <v>8800</v>
      </c>
      <c r="G8624" s="5">
        <v>2082</v>
      </c>
      <c r="H8624" s="6">
        <v>0.25924150000000001</v>
      </c>
      <c r="I8624" s="7">
        <v>71.25</v>
      </c>
      <c r="J8624" s="2">
        <v>63</v>
      </c>
      <c r="K8624">
        <v>1</v>
      </c>
    </row>
    <row r="8625" spans="1:12" x14ac:dyDescent="0.25">
      <c r="A8625">
        <v>90631</v>
      </c>
      <c r="B8625" s="2">
        <v>56.31832</v>
      </c>
      <c r="C8625" s="3">
        <v>68899</v>
      </c>
      <c r="D8625" s="4">
        <v>31080</v>
      </c>
      <c r="E8625" t="s">
        <v>15391</v>
      </c>
      <c r="F8625" s="4" t="s">
        <v>15368</v>
      </c>
      <c r="G8625" s="5">
        <v>44752</v>
      </c>
      <c r="H8625" s="6">
        <v>0.24780460000000001</v>
      </c>
      <c r="I8625" s="7">
        <v>73.225999999999999</v>
      </c>
      <c r="J8625" s="2">
        <v>35.8095</v>
      </c>
      <c r="K8625">
        <v>21</v>
      </c>
      <c r="L8625" s="2">
        <v>27.3</v>
      </c>
    </row>
    <row r="8626" spans="1:12" x14ac:dyDescent="0.25">
      <c r="A8626">
        <v>66531</v>
      </c>
      <c r="B8626" s="2">
        <v>56.307400000000001</v>
      </c>
      <c r="C8626" s="3">
        <v>1371</v>
      </c>
      <c r="D8626" s="4">
        <v>31740</v>
      </c>
      <c r="E8626" t="s">
        <v>9074</v>
      </c>
      <c r="F8626" s="4" t="s">
        <v>12494</v>
      </c>
      <c r="G8626" s="5">
        <v>869</v>
      </c>
      <c r="H8626" s="6">
        <v>0.29228999999999999</v>
      </c>
      <c r="I8626" s="7">
        <v>65.536000000000001</v>
      </c>
      <c r="J8626" s="2">
        <v>71.5</v>
      </c>
      <c r="K8626">
        <v>2</v>
      </c>
    </row>
    <row r="8627" spans="1:12" x14ac:dyDescent="0.25">
      <c r="A8627">
        <v>33322</v>
      </c>
      <c r="B8627" s="2">
        <v>56.300130000000003</v>
      </c>
      <c r="C8627" s="3">
        <v>37700</v>
      </c>
      <c r="D8627" s="4">
        <v>33100</v>
      </c>
      <c r="E8627" t="s">
        <v>6877</v>
      </c>
      <c r="F8627" s="4" t="s">
        <v>6689</v>
      </c>
      <c r="G8627" s="5">
        <v>29527</v>
      </c>
      <c r="H8627" s="6">
        <v>0.30033530000000003</v>
      </c>
      <c r="I8627" s="7">
        <v>64.144999999999996</v>
      </c>
      <c r="J8627" s="2">
        <v>30.333300000000001</v>
      </c>
      <c r="K8627">
        <v>6</v>
      </c>
    </row>
    <row r="8628" spans="1:12" x14ac:dyDescent="0.25">
      <c r="A8628">
        <v>81007</v>
      </c>
      <c r="B8628" s="2">
        <v>56.288359999999997</v>
      </c>
      <c r="C8628" s="3">
        <v>30673</v>
      </c>
      <c r="D8628" s="4">
        <v>39380</v>
      </c>
      <c r="E8628" t="s">
        <v>14566</v>
      </c>
      <c r="F8628" s="4" t="s">
        <v>14477</v>
      </c>
      <c r="G8628" s="5">
        <v>19642</v>
      </c>
      <c r="H8628" s="6">
        <v>0.26804800000000001</v>
      </c>
      <c r="I8628" s="7">
        <v>69.722999999999999</v>
      </c>
      <c r="J8628" s="2">
        <v>48.333300000000001</v>
      </c>
      <c r="K8628">
        <v>3</v>
      </c>
    </row>
    <row r="8629" spans="1:12" x14ac:dyDescent="0.25">
      <c r="A8629">
        <v>5352</v>
      </c>
      <c r="B8629" s="2">
        <v>56.283499999999997</v>
      </c>
      <c r="C8629" s="3">
        <v>878</v>
      </c>
      <c r="D8629" s="4">
        <v>13540</v>
      </c>
      <c r="E8629" t="s">
        <v>1081</v>
      </c>
      <c r="F8629" s="4" t="s">
        <v>1030</v>
      </c>
      <c r="G8629" s="5">
        <v>638</v>
      </c>
      <c r="H8629" s="6">
        <v>0.28482000000000002</v>
      </c>
      <c r="I8629" s="7">
        <v>66.813000000000002</v>
      </c>
    </row>
    <row r="8630" spans="1:12" x14ac:dyDescent="0.25">
      <c r="A8630">
        <v>18642</v>
      </c>
      <c r="B8630" s="2">
        <v>56.282609999999998</v>
      </c>
      <c r="C8630" s="3">
        <v>4039</v>
      </c>
      <c r="D8630" s="4">
        <v>42540</v>
      </c>
      <c r="E8630" t="s">
        <v>4113</v>
      </c>
      <c r="F8630" s="4" t="s">
        <v>3003</v>
      </c>
      <c r="G8630" s="5">
        <v>3078</v>
      </c>
      <c r="H8630" s="6">
        <v>0.27476450000000002</v>
      </c>
      <c r="I8630" s="7">
        <v>68.542000000000002</v>
      </c>
    </row>
    <row r="8631" spans="1:12" x14ac:dyDescent="0.25">
      <c r="A8631">
        <v>5772</v>
      </c>
      <c r="B8631" s="2">
        <v>56.281750000000002</v>
      </c>
      <c r="C8631" s="3">
        <v>722</v>
      </c>
      <c r="D8631" s="4">
        <v>17200</v>
      </c>
      <c r="E8631" t="s">
        <v>106</v>
      </c>
      <c r="F8631" s="4" t="s">
        <v>1030</v>
      </c>
      <c r="G8631" s="5">
        <v>515</v>
      </c>
      <c r="H8631" s="6">
        <v>0.31589149999999999</v>
      </c>
      <c r="I8631" s="7">
        <v>61.429000000000002</v>
      </c>
    </row>
    <row r="8632" spans="1:12" x14ac:dyDescent="0.25">
      <c r="A8632">
        <v>44278</v>
      </c>
      <c r="B8632" s="2">
        <v>56.278689999999997</v>
      </c>
      <c r="C8632" s="3">
        <v>17774</v>
      </c>
      <c r="D8632" s="4">
        <v>10420</v>
      </c>
      <c r="E8632" t="s">
        <v>8538</v>
      </c>
      <c r="F8632" s="4" t="s">
        <v>8295</v>
      </c>
      <c r="G8632" s="5">
        <v>12302</v>
      </c>
      <c r="H8632" s="6">
        <v>0.28353109999999998</v>
      </c>
      <c r="I8632" s="7">
        <v>67.012</v>
      </c>
      <c r="J8632" s="2">
        <v>39.142899999999997</v>
      </c>
      <c r="K8632">
        <v>7</v>
      </c>
    </row>
    <row r="8633" spans="1:12" x14ac:dyDescent="0.25">
      <c r="A8633">
        <v>11211</v>
      </c>
      <c r="B8633" s="2">
        <v>56.26099</v>
      </c>
      <c r="C8633" s="3">
        <v>94680</v>
      </c>
      <c r="D8633" s="4">
        <v>35620</v>
      </c>
      <c r="E8633" t="s">
        <v>1238</v>
      </c>
      <c r="F8633" s="4" t="s">
        <v>1280</v>
      </c>
      <c r="G8633" s="5">
        <v>61672</v>
      </c>
      <c r="H8633" s="6">
        <v>0.4327085</v>
      </c>
      <c r="I8633" s="7">
        <v>41.23</v>
      </c>
      <c r="J8633" s="2">
        <v>34.840000000000003</v>
      </c>
      <c r="K8633">
        <v>75</v>
      </c>
      <c r="L8633" s="2">
        <v>22.7</v>
      </c>
    </row>
    <row r="8634" spans="1:12" x14ac:dyDescent="0.25">
      <c r="A8634">
        <v>89183</v>
      </c>
      <c r="B8634" s="2">
        <v>56.240259999999999</v>
      </c>
      <c r="C8634" s="3">
        <v>39007</v>
      </c>
      <c r="D8634" s="4">
        <v>29820</v>
      </c>
      <c r="E8634" t="s">
        <v>15235</v>
      </c>
      <c r="F8634" s="4" t="s">
        <v>15318</v>
      </c>
      <c r="G8634" s="5">
        <v>24957</v>
      </c>
      <c r="H8634" s="6">
        <v>0.2621309</v>
      </c>
      <c r="I8634" s="7">
        <v>70.703000000000003</v>
      </c>
      <c r="J8634" s="2">
        <v>51.333300000000001</v>
      </c>
      <c r="K8634">
        <v>3</v>
      </c>
    </row>
    <row r="8635" spans="1:12" x14ac:dyDescent="0.25">
      <c r="A8635">
        <v>46920</v>
      </c>
      <c r="B8635" s="2">
        <v>56.234119999999997</v>
      </c>
      <c r="C8635" s="3">
        <v>1070</v>
      </c>
      <c r="D8635" s="4">
        <v>29200</v>
      </c>
      <c r="E8635" t="s">
        <v>899</v>
      </c>
      <c r="F8635" s="4" t="s">
        <v>8800</v>
      </c>
      <c r="G8635" s="5">
        <v>656</v>
      </c>
      <c r="H8635" s="6">
        <v>0.21951219999999999</v>
      </c>
      <c r="I8635" s="7">
        <v>78.055999999999997</v>
      </c>
      <c r="J8635" s="2">
        <v>65</v>
      </c>
      <c r="K8635">
        <v>2</v>
      </c>
    </row>
    <row r="8636" spans="1:12" x14ac:dyDescent="0.25">
      <c r="A8636">
        <v>56229</v>
      </c>
      <c r="B8636" s="2">
        <v>56.233690000000003</v>
      </c>
      <c r="C8636" s="3">
        <v>1774</v>
      </c>
      <c r="D8636" s="4">
        <v>32140</v>
      </c>
      <c r="E8636" t="s">
        <v>7229</v>
      </c>
      <c r="F8636" s="4" t="s">
        <v>10428</v>
      </c>
      <c r="G8636" s="5">
        <v>1159</v>
      </c>
      <c r="H8636" s="6">
        <v>0.25452979999999997</v>
      </c>
      <c r="I8636" s="7">
        <v>71.992000000000004</v>
      </c>
    </row>
    <row r="8637" spans="1:12" x14ac:dyDescent="0.25">
      <c r="A8637">
        <v>66604</v>
      </c>
      <c r="B8637" s="2">
        <v>56.229930000000003</v>
      </c>
      <c r="C8637" s="3">
        <v>22579</v>
      </c>
      <c r="D8637" s="4">
        <v>45820</v>
      </c>
      <c r="E8637" t="s">
        <v>8883</v>
      </c>
      <c r="F8637" s="4" t="s">
        <v>12494</v>
      </c>
      <c r="G8637" s="5">
        <v>14534</v>
      </c>
      <c r="H8637" s="6">
        <v>0.34360810000000003</v>
      </c>
      <c r="I8637" s="7">
        <v>56.597000000000001</v>
      </c>
      <c r="J8637" s="2">
        <v>45.090899999999998</v>
      </c>
      <c r="K8637">
        <v>33</v>
      </c>
      <c r="L8637" s="2">
        <v>77.2</v>
      </c>
    </row>
    <row r="8638" spans="1:12" x14ac:dyDescent="0.25">
      <c r="A8638">
        <v>73759</v>
      </c>
      <c r="B8638" s="2">
        <v>56.226179999999999</v>
      </c>
      <c r="C8638" s="3">
        <v>1605</v>
      </c>
      <c r="E8638" t="s">
        <v>327</v>
      </c>
      <c r="F8638" s="4" t="s">
        <v>13462</v>
      </c>
      <c r="G8638" s="5">
        <v>1118</v>
      </c>
      <c r="H8638" s="6">
        <v>0.27817530000000001</v>
      </c>
      <c r="I8638" s="7">
        <v>67.88</v>
      </c>
    </row>
    <row r="8639" spans="1:12" x14ac:dyDescent="0.25">
      <c r="A8639">
        <v>57071</v>
      </c>
      <c r="B8639" s="2">
        <v>56.225430000000003</v>
      </c>
      <c r="C8639" s="3">
        <v>3066</v>
      </c>
      <c r="D8639" s="4">
        <v>15100</v>
      </c>
      <c r="E8639" t="s">
        <v>5510</v>
      </c>
      <c r="F8639" s="4" t="s">
        <v>10877</v>
      </c>
      <c r="G8639" s="5">
        <v>2028</v>
      </c>
      <c r="H8639" s="6">
        <v>0.26380670000000001</v>
      </c>
      <c r="I8639" s="7">
        <v>70.356999999999999</v>
      </c>
    </row>
    <row r="8640" spans="1:12" x14ac:dyDescent="0.25">
      <c r="A8640">
        <v>54964</v>
      </c>
      <c r="B8640" s="2">
        <v>56.224769999999999</v>
      </c>
      <c r="C8640" s="3">
        <v>1067</v>
      </c>
      <c r="D8640" s="4">
        <v>36780</v>
      </c>
      <c r="E8640" t="s">
        <v>10415</v>
      </c>
      <c r="F8640" s="4" t="s">
        <v>10031</v>
      </c>
      <c r="G8640" s="5">
        <v>763</v>
      </c>
      <c r="H8640" s="6">
        <v>0.2486911</v>
      </c>
      <c r="I8640" s="7">
        <v>72.968999999999994</v>
      </c>
    </row>
    <row r="8641" spans="1:12" x14ac:dyDescent="0.25">
      <c r="A8641">
        <v>56236</v>
      </c>
      <c r="B8641" s="2">
        <v>56.224530000000001</v>
      </c>
      <c r="C8641" s="3">
        <v>331</v>
      </c>
      <c r="E8641" t="s">
        <v>1461</v>
      </c>
      <c r="F8641" s="4" t="s">
        <v>10428</v>
      </c>
      <c r="G8641" s="5">
        <v>210</v>
      </c>
      <c r="H8641" s="6">
        <v>0.1374408</v>
      </c>
      <c r="I8641" s="7">
        <v>92.188000000000002</v>
      </c>
      <c r="J8641" s="2">
        <v>61</v>
      </c>
      <c r="K8641">
        <v>1</v>
      </c>
    </row>
    <row r="8642" spans="1:12" x14ac:dyDescent="0.25">
      <c r="A8642">
        <v>45302</v>
      </c>
      <c r="B8642" s="2">
        <v>56.223889999999997</v>
      </c>
      <c r="C8642" s="3">
        <v>4216</v>
      </c>
      <c r="D8642" s="4">
        <v>43380</v>
      </c>
      <c r="E8642" t="s">
        <v>8664</v>
      </c>
      <c r="F8642" s="4" t="s">
        <v>8295</v>
      </c>
      <c r="G8642" s="5">
        <v>2500</v>
      </c>
      <c r="H8642" s="6">
        <v>0.22271089999999999</v>
      </c>
      <c r="I8642" s="7">
        <v>77.442999999999998</v>
      </c>
      <c r="J8642" s="2">
        <v>71</v>
      </c>
      <c r="K8642">
        <v>1</v>
      </c>
    </row>
    <row r="8643" spans="1:12" x14ac:dyDescent="0.25">
      <c r="A8643">
        <v>68832</v>
      </c>
      <c r="B8643" s="2">
        <v>56.222949999999997</v>
      </c>
      <c r="C8643" s="3">
        <v>2078</v>
      </c>
      <c r="D8643" s="4">
        <v>24260</v>
      </c>
      <c r="E8643" t="s">
        <v>12228</v>
      </c>
      <c r="F8643" s="4" t="s">
        <v>12738</v>
      </c>
      <c r="G8643" s="5">
        <v>1386</v>
      </c>
      <c r="H8643" s="6">
        <v>0.23881669999999999</v>
      </c>
      <c r="I8643" s="7">
        <v>74.659000000000006</v>
      </c>
    </row>
    <row r="8644" spans="1:12" x14ac:dyDescent="0.25">
      <c r="A8644">
        <v>11961</v>
      </c>
      <c r="B8644" s="2">
        <v>56.220460000000003</v>
      </c>
      <c r="C8644" s="3">
        <v>12041</v>
      </c>
      <c r="D8644" s="4">
        <v>35620</v>
      </c>
      <c r="E8644" t="s">
        <v>2061</v>
      </c>
      <c r="F8644" s="4" t="s">
        <v>1280</v>
      </c>
      <c r="G8644" s="5">
        <v>9034</v>
      </c>
      <c r="H8644" s="6">
        <v>0.22933039999999999</v>
      </c>
      <c r="I8644" s="7">
        <v>76.296999999999997</v>
      </c>
      <c r="J8644" s="2">
        <v>55</v>
      </c>
      <c r="K8644">
        <v>2</v>
      </c>
    </row>
    <row r="8645" spans="1:12" x14ac:dyDescent="0.25">
      <c r="A8645">
        <v>97002</v>
      </c>
      <c r="B8645" s="2">
        <v>56.217410000000001</v>
      </c>
      <c r="C8645" s="3">
        <v>5412</v>
      </c>
      <c r="D8645" s="4">
        <v>41420</v>
      </c>
      <c r="E8645" t="s">
        <v>815</v>
      </c>
      <c r="F8645" s="4" t="s">
        <v>16170</v>
      </c>
      <c r="G8645" s="5">
        <v>3721</v>
      </c>
      <c r="H8645" s="6">
        <v>0.2826437</v>
      </c>
      <c r="I8645" s="7">
        <v>67.082999999999998</v>
      </c>
      <c r="J8645" s="2">
        <v>55.5</v>
      </c>
      <c r="K8645">
        <v>4</v>
      </c>
    </row>
    <row r="8646" spans="1:12" x14ac:dyDescent="0.25">
      <c r="A8646">
        <v>67584</v>
      </c>
      <c r="B8646" s="2">
        <v>56.216459999999998</v>
      </c>
      <c r="C8646" s="3">
        <v>296</v>
      </c>
      <c r="E8646" t="s">
        <v>2638</v>
      </c>
      <c r="F8646" s="4" t="s">
        <v>12494</v>
      </c>
      <c r="G8646" s="5">
        <v>240</v>
      </c>
      <c r="H8646" s="6">
        <v>0.24481330000000001</v>
      </c>
      <c r="I8646" s="7">
        <v>73.611000000000004</v>
      </c>
    </row>
    <row r="8647" spans="1:12" x14ac:dyDescent="0.25">
      <c r="A8647">
        <v>96107</v>
      </c>
      <c r="B8647" s="2">
        <v>56.216189999999997</v>
      </c>
      <c r="C8647" s="3">
        <v>1077</v>
      </c>
      <c r="E8647" t="s">
        <v>16074</v>
      </c>
      <c r="F8647" s="4" t="s">
        <v>15368</v>
      </c>
      <c r="G8647" s="5">
        <v>861</v>
      </c>
      <c r="H8647" s="6">
        <v>0.237819</v>
      </c>
      <c r="I8647" s="7">
        <v>74.792000000000002</v>
      </c>
      <c r="J8647" s="2">
        <v>47</v>
      </c>
      <c r="K8647">
        <v>1</v>
      </c>
    </row>
    <row r="8648" spans="1:12" x14ac:dyDescent="0.25">
      <c r="A8648">
        <v>23181</v>
      </c>
      <c r="B8648" s="2">
        <v>56.215049999999998</v>
      </c>
      <c r="C8648" s="3">
        <v>5456</v>
      </c>
      <c r="D8648" s="4">
        <v>40060</v>
      </c>
      <c r="E8648" t="s">
        <v>1888</v>
      </c>
      <c r="F8648" s="4" t="s">
        <v>4335</v>
      </c>
      <c r="G8648" s="5">
        <v>3903</v>
      </c>
      <c r="H8648" s="6">
        <v>0.2321291</v>
      </c>
      <c r="I8648" s="7">
        <v>75.772000000000006</v>
      </c>
      <c r="J8648" s="2">
        <v>53</v>
      </c>
      <c r="K8648">
        <v>1</v>
      </c>
    </row>
    <row r="8649" spans="1:12" x14ac:dyDescent="0.25">
      <c r="A8649">
        <v>53714</v>
      </c>
      <c r="B8649" s="2">
        <v>56.211410000000001</v>
      </c>
      <c r="C8649" s="3">
        <v>16266</v>
      </c>
      <c r="D8649" s="4">
        <v>31540</v>
      </c>
      <c r="E8649" t="s">
        <v>673</v>
      </c>
      <c r="F8649" s="4" t="s">
        <v>10031</v>
      </c>
      <c r="G8649" s="5">
        <v>11303</v>
      </c>
      <c r="H8649" s="6">
        <v>0.31457889999999999</v>
      </c>
      <c r="I8649" s="7">
        <v>61.523000000000003</v>
      </c>
      <c r="J8649" s="2">
        <v>41.793100000000003</v>
      </c>
      <c r="K8649">
        <v>29</v>
      </c>
      <c r="L8649" s="2">
        <v>60.8</v>
      </c>
    </row>
    <row r="8650" spans="1:12" x14ac:dyDescent="0.25">
      <c r="A8650">
        <v>1830</v>
      </c>
      <c r="B8650" s="2">
        <v>56.204369999999997</v>
      </c>
      <c r="C8650" s="3">
        <v>26415</v>
      </c>
      <c r="D8650" s="4">
        <v>14460</v>
      </c>
      <c r="E8650" t="s">
        <v>241</v>
      </c>
      <c r="F8650" s="4" t="s">
        <v>21</v>
      </c>
      <c r="G8650" s="5">
        <v>18152</v>
      </c>
      <c r="H8650" s="6">
        <v>0.26585140000000002</v>
      </c>
      <c r="I8650" s="7">
        <v>69.926000000000002</v>
      </c>
      <c r="J8650" s="2">
        <v>47.555599999999998</v>
      </c>
      <c r="K8650">
        <v>9</v>
      </c>
    </row>
    <row r="8651" spans="1:12" x14ac:dyDescent="0.25">
      <c r="A8651">
        <v>75850</v>
      </c>
      <c r="B8651" s="2">
        <v>56.199919999999999</v>
      </c>
      <c r="C8651" s="3">
        <v>657</v>
      </c>
      <c r="E8651" t="s">
        <v>13860</v>
      </c>
      <c r="F8651" s="4" t="s">
        <v>13752</v>
      </c>
      <c r="G8651" s="5">
        <v>455</v>
      </c>
      <c r="H8651" s="6">
        <v>0.26373629999999998</v>
      </c>
      <c r="I8651" s="7">
        <v>70.287999999999997</v>
      </c>
    </row>
    <row r="8652" spans="1:12" x14ac:dyDescent="0.25">
      <c r="A8652">
        <v>57059</v>
      </c>
      <c r="B8652" s="2">
        <v>56.199559999999998</v>
      </c>
      <c r="C8652" s="3">
        <v>1425</v>
      </c>
      <c r="E8652" t="s">
        <v>1251</v>
      </c>
      <c r="F8652" s="4" t="s">
        <v>10877</v>
      </c>
      <c r="G8652" s="5">
        <v>1018</v>
      </c>
      <c r="H8652" s="6">
        <v>0.27504909999999999</v>
      </c>
      <c r="I8652" s="7">
        <v>68.332999999999998</v>
      </c>
      <c r="J8652" s="2">
        <v>49</v>
      </c>
      <c r="K8652">
        <v>1</v>
      </c>
    </row>
    <row r="8653" spans="1:12" x14ac:dyDescent="0.25">
      <c r="A8653">
        <v>76036</v>
      </c>
      <c r="B8653" s="2">
        <v>56.195929999999997</v>
      </c>
      <c r="C8653" s="3">
        <v>22798</v>
      </c>
      <c r="D8653" s="4">
        <v>19100</v>
      </c>
      <c r="E8653" t="s">
        <v>13008</v>
      </c>
      <c r="F8653" s="4" t="s">
        <v>13752</v>
      </c>
      <c r="G8653" s="5">
        <v>14121</v>
      </c>
      <c r="H8653" s="6">
        <v>0.24607000000000001</v>
      </c>
      <c r="I8653" s="7">
        <v>73.331999999999994</v>
      </c>
      <c r="J8653" s="2">
        <v>43.333300000000001</v>
      </c>
      <c r="K8653">
        <v>6</v>
      </c>
    </row>
    <row r="8654" spans="1:12" x14ac:dyDescent="0.25">
      <c r="A8654">
        <v>50627</v>
      </c>
      <c r="B8654" s="2">
        <v>56.192</v>
      </c>
      <c r="C8654" s="3">
        <v>3528</v>
      </c>
      <c r="E8654" t="s">
        <v>9774</v>
      </c>
      <c r="F8654" s="4" t="s">
        <v>9593</v>
      </c>
      <c r="G8654" s="5">
        <v>2325</v>
      </c>
      <c r="H8654" s="6">
        <v>0.26838709999999999</v>
      </c>
      <c r="I8654" s="7">
        <v>69.474000000000004</v>
      </c>
      <c r="J8654" s="2">
        <v>65.5</v>
      </c>
      <c r="K8654">
        <v>2</v>
      </c>
    </row>
    <row r="8655" spans="1:12" x14ac:dyDescent="0.25">
      <c r="A8655">
        <v>30102</v>
      </c>
      <c r="B8655" s="2">
        <v>56.185510000000001</v>
      </c>
      <c r="C8655" s="3">
        <v>36969</v>
      </c>
      <c r="D8655" s="4">
        <v>12060</v>
      </c>
      <c r="E8655" t="s">
        <v>621</v>
      </c>
      <c r="F8655" s="4" t="s">
        <v>6363</v>
      </c>
      <c r="G8655" s="5">
        <v>24794</v>
      </c>
      <c r="H8655" s="6">
        <v>0.26010329999999998</v>
      </c>
      <c r="I8655" s="7">
        <v>70.900999999999996</v>
      </c>
      <c r="J8655" s="2">
        <v>41.166699999999999</v>
      </c>
      <c r="K8655">
        <v>6</v>
      </c>
    </row>
    <row r="8656" spans="1:12" x14ac:dyDescent="0.25">
      <c r="A8656">
        <v>35071</v>
      </c>
      <c r="B8656" s="2">
        <v>56.176909999999999</v>
      </c>
      <c r="C8656" s="3">
        <v>16041</v>
      </c>
      <c r="D8656" s="4">
        <v>13820</v>
      </c>
      <c r="E8656" t="s">
        <v>7050</v>
      </c>
      <c r="F8656" s="4" t="s">
        <v>7027</v>
      </c>
      <c r="G8656" s="5">
        <v>11157</v>
      </c>
      <c r="H8656" s="6">
        <v>0.24036569999999999</v>
      </c>
      <c r="I8656" s="7">
        <v>74.296999999999997</v>
      </c>
      <c r="J8656" s="2">
        <v>50</v>
      </c>
      <c r="K8656">
        <v>2</v>
      </c>
    </row>
    <row r="8657" spans="1:12" x14ac:dyDescent="0.25">
      <c r="A8657">
        <v>95633</v>
      </c>
      <c r="B8657" s="2">
        <v>56.17362</v>
      </c>
      <c r="C8657" s="3">
        <v>3246</v>
      </c>
      <c r="D8657" s="4">
        <v>40900</v>
      </c>
      <c r="E8657" t="s">
        <v>14801</v>
      </c>
      <c r="F8657" s="4" t="s">
        <v>15368</v>
      </c>
      <c r="G8657" s="5">
        <v>2571</v>
      </c>
      <c r="H8657" s="6">
        <v>0.19369890000000001</v>
      </c>
      <c r="I8657" s="7">
        <v>82.361000000000004</v>
      </c>
      <c r="J8657" s="2">
        <v>52</v>
      </c>
      <c r="K8657">
        <v>1</v>
      </c>
    </row>
    <row r="8658" spans="1:12" x14ac:dyDescent="0.25">
      <c r="A8658">
        <v>13088</v>
      </c>
      <c r="B8658" s="2">
        <v>56.169029999999999</v>
      </c>
      <c r="C8658" s="3">
        <v>22011</v>
      </c>
      <c r="D8658" s="4">
        <v>45060</v>
      </c>
      <c r="E8658" t="s">
        <v>2504</v>
      </c>
      <c r="F8658" s="4" t="s">
        <v>1280</v>
      </c>
      <c r="G8658" s="5">
        <v>16618</v>
      </c>
      <c r="H8658" s="6">
        <v>0.27518350000000003</v>
      </c>
      <c r="I8658" s="7">
        <v>68.275999999999996</v>
      </c>
      <c r="J8658" s="2">
        <v>40.285699999999999</v>
      </c>
      <c r="K8658">
        <v>14</v>
      </c>
      <c r="L8658" s="2">
        <v>53</v>
      </c>
    </row>
    <row r="8659" spans="1:12" x14ac:dyDescent="0.25">
      <c r="A8659">
        <v>29501</v>
      </c>
      <c r="B8659" s="2">
        <v>56.157890000000002</v>
      </c>
      <c r="C8659" s="3">
        <v>44682</v>
      </c>
      <c r="D8659" s="4">
        <v>22500</v>
      </c>
      <c r="E8659" t="s">
        <v>52</v>
      </c>
      <c r="F8659" s="4" t="s">
        <v>6130</v>
      </c>
      <c r="G8659" s="5">
        <v>29929</v>
      </c>
      <c r="H8659" s="6">
        <v>0.31481170000000003</v>
      </c>
      <c r="I8659" s="7">
        <v>61.427</v>
      </c>
      <c r="J8659" s="2">
        <v>47.7273</v>
      </c>
      <c r="K8659">
        <v>11</v>
      </c>
      <c r="L8659" s="2">
        <v>87.3</v>
      </c>
    </row>
    <row r="8660" spans="1:12" x14ac:dyDescent="0.25">
      <c r="A8660">
        <v>12022</v>
      </c>
      <c r="B8660" s="2">
        <v>56.150570000000002</v>
      </c>
      <c r="C8660" s="3">
        <v>944</v>
      </c>
      <c r="D8660" s="4">
        <v>10580</v>
      </c>
      <c r="E8660" t="s">
        <v>163</v>
      </c>
      <c r="F8660" s="4" t="s">
        <v>1280</v>
      </c>
      <c r="G8660" s="5">
        <v>654</v>
      </c>
      <c r="H8660" s="6">
        <v>0.22900760000000001</v>
      </c>
      <c r="I8660" s="7">
        <v>76.25</v>
      </c>
      <c r="J8660" s="2">
        <v>33</v>
      </c>
      <c r="K8660">
        <v>1</v>
      </c>
    </row>
    <row r="8661" spans="1:12" x14ac:dyDescent="0.25">
      <c r="A8661">
        <v>36832</v>
      </c>
      <c r="B8661" s="2">
        <v>56.148249999999997</v>
      </c>
      <c r="C8661" s="3">
        <v>24179</v>
      </c>
      <c r="D8661" s="4">
        <v>12220</v>
      </c>
      <c r="E8661" t="s">
        <v>162</v>
      </c>
      <c r="F8661" s="4" t="s">
        <v>7027</v>
      </c>
      <c r="G8661" s="5">
        <v>9031</v>
      </c>
      <c r="H8661" s="6">
        <v>0.41202519999999998</v>
      </c>
      <c r="I8661" s="7">
        <v>44.619</v>
      </c>
      <c r="J8661" s="2">
        <v>44.714300000000001</v>
      </c>
      <c r="K8661">
        <v>7</v>
      </c>
    </row>
    <row r="8662" spans="1:12" x14ac:dyDescent="0.25">
      <c r="A8662">
        <v>34210</v>
      </c>
      <c r="B8662" s="2">
        <v>56.14331</v>
      </c>
      <c r="C8662" s="3">
        <v>15906</v>
      </c>
      <c r="D8662" s="4">
        <v>35840</v>
      </c>
      <c r="E8662" t="s">
        <v>6970</v>
      </c>
      <c r="F8662" s="4" t="s">
        <v>6689</v>
      </c>
      <c r="G8662" s="5">
        <v>11619</v>
      </c>
      <c r="H8662" s="6">
        <v>0.32558740000000003</v>
      </c>
      <c r="I8662" s="7">
        <v>59.545000000000002</v>
      </c>
    </row>
    <row r="8663" spans="1:12" x14ac:dyDescent="0.25">
      <c r="A8663">
        <v>73722</v>
      </c>
      <c r="B8663" s="2">
        <v>56.140430000000002</v>
      </c>
      <c r="C8663" s="3">
        <v>580</v>
      </c>
      <c r="E8663" t="s">
        <v>235</v>
      </c>
      <c r="F8663" s="4" t="s">
        <v>13462</v>
      </c>
      <c r="G8663" s="5">
        <v>379</v>
      </c>
      <c r="H8663" s="6">
        <v>0.2421053</v>
      </c>
      <c r="I8663" s="7">
        <v>73.957999999999998</v>
      </c>
      <c r="J8663" s="2">
        <v>34</v>
      </c>
      <c r="K8663">
        <v>1</v>
      </c>
    </row>
    <row r="8664" spans="1:12" x14ac:dyDescent="0.25">
      <c r="A8664">
        <v>67667</v>
      </c>
      <c r="B8664" s="2">
        <v>56.140320000000003</v>
      </c>
      <c r="C8664" s="3">
        <v>189</v>
      </c>
      <c r="D8664" s="4">
        <v>25700</v>
      </c>
      <c r="E8664" t="s">
        <v>12703</v>
      </c>
      <c r="F8664" s="4" t="s">
        <v>12494</v>
      </c>
      <c r="G8664" s="5">
        <v>123</v>
      </c>
      <c r="H8664" s="6">
        <v>0.29032259999999999</v>
      </c>
      <c r="I8664" s="7">
        <v>65.625</v>
      </c>
    </row>
    <row r="8665" spans="1:12" x14ac:dyDescent="0.25">
      <c r="A8665">
        <v>62558</v>
      </c>
      <c r="B8665" s="2">
        <v>56.139699999999998</v>
      </c>
      <c r="C8665" s="3">
        <v>3575</v>
      </c>
      <c r="D8665" s="4">
        <v>44100</v>
      </c>
      <c r="E8665" t="s">
        <v>11981</v>
      </c>
      <c r="F8665" s="4" t="s">
        <v>11490</v>
      </c>
      <c r="G8665" s="5">
        <v>2447</v>
      </c>
      <c r="H8665" s="6">
        <v>0.22272169999999999</v>
      </c>
      <c r="I8665" s="7">
        <v>77.3</v>
      </c>
      <c r="J8665" s="2">
        <v>56</v>
      </c>
      <c r="K8665">
        <v>1</v>
      </c>
    </row>
    <row r="8666" spans="1:12" x14ac:dyDescent="0.25">
      <c r="A8666">
        <v>5146</v>
      </c>
      <c r="B8666" s="2">
        <v>56.138979999999997</v>
      </c>
      <c r="C8666" s="3">
        <v>760</v>
      </c>
      <c r="E8666" t="s">
        <v>172</v>
      </c>
      <c r="F8666" s="4" t="s">
        <v>1030</v>
      </c>
      <c r="G8666" s="5">
        <v>547</v>
      </c>
      <c r="H8666" s="6">
        <v>0.3722628</v>
      </c>
      <c r="I8666" s="7">
        <v>51.457999999999998</v>
      </c>
      <c r="J8666" s="2">
        <v>33</v>
      </c>
      <c r="K8666">
        <v>2</v>
      </c>
    </row>
    <row r="8667" spans="1:12" x14ac:dyDescent="0.25">
      <c r="A8667">
        <v>67849</v>
      </c>
      <c r="B8667" s="2">
        <v>56.138779999999997</v>
      </c>
      <c r="C8667" s="3">
        <v>479</v>
      </c>
      <c r="E8667" t="s">
        <v>12722</v>
      </c>
      <c r="F8667" s="4" t="s">
        <v>12494</v>
      </c>
      <c r="G8667" s="5">
        <v>307</v>
      </c>
      <c r="H8667" s="6">
        <v>0.23452770000000001</v>
      </c>
      <c r="I8667" s="7">
        <v>75.25</v>
      </c>
    </row>
    <row r="8668" spans="1:12" x14ac:dyDescent="0.25">
      <c r="A8668">
        <v>98392</v>
      </c>
      <c r="B8668" s="2">
        <v>56.138199999999998</v>
      </c>
      <c r="C8668" s="3">
        <v>3019</v>
      </c>
      <c r="D8668" s="4">
        <v>14740</v>
      </c>
      <c r="E8668" t="s">
        <v>16433</v>
      </c>
      <c r="F8668" s="4" t="s">
        <v>16344</v>
      </c>
      <c r="G8668" s="5">
        <v>2121</v>
      </c>
      <c r="H8668" s="6">
        <v>0.31023099999999998</v>
      </c>
      <c r="I8668" s="7">
        <v>62.158999999999999</v>
      </c>
      <c r="J8668" s="2">
        <v>37.666699999999999</v>
      </c>
      <c r="K8668">
        <v>3</v>
      </c>
    </row>
    <row r="8669" spans="1:12" x14ac:dyDescent="0.25">
      <c r="A8669">
        <v>45215</v>
      </c>
      <c r="B8669" s="2">
        <v>56.132840000000002</v>
      </c>
      <c r="C8669" s="3">
        <v>30577</v>
      </c>
      <c r="D8669" s="4">
        <v>17140</v>
      </c>
      <c r="E8669" t="s">
        <v>8663</v>
      </c>
      <c r="F8669" s="4" t="s">
        <v>8295</v>
      </c>
      <c r="G8669" s="5">
        <v>20263</v>
      </c>
      <c r="H8669" s="6">
        <v>0.3134284</v>
      </c>
      <c r="I8669" s="7">
        <v>61.606000000000002</v>
      </c>
      <c r="J8669" s="2">
        <v>39.909100000000002</v>
      </c>
      <c r="K8669">
        <v>22</v>
      </c>
      <c r="L8669" s="2">
        <v>50.4</v>
      </c>
    </row>
    <row r="8670" spans="1:12" x14ac:dyDescent="0.25">
      <c r="A8670">
        <v>59105</v>
      </c>
      <c r="B8670" s="2">
        <v>56.123139999999999</v>
      </c>
      <c r="C8670" s="3">
        <v>30829</v>
      </c>
      <c r="D8670" s="4">
        <v>13740</v>
      </c>
      <c r="E8670" t="s">
        <v>11327</v>
      </c>
      <c r="F8670" s="4" t="s">
        <v>11278</v>
      </c>
      <c r="G8670" s="5">
        <v>20284</v>
      </c>
      <c r="H8670" s="6">
        <v>0.2584303</v>
      </c>
      <c r="I8670" s="7">
        <v>71.108999999999995</v>
      </c>
      <c r="J8670" s="2">
        <v>55.1</v>
      </c>
      <c r="K8670">
        <v>10</v>
      </c>
      <c r="L8670" s="2">
        <v>99.1</v>
      </c>
    </row>
    <row r="8671" spans="1:12" x14ac:dyDescent="0.25">
      <c r="A8671">
        <v>61024</v>
      </c>
      <c r="B8671" s="2">
        <v>56.117890000000003</v>
      </c>
      <c r="C8671" s="3">
        <v>2272</v>
      </c>
      <c r="D8671" s="4">
        <v>40420</v>
      </c>
      <c r="E8671" t="s">
        <v>9187</v>
      </c>
      <c r="F8671" s="4" t="s">
        <v>11490</v>
      </c>
      <c r="G8671" s="5">
        <v>1671</v>
      </c>
      <c r="H8671" s="6">
        <v>0.19868340000000001</v>
      </c>
      <c r="I8671" s="7">
        <v>81.429000000000002</v>
      </c>
      <c r="J8671" s="2">
        <v>48</v>
      </c>
      <c r="K8671">
        <v>1</v>
      </c>
    </row>
    <row r="8672" spans="1:12" x14ac:dyDescent="0.25">
      <c r="A8672">
        <v>12306</v>
      </c>
      <c r="B8672" s="2">
        <v>56.113140000000001</v>
      </c>
      <c r="C8672" s="3">
        <v>25493</v>
      </c>
      <c r="D8672" s="4">
        <v>10580</v>
      </c>
      <c r="E8672" t="s">
        <v>2183</v>
      </c>
      <c r="F8672" s="4" t="s">
        <v>1280</v>
      </c>
      <c r="G8672" s="5">
        <v>18176</v>
      </c>
      <c r="H8672" s="6">
        <v>0.2305788</v>
      </c>
      <c r="I8672" s="7">
        <v>75.912999999999997</v>
      </c>
      <c r="J8672" s="2">
        <v>47.8125</v>
      </c>
      <c r="K8672">
        <v>16</v>
      </c>
      <c r="L8672" s="2">
        <v>87.6</v>
      </c>
    </row>
    <row r="8673" spans="1:12" x14ac:dyDescent="0.25">
      <c r="A8673">
        <v>33066</v>
      </c>
      <c r="B8673" s="2">
        <v>56.105589999999999</v>
      </c>
      <c r="C8673" s="3">
        <v>16523</v>
      </c>
      <c r="D8673" s="4">
        <v>33100</v>
      </c>
      <c r="E8673" t="s">
        <v>6872</v>
      </c>
      <c r="F8673" s="4" t="s">
        <v>6689</v>
      </c>
      <c r="G8673" s="5">
        <v>13329</v>
      </c>
      <c r="H8673" s="6">
        <v>0.3311576</v>
      </c>
      <c r="I8673" s="7">
        <v>58.530999999999999</v>
      </c>
      <c r="J8673" s="2">
        <v>41.666699999999999</v>
      </c>
      <c r="K8673">
        <v>3</v>
      </c>
    </row>
    <row r="8674" spans="1:12" x14ac:dyDescent="0.25">
      <c r="A8674">
        <v>67836</v>
      </c>
      <c r="B8674" s="2">
        <v>56.10239</v>
      </c>
      <c r="C8674" s="3">
        <v>107</v>
      </c>
      <c r="E8674" t="s">
        <v>6653</v>
      </c>
      <c r="F8674" s="4" t="s">
        <v>12494</v>
      </c>
      <c r="G8674" s="5">
        <v>70</v>
      </c>
      <c r="H8674" s="6">
        <v>0.22857140000000001</v>
      </c>
      <c r="I8674" s="7">
        <v>76.25</v>
      </c>
    </row>
    <row r="8675" spans="1:12" x14ac:dyDescent="0.25">
      <c r="A8675">
        <v>68522</v>
      </c>
      <c r="B8675" s="2">
        <v>56.100499999999997</v>
      </c>
      <c r="C8675" s="3">
        <v>12777</v>
      </c>
      <c r="D8675" s="4">
        <v>30700</v>
      </c>
      <c r="E8675" t="s">
        <v>230</v>
      </c>
      <c r="F8675" s="4" t="s">
        <v>12738</v>
      </c>
      <c r="G8675" s="5">
        <v>7818</v>
      </c>
      <c r="H8675" s="6">
        <v>0.25425249999999999</v>
      </c>
      <c r="I8675" s="7">
        <v>71.805999999999997</v>
      </c>
      <c r="J8675" s="2">
        <v>39.200000000000003</v>
      </c>
      <c r="K8675">
        <v>5</v>
      </c>
    </row>
    <row r="8676" spans="1:12" x14ac:dyDescent="0.25">
      <c r="A8676">
        <v>56554</v>
      </c>
      <c r="B8676" s="2">
        <v>56.098190000000002</v>
      </c>
      <c r="C8676" s="3">
        <v>2595</v>
      </c>
      <c r="E8676" t="s">
        <v>6637</v>
      </c>
      <c r="F8676" s="4" t="s">
        <v>10428</v>
      </c>
      <c r="G8676" s="5">
        <v>1848</v>
      </c>
      <c r="H8676" s="6">
        <v>0.24878310000000001</v>
      </c>
      <c r="I8676" s="7">
        <v>72.742000000000004</v>
      </c>
      <c r="J8676" s="2">
        <v>70</v>
      </c>
      <c r="K8676">
        <v>1</v>
      </c>
    </row>
    <row r="8677" spans="1:12" x14ac:dyDescent="0.25">
      <c r="A8677">
        <v>66762</v>
      </c>
      <c r="B8677" s="2">
        <v>56.09442</v>
      </c>
      <c r="C8677" s="3">
        <v>24888</v>
      </c>
      <c r="D8677" s="4">
        <v>38260</v>
      </c>
      <c r="E8677" t="s">
        <v>617</v>
      </c>
      <c r="F8677" s="4" t="s">
        <v>12494</v>
      </c>
      <c r="G8677" s="5">
        <v>13876</v>
      </c>
      <c r="H8677" s="6">
        <v>0.34520040000000002</v>
      </c>
      <c r="I8677" s="7">
        <v>56.076999999999998</v>
      </c>
      <c r="J8677" s="2">
        <v>52.416699999999999</v>
      </c>
      <c r="K8677">
        <v>12</v>
      </c>
      <c r="L8677" s="2">
        <v>96.9</v>
      </c>
    </row>
    <row r="8678" spans="1:12" x14ac:dyDescent="0.25">
      <c r="A8678">
        <v>84774</v>
      </c>
      <c r="B8678" s="2">
        <v>56.09084</v>
      </c>
      <c r="C8678" s="3">
        <v>1907</v>
      </c>
      <c r="D8678" s="4">
        <v>41100</v>
      </c>
      <c r="E8678" t="s">
        <v>14955</v>
      </c>
      <c r="F8678" s="4" t="s">
        <v>14851</v>
      </c>
      <c r="G8678" s="5">
        <v>1111</v>
      </c>
      <c r="H8678" s="6">
        <v>0.32464029999999999</v>
      </c>
      <c r="I8678" s="7">
        <v>59.62</v>
      </c>
    </row>
    <row r="8679" spans="1:12" x14ac:dyDescent="0.25">
      <c r="A8679">
        <v>30135</v>
      </c>
      <c r="B8679" s="2">
        <v>56.081150000000001</v>
      </c>
      <c r="C8679" s="3">
        <v>62044</v>
      </c>
      <c r="D8679" s="4">
        <v>12060</v>
      </c>
      <c r="E8679" t="s">
        <v>6396</v>
      </c>
      <c r="F8679" s="4" t="s">
        <v>6363</v>
      </c>
      <c r="G8679" s="5">
        <v>39351</v>
      </c>
      <c r="H8679" s="6">
        <v>0.27795989999999998</v>
      </c>
      <c r="I8679" s="7">
        <v>67.674999999999997</v>
      </c>
      <c r="J8679" s="2">
        <v>50.625</v>
      </c>
      <c r="K8679">
        <v>8</v>
      </c>
    </row>
    <row r="8680" spans="1:12" x14ac:dyDescent="0.25">
      <c r="A8680">
        <v>84046</v>
      </c>
      <c r="B8680" s="2">
        <v>56.071649999999998</v>
      </c>
      <c r="C8680" s="3">
        <v>510</v>
      </c>
      <c r="E8680" t="s">
        <v>13349</v>
      </c>
      <c r="F8680" s="4" t="s">
        <v>14851</v>
      </c>
      <c r="G8680" s="5">
        <v>360</v>
      </c>
      <c r="H8680" s="6">
        <v>0.2055556</v>
      </c>
      <c r="I8680" s="7">
        <v>80.179000000000002</v>
      </c>
    </row>
    <row r="8681" spans="1:12" x14ac:dyDescent="0.25">
      <c r="A8681">
        <v>84403</v>
      </c>
      <c r="B8681" s="2">
        <v>56.06615</v>
      </c>
      <c r="C8681" s="3">
        <v>37692</v>
      </c>
      <c r="D8681" s="4">
        <v>36260</v>
      </c>
      <c r="E8681" t="s">
        <v>9646</v>
      </c>
      <c r="F8681" s="4" t="s">
        <v>14851</v>
      </c>
      <c r="G8681" s="5">
        <v>22631</v>
      </c>
      <c r="H8681" s="6">
        <v>0.31795689999999999</v>
      </c>
      <c r="I8681" s="7">
        <v>60.747999999999998</v>
      </c>
      <c r="J8681" s="2">
        <v>48.090899999999998</v>
      </c>
      <c r="K8681">
        <v>22</v>
      </c>
      <c r="L8681" s="2">
        <v>88.6</v>
      </c>
    </row>
    <row r="8682" spans="1:12" x14ac:dyDescent="0.25">
      <c r="A8682">
        <v>97004</v>
      </c>
      <c r="B8682" s="2">
        <v>56.059980000000003</v>
      </c>
      <c r="C8682" s="3">
        <v>4333</v>
      </c>
      <c r="D8682" s="4">
        <v>38900</v>
      </c>
      <c r="E8682" t="s">
        <v>16171</v>
      </c>
      <c r="F8682" s="4" t="s">
        <v>16170</v>
      </c>
      <c r="G8682" s="5">
        <v>3127</v>
      </c>
      <c r="H8682" s="6">
        <v>0.22577549999999999</v>
      </c>
      <c r="I8682" s="7">
        <v>76.673000000000002</v>
      </c>
      <c r="J8682" s="2">
        <v>46</v>
      </c>
      <c r="K8682">
        <v>4</v>
      </c>
    </row>
    <row r="8683" spans="1:12" x14ac:dyDescent="0.25">
      <c r="A8683">
        <v>43450</v>
      </c>
      <c r="B8683" s="2">
        <v>56.058680000000003</v>
      </c>
      <c r="C8683" s="3">
        <v>3605</v>
      </c>
      <c r="D8683" s="4">
        <v>45780</v>
      </c>
      <c r="E8683" t="s">
        <v>8378</v>
      </c>
      <c r="F8683" s="4" t="s">
        <v>8295</v>
      </c>
      <c r="G8683" s="5">
        <v>2323</v>
      </c>
      <c r="H8683" s="6">
        <v>0.25817560000000001</v>
      </c>
      <c r="I8683" s="7">
        <v>71.064999999999998</v>
      </c>
      <c r="J8683" s="2">
        <v>45.5</v>
      </c>
      <c r="K8683">
        <v>2</v>
      </c>
    </row>
    <row r="8684" spans="1:12" x14ac:dyDescent="0.25">
      <c r="A8684">
        <v>71909</v>
      </c>
      <c r="B8684" s="2">
        <v>56.054819999999999</v>
      </c>
      <c r="C8684" s="3">
        <v>15248</v>
      </c>
      <c r="D8684" s="4">
        <v>26300</v>
      </c>
      <c r="E8684" t="s">
        <v>13224</v>
      </c>
      <c r="F8684" s="4" t="s">
        <v>13183</v>
      </c>
      <c r="G8684" s="5">
        <v>13807</v>
      </c>
      <c r="H8684" s="6">
        <v>0.32686320000000002</v>
      </c>
      <c r="I8684" s="7">
        <v>59.191000000000003</v>
      </c>
      <c r="J8684" s="2">
        <v>59</v>
      </c>
      <c r="K8684">
        <v>3</v>
      </c>
    </row>
    <row r="8685" spans="1:12" x14ac:dyDescent="0.25">
      <c r="A8685">
        <v>54003</v>
      </c>
      <c r="B8685" s="2">
        <v>56.051349999999999</v>
      </c>
      <c r="C8685" s="3">
        <v>902</v>
      </c>
      <c r="D8685" s="4">
        <v>33460</v>
      </c>
      <c r="E8685" t="s">
        <v>10166</v>
      </c>
      <c r="F8685" s="4" t="s">
        <v>10031</v>
      </c>
      <c r="G8685" s="5">
        <v>665</v>
      </c>
      <c r="H8685" s="6">
        <v>0.2360902</v>
      </c>
      <c r="I8685" s="7">
        <v>74.861000000000004</v>
      </c>
    </row>
    <row r="8686" spans="1:12" x14ac:dyDescent="0.25">
      <c r="A8686">
        <v>53565</v>
      </c>
      <c r="B8686" s="2">
        <v>56.05039</v>
      </c>
      <c r="C8686" s="3">
        <v>4978</v>
      </c>
      <c r="D8686" s="4">
        <v>31540</v>
      </c>
      <c r="E8686" t="s">
        <v>3362</v>
      </c>
      <c r="F8686" s="4" t="s">
        <v>10031</v>
      </c>
      <c r="G8686" s="5">
        <v>3367</v>
      </c>
      <c r="H8686" s="6">
        <v>0.26819130000000002</v>
      </c>
      <c r="I8686" s="7">
        <v>69.296999999999997</v>
      </c>
      <c r="J8686" s="2">
        <v>44</v>
      </c>
      <c r="K8686">
        <v>2</v>
      </c>
    </row>
    <row r="8687" spans="1:12" x14ac:dyDescent="0.25">
      <c r="A8687">
        <v>62268</v>
      </c>
      <c r="B8687" s="2">
        <v>56.049460000000003</v>
      </c>
      <c r="C8687" s="3">
        <v>739</v>
      </c>
      <c r="E8687" t="s">
        <v>1270</v>
      </c>
      <c r="F8687" s="4" t="s">
        <v>11490</v>
      </c>
      <c r="G8687" s="5">
        <v>495</v>
      </c>
      <c r="H8687" s="6">
        <v>0.15555559999999999</v>
      </c>
      <c r="I8687" s="7">
        <v>88.75</v>
      </c>
    </row>
    <row r="8688" spans="1:12" x14ac:dyDescent="0.25">
      <c r="A8688">
        <v>20664</v>
      </c>
      <c r="B8688" s="2">
        <v>56.048859999999998</v>
      </c>
      <c r="C8688" s="3">
        <v>2746</v>
      </c>
      <c r="D8688" s="4">
        <v>47900</v>
      </c>
      <c r="E8688" t="s">
        <v>3745</v>
      </c>
      <c r="F8688" s="4" t="s">
        <v>4361</v>
      </c>
      <c r="G8688" s="5">
        <v>2012</v>
      </c>
      <c r="H8688" s="6">
        <v>0.15805169999999999</v>
      </c>
      <c r="I8688" s="7">
        <v>88.316999999999993</v>
      </c>
      <c r="J8688" s="2">
        <v>39.333300000000001</v>
      </c>
      <c r="K8688">
        <v>3</v>
      </c>
    </row>
    <row r="8689" spans="1:11" x14ac:dyDescent="0.25">
      <c r="A8689">
        <v>98538</v>
      </c>
      <c r="B8689" s="2">
        <v>56.048340000000003</v>
      </c>
      <c r="C8689" s="3">
        <v>225</v>
      </c>
      <c r="D8689" s="4">
        <v>16500</v>
      </c>
      <c r="E8689" t="s">
        <v>9518</v>
      </c>
      <c r="F8689" s="4" t="s">
        <v>16344</v>
      </c>
      <c r="G8689" s="5">
        <v>158</v>
      </c>
      <c r="H8689" s="6">
        <v>0.1898734</v>
      </c>
      <c r="I8689" s="7">
        <v>82.813000000000002</v>
      </c>
    </row>
    <row r="8690" spans="1:11" x14ac:dyDescent="0.25">
      <c r="A8690">
        <v>69367</v>
      </c>
      <c r="B8690" s="2">
        <v>56.048270000000002</v>
      </c>
      <c r="C8690" s="3">
        <v>162</v>
      </c>
      <c r="E8690" t="s">
        <v>12925</v>
      </c>
      <c r="F8690" s="4" t="s">
        <v>12738</v>
      </c>
      <c r="G8690" s="5">
        <v>119</v>
      </c>
      <c r="H8690" s="6">
        <v>0.28571429999999998</v>
      </c>
      <c r="I8690" s="7">
        <v>66.25</v>
      </c>
    </row>
    <row r="8691" spans="1:11" x14ac:dyDescent="0.25">
      <c r="A8691">
        <v>75154</v>
      </c>
      <c r="B8691" s="2">
        <v>56.04269</v>
      </c>
      <c r="C8691" s="3">
        <v>37193</v>
      </c>
      <c r="D8691" s="4">
        <v>19100</v>
      </c>
      <c r="E8691" t="s">
        <v>4936</v>
      </c>
      <c r="F8691" s="4" t="s">
        <v>13752</v>
      </c>
      <c r="G8691" s="5">
        <v>23197</v>
      </c>
      <c r="H8691" s="6">
        <v>0.22895199999999999</v>
      </c>
      <c r="I8691" s="7">
        <v>76.052999999999997</v>
      </c>
    </row>
    <row r="8692" spans="1:11" x14ac:dyDescent="0.25">
      <c r="A8692">
        <v>42001</v>
      </c>
      <c r="B8692" s="2">
        <v>56.032400000000003</v>
      </c>
      <c r="C8692" s="3">
        <v>28181</v>
      </c>
      <c r="D8692" s="4">
        <v>37140</v>
      </c>
      <c r="E8692" t="s">
        <v>8170</v>
      </c>
      <c r="F8692" s="4" t="s">
        <v>7883</v>
      </c>
      <c r="G8692" s="5">
        <v>19819</v>
      </c>
      <c r="H8692" s="6">
        <v>0.3123108</v>
      </c>
      <c r="I8692" s="7">
        <v>61.648000000000003</v>
      </c>
      <c r="J8692" s="2">
        <v>38.142899999999997</v>
      </c>
      <c r="K8692">
        <v>7</v>
      </c>
    </row>
    <row r="8693" spans="1:11" x14ac:dyDescent="0.25">
      <c r="A8693">
        <v>33594</v>
      </c>
      <c r="B8693" s="2">
        <v>56.022199999999998</v>
      </c>
      <c r="C8693" s="3">
        <v>34257</v>
      </c>
      <c r="D8693" s="4">
        <v>45300</v>
      </c>
      <c r="E8693" t="s">
        <v>6917</v>
      </c>
      <c r="F8693" s="4" t="s">
        <v>6689</v>
      </c>
      <c r="G8693" s="5">
        <v>22809</v>
      </c>
      <c r="H8693" s="6">
        <v>0.26510299999999998</v>
      </c>
      <c r="I8693" s="7">
        <v>69.805000000000007</v>
      </c>
      <c r="J8693" s="2">
        <v>40</v>
      </c>
      <c r="K8693">
        <v>7</v>
      </c>
    </row>
    <row r="8694" spans="1:11" x14ac:dyDescent="0.25">
      <c r="A8694">
        <v>66518</v>
      </c>
      <c r="B8694" s="2">
        <v>56.016719999999999</v>
      </c>
      <c r="C8694" s="3">
        <v>126</v>
      </c>
      <c r="E8694" t="s">
        <v>12539</v>
      </c>
      <c r="F8694" s="4" t="s">
        <v>12494</v>
      </c>
      <c r="G8694" s="5">
        <v>93</v>
      </c>
      <c r="H8694" s="6">
        <v>0.25806449999999997</v>
      </c>
      <c r="I8694" s="7">
        <v>71</v>
      </c>
    </row>
    <row r="8695" spans="1:11" x14ac:dyDescent="0.25">
      <c r="A8695">
        <v>3455</v>
      </c>
      <c r="B8695" s="2">
        <v>56.016359999999999</v>
      </c>
      <c r="C8695" s="3">
        <v>1870</v>
      </c>
      <c r="D8695" s="4">
        <v>28300</v>
      </c>
      <c r="E8695" t="s">
        <v>223</v>
      </c>
      <c r="F8695" s="4" t="s">
        <v>520</v>
      </c>
      <c r="G8695" s="5">
        <v>1399</v>
      </c>
      <c r="H8695" s="6">
        <v>0.30235879999999998</v>
      </c>
      <c r="I8695" s="7">
        <v>63.332999999999998</v>
      </c>
      <c r="J8695" s="2">
        <v>45</v>
      </c>
      <c r="K8695">
        <v>4</v>
      </c>
    </row>
    <row r="8696" spans="1:11" x14ac:dyDescent="0.25">
      <c r="A8696">
        <v>17329</v>
      </c>
      <c r="B8696" s="2">
        <v>56.015619999999998</v>
      </c>
      <c r="C8696" s="3">
        <v>2338</v>
      </c>
      <c r="D8696" s="4">
        <v>49620</v>
      </c>
      <c r="E8696" t="s">
        <v>3781</v>
      </c>
      <c r="F8696" s="4" t="s">
        <v>3003</v>
      </c>
      <c r="G8696" s="5">
        <v>1694</v>
      </c>
      <c r="H8696" s="6">
        <v>0.14580870000000001</v>
      </c>
      <c r="I8696" s="7">
        <v>90.375</v>
      </c>
      <c r="J8696" s="2">
        <v>62</v>
      </c>
      <c r="K8696">
        <v>1</v>
      </c>
    </row>
    <row r="8697" spans="1:11" x14ac:dyDescent="0.25">
      <c r="A8697">
        <v>80648</v>
      </c>
      <c r="B8697" s="2">
        <v>56.015059999999998</v>
      </c>
      <c r="C8697" s="3">
        <v>1031</v>
      </c>
      <c r="D8697" s="4">
        <v>24540</v>
      </c>
      <c r="E8697" t="s">
        <v>14525</v>
      </c>
      <c r="F8697" s="4" t="s">
        <v>14477</v>
      </c>
      <c r="G8697" s="5">
        <v>672</v>
      </c>
      <c r="H8697" s="6">
        <v>0.2243685</v>
      </c>
      <c r="I8697" s="7">
        <v>76.786000000000001</v>
      </c>
    </row>
    <row r="8698" spans="1:11" x14ac:dyDescent="0.25">
      <c r="A8698">
        <v>96124</v>
      </c>
      <c r="B8698" s="2">
        <v>56.014809999999997</v>
      </c>
      <c r="C8698" s="3">
        <v>365</v>
      </c>
      <c r="E8698" t="s">
        <v>16083</v>
      </c>
      <c r="F8698" s="4" t="s">
        <v>15368</v>
      </c>
      <c r="G8698" s="5">
        <v>365</v>
      </c>
      <c r="H8698" s="6">
        <v>0.1065574</v>
      </c>
      <c r="I8698" s="7">
        <v>97.143000000000001</v>
      </c>
    </row>
    <row r="8699" spans="1:11" x14ac:dyDescent="0.25">
      <c r="A8699">
        <v>24121</v>
      </c>
      <c r="B8699" s="2">
        <v>56.01285</v>
      </c>
      <c r="C8699" s="3">
        <v>9890</v>
      </c>
      <c r="D8699" s="4">
        <v>31340</v>
      </c>
      <c r="E8699" t="s">
        <v>4975</v>
      </c>
      <c r="F8699" s="4" t="s">
        <v>4335</v>
      </c>
      <c r="G8699" s="5">
        <v>7811</v>
      </c>
      <c r="H8699" s="6">
        <v>0.28789039999999999</v>
      </c>
      <c r="I8699" s="7">
        <v>65.796999999999997</v>
      </c>
      <c r="J8699" s="2">
        <v>54.5</v>
      </c>
      <c r="K8699">
        <v>4</v>
      </c>
    </row>
    <row r="8700" spans="1:11" x14ac:dyDescent="0.25">
      <c r="A8700">
        <v>57532</v>
      </c>
      <c r="B8700" s="2">
        <v>56.01052</v>
      </c>
      <c r="C8700" s="3">
        <v>2858</v>
      </c>
      <c r="D8700" s="4">
        <v>38180</v>
      </c>
      <c r="E8700" t="s">
        <v>10988</v>
      </c>
      <c r="F8700" s="4" t="s">
        <v>10877</v>
      </c>
      <c r="G8700" s="5">
        <v>1916</v>
      </c>
      <c r="H8700" s="6">
        <v>0.27557409999999999</v>
      </c>
      <c r="I8700" s="7">
        <v>67.917000000000002</v>
      </c>
      <c r="J8700" s="2">
        <v>55</v>
      </c>
      <c r="K8700">
        <v>1</v>
      </c>
    </row>
    <row r="8701" spans="1:11" x14ac:dyDescent="0.25">
      <c r="A8701">
        <v>77082</v>
      </c>
      <c r="B8701" s="2">
        <v>56.001629999999999</v>
      </c>
      <c r="C8701" s="3">
        <v>52248</v>
      </c>
      <c r="D8701" s="4">
        <v>26420</v>
      </c>
      <c r="E8701" t="s">
        <v>3103</v>
      </c>
      <c r="F8701" s="4" t="s">
        <v>13752</v>
      </c>
      <c r="G8701" s="5">
        <v>35224</v>
      </c>
      <c r="H8701" s="6">
        <v>0.35704760000000002</v>
      </c>
      <c r="I8701" s="7">
        <v>53.835999999999999</v>
      </c>
      <c r="J8701" s="2">
        <v>33.833300000000001</v>
      </c>
      <c r="K8701">
        <v>6</v>
      </c>
    </row>
    <row r="8702" spans="1:11" x14ac:dyDescent="0.25">
      <c r="A8702">
        <v>18067</v>
      </c>
      <c r="B8702" s="2">
        <v>55.990009999999998</v>
      </c>
      <c r="C8702" s="3">
        <v>18659</v>
      </c>
      <c r="D8702" s="4">
        <v>10900</v>
      </c>
      <c r="E8702" t="s">
        <v>51</v>
      </c>
      <c r="F8702" s="4" t="s">
        <v>3003</v>
      </c>
      <c r="G8702" s="5">
        <v>13315</v>
      </c>
      <c r="H8702" s="6">
        <v>0.22506760000000001</v>
      </c>
      <c r="I8702" s="7">
        <v>76.643000000000001</v>
      </c>
      <c r="J8702" s="2">
        <v>52.5</v>
      </c>
      <c r="K8702">
        <v>2</v>
      </c>
    </row>
    <row r="8703" spans="1:11" x14ac:dyDescent="0.25">
      <c r="A8703">
        <v>59434</v>
      </c>
      <c r="B8703" s="2">
        <v>55.986710000000002</v>
      </c>
      <c r="C8703" s="3">
        <v>603</v>
      </c>
      <c r="E8703" t="s">
        <v>11378</v>
      </c>
      <c r="F8703" s="4" t="s">
        <v>11278</v>
      </c>
      <c r="G8703" s="5">
        <v>467</v>
      </c>
      <c r="H8703" s="6">
        <v>0.40811960000000003</v>
      </c>
      <c r="I8703" s="7">
        <v>45</v>
      </c>
    </row>
    <row r="8704" spans="1:11" x14ac:dyDescent="0.25">
      <c r="A8704">
        <v>93549</v>
      </c>
      <c r="B8704" s="2">
        <v>55.986539999999998</v>
      </c>
      <c r="C8704" s="3">
        <v>333</v>
      </c>
      <c r="E8704" t="s">
        <v>15692</v>
      </c>
      <c r="F8704" s="4" t="s">
        <v>15368</v>
      </c>
      <c r="G8704" s="5">
        <v>250</v>
      </c>
      <c r="H8704" s="6">
        <v>0.123506</v>
      </c>
      <c r="I8704" s="7">
        <v>94.167000000000002</v>
      </c>
    </row>
    <row r="8705" spans="1:12" x14ac:dyDescent="0.25">
      <c r="A8705">
        <v>39320</v>
      </c>
      <c r="B8705" s="2">
        <v>55.986159999999998</v>
      </c>
      <c r="C8705" s="3">
        <v>2194</v>
      </c>
      <c r="D8705" s="4">
        <v>32940</v>
      </c>
      <c r="E8705" t="s">
        <v>5751</v>
      </c>
      <c r="F8705" s="4" t="s">
        <v>7633</v>
      </c>
      <c r="G8705" s="5">
        <v>1361</v>
      </c>
      <c r="H8705" s="6">
        <v>0.16519819999999999</v>
      </c>
      <c r="I8705" s="7">
        <v>86.953000000000003</v>
      </c>
    </row>
    <row r="8706" spans="1:12" x14ac:dyDescent="0.25">
      <c r="A8706">
        <v>53181</v>
      </c>
      <c r="B8706" s="2">
        <v>55.984639999999999</v>
      </c>
      <c r="C8706" s="3">
        <v>7368</v>
      </c>
      <c r="D8706" s="4">
        <v>16980</v>
      </c>
      <c r="E8706" t="s">
        <v>10093</v>
      </c>
      <c r="F8706" s="4" t="s">
        <v>10031</v>
      </c>
      <c r="G8706" s="5">
        <v>4973</v>
      </c>
      <c r="H8706" s="6">
        <v>0.23140330000000001</v>
      </c>
      <c r="I8706" s="7">
        <v>75.507999999999996</v>
      </c>
      <c r="J8706" s="2">
        <v>48</v>
      </c>
      <c r="K8706">
        <v>1</v>
      </c>
    </row>
    <row r="8707" spans="1:12" x14ac:dyDescent="0.25">
      <c r="A8707">
        <v>16638</v>
      </c>
      <c r="B8707" s="2">
        <v>55.983440000000002</v>
      </c>
      <c r="C8707" s="3">
        <v>50</v>
      </c>
      <c r="D8707" s="4">
        <v>26500</v>
      </c>
      <c r="E8707" t="s">
        <v>3538</v>
      </c>
      <c r="F8707" s="4" t="s">
        <v>3003</v>
      </c>
      <c r="G8707" s="5">
        <v>30</v>
      </c>
      <c r="H8707" s="6">
        <v>0.35483870000000001</v>
      </c>
      <c r="I8707" s="7">
        <v>54.167000000000002</v>
      </c>
    </row>
    <row r="8708" spans="1:12" x14ac:dyDescent="0.25">
      <c r="A8708">
        <v>56553</v>
      </c>
      <c r="B8708" s="2">
        <v>55.98339</v>
      </c>
      <c r="C8708" s="3">
        <v>273</v>
      </c>
      <c r="D8708" s="4">
        <v>47420</v>
      </c>
      <c r="E8708" t="s">
        <v>1318</v>
      </c>
      <c r="F8708" s="4" t="s">
        <v>10428</v>
      </c>
      <c r="G8708" s="5">
        <v>187</v>
      </c>
      <c r="H8708" s="6">
        <v>0.31382979999999999</v>
      </c>
      <c r="I8708" s="7">
        <v>61.25</v>
      </c>
    </row>
    <row r="8709" spans="1:12" x14ac:dyDescent="0.25">
      <c r="A8709">
        <v>95232</v>
      </c>
      <c r="B8709" s="2">
        <v>55.9833</v>
      </c>
      <c r="C8709" s="3">
        <v>216</v>
      </c>
      <c r="E8709" t="s">
        <v>8015</v>
      </c>
      <c r="F8709" s="4" t="s">
        <v>15368</v>
      </c>
      <c r="G8709" s="5">
        <v>173</v>
      </c>
      <c r="H8709" s="6">
        <v>0.35632180000000002</v>
      </c>
      <c r="I8709" s="7">
        <v>53.905999999999999</v>
      </c>
    </row>
    <row r="8710" spans="1:12" x14ac:dyDescent="0.25">
      <c r="A8710">
        <v>22715</v>
      </c>
      <c r="B8710" s="2">
        <v>55.983020000000003</v>
      </c>
      <c r="C8710" s="3">
        <v>1519</v>
      </c>
      <c r="E8710" t="s">
        <v>4710</v>
      </c>
      <c r="F8710" s="4" t="s">
        <v>4335</v>
      </c>
      <c r="G8710" s="5">
        <v>1026</v>
      </c>
      <c r="H8710" s="6">
        <v>8.6744600000000005E-2</v>
      </c>
      <c r="I8710" s="7">
        <v>100.486</v>
      </c>
    </row>
    <row r="8711" spans="1:12" x14ac:dyDescent="0.25">
      <c r="A8711">
        <v>55339</v>
      </c>
      <c r="B8711" s="2">
        <v>55.982610000000001</v>
      </c>
      <c r="C8711" s="3">
        <v>964</v>
      </c>
      <c r="D8711" s="4">
        <v>33460</v>
      </c>
      <c r="E8711" t="s">
        <v>1420</v>
      </c>
      <c r="F8711" s="4" t="s">
        <v>10428</v>
      </c>
      <c r="G8711" s="5">
        <v>665</v>
      </c>
      <c r="H8711" s="6">
        <v>0.1804511</v>
      </c>
      <c r="I8711" s="7">
        <v>84.286000000000001</v>
      </c>
    </row>
    <row r="8712" spans="1:12" x14ac:dyDescent="0.25">
      <c r="A8712">
        <v>60040</v>
      </c>
      <c r="B8712" s="2">
        <v>55.981589999999997</v>
      </c>
      <c r="C8712" s="3">
        <v>5400</v>
      </c>
      <c r="D8712" s="4">
        <v>16980</v>
      </c>
      <c r="E8712" t="s">
        <v>11386</v>
      </c>
      <c r="F8712" s="4" t="s">
        <v>11490</v>
      </c>
      <c r="G8712" s="5">
        <v>3573</v>
      </c>
      <c r="H8712" s="6">
        <v>0.32568550000000002</v>
      </c>
      <c r="I8712" s="7">
        <v>59.183999999999997</v>
      </c>
    </row>
    <row r="8713" spans="1:12" x14ac:dyDescent="0.25">
      <c r="A8713">
        <v>77713</v>
      </c>
      <c r="B8713" s="2">
        <v>55.978529999999999</v>
      </c>
      <c r="C8713" s="3">
        <v>13019</v>
      </c>
      <c r="D8713" s="4">
        <v>13140</v>
      </c>
      <c r="E8713" t="s">
        <v>7798</v>
      </c>
      <c r="F8713" s="4" t="s">
        <v>13752</v>
      </c>
      <c r="G8713" s="5">
        <v>9225</v>
      </c>
      <c r="H8713" s="6">
        <v>0.2682927</v>
      </c>
      <c r="I8713" s="7">
        <v>69.099000000000004</v>
      </c>
      <c r="J8713" s="2">
        <v>38.857100000000003</v>
      </c>
      <c r="K8713">
        <v>7</v>
      </c>
    </row>
    <row r="8714" spans="1:12" x14ac:dyDescent="0.25">
      <c r="A8714">
        <v>68960</v>
      </c>
      <c r="B8714" s="2">
        <v>55.976289999999999</v>
      </c>
      <c r="C8714" s="3">
        <v>241</v>
      </c>
      <c r="E8714" t="s">
        <v>12883</v>
      </c>
      <c r="F8714" s="4" t="s">
        <v>12738</v>
      </c>
      <c r="G8714" s="5">
        <v>143</v>
      </c>
      <c r="H8714" s="6">
        <v>0.21678320000000001</v>
      </c>
      <c r="I8714" s="7">
        <v>78</v>
      </c>
    </row>
    <row r="8715" spans="1:12" x14ac:dyDescent="0.25">
      <c r="A8715">
        <v>60478</v>
      </c>
      <c r="B8715" s="2">
        <v>55.973520000000001</v>
      </c>
      <c r="C8715" s="3">
        <v>17106</v>
      </c>
      <c r="D8715" s="4">
        <v>16980</v>
      </c>
      <c r="E8715" t="s">
        <v>11597</v>
      </c>
      <c r="F8715" s="4" t="s">
        <v>11490</v>
      </c>
      <c r="G8715" s="5">
        <v>11432</v>
      </c>
      <c r="H8715" s="6">
        <v>0.31079430000000002</v>
      </c>
      <c r="I8715" s="7">
        <v>61.741999999999997</v>
      </c>
      <c r="J8715" s="2">
        <v>61</v>
      </c>
      <c r="K8715">
        <v>1</v>
      </c>
    </row>
    <row r="8716" spans="1:12" x14ac:dyDescent="0.25">
      <c r="A8716">
        <v>97119</v>
      </c>
      <c r="B8716" s="2">
        <v>55.969970000000004</v>
      </c>
      <c r="C8716" s="3">
        <v>4518</v>
      </c>
      <c r="D8716" s="4">
        <v>38900</v>
      </c>
      <c r="E8716" t="s">
        <v>5766</v>
      </c>
      <c r="F8716" s="4" t="s">
        <v>16170</v>
      </c>
      <c r="G8716" s="5">
        <v>3415</v>
      </c>
      <c r="H8716" s="6">
        <v>0.26346599999999998</v>
      </c>
      <c r="I8716" s="7">
        <v>69.915000000000006</v>
      </c>
      <c r="J8716" s="2">
        <v>32</v>
      </c>
      <c r="K8716">
        <v>2</v>
      </c>
    </row>
    <row r="8717" spans="1:12" x14ac:dyDescent="0.25">
      <c r="A8717">
        <v>39737</v>
      </c>
      <c r="B8717" s="2">
        <v>55.969079999999998</v>
      </c>
      <c r="C8717" s="3">
        <v>398</v>
      </c>
      <c r="E8717" t="s">
        <v>7854</v>
      </c>
      <c r="F8717" s="4" t="s">
        <v>7633</v>
      </c>
      <c r="G8717" s="5">
        <v>279</v>
      </c>
      <c r="H8717" s="6">
        <v>0.23297490000000001</v>
      </c>
      <c r="I8717" s="7">
        <v>75.179000000000002</v>
      </c>
    </row>
    <row r="8718" spans="1:12" x14ac:dyDescent="0.25">
      <c r="A8718">
        <v>99323</v>
      </c>
      <c r="B8718" s="2">
        <v>55.96848</v>
      </c>
      <c r="C8718" s="3">
        <v>3450</v>
      </c>
      <c r="D8718" s="4">
        <v>47460</v>
      </c>
      <c r="E8718" t="s">
        <v>8525</v>
      </c>
      <c r="F8718" s="4" t="s">
        <v>16344</v>
      </c>
      <c r="G8718" s="5">
        <v>2259</v>
      </c>
      <c r="H8718" s="6">
        <v>0.1943338</v>
      </c>
      <c r="I8718" s="7">
        <v>81.852000000000004</v>
      </c>
      <c r="J8718" s="2">
        <v>48</v>
      </c>
      <c r="K8718">
        <v>1</v>
      </c>
    </row>
    <row r="8719" spans="1:12" x14ac:dyDescent="0.25">
      <c r="A8719">
        <v>23666</v>
      </c>
      <c r="B8719" s="2">
        <v>55.959690000000002</v>
      </c>
      <c r="C8719" s="3">
        <v>50123</v>
      </c>
      <c r="D8719" s="4">
        <v>47260</v>
      </c>
      <c r="E8719" t="s">
        <v>668</v>
      </c>
      <c r="F8719" s="4" t="s">
        <v>4335</v>
      </c>
      <c r="G8719" s="5">
        <v>34426</v>
      </c>
      <c r="H8719" s="6">
        <v>0.24899060000000001</v>
      </c>
      <c r="I8719" s="7">
        <v>72.406000000000006</v>
      </c>
      <c r="J8719" s="2">
        <v>41.666699999999999</v>
      </c>
      <c r="K8719">
        <v>12</v>
      </c>
      <c r="L8719" s="2">
        <v>60.1</v>
      </c>
    </row>
    <row r="8720" spans="1:12" x14ac:dyDescent="0.25">
      <c r="A8720">
        <v>65049</v>
      </c>
      <c r="B8720" s="2">
        <v>55.950389999999999</v>
      </c>
      <c r="C8720" s="3">
        <v>6131</v>
      </c>
      <c r="E8720" t="s">
        <v>12356</v>
      </c>
      <c r="F8720" s="4" t="s">
        <v>12102</v>
      </c>
      <c r="G8720" s="5">
        <v>4481</v>
      </c>
      <c r="H8720" s="6">
        <v>0.33244089999999998</v>
      </c>
      <c r="I8720" s="7">
        <v>57.982999999999997</v>
      </c>
    </row>
    <row r="8721" spans="1:12" x14ac:dyDescent="0.25">
      <c r="A8721">
        <v>70563</v>
      </c>
      <c r="B8721" s="2">
        <v>55.946330000000003</v>
      </c>
      <c r="C8721" s="3">
        <v>18610</v>
      </c>
      <c r="D8721" s="4">
        <v>29180</v>
      </c>
      <c r="E8721" t="s">
        <v>13024</v>
      </c>
      <c r="F8721" s="4" t="s">
        <v>12927</v>
      </c>
      <c r="G8721" s="5">
        <v>12465</v>
      </c>
      <c r="H8721" s="6">
        <v>0.2340767</v>
      </c>
      <c r="I8721" s="7">
        <v>74.977000000000004</v>
      </c>
      <c r="J8721" s="2">
        <v>44.666699999999999</v>
      </c>
      <c r="K8721">
        <v>3</v>
      </c>
    </row>
    <row r="8722" spans="1:12" x14ac:dyDescent="0.25">
      <c r="A8722">
        <v>55109</v>
      </c>
      <c r="B8722" s="2">
        <v>55.937989999999999</v>
      </c>
      <c r="C8722" s="3">
        <v>32152</v>
      </c>
      <c r="D8722" s="4">
        <v>33460</v>
      </c>
      <c r="E8722" t="s">
        <v>5025</v>
      </c>
      <c r="F8722" s="4" t="s">
        <v>10428</v>
      </c>
      <c r="G8722" s="5">
        <v>22361</v>
      </c>
      <c r="H8722" s="6">
        <v>0.26626719999999998</v>
      </c>
      <c r="I8722" s="7">
        <v>69.403000000000006</v>
      </c>
      <c r="J8722" s="2">
        <v>48.821399999999997</v>
      </c>
      <c r="K8722">
        <v>28</v>
      </c>
      <c r="L8722" s="2">
        <v>90.6</v>
      </c>
    </row>
    <row r="8723" spans="1:12" x14ac:dyDescent="0.25">
      <c r="A8723">
        <v>32821</v>
      </c>
      <c r="B8723" s="2">
        <v>55.929609999999997</v>
      </c>
      <c r="C8723" s="3">
        <v>16820</v>
      </c>
      <c r="D8723" s="4">
        <v>36740</v>
      </c>
      <c r="E8723" t="s">
        <v>5555</v>
      </c>
      <c r="F8723" s="4" t="s">
        <v>6689</v>
      </c>
      <c r="G8723" s="5">
        <v>12659</v>
      </c>
      <c r="H8723" s="6">
        <v>0.35868879999999997</v>
      </c>
      <c r="I8723" s="7">
        <v>53.427999999999997</v>
      </c>
      <c r="J8723" s="2">
        <v>46.5</v>
      </c>
      <c r="K8723">
        <v>4</v>
      </c>
    </row>
    <row r="8724" spans="1:12" x14ac:dyDescent="0.25">
      <c r="A8724">
        <v>97530</v>
      </c>
      <c r="B8724" s="2">
        <v>55.925269999999998</v>
      </c>
      <c r="C8724" s="3">
        <v>6697</v>
      </c>
      <c r="D8724" s="4">
        <v>32780</v>
      </c>
      <c r="E8724" t="s">
        <v>1076</v>
      </c>
      <c r="F8724" s="4" t="s">
        <v>16170</v>
      </c>
      <c r="G8724" s="5">
        <v>5480</v>
      </c>
      <c r="H8724" s="6">
        <v>0.33643499999999998</v>
      </c>
      <c r="I8724" s="7">
        <v>57.273000000000003</v>
      </c>
      <c r="J8724" s="2">
        <v>40.333300000000001</v>
      </c>
      <c r="K8724">
        <v>9</v>
      </c>
    </row>
    <row r="8725" spans="1:12" x14ac:dyDescent="0.25">
      <c r="A8725">
        <v>95666</v>
      </c>
      <c r="B8725" s="2">
        <v>55.922840000000001</v>
      </c>
      <c r="C8725" s="3">
        <v>5532</v>
      </c>
      <c r="E8725" t="s">
        <v>7504</v>
      </c>
      <c r="F8725" s="4" t="s">
        <v>15368</v>
      </c>
      <c r="G8725" s="5">
        <v>4677</v>
      </c>
      <c r="H8725" s="6">
        <v>0.25956810000000002</v>
      </c>
      <c r="I8725" s="7">
        <v>70.555999999999997</v>
      </c>
      <c r="J8725" s="2">
        <v>52.333300000000001</v>
      </c>
      <c r="K8725">
        <v>3</v>
      </c>
    </row>
    <row r="8726" spans="1:12" x14ac:dyDescent="0.25">
      <c r="A8726">
        <v>57766</v>
      </c>
      <c r="B8726" s="2">
        <v>55.921660000000003</v>
      </c>
      <c r="C8726" s="3">
        <v>317</v>
      </c>
      <c r="E8726" t="s">
        <v>11055</v>
      </c>
      <c r="F8726" s="4" t="s">
        <v>10877</v>
      </c>
      <c r="G8726" s="5">
        <v>256</v>
      </c>
      <c r="H8726" s="6">
        <v>0.22568089999999999</v>
      </c>
      <c r="I8726" s="7">
        <v>76.400000000000006</v>
      </c>
    </row>
    <row r="8727" spans="1:12" x14ac:dyDescent="0.25">
      <c r="A8727">
        <v>53536</v>
      </c>
      <c r="B8727" s="2">
        <v>55.920189999999998</v>
      </c>
      <c r="C8727" s="3">
        <v>8805</v>
      </c>
      <c r="D8727" s="4">
        <v>27500</v>
      </c>
      <c r="E8727" t="s">
        <v>9059</v>
      </c>
      <c r="F8727" s="4" t="s">
        <v>10031</v>
      </c>
      <c r="G8727" s="5">
        <v>5887</v>
      </c>
      <c r="H8727" s="6">
        <v>0.23254630000000001</v>
      </c>
      <c r="I8727" s="7">
        <v>75.210999999999999</v>
      </c>
      <c r="J8727" s="2">
        <v>45.8</v>
      </c>
      <c r="K8727">
        <v>5</v>
      </c>
    </row>
    <row r="8728" spans="1:12" x14ac:dyDescent="0.25">
      <c r="A8728">
        <v>59243</v>
      </c>
      <c r="B8728" s="2">
        <v>55.918729999999996</v>
      </c>
      <c r="C8728" s="3">
        <v>363</v>
      </c>
      <c r="E8728" t="s">
        <v>7650</v>
      </c>
      <c r="F8728" s="4" t="s">
        <v>11278</v>
      </c>
      <c r="G8728" s="5">
        <v>196</v>
      </c>
      <c r="H8728" s="6">
        <v>0.2385787</v>
      </c>
      <c r="I8728" s="7">
        <v>74.167000000000002</v>
      </c>
      <c r="J8728" s="2">
        <v>50</v>
      </c>
      <c r="K8728">
        <v>1</v>
      </c>
    </row>
    <row r="8729" spans="1:12" x14ac:dyDescent="0.25">
      <c r="A8729">
        <v>11553</v>
      </c>
      <c r="B8729" s="2">
        <v>55.914760000000001</v>
      </c>
      <c r="C8729" s="3">
        <v>26506</v>
      </c>
      <c r="D8729" s="4">
        <v>35620</v>
      </c>
      <c r="E8729" t="s">
        <v>1944</v>
      </c>
      <c r="F8729" s="4" t="s">
        <v>1280</v>
      </c>
      <c r="G8729" s="5">
        <v>16384</v>
      </c>
      <c r="H8729" s="6">
        <v>0.20489499999999999</v>
      </c>
      <c r="I8729" s="7">
        <v>79.986000000000004</v>
      </c>
      <c r="J8729" s="2">
        <v>43</v>
      </c>
      <c r="K8729">
        <v>6</v>
      </c>
    </row>
    <row r="8730" spans="1:12" x14ac:dyDescent="0.25">
      <c r="A8730">
        <v>57644</v>
      </c>
      <c r="B8730" s="2">
        <v>55.910800000000002</v>
      </c>
      <c r="C8730" s="3">
        <v>234</v>
      </c>
      <c r="E8730" t="s">
        <v>11026</v>
      </c>
      <c r="F8730" s="4" t="s">
        <v>10877</v>
      </c>
      <c r="G8730" s="5">
        <v>168</v>
      </c>
      <c r="H8730" s="6">
        <v>0.2071006</v>
      </c>
      <c r="I8730" s="7">
        <v>79.582999999999998</v>
      </c>
      <c r="J8730" s="2">
        <v>73</v>
      </c>
      <c r="K8730">
        <v>1</v>
      </c>
    </row>
    <row r="8731" spans="1:12" x14ac:dyDescent="0.25">
      <c r="A8731">
        <v>57432</v>
      </c>
      <c r="B8731" s="2">
        <v>55.91066</v>
      </c>
      <c r="C8731" s="3">
        <v>573</v>
      </c>
      <c r="D8731" s="4">
        <v>10100</v>
      </c>
      <c r="E8731" t="s">
        <v>629</v>
      </c>
      <c r="F8731" s="4" t="s">
        <v>10877</v>
      </c>
      <c r="G8731" s="5">
        <v>389</v>
      </c>
      <c r="H8731" s="6">
        <v>0.1974359</v>
      </c>
      <c r="I8731" s="7">
        <v>81.25</v>
      </c>
    </row>
    <row r="8732" spans="1:12" x14ac:dyDescent="0.25">
      <c r="A8732">
        <v>39272</v>
      </c>
      <c r="B8732" s="2">
        <v>55.9086</v>
      </c>
      <c r="C8732" s="3">
        <v>13118</v>
      </c>
      <c r="D8732" s="4">
        <v>27140</v>
      </c>
      <c r="E8732" t="s">
        <v>7779</v>
      </c>
      <c r="F8732" s="4" t="s">
        <v>7633</v>
      </c>
      <c r="G8732" s="5">
        <v>8220</v>
      </c>
      <c r="H8732" s="6">
        <v>0.29878349999999998</v>
      </c>
      <c r="I8732" s="7">
        <v>63.734999999999999</v>
      </c>
      <c r="J8732" s="2">
        <v>32</v>
      </c>
      <c r="K8732">
        <v>1</v>
      </c>
    </row>
    <row r="8733" spans="1:12" x14ac:dyDescent="0.25">
      <c r="A8733">
        <v>67063</v>
      </c>
      <c r="B8733" s="2">
        <v>55.90607</v>
      </c>
      <c r="C8733" s="3">
        <v>3759</v>
      </c>
      <c r="E8733" t="s">
        <v>4556</v>
      </c>
      <c r="F8733" s="4" t="s">
        <v>12494</v>
      </c>
      <c r="G8733" s="5">
        <v>2365</v>
      </c>
      <c r="H8733" s="6">
        <v>0.2849894</v>
      </c>
      <c r="I8733" s="7">
        <v>66.111000000000004</v>
      </c>
      <c r="J8733" s="2">
        <v>37.222200000000001</v>
      </c>
      <c r="K8733">
        <v>9</v>
      </c>
    </row>
    <row r="8734" spans="1:12" x14ac:dyDescent="0.25">
      <c r="A8734">
        <v>70778</v>
      </c>
      <c r="B8734" s="2">
        <v>55.905050000000003</v>
      </c>
      <c r="C8734" s="3">
        <v>2703</v>
      </c>
      <c r="D8734" s="4">
        <v>12940</v>
      </c>
      <c r="E8734" t="s">
        <v>928</v>
      </c>
      <c r="F8734" s="4" t="s">
        <v>12927</v>
      </c>
      <c r="G8734" s="5">
        <v>1893</v>
      </c>
      <c r="H8734" s="6">
        <v>0.24881139999999999</v>
      </c>
      <c r="I8734" s="7">
        <v>72.361000000000004</v>
      </c>
    </row>
    <row r="8735" spans="1:12" x14ac:dyDescent="0.25">
      <c r="A8735">
        <v>64057</v>
      </c>
      <c r="B8735" s="2">
        <v>55.902160000000002</v>
      </c>
      <c r="C8735" s="3">
        <v>14456</v>
      </c>
      <c r="D8735" s="4">
        <v>28140</v>
      </c>
      <c r="E8735" t="s">
        <v>5046</v>
      </c>
      <c r="F8735" s="4" t="s">
        <v>12102</v>
      </c>
      <c r="G8735" s="5">
        <v>10201</v>
      </c>
      <c r="H8735" s="6">
        <v>0.25360260000000001</v>
      </c>
      <c r="I8735" s="7">
        <v>71.531999999999996</v>
      </c>
      <c r="J8735" s="2">
        <v>47.5</v>
      </c>
      <c r="K8735">
        <v>8</v>
      </c>
    </row>
    <row r="8736" spans="1:12" x14ac:dyDescent="0.25">
      <c r="A8736">
        <v>23130</v>
      </c>
      <c r="B8736" s="2">
        <v>55.899679999999996</v>
      </c>
      <c r="C8736" s="3">
        <v>215</v>
      </c>
      <c r="D8736" s="4">
        <v>47260</v>
      </c>
      <c r="E8736" t="s">
        <v>4825</v>
      </c>
      <c r="F8736" s="4" t="s">
        <v>4335</v>
      </c>
      <c r="G8736" s="5">
        <v>140</v>
      </c>
      <c r="H8736" s="6">
        <v>0.25714290000000001</v>
      </c>
      <c r="I8736" s="7">
        <v>70.909000000000006</v>
      </c>
    </row>
    <row r="8737" spans="1:12" x14ac:dyDescent="0.25">
      <c r="A8737">
        <v>48182</v>
      </c>
      <c r="B8737" s="2">
        <v>55.896160000000002</v>
      </c>
      <c r="C8737" s="3">
        <v>21281</v>
      </c>
      <c r="D8737" s="4">
        <v>33780</v>
      </c>
      <c r="E8737" t="s">
        <v>9153</v>
      </c>
      <c r="F8737" s="4" t="s">
        <v>9106</v>
      </c>
      <c r="G8737" s="5">
        <v>14586</v>
      </c>
      <c r="H8737" s="6">
        <v>0.24974289999999999</v>
      </c>
      <c r="I8737" s="7">
        <v>72.186000000000007</v>
      </c>
      <c r="J8737" s="2">
        <v>43.666699999999999</v>
      </c>
      <c r="K8737">
        <v>3</v>
      </c>
    </row>
    <row r="8738" spans="1:12" x14ac:dyDescent="0.25">
      <c r="A8738">
        <v>36109</v>
      </c>
      <c r="B8738" s="2">
        <v>55.888649999999998</v>
      </c>
      <c r="C8738" s="3">
        <v>23850</v>
      </c>
      <c r="D8738" s="4">
        <v>33860</v>
      </c>
      <c r="E8738" t="s">
        <v>2277</v>
      </c>
      <c r="F8738" s="4" t="s">
        <v>7027</v>
      </c>
      <c r="G8738" s="5">
        <v>16780</v>
      </c>
      <c r="H8738" s="6">
        <v>0.29380210000000001</v>
      </c>
      <c r="I8738" s="7">
        <v>64.563000000000002</v>
      </c>
      <c r="J8738" s="2">
        <v>50.5</v>
      </c>
      <c r="K8738">
        <v>12</v>
      </c>
      <c r="L8738" s="2">
        <v>94</v>
      </c>
    </row>
    <row r="8739" spans="1:12" x14ac:dyDescent="0.25">
      <c r="A8739">
        <v>77477</v>
      </c>
      <c r="B8739" s="2">
        <v>55.878959999999999</v>
      </c>
      <c r="C8739" s="3">
        <v>35608</v>
      </c>
      <c r="D8739" s="4">
        <v>26420</v>
      </c>
      <c r="E8739" t="s">
        <v>2820</v>
      </c>
      <c r="F8739" s="4" t="s">
        <v>13752</v>
      </c>
      <c r="G8739" s="5">
        <v>23677</v>
      </c>
      <c r="H8739" s="6">
        <v>0.32532309999999998</v>
      </c>
      <c r="I8739" s="7">
        <v>59.106000000000002</v>
      </c>
      <c r="J8739" s="2">
        <v>39.200000000000003</v>
      </c>
      <c r="K8739">
        <v>5</v>
      </c>
    </row>
    <row r="8740" spans="1:12" x14ac:dyDescent="0.25">
      <c r="A8740">
        <v>95247</v>
      </c>
      <c r="B8740" s="2">
        <v>55.872450000000001</v>
      </c>
      <c r="C8740" s="3">
        <v>4689</v>
      </c>
      <c r="E8740" t="s">
        <v>15848</v>
      </c>
      <c r="F8740" s="4" t="s">
        <v>15368</v>
      </c>
      <c r="G8740" s="5">
        <v>3578</v>
      </c>
      <c r="H8740" s="6">
        <v>0.28395749999999997</v>
      </c>
      <c r="I8740" s="7">
        <v>66.25</v>
      </c>
      <c r="J8740" s="2">
        <v>55</v>
      </c>
      <c r="K8740">
        <v>1</v>
      </c>
    </row>
    <row r="8741" spans="1:12" x14ac:dyDescent="0.25">
      <c r="A8741">
        <v>40511</v>
      </c>
      <c r="B8741" s="2">
        <v>55.866419999999998</v>
      </c>
      <c r="C8741" s="3">
        <v>31135</v>
      </c>
      <c r="D8741" s="4">
        <v>30460</v>
      </c>
      <c r="E8741" t="s">
        <v>360</v>
      </c>
      <c r="F8741" s="4" t="s">
        <v>7883</v>
      </c>
      <c r="G8741" s="5">
        <v>21606</v>
      </c>
      <c r="H8741" s="6">
        <v>0.30533189999999999</v>
      </c>
      <c r="I8741" s="7">
        <v>62.546999999999997</v>
      </c>
      <c r="J8741" s="2">
        <v>44.4</v>
      </c>
      <c r="K8741">
        <v>5</v>
      </c>
    </row>
    <row r="8742" spans="1:12" x14ac:dyDescent="0.25">
      <c r="A8742">
        <v>79843</v>
      </c>
      <c r="B8742" s="2">
        <v>55.860840000000003</v>
      </c>
      <c r="C8742" s="3">
        <v>2375</v>
      </c>
      <c r="E8742" t="s">
        <v>14469</v>
      </c>
      <c r="F8742" s="4" t="s">
        <v>13752</v>
      </c>
      <c r="G8742" s="5">
        <v>1697</v>
      </c>
      <c r="H8742" s="6">
        <v>0.38457010000000003</v>
      </c>
      <c r="I8742" s="7">
        <v>48.85</v>
      </c>
      <c r="J8742" s="2">
        <v>52</v>
      </c>
      <c r="K8742">
        <v>2</v>
      </c>
    </row>
    <row r="8743" spans="1:12" x14ac:dyDescent="0.25">
      <c r="A8743">
        <v>32792</v>
      </c>
      <c r="B8743" s="2">
        <v>55.852609999999999</v>
      </c>
      <c r="C8743" s="3">
        <v>50141</v>
      </c>
      <c r="D8743" s="4">
        <v>36740</v>
      </c>
      <c r="E8743" t="s">
        <v>6843</v>
      </c>
      <c r="F8743" s="4" t="s">
        <v>6689</v>
      </c>
      <c r="G8743" s="5">
        <v>32664</v>
      </c>
      <c r="H8743" s="6">
        <v>0.32696550000000002</v>
      </c>
      <c r="I8743" s="7">
        <v>58.793999999999997</v>
      </c>
      <c r="J8743" s="2">
        <v>42.571399999999997</v>
      </c>
      <c r="K8743">
        <v>14</v>
      </c>
      <c r="L8743" s="2">
        <v>64.8</v>
      </c>
    </row>
    <row r="8744" spans="1:12" x14ac:dyDescent="0.25">
      <c r="A8744">
        <v>89117</v>
      </c>
      <c r="B8744" s="2">
        <v>55.835320000000003</v>
      </c>
      <c r="C8744" s="3">
        <v>54234</v>
      </c>
      <c r="D8744" s="4">
        <v>29820</v>
      </c>
      <c r="E8744" t="s">
        <v>15235</v>
      </c>
      <c r="F8744" s="4" t="s">
        <v>15318</v>
      </c>
      <c r="G8744" s="5">
        <v>39576</v>
      </c>
      <c r="H8744" s="6">
        <v>0.2939155</v>
      </c>
      <c r="I8744" s="7">
        <v>64.5</v>
      </c>
      <c r="J8744" s="2">
        <v>37.875</v>
      </c>
      <c r="K8744">
        <v>8</v>
      </c>
    </row>
    <row r="8745" spans="1:12" x14ac:dyDescent="0.25">
      <c r="A8745">
        <v>20839</v>
      </c>
      <c r="B8745" s="2">
        <v>55.825830000000003</v>
      </c>
      <c r="C8745" s="3">
        <v>111</v>
      </c>
      <c r="D8745" s="4">
        <v>47900</v>
      </c>
      <c r="E8745" t="s">
        <v>3085</v>
      </c>
      <c r="F8745" s="4" t="s">
        <v>4361</v>
      </c>
      <c r="G8745" s="5">
        <v>89</v>
      </c>
      <c r="H8745" s="6">
        <v>0.32584269999999999</v>
      </c>
      <c r="I8745" s="7">
        <v>58.976999999999997</v>
      </c>
    </row>
    <row r="8746" spans="1:12" x14ac:dyDescent="0.25">
      <c r="A8746">
        <v>74117</v>
      </c>
      <c r="B8746" s="2">
        <v>55.825789999999998</v>
      </c>
      <c r="C8746" s="3">
        <v>204</v>
      </c>
      <c r="D8746" s="4">
        <v>46140</v>
      </c>
      <c r="E8746" t="s">
        <v>13622</v>
      </c>
      <c r="F8746" s="4" t="s">
        <v>13462</v>
      </c>
      <c r="G8746" s="5">
        <v>109</v>
      </c>
      <c r="H8746" s="6">
        <v>0</v>
      </c>
      <c r="I8746" s="7">
        <v>115.27800000000001</v>
      </c>
    </row>
    <row r="8747" spans="1:12" x14ac:dyDescent="0.25">
      <c r="A8747">
        <v>48313</v>
      </c>
      <c r="B8747" s="2">
        <v>55.820129999999999</v>
      </c>
      <c r="C8747" s="3">
        <v>33553</v>
      </c>
      <c r="D8747" s="4">
        <v>19820</v>
      </c>
      <c r="E8747" t="s">
        <v>9167</v>
      </c>
      <c r="F8747" s="4" t="s">
        <v>9106</v>
      </c>
      <c r="G8747" s="5">
        <v>23503</v>
      </c>
      <c r="H8747" s="6">
        <v>0.2445541</v>
      </c>
      <c r="I8747" s="7">
        <v>73.013000000000005</v>
      </c>
      <c r="J8747" s="2">
        <v>41.8</v>
      </c>
      <c r="K8747">
        <v>15</v>
      </c>
      <c r="L8747" s="2">
        <v>60.8</v>
      </c>
    </row>
    <row r="8748" spans="1:12" x14ac:dyDescent="0.25">
      <c r="A8748">
        <v>78009</v>
      </c>
      <c r="B8748" s="2">
        <v>55.813200000000002</v>
      </c>
      <c r="C8748" s="3">
        <v>8432</v>
      </c>
      <c r="D8748" s="4">
        <v>41700</v>
      </c>
      <c r="E8748" t="s">
        <v>14153</v>
      </c>
      <c r="F8748" s="4" t="s">
        <v>13752</v>
      </c>
      <c r="G8748" s="5">
        <v>5460</v>
      </c>
      <c r="H8748" s="6">
        <v>0.2420802</v>
      </c>
      <c r="I8748" s="7">
        <v>73.438000000000002</v>
      </c>
      <c r="J8748" s="2">
        <v>61</v>
      </c>
      <c r="K8748">
        <v>2</v>
      </c>
    </row>
    <row r="8749" spans="1:12" x14ac:dyDescent="0.25">
      <c r="A8749">
        <v>52769</v>
      </c>
      <c r="B8749" s="2">
        <v>55.811779999999999</v>
      </c>
      <c r="C8749" s="3">
        <v>777</v>
      </c>
      <c r="D8749" s="4">
        <v>19340</v>
      </c>
      <c r="E8749" t="s">
        <v>1717</v>
      </c>
      <c r="F8749" s="4" t="s">
        <v>9593</v>
      </c>
      <c r="G8749" s="5">
        <v>493</v>
      </c>
      <c r="H8749" s="6">
        <v>0.18825910000000001</v>
      </c>
      <c r="I8749" s="7">
        <v>82.727000000000004</v>
      </c>
    </row>
    <row r="8750" spans="1:12" x14ac:dyDescent="0.25">
      <c r="A8750">
        <v>27050</v>
      </c>
      <c r="B8750" s="2">
        <v>55.810980000000001</v>
      </c>
      <c r="C8750" s="3">
        <v>4322</v>
      </c>
      <c r="D8750" s="4">
        <v>49180</v>
      </c>
      <c r="E8750" t="s">
        <v>5663</v>
      </c>
      <c r="F8750" s="4" t="s">
        <v>5642</v>
      </c>
      <c r="G8750" s="5">
        <v>2871</v>
      </c>
      <c r="H8750" s="6">
        <v>0.235376</v>
      </c>
      <c r="I8750" s="7">
        <v>74.582999999999998</v>
      </c>
      <c r="J8750" s="2">
        <v>51</v>
      </c>
      <c r="K8750">
        <v>1</v>
      </c>
    </row>
    <row r="8751" spans="1:12" x14ac:dyDescent="0.25">
      <c r="A8751">
        <v>61479</v>
      </c>
      <c r="B8751" s="2">
        <v>55.810250000000003</v>
      </c>
      <c r="C8751" s="3">
        <v>222</v>
      </c>
      <c r="D8751" s="4">
        <v>37900</v>
      </c>
      <c r="E8751" t="s">
        <v>11757</v>
      </c>
      <c r="F8751" s="4" t="s">
        <v>11490</v>
      </c>
      <c r="G8751" s="5">
        <v>146</v>
      </c>
      <c r="H8751" s="6">
        <v>0.21768709999999999</v>
      </c>
      <c r="I8751" s="7">
        <v>77.638999999999996</v>
      </c>
    </row>
    <row r="8752" spans="1:12" x14ac:dyDescent="0.25">
      <c r="A8752">
        <v>88242</v>
      </c>
      <c r="B8752" s="2">
        <v>55.809139999999999</v>
      </c>
      <c r="C8752" s="3">
        <v>7455</v>
      </c>
      <c r="D8752" s="4">
        <v>26020</v>
      </c>
      <c r="E8752" t="s">
        <v>15293</v>
      </c>
      <c r="F8752" s="4" t="s">
        <v>15124</v>
      </c>
      <c r="G8752" s="5">
        <v>4539</v>
      </c>
      <c r="H8752" s="6">
        <v>0.1562018</v>
      </c>
      <c r="I8752" s="7">
        <v>88.260999999999996</v>
      </c>
    </row>
    <row r="8753" spans="1:12" x14ac:dyDescent="0.25">
      <c r="A8753">
        <v>58075</v>
      </c>
      <c r="B8753" s="2">
        <v>55.80668</v>
      </c>
      <c r="C8753" s="3">
        <v>9050</v>
      </c>
      <c r="D8753" s="4">
        <v>47420</v>
      </c>
      <c r="E8753" t="s">
        <v>11094</v>
      </c>
      <c r="F8753" s="4" t="s">
        <v>11069</v>
      </c>
      <c r="G8753" s="5">
        <v>5697</v>
      </c>
      <c r="H8753" s="6">
        <v>0.24166370000000001</v>
      </c>
      <c r="I8753" s="7">
        <v>73.488</v>
      </c>
      <c r="J8753" s="2">
        <v>68.5</v>
      </c>
      <c r="K8753">
        <v>2</v>
      </c>
    </row>
    <row r="8754" spans="1:12" x14ac:dyDescent="0.25">
      <c r="A8754">
        <v>45336</v>
      </c>
      <c r="B8754" s="2">
        <v>55.805300000000003</v>
      </c>
      <c r="C8754" s="3">
        <v>184</v>
      </c>
      <c r="D8754" s="4">
        <v>43380</v>
      </c>
      <c r="E8754" t="s">
        <v>8677</v>
      </c>
      <c r="F8754" s="4" t="s">
        <v>8295</v>
      </c>
      <c r="G8754" s="5">
        <v>101</v>
      </c>
      <c r="H8754" s="6">
        <v>0.28712870000000001</v>
      </c>
      <c r="I8754" s="7">
        <v>65.625</v>
      </c>
    </row>
    <row r="8755" spans="1:12" x14ac:dyDescent="0.25">
      <c r="A8755">
        <v>52778</v>
      </c>
      <c r="B8755" s="2">
        <v>55.804630000000003</v>
      </c>
      <c r="C8755" s="3">
        <v>4000</v>
      </c>
      <c r="D8755" s="4">
        <v>34700</v>
      </c>
      <c r="E8755" t="s">
        <v>540</v>
      </c>
      <c r="F8755" s="4" t="s">
        <v>9593</v>
      </c>
      <c r="G8755" s="5">
        <v>2673</v>
      </c>
      <c r="H8755" s="6">
        <v>0.22484100000000001</v>
      </c>
      <c r="I8755" s="7">
        <v>76.372</v>
      </c>
      <c r="J8755" s="2">
        <v>52</v>
      </c>
      <c r="K8755">
        <v>3</v>
      </c>
    </row>
    <row r="8756" spans="1:12" x14ac:dyDescent="0.25">
      <c r="A8756">
        <v>66203</v>
      </c>
      <c r="B8756" s="2">
        <v>55.800620000000002</v>
      </c>
      <c r="C8756" s="3">
        <v>19724</v>
      </c>
      <c r="D8756" s="4">
        <v>28140</v>
      </c>
      <c r="E8756" t="s">
        <v>8447</v>
      </c>
      <c r="F8756" s="4" t="s">
        <v>12494</v>
      </c>
      <c r="G8756" s="5">
        <v>14071</v>
      </c>
      <c r="H8756" s="6">
        <v>0.29171399999999997</v>
      </c>
      <c r="I8756" s="7">
        <v>64.811999999999998</v>
      </c>
      <c r="J8756" s="2">
        <v>45.277799999999999</v>
      </c>
      <c r="K8756">
        <v>18</v>
      </c>
      <c r="L8756" s="2">
        <v>77.900000000000006</v>
      </c>
    </row>
    <row r="8757" spans="1:12" x14ac:dyDescent="0.25">
      <c r="A8757">
        <v>45674</v>
      </c>
      <c r="B8757" s="2">
        <v>55.79721</v>
      </c>
      <c r="C8757" s="3">
        <v>712</v>
      </c>
      <c r="D8757" s="4">
        <v>38580</v>
      </c>
      <c r="E8757" t="s">
        <v>1661</v>
      </c>
      <c r="F8757" s="4" t="s">
        <v>8295</v>
      </c>
      <c r="G8757" s="5">
        <v>196</v>
      </c>
      <c r="H8757" s="6">
        <v>0.31472080000000002</v>
      </c>
      <c r="I8757" s="7">
        <v>60.832999999999998</v>
      </c>
    </row>
    <row r="8758" spans="1:12" x14ac:dyDescent="0.25">
      <c r="A8758">
        <v>75448</v>
      </c>
      <c r="B8758" s="2">
        <v>55.797069999999998</v>
      </c>
      <c r="C8758" s="3">
        <v>476</v>
      </c>
      <c r="E8758" t="s">
        <v>13803</v>
      </c>
      <c r="F8758" s="4" t="s">
        <v>13752</v>
      </c>
      <c r="G8758" s="5">
        <v>381</v>
      </c>
      <c r="H8758" s="6">
        <v>0.1128609</v>
      </c>
      <c r="I8758" s="7">
        <v>95.713999999999999</v>
      </c>
    </row>
    <row r="8759" spans="1:12" x14ac:dyDescent="0.25">
      <c r="A8759">
        <v>17408</v>
      </c>
      <c r="B8759" s="2">
        <v>55.793140000000001</v>
      </c>
      <c r="C8759" s="3">
        <v>22018</v>
      </c>
      <c r="D8759" s="4">
        <v>49620</v>
      </c>
      <c r="E8759" t="s">
        <v>709</v>
      </c>
      <c r="F8759" s="4" t="s">
        <v>3003</v>
      </c>
      <c r="G8759" s="5">
        <v>16031</v>
      </c>
      <c r="H8759" s="6">
        <v>0.24346580000000001</v>
      </c>
      <c r="I8759" s="7">
        <v>73.141999999999996</v>
      </c>
      <c r="J8759" s="2">
        <v>44.666699999999999</v>
      </c>
      <c r="K8759">
        <v>3</v>
      </c>
    </row>
    <row r="8760" spans="1:12" x14ac:dyDescent="0.25">
      <c r="A8760">
        <v>1089</v>
      </c>
      <c r="B8760" s="2">
        <v>55.784619999999997</v>
      </c>
      <c r="C8760" s="3">
        <v>28554</v>
      </c>
      <c r="D8760" s="4">
        <v>44140</v>
      </c>
      <c r="E8760" t="s">
        <v>69</v>
      </c>
      <c r="F8760" s="4" t="s">
        <v>21</v>
      </c>
      <c r="G8760" s="5">
        <v>19601</v>
      </c>
      <c r="H8760" s="6">
        <v>0.2849199</v>
      </c>
      <c r="I8760" s="7">
        <v>65.971000000000004</v>
      </c>
      <c r="J8760" s="2">
        <v>46.333300000000001</v>
      </c>
      <c r="K8760">
        <v>15</v>
      </c>
      <c r="L8760" s="2">
        <v>82.2</v>
      </c>
    </row>
    <row r="8761" spans="1:12" x14ac:dyDescent="0.25">
      <c r="A8761">
        <v>73756</v>
      </c>
      <c r="B8761" s="2">
        <v>55.779870000000003</v>
      </c>
      <c r="C8761" s="3">
        <v>272</v>
      </c>
      <c r="E8761" t="s">
        <v>10248</v>
      </c>
      <c r="F8761" s="4" t="s">
        <v>13462</v>
      </c>
      <c r="G8761" s="5">
        <v>223</v>
      </c>
      <c r="H8761" s="6">
        <v>0.20179369999999999</v>
      </c>
      <c r="I8761" s="7">
        <v>80.332999999999998</v>
      </c>
    </row>
    <row r="8762" spans="1:12" x14ac:dyDescent="0.25">
      <c r="A8762">
        <v>97017</v>
      </c>
      <c r="B8762" s="2">
        <v>55.779409999999999</v>
      </c>
      <c r="C8762" s="3">
        <v>2411</v>
      </c>
      <c r="D8762" s="4">
        <v>38900</v>
      </c>
      <c r="E8762" t="s">
        <v>2653</v>
      </c>
      <c r="F8762" s="4" t="s">
        <v>16170</v>
      </c>
      <c r="G8762" s="5">
        <v>1713</v>
      </c>
      <c r="H8762" s="6">
        <v>0.16462350000000001</v>
      </c>
      <c r="I8762" s="7">
        <v>86.75</v>
      </c>
      <c r="J8762" s="2">
        <v>51</v>
      </c>
      <c r="K8762">
        <v>3</v>
      </c>
    </row>
    <row r="8763" spans="1:12" x14ac:dyDescent="0.25">
      <c r="A8763">
        <v>85629</v>
      </c>
      <c r="B8763" s="2">
        <v>55.77552</v>
      </c>
      <c r="C8763" s="3">
        <v>24358</v>
      </c>
      <c r="D8763" s="4">
        <v>46060</v>
      </c>
      <c r="E8763" t="s">
        <v>15036</v>
      </c>
      <c r="F8763" s="4" t="s">
        <v>14962</v>
      </c>
      <c r="G8763" s="5">
        <v>14576</v>
      </c>
      <c r="H8763" s="6">
        <v>0.28990880000000002</v>
      </c>
      <c r="I8763" s="7">
        <v>65.091999999999999</v>
      </c>
      <c r="J8763" s="2">
        <v>52.2</v>
      </c>
      <c r="K8763">
        <v>5</v>
      </c>
    </row>
    <row r="8764" spans="1:12" x14ac:dyDescent="0.25">
      <c r="A8764">
        <v>66021</v>
      </c>
      <c r="B8764" s="2">
        <v>55.771680000000003</v>
      </c>
      <c r="C8764" s="3">
        <v>2078</v>
      </c>
      <c r="D8764" s="4">
        <v>28140</v>
      </c>
      <c r="E8764" t="s">
        <v>8392</v>
      </c>
      <c r="F8764" s="4" t="s">
        <v>12494</v>
      </c>
      <c r="G8764" s="5">
        <v>1440</v>
      </c>
      <c r="H8764" s="6">
        <v>0.24219289999999999</v>
      </c>
      <c r="I8764" s="7">
        <v>73.332999999999998</v>
      </c>
      <c r="J8764" s="2">
        <v>44</v>
      </c>
      <c r="K8764">
        <v>3</v>
      </c>
    </row>
    <row r="8765" spans="1:12" x14ac:dyDescent="0.25">
      <c r="A8765">
        <v>29449</v>
      </c>
      <c r="B8765" s="2">
        <v>55.769829999999999</v>
      </c>
      <c r="C8765" s="3">
        <v>7907</v>
      </c>
      <c r="D8765" s="4">
        <v>16700</v>
      </c>
      <c r="E8765" t="s">
        <v>4384</v>
      </c>
      <c r="F8765" s="4" t="s">
        <v>6130</v>
      </c>
      <c r="G8765" s="5">
        <v>6285</v>
      </c>
      <c r="H8765" s="6">
        <v>0.2858734</v>
      </c>
      <c r="I8765" s="7">
        <v>65.774000000000001</v>
      </c>
    </row>
    <row r="8766" spans="1:12" x14ac:dyDescent="0.25">
      <c r="A8766">
        <v>22971</v>
      </c>
      <c r="B8766" s="2">
        <v>55.768070000000002</v>
      </c>
      <c r="C8766" s="3">
        <v>1529</v>
      </c>
      <c r="D8766" s="4">
        <v>16820</v>
      </c>
      <c r="E8766" t="s">
        <v>4768</v>
      </c>
      <c r="F8766" s="4" t="s">
        <v>4335</v>
      </c>
      <c r="G8766" s="5">
        <v>1047</v>
      </c>
      <c r="H8766" s="6">
        <v>0.29130850000000003</v>
      </c>
      <c r="I8766" s="7">
        <v>64.832999999999998</v>
      </c>
      <c r="J8766" s="2">
        <v>55.333300000000001</v>
      </c>
      <c r="K8766">
        <v>3</v>
      </c>
    </row>
    <row r="8767" spans="1:12" x14ac:dyDescent="0.25">
      <c r="A8767">
        <v>23703</v>
      </c>
      <c r="B8767" s="2">
        <v>55.763689999999997</v>
      </c>
      <c r="C8767" s="3">
        <v>26795</v>
      </c>
      <c r="D8767" s="4">
        <v>47260</v>
      </c>
      <c r="E8767" t="s">
        <v>498</v>
      </c>
      <c r="F8767" s="4" t="s">
        <v>4335</v>
      </c>
      <c r="G8767" s="5">
        <v>17256</v>
      </c>
      <c r="H8767" s="6">
        <v>0.26854430000000001</v>
      </c>
      <c r="I8767" s="7">
        <v>68.757000000000005</v>
      </c>
      <c r="J8767" s="2">
        <v>45.8</v>
      </c>
      <c r="K8767">
        <v>10</v>
      </c>
      <c r="L8767" s="2">
        <v>79.900000000000006</v>
      </c>
    </row>
    <row r="8768" spans="1:12" x14ac:dyDescent="0.25">
      <c r="A8768">
        <v>35210</v>
      </c>
      <c r="B8768" s="2">
        <v>55.757109999999997</v>
      </c>
      <c r="C8768" s="3">
        <v>13189</v>
      </c>
      <c r="D8768" s="4">
        <v>13820</v>
      </c>
      <c r="E8768" t="s">
        <v>1579</v>
      </c>
      <c r="F8768" s="4" t="s">
        <v>7027</v>
      </c>
      <c r="G8768" s="5">
        <v>10230</v>
      </c>
      <c r="H8768" s="6">
        <v>0.318444</v>
      </c>
      <c r="I8768" s="7">
        <v>60.131999999999998</v>
      </c>
      <c r="J8768" s="2">
        <v>44.6</v>
      </c>
      <c r="K8768">
        <v>5</v>
      </c>
    </row>
    <row r="8769" spans="1:12" x14ac:dyDescent="0.25">
      <c r="A8769">
        <v>20109</v>
      </c>
      <c r="B8769" s="2">
        <v>55.749209999999998</v>
      </c>
      <c r="C8769" s="3">
        <v>35710</v>
      </c>
      <c r="D8769" s="4">
        <v>47900</v>
      </c>
      <c r="E8769" t="s">
        <v>4337</v>
      </c>
      <c r="F8769" s="4" t="s">
        <v>4335</v>
      </c>
      <c r="G8769" s="5">
        <v>22781</v>
      </c>
      <c r="H8769" s="6">
        <v>0.27692909999999998</v>
      </c>
      <c r="I8769" s="7">
        <v>67.292000000000002</v>
      </c>
      <c r="J8769" s="2">
        <v>47.2667</v>
      </c>
      <c r="K8769">
        <v>15</v>
      </c>
      <c r="L8769" s="2">
        <v>85.6</v>
      </c>
    </row>
    <row r="8770" spans="1:12" x14ac:dyDescent="0.25">
      <c r="A8770">
        <v>3268</v>
      </c>
      <c r="B8770" s="2">
        <v>55.743549999999999</v>
      </c>
      <c r="C8770" s="3">
        <v>1289</v>
      </c>
      <c r="D8770" s="4">
        <v>18180</v>
      </c>
      <c r="E8770" t="s">
        <v>277</v>
      </c>
      <c r="F8770" s="4" t="s">
        <v>520</v>
      </c>
      <c r="G8770" s="5">
        <v>920</v>
      </c>
      <c r="H8770" s="6">
        <v>0.24673909999999999</v>
      </c>
      <c r="I8770" s="7">
        <v>72.5</v>
      </c>
      <c r="J8770" s="2">
        <v>36</v>
      </c>
      <c r="K8770">
        <v>1</v>
      </c>
    </row>
    <row r="8771" spans="1:12" x14ac:dyDescent="0.25">
      <c r="A8771">
        <v>91978</v>
      </c>
      <c r="B8771" s="2">
        <v>55.741790000000002</v>
      </c>
      <c r="C8771" s="3">
        <v>9812</v>
      </c>
      <c r="D8771" s="4">
        <v>41740</v>
      </c>
      <c r="E8771" t="s">
        <v>1878</v>
      </c>
      <c r="F8771" s="4" t="s">
        <v>15368</v>
      </c>
      <c r="G8771" s="5">
        <v>6393</v>
      </c>
      <c r="H8771" s="6">
        <v>0.24260909999999999</v>
      </c>
      <c r="I8771" s="7">
        <v>73.203000000000003</v>
      </c>
      <c r="J8771" s="2">
        <v>50.333300000000001</v>
      </c>
      <c r="K8771">
        <v>3</v>
      </c>
    </row>
    <row r="8772" spans="1:12" x14ac:dyDescent="0.25">
      <c r="A8772">
        <v>67020</v>
      </c>
      <c r="B8772" s="2">
        <v>55.740009999999998</v>
      </c>
      <c r="C8772" s="3">
        <v>1626</v>
      </c>
      <c r="D8772" s="4">
        <v>48620</v>
      </c>
      <c r="E8772" t="s">
        <v>12595</v>
      </c>
      <c r="F8772" s="4" t="s">
        <v>12494</v>
      </c>
      <c r="G8772" s="5">
        <v>1055</v>
      </c>
      <c r="H8772" s="6">
        <v>0.25473479999999998</v>
      </c>
      <c r="I8772" s="7">
        <v>71.087000000000003</v>
      </c>
      <c r="J8772" s="2">
        <v>53</v>
      </c>
      <c r="K8772">
        <v>2</v>
      </c>
    </row>
    <row r="8773" spans="1:12" x14ac:dyDescent="0.25">
      <c r="A8773">
        <v>7002</v>
      </c>
      <c r="B8773" s="2">
        <v>55.728969999999997</v>
      </c>
      <c r="C8773" s="3">
        <v>64763</v>
      </c>
      <c r="D8773" s="4">
        <v>35620</v>
      </c>
      <c r="E8773" t="s">
        <v>1342</v>
      </c>
      <c r="F8773" s="4" t="s">
        <v>1341</v>
      </c>
      <c r="G8773" s="5">
        <v>45097</v>
      </c>
      <c r="H8773" s="6">
        <v>0.30591160000000001</v>
      </c>
      <c r="I8773" s="7">
        <v>62.23</v>
      </c>
      <c r="J8773" s="2">
        <v>37.846200000000003</v>
      </c>
      <c r="K8773">
        <v>13</v>
      </c>
      <c r="L8773" s="2">
        <v>38.4</v>
      </c>
    </row>
    <row r="8774" spans="1:12" x14ac:dyDescent="0.25">
      <c r="A8774">
        <v>81527</v>
      </c>
      <c r="B8774" s="2">
        <v>55.717820000000003</v>
      </c>
      <c r="C8774" s="3">
        <v>1901</v>
      </c>
      <c r="D8774" s="4">
        <v>24300</v>
      </c>
      <c r="E8774" t="s">
        <v>10095</v>
      </c>
      <c r="F8774" s="4" t="s">
        <v>14477</v>
      </c>
      <c r="G8774" s="5">
        <v>1452</v>
      </c>
      <c r="H8774" s="6">
        <v>0.2539573</v>
      </c>
      <c r="I8774" s="7">
        <v>71.203999999999994</v>
      </c>
      <c r="J8774" s="2">
        <v>97</v>
      </c>
      <c r="K8774">
        <v>1</v>
      </c>
    </row>
    <row r="8775" spans="1:12" x14ac:dyDescent="0.25">
      <c r="A8775">
        <v>22740</v>
      </c>
      <c r="B8775" s="2">
        <v>55.717219999999998</v>
      </c>
      <c r="C8775" s="3">
        <v>1450</v>
      </c>
      <c r="D8775" s="4">
        <v>47900</v>
      </c>
      <c r="E8775" t="s">
        <v>4725</v>
      </c>
      <c r="F8775" s="4" t="s">
        <v>4335</v>
      </c>
      <c r="G8775" s="5">
        <v>1065</v>
      </c>
      <c r="H8775" s="6">
        <v>0.27981220000000001</v>
      </c>
      <c r="I8775" s="7">
        <v>66.718999999999994</v>
      </c>
    </row>
    <row r="8776" spans="1:12" x14ac:dyDescent="0.25">
      <c r="A8776">
        <v>64131</v>
      </c>
      <c r="B8776" s="2">
        <v>55.71322</v>
      </c>
      <c r="C8776" s="3">
        <v>22181</v>
      </c>
      <c r="D8776" s="4">
        <v>28140</v>
      </c>
      <c r="E8776" t="s">
        <v>12261</v>
      </c>
      <c r="F8776" s="4" t="s">
        <v>12102</v>
      </c>
      <c r="G8776" s="5">
        <v>15642</v>
      </c>
      <c r="H8776" s="6">
        <v>0.3328006</v>
      </c>
      <c r="I8776" s="7">
        <v>57.56</v>
      </c>
      <c r="J8776" s="2">
        <v>39.714300000000001</v>
      </c>
      <c r="K8776">
        <v>14</v>
      </c>
      <c r="L8776" s="2">
        <v>49</v>
      </c>
    </row>
    <row r="8777" spans="1:12" x14ac:dyDescent="0.25">
      <c r="A8777">
        <v>45883</v>
      </c>
      <c r="B8777" s="2">
        <v>55.708910000000003</v>
      </c>
      <c r="C8777" s="3">
        <v>4037</v>
      </c>
      <c r="D8777" s="4">
        <v>16380</v>
      </c>
      <c r="E8777" t="s">
        <v>8791</v>
      </c>
      <c r="F8777" s="4" t="s">
        <v>8295</v>
      </c>
      <c r="G8777" s="5">
        <v>2361</v>
      </c>
      <c r="H8777" s="6">
        <v>0.18932660000000001</v>
      </c>
      <c r="I8777" s="7">
        <v>82.352999999999994</v>
      </c>
      <c r="J8777" s="2">
        <v>56.666699999999999</v>
      </c>
      <c r="K8777">
        <v>3</v>
      </c>
    </row>
    <row r="8778" spans="1:12" x14ac:dyDescent="0.25">
      <c r="A8778">
        <v>18234</v>
      </c>
      <c r="B8778" s="2">
        <v>55.708260000000003</v>
      </c>
      <c r="C8778" s="3">
        <v>509</v>
      </c>
      <c r="D8778" s="4">
        <v>42540</v>
      </c>
      <c r="E8778" t="s">
        <v>4000</v>
      </c>
      <c r="F8778" s="4" t="s">
        <v>3003</v>
      </c>
      <c r="G8778" s="5">
        <v>361</v>
      </c>
      <c r="H8778" s="6">
        <v>0.27071820000000002</v>
      </c>
      <c r="I8778" s="7">
        <v>68.287000000000006</v>
      </c>
    </row>
    <row r="8779" spans="1:12" x14ac:dyDescent="0.25">
      <c r="A8779">
        <v>75495</v>
      </c>
      <c r="B8779" s="2">
        <v>55.707050000000002</v>
      </c>
      <c r="C8779" s="3">
        <v>6761</v>
      </c>
      <c r="D8779" s="4">
        <v>43300</v>
      </c>
      <c r="E8779" t="s">
        <v>13821</v>
      </c>
      <c r="F8779" s="4" t="s">
        <v>13752</v>
      </c>
      <c r="G8779" s="5">
        <v>4679</v>
      </c>
      <c r="H8779" s="6">
        <v>0.2196581</v>
      </c>
      <c r="I8779" s="7">
        <v>77.108000000000004</v>
      </c>
      <c r="J8779" s="2">
        <v>48.333300000000001</v>
      </c>
      <c r="K8779">
        <v>3</v>
      </c>
    </row>
    <row r="8780" spans="1:12" x14ac:dyDescent="0.25">
      <c r="A8780">
        <v>46058</v>
      </c>
      <c r="B8780" s="2">
        <v>55.705570000000002</v>
      </c>
      <c r="C8780" s="3">
        <v>2105</v>
      </c>
      <c r="D8780" s="4">
        <v>23140</v>
      </c>
      <c r="E8780" t="s">
        <v>6939</v>
      </c>
      <c r="F8780" s="4" t="s">
        <v>8800</v>
      </c>
      <c r="G8780" s="5">
        <v>1532</v>
      </c>
      <c r="H8780" s="6">
        <v>0.22309200000000001</v>
      </c>
      <c r="I8780" s="7">
        <v>76.513000000000005</v>
      </c>
    </row>
    <row r="8781" spans="1:12" x14ac:dyDescent="0.25">
      <c r="A8781">
        <v>1468</v>
      </c>
      <c r="B8781" s="2">
        <v>55.704560000000001</v>
      </c>
      <c r="C8781" s="3">
        <v>3681</v>
      </c>
      <c r="D8781" s="4">
        <v>49340</v>
      </c>
      <c r="E8781" t="s">
        <v>157</v>
      </c>
      <c r="F8781" s="4" t="s">
        <v>21</v>
      </c>
      <c r="G8781" s="5">
        <v>2717</v>
      </c>
      <c r="H8781" s="6">
        <v>0.14716699999999999</v>
      </c>
      <c r="I8781" s="7">
        <v>89.63</v>
      </c>
      <c r="J8781" s="2">
        <v>53.5</v>
      </c>
      <c r="K8781">
        <v>4</v>
      </c>
    </row>
    <row r="8782" spans="1:12" x14ac:dyDescent="0.25">
      <c r="A8782">
        <v>55320</v>
      </c>
      <c r="B8782" s="2">
        <v>55.703130000000002</v>
      </c>
      <c r="C8782" s="3">
        <v>5063</v>
      </c>
      <c r="D8782" s="4">
        <v>33460</v>
      </c>
      <c r="E8782" t="s">
        <v>6920</v>
      </c>
      <c r="F8782" s="4" t="s">
        <v>10428</v>
      </c>
      <c r="G8782" s="5">
        <v>3217</v>
      </c>
      <c r="H8782" s="6">
        <v>0.20851459999999999</v>
      </c>
      <c r="I8782" s="7">
        <v>79.028000000000006</v>
      </c>
      <c r="J8782" s="2">
        <v>48</v>
      </c>
      <c r="K8782">
        <v>1</v>
      </c>
    </row>
    <row r="8783" spans="1:12" x14ac:dyDescent="0.25">
      <c r="A8783">
        <v>6010</v>
      </c>
      <c r="B8783" s="2">
        <v>55.692039999999999</v>
      </c>
      <c r="C8783" s="3">
        <v>60548</v>
      </c>
      <c r="D8783" s="4">
        <v>25540</v>
      </c>
      <c r="E8783" t="s">
        <v>471</v>
      </c>
      <c r="F8783" s="4" t="s">
        <v>1198</v>
      </c>
      <c r="G8783" s="5">
        <v>43126</v>
      </c>
      <c r="H8783" s="6">
        <v>0.23732230000000001</v>
      </c>
      <c r="I8783" s="7">
        <v>74.046999999999997</v>
      </c>
      <c r="J8783" s="2">
        <v>37.2273</v>
      </c>
      <c r="K8783">
        <v>22</v>
      </c>
      <c r="L8783" s="2">
        <v>35</v>
      </c>
    </row>
    <row r="8784" spans="1:12" x14ac:dyDescent="0.25">
      <c r="A8784">
        <v>2136</v>
      </c>
      <c r="B8784" s="2">
        <v>55.676940000000002</v>
      </c>
      <c r="C8784" s="3">
        <v>30207</v>
      </c>
      <c r="D8784" s="4">
        <v>14460</v>
      </c>
      <c r="E8784" t="s">
        <v>319</v>
      </c>
      <c r="F8784" s="4" t="s">
        <v>21</v>
      </c>
      <c r="G8784" s="5">
        <v>19947</v>
      </c>
      <c r="H8784" s="6">
        <v>0.26303389999999999</v>
      </c>
      <c r="I8784" s="7">
        <v>69.599999999999994</v>
      </c>
      <c r="J8784" s="2">
        <v>37</v>
      </c>
      <c r="K8784">
        <v>15</v>
      </c>
      <c r="L8784" s="2">
        <v>33.4</v>
      </c>
    </row>
    <row r="8785" spans="1:12" x14ac:dyDescent="0.25">
      <c r="A8785">
        <v>30294</v>
      </c>
      <c r="B8785" s="2">
        <v>55.666289999999996</v>
      </c>
      <c r="C8785" s="3">
        <v>38575</v>
      </c>
      <c r="D8785" s="4">
        <v>12060</v>
      </c>
      <c r="E8785" t="s">
        <v>6431</v>
      </c>
      <c r="F8785" s="4" t="s">
        <v>6363</v>
      </c>
      <c r="G8785" s="5">
        <v>24576</v>
      </c>
      <c r="H8785" s="6">
        <v>0.28759770000000001</v>
      </c>
      <c r="I8785" s="7">
        <v>65.341999999999999</v>
      </c>
      <c r="J8785" s="2">
        <v>48</v>
      </c>
      <c r="K8785">
        <v>1</v>
      </c>
    </row>
    <row r="8786" spans="1:12" x14ac:dyDescent="0.25">
      <c r="A8786">
        <v>49424</v>
      </c>
      <c r="B8786" s="2">
        <v>55.653500000000001</v>
      </c>
      <c r="C8786" s="3">
        <v>44658</v>
      </c>
      <c r="D8786" s="4">
        <v>24340</v>
      </c>
      <c r="E8786" t="s">
        <v>174</v>
      </c>
      <c r="F8786" s="4" t="s">
        <v>9106</v>
      </c>
      <c r="G8786" s="5">
        <v>28864</v>
      </c>
      <c r="H8786" s="6">
        <v>0.28934700000000002</v>
      </c>
      <c r="I8786" s="7">
        <v>65.031000000000006</v>
      </c>
      <c r="J8786" s="2">
        <v>38</v>
      </c>
      <c r="K8786">
        <v>14</v>
      </c>
      <c r="L8786" s="2">
        <v>39.1</v>
      </c>
    </row>
    <row r="8787" spans="1:12" x14ac:dyDescent="0.25">
      <c r="A8787">
        <v>60520</v>
      </c>
      <c r="B8787" s="2">
        <v>55.646140000000003</v>
      </c>
      <c r="C8787" s="3">
        <v>2826</v>
      </c>
      <c r="D8787" s="4">
        <v>16980</v>
      </c>
      <c r="E8787" t="s">
        <v>2583</v>
      </c>
      <c r="F8787" s="4" t="s">
        <v>11490</v>
      </c>
      <c r="G8787" s="5">
        <v>1868</v>
      </c>
      <c r="H8787" s="6">
        <v>0.22525410000000001</v>
      </c>
      <c r="I8787" s="7">
        <v>76.102999999999994</v>
      </c>
      <c r="J8787" s="2">
        <v>59.666699999999999</v>
      </c>
      <c r="K8787">
        <v>3</v>
      </c>
    </row>
    <row r="8788" spans="1:12" x14ac:dyDescent="0.25">
      <c r="A8788">
        <v>65742</v>
      </c>
      <c r="B8788" s="2">
        <v>55.643790000000003</v>
      </c>
      <c r="C8788" s="3">
        <v>11809</v>
      </c>
      <c r="D8788" s="4">
        <v>44180</v>
      </c>
      <c r="E8788" t="s">
        <v>3113</v>
      </c>
      <c r="F8788" s="4" t="s">
        <v>12102</v>
      </c>
      <c r="G8788" s="5">
        <v>7941</v>
      </c>
      <c r="H8788" s="6">
        <v>0.29740620000000001</v>
      </c>
      <c r="I8788" s="7">
        <v>63.625</v>
      </c>
      <c r="J8788" s="2">
        <v>44.666699999999999</v>
      </c>
      <c r="K8788">
        <v>6</v>
      </c>
    </row>
    <row r="8789" spans="1:12" x14ac:dyDescent="0.25">
      <c r="A8789">
        <v>80136</v>
      </c>
      <c r="B8789" s="2">
        <v>55.641089999999998</v>
      </c>
      <c r="C8789" s="3">
        <v>5073</v>
      </c>
      <c r="D8789" s="4">
        <v>19740</v>
      </c>
      <c r="E8789" t="s">
        <v>3828</v>
      </c>
      <c r="F8789" s="4" t="s">
        <v>14477</v>
      </c>
      <c r="G8789" s="5">
        <v>3326</v>
      </c>
      <c r="H8789" s="6">
        <v>0.1932672</v>
      </c>
      <c r="I8789" s="7">
        <v>81.62</v>
      </c>
      <c r="J8789" s="2">
        <v>27</v>
      </c>
      <c r="K8789">
        <v>1</v>
      </c>
    </row>
    <row r="8790" spans="1:12" x14ac:dyDescent="0.25">
      <c r="A8790">
        <v>93523</v>
      </c>
      <c r="B8790" s="2">
        <v>55.639879999999998</v>
      </c>
      <c r="C8790" s="3">
        <v>3378</v>
      </c>
      <c r="D8790" s="4">
        <v>12540</v>
      </c>
      <c r="E8790" t="s">
        <v>2658</v>
      </c>
      <c r="F8790" s="4" t="s">
        <v>15368</v>
      </c>
      <c r="G8790" s="5">
        <v>1758</v>
      </c>
      <c r="H8790" s="6">
        <v>0.32745879999999999</v>
      </c>
      <c r="I8790" s="7">
        <v>58.412999999999997</v>
      </c>
    </row>
    <row r="8791" spans="1:12" x14ac:dyDescent="0.25">
      <c r="A8791">
        <v>53516</v>
      </c>
      <c r="B8791" s="2">
        <v>55.63908</v>
      </c>
      <c r="C8791" s="3">
        <v>2223</v>
      </c>
      <c r="E8791" t="s">
        <v>10101</v>
      </c>
      <c r="F8791" s="4" t="s">
        <v>10031</v>
      </c>
      <c r="G8791" s="5">
        <v>1580</v>
      </c>
      <c r="H8791" s="6">
        <v>0.24351680000000001</v>
      </c>
      <c r="I8791" s="7">
        <v>72.917000000000002</v>
      </c>
    </row>
    <row r="8792" spans="1:12" x14ac:dyDescent="0.25">
      <c r="A8792">
        <v>58040</v>
      </c>
      <c r="B8792" s="2">
        <v>55.638550000000002</v>
      </c>
      <c r="C8792" s="3">
        <v>964</v>
      </c>
      <c r="E8792" t="s">
        <v>11080</v>
      </c>
      <c r="F8792" s="4" t="s">
        <v>11069</v>
      </c>
      <c r="G8792" s="5">
        <v>662</v>
      </c>
      <c r="H8792" s="6">
        <v>0.20512820000000001</v>
      </c>
      <c r="I8792" s="7">
        <v>79.545000000000002</v>
      </c>
      <c r="J8792" s="2">
        <v>68</v>
      </c>
      <c r="K8792">
        <v>1</v>
      </c>
    </row>
    <row r="8793" spans="1:12" x14ac:dyDescent="0.25">
      <c r="A8793">
        <v>45876</v>
      </c>
      <c r="B8793" s="2">
        <v>55.638269999999999</v>
      </c>
      <c r="C8793" s="3">
        <v>754</v>
      </c>
      <c r="E8793" t="s">
        <v>8787</v>
      </c>
      <c r="F8793" s="4" t="s">
        <v>8295</v>
      </c>
      <c r="G8793" s="5">
        <v>472</v>
      </c>
      <c r="H8793" s="6">
        <v>0.2415254</v>
      </c>
      <c r="I8793" s="7">
        <v>73.25</v>
      </c>
    </row>
    <row r="8794" spans="1:12" x14ac:dyDescent="0.25">
      <c r="A8794">
        <v>12502</v>
      </c>
      <c r="B8794" s="2">
        <v>55.637949999999996</v>
      </c>
      <c r="C8794" s="3">
        <v>1113</v>
      </c>
      <c r="D8794" s="4">
        <v>26460</v>
      </c>
      <c r="E8794" t="s">
        <v>2252</v>
      </c>
      <c r="F8794" s="4" t="s">
        <v>1280</v>
      </c>
      <c r="G8794" s="5">
        <v>871</v>
      </c>
      <c r="H8794" s="6">
        <v>0.28555039999999998</v>
      </c>
      <c r="I8794" s="7">
        <v>65.625</v>
      </c>
      <c r="J8794" s="2">
        <v>25</v>
      </c>
      <c r="K8794">
        <v>2</v>
      </c>
    </row>
    <row r="8795" spans="1:12" x14ac:dyDescent="0.25">
      <c r="A8795">
        <v>45030</v>
      </c>
      <c r="B8795" s="2">
        <v>55.634839999999997</v>
      </c>
      <c r="C8795" s="3">
        <v>17938</v>
      </c>
      <c r="D8795" s="4">
        <v>17140</v>
      </c>
      <c r="E8795" t="s">
        <v>729</v>
      </c>
      <c r="F8795" s="4" t="s">
        <v>8295</v>
      </c>
      <c r="G8795" s="5">
        <v>12137</v>
      </c>
      <c r="H8795" s="6">
        <v>0.23183390000000001</v>
      </c>
      <c r="I8795" s="7">
        <v>74.906000000000006</v>
      </c>
      <c r="J8795" s="2">
        <v>37.333300000000001</v>
      </c>
      <c r="K8795">
        <v>3</v>
      </c>
    </row>
    <row r="8796" spans="1:12" x14ac:dyDescent="0.25">
      <c r="A8796">
        <v>33803</v>
      </c>
      <c r="B8796" s="2">
        <v>55.627200000000002</v>
      </c>
      <c r="C8796" s="3">
        <v>27774</v>
      </c>
      <c r="D8796" s="4">
        <v>29460</v>
      </c>
      <c r="E8796" t="s">
        <v>6636</v>
      </c>
      <c r="F8796" s="4" t="s">
        <v>6689</v>
      </c>
      <c r="G8796" s="5">
        <v>19785</v>
      </c>
      <c r="H8796" s="6">
        <v>0.33149699999999999</v>
      </c>
      <c r="I8796" s="7">
        <v>57.677999999999997</v>
      </c>
      <c r="J8796" s="2">
        <v>35.538499999999999</v>
      </c>
      <c r="K8796">
        <v>13</v>
      </c>
      <c r="L8796" s="2">
        <v>26.1</v>
      </c>
    </row>
    <row r="8797" spans="1:12" x14ac:dyDescent="0.25">
      <c r="A8797">
        <v>51024</v>
      </c>
      <c r="B8797" s="2">
        <v>55.622160000000001</v>
      </c>
      <c r="C8797" s="3">
        <v>1878</v>
      </c>
      <c r="D8797" s="4">
        <v>43580</v>
      </c>
      <c r="E8797" t="s">
        <v>4736</v>
      </c>
      <c r="F8797" s="4" t="s">
        <v>9593</v>
      </c>
      <c r="G8797" s="5">
        <v>1251</v>
      </c>
      <c r="H8797" s="6">
        <v>0.2358114</v>
      </c>
      <c r="I8797" s="7">
        <v>74.212999999999994</v>
      </c>
    </row>
    <row r="8798" spans="1:12" x14ac:dyDescent="0.25">
      <c r="A8798">
        <v>34957</v>
      </c>
      <c r="B8798" s="2">
        <v>55.617550000000001</v>
      </c>
      <c r="C8798" s="3">
        <v>21604</v>
      </c>
      <c r="D8798" s="4">
        <v>38940</v>
      </c>
      <c r="E8798" t="s">
        <v>7023</v>
      </c>
      <c r="F8798" s="4" t="s">
        <v>6689</v>
      </c>
      <c r="G8798" s="5">
        <v>17996</v>
      </c>
      <c r="H8798" s="6">
        <v>0.3033283</v>
      </c>
      <c r="I8798" s="7">
        <v>62.543999999999997</v>
      </c>
      <c r="J8798" s="2">
        <v>45.333300000000001</v>
      </c>
      <c r="K8798">
        <v>6</v>
      </c>
    </row>
    <row r="8799" spans="1:12" x14ac:dyDescent="0.25">
      <c r="A8799">
        <v>27916</v>
      </c>
      <c r="B8799" s="2">
        <v>55.613160000000001</v>
      </c>
      <c r="C8799" s="3">
        <v>486</v>
      </c>
      <c r="D8799" s="4">
        <v>47260</v>
      </c>
      <c r="E8799" t="s">
        <v>5807</v>
      </c>
      <c r="F8799" s="4" t="s">
        <v>5642</v>
      </c>
      <c r="G8799" s="5">
        <v>377</v>
      </c>
      <c r="H8799" s="6">
        <v>0.2201592</v>
      </c>
      <c r="I8799" s="7">
        <v>76.908000000000001</v>
      </c>
    </row>
    <row r="8800" spans="1:12" x14ac:dyDescent="0.25">
      <c r="A8800">
        <v>51554</v>
      </c>
      <c r="B8800" s="2">
        <v>55.613039999999998</v>
      </c>
      <c r="C8800" s="3">
        <v>157</v>
      </c>
      <c r="D8800" s="4">
        <v>36540</v>
      </c>
      <c r="E8800" t="s">
        <v>1930</v>
      </c>
      <c r="F8800" s="4" t="s">
        <v>9593</v>
      </c>
      <c r="G8800" s="5">
        <v>108</v>
      </c>
      <c r="H8800" s="6">
        <v>0.29629630000000001</v>
      </c>
      <c r="I8800" s="7">
        <v>63.75</v>
      </c>
      <c r="J8800" s="2">
        <v>63</v>
      </c>
      <c r="K8800">
        <v>1</v>
      </c>
    </row>
    <row r="8801" spans="1:12" x14ac:dyDescent="0.25">
      <c r="A8801">
        <v>84307</v>
      </c>
      <c r="B8801" s="2">
        <v>55.612819999999999</v>
      </c>
      <c r="C8801" s="3">
        <v>1376</v>
      </c>
      <c r="D8801" s="4">
        <v>36260</v>
      </c>
      <c r="E8801" t="s">
        <v>5414</v>
      </c>
      <c r="F8801" s="4" t="s">
        <v>14851</v>
      </c>
      <c r="G8801" s="5">
        <v>825</v>
      </c>
      <c r="H8801" s="6">
        <v>0.26876509999999998</v>
      </c>
      <c r="I8801" s="7">
        <v>68.489999999999995</v>
      </c>
      <c r="J8801" s="2">
        <v>37</v>
      </c>
      <c r="K8801">
        <v>1</v>
      </c>
    </row>
    <row r="8802" spans="1:12" x14ac:dyDescent="0.25">
      <c r="A8802">
        <v>79842</v>
      </c>
      <c r="B8802" s="2">
        <v>55.612490000000001</v>
      </c>
      <c r="C8802" s="3">
        <v>662</v>
      </c>
      <c r="E8802" t="s">
        <v>2729</v>
      </c>
      <c r="F8802" s="4" t="s">
        <v>13752</v>
      </c>
      <c r="G8802" s="5">
        <v>532</v>
      </c>
      <c r="H8802" s="6">
        <v>0.33958719999999998</v>
      </c>
      <c r="I8802" s="7">
        <v>56.25</v>
      </c>
    </row>
    <row r="8803" spans="1:12" x14ac:dyDescent="0.25">
      <c r="A8803">
        <v>43750</v>
      </c>
      <c r="B8803" s="2">
        <v>55.612340000000003</v>
      </c>
      <c r="C8803" s="3">
        <v>143</v>
      </c>
      <c r="D8803" s="4">
        <v>15740</v>
      </c>
      <c r="E8803" t="s">
        <v>8432</v>
      </c>
      <c r="F8803" s="4" t="s">
        <v>8295</v>
      </c>
      <c r="G8803" s="5">
        <v>118</v>
      </c>
      <c r="H8803" s="6">
        <v>0.28813559999999999</v>
      </c>
      <c r="I8803" s="7">
        <v>65.138999999999996</v>
      </c>
    </row>
    <row r="8804" spans="1:12" x14ac:dyDescent="0.25">
      <c r="A8804">
        <v>68789</v>
      </c>
      <c r="B8804" s="2">
        <v>55.612279999999998</v>
      </c>
      <c r="C8804" s="3">
        <v>177</v>
      </c>
      <c r="E8804" t="s">
        <v>12846</v>
      </c>
      <c r="F8804" s="4" t="s">
        <v>12738</v>
      </c>
      <c r="G8804" s="5">
        <v>115</v>
      </c>
      <c r="H8804" s="6">
        <v>0.24137929999999999</v>
      </c>
      <c r="I8804" s="7">
        <v>73.213999999999999</v>
      </c>
    </row>
    <row r="8805" spans="1:12" x14ac:dyDescent="0.25">
      <c r="A8805">
        <v>49034</v>
      </c>
      <c r="B8805" s="2">
        <v>55.611840000000001</v>
      </c>
      <c r="C8805" s="3">
        <v>2510</v>
      </c>
      <c r="D8805" s="4">
        <v>28020</v>
      </c>
      <c r="E8805" t="s">
        <v>2091</v>
      </c>
      <c r="F8805" s="4" t="s">
        <v>9106</v>
      </c>
      <c r="G8805" s="5">
        <v>1703</v>
      </c>
      <c r="H8805" s="6">
        <v>0.2306338</v>
      </c>
      <c r="I8805" s="7">
        <v>75.067999999999998</v>
      </c>
      <c r="J8805" s="2">
        <v>60</v>
      </c>
      <c r="K8805">
        <v>3</v>
      </c>
    </row>
    <row r="8806" spans="1:12" x14ac:dyDescent="0.25">
      <c r="A8806">
        <v>33155</v>
      </c>
      <c r="B8806" s="2">
        <v>55.603180000000002</v>
      </c>
      <c r="C8806" s="3">
        <v>48407</v>
      </c>
      <c r="D8806" s="4">
        <v>33100</v>
      </c>
      <c r="E8806" t="s">
        <v>5277</v>
      </c>
      <c r="F8806" s="4" t="s">
        <v>6689</v>
      </c>
      <c r="G8806" s="5">
        <v>34469</v>
      </c>
      <c r="H8806" s="6">
        <v>0.28828799999999999</v>
      </c>
      <c r="I8806" s="7">
        <v>65.100999999999999</v>
      </c>
      <c r="J8806" s="2">
        <v>42.333300000000001</v>
      </c>
      <c r="K8806">
        <v>9</v>
      </c>
    </row>
    <row r="8807" spans="1:12" x14ac:dyDescent="0.25">
      <c r="A8807">
        <v>58564</v>
      </c>
      <c r="B8807" s="2">
        <v>55.594909999999999</v>
      </c>
      <c r="C8807" s="3">
        <v>125</v>
      </c>
      <c r="E8807" t="s">
        <v>5749</v>
      </c>
      <c r="F8807" s="4" t="s">
        <v>11069</v>
      </c>
      <c r="G8807" s="5">
        <v>86</v>
      </c>
      <c r="H8807" s="6">
        <v>0.2093023</v>
      </c>
      <c r="I8807" s="7">
        <v>78.75</v>
      </c>
    </row>
    <row r="8808" spans="1:12" x14ac:dyDescent="0.25">
      <c r="A8808">
        <v>61925</v>
      </c>
      <c r="B8808" s="2">
        <v>55.594749999999998</v>
      </c>
      <c r="C8808" s="3">
        <v>810</v>
      </c>
      <c r="E8808" t="s">
        <v>11837</v>
      </c>
      <c r="F8808" s="4" t="s">
        <v>11490</v>
      </c>
      <c r="G8808" s="5">
        <v>575</v>
      </c>
      <c r="H8808" s="6">
        <v>0.21875</v>
      </c>
      <c r="I8808" s="7">
        <v>77.114999999999995</v>
      </c>
    </row>
    <row r="8809" spans="1:12" x14ac:dyDescent="0.25">
      <c r="A8809">
        <v>80456</v>
      </c>
      <c r="B8809" s="2">
        <v>55.594439999999999</v>
      </c>
      <c r="C8809" s="3">
        <v>797</v>
      </c>
      <c r="D8809" s="4">
        <v>19740</v>
      </c>
      <c r="E8809" t="s">
        <v>175</v>
      </c>
      <c r="F8809" s="4" t="s">
        <v>14477</v>
      </c>
      <c r="G8809" s="5">
        <v>725</v>
      </c>
      <c r="H8809" s="6">
        <v>0.3006897</v>
      </c>
      <c r="I8809" s="7">
        <v>62.953000000000003</v>
      </c>
    </row>
    <row r="8810" spans="1:12" x14ac:dyDescent="0.25">
      <c r="A8810">
        <v>96731</v>
      </c>
      <c r="B8810" s="2">
        <v>55.593859999999999</v>
      </c>
      <c r="C8810" s="3">
        <v>2785</v>
      </c>
      <c r="D8810" s="4">
        <v>46520</v>
      </c>
      <c r="E8810" t="s">
        <v>16120</v>
      </c>
      <c r="F8810" s="4" t="s">
        <v>16099</v>
      </c>
      <c r="G8810" s="5">
        <v>1666</v>
      </c>
      <c r="H8810" s="6">
        <v>0.24789919999999999</v>
      </c>
      <c r="I8810" s="7">
        <v>72.037000000000006</v>
      </c>
      <c r="J8810" s="2">
        <v>34.5</v>
      </c>
      <c r="K8810">
        <v>2</v>
      </c>
    </row>
    <row r="8811" spans="1:12" x14ac:dyDescent="0.25">
      <c r="A8811">
        <v>67447</v>
      </c>
      <c r="B8811" s="2">
        <v>55.593409999999999</v>
      </c>
      <c r="C8811" s="3">
        <v>293</v>
      </c>
      <c r="E8811" t="s">
        <v>12646</v>
      </c>
      <c r="F8811" s="4" t="s">
        <v>12494</v>
      </c>
      <c r="G8811" s="5">
        <v>243</v>
      </c>
      <c r="H8811" s="6">
        <v>0.27572020000000003</v>
      </c>
      <c r="I8811" s="7">
        <v>67.221999999999994</v>
      </c>
    </row>
    <row r="8812" spans="1:12" x14ac:dyDescent="0.25">
      <c r="A8812">
        <v>3307</v>
      </c>
      <c r="B8812" s="2">
        <v>55.592449999999999</v>
      </c>
      <c r="C8812" s="3">
        <v>5342</v>
      </c>
      <c r="D8812" s="4">
        <v>18180</v>
      </c>
      <c r="E8812" t="s">
        <v>587</v>
      </c>
      <c r="F8812" s="4" t="s">
        <v>520</v>
      </c>
      <c r="G8812" s="5">
        <v>3779</v>
      </c>
      <c r="H8812" s="6">
        <v>0.23650789999999999</v>
      </c>
      <c r="I8812" s="7">
        <v>73.983999999999995</v>
      </c>
      <c r="J8812" s="2">
        <v>61</v>
      </c>
      <c r="K8812">
        <v>1</v>
      </c>
    </row>
    <row r="8813" spans="1:12" x14ac:dyDescent="0.25">
      <c r="A8813">
        <v>70031</v>
      </c>
      <c r="B8813" s="2">
        <v>55.591290000000001</v>
      </c>
      <c r="C8813" s="3">
        <v>1361</v>
      </c>
      <c r="D8813" s="4">
        <v>35380</v>
      </c>
      <c r="E8813" t="s">
        <v>12929</v>
      </c>
      <c r="F8813" s="4" t="s">
        <v>12927</v>
      </c>
      <c r="G8813" s="5">
        <v>1074</v>
      </c>
      <c r="H8813" s="6">
        <v>0.22625700000000001</v>
      </c>
      <c r="I8813" s="7">
        <v>75.75</v>
      </c>
    </row>
    <row r="8814" spans="1:12" x14ac:dyDescent="0.25">
      <c r="A8814">
        <v>44216</v>
      </c>
      <c r="B8814" s="2">
        <v>55.589320000000001</v>
      </c>
      <c r="C8814" s="3">
        <v>10182</v>
      </c>
      <c r="D8814" s="4">
        <v>10420</v>
      </c>
      <c r="E8814" t="s">
        <v>168</v>
      </c>
      <c r="F8814" s="4" t="s">
        <v>8295</v>
      </c>
      <c r="G8814" s="5">
        <v>7118</v>
      </c>
      <c r="H8814" s="6">
        <v>0.2427648</v>
      </c>
      <c r="I8814" s="7">
        <v>72.896000000000001</v>
      </c>
      <c r="J8814" s="2">
        <v>47.833300000000001</v>
      </c>
      <c r="K8814">
        <v>6</v>
      </c>
    </row>
    <row r="8815" spans="1:12" x14ac:dyDescent="0.25">
      <c r="A8815">
        <v>87104</v>
      </c>
      <c r="B8815" s="2">
        <v>55.585610000000003</v>
      </c>
      <c r="C8815" s="3">
        <v>12170</v>
      </c>
      <c r="D8815" s="4">
        <v>10740</v>
      </c>
      <c r="E8815" t="s">
        <v>15168</v>
      </c>
      <c r="F8815" s="4" t="s">
        <v>15124</v>
      </c>
      <c r="G8815" s="5">
        <v>8388</v>
      </c>
      <c r="H8815" s="6">
        <v>0.37763740000000001</v>
      </c>
      <c r="I8815" s="7">
        <v>49.582999999999998</v>
      </c>
      <c r="J8815" s="2">
        <v>36.222200000000001</v>
      </c>
      <c r="K8815">
        <v>18</v>
      </c>
      <c r="L8815" s="2">
        <v>29.5</v>
      </c>
    </row>
    <row r="8816" spans="1:12" x14ac:dyDescent="0.25">
      <c r="A8816">
        <v>8201</v>
      </c>
      <c r="B8816" s="2">
        <v>55.58184</v>
      </c>
      <c r="C8816" s="3">
        <v>10187</v>
      </c>
      <c r="D8816" s="4">
        <v>12100</v>
      </c>
      <c r="E8816" t="s">
        <v>1646</v>
      </c>
      <c r="F8816" s="4" t="s">
        <v>1341</v>
      </c>
      <c r="G8816" s="5">
        <v>7382</v>
      </c>
      <c r="H8816" s="6">
        <v>0.27509139999999999</v>
      </c>
      <c r="I8816" s="7">
        <v>67.301000000000002</v>
      </c>
      <c r="J8816" s="2">
        <v>46.2</v>
      </c>
      <c r="K8816">
        <v>5</v>
      </c>
    </row>
    <row r="8817" spans="1:12" x14ac:dyDescent="0.25">
      <c r="A8817">
        <v>66048</v>
      </c>
      <c r="B8817" s="2">
        <v>55.574249999999999</v>
      </c>
      <c r="C8817" s="3">
        <v>35444</v>
      </c>
      <c r="D8817" s="4">
        <v>28140</v>
      </c>
      <c r="E8817" t="s">
        <v>8955</v>
      </c>
      <c r="F8817" s="4" t="s">
        <v>12494</v>
      </c>
      <c r="G8817" s="5">
        <v>24327</v>
      </c>
      <c r="H8817" s="6">
        <v>0.26434560000000001</v>
      </c>
      <c r="I8817" s="7">
        <v>69.144999999999996</v>
      </c>
      <c r="J8817" s="2">
        <v>42.25</v>
      </c>
      <c r="K8817">
        <v>16</v>
      </c>
      <c r="L8817" s="2">
        <v>62.8</v>
      </c>
    </row>
    <row r="8818" spans="1:12" x14ac:dyDescent="0.25">
      <c r="A8818">
        <v>91730</v>
      </c>
      <c r="B8818" s="2">
        <v>55.558039999999998</v>
      </c>
      <c r="C8818" s="3">
        <v>66978</v>
      </c>
      <c r="D8818" s="4">
        <v>40140</v>
      </c>
      <c r="E8818" t="s">
        <v>15442</v>
      </c>
      <c r="F8818" s="4" t="s">
        <v>15368</v>
      </c>
      <c r="G8818" s="5">
        <v>43430</v>
      </c>
      <c r="H8818" s="6">
        <v>0.27289259999999999</v>
      </c>
      <c r="I8818" s="7">
        <v>67.668000000000006</v>
      </c>
      <c r="J8818" s="2">
        <v>45.5</v>
      </c>
      <c r="K8818">
        <v>8</v>
      </c>
    </row>
    <row r="8819" spans="1:12" x14ac:dyDescent="0.25">
      <c r="A8819">
        <v>59728</v>
      </c>
      <c r="B8819" s="2">
        <v>55.547559999999997</v>
      </c>
      <c r="C8819" s="3">
        <v>483</v>
      </c>
      <c r="E8819" t="s">
        <v>4962</v>
      </c>
      <c r="F8819" s="4" t="s">
        <v>11278</v>
      </c>
      <c r="G8819" s="5">
        <v>345</v>
      </c>
      <c r="H8819" s="6">
        <v>0.26300580000000001</v>
      </c>
      <c r="I8819" s="7">
        <v>69.375</v>
      </c>
    </row>
    <row r="8820" spans="1:12" x14ac:dyDescent="0.25">
      <c r="A8820">
        <v>59063</v>
      </c>
      <c r="B8820" s="2">
        <v>55.547139999999999</v>
      </c>
      <c r="C8820" s="3">
        <v>2062</v>
      </c>
      <c r="E8820" t="s">
        <v>8207</v>
      </c>
      <c r="F8820" s="4" t="s">
        <v>11278</v>
      </c>
      <c r="G8820" s="5">
        <v>1407</v>
      </c>
      <c r="H8820" s="6">
        <v>0.2151989</v>
      </c>
      <c r="I8820" s="7">
        <v>77.632000000000005</v>
      </c>
      <c r="J8820" s="2">
        <v>43</v>
      </c>
      <c r="K8820">
        <v>1</v>
      </c>
    </row>
    <row r="8821" spans="1:12" x14ac:dyDescent="0.25">
      <c r="A8821">
        <v>49002</v>
      </c>
      <c r="B8821" s="2">
        <v>55.543680000000002</v>
      </c>
      <c r="C8821" s="3">
        <v>19256</v>
      </c>
      <c r="D8821" s="4">
        <v>28020</v>
      </c>
      <c r="E8821" t="s">
        <v>960</v>
      </c>
      <c r="F8821" s="4" t="s">
        <v>9106</v>
      </c>
      <c r="G8821" s="5">
        <v>13043</v>
      </c>
      <c r="H8821" s="6">
        <v>0.30759789999999998</v>
      </c>
      <c r="I8821" s="7">
        <v>61.658000000000001</v>
      </c>
      <c r="J8821" s="2">
        <v>45.125</v>
      </c>
      <c r="K8821">
        <v>8</v>
      </c>
    </row>
    <row r="8822" spans="1:12" x14ac:dyDescent="0.25">
      <c r="A8822">
        <v>12501</v>
      </c>
      <c r="B8822" s="2">
        <v>55.540149999999997</v>
      </c>
      <c r="C8822" s="3">
        <v>2710</v>
      </c>
      <c r="D8822" s="4">
        <v>35620</v>
      </c>
      <c r="E8822" t="s">
        <v>2251</v>
      </c>
      <c r="F8822" s="4" t="s">
        <v>1280</v>
      </c>
      <c r="G8822" s="5">
        <v>1689</v>
      </c>
      <c r="H8822" s="6">
        <v>0.21136769999999999</v>
      </c>
      <c r="I8822" s="7">
        <v>78.287000000000006</v>
      </c>
    </row>
    <row r="8823" spans="1:12" x14ac:dyDescent="0.25">
      <c r="A8823">
        <v>3303</v>
      </c>
      <c r="B8823" s="2">
        <v>55.537039999999998</v>
      </c>
      <c r="C8823" s="3">
        <v>15878</v>
      </c>
      <c r="D8823" s="4">
        <v>18180</v>
      </c>
      <c r="E8823" t="s">
        <v>217</v>
      </c>
      <c r="F8823" s="4" t="s">
        <v>520</v>
      </c>
      <c r="G8823" s="5">
        <v>11331</v>
      </c>
      <c r="H8823" s="6">
        <v>0.25787660000000001</v>
      </c>
      <c r="I8823" s="7">
        <v>70.239000000000004</v>
      </c>
      <c r="J8823" s="2">
        <v>45</v>
      </c>
      <c r="K8823">
        <v>3</v>
      </c>
    </row>
    <row r="8824" spans="1:12" x14ac:dyDescent="0.25">
      <c r="A8824">
        <v>43123</v>
      </c>
      <c r="B8824" s="2">
        <v>55.524549999999998</v>
      </c>
      <c r="C8824" s="3">
        <v>59860</v>
      </c>
      <c r="D8824" s="4">
        <v>18140</v>
      </c>
      <c r="E8824" t="s">
        <v>3418</v>
      </c>
      <c r="F8824" s="4" t="s">
        <v>8295</v>
      </c>
      <c r="G8824" s="5">
        <v>40875</v>
      </c>
      <c r="H8824" s="6">
        <v>0.24105199999999999</v>
      </c>
      <c r="I8824" s="7">
        <v>73.144000000000005</v>
      </c>
      <c r="J8824" s="2">
        <v>46.9375</v>
      </c>
      <c r="K8824">
        <v>16</v>
      </c>
      <c r="L8824" s="2">
        <v>84.4</v>
      </c>
    </row>
    <row r="8825" spans="1:12" x14ac:dyDescent="0.25">
      <c r="A8825">
        <v>75550</v>
      </c>
      <c r="B8825" s="2">
        <v>55.514609999999998</v>
      </c>
      <c r="C8825" s="3">
        <v>931</v>
      </c>
      <c r="E8825" t="s">
        <v>13824</v>
      </c>
      <c r="F8825" s="4" t="s">
        <v>13752</v>
      </c>
      <c r="G8825" s="5">
        <v>649</v>
      </c>
      <c r="H8825" s="6">
        <v>0.2923077</v>
      </c>
      <c r="I8825" s="7">
        <v>64.286000000000001</v>
      </c>
    </row>
    <row r="8826" spans="1:12" x14ac:dyDescent="0.25">
      <c r="A8826">
        <v>84660</v>
      </c>
      <c r="B8826" s="2">
        <v>55.509569999999997</v>
      </c>
      <c r="C8826" s="3">
        <v>39533</v>
      </c>
      <c r="D8826" s="4">
        <v>39340</v>
      </c>
      <c r="E8826" t="s">
        <v>14927</v>
      </c>
      <c r="F8826" s="4" t="s">
        <v>14851</v>
      </c>
      <c r="G8826" s="5">
        <v>20377</v>
      </c>
      <c r="H8826" s="6">
        <v>0.27349459999999998</v>
      </c>
      <c r="I8826" s="7">
        <v>67.537000000000006</v>
      </c>
      <c r="J8826" s="2">
        <v>57.571399999999997</v>
      </c>
      <c r="K8826">
        <v>7</v>
      </c>
    </row>
    <row r="8827" spans="1:12" x14ac:dyDescent="0.25">
      <c r="A8827">
        <v>68047</v>
      </c>
      <c r="B8827" s="2">
        <v>55.50441</v>
      </c>
      <c r="C8827" s="3">
        <v>1735</v>
      </c>
      <c r="E8827" t="s">
        <v>12747</v>
      </c>
      <c r="F8827" s="4" t="s">
        <v>12738</v>
      </c>
      <c r="G8827" s="5">
        <v>1218</v>
      </c>
      <c r="H8827" s="6">
        <v>0.2362592</v>
      </c>
      <c r="I8827" s="7">
        <v>73.957999999999998</v>
      </c>
      <c r="J8827" s="2">
        <v>60</v>
      </c>
      <c r="K8827">
        <v>1</v>
      </c>
    </row>
    <row r="8828" spans="1:12" x14ac:dyDescent="0.25">
      <c r="A8828">
        <v>23845</v>
      </c>
      <c r="B8828" s="2">
        <v>55.504049999999999</v>
      </c>
      <c r="C8828" s="3">
        <v>247</v>
      </c>
      <c r="E8828" t="s">
        <v>4895</v>
      </c>
      <c r="F8828" s="4" t="s">
        <v>4335</v>
      </c>
      <c r="G8828" s="5">
        <v>237</v>
      </c>
      <c r="H8828" s="6">
        <v>0.36708859999999999</v>
      </c>
      <c r="I8828" s="7">
        <v>51.345999999999997</v>
      </c>
    </row>
    <row r="8829" spans="1:12" x14ac:dyDescent="0.25">
      <c r="A8829">
        <v>70776</v>
      </c>
      <c r="B8829" s="2">
        <v>55.502859999999998</v>
      </c>
      <c r="C8829" s="3">
        <v>5823</v>
      </c>
      <c r="D8829" s="4">
        <v>12940</v>
      </c>
      <c r="E8829" t="s">
        <v>13083</v>
      </c>
      <c r="F8829" s="4" t="s">
        <v>12927</v>
      </c>
      <c r="G8829" s="5">
        <v>4769</v>
      </c>
      <c r="H8829" s="6">
        <v>0.14007130000000001</v>
      </c>
      <c r="I8829" s="7">
        <v>90.575000000000003</v>
      </c>
      <c r="J8829" s="2">
        <v>48</v>
      </c>
      <c r="K8829">
        <v>1</v>
      </c>
    </row>
    <row r="8830" spans="1:12" x14ac:dyDescent="0.25">
      <c r="A8830">
        <v>51649</v>
      </c>
      <c r="B8830" s="2">
        <v>55.501660000000001</v>
      </c>
      <c r="C8830" s="3">
        <v>296</v>
      </c>
      <c r="E8830" t="s">
        <v>355</v>
      </c>
      <c r="F8830" s="4" t="s">
        <v>9593</v>
      </c>
      <c r="G8830" s="5">
        <v>236</v>
      </c>
      <c r="H8830" s="6">
        <v>0.27118639999999999</v>
      </c>
      <c r="I8830" s="7">
        <v>67.917000000000002</v>
      </c>
    </row>
    <row r="8831" spans="1:12" x14ac:dyDescent="0.25">
      <c r="A8831">
        <v>75757</v>
      </c>
      <c r="B8831" s="2">
        <v>55.49982</v>
      </c>
      <c r="C8831" s="3">
        <v>11118</v>
      </c>
      <c r="D8831" s="4">
        <v>27380</v>
      </c>
      <c r="E8831" t="s">
        <v>13846</v>
      </c>
      <c r="F8831" s="4" t="s">
        <v>13752</v>
      </c>
      <c r="G8831" s="5">
        <v>7441</v>
      </c>
      <c r="H8831" s="6">
        <v>0.26054820000000001</v>
      </c>
      <c r="I8831" s="7">
        <v>69.75</v>
      </c>
      <c r="J8831" s="2">
        <v>67</v>
      </c>
      <c r="K8831">
        <v>2</v>
      </c>
    </row>
    <row r="8832" spans="1:12" x14ac:dyDescent="0.25">
      <c r="A8832">
        <v>78636</v>
      </c>
      <c r="B8832" s="2">
        <v>55.497280000000003</v>
      </c>
      <c r="C8832" s="3">
        <v>3966</v>
      </c>
      <c r="E8832" t="s">
        <v>2722</v>
      </c>
      <c r="F8832" s="4" t="s">
        <v>13752</v>
      </c>
      <c r="G8832" s="5">
        <v>3154</v>
      </c>
      <c r="H8832" s="6">
        <v>0.28716320000000001</v>
      </c>
      <c r="I8832" s="7">
        <v>65.147000000000006</v>
      </c>
      <c r="J8832" s="2">
        <v>62.333300000000001</v>
      </c>
      <c r="K8832">
        <v>3</v>
      </c>
    </row>
    <row r="8833" spans="1:12" x14ac:dyDescent="0.25">
      <c r="A8833">
        <v>3275</v>
      </c>
      <c r="B8833" s="2">
        <v>55.494639999999997</v>
      </c>
      <c r="C8833" s="3">
        <v>11423</v>
      </c>
      <c r="D8833" s="4">
        <v>18180</v>
      </c>
      <c r="E8833" t="s">
        <v>576</v>
      </c>
      <c r="F8833" s="4" t="s">
        <v>520</v>
      </c>
      <c r="G8833" s="5">
        <v>7855</v>
      </c>
      <c r="H8833" s="6">
        <v>0.2177953</v>
      </c>
      <c r="I8833" s="7">
        <v>77.13</v>
      </c>
      <c r="J8833" s="2">
        <v>64.333299999999994</v>
      </c>
      <c r="K8833">
        <v>3</v>
      </c>
    </row>
    <row r="8834" spans="1:12" x14ac:dyDescent="0.25">
      <c r="A8834">
        <v>8004</v>
      </c>
      <c r="B8834" s="2">
        <v>55.490729999999999</v>
      </c>
      <c r="C8834" s="3">
        <v>12439</v>
      </c>
      <c r="D8834" s="4">
        <v>37980</v>
      </c>
      <c r="E8834" t="s">
        <v>1575</v>
      </c>
      <c r="F8834" s="4" t="s">
        <v>1341</v>
      </c>
      <c r="G8834" s="5">
        <v>8498</v>
      </c>
      <c r="H8834" s="6">
        <v>0.2092011</v>
      </c>
      <c r="I8834" s="7">
        <v>78.614999999999995</v>
      </c>
      <c r="J8834" s="2">
        <v>50</v>
      </c>
      <c r="K8834">
        <v>1</v>
      </c>
    </row>
    <row r="8835" spans="1:12" x14ac:dyDescent="0.25">
      <c r="A8835">
        <v>13431</v>
      </c>
      <c r="B8835" s="2">
        <v>55.488370000000003</v>
      </c>
      <c r="C8835" s="3">
        <v>1995</v>
      </c>
      <c r="D8835" s="4">
        <v>46540</v>
      </c>
      <c r="E8835" t="s">
        <v>789</v>
      </c>
      <c r="F8835" s="4" t="s">
        <v>1280</v>
      </c>
      <c r="G8835" s="5">
        <v>1351</v>
      </c>
      <c r="H8835" s="6">
        <v>0.29881659999999999</v>
      </c>
      <c r="I8835" s="7">
        <v>63.125</v>
      </c>
    </row>
    <row r="8836" spans="1:12" x14ac:dyDescent="0.25">
      <c r="A8836">
        <v>49102</v>
      </c>
      <c r="B8836" s="2">
        <v>55.487780000000001</v>
      </c>
      <c r="C8836" s="3">
        <v>1493</v>
      </c>
      <c r="D8836" s="4">
        <v>35660</v>
      </c>
      <c r="E8836" t="s">
        <v>9334</v>
      </c>
      <c r="F8836" s="4" t="s">
        <v>9106</v>
      </c>
      <c r="G8836" s="5">
        <v>1136</v>
      </c>
      <c r="H8836" s="6">
        <v>0.29199649999999999</v>
      </c>
      <c r="I8836" s="7">
        <v>64.3</v>
      </c>
      <c r="J8836" s="2">
        <v>30</v>
      </c>
      <c r="K8836">
        <v>1</v>
      </c>
    </row>
    <row r="8837" spans="1:12" x14ac:dyDescent="0.25">
      <c r="A8837">
        <v>6076</v>
      </c>
      <c r="B8837" s="2">
        <v>55.485480000000003</v>
      </c>
      <c r="C8837" s="3">
        <v>12734</v>
      </c>
      <c r="D8837" s="4">
        <v>25540</v>
      </c>
      <c r="E8837" t="s">
        <v>1219</v>
      </c>
      <c r="F8837" s="4" t="s">
        <v>1198</v>
      </c>
      <c r="G8837" s="5">
        <v>8435</v>
      </c>
      <c r="H8837" s="6">
        <v>0.21695320000000001</v>
      </c>
      <c r="I8837" s="7">
        <v>77.263999999999996</v>
      </c>
      <c r="J8837" s="2">
        <v>43</v>
      </c>
      <c r="K8837">
        <v>5</v>
      </c>
    </row>
    <row r="8838" spans="1:12" x14ac:dyDescent="0.25">
      <c r="A8838">
        <v>97013</v>
      </c>
      <c r="B8838" s="2">
        <v>55.47992</v>
      </c>
      <c r="C8838" s="3">
        <v>23315</v>
      </c>
      <c r="D8838" s="4">
        <v>38900</v>
      </c>
      <c r="E8838" t="s">
        <v>10672</v>
      </c>
      <c r="F8838" s="4" t="s">
        <v>16170</v>
      </c>
      <c r="G8838" s="5">
        <v>14815</v>
      </c>
      <c r="H8838" s="6">
        <v>0.25998919999999998</v>
      </c>
      <c r="I8838" s="7">
        <v>69.820999999999998</v>
      </c>
      <c r="J8838" s="2">
        <v>49.4</v>
      </c>
      <c r="K8838">
        <v>10</v>
      </c>
      <c r="L8838" s="2">
        <v>92</v>
      </c>
    </row>
    <row r="8839" spans="1:12" x14ac:dyDescent="0.25">
      <c r="A8839">
        <v>80930</v>
      </c>
      <c r="B8839" s="2">
        <v>55.476219999999998</v>
      </c>
      <c r="C8839" s="3">
        <v>1003</v>
      </c>
      <c r="D8839" s="4">
        <v>17820</v>
      </c>
      <c r="E8839" t="s">
        <v>14565</v>
      </c>
      <c r="F8839" s="4" t="s">
        <v>14477</v>
      </c>
      <c r="G8839" s="5">
        <v>663</v>
      </c>
      <c r="H8839" s="6">
        <v>0.31626500000000002</v>
      </c>
      <c r="I8839" s="7">
        <v>60.082999999999998</v>
      </c>
    </row>
    <row r="8840" spans="1:12" x14ac:dyDescent="0.25">
      <c r="A8840">
        <v>5404</v>
      </c>
      <c r="B8840" s="2">
        <v>55.474930000000001</v>
      </c>
      <c r="C8840" s="3">
        <v>7116</v>
      </c>
      <c r="D8840" s="4">
        <v>15540</v>
      </c>
      <c r="E8840" t="s">
        <v>1092</v>
      </c>
      <c r="F8840" s="4" t="s">
        <v>1030</v>
      </c>
      <c r="G8840" s="5">
        <v>4679</v>
      </c>
      <c r="H8840" s="6">
        <v>0.36965809999999999</v>
      </c>
      <c r="I8840" s="7">
        <v>50.847000000000001</v>
      </c>
      <c r="J8840" s="2">
        <v>49.2</v>
      </c>
      <c r="K8840">
        <v>5</v>
      </c>
    </row>
    <row r="8841" spans="1:12" x14ac:dyDescent="0.25">
      <c r="A8841">
        <v>88028</v>
      </c>
      <c r="B8841" s="2">
        <v>55.47372</v>
      </c>
      <c r="C8841" s="3">
        <v>517</v>
      </c>
      <c r="D8841" s="4">
        <v>43500</v>
      </c>
      <c r="E8841" t="s">
        <v>15268</v>
      </c>
      <c r="F8841" s="4" t="s">
        <v>15124</v>
      </c>
      <c r="G8841" s="5">
        <v>405</v>
      </c>
      <c r="H8841" s="6">
        <v>0.30370370000000002</v>
      </c>
      <c r="I8841" s="7">
        <v>62.243000000000002</v>
      </c>
    </row>
    <row r="8842" spans="1:12" x14ac:dyDescent="0.25">
      <c r="A8842">
        <v>59412</v>
      </c>
      <c r="B8842" s="2">
        <v>55.473350000000003</v>
      </c>
      <c r="C8842" s="3">
        <v>1539</v>
      </c>
      <c r="D8842" s="4">
        <v>24500</v>
      </c>
      <c r="E8842" t="s">
        <v>11368</v>
      </c>
      <c r="F8842" s="4" t="s">
        <v>11278</v>
      </c>
      <c r="G8842" s="5">
        <v>1120</v>
      </c>
      <c r="H8842" s="6">
        <v>0.26160709999999998</v>
      </c>
      <c r="I8842" s="7">
        <v>69.516000000000005</v>
      </c>
    </row>
    <row r="8843" spans="1:12" x14ac:dyDescent="0.25">
      <c r="A8843">
        <v>55119</v>
      </c>
      <c r="B8843" s="2">
        <v>55.466970000000003</v>
      </c>
      <c r="C8843" s="3">
        <v>40500</v>
      </c>
      <c r="D8843" s="4">
        <v>33460</v>
      </c>
      <c r="E8843" t="s">
        <v>5025</v>
      </c>
      <c r="F8843" s="4" t="s">
        <v>10428</v>
      </c>
      <c r="G8843" s="5">
        <v>25538</v>
      </c>
      <c r="H8843" s="6">
        <v>0.27440379999999998</v>
      </c>
      <c r="I8843" s="7">
        <v>67.3</v>
      </c>
      <c r="J8843" s="2">
        <v>41.4375</v>
      </c>
      <c r="K8843">
        <v>16</v>
      </c>
      <c r="L8843" s="2">
        <v>59.1</v>
      </c>
    </row>
    <row r="8844" spans="1:12" x14ac:dyDescent="0.25">
      <c r="A8844">
        <v>74019</v>
      </c>
      <c r="B8844" s="2">
        <v>55.457929999999998</v>
      </c>
      <c r="C8844" s="3">
        <v>18847</v>
      </c>
      <c r="D8844" s="4">
        <v>46140</v>
      </c>
      <c r="E8844" t="s">
        <v>13590</v>
      </c>
      <c r="F8844" s="4" t="s">
        <v>13462</v>
      </c>
      <c r="G8844" s="5">
        <v>12251</v>
      </c>
      <c r="H8844" s="6">
        <v>0.24765319999999999</v>
      </c>
      <c r="I8844" s="7">
        <v>71.921000000000006</v>
      </c>
      <c r="J8844" s="2">
        <v>77</v>
      </c>
      <c r="K8844">
        <v>1</v>
      </c>
    </row>
    <row r="8845" spans="1:12" x14ac:dyDescent="0.25">
      <c r="A8845">
        <v>89318</v>
      </c>
      <c r="B8845" s="2">
        <v>55.454729999999998</v>
      </c>
      <c r="C8845" s="3">
        <v>1590</v>
      </c>
      <c r="E8845" t="s">
        <v>15339</v>
      </c>
      <c r="F8845" s="4" t="s">
        <v>15318</v>
      </c>
      <c r="G8845" s="5">
        <v>1075</v>
      </c>
      <c r="H8845" s="6">
        <v>0.28744180000000003</v>
      </c>
      <c r="I8845" s="7">
        <v>65.037999999999997</v>
      </c>
    </row>
    <row r="8846" spans="1:12" x14ac:dyDescent="0.25">
      <c r="A8846">
        <v>99037</v>
      </c>
      <c r="B8846" s="2">
        <v>55.452449999999999</v>
      </c>
      <c r="C8846" s="3">
        <v>12604</v>
      </c>
      <c r="D8846" s="4">
        <v>44060</v>
      </c>
      <c r="E8846" t="s">
        <v>16551</v>
      </c>
      <c r="F8846" s="4" t="s">
        <v>16344</v>
      </c>
      <c r="G8846" s="5">
        <v>8503</v>
      </c>
      <c r="H8846" s="6">
        <v>0.26952019999999999</v>
      </c>
      <c r="I8846" s="7">
        <v>68.132999999999996</v>
      </c>
      <c r="J8846" s="2">
        <v>33.428600000000003</v>
      </c>
      <c r="K8846">
        <v>7</v>
      </c>
    </row>
    <row r="8847" spans="1:12" x14ac:dyDescent="0.25">
      <c r="A8847">
        <v>11412</v>
      </c>
      <c r="B8847" s="2">
        <v>55.444319999999998</v>
      </c>
      <c r="C8847" s="3">
        <v>37689</v>
      </c>
      <c r="D8847" s="4">
        <v>35620</v>
      </c>
      <c r="E8847" t="s">
        <v>1018</v>
      </c>
      <c r="F8847" s="4" t="s">
        <v>1280</v>
      </c>
      <c r="G8847" s="5">
        <v>25458</v>
      </c>
      <c r="H8847" s="6">
        <v>0.2171727</v>
      </c>
      <c r="I8847" s="7">
        <v>77.168999999999997</v>
      </c>
      <c r="J8847" s="2">
        <v>45.25</v>
      </c>
      <c r="K8847">
        <v>8</v>
      </c>
    </row>
    <row r="8848" spans="1:12" x14ac:dyDescent="0.25">
      <c r="A8848">
        <v>31811</v>
      </c>
      <c r="B8848" s="2">
        <v>55.43732</v>
      </c>
      <c r="C8848" s="3">
        <v>5596</v>
      </c>
      <c r="D8848" s="4">
        <v>17980</v>
      </c>
      <c r="E8848" t="s">
        <v>2580</v>
      </c>
      <c r="F8848" s="4" t="s">
        <v>6363</v>
      </c>
      <c r="G8848" s="5">
        <v>3778</v>
      </c>
      <c r="H8848" s="6">
        <v>0.25860240000000001</v>
      </c>
      <c r="I8848" s="7">
        <v>70</v>
      </c>
    </row>
    <row r="8849" spans="1:12" x14ac:dyDescent="0.25">
      <c r="A8849">
        <v>43522</v>
      </c>
      <c r="B8849" s="2">
        <v>55.435920000000003</v>
      </c>
      <c r="C8849" s="3">
        <v>2779</v>
      </c>
      <c r="D8849" s="4">
        <v>45780</v>
      </c>
      <c r="E8849" t="s">
        <v>8395</v>
      </c>
      <c r="F8849" s="4" t="s">
        <v>8295</v>
      </c>
      <c r="G8849" s="5">
        <v>2062</v>
      </c>
      <c r="H8849" s="6">
        <v>0.2356935</v>
      </c>
      <c r="I8849" s="7">
        <v>73.957999999999998</v>
      </c>
      <c r="J8849" s="2">
        <v>53.5</v>
      </c>
      <c r="K8849">
        <v>2</v>
      </c>
    </row>
    <row r="8850" spans="1:12" x14ac:dyDescent="0.25">
      <c r="A8850">
        <v>72173</v>
      </c>
      <c r="B8850" s="2">
        <v>55.433979999999998</v>
      </c>
      <c r="C8850" s="3">
        <v>9116</v>
      </c>
      <c r="D8850" s="4">
        <v>30780</v>
      </c>
      <c r="E8850" t="s">
        <v>13294</v>
      </c>
      <c r="F8850" s="4" t="s">
        <v>13183</v>
      </c>
      <c r="G8850" s="5">
        <v>6065</v>
      </c>
      <c r="H8850" s="6">
        <v>0.22189249999999999</v>
      </c>
      <c r="I8850" s="7">
        <v>76.334999999999994</v>
      </c>
      <c r="J8850" s="2">
        <v>23</v>
      </c>
      <c r="K8850">
        <v>1</v>
      </c>
    </row>
    <row r="8851" spans="1:12" x14ac:dyDescent="0.25">
      <c r="A8851">
        <v>53179</v>
      </c>
      <c r="B8851" s="2">
        <v>55.431579999999997</v>
      </c>
      <c r="C8851" s="3">
        <v>5960</v>
      </c>
      <c r="D8851" s="4">
        <v>16980</v>
      </c>
      <c r="E8851" t="s">
        <v>10092</v>
      </c>
      <c r="F8851" s="4" t="s">
        <v>10031</v>
      </c>
      <c r="G8851" s="5">
        <v>3924</v>
      </c>
      <c r="H8851" s="6">
        <v>0.2206369</v>
      </c>
      <c r="I8851" s="7">
        <v>76.549000000000007</v>
      </c>
    </row>
    <row r="8852" spans="1:12" x14ac:dyDescent="0.25">
      <c r="A8852">
        <v>58275</v>
      </c>
      <c r="B8852" s="2">
        <v>55.430509999999998</v>
      </c>
      <c r="C8852" s="3">
        <v>791</v>
      </c>
      <c r="D8852" s="4">
        <v>24220</v>
      </c>
      <c r="E8852" t="s">
        <v>6583</v>
      </c>
      <c r="F8852" s="4" t="s">
        <v>11069</v>
      </c>
      <c r="G8852" s="5">
        <v>573</v>
      </c>
      <c r="H8852" s="6">
        <v>0.2303665</v>
      </c>
      <c r="I8852" s="7">
        <v>74.861000000000004</v>
      </c>
    </row>
    <row r="8853" spans="1:12" x14ac:dyDescent="0.25">
      <c r="A8853">
        <v>44887</v>
      </c>
      <c r="B8853" s="2">
        <v>55.43018</v>
      </c>
      <c r="C8853" s="3">
        <v>1238</v>
      </c>
      <c r="D8853" s="4">
        <v>15340</v>
      </c>
      <c r="E8853" t="s">
        <v>8628</v>
      </c>
      <c r="F8853" s="4" t="s">
        <v>8295</v>
      </c>
      <c r="G8853" s="5">
        <v>799</v>
      </c>
      <c r="H8853" s="6">
        <v>0.1364205</v>
      </c>
      <c r="I8853" s="7">
        <v>91.093999999999994</v>
      </c>
    </row>
    <row r="8854" spans="1:12" x14ac:dyDescent="0.25">
      <c r="A8854">
        <v>73061</v>
      </c>
      <c r="B8854" s="2">
        <v>55.429699999999997</v>
      </c>
      <c r="C8854" s="3">
        <v>1769</v>
      </c>
      <c r="E8854" t="s">
        <v>7432</v>
      </c>
      <c r="F8854" s="4" t="s">
        <v>13462</v>
      </c>
      <c r="G8854" s="5">
        <v>1179</v>
      </c>
      <c r="H8854" s="6">
        <v>0.28244269999999999</v>
      </c>
      <c r="I8854" s="7">
        <v>65.844999999999999</v>
      </c>
    </row>
    <row r="8855" spans="1:12" x14ac:dyDescent="0.25">
      <c r="A8855">
        <v>65256</v>
      </c>
      <c r="B8855" s="2">
        <v>55.429130000000001</v>
      </c>
      <c r="C8855" s="3">
        <v>1766</v>
      </c>
      <c r="D8855" s="4">
        <v>17860</v>
      </c>
      <c r="E8855" t="s">
        <v>3725</v>
      </c>
      <c r="F8855" s="4" t="s">
        <v>12102</v>
      </c>
      <c r="G8855" s="5">
        <v>1207</v>
      </c>
      <c r="H8855" s="6">
        <v>0.259106</v>
      </c>
      <c r="I8855" s="7">
        <v>69.875</v>
      </c>
      <c r="J8855" s="2">
        <v>67</v>
      </c>
      <c r="K8855">
        <v>1</v>
      </c>
    </row>
    <row r="8856" spans="1:12" x14ac:dyDescent="0.25">
      <c r="A8856">
        <v>81403</v>
      </c>
      <c r="B8856" s="2">
        <v>55.427010000000003</v>
      </c>
      <c r="C8856" s="3">
        <v>11102</v>
      </c>
      <c r="D8856" s="4">
        <v>33940</v>
      </c>
      <c r="E8856" t="s">
        <v>1819</v>
      </c>
      <c r="F8856" s="4" t="s">
        <v>14477</v>
      </c>
      <c r="G8856" s="5">
        <v>7697</v>
      </c>
      <c r="H8856" s="6">
        <v>0.30843189999999998</v>
      </c>
      <c r="I8856" s="7">
        <v>61.35</v>
      </c>
      <c r="J8856" s="2">
        <v>56</v>
      </c>
      <c r="K8856">
        <v>1</v>
      </c>
    </row>
    <row r="8857" spans="1:12" x14ac:dyDescent="0.25">
      <c r="A8857">
        <v>98359</v>
      </c>
      <c r="B8857" s="2">
        <v>55.424340000000001</v>
      </c>
      <c r="C8857" s="3">
        <v>4493</v>
      </c>
      <c r="D8857" s="4">
        <v>14740</v>
      </c>
      <c r="E8857" t="s">
        <v>16416</v>
      </c>
      <c r="F8857" s="4" t="s">
        <v>16344</v>
      </c>
      <c r="G8857" s="5">
        <v>3421</v>
      </c>
      <c r="H8857" s="6">
        <v>0.2201111</v>
      </c>
      <c r="I8857" s="7">
        <v>76.606999999999999</v>
      </c>
      <c r="J8857" s="2">
        <v>54</v>
      </c>
      <c r="K8857">
        <v>1</v>
      </c>
    </row>
    <row r="8858" spans="1:12" x14ac:dyDescent="0.25">
      <c r="A8858">
        <v>87548</v>
      </c>
      <c r="B8858" s="2">
        <v>55.423319999999997</v>
      </c>
      <c r="C8858" s="3">
        <v>1144</v>
      </c>
      <c r="D8858" s="4">
        <v>21580</v>
      </c>
      <c r="E8858" t="s">
        <v>15215</v>
      </c>
      <c r="F8858" s="4" t="s">
        <v>15124</v>
      </c>
      <c r="G8858" s="5">
        <v>856</v>
      </c>
      <c r="H8858" s="6">
        <v>0.21612149999999999</v>
      </c>
      <c r="I8858" s="7">
        <v>77.283000000000001</v>
      </c>
      <c r="J8858" s="2">
        <v>23</v>
      </c>
      <c r="K8858">
        <v>1</v>
      </c>
    </row>
    <row r="8859" spans="1:12" x14ac:dyDescent="0.25">
      <c r="A8859">
        <v>55065</v>
      </c>
      <c r="B8859" s="2">
        <v>55.422939999999997</v>
      </c>
      <c r="C8859" s="3">
        <v>1074</v>
      </c>
      <c r="D8859" s="4">
        <v>33460</v>
      </c>
      <c r="E8859" t="s">
        <v>355</v>
      </c>
      <c r="F8859" s="4" t="s">
        <v>10428</v>
      </c>
      <c r="G8859" s="5">
        <v>723</v>
      </c>
      <c r="H8859" s="6">
        <v>0.1657459</v>
      </c>
      <c r="I8859" s="7">
        <v>85.971999999999994</v>
      </c>
      <c r="J8859" s="2">
        <v>34</v>
      </c>
      <c r="K8859">
        <v>1</v>
      </c>
    </row>
    <row r="8860" spans="1:12" x14ac:dyDescent="0.25">
      <c r="A8860">
        <v>55370</v>
      </c>
      <c r="B8860" s="2">
        <v>55.422620000000002</v>
      </c>
      <c r="C8860" s="3">
        <v>869</v>
      </c>
      <c r="D8860" s="4">
        <v>26780</v>
      </c>
      <c r="E8860" t="s">
        <v>10492</v>
      </c>
      <c r="F8860" s="4" t="s">
        <v>10428</v>
      </c>
      <c r="G8860" s="5">
        <v>621</v>
      </c>
      <c r="H8860" s="6">
        <v>0.22508040000000001</v>
      </c>
      <c r="I8860" s="7">
        <v>75.713999999999999</v>
      </c>
    </row>
    <row r="8861" spans="1:12" x14ac:dyDescent="0.25">
      <c r="A8861">
        <v>23453</v>
      </c>
      <c r="B8861" s="2">
        <v>55.417169999999999</v>
      </c>
      <c r="C8861" s="3">
        <v>35824</v>
      </c>
      <c r="D8861" s="4">
        <v>47260</v>
      </c>
      <c r="E8861" t="s">
        <v>4874</v>
      </c>
      <c r="F8861" s="4" t="s">
        <v>4335</v>
      </c>
      <c r="G8861" s="5">
        <v>22150</v>
      </c>
      <c r="H8861" s="6">
        <v>0.21967410000000001</v>
      </c>
      <c r="I8861" s="7">
        <v>76.632999999999996</v>
      </c>
      <c r="J8861" s="2">
        <v>45.8</v>
      </c>
      <c r="K8861">
        <v>5</v>
      </c>
    </row>
    <row r="8862" spans="1:12" x14ac:dyDescent="0.25">
      <c r="A8862">
        <v>7307</v>
      </c>
      <c r="B8862" s="2">
        <v>55.404719999999998</v>
      </c>
      <c r="C8862" s="3">
        <v>43910</v>
      </c>
      <c r="D8862" s="4">
        <v>35620</v>
      </c>
      <c r="E8862" t="s">
        <v>1412</v>
      </c>
      <c r="F8862" s="4" t="s">
        <v>1341</v>
      </c>
      <c r="G8862" s="5">
        <v>29877</v>
      </c>
      <c r="H8862" s="6">
        <v>0.32068150000000001</v>
      </c>
      <c r="I8862" s="7">
        <v>59.177999999999997</v>
      </c>
      <c r="J8862" s="2">
        <v>45</v>
      </c>
      <c r="K8862">
        <v>18</v>
      </c>
      <c r="L8862" s="2">
        <v>76.8</v>
      </c>
    </row>
    <row r="8863" spans="1:12" x14ac:dyDescent="0.25">
      <c r="A8863">
        <v>93604</v>
      </c>
      <c r="B8863" s="2">
        <v>55.397419999999997</v>
      </c>
      <c r="C8863" s="3">
        <v>874</v>
      </c>
      <c r="D8863" s="4">
        <v>31460</v>
      </c>
      <c r="E8863" t="s">
        <v>15701</v>
      </c>
      <c r="F8863" s="4" t="s">
        <v>15368</v>
      </c>
      <c r="G8863" s="5">
        <v>611</v>
      </c>
      <c r="H8863" s="6">
        <v>0.31862740000000001</v>
      </c>
      <c r="I8863" s="7">
        <v>59.530999999999999</v>
      </c>
      <c r="J8863" s="2">
        <v>34</v>
      </c>
      <c r="K8863">
        <v>1</v>
      </c>
    </row>
    <row r="8864" spans="1:12" x14ac:dyDescent="0.25">
      <c r="A8864">
        <v>3456</v>
      </c>
      <c r="B8864" s="2">
        <v>55.39714</v>
      </c>
      <c r="C8864" s="3">
        <v>753</v>
      </c>
      <c r="D8864" s="4">
        <v>28300</v>
      </c>
      <c r="E8864" t="s">
        <v>599</v>
      </c>
      <c r="F8864" s="4" t="s">
        <v>520</v>
      </c>
      <c r="G8864" s="5">
        <v>572</v>
      </c>
      <c r="H8864" s="6">
        <v>0.23076920000000001</v>
      </c>
      <c r="I8864" s="7">
        <v>74.712000000000003</v>
      </c>
      <c r="J8864" s="2">
        <v>52</v>
      </c>
      <c r="K8864">
        <v>1</v>
      </c>
    </row>
    <row r="8865" spans="1:12" x14ac:dyDescent="0.25">
      <c r="A8865">
        <v>3813</v>
      </c>
      <c r="B8865" s="2">
        <v>55.3964</v>
      </c>
      <c r="C8865" s="3">
        <v>3470</v>
      </c>
      <c r="E8865" t="s">
        <v>651</v>
      </c>
      <c r="F8865" s="4" t="s">
        <v>520</v>
      </c>
      <c r="G8865" s="5">
        <v>2510</v>
      </c>
      <c r="H8865" s="6">
        <v>0.30545600000000001</v>
      </c>
      <c r="I8865" s="7">
        <v>61.8</v>
      </c>
      <c r="J8865" s="2">
        <v>63</v>
      </c>
      <c r="K8865">
        <v>2</v>
      </c>
    </row>
    <row r="8866" spans="1:12" x14ac:dyDescent="0.25">
      <c r="A8866">
        <v>99654</v>
      </c>
      <c r="B8866" s="2">
        <v>55.38767</v>
      </c>
      <c r="C8866" s="3">
        <v>55319</v>
      </c>
      <c r="D8866" s="4">
        <v>11260</v>
      </c>
      <c r="E8866" t="s">
        <v>16677</v>
      </c>
      <c r="F8866" s="4" t="s">
        <v>16604</v>
      </c>
      <c r="G8866" s="5">
        <v>33990</v>
      </c>
      <c r="H8866" s="6">
        <v>0.18684909999999999</v>
      </c>
      <c r="I8866" s="7">
        <v>82.29</v>
      </c>
      <c r="J8866" s="2">
        <v>52.125</v>
      </c>
      <c r="K8866">
        <v>8</v>
      </c>
    </row>
    <row r="8867" spans="1:12" x14ac:dyDescent="0.25">
      <c r="A8867">
        <v>84751</v>
      </c>
      <c r="B8867" s="2">
        <v>55.379289999999997</v>
      </c>
      <c r="C8867" s="3">
        <v>1955</v>
      </c>
      <c r="E8867" t="s">
        <v>226</v>
      </c>
      <c r="F8867" s="4" t="s">
        <v>14851</v>
      </c>
      <c r="G8867" s="5">
        <v>1019</v>
      </c>
      <c r="H8867" s="6">
        <v>0.29636899999999999</v>
      </c>
      <c r="I8867" s="7">
        <v>63.359000000000002</v>
      </c>
    </row>
    <row r="8868" spans="1:12" x14ac:dyDescent="0.25">
      <c r="A8868">
        <v>74646</v>
      </c>
      <c r="B8868" s="2">
        <v>55.378990000000002</v>
      </c>
      <c r="C8868" s="3">
        <v>331</v>
      </c>
      <c r="D8868" s="4">
        <v>38620</v>
      </c>
      <c r="E8868" t="s">
        <v>13687</v>
      </c>
      <c r="F8868" s="4" t="s">
        <v>13462</v>
      </c>
      <c r="G8868" s="5">
        <v>236</v>
      </c>
      <c r="H8868" s="6">
        <v>0.44915250000000001</v>
      </c>
      <c r="I8868" s="7">
        <v>36.953000000000003</v>
      </c>
    </row>
    <row r="8869" spans="1:12" x14ac:dyDescent="0.25">
      <c r="A8869">
        <v>55397</v>
      </c>
      <c r="B8869" s="2">
        <v>55.37847</v>
      </c>
      <c r="C8869" s="3">
        <v>2913</v>
      </c>
      <c r="D8869" s="4">
        <v>33460</v>
      </c>
      <c r="E8869" t="s">
        <v>8940</v>
      </c>
      <c r="F8869" s="4" t="s">
        <v>10428</v>
      </c>
      <c r="G8869" s="5">
        <v>1925</v>
      </c>
      <c r="H8869" s="6">
        <v>0.21443409999999999</v>
      </c>
      <c r="I8869" s="7">
        <v>77.5</v>
      </c>
      <c r="J8869" s="2">
        <v>55</v>
      </c>
      <c r="K8869">
        <v>3</v>
      </c>
    </row>
    <row r="8870" spans="1:12" x14ac:dyDescent="0.25">
      <c r="A8870">
        <v>35907</v>
      </c>
      <c r="B8870" s="2">
        <v>55.376690000000004</v>
      </c>
      <c r="C8870" s="3">
        <v>8387</v>
      </c>
      <c r="D8870" s="4">
        <v>23460</v>
      </c>
      <c r="E8870" t="s">
        <v>6149</v>
      </c>
      <c r="F8870" s="4" t="s">
        <v>7027</v>
      </c>
      <c r="G8870" s="5">
        <v>5513</v>
      </c>
      <c r="H8870" s="6">
        <v>0.205877</v>
      </c>
      <c r="I8870" s="7">
        <v>78.965999999999994</v>
      </c>
    </row>
    <row r="8871" spans="1:12" x14ac:dyDescent="0.25">
      <c r="A8871">
        <v>68883</v>
      </c>
      <c r="B8871" s="2">
        <v>55.374960000000002</v>
      </c>
      <c r="C8871" s="3">
        <v>2562</v>
      </c>
      <c r="D8871" s="4">
        <v>24260</v>
      </c>
      <c r="E8871" t="s">
        <v>11883</v>
      </c>
      <c r="F8871" s="4" t="s">
        <v>12738</v>
      </c>
      <c r="G8871" s="5">
        <v>1712</v>
      </c>
      <c r="H8871" s="6">
        <v>0.1880841</v>
      </c>
      <c r="I8871" s="7">
        <v>82.039000000000001</v>
      </c>
    </row>
    <row r="8872" spans="1:12" x14ac:dyDescent="0.25">
      <c r="A8872">
        <v>51647</v>
      </c>
      <c r="B8872" s="2">
        <v>55.37453</v>
      </c>
      <c r="C8872" s="3">
        <v>94</v>
      </c>
      <c r="E8872" t="s">
        <v>9894</v>
      </c>
      <c r="F8872" s="4" t="s">
        <v>9593</v>
      </c>
      <c r="G8872" s="5">
        <v>68</v>
      </c>
      <c r="H8872" s="6">
        <v>0.27941179999999999</v>
      </c>
      <c r="I8872" s="7">
        <v>66.25</v>
      </c>
    </row>
    <row r="8873" spans="1:12" x14ac:dyDescent="0.25">
      <c r="A8873">
        <v>35205</v>
      </c>
      <c r="B8873" s="2">
        <v>55.371409999999997</v>
      </c>
      <c r="C8873" s="3">
        <v>20205</v>
      </c>
      <c r="D8873" s="4">
        <v>13820</v>
      </c>
      <c r="E8873" t="s">
        <v>1579</v>
      </c>
      <c r="F8873" s="4" t="s">
        <v>7027</v>
      </c>
      <c r="G8873" s="5">
        <v>12993</v>
      </c>
      <c r="H8873" s="6">
        <v>0.44731779999999999</v>
      </c>
      <c r="I8873" s="7">
        <v>37.222999999999999</v>
      </c>
      <c r="J8873" s="2">
        <v>39.5</v>
      </c>
      <c r="K8873">
        <v>18</v>
      </c>
      <c r="L8873" s="2">
        <v>47.8</v>
      </c>
    </row>
    <row r="8874" spans="1:12" x14ac:dyDescent="0.25">
      <c r="A8874">
        <v>12548</v>
      </c>
      <c r="B8874" s="2">
        <v>55.368070000000003</v>
      </c>
      <c r="C8874" s="3">
        <v>1351</v>
      </c>
      <c r="D8874" s="4">
        <v>28740</v>
      </c>
      <c r="E8874" t="s">
        <v>2276</v>
      </c>
      <c r="F8874" s="4" t="s">
        <v>1280</v>
      </c>
      <c r="G8874" s="5">
        <v>970</v>
      </c>
      <c r="H8874" s="6">
        <v>0.1546392</v>
      </c>
      <c r="I8874" s="7">
        <v>87.784000000000006</v>
      </c>
    </row>
    <row r="8875" spans="1:12" x14ac:dyDescent="0.25">
      <c r="A8875">
        <v>14519</v>
      </c>
      <c r="B8875" s="2">
        <v>55.365839999999999</v>
      </c>
      <c r="C8875" s="3">
        <v>11593</v>
      </c>
      <c r="D8875" s="4">
        <v>40380</v>
      </c>
      <c r="E8875" t="s">
        <v>2871</v>
      </c>
      <c r="F8875" s="4" t="s">
        <v>1280</v>
      </c>
      <c r="G8875" s="5">
        <v>8338</v>
      </c>
      <c r="H8875" s="6">
        <v>0.26525959999999998</v>
      </c>
      <c r="I8875" s="7">
        <v>68.665999999999997</v>
      </c>
      <c r="J8875" s="2">
        <v>33.5</v>
      </c>
      <c r="K8875">
        <v>6</v>
      </c>
    </row>
    <row r="8876" spans="1:12" x14ac:dyDescent="0.25">
      <c r="A8876">
        <v>58466</v>
      </c>
      <c r="B8876" s="2">
        <v>55.363770000000002</v>
      </c>
      <c r="C8876" s="3">
        <v>388</v>
      </c>
      <c r="E8876" t="s">
        <v>445</v>
      </c>
      <c r="F8876" s="4" t="s">
        <v>11069</v>
      </c>
      <c r="G8876" s="5">
        <v>289</v>
      </c>
      <c r="H8876" s="6">
        <v>0.20689660000000001</v>
      </c>
      <c r="I8876" s="7">
        <v>78.75</v>
      </c>
      <c r="J8876" s="2">
        <v>52</v>
      </c>
      <c r="K8876">
        <v>1</v>
      </c>
    </row>
    <row r="8877" spans="1:12" x14ac:dyDescent="0.25">
      <c r="A8877">
        <v>82933</v>
      </c>
      <c r="B8877" s="2">
        <v>55.363599999999998</v>
      </c>
      <c r="C8877" s="3">
        <v>628</v>
      </c>
      <c r="D8877" s="4">
        <v>21740</v>
      </c>
      <c r="E8877" t="s">
        <v>14711</v>
      </c>
      <c r="F8877" s="4" t="s">
        <v>14657</v>
      </c>
      <c r="G8877" s="5">
        <v>437</v>
      </c>
      <c r="H8877" s="6">
        <v>2.7397299999999999E-2</v>
      </c>
      <c r="I8877" s="7">
        <v>109.762</v>
      </c>
    </row>
    <row r="8878" spans="1:12" x14ac:dyDescent="0.25">
      <c r="A8878">
        <v>4543</v>
      </c>
      <c r="B8878" s="2">
        <v>55.363140000000001</v>
      </c>
      <c r="C8878" s="3">
        <v>2000</v>
      </c>
      <c r="E8878" t="s">
        <v>866</v>
      </c>
      <c r="F8878" s="4" t="s">
        <v>701</v>
      </c>
      <c r="G8878" s="5">
        <v>1496</v>
      </c>
      <c r="H8878" s="6">
        <v>0.39171119999999998</v>
      </c>
      <c r="I8878" s="7">
        <v>46.805999999999997</v>
      </c>
      <c r="J8878" s="2">
        <v>52</v>
      </c>
      <c r="K8878">
        <v>1</v>
      </c>
    </row>
    <row r="8879" spans="1:12" x14ac:dyDescent="0.25">
      <c r="A8879">
        <v>73096</v>
      </c>
      <c r="B8879" s="2">
        <v>55.36101</v>
      </c>
      <c r="C8879" s="3">
        <v>14060</v>
      </c>
      <c r="D8879" s="4">
        <v>48220</v>
      </c>
      <c r="E8879" t="s">
        <v>13491</v>
      </c>
      <c r="F8879" s="4" t="s">
        <v>13462</v>
      </c>
      <c r="G8879" s="5">
        <v>7381</v>
      </c>
      <c r="H8879" s="6">
        <v>0.3559138</v>
      </c>
      <c r="I8879" s="7">
        <v>52.991999999999997</v>
      </c>
      <c r="J8879" s="2">
        <v>42.833300000000001</v>
      </c>
      <c r="K8879">
        <v>6</v>
      </c>
    </row>
    <row r="8880" spans="1:12" x14ac:dyDescent="0.25">
      <c r="A8880">
        <v>59462</v>
      </c>
      <c r="B8880" s="2">
        <v>55.359209999999997</v>
      </c>
      <c r="C8880" s="3">
        <v>146</v>
      </c>
      <c r="E8880" t="s">
        <v>11393</v>
      </c>
      <c r="F8880" s="4" t="s">
        <v>11278</v>
      </c>
      <c r="G8880" s="5">
        <v>125</v>
      </c>
      <c r="H8880" s="6">
        <v>0.32800000000000001</v>
      </c>
      <c r="I8880" s="7">
        <v>57.813000000000002</v>
      </c>
    </row>
    <row r="8881" spans="1:12" x14ac:dyDescent="0.25">
      <c r="A8881">
        <v>22652</v>
      </c>
      <c r="B8881" s="2">
        <v>55.358969999999999</v>
      </c>
      <c r="C8881" s="3">
        <v>1121</v>
      </c>
      <c r="E8881" t="s">
        <v>4700</v>
      </c>
      <c r="F8881" s="4" t="s">
        <v>4335</v>
      </c>
      <c r="G8881" s="5">
        <v>884</v>
      </c>
      <c r="H8881" s="6">
        <v>0.27714929999999999</v>
      </c>
      <c r="I8881" s="7">
        <v>66.590999999999994</v>
      </c>
    </row>
    <row r="8882" spans="1:12" x14ac:dyDescent="0.25">
      <c r="A8882">
        <v>67761</v>
      </c>
      <c r="B8882" s="2">
        <v>55.358719999999998</v>
      </c>
      <c r="C8882" s="3">
        <v>268</v>
      </c>
      <c r="E8882" t="s">
        <v>5566</v>
      </c>
      <c r="F8882" s="4" t="s">
        <v>12494</v>
      </c>
      <c r="G8882" s="5">
        <v>175</v>
      </c>
      <c r="H8882" s="6">
        <v>0.22727269999999999</v>
      </c>
      <c r="I8882" s="7">
        <v>75.207999999999998</v>
      </c>
    </row>
    <row r="8883" spans="1:12" x14ac:dyDescent="0.25">
      <c r="A8883">
        <v>44632</v>
      </c>
      <c r="B8883" s="2">
        <v>55.357089999999999</v>
      </c>
      <c r="C8883" s="3">
        <v>9883</v>
      </c>
      <c r="D8883" s="4">
        <v>15940</v>
      </c>
      <c r="E8883" t="s">
        <v>8580</v>
      </c>
      <c r="F8883" s="4" t="s">
        <v>8295</v>
      </c>
      <c r="G8883" s="5">
        <v>6623</v>
      </c>
      <c r="H8883" s="6">
        <v>0.25169859999999999</v>
      </c>
      <c r="I8883" s="7">
        <v>70.986999999999995</v>
      </c>
      <c r="J8883" s="2">
        <v>46</v>
      </c>
      <c r="K8883">
        <v>2</v>
      </c>
    </row>
    <row r="8884" spans="1:12" x14ac:dyDescent="0.25">
      <c r="A8884">
        <v>54661</v>
      </c>
      <c r="B8884" s="2">
        <v>55.354930000000003</v>
      </c>
      <c r="C8884" s="3">
        <v>3398</v>
      </c>
      <c r="E8884" t="s">
        <v>10328</v>
      </c>
      <c r="F8884" s="4" t="s">
        <v>10031</v>
      </c>
      <c r="G8884" s="5">
        <v>2391</v>
      </c>
      <c r="H8884" s="6">
        <v>0.23797570000000001</v>
      </c>
      <c r="I8884" s="7">
        <v>73.355000000000004</v>
      </c>
      <c r="J8884" s="2">
        <v>66.333299999999994</v>
      </c>
      <c r="K8884">
        <v>3</v>
      </c>
    </row>
    <row r="8885" spans="1:12" x14ac:dyDescent="0.25">
      <c r="A8885">
        <v>82414</v>
      </c>
      <c r="B8885" s="2">
        <v>55.351619999999997</v>
      </c>
      <c r="C8885" s="3">
        <v>15538</v>
      </c>
      <c r="E8885" t="s">
        <v>12912</v>
      </c>
      <c r="F8885" s="4" t="s">
        <v>14657</v>
      </c>
      <c r="G8885" s="5">
        <v>11444</v>
      </c>
      <c r="H8885" s="6">
        <v>0.2798602</v>
      </c>
      <c r="I8885" s="7">
        <v>66.106999999999999</v>
      </c>
      <c r="J8885" s="2">
        <v>52.909100000000002</v>
      </c>
      <c r="K8885">
        <v>11</v>
      </c>
      <c r="L8885" s="2">
        <v>97.4</v>
      </c>
    </row>
    <row r="8886" spans="1:12" x14ac:dyDescent="0.25">
      <c r="A8886">
        <v>33436</v>
      </c>
      <c r="B8886" s="2">
        <v>55.341160000000002</v>
      </c>
      <c r="C8886" s="3">
        <v>41955</v>
      </c>
      <c r="D8886" s="4">
        <v>33100</v>
      </c>
      <c r="E8886" t="s">
        <v>6882</v>
      </c>
      <c r="F8886" s="4" t="s">
        <v>6689</v>
      </c>
      <c r="G8886" s="5">
        <v>32283</v>
      </c>
      <c r="H8886" s="6">
        <v>0.29520180000000001</v>
      </c>
      <c r="I8886" s="7">
        <v>63.445999999999998</v>
      </c>
      <c r="J8886" s="2">
        <v>38.7273</v>
      </c>
      <c r="K8886">
        <v>11</v>
      </c>
      <c r="L8886" s="2">
        <v>43.5</v>
      </c>
    </row>
    <row r="8887" spans="1:12" x14ac:dyDescent="0.25">
      <c r="A8887">
        <v>83113</v>
      </c>
      <c r="B8887" s="2">
        <v>55.332990000000002</v>
      </c>
      <c r="C8887" s="3">
        <v>2888</v>
      </c>
      <c r="E8887" t="s">
        <v>14717</v>
      </c>
      <c r="F8887" s="4" t="s">
        <v>14657</v>
      </c>
      <c r="G8887" s="5">
        <v>1828</v>
      </c>
      <c r="H8887" s="6">
        <v>0.14488789999999999</v>
      </c>
      <c r="I8887" s="7">
        <v>89.42</v>
      </c>
      <c r="J8887" s="2">
        <v>49</v>
      </c>
      <c r="K8887">
        <v>1</v>
      </c>
    </row>
    <row r="8888" spans="1:12" x14ac:dyDescent="0.25">
      <c r="A8888">
        <v>19562</v>
      </c>
      <c r="B8888" s="2">
        <v>55.332050000000002</v>
      </c>
      <c r="C8888" s="3">
        <v>2717</v>
      </c>
      <c r="D8888" s="4">
        <v>39740</v>
      </c>
      <c r="E8888" t="s">
        <v>4306</v>
      </c>
      <c r="F8888" s="4" t="s">
        <v>3003</v>
      </c>
      <c r="G8888" s="5">
        <v>2119</v>
      </c>
      <c r="H8888" s="6">
        <v>0.22028300000000001</v>
      </c>
      <c r="I8888" s="7">
        <v>76.388999999999996</v>
      </c>
      <c r="J8888" s="2">
        <v>46</v>
      </c>
      <c r="K8888">
        <v>1</v>
      </c>
    </row>
    <row r="8889" spans="1:12" x14ac:dyDescent="0.25">
      <c r="A8889">
        <v>45363</v>
      </c>
      <c r="B8889" s="2">
        <v>55.331299999999999</v>
      </c>
      <c r="C8889" s="3">
        <v>1824</v>
      </c>
      <c r="D8889" s="4">
        <v>43380</v>
      </c>
      <c r="E8889" t="s">
        <v>8689</v>
      </c>
      <c r="F8889" s="4" t="s">
        <v>8295</v>
      </c>
      <c r="G8889" s="5">
        <v>1029</v>
      </c>
      <c r="H8889" s="6">
        <v>0.22643340000000001</v>
      </c>
      <c r="I8889" s="7">
        <v>75.313000000000002</v>
      </c>
    </row>
    <row r="8890" spans="1:12" x14ac:dyDescent="0.25">
      <c r="A8890">
        <v>49782</v>
      </c>
      <c r="B8890" s="2">
        <v>55.330939999999998</v>
      </c>
      <c r="C8890" s="3">
        <v>597</v>
      </c>
      <c r="E8890" t="s">
        <v>9501</v>
      </c>
      <c r="F8890" s="4" t="s">
        <v>9106</v>
      </c>
      <c r="G8890" s="5">
        <v>469</v>
      </c>
      <c r="H8890" s="6">
        <v>0.31914890000000001</v>
      </c>
      <c r="I8890" s="7">
        <v>59.286000000000001</v>
      </c>
    </row>
    <row r="8891" spans="1:12" x14ac:dyDescent="0.25">
      <c r="A8891">
        <v>14847</v>
      </c>
      <c r="B8891" s="2">
        <v>55.330410000000001</v>
      </c>
      <c r="C8891" s="3">
        <v>2282</v>
      </c>
      <c r="D8891" s="4">
        <v>42900</v>
      </c>
      <c r="E8891" t="s">
        <v>2972</v>
      </c>
      <c r="F8891" s="4" t="s">
        <v>1280</v>
      </c>
      <c r="G8891" s="5">
        <v>1705</v>
      </c>
      <c r="H8891" s="6">
        <v>0.2426729</v>
      </c>
      <c r="I8891" s="7">
        <v>72.5</v>
      </c>
      <c r="J8891" s="2">
        <v>64</v>
      </c>
      <c r="K8891">
        <v>1</v>
      </c>
    </row>
    <row r="8892" spans="1:12" x14ac:dyDescent="0.25">
      <c r="A8892">
        <v>98672</v>
      </c>
      <c r="B8892" s="2">
        <v>55.329039999999999</v>
      </c>
      <c r="C8892" s="3">
        <v>5730</v>
      </c>
      <c r="E8892" t="s">
        <v>16493</v>
      </c>
      <c r="F8892" s="4" t="s">
        <v>16344</v>
      </c>
      <c r="G8892" s="5">
        <v>4014</v>
      </c>
      <c r="H8892" s="6">
        <v>0.29290159999999998</v>
      </c>
      <c r="I8892" s="7">
        <v>63.816000000000003</v>
      </c>
      <c r="J8892" s="2">
        <v>40.833300000000001</v>
      </c>
      <c r="K8892">
        <v>6</v>
      </c>
    </row>
    <row r="8893" spans="1:12" x14ac:dyDescent="0.25">
      <c r="A8893">
        <v>96817</v>
      </c>
      <c r="B8893" s="2">
        <v>55.318370000000002</v>
      </c>
      <c r="C8893" s="3">
        <v>55601</v>
      </c>
      <c r="D8893" s="4">
        <v>46520</v>
      </c>
      <c r="E8893" t="s">
        <v>16169</v>
      </c>
      <c r="F8893" s="4" t="s">
        <v>16099</v>
      </c>
      <c r="G8893" s="5">
        <v>40603</v>
      </c>
      <c r="H8893" s="6">
        <v>0.2865798</v>
      </c>
      <c r="I8893" s="7">
        <v>64.906999999999996</v>
      </c>
      <c r="J8893" s="2">
        <v>38.5</v>
      </c>
      <c r="K8893">
        <v>14</v>
      </c>
      <c r="L8893" s="2">
        <v>42.3</v>
      </c>
    </row>
    <row r="8894" spans="1:12" x14ac:dyDescent="0.25">
      <c r="A8894">
        <v>78626</v>
      </c>
      <c r="B8894" s="2">
        <v>55.30462</v>
      </c>
      <c r="C8894" s="3">
        <v>28091</v>
      </c>
      <c r="D8894" s="4">
        <v>12420</v>
      </c>
      <c r="E8894" t="s">
        <v>242</v>
      </c>
      <c r="F8894" s="4" t="s">
        <v>13752</v>
      </c>
      <c r="G8894" s="5">
        <v>16837</v>
      </c>
      <c r="H8894" s="6">
        <v>0.27717069999999999</v>
      </c>
      <c r="I8894" s="7">
        <v>66.524000000000001</v>
      </c>
      <c r="J8894" s="2">
        <v>47.2727</v>
      </c>
      <c r="K8894">
        <v>11</v>
      </c>
      <c r="L8894" s="2">
        <v>85.7</v>
      </c>
    </row>
    <row r="8895" spans="1:12" x14ac:dyDescent="0.25">
      <c r="A8895">
        <v>7064</v>
      </c>
      <c r="B8895" s="2">
        <v>55.299979999999998</v>
      </c>
      <c r="C8895" s="3">
        <v>3835</v>
      </c>
      <c r="D8895" s="4">
        <v>35620</v>
      </c>
      <c r="E8895" t="s">
        <v>1379</v>
      </c>
      <c r="F8895" s="4" t="s">
        <v>1341</v>
      </c>
      <c r="G8895" s="5">
        <v>2542</v>
      </c>
      <c r="H8895" s="6">
        <v>0.23830119999999999</v>
      </c>
      <c r="I8895" s="7">
        <v>73.239000000000004</v>
      </c>
    </row>
    <row r="8896" spans="1:12" x14ac:dyDescent="0.25">
      <c r="A8896">
        <v>82431</v>
      </c>
      <c r="B8896" s="2">
        <v>55.298810000000003</v>
      </c>
      <c r="C8896" s="3">
        <v>3516</v>
      </c>
      <c r="E8896" t="s">
        <v>738</v>
      </c>
      <c r="F8896" s="4" t="s">
        <v>14657</v>
      </c>
      <c r="G8896" s="5">
        <v>2362</v>
      </c>
      <c r="H8896" s="6">
        <v>0.21159539999999999</v>
      </c>
      <c r="I8896" s="7">
        <v>77.840999999999994</v>
      </c>
      <c r="J8896" s="2">
        <v>49</v>
      </c>
      <c r="K8896">
        <v>1</v>
      </c>
    </row>
    <row r="8897" spans="1:12" x14ac:dyDescent="0.25">
      <c r="A8897">
        <v>48079</v>
      </c>
      <c r="B8897" s="2">
        <v>55.296230000000001</v>
      </c>
      <c r="C8897" s="3">
        <v>12185</v>
      </c>
      <c r="D8897" s="4">
        <v>19820</v>
      </c>
      <c r="E8897" t="s">
        <v>3934</v>
      </c>
      <c r="F8897" s="4" t="s">
        <v>9106</v>
      </c>
      <c r="G8897" s="5">
        <v>8432</v>
      </c>
      <c r="H8897" s="6">
        <v>0.23956359999999999</v>
      </c>
      <c r="I8897" s="7">
        <v>73</v>
      </c>
      <c r="J8897" s="2">
        <v>42</v>
      </c>
      <c r="K8897">
        <v>1</v>
      </c>
    </row>
    <row r="8898" spans="1:12" x14ac:dyDescent="0.25">
      <c r="A8898">
        <v>62479</v>
      </c>
      <c r="B8898" s="2">
        <v>55.294060000000002</v>
      </c>
      <c r="C8898" s="3">
        <v>919</v>
      </c>
      <c r="E8898" t="s">
        <v>8863</v>
      </c>
      <c r="F8898" s="4" t="s">
        <v>11490</v>
      </c>
      <c r="G8898" s="5">
        <v>615</v>
      </c>
      <c r="H8898" s="6">
        <v>0.23214290000000001</v>
      </c>
      <c r="I8898" s="7">
        <v>74.275999999999996</v>
      </c>
    </row>
    <row r="8899" spans="1:12" x14ac:dyDescent="0.25">
      <c r="A8899">
        <v>61375</v>
      </c>
      <c r="B8899" s="2">
        <v>55.293700000000001</v>
      </c>
      <c r="C8899" s="3">
        <v>1134</v>
      </c>
      <c r="D8899" s="4">
        <v>37900</v>
      </c>
      <c r="E8899" t="s">
        <v>11732</v>
      </c>
      <c r="F8899" s="4" t="s">
        <v>11490</v>
      </c>
      <c r="G8899" s="5">
        <v>874</v>
      </c>
      <c r="H8899" s="6">
        <v>0.32036609999999999</v>
      </c>
      <c r="I8899" s="7">
        <v>59.027999999999999</v>
      </c>
    </row>
    <row r="8900" spans="1:12" x14ac:dyDescent="0.25">
      <c r="A8900">
        <v>66092</v>
      </c>
      <c r="B8900" s="2">
        <v>55.292879999999997</v>
      </c>
      <c r="C8900" s="3">
        <v>4171</v>
      </c>
      <c r="D8900" s="4">
        <v>36840</v>
      </c>
      <c r="E8900" t="s">
        <v>2998</v>
      </c>
      <c r="F8900" s="4" t="s">
        <v>12494</v>
      </c>
      <c r="G8900" s="5">
        <v>2588</v>
      </c>
      <c r="H8900" s="6">
        <v>0.1970634</v>
      </c>
      <c r="I8900" s="7">
        <v>80.328000000000003</v>
      </c>
    </row>
    <row r="8901" spans="1:12" x14ac:dyDescent="0.25">
      <c r="A8901">
        <v>61561</v>
      </c>
      <c r="B8901" s="2">
        <v>55.291789999999999</v>
      </c>
      <c r="C8901" s="3">
        <v>2772</v>
      </c>
      <c r="D8901" s="4">
        <v>37900</v>
      </c>
      <c r="E8901" t="s">
        <v>4942</v>
      </c>
      <c r="F8901" s="4" t="s">
        <v>11490</v>
      </c>
      <c r="G8901" s="5">
        <v>1930</v>
      </c>
      <c r="H8901" s="6">
        <v>0.23096839999999999</v>
      </c>
      <c r="I8901" s="7">
        <v>74.463999999999999</v>
      </c>
      <c r="J8901" s="2">
        <v>61</v>
      </c>
      <c r="K8901">
        <v>1</v>
      </c>
    </row>
    <row r="8902" spans="1:12" x14ac:dyDescent="0.25">
      <c r="A8902">
        <v>44077</v>
      </c>
      <c r="B8902" s="2">
        <v>55.282359999999997</v>
      </c>
      <c r="C8902" s="3">
        <v>56347</v>
      </c>
      <c r="D8902" s="4">
        <v>17460</v>
      </c>
      <c r="E8902" t="s">
        <v>8504</v>
      </c>
      <c r="F8902" s="4" t="s">
        <v>8295</v>
      </c>
      <c r="G8902" s="5">
        <v>37497</v>
      </c>
      <c r="H8902" s="6">
        <v>0.25287359999999998</v>
      </c>
      <c r="I8902" s="7">
        <v>70.677999999999997</v>
      </c>
      <c r="J8902" s="2">
        <v>50.043500000000002</v>
      </c>
      <c r="K8902">
        <v>23</v>
      </c>
      <c r="L8902" s="2">
        <v>93.1</v>
      </c>
    </row>
    <row r="8903" spans="1:12" x14ac:dyDescent="0.25">
      <c r="A8903">
        <v>68981</v>
      </c>
      <c r="B8903" s="2">
        <v>55.273339999999997</v>
      </c>
      <c r="C8903" s="3">
        <v>312</v>
      </c>
      <c r="E8903" t="s">
        <v>8937</v>
      </c>
      <c r="F8903" s="4" t="s">
        <v>12738</v>
      </c>
      <c r="G8903" s="5">
        <v>194</v>
      </c>
      <c r="H8903" s="6">
        <v>0.3435898</v>
      </c>
      <c r="I8903" s="7">
        <v>55</v>
      </c>
    </row>
    <row r="8904" spans="1:12" x14ac:dyDescent="0.25">
      <c r="A8904">
        <v>89085</v>
      </c>
      <c r="B8904" s="2">
        <v>55.272730000000003</v>
      </c>
      <c r="C8904" s="3">
        <v>3997</v>
      </c>
      <c r="D8904" s="4">
        <v>29820</v>
      </c>
      <c r="E8904" t="s">
        <v>15330</v>
      </c>
      <c r="F8904" s="4" t="s">
        <v>15318</v>
      </c>
      <c r="G8904" s="5">
        <v>2332</v>
      </c>
      <c r="H8904" s="6">
        <v>0.21903130000000001</v>
      </c>
      <c r="I8904" s="7">
        <v>76.524000000000001</v>
      </c>
      <c r="J8904" s="2">
        <v>41</v>
      </c>
      <c r="K8904">
        <v>3</v>
      </c>
    </row>
    <row r="8905" spans="1:12" x14ac:dyDescent="0.25">
      <c r="A8905">
        <v>47524</v>
      </c>
      <c r="B8905" s="2">
        <v>55.272060000000003</v>
      </c>
      <c r="C8905" s="3">
        <v>620</v>
      </c>
      <c r="D8905" s="4">
        <v>47180</v>
      </c>
      <c r="E8905" t="s">
        <v>9016</v>
      </c>
      <c r="F8905" s="4" t="s">
        <v>8800</v>
      </c>
      <c r="G8905" s="5">
        <v>449</v>
      </c>
      <c r="H8905" s="6">
        <v>0.30666670000000001</v>
      </c>
      <c r="I8905" s="7">
        <v>61.371000000000002</v>
      </c>
    </row>
    <row r="8906" spans="1:12" x14ac:dyDescent="0.25">
      <c r="A8906">
        <v>80249</v>
      </c>
      <c r="B8906" s="2">
        <v>55.268039999999999</v>
      </c>
      <c r="C8906" s="3">
        <v>27504</v>
      </c>
      <c r="D8906" s="4">
        <v>19740</v>
      </c>
      <c r="E8906" t="s">
        <v>2197</v>
      </c>
      <c r="F8906" s="4" t="s">
        <v>14477</v>
      </c>
      <c r="G8906" s="5">
        <v>16388</v>
      </c>
      <c r="H8906" s="6">
        <v>0.23955090000000001</v>
      </c>
      <c r="I8906" s="7">
        <v>72.968999999999994</v>
      </c>
      <c r="J8906" s="2">
        <v>32.333300000000001</v>
      </c>
      <c r="K8906">
        <v>3</v>
      </c>
    </row>
    <row r="8907" spans="1:12" x14ac:dyDescent="0.25">
      <c r="A8907">
        <v>85334</v>
      </c>
      <c r="B8907" s="2">
        <v>55.263939999999998</v>
      </c>
      <c r="C8907" s="3">
        <v>1050</v>
      </c>
      <c r="E8907" t="s">
        <v>14990</v>
      </c>
      <c r="F8907" s="4" t="s">
        <v>14962</v>
      </c>
      <c r="G8907" s="5">
        <v>709</v>
      </c>
      <c r="H8907" s="6">
        <v>5.3521100000000002E-2</v>
      </c>
      <c r="I8907" s="7">
        <v>105.104</v>
      </c>
      <c r="J8907" s="2">
        <v>50</v>
      </c>
      <c r="K8907">
        <v>1</v>
      </c>
    </row>
    <row r="8908" spans="1:12" x14ac:dyDescent="0.25">
      <c r="A8908">
        <v>90745</v>
      </c>
      <c r="B8908" s="2">
        <v>55.254710000000003</v>
      </c>
      <c r="C8908" s="3">
        <v>57727</v>
      </c>
      <c r="D8908" s="4">
        <v>31080</v>
      </c>
      <c r="E8908" t="s">
        <v>4885</v>
      </c>
      <c r="F8908" s="4" t="s">
        <v>15368</v>
      </c>
      <c r="G8908" s="5">
        <v>37851</v>
      </c>
      <c r="H8908" s="6">
        <v>0.227603</v>
      </c>
      <c r="I8908" s="7">
        <v>75.013999999999996</v>
      </c>
      <c r="J8908" s="2">
        <v>38.200000000000003</v>
      </c>
      <c r="K8908">
        <v>5</v>
      </c>
    </row>
    <row r="8909" spans="1:12" x14ac:dyDescent="0.25">
      <c r="A8909">
        <v>68351</v>
      </c>
      <c r="B8909" s="2">
        <v>55.245510000000003</v>
      </c>
      <c r="C8909" s="3">
        <v>885</v>
      </c>
      <c r="E8909" t="s">
        <v>478</v>
      </c>
      <c r="F8909" s="4" t="s">
        <v>12738</v>
      </c>
      <c r="G8909" s="5">
        <v>633</v>
      </c>
      <c r="H8909" s="6">
        <v>0.25434440000000003</v>
      </c>
      <c r="I8909" s="7">
        <v>70.385000000000005</v>
      </c>
    </row>
    <row r="8910" spans="1:12" x14ac:dyDescent="0.25">
      <c r="A8910">
        <v>16113</v>
      </c>
      <c r="B8910" s="2">
        <v>55.245280000000001</v>
      </c>
      <c r="C8910" s="3">
        <v>381</v>
      </c>
      <c r="D8910" s="4">
        <v>49660</v>
      </c>
      <c r="E8910" t="s">
        <v>1381</v>
      </c>
      <c r="F8910" s="4" t="s">
        <v>3003</v>
      </c>
      <c r="G8910" s="5">
        <v>305</v>
      </c>
      <c r="H8910" s="6">
        <v>0.20588239999999999</v>
      </c>
      <c r="I8910" s="7">
        <v>78.75</v>
      </c>
    </row>
    <row r="8911" spans="1:12" x14ac:dyDescent="0.25">
      <c r="A8911">
        <v>48140</v>
      </c>
      <c r="B8911" s="2">
        <v>55.244630000000001</v>
      </c>
      <c r="C8911" s="3">
        <v>3471</v>
      </c>
      <c r="D8911" s="4">
        <v>33780</v>
      </c>
      <c r="E8911" t="s">
        <v>9142</v>
      </c>
      <c r="F8911" s="4" t="s">
        <v>9106</v>
      </c>
      <c r="G8911" s="5">
        <v>2424</v>
      </c>
      <c r="H8911" s="6">
        <v>0.1959571</v>
      </c>
      <c r="I8911" s="7">
        <v>80.457999999999998</v>
      </c>
      <c r="J8911" s="2">
        <v>66.5</v>
      </c>
      <c r="K8911">
        <v>2</v>
      </c>
    </row>
    <row r="8912" spans="1:12" x14ac:dyDescent="0.25">
      <c r="A8912">
        <v>33777</v>
      </c>
      <c r="B8912" s="2">
        <v>55.241039999999998</v>
      </c>
      <c r="C8912" s="3">
        <v>16704</v>
      </c>
      <c r="D8912" s="4">
        <v>45300</v>
      </c>
      <c r="E8912" t="s">
        <v>3461</v>
      </c>
      <c r="F8912" s="4" t="s">
        <v>6689</v>
      </c>
      <c r="G8912" s="5">
        <v>12557</v>
      </c>
      <c r="H8912" s="6">
        <v>0.27562320000000001</v>
      </c>
      <c r="I8912" s="7">
        <v>66.682000000000002</v>
      </c>
      <c r="J8912" s="2">
        <v>56</v>
      </c>
      <c r="K8912">
        <v>3</v>
      </c>
    </row>
    <row r="8913" spans="1:12" x14ac:dyDescent="0.25">
      <c r="A8913">
        <v>15006</v>
      </c>
      <c r="B8913" s="2">
        <v>55.237960000000001</v>
      </c>
      <c r="C8913" s="3">
        <v>486</v>
      </c>
      <c r="D8913" s="4">
        <v>38300</v>
      </c>
      <c r="E8913" t="s">
        <v>3007</v>
      </c>
      <c r="F8913" s="4" t="s">
        <v>3003</v>
      </c>
      <c r="G8913" s="5">
        <v>337</v>
      </c>
      <c r="H8913" s="6">
        <v>0.1216617</v>
      </c>
      <c r="I8913" s="7">
        <v>93.25</v>
      </c>
    </row>
    <row r="8914" spans="1:12" x14ac:dyDescent="0.25">
      <c r="A8914">
        <v>5058</v>
      </c>
      <c r="B8914" s="2">
        <v>55.237830000000002</v>
      </c>
      <c r="C8914" s="3">
        <v>282</v>
      </c>
      <c r="D8914" s="4">
        <v>17200</v>
      </c>
      <c r="E8914" t="s">
        <v>1043</v>
      </c>
      <c r="F8914" s="4" t="s">
        <v>1030</v>
      </c>
      <c r="G8914" s="5">
        <v>174</v>
      </c>
      <c r="H8914" s="6">
        <v>0.27428570000000002</v>
      </c>
      <c r="I8914" s="7">
        <v>66.875</v>
      </c>
    </row>
    <row r="8915" spans="1:12" x14ac:dyDescent="0.25">
      <c r="A8915">
        <v>68454</v>
      </c>
      <c r="B8915" s="2">
        <v>55.237679999999997</v>
      </c>
      <c r="C8915" s="3">
        <v>652</v>
      </c>
      <c r="E8915" t="s">
        <v>2748</v>
      </c>
      <c r="F8915" s="4" t="s">
        <v>12738</v>
      </c>
      <c r="G8915" s="5">
        <v>460</v>
      </c>
      <c r="H8915" s="6">
        <v>0.18260870000000001</v>
      </c>
      <c r="I8915" s="7">
        <v>82.707999999999998</v>
      </c>
      <c r="J8915" s="2">
        <v>65</v>
      </c>
      <c r="K8915">
        <v>1</v>
      </c>
    </row>
    <row r="8916" spans="1:12" x14ac:dyDescent="0.25">
      <c r="A8916">
        <v>22747</v>
      </c>
      <c r="B8916" s="2">
        <v>55.237380000000002</v>
      </c>
      <c r="C8916" s="3">
        <v>1093</v>
      </c>
      <c r="D8916" s="4">
        <v>47900</v>
      </c>
      <c r="E8916" t="s">
        <v>579</v>
      </c>
      <c r="F8916" s="4" t="s">
        <v>4335</v>
      </c>
      <c r="G8916" s="5">
        <v>822</v>
      </c>
      <c r="H8916" s="6">
        <v>0.28953770000000001</v>
      </c>
      <c r="I8916" s="7">
        <v>64.227999999999994</v>
      </c>
      <c r="J8916" s="2">
        <v>46.666699999999999</v>
      </c>
      <c r="K8916">
        <v>3</v>
      </c>
    </row>
    <row r="8917" spans="1:12" x14ac:dyDescent="0.25">
      <c r="A8917">
        <v>59047</v>
      </c>
      <c r="B8917" s="2">
        <v>55.235059999999997</v>
      </c>
      <c r="C8917" s="3">
        <v>11652</v>
      </c>
      <c r="E8917" t="s">
        <v>1366</v>
      </c>
      <c r="F8917" s="4" t="s">
        <v>11278</v>
      </c>
      <c r="G8917" s="5">
        <v>8838</v>
      </c>
      <c r="H8917" s="6">
        <v>0.32247110000000001</v>
      </c>
      <c r="I8917" s="7">
        <v>58.531999999999996</v>
      </c>
      <c r="J8917" s="2">
        <v>54.636400000000002</v>
      </c>
      <c r="K8917">
        <v>11</v>
      </c>
      <c r="L8917" s="2">
        <v>98.8</v>
      </c>
    </row>
    <row r="8918" spans="1:12" x14ac:dyDescent="0.25">
      <c r="A8918">
        <v>66534</v>
      </c>
      <c r="B8918" s="2">
        <v>55.232300000000002</v>
      </c>
      <c r="C8918" s="3">
        <v>3865</v>
      </c>
      <c r="E8918" t="s">
        <v>12547</v>
      </c>
      <c r="F8918" s="4" t="s">
        <v>12494</v>
      </c>
      <c r="G8918" s="5">
        <v>2687</v>
      </c>
      <c r="H8918" s="6">
        <v>0.26870119999999997</v>
      </c>
      <c r="I8918" s="7">
        <v>67.822999999999993</v>
      </c>
    </row>
    <row r="8919" spans="1:12" x14ac:dyDescent="0.25">
      <c r="A8919">
        <v>57720</v>
      </c>
      <c r="B8919" s="2">
        <v>55.231560000000002</v>
      </c>
      <c r="C8919" s="3">
        <v>573</v>
      </c>
      <c r="E8919" t="s">
        <v>2831</v>
      </c>
      <c r="F8919" s="4" t="s">
        <v>10877</v>
      </c>
      <c r="G8919" s="5">
        <v>414</v>
      </c>
      <c r="H8919" s="6">
        <v>0.29227049999999999</v>
      </c>
      <c r="I8919" s="7">
        <v>63.75</v>
      </c>
      <c r="J8919" s="2">
        <v>52</v>
      </c>
      <c r="K8919">
        <v>1</v>
      </c>
    </row>
    <row r="8920" spans="1:12" x14ac:dyDescent="0.25">
      <c r="A8920">
        <v>48045</v>
      </c>
      <c r="B8920" s="2">
        <v>55.227159999999998</v>
      </c>
      <c r="C8920" s="3">
        <v>24753</v>
      </c>
      <c r="D8920" s="4">
        <v>19820</v>
      </c>
      <c r="E8920" t="s">
        <v>9124</v>
      </c>
      <c r="F8920" s="4" t="s">
        <v>9106</v>
      </c>
      <c r="G8920" s="5">
        <v>17983</v>
      </c>
      <c r="H8920" s="6">
        <v>0.25389240000000002</v>
      </c>
      <c r="I8920" s="7">
        <v>70.38</v>
      </c>
      <c r="J8920" s="2">
        <v>45.7</v>
      </c>
      <c r="K8920">
        <v>10</v>
      </c>
      <c r="L8920" s="2">
        <v>79.5</v>
      </c>
    </row>
    <row r="8921" spans="1:12" x14ac:dyDescent="0.25">
      <c r="A8921">
        <v>62226</v>
      </c>
      <c r="B8921" s="2">
        <v>55.217910000000003</v>
      </c>
      <c r="C8921" s="3">
        <v>29624</v>
      </c>
      <c r="D8921" s="4">
        <v>41180</v>
      </c>
      <c r="E8921" t="s">
        <v>1404</v>
      </c>
      <c r="F8921" s="4" t="s">
        <v>11490</v>
      </c>
      <c r="G8921" s="5">
        <v>20662</v>
      </c>
      <c r="H8921" s="6">
        <v>0.2626561</v>
      </c>
      <c r="I8921" s="7">
        <v>68.864000000000004</v>
      </c>
      <c r="J8921" s="2">
        <v>45.181800000000003</v>
      </c>
      <c r="K8921">
        <v>11</v>
      </c>
      <c r="L8921" s="2">
        <v>77.5</v>
      </c>
    </row>
    <row r="8922" spans="1:12" x14ac:dyDescent="0.25">
      <c r="A8922">
        <v>48080</v>
      </c>
      <c r="B8922" s="2">
        <v>55.208880000000001</v>
      </c>
      <c r="C8922" s="3">
        <v>22353</v>
      </c>
      <c r="D8922" s="4">
        <v>19820</v>
      </c>
      <c r="E8922" t="s">
        <v>9133</v>
      </c>
      <c r="F8922" s="4" t="s">
        <v>9106</v>
      </c>
      <c r="G8922" s="5">
        <v>17076</v>
      </c>
      <c r="H8922" s="6">
        <v>0.28851670000000001</v>
      </c>
      <c r="I8922" s="7">
        <v>64.388000000000005</v>
      </c>
      <c r="J8922" s="2">
        <v>34.307699999999997</v>
      </c>
      <c r="K8922">
        <v>13</v>
      </c>
      <c r="L8922" s="2">
        <v>19.8</v>
      </c>
    </row>
    <row r="8923" spans="1:12" x14ac:dyDescent="0.25">
      <c r="A8923">
        <v>67851</v>
      </c>
      <c r="B8923" s="2">
        <v>55.204479999999997</v>
      </c>
      <c r="C8923" s="3">
        <v>2519</v>
      </c>
      <c r="D8923" s="4">
        <v>23780</v>
      </c>
      <c r="E8923" t="s">
        <v>7724</v>
      </c>
      <c r="F8923" s="4" t="s">
        <v>12494</v>
      </c>
      <c r="G8923" s="5">
        <v>1289</v>
      </c>
      <c r="H8923" s="6">
        <v>0.2224806</v>
      </c>
      <c r="I8923" s="7">
        <v>75.792000000000002</v>
      </c>
    </row>
    <row r="8924" spans="1:12" x14ac:dyDescent="0.25">
      <c r="A8924">
        <v>80611</v>
      </c>
      <c r="B8924" s="2">
        <v>55.204059999999998</v>
      </c>
      <c r="C8924" s="3">
        <v>625</v>
      </c>
      <c r="D8924" s="4">
        <v>24540</v>
      </c>
      <c r="E8924" t="s">
        <v>14520</v>
      </c>
      <c r="F8924" s="4" t="s">
        <v>14477</v>
      </c>
      <c r="G8924" s="5">
        <v>460</v>
      </c>
      <c r="H8924" s="6">
        <v>0.20173540000000001</v>
      </c>
      <c r="I8924" s="7">
        <v>79.375</v>
      </c>
      <c r="J8924" s="2">
        <v>57.5</v>
      </c>
      <c r="K8924">
        <v>2</v>
      </c>
    </row>
    <row r="8925" spans="1:12" x14ac:dyDescent="0.25">
      <c r="A8925">
        <v>27409</v>
      </c>
      <c r="B8925" s="2">
        <v>55.201349999999998</v>
      </c>
      <c r="C8925" s="3">
        <v>16249</v>
      </c>
      <c r="D8925" s="4">
        <v>24660</v>
      </c>
      <c r="E8925" t="s">
        <v>1180</v>
      </c>
      <c r="F8925" s="4" t="s">
        <v>5642</v>
      </c>
      <c r="G8925" s="5">
        <v>10892</v>
      </c>
      <c r="H8925" s="6">
        <v>0.34728720000000002</v>
      </c>
      <c r="I8925" s="7">
        <v>54.216000000000001</v>
      </c>
      <c r="J8925" s="2">
        <v>31</v>
      </c>
      <c r="K8925">
        <v>3</v>
      </c>
    </row>
    <row r="8926" spans="1:12" x14ac:dyDescent="0.25">
      <c r="A8926">
        <v>18214</v>
      </c>
      <c r="B8926" s="2">
        <v>55.198320000000002</v>
      </c>
      <c r="C8926" s="3">
        <v>2332</v>
      </c>
      <c r="D8926" s="4">
        <v>39060</v>
      </c>
      <c r="E8926" t="s">
        <v>3988</v>
      </c>
      <c r="F8926" s="4" t="s">
        <v>3003</v>
      </c>
      <c r="G8926" s="5">
        <v>1766</v>
      </c>
      <c r="H8926" s="6">
        <v>0.21448780000000001</v>
      </c>
      <c r="I8926" s="7">
        <v>77.162999999999997</v>
      </c>
      <c r="J8926" s="2">
        <v>44</v>
      </c>
      <c r="K8926">
        <v>1</v>
      </c>
    </row>
    <row r="8927" spans="1:12" x14ac:dyDescent="0.25">
      <c r="A8927">
        <v>71291</v>
      </c>
      <c r="B8927" s="2">
        <v>55.192810000000001</v>
      </c>
      <c r="C8927" s="3">
        <v>32516</v>
      </c>
      <c r="D8927" s="4">
        <v>33740</v>
      </c>
      <c r="E8927" t="s">
        <v>2547</v>
      </c>
      <c r="F8927" s="4" t="s">
        <v>12927</v>
      </c>
      <c r="G8927" s="5">
        <v>21270</v>
      </c>
      <c r="H8927" s="6">
        <v>0.28198020000000001</v>
      </c>
      <c r="I8927" s="7">
        <v>65.498000000000005</v>
      </c>
      <c r="J8927" s="2">
        <v>49.333300000000001</v>
      </c>
      <c r="K8927">
        <v>12</v>
      </c>
      <c r="L8927" s="2">
        <v>91.8</v>
      </c>
    </row>
    <row r="8928" spans="1:12" x14ac:dyDescent="0.25">
      <c r="A8928">
        <v>14728</v>
      </c>
      <c r="B8928" s="2">
        <v>55.187559999999998</v>
      </c>
      <c r="C8928" s="3">
        <v>800</v>
      </c>
      <c r="D8928" s="4">
        <v>27460</v>
      </c>
      <c r="E8928" t="s">
        <v>2919</v>
      </c>
      <c r="F8928" s="4" t="s">
        <v>1280</v>
      </c>
      <c r="G8928" s="5">
        <v>629</v>
      </c>
      <c r="H8928" s="6">
        <v>0.29206349999999998</v>
      </c>
      <c r="I8928" s="7">
        <v>63.75</v>
      </c>
      <c r="J8928" s="2">
        <v>64</v>
      </c>
      <c r="K8928">
        <v>2</v>
      </c>
    </row>
    <row r="8929" spans="1:12" x14ac:dyDescent="0.25">
      <c r="A8929">
        <v>24377</v>
      </c>
      <c r="B8929" s="2">
        <v>55.187370000000001</v>
      </c>
      <c r="C8929" s="3">
        <v>307</v>
      </c>
      <c r="D8929" s="4">
        <v>14140</v>
      </c>
      <c r="E8929" t="s">
        <v>2243</v>
      </c>
      <c r="F8929" s="4" t="s">
        <v>4335</v>
      </c>
      <c r="G8929" s="5">
        <v>202</v>
      </c>
      <c r="H8929" s="6">
        <v>0.24137929999999999</v>
      </c>
      <c r="I8929" s="7">
        <v>72.5</v>
      </c>
    </row>
    <row r="8930" spans="1:12" x14ac:dyDescent="0.25">
      <c r="A8930">
        <v>14560</v>
      </c>
      <c r="B8930" s="2">
        <v>55.186990000000002</v>
      </c>
      <c r="C8930" s="3">
        <v>1860</v>
      </c>
      <c r="D8930" s="4">
        <v>40380</v>
      </c>
      <c r="E8930" t="s">
        <v>2892</v>
      </c>
      <c r="F8930" s="4" t="s">
        <v>1280</v>
      </c>
      <c r="G8930" s="5">
        <v>1373</v>
      </c>
      <c r="H8930" s="6">
        <v>0.24253459999999999</v>
      </c>
      <c r="I8930" s="7">
        <v>72.292000000000002</v>
      </c>
    </row>
    <row r="8931" spans="1:12" x14ac:dyDescent="0.25">
      <c r="A8931">
        <v>23486</v>
      </c>
      <c r="B8931" s="2">
        <v>55.186630000000001</v>
      </c>
      <c r="C8931" s="3">
        <v>209</v>
      </c>
      <c r="E8931" t="s">
        <v>4876</v>
      </c>
      <c r="F8931" s="4" t="s">
        <v>4335</v>
      </c>
      <c r="G8931" s="5">
        <v>137</v>
      </c>
      <c r="H8931" s="6">
        <v>0.29710140000000002</v>
      </c>
      <c r="I8931" s="7">
        <v>62.841000000000001</v>
      </c>
    </row>
    <row r="8932" spans="1:12" x14ac:dyDescent="0.25">
      <c r="A8932">
        <v>20782</v>
      </c>
      <c r="B8932" s="2">
        <v>55.181370000000001</v>
      </c>
      <c r="C8932" s="3">
        <v>33479</v>
      </c>
      <c r="D8932" s="4">
        <v>47900</v>
      </c>
      <c r="E8932" t="s">
        <v>4434</v>
      </c>
      <c r="F8932" s="4" t="s">
        <v>4361</v>
      </c>
      <c r="G8932" s="5">
        <v>21825</v>
      </c>
      <c r="H8932" s="6">
        <v>0.30098510000000001</v>
      </c>
      <c r="I8932" s="7">
        <v>62.167999999999999</v>
      </c>
      <c r="J8932" s="2">
        <v>36</v>
      </c>
      <c r="K8932">
        <v>43</v>
      </c>
      <c r="L8932" s="2">
        <v>28.1</v>
      </c>
    </row>
    <row r="8933" spans="1:12" x14ac:dyDescent="0.25">
      <c r="A8933">
        <v>24014</v>
      </c>
      <c r="B8933" s="2">
        <v>55.173110000000001</v>
      </c>
      <c r="C8933" s="3">
        <v>17466</v>
      </c>
      <c r="D8933" s="4">
        <v>40220</v>
      </c>
      <c r="E8933" t="s">
        <v>4942</v>
      </c>
      <c r="F8933" s="4" t="s">
        <v>4335</v>
      </c>
      <c r="G8933" s="5">
        <v>12718</v>
      </c>
      <c r="H8933" s="6">
        <v>0.3361113</v>
      </c>
      <c r="I8933" s="7">
        <v>56.095999999999997</v>
      </c>
      <c r="J8933" s="2">
        <v>40.25</v>
      </c>
      <c r="K8933">
        <v>12</v>
      </c>
      <c r="L8933" s="2">
        <v>52.7</v>
      </c>
    </row>
    <row r="8934" spans="1:12" x14ac:dyDescent="0.25">
      <c r="A8934">
        <v>18464</v>
      </c>
      <c r="B8934" s="2">
        <v>55.169890000000002</v>
      </c>
      <c r="C8934" s="3">
        <v>1006</v>
      </c>
      <c r="D8934" s="4">
        <v>35620</v>
      </c>
      <c r="E8934" t="s">
        <v>4079</v>
      </c>
      <c r="F8934" s="4" t="s">
        <v>3003</v>
      </c>
      <c r="G8934" s="5">
        <v>694</v>
      </c>
      <c r="H8934" s="6">
        <v>0.30071940000000003</v>
      </c>
      <c r="I8934" s="7">
        <v>62.201999999999998</v>
      </c>
      <c r="J8934" s="2">
        <v>51</v>
      </c>
      <c r="K8934">
        <v>3</v>
      </c>
    </row>
    <row r="8935" spans="1:12" x14ac:dyDescent="0.25">
      <c r="A8935">
        <v>59743</v>
      </c>
      <c r="B8935" s="2">
        <v>55.169699999999999</v>
      </c>
      <c r="C8935" s="3">
        <v>123</v>
      </c>
      <c r="D8935" s="4">
        <v>15580</v>
      </c>
      <c r="E8935" t="s">
        <v>329</v>
      </c>
      <c r="F8935" s="4" t="s">
        <v>11278</v>
      </c>
      <c r="G8935" s="5">
        <v>98</v>
      </c>
      <c r="H8935" s="6">
        <v>0.20202020000000001</v>
      </c>
      <c r="I8935" s="7">
        <v>79.25</v>
      </c>
    </row>
    <row r="8936" spans="1:12" x14ac:dyDescent="0.25">
      <c r="A8936">
        <v>46614</v>
      </c>
      <c r="B8936" s="2">
        <v>55.164470000000001</v>
      </c>
      <c r="C8936" s="3">
        <v>30236</v>
      </c>
      <c r="D8936" s="4">
        <v>43780</v>
      </c>
      <c r="E8936" t="s">
        <v>8886</v>
      </c>
      <c r="F8936" s="4" t="s">
        <v>8800</v>
      </c>
      <c r="G8936" s="5">
        <v>21774</v>
      </c>
      <c r="H8936" s="6">
        <v>0.27817579999999997</v>
      </c>
      <c r="I8936" s="7">
        <v>66.084999999999994</v>
      </c>
      <c r="J8936" s="2">
        <v>42.166699999999999</v>
      </c>
      <c r="K8936">
        <v>18</v>
      </c>
      <c r="L8936" s="2">
        <v>62.4</v>
      </c>
    </row>
    <row r="8937" spans="1:12" x14ac:dyDescent="0.25">
      <c r="A8937">
        <v>59755</v>
      </c>
      <c r="B8937" s="2">
        <v>55.159210000000002</v>
      </c>
      <c r="C8937" s="3">
        <v>238</v>
      </c>
      <c r="E8937" t="s">
        <v>11447</v>
      </c>
      <c r="F8937" s="4" t="s">
        <v>11278</v>
      </c>
      <c r="G8937" s="5">
        <v>204</v>
      </c>
      <c r="H8937" s="6">
        <v>0.41463410000000001</v>
      </c>
      <c r="I8937" s="7">
        <v>42.5</v>
      </c>
      <c r="J8937" s="2">
        <v>35</v>
      </c>
      <c r="K8937">
        <v>1</v>
      </c>
    </row>
    <row r="8938" spans="1:12" x14ac:dyDescent="0.25">
      <c r="A8938">
        <v>59011</v>
      </c>
      <c r="B8938" s="2">
        <v>55.158659999999998</v>
      </c>
      <c r="C8938" s="3">
        <v>3033</v>
      </c>
      <c r="E8938" t="s">
        <v>11282</v>
      </c>
      <c r="F8938" s="4" t="s">
        <v>11278</v>
      </c>
      <c r="G8938" s="5">
        <v>2085</v>
      </c>
      <c r="H8938" s="6">
        <v>0.29290509999999997</v>
      </c>
      <c r="I8938" s="7">
        <v>63.533000000000001</v>
      </c>
    </row>
    <row r="8939" spans="1:12" x14ac:dyDescent="0.25">
      <c r="A8939">
        <v>37046</v>
      </c>
      <c r="B8939" s="2">
        <v>55.157490000000003</v>
      </c>
      <c r="C8939" s="3">
        <v>4205</v>
      </c>
      <c r="D8939" s="4">
        <v>34980</v>
      </c>
      <c r="E8939" t="s">
        <v>7361</v>
      </c>
      <c r="F8939" s="4" t="s">
        <v>7348</v>
      </c>
      <c r="G8939" s="5">
        <v>2786</v>
      </c>
      <c r="H8939" s="6">
        <v>0.24012919999999999</v>
      </c>
      <c r="I8939" s="7">
        <v>72.650000000000006</v>
      </c>
    </row>
    <row r="8940" spans="1:12" x14ac:dyDescent="0.25">
      <c r="A8940">
        <v>67422</v>
      </c>
      <c r="B8940" s="2">
        <v>55.156610000000001</v>
      </c>
      <c r="C8940" s="3">
        <v>1324</v>
      </c>
      <c r="D8940" s="4">
        <v>41460</v>
      </c>
      <c r="E8940" t="s">
        <v>591</v>
      </c>
      <c r="F8940" s="4" t="s">
        <v>12494</v>
      </c>
      <c r="G8940" s="5">
        <v>879</v>
      </c>
      <c r="H8940" s="6">
        <v>0.24459610000000001</v>
      </c>
      <c r="I8940" s="7">
        <v>71.875</v>
      </c>
    </row>
    <row r="8941" spans="1:12" x14ac:dyDescent="0.25">
      <c r="A8941">
        <v>44065</v>
      </c>
      <c r="B8941" s="2">
        <v>55.155639999999998</v>
      </c>
      <c r="C8941" s="3">
        <v>4671</v>
      </c>
      <c r="D8941" s="4">
        <v>17460</v>
      </c>
      <c r="E8941" t="s">
        <v>276</v>
      </c>
      <c r="F8941" s="4" t="s">
        <v>8295</v>
      </c>
      <c r="G8941" s="5">
        <v>3197</v>
      </c>
      <c r="H8941" s="6">
        <v>0.27682200000000001</v>
      </c>
      <c r="I8941" s="7">
        <v>66.302999999999997</v>
      </c>
      <c r="J8941" s="2">
        <v>38.5</v>
      </c>
      <c r="K8941">
        <v>2</v>
      </c>
    </row>
    <row r="8942" spans="1:12" x14ac:dyDescent="0.25">
      <c r="A8942">
        <v>45323</v>
      </c>
      <c r="B8942" s="2">
        <v>55.1539</v>
      </c>
      <c r="C8942" s="3">
        <v>5439</v>
      </c>
      <c r="D8942" s="4">
        <v>44220</v>
      </c>
      <c r="E8942" t="s">
        <v>8672</v>
      </c>
      <c r="F8942" s="4" t="s">
        <v>8295</v>
      </c>
      <c r="G8942" s="5">
        <v>4014</v>
      </c>
      <c r="H8942" s="6">
        <v>0.25080950000000002</v>
      </c>
      <c r="I8942" s="7">
        <v>70.789000000000001</v>
      </c>
      <c r="J8942" s="2">
        <v>38.666699999999999</v>
      </c>
      <c r="K8942">
        <v>3</v>
      </c>
    </row>
    <row r="8943" spans="1:12" x14ac:dyDescent="0.25">
      <c r="A8943">
        <v>19116</v>
      </c>
      <c r="B8943" s="2">
        <v>55.146970000000003</v>
      </c>
      <c r="C8943" s="3">
        <v>33220</v>
      </c>
      <c r="D8943" s="4">
        <v>37980</v>
      </c>
      <c r="E8943" t="s">
        <v>2682</v>
      </c>
      <c r="F8943" s="4" t="s">
        <v>3003</v>
      </c>
      <c r="G8943" s="5">
        <v>24976</v>
      </c>
      <c r="H8943" s="6">
        <v>0.26788650000000003</v>
      </c>
      <c r="I8943" s="7">
        <v>67.834999999999994</v>
      </c>
      <c r="J8943" s="2">
        <v>49</v>
      </c>
      <c r="K8943">
        <v>4</v>
      </c>
    </row>
    <row r="8944" spans="1:12" x14ac:dyDescent="0.25">
      <c r="A8944">
        <v>84041</v>
      </c>
      <c r="B8944" s="2">
        <v>55.134869999999999</v>
      </c>
      <c r="C8944" s="3">
        <v>45634</v>
      </c>
      <c r="D8944" s="4">
        <v>36260</v>
      </c>
      <c r="E8944" t="s">
        <v>1538</v>
      </c>
      <c r="F8944" s="4" t="s">
        <v>14851</v>
      </c>
      <c r="G8944" s="5">
        <v>25566</v>
      </c>
      <c r="H8944" s="6">
        <v>0.28153479999999997</v>
      </c>
      <c r="I8944" s="7">
        <v>65.474000000000004</v>
      </c>
      <c r="J8944" s="2">
        <v>47.25</v>
      </c>
      <c r="K8944">
        <v>12</v>
      </c>
      <c r="L8944" s="2">
        <v>85.5</v>
      </c>
    </row>
    <row r="8945" spans="1:12" x14ac:dyDescent="0.25">
      <c r="A8945">
        <v>57031</v>
      </c>
      <c r="B8945" s="2">
        <v>55.12865</v>
      </c>
      <c r="C8945" s="3">
        <v>624</v>
      </c>
      <c r="D8945" s="4">
        <v>49460</v>
      </c>
      <c r="E8945" t="s">
        <v>10888</v>
      </c>
      <c r="F8945" s="4" t="s">
        <v>10877</v>
      </c>
      <c r="G8945" s="5">
        <v>419</v>
      </c>
      <c r="H8945" s="6">
        <v>0.27380949999999998</v>
      </c>
      <c r="I8945" s="7">
        <v>66.805999999999997</v>
      </c>
      <c r="J8945" s="2">
        <v>59</v>
      </c>
      <c r="K8945">
        <v>1</v>
      </c>
    </row>
    <row r="8946" spans="1:12" x14ac:dyDescent="0.25">
      <c r="A8946">
        <v>94580</v>
      </c>
      <c r="B8946" s="2">
        <v>55.123930000000001</v>
      </c>
      <c r="C8946" s="3">
        <v>29311</v>
      </c>
      <c r="D8946" s="4">
        <v>41860</v>
      </c>
      <c r="E8946" t="s">
        <v>15785</v>
      </c>
      <c r="F8946" s="4" t="s">
        <v>15368</v>
      </c>
      <c r="G8946" s="5">
        <v>19277</v>
      </c>
      <c r="H8946" s="6">
        <v>0.21672369999999999</v>
      </c>
      <c r="I8946" s="7">
        <v>76.67</v>
      </c>
      <c r="J8946" s="2">
        <v>45.375</v>
      </c>
      <c r="K8946">
        <v>8</v>
      </c>
    </row>
    <row r="8947" spans="1:12" x14ac:dyDescent="0.25">
      <c r="A8947">
        <v>54751</v>
      </c>
      <c r="B8947" s="2">
        <v>55.115960000000001</v>
      </c>
      <c r="C8947" s="3">
        <v>25881</v>
      </c>
      <c r="D8947" s="4">
        <v>32860</v>
      </c>
      <c r="E8947" t="s">
        <v>10351</v>
      </c>
      <c r="F8947" s="4" t="s">
        <v>10031</v>
      </c>
      <c r="G8947" s="5">
        <v>14064</v>
      </c>
      <c r="H8947" s="6">
        <v>0.29747600000000002</v>
      </c>
      <c r="I8947" s="7">
        <v>62.707999999999998</v>
      </c>
      <c r="J8947" s="2">
        <v>41.75</v>
      </c>
      <c r="K8947">
        <v>16</v>
      </c>
      <c r="L8947" s="2">
        <v>60.5</v>
      </c>
    </row>
    <row r="8948" spans="1:12" x14ac:dyDescent="0.25">
      <c r="A8948">
        <v>52202</v>
      </c>
      <c r="B8948" s="2">
        <v>55.112430000000003</v>
      </c>
      <c r="C8948" s="3">
        <v>949</v>
      </c>
      <c r="D8948" s="4">
        <v>16300</v>
      </c>
      <c r="E8948" t="s">
        <v>9938</v>
      </c>
      <c r="F8948" s="4" t="s">
        <v>9593</v>
      </c>
      <c r="G8948" s="5">
        <v>672</v>
      </c>
      <c r="H8948" s="6">
        <v>0.2035661</v>
      </c>
      <c r="I8948" s="7">
        <v>78.929000000000002</v>
      </c>
    </row>
    <row r="8949" spans="1:12" x14ac:dyDescent="0.25">
      <c r="A8949">
        <v>36026</v>
      </c>
      <c r="B8949" s="2">
        <v>55.112110000000001</v>
      </c>
      <c r="C8949" s="3">
        <v>731</v>
      </c>
      <c r="D8949" s="4">
        <v>45180</v>
      </c>
      <c r="E8949" t="s">
        <v>7183</v>
      </c>
      <c r="F8949" s="4" t="s">
        <v>7027</v>
      </c>
      <c r="G8949" s="5">
        <v>671</v>
      </c>
      <c r="H8949" s="6">
        <v>0.24255950000000001</v>
      </c>
      <c r="I8949" s="7">
        <v>72.188000000000002</v>
      </c>
    </row>
    <row r="8950" spans="1:12" x14ac:dyDescent="0.25">
      <c r="A8950">
        <v>15904</v>
      </c>
      <c r="B8950" s="2">
        <v>55.10933</v>
      </c>
      <c r="C8950" s="3">
        <v>16309</v>
      </c>
      <c r="D8950" s="4">
        <v>27780</v>
      </c>
      <c r="E8950" t="s">
        <v>2129</v>
      </c>
      <c r="F8950" s="4" t="s">
        <v>3003</v>
      </c>
      <c r="G8950" s="5">
        <v>10932</v>
      </c>
      <c r="H8950" s="6">
        <v>0.28174169999999998</v>
      </c>
      <c r="I8950" s="7">
        <v>65.417000000000002</v>
      </c>
      <c r="J8950" s="2">
        <v>48.833300000000001</v>
      </c>
      <c r="K8950">
        <v>6</v>
      </c>
    </row>
    <row r="8951" spans="1:12" x14ac:dyDescent="0.25">
      <c r="A8951">
        <v>54009</v>
      </c>
      <c r="B8951" s="2">
        <v>55.10633</v>
      </c>
      <c r="C8951" s="3">
        <v>2387</v>
      </c>
      <c r="E8951" t="s">
        <v>10167</v>
      </c>
      <c r="F8951" s="4" t="s">
        <v>10031</v>
      </c>
      <c r="G8951" s="5">
        <v>1595</v>
      </c>
      <c r="H8951" s="6">
        <v>0.2330827</v>
      </c>
      <c r="I8951" s="7">
        <v>73.823999999999998</v>
      </c>
      <c r="J8951" s="2">
        <v>58.666699999999999</v>
      </c>
      <c r="K8951">
        <v>3</v>
      </c>
    </row>
    <row r="8952" spans="1:12" x14ac:dyDescent="0.25">
      <c r="A8952">
        <v>58563</v>
      </c>
      <c r="B8952" s="2">
        <v>55.105609999999999</v>
      </c>
      <c r="C8952" s="3">
        <v>1947</v>
      </c>
      <c r="D8952" s="4">
        <v>13900</v>
      </c>
      <c r="E8952" t="s">
        <v>128</v>
      </c>
      <c r="F8952" s="4" t="s">
        <v>11069</v>
      </c>
      <c r="G8952" s="5">
        <v>1399</v>
      </c>
      <c r="H8952" s="6">
        <v>0.19370979999999999</v>
      </c>
      <c r="I8952" s="7">
        <v>80.625</v>
      </c>
    </row>
    <row r="8953" spans="1:12" x14ac:dyDescent="0.25">
      <c r="A8953">
        <v>62421</v>
      </c>
      <c r="B8953" s="2">
        <v>55.105119999999999</v>
      </c>
      <c r="C8953" s="3">
        <v>1021</v>
      </c>
      <c r="E8953" t="s">
        <v>629</v>
      </c>
      <c r="F8953" s="4" t="s">
        <v>11490</v>
      </c>
      <c r="G8953" s="5">
        <v>648</v>
      </c>
      <c r="H8953" s="6">
        <v>0.27160489999999998</v>
      </c>
      <c r="I8953" s="7">
        <v>67.159000000000006</v>
      </c>
      <c r="J8953" s="2">
        <v>49</v>
      </c>
      <c r="K8953">
        <v>1</v>
      </c>
    </row>
    <row r="8954" spans="1:12" x14ac:dyDescent="0.25">
      <c r="A8954">
        <v>79378</v>
      </c>
      <c r="B8954" s="2">
        <v>55.10492</v>
      </c>
      <c r="C8954" s="3">
        <v>354</v>
      </c>
      <c r="E8954" t="s">
        <v>9976</v>
      </c>
      <c r="F8954" s="4" t="s">
        <v>13752</v>
      </c>
      <c r="G8954" s="5">
        <v>214</v>
      </c>
      <c r="H8954" s="6">
        <v>0.28971960000000002</v>
      </c>
      <c r="I8954" s="7">
        <v>64.028000000000006</v>
      </c>
    </row>
    <row r="8955" spans="1:12" x14ac:dyDescent="0.25">
      <c r="A8955">
        <v>49015</v>
      </c>
      <c r="B8955" s="2">
        <v>55.1006</v>
      </c>
      <c r="C8955" s="3">
        <v>26055</v>
      </c>
      <c r="D8955" s="4">
        <v>12980</v>
      </c>
      <c r="E8955" t="s">
        <v>9305</v>
      </c>
      <c r="F8955" s="4" t="s">
        <v>9106</v>
      </c>
      <c r="G8955" s="5">
        <v>17849</v>
      </c>
      <c r="H8955" s="6">
        <v>0.29990480000000003</v>
      </c>
      <c r="I8955" s="7">
        <v>62.265000000000001</v>
      </c>
      <c r="J8955" s="2">
        <v>54.6</v>
      </c>
      <c r="K8955">
        <v>10</v>
      </c>
      <c r="L8955" s="2">
        <v>98.8</v>
      </c>
    </row>
    <row r="8956" spans="1:12" x14ac:dyDescent="0.25">
      <c r="A8956">
        <v>67876</v>
      </c>
      <c r="B8956" s="2">
        <v>55.096119999999999</v>
      </c>
      <c r="C8956" s="3">
        <v>1250</v>
      </c>
      <c r="D8956" s="4">
        <v>19980</v>
      </c>
      <c r="E8956" t="s">
        <v>12734</v>
      </c>
      <c r="F8956" s="4" t="s">
        <v>12494</v>
      </c>
      <c r="G8956" s="5">
        <v>848</v>
      </c>
      <c r="H8956" s="6">
        <v>0.22379270000000001</v>
      </c>
      <c r="I8956" s="7">
        <v>75.417000000000002</v>
      </c>
      <c r="J8956" s="2">
        <v>69</v>
      </c>
      <c r="K8956">
        <v>1</v>
      </c>
    </row>
    <row r="8957" spans="1:12" x14ac:dyDescent="0.25">
      <c r="A8957">
        <v>8882</v>
      </c>
      <c r="B8957" s="2">
        <v>55.093359999999997</v>
      </c>
      <c r="C8957" s="3">
        <v>16177</v>
      </c>
      <c r="D8957" s="4">
        <v>35620</v>
      </c>
      <c r="E8957" t="s">
        <v>1781</v>
      </c>
      <c r="F8957" s="4" t="s">
        <v>1341</v>
      </c>
      <c r="G8957" s="5">
        <v>10668</v>
      </c>
      <c r="H8957" s="6">
        <v>0.2200975</v>
      </c>
      <c r="I8957" s="7">
        <v>76.055000000000007</v>
      </c>
      <c r="J8957" s="2">
        <v>50</v>
      </c>
      <c r="K8957">
        <v>1</v>
      </c>
    </row>
    <row r="8958" spans="1:12" x14ac:dyDescent="0.25">
      <c r="A8958">
        <v>44001</v>
      </c>
      <c r="B8958" s="2">
        <v>55.087380000000003</v>
      </c>
      <c r="C8958" s="3">
        <v>20579</v>
      </c>
      <c r="D8958" s="4">
        <v>17460</v>
      </c>
      <c r="E8958" t="s">
        <v>22</v>
      </c>
      <c r="F8958" s="4" t="s">
        <v>8295</v>
      </c>
      <c r="G8958" s="5">
        <v>14352</v>
      </c>
      <c r="H8958" s="6">
        <v>0.23411370000000001</v>
      </c>
      <c r="I8958" s="7">
        <v>73.632000000000005</v>
      </c>
      <c r="J8958" s="2">
        <v>47.583300000000001</v>
      </c>
      <c r="K8958">
        <v>12</v>
      </c>
      <c r="L8958" s="2">
        <v>86.7</v>
      </c>
    </row>
    <row r="8959" spans="1:12" x14ac:dyDescent="0.25">
      <c r="A8959">
        <v>22433</v>
      </c>
      <c r="B8959" s="2">
        <v>55.0839</v>
      </c>
      <c r="C8959" s="3">
        <v>261</v>
      </c>
      <c r="E8959" t="s">
        <v>4660</v>
      </c>
      <c r="F8959" s="4" t="s">
        <v>4335</v>
      </c>
      <c r="G8959" s="5">
        <v>194</v>
      </c>
      <c r="H8959" s="6">
        <v>0.17525769999999999</v>
      </c>
      <c r="I8959" s="7">
        <v>83.795000000000002</v>
      </c>
    </row>
    <row r="8960" spans="1:12" x14ac:dyDescent="0.25">
      <c r="A8960">
        <v>54017</v>
      </c>
      <c r="B8960" s="2">
        <v>55.081299999999999</v>
      </c>
      <c r="C8960" s="3">
        <v>16740</v>
      </c>
      <c r="D8960" s="4">
        <v>33460</v>
      </c>
      <c r="E8960" t="s">
        <v>5185</v>
      </c>
      <c r="F8960" s="4" t="s">
        <v>10031</v>
      </c>
      <c r="G8960" s="5">
        <v>10670</v>
      </c>
      <c r="H8960" s="6">
        <v>0.23561389999999999</v>
      </c>
      <c r="I8960" s="7">
        <v>73.364999999999995</v>
      </c>
      <c r="J8960" s="2">
        <v>52.555599999999998</v>
      </c>
      <c r="K8960">
        <v>9</v>
      </c>
    </row>
    <row r="8961" spans="1:12" x14ac:dyDescent="0.25">
      <c r="A8961">
        <v>98649</v>
      </c>
      <c r="B8961" s="2">
        <v>55.078569999999999</v>
      </c>
      <c r="C8961" s="3">
        <v>1182</v>
      </c>
      <c r="D8961" s="4">
        <v>31020</v>
      </c>
      <c r="E8961" t="s">
        <v>16489</v>
      </c>
      <c r="F8961" s="4" t="s">
        <v>16344</v>
      </c>
      <c r="G8961" s="5">
        <v>720</v>
      </c>
      <c r="H8961" s="6">
        <v>0.20277780000000001</v>
      </c>
      <c r="I8961" s="7">
        <v>79.037999999999997</v>
      </c>
      <c r="J8961" s="2">
        <v>56</v>
      </c>
      <c r="K8961">
        <v>1</v>
      </c>
    </row>
    <row r="8962" spans="1:12" x14ac:dyDescent="0.25">
      <c r="A8962">
        <v>28729</v>
      </c>
      <c r="B8962" s="2">
        <v>55.0779</v>
      </c>
      <c r="C8962" s="3">
        <v>2887</v>
      </c>
      <c r="D8962" s="4">
        <v>11700</v>
      </c>
      <c r="E8962" t="s">
        <v>6092</v>
      </c>
      <c r="F8962" s="4" t="s">
        <v>5642</v>
      </c>
      <c r="G8962" s="5">
        <v>2112</v>
      </c>
      <c r="H8962" s="6">
        <v>0.30903930000000002</v>
      </c>
      <c r="I8962" s="7">
        <v>60.673000000000002</v>
      </c>
    </row>
    <row r="8963" spans="1:12" x14ac:dyDescent="0.25">
      <c r="A8963">
        <v>30527</v>
      </c>
      <c r="B8963" s="2">
        <v>55.076709999999999</v>
      </c>
      <c r="C8963" s="3">
        <v>3947</v>
      </c>
      <c r="D8963" s="4">
        <v>23580</v>
      </c>
      <c r="E8963" t="s">
        <v>6469</v>
      </c>
      <c r="F8963" s="4" t="s">
        <v>6363</v>
      </c>
      <c r="G8963" s="5">
        <v>2831</v>
      </c>
      <c r="H8963" s="6">
        <v>0.2281879</v>
      </c>
      <c r="I8963" s="7">
        <v>74.638999999999996</v>
      </c>
      <c r="J8963" s="2">
        <v>52</v>
      </c>
      <c r="K8963">
        <v>2</v>
      </c>
    </row>
    <row r="8964" spans="1:12" x14ac:dyDescent="0.25">
      <c r="A8964">
        <v>62501</v>
      </c>
      <c r="B8964" s="2">
        <v>55.075569999999999</v>
      </c>
      <c r="C8964" s="3">
        <v>2523</v>
      </c>
      <c r="D8964" s="4">
        <v>19500</v>
      </c>
      <c r="E8964" t="s">
        <v>11962</v>
      </c>
      <c r="F8964" s="4" t="s">
        <v>11490</v>
      </c>
      <c r="G8964" s="5">
        <v>1942</v>
      </c>
      <c r="H8964" s="6">
        <v>0.20133880000000001</v>
      </c>
      <c r="I8964" s="7">
        <v>79.271000000000001</v>
      </c>
      <c r="J8964" s="2">
        <v>49</v>
      </c>
      <c r="K8964">
        <v>1</v>
      </c>
    </row>
    <row r="8965" spans="1:12" x14ac:dyDescent="0.25">
      <c r="A8965">
        <v>12873</v>
      </c>
      <c r="B8965" s="2">
        <v>55.07499</v>
      </c>
      <c r="C8965" s="3">
        <v>597</v>
      </c>
      <c r="D8965" s="4">
        <v>24020</v>
      </c>
      <c r="E8965" t="s">
        <v>2401</v>
      </c>
      <c r="F8965" s="4" t="s">
        <v>1280</v>
      </c>
      <c r="G8965" s="5">
        <v>479</v>
      </c>
      <c r="H8965" s="6">
        <v>0.35625000000000001</v>
      </c>
      <c r="I8965" s="7">
        <v>52.5</v>
      </c>
    </row>
    <row r="8966" spans="1:12" x14ac:dyDescent="0.25">
      <c r="A8966">
        <v>84084</v>
      </c>
      <c r="B8966" s="2">
        <v>55.069450000000003</v>
      </c>
      <c r="C8966" s="3">
        <v>36081</v>
      </c>
      <c r="D8966" s="4">
        <v>41620</v>
      </c>
      <c r="E8966" t="s">
        <v>14885</v>
      </c>
      <c r="F8966" s="4" t="s">
        <v>14851</v>
      </c>
      <c r="G8966" s="5">
        <v>22683</v>
      </c>
      <c r="H8966" s="6">
        <v>0.23365520000000001</v>
      </c>
      <c r="I8966" s="7">
        <v>73.682000000000002</v>
      </c>
      <c r="J8966" s="2">
        <v>39.8889</v>
      </c>
      <c r="K8966">
        <v>18</v>
      </c>
      <c r="L8966" s="2">
        <v>50.3</v>
      </c>
    </row>
    <row r="8967" spans="1:12" x14ac:dyDescent="0.25">
      <c r="A8967">
        <v>73851</v>
      </c>
      <c r="B8967" s="2">
        <v>55.064</v>
      </c>
      <c r="C8967" s="3">
        <v>101</v>
      </c>
      <c r="E8967" t="s">
        <v>13569</v>
      </c>
      <c r="F8967" s="4" t="s">
        <v>13462</v>
      </c>
      <c r="G8967" s="5">
        <v>75</v>
      </c>
      <c r="H8967" s="6">
        <v>0.2368421</v>
      </c>
      <c r="I8967" s="7">
        <v>73.125</v>
      </c>
    </row>
    <row r="8968" spans="1:12" x14ac:dyDescent="0.25">
      <c r="A8968">
        <v>43623</v>
      </c>
      <c r="B8968" s="2">
        <v>55.060420000000001</v>
      </c>
      <c r="C8968" s="3">
        <v>20287</v>
      </c>
      <c r="D8968" s="4">
        <v>45780</v>
      </c>
      <c r="E8968" t="s">
        <v>8418</v>
      </c>
      <c r="F8968" s="4" t="s">
        <v>8295</v>
      </c>
      <c r="G8968" s="5">
        <v>14880</v>
      </c>
      <c r="H8968" s="6">
        <v>0.27995429999999999</v>
      </c>
      <c r="I8968" s="7">
        <v>65.668000000000006</v>
      </c>
      <c r="J8968" s="2">
        <v>38.200000000000003</v>
      </c>
      <c r="K8968">
        <v>15</v>
      </c>
      <c r="L8968" s="2">
        <v>40.799999999999997</v>
      </c>
    </row>
    <row r="8969" spans="1:12" x14ac:dyDescent="0.25">
      <c r="A8969">
        <v>61569</v>
      </c>
      <c r="B8969" s="2">
        <v>55.056690000000003</v>
      </c>
      <c r="C8969" s="3">
        <v>925</v>
      </c>
      <c r="D8969" s="4">
        <v>37900</v>
      </c>
      <c r="E8969" t="s">
        <v>11777</v>
      </c>
      <c r="F8969" s="4" t="s">
        <v>11490</v>
      </c>
      <c r="G8969" s="5">
        <v>726</v>
      </c>
      <c r="H8969" s="6">
        <v>0.21870700000000001</v>
      </c>
      <c r="I8969" s="7">
        <v>76.25</v>
      </c>
    </row>
    <row r="8970" spans="1:12" x14ac:dyDescent="0.25">
      <c r="A8970">
        <v>92868</v>
      </c>
      <c r="B8970" s="2">
        <v>55.052419999999998</v>
      </c>
      <c r="C8970" s="3">
        <v>27353</v>
      </c>
      <c r="D8970" s="4">
        <v>31080</v>
      </c>
      <c r="E8970" t="s">
        <v>130</v>
      </c>
      <c r="F8970" s="4" t="s">
        <v>15368</v>
      </c>
      <c r="G8970" s="5">
        <v>17104</v>
      </c>
      <c r="H8970" s="6">
        <v>0.28173049999999999</v>
      </c>
      <c r="I8970" s="7">
        <v>65.356999999999999</v>
      </c>
      <c r="J8970" s="2">
        <v>39.25</v>
      </c>
      <c r="K8970">
        <v>4</v>
      </c>
    </row>
    <row r="8971" spans="1:12" x14ac:dyDescent="0.25">
      <c r="A8971">
        <v>80907</v>
      </c>
      <c r="B8971" s="2">
        <v>55.043599999999998</v>
      </c>
      <c r="C8971" s="3">
        <v>27264</v>
      </c>
      <c r="D8971" s="4">
        <v>17820</v>
      </c>
      <c r="E8971" t="s">
        <v>14565</v>
      </c>
      <c r="F8971" s="4" t="s">
        <v>14477</v>
      </c>
      <c r="G8971" s="5">
        <v>19745</v>
      </c>
      <c r="H8971" s="6">
        <v>0.33932639999999997</v>
      </c>
      <c r="I8971" s="7">
        <v>55.404000000000003</v>
      </c>
      <c r="J8971" s="2">
        <v>44.142899999999997</v>
      </c>
      <c r="K8971">
        <v>28</v>
      </c>
      <c r="L8971" s="2">
        <v>73</v>
      </c>
    </row>
    <row r="8972" spans="1:12" x14ac:dyDescent="0.25">
      <c r="A8972">
        <v>92584</v>
      </c>
      <c r="B8972" s="2">
        <v>55.032080000000001</v>
      </c>
      <c r="C8972" s="3">
        <v>46346</v>
      </c>
      <c r="D8972" s="4">
        <v>40140</v>
      </c>
      <c r="E8972" t="s">
        <v>13277</v>
      </c>
      <c r="F8972" s="4" t="s">
        <v>15368</v>
      </c>
      <c r="G8972" s="5">
        <v>28388</v>
      </c>
      <c r="H8972" s="6">
        <v>0.20568549999999999</v>
      </c>
      <c r="I8972" s="7">
        <v>78.495000000000005</v>
      </c>
      <c r="J8972" s="2">
        <v>52</v>
      </c>
      <c r="K8972">
        <v>3</v>
      </c>
    </row>
    <row r="8973" spans="1:12" x14ac:dyDescent="0.25">
      <c r="A8973">
        <v>95519</v>
      </c>
      <c r="B8973" s="2">
        <v>55.022199999999998</v>
      </c>
      <c r="C8973" s="3">
        <v>18496</v>
      </c>
      <c r="D8973" s="4">
        <v>21700</v>
      </c>
      <c r="E8973" t="s">
        <v>15918</v>
      </c>
      <c r="F8973" s="4" t="s">
        <v>15368</v>
      </c>
      <c r="G8973" s="5">
        <v>12866</v>
      </c>
      <c r="H8973" s="6">
        <v>0.30706460000000002</v>
      </c>
      <c r="I8973" s="7">
        <v>60.966999999999999</v>
      </c>
      <c r="J8973" s="2">
        <v>39</v>
      </c>
      <c r="K8973">
        <v>10</v>
      </c>
      <c r="L8973" s="2">
        <v>45</v>
      </c>
    </row>
    <row r="8974" spans="1:12" x14ac:dyDescent="0.25">
      <c r="A8974">
        <v>63501</v>
      </c>
      <c r="B8974" s="2">
        <v>55.016449999999999</v>
      </c>
      <c r="C8974" s="3">
        <v>21509</v>
      </c>
      <c r="D8974" s="4">
        <v>28860</v>
      </c>
      <c r="E8974" t="s">
        <v>12156</v>
      </c>
      <c r="F8974" s="4" t="s">
        <v>12102</v>
      </c>
      <c r="G8974" s="5">
        <v>11177</v>
      </c>
      <c r="H8974" s="6">
        <v>0.32191110000000001</v>
      </c>
      <c r="I8974" s="7">
        <v>58.4</v>
      </c>
      <c r="J8974" s="2">
        <v>50.470599999999997</v>
      </c>
      <c r="K8974">
        <v>17</v>
      </c>
      <c r="L8974" s="2">
        <v>93.9</v>
      </c>
    </row>
    <row r="8975" spans="1:12" x14ac:dyDescent="0.25">
      <c r="A8975">
        <v>81211</v>
      </c>
      <c r="B8975" s="2">
        <v>55.012349999999998</v>
      </c>
      <c r="C8975" s="3">
        <v>7363</v>
      </c>
      <c r="E8975" t="s">
        <v>3014</v>
      </c>
      <c r="F8975" s="4" t="s">
        <v>14477</v>
      </c>
      <c r="G8975" s="5">
        <v>5933</v>
      </c>
      <c r="H8975" s="6">
        <v>0.33423229999999998</v>
      </c>
      <c r="I8975" s="7">
        <v>56.25</v>
      </c>
      <c r="J8975" s="2">
        <v>56</v>
      </c>
      <c r="K8975">
        <v>3</v>
      </c>
    </row>
    <row r="8976" spans="1:12" x14ac:dyDescent="0.25">
      <c r="A8976">
        <v>22810</v>
      </c>
      <c r="B8976" s="2">
        <v>55.010809999999999</v>
      </c>
      <c r="C8976" s="3">
        <v>600</v>
      </c>
      <c r="E8976" t="s">
        <v>4731</v>
      </c>
      <c r="F8976" s="4" t="s">
        <v>4335</v>
      </c>
      <c r="G8976" s="5">
        <v>542</v>
      </c>
      <c r="H8976" s="6">
        <v>0.3222836</v>
      </c>
      <c r="I8976" s="7">
        <v>58.313000000000002</v>
      </c>
    </row>
    <row r="8977" spans="1:12" x14ac:dyDescent="0.25">
      <c r="A8977">
        <v>4259</v>
      </c>
      <c r="B8977" s="2">
        <v>55.010150000000003</v>
      </c>
      <c r="C8977" s="3">
        <v>3111</v>
      </c>
      <c r="D8977" s="4">
        <v>12300</v>
      </c>
      <c r="E8977" t="s">
        <v>784</v>
      </c>
      <c r="F8977" s="4" t="s">
        <v>701</v>
      </c>
      <c r="G8977" s="5">
        <v>2201</v>
      </c>
      <c r="H8977" s="6">
        <v>0.2693006</v>
      </c>
      <c r="I8977" s="7">
        <v>67.465000000000003</v>
      </c>
      <c r="J8977" s="2">
        <v>46.75</v>
      </c>
      <c r="K8977">
        <v>4</v>
      </c>
    </row>
    <row r="8978" spans="1:12" x14ac:dyDescent="0.25">
      <c r="A8978">
        <v>21716</v>
      </c>
      <c r="B8978" s="2">
        <v>55.008850000000002</v>
      </c>
      <c r="C8978" s="3">
        <v>5037</v>
      </c>
      <c r="D8978" s="4">
        <v>47900</v>
      </c>
      <c r="E8978" t="s">
        <v>718</v>
      </c>
      <c r="F8978" s="4" t="s">
        <v>4361</v>
      </c>
      <c r="G8978" s="5">
        <v>3220</v>
      </c>
      <c r="H8978" s="6">
        <v>0.20093169999999999</v>
      </c>
      <c r="I8978" s="7">
        <v>79.275999999999996</v>
      </c>
      <c r="J8978" s="2">
        <v>48.5</v>
      </c>
      <c r="K8978">
        <v>2</v>
      </c>
    </row>
    <row r="8979" spans="1:12" x14ac:dyDescent="0.25">
      <c r="A8979">
        <v>21661</v>
      </c>
      <c r="B8979" s="2">
        <v>55.00759</v>
      </c>
      <c r="C8979" s="3">
        <v>2723</v>
      </c>
      <c r="E8979" t="s">
        <v>4565</v>
      </c>
      <c r="F8979" s="4" t="s">
        <v>4361</v>
      </c>
      <c r="G8979" s="5">
        <v>2059</v>
      </c>
      <c r="H8979" s="6">
        <v>0.26080619999999999</v>
      </c>
      <c r="I8979" s="7">
        <v>68.929000000000002</v>
      </c>
      <c r="J8979" s="2">
        <v>46</v>
      </c>
      <c r="K8979">
        <v>2</v>
      </c>
    </row>
    <row r="8980" spans="1:12" x14ac:dyDescent="0.25">
      <c r="A8980">
        <v>95356</v>
      </c>
      <c r="B8980" s="2">
        <v>55.001829999999998</v>
      </c>
      <c r="C8980" s="3">
        <v>32793</v>
      </c>
      <c r="D8980" s="4">
        <v>33700</v>
      </c>
      <c r="E8980" t="s">
        <v>11999</v>
      </c>
      <c r="F8980" s="4" t="s">
        <v>15368</v>
      </c>
      <c r="G8980" s="5">
        <v>22009</v>
      </c>
      <c r="H8980" s="6">
        <v>0.24276429999999999</v>
      </c>
      <c r="I8980" s="7">
        <v>72.034999999999997</v>
      </c>
      <c r="J8980" s="2">
        <v>38.166699999999999</v>
      </c>
      <c r="K8980">
        <v>6</v>
      </c>
    </row>
    <row r="8981" spans="1:12" x14ac:dyDescent="0.25">
      <c r="A8981">
        <v>96137</v>
      </c>
      <c r="B8981" s="2">
        <v>54.99588</v>
      </c>
      <c r="C8981" s="3">
        <v>3605</v>
      </c>
      <c r="E8981" t="s">
        <v>309</v>
      </c>
      <c r="F8981" s="4" t="s">
        <v>15368</v>
      </c>
      <c r="G8981" s="5">
        <v>2831</v>
      </c>
      <c r="H8981" s="6">
        <v>0.28541149999999998</v>
      </c>
      <c r="I8981" s="7">
        <v>64.665000000000006</v>
      </c>
      <c r="J8981" s="2">
        <v>59</v>
      </c>
      <c r="K8981">
        <v>4</v>
      </c>
    </row>
    <row r="8982" spans="1:12" x14ac:dyDescent="0.25">
      <c r="A8982">
        <v>52315</v>
      </c>
      <c r="B8982" s="2">
        <v>54.99503</v>
      </c>
      <c r="C8982" s="3">
        <v>1157</v>
      </c>
      <c r="D8982" s="4">
        <v>16300</v>
      </c>
      <c r="E8982" t="s">
        <v>5184</v>
      </c>
      <c r="F8982" s="4" t="s">
        <v>9593</v>
      </c>
      <c r="G8982" s="5">
        <v>732</v>
      </c>
      <c r="H8982" s="6">
        <v>0.21009549999999999</v>
      </c>
      <c r="I8982" s="7">
        <v>77.679000000000002</v>
      </c>
      <c r="J8982" s="2">
        <v>65</v>
      </c>
      <c r="K8982">
        <v>1</v>
      </c>
    </row>
    <row r="8983" spans="1:12" x14ac:dyDescent="0.25">
      <c r="A8983">
        <v>12861</v>
      </c>
      <c r="B8983" s="2">
        <v>54.994720000000001</v>
      </c>
      <c r="C8983" s="3">
        <v>698</v>
      </c>
      <c r="D8983" s="4">
        <v>24020</v>
      </c>
      <c r="E8983" t="s">
        <v>2395</v>
      </c>
      <c r="F8983" s="4" t="s">
        <v>1280</v>
      </c>
      <c r="G8983" s="5">
        <v>541</v>
      </c>
      <c r="H8983" s="6">
        <v>0.27859780000000001</v>
      </c>
      <c r="I8983" s="7">
        <v>65.832999999999998</v>
      </c>
    </row>
    <row r="8984" spans="1:12" x14ac:dyDescent="0.25">
      <c r="A8984">
        <v>80640</v>
      </c>
      <c r="B8984" s="2">
        <v>54.992939999999997</v>
      </c>
      <c r="C8984" s="3">
        <v>11692</v>
      </c>
      <c r="D8984" s="4">
        <v>19740</v>
      </c>
      <c r="E8984" t="s">
        <v>2668</v>
      </c>
      <c r="F8984" s="4" t="s">
        <v>14477</v>
      </c>
      <c r="G8984" s="5">
        <v>6935</v>
      </c>
      <c r="H8984" s="6">
        <v>0.20141290000000001</v>
      </c>
      <c r="I8984" s="7">
        <v>79.167000000000002</v>
      </c>
      <c r="J8984" s="2">
        <v>57.5</v>
      </c>
      <c r="K8984">
        <v>2</v>
      </c>
    </row>
    <row r="8985" spans="1:12" x14ac:dyDescent="0.25">
      <c r="A8985">
        <v>58035</v>
      </c>
      <c r="B8985" s="2">
        <v>54.991239999999998</v>
      </c>
      <c r="C8985" s="3">
        <v>207</v>
      </c>
      <c r="E8985" t="s">
        <v>9319</v>
      </c>
      <c r="F8985" s="4" t="s">
        <v>11069</v>
      </c>
      <c r="G8985" s="5">
        <v>162</v>
      </c>
      <c r="H8985" s="6">
        <v>0.25925930000000003</v>
      </c>
      <c r="I8985" s="7">
        <v>69.167000000000002</v>
      </c>
    </row>
    <row r="8986" spans="1:12" x14ac:dyDescent="0.25">
      <c r="A8986">
        <v>58577</v>
      </c>
      <c r="B8986" s="2">
        <v>54.99089</v>
      </c>
      <c r="C8986" s="3">
        <v>1807</v>
      </c>
      <c r="E8986" t="s">
        <v>972</v>
      </c>
      <c r="F8986" s="4" t="s">
        <v>11069</v>
      </c>
      <c r="G8986" s="5">
        <v>1291</v>
      </c>
      <c r="H8986" s="6">
        <v>0.20216890000000001</v>
      </c>
      <c r="I8986" s="7">
        <v>79.028000000000006</v>
      </c>
      <c r="J8986" s="2">
        <v>24</v>
      </c>
      <c r="K8986">
        <v>1</v>
      </c>
    </row>
    <row r="8987" spans="1:12" x14ac:dyDescent="0.25">
      <c r="A8987">
        <v>97504</v>
      </c>
      <c r="B8987" s="2">
        <v>54.982979999999998</v>
      </c>
      <c r="C8987" s="3">
        <v>44806</v>
      </c>
      <c r="D8987" s="4">
        <v>32780</v>
      </c>
      <c r="E8987" t="s">
        <v>327</v>
      </c>
      <c r="F8987" s="4" t="s">
        <v>16170</v>
      </c>
      <c r="G8987" s="5">
        <v>31773</v>
      </c>
      <c r="H8987" s="6">
        <v>0.3031819</v>
      </c>
      <c r="I8987" s="7">
        <v>61.570999999999998</v>
      </c>
      <c r="J8987" s="2">
        <v>40.148099999999999</v>
      </c>
      <c r="K8987">
        <v>27</v>
      </c>
      <c r="L8987" s="2">
        <v>52.3</v>
      </c>
    </row>
    <row r="8988" spans="1:12" x14ac:dyDescent="0.25">
      <c r="A8988">
        <v>34223</v>
      </c>
      <c r="B8988" s="2">
        <v>54.971870000000003</v>
      </c>
      <c r="C8988" s="3">
        <v>16861</v>
      </c>
      <c r="D8988" s="4">
        <v>35840</v>
      </c>
      <c r="E8988" t="s">
        <v>1463</v>
      </c>
      <c r="F8988" s="4" t="s">
        <v>6689</v>
      </c>
      <c r="G8988" s="5">
        <v>14649</v>
      </c>
      <c r="H8988" s="6">
        <v>0.30907849999999998</v>
      </c>
      <c r="I8988" s="7">
        <v>60.548000000000002</v>
      </c>
      <c r="J8988" s="2">
        <v>37</v>
      </c>
      <c r="K8988">
        <v>2</v>
      </c>
    </row>
    <row r="8989" spans="1:12" x14ac:dyDescent="0.25">
      <c r="A8989">
        <v>15056</v>
      </c>
      <c r="B8989" s="2">
        <v>54.968150000000001</v>
      </c>
      <c r="C8989" s="3">
        <v>1199</v>
      </c>
      <c r="D8989" s="4">
        <v>38300</v>
      </c>
      <c r="E8989" t="s">
        <v>3037</v>
      </c>
      <c r="F8989" s="4" t="s">
        <v>3003</v>
      </c>
      <c r="G8989" s="5">
        <v>879</v>
      </c>
      <c r="H8989" s="6">
        <v>0.32840910000000001</v>
      </c>
      <c r="I8989" s="7">
        <v>57.188000000000002</v>
      </c>
    </row>
    <row r="8990" spans="1:12" x14ac:dyDescent="0.25">
      <c r="A8990">
        <v>21657</v>
      </c>
      <c r="B8990" s="2">
        <v>54.96781</v>
      </c>
      <c r="C8990" s="3">
        <v>939</v>
      </c>
      <c r="D8990" s="4">
        <v>12580</v>
      </c>
      <c r="E8990" t="s">
        <v>4561</v>
      </c>
      <c r="F8990" s="4" t="s">
        <v>4361</v>
      </c>
      <c r="G8990" s="5">
        <v>555</v>
      </c>
      <c r="H8990" s="6">
        <v>0.2446043</v>
      </c>
      <c r="I8990" s="7">
        <v>71.667000000000002</v>
      </c>
    </row>
    <row r="8991" spans="1:12" x14ac:dyDescent="0.25">
      <c r="A8991">
        <v>35112</v>
      </c>
      <c r="B8991" s="2">
        <v>54.967619999999997</v>
      </c>
      <c r="C8991" s="3">
        <v>442</v>
      </c>
      <c r="D8991" s="4">
        <v>13820</v>
      </c>
      <c r="E8991" t="s">
        <v>7060</v>
      </c>
      <c r="F8991" s="4" t="s">
        <v>7027</v>
      </c>
      <c r="G8991" s="5">
        <v>243</v>
      </c>
      <c r="H8991" s="6">
        <v>0.12345680000000001</v>
      </c>
      <c r="I8991" s="7">
        <v>92.602000000000004</v>
      </c>
    </row>
    <row r="8992" spans="1:12" x14ac:dyDescent="0.25">
      <c r="A8992">
        <v>95245</v>
      </c>
      <c r="B8992" s="2">
        <v>54.967170000000003</v>
      </c>
      <c r="C8992" s="3">
        <v>2063</v>
      </c>
      <c r="E8992" t="s">
        <v>15846</v>
      </c>
      <c r="F8992" s="4" t="s">
        <v>15368</v>
      </c>
      <c r="G8992" s="5">
        <v>1656</v>
      </c>
      <c r="H8992" s="6">
        <v>0.2433575</v>
      </c>
      <c r="I8992" s="7">
        <v>71.875</v>
      </c>
    </row>
    <row r="8993" spans="1:12" x14ac:dyDescent="0.25">
      <c r="A8993">
        <v>97455</v>
      </c>
      <c r="B8993" s="2">
        <v>54.96631</v>
      </c>
      <c r="C8993" s="3">
        <v>2552</v>
      </c>
      <c r="D8993" s="4">
        <v>21660</v>
      </c>
      <c r="E8993" t="s">
        <v>5785</v>
      </c>
      <c r="F8993" s="4" t="s">
        <v>16170</v>
      </c>
      <c r="G8993" s="5">
        <v>1889</v>
      </c>
      <c r="H8993" s="6">
        <v>0.20910529999999999</v>
      </c>
      <c r="I8993" s="7">
        <v>77.793999999999997</v>
      </c>
      <c r="J8993" s="2">
        <v>53</v>
      </c>
      <c r="K8993">
        <v>3</v>
      </c>
    </row>
    <row r="8994" spans="1:12" x14ac:dyDescent="0.25">
      <c r="A8994">
        <v>61854</v>
      </c>
      <c r="B8994" s="2">
        <v>54.965609999999998</v>
      </c>
      <c r="C8994" s="3">
        <v>1547</v>
      </c>
      <c r="D8994" s="4">
        <v>16580</v>
      </c>
      <c r="E8994" t="s">
        <v>296</v>
      </c>
      <c r="F8994" s="4" t="s">
        <v>11490</v>
      </c>
      <c r="G8994" s="5">
        <v>1077</v>
      </c>
      <c r="H8994" s="6">
        <v>0.2367688</v>
      </c>
      <c r="I8994" s="7">
        <v>73.010999999999996</v>
      </c>
      <c r="J8994" s="2">
        <v>61</v>
      </c>
      <c r="K8994">
        <v>1</v>
      </c>
    </row>
    <row r="8995" spans="1:12" x14ac:dyDescent="0.25">
      <c r="A8995">
        <v>30096</v>
      </c>
      <c r="B8995" s="2">
        <v>54.954720000000002</v>
      </c>
      <c r="C8995" s="3">
        <v>69371</v>
      </c>
      <c r="D8995" s="4">
        <v>12060</v>
      </c>
      <c r="E8995" t="s">
        <v>6384</v>
      </c>
      <c r="F8995" s="4" t="s">
        <v>6363</v>
      </c>
      <c r="G8995" s="5">
        <v>44405</v>
      </c>
      <c r="H8995" s="6">
        <v>0.3459217</v>
      </c>
      <c r="I8995" s="7">
        <v>54.140999999999998</v>
      </c>
      <c r="J8995" s="2">
        <v>49.916699999999999</v>
      </c>
      <c r="K8995">
        <v>12</v>
      </c>
      <c r="L8995" s="2">
        <v>92.8</v>
      </c>
    </row>
    <row r="8996" spans="1:12" x14ac:dyDescent="0.25">
      <c r="A8996">
        <v>58718</v>
      </c>
      <c r="B8996" s="2">
        <v>54.943919999999999</v>
      </c>
      <c r="C8996" s="3">
        <v>989</v>
      </c>
      <c r="D8996" s="4">
        <v>33500</v>
      </c>
      <c r="E8996" t="s">
        <v>11235</v>
      </c>
      <c r="F8996" s="4" t="s">
        <v>11069</v>
      </c>
      <c r="G8996" s="5">
        <v>680</v>
      </c>
      <c r="H8996" s="6">
        <v>0.21029410000000001</v>
      </c>
      <c r="I8996" s="7">
        <v>77.578000000000003</v>
      </c>
      <c r="J8996" s="2">
        <v>72.5</v>
      </c>
      <c r="K8996">
        <v>2</v>
      </c>
    </row>
    <row r="8997" spans="1:12" x14ac:dyDescent="0.25">
      <c r="A8997">
        <v>58060</v>
      </c>
      <c r="B8997" s="2">
        <v>54.943570000000001</v>
      </c>
      <c r="C8997" s="3">
        <v>1269</v>
      </c>
      <c r="E8997" t="s">
        <v>11088</v>
      </c>
      <c r="F8997" s="4" t="s">
        <v>11069</v>
      </c>
      <c r="G8997" s="5">
        <v>833</v>
      </c>
      <c r="H8997" s="6">
        <v>0.22809119999999999</v>
      </c>
      <c r="I8997" s="7">
        <v>74.5</v>
      </c>
    </row>
    <row r="8998" spans="1:12" x14ac:dyDescent="0.25">
      <c r="A8998">
        <v>69162</v>
      </c>
      <c r="B8998" s="2">
        <v>54.942059999999998</v>
      </c>
      <c r="C8998" s="3">
        <v>7993</v>
      </c>
      <c r="E8998" t="s">
        <v>2741</v>
      </c>
      <c r="F8998" s="4" t="s">
        <v>12738</v>
      </c>
      <c r="G8998" s="5">
        <v>5467</v>
      </c>
      <c r="H8998" s="6">
        <v>0.25475490000000001</v>
      </c>
      <c r="I8998" s="7">
        <v>69.89</v>
      </c>
      <c r="J8998" s="2">
        <v>35.5</v>
      </c>
      <c r="K8998">
        <v>2</v>
      </c>
    </row>
    <row r="8999" spans="1:12" x14ac:dyDescent="0.25">
      <c r="A8999">
        <v>35135</v>
      </c>
      <c r="B8999" s="2">
        <v>54.940449999999998</v>
      </c>
      <c r="C8999" s="3">
        <v>1610</v>
      </c>
      <c r="D8999" s="4">
        <v>13820</v>
      </c>
      <c r="E8999" t="s">
        <v>516</v>
      </c>
      <c r="F8999" s="4" t="s">
        <v>7027</v>
      </c>
      <c r="G8999" s="5">
        <v>1238</v>
      </c>
      <c r="H8999" s="6">
        <v>0.23405970000000001</v>
      </c>
      <c r="I8999" s="7">
        <v>73.465999999999994</v>
      </c>
    </row>
    <row r="9000" spans="1:12" x14ac:dyDescent="0.25">
      <c r="A9000">
        <v>98815</v>
      </c>
      <c r="B9000" s="2">
        <v>54.938960000000002</v>
      </c>
      <c r="C9000" s="3">
        <v>7335</v>
      </c>
      <c r="D9000" s="4">
        <v>48300</v>
      </c>
      <c r="E9000" t="s">
        <v>16498</v>
      </c>
      <c r="F9000" s="4" t="s">
        <v>16344</v>
      </c>
      <c r="G9000" s="5">
        <v>4978</v>
      </c>
      <c r="H9000" s="6">
        <v>0.26918439999999999</v>
      </c>
      <c r="I9000" s="7">
        <v>67.396000000000001</v>
      </c>
      <c r="J9000" s="2">
        <v>63.5</v>
      </c>
      <c r="K9000">
        <v>2</v>
      </c>
    </row>
    <row r="9001" spans="1:12" x14ac:dyDescent="0.25">
      <c r="A9001">
        <v>33025</v>
      </c>
      <c r="B9001" s="2">
        <v>54.9285</v>
      </c>
      <c r="C9001" s="3">
        <v>59104</v>
      </c>
      <c r="D9001" s="4">
        <v>33100</v>
      </c>
      <c r="E9001" t="s">
        <v>4384</v>
      </c>
      <c r="F9001" s="4" t="s">
        <v>6689</v>
      </c>
      <c r="G9001" s="5">
        <v>38735</v>
      </c>
      <c r="H9001" s="6">
        <v>0.29208729999999999</v>
      </c>
      <c r="I9001" s="7">
        <v>63.436</v>
      </c>
      <c r="J9001" s="2">
        <v>40.166699999999999</v>
      </c>
      <c r="K9001">
        <v>6</v>
      </c>
    </row>
    <row r="9002" spans="1:12" x14ac:dyDescent="0.25">
      <c r="A9002">
        <v>38759</v>
      </c>
      <c r="B9002" s="2">
        <v>54.919060000000002</v>
      </c>
      <c r="C9002" s="3">
        <v>1095</v>
      </c>
      <c r="D9002" s="4">
        <v>17380</v>
      </c>
      <c r="E9002" t="s">
        <v>7682</v>
      </c>
      <c r="F9002" s="4" t="s">
        <v>7633</v>
      </c>
      <c r="G9002" s="5">
        <v>721</v>
      </c>
      <c r="H9002" s="6">
        <v>0.35922330000000002</v>
      </c>
      <c r="I9002" s="7">
        <v>51.832999999999998</v>
      </c>
    </row>
    <row r="9003" spans="1:12" x14ac:dyDescent="0.25">
      <c r="A9003">
        <v>8205</v>
      </c>
      <c r="B9003" s="2">
        <v>54.914259999999999</v>
      </c>
      <c r="C9003" s="3">
        <v>28253</v>
      </c>
      <c r="D9003" s="4">
        <v>12100</v>
      </c>
      <c r="E9003" t="s">
        <v>1646</v>
      </c>
      <c r="F9003" s="4" t="s">
        <v>1341</v>
      </c>
      <c r="G9003" s="5">
        <v>19312</v>
      </c>
      <c r="H9003" s="6">
        <v>0.26189610000000002</v>
      </c>
      <c r="I9003" s="7">
        <v>68.649000000000001</v>
      </c>
      <c r="J9003" s="2">
        <v>16</v>
      </c>
      <c r="K9003">
        <v>2</v>
      </c>
    </row>
    <row r="9004" spans="1:12" x14ac:dyDescent="0.25">
      <c r="A9004">
        <v>57046</v>
      </c>
      <c r="B9004" s="2">
        <v>54.909529999999997</v>
      </c>
      <c r="C9004" s="3">
        <v>651</v>
      </c>
      <c r="D9004" s="4">
        <v>49460</v>
      </c>
      <c r="E9004" t="s">
        <v>10893</v>
      </c>
      <c r="F9004" s="4" t="s">
        <v>10877</v>
      </c>
      <c r="G9004" s="5">
        <v>458</v>
      </c>
      <c r="H9004" s="6">
        <v>0.2227074</v>
      </c>
      <c r="I9004" s="7">
        <v>75.417000000000002</v>
      </c>
    </row>
    <row r="9005" spans="1:12" x14ac:dyDescent="0.25">
      <c r="A9005">
        <v>17347</v>
      </c>
      <c r="B9005" s="2">
        <v>54.9084</v>
      </c>
      <c r="C9005" s="3">
        <v>6363</v>
      </c>
      <c r="D9005" s="4">
        <v>49620</v>
      </c>
      <c r="E9005" t="s">
        <v>3785</v>
      </c>
      <c r="F9005" s="4" t="s">
        <v>3003</v>
      </c>
      <c r="G9005" s="5">
        <v>4276</v>
      </c>
      <c r="H9005" s="6">
        <v>0.22240409999999999</v>
      </c>
      <c r="I9005" s="7">
        <v>75.465999999999994</v>
      </c>
      <c r="J9005" s="2">
        <v>37</v>
      </c>
      <c r="K9005">
        <v>1</v>
      </c>
    </row>
    <row r="9006" spans="1:12" x14ac:dyDescent="0.25">
      <c r="A9006">
        <v>86331</v>
      </c>
      <c r="B9006" s="2">
        <v>54.907249999999998</v>
      </c>
      <c r="C9006" s="3">
        <v>569</v>
      </c>
      <c r="D9006" s="4">
        <v>39140</v>
      </c>
      <c r="E9006" t="s">
        <v>3359</v>
      </c>
      <c r="F9006" s="4" t="s">
        <v>14962</v>
      </c>
      <c r="G9006" s="5">
        <v>509</v>
      </c>
      <c r="H9006" s="6">
        <v>0.29019610000000001</v>
      </c>
      <c r="I9006" s="7">
        <v>63.75</v>
      </c>
    </row>
    <row r="9007" spans="1:12" x14ac:dyDescent="0.25">
      <c r="A9007">
        <v>49449</v>
      </c>
      <c r="B9007" s="2">
        <v>54.906660000000002</v>
      </c>
      <c r="C9007" s="3">
        <v>2448</v>
      </c>
      <c r="E9007" t="s">
        <v>9402</v>
      </c>
      <c r="F9007" s="4" t="s">
        <v>9106</v>
      </c>
      <c r="G9007" s="5">
        <v>1970</v>
      </c>
      <c r="H9007" s="6">
        <v>0.3419584</v>
      </c>
      <c r="I9007" s="7">
        <v>54.795000000000002</v>
      </c>
      <c r="J9007" s="2">
        <v>56.666699999999999</v>
      </c>
      <c r="K9007">
        <v>3</v>
      </c>
    </row>
    <row r="9008" spans="1:12" x14ac:dyDescent="0.25">
      <c r="A9008">
        <v>3077</v>
      </c>
      <c r="B9008" s="2">
        <v>54.904490000000003</v>
      </c>
      <c r="C9008" s="3">
        <v>10338</v>
      </c>
      <c r="D9008" s="4">
        <v>14460</v>
      </c>
      <c r="E9008" t="s">
        <v>537</v>
      </c>
      <c r="F9008" s="4" t="s">
        <v>520</v>
      </c>
      <c r="G9008" s="5">
        <v>7124</v>
      </c>
      <c r="H9008" s="6">
        <v>0.23975289999999999</v>
      </c>
      <c r="I9008" s="7">
        <v>72.450999999999993</v>
      </c>
      <c r="J9008" s="2">
        <v>57</v>
      </c>
      <c r="K9008">
        <v>3</v>
      </c>
    </row>
    <row r="9009" spans="1:12" x14ac:dyDescent="0.25">
      <c r="A9009">
        <v>89801</v>
      </c>
      <c r="B9009" s="2">
        <v>54.899349999999998</v>
      </c>
      <c r="C9009" s="3">
        <v>23545</v>
      </c>
      <c r="D9009" s="4">
        <v>21220</v>
      </c>
      <c r="E9009" t="s">
        <v>6331</v>
      </c>
      <c r="F9009" s="4" t="s">
        <v>15318</v>
      </c>
      <c r="G9009" s="5">
        <v>14361</v>
      </c>
      <c r="H9009" s="6">
        <v>0.19727040000000001</v>
      </c>
      <c r="I9009" s="7">
        <v>79.792000000000002</v>
      </c>
      <c r="J9009" s="2">
        <v>65.5</v>
      </c>
      <c r="K9009">
        <v>4</v>
      </c>
    </row>
    <row r="9010" spans="1:12" x14ac:dyDescent="0.25">
      <c r="A9010">
        <v>19078</v>
      </c>
      <c r="B9010" s="2">
        <v>54.89405</v>
      </c>
      <c r="C9010" s="3">
        <v>10793</v>
      </c>
      <c r="D9010" s="4">
        <v>37980</v>
      </c>
      <c r="E9010" t="s">
        <v>4218</v>
      </c>
      <c r="F9010" s="4" t="s">
        <v>3003</v>
      </c>
      <c r="G9010" s="5">
        <v>7736</v>
      </c>
      <c r="H9010" s="6">
        <v>0.21843090000000001</v>
      </c>
      <c r="I9010" s="7">
        <v>76.122</v>
      </c>
      <c r="J9010" s="2">
        <v>33.1</v>
      </c>
      <c r="K9010">
        <v>10</v>
      </c>
      <c r="L9010" s="2">
        <v>14.9</v>
      </c>
    </row>
    <row r="9011" spans="1:12" x14ac:dyDescent="0.25">
      <c r="A9011">
        <v>67525</v>
      </c>
      <c r="B9011" s="2">
        <v>54.892020000000002</v>
      </c>
      <c r="C9011" s="3">
        <v>996</v>
      </c>
      <c r="D9011" s="4">
        <v>24460</v>
      </c>
      <c r="E9011" t="s">
        <v>12668</v>
      </c>
      <c r="F9011" s="4" t="s">
        <v>12494</v>
      </c>
      <c r="G9011" s="5">
        <v>757</v>
      </c>
      <c r="H9011" s="6">
        <v>0.2457067</v>
      </c>
      <c r="I9011" s="7">
        <v>71.406000000000006</v>
      </c>
    </row>
    <row r="9012" spans="1:12" x14ac:dyDescent="0.25">
      <c r="A9012">
        <v>4530</v>
      </c>
      <c r="B9012" s="2">
        <v>54.889949999999999</v>
      </c>
      <c r="C9012" s="3">
        <v>10937</v>
      </c>
      <c r="D9012" s="4">
        <v>38860</v>
      </c>
      <c r="E9012" t="s">
        <v>627</v>
      </c>
      <c r="F9012" s="4" t="s">
        <v>701</v>
      </c>
      <c r="G9012" s="5">
        <v>7881</v>
      </c>
      <c r="H9012" s="6">
        <v>0.32593250000000001</v>
      </c>
      <c r="I9012" s="7">
        <v>57.542000000000002</v>
      </c>
      <c r="J9012" s="2">
        <v>41.315800000000003</v>
      </c>
      <c r="K9012">
        <v>19</v>
      </c>
      <c r="L9012" s="2">
        <v>58.3</v>
      </c>
    </row>
    <row r="9013" spans="1:12" x14ac:dyDescent="0.25">
      <c r="A9013">
        <v>97115</v>
      </c>
      <c r="B9013" s="2">
        <v>54.887410000000003</v>
      </c>
      <c r="C9013" s="3">
        <v>4030</v>
      </c>
      <c r="D9013" s="4">
        <v>38900</v>
      </c>
      <c r="E9013" t="s">
        <v>2964</v>
      </c>
      <c r="F9013" s="4" t="s">
        <v>16170</v>
      </c>
      <c r="G9013" s="5">
        <v>2744</v>
      </c>
      <c r="H9013" s="6">
        <v>0.24043719999999999</v>
      </c>
      <c r="I9013" s="7">
        <v>72.313000000000002</v>
      </c>
      <c r="J9013" s="2">
        <v>46</v>
      </c>
      <c r="K9013">
        <v>1</v>
      </c>
    </row>
    <row r="9014" spans="1:12" x14ac:dyDescent="0.25">
      <c r="A9014">
        <v>68064</v>
      </c>
      <c r="B9014" s="2">
        <v>54.886209999999998</v>
      </c>
      <c r="C9014" s="3">
        <v>3121</v>
      </c>
      <c r="D9014" s="4">
        <v>36540</v>
      </c>
      <c r="E9014" t="s">
        <v>7331</v>
      </c>
      <c r="F9014" s="4" t="s">
        <v>12738</v>
      </c>
      <c r="G9014" s="5">
        <v>2253</v>
      </c>
      <c r="H9014" s="6">
        <v>0.25787840000000001</v>
      </c>
      <c r="I9014" s="7">
        <v>69.299000000000007</v>
      </c>
    </row>
    <row r="9015" spans="1:12" x14ac:dyDescent="0.25">
      <c r="A9015">
        <v>27936</v>
      </c>
      <c r="B9015" s="2">
        <v>54.885489999999997</v>
      </c>
      <c r="C9015" s="3">
        <v>1013</v>
      </c>
      <c r="D9015" s="4">
        <v>28620</v>
      </c>
      <c r="E9015" t="s">
        <v>5818</v>
      </c>
      <c r="F9015" s="4" t="s">
        <v>5642</v>
      </c>
      <c r="G9015" s="5">
        <v>754</v>
      </c>
      <c r="H9015" s="6">
        <v>0.31962869999999999</v>
      </c>
      <c r="I9015" s="7">
        <v>58.625</v>
      </c>
      <c r="J9015" s="2">
        <v>47</v>
      </c>
      <c r="K9015">
        <v>1</v>
      </c>
    </row>
    <row r="9016" spans="1:12" x14ac:dyDescent="0.25">
      <c r="A9016">
        <v>53563</v>
      </c>
      <c r="B9016" s="2">
        <v>54.883560000000003</v>
      </c>
      <c r="C9016" s="3">
        <v>10677</v>
      </c>
      <c r="D9016" s="4">
        <v>27500</v>
      </c>
      <c r="E9016" t="s">
        <v>332</v>
      </c>
      <c r="F9016" s="4" t="s">
        <v>10031</v>
      </c>
      <c r="G9016" s="5">
        <v>7347</v>
      </c>
      <c r="H9016" s="6">
        <v>0.25901730000000001</v>
      </c>
      <c r="I9016" s="7">
        <v>69.099000000000004</v>
      </c>
      <c r="J9016" s="2">
        <v>51.333300000000001</v>
      </c>
      <c r="K9016">
        <v>6</v>
      </c>
    </row>
    <row r="9017" spans="1:12" x14ac:dyDescent="0.25">
      <c r="A9017">
        <v>3262</v>
      </c>
      <c r="B9017" s="2">
        <v>54.881610000000002</v>
      </c>
      <c r="C9017" s="3">
        <v>1042</v>
      </c>
      <c r="D9017" s="4">
        <v>17200</v>
      </c>
      <c r="E9017" t="s">
        <v>572</v>
      </c>
      <c r="F9017" s="4" t="s">
        <v>520</v>
      </c>
      <c r="G9017" s="5">
        <v>771</v>
      </c>
      <c r="H9017" s="6">
        <v>0.29961090000000001</v>
      </c>
      <c r="I9017" s="7">
        <v>62.082999999999998</v>
      </c>
      <c r="J9017" s="2">
        <v>46</v>
      </c>
      <c r="K9017">
        <v>1</v>
      </c>
    </row>
    <row r="9018" spans="1:12" x14ac:dyDescent="0.25">
      <c r="A9018">
        <v>45156</v>
      </c>
      <c r="B9018" s="2">
        <v>54.881419999999999</v>
      </c>
      <c r="C9018" s="3">
        <v>92</v>
      </c>
      <c r="D9018" s="4">
        <v>17140</v>
      </c>
      <c r="E9018" t="s">
        <v>8653</v>
      </c>
      <c r="F9018" s="4" t="s">
        <v>8295</v>
      </c>
      <c r="G9018" s="5">
        <v>54</v>
      </c>
      <c r="H9018" s="6">
        <v>0.3333333</v>
      </c>
      <c r="I9018" s="7">
        <v>56.25</v>
      </c>
    </row>
    <row r="9019" spans="1:12" x14ac:dyDescent="0.25">
      <c r="A9019">
        <v>70003</v>
      </c>
      <c r="B9019" s="2">
        <v>54.874760000000002</v>
      </c>
      <c r="C9019" s="3">
        <v>39773</v>
      </c>
      <c r="D9019" s="4">
        <v>35380</v>
      </c>
      <c r="E9019" t="s">
        <v>12926</v>
      </c>
      <c r="F9019" s="4" t="s">
        <v>12927</v>
      </c>
      <c r="G9019" s="5">
        <v>27752</v>
      </c>
      <c r="H9019" s="6">
        <v>0.27237679999999997</v>
      </c>
      <c r="I9019" s="7">
        <v>66.781000000000006</v>
      </c>
      <c r="J9019" s="2">
        <v>44.125</v>
      </c>
      <c r="K9019">
        <v>24</v>
      </c>
      <c r="L9019" s="2">
        <v>72.900000000000006</v>
      </c>
    </row>
    <row r="9020" spans="1:12" x14ac:dyDescent="0.25">
      <c r="A9020">
        <v>99218</v>
      </c>
      <c r="B9020" s="2">
        <v>54.865949999999998</v>
      </c>
      <c r="C9020" s="3">
        <v>15975</v>
      </c>
      <c r="D9020" s="4">
        <v>44060</v>
      </c>
      <c r="E9020" t="s">
        <v>12476</v>
      </c>
      <c r="F9020" s="4" t="s">
        <v>16344</v>
      </c>
      <c r="G9020" s="5">
        <v>9097</v>
      </c>
      <c r="H9020" s="6">
        <v>0.29566940000000003</v>
      </c>
      <c r="I9020" s="7">
        <v>62.755000000000003</v>
      </c>
      <c r="J9020" s="2">
        <v>45.571399999999997</v>
      </c>
      <c r="K9020">
        <v>7</v>
      </c>
    </row>
    <row r="9021" spans="1:12" x14ac:dyDescent="0.25">
      <c r="A9021">
        <v>12726</v>
      </c>
      <c r="B9021" s="2">
        <v>54.86354</v>
      </c>
      <c r="C9021" s="3">
        <v>1312</v>
      </c>
      <c r="E9021" t="s">
        <v>2311</v>
      </c>
      <c r="F9021" s="4" t="s">
        <v>1280</v>
      </c>
      <c r="G9021" s="5">
        <v>972</v>
      </c>
      <c r="H9021" s="6">
        <v>0.2253086</v>
      </c>
      <c r="I9021" s="7">
        <v>74.911000000000001</v>
      </c>
      <c r="J9021" s="2">
        <v>50</v>
      </c>
      <c r="K9021">
        <v>1</v>
      </c>
    </row>
    <row r="9022" spans="1:12" x14ac:dyDescent="0.25">
      <c r="A9022">
        <v>48858</v>
      </c>
      <c r="B9022" s="2">
        <v>54.858040000000003</v>
      </c>
      <c r="C9022" s="3">
        <v>49668</v>
      </c>
      <c r="D9022" s="4">
        <v>34380</v>
      </c>
      <c r="E9022" t="s">
        <v>3243</v>
      </c>
      <c r="F9022" s="4" t="s">
        <v>9106</v>
      </c>
      <c r="G9022" s="5">
        <v>21999</v>
      </c>
      <c r="H9022" s="6">
        <v>0.33115139999999998</v>
      </c>
      <c r="I9022" s="7">
        <v>56.610999999999997</v>
      </c>
      <c r="J9022" s="2">
        <v>53.235300000000002</v>
      </c>
      <c r="K9022">
        <v>17</v>
      </c>
      <c r="L9022" s="2">
        <v>97.8</v>
      </c>
    </row>
    <row r="9023" spans="1:12" x14ac:dyDescent="0.25">
      <c r="A9023">
        <v>50120</v>
      </c>
      <c r="B9023" s="2">
        <v>54.852719999999998</v>
      </c>
      <c r="C9023" s="3">
        <v>310</v>
      </c>
      <c r="D9023" s="4">
        <v>32260</v>
      </c>
      <c r="E9023" t="s">
        <v>241</v>
      </c>
      <c r="F9023" s="4" t="s">
        <v>9593</v>
      </c>
      <c r="G9023" s="5">
        <v>214</v>
      </c>
      <c r="H9023" s="6">
        <v>0.135514</v>
      </c>
      <c r="I9023" s="7">
        <v>90.417000000000002</v>
      </c>
    </row>
    <row r="9024" spans="1:12" x14ac:dyDescent="0.25">
      <c r="A9024">
        <v>77993</v>
      </c>
      <c r="B9024" s="2">
        <v>54.852620000000002</v>
      </c>
      <c r="C9024" s="3">
        <v>239</v>
      </c>
      <c r="D9024" s="4">
        <v>47020</v>
      </c>
      <c r="E9024" t="s">
        <v>14145</v>
      </c>
      <c r="F9024" s="4" t="s">
        <v>13752</v>
      </c>
      <c r="G9024" s="5">
        <v>195</v>
      </c>
      <c r="H9024" s="6">
        <v>9.6938800000000006E-2</v>
      </c>
      <c r="I9024" s="7">
        <v>97.082999999999998</v>
      </c>
    </row>
    <row r="9025" spans="1:12" x14ac:dyDescent="0.25">
      <c r="A9025">
        <v>59404</v>
      </c>
      <c r="B9025" s="2">
        <v>54.848109999999998</v>
      </c>
      <c r="C9025" s="3">
        <v>27372</v>
      </c>
      <c r="D9025" s="4">
        <v>24500</v>
      </c>
      <c r="E9025" t="s">
        <v>4651</v>
      </c>
      <c r="F9025" s="4" t="s">
        <v>11278</v>
      </c>
      <c r="G9025" s="5">
        <v>18666</v>
      </c>
      <c r="H9025" s="6">
        <v>0.28490300000000002</v>
      </c>
      <c r="I9025" s="7">
        <v>64.596000000000004</v>
      </c>
      <c r="J9025" s="2">
        <v>48.142899999999997</v>
      </c>
      <c r="K9025">
        <v>14</v>
      </c>
      <c r="L9025" s="2">
        <v>88.8</v>
      </c>
    </row>
    <row r="9026" spans="1:12" x14ac:dyDescent="0.25">
      <c r="A9026">
        <v>67066</v>
      </c>
      <c r="B9026" s="2">
        <v>54.843589999999999</v>
      </c>
      <c r="C9026" s="3">
        <v>344</v>
      </c>
      <c r="E9026" t="s">
        <v>7704</v>
      </c>
      <c r="F9026" s="4" t="s">
        <v>12494</v>
      </c>
      <c r="G9026" s="5">
        <v>240</v>
      </c>
      <c r="H9026" s="6">
        <v>0.2614108</v>
      </c>
      <c r="I9026" s="7">
        <v>68.653999999999996</v>
      </c>
      <c r="J9026" s="2">
        <v>61</v>
      </c>
      <c r="K9026">
        <v>1</v>
      </c>
    </row>
    <row r="9027" spans="1:12" x14ac:dyDescent="0.25">
      <c r="A9027">
        <v>6255</v>
      </c>
      <c r="B9027" s="2">
        <v>54.842669999999998</v>
      </c>
      <c r="C9027" s="3">
        <v>4986</v>
      </c>
      <c r="D9027" s="4">
        <v>49340</v>
      </c>
      <c r="E9027" t="s">
        <v>1246</v>
      </c>
      <c r="F9027" s="4" t="s">
        <v>1198</v>
      </c>
      <c r="G9027" s="5">
        <v>3573</v>
      </c>
      <c r="H9027" s="6">
        <v>0.19697819999999999</v>
      </c>
      <c r="I9027" s="7">
        <v>79.786000000000001</v>
      </c>
      <c r="J9027" s="2">
        <v>58</v>
      </c>
      <c r="K9027">
        <v>1</v>
      </c>
    </row>
    <row r="9028" spans="1:12" x14ac:dyDescent="0.25">
      <c r="A9028">
        <v>56319</v>
      </c>
      <c r="B9028" s="2">
        <v>54.84158</v>
      </c>
      <c r="C9028" s="3">
        <v>1506</v>
      </c>
      <c r="D9028" s="4">
        <v>10820</v>
      </c>
      <c r="E9028" t="s">
        <v>10710</v>
      </c>
      <c r="F9028" s="4" t="s">
        <v>10428</v>
      </c>
      <c r="G9028" s="5">
        <v>1001</v>
      </c>
      <c r="H9028" s="6">
        <v>0.25648700000000002</v>
      </c>
      <c r="I9028" s="7">
        <v>69.5</v>
      </c>
    </row>
    <row r="9029" spans="1:12" x14ac:dyDescent="0.25">
      <c r="A9029">
        <v>13624</v>
      </c>
      <c r="B9029" s="2">
        <v>54.840400000000002</v>
      </c>
      <c r="C9029" s="3">
        <v>5636</v>
      </c>
      <c r="D9029" s="4">
        <v>48060</v>
      </c>
      <c r="E9029" t="s">
        <v>1673</v>
      </c>
      <c r="F9029" s="4" t="s">
        <v>1280</v>
      </c>
      <c r="G9029" s="5">
        <v>3944</v>
      </c>
      <c r="H9029" s="6">
        <v>0.21957399999999999</v>
      </c>
      <c r="I9029" s="7">
        <v>75.864999999999995</v>
      </c>
      <c r="J9029" s="2">
        <v>51</v>
      </c>
      <c r="K9029">
        <v>1</v>
      </c>
    </row>
    <row r="9030" spans="1:12" x14ac:dyDescent="0.25">
      <c r="A9030">
        <v>41643</v>
      </c>
      <c r="B9030" s="2">
        <v>54.839410000000001</v>
      </c>
      <c r="C9030" s="3">
        <v>296</v>
      </c>
      <c r="E9030" t="s">
        <v>8112</v>
      </c>
      <c r="F9030" s="4" t="s">
        <v>7883</v>
      </c>
      <c r="G9030" s="5">
        <v>202</v>
      </c>
      <c r="H9030" s="6">
        <v>0.17821780000000001</v>
      </c>
      <c r="I9030" s="7">
        <v>83.010999999999996</v>
      </c>
    </row>
    <row r="9031" spans="1:12" x14ac:dyDescent="0.25">
      <c r="A9031">
        <v>98582</v>
      </c>
      <c r="B9031" s="2">
        <v>54.839260000000003</v>
      </c>
      <c r="C9031" s="3">
        <v>504</v>
      </c>
      <c r="D9031" s="4">
        <v>16500</v>
      </c>
      <c r="E9031" t="s">
        <v>16462</v>
      </c>
      <c r="F9031" s="4" t="s">
        <v>16344</v>
      </c>
      <c r="G9031" s="5">
        <v>393</v>
      </c>
      <c r="H9031" s="6">
        <v>7.6335899999999998E-2</v>
      </c>
      <c r="I9031" s="7">
        <v>100.602</v>
      </c>
    </row>
    <row r="9032" spans="1:12" x14ac:dyDescent="0.25">
      <c r="A9032">
        <v>1832</v>
      </c>
      <c r="B9032" s="2">
        <v>54.835520000000002</v>
      </c>
      <c r="C9032" s="3">
        <v>22136</v>
      </c>
      <c r="D9032" s="4">
        <v>14460</v>
      </c>
      <c r="E9032" t="s">
        <v>241</v>
      </c>
      <c r="F9032" s="4" t="s">
        <v>21</v>
      </c>
      <c r="G9032" s="5">
        <v>15263</v>
      </c>
      <c r="H9032" s="6">
        <v>0.264544</v>
      </c>
      <c r="I9032" s="7">
        <v>68.072999999999993</v>
      </c>
      <c r="J9032" s="2">
        <v>42.555599999999998</v>
      </c>
      <c r="K9032">
        <v>9</v>
      </c>
    </row>
    <row r="9033" spans="1:12" x14ac:dyDescent="0.25">
      <c r="A9033">
        <v>98360</v>
      </c>
      <c r="B9033" s="2">
        <v>54.830039999999997</v>
      </c>
      <c r="C9033" s="3">
        <v>11913</v>
      </c>
      <c r="D9033" s="4">
        <v>42660</v>
      </c>
      <c r="E9033" t="s">
        <v>16417</v>
      </c>
      <c r="F9033" s="4" t="s">
        <v>16344</v>
      </c>
      <c r="G9033" s="5">
        <v>7618</v>
      </c>
      <c r="H9033" s="6">
        <v>0.1895511</v>
      </c>
      <c r="I9033" s="7">
        <v>81.022000000000006</v>
      </c>
    </row>
    <row r="9034" spans="1:12" x14ac:dyDescent="0.25">
      <c r="A9034">
        <v>90621</v>
      </c>
      <c r="B9034" s="2">
        <v>54.822780000000002</v>
      </c>
      <c r="C9034" s="3">
        <v>35478</v>
      </c>
      <c r="D9034" s="4">
        <v>31080</v>
      </c>
      <c r="E9034" t="s">
        <v>15389</v>
      </c>
      <c r="F9034" s="4" t="s">
        <v>15368</v>
      </c>
      <c r="G9034" s="5">
        <v>22742</v>
      </c>
      <c r="H9034" s="6">
        <v>0.32081609999999999</v>
      </c>
      <c r="I9034" s="7">
        <v>58.337000000000003</v>
      </c>
      <c r="J9034" s="2">
        <v>47.5</v>
      </c>
      <c r="K9034">
        <v>2</v>
      </c>
    </row>
    <row r="9035" spans="1:12" x14ac:dyDescent="0.25">
      <c r="A9035">
        <v>81332</v>
      </c>
      <c r="B9035" s="2">
        <v>54.817309999999999</v>
      </c>
      <c r="C9035" s="3">
        <v>188</v>
      </c>
      <c r="E9035" t="s">
        <v>14624</v>
      </c>
      <c r="F9035" s="4" t="s">
        <v>14477</v>
      </c>
      <c r="G9035" s="5">
        <v>130</v>
      </c>
      <c r="H9035" s="6">
        <v>0.38931300000000002</v>
      </c>
      <c r="I9035" s="7">
        <v>46.5</v>
      </c>
    </row>
    <row r="9036" spans="1:12" x14ac:dyDescent="0.25">
      <c r="A9036">
        <v>91304</v>
      </c>
      <c r="B9036" s="2">
        <v>54.808729999999997</v>
      </c>
      <c r="C9036" s="3">
        <v>53516</v>
      </c>
      <c r="D9036" s="4">
        <v>31080</v>
      </c>
      <c r="E9036" t="s">
        <v>15416</v>
      </c>
      <c r="F9036" s="4" t="s">
        <v>15368</v>
      </c>
      <c r="G9036" s="5">
        <v>35709</v>
      </c>
      <c r="H9036" s="6">
        <v>0.28854659999999999</v>
      </c>
      <c r="I9036" s="7">
        <v>63.912999999999997</v>
      </c>
      <c r="J9036" s="2">
        <v>37.285699999999999</v>
      </c>
      <c r="K9036">
        <v>14</v>
      </c>
      <c r="L9036" s="2">
        <v>35.4</v>
      </c>
    </row>
    <row r="9037" spans="1:12" x14ac:dyDescent="0.25">
      <c r="A9037">
        <v>29920</v>
      </c>
      <c r="B9037" s="2">
        <v>54.798450000000003</v>
      </c>
      <c r="C9037" s="3">
        <v>9864</v>
      </c>
      <c r="D9037" s="4">
        <v>25940</v>
      </c>
      <c r="E9037" t="s">
        <v>6350</v>
      </c>
      <c r="F9037" s="4" t="s">
        <v>6130</v>
      </c>
      <c r="G9037" s="5">
        <v>7252</v>
      </c>
      <c r="H9037" s="6">
        <v>0.33186270000000001</v>
      </c>
      <c r="I9037" s="7">
        <v>56.421999999999997</v>
      </c>
      <c r="J9037" s="2">
        <v>43</v>
      </c>
      <c r="K9037">
        <v>2</v>
      </c>
    </row>
    <row r="9038" spans="1:12" x14ac:dyDescent="0.25">
      <c r="A9038">
        <v>73628</v>
      </c>
      <c r="B9038" s="2">
        <v>54.796430000000001</v>
      </c>
      <c r="C9038" s="3">
        <v>1774</v>
      </c>
      <c r="E9038" t="s">
        <v>13530</v>
      </c>
      <c r="F9038" s="4" t="s">
        <v>13462</v>
      </c>
      <c r="G9038" s="5">
        <v>1179</v>
      </c>
      <c r="H9038" s="6">
        <v>0.23155220000000001</v>
      </c>
      <c r="I9038" s="7">
        <v>73.75</v>
      </c>
    </row>
    <row r="9039" spans="1:12" x14ac:dyDescent="0.25">
      <c r="A9039">
        <v>98321</v>
      </c>
      <c r="B9039" s="2">
        <v>54.793860000000002</v>
      </c>
      <c r="C9039" s="3">
        <v>14272</v>
      </c>
      <c r="D9039" s="4">
        <v>42660</v>
      </c>
      <c r="E9039" t="s">
        <v>9415</v>
      </c>
      <c r="F9039" s="4" t="s">
        <v>16344</v>
      </c>
      <c r="G9039" s="5">
        <v>9562</v>
      </c>
      <c r="H9039" s="6">
        <v>0.16156019999999999</v>
      </c>
      <c r="I9039" s="7">
        <v>85.843999999999994</v>
      </c>
      <c r="J9039" s="2">
        <v>61.75</v>
      </c>
      <c r="K9039">
        <v>4</v>
      </c>
    </row>
    <row r="9040" spans="1:12" x14ac:dyDescent="0.25">
      <c r="A9040">
        <v>25690</v>
      </c>
      <c r="B9040" s="2">
        <v>54.791510000000002</v>
      </c>
      <c r="C9040" s="3">
        <v>280</v>
      </c>
      <c r="E9040" t="s">
        <v>5403</v>
      </c>
      <c r="F9040" s="4" t="s">
        <v>5144</v>
      </c>
      <c r="G9040" s="5">
        <v>238</v>
      </c>
      <c r="H9040" s="6">
        <v>5.0420199999999998E-2</v>
      </c>
      <c r="I9040" s="7">
        <v>105.048</v>
      </c>
    </row>
    <row r="9041" spans="1:12" x14ac:dyDescent="0.25">
      <c r="A9041">
        <v>93536</v>
      </c>
      <c r="B9041" s="2">
        <v>54.780250000000002</v>
      </c>
      <c r="C9041" s="3">
        <v>71313</v>
      </c>
      <c r="D9041" s="4">
        <v>31080</v>
      </c>
      <c r="E9041" t="s">
        <v>176</v>
      </c>
      <c r="F9041" s="4" t="s">
        <v>15368</v>
      </c>
      <c r="G9041" s="5">
        <v>46797</v>
      </c>
      <c r="H9041" s="6">
        <v>0.2088382</v>
      </c>
      <c r="I9041" s="7">
        <v>77.662999999999997</v>
      </c>
      <c r="J9041" s="2">
        <v>43.941200000000002</v>
      </c>
      <c r="K9041">
        <v>17</v>
      </c>
      <c r="L9041" s="2">
        <v>72</v>
      </c>
    </row>
    <row r="9042" spans="1:12" x14ac:dyDescent="0.25">
      <c r="A9042">
        <v>57232</v>
      </c>
      <c r="B9042" s="2">
        <v>54.768999999999998</v>
      </c>
      <c r="C9042" s="3">
        <v>291</v>
      </c>
      <c r="E9042" t="s">
        <v>1128</v>
      </c>
      <c r="F9042" s="4" t="s">
        <v>10877</v>
      </c>
      <c r="G9042" s="5">
        <v>237</v>
      </c>
      <c r="H9042" s="6">
        <v>0.20253170000000001</v>
      </c>
      <c r="I9042" s="7">
        <v>78.75</v>
      </c>
    </row>
    <row r="9043" spans="1:12" x14ac:dyDescent="0.25">
      <c r="A9043">
        <v>97045</v>
      </c>
      <c r="B9043" s="2">
        <v>54.760289999999998</v>
      </c>
      <c r="C9043" s="3">
        <v>52181</v>
      </c>
      <c r="D9043" s="4">
        <v>38900</v>
      </c>
      <c r="E9043" t="s">
        <v>16189</v>
      </c>
      <c r="F9043" s="4" t="s">
        <v>16170</v>
      </c>
      <c r="G9043" s="5">
        <v>36178</v>
      </c>
      <c r="H9043" s="6">
        <v>0.23127310000000001</v>
      </c>
      <c r="I9043" s="7">
        <v>73.783000000000001</v>
      </c>
      <c r="J9043" s="2">
        <v>44.434800000000003</v>
      </c>
      <c r="K9043">
        <v>23</v>
      </c>
      <c r="L9043" s="2">
        <v>74.3</v>
      </c>
    </row>
    <row r="9044" spans="1:12" x14ac:dyDescent="0.25">
      <c r="A9044">
        <v>2858</v>
      </c>
      <c r="B9044" s="2">
        <v>54.751550000000002</v>
      </c>
      <c r="C9044" s="3">
        <v>451</v>
      </c>
      <c r="D9044" s="4">
        <v>39300</v>
      </c>
      <c r="E9044" t="s">
        <v>493</v>
      </c>
      <c r="F9044" s="4" t="s">
        <v>466</v>
      </c>
      <c r="G9044" s="5">
        <v>335</v>
      </c>
      <c r="H9044" s="6">
        <v>8.9552199999999998E-2</v>
      </c>
      <c r="I9044" s="7">
        <v>98.269000000000005</v>
      </c>
    </row>
    <row r="9045" spans="1:12" x14ac:dyDescent="0.25">
      <c r="A9045">
        <v>97132</v>
      </c>
      <c r="B9045" s="2">
        <v>54.747100000000003</v>
      </c>
      <c r="C9045" s="3">
        <v>28885</v>
      </c>
      <c r="D9045" s="4">
        <v>38900</v>
      </c>
      <c r="E9045" t="s">
        <v>16211</v>
      </c>
      <c r="F9045" s="4" t="s">
        <v>16170</v>
      </c>
      <c r="G9045" s="5">
        <v>18224</v>
      </c>
      <c r="H9045" s="6">
        <v>0.26530949999999998</v>
      </c>
      <c r="I9045" s="7">
        <v>67.891000000000005</v>
      </c>
      <c r="J9045" s="2">
        <v>43.466700000000003</v>
      </c>
      <c r="K9045">
        <v>15</v>
      </c>
      <c r="L9045" s="2">
        <v>69.2</v>
      </c>
    </row>
    <row r="9046" spans="1:12" x14ac:dyDescent="0.25">
      <c r="A9046">
        <v>6062</v>
      </c>
      <c r="B9046" s="2">
        <v>54.739669999999997</v>
      </c>
      <c r="C9046" s="3">
        <v>17791</v>
      </c>
      <c r="D9046" s="4">
        <v>25540</v>
      </c>
      <c r="E9046" t="s">
        <v>452</v>
      </c>
      <c r="F9046" s="4" t="s">
        <v>1198</v>
      </c>
      <c r="G9046" s="5">
        <v>12854</v>
      </c>
      <c r="H9046" s="6">
        <v>0.2452155</v>
      </c>
      <c r="I9046" s="7">
        <v>71.361000000000004</v>
      </c>
      <c r="J9046" s="2">
        <v>46.333300000000001</v>
      </c>
      <c r="K9046">
        <v>6</v>
      </c>
    </row>
    <row r="9047" spans="1:12" x14ac:dyDescent="0.25">
      <c r="A9047">
        <v>67464</v>
      </c>
      <c r="B9047" s="2">
        <v>54.736420000000003</v>
      </c>
      <c r="C9047" s="3">
        <v>995</v>
      </c>
      <c r="D9047" s="4">
        <v>32700</v>
      </c>
      <c r="E9047" t="s">
        <v>9538</v>
      </c>
      <c r="F9047" s="4" t="s">
        <v>12494</v>
      </c>
      <c r="G9047" s="5">
        <v>720</v>
      </c>
      <c r="H9047" s="6">
        <v>0.2680556</v>
      </c>
      <c r="I9047" s="7">
        <v>67.411000000000001</v>
      </c>
    </row>
    <row r="9048" spans="1:12" x14ac:dyDescent="0.25">
      <c r="A9048">
        <v>80624</v>
      </c>
      <c r="B9048" s="2">
        <v>54.736089999999997</v>
      </c>
      <c r="C9048" s="3">
        <v>1223</v>
      </c>
      <c r="D9048" s="4">
        <v>24540</v>
      </c>
      <c r="E9048" t="s">
        <v>127</v>
      </c>
      <c r="F9048" s="4" t="s">
        <v>14477</v>
      </c>
      <c r="G9048" s="5">
        <v>670</v>
      </c>
      <c r="H9048" s="6">
        <v>0.2029851</v>
      </c>
      <c r="I9048" s="7">
        <v>78.650000000000006</v>
      </c>
    </row>
    <row r="9049" spans="1:12" x14ac:dyDescent="0.25">
      <c r="A9049">
        <v>68436</v>
      </c>
      <c r="B9049" s="2">
        <v>54.735819999999997</v>
      </c>
      <c r="C9049" s="3">
        <v>577</v>
      </c>
      <c r="E9049" t="s">
        <v>12793</v>
      </c>
      <c r="F9049" s="4" t="s">
        <v>12738</v>
      </c>
      <c r="G9049" s="5">
        <v>432</v>
      </c>
      <c r="H9049" s="6">
        <v>0.20601849999999999</v>
      </c>
      <c r="I9049" s="7">
        <v>78.125</v>
      </c>
      <c r="J9049" s="2">
        <v>57</v>
      </c>
      <c r="K9049">
        <v>1</v>
      </c>
    </row>
    <row r="9050" spans="1:12" x14ac:dyDescent="0.25">
      <c r="A9050">
        <v>81526</v>
      </c>
      <c r="B9050" s="2">
        <v>54.734749999999998</v>
      </c>
      <c r="C9050" s="3">
        <v>5445</v>
      </c>
      <c r="D9050" s="4">
        <v>24300</v>
      </c>
      <c r="E9050" t="s">
        <v>10760</v>
      </c>
      <c r="F9050" s="4" t="s">
        <v>14477</v>
      </c>
      <c r="G9050" s="5">
        <v>4053</v>
      </c>
      <c r="H9050" s="6">
        <v>0.25653680000000001</v>
      </c>
      <c r="I9050" s="7">
        <v>69.393000000000001</v>
      </c>
      <c r="J9050" s="2">
        <v>36</v>
      </c>
      <c r="K9050">
        <v>1</v>
      </c>
    </row>
    <row r="9051" spans="1:12" x14ac:dyDescent="0.25">
      <c r="A9051">
        <v>61052</v>
      </c>
      <c r="B9051" s="2">
        <v>54.733609999999999</v>
      </c>
      <c r="C9051" s="3">
        <v>1014</v>
      </c>
      <c r="D9051" s="4">
        <v>40300</v>
      </c>
      <c r="E9051" t="s">
        <v>11664</v>
      </c>
      <c r="F9051" s="4" t="s">
        <v>11490</v>
      </c>
      <c r="G9051" s="5">
        <v>721</v>
      </c>
      <c r="H9051" s="6">
        <v>0.17198340000000001</v>
      </c>
      <c r="I9051" s="7">
        <v>84</v>
      </c>
    </row>
    <row r="9052" spans="1:12" x14ac:dyDescent="0.25">
      <c r="A9052">
        <v>61437</v>
      </c>
      <c r="B9052" s="2">
        <v>54.733269999999997</v>
      </c>
      <c r="C9052" s="3">
        <v>1044</v>
      </c>
      <c r="D9052" s="4">
        <v>15460</v>
      </c>
      <c r="E9052" t="s">
        <v>1559</v>
      </c>
      <c r="F9052" s="4" t="s">
        <v>11490</v>
      </c>
      <c r="G9052" s="5">
        <v>694</v>
      </c>
      <c r="H9052" s="6">
        <v>0.2276657</v>
      </c>
      <c r="I9052" s="7">
        <v>74.375</v>
      </c>
    </row>
    <row r="9053" spans="1:12" x14ac:dyDescent="0.25">
      <c r="A9053">
        <v>18460</v>
      </c>
      <c r="B9053" s="2">
        <v>54.733060000000002</v>
      </c>
      <c r="C9053" s="3">
        <v>224</v>
      </c>
      <c r="E9053" t="s">
        <v>4076</v>
      </c>
      <c r="F9053" s="4" t="s">
        <v>3003</v>
      </c>
      <c r="G9053" s="5">
        <v>187</v>
      </c>
      <c r="H9053" s="6">
        <v>0.33155079999999998</v>
      </c>
      <c r="I9053" s="7">
        <v>56.421999999999997</v>
      </c>
    </row>
    <row r="9054" spans="1:12" x14ac:dyDescent="0.25">
      <c r="A9054">
        <v>59633</v>
      </c>
      <c r="B9054" s="2">
        <v>54.732970000000002</v>
      </c>
      <c r="C9054" s="3">
        <v>270</v>
      </c>
      <c r="D9054" s="4">
        <v>25740</v>
      </c>
      <c r="E9054" t="s">
        <v>11424</v>
      </c>
      <c r="F9054" s="4" t="s">
        <v>11278</v>
      </c>
      <c r="G9054" s="5">
        <v>187</v>
      </c>
      <c r="H9054" s="6">
        <v>0.26063829999999999</v>
      </c>
      <c r="I9054" s="7">
        <v>68.667000000000002</v>
      </c>
    </row>
    <row r="9055" spans="1:12" x14ac:dyDescent="0.25">
      <c r="A9055">
        <v>57401</v>
      </c>
      <c r="B9055" s="2">
        <v>54.728079999999999</v>
      </c>
      <c r="C9055" s="3">
        <v>31027</v>
      </c>
      <c r="D9055" s="4">
        <v>10100</v>
      </c>
      <c r="E9055" t="s">
        <v>4459</v>
      </c>
      <c r="F9055" s="4" t="s">
        <v>10877</v>
      </c>
      <c r="G9055" s="5">
        <v>20253</v>
      </c>
      <c r="H9055" s="6">
        <v>0.27426679999999998</v>
      </c>
      <c r="I9055" s="7">
        <v>66.307000000000002</v>
      </c>
      <c r="J9055" s="2">
        <v>48.35</v>
      </c>
      <c r="K9055">
        <v>20</v>
      </c>
      <c r="L9055" s="2">
        <v>89.4</v>
      </c>
    </row>
    <row r="9056" spans="1:12" x14ac:dyDescent="0.25">
      <c r="A9056">
        <v>55084</v>
      </c>
      <c r="B9056" s="2">
        <v>54.722949999999997</v>
      </c>
      <c r="C9056" s="3">
        <v>1745</v>
      </c>
      <c r="D9056" s="4">
        <v>33460</v>
      </c>
      <c r="E9056" t="s">
        <v>10460</v>
      </c>
      <c r="F9056" s="4" t="s">
        <v>10428</v>
      </c>
      <c r="G9056" s="5">
        <v>1197</v>
      </c>
      <c r="H9056" s="6">
        <v>0.23558899999999999</v>
      </c>
      <c r="I9056" s="7">
        <v>72.980999999999995</v>
      </c>
      <c r="J9056" s="2">
        <v>50</v>
      </c>
      <c r="K9056">
        <v>2</v>
      </c>
    </row>
    <row r="9057" spans="1:12" x14ac:dyDescent="0.25">
      <c r="A9057">
        <v>54531</v>
      </c>
      <c r="B9057" s="2">
        <v>54.7224</v>
      </c>
      <c r="C9057" s="3">
        <v>1414</v>
      </c>
      <c r="E9057" t="s">
        <v>10287</v>
      </c>
      <c r="F9057" s="4" t="s">
        <v>10031</v>
      </c>
      <c r="G9057" s="5">
        <v>1108</v>
      </c>
      <c r="H9057" s="6">
        <v>0.2861011</v>
      </c>
      <c r="I9057" s="7">
        <v>64.25</v>
      </c>
      <c r="J9057" s="2">
        <v>45</v>
      </c>
      <c r="K9057">
        <v>1</v>
      </c>
    </row>
    <row r="9058" spans="1:12" x14ac:dyDescent="0.25">
      <c r="A9058">
        <v>97267</v>
      </c>
      <c r="B9058" s="2">
        <v>54.716760000000001</v>
      </c>
      <c r="C9058" s="3">
        <v>31665</v>
      </c>
      <c r="D9058" s="4">
        <v>38900</v>
      </c>
      <c r="E9058" t="s">
        <v>765</v>
      </c>
      <c r="F9058" s="4" t="s">
        <v>16170</v>
      </c>
      <c r="G9058" s="5">
        <v>22438</v>
      </c>
      <c r="H9058" s="6">
        <v>0.2431035</v>
      </c>
      <c r="I9058" s="7">
        <v>71.667000000000002</v>
      </c>
      <c r="J9058" s="2">
        <v>46.222200000000001</v>
      </c>
      <c r="K9058">
        <v>18</v>
      </c>
      <c r="L9058" s="2">
        <v>81.8</v>
      </c>
    </row>
    <row r="9059" spans="1:12" x14ac:dyDescent="0.25">
      <c r="A9059">
        <v>82838</v>
      </c>
      <c r="B9059" s="2">
        <v>54.71134</v>
      </c>
      <c r="C9059" s="3">
        <v>354</v>
      </c>
      <c r="D9059" s="4">
        <v>43260</v>
      </c>
      <c r="E9059" t="s">
        <v>8505</v>
      </c>
      <c r="F9059" s="4" t="s">
        <v>14657</v>
      </c>
      <c r="G9059" s="5">
        <v>204</v>
      </c>
      <c r="H9059" s="6">
        <v>0.32682929999999999</v>
      </c>
      <c r="I9059" s="7">
        <v>57.176000000000002</v>
      </c>
    </row>
    <row r="9060" spans="1:12" x14ac:dyDescent="0.25">
      <c r="A9060">
        <v>62067</v>
      </c>
      <c r="B9060" s="2">
        <v>54.71087</v>
      </c>
      <c r="C9060" s="3">
        <v>2497</v>
      </c>
      <c r="D9060" s="4">
        <v>41180</v>
      </c>
      <c r="E9060" t="s">
        <v>11871</v>
      </c>
      <c r="F9060" s="4" t="s">
        <v>11490</v>
      </c>
      <c r="G9060" s="5">
        <v>1768</v>
      </c>
      <c r="H9060" s="6">
        <v>0.27828059999999999</v>
      </c>
      <c r="I9060" s="7">
        <v>65.56</v>
      </c>
    </row>
    <row r="9061" spans="1:12" x14ac:dyDescent="0.25">
      <c r="A9061">
        <v>80825</v>
      </c>
      <c r="B9061" s="2">
        <v>54.710369999999998</v>
      </c>
      <c r="C9061" s="3">
        <v>486</v>
      </c>
      <c r="E9061" t="s">
        <v>14553</v>
      </c>
      <c r="F9061" s="4" t="s">
        <v>14477</v>
      </c>
      <c r="G9061" s="5">
        <v>289</v>
      </c>
      <c r="H9061" s="6">
        <v>0.23448279999999999</v>
      </c>
      <c r="I9061" s="7">
        <v>73.125</v>
      </c>
    </row>
    <row r="9062" spans="1:12" x14ac:dyDescent="0.25">
      <c r="A9062">
        <v>13740</v>
      </c>
      <c r="B9062" s="2">
        <v>54.710209999999996</v>
      </c>
      <c r="C9062" s="3">
        <v>474</v>
      </c>
      <c r="E9062" t="s">
        <v>2701</v>
      </c>
      <c r="F9062" s="4" t="s">
        <v>1280</v>
      </c>
      <c r="G9062" s="5">
        <v>363</v>
      </c>
      <c r="H9062" s="6">
        <v>0.3994491</v>
      </c>
      <c r="I9062" s="7">
        <v>44.615000000000002</v>
      </c>
    </row>
    <row r="9063" spans="1:12" x14ac:dyDescent="0.25">
      <c r="A9063">
        <v>79416</v>
      </c>
      <c r="B9063" s="2">
        <v>54.705779999999997</v>
      </c>
      <c r="C9063" s="3">
        <v>33410</v>
      </c>
      <c r="D9063" s="4">
        <v>31180</v>
      </c>
      <c r="E9063" t="s">
        <v>14418</v>
      </c>
      <c r="F9063" s="4" t="s">
        <v>13752</v>
      </c>
      <c r="G9063" s="5">
        <v>18188</v>
      </c>
      <c r="H9063" s="6">
        <v>0.32541639999999999</v>
      </c>
      <c r="I9063" s="7">
        <v>57.406999999999996</v>
      </c>
      <c r="J9063" s="2">
        <v>47.428600000000003</v>
      </c>
      <c r="K9063">
        <v>14</v>
      </c>
      <c r="L9063" s="2">
        <v>86.2</v>
      </c>
    </row>
    <row r="9064" spans="1:12" x14ac:dyDescent="0.25">
      <c r="A9064">
        <v>65101</v>
      </c>
      <c r="B9064" s="2">
        <v>54.696640000000002</v>
      </c>
      <c r="C9064" s="3">
        <v>30052</v>
      </c>
      <c r="D9064" s="4">
        <v>27620</v>
      </c>
      <c r="E9064" t="s">
        <v>7487</v>
      </c>
      <c r="F9064" s="4" t="s">
        <v>12102</v>
      </c>
      <c r="G9064" s="5">
        <v>20013</v>
      </c>
      <c r="H9064" s="6">
        <v>0.2708739</v>
      </c>
      <c r="I9064" s="7">
        <v>66.822999999999993</v>
      </c>
      <c r="J9064" s="2">
        <v>47.409100000000002</v>
      </c>
      <c r="K9064">
        <v>22</v>
      </c>
      <c r="L9064" s="2">
        <v>86.1</v>
      </c>
    </row>
    <row r="9065" spans="1:12" x14ac:dyDescent="0.25">
      <c r="A9065">
        <v>51440</v>
      </c>
      <c r="B9065" s="2">
        <v>54.691789999999997</v>
      </c>
      <c r="C9065" s="3">
        <v>367</v>
      </c>
      <c r="E9065" t="s">
        <v>289</v>
      </c>
      <c r="F9065" s="4" t="s">
        <v>9593</v>
      </c>
      <c r="G9065" s="5">
        <v>228</v>
      </c>
      <c r="H9065" s="6">
        <v>0.1491228</v>
      </c>
      <c r="I9065" s="7">
        <v>87.856999999999999</v>
      </c>
      <c r="J9065" s="2">
        <v>62</v>
      </c>
      <c r="K9065">
        <v>1</v>
      </c>
    </row>
    <row r="9066" spans="1:12" x14ac:dyDescent="0.25">
      <c r="A9066">
        <v>53170</v>
      </c>
      <c r="B9066" s="2">
        <v>54.691400000000002</v>
      </c>
      <c r="C9066" s="3">
        <v>2232</v>
      </c>
      <c r="D9066" s="4">
        <v>16980</v>
      </c>
      <c r="E9066" t="s">
        <v>690</v>
      </c>
      <c r="F9066" s="4" t="s">
        <v>10031</v>
      </c>
      <c r="G9066" s="5">
        <v>1406</v>
      </c>
      <c r="H9066" s="6">
        <v>0.20326939999999999</v>
      </c>
      <c r="I9066" s="7">
        <v>78.5</v>
      </c>
      <c r="J9066" s="2">
        <v>20.5</v>
      </c>
      <c r="K9066">
        <v>4</v>
      </c>
    </row>
    <row r="9067" spans="1:12" x14ac:dyDescent="0.25">
      <c r="A9067">
        <v>97148</v>
      </c>
      <c r="B9067" s="2">
        <v>54.690510000000003</v>
      </c>
      <c r="C9067" s="3">
        <v>3295</v>
      </c>
      <c r="D9067" s="4">
        <v>38900</v>
      </c>
      <c r="E9067" t="s">
        <v>16216</v>
      </c>
      <c r="F9067" s="4" t="s">
        <v>16170</v>
      </c>
      <c r="G9067" s="5">
        <v>2306</v>
      </c>
      <c r="H9067" s="6">
        <v>0.23407020000000001</v>
      </c>
      <c r="I9067" s="7">
        <v>73.174999999999997</v>
      </c>
      <c r="J9067" s="2">
        <v>60.333300000000001</v>
      </c>
      <c r="K9067">
        <v>3</v>
      </c>
    </row>
    <row r="9068" spans="1:12" x14ac:dyDescent="0.25">
      <c r="A9068">
        <v>54911</v>
      </c>
      <c r="B9068" s="2">
        <v>54.685809999999996</v>
      </c>
      <c r="C9068" s="3">
        <v>26451</v>
      </c>
      <c r="D9068" s="4">
        <v>11540</v>
      </c>
      <c r="E9068" t="s">
        <v>2761</v>
      </c>
      <c r="F9068" s="4" t="s">
        <v>10031</v>
      </c>
      <c r="G9068" s="5">
        <v>17353</v>
      </c>
      <c r="H9068" s="6">
        <v>0.27528380000000002</v>
      </c>
      <c r="I9068" s="7">
        <v>66.051000000000002</v>
      </c>
      <c r="J9068" s="2">
        <v>39.816299999999998</v>
      </c>
      <c r="K9068">
        <v>49</v>
      </c>
      <c r="L9068" s="2">
        <v>49.8</v>
      </c>
    </row>
    <row r="9069" spans="1:12" x14ac:dyDescent="0.25">
      <c r="A9069">
        <v>20625</v>
      </c>
      <c r="B9069" s="2">
        <v>54.681530000000002</v>
      </c>
      <c r="C9069" s="3">
        <v>629</v>
      </c>
      <c r="D9069" s="4">
        <v>47900</v>
      </c>
      <c r="E9069" t="s">
        <v>4377</v>
      </c>
      <c r="F9069" s="4" t="s">
        <v>4361</v>
      </c>
      <c r="G9069" s="5">
        <v>490</v>
      </c>
      <c r="H9069" s="6">
        <v>0.1832994</v>
      </c>
      <c r="I9069" s="7">
        <v>81.944000000000003</v>
      </c>
    </row>
    <row r="9070" spans="1:12" x14ac:dyDescent="0.25">
      <c r="A9070">
        <v>64078</v>
      </c>
      <c r="B9070" s="2">
        <v>54.679879999999997</v>
      </c>
      <c r="C9070" s="3">
        <v>9755</v>
      </c>
      <c r="D9070" s="4">
        <v>28140</v>
      </c>
      <c r="E9070" t="s">
        <v>12257</v>
      </c>
      <c r="F9070" s="4" t="s">
        <v>12102</v>
      </c>
      <c r="G9070" s="5">
        <v>6440</v>
      </c>
      <c r="H9070" s="6">
        <v>0.22872670000000001</v>
      </c>
      <c r="I9070" s="7">
        <v>74.093000000000004</v>
      </c>
      <c r="J9070" s="2">
        <v>58.333300000000001</v>
      </c>
      <c r="K9070">
        <v>3</v>
      </c>
    </row>
    <row r="9071" spans="1:12" x14ac:dyDescent="0.25">
      <c r="A9071">
        <v>27596</v>
      </c>
      <c r="B9071" s="2">
        <v>54.67577</v>
      </c>
      <c r="C9071" s="3">
        <v>16565</v>
      </c>
      <c r="D9071" s="4">
        <v>39580</v>
      </c>
      <c r="E9071" t="s">
        <v>2357</v>
      </c>
      <c r="F9071" s="4" t="s">
        <v>5642</v>
      </c>
      <c r="G9071" s="5">
        <v>10708</v>
      </c>
      <c r="H9071" s="6">
        <v>0.25959470000000001</v>
      </c>
      <c r="I9071" s="7">
        <v>68.75</v>
      </c>
      <c r="J9071" s="2">
        <v>59</v>
      </c>
      <c r="K9071">
        <v>1</v>
      </c>
    </row>
    <row r="9072" spans="1:12" x14ac:dyDescent="0.25">
      <c r="A9072">
        <v>58344</v>
      </c>
      <c r="B9072" s="2">
        <v>54.673050000000003</v>
      </c>
      <c r="C9072" s="3">
        <v>865</v>
      </c>
      <c r="E9072" t="s">
        <v>9698</v>
      </c>
      <c r="F9072" s="4" t="s">
        <v>11069</v>
      </c>
      <c r="G9072" s="5">
        <v>657</v>
      </c>
      <c r="H9072" s="6">
        <v>0.2480974</v>
      </c>
      <c r="I9072" s="7">
        <v>70.728999999999999</v>
      </c>
      <c r="J9072" s="2">
        <v>10</v>
      </c>
      <c r="K9072">
        <v>1</v>
      </c>
    </row>
    <row r="9073" spans="1:12" x14ac:dyDescent="0.25">
      <c r="A9073">
        <v>28692</v>
      </c>
      <c r="B9073" s="2">
        <v>54.672240000000002</v>
      </c>
      <c r="C9073" s="3">
        <v>3714</v>
      </c>
      <c r="D9073" s="4">
        <v>14380</v>
      </c>
      <c r="E9073" t="s">
        <v>6072</v>
      </c>
      <c r="F9073" s="4" t="s">
        <v>5642</v>
      </c>
      <c r="G9073" s="5">
        <v>2733</v>
      </c>
      <c r="H9073" s="6">
        <v>0.2991953</v>
      </c>
      <c r="I9073" s="7">
        <v>61.898000000000003</v>
      </c>
      <c r="J9073" s="2">
        <v>39</v>
      </c>
      <c r="K9073">
        <v>2</v>
      </c>
    </row>
    <row r="9074" spans="1:12" x14ac:dyDescent="0.25">
      <c r="A9074">
        <v>91351</v>
      </c>
      <c r="B9074" s="2">
        <v>54.666649999999997</v>
      </c>
      <c r="C9074" s="3">
        <v>32432</v>
      </c>
      <c r="D9074" s="4">
        <v>31080</v>
      </c>
      <c r="E9074" t="s">
        <v>15429</v>
      </c>
      <c r="F9074" s="4" t="s">
        <v>15368</v>
      </c>
      <c r="G9074" s="5">
        <v>20631</v>
      </c>
      <c r="H9074" s="6">
        <v>0.22970289999999999</v>
      </c>
      <c r="I9074" s="7">
        <v>73.888000000000005</v>
      </c>
      <c r="J9074" s="2">
        <v>44.833300000000001</v>
      </c>
      <c r="K9074">
        <v>6</v>
      </c>
    </row>
    <row r="9075" spans="1:12" x14ac:dyDescent="0.25">
      <c r="A9075">
        <v>19365</v>
      </c>
      <c r="B9075" s="2">
        <v>54.660629999999998</v>
      </c>
      <c r="C9075" s="3">
        <v>6843</v>
      </c>
      <c r="D9075" s="4">
        <v>37980</v>
      </c>
      <c r="E9075" t="s">
        <v>4246</v>
      </c>
      <c r="F9075" s="4" t="s">
        <v>3003</v>
      </c>
      <c r="G9075" s="5">
        <v>4546</v>
      </c>
      <c r="H9075" s="6">
        <v>0.20255110000000001</v>
      </c>
      <c r="I9075" s="7">
        <v>78.576999999999998</v>
      </c>
    </row>
    <row r="9076" spans="1:12" x14ac:dyDescent="0.25">
      <c r="A9076">
        <v>19565</v>
      </c>
      <c r="B9076" s="2">
        <v>54.658009999999997</v>
      </c>
      <c r="C9076" s="3">
        <v>8939</v>
      </c>
      <c r="D9076" s="4">
        <v>39740</v>
      </c>
      <c r="E9076" t="s">
        <v>4308</v>
      </c>
      <c r="F9076" s="4" t="s">
        <v>3003</v>
      </c>
      <c r="G9076" s="5">
        <v>6368</v>
      </c>
      <c r="H9076" s="6">
        <v>0.22613059999999999</v>
      </c>
      <c r="I9076" s="7">
        <v>74.5</v>
      </c>
      <c r="J9076" s="2">
        <v>43</v>
      </c>
      <c r="K9076">
        <v>2</v>
      </c>
    </row>
    <row r="9077" spans="1:12" x14ac:dyDescent="0.25">
      <c r="A9077">
        <v>15334</v>
      </c>
      <c r="B9077" s="2">
        <v>54.656469999999999</v>
      </c>
      <c r="C9077" s="3">
        <v>159</v>
      </c>
      <c r="E9077" t="s">
        <v>3100</v>
      </c>
      <c r="F9077" s="4" t="s">
        <v>3003</v>
      </c>
      <c r="G9077" s="5">
        <v>93</v>
      </c>
      <c r="H9077" s="6">
        <v>0.21276600000000001</v>
      </c>
      <c r="I9077" s="7">
        <v>76.805999999999997</v>
      </c>
    </row>
    <row r="9078" spans="1:12" x14ac:dyDescent="0.25">
      <c r="A9078">
        <v>53932</v>
      </c>
      <c r="B9078" s="2">
        <v>54.656059999999997</v>
      </c>
      <c r="C9078" s="3">
        <v>2365</v>
      </c>
      <c r="D9078" s="4">
        <v>31540</v>
      </c>
      <c r="E9078" t="s">
        <v>443</v>
      </c>
      <c r="F9078" s="4" t="s">
        <v>10031</v>
      </c>
      <c r="G9078" s="5">
        <v>1582</v>
      </c>
      <c r="H9078" s="6">
        <v>0.2243995</v>
      </c>
      <c r="I9078" s="7">
        <v>74.778999999999996</v>
      </c>
      <c r="J9078" s="2">
        <v>33.5</v>
      </c>
      <c r="K9078">
        <v>2</v>
      </c>
    </row>
    <row r="9079" spans="1:12" x14ac:dyDescent="0.25">
      <c r="A9079">
        <v>85257</v>
      </c>
      <c r="B9079" s="2">
        <v>54.650620000000004</v>
      </c>
      <c r="C9079" s="3">
        <v>28684</v>
      </c>
      <c r="D9079" s="4">
        <v>38060</v>
      </c>
      <c r="E9079" t="s">
        <v>14976</v>
      </c>
      <c r="F9079" s="4" t="s">
        <v>14962</v>
      </c>
      <c r="G9079" s="5">
        <v>21173</v>
      </c>
      <c r="H9079" s="6">
        <v>0.31988850000000002</v>
      </c>
      <c r="I9079" s="7">
        <v>58.274999999999999</v>
      </c>
      <c r="J9079" s="2">
        <v>44.5625</v>
      </c>
      <c r="K9079">
        <v>16</v>
      </c>
      <c r="L9079" s="2">
        <v>74.8</v>
      </c>
    </row>
    <row r="9080" spans="1:12" x14ac:dyDescent="0.25">
      <c r="A9080">
        <v>97125</v>
      </c>
      <c r="B9080" s="2">
        <v>54.645539999999997</v>
      </c>
      <c r="C9080" s="3">
        <v>87</v>
      </c>
      <c r="D9080" s="4">
        <v>38900</v>
      </c>
      <c r="E9080" t="s">
        <v>6165</v>
      </c>
      <c r="F9080" s="4" t="s">
        <v>16170</v>
      </c>
      <c r="G9080" s="5">
        <v>59</v>
      </c>
      <c r="H9080" s="6">
        <v>0.21666669999999999</v>
      </c>
      <c r="I9080" s="7">
        <v>76.111000000000004</v>
      </c>
      <c r="J9080" s="2">
        <v>40</v>
      </c>
      <c r="K9080">
        <v>2</v>
      </c>
    </row>
    <row r="9081" spans="1:12" x14ac:dyDescent="0.25">
      <c r="A9081">
        <v>72038</v>
      </c>
      <c r="B9081" s="2">
        <v>54.645519999999998</v>
      </c>
      <c r="C9081" s="3">
        <v>30</v>
      </c>
      <c r="E9081" t="s">
        <v>13257</v>
      </c>
      <c r="F9081" s="4" t="s">
        <v>13183</v>
      </c>
      <c r="G9081" s="5">
        <v>30</v>
      </c>
      <c r="H9081" s="6">
        <v>0.12903229999999999</v>
      </c>
      <c r="I9081" s="7">
        <v>91.25</v>
      </c>
    </row>
    <row r="9082" spans="1:12" x14ac:dyDescent="0.25">
      <c r="A9082">
        <v>66451</v>
      </c>
      <c r="B9082" s="2">
        <v>54.645220000000002</v>
      </c>
      <c r="C9082" s="3">
        <v>1751</v>
      </c>
      <c r="D9082" s="4">
        <v>45820</v>
      </c>
      <c r="E9082" t="s">
        <v>11692</v>
      </c>
      <c r="F9082" s="4" t="s">
        <v>12494</v>
      </c>
      <c r="G9082" s="5">
        <v>1225</v>
      </c>
      <c r="H9082" s="6">
        <v>0.276509</v>
      </c>
      <c r="I9082" s="7">
        <v>65.763999999999996</v>
      </c>
      <c r="J9082" s="2">
        <v>62</v>
      </c>
      <c r="K9082">
        <v>1</v>
      </c>
    </row>
    <row r="9083" spans="1:12" x14ac:dyDescent="0.25">
      <c r="A9083">
        <v>97498</v>
      </c>
      <c r="B9083" s="2">
        <v>54.644579999999998</v>
      </c>
      <c r="C9083" s="3">
        <v>1875</v>
      </c>
      <c r="D9083" s="4">
        <v>35440</v>
      </c>
      <c r="E9083" t="s">
        <v>16274</v>
      </c>
      <c r="F9083" s="4" t="s">
        <v>16170</v>
      </c>
      <c r="G9083" s="5">
        <v>1457</v>
      </c>
      <c r="H9083" s="6">
        <v>0.33562110000000001</v>
      </c>
      <c r="I9083" s="7">
        <v>55.546999999999997</v>
      </c>
      <c r="J9083" s="2">
        <v>40</v>
      </c>
      <c r="K9083">
        <v>1</v>
      </c>
    </row>
    <row r="9084" spans="1:12" x14ac:dyDescent="0.25">
      <c r="A9084">
        <v>28134</v>
      </c>
      <c r="B9084" s="2">
        <v>54.642530000000001</v>
      </c>
      <c r="C9084" s="3">
        <v>10000</v>
      </c>
      <c r="D9084" s="4">
        <v>16740</v>
      </c>
      <c r="E9084" t="s">
        <v>5192</v>
      </c>
      <c r="F9084" s="4" t="s">
        <v>5642</v>
      </c>
      <c r="G9084" s="5">
        <v>7070</v>
      </c>
      <c r="H9084" s="6">
        <v>0.31145689999999998</v>
      </c>
      <c r="I9084" s="7">
        <v>59.722000000000001</v>
      </c>
      <c r="J9084" s="2">
        <v>54</v>
      </c>
      <c r="K9084">
        <v>2</v>
      </c>
    </row>
    <row r="9085" spans="1:12" x14ac:dyDescent="0.25">
      <c r="A9085">
        <v>30303</v>
      </c>
      <c r="B9085" s="2">
        <v>54.640300000000003</v>
      </c>
      <c r="C9085" s="3">
        <v>5581</v>
      </c>
      <c r="D9085" s="4">
        <v>12060</v>
      </c>
      <c r="E9085" t="s">
        <v>2948</v>
      </c>
      <c r="F9085" s="4" t="s">
        <v>6363</v>
      </c>
      <c r="G9085" s="5">
        <v>2278</v>
      </c>
      <c r="H9085" s="6">
        <v>0.28489900000000001</v>
      </c>
      <c r="I9085" s="7">
        <v>64.286000000000001</v>
      </c>
      <c r="J9085" s="2">
        <v>56</v>
      </c>
      <c r="K9085">
        <v>5</v>
      </c>
    </row>
    <row r="9086" spans="1:12" x14ac:dyDescent="0.25">
      <c r="A9086">
        <v>14550</v>
      </c>
      <c r="B9086" s="2">
        <v>54.639470000000003</v>
      </c>
      <c r="C9086" s="3">
        <v>1764</v>
      </c>
      <c r="E9086" t="s">
        <v>2888</v>
      </c>
      <c r="F9086" s="4" t="s">
        <v>1280</v>
      </c>
      <c r="G9086" s="5">
        <v>1187</v>
      </c>
      <c r="H9086" s="6">
        <v>0.17523169999999999</v>
      </c>
      <c r="I9086" s="7">
        <v>83.233000000000004</v>
      </c>
    </row>
    <row r="9087" spans="1:12" x14ac:dyDescent="0.25">
      <c r="A9087">
        <v>67738</v>
      </c>
      <c r="B9087" s="2">
        <v>54.63908</v>
      </c>
      <c r="C9087" s="3">
        <v>577</v>
      </c>
      <c r="E9087" t="s">
        <v>9620</v>
      </c>
      <c r="F9087" s="4" t="s">
        <v>12494</v>
      </c>
      <c r="G9087" s="5">
        <v>426</v>
      </c>
      <c r="H9087" s="6">
        <v>0.29039809999999999</v>
      </c>
      <c r="I9087" s="7">
        <v>63.314999999999998</v>
      </c>
      <c r="J9087" s="2">
        <v>61</v>
      </c>
      <c r="K9087">
        <v>1</v>
      </c>
    </row>
    <row r="9088" spans="1:12" x14ac:dyDescent="0.25">
      <c r="A9088">
        <v>2664</v>
      </c>
      <c r="B9088" s="2">
        <v>54.6372</v>
      </c>
      <c r="C9088" s="3">
        <v>9342</v>
      </c>
      <c r="D9088" s="4">
        <v>12700</v>
      </c>
      <c r="E9088" t="s">
        <v>427</v>
      </c>
      <c r="F9088" s="4" t="s">
        <v>21</v>
      </c>
      <c r="G9088" s="5">
        <v>7407</v>
      </c>
      <c r="H9088" s="6">
        <v>0.30457679999999998</v>
      </c>
      <c r="I9088" s="7">
        <v>60.856999999999999</v>
      </c>
      <c r="J9088" s="2">
        <v>40</v>
      </c>
      <c r="K9088">
        <v>6</v>
      </c>
    </row>
    <row r="9089" spans="1:12" x14ac:dyDescent="0.25">
      <c r="A9089">
        <v>15221</v>
      </c>
      <c r="B9089" s="2">
        <v>54.630009999999999</v>
      </c>
      <c r="C9089" s="3">
        <v>31045</v>
      </c>
      <c r="D9089" s="4">
        <v>38300</v>
      </c>
      <c r="E9089" t="s">
        <v>3081</v>
      </c>
      <c r="F9089" s="4" t="s">
        <v>3003</v>
      </c>
      <c r="G9089" s="5">
        <v>22643</v>
      </c>
      <c r="H9089" s="6">
        <v>0.34538950000000002</v>
      </c>
      <c r="I9089" s="7">
        <v>53.793999999999997</v>
      </c>
      <c r="J9089" s="2">
        <v>33.918900000000001</v>
      </c>
      <c r="K9089">
        <v>37</v>
      </c>
      <c r="L9089" s="2">
        <v>18</v>
      </c>
    </row>
    <row r="9090" spans="1:12" x14ac:dyDescent="0.25">
      <c r="A9090">
        <v>82721</v>
      </c>
      <c r="B9090" s="2">
        <v>54.62415</v>
      </c>
      <c r="C9090" s="3">
        <v>2913</v>
      </c>
      <c r="E9090" t="s">
        <v>14704</v>
      </c>
      <c r="F9090" s="4" t="s">
        <v>14657</v>
      </c>
      <c r="G9090" s="5">
        <v>1825</v>
      </c>
      <c r="H9090" s="6">
        <v>0.17698630000000001</v>
      </c>
      <c r="I9090" s="7">
        <v>82.894000000000005</v>
      </c>
    </row>
    <row r="9091" spans="1:12" x14ac:dyDescent="0.25">
      <c r="A9091">
        <v>97123</v>
      </c>
      <c r="B9091" s="2">
        <v>54.616840000000003</v>
      </c>
      <c r="C9091" s="3">
        <v>45659</v>
      </c>
      <c r="D9091" s="4">
        <v>38900</v>
      </c>
      <c r="E9091" t="s">
        <v>4556</v>
      </c>
      <c r="F9091" s="4" t="s">
        <v>16170</v>
      </c>
      <c r="G9091" s="5">
        <v>28757</v>
      </c>
      <c r="H9091" s="6">
        <v>0.25210379999999999</v>
      </c>
      <c r="I9091" s="7">
        <v>69.912000000000006</v>
      </c>
      <c r="J9091" s="2">
        <v>42.935499999999998</v>
      </c>
      <c r="K9091">
        <v>31</v>
      </c>
      <c r="L9091" s="2">
        <v>66.900000000000006</v>
      </c>
    </row>
    <row r="9092" spans="1:12" x14ac:dyDescent="0.25">
      <c r="A9092">
        <v>13305</v>
      </c>
      <c r="B9092" s="2">
        <v>54.609900000000003</v>
      </c>
      <c r="C9092" s="3">
        <v>386</v>
      </c>
      <c r="E9092" t="s">
        <v>2552</v>
      </c>
      <c r="F9092" s="4" t="s">
        <v>1280</v>
      </c>
      <c r="G9092" s="5">
        <v>209</v>
      </c>
      <c r="H9092" s="6">
        <v>0.20095689999999999</v>
      </c>
      <c r="I9092" s="7">
        <v>78.75</v>
      </c>
    </row>
    <row r="9093" spans="1:12" x14ac:dyDescent="0.25">
      <c r="A9093">
        <v>13148</v>
      </c>
      <c r="B9093" s="2">
        <v>54.608040000000003</v>
      </c>
      <c r="C9093" s="3">
        <v>10647</v>
      </c>
      <c r="D9093" s="4">
        <v>42900</v>
      </c>
      <c r="E9093" t="s">
        <v>2534</v>
      </c>
      <c r="F9093" s="4" t="s">
        <v>1280</v>
      </c>
      <c r="G9093" s="5">
        <v>7578</v>
      </c>
      <c r="H9093" s="6">
        <v>0.26560230000000001</v>
      </c>
      <c r="I9093" s="7">
        <v>67.578000000000003</v>
      </c>
      <c r="J9093" s="2">
        <v>46.545499999999997</v>
      </c>
      <c r="K9093">
        <v>11</v>
      </c>
      <c r="L9093" s="2">
        <v>82.9</v>
      </c>
    </row>
    <row r="9094" spans="1:12" x14ac:dyDescent="0.25">
      <c r="A9094">
        <v>54827</v>
      </c>
      <c r="B9094" s="2">
        <v>54.606180000000002</v>
      </c>
      <c r="C9094" s="3">
        <v>177</v>
      </c>
      <c r="E9094" t="s">
        <v>10369</v>
      </c>
      <c r="F9094" s="4" t="s">
        <v>10031</v>
      </c>
      <c r="G9094" s="5">
        <v>168</v>
      </c>
      <c r="H9094" s="6">
        <v>0.27810649999999998</v>
      </c>
      <c r="I9094" s="7">
        <v>65.417000000000002</v>
      </c>
      <c r="J9094" s="2">
        <v>54</v>
      </c>
      <c r="K9094">
        <v>1</v>
      </c>
    </row>
    <row r="9095" spans="1:12" x14ac:dyDescent="0.25">
      <c r="A9095">
        <v>5038</v>
      </c>
      <c r="B9095" s="2">
        <v>54.605890000000002</v>
      </c>
      <c r="C9095" s="3">
        <v>1427</v>
      </c>
      <c r="D9095" s="4">
        <v>17200</v>
      </c>
      <c r="E9095" t="s">
        <v>324</v>
      </c>
      <c r="F9095" s="4" t="s">
        <v>1030</v>
      </c>
      <c r="G9095" s="5">
        <v>1052</v>
      </c>
      <c r="H9095" s="6">
        <v>0.29752849999999997</v>
      </c>
      <c r="I9095" s="7">
        <v>62.05</v>
      </c>
      <c r="J9095" s="2">
        <v>41.5</v>
      </c>
      <c r="K9095">
        <v>2</v>
      </c>
    </row>
    <row r="9096" spans="1:12" x14ac:dyDescent="0.25">
      <c r="A9096">
        <v>85392</v>
      </c>
      <c r="B9096" s="2">
        <v>54.600279999999998</v>
      </c>
      <c r="C9096" s="3">
        <v>37172</v>
      </c>
      <c r="D9096" s="4">
        <v>38060</v>
      </c>
      <c r="E9096" t="s">
        <v>4230</v>
      </c>
      <c r="F9096" s="4" t="s">
        <v>14962</v>
      </c>
      <c r="G9096" s="5">
        <v>22419</v>
      </c>
      <c r="H9096" s="6">
        <v>0.25942280000000001</v>
      </c>
      <c r="I9096" s="7">
        <v>68.634</v>
      </c>
      <c r="J9096" s="2">
        <v>55</v>
      </c>
      <c r="K9096">
        <v>1</v>
      </c>
    </row>
    <row r="9097" spans="1:12" x14ac:dyDescent="0.25">
      <c r="A9097">
        <v>58103</v>
      </c>
      <c r="B9097" s="2">
        <v>54.587470000000003</v>
      </c>
      <c r="C9097" s="3">
        <v>48506</v>
      </c>
      <c r="D9097" s="4">
        <v>22020</v>
      </c>
      <c r="E9097" t="s">
        <v>6633</v>
      </c>
      <c r="F9097" s="4" t="s">
        <v>11069</v>
      </c>
      <c r="G9097" s="5">
        <v>31091</v>
      </c>
      <c r="H9097" s="6">
        <v>0.32143319999999997</v>
      </c>
      <c r="I9097" s="7">
        <v>57.917000000000002</v>
      </c>
      <c r="J9097" s="2">
        <v>46.16</v>
      </c>
      <c r="K9097">
        <v>25</v>
      </c>
      <c r="L9097" s="2">
        <v>81.599999999999994</v>
      </c>
    </row>
    <row r="9098" spans="1:12" x14ac:dyDescent="0.25">
      <c r="A9098">
        <v>45111</v>
      </c>
      <c r="B9098" s="2">
        <v>54.579970000000003</v>
      </c>
      <c r="C9098" s="3">
        <v>308</v>
      </c>
      <c r="D9098" s="4">
        <v>17140</v>
      </c>
      <c r="E9098" t="s">
        <v>8644</v>
      </c>
      <c r="F9098" s="4" t="s">
        <v>8295</v>
      </c>
      <c r="G9098" s="5">
        <v>219</v>
      </c>
      <c r="H9098" s="6">
        <v>0.27272730000000001</v>
      </c>
      <c r="I9098" s="7">
        <v>66.323999999999998</v>
      </c>
    </row>
    <row r="9099" spans="1:12" x14ac:dyDescent="0.25">
      <c r="A9099">
        <v>56733</v>
      </c>
      <c r="B9099" s="2">
        <v>54.579839999999997</v>
      </c>
      <c r="C9099" s="3">
        <v>472</v>
      </c>
      <c r="E9099" t="s">
        <v>2929</v>
      </c>
      <c r="F9099" s="4" t="s">
        <v>10428</v>
      </c>
      <c r="G9099" s="5">
        <v>328</v>
      </c>
      <c r="H9099" s="6">
        <v>0.27134150000000001</v>
      </c>
      <c r="I9099" s="7">
        <v>66.563000000000002</v>
      </c>
    </row>
    <row r="9100" spans="1:12" x14ac:dyDescent="0.25">
      <c r="A9100">
        <v>14126</v>
      </c>
      <c r="B9100" s="2">
        <v>54.579639999999998</v>
      </c>
      <c r="C9100" s="3">
        <v>685</v>
      </c>
      <c r="D9100" s="4">
        <v>15380</v>
      </c>
      <c r="E9100" t="s">
        <v>2809</v>
      </c>
      <c r="F9100" s="4" t="s">
        <v>1280</v>
      </c>
      <c r="G9100" s="5">
        <v>509</v>
      </c>
      <c r="H9100" s="6">
        <v>0.32156859999999998</v>
      </c>
      <c r="I9100" s="7">
        <v>57.88</v>
      </c>
      <c r="J9100" s="2">
        <v>43</v>
      </c>
      <c r="K9100">
        <v>1</v>
      </c>
    </row>
    <row r="9101" spans="1:12" x14ac:dyDescent="0.25">
      <c r="A9101">
        <v>53235</v>
      </c>
      <c r="B9101" s="2">
        <v>54.577800000000003</v>
      </c>
      <c r="C9101" s="3">
        <v>9411</v>
      </c>
      <c r="D9101" s="4">
        <v>33340</v>
      </c>
      <c r="E9101" t="s">
        <v>10098</v>
      </c>
      <c r="F9101" s="4" t="s">
        <v>10031</v>
      </c>
      <c r="G9101" s="5">
        <v>7202</v>
      </c>
      <c r="H9101" s="6">
        <v>0.27575670000000002</v>
      </c>
      <c r="I9101" s="7">
        <v>65.795000000000002</v>
      </c>
      <c r="J9101" s="2">
        <v>50.4</v>
      </c>
      <c r="K9101">
        <v>5</v>
      </c>
    </row>
    <row r="9102" spans="1:12" x14ac:dyDescent="0.25">
      <c r="A9102">
        <v>35004</v>
      </c>
      <c r="B9102" s="2">
        <v>54.574420000000003</v>
      </c>
      <c r="C9102" s="3">
        <v>9758</v>
      </c>
      <c r="D9102" s="4">
        <v>13820</v>
      </c>
      <c r="E9102" t="s">
        <v>7026</v>
      </c>
      <c r="F9102" s="4" t="s">
        <v>7027</v>
      </c>
      <c r="G9102" s="5">
        <v>6914</v>
      </c>
      <c r="H9102" s="6">
        <v>0.22635230000000001</v>
      </c>
      <c r="I9102" s="7">
        <v>74.322999999999993</v>
      </c>
      <c r="J9102" s="2">
        <v>53.25</v>
      </c>
      <c r="K9102">
        <v>4</v>
      </c>
    </row>
    <row r="9103" spans="1:12" x14ac:dyDescent="0.25">
      <c r="A9103">
        <v>84756</v>
      </c>
      <c r="B9103" s="2">
        <v>54.572699999999998</v>
      </c>
      <c r="C9103" s="3">
        <v>377</v>
      </c>
      <c r="D9103" s="4">
        <v>16260</v>
      </c>
      <c r="E9103" t="s">
        <v>870</v>
      </c>
      <c r="F9103" s="4" t="s">
        <v>14851</v>
      </c>
      <c r="G9103" s="5">
        <v>300</v>
      </c>
      <c r="H9103" s="6">
        <v>0.32558140000000002</v>
      </c>
      <c r="I9103" s="7">
        <v>57.173000000000002</v>
      </c>
    </row>
    <row r="9104" spans="1:12" x14ac:dyDescent="0.25">
      <c r="A9104">
        <v>38721</v>
      </c>
      <c r="B9104" s="2">
        <v>54.572470000000003</v>
      </c>
      <c r="C9104" s="3">
        <v>987</v>
      </c>
      <c r="E9104" t="s">
        <v>7670</v>
      </c>
      <c r="F9104" s="4" t="s">
        <v>7633</v>
      </c>
      <c r="G9104" s="5">
        <v>648</v>
      </c>
      <c r="H9104" s="6">
        <v>0.31790119999999999</v>
      </c>
      <c r="I9104" s="7">
        <v>58.5</v>
      </c>
    </row>
    <row r="9105" spans="1:12" x14ac:dyDescent="0.25">
      <c r="A9105">
        <v>66020</v>
      </c>
      <c r="B9105" s="2">
        <v>54.572040000000001</v>
      </c>
      <c r="C9105" s="3">
        <v>1549</v>
      </c>
      <c r="D9105" s="4">
        <v>28140</v>
      </c>
      <c r="E9105" t="s">
        <v>943</v>
      </c>
      <c r="F9105" s="4" t="s">
        <v>12494</v>
      </c>
      <c r="G9105" s="5">
        <v>1161</v>
      </c>
      <c r="H9105" s="6">
        <v>0.2263339</v>
      </c>
      <c r="I9105" s="7">
        <v>74.322999999999993</v>
      </c>
    </row>
    <row r="9106" spans="1:12" x14ac:dyDescent="0.25">
      <c r="A9106">
        <v>98354</v>
      </c>
      <c r="B9106" s="2">
        <v>54.570599999999999</v>
      </c>
      <c r="C9106" s="3">
        <v>7201</v>
      </c>
      <c r="D9106" s="4">
        <v>42660</v>
      </c>
      <c r="E9106" t="s">
        <v>332</v>
      </c>
      <c r="F9106" s="4" t="s">
        <v>16344</v>
      </c>
      <c r="G9106" s="5">
        <v>4818</v>
      </c>
      <c r="H9106" s="6">
        <v>0.2282631</v>
      </c>
      <c r="I9106" s="7">
        <v>73.983999999999995</v>
      </c>
      <c r="J9106" s="2">
        <v>53.2</v>
      </c>
      <c r="K9106">
        <v>5</v>
      </c>
    </row>
    <row r="9107" spans="1:12" x14ac:dyDescent="0.25">
      <c r="A9107">
        <v>79082</v>
      </c>
      <c r="B9107" s="2">
        <v>54.569400000000002</v>
      </c>
      <c r="C9107" s="3">
        <v>381</v>
      </c>
      <c r="E9107" t="s">
        <v>14367</v>
      </c>
      <c r="F9107" s="4" t="s">
        <v>13752</v>
      </c>
      <c r="G9107" s="5">
        <v>240</v>
      </c>
      <c r="H9107" s="6">
        <v>0.32365149999999998</v>
      </c>
      <c r="I9107" s="7">
        <v>57.5</v>
      </c>
    </row>
    <row r="9108" spans="1:12" x14ac:dyDescent="0.25">
      <c r="A9108">
        <v>59854</v>
      </c>
      <c r="B9108" s="2">
        <v>54.569290000000002</v>
      </c>
      <c r="C9108" s="3">
        <v>232</v>
      </c>
      <c r="E9108" t="s">
        <v>11469</v>
      </c>
      <c r="F9108" s="4" t="s">
        <v>11278</v>
      </c>
      <c r="G9108" s="5">
        <v>206</v>
      </c>
      <c r="H9108" s="6">
        <v>0.3640777</v>
      </c>
      <c r="I9108" s="7">
        <v>50.5</v>
      </c>
    </row>
    <row r="9109" spans="1:12" x14ac:dyDescent="0.25">
      <c r="A9109">
        <v>57035</v>
      </c>
      <c r="B9109" s="2">
        <v>54.569009999999999</v>
      </c>
      <c r="C9109" s="3">
        <v>1187</v>
      </c>
      <c r="D9109" s="4">
        <v>43620</v>
      </c>
      <c r="E9109" t="s">
        <v>7569</v>
      </c>
      <c r="F9109" s="4" t="s">
        <v>10877</v>
      </c>
      <c r="G9109" s="5">
        <v>926</v>
      </c>
      <c r="H9109" s="6">
        <v>0.27292339999999998</v>
      </c>
      <c r="I9109" s="7">
        <v>66.25</v>
      </c>
      <c r="J9109" s="2">
        <v>43</v>
      </c>
      <c r="K9109">
        <v>1</v>
      </c>
    </row>
    <row r="9110" spans="1:12" x14ac:dyDescent="0.25">
      <c r="A9110">
        <v>54481</v>
      </c>
      <c r="B9110" s="2">
        <v>54.564839999999997</v>
      </c>
      <c r="C9110" s="3">
        <v>29434</v>
      </c>
      <c r="D9110" s="4">
        <v>44620</v>
      </c>
      <c r="E9110" t="s">
        <v>10266</v>
      </c>
      <c r="F9110" s="4" t="s">
        <v>10031</v>
      </c>
      <c r="G9110" s="5">
        <v>16497</v>
      </c>
      <c r="H9110" s="6">
        <v>0.32725179999999998</v>
      </c>
      <c r="I9110" s="7">
        <v>56.854999999999997</v>
      </c>
      <c r="J9110" s="2">
        <v>42.518500000000003</v>
      </c>
      <c r="K9110">
        <v>27</v>
      </c>
      <c r="L9110" s="2">
        <v>64.5</v>
      </c>
    </row>
    <row r="9111" spans="1:12" x14ac:dyDescent="0.25">
      <c r="A9111">
        <v>99762</v>
      </c>
      <c r="B9111" s="2">
        <v>54.560299999999998</v>
      </c>
      <c r="C9111" s="3">
        <v>4084</v>
      </c>
      <c r="E9111" t="s">
        <v>11090</v>
      </c>
      <c r="F9111" s="4" t="s">
        <v>16604</v>
      </c>
      <c r="G9111" s="5">
        <v>2471</v>
      </c>
      <c r="H9111" s="6">
        <v>0.24393200000000001</v>
      </c>
      <c r="I9111" s="7">
        <v>71.25</v>
      </c>
    </row>
    <row r="9112" spans="1:12" x14ac:dyDescent="0.25">
      <c r="A9112">
        <v>32176</v>
      </c>
      <c r="B9112" s="2">
        <v>54.556899999999999</v>
      </c>
      <c r="C9112" s="3">
        <v>14163</v>
      </c>
      <c r="D9112" s="4">
        <v>19660</v>
      </c>
      <c r="E9112" t="s">
        <v>6734</v>
      </c>
      <c r="F9112" s="4" t="s">
        <v>6689</v>
      </c>
      <c r="G9112" s="5">
        <v>11748</v>
      </c>
      <c r="H9112" s="6">
        <v>0.3094732</v>
      </c>
      <c r="I9112" s="7">
        <v>59.921999999999997</v>
      </c>
      <c r="J9112" s="2">
        <v>50.5</v>
      </c>
      <c r="K9112">
        <v>2</v>
      </c>
    </row>
    <row r="9113" spans="1:12" x14ac:dyDescent="0.25">
      <c r="A9113">
        <v>13488</v>
      </c>
      <c r="B9113" s="2">
        <v>54.554079999999999</v>
      </c>
      <c r="C9113" s="3">
        <v>70</v>
      </c>
      <c r="D9113" s="4">
        <v>36580</v>
      </c>
      <c r="E9113" t="s">
        <v>256</v>
      </c>
      <c r="F9113" s="4" t="s">
        <v>1280</v>
      </c>
      <c r="G9113" s="5">
        <v>41</v>
      </c>
      <c r="H9113" s="6">
        <v>0.24390239999999999</v>
      </c>
      <c r="I9113" s="7">
        <v>71.25</v>
      </c>
    </row>
    <row r="9114" spans="1:12" x14ac:dyDescent="0.25">
      <c r="A9114">
        <v>59868</v>
      </c>
      <c r="B9114" s="2">
        <v>54.553780000000003</v>
      </c>
      <c r="C9114" s="3">
        <v>1608</v>
      </c>
      <c r="D9114" s="4">
        <v>33540</v>
      </c>
      <c r="E9114" t="s">
        <v>11475</v>
      </c>
      <c r="F9114" s="4" t="s">
        <v>11278</v>
      </c>
      <c r="G9114" s="5">
        <v>1210</v>
      </c>
      <c r="H9114" s="6">
        <v>0.34516930000000001</v>
      </c>
      <c r="I9114" s="7">
        <v>53.75</v>
      </c>
    </row>
    <row r="9115" spans="1:12" x14ac:dyDescent="0.25">
      <c r="A9115">
        <v>61920</v>
      </c>
      <c r="B9115" s="2">
        <v>54.550460000000001</v>
      </c>
      <c r="C9115" s="3">
        <v>25958</v>
      </c>
      <c r="D9115" s="4">
        <v>16660</v>
      </c>
      <c r="E9115" t="s">
        <v>825</v>
      </c>
      <c r="F9115" s="4" t="s">
        <v>11490</v>
      </c>
      <c r="G9115" s="5">
        <v>12626</v>
      </c>
      <c r="H9115" s="6">
        <v>0.3340726</v>
      </c>
      <c r="I9115" s="7">
        <v>55.656999999999996</v>
      </c>
      <c r="J9115" s="2">
        <v>39.166699999999999</v>
      </c>
      <c r="K9115">
        <v>12</v>
      </c>
      <c r="L9115" s="2">
        <v>46.1</v>
      </c>
    </row>
    <row r="9116" spans="1:12" x14ac:dyDescent="0.25">
      <c r="A9116">
        <v>91710</v>
      </c>
      <c r="B9116" s="2">
        <v>54.534579999999998</v>
      </c>
      <c r="C9116" s="3">
        <v>83041</v>
      </c>
      <c r="D9116" s="4">
        <v>40140</v>
      </c>
      <c r="E9116" t="s">
        <v>15445</v>
      </c>
      <c r="F9116" s="4" t="s">
        <v>15368</v>
      </c>
      <c r="G9116" s="5">
        <v>53743</v>
      </c>
      <c r="H9116" s="6">
        <v>0.21078089999999999</v>
      </c>
      <c r="I9116" s="7">
        <v>76.954999999999998</v>
      </c>
      <c r="J9116" s="2">
        <v>38.571399999999997</v>
      </c>
      <c r="K9116">
        <v>14</v>
      </c>
      <c r="L9116" s="2">
        <v>42.7</v>
      </c>
    </row>
    <row r="9117" spans="1:12" x14ac:dyDescent="0.25">
      <c r="A9117">
        <v>68065</v>
      </c>
      <c r="B9117" s="2">
        <v>54.521450000000002</v>
      </c>
      <c r="C9117" s="3">
        <v>1605</v>
      </c>
      <c r="D9117" s="4">
        <v>36540</v>
      </c>
      <c r="E9117" t="s">
        <v>6802</v>
      </c>
      <c r="F9117" s="4" t="s">
        <v>12738</v>
      </c>
      <c r="G9117" s="5">
        <v>1139</v>
      </c>
      <c r="H9117" s="6">
        <v>0.25021949999999998</v>
      </c>
      <c r="I9117" s="7">
        <v>70.125</v>
      </c>
      <c r="J9117" s="2">
        <v>48</v>
      </c>
      <c r="K9117">
        <v>1</v>
      </c>
    </row>
    <row r="9118" spans="1:12" x14ac:dyDescent="0.25">
      <c r="A9118">
        <v>78949</v>
      </c>
      <c r="B9118" s="2">
        <v>54.521090000000001</v>
      </c>
      <c r="C9118" s="3">
        <v>504</v>
      </c>
      <c r="E9118" t="s">
        <v>14329</v>
      </c>
      <c r="F9118" s="4" t="s">
        <v>13752</v>
      </c>
      <c r="G9118" s="5">
        <v>340</v>
      </c>
      <c r="H9118" s="6">
        <v>0.31470589999999998</v>
      </c>
      <c r="I9118" s="7">
        <v>58.98</v>
      </c>
    </row>
    <row r="9119" spans="1:12" x14ac:dyDescent="0.25">
      <c r="A9119">
        <v>68313</v>
      </c>
      <c r="B9119" s="2">
        <v>54.520850000000003</v>
      </c>
      <c r="C9119" s="3">
        <v>939</v>
      </c>
      <c r="D9119" s="4">
        <v>30700</v>
      </c>
      <c r="E9119" t="s">
        <v>12761</v>
      </c>
      <c r="F9119" s="4" t="s">
        <v>12738</v>
      </c>
      <c r="G9119" s="5">
        <v>654</v>
      </c>
      <c r="H9119" s="6">
        <v>0.24885499999999999</v>
      </c>
      <c r="I9119" s="7">
        <v>70.356999999999999</v>
      </c>
      <c r="J9119" s="2">
        <v>72</v>
      </c>
      <c r="K9119">
        <v>1</v>
      </c>
    </row>
    <row r="9120" spans="1:12" x14ac:dyDescent="0.25">
      <c r="A9120">
        <v>30313</v>
      </c>
      <c r="B9120" s="2">
        <v>54.519889999999997</v>
      </c>
      <c r="C9120" s="3">
        <v>9590</v>
      </c>
      <c r="D9120" s="4">
        <v>12060</v>
      </c>
      <c r="E9120" t="s">
        <v>2948</v>
      </c>
      <c r="F9120" s="4" t="s">
        <v>6363</v>
      </c>
      <c r="G9120" s="5">
        <v>3374</v>
      </c>
      <c r="H9120" s="6">
        <v>0.4386485</v>
      </c>
      <c r="I9120" s="7">
        <v>37.557000000000002</v>
      </c>
      <c r="J9120" s="2">
        <v>26</v>
      </c>
      <c r="K9120">
        <v>2</v>
      </c>
    </row>
    <row r="9121" spans="1:12" x14ac:dyDescent="0.25">
      <c r="A9121">
        <v>79097</v>
      </c>
      <c r="B9121" s="2">
        <v>54.518889999999999</v>
      </c>
      <c r="C9121" s="3">
        <v>1167</v>
      </c>
      <c r="D9121" s="4">
        <v>11100</v>
      </c>
      <c r="E9121" t="s">
        <v>3903</v>
      </c>
      <c r="F9121" s="4" t="s">
        <v>13752</v>
      </c>
      <c r="G9121" s="5">
        <v>816</v>
      </c>
      <c r="H9121" s="6">
        <v>0.24847</v>
      </c>
      <c r="I9121" s="7">
        <v>70.417000000000002</v>
      </c>
    </row>
    <row r="9122" spans="1:12" x14ac:dyDescent="0.25">
      <c r="A9122">
        <v>22949</v>
      </c>
      <c r="B9122" s="2">
        <v>54.518430000000002</v>
      </c>
      <c r="C9122" s="3">
        <v>1409</v>
      </c>
      <c r="D9122" s="4">
        <v>16820</v>
      </c>
      <c r="E9122" t="s">
        <v>4762</v>
      </c>
      <c r="F9122" s="4" t="s">
        <v>4335</v>
      </c>
      <c r="G9122" s="5">
        <v>1113</v>
      </c>
      <c r="H9122" s="6">
        <v>0.21274689999999999</v>
      </c>
      <c r="I9122" s="7">
        <v>76.588999999999999</v>
      </c>
      <c r="J9122" s="2">
        <v>49.666699999999999</v>
      </c>
      <c r="K9122">
        <v>3</v>
      </c>
    </row>
    <row r="9123" spans="1:12" x14ac:dyDescent="0.25">
      <c r="A9123">
        <v>27954</v>
      </c>
      <c r="B9123" s="2">
        <v>54.517060000000001</v>
      </c>
      <c r="C9123" s="3">
        <v>6300</v>
      </c>
      <c r="D9123" s="4">
        <v>28620</v>
      </c>
      <c r="E9123" t="s">
        <v>5832</v>
      </c>
      <c r="F9123" s="4" t="s">
        <v>5642</v>
      </c>
      <c r="G9123" s="5">
        <v>4579</v>
      </c>
      <c r="H9123" s="6">
        <v>0.27969430000000001</v>
      </c>
      <c r="I9123" s="7">
        <v>65.02</v>
      </c>
      <c r="J9123" s="2">
        <v>46.4</v>
      </c>
      <c r="K9123">
        <v>5</v>
      </c>
    </row>
    <row r="9124" spans="1:12" x14ac:dyDescent="0.25">
      <c r="A9124">
        <v>29307</v>
      </c>
      <c r="B9124" s="2">
        <v>54.51276</v>
      </c>
      <c r="C9124" s="3">
        <v>19170</v>
      </c>
      <c r="D9124" s="4">
        <v>43900</v>
      </c>
      <c r="E9124" t="s">
        <v>6193</v>
      </c>
      <c r="F9124" s="4" t="s">
        <v>6130</v>
      </c>
      <c r="G9124" s="5">
        <v>13404</v>
      </c>
      <c r="H9124" s="6">
        <v>0.31361430000000001</v>
      </c>
      <c r="I9124" s="7">
        <v>59.152999999999999</v>
      </c>
      <c r="J9124" s="2">
        <v>40.25</v>
      </c>
      <c r="K9124">
        <v>4</v>
      </c>
    </row>
    <row r="9125" spans="1:12" x14ac:dyDescent="0.25">
      <c r="A9125">
        <v>95670</v>
      </c>
      <c r="B9125" s="2">
        <v>54.501060000000003</v>
      </c>
      <c r="C9125" s="3">
        <v>52886</v>
      </c>
      <c r="D9125" s="4">
        <v>40900</v>
      </c>
      <c r="E9125" t="s">
        <v>15973</v>
      </c>
      <c r="F9125" s="4" t="s">
        <v>15368</v>
      </c>
      <c r="G9125" s="5">
        <v>35487</v>
      </c>
      <c r="H9125" s="6">
        <v>0.2969736</v>
      </c>
      <c r="I9125" s="7">
        <v>62.027000000000001</v>
      </c>
      <c r="J9125" s="2">
        <v>40.363599999999998</v>
      </c>
      <c r="K9125">
        <v>22</v>
      </c>
      <c r="L9125" s="2">
        <v>53.5</v>
      </c>
    </row>
    <row r="9126" spans="1:12" x14ac:dyDescent="0.25">
      <c r="A9126">
        <v>78606</v>
      </c>
      <c r="B9126" s="2">
        <v>54.491669999999999</v>
      </c>
      <c r="C9126" s="3">
        <v>5379</v>
      </c>
      <c r="E9126" t="s">
        <v>13665</v>
      </c>
      <c r="F9126" s="4" t="s">
        <v>13752</v>
      </c>
      <c r="G9126" s="5">
        <v>3742</v>
      </c>
      <c r="H9126" s="6">
        <v>0.2592197</v>
      </c>
      <c r="I9126" s="7">
        <v>68.551000000000002</v>
      </c>
    </row>
    <row r="9127" spans="1:12" x14ac:dyDescent="0.25">
      <c r="A9127">
        <v>67522</v>
      </c>
      <c r="B9127" s="2">
        <v>54.490409999999997</v>
      </c>
      <c r="C9127" s="3">
        <v>2299</v>
      </c>
      <c r="D9127" s="4">
        <v>26740</v>
      </c>
      <c r="E9127" t="s">
        <v>12667</v>
      </c>
      <c r="F9127" s="4" t="s">
        <v>12494</v>
      </c>
      <c r="G9127" s="5">
        <v>1498</v>
      </c>
      <c r="H9127" s="6">
        <v>0.31041390000000002</v>
      </c>
      <c r="I9127" s="7">
        <v>59.704000000000001</v>
      </c>
    </row>
    <row r="9128" spans="1:12" x14ac:dyDescent="0.25">
      <c r="A9128">
        <v>58067</v>
      </c>
      <c r="B9128" s="2">
        <v>54.490009999999998</v>
      </c>
      <c r="C9128" s="3">
        <v>245</v>
      </c>
      <c r="E9128" t="s">
        <v>189</v>
      </c>
      <c r="F9128" s="4" t="s">
        <v>11069</v>
      </c>
      <c r="G9128" s="5">
        <v>185</v>
      </c>
      <c r="H9128" s="6">
        <v>0.1567568</v>
      </c>
      <c r="I9128" s="7">
        <v>86.25</v>
      </c>
      <c r="J9128" s="2">
        <v>48.5</v>
      </c>
      <c r="K9128">
        <v>2</v>
      </c>
    </row>
    <row r="9129" spans="1:12" x14ac:dyDescent="0.25">
      <c r="A9129">
        <v>76621</v>
      </c>
      <c r="B9129" s="2">
        <v>54.48977</v>
      </c>
      <c r="C9129" s="3">
        <v>1144</v>
      </c>
      <c r="E9129" t="s">
        <v>13969</v>
      </c>
      <c r="F9129" s="4" t="s">
        <v>13752</v>
      </c>
      <c r="G9129" s="5">
        <v>824</v>
      </c>
      <c r="H9129" s="6">
        <v>0.22909089999999999</v>
      </c>
      <c r="I9129" s="7">
        <v>73.75</v>
      </c>
    </row>
    <row r="9130" spans="1:12" x14ac:dyDescent="0.25">
      <c r="A9130">
        <v>54014</v>
      </c>
      <c r="B9130" s="2">
        <v>54.489190000000001</v>
      </c>
      <c r="C9130" s="3">
        <v>2243</v>
      </c>
      <c r="D9130" s="4">
        <v>33460</v>
      </c>
      <c r="E9130" t="s">
        <v>10169</v>
      </c>
      <c r="F9130" s="4" t="s">
        <v>10031</v>
      </c>
      <c r="G9130" s="5">
        <v>1570</v>
      </c>
      <c r="H9130" s="6">
        <v>0.1992362</v>
      </c>
      <c r="I9130" s="7">
        <v>78.906000000000006</v>
      </c>
      <c r="J9130" s="2">
        <v>30</v>
      </c>
      <c r="K9130">
        <v>1</v>
      </c>
    </row>
    <row r="9131" spans="1:12" x14ac:dyDescent="0.25">
      <c r="A9131">
        <v>13424</v>
      </c>
      <c r="B9131" s="2">
        <v>54.488329999999998</v>
      </c>
      <c r="C9131" s="3">
        <v>2663</v>
      </c>
      <c r="D9131" s="4">
        <v>46540</v>
      </c>
      <c r="E9131" t="s">
        <v>2606</v>
      </c>
      <c r="F9131" s="4" t="s">
        <v>1280</v>
      </c>
      <c r="G9131" s="5">
        <v>2003</v>
      </c>
      <c r="H9131" s="6">
        <v>0.21057880000000001</v>
      </c>
      <c r="I9131" s="7">
        <v>76.944000000000003</v>
      </c>
    </row>
    <row r="9132" spans="1:12" x14ac:dyDescent="0.25">
      <c r="A9132">
        <v>67850</v>
      </c>
      <c r="B9132" s="2">
        <v>54.4878</v>
      </c>
      <c r="C9132" s="3">
        <v>375</v>
      </c>
      <c r="E9132" t="s">
        <v>12723</v>
      </c>
      <c r="F9132" s="4" t="s">
        <v>12494</v>
      </c>
      <c r="G9132" s="5">
        <v>261</v>
      </c>
      <c r="H9132" s="6">
        <v>0.29885060000000002</v>
      </c>
      <c r="I9132" s="7">
        <v>61.667000000000002</v>
      </c>
    </row>
    <row r="9133" spans="1:12" x14ac:dyDescent="0.25">
      <c r="A9133">
        <v>41817</v>
      </c>
      <c r="B9133" s="2">
        <v>54.48771</v>
      </c>
      <c r="C9133" s="3">
        <v>218</v>
      </c>
      <c r="E9133" t="s">
        <v>5725</v>
      </c>
      <c r="F9133" s="4" t="s">
        <v>7883</v>
      </c>
      <c r="G9133" s="5">
        <v>105</v>
      </c>
      <c r="H9133" s="6">
        <v>0.27358490000000002</v>
      </c>
      <c r="I9133" s="7">
        <v>66.033000000000001</v>
      </c>
    </row>
    <row r="9134" spans="1:12" x14ac:dyDescent="0.25">
      <c r="A9134">
        <v>54560</v>
      </c>
      <c r="B9134" s="2">
        <v>54.487589999999997</v>
      </c>
      <c r="C9134" s="3">
        <v>439</v>
      </c>
      <c r="E9134" t="s">
        <v>10301</v>
      </c>
      <c r="F9134" s="4" t="s">
        <v>10031</v>
      </c>
      <c r="G9134" s="5">
        <v>368</v>
      </c>
      <c r="H9134" s="6">
        <v>0.25543480000000002</v>
      </c>
      <c r="I9134" s="7">
        <v>69.167000000000002</v>
      </c>
    </row>
    <row r="9135" spans="1:12" x14ac:dyDescent="0.25">
      <c r="A9135">
        <v>70725</v>
      </c>
      <c r="B9135" s="2">
        <v>54.487169999999999</v>
      </c>
      <c r="C9135" s="3">
        <v>2124</v>
      </c>
      <c r="D9135" s="4">
        <v>12940</v>
      </c>
      <c r="E9135" t="s">
        <v>13057</v>
      </c>
      <c r="F9135" s="4" t="s">
        <v>12927</v>
      </c>
      <c r="G9135" s="5">
        <v>1422</v>
      </c>
      <c r="H9135" s="6">
        <v>0.242616</v>
      </c>
      <c r="I9135" s="7">
        <v>71.376999999999995</v>
      </c>
    </row>
    <row r="9136" spans="1:12" x14ac:dyDescent="0.25">
      <c r="A9136">
        <v>57048</v>
      </c>
      <c r="B9136" s="2">
        <v>54.486629999999998</v>
      </c>
      <c r="C9136" s="3">
        <v>1213</v>
      </c>
      <c r="D9136" s="4">
        <v>43620</v>
      </c>
      <c r="E9136" t="s">
        <v>1819</v>
      </c>
      <c r="F9136" s="4" t="s">
        <v>10877</v>
      </c>
      <c r="G9136" s="5">
        <v>802</v>
      </c>
      <c r="H9136" s="6">
        <v>0.26401000000000002</v>
      </c>
      <c r="I9136" s="7">
        <v>67.679000000000002</v>
      </c>
    </row>
    <row r="9137" spans="1:12" x14ac:dyDescent="0.25">
      <c r="A9137">
        <v>18509</v>
      </c>
      <c r="B9137" s="2">
        <v>54.484400000000001</v>
      </c>
      <c r="C9137" s="3">
        <v>13548</v>
      </c>
      <c r="D9137" s="4">
        <v>42540</v>
      </c>
      <c r="E9137" t="s">
        <v>4085</v>
      </c>
      <c r="F9137" s="4" t="s">
        <v>3003</v>
      </c>
      <c r="G9137" s="5">
        <v>8532</v>
      </c>
      <c r="H9137" s="6">
        <v>0.30294149999999997</v>
      </c>
      <c r="I9137" s="7">
        <v>60.945999999999998</v>
      </c>
      <c r="J9137" s="2">
        <v>31.428599999999999</v>
      </c>
      <c r="K9137">
        <v>7</v>
      </c>
    </row>
    <row r="9138" spans="1:12" x14ac:dyDescent="0.25">
      <c r="A9138">
        <v>4061</v>
      </c>
      <c r="B9138" s="2">
        <v>54.481859999999998</v>
      </c>
      <c r="C9138" s="3">
        <v>3259</v>
      </c>
      <c r="D9138" s="4">
        <v>38860</v>
      </c>
      <c r="E9138" t="s">
        <v>741</v>
      </c>
      <c r="F9138" s="4" t="s">
        <v>701</v>
      </c>
      <c r="G9138" s="5">
        <v>2108</v>
      </c>
      <c r="H9138" s="6">
        <v>0.2201139</v>
      </c>
      <c r="I9138" s="7">
        <v>75.259</v>
      </c>
    </row>
    <row r="9139" spans="1:12" x14ac:dyDescent="0.25">
      <c r="A9139">
        <v>58456</v>
      </c>
      <c r="B9139" s="2">
        <v>54.481270000000002</v>
      </c>
      <c r="C9139" s="3">
        <v>449</v>
      </c>
      <c r="E9139" t="s">
        <v>11175</v>
      </c>
      <c r="F9139" s="4" t="s">
        <v>11069</v>
      </c>
      <c r="G9139" s="5">
        <v>342</v>
      </c>
      <c r="H9139" s="6">
        <v>0.2982456</v>
      </c>
      <c r="I9139" s="7">
        <v>61.75</v>
      </c>
    </row>
    <row r="9140" spans="1:12" x14ac:dyDescent="0.25">
      <c r="A9140">
        <v>98585</v>
      </c>
      <c r="B9140" s="2">
        <v>54.481050000000003</v>
      </c>
      <c r="C9140" s="3">
        <v>660</v>
      </c>
      <c r="D9140" s="4">
        <v>16500</v>
      </c>
      <c r="E9140" t="s">
        <v>2816</v>
      </c>
      <c r="F9140" s="4" t="s">
        <v>16344</v>
      </c>
      <c r="G9140" s="5">
        <v>556</v>
      </c>
      <c r="H9140" s="6">
        <v>0.3321365</v>
      </c>
      <c r="I9140" s="7">
        <v>55.893000000000001</v>
      </c>
    </row>
    <row r="9141" spans="1:12" x14ac:dyDescent="0.25">
      <c r="A9141">
        <v>5032</v>
      </c>
      <c r="B9141" s="2">
        <v>54.480469999999997</v>
      </c>
      <c r="C9141" s="3">
        <v>2599</v>
      </c>
      <c r="D9141" s="4">
        <v>17200</v>
      </c>
      <c r="E9141" t="s">
        <v>770</v>
      </c>
      <c r="F9141" s="4" t="s">
        <v>1030</v>
      </c>
      <c r="G9141" s="5">
        <v>1866</v>
      </c>
      <c r="H9141" s="6">
        <v>0.27813510000000002</v>
      </c>
      <c r="I9141" s="7">
        <v>65.222999999999999</v>
      </c>
      <c r="J9141" s="2">
        <v>42</v>
      </c>
      <c r="K9141">
        <v>2</v>
      </c>
    </row>
    <row r="9142" spans="1:12" x14ac:dyDescent="0.25">
      <c r="A9142">
        <v>93933</v>
      </c>
      <c r="B9142" s="2">
        <v>54.476529999999997</v>
      </c>
      <c r="C9142" s="3">
        <v>22695</v>
      </c>
      <c r="D9142" s="4">
        <v>41500</v>
      </c>
      <c r="E9142" t="s">
        <v>15737</v>
      </c>
      <c r="F9142" s="4" t="s">
        <v>15368</v>
      </c>
      <c r="G9142" s="5">
        <v>14583</v>
      </c>
      <c r="H9142" s="6">
        <v>0.27847490000000003</v>
      </c>
      <c r="I9142" s="7">
        <v>65.162000000000006</v>
      </c>
      <c r="J9142" s="2">
        <v>47.722200000000001</v>
      </c>
      <c r="K9142">
        <v>18</v>
      </c>
      <c r="L9142" s="2">
        <v>87.3</v>
      </c>
    </row>
    <row r="9143" spans="1:12" x14ac:dyDescent="0.25">
      <c r="A9143">
        <v>32837</v>
      </c>
      <c r="B9143" s="2">
        <v>54.46461</v>
      </c>
      <c r="C9143" s="3">
        <v>52619</v>
      </c>
      <c r="D9143" s="4">
        <v>36740</v>
      </c>
      <c r="E9143" t="s">
        <v>5555</v>
      </c>
      <c r="F9143" s="4" t="s">
        <v>6689</v>
      </c>
      <c r="G9143" s="5">
        <v>35215</v>
      </c>
      <c r="H9143" s="6">
        <v>0.3129632</v>
      </c>
      <c r="I9143" s="7">
        <v>59.188000000000002</v>
      </c>
      <c r="J9143" s="2">
        <v>46.875</v>
      </c>
      <c r="K9143">
        <v>8</v>
      </c>
    </row>
    <row r="9144" spans="1:12" x14ac:dyDescent="0.25">
      <c r="A9144">
        <v>28673</v>
      </c>
      <c r="B9144" s="2">
        <v>54.455219999999997</v>
      </c>
      <c r="C9144" s="3">
        <v>5820</v>
      </c>
      <c r="D9144" s="4">
        <v>25860</v>
      </c>
      <c r="E9144" t="s">
        <v>6065</v>
      </c>
      <c r="F9144" s="4" t="s">
        <v>5642</v>
      </c>
      <c r="G9144" s="5">
        <v>4052</v>
      </c>
      <c r="H9144" s="6">
        <v>0.28201330000000002</v>
      </c>
      <c r="I9144" s="7">
        <v>64.522999999999996</v>
      </c>
    </row>
    <row r="9145" spans="1:12" x14ac:dyDescent="0.25">
      <c r="A9145">
        <v>44046</v>
      </c>
      <c r="B9145" s="2">
        <v>54.453899999999997</v>
      </c>
      <c r="C9145" s="3">
        <v>2025</v>
      </c>
      <c r="D9145" s="4">
        <v>17460</v>
      </c>
      <c r="E9145" t="s">
        <v>8495</v>
      </c>
      <c r="F9145" s="4" t="s">
        <v>8295</v>
      </c>
      <c r="G9145" s="5">
        <v>1444</v>
      </c>
      <c r="H9145" s="6">
        <v>0.2195291</v>
      </c>
      <c r="I9145" s="7">
        <v>75.313000000000002</v>
      </c>
      <c r="J9145" s="2">
        <v>61</v>
      </c>
      <c r="K9145">
        <v>1</v>
      </c>
    </row>
    <row r="9146" spans="1:12" x14ac:dyDescent="0.25">
      <c r="A9146">
        <v>28450</v>
      </c>
      <c r="B9146" s="2">
        <v>54.453159999999997</v>
      </c>
      <c r="C9146" s="3">
        <v>2361</v>
      </c>
      <c r="E9146" t="s">
        <v>5964</v>
      </c>
      <c r="F9146" s="4" t="s">
        <v>5642</v>
      </c>
      <c r="G9146" s="5">
        <v>1667</v>
      </c>
      <c r="H9146" s="6">
        <v>0.26019189999999998</v>
      </c>
      <c r="I9146" s="7">
        <v>68.281000000000006</v>
      </c>
      <c r="J9146" s="2">
        <v>58</v>
      </c>
      <c r="K9146">
        <v>1</v>
      </c>
    </row>
    <row r="9147" spans="1:12" x14ac:dyDescent="0.25">
      <c r="A9147">
        <v>19464</v>
      </c>
      <c r="B9147" s="2">
        <v>54.44529</v>
      </c>
      <c r="C9147" s="3">
        <v>45814</v>
      </c>
      <c r="D9147" s="4">
        <v>37980</v>
      </c>
      <c r="E9147" t="s">
        <v>4269</v>
      </c>
      <c r="F9147" s="4" t="s">
        <v>3003</v>
      </c>
      <c r="G9147" s="5">
        <v>31226</v>
      </c>
      <c r="H9147" s="6">
        <v>0.2366222</v>
      </c>
      <c r="I9147" s="7">
        <v>72.343000000000004</v>
      </c>
      <c r="J9147" s="2">
        <v>41.1</v>
      </c>
      <c r="K9147">
        <v>20</v>
      </c>
      <c r="L9147" s="2">
        <v>57.3</v>
      </c>
    </row>
    <row r="9148" spans="1:12" x14ac:dyDescent="0.25">
      <c r="A9148">
        <v>47166</v>
      </c>
      <c r="B9148" s="2">
        <v>54.437570000000001</v>
      </c>
      <c r="C9148" s="3">
        <v>1411</v>
      </c>
      <c r="D9148" s="4">
        <v>31140</v>
      </c>
      <c r="E9148" t="s">
        <v>1434</v>
      </c>
      <c r="F9148" s="4" t="s">
        <v>8800</v>
      </c>
      <c r="G9148" s="5">
        <v>1031</v>
      </c>
      <c r="H9148" s="6">
        <v>0.18507750000000001</v>
      </c>
      <c r="I9148" s="7">
        <v>81.25</v>
      </c>
    </row>
    <row r="9149" spans="1:12" x14ac:dyDescent="0.25">
      <c r="A9149">
        <v>3225</v>
      </c>
      <c r="B9149" s="2">
        <v>54.43665</v>
      </c>
      <c r="C9149" s="3">
        <v>3627</v>
      </c>
      <c r="D9149" s="4">
        <v>29060</v>
      </c>
      <c r="E9149" t="s">
        <v>547</v>
      </c>
      <c r="F9149" s="4" t="s">
        <v>520</v>
      </c>
      <c r="G9149" s="5">
        <v>2786</v>
      </c>
      <c r="H9149" s="6">
        <v>0.25735819999999998</v>
      </c>
      <c r="I9149" s="7">
        <v>68.75</v>
      </c>
    </row>
    <row r="9150" spans="1:12" x14ac:dyDescent="0.25">
      <c r="A9150">
        <v>83448</v>
      </c>
      <c r="B9150" s="2">
        <v>54.435679999999998</v>
      </c>
      <c r="C9150" s="3">
        <v>2490</v>
      </c>
      <c r="D9150" s="4">
        <v>39940</v>
      </c>
      <c r="E9150" t="s">
        <v>14582</v>
      </c>
      <c r="F9150" s="4" t="s">
        <v>14725</v>
      </c>
      <c r="G9150" s="5">
        <v>1282</v>
      </c>
      <c r="H9150" s="6">
        <v>0.32657829999999999</v>
      </c>
      <c r="I9150" s="7">
        <v>56.786000000000001</v>
      </c>
    </row>
    <row r="9151" spans="1:12" x14ac:dyDescent="0.25">
      <c r="A9151">
        <v>5350</v>
      </c>
      <c r="B9151" s="2">
        <v>54.435229999999997</v>
      </c>
      <c r="C9151" s="3">
        <v>777</v>
      </c>
      <c r="D9151" s="4">
        <v>13540</v>
      </c>
      <c r="E9151" t="s">
        <v>1080</v>
      </c>
      <c r="F9151" s="4" t="s">
        <v>1030</v>
      </c>
      <c r="G9151" s="5">
        <v>619</v>
      </c>
      <c r="H9151" s="6">
        <v>0.26817449999999998</v>
      </c>
      <c r="I9151" s="7">
        <v>66.875</v>
      </c>
    </row>
    <row r="9152" spans="1:12" x14ac:dyDescent="0.25">
      <c r="A9152">
        <v>72202</v>
      </c>
      <c r="B9152" s="2">
        <v>54.433190000000003</v>
      </c>
      <c r="C9152" s="3">
        <v>11208</v>
      </c>
      <c r="D9152" s="4">
        <v>30780</v>
      </c>
      <c r="E9152" t="s">
        <v>6270</v>
      </c>
      <c r="F9152" s="4" t="s">
        <v>13183</v>
      </c>
      <c r="G9152" s="5">
        <v>7875</v>
      </c>
      <c r="H9152" s="6">
        <v>0.37853969999999998</v>
      </c>
      <c r="I9152" s="7">
        <v>47.8</v>
      </c>
      <c r="J9152" s="2">
        <v>44.2727</v>
      </c>
      <c r="K9152">
        <v>11</v>
      </c>
      <c r="L9152" s="2">
        <v>73.7</v>
      </c>
    </row>
    <row r="9153" spans="1:12" x14ac:dyDescent="0.25">
      <c r="A9153">
        <v>56514</v>
      </c>
      <c r="B9153" s="2">
        <v>54.430709999999998</v>
      </c>
      <c r="C9153" s="3">
        <v>3706</v>
      </c>
      <c r="D9153" s="4">
        <v>22020</v>
      </c>
      <c r="E9153" t="s">
        <v>3988</v>
      </c>
      <c r="F9153" s="4" t="s">
        <v>10428</v>
      </c>
      <c r="G9153" s="5">
        <v>2473</v>
      </c>
      <c r="H9153" s="6">
        <v>0.2195714</v>
      </c>
      <c r="I9153" s="7">
        <v>75.257000000000005</v>
      </c>
      <c r="J9153" s="2">
        <v>72.5</v>
      </c>
      <c r="K9153">
        <v>2</v>
      </c>
    </row>
    <row r="9154" spans="1:12" x14ac:dyDescent="0.25">
      <c r="A9154">
        <v>57730</v>
      </c>
      <c r="B9154" s="2">
        <v>54.429070000000003</v>
      </c>
      <c r="C9154" s="3">
        <v>5609</v>
      </c>
      <c r="D9154" s="4">
        <v>39660</v>
      </c>
      <c r="E9154" t="s">
        <v>7907</v>
      </c>
      <c r="F9154" s="4" t="s">
        <v>10877</v>
      </c>
      <c r="G9154" s="5">
        <v>4375</v>
      </c>
      <c r="H9154" s="6">
        <v>0.29776049999999998</v>
      </c>
      <c r="I9154" s="7">
        <v>61.734999999999999</v>
      </c>
      <c r="J9154" s="2">
        <v>64.5</v>
      </c>
      <c r="K9154">
        <v>2</v>
      </c>
    </row>
    <row r="9155" spans="1:12" x14ac:dyDescent="0.25">
      <c r="A9155">
        <v>96087</v>
      </c>
      <c r="B9155" s="2">
        <v>54.42792</v>
      </c>
      <c r="C9155" s="3">
        <v>524</v>
      </c>
      <c r="D9155" s="4">
        <v>39820</v>
      </c>
      <c r="E9155" t="s">
        <v>16065</v>
      </c>
      <c r="F9155" s="4" t="s">
        <v>15368</v>
      </c>
      <c r="G9155" s="5">
        <v>451</v>
      </c>
      <c r="H9155" s="6">
        <v>0.35398230000000003</v>
      </c>
      <c r="I9155" s="7">
        <v>52.018999999999998</v>
      </c>
      <c r="J9155" s="2">
        <v>52</v>
      </c>
      <c r="K9155">
        <v>1</v>
      </c>
    </row>
    <row r="9156" spans="1:12" x14ac:dyDescent="0.25">
      <c r="A9156">
        <v>32833</v>
      </c>
      <c r="B9156" s="2">
        <v>54.426200000000001</v>
      </c>
      <c r="C9156" s="3">
        <v>9770</v>
      </c>
      <c r="D9156" s="4">
        <v>36740</v>
      </c>
      <c r="E9156" t="s">
        <v>5555</v>
      </c>
      <c r="F9156" s="4" t="s">
        <v>6689</v>
      </c>
      <c r="G9156" s="5">
        <v>6721</v>
      </c>
      <c r="H9156" s="6">
        <v>0.23493530000000001</v>
      </c>
      <c r="I9156" s="7">
        <v>72.587000000000003</v>
      </c>
      <c r="J9156" s="2">
        <v>49.5</v>
      </c>
      <c r="K9156">
        <v>2</v>
      </c>
    </row>
    <row r="9157" spans="1:12" x14ac:dyDescent="0.25">
      <c r="A9157">
        <v>3741</v>
      </c>
      <c r="B9157" s="2">
        <v>54.423850000000002</v>
      </c>
      <c r="C9157" s="3">
        <v>4217</v>
      </c>
      <c r="D9157" s="4">
        <v>17200</v>
      </c>
      <c r="E9157" t="s">
        <v>628</v>
      </c>
      <c r="F9157" s="4" t="s">
        <v>520</v>
      </c>
      <c r="G9157" s="5">
        <v>3118</v>
      </c>
      <c r="H9157" s="6">
        <v>0.25625399999999998</v>
      </c>
      <c r="I9157" s="7">
        <v>68.900000000000006</v>
      </c>
      <c r="J9157" s="2">
        <v>38</v>
      </c>
      <c r="K9157">
        <v>2</v>
      </c>
    </row>
    <row r="9158" spans="1:12" x14ac:dyDescent="0.25">
      <c r="A9158">
        <v>18435</v>
      </c>
      <c r="B9158" s="2">
        <v>54.422960000000003</v>
      </c>
      <c r="C9158" s="3">
        <v>787</v>
      </c>
      <c r="D9158" s="4">
        <v>35620</v>
      </c>
      <c r="E9158" t="s">
        <v>4060</v>
      </c>
      <c r="F9158" s="4" t="s">
        <v>3003</v>
      </c>
      <c r="G9158" s="5">
        <v>589</v>
      </c>
      <c r="H9158" s="6">
        <v>0.238983</v>
      </c>
      <c r="I9158" s="7">
        <v>71.875</v>
      </c>
    </row>
    <row r="9159" spans="1:12" x14ac:dyDescent="0.25">
      <c r="A9159">
        <v>68780</v>
      </c>
      <c r="B9159" s="2">
        <v>54.422649999999997</v>
      </c>
      <c r="C9159" s="3">
        <v>1064</v>
      </c>
      <c r="E9159" t="s">
        <v>4992</v>
      </c>
      <c r="F9159" s="4" t="s">
        <v>12738</v>
      </c>
      <c r="G9159" s="5">
        <v>703</v>
      </c>
      <c r="H9159" s="6">
        <v>0.23328589999999999</v>
      </c>
      <c r="I9159" s="7">
        <v>72.856999999999999</v>
      </c>
      <c r="J9159" s="2">
        <v>71</v>
      </c>
      <c r="K9159">
        <v>1</v>
      </c>
    </row>
    <row r="9160" spans="1:12" x14ac:dyDescent="0.25">
      <c r="A9160">
        <v>77534</v>
      </c>
      <c r="B9160" s="2">
        <v>54.421979999999998</v>
      </c>
      <c r="C9160" s="3">
        <v>3269</v>
      </c>
      <c r="D9160" s="4">
        <v>26420</v>
      </c>
      <c r="E9160" t="s">
        <v>551</v>
      </c>
      <c r="F9160" s="4" t="s">
        <v>13752</v>
      </c>
      <c r="G9160" s="5">
        <v>2102</v>
      </c>
      <c r="H9160" s="6">
        <v>0.17831669999999999</v>
      </c>
      <c r="I9160" s="7">
        <v>82.352999999999994</v>
      </c>
    </row>
    <row r="9161" spans="1:12" x14ac:dyDescent="0.25">
      <c r="A9161">
        <v>2725</v>
      </c>
      <c r="B9161" s="2">
        <v>54.420960000000001</v>
      </c>
      <c r="C9161" s="3">
        <v>2628</v>
      </c>
      <c r="D9161" s="4">
        <v>39300</v>
      </c>
      <c r="E9161" t="s">
        <v>444</v>
      </c>
      <c r="F9161" s="4" t="s">
        <v>21</v>
      </c>
      <c r="G9161" s="5">
        <v>2187</v>
      </c>
      <c r="H9161" s="6">
        <v>0.1750457</v>
      </c>
      <c r="I9161" s="7">
        <v>82.917000000000002</v>
      </c>
      <c r="J9161" s="2">
        <v>35</v>
      </c>
      <c r="K9161">
        <v>2</v>
      </c>
    </row>
    <row r="9162" spans="1:12" x14ac:dyDescent="0.25">
      <c r="A9162">
        <v>65284</v>
      </c>
      <c r="B9162" s="2">
        <v>54.420020000000001</v>
      </c>
      <c r="C9162" s="3">
        <v>2255</v>
      </c>
      <c r="D9162" s="4">
        <v>17860</v>
      </c>
      <c r="E9162" t="s">
        <v>3052</v>
      </c>
      <c r="F9162" s="4" t="s">
        <v>12102</v>
      </c>
      <c r="G9162" s="5">
        <v>1726</v>
      </c>
      <c r="H9162" s="6">
        <v>0.22987840000000001</v>
      </c>
      <c r="I9162" s="7">
        <v>73.438000000000002</v>
      </c>
      <c r="J9162" s="2">
        <v>69</v>
      </c>
      <c r="K9162">
        <v>1</v>
      </c>
    </row>
    <row r="9163" spans="1:12" x14ac:dyDescent="0.25">
      <c r="A9163">
        <v>6330</v>
      </c>
      <c r="B9163" s="2">
        <v>54.419020000000003</v>
      </c>
      <c r="C9163" s="3">
        <v>3359</v>
      </c>
      <c r="D9163" s="4">
        <v>35980</v>
      </c>
      <c r="E9163" t="s">
        <v>1258</v>
      </c>
      <c r="F9163" s="4" t="s">
        <v>1198</v>
      </c>
      <c r="G9163" s="5">
        <v>2441</v>
      </c>
      <c r="H9163" s="6">
        <v>0.20925469999999999</v>
      </c>
      <c r="I9163" s="7">
        <v>77</v>
      </c>
      <c r="J9163" s="2">
        <v>64</v>
      </c>
      <c r="K9163">
        <v>2</v>
      </c>
    </row>
    <row r="9164" spans="1:12" x14ac:dyDescent="0.25">
      <c r="A9164">
        <v>53533</v>
      </c>
      <c r="B9164" s="2">
        <v>54.41724</v>
      </c>
      <c r="C9164" s="3">
        <v>7227</v>
      </c>
      <c r="D9164" s="4">
        <v>31540</v>
      </c>
      <c r="E9164" t="s">
        <v>9570</v>
      </c>
      <c r="F9164" s="4" t="s">
        <v>10031</v>
      </c>
      <c r="G9164" s="5">
        <v>4977</v>
      </c>
      <c r="H9164" s="6">
        <v>0.25637929999999998</v>
      </c>
      <c r="I9164" s="7">
        <v>68.853999999999999</v>
      </c>
      <c r="J9164" s="2">
        <v>58.666699999999999</v>
      </c>
      <c r="K9164">
        <v>6</v>
      </c>
    </row>
    <row r="9165" spans="1:12" x14ac:dyDescent="0.25">
      <c r="A9165">
        <v>54449</v>
      </c>
      <c r="B9165" s="2">
        <v>54.411709999999999</v>
      </c>
      <c r="C9165" s="3">
        <v>26117</v>
      </c>
      <c r="D9165" s="4">
        <v>49220</v>
      </c>
      <c r="E9165" t="s">
        <v>297</v>
      </c>
      <c r="F9165" s="4" t="s">
        <v>10031</v>
      </c>
      <c r="G9165" s="5">
        <v>18131</v>
      </c>
      <c r="H9165" s="6">
        <v>0.26588349999999999</v>
      </c>
      <c r="I9165" s="7">
        <v>67.209999999999994</v>
      </c>
      <c r="J9165" s="2">
        <v>46.055599999999998</v>
      </c>
      <c r="K9165">
        <v>18</v>
      </c>
      <c r="L9165" s="2">
        <v>81.099999999999994</v>
      </c>
    </row>
    <row r="9166" spans="1:12" x14ac:dyDescent="0.25">
      <c r="A9166">
        <v>15227</v>
      </c>
      <c r="B9166" s="2">
        <v>54.402410000000003</v>
      </c>
      <c r="C9166" s="3">
        <v>28273</v>
      </c>
      <c r="D9166" s="4">
        <v>38300</v>
      </c>
      <c r="E9166" t="s">
        <v>3081</v>
      </c>
      <c r="F9166" s="4" t="s">
        <v>3003</v>
      </c>
      <c r="G9166" s="5">
        <v>20750</v>
      </c>
      <c r="H9166" s="6">
        <v>0.26581850000000001</v>
      </c>
      <c r="I9166" s="7">
        <v>67.221000000000004</v>
      </c>
      <c r="J9166" s="2">
        <v>41</v>
      </c>
      <c r="K9166">
        <v>13</v>
      </c>
      <c r="L9166" s="2">
        <v>56.5</v>
      </c>
    </row>
    <row r="9167" spans="1:12" x14ac:dyDescent="0.25">
      <c r="A9167">
        <v>32616</v>
      </c>
      <c r="B9167" s="2">
        <v>54.397350000000003</v>
      </c>
      <c r="C9167" s="3">
        <v>503</v>
      </c>
      <c r="D9167" s="4">
        <v>23540</v>
      </c>
      <c r="E9167" t="s">
        <v>6803</v>
      </c>
      <c r="F9167" s="4" t="s">
        <v>6689</v>
      </c>
      <c r="G9167" s="5">
        <v>384</v>
      </c>
      <c r="H9167" s="6">
        <v>0.21818180000000001</v>
      </c>
      <c r="I9167" s="7">
        <v>75.438000000000002</v>
      </c>
      <c r="J9167" s="2">
        <v>49</v>
      </c>
      <c r="K9167">
        <v>1</v>
      </c>
    </row>
    <row r="9168" spans="1:12" x14ac:dyDescent="0.25">
      <c r="A9168">
        <v>14150</v>
      </c>
      <c r="B9168" s="2">
        <v>54.389859999999999</v>
      </c>
      <c r="C9168" s="3">
        <v>41908</v>
      </c>
      <c r="D9168" s="4">
        <v>15380</v>
      </c>
      <c r="E9168" t="s">
        <v>2822</v>
      </c>
      <c r="F9168" s="4" t="s">
        <v>1280</v>
      </c>
      <c r="G9168" s="5">
        <v>30913</v>
      </c>
      <c r="H9168" s="6">
        <v>0.26539000000000001</v>
      </c>
      <c r="I9168" s="7">
        <v>67.28</v>
      </c>
      <c r="J9168" s="2">
        <v>40.333300000000001</v>
      </c>
      <c r="K9168">
        <v>24</v>
      </c>
      <c r="L9168" s="2">
        <v>53.3</v>
      </c>
    </row>
    <row r="9169" spans="1:12" x14ac:dyDescent="0.25">
      <c r="A9169">
        <v>80520</v>
      </c>
      <c r="B9169" s="2">
        <v>54.382240000000003</v>
      </c>
      <c r="C9169" s="3">
        <v>1475</v>
      </c>
      <c r="D9169" s="4">
        <v>24540</v>
      </c>
      <c r="E9169" t="s">
        <v>14514</v>
      </c>
      <c r="F9169" s="4" t="s">
        <v>14477</v>
      </c>
      <c r="G9169" s="5">
        <v>922</v>
      </c>
      <c r="H9169" s="6">
        <v>0.2437703</v>
      </c>
      <c r="I9169" s="7">
        <v>71.012</v>
      </c>
      <c r="J9169" s="2">
        <v>61</v>
      </c>
      <c r="K9169">
        <v>1</v>
      </c>
    </row>
    <row r="9170" spans="1:12" x14ac:dyDescent="0.25">
      <c r="A9170">
        <v>40475</v>
      </c>
      <c r="B9170" s="2">
        <v>54.373649999999998</v>
      </c>
      <c r="C9170" s="3">
        <v>58340</v>
      </c>
      <c r="D9170" s="4">
        <v>40080</v>
      </c>
      <c r="E9170" t="s">
        <v>99</v>
      </c>
      <c r="F9170" s="4" t="s">
        <v>7883</v>
      </c>
      <c r="G9170" s="5">
        <v>34984</v>
      </c>
      <c r="H9170" s="6">
        <v>0.32091809999999998</v>
      </c>
      <c r="I9170" s="7">
        <v>57.677</v>
      </c>
      <c r="J9170" s="2">
        <v>44.823500000000003</v>
      </c>
      <c r="K9170">
        <v>17</v>
      </c>
      <c r="L9170" s="2">
        <v>76.2</v>
      </c>
    </row>
    <row r="9171" spans="1:12" x14ac:dyDescent="0.25">
      <c r="A9171">
        <v>59416</v>
      </c>
      <c r="B9171" s="2">
        <v>54.365189999999998</v>
      </c>
      <c r="C9171" s="3">
        <v>472</v>
      </c>
      <c r="E9171" t="s">
        <v>11370</v>
      </c>
      <c r="F9171" s="4" t="s">
        <v>11278</v>
      </c>
      <c r="G9171" s="5">
        <v>374</v>
      </c>
      <c r="H9171" s="6">
        <v>0.28877000000000003</v>
      </c>
      <c r="I9171" s="7">
        <v>63.228999999999999</v>
      </c>
    </row>
    <row r="9172" spans="1:12" x14ac:dyDescent="0.25">
      <c r="A9172">
        <v>98498</v>
      </c>
      <c r="B9172" s="2">
        <v>54.360320000000002</v>
      </c>
      <c r="C9172" s="3">
        <v>27271</v>
      </c>
      <c r="D9172" s="4">
        <v>42660</v>
      </c>
      <c r="E9172" t="s">
        <v>1723</v>
      </c>
      <c r="F9172" s="4" t="s">
        <v>16344</v>
      </c>
      <c r="G9172" s="5">
        <v>19954</v>
      </c>
      <c r="H9172" s="6">
        <v>0.24720619999999999</v>
      </c>
      <c r="I9172" s="7">
        <v>70.406000000000006</v>
      </c>
      <c r="J9172" s="2">
        <v>44</v>
      </c>
      <c r="K9172">
        <v>10</v>
      </c>
      <c r="L9172" s="2">
        <v>72.099999999999994</v>
      </c>
    </row>
    <row r="9173" spans="1:12" x14ac:dyDescent="0.25">
      <c r="A9173">
        <v>22967</v>
      </c>
      <c r="B9173" s="2">
        <v>54.355240000000002</v>
      </c>
      <c r="C9173" s="3">
        <v>1720</v>
      </c>
      <c r="D9173" s="4">
        <v>16820</v>
      </c>
      <c r="E9173" t="s">
        <v>1383</v>
      </c>
      <c r="F9173" s="4" t="s">
        <v>4335</v>
      </c>
      <c r="G9173" s="5">
        <v>1286</v>
      </c>
      <c r="H9173" s="6">
        <v>0.31181959999999997</v>
      </c>
      <c r="I9173" s="7">
        <v>59.231000000000002</v>
      </c>
      <c r="J9173" s="2">
        <v>82</v>
      </c>
      <c r="K9173">
        <v>1</v>
      </c>
    </row>
    <row r="9174" spans="1:12" x14ac:dyDescent="0.25">
      <c r="A9174">
        <v>50452</v>
      </c>
      <c r="B9174" s="2">
        <v>54.354799999999997</v>
      </c>
      <c r="C9174" s="3">
        <v>750</v>
      </c>
      <c r="E9174" t="s">
        <v>9699</v>
      </c>
      <c r="F9174" s="4" t="s">
        <v>9593</v>
      </c>
      <c r="G9174" s="5">
        <v>527</v>
      </c>
      <c r="H9174" s="6">
        <v>0.21252370000000001</v>
      </c>
      <c r="I9174" s="7">
        <v>76.388999999999996</v>
      </c>
    </row>
    <row r="9175" spans="1:12" x14ac:dyDescent="0.25">
      <c r="A9175">
        <v>60129</v>
      </c>
      <c r="B9175" s="2">
        <v>54.354649999999999</v>
      </c>
      <c r="C9175" s="3">
        <v>164</v>
      </c>
      <c r="D9175" s="4">
        <v>16980</v>
      </c>
      <c r="E9175" t="s">
        <v>11136</v>
      </c>
      <c r="F9175" s="4" t="s">
        <v>11490</v>
      </c>
      <c r="G9175" s="5">
        <v>115</v>
      </c>
      <c r="H9175" s="6">
        <v>0.2241379</v>
      </c>
      <c r="I9175" s="7">
        <v>74.375</v>
      </c>
    </row>
    <row r="9176" spans="1:12" x14ac:dyDescent="0.25">
      <c r="A9176">
        <v>78250</v>
      </c>
      <c r="B9176" s="2">
        <v>54.346150000000002</v>
      </c>
      <c r="C9176" s="3">
        <v>56580</v>
      </c>
      <c r="D9176" s="4">
        <v>41700</v>
      </c>
      <c r="E9176" t="s">
        <v>6913</v>
      </c>
      <c r="F9176" s="4" t="s">
        <v>13752</v>
      </c>
      <c r="G9176" s="5">
        <v>35388</v>
      </c>
      <c r="H9176" s="6">
        <v>0.25346859999999999</v>
      </c>
      <c r="I9176" s="7">
        <v>69.302000000000007</v>
      </c>
      <c r="J9176" s="2">
        <v>42.45</v>
      </c>
      <c r="K9176">
        <v>20</v>
      </c>
      <c r="L9176" s="2">
        <v>64.099999999999994</v>
      </c>
    </row>
    <row r="9177" spans="1:12" x14ac:dyDescent="0.25">
      <c r="A9177">
        <v>34135</v>
      </c>
      <c r="B9177" s="2">
        <v>54.330480000000001</v>
      </c>
      <c r="C9177" s="3">
        <v>39472</v>
      </c>
      <c r="D9177" s="4">
        <v>15980</v>
      </c>
      <c r="E9177" t="s">
        <v>6965</v>
      </c>
      <c r="F9177" s="4" t="s">
        <v>6689</v>
      </c>
      <c r="G9177" s="5">
        <v>30115</v>
      </c>
      <c r="H9177" s="6">
        <v>0.2948267</v>
      </c>
      <c r="I9177" s="7">
        <v>62.155000000000001</v>
      </c>
      <c r="J9177" s="2">
        <v>37.666699999999999</v>
      </c>
      <c r="K9177">
        <v>6</v>
      </c>
    </row>
    <row r="9178" spans="1:12" x14ac:dyDescent="0.25">
      <c r="A9178">
        <v>78101</v>
      </c>
      <c r="B9178" s="2">
        <v>54.321930000000002</v>
      </c>
      <c r="C9178" s="3">
        <v>8425</v>
      </c>
      <c r="D9178" s="4">
        <v>41700</v>
      </c>
      <c r="E9178" t="s">
        <v>14177</v>
      </c>
      <c r="F9178" s="4" t="s">
        <v>13752</v>
      </c>
      <c r="G9178" s="5">
        <v>5585</v>
      </c>
      <c r="H9178" s="6">
        <v>0.19176370000000001</v>
      </c>
      <c r="I9178" s="7">
        <v>79.965000000000003</v>
      </c>
    </row>
    <row r="9179" spans="1:12" x14ac:dyDescent="0.25">
      <c r="A9179">
        <v>14871</v>
      </c>
      <c r="B9179" s="2">
        <v>54.319580000000002</v>
      </c>
      <c r="C9179" s="3">
        <v>5560</v>
      </c>
      <c r="D9179" s="4">
        <v>21300</v>
      </c>
      <c r="E9179" t="s">
        <v>2982</v>
      </c>
      <c r="F9179" s="4" t="s">
        <v>1280</v>
      </c>
      <c r="G9179" s="5">
        <v>4251</v>
      </c>
      <c r="H9179" s="6">
        <v>0.1860301</v>
      </c>
      <c r="I9179" s="7">
        <v>80.951999999999998</v>
      </c>
    </row>
    <row r="9180" spans="1:12" x14ac:dyDescent="0.25">
      <c r="A9180">
        <v>85611</v>
      </c>
      <c r="B9180" s="2">
        <v>54.318370000000002</v>
      </c>
      <c r="C9180" s="3">
        <v>1029</v>
      </c>
      <c r="D9180" s="4">
        <v>35700</v>
      </c>
      <c r="E9180" t="s">
        <v>6144</v>
      </c>
      <c r="F9180" s="4" t="s">
        <v>14962</v>
      </c>
      <c r="G9180" s="5">
        <v>773</v>
      </c>
      <c r="H9180" s="6">
        <v>0.3669251</v>
      </c>
      <c r="I9180" s="7">
        <v>49.688000000000002</v>
      </c>
    </row>
    <row r="9181" spans="1:12" x14ac:dyDescent="0.25">
      <c r="A9181">
        <v>15135</v>
      </c>
      <c r="B9181" s="2">
        <v>54.317259999999997</v>
      </c>
      <c r="C9181" s="3">
        <v>5433</v>
      </c>
      <c r="D9181" s="4">
        <v>38300</v>
      </c>
      <c r="E9181" t="s">
        <v>3071</v>
      </c>
      <c r="F9181" s="4" t="s">
        <v>3003</v>
      </c>
      <c r="G9181" s="5">
        <v>3875</v>
      </c>
      <c r="H9181" s="6">
        <v>0.248194</v>
      </c>
      <c r="I9181" s="7">
        <v>70.203999999999994</v>
      </c>
      <c r="J9181" s="2">
        <v>42</v>
      </c>
      <c r="K9181">
        <v>4</v>
      </c>
    </row>
    <row r="9182" spans="1:12" x14ac:dyDescent="0.25">
      <c r="A9182">
        <v>5448</v>
      </c>
      <c r="B9182" s="2">
        <v>54.31615</v>
      </c>
      <c r="C9182" s="3">
        <v>1055</v>
      </c>
      <c r="D9182" s="4">
        <v>15540</v>
      </c>
      <c r="E9182" t="s">
        <v>1099</v>
      </c>
      <c r="F9182" s="4" t="s">
        <v>1030</v>
      </c>
      <c r="G9182" s="5">
        <v>777</v>
      </c>
      <c r="H9182" s="6">
        <v>0.2429306</v>
      </c>
      <c r="I9182" s="7">
        <v>71.111000000000004</v>
      </c>
      <c r="J9182" s="2">
        <v>38.666699999999999</v>
      </c>
      <c r="K9182">
        <v>3</v>
      </c>
    </row>
    <row r="9183" spans="1:12" x14ac:dyDescent="0.25">
      <c r="A9183">
        <v>43324</v>
      </c>
      <c r="B9183" s="2">
        <v>54.315539999999999</v>
      </c>
      <c r="C9183" s="3">
        <v>2375</v>
      </c>
      <c r="D9183" s="4">
        <v>13340</v>
      </c>
      <c r="E9183" t="s">
        <v>7151</v>
      </c>
      <c r="F9183" s="4" t="s">
        <v>8295</v>
      </c>
      <c r="G9183" s="5">
        <v>1769</v>
      </c>
      <c r="H9183" s="6">
        <v>0.23629169999999999</v>
      </c>
      <c r="I9183" s="7">
        <v>72.256</v>
      </c>
      <c r="J9183" s="2">
        <v>59</v>
      </c>
      <c r="K9183">
        <v>1</v>
      </c>
    </row>
    <row r="9184" spans="1:12" x14ac:dyDescent="0.25">
      <c r="A9184">
        <v>93514</v>
      </c>
      <c r="B9184" s="2">
        <v>54.312609999999999</v>
      </c>
      <c r="C9184" s="3">
        <v>14472</v>
      </c>
      <c r="E9184" t="s">
        <v>5123</v>
      </c>
      <c r="F9184" s="4" t="s">
        <v>15368</v>
      </c>
      <c r="G9184" s="5">
        <v>10468</v>
      </c>
      <c r="H9184" s="6">
        <v>0.23939630000000001</v>
      </c>
      <c r="I9184" s="7">
        <v>71.716999999999999</v>
      </c>
      <c r="J9184" s="2">
        <v>32</v>
      </c>
      <c r="K9184">
        <v>2</v>
      </c>
    </row>
    <row r="9185" spans="1:11" x14ac:dyDescent="0.25">
      <c r="A9185">
        <v>67416</v>
      </c>
      <c r="B9185" s="2">
        <v>54.309919999999998</v>
      </c>
      <c r="C9185" s="3">
        <v>1210</v>
      </c>
      <c r="D9185" s="4">
        <v>41460</v>
      </c>
      <c r="E9185" t="s">
        <v>12640</v>
      </c>
      <c r="F9185" s="4" t="s">
        <v>12494</v>
      </c>
      <c r="G9185" s="5">
        <v>771</v>
      </c>
      <c r="H9185" s="6">
        <v>0.2399481</v>
      </c>
      <c r="I9185" s="7">
        <v>71.606999999999999</v>
      </c>
    </row>
    <row r="9186" spans="1:11" x14ac:dyDescent="0.25">
      <c r="A9186">
        <v>15562</v>
      </c>
      <c r="B9186" s="2">
        <v>54.309699999999999</v>
      </c>
      <c r="C9186" s="3">
        <v>159</v>
      </c>
      <c r="D9186" s="4">
        <v>43740</v>
      </c>
      <c r="E9186" t="s">
        <v>3206</v>
      </c>
      <c r="F9186" s="4" t="s">
        <v>3003</v>
      </c>
      <c r="G9186" s="5">
        <v>114</v>
      </c>
      <c r="H9186" s="6">
        <v>0.245614</v>
      </c>
      <c r="I9186" s="7">
        <v>70.625</v>
      </c>
    </row>
    <row r="9187" spans="1:11" x14ac:dyDescent="0.25">
      <c r="A9187">
        <v>18932</v>
      </c>
      <c r="B9187" s="2">
        <v>54.309600000000003</v>
      </c>
      <c r="C9187" s="3">
        <v>414</v>
      </c>
      <c r="D9187" s="4">
        <v>37980</v>
      </c>
      <c r="E9187" t="s">
        <v>4156</v>
      </c>
      <c r="F9187" s="4" t="s">
        <v>3003</v>
      </c>
      <c r="G9187" s="5">
        <v>337</v>
      </c>
      <c r="H9187" s="6">
        <v>0.27810649999999998</v>
      </c>
      <c r="I9187" s="7">
        <v>65</v>
      </c>
      <c r="J9187" s="2">
        <v>65</v>
      </c>
      <c r="K9187">
        <v>1</v>
      </c>
    </row>
    <row r="9188" spans="1:11" x14ac:dyDescent="0.25">
      <c r="A9188">
        <v>85609</v>
      </c>
      <c r="B9188" s="2">
        <v>54.309429999999999</v>
      </c>
      <c r="C9188" s="3">
        <v>384</v>
      </c>
      <c r="D9188" s="4">
        <v>43420</v>
      </c>
      <c r="E9188" t="s">
        <v>15024</v>
      </c>
      <c r="F9188" s="4" t="s">
        <v>14962</v>
      </c>
      <c r="G9188" s="5">
        <v>368</v>
      </c>
      <c r="H9188" s="6">
        <v>0.30978260000000002</v>
      </c>
      <c r="I9188" s="7">
        <v>59.511000000000003</v>
      </c>
    </row>
    <row r="9189" spans="1:11" x14ac:dyDescent="0.25">
      <c r="A9189">
        <v>54986</v>
      </c>
      <c r="B9189" s="2">
        <v>54.308509999999998</v>
      </c>
      <c r="C9189" s="3">
        <v>4744</v>
      </c>
      <c r="D9189" s="4">
        <v>36780</v>
      </c>
      <c r="E9189" t="s">
        <v>10427</v>
      </c>
      <c r="F9189" s="4" t="s">
        <v>10031</v>
      </c>
      <c r="G9189" s="5">
        <v>3482</v>
      </c>
      <c r="H9189" s="6">
        <v>0.2449742</v>
      </c>
      <c r="I9189" s="7">
        <v>70.709000000000003</v>
      </c>
      <c r="J9189" s="2">
        <v>57</v>
      </c>
      <c r="K9189">
        <v>3</v>
      </c>
    </row>
    <row r="9190" spans="1:11" x14ac:dyDescent="0.25">
      <c r="A9190">
        <v>63103</v>
      </c>
      <c r="B9190" s="2">
        <v>54.306539999999998</v>
      </c>
      <c r="C9190" s="3">
        <v>6921</v>
      </c>
      <c r="D9190" s="4">
        <v>41180</v>
      </c>
      <c r="E9190" t="s">
        <v>9297</v>
      </c>
      <c r="F9190" s="4" t="s">
        <v>12102</v>
      </c>
      <c r="G9190" s="5">
        <v>4750</v>
      </c>
      <c r="H9190" s="6">
        <v>0.38863160000000002</v>
      </c>
      <c r="I9190" s="7">
        <v>45.875</v>
      </c>
      <c r="J9190" s="2">
        <v>46.2</v>
      </c>
      <c r="K9190">
        <v>5</v>
      </c>
    </row>
    <row r="9191" spans="1:11" x14ac:dyDescent="0.25">
      <c r="A9191">
        <v>76006</v>
      </c>
      <c r="B9191" s="2">
        <v>54.301630000000003</v>
      </c>
      <c r="C9191" s="3">
        <v>23767</v>
      </c>
      <c r="D9191" s="4">
        <v>19100</v>
      </c>
      <c r="E9191" t="s">
        <v>374</v>
      </c>
      <c r="F9191" s="4" t="s">
        <v>13752</v>
      </c>
      <c r="G9191" s="5">
        <v>15763</v>
      </c>
      <c r="H9191" s="6">
        <v>0.36925910000000001</v>
      </c>
      <c r="I9191" s="7">
        <v>49.22</v>
      </c>
      <c r="J9191" s="2">
        <v>39.333300000000001</v>
      </c>
      <c r="K9191">
        <v>3</v>
      </c>
    </row>
    <row r="9192" spans="1:11" x14ac:dyDescent="0.25">
      <c r="A9192">
        <v>60707</v>
      </c>
      <c r="B9192" s="2">
        <v>54.290759999999999</v>
      </c>
      <c r="C9192" s="3">
        <v>42958</v>
      </c>
      <c r="D9192" s="4">
        <v>16980</v>
      </c>
      <c r="E9192" t="s">
        <v>1416</v>
      </c>
      <c r="F9192" s="4" t="s">
        <v>11490</v>
      </c>
      <c r="G9192" s="5">
        <v>29638</v>
      </c>
      <c r="H9192" s="6">
        <v>0.26519110000000001</v>
      </c>
      <c r="I9192" s="7">
        <v>67.201999999999998</v>
      </c>
      <c r="J9192" s="2">
        <v>39</v>
      </c>
      <c r="K9192">
        <v>7</v>
      </c>
    </row>
    <row r="9193" spans="1:11" x14ac:dyDescent="0.25">
      <c r="A9193">
        <v>89821</v>
      </c>
      <c r="B9193" s="2">
        <v>54.283580000000001</v>
      </c>
      <c r="C9193" s="3">
        <v>481</v>
      </c>
      <c r="D9193" s="4">
        <v>21220</v>
      </c>
      <c r="E9193" t="s">
        <v>15359</v>
      </c>
      <c r="F9193" s="4" t="s">
        <v>15318</v>
      </c>
      <c r="G9193" s="5">
        <v>356</v>
      </c>
      <c r="H9193" s="6">
        <v>3.9215699999999999E-2</v>
      </c>
      <c r="I9193" s="7">
        <v>106.25</v>
      </c>
    </row>
    <row r="9194" spans="1:11" x14ac:dyDescent="0.25">
      <c r="A9194">
        <v>34761</v>
      </c>
      <c r="B9194" s="2">
        <v>54.277279999999998</v>
      </c>
      <c r="C9194" s="3">
        <v>40547</v>
      </c>
      <c r="D9194" s="4">
        <v>36740</v>
      </c>
      <c r="E9194" t="s">
        <v>7014</v>
      </c>
      <c r="F9194" s="4" t="s">
        <v>6689</v>
      </c>
      <c r="G9194" s="5">
        <v>25964</v>
      </c>
      <c r="H9194" s="6">
        <v>0.27665230000000002</v>
      </c>
      <c r="I9194" s="7">
        <v>65.218000000000004</v>
      </c>
      <c r="J9194" s="2">
        <v>43.5</v>
      </c>
      <c r="K9194">
        <v>2</v>
      </c>
    </row>
    <row r="9195" spans="1:11" x14ac:dyDescent="0.25">
      <c r="A9195">
        <v>5471</v>
      </c>
      <c r="B9195" s="2">
        <v>54.27093</v>
      </c>
      <c r="C9195" s="3">
        <v>813</v>
      </c>
      <c r="D9195" s="4">
        <v>15540</v>
      </c>
      <c r="E9195" t="s">
        <v>1109</v>
      </c>
      <c r="F9195" s="4" t="s">
        <v>1030</v>
      </c>
      <c r="G9195" s="5">
        <v>597</v>
      </c>
      <c r="H9195" s="6">
        <v>0.29598659999999999</v>
      </c>
      <c r="I9195" s="7">
        <v>61.875</v>
      </c>
    </row>
    <row r="9196" spans="1:11" x14ac:dyDescent="0.25">
      <c r="A9196">
        <v>59635</v>
      </c>
      <c r="B9196" s="2">
        <v>54.269629999999999</v>
      </c>
      <c r="C9196" s="3">
        <v>7550</v>
      </c>
      <c r="D9196" s="4">
        <v>25740</v>
      </c>
      <c r="E9196" t="s">
        <v>11426</v>
      </c>
      <c r="F9196" s="4" t="s">
        <v>11278</v>
      </c>
      <c r="G9196" s="5">
        <v>4811</v>
      </c>
      <c r="H9196" s="6">
        <v>0.24958440000000001</v>
      </c>
      <c r="I9196" s="7">
        <v>69.888000000000005</v>
      </c>
      <c r="J9196" s="2">
        <v>69</v>
      </c>
      <c r="K9196">
        <v>1</v>
      </c>
    </row>
    <row r="9197" spans="1:11" x14ac:dyDescent="0.25">
      <c r="A9197">
        <v>27244</v>
      </c>
      <c r="B9197" s="2">
        <v>54.266800000000003</v>
      </c>
      <c r="C9197" s="3">
        <v>14010</v>
      </c>
      <c r="D9197" s="4">
        <v>15500</v>
      </c>
      <c r="E9197" t="s">
        <v>5678</v>
      </c>
      <c r="F9197" s="4" t="s">
        <v>5642</v>
      </c>
      <c r="G9197" s="5">
        <v>7019</v>
      </c>
      <c r="H9197" s="6">
        <v>0.24504909999999999</v>
      </c>
      <c r="I9197" s="7">
        <v>70.667000000000002</v>
      </c>
      <c r="J9197" s="2">
        <v>54.6</v>
      </c>
      <c r="K9197">
        <v>5</v>
      </c>
    </row>
    <row r="9198" spans="1:11" x14ac:dyDescent="0.25">
      <c r="A9198">
        <v>15639</v>
      </c>
      <c r="B9198" s="2">
        <v>54.264740000000003</v>
      </c>
      <c r="C9198" s="3">
        <v>2141</v>
      </c>
      <c r="D9198" s="4">
        <v>38300</v>
      </c>
      <c r="E9198" t="s">
        <v>3230</v>
      </c>
      <c r="F9198" s="4" t="s">
        <v>3003</v>
      </c>
      <c r="G9198" s="5">
        <v>1577</v>
      </c>
      <c r="H9198" s="6">
        <v>0.24032970000000001</v>
      </c>
      <c r="I9198" s="7">
        <v>71.471000000000004</v>
      </c>
    </row>
    <row r="9199" spans="1:11" x14ac:dyDescent="0.25">
      <c r="A9199">
        <v>30039</v>
      </c>
      <c r="B9199" s="2">
        <v>54.258029999999998</v>
      </c>
      <c r="C9199" s="3">
        <v>42091</v>
      </c>
      <c r="D9199" s="4">
        <v>12060</v>
      </c>
      <c r="E9199" t="s">
        <v>6374</v>
      </c>
      <c r="F9199" s="4" t="s">
        <v>6363</v>
      </c>
      <c r="G9199" s="5">
        <v>26492</v>
      </c>
      <c r="H9199" s="6">
        <v>0.30499769999999998</v>
      </c>
      <c r="I9199" s="7">
        <v>60.292999999999999</v>
      </c>
      <c r="J9199" s="2">
        <v>48</v>
      </c>
      <c r="K9199">
        <v>5</v>
      </c>
    </row>
    <row r="9200" spans="1:11" x14ac:dyDescent="0.25">
      <c r="A9200">
        <v>50228</v>
      </c>
      <c r="B9200" s="2">
        <v>54.25132</v>
      </c>
      <c r="C9200" s="3">
        <v>2240</v>
      </c>
      <c r="D9200" s="4">
        <v>35500</v>
      </c>
      <c r="E9200" t="s">
        <v>9653</v>
      </c>
      <c r="F9200" s="4" t="s">
        <v>9593</v>
      </c>
      <c r="G9200" s="5">
        <v>1542</v>
      </c>
      <c r="H9200" s="6">
        <v>0.2222942</v>
      </c>
      <c r="I9200" s="7">
        <v>74.582999999999998</v>
      </c>
      <c r="J9200" s="2">
        <v>62.5</v>
      </c>
      <c r="K9200">
        <v>2</v>
      </c>
    </row>
    <row r="9201" spans="1:11" x14ac:dyDescent="0.25">
      <c r="A9201">
        <v>79602</v>
      </c>
      <c r="B9201" s="2">
        <v>54.247570000000003</v>
      </c>
      <c r="C9201" s="3">
        <v>21885</v>
      </c>
      <c r="D9201" s="4">
        <v>10180</v>
      </c>
      <c r="E9201" t="s">
        <v>12639</v>
      </c>
      <c r="F9201" s="4" t="s">
        <v>13752</v>
      </c>
      <c r="G9201" s="5">
        <v>14140</v>
      </c>
      <c r="H9201" s="6">
        <v>0.28385549999999998</v>
      </c>
      <c r="I9201" s="7">
        <v>63.944000000000003</v>
      </c>
      <c r="J9201" s="2">
        <v>49</v>
      </c>
      <c r="K9201">
        <v>8</v>
      </c>
    </row>
    <row r="9202" spans="1:11" x14ac:dyDescent="0.25">
      <c r="A9202">
        <v>50428</v>
      </c>
      <c r="B9202" s="2">
        <v>54.242539999999998</v>
      </c>
      <c r="C9202" s="3">
        <v>9255</v>
      </c>
      <c r="D9202" s="4">
        <v>32380</v>
      </c>
      <c r="E9202" t="s">
        <v>9685</v>
      </c>
      <c r="F9202" s="4" t="s">
        <v>9593</v>
      </c>
      <c r="G9202" s="5">
        <v>6873</v>
      </c>
      <c r="H9202" s="6">
        <v>0.27789900000000001</v>
      </c>
      <c r="I9202" s="7">
        <v>64.97</v>
      </c>
      <c r="J9202" s="2">
        <v>58.5</v>
      </c>
      <c r="K9202">
        <v>4</v>
      </c>
    </row>
    <row r="9203" spans="1:11" x14ac:dyDescent="0.25">
      <c r="A9203">
        <v>26619</v>
      </c>
      <c r="B9203" s="2">
        <v>54.240810000000003</v>
      </c>
      <c r="C9203" s="3">
        <v>565</v>
      </c>
      <c r="E9203" t="s">
        <v>5591</v>
      </c>
      <c r="F9203" s="4" t="s">
        <v>5144</v>
      </c>
      <c r="G9203" s="5">
        <v>352</v>
      </c>
      <c r="H9203" s="6">
        <v>0.1728045</v>
      </c>
      <c r="I9203" s="7">
        <v>83.125</v>
      </c>
    </row>
    <row r="9204" spans="1:11" x14ac:dyDescent="0.25">
      <c r="A9204">
        <v>29710</v>
      </c>
      <c r="B9204" s="2">
        <v>54.235750000000003</v>
      </c>
      <c r="C9204" s="3">
        <v>31611</v>
      </c>
      <c r="D9204" s="4">
        <v>16740</v>
      </c>
      <c r="E9204" t="s">
        <v>5096</v>
      </c>
      <c r="F9204" s="4" t="s">
        <v>6130</v>
      </c>
      <c r="G9204" s="5">
        <v>20822</v>
      </c>
      <c r="H9204" s="6">
        <v>0.25564310000000001</v>
      </c>
      <c r="I9204" s="7">
        <v>68.790000000000006</v>
      </c>
      <c r="J9204" s="2">
        <v>50.5</v>
      </c>
      <c r="K9204">
        <v>4</v>
      </c>
    </row>
    <row r="9205" spans="1:11" x14ac:dyDescent="0.25">
      <c r="A9205">
        <v>29420</v>
      </c>
      <c r="B9205" s="2">
        <v>54.227260000000001</v>
      </c>
      <c r="C9205" s="3">
        <v>23805</v>
      </c>
      <c r="D9205" s="4">
        <v>16700</v>
      </c>
      <c r="E9205" t="s">
        <v>6220</v>
      </c>
      <c r="F9205" s="4" t="s">
        <v>6130</v>
      </c>
      <c r="G9205" s="5">
        <v>14630</v>
      </c>
      <c r="H9205" s="6">
        <v>0.26949630000000002</v>
      </c>
      <c r="I9205" s="7">
        <v>66.382000000000005</v>
      </c>
      <c r="J9205" s="2">
        <v>47</v>
      </c>
      <c r="K9205">
        <v>3</v>
      </c>
    </row>
    <row r="9206" spans="1:11" x14ac:dyDescent="0.25">
      <c r="A9206">
        <v>70065</v>
      </c>
      <c r="B9206" s="2">
        <v>54.215049999999998</v>
      </c>
      <c r="C9206" s="3">
        <v>52069</v>
      </c>
      <c r="D9206" s="4">
        <v>35380</v>
      </c>
      <c r="E9206" t="s">
        <v>12942</v>
      </c>
      <c r="F9206" s="4" t="s">
        <v>12927</v>
      </c>
      <c r="G9206" s="5">
        <v>36398</v>
      </c>
      <c r="H9206" s="6">
        <v>0.26022689999999998</v>
      </c>
      <c r="I9206" s="7">
        <v>67.977000000000004</v>
      </c>
      <c r="J9206" s="2">
        <v>42.428600000000003</v>
      </c>
      <c r="K9206">
        <v>7</v>
      </c>
    </row>
    <row r="9207" spans="1:11" x14ac:dyDescent="0.25">
      <c r="A9207">
        <v>99689</v>
      </c>
      <c r="B9207" s="2">
        <v>54.206240000000001</v>
      </c>
      <c r="C9207" s="3">
        <v>587</v>
      </c>
      <c r="E9207" t="s">
        <v>16702</v>
      </c>
      <c r="F9207" s="4" t="s">
        <v>16604</v>
      </c>
      <c r="G9207" s="5">
        <v>407</v>
      </c>
      <c r="H9207" s="6">
        <v>0.21375920000000001</v>
      </c>
      <c r="I9207" s="7">
        <v>76</v>
      </c>
    </row>
    <row r="9208" spans="1:11" x14ac:dyDescent="0.25">
      <c r="A9208">
        <v>61738</v>
      </c>
      <c r="B9208" s="2">
        <v>54.205469999999998</v>
      </c>
      <c r="C9208" s="3">
        <v>4493</v>
      </c>
      <c r="D9208" s="4">
        <v>37900</v>
      </c>
      <c r="E9208" t="s">
        <v>11792</v>
      </c>
      <c r="F9208" s="4" t="s">
        <v>11490</v>
      </c>
      <c r="G9208" s="5">
        <v>2815</v>
      </c>
      <c r="H9208" s="6">
        <v>0.24325279999999999</v>
      </c>
      <c r="I9208" s="7">
        <v>70.900000000000006</v>
      </c>
    </row>
    <row r="9209" spans="1:11" x14ac:dyDescent="0.25">
      <c r="A9209">
        <v>44028</v>
      </c>
      <c r="B9209" s="2">
        <v>54.203380000000003</v>
      </c>
      <c r="C9209" s="3">
        <v>8269</v>
      </c>
      <c r="D9209" s="4">
        <v>17460</v>
      </c>
      <c r="E9209" t="s">
        <v>8489</v>
      </c>
      <c r="F9209" s="4" t="s">
        <v>8295</v>
      </c>
      <c r="G9209" s="5">
        <v>5916</v>
      </c>
      <c r="H9209" s="6">
        <v>0.19317219999999999</v>
      </c>
      <c r="I9209" s="7">
        <v>79.549000000000007</v>
      </c>
      <c r="J9209" s="2">
        <v>38</v>
      </c>
      <c r="K9209">
        <v>1</v>
      </c>
    </row>
    <row r="9210" spans="1:11" x14ac:dyDescent="0.25">
      <c r="A9210">
        <v>57301</v>
      </c>
      <c r="B9210" s="2">
        <v>54.199060000000003</v>
      </c>
      <c r="C9210" s="3">
        <v>18430</v>
      </c>
      <c r="D9210" s="4">
        <v>33580</v>
      </c>
      <c r="E9210" t="s">
        <v>6546</v>
      </c>
      <c r="F9210" s="4" t="s">
        <v>10877</v>
      </c>
      <c r="G9210" s="5">
        <v>12135</v>
      </c>
      <c r="H9210" s="6">
        <v>0.27202310000000002</v>
      </c>
      <c r="I9210" s="7">
        <v>65.923000000000002</v>
      </c>
      <c r="J9210" s="2">
        <v>41.75</v>
      </c>
      <c r="K9210">
        <v>4</v>
      </c>
    </row>
    <row r="9211" spans="1:11" x14ac:dyDescent="0.25">
      <c r="A9211">
        <v>28720</v>
      </c>
      <c r="B9211" s="2">
        <v>54.196129999999997</v>
      </c>
      <c r="C9211" s="3">
        <v>111</v>
      </c>
      <c r="D9211" s="4">
        <v>22580</v>
      </c>
      <c r="E9211" t="s">
        <v>6089</v>
      </c>
      <c r="F9211" s="4" t="s">
        <v>5642</v>
      </c>
      <c r="G9211" s="5">
        <v>87</v>
      </c>
      <c r="H9211" s="6">
        <v>0.27272730000000001</v>
      </c>
      <c r="I9211" s="7">
        <v>65.795000000000002</v>
      </c>
    </row>
    <row r="9212" spans="1:11" x14ac:dyDescent="0.25">
      <c r="A9212">
        <v>61028</v>
      </c>
      <c r="B9212" s="2">
        <v>54.19576</v>
      </c>
      <c r="C9212" s="3">
        <v>1981</v>
      </c>
      <c r="E9212" t="s">
        <v>1407</v>
      </c>
      <c r="F9212" s="4" t="s">
        <v>11490</v>
      </c>
      <c r="G9212" s="5">
        <v>1470</v>
      </c>
      <c r="H9212" s="6">
        <v>0.27619050000000001</v>
      </c>
      <c r="I9212" s="7">
        <v>65.188000000000002</v>
      </c>
    </row>
    <row r="9213" spans="1:11" x14ac:dyDescent="0.25">
      <c r="A9213">
        <v>5757</v>
      </c>
      <c r="B9213" s="2">
        <v>54.195259999999998</v>
      </c>
      <c r="C9213" s="3">
        <v>787</v>
      </c>
      <c r="D9213" s="4">
        <v>40860</v>
      </c>
      <c r="E9213" t="s">
        <v>1153</v>
      </c>
      <c r="F9213" s="4" t="s">
        <v>1030</v>
      </c>
      <c r="G9213" s="5">
        <v>624</v>
      </c>
      <c r="H9213" s="6">
        <v>0.33653850000000002</v>
      </c>
      <c r="I9213" s="7">
        <v>54.75</v>
      </c>
    </row>
    <row r="9214" spans="1:11" x14ac:dyDescent="0.25">
      <c r="A9214">
        <v>19534</v>
      </c>
      <c r="B9214" s="2">
        <v>54.194769999999998</v>
      </c>
      <c r="C9214" s="3">
        <v>1901</v>
      </c>
      <c r="D9214" s="4">
        <v>39740</v>
      </c>
      <c r="E9214" t="s">
        <v>4291</v>
      </c>
      <c r="F9214" s="4" t="s">
        <v>3003</v>
      </c>
      <c r="G9214" s="5">
        <v>1422</v>
      </c>
      <c r="H9214" s="6">
        <v>0.22979620000000001</v>
      </c>
      <c r="I9214" s="7">
        <v>73.194000000000003</v>
      </c>
    </row>
    <row r="9215" spans="1:11" x14ac:dyDescent="0.25">
      <c r="A9215">
        <v>51038</v>
      </c>
      <c r="B9215" s="2">
        <v>54.194139999999997</v>
      </c>
      <c r="C9215" s="3">
        <v>1695</v>
      </c>
      <c r="D9215" s="4">
        <v>43580</v>
      </c>
      <c r="E9215" t="s">
        <v>9225</v>
      </c>
      <c r="F9215" s="4" t="s">
        <v>9593</v>
      </c>
      <c r="G9215" s="5">
        <v>1197</v>
      </c>
      <c r="H9215" s="6">
        <v>0.21118529999999999</v>
      </c>
      <c r="I9215" s="7">
        <v>76.406000000000006</v>
      </c>
      <c r="J9215" s="2">
        <v>60.333300000000001</v>
      </c>
      <c r="K9215">
        <v>3</v>
      </c>
    </row>
    <row r="9216" spans="1:11" x14ac:dyDescent="0.25">
      <c r="A9216">
        <v>32410</v>
      </c>
      <c r="B9216" s="2">
        <v>54.193640000000002</v>
      </c>
      <c r="C9216" s="3">
        <v>1074</v>
      </c>
      <c r="D9216" s="4">
        <v>37460</v>
      </c>
      <c r="E9216" t="s">
        <v>6764</v>
      </c>
      <c r="F9216" s="4" t="s">
        <v>6689</v>
      </c>
      <c r="G9216" s="5">
        <v>899</v>
      </c>
      <c r="H9216" s="6">
        <v>0.3022222</v>
      </c>
      <c r="I9216" s="7">
        <v>60.673000000000002</v>
      </c>
    </row>
    <row r="9217" spans="1:12" x14ac:dyDescent="0.25">
      <c r="A9217">
        <v>80642</v>
      </c>
      <c r="B9217" s="2">
        <v>54.192570000000003</v>
      </c>
      <c r="C9217" s="3">
        <v>5050</v>
      </c>
      <c r="D9217" s="4">
        <v>24540</v>
      </c>
      <c r="E9217" t="s">
        <v>222</v>
      </c>
      <c r="F9217" s="4" t="s">
        <v>14477</v>
      </c>
      <c r="G9217" s="5">
        <v>3572</v>
      </c>
      <c r="H9217" s="6">
        <v>0.18812989999999999</v>
      </c>
      <c r="I9217" s="7">
        <v>80.375</v>
      </c>
      <c r="J9217" s="2">
        <v>72.5</v>
      </c>
      <c r="K9217">
        <v>2</v>
      </c>
    </row>
    <row r="9218" spans="1:12" x14ac:dyDescent="0.25">
      <c r="A9218">
        <v>73858</v>
      </c>
      <c r="B9218" s="2">
        <v>54.191459999999999</v>
      </c>
      <c r="C9218" s="3">
        <v>1572</v>
      </c>
      <c r="E9218" t="s">
        <v>13571</v>
      </c>
      <c r="F9218" s="4" t="s">
        <v>13462</v>
      </c>
      <c r="G9218" s="5">
        <v>1070</v>
      </c>
      <c r="H9218" s="6">
        <v>0.25023339999999999</v>
      </c>
      <c r="I9218" s="7">
        <v>69.643000000000001</v>
      </c>
      <c r="J9218" s="2">
        <v>59</v>
      </c>
      <c r="K9218">
        <v>1</v>
      </c>
    </row>
    <row r="9219" spans="1:12" x14ac:dyDescent="0.25">
      <c r="A9219">
        <v>30909</v>
      </c>
      <c r="B9219" s="2">
        <v>54.18479</v>
      </c>
      <c r="C9219" s="3">
        <v>40506</v>
      </c>
      <c r="D9219" s="4">
        <v>12260</v>
      </c>
      <c r="E9219" t="s">
        <v>801</v>
      </c>
      <c r="F9219" s="4" t="s">
        <v>6363</v>
      </c>
      <c r="G9219" s="5">
        <v>26819</v>
      </c>
      <c r="H9219" s="6">
        <v>0.33747199999999999</v>
      </c>
      <c r="I9219" s="7">
        <v>54.555</v>
      </c>
      <c r="J9219" s="2">
        <v>40</v>
      </c>
      <c r="K9219">
        <v>13</v>
      </c>
      <c r="L9219" s="2">
        <v>50.9</v>
      </c>
    </row>
    <row r="9220" spans="1:12" x14ac:dyDescent="0.25">
      <c r="A9220">
        <v>54423</v>
      </c>
      <c r="B9220" s="2">
        <v>54.177990000000001</v>
      </c>
      <c r="C9220" s="3">
        <v>2227</v>
      </c>
      <c r="D9220" s="4">
        <v>44620</v>
      </c>
      <c r="E9220" t="s">
        <v>7907</v>
      </c>
      <c r="F9220" s="4" t="s">
        <v>10031</v>
      </c>
      <c r="G9220" s="5">
        <v>1572</v>
      </c>
      <c r="H9220" s="6">
        <v>0.21869040000000001</v>
      </c>
      <c r="I9220" s="7">
        <v>75.066000000000003</v>
      </c>
      <c r="J9220" s="2">
        <v>27</v>
      </c>
      <c r="K9220">
        <v>1</v>
      </c>
    </row>
    <row r="9221" spans="1:12" x14ac:dyDescent="0.25">
      <c r="A9221">
        <v>18333</v>
      </c>
      <c r="B9221" s="2">
        <v>54.177549999999997</v>
      </c>
      <c r="C9221" s="3">
        <v>395</v>
      </c>
      <c r="D9221" s="4">
        <v>20700</v>
      </c>
      <c r="E9221" t="s">
        <v>4027</v>
      </c>
      <c r="F9221" s="4" t="s">
        <v>3003</v>
      </c>
      <c r="G9221" s="5">
        <v>280</v>
      </c>
      <c r="H9221" s="6">
        <v>0.10357139999999999</v>
      </c>
      <c r="I9221" s="7">
        <v>94.954999999999998</v>
      </c>
    </row>
    <row r="9222" spans="1:12" x14ac:dyDescent="0.25">
      <c r="A9222">
        <v>3771</v>
      </c>
      <c r="B9222" s="2">
        <v>54.177329999999998</v>
      </c>
      <c r="C9222" s="3">
        <v>876</v>
      </c>
      <c r="D9222" s="4">
        <v>17200</v>
      </c>
      <c r="E9222" t="s">
        <v>639</v>
      </c>
      <c r="F9222" s="4" t="s">
        <v>520</v>
      </c>
      <c r="G9222" s="5">
        <v>629</v>
      </c>
      <c r="H9222" s="6">
        <v>0.25278220000000001</v>
      </c>
      <c r="I9222" s="7">
        <v>69.167000000000002</v>
      </c>
    </row>
    <row r="9223" spans="1:12" x14ac:dyDescent="0.25">
      <c r="A9223">
        <v>64020</v>
      </c>
      <c r="B9223" s="2">
        <v>54.176600000000001</v>
      </c>
      <c r="C9223" s="3">
        <v>3427</v>
      </c>
      <c r="D9223" s="4">
        <v>28140</v>
      </c>
      <c r="E9223" t="s">
        <v>12244</v>
      </c>
      <c r="F9223" s="4" t="s">
        <v>12102</v>
      </c>
      <c r="G9223" s="5">
        <v>2407</v>
      </c>
      <c r="H9223" s="6">
        <v>0.25207639999999998</v>
      </c>
      <c r="I9223" s="7">
        <v>69.286000000000001</v>
      </c>
      <c r="J9223" s="2">
        <v>73</v>
      </c>
      <c r="K9223">
        <v>1</v>
      </c>
    </row>
    <row r="9224" spans="1:12" x14ac:dyDescent="0.25">
      <c r="A9224">
        <v>8091</v>
      </c>
      <c r="B9224" s="2">
        <v>54.175109999999997</v>
      </c>
      <c r="C9224" s="3">
        <v>5360</v>
      </c>
      <c r="D9224" s="4">
        <v>37980</v>
      </c>
      <c r="E9224" t="s">
        <v>1635</v>
      </c>
      <c r="F9224" s="4" t="s">
        <v>1341</v>
      </c>
      <c r="G9224" s="5">
        <v>3842</v>
      </c>
      <c r="H9224" s="6">
        <v>0.19703280000000001</v>
      </c>
      <c r="I9224" s="7">
        <v>78.789000000000001</v>
      </c>
      <c r="J9224" s="2">
        <v>45</v>
      </c>
      <c r="K9224">
        <v>2</v>
      </c>
    </row>
    <row r="9225" spans="1:12" x14ac:dyDescent="0.25">
      <c r="A9225">
        <v>32503</v>
      </c>
      <c r="B9225" s="2">
        <v>54.169330000000002</v>
      </c>
      <c r="C9225" s="3">
        <v>33965</v>
      </c>
      <c r="D9225" s="4">
        <v>37860</v>
      </c>
      <c r="E9225" t="s">
        <v>6785</v>
      </c>
      <c r="F9225" s="4" t="s">
        <v>6689</v>
      </c>
      <c r="G9225" s="5">
        <v>20313</v>
      </c>
      <c r="H9225" s="6">
        <v>0.329428</v>
      </c>
      <c r="I9225" s="7">
        <v>55.91</v>
      </c>
      <c r="J9225" s="2">
        <v>33.785699999999999</v>
      </c>
      <c r="K9225">
        <v>14</v>
      </c>
      <c r="L9225" s="2">
        <v>17.600000000000001</v>
      </c>
    </row>
    <row r="9226" spans="1:12" x14ac:dyDescent="0.25">
      <c r="A9226">
        <v>59858</v>
      </c>
      <c r="B9226" s="2">
        <v>54.164209999999997</v>
      </c>
      <c r="C9226" s="3">
        <v>1291</v>
      </c>
      <c r="E9226" t="s">
        <v>3629</v>
      </c>
      <c r="F9226" s="4" t="s">
        <v>11278</v>
      </c>
      <c r="G9226" s="5">
        <v>1067</v>
      </c>
      <c r="H9226" s="6">
        <v>0.32022469999999997</v>
      </c>
      <c r="I9226" s="7">
        <v>57.5</v>
      </c>
    </row>
    <row r="9227" spans="1:12" x14ac:dyDescent="0.25">
      <c r="A9227">
        <v>57020</v>
      </c>
      <c r="B9227" s="2">
        <v>54.163679999999999</v>
      </c>
      <c r="C9227" s="3">
        <v>1855</v>
      </c>
      <c r="D9227" s="4">
        <v>43620</v>
      </c>
      <c r="E9227" t="s">
        <v>10882</v>
      </c>
      <c r="F9227" s="4" t="s">
        <v>10877</v>
      </c>
      <c r="G9227" s="5">
        <v>1148</v>
      </c>
      <c r="H9227" s="6">
        <v>0.18031359999999999</v>
      </c>
      <c r="I9227" s="7">
        <v>81.676000000000002</v>
      </c>
    </row>
    <row r="9228" spans="1:12" x14ac:dyDescent="0.25">
      <c r="A9228">
        <v>80835</v>
      </c>
      <c r="B9228" s="2">
        <v>54.163260000000001</v>
      </c>
      <c r="C9228" s="3">
        <v>842</v>
      </c>
      <c r="D9228" s="4">
        <v>19740</v>
      </c>
      <c r="E9228" t="s">
        <v>14560</v>
      </c>
      <c r="F9228" s="4" t="s">
        <v>14477</v>
      </c>
      <c r="G9228" s="5">
        <v>601</v>
      </c>
      <c r="H9228" s="6">
        <v>0.24584719999999999</v>
      </c>
      <c r="I9228" s="7">
        <v>70.337000000000003</v>
      </c>
    </row>
    <row r="9229" spans="1:12" x14ac:dyDescent="0.25">
      <c r="A9229">
        <v>85615</v>
      </c>
      <c r="B9229" s="2">
        <v>54.161439999999999</v>
      </c>
      <c r="C9229" s="3">
        <v>9480</v>
      </c>
      <c r="D9229" s="4">
        <v>43420</v>
      </c>
      <c r="E9229" t="s">
        <v>3959</v>
      </c>
      <c r="F9229" s="4" t="s">
        <v>14962</v>
      </c>
      <c r="G9229" s="5">
        <v>7006</v>
      </c>
      <c r="H9229" s="6">
        <v>0.28175850000000002</v>
      </c>
      <c r="I9229" s="7">
        <v>64.12</v>
      </c>
      <c r="J9229" s="2">
        <v>42.25</v>
      </c>
      <c r="K9229">
        <v>4</v>
      </c>
    </row>
    <row r="9230" spans="1:12" x14ac:dyDescent="0.25">
      <c r="A9230">
        <v>12308</v>
      </c>
      <c r="B9230" s="2">
        <v>54.157580000000003</v>
      </c>
      <c r="C9230" s="3">
        <v>15187</v>
      </c>
      <c r="D9230" s="4">
        <v>10580</v>
      </c>
      <c r="E9230" t="s">
        <v>2183</v>
      </c>
      <c r="F9230" s="4" t="s">
        <v>1280</v>
      </c>
      <c r="G9230" s="5">
        <v>9102</v>
      </c>
      <c r="H9230" s="6">
        <v>0.30092289999999999</v>
      </c>
      <c r="I9230" s="7">
        <v>60.808</v>
      </c>
      <c r="J9230" s="2">
        <v>35.833300000000001</v>
      </c>
      <c r="K9230">
        <v>12</v>
      </c>
      <c r="L9230" s="2">
        <v>27.4</v>
      </c>
    </row>
    <row r="9231" spans="1:12" x14ac:dyDescent="0.25">
      <c r="A9231">
        <v>85632</v>
      </c>
      <c r="B9231" s="2">
        <v>54.155230000000003</v>
      </c>
      <c r="C9231" s="3">
        <v>887</v>
      </c>
      <c r="D9231" s="4">
        <v>43420</v>
      </c>
      <c r="E9231" t="s">
        <v>15038</v>
      </c>
      <c r="F9231" s="4" t="s">
        <v>14962</v>
      </c>
      <c r="G9231" s="5">
        <v>740</v>
      </c>
      <c r="H9231" s="6">
        <v>0.30229420000000001</v>
      </c>
      <c r="I9231" s="7">
        <v>60.567999999999998</v>
      </c>
    </row>
    <row r="9232" spans="1:12" x14ac:dyDescent="0.25">
      <c r="A9232">
        <v>28711</v>
      </c>
      <c r="B9232" s="2">
        <v>54.152790000000003</v>
      </c>
      <c r="C9232" s="3">
        <v>12727</v>
      </c>
      <c r="D9232" s="4">
        <v>11700</v>
      </c>
      <c r="E9232" t="s">
        <v>6082</v>
      </c>
      <c r="F9232" s="4" t="s">
        <v>5642</v>
      </c>
      <c r="G9232" s="5">
        <v>9430</v>
      </c>
      <c r="H9232" s="6">
        <v>0.35217389999999998</v>
      </c>
      <c r="I9232" s="7">
        <v>51.944000000000003</v>
      </c>
      <c r="J9232" s="2">
        <v>41.714300000000001</v>
      </c>
      <c r="K9232">
        <v>7</v>
      </c>
    </row>
    <row r="9233" spans="1:12" x14ac:dyDescent="0.25">
      <c r="A9233">
        <v>54471</v>
      </c>
      <c r="B9233" s="2">
        <v>54.150230000000001</v>
      </c>
      <c r="C9233" s="3">
        <v>1858</v>
      </c>
      <c r="D9233" s="4">
        <v>48140</v>
      </c>
      <c r="E9233" t="s">
        <v>10261</v>
      </c>
      <c r="F9233" s="4" t="s">
        <v>10031</v>
      </c>
      <c r="G9233" s="5">
        <v>1266</v>
      </c>
      <c r="H9233" s="6">
        <v>0.21721960000000001</v>
      </c>
      <c r="I9233" s="7">
        <v>75.260000000000005</v>
      </c>
    </row>
    <row r="9234" spans="1:12" x14ac:dyDescent="0.25">
      <c r="A9234">
        <v>3244</v>
      </c>
      <c r="B9234" s="2">
        <v>54.148589999999999</v>
      </c>
      <c r="C9234" s="3">
        <v>8034</v>
      </c>
      <c r="D9234" s="4">
        <v>31700</v>
      </c>
      <c r="E9234" t="s">
        <v>560</v>
      </c>
      <c r="F9234" s="4" t="s">
        <v>520</v>
      </c>
      <c r="G9234" s="5">
        <v>5612</v>
      </c>
      <c r="H9234" s="6">
        <v>0.23819699999999999</v>
      </c>
      <c r="I9234" s="7">
        <v>71.631</v>
      </c>
      <c r="J9234" s="2">
        <v>55.5</v>
      </c>
      <c r="K9234">
        <v>4</v>
      </c>
    </row>
    <row r="9235" spans="1:12" x14ac:dyDescent="0.25">
      <c r="A9235">
        <v>62010</v>
      </c>
      <c r="B9235" s="2">
        <v>54.145440000000001</v>
      </c>
      <c r="C9235" s="3">
        <v>11083</v>
      </c>
      <c r="D9235" s="4">
        <v>41180</v>
      </c>
      <c r="E9235" t="s">
        <v>11850</v>
      </c>
      <c r="F9235" s="4" t="s">
        <v>11490</v>
      </c>
      <c r="G9235" s="5">
        <v>7544</v>
      </c>
      <c r="H9235" s="6">
        <v>0.2085101</v>
      </c>
      <c r="I9235" s="7">
        <v>76.760999999999996</v>
      </c>
      <c r="J9235" s="2">
        <v>48</v>
      </c>
      <c r="K9235">
        <v>2</v>
      </c>
    </row>
    <row r="9236" spans="1:12" x14ac:dyDescent="0.25">
      <c r="A9236">
        <v>15061</v>
      </c>
      <c r="B9236" s="2">
        <v>54.141440000000003</v>
      </c>
      <c r="C9236" s="3">
        <v>12510</v>
      </c>
      <c r="D9236" s="4">
        <v>38300</v>
      </c>
      <c r="E9236" t="s">
        <v>3041</v>
      </c>
      <c r="F9236" s="4" t="s">
        <v>3003</v>
      </c>
      <c r="G9236" s="5">
        <v>9166</v>
      </c>
      <c r="H9236" s="6">
        <v>0.2481999</v>
      </c>
      <c r="I9236" s="7">
        <v>69.900999999999996</v>
      </c>
      <c r="J9236" s="2">
        <v>46</v>
      </c>
      <c r="K9236">
        <v>5</v>
      </c>
    </row>
    <row r="9237" spans="1:12" x14ac:dyDescent="0.25">
      <c r="A9237">
        <v>61831</v>
      </c>
      <c r="B9237" s="2">
        <v>54.139220000000002</v>
      </c>
      <c r="C9237" s="3">
        <v>115</v>
      </c>
      <c r="D9237" s="4">
        <v>19180</v>
      </c>
      <c r="E9237" t="s">
        <v>11816</v>
      </c>
      <c r="F9237" s="4" t="s">
        <v>11490</v>
      </c>
      <c r="G9237" s="5">
        <v>104</v>
      </c>
      <c r="H9237" s="6">
        <v>0.2403846</v>
      </c>
      <c r="I9237" s="7">
        <v>71.25</v>
      </c>
    </row>
    <row r="9238" spans="1:12" x14ac:dyDescent="0.25">
      <c r="A9238">
        <v>68925</v>
      </c>
      <c r="B9238" s="2">
        <v>54.139099999999999</v>
      </c>
      <c r="C9238" s="3">
        <v>600</v>
      </c>
      <c r="D9238" s="4">
        <v>25580</v>
      </c>
      <c r="E9238" t="s">
        <v>11071</v>
      </c>
      <c r="F9238" s="4" t="s">
        <v>12738</v>
      </c>
      <c r="G9238" s="5">
        <v>409</v>
      </c>
      <c r="H9238" s="6">
        <v>0.27073170000000002</v>
      </c>
      <c r="I9238" s="7">
        <v>66</v>
      </c>
    </row>
    <row r="9239" spans="1:12" x14ac:dyDescent="0.25">
      <c r="A9239">
        <v>49287</v>
      </c>
      <c r="B9239" s="2">
        <v>54.138710000000003</v>
      </c>
      <c r="C9239" s="3">
        <v>1797</v>
      </c>
      <c r="D9239" s="4">
        <v>10300</v>
      </c>
      <c r="E9239" t="s">
        <v>8814</v>
      </c>
      <c r="F9239" s="4" t="s">
        <v>9106</v>
      </c>
      <c r="G9239" s="5">
        <v>1240</v>
      </c>
      <c r="H9239" s="6">
        <v>0.23790320000000001</v>
      </c>
      <c r="I9239" s="7">
        <v>71.667000000000002</v>
      </c>
    </row>
    <row r="9240" spans="1:12" x14ac:dyDescent="0.25">
      <c r="A9240">
        <v>62264</v>
      </c>
      <c r="B9240" s="2">
        <v>54.137869999999999</v>
      </c>
      <c r="C9240" s="3">
        <v>3237</v>
      </c>
      <c r="D9240" s="4">
        <v>41180</v>
      </c>
      <c r="E9240" t="s">
        <v>11908</v>
      </c>
      <c r="F9240" s="4" t="s">
        <v>11490</v>
      </c>
      <c r="G9240" s="5">
        <v>2260</v>
      </c>
      <c r="H9240" s="6">
        <v>0.2003538</v>
      </c>
      <c r="I9240" s="7">
        <v>78.155000000000001</v>
      </c>
      <c r="J9240" s="2">
        <v>56</v>
      </c>
      <c r="K9240">
        <v>1</v>
      </c>
    </row>
    <row r="9241" spans="1:12" x14ac:dyDescent="0.25">
      <c r="A9241">
        <v>13682</v>
      </c>
      <c r="B9241" s="2">
        <v>54.137169999999998</v>
      </c>
      <c r="C9241" s="3">
        <v>896</v>
      </c>
      <c r="D9241" s="4">
        <v>48060</v>
      </c>
      <c r="E9241" t="s">
        <v>2688</v>
      </c>
      <c r="F9241" s="4" t="s">
        <v>1280</v>
      </c>
      <c r="G9241" s="5">
        <v>644</v>
      </c>
      <c r="H9241" s="6">
        <v>0.16434109999999999</v>
      </c>
      <c r="I9241" s="7">
        <v>84.375</v>
      </c>
    </row>
    <row r="9242" spans="1:12" x14ac:dyDescent="0.25">
      <c r="A9242">
        <v>91601</v>
      </c>
      <c r="B9242" s="2">
        <v>54.130499999999998</v>
      </c>
      <c r="C9242" s="3">
        <v>38780</v>
      </c>
      <c r="D9242" s="4">
        <v>31080</v>
      </c>
      <c r="E9242" t="s">
        <v>15439</v>
      </c>
      <c r="F9242" s="4" t="s">
        <v>15368</v>
      </c>
      <c r="G9242" s="5">
        <v>27229</v>
      </c>
      <c r="H9242" s="6">
        <v>0.35844140000000002</v>
      </c>
      <c r="I9242" s="7">
        <v>50.832999999999998</v>
      </c>
      <c r="J9242" s="2">
        <v>35.714300000000001</v>
      </c>
      <c r="K9242">
        <v>14</v>
      </c>
      <c r="L9242" s="2">
        <v>26.8</v>
      </c>
    </row>
    <row r="9243" spans="1:12" x14ac:dyDescent="0.25">
      <c r="A9243">
        <v>4236</v>
      </c>
      <c r="B9243" s="2">
        <v>54.12323</v>
      </c>
      <c r="C9243" s="3">
        <v>4348</v>
      </c>
      <c r="D9243" s="4">
        <v>30340</v>
      </c>
      <c r="E9243" t="s">
        <v>480</v>
      </c>
      <c r="F9243" s="4" t="s">
        <v>701</v>
      </c>
      <c r="G9243" s="5">
        <v>3141</v>
      </c>
      <c r="H9243" s="6">
        <v>0.24610000000000001</v>
      </c>
      <c r="I9243" s="7">
        <v>70.245000000000005</v>
      </c>
      <c r="J9243" s="2">
        <v>66</v>
      </c>
      <c r="K9243">
        <v>1</v>
      </c>
    </row>
    <row r="9244" spans="1:12" x14ac:dyDescent="0.25">
      <c r="A9244">
        <v>60616</v>
      </c>
      <c r="B9244" s="2">
        <v>54.113930000000003</v>
      </c>
      <c r="C9244" s="3">
        <v>49914</v>
      </c>
      <c r="D9244" s="4">
        <v>16980</v>
      </c>
      <c r="E9244" t="s">
        <v>11616</v>
      </c>
      <c r="F9244" s="4" t="s">
        <v>11490</v>
      </c>
      <c r="G9244" s="5">
        <v>35745</v>
      </c>
      <c r="H9244" s="6">
        <v>0.36952390000000002</v>
      </c>
      <c r="I9244" s="7">
        <v>48.914999999999999</v>
      </c>
      <c r="J9244" s="2">
        <v>36.057099999999998</v>
      </c>
      <c r="K9244">
        <v>35</v>
      </c>
      <c r="L9244" s="2">
        <v>28.4</v>
      </c>
    </row>
    <row r="9245" spans="1:12" x14ac:dyDescent="0.25">
      <c r="A9245">
        <v>66066</v>
      </c>
      <c r="B9245" s="2">
        <v>54.104939999999999</v>
      </c>
      <c r="C9245" s="3">
        <v>2572</v>
      </c>
      <c r="D9245" s="4">
        <v>45820</v>
      </c>
      <c r="E9245" t="s">
        <v>9992</v>
      </c>
      <c r="F9245" s="4" t="s">
        <v>12494</v>
      </c>
      <c r="G9245" s="5">
        <v>1799</v>
      </c>
      <c r="H9245" s="6">
        <v>0.26888889999999999</v>
      </c>
      <c r="I9245" s="7">
        <v>66.304000000000002</v>
      </c>
      <c r="J9245" s="2">
        <v>53</v>
      </c>
      <c r="K9245">
        <v>3</v>
      </c>
    </row>
    <row r="9246" spans="1:12" x14ac:dyDescent="0.25">
      <c r="A9246">
        <v>4605</v>
      </c>
      <c r="B9246" s="2">
        <v>54.102130000000002</v>
      </c>
      <c r="C9246" s="3">
        <v>13064</v>
      </c>
      <c r="E9246" t="s">
        <v>884</v>
      </c>
      <c r="F9246" s="4" t="s">
        <v>701</v>
      </c>
      <c r="G9246" s="5">
        <v>9954</v>
      </c>
      <c r="H9246" s="6">
        <v>0.28842679999999998</v>
      </c>
      <c r="I9246" s="7">
        <v>62.906999999999996</v>
      </c>
      <c r="J9246" s="2">
        <v>45.333300000000001</v>
      </c>
      <c r="K9246">
        <v>6</v>
      </c>
    </row>
    <row r="9247" spans="1:12" x14ac:dyDescent="0.25">
      <c r="A9247">
        <v>52133</v>
      </c>
      <c r="B9247" s="2">
        <v>54.099640000000001</v>
      </c>
      <c r="C9247" s="3">
        <v>592</v>
      </c>
      <c r="E9247" t="s">
        <v>5755</v>
      </c>
      <c r="F9247" s="4" t="s">
        <v>9593</v>
      </c>
      <c r="G9247" s="5">
        <v>462</v>
      </c>
      <c r="H9247" s="6">
        <v>0.19913420000000001</v>
      </c>
      <c r="I9247" s="7">
        <v>78.332999999999998</v>
      </c>
    </row>
    <row r="9248" spans="1:12" x14ac:dyDescent="0.25">
      <c r="A9248">
        <v>32825</v>
      </c>
      <c r="B9248" s="2">
        <v>54.090240000000001</v>
      </c>
      <c r="C9248" s="3">
        <v>60006</v>
      </c>
      <c r="D9248" s="4">
        <v>36740</v>
      </c>
      <c r="E9248" t="s">
        <v>5555</v>
      </c>
      <c r="F9248" s="4" t="s">
        <v>6689</v>
      </c>
      <c r="G9248" s="5">
        <v>38794</v>
      </c>
      <c r="H9248" s="6">
        <v>0.30269360000000001</v>
      </c>
      <c r="I9248" s="7">
        <v>60.436</v>
      </c>
      <c r="J9248" s="2">
        <v>39</v>
      </c>
      <c r="K9248">
        <v>6</v>
      </c>
    </row>
    <row r="9249" spans="1:12" x14ac:dyDescent="0.25">
      <c r="A9249">
        <v>21237</v>
      </c>
      <c r="B9249" s="2">
        <v>54.075870000000002</v>
      </c>
      <c r="C9249" s="3">
        <v>30341</v>
      </c>
      <c r="D9249" s="4">
        <v>12580</v>
      </c>
      <c r="E9249" t="s">
        <v>1927</v>
      </c>
      <c r="F9249" s="4" t="s">
        <v>4361</v>
      </c>
      <c r="G9249" s="5">
        <v>21270</v>
      </c>
      <c r="H9249" s="6">
        <v>0.2374124</v>
      </c>
      <c r="I9249" s="7">
        <v>71.713999999999999</v>
      </c>
      <c r="J9249" s="2">
        <v>45.2</v>
      </c>
      <c r="K9249">
        <v>10</v>
      </c>
      <c r="L9249" s="2">
        <v>77.599999999999994</v>
      </c>
    </row>
    <row r="9250" spans="1:12" x14ac:dyDescent="0.25">
      <c r="A9250">
        <v>73444</v>
      </c>
      <c r="B9250" s="2">
        <v>54.070749999999997</v>
      </c>
      <c r="C9250" s="3">
        <v>116</v>
      </c>
      <c r="D9250" s="4">
        <v>11620</v>
      </c>
      <c r="E9250" t="s">
        <v>11711</v>
      </c>
      <c r="F9250" s="4" t="s">
        <v>13462</v>
      </c>
      <c r="G9250" s="5">
        <v>100</v>
      </c>
      <c r="H9250" s="6">
        <v>0.31</v>
      </c>
      <c r="I9250" s="7">
        <v>59.167000000000002</v>
      </c>
    </row>
    <row r="9251" spans="1:12" x14ac:dyDescent="0.25">
      <c r="A9251">
        <v>20670</v>
      </c>
      <c r="B9251" s="2">
        <v>54.070569999999996</v>
      </c>
      <c r="C9251" s="3">
        <v>1421</v>
      </c>
      <c r="D9251" s="4">
        <v>15680</v>
      </c>
      <c r="E9251" t="s">
        <v>4395</v>
      </c>
      <c r="F9251" s="4" t="s">
        <v>4361</v>
      </c>
      <c r="G9251" s="5">
        <v>667</v>
      </c>
      <c r="H9251" s="6">
        <v>0.25449100000000002</v>
      </c>
      <c r="I9251" s="7">
        <v>68.75</v>
      </c>
    </row>
    <row r="9252" spans="1:12" x14ac:dyDescent="0.25">
      <c r="A9252">
        <v>4981</v>
      </c>
      <c r="B9252" s="2">
        <v>54.07</v>
      </c>
      <c r="C9252" s="3">
        <v>2122</v>
      </c>
      <c r="E9252" t="s">
        <v>1023</v>
      </c>
      <c r="F9252" s="4" t="s">
        <v>701</v>
      </c>
      <c r="G9252" s="5">
        <v>1707</v>
      </c>
      <c r="H9252" s="6">
        <v>0.28688520000000001</v>
      </c>
      <c r="I9252" s="7">
        <v>63.143999999999998</v>
      </c>
      <c r="J9252" s="2">
        <v>63</v>
      </c>
      <c r="K9252">
        <v>1</v>
      </c>
    </row>
    <row r="9253" spans="1:12" x14ac:dyDescent="0.25">
      <c r="A9253">
        <v>53020</v>
      </c>
      <c r="B9253" s="2">
        <v>54.068959999999997</v>
      </c>
      <c r="C9253" s="3">
        <v>3418</v>
      </c>
      <c r="D9253" s="4">
        <v>43100</v>
      </c>
      <c r="E9253" t="s">
        <v>10040</v>
      </c>
      <c r="F9253" s="4" t="s">
        <v>10031</v>
      </c>
      <c r="G9253" s="5">
        <v>2634</v>
      </c>
      <c r="H9253" s="6">
        <v>0.23272590000000001</v>
      </c>
      <c r="I9253" s="7">
        <v>72.5</v>
      </c>
    </row>
    <row r="9254" spans="1:12" x14ac:dyDescent="0.25">
      <c r="A9254">
        <v>50644</v>
      </c>
      <c r="B9254" s="2">
        <v>54.066920000000003</v>
      </c>
      <c r="C9254" s="3">
        <v>8560</v>
      </c>
      <c r="E9254" t="s">
        <v>5046</v>
      </c>
      <c r="F9254" s="4" t="s">
        <v>9593</v>
      </c>
      <c r="G9254" s="5">
        <v>5895</v>
      </c>
      <c r="H9254" s="6">
        <v>0.21506110000000001</v>
      </c>
      <c r="I9254" s="7">
        <v>75.551000000000002</v>
      </c>
      <c r="J9254" s="2">
        <v>55.5</v>
      </c>
      <c r="K9254">
        <v>2</v>
      </c>
    </row>
    <row r="9255" spans="1:12" x14ac:dyDescent="0.25">
      <c r="A9255">
        <v>55003</v>
      </c>
      <c r="B9255" s="2">
        <v>54.064839999999997</v>
      </c>
      <c r="C9255" s="3">
        <v>3674</v>
      </c>
      <c r="D9255" s="4">
        <v>33460</v>
      </c>
      <c r="E9255" t="s">
        <v>1972</v>
      </c>
      <c r="F9255" s="4" t="s">
        <v>10428</v>
      </c>
      <c r="G9255" s="5">
        <v>2762</v>
      </c>
      <c r="H9255" s="6">
        <v>0.1842867</v>
      </c>
      <c r="I9255" s="7">
        <v>80.858999999999995</v>
      </c>
      <c r="J9255" s="2">
        <v>27.5</v>
      </c>
      <c r="K9255">
        <v>2</v>
      </c>
    </row>
    <row r="9256" spans="1:12" x14ac:dyDescent="0.25">
      <c r="A9256">
        <v>60073</v>
      </c>
      <c r="B9256" s="2">
        <v>54.055529999999997</v>
      </c>
      <c r="C9256" s="3">
        <v>60970</v>
      </c>
      <c r="D9256" s="4">
        <v>16980</v>
      </c>
      <c r="E9256" t="s">
        <v>2155</v>
      </c>
      <c r="F9256" s="4" t="s">
        <v>11490</v>
      </c>
      <c r="G9256" s="5">
        <v>36181</v>
      </c>
      <c r="H9256" s="6">
        <v>0.24318719999999999</v>
      </c>
      <c r="I9256" s="7">
        <v>70.674999999999997</v>
      </c>
      <c r="J9256" s="2">
        <v>48</v>
      </c>
      <c r="K9256">
        <v>17</v>
      </c>
      <c r="L9256" s="2">
        <v>88</v>
      </c>
    </row>
    <row r="9257" spans="1:12" x14ac:dyDescent="0.25">
      <c r="A9257">
        <v>28056</v>
      </c>
      <c r="B9257" s="2">
        <v>54.041580000000003</v>
      </c>
      <c r="C9257" s="3">
        <v>32668</v>
      </c>
      <c r="D9257" s="4">
        <v>16740</v>
      </c>
      <c r="E9257" t="s">
        <v>5863</v>
      </c>
      <c r="F9257" s="4" t="s">
        <v>5642</v>
      </c>
      <c r="G9257" s="5">
        <v>22080</v>
      </c>
      <c r="H9257" s="6">
        <v>0.254608</v>
      </c>
      <c r="I9257" s="7">
        <v>68.698999999999998</v>
      </c>
      <c r="J9257" s="2">
        <v>30.333300000000001</v>
      </c>
      <c r="K9257">
        <v>3</v>
      </c>
    </row>
    <row r="9258" spans="1:12" x14ac:dyDescent="0.25">
      <c r="A9258">
        <v>98465</v>
      </c>
      <c r="B9258" s="2">
        <v>54.035130000000002</v>
      </c>
      <c r="C9258" s="3">
        <v>6544</v>
      </c>
      <c r="D9258" s="4">
        <v>42660</v>
      </c>
      <c r="E9258" t="s">
        <v>16435</v>
      </c>
      <c r="F9258" s="4" t="s">
        <v>16344</v>
      </c>
      <c r="G9258" s="5">
        <v>4876</v>
      </c>
      <c r="H9258" s="6">
        <v>0.29136770000000001</v>
      </c>
      <c r="I9258" s="7">
        <v>62.344000000000001</v>
      </c>
      <c r="J9258" s="2">
        <v>54.875</v>
      </c>
      <c r="K9258">
        <v>8</v>
      </c>
    </row>
    <row r="9259" spans="1:12" x14ac:dyDescent="0.25">
      <c r="A9259">
        <v>53070</v>
      </c>
      <c r="B9259" s="2">
        <v>54.033160000000002</v>
      </c>
      <c r="C9259" s="3">
        <v>4907</v>
      </c>
      <c r="D9259" s="4">
        <v>43100</v>
      </c>
      <c r="E9259" t="s">
        <v>10061</v>
      </c>
      <c r="F9259" s="4" t="s">
        <v>10031</v>
      </c>
      <c r="G9259" s="5">
        <v>3381</v>
      </c>
      <c r="H9259" s="6">
        <v>0.25872270000000003</v>
      </c>
      <c r="I9259" s="7">
        <v>67.983999999999995</v>
      </c>
      <c r="J9259" s="2">
        <v>46.5</v>
      </c>
      <c r="K9259">
        <v>2</v>
      </c>
    </row>
    <row r="9260" spans="1:12" x14ac:dyDescent="0.25">
      <c r="A9260">
        <v>57078</v>
      </c>
      <c r="B9260" s="2">
        <v>54.029170000000001</v>
      </c>
      <c r="C9260" s="3">
        <v>19048</v>
      </c>
      <c r="D9260" s="4">
        <v>49460</v>
      </c>
      <c r="E9260" t="s">
        <v>10908</v>
      </c>
      <c r="F9260" s="4" t="s">
        <v>10877</v>
      </c>
      <c r="G9260" s="5">
        <v>13288</v>
      </c>
      <c r="H9260" s="6">
        <v>0.274287</v>
      </c>
      <c r="I9260" s="7">
        <v>65.281000000000006</v>
      </c>
      <c r="J9260" s="2">
        <v>48.545499999999997</v>
      </c>
      <c r="K9260">
        <v>11</v>
      </c>
      <c r="L9260" s="2">
        <v>89.9</v>
      </c>
    </row>
    <row r="9261" spans="1:12" x14ac:dyDescent="0.25">
      <c r="A9261">
        <v>8059</v>
      </c>
      <c r="B9261" s="2">
        <v>54.025080000000003</v>
      </c>
      <c r="C9261" s="3">
        <v>5535</v>
      </c>
      <c r="D9261" s="4">
        <v>37980</v>
      </c>
      <c r="E9261" t="s">
        <v>1613</v>
      </c>
      <c r="F9261" s="4" t="s">
        <v>1341</v>
      </c>
      <c r="G9261" s="5">
        <v>3778</v>
      </c>
      <c r="H9261" s="6">
        <v>0.18316569999999999</v>
      </c>
      <c r="I9261" s="7">
        <v>81.021000000000001</v>
      </c>
      <c r="J9261" s="2">
        <v>43</v>
      </c>
      <c r="K9261">
        <v>1</v>
      </c>
    </row>
    <row r="9262" spans="1:12" x14ac:dyDescent="0.25">
      <c r="A9262">
        <v>95564</v>
      </c>
      <c r="B9262" s="2">
        <v>54.02411</v>
      </c>
      <c r="C9262" s="3">
        <v>500</v>
      </c>
      <c r="D9262" s="4">
        <v>21700</v>
      </c>
      <c r="E9262" t="s">
        <v>15939</v>
      </c>
      <c r="F9262" s="4" t="s">
        <v>15368</v>
      </c>
      <c r="G9262" s="5">
        <v>319</v>
      </c>
      <c r="H9262" s="6">
        <v>0.33228839999999998</v>
      </c>
      <c r="I9262" s="7">
        <v>55.25</v>
      </c>
    </row>
    <row r="9263" spans="1:12" x14ac:dyDescent="0.25">
      <c r="A9263">
        <v>47620</v>
      </c>
      <c r="B9263" s="2">
        <v>54.021929999999998</v>
      </c>
      <c r="C9263" s="3">
        <v>12795</v>
      </c>
      <c r="D9263" s="4">
        <v>21780</v>
      </c>
      <c r="E9263" t="s">
        <v>807</v>
      </c>
      <c r="F9263" s="4" t="s">
        <v>8800</v>
      </c>
      <c r="G9263" s="5">
        <v>8772</v>
      </c>
      <c r="H9263" s="6">
        <v>0.21659829999999999</v>
      </c>
      <c r="I9263" s="7">
        <v>75.239999999999995</v>
      </c>
      <c r="J9263" s="2">
        <v>41.666699999999999</v>
      </c>
      <c r="K9263">
        <v>3</v>
      </c>
    </row>
    <row r="9264" spans="1:12" x14ac:dyDescent="0.25">
      <c r="A9264">
        <v>61863</v>
      </c>
      <c r="B9264" s="2">
        <v>54.0197</v>
      </c>
      <c r="C9264" s="3">
        <v>676</v>
      </c>
      <c r="D9264" s="4">
        <v>16580</v>
      </c>
      <c r="E9264" t="s">
        <v>11826</v>
      </c>
      <c r="F9264" s="4" t="s">
        <v>11490</v>
      </c>
      <c r="G9264" s="5">
        <v>538</v>
      </c>
      <c r="H9264" s="6">
        <v>0.19666049999999999</v>
      </c>
      <c r="I9264" s="7">
        <v>78.683999999999997</v>
      </c>
      <c r="J9264" s="2">
        <v>70.5</v>
      </c>
      <c r="K9264">
        <v>2</v>
      </c>
    </row>
    <row r="9265" spans="1:12" x14ac:dyDescent="0.25">
      <c r="A9265">
        <v>94605</v>
      </c>
      <c r="B9265" s="2">
        <v>54.012720000000002</v>
      </c>
      <c r="C9265" s="3">
        <v>43167</v>
      </c>
      <c r="D9265" s="4">
        <v>41860</v>
      </c>
      <c r="E9265" t="s">
        <v>493</v>
      </c>
      <c r="F9265" s="4" t="s">
        <v>15368</v>
      </c>
      <c r="G9265" s="5">
        <v>28610</v>
      </c>
      <c r="H9265" s="6">
        <v>0.30094369999999998</v>
      </c>
      <c r="I9265" s="7">
        <v>60.661000000000001</v>
      </c>
      <c r="J9265" s="2">
        <v>34.85</v>
      </c>
      <c r="K9265">
        <v>40</v>
      </c>
      <c r="L9265" s="2">
        <v>22.8</v>
      </c>
    </row>
    <row r="9266" spans="1:12" x14ac:dyDescent="0.25">
      <c r="A9266">
        <v>12981</v>
      </c>
      <c r="B9266" s="2">
        <v>54.005420000000001</v>
      </c>
      <c r="C9266" s="3">
        <v>2611</v>
      </c>
      <c r="D9266" s="4">
        <v>38460</v>
      </c>
      <c r="E9266" t="s">
        <v>2457</v>
      </c>
      <c r="F9266" s="4" t="s">
        <v>1280</v>
      </c>
      <c r="G9266" s="5">
        <v>1907</v>
      </c>
      <c r="H9266" s="6">
        <v>0.20283019999999999</v>
      </c>
      <c r="I9266" s="7">
        <v>77.605999999999995</v>
      </c>
      <c r="J9266" s="2">
        <v>59.666699999999999</v>
      </c>
      <c r="K9266">
        <v>3</v>
      </c>
    </row>
    <row r="9267" spans="1:12" x14ac:dyDescent="0.25">
      <c r="A9267">
        <v>61739</v>
      </c>
      <c r="B9267" s="2">
        <v>54.004170000000002</v>
      </c>
      <c r="C9267" s="3">
        <v>4947</v>
      </c>
      <c r="D9267" s="4">
        <v>38700</v>
      </c>
      <c r="E9267" t="s">
        <v>11793</v>
      </c>
      <c r="F9267" s="4" t="s">
        <v>11490</v>
      </c>
      <c r="G9267" s="5">
        <v>3332</v>
      </c>
      <c r="H9267" s="6">
        <v>0.20972099999999999</v>
      </c>
      <c r="I9267" s="7">
        <v>76.412000000000006</v>
      </c>
      <c r="J9267" s="2">
        <v>41</v>
      </c>
      <c r="K9267">
        <v>2</v>
      </c>
    </row>
    <row r="9268" spans="1:12" x14ac:dyDescent="0.25">
      <c r="A9268">
        <v>81635</v>
      </c>
      <c r="B9268" s="2">
        <v>54.00235</v>
      </c>
      <c r="C9268" s="3">
        <v>6408</v>
      </c>
      <c r="D9268" s="4">
        <v>24060</v>
      </c>
      <c r="E9268" t="s">
        <v>14647</v>
      </c>
      <c r="F9268" s="4" t="s">
        <v>14477</v>
      </c>
      <c r="G9268" s="5">
        <v>4271</v>
      </c>
      <c r="H9268" s="6">
        <v>0.23291200000000001</v>
      </c>
      <c r="I9268" s="7">
        <v>72.403999999999996</v>
      </c>
    </row>
    <row r="9269" spans="1:12" x14ac:dyDescent="0.25">
      <c r="A9269">
        <v>65714</v>
      </c>
      <c r="B9269" s="2">
        <v>53.996560000000002</v>
      </c>
      <c r="C9269" s="3">
        <v>30572</v>
      </c>
      <c r="D9269" s="4">
        <v>44180</v>
      </c>
      <c r="E9269" t="s">
        <v>12462</v>
      </c>
      <c r="F9269" s="4" t="s">
        <v>12102</v>
      </c>
      <c r="G9269" s="5">
        <v>19895</v>
      </c>
      <c r="H9269" s="6">
        <v>0.2762867</v>
      </c>
      <c r="I9269" s="7">
        <v>64.903000000000006</v>
      </c>
      <c r="J9269" s="2">
        <v>53.166699999999999</v>
      </c>
      <c r="K9269">
        <v>18</v>
      </c>
      <c r="L9269" s="2">
        <v>97.7</v>
      </c>
    </row>
    <row r="9270" spans="1:12" x14ac:dyDescent="0.25">
      <c r="A9270">
        <v>47025</v>
      </c>
      <c r="B9270" s="2">
        <v>53.988129999999998</v>
      </c>
      <c r="C9270" s="3">
        <v>22871</v>
      </c>
      <c r="D9270" s="4">
        <v>17140</v>
      </c>
      <c r="E9270" t="s">
        <v>7595</v>
      </c>
      <c r="F9270" s="4" t="s">
        <v>8800</v>
      </c>
      <c r="G9270" s="5">
        <v>15343</v>
      </c>
      <c r="H9270" s="6">
        <v>0.21664600000000001</v>
      </c>
      <c r="I9270" s="7">
        <v>75.206999999999994</v>
      </c>
      <c r="J9270" s="2">
        <v>47.666699999999999</v>
      </c>
      <c r="K9270">
        <v>3</v>
      </c>
    </row>
    <row r="9271" spans="1:12" x14ac:dyDescent="0.25">
      <c r="A9271">
        <v>56721</v>
      </c>
      <c r="B9271" s="2">
        <v>53.982860000000002</v>
      </c>
      <c r="C9271" s="3">
        <v>10060</v>
      </c>
      <c r="D9271" s="4">
        <v>24220</v>
      </c>
      <c r="E9271" t="s">
        <v>10853</v>
      </c>
      <c r="F9271" s="4" t="s">
        <v>10428</v>
      </c>
      <c r="G9271" s="5">
        <v>6688</v>
      </c>
      <c r="H9271" s="6">
        <v>0.21755379999999999</v>
      </c>
      <c r="I9271" s="7">
        <v>75.034000000000006</v>
      </c>
      <c r="J9271" s="2">
        <v>45.5</v>
      </c>
      <c r="K9271">
        <v>2</v>
      </c>
    </row>
    <row r="9272" spans="1:12" x14ac:dyDescent="0.25">
      <c r="A9272">
        <v>95461</v>
      </c>
      <c r="B9272" s="2">
        <v>53.980609999999999</v>
      </c>
      <c r="C9272" s="3">
        <v>3318</v>
      </c>
      <c r="D9272" s="4">
        <v>17340</v>
      </c>
      <c r="E9272" t="s">
        <v>490</v>
      </c>
      <c r="F9272" s="4" t="s">
        <v>15368</v>
      </c>
      <c r="G9272" s="5">
        <v>2690</v>
      </c>
      <c r="H9272" s="6">
        <v>0.3266444</v>
      </c>
      <c r="I9272" s="7">
        <v>56.180999999999997</v>
      </c>
      <c r="J9272" s="2">
        <v>66</v>
      </c>
      <c r="K9272">
        <v>1</v>
      </c>
    </row>
    <row r="9273" spans="1:12" x14ac:dyDescent="0.25">
      <c r="A9273">
        <v>77084</v>
      </c>
      <c r="B9273" s="2">
        <v>53.964979999999997</v>
      </c>
      <c r="C9273" s="3">
        <v>101487</v>
      </c>
      <c r="D9273" s="4">
        <v>26420</v>
      </c>
      <c r="E9273" t="s">
        <v>3103</v>
      </c>
      <c r="F9273" s="4" t="s">
        <v>13752</v>
      </c>
      <c r="G9273" s="5">
        <v>62612</v>
      </c>
      <c r="H9273" s="6">
        <v>0.26660600000000001</v>
      </c>
      <c r="I9273" s="7">
        <v>66.546999999999997</v>
      </c>
      <c r="J9273" s="2">
        <v>43.8</v>
      </c>
      <c r="K9273">
        <v>15</v>
      </c>
      <c r="L9273" s="2">
        <v>71</v>
      </c>
    </row>
    <row r="9274" spans="1:12" x14ac:dyDescent="0.25">
      <c r="A9274">
        <v>17868</v>
      </c>
      <c r="B9274" s="2">
        <v>53.949820000000003</v>
      </c>
      <c r="C9274" s="3">
        <v>1241</v>
      </c>
      <c r="D9274" s="4">
        <v>44980</v>
      </c>
      <c r="E9274" t="s">
        <v>516</v>
      </c>
      <c r="F9274" s="4" t="s">
        <v>3003</v>
      </c>
      <c r="G9274" s="5">
        <v>771</v>
      </c>
      <c r="H9274" s="6">
        <v>0.24383920000000001</v>
      </c>
      <c r="I9274" s="7">
        <v>70.480999999999995</v>
      </c>
      <c r="J9274" s="2">
        <v>40</v>
      </c>
      <c r="K9274">
        <v>1</v>
      </c>
    </row>
    <row r="9275" spans="1:12" x14ac:dyDescent="0.25">
      <c r="A9275">
        <v>17220</v>
      </c>
      <c r="B9275" s="2">
        <v>53.949579999999997</v>
      </c>
      <c r="C9275" s="3">
        <v>337</v>
      </c>
      <c r="D9275" s="4">
        <v>16540</v>
      </c>
      <c r="E9275" t="s">
        <v>3734</v>
      </c>
      <c r="F9275" s="4" t="s">
        <v>3003</v>
      </c>
      <c r="G9275" s="5">
        <v>206</v>
      </c>
      <c r="H9275" s="6">
        <v>0.23786409999999999</v>
      </c>
      <c r="I9275" s="7">
        <v>71.5</v>
      </c>
    </row>
    <row r="9276" spans="1:12" x14ac:dyDescent="0.25">
      <c r="A9276">
        <v>32533</v>
      </c>
      <c r="B9276" s="2">
        <v>53.945079999999997</v>
      </c>
      <c r="C9276" s="3">
        <v>27211</v>
      </c>
      <c r="D9276" s="4">
        <v>37860</v>
      </c>
      <c r="E9276" t="s">
        <v>6786</v>
      </c>
      <c r="F9276" s="4" t="s">
        <v>6689</v>
      </c>
      <c r="G9276" s="5">
        <v>18608</v>
      </c>
      <c r="H9276" s="6">
        <v>0.25304959999999999</v>
      </c>
      <c r="I9276" s="7">
        <v>68.873000000000005</v>
      </c>
      <c r="J9276" s="2">
        <v>51.5</v>
      </c>
      <c r="K9276">
        <v>2</v>
      </c>
    </row>
    <row r="9277" spans="1:12" x14ac:dyDescent="0.25">
      <c r="A9277">
        <v>19015</v>
      </c>
      <c r="B9277" s="2">
        <v>53.937939999999998</v>
      </c>
      <c r="C9277" s="3">
        <v>16336</v>
      </c>
      <c r="D9277" s="4">
        <v>37980</v>
      </c>
      <c r="E9277" t="s">
        <v>1981</v>
      </c>
      <c r="F9277" s="4" t="s">
        <v>3003</v>
      </c>
      <c r="G9277" s="5">
        <v>11234</v>
      </c>
      <c r="H9277" s="6">
        <v>0.22236069999999999</v>
      </c>
      <c r="I9277" s="7">
        <v>74.164000000000001</v>
      </c>
      <c r="J9277" s="2">
        <v>38.666699999999999</v>
      </c>
      <c r="K9277">
        <v>12</v>
      </c>
      <c r="L9277" s="2">
        <v>43.2</v>
      </c>
    </row>
    <row r="9278" spans="1:12" x14ac:dyDescent="0.25">
      <c r="A9278">
        <v>50278</v>
      </c>
      <c r="B9278" s="2">
        <v>53.935090000000002</v>
      </c>
      <c r="C9278" s="3">
        <v>941</v>
      </c>
      <c r="D9278" s="4">
        <v>11180</v>
      </c>
      <c r="E9278" t="s">
        <v>9676</v>
      </c>
      <c r="F9278" s="4" t="s">
        <v>9593</v>
      </c>
      <c r="G9278" s="5">
        <v>657</v>
      </c>
      <c r="H9278" s="6">
        <v>0.17477200000000001</v>
      </c>
      <c r="I9278" s="7">
        <v>82.385999999999996</v>
      </c>
    </row>
    <row r="9279" spans="1:12" x14ac:dyDescent="0.25">
      <c r="A9279">
        <v>13342</v>
      </c>
      <c r="B9279" s="2">
        <v>53.934899999999999</v>
      </c>
      <c r="C9279" s="3">
        <v>187</v>
      </c>
      <c r="D9279" s="4">
        <v>36580</v>
      </c>
      <c r="E9279" t="s">
        <v>2577</v>
      </c>
      <c r="F9279" s="4" t="s">
        <v>1280</v>
      </c>
      <c r="G9279" s="5">
        <v>143</v>
      </c>
      <c r="H9279" s="6">
        <v>0.19580420000000001</v>
      </c>
      <c r="I9279" s="7">
        <v>78.75</v>
      </c>
    </row>
    <row r="9280" spans="1:12" x14ac:dyDescent="0.25">
      <c r="A9280">
        <v>50647</v>
      </c>
      <c r="B9280" s="2">
        <v>53.934570000000001</v>
      </c>
      <c r="C9280" s="3">
        <v>1830</v>
      </c>
      <c r="D9280" s="4">
        <v>47940</v>
      </c>
      <c r="E9280" t="s">
        <v>9778</v>
      </c>
      <c r="F9280" s="4" t="s">
        <v>9593</v>
      </c>
      <c r="G9280" s="5">
        <v>1243</v>
      </c>
      <c r="H9280" s="6">
        <v>0.26629120000000001</v>
      </c>
      <c r="I9280" s="7">
        <v>66.563000000000002</v>
      </c>
    </row>
    <row r="9281" spans="1:12" x14ac:dyDescent="0.25">
      <c r="A9281">
        <v>14555</v>
      </c>
      <c r="B9281" s="2">
        <v>53.934060000000002</v>
      </c>
      <c r="C9281" s="3">
        <v>1182</v>
      </c>
      <c r="D9281" s="4">
        <v>40380</v>
      </c>
      <c r="E9281" t="s">
        <v>2890</v>
      </c>
      <c r="F9281" s="4" t="s">
        <v>1280</v>
      </c>
      <c r="G9281" s="5">
        <v>893</v>
      </c>
      <c r="H9281" s="6">
        <v>0.28859059999999997</v>
      </c>
      <c r="I9281" s="7">
        <v>62.707999999999998</v>
      </c>
    </row>
    <row r="9282" spans="1:12" x14ac:dyDescent="0.25">
      <c r="A9282">
        <v>30813</v>
      </c>
      <c r="B9282" s="2">
        <v>53.928809999999999</v>
      </c>
      <c r="C9282" s="3">
        <v>34833</v>
      </c>
      <c r="D9282" s="4">
        <v>12260</v>
      </c>
      <c r="E9282" t="s">
        <v>6543</v>
      </c>
      <c r="F9282" s="4" t="s">
        <v>6363</v>
      </c>
      <c r="G9282" s="5">
        <v>21033</v>
      </c>
      <c r="H9282" s="6">
        <v>0.2611135</v>
      </c>
      <c r="I9282" s="7">
        <v>67.450999999999993</v>
      </c>
      <c r="J9282" s="2">
        <v>47.166699999999999</v>
      </c>
      <c r="K9282">
        <v>6</v>
      </c>
    </row>
    <row r="9283" spans="1:12" x14ac:dyDescent="0.25">
      <c r="A9283">
        <v>24944</v>
      </c>
      <c r="B9283" s="2">
        <v>53.923720000000003</v>
      </c>
      <c r="C9283" s="3">
        <v>393</v>
      </c>
      <c r="E9283" t="s">
        <v>5211</v>
      </c>
      <c r="F9283" s="4" t="s">
        <v>5144</v>
      </c>
      <c r="G9283" s="5">
        <v>282</v>
      </c>
      <c r="H9283" s="6">
        <v>0.28975269999999997</v>
      </c>
      <c r="I9283" s="7">
        <v>62.5</v>
      </c>
    </row>
    <row r="9284" spans="1:12" x14ac:dyDescent="0.25">
      <c r="A9284">
        <v>96785</v>
      </c>
      <c r="B9284" s="2">
        <v>53.923160000000003</v>
      </c>
      <c r="C9284" s="3">
        <v>2674</v>
      </c>
      <c r="D9284" s="4">
        <v>25900</v>
      </c>
      <c r="E9284" t="s">
        <v>15982</v>
      </c>
      <c r="F9284" s="4" t="s">
        <v>16099</v>
      </c>
      <c r="G9284" s="5">
        <v>2046</v>
      </c>
      <c r="H9284" s="6">
        <v>0.3595506</v>
      </c>
      <c r="I9284" s="7">
        <v>50.436</v>
      </c>
      <c r="J9284" s="2">
        <v>31</v>
      </c>
      <c r="K9284">
        <v>1</v>
      </c>
    </row>
    <row r="9285" spans="1:12" x14ac:dyDescent="0.25">
      <c r="A9285">
        <v>54229</v>
      </c>
      <c r="B9285" s="2">
        <v>53.921970000000002</v>
      </c>
      <c r="C9285" s="3">
        <v>4046</v>
      </c>
      <c r="D9285" s="4">
        <v>24580</v>
      </c>
      <c r="E9285" t="s">
        <v>10221</v>
      </c>
      <c r="F9285" s="4" t="s">
        <v>10031</v>
      </c>
      <c r="G9285" s="5">
        <v>2880</v>
      </c>
      <c r="H9285" s="6">
        <v>0.2121528</v>
      </c>
      <c r="I9285" s="7">
        <v>75.903999999999996</v>
      </c>
      <c r="J9285" s="2">
        <v>61</v>
      </c>
      <c r="K9285">
        <v>1</v>
      </c>
    </row>
    <row r="9286" spans="1:12" x14ac:dyDescent="0.25">
      <c r="A9286">
        <v>49228</v>
      </c>
      <c r="B9286" s="2">
        <v>53.920369999999998</v>
      </c>
      <c r="C9286" s="3">
        <v>5678</v>
      </c>
      <c r="D9286" s="4">
        <v>10300</v>
      </c>
      <c r="E9286" t="s">
        <v>9344</v>
      </c>
      <c r="F9286" s="4" t="s">
        <v>9106</v>
      </c>
      <c r="G9286" s="5">
        <v>3828</v>
      </c>
      <c r="H9286" s="6">
        <v>0.2439916</v>
      </c>
      <c r="I9286" s="7">
        <v>70.397999999999996</v>
      </c>
      <c r="J9286" s="2">
        <v>66</v>
      </c>
      <c r="K9286">
        <v>1</v>
      </c>
    </row>
    <row r="9287" spans="1:12" x14ac:dyDescent="0.25">
      <c r="A9287">
        <v>12168</v>
      </c>
      <c r="B9287" s="2">
        <v>53.919119999999999</v>
      </c>
      <c r="C9287" s="3">
        <v>1937</v>
      </c>
      <c r="D9287" s="4">
        <v>10580</v>
      </c>
      <c r="E9287" t="s">
        <v>2167</v>
      </c>
      <c r="F9287" s="4" t="s">
        <v>1280</v>
      </c>
      <c r="G9287" s="5">
        <v>1378</v>
      </c>
      <c r="H9287" s="6">
        <v>0.208847</v>
      </c>
      <c r="I9287" s="7">
        <v>76.471000000000004</v>
      </c>
      <c r="J9287" s="2">
        <v>53</v>
      </c>
      <c r="K9287">
        <v>1</v>
      </c>
    </row>
    <row r="9288" spans="1:12" x14ac:dyDescent="0.25">
      <c r="A9288">
        <v>82520</v>
      </c>
      <c r="B9288" s="2">
        <v>53.916609999999999</v>
      </c>
      <c r="C9288" s="3">
        <v>13840</v>
      </c>
      <c r="D9288" s="4">
        <v>40180</v>
      </c>
      <c r="E9288" t="s">
        <v>14692</v>
      </c>
      <c r="F9288" s="4" t="s">
        <v>14657</v>
      </c>
      <c r="G9288" s="5">
        <v>9147</v>
      </c>
      <c r="H9288" s="6">
        <v>0.27364159999999998</v>
      </c>
      <c r="I9288" s="7">
        <v>65.269000000000005</v>
      </c>
      <c r="J9288" s="2">
        <v>46.909100000000002</v>
      </c>
      <c r="K9288">
        <v>11</v>
      </c>
      <c r="L9288" s="2">
        <v>84.2</v>
      </c>
    </row>
    <row r="9289" spans="1:12" x14ac:dyDescent="0.25">
      <c r="A9289">
        <v>53002</v>
      </c>
      <c r="B9289" s="2">
        <v>53.914000000000001</v>
      </c>
      <c r="C9289" s="3">
        <v>2555</v>
      </c>
      <c r="D9289" s="4">
        <v>33340</v>
      </c>
      <c r="E9289" t="s">
        <v>9107</v>
      </c>
      <c r="F9289" s="4" t="s">
        <v>10031</v>
      </c>
      <c r="G9289" s="5">
        <v>1743</v>
      </c>
      <c r="H9289" s="6">
        <v>0.1966743</v>
      </c>
      <c r="I9289" s="7">
        <v>78.563000000000002</v>
      </c>
      <c r="J9289" s="2">
        <v>29</v>
      </c>
      <c r="K9289">
        <v>1</v>
      </c>
    </row>
    <row r="9290" spans="1:12" x14ac:dyDescent="0.25">
      <c r="A9290">
        <v>12747</v>
      </c>
      <c r="B9290" s="2">
        <v>53.9133</v>
      </c>
      <c r="C9290" s="3">
        <v>1722</v>
      </c>
      <c r="E9290" t="s">
        <v>2325</v>
      </c>
      <c r="F9290" s="4" t="s">
        <v>1280</v>
      </c>
      <c r="G9290" s="5">
        <v>1154</v>
      </c>
      <c r="H9290" s="6">
        <v>0.2865801</v>
      </c>
      <c r="I9290" s="7">
        <v>63.026000000000003</v>
      </c>
    </row>
    <row r="9291" spans="1:12" x14ac:dyDescent="0.25">
      <c r="A9291">
        <v>58652</v>
      </c>
      <c r="B9291" s="2">
        <v>53.912840000000003</v>
      </c>
      <c r="C9291" s="3">
        <v>1103</v>
      </c>
      <c r="D9291" s="4">
        <v>19860</v>
      </c>
      <c r="E9291" t="s">
        <v>11227</v>
      </c>
      <c r="F9291" s="4" t="s">
        <v>11069</v>
      </c>
      <c r="G9291" s="5">
        <v>786</v>
      </c>
      <c r="H9291" s="6">
        <v>0.23536899999999999</v>
      </c>
      <c r="I9291" s="7">
        <v>71.875</v>
      </c>
      <c r="J9291" s="2">
        <v>60</v>
      </c>
      <c r="K9291">
        <v>1</v>
      </c>
    </row>
    <row r="9292" spans="1:12" x14ac:dyDescent="0.25">
      <c r="A9292">
        <v>86301</v>
      </c>
      <c r="B9292" s="2">
        <v>53.908790000000003</v>
      </c>
      <c r="C9292" s="3">
        <v>21655</v>
      </c>
      <c r="D9292" s="4">
        <v>39140</v>
      </c>
      <c r="E9292" t="s">
        <v>9258</v>
      </c>
      <c r="F9292" s="4" t="s">
        <v>14962</v>
      </c>
      <c r="G9292" s="5">
        <v>16128</v>
      </c>
      <c r="H9292" s="6">
        <v>0.32682290000000003</v>
      </c>
      <c r="I9292" s="7">
        <v>56.064999999999998</v>
      </c>
      <c r="J9292" s="2">
        <v>48.071399999999997</v>
      </c>
      <c r="K9292">
        <v>14</v>
      </c>
      <c r="L9292" s="2">
        <v>88.5</v>
      </c>
    </row>
    <row r="9293" spans="1:12" x14ac:dyDescent="0.25">
      <c r="A9293">
        <v>4476</v>
      </c>
      <c r="B9293" s="2">
        <v>53.904710000000001</v>
      </c>
      <c r="C9293" s="3">
        <v>1152</v>
      </c>
      <c r="E9293" t="s">
        <v>849</v>
      </c>
      <c r="F9293" s="4" t="s">
        <v>701</v>
      </c>
      <c r="G9293" s="5">
        <v>938</v>
      </c>
      <c r="H9293" s="6">
        <v>0.34648190000000001</v>
      </c>
      <c r="I9293" s="7">
        <v>52.655999999999999</v>
      </c>
      <c r="J9293" s="2">
        <v>31</v>
      </c>
      <c r="K9293">
        <v>1</v>
      </c>
    </row>
    <row r="9294" spans="1:12" x14ac:dyDescent="0.25">
      <c r="A9294">
        <v>37062</v>
      </c>
      <c r="B9294" s="2">
        <v>53.902760000000001</v>
      </c>
      <c r="C9294" s="3">
        <v>10751</v>
      </c>
      <c r="D9294" s="4">
        <v>34980</v>
      </c>
      <c r="E9294" t="s">
        <v>1353</v>
      </c>
      <c r="F9294" s="4" t="s">
        <v>7348</v>
      </c>
      <c r="G9294" s="5">
        <v>7171</v>
      </c>
      <c r="H9294" s="6">
        <v>0.26366420000000002</v>
      </c>
      <c r="I9294" s="7">
        <v>66.966999999999999</v>
      </c>
      <c r="J9294" s="2">
        <v>69</v>
      </c>
      <c r="K9294">
        <v>1</v>
      </c>
    </row>
    <row r="9295" spans="1:12" x14ac:dyDescent="0.25">
      <c r="A9295">
        <v>94928</v>
      </c>
      <c r="B9295" s="2">
        <v>53.89472</v>
      </c>
      <c r="C9295" s="3">
        <v>42667</v>
      </c>
      <c r="D9295" s="4">
        <v>42220</v>
      </c>
      <c r="E9295" t="s">
        <v>15801</v>
      </c>
      <c r="F9295" s="4" t="s">
        <v>15368</v>
      </c>
      <c r="G9295" s="5">
        <v>26416</v>
      </c>
      <c r="H9295" s="6">
        <v>0.2369019</v>
      </c>
      <c r="I9295" s="7">
        <v>71.59</v>
      </c>
      <c r="J9295" s="2">
        <v>42.384599999999999</v>
      </c>
      <c r="K9295">
        <v>13</v>
      </c>
      <c r="L9295" s="2">
        <v>63.7</v>
      </c>
    </row>
    <row r="9296" spans="1:12" x14ac:dyDescent="0.25">
      <c r="A9296">
        <v>5089</v>
      </c>
      <c r="B9296" s="2">
        <v>53.887540000000001</v>
      </c>
      <c r="C9296" s="3">
        <v>5072</v>
      </c>
      <c r="D9296" s="4">
        <v>17200</v>
      </c>
      <c r="E9296" t="s">
        <v>110</v>
      </c>
      <c r="F9296" s="4" t="s">
        <v>1030</v>
      </c>
      <c r="G9296" s="5">
        <v>3578</v>
      </c>
      <c r="H9296" s="6">
        <v>0.26998319999999998</v>
      </c>
      <c r="I9296" s="7">
        <v>65.873000000000005</v>
      </c>
      <c r="J9296" s="2">
        <v>40</v>
      </c>
      <c r="K9296">
        <v>3</v>
      </c>
    </row>
    <row r="9297" spans="1:12" x14ac:dyDescent="0.25">
      <c r="A9297">
        <v>49106</v>
      </c>
      <c r="B9297" s="2">
        <v>53.885959999999997</v>
      </c>
      <c r="C9297" s="3">
        <v>4270</v>
      </c>
      <c r="D9297" s="4">
        <v>35660</v>
      </c>
      <c r="E9297" t="s">
        <v>9336</v>
      </c>
      <c r="F9297" s="4" t="s">
        <v>9106</v>
      </c>
      <c r="G9297" s="5">
        <v>3082</v>
      </c>
      <c r="H9297" s="6">
        <v>0.24716189999999999</v>
      </c>
      <c r="I9297" s="7">
        <v>69.8</v>
      </c>
      <c r="J9297" s="2">
        <v>53.666699999999999</v>
      </c>
      <c r="K9297">
        <v>3</v>
      </c>
    </row>
    <row r="9298" spans="1:12" x14ac:dyDescent="0.25">
      <c r="A9298">
        <v>21914</v>
      </c>
      <c r="B9298" s="2">
        <v>53.885120000000001</v>
      </c>
      <c r="C9298" s="3">
        <v>497</v>
      </c>
      <c r="D9298" s="4">
        <v>37980</v>
      </c>
      <c r="E9298" t="s">
        <v>313</v>
      </c>
      <c r="F9298" s="4" t="s">
        <v>4361</v>
      </c>
      <c r="G9298" s="5">
        <v>386</v>
      </c>
      <c r="H9298" s="6">
        <v>0.1808785</v>
      </c>
      <c r="I9298" s="7">
        <v>81.25</v>
      </c>
    </row>
    <row r="9299" spans="1:12" x14ac:dyDescent="0.25">
      <c r="A9299">
        <v>80603</v>
      </c>
      <c r="B9299" s="2">
        <v>53.88326</v>
      </c>
      <c r="C9299" s="3">
        <v>11501</v>
      </c>
      <c r="D9299" s="4">
        <v>24540</v>
      </c>
      <c r="E9299" t="s">
        <v>318</v>
      </c>
      <c r="F9299" s="4" t="s">
        <v>14477</v>
      </c>
      <c r="G9299" s="5">
        <v>7395</v>
      </c>
      <c r="H9299" s="6">
        <v>0.2144402</v>
      </c>
      <c r="I9299" s="7">
        <v>75.441000000000003</v>
      </c>
    </row>
    <row r="9300" spans="1:12" x14ac:dyDescent="0.25">
      <c r="A9300">
        <v>76852</v>
      </c>
      <c r="B9300" s="2">
        <v>53.881439999999998</v>
      </c>
      <c r="C9300" s="3">
        <v>222</v>
      </c>
      <c r="E9300" t="s">
        <v>14006</v>
      </c>
      <c r="F9300" s="4" t="s">
        <v>13752</v>
      </c>
      <c r="G9300" s="5">
        <v>188</v>
      </c>
      <c r="H9300" s="6">
        <v>0.20105819999999999</v>
      </c>
      <c r="I9300" s="7">
        <v>77.75</v>
      </c>
    </row>
    <row r="9301" spans="1:12" x14ac:dyDescent="0.25">
      <c r="A9301">
        <v>1475</v>
      </c>
      <c r="B9301" s="2">
        <v>53.87961</v>
      </c>
      <c r="C9301" s="3">
        <v>10465</v>
      </c>
      <c r="D9301" s="4">
        <v>49340</v>
      </c>
      <c r="E9301" t="s">
        <v>161</v>
      </c>
      <c r="F9301" s="4" t="s">
        <v>21</v>
      </c>
      <c r="G9301" s="5">
        <v>7453</v>
      </c>
      <c r="H9301" s="6">
        <v>0.1996512</v>
      </c>
      <c r="I9301" s="7">
        <v>77.989999999999995</v>
      </c>
      <c r="J9301" s="2">
        <v>44.5</v>
      </c>
      <c r="K9301">
        <v>2</v>
      </c>
    </row>
    <row r="9302" spans="1:12" x14ac:dyDescent="0.25">
      <c r="A9302">
        <v>97476</v>
      </c>
      <c r="B9302" s="2">
        <v>53.877800000000001</v>
      </c>
      <c r="C9302" s="3">
        <v>123</v>
      </c>
      <c r="D9302" s="4">
        <v>15060</v>
      </c>
      <c r="E9302" t="s">
        <v>16266</v>
      </c>
      <c r="F9302" s="4" t="s">
        <v>16170</v>
      </c>
      <c r="G9302" s="5">
        <v>123</v>
      </c>
      <c r="H9302" s="6">
        <v>8.06452E-2</v>
      </c>
      <c r="I9302" s="7">
        <v>98.548000000000002</v>
      </c>
    </row>
    <row r="9303" spans="1:12" x14ac:dyDescent="0.25">
      <c r="A9303">
        <v>47035</v>
      </c>
      <c r="B9303" s="2">
        <v>53.877699999999997</v>
      </c>
      <c r="C9303" s="3">
        <v>395</v>
      </c>
      <c r="E9303" t="s">
        <v>8945</v>
      </c>
      <c r="F9303" s="4" t="s">
        <v>8800</v>
      </c>
      <c r="G9303" s="5">
        <v>284</v>
      </c>
      <c r="H9303" s="6">
        <v>0.27017540000000001</v>
      </c>
      <c r="I9303" s="7">
        <v>65.793999999999997</v>
      </c>
    </row>
    <row r="9304" spans="1:12" x14ac:dyDescent="0.25">
      <c r="A9304">
        <v>10805</v>
      </c>
      <c r="B9304" s="2">
        <v>53.874380000000002</v>
      </c>
      <c r="C9304" s="3">
        <v>18898</v>
      </c>
      <c r="D9304" s="4">
        <v>35620</v>
      </c>
      <c r="E9304" t="s">
        <v>1846</v>
      </c>
      <c r="F9304" s="4" t="s">
        <v>1280</v>
      </c>
      <c r="G9304" s="5">
        <v>13607</v>
      </c>
      <c r="H9304" s="6">
        <v>0.30285879999999998</v>
      </c>
      <c r="I9304" s="7">
        <v>60.143000000000001</v>
      </c>
      <c r="J9304" s="2">
        <v>37</v>
      </c>
      <c r="K9304">
        <v>5</v>
      </c>
    </row>
    <row r="9305" spans="1:12" x14ac:dyDescent="0.25">
      <c r="A9305">
        <v>2885</v>
      </c>
      <c r="B9305" s="2">
        <v>53.869289999999999</v>
      </c>
      <c r="C9305" s="3">
        <v>10555</v>
      </c>
      <c r="D9305" s="4">
        <v>39300</v>
      </c>
      <c r="E9305" t="s">
        <v>65</v>
      </c>
      <c r="F9305" s="4" t="s">
        <v>466</v>
      </c>
      <c r="G9305" s="5">
        <v>7662</v>
      </c>
      <c r="H9305" s="6">
        <v>0.26729310000000001</v>
      </c>
      <c r="I9305" s="7">
        <v>66.287000000000006</v>
      </c>
      <c r="J9305" s="2">
        <v>42.333300000000001</v>
      </c>
      <c r="K9305">
        <v>6</v>
      </c>
    </row>
    <row r="9306" spans="1:12" x14ac:dyDescent="0.25">
      <c r="A9306">
        <v>12406</v>
      </c>
      <c r="B9306" s="2">
        <v>53.867350000000002</v>
      </c>
      <c r="C9306" s="3">
        <v>728</v>
      </c>
      <c r="E9306" t="s">
        <v>2186</v>
      </c>
      <c r="F9306" s="4" t="s">
        <v>1280</v>
      </c>
      <c r="G9306" s="5">
        <v>458</v>
      </c>
      <c r="H9306" s="6">
        <v>0.20043569999999999</v>
      </c>
      <c r="I9306" s="7">
        <v>77.837000000000003</v>
      </c>
      <c r="J9306" s="2">
        <v>53</v>
      </c>
      <c r="K9306">
        <v>1</v>
      </c>
    </row>
    <row r="9307" spans="1:12" x14ac:dyDescent="0.25">
      <c r="A9307">
        <v>14469</v>
      </c>
      <c r="B9307" s="2">
        <v>53.866120000000002</v>
      </c>
      <c r="C9307" s="3">
        <v>6500</v>
      </c>
      <c r="D9307" s="4">
        <v>40380</v>
      </c>
      <c r="E9307" t="s">
        <v>1199</v>
      </c>
      <c r="F9307" s="4" t="s">
        <v>1280</v>
      </c>
      <c r="G9307" s="5">
        <v>4651</v>
      </c>
      <c r="H9307" s="6">
        <v>0.26182290000000003</v>
      </c>
      <c r="I9307" s="7">
        <v>67.224000000000004</v>
      </c>
      <c r="J9307" s="2">
        <v>56</v>
      </c>
      <c r="K9307">
        <v>4</v>
      </c>
    </row>
    <row r="9308" spans="1:12" x14ac:dyDescent="0.25">
      <c r="A9308">
        <v>30253</v>
      </c>
      <c r="B9308" s="2">
        <v>53.856929999999998</v>
      </c>
      <c r="C9308" s="3">
        <v>55082</v>
      </c>
      <c r="D9308" s="4">
        <v>12060</v>
      </c>
      <c r="E9308" t="s">
        <v>6417</v>
      </c>
      <c r="F9308" s="4" t="s">
        <v>6363</v>
      </c>
      <c r="G9308" s="5">
        <v>33763</v>
      </c>
      <c r="H9308" s="6">
        <v>0.27953679999999997</v>
      </c>
      <c r="I9308" s="7">
        <v>64.161000000000001</v>
      </c>
      <c r="J9308" s="2">
        <v>49.5</v>
      </c>
      <c r="K9308">
        <v>4</v>
      </c>
    </row>
    <row r="9309" spans="1:12" x14ac:dyDescent="0.25">
      <c r="A9309">
        <v>53538</v>
      </c>
      <c r="B9309" s="2">
        <v>53.845750000000002</v>
      </c>
      <c r="C9309" s="3">
        <v>18593</v>
      </c>
      <c r="D9309" s="4">
        <v>48020</v>
      </c>
      <c r="E9309" t="s">
        <v>9921</v>
      </c>
      <c r="F9309" s="4" t="s">
        <v>10031</v>
      </c>
      <c r="G9309" s="5">
        <v>12954</v>
      </c>
      <c r="H9309" s="6">
        <v>0.26293040000000001</v>
      </c>
      <c r="I9309" s="7">
        <v>67.025999999999996</v>
      </c>
      <c r="J9309" s="2">
        <v>48.555599999999998</v>
      </c>
      <c r="K9309">
        <v>9</v>
      </c>
    </row>
    <row r="9310" spans="1:12" x14ac:dyDescent="0.25">
      <c r="A9310">
        <v>47201</v>
      </c>
      <c r="B9310" s="2">
        <v>53.835769999999997</v>
      </c>
      <c r="C9310" s="3">
        <v>43351</v>
      </c>
      <c r="D9310" s="4">
        <v>18020</v>
      </c>
      <c r="E9310" t="s">
        <v>1585</v>
      </c>
      <c r="F9310" s="4" t="s">
        <v>8800</v>
      </c>
      <c r="G9310" s="5">
        <v>28774</v>
      </c>
      <c r="H9310" s="6">
        <v>0.28323199999999998</v>
      </c>
      <c r="I9310" s="7">
        <v>63.515999999999998</v>
      </c>
      <c r="J9310" s="2">
        <v>44.142899999999997</v>
      </c>
      <c r="K9310">
        <v>21</v>
      </c>
      <c r="L9310" s="2">
        <v>73</v>
      </c>
    </row>
    <row r="9311" spans="1:12" x14ac:dyDescent="0.25">
      <c r="A9311">
        <v>55080</v>
      </c>
      <c r="B9311" s="2">
        <v>53.828470000000003</v>
      </c>
      <c r="C9311" s="3">
        <v>2332</v>
      </c>
      <c r="D9311" s="4">
        <v>33460</v>
      </c>
      <c r="E9311" t="s">
        <v>10459</v>
      </c>
      <c r="F9311" s="4" t="s">
        <v>10428</v>
      </c>
      <c r="G9311" s="5">
        <v>1690</v>
      </c>
      <c r="H9311" s="6">
        <v>0.17337279999999999</v>
      </c>
      <c r="I9311" s="7">
        <v>82.5</v>
      </c>
    </row>
    <row r="9312" spans="1:12" x14ac:dyDescent="0.25">
      <c r="A9312">
        <v>11378</v>
      </c>
      <c r="B9312" s="2">
        <v>53.822650000000003</v>
      </c>
      <c r="C9312" s="3">
        <v>30854</v>
      </c>
      <c r="D9312" s="4">
        <v>35620</v>
      </c>
      <c r="E9312" t="s">
        <v>1916</v>
      </c>
      <c r="F9312" s="4" t="s">
        <v>1280</v>
      </c>
      <c r="G9312" s="5">
        <v>22638</v>
      </c>
      <c r="H9312" s="6">
        <v>0.24807850000000001</v>
      </c>
      <c r="I9312" s="7">
        <v>69.587000000000003</v>
      </c>
      <c r="J9312" s="2">
        <v>31</v>
      </c>
      <c r="K9312">
        <v>6</v>
      </c>
    </row>
    <row r="9313" spans="1:12" x14ac:dyDescent="0.25">
      <c r="A9313">
        <v>55940</v>
      </c>
      <c r="B9313" s="2">
        <v>53.816830000000003</v>
      </c>
      <c r="C9313" s="3">
        <v>2609</v>
      </c>
      <c r="D9313" s="4">
        <v>40340</v>
      </c>
      <c r="E9313" t="s">
        <v>10570</v>
      </c>
      <c r="F9313" s="4" t="s">
        <v>10428</v>
      </c>
      <c r="G9313" s="5">
        <v>1667</v>
      </c>
      <c r="H9313" s="6">
        <v>0.191247</v>
      </c>
      <c r="I9313" s="7">
        <v>79.405000000000001</v>
      </c>
    </row>
    <row r="9314" spans="1:12" x14ac:dyDescent="0.25">
      <c r="A9314">
        <v>92036</v>
      </c>
      <c r="B9314" s="2">
        <v>53.81588</v>
      </c>
      <c r="C9314" s="3">
        <v>2976</v>
      </c>
      <c r="D9314" s="4">
        <v>41740</v>
      </c>
      <c r="E9314" t="s">
        <v>3613</v>
      </c>
      <c r="F9314" s="4" t="s">
        <v>15368</v>
      </c>
      <c r="G9314" s="5">
        <v>2302</v>
      </c>
      <c r="H9314" s="6">
        <v>0.3399913</v>
      </c>
      <c r="I9314" s="7">
        <v>53.69</v>
      </c>
      <c r="J9314" s="2">
        <v>72</v>
      </c>
      <c r="K9314">
        <v>1</v>
      </c>
    </row>
    <row r="9315" spans="1:12" x14ac:dyDescent="0.25">
      <c r="A9315">
        <v>81138</v>
      </c>
      <c r="B9315" s="2">
        <v>53.81532</v>
      </c>
      <c r="C9315" s="3">
        <v>41</v>
      </c>
      <c r="E9315" t="s">
        <v>14600</v>
      </c>
      <c r="F9315" s="4" t="s">
        <v>14477</v>
      </c>
      <c r="G9315" s="5">
        <v>41</v>
      </c>
      <c r="H9315" s="6">
        <v>0.35714289999999999</v>
      </c>
      <c r="I9315" s="7">
        <v>50.713999999999999</v>
      </c>
    </row>
    <row r="9316" spans="1:12" x14ac:dyDescent="0.25">
      <c r="A9316">
        <v>43029</v>
      </c>
      <c r="B9316" s="2">
        <v>53.815240000000003</v>
      </c>
      <c r="C9316" s="3">
        <v>630</v>
      </c>
      <c r="D9316" s="4">
        <v>18140</v>
      </c>
      <c r="E9316" t="s">
        <v>3232</v>
      </c>
      <c r="F9316" s="4" t="s">
        <v>8295</v>
      </c>
      <c r="G9316" s="5">
        <v>338</v>
      </c>
      <c r="H9316" s="6">
        <v>0.34513270000000001</v>
      </c>
      <c r="I9316" s="7">
        <v>52.787999999999997</v>
      </c>
    </row>
    <row r="9317" spans="1:12" x14ac:dyDescent="0.25">
      <c r="A9317">
        <v>83669</v>
      </c>
      <c r="B9317" s="2">
        <v>53.813890000000001</v>
      </c>
      <c r="C9317" s="3">
        <v>8774</v>
      </c>
      <c r="D9317" s="4">
        <v>14260</v>
      </c>
      <c r="E9317" t="s">
        <v>5703</v>
      </c>
      <c r="F9317" s="4" t="s">
        <v>14725</v>
      </c>
      <c r="G9317" s="5">
        <v>5242</v>
      </c>
      <c r="H9317" s="6">
        <v>0.27088899999999999</v>
      </c>
      <c r="I9317" s="7">
        <v>65.591999999999999</v>
      </c>
      <c r="J9317" s="2">
        <v>44</v>
      </c>
      <c r="K9317">
        <v>2</v>
      </c>
    </row>
    <row r="9318" spans="1:12" x14ac:dyDescent="0.25">
      <c r="A9318">
        <v>51025</v>
      </c>
      <c r="B9318" s="2">
        <v>53.812309999999997</v>
      </c>
      <c r="C9318" s="3">
        <v>1804</v>
      </c>
      <c r="E9318" t="s">
        <v>9807</v>
      </c>
      <c r="F9318" s="4" t="s">
        <v>9593</v>
      </c>
      <c r="G9318" s="5">
        <v>1376</v>
      </c>
      <c r="H9318" s="6">
        <v>0.2498184</v>
      </c>
      <c r="I9318" s="7">
        <v>69.230999999999995</v>
      </c>
      <c r="J9318" s="2">
        <v>52</v>
      </c>
      <c r="K9318">
        <v>1</v>
      </c>
    </row>
    <row r="9319" spans="1:12" x14ac:dyDescent="0.25">
      <c r="A9319">
        <v>45877</v>
      </c>
      <c r="B9319" s="2">
        <v>53.81165</v>
      </c>
      <c r="C9319" s="3">
        <v>2095</v>
      </c>
      <c r="E9319" t="s">
        <v>8788</v>
      </c>
      <c r="F9319" s="4" t="s">
        <v>8295</v>
      </c>
      <c r="G9319" s="5">
        <v>1406</v>
      </c>
      <c r="H9319" s="6">
        <v>0.23667379999999999</v>
      </c>
      <c r="I9319" s="7">
        <v>71.486000000000004</v>
      </c>
      <c r="J9319" s="2">
        <v>62</v>
      </c>
      <c r="K9319">
        <v>1</v>
      </c>
    </row>
    <row r="9320" spans="1:12" x14ac:dyDescent="0.25">
      <c r="A9320">
        <v>80615</v>
      </c>
      <c r="B9320" s="2">
        <v>53.810130000000001</v>
      </c>
      <c r="C9320" s="3">
        <v>7693</v>
      </c>
      <c r="D9320" s="4">
        <v>24540</v>
      </c>
      <c r="E9320" t="s">
        <v>2571</v>
      </c>
      <c r="F9320" s="4" t="s">
        <v>14477</v>
      </c>
      <c r="G9320" s="5">
        <v>4923</v>
      </c>
      <c r="H9320" s="6">
        <v>0.25588949999999999</v>
      </c>
      <c r="I9320" s="7">
        <v>68.147999999999996</v>
      </c>
      <c r="J9320" s="2">
        <v>66</v>
      </c>
      <c r="K9320">
        <v>1</v>
      </c>
    </row>
    <row r="9321" spans="1:12" x14ac:dyDescent="0.25">
      <c r="A9321">
        <v>97080</v>
      </c>
      <c r="B9321" s="2">
        <v>53.802590000000002</v>
      </c>
      <c r="C9321" s="3">
        <v>40500</v>
      </c>
      <c r="D9321" s="4">
        <v>38900</v>
      </c>
      <c r="E9321" t="s">
        <v>6262</v>
      </c>
      <c r="F9321" s="4" t="s">
        <v>16170</v>
      </c>
      <c r="G9321" s="5">
        <v>26570</v>
      </c>
      <c r="H9321" s="6">
        <v>0.23397689999999999</v>
      </c>
      <c r="I9321" s="7">
        <v>71.933999999999997</v>
      </c>
      <c r="J9321" s="2">
        <v>44.866700000000002</v>
      </c>
      <c r="K9321">
        <v>30</v>
      </c>
      <c r="L9321" s="2">
        <v>76.5</v>
      </c>
    </row>
    <row r="9322" spans="1:12" x14ac:dyDescent="0.25">
      <c r="A9322">
        <v>15670</v>
      </c>
      <c r="B9322" s="2">
        <v>53.795610000000003</v>
      </c>
      <c r="C9322" s="3">
        <v>3371</v>
      </c>
      <c r="D9322" s="4">
        <v>38300</v>
      </c>
      <c r="E9322" t="s">
        <v>3245</v>
      </c>
      <c r="F9322" s="4" t="s">
        <v>3003</v>
      </c>
      <c r="G9322" s="5">
        <v>2609</v>
      </c>
      <c r="H9322" s="6">
        <v>0.23026820000000001</v>
      </c>
      <c r="I9322" s="7">
        <v>72.56</v>
      </c>
      <c r="J9322" s="2">
        <v>62</v>
      </c>
      <c r="K9322">
        <v>2</v>
      </c>
    </row>
    <row r="9323" spans="1:12" x14ac:dyDescent="0.25">
      <c r="A9323">
        <v>81023</v>
      </c>
      <c r="B9323" s="2">
        <v>53.79477</v>
      </c>
      <c r="C9323" s="3">
        <v>1245</v>
      </c>
      <c r="D9323" s="4">
        <v>39380</v>
      </c>
      <c r="E9323" t="s">
        <v>7673</v>
      </c>
      <c r="F9323" s="4" t="s">
        <v>14477</v>
      </c>
      <c r="G9323" s="5">
        <v>892</v>
      </c>
      <c r="H9323" s="6">
        <v>0.35874440000000002</v>
      </c>
      <c r="I9323" s="7">
        <v>50.356999999999999</v>
      </c>
    </row>
    <row r="9324" spans="1:12" x14ac:dyDescent="0.25">
      <c r="A9324">
        <v>80446</v>
      </c>
      <c r="B9324" s="2">
        <v>53.793959999999998</v>
      </c>
      <c r="C9324" s="3">
        <v>3604</v>
      </c>
      <c r="E9324" t="s">
        <v>38</v>
      </c>
      <c r="F9324" s="4" t="s">
        <v>14477</v>
      </c>
      <c r="G9324" s="5">
        <v>2486</v>
      </c>
      <c r="H9324" s="6">
        <v>0.2441673</v>
      </c>
      <c r="I9324" s="7">
        <v>70.156000000000006</v>
      </c>
    </row>
    <row r="9325" spans="1:12" x14ac:dyDescent="0.25">
      <c r="A9325">
        <v>22640</v>
      </c>
      <c r="B9325" s="2">
        <v>53.79325</v>
      </c>
      <c r="C9325" s="3">
        <v>794</v>
      </c>
      <c r="D9325" s="4">
        <v>47900</v>
      </c>
      <c r="E9325" t="s">
        <v>4697</v>
      </c>
      <c r="F9325" s="4" t="s">
        <v>4335</v>
      </c>
      <c r="G9325" s="5">
        <v>518</v>
      </c>
      <c r="H9325" s="6">
        <v>0.30828519999999998</v>
      </c>
      <c r="I9325" s="7">
        <v>59.07</v>
      </c>
      <c r="J9325" s="2">
        <v>26</v>
      </c>
      <c r="K9325">
        <v>1</v>
      </c>
    </row>
    <row r="9326" spans="1:12" x14ac:dyDescent="0.25">
      <c r="A9326">
        <v>63849</v>
      </c>
      <c r="B9326" s="2">
        <v>53.793080000000003</v>
      </c>
      <c r="C9326" s="3">
        <v>231</v>
      </c>
      <c r="D9326" s="4">
        <v>28380</v>
      </c>
      <c r="E9326" t="s">
        <v>12216</v>
      </c>
      <c r="F9326" s="4" t="s">
        <v>12102</v>
      </c>
      <c r="G9326" s="5">
        <v>187</v>
      </c>
      <c r="H9326" s="6">
        <v>2.6738000000000001E-2</v>
      </c>
      <c r="I9326" s="7">
        <v>107.721</v>
      </c>
    </row>
    <row r="9327" spans="1:12" x14ac:dyDescent="0.25">
      <c r="A9327">
        <v>91103</v>
      </c>
      <c r="B9327" s="2">
        <v>53.788690000000003</v>
      </c>
      <c r="C9327" s="3">
        <v>27684</v>
      </c>
      <c r="D9327" s="4">
        <v>31080</v>
      </c>
      <c r="E9327" t="s">
        <v>4495</v>
      </c>
      <c r="F9327" s="4" t="s">
        <v>15368</v>
      </c>
      <c r="G9327" s="5">
        <v>18134</v>
      </c>
      <c r="H9327" s="6">
        <v>0.29386790000000002</v>
      </c>
      <c r="I9327" s="7">
        <v>61.555999999999997</v>
      </c>
      <c r="J9327" s="2">
        <v>33.049999999999997</v>
      </c>
      <c r="K9327">
        <v>20</v>
      </c>
      <c r="L9327" s="2">
        <v>14.7</v>
      </c>
    </row>
    <row r="9328" spans="1:12" x14ac:dyDescent="0.25">
      <c r="A9328">
        <v>23117</v>
      </c>
      <c r="B9328" s="2">
        <v>53.782670000000003</v>
      </c>
      <c r="C9328" s="3">
        <v>9578</v>
      </c>
      <c r="E9328" t="s">
        <v>4818</v>
      </c>
      <c r="F9328" s="4" t="s">
        <v>4335</v>
      </c>
      <c r="G9328" s="5">
        <v>7026</v>
      </c>
      <c r="H9328" s="6">
        <v>0.21075849999999999</v>
      </c>
      <c r="I9328" s="7">
        <v>75.912000000000006</v>
      </c>
      <c r="J9328" s="2">
        <v>46</v>
      </c>
      <c r="K9328">
        <v>7</v>
      </c>
    </row>
    <row r="9329" spans="1:12" x14ac:dyDescent="0.25">
      <c r="A9329">
        <v>61490</v>
      </c>
      <c r="B9329" s="2">
        <v>53.780749999999998</v>
      </c>
      <c r="C9329" s="3">
        <v>1442</v>
      </c>
      <c r="D9329" s="4">
        <v>19340</v>
      </c>
      <c r="E9329" t="s">
        <v>3000</v>
      </c>
      <c r="F9329" s="4" t="s">
        <v>11490</v>
      </c>
      <c r="G9329" s="5">
        <v>973</v>
      </c>
      <c r="H9329" s="6">
        <v>0.22587270000000001</v>
      </c>
      <c r="I9329" s="7">
        <v>73.295000000000002</v>
      </c>
      <c r="J9329" s="2">
        <v>65</v>
      </c>
      <c r="K9329">
        <v>1</v>
      </c>
    </row>
    <row r="9330" spans="1:12" x14ac:dyDescent="0.25">
      <c r="A9330">
        <v>51526</v>
      </c>
      <c r="B9330" s="2">
        <v>53.780259999999998</v>
      </c>
      <c r="C9330" s="3">
        <v>1315</v>
      </c>
      <c r="D9330" s="4">
        <v>36540</v>
      </c>
      <c r="E9330" t="s">
        <v>3030</v>
      </c>
      <c r="F9330" s="4" t="s">
        <v>9593</v>
      </c>
      <c r="G9330" s="5">
        <v>1095</v>
      </c>
      <c r="H9330" s="6">
        <v>0.1726027</v>
      </c>
      <c r="I9330" s="7">
        <v>82.5</v>
      </c>
      <c r="J9330" s="2">
        <v>36</v>
      </c>
      <c r="K9330">
        <v>1</v>
      </c>
    </row>
    <row r="9331" spans="1:12" x14ac:dyDescent="0.25">
      <c r="A9331">
        <v>61482</v>
      </c>
      <c r="B9331" s="2">
        <v>53.779910000000001</v>
      </c>
      <c r="C9331" s="3">
        <v>533</v>
      </c>
      <c r="D9331" s="4">
        <v>23660</v>
      </c>
      <c r="E9331" t="s">
        <v>11759</v>
      </c>
      <c r="F9331" s="4" t="s">
        <v>11490</v>
      </c>
      <c r="G9331" s="5">
        <v>370</v>
      </c>
      <c r="H9331" s="6">
        <v>0.28108109999999997</v>
      </c>
      <c r="I9331" s="7">
        <v>63.75</v>
      </c>
      <c r="J9331" s="2">
        <v>51</v>
      </c>
      <c r="K9331">
        <v>3</v>
      </c>
    </row>
    <row r="9332" spans="1:12" x14ac:dyDescent="0.25">
      <c r="A9332">
        <v>47143</v>
      </c>
      <c r="B9332" s="2">
        <v>53.779269999999997</v>
      </c>
      <c r="C9332" s="3">
        <v>3174</v>
      </c>
      <c r="D9332" s="4">
        <v>31140</v>
      </c>
      <c r="E9332" t="s">
        <v>2512</v>
      </c>
      <c r="F9332" s="4" t="s">
        <v>8800</v>
      </c>
      <c r="G9332" s="5">
        <v>2266</v>
      </c>
      <c r="H9332" s="6">
        <v>0.2324658</v>
      </c>
      <c r="I9332" s="7">
        <v>72.150999999999996</v>
      </c>
    </row>
    <row r="9333" spans="1:12" x14ac:dyDescent="0.25">
      <c r="A9333">
        <v>93723</v>
      </c>
      <c r="B9333" s="2">
        <v>53.777270000000001</v>
      </c>
      <c r="C9333" s="3">
        <v>9270</v>
      </c>
      <c r="D9333" s="4">
        <v>23420</v>
      </c>
      <c r="E9333" t="s">
        <v>8453</v>
      </c>
      <c r="F9333" s="4" t="s">
        <v>15368</v>
      </c>
      <c r="G9333" s="5">
        <v>6119</v>
      </c>
      <c r="H9333" s="6">
        <v>0.21846399999999999</v>
      </c>
      <c r="I9333" s="7">
        <v>74.569000000000003</v>
      </c>
      <c r="J9333" s="2">
        <v>58</v>
      </c>
      <c r="K9333">
        <v>1</v>
      </c>
    </row>
    <row r="9334" spans="1:12" x14ac:dyDescent="0.25">
      <c r="A9334">
        <v>51003</v>
      </c>
      <c r="B9334" s="2">
        <v>53.775539999999999</v>
      </c>
      <c r="C9334" s="3">
        <v>1616</v>
      </c>
      <c r="E9334" t="s">
        <v>647</v>
      </c>
      <c r="F9334" s="4" t="s">
        <v>9593</v>
      </c>
      <c r="G9334" s="5">
        <v>1121</v>
      </c>
      <c r="H9334" s="6">
        <v>0.2239072</v>
      </c>
      <c r="I9334" s="7">
        <v>73.625</v>
      </c>
    </row>
    <row r="9335" spans="1:12" x14ac:dyDescent="0.25">
      <c r="A9335">
        <v>50073</v>
      </c>
      <c r="B9335" s="2">
        <v>53.775089999999999</v>
      </c>
      <c r="C9335" s="3">
        <v>1069</v>
      </c>
      <c r="D9335" s="4">
        <v>19780</v>
      </c>
      <c r="E9335" t="s">
        <v>8871</v>
      </c>
      <c r="F9335" s="4" t="s">
        <v>9593</v>
      </c>
      <c r="G9335" s="5">
        <v>726</v>
      </c>
      <c r="H9335" s="6">
        <v>0.25206610000000002</v>
      </c>
      <c r="I9335" s="7">
        <v>68.75</v>
      </c>
    </row>
    <row r="9336" spans="1:12" x14ac:dyDescent="0.25">
      <c r="A9336">
        <v>50156</v>
      </c>
      <c r="B9336" s="2">
        <v>53.774180000000001</v>
      </c>
      <c r="C9336" s="3">
        <v>4375</v>
      </c>
      <c r="D9336" s="4">
        <v>14340</v>
      </c>
      <c r="E9336" t="s">
        <v>2675</v>
      </c>
      <c r="F9336" s="4" t="s">
        <v>9593</v>
      </c>
      <c r="G9336" s="5">
        <v>3073</v>
      </c>
      <c r="H9336" s="6">
        <v>0.21502930000000001</v>
      </c>
      <c r="I9336" s="7">
        <v>75.147000000000006</v>
      </c>
      <c r="J9336" s="2">
        <v>22</v>
      </c>
      <c r="K9336">
        <v>1</v>
      </c>
    </row>
    <row r="9337" spans="1:12" x14ac:dyDescent="0.25">
      <c r="A9337">
        <v>4040</v>
      </c>
      <c r="B9337" s="2">
        <v>53.772849999999998</v>
      </c>
      <c r="C9337" s="3">
        <v>3127</v>
      </c>
      <c r="D9337" s="4">
        <v>38860</v>
      </c>
      <c r="E9337" t="s">
        <v>729</v>
      </c>
      <c r="F9337" s="4" t="s">
        <v>701</v>
      </c>
      <c r="G9337" s="5">
        <v>2519</v>
      </c>
      <c r="H9337" s="6">
        <v>0.27590310000000001</v>
      </c>
      <c r="I9337" s="7">
        <v>64.626999999999995</v>
      </c>
      <c r="J9337" s="2">
        <v>60.75</v>
      </c>
      <c r="K9337">
        <v>4</v>
      </c>
    </row>
    <row r="9338" spans="1:12" x14ac:dyDescent="0.25">
      <c r="A9338">
        <v>59442</v>
      </c>
      <c r="B9338" s="2">
        <v>53.771940000000001</v>
      </c>
      <c r="C9338" s="3">
        <v>1585</v>
      </c>
      <c r="E9338" t="s">
        <v>11381</v>
      </c>
      <c r="F9338" s="4" t="s">
        <v>11278</v>
      </c>
      <c r="G9338" s="5">
        <v>1271</v>
      </c>
      <c r="H9338" s="6">
        <v>0.27515719999999999</v>
      </c>
      <c r="I9338" s="7">
        <v>64.739999999999995</v>
      </c>
      <c r="J9338" s="2">
        <v>64.666700000000006</v>
      </c>
      <c r="K9338">
        <v>3</v>
      </c>
    </row>
    <row r="9339" spans="1:12" x14ac:dyDescent="0.25">
      <c r="A9339">
        <v>48081</v>
      </c>
      <c r="B9339" s="2">
        <v>53.768009999999997</v>
      </c>
      <c r="C9339" s="3">
        <v>20773</v>
      </c>
      <c r="D9339" s="4">
        <v>19820</v>
      </c>
      <c r="E9339" t="s">
        <v>9133</v>
      </c>
      <c r="F9339" s="4" t="s">
        <v>9106</v>
      </c>
      <c r="G9339" s="5">
        <v>15182</v>
      </c>
      <c r="H9339" s="6">
        <v>0.2248057</v>
      </c>
      <c r="I9339" s="7">
        <v>73.430000000000007</v>
      </c>
      <c r="J9339" s="2">
        <v>46.5</v>
      </c>
      <c r="K9339">
        <v>12</v>
      </c>
      <c r="L9339" s="2">
        <v>82.7</v>
      </c>
    </row>
    <row r="9340" spans="1:12" x14ac:dyDescent="0.25">
      <c r="A9340">
        <v>91740</v>
      </c>
      <c r="B9340" s="2">
        <v>53.760069999999999</v>
      </c>
      <c r="C9340" s="3">
        <v>26323</v>
      </c>
      <c r="D9340" s="4">
        <v>31080</v>
      </c>
      <c r="E9340" t="s">
        <v>1590</v>
      </c>
      <c r="F9340" s="4" t="s">
        <v>15368</v>
      </c>
      <c r="G9340" s="5">
        <v>17975</v>
      </c>
      <c r="H9340" s="6">
        <v>0.22681499999999999</v>
      </c>
      <c r="I9340" s="7">
        <v>73.075000000000003</v>
      </c>
      <c r="J9340" s="2">
        <v>43.230800000000002</v>
      </c>
      <c r="K9340">
        <v>13</v>
      </c>
      <c r="L9340" s="2">
        <v>68.3</v>
      </c>
    </row>
    <row r="9341" spans="1:12" x14ac:dyDescent="0.25">
      <c r="A9341">
        <v>68740</v>
      </c>
      <c r="B9341" s="2">
        <v>53.75564</v>
      </c>
      <c r="C9341" s="3">
        <v>866</v>
      </c>
      <c r="E9341" t="s">
        <v>12828</v>
      </c>
      <c r="F9341" s="4" t="s">
        <v>12738</v>
      </c>
      <c r="G9341" s="5">
        <v>527</v>
      </c>
      <c r="H9341" s="6">
        <v>0.20265150000000001</v>
      </c>
      <c r="I9341" s="7">
        <v>77.25</v>
      </c>
    </row>
    <row r="9342" spans="1:12" x14ac:dyDescent="0.25">
      <c r="A9342">
        <v>29505</v>
      </c>
      <c r="B9342" s="2">
        <v>53.751449999999998</v>
      </c>
      <c r="C9342" s="3">
        <v>26079</v>
      </c>
      <c r="D9342" s="4">
        <v>22500</v>
      </c>
      <c r="E9342" t="s">
        <v>52</v>
      </c>
      <c r="F9342" s="4" t="s">
        <v>6130</v>
      </c>
      <c r="G9342" s="5">
        <v>16989</v>
      </c>
      <c r="H9342" s="6">
        <v>0.27869329999999998</v>
      </c>
      <c r="I9342" s="7">
        <v>64.105000000000004</v>
      </c>
      <c r="J9342" s="2">
        <v>48.75</v>
      </c>
      <c r="K9342">
        <v>4</v>
      </c>
    </row>
    <row r="9343" spans="1:12" x14ac:dyDescent="0.25">
      <c r="A9343">
        <v>84076</v>
      </c>
      <c r="B9343" s="2">
        <v>53.747329999999998</v>
      </c>
      <c r="C9343" s="3">
        <v>531</v>
      </c>
      <c r="D9343" s="4">
        <v>46860</v>
      </c>
      <c r="E9343" t="s">
        <v>14883</v>
      </c>
      <c r="F9343" s="4" t="s">
        <v>14851</v>
      </c>
      <c r="G9343" s="5">
        <v>223</v>
      </c>
      <c r="H9343" s="6">
        <v>0.17040359999999999</v>
      </c>
      <c r="I9343" s="7">
        <v>82.813000000000002</v>
      </c>
    </row>
    <row r="9344" spans="1:12" x14ac:dyDescent="0.25">
      <c r="A9344">
        <v>46381</v>
      </c>
      <c r="B9344" s="2">
        <v>53.747219999999999</v>
      </c>
      <c r="C9344" s="3">
        <v>363</v>
      </c>
      <c r="D9344" s="4">
        <v>16980</v>
      </c>
      <c r="E9344" t="s">
        <v>8860</v>
      </c>
      <c r="F9344" s="4" t="s">
        <v>8800</v>
      </c>
      <c r="G9344" s="5">
        <v>197</v>
      </c>
      <c r="H9344" s="6">
        <v>0.28787879999999999</v>
      </c>
      <c r="I9344" s="7">
        <v>62.5</v>
      </c>
    </row>
    <row r="9345" spans="1:12" x14ac:dyDescent="0.25">
      <c r="A9345">
        <v>48101</v>
      </c>
      <c r="B9345" s="2">
        <v>53.742449999999998</v>
      </c>
      <c r="C9345" s="3">
        <v>27813</v>
      </c>
      <c r="D9345" s="4">
        <v>19820</v>
      </c>
      <c r="E9345" t="s">
        <v>9134</v>
      </c>
      <c r="F9345" s="4" t="s">
        <v>9106</v>
      </c>
      <c r="G9345" s="5">
        <v>19740</v>
      </c>
      <c r="H9345" s="6">
        <v>0.229573</v>
      </c>
      <c r="I9345" s="7">
        <v>72.567999999999998</v>
      </c>
      <c r="J9345" s="2">
        <v>41.466700000000003</v>
      </c>
      <c r="K9345">
        <v>15</v>
      </c>
      <c r="L9345" s="2">
        <v>59.2</v>
      </c>
    </row>
    <row r="9346" spans="1:12" x14ac:dyDescent="0.25">
      <c r="A9346">
        <v>8042</v>
      </c>
      <c r="B9346" s="2">
        <v>53.737720000000003</v>
      </c>
      <c r="C9346" s="3">
        <v>70</v>
      </c>
      <c r="D9346" s="4">
        <v>37980</v>
      </c>
      <c r="E9346" t="s">
        <v>1600</v>
      </c>
      <c r="F9346" s="4" t="s">
        <v>1341</v>
      </c>
      <c r="G9346" s="5">
        <v>48</v>
      </c>
      <c r="H9346" s="6">
        <v>0.2040816</v>
      </c>
      <c r="I9346" s="7">
        <v>76.963999999999999</v>
      </c>
    </row>
    <row r="9347" spans="1:12" x14ac:dyDescent="0.25">
      <c r="A9347">
        <v>95488</v>
      </c>
      <c r="B9347" s="2">
        <v>53.737639999999999</v>
      </c>
      <c r="C9347" s="3">
        <v>308</v>
      </c>
      <c r="D9347" s="4">
        <v>46380</v>
      </c>
      <c r="E9347" t="s">
        <v>463</v>
      </c>
      <c r="F9347" s="4" t="s">
        <v>15368</v>
      </c>
      <c r="G9347" s="5">
        <v>272</v>
      </c>
      <c r="H9347" s="6">
        <v>0.28308820000000001</v>
      </c>
      <c r="I9347" s="7">
        <v>63.308999999999997</v>
      </c>
    </row>
    <row r="9348" spans="1:12" x14ac:dyDescent="0.25">
      <c r="A9348">
        <v>5143</v>
      </c>
      <c r="B9348" s="2">
        <v>53.736789999999999</v>
      </c>
      <c r="C9348" s="3">
        <v>4360</v>
      </c>
      <c r="D9348" s="4">
        <v>17200</v>
      </c>
      <c r="E9348" t="s">
        <v>28</v>
      </c>
      <c r="F9348" s="4" t="s">
        <v>1030</v>
      </c>
      <c r="G9348" s="5">
        <v>3278</v>
      </c>
      <c r="H9348" s="6">
        <v>0.25472850000000002</v>
      </c>
      <c r="I9348" s="7">
        <v>68.206999999999994</v>
      </c>
      <c r="J9348" s="2">
        <v>61</v>
      </c>
      <c r="K9348">
        <v>2</v>
      </c>
    </row>
    <row r="9349" spans="1:12" x14ac:dyDescent="0.25">
      <c r="A9349">
        <v>58560</v>
      </c>
      <c r="B9349" s="2">
        <v>53.735970000000002</v>
      </c>
      <c r="C9349" s="3">
        <v>190</v>
      </c>
      <c r="D9349" s="4">
        <v>13900</v>
      </c>
      <c r="E9349" t="s">
        <v>11205</v>
      </c>
      <c r="F9349" s="4" t="s">
        <v>11069</v>
      </c>
      <c r="G9349" s="5">
        <v>150</v>
      </c>
      <c r="H9349" s="6">
        <v>0.13333329999999999</v>
      </c>
      <c r="I9349" s="7">
        <v>89.167000000000002</v>
      </c>
    </row>
    <row r="9350" spans="1:12" x14ac:dyDescent="0.25">
      <c r="A9350">
        <v>79762</v>
      </c>
      <c r="B9350" s="2">
        <v>53.729779999999998</v>
      </c>
      <c r="C9350" s="3">
        <v>42141</v>
      </c>
      <c r="D9350" s="4">
        <v>36220</v>
      </c>
      <c r="E9350" t="s">
        <v>2980</v>
      </c>
      <c r="F9350" s="4" t="s">
        <v>13752</v>
      </c>
      <c r="G9350" s="5">
        <v>25731</v>
      </c>
      <c r="H9350" s="6">
        <v>0.22987840000000001</v>
      </c>
      <c r="I9350" s="7">
        <v>72.474999999999994</v>
      </c>
      <c r="J9350" s="2">
        <v>34.5</v>
      </c>
      <c r="K9350">
        <v>12</v>
      </c>
      <c r="L9350" s="2">
        <v>20.8</v>
      </c>
    </row>
    <row r="9351" spans="1:12" x14ac:dyDescent="0.25">
      <c r="A9351">
        <v>82513</v>
      </c>
      <c r="B9351" s="2">
        <v>53.723289999999999</v>
      </c>
      <c r="C9351" s="3">
        <v>1638</v>
      </c>
      <c r="D9351" s="4">
        <v>40180</v>
      </c>
      <c r="E9351" t="s">
        <v>9017</v>
      </c>
      <c r="F9351" s="4" t="s">
        <v>14657</v>
      </c>
      <c r="G9351" s="5">
        <v>1393</v>
      </c>
      <c r="H9351" s="6">
        <v>0.31442930000000002</v>
      </c>
      <c r="I9351" s="7">
        <v>57.863</v>
      </c>
      <c r="J9351" s="2">
        <v>51</v>
      </c>
      <c r="K9351">
        <v>1</v>
      </c>
    </row>
    <row r="9352" spans="1:12" x14ac:dyDescent="0.25">
      <c r="A9352">
        <v>90802</v>
      </c>
      <c r="B9352" s="2">
        <v>53.716009999999997</v>
      </c>
      <c r="C9352" s="3">
        <v>38816</v>
      </c>
      <c r="D9352" s="4">
        <v>31080</v>
      </c>
      <c r="E9352" t="s">
        <v>1949</v>
      </c>
      <c r="F9352" s="4" t="s">
        <v>15368</v>
      </c>
      <c r="G9352" s="5">
        <v>29027</v>
      </c>
      <c r="H9352" s="6">
        <v>0.35903269999999998</v>
      </c>
      <c r="I9352" s="7">
        <v>50.155000000000001</v>
      </c>
      <c r="J9352" s="2">
        <v>40.4</v>
      </c>
      <c r="K9352">
        <v>15</v>
      </c>
      <c r="L9352" s="2">
        <v>53.6</v>
      </c>
    </row>
    <row r="9353" spans="1:12" x14ac:dyDescent="0.25">
      <c r="A9353">
        <v>39647</v>
      </c>
      <c r="B9353" s="2">
        <v>53.7089</v>
      </c>
      <c r="C9353" s="3">
        <v>998</v>
      </c>
      <c r="E9353" t="s">
        <v>7842</v>
      </c>
      <c r="F9353" s="4" t="s">
        <v>7633</v>
      </c>
      <c r="G9353" s="5">
        <v>658</v>
      </c>
      <c r="H9353" s="6">
        <v>0.15781490000000001</v>
      </c>
      <c r="I9353" s="7">
        <v>84.926000000000002</v>
      </c>
    </row>
    <row r="9354" spans="1:12" x14ac:dyDescent="0.25">
      <c r="A9354">
        <v>50169</v>
      </c>
      <c r="B9354" s="2">
        <v>53.708150000000003</v>
      </c>
      <c r="C9354" s="3">
        <v>3403</v>
      </c>
      <c r="D9354" s="4">
        <v>19780</v>
      </c>
      <c r="E9354" t="s">
        <v>9643</v>
      </c>
      <c r="F9354" s="4" t="s">
        <v>9593</v>
      </c>
      <c r="G9354" s="5">
        <v>2493</v>
      </c>
      <c r="H9354" s="6">
        <v>0.18050540000000001</v>
      </c>
      <c r="I9354" s="7">
        <v>80.975999999999999</v>
      </c>
      <c r="J9354" s="2">
        <v>56.666699999999999</v>
      </c>
      <c r="K9354">
        <v>3</v>
      </c>
    </row>
    <row r="9355" spans="1:12" x14ac:dyDescent="0.25">
      <c r="A9355">
        <v>32714</v>
      </c>
      <c r="B9355" s="2">
        <v>53.701659999999997</v>
      </c>
      <c r="C9355" s="3">
        <v>34729</v>
      </c>
      <c r="D9355" s="4">
        <v>36740</v>
      </c>
      <c r="E9355" t="s">
        <v>6824</v>
      </c>
      <c r="F9355" s="4" t="s">
        <v>6689</v>
      </c>
      <c r="G9355" s="5">
        <v>24607</v>
      </c>
      <c r="H9355" s="6">
        <v>0.31461309999999998</v>
      </c>
      <c r="I9355" s="7">
        <v>57.795000000000002</v>
      </c>
      <c r="J9355" s="2">
        <v>43.666699999999999</v>
      </c>
      <c r="K9355">
        <v>6</v>
      </c>
    </row>
    <row r="9356" spans="1:12" x14ac:dyDescent="0.25">
      <c r="A9356">
        <v>61559</v>
      </c>
      <c r="B9356" s="2">
        <v>53.695239999999998</v>
      </c>
      <c r="C9356" s="3">
        <v>3240</v>
      </c>
      <c r="D9356" s="4">
        <v>37900</v>
      </c>
      <c r="E9356" t="s">
        <v>11774</v>
      </c>
      <c r="F9356" s="4" t="s">
        <v>11490</v>
      </c>
      <c r="G9356" s="5">
        <v>2200</v>
      </c>
      <c r="H9356" s="6">
        <v>0.24943209999999999</v>
      </c>
      <c r="I9356" s="7">
        <v>69.057000000000002</v>
      </c>
      <c r="J9356" s="2">
        <v>57</v>
      </c>
      <c r="K9356">
        <v>1</v>
      </c>
    </row>
    <row r="9357" spans="1:12" x14ac:dyDescent="0.25">
      <c r="A9357">
        <v>84088</v>
      </c>
      <c r="B9357" s="2">
        <v>53.689590000000003</v>
      </c>
      <c r="C9357" s="3">
        <v>37394</v>
      </c>
      <c r="D9357" s="4">
        <v>41620</v>
      </c>
      <c r="E9357" t="s">
        <v>14885</v>
      </c>
      <c r="F9357" s="4" t="s">
        <v>14851</v>
      </c>
      <c r="G9357" s="5">
        <v>21427</v>
      </c>
      <c r="H9357" s="6">
        <v>0.21958279999999999</v>
      </c>
      <c r="I9357" s="7">
        <v>74.215000000000003</v>
      </c>
      <c r="J9357" s="2">
        <v>45.923099999999998</v>
      </c>
      <c r="K9357">
        <v>13</v>
      </c>
      <c r="L9357" s="2">
        <v>80.5</v>
      </c>
    </row>
    <row r="9358" spans="1:12" x14ac:dyDescent="0.25">
      <c r="A9358">
        <v>44241</v>
      </c>
      <c r="B9358" s="2">
        <v>53.681750000000001</v>
      </c>
      <c r="C9358" s="3">
        <v>16572</v>
      </c>
      <c r="D9358" s="4">
        <v>10420</v>
      </c>
      <c r="E9358" t="s">
        <v>8529</v>
      </c>
      <c r="F9358" s="4" t="s">
        <v>8295</v>
      </c>
      <c r="G9358" s="5">
        <v>11357</v>
      </c>
      <c r="H9358" s="6">
        <v>0.2451352</v>
      </c>
      <c r="I9358" s="7">
        <v>69.796999999999997</v>
      </c>
      <c r="J9358" s="2">
        <v>52.5</v>
      </c>
      <c r="K9358">
        <v>4</v>
      </c>
    </row>
    <row r="9359" spans="1:12" x14ac:dyDescent="0.25">
      <c r="A9359">
        <v>49403</v>
      </c>
      <c r="B9359" s="2">
        <v>53.678649999999998</v>
      </c>
      <c r="C9359" s="3">
        <v>2170</v>
      </c>
      <c r="D9359" s="4">
        <v>24340</v>
      </c>
      <c r="E9359" t="s">
        <v>2705</v>
      </c>
      <c r="F9359" s="4" t="s">
        <v>9106</v>
      </c>
      <c r="G9359" s="5">
        <v>1565</v>
      </c>
      <c r="H9359" s="6">
        <v>0.19923370000000001</v>
      </c>
      <c r="I9359" s="7">
        <v>77.707999999999998</v>
      </c>
      <c r="J9359" s="2">
        <v>33</v>
      </c>
      <c r="K9359">
        <v>2</v>
      </c>
    </row>
    <row r="9360" spans="1:12" x14ac:dyDescent="0.25">
      <c r="A9360">
        <v>46039</v>
      </c>
      <c r="B9360" s="2">
        <v>53.678170000000001</v>
      </c>
      <c r="C9360" s="3">
        <v>601</v>
      </c>
      <c r="D9360" s="4">
        <v>23140</v>
      </c>
      <c r="E9360" t="s">
        <v>5100</v>
      </c>
      <c r="F9360" s="4" t="s">
        <v>8800</v>
      </c>
      <c r="G9360" s="5">
        <v>432</v>
      </c>
      <c r="H9360" s="6">
        <v>0.29330250000000002</v>
      </c>
      <c r="I9360" s="7">
        <v>61.442</v>
      </c>
    </row>
    <row r="9361" spans="1:12" x14ac:dyDescent="0.25">
      <c r="A9361">
        <v>63013</v>
      </c>
      <c r="B9361" s="2">
        <v>53.677779999999998</v>
      </c>
      <c r="C9361" s="3">
        <v>1562</v>
      </c>
      <c r="D9361" s="4">
        <v>41180</v>
      </c>
      <c r="E9361" t="s">
        <v>5987</v>
      </c>
      <c r="F9361" s="4" t="s">
        <v>12102</v>
      </c>
      <c r="G9361" s="5">
        <v>1197</v>
      </c>
      <c r="H9361" s="6">
        <v>0.2053422</v>
      </c>
      <c r="I9361" s="7">
        <v>76.641000000000005</v>
      </c>
    </row>
    <row r="9362" spans="1:12" x14ac:dyDescent="0.25">
      <c r="A9362">
        <v>27302</v>
      </c>
      <c r="B9362" s="2">
        <v>53.673009999999998</v>
      </c>
      <c r="C9362" s="3">
        <v>28170</v>
      </c>
      <c r="D9362" s="4">
        <v>15500</v>
      </c>
      <c r="E9362" t="s">
        <v>5688</v>
      </c>
      <c r="F9362" s="4" t="s">
        <v>5642</v>
      </c>
      <c r="G9362" s="5">
        <v>18745</v>
      </c>
      <c r="H9362" s="6">
        <v>0.2669512</v>
      </c>
      <c r="I9362" s="7">
        <v>65.983999999999995</v>
      </c>
      <c r="J9362" s="2">
        <v>54.8889</v>
      </c>
      <c r="K9362">
        <v>9</v>
      </c>
    </row>
    <row r="9363" spans="1:12" x14ac:dyDescent="0.25">
      <c r="A9363">
        <v>33573</v>
      </c>
      <c r="B9363" s="2">
        <v>53.664059999999999</v>
      </c>
      <c r="C9363" s="3">
        <v>19646</v>
      </c>
      <c r="D9363" s="4">
        <v>45300</v>
      </c>
      <c r="E9363" t="s">
        <v>6912</v>
      </c>
      <c r="F9363" s="4" t="s">
        <v>6689</v>
      </c>
      <c r="G9363" s="5">
        <v>18658</v>
      </c>
      <c r="H9363" s="6">
        <v>0.31337759999999998</v>
      </c>
      <c r="I9363" s="7">
        <v>57.957000000000001</v>
      </c>
      <c r="J9363" s="2">
        <v>59</v>
      </c>
      <c r="K9363">
        <v>1</v>
      </c>
    </row>
    <row r="9364" spans="1:12" x14ac:dyDescent="0.25">
      <c r="A9364">
        <v>47861</v>
      </c>
      <c r="B9364" s="2">
        <v>53.659500000000001</v>
      </c>
      <c r="C9364" s="3">
        <v>620</v>
      </c>
      <c r="D9364" s="4">
        <v>45460</v>
      </c>
      <c r="E9364" t="s">
        <v>9071</v>
      </c>
      <c r="F9364" s="4" t="s">
        <v>8800</v>
      </c>
      <c r="G9364" s="5">
        <v>377</v>
      </c>
      <c r="H9364" s="6">
        <v>0.15343909999999999</v>
      </c>
      <c r="I9364" s="7">
        <v>85.585999999999999</v>
      </c>
      <c r="J9364" s="2">
        <v>45</v>
      </c>
      <c r="K9364">
        <v>1</v>
      </c>
    </row>
    <row r="9365" spans="1:12" x14ac:dyDescent="0.25">
      <c r="A9365">
        <v>53184</v>
      </c>
      <c r="B9365" s="2">
        <v>53.658709999999999</v>
      </c>
      <c r="C9365" s="3">
        <v>4368</v>
      </c>
      <c r="D9365" s="4">
        <v>48580</v>
      </c>
      <c r="E9365" t="s">
        <v>2895</v>
      </c>
      <c r="F9365" s="4" t="s">
        <v>10031</v>
      </c>
      <c r="G9365" s="5">
        <v>2895</v>
      </c>
      <c r="H9365" s="6">
        <v>0.26035910000000001</v>
      </c>
      <c r="I9365" s="7">
        <v>67.105000000000004</v>
      </c>
    </row>
    <row r="9366" spans="1:12" x14ac:dyDescent="0.25">
      <c r="A9366">
        <v>82901</v>
      </c>
      <c r="B9366" s="2">
        <v>53.653680000000001</v>
      </c>
      <c r="C9366" s="3">
        <v>29013</v>
      </c>
      <c r="D9366" s="4">
        <v>40540</v>
      </c>
      <c r="E9366" t="s">
        <v>10160</v>
      </c>
      <c r="F9366" s="4" t="s">
        <v>14657</v>
      </c>
      <c r="G9366" s="5">
        <v>18136</v>
      </c>
      <c r="H9366" s="6">
        <v>0.1726857</v>
      </c>
      <c r="I9366" s="7">
        <v>82.254000000000005</v>
      </c>
      <c r="J9366" s="2">
        <v>63.166699999999999</v>
      </c>
      <c r="K9366">
        <v>6</v>
      </c>
    </row>
    <row r="9367" spans="1:12" x14ac:dyDescent="0.25">
      <c r="A9367">
        <v>15235</v>
      </c>
      <c r="B9367" s="2">
        <v>53.643389999999997</v>
      </c>
      <c r="C9367" s="3">
        <v>33925</v>
      </c>
      <c r="D9367" s="4">
        <v>38300</v>
      </c>
      <c r="E9367" t="s">
        <v>3081</v>
      </c>
      <c r="F9367" s="4" t="s">
        <v>3003</v>
      </c>
      <c r="G9367" s="5">
        <v>24834</v>
      </c>
      <c r="H9367" s="6">
        <v>0.29108109999999998</v>
      </c>
      <c r="I9367" s="7">
        <v>61.792999999999999</v>
      </c>
      <c r="J9367" s="2">
        <v>42.083300000000001</v>
      </c>
      <c r="K9367">
        <v>24</v>
      </c>
      <c r="L9367" s="2">
        <v>62.1</v>
      </c>
    </row>
    <row r="9368" spans="1:12" x14ac:dyDescent="0.25">
      <c r="A9368">
        <v>76259</v>
      </c>
      <c r="B9368" s="2">
        <v>53.636659999999999</v>
      </c>
      <c r="C9368" s="3">
        <v>5020</v>
      </c>
      <c r="D9368" s="4">
        <v>19100</v>
      </c>
      <c r="E9368" t="s">
        <v>13915</v>
      </c>
      <c r="F9368" s="4" t="s">
        <v>13752</v>
      </c>
      <c r="G9368" s="5">
        <v>3312</v>
      </c>
      <c r="H9368" s="6">
        <v>0.15122250000000001</v>
      </c>
      <c r="I9368" s="7">
        <v>85.953000000000003</v>
      </c>
    </row>
    <row r="9369" spans="1:12" x14ac:dyDescent="0.25">
      <c r="A9369">
        <v>92590</v>
      </c>
      <c r="B9369" s="2">
        <v>53.635199999999998</v>
      </c>
      <c r="C9369" s="3">
        <v>3841</v>
      </c>
      <c r="D9369" s="4">
        <v>40140</v>
      </c>
      <c r="E9369" t="s">
        <v>15575</v>
      </c>
      <c r="F9369" s="4" t="s">
        <v>15368</v>
      </c>
      <c r="G9369" s="5">
        <v>2776</v>
      </c>
      <c r="H9369" s="6">
        <v>0.30500539999999998</v>
      </c>
      <c r="I9369" s="7">
        <v>59.375</v>
      </c>
    </row>
    <row r="9370" spans="1:12" x14ac:dyDescent="0.25">
      <c r="A9370">
        <v>13694</v>
      </c>
      <c r="B9370" s="2">
        <v>53.634259999999998</v>
      </c>
      <c r="C9370" s="3">
        <v>1580</v>
      </c>
      <c r="D9370" s="4">
        <v>36300</v>
      </c>
      <c r="E9370" t="s">
        <v>2694</v>
      </c>
      <c r="F9370" s="4" t="s">
        <v>1280</v>
      </c>
      <c r="G9370" s="5">
        <v>1148</v>
      </c>
      <c r="H9370" s="6">
        <v>0.22473870000000001</v>
      </c>
      <c r="I9370" s="7">
        <v>73.234999999999999</v>
      </c>
    </row>
    <row r="9371" spans="1:12" x14ac:dyDescent="0.25">
      <c r="A9371">
        <v>37415</v>
      </c>
      <c r="B9371" s="2">
        <v>53.629899999999999</v>
      </c>
      <c r="C9371" s="3">
        <v>23945</v>
      </c>
      <c r="D9371" s="4">
        <v>16860</v>
      </c>
      <c r="E9371" t="s">
        <v>7449</v>
      </c>
      <c r="F9371" s="4" t="s">
        <v>7348</v>
      </c>
      <c r="G9371" s="5">
        <v>17072</v>
      </c>
      <c r="H9371" s="6">
        <v>0.3026007</v>
      </c>
      <c r="I9371" s="7">
        <v>59.779000000000003</v>
      </c>
      <c r="J9371" s="2">
        <v>48.5</v>
      </c>
      <c r="K9371">
        <v>16</v>
      </c>
      <c r="L9371" s="2">
        <v>89.8</v>
      </c>
    </row>
    <row r="9372" spans="1:12" x14ac:dyDescent="0.25">
      <c r="A9372">
        <v>30143</v>
      </c>
      <c r="B9372" s="2">
        <v>53.622140000000002</v>
      </c>
      <c r="C9372" s="3">
        <v>20447</v>
      </c>
      <c r="D9372" s="4">
        <v>12060</v>
      </c>
      <c r="E9372" t="s">
        <v>2974</v>
      </c>
      <c r="F9372" s="4" t="s">
        <v>6363</v>
      </c>
      <c r="G9372" s="5">
        <v>15368</v>
      </c>
      <c r="H9372" s="6">
        <v>0.29600470000000001</v>
      </c>
      <c r="I9372" s="7">
        <v>60.91</v>
      </c>
      <c r="J9372" s="2">
        <v>40.375</v>
      </c>
      <c r="K9372">
        <v>8</v>
      </c>
    </row>
    <row r="9373" spans="1:12" x14ac:dyDescent="0.25">
      <c r="A9373">
        <v>18052</v>
      </c>
      <c r="B9373" s="2">
        <v>53.613840000000003</v>
      </c>
      <c r="C9373" s="3">
        <v>27138</v>
      </c>
      <c r="D9373" s="4">
        <v>10900</v>
      </c>
      <c r="E9373" t="s">
        <v>2408</v>
      </c>
      <c r="F9373" s="4" t="s">
        <v>3003</v>
      </c>
      <c r="G9373" s="5">
        <v>19292</v>
      </c>
      <c r="H9373" s="6">
        <v>0.2437153</v>
      </c>
      <c r="I9373" s="7">
        <v>69.944000000000003</v>
      </c>
      <c r="J9373" s="2">
        <v>38.666699999999999</v>
      </c>
      <c r="K9373">
        <v>6</v>
      </c>
    </row>
    <row r="9374" spans="1:12" x14ac:dyDescent="0.25">
      <c r="A9374">
        <v>65040</v>
      </c>
      <c r="B9374" s="2">
        <v>53.60904</v>
      </c>
      <c r="C9374" s="3">
        <v>1416</v>
      </c>
      <c r="D9374" s="4">
        <v>27620</v>
      </c>
      <c r="E9374" t="s">
        <v>12351</v>
      </c>
      <c r="F9374" s="4" t="s">
        <v>12102</v>
      </c>
      <c r="G9374" s="5">
        <v>804</v>
      </c>
      <c r="H9374" s="6">
        <v>0.24626870000000001</v>
      </c>
      <c r="I9374" s="7">
        <v>69.5</v>
      </c>
    </row>
    <row r="9375" spans="1:12" x14ac:dyDescent="0.25">
      <c r="A9375">
        <v>22812</v>
      </c>
      <c r="B9375" s="2">
        <v>53.607550000000003</v>
      </c>
      <c r="C9375" s="3">
        <v>9159</v>
      </c>
      <c r="D9375" s="4">
        <v>25500</v>
      </c>
      <c r="E9375" t="s">
        <v>339</v>
      </c>
      <c r="F9375" s="4" t="s">
        <v>4335</v>
      </c>
      <c r="G9375" s="5">
        <v>5399</v>
      </c>
      <c r="H9375" s="6">
        <v>0.28653450000000003</v>
      </c>
      <c r="I9375" s="7">
        <v>62.54</v>
      </c>
      <c r="J9375" s="2">
        <v>49.857100000000003</v>
      </c>
      <c r="K9375">
        <v>7</v>
      </c>
    </row>
    <row r="9376" spans="1:12" x14ac:dyDescent="0.25">
      <c r="A9376">
        <v>97381</v>
      </c>
      <c r="B9376" s="2">
        <v>53.603949999999998</v>
      </c>
      <c r="C9376" s="3">
        <v>14987</v>
      </c>
      <c r="D9376" s="4">
        <v>41420</v>
      </c>
      <c r="E9376" t="s">
        <v>14387</v>
      </c>
      <c r="F9376" s="4" t="s">
        <v>16170</v>
      </c>
      <c r="G9376" s="5">
        <v>9619</v>
      </c>
      <c r="H9376" s="6">
        <v>0.26871099999999998</v>
      </c>
      <c r="I9376" s="7">
        <v>65.606999999999999</v>
      </c>
      <c r="J9376" s="2">
        <v>50.25</v>
      </c>
      <c r="K9376">
        <v>12</v>
      </c>
      <c r="L9376" s="2">
        <v>93.4</v>
      </c>
    </row>
    <row r="9377" spans="1:12" x14ac:dyDescent="0.25">
      <c r="A9377">
        <v>70780</v>
      </c>
      <c r="B9377" s="2">
        <v>53.601439999999997</v>
      </c>
      <c r="C9377" s="3">
        <v>1179</v>
      </c>
      <c r="D9377" s="4">
        <v>12940</v>
      </c>
      <c r="E9377" t="s">
        <v>13085</v>
      </c>
      <c r="F9377" s="4" t="s">
        <v>12927</v>
      </c>
      <c r="G9377" s="5">
        <v>875</v>
      </c>
      <c r="H9377" s="6">
        <v>0.19063930000000001</v>
      </c>
      <c r="I9377" s="7">
        <v>79.090999999999994</v>
      </c>
    </row>
    <row r="9378" spans="1:12" x14ac:dyDescent="0.25">
      <c r="A9378">
        <v>8406</v>
      </c>
      <c r="B9378" s="2">
        <v>53.59939</v>
      </c>
      <c r="C9378" s="3">
        <v>10631</v>
      </c>
      <c r="D9378" s="4">
        <v>12100</v>
      </c>
      <c r="E9378" t="s">
        <v>1698</v>
      </c>
      <c r="F9378" s="4" t="s">
        <v>1341</v>
      </c>
      <c r="G9378" s="5">
        <v>7723</v>
      </c>
      <c r="H9378" s="6">
        <v>0.27605849999999998</v>
      </c>
      <c r="I9378" s="7">
        <v>64.317999999999998</v>
      </c>
      <c r="J9378" s="2">
        <v>39.571399999999997</v>
      </c>
      <c r="K9378">
        <v>7</v>
      </c>
    </row>
    <row r="9379" spans="1:12" x14ac:dyDescent="0.25">
      <c r="A9379">
        <v>5033</v>
      </c>
      <c r="B9379" s="2">
        <v>53.597110000000001</v>
      </c>
      <c r="C9379" s="3">
        <v>2729</v>
      </c>
      <c r="D9379" s="4">
        <v>17200</v>
      </c>
      <c r="E9379" t="s">
        <v>470</v>
      </c>
      <c r="F9379" s="4" t="s">
        <v>1030</v>
      </c>
      <c r="G9379" s="5">
        <v>1769</v>
      </c>
      <c r="H9379" s="6">
        <v>0.3</v>
      </c>
      <c r="I9379" s="7">
        <v>60.179000000000002</v>
      </c>
    </row>
    <row r="9380" spans="1:12" x14ac:dyDescent="0.25">
      <c r="A9380">
        <v>50527</v>
      </c>
      <c r="B9380" s="2">
        <v>53.596649999999997</v>
      </c>
      <c r="C9380" s="3">
        <v>266</v>
      </c>
      <c r="E9380" t="s">
        <v>9726</v>
      </c>
      <c r="F9380" s="4" t="s">
        <v>9593</v>
      </c>
      <c r="G9380" s="5">
        <v>180</v>
      </c>
      <c r="H9380" s="6">
        <v>0.2888889</v>
      </c>
      <c r="I9380" s="7">
        <v>62.082999999999998</v>
      </c>
    </row>
    <row r="9381" spans="1:12" x14ac:dyDescent="0.25">
      <c r="A9381">
        <v>90717</v>
      </c>
      <c r="B9381" s="2">
        <v>53.592950000000002</v>
      </c>
      <c r="C9381" s="3">
        <v>21611</v>
      </c>
      <c r="D9381" s="4">
        <v>31080</v>
      </c>
      <c r="E9381" t="s">
        <v>15398</v>
      </c>
      <c r="F9381" s="4" t="s">
        <v>15368</v>
      </c>
      <c r="G9381" s="5">
        <v>15258</v>
      </c>
      <c r="H9381" s="6">
        <v>0.26661420000000002</v>
      </c>
      <c r="I9381" s="7">
        <v>65.930000000000007</v>
      </c>
      <c r="J9381" s="2">
        <v>40.799999999999997</v>
      </c>
      <c r="K9381">
        <v>5</v>
      </c>
    </row>
    <row r="9382" spans="1:12" x14ac:dyDescent="0.25">
      <c r="A9382">
        <v>77968</v>
      </c>
      <c r="B9382" s="2">
        <v>53.58887</v>
      </c>
      <c r="C9382" s="3">
        <v>2697</v>
      </c>
      <c r="D9382" s="4">
        <v>47020</v>
      </c>
      <c r="E9382" t="s">
        <v>8041</v>
      </c>
      <c r="F9382" s="4" t="s">
        <v>13752</v>
      </c>
      <c r="G9382" s="5">
        <v>1822</v>
      </c>
      <c r="H9382" s="6">
        <v>0.1531284</v>
      </c>
      <c r="I9382" s="7">
        <v>85.536000000000001</v>
      </c>
    </row>
    <row r="9383" spans="1:12" x14ac:dyDescent="0.25">
      <c r="A9383">
        <v>78113</v>
      </c>
      <c r="B9383" s="2">
        <v>53.587989999999998</v>
      </c>
      <c r="C9383" s="3">
        <v>2615</v>
      </c>
      <c r="E9383" t="s">
        <v>12771</v>
      </c>
      <c r="F9383" s="4" t="s">
        <v>13752</v>
      </c>
      <c r="G9383" s="5">
        <v>1835</v>
      </c>
      <c r="H9383" s="6">
        <v>0.22222220000000001</v>
      </c>
      <c r="I9383" s="7">
        <v>73.593999999999994</v>
      </c>
    </row>
    <row r="9384" spans="1:12" x14ac:dyDescent="0.25">
      <c r="A9384">
        <v>93602</v>
      </c>
      <c r="B9384" s="2">
        <v>53.586849999999998</v>
      </c>
      <c r="C9384" s="3">
        <v>4206</v>
      </c>
      <c r="D9384" s="4">
        <v>23420</v>
      </c>
      <c r="E9384" t="s">
        <v>15700</v>
      </c>
      <c r="F9384" s="4" t="s">
        <v>15368</v>
      </c>
      <c r="G9384" s="5">
        <v>2917</v>
      </c>
      <c r="H9384" s="6">
        <v>0.2039068</v>
      </c>
      <c r="I9384" s="7">
        <v>76.75</v>
      </c>
      <c r="J9384" s="2">
        <v>53</v>
      </c>
      <c r="K9384">
        <v>1</v>
      </c>
    </row>
    <row r="9385" spans="1:12" x14ac:dyDescent="0.25">
      <c r="A9385">
        <v>70420</v>
      </c>
      <c r="B9385" s="2">
        <v>53.584719999999997</v>
      </c>
      <c r="C9385" s="3">
        <v>8402</v>
      </c>
      <c r="D9385" s="4">
        <v>35380</v>
      </c>
      <c r="E9385" t="s">
        <v>12980</v>
      </c>
      <c r="F9385" s="4" t="s">
        <v>12927</v>
      </c>
      <c r="G9385" s="5">
        <v>5993</v>
      </c>
      <c r="H9385" s="6">
        <v>0.28111449999999999</v>
      </c>
      <c r="I9385" s="7">
        <v>63.405999999999999</v>
      </c>
      <c r="J9385" s="2">
        <v>35</v>
      </c>
      <c r="K9385">
        <v>3</v>
      </c>
    </row>
    <row r="9386" spans="1:12" x14ac:dyDescent="0.25">
      <c r="A9386">
        <v>85020</v>
      </c>
      <c r="B9386" s="2">
        <v>53.577629999999999</v>
      </c>
      <c r="C9386" s="3">
        <v>32674</v>
      </c>
      <c r="D9386" s="4">
        <v>38060</v>
      </c>
      <c r="E9386" t="s">
        <v>2525</v>
      </c>
      <c r="F9386" s="4" t="s">
        <v>14962</v>
      </c>
      <c r="G9386" s="5">
        <v>23625</v>
      </c>
      <c r="H9386" s="6">
        <v>0.3333333</v>
      </c>
      <c r="I9386" s="7">
        <v>54.378999999999998</v>
      </c>
      <c r="J9386" s="2">
        <v>42.296300000000002</v>
      </c>
      <c r="K9386">
        <v>27</v>
      </c>
      <c r="L9386" s="2">
        <v>63.2</v>
      </c>
    </row>
    <row r="9387" spans="1:12" x14ac:dyDescent="0.25">
      <c r="A9387">
        <v>78932</v>
      </c>
      <c r="B9387" s="2">
        <v>53.57188</v>
      </c>
      <c r="C9387" s="3">
        <v>485</v>
      </c>
      <c r="E9387" t="s">
        <v>14323</v>
      </c>
      <c r="F9387" s="4" t="s">
        <v>13752</v>
      </c>
      <c r="G9387" s="5">
        <v>386</v>
      </c>
      <c r="H9387" s="6">
        <v>0.26614989999999999</v>
      </c>
      <c r="I9387" s="7">
        <v>65.986999999999995</v>
      </c>
    </row>
    <row r="9388" spans="1:12" x14ac:dyDescent="0.25">
      <c r="A9388">
        <v>93446</v>
      </c>
      <c r="B9388" s="2">
        <v>53.564459999999997</v>
      </c>
      <c r="C9388" s="3">
        <v>44287</v>
      </c>
      <c r="D9388" s="4">
        <v>42020</v>
      </c>
      <c r="E9388" t="s">
        <v>15672</v>
      </c>
      <c r="F9388" s="4" t="s">
        <v>15368</v>
      </c>
      <c r="G9388" s="5">
        <v>30607</v>
      </c>
      <c r="H9388" s="6">
        <v>0.23105829999999999</v>
      </c>
      <c r="I9388" s="7">
        <v>72.046000000000006</v>
      </c>
      <c r="J9388" s="2">
        <v>45.75</v>
      </c>
      <c r="K9388">
        <v>8</v>
      </c>
    </row>
    <row r="9389" spans="1:12" x14ac:dyDescent="0.25">
      <c r="A9389">
        <v>79056</v>
      </c>
      <c r="B9389" s="2">
        <v>53.557130000000001</v>
      </c>
      <c r="C9389" s="3">
        <v>61</v>
      </c>
      <c r="E9389" t="s">
        <v>14359</v>
      </c>
      <c r="F9389" s="4" t="s">
        <v>13752</v>
      </c>
      <c r="G9389" s="5">
        <v>50</v>
      </c>
      <c r="H9389" s="6">
        <v>0.32</v>
      </c>
      <c r="I9389" s="7">
        <v>56.667000000000002</v>
      </c>
    </row>
    <row r="9390" spans="1:12" x14ac:dyDescent="0.25">
      <c r="A9390">
        <v>99179</v>
      </c>
      <c r="B9390" s="2">
        <v>53.557000000000002</v>
      </c>
      <c r="C9390" s="3">
        <v>602</v>
      </c>
      <c r="D9390" s="4">
        <v>39420</v>
      </c>
      <c r="E9390" t="s">
        <v>3126</v>
      </c>
      <c r="F9390" s="4" t="s">
        <v>16344</v>
      </c>
      <c r="G9390" s="5">
        <v>451</v>
      </c>
      <c r="H9390" s="6">
        <v>0.23059869999999999</v>
      </c>
      <c r="I9390" s="7">
        <v>72.114999999999995</v>
      </c>
    </row>
    <row r="9391" spans="1:12" x14ac:dyDescent="0.25">
      <c r="A9391">
        <v>57449</v>
      </c>
      <c r="B9391" s="2">
        <v>53.55688</v>
      </c>
      <c r="C9391" s="3">
        <v>79</v>
      </c>
      <c r="D9391" s="4">
        <v>10100</v>
      </c>
      <c r="E9391" t="s">
        <v>2928</v>
      </c>
      <c r="F9391" s="4" t="s">
        <v>10877</v>
      </c>
      <c r="G9391" s="5">
        <v>64</v>
      </c>
      <c r="H9391" s="6">
        <v>0.24615380000000001</v>
      </c>
      <c r="I9391" s="7">
        <v>69.423000000000002</v>
      </c>
    </row>
    <row r="9392" spans="1:12" x14ac:dyDescent="0.25">
      <c r="A9392">
        <v>50056</v>
      </c>
      <c r="B9392" s="2">
        <v>53.556660000000001</v>
      </c>
      <c r="C9392" s="3">
        <v>1348</v>
      </c>
      <c r="D9392" s="4">
        <v>11180</v>
      </c>
      <c r="E9392" t="s">
        <v>9609</v>
      </c>
      <c r="F9392" s="4" t="s">
        <v>9593</v>
      </c>
      <c r="G9392" s="5">
        <v>884</v>
      </c>
      <c r="H9392" s="6">
        <v>0.2477376</v>
      </c>
      <c r="I9392" s="7">
        <v>69.141000000000005</v>
      </c>
      <c r="J9392" s="2">
        <v>60.5</v>
      </c>
      <c r="K9392">
        <v>2</v>
      </c>
    </row>
    <row r="9393" spans="1:12" x14ac:dyDescent="0.25">
      <c r="A9393">
        <v>98376</v>
      </c>
      <c r="B9393" s="2">
        <v>53.556069999999998</v>
      </c>
      <c r="C9393" s="3">
        <v>1927</v>
      </c>
      <c r="E9393" t="s">
        <v>16424</v>
      </c>
      <c r="F9393" s="4" t="s">
        <v>16344</v>
      </c>
      <c r="G9393" s="5">
        <v>1537</v>
      </c>
      <c r="H9393" s="6">
        <v>0.33550069999999999</v>
      </c>
      <c r="I9393" s="7">
        <v>53.966000000000001</v>
      </c>
      <c r="J9393" s="2">
        <v>47.5</v>
      </c>
      <c r="K9393">
        <v>4</v>
      </c>
    </row>
    <row r="9394" spans="1:12" x14ac:dyDescent="0.25">
      <c r="A9394">
        <v>40077</v>
      </c>
      <c r="B9394" s="2">
        <v>53.555630000000001</v>
      </c>
      <c r="C9394" s="3">
        <v>377</v>
      </c>
      <c r="D9394" s="4">
        <v>31140</v>
      </c>
      <c r="E9394" t="s">
        <v>463</v>
      </c>
      <c r="F9394" s="4" t="s">
        <v>7883</v>
      </c>
      <c r="G9394" s="5">
        <v>326</v>
      </c>
      <c r="H9394" s="6">
        <v>0.23547399999999999</v>
      </c>
      <c r="I9394" s="7">
        <v>71.25</v>
      </c>
    </row>
    <row r="9395" spans="1:12" x14ac:dyDescent="0.25">
      <c r="A9395">
        <v>4859</v>
      </c>
      <c r="B9395" s="2">
        <v>53.55547</v>
      </c>
      <c r="C9395" s="3">
        <v>423</v>
      </c>
      <c r="E9395" t="s">
        <v>981</v>
      </c>
      <c r="F9395" s="4" t="s">
        <v>701</v>
      </c>
      <c r="G9395" s="5">
        <v>337</v>
      </c>
      <c r="H9395" s="6">
        <v>0.33234419999999998</v>
      </c>
      <c r="I9395" s="7">
        <v>54.509</v>
      </c>
    </row>
    <row r="9396" spans="1:12" x14ac:dyDescent="0.25">
      <c r="A9396">
        <v>11432</v>
      </c>
      <c r="B9396" s="2">
        <v>53.545560000000002</v>
      </c>
      <c r="C9396" s="3">
        <v>62395</v>
      </c>
      <c r="D9396" s="4">
        <v>35620</v>
      </c>
      <c r="E9396" t="s">
        <v>1077</v>
      </c>
      <c r="F9396" s="4" t="s">
        <v>1280</v>
      </c>
      <c r="G9396" s="5">
        <v>41061</v>
      </c>
      <c r="H9396" s="6">
        <v>0.3442926</v>
      </c>
      <c r="I9396" s="7">
        <v>52.442</v>
      </c>
      <c r="J9396" s="2">
        <v>29.882400000000001</v>
      </c>
      <c r="K9396">
        <v>17</v>
      </c>
      <c r="L9396" s="2">
        <v>6.3</v>
      </c>
    </row>
    <row r="9397" spans="1:12" x14ac:dyDescent="0.25">
      <c r="A9397">
        <v>71474</v>
      </c>
      <c r="B9397" s="2">
        <v>53.535609999999998</v>
      </c>
      <c r="C9397" s="3">
        <v>827</v>
      </c>
      <c r="D9397" s="4">
        <v>22860</v>
      </c>
      <c r="E9397" t="s">
        <v>5793</v>
      </c>
      <c r="F9397" s="4" t="s">
        <v>12927</v>
      </c>
      <c r="G9397" s="5">
        <v>500</v>
      </c>
      <c r="H9397" s="6">
        <v>0.21756490000000001</v>
      </c>
      <c r="I9397" s="7">
        <v>74.332999999999998</v>
      </c>
    </row>
    <row r="9398" spans="1:12" x14ac:dyDescent="0.25">
      <c r="A9398">
        <v>74131</v>
      </c>
      <c r="B9398" s="2">
        <v>53.534930000000003</v>
      </c>
      <c r="C9398" s="3">
        <v>3290</v>
      </c>
      <c r="D9398" s="4">
        <v>46140</v>
      </c>
      <c r="E9398" t="s">
        <v>13622</v>
      </c>
      <c r="F9398" s="4" t="s">
        <v>13462</v>
      </c>
      <c r="G9398" s="5">
        <v>2364</v>
      </c>
      <c r="H9398" s="6">
        <v>0.21573600000000001</v>
      </c>
      <c r="I9398" s="7">
        <v>74.643000000000001</v>
      </c>
    </row>
    <row r="9399" spans="1:12" x14ac:dyDescent="0.25">
      <c r="A9399">
        <v>84711</v>
      </c>
      <c r="B9399" s="2">
        <v>53.534280000000003</v>
      </c>
      <c r="C9399" s="3">
        <v>688</v>
      </c>
      <c r="E9399" t="s">
        <v>14928</v>
      </c>
      <c r="F9399" s="4" t="s">
        <v>14851</v>
      </c>
      <c r="G9399" s="5">
        <v>377</v>
      </c>
      <c r="H9399" s="6">
        <v>0.26790449999999999</v>
      </c>
      <c r="I9399" s="7">
        <v>65.625</v>
      </c>
    </row>
    <row r="9400" spans="1:12" x14ac:dyDescent="0.25">
      <c r="A9400">
        <v>68407</v>
      </c>
      <c r="B9400" s="2">
        <v>53.53407</v>
      </c>
      <c r="C9400" s="3">
        <v>683</v>
      </c>
      <c r="D9400" s="4">
        <v>36540</v>
      </c>
      <c r="E9400" t="s">
        <v>10690</v>
      </c>
      <c r="F9400" s="4" t="s">
        <v>12738</v>
      </c>
      <c r="G9400" s="5">
        <v>488</v>
      </c>
      <c r="H9400" s="6">
        <v>0.22540979999999999</v>
      </c>
      <c r="I9400" s="7">
        <v>72.954999999999998</v>
      </c>
      <c r="J9400" s="2">
        <v>57</v>
      </c>
      <c r="K9400">
        <v>1</v>
      </c>
    </row>
    <row r="9401" spans="1:12" x14ac:dyDescent="0.25">
      <c r="A9401">
        <v>44804</v>
      </c>
      <c r="B9401" s="2">
        <v>53.533760000000001</v>
      </c>
      <c r="C9401" s="3">
        <v>1105</v>
      </c>
      <c r="D9401" s="4">
        <v>22300</v>
      </c>
      <c r="E9401" t="s">
        <v>3270</v>
      </c>
      <c r="F9401" s="4" t="s">
        <v>8295</v>
      </c>
      <c r="G9401" s="5">
        <v>782</v>
      </c>
      <c r="H9401" s="6">
        <v>0.23754790000000001</v>
      </c>
      <c r="I9401" s="7">
        <v>70.855000000000004</v>
      </c>
    </row>
    <row r="9402" spans="1:12" x14ac:dyDescent="0.25">
      <c r="A9402">
        <v>5733</v>
      </c>
      <c r="B9402" s="2">
        <v>53.532539999999997</v>
      </c>
      <c r="C9402" s="3">
        <v>5814</v>
      </c>
      <c r="D9402" s="4">
        <v>40860</v>
      </c>
      <c r="E9402" t="s">
        <v>1142</v>
      </c>
      <c r="F9402" s="4" t="s">
        <v>1030</v>
      </c>
      <c r="G9402" s="5">
        <v>4326</v>
      </c>
      <c r="H9402" s="6">
        <v>0.27161350000000001</v>
      </c>
      <c r="I9402" s="7">
        <v>64.966999999999999</v>
      </c>
      <c r="J9402" s="2">
        <v>50.6</v>
      </c>
      <c r="K9402">
        <v>5</v>
      </c>
    </row>
    <row r="9403" spans="1:12" x14ac:dyDescent="0.25">
      <c r="A9403">
        <v>43119</v>
      </c>
      <c r="B9403" s="2">
        <v>53.52713</v>
      </c>
      <c r="C9403" s="3">
        <v>28299</v>
      </c>
      <c r="D9403" s="4">
        <v>18140</v>
      </c>
      <c r="E9403" t="s">
        <v>5542</v>
      </c>
      <c r="F9403" s="4" t="s">
        <v>8295</v>
      </c>
      <c r="G9403" s="5">
        <v>18243</v>
      </c>
      <c r="H9403" s="6">
        <v>0.27302130000000002</v>
      </c>
      <c r="I9403" s="7">
        <v>64.712000000000003</v>
      </c>
      <c r="J9403" s="2">
        <v>40.857100000000003</v>
      </c>
      <c r="K9403">
        <v>7</v>
      </c>
    </row>
    <row r="9404" spans="1:12" x14ac:dyDescent="0.25">
      <c r="A9404">
        <v>48173</v>
      </c>
      <c r="B9404" s="2">
        <v>53.520690000000002</v>
      </c>
      <c r="C9404" s="3">
        <v>12647</v>
      </c>
      <c r="D9404" s="4">
        <v>19820</v>
      </c>
      <c r="E9404" t="s">
        <v>850</v>
      </c>
      <c r="F9404" s="4" t="s">
        <v>9106</v>
      </c>
      <c r="G9404" s="5">
        <v>8673</v>
      </c>
      <c r="H9404" s="6">
        <v>0.19737150000000001</v>
      </c>
      <c r="I9404" s="7">
        <v>77.774000000000001</v>
      </c>
      <c r="J9404" s="2">
        <v>52.25</v>
      </c>
      <c r="K9404">
        <v>4</v>
      </c>
    </row>
    <row r="9405" spans="1:12" x14ac:dyDescent="0.25">
      <c r="A9405">
        <v>5758</v>
      </c>
      <c r="B9405" s="2">
        <v>53.518470000000001</v>
      </c>
      <c r="C9405" s="3">
        <v>856</v>
      </c>
      <c r="D9405" s="4">
        <v>40860</v>
      </c>
      <c r="E9405" t="s">
        <v>1154</v>
      </c>
      <c r="F9405" s="4" t="s">
        <v>1030</v>
      </c>
      <c r="G9405" s="5">
        <v>637</v>
      </c>
      <c r="H9405" s="6">
        <v>0.29199370000000002</v>
      </c>
      <c r="I9405" s="7">
        <v>61.417000000000002</v>
      </c>
    </row>
    <row r="9406" spans="1:12" x14ac:dyDescent="0.25">
      <c r="A9406">
        <v>79118</v>
      </c>
      <c r="B9406" s="2">
        <v>53.515309999999999</v>
      </c>
      <c r="C9406" s="3">
        <v>19091</v>
      </c>
      <c r="D9406" s="4">
        <v>11100</v>
      </c>
      <c r="E9406" t="s">
        <v>14375</v>
      </c>
      <c r="F9406" s="4" t="s">
        <v>13752</v>
      </c>
      <c r="G9406" s="5">
        <v>12567</v>
      </c>
      <c r="H9406" s="6">
        <v>0.21715599999999999</v>
      </c>
      <c r="I9406" s="7">
        <v>74.347999999999999</v>
      </c>
      <c r="J9406" s="2">
        <v>32</v>
      </c>
      <c r="K9406">
        <v>1</v>
      </c>
    </row>
    <row r="9407" spans="1:12" x14ac:dyDescent="0.25">
      <c r="A9407">
        <v>84029</v>
      </c>
      <c r="B9407" s="2">
        <v>53.511009999999999</v>
      </c>
      <c r="C9407" s="3">
        <v>9659</v>
      </c>
      <c r="D9407" s="4">
        <v>41620</v>
      </c>
      <c r="E9407" t="s">
        <v>4531</v>
      </c>
      <c r="F9407" s="4" t="s">
        <v>14851</v>
      </c>
      <c r="G9407" s="5">
        <v>5401</v>
      </c>
      <c r="H9407" s="6">
        <v>0.2291744</v>
      </c>
      <c r="I9407" s="7">
        <v>72.25</v>
      </c>
      <c r="J9407" s="2">
        <v>53.333300000000001</v>
      </c>
      <c r="K9407">
        <v>3</v>
      </c>
    </row>
    <row r="9408" spans="1:12" x14ac:dyDescent="0.25">
      <c r="A9408">
        <v>20612</v>
      </c>
      <c r="B9408" s="2">
        <v>53.509619999999998</v>
      </c>
      <c r="C9408" s="3">
        <v>372</v>
      </c>
      <c r="D9408" s="4">
        <v>47900</v>
      </c>
      <c r="E9408" t="s">
        <v>4367</v>
      </c>
      <c r="F9408" s="4" t="s">
        <v>4361</v>
      </c>
      <c r="G9408" s="5">
        <v>372</v>
      </c>
      <c r="H9408" s="6">
        <v>0.21505379999999999</v>
      </c>
      <c r="I9408" s="7">
        <v>74.688000000000002</v>
      </c>
    </row>
    <row r="9409" spans="1:12" x14ac:dyDescent="0.25">
      <c r="A9409">
        <v>42044</v>
      </c>
      <c r="B9409" s="2">
        <v>53.509030000000003</v>
      </c>
      <c r="C9409" s="3">
        <v>2548</v>
      </c>
      <c r="E9409" t="s">
        <v>2716</v>
      </c>
      <c r="F9409" s="4" t="s">
        <v>7883</v>
      </c>
      <c r="G9409" s="5">
        <v>2115</v>
      </c>
      <c r="H9409" s="6">
        <v>0.26146570000000002</v>
      </c>
      <c r="I9409" s="7">
        <v>66.667000000000002</v>
      </c>
      <c r="J9409" s="2">
        <v>52</v>
      </c>
      <c r="K9409">
        <v>1</v>
      </c>
    </row>
    <row r="9410" spans="1:12" x14ac:dyDescent="0.25">
      <c r="A9410">
        <v>43830</v>
      </c>
      <c r="B9410" s="2">
        <v>53.50759</v>
      </c>
      <c r="C9410" s="3">
        <v>6379</v>
      </c>
      <c r="D9410" s="4">
        <v>49780</v>
      </c>
      <c r="E9410" t="s">
        <v>8454</v>
      </c>
      <c r="F9410" s="4" t="s">
        <v>8295</v>
      </c>
      <c r="G9410" s="5">
        <v>3924</v>
      </c>
      <c r="H9410" s="6">
        <v>0.2385321</v>
      </c>
      <c r="I9410" s="7">
        <v>70.625</v>
      </c>
      <c r="J9410" s="2">
        <v>64.333299999999994</v>
      </c>
      <c r="K9410">
        <v>3</v>
      </c>
    </row>
    <row r="9411" spans="1:12" x14ac:dyDescent="0.25">
      <c r="A9411">
        <v>61334</v>
      </c>
      <c r="B9411" s="2">
        <v>53.506549999999997</v>
      </c>
      <c r="C9411" s="3">
        <v>563</v>
      </c>
      <c r="D9411" s="4">
        <v>36860</v>
      </c>
      <c r="E9411" t="s">
        <v>11716</v>
      </c>
      <c r="F9411" s="4" t="s">
        <v>11490</v>
      </c>
      <c r="G9411" s="5">
        <v>395</v>
      </c>
      <c r="H9411" s="6">
        <v>0.209596</v>
      </c>
      <c r="I9411" s="7">
        <v>75.625</v>
      </c>
    </row>
    <row r="9412" spans="1:12" x14ac:dyDescent="0.25">
      <c r="A9412">
        <v>58621</v>
      </c>
      <c r="B9412" s="2">
        <v>53.506239999999998</v>
      </c>
      <c r="C9412" s="3">
        <v>1205</v>
      </c>
      <c r="E9412" t="s">
        <v>11212</v>
      </c>
      <c r="F9412" s="4" t="s">
        <v>11069</v>
      </c>
      <c r="G9412" s="5">
        <v>888</v>
      </c>
      <c r="H9412" s="6">
        <v>0.24436939999999999</v>
      </c>
      <c r="I9412" s="7">
        <v>69.614999999999995</v>
      </c>
    </row>
    <row r="9413" spans="1:12" x14ac:dyDescent="0.25">
      <c r="A9413">
        <v>42020</v>
      </c>
      <c r="B9413" s="2">
        <v>53.505670000000002</v>
      </c>
      <c r="C9413" s="3">
        <v>2325</v>
      </c>
      <c r="D9413" s="4">
        <v>34660</v>
      </c>
      <c r="E9413" t="s">
        <v>8171</v>
      </c>
      <c r="F9413" s="4" t="s">
        <v>7883</v>
      </c>
      <c r="G9413" s="5">
        <v>1513</v>
      </c>
      <c r="H9413" s="6">
        <v>0.268341</v>
      </c>
      <c r="I9413" s="7">
        <v>65.468999999999994</v>
      </c>
    </row>
    <row r="9414" spans="1:12" x14ac:dyDescent="0.25">
      <c r="A9414">
        <v>8805</v>
      </c>
      <c r="B9414" s="2">
        <v>53.503230000000002</v>
      </c>
      <c r="C9414" s="3">
        <v>12437</v>
      </c>
      <c r="D9414" s="4">
        <v>35620</v>
      </c>
      <c r="E9414" t="s">
        <v>1748</v>
      </c>
      <c r="F9414" s="4" t="s">
        <v>1341</v>
      </c>
      <c r="G9414" s="5">
        <v>8678</v>
      </c>
      <c r="H9414" s="6">
        <v>0.25120989999999999</v>
      </c>
      <c r="I9414" s="7">
        <v>68.429000000000002</v>
      </c>
      <c r="J9414" s="2">
        <v>33.5</v>
      </c>
      <c r="K9414">
        <v>4</v>
      </c>
    </row>
    <row r="9415" spans="1:12" x14ac:dyDescent="0.25">
      <c r="A9415">
        <v>55929</v>
      </c>
      <c r="B9415" s="2">
        <v>53.500959999999999</v>
      </c>
      <c r="C9415" s="3">
        <v>1215</v>
      </c>
      <c r="D9415" s="4">
        <v>40340</v>
      </c>
      <c r="E9415" t="s">
        <v>290</v>
      </c>
      <c r="F9415" s="4" t="s">
        <v>10428</v>
      </c>
      <c r="G9415" s="5">
        <v>797</v>
      </c>
      <c r="H9415" s="6">
        <v>0.18922310000000001</v>
      </c>
      <c r="I9415" s="7">
        <v>79.135000000000005</v>
      </c>
    </row>
    <row r="9416" spans="1:12" x14ac:dyDescent="0.25">
      <c r="A9416">
        <v>4841</v>
      </c>
      <c r="B9416" s="2">
        <v>53.499459999999999</v>
      </c>
      <c r="C9416" s="3">
        <v>7241</v>
      </c>
      <c r="E9416" t="s">
        <v>356</v>
      </c>
      <c r="F9416" s="4" t="s">
        <v>701</v>
      </c>
      <c r="G9416" s="5">
        <v>5478</v>
      </c>
      <c r="H9416" s="6">
        <v>0.32365830000000001</v>
      </c>
      <c r="I9416" s="7">
        <v>55.899000000000001</v>
      </c>
      <c r="J9416" s="2">
        <v>49.75</v>
      </c>
      <c r="K9416">
        <v>8</v>
      </c>
    </row>
    <row r="9417" spans="1:12" x14ac:dyDescent="0.25">
      <c r="A9417">
        <v>3440</v>
      </c>
      <c r="B9417" s="2">
        <v>53.497680000000003</v>
      </c>
      <c r="C9417" s="3">
        <v>2640</v>
      </c>
      <c r="D9417" s="4">
        <v>31700</v>
      </c>
      <c r="E9417" t="s">
        <v>589</v>
      </c>
      <c r="F9417" s="4" t="s">
        <v>520</v>
      </c>
      <c r="G9417" s="5">
        <v>1937</v>
      </c>
      <c r="H9417" s="6">
        <v>0.1981424</v>
      </c>
      <c r="I9417" s="7">
        <v>77.581999999999994</v>
      </c>
      <c r="J9417" s="2">
        <v>37.5</v>
      </c>
      <c r="K9417">
        <v>2</v>
      </c>
    </row>
    <row r="9418" spans="1:12" x14ac:dyDescent="0.25">
      <c r="A9418">
        <v>54937</v>
      </c>
      <c r="B9418" s="2">
        <v>53.493980000000001</v>
      </c>
      <c r="C9418" s="3">
        <v>19079</v>
      </c>
      <c r="D9418" s="4">
        <v>22540</v>
      </c>
      <c r="E9418" t="s">
        <v>10405</v>
      </c>
      <c r="F9418" s="4" t="s">
        <v>10031</v>
      </c>
      <c r="G9418" s="5">
        <v>13539</v>
      </c>
      <c r="H9418" s="6">
        <v>0.2254062</v>
      </c>
      <c r="I9418" s="7">
        <v>72.86</v>
      </c>
      <c r="J9418" s="2">
        <v>49.2</v>
      </c>
      <c r="K9418">
        <v>5</v>
      </c>
    </row>
    <row r="9419" spans="1:12" x14ac:dyDescent="0.25">
      <c r="A9419">
        <v>31523</v>
      </c>
      <c r="B9419" s="2">
        <v>53.488590000000002</v>
      </c>
      <c r="C9419" s="3">
        <v>13944</v>
      </c>
      <c r="D9419" s="4">
        <v>15260</v>
      </c>
      <c r="E9419" t="s">
        <v>718</v>
      </c>
      <c r="F9419" s="4" t="s">
        <v>6363</v>
      </c>
      <c r="G9419" s="5">
        <v>8942</v>
      </c>
      <c r="H9419" s="6">
        <v>0.25002799999999997</v>
      </c>
      <c r="I9419" s="7">
        <v>68.599000000000004</v>
      </c>
    </row>
    <row r="9420" spans="1:12" x14ac:dyDescent="0.25">
      <c r="A9420">
        <v>24976</v>
      </c>
      <c r="B9420" s="2">
        <v>53.486289999999997</v>
      </c>
      <c r="C9420" s="3">
        <v>1077</v>
      </c>
      <c r="E9420" t="s">
        <v>5219</v>
      </c>
      <c r="F9420" s="4" t="s">
        <v>5144</v>
      </c>
      <c r="G9420" s="5">
        <v>685</v>
      </c>
      <c r="H9420" s="6">
        <v>0.2332361</v>
      </c>
      <c r="I9420" s="7">
        <v>71.5</v>
      </c>
    </row>
    <row r="9421" spans="1:12" x14ac:dyDescent="0.25">
      <c r="A9421">
        <v>43416</v>
      </c>
      <c r="B9421" s="2">
        <v>53.485639999999997</v>
      </c>
      <c r="C9421" s="3">
        <v>2849</v>
      </c>
      <c r="D9421" s="4">
        <v>38840</v>
      </c>
      <c r="E9421" t="s">
        <v>7182</v>
      </c>
      <c r="F9421" s="4" t="s">
        <v>8295</v>
      </c>
      <c r="G9421" s="5">
        <v>2028</v>
      </c>
      <c r="H9421" s="6">
        <v>0.23668639999999999</v>
      </c>
      <c r="I9421" s="7">
        <v>70.893000000000001</v>
      </c>
      <c r="J9421" s="2">
        <v>57</v>
      </c>
      <c r="K9421">
        <v>1</v>
      </c>
    </row>
    <row r="9422" spans="1:12" x14ac:dyDescent="0.25">
      <c r="A9422">
        <v>95432</v>
      </c>
      <c r="B9422" s="2">
        <v>53.48509</v>
      </c>
      <c r="C9422" s="3">
        <v>347</v>
      </c>
      <c r="D9422" s="4">
        <v>46380</v>
      </c>
      <c r="E9422" t="s">
        <v>15888</v>
      </c>
      <c r="F9422" s="4" t="s">
        <v>15368</v>
      </c>
      <c r="G9422" s="5">
        <v>272</v>
      </c>
      <c r="H9422" s="6">
        <v>0.46323530000000002</v>
      </c>
      <c r="I9422" s="7">
        <v>31.736000000000001</v>
      </c>
      <c r="J9422" s="2">
        <v>38</v>
      </c>
      <c r="K9422">
        <v>1</v>
      </c>
    </row>
    <row r="9423" spans="1:12" x14ac:dyDescent="0.25">
      <c r="A9423">
        <v>82939</v>
      </c>
      <c r="B9423" s="2">
        <v>53.484729999999999</v>
      </c>
      <c r="C9423" s="3">
        <v>2127</v>
      </c>
      <c r="D9423" s="4">
        <v>21740</v>
      </c>
      <c r="E9423" t="s">
        <v>12418</v>
      </c>
      <c r="F9423" s="4" t="s">
        <v>14657</v>
      </c>
      <c r="G9423" s="5">
        <v>1246</v>
      </c>
      <c r="H9423" s="6">
        <v>0.21990370000000001</v>
      </c>
      <c r="I9423" s="7">
        <v>73.783000000000001</v>
      </c>
      <c r="J9423" s="2">
        <v>56</v>
      </c>
      <c r="K9423">
        <v>1</v>
      </c>
    </row>
    <row r="9424" spans="1:12" x14ac:dyDescent="0.25">
      <c r="A9424">
        <v>48038</v>
      </c>
      <c r="B9424" s="2">
        <v>53.477049999999998</v>
      </c>
      <c r="C9424" s="3">
        <v>42221</v>
      </c>
      <c r="D9424" s="4">
        <v>19820</v>
      </c>
      <c r="E9424" t="s">
        <v>9120</v>
      </c>
      <c r="F9424" s="4" t="s">
        <v>9106</v>
      </c>
      <c r="G9424" s="5">
        <v>30822</v>
      </c>
      <c r="H9424" s="6">
        <v>0.25279819999999997</v>
      </c>
      <c r="I9424" s="7">
        <v>68.09</v>
      </c>
      <c r="J9424" s="2">
        <v>44.3</v>
      </c>
      <c r="K9424">
        <v>10</v>
      </c>
      <c r="L9424" s="2">
        <v>73.7</v>
      </c>
    </row>
    <row r="9425" spans="1:12" x14ac:dyDescent="0.25">
      <c r="A9425">
        <v>56116</v>
      </c>
      <c r="B9425" s="2">
        <v>53.469569999999997</v>
      </c>
      <c r="C9425" s="3">
        <v>653</v>
      </c>
      <c r="E9425" t="s">
        <v>10631</v>
      </c>
      <c r="F9425" s="4" t="s">
        <v>10428</v>
      </c>
      <c r="G9425" s="5">
        <v>430</v>
      </c>
      <c r="H9425" s="6">
        <v>0.21113689999999999</v>
      </c>
      <c r="I9425" s="7">
        <v>75.278000000000006</v>
      </c>
    </row>
    <row r="9426" spans="1:12" x14ac:dyDescent="0.25">
      <c r="A9426">
        <v>45504</v>
      </c>
      <c r="B9426" s="2">
        <v>53.466659999999997</v>
      </c>
      <c r="C9426" s="3">
        <v>18261</v>
      </c>
      <c r="D9426" s="4">
        <v>44220</v>
      </c>
      <c r="E9426" t="s">
        <v>76</v>
      </c>
      <c r="F9426" s="4" t="s">
        <v>8295</v>
      </c>
      <c r="G9426" s="5">
        <v>11744</v>
      </c>
      <c r="H9426" s="6">
        <v>0.2655824</v>
      </c>
      <c r="I9426" s="7">
        <v>65.866</v>
      </c>
      <c r="J9426" s="2">
        <v>43.666699999999999</v>
      </c>
      <c r="K9426">
        <v>12</v>
      </c>
      <c r="L9426" s="2">
        <v>70.3</v>
      </c>
    </row>
    <row r="9427" spans="1:12" x14ac:dyDescent="0.25">
      <c r="A9427">
        <v>68847</v>
      </c>
      <c r="B9427" s="2">
        <v>53.461260000000003</v>
      </c>
      <c r="C9427" s="3">
        <v>16773</v>
      </c>
      <c r="D9427" s="4">
        <v>28260</v>
      </c>
      <c r="E9427" t="s">
        <v>12249</v>
      </c>
      <c r="F9427" s="4" t="s">
        <v>12738</v>
      </c>
      <c r="G9427" s="5">
        <v>10829</v>
      </c>
      <c r="H9427" s="6">
        <v>0.2927054</v>
      </c>
      <c r="I9427" s="7">
        <v>61.177</v>
      </c>
      <c r="J9427" s="2">
        <v>55.571399999999997</v>
      </c>
      <c r="K9427">
        <v>14</v>
      </c>
      <c r="L9427" s="2">
        <v>99.4</v>
      </c>
    </row>
    <row r="9428" spans="1:12" x14ac:dyDescent="0.25">
      <c r="A9428">
        <v>33924</v>
      </c>
      <c r="B9428" s="2">
        <v>53.458629999999999</v>
      </c>
      <c r="C9428" s="3">
        <v>164</v>
      </c>
      <c r="D9428" s="4">
        <v>15980</v>
      </c>
      <c r="E9428" t="s">
        <v>6952</v>
      </c>
      <c r="F9428" s="4" t="s">
        <v>6689</v>
      </c>
      <c r="G9428" s="5">
        <v>138</v>
      </c>
      <c r="H9428" s="6">
        <v>0.25899280000000002</v>
      </c>
      <c r="I9428" s="7">
        <v>67</v>
      </c>
    </row>
    <row r="9429" spans="1:12" x14ac:dyDescent="0.25">
      <c r="A9429">
        <v>51028</v>
      </c>
      <c r="B9429" s="2">
        <v>53.458260000000003</v>
      </c>
      <c r="C9429" s="3">
        <v>2171</v>
      </c>
      <c r="D9429" s="4">
        <v>43580</v>
      </c>
      <c r="E9429" t="s">
        <v>4131</v>
      </c>
      <c r="F9429" s="4" t="s">
        <v>9593</v>
      </c>
      <c r="G9429" s="5">
        <v>1417</v>
      </c>
      <c r="H9429" s="6">
        <v>0.21368119999999999</v>
      </c>
      <c r="I9429" s="7">
        <v>74.820999999999998</v>
      </c>
      <c r="J9429" s="2">
        <v>67</v>
      </c>
      <c r="K9429">
        <v>1</v>
      </c>
    </row>
    <row r="9430" spans="1:12" x14ac:dyDescent="0.25">
      <c r="A9430">
        <v>17327</v>
      </c>
      <c r="B9430" s="2">
        <v>53.456609999999998</v>
      </c>
      <c r="C9430" s="3">
        <v>7697</v>
      </c>
      <c r="D9430" s="4">
        <v>49620</v>
      </c>
      <c r="E9430" t="s">
        <v>1436</v>
      </c>
      <c r="F9430" s="4" t="s">
        <v>3003</v>
      </c>
      <c r="G9430" s="5">
        <v>5486</v>
      </c>
      <c r="H9430" s="6">
        <v>0.21341350000000001</v>
      </c>
      <c r="I9430" s="7">
        <v>74.867000000000004</v>
      </c>
      <c r="J9430" s="2">
        <v>54.5</v>
      </c>
      <c r="K9430">
        <v>2</v>
      </c>
    </row>
    <row r="9431" spans="1:12" x14ac:dyDescent="0.25">
      <c r="A9431">
        <v>66524</v>
      </c>
      <c r="B9431" s="2">
        <v>53.454810000000002</v>
      </c>
      <c r="C9431" s="3">
        <v>2905</v>
      </c>
      <c r="D9431" s="4">
        <v>45820</v>
      </c>
      <c r="E9431" t="s">
        <v>12543</v>
      </c>
      <c r="F9431" s="4" t="s">
        <v>12494</v>
      </c>
      <c r="G9431" s="5">
        <v>2016</v>
      </c>
      <c r="H9431" s="6">
        <v>0.23164680000000001</v>
      </c>
      <c r="I9431" s="7">
        <v>71.710999999999999</v>
      </c>
    </row>
    <row r="9432" spans="1:12" x14ac:dyDescent="0.25">
      <c r="A9432">
        <v>55979</v>
      </c>
      <c r="B9432" s="2">
        <v>53.454180000000001</v>
      </c>
      <c r="C9432" s="3">
        <v>1057</v>
      </c>
      <c r="D9432" s="4">
        <v>49100</v>
      </c>
      <c r="E9432" t="s">
        <v>2638</v>
      </c>
      <c r="F9432" s="4" t="s">
        <v>10428</v>
      </c>
      <c r="G9432" s="5">
        <v>598</v>
      </c>
      <c r="H9432" s="6">
        <v>0.2270451</v>
      </c>
      <c r="I9432" s="7">
        <v>72.5</v>
      </c>
    </row>
    <row r="9433" spans="1:12" x14ac:dyDescent="0.25">
      <c r="A9433">
        <v>52803</v>
      </c>
      <c r="B9433" s="2">
        <v>53.45044</v>
      </c>
      <c r="C9433" s="3">
        <v>23308</v>
      </c>
      <c r="D9433" s="4">
        <v>19340</v>
      </c>
      <c r="E9433" t="s">
        <v>2706</v>
      </c>
      <c r="F9433" s="4" t="s">
        <v>9593</v>
      </c>
      <c r="G9433" s="5">
        <v>15067</v>
      </c>
      <c r="H9433" s="6">
        <v>0.33083360000000001</v>
      </c>
      <c r="I9433" s="7">
        <v>54.563000000000002</v>
      </c>
      <c r="J9433" s="2">
        <v>42.843800000000002</v>
      </c>
      <c r="K9433">
        <v>32</v>
      </c>
      <c r="L9433" s="2">
        <v>66.400000000000006</v>
      </c>
    </row>
    <row r="9434" spans="1:12" x14ac:dyDescent="0.25">
      <c r="A9434">
        <v>82434</v>
      </c>
      <c r="B9434" s="2">
        <v>53.44679</v>
      </c>
      <c r="C9434" s="3">
        <v>217</v>
      </c>
      <c r="E9434" t="s">
        <v>6107</v>
      </c>
      <c r="F9434" s="4" t="s">
        <v>14657</v>
      </c>
      <c r="G9434" s="5">
        <v>136</v>
      </c>
      <c r="H9434" s="6">
        <v>0.23529410000000001</v>
      </c>
      <c r="I9434" s="7">
        <v>71.070999999999998</v>
      </c>
    </row>
    <row r="9435" spans="1:12" x14ac:dyDescent="0.25">
      <c r="A9435">
        <v>84764</v>
      </c>
      <c r="B9435" s="2">
        <v>53.446739999999998</v>
      </c>
      <c r="C9435" s="3">
        <v>158</v>
      </c>
      <c r="E9435" t="s">
        <v>14951</v>
      </c>
      <c r="F9435" s="4" t="s">
        <v>14851</v>
      </c>
      <c r="G9435" s="5">
        <v>90</v>
      </c>
      <c r="H9435" s="6">
        <v>0.47777779999999997</v>
      </c>
      <c r="I9435" s="7">
        <v>29.167000000000002</v>
      </c>
    </row>
    <row r="9436" spans="1:12" x14ac:dyDescent="0.25">
      <c r="A9436">
        <v>57223</v>
      </c>
      <c r="B9436" s="2">
        <v>53.446510000000004</v>
      </c>
      <c r="C9436" s="3">
        <v>1330</v>
      </c>
      <c r="E9436" t="s">
        <v>5003</v>
      </c>
      <c r="F9436" s="4" t="s">
        <v>10877</v>
      </c>
      <c r="G9436" s="5">
        <v>879</v>
      </c>
      <c r="H9436" s="6">
        <v>0.23636360000000001</v>
      </c>
      <c r="I9436" s="7">
        <v>70.875</v>
      </c>
      <c r="J9436" s="2">
        <v>51.5</v>
      </c>
      <c r="K9436">
        <v>2</v>
      </c>
    </row>
    <row r="9437" spans="1:12" x14ac:dyDescent="0.25">
      <c r="A9437">
        <v>94929</v>
      </c>
      <c r="B9437" s="2">
        <v>53.446280000000002</v>
      </c>
      <c r="C9437" s="3">
        <v>82</v>
      </c>
      <c r="D9437" s="4">
        <v>41860</v>
      </c>
      <c r="E9437" t="s">
        <v>15802</v>
      </c>
      <c r="F9437" s="4" t="s">
        <v>15368</v>
      </c>
      <c r="G9437" s="5">
        <v>82</v>
      </c>
      <c r="H9437" s="6">
        <v>0.37804880000000002</v>
      </c>
      <c r="I9437" s="7">
        <v>46.389000000000003</v>
      </c>
    </row>
    <row r="9438" spans="1:12" x14ac:dyDescent="0.25">
      <c r="A9438">
        <v>10969</v>
      </c>
      <c r="B9438" s="2">
        <v>53.445979999999999</v>
      </c>
      <c r="C9438" s="3">
        <v>1664</v>
      </c>
      <c r="D9438" s="4">
        <v>35620</v>
      </c>
      <c r="E9438" t="s">
        <v>1872</v>
      </c>
      <c r="F9438" s="4" t="s">
        <v>1280</v>
      </c>
      <c r="G9438" s="5">
        <v>1174</v>
      </c>
      <c r="H9438" s="6">
        <v>0.2146508</v>
      </c>
      <c r="I9438" s="7">
        <v>74.625</v>
      </c>
    </row>
    <row r="9439" spans="1:12" x14ac:dyDescent="0.25">
      <c r="A9439">
        <v>95558</v>
      </c>
      <c r="B9439" s="2">
        <v>53.445630000000001</v>
      </c>
      <c r="C9439" s="3">
        <v>360</v>
      </c>
      <c r="D9439" s="4">
        <v>21700</v>
      </c>
      <c r="E9439" t="s">
        <v>3397</v>
      </c>
      <c r="F9439" s="4" t="s">
        <v>15368</v>
      </c>
      <c r="G9439" s="5">
        <v>284</v>
      </c>
      <c r="H9439" s="6">
        <v>0.43508770000000002</v>
      </c>
      <c r="I9439" s="7">
        <v>36.527999999999999</v>
      </c>
    </row>
    <row r="9440" spans="1:12" x14ac:dyDescent="0.25">
      <c r="A9440">
        <v>48317</v>
      </c>
      <c r="B9440" s="2">
        <v>53.44115</v>
      </c>
      <c r="C9440" s="3">
        <v>26600</v>
      </c>
      <c r="D9440" s="4">
        <v>19820</v>
      </c>
      <c r="E9440" t="s">
        <v>2638</v>
      </c>
      <c r="F9440" s="4" t="s">
        <v>9106</v>
      </c>
      <c r="G9440" s="5">
        <v>18409</v>
      </c>
      <c r="H9440" s="6">
        <v>0.2696904</v>
      </c>
      <c r="I9440" s="7">
        <v>65.099000000000004</v>
      </c>
      <c r="J9440" s="2">
        <v>42.285699999999999</v>
      </c>
      <c r="K9440">
        <v>7</v>
      </c>
    </row>
    <row r="9441" spans="1:12" x14ac:dyDescent="0.25">
      <c r="A9441">
        <v>13364</v>
      </c>
      <c r="B9441" s="2">
        <v>53.436729999999997</v>
      </c>
      <c r="C9441" s="3">
        <v>109</v>
      </c>
      <c r="D9441" s="4">
        <v>45060</v>
      </c>
      <c r="E9441" t="s">
        <v>2592</v>
      </c>
      <c r="F9441" s="4" t="s">
        <v>1280</v>
      </c>
      <c r="G9441" s="5">
        <v>86</v>
      </c>
      <c r="H9441" s="6">
        <v>0.3908046</v>
      </c>
      <c r="I9441" s="7">
        <v>44.167000000000002</v>
      </c>
      <c r="J9441" s="2">
        <v>37.666699999999999</v>
      </c>
      <c r="K9441">
        <v>3</v>
      </c>
    </row>
    <row r="9442" spans="1:12" x14ac:dyDescent="0.25">
      <c r="A9442">
        <v>75459</v>
      </c>
      <c r="B9442" s="2">
        <v>53.435989999999997</v>
      </c>
      <c r="C9442" s="3">
        <v>4778</v>
      </c>
      <c r="D9442" s="4">
        <v>43300</v>
      </c>
      <c r="E9442" t="s">
        <v>8893</v>
      </c>
      <c r="F9442" s="4" t="s">
        <v>13752</v>
      </c>
      <c r="G9442" s="5">
        <v>3023</v>
      </c>
      <c r="H9442" s="6">
        <v>0.233212</v>
      </c>
      <c r="I9442" s="7">
        <v>71.394999999999996</v>
      </c>
    </row>
    <row r="9443" spans="1:12" x14ac:dyDescent="0.25">
      <c r="A9443">
        <v>81648</v>
      </c>
      <c r="B9443" s="2">
        <v>53.43488</v>
      </c>
      <c r="C9443" s="3">
        <v>2677</v>
      </c>
      <c r="E9443" t="s">
        <v>14651</v>
      </c>
      <c r="F9443" s="4" t="s">
        <v>14477</v>
      </c>
      <c r="G9443" s="5">
        <v>1595</v>
      </c>
      <c r="H9443" s="6">
        <v>0.18746080000000001</v>
      </c>
      <c r="I9443" s="7">
        <v>79.296999999999997</v>
      </c>
      <c r="J9443" s="2">
        <v>47.666699999999999</v>
      </c>
      <c r="K9443">
        <v>3</v>
      </c>
    </row>
    <row r="9444" spans="1:12" x14ac:dyDescent="0.25">
      <c r="A9444">
        <v>18643</v>
      </c>
      <c r="B9444" s="2">
        <v>53.432299999999998</v>
      </c>
      <c r="C9444" s="3">
        <v>12569</v>
      </c>
      <c r="D9444" s="4">
        <v>42540</v>
      </c>
      <c r="E9444" t="s">
        <v>4112</v>
      </c>
      <c r="F9444" s="4" t="s">
        <v>3003</v>
      </c>
      <c r="G9444" s="5">
        <v>9187</v>
      </c>
      <c r="H9444" s="6">
        <v>0.26480189999999998</v>
      </c>
      <c r="I9444" s="7">
        <v>65.924999999999997</v>
      </c>
      <c r="J9444" s="2">
        <v>56</v>
      </c>
      <c r="K9444">
        <v>3</v>
      </c>
    </row>
    <row r="9445" spans="1:12" x14ac:dyDescent="0.25">
      <c r="A9445">
        <v>50225</v>
      </c>
      <c r="B9445" s="2">
        <v>53.42962</v>
      </c>
      <c r="C9445" s="3">
        <v>3161</v>
      </c>
      <c r="E9445" t="s">
        <v>1658</v>
      </c>
      <c r="F9445" s="4" t="s">
        <v>9593</v>
      </c>
      <c r="G9445" s="5">
        <v>1996</v>
      </c>
      <c r="H9445" s="6">
        <v>0.2039078</v>
      </c>
      <c r="I9445" s="7">
        <v>76.447000000000003</v>
      </c>
      <c r="J9445" s="2">
        <v>52</v>
      </c>
      <c r="K9445">
        <v>1</v>
      </c>
    </row>
    <row r="9446" spans="1:12" x14ac:dyDescent="0.25">
      <c r="A9446">
        <v>62266</v>
      </c>
      <c r="B9446" s="2">
        <v>53.429079999999999</v>
      </c>
      <c r="C9446" s="3">
        <v>333</v>
      </c>
      <c r="D9446" s="4">
        <v>41180</v>
      </c>
      <c r="E9446" t="s">
        <v>11910</v>
      </c>
      <c r="F9446" s="4" t="s">
        <v>11490</v>
      </c>
      <c r="G9446" s="5">
        <v>228</v>
      </c>
      <c r="H9446" s="6">
        <v>0.122807</v>
      </c>
      <c r="I9446" s="7">
        <v>90.445999999999998</v>
      </c>
    </row>
    <row r="9447" spans="1:12" x14ac:dyDescent="0.25">
      <c r="A9447">
        <v>77373</v>
      </c>
      <c r="B9447" s="2">
        <v>53.420859999999998</v>
      </c>
      <c r="C9447" s="3">
        <v>55485</v>
      </c>
      <c r="D9447" s="4">
        <v>26420</v>
      </c>
      <c r="E9447" t="s">
        <v>14038</v>
      </c>
      <c r="F9447" s="4" t="s">
        <v>13752</v>
      </c>
      <c r="G9447" s="5">
        <v>34150</v>
      </c>
      <c r="H9447" s="6">
        <v>0.2181845</v>
      </c>
      <c r="I9447" s="7">
        <v>73.959000000000003</v>
      </c>
      <c r="J9447" s="2">
        <v>51.375</v>
      </c>
      <c r="K9447">
        <v>8</v>
      </c>
    </row>
    <row r="9448" spans="1:12" x14ac:dyDescent="0.25">
      <c r="A9448">
        <v>34120</v>
      </c>
      <c r="B9448" s="2">
        <v>53.408090000000001</v>
      </c>
      <c r="C9448" s="3">
        <v>27889</v>
      </c>
      <c r="D9448" s="4">
        <v>34940</v>
      </c>
      <c r="E9448" t="s">
        <v>739</v>
      </c>
      <c r="F9448" s="4" t="s">
        <v>6689</v>
      </c>
      <c r="G9448" s="5">
        <v>19200</v>
      </c>
      <c r="H9448" s="6">
        <v>0.25223960000000001</v>
      </c>
      <c r="I9448" s="7">
        <v>68.06</v>
      </c>
    </row>
    <row r="9449" spans="1:12" x14ac:dyDescent="0.25">
      <c r="A9449">
        <v>17545</v>
      </c>
      <c r="B9449" s="2">
        <v>53.399880000000003</v>
      </c>
      <c r="C9449" s="3">
        <v>21937</v>
      </c>
      <c r="D9449" s="4">
        <v>29540</v>
      </c>
      <c r="E9449" t="s">
        <v>3814</v>
      </c>
      <c r="F9449" s="4" t="s">
        <v>3003</v>
      </c>
      <c r="G9449" s="5">
        <v>15093</v>
      </c>
      <c r="H9449" s="6">
        <v>0.2224063</v>
      </c>
      <c r="I9449" s="7">
        <v>73.209000000000003</v>
      </c>
      <c r="J9449" s="2">
        <v>47</v>
      </c>
      <c r="K9449">
        <v>8</v>
      </c>
    </row>
    <row r="9450" spans="1:12" x14ac:dyDescent="0.25">
      <c r="A9450">
        <v>99919</v>
      </c>
      <c r="B9450" s="2">
        <v>53.396169999999998</v>
      </c>
      <c r="C9450" s="3">
        <v>602</v>
      </c>
      <c r="E9450" t="s">
        <v>16764</v>
      </c>
      <c r="F9450" s="4" t="s">
        <v>16604</v>
      </c>
      <c r="G9450" s="5">
        <v>432</v>
      </c>
      <c r="H9450" s="6">
        <v>0.34259260000000002</v>
      </c>
      <c r="I9450" s="7">
        <v>52.438000000000002</v>
      </c>
      <c r="J9450" s="2">
        <v>32</v>
      </c>
      <c r="K9450">
        <v>1</v>
      </c>
    </row>
    <row r="9451" spans="1:12" x14ac:dyDescent="0.25">
      <c r="A9451">
        <v>29209</v>
      </c>
      <c r="B9451" s="2">
        <v>53.390639999999998</v>
      </c>
      <c r="C9451" s="3">
        <v>34386</v>
      </c>
      <c r="D9451" s="4">
        <v>17900</v>
      </c>
      <c r="E9451" t="s">
        <v>1240</v>
      </c>
      <c r="F9451" s="4" t="s">
        <v>6130</v>
      </c>
      <c r="G9451" s="5">
        <v>22659</v>
      </c>
      <c r="H9451" s="6">
        <v>0.32166810000000001</v>
      </c>
      <c r="I9451" s="7">
        <v>56.048999999999999</v>
      </c>
      <c r="J9451" s="2">
        <v>37.65</v>
      </c>
      <c r="K9451">
        <v>20</v>
      </c>
      <c r="L9451" s="2">
        <v>37.200000000000003</v>
      </c>
    </row>
    <row r="9452" spans="1:12" x14ac:dyDescent="0.25">
      <c r="A9452">
        <v>87107</v>
      </c>
      <c r="B9452" s="2">
        <v>53.379829999999998</v>
      </c>
      <c r="C9452" s="3">
        <v>32236</v>
      </c>
      <c r="D9452" s="4">
        <v>10740</v>
      </c>
      <c r="E9452" t="s">
        <v>15168</v>
      </c>
      <c r="F9452" s="4" t="s">
        <v>15124</v>
      </c>
      <c r="G9452" s="5">
        <v>22504</v>
      </c>
      <c r="H9452" s="6">
        <v>0.32441680000000001</v>
      </c>
      <c r="I9452" s="7">
        <v>55.573</v>
      </c>
      <c r="J9452" s="2">
        <v>41</v>
      </c>
      <c r="K9452">
        <v>24</v>
      </c>
      <c r="L9452" s="2">
        <v>56.5</v>
      </c>
    </row>
    <row r="9453" spans="1:12" x14ac:dyDescent="0.25">
      <c r="A9453">
        <v>34734</v>
      </c>
      <c r="B9453" s="2">
        <v>53.373719999999999</v>
      </c>
      <c r="C9453" s="3">
        <v>4784</v>
      </c>
      <c r="D9453" s="4">
        <v>36740</v>
      </c>
      <c r="E9453" t="s">
        <v>7009</v>
      </c>
      <c r="F9453" s="4" t="s">
        <v>6689</v>
      </c>
      <c r="G9453" s="5">
        <v>3043</v>
      </c>
      <c r="H9453" s="6">
        <v>0.32785809999999999</v>
      </c>
      <c r="I9453" s="7">
        <v>54.972999999999999</v>
      </c>
    </row>
    <row r="9454" spans="1:12" x14ac:dyDescent="0.25">
      <c r="A9454">
        <v>61843</v>
      </c>
      <c r="B9454" s="2">
        <v>53.372630000000001</v>
      </c>
      <c r="C9454" s="3">
        <v>2210</v>
      </c>
      <c r="D9454" s="4">
        <v>16580</v>
      </c>
      <c r="E9454" t="s">
        <v>5631</v>
      </c>
      <c r="F9454" s="4" t="s">
        <v>11490</v>
      </c>
      <c r="G9454" s="5">
        <v>1501</v>
      </c>
      <c r="H9454" s="6">
        <v>0.20386409999999999</v>
      </c>
      <c r="I9454" s="7">
        <v>76.393000000000001</v>
      </c>
      <c r="J9454" s="2">
        <v>54</v>
      </c>
      <c r="K9454">
        <v>1</v>
      </c>
    </row>
    <row r="9455" spans="1:12" x14ac:dyDescent="0.25">
      <c r="A9455">
        <v>77871</v>
      </c>
      <c r="B9455" s="2">
        <v>53.371749999999999</v>
      </c>
      <c r="C9455" s="3">
        <v>2818</v>
      </c>
      <c r="E9455" t="s">
        <v>14125</v>
      </c>
      <c r="F9455" s="4" t="s">
        <v>13752</v>
      </c>
      <c r="G9455" s="5">
        <v>2155</v>
      </c>
      <c r="H9455" s="6">
        <v>0.32884970000000002</v>
      </c>
      <c r="I9455" s="7">
        <v>54.792000000000002</v>
      </c>
    </row>
    <row r="9456" spans="1:12" x14ac:dyDescent="0.25">
      <c r="A9456">
        <v>77336</v>
      </c>
      <c r="B9456" s="2">
        <v>53.369399999999999</v>
      </c>
      <c r="C9456" s="3">
        <v>11699</v>
      </c>
      <c r="D9456" s="4">
        <v>26420</v>
      </c>
      <c r="E9456" t="s">
        <v>14031</v>
      </c>
      <c r="F9456" s="4" t="s">
        <v>13752</v>
      </c>
      <c r="G9456" s="5">
        <v>7677</v>
      </c>
      <c r="H9456" s="6">
        <v>0.1933047</v>
      </c>
      <c r="I9456" s="7">
        <v>78.213999999999999</v>
      </c>
      <c r="J9456" s="2">
        <v>50</v>
      </c>
      <c r="K9456">
        <v>1</v>
      </c>
    </row>
    <row r="9457" spans="1:12" x14ac:dyDescent="0.25">
      <c r="A9457">
        <v>80102</v>
      </c>
      <c r="B9457" s="2">
        <v>53.366709999999998</v>
      </c>
      <c r="C9457" s="3">
        <v>5136</v>
      </c>
      <c r="D9457" s="4">
        <v>19740</v>
      </c>
      <c r="E9457" t="s">
        <v>5671</v>
      </c>
      <c r="F9457" s="4" t="s">
        <v>14477</v>
      </c>
      <c r="G9457" s="5">
        <v>3589</v>
      </c>
      <c r="H9457" s="6">
        <v>0.2192201</v>
      </c>
      <c r="I9457" s="7">
        <v>73.731999999999999</v>
      </c>
      <c r="J9457" s="2">
        <v>43</v>
      </c>
      <c r="K9457">
        <v>3</v>
      </c>
    </row>
    <row r="9458" spans="1:12" x14ac:dyDescent="0.25">
      <c r="A9458">
        <v>79413</v>
      </c>
      <c r="B9458" s="2">
        <v>53.362659999999998</v>
      </c>
      <c r="C9458" s="3">
        <v>21454</v>
      </c>
      <c r="D9458" s="4">
        <v>31180</v>
      </c>
      <c r="E9458" t="s">
        <v>14418</v>
      </c>
      <c r="F9458" s="4" t="s">
        <v>13752</v>
      </c>
      <c r="G9458" s="5">
        <v>13307</v>
      </c>
      <c r="H9458" s="6">
        <v>0.30795820000000002</v>
      </c>
      <c r="I9458" s="7">
        <v>58.393999999999998</v>
      </c>
      <c r="J9458" s="2">
        <v>49</v>
      </c>
      <c r="K9458">
        <v>19</v>
      </c>
      <c r="L9458" s="2">
        <v>91</v>
      </c>
    </row>
    <row r="9459" spans="1:12" x14ac:dyDescent="0.25">
      <c r="A9459">
        <v>30187</v>
      </c>
      <c r="B9459" s="2">
        <v>53.357979999999998</v>
      </c>
      <c r="C9459" s="3">
        <v>9038</v>
      </c>
      <c r="D9459" s="4">
        <v>12060</v>
      </c>
      <c r="E9459" t="s">
        <v>6410</v>
      </c>
      <c r="F9459" s="4" t="s">
        <v>6363</v>
      </c>
      <c r="G9459" s="5">
        <v>6237</v>
      </c>
      <c r="H9459" s="6">
        <v>0.23420969999999999</v>
      </c>
      <c r="I9459" s="7">
        <v>71.134</v>
      </c>
      <c r="J9459" s="2">
        <v>37</v>
      </c>
      <c r="K9459">
        <v>1</v>
      </c>
    </row>
    <row r="9460" spans="1:12" x14ac:dyDescent="0.25">
      <c r="A9460">
        <v>61340</v>
      </c>
      <c r="B9460" s="2">
        <v>53.356439999999999</v>
      </c>
      <c r="C9460" s="3">
        <v>333</v>
      </c>
      <c r="D9460" s="4">
        <v>36860</v>
      </c>
      <c r="E9460" t="s">
        <v>11718</v>
      </c>
      <c r="F9460" s="4" t="s">
        <v>11490</v>
      </c>
      <c r="G9460" s="5">
        <v>208</v>
      </c>
      <c r="H9460" s="6">
        <v>0.1153846</v>
      </c>
      <c r="I9460" s="7">
        <v>91.667000000000002</v>
      </c>
    </row>
    <row r="9461" spans="1:12" x14ac:dyDescent="0.25">
      <c r="A9461">
        <v>98264</v>
      </c>
      <c r="B9461" s="2">
        <v>53.353549999999998</v>
      </c>
      <c r="C9461" s="3">
        <v>18096</v>
      </c>
      <c r="D9461" s="4">
        <v>13380</v>
      </c>
      <c r="E9461" t="s">
        <v>16383</v>
      </c>
      <c r="F9461" s="4" t="s">
        <v>16344</v>
      </c>
      <c r="G9461" s="5">
        <v>11876</v>
      </c>
      <c r="H9461" s="6">
        <v>0.259409</v>
      </c>
      <c r="I9461" s="7">
        <v>66.775999999999996</v>
      </c>
      <c r="J9461" s="2">
        <v>61.571399999999997</v>
      </c>
      <c r="K9461">
        <v>7</v>
      </c>
    </row>
    <row r="9462" spans="1:12" x14ac:dyDescent="0.25">
      <c r="A9462">
        <v>4679</v>
      </c>
      <c r="B9462" s="2">
        <v>53.350369999999998</v>
      </c>
      <c r="C9462" s="3">
        <v>1975</v>
      </c>
      <c r="E9462" t="s">
        <v>929</v>
      </c>
      <c r="F9462" s="4" t="s">
        <v>701</v>
      </c>
      <c r="G9462" s="5">
        <v>1402</v>
      </c>
      <c r="H9462" s="6">
        <v>0.3492516</v>
      </c>
      <c r="I9462" s="7">
        <v>51.25</v>
      </c>
      <c r="J9462" s="2">
        <v>18</v>
      </c>
      <c r="K9462">
        <v>1</v>
      </c>
    </row>
    <row r="9463" spans="1:12" x14ac:dyDescent="0.25">
      <c r="A9463">
        <v>53227</v>
      </c>
      <c r="B9463" s="2">
        <v>53.34599</v>
      </c>
      <c r="C9463" s="3">
        <v>23073</v>
      </c>
      <c r="D9463" s="4">
        <v>33340</v>
      </c>
      <c r="E9463" t="s">
        <v>10098</v>
      </c>
      <c r="F9463" s="4" t="s">
        <v>10031</v>
      </c>
      <c r="G9463" s="5">
        <v>16912</v>
      </c>
      <c r="H9463" s="6">
        <v>0.2463931</v>
      </c>
      <c r="I9463" s="7">
        <v>69.022000000000006</v>
      </c>
      <c r="J9463" s="2">
        <v>46.307699999999997</v>
      </c>
      <c r="K9463">
        <v>13</v>
      </c>
      <c r="L9463" s="2">
        <v>82.1</v>
      </c>
    </row>
    <row r="9464" spans="1:12" x14ac:dyDescent="0.25">
      <c r="A9464">
        <v>58626</v>
      </c>
      <c r="B9464" s="2">
        <v>53.341889999999999</v>
      </c>
      <c r="C9464" s="3">
        <v>291</v>
      </c>
      <c r="E9464" t="s">
        <v>11214</v>
      </c>
      <c r="F9464" s="4" t="s">
        <v>11069</v>
      </c>
      <c r="G9464" s="5">
        <v>208</v>
      </c>
      <c r="H9464" s="6">
        <v>0.13942309999999999</v>
      </c>
      <c r="I9464" s="7">
        <v>87.5</v>
      </c>
    </row>
    <row r="9465" spans="1:12" x14ac:dyDescent="0.25">
      <c r="A9465">
        <v>59240</v>
      </c>
      <c r="B9465" s="2">
        <v>53.341839999999998</v>
      </c>
      <c r="C9465" s="3">
        <v>10</v>
      </c>
      <c r="E9465" t="s">
        <v>11339</v>
      </c>
      <c r="F9465" s="4" t="s">
        <v>11278</v>
      </c>
      <c r="G9465" s="5">
        <v>10</v>
      </c>
      <c r="H9465" s="6">
        <v>0.36363640000000003</v>
      </c>
      <c r="I9465" s="7">
        <v>48.75</v>
      </c>
    </row>
    <row r="9466" spans="1:12" x14ac:dyDescent="0.25">
      <c r="A9466">
        <v>65773</v>
      </c>
      <c r="B9466" s="2">
        <v>53.341749999999998</v>
      </c>
      <c r="C9466" s="3">
        <v>462</v>
      </c>
      <c r="E9466" t="s">
        <v>12486</v>
      </c>
      <c r="F9466" s="4" t="s">
        <v>12102</v>
      </c>
      <c r="G9466" s="5">
        <v>347</v>
      </c>
      <c r="H9466" s="6">
        <v>0.31896550000000001</v>
      </c>
      <c r="I9466" s="7">
        <v>56.466999999999999</v>
      </c>
    </row>
    <row r="9467" spans="1:12" x14ac:dyDescent="0.25">
      <c r="A9467">
        <v>53583</v>
      </c>
      <c r="B9467" s="2">
        <v>53.340710000000001</v>
      </c>
      <c r="C9467" s="3">
        <v>5828</v>
      </c>
      <c r="D9467" s="4">
        <v>12660</v>
      </c>
      <c r="E9467" t="s">
        <v>10121</v>
      </c>
      <c r="F9467" s="4" t="s">
        <v>10031</v>
      </c>
      <c r="G9467" s="5">
        <v>3990</v>
      </c>
      <c r="H9467" s="6">
        <v>0.2310777</v>
      </c>
      <c r="I9467" s="7">
        <v>71.652000000000001</v>
      </c>
      <c r="J9467" s="2">
        <v>51.5</v>
      </c>
      <c r="K9467">
        <v>8</v>
      </c>
    </row>
    <row r="9468" spans="1:12" x14ac:dyDescent="0.25">
      <c r="A9468">
        <v>4342</v>
      </c>
      <c r="B9468" s="2">
        <v>53.339449999999999</v>
      </c>
      <c r="C9468" s="3">
        <v>1740</v>
      </c>
      <c r="E9468" t="s">
        <v>802</v>
      </c>
      <c r="F9468" s="4" t="s">
        <v>701</v>
      </c>
      <c r="G9468" s="5">
        <v>1268</v>
      </c>
      <c r="H9468" s="6">
        <v>0.2886435</v>
      </c>
      <c r="I9468" s="7">
        <v>61.695999999999998</v>
      </c>
      <c r="J9468" s="2">
        <v>63</v>
      </c>
      <c r="K9468">
        <v>2</v>
      </c>
    </row>
    <row r="9469" spans="1:12" x14ac:dyDescent="0.25">
      <c r="A9469">
        <v>41073</v>
      </c>
      <c r="B9469" s="2">
        <v>53.33813</v>
      </c>
      <c r="C9469" s="3">
        <v>5816</v>
      </c>
      <c r="D9469" s="4">
        <v>17140</v>
      </c>
      <c r="E9469" t="s">
        <v>8019</v>
      </c>
      <c r="F9469" s="4" t="s">
        <v>7883</v>
      </c>
      <c r="G9469" s="5">
        <v>4247</v>
      </c>
      <c r="H9469" s="6">
        <v>0.26418649999999999</v>
      </c>
      <c r="I9469" s="7">
        <v>65.921999999999997</v>
      </c>
      <c r="J9469" s="2">
        <v>44</v>
      </c>
      <c r="K9469">
        <v>1</v>
      </c>
    </row>
    <row r="9470" spans="1:12" x14ac:dyDescent="0.25">
      <c r="A9470">
        <v>67108</v>
      </c>
      <c r="B9470" s="2">
        <v>53.336869999999998</v>
      </c>
      <c r="C9470" s="3">
        <v>1453</v>
      </c>
      <c r="D9470" s="4">
        <v>48620</v>
      </c>
      <c r="E9470" t="s">
        <v>5436</v>
      </c>
      <c r="F9470" s="4" t="s">
        <v>12494</v>
      </c>
      <c r="G9470" s="5">
        <v>1034</v>
      </c>
      <c r="H9470" s="6">
        <v>0.25628630000000002</v>
      </c>
      <c r="I9470" s="7">
        <v>67.284000000000006</v>
      </c>
    </row>
    <row r="9471" spans="1:12" x14ac:dyDescent="0.25">
      <c r="A9471">
        <v>95993</v>
      </c>
      <c r="B9471" s="2">
        <v>53.330959999999997</v>
      </c>
      <c r="C9471" s="3">
        <v>35847</v>
      </c>
      <c r="D9471" s="4">
        <v>49700</v>
      </c>
      <c r="E9471" t="s">
        <v>16023</v>
      </c>
      <c r="F9471" s="4" t="s">
        <v>15368</v>
      </c>
      <c r="G9471" s="5">
        <v>23656</v>
      </c>
      <c r="H9471" s="6">
        <v>0.2390091</v>
      </c>
      <c r="I9471" s="7">
        <v>70.269000000000005</v>
      </c>
      <c r="J9471" s="2">
        <v>70.666700000000006</v>
      </c>
      <c r="K9471">
        <v>3</v>
      </c>
    </row>
    <row r="9472" spans="1:12" x14ac:dyDescent="0.25">
      <c r="A9472">
        <v>56055</v>
      </c>
      <c r="B9472" s="2">
        <v>53.324660000000002</v>
      </c>
      <c r="C9472" s="3">
        <v>3917</v>
      </c>
      <c r="D9472" s="4">
        <v>31860</v>
      </c>
      <c r="E9472" t="s">
        <v>10612</v>
      </c>
      <c r="F9472" s="4" t="s">
        <v>10428</v>
      </c>
      <c r="G9472" s="5">
        <v>2676</v>
      </c>
      <c r="H9472" s="6">
        <v>0.21524660000000001</v>
      </c>
      <c r="I9472" s="7">
        <v>74.375</v>
      </c>
      <c r="J9472" s="2">
        <v>3</v>
      </c>
      <c r="K9472">
        <v>1</v>
      </c>
    </row>
    <row r="9473" spans="1:12" x14ac:dyDescent="0.25">
      <c r="A9473">
        <v>58081</v>
      </c>
      <c r="B9473" s="2">
        <v>53.323860000000003</v>
      </c>
      <c r="C9473" s="3">
        <v>958</v>
      </c>
      <c r="D9473" s="4">
        <v>47420</v>
      </c>
      <c r="E9473" t="s">
        <v>11096</v>
      </c>
      <c r="F9473" s="4" t="s">
        <v>11069</v>
      </c>
      <c r="G9473" s="5">
        <v>628</v>
      </c>
      <c r="H9473" s="6">
        <v>0.23089170000000001</v>
      </c>
      <c r="I9473" s="7">
        <v>71.667000000000002</v>
      </c>
      <c r="J9473" s="2">
        <v>43</v>
      </c>
      <c r="K9473">
        <v>2</v>
      </c>
    </row>
    <row r="9474" spans="1:12" x14ac:dyDescent="0.25">
      <c r="A9474">
        <v>78615</v>
      </c>
      <c r="B9474" s="2">
        <v>53.323540000000001</v>
      </c>
      <c r="C9474" s="3">
        <v>970</v>
      </c>
      <c r="D9474" s="4">
        <v>12420</v>
      </c>
      <c r="E9474" t="s">
        <v>14276</v>
      </c>
      <c r="F9474" s="4" t="s">
        <v>13752</v>
      </c>
      <c r="G9474" s="5">
        <v>725</v>
      </c>
      <c r="H9474" s="6">
        <v>0.25655169999999999</v>
      </c>
      <c r="I9474" s="7">
        <v>67.231999999999999</v>
      </c>
    </row>
    <row r="9475" spans="1:12" x14ac:dyDescent="0.25">
      <c r="A9475">
        <v>50130</v>
      </c>
      <c r="B9475" s="2">
        <v>53.32311</v>
      </c>
      <c r="C9475" s="3">
        <v>1605</v>
      </c>
      <c r="E9475" t="s">
        <v>6568</v>
      </c>
      <c r="F9475" s="4" t="s">
        <v>9593</v>
      </c>
      <c r="G9475" s="5">
        <v>1077</v>
      </c>
      <c r="H9475" s="6">
        <v>0.27669450000000001</v>
      </c>
      <c r="I9475" s="7">
        <v>63.75</v>
      </c>
      <c r="J9475" s="2">
        <v>53</v>
      </c>
      <c r="K9475">
        <v>1</v>
      </c>
    </row>
    <row r="9476" spans="1:12" x14ac:dyDescent="0.25">
      <c r="A9476">
        <v>57584</v>
      </c>
      <c r="B9476" s="2">
        <v>53.322839999999999</v>
      </c>
      <c r="C9476" s="3">
        <v>41</v>
      </c>
      <c r="E9476" t="s">
        <v>11011</v>
      </c>
      <c r="F9476" s="4" t="s">
        <v>10877</v>
      </c>
      <c r="G9476" s="5">
        <v>41</v>
      </c>
      <c r="H9476" s="6">
        <v>0.14285709999999999</v>
      </c>
      <c r="I9476" s="7">
        <v>86.875</v>
      </c>
    </row>
    <row r="9477" spans="1:12" x14ac:dyDescent="0.25">
      <c r="A9477">
        <v>53021</v>
      </c>
      <c r="B9477" s="2">
        <v>53.32206</v>
      </c>
      <c r="C9477" s="3">
        <v>4887</v>
      </c>
      <c r="D9477" s="4">
        <v>33340</v>
      </c>
      <c r="E9477" t="s">
        <v>2792</v>
      </c>
      <c r="F9477" s="4" t="s">
        <v>10031</v>
      </c>
      <c r="G9477" s="5">
        <v>3229</v>
      </c>
      <c r="H9477" s="6">
        <v>0.1864354</v>
      </c>
      <c r="I9477" s="7">
        <v>79.335999999999999</v>
      </c>
      <c r="J9477" s="2">
        <v>44.666699999999999</v>
      </c>
      <c r="K9477">
        <v>3</v>
      </c>
    </row>
    <row r="9478" spans="1:12" x14ac:dyDescent="0.25">
      <c r="A9478">
        <v>65721</v>
      </c>
      <c r="B9478" s="2">
        <v>53.316510000000001</v>
      </c>
      <c r="C9478" s="3">
        <v>30113</v>
      </c>
      <c r="D9478" s="4">
        <v>44180</v>
      </c>
      <c r="E9478" t="s">
        <v>7235</v>
      </c>
      <c r="F9478" s="4" t="s">
        <v>12102</v>
      </c>
      <c r="G9478" s="5">
        <v>19930</v>
      </c>
      <c r="H9478" s="6">
        <v>0.29091820000000002</v>
      </c>
      <c r="I9478" s="7">
        <v>61.274999999999999</v>
      </c>
      <c r="J9478" s="2">
        <v>55.363599999999998</v>
      </c>
      <c r="K9478">
        <v>11</v>
      </c>
      <c r="L9478" s="2">
        <v>99.2</v>
      </c>
    </row>
    <row r="9479" spans="1:12" x14ac:dyDescent="0.25">
      <c r="A9479">
        <v>15676</v>
      </c>
      <c r="B9479" s="2">
        <v>53.311700000000002</v>
      </c>
      <c r="C9479" s="3">
        <v>275</v>
      </c>
      <c r="D9479" s="4">
        <v>38300</v>
      </c>
      <c r="E9479" t="s">
        <v>3250</v>
      </c>
      <c r="F9479" s="4" t="s">
        <v>3003</v>
      </c>
      <c r="G9479" s="5">
        <v>173</v>
      </c>
      <c r="H9479" s="6">
        <v>0.45977010000000001</v>
      </c>
      <c r="I9479" s="7">
        <v>32.091999999999999</v>
      </c>
    </row>
    <row r="9480" spans="1:12" x14ac:dyDescent="0.25">
      <c r="A9480">
        <v>80426</v>
      </c>
      <c r="B9480" s="2">
        <v>53.311619999999998</v>
      </c>
      <c r="C9480" s="3">
        <v>216</v>
      </c>
      <c r="D9480" s="4">
        <v>20780</v>
      </c>
      <c r="E9480" t="s">
        <v>7357</v>
      </c>
      <c r="F9480" s="4" t="s">
        <v>14477</v>
      </c>
      <c r="G9480" s="5">
        <v>173</v>
      </c>
      <c r="H9480" s="6">
        <v>0</v>
      </c>
      <c r="I9480" s="7">
        <v>111.538</v>
      </c>
    </row>
    <row r="9481" spans="1:12" x14ac:dyDescent="0.25">
      <c r="A9481">
        <v>38953</v>
      </c>
      <c r="B9481" s="2">
        <v>53.311500000000002</v>
      </c>
      <c r="C9481" s="3">
        <v>610</v>
      </c>
      <c r="E9481" t="s">
        <v>7732</v>
      </c>
      <c r="F9481" s="4" t="s">
        <v>7633</v>
      </c>
      <c r="G9481" s="5">
        <v>351</v>
      </c>
      <c r="H9481" s="6">
        <v>0.25925930000000003</v>
      </c>
      <c r="I9481" s="7">
        <v>66.736000000000004</v>
      </c>
    </row>
    <row r="9482" spans="1:12" x14ac:dyDescent="0.25">
      <c r="A9482">
        <v>63049</v>
      </c>
      <c r="B9482" s="2">
        <v>53.30874</v>
      </c>
      <c r="C9482" s="3">
        <v>16187</v>
      </c>
      <c r="D9482" s="4">
        <v>41180</v>
      </c>
      <c r="E9482" t="s">
        <v>12117</v>
      </c>
      <c r="F9482" s="4" t="s">
        <v>12102</v>
      </c>
      <c r="G9482" s="5">
        <v>11157</v>
      </c>
      <c r="H9482" s="6">
        <v>0.23194119999999999</v>
      </c>
      <c r="I9482" s="7">
        <v>71.456000000000003</v>
      </c>
      <c r="J9482" s="2">
        <v>65.333299999999994</v>
      </c>
      <c r="K9482">
        <v>3</v>
      </c>
    </row>
    <row r="9483" spans="1:12" x14ac:dyDescent="0.25">
      <c r="A9483">
        <v>58852</v>
      </c>
      <c r="B9483" s="2">
        <v>53.305770000000003</v>
      </c>
      <c r="C9483" s="3">
        <v>1623</v>
      </c>
      <c r="D9483" s="4">
        <v>48780</v>
      </c>
      <c r="E9483" t="s">
        <v>3663</v>
      </c>
      <c r="F9483" s="4" t="s">
        <v>11069</v>
      </c>
      <c r="G9483" s="5">
        <v>1261</v>
      </c>
      <c r="H9483" s="6">
        <v>0.1451229</v>
      </c>
      <c r="I9483" s="7">
        <v>86.457999999999998</v>
      </c>
      <c r="J9483" s="2">
        <v>54</v>
      </c>
      <c r="K9483">
        <v>1</v>
      </c>
    </row>
    <row r="9484" spans="1:12" x14ac:dyDescent="0.25">
      <c r="A9484">
        <v>95834</v>
      </c>
      <c r="B9484" s="2">
        <v>53.301789999999997</v>
      </c>
      <c r="C9484" s="3">
        <v>23986</v>
      </c>
      <c r="D9484" s="4">
        <v>40900</v>
      </c>
      <c r="E9484" t="s">
        <v>3933</v>
      </c>
      <c r="F9484" s="4" t="s">
        <v>15368</v>
      </c>
      <c r="G9484" s="5">
        <v>15378</v>
      </c>
      <c r="H9484" s="6">
        <v>0.30309530000000001</v>
      </c>
      <c r="I9484" s="7">
        <v>59.15</v>
      </c>
      <c r="J9484" s="2">
        <v>44.5</v>
      </c>
      <c r="K9484">
        <v>2</v>
      </c>
    </row>
    <row r="9485" spans="1:12" x14ac:dyDescent="0.25">
      <c r="A9485">
        <v>75006</v>
      </c>
      <c r="B9485" s="2">
        <v>53.290520000000001</v>
      </c>
      <c r="C9485" s="3">
        <v>48583</v>
      </c>
      <c r="D9485" s="4">
        <v>19100</v>
      </c>
      <c r="E9485" t="s">
        <v>4846</v>
      </c>
      <c r="F9485" s="4" t="s">
        <v>13752</v>
      </c>
      <c r="G9485" s="5">
        <v>31681</v>
      </c>
      <c r="H9485" s="6">
        <v>0.28561959999999997</v>
      </c>
      <c r="I9485" s="7">
        <v>62.168999999999997</v>
      </c>
      <c r="J9485" s="2">
        <v>37.583300000000001</v>
      </c>
      <c r="K9485">
        <v>24</v>
      </c>
      <c r="L9485" s="2">
        <v>36.9</v>
      </c>
    </row>
    <row r="9486" spans="1:12" x14ac:dyDescent="0.25">
      <c r="A9486">
        <v>93238</v>
      </c>
      <c r="B9486" s="2">
        <v>53.282629999999997</v>
      </c>
      <c r="C9486" s="3">
        <v>1575</v>
      </c>
      <c r="D9486" s="4">
        <v>12540</v>
      </c>
      <c r="E9486" t="s">
        <v>15634</v>
      </c>
      <c r="F9486" s="4" t="s">
        <v>15368</v>
      </c>
      <c r="G9486" s="5">
        <v>1332</v>
      </c>
      <c r="H9486" s="6">
        <v>0.28657169999999998</v>
      </c>
      <c r="I9486" s="7">
        <v>62</v>
      </c>
    </row>
    <row r="9487" spans="1:12" x14ac:dyDescent="0.25">
      <c r="A9487">
        <v>96001</v>
      </c>
      <c r="B9487" s="2">
        <v>53.276589999999999</v>
      </c>
      <c r="C9487" s="3">
        <v>34469</v>
      </c>
      <c r="D9487" s="4">
        <v>39820</v>
      </c>
      <c r="E9487" t="s">
        <v>1339</v>
      </c>
      <c r="F9487" s="4" t="s">
        <v>15368</v>
      </c>
      <c r="G9487" s="5">
        <v>23891</v>
      </c>
      <c r="H9487" s="6">
        <v>0.26566489999999998</v>
      </c>
      <c r="I9487" s="7">
        <v>65.600999999999999</v>
      </c>
      <c r="J9487" s="2">
        <v>44.136400000000002</v>
      </c>
      <c r="K9487">
        <v>22</v>
      </c>
      <c r="L9487" s="2">
        <v>73</v>
      </c>
    </row>
    <row r="9488" spans="1:12" x14ac:dyDescent="0.25">
      <c r="A9488">
        <v>5773</v>
      </c>
      <c r="B9488" s="2">
        <v>53.270479999999999</v>
      </c>
      <c r="C9488" s="3">
        <v>2164</v>
      </c>
      <c r="D9488" s="4">
        <v>40860</v>
      </c>
      <c r="E9488" t="s">
        <v>1163</v>
      </c>
      <c r="F9488" s="4" t="s">
        <v>1030</v>
      </c>
      <c r="G9488" s="5">
        <v>1634</v>
      </c>
      <c r="H9488" s="6">
        <v>0.29113149999999999</v>
      </c>
      <c r="I9488" s="7">
        <v>61.2</v>
      </c>
      <c r="J9488" s="2">
        <v>43</v>
      </c>
      <c r="K9488">
        <v>1</v>
      </c>
    </row>
    <row r="9489" spans="1:12" x14ac:dyDescent="0.25">
      <c r="A9489">
        <v>5040</v>
      </c>
      <c r="B9489" s="2">
        <v>53.27</v>
      </c>
      <c r="C9489" s="3">
        <v>573</v>
      </c>
      <c r="D9489" s="4">
        <v>17200</v>
      </c>
      <c r="E9489" t="s">
        <v>1034</v>
      </c>
      <c r="F9489" s="4" t="s">
        <v>1030</v>
      </c>
      <c r="G9489" s="5">
        <v>375</v>
      </c>
      <c r="H9489" s="6">
        <v>0.26861699999999999</v>
      </c>
      <c r="I9489" s="7">
        <v>65.088999999999999</v>
      </c>
      <c r="J9489" s="2">
        <v>17</v>
      </c>
      <c r="K9489">
        <v>1</v>
      </c>
    </row>
    <row r="9490" spans="1:12" x14ac:dyDescent="0.25">
      <c r="A9490">
        <v>33511</v>
      </c>
      <c r="B9490" s="2">
        <v>53.261220000000002</v>
      </c>
      <c r="C9490" s="3">
        <v>53840</v>
      </c>
      <c r="D9490" s="4">
        <v>45300</v>
      </c>
      <c r="E9490" t="s">
        <v>1142</v>
      </c>
      <c r="F9490" s="4" t="s">
        <v>6689</v>
      </c>
      <c r="G9490" s="5">
        <v>36282</v>
      </c>
      <c r="H9490" s="6">
        <v>0.28419050000000001</v>
      </c>
      <c r="I9490" s="7">
        <v>62.393000000000001</v>
      </c>
      <c r="J9490" s="2">
        <v>46.5625</v>
      </c>
      <c r="K9490">
        <v>16</v>
      </c>
      <c r="L9490" s="2">
        <v>83</v>
      </c>
    </row>
    <row r="9491" spans="1:12" x14ac:dyDescent="0.25">
      <c r="A9491">
        <v>67642</v>
      </c>
      <c r="B9491" s="2">
        <v>53.25224</v>
      </c>
      <c r="C9491" s="3">
        <v>1695</v>
      </c>
      <c r="E9491" t="s">
        <v>10531</v>
      </c>
      <c r="F9491" s="4" t="s">
        <v>12494</v>
      </c>
      <c r="G9491" s="5">
        <v>1263</v>
      </c>
      <c r="H9491" s="6">
        <v>0.25415680000000002</v>
      </c>
      <c r="I9491" s="7">
        <v>67.573999999999998</v>
      </c>
    </row>
    <row r="9492" spans="1:12" x14ac:dyDescent="0.25">
      <c r="A9492">
        <v>87549</v>
      </c>
      <c r="B9492" s="2">
        <v>53.251809999999999</v>
      </c>
      <c r="C9492" s="3">
        <v>815</v>
      </c>
      <c r="D9492" s="4">
        <v>45340</v>
      </c>
      <c r="E9492" t="s">
        <v>15216</v>
      </c>
      <c r="F9492" s="4" t="s">
        <v>15124</v>
      </c>
      <c r="G9492" s="5">
        <v>528</v>
      </c>
      <c r="H9492" s="6">
        <v>0.36105860000000001</v>
      </c>
      <c r="I9492" s="7">
        <v>49.097000000000001</v>
      </c>
    </row>
    <row r="9493" spans="1:12" x14ac:dyDescent="0.25">
      <c r="A9493">
        <v>62035</v>
      </c>
      <c r="B9493" s="2">
        <v>53.248930000000001</v>
      </c>
      <c r="C9493" s="3">
        <v>16284</v>
      </c>
      <c r="D9493" s="4">
        <v>41180</v>
      </c>
      <c r="E9493" t="s">
        <v>11863</v>
      </c>
      <c r="F9493" s="4" t="s">
        <v>11490</v>
      </c>
      <c r="G9493" s="5">
        <v>11513</v>
      </c>
      <c r="H9493" s="6">
        <v>0.23901339999999999</v>
      </c>
      <c r="I9493" s="7">
        <v>70.179000000000002</v>
      </c>
      <c r="J9493" s="2">
        <v>47</v>
      </c>
      <c r="K9493">
        <v>4</v>
      </c>
    </row>
    <row r="9494" spans="1:12" x14ac:dyDescent="0.25">
      <c r="A9494">
        <v>15658</v>
      </c>
      <c r="B9494" s="2">
        <v>53.244520000000001</v>
      </c>
      <c r="C9494" s="3">
        <v>8848</v>
      </c>
      <c r="D9494" s="4">
        <v>38300</v>
      </c>
      <c r="E9494" t="s">
        <v>3239</v>
      </c>
      <c r="F9494" s="4" t="s">
        <v>3003</v>
      </c>
      <c r="G9494" s="5">
        <v>6928</v>
      </c>
      <c r="H9494" s="6">
        <v>0.2857555</v>
      </c>
      <c r="I9494" s="7">
        <v>62.100999999999999</v>
      </c>
      <c r="J9494" s="2">
        <v>42.6</v>
      </c>
      <c r="K9494">
        <v>10</v>
      </c>
      <c r="L9494" s="2">
        <v>65</v>
      </c>
    </row>
    <row r="9495" spans="1:12" x14ac:dyDescent="0.25">
      <c r="A9495">
        <v>2839</v>
      </c>
      <c r="B9495" s="2">
        <v>53.242600000000003</v>
      </c>
      <c r="C9495" s="3">
        <v>1539</v>
      </c>
      <c r="D9495" s="4">
        <v>39300</v>
      </c>
      <c r="E9495" t="s">
        <v>488</v>
      </c>
      <c r="F9495" s="4" t="s">
        <v>466</v>
      </c>
      <c r="G9495" s="5">
        <v>1080</v>
      </c>
      <c r="H9495" s="6">
        <v>0.20444029999999999</v>
      </c>
      <c r="I9495" s="7">
        <v>76.146000000000001</v>
      </c>
      <c r="J9495" s="2">
        <v>55</v>
      </c>
      <c r="K9495">
        <v>1</v>
      </c>
    </row>
    <row r="9496" spans="1:12" x14ac:dyDescent="0.25">
      <c r="A9496">
        <v>12765</v>
      </c>
      <c r="B9496" s="2">
        <v>53.242190000000001</v>
      </c>
      <c r="C9496" s="3">
        <v>1032</v>
      </c>
      <c r="E9496" t="s">
        <v>2336</v>
      </c>
      <c r="F9496" s="4" t="s">
        <v>1280</v>
      </c>
      <c r="G9496" s="5">
        <v>649</v>
      </c>
      <c r="H9496" s="6">
        <v>0.26</v>
      </c>
      <c r="I9496" s="7">
        <v>66.543999999999997</v>
      </c>
    </row>
    <row r="9497" spans="1:12" x14ac:dyDescent="0.25">
      <c r="A9497">
        <v>43105</v>
      </c>
      <c r="B9497" s="2">
        <v>53.24071</v>
      </c>
      <c r="C9497" s="3">
        <v>8642</v>
      </c>
      <c r="D9497" s="4">
        <v>18140</v>
      </c>
      <c r="E9497" t="s">
        <v>4512</v>
      </c>
      <c r="F9497" s="4" t="s">
        <v>8295</v>
      </c>
      <c r="G9497" s="5">
        <v>5539</v>
      </c>
      <c r="H9497" s="6">
        <v>0.2058133</v>
      </c>
      <c r="I9497" s="7">
        <v>75.896000000000001</v>
      </c>
    </row>
    <row r="9498" spans="1:12" x14ac:dyDescent="0.25">
      <c r="A9498">
        <v>65543</v>
      </c>
      <c r="B9498" s="2">
        <v>53.239310000000003</v>
      </c>
      <c r="C9498" s="3">
        <v>469</v>
      </c>
      <c r="D9498" s="4">
        <v>30060</v>
      </c>
      <c r="E9498" t="s">
        <v>5088</v>
      </c>
      <c r="F9498" s="4" t="s">
        <v>12102</v>
      </c>
      <c r="G9498" s="5">
        <v>293</v>
      </c>
      <c r="H9498" s="6">
        <v>0.40816330000000001</v>
      </c>
      <c r="I9498" s="7">
        <v>40.918999999999997</v>
      </c>
    </row>
    <row r="9499" spans="1:12" x14ac:dyDescent="0.25">
      <c r="A9499">
        <v>50166</v>
      </c>
      <c r="B9499" s="2">
        <v>53.238990000000001</v>
      </c>
      <c r="C9499" s="3">
        <v>1526</v>
      </c>
      <c r="D9499" s="4">
        <v>19780</v>
      </c>
      <c r="E9499" t="s">
        <v>842</v>
      </c>
      <c r="F9499" s="4" t="s">
        <v>9593</v>
      </c>
      <c r="G9499" s="5">
        <v>1034</v>
      </c>
      <c r="H9499" s="6">
        <v>0.19420290000000001</v>
      </c>
      <c r="I9499" s="7">
        <v>77.891000000000005</v>
      </c>
    </row>
    <row r="9500" spans="1:12" x14ac:dyDescent="0.25">
      <c r="A9500">
        <v>75069</v>
      </c>
      <c r="B9500" s="2">
        <v>53.2333</v>
      </c>
      <c r="C9500" s="3">
        <v>35320</v>
      </c>
      <c r="D9500" s="4">
        <v>19100</v>
      </c>
      <c r="E9500" t="s">
        <v>13762</v>
      </c>
      <c r="F9500" s="4" t="s">
        <v>13752</v>
      </c>
      <c r="G9500" s="5">
        <v>22739</v>
      </c>
      <c r="H9500" s="6">
        <v>0.30208010000000002</v>
      </c>
      <c r="I9500" s="7">
        <v>59.247999999999998</v>
      </c>
      <c r="J9500" s="2">
        <v>43.230800000000002</v>
      </c>
      <c r="K9500">
        <v>13</v>
      </c>
      <c r="L9500" s="2">
        <v>68.3</v>
      </c>
    </row>
    <row r="9501" spans="1:12" x14ac:dyDescent="0.25">
      <c r="A9501">
        <v>5658</v>
      </c>
      <c r="B9501" s="2">
        <v>53.227629999999998</v>
      </c>
      <c r="C9501" s="3">
        <v>1394</v>
      </c>
      <c r="D9501" s="4">
        <v>12740</v>
      </c>
      <c r="E9501" t="s">
        <v>297</v>
      </c>
      <c r="F9501" s="4" t="s">
        <v>1030</v>
      </c>
      <c r="G9501" s="5">
        <v>972</v>
      </c>
      <c r="H9501" s="6">
        <v>0.3333333</v>
      </c>
      <c r="I9501" s="7">
        <v>53.845999999999997</v>
      </c>
    </row>
    <row r="9502" spans="1:12" x14ac:dyDescent="0.25">
      <c r="A9502">
        <v>12789</v>
      </c>
      <c r="B9502" s="2">
        <v>53.2271</v>
      </c>
      <c r="C9502" s="3">
        <v>1855</v>
      </c>
      <c r="E9502" t="s">
        <v>2355</v>
      </c>
      <c r="F9502" s="4" t="s">
        <v>1280</v>
      </c>
      <c r="G9502" s="5">
        <v>1240</v>
      </c>
      <c r="H9502" s="6">
        <v>0.28387099999999998</v>
      </c>
      <c r="I9502" s="7">
        <v>62.390999999999998</v>
      </c>
      <c r="J9502" s="2">
        <v>48</v>
      </c>
      <c r="K9502">
        <v>2</v>
      </c>
    </row>
    <row r="9503" spans="1:12" x14ac:dyDescent="0.25">
      <c r="A9503">
        <v>12058</v>
      </c>
      <c r="B9503" s="2">
        <v>53.226520000000001</v>
      </c>
      <c r="C9503" s="3">
        <v>1585</v>
      </c>
      <c r="E9503" t="s">
        <v>2102</v>
      </c>
      <c r="F9503" s="4" t="s">
        <v>1280</v>
      </c>
      <c r="G9503" s="5">
        <v>1184</v>
      </c>
      <c r="H9503" s="6">
        <v>0.13935810000000001</v>
      </c>
      <c r="I9503" s="7">
        <v>87.355999999999995</v>
      </c>
    </row>
    <row r="9504" spans="1:12" x14ac:dyDescent="0.25">
      <c r="A9504">
        <v>7008</v>
      </c>
      <c r="B9504" s="2">
        <v>53.222459999999998</v>
      </c>
      <c r="C9504" s="3">
        <v>23770</v>
      </c>
      <c r="D9504" s="4">
        <v>35620</v>
      </c>
      <c r="E9504" t="s">
        <v>1345</v>
      </c>
      <c r="F9504" s="4" t="s">
        <v>1341</v>
      </c>
      <c r="G9504" s="5">
        <v>15793</v>
      </c>
      <c r="H9504" s="6">
        <v>0.22837789999999999</v>
      </c>
      <c r="I9504" s="7">
        <v>71.971999999999994</v>
      </c>
      <c r="J9504" s="2">
        <v>34.5</v>
      </c>
      <c r="K9504">
        <v>2</v>
      </c>
    </row>
    <row r="9505" spans="1:12" x14ac:dyDescent="0.25">
      <c r="A9505">
        <v>99583</v>
      </c>
      <c r="B9505" s="2">
        <v>53.218670000000003</v>
      </c>
      <c r="C9505" s="3">
        <v>30</v>
      </c>
      <c r="E9505" t="s">
        <v>16637</v>
      </c>
      <c r="F9505" s="4" t="s">
        <v>16604</v>
      </c>
      <c r="G9505" s="5">
        <v>25</v>
      </c>
      <c r="H9505" s="6">
        <v>0.2</v>
      </c>
      <c r="I9505" s="7">
        <v>76.875</v>
      </c>
    </row>
    <row r="9506" spans="1:12" x14ac:dyDescent="0.25">
      <c r="A9506">
        <v>33637</v>
      </c>
      <c r="B9506" s="2">
        <v>53.216250000000002</v>
      </c>
      <c r="C9506" s="3">
        <v>15819</v>
      </c>
      <c r="D9506" s="4">
        <v>45300</v>
      </c>
      <c r="E9506" t="s">
        <v>6919</v>
      </c>
      <c r="F9506" s="4" t="s">
        <v>6689</v>
      </c>
      <c r="G9506" s="5">
        <v>10081</v>
      </c>
      <c r="H9506" s="6">
        <v>0.3197103</v>
      </c>
      <c r="I9506" s="7">
        <v>56.183</v>
      </c>
      <c r="J9506" s="2">
        <v>28.333300000000001</v>
      </c>
      <c r="K9506">
        <v>3</v>
      </c>
    </row>
    <row r="9507" spans="1:12" x14ac:dyDescent="0.25">
      <c r="A9507">
        <v>95975</v>
      </c>
      <c r="B9507" s="2">
        <v>53.213520000000003</v>
      </c>
      <c r="C9507" s="3">
        <v>2072</v>
      </c>
      <c r="D9507" s="4">
        <v>46020</v>
      </c>
      <c r="E9507" t="s">
        <v>16019</v>
      </c>
      <c r="F9507" s="4" t="s">
        <v>15368</v>
      </c>
      <c r="G9507" s="5">
        <v>1348</v>
      </c>
      <c r="H9507" s="6">
        <v>0.1980712</v>
      </c>
      <c r="I9507" s="7">
        <v>77.201999999999998</v>
      </c>
      <c r="J9507" s="2">
        <v>37.25</v>
      </c>
      <c r="K9507">
        <v>4</v>
      </c>
    </row>
    <row r="9508" spans="1:12" x14ac:dyDescent="0.25">
      <c r="A9508">
        <v>84651</v>
      </c>
      <c r="B9508" s="2">
        <v>53.210270000000001</v>
      </c>
      <c r="C9508" s="3">
        <v>23954</v>
      </c>
      <c r="D9508" s="4">
        <v>39340</v>
      </c>
      <c r="E9508" t="s">
        <v>11938</v>
      </c>
      <c r="F9508" s="4" t="s">
        <v>14851</v>
      </c>
      <c r="G9508" s="5">
        <v>12236</v>
      </c>
      <c r="H9508" s="6">
        <v>0.25800919999999999</v>
      </c>
      <c r="I9508" s="7">
        <v>66.84</v>
      </c>
      <c r="J9508" s="2">
        <v>61</v>
      </c>
      <c r="K9508">
        <v>2</v>
      </c>
    </row>
    <row r="9509" spans="1:12" x14ac:dyDescent="0.25">
      <c r="A9509">
        <v>25285</v>
      </c>
      <c r="B9509" s="2">
        <v>53.207230000000003</v>
      </c>
      <c r="C9509" s="3">
        <v>556</v>
      </c>
      <c r="D9509" s="4">
        <v>16620</v>
      </c>
      <c r="E9509" t="s">
        <v>5325</v>
      </c>
      <c r="F9509" s="4" t="s">
        <v>5144</v>
      </c>
      <c r="G9509" s="5">
        <v>444</v>
      </c>
      <c r="H9509" s="6">
        <v>0.24494379999999999</v>
      </c>
      <c r="I9509" s="7">
        <v>69.096999999999994</v>
      </c>
    </row>
    <row r="9510" spans="1:12" x14ac:dyDescent="0.25">
      <c r="A9510">
        <v>18211</v>
      </c>
      <c r="B9510" s="2">
        <v>53.206870000000002</v>
      </c>
      <c r="C9510" s="3">
        <v>1473</v>
      </c>
      <c r="D9510" s="4">
        <v>39060</v>
      </c>
      <c r="E9510" t="s">
        <v>3987</v>
      </c>
      <c r="F9510" s="4" t="s">
        <v>3003</v>
      </c>
      <c r="G9510" s="5">
        <v>1029</v>
      </c>
      <c r="H9510" s="6">
        <v>0.16618079999999999</v>
      </c>
      <c r="I9510" s="7">
        <v>82.704999999999998</v>
      </c>
      <c r="J9510" s="2">
        <v>65</v>
      </c>
      <c r="K9510">
        <v>1</v>
      </c>
    </row>
    <row r="9511" spans="1:12" x14ac:dyDescent="0.25">
      <c r="A9511">
        <v>96796</v>
      </c>
      <c r="B9511" s="2">
        <v>53.206299999999999</v>
      </c>
      <c r="C9511" s="3">
        <v>1898</v>
      </c>
      <c r="D9511" s="4">
        <v>28180</v>
      </c>
      <c r="E9511" t="s">
        <v>16167</v>
      </c>
      <c r="F9511" s="4" t="s">
        <v>16099</v>
      </c>
      <c r="G9511" s="5">
        <v>1386</v>
      </c>
      <c r="H9511" s="6">
        <v>0.2278298</v>
      </c>
      <c r="I9511" s="7">
        <v>72.045000000000002</v>
      </c>
      <c r="J9511" s="2">
        <v>33</v>
      </c>
      <c r="K9511">
        <v>1</v>
      </c>
    </row>
    <row r="9512" spans="1:12" x14ac:dyDescent="0.25">
      <c r="A9512">
        <v>14456</v>
      </c>
      <c r="B9512" s="2">
        <v>53.203009999999999</v>
      </c>
      <c r="C9512" s="3">
        <v>19864</v>
      </c>
      <c r="D9512" s="4">
        <v>40380</v>
      </c>
      <c r="E9512" t="s">
        <v>2849</v>
      </c>
      <c r="F9512" s="4" t="s">
        <v>1280</v>
      </c>
      <c r="G9512" s="5">
        <v>12343</v>
      </c>
      <c r="H9512" s="6">
        <v>0.28272849999999999</v>
      </c>
      <c r="I9512" s="7">
        <v>62.557000000000002</v>
      </c>
      <c r="J9512" s="2">
        <v>46.588200000000001</v>
      </c>
      <c r="K9512">
        <v>17</v>
      </c>
      <c r="L9512" s="2">
        <v>83</v>
      </c>
    </row>
    <row r="9513" spans="1:12" x14ac:dyDescent="0.25">
      <c r="A9513">
        <v>62634</v>
      </c>
      <c r="B9513" s="2">
        <v>53.199939999999998</v>
      </c>
      <c r="C9513" s="3">
        <v>700</v>
      </c>
      <c r="D9513" s="4">
        <v>30660</v>
      </c>
      <c r="E9513" t="s">
        <v>8871</v>
      </c>
      <c r="F9513" s="4" t="s">
        <v>11490</v>
      </c>
      <c r="G9513" s="5">
        <v>488</v>
      </c>
      <c r="H9513" s="6">
        <v>0.21311479999999999</v>
      </c>
      <c r="I9513" s="7">
        <v>74.582999999999998</v>
      </c>
    </row>
    <row r="9514" spans="1:12" x14ac:dyDescent="0.25">
      <c r="A9514">
        <v>56586</v>
      </c>
      <c r="B9514" s="2">
        <v>53.199489999999997</v>
      </c>
      <c r="C9514" s="3">
        <v>1863</v>
      </c>
      <c r="D9514" s="4">
        <v>22260</v>
      </c>
      <c r="E9514" t="s">
        <v>8963</v>
      </c>
      <c r="F9514" s="4" t="s">
        <v>10428</v>
      </c>
      <c r="G9514" s="5">
        <v>1376</v>
      </c>
      <c r="H9514" s="6">
        <v>0.2492733</v>
      </c>
      <c r="I9514" s="7">
        <v>68.332999999999998</v>
      </c>
    </row>
    <row r="9515" spans="1:12" x14ac:dyDescent="0.25">
      <c r="A9515">
        <v>60552</v>
      </c>
      <c r="B9515" s="2">
        <v>53.198419999999999</v>
      </c>
      <c r="C9515" s="3">
        <v>4465</v>
      </c>
      <c r="D9515" s="4">
        <v>16980</v>
      </c>
      <c r="E9515" t="s">
        <v>11611</v>
      </c>
      <c r="F9515" s="4" t="s">
        <v>11490</v>
      </c>
      <c r="G9515" s="5">
        <v>3105</v>
      </c>
      <c r="H9515" s="6">
        <v>0.18480360000000001</v>
      </c>
      <c r="I9515" s="7">
        <v>79.47</v>
      </c>
      <c r="J9515" s="2">
        <v>47.333300000000001</v>
      </c>
      <c r="K9515">
        <v>3</v>
      </c>
    </row>
    <row r="9516" spans="1:12" x14ac:dyDescent="0.25">
      <c r="A9516">
        <v>51548</v>
      </c>
      <c r="B9516" s="2">
        <v>53.197609999999997</v>
      </c>
      <c r="C9516" s="3">
        <v>342</v>
      </c>
      <c r="D9516" s="4">
        <v>36540</v>
      </c>
      <c r="E9516" t="s">
        <v>9879</v>
      </c>
      <c r="F9516" s="4" t="s">
        <v>9593</v>
      </c>
      <c r="G9516" s="5">
        <v>246</v>
      </c>
      <c r="H9516" s="6">
        <v>0.2235772</v>
      </c>
      <c r="I9516" s="7">
        <v>72.75</v>
      </c>
      <c r="J9516" s="2">
        <v>73</v>
      </c>
      <c r="K9516">
        <v>1</v>
      </c>
    </row>
    <row r="9517" spans="1:12" x14ac:dyDescent="0.25">
      <c r="A9517">
        <v>12170</v>
      </c>
      <c r="B9517" s="2">
        <v>53.196820000000002</v>
      </c>
      <c r="C9517" s="3">
        <v>4894</v>
      </c>
      <c r="D9517" s="4">
        <v>10580</v>
      </c>
      <c r="E9517" t="s">
        <v>855</v>
      </c>
      <c r="F9517" s="4" t="s">
        <v>1280</v>
      </c>
      <c r="G9517" s="5">
        <v>3085</v>
      </c>
      <c r="H9517" s="6">
        <v>0.2534846</v>
      </c>
      <c r="I9517" s="7">
        <v>67.578000000000003</v>
      </c>
      <c r="J9517" s="2">
        <v>47.5</v>
      </c>
      <c r="K9517">
        <v>2</v>
      </c>
    </row>
    <row r="9518" spans="1:12" x14ac:dyDescent="0.25">
      <c r="A9518">
        <v>53104</v>
      </c>
      <c r="B9518" s="2">
        <v>53.195169999999997</v>
      </c>
      <c r="C9518" s="3">
        <v>5500</v>
      </c>
      <c r="D9518" s="4">
        <v>16980</v>
      </c>
      <c r="E9518" t="s">
        <v>471</v>
      </c>
      <c r="F9518" s="4" t="s">
        <v>10031</v>
      </c>
      <c r="G9518" s="5">
        <v>3785</v>
      </c>
      <c r="H9518" s="6">
        <v>0.21321000000000001</v>
      </c>
      <c r="I9518" s="7">
        <v>74.536000000000001</v>
      </c>
      <c r="J9518" s="2">
        <v>41</v>
      </c>
      <c r="K9518">
        <v>4</v>
      </c>
    </row>
    <row r="9519" spans="1:12" x14ac:dyDescent="0.25">
      <c r="A9519">
        <v>1339</v>
      </c>
      <c r="B9519" s="2">
        <v>53.193980000000003</v>
      </c>
      <c r="C9519" s="3">
        <v>1514</v>
      </c>
      <c r="D9519" s="4">
        <v>24640</v>
      </c>
      <c r="E9519" t="s">
        <v>116</v>
      </c>
      <c r="F9519" s="4" t="s">
        <v>21</v>
      </c>
      <c r="G9519" s="5">
        <v>1146</v>
      </c>
      <c r="H9519" s="6">
        <v>0.30165649999999999</v>
      </c>
      <c r="I9519" s="7">
        <v>59.25</v>
      </c>
    </row>
    <row r="9520" spans="1:12" x14ac:dyDescent="0.25">
      <c r="A9520">
        <v>24460</v>
      </c>
      <c r="B9520" s="2">
        <v>53.193420000000003</v>
      </c>
      <c r="C9520" s="3">
        <v>1325</v>
      </c>
      <c r="E9520" t="s">
        <v>5075</v>
      </c>
      <c r="F9520" s="4" t="s">
        <v>4335</v>
      </c>
      <c r="G9520" s="5">
        <v>1203</v>
      </c>
      <c r="H9520" s="6">
        <v>0.31976739999999998</v>
      </c>
      <c r="I9520" s="7">
        <v>56.106999999999999</v>
      </c>
    </row>
    <row r="9521" spans="1:12" x14ac:dyDescent="0.25">
      <c r="A9521">
        <v>43103</v>
      </c>
      <c r="B9521" s="2">
        <v>53.191389999999998</v>
      </c>
      <c r="C9521" s="3">
        <v>11529</v>
      </c>
      <c r="D9521" s="4">
        <v>18140</v>
      </c>
      <c r="E9521" t="s">
        <v>2904</v>
      </c>
      <c r="F9521" s="4" t="s">
        <v>8295</v>
      </c>
      <c r="G9521" s="5">
        <v>7289</v>
      </c>
      <c r="H9521" s="6">
        <v>0.2160494</v>
      </c>
      <c r="I9521" s="7">
        <v>74.004000000000005</v>
      </c>
      <c r="J9521" s="2">
        <v>62.5</v>
      </c>
      <c r="K9521">
        <v>2</v>
      </c>
    </row>
    <row r="9522" spans="1:12" x14ac:dyDescent="0.25">
      <c r="A9522">
        <v>50201</v>
      </c>
      <c r="B9522" s="2">
        <v>53.188229999999997</v>
      </c>
      <c r="C9522" s="3">
        <v>8381</v>
      </c>
      <c r="D9522" s="4">
        <v>11180</v>
      </c>
      <c r="E9522" t="s">
        <v>8619</v>
      </c>
      <c r="F9522" s="4" t="s">
        <v>9593</v>
      </c>
      <c r="G9522" s="5">
        <v>5906</v>
      </c>
      <c r="H9522" s="6">
        <v>0.25618020000000002</v>
      </c>
      <c r="I9522" s="7">
        <v>67.057000000000002</v>
      </c>
      <c r="J9522" s="2">
        <v>49</v>
      </c>
      <c r="K9522">
        <v>8</v>
      </c>
    </row>
    <row r="9523" spans="1:12" x14ac:dyDescent="0.25">
      <c r="A9523">
        <v>89510</v>
      </c>
      <c r="B9523" s="2">
        <v>53.186509999999998</v>
      </c>
      <c r="C9523" s="3">
        <v>1740</v>
      </c>
      <c r="D9523" s="4">
        <v>39900</v>
      </c>
      <c r="E9523" t="s">
        <v>3485</v>
      </c>
      <c r="F9523" s="4" t="s">
        <v>15318</v>
      </c>
      <c r="G9523" s="5">
        <v>1281</v>
      </c>
      <c r="H9523" s="6">
        <v>0.20296639999999999</v>
      </c>
      <c r="I9523" s="7">
        <v>76.25</v>
      </c>
    </row>
    <row r="9524" spans="1:12" x14ac:dyDescent="0.25">
      <c r="A9524">
        <v>23418</v>
      </c>
      <c r="B9524" s="2">
        <v>53.186070000000001</v>
      </c>
      <c r="C9524" s="3">
        <v>774</v>
      </c>
      <c r="E9524" t="s">
        <v>4866</v>
      </c>
      <c r="F9524" s="4" t="s">
        <v>4335</v>
      </c>
      <c r="G9524" s="5">
        <v>586</v>
      </c>
      <c r="H9524" s="6">
        <v>0.2576792</v>
      </c>
      <c r="I9524" s="7">
        <v>66.786000000000001</v>
      </c>
    </row>
    <row r="9525" spans="1:12" x14ac:dyDescent="0.25">
      <c r="A9525">
        <v>58474</v>
      </c>
      <c r="B9525" s="2">
        <v>53.185470000000002</v>
      </c>
      <c r="C9525" s="3">
        <v>2700</v>
      </c>
      <c r="E9525" t="s">
        <v>11181</v>
      </c>
      <c r="F9525" s="4" t="s">
        <v>11069</v>
      </c>
      <c r="G9525" s="5">
        <v>1911</v>
      </c>
      <c r="H9525" s="6">
        <v>0.248561</v>
      </c>
      <c r="I9525" s="7">
        <v>68.355000000000004</v>
      </c>
      <c r="J9525" s="2">
        <v>51.333300000000001</v>
      </c>
      <c r="K9525">
        <v>3</v>
      </c>
    </row>
    <row r="9526" spans="1:12" x14ac:dyDescent="0.25">
      <c r="A9526">
        <v>46147</v>
      </c>
      <c r="B9526" s="2">
        <v>53.184440000000002</v>
      </c>
      <c r="C9526" s="3">
        <v>3535</v>
      </c>
      <c r="D9526" s="4">
        <v>26900</v>
      </c>
      <c r="E9526" t="s">
        <v>485</v>
      </c>
      <c r="F9526" s="4" t="s">
        <v>8800</v>
      </c>
      <c r="G9526" s="5">
        <v>2385</v>
      </c>
      <c r="H9526" s="6">
        <v>0.23386419999999999</v>
      </c>
      <c r="I9526" s="7">
        <v>70.893000000000001</v>
      </c>
      <c r="J9526" s="2">
        <v>66</v>
      </c>
      <c r="K9526">
        <v>1</v>
      </c>
    </row>
    <row r="9527" spans="1:12" x14ac:dyDescent="0.25">
      <c r="A9527">
        <v>82834</v>
      </c>
      <c r="B9527" s="2">
        <v>53.182560000000002</v>
      </c>
      <c r="C9527" s="3">
        <v>7467</v>
      </c>
      <c r="E9527" t="s">
        <v>2831</v>
      </c>
      <c r="F9527" s="4" t="s">
        <v>14657</v>
      </c>
      <c r="G9527" s="5">
        <v>5473</v>
      </c>
      <c r="H9527" s="6">
        <v>0.26877400000000001</v>
      </c>
      <c r="I9527" s="7">
        <v>64.855000000000004</v>
      </c>
      <c r="J9527" s="2">
        <v>49.833300000000001</v>
      </c>
      <c r="K9527">
        <v>6</v>
      </c>
    </row>
    <row r="9528" spans="1:12" x14ac:dyDescent="0.25">
      <c r="A9528">
        <v>8070</v>
      </c>
      <c r="B9528" s="2">
        <v>53.179079999999999</v>
      </c>
      <c r="C9528" s="3">
        <v>12821</v>
      </c>
      <c r="D9528" s="4">
        <v>37980</v>
      </c>
      <c r="E9528" t="s">
        <v>1621</v>
      </c>
      <c r="F9528" s="4" t="s">
        <v>1341</v>
      </c>
      <c r="G9528" s="5">
        <v>9059</v>
      </c>
      <c r="H9528" s="6">
        <v>0.19549620000000001</v>
      </c>
      <c r="I9528" s="7">
        <v>77.515000000000001</v>
      </c>
      <c r="J9528" s="2">
        <v>44.5</v>
      </c>
      <c r="K9528">
        <v>4</v>
      </c>
    </row>
    <row r="9529" spans="1:12" x14ac:dyDescent="0.25">
      <c r="A9529">
        <v>93532</v>
      </c>
      <c r="B9529" s="2">
        <v>53.17651</v>
      </c>
      <c r="C9529" s="3">
        <v>2418</v>
      </c>
      <c r="D9529" s="4">
        <v>31080</v>
      </c>
      <c r="E9529" t="s">
        <v>15687</v>
      </c>
      <c r="F9529" s="4" t="s">
        <v>15368</v>
      </c>
      <c r="G9529" s="5">
        <v>1702</v>
      </c>
      <c r="H9529" s="6">
        <v>0.26028200000000001</v>
      </c>
      <c r="I9529" s="7">
        <v>66.313000000000002</v>
      </c>
    </row>
    <row r="9530" spans="1:12" x14ac:dyDescent="0.25">
      <c r="A9530">
        <v>65024</v>
      </c>
      <c r="B9530" s="2">
        <v>53.175899999999999</v>
      </c>
      <c r="C9530" s="3">
        <v>1223</v>
      </c>
      <c r="D9530" s="4">
        <v>27620</v>
      </c>
      <c r="E9530" t="s">
        <v>12348</v>
      </c>
      <c r="F9530" s="4" t="s">
        <v>12102</v>
      </c>
      <c r="G9530" s="5">
        <v>823</v>
      </c>
      <c r="H9530" s="6">
        <v>0.27095989999999998</v>
      </c>
      <c r="I9530" s="7">
        <v>64.463999999999999</v>
      </c>
    </row>
    <row r="9531" spans="1:12" x14ac:dyDescent="0.25">
      <c r="A9531">
        <v>85339</v>
      </c>
      <c r="B9531" s="2">
        <v>53.170479999999998</v>
      </c>
      <c r="C9531" s="3">
        <v>39137</v>
      </c>
      <c r="D9531" s="4">
        <v>38060</v>
      </c>
      <c r="E9531" t="s">
        <v>14994</v>
      </c>
      <c r="F9531" s="4" t="s">
        <v>14962</v>
      </c>
      <c r="G9531" s="5">
        <v>21857</v>
      </c>
      <c r="H9531" s="6">
        <v>0.2545637</v>
      </c>
      <c r="I9531" s="7">
        <v>67.284999999999997</v>
      </c>
      <c r="J9531" s="2">
        <v>55</v>
      </c>
      <c r="K9531">
        <v>2</v>
      </c>
    </row>
    <row r="9532" spans="1:12" x14ac:dyDescent="0.25">
      <c r="A9532">
        <v>67039</v>
      </c>
      <c r="B9532" s="2">
        <v>53.164679999999997</v>
      </c>
      <c r="C9532" s="3">
        <v>3671</v>
      </c>
      <c r="D9532" s="4">
        <v>48620</v>
      </c>
      <c r="E9532" t="s">
        <v>12601</v>
      </c>
      <c r="F9532" s="4" t="s">
        <v>12494</v>
      </c>
      <c r="G9532" s="5">
        <v>2364</v>
      </c>
      <c r="H9532" s="6">
        <v>0.22758039999999999</v>
      </c>
      <c r="I9532" s="7">
        <v>71.938000000000002</v>
      </c>
      <c r="J9532" s="2">
        <v>46</v>
      </c>
      <c r="K9532">
        <v>1</v>
      </c>
    </row>
    <row r="9533" spans="1:12" x14ac:dyDescent="0.25">
      <c r="A9533">
        <v>83246</v>
      </c>
      <c r="B9533" s="2">
        <v>53.16395</v>
      </c>
      <c r="C9533" s="3">
        <v>953</v>
      </c>
      <c r="D9533" s="4">
        <v>38540</v>
      </c>
      <c r="E9533" t="s">
        <v>14735</v>
      </c>
      <c r="F9533" s="4" t="s">
        <v>14725</v>
      </c>
      <c r="G9533" s="5">
        <v>690</v>
      </c>
      <c r="H9533" s="6">
        <v>0.21852389999999999</v>
      </c>
      <c r="I9533" s="7">
        <v>73.5</v>
      </c>
      <c r="J9533" s="2">
        <v>49</v>
      </c>
      <c r="K9533">
        <v>1</v>
      </c>
    </row>
    <row r="9534" spans="1:12" x14ac:dyDescent="0.25">
      <c r="A9534">
        <v>17516</v>
      </c>
      <c r="B9534" s="2">
        <v>53.163029999999999</v>
      </c>
      <c r="C9534" s="3">
        <v>4513</v>
      </c>
      <c r="D9534" s="4">
        <v>29540</v>
      </c>
      <c r="E9534" t="s">
        <v>3803</v>
      </c>
      <c r="F9534" s="4" t="s">
        <v>3003</v>
      </c>
      <c r="G9534" s="5">
        <v>3154</v>
      </c>
      <c r="H9534" s="6">
        <v>0.24032970000000001</v>
      </c>
      <c r="I9534" s="7">
        <v>69.727000000000004</v>
      </c>
      <c r="J9534" s="2">
        <v>42.5</v>
      </c>
      <c r="K9534">
        <v>2</v>
      </c>
    </row>
    <row r="9535" spans="1:12" x14ac:dyDescent="0.25">
      <c r="A9535">
        <v>55425</v>
      </c>
      <c r="B9535" s="2">
        <v>53.16075</v>
      </c>
      <c r="C9535" s="3">
        <v>9368</v>
      </c>
      <c r="D9535" s="4">
        <v>33460</v>
      </c>
      <c r="E9535" t="s">
        <v>10500</v>
      </c>
      <c r="F9535" s="4" t="s">
        <v>10428</v>
      </c>
      <c r="G9535" s="5">
        <v>6370</v>
      </c>
      <c r="H9535" s="6">
        <v>0.2600847</v>
      </c>
      <c r="I9535" s="7">
        <v>66.293000000000006</v>
      </c>
      <c r="J9535" s="2">
        <v>31</v>
      </c>
      <c r="K9535">
        <v>2</v>
      </c>
    </row>
    <row r="9536" spans="1:12" x14ac:dyDescent="0.25">
      <c r="A9536">
        <v>45014</v>
      </c>
      <c r="B9536" s="2">
        <v>53.151899999999998</v>
      </c>
      <c r="C9536" s="3">
        <v>44297</v>
      </c>
      <c r="D9536" s="4">
        <v>17140</v>
      </c>
      <c r="E9536" t="s">
        <v>1000</v>
      </c>
      <c r="F9536" s="4" t="s">
        <v>8295</v>
      </c>
      <c r="G9536" s="5">
        <v>30604</v>
      </c>
      <c r="H9536" s="6">
        <v>0.26280019999999998</v>
      </c>
      <c r="I9536" s="7">
        <v>65.816999999999993</v>
      </c>
      <c r="J9536" s="2">
        <v>46.142899999999997</v>
      </c>
      <c r="K9536">
        <v>14</v>
      </c>
      <c r="L9536" s="2">
        <v>81.5</v>
      </c>
    </row>
    <row r="9537" spans="1:12" x14ac:dyDescent="0.25">
      <c r="A9537">
        <v>54974</v>
      </c>
      <c r="B9537" s="2">
        <v>53.14434</v>
      </c>
      <c r="C9537" s="3">
        <v>1355</v>
      </c>
      <c r="D9537" s="4">
        <v>22540</v>
      </c>
      <c r="E9537" t="s">
        <v>2234</v>
      </c>
      <c r="F9537" s="4" t="s">
        <v>10031</v>
      </c>
      <c r="G9537" s="5">
        <v>957</v>
      </c>
      <c r="H9537" s="6">
        <v>0.22988510000000001</v>
      </c>
      <c r="I9537" s="7">
        <v>71.5</v>
      </c>
    </row>
    <row r="9538" spans="1:12" x14ac:dyDescent="0.25">
      <c r="A9538">
        <v>93907</v>
      </c>
      <c r="B9538" s="2">
        <v>53.140630000000002</v>
      </c>
      <c r="C9538" s="3">
        <v>21812</v>
      </c>
      <c r="D9538" s="4">
        <v>41500</v>
      </c>
      <c r="E9538" t="s">
        <v>15732</v>
      </c>
      <c r="F9538" s="4" t="s">
        <v>15368</v>
      </c>
      <c r="G9538" s="5">
        <v>14569</v>
      </c>
      <c r="H9538" s="6">
        <v>0.207564</v>
      </c>
      <c r="I9538" s="7">
        <v>75.352000000000004</v>
      </c>
      <c r="J9538" s="2">
        <v>46.75</v>
      </c>
      <c r="K9538">
        <v>4</v>
      </c>
    </row>
    <row r="9539" spans="1:12" x14ac:dyDescent="0.25">
      <c r="A9539">
        <v>73720</v>
      </c>
      <c r="B9539" s="2">
        <v>53.13711</v>
      </c>
      <c r="C9539" s="3">
        <v>239</v>
      </c>
      <c r="D9539" s="4">
        <v>21420</v>
      </c>
      <c r="E9539" t="s">
        <v>11013</v>
      </c>
      <c r="F9539" s="4" t="s">
        <v>13462</v>
      </c>
      <c r="G9539" s="5">
        <v>164</v>
      </c>
      <c r="H9539" s="6">
        <v>0.19512189999999999</v>
      </c>
      <c r="I9539" s="7">
        <v>77.5</v>
      </c>
    </row>
    <row r="9540" spans="1:12" x14ac:dyDescent="0.25">
      <c r="A9540">
        <v>46637</v>
      </c>
      <c r="B9540" s="2">
        <v>53.134830000000001</v>
      </c>
      <c r="C9540" s="3">
        <v>14446</v>
      </c>
      <c r="D9540" s="4">
        <v>43780</v>
      </c>
      <c r="E9540" t="s">
        <v>8886</v>
      </c>
      <c r="F9540" s="4" t="s">
        <v>8800</v>
      </c>
      <c r="G9540" s="5">
        <v>9343</v>
      </c>
      <c r="H9540" s="6">
        <v>0.32673370000000002</v>
      </c>
      <c r="I9540" s="7">
        <v>54.753</v>
      </c>
      <c r="J9540" s="2">
        <v>36.857100000000003</v>
      </c>
      <c r="K9540">
        <v>7</v>
      </c>
    </row>
    <row r="9541" spans="1:12" x14ac:dyDescent="0.25">
      <c r="A9541">
        <v>45840</v>
      </c>
      <c r="B9541" s="2">
        <v>53.123820000000002</v>
      </c>
      <c r="C9541" s="3">
        <v>54386</v>
      </c>
      <c r="D9541" s="4">
        <v>22300</v>
      </c>
      <c r="E9541" t="s">
        <v>8763</v>
      </c>
      <c r="F9541" s="4" t="s">
        <v>8295</v>
      </c>
      <c r="G9541" s="5">
        <v>36682</v>
      </c>
      <c r="H9541" s="6">
        <v>0.27519559999999998</v>
      </c>
      <c r="I9541" s="7">
        <v>63.655999999999999</v>
      </c>
      <c r="J9541" s="2">
        <v>49.117600000000003</v>
      </c>
      <c r="K9541">
        <v>17</v>
      </c>
      <c r="L9541" s="2">
        <v>91.3</v>
      </c>
    </row>
    <row r="9542" spans="1:12" x14ac:dyDescent="0.25">
      <c r="A9542">
        <v>6418</v>
      </c>
      <c r="B9542" s="2">
        <v>53.112870000000001</v>
      </c>
      <c r="C9542" s="3">
        <v>12836</v>
      </c>
      <c r="D9542" s="4">
        <v>35300</v>
      </c>
      <c r="E9542" t="s">
        <v>1173</v>
      </c>
      <c r="F9542" s="4" t="s">
        <v>1198</v>
      </c>
      <c r="G9542" s="5">
        <v>9093</v>
      </c>
      <c r="H9542" s="6">
        <v>0.2669086</v>
      </c>
      <c r="I9542" s="7">
        <v>65.087000000000003</v>
      </c>
      <c r="J9542" s="2">
        <v>39.166699999999999</v>
      </c>
      <c r="K9542">
        <v>6</v>
      </c>
    </row>
    <row r="9543" spans="1:12" x14ac:dyDescent="0.25">
      <c r="A9543">
        <v>57212</v>
      </c>
      <c r="B9543" s="2">
        <v>53.11036</v>
      </c>
      <c r="C9543" s="3">
        <v>1914</v>
      </c>
      <c r="E9543" t="s">
        <v>374</v>
      </c>
      <c r="F9543" s="4" t="s">
        <v>10877</v>
      </c>
      <c r="G9543" s="5">
        <v>1384</v>
      </c>
      <c r="H9543" s="6">
        <v>0.25776169999999998</v>
      </c>
      <c r="I9543" s="7">
        <v>66.667000000000002</v>
      </c>
      <c r="J9543" s="2">
        <v>49</v>
      </c>
      <c r="K9543">
        <v>1</v>
      </c>
    </row>
    <row r="9544" spans="1:12" x14ac:dyDescent="0.25">
      <c r="A9544">
        <v>48732</v>
      </c>
      <c r="B9544" s="2">
        <v>53.108080000000001</v>
      </c>
      <c r="C9544" s="3">
        <v>11210</v>
      </c>
      <c r="D9544" s="4">
        <v>13020</v>
      </c>
      <c r="E9544" t="s">
        <v>9245</v>
      </c>
      <c r="F9544" s="4" t="s">
        <v>9106</v>
      </c>
      <c r="G9544" s="5">
        <v>8112</v>
      </c>
      <c r="H9544" s="6">
        <v>0.2306175</v>
      </c>
      <c r="I9544" s="7">
        <v>71.343000000000004</v>
      </c>
      <c r="J9544" s="2">
        <v>54.1111</v>
      </c>
      <c r="K9544">
        <v>9</v>
      </c>
    </row>
    <row r="9545" spans="1:12" x14ac:dyDescent="0.25">
      <c r="A9545">
        <v>57268</v>
      </c>
      <c r="B9545" s="2">
        <v>53.106070000000003</v>
      </c>
      <c r="C9545" s="3">
        <v>458</v>
      </c>
      <c r="E9545" t="s">
        <v>8480</v>
      </c>
      <c r="F9545" s="4" t="s">
        <v>10877</v>
      </c>
      <c r="G9545" s="5">
        <v>308</v>
      </c>
      <c r="H9545" s="6">
        <v>0.3106796</v>
      </c>
      <c r="I9545" s="7">
        <v>57.5</v>
      </c>
    </row>
    <row r="9546" spans="1:12" x14ac:dyDescent="0.25">
      <c r="A9546">
        <v>36879</v>
      </c>
      <c r="B9546" s="2">
        <v>53.105600000000003</v>
      </c>
      <c r="C9546" s="3">
        <v>2413</v>
      </c>
      <c r="D9546" s="4">
        <v>12220</v>
      </c>
      <c r="E9546" t="s">
        <v>2996</v>
      </c>
      <c r="F9546" s="4" t="s">
        <v>7027</v>
      </c>
      <c r="G9546" s="5">
        <v>1649</v>
      </c>
      <c r="H9546" s="6">
        <v>0.25939390000000001</v>
      </c>
      <c r="I9546" s="7">
        <v>66.361999999999995</v>
      </c>
    </row>
    <row r="9547" spans="1:12" x14ac:dyDescent="0.25">
      <c r="A9547">
        <v>19939</v>
      </c>
      <c r="B9547" s="2">
        <v>53.104149999999997</v>
      </c>
      <c r="C9547" s="3">
        <v>6032</v>
      </c>
      <c r="D9547" s="4">
        <v>41540</v>
      </c>
      <c r="E9547" t="s">
        <v>4320</v>
      </c>
      <c r="F9547" s="4" t="s">
        <v>4311</v>
      </c>
      <c r="G9547" s="5">
        <v>4408</v>
      </c>
      <c r="H9547" s="6">
        <v>0.26740760000000002</v>
      </c>
      <c r="I9547" s="7">
        <v>64.972999999999999</v>
      </c>
      <c r="J9547" s="2">
        <v>47.5</v>
      </c>
      <c r="K9547">
        <v>2</v>
      </c>
    </row>
    <row r="9548" spans="1:12" x14ac:dyDescent="0.25">
      <c r="A9548">
        <v>72762</v>
      </c>
      <c r="B9548" s="2">
        <v>53.097639999999998</v>
      </c>
      <c r="C9548" s="3">
        <v>35141</v>
      </c>
      <c r="D9548" s="4">
        <v>22220</v>
      </c>
      <c r="E9548" t="s">
        <v>3078</v>
      </c>
      <c r="F9548" s="4" t="s">
        <v>13183</v>
      </c>
      <c r="G9548" s="5">
        <v>22771</v>
      </c>
      <c r="H9548" s="6">
        <v>0.27147369999999998</v>
      </c>
      <c r="I9548" s="7">
        <v>64.263000000000005</v>
      </c>
      <c r="J9548" s="2">
        <v>48</v>
      </c>
      <c r="K9548">
        <v>2</v>
      </c>
    </row>
    <row r="9549" spans="1:12" x14ac:dyDescent="0.25">
      <c r="A9549">
        <v>59211</v>
      </c>
      <c r="B9549" s="2">
        <v>53.092170000000003</v>
      </c>
      <c r="C9549" s="3">
        <v>202</v>
      </c>
      <c r="E9549" t="s">
        <v>11329</v>
      </c>
      <c r="F9549" s="4" t="s">
        <v>11278</v>
      </c>
      <c r="G9549" s="5">
        <v>98</v>
      </c>
      <c r="H9549" s="6">
        <v>9.0909100000000007E-2</v>
      </c>
      <c r="I9549" s="7">
        <v>95.460999999999999</v>
      </c>
    </row>
    <row r="9550" spans="1:12" x14ac:dyDescent="0.25">
      <c r="A9550">
        <v>92347</v>
      </c>
      <c r="B9550" s="2">
        <v>53.091929999999998</v>
      </c>
      <c r="C9550" s="3">
        <v>1554</v>
      </c>
      <c r="D9550" s="4">
        <v>40140</v>
      </c>
      <c r="E9550" t="s">
        <v>15541</v>
      </c>
      <c r="F9550" s="4" t="s">
        <v>15368</v>
      </c>
      <c r="G9550" s="5">
        <v>927</v>
      </c>
      <c r="H9550" s="6">
        <v>0.21767239999999999</v>
      </c>
      <c r="I9550" s="7">
        <v>73.552999999999997</v>
      </c>
    </row>
    <row r="9551" spans="1:12" x14ac:dyDescent="0.25">
      <c r="A9551">
        <v>83535</v>
      </c>
      <c r="B9551" s="2">
        <v>53.091500000000003</v>
      </c>
      <c r="C9551" s="3">
        <v>1184</v>
      </c>
      <c r="D9551" s="4">
        <v>34140</v>
      </c>
      <c r="E9551" t="s">
        <v>14787</v>
      </c>
      <c r="F9551" s="4" t="s">
        <v>14725</v>
      </c>
      <c r="G9551" s="5">
        <v>879</v>
      </c>
      <c r="H9551" s="6">
        <v>0.2136364</v>
      </c>
      <c r="I9551" s="7">
        <v>74.25</v>
      </c>
    </row>
    <row r="9552" spans="1:12" x14ac:dyDescent="0.25">
      <c r="A9552">
        <v>49664</v>
      </c>
      <c r="B9552" s="2">
        <v>53.090919999999997</v>
      </c>
      <c r="C9552" s="3">
        <v>2022</v>
      </c>
      <c r="D9552" s="4">
        <v>45900</v>
      </c>
      <c r="E9552" t="s">
        <v>9442</v>
      </c>
      <c r="F9552" s="4" t="s">
        <v>9106</v>
      </c>
      <c r="G9552" s="5">
        <v>1519</v>
      </c>
      <c r="H9552" s="6">
        <v>0.2993421</v>
      </c>
      <c r="I9552" s="7">
        <v>59.423000000000002</v>
      </c>
    </row>
    <row r="9553" spans="1:12" x14ac:dyDescent="0.25">
      <c r="A9553">
        <v>28412</v>
      </c>
      <c r="B9553" s="2">
        <v>53.084330000000001</v>
      </c>
      <c r="C9553" s="3">
        <v>36618</v>
      </c>
      <c r="D9553" s="4">
        <v>48900</v>
      </c>
      <c r="E9553" t="s">
        <v>257</v>
      </c>
      <c r="F9553" s="4" t="s">
        <v>5642</v>
      </c>
      <c r="G9553" s="5">
        <v>26004</v>
      </c>
      <c r="H9553" s="6">
        <v>0.31793890000000002</v>
      </c>
      <c r="I9553" s="7">
        <v>56.207000000000001</v>
      </c>
      <c r="J9553" s="2">
        <v>50.3</v>
      </c>
      <c r="K9553">
        <v>10</v>
      </c>
      <c r="L9553" s="2">
        <v>93.5</v>
      </c>
    </row>
    <row r="9554" spans="1:12" x14ac:dyDescent="0.25">
      <c r="A9554">
        <v>95316</v>
      </c>
      <c r="B9554" s="2">
        <v>53.077100000000002</v>
      </c>
      <c r="C9554" s="3">
        <v>6732</v>
      </c>
      <c r="D9554" s="4">
        <v>33700</v>
      </c>
      <c r="E9554" t="s">
        <v>15857</v>
      </c>
      <c r="F9554" s="4" t="s">
        <v>15368</v>
      </c>
      <c r="G9554" s="5">
        <v>4186</v>
      </c>
      <c r="H9554" s="6">
        <v>0.22808690000000001</v>
      </c>
      <c r="I9554" s="7">
        <v>71.724999999999994</v>
      </c>
      <c r="J9554" s="2">
        <v>54.75</v>
      </c>
      <c r="K9554">
        <v>4</v>
      </c>
    </row>
    <row r="9555" spans="1:12" x14ac:dyDescent="0.25">
      <c r="A9555">
        <v>84335</v>
      </c>
      <c r="B9555" s="2">
        <v>53.074579999999997</v>
      </c>
      <c r="C9555" s="3">
        <v>11949</v>
      </c>
      <c r="D9555" s="4">
        <v>30860</v>
      </c>
      <c r="E9555" t="s">
        <v>518</v>
      </c>
      <c r="F9555" s="4" t="s">
        <v>14851</v>
      </c>
      <c r="G9555" s="5">
        <v>6348</v>
      </c>
      <c r="H9555" s="6">
        <v>0.2789855</v>
      </c>
      <c r="I9555" s="7">
        <v>62.921999999999997</v>
      </c>
      <c r="J9555" s="2">
        <v>55.4</v>
      </c>
      <c r="K9555">
        <v>5</v>
      </c>
    </row>
    <row r="9556" spans="1:12" x14ac:dyDescent="0.25">
      <c r="A9556">
        <v>44273</v>
      </c>
      <c r="B9556" s="2">
        <v>53.071849999999998</v>
      </c>
      <c r="C9556" s="3">
        <v>6914</v>
      </c>
      <c r="D9556" s="4">
        <v>17460</v>
      </c>
      <c r="E9556" t="s">
        <v>6741</v>
      </c>
      <c r="F9556" s="4" t="s">
        <v>8295</v>
      </c>
      <c r="G9556" s="5">
        <v>5046</v>
      </c>
      <c r="H9556" s="6">
        <v>0.2279033</v>
      </c>
      <c r="I9556" s="7">
        <v>71.745999999999995</v>
      </c>
      <c r="J9556" s="2">
        <v>43</v>
      </c>
      <c r="K9556">
        <v>1</v>
      </c>
    </row>
    <row r="9557" spans="1:12" x14ac:dyDescent="0.25">
      <c r="A9557">
        <v>12979</v>
      </c>
      <c r="B9557" s="2">
        <v>53.070210000000003</v>
      </c>
      <c r="C9557" s="3">
        <v>2433</v>
      </c>
      <c r="D9557" s="4">
        <v>38460</v>
      </c>
      <c r="E9557" t="s">
        <v>2455</v>
      </c>
      <c r="F9557" s="4" t="s">
        <v>1280</v>
      </c>
      <c r="G9557" s="5">
        <v>1796</v>
      </c>
      <c r="H9557" s="6">
        <v>0.2383074</v>
      </c>
      <c r="I9557" s="7">
        <v>69.947999999999993</v>
      </c>
      <c r="J9557" s="2">
        <v>66</v>
      </c>
      <c r="K9557">
        <v>1</v>
      </c>
    </row>
    <row r="9558" spans="1:12" x14ac:dyDescent="0.25">
      <c r="A9558">
        <v>84305</v>
      </c>
      <c r="B9558" s="2">
        <v>53.069670000000002</v>
      </c>
      <c r="C9558" s="3">
        <v>813</v>
      </c>
      <c r="D9558" s="4">
        <v>30860</v>
      </c>
      <c r="E9558" t="s">
        <v>6368</v>
      </c>
      <c r="F9558" s="4" t="s">
        <v>14851</v>
      </c>
      <c r="G9558" s="5">
        <v>465</v>
      </c>
      <c r="H9558" s="6">
        <v>0.22532189999999999</v>
      </c>
      <c r="I9558" s="7">
        <v>72.188000000000002</v>
      </c>
    </row>
    <row r="9559" spans="1:12" x14ac:dyDescent="0.25">
      <c r="A9559">
        <v>98274</v>
      </c>
      <c r="B9559" s="2">
        <v>53.066800000000001</v>
      </c>
      <c r="C9559" s="3">
        <v>17051</v>
      </c>
      <c r="D9559" s="4">
        <v>34580</v>
      </c>
      <c r="E9559" t="s">
        <v>807</v>
      </c>
      <c r="F9559" s="4" t="s">
        <v>16344</v>
      </c>
      <c r="G9559" s="5">
        <v>11522</v>
      </c>
      <c r="H9559" s="6">
        <v>0.27069949999999998</v>
      </c>
      <c r="I9559" s="7">
        <v>64.337999999999994</v>
      </c>
      <c r="J9559" s="2">
        <v>52.5</v>
      </c>
      <c r="K9559">
        <v>2</v>
      </c>
    </row>
    <row r="9560" spans="1:12" x14ac:dyDescent="0.25">
      <c r="A9560">
        <v>15634</v>
      </c>
      <c r="B9560" s="2">
        <v>53.063949999999998</v>
      </c>
      <c r="C9560" s="3">
        <v>739</v>
      </c>
      <c r="D9560" s="4">
        <v>38300</v>
      </c>
      <c r="E9560" t="s">
        <v>3226</v>
      </c>
      <c r="F9560" s="4" t="s">
        <v>3003</v>
      </c>
      <c r="G9560" s="5">
        <v>421</v>
      </c>
      <c r="H9560" s="6">
        <v>0.16350709999999999</v>
      </c>
      <c r="I9560" s="7">
        <v>82.856999999999999</v>
      </c>
      <c r="J9560" s="2">
        <v>29</v>
      </c>
      <c r="K9560">
        <v>1</v>
      </c>
    </row>
    <row r="9561" spans="1:12" x14ac:dyDescent="0.25">
      <c r="A9561">
        <v>56762</v>
      </c>
      <c r="B9561" s="2">
        <v>53.063420000000001</v>
      </c>
      <c r="C9561" s="3">
        <v>2532</v>
      </c>
      <c r="E9561" t="s">
        <v>65</v>
      </c>
      <c r="F9561" s="4" t="s">
        <v>10428</v>
      </c>
      <c r="G9561" s="5">
        <v>1746</v>
      </c>
      <c r="H9561" s="6">
        <v>0.25028640000000002</v>
      </c>
      <c r="I9561" s="7">
        <v>67.856999999999999</v>
      </c>
      <c r="J9561" s="2">
        <v>48.666699999999999</v>
      </c>
      <c r="K9561">
        <v>3</v>
      </c>
    </row>
    <row r="9562" spans="1:12" x14ac:dyDescent="0.25">
      <c r="A9562">
        <v>83110</v>
      </c>
      <c r="B9562" s="2">
        <v>53.062390000000001</v>
      </c>
      <c r="C9562" s="3">
        <v>4616</v>
      </c>
      <c r="E9562" t="s">
        <v>2696</v>
      </c>
      <c r="F9562" s="4" t="s">
        <v>14657</v>
      </c>
      <c r="G9562" s="5">
        <v>2598</v>
      </c>
      <c r="H9562" s="6">
        <v>0.229319</v>
      </c>
      <c r="I9562" s="7">
        <v>71.48</v>
      </c>
      <c r="J9562" s="2">
        <v>54</v>
      </c>
      <c r="K9562">
        <v>2</v>
      </c>
    </row>
    <row r="9563" spans="1:12" x14ac:dyDescent="0.25">
      <c r="A9563">
        <v>78215</v>
      </c>
      <c r="B9563" s="2">
        <v>53.061439999999997</v>
      </c>
      <c r="C9563" s="3">
        <v>1621</v>
      </c>
      <c r="D9563" s="4">
        <v>41700</v>
      </c>
      <c r="E9563" t="s">
        <v>6913</v>
      </c>
      <c r="F9563" s="4" t="s">
        <v>13752</v>
      </c>
      <c r="G9563" s="5">
        <v>1355</v>
      </c>
      <c r="H9563" s="6">
        <v>0.4144543</v>
      </c>
      <c r="I9563" s="7">
        <v>39.478999999999999</v>
      </c>
      <c r="J9563" s="2">
        <v>27.5</v>
      </c>
      <c r="K9563">
        <v>2</v>
      </c>
    </row>
    <row r="9564" spans="1:12" x14ac:dyDescent="0.25">
      <c r="A9564">
        <v>84321</v>
      </c>
      <c r="B9564" s="2">
        <v>53.056049999999999</v>
      </c>
      <c r="C9564" s="3">
        <v>45252</v>
      </c>
      <c r="D9564" s="4">
        <v>30860</v>
      </c>
      <c r="E9564" t="s">
        <v>5372</v>
      </c>
      <c r="F9564" s="4" t="s">
        <v>14851</v>
      </c>
      <c r="G9564" s="5">
        <v>21163</v>
      </c>
      <c r="H9564" s="6">
        <v>0.35453390000000001</v>
      </c>
      <c r="I9564" s="7">
        <v>49.832000000000001</v>
      </c>
      <c r="J9564" s="2">
        <v>45.128999999999998</v>
      </c>
      <c r="K9564">
        <v>31</v>
      </c>
      <c r="L9564" s="2">
        <v>77.3</v>
      </c>
    </row>
    <row r="9565" spans="1:12" x14ac:dyDescent="0.25">
      <c r="A9565">
        <v>58566</v>
      </c>
      <c r="B9565" s="2">
        <v>53.050960000000003</v>
      </c>
      <c r="C9565" s="3">
        <v>120</v>
      </c>
      <c r="D9565" s="4">
        <v>13900</v>
      </c>
      <c r="E9565" t="s">
        <v>9032</v>
      </c>
      <c r="F9565" s="4" t="s">
        <v>11069</v>
      </c>
      <c r="G9565" s="5">
        <v>86</v>
      </c>
      <c r="H9565" s="6">
        <v>0.22093019999999999</v>
      </c>
      <c r="I9565" s="7">
        <v>72.917000000000002</v>
      </c>
    </row>
    <row r="9566" spans="1:12" x14ac:dyDescent="0.25">
      <c r="A9566">
        <v>55085</v>
      </c>
      <c r="B9566" s="2">
        <v>53.05086</v>
      </c>
      <c r="C9566" s="3">
        <v>483</v>
      </c>
      <c r="D9566" s="4">
        <v>33460</v>
      </c>
      <c r="E9566" t="s">
        <v>10461</v>
      </c>
      <c r="F9566" s="4" t="s">
        <v>10428</v>
      </c>
      <c r="G9566" s="5">
        <v>333</v>
      </c>
      <c r="H9566" s="6">
        <v>0.1437126</v>
      </c>
      <c r="I9566" s="7">
        <v>86.25</v>
      </c>
    </row>
    <row r="9567" spans="1:12" x14ac:dyDescent="0.25">
      <c r="A9567">
        <v>89430</v>
      </c>
      <c r="B9567" s="2">
        <v>53.050719999999998</v>
      </c>
      <c r="C9567" s="3">
        <v>453</v>
      </c>
      <c r="D9567" s="4">
        <v>22280</v>
      </c>
      <c r="E9567" t="s">
        <v>15350</v>
      </c>
      <c r="F9567" s="4" t="s">
        <v>15318</v>
      </c>
      <c r="G9567" s="5">
        <v>248</v>
      </c>
      <c r="H9567" s="6">
        <v>0.23694779999999999</v>
      </c>
      <c r="I9567" s="7">
        <v>70.132000000000005</v>
      </c>
    </row>
    <row r="9568" spans="1:12" x14ac:dyDescent="0.25">
      <c r="A9568">
        <v>45810</v>
      </c>
      <c r="B9568" s="2">
        <v>53.049689999999998</v>
      </c>
      <c r="C9568" s="3">
        <v>8421</v>
      </c>
      <c r="E9568" t="s">
        <v>8754</v>
      </c>
      <c r="F9568" s="4" t="s">
        <v>8295</v>
      </c>
      <c r="G9568" s="5">
        <v>4065</v>
      </c>
      <c r="H9568" s="6">
        <v>0.28413280000000002</v>
      </c>
      <c r="I9568" s="7">
        <v>61.970999999999997</v>
      </c>
      <c r="J9568" s="2">
        <v>44.2</v>
      </c>
      <c r="K9568">
        <v>5</v>
      </c>
    </row>
    <row r="9569" spans="1:12" x14ac:dyDescent="0.25">
      <c r="A9569">
        <v>19018</v>
      </c>
      <c r="B9569" s="2">
        <v>53.044820000000001</v>
      </c>
      <c r="C9569" s="3">
        <v>23666</v>
      </c>
      <c r="D9569" s="4">
        <v>37980</v>
      </c>
      <c r="E9569" t="s">
        <v>4185</v>
      </c>
      <c r="F9569" s="4" t="s">
        <v>3003</v>
      </c>
      <c r="G9569" s="5">
        <v>16256</v>
      </c>
      <c r="H9569" s="6">
        <v>0.24415600000000001</v>
      </c>
      <c r="I9569" s="7">
        <v>68.875</v>
      </c>
      <c r="J9569" s="2">
        <v>48.714300000000001</v>
      </c>
      <c r="K9569">
        <v>7</v>
      </c>
    </row>
    <row r="9570" spans="1:12" x14ac:dyDescent="0.25">
      <c r="A9570">
        <v>23336</v>
      </c>
      <c r="B9570" s="2">
        <v>53.040370000000003</v>
      </c>
      <c r="C9570" s="3">
        <v>2934</v>
      </c>
      <c r="E9570" t="s">
        <v>4850</v>
      </c>
      <c r="F9570" s="4" t="s">
        <v>4335</v>
      </c>
      <c r="G9570" s="5">
        <v>2328</v>
      </c>
      <c r="H9570" s="6">
        <v>0.24656359999999999</v>
      </c>
      <c r="I9570" s="7">
        <v>68.453999999999994</v>
      </c>
      <c r="J9570" s="2">
        <v>28</v>
      </c>
      <c r="K9570">
        <v>2</v>
      </c>
    </row>
    <row r="9571" spans="1:12" x14ac:dyDescent="0.25">
      <c r="A9571">
        <v>50638</v>
      </c>
      <c r="B9571" s="2">
        <v>53.039259999999999</v>
      </c>
      <c r="C9571" s="3">
        <v>3282</v>
      </c>
      <c r="D9571" s="4">
        <v>47940</v>
      </c>
      <c r="E9571" t="s">
        <v>9777</v>
      </c>
      <c r="F9571" s="4" t="s">
        <v>9593</v>
      </c>
      <c r="G9571" s="5">
        <v>2322</v>
      </c>
      <c r="H9571" s="6">
        <v>0.24461669999999999</v>
      </c>
      <c r="I9571" s="7">
        <v>68.784999999999997</v>
      </c>
      <c r="J9571" s="2">
        <v>53</v>
      </c>
      <c r="K9571">
        <v>4</v>
      </c>
    </row>
    <row r="9572" spans="1:12" x14ac:dyDescent="0.25">
      <c r="A9572">
        <v>78640</v>
      </c>
      <c r="B9572" s="2">
        <v>53.032359999999997</v>
      </c>
      <c r="C9572" s="3">
        <v>45136</v>
      </c>
      <c r="D9572" s="4">
        <v>12420</v>
      </c>
      <c r="E9572" t="s">
        <v>11046</v>
      </c>
      <c r="F9572" s="4" t="s">
        <v>13752</v>
      </c>
      <c r="G9572" s="5">
        <v>26534</v>
      </c>
      <c r="H9572" s="6">
        <v>0.2312418</v>
      </c>
      <c r="I9572" s="7">
        <v>71.093000000000004</v>
      </c>
      <c r="J9572" s="2">
        <v>48.25</v>
      </c>
      <c r="K9572">
        <v>8</v>
      </c>
    </row>
    <row r="9573" spans="1:12" x14ac:dyDescent="0.25">
      <c r="A9573">
        <v>54914</v>
      </c>
      <c r="B9573" s="2">
        <v>53.021050000000002</v>
      </c>
      <c r="C9573" s="3">
        <v>30562</v>
      </c>
      <c r="D9573" s="4">
        <v>11540</v>
      </c>
      <c r="E9573" t="s">
        <v>2761</v>
      </c>
      <c r="F9573" s="4" t="s">
        <v>10031</v>
      </c>
      <c r="G9573" s="5">
        <v>20714</v>
      </c>
      <c r="H9573" s="6">
        <v>0.28420390000000001</v>
      </c>
      <c r="I9573" s="7">
        <v>61.939</v>
      </c>
      <c r="J9573" s="2">
        <v>46.833300000000001</v>
      </c>
      <c r="K9573">
        <v>12</v>
      </c>
      <c r="L9573" s="2">
        <v>84</v>
      </c>
    </row>
    <row r="9574" spans="1:12" x14ac:dyDescent="0.25">
      <c r="A9574">
        <v>20618</v>
      </c>
      <c r="B9574" s="2">
        <v>53.01596</v>
      </c>
      <c r="C9574" s="3">
        <v>810</v>
      </c>
      <c r="D9574" s="4">
        <v>15680</v>
      </c>
      <c r="E9574" t="s">
        <v>4372</v>
      </c>
      <c r="F9574" s="4" t="s">
        <v>4361</v>
      </c>
      <c r="G9574" s="5">
        <v>558</v>
      </c>
      <c r="H9574" s="6">
        <v>0.12903229999999999</v>
      </c>
      <c r="I9574" s="7">
        <v>88.75</v>
      </c>
    </row>
    <row r="9575" spans="1:12" x14ac:dyDescent="0.25">
      <c r="A9575">
        <v>73843</v>
      </c>
      <c r="B9575" s="2">
        <v>53.015659999999997</v>
      </c>
      <c r="C9575" s="3">
        <v>971</v>
      </c>
      <c r="E9575" t="s">
        <v>13566</v>
      </c>
      <c r="F9575" s="4" t="s">
        <v>13462</v>
      </c>
      <c r="G9575" s="5">
        <v>666</v>
      </c>
      <c r="H9575" s="6">
        <v>0.28485759999999999</v>
      </c>
      <c r="I9575" s="7">
        <v>61.805999999999997</v>
      </c>
    </row>
    <row r="9576" spans="1:12" x14ac:dyDescent="0.25">
      <c r="A9576">
        <v>55925</v>
      </c>
      <c r="B9576" s="2">
        <v>53.015340000000002</v>
      </c>
      <c r="C9576" s="3">
        <v>1098</v>
      </c>
      <c r="D9576" s="4">
        <v>49100</v>
      </c>
      <c r="E9576" t="s">
        <v>10565</v>
      </c>
      <c r="F9576" s="4" t="s">
        <v>10428</v>
      </c>
      <c r="G9576" s="5">
        <v>702</v>
      </c>
      <c r="H9576" s="6">
        <v>0.18945870000000001</v>
      </c>
      <c r="I9576" s="7">
        <v>78.281000000000006</v>
      </c>
    </row>
    <row r="9577" spans="1:12" x14ac:dyDescent="0.25">
      <c r="A9577">
        <v>70737</v>
      </c>
      <c r="B9577" s="2">
        <v>53.008859999999999</v>
      </c>
      <c r="C9577" s="3">
        <v>40679</v>
      </c>
      <c r="D9577" s="4">
        <v>12940</v>
      </c>
      <c r="E9577" t="s">
        <v>13063</v>
      </c>
      <c r="F9577" s="4" t="s">
        <v>12927</v>
      </c>
      <c r="G9577" s="5">
        <v>26378</v>
      </c>
      <c r="H9577" s="6">
        <v>0.22586149999999999</v>
      </c>
      <c r="I9577" s="7">
        <v>71.983999999999995</v>
      </c>
      <c r="J9577" s="2">
        <v>61.8</v>
      </c>
      <c r="K9577">
        <v>5</v>
      </c>
    </row>
    <row r="9578" spans="1:12" x14ac:dyDescent="0.25">
      <c r="A9578">
        <v>23062</v>
      </c>
      <c r="B9578" s="2">
        <v>53.00215</v>
      </c>
      <c r="C9578" s="3">
        <v>2132</v>
      </c>
      <c r="D9578" s="4">
        <v>47260</v>
      </c>
      <c r="E9578" t="s">
        <v>4791</v>
      </c>
      <c r="F9578" s="4" t="s">
        <v>4335</v>
      </c>
      <c r="G9578" s="5">
        <v>1659</v>
      </c>
      <c r="H9578" s="6">
        <v>0.29053649999999998</v>
      </c>
      <c r="I9578" s="7">
        <v>60.805999999999997</v>
      </c>
    </row>
    <row r="9579" spans="1:12" x14ac:dyDescent="0.25">
      <c r="A9579">
        <v>37013</v>
      </c>
      <c r="B9579" s="2">
        <v>52.988340000000001</v>
      </c>
      <c r="C9579" s="3">
        <v>86261</v>
      </c>
      <c r="D9579" s="4">
        <v>34980</v>
      </c>
      <c r="E9579" t="s">
        <v>7349</v>
      </c>
      <c r="F9579" s="4" t="s">
        <v>7348</v>
      </c>
      <c r="G9579" s="5">
        <v>56029</v>
      </c>
      <c r="H9579" s="6">
        <v>0.31850790000000001</v>
      </c>
      <c r="I9579" s="7">
        <v>55.969000000000001</v>
      </c>
      <c r="J9579" s="2">
        <v>45.8889</v>
      </c>
      <c r="K9579">
        <v>18</v>
      </c>
      <c r="L9579" s="2">
        <v>80.3</v>
      </c>
    </row>
    <row r="9580" spans="1:12" x14ac:dyDescent="0.25">
      <c r="A9580">
        <v>28465</v>
      </c>
      <c r="B9580" s="2">
        <v>52.97363</v>
      </c>
      <c r="C9580" s="3">
        <v>6752</v>
      </c>
      <c r="D9580" s="4">
        <v>34820</v>
      </c>
      <c r="E9580" t="s">
        <v>5974</v>
      </c>
      <c r="F9580" s="4" t="s">
        <v>5642</v>
      </c>
      <c r="G9580" s="5">
        <v>5440</v>
      </c>
      <c r="H9580" s="6">
        <v>0.30656129999999998</v>
      </c>
      <c r="I9580" s="7">
        <v>58.024999999999999</v>
      </c>
      <c r="J9580" s="2">
        <v>54.25</v>
      </c>
      <c r="K9580">
        <v>4</v>
      </c>
    </row>
    <row r="9581" spans="1:12" x14ac:dyDescent="0.25">
      <c r="A9581">
        <v>63033</v>
      </c>
      <c r="B9581" s="2">
        <v>52.965699999999998</v>
      </c>
      <c r="C9581" s="3">
        <v>41408</v>
      </c>
      <c r="D9581" s="4">
        <v>41180</v>
      </c>
      <c r="E9581" t="s">
        <v>12109</v>
      </c>
      <c r="F9581" s="4" t="s">
        <v>12102</v>
      </c>
      <c r="G9581" s="5">
        <v>27677</v>
      </c>
      <c r="H9581" s="6">
        <v>0.27819929999999998</v>
      </c>
      <c r="I9581" s="7">
        <v>62.92</v>
      </c>
      <c r="J9581" s="2">
        <v>37.666699999999999</v>
      </c>
      <c r="K9581">
        <v>27</v>
      </c>
      <c r="L9581" s="2">
        <v>37.200000000000003</v>
      </c>
    </row>
    <row r="9582" spans="1:12" x14ac:dyDescent="0.25">
      <c r="A9582">
        <v>21623</v>
      </c>
      <c r="B9582" s="2">
        <v>52.95872</v>
      </c>
      <c r="C9582" s="3">
        <v>2270</v>
      </c>
      <c r="D9582" s="4">
        <v>12580</v>
      </c>
      <c r="E9582" t="s">
        <v>4544</v>
      </c>
      <c r="F9582" s="4" t="s">
        <v>4361</v>
      </c>
      <c r="G9582" s="5">
        <v>1478</v>
      </c>
      <c r="H9582" s="6">
        <v>0.2183908</v>
      </c>
      <c r="I9582" s="7">
        <v>73.25</v>
      </c>
    </row>
    <row r="9583" spans="1:12" x14ac:dyDescent="0.25">
      <c r="A9583">
        <v>78216</v>
      </c>
      <c r="B9583" s="2">
        <v>52.95185</v>
      </c>
      <c r="C9583" s="3">
        <v>40171</v>
      </c>
      <c r="D9583" s="4">
        <v>41700</v>
      </c>
      <c r="E9583" t="s">
        <v>6913</v>
      </c>
      <c r="F9583" s="4" t="s">
        <v>13752</v>
      </c>
      <c r="G9583" s="5">
        <v>27246</v>
      </c>
      <c r="H9583" s="6">
        <v>0.32661679999999998</v>
      </c>
      <c r="I9583" s="7">
        <v>54.545999999999999</v>
      </c>
      <c r="J9583" s="2">
        <v>28.357099999999999</v>
      </c>
      <c r="K9583">
        <v>14</v>
      </c>
      <c r="L9583" s="2">
        <v>3.2</v>
      </c>
    </row>
    <row r="9584" spans="1:12" x14ac:dyDescent="0.25">
      <c r="A9584">
        <v>11236</v>
      </c>
      <c r="B9584" s="2">
        <v>52.929870000000001</v>
      </c>
      <c r="C9584" s="3">
        <v>97713</v>
      </c>
      <c r="D9584" s="4">
        <v>35620</v>
      </c>
      <c r="E9584" t="s">
        <v>1238</v>
      </c>
      <c r="F9584" s="4" t="s">
        <v>1280</v>
      </c>
      <c r="G9584" s="5">
        <v>64594</v>
      </c>
      <c r="H9584" s="6">
        <v>0.25510110000000003</v>
      </c>
      <c r="I9584" s="7">
        <v>66.897000000000006</v>
      </c>
      <c r="J9584" s="2">
        <v>32.277799999999999</v>
      </c>
      <c r="K9584">
        <v>18</v>
      </c>
      <c r="L9584" s="2">
        <v>12.1</v>
      </c>
    </row>
    <row r="9585" spans="1:12" x14ac:dyDescent="0.25">
      <c r="A9585">
        <v>68379</v>
      </c>
      <c r="B9585" s="2">
        <v>52.914400000000001</v>
      </c>
      <c r="C9585" s="3">
        <v>65</v>
      </c>
      <c r="E9585" t="s">
        <v>3613</v>
      </c>
      <c r="F9585" s="4" t="s">
        <v>12738</v>
      </c>
      <c r="G9585" s="5">
        <v>48</v>
      </c>
      <c r="H9585" s="6">
        <v>0.36734689999999998</v>
      </c>
      <c r="I9585" s="7">
        <v>47.5</v>
      </c>
    </row>
    <row r="9586" spans="1:12" x14ac:dyDescent="0.25">
      <c r="A9586">
        <v>54703</v>
      </c>
      <c r="B9586" s="2">
        <v>52.908140000000003</v>
      </c>
      <c r="C9586" s="3">
        <v>41715</v>
      </c>
      <c r="D9586" s="4">
        <v>20740</v>
      </c>
      <c r="E9586" t="s">
        <v>3387</v>
      </c>
      <c r="F9586" s="4" t="s">
        <v>10031</v>
      </c>
      <c r="G9586" s="5">
        <v>26111</v>
      </c>
      <c r="H9586" s="6">
        <v>0.2653952</v>
      </c>
      <c r="I9586" s="7">
        <v>65.114000000000004</v>
      </c>
      <c r="J9586" s="2">
        <v>44.785699999999999</v>
      </c>
      <c r="K9586">
        <v>14</v>
      </c>
      <c r="L9586" s="2">
        <v>75.8</v>
      </c>
    </row>
    <row r="9587" spans="1:12" x14ac:dyDescent="0.25">
      <c r="A9587">
        <v>21653</v>
      </c>
      <c r="B9587" s="2">
        <v>52.901870000000002</v>
      </c>
      <c r="C9587" s="3">
        <v>68</v>
      </c>
      <c r="D9587" s="4">
        <v>20660</v>
      </c>
      <c r="E9587" t="s">
        <v>2388</v>
      </c>
      <c r="F9587" s="4" t="s">
        <v>4361</v>
      </c>
      <c r="G9587" s="5">
        <v>59</v>
      </c>
      <c r="H9587" s="6">
        <v>0.31666670000000002</v>
      </c>
      <c r="I9587" s="7">
        <v>56.25</v>
      </c>
    </row>
    <row r="9588" spans="1:12" x14ac:dyDescent="0.25">
      <c r="A9588">
        <v>14416</v>
      </c>
      <c r="B9588" s="2">
        <v>52.90128</v>
      </c>
      <c r="C9588" s="3">
        <v>3605</v>
      </c>
      <c r="D9588" s="4">
        <v>12860</v>
      </c>
      <c r="E9588" t="s">
        <v>2834</v>
      </c>
      <c r="F9588" s="4" t="s">
        <v>1280</v>
      </c>
      <c r="G9588" s="5">
        <v>2443</v>
      </c>
      <c r="H9588" s="6">
        <v>0.26483830000000003</v>
      </c>
      <c r="I9588" s="7">
        <v>65.203000000000003</v>
      </c>
      <c r="J9588" s="2">
        <v>24</v>
      </c>
      <c r="K9588">
        <v>1</v>
      </c>
    </row>
    <row r="9589" spans="1:12" x14ac:dyDescent="0.25">
      <c r="A9589">
        <v>50701</v>
      </c>
      <c r="B9589" s="2">
        <v>52.895899999999997</v>
      </c>
      <c r="C9589" s="3">
        <v>29343</v>
      </c>
      <c r="D9589" s="4">
        <v>47940</v>
      </c>
      <c r="E9589" t="s">
        <v>2545</v>
      </c>
      <c r="F9589" s="4" t="s">
        <v>9593</v>
      </c>
      <c r="G9589" s="5">
        <v>20048</v>
      </c>
      <c r="H9589" s="6">
        <v>0.27682180000000001</v>
      </c>
      <c r="I9589" s="7">
        <v>63.128</v>
      </c>
      <c r="J9589" s="2">
        <v>50.32</v>
      </c>
      <c r="K9589">
        <v>25</v>
      </c>
      <c r="L9589" s="2">
        <v>93.6</v>
      </c>
    </row>
    <row r="9590" spans="1:12" x14ac:dyDescent="0.25">
      <c r="A9590">
        <v>80903</v>
      </c>
      <c r="B9590" s="2">
        <v>52.888759999999998</v>
      </c>
      <c r="C9590" s="3">
        <v>15166</v>
      </c>
      <c r="D9590" s="4">
        <v>17820</v>
      </c>
      <c r="E9590" t="s">
        <v>14565</v>
      </c>
      <c r="F9590" s="4" t="s">
        <v>14477</v>
      </c>
      <c r="G9590" s="5">
        <v>9781</v>
      </c>
      <c r="H9590" s="6">
        <v>0.35568959999999999</v>
      </c>
      <c r="I9590" s="7">
        <v>49.496000000000002</v>
      </c>
      <c r="J9590" s="2">
        <v>53.533299999999997</v>
      </c>
      <c r="K9590">
        <v>15</v>
      </c>
      <c r="L9590" s="2">
        <v>98</v>
      </c>
    </row>
    <row r="9591" spans="1:12" x14ac:dyDescent="0.25">
      <c r="A9591">
        <v>66018</v>
      </c>
      <c r="B9591" s="2">
        <v>52.885539999999999</v>
      </c>
      <c r="C9591" s="3">
        <v>5948</v>
      </c>
      <c r="D9591" s="4">
        <v>28140</v>
      </c>
      <c r="E9591" t="s">
        <v>6654</v>
      </c>
      <c r="F9591" s="4" t="s">
        <v>12494</v>
      </c>
      <c r="G9591" s="5">
        <v>3677</v>
      </c>
      <c r="H9591" s="6">
        <v>0.27576830000000002</v>
      </c>
      <c r="I9591" s="7">
        <v>63.305999999999997</v>
      </c>
      <c r="J9591" s="2">
        <v>71</v>
      </c>
      <c r="K9591">
        <v>1</v>
      </c>
    </row>
    <row r="9592" spans="1:12" x14ac:dyDescent="0.25">
      <c r="A9592">
        <v>60941</v>
      </c>
      <c r="B9592" s="2">
        <v>52.884329999999999</v>
      </c>
      <c r="C9592" s="3">
        <v>1962</v>
      </c>
      <c r="D9592" s="4">
        <v>28100</v>
      </c>
      <c r="E9592" t="s">
        <v>11636</v>
      </c>
      <c r="F9592" s="4" t="s">
        <v>11490</v>
      </c>
      <c r="G9592" s="5">
        <v>1358</v>
      </c>
      <c r="H9592" s="6">
        <v>0.1729213</v>
      </c>
      <c r="I9592" s="7">
        <v>81.070999999999998</v>
      </c>
      <c r="J9592" s="2">
        <v>69</v>
      </c>
      <c r="K9592">
        <v>1</v>
      </c>
    </row>
    <row r="9593" spans="1:12" x14ac:dyDescent="0.25">
      <c r="A9593">
        <v>61466</v>
      </c>
      <c r="B9593" s="2">
        <v>52.883949999999999</v>
      </c>
      <c r="C9593" s="3">
        <v>347</v>
      </c>
      <c r="D9593" s="4">
        <v>19340</v>
      </c>
      <c r="E9593" t="s">
        <v>11752</v>
      </c>
      <c r="F9593" s="4" t="s">
        <v>11490</v>
      </c>
      <c r="G9593" s="5">
        <v>250</v>
      </c>
      <c r="H9593" s="6">
        <v>0.2390438</v>
      </c>
      <c r="I9593" s="7">
        <v>69.643000000000001</v>
      </c>
      <c r="J9593" s="2">
        <v>30</v>
      </c>
      <c r="K9593">
        <v>1</v>
      </c>
    </row>
    <row r="9594" spans="1:12" x14ac:dyDescent="0.25">
      <c r="A9594">
        <v>20632</v>
      </c>
      <c r="B9594" s="2">
        <v>52.883830000000003</v>
      </c>
      <c r="C9594" s="3">
        <v>358</v>
      </c>
      <c r="D9594" s="4">
        <v>47900</v>
      </c>
      <c r="E9594" t="s">
        <v>4382</v>
      </c>
      <c r="F9594" s="4" t="s">
        <v>4361</v>
      </c>
      <c r="G9594" s="5">
        <v>238</v>
      </c>
      <c r="H9594" s="6">
        <v>0.13445380000000001</v>
      </c>
      <c r="I9594" s="7">
        <v>87.707999999999998</v>
      </c>
    </row>
    <row r="9595" spans="1:12" x14ac:dyDescent="0.25">
      <c r="A9595">
        <v>75693</v>
      </c>
      <c r="B9595" s="2">
        <v>52.882759999999998</v>
      </c>
      <c r="C9595" s="3">
        <v>6734</v>
      </c>
      <c r="D9595" s="4">
        <v>30980</v>
      </c>
      <c r="E9595" t="s">
        <v>5463</v>
      </c>
      <c r="F9595" s="4" t="s">
        <v>13752</v>
      </c>
      <c r="G9595" s="5">
        <v>4223</v>
      </c>
      <c r="H9595" s="6">
        <v>0.2041203</v>
      </c>
      <c r="I9595" s="7">
        <v>75.667000000000002</v>
      </c>
      <c r="J9595" s="2">
        <v>55</v>
      </c>
      <c r="K9595">
        <v>1</v>
      </c>
    </row>
    <row r="9596" spans="1:12" x14ac:dyDescent="0.25">
      <c r="A9596">
        <v>77071</v>
      </c>
      <c r="B9596" s="2">
        <v>52.877600000000001</v>
      </c>
      <c r="C9596" s="3">
        <v>27159</v>
      </c>
      <c r="D9596" s="4">
        <v>26420</v>
      </c>
      <c r="E9596" t="s">
        <v>3103</v>
      </c>
      <c r="F9596" s="4" t="s">
        <v>13752</v>
      </c>
      <c r="G9596" s="5">
        <v>17347</v>
      </c>
      <c r="H9596" s="6">
        <v>0.31738529999999998</v>
      </c>
      <c r="I9596" s="7">
        <v>56.09</v>
      </c>
      <c r="J9596" s="2">
        <v>31.461500000000001</v>
      </c>
      <c r="K9596">
        <v>13</v>
      </c>
      <c r="L9596" s="2">
        <v>9.9</v>
      </c>
    </row>
    <row r="9597" spans="1:12" x14ac:dyDescent="0.25">
      <c r="A9597">
        <v>78653</v>
      </c>
      <c r="B9597" s="2">
        <v>52.870829999999998</v>
      </c>
      <c r="C9597" s="3">
        <v>17968</v>
      </c>
      <c r="D9597" s="4">
        <v>12420</v>
      </c>
      <c r="E9597" t="s">
        <v>3242</v>
      </c>
      <c r="F9597" s="4" t="s">
        <v>13752</v>
      </c>
      <c r="G9597" s="5">
        <v>10951</v>
      </c>
      <c r="H9597" s="6">
        <v>0.23897360000000001</v>
      </c>
      <c r="I9597" s="7">
        <v>69.63</v>
      </c>
      <c r="J9597" s="2">
        <v>51.833300000000001</v>
      </c>
      <c r="K9597">
        <v>6</v>
      </c>
    </row>
    <row r="9598" spans="1:12" x14ac:dyDescent="0.25">
      <c r="A9598">
        <v>99030</v>
      </c>
      <c r="B9598" s="2">
        <v>52.868040000000001</v>
      </c>
      <c r="C9598" s="3">
        <v>980</v>
      </c>
      <c r="D9598" s="4">
        <v>44060</v>
      </c>
      <c r="E9598" t="s">
        <v>7069</v>
      </c>
      <c r="F9598" s="4" t="s">
        <v>16344</v>
      </c>
      <c r="G9598" s="5">
        <v>722</v>
      </c>
      <c r="H9598" s="6">
        <v>0.22714680000000001</v>
      </c>
      <c r="I9598" s="7">
        <v>71.667000000000002</v>
      </c>
    </row>
    <row r="9599" spans="1:12" x14ac:dyDescent="0.25">
      <c r="A9599">
        <v>62354</v>
      </c>
      <c r="B9599" s="2">
        <v>52.867559999999997</v>
      </c>
      <c r="C9599" s="3">
        <v>1684</v>
      </c>
      <c r="D9599" s="4">
        <v>22800</v>
      </c>
      <c r="E9599" t="s">
        <v>7114</v>
      </c>
      <c r="F9599" s="4" t="s">
        <v>11490</v>
      </c>
      <c r="G9599" s="5">
        <v>1273</v>
      </c>
      <c r="H9599" s="6">
        <v>0.33542810000000001</v>
      </c>
      <c r="I9599" s="7">
        <v>52.954999999999998</v>
      </c>
      <c r="J9599" s="2">
        <v>54</v>
      </c>
      <c r="K9599">
        <v>2</v>
      </c>
    </row>
    <row r="9600" spans="1:12" x14ac:dyDescent="0.25">
      <c r="A9600">
        <v>55718</v>
      </c>
      <c r="B9600" s="2">
        <v>52.866680000000002</v>
      </c>
      <c r="C9600" s="3">
        <v>3400</v>
      </c>
      <c r="D9600" s="4">
        <v>20260</v>
      </c>
      <c r="E9600" t="s">
        <v>3469</v>
      </c>
      <c r="F9600" s="4" t="s">
        <v>10428</v>
      </c>
      <c r="G9600" s="5">
        <v>2415</v>
      </c>
      <c r="H9600" s="6">
        <v>0.2293046</v>
      </c>
      <c r="I9600" s="7">
        <v>71.289000000000001</v>
      </c>
    </row>
    <row r="9601" spans="1:12" x14ac:dyDescent="0.25">
      <c r="A9601">
        <v>35634</v>
      </c>
      <c r="B9601" s="2">
        <v>52.864379999999997</v>
      </c>
      <c r="C9601" s="3">
        <v>9814</v>
      </c>
      <c r="D9601" s="4">
        <v>22520</v>
      </c>
      <c r="E9601" t="s">
        <v>52</v>
      </c>
      <c r="F9601" s="4" t="s">
        <v>7027</v>
      </c>
      <c r="G9601" s="5">
        <v>7152</v>
      </c>
      <c r="H9601" s="6">
        <v>0.27652729999999998</v>
      </c>
      <c r="I9601" s="7">
        <v>63.113999999999997</v>
      </c>
    </row>
    <row r="9602" spans="1:12" x14ac:dyDescent="0.25">
      <c r="A9602">
        <v>59322</v>
      </c>
      <c r="B9602" s="2">
        <v>52.862670000000001</v>
      </c>
      <c r="C9602" s="3">
        <v>43</v>
      </c>
      <c r="E9602" t="s">
        <v>11355</v>
      </c>
      <c r="F9602" s="4" t="s">
        <v>11278</v>
      </c>
      <c r="G9602" s="5">
        <v>32</v>
      </c>
      <c r="H9602" s="6">
        <v>0.3125</v>
      </c>
      <c r="I9602" s="7">
        <v>56.875</v>
      </c>
    </row>
    <row r="9603" spans="1:12" x14ac:dyDescent="0.25">
      <c r="A9603">
        <v>36439</v>
      </c>
      <c r="B9603" s="2">
        <v>52.862560000000002</v>
      </c>
      <c r="C9603" s="3">
        <v>734</v>
      </c>
      <c r="E9603" t="s">
        <v>7249</v>
      </c>
      <c r="F9603" s="4" t="s">
        <v>7027</v>
      </c>
      <c r="G9603" s="5">
        <v>425</v>
      </c>
      <c r="H9603" s="6">
        <v>0.28235300000000002</v>
      </c>
      <c r="I9603" s="7">
        <v>62.082999999999998</v>
      </c>
    </row>
    <row r="9604" spans="1:12" x14ac:dyDescent="0.25">
      <c r="A9604">
        <v>73620</v>
      </c>
      <c r="B9604" s="2">
        <v>52.862270000000002</v>
      </c>
      <c r="C9604" s="3">
        <v>990</v>
      </c>
      <c r="D9604" s="4">
        <v>48220</v>
      </c>
      <c r="E9604" t="s">
        <v>13526</v>
      </c>
      <c r="F9604" s="4" t="s">
        <v>13462</v>
      </c>
      <c r="G9604" s="5">
        <v>739</v>
      </c>
      <c r="H9604" s="6">
        <v>0.15696889999999999</v>
      </c>
      <c r="I9604" s="7">
        <v>83.75</v>
      </c>
    </row>
    <row r="9605" spans="1:12" x14ac:dyDescent="0.25">
      <c r="A9605">
        <v>55810</v>
      </c>
      <c r="B9605" s="2">
        <v>52.860599999999998</v>
      </c>
      <c r="C9605" s="3">
        <v>8789</v>
      </c>
      <c r="D9605" s="4">
        <v>20260</v>
      </c>
      <c r="E9605" t="s">
        <v>6384</v>
      </c>
      <c r="F9605" s="4" t="s">
        <v>10428</v>
      </c>
      <c r="G9605" s="5">
        <v>6269</v>
      </c>
      <c r="H9605" s="6">
        <v>0.217419</v>
      </c>
      <c r="I9605" s="7">
        <v>73.292000000000002</v>
      </c>
      <c r="J9605" s="2">
        <v>38</v>
      </c>
      <c r="K9605">
        <v>3</v>
      </c>
    </row>
    <row r="9606" spans="1:12" x14ac:dyDescent="0.25">
      <c r="A9606">
        <v>49068</v>
      </c>
      <c r="B9606" s="2">
        <v>52.856589999999997</v>
      </c>
      <c r="C9606" s="3">
        <v>14612</v>
      </c>
      <c r="D9606" s="4">
        <v>12980</v>
      </c>
      <c r="E9606" t="s">
        <v>4338</v>
      </c>
      <c r="F9606" s="4" t="s">
        <v>9106</v>
      </c>
      <c r="G9606" s="5">
        <v>10489</v>
      </c>
      <c r="H9606" s="6">
        <v>0.2865586</v>
      </c>
      <c r="I9606" s="7">
        <v>61.341999999999999</v>
      </c>
      <c r="J9606" s="2">
        <v>48.857100000000003</v>
      </c>
      <c r="K9606">
        <v>7</v>
      </c>
    </row>
    <row r="9607" spans="1:12" x14ac:dyDescent="0.25">
      <c r="A9607">
        <v>6351</v>
      </c>
      <c r="B9607" s="2">
        <v>52.851469999999999</v>
      </c>
      <c r="C9607" s="3">
        <v>16302</v>
      </c>
      <c r="D9607" s="4">
        <v>35980</v>
      </c>
      <c r="E9607" t="s">
        <v>1264</v>
      </c>
      <c r="F9607" s="4" t="s">
        <v>1198</v>
      </c>
      <c r="G9607" s="5">
        <v>10911</v>
      </c>
      <c r="H9607" s="6">
        <v>0.18346770000000001</v>
      </c>
      <c r="I9607" s="7">
        <v>79.156000000000006</v>
      </c>
      <c r="J9607" s="2">
        <v>48.5</v>
      </c>
      <c r="K9607">
        <v>4</v>
      </c>
    </row>
    <row r="9608" spans="1:12" x14ac:dyDescent="0.25">
      <c r="A9608">
        <v>88005</v>
      </c>
      <c r="B9608" s="2">
        <v>52.844259999999998</v>
      </c>
      <c r="C9608" s="3">
        <v>29365</v>
      </c>
      <c r="D9608" s="4">
        <v>29740</v>
      </c>
      <c r="E9608" t="s">
        <v>15260</v>
      </c>
      <c r="F9608" s="4" t="s">
        <v>15124</v>
      </c>
      <c r="G9608" s="5">
        <v>19212</v>
      </c>
      <c r="H9608" s="6">
        <v>0.32941239999999999</v>
      </c>
      <c r="I9608" s="7">
        <v>53.930999999999997</v>
      </c>
      <c r="J9608" s="2">
        <v>43.538499999999999</v>
      </c>
      <c r="K9608">
        <v>13</v>
      </c>
      <c r="L9608" s="2">
        <v>69.5</v>
      </c>
    </row>
    <row r="9609" spans="1:12" x14ac:dyDescent="0.25">
      <c r="A9609">
        <v>66862</v>
      </c>
      <c r="B9609" s="2">
        <v>52.839649999999999</v>
      </c>
      <c r="C9609" s="3">
        <v>78</v>
      </c>
      <c r="E9609" t="s">
        <v>12573</v>
      </c>
      <c r="F9609" s="4" t="s">
        <v>12494</v>
      </c>
      <c r="G9609" s="5">
        <v>71</v>
      </c>
      <c r="H9609" s="6">
        <v>0.3521127</v>
      </c>
      <c r="I9609" s="7">
        <v>50</v>
      </c>
    </row>
    <row r="9610" spans="1:12" x14ac:dyDescent="0.25">
      <c r="A9610">
        <v>24401</v>
      </c>
      <c r="B9610" s="2">
        <v>52.833559999999999</v>
      </c>
      <c r="C9610" s="3">
        <v>35562</v>
      </c>
      <c r="D9610" s="4">
        <v>44420</v>
      </c>
      <c r="E9610" t="s">
        <v>5061</v>
      </c>
      <c r="F9610" s="4" t="s">
        <v>4335</v>
      </c>
      <c r="G9610" s="5">
        <v>25346</v>
      </c>
      <c r="H9610" s="6">
        <v>0.28284540000000002</v>
      </c>
      <c r="I9610" s="7">
        <v>61.965000000000003</v>
      </c>
      <c r="J9610" s="2">
        <v>44.5</v>
      </c>
      <c r="K9610">
        <v>24</v>
      </c>
      <c r="L9610" s="2">
        <v>74.5</v>
      </c>
    </row>
    <row r="9611" spans="1:12" x14ac:dyDescent="0.25">
      <c r="A9611">
        <v>58785</v>
      </c>
      <c r="B9611" s="2">
        <v>52.827300000000001</v>
      </c>
      <c r="C9611" s="3">
        <v>1159</v>
      </c>
      <c r="D9611" s="4">
        <v>33500</v>
      </c>
      <c r="E9611" t="s">
        <v>11263</v>
      </c>
      <c r="F9611" s="4" t="s">
        <v>11069</v>
      </c>
      <c r="G9611" s="5">
        <v>843</v>
      </c>
      <c r="H9611" s="6">
        <v>0.1729858</v>
      </c>
      <c r="I9611" s="7">
        <v>80.938000000000002</v>
      </c>
    </row>
    <row r="9612" spans="1:12" x14ac:dyDescent="0.25">
      <c r="A9612">
        <v>57002</v>
      </c>
      <c r="B9612" s="2">
        <v>52.82694</v>
      </c>
      <c r="C9612" s="3">
        <v>941</v>
      </c>
      <c r="D9612" s="4">
        <v>15100</v>
      </c>
      <c r="E9612" t="s">
        <v>815</v>
      </c>
      <c r="F9612" s="4" t="s">
        <v>10877</v>
      </c>
      <c r="G9612" s="5">
        <v>633</v>
      </c>
      <c r="H9612" s="6">
        <v>0.28278039999999999</v>
      </c>
      <c r="I9612" s="7">
        <v>61.963999999999999</v>
      </c>
    </row>
    <row r="9613" spans="1:12" x14ac:dyDescent="0.25">
      <c r="A9613">
        <v>80452</v>
      </c>
      <c r="B9613" s="2">
        <v>52.826320000000003</v>
      </c>
      <c r="C9613" s="3">
        <v>2762</v>
      </c>
      <c r="D9613" s="4">
        <v>19740</v>
      </c>
      <c r="E9613" t="s">
        <v>14494</v>
      </c>
      <c r="F9613" s="4" t="s">
        <v>14477</v>
      </c>
      <c r="G9613" s="5">
        <v>1963</v>
      </c>
      <c r="H9613" s="6">
        <v>0.28462320000000002</v>
      </c>
      <c r="I9613" s="7">
        <v>61.640999999999998</v>
      </c>
      <c r="J9613" s="2">
        <v>43.333300000000001</v>
      </c>
      <c r="K9613">
        <v>3</v>
      </c>
    </row>
    <row r="9614" spans="1:12" x14ac:dyDescent="0.25">
      <c r="A9614">
        <v>43068</v>
      </c>
      <c r="B9614" s="2">
        <v>52.817500000000003</v>
      </c>
      <c r="C9614" s="3">
        <v>54214</v>
      </c>
      <c r="D9614" s="4">
        <v>18140</v>
      </c>
      <c r="E9614" t="s">
        <v>8316</v>
      </c>
      <c r="F9614" s="4" t="s">
        <v>8295</v>
      </c>
      <c r="G9614" s="5">
        <v>34888</v>
      </c>
      <c r="H9614" s="6">
        <v>0.26229649999999999</v>
      </c>
      <c r="I9614" s="7">
        <v>65.481999999999999</v>
      </c>
      <c r="J9614" s="2">
        <v>42</v>
      </c>
      <c r="K9614">
        <v>14</v>
      </c>
      <c r="L9614" s="2">
        <v>61.8</v>
      </c>
    </row>
    <row r="9615" spans="1:12" x14ac:dyDescent="0.25">
      <c r="A9615">
        <v>17003</v>
      </c>
      <c r="B9615" s="2">
        <v>52.807380000000002</v>
      </c>
      <c r="C9615" s="3">
        <v>11737</v>
      </c>
      <c r="D9615" s="4">
        <v>30140</v>
      </c>
      <c r="E9615" t="s">
        <v>3666</v>
      </c>
      <c r="F9615" s="4" t="s">
        <v>3003</v>
      </c>
      <c r="G9615" s="5">
        <v>7426</v>
      </c>
      <c r="H9615" s="6">
        <v>0.2236736</v>
      </c>
      <c r="I9615" s="7">
        <v>72.153999999999996</v>
      </c>
      <c r="J9615" s="2">
        <v>48.2727</v>
      </c>
      <c r="K9615">
        <v>11</v>
      </c>
      <c r="L9615" s="2">
        <v>89.1</v>
      </c>
    </row>
    <row r="9616" spans="1:12" x14ac:dyDescent="0.25">
      <c r="A9616">
        <v>57050</v>
      </c>
      <c r="B9616" s="2">
        <v>52.80556</v>
      </c>
      <c r="C9616" s="3">
        <v>236</v>
      </c>
      <c r="E9616" t="s">
        <v>2870</v>
      </c>
      <c r="F9616" s="4" t="s">
        <v>10877</v>
      </c>
      <c r="G9616" s="5">
        <v>146</v>
      </c>
      <c r="H9616" s="6">
        <v>0.3265306</v>
      </c>
      <c r="I9616" s="7">
        <v>54.375</v>
      </c>
    </row>
    <row r="9617" spans="1:12" x14ac:dyDescent="0.25">
      <c r="A9617">
        <v>52754</v>
      </c>
      <c r="B9617" s="2">
        <v>52.805309999999999</v>
      </c>
      <c r="C9617" s="3">
        <v>1322</v>
      </c>
      <c r="E9617" t="s">
        <v>10022</v>
      </c>
      <c r="F9617" s="4" t="s">
        <v>9593</v>
      </c>
      <c r="G9617" s="5">
        <v>893</v>
      </c>
      <c r="H9617" s="6">
        <v>0.27293070000000003</v>
      </c>
      <c r="I9617" s="7">
        <v>63.636000000000003</v>
      </c>
    </row>
    <row r="9618" spans="1:12" x14ac:dyDescent="0.25">
      <c r="A9618">
        <v>13126</v>
      </c>
      <c r="B9618" s="2">
        <v>52.799709999999997</v>
      </c>
      <c r="C9618" s="3">
        <v>37189</v>
      </c>
      <c r="D9618" s="4">
        <v>45060</v>
      </c>
      <c r="E9618" t="s">
        <v>2522</v>
      </c>
      <c r="F9618" s="4" t="s">
        <v>1280</v>
      </c>
      <c r="G9618" s="5">
        <v>22554</v>
      </c>
      <c r="H9618" s="6">
        <v>0.24496760000000001</v>
      </c>
      <c r="I9618" s="7">
        <v>68.462000000000003</v>
      </c>
      <c r="J9618" s="2">
        <v>41.684199999999997</v>
      </c>
      <c r="K9618">
        <v>19</v>
      </c>
      <c r="L9618" s="2">
        <v>60.1</v>
      </c>
    </row>
    <row r="9619" spans="1:12" x14ac:dyDescent="0.25">
      <c r="A9619">
        <v>33137</v>
      </c>
      <c r="B9619" s="2">
        <v>52.790509999999998</v>
      </c>
      <c r="C9619" s="3">
        <v>21069</v>
      </c>
      <c r="D9619" s="4">
        <v>33100</v>
      </c>
      <c r="E9619" t="s">
        <v>5277</v>
      </c>
      <c r="F9619" s="4" t="s">
        <v>6689</v>
      </c>
      <c r="G9619" s="5">
        <v>15854</v>
      </c>
      <c r="H9619" s="6">
        <v>0.3287291</v>
      </c>
      <c r="I9619" s="7">
        <v>53.985999999999997</v>
      </c>
      <c r="J9619" s="2">
        <v>28.5</v>
      </c>
      <c r="K9619">
        <v>6</v>
      </c>
    </row>
    <row r="9620" spans="1:12" x14ac:dyDescent="0.25">
      <c r="A9620">
        <v>80457</v>
      </c>
      <c r="B9620" s="2">
        <v>52.786619999999999</v>
      </c>
      <c r="C9620" s="3">
        <v>662</v>
      </c>
      <c r="D9620" s="4">
        <v>19740</v>
      </c>
      <c r="E9620" t="s">
        <v>14497</v>
      </c>
      <c r="F9620" s="4" t="s">
        <v>14477</v>
      </c>
      <c r="G9620" s="5">
        <v>391</v>
      </c>
      <c r="H9620" s="6">
        <v>0.39285710000000001</v>
      </c>
      <c r="I9620" s="7">
        <v>42.9</v>
      </c>
      <c r="J9620" s="2">
        <v>50.5</v>
      </c>
      <c r="K9620">
        <v>2</v>
      </c>
    </row>
    <row r="9621" spans="1:12" x14ac:dyDescent="0.25">
      <c r="A9621">
        <v>58318</v>
      </c>
      <c r="B9621" s="2">
        <v>52.785899999999998</v>
      </c>
      <c r="C9621" s="3">
        <v>3753</v>
      </c>
      <c r="E9621" t="s">
        <v>11129</v>
      </c>
      <c r="F9621" s="4" t="s">
        <v>11069</v>
      </c>
      <c r="G9621" s="5">
        <v>2657</v>
      </c>
      <c r="H9621" s="6">
        <v>0.19337850000000001</v>
      </c>
      <c r="I9621" s="7">
        <v>77.370999999999995</v>
      </c>
    </row>
    <row r="9622" spans="1:12" x14ac:dyDescent="0.25">
      <c r="A9622">
        <v>95552</v>
      </c>
      <c r="B9622" s="2">
        <v>52.785139999999998</v>
      </c>
      <c r="C9622" s="3">
        <v>587</v>
      </c>
      <c r="E9622" t="s">
        <v>15932</v>
      </c>
      <c r="F9622" s="4" t="s">
        <v>15368</v>
      </c>
      <c r="G9622" s="5">
        <v>495</v>
      </c>
      <c r="H9622" s="6">
        <v>0.34072580000000002</v>
      </c>
      <c r="I9622" s="7">
        <v>51.908000000000001</v>
      </c>
    </row>
    <row r="9623" spans="1:12" x14ac:dyDescent="0.25">
      <c r="A9623">
        <v>57466</v>
      </c>
      <c r="B9623" s="2">
        <v>52.784990000000001</v>
      </c>
      <c r="C9623" s="3">
        <v>164</v>
      </c>
      <c r="E9623" t="s">
        <v>10978</v>
      </c>
      <c r="F9623" s="4" t="s">
        <v>10877</v>
      </c>
      <c r="G9623" s="5">
        <v>123</v>
      </c>
      <c r="H9623" s="6">
        <v>0.20161290000000001</v>
      </c>
      <c r="I9623" s="7">
        <v>75.938000000000002</v>
      </c>
    </row>
    <row r="9624" spans="1:12" x14ac:dyDescent="0.25">
      <c r="A9624">
        <v>55433</v>
      </c>
      <c r="B9624" s="2">
        <v>52.779470000000003</v>
      </c>
      <c r="C9624" s="3">
        <v>33944</v>
      </c>
      <c r="D9624" s="4">
        <v>33460</v>
      </c>
      <c r="E9624" t="s">
        <v>10500</v>
      </c>
      <c r="F9624" s="4" t="s">
        <v>10428</v>
      </c>
      <c r="G9624" s="5">
        <v>22952</v>
      </c>
      <c r="H9624" s="6">
        <v>0.2336078</v>
      </c>
      <c r="I9624" s="7">
        <v>70.403000000000006</v>
      </c>
      <c r="J9624" s="2">
        <v>47.631599999999999</v>
      </c>
      <c r="K9624">
        <v>19</v>
      </c>
      <c r="L9624" s="2">
        <v>86.9</v>
      </c>
    </row>
    <row r="9625" spans="1:12" x14ac:dyDescent="0.25">
      <c r="A9625">
        <v>58530</v>
      </c>
      <c r="B9625" s="2">
        <v>52.773780000000002</v>
      </c>
      <c r="C9625" s="3">
        <v>1133</v>
      </c>
      <c r="D9625" s="4">
        <v>13900</v>
      </c>
      <c r="E9625" t="s">
        <v>8215</v>
      </c>
      <c r="F9625" s="4" t="s">
        <v>11069</v>
      </c>
      <c r="G9625" s="5">
        <v>833</v>
      </c>
      <c r="H9625" s="6">
        <v>0.206235</v>
      </c>
      <c r="I9625" s="7">
        <v>75.132000000000005</v>
      </c>
    </row>
    <row r="9626" spans="1:12" x14ac:dyDescent="0.25">
      <c r="A9626">
        <v>8037</v>
      </c>
      <c r="B9626" s="2">
        <v>52.769399999999997</v>
      </c>
      <c r="C9626" s="3">
        <v>24002</v>
      </c>
      <c r="D9626" s="4">
        <v>12100</v>
      </c>
      <c r="E9626" t="s">
        <v>1596</v>
      </c>
      <c r="F9626" s="4" t="s">
        <v>1341</v>
      </c>
      <c r="G9626" s="5">
        <v>17461</v>
      </c>
      <c r="H9626" s="6">
        <v>0.18995529999999999</v>
      </c>
      <c r="I9626" s="7">
        <v>77.944999999999993</v>
      </c>
      <c r="J9626" s="2">
        <v>51</v>
      </c>
      <c r="K9626">
        <v>8</v>
      </c>
    </row>
    <row r="9627" spans="1:12" x14ac:dyDescent="0.25">
      <c r="A9627">
        <v>53144</v>
      </c>
      <c r="B9627" s="2">
        <v>52.76117</v>
      </c>
      <c r="C9627" s="3">
        <v>27207</v>
      </c>
      <c r="D9627" s="4">
        <v>16980</v>
      </c>
      <c r="E9627" t="s">
        <v>10083</v>
      </c>
      <c r="F9627" s="4" t="s">
        <v>10031</v>
      </c>
      <c r="G9627" s="5">
        <v>16951</v>
      </c>
      <c r="H9627" s="6">
        <v>0.25589899999999999</v>
      </c>
      <c r="I9627" s="7">
        <v>66.546000000000006</v>
      </c>
      <c r="J9627" s="2">
        <v>52</v>
      </c>
      <c r="K9627">
        <v>4</v>
      </c>
    </row>
    <row r="9628" spans="1:12" x14ac:dyDescent="0.25">
      <c r="A9628">
        <v>76445</v>
      </c>
      <c r="B9628" s="2">
        <v>52.75705</v>
      </c>
      <c r="C9628" s="3">
        <v>291</v>
      </c>
      <c r="E9628" t="s">
        <v>13938</v>
      </c>
      <c r="F9628" s="4" t="s">
        <v>13752</v>
      </c>
      <c r="G9628" s="5">
        <v>228</v>
      </c>
      <c r="H9628" s="6">
        <v>0.3552631</v>
      </c>
      <c r="I9628" s="7">
        <v>49.375</v>
      </c>
    </row>
    <row r="9629" spans="1:12" x14ac:dyDescent="0.25">
      <c r="A9629">
        <v>70037</v>
      </c>
      <c r="B9629" s="2">
        <v>52.7545</v>
      </c>
      <c r="C9629" s="3">
        <v>16294</v>
      </c>
      <c r="D9629" s="4">
        <v>35380</v>
      </c>
      <c r="E9629" t="s">
        <v>12931</v>
      </c>
      <c r="F9629" s="4" t="s">
        <v>12927</v>
      </c>
      <c r="G9629" s="5">
        <v>10449</v>
      </c>
      <c r="H9629" s="6">
        <v>0.18489810000000001</v>
      </c>
      <c r="I9629" s="7">
        <v>78.808999999999997</v>
      </c>
      <c r="J9629" s="2">
        <v>54</v>
      </c>
      <c r="K9629">
        <v>3</v>
      </c>
    </row>
    <row r="9630" spans="1:12" x14ac:dyDescent="0.25">
      <c r="A9630">
        <v>8326</v>
      </c>
      <c r="B9630" s="2">
        <v>52.751710000000003</v>
      </c>
      <c r="C9630" s="3">
        <v>1843</v>
      </c>
      <c r="D9630" s="4">
        <v>12100</v>
      </c>
      <c r="E9630" t="s">
        <v>1682</v>
      </c>
      <c r="F9630" s="4" t="s">
        <v>1341</v>
      </c>
      <c r="G9630" s="5">
        <v>1210</v>
      </c>
      <c r="H9630" s="6">
        <v>0.20066059999999999</v>
      </c>
      <c r="I9630" s="7">
        <v>76.082999999999998</v>
      </c>
    </row>
    <row r="9631" spans="1:12" x14ac:dyDescent="0.25">
      <c r="A9631">
        <v>54739</v>
      </c>
      <c r="B9631" s="2">
        <v>52.750680000000003</v>
      </c>
      <c r="C9631" s="3">
        <v>4841</v>
      </c>
      <c r="D9631" s="4">
        <v>32860</v>
      </c>
      <c r="E9631" t="s">
        <v>10343</v>
      </c>
      <c r="F9631" s="4" t="s">
        <v>10031</v>
      </c>
      <c r="G9631" s="5">
        <v>3098</v>
      </c>
      <c r="H9631" s="6">
        <v>0.24814459999999999</v>
      </c>
      <c r="I9631" s="7">
        <v>67.875</v>
      </c>
      <c r="J9631" s="2">
        <v>47.5</v>
      </c>
      <c r="K9631">
        <v>2</v>
      </c>
    </row>
    <row r="9632" spans="1:12" x14ac:dyDescent="0.25">
      <c r="A9632">
        <v>18336</v>
      </c>
      <c r="B9632" s="2">
        <v>52.749250000000004</v>
      </c>
      <c r="C9632" s="3">
        <v>4076</v>
      </c>
      <c r="D9632" s="4">
        <v>35620</v>
      </c>
      <c r="E9632" t="s">
        <v>4030</v>
      </c>
      <c r="F9632" s="4" t="s">
        <v>3003</v>
      </c>
      <c r="G9632" s="5">
        <v>2845</v>
      </c>
      <c r="H9632" s="6">
        <v>0.24595919999999999</v>
      </c>
      <c r="I9632" s="7">
        <v>68.242999999999995</v>
      </c>
      <c r="J9632" s="2">
        <v>44</v>
      </c>
      <c r="K9632">
        <v>1</v>
      </c>
    </row>
    <row r="9633" spans="1:12" x14ac:dyDescent="0.25">
      <c r="A9633">
        <v>44512</v>
      </c>
      <c r="B9633" s="2">
        <v>52.742620000000002</v>
      </c>
      <c r="C9633" s="3">
        <v>34285</v>
      </c>
      <c r="D9633" s="4">
        <v>49660</v>
      </c>
      <c r="E9633" t="s">
        <v>2830</v>
      </c>
      <c r="F9633" s="4" t="s">
        <v>8295</v>
      </c>
      <c r="G9633" s="5">
        <v>24857</v>
      </c>
      <c r="H9633" s="6">
        <v>0.28507060000000001</v>
      </c>
      <c r="I9633" s="7">
        <v>61.484000000000002</v>
      </c>
      <c r="J9633" s="2">
        <v>39.777799999999999</v>
      </c>
      <c r="K9633">
        <v>18</v>
      </c>
      <c r="L9633" s="2">
        <v>49.5</v>
      </c>
    </row>
    <row r="9634" spans="1:12" x14ac:dyDescent="0.25">
      <c r="A9634">
        <v>96819</v>
      </c>
      <c r="B9634" s="2">
        <v>52.72824</v>
      </c>
      <c r="C9634" s="3">
        <v>53481</v>
      </c>
      <c r="D9634" s="4">
        <v>46520</v>
      </c>
      <c r="E9634" t="s">
        <v>16169</v>
      </c>
      <c r="F9634" s="4" t="s">
        <v>16099</v>
      </c>
      <c r="G9634" s="5">
        <v>35243</v>
      </c>
      <c r="H9634" s="6">
        <v>0.1716888</v>
      </c>
      <c r="I9634" s="7">
        <v>81.075000000000003</v>
      </c>
      <c r="J9634" s="2">
        <v>34.200000000000003</v>
      </c>
      <c r="K9634">
        <v>5</v>
      </c>
    </row>
    <row r="9635" spans="1:12" x14ac:dyDescent="0.25">
      <c r="A9635">
        <v>52306</v>
      </c>
      <c r="B9635" s="2">
        <v>52.719499999999996</v>
      </c>
      <c r="C9635" s="3">
        <v>1875</v>
      </c>
      <c r="E9635" t="s">
        <v>4392</v>
      </c>
      <c r="F9635" s="4" t="s">
        <v>9593</v>
      </c>
      <c r="G9635" s="5">
        <v>1284</v>
      </c>
      <c r="H9635" s="6">
        <v>0.1923676</v>
      </c>
      <c r="I9635" s="7">
        <v>77.5</v>
      </c>
    </row>
    <row r="9636" spans="1:12" x14ac:dyDescent="0.25">
      <c r="A9636">
        <v>50567</v>
      </c>
      <c r="B9636" s="2">
        <v>52.719149999999999</v>
      </c>
      <c r="C9636" s="3">
        <v>237</v>
      </c>
      <c r="E9636" t="s">
        <v>9746</v>
      </c>
      <c r="F9636" s="4" t="s">
        <v>9593</v>
      </c>
      <c r="G9636" s="5">
        <v>177</v>
      </c>
      <c r="H9636" s="6">
        <v>0.18079100000000001</v>
      </c>
      <c r="I9636" s="7">
        <v>79.5</v>
      </c>
    </row>
    <row r="9637" spans="1:12" x14ac:dyDescent="0.25">
      <c r="A9637">
        <v>99573</v>
      </c>
      <c r="B9637" s="2">
        <v>52.718980000000002</v>
      </c>
      <c r="C9637" s="3">
        <v>794</v>
      </c>
      <c r="E9637" t="s">
        <v>16630</v>
      </c>
      <c r="F9637" s="4" t="s">
        <v>16604</v>
      </c>
      <c r="G9637" s="5">
        <v>524</v>
      </c>
      <c r="H9637" s="6">
        <v>0.24952379999999999</v>
      </c>
      <c r="I9637" s="7">
        <v>67.614000000000004</v>
      </c>
    </row>
    <row r="9638" spans="1:12" x14ac:dyDescent="0.25">
      <c r="A9638">
        <v>54623</v>
      </c>
      <c r="B9638" s="2">
        <v>52.718510000000002</v>
      </c>
      <c r="C9638" s="3">
        <v>2000</v>
      </c>
      <c r="E9638" t="s">
        <v>10313</v>
      </c>
      <c r="F9638" s="4" t="s">
        <v>10031</v>
      </c>
      <c r="G9638" s="5">
        <v>1442</v>
      </c>
      <c r="H9638" s="6">
        <v>0.24393619999999999</v>
      </c>
      <c r="I9638" s="7">
        <v>68.570999999999998</v>
      </c>
      <c r="J9638" s="2">
        <v>64</v>
      </c>
      <c r="K9638">
        <v>1</v>
      </c>
    </row>
    <row r="9639" spans="1:12" x14ac:dyDescent="0.25">
      <c r="A9639">
        <v>81639</v>
      </c>
      <c r="B9639" s="2">
        <v>52.717779999999998</v>
      </c>
      <c r="C9639" s="3">
        <v>2289</v>
      </c>
      <c r="D9639" s="4">
        <v>44460</v>
      </c>
      <c r="E9639" t="s">
        <v>7054</v>
      </c>
      <c r="F9639" s="4" t="s">
        <v>14477</v>
      </c>
      <c r="G9639" s="5">
        <v>1623</v>
      </c>
      <c r="H9639" s="6">
        <v>0.22119530000000001</v>
      </c>
      <c r="I9639" s="7">
        <v>72.5</v>
      </c>
      <c r="J9639" s="2">
        <v>34</v>
      </c>
      <c r="K9639">
        <v>1</v>
      </c>
    </row>
    <row r="9640" spans="1:12" x14ac:dyDescent="0.25">
      <c r="A9640">
        <v>95467</v>
      </c>
      <c r="B9640" s="2">
        <v>52.716419999999999</v>
      </c>
      <c r="C9640" s="3">
        <v>6168</v>
      </c>
      <c r="D9640" s="4">
        <v>17340</v>
      </c>
      <c r="E9640" t="s">
        <v>15906</v>
      </c>
      <c r="F9640" s="4" t="s">
        <v>15368</v>
      </c>
      <c r="G9640" s="5">
        <v>4035</v>
      </c>
      <c r="H9640" s="6">
        <v>0.2507433</v>
      </c>
      <c r="I9640" s="7">
        <v>67.382000000000005</v>
      </c>
    </row>
    <row r="9641" spans="1:12" x14ac:dyDescent="0.25">
      <c r="A9641">
        <v>55027</v>
      </c>
      <c r="B9641" s="2">
        <v>52.715009999999999</v>
      </c>
      <c r="C9641" s="3">
        <v>2973</v>
      </c>
      <c r="D9641" s="4">
        <v>39860</v>
      </c>
      <c r="E9641" t="s">
        <v>10439</v>
      </c>
      <c r="F9641" s="4" t="s">
        <v>10428</v>
      </c>
      <c r="G9641" s="5">
        <v>1865</v>
      </c>
      <c r="H9641" s="6">
        <v>0.17694370000000001</v>
      </c>
      <c r="I9641" s="7">
        <v>80.134</v>
      </c>
      <c r="J9641" s="2">
        <v>51</v>
      </c>
      <c r="K9641">
        <v>1</v>
      </c>
    </row>
    <row r="9642" spans="1:12" x14ac:dyDescent="0.25">
      <c r="A9642">
        <v>79706</v>
      </c>
      <c r="B9642" s="2">
        <v>52.711480000000002</v>
      </c>
      <c r="C9642" s="3">
        <v>21187</v>
      </c>
      <c r="D9642" s="4">
        <v>33260</v>
      </c>
      <c r="E9642" t="s">
        <v>3039</v>
      </c>
      <c r="F9642" s="4" t="s">
        <v>13752</v>
      </c>
      <c r="G9642" s="5">
        <v>12871</v>
      </c>
      <c r="H9642" s="6">
        <v>0.1975606</v>
      </c>
      <c r="I9642" s="7">
        <v>76.569000000000003</v>
      </c>
      <c r="J9642" s="2">
        <v>57</v>
      </c>
      <c r="K9642">
        <v>1</v>
      </c>
    </row>
    <row r="9643" spans="1:12" x14ac:dyDescent="0.25">
      <c r="A9643">
        <v>66424</v>
      </c>
      <c r="B9643" s="2">
        <v>52.708289999999998</v>
      </c>
      <c r="C9643" s="3">
        <v>656</v>
      </c>
      <c r="E9643" t="s">
        <v>12529</v>
      </c>
      <c r="F9643" s="4" t="s">
        <v>12494</v>
      </c>
      <c r="G9643" s="5">
        <v>442</v>
      </c>
      <c r="H9643" s="6">
        <v>0.17647060000000001</v>
      </c>
      <c r="I9643" s="7">
        <v>80.207999999999998</v>
      </c>
    </row>
    <row r="9644" spans="1:12" x14ac:dyDescent="0.25">
      <c r="A9644">
        <v>87124</v>
      </c>
      <c r="B9644" s="2">
        <v>52.699759999999998</v>
      </c>
      <c r="C9644" s="3">
        <v>52880</v>
      </c>
      <c r="D9644" s="4">
        <v>10740</v>
      </c>
      <c r="E9644" t="s">
        <v>15169</v>
      </c>
      <c r="F9644" s="4" t="s">
        <v>15124</v>
      </c>
      <c r="G9644" s="5">
        <v>35224</v>
      </c>
      <c r="H9644" s="6">
        <v>0.26909860000000002</v>
      </c>
      <c r="I9644" s="7">
        <v>64.197999999999993</v>
      </c>
      <c r="J9644" s="2">
        <v>45.846200000000003</v>
      </c>
      <c r="K9644">
        <v>13</v>
      </c>
      <c r="L9644" s="2">
        <v>80.2</v>
      </c>
    </row>
    <row r="9645" spans="1:12" x14ac:dyDescent="0.25">
      <c r="A9645">
        <v>54737</v>
      </c>
      <c r="B9645" s="2">
        <v>52.691240000000001</v>
      </c>
      <c r="C9645" s="3">
        <v>523</v>
      </c>
      <c r="D9645" s="4">
        <v>32860</v>
      </c>
      <c r="E9645" t="s">
        <v>10341</v>
      </c>
      <c r="F9645" s="4" t="s">
        <v>10031</v>
      </c>
      <c r="G9645" s="5">
        <v>368</v>
      </c>
      <c r="H9645" s="6">
        <v>0.21739130000000001</v>
      </c>
      <c r="I9645" s="7">
        <v>73.125</v>
      </c>
    </row>
    <row r="9646" spans="1:12" x14ac:dyDescent="0.25">
      <c r="A9646">
        <v>61089</v>
      </c>
      <c r="B9646" s="2">
        <v>52.691009999999999</v>
      </c>
      <c r="C9646" s="3">
        <v>771</v>
      </c>
      <c r="D9646" s="4">
        <v>23300</v>
      </c>
      <c r="E9646" t="s">
        <v>9045</v>
      </c>
      <c r="F9646" s="4" t="s">
        <v>11490</v>
      </c>
      <c r="G9646" s="5">
        <v>587</v>
      </c>
      <c r="H9646" s="6">
        <v>0.27938669999999999</v>
      </c>
      <c r="I9646" s="7">
        <v>62.411000000000001</v>
      </c>
    </row>
    <row r="9647" spans="1:12" x14ac:dyDescent="0.25">
      <c r="A9647">
        <v>99111</v>
      </c>
      <c r="B9647" s="2">
        <v>52.690159999999999</v>
      </c>
      <c r="C9647" s="3">
        <v>4225</v>
      </c>
      <c r="D9647" s="4">
        <v>39420</v>
      </c>
      <c r="E9647" t="s">
        <v>5675</v>
      </c>
      <c r="F9647" s="4" t="s">
        <v>16344</v>
      </c>
      <c r="G9647" s="5">
        <v>2970</v>
      </c>
      <c r="H9647" s="6">
        <v>0.29730640000000003</v>
      </c>
      <c r="I9647" s="7">
        <v>59.313000000000002</v>
      </c>
      <c r="J9647" s="2">
        <v>44.666699999999999</v>
      </c>
      <c r="K9647">
        <v>3</v>
      </c>
    </row>
    <row r="9648" spans="1:12" x14ac:dyDescent="0.25">
      <c r="A9648">
        <v>32953</v>
      </c>
      <c r="B9648" s="2">
        <v>52.685319999999997</v>
      </c>
      <c r="C9648" s="3">
        <v>23330</v>
      </c>
      <c r="D9648" s="4">
        <v>37340</v>
      </c>
      <c r="E9648" t="s">
        <v>6857</v>
      </c>
      <c r="F9648" s="4" t="s">
        <v>6689</v>
      </c>
      <c r="G9648" s="5">
        <v>17232</v>
      </c>
      <c r="H9648" s="6">
        <v>0.28447080000000002</v>
      </c>
      <c r="I9648" s="7">
        <v>61.517000000000003</v>
      </c>
      <c r="J9648" s="2">
        <v>34.666699999999999</v>
      </c>
      <c r="K9648">
        <v>3</v>
      </c>
    </row>
    <row r="9649" spans="1:12" x14ac:dyDescent="0.25">
      <c r="A9649">
        <v>22603</v>
      </c>
      <c r="B9649" s="2">
        <v>52.678710000000002</v>
      </c>
      <c r="C9649" s="3">
        <v>14227</v>
      </c>
      <c r="D9649" s="4">
        <v>49020</v>
      </c>
      <c r="E9649" t="s">
        <v>258</v>
      </c>
      <c r="F9649" s="4" t="s">
        <v>4335</v>
      </c>
      <c r="G9649" s="5">
        <v>10380</v>
      </c>
      <c r="H9649" s="6">
        <v>0.21924669999999999</v>
      </c>
      <c r="I9649" s="7">
        <v>72.772999999999996</v>
      </c>
      <c r="J9649" s="2">
        <v>48.6</v>
      </c>
      <c r="K9649">
        <v>5</v>
      </c>
    </row>
    <row r="9650" spans="1:12" x14ac:dyDescent="0.25">
      <c r="A9650">
        <v>83245</v>
      </c>
      <c r="B9650" s="2">
        <v>52.675890000000003</v>
      </c>
      <c r="C9650" s="3">
        <v>2224</v>
      </c>
      <c r="D9650" s="4">
        <v>38540</v>
      </c>
      <c r="E9650" t="s">
        <v>14734</v>
      </c>
      <c r="F9650" s="4" t="s">
        <v>14725</v>
      </c>
      <c r="G9650" s="5">
        <v>1434</v>
      </c>
      <c r="H9650" s="6">
        <v>0.22299649999999999</v>
      </c>
      <c r="I9650" s="7">
        <v>72.12</v>
      </c>
      <c r="J9650" s="2">
        <v>51</v>
      </c>
      <c r="K9650">
        <v>1</v>
      </c>
    </row>
    <row r="9651" spans="1:12" x14ac:dyDescent="0.25">
      <c r="A9651">
        <v>5035</v>
      </c>
      <c r="B9651" s="2">
        <v>52.675429999999999</v>
      </c>
      <c r="C9651" s="3">
        <v>523</v>
      </c>
      <c r="D9651" s="4">
        <v>17200</v>
      </c>
      <c r="E9651" t="s">
        <v>1032</v>
      </c>
      <c r="F9651" s="4" t="s">
        <v>1030</v>
      </c>
      <c r="G9651" s="5">
        <v>446</v>
      </c>
      <c r="H9651" s="6">
        <v>0.23042509999999999</v>
      </c>
      <c r="I9651" s="7">
        <v>70.832999999999998</v>
      </c>
    </row>
    <row r="9652" spans="1:12" x14ac:dyDescent="0.25">
      <c r="A9652">
        <v>19529</v>
      </c>
      <c r="B9652" s="2">
        <v>52.674709999999997</v>
      </c>
      <c r="C9652" s="3">
        <v>3357</v>
      </c>
      <c r="D9652" s="4">
        <v>39740</v>
      </c>
      <c r="E9652" t="s">
        <v>4288</v>
      </c>
      <c r="F9652" s="4" t="s">
        <v>3003</v>
      </c>
      <c r="G9652" s="5">
        <v>2569</v>
      </c>
      <c r="H9652" s="6">
        <v>0.23813229999999999</v>
      </c>
      <c r="I9652" s="7">
        <v>69.5</v>
      </c>
      <c r="J9652" s="2">
        <v>37</v>
      </c>
      <c r="K9652">
        <v>1</v>
      </c>
    </row>
    <row r="9653" spans="1:12" x14ac:dyDescent="0.25">
      <c r="A9653">
        <v>82059</v>
      </c>
      <c r="B9653" s="2">
        <v>52.67407</v>
      </c>
      <c r="C9653" s="3">
        <v>119</v>
      </c>
      <c r="E9653" t="s">
        <v>14660</v>
      </c>
      <c r="F9653" s="4" t="s">
        <v>14657</v>
      </c>
      <c r="G9653" s="5">
        <v>119</v>
      </c>
      <c r="H9653" s="6">
        <v>0.34453780000000001</v>
      </c>
      <c r="I9653" s="7">
        <v>51.110999999999997</v>
      </c>
    </row>
    <row r="9654" spans="1:12" x14ac:dyDescent="0.25">
      <c r="A9654">
        <v>47901</v>
      </c>
      <c r="B9654" s="2">
        <v>52.673479999999998</v>
      </c>
      <c r="C9654" s="3">
        <v>3470</v>
      </c>
      <c r="D9654" s="4">
        <v>29200</v>
      </c>
      <c r="E9654" t="s">
        <v>1535</v>
      </c>
      <c r="F9654" s="4" t="s">
        <v>8800</v>
      </c>
      <c r="G9654" s="5">
        <v>2359</v>
      </c>
      <c r="H9654" s="6">
        <v>0.35762709999999998</v>
      </c>
      <c r="I9654" s="7">
        <v>48.838999999999999</v>
      </c>
      <c r="J9654" s="2">
        <v>35.166699999999999</v>
      </c>
      <c r="K9654">
        <v>6</v>
      </c>
    </row>
    <row r="9655" spans="1:12" x14ac:dyDescent="0.25">
      <c r="A9655">
        <v>3048</v>
      </c>
      <c r="B9655" s="2">
        <v>52.672359999999998</v>
      </c>
      <c r="C9655" s="3">
        <v>3523</v>
      </c>
      <c r="D9655" s="4">
        <v>31700</v>
      </c>
      <c r="E9655" t="s">
        <v>481</v>
      </c>
      <c r="F9655" s="4" t="s">
        <v>520</v>
      </c>
      <c r="G9655" s="5">
        <v>2312</v>
      </c>
      <c r="H9655" s="6">
        <v>0.2270761</v>
      </c>
      <c r="I9655" s="7">
        <v>71.397000000000006</v>
      </c>
      <c r="J9655" s="2">
        <v>50.5</v>
      </c>
      <c r="K9655">
        <v>2</v>
      </c>
    </row>
    <row r="9656" spans="1:12" x14ac:dyDescent="0.25">
      <c r="A9656">
        <v>7823</v>
      </c>
      <c r="B9656" s="2">
        <v>52.670369999999998</v>
      </c>
      <c r="C9656" s="3">
        <v>7593</v>
      </c>
      <c r="D9656" s="4">
        <v>10900</v>
      </c>
      <c r="E9656" t="s">
        <v>1522</v>
      </c>
      <c r="F9656" s="4" t="s">
        <v>1341</v>
      </c>
      <c r="G9656" s="5">
        <v>6022</v>
      </c>
      <c r="H9656" s="6">
        <v>0.21318280000000001</v>
      </c>
      <c r="I9656" s="7">
        <v>73.796999999999997</v>
      </c>
      <c r="J9656" s="2">
        <v>54.8</v>
      </c>
      <c r="K9656">
        <v>5</v>
      </c>
    </row>
    <row r="9657" spans="1:12" x14ac:dyDescent="0.25">
      <c r="A9657">
        <v>36043</v>
      </c>
      <c r="B9657" s="2">
        <v>52.668329999999997</v>
      </c>
      <c r="C9657" s="3">
        <v>3348</v>
      </c>
      <c r="D9657" s="4">
        <v>33860</v>
      </c>
      <c r="E9657" t="s">
        <v>7196</v>
      </c>
      <c r="F9657" s="4" t="s">
        <v>7027</v>
      </c>
      <c r="G9657" s="5">
        <v>2473</v>
      </c>
      <c r="H9657" s="6">
        <v>0.22958770000000001</v>
      </c>
      <c r="I9657" s="7">
        <v>70.957999999999998</v>
      </c>
      <c r="J9657" s="2">
        <v>30.5</v>
      </c>
      <c r="K9657">
        <v>2</v>
      </c>
    </row>
    <row r="9658" spans="1:12" x14ac:dyDescent="0.25">
      <c r="A9658">
        <v>97018</v>
      </c>
      <c r="B9658" s="2">
        <v>52.66733</v>
      </c>
      <c r="C9658" s="3">
        <v>2351</v>
      </c>
      <c r="D9658" s="4">
        <v>38900</v>
      </c>
      <c r="E9658" t="s">
        <v>8888</v>
      </c>
      <c r="F9658" s="4" t="s">
        <v>16170</v>
      </c>
      <c r="G9658" s="5">
        <v>1720</v>
      </c>
      <c r="H9658" s="6">
        <v>0.24694940000000001</v>
      </c>
      <c r="I9658" s="7">
        <v>67.954999999999998</v>
      </c>
    </row>
    <row r="9659" spans="1:12" x14ac:dyDescent="0.25">
      <c r="A9659">
        <v>28032</v>
      </c>
      <c r="B9659" s="2">
        <v>52.666370000000001</v>
      </c>
      <c r="C9659" s="3">
        <v>3183</v>
      </c>
      <c r="D9659" s="4">
        <v>16740</v>
      </c>
      <c r="E9659" t="s">
        <v>5860</v>
      </c>
      <c r="F9659" s="4" t="s">
        <v>5642</v>
      </c>
      <c r="G9659" s="5">
        <v>2289</v>
      </c>
      <c r="H9659" s="6">
        <v>0.35109170000000001</v>
      </c>
      <c r="I9659" s="7">
        <v>49.957000000000001</v>
      </c>
    </row>
    <row r="9660" spans="1:12" x14ac:dyDescent="0.25">
      <c r="A9660">
        <v>3865</v>
      </c>
      <c r="B9660" s="2">
        <v>52.664549999999998</v>
      </c>
      <c r="C9660" s="3">
        <v>7613</v>
      </c>
      <c r="D9660" s="4">
        <v>14460</v>
      </c>
      <c r="E9660" t="s">
        <v>684</v>
      </c>
      <c r="F9660" s="4" t="s">
        <v>520</v>
      </c>
      <c r="G9660" s="5">
        <v>5302</v>
      </c>
      <c r="H9660" s="6">
        <v>0.22331200000000001</v>
      </c>
      <c r="I9660" s="7">
        <v>72.034999999999997</v>
      </c>
      <c r="J9660" s="2">
        <v>44.6</v>
      </c>
      <c r="K9660">
        <v>5</v>
      </c>
    </row>
    <row r="9661" spans="1:12" x14ac:dyDescent="0.25">
      <c r="A9661">
        <v>45206</v>
      </c>
      <c r="B9661" s="2">
        <v>52.661490000000001</v>
      </c>
      <c r="C9661" s="3">
        <v>10428</v>
      </c>
      <c r="D9661" s="4">
        <v>17140</v>
      </c>
      <c r="E9661" t="s">
        <v>8663</v>
      </c>
      <c r="F9661" s="4" t="s">
        <v>8295</v>
      </c>
      <c r="G9661" s="5">
        <v>7507</v>
      </c>
      <c r="H9661" s="6">
        <v>0.38572190000000001</v>
      </c>
      <c r="I9661" s="7">
        <v>43.963999999999999</v>
      </c>
      <c r="J9661" s="2">
        <v>39.857100000000003</v>
      </c>
      <c r="K9661">
        <v>7</v>
      </c>
    </row>
    <row r="9662" spans="1:12" x14ac:dyDescent="0.25">
      <c r="A9662">
        <v>25142</v>
      </c>
      <c r="B9662" s="2">
        <v>52.65963</v>
      </c>
      <c r="C9662" s="3">
        <v>340</v>
      </c>
      <c r="D9662" s="4">
        <v>16620</v>
      </c>
      <c r="E9662" t="s">
        <v>5281</v>
      </c>
      <c r="F9662" s="4" t="s">
        <v>5144</v>
      </c>
      <c r="G9662" s="5">
        <v>261</v>
      </c>
      <c r="H9662" s="6">
        <v>0.27480919999999998</v>
      </c>
      <c r="I9662" s="7">
        <v>63.125</v>
      </c>
    </row>
    <row r="9663" spans="1:12" x14ac:dyDescent="0.25">
      <c r="A9663">
        <v>83201</v>
      </c>
      <c r="B9663" s="2">
        <v>52.654249999999998</v>
      </c>
      <c r="C9663" s="3">
        <v>37465</v>
      </c>
      <c r="D9663" s="4">
        <v>38540</v>
      </c>
      <c r="E9663" t="s">
        <v>14724</v>
      </c>
      <c r="F9663" s="4" t="s">
        <v>14725</v>
      </c>
      <c r="G9663" s="5">
        <v>22232</v>
      </c>
      <c r="H9663" s="6">
        <v>0.30681000000000003</v>
      </c>
      <c r="I9663" s="7">
        <v>57.594999999999999</v>
      </c>
      <c r="J9663" s="2">
        <v>52.066699999999997</v>
      </c>
      <c r="K9663">
        <v>15</v>
      </c>
      <c r="L9663" s="2">
        <v>96.6</v>
      </c>
    </row>
    <row r="9664" spans="1:12" x14ac:dyDescent="0.25">
      <c r="A9664">
        <v>93426</v>
      </c>
      <c r="B9664" s="2">
        <v>52.648679999999999</v>
      </c>
      <c r="C9664" s="3">
        <v>1521</v>
      </c>
      <c r="D9664" s="4">
        <v>41500</v>
      </c>
      <c r="E9664" t="s">
        <v>816</v>
      </c>
      <c r="F9664" s="4" t="s">
        <v>15368</v>
      </c>
      <c r="G9664" s="5">
        <v>1032</v>
      </c>
      <c r="H9664" s="6">
        <v>0.16844139999999999</v>
      </c>
      <c r="I9664" s="7">
        <v>81.5</v>
      </c>
      <c r="J9664" s="2">
        <v>70</v>
      </c>
      <c r="K9664">
        <v>1</v>
      </c>
    </row>
    <row r="9665" spans="1:12" x14ac:dyDescent="0.25">
      <c r="A9665">
        <v>96705</v>
      </c>
      <c r="B9665" s="2">
        <v>52.648009999999999</v>
      </c>
      <c r="C9665" s="3">
        <v>2624</v>
      </c>
      <c r="D9665" s="4">
        <v>28180</v>
      </c>
      <c r="E9665" t="s">
        <v>16102</v>
      </c>
      <c r="F9665" s="4" t="s">
        <v>16099</v>
      </c>
      <c r="G9665" s="5">
        <v>1753</v>
      </c>
      <c r="H9665" s="6">
        <v>0.19840360000000001</v>
      </c>
      <c r="I9665" s="7">
        <v>76.316000000000003</v>
      </c>
      <c r="J9665" s="2">
        <v>67</v>
      </c>
      <c r="K9665">
        <v>1</v>
      </c>
    </row>
    <row r="9666" spans="1:12" x14ac:dyDescent="0.25">
      <c r="A9666">
        <v>54130</v>
      </c>
      <c r="B9666" s="2">
        <v>52.643540000000002</v>
      </c>
      <c r="C9666" s="3">
        <v>25864</v>
      </c>
      <c r="D9666" s="4">
        <v>11540</v>
      </c>
      <c r="E9666" t="s">
        <v>10187</v>
      </c>
      <c r="F9666" s="4" t="s">
        <v>10031</v>
      </c>
      <c r="G9666" s="5">
        <v>16968</v>
      </c>
      <c r="H9666" s="6">
        <v>0.20662420000000001</v>
      </c>
      <c r="I9666" s="7">
        <v>74.893000000000001</v>
      </c>
      <c r="J9666" s="2">
        <v>41.5</v>
      </c>
      <c r="K9666">
        <v>6</v>
      </c>
    </row>
    <row r="9667" spans="1:12" x14ac:dyDescent="0.25">
      <c r="A9667">
        <v>74032</v>
      </c>
      <c r="B9667" s="2">
        <v>52.639139999999998</v>
      </c>
      <c r="C9667" s="3">
        <v>2122</v>
      </c>
      <c r="D9667" s="4">
        <v>44660</v>
      </c>
      <c r="E9667" t="s">
        <v>8015</v>
      </c>
      <c r="F9667" s="4" t="s">
        <v>13462</v>
      </c>
      <c r="G9667" s="5">
        <v>1366</v>
      </c>
      <c r="H9667" s="6">
        <v>0.25310899999999997</v>
      </c>
      <c r="I9667" s="7">
        <v>66.849999999999994</v>
      </c>
    </row>
    <row r="9668" spans="1:12" x14ac:dyDescent="0.25">
      <c r="A9668">
        <v>32204</v>
      </c>
      <c r="B9668" s="2">
        <v>52.637590000000003</v>
      </c>
      <c r="C9668" s="3">
        <v>6603</v>
      </c>
      <c r="D9668" s="4">
        <v>27260</v>
      </c>
      <c r="E9668" t="s">
        <v>1076</v>
      </c>
      <c r="F9668" s="4" t="s">
        <v>6689</v>
      </c>
      <c r="G9668" s="5">
        <v>5129</v>
      </c>
      <c r="H9668" s="6">
        <v>0.35172550000000002</v>
      </c>
      <c r="I9668" s="7">
        <v>49.808</v>
      </c>
      <c r="J9668" s="2">
        <v>41.2</v>
      </c>
      <c r="K9668">
        <v>5</v>
      </c>
    </row>
    <row r="9669" spans="1:12" x14ac:dyDescent="0.25">
      <c r="A9669">
        <v>54977</v>
      </c>
      <c r="B9669" s="2">
        <v>52.636130000000001</v>
      </c>
      <c r="C9669" s="3">
        <v>1322</v>
      </c>
      <c r="E9669" t="s">
        <v>10420</v>
      </c>
      <c r="F9669" s="4" t="s">
        <v>10031</v>
      </c>
      <c r="G9669" s="5">
        <v>972</v>
      </c>
      <c r="H9669" s="6">
        <v>0.2160494</v>
      </c>
      <c r="I9669" s="7">
        <v>73.25</v>
      </c>
      <c r="J9669" s="2">
        <v>42.5</v>
      </c>
      <c r="K9669">
        <v>2</v>
      </c>
    </row>
    <row r="9670" spans="1:12" x14ac:dyDescent="0.25">
      <c r="A9670">
        <v>43125</v>
      </c>
      <c r="B9670" s="2">
        <v>52.633710000000001</v>
      </c>
      <c r="C9670" s="3">
        <v>12616</v>
      </c>
      <c r="D9670" s="4">
        <v>18140</v>
      </c>
      <c r="E9670" t="s">
        <v>8330</v>
      </c>
      <c r="F9670" s="4" t="s">
        <v>8295</v>
      </c>
      <c r="G9670" s="5">
        <v>9149</v>
      </c>
      <c r="H9670" s="6">
        <v>0.24527270000000001</v>
      </c>
      <c r="I9670" s="7">
        <v>68.197999999999993</v>
      </c>
      <c r="J9670" s="2">
        <v>72</v>
      </c>
      <c r="K9670">
        <v>1</v>
      </c>
    </row>
    <row r="9671" spans="1:12" x14ac:dyDescent="0.25">
      <c r="A9671">
        <v>95112</v>
      </c>
      <c r="B9671" s="2">
        <v>52.623179999999998</v>
      </c>
      <c r="C9671" s="3">
        <v>57502</v>
      </c>
      <c r="D9671" s="4">
        <v>41940</v>
      </c>
      <c r="E9671" t="s">
        <v>12003</v>
      </c>
      <c r="F9671" s="4" t="s">
        <v>15368</v>
      </c>
      <c r="G9671" s="5">
        <v>34833</v>
      </c>
      <c r="H9671" s="6">
        <v>0.31897910000000002</v>
      </c>
      <c r="I9671" s="7">
        <v>55.459000000000003</v>
      </c>
      <c r="J9671" s="2">
        <v>37.533299999999997</v>
      </c>
      <c r="K9671">
        <v>45</v>
      </c>
      <c r="L9671" s="2">
        <v>36.799999999999997</v>
      </c>
    </row>
    <row r="9672" spans="1:12" x14ac:dyDescent="0.25">
      <c r="A9672">
        <v>68134</v>
      </c>
      <c r="B9672" s="2">
        <v>52.61016</v>
      </c>
      <c r="C9672" s="3">
        <v>29837</v>
      </c>
      <c r="D9672" s="4">
        <v>36540</v>
      </c>
      <c r="E9672" t="s">
        <v>6681</v>
      </c>
      <c r="F9672" s="4" t="s">
        <v>12738</v>
      </c>
      <c r="G9672" s="5">
        <v>19618</v>
      </c>
      <c r="H9672" s="6">
        <v>0.2920277</v>
      </c>
      <c r="I9672" s="7">
        <v>60.110999999999997</v>
      </c>
      <c r="J9672" s="2">
        <v>41.857100000000003</v>
      </c>
      <c r="K9672">
        <v>21</v>
      </c>
      <c r="L9672" s="2">
        <v>61.2</v>
      </c>
    </row>
    <row r="9673" spans="1:12" x14ac:dyDescent="0.25">
      <c r="A9673">
        <v>34231</v>
      </c>
      <c r="B9673" s="2">
        <v>52.599930000000001</v>
      </c>
      <c r="C9673" s="3">
        <v>29909</v>
      </c>
      <c r="D9673" s="4">
        <v>35840</v>
      </c>
      <c r="E9673" t="s">
        <v>6977</v>
      </c>
      <c r="F9673" s="4" t="s">
        <v>6689</v>
      </c>
      <c r="G9673" s="5">
        <v>23087</v>
      </c>
      <c r="H9673" s="6">
        <v>0.29313929999999999</v>
      </c>
      <c r="I9673" s="7">
        <v>59.917000000000002</v>
      </c>
      <c r="J9673" s="2">
        <v>41.384599999999999</v>
      </c>
      <c r="K9673">
        <v>13</v>
      </c>
      <c r="L9673" s="2">
        <v>58.7</v>
      </c>
    </row>
    <row r="9674" spans="1:12" x14ac:dyDescent="0.25">
      <c r="A9674">
        <v>82720</v>
      </c>
      <c r="B9674" s="2">
        <v>52.59422</v>
      </c>
      <c r="C9674" s="3">
        <v>1149</v>
      </c>
      <c r="E9674" t="s">
        <v>14703</v>
      </c>
      <c r="F9674" s="4" t="s">
        <v>14657</v>
      </c>
      <c r="G9674" s="5">
        <v>785</v>
      </c>
      <c r="H9674" s="6">
        <v>0.25987260000000001</v>
      </c>
      <c r="I9674" s="7">
        <v>65.655000000000001</v>
      </c>
    </row>
    <row r="9675" spans="1:12" x14ac:dyDescent="0.25">
      <c r="A9675">
        <v>68665</v>
      </c>
      <c r="B9675" s="2">
        <v>52.593870000000003</v>
      </c>
      <c r="C9675" s="3">
        <v>915</v>
      </c>
      <c r="E9675" t="s">
        <v>9553</v>
      </c>
      <c r="F9675" s="4" t="s">
        <v>12738</v>
      </c>
      <c r="G9675" s="5">
        <v>644</v>
      </c>
      <c r="H9675" s="6">
        <v>0.2232558</v>
      </c>
      <c r="I9675" s="7">
        <v>71.978999999999999</v>
      </c>
    </row>
    <row r="9676" spans="1:12" x14ac:dyDescent="0.25">
      <c r="A9676">
        <v>12157</v>
      </c>
      <c r="B9676" s="2">
        <v>52.592979999999997</v>
      </c>
      <c r="C9676" s="3">
        <v>4271</v>
      </c>
      <c r="D9676" s="4">
        <v>10580</v>
      </c>
      <c r="E9676" t="s">
        <v>2160</v>
      </c>
      <c r="F9676" s="4" t="s">
        <v>1280</v>
      </c>
      <c r="G9676" s="5">
        <v>3076</v>
      </c>
      <c r="H9676" s="6">
        <v>0.1907702</v>
      </c>
      <c r="I9676" s="7">
        <v>77.588999999999999</v>
      </c>
      <c r="J9676" s="2">
        <v>49</v>
      </c>
      <c r="K9676">
        <v>5</v>
      </c>
    </row>
    <row r="9677" spans="1:12" x14ac:dyDescent="0.25">
      <c r="A9677">
        <v>82604</v>
      </c>
      <c r="B9677" s="2">
        <v>52.587989999999998</v>
      </c>
      <c r="C9677" s="3">
        <v>26465</v>
      </c>
      <c r="D9677" s="4">
        <v>16220</v>
      </c>
      <c r="E9677" t="s">
        <v>14694</v>
      </c>
      <c r="F9677" s="4" t="s">
        <v>14657</v>
      </c>
      <c r="G9677" s="5">
        <v>17777</v>
      </c>
      <c r="H9677" s="6">
        <v>0.20727870000000001</v>
      </c>
      <c r="I9677" s="7">
        <v>74.733999999999995</v>
      </c>
      <c r="J9677" s="2">
        <v>51.545499999999997</v>
      </c>
      <c r="K9677">
        <v>11</v>
      </c>
      <c r="L9677" s="2">
        <v>95.9</v>
      </c>
    </row>
    <row r="9678" spans="1:12" x14ac:dyDescent="0.25">
      <c r="A9678">
        <v>77449</v>
      </c>
      <c r="B9678" s="2">
        <v>52.569980000000001</v>
      </c>
      <c r="C9678" s="3">
        <v>99449</v>
      </c>
      <c r="D9678" s="4">
        <v>26420</v>
      </c>
      <c r="E9678" t="s">
        <v>14054</v>
      </c>
      <c r="F9678" s="4" t="s">
        <v>13752</v>
      </c>
      <c r="G9678" s="5">
        <v>57446</v>
      </c>
      <c r="H9678" s="6">
        <v>0.2265218</v>
      </c>
      <c r="I9678" s="7">
        <v>71.400999999999996</v>
      </c>
      <c r="J9678" s="2">
        <v>38.9375</v>
      </c>
      <c r="K9678">
        <v>16</v>
      </c>
      <c r="L9678" s="2">
        <v>44.7</v>
      </c>
    </row>
    <row r="9679" spans="1:12" x14ac:dyDescent="0.25">
      <c r="A9679">
        <v>96714</v>
      </c>
      <c r="B9679" s="2">
        <v>52.556089999999998</v>
      </c>
      <c r="C9679" s="3">
        <v>818</v>
      </c>
      <c r="D9679" s="4">
        <v>28180</v>
      </c>
      <c r="E9679" t="s">
        <v>16109</v>
      </c>
      <c r="F9679" s="4" t="s">
        <v>16099</v>
      </c>
      <c r="G9679" s="5">
        <v>598</v>
      </c>
      <c r="H9679" s="6">
        <v>0.38397330000000002</v>
      </c>
      <c r="I9679" s="7">
        <v>44.189</v>
      </c>
      <c r="J9679" s="2">
        <v>48</v>
      </c>
      <c r="K9679">
        <v>1</v>
      </c>
    </row>
    <row r="9680" spans="1:12" x14ac:dyDescent="0.25">
      <c r="A9680">
        <v>62220</v>
      </c>
      <c r="B9680" s="2">
        <v>52.55274</v>
      </c>
      <c r="C9680" s="3">
        <v>20065</v>
      </c>
      <c r="D9680" s="4">
        <v>41180</v>
      </c>
      <c r="E9680" t="s">
        <v>1404</v>
      </c>
      <c r="F9680" s="4" t="s">
        <v>11490</v>
      </c>
      <c r="G9680" s="5">
        <v>13432</v>
      </c>
      <c r="H9680" s="6">
        <v>0.25727689999999998</v>
      </c>
      <c r="I9680" s="7">
        <v>66.075999999999993</v>
      </c>
      <c r="J9680" s="2">
        <v>54.666699999999999</v>
      </c>
      <c r="K9680">
        <v>3</v>
      </c>
    </row>
    <row r="9681" spans="1:12" x14ac:dyDescent="0.25">
      <c r="A9681">
        <v>70116</v>
      </c>
      <c r="B9681" s="2">
        <v>52.547220000000003</v>
      </c>
      <c r="C9681" s="3">
        <v>11935</v>
      </c>
      <c r="D9681" s="4">
        <v>35380</v>
      </c>
      <c r="E9681" t="s">
        <v>12957</v>
      </c>
      <c r="F9681" s="4" t="s">
        <v>12927</v>
      </c>
      <c r="G9681" s="5">
        <v>9607</v>
      </c>
      <c r="H9681" s="6">
        <v>0.35224319999999998</v>
      </c>
      <c r="I9681" s="7">
        <v>49.662999999999997</v>
      </c>
      <c r="J9681" s="2">
        <v>34.25</v>
      </c>
      <c r="K9681">
        <v>4</v>
      </c>
    </row>
    <row r="9682" spans="1:12" x14ac:dyDescent="0.25">
      <c r="A9682">
        <v>77043</v>
      </c>
      <c r="B9682" s="2">
        <v>52.541020000000003</v>
      </c>
      <c r="C9682" s="3">
        <v>24882</v>
      </c>
      <c r="D9682" s="4">
        <v>26420</v>
      </c>
      <c r="E9682" t="s">
        <v>3103</v>
      </c>
      <c r="F9682" s="4" t="s">
        <v>13752</v>
      </c>
      <c r="G9682" s="5">
        <v>16284</v>
      </c>
      <c r="H9682" s="6">
        <v>0.30125879999999999</v>
      </c>
      <c r="I9682" s="7">
        <v>58.472000000000001</v>
      </c>
      <c r="J9682" s="2">
        <v>40.3125</v>
      </c>
      <c r="K9682">
        <v>16</v>
      </c>
      <c r="L9682" s="2">
        <v>53.3</v>
      </c>
    </row>
    <row r="9683" spans="1:12" x14ac:dyDescent="0.25">
      <c r="A9683">
        <v>5873</v>
      </c>
      <c r="B9683" s="2">
        <v>52.536999999999999</v>
      </c>
      <c r="C9683" s="3">
        <v>660</v>
      </c>
      <c r="E9683" t="s">
        <v>1192</v>
      </c>
      <c r="F9683" s="4" t="s">
        <v>1030</v>
      </c>
      <c r="G9683" s="5">
        <v>497</v>
      </c>
      <c r="H9683" s="6">
        <v>0.251004</v>
      </c>
      <c r="I9683" s="7">
        <v>67.143000000000001</v>
      </c>
      <c r="J9683" s="2">
        <v>68</v>
      </c>
      <c r="K9683">
        <v>1</v>
      </c>
    </row>
    <row r="9684" spans="1:12" x14ac:dyDescent="0.25">
      <c r="A9684">
        <v>42236</v>
      </c>
      <c r="B9684" s="2">
        <v>52.536799999999999</v>
      </c>
      <c r="C9684" s="3">
        <v>570</v>
      </c>
      <c r="D9684" s="4">
        <v>17300</v>
      </c>
      <c r="E9684" t="s">
        <v>3872</v>
      </c>
      <c r="F9684" s="4" t="s">
        <v>7883</v>
      </c>
      <c r="G9684" s="5">
        <v>354</v>
      </c>
      <c r="H9684" s="6">
        <v>0.21690139999999999</v>
      </c>
      <c r="I9684" s="7">
        <v>73.036000000000001</v>
      </c>
      <c r="J9684" s="2">
        <v>47</v>
      </c>
      <c r="K9684">
        <v>1</v>
      </c>
    </row>
    <row r="9685" spans="1:12" x14ac:dyDescent="0.25">
      <c r="A9685">
        <v>48040</v>
      </c>
      <c r="B9685" s="2">
        <v>52.535029999999999</v>
      </c>
      <c r="C9685" s="3">
        <v>9842</v>
      </c>
      <c r="D9685" s="4">
        <v>19820</v>
      </c>
      <c r="E9685" t="s">
        <v>3697</v>
      </c>
      <c r="F9685" s="4" t="s">
        <v>9106</v>
      </c>
      <c r="G9685" s="5">
        <v>7024</v>
      </c>
      <c r="H9685" s="6">
        <v>0.2443052</v>
      </c>
      <c r="I9685" s="7">
        <v>68.299000000000007</v>
      </c>
      <c r="J9685" s="2">
        <v>31.666699999999999</v>
      </c>
      <c r="K9685">
        <v>3</v>
      </c>
    </row>
    <row r="9686" spans="1:12" x14ac:dyDescent="0.25">
      <c r="A9686">
        <v>77856</v>
      </c>
      <c r="B9686" s="2">
        <v>52.53257</v>
      </c>
      <c r="C9686" s="3">
        <v>4769</v>
      </c>
      <c r="D9686" s="4">
        <v>17780</v>
      </c>
      <c r="E9686" t="s">
        <v>293</v>
      </c>
      <c r="F9686" s="4" t="s">
        <v>13752</v>
      </c>
      <c r="G9686" s="5">
        <v>3275</v>
      </c>
      <c r="H9686" s="6">
        <v>0.25465650000000001</v>
      </c>
      <c r="I9686" s="7">
        <v>66.510000000000005</v>
      </c>
      <c r="J9686" s="2">
        <v>41</v>
      </c>
      <c r="K9686">
        <v>1</v>
      </c>
    </row>
    <row r="9687" spans="1:12" x14ac:dyDescent="0.25">
      <c r="A9687">
        <v>15037</v>
      </c>
      <c r="B9687" s="2">
        <v>52.529789999999998</v>
      </c>
      <c r="C9687" s="3">
        <v>11128</v>
      </c>
      <c r="D9687" s="4">
        <v>38300</v>
      </c>
      <c r="E9687" t="s">
        <v>1407</v>
      </c>
      <c r="F9687" s="4" t="s">
        <v>3003</v>
      </c>
      <c r="G9687" s="5">
        <v>8354</v>
      </c>
      <c r="H9687" s="6">
        <v>0.23614599999999999</v>
      </c>
      <c r="I9687" s="7">
        <v>69.706000000000003</v>
      </c>
      <c r="J9687" s="2">
        <v>49</v>
      </c>
      <c r="K9687">
        <v>6</v>
      </c>
    </row>
    <row r="9688" spans="1:12" x14ac:dyDescent="0.25">
      <c r="A9688">
        <v>19344</v>
      </c>
      <c r="B9688" s="2">
        <v>52.525950000000002</v>
      </c>
      <c r="C9688" s="3">
        <v>12076</v>
      </c>
      <c r="D9688" s="4">
        <v>37980</v>
      </c>
      <c r="E9688" t="s">
        <v>4241</v>
      </c>
      <c r="F9688" s="4" t="s">
        <v>3003</v>
      </c>
      <c r="G9688" s="5">
        <v>7659</v>
      </c>
      <c r="H9688" s="6">
        <v>0.2074413</v>
      </c>
      <c r="I9688" s="7">
        <v>74.662999999999997</v>
      </c>
      <c r="J9688" s="2">
        <v>28.5</v>
      </c>
      <c r="K9688">
        <v>2</v>
      </c>
    </row>
    <row r="9689" spans="1:12" x14ac:dyDescent="0.25">
      <c r="A9689">
        <v>67135</v>
      </c>
      <c r="B9689" s="2">
        <v>52.523569999999999</v>
      </c>
      <c r="C9689" s="3">
        <v>3884</v>
      </c>
      <c r="D9689" s="4">
        <v>48620</v>
      </c>
      <c r="E9689" t="s">
        <v>927</v>
      </c>
      <c r="F9689" s="4" t="s">
        <v>12494</v>
      </c>
      <c r="G9689" s="5">
        <v>2292</v>
      </c>
      <c r="H9689" s="6">
        <v>0.22207679999999999</v>
      </c>
      <c r="I9689" s="7">
        <v>72.132000000000005</v>
      </c>
      <c r="J9689" s="2">
        <v>50.5</v>
      </c>
      <c r="K9689">
        <v>2</v>
      </c>
    </row>
    <row r="9690" spans="1:12" x14ac:dyDescent="0.25">
      <c r="A9690">
        <v>84070</v>
      </c>
      <c r="B9690" s="2">
        <v>52.519100000000002</v>
      </c>
      <c r="C9690" s="3">
        <v>26187</v>
      </c>
      <c r="D9690" s="4">
        <v>41620</v>
      </c>
      <c r="E9690" t="s">
        <v>14880</v>
      </c>
      <c r="F9690" s="4" t="s">
        <v>14851</v>
      </c>
      <c r="G9690" s="5">
        <v>16372</v>
      </c>
      <c r="H9690" s="6">
        <v>0.270262</v>
      </c>
      <c r="I9690" s="7">
        <v>63.793999999999997</v>
      </c>
      <c r="J9690" s="2">
        <v>46.6875</v>
      </c>
      <c r="K9690">
        <v>16</v>
      </c>
      <c r="L9690" s="2">
        <v>83.5</v>
      </c>
    </row>
    <row r="9691" spans="1:12" x14ac:dyDescent="0.25">
      <c r="A9691">
        <v>73130</v>
      </c>
      <c r="B9691" s="2">
        <v>52.51193</v>
      </c>
      <c r="C9691" s="3">
        <v>19534</v>
      </c>
      <c r="D9691" s="4">
        <v>36420</v>
      </c>
      <c r="E9691" t="s">
        <v>13492</v>
      </c>
      <c r="F9691" s="4" t="s">
        <v>13462</v>
      </c>
      <c r="G9691" s="5">
        <v>13598</v>
      </c>
      <c r="H9691" s="6">
        <v>0.23545849999999999</v>
      </c>
      <c r="I9691" s="7">
        <v>69.805999999999997</v>
      </c>
      <c r="J9691" s="2">
        <v>52.333300000000001</v>
      </c>
      <c r="K9691">
        <v>3</v>
      </c>
    </row>
    <row r="9692" spans="1:12" x14ac:dyDescent="0.25">
      <c r="A9692">
        <v>17837</v>
      </c>
      <c r="B9692" s="2">
        <v>52.505710000000001</v>
      </c>
      <c r="C9692" s="3">
        <v>20364</v>
      </c>
      <c r="D9692" s="4">
        <v>30260</v>
      </c>
      <c r="E9692" t="s">
        <v>3877</v>
      </c>
      <c r="F9692" s="4" t="s">
        <v>3003</v>
      </c>
      <c r="G9692" s="5">
        <v>12406</v>
      </c>
      <c r="H9692" s="6">
        <v>0.32460099999999997</v>
      </c>
      <c r="I9692" s="7">
        <v>54.401000000000003</v>
      </c>
      <c r="J9692" s="2">
        <v>42.8</v>
      </c>
      <c r="K9692">
        <v>20</v>
      </c>
      <c r="L9692" s="2">
        <v>66.099999999999994</v>
      </c>
    </row>
    <row r="9693" spans="1:12" x14ac:dyDescent="0.25">
      <c r="A9693">
        <v>32514</v>
      </c>
      <c r="B9693" s="2">
        <v>52.496380000000002</v>
      </c>
      <c r="C9693" s="3">
        <v>41701</v>
      </c>
      <c r="D9693" s="4">
        <v>37860</v>
      </c>
      <c r="E9693" t="s">
        <v>6785</v>
      </c>
      <c r="F9693" s="4" t="s">
        <v>6689</v>
      </c>
      <c r="G9693" s="5">
        <v>26590</v>
      </c>
      <c r="H9693" s="6">
        <v>0.29743150000000002</v>
      </c>
      <c r="I9693" s="7">
        <v>59.09</v>
      </c>
      <c r="J9693" s="2">
        <v>52</v>
      </c>
      <c r="K9693">
        <v>7</v>
      </c>
    </row>
    <row r="9694" spans="1:12" x14ac:dyDescent="0.25">
      <c r="A9694">
        <v>84057</v>
      </c>
      <c r="B9694" s="2">
        <v>52.485259999999997</v>
      </c>
      <c r="C9694" s="3">
        <v>37964</v>
      </c>
      <c r="D9694" s="4">
        <v>39340</v>
      </c>
      <c r="E9694" t="s">
        <v>14877</v>
      </c>
      <c r="F9694" s="4" t="s">
        <v>14851</v>
      </c>
      <c r="G9694" s="5">
        <v>19878</v>
      </c>
      <c r="H9694" s="6">
        <v>0.31289299999999998</v>
      </c>
      <c r="I9694" s="7">
        <v>56.414000000000001</v>
      </c>
      <c r="J9694" s="2">
        <v>41.714300000000001</v>
      </c>
      <c r="K9694">
        <v>21</v>
      </c>
      <c r="L9694" s="2">
        <v>60.3</v>
      </c>
    </row>
    <row r="9695" spans="1:12" x14ac:dyDescent="0.25">
      <c r="A9695">
        <v>48051</v>
      </c>
      <c r="B9695" s="2">
        <v>52.477870000000003</v>
      </c>
      <c r="C9695" s="3">
        <v>17013</v>
      </c>
      <c r="D9695" s="4">
        <v>19820</v>
      </c>
      <c r="E9695" t="s">
        <v>2139</v>
      </c>
      <c r="F9695" s="4" t="s">
        <v>9106</v>
      </c>
      <c r="G9695" s="5">
        <v>10989</v>
      </c>
      <c r="H9695" s="6">
        <v>0.17543220000000001</v>
      </c>
      <c r="I9695" s="7">
        <v>80.162000000000006</v>
      </c>
      <c r="J9695" s="2">
        <v>53.5</v>
      </c>
      <c r="K9695">
        <v>6</v>
      </c>
    </row>
    <row r="9696" spans="1:12" x14ac:dyDescent="0.25">
      <c r="A9696">
        <v>58210</v>
      </c>
      <c r="B9696" s="2">
        <v>52.475180000000002</v>
      </c>
      <c r="C9696" s="3">
        <v>324</v>
      </c>
      <c r="E9696" t="s">
        <v>80</v>
      </c>
      <c r="F9696" s="4" t="s">
        <v>11069</v>
      </c>
      <c r="G9696" s="5">
        <v>256</v>
      </c>
      <c r="H9696" s="6">
        <v>0.2226563</v>
      </c>
      <c r="I9696" s="7">
        <v>72</v>
      </c>
    </row>
    <row r="9697" spans="1:12" x14ac:dyDescent="0.25">
      <c r="A9697">
        <v>60421</v>
      </c>
      <c r="B9697" s="2">
        <v>52.474449999999997</v>
      </c>
      <c r="C9697" s="3">
        <v>4026</v>
      </c>
      <c r="D9697" s="4">
        <v>16980</v>
      </c>
      <c r="E9697" t="s">
        <v>8801</v>
      </c>
      <c r="F9697" s="4" t="s">
        <v>11490</v>
      </c>
      <c r="G9697" s="5">
        <v>2746</v>
      </c>
      <c r="H9697" s="6">
        <v>0.20203860000000001</v>
      </c>
      <c r="I9697" s="7">
        <v>75.56</v>
      </c>
      <c r="J9697" s="2">
        <v>52</v>
      </c>
      <c r="K9697">
        <v>1</v>
      </c>
    </row>
    <row r="9698" spans="1:12" x14ac:dyDescent="0.25">
      <c r="A9698">
        <v>5060</v>
      </c>
      <c r="B9698" s="2">
        <v>52.472969999999997</v>
      </c>
      <c r="C9698" s="3">
        <v>4602</v>
      </c>
      <c r="D9698" s="4">
        <v>17200</v>
      </c>
      <c r="E9698" t="s">
        <v>355</v>
      </c>
      <c r="F9698" s="4" t="s">
        <v>1030</v>
      </c>
      <c r="G9698" s="5">
        <v>3483</v>
      </c>
      <c r="H9698" s="6">
        <v>0.34959820000000003</v>
      </c>
      <c r="I9698" s="7">
        <v>50.057000000000002</v>
      </c>
      <c r="J9698" s="2">
        <v>39.666699999999999</v>
      </c>
      <c r="K9698">
        <v>3</v>
      </c>
    </row>
    <row r="9699" spans="1:12" x14ac:dyDescent="0.25">
      <c r="A9699">
        <v>10304</v>
      </c>
      <c r="B9699" s="2">
        <v>52.465690000000002</v>
      </c>
      <c r="C9699" s="3">
        <v>41863</v>
      </c>
      <c r="D9699" s="4">
        <v>35620</v>
      </c>
      <c r="E9699" t="s">
        <v>1790</v>
      </c>
      <c r="F9699" s="4" t="s">
        <v>1280</v>
      </c>
      <c r="G9699" s="5">
        <v>26912</v>
      </c>
      <c r="H9699" s="6">
        <v>0.29195149999999997</v>
      </c>
      <c r="I9699" s="7">
        <v>60.01</v>
      </c>
      <c r="J9699" s="2">
        <v>42.818199999999997</v>
      </c>
      <c r="K9699">
        <v>11</v>
      </c>
      <c r="L9699" s="2">
        <v>66.099999999999994</v>
      </c>
    </row>
    <row r="9700" spans="1:12" x14ac:dyDescent="0.25">
      <c r="A9700">
        <v>42788</v>
      </c>
      <c r="B9700" s="2">
        <v>52.459180000000003</v>
      </c>
      <c r="C9700" s="3">
        <v>451</v>
      </c>
      <c r="D9700" s="4">
        <v>21060</v>
      </c>
      <c r="E9700" t="s">
        <v>4084</v>
      </c>
      <c r="F9700" s="4" t="s">
        <v>7883</v>
      </c>
      <c r="G9700" s="5">
        <v>312</v>
      </c>
      <c r="H9700" s="6">
        <v>0.33974359999999998</v>
      </c>
      <c r="I9700" s="7">
        <v>51.75</v>
      </c>
    </row>
    <row r="9701" spans="1:12" x14ac:dyDescent="0.25">
      <c r="A9701">
        <v>68837</v>
      </c>
      <c r="B9701" s="2">
        <v>52.45908</v>
      </c>
      <c r="C9701" s="3">
        <v>71</v>
      </c>
      <c r="E9701" t="s">
        <v>8491</v>
      </c>
      <c r="F9701" s="4" t="s">
        <v>12738</v>
      </c>
      <c r="G9701" s="5">
        <v>57</v>
      </c>
      <c r="H9701" s="6">
        <v>0.245614</v>
      </c>
      <c r="I9701" s="7">
        <v>68</v>
      </c>
    </row>
    <row r="9702" spans="1:12" x14ac:dyDescent="0.25">
      <c r="A9702">
        <v>84036</v>
      </c>
      <c r="B9702" s="2">
        <v>52.458120000000001</v>
      </c>
      <c r="C9702" s="3">
        <v>6171</v>
      </c>
      <c r="D9702" s="4">
        <v>44920</v>
      </c>
      <c r="E9702" t="s">
        <v>14868</v>
      </c>
      <c r="F9702" s="4" t="s">
        <v>14851</v>
      </c>
      <c r="G9702" s="5">
        <v>3982</v>
      </c>
      <c r="H9702" s="6">
        <v>0.23530889999999999</v>
      </c>
      <c r="I9702" s="7">
        <v>69.778999999999996</v>
      </c>
      <c r="J9702" s="2">
        <v>57.666699999999999</v>
      </c>
      <c r="K9702">
        <v>6</v>
      </c>
    </row>
    <row r="9703" spans="1:12" x14ac:dyDescent="0.25">
      <c r="A9703">
        <v>98146</v>
      </c>
      <c r="B9703" s="2">
        <v>52.452959999999997</v>
      </c>
      <c r="C9703" s="3">
        <v>25722</v>
      </c>
      <c r="D9703" s="4">
        <v>42660</v>
      </c>
      <c r="E9703" t="s">
        <v>16366</v>
      </c>
      <c r="F9703" s="4" t="s">
        <v>16344</v>
      </c>
      <c r="G9703" s="5">
        <v>17599</v>
      </c>
      <c r="H9703" s="6">
        <v>0.24791179999999999</v>
      </c>
      <c r="I9703" s="7">
        <v>67.596999999999994</v>
      </c>
      <c r="J9703" s="2">
        <v>39.68</v>
      </c>
      <c r="K9703">
        <v>25</v>
      </c>
      <c r="L9703" s="2">
        <v>48.8</v>
      </c>
    </row>
    <row r="9704" spans="1:12" x14ac:dyDescent="0.25">
      <c r="A9704">
        <v>17815</v>
      </c>
      <c r="B9704" s="2">
        <v>52.444479999999999</v>
      </c>
      <c r="C9704" s="3">
        <v>31034</v>
      </c>
      <c r="D9704" s="4">
        <v>14100</v>
      </c>
      <c r="E9704" t="s">
        <v>3866</v>
      </c>
      <c r="F9704" s="4" t="s">
        <v>3003</v>
      </c>
      <c r="G9704" s="5">
        <v>17840</v>
      </c>
      <c r="H9704" s="6">
        <v>0.277619</v>
      </c>
      <c r="I9704" s="7">
        <v>62.457000000000001</v>
      </c>
      <c r="J9704" s="2">
        <v>50.9375</v>
      </c>
      <c r="K9704">
        <v>16</v>
      </c>
      <c r="L9704" s="2">
        <v>94.9</v>
      </c>
    </row>
    <row r="9705" spans="1:12" x14ac:dyDescent="0.25">
      <c r="A9705">
        <v>70706</v>
      </c>
      <c r="B9705" s="2">
        <v>52.436860000000003</v>
      </c>
      <c r="C9705" s="3">
        <v>22041</v>
      </c>
      <c r="D9705" s="4">
        <v>12940</v>
      </c>
      <c r="E9705" t="s">
        <v>13051</v>
      </c>
      <c r="F9705" s="4" t="s">
        <v>12927</v>
      </c>
      <c r="G9705" s="5">
        <v>13984</v>
      </c>
      <c r="H9705" s="6">
        <v>0.18456810000000001</v>
      </c>
      <c r="I9705" s="7">
        <v>78.525000000000006</v>
      </c>
      <c r="J9705" s="2">
        <v>52</v>
      </c>
      <c r="K9705">
        <v>1</v>
      </c>
    </row>
    <row r="9706" spans="1:12" x14ac:dyDescent="0.25">
      <c r="A9706">
        <v>43614</v>
      </c>
      <c r="B9706" s="2">
        <v>52.42841</v>
      </c>
      <c r="C9706" s="3">
        <v>30069</v>
      </c>
      <c r="D9706" s="4">
        <v>45780</v>
      </c>
      <c r="E9706" t="s">
        <v>8418</v>
      </c>
      <c r="F9706" s="4" t="s">
        <v>8295</v>
      </c>
      <c r="G9706" s="5">
        <v>21363</v>
      </c>
      <c r="H9706" s="6">
        <v>0.28647660000000003</v>
      </c>
      <c r="I9706" s="7">
        <v>60.911999999999999</v>
      </c>
      <c r="J9706" s="2">
        <v>38.038499999999999</v>
      </c>
      <c r="K9706">
        <v>26</v>
      </c>
      <c r="L9706" s="2">
        <v>39.799999999999997</v>
      </c>
    </row>
    <row r="9707" spans="1:12" x14ac:dyDescent="0.25">
      <c r="A9707">
        <v>55382</v>
      </c>
      <c r="B9707" s="2">
        <v>52.422710000000002</v>
      </c>
      <c r="C9707" s="3">
        <v>3411</v>
      </c>
      <c r="D9707" s="4">
        <v>33460</v>
      </c>
      <c r="E9707" t="s">
        <v>9330</v>
      </c>
      <c r="F9707" s="4" t="s">
        <v>10428</v>
      </c>
      <c r="G9707" s="5">
        <v>2434</v>
      </c>
      <c r="H9707" s="6">
        <v>0.18611340000000001</v>
      </c>
      <c r="I9707" s="7">
        <v>78.25</v>
      </c>
      <c r="J9707" s="2">
        <v>88</v>
      </c>
      <c r="K9707">
        <v>1</v>
      </c>
    </row>
    <row r="9708" spans="1:12" x14ac:dyDescent="0.25">
      <c r="A9708">
        <v>17321</v>
      </c>
      <c r="B9708" s="2">
        <v>52.421759999999999</v>
      </c>
      <c r="C9708" s="3">
        <v>2190</v>
      </c>
      <c r="D9708" s="4">
        <v>49620</v>
      </c>
      <c r="E9708" t="s">
        <v>3777</v>
      </c>
      <c r="F9708" s="4" t="s">
        <v>3003</v>
      </c>
      <c r="G9708" s="5">
        <v>1554</v>
      </c>
      <c r="H9708" s="6">
        <v>0.21299870000000001</v>
      </c>
      <c r="I9708" s="7">
        <v>73.599999999999994</v>
      </c>
    </row>
    <row r="9709" spans="1:12" x14ac:dyDescent="0.25">
      <c r="A9709">
        <v>14132</v>
      </c>
      <c r="B9709" s="2">
        <v>52.42033</v>
      </c>
      <c r="C9709" s="3">
        <v>6933</v>
      </c>
      <c r="D9709" s="4">
        <v>15380</v>
      </c>
      <c r="E9709" t="s">
        <v>2813</v>
      </c>
      <c r="F9709" s="4" t="s">
        <v>1280</v>
      </c>
      <c r="G9709" s="5">
        <v>4427</v>
      </c>
      <c r="H9709" s="6">
        <v>0.2339657</v>
      </c>
      <c r="I9709" s="7">
        <v>69.968000000000004</v>
      </c>
      <c r="J9709" s="2">
        <v>43</v>
      </c>
      <c r="K9709">
        <v>2</v>
      </c>
    </row>
    <row r="9710" spans="1:12" x14ac:dyDescent="0.25">
      <c r="A9710">
        <v>97341</v>
      </c>
      <c r="B9710" s="2">
        <v>52.418750000000003</v>
      </c>
      <c r="C9710" s="3">
        <v>2720</v>
      </c>
      <c r="D9710" s="4">
        <v>35440</v>
      </c>
      <c r="E9710" t="s">
        <v>16220</v>
      </c>
      <c r="F9710" s="4" t="s">
        <v>16170</v>
      </c>
      <c r="G9710" s="5">
        <v>2181</v>
      </c>
      <c r="H9710" s="6">
        <v>0.30797429999999998</v>
      </c>
      <c r="I9710" s="7">
        <v>57.173999999999999</v>
      </c>
      <c r="J9710" s="2">
        <v>41</v>
      </c>
      <c r="K9710">
        <v>1</v>
      </c>
    </row>
    <row r="9711" spans="1:12" x14ac:dyDescent="0.25">
      <c r="A9711">
        <v>12516</v>
      </c>
      <c r="B9711" s="2">
        <v>52.417819999999999</v>
      </c>
      <c r="C9711" s="3">
        <v>2167</v>
      </c>
      <c r="D9711" s="4">
        <v>26460</v>
      </c>
      <c r="E9711" t="s">
        <v>2259</v>
      </c>
      <c r="F9711" s="4" t="s">
        <v>1280</v>
      </c>
      <c r="G9711" s="5">
        <v>1697</v>
      </c>
      <c r="H9711" s="6">
        <v>0.270318</v>
      </c>
      <c r="I9711" s="7">
        <v>63.680999999999997</v>
      </c>
      <c r="J9711" s="2">
        <v>50</v>
      </c>
      <c r="K9711">
        <v>1</v>
      </c>
    </row>
    <row r="9712" spans="1:12" x14ac:dyDescent="0.25">
      <c r="A9712">
        <v>18470</v>
      </c>
      <c r="B9712" s="2">
        <v>52.41704</v>
      </c>
      <c r="C9712" s="3">
        <v>2013</v>
      </c>
      <c r="E9712" t="s">
        <v>4082</v>
      </c>
      <c r="F9712" s="4" t="s">
        <v>3003</v>
      </c>
      <c r="G9712" s="5">
        <v>1518</v>
      </c>
      <c r="H9712" s="6">
        <v>0.2299078</v>
      </c>
      <c r="I9712" s="7">
        <v>70.662000000000006</v>
      </c>
    </row>
    <row r="9713" spans="1:12" x14ac:dyDescent="0.25">
      <c r="A9713">
        <v>72745</v>
      </c>
      <c r="B9713" s="2">
        <v>52.414870000000001</v>
      </c>
      <c r="C9713" s="3">
        <v>11552</v>
      </c>
      <c r="D9713" s="4">
        <v>22220</v>
      </c>
      <c r="E9713" t="s">
        <v>247</v>
      </c>
      <c r="F9713" s="4" t="s">
        <v>13183</v>
      </c>
      <c r="G9713" s="5">
        <v>7581</v>
      </c>
      <c r="H9713" s="6">
        <v>0.27565289999999998</v>
      </c>
      <c r="I9713" s="7">
        <v>62.738</v>
      </c>
      <c r="J9713" s="2">
        <v>60.5</v>
      </c>
      <c r="K9713">
        <v>4</v>
      </c>
    </row>
    <row r="9714" spans="1:12" x14ac:dyDescent="0.25">
      <c r="A9714">
        <v>18327</v>
      </c>
      <c r="B9714" s="2">
        <v>52.412950000000002</v>
      </c>
      <c r="C9714" s="3">
        <v>601</v>
      </c>
      <c r="D9714" s="4">
        <v>20700</v>
      </c>
      <c r="E9714" t="s">
        <v>4022</v>
      </c>
      <c r="F9714" s="4" t="s">
        <v>3003</v>
      </c>
      <c r="G9714" s="5">
        <v>430</v>
      </c>
      <c r="H9714" s="6">
        <v>0.38372089999999998</v>
      </c>
      <c r="I9714" s="7">
        <v>44.063000000000002</v>
      </c>
      <c r="J9714" s="2">
        <v>29</v>
      </c>
      <c r="K9714">
        <v>1</v>
      </c>
    </row>
    <row r="9715" spans="1:12" x14ac:dyDescent="0.25">
      <c r="A9715">
        <v>76118</v>
      </c>
      <c r="B9715" s="2">
        <v>52.41046</v>
      </c>
      <c r="C9715" s="3">
        <v>14864</v>
      </c>
      <c r="D9715" s="4">
        <v>19100</v>
      </c>
      <c r="E9715" t="s">
        <v>13904</v>
      </c>
      <c r="F9715" s="4" t="s">
        <v>13752</v>
      </c>
      <c r="G9715" s="5">
        <v>9973</v>
      </c>
      <c r="H9715" s="6">
        <v>0.23290559999999999</v>
      </c>
      <c r="I9715" s="7">
        <v>70.114999999999995</v>
      </c>
      <c r="J9715" s="2">
        <v>39.25</v>
      </c>
      <c r="K9715">
        <v>4</v>
      </c>
    </row>
    <row r="9716" spans="1:12" x14ac:dyDescent="0.25">
      <c r="A9716">
        <v>74827</v>
      </c>
      <c r="B9716" s="2">
        <v>52.408000000000001</v>
      </c>
      <c r="C9716" s="3">
        <v>442</v>
      </c>
      <c r="E9716" t="s">
        <v>7541</v>
      </c>
      <c r="F9716" s="4" t="s">
        <v>13462</v>
      </c>
      <c r="G9716" s="5">
        <v>319</v>
      </c>
      <c r="H9716" s="6">
        <v>0.26250000000000001</v>
      </c>
      <c r="I9716" s="7">
        <v>65</v>
      </c>
    </row>
    <row r="9717" spans="1:12" x14ac:dyDescent="0.25">
      <c r="A9717">
        <v>85304</v>
      </c>
      <c r="B9717" s="2">
        <v>52.40361</v>
      </c>
      <c r="C9717" s="3">
        <v>26479</v>
      </c>
      <c r="D9717" s="4">
        <v>38060</v>
      </c>
      <c r="E9717" t="s">
        <v>86</v>
      </c>
      <c r="F9717" s="4" t="s">
        <v>14962</v>
      </c>
      <c r="G9717" s="5">
        <v>18000</v>
      </c>
      <c r="H9717" s="6">
        <v>0.24204210000000001</v>
      </c>
      <c r="I9717" s="7">
        <v>68.534000000000006</v>
      </c>
      <c r="J9717" s="2">
        <v>45.4</v>
      </c>
      <c r="K9717">
        <v>10</v>
      </c>
      <c r="L9717" s="2">
        <v>78.3</v>
      </c>
    </row>
    <row r="9718" spans="1:12" x14ac:dyDescent="0.25">
      <c r="A9718">
        <v>66418</v>
      </c>
      <c r="B9718" s="2">
        <v>52.399209999999997</v>
      </c>
      <c r="C9718" s="3">
        <v>666</v>
      </c>
      <c r="D9718" s="4">
        <v>45820</v>
      </c>
      <c r="E9718" t="s">
        <v>12527</v>
      </c>
      <c r="F9718" s="4" t="s">
        <v>12494</v>
      </c>
      <c r="G9718" s="5">
        <v>414</v>
      </c>
      <c r="H9718" s="6">
        <v>0.15903610000000001</v>
      </c>
      <c r="I9718" s="7">
        <v>82.875</v>
      </c>
    </row>
    <row r="9719" spans="1:12" x14ac:dyDescent="0.25">
      <c r="A9719">
        <v>28785</v>
      </c>
      <c r="B9719" s="2">
        <v>52.397750000000002</v>
      </c>
      <c r="C9719" s="3">
        <v>7936</v>
      </c>
      <c r="D9719" s="4">
        <v>11700</v>
      </c>
      <c r="E9719" t="s">
        <v>6119</v>
      </c>
      <c r="F9719" s="4" t="s">
        <v>5642</v>
      </c>
      <c r="G9719" s="5">
        <v>5638</v>
      </c>
      <c r="H9719" s="6">
        <v>0.32919480000000001</v>
      </c>
      <c r="I9719" s="7">
        <v>53.456000000000003</v>
      </c>
      <c r="J9719" s="2">
        <v>41.5</v>
      </c>
      <c r="K9719">
        <v>2</v>
      </c>
    </row>
    <row r="9720" spans="1:12" x14ac:dyDescent="0.25">
      <c r="A9720">
        <v>60152</v>
      </c>
      <c r="B9720" s="2">
        <v>52.394309999999997</v>
      </c>
      <c r="C9720" s="3">
        <v>12824</v>
      </c>
      <c r="D9720" s="4">
        <v>16980</v>
      </c>
      <c r="E9720" t="s">
        <v>8354</v>
      </c>
      <c r="F9720" s="4" t="s">
        <v>11490</v>
      </c>
      <c r="G9720" s="5">
        <v>8744</v>
      </c>
      <c r="H9720" s="6">
        <v>0.2113208</v>
      </c>
      <c r="I9720" s="7">
        <v>73.8</v>
      </c>
      <c r="J9720" s="2">
        <v>67</v>
      </c>
      <c r="K9720">
        <v>3</v>
      </c>
    </row>
    <row r="9721" spans="1:12" x14ac:dyDescent="0.25">
      <c r="A9721">
        <v>73453</v>
      </c>
      <c r="B9721" s="2">
        <v>52.392150000000001</v>
      </c>
      <c r="C9721" s="3">
        <v>428</v>
      </c>
      <c r="E9721" t="s">
        <v>12543</v>
      </c>
      <c r="F9721" s="4" t="s">
        <v>13462</v>
      </c>
      <c r="G9721" s="5">
        <v>317</v>
      </c>
      <c r="H9721" s="6">
        <v>0.20125789999999999</v>
      </c>
      <c r="I9721" s="7">
        <v>75.536000000000001</v>
      </c>
    </row>
    <row r="9722" spans="1:12" x14ac:dyDescent="0.25">
      <c r="A9722">
        <v>17547</v>
      </c>
      <c r="B9722" s="2">
        <v>52.390970000000003</v>
      </c>
      <c r="C9722" s="3">
        <v>6552</v>
      </c>
      <c r="D9722" s="4">
        <v>29540</v>
      </c>
      <c r="E9722" t="s">
        <v>2510</v>
      </c>
      <c r="F9722" s="4" t="s">
        <v>3003</v>
      </c>
      <c r="G9722" s="5">
        <v>4594</v>
      </c>
      <c r="H9722" s="6">
        <v>0.22937979999999999</v>
      </c>
      <c r="I9722" s="7">
        <v>70.674999999999997</v>
      </c>
      <c r="J9722" s="2">
        <v>37.333300000000001</v>
      </c>
      <c r="K9722">
        <v>3</v>
      </c>
    </row>
    <row r="9723" spans="1:12" x14ac:dyDescent="0.25">
      <c r="A9723">
        <v>65541</v>
      </c>
      <c r="B9723" s="2">
        <v>52.38984</v>
      </c>
      <c r="C9723" s="3">
        <v>112</v>
      </c>
      <c r="E9723" t="s">
        <v>92</v>
      </c>
      <c r="F9723" s="4" t="s">
        <v>12102</v>
      </c>
      <c r="G9723" s="5">
        <v>97</v>
      </c>
      <c r="H9723" s="6">
        <v>0</v>
      </c>
      <c r="I9723" s="7">
        <v>110.313</v>
      </c>
    </row>
    <row r="9724" spans="1:12" x14ac:dyDescent="0.25">
      <c r="A9724">
        <v>81521</v>
      </c>
      <c r="B9724" s="2">
        <v>52.387459999999997</v>
      </c>
      <c r="C9724" s="3">
        <v>14829</v>
      </c>
      <c r="D9724" s="4">
        <v>24300</v>
      </c>
      <c r="E9724" t="s">
        <v>14637</v>
      </c>
      <c r="F9724" s="4" t="s">
        <v>14477</v>
      </c>
      <c r="G9724" s="5">
        <v>9824</v>
      </c>
      <c r="H9724" s="6">
        <v>0.27114500000000002</v>
      </c>
      <c r="I9724" s="7">
        <v>63.456000000000003</v>
      </c>
      <c r="J9724" s="2">
        <v>44.428600000000003</v>
      </c>
      <c r="K9724">
        <v>7</v>
      </c>
    </row>
    <row r="9725" spans="1:12" x14ac:dyDescent="0.25">
      <c r="A9725">
        <v>58235</v>
      </c>
      <c r="B9725" s="2">
        <v>52.38503</v>
      </c>
      <c r="C9725" s="3">
        <v>439</v>
      </c>
      <c r="D9725" s="4">
        <v>24220</v>
      </c>
      <c r="E9725" t="s">
        <v>11108</v>
      </c>
      <c r="F9725" s="4" t="s">
        <v>11069</v>
      </c>
      <c r="G9725" s="5">
        <v>316</v>
      </c>
      <c r="H9725" s="6">
        <v>0.24050630000000001</v>
      </c>
      <c r="I9725" s="7">
        <v>68.75</v>
      </c>
    </row>
    <row r="9726" spans="1:12" x14ac:dyDescent="0.25">
      <c r="A9726">
        <v>47858</v>
      </c>
      <c r="B9726" s="2">
        <v>52.384799999999998</v>
      </c>
      <c r="C9726" s="3">
        <v>897</v>
      </c>
      <c r="D9726" s="4">
        <v>45460</v>
      </c>
      <c r="E9726" t="s">
        <v>2435</v>
      </c>
      <c r="F9726" s="4" t="s">
        <v>8800</v>
      </c>
      <c r="G9726" s="5">
        <v>648</v>
      </c>
      <c r="H9726" s="6">
        <v>0.15562400000000001</v>
      </c>
      <c r="I9726" s="7">
        <v>83.417000000000002</v>
      </c>
    </row>
    <row r="9727" spans="1:12" x14ac:dyDescent="0.25">
      <c r="A9727">
        <v>8087</v>
      </c>
      <c r="B9727" s="2">
        <v>52.38044</v>
      </c>
      <c r="C9727" s="3">
        <v>24430</v>
      </c>
      <c r="D9727" s="4">
        <v>35620</v>
      </c>
      <c r="E9727" t="s">
        <v>1631</v>
      </c>
      <c r="F9727" s="4" t="s">
        <v>1341</v>
      </c>
      <c r="G9727" s="5">
        <v>17570</v>
      </c>
      <c r="H9727" s="6">
        <v>0.21085880000000001</v>
      </c>
      <c r="I9727" s="7">
        <v>73.870999999999995</v>
      </c>
      <c r="J9727" s="2">
        <v>47.5</v>
      </c>
      <c r="K9727">
        <v>2</v>
      </c>
    </row>
    <row r="9728" spans="1:12" x14ac:dyDescent="0.25">
      <c r="A9728">
        <v>4093</v>
      </c>
      <c r="B9728" s="2">
        <v>52.374850000000002</v>
      </c>
      <c r="C9728" s="3">
        <v>8079</v>
      </c>
      <c r="D9728" s="4">
        <v>38860</v>
      </c>
      <c r="E9728" t="s">
        <v>761</v>
      </c>
      <c r="F9728" s="4" t="s">
        <v>701</v>
      </c>
      <c r="G9728" s="5">
        <v>5818</v>
      </c>
      <c r="H9728" s="6">
        <v>0.2359512</v>
      </c>
      <c r="I9728" s="7">
        <v>69.528000000000006</v>
      </c>
      <c r="J9728" s="2">
        <v>34.200000000000003</v>
      </c>
      <c r="K9728">
        <v>5</v>
      </c>
    </row>
    <row r="9729" spans="1:12" x14ac:dyDescent="0.25">
      <c r="A9729">
        <v>6779</v>
      </c>
      <c r="B9729" s="2">
        <v>52.372030000000002</v>
      </c>
      <c r="C9729" s="3">
        <v>8427</v>
      </c>
      <c r="D9729" s="4">
        <v>45860</v>
      </c>
      <c r="E9729" t="s">
        <v>1324</v>
      </c>
      <c r="F9729" s="4" t="s">
        <v>1198</v>
      </c>
      <c r="G9729" s="5">
        <v>5946</v>
      </c>
      <c r="H9729" s="6">
        <v>0.22250249999999999</v>
      </c>
      <c r="I9729" s="7">
        <v>71.849999999999994</v>
      </c>
      <c r="J9729" s="2">
        <v>24.5</v>
      </c>
      <c r="K9729">
        <v>2</v>
      </c>
    </row>
    <row r="9730" spans="1:12" x14ac:dyDescent="0.25">
      <c r="A9730">
        <v>99174</v>
      </c>
      <c r="B9730" s="2">
        <v>52.37059</v>
      </c>
      <c r="C9730" s="3">
        <v>61</v>
      </c>
      <c r="D9730" s="4">
        <v>39420</v>
      </c>
      <c r="E9730" t="s">
        <v>16581</v>
      </c>
      <c r="F9730" s="4" t="s">
        <v>16344</v>
      </c>
      <c r="G9730" s="5">
        <v>50</v>
      </c>
      <c r="H9730" s="6">
        <v>0.32</v>
      </c>
      <c r="I9730" s="7">
        <v>55</v>
      </c>
    </row>
    <row r="9731" spans="1:12" x14ac:dyDescent="0.25">
      <c r="A9731">
        <v>92262</v>
      </c>
      <c r="B9731" s="2">
        <v>52.365600000000001</v>
      </c>
      <c r="C9731" s="3">
        <v>26693</v>
      </c>
      <c r="D9731" s="4">
        <v>40140</v>
      </c>
      <c r="E9731" t="s">
        <v>15514</v>
      </c>
      <c r="F9731" s="4" t="s">
        <v>15368</v>
      </c>
      <c r="G9731" s="5">
        <v>20791</v>
      </c>
      <c r="H9731" s="6">
        <v>0.32387460000000001</v>
      </c>
      <c r="I9731" s="7">
        <v>54.33</v>
      </c>
      <c r="J9731" s="2">
        <v>33.285699999999999</v>
      </c>
      <c r="K9731">
        <v>14</v>
      </c>
      <c r="L9731" s="2">
        <v>15.7</v>
      </c>
    </row>
    <row r="9732" spans="1:12" x14ac:dyDescent="0.25">
      <c r="A9732">
        <v>17202</v>
      </c>
      <c r="B9732" s="2">
        <v>52.355420000000002</v>
      </c>
      <c r="C9732" s="3">
        <v>30597</v>
      </c>
      <c r="D9732" s="4">
        <v>16540</v>
      </c>
      <c r="E9732" t="s">
        <v>3726</v>
      </c>
      <c r="F9732" s="4" t="s">
        <v>3003</v>
      </c>
      <c r="G9732" s="5">
        <v>21784</v>
      </c>
      <c r="H9732" s="6">
        <v>0.2011935</v>
      </c>
      <c r="I9732" s="7">
        <v>75.527000000000001</v>
      </c>
      <c r="J9732" s="2">
        <v>37.333300000000001</v>
      </c>
      <c r="K9732">
        <v>3</v>
      </c>
    </row>
    <row r="9733" spans="1:12" x14ac:dyDescent="0.25">
      <c r="A9733">
        <v>28115</v>
      </c>
      <c r="B9733" s="2">
        <v>52.344839999999998</v>
      </c>
      <c r="C9733" s="3">
        <v>34226</v>
      </c>
      <c r="D9733" s="4">
        <v>16740</v>
      </c>
      <c r="E9733" t="s">
        <v>5885</v>
      </c>
      <c r="F9733" s="4" t="s">
        <v>5642</v>
      </c>
      <c r="G9733" s="5">
        <v>22423</v>
      </c>
      <c r="H9733" s="6">
        <v>0.23907419999999999</v>
      </c>
      <c r="I9733" s="7">
        <v>68.978999999999999</v>
      </c>
      <c r="J9733" s="2">
        <v>53.5</v>
      </c>
      <c r="K9733">
        <v>4</v>
      </c>
    </row>
    <row r="9734" spans="1:12" x14ac:dyDescent="0.25">
      <c r="A9734">
        <v>1056</v>
      </c>
      <c r="B9734" s="2">
        <v>52.335700000000003</v>
      </c>
      <c r="C9734" s="3">
        <v>21288</v>
      </c>
      <c r="D9734" s="4">
        <v>44140</v>
      </c>
      <c r="E9734" t="s">
        <v>49</v>
      </c>
      <c r="F9734" s="4" t="s">
        <v>21</v>
      </c>
      <c r="G9734" s="5">
        <v>15723</v>
      </c>
      <c r="H9734" s="6">
        <v>0.2117782</v>
      </c>
      <c r="I9734" s="7">
        <v>73.692999999999998</v>
      </c>
      <c r="J9734" s="2">
        <v>44.333300000000001</v>
      </c>
      <c r="K9734">
        <v>3</v>
      </c>
    </row>
    <row r="9735" spans="1:12" x14ac:dyDescent="0.25">
      <c r="A9735">
        <v>18439</v>
      </c>
      <c r="B9735" s="2">
        <v>52.331859999999999</v>
      </c>
      <c r="C9735" s="3">
        <v>458</v>
      </c>
      <c r="E9735" t="s">
        <v>1723</v>
      </c>
      <c r="F9735" s="4" t="s">
        <v>3003</v>
      </c>
      <c r="G9735" s="5">
        <v>356</v>
      </c>
      <c r="H9735" s="6">
        <v>0.2240896</v>
      </c>
      <c r="I9735" s="7">
        <v>71.563000000000002</v>
      </c>
    </row>
    <row r="9736" spans="1:12" x14ac:dyDescent="0.25">
      <c r="A9736">
        <v>73669</v>
      </c>
      <c r="B9736" s="2">
        <v>52.331490000000002</v>
      </c>
      <c r="C9736" s="3">
        <v>1820</v>
      </c>
      <c r="D9736" s="4">
        <v>48220</v>
      </c>
      <c r="E9736" t="s">
        <v>5530</v>
      </c>
      <c r="F9736" s="4" t="s">
        <v>13462</v>
      </c>
      <c r="G9736" s="5">
        <v>1177</v>
      </c>
      <c r="H9736" s="6">
        <v>0.26847919999999997</v>
      </c>
      <c r="I9736" s="7">
        <v>63.889000000000003</v>
      </c>
    </row>
    <row r="9737" spans="1:12" x14ac:dyDescent="0.25">
      <c r="A9737">
        <v>59928</v>
      </c>
      <c r="B9737" s="2">
        <v>52.331180000000003</v>
      </c>
      <c r="C9737" s="3">
        <v>131</v>
      </c>
      <c r="D9737" s="4">
        <v>28060</v>
      </c>
      <c r="E9737" t="s">
        <v>11486</v>
      </c>
      <c r="F9737" s="4" t="s">
        <v>11278</v>
      </c>
      <c r="G9737" s="5">
        <v>123</v>
      </c>
      <c r="H9737" s="6">
        <v>0.3225806</v>
      </c>
      <c r="I9737" s="7">
        <v>54.530999999999999</v>
      </c>
    </row>
    <row r="9738" spans="1:12" x14ac:dyDescent="0.25">
      <c r="A9738">
        <v>29576</v>
      </c>
      <c r="B9738" s="2">
        <v>52.326050000000002</v>
      </c>
      <c r="C9738" s="3">
        <v>25722</v>
      </c>
      <c r="D9738" s="4">
        <v>34820</v>
      </c>
      <c r="E9738" t="s">
        <v>6276</v>
      </c>
      <c r="F9738" s="4" t="s">
        <v>6130</v>
      </c>
      <c r="G9738" s="5">
        <v>21329</v>
      </c>
      <c r="H9738" s="6">
        <v>0.29943740000000002</v>
      </c>
      <c r="I9738" s="7">
        <v>58.527999999999999</v>
      </c>
      <c r="J9738" s="2">
        <v>31.857099999999999</v>
      </c>
      <c r="K9738">
        <v>7</v>
      </c>
    </row>
    <row r="9739" spans="1:12" x14ac:dyDescent="0.25">
      <c r="A9739">
        <v>37188</v>
      </c>
      <c r="B9739" s="2">
        <v>52.318730000000002</v>
      </c>
      <c r="C9739" s="3">
        <v>14112</v>
      </c>
      <c r="D9739" s="4">
        <v>34980</v>
      </c>
      <c r="E9739" t="s">
        <v>7407</v>
      </c>
      <c r="F9739" s="4" t="s">
        <v>7348</v>
      </c>
      <c r="G9739" s="5">
        <v>9281</v>
      </c>
      <c r="H9739" s="6">
        <v>0.21213099999999999</v>
      </c>
      <c r="I9739" s="7">
        <v>73.61</v>
      </c>
      <c r="J9739" s="2">
        <v>37</v>
      </c>
      <c r="K9739">
        <v>1</v>
      </c>
    </row>
    <row r="9740" spans="1:12" x14ac:dyDescent="0.25">
      <c r="A9740">
        <v>7205</v>
      </c>
      <c r="B9740" s="2">
        <v>52.313070000000003</v>
      </c>
      <c r="C9740" s="3">
        <v>21676</v>
      </c>
      <c r="D9740" s="4">
        <v>35620</v>
      </c>
      <c r="E9740" t="s">
        <v>1410</v>
      </c>
      <c r="F9740" s="4" t="s">
        <v>1341</v>
      </c>
      <c r="G9740" s="5">
        <v>14340</v>
      </c>
      <c r="H9740" s="6">
        <v>0.22698750000000001</v>
      </c>
      <c r="I9740" s="7">
        <v>71.031000000000006</v>
      </c>
      <c r="J9740" s="2">
        <v>39.25</v>
      </c>
      <c r="K9740">
        <v>4</v>
      </c>
    </row>
    <row r="9741" spans="1:12" x14ac:dyDescent="0.25">
      <c r="A9741">
        <v>20762</v>
      </c>
      <c r="B9741" s="2">
        <v>52.309260000000002</v>
      </c>
      <c r="C9741" s="3">
        <v>3355</v>
      </c>
      <c r="D9741" s="4">
        <v>47900</v>
      </c>
      <c r="E9741" t="s">
        <v>4424</v>
      </c>
      <c r="F9741" s="4" t="s">
        <v>4361</v>
      </c>
      <c r="G9741" s="5">
        <v>1565</v>
      </c>
      <c r="H9741" s="6">
        <v>0.25734360000000001</v>
      </c>
      <c r="I9741" s="7">
        <v>65.781000000000006</v>
      </c>
      <c r="J9741" s="2">
        <v>47</v>
      </c>
      <c r="K9741">
        <v>4</v>
      </c>
    </row>
    <row r="9742" spans="1:12" x14ac:dyDescent="0.25">
      <c r="A9742">
        <v>14113</v>
      </c>
      <c r="B9742" s="2">
        <v>52.308779999999999</v>
      </c>
      <c r="C9742" s="3">
        <v>620</v>
      </c>
      <c r="E9742" t="s">
        <v>2807</v>
      </c>
      <c r="F9742" s="4" t="s">
        <v>1280</v>
      </c>
      <c r="G9742" s="5">
        <v>444</v>
      </c>
      <c r="H9742" s="6">
        <v>0.19819819999999999</v>
      </c>
      <c r="I9742" s="7">
        <v>76</v>
      </c>
    </row>
    <row r="9743" spans="1:12" x14ac:dyDescent="0.25">
      <c r="A9743">
        <v>28601</v>
      </c>
      <c r="B9743" s="2">
        <v>52.300800000000002</v>
      </c>
      <c r="C9743" s="3">
        <v>48618</v>
      </c>
      <c r="D9743" s="4">
        <v>25860</v>
      </c>
      <c r="E9743" t="s">
        <v>3102</v>
      </c>
      <c r="F9743" s="4" t="s">
        <v>5642</v>
      </c>
      <c r="G9743" s="5">
        <v>32883</v>
      </c>
      <c r="H9743" s="6">
        <v>0.3004501</v>
      </c>
      <c r="I9743" s="7">
        <v>58.33</v>
      </c>
      <c r="J9743" s="2">
        <v>42.28</v>
      </c>
      <c r="K9743">
        <v>25</v>
      </c>
      <c r="L9743" s="2">
        <v>63.1</v>
      </c>
    </row>
    <row r="9744" spans="1:12" x14ac:dyDescent="0.25">
      <c r="A9744">
        <v>85552</v>
      </c>
      <c r="B9744" s="2">
        <v>52.292149999999999</v>
      </c>
      <c r="C9744" s="3">
        <v>6277</v>
      </c>
      <c r="D9744" s="4">
        <v>40940</v>
      </c>
      <c r="E9744" t="s">
        <v>14742</v>
      </c>
      <c r="F9744" s="4" t="s">
        <v>14962</v>
      </c>
      <c r="G9744" s="5">
        <v>3276</v>
      </c>
      <c r="H9744" s="6">
        <v>0.2801343</v>
      </c>
      <c r="I9744" s="7">
        <v>61.838000000000001</v>
      </c>
      <c r="J9744" s="2">
        <v>46</v>
      </c>
      <c r="K9744">
        <v>3</v>
      </c>
    </row>
    <row r="9745" spans="1:12" x14ac:dyDescent="0.25">
      <c r="A9745">
        <v>14028</v>
      </c>
      <c r="B9745" s="2">
        <v>52.291130000000003</v>
      </c>
      <c r="C9745" s="3">
        <v>1422</v>
      </c>
      <c r="D9745" s="4">
        <v>15380</v>
      </c>
      <c r="E9745" t="s">
        <v>2769</v>
      </c>
      <c r="F9745" s="4" t="s">
        <v>1280</v>
      </c>
      <c r="G9745" s="5">
        <v>1014</v>
      </c>
      <c r="H9745" s="6">
        <v>0.2021696</v>
      </c>
      <c r="I9745" s="7">
        <v>75.302999999999997</v>
      </c>
    </row>
    <row r="9746" spans="1:12" x14ac:dyDescent="0.25">
      <c r="A9746">
        <v>45373</v>
      </c>
      <c r="B9746" s="2">
        <v>52.285040000000002</v>
      </c>
      <c r="C9746" s="3">
        <v>35342</v>
      </c>
      <c r="D9746" s="4">
        <v>19380</v>
      </c>
      <c r="E9746" t="s">
        <v>605</v>
      </c>
      <c r="F9746" s="4" t="s">
        <v>8295</v>
      </c>
      <c r="G9746" s="5">
        <v>24416</v>
      </c>
      <c r="H9746" s="6">
        <v>0.2436517</v>
      </c>
      <c r="I9746" s="7">
        <v>68.111999999999995</v>
      </c>
      <c r="J9746" s="2">
        <v>53.555599999999998</v>
      </c>
      <c r="K9746">
        <v>9</v>
      </c>
    </row>
    <row r="9747" spans="1:12" x14ac:dyDescent="0.25">
      <c r="A9747">
        <v>95957</v>
      </c>
      <c r="B9747" s="2">
        <v>52.279069999999997</v>
      </c>
      <c r="C9747" s="3">
        <v>773</v>
      </c>
      <c r="D9747" s="4">
        <v>49700</v>
      </c>
      <c r="E9747" t="s">
        <v>2513</v>
      </c>
      <c r="F9747" s="4" t="s">
        <v>15368</v>
      </c>
      <c r="G9747" s="5">
        <v>535</v>
      </c>
      <c r="H9747" s="6">
        <v>0.15700929999999999</v>
      </c>
      <c r="I9747" s="7">
        <v>83.082999999999998</v>
      </c>
    </row>
    <row r="9748" spans="1:12" x14ac:dyDescent="0.25">
      <c r="A9748">
        <v>55946</v>
      </c>
      <c r="B9748" s="2">
        <v>52.278390000000002</v>
      </c>
      <c r="C9748" s="3">
        <v>3219</v>
      </c>
      <c r="D9748" s="4">
        <v>39860</v>
      </c>
      <c r="E9748" t="s">
        <v>10573</v>
      </c>
      <c r="F9748" s="4" t="s">
        <v>10428</v>
      </c>
      <c r="G9748" s="5">
        <v>2299</v>
      </c>
      <c r="H9748" s="6">
        <v>0.20878640000000001</v>
      </c>
      <c r="I9748" s="7">
        <v>74.13</v>
      </c>
      <c r="J9748" s="2">
        <v>60.333300000000001</v>
      </c>
      <c r="K9748">
        <v>3</v>
      </c>
    </row>
    <row r="9749" spans="1:12" x14ac:dyDescent="0.25">
      <c r="A9749">
        <v>98639</v>
      </c>
      <c r="B9749" s="2">
        <v>52.277670000000001</v>
      </c>
      <c r="C9749" s="3">
        <v>963</v>
      </c>
      <c r="D9749" s="4">
        <v>38900</v>
      </c>
      <c r="E9749" t="s">
        <v>16484</v>
      </c>
      <c r="F9749" s="4" t="s">
        <v>16344</v>
      </c>
      <c r="G9749" s="5">
        <v>709</v>
      </c>
      <c r="H9749" s="6">
        <v>0.2253521</v>
      </c>
      <c r="I9749" s="7">
        <v>71.25</v>
      </c>
    </row>
    <row r="9750" spans="1:12" x14ac:dyDescent="0.25">
      <c r="A9750">
        <v>59044</v>
      </c>
      <c r="B9750" s="2">
        <v>52.275730000000003</v>
      </c>
      <c r="C9750" s="3">
        <v>10538</v>
      </c>
      <c r="D9750" s="4">
        <v>13740</v>
      </c>
      <c r="E9750" t="s">
        <v>2049</v>
      </c>
      <c r="F9750" s="4" t="s">
        <v>11278</v>
      </c>
      <c r="G9750" s="5">
        <v>7388</v>
      </c>
      <c r="H9750" s="6">
        <v>0.22225230000000001</v>
      </c>
      <c r="I9750" s="7">
        <v>71.781999999999996</v>
      </c>
      <c r="J9750" s="2">
        <v>45</v>
      </c>
      <c r="K9750">
        <v>1</v>
      </c>
    </row>
    <row r="9751" spans="1:12" x14ac:dyDescent="0.25">
      <c r="A9751">
        <v>15226</v>
      </c>
      <c r="B9751" s="2">
        <v>52.27149</v>
      </c>
      <c r="C9751" s="3">
        <v>13842</v>
      </c>
      <c r="D9751" s="4">
        <v>38300</v>
      </c>
      <c r="E9751" t="s">
        <v>3081</v>
      </c>
      <c r="F9751" s="4" t="s">
        <v>3003</v>
      </c>
      <c r="G9751" s="5">
        <v>10331</v>
      </c>
      <c r="H9751" s="6">
        <v>0.25871080000000002</v>
      </c>
      <c r="I9751" s="7">
        <v>65.480999999999995</v>
      </c>
      <c r="J9751" s="2">
        <v>42.1</v>
      </c>
      <c r="K9751">
        <v>10</v>
      </c>
      <c r="L9751" s="2">
        <v>62.2</v>
      </c>
    </row>
    <row r="9752" spans="1:12" x14ac:dyDescent="0.25">
      <c r="A9752">
        <v>95735</v>
      </c>
      <c r="B9752" s="2">
        <v>52.269019999999998</v>
      </c>
      <c r="C9752" s="3">
        <v>29</v>
      </c>
      <c r="D9752" s="4">
        <v>40900</v>
      </c>
      <c r="E9752" t="s">
        <v>11446</v>
      </c>
      <c r="F9752" s="4" t="s">
        <v>15368</v>
      </c>
      <c r="G9752" s="5">
        <v>17</v>
      </c>
      <c r="H9752" s="6">
        <v>0.61111110000000002</v>
      </c>
      <c r="I9752" s="7">
        <v>4.5830000000000002</v>
      </c>
    </row>
    <row r="9753" spans="1:12" x14ac:dyDescent="0.25">
      <c r="A9753">
        <v>55079</v>
      </c>
      <c r="B9753" s="2">
        <v>52.267670000000003</v>
      </c>
      <c r="C9753" s="3">
        <v>8074</v>
      </c>
      <c r="D9753" s="4">
        <v>33460</v>
      </c>
      <c r="E9753" t="s">
        <v>6017</v>
      </c>
      <c r="F9753" s="4" t="s">
        <v>10428</v>
      </c>
      <c r="G9753" s="5">
        <v>5619</v>
      </c>
      <c r="H9753" s="6">
        <v>0.1854092</v>
      </c>
      <c r="I9753" s="7">
        <v>78.144999999999996</v>
      </c>
    </row>
    <row r="9754" spans="1:12" x14ac:dyDescent="0.25">
      <c r="A9754">
        <v>95446</v>
      </c>
      <c r="B9754" s="2">
        <v>52.265479999999997</v>
      </c>
      <c r="C9754" s="3">
        <v>4419</v>
      </c>
      <c r="D9754" s="4">
        <v>42220</v>
      </c>
      <c r="E9754" t="s">
        <v>15893</v>
      </c>
      <c r="F9754" s="4" t="s">
        <v>15368</v>
      </c>
      <c r="G9754" s="5">
        <v>3510</v>
      </c>
      <c r="H9754" s="6">
        <v>0.36741669999999998</v>
      </c>
      <c r="I9754" s="7">
        <v>46.680999999999997</v>
      </c>
      <c r="J9754" s="2">
        <v>46.857100000000003</v>
      </c>
      <c r="K9754">
        <v>7</v>
      </c>
    </row>
    <row r="9755" spans="1:12" x14ac:dyDescent="0.25">
      <c r="A9755">
        <v>37664</v>
      </c>
      <c r="B9755" s="2">
        <v>52.26003</v>
      </c>
      <c r="C9755" s="3">
        <v>26353</v>
      </c>
      <c r="D9755" s="4">
        <v>28700</v>
      </c>
      <c r="E9755" t="s">
        <v>7457</v>
      </c>
      <c r="F9755" s="4" t="s">
        <v>7348</v>
      </c>
      <c r="G9755" s="5">
        <v>19260</v>
      </c>
      <c r="H9755" s="6">
        <v>0.28321479999999999</v>
      </c>
      <c r="I9755" s="7">
        <v>61.23</v>
      </c>
      <c r="J9755" s="2">
        <v>41.384599999999999</v>
      </c>
      <c r="K9755">
        <v>13</v>
      </c>
      <c r="L9755" s="2">
        <v>58.7</v>
      </c>
    </row>
    <row r="9756" spans="1:12" x14ac:dyDescent="0.25">
      <c r="A9756">
        <v>15046</v>
      </c>
      <c r="B9756" s="2">
        <v>52.254959999999997</v>
      </c>
      <c r="C9756" s="3">
        <v>2637</v>
      </c>
      <c r="D9756" s="4">
        <v>38300</v>
      </c>
      <c r="E9756" t="s">
        <v>3030</v>
      </c>
      <c r="F9756" s="4" t="s">
        <v>3003</v>
      </c>
      <c r="G9756" s="5">
        <v>1922</v>
      </c>
      <c r="H9756" s="6">
        <v>0.27249089999999998</v>
      </c>
      <c r="I9756" s="7">
        <v>63.082999999999998</v>
      </c>
      <c r="J9756" s="2">
        <v>52</v>
      </c>
      <c r="K9756">
        <v>1</v>
      </c>
    </row>
    <row r="9757" spans="1:12" x14ac:dyDescent="0.25">
      <c r="A9757">
        <v>94571</v>
      </c>
      <c r="B9757" s="2">
        <v>52.252949999999998</v>
      </c>
      <c r="C9757" s="3">
        <v>8170</v>
      </c>
      <c r="D9757" s="4">
        <v>46700</v>
      </c>
      <c r="E9757" t="s">
        <v>13903</v>
      </c>
      <c r="F9757" s="4" t="s">
        <v>15368</v>
      </c>
      <c r="G9757" s="5">
        <v>6461</v>
      </c>
      <c r="H9757" s="6">
        <v>0.23614979999999999</v>
      </c>
      <c r="I9757" s="7">
        <v>69.36</v>
      </c>
      <c r="J9757" s="2">
        <v>61.5</v>
      </c>
      <c r="K9757">
        <v>2</v>
      </c>
    </row>
    <row r="9758" spans="1:12" x14ac:dyDescent="0.25">
      <c r="A9758">
        <v>28631</v>
      </c>
      <c r="B9758" s="2">
        <v>52.251300000000001</v>
      </c>
      <c r="C9758" s="3">
        <v>633</v>
      </c>
      <c r="E9758" t="s">
        <v>6042</v>
      </c>
      <c r="F9758" s="4" t="s">
        <v>5642</v>
      </c>
      <c r="G9758" s="5">
        <v>458</v>
      </c>
      <c r="H9758" s="6">
        <v>0.36026200000000003</v>
      </c>
      <c r="I9758" s="7">
        <v>47.904000000000003</v>
      </c>
    </row>
    <row r="9759" spans="1:12" x14ac:dyDescent="0.25">
      <c r="A9759">
        <v>65754</v>
      </c>
      <c r="B9759" s="2">
        <v>52.25103</v>
      </c>
      <c r="C9759" s="3">
        <v>1496</v>
      </c>
      <c r="D9759" s="4">
        <v>44180</v>
      </c>
      <c r="E9759" t="s">
        <v>12476</v>
      </c>
      <c r="F9759" s="4" t="s">
        <v>12102</v>
      </c>
      <c r="G9759" s="5">
        <v>651</v>
      </c>
      <c r="H9759" s="6">
        <v>0.28571429999999998</v>
      </c>
      <c r="I9759" s="7">
        <v>60.780999999999999</v>
      </c>
    </row>
    <row r="9760" spans="1:12" x14ac:dyDescent="0.25">
      <c r="A9760">
        <v>54864</v>
      </c>
      <c r="B9760" s="2">
        <v>52.250660000000003</v>
      </c>
      <c r="C9760" s="3">
        <v>1416</v>
      </c>
      <c r="D9760" s="4">
        <v>20260</v>
      </c>
      <c r="E9760" t="s">
        <v>10386</v>
      </c>
      <c r="F9760" s="4" t="s">
        <v>10031</v>
      </c>
      <c r="G9760" s="5">
        <v>938</v>
      </c>
      <c r="H9760" s="6">
        <v>0.2377399</v>
      </c>
      <c r="I9760" s="7">
        <v>69.063000000000002</v>
      </c>
    </row>
    <row r="9761" spans="1:12" x14ac:dyDescent="0.25">
      <c r="A9761">
        <v>32569</v>
      </c>
      <c r="B9761" s="2">
        <v>52.248460000000001</v>
      </c>
      <c r="C9761" s="3">
        <v>11147</v>
      </c>
      <c r="D9761" s="4">
        <v>18880</v>
      </c>
      <c r="E9761" t="s">
        <v>6798</v>
      </c>
      <c r="F9761" s="4" t="s">
        <v>6689</v>
      </c>
      <c r="G9761" s="5">
        <v>8230</v>
      </c>
      <c r="H9761" s="6">
        <v>0.25294620000000001</v>
      </c>
      <c r="I9761" s="7">
        <v>66.429000000000002</v>
      </c>
      <c r="J9761" s="2">
        <v>56</v>
      </c>
      <c r="K9761">
        <v>3</v>
      </c>
    </row>
    <row r="9762" spans="1:12" x14ac:dyDescent="0.25">
      <c r="A9762">
        <v>99588</v>
      </c>
      <c r="B9762" s="2">
        <v>52.246360000000003</v>
      </c>
      <c r="C9762" s="3">
        <v>879</v>
      </c>
      <c r="E9762" t="s">
        <v>16640</v>
      </c>
      <c r="F9762" s="4" t="s">
        <v>16604</v>
      </c>
      <c r="G9762" s="5">
        <v>556</v>
      </c>
      <c r="H9762" s="6">
        <v>0.30700179999999999</v>
      </c>
      <c r="I9762" s="7">
        <v>57.082999999999998</v>
      </c>
    </row>
    <row r="9763" spans="1:12" x14ac:dyDescent="0.25">
      <c r="A9763">
        <v>33442</v>
      </c>
      <c r="B9763" s="2">
        <v>52.240729999999999</v>
      </c>
      <c r="C9763" s="3">
        <v>29381</v>
      </c>
      <c r="D9763" s="4">
        <v>33100</v>
      </c>
      <c r="E9763" t="s">
        <v>6887</v>
      </c>
      <c r="F9763" s="4" t="s">
        <v>6689</v>
      </c>
      <c r="G9763" s="5">
        <v>22944</v>
      </c>
      <c r="H9763" s="6">
        <v>0.2998169</v>
      </c>
      <c r="I9763" s="7">
        <v>58.323</v>
      </c>
      <c r="J9763" s="2">
        <v>35</v>
      </c>
      <c r="K9763">
        <v>3</v>
      </c>
    </row>
    <row r="9764" spans="1:12" x14ac:dyDescent="0.25">
      <c r="A9764">
        <v>46140</v>
      </c>
      <c r="B9764" s="2">
        <v>52.228940000000001</v>
      </c>
      <c r="C9764" s="3">
        <v>38869</v>
      </c>
      <c r="D9764" s="4">
        <v>26900</v>
      </c>
      <c r="E9764" t="s">
        <v>111</v>
      </c>
      <c r="F9764" s="4" t="s">
        <v>8800</v>
      </c>
      <c r="G9764" s="5">
        <v>26329</v>
      </c>
      <c r="H9764" s="6">
        <v>0.23122789999999999</v>
      </c>
      <c r="I9764" s="7">
        <v>70.159000000000006</v>
      </c>
      <c r="J9764" s="2">
        <v>48.2667</v>
      </c>
      <c r="K9764">
        <v>15</v>
      </c>
      <c r="L9764" s="2">
        <v>89.1</v>
      </c>
    </row>
    <row r="9765" spans="1:12" x14ac:dyDescent="0.25">
      <c r="A9765">
        <v>51035</v>
      </c>
      <c r="B9765" s="2">
        <v>52.222349999999999</v>
      </c>
      <c r="C9765" s="3">
        <v>1764</v>
      </c>
      <c r="E9765" t="s">
        <v>9813</v>
      </c>
      <c r="F9765" s="4" t="s">
        <v>9593</v>
      </c>
      <c r="G9765" s="5">
        <v>1220</v>
      </c>
      <c r="H9765" s="6">
        <v>0.21539720000000001</v>
      </c>
      <c r="I9765" s="7">
        <v>72.891000000000005</v>
      </c>
    </row>
    <row r="9766" spans="1:12" x14ac:dyDescent="0.25">
      <c r="A9766">
        <v>2673</v>
      </c>
      <c r="B9766" s="2">
        <v>52.220480000000002</v>
      </c>
      <c r="C9766" s="3">
        <v>8574</v>
      </c>
      <c r="D9766" s="4">
        <v>12700</v>
      </c>
      <c r="E9766" t="s">
        <v>434</v>
      </c>
      <c r="F9766" s="4" t="s">
        <v>21</v>
      </c>
      <c r="G9766" s="5">
        <v>6564</v>
      </c>
      <c r="H9766" s="6">
        <v>0.24741009999999999</v>
      </c>
      <c r="I9766" s="7">
        <v>67.358000000000004</v>
      </c>
      <c r="J9766" s="2">
        <v>50</v>
      </c>
      <c r="K9766">
        <v>3</v>
      </c>
    </row>
    <row r="9767" spans="1:12" x14ac:dyDescent="0.25">
      <c r="A9767">
        <v>35146</v>
      </c>
      <c r="B9767" s="2">
        <v>52.216900000000003</v>
      </c>
      <c r="C9767" s="3">
        <v>12180</v>
      </c>
      <c r="D9767" s="4">
        <v>13820</v>
      </c>
      <c r="E9767" t="s">
        <v>2819</v>
      </c>
      <c r="F9767" s="4" t="s">
        <v>7027</v>
      </c>
      <c r="G9767" s="5">
        <v>8416</v>
      </c>
      <c r="H9767" s="6">
        <v>0.18724009999999999</v>
      </c>
      <c r="I9767" s="7">
        <v>77.75</v>
      </c>
    </row>
    <row r="9768" spans="1:12" x14ac:dyDescent="0.25">
      <c r="A9768">
        <v>31066</v>
      </c>
      <c r="B9768" s="2">
        <v>52.214669999999998</v>
      </c>
      <c r="C9768" s="3">
        <v>1409</v>
      </c>
      <c r="D9768" s="4">
        <v>31420</v>
      </c>
      <c r="E9768" t="s">
        <v>6577</v>
      </c>
      <c r="F9768" s="4" t="s">
        <v>6363</v>
      </c>
      <c r="G9768" s="5">
        <v>910</v>
      </c>
      <c r="H9768" s="6">
        <v>0.2120879</v>
      </c>
      <c r="I9768" s="7">
        <v>73.456000000000003</v>
      </c>
    </row>
    <row r="9769" spans="1:12" x14ac:dyDescent="0.25">
      <c r="A9769">
        <v>25826</v>
      </c>
      <c r="B9769" s="2">
        <v>52.214419999999997</v>
      </c>
      <c r="C9769" s="3">
        <v>160</v>
      </c>
      <c r="E9769" t="s">
        <v>5414</v>
      </c>
      <c r="F9769" s="4" t="s">
        <v>5144</v>
      </c>
      <c r="G9769" s="5">
        <v>127</v>
      </c>
      <c r="H9769" s="6">
        <v>0.13385830000000001</v>
      </c>
      <c r="I9769" s="7">
        <v>86.974000000000004</v>
      </c>
    </row>
    <row r="9770" spans="1:12" x14ac:dyDescent="0.25">
      <c r="A9770">
        <v>64433</v>
      </c>
      <c r="B9770" s="2">
        <v>52.214370000000002</v>
      </c>
      <c r="C9770" s="3">
        <v>231</v>
      </c>
      <c r="D9770" s="4">
        <v>32340</v>
      </c>
      <c r="E9770" t="s">
        <v>12267</v>
      </c>
      <c r="F9770" s="4" t="s">
        <v>12102</v>
      </c>
      <c r="G9770" s="5">
        <v>86</v>
      </c>
      <c r="H9770" s="6">
        <v>0.3333333</v>
      </c>
      <c r="I9770" s="7">
        <v>52.5</v>
      </c>
    </row>
    <row r="9771" spans="1:12" x14ac:dyDescent="0.25">
      <c r="A9771">
        <v>98836</v>
      </c>
      <c r="B9771" s="2">
        <v>52.214210000000001</v>
      </c>
      <c r="C9771" s="3">
        <v>1057</v>
      </c>
      <c r="D9771" s="4">
        <v>48300</v>
      </c>
      <c r="E9771" t="s">
        <v>16506</v>
      </c>
      <c r="F9771" s="4" t="s">
        <v>16344</v>
      </c>
      <c r="G9771" s="5">
        <v>556</v>
      </c>
      <c r="H9771" s="6">
        <v>0.25134649999999997</v>
      </c>
      <c r="I9771" s="7">
        <v>66.661000000000001</v>
      </c>
    </row>
    <row r="9772" spans="1:12" x14ac:dyDescent="0.25">
      <c r="A9772">
        <v>5819</v>
      </c>
      <c r="B9772" s="2">
        <v>52.212409999999998</v>
      </c>
      <c r="C9772" s="3">
        <v>9725</v>
      </c>
      <c r="E9772" t="s">
        <v>1167</v>
      </c>
      <c r="F9772" s="4" t="s">
        <v>1030</v>
      </c>
      <c r="G9772" s="5">
        <v>6971</v>
      </c>
      <c r="H9772" s="6">
        <v>0.27341850000000001</v>
      </c>
      <c r="I9772" s="7">
        <v>62.841000000000001</v>
      </c>
      <c r="J9772" s="2">
        <v>53.333300000000001</v>
      </c>
      <c r="K9772">
        <v>9</v>
      </c>
    </row>
    <row r="9773" spans="1:12" x14ac:dyDescent="0.25">
      <c r="A9773">
        <v>2571</v>
      </c>
      <c r="B9773" s="2">
        <v>52.208889999999997</v>
      </c>
      <c r="C9773" s="3">
        <v>10489</v>
      </c>
      <c r="D9773" s="4">
        <v>14460</v>
      </c>
      <c r="E9773" t="s">
        <v>400</v>
      </c>
      <c r="F9773" s="4" t="s">
        <v>21</v>
      </c>
      <c r="G9773" s="5">
        <v>7736</v>
      </c>
      <c r="H9773" s="6">
        <v>0.25051709999999999</v>
      </c>
      <c r="I9773" s="7">
        <v>66.790999999999997</v>
      </c>
      <c r="J9773" s="2">
        <v>23</v>
      </c>
      <c r="K9773">
        <v>1</v>
      </c>
    </row>
    <row r="9774" spans="1:12" x14ac:dyDescent="0.25">
      <c r="A9774">
        <v>53090</v>
      </c>
      <c r="B9774" s="2">
        <v>52.203360000000004</v>
      </c>
      <c r="C9774" s="3">
        <v>21947</v>
      </c>
      <c r="D9774" s="4">
        <v>33340</v>
      </c>
      <c r="E9774" t="s">
        <v>9762</v>
      </c>
      <c r="F9774" s="4" t="s">
        <v>10031</v>
      </c>
      <c r="G9774" s="5">
        <v>15348</v>
      </c>
      <c r="H9774" s="6">
        <v>0.21200079999999999</v>
      </c>
      <c r="I9774" s="7">
        <v>73.445999999999998</v>
      </c>
      <c r="J9774" s="2">
        <v>47</v>
      </c>
      <c r="K9774">
        <v>7</v>
      </c>
    </row>
    <row r="9775" spans="1:12" x14ac:dyDescent="0.25">
      <c r="A9775">
        <v>99566</v>
      </c>
      <c r="B9775" s="2">
        <v>52.199669999999998</v>
      </c>
      <c r="C9775" s="3">
        <v>212</v>
      </c>
      <c r="E9775" t="s">
        <v>16624</v>
      </c>
      <c r="F9775" s="4" t="s">
        <v>16604</v>
      </c>
      <c r="G9775" s="5">
        <v>109</v>
      </c>
      <c r="H9775" s="6">
        <v>0.1909091</v>
      </c>
      <c r="I9775" s="7">
        <v>77.082999999999998</v>
      </c>
    </row>
    <row r="9776" spans="1:12" x14ac:dyDescent="0.25">
      <c r="A9776">
        <v>3740</v>
      </c>
      <c r="B9776" s="2">
        <v>52.199509999999997</v>
      </c>
      <c r="C9776" s="3">
        <v>689</v>
      </c>
      <c r="D9776" s="4">
        <v>17200</v>
      </c>
      <c r="E9776" t="s">
        <v>627</v>
      </c>
      <c r="F9776" s="4" t="s">
        <v>520</v>
      </c>
      <c r="G9776" s="5">
        <v>523</v>
      </c>
      <c r="H9776" s="6">
        <v>0.29770990000000003</v>
      </c>
      <c r="I9776" s="7">
        <v>58.625</v>
      </c>
    </row>
    <row r="9777" spans="1:12" x14ac:dyDescent="0.25">
      <c r="A9777">
        <v>58653</v>
      </c>
      <c r="B9777" s="2">
        <v>52.199280000000002</v>
      </c>
      <c r="C9777" s="3">
        <v>592</v>
      </c>
      <c r="E9777" t="s">
        <v>4085</v>
      </c>
      <c r="F9777" s="4" t="s">
        <v>11069</v>
      </c>
      <c r="G9777" s="5">
        <v>444</v>
      </c>
      <c r="H9777" s="6">
        <v>0.1932584</v>
      </c>
      <c r="I9777" s="7">
        <v>76.667000000000002</v>
      </c>
    </row>
    <row r="9778" spans="1:12" x14ac:dyDescent="0.25">
      <c r="A9778">
        <v>44410</v>
      </c>
      <c r="B9778" s="2">
        <v>52.196100000000001</v>
      </c>
      <c r="C9778" s="3">
        <v>16825</v>
      </c>
      <c r="D9778" s="4">
        <v>49660</v>
      </c>
      <c r="E9778" t="s">
        <v>2482</v>
      </c>
      <c r="F9778" s="4" t="s">
        <v>8295</v>
      </c>
      <c r="G9778" s="5">
        <v>12833</v>
      </c>
      <c r="H9778" s="6">
        <v>0.2484027</v>
      </c>
      <c r="I9778" s="7">
        <v>67.137</v>
      </c>
      <c r="J9778" s="2">
        <v>46.666699999999999</v>
      </c>
      <c r="K9778">
        <v>9</v>
      </c>
    </row>
    <row r="9779" spans="1:12" x14ac:dyDescent="0.25">
      <c r="A9779">
        <v>80003</v>
      </c>
      <c r="B9779" s="2">
        <v>52.187269999999998</v>
      </c>
      <c r="C9779" s="3">
        <v>35797</v>
      </c>
      <c r="D9779" s="4">
        <v>19740</v>
      </c>
      <c r="E9779" t="s">
        <v>14476</v>
      </c>
      <c r="F9779" s="4" t="s">
        <v>14477</v>
      </c>
      <c r="G9779" s="5">
        <v>24075</v>
      </c>
      <c r="H9779" s="6">
        <v>0.2502181</v>
      </c>
      <c r="I9779" s="7">
        <v>66.81</v>
      </c>
      <c r="J9779" s="2">
        <v>47.8889</v>
      </c>
      <c r="K9779">
        <v>18</v>
      </c>
      <c r="L9779" s="2">
        <v>87.7</v>
      </c>
    </row>
    <row r="9780" spans="1:12" x14ac:dyDescent="0.25">
      <c r="A9780">
        <v>49307</v>
      </c>
      <c r="B9780" s="2">
        <v>52.179049999999997</v>
      </c>
      <c r="C9780" s="3">
        <v>20683</v>
      </c>
      <c r="D9780" s="4">
        <v>13660</v>
      </c>
      <c r="E9780" t="s">
        <v>9365</v>
      </c>
      <c r="F9780" s="4" t="s">
        <v>9106</v>
      </c>
      <c r="G9780" s="5">
        <v>10239</v>
      </c>
      <c r="H9780" s="6">
        <v>0.31386720000000001</v>
      </c>
      <c r="I9780" s="7">
        <v>55.807000000000002</v>
      </c>
      <c r="J9780" s="2">
        <v>44.777799999999999</v>
      </c>
      <c r="K9780">
        <v>9</v>
      </c>
    </row>
    <row r="9781" spans="1:12" x14ac:dyDescent="0.25">
      <c r="A9781">
        <v>33764</v>
      </c>
      <c r="B9781" s="2">
        <v>52.171779999999998</v>
      </c>
      <c r="C9781" s="3">
        <v>25458</v>
      </c>
      <c r="D9781" s="4">
        <v>45300</v>
      </c>
      <c r="E9781" t="s">
        <v>6920</v>
      </c>
      <c r="F9781" s="4" t="s">
        <v>6689</v>
      </c>
      <c r="G9781" s="5">
        <v>20170</v>
      </c>
      <c r="H9781" s="6">
        <v>0.26712940000000002</v>
      </c>
      <c r="I9781" s="7">
        <v>63.883000000000003</v>
      </c>
      <c r="J9781" s="2">
        <v>43.3</v>
      </c>
      <c r="K9781">
        <v>10</v>
      </c>
      <c r="L9781" s="2">
        <v>68.599999999999994</v>
      </c>
    </row>
    <row r="9782" spans="1:12" x14ac:dyDescent="0.25">
      <c r="A9782">
        <v>14445</v>
      </c>
      <c r="B9782" s="2">
        <v>52.16563</v>
      </c>
      <c r="C9782" s="3">
        <v>7892</v>
      </c>
      <c r="D9782" s="4">
        <v>40380</v>
      </c>
      <c r="E9782" t="s">
        <v>2846</v>
      </c>
      <c r="F9782" s="4" t="s">
        <v>1280</v>
      </c>
      <c r="G9782" s="5">
        <v>5507</v>
      </c>
      <c r="H9782" s="6">
        <v>0.3068264</v>
      </c>
      <c r="I9782" s="7">
        <v>57.018000000000001</v>
      </c>
      <c r="J9782" s="2">
        <v>43.666699999999999</v>
      </c>
      <c r="K9782">
        <v>6</v>
      </c>
    </row>
    <row r="9783" spans="1:12" x14ac:dyDescent="0.25">
      <c r="A9783">
        <v>70719</v>
      </c>
      <c r="B9783" s="2">
        <v>52.163640000000001</v>
      </c>
      <c r="C9783" s="3">
        <v>4400</v>
      </c>
      <c r="D9783" s="4">
        <v>12940</v>
      </c>
      <c r="E9783" t="s">
        <v>13054</v>
      </c>
      <c r="F9783" s="4" t="s">
        <v>12927</v>
      </c>
      <c r="G9783" s="5">
        <v>2821</v>
      </c>
      <c r="H9783" s="6">
        <v>0.2208437</v>
      </c>
      <c r="I9783" s="7">
        <v>71.875</v>
      </c>
    </row>
    <row r="9784" spans="1:12" x14ac:dyDescent="0.25">
      <c r="A9784">
        <v>8330</v>
      </c>
      <c r="B9784" s="2">
        <v>52.158299999999997</v>
      </c>
      <c r="C9784" s="3">
        <v>28500</v>
      </c>
      <c r="D9784" s="4">
        <v>12100</v>
      </c>
      <c r="E9784" t="s">
        <v>1685</v>
      </c>
      <c r="F9784" s="4" t="s">
        <v>1341</v>
      </c>
      <c r="G9784" s="5">
        <v>19503</v>
      </c>
      <c r="H9784" s="6">
        <v>0.24632109999999999</v>
      </c>
      <c r="I9784" s="7">
        <v>67.471999999999994</v>
      </c>
      <c r="J9784" s="2">
        <v>53.2</v>
      </c>
      <c r="K9784">
        <v>5</v>
      </c>
    </row>
    <row r="9785" spans="1:12" x14ac:dyDescent="0.25">
      <c r="A9785">
        <v>55066</v>
      </c>
      <c r="B9785" s="2">
        <v>52.150530000000003</v>
      </c>
      <c r="C9785" s="3">
        <v>18423</v>
      </c>
      <c r="D9785" s="4">
        <v>39860</v>
      </c>
      <c r="E9785" t="s">
        <v>10451</v>
      </c>
      <c r="F9785" s="4" t="s">
        <v>10428</v>
      </c>
      <c r="G9785" s="5">
        <v>12977</v>
      </c>
      <c r="H9785" s="6">
        <v>0.2415813</v>
      </c>
      <c r="I9785" s="7">
        <v>68.281000000000006</v>
      </c>
      <c r="J9785" s="2">
        <v>47</v>
      </c>
      <c r="K9785">
        <v>8</v>
      </c>
    </row>
    <row r="9786" spans="1:12" x14ac:dyDescent="0.25">
      <c r="A9786">
        <v>23417</v>
      </c>
      <c r="B9786" s="2">
        <v>52.146790000000003</v>
      </c>
      <c r="C9786" s="3">
        <v>3378</v>
      </c>
      <c r="E9786" t="s">
        <v>4865</v>
      </c>
      <c r="F9786" s="4" t="s">
        <v>4335</v>
      </c>
      <c r="G9786" s="5">
        <v>2653</v>
      </c>
      <c r="H9786" s="6">
        <v>0.298153</v>
      </c>
      <c r="I9786" s="7">
        <v>58.5</v>
      </c>
      <c r="J9786" s="2">
        <v>44.5</v>
      </c>
      <c r="K9786">
        <v>4</v>
      </c>
    </row>
    <row r="9787" spans="1:12" x14ac:dyDescent="0.25">
      <c r="A9787">
        <v>73121</v>
      </c>
      <c r="B9787" s="2">
        <v>52.14555</v>
      </c>
      <c r="C9787" s="3">
        <v>3293</v>
      </c>
      <c r="D9787" s="4">
        <v>36420</v>
      </c>
      <c r="E9787" t="s">
        <v>13492</v>
      </c>
      <c r="F9787" s="4" t="s">
        <v>13462</v>
      </c>
      <c r="G9787" s="5">
        <v>2500</v>
      </c>
      <c r="H9787" s="6">
        <v>0.27628950000000002</v>
      </c>
      <c r="I9787" s="7">
        <v>62.273000000000003</v>
      </c>
      <c r="J9787" s="2">
        <v>23</v>
      </c>
      <c r="K9787">
        <v>1</v>
      </c>
    </row>
    <row r="9788" spans="1:12" x14ac:dyDescent="0.25">
      <c r="A9788">
        <v>37037</v>
      </c>
      <c r="B9788" s="2">
        <v>52.144039999999997</v>
      </c>
      <c r="C9788" s="3">
        <v>6288</v>
      </c>
      <c r="D9788" s="4">
        <v>34980</v>
      </c>
      <c r="E9788" t="s">
        <v>3802</v>
      </c>
      <c r="F9788" s="4" t="s">
        <v>7348</v>
      </c>
      <c r="G9788" s="5">
        <v>3842</v>
      </c>
      <c r="H9788" s="6">
        <v>0.21759500000000001</v>
      </c>
      <c r="I9788" s="7">
        <v>72.406000000000006</v>
      </c>
      <c r="J9788" s="2">
        <v>41</v>
      </c>
      <c r="K9788">
        <v>2</v>
      </c>
    </row>
    <row r="9789" spans="1:12" x14ac:dyDescent="0.25">
      <c r="A9789">
        <v>34986</v>
      </c>
      <c r="B9789" s="2">
        <v>52.138579999999997</v>
      </c>
      <c r="C9789" s="3">
        <v>24690</v>
      </c>
      <c r="D9789" s="4">
        <v>38940</v>
      </c>
      <c r="E9789" t="s">
        <v>7021</v>
      </c>
      <c r="F9789" s="4" t="s">
        <v>6689</v>
      </c>
      <c r="G9789" s="5">
        <v>18954</v>
      </c>
      <c r="H9789" s="6">
        <v>0.2781324</v>
      </c>
      <c r="I9789" s="7">
        <v>61.942</v>
      </c>
      <c r="J9789" s="2">
        <v>9</v>
      </c>
      <c r="K9789">
        <v>1</v>
      </c>
    </row>
    <row r="9790" spans="1:12" x14ac:dyDescent="0.25">
      <c r="A9790">
        <v>28712</v>
      </c>
      <c r="B9790" s="2">
        <v>52.130809999999997</v>
      </c>
      <c r="C9790" s="3">
        <v>18649</v>
      </c>
      <c r="D9790" s="4">
        <v>14820</v>
      </c>
      <c r="E9790" t="s">
        <v>6083</v>
      </c>
      <c r="F9790" s="4" t="s">
        <v>5642</v>
      </c>
      <c r="G9790" s="5">
        <v>13501</v>
      </c>
      <c r="H9790" s="6">
        <v>0.32869199999999998</v>
      </c>
      <c r="I9790" s="7">
        <v>53.201000000000001</v>
      </c>
      <c r="J9790" s="2">
        <v>45.875</v>
      </c>
      <c r="K9790">
        <v>8</v>
      </c>
    </row>
    <row r="9791" spans="1:12" x14ac:dyDescent="0.25">
      <c r="A9791">
        <v>93526</v>
      </c>
      <c r="B9791" s="2">
        <v>52.12744</v>
      </c>
      <c r="C9791" s="3">
        <v>713</v>
      </c>
      <c r="E9791" t="s">
        <v>5046</v>
      </c>
      <c r="F9791" s="4" t="s">
        <v>15368</v>
      </c>
      <c r="G9791" s="5">
        <v>583</v>
      </c>
      <c r="H9791" s="6">
        <v>0.21575340000000001</v>
      </c>
      <c r="I9791" s="7">
        <v>72.707999999999998</v>
      </c>
    </row>
    <row r="9792" spans="1:12" x14ac:dyDescent="0.25">
      <c r="A9792">
        <v>28125</v>
      </c>
      <c r="B9792" s="2">
        <v>52.126919999999998</v>
      </c>
      <c r="C9792" s="3">
        <v>2180</v>
      </c>
      <c r="D9792" s="4">
        <v>16740</v>
      </c>
      <c r="E9792" t="s">
        <v>5887</v>
      </c>
      <c r="F9792" s="4" t="s">
        <v>5642</v>
      </c>
      <c r="G9792" s="5">
        <v>1580</v>
      </c>
      <c r="H9792" s="6">
        <v>0.27387729999999999</v>
      </c>
      <c r="I9792" s="7">
        <v>62.662999999999997</v>
      </c>
    </row>
    <row r="9793" spans="1:12" x14ac:dyDescent="0.25">
      <c r="A9793">
        <v>92028</v>
      </c>
      <c r="B9793" s="2">
        <v>52.118600000000001</v>
      </c>
      <c r="C9793" s="3">
        <v>48334</v>
      </c>
      <c r="D9793" s="4">
        <v>41740</v>
      </c>
      <c r="E9793" t="s">
        <v>15481</v>
      </c>
      <c r="F9793" s="4" t="s">
        <v>15368</v>
      </c>
      <c r="G9793" s="5">
        <v>33224</v>
      </c>
      <c r="H9793" s="6">
        <v>0.26784049999999998</v>
      </c>
      <c r="I9793" s="7">
        <v>63.698</v>
      </c>
      <c r="J9793" s="2">
        <v>48.055599999999998</v>
      </c>
      <c r="K9793">
        <v>18</v>
      </c>
      <c r="L9793" s="2">
        <v>88.4</v>
      </c>
    </row>
    <row r="9794" spans="1:12" x14ac:dyDescent="0.25">
      <c r="A9794">
        <v>53040</v>
      </c>
      <c r="B9794" s="2">
        <v>52.109360000000002</v>
      </c>
      <c r="C9794" s="3">
        <v>8010</v>
      </c>
      <c r="D9794" s="4">
        <v>33340</v>
      </c>
      <c r="E9794" t="s">
        <v>10049</v>
      </c>
      <c r="F9794" s="4" t="s">
        <v>10031</v>
      </c>
      <c r="G9794" s="5">
        <v>5359</v>
      </c>
      <c r="H9794" s="6">
        <v>0.19331960000000001</v>
      </c>
      <c r="I9794" s="7">
        <v>76.573999999999998</v>
      </c>
      <c r="J9794" s="2">
        <v>56.2</v>
      </c>
      <c r="K9794">
        <v>5</v>
      </c>
    </row>
    <row r="9795" spans="1:12" x14ac:dyDescent="0.25">
      <c r="A9795">
        <v>46347</v>
      </c>
      <c r="B9795" s="2">
        <v>52.107280000000003</v>
      </c>
      <c r="C9795" s="3">
        <v>4802</v>
      </c>
      <c r="D9795" s="4">
        <v>16980</v>
      </c>
      <c r="E9795" t="s">
        <v>8850</v>
      </c>
      <c r="F9795" s="4" t="s">
        <v>8800</v>
      </c>
      <c r="G9795" s="5">
        <v>3312</v>
      </c>
      <c r="H9795" s="6">
        <v>0.2188349</v>
      </c>
      <c r="I9795" s="7">
        <v>72.162999999999997</v>
      </c>
      <c r="J9795" s="2">
        <v>61</v>
      </c>
      <c r="K9795">
        <v>1</v>
      </c>
    </row>
    <row r="9796" spans="1:12" x14ac:dyDescent="0.25">
      <c r="A9796">
        <v>41503</v>
      </c>
      <c r="B9796" s="2">
        <v>52.106400000000001</v>
      </c>
      <c r="C9796" s="3">
        <v>587</v>
      </c>
      <c r="E9796" t="s">
        <v>8070</v>
      </c>
      <c r="F9796" s="4" t="s">
        <v>7883</v>
      </c>
      <c r="G9796" s="5">
        <v>393</v>
      </c>
      <c r="H9796" s="6">
        <v>0.2284264</v>
      </c>
      <c r="I9796" s="7">
        <v>70.5</v>
      </c>
    </row>
    <row r="9797" spans="1:12" x14ac:dyDescent="0.25">
      <c r="A9797">
        <v>82839</v>
      </c>
      <c r="B9797" s="2">
        <v>52.106059999999999</v>
      </c>
      <c r="C9797" s="3">
        <v>1322</v>
      </c>
      <c r="D9797" s="4">
        <v>43260</v>
      </c>
      <c r="E9797" t="s">
        <v>14709</v>
      </c>
      <c r="F9797" s="4" t="s">
        <v>14657</v>
      </c>
      <c r="G9797" s="5">
        <v>1003</v>
      </c>
      <c r="H9797" s="6">
        <v>0.2101594</v>
      </c>
      <c r="I9797" s="7">
        <v>73.646000000000001</v>
      </c>
      <c r="J9797" s="2">
        <v>75</v>
      </c>
      <c r="K9797">
        <v>1</v>
      </c>
    </row>
    <row r="9798" spans="1:12" x14ac:dyDescent="0.25">
      <c r="A9798">
        <v>61062</v>
      </c>
      <c r="B9798" s="2">
        <v>52.105490000000003</v>
      </c>
      <c r="C9798" s="3">
        <v>2117</v>
      </c>
      <c r="D9798" s="4">
        <v>23300</v>
      </c>
      <c r="E9798" t="s">
        <v>11667</v>
      </c>
      <c r="F9798" s="4" t="s">
        <v>11490</v>
      </c>
      <c r="G9798" s="5">
        <v>1401</v>
      </c>
      <c r="H9798" s="6">
        <v>0.20470759999999999</v>
      </c>
      <c r="I9798" s="7">
        <v>74.582999999999998</v>
      </c>
      <c r="J9798" s="2">
        <v>60</v>
      </c>
      <c r="K9798">
        <v>1</v>
      </c>
    </row>
    <row r="9799" spans="1:12" x14ac:dyDescent="0.25">
      <c r="A9799">
        <v>32667</v>
      </c>
      <c r="B9799" s="2">
        <v>52.104550000000003</v>
      </c>
      <c r="C9799" s="3">
        <v>3125</v>
      </c>
      <c r="D9799" s="4">
        <v>23540</v>
      </c>
      <c r="E9799" t="s">
        <v>6817</v>
      </c>
      <c r="F9799" s="4" t="s">
        <v>6689</v>
      </c>
      <c r="G9799" s="5">
        <v>2539</v>
      </c>
      <c r="H9799" s="6">
        <v>0.333202</v>
      </c>
      <c r="I9799" s="7">
        <v>52.372999999999998</v>
      </c>
      <c r="J9799" s="2">
        <v>46.5</v>
      </c>
      <c r="K9799">
        <v>2</v>
      </c>
    </row>
    <row r="9800" spans="1:12" x14ac:dyDescent="0.25">
      <c r="A9800">
        <v>11428</v>
      </c>
      <c r="B9800" s="2">
        <v>52.100490000000001</v>
      </c>
      <c r="C9800" s="3">
        <v>20461</v>
      </c>
      <c r="D9800" s="4">
        <v>35620</v>
      </c>
      <c r="E9800" t="s">
        <v>1929</v>
      </c>
      <c r="F9800" s="4" t="s">
        <v>1280</v>
      </c>
      <c r="G9800" s="5">
        <v>14423</v>
      </c>
      <c r="H9800" s="6">
        <v>0.21103720000000001</v>
      </c>
      <c r="I9800" s="7">
        <v>73.480999999999995</v>
      </c>
      <c r="J9800" s="2">
        <v>36.444400000000002</v>
      </c>
      <c r="K9800">
        <v>9</v>
      </c>
    </row>
    <row r="9801" spans="1:12" x14ac:dyDescent="0.25">
      <c r="A9801">
        <v>90715</v>
      </c>
      <c r="B9801" s="2">
        <v>52.093829999999997</v>
      </c>
      <c r="C9801" s="3">
        <v>20283</v>
      </c>
      <c r="D9801" s="4">
        <v>31080</v>
      </c>
      <c r="E9801" t="s">
        <v>1723</v>
      </c>
      <c r="F9801" s="4" t="s">
        <v>15368</v>
      </c>
      <c r="G9801" s="5">
        <v>13427</v>
      </c>
      <c r="H9801" s="6">
        <v>0.2456245</v>
      </c>
      <c r="I9801" s="7">
        <v>67.5</v>
      </c>
      <c r="J9801" s="2">
        <v>45.6</v>
      </c>
      <c r="K9801">
        <v>5</v>
      </c>
    </row>
    <row r="9802" spans="1:12" x14ac:dyDescent="0.25">
      <c r="A9802">
        <v>14001</v>
      </c>
      <c r="B9802" s="2">
        <v>52.08896</v>
      </c>
      <c r="C9802" s="3">
        <v>9789</v>
      </c>
      <c r="D9802" s="4">
        <v>15380</v>
      </c>
      <c r="E9802" t="s">
        <v>2757</v>
      </c>
      <c r="F9802" s="4" t="s">
        <v>1280</v>
      </c>
      <c r="G9802" s="5">
        <v>6915</v>
      </c>
      <c r="H9802" s="6">
        <v>0.21385190000000001</v>
      </c>
      <c r="I9802" s="7">
        <v>72.983000000000004</v>
      </c>
    </row>
    <row r="9803" spans="1:12" x14ac:dyDescent="0.25">
      <c r="A9803">
        <v>15360</v>
      </c>
      <c r="B9803" s="2">
        <v>52.087000000000003</v>
      </c>
      <c r="C9803" s="3">
        <v>1766</v>
      </c>
      <c r="D9803" s="4">
        <v>38300</v>
      </c>
      <c r="E9803" t="s">
        <v>3114</v>
      </c>
      <c r="F9803" s="4" t="s">
        <v>3003</v>
      </c>
      <c r="G9803" s="5">
        <v>1253</v>
      </c>
      <c r="H9803" s="6">
        <v>0.21229049999999999</v>
      </c>
      <c r="I9803" s="7">
        <v>73.25</v>
      </c>
    </row>
    <row r="9804" spans="1:12" x14ac:dyDescent="0.25">
      <c r="A9804">
        <v>70729</v>
      </c>
      <c r="B9804" s="2">
        <v>52.086570000000002</v>
      </c>
      <c r="C9804" s="3">
        <v>976</v>
      </c>
      <c r="D9804" s="4">
        <v>12940</v>
      </c>
      <c r="E9804" t="s">
        <v>13058</v>
      </c>
      <c r="F9804" s="4" t="s">
        <v>12927</v>
      </c>
      <c r="G9804" s="5">
        <v>532</v>
      </c>
      <c r="H9804" s="6">
        <v>0.27067669999999999</v>
      </c>
      <c r="I9804" s="7">
        <v>63.158000000000001</v>
      </c>
    </row>
    <row r="9805" spans="1:12" x14ac:dyDescent="0.25">
      <c r="A9805">
        <v>19522</v>
      </c>
      <c r="B9805" s="2">
        <v>52.0839</v>
      </c>
      <c r="C9805" s="3">
        <v>14833</v>
      </c>
      <c r="D9805" s="4">
        <v>39740</v>
      </c>
      <c r="E9805" t="s">
        <v>4286</v>
      </c>
      <c r="F9805" s="4" t="s">
        <v>3003</v>
      </c>
      <c r="G9805" s="5">
        <v>10668</v>
      </c>
      <c r="H9805" s="6">
        <v>0.20433029999999999</v>
      </c>
      <c r="I9805" s="7">
        <v>74.62</v>
      </c>
      <c r="J9805" s="2">
        <v>43.666699999999999</v>
      </c>
      <c r="K9805">
        <v>9</v>
      </c>
    </row>
    <row r="9806" spans="1:12" x14ac:dyDescent="0.25">
      <c r="A9806">
        <v>47920</v>
      </c>
      <c r="B9806" s="2">
        <v>52.080970000000001</v>
      </c>
      <c r="C9806" s="3">
        <v>2187</v>
      </c>
      <c r="D9806" s="4">
        <v>29200</v>
      </c>
      <c r="E9806" t="s">
        <v>9079</v>
      </c>
      <c r="F9806" s="4" t="s">
        <v>8800</v>
      </c>
      <c r="G9806" s="5">
        <v>1560</v>
      </c>
      <c r="H9806" s="6">
        <v>0.21524660000000001</v>
      </c>
      <c r="I9806" s="7">
        <v>72.721999999999994</v>
      </c>
      <c r="J9806" s="2">
        <v>62</v>
      </c>
      <c r="K9806">
        <v>3</v>
      </c>
    </row>
    <row r="9807" spans="1:12" x14ac:dyDescent="0.25">
      <c r="A9807">
        <v>35116</v>
      </c>
      <c r="B9807" s="2">
        <v>52.079900000000002</v>
      </c>
      <c r="C9807" s="3">
        <v>4202</v>
      </c>
      <c r="D9807" s="4">
        <v>13820</v>
      </c>
      <c r="E9807" t="s">
        <v>1320</v>
      </c>
      <c r="F9807" s="4" t="s">
        <v>7027</v>
      </c>
      <c r="G9807" s="5">
        <v>2940</v>
      </c>
      <c r="H9807" s="6">
        <v>0.18701119999999999</v>
      </c>
      <c r="I9807" s="7">
        <v>77.596000000000004</v>
      </c>
      <c r="J9807" s="2">
        <v>52</v>
      </c>
      <c r="K9807">
        <v>1</v>
      </c>
    </row>
    <row r="9808" spans="1:12" x14ac:dyDescent="0.25">
      <c r="A9808">
        <v>14418</v>
      </c>
      <c r="B9808" s="2">
        <v>52.078960000000002</v>
      </c>
      <c r="C9808" s="3">
        <v>1371</v>
      </c>
      <c r="D9808" s="4">
        <v>40380</v>
      </c>
      <c r="E9808" t="s">
        <v>2835</v>
      </c>
      <c r="F9808" s="4" t="s">
        <v>1280</v>
      </c>
      <c r="G9808" s="5">
        <v>955</v>
      </c>
      <c r="H9808" s="6">
        <v>0.209205</v>
      </c>
      <c r="I9808" s="7">
        <v>73.75</v>
      </c>
      <c r="J9808" s="2">
        <v>54</v>
      </c>
      <c r="K9808">
        <v>1</v>
      </c>
    </row>
    <row r="9809" spans="1:12" x14ac:dyDescent="0.25">
      <c r="A9809">
        <v>48912</v>
      </c>
      <c r="B9809" s="2">
        <v>52.076030000000003</v>
      </c>
      <c r="C9809" s="3">
        <v>18093</v>
      </c>
      <c r="D9809" s="4">
        <v>29620</v>
      </c>
      <c r="E9809" t="s">
        <v>2990</v>
      </c>
      <c r="F9809" s="4" t="s">
        <v>9106</v>
      </c>
      <c r="G9809" s="5">
        <v>11251</v>
      </c>
      <c r="H9809" s="6">
        <v>0.3772663</v>
      </c>
      <c r="I9809" s="7">
        <v>44.706000000000003</v>
      </c>
      <c r="J9809" s="2">
        <v>45.461500000000001</v>
      </c>
      <c r="K9809">
        <v>26</v>
      </c>
      <c r="L9809" s="2">
        <v>78.5</v>
      </c>
    </row>
    <row r="9810" spans="1:12" x14ac:dyDescent="0.25">
      <c r="A9810">
        <v>12921</v>
      </c>
      <c r="B9810" s="2">
        <v>52.072949999999999</v>
      </c>
      <c r="C9810" s="3">
        <v>2328</v>
      </c>
      <c r="D9810" s="4">
        <v>38460</v>
      </c>
      <c r="E9810" t="s">
        <v>2418</v>
      </c>
      <c r="F9810" s="4" t="s">
        <v>1280</v>
      </c>
      <c r="G9810" s="5">
        <v>1631</v>
      </c>
      <c r="H9810" s="6">
        <v>0.22671569999999999</v>
      </c>
      <c r="I9810" s="7">
        <v>70.721000000000004</v>
      </c>
      <c r="J9810" s="2">
        <v>49</v>
      </c>
      <c r="K9810">
        <v>1</v>
      </c>
    </row>
    <row r="9811" spans="1:12" x14ac:dyDescent="0.25">
      <c r="A9811">
        <v>80247</v>
      </c>
      <c r="B9811" s="2">
        <v>52.068060000000003</v>
      </c>
      <c r="C9811" s="3">
        <v>25587</v>
      </c>
      <c r="D9811" s="4">
        <v>19740</v>
      </c>
      <c r="E9811" t="s">
        <v>2197</v>
      </c>
      <c r="F9811" s="4" t="s">
        <v>14477</v>
      </c>
      <c r="G9811" s="5">
        <v>18819</v>
      </c>
      <c r="H9811" s="6">
        <v>0.38390010000000002</v>
      </c>
      <c r="I9811" s="7">
        <v>43.552999999999997</v>
      </c>
      <c r="J9811" s="2">
        <v>37.1111</v>
      </c>
      <c r="K9811">
        <v>9</v>
      </c>
    </row>
    <row r="9812" spans="1:12" x14ac:dyDescent="0.25">
      <c r="A9812">
        <v>69024</v>
      </c>
      <c r="B9812" s="2">
        <v>52.063319999999997</v>
      </c>
      <c r="C9812" s="3">
        <v>1289</v>
      </c>
      <c r="E9812" t="s">
        <v>11332</v>
      </c>
      <c r="F9812" s="4" t="s">
        <v>12738</v>
      </c>
      <c r="G9812" s="5">
        <v>990</v>
      </c>
      <c r="H9812" s="6">
        <v>0.2330979</v>
      </c>
      <c r="I9812" s="7">
        <v>69.608999999999995</v>
      </c>
      <c r="J9812" s="2">
        <v>49</v>
      </c>
      <c r="K9812">
        <v>1</v>
      </c>
    </row>
    <row r="9813" spans="1:12" x14ac:dyDescent="0.25">
      <c r="A9813">
        <v>48724</v>
      </c>
      <c r="B9813" s="2">
        <v>52.063040000000001</v>
      </c>
      <c r="C9813" s="3">
        <v>266</v>
      </c>
      <c r="D9813" s="4">
        <v>40980</v>
      </c>
      <c r="E9813" t="s">
        <v>4846</v>
      </c>
      <c r="F9813" s="4" t="s">
        <v>9106</v>
      </c>
      <c r="G9813" s="5">
        <v>190</v>
      </c>
      <c r="H9813" s="6">
        <v>0.1832461</v>
      </c>
      <c r="I9813" s="7">
        <v>78.221000000000004</v>
      </c>
    </row>
    <row r="9814" spans="1:12" x14ac:dyDescent="0.25">
      <c r="A9814">
        <v>51055</v>
      </c>
      <c r="B9814" s="2">
        <v>52.06279</v>
      </c>
      <c r="C9814" s="3">
        <v>1363</v>
      </c>
      <c r="D9814" s="4">
        <v>43580</v>
      </c>
      <c r="E9814" t="s">
        <v>9823</v>
      </c>
      <c r="F9814" s="4" t="s">
        <v>9593</v>
      </c>
      <c r="G9814" s="5">
        <v>856</v>
      </c>
      <c r="H9814" s="6">
        <v>0.25320890000000001</v>
      </c>
      <c r="I9814" s="7">
        <v>66.125</v>
      </c>
    </row>
    <row r="9815" spans="1:12" x14ac:dyDescent="0.25">
      <c r="A9815">
        <v>58750</v>
      </c>
      <c r="B9815" s="2">
        <v>52.062480000000001</v>
      </c>
      <c r="C9815" s="3">
        <v>564</v>
      </c>
      <c r="E9815" t="s">
        <v>3999</v>
      </c>
      <c r="F9815" s="4" t="s">
        <v>11069</v>
      </c>
      <c r="G9815" s="5">
        <v>419</v>
      </c>
      <c r="H9815" s="6">
        <v>0.21904760000000001</v>
      </c>
      <c r="I9815" s="7">
        <v>72.019000000000005</v>
      </c>
    </row>
    <row r="9816" spans="1:12" x14ac:dyDescent="0.25">
      <c r="A9816">
        <v>13080</v>
      </c>
      <c r="B9816" s="2">
        <v>52.061709999999998</v>
      </c>
      <c r="C9816" s="3">
        <v>3996</v>
      </c>
      <c r="D9816" s="4">
        <v>45060</v>
      </c>
      <c r="E9816" t="s">
        <v>2498</v>
      </c>
      <c r="F9816" s="4" t="s">
        <v>1280</v>
      </c>
      <c r="G9816" s="5">
        <v>2763</v>
      </c>
      <c r="H9816" s="6">
        <v>0.193992</v>
      </c>
      <c r="I9816" s="7">
        <v>76.346000000000004</v>
      </c>
      <c r="J9816" s="2">
        <v>79</v>
      </c>
      <c r="K9816">
        <v>1</v>
      </c>
    </row>
    <row r="9817" spans="1:12" x14ac:dyDescent="0.25">
      <c r="A9817">
        <v>43357</v>
      </c>
      <c r="B9817" s="2">
        <v>52.060299999999998</v>
      </c>
      <c r="C9817" s="3">
        <v>4710</v>
      </c>
      <c r="D9817" s="4">
        <v>13340</v>
      </c>
      <c r="E9817" t="s">
        <v>5477</v>
      </c>
      <c r="F9817" s="4" t="s">
        <v>8295</v>
      </c>
      <c r="G9817" s="5">
        <v>3157</v>
      </c>
      <c r="H9817" s="6">
        <v>0.2496041</v>
      </c>
      <c r="I9817" s="7">
        <v>66.724999999999994</v>
      </c>
      <c r="J9817" s="2">
        <v>56</v>
      </c>
      <c r="K9817">
        <v>3</v>
      </c>
    </row>
    <row r="9818" spans="1:12" x14ac:dyDescent="0.25">
      <c r="A9818">
        <v>97443</v>
      </c>
      <c r="B9818" s="2">
        <v>52.059199999999997</v>
      </c>
      <c r="C9818" s="3">
        <v>2385</v>
      </c>
      <c r="D9818" s="4">
        <v>40700</v>
      </c>
      <c r="E9818" t="s">
        <v>16252</v>
      </c>
      <c r="F9818" s="4" t="s">
        <v>16170</v>
      </c>
      <c r="G9818" s="5">
        <v>1460</v>
      </c>
      <c r="H9818" s="6">
        <v>0.31095889999999998</v>
      </c>
      <c r="I9818" s="7">
        <v>56.110999999999997</v>
      </c>
      <c r="J9818" s="2">
        <v>78</v>
      </c>
      <c r="K9818">
        <v>1</v>
      </c>
    </row>
    <row r="9819" spans="1:12" x14ac:dyDescent="0.25">
      <c r="A9819">
        <v>4258</v>
      </c>
      <c r="B9819" s="2">
        <v>52.058419999999998</v>
      </c>
      <c r="C9819" s="3">
        <v>2609</v>
      </c>
      <c r="D9819" s="4">
        <v>30340</v>
      </c>
      <c r="E9819" t="s">
        <v>783</v>
      </c>
      <c r="F9819" s="4" t="s">
        <v>701</v>
      </c>
      <c r="G9819" s="5">
        <v>1774</v>
      </c>
      <c r="H9819" s="6">
        <v>0.23055239999999999</v>
      </c>
      <c r="I9819" s="7">
        <v>70</v>
      </c>
    </row>
    <row r="9820" spans="1:12" x14ac:dyDescent="0.25">
      <c r="A9820">
        <v>51546</v>
      </c>
      <c r="B9820" s="2">
        <v>52.057540000000003</v>
      </c>
      <c r="C9820" s="3">
        <v>2742</v>
      </c>
      <c r="D9820" s="4">
        <v>36540</v>
      </c>
      <c r="E9820" t="s">
        <v>5372</v>
      </c>
      <c r="F9820" s="4" t="s">
        <v>9593</v>
      </c>
      <c r="G9820" s="5">
        <v>1904</v>
      </c>
      <c r="H9820" s="6">
        <v>0.21312339999999999</v>
      </c>
      <c r="I9820" s="7">
        <v>73.010999999999996</v>
      </c>
      <c r="J9820" s="2">
        <v>66</v>
      </c>
      <c r="K9820">
        <v>1</v>
      </c>
    </row>
    <row r="9821" spans="1:12" x14ac:dyDescent="0.25">
      <c r="A9821">
        <v>72747</v>
      </c>
      <c r="B9821" s="2">
        <v>52.057070000000003</v>
      </c>
      <c r="C9821" s="3">
        <v>101</v>
      </c>
      <c r="D9821" s="4">
        <v>22220</v>
      </c>
      <c r="E9821" t="s">
        <v>5633</v>
      </c>
      <c r="F9821" s="4" t="s">
        <v>13183</v>
      </c>
      <c r="G9821" s="5">
        <v>72</v>
      </c>
      <c r="H9821" s="6">
        <v>0.26027400000000001</v>
      </c>
      <c r="I9821" s="7">
        <v>64.861000000000004</v>
      </c>
    </row>
    <row r="9822" spans="1:12" x14ac:dyDescent="0.25">
      <c r="A9822">
        <v>69167</v>
      </c>
      <c r="B9822" s="2">
        <v>52.056989999999999</v>
      </c>
      <c r="C9822" s="3">
        <v>323</v>
      </c>
      <c r="D9822" s="4">
        <v>35820</v>
      </c>
      <c r="E9822" t="s">
        <v>6117</v>
      </c>
      <c r="F9822" s="4" t="s">
        <v>12738</v>
      </c>
      <c r="G9822" s="5">
        <v>245</v>
      </c>
      <c r="H9822" s="6">
        <v>0.27755099999999999</v>
      </c>
      <c r="I9822" s="7">
        <v>61.875</v>
      </c>
    </row>
    <row r="9823" spans="1:12" x14ac:dyDescent="0.25">
      <c r="A9823">
        <v>98203</v>
      </c>
      <c r="B9823" s="2">
        <v>52.05124</v>
      </c>
      <c r="C9823" s="3">
        <v>34901</v>
      </c>
      <c r="D9823" s="4">
        <v>42660</v>
      </c>
      <c r="E9823" t="s">
        <v>323</v>
      </c>
      <c r="F9823" s="4" t="s">
        <v>16344</v>
      </c>
      <c r="G9823" s="5">
        <v>23787</v>
      </c>
      <c r="H9823" s="6">
        <v>0.22096099999999999</v>
      </c>
      <c r="I9823" s="7">
        <v>71.650999999999996</v>
      </c>
      <c r="J9823" s="2">
        <v>44.1053</v>
      </c>
      <c r="K9823">
        <v>19</v>
      </c>
      <c r="L9823" s="2">
        <v>72.8</v>
      </c>
    </row>
    <row r="9824" spans="1:12" x14ac:dyDescent="0.25">
      <c r="A9824">
        <v>61025</v>
      </c>
      <c r="B9824" s="2">
        <v>52.044780000000003</v>
      </c>
      <c r="C9824" s="3">
        <v>4749</v>
      </c>
      <c r="E9824" t="s">
        <v>11654</v>
      </c>
      <c r="F9824" s="4" t="s">
        <v>11490</v>
      </c>
      <c r="G9824" s="5">
        <v>3193</v>
      </c>
      <c r="H9824" s="6">
        <v>0.18853739999999999</v>
      </c>
      <c r="I9824" s="7">
        <v>77.247</v>
      </c>
    </row>
    <row r="9825" spans="1:12" x14ac:dyDescent="0.25">
      <c r="A9825">
        <v>96766</v>
      </c>
      <c r="B9825" s="2">
        <v>52.041400000000003</v>
      </c>
      <c r="C9825" s="3">
        <v>16549</v>
      </c>
      <c r="D9825" s="4">
        <v>28180</v>
      </c>
      <c r="E9825" t="s">
        <v>16146</v>
      </c>
      <c r="F9825" s="4" t="s">
        <v>16099</v>
      </c>
      <c r="G9825" s="5">
        <v>10951</v>
      </c>
      <c r="H9825" s="6">
        <v>0.1977902</v>
      </c>
      <c r="I9825" s="7">
        <v>75.644000000000005</v>
      </c>
      <c r="J9825" s="2">
        <v>42.25</v>
      </c>
      <c r="K9825">
        <v>4</v>
      </c>
    </row>
    <row r="9826" spans="1:12" x14ac:dyDescent="0.25">
      <c r="A9826">
        <v>68818</v>
      </c>
      <c r="B9826" s="2">
        <v>52.037930000000003</v>
      </c>
      <c r="C9826" s="3">
        <v>5316</v>
      </c>
      <c r="D9826" s="4">
        <v>24260</v>
      </c>
      <c r="E9826" t="s">
        <v>815</v>
      </c>
      <c r="F9826" s="4" t="s">
        <v>12738</v>
      </c>
      <c r="G9826" s="5">
        <v>3542</v>
      </c>
      <c r="H9826" s="6">
        <v>0.25691700000000001</v>
      </c>
      <c r="I9826" s="7">
        <v>65.421999999999997</v>
      </c>
      <c r="J9826" s="2">
        <v>53</v>
      </c>
      <c r="K9826">
        <v>2</v>
      </c>
    </row>
    <row r="9827" spans="1:12" x14ac:dyDescent="0.25">
      <c r="A9827">
        <v>43028</v>
      </c>
      <c r="B9827" s="2">
        <v>52.03575</v>
      </c>
      <c r="C9827" s="3">
        <v>7856</v>
      </c>
      <c r="D9827" s="4">
        <v>34540</v>
      </c>
      <c r="E9827" t="s">
        <v>3611</v>
      </c>
      <c r="F9827" s="4" t="s">
        <v>8295</v>
      </c>
      <c r="G9827" s="5">
        <v>5577</v>
      </c>
      <c r="H9827" s="6">
        <v>0.26412049999999998</v>
      </c>
      <c r="I9827" s="7">
        <v>64.176000000000002</v>
      </c>
    </row>
    <row r="9828" spans="1:12" x14ac:dyDescent="0.25">
      <c r="A9828">
        <v>95228</v>
      </c>
      <c r="B9828" s="2">
        <v>52.033630000000002</v>
      </c>
      <c r="C9828" s="3">
        <v>4576</v>
      </c>
      <c r="E9828" t="s">
        <v>15843</v>
      </c>
      <c r="F9828" s="4" t="s">
        <v>15368</v>
      </c>
      <c r="G9828" s="5">
        <v>3272</v>
      </c>
      <c r="H9828" s="6">
        <v>0.2130196</v>
      </c>
      <c r="I9828" s="7">
        <v>73.004999999999995</v>
      </c>
    </row>
    <row r="9829" spans="1:12" x14ac:dyDescent="0.25">
      <c r="A9829">
        <v>13618</v>
      </c>
      <c r="B9829" s="2">
        <v>52.032510000000002</v>
      </c>
      <c r="C9829" s="3">
        <v>1794</v>
      </c>
      <c r="D9829" s="4">
        <v>48060</v>
      </c>
      <c r="E9829" t="s">
        <v>2647</v>
      </c>
      <c r="F9829" s="4" t="s">
        <v>1280</v>
      </c>
      <c r="G9829" s="5">
        <v>1427</v>
      </c>
      <c r="H9829" s="6">
        <v>0.2291521</v>
      </c>
      <c r="I9829" s="7">
        <v>70.216999999999999</v>
      </c>
    </row>
    <row r="9830" spans="1:12" x14ac:dyDescent="0.25">
      <c r="A9830">
        <v>46561</v>
      </c>
      <c r="B9830" s="2">
        <v>52.029949999999999</v>
      </c>
      <c r="C9830" s="3">
        <v>14130</v>
      </c>
      <c r="D9830" s="4">
        <v>43780</v>
      </c>
      <c r="E9830" t="s">
        <v>3661</v>
      </c>
      <c r="F9830" s="4" t="s">
        <v>8800</v>
      </c>
      <c r="G9830" s="5">
        <v>9232</v>
      </c>
      <c r="H9830" s="6">
        <v>0.24921479999999999</v>
      </c>
      <c r="I9830" s="7">
        <v>66.741</v>
      </c>
      <c r="J9830" s="2">
        <v>36</v>
      </c>
      <c r="K9830">
        <v>2</v>
      </c>
    </row>
    <row r="9831" spans="1:12" x14ac:dyDescent="0.25">
      <c r="A9831">
        <v>55432</v>
      </c>
      <c r="B9831" s="2">
        <v>52.022770000000001</v>
      </c>
      <c r="C9831" s="3">
        <v>30565</v>
      </c>
      <c r="D9831" s="4">
        <v>33460</v>
      </c>
      <c r="E9831" t="s">
        <v>10500</v>
      </c>
      <c r="F9831" s="4" t="s">
        <v>10428</v>
      </c>
      <c r="G9831" s="5">
        <v>20778</v>
      </c>
      <c r="H9831" s="6">
        <v>0.25131140000000002</v>
      </c>
      <c r="I9831" s="7">
        <v>66.373999999999995</v>
      </c>
      <c r="J9831" s="2">
        <v>41.96</v>
      </c>
      <c r="K9831">
        <v>25</v>
      </c>
      <c r="L9831" s="2">
        <v>61.7</v>
      </c>
    </row>
    <row r="9832" spans="1:12" x14ac:dyDescent="0.25">
      <c r="A9832">
        <v>80545</v>
      </c>
      <c r="B9832" s="2">
        <v>52.017650000000003</v>
      </c>
      <c r="C9832" s="3">
        <v>638</v>
      </c>
      <c r="D9832" s="4">
        <v>22660</v>
      </c>
      <c r="E9832" t="s">
        <v>14517</v>
      </c>
      <c r="F9832" s="4" t="s">
        <v>14477</v>
      </c>
      <c r="G9832" s="5">
        <v>597</v>
      </c>
      <c r="H9832" s="6">
        <v>0.37855949999999999</v>
      </c>
      <c r="I9832" s="7">
        <v>44.375</v>
      </c>
    </row>
    <row r="9833" spans="1:12" x14ac:dyDescent="0.25">
      <c r="A9833">
        <v>99652</v>
      </c>
      <c r="B9833" s="2">
        <v>52.016860000000001</v>
      </c>
      <c r="C9833" s="3">
        <v>4235</v>
      </c>
      <c r="D9833" s="4">
        <v>11260</v>
      </c>
      <c r="E9833" t="s">
        <v>10465</v>
      </c>
      <c r="F9833" s="4" t="s">
        <v>16604</v>
      </c>
      <c r="G9833" s="5">
        <v>2727</v>
      </c>
      <c r="H9833" s="6">
        <v>0.18621699999999999</v>
      </c>
      <c r="I9833" s="7">
        <v>77.593999999999994</v>
      </c>
      <c r="J9833" s="2">
        <v>62</v>
      </c>
      <c r="K9833">
        <v>1</v>
      </c>
    </row>
    <row r="9834" spans="1:12" x14ac:dyDescent="0.25">
      <c r="A9834">
        <v>13033</v>
      </c>
      <c r="B9834" s="2">
        <v>52.01558</v>
      </c>
      <c r="C9834" s="3">
        <v>3938</v>
      </c>
      <c r="D9834" s="4">
        <v>12180</v>
      </c>
      <c r="E9834" t="s">
        <v>2472</v>
      </c>
      <c r="F9834" s="4" t="s">
        <v>1280</v>
      </c>
      <c r="G9834" s="5">
        <v>2619</v>
      </c>
      <c r="H9834" s="6">
        <v>0.25305339999999998</v>
      </c>
      <c r="I9834" s="7">
        <v>66.042000000000002</v>
      </c>
      <c r="J9834" s="2">
        <v>79</v>
      </c>
      <c r="K9834">
        <v>1</v>
      </c>
    </row>
    <row r="9835" spans="1:12" x14ac:dyDescent="0.25">
      <c r="A9835">
        <v>54020</v>
      </c>
      <c r="B9835" s="2">
        <v>52.013809999999999</v>
      </c>
      <c r="C9835" s="3">
        <v>7159</v>
      </c>
      <c r="E9835" t="s">
        <v>3661</v>
      </c>
      <c r="F9835" s="4" t="s">
        <v>10031</v>
      </c>
      <c r="G9835" s="5">
        <v>4789</v>
      </c>
      <c r="H9835" s="6">
        <v>0.24410109999999999</v>
      </c>
      <c r="I9835" s="7">
        <v>67.585999999999999</v>
      </c>
      <c r="J9835" s="2">
        <v>42</v>
      </c>
      <c r="K9835">
        <v>1</v>
      </c>
    </row>
    <row r="9836" spans="1:12" x14ac:dyDescent="0.25">
      <c r="A9836">
        <v>32446</v>
      </c>
      <c r="B9836" s="2">
        <v>52.010820000000002</v>
      </c>
      <c r="C9836" s="3">
        <v>11097</v>
      </c>
      <c r="E9836" t="s">
        <v>3104</v>
      </c>
      <c r="F9836" s="4" t="s">
        <v>6689</v>
      </c>
      <c r="G9836" s="5">
        <v>7690</v>
      </c>
      <c r="H9836" s="6">
        <v>0.27148620000000001</v>
      </c>
      <c r="I9836" s="7">
        <v>62.845999999999997</v>
      </c>
      <c r="J9836" s="2">
        <v>46</v>
      </c>
      <c r="K9836">
        <v>1</v>
      </c>
    </row>
    <row r="9837" spans="1:12" x14ac:dyDescent="0.25">
      <c r="A9837">
        <v>63069</v>
      </c>
      <c r="B9837" s="2">
        <v>52.006590000000003</v>
      </c>
      <c r="C9837" s="3">
        <v>15173</v>
      </c>
      <c r="D9837" s="4">
        <v>41180</v>
      </c>
      <c r="E9837" t="s">
        <v>12123</v>
      </c>
      <c r="F9837" s="4" t="s">
        <v>12102</v>
      </c>
      <c r="G9837" s="5">
        <v>9998</v>
      </c>
      <c r="H9837" s="6">
        <v>0.24722469999999999</v>
      </c>
      <c r="I9837" s="7">
        <v>67.036000000000001</v>
      </c>
      <c r="J9837" s="2">
        <v>58.3</v>
      </c>
      <c r="K9837">
        <v>10</v>
      </c>
      <c r="L9837" s="2">
        <v>99.9</v>
      </c>
    </row>
    <row r="9838" spans="1:12" x14ac:dyDescent="0.25">
      <c r="A9838">
        <v>66845</v>
      </c>
      <c r="B9838" s="2">
        <v>52.003959999999999</v>
      </c>
      <c r="C9838" s="3">
        <v>1389</v>
      </c>
      <c r="E9838" t="s">
        <v>12568</v>
      </c>
      <c r="F9838" s="4" t="s">
        <v>12494</v>
      </c>
      <c r="G9838" s="5">
        <v>964</v>
      </c>
      <c r="H9838" s="6">
        <v>0.23730570000000001</v>
      </c>
      <c r="I9838" s="7">
        <v>68.75</v>
      </c>
    </row>
    <row r="9839" spans="1:12" x14ac:dyDescent="0.25">
      <c r="A9839">
        <v>59057</v>
      </c>
      <c r="B9839" s="2">
        <v>52.003590000000003</v>
      </c>
      <c r="C9839" s="3">
        <v>703</v>
      </c>
      <c r="D9839" s="4">
        <v>13740</v>
      </c>
      <c r="E9839" t="s">
        <v>11307</v>
      </c>
      <c r="F9839" s="4" t="s">
        <v>11278</v>
      </c>
      <c r="G9839" s="5">
        <v>577</v>
      </c>
      <c r="H9839" s="6">
        <v>0.32409009999999999</v>
      </c>
      <c r="I9839" s="7">
        <v>53.75</v>
      </c>
    </row>
    <row r="9840" spans="1:12" x14ac:dyDescent="0.25">
      <c r="A9840">
        <v>29630</v>
      </c>
      <c r="B9840" s="2">
        <v>52.001559999999998</v>
      </c>
      <c r="C9840" s="3">
        <v>14409</v>
      </c>
      <c r="D9840" s="4">
        <v>24860</v>
      </c>
      <c r="E9840" t="s">
        <v>6290</v>
      </c>
      <c r="F9840" s="4" t="s">
        <v>6130</v>
      </c>
      <c r="G9840" s="5">
        <v>7894</v>
      </c>
      <c r="H9840" s="6">
        <v>0.35888019999999998</v>
      </c>
      <c r="I9840" s="7">
        <v>47.737000000000002</v>
      </c>
      <c r="J9840" s="2">
        <v>52.166699999999999</v>
      </c>
      <c r="K9840">
        <v>6</v>
      </c>
    </row>
    <row r="9841" spans="1:12" x14ac:dyDescent="0.25">
      <c r="A9841">
        <v>52765</v>
      </c>
      <c r="B9841" s="2">
        <v>51.999609999999997</v>
      </c>
      <c r="C9841" s="3">
        <v>423</v>
      </c>
      <c r="D9841" s="4">
        <v>19340</v>
      </c>
      <c r="E9841" t="s">
        <v>10027</v>
      </c>
      <c r="F9841" s="4" t="s">
        <v>9593</v>
      </c>
      <c r="G9841" s="5">
        <v>293</v>
      </c>
      <c r="H9841" s="6">
        <v>0.19387750000000001</v>
      </c>
      <c r="I9841" s="7">
        <v>76.25</v>
      </c>
    </row>
    <row r="9842" spans="1:12" x14ac:dyDescent="0.25">
      <c r="A9842">
        <v>56716</v>
      </c>
      <c r="B9842" s="2">
        <v>51.998150000000003</v>
      </c>
      <c r="C9842" s="3">
        <v>9463</v>
      </c>
      <c r="D9842" s="4">
        <v>24220</v>
      </c>
      <c r="E9842" t="s">
        <v>10851</v>
      </c>
      <c r="F9842" s="4" t="s">
        <v>10428</v>
      </c>
      <c r="G9842" s="5">
        <v>5818</v>
      </c>
      <c r="H9842" s="6">
        <v>0.23835709999999999</v>
      </c>
      <c r="I9842" s="7">
        <v>68.563000000000002</v>
      </c>
      <c r="J9842" s="2">
        <v>44.5</v>
      </c>
      <c r="K9842">
        <v>6</v>
      </c>
    </row>
    <row r="9843" spans="1:12" x14ac:dyDescent="0.25">
      <c r="A9843">
        <v>68956</v>
      </c>
      <c r="B9843" s="2">
        <v>51.996540000000003</v>
      </c>
      <c r="C9843" s="3">
        <v>1281</v>
      </c>
      <c r="D9843" s="4">
        <v>25580</v>
      </c>
      <c r="E9843" t="s">
        <v>12881</v>
      </c>
      <c r="F9843" s="4" t="s">
        <v>12738</v>
      </c>
      <c r="G9843" s="5">
        <v>890</v>
      </c>
      <c r="H9843" s="6">
        <v>0.1885522</v>
      </c>
      <c r="I9843" s="7">
        <v>77.167000000000002</v>
      </c>
      <c r="J9843" s="2">
        <v>54</v>
      </c>
      <c r="K9843">
        <v>1</v>
      </c>
    </row>
    <row r="9844" spans="1:12" x14ac:dyDescent="0.25">
      <c r="A9844">
        <v>29075</v>
      </c>
      <c r="B9844" s="2">
        <v>51.995690000000003</v>
      </c>
      <c r="C9844" s="3">
        <v>3693</v>
      </c>
      <c r="D9844" s="4">
        <v>35140</v>
      </c>
      <c r="E9844" t="s">
        <v>6160</v>
      </c>
      <c r="F9844" s="4" t="s">
        <v>6130</v>
      </c>
      <c r="G9844" s="5">
        <v>2653</v>
      </c>
      <c r="H9844" s="6">
        <v>0.16773460000000001</v>
      </c>
      <c r="I9844" s="7">
        <v>80.763999999999996</v>
      </c>
    </row>
    <row r="9845" spans="1:12" x14ac:dyDescent="0.25">
      <c r="A9845">
        <v>14741</v>
      </c>
      <c r="B9845" s="2">
        <v>51.994689999999999</v>
      </c>
      <c r="C9845" s="3">
        <v>2217</v>
      </c>
      <c r="D9845" s="4">
        <v>36460</v>
      </c>
      <c r="E9845" t="s">
        <v>2927</v>
      </c>
      <c r="F9845" s="4" t="s">
        <v>1280</v>
      </c>
      <c r="G9845" s="5">
        <v>1516</v>
      </c>
      <c r="H9845" s="6">
        <v>0.25115359999999998</v>
      </c>
      <c r="I9845" s="7">
        <v>66.346000000000004</v>
      </c>
      <c r="J9845" s="2">
        <v>59.333300000000001</v>
      </c>
      <c r="K9845">
        <v>3</v>
      </c>
    </row>
    <row r="9846" spans="1:12" x14ac:dyDescent="0.25">
      <c r="A9846">
        <v>28787</v>
      </c>
      <c r="B9846" s="2">
        <v>51.990989999999996</v>
      </c>
      <c r="C9846" s="3">
        <v>19368</v>
      </c>
      <c r="D9846" s="4">
        <v>11700</v>
      </c>
      <c r="E9846" t="s">
        <v>6120</v>
      </c>
      <c r="F9846" s="4" t="s">
        <v>5642</v>
      </c>
      <c r="G9846" s="5">
        <v>13982</v>
      </c>
      <c r="H9846" s="6">
        <v>0.294715</v>
      </c>
      <c r="I9846" s="7">
        <v>58.808</v>
      </c>
      <c r="J9846" s="2">
        <v>39.944400000000002</v>
      </c>
      <c r="K9846">
        <v>18</v>
      </c>
      <c r="L9846" s="2">
        <v>50.7</v>
      </c>
    </row>
    <row r="9847" spans="1:12" x14ac:dyDescent="0.25">
      <c r="A9847">
        <v>65043</v>
      </c>
      <c r="B9847" s="2">
        <v>51.986080000000001</v>
      </c>
      <c r="C9847" s="3">
        <v>9857</v>
      </c>
      <c r="D9847" s="4">
        <v>27620</v>
      </c>
      <c r="E9847" t="s">
        <v>12353</v>
      </c>
      <c r="F9847" s="4" t="s">
        <v>12102</v>
      </c>
      <c r="G9847" s="5">
        <v>6530</v>
      </c>
      <c r="H9847" s="6">
        <v>0.26753450000000001</v>
      </c>
      <c r="I9847" s="7">
        <v>63.503999999999998</v>
      </c>
    </row>
    <row r="9848" spans="1:12" x14ac:dyDescent="0.25">
      <c r="A9848">
        <v>17042</v>
      </c>
      <c r="B9848" s="2">
        <v>51.978259999999999</v>
      </c>
      <c r="C9848" s="3">
        <v>36944</v>
      </c>
      <c r="D9848" s="4">
        <v>30140</v>
      </c>
      <c r="E9848" t="s">
        <v>636</v>
      </c>
      <c r="F9848" s="4" t="s">
        <v>3003</v>
      </c>
      <c r="G9848" s="5">
        <v>26096</v>
      </c>
      <c r="H9848" s="6">
        <v>0.23651130000000001</v>
      </c>
      <c r="I9848" s="7">
        <v>68.864999999999995</v>
      </c>
      <c r="J9848" s="2">
        <v>46.833300000000001</v>
      </c>
      <c r="K9848">
        <v>18</v>
      </c>
      <c r="L9848" s="2">
        <v>84</v>
      </c>
    </row>
    <row r="9849" spans="1:12" x14ac:dyDescent="0.25">
      <c r="A9849">
        <v>68836</v>
      </c>
      <c r="B9849" s="2">
        <v>51.971780000000003</v>
      </c>
      <c r="C9849" s="3">
        <v>1575</v>
      </c>
      <c r="D9849" s="4">
        <v>28260</v>
      </c>
      <c r="E9849" t="s">
        <v>12858</v>
      </c>
      <c r="F9849" s="4" t="s">
        <v>12738</v>
      </c>
      <c r="G9849" s="5">
        <v>1023</v>
      </c>
      <c r="H9849" s="6">
        <v>0.228739</v>
      </c>
      <c r="I9849" s="7">
        <v>70.207999999999998</v>
      </c>
    </row>
    <row r="9850" spans="1:12" x14ac:dyDescent="0.25">
      <c r="A9850">
        <v>67631</v>
      </c>
      <c r="B9850" s="2">
        <v>51.97148</v>
      </c>
      <c r="C9850" s="3">
        <v>254</v>
      </c>
      <c r="E9850" t="s">
        <v>12689</v>
      </c>
      <c r="F9850" s="4" t="s">
        <v>12494</v>
      </c>
      <c r="G9850" s="5">
        <v>210</v>
      </c>
      <c r="H9850" s="6">
        <v>0.25118479999999999</v>
      </c>
      <c r="I9850" s="7">
        <v>66.323999999999998</v>
      </c>
    </row>
    <row r="9851" spans="1:12" x14ac:dyDescent="0.25">
      <c r="A9851">
        <v>28311</v>
      </c>
      <c r="B9851" s="2">
        <v>51.966369999999998</v>
      </c>
      <c r="C9851" s="3">
        <v>34645</v>
      </c>
      <c r="D9851" s="4">
        <v>22180</v>
      </c>
      <c r="E9851" t="s">
        <v>2490</v>
      </c>
      <c r="F9851" s="4" t="s">
        <v>5642</v>
      </c>
      <c r="G9851" s="5">
        <v>21139</v>
      </c>
      <c r="H9851" s="6">
        <v>0.32114480000000001</v>
      </c>
      <c r="I9851" s="7">
        <v>54.232999999999997</v>
      </c>
      <c r="J9851" s="2">
        <v>49.714300000000001</v>
      </c>
      <c r="K9851">
        <v>7</v>
      </c>
    </row>
    <row r="9852" spans="1:12" x14ac:dyDescent="0.25">
      <c r="A9852">
        <v>63665</v>
      </c>
      <c r="B9852" s="2">
        <v>51.961260000000003</v>
      </c>
      <c r="C9852" s="3">
        <v>259</v>
      </c>
      <c r="E9852" t="s">
        <v>2454</v>
      </c>
      <c r="F9852" s="4" t="s">
        <v>12102</v>
      </c>
      <c r="G9852" s="5">
        <v>202</v>
      </c>
      <c r="H9852" s="6">
        <v>0.1138614</v>
      </c>
      <c r="I9852" s="7">
        <v>90.045000000000002</v>
      </c>
    </row>
    <row r="9853" spans="1:12" x14ac:dyDescent="0.25">
      <c r="A9853">
        <v>95372</v>
      </c>
      <c r="B9853" s="2">
        <v>51.960929999999998</v>
      </c>
      <c r="C9853" s="3">
        <v>1968</v>
      </c>
      <c r="D9853" s="4">
        <v>43760</v>
      </c>
      <c r="E9853" t="s">
        <v>15872</v>
      </c>
      <c r="F9853" s="4" t="s">
        <v>15368</v>
      </c>
      <c r="G9853" s="5">
        <v>1212</v>
      </c>
      <c r="H9853" s="6">
        <v>0.1666667</v>
      </c>
      <c r="I9853" s="7">
        <v>80.917000000000002</v>
      </c>
      <c r="J9853" s="2">
        <v>37.5</v>
      </c>
      <c r="K9853">
        <v>2</v>
      </c>
    </row>
    <row r="9854" spans="1:12" x14ac:dyDescent="0.25">
      <c r="A9854">
        <v>99011</v>
      </c>
      <c r="B9854" s="2">
        <v>51.960369999999998</v>
      </c>
      <c r="C9854" s="3">
        <v>3096</v>
      </c>
      <c r="D9854" s="4">
        <v>44060</v>
      </c>
      <c r="E9854" t="s">
        <v>16538</v>
      </c>
      <c r="F9854" s="4" t="s">
        <v>16344</v>
      </c>
      <c r="G9854" s="5">
        <v>1121</v>
      </c>
      <c r="H9854" s="6">
        <v>0.36931310000000001</v>
      </c>
      <c r="I9854" s="7">
        <v>45.896999999999998</v>
      </c>
      <c r="J9854" s="2">
        <v>42.5</v>
      </c>
      <c r="K9854">
        <v>2</v>
      </c>
    </row>
    <row r="9855" spans="1:12" x14ac:dyDescent="0.25">
      <c r="A9855">
        <v>57631</v>
      </c>
      <c r="B9855" s="2">
        <v>51.960059999999999</v>
      </c>
      <c r="C9855" s="3">
        <v>300</v>
      </c>
      <c r="E9855" t="s">
        <v>2268</v>
      </c>
      <c r="F9855" s="4" t="s">
        <v>10877</v>
      </c>
      <c r="G9855" s="5">
        <v>202</v>
      </c>
      <c r="H9855" s="6">
        <v>0.28571429999999998</v>
      </c>
      <c r="I9855" s="7">
        <v>60.341000000000001</v>
      </c>
    </row>
    <row r="9856" spans="1:12" x14ac:dyDescent="0.25">
      <c r="A9856">
        <v>68316</v>
      </c>
      <c r="B9856" s="2">
        <v>51.959940000000003</v>
      </c>
      <c r="C9856" s="3">
        <v>361</v>
      </c>
      <c r="E9856" t="s">
        <v>4367</v>
      </c>
      <c r="F9856" s="4" t="s">
        <v>12738</v>
      </c>
      <c r="G9856" s="5">
        <v>263</v>
      </c>
      <c r="H9856" s="6">
        <v>0.26235740000000002</v>
      </c>
      <c r="I9856" s="7">
        <v>64.375</v>
      </c>
      <c r="J9856" s="2">
        <v>61</v>
      </c>
      <c r="K9856">
        <v>1</v>
      </c>
    </row>
    <row r="9857" spans="1:12" x14ac:dyDescent="0.25">
      <c r="A9857">
        <v>68651</v>
      </c>
      <c r="B9857" s="2">
        <v>51.95964</v>
      </c>
      <c r="C9857" s="3">
        <v>1383</v>
      </c>
      <c r="E9857" t="s">
        <v>3661</v>
      </c>
      <c r="F9857" s="4" t="s">
        <v>12738</v>
      </c>
      <c r="G9857" s="5">
        <v>1008</v>
      </c>
      <c r="H9857" s="6">
        <v>0.2279485</v>
      </c>
      <c r="I9857" s="7">
        <v>70.313000000000002</v>
      </c>
    </row>
    <row r="9858" spans="1:12" x14ac:dyDescent="0.25">
      <c r="A9858">
        <v>32174</v>
      </c>
      <c r="B9858" s="2">
        <v>51.95064</v>
      </c>
      <c r="C9858" s="3">
        <v>47618</v>
      </c>
      <c r="D9858" s="4">
        <v>19660</v>
      </c>
      <c r="E9858" t="s">
        <v>6734</v>
      </c>
      <c r="F9858" s="4" t="s">
        <v>6689</v>
      </c>
      <c r="G9858" s="5">
        <v>36597</v>
      </c>
      <c r="H9858" s="6">
        <v>0.29822120000000002</v>
      </c>
      <c r="I9858" s="7">
        <v>58.168999999999997</v>
      </c>
      <c r="J9858" s="2">
        <v>41.909100000000002</v>
      </c>
      <c r="K9858">
        <v>11</v>
      </c>
      <c r="L9858" s="2">
        <v>61.5</v>
      </c>
    </row>
    <row r="9859" spans="1:12" x14ac:dyDescent="0.25">
      <c r="A9859">
        <v>94561</v>
      </c>
      <c r="B9859" s="2">
        <v>51.936169999999997</v>
      </c>
      <c r="C9859" s="3">
        <v>38480</v>
      </c>
      <c r="D9859" s="4">
        <v>41860</v>
      </c>
      <c r="E9859" t="s">
        <v>9227</v>
      </c>
      <c r="F9859" s="4" t="s">
        <v>15368</v>
      </c>
      <c r="G9859" s="5">
        <v>23843</v>
      </c>
      <c r="H9859" s="6">
        <v>0.15358160000000001</v>
      </c>
      <c r="I9859" s="7">
        <v>83.161000000000001</v>
      </c>
      <c r="J9859" s="2">
        <v>40.333300000000001</v>
      </c>
      <c r="K9859">
        <v>3</v>
      </c>
    </row>
    <row r="9860" spans="1:12" x14ac:dyDescent="0.25">
      <c r="A9860">
        <v>57246</v>
      </c>
      <c r="B9860" s="2">
        <v>51.93045</v>
      </c>
      <c r="C9860" s="3">
        <v>153</v>
      </c>
      <c r="E9860" t="s">
        <v>10919</v>
      </c>
      <c r="F9860" s="4" t="s">
        <v>10877</v>
      </c>
      <c r="G9860" s="5">
        <v>104</v>
      </c>
      <c r="H9860" s="6">
        <v>0.1923077</v>
      </c>
      <c r="I9860" s="7">
        <v>76.457999999999998</v>
      </c>
    </row>
    <row r="9861" spans="1:12" x14ac:dyDescent="0.25">
      <c r="A9861">
        <v>85022</v>
      </c>
      <c r="B9861" s="2">
        <v>51.922409999999999</v>
      </c>
      <c r="C9861" s="3">
        <v>48070</v>
      </c>
      <c r="D9861" s="4">
        <v>38060</v>
      </c>
      <c r="E9861" t="s">
        <v>2525</v>
      </c>
      <c r="F9861" s="4" t="s">
        <v>14962</v>
      </c>
      <c r="G9861" s="5">
        <v>33505</v>
      </c>
      <c r="H9861" s="6">
        <v>0.29858230000000002</v>
      </c>
      <c r="I9861" s="7">
        <v>58.084000000000003</v>
      </c>
      <c r="J9861" s="2">
        <v>42.2273</v>
      </c>
      <c r="K9861">
        <v>22</v>
      </c>
      <c r="L9861" s="2">
        <v>62.7</v>
      </c>
    </row>
    <row r="9862" spans="1:12" x14ac:dyDescent="0.25">
      <c r="A9862">
        <v>8029</v>
      </c>
      <c r="B9862" s="2">
        <v>51.913609999999998</v>
      </c>
      <c r="C9862" s="3">
        <v>4574</v>
      </c>
      <c r="D9862" s="4">
        <v>37980</v>
      </c>
      <c r="E9862" t="s">
        <v>1590</v>
      </c>
      <c r="F9862" s="4" t="s">
        <v>1341</v>
      </c>
      <c r="G9862" s="5">
        <v>3250</v>
      </c>
      <c r="H9862" s="6">
        <v>0.16338459999999999</v>
      </c>
      <c r="I9862" s="7">
        <v>81.447000000000003</v>
      </c>
      <c r="J9862" s="2">
        <v>48.666699999999999</v>
      </c>
      <c r="K9862">
        <v>3</v>
      </c>
    </row>
    <row r="9863" spans="1:12" x14ac:dyDescent="0.25">
      <c r="A9863">
        <v>96062</v>
      </c>
      <c r="B9863" s="2">
        <v>51.912619999999997</v>
      </c>
      <c r="C9863" s="3">
        <v>1253</v>
      </c>
      <c r="D9863" s="4">
        <v>39820</v>
      </c>
      <c r="E9863" t="s">
        <v>179</v>
      </c>
      <c r="F9863" s="4" t="s">
        <v>15368</v>
      </c>
      <c r="G9863" s="5">
        <v>871</v>
      </c>
      <c r="H9863" s="6">
        <v>0.24770639999999999</v>
      </c>
      <c r="I9863" s="7">
        <v>66.875</v>
      </c>
    </row>
    <row r="9864" spans="1:12" x14ac:dyDescent="0.25">
      <c r="A9864">
        <v>49265</v>
      </c>
      <c r="B9864" s="2">
        <v>51.911540000000002</v>
      </c>
      <c r="C9864" s="3">
        <v>5282</v>
      </c>
      <c r="D9864" s="4">
        <v>10300</v>
      </c>
      <c r="E9864" t="s">
        <v>9354</v>
      </c>
      <c r="F9864" s="4" t="s">
        <v>9106</v>
      </c>
      <c r="G9864" s="5">
        <v>3651</v>
      </c>
      <c r="H9864" s="6">
        <v>0.2265133</v>
      </c>
      <c r="I9864" s="7">
        <v>70.536000000000001</v>
      </c>
      <c r="J9864" s="2">
        <v>48.666699999999999</v>
      </c>
      <c r="K9864">
        <v>3</v>
      </c>
    </row>
    <row r="9865" spans="1:12" x14ac:dyDescent="0.25">
      <c r="A9865">
        <v>66865</v>
      </c>
      <c r="B9865" s="2">
        <v>51.910469999999997</v>
      </c>
      <c r="C9865" s="3">
        <v>1077</v>
      </c>
      <c r="D9865" s="4">
        <v>21380</v>
      </c>
      <c r="E9865" t="s">
        <v>12576</v>
      </c>
      <c r="F9865" s="4" t="s">
        <v>12494</v>
      </c>
      <c r="G9865" s="5">
        <v>797</v>
      </c>
      <c r="H9865" s="6">
        <v>0.27944859999999999</v>
      </c>
      <c r="I9865" s="7">
        <v>61.375</v>
      </c>
    </row>
    <row r="9866" spans="1:12" x14ac:dyDescent="0.25">
      <c r="A9866">
        <v>22701</v>
      </c>
      <c r="B9866" s="2">
        <v>51.905250000000002</v>
      </c>
      <c r="C9866" s="3">
        <v>32890</v>
      </c>
      <c r="D9866" s="4">
        <v>47900</v>
      </c>
      <c r="E9866" t="s">
        <v>4706</v>
      </c>
      <c r="F9866" s="4" t="s">
        <v>4335</v>
      </c>
      <c r="G9866" s="5">
        <v>21045</v>
      </c>
      <c r="H9866" s="6">
        <v>0.22299830000000001</v>
      </c>
      <c r="I9866" s="7">
        <v>71.120999999999995</v>
      </c>
      <c r="J9866" s="2">
        <v>49.1111</v>
      </c>
      <c r="K9866">
        <v>9</v>
      </c>
    </row>
    <row r="9867" spans="1:12" x14ac:dyDescent="0.25">
      <c r="A9867">
        <v>93631</v>
      </c>
      <c r="B9867" s="2">
        <v>51.897739999999999</v>
      </c>
      <c r="C9867" s="3">
        <v>16843</v>
      </c>
      <c r="D9867" s="4">
        <v>23420</v>
      </c>
      <c r="E9867" t="s">
        <v>15713</v>
      </c>
      <c r="F9867" s="4" t="s">
        <v>15368</v>
      </c>
      <c r="G9867" s="5">
        <v>10298</v>
      </c>
      <c r="H9867" s="6">
        <v>0.24089720000000001</v>
      </c>
      <c r="I9867" s="7">
        <v>68.025999999999996</v>
      </c>
      <c r="J9867" s="2">
        <v>54.285699999999999</v>
      </c>
      <c r="K9867">
        <v>7</v>
      </c>
    </row>
    <row r="9868" spans="1:12" x14ac:dyDescent="0.25">
      <c r="A9868">
        <v>68005</v>
      </c>
      <c r="B9868" s="2">
        <v>51.891460000000002</v>
      </c>
      <c r="C9868" s="3">
        <v>24202</v>
      </c>
      <c r="D9868" s="4">
        <v>36540</v>
      </c>
      <c r="E9868" t="s">
        <v>8019</v>
      </c>
      <c r="F9868" s="4" t="s">
        <v>12738</v>
      </c>
      <c r="G9868" s="5">
        <v>15949</v>
      </c>
      <c r="H9868" s="6">
        <v>0.26735219999999998</v>
      </c>
      <c r="I9868" s="7">
        <v>63.448999999999998</v>
      </c>
      <c r="J9868" s="2">
        <v>42.923099999999998</v>
      </c>
      <c r="K9868">
        <v>13</v>
      </c>
      <c r="L9868" s="2">
        <v>66.8</v>
      </c>
    </row>
    <row r="9869" spans="1:12" x14ac:dyDescent="0.25">
      <c r="A9869">
        <v>33772</v>
      </c>
      <c r="B9869" s="2">
        <v>51.883580000000002</v>
      </c>
      <c r="C9869" s="3">
        <v>22233</v>
      </c>
      <c r="D9869" s="4">
        <v>45300</v>
      </c>
      <c r="E9869" t="s">
        <v>3461</v>
      </c>
      <c r="F9869" s="4" t="s">
        <v>6689</v>
      </c>
      <c r="G9869" s="5">
        <v>16978</v>
      </c>
      <c r="H9869" s="6">
        <v>0.27853689999999998</v>
      </c>
      <c r="I9869" s="7">
        <v>61.514000000000003</v>
      </c>
      <c r="J9869" s="2">
        <v>42.6</v>
      </c>
      <c r="K9869">
        <v>5</v>
      </c>
    </row>
    <row r="9870" spans="1:12" x14ac:dyDescent="0.25">
      <c r="A9870">
        <v>49505</v>
      </c>
      <c r="B9870" s="2">
        <v>51.874389999999998</v>
      </c>
      <c r="C9870" s="3">
        <v>31388</v>
      </c>
      <c r="D9870" s="4">
        <v>24340</v>
      </c>
      <c r="E9870" t="s">
        <v>8395</v>
      </c>
      <c r="F9870" s="4" t="s">
        <v>9106</v>
      </c>
      <c r="G9870" s="5">
        <v>21458</v>
      </c>
      <c r="H9870" s="6">
        <v>0.31888719999999998</v>
      </c>
      <c r="I9870" s="7">
        <v>54.537999999999997</v>
      </c>
      <c r="J9870" s="2">
        <v>47.2667</v>
      </c>
      <c r="K9870">
        <v>30</v>
      </c>
      <c r="L9870" s="2">
        <v>85.6</v>
      </c>
    </row>
    <row r="9871" spans="1:12" x14ac:dyDescent="0.25">
      <c r="A9871">
        <v>99017</v>
      </c>
      <c r="B9871" s="2">
        <v>51.869219999999999</v>
      </c>
      <c r="C9871" s="3">
        <v>190</v>
      </c>
      <c r="D9871" s="4">
        <v>39420</v>
      </c>
      <c r="E9871" t="s">
        <v>6755</v>
      </c>
      <c r="F9871" s="4" t="s">
        <v>16344</v>
      </c>
      <c r="G9871" s="5">
        <v>118</v>
      </c>
      <c r="H9871" s="6">
        <v>0.36440679999999998</v>
      </c>
      <c r="I9871" s="7">
        <v>46.667000000000002</v>
      </c>
    </row>
    <row r="9872" spans="1:12" x14ac:dyDescent="0.25">
      <c r="A9872">
        <v>54458</v>
      </c>
      <c r="B9872" s="2">
        <v>51.869169999999997</v>
      </c>
      <c r="C9872" s="3">
        <v>90</v>
      </c>
      <c r="D9872" s="4">
        <v>44620</v>
      </c>
      <c r="E9872" t="s">
        <v>8747</v>
      </c>
      <c r="F9872" s="4" t="s">
        <v>10031</v>
      </c>
      <c r="G9872" s="5">
        <v>65</v>
      </c>
      <c r="H9872" s="6">
        <v>0.27272730000000001</v>
      </c>
      <c r="I9872" s="7">
        <v>62.5</v>
      </c>
    </row>
    <row r="9873" spans="1:12" x14ac:dyDescent="0.25">
      <c r="A9873">
        <v>57324</v>
      </c>
      <c r="B9873" s="2">
        <v>51.86909</v>
      </c>
      <c r="C9873" s="3">
        <v>367</v>
      </c>
      <c r="D9873" s="4">
        <v>26700</v>
      </c>
      <c r="E9873" t="s">
        <v>10938</v>
      </c>
      <c r="F9873" s="4" t="s">
        <v>10877</v>
      </c>
      <c r="G9873" s="5">
        <v>266</v>
      </c>
      <c r="H9873" s="6">
        <v>0.22932330000000001</v>
      </c>
      <c r="I9873" s="7">
        <v>70</v>
      </c>
    </row>
    <row r="9874" spans="1:12" x14ac:dyDescent="0.25">
      <c r="A9874">
        <v>56310</v>
      </c>
      <c r="B9874" s="2">
        <v>51.868169999999999</v>
      </c>
      <c r="C9874" s="3">
        <v>5304</v>
      </c>
      <c r="D9874" s="4">
        <v>41060</v>
      </c>
      <c r="E9874" t="s">
        <v>338</v>
      </c>
      <c r="F9874" s="4" t="s">
        <v>10428</v>
      </c>
      <c r="G9874" s="5">
        <v>3562</v>
      </c>
      <c r="H9874" s="6">
        <v>0.19506029999999999</v>
      </c>
      <c r="I9874" s="7">
        <v>75.915000000000006</v>
      </c>
      <c r="J9874" s="2">
        <v>36</v>
      </c>
      <c r="K9874">
        <v>2</v>
      </c>
    </row>
    <row r="9875" spans="1:12" x14ac:dyDescent="0.25">
      <c r="A9875">
        <v>64048</v>
      </c>
      <c r="B9875" s="2">
        <v>51.866579999999999</v>
      </c>
      <c r="C9875" s="3">
        <v>4318</v>
      </c>
      <c r="D9875" s="4">
        <v>28140</v>
      </c>
      <c r="E9875" t="s">
        <v>6795</v>
      </c>
      <c r="F9875" s="4" t="s">
        <v>12102</v>
      </c>
      <c r="G9875" s="5">
        <v>3078</v>
      </c>
      <c r="H9875" s="6">
        <v>0.1738142</v>
      </c>
      <c r="I9875" s="7">
        <v>79.582999999999998</v>
      </c>
    </row>
    <row r="9876" spans="1:12" x14ac:dyDescent="0.25">
      <c r="A9876">
        <v>68505</v>
      </c>
      <c r="B9876" s="2">
        <v>51.863379999999999</v>
      </c>
      <c r="C9876" s="3">
        <v>16129</v>
      </c>
      <c r="D9876" s="4">
        <v>30700</v>
      </c>
      <c r="E9876" t="s">
        <v>230</v>
      </c>
      <c r="F9876" s="4" t="s">
        <v>12738</v>
      </c>
      <c r="G9876" s="5">
        <v>10329</v>
      </c>
      <c r="H9876" s="6">
        <v>0.27424979999999999</v>
      </c>
      <c r="I9876" s="7">
        <v>62.225000000000001</v>
      </c>
      <c r="J9876" s="2">
        <v>51.4</v>
      </c>
      <c r="K9876">
        <v>10</v>
      </c>
      <c r="L9876" s="2">
        <v>95.7</v>
      </c>
    </row>
    <row r="9877" spans="1:12" x14ac:dyDescent="0.25">
      <c r="A9877">
        <v>34771</v>
      </c>
      <c r="B9877" s="2">
        <v>51.858890000000002</v>
      </c>
      <c r="C9877" s="3">
        <v>12619</v>
      </c>
      <c r="D9877" s="4">
        <v>36740</v>
      </c>
      <c r="E9877" t="s">
        <v>7016</v>
      </c>
      <c r="F9877" s="4" t="s">
        <v>6689</v>
      </c>
      <c r="G9877" s="5">
        <v>8414</v>
      </c>
      <c r="H9877" s="6">
        <v>0.2299465</v>
      </c>
      <c r="I9877" s="7">
        <v>69.88</v>
      </c>
      <c r="J9877" s="2">
        <v>40.5</v>
      </c>
      <c r="K9877">
        <v>2</v>
      </c>
    </row>
    <row r="9878" spans="1:12" x14ac:dyDescent="0.25">
      <c r="A9878">
        <v>29316</v>
      </c>
      <c r="B9878" s="2">
        <v>51.853180000000002</v>
      </c>
      <c r="C9878" s="3">
        <v>23652</v>
      </c>
      <c r="D9878" s="4">
        <v>43900</v>
      </c>
      <c r="E9878" t="s">
        <v>3669</v>
      </c>
      <c r="F9878" s="4" t="s">
        <v>6130</v>
      </c>
      <c r="G9878" s="5">
        <v>15420</v>
      </c>
      <c r="H9878" s="6">
        <v>0.2538262</v>
      </c>
      <c r="I9878" s="7">
        <v>65.751000000000005</v>
      </c>
      <c r="J9878" s="2">
        <v>32.5</v>
      </c>
      <c r="K9878">
        <v>2</v>
      </c>
    </row>
    <row r="9879" spans="1:12" x14ac:dyDescent="0.25">
      <c r="A9879">
        <v>34698</v>
      </c>
      <c r="B9879" s="2">
        <v>51.842219999999998</v>
      </c>
      <c r="C9879" s="3">
        <v>38220</v>
      </c>
      <c r="D9879" s="4">
        <v>45300</v>
      </c>
      <c r="E9879" t="s">
        <v>7006</v>
      </c>
      <c r="F9879" s="4" t="s">
        <v>6689</v>
      </c>
      <c r="G9879" s="5">
        <v>30381</v>
      </c>
      <c r="H9879" s="6">
        <v>0.28639609999999999</v>
      </c>
      <c r="I9879" s="7">
        <v>60.109000000000002</v>
      </c>
      <c r="J9879" s="2">
        <v>50.1</v>
      </c>
      <c r="K9879">
        <v>10</v>
      </c>
      <c r="L9879" s="2">
        <v>93.2</v>
      </c>
    </row>
    <row r="9880" spans="1:12" x14ac:dyDescent="0.25">
      <c r="A9880">
        <v>49229</v>
      </c>
      <c r="B9880" s="2">
        <v>51.834449999999997</v>
      </c>
      <c r="C9880" s="3">
        <v>3059</v>
      </c>
      <c r="D9880" s="4">
        <v>10300</v>
      </c>
      <c r="E9880" t="s">
        <v>9345</v>
      </c>
      <c r="F9880" s="4" t="s">
        <v>9106</v>
      </c>
      <c r="G9880" s="5">
        <v>2118</v>
      </c>
      <c r="H9880" s="6">
        <v>0.18980169999999999</v>
      </c>
      <c r="I9880" s="7">
        <v>76.796999999999997</v>
      </c>
      <c r="J9880" s="2">
        <v>61</v>
      </c>
      <c r="K9880">
        <v>2</v>
      </c>
    </row>
    <row r="9881" spans="1:12" x14ac:dyDescent="0.25">
      <c r="A9881">
        <v>62295</v>
      </c>
      <c r="B9881" s="2">
        <v>51.833689999999997</v>
      </c>
      <c r="C9881" s="3">
        <v>1680</v>
      </c>
      <c r="D9881" s="4">
        <v>41180</v>
      </c>
      <c r="E9881" t="s">
        <v>11923</v>
      </c>
      <c r="F9881" s="4" t="s">
        <v>11490</v>
      </c>
      <c r="G9881" s="5">
        <v>1047</v>
      </c>
      <c r="H9881" s="6">
        <v>0.2022901</v>
      </c>
      <c r="I9881" s="7">
        <v>74.637</v>
      </c>
    </row>
    <row r="9882" spans="1:12" x14ac:dyDescent="0.25">
      <c r="A9882">
        <v>56058</v>
      </c>
      <c r="B9882" s="2">
        <v>51.832450000000001</v>
      </c>
      <c r="C9882" s="3">
        <v>5899</v>
      </c>
      <c r="D9882" s="4">
        <v>33460</v>
      </c>
      <c r="E9882" t="s">
        <v>10614</v>
      </c>
      <c r="F9882" s="4" t="s">
        <v>10428</v>
      </c>
      <c r="G9882" s="5">
        <v>4116</v>
      </c>
      <c r="H9882" s="6">
        <v>0.2332361</v>
      </c>
      <c r="I9882" s="7">
        <v>69.275999999999996</v>
      </c>
      <c r="J9882" s="2">
        <v>49.25</v>
      </c>
      <c r="K9882">
        <v>4</v>
      </c>
    </row>
    <row r="9883" spans="1:12" x14ac:dyDescent="0.25">
      <c r="A9883">
        <v>98826</v>
      </c>
      <c r="B9883" s="2">
        <v>51.830289999999998</v>
      </c>
      <c r="C9883" s="3">
        <v>6638</v>
      </c>
      <c r="D9883" s="4">
        <v>48300</v>
      </c>
      <c r="E9883" t="s">
        <v>8955</v>
      </c>
      <c r="F9883" s="4" t="s">
        <v>16344</v>
      </c>
      <c r="G9883" s="5">
        <v>4908</v>
      </c>
      <c r="H9883" s="6">
        <v>0.29619069999999997</v>
      </c>
      <c r="I9883" s="7">
        <v>58.396000000000001</v>
      </c>
      <c r="J9883" s="2">
        <v>57</v>
      </c>
      <c r="K9883">
        <v>4</v>
      </c>
    </row>
    <row r="9884" spans="1:12" x14ac:dyDescent="0.25">
      <c r="A9884">
        <v>32508</v>
      </c>
      <c r="B9884" s="2">
        <v>51.82884</v>
      </c>
      <c r="C9884" s="3">
        <v>6881</v>
      </c>
      <c r="D9884" s="4">
        <v>37860</v>
      </c>
      <c r="E9884" t="s">
        <v>6785</v>
      </c>
      <c r="F9884" s="4" t="s">
        <v>6689</v>
      </c>
      <c r="G9884" s="5">
        <v>1164</v>
      </c>
      <c r="H9884" s="6">
        <v>0.34621990000000002</v>
      </c>
      <c r="I9884" s="7">
        <v>49.75</v>
      </c>
    </row>
    <row r="9885" spans="1:12" x14ac:dyDescent="0.25">
      <c r="A9885">
        <v>45776</v>
      </c>
      <c r="B9885" s="2">
        <v>51.828479999999999</v>
      </c>
      <c r="C9885" s="3">
        <v>453</v>
      </c>
      <c r="E9885" t="s">
        <v>8751</v>
      </c>
      <c r="F9885" s="4" t="s">
        <v>8295</v>
      </c>
      <c r="G9885" s="5">
        <v>317</v>
      </c>
      <c r="H9885" s="6">
        <v>0.21698110000000001</v>
      </c>
      <c r="I9885" s="7">
        <v>72.082999999999998</v>
      </c>
    </row>
    <row r="9886" spans="1:12" x14ac:dyDescent="0.25">
      <c r="A9886">
        <v>82842</v>
      </c>
      <c r="B9886" s="2">
        <v>51.828220000000002</v>
      </c>
      <c r="C9886" s="3">
        <v>957</v>
      </c>
      <c r="D9886" s="4">
        <v>43260</v>
      </c>
      <c r="E9886" t="s">
        <v>13239</v>
      </c>
      <c r="F9886" s="4" t="s">
        <v>14657</v>
      </c>
      <c r="G9886" s="5">
        <v>771</v>
      </c>
      <c r="H9886" s="6">
        <v>0.37354080000000001</v>
      </c>
      <c r="I9886" s="7">
        <v>45.027999999999999</v>
      </c>
    </row>
    <row r="9887" spans="1:12" x14ac:dyDescent="0.25">
      <c r="A9887">
        <v>45424</v>
      </c>
      <c r="B9887" s="2">
        <v>51.819969999999998</v>
      </c>
      <c r="C9887" s="3">
        <v>50359</v>
      </c>
      <c r="D9887" s="4">
        <v>19380</v>
      </c>
      <c r="E9887" t="s">
        <v>1749</v>
      </c>
      <c r="F9887" s="4" t="s">
        <v>8295</v>
      </c>
      <c r="G9887" s="5">
        <v>33736</v>
      </c>
      <c r="H9887" s="6">
        <v>0.254913</v>
      </c>
      <c r="I9887" s="7">
        <v>65.52</v>
      </c>
      <c r="J9887" s="2">
        <v>47.409100000000002</v>
      </c>
      <c r="K9887">
        <v>22</v>
      </c>
      <c r="L9887" s="2">
        <v>86.1</v>
      </c>
    </row>
    <row r="9888" spans="1:12" x14ac:dyDescent="0.25">
      <c r="A9888">
        <v>28479</v>
      </c>
      <c r="B9888" s="2">
        <v>51.810870000000001</v>
      </c>
      <c r="C9888" s="3">
        <v>6000</v>
      </c>
      <c r="D9888" s="4">
        <v>34820</v>
      </c>
      <c r="E9888" t="s">
        <v>5981</v>
      </c>
      <c r="F9888" s="4" t="s">
        <v>5642</v>
      </c>
      <c r="G9888" s="5">
        <v>4269</v>
      </c>
      <c r="H9888" s="6">
        <v>0.27664559999999999</v>
      </c>
      <c r="I9888" s="7">
        <v>61.756999999999998</v>
      </c>
      <c r="J9888" s="2">
        <v>39</v>
      </c>
      <c r="K9888">
        <v>1</v>
      </c>
    </row>
    <row r="9889" spans="1:12" x14ac:dyDescent="0.25">
      <c r="A9889">
        <v>83120</v>
      </c>
      <c r="B9889" s="2">
        <v>51.809719999999999</v>
      </c>
      <c r="C9889" s="3">
        <v>852</v>
      </c>
      <c r="E9889" t="s">
        <v>663</v>
      </c>
      <c r="F9889" s="4" t="s">
        <v>14657</v>
      </c>
      <c r="G9889" s="5">
        <v>500</v>
      </c>
      <c r="H9889" s="6">
        <v>0.1676647</v>
      </c>
      <c r="I9889" s="7">
        <v>80.587999999999994</v>
      </c>
    </row>
    <row r="9890" spans="1:12" x14ac:dyDescent="0.25">
      <c r="A9890">
        <v>98248</v>
      </c>
      <c r="B9890" s="2">
        <v>51.806080000000001</v>
      </c>
      <c r="C9890" s="3">
        <v>22740</v>
      </c>
      <c r="D9890" s="4">
        <v>13380</v>
      </c>
      <c r="E9890" t="s">
        <v>2315</v>
      </c>
      <c r="F9890" s="4" t="s">
        <v>16344</v>
      </c>
      <c r="G9890" s="5">
        <v>14760</v>
      </c>
      <c r="H9890" s="6">
        <v>0.24015990000000001</v>
      </c>
      <c r="I9890" s="7">
        <v>68.058999999999997</v>
      </c>
      <c r="J9890" s="2">
        <v>45.923099999999998</v>
      </c>
      <c r="K9890">
        <v>13</v>
      </c>
      <c r="L9890" s="2">
        <v>80.5</v>
      </c>
    </row>
    <row r="9891" spans="1:12" x14ac:dyDescent="0.25">
      <c r="A9891">
        <v>64080</v>
      </c>
      <c r="B9891" s="2">
        <v>51.8005</v>
      </c>
      <c r="C9891" s="3">
        <v>12543</v>
      </c>
      <c r="D9891" s="4">
        <v>28140</v>
      </c>
      <c r="E9891" t="s">
        <v>5785</v>
      </c>
      <c r="F9891" s="4" t="s">
        <v>12102</v>
      </c>
      <c r="G9891" s="5">
        <v>8557</v>
      </c>
      <c r="H9891" s="6">
        <v>0.22820750000000001</v>
      </c>
      <c r="I9891" s="7">
        <v>70.123999999999995</v>
      </c>
      <c r="J9891" s="2">
        <v>53</v>
      </c>
      <c r="K9891">
        <v>5</v>
      </c>
    </row>
    <row r="9892" spans="1:12" x14ac:dyDescent="0.25">
      <c r="A9892">
        <v>68016</v>
      </c>
      <c r="B9892" s="2">
        <v>51.798369999999998</v>
      </c>
      <c r="C9892" s="3">
        <v>433</v>
      </c>
      <c r="D9892" s="4">
        <v>36540</v>
      </c>
      <c r="E9892" t="s">
        <v>12741</v>
      </c>
      <c r="F9892" s="4" t="s">
        <v>12738</v>
      </c>
      <c r="G9892" s="5">
        <v>331</v>
      </c>
      <c r="H9892" s="6">
        <v>0.21752270000000001</v>
      </c>
      <c r="I9892" s="7">
        <v>71.963999999999999</v>
      </c>
    </row>
    <row r="9893" spans="1:12" x14ac:dyDescent="0.25">
      <c r="A9893">
        <v>53121</v>
      </c>
      <c r="B9893" s="2">
        <v>51.795229999999997</v>
      </c>
      <c r="C9893" s="3">
        <v>19330</v>
      </c>
      <c r="D9893" s="4">
        <v>48580</v>
      </c>
      <c r="E9893" t="s">
        <v>5167</v>
      </c>
      <c r="F9893" s="4" t="s">
        <v>10031</v>
      </c>
      <c r="G9893" s="5">
        <v>12777</v>
      </c>
      <c r="H9893" s="6">
        <v>0.24041319999999999</v>
      </c>
      <c r="I9893" s="7">
        <v>68.004000000000005</v>
      </c>
      <c r="J9893" s="2">
        <v>43.833300000000001</v>
      </c>
      <c r="K9893">
        <v>6</v>
      </c>
    </row>
    <row r="9894" spans="1:12" x14ac:dyDescent="0.25">
      <c r="A9894">
        <v>45342</v>
      </c>
      <c r="B9894" s="2">
        <v>51.78613</v>
      </c>
      <c r="C9894" s="3">
        <v>36569</v>
      </c>
      <c r="D9894" s="4">
        <v>19380</v>
      </c>
      <c r="E9894" t="s">
        <v>8680</v>
      </c>
      <c r="F9894" s="4" t="s">
        <v>8295</v>
      </c>
      <c r="G9894" s="5">
        <v>25253</v>
      </c>
      <c r="H9894" s="6">
        <v>0.26171149999999999</v>
      </c>
      <c r="I9894" s="7">
        <v>64.316000000000003</v>
      </c>
      <c r="J9894" s="2">
        <v>48.133299999999998</v>
      </c>
      <c r="K9894">
        <v>15</v>
      </c>
      <c r="L9894" s="2">
        <v>88.8</v>
      </c>
    </row>
    <row r="9895" spans="1:12" x14ac:dyDescent="0.25">
      <c r="A9895">
        <v>4915</v>
      </c>
      <c r="B9895" s="2">
        <v>51.778579999999998</v>
      </c>
      <c r="C9895" s="3">
        <v>8791</v>
      </c>
      <c r="E9895" t="s">
        <v>988</v>
      </c>
      <c r="F9895" s="4" t="s">
        <v>701</v>
      </c>
      <c r="G9895" s="5">
        <v>6275</v>
      </c>
      <c r="H9895" s="6">
        <v>0.3467729</v>
      </c>
      <c r="I9895" s="7">
        <v>49.610999999999997</v>
      </c>
      <c r="J9895" s="2">
        <v>47.083300000000001</v>
      </c>
      <c r="K9895">
        <v>12</v>
      </c>
      <c r="L9895" s="2">
        <v>84.9</v>
      </c>
    </row>
    <row r="9896" spans="1:12" x14ac:dyDescent="0.25">
      <c r="A9896">
        <v>75650</v>
      </c>
      <c r="B9896" s="2">
        <v>51.775790000000001</v>
      </c>
      <c r="C9896" s="3">
        <v>8029</v>
      </c>
      <c r="D9896" s="4">
        <v>32220</v>
      </c>
      <c r="E9896" t="s">
        <v>12376</v>
      </c>
      <c r="F9896" s="4" t="s">
        <v>13752</v>
      </c>
      <c r="G9896" s="5">
        <v>5396</v>
      </c>
      <c r="H9896" s="6">
        <v>0.21641650000000001</v>
      </c>
      <c r="I9896" s="7">
        <v>72.137</v>
      </c>
      <c r="J9896" s="2">
        <v>54</v>
      </c>
      <c r="K9896">
        <v>2</v>
      </c>
    </row>
    <row r="9897" spans="1:12" x14ac:dyDescent="0.25">
      <c r="A9897">
        <v>61262</v>
      </c>
      <c r="B9897" s="2">
        <v>51.774270000000001</v>
      </c>
      <c r="C9897" s="3">
        <v>1276</v>
      </c>
      <c r="D9897" s="4">
        <v>19340</v>
      </c>
      <c r="E9897" t="s">
        <v>11693</v>
      </c>
      <c r="F9897" s="4" t="s">
        <v>11490</v>
      </c>
      <c r="G9897" s="5">
        <v>939</v>
      </c>
      <c r="H9897" s="6">
        <v>0.24680849999999999</v>
      </c>
      <c r="I9897" s="7">
        <v>66.875</v>
      </c>
    </row>
    <row r="9898" spans="1:12" x14ac:dyDescent="0.25">
      <c r="A9898">
        <v>11429</v>
      </c>
      <c r="B9898" s="2">
        <v>51.769539999999999</v>
      </c>
      <c r="C9898" s="3">
        <v>27506</v>
      </c>
      <c r="D9898" s="4">
        <v>35620</v>
      </c>
      <c r="E9898" t="s">
        <v>1929</v>
      </c>
      <c r="F9898" s="4" t="s">
        <v>1280</v>
      </c>
      <c r="G9898" s="5">
        <v>18808</v>
      </c>
      <c r="H9898" s="6">
        <v>0.19869200000000001</v>
      </c>
      <c r="I9898" s="7">
        <v>75.185000000000002</v>
      </c>
      <c r="J9898" s="2">
        <v>38.285699999999999</v>
      </c>
      <c r="K9898">
        <v>7</v>
      </c>
    </row>
    <row r="9899" spans="1:12" x14ac:dyDescent="0.25">
      <c r="A9899">
        <v>17403</v>
      </c>
      <c r="B9899" s="2">
        <v>51.759160000000001</v>
      </c>
      <c r="C9899" s="3">
        <v>37948</v>
      </c>
      <c r="D9899" s="4">
        <v>49620</v>
      </c>
      <c r="E9899" t="s">
        <v>709</v>
      </c>
      <c r="F9899" s="4" t="s">
        <v>3003</v>
      </c>
      <c r="G9899" s="5">
        <v>24562</v>
      </c>
      <c r="H9899" s="6">
        <v>0.27704269999999998</v>
      </c>
      <c r="I9899" s="7">
        <v>61.643999999999998</v>
      </c>
      <c r="J9899" s="2">
        <v>32.923099999999998</v>
      </c>
      <c r="K9899">
        <v>13</v>
      </c>
      <c r="L9899" s="2">
        <v>14.3</v>
      </c>
    </row>
    <row r="9900" spans="1:12" x14ac:dyDescent="0.25">
      <c r="A9900">
        <v>68033</v>
      </c>
      <c r="B9900" s="2">
        <v>51.753219999999999</v>
      </c>
      <c r="C9900" s="3">
        <v>414</v>
      </c>
      <c r="D9900" s="4">
        <v>36540</v>
      </c>
      <c r="E9900" t="s">
        <v>2973</v>
      </c>
      <c r="F9900" s="4" t="s">
        <v>12738</v>
      </c>
      <c r="G9900" s="5">
        <v>273</v>
      </c>
      <c r="H9900" s="6">
        <v>0.20879120000000001</v>
      </c>
      <c r="I9900" s="7">
        <v>73.438000000000002</v>
      </c>
    </row>
    <row r="9901" spans="1:12" x14ac:dyDescent="0.25">
      <c r="A9901">
        <v>27541</v>
      </c>
      <c r="B9901" s="2">
        <v>51.752389999999998</v>
      </c>
      <c r="C9901" s="3">
        <v>4210</v>
      </c>
      <c r="D9901" s="4">
        <v>20500</v>
      </c>
      <c r="E9901" t="s">
        <v>5727</v>
      </c>
      <c r="F9901" s="4" t="s">
        <v>5642</v>
      </c>
      <c r="G9901" s="5">
        <v>3176</v>
      </c>
      <c r="H9901" s="6">
        <v>0.209068</v>
      </c>
      <c r="I9901" s="7">
        <v>73.387</v>
      </c>
    </row>
    <row r="9902" spans="1:12" x14ac:dyDescent="0.25">
      <c r="A9902">
        <v>54113</v>
      </c>
      <c r="B9902" s="2">
        <v>51.751069999999999</v>
      </c>
      <c r="C9902" s="3">
        <v>3407</v>
      </c>
      <c r="D9902" s="4">
        <v>11540</v>
      </c>
      <c r="E9902" t="s">
        <v>10179</v>
      </c>
      <c r="F9902" s="4" t="s">
        <v>10031</v>
      </c>
      <c r="G9902" s="5">
        <v>2372</v>
      </c>
      <c r="H9902" s="6">
        <v>0.2085967</v>
      </c>
      <c r="I9902" s="7">
        <v>73.465999999999994</v>
      </c>
      <c r="J9902" s="2">
        <v>44</v>
      </c>
      <c r="K9902">
        <v>4</v>
      </c>
    </row>
    <row r="9903" spans="1:12" x14ac:dyDescent="0.25">
      <c r="A9903">
        <v>33194</v>
      </c>
      <c r="B9903" s="2">
        <v>51.749049999999997</v>
      </c>
      <c r="C9903" s="3">
        <v>8585</v>
      </c>
      <c r="D9903" s="4">
        <v>33100</v>
      </c>
      <c r="E9903" t="s">
        <v>5277</v>
      </c>
      <c r="F9903" s="4" t="s">
        <v>6689</v>
      </c>
      <c r="G9903" s="5">
        <v>6072</v>
      </c>
      <c r="H9903" s="6">
        <v>0.18409349999999999</v>
      </c>
      <c r="I9903" s="7">
        <v>77.697999999999993</v>
      </c>
    </row>
    <row r="9904" spans="1:12" x14ac:dyDescent="0.25">
      <c r="A9904">
        <v>30642</v>
      </c>
      <c r="B9904" s="2">
        <v>51.74559</v>
      </c>
      <c r="C9904" s="3">
        <v>11109</v>
      </c>
      <c r="E9904" t="s">
        <v>1180</v>
      </c>
      <c r="F9904" s="4" t="s">
        <v>6363</v>
      </c>
      <c r="G9904" s="5">
        <v>8366</v>
      </c>
      <c r="H9904" s="6">
        <v>0.3035735</v>
      </c>
      <c r="I9904" s="7">
        <v>57.05</v>
      </c>
    </row>
    <row r="9905" spans="1:12" x14ac:dyDescent="0.25">
      <c r="A9905">
        <v>57745</v>
      </c>
      <c r="B9905" s="2">
        <v>51.743209999999998</v>
      </c>
      <c r="C9905" s="3">
        <v>2151</v>
      </c>
      <c r="D9905" s="4">
        <v>39660</v>
      </c>
      <c r="E9905" t="s">
        <v>10531</v>
      </c>
      <c r="F9905" s="4" t="s">
        <v>10877</v>
      </c>
      <c r="G9905" s="5">
        <v>1557</v>
      </c>
      <c r="H9905" s="6">
        <v>0.23827870000000001</v>
      </c>
      <c r="I9905" s="7">
        <v>68.332999999999998</v>
      </c>
      <c r="J9905" s="2">
        <v>47</v>
      </c>
      <c r="K9905">
        <v>1</v>
      </c>
    </row>
    <row r="9906" spans="1:12" x14ac:dyDescent="0.25">
      <c r="A9906">
        <v>46788</v>
      </c>
      <c r="B9906" s="2">
        <v>51.742350000000002</v>
      </c>
      <c r="C9906" s="3">
        <v>3125</v>
      </c>
      <c r="D9906" s="4">
        <v>23060</v>
      </c>
      <c r="E9906" t="s">
        <v>4451</v>
      </c>
      <c r="F9906" s="4" t="s">
        <v>8800</v>
      </c>
      <c r="G9906" s="5">
        <v>2065</v>
      </c>
      <c r="H9906" s="6">
        <v>0.2090997</v>
      </c>
      <c r="I9906" s="7">
        <v>73.375</v>
      </c>
    </row>
    <row r="9907" spans="1:12" x14ac:dyDescent="0.25">
      <c r="A9907">
        <v>95651</v>
      </c>
      <c r="B9907" s="2">
        <v>51.741750000000003</v>
      </c>
      <c r="C9907" s="3">
        <v>517</v>
      </c>
      <c r="D9907" s="4">
        <v>40900</v>
      </c>
      <c r="E9907" t="s">
        <v>15966</v>
      </c>
      <c r="F9907" s="4" t="s">
        <v>15368</v>
      </c>
      <c r="G9907" s="5">
        <v>414</v>
      </c>
      <c r="H9907" s="6">
        <v>0.25542169999999997</v>
      </c>
      <c r="I9907" s="7">
        <v>65.369</v>
      </c>
    </row>
    <row r="9908" spans="1:12" x14ac:dyDescent="0.25">
      <c r="A9908">
        <v>5826</v>
      </c>
      <c r="B9908" s="2">
        <v>51.741500000000002</v>
      </c>
      <c r="C9908" s="3">
        <v>953</v>
      </c>
      <c r="E9908" t="s">
        <v>1171</v>
      </c>
      <c r="F9908" s="4" t="s">
        <v>1030</v>
      </c>
      <c r="G9908" s="5">
        <v>643</v>
      </c>
      <c r="H9908" s="6">
        <v>0.27838259999999998</v>
      </c>
      <c r="I9908" s="7">
        <v>61.396999999999998</v>
      </c>
      <c r="J9908" s="2">
        <v>44</v>
      </c>
      <c r="K9908">
        <v>3</v>
      </c>
    </row>
    <row r="9909" spans="1:12" x14ac:dyDescent="0.25">
      <c r="A9909">
        <v>48134</v>
      </c>
      <c r="B9909" s="2">
        <v>51.738</v>
      </c>
      <c r="C9909" s="3">
        <v>20774</v>
      </c>
      <c r="D9909" s="4">
        <v>19820</v>
      </c>
      <c r="E9909" t="s">
        <v>6093</v>
      </c>
      <c r="F9909" s="4" t="s">
        <v>9106</v>
      </c>
      <c r="G9909" s="5">
        <v>14000</v>
      </c>
      <c r="H9909" s="6">
        <v>0.2177857</v>
      </c>
      <c r="I9909" s="7">
        <v>71.867999999999995</v>
      </c>
      <c r="J9909" s="2">
        <v>56.666699999999999</v>
      </c>
      <c r="K9909">
        <v>3</v>
      </c>
    </row>
    <row r="9910" spans="1:12" x14ac:dyDescent="0.25">
      <c r="A9910">
        <v>55910</v>
      </c>
      <c r="B9910" s="2">
        <v>51.734400000000001</v>
      </c>
      <c r="C9910" s="3">
        <v>1465</v>
      </c>
      <c r="D9910" s="4">
        <v>49100</v>
      </c>
      <c r="E9910" t="s">
        <v>10562</v>
      </c>
      <c r="F9910" s="4" t="s">
        <v>10428</v>
      </c>
      <c r="G9910" s="5">
        <v>1023</v>
      </c>
      <c r="H9910" s="6">
        <v>0.21798629999999999</v>
      </c>
      <c r="I9910" s="7">
        <v>71.817999999999998</v>
      </c>
    </row>
    <row r="9911" spans="1:12" x14ac:dyDescent="0.25">
      <c r="A9911">
        <v>85716</v>
      </c>
      <c r="B9911" s="2">
        <v>51.728920000000002</v>
      </c>
      <c r="C9911" s="3">
        <v>32715</v>
      </c>
      <c r="D9911" s="4">
        <v>46060</v>
      </c>
      <c r="E9911" t="s">
        <v>15050</v>
      </c>
      <c r="F9911" s="4" t="s">
        <v>14962</v>
      </c>
      <c r="G9911" s="5">
        <v>21885</v>
      </c>
      <c r="H9911" s="6">
        <v>0.39833679999999999</v>
      </c>
      <c r="I9911" s="7">
        <v>40.65</v>
      </c>
      <c r="J9911" s="2">
        <v>42.684199999999997</v>
      </c>
      <c r="K9911">
        <v>38</v>
      </c>
      <c r="L9911" s="2">
        <v>65.5</v>
      </c>
    </row>
    <row r="9912" spans="1:12" x14ac:dyDescent="0.25">
      <c r="A9912">
        <v>8089</v>
      </c>
      <c r="B9912" s="2">
        <v>51.722880000000004</v>
      </c>
      <c r="C9912" s="3">
        <v>4598</v>
      </c>
      <c r="D9912" s="4">
        <v>37980</v>
      </c>
      <c r="E9912" t="s">
        <v>1633</v>
      </c>
      <c r="F9912" s="4" t="s">
        <v>1341</v>
      </c>
      <c r="G9912" s="5">
        <v>3315</v>
      </c>
      <c r="H9912" s="6">
        <v>0.14837149999999999</v>
      </c>
      <c r="I9912" s="7">
        <v>83.843999999999994</v>
      </c>
    </row>
    <row r="9913" spans="1:12" x14ac:dyDescent="0.25">
      <c r="A9913">
        <v>28227</v>
      </c>
      <c r="B9913" s="2">
        <v>51.713630000000002</v>
      </c>
      <c r="C9913" s="3">
        <v>53483</v>
      </c>
      <c r="D9913" s="4">
        <v>16740</v>
      </c>
      <c r="E9913" t="s">
        <v>1096</v>
      </c>
      <c r="F9913" s="4" t="s">
        <v>5642</v>
      </c>
      <c r="G9913" s="5">
        <v>35356</v>
      </c>
      <c r="H9913" s="6">
        <v>0.2826032</v>
      </c>
      <c r="I9913" s="7">
        <v>60.643999999999998</v>
      </c>
      <c r="J9913" s="2">
        <v>48</v>
      </c>
      <c r="K9913">
        <v>13</v>
      </c>
      <c r="L9913" s="2">
        <v>88</v>
      </c>
    </row>
    <row r="9914" spans="1:12" x14ac:dyDescent="0.25">
      <c r="A9914">
        <v>83276</v>
      </c>
      <c r="B9914" s="2">
        <v>51.704520000000002</v>
      </c>
      <c r="C9914" s="3">
        <v>3946</v>
      </c>
      <c r="E9914" t="s">
        <v>14740</v>
      </c>
      <c r="F9914" s="4" t="s">
        <v>14725</v>
      </c>
      <c r="G9914" s="5">
        <v>2700</v>
      </c>
      <c r="H9914" s="6">
        <v>0.21037040000000001</v>
      </c>
      <c r="I9914" s="7">
        <v>73.125</v>
      </c>
      <c r="J9914" s="2">
        <v>43</v>
      </c>
      <c r="K9914">
        <v>1</v>
      </c>
    </row>
    <row r="9915" spans="1:12" x14ac:dyDescent="0.25">
      <c r="A9915">
        <v>83835</v>
      </c>
      <c r="B9915" s="2">
        <v>51.70046</v>
      </c>
      <c r="C9915" s="3">
        <v>20340</v>
      </c>
      <c r="D9915" s="4">
        <v>17660</v>
      </c>
      <c r="E9915" t="s">
        <v>7054</v>
      </c>
      <c r="F9915" s="4" t="s">
        <v>14725</v>
      </c>
      <c r="G9915" s="5">
        <v>14234</v>
      </c>
      <c r="H9915" s="6">
        <v>0.25402180000000002</v>
      </c>
      <c r="I9915" s="7">
        <v>65.576999999999998</v>
      </c>
      <c r="J9915" s="2">
        <v>66.599999999999994</v>
      </c>
      <c r="K9915">
        <v>5</v>
      </c>
    </row>
    <row r="9916" spans="1:12" x14ac:dyDescent="0.25">
      <c r="A9916">
        <v>95110</v>
      </c>
      <c r="B9916" s="2">
        <v>51.694049999999997</v>
      </c>
      <c r="C9916" s="3">
        <v>19239</v>
      </c>
      <c r="D9916" s="4">
        <v>41940</v>
      </c>
      <c r="E9916" t="s">
        <v>12003</v>
      </c>
      <c r="F9916" s="4" t="s">
        <v>15368</v>
      </c>
      <c r="G9916" s="5">
        <v>12569</v>
      </c>
      <c r="H9916" s="6">
        <v>0.29530630000000002</v>
      </c>
      <c r="I9916" s="7">
        <v>58.441000000000003</v>
      </c>
      <c r="J9916" s="2">
        <v>38.142899999999997</v>
      </c>
      <c r="K9916">
        <v>7</v>
      </c>
    </row>
    <row r="9917" spans="1:12" x14ac:dyDescent="0.25">
      <c r="A9917">
        <v>62573</v>
      </c>
      <c r="B9917" s="2">
        <v>51.690809999999999</v>
      </c>
      <c r="C9917" s="3">
        <v>1470</v>
      </c>
      <c r="D9917" s="4">
        <v>19500</v>
      </c>
      <c r="E9917" t="s">
        <v>2406</v>
      </c>
      <c r="F9917" s="4" t="s">
        <v>11490</v>
      </c>
      <c r="G9917" s="5">
        <v>963</v>
      </c>
      <c r="H9917" s="6">
        <v>0.2417012</v>
      </c>
      <c r="I9917" s="7">
        <v>67.703000000000003</v>
      </c>
      <c r="J9917" s="2">
        <v>36</v>
      </c>
      <c r="K9917">
        <v>1</v>
      </c>
    </row>
    <row r="9918" spans="1:12" x14ac:dyDescent="0.25">
      <c r="A9918">
        <v>83116</v>
      </c>
      <c r="B9918" s="2">
        <v>51.690469999999998</v>
      </c>
      <c r="C9918" s="3">
        <v>574</v>
      </c>
      <c r="E9918" t="s">
        <v>14720</v>
      </c>
      <c r="F9918" s="4" t="s">
        <v>14657</v>
      </c>
      <c r="G9918" s="5">
        <v>456</v>
      </c>
      <c r="H9918" s="6">
        <v>0.12910279999999999</v>
      </c>
      <c r="I9918" s="7">
        <v>87.159000000000006</v>
      </c>
    </row>
    <row r="9919" spans="1:12" x14ac:dyDescent="0.25">
      <c r="A9919">
        <v>10461</v>
      </c>
      <c r="B9919" s="2">
        <v>51.681519999999999</v>
      </c>
      <c r="C9919" s="3">
        <v>52435</v>
      </c>
      <c r="D9919" s="4">
        <v>35620</v>
      </c>
      <c r="E9919" t="s">
        <v>1791</v>
      </c>
      <c r="F9919" s="4" t="s">
        <v>1280</v>
      </c>
      <c r="G9919" s="5">
        <v>36956</v>
      </c>
      <c r="H9919" s="6">
        <v>0.26063429999999999</v>
      </c>
      <c r="I9919" s="7">
        <v>64.427999999999997</v>
      </c>
      <c r="J9919" s="2">
        <v>32.2941</v>
      </c>
      <c r="K9919">
        <v>17</v>
      </c>
      <c r="L9919" s="2">
        <v>12.2</v>
      </c>
    </row>
    <row r="9920" spans="1:12" x14ac:dyDescent="0.25">
      <c r="A9920">
        <v>53534</v>
      </c>
      <c r="B9920" s="2">
        <v>51.670670000000001</v>
      </c>
      <c r="C9920" s="3">
        <v>11465</v>
      </c>
      <c r="D9920" s="4">
        <v>27500</v>
      </c>
      <c r="E9920" t="s">
        <v>8392</v>
      </c>
      <c r="F9920" s="4" t="s">
        <v>10031</v>
      </c>
      <c r="G9920" s="5">
        <v>8399</v>
      </c>
      <c r="H9920" s="6">
        <v>0.20526249999999999</v>
      </c>
      <c r="I9920" s="7">
        <v>73.995999999999995</v>
      </c>
      <c r="J9920" s="2">
        <v>70</v>
      </c>
      <c r="K9920">
        <v>2</v>
      </c>
    </row>
    <row r="9921" spans="1:12" x14ac:dyDescent="0.25">
      <c r="A9921">
        <v>35117</v>
      </c>
      <c r="B9921" s="2">
        <v>51.667749999999998</v>
      </c>
      <c r="C9921" s="3">
        <v>5547</v>
      </c>
      <c r="D9921" s="4">
        <v>13820</v>
      </c>
      <c r="E9921" t="s">
        <v>5925</v>
      </c>
      <c r="F9921" s="4" t="s">
        <v>7027</v>
      </c>
      <c r="G9921" s="5">
        <v>3769</v>
      </c>
      <c r="H9921" s="6">
        <v>0.18546029999999999</v>
      </c>
      <c r="I9921" s="7">
        <v>77.417000000000002</v>
      </c>
      <c r="J9921" s="2">
        <v>15</v>
      </c>
      <c r="K9921">
        <v>1</v>
      </c>
    </row>
    <row r="9922" spans="1:12" x14ac:dyDescent="0.25">
      <c r="A9922">
        <v>53570</v>
      </c>
      <c r="B9922" s="2">
        <v>51.666400000000003</v>
      </c>
      <c r="C9922" s="3">
        <v>2676</v>
      </c>
      <c r="D9922" s="4">
        <v>31540</v>
      </c>
      <c r="E9922" t="s">
        <v>953</v>
      </c>
      <c r="F9922" s="4" t="s">
        <v>10031</v>
      </c>
      <c r="G9922" s="5">
        <v>1853</v>
      </c>
      <c r="H9922" s="6">
        <v>0.1899622</v>
      </c>
      <c r="I9922" s="7">
        <v>76.625</v>
      </c>
    </row>
    <row r="9923" spans="1:12" x14ac:dyDescent="0.25">
      <c r="A9923">
        <v>56389</v>
      </c>
      <c r="B9923" s="2">
        <v>51.665950000000002</v>
      </c>
      <c r="C9923" s="3">
        <v>98</v>
      </c>
      <c r="E9923" t="s">
        <v>5567</v>
      </c>
      <c r="F9923" s="4" t="s">
        <v>10428</v>
      </c>
      <c r="G9923" s="5">
        <v>64</v>
      </c>
      <c r="H9923" s="6">
        <v>0.25</v>
      </c>
      <c r="I9923" s="7">
        <v>66.25</v>
      </c>
    </row>
    <row r="9924" spans="1:12" x14ac:dyDescent="0.25">
      <c r="A9924">
        <v>98328</v>
      </c>
      <c r="B9924" s="2">
        <v>51.664319999999996</v>
      </c>
      <c r="C9924" s="3">
        <v>9526</v>
      </c>
      <c r="D9924" s="4">
        <v>42660</v>
      </c>
      <c r="E9924" t="s">
        <v>16404</v>
      </c>
      <c r="F9924" s="4" t="s">
        <v>16344</v>
      </c>
      <c r="G9924" s="5">
        <v>6750</v>
      </c>
      <c r="H9924" s="6">
        <v>0.18844449999999999</v>
      </c>
      <c r="I9924" s="7">
        <v>76.885000000000005</v>
      </c>
      <c r="J9924" s="2">
        <v>51.333300000000001</v>
      </c>
      <c r="K9924">
        <v>3</v>
      </c>
    </row>
    <row r="9925" spans="1:12" x14ac:dyDescent="0.25">
      <c r="A9925">
        <v>59823</v>
      </c>
      <c r="B9925" s="2">
        <v>51.662439999999997</v>
      </c>
      <c r="C9925" s="3">
        <v>1550</v>
      </c>
      <c r="D9925" s="4">
        <v>33540</v>
      </c>
      <c r="E9925" t="s">
        <v>11455</v>
      </c>
      <c r="F9925" s="4" t="s">
        <v>11278</v>
      </c>
      <c r="G9925" s="5">
        <v>1110</v>
      </c>
      <c r="H9925" s="6">
        <v>0.32792789999999999</v>
      </c>
      <c r="I9925" s="7">
        <v>52.777999999999999</v>
      </c>
      <c r="J9925" s="2">
        <v>68</v>
      </c>
      <c r="K9925">
        <v>1</v>
      </c>
    </row>
    <row r="9926" spans="1:12" x14ac:dyDescent="0.25">
      <c r="A9926">
        <v>76430</v>
      </c>
      <c r="B9926" s="2">
        <v>51.661740000000002</v>
      </c>
      <c r="C9926" s="3">
        <v>2766</v>
      </c>
      <c r="E9926" t="s">
        <v>1168</v>
      </c>
      <c r="F9926" s="4" t="s">
        <v>13752</v>
      </c>
      <c r="G9926" s="5">
        <v>1792</v>
      </c>
      <c r="H9926" s="6">
        <v>0.26953129999999997</v>
      </c>
      <c r="I9926" s="7">
        <v>62.860999999999997</v>
      </c>
    </row>
    <row r="9927" spans="1:12" x14ac:dyDescent="0.25">
      <c r="A9927">
        <v>58654</v>
      </c>
      <c r="B9927" s="2">
        <v>51.661270000000002</v>
      </c>
      <c r="C9927" s="3">
        <v>365</v>
      </c>
      <c r="E9927" t="s">
        <v>11228</v>
      </c>
      <c r="F9927" s="4" t="s">
        <v>11069</v>
      </c>
      <c r="G9927" s="5">
        <v>197</v>
      </c>
      <c r="H9927" s="6">
        <v>0.14141409999999999</v>
      </c>
      <c r="I9927" s="7">
        <v>85</v>
      </c>
      <c r="J9927" s="2">
        <v>42</v>
      </c>
      <c r="K9927">
        <v>1</v>
      </c>
    </row>
    <row r="9928" spans="1:12" x14ac:dyDescent="0.25">
      <c r="A9928">
        <v>50051</v>
      </c>
      <c r="B9928" s="2">
        <v>51.661149999999999</v>
      </c>
      <c r="C9928" s="3">
        <v>377</v>
      </c>
      <c r="D9928" s="4">
        <v>32260</v>
      </c>
      <c r="E9928" t="s">
        <v>2368</v>
      </c>
      <c r="F9928" s="4" t="s">
        <v>9593</v>
      </c>
      <c r="G9928" s="5">
        <v>296</v>
      </c>
      <c r="H9928" s="6">
        <v>1.0135099999999999E-2</v>
      </c>
      <c r="I9928" s="7">
        <v>107.685</v>
      </c>
    </row>
    <row r="9929" spans="1:12" x14ac:dyDescent="0.25">
      <c r="A9929">
        <v>15106</v>
      </c>
      <c r="B9929" s="2">
        <v>51.65775</v>
      </c>
      <c r="C9929" s="3">
        <v>19042</v>
      </c>
      <c r="D9929" s="4">
        <v>38300</v>
      </c>
      <c r="E9929" t="s">
        <v>3062</v>
      </c>
      <c r="F9929" s="4" t="s">
        <v>3003</v>
      </c>
      <c r="G9929" s="5">
        <v>13913</v>
      </c>
      <c r="H9929" s="6">
        <v>0.2764122</v>
      </c>
      <c r="I9929" s="7">
        <v>61.668999999999997</v>
      </c>
      <c r="J9929" s="2">
        <v>48.875</v>
      </c>
      <c r="K9929">
        <v>8</v>
      </c>
    </row>
    <row r="9930" spans="1:12" x14ac:dyDescent="0.25">
      <c r="A9930">
        <v>3849</v>
      </c>
      <c r="B9930" s="2">
        <v>51.654170000000001</v>
      </c>
      <c r="C9930" s="3">
        <v>1394</v>
      </c>
      <c r="E9930" t="s">
        <v>673</v>
      </c>
      <c r="F9930" s="4" t="s">
        <v>520</v>
      </c>
      <c r="G9930" s="5">
        <v>1019</v>
      </c>
      <c r="H9930" s="6">
        <v>0.29833169999999998</v>
      </c>
      <c r="I9930" s="7">
        <v>57.856999999999999</v>
      </c>
      <c r="J9930" s="2">
        <v>47</v>
      </c>
      <c r="K9930">
        <v>1</v>
      </c>
    </row>
    <row r="9931" spans="1:12" x14ac:dyDescent="0.25">
      <c r="A9931">
        <v>43467</v>
      </c>
      <c r="B9931" s="2">
        <v>51.653910000000003</v>
      </c>
      <c r="C9931" s="3">
        <v>115</v>
      </c>
      <c r="D9931" s="4">
        <v>45780</v>
      </c>
      <c r="E9931" t="s">
        <v>8385</v>
      </c>
      <c r="F9931" s="4" t="s">
        <v>8295</v>
      </c>
      <c r="G9931" s="5">
        <v>61</v>
      </c>
      <c r="H9931" s="6">
        <v>0.1774193</v>
      </c>
      <c r="I9931" s="7">
        <v>78.75</v>
      </c>
    </row>
    <row r="9932" spans="1:12" x14ac:dyDescent="0.25">
      <c r="A9932">
        <v>98832</v>
      </c>
      <c r="B9932" s="2">
        <v>51.653869999999998</v>
      </c>
      <c r="C9932" s="3">
        <v>263</v>
      </c>
      <c r="D9932" s="4">
        <v>34180</v>
      </c>
      <c r="E9932" t="s">
        <v>13983</v>
      </c>
      <c r="F9932" s="4" t="s">
        <v>16344</v>
      </c>
      <c r="G9932" s="5">
        <v>115</v>
      </c>
      <c r="H9932" s="6">
        <v>8.6956500000000006E-2</v>
      </c>
      <c r="I9932" s="7">
        <v>94.375</v>
      </c>
    </row>
    <row r="9933" spans="1:12" x14ac:dyDescent="0.25">
      <c r="A9933">
        <v>84755</v>
      </c>
      <c r="B9933" s="2">
        <v>51.653840000000002</v>
      </c>
      <c r="C9933" s="3">
        <v>76</v>
      </c>
      <c r="E9933" t="s">
        <v>3884</v>
      </c>
      <c r="F9933" s="4" t="s">
        <v>14851</v>
      </c>
      <c r="G9933" s="5">
        <v>41</v>
      </c>
      <c r="H9933" s="6">
        <v>0.14634150000000001</v>
      </c>
      <c r="I9933" s="7">
        <v>84.106999999999999</v>
      </c>
    </row>
    <row r="9934" spans="1:12" x14ac:dyDescent="0.25">
      <c r="A9934">
        <v>50212</v>
      </c>
      <c r="B9934" s="2">
        <v>51.653260000000003</v>
      </c>
      <c r="C9934" s="3">
        <v>3371</v>
      </c>
      <c r="D9934" s="4">
        <v>14340</v>
      </c>
      <c r="E9934" t="s">
        <v>9646</v>
      </c>
      <c r="F9934" s="4" t="s">
        <v>9593</v>
      </c>
      <c r="G9934" s="5">
        <v>2351</v>
      </c>
      <c r="H9934" s="6">
        <v>0.21896260000000001</v>
      </c>
      <c r="I9934" s="7">
        <v>71.552000000000007</v>
      </c>
    </row>
    <row r="9935" spans="1:12" x14ac:dyDescent="0.25">
      <c r="A9935">
        <v>76209</v>
      </c>
      <c r="B9935" s="2">
        <v>51.648809999999997</v>
      </c>
      <c r="C9935" s="3">
        <v>25839</v>
      </c>
      <c r="D9935" s="4">
        <v>19100</v>
      </c>
      <c r="E9935" t="s">
        <v>4549</v>
      </c>
      <c r="F9935" s="4" t="s">
        <v>13752</v>
      </c>
      <c r="G9935" s="5">
        <v>16270</v>
      </c>
      <c r="H9935" s="6">
        <v>0.29869089999999998</v>
      </c>
      <c r="I9935" s="7">
        <v>57.773000000000003</v>
      </c>
      <c r="J9935" s="2">
        <v>48.321399999999997</v>
      </c>
      <c r="K9935">
        <v>28</v>
      </c>
      <c r="L9935" s="2">
        <v>89.4</v>
      </c>
    </row>
    <row r="9936" spans="1:12" x14ac:dyDescent="0.25">
      <c r="A9936">
        <v>61774</v>
      </c>
      <c r="B9936" s="2">
        <v>51.644770000000001</v>
      </c>
      <c r="C9936" s="3">
        <v>870</v>
      </c>
      <c r="D9936" s="4">
        <v>14010</v>
      </c>
      <c r="E9936" t="s">
        <v>7950</v>
      </c>
      <c r="F9936" s="4" t="s">
        <v>11490</v>
      </c>
      <c r="G9936" s="5">
        <v>602</v>
      </c>
      <c r="H9936" s="6">
        <v>0.21061360000000001</v>
      </c>
      <c r="I9936" s="7">
        <v>72.968999999999994</v>
      </c>
    </row>
    <row r="9937" spans="1:11" x14ac:dyDescent="0.25">
      <c r="A9937">
        <v>30171</v>
      </c>
      <c r="B9937" s="2">
        <v>51.644019999999998</v>
      </c>
      <c r="C9937" s="3">
        <v>3729</v>
      </c>
      <c r="D9937" s="4">
        <v>12060</v>
      </c>
      <c r="E9937" t="s">
        <v>6403</v>
      </c>
      <c r="F9937" s="4" t="s">
        <v>6363</v>
      </c>
      <c r="G9937" s="5">
        <v>2532</v>
      </c>
      <c r="H9937" s="6">
        <v>0.2093207</v>
      </c>
      <c r="I9937" s="7">
        <v>73.191999999999993</v>
      </c>
    </row>
    <row r="9938" spans="1:11" x14ac:dyDescent="0.25">
      <c r="A9938">
        <v>47638</v>
      </c>
      <c r="B9938" s="2">
        <v>51.64284</v>
      </c>
      <c r="C9938" s="3">
        <v>3346</v>
      </c>
      <c r="D9938" s="4">
        <v>21780</v>
      </c>
      <c r="E9938" t="s">
        <v>9052</v>
      </c>
      <c r="F9938" s="4" t="s">
        <v>8800</v>
      </c>
      <c r="G9938" s="5">
        <v>2424</v>
      </c>
      <c r="H9938" s="6">
        <v>0.19554460000000001</v>
      </c>
      <c r="I9938" s="7">
        <v>75.567999999999998</v>
      </c>
      <c r="J9938" s="2">
        <v>47</v>
      </c>
      <c r="K9938">
        <v>2</v>
      </c>
    </row>
    <row r="9939" spans="1:11" x14ac:dyDescent="0.25">
      <c r="A9939">
        <v>21034</v>
      </c>
      <c r="B9939" s="2">
        <v>51.641680000000001</v>
      </c>
      <c r="C9939" s="3">
        <v>3392</v>
      </c>
      <c r="D9939" s="4">
        <v>12580</v>
      </c>
      <c r="E9939" t="s">
        <v>3412</v>
      </c>
      <c r="F9939" s="4" t="s">
        <v>4361</v>
      </c>
      <c r="G9939" s="5">
        <v>2423</v>
      </c>
      <c r="H9939" s="6">
        <v>0.20181589999999999</v>
      </c>
      <c r="I9939" s="7">
        <v>74.483000000000004</v>
      </c>
      <c r="J9939" s="2">
        <v>81</v>
      </c>
      <c r="K9939">
        <v>1</v>
      </c>
    </row>
    <row r="9940" spans="1:11" x14ac:dyDescent="0.25">
      <c r="A9940">
        <v>79010</v>
      </c>
      <c r="B9940" s="2">
        <v>51.641039999999997</v>
      </c>
      <c r="C9940" s="3">
        <v>695</v>
      </c>
      <c r="D9940" s="4">
        <v>11100</v>
      </c>
      <c r="E9940" t="s">
        <v>14337</v>
      </c>
      <c r="F9940" s="4" t="s">
        <v>13752</v>
      </c>
      <c r="G9940" s="5">
        <v>246</v>
      </c>
      <c r="H9940" s="6">
        <v>0.2024291</v>
      </c>
      <c r="I9940" s="7">
        <v>74.375</v>
      </c>
    </row>
    <row r="9941" spans="1:11" x14ac:dyDescent="0.25">
      <c r="A9941">
        <v>55056</v>
      </c>
      <c r="B9941" s="2">
        <v>51.638869999999997</v>
      </c>
      <c r="C9941" s="3">
        <v>13751</v>
      </c>
      <c r="D9941" s="4">
        <v>33460</v>
      </c>
      <c r="E9941" t="s">
        <v>2337</v>
      </c>
      <c r="F9941" s="4" t="s">
        <v>10428</v>
      </c>
      <c r="G9941" s="5">
        <v>8809</v>
      </c>
      <c r="H9941" s="6">
        <v>0.19684409999999999</v>
      </c>
      <c r="I9941" s="7">
        <v>75.325999999999993</v>
      </c>
      <c r="J9941" s="2">
        <v>68</v>
      </c>
      <c r="K9941">
        <v>3</v>
      </c>
    </row>
    <row r="9942" spans="1:11" x14ac:dyDescent="0.25">
      <c r="A9942">
        <v>55949</v>
      </c>
      <c r="B9942" s="2">
        <v>51.63646</v>
      </c>
      <c r="C9942" s="3">
        <v>1743</v>
      </c>
      <c r="D9942" s="4">
        <v>40340</v>
      </c>
      <c r="E9942" t="s">
        <v>90</v>
      </c>
      <c r="F9942" s="4" t="s">
        <v>10428</v>
      </c>
      <c r="G9942" s="5">
        <v>1256</v>
      </c>
      <c r="H9942" s="6">
        <v>0.25477709999999998</v>
      </c>
      <c r="I9942" s="7">
        <v>65.313000000000002</v>
      </c>
    </row>
    <row r="9943" spans="1:11" x14ac:dyDescent="0.25">
      <c r="A9943">
        <v>14867</v>
      </c>
      <c r="B9943" s="2">
        <v>51.63523</v>
      </c>
      <c r="C9943" s="3">
        <v>5737</v>
      </c>
      <c r="D9943" s="4">
        <v>27060</v>
      </c>
      <c r="E9943" t="s">
        <v>740</v>
      </c>
      <c r="F9943" s="4" t="s">
        <v>1280</v>
      </c>
      <c r="G9943" s="5">
        <v>3865</v>
      </c>
      <c r="H9943" s="6">
        <v>0.28434670000000001</v>
      </c>
      <c r="I9943" s="7">
        <v>60.203000000000003</v>
      </c>
      <c r="J9943" s="2">
        <v>33</v>
      </c>
      <c r="K9943">
        <v>2</v>
      </c>
    </row>
    <row r="9944" spans="1:11" x14ac:dyDescent="0.25">
      <c r="A9944">
        <v>43011</v>
      </c>
      <c r="B9944" s="2">
        <v>51.633150000000001</v>
      </c>
      <c r="C9944" s="3">
        <v>7732</v>
      </c>
      <c r="D9944" s="4">
        <v>34540</v>
      </c>
      <c r="E9944" t="s">
        <v>8302</v>
      </c>
      <c r="F9944" s="4" t="s">
        <v>8295</v>
      </c>
      <c r="G9944" s="5">
        <v>4822</v>
      </c>
      <c r="H9944" s="6">
        <v>0.21729209999999999</v>
      </c>
      <c r="I9944" s="7">
        <v>71.787000000000006</v>
      </c>
      <c r="J9944" s="2">
        <v>68.333299999999994</v>
      </c>
      <c r="K9944">
        <v>3</v>
      </c>
    </row>
    <row r="9945" spans="1:11" x14ac:dyDescent="0.25">
      <c r="A9945">
        <v>82633</v>
      </c>
      <c r="B9945" s="2">
        <v>51.630429999999997</v>
      </c>
      <c r="C9945" s="3">
        <v>9706</v>
      </c>
      <c r="E9945" t="s">
        <v>170</v>
      </c>
      <c r="F9945" s="4" t="s">
        <v>14657</v>
      </c>
      <c r="G9945" s="5">
        <v>6567</v>
      </c>
      <c r="H9945" s="6">
        <v>0.1956456</v>
      </c>
      <c r="I9945" s="7">
        <v>75.522999999999996</v>
      </c>
      <c r="J9945" s="2">
        <v>35</v>
      </c>
      <c r="K9945">
        <v>1</v>
      </c>
    </row>
    <row r="9946" spans="1:11" x14ac:dyDescent="0.25">
      <c r="A9946">
        <v>61242</v>
      </c>
      <c r="B9946" s="2">
        <v>51.628630000000001</v>
      </c>
      <c r="C9946" s="3">
        <v>1106</v>
      </c>
      <c r="D9946" s="4">
        <v>19340</v>
      </c>
      <c r="E9946" t="s">
        <v>4546</v>
      </c>
      <c r="F9946" s="4" t="s">
        <v>11490</v>
      </c>
      <c r="G9946" s="5">
        <v>919</v>
      </c>
      <c r="H9946" s="6">
        <v>0.203482</v>
      </c>
      <c r="I9946" s="7">
        <v>74.167000000000002</v>
      </c>
    </row>
    <row r="9947" spans="1:11" x14ac:dyDescent="0.25">
      <c r="A9947">
        <v>73442</v>
      </c>
      <c r="B9947" s="2">
        <v>51.628329999999998</v>
      </c>
      <c r="C9947" s="3">
        <v>523</v>
      </c>
      <c r="D9947" s="4">
        <v>20340</v>
      </c>
      <c r="E9947" t="s">
        <v>13496</v>
      </c>
      <c r="F9947" s="4" t="s">
        <v>13462</v>
      </c>
      <c r="G9947" s="5">
        <v>363</v>
      </c>
      <c r="H9947" s="6">
        <v>0.25068869999999999</v>
      </c>
      <c r="I9947" s="7">
        <v>66</v>
      </c>
    </row>
    <row r="9948" spans="1:11" x14ac:dyDescent="0.25">
      <c r="A9948">
        <v>95694</v>
      </c>
      <c r="B9948" s="2">
        <v>51.626640000000002</v>
      </c>
      <c r="C9948" s="3">
        <v>9574</v>
      </c>
      <c r="D9948" s="4">
        <v>40900</v>
      </c>
      <c r="E9948" t="s">
        <v>14439</v>
      </c>
      <c r="F9948" s="4" t="s">
        <v>15368</v>
      </c>
      <c r="G9948" s="5">
        <v>6702</v>
      </c>
      <c r="H9948" s="6">
        <v>0.2645479</v>
      </c>
      <c r="I9948" s="7">
        <v>63.594000000000001</v>
      </c>
      <c r="J9948" s="2">
        <v>34.75</v>
      </c>
      <c r="K9948">
        <v>4</v>
      </c>
    </row>
    <row r="9949" spans="1:11" x14ac:dyDescent="0.25">
      <c r="A9949">
        <v>85630</v>
      </c>
      <c r="B9949" s="2">
        <v>51.624650000000003</v>
      </c>
      <c r="C9949" s="3">
        <v>2650</v>
      </c>
      <c r="D9949" s="4">
        <v>43420</v>
      </c>
      <c r="E9949" t="s">
        <v>963</v>
      </c>
      <c r="F9949" s="4" t="s">
        <v>14962</v>
      </c>
      <c r="G9949" s="5">
        <v>1623</v>
      </c>
      <c r="H9949" s="6">
        <v>0.30252620000000002</v>
      </c>
      <c r="I9949" s="7">
        <v>57.024999999999999</v>
      </c>
      <c r="J9949" s="2">
        <v>63.5</v>
      </c>
      <c r="K9949">
        <v>2</v>
      </c>
    </row>
    <row r="9950" spans="1:11" x14ac:dyDescent="0.25">
      <c r="A9950">
        <v>56334</v>
      </c>
      <c r="B9950" s="2">
        <v>51.6233</v>
      </c>
      <c r="C9950" s="3">
        <v>5475</v>
      </c>
      <c r="E9950" t="s">
        <v>1419</v>
      </c>
      <c r="F9950" s="4" t="s">
        <v>10428</v>
      </c>
      <c r="G9950" s="5">
        <v>4006</v>
      </c>
      <c r="H9950" s="6">
        <v>0.25661509999999998</v>
      </c>
      <c r="I9950" s="7">
        <v>64.957999999999998</v>
      </c>
      <c r="J9950" s="2">
        <v>58.5</v>
      </c>
      <c r="K9950">
        <v>2</v>
      </c>
    </row>
    <row r="9951" spans="1:11" x14ac:dyDescent="0.25">
      <c r="A9951">
        <v>62022</v>
      </c>
      <c r="B9951" s="2">
        <v>51.622169999999997</v>
      </c>
      <c r="C9951" s="3">
        <v>916</v>
      </c>
      <c r="D9951" s="4">
        <v>41180</v>
      </c>
      <c r="E9951" t="s">
        <v>11854</v>
      </c>
      <c r="F9951" s="4" t="s">
        <v>11490</v>
      </c>
      <c r="G9951" s="5">
        <v>699</v>
      </c>
      <c r="H9951" s="6">
        <v>0.16</v>
      </c>
      <c r="I9951" s="7">
        <v>81.650000000000006</v>
      </c>
      <c r="J9951" s="2">
        <v>69</v>
      </c>
      <c r="K9951">
        <v>1</v>
      </c>
    </row>
    <row r="9952" spans="1:11" x14ac:dyDescent="0.25">
      <c r="A9952">
        <v>57276</v>
      </c>
      <c r="B9952" s="2">
        <v>51.621810000000004</v>
      </c>
      <c r="C9952" s="3">
        <v>1246</v>
      </c>
      <c r="D9952" s="4">
        <v>15100</v>
      </c>
      <c r="E9952" t="s">
        <v>3179</v>
      </c>
      <c r="F9952" s="4" t="s">
        <v>10877</v>
      </c>
      <c r="G9952" s="5">
        <v>837</v>
      </c>
      <c r="H9952" s="6">
        <v>0.26284350000000001</v>
      </c>
      <c r="I9952" s="7">
        <v>63.875</v>
      </c>
    </row>
    <row r="9953" spans="1:12" x14ac:dyDescent="0.25">
      <c r="A9953">
        <v>10952</v>
      </c>
      <c r="B9953" s="2">
        <v>51.617199999999997</v>
      </c>
      <c r="C9953" s="3">
        <v>41618</v>
      </c>
      <c r="D9953" s="4">
        <v>35620</v>
      </c>
      <c r="E9953" t="s">
        <v>1863</v>
      </c>
      <c r="F9953" s="4" t="s">
        <v>1280</v>
      </c>
      <c r="G9953" s="5">
        <v>18396</v>
      </c>
      <c r="H9953" s="6">
        <v>0.29820079999999999</v>
      </c>
      <c r="I9953" s="7">
        <v>57.762999999999998</v>
      </c>
      <c r="J9953" s="2">
        <v>29.333300000000001</v>
      </c>
      <c r="K9953">
        <v>9</v>
      </c>
    </row>
    <row r="9954" spans="1:12" x14ac:dyDescent="0.25">
      <c r="A9954">
        <v>58049</v>
      </c>
      <c r="B9954" s="2">
        <v>51.612740000000002</v>
      </c>
      <c r="C9954" s="3">
        <v>344</v>
      </c>
      <c r="E9954" t="s">
        <v>11083</v>
      </c>
      <c r="F9954" s="4" t="s">
        <v>11069</v>
      </c>
      <c r="G9954" s="5">
        <v>250</v>
      </c>
      <c r="H9954" s="6">
        <v>0.19521910000000001</v>
      </c>
      <c r="I9954" s="7">
        <v>75.555999999999997</v>
      </c>
      <c r="J9954" s="2">
        <v>63</v>
      </c>
      <c r="K9954">
        <v>1</v>
      </c>
    </row>
    <row r="9955" spans="1:12" x14ac:dyDescent="0.25">
      <c r="A9955">
        <v>52356</v>
      </c>
      <c r="B9955" s="2">
        <v>51.612200000000001</v>
      </c>
      <c r="C9955" s="3">
        <v>2878</v>
      </c>
      <c r="D9955" s="4">
        <v>26980</v>
      </c>
      <c r="E9955" t="s">
        <v>9976</v>
      </c>
      <c r="F9955" s="4" t="s">
        <v>9593</v>
      </c>
      <c r="G9955" s="5">
        <v>1996</v>
      </c>
      <c r="H9955" s="6">
        <v>0.21492990000000001</v>
      </c>
      <c r="I9955" s="7">
        <v>72.143000000000001</v>
      </c>
      <c r="J9955" s="2">
        <v>55</v>
      </c>
      <c r="K9955">
        <v>3</v>
      </c>
    </row>
    <row r="9956" spans="1:12" x14ac:dyDescent="0.25">
      <c r="A9956">
        <v>81649</v>
      </c>
      <c r="B9956" s="2">
        <v>51.611669999999997</v>
      </c>
      <c r="C9956" s="3">
        <v>268</v>
      </c>
      <c r="D9956" s="4">
        <v>20780</v>
      </c>
      <c r="E9956" t="s">
        <v>14652</v>
      </c>
      <c r="F9956" s="4" t="s">
        <v>14477</v>
      </c>
      <c r="G9956" s="5">
        <v>202</v>
      </c>
      <c r="H9956" s="6">
        <v>0.25742579999999998</v>
      </c>
      <c r="I9956" s="7">
        <v>64.792000000000002</v>
      </c>
    </row>
    <row r="9957" spans="1:12" x14ac:dyDescent="0.25">
      <c r="A9957">
        <v>72142</v>
      </c>
      <c r="B9957" s="2">
        <v>51.61112</v>
      </c>
      <c r="C9957" s="3">
        <v>2857</v>
      </c>
      <c r="D9957" s="4">
        <v>30780</v>
      </c>
      <c r="E9957" t="s">
        <v>7688</v>
      </c>
      <c r="F9957" s="4" t="s">
        <v>13183</v>
      </c>
      <c r="G9957" s="5">
        <v>2111</v>
      </c>
      <c r="H9957" s="6">
        <v>0.234486</v>
      </c>
      <c r="I9957" s="7">
        <v>68.75</v>
      </c>
    </row>
    <row r="9958" spans="1:12" x14ac:dyDescent="0.25">
      <c r="A9958">
        <v>45113</v>
      </c>
      <c r="B9958" s="2">
        <v>51.610030000000002</v>
      </c>
      <c r="C9958" s="3">
        <v>3507</v>
      </c>
      <c r="D9958" s="4">
        <v>48940</v>
      </c>
      <c r="E9958" t="s">
        <v>2090</v>
      </c>
      <c r="F9958" s="4" t="s">
        <v>8295</v>
      </c>
      <c r="G9958" s="5">
        <v>2424</v>
      </c>
      <c r="H9958" s="6">
        <v>0.23226069999999999</v>
      </c>
      <c r="I9958" s="7">
        <v>69.132999999999996</v>
      </c>
      <c r="J9958" s="2">
        <v>47</v>
      </c>
      <c r="K9958">
        <v>2</v>
      </c>
    </row>
    <row r="9959" spans="1:12" x14ac:dyDescent="0.25">
      <c r="A9959">
        <v>21561</v>
      </c>
      <c r="B9959" s="2">
        <v>51.609000000000002</v>
      </c>
      <c r="C9959" s="3">
        <v>2556</v>
      </c>
      <c r="E9959" t="s">
        <v>1118</v>
      </c>
      <c r="F9959" s="4" t="s">
        <v>4361</v>
      </c>
      <c r="G9959" s="5">
        <v>1894</v>
      </c>
      <c r="H9959" s="6">
        <v>0.24854879999999999</v>
      </c>
      <c r="I9959" s="7">
        <v>66.316000000000003</v>
      </c>
    </row>
    <row r="9960" spans="1:12" x14ac:dyDescent="0.25">
      <c r="A9960">
        <v>58579</v>
      </c>
      <c r="B9960" s="2">
        <v>51.608319999999999</v>
      </c>
      <c r="C9960" s="3">
        <v>1391</v>
      </c>
      <c r="E9960" t="s">
        <v>540</v>
      </c>
      <c r="F9960" s="4" t="s">
        <v>11069</v>
      </c>
      <c r="G9960" s="5">
        <v>944</v>
      </c>
      <c r="H9960" s="6">
        <v>0.1989418</v>
      </c>
      <c r="I9960" s="7">
        <v>74.885999999999996</v>
      </c>
      <c r="J9960" s="2">
        <v>62</v>
      </c>
      <c r="K9960">
        <v>2</v>
      </c>
    </row>
    <row r="9961" spans="1:12" x14ac:dyDescent="0.25">
      <c r="A9961">
        <v>25510</v>
      </c>
      <c r="B9961" s="2">
        <v>51.607199999999999</v>
      </c>
      <c r="C9961" s="3">
        <v>5294</v>
      </c>
      <c r="D9961" s="4">
        <v>26580</v>
      </c>
      <c r="E9961" t="s">
        <v>5349</v>
      </c>
      <c r="F9961" s="4" t="s">
        <v>5144</v>
      </c>
      <c r="G9961" s="5">
        <v>3730</v>
      </c>
      <c r="H9961" s="6">
        <v>0.2477212</v>
      </c>
      <c r="I9961" s="7">
        <v>66.453000000000003</v>
      </c>
      <c r="J9961" s="2">
        <v>52</v>
      </c>
      <c r="K9961">
        <v>2</v>
      </c>
    </row>
    <row r="9962" spans="1:12" x14ac:dyDescent="0.25">
      <c r="A9962">
        <v>30564</v>
      </c>
      <c r="B9962" s="2">
        <v>51.605739999999997</v>
      </c>
      <c r="C9962" s="3">
        <v>3717</v>
      </c>
      <c r="E9962" t="s">
        <v>6490</v>
      </c>
      <c r="F9962" s="4" t="s">
        <v>6363</v>
      </c>
      <c r="G9962" s="5">
        <v>2377</v>
      </c>
      <c r="H9962" s="6">
        <v>0.2233908</v>
      </c>
      <c r="I9962" s="7">
        <v>70.655000000000001</v>
      </c>
      <c r="J9962" s="2">
        <v>51</v>
      </c>
      <c r="K9962">
        <v>1</v>
      </c>
    </row>
    <row r="9963" spans="1:12" x14ac:dyDescent="0.25">
      <c r="A9963">
        <v>18087</v>
      </c>
      <c r="B9963" s="2">
        <v>51.605080000000001</v>
      </c>
      <c r="C9963" s="3">
        <v>527</v>
      </c>
      <c r="D9963" s="4">
        <v>10900</v>
      </c>
      <c r="E9963" t="s">
        <v>3981</v>
      </c>
      <c r="F9963" s="4" t="s">
        <v>3003</v>
      </c>
      <c r="G9963" s="5">
        <v>365</v>
      </c>
      <c r="H9963" s="6">
        <v>0.28415299999999999</v>
      </c>
      <c r="I9963" s="7">
        <v>60.152999999999999</v>
      </c>
    </row>
    <row r="9964" spans="1:12" x14ac:dyDescent="0.25">
      <c r="A9964">
        <v>61733</v>
      </c>
      <c r="B9964" s="2">
        <v>51.604819999999997</v>
      </c>
      <c r="C9964" s="3">
        <v>998</v>
      </c>
      <c r="D9964" s="4">
        <v>37900</v>
      </c>
      <c r="E9964" t="s">
        <v>10773</v>
      </c>
      <c r="F9964" s="4" t="s">
        <v>11490</v>
      </c>
      <c r="G9964" s="5">
        <v>680</v>
      </c>
      <c r="H9964" s="6">
        <v>0.22500000000000001</v>
      </c>
      <c r="I9964" s="7">
        <v>70.37</v>
      </c>
      <c r="J9964" s="2">
        <v>59</v>
      </c>
      <c r="K9964">
        <v>1</v>
      </c>
    </row>
    <row r="9965" spans="1:12" x14ac:dyDescent="0.25">
      <c r="A9965">
        <v>67669</v>
      </c>
      <c r="B9965" s="2">
        <v>51.604370000000003</v>
      </c>
      <c r="C9965" s="3">
        <v>1738</v>
      </c>
      <c r="E9965" t="s">
        <v>1717</v>
      </c>
      <c r="F9965" s="4" t="s">
        <v>12494</v>
      </c>
      <c r="G9965" s="5">
        <v>1258</v>
      </c>
      <c r="H9965" s="6">
        <v>0.28832410000000003</v>
      </c>
      <c r="I9965" s="7">
        <v>59.423000000000002</v>
      </c>
    </row>
    <row r="9966" spans="1:12" x14ac:dyDescent="0.25">
      <c r="A9966">
        <v>32246</v>
      </c>
      <c r="B9966" s="2">
        <v>51.59619</v>
      </c>
      <c r="C9966" s="3">
        <v>50077</v>
      </c>
      <c r="D9966" s="4">
        <v>27260</v>
      </c>
      <c r="E9966" t="s">
        <v>1076</v>
      </c>
      <c r="F9966" s="4" t="s">
        <v>6689</v>
      </c>
      <c r="G9966" s="5">
        <v>32888</v>
      </c>
      <c r="H9966" s="6">
        <v>0.27766970000000002</v>
      </c>
      <c r="I9966" s="7">
        <v>61.264000000000003</v>
      </c>
      <c r="J9966" s="2">
        <v>38.6</v>
      </c>
      <c r="K9966">
        <v>10</v>
      </c>
      <c r="L9966" s="2">
        <v>42.8</v>
      </c>
    </row>
    <row r="9967" spans="1:12" x14ac:dyDescent="0.25">
      <c r="A9967">
        <v>77489</v>
      </c>
      <c r="B9967" s="2">
        <v>51.582790000000003</v>
      </c>
      <c r="C9967" s="3">
        <v>36335</v>
      </c>
      <c r="D9967" s="4">
        <v>26420</v>
      </c>
      <c r="E9967" t="s">
        <v>12255</v>
      </c>
      <c r="F9967" s="4" t="s">
        <v>13752</v>
      </c>
      <c r="G9967" s="5">
        <v>23104</v>
      </c>
      <c r="H9967" s="6">
        <v>0.26493250000000002</v>
      </c>
      <c r="I9967" s="7">
        <v>63.462000000000003</v>
      </c>
      <c r="J9967" s="2">
        <v>26.25</v>
      </c>
      <c r="K9967">
        <v>4</v>
      </c>
    </row>
    <row r="9968" spans="1:12" x14ac:dyDescent="0.25">
      <c r="A9968">
        <v>40217</v>
      </c>
      <c r="B9968" s="2">
        <v>51.575049999999997</v>
      </c>
      <c r="C9968" s="3">
        <v>13076</v>
      </c>
      <c r="D9968" s="4">
        <v>31140</v>
      </c>
      <c r="E9968" t="s">
        <v>6443</v>
      </c>
      <c r="F9968" s="4" t="s">
        <v>7883</v>
      </c>
      <c r="G9968" s="5">
        <v>9274</v>
      </c>
      <c r="H9968" s="6">
        <v>0.32765499999999997</v>
      </c>
      <c r="I9968" s="7">
        <v>52.621000000000002</v>
      </c>
      <c r="J9968" s="2">
        <v>45.6</v>
      </c>
      <c r="K9968">
        <v>10</v>
      </c>
      <c r="L9968" s="2">
        <v>79</v>
      </c>
    </row>
    <row r="9969" spans="1:12" x14ac:dyDescent="0.25">
      <c r="A9969">
        <v>30052</v>
      </c>
      <c r="B9969" s="2">
        <v>51.564109999999999</v>
      </c>
      <c r="C9969" s="3">
        <v>58849</v>
      </c>
      <c r="D9969" s="4">
        <v>12060</v>
      </c>
      <c r="E9969" t="s">
        <v>6376</v>
      </c>
      <c r="F9969" s="4" t="s">
        <v>6363</v>
      </c>
      <c r="G9969" s="5">
        <v>36397</v>
      </c>
      <c r="H9969" s="6">
        <v>0.23712839999999999</v>
      </c>
      <c r="I9969" s="7">
        <v>68.260999999999996</v>
      </c>
      <c r="J9969" s="2">
        <v>46.285699999999999</v>
      </c>
      <c r="K9969">
        <v>7</v>
      </c>
    </row>
    <row r="9970" spans="1:12" x14ac:dyDescent="0.25">
      <c r="A9970">
        <v>13147</v>
      </c>
      <c r="B9970" s="2">
        <v>51.555160000000001</v>
      </c>
      <c r="C9970" s="3">
        <v>1371</v>
      </c>
      <c r="D9970" s="4">
        <v>12180</v>
      </c>
      <c r="E9970" t="s">
        <v>2533</v>
      </c>
      <c r="F9970" s="4" t="s">
        <v>1280</v>
      </c>
      <c r="G9970" s="5">
        <v>990</v>
      </c>
      <c r="H9970" s="6">
        <v>0.13218969999999999</v>
      </c>
      <c r="I9970" s="7">
        <v>86.388999999999996</v>
      </c>
    </row>
    <row r="9971" spans="1:12" x14ac:dyDescent="0.25">
      <c r="A9971">
        <v>83615</v>
      </c>
      <c r="B9971" s="2">
        <v>51.55471</v>
      </c>
      <c r="C9971" s="3">
        <v>1070</v>
      </c>
      <c r="E9971" t="s">
        <v>10680</v>
      </c>
      <c r="F9971" s="4" t="s">
        <v>14725</v>
      </c>
      <c r="G9971" s="5">
        <v>879</v>
      </c>
      <c r="H9971" s="6">
        <v>0.3056818</v>
      </c>
      <c r="I9971" s="7">
        <v>56.404000000000003</v>
      </c>
      <c r="J9971" s="2">
        <v>42</v>
      </c>
      <c r="K9971">
        <v>2</v>
      </c>
    </row>
    <row r="9972" spans="1:12" x14ac:dyDescent="0.25">
      <c r="A9972">
        <v>17824</v>
      </c>
      <c r="B9972" s="2">
        <v>51.553809999999999</v>
      </c>
      <c r="C9972" s="3">
        <v>3711</v>
      </c>
      <c r="D9972" s="4">
        <v>44980</v>
      </c>
      <c r="E9972" t="s">
        <v>3869</v>
      </c>
      <c r="F9972" s="4" t="s">
        <v>3003</v>
      </c>
      <c r="G9972" s="5">
        <v>2887</v>
      </c>
      <c r="H9972" s="6">
        <v>0.27156219999999998</v>
      </c>
      <c r="I9972" s="7">
        <v>62.3</v>
      </c>
      <c r="J9972" s="2">
        <v>61</v>
      </c>
      <c r="K9972">
        <v>1</v>
      </c>
    </row>
    <row r="9973" spans="1:12" x14ac:dyDescent="0.25">
      <c r="A9973">
        <v>60042</v>
      </c>
      <c r="B9973" s="2">
        <v>51.551769999999998</v>
      </c>
      <c r="C9973" s="3">
        <v>8555</v>
      </c>
      <c r="D9973" s="4">
        <v>16980</v>
      </c>
      <c r="E9973" t="s">
        <v>11500</v>
      </c>
      <c r="F9973" s="4" t="s">
        <v>11490</v>
      </c>
      <c r="G9973" s="5">
        <v>5662</v>
      </c>
      <c r="H9973" s="6">
        <v>0.23048389999999999</v>
      </c>
      <c r="I9973" s="7">
        <v>69.397000000000006</v>
      </c>
      <c r="J9973" s="2">
        <v>39.75</v>
      </c>
      <c r="K9973">
        <v>4</v>
      </c>
    </row>
    <row r="9974" spans="1:12" x14ac:dyDescent="0.25">
      <c r="A9974">
        <v>54406</v>
      </c>
      <c r="B9974" s="2">
        <v>51.549880000000002</v>
      </c>
      <c r="C9974" s="3">
        <v>3346</v>
      </c>
      <c r="D9974" s="4">
        <v>44620</v>
      </c>
      <c r="E9974" t="s">
        <v>22</v>
      </c>
      <c r="F9974" s="4" t="s">
        <v>10031</v>
      </c>
      <c r="G9974" s="5">
        <v>2253</v>
      </c>
      <c r="H9974" s="6">
        <v>0.23336290000000001</v>
      </c>
      <c r="I9974" s="7">
        <v>68.888999999999996</v>
      </c>
    </row>
    <row r="9975" spans="1:12" x14ac:dyDescent="0.25">
      <c r="A9975">
        <v>50438</v>
      </c>
      <c r="B9975" s="2">
        <v>51.548690000000001</v>
      </c>
      <c r="C9975" s="3">
        <v>3980</v>
      </c>
      <c r="E9975" t="s">
        <v>5725</v>
      </c>
      <c r="F9975" s="4" t="s">
        <v>9593</v>
      </c>
      <c r="G9975" s="5">
        <v>2683</v>
      </c>
      <c r="H9975" s="6">
        <v>0.2158032</v>
      </c>
      <c r="I9975" s="7">
        <v>71.923000000000002</v>
      </c>
    </row>
    <row r="9976" spans="1:12" x14ac:dyDescent="0.25">
      <c r="A9976">
        <v>99508</v>
      </c>
      <c r="B9976" s="2">
        <v>51.543109999999999</v>
      </c>
      <c r="C9976" s="3">
        <v>35134</v>
      </c>
      <c r="D9976" s="4">
        <v>11260</v>
      </c>
      <c r="E9976" t="s">
        <v>16603</v>
      </c>
      <c r="F9976" s="4" t="s">
        <v>16604</v>
      </c>
      <c r="G9976" s="5">
        <v>20662</v>
      </c>
      <c r="H9976" s="6">
        <v>0.2510889</v>
      </c>
      <c r="I9976" s="7">
        <v>65.805999999999997</v>
      </c>
      <c r="J9976" s="2">
        <v>45.2</v>
      </c>
      <c r="K9976">
        <v>20</v>
      </c>
      <c r="L9976" s="2">
        <v>77.599999999999994</v>
      </c>
    </row>
    <row r="9977" spans="1:12" x14ac:dyDescent="0.25">
      <c r="A9977">
        <v>19539</v>
      </c>
      <c r="B9977" s="2">
        <v>51.537410000000001</v>
      </c>
      <c r="C9977" s="3">
        <v>4583</v>
      </c>
      <c r="D9977" s="4">
        <v>39740</v>
      </c>
      <c r="E9977" t="s">
        <v>4293</v>
      </c>
      <c r="F9977" s="4" t="s">
        <v>3003</v>
      </c>
      <c r="G9977" s="5">
        <v>3155</v>
      </c>
      <c r="H9977" s="6">
        <v>0.1771229</v>
      </c>
      <c r="I9977" s="7">
        <v>78.587000000000003</v>
      </c>
    </row>
    <row r="9978" spans="1:12" x14ac:dyDescent="0.25">
      <c r="A9978">
        <v>23875</v>
      </c>
      <c r="B9978" s="2">
        <v>51.5349</v>
      </c>
      <c r="C9978" s="3">
        <v>10743</v>
      </c>
      <c r="D9978" s="4">
        <v>40060</v>
      </c>
      <c r="E9978" t="s">
        <v>4905</v>
      </c>
      <c r="F9978" s="4" t="s">
        <v>4335</v>
      </c>
      <c r="G9978" s="5">
        <v>7322</v>
      </c>
      <c r="H9978" s="6">
        <v>0.2227229</v>
      </c>
      <c r="I9978" s="7">
        <v>70.706999999999994</v>
      </c>
      <c r="J9978" s="2">
        <v>52.5</v>
      </c>
      <c r="K9978">
        <v>2</v>
      </c>
    </row>
    <row r="9979" spans="1:12" x14ac:dyDescent="0.25">
      <c r="A9979">
        <v>71104</v>
      </c>
      <c r="B9979" s="2">
        <v>51.530909999999999</v>
      </c>
      <c r="C9979" s="3">
        <v>13710</v>
      </c>
      <c r="D9979" s="4">
        <v>43340</v>
      </c>
      <c r="E9979" t="s">
        <v>13113</v>
      </c>
      <c r="F9979" s="4" t="s">
        <v>12927</v>
      </c>
      <c r="G9979" s="5">
        <v>9383</v>
      </c>
      <c r="H9979" s="6">
        <v>0.32640669999999999</v>
      </c>
      <c r="I9979" s="7">
        <v>52.786000000000001</v>
      </c>
      <c r="J9979" s="2">
        <v>48.428600000000003</v>
      </c>
      <c r="K9979">
        <v>7</v>
      </c>
    </row>
    <row r="9980" spans="1:12" x14ac:dyDescent="0.25">
      <c r="A9980">
        <v>8740</v>
      </c>
      <c r="B9980" s="2">
        <v>51.528309999999998</v>
      </c>
      <c r="C9980" s="3">
        <v>2072</v>
      </c>
      <c r="D9980" s="4">
        <v>35620</v>
      </c>
      <c r="E9980" t="s">
        <v>1736</v>
      </c>
      <c r="F9980" s="4" t="s">
        <v>1341</v>
      </c>
      <c r="G9980" s="5">
        <v>1447</v>
      </c>
      <c r="H9980" s="6">
        <v>0.22805810000000001</v>
      </c>
      <c r="I9980" s="7">
        <v>69.778999999999996</v>
      </c>
      <c r="J9980" s="2">
        <v>57.5</v>
      </c>
      <c r="K9980">
        <v>2</v>
      </c>
    </row>
    <row r="9981" spans="1:12" x14ac:dyDescent="0.25">
      <c r="A9981">
        <v>29376</v>
      </c>
      <c r="B9981" s="2">
        <v>51.526800000000001</v>
      </c>
      <c r="C9981" s="3">
        <v>7394</v>
      </c>
      <c r="D9981" s="4">
        <v>43900</v>
      </c>
      <c r="E9981" t="s">
        <v>6215</v>
      </c>
      <c r="F9981" s="4" t="s">
        <v>6130</v>
      </c>
      <c r="G9981" s="5">
        <v>4863</v>
      </c>
      <c r="H9981" s="6">
        <v>0.2384868</v>
      </c>
      <c r="I9981" s="7">
        <v>67.971999999999994</v>
      </c>
    </row>
    <row r="9982" spans="1:12" x14ac:dyDescent="0.25">
      <c r="A9982">
        <v>92806</v>
      </c>
      <c r="B9982" s="2">
        <v>51.519410000000001</v>
      </c>
      <c r="C9982" s="3">
        <v>39616</v>
      </c>
      <c r="D9982" s="4">
        <v>31080</v>
      </c>
      <c r="E9982" t="s">
        <v>15600</v>
      </c>
      <c r="F9982" s="4" t="s">
        <v>15368</v>
      </c>
      <c r="G9982" s="5">
        <v>26040</v>
      </c>
      <c r="H9982" s="6">
        <v>0.24377879999999999</v>
      </c>
      <c r="I9982" s="7">
        <v>67.055999999999997</v>
      </c>
      <c r="J9982" s="2">
        <v>38</v>
      </c>
      <c r="K9982">
        <v>10</v>
      </c>
      <c r="L9982" s="2">
        <v>39.1</v>
      </c>
    </row>
    <row r="9983" spans="1:12" x14ac:dyDescent="0.25">
      <c r="A9983">
        <v>97376</v>
      </c>
      <c r="B9983" s="2">
        <v>51.512900000000002</v>
      </c>
      <c r="C9983" s="3">
        <v>1281</v>
      </c>
      <c r="D9983" s="4">
        <v>35440</v>
      </c>
      <c r="E9983" t="s">
        <v>16232</v>
      </c>
      <c r="F9983" s="4" t="s">
        <v>16170</v>
      </c>
      <c r="G9983" s="5">
        <v>1146</v>
      </c>
      <c r="H9983" s="6">
        <v>0.37489099999999997</v>
      </c>
      <c r="I9983" s="7">
        <v>44.398000000000003</v>
      </c>
      <c r="J9983" s="2">
        <v>44</v>
      </c>
      <c r="K9983">
        <v>2</v>
      </c>
    </row>
    <row r="9984" spans="1:12" x14ac:dyDescent="0.25">
      <c r="A9984">
        <v>5492</v>
      </c>
      <c r="B9984" s="2">
        <v>51.512500000000003</v>
      </c>
      <c r="C9984" s="3">
        <v>731</v>
      </c>
      <c r="E9984" t="s">
        <v>985</v>
      </c>
      <c r="F9984" s="4" t="s">
        <v>1030</v>
      </c>
      <c r="G9984" s="5">
        <v>512</v>
      </c>
      <c r="H9984" s="6">
        <v>0.26367190000000001</v>
      </c>
      <c r="I9984" s="7">
        <v>63.610999999999997</v>
      </c>
    </row>
    <row r="9985" spans="1:12" x14ac:dyDescent="0.25">
      <c r="A9985">
        <v>58476</v>
      </c>
      <c r="B9985" s="2">
        <v>51.512340000000002</v>
      </c>
      <c r="C9985" s="3">
        <v>289</v>
      </c>
      <c r="D9985" s="4">
        <v>27420</v>
      </c>
      <c r="E9985" t="s">
        <v>11183</v>
      </c>
      <c r="F9985" s="4" t="s">
        <v>11069</v>
      </c>
      <c r="G9985" s="5">
        <v>190</v>
      </c>
      <c r="H9985" s="6">
        <v>0.2041885</v>
      </c>
      <c r="I9985" s="7">
        <v>73.888999999999996</v>
      </c>
    </row>
    <row r="9986" spans="1:12" x14ac:dyDescent="0.25">
      <c r="A9986">
        <v>34480</v>
      </c>
      <c r="B9986" s="2">
        <v>51.509369999999997</v>
      </c>
      <c r="C9986" s="3">
        <v>19173</v>
      </c>
      <c r="D9986" s="4">
        <v>36100</v>
      </c>
      <c r="E9986" t="s">
        <v>6992</v>
      </c>
      <c r="F9986" s="4" t="s">
        <v>6689</v>
      </c>
      <c r="G9986" s="5">
        <v>12213</v>
      </c>
      <c r="H9986" s="6">
        <v>0.25708199999999998</v>
      </c>
      <c r="I9986" s="7">
        <v>64.748000000000005</v>
      </c>
      <c r="J9986" s="2">
        <v>36</v>
      </c>
      <c r="K9986">
        <v>1</v>
      </c>
    </row>
    <row r="9987" spans="1:12" x14ac:dyDescent="0.25">
      <c r="A9987">
        <v>23413</v>
      </c>
      <c r="B9987" s="2">
        <v>51.506250000000001</v>
      </c>
      <c r="C9987" s="3">
        <v>1241</v>
      </c>
      <c r="E9987" t="s">
        <v>4862</v>
      </c>
      <c r="F9987" s="4" t="s">
        <v>4335</v>
      </c>
      <c r="G9987" s="5">
        <v>827</v>
      </c>
      <c r="H9987" s="6">
        <v>0.33373639999999999</v>
      </c>
      <c r="I9987" s="7">
        <v>51.5</v>
      </c>
      <c r="J9987" s="2">
        <v>30</v>
      </c>
      <c r="K9987">
        <v>1</v>
      </c>
    </row>
    <row r="9988" spans="1:12" x14ac:dyDescent="0.25">
      <c r="A9988">
        <v>28702</v>
      </c>
      <c r="B9988" s="2">
        <v>51.505940000000002</v>
      </c>
      <c r="C9988" s="3">
        <v>637</v>
      </c>
      <c r="E9988" t="s">
        <v>2946</v>
      </c>
      <c r="F9988" s="4" t="s">
        <v>5642</v>
      </c>
      <c r="G9988" s="5">
        <v>465</v>
      </c>
      <c r="H9988" s="6">
        <v>0.3419355</v>
      </c>
      <c r="I9988" s="7">
        <v>50.078000000000003</v>
      </c>
    </row>
    <row r="9989" spans="1:12" x14ac:dyDescent="0.25">
      <c r="A9989">
        <v>44010</v>
      </c>
      <c r="B9989" s="2">
        <v>51.50553</v>
      </c>
      <c r="C9989" s="3">
        <v>1759</v>
      </c>
      <c r="D9989" s="4">
        <v>11780</v>
      </c>
      <c r="E9989" t="s">
        <v>8484</v>
      </c>
      <c r="F9989" s="4" t="s">
        <v>8295</v>
      </c>
      <c r="G9989" s="5">
        <v>1217</v>
      </c>
      <c r="H9989" s="6">
        <v>0.19556290000000001</v>
      </c>
      <c r="I9989" s="7">
        <v>75.364999999999995</v>
      </c>
      <c r="J9989" s="2">
        <v>40</v>
      </c>
      <c r="K9989">
        <v>1</v>
      </c>
    </row>
    <row r="9990" spans="1:12" x14ac:dyDescent="0.25">
      <c r="A9990">
        <v>25865</v>
      </c>
      <c r="B9990" s="2">
        <v>51.505040000000001</v>
      </c>
      <c r="C9990" s="3">
        <v>1253</v>
      </c>
      <c r="D9990" s="4">
        <v>13220</v>
      </c>
      <c r="E9990" t="s">
        <v>5429</v>
      </c>
      <c r="F9990" s="4" t="s">
        <v>5144</v>
      </c>
      <c r="G9990" s="5">
        <v>851</v>
      </c>
      <c r="H9990" s="6">
        <v>0.2558686</v>
      </c>
      <c r="I9990" s="7">
        <v>64.94</v>
      </c>
    </row>
    <row r="9991" spans="1:12" x14ac:dyDescent="0.25">
      <c r="A9991">
        <v>28718</v>
      </c>
      <c r="B9991" s="2">
        <v>51.504759999999997</v>
      </c>
      <c r="C9991" s="3">
        <v>319</v>
      </c>
      <c r="D9991" s="4">
        <v>14820</v>
      </c>
      <c r="E9991" t="s">
        <v>6087</v>
      </c>
      <c r="F9991" s="4" t="s">
        <v>5642</v>
      </c>
      <c r="G9991" s="5">
        <v>303</v>
      </c>
      <c r="H9991" s="6">
        <v>0.33663369999999998</v>
      </c>
      <c r="I9991" s="7">
        <v>50.981999999999999</v>
      </c>
    </row>
    <row r="9992" spans="1:12" x14ac:dyDescent="0.25">
      <c r="A9992">
        <v>30107</v>
      </c>
      <c r="B9992" s="2">
        <v>51.502459999999999</v>
      </c>
      <c r="C9992" s="3">
        <v>13529</v>
      </c>
      <c r="D9992" s="4">
        <v>12060</v>
      </c>
      <c r="E9992" t="s">
        <v>6389</v>
      </c>
      <c r="F9992" s="4" t="s">
        <v>6363</v>
      </c>
      <c r="G9992" s="5">
        <v>9338</v>
      </c>
      <c r="H9992" s="6">
        <v>0.2177963</v>
      </c>
      <c r="I9992" s="7">
        <v>71.516000000000005</v>
      </c>
      <c r="J9992" s="2">
        <v>39</v>
      </c>
      <c r="K9992">
        <v>1</v>
      </c>
    </row>
    <row r="9993" spans="1:12" x14ac:dyDescent="0.25">
      <c r="A9993">
        <v>58036</v>
      </c>
      <c r="B9993" s="2">
        <v>51.500169999999997</v>
      </c>
      <c r="C9993" s="3">
        <v>342</v>
      </c>
      <c r="D9993" s="4">
        <v>22020</v>
      </c>
      <c r="E9993" t="s">
        <v>147</v>
      </c>
      <c r="F9993" s="4" t="s">
        <v>11069</v>
      </c>
      <c r="G9993" s="5">
        <v>223</v>
      </c>
      <c r="H9993" s="6">
        <v>0.161435</v>
      </c>
      <c r="I9993" s="7">
        <v>81.25</v>
      </c>
    </row>
    <row r="9994" spans="1:12" x14ac:dyDescent="0.25">
      <c r="A9994">
        <v>22546</v>
      </c>
      <c r="B9994" s="2">
        <v>51.49747</v>
      </c>
      <c r="C9994" s="3">
        <v>15996</v>
      </c>
      <c r="D9994" s="4">
        <v>40060</v>
      </c>
      <c r="E9994" t="s">
        <v>4681</v>
      </c>
      <c r="F9994" s="4" t="s">
        <v>4335</v>
      </c>
      <c r="G9994" s="5">
        <v>11055</v>
      </c>
      <c r="H9994" s="6">
        <v>0.22575980000000001</v>
      </c>
      <c r="I9994" s="7">
        <v>70.134</v>
      </c>
      <c r="J9994" s="2">
        <v>38</v>
      </c>
      <c r="K9994">
        <v>1</v>
      </c>
    </row>
    <row r="9995" spans="1:12" x14ac:dyDescent="0.25">
      <c r="A9995">
        <v>33774</v>
      </c>
      <c r="B9995" s="2">
        <v>51.491370000000003</v>
      </c>
      <c r="C9995" s="3">
        <v>19239</v>
      </c>
      <c r="D9995" s="4">
        <v>45300</v>
      </c>
      <c r="E9995" t="s">
        <v>6922</v>
      </c>
      <c r="F9995" s="4" t="s">
        <v>6689</v>
      </c>
      <c r="G9995" s="5">
        <v>14404</v>
      </c>
      <c r="H9995" s="6">
        <v>0.26324189999999997</v>
      </c>
      <c r="I9995" s="7">
        <v>63.654000000000003</v>
      </c>
      <c r="J9995" s="2">
        <v>45.5</v>
      </c>
      <c r="K9995">
        <v>2</v>
      </c>
    </row>
    <row r="9996" spans="1:12" x14ac:dyDescent="0.25">
      <c r="A9996">
        <v>21782</v>
      </c>
      <c r="B9996" s="2">
        <v>51.487180000000002</v>
      </c>
      <c r="C9996" s="3">
        <v>4367</v>
      </c>
      <c r="D9996" s="4">
        <v>25180</v>
      </c>
      <c r="E9996" t="s">
        <v>4606</v>
      </c>
      <c r="F9996" s="4" t="s">
        <v>4361</v>
      </c>
      <c r="G9996" s="5">
        <v>3099</v>
      </c>
      <c r="H9996" s="6">
        <v>0.1819355</v>
      </c>
      <c r="I9996" s="7">
        <v>77.703000000000003</v>
      </c>
      <c r="J9996" s="2">
        <v>50</v>
      </c>
      <c r="K9996">
        <v>2</v>
      </c>
    </row>
    <row r="9997" spans="1:12" x14ac:dyDescent="0.25">
      <c r="A9997">
        <v>70435</v>
      </c>
      <c r="B9997" s="2">
        <v>51.483370000000001</v>
      </c>
      <c r="C9997" s="3">
        <v>18424</v>
      </c>
      <c r="D9997" s="4">
        <v>35380</v>
      </c>
      <c r="E9997" t="s">
        <v>3647</v>
      </c>
      <c r="F9997" s="4" t="s">
        <v>12927</v>
      </c>
      <c r="G9997" s="5">
        <v>12838</v>
      </c>
      <c r="H9997" s="6">
        <v>0.23227919999999999</v>
      </c>
      <c r="I9997" s="7">
        <v>68.997</v>
      </c>
      <c r="J9997" s="2">
        <v>22</v>
      </c>
      <c r="K9997">
        <v>1</v>
      </c>
    </row>
    <row r="9998" spans="1:12" x14ac:dyDescent="0.25">
      <c r="A9998">
        <v>98663</v>
      </c>
      <c r="B9998" s="2">
        <v>51.478000000000002</v>
      </c>
      <c r="C9998" s="3">
        <v>13565</v>
      </c>
      <c r="D9998" s="4">
        <v>38900</v>
      </c>
      <c r="E9998" t="s">
        <v>16490</v>
      </c>
      <c r="F9998" s="4" t="s">
        <v>16344</v>
      </c>
      <c r="G9998" s="5">
        <v>9607</v>
      </c>
      <c r="H9998" s="6">
        <v>0.28510459999999999</v>
      </c>
      <c r="I9998" s="7">
        <v>59.868000000000002</v>
      </c>
      <c r="J9998" s="2">
        <v>44.9375</v>
      </c>
      <c r="K9998">
        <v>16</v>
      </c>
      <c r="L9998" s="2">
        <v>76.7</v>
      </c>
    </row>
    <row r="9999" spans="1:12" x14ac:dyDescent="0.25">
      <c r="A9999">
        <v>85373</v>
      </c>
      <c r="B9999" s="2">
        <v>51.47193</v>
      </c>
      <c r="C9999" s="3">
        <v>18770</v>
      </c>
      <c r="D9999" s="4">
        <v>38060</v>
      </c>
      <c r="E9999" t="s">
        <v>12624</v>
      </c>
      <c r="F9999" s="4" t="s">
        <v>14962</v>
      </c>
      <c r="G9999" s="5">
        <v>15744</v>
      </c>
      <c r="H9999" s="6">
        <v>0.26395679999999999</v>
      </c>
      <c r="I9999" s="7">
        <v>63.515999999999998</v>
      </c>
    </row>
    <row r="10000" spans="1:12" x14ac:dyDescent="0.25">
      <c r="A10000">
        <v>75409</v>
      </c>
      <c r="B10000" s="2">
        <v>51.466340000000002</v>
      </c>
      <c r="C10000" s="3">
        <v>12076</v>
      </c>
      <c r="D10000" s="4">
        <v>19100</v>
      </c>
      <c r="E10000" t="s">
        <v>8664</v>
      </c>
      <c r="F10000" s="4" t="s">
        <v>13752</v>
      </c>
      <c r="G10000" s="5">
        <v>7611</v>
      </c>
      <c r="H10000" s="6">
        <v>0.25134669999999998</v>
      </c>
      <c r="I10000" s="7">
        <v>65.691000000000003</v>
      </c>
      <c r="J10000" s="2">
        <v>69</v>
      </c>
      <c r="K10000">
        <v>1</v>
      </c>
    </row>
    <row r="10001" spans="1:12" x14ac:dyDescent="0.25">
      <c r="A10001">
        <v>48327</v>
      </c>
      <c r="B10001" s="2">
        <v>51.460749999999997</v>
      </c>
      <c r="C10001" s="3">
        <v>22870</v>
      </c>
      <c r="D10001" s="4">
        <v>19820</v>
      </c>
      <c r="E10001" t="s">
        <v>757</v>
      </c>
      <c r="F10001" s="4" t="s">
        <v>9106</v>
      </c>
      <c r="G10001" s="5">
        <v>15730</v>
      </c>
      <c r="H10001" s="6">
        <v>0.26069540000000002</v>
      </c>
      <c r="I10001" s="7">
        <v>64.075000000000003</v>
      </c>
      <c r="J10001" s="2">
        <v>46</v>
      </c>
      <c r="K10001">
        <v>3</v>
      </c>
    </row>
    <row r="10002" spans="1:12" x14ac:dyDescent="0.25">
      <c r="A10002">
        <v>27958</v>
      </c>
      <c r="B10002" s="2">
        <v>51.455350000000003</v>
      </c>
      <c r="C10002" s="3">
        <v>10241</v>
      </c>
      <c r="D10002" s="4">
        <v>47260</v>
      </c>
      <c r="E10002" t="s">
        <v>5835</v>
      </c>
      <c r="F10002" s="4" t="s">
        <v>5642</v>
      </c>
      <c r="G10002" s="5">
        <v>6835</v>
      </c>
      <c r="H10002" s="6">
        <v>0.184172</v>
      </c>
      <c r="I10002" s="7">
        <v>77.292000000000002</v>
      </c>
    </row>
    <row r="10003" spans="1:12" x14ac:dyDescent="0.25">
      <c r="A10003">
        <v>49461</v>
      </c>
      <c r="B10003" s="2">
        <v>51.452210000000001</v>
      </c>
      <c r="C10003" s="3">
        <v>8892</v>
      </c>
      <c r="D10003" s="4">
        <v>34740</v>
      </c>
      <c r="E10003" t="s">
        <v>2408</v>
      </c>
      <c r="F10003" s="4" t="s">
        <v>9106</v>
      </c>
      <c r="G10003" s="5">
        <v>6282</v>
      </c>
      <c r="H10003" s="6">
        <v>0.28143899999999999</v>
      </c>
      <c r="I10003" s="7">
        <v>60.478999999999999</v>
      </c>
      <c r="J10003" s="2">
        <v>40</v>
      </c>
      <c r="K10003">
        <v>1</v>
      </c>
    </row>
    <row r="10004" spans="1:12" x14ac:dyDescent="0.25">
      <c r="A10004">
        <v>31793</v>
      </c>
      <c r="B10004" s="2">
        <v>51.449339999999999</v>
      </c>
      <c r="C10004" s="3">
        <v>10428</v>
      </c>
      <c r="D10004" s="4">
        <v>45700</v>
      </c>
      <c r="E10004" t="s">
        <v>6671</v>
      </c>
      <c r="F10004" s="4" t="s">
        <v>6363</v>
      </c>
      <c r="G10004" s="5">
        <v>5691</v>
      </c>
      <c r="H10004" s="6">
        <v>0.26159520000000003</v>
      </c>
      <c r="I10004" s="7">
        <v>63.905999999999999</v>
      </c>
    </row>
    <row r="10005" spans="1:12" x14ac:dyDescent="0.25">
      <c r="A10005">
        <v>22802</v>
      </c>
      <c r="B10005" s="2">
        <v>51.443629999999999</v>
      </c>
      <c r="C10005" s="3">
        <v>29097</v>
      </c>
      <c r="D10005" s="4">
        <v>25500</v>
      </c>
      <c r="E10005" t="s">
        <v>4730</v>
      </c>
      <c r="F10005" s="4" t="s">
        <v>4335</v>
      </c>
      <c r="G10005" s="5">
        <v>18221</v>
      </c>
      <c r="H10005" s="6">
        <v>0.30525219999999997</v>
      </c>
      <c r="I10005" s="7">
        <v>56.351999999999997</v>
      </c>
      <c r="J10005" s="2">
        <v>46.6</v>
      </c>
      <c r="K10005">
        <v>10</v>
      </c>
      <c r="L10005" s="2">
        <v>83.1</v>
      </c>
    </row>
    <row r="10006" spans="1:12" x14ac:dyDescent="0.25">
      <c r="A10006">
        <v>68824</v>
      </c>
      <c r="B10006" s="2">
        <v>51.439039999999999</v>
      </c>
      <c r="C10006" s="3">
        <v>1375</v>
      </c>
      <c r="D10006" s="4">
        <v>24260</v>
      </c>
      <c r="E10006" t="s">
        <v>2191</v>
      </c>
      <c r="F10006" s="4" t="s">
        <v>12738</v>
      </c>
      <c r="G10006" s="5">
        <v>907</v>
      </c>
      <c r="H10006" s="6">
        <v>0.19625139999999999</v>
      </c>
      <c r="I10006" s="7">
        <v>75.179000000000002</v>
      </c>
      <c r="J10006" s="2">
        <v>55</v>
      </c>
      <c r="K10006">
        <v>1</v>
      </c>
    </row>
    <row r="10007" spans="1:12" x14ac:dyDescent="0.25">
      <c r="A10007">
        <v>70815</v>
      </c>
      <c r="B10007" s="2">
        <v>51.434190000000001</v>
      </c>
      <c r="C10007" s="3">
        <v>30142</v>
      </c>
      <c r="D10007" s="4">
        <v>12940</v>
      </c>
      <c r="E10007" t="s">
        <v>13089</v>
      </c>
      <c r="F10007" s="4" t="s">
        <v>12927</v>
      </c>
      <c r="G10007" s="5">
        <v>19399</v>
      </c>
      <c r="H10007" s="6">
        <v>0.29726799999999998</v>
      </c>
      <c r="I10007" s="7">
        <v>57.72</v>
      </c>
      <c r="J10007" s="2">
        <v>33.555599999999998</v>
      </c>
      <c r="K10007">
        <v>9</v>
      </c>
    </row>
    <row r="10008" spans="1:12" x14ac:dyDescent="0.25">
      <c r="A10008">
        <v>65401</v>
      </c>
      <c r="B10008" s="2">
        <v>51.425020000000004</v>
      </c>
      <c r="C10008" s="3">
        <v>32726</v>
      </c>
      <c r="D10008" s="4">
        <v>40620</v>
      </c>
      <c r="E10008" t="s">
        <v>11149</v>
      </c>
      <c r="F10008" s="4" t="s">
        <v>12102</v>
      </c>
      <c r="G10008" s="5">
        <v>18888</v>
      </c>
      <c r="H10008" s="6">
        <v>0.3185981</v>
      </c>
      <c r="I10008" s="7">
        <v>54.03</v>
      </c>
      <c r="J10008" s="2">
        <v>50.4</v>
      </c>
      <c r="K10008">
        <v>25</v>
      </c>
      <c r="L10008" s="2">
        <v>93.8</v>
      </c>
    </row>
    <row r="10009" spans="1:12" x14ac:dyDescent="0.25">
      <c r="A10009">
        <v>58054</v>
      </c>
      <c r="B10009" s="2">
        <v>51.42</v>
      </c>
      <c r="C10009" s="3">
        <v>2986</v>
      </c>
      <c r="E10009" t="s">
        <v>613</v>
      </c>
      <c r="F10009" s="4" t="s">
        <v>11069</v>
      </c>
      <c r="G10009" s="5">
        <v>2086</v>
      </c>
      <c r="H10009" s="6">
        <v>0.1921418</v>
      </c>
      <c r="I10009" s="7">
        <v>75.875</v>
      </c>
    </row>
    <row r="10010" spans="1:12" x14ac:dyDescent="0.25">
      <c r="A10010">
        <v>89014</v>
      </c>
      <c r="B10010" s="2">
        <v>51.41357</v>
      </c>
      <c r="C10010" s="3">
        <v>37757</v>
      </c>
      <c r="D10010" s="4">
        <v>29820</v>
      </c>
      <c r="E10010" t="s">
        <v>2668</v>
      </c>
      <c r="F10010" s="4" t="s">
        <v>15318</v>
      </c>
      <c r="G10010" s="5">
        <v>24768</v>
      </c>
      <c r="H10010" s="6">
        <v>0.26504899999999998</v>
      </c>
      <c r="I10010" s="7">
        <v>63.276000000000003</v>
      </c>
      <c r="J10010" s="2">
        <v>40.700000000000003</v>
      </c>
      <c r="K10010">
        <v>10</v>
      </c>
      <c r="L10010" s="2">
        <v>55.2</v>
      </c>
    </row>
    <row r="10011" spans="1:12" x14ac:dyDescent="0.25">
      <c r="A10011">
        <v>66951</v>
      </c>
      <c r="B10011" s="2">
        <v>51.407510000000002</v>
      </c>
      <c r="C10011" s="3">
        <v>843</v>
      </c>
      <c r="E10011" t="s">
        <v>4455</v>
      </c>
      <c r="F10011" s="4" t="s">
        <v>12494</v>
      </c>
      <c r="G10011" s="5">
        <v>588</v>
      </c>
      <c r="H10011" s="6">
        <v>0.27674019999999999</v>
      </c>
      <c r="I10011" s="7">
        <v>61.25</v>
      </c>
      <c r="J10011" s="2">
        <v>56</v>
      </c>
      <c r="K10011">
        <v>1</v>
      </c>
    </row>
    <row r="10012" spans="1:12" x14ac:dyDescent="0.25">
      <c r="A10012">
        <v>18451</v>
      </c>
      <c r="B10012" s="2">
        <v>51.407260000000001</v>
      </c>
      <c r="C10012" s="3">
        <v>647</v>
      </c>
      <c r="D10012" s="4">
        <v>35620</v>
      </c>
      <c r="E10012" t="s">
        <v>4068</v>
      </c>
      <c r="F10012" s="4" t="s">
        <v>3003</v>
      </c>
      <c r="G10012" s="5">
        <v>442</v>
      </c>
      <c r="H10012" s="6">
        <v>0.29119640000000002</v>
      </c>
      <c r="I10012" s="7">
        <v>58.75</v>
      </c>
    </row>
    <row r="10013" spans="1:12" x14ac:dyDescent="0.25">
      <c r="A10013">
        <v>68157</v>
      </c>
      <c r="B10013" s="2">
        <v>51.406289999999998</v>
      </c>
      <c r="C10013" s="3">
        <v>5451</v>
      </c>
      <c r="D10013" s="4">
        <v>36540</v>
      </c>
      <c r="E10013" t="s">
        <v>6681</v>
      </c>
      <c r="F10013" s="4" t="s">
        <v>12738</v>
      </c>
      <c r="G10013" s="5">
        <v>3607</v>
      </c>
      <c r="H10013" s="6">
        <v>0.22317709999999999</v>
      </c>
      <c r="I10013" s="7">
        <v>70.5</v>
      </c>
      <c r="J10013" s="2">
        <v>56.5</v>
      </c>
      <c r="K10013">
        <v>2</v>
      </c>
    </row>
    <row r="10014" spans="1:12" x14ac:dyDescent="0.25">
      <c r="A10014">
        <v>54227</v>
      </c>
      <c r="B10014" s="2">
        <v>51.405160000000002</v>
      </c>
      <c r="C10014" s="3">
        <v>1615</v>
      </c>
      <c r="D10014" s="4">
        <v>31820</v>
      </c>
      <c r="E10014" t="s">
        <v>10219</v>
      </c>
      <c r="F10014" s="4" t="s">
        <v>10031</v>
      </c>
      <c r="G10014" s="5">
        <v>1139</v>
      </c>
      <c r="H10014" s="6">
        <v>0.19315189999999999</v>
      </c>
      <c r="I10014" s="7">
        <v>75.688000000000002</v>
      </c>
      <c r="J10014" s="2">
        <v>53</v>
      </c>
      <c r="K10014">
        <v>1</v>
      </c>
    </row>
    <row r="10015" spans="1:12" x14ac:dyDescent="0.25">
      <c r="A10015">
        <v>57649</v>
      </c>
      <c r="B10015" s="2">
        <v>51.40484</v>
      </c>
      <c r="C10015" s="3">
        <v>272</v>
      </c>
      <c r="E10015" t="s">
        <v>9653</v>
      </c>
      <c r="F10015" s="4" t="s">
        <v>10877</v>
      </c>
      <c r="G10015" s="5">
        <v>182</v>
      </c>
      <c r="H10015" s="6">
        <v>0.25136609999999998</v>
      </c>
      <c r="I10015" s="7">
        <v>65.625</v>
      </c>
    </row>
    <row r="10016" spans="1:12" x14ac:dyDescent="0.25">
      <c r="A10016">
        <v>58069</v>
      </c>
      <c r="B10016" s="2">
        <v>51.404769999999999</v>
      </c>
      <c r="C10016" s="3">
        <v>135</v>
      </c>
      <c r="E10016" t="s">
        <v>11093</v>
      </c>
      <c r="F10016" s="4" t="s">
        <v>11069</v>
      </c>
      <c r="G10016" s="5">
        <v>97</v>
      </c>
      <c r="H10016" s="6">
        <v>0.28865980000000002</v>
      </c>
      <c r="I10016" s="7">
        <v>59.167000000000002</v>
      </c>
    </row>
    <row r="10017" spans="1:12" x14ac:dyDescent="0.25">
      <c r="A10017">
        <v>30739</v>
      </c>
      <c r="B10017" s="2">
        <v>51.403849999999998</v>
      </c>
      <c r="C10017" s="3">
        <v>5505</v>
      </c>
      <c r="D10017" s="4">
        <v>16860</v>
      </c>
      <c r="E10017" t="s">
        <v>6529</v>
      </c>
      <c r="F10017" s="4" t="s">
        <v>6363</v>
      </c>
      <c r="G10017" s="5">
        <v>3753</v>
      </c>
      <c r="H10017" s="6">
        <v>0.15294430000000001</v>
      </c>
      <c r="I10017" s="7">
        <v>82.617999999999995</v>
      </c>
      <c r="J10017" s="2">
        <v>46.5</v>
      </c>
      <c r="K10017">
        <v>4</v>
      </c>
    </row>
    <row r="10018" spans="1:12" x14ac:dyDescent="0.25">
      <c r="A10018">
        <v>18447</v>
      </c>
      <c r="B10018" s="2">
        <v>51.401069999999997</v>
      </c>
      <c r="C10018" s="3">
        <v>10192</v>
      </c>
      <c r="D10018" s="4">
        <v>42540</v>
      </c>
      <c r="E10018" t="s">
        <v>4067</v>
      </c>
      <c r="F10018" s="4" t="s">
        <v>3003</v>
      </c>
      <c r="G10018" s="5">
        <v>7862</v>
      </c>
      <c r="H10018" s="6">
        <v>0.2600788</v>
      </c>
      <c r="I10018" s="7">
        <v>64.084000000000003</v>
      </c>
      <c r="J10018" s="2">
        <v>61.333300000000001</v>
      </c>
      <c r="K10018">
        <v>3</v>
      </c>
    </row>
    <row r="10019" spans="1:12" x14ac:dyDescent="0.25">
      <c r="A10019">
        <v>76018</v>
      </c>
      <c r="B10019" s="2">
        <v>51.39528</v>
      </c>
      <c r="C10019" s="3">
        <v>28551</v>
      </c>
      <c r="D10019" s="4">
        <v>19100</v>
      </c>
      <c r="E10019" t="s">
        <v>374</v>
      </c>
      <c r="F10019" s="4" t="s">
        <v>13752</v>
      </c>
      <c r="G10019" s="5">
        <v>16356</v>
      </c>
      <c r="H10019" s="6">
        <v>0.23526530000000001</v>
      </c>
      <c r="I10019" s="7">
        <v>68.364000000000004</v>
      </c>
      <c r="J10019" s="2">
        <v>45.833300000000001</v>
      </c>
      <c r="K10019">
        <v>6</v>
      </c>
    </row>
    <row r="10020" spans="1:12" x14ac:dyDescent="0.25">
      <c r="A10020">
        <v>58031</v>
      </c>
      <c r="B10020" s="2">
        <v>51.391280000000002</v>
      </c>
      <c r="C10020" s="3">
        <v>439</v>
      </c>
      <c r="E10020" t="s">
        <v>11076</v>
      </c>
      <c r="F10020" s="4" t="s">
        <v>11069</v>
      </c>
      <c r="G10020" s="5">
        <v>333</v>
      </c>
      <c r="H10020" s="6">
        <v>0.2185629</v>
      </c>
      <c r="I10020" s="7">
        <v>71.25</v>
      </c>
    </row>
    <row r="10021" spans="1:12" x14ac:dyDescent="0.25">
      <c r="A10021">
        <v>83468</v>
      </c>
      <c r="B10021" s="2">
        <v>51.391170000000002</v>
      </c>
      <c r="C10021" s="3">
        <v>138</v>
      </c>
      <c r="E10021" t="s">
        <v>14781</v>
      </c>
      <c r="F10021" s="4" t="s">
        <v>14725</v>
      </c>
      <c r="G10021" s="5">
        <v>123</v>
      </c>
      <c r="H10021" s="6">
        <v>0.27642280000000002</v>
      </c>
      <c r="I10021" s="7">
        <v>61.25</v>
      </c>
      <c r="J10021" s="2">
        <v>58</v>
      </c>
      <c r="K10021">
        <v>1</v>
      </c>
    </row>
    <row r="10022" spans="1:12" x14ac:dyDescent="0.25">
      <c r="A10022">
        <v>4024</v>
      </c>
      <c r="B10022" s="2">
        <v>51.391039999999997</v>
      </c>
      <c r="C10022" s="3">
        <v>601</v>
      </c>
      <c r="D10022" s="4">
        <v>38860</v>
      </c>
      <c r="E10022" t="s">
        <v>723</v>
      </c>
      <c r="F10022" s="4" t="s">
        <v>701</v>
      </c>
      <c r="G10022" s="5">
        <v>432</v>
      </c>
      <c r="H10022" s="6">
        <v>0.2106481</v>
      </c>
      <c r="I10022" s="7">
        <v>72.614000000000004</v>
      </c>
      <c r="J10022" s="2">
        <v>36</v>
      </c>
      <c r="K10022">
        <v>1</v>
      </c>
    </row>
    <row r="10023" spans="1:12" x14ac:dyDescent="0.25">
      <c r="A10023">
        <v>11435</v>
      </c>
      <c r="B10023" s="2">
        <v>51.381869999999999</v>
      </c>
      <c r="C10023" s="3">
        <v>54522</v>
      </c>
      <c r="D10023" s="4">
        <v>35620</v>
      </c>
      <c r="E10023" t="s">
        <v>1077</v>
      </c>
      <c r="F10023" s="4" t="s">
        <v>1280</v>
      </c>
      <c r="G10023" s="5">
        <v>37872</v>
      </c>
      <c r="H10023" s="6">
        <v>0.29446559999999999</v>
      </c>
      <c r="I10023" s="7">
        <v>58.127000000000002</v>
      </c>
      <c r="J10023" s="2">
        <v>37.916699999999999</v>
      </c>
      <c r="K10023">
        <v>12</v>
      </c>
      <c r="L10023" s="2">
        <v>38.9</v>
      </c>
    </row>
    <row r="10024" spans="1:12" x14ac:dyDescent="0.25">
      <c r="A10024">
        <v>94585</v>
      </c>
      <c r="B10024" s="2">
        <v>51.368389999999998</v>
      </c>
      <c r="C10024" s="3">
        <v>29204</v>
      </c>
      <c r="D10024" s="4">
        <v>46700</v>
      </c>
      <c r="E10024" t="s">
        <v>15787</v>
      </c>
      <c r="F10024" s="4" t="s">
        <v>15368</v>
      </c>
      <c r="G10024" s="5">
        <v>18493</v>
      </c>
      <c r="H10024" s="6">
        <v>0.19390070000000001</v>
      </c>
      <c r="I10024" s="7">
        <v>75.501999999999995</v>
      </c>
      <c r="J10024" s="2">
        <v>42</v>
      </c>
      <c r="K10024">
        <v>5</v>
      </c>
    </row>
    <row r="10025" spans="1:12" x14ac:dyDescent="0.25">
      <c r="A10025">
        <v>57601</v>
      </c>
      <c r="B10025" s="2">
        <v>51.363300000000002</v>
      </c>
      <c r="C10025" s="3">
        <v>3864</v>
      </c>
      <c r="E10025" t="s">
        <v>11012</v>
      </c>
      <c r="F10025" s="4" t="s">
        <v>10877</v>
      </c>
      <c r="G10025" s="5">
        <v>2766</v>
      </c>
      <c r="H10025" s="6">
        <v>0.25225880000000001</v>
      </c>
      <c r="I10025" s="7">
        <v>65.417000000000002</v>
      </c>
      <c r="J10025" s="2">
        <v>70</v>
      </c>
      <c r="K10025">
        <v>1</v>
      </c>
    </row>
    <row r="10026" spans="1:12" x14ac:dyDescent="0.25">
      <c r="A10026">
        <v>73931</v>
      </c>
      <c r="B10026" s="2">
        <v>51.362549999999999</v>
      </c>
      <c r="C10026" s="3">
        <v>605</v>
      </c>
      <c r="E10026" t="s">
        <v>13574</v>
      </c>
      <c r="F10026" s="4" t="s">
        <v>13462</v>
      </c>
      <c r="G10026" s="5">
        <v>381</v>
      </c>
      <c r="H10026" s="6">
        <v>0.23359579999999999</v>
      </c>
      <c r="I10026" s="7">
        <v>68.641000000000005</v>
      </c>
    </row>
    <row r="10027" spans="1:12" x14ac:dyDescent="0.25">
      <c r="A10027">
        <v>30549</v>
      </c>
      <c r="B10027" s="2">
        <v>51.358829999999998</v>
      </c>
      <c r="C10027" s="3">
        <v>23020</v>
      </c>
      <c r="D10027" s="4">
        <v>27600</v>
      </c>
      <c r="E10027" t="s">
        <v>175</v>
      </c>
      <c r="F10027" s="4" t="s">
        <v>6363</v>
      </c>
      <c r="G10027" s="5">
        <v>15114</v>
      </c>
      <c r="H10027" s="6">
        <v>0.22593450000000001</v>
      </c>
      <c r="I10027" s="7">
        <v>69.959999999999994</v>
      </c>
      <c r="J10027" s="2">
        <v>51.5</v>
      </c>
      <c r="K10027">
        <v>2</v>
      </c>
    </row>
    <row r="10028" spans="1:12" x14ac:dyDescent="0.25">
      <c r="A10028">
        <v>80535</v>
      </c>
      <c r="B10028" s="2">
        <v>51.354680000000002</v>
      </c>
      <c r="C10028" s="3">
        <v>2961</v>
      </c>
      <c r="D10028" s="4">
        <v>22660</v>
      </c>
      <c r="E10028" t="s">
        <v>4103</v>
      </c>
      <c r="F10028" s="4" t="s">
        <v>14477</v>
      </c>
      <c r="G10028" s="5">
        <v>2226</v>
      </c>
      <c r="H10028" s="6">
        <v>0.29681180000000001</v>
      </c>
      <c r="I10028" s="7">
        <v>57.707999999999998</v>
      </c>
      <c r="J10028" s="2">
        <v>36.666699999999999</v>
      </c>
      <c r="K10028">
        <v>3</v>
      </c>
    </row>
    <row r="10029" spans="1:12" x14ac:dyDescent="0.25">
      <c r="A10029">
        <v>62271</v>
      </c>
      <c r="B10029" s="2">
        <v>51.353789999999996</v>
      </c>
      <c r="C10029" s="3">
        <v>2095</v>
      </c>
      <c r="E10029" t="s">
        <v>11912</v>
      </c>
      <c r="F10029" s="4" t="s">
        <v>11490</v>
      </c>
      <c r="G10029" s="5">
        <v>1511</v>
      </c>
      <c r="H10029" s="6">
        <v>0.25066139999999998</v>
      </c>
      <c r="I10029" s="7">
        <v>65.682000000000002</v>
      </c>
      <c r="J10029" s="2">
        <v>41</v>
      </c>
      <c r="K10029">
        <v>1</v>
      </c>
    </row>
    <row r="10030" spans="1:12" x14ac:dyDescent="0.25">
      <c r="A10030">
        <v>77808</v>
      </c>
      <c r="B10030" s="2">
        <v>51.351770000000002</v>
      </c>
      <c r="C10030" s="3">
        <v>10640</v>
      </c>
      <c r="D10030" s="4">
        <v>17780</v>
      </c>
      <c r="E10030" t="s">
        <v>8389</v>
      </c>
      <c r="F10030" s="4" t="s">
        <v>13752</v>
      </c>
      <c r="G10030" s="5">
        <v>6928</v>
      </c>
      <c r="H10030" s="6">
        <v>0.2669938</v>
      </c>
      <c r="I10030" s="7">
        <v>62.853000000000002</v>
      </c>
      <c r="J10030" s="2">
        <v>31.5</v>
      </c>
      <c r="K10030">
        <v>2</v>
      </c>
    </row>
    <row r="10031" spans="1:12" x14ac:dyDescent="0.25">
      <c r="A10031">
        <v>99362</v>
      </c>
      <c r="B10031" s="2">
        <v>51.343490000000003</v>
      </c>
      <c r="C10031" s="3">
        <v>41951</v>
      </c>
      <c r="D10031" s="4">
        <v>47460</v>
      </c>
      <c r="E10031" t="s">
        <v>16599</v>
      </c>
      <c r="F10031" s="4" t="s">
        <v>16344</v>
      </c>
      <c r="G10031" s="5">
        <v>27656</v>
      </c>
      <c r="H10031" s="6">
        <v>0.2731053</v>
      </c>
      <c r="I10031" s="7">
        <v>61.793999999999997</v>
      </c>
      <c r="J10031" s="2">
        <v>44.5</v>
      </c>
      <c r="K10031">
        <v>24</v>
      </c>
      <c r="L10031" s="2">
        <v>74.5</v>
      </c>
    </row>
    <row r="10032" spans="1:12" x14ac:dyDescent="0.25">
      <c r="A10032">
        <v>30461</v>
      </c>
      <c r="B10032" s="2">
        <v>51.334690000000002</v>
      </c>
      <c r="C10032" s="3">
        <v>14190</v>
      </c>
      <c r="D10032" s="4">
        <v>44340</v>
      </c>
      <c r="E10032" t="s">
        <v>6454</v>
      </c>
      <c r="F10032" s="4" t="s">
        <v>6363</v>
      </c>
      <c r="G10032" s="5">
        <v>9102</v>
      </c>
      <c r="H10032" s="6">
        <v>0.27035039999999999</v>
      </c>
      <c r="I10032" s="7">
        <v>62.259</v>
      </c>
      <c r="J10032" s="2">
        <v>41</v>
      </c>
      <c r="K10032">
        <v>3</v>
      </c>
    </row>
    <row r="10033" spans="1:12" x14ac:dyDescent="0.25">
      <c r="A10033">
        <v>56332</v>
      </c>
      <c r="B10033" s="2">
        <v>51.33229</v>
      </c>
      <c r="C10033" s="3">
        <v>1254</v>
      </c>
      <c r="D10033" s="4">
        <v>10820</v>
      </c>
      <c r="E10033" t="s">
        <v>1356</v>
      </c>
      <c r="F10033" s="4" t="s">
        <v>10428</v>
      </c>
      <c r="G10033" s="5">
        <v>964</v>
      </c>
      <c r="H10033" s="6">
        <v>0.21036270000000001</v>
      </c>
      <c r="I10033" s="7">
        <v>72.625</v>
      </c>
      <c r="J10033" s="2">
        <v>58.5</v>
      </c>
      <c r="K10033">
        <v>2</v>
      </c>
    </row>
    <row r="10034" spans="1:12" x14ac:dyDescent="0.25">
      <c r="A10034">
        <v>13472</v>
      </c>
      <c r="B10034" s="2">
        <v>51.332000000000001</v>
      </c>
      <c r="C10034" s="3">
        <v>259</v>
      </c>
      <c r="D10034" s="4">
        <v>46540</v>
      </c>
      <c r="E10034" t="s">
        <v>2626</v>
      </c>
      <c r="F10034" s="4" t="s">
        <v>1280</v>
      </c>
      <c r="G10034" s="5">
        <v>216</v>
      </c>
      <c r="H10034" s="6">
        <v>0.1336406</v>
      </c>
      <c r="I10034" s="7">
        <v>85.882000000000005</v>
      </c>
    </row>
    <row r="10035" spans="1:12" x14ac:dyDescent="0.25">
      <c r="A10035">
        <v>50216</v>
      </c>
      <c r="B10035" s="2">
        <v>51.331470000000003</v>
      </c>
      <c r="C10035" s="3">
        <v>2819</v>
      </c>
      <c r="D10035" s="4">
        <v>19780</v>
      </c>
      <c r="E10035" t="s">
        <v>9648</v>
      </c>
      <c r="F10035" s="4" t="s">
        <v>9593</v>
      </c>
      <c r="G10035" s="5">
        <v>2022</v>
      </c>
      <c r="H10035" s="6">
        <v>0.26360040000000001</v>
      </c>
      <c r="I10035" s="7">
        <v>63.420999999999999</v>
      </c>
      <c r="J10035" s="2">
        <v>57</v>
      </c>
      <c r="K10035">
        <v>1</v>
      </c>
    </row>
    <row r="10036" spans="1:12" x14ac:dyDescent="0.25">
      <c r="A10036">
        <v>37167</v>
      </c>
      <c r="B10036" s="2">
        <v>51.322859999999999</v>
      </c>
      <c r="C10036" s="3">
        <v>53888</v>
      </c>
      <c r="D10036" s="4">
        <v>34980</v>
      </c>
      <c r="E10036" t="s">
        <v>2622</v>
      </c>
      <c r="F10036" s="4" t="s">
        <v>7348</v>
      </c>
      <c r="G10036" s="5">
        <v>33916</v>
      </c>
      <c r="H10036" s="6">
        <v>0.23197809999999999</v>
      </c>
      <c r="I10036" s="7">
        <v>68.884</v>
      </c>
      <c r="J10036" s="2">
        <v>59.8</v>
      </c>
      <c r="K10036">
        <v>10</v>
      </c>
      <c r="L10036" s="2">
        <v>99.9</v>
      </c>
    </row>
    <row r="10037" spans="1:12" x14ac:dyDescent="0.25">
      <c r="A10037">
        <v>62079</v>
      </c>
      <c r="B10037" s="2">
        <v>51.314700000000002</v>
      </c>
      <c r="C10037" s="3">
        <v>358</v>
      </c>
      <c r="D10037" s="4">
        <v>41180</v>
      </c>
      <c r="E10037" t="s">
        <v>11874</v>
      </c>
      <c r="F10037" s="4" t="s">
        <v>11490</v>
      </c>
      <c r="G10037" s="5">
        <v>221</v>
      </c>
      <c r="H10037" s="6">
        <v>0.29864249999999998</v>
      </c>
      <c r="I10037" s="7">
        <v>57.360999999999997</v>
      </c>
    </row>
    <row r="10038" spans="1:12" x14ac:dyDescent="0.25">
      <c r="A10038">
        <v>68876</v>
      </c>
      <c r="B10038" s="2">
        <v>51.31438</v>
      </c>
      <c r="C10038" s="3">
        <v>1608</v>
      </c>
      <c r="D10038" s="4">
        <v>28260</v>
      </c>
      <c r="E10038" t="s">
        <v>1304</v>
      </c>
      <c r="F10038" s="4" t="s">
        <v>12738</v>
      </c>
      <c r="G10038" s="5">
        <v>1070</v>
      </c>
      <c r="H10038" s="6">
        <v>0.2184874</v>
      </c>
      <c r="I10038" s="7">
        <v>71.206999999999994</v>
      </c>
      <c r="J10038" s="2">
        <v>80</v>
      </c>
      <c r="K10038">
        <v>1</v>
      </c>
    </row>
    <row r="10039" spans="1:12" x14ac:dyDescent="0.25">
      <c r="A10039">
        <v>36314</v>
      </c>
      <c r="B10039" s="2">
        <v>51.314039999999999</v>
      </c>
      <c r="C10039" s="3">
        <v>507</v>
      </c>
      <c r="D10039" s="4">
        <v>20020</v>
      </c>
      <c r="E10039" t="s">
        <v>7225</v>
      </c>
      <c r="F10039" s="4" t="s">
        <v>7027</v>
      </c>
      <c r="G10039" s="5">
        <v>388</v>
      </c>
      <c r="H10039" s="6">
        <v>0.22680410000000001</v>
      </c>
      <c r="I10039" s="7">
        <v>69.769000000000005</v>
      </c>
    </row>
    <row r="10040" spans="1:12" x14ac:dyDescent="0.25">
      <c r="A10040">
        <v>4963</v>
      </c>
      <c r="B10040" s="2">
        <v>51.312669999999997</v>
      </c>
      <c r="C10040" s="3">
        <v>7372</v>
      </c>
      <c r="D10040" s="4">
        <v>12300</v>
      </c>
      <c r="E10040" t="s">
        <v>493</v>
      </c>
      <c r="F10040" s="4" t="s">
        <v>701</v>
      </c>
      <c r="G10040" s="5">
        <v>5309</v>
      </c>
      <c r="H10040" s="6">
        <v>0.21920899999999999</v>
      </c>
      <c r="I10040" s="7">
        <v>71.078999999999994</v>
      </c>
      <c r="J10040" s="2">
        <v>51</v>
      </c>
      <c r="K10040">
        <v>1</v>
      </c>
    </row>
    <row r="10041" spans="1:12" x14ac:dyDescent="0.25">
      <c r="A10041">
        <v>49423</v>
      </c>
      <c r="B10041" s="2">
        <v>51.304929999999999</v>
      </c>
      <c r="C10041" s="3">
        <v>45374</v>
      </c>
      <c r="D10041" s="4">
        <v>24340</v>
      </c>
      <c r="E10041" t="s">
        <v>174</v>
      </c>
      <c r="F10041" s="4" t="s">
        <v>9106</v>
      </c>
      <c r="G10041" s="5">
        <v>27049</v>
      </c>
      <c r="H10041" s="6">
        <v>0.30691309999999999</v>
      </c>
      <c r="I10041" s="7">
        <v>55.917999999999999</v>
      </c>
      <c r="J10041" s="2">
        <v>43.1</v>
      </c>
      <c r="K10041">
        <v>30</v>
      </c>
      <c r="L10041" s="2">
        <v>67.8</v>
      </c>
    </row>
    <row r="10042" spans="1:12" x14ac:dyDescent="0.25">
      <c r="A10042">
        <v>17316</v>
      </c>
      <c r="B10042" s="2">
        <v>51.297040000000003</v>
      </c>
      <c r="C10042" s="3">
        <v>8442</v>
      </c>
      <c r="D10042" s="4">
        <v>23900</v>
      </c>
      <c r="E10042" t="s">
        <v>1201</v>
      </c>
      <c r="F10042" s="4" t="s">
        <v>3003</v>
      </c>
      <c r="G10042" s="5">
        <v>5934</v>
      </c>
      <c r="H10042" s="6">
        <v>0.2175232</v>
      </c>
      <c r="I10042" s="7">
        <v>71.361999999999995</v>
      </c>
      <c r="J10042" s="2">
        <v>43</v>
      </c>
      <c r="K10042">
        <v>1</v>
      </c>
    </row>
    <row r="10043" spans="1:12" x14ac:dyDescent="0.25">
      <c r="A10043">
        <v>4941</v>
      </c>
      <c r="B10043" s="2">
        <v>51.295349999999999</v>
      </c>
      <c r="C10043" s="3">
        <v>1468</v>
      </c>
      <c r="E10043" t="s">
        <v>663</v>
      </c>
      <c r="F10043" s="4" t="s">
        <v>701</v>
      </c>
      <c r="G10043" s="5">
        <v>1097</v>
      </c>
      <c r="H10043" s="6">
        <v>0.32087510000000002</v>
      </c>
      <c r="I10043" s="7">
        <v>53.5</v>
      </c>
      <c r="J10043" s="2">
        <v>48.666699999999999</v>
      </c>
      <c r="K10043">
        <v>3</v>
      </c>
    </row>
    <row r="10044" spans="1:12" x14ac:dyDescent="0.25">
      <c r="A10044">
        <v>59079</v>
      </c>
      <c r="B10044" s="2">
        <v>51.294490000000003</v>
      </c>
      <c r="C10044" s="3">
        <v>3684</v>
      </c>
      <c r="D10044" s="4">
        <v>13740</v>
      </c>
      <c r="E10044" t="s">
        <v>9298</v>
      </c>
      <c r="F10044" s="4" t="s">
        <v>11278</v>
      </c>
      <c r="G10044" s="5">
        <v>2482</v>
      </c>
      <c r="H10044" s="6">
        <v>0.219581</v>
      </c>
      <c r="I10044" s="7">
        <v>71</v>
      </c>
      <c r="J10044" s="2">
        <v>53</v>
      </c>
      <c r="K10044">
        <v>1</v>
      </c>
    </row>
    <row r="10045" spans="1:12" x14ac:dyDescent="0.25">
      <c r="A10045">
        <v>24101</v>
      </c>
      <c r="B10045" s="2">
        <v>51.29271</v>
      </c>
      <c r="C10045" s="3">
        <v>6783</v>
      </c>
      <c r="D10045" s="4">
        <v>40220</v>
      </c>
      <c r="E10045" t="s">
        <v>4970</v>
      </c>
      <c r="F10045" s="4" t="s">
        <v>4335</v>
      </c>
      <c r="G10045" s="5">
        <v>4954</v>
      </c>
      <c r="H10045" s="6">
        <v>0.21392530000000001</v>
      </c>
      <c r="I10045" s="7">
        <v>71.975999999999999</v>
      </c>
    </row>
    <row r="10046" spans="1:12" x14ac:dyDescent="0.25">
      <c r="A10046">
        <v>67747</v>
      </c>
      <c r="B10046" s="2">
        <v>51.29148</v>
      </c>
      <c r="C10046" s="3">
        <v>250</v>
      </c>
      <c r="E10046" t="s">
        <v>12714</v>
      </c>
      <c r="F10046" s="4" t="s">
        <v>12494</v>
      </c>
      <c r="G10046" s="5">
        <v>155</v>
      </c>
      <c r="H10046" s="6">
        <v>0.2</v>
      </c>
      <c r="I10046" s="7">
        <v>74.375</v>
      </c>
    </row>
    <row r="10047" spans="1:12" x14ac:dyDescent="0.25">
      <c r="A10047">
        <v>55358</v>
      </c>
      <c r="B10047" s="2">
        <v>51.290649999999999</v>
      </c>
      <c r="C10047" s="3">
        <v>4948</v>
      </c>
      <c r="D10047" s="4">
        <v>33460</v>
      </c>
      <c r="E10047" t="s">
        <v>10486</v>
      </c>
      <c r="F10047" s="4" t="s">
        <v>10428</v>
      </c>
      <c r="G10047" s="5">
        <v>3335</v>
      </c>
      <c r="H10047" s="6">
        <v>0.2122938</v>
      </c>
      <c r="I10047" s="7">
        <v>72.25</v>
      </c>
    </row>
    <row r="10048" spans="1:12" x14ac:dyDescent="0.25">
      <c r="A10048">
        <v>49918</v>
      </c>
      <c r="B10048" s="2">
        <v>51.289830000000002</v>
      </c>
      <c r="C10048" s="3">
        <v>104</v>
      </c>
      <c r="D10048" s="4">
        <v>26340</v>
      </c>
      <c r="E10048" t="s">
        <v>9568</v>
      </c>
      <c r="F10048" s="4" t="s">
        <v>9106</v>
      </c>
      <c r="G10048" s="5">
        <v>101</v>
      </c>
      <c r="H10048" s="6">
        <v>0.36274509999999999</v>
      </c>
      <c r="I10048" s="7">
        <v>46.25</v>
      </c>
      <c r="J10048" s="2">
        <v>42</v>
      </c>
      <c r="K10048">
        <v>1</v>
      </c>
    </row>
    <row r="10049" spans="1:12" x14ac:dyDescent="0.25">
      <c r="A10049">
        <v>73102</v>
      </c>
      <c r="B10049" s="2">
        <v>51.288989999999998</v>
      </c>
      <c r="C10049" s="3">
        <v>4237</v>
      </c>
      <c r="D10049" s="4">
        <v>36420</v>
      </c>
      <c r="E10049" t="s">
        <v>13492</v>
      </c>
      <c r="F10049" s="4" t="s">
        <v>13462</v>
      </c>
      <c r="G10049" s="5">
        <v>3417</v>
      </c>
      <c r="H10049" s="6">
        <v>0.2259292</v>
      </c>
      <c r="I10049" s="7">
        <v>69.891000000000005</v>
      </c>
      <c r="J10049" s="2">
        <v>39</v>
      </c>
      <c r="K10049">
        <v>7</v>
      </c>
    </row>
    <row r="10050" spans="1:12" x14ac:dyDescent="0.25">
      <c r="A10050">
        <v>49716</v>
      </c>
      <c r="B10050" s="2">
        <v>51.288029999999999</v>
      </c>
      <c r="C10050" s="3">
        <v>797</v>
      </c>
      <c r="E10050" t="s">
        <v>9461</v>
      </c>
      <c r="F10050" s="4" t="s">
        <v>9106</v>
      </c>
      <c r="G10050" s="5">
        <v>579</v>
      </c>
      <c r="H10050" s="6">
        <v>0.2758621</v>
      </c>
      <c r="I10050" s="7">
        <v>61.25</v>
      </c>
    </row>
    <row r="10051" spans="1:12" x14ac:dyDescent="0.25">
      <c r="A10051">
        <v>35480</v>
      </c>
      <c r="B10051" s="2">
        <v>51.287640000000003</v>
      </c>
      <c r="C10051" s="3">
        <v>1444</v>
      </c>
      <c r="D10051" s="4">
        <v>46220</v>
      </c>
      <c r="E10051" t="s">
        <v>7099</v>
      </c>
      <c r="F10051" s="4" t="s">
        <v>7027</v>
      </c>
      <c r="G10051" s="5">
        <v>1062</v>
      </c>
      <c r="H10051" s="6">
        <v>0.190969</v>
      </c>
      <c r="I10051" s="7">
        <v>75.918999999999997</v>
      </c>
    </row>
    <row r="10052" spans="1:12" x14ac:dyDescent="0.25">
      <c r="A10052">
        <v>58639</v>
      </c>
      <c r="B10052" s="2">
        <v>51.287039999999998</v>
      </c>
      <c r="C10052" s="3">
        <v>1822</v>
      </c>
      <c r="E10052" t="s">
        <v>11219</v>
      </c>
      <c r="F10052" s="4" t="s">
        <v>11069</v>
      </c>
      <c r="G10052" s="5">
        <v>1391</v>
      </c>
      <c r="H10052" s="6">
        <v>0.24928159999999999</v>
      </c>
      <c r="I10052" s="7">
        <v>65.832999999999998</v>
      </c>
    </row>
    <row r="10053" spans="1:12" x14ac:dyDescent="0.25">
      <c r="A10053">
        <v>27976</v>
      </c>
      <c r="B10053" s="2">
        <v>51.286160000000002</v>
      </c>
      <c r="C10053" s="3">
        <v>3398</v>
      </c>
      <c r="D10053" s="4">
        <v>21020</v>
      </c>
      <c r="E10053" t="s">
        <v>5845</v>
      </c>
      <c r="F10053" s="4" t="s">
        <v>5642</v>
      </c>
      <c r="G10053" s="5">
        <v>2309</v>
      </c>
      <c r="H10053" s="6">
        <v>0.18354980000000001</v>
      </c>
      <c r="I10053" s="7">
        <v>77.188000000000002</v>
      </c>
    </row>
    <row r="10054" spans="1:12" x14ac:dyDescent="0.25">
      <c r="A10054">
        <v>98942</v>
      </c>
      <c r="B10054" s="2">
        <v>51.283050000000003</v>
      </c>
      <c r="C10054" s="3">
        <v>16724</v>
      </c>
      <c r="D10054" s="4">
        <v>49420</v>
      </c>
      <c r="E10054" t="s">
        <v>16527</v>
      </c>
      <c r="F10054" s="4" t="s">
        <v>16344</v>
      </c>
      <c r="G10054" s="5">
        <v>10701</v>
      </c>
      <c r="H10054" s="6">
        <v>0.26303490000000002</v>
      </c>
      <c r="I10054" s="7">
        <v>63.448999999999998</v>
      </c>
      <c r="J10054" s="2">
        <v>45</v>
      </c>
      <c r="K10054">
        <v>7</v>
      </c>
    </row>
    <row r="10055" spans="1:12" x14ac:dyDescent="0.25">
      <c r="A10055">
        <v>67632</v>
      </c>
      <c r="B10055" s="2">
        <v>51.280439999999999</v>
      </c>
      <c r="C10055" s="3">
        <v>347</v>
      </c>
      <c r="E10055" t="s">
        <v>12690</v>
      </c>
      <c r="F10055" s="4" t="s">
        <v>12494</v>
      </c>
      <c r="G10055" s="5">
        <v>202</v>
      </c>
      <c r="H10055" s="6">
        <v>0.24137929999999999</v>
      </c>
      <c r="I10055" s="7">
        <v>67.188000000000002</v>
      </c>
    </row>
    <row r="10056" spans="1:12" x14ac:dyDescent="0.25">
      <c r="A10056">
        <v>68765</v>
      </c>
      <c r="B10056" s="2">
        <v>51.280169999999998</v>
      </c>
      <c r="C10056" s="3">
        <v>1406</v>
      </c>
      <c r="D10056" s="4">
        <v>35740</v>
      </c>
      <c r="E10056" t="s">
        <v>12837</v>
      </c>
      <c r="F10056" s="4" t="s">
        <v>12738</v>
      </c>
      <c r="G10056" s="5">
        <v>907</v>
      </c>
      <c r="H10056" s="6">
        <v>0.25330399999999997</v>
      </c>
      <c r="I10056" s="7">
        <v>65.125</v>
      </c>
    </row>
    <row r="10057" spans="1:12" x14ac:dyDescent="0.25">
      <c r="A10057">
        <v>79748</v>
      </c>
      <c r="B10057" s="2">
        <v>51.279940000000003</v>
      </c>
      <c r="C10057" s="3">
        <v>98</v>
      </c>
      <c r="D10057" s="4">
        <v>13700</v>
      </c>
      <c r="E10057" t="s">
        <v>14452</v>
      </c>
      <c r="F10057" s="4" t="s">
        <v>13752</v>
      </c>
      <c r="G10057" s="5">
        <v>59</v>
      </c>
      <c r="H10057" s="6">
        <v>0.20338980000000001</v>
      </c>
      <c r="I10057" s="7">
        <v>73.75</v>
      </c>
    </row>
    <row r="10058" spans="1:12" x14ac:dyDescent="0.25">
      <c r="A10058">
        <v>6384</v>
      </c>
      <c r="B10058" s="2">
        <v>51.279470000000003</v>
      </c>
      <c r="C10058" s="3">
        <v>2734</v>
      </c>
      <c r="D10058" s="4">
        <v>35980</v>
      </c>
      <c r="E10058" t="s">
        <v>1278</v>
      </c>
      <c r="F10058" s="4" t="s">
        <v>1198</v>
      </c>
      <c r="G10058" s="5">
        <v>1919</v>
      </c>
      <c r="H10058" s="6">
        <v>0.1953125</v>
      </c>
      <c r="I10058" s="7">
        <v>75.138999999999996</v>
      </c>
      <c r="J10058" s="2">
        <v>77</v>
      </c>
      <c r="K10058">
        <v>1</v>
      </c>
    </row>
    <row r="10059" spans="1:12" x14ac:dyDescent="0.25">
      <c r="A10059">
        <v>14462</v>
      </c>
      <c r="B10059" s="2">
        <v>51.278919999999999</v>
      </c>
      <c r="C10059" s="3">
        <v>593</v>
      </c>
      <c r="D10059" s="4">
        <v>40380</v>
      </c>
      <c r="E10059" t="s">
        <v>243</v>
      </c>
      <c r="F10059" s="4" t="s">
        <v>1280</v>
      </c>
      <c r="G10059" s="5">
        <v>393</v>
      </c>
      <c r="H10059" s="6">
        <v>0.29007630000000001</v>
      </c>
      <c r="I10059" s="7">
        <v>58.75</v>
      </c>
      <c r="J10059" s="2">
        <v>68</v>
      </c>
      <c r="K10059">
        <v>1</v>
      </c>
    </row>
    <row r="10060" spans="1:12" x14ac:dyDescent="0.25">
      <c r="A10060">
        <v>37408</v>
      </c>
      <c r="B10060" s="2">
        <v>51.278559999999999</v>
      </c>
      <c r="C10060" s="3">
        <v>1458</v>
      </c>
      <c r="D10060" s="4">
        <v>16860</v>
      </c>
      <c r="E10060" t="s">
        <v>7449</v>
      </c>
      <c r="F10060" s="4" t="s">
        <v>7348</v>
      </c>
      <c r="G10060" s="5">
        <v>1093</v>
      </c>
      <c r="H10060" s="6">
        <v>0.32906760000000002</v>
      </c>
      <c r="I10060" s="7">
        <v>52</v>
      </c>
      <c r="J10060" s="2">
        <v>32</v>
      </c>
      <c r="K10060">
        <v>1</v>
      </c>
    </row>
    <row r="10061" spans="1:12" x14ac:dyDescent="0.25">
      <c r="A10061">
        <v>76462</v>
      </c>
      <c r="B10061" s="2">
        <v>51.277769999999997</v>
      </c>
      <c r="C10061" s="3">
        <v>3351</v>
      </c>
      <c r="D10061" s="4">
        <v>19100</v>
      </c>
      <c r="E10061" t="s">
        <v>13944</v>
      </c>
      <c r="F10061" s="4" t="s">
        <v>13752</v>
      </c>
      <c r="G10061" s="5">
        <v>2190</v>
      </c>
      <c r="H10061" s="6">
        <v>0.21907799999999999</v>
      </c>
      <c r="I10061" s="7">
        <v>71</v>
      </c>
    </row>
    <row r="10062" spans="1:12" x14ac:dyDescent="0.25">
      <c r="A10062">
        <v>55150</v>
      </c>
      <c r="B10062" s="2">
        <v>51.27722</v>
      </c>
      <c r="C10062" s="3">
        <v>221</v>
      </c>
      <c r="D10062" s="4">
        <v>33460</v>
      </c>
      <c r="E10062" t="s">
        <v>5018</v>
      </c>
      <c r="F10062" s="4" t="s">
        <v>10428</v>
      </c>
      <c r="G10062" s="5">
        <v>141</v>
      </c>
      <c r="H10062" s="6">
        <v>0.24113470000000001</v>
      </c>
      <c r="I10062" s="7">
        <v>67.188000000000002</v>
      </c>
    </row>
    <row r="10063" spans="1:12" x14ac:dyDescent="0.25">
      <c r="A10063">
        <v>3280</v>
      </c>
      <c r="B10063" s="2">
        <v>51.276989999999998</v>
      </c>
      <c r="C10063" s="3">
        <v>1013</v>
      </c>
      <c r="D10063" s="4">
        <v>17200</v>
      </c>
      <c r="E10063" t="s">
        <v>579</v>
      </c>
      <c r="F10063" s="4" t="s">
        <v>520</v>
      </c>
      <c r="G10063" s="5">
        <v>809</v>
      </c>
      <c r="H10063" s="6">
        <v>0.26823239999999998</v>
      </c>
      <c r="I10063" s="7">
        <v>62.5</v>
      </c>
      <c r="J10063" s="2">
        <v>49</v>
      </c>
      <c r="K10063">
        <v>2</v>
      </c>
    </row>
    <row r="10064" spans="1:12" x14ac:dyDescent="0.25">
      <c r="A10064">
        <v>40601</v>
      </c>
      <c r="B10064" s="2">
        <v>51.268520000000002</v>
      </c>
      <c r="C10064" s="3">
        <v>50238</v>
      </c>
      <c r="D10064" s="4">
        <v>23180</v>
      </c>
      <c r="E10064" t="s">
        <v>831</v>
      </c>
      <c r="F10064" s="4" t="s">
        <v>7883</v>
      </c>
      <c r="G10064" s="5">
        <v>34574</v>
      </c>
      <c r="H10064" s="6">
        <v>0.27581420000000001</v>
      </c>
      <c r="I10064" s="7">
        <v>61.186</v>
      </c>
      <c r="J10064" s="2">
        <v>55.384599999999999</v>
      </c>
      <c r="K10064">
        <v>13</v>
      </c>
      <c r="L10064" s="2">
        <v>99.3</v>
      </c>
    </row>
    <row r="10065" spans="1:12" x14ac:dyDescent="0.25">
      <c r="A10065">
        <v>43149</v>
      </c>
      <c r="B10065" s="2">
        <v>51.259779999999999</v>
      </c>
      <c r="C10065" s="3">
        <v>2971</v>
      </c>
      <c r="D10065" s="4">
        <v>18140</v>
      </c>
      <c r="E10065" t="s">
        <v>8336</v>
      </c>
      <c r="F10065" s="4" t="s">
        <v>8295</v>
      </c>
      <c r="G10065" s="5">
        <v>1965</v>
      </c>
      <c r="H10065" s="6">
        <v>0.19236639999999999</v>
      </c>
      <c r="I10065" s="7">
        <v>75.599999999999994</v>
      </c>
      <c r="J10065" s="2">
        <v>59</v>
      </c>
      <c r="K10065">
        <v>1</v>
      </c>
    </row>
    <row r="10066" spans="1:12" x14ac:dyDescent="0.25">
      <c r="A10066">
        <v>45246</v>
      </c>
      <c r="B10066" s="2">
        <v>51.256990000000002</v>
      </c>
      <c r="C10066" s="3">
        <v>14902</v>
      </c>
      <c r="D10066" s="4">
        <v>17140</v>
      </c>
      <c r="E10066" t="s">
        <v>8663</v>
      </c>
      <c r="F10066" s="4" t="s">
        <v>8295</v>
      </c>
      <c r="G10066" s="5">
        <v>9673</v>
      </c>
      <c r="H10066" s="6">
        <v>0.32161689999999998</v>
      </c>
      <c r="I10066" s="7">
        <v>53.264000000000003</v>
      </c>
      <c r="J10066" s="2">
        <v>50.428600000000003</v>
      </c>
      <c r="K10066">
        <v>7</v>
      </c>
    </row>
    <row r="10067" spans="1:12" x14ac:dyDescent="0.25">
      <c r="A10067">
        <v>84720</v>
      </c>
      <c r="B10067" s="2">
        <v>51.252160000000003</v>
      </c>
      <c r="C10067" s="3">
        <v>20000</v>
      </c>
      <c r="D10067" s="4">
        <v>16260</v>
      </c>
      <c r="E10067" t="s">
        <v>14932</v>
      </c>
      <c r="F10067" s="4" t="s">
        <v>14851</v>
      </c>
      <c r="G10067" s="5">
        <v>10505</v>
      </c>
      <c r="H10067" s="6">
        <v>0.32952599999999999</v>
      </c>
      <c r="I10067" s="7">
        <v>51.896999999999998</v>
      </c>
      <c r="J10067" s="2">
        <v>50.555599999999998</v>
      </c>
      <c r="K10067">
        <v>9</v>
      </c>
    </row>
    <row r="10068" spans="1:12" x14ac:dyDescent="0.25">
      <c r="A10068">
        <v>55909</v>
      </c>
      <c r="B10068" s="2">
        <v>51.249420000000001</v>
      </c>
      <c r="C10068" s="3">
        <v>1435</v>
      </c>
      <c r="D10068" s="4">
        <v>12380</v>
      </c>
      <c r="E10068" t="s">
        <v>80</v>
      </c>
      <c r="F10068" s="4" t="s">
        <v>10428</v>
      </c>
      <c r="G10068" s="5">
        <v>973</v>
      </c>
      <c r="H10068" s="6">
        <v>0.2073922</v>
      </c>
      <c r="I10068" s="7">
        <v>73</v>
      </c>
      <c r="J10068" s="2">
        <v>42</v>
      </c>
      <c r="K10068">
        <v>1</v>
      </c>
    </row>
    <row r="10069" spans="1:12" x14ac:dyDescent="0.25">
      <c r="A10069">
        <v>48875</v>
      </c>
      <c r="B10069" s="2">
        <v>51.247599999999998</v>
      </c>
      <c r="C10069" s="3">
        <v>10510</v>
      </c>
      <c r="D10069" s="4">
        <v>26960</v>
      </c>
      <c r="E10069" t="s">
        <v>765</v>
      </c>
      <c r="F10069" s="4" t="s">
        <v>9106</v>
      </c>
      <c r="G10069" s="5">
        <v>6614</v>
      </c>
      <c r="H10069" s="6">
        <v>0.2270597</v>
      </c>
      <c r="I10069" s="7">
        <v>69.599999999999994</v>
      </c>
      <c r="J10069" s="2">
        <v>43.8</v>
      </c>
      <c r="K10069">
        <v>5</v>
      </c>
    </row>
    <row r="10070" spans="1:12" x14ac:dyDescent="0.25">
      <c r="A10070">
        <v>89179</v>
      </c>
      <c r="B10070" s="2">
        <v>51.2455</v>
      </c>
      <c r="C10070" s="3">
        <v>3174</v>
      </c>
      <c r="D10070" s="4">
        <v>29820</v>
      </c>
      <c r="E10070" t="s">
        <v>15235</v>
      </c>
      <c r="F10070" s="4" t="s">
        <v>15318</v>
      </c>
      <c r="G10070" s="5">
        <v>2183</v>
      </c>
      <c r="H10070" s="6">
        <v>0.241869</v>
      </c>
      <c r="I10070" s="7">
        <v>67.037000000000006</v>
      </c>
    </row>
    <row r="10071" spans="1:12" x14ac:dyDescent="0.25">
      <c r="A10071">
        <v>61830</v>
      </c>
      <c r="B10071" s="2">
        <v>51.244900000000001</v>
      </c>
      <c r="C10071" s="3">
        <v>527</v>
      </c>
      <c r="D10071" s="4">
        <v>16580</v>
      </c>
      <c r="E10071" t="s">
        <v>6522</v>
      </c>
      <c r="F10071" s="4" t="s">
        <v>11490</v>
      </c>
      <c r="G10071" s="5">
        <v>333</v>
      </c>
      <c r="H10071" s="6">
        <v>0.19819819999999999</v>
      </c>
      <c r="I10071" s="7">
        <v>74.582999999999998</v>
      </c>
      <c r="J10071" s="2">
        <v>77</v>
      </c>
      <c r="K10071">
        <v>1</v>
      </c>
    </row>
    <row r="10072" spans="1:12" x14ac:dyDescent="0.25">
      <c r="A10072">
        <v>79541</v>
      </c>
      <c r="B10072" s="2">
        <v>51.244639999999997</v>
      </c>
      <c r="C10072" s="3">
        <v>1171</v>
      </c>
      <c r="D10072" s="4">
        <v>10180</v>
      </c>
      <c r="E10072" t="s">
        <v>14435</v>
      </c>
      <c r="F10072" s="4" t="s">
        <v>13752</v>
      </c>
      <c r="G10072" s="5">
        <v>712</v>
      </c>
      <c r="H10072" s="6">
        <v>0.28651680000000002</v>
      </c>
      <c r="I10072" s="7">
        <v>59.317999999999998</v>
      </c>
    </row>
    <row r="10073" spans="1:12" x14ac:dyDescent="0.25">
      <c r="A10073">
        <v>13490</v>
      </c>
      <c r="B10073" s="2">
        <v>51.244250000000001</v>
      </c>
      <c r="C10073" s="3">
        <v>1445</v>
      </c>
      <c r="D10073" s="4">
        <v>46540</v>
      </c>
      <c r="E10073" t="s">
        <v>606</v>
      </c>
      <c r="F10073" s="4" t="s">
        <v>1280</v>
      </c>
      <c r="G10073" s="5">
        <v>944</v>
      </c>
      <c r="H10073" s="6">
        <v>0.21904760000000001</v>
      </c>
      <c r="I10073" s="7">
        <v>70.971999999999994</v>
      </c>
      <c r="J10073" s="2">
        <v>60</v>
      </c>
      <c r="K10073">
        <v>2</v>
      </c>
    </row>
    <row r="10074" spans="1:12" x14ac:dyDescent="0.25">
      <c r="A10074">
        <v>32086</v>
      </c>
      <c r="B10074" s="2">
        <v>51.239359999999998</v>
      </c>
      <c r="C10074" s="3">
        <v>26694</v>
      </c>
      <c r="D10074" s="4">
        <v>27260</v>
      </c>
      <c r="E10074" t="s">
        <v>6709</v>
      </c>
      <c r="F10074" s="4" t="s">
        <v>6689</v>
      </c>
      <c r="G10074" s="5">
        <v>19476</v>
      </c>
      <c r="H10074" s="6">
        <v>0.27309129999999998</v>
      </c>
      <c r="I10074" s="7">
        <v>61.628999999999998</v>
      </c>
      <c r="J10074" s="2">
        <v>45.6</v>
      </c>
      <c r="K10074">
        <v>10</v>
      </c>
      <c r="L10074" s="2">
        <v>79</v>
      </c>
    </row>
    <row r="10075" spans="1:12" x14ac:dyDescent="0.25">
      <c r="A10075">
        <v>61259</v>
      </c>
      <c r="B10075" s="2">
        <v>51.234490000000001</v>
      </c>
      <c r="C10075" s="3">
        <v>1174</v>
      </c>
      <c r="D10075" s="4">
        <v>19340</v>
      </c>
      <c r="E10075" t="s">
        <v>11690</v>
      </c>
      <c r="F10075" s="4" t="s">
        <v>11490</v>
      </c>
      <c r="G10075" s="5">
        <v>851</v>
      </c>
      <c r="H10075" s="6">
        <v>0.25734430000000003</v>
      </c>
      <c r="I10075" s="7">
        <v>64.349999999999994</v>
      </c>
    </row>
    <row r="10076" spans="1:12" x14ac:dyDescent="0.25">
      <c r="A10076">
        <v>49866</v>
      </c>
      <c r="B10076" s="2">
        <v>51.232979999999998</v>
      </c>
      <c r="C10076" s="3">
        <v>7994</v>
      </c>
      <c r="D10076" s="4">
        <v>32100</v>
      </c>
      <c r="E10076" t="s">
        <v>9544</v>
      </c>
      <c r="F10076" s="4" t="s">
        <v>9106</v>
      </c>
      <c r="G10076" s="5">
        <v>5494</v>
      </c>
      <c r="H10076" s="6">
        <v>0.26551409999999998</v>
      </c>
      <c r="I10076" s="7">
        <v>62.938000000000002</v>
      </c>
      <c r="J10076" s="2">
        <v>43.5</v>
      </c>
      <c r="K10076">
        <v>2</v>
      </c>
    </row>
    <row r="10077" spans="1:12" x14ac:dyDescent="0.25">
      <c r="A10077">
        <v>33759</v>
      </c>
      <c r="B10077" s="2">
        <v>51.228740000000002</v>
      </c>
      <c r="C10077" s="3">
        <v>17409</v>
      </c>
      <c r="D10077" s="4">
        <v>45300</v>
      </c>
      <c r="E10077" t="s">
        <v>6920</v>
      </c>
      <c r="F10077" s="4" t="s">
        <v>6689</v>
      </c>
      <c r="G10077" s="5">
        <v>12197</v>
      </c>
      <c r="H10077" s="6">
        <v>0.27734059999999999</v>
      </c>
      <c r="I10077" s="7">
        <v>60.887</v>
      </c>
      <c r="J10077" s="2">
        <v>53.75</v>
      </c>
      <c r="K10077">
        <v>4</v>
      </c>
    </row>
    <row r="10078" spans="1:12" x14ac:dyDescent="0.25">
      <c r="A10078">
        <v>42701</v>
      </c>
      <c r="B10078" s="2">
        <v>51.217860000000002</v>
      </c>
      <c r="C10078" s="3">
        <v>49669</v>
      </c>
      <c r="D10078" s="4">
        <v>21060</v>
      </c>
      <c r="E10078" t="s">
        <v>2426</v>
      </c>
      <c r="F10078" s="4" t="s">
        <v>7883</v>
      </c>
      <c r="G10078" s="5">
        <v>33235</v>
      </c>
      <c r="H10078" s="6">
        <v>0.25346770000000002</v>
      </c>
      <c r="I10078" s="7">
        <v>65.009</v>
      </c>
      <c r="J10078" s="2">
        <v>50.533299999999997</v>
      </c>
      <c r="K10078">
        <v>15</v>
      </c>
      <c r="L10078" s="2">
        <v>94</v>
      </c>
    </row>
    <row r="10079" spans="1:12" x14ac:dyDescent="0.25">
      <c r="A10079">
        <v>31405</v>
      </c>
      <c r="B10079" s="2">
        <v>51.204160000000002</v>
      </c>
      <c r="C10079" s="3">
        <v>36223</v>
      </c>
      <c r="D10079" s="4">
        <v>42340</v>
      </c>
      <c r="E10079" t="s">
        <v>2532</v>
      </c>
      <c r="F10079" s="4" t="s">
        <v>6363</v>
      </c>
      <c r="G10079" s="5">
        <v>24017</v>
      </c>
      <c r="H10079" s="6">
        <v>0.33337499999999998</v>
      </c>
      <c r="I10079" s="7">
        <v>51.19</v>
      </c>
      <c r="J10079" s="2">
        <v>43.8</v>
      </c>
      <c r="K10079">
        <v>5</v>
      </c>
    </row>
    <row r="10080" spans="1:12" x14ac:dyDescent="0.25">
      <c r="A10080">
        <v>98830</v>
      </c>
      <c r="B10080" s="2">
        <v>51.198320000000002</v>
      </c>
      <c r="C10080" s="3">
        <v>507</v>
      </c>
      <c r="D10080" s="4">
        <v>48300</v>
      </c>
      <c r="E10080" t="s">
        <v>296</v>
      </c>
      <c r="F10080" s="4" t="s">
        <v>16344</v>
      </c>
      <c r="G10080" s="5">
        <v>389</v>
      </c>
      <c r="H10080" s="6">
        <v>0.26923079999999999</v>
      </c>
      <c r="I10080" s="7">
        <v>62.273000000000003</v>
      </c>
    </row>
    <row r="10081" spans="1:12" x14ac:dyDescent="0.25">
      <c r="A10081">
        <v>49922</v>
      </c>
      <c r="B10081" s="2">
        <v>51.198099999999997</v>
      </c>
      <c r="C10081" s="3">
        <v>806</v>
      </c>
      <c r="D10081" s="4">
        <v>26340</v>
      </c>
      <c r="E10081" t="s">
        <v>9571</v>
      </c>
      <c r="F10081" s="4" t="s">
        <v>9106</v>
      </c>
      <c r="G10081" s="5">
        <v>528</v>
      </c>
      <c r="H10081" s="6">
        <v>0.27032139999999999</v>
      </c>
      <c r="I10081" s="7">
        <v>62.082999999999998</v>
      </c>
    </row>
    <row r="10082" spans="1:12" x14ac:dyDescent="0.25">
      <c r="A10082">
        <v>52214</v>
      </c>
      <c r="B10082" s="2">
        <v>51.19744</v>
      </c>
      <c r="C10082" s="3">
        <v>3355</v>
      </c>
      <c r="D10082" s="4">
        <v>16300</v>
      </c>
      <c r="E10082" t="s">
        <v>3351</v>
      </c>
      <c r="F10082" s="4" t="s">
        <v>9593</v>
      </c>
      <c r="G10082" s="5">
        <v>2223</v>
      </c>
      <c r="H10082" s="6">
        <v>0.17903730000000001</v>
      </c>
      <c r="I10082" s="7">
        <v>77.856999999999999</v>
      </c>
      <c r="J10082" s="2">
        <v>59.5</v>
      </c>
      <c r="K10082">
        <v>2</v>
      </c>
    </row>
    <row r="10083" spans="1:12" x14ac:dyDescent="0.25">
      <c r="A10083">
        <v>19703</v>
      </c>
      <c r="B10083" s="2">
        <v>51.194450000000003</v>
      </c>
      <c r="C10083" s="3">
        <v>15142</v>
      </c>
      <c r="D10083" s="4">
        <v>37980</v>
      </c>
      <c r="E10083" t="s">
        <v>4312</v>
      </c>
      <c r="F10083" s="4" t="s">
        <v>4311</v>
      </c>
      <c r="G10083" s="5">
        <v>10279</v>
      </c>
      <c r="H10083" s="6">
        <v>0.25265100000000001</v>
      </c>
      <c r="I10083" s="7">
        <v>65.132000000000005</v>
      </c>
      <c r="J10083" s="2">
        <v>40.454500000000003</v>
      </c>
      <c r="K10083">
        <v>11</v>
      </c>
      <c r="L10083" s="2">
        <v>53.9</v>
      </c>
    </row>
    <row r="10084" spans="1:12" x14ac:dyDescent="0.25">
      <c r="A10084">
        <v>46231</v>
      </c>
      <c r="B10084" s="2">
        <v>51.190300000000001</v>
      </c>
      <c r="C10084" s="3">
        <v>11312</v>
      </c>
      <c r="D10084" s="4">
        <v>26900</v>
      </c>
      <c r="E10084" t="s">
        <v>8839</v>
      </c>
      <c r="F10084" s="4" t="s">
        <v>8800</v>
      </c>
      <c r="G10084" s="5">
        <v>7048</v>
      </c>
      <c r="H10084" s="6">
        <v>0.2637253</v>
      </c>
      <c r="I10084" s="7">
        <v>63.213999999999999</v>
      </c>
      <c r="J10084" s="2">
        <v>50.333300000000001</v>
      </c>
      <c r="K10084">
        <v>6</v>
      </c>
    </row>
    <row r="10085" spans="1:12" x14ac:dyDescent="0.25">
      <c r="A10085">
        <v>97430</v>
      </c>
      <c r="B10085" s="2">
        <v>51.188549999999999</v>
      </c>
      <c r="C10085" s="3">
        <v>342</v>
      </c>
      <c r="D10085" s="4">
        <v>21660</v>
      </c>
      <c r="E10085" t="s">
        <v>11041</v>
      </c>
      <c r="F10085" s="4" t="s">
        <v>16170</v>
      </c>
      <c r="G10085" s="5">
        <v>286</v>
      </c>
      <c r="H10085" s="6">
        <v>0.31118879999999999</v>
      </c>
      <c r="I10085" s="7">
        <v>55</v>
      </c>
    </row>
    <row r="10086" spans="1:12" x14ac:dyDescent="0.25">
      <c r="A10086">
        <v>23225</v>
      </c>
      <c r="B10086" s="2">
        <v>51.181530000000002</v>
      </c>
      <c r="C10086" s="3">
        <v>40083</v>
      </c>
      <c r="D10086" s="4">
        <v>40060</v>
      </c>
      <c r="E10086" t="s">
        <v>99</v>
      </c>
      <c r="F10086" s="4" t="s">
        <v>4335</v>
      </c>
      <c r="G10086" s="5">
        <v>29003</v>
      </c>
      <c r="H10086" s="6">
        <v>0.30920940000000002</v>
      </c>
      <c r="I10086" s="7">
        <v>55.341000000000001</v>
      </c>
      <c r="J10086" s="2">
        <v>43.172400000000003</v>
      </c>
      <c r="K10086">
        <v>29</v>
      </c>
      <c r="L10086" s="2">
        <v>68</v>
      </c>
    </row>
    <row r="10087" spans="1:12" x14ac:dyDescent="0.25">
      <c r="A10087">
        <v>15131</v>
      </c>
      <c r="B10087" s="2">
        <v>51.173020000000001</v>
      </c>
      <c r="C10087" s="3">
        <v>8375</v>
      </c>
      <c r="D10087" s="4">
        <v>38300</v>
      </c>
      <c r="E10087" t="s">
        <v>3071</v>
      </c>
      <c r="F10087" s="4" t="s">
        <v>3003</v>
      </c>
      <c r="G10087" s="5">
        <v>6563</v>
      </c>
      <c r="H10087" s="6">
        <v>0.2494286</v>
      </c>
      <c r="I10087" s="7">
        <v>65.668999999999997</v>
      </c>
      <c r="J10087" s="2">
        <v>38</v>
      </c>
      <c r="K10087">
        <v>4</v>
      </c>
    </row>
    <row r="10088" spans="1:12" x14ac:dyDescent="0.25">
      <c r="A10088">
        <v>73627</v>
      </c>
      <c r="B10088" s="2">
        <v>51.171379999999999</v>
      </c>
      <c r="C10088" s="3">
        <v>532</v>
      </c>
      <c r="D10088" s="4">
        <v>21120</v>
      </c>
      <c r="E10088" t="s">
        <v>11373</v>
      </c>
      <c r="F10088" s="4" t="s">
        <v>13462</v>
      </c>
      <c r="G10088" s="5">
        <v>326</v>
      </c>
      <c r="H10088" s="6">
        <v>0.1104295</v>
      </c>
      <c r="I10088" s="7">
        <v>89.688000000000002</v>
      </c>
    </row>
    <row r="10089" spans="1:12" x14ac:dyDescent="0.25">
      <c r="A10089">
        <v>13476</v>
      </c>
      <c r="B10089" s="2">
        <v>51.170810000000003</v>
      </c>
      <c r="C10089" s="3">
        <v>2930</v>
      </c>
      <c r="D10089" s="4">
        <v>46540</v>
      </c>
      <c r="E10089" t="s">
        <v>1083</v>
      </c>
      <c r="F10089" s="4" t="s">
        <v>1280</v>
      </c>
      <c r="G10089" s="5">
        <v>2043</v>
      </c>
      <c r="H10089" s="6">
        <v>0.2534246</v>
      </c>
      <c r="I10089" s="7">
        <v>64.97</v>
      </c>
      <c r="J10089" s="2">
        <v>51.333300000000001</v>
      </c>
      <c r="K10089">
        <v>3</v>
      </c>
    </row>
    <row r="10090" spans="1:12" x14ac:dyDescent="0.25">
      <c r="A10090">
        <v>51201</v>
      </c>
      <c r="B10090" s="2">
        <v>51.169280000000001</v>
      </c>
      <c r="C10090" s="3">
        <v>6156</v>
      </c>
      <c r="E10090" t="s">
        <v>1115</v>
      </c>
      <c r="F10090" s="4" t="s">
        <v>9593</v>
      </c>
      <c r="G10090" s="5">
        <v>4348</v>
      </c>
      <c r="H10090" s="6">
        <v>0.25936999999999999</v>
      </c>
      <c r="I10090" s="7">
        <v>63.938000000000002</v>
      </c>
      <c r="J10090" s="2">
        <v>49</v>
      </c>
      <c r="K10090">
        <v>2</v>
      </c>
    </row>
    <row r="10091" spans="1:12" x14ac:dyDescent="0.25">
      <c r="A10091">
        <v>68841</v>
      </c>
      <c r="B10091" s="2">
        <v>51.168129999999998</v>
      </c>
      <c r="C10091" s="3">
        <v>680</v>
      </c>
      <c r="D10091" s="4">
        <v>24260</v>
      </c>
      <c r="E10091" t="s">
        <v>12859</v>
      </c>
      <c r="F10091" s="4" t="s">
        <v>12738</v>
      </c>
      <c r="G10091" s="5">
        <v>441</v>
      </c>
      <c r="H10091" s="6">
        <v>0.20861679999999999</v>
      </c>
      <c r="I10091" s="7">
        <v>72.707999999999998</v>
      </c>
    </row>
    <row r="10092" spans="1:12" x14ac:dyDescent="0.25">
      <c r="A10092">
        <v>26003</v>
      </c>
      <c r="B10092" s="2">
        <v>51.16075</v>
      </c>
      <c r="C10092" s="3">
        <v>42993</v>
      </c>
      <c r="D10092" s="4">
        <v>48540</v>
      </c>
      <c r="E10092" t="s">
        <v>5464</v>
      </c>
      <c r="F10092" s="4" t="s">
        <v>5144</v>
      </c>
      <c r="G10092" s="5">
        <v>30410</v>
      </c>
      <c r="H10092" s="6">
        <v>0.28900730000000002</v>
      </c>
      <c r="I10092" s="7">
        <v>58.811</v>
      </c>
      <c r="J10092" s="2">
        <v>49.217399999999998</v>
      </c>
      <c r="K10092">
        <v>23</v>
      </c>
      <c r="L10092" s="2">
        <v>91.5</v>
      </c>
    </row>
    <row r="10093" spans="1:12" x14ac:dyDescent="0.25">
      <c r="A10093">
        <v>24486</v>
      </c>
      <c r="B10093" s="2">
        <v>51.152850000000001</v>
      </c>
      <c r="C10093" s="3">
        <v>4130</v>
      </c>
      <c r="D10093" s="4">
        <v>44420</v>
      </c>
      <c r="E10093" t="s">
        <v>5087</v>
      </c>
      <c r="F10093" s="4" t="s">
        <v>4335</v>
      </c>
      <c r="G10093" s="5">
        <v>2625</v>
      </c>
      <c r="H10093" s="6">
        <v>0.26171430000000001</v>
      </c>
      <c r="I10093" s="7">
        <v>63.524000000000001</v>
      </c>
      <c r="J10093" s="2">
        <v>53</v>
      </c>
      <c r="K10093">
        <v>4</v>
      </c>
    </row>
    <row r="10094" spans="1:12" x14ac:dyDescent="0.25">
      <c r="A10094">
        <v>28403</v>
      </c>
      <c r="B10094" s="2">
        <v>51.14705</v>
      </c>
      <c r="C10094" s="3">
        <v>39773</v>
      </c>
      <c r="D10094" s="4">
        <v>48900</v>
      </c>
      <c r="E10094" t="s">
        <v>257</v>
      </c>
      <c r="F10094" s="4" t="s">
        <v>5642</v>
      </c>
      <c r="G10094" s="5">
        <v>21586</v>
      </c>
      <c r="H10094" s="6">
        <v>0.37096400000000002</v>
      </c>
      <c r="I10094" s="7">
        <v>44.637</v>
      </c>
      <c r="J10094" s="2">
        <v>37.066699999999997</v>
      </c>
      <c r="K10094">
        <v>15</v>
      </c>
      <c r="L10094" s="2">
        <v>33.9</v>
      </c>
    </row>
    <row r="10095" spans="1:12" x14ac:dyDescent="0.25">
      <c r="A10095">
        <v>47909</v>
      </c>
      <c r="B10095" s="2">
        <v>51.135860000000001</v>
      </c>
      <c r="C10095" s="3">
        <v>40014</v>
      </c>
      <c r="D10095" s="4">
        <v>29200</v>
      </c>
      <c r="E10095" t="s">
        <v>1535</v>
      </c>
      <c r="F10095" s="4" t="s">
        <v>8800</v>
      </c>
      <c r="G10095" s="5">
        <v>25187</v>
      </c>
      <c r="H10095" s="6">
        <v>0.26501770000000002</v>
      </c>
      <c r="I10095" s="7">
        <v>62.945</v>
      </c>
      <c r="J10095" s="2">
        <v>52.25</v>
      </c>
      <c r="K10095">
        <v>8</v>
      </c>
    </row>
    <row r="10096" spans="1:12" x14ac:dyDescent="0.25">
      <c r="A10096">
        <v>53811</v>
      </c>
      <c r="B10096" s="2">
        <v>51.129269999999998</v>
      </c>
      <c r="C10096" s="3">
        <v>3176</v>
      </c>
      <c r="D10096" s="4">
        <v>38420</v>
      </c>
      <c r="E10096" t="s">
        <v>7139</v>
      </c>
      <c r="F10096" s="4" t="s">
        <v>10031</v>
      </c>
      <c r="G10096" s="5">
        <v>2318</v>
      </c>
      <c r="H10096" s="6">
        <v>0.23425370000000001</v>
      </c>
      <c r="I10096" s="7">
        <v>68.25</v>
      </c>
    </row>
    <row r="10097" spans="1:12" x14ac:dyDescent="0.25">
      <c r="A10097">
        <v>82730</v>
      </c>
      <c r="B10097" s="2">
        <v>51.128459999999997</v>
      </c>
      <c r="C10097" s="3">
        <v>1409</v>
      </c>
      <c r="E10097" t="s">
        <v>196</v>
      </c>
      <c r="F10097" s="4" t="s">
        <v>14657</v>
      </c>
      <c r="G10097" s="5">
        <v>1067</v>
      </c>
      <c r="H10097" s="6">
        <v>0.18650420000000001</v>
      </c>
      <c r="I10097" s="7">
        <v>76.5</v>
      </c>
    </row>
    <row r="10098" spans="1:12" x14ac:dyDescent="0.25">
      <c r="A10098">
        <v>66958</v>
      </c>
      <c r="B10098" s="2">
        <v>51.128149999999998</v>
      </c>
      <c r="C10098" s="3">
        <v>314</v>
      </c>
      <c r="E10098" t="s">
        <v>12586</v>
      </c>
      <c r="F10098" s="4" t="s">
        <v>12494</v>
      </c>
      <c r="G10098" s="5">
        <v>218</v>
      </c>
      <c r="H10098" s="6">
        <v>0.26027400000000001</v>
      </c>
      <c r="I10098" s="7">
        <v>63.75</v>
      </c>
    </row>
    <row r="10099" spans="1:12" x14ac:dyDescent="0.25">
      <c r="A10099">
        <v>3875</v>
      </c>
      <c r="B10099" s="2">
        <v>51.127870000000001</v>
      </c>
      <c r="C10099" s="3">
        <v>1093</v>
      </c>
      <c r="E10099" t="s">
        <v>690</v>
      </c>
      <c r="F10099" s="4" t="s">
        <v>520</v>
      </c>
      <c r="G10099" s="5">
        <v>962</v>
      </c>
      <c r="H10099" s="6">
        <v>0.27027030000000002</v>
      </c>
      <c r="I10099" s="7">
        <v>62.021999999999998</v>
      </c>
    </row>
    <row r="10100" spans="1:12" x14ac:dyDescent="0.25">
      <c r="A10100">
        <v>68507</v>
      </c>
      <c r="B10100" s="2">
        <v>51.125340000000001</v>
      </c>
      <c r="C10100" s="3">
        <v>13770</v>
      </c>
      <c r="D10100" s="4">
        <v>30700</v>
      </c>
      <c r="E10100" t="s">
        <v>230</v>
      </c>
      <c r="F10100" s="4" t="s">
        <v>12738</v>
      </c>
      <c r="G10100" s="5">
        <v>9595</v>
      </c>
      <c r="H10100" s="6">
        <v>0.25951020000000002</v>
      </c>
      <c r="I10100" s="7">
        <v>63.878999999999998</v>
      </c>
      <c r="J10100" s="2">
        <v>44.333300000000001</v>
      </c>
      <c r="K10100">
        <v>9</v>
      </c>
    </row>
    <row r="10101" spans="1:12" x14ac:dyDescent="0.25">
      <c r="A10101">
        <v>88008</v>
      </c>
      <c r="B10101" s="2">
        <v>51.122169999999997</v>
      </c>
      <c r="C10101" s="3">
        <v>6256</v>
      </c>
      <c r="D10101" s="4">
        <v>29740</v>
      </c>
      <c r="E10101" t="s">
        <v>15262</v>
      </c>
      <c r="F10101" s="4" t="s">
        <v>15124</v>
      </c>
      <c r="G10101" s="5">
        <v>3647</v>
      </c>
      <c r="H10101" s="6">
        <v>0.32273099999999999</v>
      </c>
      <c r="I10101" s="7">
        <v>52.945999999999998</v>
      </c>
    </row>
    <row r="10102" spans="1:12" x14ac:dyDescent="0.25">
      <c r="A10102">
        <v>61360</v>
      </c>
      <c r="B10102" s="2">
        <v>51.120739999999998</v>
      </c>
      <c r="C10102" s="3">
        <v>3901</v>
      </c>
      <c r="D10102" s="4">
        <v>36860</v>
      </c>
      <c r="E10102" t="s">
        <v>3487</v>
      </c>
      <c r="F10102" s="4" t="s">
        <v>11490</v>
      </c>
      <c r="G10102" s="5">
        <v>2338</v>
      </c>
      <c r="H10102" s="6">
        <v>0.1787089</v>
      </c>
      <c r="I10102" s="7">
        <v>77.828999999999994</v>
      </c>
      <c r="J10102" s="2">
        <v>53</v>
      </c>
      <c r="K10102">
        <v>1</v>
      </c>
    </row>
    <row r="10103" spans="1:12" x14ac:dyDescent="0.25">
      <c r="A10103">
        <v>30044</v>
      </c>
      <c r="B10103" s="2">
        <v>51.107700000000001</v>
      </c>
      <c r="C10103" s="3">
        <v>83573</v>
      </c>
      <c r="D10103" s="4">
        <v>12060</v>
      </c>
      <c r="E10103" t="s">
        <v>3656</v>
      </c>
      <c r="F10103" s="4" t="s">
        <v>6363</v>
      </c>
      <c r="G10103" s="5">
        <v>52127</v>
      </c>
      <c r="H10103" s="6">
        <v>0.31290289999999998</v>
      </c>
      <c r="I10103" s="7">
        <v>54.636000000000003</v>
      </c>
      <c r="J10103" s="2">
        <v>43.526299999999999</v>
      </c>
      <c r="K10103">
        <v>19</v>
      </c>
      <c r="L10103" s="2">
        <v>69.5</v>
      </c>
    </row>
    <row r="10104" spans="1:12" x14ac:dyDescent="0.25">
      <c r="A10104">
        <v>92377</v>
      </c>
      <c r="B10104" s="2">
        <v>51.092410000000001</v>
      </c>
      <c r="C10104" s="3">
        <v>19750</v>
      </c>
      <c r="D10104" s="4">
        <v>40140</v>
      </c>
      <c r="E10104" t="s">
        <v>15552</v>
      </c>
      <c r="F10104" s="4" t="s">
        <v>15368</v>
      </c>
      <c r="G10104" s="5">
        <v>11791</v>
      </c>
      <c r="H10104" s="6">
        <v>0.17045450000000001</v>
      </c>
      <c r="I10104" s="7">
        <v>79.25</v>
      </c>
      <c r="J10104" s="2">
        <v>56</v>
      </c>
      <c r="K10104">
        <v>1</v>
      </c>
    </row>
    <row r="10105" spans="1:12" x14ac:dyDescent="0.25">
      <c r="A10105">
        <v>61234</v>
      </c>
      <c r="B10105" s="2">
        <v>51.089350000000003</v>
      </c>
      <c r="C10105" s="3">
        <v>1371</v>
      </c>
      <c r="D10105" s="4">
        <v>19340</v>
      </c>
      <c r="E10105" t="s">
        <v>11682</v>
      </c>
      <c r="F10105" s="4" t="s">
        <v>11490</v>
      </c>
      <c r="G10105" s="5">
        <v>959</v>
      </c>
      <c r="H10105" s="6">
        <v>0.2239583</v>
      </c>
      <c r="I10105" s="7">
        <v>70</v>
      </c>
    </row>
    <row r="10106" spans="1:12" x14ac:dyDescent="0.25">
      <c r="A10106">
        <v>59729</v>
      </c>
      <c r="B10106" s="2">
        <v>51.088749999999997</v>
      </c>
      <c r="C10106" s="3">
        <v>2013</v>
      </c>
      <c r="E10106" t="s">
        <v>11437</v>
      </c>
      <c r="F10106" s="4" t="s">
        <v>11278</v>
      </c>
      <c r="G10106" s="5">
        <v>1582</v>
      </c>
      <c r="H10106" s="6">
        <v>0.29709229999999998</v>
      </c>
      <c r="I10106" s="7">
        <v>57.360999999999997</v>
      </c>
      <c r="J10106" s="2">
        <v>39.5</v>
      </c>
      <c r="K10106">
        <v>2</v>
      </c>
    </row>
    <row r="10107" spans="1:12" x14ac:dyDescent="0.25">
      <c r="A10107">
        <v>50511</v>
      </c>
      <c r="B10107" s="2">
        <v>51.0871</v>
      </c>
      <c r="C10107" s="3">
        <v>7251</v>
      </c>
      <c r="E10107" t="s">
        <v>9718</v>
      </c>
      <c r="F10107" s="4" t="s">
        <v>9593</v>
      </c>
      <c r="G10107" s="5">
        <v>5296</v>
      </c>
      <c r="H10107" s="6">
        <v>0.2380593</v>
      </c>
      <c r="I10107" s="7">
        <v>67.554000000000002</v>
      </c>
      <c r="J10107" s="2">
        <v>58.5</v>
      </c>
      <c r="K10107">
        <v>4</v>
      </c>
    </row>
    <row r="10108" spans="1:12" x14ac:dyDescent="0.25">
      <c r="A10108">
        <v>45377</v>
      </c>
      <c r="B10108" s="2">
        <v>51.083300000000001</v>
      </c>
      <c r="C10108" s="3">
        <v>15010</v>
      </c>
      <c r="D10108" s="4">
        <v>19380</v>
      </c>
      <c r="E10108" t="s">
        <v>8694</v>
      </c>
      <c r="F10108" s="4" t="s">
        <v>8295</v>
      </c>
      <c r="G10108" s="5">
        <v>10586</v>
      </c>
      <c r="H10108" s="6">
        <v>0.21462310000000001</v>
      </c>
      <c r="I10108" s="7">
        <v>71.599000000000004</v>
      </c>
      <c r="J10108" s="2">
        <v>45.666699999999999</v>
      </c>
      <c r="K10108">
        <v>9</v>
      </c>
    </row>
    <row r="10109" spans="1:12" x14ac:dyDescent="0.25">
      <c r="A10109">
        <v>85138</v>
      </c>
      <c r="B10109" s="2">
        <v>51.075369999999999</v>
      </c>
      <c r="C10109" s="3">
        <v>35264</v>
      </c>
      <c r="D10109" s="4">
        <v>38060</v>
      </c>
      <c r="E10109" t="s">
        <v>14970</v>
      </c>
      <c r="F10109" s="4" t="s">
        <v>14962</v>
      </c>
      <c r="G10109" s="5">
        <v>22540</v>
      </c>
      <c r="H10109" s="6">
        <v>0.24472050000000001</v>
      </c>
      <c r="I10109" s="7">
        <v>66.391999999999996</v>
      </c>
      <c r="J10109" s="2">
        <v>55.25</v>
      </c>
      <c r="K10109">
        <v>4</v>
      </c>
    </row>
    <row r="10110" spans="1:12" x14ac:dyDescent="0.25">
      <c r="A10110">
        <v>66962</v>
      </c>
      <c r="B10110" s="2">
        <v>51.069920000000003</v>
      </c>
      <c r="C10110" s="3">
        <v>312</v>
      </c>
      <c r="E10110" t="s">
        <v>54</v>
      </c>
      <c r="F10110" s="4" t="s">
        <v>12494</v>
      </c>
      <c r="G10110" s="5">
        <v>206</v>
      </c>
      <c r="H10110" s="6">
        <v>0.24757280000000001</v>
      </c>
      <c r="I10110" s="7">
        <v>65.893000000000001</v>
      </c>
    </row>
    <row r="10111" spans="1:12" x14ac:dyDescent="0.25">
      <c r="A10111">
        <v>32216</v>
      </c>
      <c r="B10111" s="2">
        <v>51.063940000000002</v>
      </c>
      <c r="C10111" s="3">
        <v>35589</v>
      </c>
      <c r="D10111" s="4">
        <v>27260</v>
      </c>
      <c r="E10111" t="s">
        <v>1076</v>
      </c>
      <c r="F10111" s="4" t="s">
        <v>6689</v>
      </c>
      <c r="G10111" s="5">
        <v>24816</v>
      </c>
      <c r="H10111" s="6">
        <v>0.28278999999999999</v>
      </c>
      <c r="I10111" s="7">
        <v>59.805999999999997</v>
      </c>
      <c r="J10111" s="2">
        <v>55.454500000000003</v>
      </c>
      <c r="K10111">
        <v>11</v>
      </c>
      <c r="L10111" s="2">
        <v>99.3</v>
      </c>
    </row>
    <row r="10112" spans="1:12" x14ac:dyDescent="0.25">
      <c r="A10112">
        <v>14485</v>
      </c>
      <c r="B10112" s="2">
        <v>51.057259999999999</v>
      </c>
      <c r="C10112" s="3">
        <v>4609</v>
      </c>
      <c r="D10112" s="4">
        <v>40380</v>
      </c>
      <c r="E10112" t="s">
        <v>2862</v>
      </c>
      <c r="F10112" s="4" t="s">
        <v>1280</v>
      </c>
      <c r="G10112" s="5">
        <v>3068</v>
      </c>
      <c r="H10112" s="6">
        <v>0.29041719999999999</v>
      </c>
      <c r="I10112" s="7">
        <v>58.487000000000002</v>
      </c>
    </row>
    <row r="10113" spans="1:12" x14ac:dyDescent="0.25">
      <c r="A10113">
        <v>98922</v>
      </c>
      <c r="B10113" s="2">
        <v>51.055520000000001</v>
      </c>
      <c r="C10113" s="3">
        <v>5734</v>
      </c>
      <c r="D10113" s="4">
        <v>21260</v>
      </c>
      <c r="E10113" t="s">
        <v>16519</v>
      </c>
      <c r="F10113" s="4" t="s">
        <v>16344</v>
      </c>
      <c r="G10113" s="5">
        <v>4237</v>
      </c>
      <c r="H10113" s="6">
        <v>0.27277020000000002</v>
      </c>
      <c r="I10113" s="7">
        <v>61.518000000000001</v>
      </c>
      <c r="J10113" s="2">
        <v>52</v>
      </c>
      <c r="K10113">
        <v>2</v>
      </c>
    </row>
    <row r="10114" spans="1:12" x14ac:dyDescent="0.25">
      <c r="A10114">
        <v>74804</v>
      </c>
      <c r="B10114" s="2">
        <v>51.051459999999999</v>
      </c>
      <c r="C10114" s="3">
        <v>20506</v>
      </c>
      <c r="D10114" s="4">
        <v>43060</v>
      </c>
      <c r="E10114" t="s">
        <v>8447</v>
      </c>
      <c r="F10114" s="4" t="s">
        <v>13462</v>
      </c>
      <c r="G10114" s="5">
        <v>12663</v>
      </c>
      <c r="H10114" s="6">
        <v>0.28310829999999998</v>
      </c>
      <c r="I10114" s="7">
        <v>59.731000000000002</v>
      </c>
      <c r="J10114" s="2">
        <v>44.666699999999999</v>
      </c>
      <c r="K10114">
        <v>3</v>
      </c>
    </row>
    <row r="10115" spans="1:12" x14ac:dyDescent="0.25">
      <c r="A10115">
        <v>56294</v>
      </c>
      <c r="B10115" s="2">
        <v>51.04842</v>
      </c>
      <c r="C10115" s="3">
        <v>68</v>
      </c>
      <c r="E10115" t="s">
        <v>10701</v>
      </c>
      <c r="F10115" s="4" t="s">
        <v>10428</v>
      </c>
      <c r="G10115" s="5">
        <v>54</v>
      </c>
      <c r="H10115" s="6">
        <v>0.12962960000000001</v>
      </c>
      <c r="I10115" s="7">
        <v>86.25</v>
      </c>
    </row>
    <row r="10116" spans="1:12" x14ac:dyDescent="0.25">
      <c r="A10116">
        <v>80483</v>
      </c>
      <c r="B10116" s="2">
        <v>51.048319999999997</v>
      </c>
      <c r="C10116" s="3">
        <v>495</v>
      </c>
      <c r="D10116" s="4">
        <v>44460</v>
      </c>
      <c r="E10116" t="s">
        <v>14506</v>
      </c>
      <c r="F10116" s="4" t="s">
        <v>14477</v>
      </c>
      <c r="G10116" s="5">
        <v>379</v>
      </c>
      <c r="H10116" s="6">
        <v>0.298153</v>
      </c>
      <c r="I10116" s="7">
        <v>57.125</v>
      </c>
    </row>
    <row r="10117" spans="1:12" x14ac:dyDescent="0.25">
      <c r="A10117">
        <v>16421</v>
      </c>
      <c r="B10117" s="2">
        <v>51.047789999999999</v>
      </c>
      <c r="C10117" s="3">
        <v>2467</v>
      </c>
      <c r="D10117" s="4">
        <v>21500</v>
      </c>
      <c r="E10117" t="s">
        <v>3507</v>
      </c>
      <c r="F10117" s="4" t="s">
        <v>3003</v>
      </c>
      <c r="G10117" s="5">
        <v>1848</v>
      </c>
      <c r="H10117" s="6">
        <v>0.24445649999999999</v>
      </c>
      <c r="I10117" s="7">
        <v>66.400000000000006</v>
      </c>
      <c r="J10117" s="2">
        <v>51.5</v>
      </c>
      <c r="K10117">
        <v>2</v>
      </c>
    </row>
    <row r="10118" spans="1:12" x14ac:dyDescent="0.25">
      <c r="A10118">
        <v>19076</v>
      </c>
      <c r="B10118" s="2">
        <v>51.046300000000002</v>
      </c>
      <c r="C10118" s="3">
        <v>6591</v>
      </c>
      <c r="D10118" s="4">
        <v>37980</v>
      </c>
      <c r="E10118" t="s">
        <v>4217</v>
      </c>
      <c r="F10118" s="4" t="s">
        <v>3003</v>
      </c>
      <c r="G10118" s="5">
        <v>4373</v>
      </c>
      <c r="H10118" s="6">
        <v>0.2058084</v>
      </c>
      <c r="I10118" s="7">
        <v>73.072999999999993</v>
      </c>
      <c r="J10118" s="2">
        <v>39.5</v>
      </c>
      <c r="K10118">
        <v>4</v>
      </c>
    </row>
    <row r="10119" spans="1:12" x14ac:dyDescent="0.25">
      <c r="A10119">
        <v>62638</v>
      </c>
      <c r="B10119" s="2">
        <v>51.045029999999997</v>
      </c>
      <c r="C10119" s="3">
        <v>1309</v>
      </c>
      <c r="D10119" s="4">
        <v>27300</v>
      </c>
      <c r="E10119" t="s">
        <v>293</v>
      </c>
      <c r="F10119" s="4" t="s">
        <v>11490</v>
      </c>
      <c r="G10119" s="5">
        <v>916</v>
      </c>
      <c r="H10119" s="6">
        <v>0.2489083</v>
      </c>
      <c r="I10119" s="7">
        <v>65.625</v>
      </c>
    </row>
    <row r="10120" spans="1:12" x14ac:dyDescent="0.25">
      <c r="A10120">
        <v>48428</v>
      </c>
      <c r="B10120" s="2">
        <v>51.044029999999999</v>
      </c>
      <c r="C10120" s="3">
        <v>4802</v>
      </c>
      <c r="D10120" s="4">
        <v>19820</v>
      </c>
      <c r="E10120" t="s">
        <v>2484</v>
      </c>
      <c r="F10120" s="4" t="s">
        <v>9106</v>
      </c>
      <c r="G10120" s="5">
        <v>3282</v>
      </c>
      <c r="H10120" s="6">
        <v>0.21474260000000001</v>
      </c>
      <c r="I10120" s="7">
        <v>71.528000000000006</v>
      </c>
      <c r="J10120" s="2">
        <v>70</v>
      </c>
      <c r="K10120">
        <v>1</v>
      </c>
    </row>
    <row r="10121" spans="1:12" x14ac:dyDescent="0.25">
      <c r="A10121">
        <v>7074</v>
      </c>
      <c r="B10121" s="2">
        <v>51.042749999999998</v>
      </c>
      <c r="C10121" s="3">
        <v>2740</v>
      </c>
      <c r="D10121" s="4">
        <v>35620</v>
      </c>
      <c r="E10121" t="s">
        <v>1389</v>
      </c>
      <c r="F10121" s="4" t="s">
        <v>1341</v>
      </c>
      <c r="G10121" s="5">
        <v>2065</v>
      </c>
      <c r="H10121" s="6">
        <v>0.18595639999999999</v>
      </c>
      <c r="I10121" s="7">
        <v>76.5</v>
      </c>
      <c r="J10121" s="2">
        <v>39</v>
      </c>
      <c r="K10121">
        <v>1</v>
      </c>
    </row>
    <row r="10122" spans="1:12" x14ac:dyDescent="0.25">
      <c r="A10122">
        <v>30013</v>
      </c>
      <c r="B10122" s="2">
        <v>51.038319999999999</v>
      </c>
      <c r="C10122" s="3">
        <v>25496</v>
      </c>
      <c r="D10122" s="4">
        <v>12060</v>
      </c>
      <c r="E10122" t="s">
        <v>6365</v>
      </c>
      <c r="F10122" s="4" t="s">
        <v>6363</v>
      </c>
      <c r="G10122" s="5">
        <v>16433</v>
      </c>
      <c r="H10122" s="6">
        <v>0.29459010000000002</v>
      </c>
      <c r="I10122" s="7">
        <v>57.723999999999997</v>
      </c>
      <c r="J10122" s="2">
        <v>44</v>
      </c>
      <c r="K10122">
        <v>2</v>
      </c>
    </row>
    <row r="10123" spans="1:12" x14ac:dyDescent="0.25">
      <c r="A10123">
        <v>61013</v>
      </c>
      <c r="B10123" s="2">
        <v>51.034300000000002</v>
      </c>
      <c r="C10123" s="3">
        <v>509</v>
      </c>
      <c r="D10123" s="4">
        <v>23300</v>
      </c>
      <c r="E10123" t="s">
        <v>1672</v>
      </c>
      <c r="F10123" s="4" t="s">
        <v>11490</v>
      </c>
      <c r="G10123" s="5">
        <v>372</v>
      </c>
      <c r="H10123" s="6">
        <v>0.2553763</v>
      </c>
      <c r="I10123" s="7">
        <v>64.5</v>
      </c>
    </row>
    <row r="10124" spans="1:12" x14ac:dyDescent="0.25">
      <c r="A10124">
        <v>6374</v>
      </c>
      <c r="B10124" s="2">
        <v>51.032780000000002</v>
      </c>
      <c r="C10124" s="3">
        <v>8342</v>
      </c>
      <c r="D10124" s="4">
        <v>49340</v>
      </c>
      <c r="E10124" t="s">
        <v>55</v>
      </c>
      <c r="F10124" s="4" t="s">
        <v>1198</v>
      </c>
      <c r="G10124" s="5">
        <v>6004</v>
      </c>
      <c r="H10124" s="6">
        <v>0.17838109999999999</v>
      </c>
      <c r="I10124" s="7">
        <v>77.799000000000007</v>
      </c>
      <c r="J10124" s="2">
        <v>53</v>
      </c>
      <c r="K10124">
        <v>2</v>
      </c>
    </row>
    <row r="10125" spans="1:12" x14ac:dyDescent="0.25">
      <c r="A10125">
        <v>56073</v>
      </c>
      <c r="B10125" s="2">
        <v>51.028590000000001</v>
      </c>
      <c r="C10125" s="3">
        <v>16615</v>
      </c>
      <c r="D10125" s="4">
        <v>35580</v>
      </c>
      <c r="E10125" t="s">
        <v>10620</v>
      </c>
      <c r="F10125" s="4" t="s">
        <v>10428</v>
      </c>
      <c r="G10125" s="5">
        <v>11480</v>
      </c>
      <c r="H10125" s="6">
        <v>0.24135529999999999</v>
      </c>
      <c r="I10125" s="7">
        <v>66.911000000000001</v>
      </c>
      <c r="J10125" s="2">
        <v>49.333300000000001</v>
      </c>
      <c r="K10125">
        <v>15</v>
      </c>
      <c r="L10125" s="2">
        <v>91.8</v>
      </c>
    </row>
    <row r="10126" spans="1:12" x14ac:dyDescent="0.25">
      <c r="A10126">
        <v>50167</v>
      </c>
      <c r="B10126" s="2">
        <v>51.025730000000003</v>
      </c>
      <c r="C10126" s="3">
        <v>635</v>
      </c>
      <c r="D10126" s="4">
        <v>19780</v>
      </c>
      <c r="E10126" t="s">
        <v>9641</v>
      </c>
      <c r="F10126" s="4" t="s">
        <v>9593</v>
      </c>
      <c r="G10126" s="5">
        <v>462</v>
      </c>
      <c r="H10126" s="6">
        <v>0.1792657</v>
      </c>
      <c r="I10126" s="7">
        <v>77.638999999999996</v>
      </c>
      <c r="J10126" s="2">
        <v>50</v>
      </c>
      <c r="K10126">
        <v>1</v>
      </c>
    </row>
    <row r="10127" spans="1:12" x14ac:dyDescent="0.25">
      <c r="A10127">
        <v>35068</v>
      </c>
      <c r="B10127" s="2">
        <v>51.024290000000001</v>
      </c>
      <c r="C10127" s="3">
        <v>7879</v>
      </c>
      <c r="D10127" s="4">
        <v>13820</v>
      </c>
      <c r="E10127" t="s">
        <v>7049</v>
      </c>
      <c r="F10127" s="4" t="s">
        <v>7027</v>
      </c>
      <c r="G10127" s="5">
        <v>5586</v>
      </c>
      <c r="H10127" s="6">
        <v>0.24485409999999999</v>
      </c>
      <c r="I10127" s="7">
        <v>66.302999999999997</v>
      </c>
    </row>
    <row r="10128" spans="1:12" x14ac:dyDescent="0.25">
      <c r="A10128">
        <v>21673</v>
      </c>
      <c r="B10128" s="2">
        <v>51.022399999999998</v>
      </c>
      <c r="C10128" s="3">
        <v>3164</v>
      </c>
      <c r="D10128" s="4">
        <v>20660</v>
      </c>
      <c r="E10128" t="s">
        <v>4575</v>
      </c>
      <c r="F10128" s="4" t="s">
        <v>4361</v>
      </c>
      <c r="G10128" s="5">
        <v>2303</v>
      </c>
      <c r="H10128" s="6">
        <v>0.28255209999999997</v>
      </c>
      <c r="I10128" s="7">
        <v>59.787999999999997</v>
      </c>
    </row>
    <row r="10129" spans="1:12" x14ac:dyDescent="0.25">
      <c r="A10129">
        <v>47969</v>
      </c>
      <c r="B10129" s="2">
        <v>51.021819999999998</v>
      </c>
      <c r="C10129" s="3">
        <v>177</v>
      </c>
      <c r="E10129" t="s">
        <v>1296</v>
      </c>
      <c r="F10129" s="4" t="s">
        <v>8800</v>
      </c>
      <c r="G10129" s="5">
        <v>115</v>
      </c>
      <c r="H10129" s="6">
        <v>9.5652200000000007E-2</v>
      </c>
      <c r="I10129" s="7">
        <v>92.082999999999998</v>
      </c>
    </row>
    <row r="10130" spans="1:12" x14ac:dyDescent="0.25">
      <c r="A10130">
        <v>33426</v>
      </c>
      <c r="B10130" s="2">
        <v>51.018120000000003</v>
      </c>
      <c r="C10130" s="3">
        <v>20577</v>
      </c>
      <c r="D10130" s="4">
        <v>33100</v>
      </c>
      <c r="E10130" t="s">
        <v>6882</v>
      </c>
      <c r="F10130" s="4" t="s">
        <v>6689</v>
      </c>
      <c r="G10130" s="5">
        <v>15355</v>
      </c>
      <c r="H10130" s="6">
        <v>0.28314660000000003</v>
      </c>
      <c r="I10130" s="7">
        <v>59.671999999999997</v>
      </c>
      <c r="J10130" s="2">
        <v>44.5</v>
      </c>
      <c r="K10130">
        <v>2</v>
      </c>
    </row>
    <row r="10131" spans="1:12" x14ac:dyDescent="0.25">
      <c r="A10131">
        <v>36858</v>
      </c>
      <c r="B10131" s="2">
        <v>51.014380000000003</v>
      </c>
      <c r="C10131" s="3">
        <v>340</v>
      </c>
      <c r="D10131" s="4">
        <v>17980</v>
      </c>
      <c r="E10131" t="s">
        <v>7334</v>
      </c>
      <c r="F10131" s="4" t="s">
        <v>7027</v>
      </c>
      <c r="G10131" s="5">
        <v>247</v>
      </c>
      <c r="H10131" s="6">
        <v>0.2137097</v>
      </c>
      <c r="I10131" s="7">
        <v>71.667000000000002</v>
      </c>
    </row>
    <row r="10132" spans="1:12" x14ac:dyDescent="0.25">
      <c r="A10132">
        <v>17517</v>
      </c>
      <c r="B10132" s="2">
        <v>51.011769999999999</v>
      </c>
      <c r="C10132" s="3">
        <v>15888</v>
      </c>
      <c r="D10132" s="4">
        <v>29540</v>
      </c>
      <c r="E10132" t="s">
        <v>2197</v>
      </c>
      <c r="F10132" s="4" t="s">
        <v>3003</v>
      </c>
      <c r="G10132" s="5">
        <v>10645</v>
      </c>
      <c r="H10132" s="6">
        <v>0.20815330000000001</v>
      </c>
      <c r="I10132" s="7">
        <v>72.617999999999995</v>
      </c>
      <c r="J10132" s="2">
        <v>47.5</v>
      </c>
      <c r="K10132">
        <v>2</v>
      </c>
    </row>
    <row r="10133" spans="1:12" x14ac:dyDescent="0.25">
      <c r="A10133">
        <v>31025</v>
      </c>
      <c r="B10133" s="2">
        <v>51.009010000000004</v>
      </c>
      <c r="C10133" s="3">
        <v>1332</v>
      </c>
      <c r="D10133" s="4">
        <v>47580</v>
      </c>
      <c r="E10133" t="s">
        <v>6331</v>
      </c>
      <c r="F10133" s="4" t="s">
        <v>6363</v>
      </c>
      <c r="G10133" s="5">
        <v>911</v>
      </c>
      <c r="H10133" s="6">
        <v>0.20087820000000001</v>
      </c>
      <c r="I10133" s="7">
        <v>73.875</v>
      </c>
      <c r="J10133" s="2">
        <v>49.5</v>
      </c>
      <c r="K10133">
        <v>2</v>
      </c>
    </row>
    <row r="10134" spans="1:12" x14ac:dyDescent="0.25">
      <c r="A10134">
        <v>98648</v>
      </c>
      <c r="B10134" s="2">
        <v>51.008299999999998</v>
      </c>
      <c r="C10134" s="3">
        <v>2835</v>
      </c>
      <c r="D10134" s="4">
        <v>38900</v>
      </c>
      <c r="E10134" t="s">
        <v>4505</v>
      </c>
      <c r="F10134" s="4" t="s">
        <v>16344</v>
      </c>
      <c r="G10134" s="5">
        <v>2052</v>
      </c>
      <c r="H10134" s="6">
        <v>0.24025340000000001</v>
      </c>
      <c r="I10134" s="7">
        <v>67.069999999999993</v>
      </c>
      <c r="J10134" s="2">
        <v>64</v>
      </c>
      <c r="K10134">
        <v>1</v>
      </c>
    </row>
    <row r="10135" spans="1:12" x14ac:dyDescent="0.25">
      <c r="A10135">
        <v>80925</v>
      </c>
      <c r="B10135" s="2">
        <v>51.006810000000002</v>
      </c>
      <c r="C10135" s="3">
        <v>7032</v>
      </c>
      <c r="D10135" s="4">
        <v>17820</v>
      </c>
      <c r="E10135" t="s">
        <v>14565</v>
      </c>
      <c r="F10135" s="4" t="s">
        <v>14477</v>
      </c>
      <c r="G10135" s="5">
        <v>4182</v>
      </c>
      <c r="H10135" s="6">
        <v>0.21425150000000001</v>
      </c>
      <c r="I10135" s="7">
        <v>71.563000000000002</v>
      </c>
    </row>
    <row r="10136" spans="1:12" x14ac:dyDescent="0.25">
      <c r="A10136">
        <v>5701</v>
      </c>
      <c r="B10136" s="2">
        <v>51.002290000000002</v>
      </c>
      <c r="C10136" s="3">
        <v>20111</v>
      </c>
      <c r="D10136" s="4">
        <v>40860</v>
      </c>
      <c r="E10136" t="s">
        <v>189</v>
      </c>
      <c r="F10136" s="4" t="s">
        <v>1030</v>
      </c>
      <c r="G10136" s="5">
        <v>14694</v>
      </c>
      <c r="H10136" s="6">
        <v>0.30277660000000001</v>
      </c>
      <c r="I10136" s="7">
        <v>56.25</v>
      </c>
      <c r="J10136" s="2">
        <v>46</v>
      </c>
      <c r="K10136">
        <v>12</v>
      </c>
      <c r="L10136" s="2">
        <v>80.8</v>
      </c>
    </row>
    <row r="10137" spans="1:12" x14ac:dyDescent="0.25">
      <c r="A10137">
        <v>4984</v>
      </c>
      <c r="B10137" s="2">
        <v>50.998669999999997</v>
      </c>
      <c r="C10137" s="3">
        <v>598</v>
      </c>
      <c r="E10137" t="s">
        <v>539</v>
      </c>
      <c r="F10137" s="4" t="s">
        <v>701</v>
      </c>
      <c r="G10137" s="5">
        <v>414</v>
      </c>
      <c r="H10137" s="6">
        <v>0.27710839999999998</v>
      </c>
      <c r="I10137" s="7">
        <v>60.682000000000002</v>
      </c>
      <c r="J10137" s="2">
        <v>57</v>
      </c>
      <c r="K10137">
        <v>1</v>
      </c>
    </row>
    <row r="10138" spans="1:12" x14ac:dyDescent="0.25">
      <c r="A10138">
        <v>3101</v>
      </c>
      <c r="B10138" s="2">
        <v>50.998049999999999</v>
      </c>
      <c r="C10138" s="3">
        <v>2901</v>
      </c>
      <c r="D10138" s="4">
        <v>31700</v>
      </c>
      <c r="E10138" t="s">
        <v>272</v>
      </c>
      <c r="F10138" s="4" t="s">
        <v>520</v>
      </c>
      <c r="G10138" s="5">
        <v>2187</v>
      </c>
      <c r="H10138" s="6">
        <v>0.34019199999999999</v>
      </c>
      <c r="I10138" s="7">
        <v>49.777000000000001</v>
      </c>
      <c r="J10138" s="2">
        <v>26</v>
      </c>
      <c r="K10138">
        <v>4</v>
      </c>
    </row>
    <row r="10139" spans="1:12" x14ac:dyDescent="0.25">
      <c r="A10139">
        <v>50510</v>
      </c>
      <c r="B10139" s="2">
        <v>50.997349999999997</v>
      </c>
      <c r="C10139" s="3">
        <v>1019</v>
      </c>
      <c r="D10139" s="4">
        <v>44740</v>
      </c>
      <c r="E10139" t="s">
        <v>9717</v>
      </c>
      <c r="F10139" s="4" t="s">
        <v>9593</v>
      </c>
      <c r="G10139" s="5">
        <v>742</v>
      </c>
      <c r="H10139" s="6">
        <v>0.24899060000000001</v>
      </c>
      <c r="I10139" s="7">
        <v>65.536000000000001</v>
      </c>
      <c r="J10139" s="2">
        <v>63.5</v>
      </c>
      <c r="K10139">
        <v>2</v>
      </c>
    </row>
    <row r="10140" spans="1:12" x14ac:dyDescent="0.25">
      <c r="A10140">
        <v>59433</v>
      </c>
      <c r="B10140" s="2">
        <v>50.997059999999998</v>
      </c>
      <c r="C10140" s="3">
        <v>617</v>
      </c>
      <c r="E10140" t="s">
        <v>4788</v>
      </c>
      <c r="F10140" s="4" t="s">
        <v>11278</v>
      </c>
      <c r="G10140" s="5">
        <v>472</v>
      </c>
      <c r="H10140" s="6">
        <v>0.34249469999999999</v>
      </c>
      <c r="I10140" s="7">
        <v>49.375</v>
      </c>
    </row>
    <row r="10141" spans="1:12" x14ac:dyDescent="0.25">
      <c r="A10141">
        <v>59834</v>
      </c>
      <c r="B10141" s="2">
        <v>50.996639999999999</v>
      </c>
      <c r="C10141" s="3">
        <v>2053</v>
      </c>
      <c r="D10141" s="4">
        <v>33540</v>
      </c>
      <c r="E10141" t="s">
        <v>1757</v>
      </c>
      <c r="F10141" s="4" t="s">
        <v>11278</v>
      </c>
      <c r="G10141" s="5">
        <v>1317</v>
      </c>
      <c r="H10141" s="6">
        <v>0.223824</v>
      </c>
      <c r="I10141" s="7">
        <v>69.876999999999995</v>
      </c>
      <c r="J10141" s="2">
        <v>60</v>
      </c>
      <c r="K10141">
        <v>1</v>
      </c>
    </row>
    <row r="10142" spans="1:12" x14ac:dyDescent="0.25">
      <c r="A10142">
        <v>49419</v>
      </c>
      <c r="B10142" s="2">
        <v>50.995060000000002</v>
      </c>
      <c r="C10142" s="3">
        <v>8079</v>
      </c>
      <c r="D10142" s="4">
        <v>26090</v>
      </c>
      <c r="E10142" t="s">
        <v>2580</v>
      </c>
      <c r="F10142" s="4" t="s">
        <v>9106</v>
      </c>
      <c r="G10142" s="5">
        <v>5236</v>
      </c>
      <c r="H10142" s="6">
        <v>0.2169181</v>
      </c>
      <c r="I10142" s="7">
        <v>71.069999999999993</v>
      </c>
      <c r="J10142" s="2">
        <v>43</v>
      </c>
      <c r="K10142">
        <v>1</v>
      </c>
    </row>
    <row r="10143" spans="1:12" x14ac:dyDescent="0.25">
      <c r="A10143">
        <v>97056</v>
      </c>
      <c r="B10143" s="2">
        <v>50.991909999999997</v>
      </c>
      <c r="C10143" s="3">
        <v>11555</v>
      </c>
      <c r="D10143" s="4">
        <v>38900</v>
      </c>
      <c r="E10143" t="s">
        <v>16195</v>
      </c>
      <c r="F10143" s="4" t="s">
        <v>16170</v>
      </c>
      <c r="G10143" s="5">
        <v>7959</v>
      </c>
      <c r="H10143" s="6">
        <v>0.20580480000000001</v>
      </c>
      <c r="I10143" s="7">
        <v>72.989000000000004</v>
      </c>
      <c r="J10143" s="2">
        <v>46.625</v>
      </c>
      <c r="K10143">
        <v>8</v>
      </c>
    </row>
    <row r="10144" spans="1:12" x14ac:dyDescent="0.25">
      <c r="A10144">
        <v>42366</v>
      </c>
      <c r="B10144" s="2">
        <v>50.98903</v>
      </c>
      <c r="C10144" s="3">
        <v>5742</v>
      </c>
      <c r="D10144" s="4">
        <v>36980</v>
      </c>
      <c r="E10144" t="s">
        <v>8243</v>
      </c>
      <c r="F10144" s="4" t="s">
        <v>7883</v>
      </c>
      <c r="G10144" s="5">
        <v>4050</v>
      </c>
      <c r="H10144" s="6">
        <v>0.16345680000000001</v>
      </c>
      <c r="I10144" s="7">
        <v>80.304000000000002</v>
      </c>
    </row>
    <row r="10145" spans="1:12" x14ac:dyDescent="0.25">
      <c r="A10145">
        <v>18350</v>
      </c>
      <c r="B10145" s="2">
        <v>50.987729999999999</v>
      </c>
      <c r="C10145" s="3">
        <v>1753</v>
      </c>
      <c r="D10145" s="4">
        <v>20700</v>
      </c>
      <c r="E10145" t="s">
        <v>4038</v>
      </c>
      <c r="F10145" s="4" t="s">
        <v>3003</v>
      </c>
      <c r="G10145" s="5">
        <v>1365</v>
      </c>
      <c r="H10145" s="6">
        <v>0.3362637</v>
      </c>
      <c r="I10145" s="7">
        <v>50.433</v>
      </c>
      <c r="J10145" s="2">
        <v>28</v>
      </c>
      <c r="K10145">
        <v>1</v>
      </c>
    </row>
    <row r="10146" spans="1:12" x14ac:dyDescent="0.25">
      <c r="A10146">
        <v>8312</v>
      </c>
      <c r="B10146" s="2">
        <v>50.986220000000003</v>
      </c>
      <c r="C10146" s="3">
        <v>7895</v>
      </c>
      <c r="D10146" s="4">
        <v>37980</v>
      </c>
      <c r="E10146" t="s">
        <v>1673</v>
      </c>
      <c r="F10146" s="4" t="s">
        <v>1341</v>
      </c>
      <c r="G10146" s="5">
        <v>4943</v>
      </c>
      <c r="H10146" s="6">
        <v>0.20752429999999999</v>
      </c>
      <c r="I10146" s="7">
        <v>72.679000000000002</v>
      </c>
      <c r="J10146" s="2">
        <v>77</v>
      </c>
      <c r="K10146">
        <v>1</v>
      </c>
    </row>
    <row r="10147" spans="1:12" x14ac:dyDescent="0.25">
      <c r="A10147">
        <v>97638</v>
      </c>
      <c r="B10147" s="2">
        <v>50.984969999999997</v>
      </c>
      <c r="C10147" s="3">
        <v>367</v>
      </c>
      <c r="E10147" t="s">
        <v>690</v>
      </c>
      <c r="F10147" s="4" t="s">
        <v>16170</v>
      </c>
      <c r="G10147" s="5">
        <v>279</v>
      </c>
      <c r="H10147" s="6">
        <v>0.27240140000000002</v>
      </c>
      <c r="I10147" s="7">
        <v>61.457999999999998</v>
      </c>
    </row>
    <row r="10148" spans="1:12" x14ac:dyDescent="0.25">
      <c r="A10148">
        <v>66839</v>
      </c>
      <c r="B10148" s="2">
        <v>50.984259999999999</v>
      </c>
      <c r="C10148" s="3">
        <v>3845</v>
      </c>
      <c r="E10148" t="s">
        <v>235</v>
      </c>
      <c r="F10148" s="4" t="s">
        <v>12494</v>
      </c>
      <c r="G10148" s="5">
        <v>2711</v>
      </c>
      <c r="H10148" s="6">
        <v>0.21570800000000001</v>
      </c>
      <c r="I10148" s="7">
        <v>71.25</v>
      </c>
      <c r="J10148" s="2">
        <v>53.4</v>
      </c>
      <c r="K10148">
        <v>5</v>
      </c>
    </row>
    <row r="10149" spans="1:12" x14ac:dyDescent="0.25">
      <c r="A10149">
        <v>68641</v>
      </c>
      <c r="B10149" s="2">
        <v>50.983429999999998</v>
      </c>
      <c r="C10149" s="3">
        <v>1027</v>
      </c>
      <c r="E10149" t="s">
        <v>12812</v>
      </c>
      <c r="F10149" s="4" t="s">
        <v>12738</v>
      </c>
      <c r="G10149" s="5">
        <v>749</v>
      </c>
      <c r="H10149" s="6">
        <v>0.19759679999999999</v>
      </c>
      <c r="I10149" s="7">
        <v>74.375</v>
      </c>
    </row>
    <row r="10150" spans="1:12" x14ac:dyDescent="0.25">
      <c r="A10150">
        <v>44709</v>
      </c>
      <c r="B10150" s="2">
        <v>50.980060000000002</v>
      </c>
      <c r="C10150" s="3">
        <v>19096</v>
      </c>
      <c r="D10150" s="4">
        <v>15940</v>
      </c>
      <c r="E10150" t="s">
        <v>287</v>
      </c>
      <c r="F10150" s="4" t="s">
        <v>8295</v>
      </c>
      <c r="G10150" s="5">
        <v>13302</v>
      </c>
      <c r="H10150" s="6">
        <v>0.26402039999999999</v>
      </c>
      <c r="I10150" s="7">
        <v>62.878</v>
      </c>
      <c r="J10150" s="2">
        <v>45.666699999999999</v>
      </c>
      <c r="K10150">
        <v>12</v>
      </c>
      <c r="L10150" s="2">
        <v>79.3</v>
      </c>
    </row>
    <row r="10151" spans="1:12" x14ac:dyDescent="0.25">
      <c r="A10151">
        <v>53001</v>
      </c>
      <c r="B10151" s="2">
        <v>50.976550000000003</v>
      </c>
      <c r="C10151" s="3">
        <v>1911</v>
      </c>
      <c r="D10151" s="4">
        <v>43100</v>
      </c>
      <c r="E10151" t="s">
        <v>10030</v>
      </c>
      <c r="F10151" s="4" t="s">
        <v>10031</v>
      </c>
      <c r="G10151" s="5">
        <v>1376</v>
      </c>
      <c r="H10151" s="6">
        <v>0.19040699999999999</v>
      </c>
      <c r="I10151" s="7">
        <v>75.597999999999999</v>
      </c>
    </row>
    <row r="10152" spans="1:12" x14ac:dyDescent="0.25">
      <c r="A10152">
        <v>56048</v>
      </c>
      <c r="B10152" s="2">
        <v>50.975569999999998</v>
      </c>
      <c r="C10152" s="3">
        <v>4170</v>
      </c>
      <c r="E10152" t="s">
        <v>9778</v>
      </c>
      <c r="F10152" s="4" t="s">
        <v>10428</v>
      </c>
      <c r="G10152" s="5">
        <v>2752</v>
      </c>
      <c r="H10152" s="6">
        <v>0.2140262</v>
      </c>
      <c r="I10152" s="7">
        <v>71.510000000000005</v>
      </c>
      <c r="J10152" s="2">
        <v>53</v>
      </c>
      <c r="K10152">
        <v>2</v>
      </c>
    </row>
    <row r="10153" spans="1:12" x14ac:dyDescent="0.25">
      <c r="A10153">
        <v>53559</v>
      </c>
      <c r="B10153" s="2">
        <v>50.973950000000002</v>
      </c>
      <c r="C10153" s="3">
        <v>6044</v>
      </c>
      <c r="D10153" s="4">
        <v>31540</v>
      </c>
      <c r="E10153" t="s">
        <v>4338</v>
      </c>
      <c r="F10153" s="4" t="s">
        <v>10031</v>
      </c>
      <c r="G10153" s="5">
        <v>4021</v>
      </c>
      <c r="H10153" s="6">
        <v>0.20711089999999999</v>
      </c>
      <c r="I10153" s="7">
        <v>72.704999999999998</v>
      </c>
      <c r="J10153" s="2">
        <v>60.333300000000001</v>
      </c>
      <c r="K10153">
        <v>3</v>
      </c>
    </row>
    <row r="10154" spans="1:12" x14ac:dyDescent="0.25">
      <c r="A10154">
        <v>6098</v>
      </c>
      <c r="B10154" s="2">
        <v>50.970750000000002</v>
      </c>
      <c r="C10154" s="3">
        <v>12795</v>
      </c>
      <c r="D10154" s="4">
        <v>45860</v>
      </c>
      <c r="E10154" t="s">
        <v>1231</v>
      </c>
      <c r="F10154" s="4" t="s">
        <v>1198</v>
      </c>
      <c r="G10154" s="5">
        <v>9329</v>
      </c>
      <c r="H10154" s="6">
        <v>0.22700960000000001</v>
      </c>
      <c r="I10154" s="7">
        <v>69.257999999999996</v>
      </c>
      <c r="J10154" s="2">
        <v>47.25</v>
      </c>
      <c r="K10154">
        <v>4</v>
      </c>
    </row>
    <row r="10155" spans="1:12" x14ac:dyDescent="0.25">
      <c r="A10155">
        <v>68413</v>
      </c>
      <c r="B10155" s="2">
        <v>50.968429999999998</v>
      </c>
      <c r="C10155" s="3">
        <v>577</v>
      </c>
      <c r="D10155" s="4">
        <v>36540</v>
      </c>
      <c r="E10155" t="s">
        <v>12785</v>
      </c>
      <c r="F10155" s="4" t="s">
        <v>12738</v>
      </c>
      <c r="G10155" s="5">
        <v>395</v>
      </c>
      <c r="H10155" s="6">
        <v>0.21212120000000001</v>
      </c>
      <c r="I10155" s="7">
        <v>71.817999999999998</v>
      </c>
    </row>
    <row r="10156" spans="1:12" x14ac:dyDescent="0.25">
      <c r="A10156">
        <v>67154</v>
      </c>
      <c r="B10156" s="2">
        <v>50.968130000000002</v>
      </c>
      <c r="C10156" s="3">
        <v>1157</v>
      </c>
      <c r="D10156" s="4">
        <v>48620</v>
      </c>
      <c r="E10156" t="s">
        <v>10095</v>
      </c>
      <c r="F10156" s="4" t="s">
        <v>12494</v>
      </c>
      <c r="G10156" s="5">
        <v>806</v>
      </c>
      <c r="H10156" s="6">
        <v>0.24535319999999999</v>
      </c>
      <c r="I10156" s="7">
        <v>66.070999999999998</v>
      </c>
      <c r="J10156" s="2">
        <v>65</v>
      </c>
      <c r="K10156">
        <v>1</v>
      </c>
    </row>
    <row r="10157" spans="1:12" x14ac:dyDescent="0.25">
      <c r="A10157">
        <v>29169</v>
      </c>
      <c r="B10157" s="2">
        <v>50.964039999999997</v>
      </c>
      <c r="C10157" s="3">
        <v>22593</v>
      </c>
      <c r="D10157" s="4">
        <v>17900</v>
      </c>
      <c r="E10157" t="s">
        <v>5326</v>
      </c>
      <c r="F10157" s="4" t="s">
        <v>6130</v>
      </c>
      <c r="G10157" s="5">
        <v>16297</v>
      </c>
      <c r="H10157" s="6">
        <v>0.30490270000000003</v>
      </c>
      <c r="I10157" s="7">
        <v>55.78</v>
      </c>
      <c r="J10157" s="2">
        <v>40.555599999999998</v>
      </c>
      <c r="K10157">
        <v>9</v>
      </c>
    </row>
    <row r="10158" spans="1:12" x14ac:dyDescent="0.25">
      <c r="A10158">
        <v>60444</v>
      </c>
      <c r="B10158" s="2">
        <v>50.95984</v>
      </c>
      <c r="C10158" s="3">
        <v>1889</v>
      </c>
      <c r="D10158" s="4">
        <v>16980</v>
      </c>
      <c r="E10158" t="s">
        <v>11574</v>
      </c>
      <c r="F10158" s="4" t="s">
        <v>11490</v>
      </c>
      <c r="G10158" s="5">
        <v>1261</v>
      </c>
      <c r="H10158" s="6">
        <v>0.1719493</v>
      </c>
      <c r="I10158" s="7">
        <v>78.75</v>
      </c>
    </row>
    <row r="10159" spans="1:12" x14ac:dyDescent="0.25">
      <c r="A10159">
        <v>37803</v>
      </c>
      <c r="B10159" s="2">
        <v>50.954210000000003</v>
      </c>
      <c r="C10159" s="3">
        <v>31643</v>
      </c>
      <c r="D10159" s="4">
        <v>28940</v>
      </c>
      <c r="E10159" t="s">
        <v>7495</v>
      </c>
      <c r="F10159" s="4" t="s">
        <v>7348</v>
      </c>
      <c r="G10159" s="5">
        <v>22242</v>
      </c>
      <c r="H10159" s="6">
        <v>0.26809640000000001</v>
      </c>
      <c r="I10159" s="7">
        <v>62.134999999999998</v>
      </c>
      <c r="J10159" s="2">
        <v>46</v>
      </c>
      <c r="K10159">
        <v>16</v>
      </c>
      <c r="L10159" s="2">
        <v>80.8</v>
      </c>
    </row>
    <row r="10160" spans="1:12" x14ac:dyDescent="0.25">
      <c r="A10160">
        <v>62440</v>
      </c>
      <c r="B10160" s="2">
        <v>50.94867</v>
      </c>
      <c r="C10160" s="3">
        <v>1345</v>
      </c>
      <c r="D10160" s="4">
        <v>16660</v>
      </c>
      <c r="E10160" t="s">
        <v>11949</v>
      </c>
      <c r="F10160" s="4" t="s">
        <v>11490</v>
      </c>
      <c r="G10160" s="5">
        <v>916</v>
      </c>
      <c r="H10160" s="6">
        <v>0.20087340000000001</v>
      </c>
      <c r="I10160" s="7">
        <v>73.75</v>
      </c>
    </row>
    <row r="10161" spans="1:12" x14ac:dyDescent="0.25">
      <c r="A10161">
        <v>64741</v>
      </c>
      <c r="B10161" s="2">
        <v>50.948390000000003</v>
      </c>
      <c r="C10161" s="3">
        <v>386</v>
      </c>
      <c r="E10161" t="s">
        <v>119</v>
      </c>
      <c r="F10161" s="4" t="s">
        <v>12102</v>
      </c>
      <c r="G10161" s="5">
        <v>252</v>
      </c>
      <c r="H10161" s="6">
        <v>0.23809520000000001</v>
      </c>
      <c r="I10161" s="7">
        <v>67.314999999999998</v>
      </c>
    </row>
    <row r="10162" spans="1:12" x14ac:dyDescent="0.25">
      <c r="A10162">
        <v>67418</v>
      </c>
      <c r="B10162" s="2">
        <v>50.948300000000003</v>
      </c>
      <c r="C10162" s="3">
        <v>193</v>
      </c>
      <c r="E10162" t="s">
        <v>1031</v>
      </c>
      <c r="F10162" s="4" t="s">
        <v>12494</v>
      </c>
      <c r="G10162" s="5">
        <v>125</v>
      </c>
      <c r="H10162" s="6">
        <v>0.20799999999999999</v>
      </c>
      <c r="I10162" s="7">
        <v>72.5</v>
      </c>
    </row>
    <row r="10163" spans="1:12" x14ac:dyDescent="0.25">
      <c r="A10163">
        <v>53168</v>
      </c>
      <c r="B10163" s="2">
        <v>50.946809999999999</v>
      </c>
      <c r="C10163" s="3">
        <v>8854</v>
      </c>
      <c r="D10163" s="4">
        <v>16980</v>
      </c>
      <c r="E10163" t="s">
        <v>281</v>
      </c>
      <c r="F10163" s="4" t="s">
        <v>10031</v>
      </c>
      <c r="G10163" s="5">
        <v>6078</v>
      </c>
      <c r="H10163" s="6">
        <v>0.2044744</v>
      </c>
      <c r="I10163" s="7">
        <v>73.102999999999994</v>
      </c>
      <c r="J10163" s="2">
        <v>59.75</v>
      </c>
      <c r="K10163">
        <v>4</v>
      </c>
    </row>
    <row r="10164" spans="1:12" x14ac:dyDescent="0.25">
      <c r="A10164">
        <v>18510</v>
      </c>
      <c r="B10164" s="2">
        <v>50.943460000000002</v>
      </c>
      <c r="C10164" s="3">
        <v>14736</v>
      </c>
      <c r="D10164" s="4">
        <v>42540</v>
      </c>
      <c r="E10164" t="s">
        <v>4085</v>
      </c>
      <c r="F10164" s="4" t="s">
        <v>3003</v>
      </c>
      <c r="G10164" s="5">
        <v>7941</v>
      </c>
      <c r="H10164" s="6">
        <v>0.31667089999999998</v>
      </c>
      <c r="I10164" s="7">
        <v>53.710999999999999</v>
      </c>
      <c r="J10164" s="2">
        <v>45.6</v>
      </c>
      <c r="K10164">
        <v>10</v>
      </c>
      <c r="L10164" s="2">
        <v>79</v>
      </c>
    </row>
    <row r="10165" spans="1:12" x14ac:dyDescent="0.25">
      <c r="A10165">
        <v>54767</v>
      </c>
      <c r="B10165" s="2">
        <v>50.941029999999998</v>
      </c>
      <c r="C10165" s="3">
        <v>3394</v>
      </c>
      <c r="D10165" s="4">
        <v>33460</v>
      </c>
      <c r="E10165" t="s">
        <v>1878</v>
      </c>
      <c r="F10165" s="4" t="s">
        <v>10031</v>
      </c>
      <c r="G10165" s="5">
        <v>2206</v>
      </c>
      <c r="H10165" s="6">
        <v>0.2221215</v>
      </c>
      <c r="I10165" s="7">
        <v>70.046000000000006</v>
      </c>
      <c r="J10165" s="2">
        <v>43</v>
      </c>
      <c r="K10165">
        <v>1</v>
      </c>
    </row>
    <row r="10166" spans="1:12" x14ac:dyDescent="0.25">
      <c r="A10166">
        <v>50660</v>
      </c>
      <c r="B10166" s="2">
        <v>50.940260000000002</v>
      </c>
      <c r="C10166" s="3">
        <v>1314</v>
      </c>
      <c r="E10166" t="s">
        <v>1209</v>
      </c>
      <c r="F10166" s="4" t="s">
        <v>9593</v>
      </c>
      <c r="G10166" s="5">
        <v>1001</v>
      </c>
      <c r="H10166" s="6">
        <v>0.1916168</v>
      </c>
      <c r="I10166" s="7">
        <v>75.313000000000002</v>
      </c>
    </row>
    <row r="10167" spans="1:12" x14ac:dyDescent="0.25">
      <c r="A10167">
        <v>91042</v>
      </c>
      <c r="B10167" s="2">
        <v>50.935119999999998</v>
      </c>
      <c r="C10167" s="3">
        <v>28125</v>
      </c>
      <c r="D10167" s="4">
        <v>31080</v>
      </c>
      <c r="E10167" t="s">
        <v>15411</v>
      </c>
      <c r="F10167" s="4" t="s">
        <v>15368</v>
      </c>
      <c r="G10167" s="5">
        <v>20479</v>
      </c>
      <c r="H10167" s="6">
        <v>0.24663089999999999</v>
      </c>
      <c r="I10167" s="7">
        <v>65.801000000000002</v>
      </c>
      <c r="J10167" s="2">
        <v>41</v>
      </c>
      <c r="K10167">
        <v>6</v>
      </c>
    </row>
    <row r="10168" spans="1:12" x14ac:dyDescent="0.25">
      <c r="A10168">
        <v>52257</v>
      </c>
      <c r="B10168" s="2">
        <v>50.930169999999997</v>
      </c>
      <c r="C10168" s="3">
        <v>206</v>
      </c>
      <c r="D10168" s="4">
        <v>16300</v>
      </c>
      <c r="E10168" t="s">
        <v>4123</v>
      </c>
      <c r="F10168" s="4" t="s">
        <v>9593</v>
      </c>
      <c r="G10168" s="5">
        <v>175</v>
      </c>
      <c r="H10168" s="6">
        <v>5.1136399999999999E-2</v>
      </c>
      <c r="I10168" s="7">
        <v>99.582999999999998</v>
      </c>
    </row>
    <row r="10169" spans="1:12" x14ac:dyDescent="0.25">
      <c r="A10169">
        <v>55390</v>
      </c>
      <c r="B10169" s="2">
        <v>50.929720000000003</v>
      </c>
      <c r="C10169" s="3">
        <v>2506</v>
      </c>
      <c r="D10169" s="4">
        <v>33460</v>
      </c>
      <c r="E10169" t="s">
        <v>2996</v>
      </c>
      <c r="F10169" s="4" t="s">
        <v>10428</v>
      </c>
      <c r="G10169" s="5">
        <v>1697</v>
      </c>
      <c r="H10169" s="6">
        <v>0.17373379999999999</v>
      </c>
      <c r="I10169" s="7">
        <v>78.393000000000001</v>
      </c>
    </row>
    <row r="10170" spans="1:12" x14ac:dyDescent="0.25">
      <c r="A10170">
        <v>97375</v>
      </c>
      <c r="B10170" s="2">
        <v>50.929079999999999</v>
      </c>
      <c r="C10170" s="3">
        <v>1478</v>
      </c>
      <c r="D10170" s="4">
        <v>41420</v>
      </c>
      <c r="E10170" t="s">
        <v>16231</v>
      </c>
      <c r="F10170" s="4" t="s">
        <v>16170</v>
      </c>
      <c r="G10170" s="5">
        <v>1003</v>
      </c>
      <c r="H10170" s="6">
        <v>0.188247</v>
      </c>
      <c r="I10170" s="7">
        <v>75.875</v>
      </c>
    </row>
    <row r="10171" spans="1:12" x14ac:dyDescent="0.25">
      <c r="A10171">
        <v>50309</v>
      </c>
      <c r="B10171" s="2">
        <v>50.927889999999998</v>
      </c>
      <c r="C10171" s="3">
        <v>5622</v>
      </c>
      <c r="D10171" s="4">
        <v>19780</v>
      </c>
      <c r="E10171" t="s">
        <v>9677</v>
      </c>
      <c r="F10171" s="4" t="s">
        <v>9593</v>
      </c>
      <c r="G10171" s="5">
        <v>3997</v>
      </c>
      <c r="H10171" s="6">
        <v>0.41520760000000001</v>
      </c>
      <c r="I10171" s="7">
        <v>36.652000000000001</v>
      </c>
      <c r="J10171" s="2">
        <v>38</v>
      </c>
      <c r="K10171">
        <v>6</v>
      </c>
    </row>
    <row r="10172" spans="1:12" x14ac:dyDescent="0.25">
      <c r="A10172">
        <v>15001</v>
      </c>
      <c r="B10172" s="2">
        <v>50.921309999999998</v>
      </c>
      <c r="C10172" s="3">
        <v>32187</v>
      </c>
      <c r="D10172" s="4">
        <v>38300</v>
      </c>
      <c r="E10172" t="s">
        <v>3002</v>
      </c>
      <c r="F10172" s="4" t="s">
        <v>3003</v>
      </c>
      <c r="G10172" s="5">
        <v>23448</v>
      </c>
      <c r="H10172" s="6">
        <v>0.2390294</v>
      </c>
      <c r="I10172" s="7">
        <v>67.096000000000004</v>
      </c>
      <c r="J10172" s="2">
        <v>50.076900000000002</v>
      </c>
      <c r="K10172">
        <v>13</v>
      </c>
      <c r="L10172" s="2">
        <v>93.1</v>
      </c>
    </row>
    <row r="10173" spans="1:12" x14ac:dyDescent="0.25">
      <c r="A10173">
        <v>12827</v>
      </c>
      <c r="B10173" s="2">
        <v>50.915059999999997</v>
      </c>
      <c r="C10173" s="3">
        <v>3704</v>
      </c>
      <c r="D10173" s="4">
        <v>24020</v>
      </c>
      <c r="E10173" t="s">
        <v>2372</v>
      </c>
      <c r="F10173" s="4" t="s">
        <v>1280</v>
      </c>
      <c r="G10173" s="5">
        <v>2684</v>
      </c>
      <c r="H10173" s="6">
        <v>0.18479880000000001</v>
      </c>
      <c r="I10173" s="7">
        <v>76.466999999999999</v>
      </c>
      <c r="J10173" s="2">
        <v>40</v>
      </c>
      <c r="K10173">
        <v>1</v>
      </c>
    </row>
    <row r="10174" spans="1:12" x14ac:dyDescent="0.25">
      <c r="A10174">
        <v>89314</v>
      </c>
      <c r="B10174" s="2">
        <v>50.914349999999999</v>
      </c>
      <c r="C10174" s="3">
        <v>381</v>
      </c>
      <c r="E10174" t="s">
        <v>15337</v>
      </c>
      <c r="F10174" s="4" t="s">
        <v>15318</v>
      </c>
      <c r="G10174" s="5">
        <v>287</v>
      </c>
      <c r="H10174" s="6">
        <v>0.27526129999999999</v>
      </c>
      <c r="I10174" s="7">
        <v>60.832999999999998</v>
      </c>
    </row>
    <row r="10175" spans="1:12" x14ac:dyDescent="0.25">
      <c r="A10175">
        <v>56026</v>
      </c>
      <c r="B10175" s="2">
        <v>50.913969999999999</v>
      </c>
      <c r="C10175" s="3">
        <v>1860</v>
      </c>
      <c r="D10175" s="4">
        <v>36940</v>
      </c>
      <c r="E10175" t="s">
        <v>4321</v>
      </c>
      <c r="F10175" s="4" t="s">
        <v>10428</v>
      </c>
      <c r="G10175" s="5">
        <v>1296</v>
      </c>
      <c r="H10175" s="6">
        <v>0.191358</v>
      </c>
      <c r="I10175" s="7">
        <v>75.328999999999994</v>
      </c>
      <c r="J10175" s="2">
        <v>34</v>
      </c>
      <c r="K10175">
        <v>1</v>
      </c>
    </row>
    <row r="10176" spans="1:12" x14ac:dyDescent="0.25">
      <c r="A10176">
        <v>15301</v>
      </c>
      <c r="B10176" s="2">
        <v>50.905160000000002</v>
      </c>
      <c r="C10176" s="3">
        <v>49564</v>
      </c>
      <c r="D10176" s="4">
        <v>38300</v>
      </c>
      <c r="E10176" t="s">
        <v>579</v>
      </c>
      <c r="F10176" s="4" t="s">
        <v>3003</v>
      </c>
      <c r="G10176" s="5">
        <v>35532</v>
      </c>
      <c r="H10176" s="6">
        <v>0.22939880000000001</v>
      </c>
      <c r="I10176" s="7">
        <v>68.751999999999995</v>
      </c>
      <c r="J10176" s="2">
        <v>45</v>
      </c>
      <c r="K10176">
        <v>16</v>
      </c>
      <c r="L10176" s="2">
        <v>76.8</v>
      </c>
    </row>
    <row r="10177" spans="1:12" x14ac:dyDescent="0.25">
      <c r="A10177">
        <v>91201</v>
      </c>
      <c r="B10177" s="2">
        <v>50.892519999999998</v>
      </c>
      <c r="C10177" s="3">
        <v>22985</v>
      </c>
      <c r="D10177" s="4">
        <v>31080</v>
      </c>
      <c r="E10177" t="s">
        <v>86</v>
      </c>
      <c r="F10177" s="4" t="s">
        <v>15368</v>
      </c>
      <c r="G10177" s="5">
        <v>17281</v>
      </c>
      <c r="H10177" s="6">
        <v>0.30795050000000002</v>
      </c>
      <c r="I10177" s="7">
        <v>55.173999999999999</v>
      </c>
      <c r="J10177" s="2">
        <v>39.142899999999997</v>
      </c>
      <c r="K10177">
        <v>7</v>
      </c>
    </row>
    <row r="10178" spans="1:12" x14ac:dyDescent="0.25">
      <c r="A10178">
        <v>54928</v>
      </c>
      <c r="B10178" s="2">
        <v>50.888300000000001</v>
      </c>
      <c r="C10178" s="3">
        <v>483</v>
      </c>
      <c r="D10178" s="4">
        <v>43020</v>
      </c>
      <c r="E10178" t="s">
        <v>10402</v>
      </c>
      <c r="F10178" s="4" t="s">
        <v>10031</v>
      </c>
      <c r="G10178" s="5">
        <v>328</v>
      </c>
      <c r="H10178" s="6">
        <v>0.18597559999999999</v>
      </c>
      <c r="I10178" s="7">
        <v>76.25</v>
      </c>
    </row>
    <row r="10179" spans="1:12" x14ac:dyDescent="0.25">
      <c r="A10179">
        <v>58380</v>
      </c>
      <c r="B10179" s="2">
        <v>50.888150000000003</v>
      </c>
      <c r="C10179" s="3">
        <v>381</v>
      </c>
      <c r="E10179" t="s">
        <v>11155</v>
      </c>
      <c r="F10179" s="4" t="s">
        <v>11069</v>
      </c>
      <c r="G10179" s="5">
        <v>307</v>
      </c>
      <c r="H10179" s="6">
        <v>0.1136364</v>
      </c>
      <c r="I10179" s="7">
        <v>88.75</v>
      </c>
    </row>
    <row r="10180" spans="1:12" x14ac:dyDescent="0.25">
      <c r="A10180">
        <v>61458</v>
      </c>
      <c r="B10180" s="2">
        <v>50.887909999999998</v>
      </c>
      <c r="C10180" s="3">
        <v>1001</v>
      </c>
      <c r="D10180" s="4">
        <v>23660</v>
      </c>
      <c r="E10180" t="s">
        <v>11751</v>
      </c>
      <c r="F10180" s="4" t="s">
        <v>11490</v>
      </c>
      <c r="G10180" s="5">
        <v>686</v>
      </c>
      <c r="H10180" s="6">
        <v>0.2212518</v>
      </c>
      <c r="I10180" s="7">
        <v>70.150000000000006</v>
      </c>
    </row>
    <row r="10181" spans="1:12" x14ac:dyDescent="0.25">
      <c r="A10181">
        <v>57758</v>
      </c>
      <c r="B10181" s="2">
        <v>50.887720000000002</v>
      </c>
      <c r="C10181" s="3">
        <v>157</v>
      </c>
      <c r="D10181" s="4">
        <v>39660</v>
      </c>
      <c r="E10181" t="s">
        <v>11049</v>
      </c>
      <c r="F10181" s="4" t="s">
        <v>10877</v>
      </c>
      <c r="G10181" s="5">
        <v>120</v>
      </c>
      <c r="H10181" s="6">
        <v>0.18181820000000001</v>
      </c>
      <c r="I10181" s="7">
        <v>76.963999999999999</v>
      </c>
    </row>
    <row r="10182" spans="1:12" x14ac:dyDescent="0.25">
      <c r="A10182">
        <v>20785</v>
      </c>
      <c r="B10182" s="2">
        <v>50.88212</v>
      </c>
      <c r="C10182" s="3">
        <v>35901</v>
      </c>
      <c r="D10182" s="4">
        <v>47900</v>
      </c>
      <c r="E10182" t="s">
        <v>4434</v>
      </c>
      <c r="F10182" s="4" t="s">
        <v>4361</v>
      </c>
      <c r="G10182" s="5">
        <v>23254</v>
      </c>
      <c r="H10182" s="6">
        <v>0.23934639999999999</v>
      </c>
      <c r="I10182" s="7">
        <v>67.019000000000005</v>
      </c>
      <c r="J10182" s="2">
        <v>36.166699999999999</v>
      </c>
      <c r="K10182">
        <v>18</v>
      </c>
      <c r="L10182" s="2">
        <v>29.2</v>
      </c>
    </row>
    <row r="10183" spans="1:12" x14ac:dyDescent="0.25">
      <c r="A10183">
        <v>99159</v>
      </c>
      <c r="B10183" s="2">
        <v>50.87632</v>
      </c>
      <c r="C10183" s="3">
        <v>1353</v>
      </c>
      <c r="E10183" t="s">
        <v>2980</v>
      </c>
      <c r="F10183" s="4" t="s">
        <v>16344</v>
      </c>
      <c r="G10183" s="5">
        <v>1001</v>
      </c>
      <c r="H10183" s="6">
        <v>0.2225549</v>
      </c>
      <c r="I10183" s="7">
        <v>69.917000000000002</v>
      </c>
      <c r="J10183" s="2">
        <v>33</v>
      </c>
      <c r="K10183">
        <v>1</v>
      </c>
    </row>
    <row r="10184" spans="1:12" x14ac:dyDescent="0.25">
      <c r="A10184">
        <v>98270</v>
      </c>
      <c r="B10184" s="2">
        <v>50.868810000000003</v>
      </c>
      <c r="C10184" s="3">
        <v>47287</v>
      </c>
      <c r="D10184" s="4">
        <v>42660</v>
      </c>
      <c r="E10184" t="s">
        <v>3697</v>
      </c>
      <c r="F10184" s="4" t="s">
        <v>16344</v>
      </c>
      <c r="G10184" s="5">
        <v>30364</v>
      </c>
      <c r="H10184" s="6">
        <v>0.18929689999999999</v>
      </c>
      <c r="I10184" s="7">
        <v>75.66</v>
      </c>
      <c r="J10184" s="2">
        <v>47.5</v>
      </c>
      <c r="K10184">
        <v>14</v>
      </c>
      <c r="L10184" s="2">
        <v>86.4</v>
      </c>
    </row>
    <row r="10185" spans="1:12" x14ac:dyDescent="0.25">
      <c r="A10185">
        <v>79372</v>
      </c>
      <c r="B10185" s="2">
        <v>50.861359999999998</v>
      </c>
      <c r="C10185" s="3">
        <v>1330</v>
      </c>
      <c r="D10185" s="4">
        <v>30220</v>
      </c>
      <c r="E10185" t="s">
        <v>14413</v>
      </c>
      <c r="F10185" s="4" t="s">
        <v>13752</v>
      </c>
      <c r="G10185" s="5">
        <v>751</v>
      </c>
      <c r="H10185" s="6">
        <v>0.19813829999999999</v>
      </c>
      <c r="I10185" s="7">
        <v>74.125</v>
      </c>
      <c r="J10185" s="2">
        <v>74</v>
      </c>
      <c r="K10185">
        <v>1</v>
      </c>
    </row>
    <row r="10186" spans="1:12" x14ac:dyDescent="0.25">
      <c r="A10186">
        <v>58260</v>
      </c>
      <c r="B10186" s="2">
        <v>50.861159999999998</v>
      </c>
      <c r="C10186" s="3">
        <v>138</v>
      </c>
      <c r="E10186" t="s">
        <v>332</v>
      </c>
      <c r="F10186" s="4" t="s">
        <v>11069</v>
      </c>
      <c r="G10186" s="5">
        <v>123</v>
      </c>
      <c r="H10186" s="6">
        <v>0.266129</v>
      </c>
      <c r="I10186" s="7">
        <v>62.375</v>
      </c>
    </row>
    <row r="10187" spans="1:12" x14ac:dyDescent="0.25">
      <c r="A10187">
        <v>67758</v>
      </c>
      <c r="B10187" s="2">
        <v>50.860950000000003</v>
      </c>
      <c r="C10187" s="3">
        <v>957</v>
      </c>
      <c r="E10187" t="s">
        <v>2619</v>
      </c>
      <c r="F10187" s="4" t="s">
        <v>12494</v>
      </c>
      <c r="G10187" s="5">
        <v>707</v>
      </c>
      <c r="H10187" s="6">
        <v>0.2093352</v>
      </c>
      <c r="I10187" s="7">
        <v>72.188000000000002</v>
      </c>
    </row>
    <row r="10188" spans="1:12" x14ac:dyDescent="0.25">
      <c r="A10188">
        <v>4861</v>
      </c>
      <c r="B10188" s="2">
        <v>50.860280000000003</v>
      </c>
      <c r="C10188" s="3">
        <v>2767</v>
      </c>
      <c r="E10188" t="s">
        <v>983</v>
      </c>
      <c r="F10188" s="4" t="s">
        <v>701</v>
      </c>
      <c r="G10188" s="5">
        <v>2112</v>
      </c>
      <c r="H10188" s="6">
        <v>0.29815429999999998</v>
      </c>
      <c r="I10188" s="7">
        <v>56.838000000000001</v>
      </c>
    </row>
    <row r="10189" spans="1:12" x14ac:dyDescent="0.25">
      <c r="A10189">
        <v>26587</v>
      </c>
      <c r="B10189" s="2">
        <v>50.85971</v>
      </c>
      <c r="C10189" s="3">
        <v>347</v>
      </c>
      <c r="D10189" s="4">
        <v>21900</v>
      </c>
      <c r="E10189" t="s">
        <v>5585</v>
      </c>
      <c r="F10189" s="4" t="s">
        <v>5144</v>
      </c>
      <c r="G10189" s="5">
        <v>256</v>
      </c>
      <c r="H10189" s="6">
        <v>0.2265625</v>
      </c>
      <c r="I10189" s="7">
        <v>69.204999999999998</v>
      </c>
    </row>
    <row r="10190" spans="1:12" x14ac:dyDescent="0.25">
      <c r="A10190">
        <v>65075</v>
      </c>
      <c r="B10190" s="2">
        <v>50.859499999999997</v>
      </c>
      <c r="C10190" s="3">
        <v>967</v>
      </c>
      <c r="E10190" t="s">
        <v>12365</v>
      </c>
      <c r="F10190" s="4" t="s">
        <v>12102</v>
      </c>
      <c r="G10190" s="5">
        <v>643</v>
      </c>
      <c r="H10190" s="6">
        <v>0.1881804</v>
      </c>
      <c r="I10190" s="7">
        <v>75.832999999999998</v>
      </c>
    </row>
    <row r="10191" spans="1:12" x14ac:dyDescent="0.25">
      <c r="A10191">
        <v>77458</v>
      </c>
      <c r="B10191" s="2">
        <v>50.859279999999998</v>
      </c>
      <c r="C10191" s="3">
        <v>328</v>
      </c>
      <c r="D10191" s="4">
        <v>13060</v>
      </c>
      <c r="E10191" t="s">
        <v>14059</v>
      </c>
      <c r="F10191" s="4" t="s">
        <v>13752</v>
      </c>
      <c r="G10191" s="5">
        <v>268</v>
      </c>
      <c r="H10191" s="6">
        <v>4.4776099999999999E-2</v>
      </c>
      <c r="I10191" s="7">
        <v>100.611</v>
      </c>
    </row>
    <row r="10192" spans="1:12" x14ac:dyDescent="0.25">
      <c r="A10192">
        <v>3780</v>
      </c>
      <c r="B10192" s="2">
        <v>50.859139999999996</v>
      </c>
      <c r="C10192" s="3">
        <v>412</v>
      </c>
      <c r="D10192" s="4">
        <v>17200</v>
      </c>
      <c r="E10192" t="s">
        <v>643</v>
      </c>
      <c r="F10192" s="4" t="s">
        <v>520</v>
      </c>
      <c r="G10192" s="5">
        <v>310</v>
      </c>
      <c r="H10192" s="6">
        <v>0.1157556</v>
      </c>
      <c r="I10192" s="7">
        <v>88.332999999999998</v>
      </c>
    </row>
    <row r="10193" spans="1:12" x14ac:dyDescent="0.25">
      <c r="A10193">
        <v>73064</v>
      </c>
      <c r="B10193" s="2">
        <v>50.85566</v>
      </c>
      <c r="C10193" s="3">
        <v>21944</v>
      </c>
      <c r="D10193" s="4">
        <v>36420</v>
      </c>
      <c r="E10193" t="s">
        <v>13485</v>
      </c>
      <c r="F10193" s="4" t="s">
        <v>13462</v>
      </c>
      <c r="G10193" s="5">
        <v>14253</v>
      </c>
      <c r="H10193" s="6">
        <v>0.20809649999999999</v>
      </c>
      <c r="I10193" s="7">
        <v>72.375</v>
      </c>
      <c r="J10193" s="2">
        <v>58</v>
      </c>
      <c r="K10193">
        <v>2</v>
      </c>
    </row>
    <row r="10194" spans="1:12" x14ac:dyDescent="0.25">
      <c r="A10194">
        <v>16052</v>
      </c>
      <c r="B10194" s="2">
        <v>50.851849999999999</v>
      </c>
      <c r="C10194" s="3">
        <v>2355</v>
      </c>
      <c r="D10194" s="4">
        <v>38300</v>
      </c>
      <c r="E10194" t="s">
        <v>1314</v>
      </c>
      <c r="F10194" s="4" t="s">
        <v>3003</v>
      </c>
      <c r="G10194" s="5">
        <v>1644</v>
      </c>
      <c r="H10194" s="6">
        <v>0.26520680000000002</v>
      </c>
      <c r="I10194" s="7">
        <v>62.5</v>
      </c>
    </row>
    <row r="10195" spans="1:12" x14ac:dyDescent="0.25">
      <c r="A10195">
        <v>37118</v>
      </c>
      <c r="B10195" s="2">
        <v>50.85127</v>
      </c>
      <c r="C10195" s="3">
        <v>1241</v>
      </c>
      <c r="D10195" s="4">
        <v>34980</v>
      </c>
      <c r="E10195" t="s">
        <v>332</v>
      </c>
      <c r="F10195" s="4" t="s">
        <v>7348</v>
      </c>
      <c r="G10195" s="5">
        <v>792</v>
      </c>
      <c r="H10195" s="6">
        <v>0.27490540000000002</v>
      </c>
      <c r="I10195" s="7">
        <v>60.820999999999998</v>
      </c>
    </row>
    <row r="10196" spans="1:12" x14ac:dyDescent="0.25">
      <c r="A10196">
        <v>20748</v>
      </c>
      <c r="B10196" s="2">
        <v>50.844819999999999</v>
      </c>
      <c r="C10196" s="3">
        <v>38525</v>
      </c>
      <c r="D10196" s="4">
        <v>47900</v>
      </c>
      <c r="E10196" t="s">
        <v>4421</v>
      </c>
      <c r="F10196" s="4" t="s">
        <v>4361</v>
      </c>
      <c r="G10196" s="5">
        <v>26173</v>
      </c>
      <c r="H10196" s="6">
        <v>0.2094907</v>
      </c>
      <c r="I10196" s="7">
        <v>72.117999999999995</v>
      </c>
      <c r="J10196" s="2">
        <v>43.75</v>
      </c>
      <c r="K10196">
        <v>12</v>
      </c>
      <c r="L10196" s="2">
        <v>70.8</v>
      </c>
    </row>
    <row r="10197" spans="1:12" x14ac:dyDescent="0.25">
      <c r="A10197">
        <v>60531</v>
      </c>
      <c r="B10197" s="2">
        <v>50.838259999999998</v>
      </c>
      <c r="C10197" s="3">
        <v>1707</v>
      </c>
      <c r="D10197" s="4">
        <v>36860</v>
      </c>
      <c r="E10197" t="s">
        <v>5965</v>
      </c>
      <c r="F10197" s="4" t="s">
        <v>11490</v>
      </c>
      <c r="G10197" s="5">
        <v>1235</v>
      </c>
      <c r="H10197" s="6">
        <v>0.19190280000000001</v>
      </c>
      <c r="I10197" s="7">
        <v>75.147000000000006</v>
      </c>
    </row>
    <row r="10198" spans="1:12" x14ac:dyDescent="0.25">
      <c r="A10198">
        <v>87582</v>
      </c>
      <c r="B10198" s="2">
        <v>50.837739999999997</v>
      </c>
      <c r="C10198" s="3">
        <v>1634</v>
      </c>
      <c r="D10198" s="4">
        <v>21580</v>
      </c>
      <c r="E10198" t="s">
        <v>15233</v>
      </c>
      <c r="F10198" s="4" t="s">
        <v>15124</v>
      </c>
      <c r="G10198" s="5">
        <v>930</v>
      </c>
      <c r="H10198" s="6">
        <v>0.2867884</v>
      </c>
      <c r="I10198" s="7">
        <v>58.75</v>
      </c>
      <c r="J10198" s="2">
        <v>24</v>
      </c>
      <c r="K10198">
        <v>1</v>
      </c>
    </row>
    <row r="10199" spans="1:12" x14ac:dyDescent="0.25">
      <c r="A10199">
        <v>58418</v>
      </c>
      <c r="B10199" s="2">
        <v>50.837440000000001</v>
      </c>
      <c r="C10199" s="3">
        <v>375</v>
      </c>
      <c r="E10199" t="s">
        <v>6390</v>
      </c>
      <c r="F10199" s="4" t="s">
        <v>11069</v>
      </c>
      <c r="G10199" s="5">
        <v>296</v>
      </c>
      <c r="H10199" s="6">
        <v>0.24579119999999999</v>
      </c>
      <c r="I10199" s="7">
        <v>65.832999999999998</v>
      </c>
    </row>
    <row r="10200" spans="1:12" x14ac:dyDescent="0.25">
      <c r="A10200">
        <v>88049</v>
      </c>
      <c r="B10200" s="2">
        <v>50.83728</v>
      </c>
      <c r="C10200" s="3">
        <v>412</v>
      </c>
      <c r="D10200" s="4">
        <v>43500</v>
      </c>
      <c r="E10200" t="s">
        <v>15278</v>
      </c>
      <c r="F10200" s="4" t="s">
        <v>15124</v>
      </c>
      <c r="G10200" s="5">
        <v>412</v>
      </c>
      <c r="H10200" s="6">
        <v>0.2014563</v>
      </c>
      <c r="I10200" s="7">
        <v>73.489999999999995</v>
      </c>
    </row>
    <row r="10201" spans="1:12" x14ac:dyDescent="0.25">
      <c r="A10201">
        <v>55967</v>
      </c>
      <c r="B10201" s="2">
        <v>50.837020000000003</v>
      </c>
      <c r="C10201" s="3">
        <v>967</v>
      </c>
      <c r="D10201" s="4">
        <v>12380</v>
      </c>
      <c r="E10201" t="s">
        <v>5293</v>
      </c>
      <c r="F10201" s="4" t="s">
        <v>10428</v>
      </c>
      <c r="G10201" s="5">
        <v>646</v>
      </c>
      <c r="H10201" s="6">
        <v>0.131579</v>
      </c>
      <c r="I10201" s="7">
        <v>85.555999999999997</v>
      </c>
    </row>
    <row r="10202" spans="1:12" x14ac:dyDescent="0.25">
      <c r="A10202">
        <v>44441</v>
      </c>
      <c r="B10202" s="2">
        <v>50.836590000000001</v>
      </c>
      <c r="C10202" s="3">
        <v>1516</v>
      </c>
      <c r="D10202" s="4">
        <v>41400</v>
      </c>
      <c r="E10202" t="s">
        <v>8559</v>
      </c>
      <c r="F10202" s="4" t="s">
        <v>8295</v>
      </c>
      <c r="G10202" s="5">
        <v>1136</v>
      </c>
      <c r="H10202" s="6">
        <v>0.2497801</v>
      </c>
      <c r="I10202" s="7">
        <v>65.129000000000005</v>
      </c>
      <c r="J10202" s="2">
        <v>58</v>
      </c>
      <c r="K10202">
        <v>1</v>
      </c>
    </row>
    <row r="10203" spans="1:12" x14ac:dyDescent="0.25">
      <c r="A10203">
        <v>31831</v>
      </c>
      <c r="B10203" s="2">
        <v>50.835709999999999</v>
      </c>
      <c r="C10203" s="3">
        <v>3349</v>
      </c>
      <c r="D10203" s="4">
        <v>17980</v>
      </c>
      <c r="E10203" t="s">
        <v>6686</v>
      </c>
      <c r="F10203" s="4" t="s">
        <v>6363</v>
      </c>
      <c r="G10203" s="5">
        <v>2539</v>
      </c>
      <c r="H10203" s="6">
        <v>0.1314961</v>
      </c>
      <c r="I10203" s="7">
        <v>85.567999999999998</v>
      </c>
    </row>
    <row r="10204" spans="1:12" x14ac:dyDescent="0.25">
      <c r="A10204">
        <v>60071</v>
      </c>
      <c r="B10204" s="2">
        <v>50.834490000000002</v>
      </c>
      <c r="C10204" s="3">
        <v>3482</v>
      </c>
      <c r="D10204" s="4">
        <v>16980</v>
      </c>
      <c r="E10204" t="s">
        <v>99</v>
      </c>
      <c r="F10204" s="4" t="s">
        <v>11490</v>
      </c>
      <c r="G10204" s="5">
        <v>2598</v>
      </c>
      <c r="H10204" s="6">
        <v>0.19238169999999999</v>
      </c>
      <c r="I10204" s="7">
        <v>75.043000000000006</v>
      </c>
      <c r="J10204" s="2">
        <v>50.5</v>
      </c>
      <c r="K10204">
        <v>2</v>
      </c>
    </row>
    <row r="10205" spans="1:12" x14ac:dyDescent="0.25">
      <c r="A10205">
        <v>37020</v>
      </c>
      <c r="B10205" s="2">
        <v>50.833010000000002</v>
      </c>
      <c r="C10205" s="3">
        <v>5743</v>
      </c>
      <c r="D10205" s="4">
        <v>43180</v>
      </c>
      <c r="E10205" t="s">
        <v>7353</v>
      </c>
      <c r="F10205" s="4" t="s">
        <v>7348</v>
      </c>
      <c r="G10205" s="5">
        <v>3540</v>
      </c>
      <c r="H10205" s="6">
        <v>0.21660550000000001</v>
      </c>
      <c r="I10205" s="7">
        <v>70.855000000000004</v>
      </c>
    </row>
    <row r="10206" spans="1:12" x14ac:dyDescent="0.25">
      <c r="A10206">
        <v>1129</v>
      </c>
      <c r="B10206" s="2">
        <v>50.83099</v>
      </c>
      <c r="C10206" s="3">
        <v>7159</v>
      </c>
      <c r="D10206" s="4">
        <v>44140</v>
      </c>
      <c r="E10206" t="s">
        <v>76</v>
      </c>
      <c r="F10206" s="4" t="s">
        <v>21</v>
      </c>
      <c r="G10206" s="5">
        <v>4908</v>
      </c>
      <c r="H10206" s="6">
        <v>0.25198609999999999</v>
      </c>
      <c r="I10206" s="7">
        <v>64.736000000000004</v>
      </c>
      <c r="J10206" s="2">
        <v>35</v>
      </c>
      <c r="K10206">
        <v>5</v>
      </c>
    </row>
    <row r="10207" spans="1:12" x14ac:dyDescent="0.25">
      <c r="A10207">
        <v>58721</v>
      </c>
      <c r="B10207" s="2">
        <v>50.829729999999998</v>
      </c>
      <c r="C10207" s="3">
        <v>558</v>
      </c>
      <c r="E10207" t="s">
        <v>11236</v>
      </c>
      <c r="F10207" s="4" t="s">
        <v>11069</v>
      </c>
      <c r="G10207" s="5">
        <v>363</v>
      </c>
      <c r="H10207" s="6">
        <v>0.17630850000000001</v>
      </c>
      <c r="I10207" s="7">
        <v>77.813000000000002</v>
      </c>
      <c r="J10207" s="2">
        <v>46.5</v>
      </c>
      <c r="K10207">
        <v>2</v>
      </c>
    </row>
    <row r="10208" spans="1:12" x14ac:dyDescent="0.25">
      <c r="A10208">
        <v>17406</v>
      </c>
      <c r="B10208" s="2">
        <v>50.825659999999999</v>
      </c>
      <c r="C10208" s="3">
        <v>23989</v>
      </c>
      <c r="D10208" s="4">
        <v>49620</v>
      </c>
      <c r="E10208" t="s">
        <v>709</v>
      </c>
      <c r="F10208" s="4" t="s">
        <v>3003</v>
      </c>
      <c r="G10208" s="5">
        <v>16645</v>
      </c>
      <c r="H10208" s="6">
        <v>0.23633309999999999</v>
      </c>
      <c r="I10208" s="7">
        <v>67.435000000000002</v>
      </c>
      <c r="J10208" s="2">
        <v>45.714300000000001</v>
      </c>
      <c r="K10208">
        <v>7</v>
      </c>
    </row>
    <row r="10209" spans="1:12" x14ac:dyDescent="0.25">
      <c r="A10209">
        <v>21804</v>
      </c>
      <c r="B10209" s="2">
        <v>50.816200000000002</v>
      </c>
      <c r="C10209" s="3">
        <v>37987</v>
      </c>
      <c r="D10209" s="4">
        <v>41540</v>
      </c>
      <c r="E10209" t="s">
        <v>277</v>
      </c>
      <c r="F10209" s="4" t="s">
        <v>4361</v>
      </c>
      <c r="G10209" s="5">
        <v>22920</v>
      </c>
      <c r="H10209" s="6">
        <v>0.29880899999999999</v>
      </c>
      <c r="I10209" s="7">
        <v>56.634999999999998</v>
      </c>
      <c r="J10209" s="2">
        <v>46.555599999999998</v>
      </c>
      <c r="K10209">
        <v>9</v>
      </c>
    </row>
    <row r="10210" spans="1:12" x14ac:dyDescent="0.25">
      <c r="A10210">
        <v>33702</v>
      </c>
      <c r="B10210" s="2">
        <v>50.805210000000002</v>
      </c>
      <c r="C10210" s="3">
        <v>30479</v>
      </c>
      <c r="D10210" s="4">
        <v>45300</v>
      </c>
      <c r="E10210" t="s">
        <v>3400</v>
      </c>
      <c r="F10210" s="4" t="s">
        <v>6689</v>
      </c>
      <c r="G10210" s="5">
        <v>22936</v>
      </c>
      <c r="H10210" s="6">
        <v>0.26778859999999999</v>
      </c>
      <c r="I10210" s="7">
        <v>61.994999999999997</v>
      </c>
      <c r="J10210" s="2">
        <v>44.916699999999999</v>
      </c>
      <c r="K10210">
        <v>12</v>
      </c>
      <c r="L10210" s="2">
        <v>76.599999999999994</v>
      </c>
    </row>
    <row r="10211" spans="1:12" x14ac:dyDescent="0.25">
      <c r="A10211">
        <v>82410</v>
      </c>
      <c r="B10211" s="2">
        <v>50.799430000000001</v>
      </c>
      <c r="C10211" s="3">
        <v>1741</v>
      </c>
      <c r="E10211" t="s">
        <v>11422</v>
      </c>
      <c r="F10211" s="4" t="s">
        <v>14657</v>
      </c>
      <c r="G10211" s="5">
        <v>1243</v>
      </c>
      <c r="H10211" s="6">
        <v>0.23392279999999999</v>
      </c>
      <c r="I10211" s="7">
        <v>67.846999999999994</v>
      </c>
    </row>
    <row r="10212" spans="1:12" x14ac:dyDescent="0.25">
      <c r="A10212">
        <v>10566</v>
      </c>
      <c r="B10212" s="2">
        <v>50.79515</v>
      </c>
      <c r="C10212" s="3">
        <v>23875</v>
      </c>
      <c r="D10212" s="4">
        <v>35620</v>
      </c>
      <c r="E10212" t="s">
        <v>1823</v>
      </c>
      <c r="F10212" s="4" t="s">
        <v>1280</v>
      </c>
      <c r="G10212" s="5">
        <v>16628</v>
      </c>
      <c r="H10212" s="6">
        <v>0.26213239999999999</v>
      </c>
      <c r="I10212" s="7">
        <v>62.968000000000004</v>
      </c>
      <c r="J10212" s="2">
        <v>44.571399999999997</v>
      </c>
      <c r="K10212">
        <v>7</v>
      </c>
    </row>
    <row r="10213" spans="1:12" x14ac:dyDescent="0.25">
      <c r="A10213">
        <v>4255</v>
      </c>
      <c r="B10213" s="2">
        <v>50.791020000000003</v>
      </c>
      <c r="C10213" s="3">
        <v>910</v>
      </c>
      <c r="E10213" t="s">
        <v>780</v>
      </c>
      <c r="F10213" s="4" t="s">
        <v>701</v>
      </c>
      <c r="G10213" s="5">
        <v>652</v>
      </c>
      <c r="H10213" s="6">
        <v>0.2177914</v>
      </c>
      <c r="I10213" s="7">
        <v>70.625</v>
      </c>
      <c r="J10213" s="2">
        <v>59</v>
      </c>
      <c r="K10213">
        <v>1</v>
      </c>
    </row>
    <row r="10214" spans="1:12" x14ac:dyDescent="0.25">
      <c r="A10214">
        <v>68947</v>
      </c>
      <c r="B10214" s="2">
        <v>50.790750000000003</v>
      </c>
      <c r="C10214" s="3">
        <v>588</v>
      </c>
      <c r="E10214" t="s">
        <v>12876</v>
      </c>
      <c r="F10214" s="4" t="s">
        <v>12738</v>
      </c>
      <c r="G10214" s="5">
        <v>456</v>
      </c>
      <c r="H10214" s="6">
        <v>0.2346491</v>
      </c>
      <c r="I10214" s="7">
        <v>67.707999999999998</v>
      </c>
    </row>
    <row r="10215" spans="1:12" x14ac:dyDescent="0.25">
      <c r="A10215">
        <v>11967</v>
      </c>
      <c r="B10215" s="2">
        <v>50.78633</v>
      </c>
      <c r="C10215" s="3">
        <v>27114</v>
      </c>
      <c r="D10215" s="4">
        <v>35620</v>
      </c>
      <c r="E10215" t="s">
        <v>155</v>
      </c>
      <c r="F10215" s="4" t="s">
        <v>1280</v>
      </c>
      <c r="G10215" s="5">
        <v>18038</v>
      </c>
      <c r="H10215" s="6">
        <v>0.13571349999999999</v>
      </c>
      <c r="I10215" s="7">
        <v>84.804000000000002</v>
      </c>
      <c r="J10215" s="2">
        <v>35</v>
      </c>
      <c r="K10215">
        <v>3</v>
      </c>
    </row>
    <row r="10216" spans="1:12" x14ac:dyDescent="0.25">
      <c r="A10216">
        <v>37082</v>
      </c>
      <c r="B10216" s="2">
        <v>50.78096</v>
      </c>
      <c r="C10216" s="3">
        <v>6534</v>
      </c>
      <c r="D10216" s="4">
        <v>34980</v>
      </c>
      <c r="E10216" t="s">
        <v>7378</v>
      </c>
      <c r="F10216" s="4" t="s">
        <v>7348</v>
      </c>
      <c r="G10216" s="5">
        <v>4396</v>
      </c>
      <c r="H10216" s="6">
        <v>0.2265181</v>
      </c>
      <c r="I10216" s="7">
        <v>69.11</v>
      </c>
      <c r="J10216" s="2">
        <v>47.5</v>
      </c>
      <c r="K10216">
        <v>4</v>
      </c>
    </row>
    <row r="10217" spans="1:12" x14ac:dyDescent="0.25">
      <c r="A10217">
        <v>55398</v>
      </c>
      <c r="B10217" s="2">
        <v>50.777639999999998</v>
      </c>
      <c r="C10217" s="3">
        <v>16021</v>
      </c>
      <c r="D10217" s="4">
        <v>33460</v>
      </c>
      <c r="E10217" t="s">
        <v>10499</v>
      </c>
      <c r="F10217" s="4" t="s">
        <v>10428</v>
      </c>
      <c r="G10217" s="5">
        <v>9468</v>
      </c>
      <c r="H10217" s="6">
        <v>0.184305</v>
      </c>
      <c r="I10217" s="7">
        <v>76.402000000000001</v>
      </c>
      <c r="J10217" s="2">
        <v>40.333300000000001</v>
      </c>
      <c r="K10217">
        <v>3</v>
      </c>
    </row>
    <row r="10218" spans="1:12" x14ac:dyDescent="0.25">
      <c r="A10218">
        <v>17109</v>
      </c>
      <c r="B10218" s="2">
        <v>50.771320000000003</v>
      </c>
      <c r="C10218" s="3">
        <v>23544</v>
      </c>
      <c r="D10218" s="4">
        <v>25420</v>
      </c>
      <c r="E10218" t="s">
        <v>3725</v>
      </c>
      <c r="F10218" s="4" t="s">
        <v>3003</v>
      </c>
      <c r="G10218" s="5">
        <v>16909</v>
      </c>
      <c r="H10218" s="6">
        <v>0.26542080000000001</v>
      </c>
      <c r="I10218" s="7">
        <v>62.384</v>
      </c>
      <c r="J10218" s="2">
        <v>41.4</v>
      </c>
      <c r="K10218">
        <v>15</v>
      </c>
      <c r="L10218" s="2">
        <v>58.9</v>
      </c>
    </row>
    <row r="10219" spans="1:12" x14ac:dyDescent="0.25">
      <c r="A10219">
        <v>70762</v>
      </c>
      <c r="B10219" s="2">
        <v>50.767130000000002</v>
      </c>
      <c r="C10219" s="3">
        <v>767</v>
      </c>
      <c r="D10219" s="4">
        <v>12940</v>
      </c>
      <c r="E10219" t="s">
        <v>13075</v>
      </c>
      <c r="F10219" s="4" t="s">
        <v>12927</v>
      </c>
      <c r="G10219" s="5">
        <v>606</v>
      </c>
      <c r="H10219" s="6">
        <v>0.26402639999999999</v>
      </c>
      <c r="I10219" s="7">
        <v>62.619</v>
      </c>
    </row>
    <row r="10220" spans="1:12" x14ac:dyDescent="0.25">
      <c r="A10220">
        <v>49333</v>
      </c>
      <c r="B10220" s="2">
        <v>50.765250000000002</v>
      </c>
      <c r="C10220" s="3">
        <v>11144</v>
      </c>
      <c r="D10220" s="4">
        <v>24340</v>
      </c>
      <c r="E10220" t="s">
        <v>2597</v>
      </c>
      <c r="F10220" s="4" t="s">
        <v>9106</v>
      </c>
      <c r="G10220" s="5">
        <v>7227</v>
      </c>
      <c r="H10220" s="6">
        <v>0.2302477</v>
      </c>
      <c r="I10220" s="7">
        <v>68.453999999999994</v>
      </c>
      <c r="J10220" s="2">
        <v>54.5</v>
      </c>
      <c r="K10220">
        <v>2</v>
      </c>
    </row>
    <row r="10221" spans="1:12" x14ac:dyDescent="0.25">
      <c r="A10221">
        <v>44260</v>
      </c>
      <c r="B10221" s="2">
        <v>50.761360000000003</v>
      </c>
      <c r="C10221" s="3">
        <v>13375</v>
      </c>
      <c r="D10221" s="4">
        <v>10420</v>
      </c>
      <c r="E10221" t="s">
        <v>8532</v>
      </c>
      <c r="F10221" s="4" t="s">
        <v>8295</v>
      </c>
      <c r="G10221" s="5">
        <v>9057</v>
      </c>
      <c r="H10221" s="6">
        <v>0.2368334</v>
      </c>
      <c r="I10221" s="7">
        <v>67.313000000000002</v>
      </c>
      <c r="J10221" s="2">
        <v>48.875</v>
      </c>
      <c r="K10221">
        <v>8</v>
      </c>
    </row>
    <row r="10222" spans="1:12" x14ac:dyDescent="0.25">
      <c r="A10222">
        <v>57641</v>
      </c>
      <c r="B10222" s="2">
        <v>50.759140000000002</v>
      </c>
      <c r="C10222" s="3">
        <v>293</v>
      </c>
      <c r="E10222" t="s">
        <v>6816</v>
      </c>
      <c r="F10222" s="4" t="s">
        <v>10877</v>
      </c>
      <c r="G10222" s="5">
        <v>212</v>
      </c>
      <c r="H10222" s="6">
        <v>0.286385</v>
      </c>
      <c r="I10222" s="7">
        <v>58.75</v>
      </c>
      <c r="J10222" s="2">
        <v>61</v>
      </c>
      <c r="K10222">
        <v>1</v>
      </c>
    </row>
    <row r="10223" spans="1:12" x14ac:dyDescent="0.25">
      <c r="A10223">
        <v>55972</v>
      </c>
      <c r="B10223" s="2">
        <v>50.758360000000003</v>
      </c>
      <c r="C10223" s="3">
        <v>5104</v>
      </c>
      <c r="D10223" s="4">
        <v>49100</v>
      </c>
      <c r="E10223" t="s">
        <v>5024</v>
      </c>
      <c r="F10223" s="4" t="s">
        <v>10428</v>
      </c>
      <c r="G10223" s="5">
        <v>3063</v>
      </c>
      <c r="H10223" s="6">
        <v>0.2196475</v>
      </c>
      <c r="I10223" s="7">
        <v>70.281000000000006</v>
      </c>
      <c r="J10223" s="2">
        <v>71</v>
      </c>
      <c r="K10223">
        <v>1</v>
      </c>
    </row>
    <row r="10224" spans="1:12" x14ac:dyDescent="0.25">
      <c r="A10224">
        <v>99146</v>
      </c>
      <c r="B10224" s="2">
        <v>50.75761</v>
      </c>
      <c r="C10224" s="3">
        <v>89</v>
      </c>
      <c r="E10224" t="s">
        <v>16571</v>
      </c>
      <c r="F10224" s="4" t="s">
        <v>16344</v>
      </c>
      <c r="G10224" s="5">
        <v>50</v>
      </c>
      <c r="H10224" s="6">
        <v>0.34</v>
      </c>
      <c r="I10224" s="7">
        <v>49.478999999999999</v>
      </c>
      <c r="J10224" s="2">
        <v>43</v>
      </c>
      <c r="K10224">
        <v>1</v>
      </c>
    </row>
    <row r="10225" spans="1:11" x14ac:dyDescent="0.25">
      <c r="A10225">
        <v>47943</v>
      </c>
      <c r="B10225" s="2">
        <v>50.757460000000002</v>
      </c>
      <c r="C10225" s="3">
        <v>1039</v>
      </c>
      <c r="D10225" s="4">
        <v>16980</v>
      </c>
      <c r="E10225" t="s">
        <v>9087</v>
      </c>
      <c r="F10225" s="4" t="s">
        <v>8800</v>
      </c>
      <c r="G10225" s="5">
        <v>592</v>
      </c>
      <c r="H10225" s="6">
        <v>0.20101350000000001</v>
      </c>
      <c r="I10225" s="7">
        <v>73.486999999999995</v>
      </c>
    </row>
    <row r="10226" spans="1:11" x14ac:dyDescent="0.25">
      <c r="A10226">
        <v>43469</v>
      </c>
      <c r="B10226" s="2">
        <v>50.756830000000001</v>
      </c>
      <c r="C10226" s="3">
        <v>2976</v>
      </c>
      <c r="D10226" s="4">
        <v>23380</v>
      </c>
      <c r="E10226" t="s">
        <v>4729</v>
      </c>
      <c r="F10226" s="4" t="s">
        <v>8295</v>
      </c>
      <c r="G10226" s="5">
        <v>2030</v>
      </c>
      <c r="H10226" s="6">
        <v>0.20039390000000001</v>
      </c>
      <c r="I10226" s="7">
        <v>73.593999999999994</v>
      </c>
    </row>
    <row r="10227" spans="1:11" x14ac:dyDescent="0.25">
      <c r="A10227">
        <v>68359</v>
      </c>
      <c r="B10227" s="2">
        <v>50.756070000000001</v>
      </c>
      <c r="C10227" s="3">
        <v>1595</v>
      </c>
      <c r="E10227" t="s">
        <v>12774</v>
      </c>
      <c r="F10227" s="4" t="s">
        <v>12738</v>
      </c>
      <c r="G10227" s="5">
        <v>1159</v>
      </c>
      <c r="H10227" s="6">
        <v>0.22174289999999999</v>
      </c>
      <c r="I10227" s="7">
        <v>69.903999999999996</v>
      </c>
    </row>
    <row r="10228" spans="1:11" x14ac:dyDescent="0.25">
      <c r="A10228">
        <v>84405</v>
      </c>
      <c r="B10228" s="2">
        <v>50.75123</v>
      </c>
      <c r="C10228" s="3">
        <v>31541</v>
      </c>
      <c r="D10228" s="4">
        <v>36260</v>
      </c>
      <c r="E10228" t="s">
        <v>9646</v>
      </c>
      <c r="F10228" s="4" t="s">
        <v>14851</v>
      </c>
      <c r="G10228" s="5">
        <v>19047</v>
      </c>
      <c r="H10228" s="6">
        <v>0.25190319999999999</v>
      </c>
      <c r="I10228" s="7">
        <v>64.69</v>
      </c>
      <c r="J10228" s="2">
        <v>43.25</v>
      </c>
      <c r="K10228">
        <v>4</v>
      </c>
    </row>
    <row r="10229" spans="1:11" x14ac:dyDescent="0.25">
      <c r="A10229">
        <v>58458</v>
      </c>
      <c r="B10229" s="2">
        <v>50.746470000000002</v>
      </c>
      <c r="C10229" s="3">
        <v>1261</v>
      </c>
      <c r="E10229" t="s">
        <v>11176</v>
      </c>
      <c r="F10229" s="4" t="s">
        <v>11069</v>
      </c>
      <c r="G10229" s="5">
        <v>841</v>
      </c>
      <c r="H10229" s="6">
        <v>0.2235434</v>
      </c>
      <c r="I10229" s="7">
        <v>69.582999999999998</v>
      </c>
      <c r="J10229" s="2">
        <v>45</v>
      </c>
      <c r="K10229">
        <v>1</v>
      </c>
    </row>
    <row r="10230" spans="1:11" x14ac:dyDescent="0.25">
      <c r="A10230">
        <v>12189</v>
      </c>
      <c r="B10230" s="2">
        <v>50.743470000000002</v>
      </c>
      <c r="C10230" s="3">
        <v>17674</v>
      </c>
      <c r="D10230" s="4">
        <v>10580</v>
      </c>
      <c r="E10230" t="s">
        <v>2177</v>
      </c>
      <c r="F10230" s="4" t="s">
        <v>1280</v>
      </c>
      <c r="G10230" s="5">
        <v>11682</v>
      </c>
      <c r="H10230" s="6">
        <v>0.2732175</v>
      </c>
      <c r="I10230" s="7">
        <v>60.991999999999997</v>
      </c>
      <c r="J10230" s="2">
        <v>43.75</v>
      </c>
      <c r="K10230">
        <v>4</v>
      </c>
    </row>
    <row r="10231" spans="1:11" x14ac:dyDescent="0.25">
      <c r="A10231">
        <v>56025</v>
      </c>
      <c r="B10231" s="2">
        <v>50.740600000000001</v>
      </c>
      <c r="C10231" s="3">
        <v>474</v>
      </c>
      <c r="E10231" t="s">
        <v>943</v>
      </c>
      <c r="F10231" s="4" t="s">
        <v>10428</v>
      </c>
      <c r="G10231" s="5">
        <v>345</v>
      </c>
      <c r="H10231" s="6">
        <v>0.2312139</v>
      </c>
      <c r="I10231" s="7">
        <v>68.25</v>
      </c>
      <c r="J10231" s="2">
        <v>55</v>
      </c>
      <c r="K10231">
        <v>1</v>
      </c>
    </row>
    <row r="10232" spans="1:11" x14ac:dyDescent="0.25">
      <c r="A10232">
        <v>15012</v>
      </c>
      <c r="B10232" s="2">
        <v>50.737789999999997</v>
      </c>
      <c r="C10232" s="3">
        <v>15786</v>
      </c>
      <c r="D10232" s="4">
        <v>38300</v>
      </c>
      <c r="E10232" t="s">
        <v>3010</v>
      </c>
      <c r="F10232" s="4" t="s">
        <v>3003</v>
      </c>
      <c r="G10232" s="5">
        <v>11380</v>
      </c>
      <c r="H10232" s="6">
        <v>0.23618310000000001</v>
      </c>
      <c r="I10232" s="7">
        <v>67.388000000000005</v>
      </c>
      <c r="J10232" s="2">
        <v>59</v>
      </c>
      <c r="K10232">
        <v>4</v>
      </c>
    </row>
    <row r="10233" spans="1:11" x14ac:dyDescent="0.25">
      <c r="A10233">
        <v>67227</v>
      </c>
      <c r="B10233" s="2">
        <v>50.735019999999999</v>
      </c>
      <c r="C10233" s="3">
        <v>238</v>
      </c>
      <c r="D10233" s="4">
        <v>48620</v>
      </c>
      <c r="E10233" t="s">
        <v>12626</v>
      </c>
      <c r="F10233" s="4" t="s">
        <v>12494</v>
      </c>
      <c r="G10233" s="5">
        <v>182</v>
      </c>
      <c r="H10233" s="6">
        <v>0.1857924</v>
      </c>
      <c r="I10233" s="7">
        <v>76.093999999999994</v>
      </c>
    </row>
    <row r="10234" spans="1:11" x14ac:dyDescent="0.25">
      <c r="A10234">
        <v>44659</v>
      </c>
      <c r="B10234" s="2">
        <v>50.734960000000001</v>
      </c>
      <c r="C10234" s="3">
        <v>160</v>
      </c>
      <c r="D10234" s="4">
        <v>49300</v>
      </c>
      <c r="E10234" t="s">
        <v>8589</v>
      </c>
      <c r="F10234" s="4" t="s">
        <v>8295</v>
      </c>
      <c r="G10234" s="5">
        <v>92</v>
      </c>
      <c r="H10234" s="6">
        <v>0.23913039999999999</v>
      </c>
      <c r="I10234" s="7">
        <v>66.875</v>
      </c>
      <c r="J10234" s="2">
        <v>26</v>
      </c>
      <c r="K10234">
        <v>1</v>
      </c>
    </row>
    <row r="10235" spans="1:11" x14ac:dyDescent="0.25">
      <c r="A10235">
        <v>38962</v>
      </c>
      <c r="B10235" s="2">
        <v>50.734920000000002</v>
      </c>
      <c r="C10235" s="3">
        <v>83</v>
      </c>
      <c r="E10235" t="s">
        <v>7735</v>
      </c>
      <c r="F10235" s="4" t="s">
        <v>7633</v>
      </c>
      <c r="G10235" s="5">
        <v>83</v>
      </c>
      <c r="H10235" s="6">
        <v>0.22619049999999999</v>
      </c>
      <c r="I10235" s="7">
        <v>69.106999999999999</v>
      </c>
    </row>
    <row r="10236" spans="1:11" x14ac:dyDescent="0.25">
      <c r="A10236">
        <v>4650</v>
      </c>
      <c r="B10236" s="2">
        <v>50.734870000000001</v>
      </c>
      <c r="C10236" s="3">
        <v>150</v>
      </c>
      <c r="E10236" t="s">
        <v>912</v>
      </c>
      <c r="F10236" s="4" t="s">
        <v>701</v>
      </c>
      <c r="G10236" s="5">
        <v>137</v>
      </c>
      <c r="H10236" s="6">
        <v>0.2246377</v>
      </c>
      <c r="I10236" s="7">
        <v>69.375</v>
      </c>
      <c r="J10236" s="2">
        <v>63</v>
      </c>
      <c r="K10236">
        <v>1</v>
      </c>
    </row>
    <row r="10237" spans="1:11" x14ac:dyDescent="0.25">
      <c r="A10237">
        <v>57077</v>
      </c>
      <c r="B10237" s="2">
        <v>50.734610000000004</v>
      </c>
      <c r="C10237" s="3">
        <v>1475</v>
      </c>
      <c r="D10237" s="4">
        <v>43620</v>
      </c>
      <c r="E10237" t="s">
        <v>10907</v>
      </c>
      <c r="F10237" s="4" t="s">
        <v>10877</v>
      </c>
      <c r="G10237" s="5">
        <v>925</v>
      </c>
      <c r="H10237" s="6">
        <v>0.2216216</v>
      </c>
      <c r="I10237" s="7">
        <v>69.885999999999996</v>
      </c>
    </row>
    <row r="10238" spans="1:11" x14ac:dyDescent="0.25">
      <c r="A10238">
        <v>12809</v>
      </c>
      <c r="B10238" s="2">
        <v>50.73377</v>
      </c>
      <c r="C10238" s="3">
        <v>3460</v>
      </c>
      <c r="D10238" s="4">
        <v>24020</v>
      </c>
      <c r="E10238" t="s">
        <v>2363</v>
      </c>
      <c r="F10238" s="4" t="s">
        <v>1280</v>
      </c>
      <c r="G10238" s="5">
        <v>2588</v>
      </c>
      <c r="H10238" s="6">
        <v>0.1830823</v>
      </c>
      <c r="I10238" s="7">
        <v>76.543999999999997</v>
      </c>
      <c r="J10238" s="2">
        <v>65</v>
      </c>
      <c r="K10238">
        <v>3</v>
      </c>
    </row>
    <row r="10239" spans="1:11" x14ac:dyDescent="0.25">
      <c r="A10239">
        <v>20755</v>
      </c>
      <c r="B10239" s="2">
        <v>50.732149999999997</v>
      </c>
      <c r="C10239" s="3">
        <v>9809</v>
      </c>
      <c r="D10239" s="4">
        <v>12580</v>
      </c>
      <c r="E10239" t="s">
        <v>4423</v>
      </c>
      <c r="F10239" s="4" t="s">
        <v>4361</v>
      </c>
      <c r="G10239" s="5">
        <v>4153</v>
      </c>
      <c r="H10239" s="6">
        <v>0.28189700000000001</v>
      </c>
      <c r="I10239" s="7">
        <v>59.460999999999999</v>
      </c>
      <c r="J10239" s="2">
        <v>46</v>
      </c>
      <c r="K10239">
        <v>6</v>
      </c>
    </row>
    <row r="10240" spans="1:11" x14ac:dyDescent="0.25">
      <c r="A10240">
        <v>28731</v>
      </c>
      <c r="B10240" s="2">
        <v>50.729790000000001</v>
      </c>
      <c r="C10240" s="3">
        <v>8043</v>
      </c>
      <c r="D10240" s="4">
        <v>11700</v>
      </c>
      <c r="E10240" t="s">
        <v>6093</v>
      </c>
      <c r="F10240" s="4" t="s">
        <v>5642</v>
      </c>
      <c r="G10240" s="5">
        <v>5747</v>
      </c>
      <c r="H10240" s="6">
        <v>0.28728029999999999</v>
      </c>
      <c r="I10240" s="7">
        <v>58.526000000000003</v>
      </c>
      <c r="J10240" s="2">
        <v>38.4</v>
      </c>
      <c r="K10240">
        <v>5</v>
      </c>
    </row>
    <row r="10241" spans="1:12" x14ac:dyDescent="0.25">
      <c r="A10241">
        <v>98104</v>
      </c>
      <c r="B10241" s="2">
        <v>50.725879999999997</v>
      </c>
      <c r="C10241" s="3">
        <v>13177</v>
      </c>
      <c r="D10241" s="4">
        <v>42660</v>
      </c>
      <c r="E10241" t="s">
        <v>16366</v>
      </c>
      <c r="F10241" s="4" t="s">
        <v>16344</v>
      </c>
      <c r="G10241" s="5">
        <v>10588</v>
      </c>
      <c r="H10241" s="6">
        <v>0.36503590000000002</v>
      </c>
      <c r="I10241" s="7">
        <v>45.082999999999998</v>
      </c>
      <c r="J10241" s="2">
        <v>40.8947</v>
      </c>
      <c r="K10241">
        <v>19</v>
      </c>
      <c r="L10241" s="2">
        <v>55.9</v>
      </c>
    </row>
    <row r="10242" spans="1:12" x14ac:dyDescent="0.25">
      <c r="A10242">
        <v>3263</v>
      </c>
      <c r="B10242" s="2">
        <v>50.72269</v>
      </c>
      <c r="C10242" s="3">
        <v>4081</v>
      </c>
      <c r="D10242" s="4">
        <v>18180</v>
      </c>
      <c r="E10242" t="s">
        <v>79</v>
      </c>
      <c r="F10242" s="4" t="s">
        <v>520</v>
      </c>
      <c r="G10242" s="5">
        <v>2726</v>
      </c>
      <c r="H10242" s="6">
        <v>0.21203230000000001</v>
      </c>
      <c r="I10242" s="7">
        <v>71.52</v>
      </c>
    </row>
    <row r="10243" spans="1:12" x14ac:dyDescent="0.25">
      <c r="A10243">
        <v>22630</v>
      </c>
      <c r="B10243" s="2">
        <v>50.71696</v>
      </c>
      <c r="C10243" s="3">
        <v>31023</v>
      </c>
      <c r="D10243" s="4">
        <v>47900</v>
      </c>
      <c r="E10243" t="s">
        <v>4694</v>
      </c>
      <c r="F10243" s="4" t="s">
        <v>4335</v>
      </c>
      <c r="G10243" s="5">
        <v>21190</v>
      </c>
      <c r="H10243" s="6">
        <v>0.20882490000000001</v>
      </c>
      <c r="I10243" s="7">
        <v>72.063999999999993</v>
      </c>
      <c r="J10243" s="2">
        <v>43.75</v>
      </c>
      <c r="K10243">
        <v>16</v>
      </c>
      <c r="L10243" s="2">
        <v>70.8</v>
      </c>
    </row>
    <row r="10244" spans="1:12" x14ac:dyDescent="0.25">
      <c r="A10244">
        <v>58790</v>
      </c>
      <c r="B10244" s="2">
        <v>50.711640000000003</v>
      </c>
      <c r="C10244" s="3">
        <v>1648</v>
      </c>
      <c r="D10244" s="4">
        <v>33500</v>
      </c>
      <c r="E10244" t="s">
        <v>11267</v>
      </c>
      <c r="F10244" s="4" t="s">
        <v>11069</v>
      </c>
      <c r="G10244" s="5">
        <v>1024</v>
      </c>
      <c r="H10244" s="6">
        <v>0.22558590000000001</v>
      </c>
      <c r="I10244" s="7">
        <v>69.167000000000002</v>
      </c>
    </row>
    <row r="10245" spans="1:12" x14ac:dyDescent="0.25">
      <c r="A10245">
        <v>52755</v>
      </c>
      <c r="B10245" s="2">
        <v>50.711080000000003</v>
      </c>
      <c r="C10245" s="3">
        <v>1988</v>
      </c>
      <c r="D10245" s="4">
        <v>26980</v>
      </c>
      <c r="E10245" t="s">
        <v>10023</v>
      </c>
      <c r="F10245" s="4" t="s">
        <v>9593</v>
      </c>
      <c r="G10245" s="5">
        <v>1351</v>
      </c>
      <c r="H10245" s="6">
        <v>0.1997041</v>
      </c>
      <c r="I10245" s="7">
        <v>73.635999999999996</v>
      </c>
      <c r="J10245" s="2">
        <v>55.333300000000001</v>
      </c>
      <c r="K10245">
        <v>3</v>
      </c>
    </row>
    <row r="10246" spans="1:12" x14ac:dyDescent="0.25">
      <c r="A10246">
        <v>75109</v>
      </c>
      <c r="B10246" s="2">
        <v>50.710079999999998</v>
      </c>
      <c r="C10246" s="3">
        <v>4046</v>
      </c>
      <c r="D10246" s="4">
        <v>18620</v>
      </c>
      <c r="E10246" t="s">
        <v>13768</v>
      </c>
      <c r="F10246" s="4" t="s">
        <v>13752</v>
      </c>
      <c r="G10246" s="5">
        <v>2812</v>
      </c>
      <c r="H10246" s="6">
        <v>0.20120869999999999</v>
      </c>
      <c r="I10246" s="7">
        <v>73.375</v>
      </c>
      <c r="J10246" s="2">
        <v>30</v>
      </c>
      <c r="K10246">
        <v>1</v>
      </c>
    </row>
    <row r="10247" spans="1:12" x14ac:dyDescent="0.25">
      <c r="A10247">
        <v>17340</v>
      </c>
      <c r="B10247" s="2">
        <v>50.707630000000002</v>
      </c>
      <c r="C10247" s="3">
        <v>11005</v>
      </c>
      <c r="D10247" s="4">
        <v>23900</v>
      </c>
      <c r="E10247" t="s">
        <v>3783</v>
      </c>
      <c r="F10247" s="4" t="s">
        <v>3003</v>
      </c>
      <c r="G10247" s="5">
        <v>7480</v>
      </c>
      <c r="H10247" s="6">
        <v>0.21187010000000001</v>
      </c>
      <c r="I10247" s="7">
        <v>71.53</v>
      </c>
      <c r="J10247" s="2">
        <v>50</v>
      </c>
      <c r="K10247">
        <v>2</v>
      </c>
    </row>
    <row r="10248" spans="1:12" x14ac:dyDescent="0.25">
      <c r="A10248">
        <v>13775</v>
      </c>
      <c r="B10248" s="2">
        <v>50.705550000000002</v>
      </c>
      <c r="C10248" s="3">
        <v>1840</v>
      </c>
      <c r="E10248" t="s">
        <v>293</v>
      </c>
      <c r="F10248" s="4" t="s">
        <v>1280</v>
      </c>
      <c r="G10248" s="5">
        <v>1172</v>
      </c>
      <c r="H10248" s="6">
        <v>0.2455243</v>
      </c>
      <c r="I10248" s="7">
        <v>65.713999999999999</v>
      </c>
    </row>
    <row r="10249" spans="1:12" x14ac:dyDescent="0.25">
      <c r="A10249">
        <v>88341</v>
      </c>
      <c r="B10249" s="2">
        <v>50.705210000000001</v>
      </c>
      <c r="C10249" s="3">
        <v>310</v>
      </c>
      <c r="E10249" t="s">
        <v>15305</v>
      </c>
      <c r="F10249" s="4" t="s">
        <v>15124</v>
      </c>
      <c r="G10249" s="5">
        <v>241</v>
      </c>
      <c r="H10249" s="6">
        <v>0.34297519999999998</v>
      </c>
      <c r="I10249" s="7">
        <v>48.869</v>
      </c>
      <c r="J10249" s="2">
        <v>55</v>
      </c>
      <c r="K10249">
        <v>1</v>
      </c>
    </row>
    <row r="10250" spans="1:12" x14ac:dyDescent="0.25">
      <c r="A10250">
        <v>90028</v>
      </c>
      <c r="B10250" s="2">
        <v>50.699829999999999</v>
      </c>
      <c r="C10250" s="3">
        <v>29993</v>
      </c>
      <c r="D10250" s="4">
        <v>31080</v>
      </c>
      <c r="E10250" t="s">
        <v>15367</v>
      </c>
      <c r="F10250" s="4" t="s">
        <v>15368</v>
      </c>
      <c r="G10250" s="5">
        <v>22271</v>
      </c>
      <c r="H10250" s="6">
        <v>0.40678880000000001</v>
      </c>
      <c r="I10250" s="7">
        <v>37.835000000000001</v>
      </c>
      <c r="J10250" s="2">
        <v>42.642899999999997</v>
      </c>
      <c r="K10250">
        <v>14</v>
      </c>
      <c r="L10250" s="2">
        <v>65.3</v>
      </c>
    </row>
    <row r="10251" spans="1:12" x14ac:dyDescent="0.25">
      <c r="A10251">
        <v>67107</v>
      </c>
      <c r="B10251" s="2">
        <v>50.694020000000002</v>
      </c>
      <c r="C10251" s="3">
        <v>2767</v>
      </c>
      <c r="D10251" s="4">
        <v>32700</v>
      </c>
      <c r="E10251" t="s">
        <v>12615</v>
      </c>
      <c r="F10251" s="4" t="s">
        <v>12494</v>
      </c>
      <c r="G10251" s="5">
        <v>1976</v>
      </c>
      <c r="H10251" s="6">
        <v>0.262519</v>
      </c>
      <c r="I10251" s="7">
        <v>62.762999999999998</v>
      </c>
      <c r="J10251" s="2">
        <v>34</v>
      </c>
      <c r="K10251">
        <v>2</v>
      </c>
    </row>
    <row r="10252" spans="1:12" x14ac:dyDescent="0.25">
      <c r="A10252">
        <v>32757</v>
      </c>
      <c r="B10252" s="2">
        <v>50.68929</v>
      </c>
      <c r="C10252" s="3">
        <v>24351</v>
      </c>
      <c r="D10252" s="4">
        <v>36740</v>
      </c>
      <c r="E10252" t="s">
        <v>6836</v>
      </c>
      <c r="F10252" s="4" t="s">
        <v>6689</v>
      </c>
      <c r="G10252" s="5">
        <v>17774</v>
      </c>
      <c r="H10252" s="6">
        <v>0.27127990000000002</v>
      </c>
      <c r="I10252" s="7">
        <v>61.241999999999997</v>
      </c>
      <c r="J10252" s="2">
        <v>45</v>
      </c>
      <c r="K10252">
        <v>4</v>
      </c>
    </row>
    <row r="10253" spans="1:12" x14ac:dyDescent="0.25">
      <c r="A10253">
        <v>95668</v>
      </c>
      <c r="B10253" s="2">
        <v>50.684910000000002</v>
      </c>
      <c r="C10253" s="3">
        <v>751</v>
      </c>
      <c r="D10253" s="4">
        <v>49700</v>
      </c>
      <c r="E10253" t="s">
        <v>7067</v>
      </c>
      <c r="F10253" s="4" t="s">
        <v>15368</v>
      </c>
      <c r="G10253" s="5">
        <v>564</v>
      </c>
      <c r="H10253" s="6">
        <v>0.1681416</v>
      </c>
      <c r="I10253" s="7">
        <v>79.063000000000002</v>
      </c>
    </row>
    <row r="10254" spans="1:12" x14ac:dyDescent="0.25">
      <c r="A10254">
        <v>49445</v>
      </c>
      <c r="B10254" s="2">
        <v>50.68139</v>
      </c>
      <c r="C10254" s="3">
        <v>20457</v>
      </c>
      <c r="D10254" s="4">
        <v>34740</v>
      </c>
      <c r="E10254" t="s">
        <v>9399</v>
      </c>
      <c r="F10254" s="4" t="s">
        <v>9106</v>
      </c>
      <c r="G10254" s="5">
        <v>14126</v>
      </c>
      <c r="H10254" s="6">
        <v>0.2699087</v>
      </c>
      <c r="I10254" s="7">
        <v>61.470999999999997</v>
      </c>
      <c r="J10254" s="2">
        <v>44.7333</v>
      </c>
      <c r="K10254">
        <v>15</v>
      </c>
      <c r="L10254" s="2">
        <v>75.599999999999994</v>
      </c>
    </row>
    <row r="10255" spans="1:12" x14ac:dyDescent="0.25">
      <c r="A10255">
        <v>13030</v>
      </c>
      <c r="B10255" s="2">
        <v>50.677370000000003</v>
      </c>
      <c r="C10255" s="3">
        <v>3792</v>
      </c>
      <c r="D10255" s="4">
        <v>45060</v>
      </c>
      <c r="E10255" t="s">
        <v>1311</v>
      </c>
      <c r="F10255" s="4" t="s">
        <v>1280</v>
      </c>
      <c r="G10255" s="5">
        <v>2657</v>
      </c>
      <c r="H10255" s="6">
        <v>0.22054950000000001</v>
      </c>
      <c r="I10255" s="7">
        <v>70</v>
      </c>
      <c r="J10255" s="2">
        <v>50</v>
      </c>
      <c r="K10255">
        <v>4</v>
      </c>
    </row>
    <row r="10256" spans="1:12" x14ac:dyDescent="0.25">
      <c r="A10256">
        <v>52046</v>
      </c>
      <c r="B10256" s="2">
        <v>50.676400000000001</v>
      </c>
      <c r="C10256" s="3">
        <v>2170</v>
      </c>
      <c r="D10256" s="4">
        <v>20220</v>
      </c>
      <c r="E10256" t="s">
        <v>9904</v>
      </c>
      <c r="F10256" s="4" t="s">
        <v>9593</v>
      </c>
      <c r="G10256" s="5">
        <v>1383</v>
      </c>
      <c r="H10256" s="6">
        <v>0.18655099999999999</v>
      </c>
      <c r="I10256" s="7">
        <v>75.875</v>
      </c>
    </row>
    <row r="10257" spans="1:12" x14ac:dyDescent="0.25">
      <c r="A10257">
        <v>68873</v>
      </c>
      <c r="B10257" s="2">
        <v>50.675510000000003</v>
      </c>
      <c r="C10257" s="3">
        <v>3450</v>
      </c>
      <c r="D10257" s="4">
        <v>24260</v>
      </c>
      <c r="E10257" t="s">
        <v>5025</v>
      </c>
      <c r="F10257" s="4" t="s">
        <v>12738</v>
      </c>
      <c r="G10257" s="5">
        <v>2342</v>
      </c>
      <c r="H10257" s="6">
        <v>0.22843720000000001</v>
      </c>
      <c r="I10257" s="7">
        <v>68.635999999999996</v>
      </c>
    </row>
    <row r="10258" spans="1:12" x14ac:dyDescent="0.25">
      <c r="A10258">
        <v>53955</v>
      </c>
      <c r="B10258" s="2">
        <v>50.674050000000001</v>
      </c>
      <c r="C10258" s="3">
        <v>5344</v>
      </c>
      <c r="D10258" s="4">
        <v>31540</v>
      </c>
      <c r="E10258" t="s">
        <v>10158</v>
      </c>
      <c r="F10258" s="4" t="s">
        <v>10031</v>
      </c>
      <c r="G10258" s="5">
        <v>3783</v>
      </c>
      <c r="H10258" s="6">
        <v>0.20718819999999999</v>
      </c>
      <c r="I10258" s="7">
        <v>72.304000000000002</v>
      </c>
      <c r="J10258" s="2">
        <v>38.666699999999999</v>
      </c>
      <c r="K10258">
        <v>3</v>
      </c>
    </row>
    <row r="10259" spans="1:12" x14ac:dyDescent="0.25">
      <c r="A10259">
        <v>52585</v>
      </c>
      <c r="B10259" s="2">
        <v>50.673009999999998</v>
      </c>
      <c r="C10259" s="3">
        <v>925</v>
      </c>
      <c r="E10259" t="s">
        <v>1691</v>
      </c>
      <c r="F10259" s="4" t="s">
        <v>9593</v>
      </c>
      <c r="G10259" s="5">
        <v>569</v>
      </c>
      <c r="H10259" s="6">
        <v>0.2231986</v>
      </c>
      <c r="I10259" s="7">
        <v>69.524000000000001</v>
      </c>
    </row>
    <row r="10260" spans="1:12" x14ac:dyDescent="0.25">
      <c r="A10260">
        <v>70506</v>
      </c>
      <c r="B10260" s="2">
        <v>50.666289999999996</v>
      </c>
      <c r="C10260" s="3">
        <v>44296</v>
      </c>
      <c r="D10260" s="4">
        <v>29180</v>
      </c>
      <c r="E10260" t="s">
        <v>1535</v>
      </c>
      <c r="F10260" s="4" t="s">
        <v>12927</v>
      </c>
      <c r="G10260" s="5">
        <v>27513</v>
      </c>
      <c r="H10260" s="6">
        <v>0.28291050000000001</v>
      </c>
      <c r="I10260" s="7">
        <v>59.195999999999998</v>
      </c>
      <c r="J10260" s="2">
        <v>40.583300000000001</v>
      </c>
      <c r="K10260">
        <v>12</v>
      </c>
      <c r="L10260" s="2">
        <v>54.6</v>
      </c>
    </row>
    <row r="10261" spans="1:12" x14ac:dyDescent="0.25">
      <c r="A10261">
        <v>10940</v>
      </c>
      <c r="B10261" s="2">
        <v>50.652050000000003</v>
      </c>
      <c r="C10261" s="3">
        <v>48512</v>
      </c>
      <c r="D10261" s="4">
        <v>35620</v>
      </c>
      <c r="E10261" t="s">
        <v>490</v>
      </c>
      <c r="F10261" s="4" t="s">
        <v>1280</v>
      </c>
      <c r="G10261" s="5">
        <v>31989</v>
      </c>
      <c r="H10261" s="6">
        <v>0.21303530000000001</v>
      </c>
      <c r="I10261" s="7">
        <v>71.260000000000005</v>
      </c>
      <c r="J10261" s="2">
        <v>37.0625</v>
      </c>
      <c r="K10261">
        <v>16</v>
      </c>
      <c r="L10261" s="2">
        <v>33.9</v>
      </c>
    </row>
    <row r="10262" spans="1:12" x14ac:dyDescent="0.25">
      <c r="A10262">
        <v>17362</v>
      </c>
      <c r="B10262" s="2">
        <v>50.64208</v>
      </c>
      <c r="C10262" s="3">
        <v>14055</v>
      </c>
      <c r="D10262" s="4">
        <v>49620</v>
      </c>
      <c r="E10262" t="s">
        <v>3793</v>
      </c>
      <c r="F10262" s="4" t="s">
        <v>3003</v>
      </c>
      <c r="G10262" s="5">
        <v>9654</v>
      </c>
      <c r="H10262" s="6">
        <v>0.1968096</v>
      </c>
      <c r="I10262" s="7">
        <v>74.063000000000002</v>
      </c>
      <c r="J10262" s="2">
        <v>46.2</v>
      </c>
      <c r="K10262">
        <v>5</v>
      </c>
    </row>
    <row r="10263" spans="1:12" x14ac:dyDescent="0.25">
      <c r="A10263">
        <v>7057</v>
      </c>
      <c r="B10263" s="2">
        <v>50.637709999999998</v>
      </c>
      <c r="C10263" s="3">
        <v>11487</v>
      </c>
      <c r="D10263" s="4">
        <v>35620</v>
      </c>
      <c r="E10263" t="s">
        <v>1377</v>
      </c>
      <c r="F10263" s="4" t="s">
        <v>1341</v>
      </c>
      <c r="G10263" s="5">
        <v>8637</v>
      </c>
      <c r="H10263" s="6">
        <v>0.24924750000000001</v>
      </c>
      <c r="I10263" s="7">
        <v>65</v>
      </c>
      <c r="J10263" s="2">
        <v>50</v>
      </c>
      <c r="K10263">
        <v>3</v>
      </c>
    </row>
    <row r="10264" spans="1:12" x14ac:dyDescent="0.25">
      <c r="A10264">
        <v>32776</v>
      </c>
      <c r="B10264" s="2">
        <v>50.633830000000003</v>
      </c>
      <c r="C10264" s="3">
        <v>10586</v>
      </c>
      <c r="D10264" s="4">
        <v>36740</v>
      </c>
      <c r="E10264" t="s">
        <v>928</v>
      </c>
      <c r="F10264" s="4" t="s">
        <v>6689</v>
      </c>
      <c r="G10264" s="5">
        <v>7541</v>
      </c>
      <c r="H10264" s="6">
        <v>0.24025460000000001</v>
      </c>
      <c r="I10264" s="7">
        <v>66.554000000000002</v>
      </c>
      <c r="J10264" s="2">
        <v>37.5</v>
      </c>
      <c r="K10264">
        <v>2</v>
      </c>
    </row>
    <row r="10265" spans="1:12" x14ac:dyDescent="0.25">
      <c r="A10265">
        <v>82937</v>
      </c>
      <c r="B10265" s="2">
        <v>50.631480000000003</v>
      </c>
      <c r="C10265" s="3">
        <v>3642</v>
      </c>
      <c r="D10265" s="4">
        <v>21740</v>
      </c>
      <c r="E10265" t="s">
        <v>6209</v>
      </c>
      <c r="F10265" s="4" t="s">
        <v>14657</v>
      </c>
      <c r="G10265" s="5">
        <v>2289</v>
      </c>
      <c r="H10265" s="6">
        <v>0.14984710000000001</v>
      </c>
      <c r="I10265" s="7">
        <v>82.176000000000002</v>
      </c>
      <c r="J10265" s="2">
        <v>50</v>
      </c>
      <c r="K10265">
        <v>2</v>
      </c>
    </row>
    <row r="10266" spans="1:12" x14ac:dyDescent="0.25">
      <c r="A10266">
        <v>18302</v>
      </c>
      <c r="B10266" s="2">
        <v>50.628160000000001</v>
      </c>
      <c r="C10266" s="3">
        <v>16966</v>
      </c>
      <c r="D10266" s="4">
        <v>20700</v>
      </c>
      <c r="E10266" t="s">
        <v>4015</v>
      </c>
      <c r="F10266" s="4" t="s">
        <v>3003</v>
      </c>
      <c r="G10266" s="5">
        <v>11574</v>
      </c>
      <c r="H10266" s="6">
        <v>0.2325903</v>
      </c>
      <c r="I10266" s="7">
        <v>67.876000000000005</v>
      </c>
      <c r="J10266" s="2">
        <v>20</v>
      </c>
      <c r="K10266">
        <v>1</v>
      </c>
    </row>
    <row r="10267" spans="1:12" x14ac:dyDescent="0.25">
      <c r="A10267">
        <v>54235</v>
      </c>
      <c r="B10267" s="2">
        <v>50.62229</v>
      </c>
      <c r="C10267" s="3">
        <v>17028</v>
      </c>
      <c r="E10267" t="s">
        <v>10224</v>
      </c>
      <c r="F10267" s="4" t="s">
        <v>10031</v>
      </c>
      <c r="G10267" s="5">
        <v>13000</v>
      </c>
      <c r="H10267" s="6">
        <v>0.26238460000000002</v>
      </c>
      <c r="I10267" s="7">
        <v>62.726999999999997</v>
      </c>
      <c r="J10267" s="2">
        <v>52.571399999999997</v>
      </c>
      <c r="K10267">
        <v>7</v>
      </c>
    </row>
    <row r="10268" spans="1:12" x14ac:dyDescent="0.25">
      <c r="A10268">
        <v>24314</v>
      </c>
      <c r="B10268" s="2">
        <v>50.61891</v>
      </c>
      <c r="C10268" s="3">
        <v>1480</v>
      </c>
      <c r="E10268" t="s">
        <v>5032</v>
      </c>
      <c r="F10268" s="4" t="s">
        <v>4335</v>
      </c>
      <c r="G10268" s="5">
        <v>1123</v>
      </c>
      <c r="H10268" s="6">
        <v>0.19857520000000001</v>
      </c>
      <c r="I10268" s="7">
        <v>73.75</v>
      </c>
    </row>
    <row r="10269" spans="1:12" x14ac:dyDescent="0.25">
      <c r="A10269">
        <v>49861</v>
      </c>
      <c r="B10269" s="2">
        <v>50.61853</v>
      </c>
      <c r="C10269" s="3">
        <v>546</v>
      </c>
      <c r="D10269" s="4">
        <v>32100</v>
      </c>
      <c r="E10269" t="s">
        <v>9540</v>
      </c>
      <c r="F10269" s="4" t="s">
        <v>9106</v>
      </c>
      <c r="G10269" s="5">
        <v>460</v>
      </c>
      <c r="H10269" s="6">
        <v>0.32754879999999997</v>
      </c>
      <c r="I10269" s="7">
        <v>51.457999999999998</v>
      </c>
    </row>
    <row r="10270" spans="1:12" x14ac:dyDescent="0.25">
      <c r="A10270">
        <v>75943</v>
      </c>
      <c r="B10270" s="2">
        <v>50.618209999999998</v>
      </c>
      <c r="C10270" s="3">
        <v>1250</v>
      </c>
      <c r="D10270" s="4">
        <v>34860</v>
      </c>
      <c r="E10270" t="s">
        <v>12601</v>
      </c>
      <c r="F10270" s="4" t="s">
        <v>13752</v>
      </c>
      <c r="G10270" s="5">
        <v>870</v>
      </c>
      <c r="H10270" s="6">
        <v>0.245977</v>
      </c>
      <c r="I10270" s="7">
        <v>65.55</v>
      </c>
    </row>
    <row r="10271" spans="1:12" x14ac:dyDescent="0.25">
      <c r="A10271">
        <v>10963</v>
      </c>
      <c r="B10271" s="2">
        <v>50.617199999999997</v>
      </c>
      <c r="C10271" s="3">
        <v>4218</v>
      </c>
      <c r="D10271" s="4">
        <v>35620</v>
      </c>
      <c r="E10271" t="s">
        <v>1869</v>
      </c>
      <c r="F10271" s="4" t="s">
        <v>1280</v>
      </c>
      <c r="G10271" s="5">
        <v>3315</v>
      </c>
      <c r="H10271" s="6">
        <v>0.1465621</v>
      </c>
      <c r="I10271" s="7">
        <v>82.727000000000004</v>
      </c>
      <c r="J10271" s="2">
        <v>38</v>
      </c>
      <c r="K10271">
        <v>1</v>
      </c>
    </row>
    <row r="10272" spans="1:12" x14ac:dyDescent="0.25">
      <c r="A10272">
        <v>50561</v>
      </c>
      <c r="B10272" s="2">
        <v>50.616320000000002</v>
      </c>
      <c r="C10272" s="3">
        <v>493</v>
      </c>
      <c r="E10272" t="s">
        <v>9743</v>
      </c>
      <c r="F10272" s="4" t="s">
        <v>9593</v>
      </c>
      <c r="G10272" s="5">
        <v>377</v>
      </c>
      <c r="H10272" s="6">
        <v>0.26719579999999998</v>
      </c>
      <c r="I10272" s="7">
        <v>61.875</v>
      </c>
      <c r="J10272" s="2">
        <v>57</v>
      </c>
      <c r="K10272">
        <v>1</v>
      </c>
    </row>
    <row r="10273" spans="1:12" x14ac:dyDescent="0.25">
      <c r="A10273">
        <v>12932</v>
      </c>
      <c r="B10273" s="2">
        <v>50.61598</v>
      </c>
      <c r="C10273" s="3">
        <v>1356</v>
      </c>
      <c r="E10273" t="s">
        <v>2426</v>
      </c>
      <c r="F10273" s="4" t="s">
        <v>1280</v>
      </c>
      <c r="G10273" s="5">
        <v>1029</v>
      </c>
      <c r="H10273" s="6">
        <v>0.29348879999999999</v>
      </c>
      <c r="I10273" s="7">
        <v>57.33</v>
      </c>
      <c r="J10273" s="2">
        <v>57.333300000000001</v>
      </c>
      <c r="K10273">
        <v>3</v>
      </c>
    </row>
    <row r="10274" spans="1:12" x14ac:dyDescent="0.25">
      <c r="A10274">
        <v>7062</v>
      </c>
      <c r="B10274" s="2">
        <v>50.613720000000001</v>
      </c>
      <c r="C10274" s="3">
        <v>12579</v>
      </c>
      <c r="D10274" s="4">
        <v>35620</v>
      </c>
      <c r="E10274" t="s">
        <v>55</v>
      </c>
      <c r="F10274" s="4" t="s">
        <v>1341</v>
      </c>
      <c r="G10274" s="5">
        <v>8449</v>
      </c>
      <c r="H10274" s="6">
        <v>0.2413303</v>
      </c>
      <c r="I10274" s="7">
        <v>66.335999999999999</v>
      </c>
      <c r="J10274" s="2">
        <v>43.166699999999999</v>
      </c>
      <c r="K10274">
        <v>6</v>
      </c>
    </row>
    <row r="10275" spans="1:12" x14ac:dyDescent="0.25">
      <c r="A10275">
        <v>53182</v>
      </c>
      <c r="B10275" s="2">
        <v>50.610100000000003</v>
      </c>
      <c r="C10275" s="3">
        <v>9534</v>
      </c>
      <c r="D10275" s="4">
        <v>39540</v>
      </c>
      <c r="E10275" t="s">
        <v>6070</v>
      </c>
      <c r="F10275" s="4" t="s">
        <v>10031</v>
      </c>
      <c r="G10275" s="5">
        <v>6636</v>
      </c>
      <c r="H10275" s="6">
        <v>0.18429780000000001</v>
      </c>
      <c r="I10275" s="7">
        <v>76.188000000000002</v>
      </c>
      <c r="J10275" s="2">
        <v>47.571399999999997</v>
      </c>
      <c r="K10275">
        <v>7</v>
      </c>
    </row>
    <row r="10276" spans="1:12" x14ac:dyDescent="0.25">
      <c r="A10276">
        <v>57650</v>
      </c>
      <c r="B10276" s="2">
        <v>50.608499999999999</v>
      </c>
      <c r="C10276" s="3">
        <v>35</v>
      </c>
      <c r="E10276" t="s">
        <v>7099</v>
      </c>
      <c r="F10276" s="4" t="s">
        <v>10877</v>
      </c>
      <c r="G10276" s="5">
        <v>35</v>
      </c>
      <c r="H10276" s="6">
        <v>0.36111110000000002</v>
      </c>
      <c r="I10276" s="7">
        <v>45.625</v>
      </c>
    </row>
    <row r="10277" spans="1:12" x14ac:dyDescent="0.25">
      <c r="A10277">
        <v>65085</v>
      </c>
      <c r="B10277" s="2">
        <v>50.608289999999997</v>
      </c>
      <c r="C10277" s="3">
        <v>1213</v>
      </c>
      <c r="D10277" s="4">
        <v>27620</v>
      </c>
      <c r="E10277" t="s">
        <v>9044</v>
      </c>
      <c r="F10277" s="4" t="s">
        <v>12102</v>
      </c>
      <c r="G10277" s="5">
        <v>861</v>
      </c>
      <c r="H10277" s="6">
        <v>0.19396050000000001</v>
      </c>
      <c r="I10277" s="7">
        <v>74.5</v>
      </c>
      <c r="J10277" s="2">
        <v>70</v>
      </c>
      <c r="K10277">
        <v>1</v>
      </c>
    </row>
    <row r="10278" spans="1:12" x14ac:dyDescent="0.25">
      <c r="A10278">
        <v>52405</v>
      </c>
      <c r="B10278" s="2">
        <v>50.604019999999998</v>
      </c>
      <c r="C10278" s="3">
        <v>24704</v>
      </c>
      <c r="D10278" s="4">
        <v>16300</v>
      </c>
      <c r="E10278" t="s">
        <v>9977</v>
      </c>
      <c r="F10278" s="4" t="s">
        <v>9593</v>
      </c>
      <c r="G10278" s="5">
        <v>16966</v>
      </c>
      <c r="H10278" s="6">
        <v>0.23203869999999999</v>
      </c>
      <c r="I10278" s="7">
        <v>67.912000000000006</v>
      </c>
      <c r="J10278" s="2">
        <v>41</v>
      </c>
      <c r="K10278">
        <v>15</v>
      </c>
      <c r="L10278" s="2">
        <v>56.5</v>
      </c>
    </row>
    <row r="10279" spans="1:12" x14ac:dyDescent="0.25">
      <c r="A10279">
        <v>62650</v>
      </c>
      <c r="B10279" s="2">
        <v>50.595579999999998</v>
      </c>
      <c r="C10279" s="3">
        <v>27069</v>
      </c>
      <c r="D10279" s="4">
        <v>27300</v>
      </c>
      <c r="E10279" t="s">
        <v>1076</v>
      </c>
      <c r="F10279" s="4" t="s">
        <v>11490</v>
      </c>
      <c r="G10279" s="5">
        <v>18320</v>
      </c>
      <c r="H10279" s="6">
        <v>0.24119860000000001</v>
      </c>
      <c r="I10279" s="7">
        <v>66.326999999999998</v>
      </c>
      <c r="J10279" s="2">
        <v>45.857100000000003</v>
      </c>
      <c r="K10279">
        <v>7</v>
      </c>
    </row>
    <row r="10280" spans="1:12" x14ac:dyDescent="0.25">
      <c r="A10280">
        <v>18840</v>
      </c>
      <c r="B10280" s="2">
        <v>50.589269999999999</v>
      </c>
      <c r="C10280" s="3">
        <v>10984</v>
      </c>
      <c r="D10280" s="4">
        <v>42380</v>
      </c>
      <c r="E10280" t="s">
        <v>4137</v>
      </c>
      <c r="F10280" s="4" t="s">
        <v>3003</v>
      </c>
      <c r="G10280" s="5">
        <v>8024</v>
      </c>
      <c r="H10280" s="6">
        <v>0.2529595</v>
      </c>
      <c r="I10280" s="7">
        <v>64.290999999999997</v>
      </c>
      <c r="J10280" s="2">
        <v>70</v>
      </c>
      <c r="K10280">
        <v>1</v>
      </c>
    </row>
    <row r="10281" spans="1:12" x14ac:dyDescent="0.25">
      <c r="A10281">
        <v>72055</v>
      </c>
      <c r="B10281" s="2">
        <v>50.587220000000002</v>
      </c>
      <c r="C10281" s="3">
        <v>801</v>
      </c>
      <c r="E10281" t="s">
        <v>3652</v>
      </c>
      <c r="F10281" s="4" t="s">
        <v>13183</v>
      </c>
      <c r="G10281" s="5">
        <v>570</v>
      </c>
      <c r="H10281" s="6">
        <v>0.31348510000000002</v>
      </c>
      <c r="I10281" s="7">
        <v>53.816000000000003</v>
      </c>
    </row>
    <row r="10282" spans="1:12" x14ac:dyDescent="0.25">
      <c r="A10282">
        <v>57438</v>
      </c>
      <c r="B10282" s="2">
        <v>50.586849999999998</v>
      </c>
      <c r="C10282" s="3">
        <v>1389</v>
      </c>
      <c r="E10282" t="s">
        <v>10972</v>
      </c>
      <c r="F10282" s="4" t="s">
        <v>10877</v>
      </c>
      <c r="G10282" s="5">
        <v>931</v>
      </c>
      <c r="H10282" s="6">
        <v>0.1984978</v>
      </c>
      <c r="I10282" s="7">
        <v>73.680999999999997</v>
      </c>
    </row>
    <row r="10283" spans="1:12" x14ac:dyDescent="0.25">
      <c r="A10283">
        <v>88136</v>
      </c>
      <c r="B10283" s="2">
        <v>50.58661</v>
      </c>
      <c r="C10283" s="3">
        <v>79</v>
      </c>
      <c r="E10283" t="s">
        <v>15292</v>
      </c>
      <c r="F10283" s="4" t="s">
        <v>15124</v>
      </c>
      <c r="G10283" s="5">
        <v>79</v>
      </c>
      <c r="H10283" s="6">
        <v>0.1125</v>
      </c>
      <c r="I10283" s="7">
        <v>88.542000000000002</v>
      </c>
    </row>
    <row r="10284" spans="1:12" x14ac:dyDescent="0.25">
      <c r="A10284">
        <v>30683</v>
      </c>
      <c r="B10284" s="2">
        <v>50.585430000000002</v>
      </c>
      <c r="C10284" s="3">
        <v>7127</v>
      </c>
      <c r="D10284" s="4">
        <v>12020</v>
      </c>
      <c r="E10284" t="s">
        <v>6022</v>
      </c>
      <c r="F10284" s="4" t="s">
        <v>6363</v>
      </c>
      <c r="G10284" s="5">
        <v>4866</v>
      </c>
      <c r="H10284" s="6">
        <v>0.29695850000000001</v>
      </c>
      <c r="I10284" s="7">
        <v>56.658999999999999</v>
      </c>
      <c r="J10284" s="2">
        <v>65</v>
      </c>
      <c r="K10284">
        <v>1</v>
      </c>
    </row>
    <row r="10285" spans="1:12" x14ac:dyDescent="0.25">
      <c r="A10285">
        <v>98277</v>
      </c>
      <c r="B10285" s="2">
        <v>50.578290000000003</v>
      </c>
      <c r="C10285" s="3">
        <v>37706</v>
      </c>
      <c r="D10285" s="4">
        <v>36020</v>
      </c>
      <c r="E10285" t="s">
        <v>8377</v>
      </c>
      <c r="F10285" s="4" t="s">
        <v>16344</v>
      </c>
      <c r="G10285" s="5">
        <v>24944</v>
      </c>
      <c r="H10285" s="6">
        <v>0.25072159999999999</v>
      </c>
      <c r="I10285" s="7">
        <v>64.649000000000001</v>
      </c>
      <c r="J10285" s="2">
        <v>50.363599999999998</v>
      </c>
      <c r="K10285">
        <v>22</v>
      </c>
      <c r="L10285" s="2">
        <v>93.6</v>
      </c>
    </row>
    <row r="10286" spans="1:12" x14ac:dyDescent="0.25">
      <c r="A10286">
        <v>18250</v>
      </c>
      <c r="B10286" s="2">
        <v>50.571800000000003</v>
      </c>
      <c r="C10286" s="3">
        <v>3002</v>
      </c>
      <c r="D10286" s="4">
        <v>10900</v>
      </c>
      <c r="E10286" t="s">
        <v>4011</v>
      </c>
      <c r="F10286" s="4" t="s">
        <v>3003</v>
      </c>
      <c r="G10286" s="5">
        <v>2190</v>
      </c>
      <c r="H10286" s="6">
        <v>0.1839343</v>
      </c>
      <c r="I10286" s="7">
        <v>76.19</v>
      </c>
      <c r="J10286" s="2">
        <v>38</v>
      </c>
      <c r="K10286">
        <v>1</v>
      </c>
    </row>
    <row r="10287" spans="1:12" x14ac:dyDescent="0.25">
      <c r="A10287">
        <v>84022</v>
      </c>
      <c r="B10287" s="2">
        <v>50.571179999999998</v>
      </c>
      <c r="C10287" s="3">
        <v>940</v>
      </c>
      <c r="D10287" s="4">
        <v>41620</v>
      </c>
      <c r="E10287" t="s">
        <v>14861</v>
      </c>
      <c r="F10287" s="4" t="s">
        <v>14851</v>
      </c>
      <c r="G10287" s="5">
        <v>414</v>
      </c>
      <c r="H10287" s="6">
        <v>0.23855419999999999</v>
      </c>
      <c r="I10287" s="7">
        <v>66.75</v>
      </c>
      <c r="J10287" s="2">
        <v>54.5</v>
      </c>
      <c r="K10287">
        <v>2</v>
      </c>
    </row>
    <row r="10288" spans="1:12" x14ac:dyDescent="0.25">
      <c r="A10288">
        <v>91723</v>
      </c>
      <c r="B10288" s="2">
        <v>50.568040000000003</v>
      </c>
      <c r="C10288" s="3">
        <v>20010</v>
      </c>
      <c r="D10288" s="4">
        <v>31080</v>
      </c>
      <c r="E10288" t="s">
        <v>15447</v>
      </c>
      <c r="F10288" s="4" t="s">
        <v>15368</v>
      </c>
      <c r="G10288" s="5">
        <v>12678</v>
      </c>
      <c r="H10288" s="6">
        <v>0.22763839999999999</v>
      </c>
      <c r="I10288" s="7">
        <v>68.635999999999996</v>
      </c>
      <c r="J10288" s="2">
        <v>52.166699999999999</v>
      </c>
      <c r="K10288">
        <v>6</v>
      </c>
    </row>
    <row r="10289" spans="1:12" x14ac:dyDescent="0.25">
      <c r="A10289">
        <v>26074</v>
      </c>
      <c r="B10289" s="2">
        <v>50.56494</v>
      </c>
      <c r="C10289" s="3">
        <v>1205</v>
      </c>
      <c r="D10289" s="4">
        <v>48540</v>
      </c>
      <c r="E10289" t="s">
        <v>5477</v>
      </c>
      <c r="F10289" s="4" t="s">
        <v>5144</v>
      </c>
      <c r="G10289" s="5">
        <v>287</v>
      </c>
      <c r="H10289" s="6">
        <v>0.34027780000000002</v>
      </c>
      <c r="I10289" s="7">
        <v>49.167000000000002</v>
      </c>
    </row>
    <row r="10290" spans="1:12" x14ac:dyDescent="0.25">
      <c r="A10290">
        <v>91790</v>
      </c>
      <c r="B10290" s="2">
        <v>50.557850000000002</v>
      </c>
      <c r="C10290" s="3">
        <v>46058</v>
      </c>
      <c r="D10290" s="4">
        <v>31080</v>
      </c>
      <c r="E10290" t="s">
        <v>15462</v>
      </c>
      <c r="F10290" s="4" t="s">
        <v>15368</v>
      </c>
      <c r="G10290" s="5">
        <v>29358</v>
      </c>
      <c r="H10290" s="6">
        <v>0.2100889</v>
      </c>
      <c r="I10290" s="7">
        <v>71.659000000000006</v>
      </c>
      <c r="J10290" s="2">
        <v>40.857100000000003</v>
      </c>
      <c r="K10290">
        <v>14</v>
      </c>
      <c r="L10290" s="2">
        <v>55.8</v>
      </c>
    </row>
    <row r="10291" spans="1:12" x14ac:dyDescent="0.25">
      <c r="A10291">
        <v>17352</v>
      </c>
      <c r="B10291" s="2">
        <v>50.550620000000002</v>
      </c>
      <c r="C10291" s="3">
        <v>1279</v>
      </c>
      <c r="D10291" s="4">
        <v>49620</v>
      </c>
      <c r="E10291" t="s">
        <v>3788</v>
      </c>
      <c r="F10291" s="4" t="s">
        <v>3003</v>
      </c>
      <c r="G10291" s="5">
        <v>828</v>
      </c>
      <c r="H10291" s="6">
        <v>0.14855070000000001</v>
      </c>
      <c r="I10291" s="7">
        <v>82.292000000000002</v>
      </c>
      <c r="J10291" s="2">
        <v>54</v>
      </c>
      <c r="K10291">
        <v>1</v>
      </c>
    </row>
    <row r="10292" spans="1:12" x14ac:dyDescent="0.25">
      <c r="A10292">
        <v>21607</v>
      </c>
      <c r="B10292" s="2">
        <v>50.550310000000003</v>
      </c>
      <c r="C10292" s="3">
        <v>643</v>
      </c>
      <c r="D10292" s="4">
        <v>12580</v>
      </c>
      <c r="E10292" t="s">
        <v>4540</v>
      </c>
      <c r="F10292" s="4" t="s">
        <v>4361</v>
      </c>
      <c r="G10292" s="5">
        <v>437</v>
      </c>
      <c r="H10292" s="6">
        <v>0.1917808</v>
      </c>
      <c r="I10292" s="7">
        <v>74.820999999999998</v>
      </c>
    </row>
    <row r="10293" spans="1:12" x14ac:dyDescent="0.25">
      <c r="A10293">
        <v>45622</v>
      </c>
      <c r="B10293" s="2">
        <v>50.550170000000001</v>
      </c>
      <c r="C10293" s="3">
        <v>218</v>
      </c>
      <c r="E10293" t="s">
        <v>7277</v>
      </c>
      <c r="F10293" s="4" t="s">
        <v>8295</v>
      </c>
      <c r="G10293" s="5">
        <v>148</v>
      </c>
      <c r="H10293" s="6">
        <v>0.27027030000000002</v>
      </c>
      <c r="I10293" s="7">
        <v>61.25</v>
      </c>
      <c r="J10293" s="2">
        <v>49</v>
      </c>
      <c r="K10293">
        <v>1</v>
      </c>
    </row>
    <row r="10294" spans="1:12" x14ac:dyDescent="0.25">
      <c r="A10294">
        <v>50551</v>
      </c>
      <c r="B10294" s="2">
        <v>50.55012</v>
      </c>
      <c r="C10294" s="3">
        <v>108</v>
      </c>
      <c r="E10294" t="s">
        <v>9739</v>
      </c>
      <c r="F10294" s="4" t="s">
        <v>9593</v>
      </c>
      <c r="G10294" s="5">
        <v>68</v>
      </c>
      <c r="H10294" s="6">
        <v>0.30882349999999997</v>
      </c>
      <c r="I10294" s="7">
        <v>54.582999999999998</v>
      </c>
    </row>
    <row r="10295" spans="1:12" x14ac:dyDescent="0.25">
      <c r="A10295">
        <v>54729</v>
      </c>
      <c r="B10295" s="2">
        <v>50.544750000000001</v>
      </c>
      <c r="C10295" s="3">
        <v>31937</v>
      </c>
      <c r="D10295" s="4">
        <v>20740</v>
      </c>
      <c r="E10295" t="s">
        <v>10338</v>
      </c>
      <c r="F10295" s="4" t="s">
        <v>10031</v>
      </c>
      <c r="G10295" s="5">
        <v>22356</v>
      </c>
      <c r="H10295" s="6">
        <v>0.23984610000000001</v>
      </c>
      <c r="I10295" s="7">
        <v>66.501000000000005</v>
      </c>
      <c r="J10295" s="2">
        <v>53.2727</v>
      </c>
      <c r="K10295">
        <v>11</v>
      </c>
      <c r="L10295" s="2">
        <v>97.9</v>
      </c>
    </row>
    <row r="10296" spans="1:12" x14ac:dyDescent="0.25">
      <c r="A10296">
        <v>12062</v>
      </c>
      <c r="B10296" s="2">
        <v>50.539110000000001</v>
      </c>
      <c r="C10296" s="3">
        <v>1677</v>
      </c>
      <c r="D10296" s="4">
        <v>10580</v>
      </c>
      <c r="E10296" t="s">
        <v>2106</v>
      </c>
      <c r="F10296" s="4" t="s">
        <v>1280</v>
      </c>
      <c r="G10296" s="5">
        <v>1200</v>
      </c>
      <c r="H10296" s="6">
        <v>0.17749999999999999</v>
      </c>
      <c r="I10296" s="7">
        <v>77.272999999999996</v>
      </c>
      <c r="J10296" s="2">
        <v>41</v>
      </c>
      <c r="K10296">
        <v>4</v>
      </c>
    </row>
    <row r="10297" spans="1:12" x14ac:dyDescent="0.25">
      <c r="A10297">
        <v>81242</v>
      </c>
      <c r="B10297" s="2">
        <v>50.538670000000003</v>
      </c>
      <c r="C10297" s="3">
        <v>985</v>
      </c>
      <c r="E10297" t="s">
        <v>14615</v>
      </c>
      <c r="F10297" s="4" t="s">
        <v>14477</v>
      </c>
      <c r="G10297" s="5">
        <v>653</v>
      </c>
      <c r="H10297" s="6">
        <v>0.31651370000000001</v>
      </c>
      <c r="I10297" s="7">
        <v>53.25</v>
      </c>
    </row>
    <row r="10298" spans="1:12" x14ac:dyDescent="0.25">
      <c r="A10298">
        <v>39359</v>
      </c>
      <c r="B10298" s="2">
        <v>50.538469999999997</v>
      </c>
      <c r="C10298" s="3">
        <v>252</v>
      </c>
      <c r="E10298" t="s">
        <v>7790</v>
      </c>
      <c r="F10298" s="4" t="s">
        <v>7633</v>
      </c>
      <c r="G10298" s="5">
        <v>177</v>
      </c>
      <c r="H10298" s="6">
        <v>0.1751412</v>
      </c>
      <c r="I10298" s="7">
        <v>77.679000000000002</v>
      </c>
    </row>
    <row r="10299" spans="1:12" x14ac:dyDescent="0.25">
      <c r="A10299">
        <v>43314</v>
      </c>
      <c r="B10299" s="2">
        <v>50.537909999999997</v>
      </c>
      <c r="C10299" s="3">
        <v>3227</v>
      </c>
      <c r="D10299" s="4">
        <v>32020</v>
      </c>
      <c r="E10299" t="s">
        <v>2838</v>
      </c>
      <c r="F10299" s="4" t="s">
        <v>8295</v>
      </c>
      <c r="G10299" s="5">
        <v>2151</v>
      </c>
      <c r="H10299" s="6">
        <v>0.21664340000000001</v>
      </c>
      <c r="I10299" s="7">
        <v>70.5</v>
      </c>
      <c r="J10299" s="2">
        <v>56</v>
      </c>
      <c r="K10299">
        <v>1</v>
      </c>
    </row>
    <row r="10300" spans="1:12" x14ac:dyDescent="0.25">
      <c r="A10300">
        <v>68666</v>
      </c>
      <c r="B10300" s="2">
        <v>50.537140000000001</v>
      </c>
      <c r="C10300" s="3">
        <v>1659</v>
      </c>
      <c r="E10300" t="s">
        <v>12821</v>
      </c>
      <c r="F10300" s="4" t="s">
        <v>12738</v>
      </c>
      <c r="G10300" s="5">
        <v>1105</v>
      </c>
      <c r="H10300" s="6">
        <v>0.2425339</v>
      </c>
      <c r="I10300" s="7">
        <v>66.022999999999996</v>
      </c>
      <c r="J10300" s="2">
        <v>46</v>
      </c>
      <c r="K10300">
        <v>1</v>
      </c>
    </row>
    <row r="10301" spans="1:12" x14ac:dyDescent="0.25">
      <c r="A10301">
        <v>23462</v>
      </c>
      <c r="B10301" s="2">
        <v>50.527149999999999</v>
      </c>
      <c r="C10301" s="3">
        <v>62299</v>
      </c>
      <c r="D10301" s="4">
        <v>47260</v>
      </c>
      <c r="E10301" t="s">
        <v>4874</v>
      </c>
      <c r="F10301" s="4" t="s">
        <v>4335</v>
      </c>
      <c r="G10301" s="5">
        <v>40627</v>
      </c>
      <c r="H10301" s="6">
        <v>0.26250370000000001</v>
      </c>
      <c r="I10301" s="7">
        <v>62.570999999999998</v>
      </c>
      <c r="J10301" s="2">
        <v>43.866700000000002</v>
      </c>
      <c r="K10301">
        <v>15</v>
      </c>
      <c r="L10301" s="2">
        <v>71.400000000000006</v>
      </c>
    </row>
    <row r="10302" spans="1:12" x14ac:dyDescent="0.25">
      <c r="A10302">
        <v>51230</v>
      </c>
      <c r="B10302" s="2">
        <v>50.51735</v>
      </c>
      <c r="C10302" s="3">
        <v>512</v>
      </c>
      <c r="E10302" t="s">
        <v>9827</v>
      </c>
      <c r="F10302" s="4" t="s">
        <v>9593</v>
      </c>
      <c r="G10302" s="5">
        <v>296</v>
      </c>
      <c r="H10302" s="6">
        <v>0.16161619999999999</v>
      </c>
      <c r="I10302" s="7">
        <v>80</v>
      </c>
    </row>
    <row r="10303" spans="1:12" x14ac:dyDescent="0.25">
      <c r="A10303">
        <v>61840</v>
      </c>
      <c r="B10303" s="2">
        <v>50.517139999999998</v>
      </c>
      <c r="C10303" s="3">
        <v>846</v>
      </c>
      <c r="D10303" s="4">
        <v>16580</v>
      </c>
      <c r="E10303" t="s">
        <v>11818</v>
      </c>
      <c r="F10303" s="4" t="s">
        <v>11490</v>
      </c>
      <c r="G10303" s="5">
        <v>601</v>
      </c>
      <c r="H10303" s="6">
        <v>0.2142857</v>
      </c>
      <c r="I10303" s="7">
        <v>70.897999999999996</v>
      </c>
    </row>
    <row r="10304" spans="1:12" x14ac:dyDescent="0.25">
      <c r="A10304">
        <v>44106</v>
      </c>
      <c r="B10304" s="2">
        <v>50.51332</v>
      </c>
      <c r="C10304" s="3">
        <v>26836</v>
      </c>
      <c r="D10304" s="4">
        <v>17460</v>
      </c>
      <c r="E10304" t="s">
        <v>2480</v>
      </c>
      <c r="F10304" s="4" t="s">
        <v>8295</v>
      </c>
      <c r="G10304" s="5">
        <v>15326</v>
      </c>
      <c r="H10304" s="6">
        <v>0.38539830000000003</v>
      </c>
      <c r="I10304" s="7">
        <v>41.323999999999998</v>
      </c>
      <c r="J10304" s="2">
        <v>34.343800000000002</v>
      </c>
      <c r="K10304">
        <v>32</v>
      </c>
      <c r="L10304" s="2">
        <v>20</v>
      </c>
    </row>
    <row r="10305" spans="1:12" x14ac:dyDescent="0.25">
      <c r="A10305">
        <v>52033</v>
      </c>
      <c r="B10305" s="2">
        <v>50.509120000000003</v>
      </c>
      <c r="C10305" s="3">
        <v>3276</v>
      </c>
      <c r="D10305" s="4">
        <v>20220</v>
      </c>
      <c r="E10305" t="s">
        <v>4584</v>
      </c>
      <c r="F10305" s="4" t="s">
        <v>9593</v>
      </c>
      <c r="G10305" s="5">
        <v>2220</v>
      </c>
      <c r="H10305" s="6">
        <v>0.20801439999999999</v>
      </c>
      <c r="I10305" s="7">
        <v>71.974999999999994</v>
      </c>
      <c r="J10305" s="2">
        <v>37</v>
      </c>
      <c r="K10305">
        <v>1</v>
      </c>
    </row>
    <row r="10306" spans="1:12" x14ac:dyDescent="0.25">
      <c r="A10306">
        <v>21218</v>
      </c>
      <c r="B10306" s="2">
        <v>50.500990000000002</v>
      </c>
      <c r="C10306" s="3">
        <v>49258</v>
      </c>
      <c r="D10306" s="4">
        <v>12580</v>
      </c>
      <c r="E10306" t="s">
        <v>4512</v>
      </c>
      <c r="F10306" s="4" t="s">
        <v>4361</v>
      </c>
      <c r="G10306" s="5">
        <v>31768</v>
      </c>
      <c r="H10306" s="6">
        <v>0.33085710000000002</v>
      </c>
      <c r="I10306" s="7">
        <v>50.744999999999997</v>
      </c>
      <c r="J10306" s="2">
        <v>32.8444</v>
      </c>
      <c r="K10306">
        <v>45</v>
      </c>
      <c r="L10306" s="2">
        <v>14</v>
      </c>
    </row>
    <row r="10307" spans="1:12" x14ac:dyDescent="0.25">
      <c r="A10307">
        <v>85635</v>
      </c>
      <c r="B10307" s="2">
        <v>50.487720000000003</v>
      </c>
      <c r="C10307" s="3">
        <v>35849</v>
      </c>
      <c r="D10307" s="4">
        <v>43420</v>
      </c>
      <c r="E10307" t="s">
        <v>15041</v>
      </c>
      <c r="F10307" s="4" t="s">
        <v>14962</v>
      </c>
      <c r="G10307" s="5">
        <v>23681</v>
      </c>
      <c r="H10307" s="6">
        <v>0.26999410000000001</v>
      </c>
      <c r="I10307" s="7">
        <v>61.262</v>
      </c>
      <c r="J10307" s="2">
        <v>48.230800000000002</v>
      </c>
      <c r="K10307">
        <v>13</v>
      </c>
      <c r="L10307" s="2">
        <v>89</v>
      </c>
    </row>
    <row r="10308" spans="1:12" x14ac:dyDescent="0.25">
      <c r="A10308">
        <v>21224</v>
      </c>
      <c r="B10308" s="2">
        <v>50.473669999999998</v>
      </c>
      <c r="C10308" s="3">
        <v>49345</v>
      </c>
      <c r="D10308" s="4">
        <v>12580</v>
      </c>
      <c r="E10308" t="s">
        <v>4512</v>
      </c>
      <c r="F10308" s="4" t="s">
        <v>4361</v>
      </c>
      <c r="G10308" s="5">
        <v>35055</v>
      </c>
      <c r="H10308" s="6">
        <v>0.3149247</v>
      </c>
      <c r="I10308" s="7">
        <v>53.491</v>
      </c>
      <c r="J10308" s="2">
        <v>39.822200000000002</v>
      </c>
      <c r="K10308">
        <v>45</v>
      </c>
      <c r="L10308" s="2">
        <v>50</v>
      </c>
    </row>
    <row r="10309" spans="1:12" x14ac:dyDescent="0.25">
      <c r="A10309">
        <v>68521</v>
      </c>
      <c r="B10309" s="2">
        <v>50.460760000000001</v>
      </c>
      <c r="C10309" s="3">
        <v>33589</v>
      </c>
      <c r="D10309" s="4">
        <v>30700</v>
      </c>
      <c r="E10309" t="s">
        <v>230</v>
      </c>
      <c r="F10309" s="4" t="s">
        <v>12738</v>
      </c>
      <c r="G10309" s="5">
        <v>18853</v>
      </c>
      <c r="H10309" s="6">
        <v>0.27926590000000001</v>
      </c>
      <c r="I10309" s="7">
        <v>59.652000000000001</v>
      </c>
      <c r="J10309" s="2">
        <v>47.545499999999997</v>
      </c>
      <c r="K10309">
        <v>11</v>
      </c>
      <c r="L10309" s="2">
        <v>86.6</v>
      </c>
    </row>
    <row r="10310" spans="1:12" x14ac:dyDescent="0.25">
      <c r="A10310">
        <v>17554</v>
      </c>
      <c r="B10310" s="2">
        <v>50.454990000000002</v>
      </c>
      <c r="C10310" s="3">
        <v>7275</v>
      </c>
      <c r="D10310" s="4">
        <v>29540</v>
      </c>
      <c r="E10310" t="s">
        <v>3818</v>
      </c>
      <c r="F10310" s="4" t="s">
        <v>3003</v>
      </c>
      <c r="G10310" s="5">
        <v>5275</v>
      </c>
      <c r="H10310" s="6">
        <v>0.24075830000000001</v>
      </c>
      <c r="I10310" s="7">
        <v>66.304000000000002</v>
      </c>
      <c r="J10310" s="2">
        <v>34</v>
      </c>
      <c r="K10310">
        <v>2</v>
      </c>
    </row>
    <row r="10311" spans="1:12" x14ac:dyDescent="0.25">
      <c r="A10311">
        <v>95462</v>
      </c>
      <c r="B10311" s="2">
        <v>50.453499999999998</v>
      </c>
      <c r="C10311" s="3">
        <v>1215</v>
      </c>
      <c r="D10311" s="4">
        <v>42220</v>
      </c>
      <c r="E10311" t="s">
        <v>15903</v>
      </c>
      <c r="F10311" s="4" t="s">
        <v>15368</v>
      </c>
      <c r="G10311" s="5">
        <v>949</v>
      </c>
      <c r="H10311" s="6">
        <v>0.31157899999999999</v>
      </c>
      <c r="I10311" s="7">
        <v>54.063000000000002</v>
      </c>
      <c r="J10311" s="2">
        <v>36</v>
      </c>
      <c r="K10311">
        <v>1</v>
      </c>
    </row>
    <row r="10312" spans="1:12" x14ac:dyDescent="0.25">
      <c r="A10312">
        <v>56017</v>
      </c>
      <c r="B10312" s="2">
        <v>50.452979999999997</v>
      </c>
      <c r="C10312" s="3">
        <v>1666</v>
      </c>
      <c r="D10312" s="4">
        <v>33460</v>
      </c>
      <c r="E10312" t="s">
        <v>2480</v>
      </c>
      <c r="F10312" s="4" t="s">
        <v>10428</v>
      </c>
      <c r="G10312" s="5">
        <v>1194</v>
      </c>
      <c r="H10312" s="6">
        <v>0.19095480000000001</v>
      </c>
      <c r="I10312" s="7">
        <v>74.903999999999996</v>
      </c>
      <c r="J10312" s="2">
        <v>50.25</v>
      </c>
      <c r="K10312">
        <v>4</v>
      </c>
    </row>
    <row r="10313" spans="1:12" x14ac:dyDescent="0.25">
      <c r="A10313">
        <v>49508</v>
      </c>
      <c r="B10313" s="2">
        <v>50.446219999999997</v>
      </c>
      <c r="C10313" s="3">
        <v>41388</v>
      </c>
      <c r="D10313" s="4">
        <v>24340</v>
      </c>
      <c r="E10313" t="s">
        <v>8395</v>
      </c>
      <c r="F10313" s="4" t="s">
        <v>9106</v>
      </c>
      <c r="G10313" s="5">
        <v>27068</v>
      </c>
      <c r="H10313" s="6">
        <v>0.29159889999999999</v>
      </c>
      <c r="I10313" s="7">
        <v>57.509</v>
      </c>
      <c r="J10313" s="2">
        <v>50.782600000000002</v>
      </c>
      <c r="K10313">
        <v>23</v>
      </c>
      <c r="L10313" s="2">
        <v>94.5</v>
      </c>
    </row>
    <row r="10314" spans="1:12" x14ac:dyDescent="0.25">
      <c r="A10314">
        <v>60638</v>
      </c>
      <c r="B10314" s="2">
        <v>50.43045</v>
      </c>
      <c r="C10314" s="3">
        <v>56812</v>
      </c>
      <c r="D10314" s="4">
        <v>16980</v>
      </c>
      <c r="E10314" t="s">
        <v>11616</v>
      </c>
      <c r="F10314" s="4" t="s">
        <v>11490</v>
      </c>
      <c r="G10314" s="5">
        <v>38844</v>
      </c>
      <c r="H10314" s="6">
        <v>0.19946449999999999</v>
      </c>
      <c r="I10314" s="7">
        <v>73.415999999999997</v>
      </c>
      <c r="J10314" s="2">
        <v>46.961500000000001</v>
      </c>
      <c r="K10314">
        <v>26</v>
      </c>
      <c r="L10314" s="2">
        <v>84.5</v>
      </c>
    </row>
    <row r="10315" spans="1:12" x14ac:dyDescent="0.25">
      <c r="A10315">
        <v>48310</v>
      </c>
      <c r="B10315" s="2">
        <v>50.413919999999997</v>
      </c>
      <c r="C10315" s="3">
        <v>43519</v>
      </c>
      <c r="D10315" s="4">
        <v>19820</v>
      </c>
      <c r="E10315" t="s">
        <v>9167</v>
      </c>
      <c r="F10315" s="4" t="s">
        <v>9106</v>
      </c>
      <c r="G10315" s="5">
        <v>30229</v>
      </c>
      <c r="H10315" s="6">
        <v>0.25998209999999999</v>
      </c>
      <c r="I10315" s="7">
        <v>62.957999999999998</v>
      </c>
      <c r="J10315" s="2">
        <v>31.666699999999999</v>
      </c>
      <c r="K10315">
        <v>6</v>
      </c>
    </row>
    <row r="10316" spans="1:12" x14ac:dyDescent="0.25">
      <c r="A10316">
        <v>18419</v>
      </c>
      <c r="B10316" s="2">
        <v>50.405970000000003</v>
      </c>
      <c r="C10316" s="3">
        <v>4676</v>
      </c>
      <c r="D10316" s="4">
        <v>42540</v>
      </c>
      <c r="E10316" t="s">
        <v>4052</v>
      </c>
      <c r="F10316" s="4" t="s">
        <v>3003</v>
      </c>
      <c r="G10316" s="5">
        <v>2996</v>
      </c>
      <c r="H10316" s="6">
        <v>0.2636849</v>
      </c>
      <c r="I10316" s="7">
        <v>62.316000000000003</v>
      </c>
      <c r="J10316" s="2">
        <v>55</v>
      </c>
      <c r="K10316">
        <v>2</v>
      </c>
    </row>
    <row r="10317" spans="1:12" x14ac:dyDescent="0.25">
      <c r="A10317">
        <v>22641</v>
      </c>
      <c r="B10317" s="2">
        <v>50.405149999999999</v>
      </c>
      <c r="C10317" s="3">
        <v>694</v>
      </c>
      <c r="E10317" t="s">
        <v>3828</v>
      </c>
      <c r="F10317" s="4" t="s">
        <v>4335</v>
      </c>
      <c r="G10317" s="5">
        <v>435</v>
      </c>
      <c r="H10317" s="6">
        <v>0.2706422</v>
      </c>
      <c r="I10317" s="7">
        <v>61.110999999999997</v>
      </c>
    </row>
    <row r="10318" spans="1:12" x14ac:dyDescent="0.25">
      <c r="A10318">
        <v>83204</v>
      </c>
      <c r="B10318" s="2">
        <v>50.40213</v>
      </c>
      <c r="C10318" s="3">
        <v>18509</v>
      </c>
      <c r="D10318" s="4">
        <v>38540</v>
      </c>
      <c r="E10318" t="s">
        <v>14724</v>
      </c>
      <c r="F10318" s="4" t="s">
        <v>14725</v>
      </c>
      <c r="G10318" s="5">
        <v>12140</v>
      </c>
      <c r="H10318" s="6">
        <v>0.29536279999999998</v>
      </c>
      <c r="I10318" s="7">
        <v>56.837000000000003</v>
      </c>
      <c r="J10318" s="2">
        <v>51</v>
      </c>
      <c r="K10318">
        <v>5</v>
      </c>
    </row>
    <row r="10319" spans="1:12" x14ac:dyDescent="0.25">
      <c r="A10319">
        <v>23055</v>
      </c>
      <c r="B10319" s="2">
        <v>50.39902</v>
      </c>
      <c r="C10319" s="3">
        <v>1167</v>
      </c>
      <c r="D10319" s="4">
        <v>16820</v>
      </c>
      <c r="E10319" t="s">
        <v>4789</v>
      </c>
      <c r="F10319" s="4" t="s">
        <v>4335</v>
      </c>
      <c r="G10319" s="5">
        <v>866</v>
      </c>
      <c r="H10319" s="6">
        <v>0.25259520000000002</v>
      </c>
      <c r="I10319" s="7">
        <v>64.221999999999994</v>
      </c>
    </row>
    <row r="10320" spans="1:12" x14ac:dyDescent="0.25">
      <c r="A10320">
        <v>19512</v>
      </c>
      <c r="B10320" s="2">
        <v>50.395769999999999</v>
      </c>
      <c r="C10320" s="3">
        <v>17218</v>
      </c>
      <c r="D10320" s="4">
        <v>39740</v>
      </c>
      <c r="E10320" t="s">
        <v>4283</v>
      </c>
      <c r="F10320" s="4" t="s">
        <v>3003</v>
      </c>
      <c r="G10320" s="5">
        <v>12701</v>
      </c>
      <c r="H10320" s="6">
        <v>0.2107542</v>
      </c>
      <c r="I10320" s="7">
        <v>71.450999999999993</v>
      </c>
      <c r="J10320" s="2">
        <v>45.8</v>
      </c>
      <c r="K10320">
        <v>5</v>
      </c>
    </row>
    <row r="10321" spans="1:12" x14ac:dyDescent="0.25">
      <c r="A10321">
        <v>34114</v>
      </c>
      <c r="B10321" s="2">
        <v>50.390039999999999</v>
      </c>
      <c r="C10321" s="3">
        <v>13579</v>
      </c>
      <c r="D10321" s="4">
        <v>34940</v>
      </c>
      <c r="E10321" t="s">
        <v>739</v>
      </c>
      <c r="F10321" s="4" t="s">
        <v>6689</v>
      </c>
      <c r="G10321" s="5">
        <v>11270</v>
      </c>
      <c r="H10321" s="6">
        <v>0.26608110000000001</v>
      </c>
      <c r="I10321" s="7">
        <v>61.89</v>
      </c>
      <c r="J10321" s="2">
        <v>43.5</v>
      </c>
      <c r="K10321">
        <v>2</v>
      </c>
    </row>
    <row r="10322" spans="1:12" x14ac:dyDescent="0.25">
      <c r="A10322">
        <v>78109</v>
      </c>
      <c r="B10322" s="2">
        <v>50.381920000000001</v>
      </c>
      <c r="C10322" s="3">
        <v>36915</v>
      </c>
      <c r="D10322" s="4">
        <v>41700</v>
      </c>
      <c r="E10322" t="s">
        <v>6196</v>
      </c>
      <c r="F10322" s="4" t="s">
        <v>13752</v>
      </c>
      <c r="G10322" s="5">
        <v>22667</v>
      </c>
      <c r="H10322" s="6">
        <v>0.2280307</v>
      </c>
      <c r="I10322" s="7">
        <v>68.462999999999994</v>
      </c>
      <c r="J10322" s="2">
        <v>58.4</v>
      </c>
      <c r="K10322">
        <v>5</v>
      </c>
    </row>
    <row r="10323" spans="1:12" x14ac:dyDescent="0.25">
      <c r="A10323">
        <v>66873</v>
      </c>
      <c r="B10323" s="2">
        <v>50.376440000000002</v>
      </c>
      <c r="C10323" s="3">
        <v>316</v>
      </c>
      <c r="E10323" t="s">
        <v>12579</v>
      </c>
      <c r="F10323" s="4" t="s">
        <v>12494</v>
      </c>
      <c r="G10323" s="5">
        <v>215</v>
      </c>
      <c r="H10323" s="6">
        <v>0.26976739999999999</v>
      </c>
      <c r="I10323" s="7">
        <v>61.25</v>
      </c>
    </row>
    <row r="10324" spans="1:12" x14ac:dyDescent="0.25">
      <c r="A10324">
        <v>47532</v>
      </c>
      <c r="B10324" s="2">
        <v>50.375599999999999</v>
      </c>
      <c r="C10324" s="3">
        <v>4894</v>
      </c>
      <c r="D10324" s="4">
        <v>27540</v>
      </c>
      <c r="E10324" t="s">
        <v>9021</v>
      </c>
      <c r="F10324" s="4" t="s">
        <v>8800</v>
      </c>
      <c r="G10324" s="5">
        <v>3267</v>
      </c>
      <c r="H10324" s="6">
        <v>0.1967564</v>
      </c>
      <c r="I10324" s="7">
        <v>73.864000000000004</v>
      </c>
      <c r="J10324" s="2">
        <v>63</v>
      </c>
      <c r="K10324">
        <v>1</v>
      </c>
    </row>
    <row r="10325" spans="1:12" x14ac:dyDescent="0.25">
      <c r="A10325">
        <v>91910</v>
      </c>
      <c r="B10325" s="2">
        <v>50.36271</v>
      </c>
      <c r="C10325" s="3">
        <v>76796</v>
      </c>
      <c r="D10325" s="4">
        <v>41740</v>
      </c>
      <c r="E10325" t="s">
        <v>15464</v>
      </c>
      <c r="F10325" s="4" t="s">
        <v>15368</v>
      </c>
      <c r="G10325" s="5">
        <v>50585</v>
      </c>
      <c r="H10325" s="6">
        <v>0.239592</v>
      </c>
      <c r="I10325" s="7">
        <v>66.460999999999999</v>
      </c>
      <c r="J10325" s="2">
        <v>42.25</v>
      </c>
      <c r="K10325">
        <v>24</v>
      </c>
      <c r="L10325" s="2">
        <v>62.8</v>
      </c>
    </row>
    <row r="10326" spans="1:12" x14ac:dyDescent="0.25">
      <c r="A10326">
        <v>71751</v>
      </c>
      <c r="B10326" s="2">
        <v>50.350430000000003</v>
      </c>
      <c r="C10326" s="3">
        <v>1052</v>
      </c>
      <c r="D10326" s="4">
        <v>15780</v>
      </c>
      <c r="E10326" t="s">
        <v>13201</v>
      </c>
      <c r="F10326" s="4" t="s">
        <v>13183</v>
      </c>
      <c r="G10326" s="5">
        <v>739</v>
      </c>
      <c r="H10326" s="6">
        <v>0.28416780000000003</v>
      </c>
      <c r="I10326" s="7">
        <v>58.75</v>
      </c>
    </row>
    <row r="10327" spans="1:12" x14ac:dyDescent="0.25">
      <c r="A10327">
        <v>56324</v>
      </c>
      <c r="B10327" s="2">
        <v>50.350050000000003</v>
      </c>
      <c r="C10327" s="3">
        <v>1250</v>
      </c>
      <c r="D10327" s="4">
        <v>22260</v>
      </c>
      <c r="E10327" t="s">
        <v>85</v>
      </c>
      <c r="F10327" s="4" t="s">
        <v>10428</v>
      </c>
      <c r="G10327" s="5">
        <v>842</v>
      </c>
      <c r="H10327" s="6">
        <v>0.23013049999999999</v>
      </c>
      <c r="I10327" s="7">
        <v>68.087999999999994</v>
      </c>
    </row>
    <row r="10328" spans="1:12" x14ac:dyDescent="0.25">
      <c r="A10328">
        <v>33578</v>
      </c>
      <c r="B10328" s="2">
        <v>50.343020000000003</v>
      </c>
      <c r="C10328" s="3">
        <v>43222</v>
      </c>
      <c r="D10328" s="4">
        <v>45300</v>
      </c>
      <c r="E10328" t="s">
        <v>6909</v>
      </c>
      <c r="F10328" s="4" t="s">
        <v>6689</v>
      </c>
      <c r="G10328" s="5">
        <v>28518</v>
      </c>
      <c r="H10328" s="6">
        <v>0.27760439999999997</v>
      </c>
      <c r="I10328" s="7">
        <v>59.878999999999998</v>
      </c>
      <c r="J10328" s="2">
        <v>43.333300000000001</v>
      </c>
      <c r="K10328">
        <v>3</v>
      </c>
    </row>
    <row r="10329" spans="1:12" x14ac:dyDescent="0.25">
      <c r="A10329">
        <v>3878</v>
      </c>
      <c r="B10329" s="2">
        <v>50.334310000000002</v>
      </c>
      <c r="C10329" s="3">
        <v>11826</v>
      </c>
      <c r="D10329" s="4">
        <v>14460</v>
      </c>
      <c r="E10329" t="s">
        <v>691</v>
      </c>
      <c r="F10329" s="4" t="s">
        <v>520</v>
      </c>
      <c r="G10329" s="5">
        <v>7877</v>
      </c>
      <c r="H10329" s="6">
        <v>0.25095200000000001</v>
      </c>
      <c r="I10329" s="7">
        <v>64.475999999999999</v>
      </c>
      <c r="J10329" s="2">
        <v>51.75</v>
      </c>
      <c r="K10329">
        <v>4</v>
      </c>
    </row>
    <row r="10330" spans="1:12" x14ac:dyDescent="0.25">
      <c r="A10330">
        <v>12496</v>
      </c>
      <c r="B10330" s="2">
        <v>50.332099999999997</v>
      </c>
      <c r="C10330" s="3">
        <v>1631</v>
      </c>
      <c r="E10330" t="s">
        <v>541</v>
      </c>
      <c r="F10330" s="4" t="s">
        <v>1280</v>
      </c>
      <c r="G10330" s="5">
        <v>1375</v>
      </c>
      <c r="H10330" s="6">
        <v>0.19418179999999999</v>
      </c>
      <c r="I10330" s="7">
        <v>74.286000000000001</v>
      </c>
    </row>
    <row r="10331" spans="1:12" x14ac:dyDescent="0.25">
      <c r="A10331">
        <v>60940</v>
      </c>
      <c r="B10331" s="2">
        <v>50.331200000000003</v>
      </c>
      <c r="C10331" s="3">
        <v>3635</v>
      </c>
      <c r="D10331" s="4">
        <v>28100</v>
      </c>
      <c r="E10331" t="s">
        <v>11635</v>
      </c>
      <c r="F10331" s="4" t="s">
        <v>11490</v>
      </c>
      <c r="G10331" s="5">
        <v>2380</v>
      </c>
      <c r="H10331" s="6">
        <v>0.14789920000000001</v>
      </c>
      <c r="I10331" s="7">
        <v>82.277000000000001</v>
      </c>
    </row>
    <row r="10332" spans="1:12" x14ac:dyDescent="0.25">
      <c r="A10332">
        <v>14202</v>
      </c>
      <c r="B10332" s="2">
        <v>50.330060000000003</v>
      </c>
      <c r="C10332" s="3">
        <v>3569</v>
      </c>
      <c r="D10332" s="4">
        <v>15380</v>
      </c>
      <c r="E10332" t="s">
        <v>2831</v>
      </c>
      <c r="F10332" s="4" t="s">
        <v>1280</v>
      </c>
      <c r="G10332" s="5">
        <v>2382</v>
      </c>
      <c r="H10332" s="6">
        <v>0.37138060000000001</v>
      </c>
      <c r="I10332" s="7">
        <v>43.654000000000003</v>
      </c>
      <c r="J10332" s="2">
        <v>47</v>
      </c>
      <c r="K10332">
        <v>1</v>
      </c>
    </row>
    <row r="10333" spans="1:12" x14ac:dyDescent="0.25">
      <c r="A10333">
        <v>67457</v>
      </c>
      <c r="B10333" s="2">
        <v>50.329349999999998</v>
      </c>
      <c r="C10333" s="3">
        <v>842</v>
      </c>
      <c r="E10333" t="s">
        <v>6269</v>
      </c>
      <c r="F10333" s="4" t="s">
        <v>12494</v>
      </c>
      <c r="G10333" s="5">
        <v>578</v>
      </c>
      <c r="H10333" s="6">
        <v>0.2820069</v>
      </c>
      <c r="I10333" s="7">
        <v>59.097000000000001</v>
      </c>
    </row>
    <row r="10334" spans="1:12" x14ac:dyDescent="0.25">
      <c r="A10334">
        <v>4349</v>
      </c>
      <c r="B10334" s="2">
        <v>50.329009999999997</v>
      </c>
      <c r="C10334" s="3">
        <v>1157</v>
      </c>
      <c r="D10334" s="4">
        <v>12300</v>
      </c>
      <c r="E10334" t="s">
        <v>806</v>
      </c>
      <c r="F10334" s="4" t="s">
        <v>701</v>
      </c>
      <c r="G10334" s="5">
        <v>860</v>
      </c>
      <c r="H10334" s="6">
        <v>0.26744190000000001</v>
      </c>
      <c r="I10334" s="7">
        <v>61.606999999999999</v>
      </c>
    </row>
    <row r="10335" spans="1:12" x14ac:dyDescent="0.25">
      <c r="A10335">
        <v>46582</v>
      </c>
      <c r="B10335" s="2">
        <v>50.326929999999997</v>
      </c>
      <c r="C10335" s="3">
        <v>12237</v>
      </c>
      <c r="D10335" s="4">
        <v>47700</v>
      </c>
      <c r="E10335" t="s">
        <v>2896</v>
      </c>
      <c r="F10335" s="4" t="s">
        <v>8800</v>
      </c>
      <c r="G10335" s="5">
        <v>7796</v>
      </c>
      <c r="H10335" s="6">
        <v>0.24127760000000001</v>
      </c>
      <c r="I10335" s="7">
        <v>66.125</v>
      </c>
    </row>
    <row r="10336" spans="1:12" x14ac:dyDescent="0.25">
      <c r="A10336">
        <v>48848</v>
      </c>
      <c r="B10336" s="2">
        <v>50.323839999999997</v>
      </c>
      <c r="C10336" s="3">
        <v>7469</v>
      </c>
      <c r="D10336" s="4">
        <v>37020</v>
      </c>
      <c r="E10336" t="s">
        <v>9283</v>
      </c>
      <c r="F10336" s="4" t="s">
        <v>9106</v>
      </c>
      <c r="G10336" s="5">
        <v>5130</v>
      </c>
      <c r="H10336" s="6">
        <v>0.24366470000000001</v>
      </c>
      <c r="I10336" s="7">
        <v>65.709000000000003</v>
      </c>
      <c r="J10336" s="2">
        <v>52.222200000000001</v>
      </c>
      <c r="K10336">
        <v>9</v>
      </c>
    </row>
    <row r="10337" spans="1:12" x14ac:dyDescent="0.25">
      <c r="A10337">
        <v>27973</v>
      </c>
      <c r="B10337" s="2">
        <v>50.322409999999998</v>
      </c>
      <c r="C10337" s="3">
        <v>1187</v>
      </c>
      <c r="D10337" s="4">
        <v>21020</v>
      </c>
      <c r="E10337" t="s">
        <v>5844</v>
      </c>
      <c r="F10337" s="4" t="s">
        <v>5642</v>
      </c>
      <c r="G10337" s="5">
        <v>851</v>
      </c>
      <c r="H10337" s="6">
        <v>0.2053991</v>
      </c>
      <c r="I10337" s="7">
        <v>72.320999999999998</v>
      </c>
    </row>
    <row r="10338" spans="1:12" x14ac:dyDescent="0.25">
      <c r="A10338">
        <v>56744</v>
      </c>
      <c r="B10338" s="2">
        <v>50.322119999999998</v>
      </c>
      <c r="C10338" s="3">
        <v>483</v>
      </c>
      <c r="E10338" t="s">
        <v>10863</v>
      </c>
      <c r="F10338" s="4" t="s">
        <v>10428</v>
      </c>
      <c r="G10338" s="5">
        <v>354</v>
      </c>
      <c r="H10338" s="6">
        <v>0.16384180000000001</v>
      </c>
      <c r="I10338" s="7">
        <v>79.5</v>
      </c>
    </row>
    <row r="10339" spans="1:12" x14ac:dyDescent="0.25">
      <c r="A10339">
        <v>58775</v>
      </c>
      <c r="B10339" s="2">
        <v>50.322000000000003</v>
      </c>
      <c r="C10339" s="3">
        <v>314</v>
      </c>
      <c r="E10339" t="s">
        <v>11258</v>
      </c>
      <c r="F10339" s="4" t="s">
        <v>11069</v>
      </c>
      <c r="G10339" s="5">
        <v>158</v>
      </c>
      <c r="H10339" s="6">
        <v>0.13924049999999999</v>
      </c>
      <c r="I10339" s="7">
        <v>83.75</v>
      </c>
    </row>
    <row r="10340" spans="1:12" x14ac:dyDescent="0.25">
      <c r="A10340">
        <v>84518</v>
      </c>
      <c r="B10340" s="2">
        <v>50.321840000000002</v>
      </c>
      <c r="C10340" s="3">
        <v>870</v>
      </c>
      <c r="E10340" t="s">
        <v>2480</v>
      </c>
      <c r="F10340" s="4" t="s">
        <v>14851</v>
      </c>
      <c r="G10340" s="5">
        <v>521</v>
      </c>
      <c r="H10340" s="6">
        <v>0.19193859999999999</v>
      </c>
      <c r="I10340" s="7">
        <v>74.643000000000001</v>
      </c>
    </row>
    <row r="10341" spans="1:12" x14ac:dyDescent="0.25">
      <c r="A10341">
        <v>48059</v>
      </c>
      <c r="B10341" s="2">
        <v>50.319209999999998</v>
      </c>
      <c r="C10341" s="3">
        <v>15071</v>
      </c>
      <c r="D10341" s="4">
        <v>19820</v>
      </c>
      <c r="E10341" t="s">
        <v>9127</v>
      </c>
      <c r="F10341" s="4" t="s">
        <v>9106</v>
      </c>
      <c r="G10341" s="5">
        <v>10446</v>
      </c>
      <c r="H10341" s="6">
        <v>0.2476546</v>
      </c>
      <c r="I10341" s="7">
        <v>65.010999999999996</v>
      </c>
      <c r="J10341" s="2">
        <v>55.5</v>
      </c>
      <c r="K10341">
        <v>2</v>
      </c>
    </row>
    <row r="10342" spans="1:12" x14ac:dyDescent="0.25">
      <c r="A10342">
        <v>46706</v>
      </c>
      <c r="B10342" s="2">
        <v>50.313630000000003</v>
      </c>
      <c r="C10342" s="3">
        <v>19094</v>
      </c>
      <c r="D10342" s="4">
        <v>12140</v>
      </c>
      <c r="E10342" t="s">
        <v>162</v>
      </c>
      <c r="F10342" s="4" t="s">
        <v>8800</v>
      </c>
      <c r="G10342" s="5">
        <v>12887</v>
      </c>
      <c r="H10342" s="6">
        <v>0.24047489999999999</v>
      </c>
      <c r="I10342" s="7">
        <v>66.25</v>
      </c>
      <c r="J10342" s="2">
        <v>48.833300000000001</v>
      </c>
      <c r="K10342">
        <v>6</v>
      </c>
    </row>
    <row r="10343" spans="1:12" x14ac:dyDescent="0.25">
      <c r="A10343">
        <v>11418</v>
      </c>
      <c r="B10343" s="2">
        <v>50.304679999999998</v>
      </c>
      <c r="C10343" s="3">
        <v>36750</v>
      </c>
      <c r="D10343" s="4">
        <v>35620</v>
      </c>
      <c r="E10343" t="s">
        <v>1923</v>
      </c>
      <c r="F10343" s="4" t="s">
        <v>1280</v>
      </c>
      <c r="G10343" s="5">
        <v>24493</v>
      </c>
      <c r="H10343" s="6">
        <v>0.26378970000000002</v>
      </c>
      <c r="I10343" s="7">
        <v>62.216000000000001</v>
      </c>
      <c r="J10343" s="2">
        <v>26.142900000000001</v>
      </c>
      <c r="K10343">
        <v>7</v>
      </c>
    </row>
    <row r="10344" spans="1:12" x14ac:dyDescent="0.25">
      <c r="A10344">
        <v>63031</v>
      </c>
      <c r="B10344" s="2">
        <v>50.290990000000001</v>
      </c>
      <c r="C10344" s="3">
        <v>49324</v>
      </c>
      <c r="D10344" s="4">
        <v>41180</v>
      </c>
      <c r="E10344" t="s">
        <v>12109</v>
      </c>
      <c r="F10344" s="4" t="s">
        <v>12102</v>
      </c>
      <c r="G10344" s="5">
        <v>32714</v>
      </c>
      <c r="H10344" s="6">
        <v>0.23451730000000001</v>
      </c>
      <c r="I10344" s="7">
        <v>67.272999999999996</v>
      </c>
      <c r="J10344" s="2">
        <v>43.608699999999999</v>
      </c>
      <c r="K10344">
        <v>23</v>
      </c>
      <c r="L10344" s="2">
        <v>70</v>
      </c>
    </row>
    <row r="10345" spans="1:12" x14ac:dyDescent="0.25">
      <c r="A10345">
        <v>45306</v>
      </c>
      <c r="B10345" s="2">
        <v>50.282780000000002</v>
      </c>
      <c r="C10345" s="3">
        <v>2502</v>
      </c>
      <c r="D10345" s="4">
        <v>43380</v>
      </c>
      <c r="E10345" t="s">
        <v>8667</v>
      </c>
      <c r="F10345" s="4" t="s">
        <v>8295</v>
      </c>
      <c r="G10345" s="5">
        <v>1613</v>
      </c>
      <c r="H10345" s="6">
        <v>0.2138872</v>
      </c>
      <c r="I10345" s="7">
        <v>70.832999999999998</v>
      </c>
      <c r="J10345" s="2">
        <v>64</v>
      </c>
      <c r="K10345">
        <v>1</v>
      </c>
    </row>
    <row r="10346" spans="1:12" x14ac:dyDescent="0.25">
      <c r="A10346">
        <v>33040</v>
      </c>
      <c r="B10346" s="2">
        <v>50.27637</v>
      </c>
      <c r="C10346" s="3">
        <v>33673</v>
      </c>
      <c r="D10346" s="4">
        <v>28580</v>
      </c>
      <c r="E10346" t="s">
        <v>6867</v>
      </c>
      <c r="F10346" s="4" t="s">
        <v>6689</v>
      </c>
      <c r="G10346" s="5">
        <v>25173</v>
      </c>
      <c r="H10346" s="6">
        <v>0.2792675</v>
      </c>
      <c r="I10346" s="7">
        <v>59.533999999999999</v>
      </c>
      <c r="J10346" s="2">
        <v>43.222200000000001</v>
      </c>
      <c r="K10346">
        <v>18</v>
      </c>
      <c r="L10346" s="2">
        <v>68.2</v>
      </c>
    </row>
    <row r="10347" spans="1:12" x14ac:dyDescent="0.25">
      <c r="A10347">
        <v>21060</v>
      </c>
      <c r="B10347" s="2">
        <v>50.265030000000003</v>
      </c>
      <c r="C10347" s="3">
        <v>30920</v>
      </c>
      <c r="D10347" s="4">
        <v>12580</v>
      </c>
      <c r="E10347" t="s">
        <v>4479</v>
      </c>
      <c r="F10347" s="4" t="s">
        <v>4361</v>
      </c>
      <c r="G10347" s="5">
        <v>22207</v>
      </c>
      <c r="H10347" s="6">
        <v>0.18323049999999999</v>
      </c>
      <c r="I10347" s="7">
        <v>76.119</v>
      </c>
      <c r="J10347" s="2">
        <v>44.875</v>
      </c>
      <c r="K10347">
        <v>8</v>
      </c>
    </row>
    <row r="10348" spans="1:12" x14ac:dyDescent="0.25">
      <c r="A10348">
        <v>85027</v>
      </c>
      <c r="B10348" s="2">
        <v>50.253729999999997</v>
      </c>
      <c r="C10348" s="3">
        <v>36243</v>
      </c>
      <c r="D10348" s="4">
        <v>38060</v>
      </c>
      <c r="E10348" t="s">
        <v>2525</v>
      </c>
      <c r="F10348" s="4" t="s">
        <v>14962</v>
      </c>
      <c r="G10348" s="5">
        <v>25024</v>
      </c>
      <c r="H10348" s="6">
        <v>0.26490570000000002</v>
      </c>
      <c r="I10348" s="7">
        <v>62.003999999999998</v>
      </c>
      <c r="J10348" s="2">
        <v>40.2727</v>
      </c>
      <c r="K10348">
        <v>11</v>
      </c>
      <c r="L10348" s="2">
        <v>52.9</v>
      </c>
    </row>
    <row r="10349" spans="1:12" x14ac:dyDescent="0.25">
      <c r="A10349">
        <v>28214</v>
      </c>
      <c r="B10349" s="2">
        <v>50.242339999999999</v>
      </c>
      <c r="C10349" s="3">
        <v>34937</v>
      </c>
      <c r="D10349" s="4">
        <v>16740</v>
      </c>
      <c r="E10349" t="s">
        <v>1096</v>
      </c>
      <c r="F10349" s="4" t="s">
        <v>5642</v>
      </c>
      <c r="G10349" s="5">
        <v>22552</v>
      </c>
      <c r="H10349" s="6">
        <v>0.25397950000000002</v>
      </c>
      <c r="I10349" s="7">
        <v>63.889000000000003</v>
      </c>
      <c r="J10349" s="2">
        <v>49.285699999999999</v>
      </c>
      <c r="K10349">
        <v>7</v>
      </c>
    </row>
    <row r="10350" spans="1:12" x14ac:dyDescent="0.25">
      <c r="A10350">
        <v>33470</v>
      </c>
      <c r="B10350" s="2">
        <v>50.23265</v>
      </c>
      <c r="C10350" s="3">
        <v>26733</v>
      </c>
      <c r="D10350" s="4">
        <v>33100</v>
      </c>
      <c r="E10350" t="s">
        <v>6892</v>
      </c>
      <c r="F10350" s="4" t="s">
        <v>6689</v>
      </c>
      <c r="G10350" s="5">
        <v>17948</v>
      </c>
      <c r="H10350" s="6">
        <v>0.19544259999999999</v>
      </c>
      <c r="I10350" s="7">
        <v>74</v>
      </c>
      <c r="J10350" s="2">
        <v>52.25</v>
      </c>
      <c r="K10350">
        <v>4</v>
      </c>
    </row>
    <row r="10351" spans="1:12" x14ac:dyDescent="0.25">
      <c r="A10351">
        <v>60020</v>
      </c>
      <c r="B10351" s="2">
        <v>50.226590000000002</v>
      </c>
      <c r="C10351" s="3">
        <v>10246</v>
      </c>
      <c r="D10351" s="4">
        <v>16980</v>
      </c>
      <c r="E10351" t="s">
        <v>10146</v>
      </c>
      <c r="F10351" s="4" t="s">
        <v>11490</v>
      </c>
      <c r="G10351" s="5">
        <v>7355</v>
      </c>
      <c r="H10351" s="6">
        <v>0.22702559999999999</v>
      </c>
      <c r="I10351" s="7">
        <v>68.542000000000002</v>
      </c>
      <c r="J10351" s="2">
        <v>51.5</v>
      </c>
      <c r="K10351">
        <v>2</v>
      </c>
    </row>
    <row r="10352" spans="1:12" x14ac:dyDescent="0.25">
      <c r="A10352">
        <v>26181</v>
      </c>
      <c r="B10352" s="2">
        <v>50.22372</v>
      </c>
      <c r="C10352" s="3">
        <v>6106</v>
      </c>
      <c r="D10352" s="4">
        <v>37620</v>
      </c>
      <c r="E10352" t="s">
        <v>579</v>
      </c>
      <c r="F10352" s="4" t="s">
        <v>5144</v>
      </c>
      <c r="G10352" s="5">
        <v>4660</v>
      </c>
      <c r="H10352" s="6">
        <v>0.24050630000000001</v>
      </c>
      <c r="I10352" s="7">
        <v>66.212000000000003</v>
      </c>
      <c r="J10352" s="2">
        <v>37</v>
      </c>
      <c r="K10352">
        <v>3</v>
      </c>
    </row>
    <row r="10353" spans="1:12" x14ac:dyDescent="0.25">
      <c r="A10353">
        <v>55117</v>
      </c>
      <c r="B10353" s="2">
        <v>50.216320000000003</v>
      </c>
      <c r="C10353" s="3">
        <v>42928</v>
      </c>
      <c r="D10353" s="4">
        <v>33460</v>
      </c>
      <c r="E10353" t="s">
        <v>5025</v>
      </c>
      <c r="F10353" s="4" t="s">
        <v>10428</v>
      </c>
      <c r="G10353" s="5">
        <v>26267</v>
      </c>
      <c r="H10353" s="6">
        <v>0.29351300000000002</v>
      </c>
      <c r="I10353" s="7">
        <v>57.05</v>
      </c>
      <c r="J10353" s="2">
        <v>44.1892</v>
      </c>
      <c r="K10353">
        <v>37</v>
      </c>
      <c r="L10353" s="2">
        <v>73.3</v>
      </c>
    </row>
    <row r="10354" spans="1:12" x14ac:dyDescent="0.25">
      <c r="A10354">
        <v>79034</v>
      </c>
      <c r="B10354" s="2">
        <v>50.209919999999997</v>
      </c>
      <c r="C10354" s="3">
        <v>712</v>
      </c>
      <c r="E10354" t="s">
        <v>14349</v>
      </c>
      <c r="F10354" s="4" t="s">
        <v>13752</v>
      </c>
      <c r="G10354" s="5">
        <v>474</v>
      </c>
      <c r="H10354" s="6">
        <v>0.19789470000000001</v>
      </c>
      <c r="I10354" s="7">
        <v>73.570999999999998</v>
      </c>
    </row>
    <row r="10355" spans="1:12" x14ac:dyDescent="0.25">
      <c r="A10355">
        <v>20621</v>
      </c>
      <c r="B10355" s="2">
        <v>50.209589999999999</v>
      </c>
      <c r="C10355" s="3">
        <v>1384</v>
      </c>
      <c r="D10355" s="4">
        <v>15680</v>
      </c>
      <c r="E10355" t="s">
        <v>4374</v>
      </c>
      <c r="F10355" s="4" t="s">
        <v>4361</v>
      </c>
      <c r="G10355" s="5">
        <v>860</v>
      </c>
      <c r="H10355" s="6">
        <v>0.21511630000000001</v>
      </c>
      <c r="I10355" s="7">
        <v>70.59</v>
      </c>
    </row>
    <row r="10356" spans="1:12" x14ac:dyDescent="0.25">
      <c r="A10356">
        <v>12721</v>
      </c>
      <c r="B10356" s="2">
        <v>50.208449999999999</v>
      </c>
      <c r="C10356" s="3">
        <v>5743</v>
      </c>
      <c r="E10356" t="s">
        <v>2306</v>
      </c>
      <c r="F10356" s="4" t="s">
        <v>1280</v>
      </c>
      <c r="G10356" s="5">
        <v>3904</v>
      </c>
      <c r="H10356" s="6">
        <v>0.20210040000000001</v>
      </c>
      <c r="I10356" s="7">
        <v>72.837999999999994</v>
      </c>
      <c r="J10356" s="2">
        <v>58</v>
      </c>
      <c r="K10356">
        <v>1</v>
      </c>
    </row>
    <row r="10357" spans="1:12" x14ac:dyDescent="0.25">
      <c r="A10357">
        <v>54011</v>
      </c>
      <c r="B10357" s="2">
        <v>50.206440000000001</v>
      </c>
      <c r="C10357" s="3">
        <v>6591</v>
      </c>
      <c r="D10357" s="4">
        <v>33460</v>
      </c>
      <c r="E10357" t="s">
        <v>884</v>
      </c>
      <c r="F10357" s="4" t="s">
        <v>10031</v>
      </c>
      <c r="G10357" s="5">
        <v>4506</v>
      </c>
      <c r="H10357" s="6">
        <v>0.17931649999999999</v>
      </c>
      <c r="I10357" s="7">
        <v>76.774000000000001</v>
      </c>
      <c r="J10357" s="2">
        <v>67</v>
      </c>
      <c r="K10357">
        <v>1</v>
      </c>
    </row>
    <row r="10358" spans="1:12" x14ac:dyDescent="0.25">
      <c r="A10358">
        <v>23885</v>
      </c>
      <c r="B10358" s="2">
        <v>50.204920000000001</v>
      </c>
      <c r="C10358" s="3">
        <v>2516</v>
      </c>
      <c r="D10358" s="4">
        <v>40060</v>
      </c>
      <c r="E10358" t="s">
        <v>4908</v>
      </c>
      <c r="F10358" s="4" t="s">
        <v>4335</v>
      </c>
      <c r="G10358" s="5">
        <v>1850</v>
      </c>
      <c r="H10358" s="6">
        <v>0.1632432</v>
      </c>
      <c r="I10358" s="7">
        <v>79.55</v>
      </c>
    </row>
    <row r="10359" spans="1:12" x14ac:dyDescent="0.25">
      <c r="A10359">
        <v>27215</v>
      </c>
      <c r="B10359" s="2">
        <v>50.197650000000003</v>
      </c>
      <c r="C10359" s="3">
        <v>40321</v>
      </c>
      <c r="D10359" s="4">
        <v>15500</v>
      </c>
      <c r="E10359" t="s">
        <v>235</v>
      </c>
      <c r="F10359" s="4" t="s">
        <v>5642</v>
      </c>
      <c r="G10359" s="5">
        <v>28544</v>
      </c>
      <c r="H10359" s="6">
        <v>0.28647</v>
      </c>
      <c r="I10359" s="7">
        <v>58.253</v>
      </c>
      <c r="J10359" s="2">
        <v>43.6111</v>
      </c>
      <c r="K10359">
        <v>18</v>
      </c>
      <c r="L10359" s="2">
        <v>70</v>
      </c>
    </row>
    <row r="10360" spans="1:12" x14ac:dyDescent="0.25">
      <c r="A10360">
        <v>27127</v>
      </c>
      <c r="B10360" s="2">
        <v>50.185079999999999</v>
      </c>
      <c r="C10360" s="3">
        <v>36036</v>
      </c>
      <c r="D10360" s="4">
        <v>49180</v>
      </c>
      <c r="E10360" t="s">
        <v>5668</v>
      </c>
      <c r="F10360" s="4" t="s">
        <v>5642</v>
      </c>
      <c r="G10360" s="5">
        <v>23993</v>
      </c>
      <c r="H10360" s="6">
        <v>0.30891049999999998</v>
      </c>
      <c r="I10360" s="7">
        <v>54.375</v>
      </c>
      <c r="J10360" s="2">
        <v>32.625</v>
      </c>
      <c r="K10360">
        <v>8</v>
      </c>
    </row>
    <row r="10361" spans="1:12" x14ac:dyDescent="0.25">
      <c r="A10361">
        <v>6118</v>
      </c>
      <c r="B10361" s="2">
        <v>50.174770000000002</v>
      </c>
      <c r="C10361" s="3">
        <v>26551</v>
      </c>
      <c r="D10361" s="4">
        <v>25540</v>
      </c>
      <c r="E10361" t="s">
        <v>1233</v>
      </c>
      <c r="F10361" s="4" t="s">
        <v>1198</v>
      </c>
      <c r="G10361" s="5">
        <v>19077</v>
      </c>
      <c r="H10361" s="6">
        <v>0.2333578</v>
      </c>
      <c r="I10361" s="7">
        <v>67.403999999999996</v>
      </c>
      <c r="J10361" s="2">
        <v>43.692300000000003</v>
      </c>
      <c r="K10361">
        <v>13</v>
      </c>
      <c r="L10361" s="2">
        <v>70.5</v>
      </c>
    </row>
    <row r="10362" spans="1:12" x14ac:dyDescent="0.25">
      <c r="A10362">
        <v>56501</v>
      </c>
      <c r="B10362" s="2">
        <v>50.167400000000001</v>
      </c>
      <c r="C10362" s="3">
        <v>16638</v>
      </c>
      <c r="E10362" t="s">
        <v>10767</v>
      </c>
      <c r="F10362" s="4" t="s">
        <v>10428</v>
      </c>
      <c r="G10362" s="5">
        <v>11720</v>
      </c>
      <c r="H10362" s="6">
        <v>0.25051190000000001</v>
      </c>
      <c r="I10362" s="7">
        <v>64.438000000000002</v>
      </c>
      <c r="J10362" s="2">
        <v>54.8</v>
      </c>
      <c r="K10362">
        <v>10</v>
      </c>
      <c r="L10362" s="2">
        <v>99</v>
      </c>
    </row>
    <row r="10363" spans="1:12" x14ac:dyDescent="0.25">
      <c r="A10363">
        <v>27407</v>
      </c>
      <c r="B10363" s="2">
        <v>50.157040000000002</v>
      </c>
      <c r="C10363" s="3">
        <v>48443</v>
      </c>
      <c r="D10363" s="4">
        <v>24660</v>
      </c>
      <c r="E10363" t="s">
        <v>1180</v>
      </c>
      <c r="F10363" s="4" t="s">
        <v>5642</v>
      </c>
      <c r="G10363" s="5">
        <v>31575</v>
      </c>
      <c r="H10363" s="6">
        <v>0.3103088</v>
      </c>
      <c r="I10363" s="7">
        <v>54.095999999999997</v>
      </c>
      <c r="J10363" s="2">
        <v>39.2727</v>
      </c>
      <c r="K10363">
        <v>11</v>
      </c>
      <c r="L10363" s="2">
        <v>46.6</v>
      </c>
    </row>
    <row r="10364" spans="1:12" x14ac:dyDescent="0.25">
      <c r="A10364">
        <v>92587</v>
      </c>
      <c r="B10364" s="2">
        <v>50.146790000000003</v>
      </c>
      <c r="C10364" s="3">
        <v>16787</v>
      </c>
      <c r="D10364" s="4">
        <v>40140</v>
      </c>
      <c r="E10364" t="s">
        <v>12624</v>
      </c>
      <c r="F10364" s="4" t="s">
        <v>15368</v>
      </c>
      <c r="G10364" s="5">
        <v>11253</v>
      </c>
      <c r="H10364" s="6">
        <v>0.2089221</v>
      </c>
      <c r="I10364" s="7">
        <v>71.613</v>
      </c>
      <c r="J10364" s="2">
        <v>34</v>
      </c>
      <c r="K10364">
        <v>1</v>
      </c>
    </row>
    <row r="10365" spans="1:12" x14ac:dyDescent="0.25">
      <c r="A10365">
        <v>84626</v>
      </c>
      <c r="B10365" s="2">
        <v>50.144039999999997</v>
      </c>
      <c r="C10365" s="3">
        <v>372</v>
      </c>
      <c r="D10365" s="4">
        <v>39340</v>
      </c>
      <c r="E10365" t="s">
        <v>7281</v>
      </c>
      <c r="F10365" s="4" t="s">
        <v>14851</v>
      </c>
      <c r="G10365" s="5">
        <v>216</v>
      </c>
      <c r="H10365" s="6">
        <v>0.32407409999999998</v>
      </c>
      <c r="I10365" s="7">
        <v>51.707999999999998</v>
      </c>
    </row>
    <row r="10366" spans="1:12" x14ac:dyDescent="0.25">
      <c r="A10366">
        <v>16442</v>
      </c>
      <c r="B10366" s="2">
        <v>50.143509999999999</v>
      </c>
      <c r="C10366" s="3">
        <v>2931</v>
      </c>
      <c r="D10366" s="4">
        <v>21500</v>
      </c>
      <c r="E10366" t="s">
        <v>3519</v>
      </c>
      <c r="F10366" s="4" t="s">
        <v>3003</v>
      </c>
      <c r="G10366" s="5">
        <v>2026</v>
      </c>
      <c r="H10366" s="6">
        <v>0.1958559</v>
      </c>
      <c r="I10366" s="7">
        <v>73.864000000000004</v>
      </c>
    </row>
    <row r="10367" spans="1:12" x14ac:dyDescent="0.25">
      <c r="A10367">
        <v>76266</v>
      </c>
      <c r="B10367" s="2">
        <v>50.140779999999999</v>
      </c>
      <c r="C10367" s="3">
        <v>14579</v>
      </c>
      <c r="D10367" s="4">
        <v>19100</v>
      </c>
      <c r="E10367" t="s">
        <v>13918</v>
      </c>
      <c r="F10367" s="4" t="s">
        <v>13752</v>
      </c>
      <c r="G10367" s="5">
        <v>9348</v>
      </c>
      <c r="H10367" s="6">
        <v>0.2085785</v>
      </c>
      <c r="I10367" s="7">
        <v>71.655000000000001</v>
      </c>
      <c r="J10367" s="2">
        <v>46.6</v>
      </c>
      <c r="K10367">
        <v>5</v>
      </c>
    </row>
    <row r="10368" spans="1:12" x14ac:dyDescent="0.25">
      <c r="A10368">
        <v>78124</v>
      </c>
      <c r="B10368" s="2">
        <v>50.137650000000001</v>
      </c>
      <c r="C10368" s="3">
        <v>5368</v>
      </c>
      <c r="D10368" s="4">
        <v>41700</v>
      </c>
      <c r="E10368" t="s">
        <v>445</v>
      </c>
      <c r="F10368" s="4" t="s">
        <v>13752</v>
      </c>
      <c r="G10368" s="5">
        <v>3752</v>
      </c>
      <c r="H10368" s="6">
        <v>0.24227080000000001</v>
      </c>
      <c r="I10368" s="7">
        <v>65.808999999999997</v>
      </c>
    </row>
    <row r="10369" spans="1:12" x14ac:dyDescent="0.25">
      <c r="A10369">
        <v>80453</v>
      </c>
      <c r="B10369" s="2">
        <v>50.136710000000001</v>
      </c>
      <c r="C10369" s="3">
        <v>266</v>
      </c>
      <c r="D10369" s="4">
        <v>19740</v>
      </c>
      <c r="E10369" t="s">
        <v>14495</v>
      </c>
      <c r="F10369" s="4" t="s">
        <v>14477</v>
      </c>
      <c r="G10369" s="5">
        <v>174</v>
      </c>
      <c r="H10369" s="6">
        <v>9.1428599999999999E-2</v>
      </c>
      <c r="I10369" s="7">
        <v>91.875</v>
      </c>
    </row>
    <row r="10370" spans="1:12" x14ac:dyDescent="0.25">
      <c r="A10370">
        <v>92040</v>
      </c>
      <c r="B10370" s="2">
        <v>50.130009999999999</v>
      </c>
      <c r="C10370" s="3">
        <v>42323</v>
      </c>
      <c r="D10370" s="4">
        <v>41740</v>
      </c>
      <c r="E10370" t="s">
        <v>1319</v>
      </c>
      <c r="F10370" s="4" t="s">
        <v>15368</v>
      </c>
      <c r="G10370" s="5">
        <v>27797</v>
      </c>
      <c r="H10370" s="6">
        <v>0.1885096</v>
      </c>
      <c r="I10370" s="7">
        <v>75.096999999999994</v>
      </c>
      <c r="J10370" s="2">
        <v>45</v>
      </c>
      <c r="K10370">
        <v>5</v>
      </c>
    </row>
    <row r="10371" spans="1:12" x14ac:dyDescent="0.25">
      <c r="A10371">
        <v>67119</v>
      </c>
      <c r="B10371" s="2">
        <v>50.123100000000001</v>
      </c>
      <c r="C10371" s="3">
        <v>1582</v>
      </c>
      <c r="D10371" s="4">
        <v>48620</v>
      </c>
      <c r="E10371" t="s">
        <v>186</v>
      </c>
      <c r="F10371" s="4" t="s">
        <v>12494</v>
      </c>
      <c r="G10371" s="5">
        <v>1057</v>
      </c>
      <c r="H10371" s="6">
        <v>0.18353829999999999</v>
      </c>
      <c r="I10371" s="7">
        <v>75.951999999999998</v>
      </c>
      <c r="J10371" s="2">
        <v>38</v>
      </c>
      <c r="K10371">
        <v>1</v>
      </c>
    </row>
    <row r="10372" spans="1:12" x14ac:dyDescent="0.25">
      <c r="A10372">
        <v>52727</v>
      </c>
      <c r="B10372" s="2">
        <v>50.122779999999999</v>
      </c>
      <c r="C10372" s="3">
        <v>409</v>
      </c>
      <c r="D10372" s="4">
        <v>17540</v>
      </c>
      <c r="E10372" t="s">
        <v>7156</v>
      </c>
      <c r="F10372" s="4" t="s">
        <v>9593</v>
      </c>
      <c r="G10372" s="5">
        <v>301</v>
      </c>
      <c r="H10372" s="6">
        <v>0.1854305</v>
      </c>
      <c r="I10372" s="7">
        <v>75.625</v>
      </c>
    </row>
    <row r="10373" spans="1:12" x14ac:dyDescent="0.25">
      <c r="A10373">
        <v>98402</v>
      </c>
      <c r="B10373" s="2">
        <v>50.121540000000003</v>
      </c>
      <c r="C10373" s="3">
        <v>6486</v>
      </c>
      <c r="D10373" s="4">
        <v>42660</v>
      </c>
      <c r="E10373" t="s">
        <v>16435</v>
      </c>
      <c r="F10373" s="4" t="s">
        <v>16344</v>
      </c>
      <c r="G10373" s="5">
        <v>4881</v>
      </c>
      <c r="H10373" s="6">
        <v>0.29475620000000002</v>
      </c>
      <c r="I10373" s="7">
        <v>56.731000000000002</v>
      </c>
      <c r="J10373" s="2">
        <v>55.833300000000001</v>
      </c>
      <c r="K10373">
        <v>6</v>
      </c>
    </row>
    <row r="10374" spans="1:12" x14ac:dyDescent="0.25">
      <c r="A10374">
        <v>52806</v>
      </c>
      <c r="B10374" s="2">
        <v>50.116</v>
      </c>
      <c r="C10374" s="3">
        <v>27836</v>
      </c>
      <c r="D10374" s="4">
        <v>19340</v>
      </c>
      <c r="E10374" t="s">
        <v>2706</v>
      </c>
      <c r="F10374" s="4" t="s">
        <v>9593</v>
      </c>
      <c r="G10374" s="5">
        <v>18246</v>
      </c>
      <c r="H10374" s="6">
        <v>0.26822319999999999</v>
      </c>
      <c r="I10374" s="7">
        <v>61.311999999999998</v>
      </c>
      <c r="J10374" s="2">
        <v>55.666699999999999</v>
      </c>
      <c r="K10374">
        <v>3</v>
      </c>
    </row>
    <row r="10375" spans="1:12" x14ac:dyDescent="0.25">
      <c r="A10375">
        <v>27357</v>
      </c>
      <c r="B10375" s="2">
        <v>50.110480000000003</v>
      </c>
      <c r="C10375" s="3">
        <v>7105</v>
      </c>
      <c r="D10375" s="4">
        <v>24660</v>
      </c>
      <c r="E10375" t="s">
        <v>5704</v>
      </c>
      <c r="F10375" s="4" t="s">
        <v>5642</v>
      </c>
      <c r="G10375" s="5">
        <v>4815</v>
      </c>
      <c r="H10375" s="6">
        <v>0.1962209</v>
      </c>
      <c r="I10375" s="7">
        <v>73.75</v>
      </c>
    </row>
    <row r="10376" spans="1:12" x14ac:dyDescent="0.25">
      <c r="A10376">
        <v>56367</v>
      </c>
      <c r="B10376" s="2">
        <v>50.108249999999998</v>
      </c>
      <c r="C10376" s="3">
        <v>6557</v>
      </c>
      <c r="D10376" s="4">
        <v>41060</v>
      </c>
      <c r="E10376" t="s">
        <v>4937</v>
      </c>
      <c r="F10376" s="4" t="s">
        <v>10428</v>
      </c>
      <c r="G10376" s="5">
        <v>4515</v>
      </c>
      <c r="H10376" s="6">
        <v>0.20748449999999999</v>
      </c>
      <c r="I10376" s="7">
        <v>71.801000000000002</v>
      </c>
      <c r="J10376" s="2">
        <v>46</v>
      </c>
      <c r="K10376">
        <v>2</v>
      </c>
    </row>
    <row r="10377" spans="1:12" x14ac:dyDescent="0.25">
      <c r="A10377">
        <v>50069</v>
      </c>
      <c r="B10377" s="2">
        <v>50.10698</v>
      </c>
      <c r="C10377" s="3">
        <v>1238</v>
      </c>
      <c r="D10377" s="4">
        <v>19780</v>
      </c>
      <c r="E10377" t="s">
        <v>6654</v>
      </c>
      <c r="F10377" s="4" t="s">
        <v>9593</v>
      </c>
      <c r="G10377" s="5">
        <v>768</v>
      </c>
      <c r="H10377" s="6">
        <v>0.2096354</v>
      </c>
      <c r="I10377" s="7">
        <v>71.429000000000002</v>
      </c>
    </row>
    <row r="10378" spans="1:12" x14ac:dyDescent="0.25">
      <c r="A10378">
        <v>45103</v>
      </c>
      <c r="B10378" s="2">
        <v>50.101599999999998</v>
      </c>
      <c r="C10378" s="3">
        <v>33224</v>
      </c>
      <c r="D10378" s="4">
        <v>17140</v>
      </c>
      <c r="E10378" t="s">
        <v>2766</v>
      </c>
      <c r="F10378" s="4" t="s">
        <v>8295</v>
      </c>
      <c r="G10378" s="5">
        <v>21677</v>
      </c>
      <c r="H10378" s="6">
        <v>0.22586149999999999</v>
      </c>
      <c r="I10378" s="7">
        <v>68.623999999999995</v>
      </c>
      <c r="J10378" s="2">
        <v>51</v>
      </c>
      <c r="K10378">
        <v>6</v>
      </c>
    </row>
    <row r="10379" spans="1:12" x14ac:dyDescent="0.25">
      <c r="A10379">
        <v>69129</v>
      </c>
      <c r="B10379" s="2">
        <v>50.096209999999999</v>
      </c>
      <c r="C10379" s="3">
        <v>1246</v>
      </c>
      <c r="E10379" t="s">
        <v>12900</v>
      </c>
      <c r="F10379" s="4" t="s">
        <v>12738</v>
      </c>
      <c r="G10379" s="5">
        <v>880</v>
      </c>
      <c r="H10379" s="6">
        <v>0.23155500000000001</v>
      </c>
      <c r="I10379" s="7">
        <v>67.638999999999996</v>
      </c>
    </row>
    <row r="10380" spans="1:12" x14ac:dyDescent="0.25">
      <c r="A10380">
        <v>99684</v>
      </c>
      <c r="B10380" s="2">
        <v>50.095889999999997</v>
      </c>
      <c r="C10380" s="3">
        <v>716</v>
      </c>
      <c r="E10380" t="s">
        <v>16700</v>
      </c>
      <c r="F10380" s="4" t="s">
        <v>16604</v>
      </c>
      <c r="G10380" s="5">
        <v>458</v>
      </c>
      <c r="H10380" s="6">
        <v>0.19825709999999999</v>
      </c>
      <c r="I10380" s="7">
        <v>73.393000000000001</v>
      </c>
    </row>
    <row r="10381" spans="1:12" x14ac:dyDescent="0.25">
      <c r="A10381">
        <v>23072</v>
      </c>
      <c r="B10381" s="2">
        <v>50.09375</v>
      </c>
      <c r="C10381" s="3">
        <v>12187</v>
      </c>
      <c r="D10381" s="4">
        <v>47260</v>
      </c>
      <c r="E10381" t="s">
        <v>4799</v>
      </c>
      <c r="F10381" s="4" t="s">
        <v>4335</v>
      </c>
      <c r="G10381" s="5">
        <v>8498</v>
      </c>
      <c r="H10381" s="6">
        <v>0.22179080000000001</v>
      </c>
      <c r="I10381" s="7">
        <v>69.325000000000003</v>
      </c>
      <c r="J10381" s="2">
        <v>46</v>
      </c>
      <c r="K10381">
        <v>3</v>
      </c>
    </row>
    <row r="10382" spans="1:12" x14ac:dyDescent="0.25">
      <c r="A10382">
        <v>18704</v>
      </c>
      <c r="B10382" s="2">
        <v>50.086269999999999</v>
      </c>
      <c r="C10382" s="3">
        <v>31097</v>
      </c>
      <c r="D10382" s="4">
        <v>42540</v>
      </c>
      <c r="E10382" t="s">
        <v>353</v>
      </c>
      <c r="F10382" s="4" t="s">
        <v>3003</v>
      </c>
      <c r="G10382" s="5">
        <v>22750</v>
      </c>
      <c r="H10382" s="6">
        <v>0.26760440000000002</v>
      </c>
      <c r="I10382" s="7">
        <v>61.4</v>
      </c>
      <c r="J10382" s="2">
        <v>49</v>
      </c>
      <c r="K10382">
        <v>15</v>
      </c>
      <c r="L10382" s="2">
        <v>91</v>
      </c>
    </row>
    <row r="10383" spans="1:12" x14ac:dyDescent="0.25">
      <c r="A10383">
        <v>4092</v>
      </c>
      <c r="B10383" s="2">
        <v>50.077739999999999</v>
      </c>
      <c r="C10383" s="3">
        <v>17662</v>
      </c>
      <c r="D10383" s="4">
        <v>38860</v>
      </c>
      <c r="E10383" t="s">
        <v>760</v>
      </c>
      <c r="F10383" s="4" t="s">
        <v>701</v>
      </c>
      <c r="G10383" s="5">
        <v>12890</v>
      </c>
      <c r="H10383" s="6">
        <v>0.26662010000000003</v>
      </c>
      <c r="I10383" s="7">
        <v>61.567</v>
      </c>
      <c r="J10383" s="2">
        <v>46.125</v>
      </c>
      <c r="K10383">
        <v>8</v>
      </c>
    </row>
    <row r="10384" spans="1:12" x14ac:dyDescent="0.25">
      <c r="A10384">
        <v>43231</v>
      </c>
      <c r="B10384" s="2">
        <v>50.07161</v>
      </c>
      <c r="C10384" s="3">
        <v>19510</v>
      </c>
      <c r="D10384" s="4">
        <v>18140</v>
      </c>
      <c r="E10384" t="s">
        <v>1585</v>
      </c>
      <c r="F10384" s="4" t="s">
        <v>8295</v>
      </c>
      <c r="G10384" s="5">
        <v>12741</v>
      </c>
      <c r="H10384" s="6">
        <v>0.30615290000000001</v>
      </c>
      <c r="I10384" s="7">
        <v>54.731000000000002</v>
      </c>
      <c r="J10384" s="2">
        <v>50</v>
      </c>
      <c r="K10384">
        <v>3</v>
      </c>
    </row>
    <row r="10385" spans="1:12" x14ac:dyDescent="0.25">
      <c r="A10385">
        <v>25419</v>
      </c>
      <c r="B10385" s="2">
        <v>50.066980000000001</v>
      </c>
      <c r="C10385" s="3">
        <v>9454</v>
      </c>
      <c r="D10385" s="4">
        <v>25180</v>
      </c>
      <c r="E10385" t="s">
        <v>5330</v>
      </c>
      <c r="F10385" s="4" t="s">
        <v>5144</v>
      </c>
      <c r="G10385" s="5">
        <v>6556</v>
      </c>
      <c r="H10385" s="6">
        <v>0.21034169999999999</v>
      </c>
      <c r="I10385" s="7">
        <v>71.286000000000001</v>
      </c>
      <c r="J10385" s="2">
        <v>40.666699999999999</v>
      </c>
      <c r="K10385">
        <v>3</v>
      </c>
    </row>
    <row r="10386" spans="1:12" x14ac:dyDescent="0.25">
      <c r="A10386">
        <v>60191</v>
      </c>
      <c r="B10386" s="2">
        <v>50.062980000000003</v>
      </c>
      <c r="C10386" s="3">
        <v>14388</v>
      </c>
      <c r="D10386" s="4">
        <v>16980</v>
      </c>
      <c r="E10386" t="s">
        <v>11553</v>
      </c>
      <c r="F10386" s="4" t="s">
        <v>11490</v>
      </c>
      <c r="G10386" s="5">
        <v>10154</v>
      </c>
      <c r="H10386" s="6">
        <v>0.2031712</v>
      </c>
      <c r="I10386" s="7">
        <v>72.518000000000001</v>
      </c>
      <c r="J10386" s="2">
        <v>49.125</v>
      </c>
      <c r="K10386">
        <v>8</v>
      </c>
    </row>
    <row r="10387" spans="1:12" x14ac:dyDescent="0.25">
      <c r="A10387">
        <v>23032</v>
      </c>
      <c r="B10387" s="2">
        <v>50.060510000000001</v>
      </c>
      <c r="C10387" s="3">
        <v>221</v>
      </c>
      <c r="E10387" t="s">
        <v>4783</v>
      </c>
      <c r="F10387" s="4" t="s">
        <v>4335</v>
      </c>
      <c r="G10387" s="5">
        <v>177</v>
      </c>
      <c r="H10387" s="6">
        <v>0.16384180000000001</v>
      </c>
      <c r="I10387" s="7">
        <v>79.305999999999997</v>
      </c>
    </row>
    <row r="10388" spans="1:12" x14ac:dyDescent="0.25">
      <c r="A10388">
        <v>30248</v>
      </c>
      <c r="B10388" s="2">
        <v>50.056980000000003</v>
      </c>
      <c r="C10388" s="3">
        <v>22701</v>
      </c>
      <c r="D10388" s="4">
        <v>12060</v>
      </c>
      <c r="E10388" t="s">
        <v>4673</v>
      </c>
      <c r="F10388" s="4" t="s">
        <v>6363</v>
      </c>
      <c r="G10388" s="5">
        <v>14586</v>
      </c>
      <c r="H10388" s="6">
        <v>0.21265510000000001</v>
      </c>
      <c r="I10388" s="7">
        <v>70.867999999999995</v>
      </c>
      <c r="J10388" s="2">
        <v>39</v>
      </c>
      <c r="K10388">
        <v>1</v>
      </c>
    </row>
    <row r="10389" spans="1:12" x14ac:dyDescent="0.25">
      <c r="A10389">
        <v>22601</v>
      </c>
      <c r="B10389" s="2">
        <v>50.048999999999999</v>
      </c>
      <c r="C10389" s="3">
        <v>28472</v>
      </c>
      <c r="D10389" s="4">
        <v>49020</v>
      </c>
      <c r="E10389" t="s">
        <v>258</v>
      </c>
      <c r="F10389" s="4" t="s">
        <v>4335</v>
      </c>
      <c r="G10389" s="5">
        <v>18775</v>
      </c>
      <c r="H10389" s="6">
        <v>0.27497870000000002</v>
      </c>
      <c r="I10389" s="7">
        <v>60.095999999999997</v>
      </c>
      <c r="J10389" s="2">
        <v>44.307699999999997</v>
      </c>
      <c r="K10389">
        <v>26</v>
      </c>
      <c r="L10389" s="2">
        <v>73.8</v>
      </c>
    </row>
    <row r="10390" spans="1:12" x14ac:dyDescent="0.25">
      <c r="A10390">
        <v>33710</v>
      </c>
      <c r="B10390" s="2">
        <v>50.03875</v>
      </c>
      <c r="C10390" s="3">
        <v>33040</v>
      </c>
      <c r="D10390" s="4">
        <v>45300</v>
      </c>
      <c r="E10390" t="s">
        <v>3400</v>
      </c>
      <c r="F10390" s="4" t="s">
        <v>6689</v>
      </c>
      <c r="G10390" s="5">
        <v>24030</v>
      </c>
      <c r="H10390" s="6">
        <v>0.26017479999999998</v>
      </c>
      <c r="I10390" s="7">
        <v>62.636000000000003</v>
      </c>
      <c r="J10390" s="2">
        <v>40.454500000000003</v>
      </c>
      <c r="K10390">
        <v>22</v>
      </c>
      <c r="L10390" s="2">
        <v>53.9</v>
      </c>
    </row>
    <row r="10391" spans="1:12" x14ac:dyDescent="0.25">
      <c r="A10391">
        <v>47403</v>
      </c>
      <c r="B10391" s="2">
        <v>50.02805</v>
      </c>
      <c r="C10391" s="3">
        <v>32032</v>
      </c>
      <c r="D10391" s="4">
        <v>14020</v>
      </c>
      <c r="E10391" t="s">
        <v>2189</v>
      </c>
      <c r="F10391" s="4" t="s">
        <v>8800</v>
      </c>
      <c r="G10391" s="5">
        <v>20676</v>
      </c>
      <c r="H10391" s="6">
        <v>0.30078349999999998</v>
      </c>
      <c r="I10391" s="7">
        <v>55.616999999999997</v>
      </c>
      <c r="J10391" s="2">
        <v>40.1875</v>
      </c>
      <c r="K10391">
        <v>16</v>
      </c>
      <c r="L10391" s="2">
        <v>52.4</v>
      </c>
    </row>
    <row r="10392" spans="1:12" x14ac:dyDescent="0.25">
      <c r="A10392">
        <v>58492</v>
      </c>
      <c r="B10392" s="2">
        <v>50.023040000000002</v>
      </c>
      <c r="C10392" s="3">
        <v>441</v>
      </c>
      <c r="E10392" t="s">
        <v>11190</v>
      </c>
      <c r="F10392" s="4" t="s">
        <v>11069</v>
      </c>
      <c r="G10392" s="5">
        <v>280</v>
      </c>
      <c r="H10392" s="6">
        <v>0.1886121</v>
      </c>
      <c r="I10392" s="7">
        <v>75</v>
      </c>
    </row>
    <row r="10393" spans="1:12" x14ac:dyDescent="0.25">
      <c r="A10393">
        <v>62234</v>
      </c>
      <c r="B10393" s="2">
        <v>50.017719999999997</v>
      </c>
      <c r="C10393" s="3">
        <v>32498</v>
      </c>
      <c r="D10393" s="4">
        <v>41180</v>
      </c>
      <c r="E10393" t="s">
        <v>4956</v>
      </c>
      <c r="F10393" s="4" t="s">
        <v>11490</v>
      </c>
      <c r="G10393" s="5">
        <v>21902</v>
      </c>
      <c r="H10393" s="6">
        <v>0.25057069999999998</v>
      </c>
      <c r="I10393" s="7">
        <v>64.290000000000006</v>
      </c>
      <c r="J10393" s="2">
        <v>38.75</v>
      </c>
      <c r="K10393">
        <v>12</v>
      </c>
      <c r="L10393" s="2">
        <v>43.7</v>
      </c>
    </row>
    <row r="10394" spans="1:12" x14ac:dyDescent="0.25">
      <c r="A10394">
        <v>14544</v>
      </c>
      <c r="B10394" s="2">
        <v>50.012120000000003</v>
      </c>
      <c r="C10394" s="3">
        <v>2246</v>
      </c>
      <c r="D10394" s="4">
        <v>40380</v>
      </c>
      <c r="E10394" t="s">
        <v>2884</v>
      </c>
      <c r="F10394" s="4" t="s">
        <v>1280</v>
      </c>
      <c r="G10394" s="5">
        <v>1549</v>
      </c>
      <c r="H10394" s="6">
        <v>0.22595219999999999</v>
      </c>
      <c r="I10394" s="7">
        <v>68.542000000000002</v>
      </c>
    </row>
    <row r="10395" spans="1:12" x14ac:dyDescent="0.25">
      <c r="A10395">
        <v>95547</v>
      </c>
      <c r="B10395" s="2">
        <v>50.011539999999997</v>
      </c>
      <c r="C10395" s="3">
        <v>1347</v>
      </c>
      <c r="D10395" s="4">
        <v>21700</v>
      </c>
      <c r="E10395" t="s">
        <v>15927</v>
      </c>
      <c r="F10395" s="4" t="s">
        <v>15368</v>
      </c>
      <c r="G10395" s="5">
        <v>871</v>
      </c>
      <c r="H10395" s="6">
        <v>0.24426600000000001</v>
      </c>
      <c r="I10395" s="7">
        <v>65.375</v>
      </c>
    </row>
    <row r="10396" spans="1:12" x14ac:dyDescent="0.25">
      <c r="A10396">
        <v>91321</v>
      </c>
      <c r="B10396" s="2">
        <v>50.006129999999999</v>
      </c>
      <c r="C10396" s="3">
        <v>34576</v>
      </c>
      <c r="D10396" s="4">
        <v>31080</v>
      </c>
      <c r="E10396" t="s">
        <v>5184</v>
      </c>
      <c r="F10396" s="4" t="s">
        <v>15368</v>
      </c>
      <c r="G10396" s="5">
        <v>21724</v>
      </c>
      <c r="H10396" s="6">
        <v>0.2404714</v>
      </c>
      <c r="I10396" s="7">
        <v>66.024000000000001</v>
      </c>
      <c r="J10396" s="2">
        <v>37.857100000000003</v>
      </c>
      <c r="K10396">
        <v>7</v>
      </c>
    </row>
    <row r="10397" spans="1:12" x14ac:dyDescent="0.25">
      <c r="A10397">
        <v>62231</v>
      </c>
      <c r="B10397" s="2">
        <v>49.999679999999998</v>
      </c>
      <c r="C10397" s="3">
        <v>7357</v>
      </c>
      <c r="D10397" s="4">
        <v>41180</v>
      </c>
      <c r="E10397" t="s">
        <v>11894</v>
      </c>
      <c r="F10397" s="4" t="s">
        <v>11490</v>
      </c>
      <c r="G10397" s="5">
        <v>5236</v>
      </c>
      <c r="H10397" s="6">
        <v>0.18980330000000001</v>
      </c>
      <c r="I10397" s="7">
        <v>74.778999999999996</v>
      </c>
      <c r="J10397" s="2">
        <v>54.666699999999999</v>
      </c>
      <c r="K10397">
        <v>6</v>
      </c>
    </row>
    <row r="10398" spans="1:12" x14ac:dyDescent="0.25">
      <c r="A10398">
        <v>17313</v>
      </c>
      <c r="B10398" s="2">
        <v>49.996600000000001</v>
      </c>
      <c r="C10398" s="3">
        <v>10913</v>
      </c>
      <c r="D10398" s="4">
        <v>49620</v>
      </c>
      <c r="E10398" t="s">
        <v>3772</v>
      </c>
      <c r="F10398" s="4" t="s">
        <v>3003</v>
      </c>
      <c r="G10398" s="5">
        <v>7593</v>
      </c>
      <c r="H10398" s="6">
        <v>0.2093758</v>
      </c>
      <c r="I10398" s="7">
        <v>71.396000000000001</v>
      </c>
      <c r="J10398" s="2">
        <v>30</v>
      </c>
      <c r="K10398">
        <v>1</v>
      </c>
    </row>
    <row r="10399" spans="1:12" x14ac:dyDescent="0.25">
      <c r="A10399">
        <v>31419</v>
      </c>
      <c r="B10399" s="2">
        <v>49.986190000000001</v>
      </c>
      <c r="C10399" s="3">
        <v>57022</v>
      </c>
      <c r="D10399" s="4">
        <v>42340</v>
      </c>
      <c r="E10399" t="s">
        <v>2532</v>
      </c>
      <c r="F10399" s="4" t="s">
        <v>6363</v>
      </c>
      <c r="G10399" s="5">
        <v>35923</v>
      </c>
      <c r="H10399" s="6">
        <v>0.28980620000000001</v>
      </c>
      <c r="I10399" s="7">
        <v>57.494999999999997</v>
      </c>
      <c r="J10399" s="2">
        <v>48</v>
      </c>
      <c r="K10399">
        <v>7</v>
      </c>
    </row>
    <row r="10400" spans="1:12" x14ac:dyDescent="0.25">
      <c r="A10400">
        <v>35405</v>
      </c>
      <c r="B10400" s="2">
        <v>49.971240000000002</v>
      </c>
      <c r="C10400" s="3">
        <v>43643</v>
      </c>
      <c r="D10400" s="4">
        <v>46220</v>
      </c>
      <c r="E10400" t="s">
        <v>7083</v>
      </c>
      <c r="F10400" s="4" t="s">
        <v>7027</v>
      </c>
      <c r="G10400" s="5">
        <v>26549</v>
      </c>
      <c r="H10400" s="6">
        <v>0.29525420000000002</v>
      </c>
      <c r="I10400" s="7">
        <v>56.542999999999999</v>
      </c>
      <c r="J10400" s="2">
        <v>43.875</v>
      </c>
      <c r="K10400">
        <v>8</v>
      </c>
    </row>
    <row r="10401" spans="1:12" x14ac:dyDescent="0.25">
      <c r="A10401">
        <v>59247</v>
      </c>
      <c r="B10401" s="2">
        <v>49.964820000000003</v>
      </c>
      <c r="C10401" s="3">
        <v>365</v>
      </c>
      <c r="E10401" t="s">
        <v>11341</v>
      </c>
      <c r="F10401" s="4" t="s">
        <v>11278</v>
      </c>
      <c r="G10401" s="5">
        <v>266</v>
      </c>
      <c r="H10401" s="6">
        <v>0.30827070000000001</v>
      </c>
      <c r="I10401" s="7">
        <v>54.286000000000001</v>
      </c>
    </row>
    <row r="10402" spans="1:12" x14ac:dyDescent="0.25">
      <c r="A10402">
        <v>22637</v>
      </c>
      <c r="B10402" s="2">
        <v>49.964419999999997</v>
      </c>
      <c r="C10402" s="3">
        <v>1726</v>
      </c>
      <c r="D10402" s="4">
        <v>49020</v>
      </c>
      <c r="E10402" t="s">
        <v>4695</v>
      </c>
      <c r="F10402" s="4" t="s">
        <v>4335</v>
      </c>
      <c r="G10402" s="5">
        <v>1406</v>
      </c>
      <c r="H10402" s="6">
        <v>0.2254623</v>
      </c>
      <c r="I10402" s="7">
        <v>68.593999999999994</v>
      </c>
      <c r="J10402" s="2">
        <v>55</v>
      </c>
      <c r="K10402">
        <v>1</v>
      </c>
    </row>
    <row r="10403" spans="1:12" x14ac:dyDescent="0.25">
      <c r="A10403">
        <v>95690</v>
      </c>
      <c r="B10403" s="2">
        <v>49.96378</v>
      </c>
      <c r="C10403" s="3">
        <v>1932</v>
      </c>
      <c r="D10403" s="4">
        <v>40900</v>
      </c>
      <c r="E10403" t="s">
        <v>7173</v>
      </c>
      <c r="F10403" s="4" t="s">
        <v>15368</v>
      </c>
      <c r="G10403" s="5">
        <v>1281</v>
      </c>
      <c r="H10403" s="6">
        <v>0.25273010000000001</v>
      </c>
      <c r="I10403" s="7">
        <v>63.875</v>
      </c>
    </row>
    <row r="10404" spans="1:12" x14ac:dyDescent="0.25">
      <c r="A10404">
        <v>82433</v>
      </c>
      <c r="B10404" s="2">
        <v>49.963320000000003</v>
      </c>
      <c r="C10404" s="3">
        <v>791</v>
      </c>
      <c r="E10404" t="s">
        <v>14684</v>
      </c>
      <c r="F10404" s="4" t="s">
        <v>14657</v>
      </c>
      <c r="G10404" s="5">
        <v>617</v>
      </c>
      <c r="H10404" s="6">
        <v>0.302589</v>
      </c>
      <c r="I10404" s="7">
        <v>55.25</v>
      </c>
    </row>
    <row r="10405" spans="1:12" x14ac:dyDescent="0.25">
      <c r="A10405">
        <v>55420</v>
      </c>
      <c r="B10405" s="2">
        <v>49.959249999999997</v>
      </c>
      <c r="C10405" s="3">
        <v>22777</v>
      </c>
      <c r="D10405" s="4">
        <v>33460</v>
      </c>
      <c r="E10405" t="s">
        <v>10500</v>
      </c>
      <c r="F10405" s="4" t="s">
        <v>10428</v>
      </c>
      <c r="G10405" s="5">
        <v>16409</v>
      </c>
      <c r="H10405" s="6">
        <v>0.25466179999999999</v>
      </c>
      <c r="I10405" s="7">
        <v>63.526000000000003</v>
      </c>
      <c r="J10405" s="2">
        <v>45.608699999999999</v>
      </c>
      <c r="K10405">
        <v>23</v>
      </c>
      <c r="L10405" s="2">
        <v>79.099999999999994</v>
      </c>
    </row>
    <row r="10406" spans="1:12" x14ac:dyDescent="0.25">
      <c r="A10406">
        <v>50232</v>
      </c>
      <c r="B10406" s="2">
        <v>49.95523</v>
      </c>
      <c r="C10406" s="3">
        <v>514</v>
      </c>
      <c r="D10406" s="4">
        <v>35500</v>
      </c>
      <c r="E10406" t="s">
        <v>9657</v>
      </c>
      <c r="F10406" s="4" t="s">
        <v>9593</v>
      </c>
      <c r="G10406" s="5">
        <v>374</v>
      </c>
      <c r="H10406" s="6">
        <v>0.2486631</v>
      </c>
      <c r="I10406" s="7">
        <v>64.558999999999997</v>
      </c>
    </row>
    <row r="10407" spans="1:12" x14ac:dyDescent="0.25">
      <c r="A10407">
        <v>14589</v>
      </c>
      <c r="B10407" s="2">
        <v>49.953870000000002</v>
      </c>
      <c r="C10407" s="3">
        <v>7572</v>
      </c>
      <c r="D10407" s="4">
        <v>40380</v>
      </c>
      <c r="E10407" t="s">
        <v>2900</v>
      </c>
      <c r="F10407" s="4" t="s">
        <v>1280</v>
      </c>
      <c r="G10407" s="5">
        <v>5354</v>
      </c>
      <c r="H10407" s="6">
        <v>0.21535299999999999</v>
      </c>
      <c r="I10407" s="7">
        <v>70.3</v>
      </c>
      <c r="J10407" s="2">
        <v>47.333300000000001</v>
      </c>
      <c r="K10407">
        <v>3</v>
      </c>
    </row>
    <row r="10408" spans="1:12" x14ac:dyDescent="0.25">
      <c r="A10408">
        <v>50669</v>
      </c>
      <c r="B10408" s="2">
        <v>49.952170000000002</v>
      </c>
      <c r="C10408" s="3">
        <v>2398</v>
      </c>
      <c r="D10408" s="4">
        <v>47940</v>
      </c>
      <c r="E10408" t="s">
        <v>9783</v>
      </c>
      <c r="F10408" s="4" t="s">
        <v>9593</v>
      </c>
      <c r="G10408" s="5">
        <v>1745</v>
      </c>
      <c r="H10408" s="6">
        <v>0.165043</v>
      </c>
      <c r="I10408" s="7">
        <v>78.988</v>
      </c>
    </row>
    <row r="10409" spans="1:12" x14ac:dyDescent="0.25">
      <c r="A10409">
        <v>52247</v>
      </c>
      <c r="B10409" s="2">
        <v>49.95091</v>
      </c>
      <c r="C10409" s="3">
        <v>5618</v>
      </c>
      <c r="D10409" s="4">
        <v>26980</v>
      </c>
      <c r="E10409" t="s">
        <v>9953</v>
      </c>
      <c r="F10409" s="4" t="s">
        <v>9593</v>
      </c>
      <c r="G10409" s="5">
        <v>3513</v>
      </c>
      <c r="H10409" s="6">
        <v>0.16960729999999999</v>
      </c>
      <c r="I10409" s="7">
        <v>78.197999999999993</v>
      </c>
      <c r="J10409" s="2">
        <v>57.5</v>
      </c>
      <c r="K10409">
        <v>2</v>
      </c>
    </row>
    <row r="10410" spans="1:12" x14ac:dyDescent="0.25">
      <c r="A10410">
        <v>46825</v>
      </c>
      <c r="B10410" s="2">
        <v>49.945430000000002</v>
      </c>
      <c r="C10410" s="3">
        <v>28739</v>
      </c>
      <c r="D10410" s="4">
        <v>23060</v>
      </c>
      <c r="E10410" t="s">
        <v>8912</v>
      </c>
      <c r="F10410" s="4" t="s">
        <v>8800</v>
      </c>
      <c r="G10410" s="5">
        <v>19391</v>
      </c>
      <c r="H10410" s="6">
        <v>0.27987210000000001</v>
      </c>
      <c r="I10410" s="7">
        <v>59.137999999999998</v>
      </c>
      <c r="J10410" s="2">
        <v>43.545499999999997</v>
      </c>
      <c r="K10410">
        <v>11</v>
      </c>
      <c r="L10410" s="2">
        <v>69.5</v>
      </c>
    </row>
    <row r="10411" spans="1:12" x14ac:dyDescent="0.25">
      <c r="A10411">
        <v>43009</v>
      </c>
      <c r="B10411" s="2">
        <v>49.940480000000001</v>
      </c>
      <c r="C10411" s="3">
        <v>2036</v>
      </c>
      <c r="D10411" s="4">
        <v>46500</v>
      </c>
      <c r="E10411" t="s">
        <v>8301</v>
      </c>
      <c r="F10411" s="4" t="s">
        <v>8295</v>
      </c>
      <c r="G10411" s="5">
        <v>1281</v>
      </c>
      <c r="H10411" s="6">
        <v>0.2053083</v>
      </c>
      <c r="I10411" s="7">
        <v>72.019000000000005</v>
      </c>
    </row>
    <row r="10412" spans="1:12" x14ac:dyDescent="0.25">
      <c r="A10412">
        <v>12047</v>
      </c>
      <c r="B10412" s="2">
        <v>49.936750000000004</v>
      </c>
      <c r="C10412" s="3">
        <v>20086</v>
      </c>
      <c r="D10412" s="4">
        <v>10580</v>
      </c>
      <c r="E10412" t="s">
        <v>2095</v>
      </c>
      <c r="F10412" s="4" t="s">
        <v>1280</v>
      </c>
      <c r="G10412" s="5">
        <v>14300</v>
      </c>
      <c r="H10412" s="6">
        <v>0.23606740000000001</v>
      </c>
      <c r="I10412" s="7">
        <v>66.69</v>
      </c>
      <c r="J10412" s="2">
        <v>41.2</v>
      </c>
      <c r="K10412">
        <v>5</v>
      </c>
    </row>
    <row r="10413" spans="1:12" x14ac:dyDescent="0.25">
      <c r="A10413">
        <v>60133</v>
      </c>
      <c r="B10413" s="2">
        <v>49.927630000000001</v>
      </c>
      <c r="C10413" s="3">
        <v>38376</v>
      </c>
      <c r="D10413" s="4">
        <v>16980</v>
      </c>
      <c r="E10413" t="s">
        <v>11530</v>
      </c>
      <c r="F10413" s="4" t="s">
        <v>11490</v>
      </c>
      <c r="G10413" s="5">
        <v>23812</v>
      </c>
      <c r="H10413" s="6">
        <v>0.2151856</v>
      </c>
      <c r="I10413" s="7">
        <v>70.296999999999997</v>
      </c>
      <c r="J10413" s="2">
        <v>49.2</v>
      </c>
      <c r="K10413">
        <v>10</v>
      </c>
      <c r="L10413" s="2">
        <v>91.4</v>
      </c>
    </row>
    <row r="10414" spans="1:12" x14ac:dyDescent="0.25">
      <c r="A10414">
        <v>84667</v>
      </c>
      <c r="B10414" s="2">
        <v>49.921880000000002</v>
      </c>
      <c r="C10414" s="3">
        <v>365</v>
      </c>
      <c r="E10414" t="s">
        <v>63</v>
      </c>
      <c r="F10414" s="4" t="s">
        <v>14851</v>
      </c>
      <c r="G10414" s="5">
        <v>196</v>
      </c>
      <c r="H10414" s="6">
        <v>0.2385787</v>
      </c>
      <c r="I10414" s="7">
        <v>66.25</v>
      </c>
    </row>
    <row r="10415" spans="1:12" x14ac:dyDescent="0.25">
      <c r="A10415">
        <v>68467</v>
      </c>
      <c r="B10415" s="2">
        <v>49.920319999999997</v>
      </c>
      <c r="C10415" s="3">
        <v>9345</v>
      </c>
      <c r="E10415" t="s">
        <v>709</v>
      </c>
      <c r="F10415" s="4" t="s">
        <v>12738</v>
      </c>
      <c r="G10415" s="5">
        <v>6321</v>
      </c>
      <c r="H10415" s="6">
        <v>0.2499605</v>
      </c>
      <c r="I10415" s="7">
        <v>64.277000000000001</v>
      </c>
      <c r="J10415" s="2">
        <v>54.666699999999999</v>
      </c>
      <c r="K10415">
        <v>3</v>
      </c>
    </row>
    <row r="10416" spans="1:12" x14ac:dyDescent="0.25">
      <c r="A10416">
        <v>19492</v>
      </c>
      <c r="B10416" s="2">
        <v>49.918700000000001</v>
      </c>
      <c r="C10416" s="3">
        <v>549</v>
      </c>
      <c r="D10416" s="4">
        <v>37980</v>
      </c>
      <c r="E10416" t="s">
        <v>4274</v>
      </c>
      <c r="F10416" s="4" t="s">
        <v>3003</v>
      </c>
      <c r="G10416" s="5">
        <v>458</v>
      </c>
      <c r="H10416" s="6">
        <v>0.2489083</v>
      </c>
      <c r="I10416" s="7">
        <v>64.456999999999994</v>
      </c>
    </row>
    <row r="10417" spans="1:12" x14ac:dyDescent="0.25">
      <c r="A10417">
        <v>50667</v>
      </c>
      <c r="B10417" s="2">
        <v>49.91845</v>
      </c>
      <c r="C10417" s="3">
        <v>871</v>
      </c>
      <c r="D10417" s="4">
        <v>47940</v>
      </c>
      <c r="E10417" t="s">
        <v>537</v>
      </c>
      <c r="F10417" s="4" t="s">
        <v>9593</v>
      </c>
      <c r="G10417" s="5">
        <v>587</v>
      </c>
      <c r="H10417" s="6">
        <v>0.20442930000000001</v>
      </c>
      <c r="I10417" s="7">
        <v>72.143000000000001</v>
      </c>
    </row>
    <row r="10418" spans="1:12" x14ac:dyDescent="0.25">
      <c r="A10418">
        <v>19567</v>
      </c>
      <c r="B10418" s="2">
        <v>49.917470000000002</v>
      </c>
      <c r="C10418" s="3">
        <v>5206</v>
      </c>
      <c r="D10418" s="4">
        <v>39740</v>
      </c>
      <c r="E10418" t="s">
        <v>4309</v>
      </c>
      <c r="F10418" s="4" t="s">
        <v>3003</v>
      </c>
      <c r="G10418" s="5">
        <v>3505</v>
      </c>
      <c r="H10418" s="6">
        <v>0.21711839999999999</v>
      </c>
      <c r="I10418" s="7">
        <v>69.942999999999998</v>
      </c>
      <c r="J10418" s="2">
        <v>32</v>
      </c>
      <c r="K10418">
        <v>1</v>
      </c>
    </row>
    <row r="10419" spans="1:12" x14ac:dyDescent="0.25">
      <c r="A10419">
        <v>47404</v>
      </c>
      <c r="B10419" s="2">
        <v>49.913539999999998</v>
      </c>
      <c r="C10419" s="3">
        <v>21232</v>
      </c>
      <c r="D10419" s="4">
        <v>14020</v>
      </c>
      <c r="E10419" t="s">
        <v>2189</v>
      </c>
      <c r="F10419" s="4" t="s">
        <v>8800</v>
      </c>
      <c r="G10419" s="5">
        <v>12928</v>
      </c>
      <c r="H10419" s="6">
        <v>0.33854129999999999</v>
      </c>
      <c r="I10419" s="7">
        <v>48.95</v>
      </c>
      <c r="J10419" s="2">
        <v>35.903199999999998</v>
      </c>
      <c r="K10419">
        <v>31</v>
      </c>
      <c r="L10419" s="2">
        <v>27.8</v>
      </c>
    </row>
    <row r="10420" spans="1:12" x14ac:dyDescent="0.25">
      <c r="A10420">
        <v>74059</v>
      </c>
      <c r="B10420" s="2">
        <v>49.90972</v>
      </c>
      <c r="C10420" s="3">
        <v>4993</v>
      </c>
      <c r="D10420" s="4">
        <v>44660</v>
      </c>
      <c r="E10420" t="s">
        <v>6547</v>
      </c>
      <c r="F10420" s="4" t="s">
        <v>13462</v>
      </c>
      <c r="G10420" s="5">
        <v>3015</v>
      </c>
      <c r="H10420" s="6">
        <v>0.26998339999999998</v>
      </c>
      <c r="I10420" s="7">
        <v>60.795000000000002</v>
      </c>
      <c r="J10420" s="2">
        <v>59.333300000000001</v>
      </c>
      <c r="K10420">
        <v>3</v>
      </c>
    </row>
    <row r="10421" spans="1:12" x14ac:dyDescent="0.25">
      <c r="A10421">
        <v>32771</v>
      </c>
      <c r="B10421" s="2">
        <v>49.90137</v>
      </c>
      <c r="C10421" s="3">
        <v>48740</v>
      </c>
      <c r="D10421" s="4">
        <v>36740</v>
      </c>
      <c r="E10421" t="s">
        <v>748</v>
      </c>
      <c r="F10421" s="4" t="s">
        <v>6689</v>
      </c>
      <c r="G10421" s="5">
        <v>31850</v>
      </c>
      <c r="H10421" s="6">
        <v>0.2944021</v>
      </c>
      <c r="I10421" s="7">
        <v>56.573999999999998</v>
      </c>
      <c r="J10421" s="2">
        <v>40.833300000000001</v>
      </c>
      <c r="K10421">
        <v>6</v>
      </c>
    </row>
    <row r="10422" spans="1:12" x14ac:dyDescent="0.25">
      <c r="A10422">
        <v>88345</v>
      </c>
      <c r="B10422" s="2">
        <v>49.892130000000002</v>
      </c>
      <c r="C10422" s="3">
        <v>8868</v>
      </c>
      <c r="E10422" t="s">
        <v>15306</v>
      </c>
      <c r="F10422" s="4" t="s">
        <v>15124</v>
      </c>
      <c r="G10422" s="5">
        <v>6793</v>
      </c>
      <c r="H10422" s="6">
        <v>0.3123804</v>
      </c>
      <c r="I10422" s="7">
        <v>53.463000000000001</v>
      </c>
      <c r="J10422" s="2">
        <v>45.166699999999999</v>
      </c>
      <c r="K10422">
        <v>6</v>
      </c>
    </row>
    <row r="10423" spans="1:12" x14ac:dyDescent="0.25">
      <c r="A10423">
        <v>56379</v>
      </c>
      <c r="B10423" s="2">
        <v>49.887929999999997</v>
      </c>
      <c r="C10423" s="3">
        <v>16440</v>
      </c>
      <c r="D10423" s="4">
        <v>41060</v>
      </c>
      <c r="E10423" t="s">
        <v>10734</v>
      </c>
      <c r="F10423" s="4" t="s">
        <v>10428</v>
      </c>
      <c r="G10423" s="5">
        <v>10741</v>
      </c>
      <c r="H10423" s="6">
        <v>0.23785139999999999</v>
      </c>
      <c r="I10423" s="7">
        <v>66.332999999999998</v>
      </c>
      <c r="J10423" s="2">
        <v>21</v>
      </c>
      <c r="K10423">
        <v>1</v>
      </c>
    </row>
    <row r="10424" spans="1:12" x14ac:dyDescent="0.25">
      <c r="A10424">
        <v>85209</v>
      </c>
      <c r="B10424" s="2">
        <v>49.878439999999998</v>
      </c>
      <c r="C10424" s="3">
        <v>41525</v>
      </c>
      <c r="D10424" s="4">
        <v>38060</v>
      </c>
      <c r="E10424" t="s">
        <v>14649</v>
      </c>
      <c r="F10424" s="4" t="s">
        <v>14962</v>
      </c>
      <c r="G10424" s="5">
        <v>28941</v>
      </c>
      <c r="H10424" s="6">
        <v>0.2619031</v>
      </c>
      <c r="I10424" s="7">
        <v>62.171999999999997</v>
      </c>
      <c r="J10424" s="2">
        <v>49.166699999999999</v>
      </c>
      <c r="K10424">
        <v>6</v>
      </c>
    </row>
    <row r="10425" spans="1:12" x14ac:dyDescent="0.25">
      <c r="A10425">
        <v>32707</v>
      </c>
      <c r="B10425" s="2">
        <v>49.865380000000002</v>
      </c>
      <c r="C10425" s="3">
        <v>35490</v>
      </c>
      <c r="D10425" s="4">
        <v>36740</v>
      </c>
      <c r="E10425" t="s">
        <v>6826</v>
      </c>
      <c r="F10425" s="4" t="s">
        <v>6689</v>
      </c>
      <c r="G10425" s="5">
        <v>25625</v>
      </c>
      <c r="H10425" s="6">
        <v>0.271922</v>
      </c>
      <c r="I10425" s="7">
        <v>60.433999999999997</v>
      </c>
      <c r="J10425" s="2">
        <v>41.75</v>
      </c>
      <c r="K10425">
        <v>4</v>
      </c>
    </row>
    <row r="10426" spans="1:12" x14ac:dyDescent="0.25">
      <c r="A10426">
        <v>50539</v>
      </c>
      <c r="B10426" s="2">
        <v>49.85915</v>
      </c>
      <c r="C10426" s="3">
        <v>552</v>
      </c>
      <c r="E10426" t="s">
        <v>9188</v>
      </c>
      <c r="F10426" s="4" t="s">
        <v>9593</v>
      </c>
      <c r="G10426" s="5">
        <v>395</v>
      </c>
      <c r="H10426" s="6">
        <v>0.18181820000000001</v>
      </c>
      <c r="I10426" s="7">
        <v>76</v>
      </c>
    </row>
    <row r="10427" spans="1:12" x14ac:dyDescent="0.25">
      <c r="A10427">
        <v>58029</v>
      </c>
      <c r="B10427" s="2">
        <v>49.859020000000001</v>
      </c>
      <c r="C10427" s="3">
        <v>225</v>
      </c>
      <c r="D10427" s="4">
        <v>22020</v>
      </c>
      <c r="E10427" t="s">
        <v>3520</v>
      </c>
      <c r="F10427" s="4" t="s">
        <v>11069</v>
      </c>
      <c r="G10427" s="5">
        <v>128</v>
      </c>
      <c r="H10427" s="6">
        <v>0.1550388</v>
      </c>
      <c r="I10427" s="7">
        <v>80.625</v>
      </c>
    </row>
    <row r="10428" spans="1:12" x14ac:dyDescent="0.25">
      <c r="A10428">
        <v>24502</v>
      </c>
      <c r="B10428" s="2">
        <v>49.85313</v>
      </c>
      <c r="C10428" s="3">
        <v>45728</v>
      </c>
      <c r="D10428" s="4">
        <v>31340</v>
      </c>
      <c r="E10428" t="s">
        <v>5088</v>
      </c>
      <c r="F10428" s="4" t="s">
        <v>4335</v>
      </c>
      <c r="G10428" s="5">
        <v>24475</v>
      </c>
      <c r="H10428" s="6">
        <v>0.30450240000000001</v>
      </c>
      <c r="I10428" s="7">
        <v>54.793999999999997</v>
      </c>
      <c r="J10428" s="2">
        <v>39.933300000000003</v>
      </c>
      <c r="K10428">
        <v>15</v>
      </c>
      <c r="L10428" s="2">
        <v>50.6</v>
      </c>
    </row>
    <row r="10429" spans="1:12" x14ac:dyDescent="0.25">
      <c r="A10429">
        <v>55032</v>
      </c>
      <c r="B10429" s="2">
        <v>49.846730000000001</v>
      </c>
      <c r="C10429" s="3">
        <v>3338</v>
      </c>
      <c r="D10429" s="4">
        <v>33460</v>
      </c>
      <c r="E10429" t="s">
        <v>2321</v>
      </c>
      <c r="F10429" s="4" t="s">
        <v>10428</v>
      </c>
      <c r="G10429" s="5">
        <v>2260</v>
      </c>
      <c r="H10429" s="6">
        <v>0.15656790000000001</v>
      </c>
      <c r="I10429" s="7">
        <v>80.356999999999999</v>
      </c>
    </row>
    <row r="10430" spans="1:12" x14ac:dyDescent="0.25">
      <c r="A10430">
        <v>66026</v>
      </c>
      <c r="B10430" s="2">
        <v>49.8461</v>
      </c>
      <c r="C10430" s="3">
        <v>552</v>
      </c>
      <c r="D10430" s="4">
        <v>28140</v>
      </c>
      <c r="E10430" t="s">
        <v>10076</v>
      </c>
      <c r="F10430" s="4" t="s">
        <v>12494</v>
      </c>
      <c r="G10430" s="5">
        <v>409</v>
      </c>
      <c r="H10430" s="6">
        <v>0.21760389999999999</v>
      </c>
      <c r="I10430" s="7">
        <v>69.802999999999997</v>
      </c>
      <c r="J10430" s="2">
        <v>58</v>
      </c>
      <c r="K10430">
        <v>1</v>
      </c>
    </row>
    <row r="10431" spans="1:12" x14ac:dyDescent="0.25">
      <c r="A10431">
        <v>18353</v>
      </c>
      <c r="B10431" s="2">
        <v>49.84393</v>
      </c>
      <c r="C10431" s="3">
        <v>11939</v>
      </c>
      <c r="D10431" s="4">
        <v>20700</v>
      </c>
      <c r="E10431" t="s">
        <v>4040</v>
      </c>
      <c r="F10431" s="4" t="s">
        <v>3003</v>
      </c>
      <c r="G10431" s="5">
        <v>8663</v>
      </c>
      <c r="H10431" s="6">
        <v>0.1904652</v>
      </c>
      <c r="I10431" s="7">
        <v>74.474000000000004</v>
      </c>
      <c r="J10431" s="2">
        <v>59.5</v>
      </c>
      <c r="K10431">
        <v>2</v>
      </c>
    </row>
    <row r="10432" spans="1:12" x14ac:dyDescent="0.25">
      <c r="A10432">
        <v>65446</v>
      </c>
      <c r="B10432" s="2">
        <v>49.841769999999997</v>
      </c>
      <c r="C10432" s="3">
        <v>428</v>
      </c>
      <c r="E10432" t="s">
        <v>3949</v>
      </c>
      <c r="F10432" s="4" t="s">
        <v>12102</v>
      </c>
      <c r="G10432" s="5">
        <v>316</v>
      </c>
      <c r="H10432" s="6">
        <v>0.44936710000000002</v>
      </c>
      <c r="I10432" s="7">
        <v>29.731999999999999</v>
      </c>
    </row>
    <row r="10433" spans="1:12" x14ac:dyDescent="0.25">
      <c r="A10433">
        <v>95002</v>
      </c>
      <c r="B10433" s="2">
        <v>49.841430000000003</v>
      </c>
      <c r="C10433" s="3">
        <v>1659</v>
      </c>
      <c r="D10433" s="4">
        <v>41940</v>
      </c>
      <c r="E10433" t="s">
        <v>15820</v>
      </c>
      <c r="F10433" s="4" t="s">
        <v>15368</v>
      </c>
      <c r="G10433" s="5">
        <v>1110</v>
      </c>
      <c r="H10433" s="6">
        <v>0.15931590000000001</v>
      </c>
      <c r="I10433" s="7">
        <v>79.843999999999994</v>
      </c>
      <c r="J10433" s="2">
        <v>39</v>
      </c>
      <c r="K10433">
        <v>2</v>
      </c>
    </row>
    <row r="10434" spans="1:12" x14ac:dyDescent="0.25">
      <c r="A10434">
        <v>89011</v>
      </c>
      <c r="B10434" s="2">
        <v>49.838099999999997</v>
      </c>
      <c r="C10434" s="3">
        <v>18181</v>
      </c>
      <c r="D10434" s="4">
        <v>29820</v>
      </c>
      <c r="E10434" t="s">
        <v>2668</v>
      </c>
      <c r="F10434" s="4" t="s">
        <v>15318</v>
      </c>
      <c r="G10434" s="5">
        <v>12835</v>
      </c>
      <c r="H10434" s="6">
        <v>0.27012079999999999</v>
      </c>
      <c r="I10434" s="7">
        <v>60.694000000000003</v>
      </c>
      <c r="J10434" s="2">
        <v>54.666699999999999</v>
      </c>
      <c r="K10434">
        <v>6</v>
      </c>
    </row>
    <row r="10435" spans="1:12" x14ac:dyDescent="0.25">
      <c r="A10435">
        <v>66071</v>
      </c>
      <c r="B10435" s="2">
        <v>49.832999999999998</v>
      </c>
      <c r="C10435" s="3">
        <v>12373</v>
      </c>
      <c r="D10435" s="4">
        <v>28140</v>
      </c>
      <c r="E10435" t="s">
        <v>12510</v>
      </c>
      <c r="F10435" s="4" t="s">
        <v>12494</v>
      </c>
      <c r="G10435" s="5">
        <v>8432</v>
      </c>
      <c r="H10435" s="6">
        <v>0.21783469999999999</v>
      </c>
      <c r="I10435" s="7">
        <v>69.725999999999999</v>
      </c>
      <c r="J10435" s="2">
        <v>54.5</v>
      </c>
      <c r="K10435">
        <v>4</v>
      </c>
    </row>
    <row r="10436" spans="1:12" x14ac:dyDescent="0.25">
      <c r="A10436">
        <v>98443</v>
      </c>
      <c r="B10436" s="2">
        <v>49.830010000000001</v>
      </c>
      <c r="C10436" s="3">
        <v>5541</v>
      </c>
      <c r="D10436" s="4">
        <v>42660</v>
      </c>
      <c r="E10436" t="s">
        <v>16435</v>
      </c>
      <c r="F10436" s="4" t="s">
        <v>16344</v>
      </c>
      <c r="G10436" s="5">
        <v>4073</v>
      </c>
      <c r="H10436" s="6">
        <v>0.19391259999999999</v>
      </c>
      <c r="I10436" s="7">
        <v>73.843999999999994</v>
      </c>
      <c r="J10436" s="2">
        <v>44</v>
      </c>
      <c r="K10436">
        <v>4</v>
      </c>
    </row>
    <row r="10437" spans="1:12" x14ac:dyDescent="0.25">
      <c r="A10437">
        <v>85305</v>
      </c>
      <c r="B10437" s="2">
        <v>49.82734</v>
      </c>
      <c r="C10437" s="3">
        <v>11545</v>
      </c>
      <c r="D10437" s="4">
        <v>38060</v>
      </c>
      <c r="E10437" t="s">
        <v>86</v>
      </c>
      <c r="F10437" s="4" t="s">
        <v>14962</v>
      </c>
      <c r="G10437" s="5">
        <v>7110</v>
      </c>
      <c r="H10437" s="6">
        <v>0.2036568</v>
      </c>
      <c r="I10437" s="7">
        <v>72.150000000000006</v>
      </c>
      <c r="J10437" s="2">
        <v>35</v>
      </c>
      <c r="K10437">
        <v>1</v>
      </c>
    </row>
    <row r="10438" spans="1:12" x14ac:dyDescent="0.25">
      <c r="A10438">
        <v>27520</v>
      </c>
      <c r="B10438" s="2">
        <v>49.819400000000002</v>
      </c>
      <c r="C10438" s="3">
        <v>39804</v>
      </c>
      <c r="D10438" s="4">
        <v>39580</v>
      </c>
      <c r="E10438" t="s">
        <v>1673</v>
      </c>
      <c r="F10438" s="4" t="s">
        <v>5642</v>
      </c>
      <c r="G10438" s="5">
        <v>26048</v>
      </c>
      <c r="H10438" s="6">
        <v>0.22800210000000001</v>
      </c>
      <c r="I10438" s="7">
        <v>67.938999999999993</v>
      </c>
      <c r="J10438" s="2">
        <v>44.8</v>
      </c>
      <c r="K10438">
        <v>10</v>
      </c>
      <c r="L10438" s="2">
        <v>75.900000000000006</v>
      </c>
    </row>
    <row r="10439" spans="1:12" x14ac:dyDescent="0.25">
      <c r="A10439">
        <v>29579</v>
      </c>
      <c r="B10439" s="2">
        <v>49.807949999999998</v>
      </c>
      <c r="C10439" s="3">
        <v>33546</v>
      </c>
      <c r="D10439" s="4">
        <v>34820</v>
      </c>
      <c r="E10439" t="s">
        <v>6274</v>
      </c>
      <c r="F10439" s="4" t="s">
        <v>6130</v>
      </c>
      <c r="G10439" s="5">
        <v>21784</v>
      </c>
      <c r="H10439" s="6">
        <v>0.29837049999999998</v>
      </c>
      <c r="I10439" s="7">
        <v>55.768000000000001</v>
      </c>
      <c r="J10439" s="2">
        <v>58.25</v>
      </c>
      <c r="K10439">
        <v>4</v>
      </c>
    </row>
    <row r="10440" spans="1:12" x14ac:dyDescent="0.25">
      <c r="A10440">
        <v>98660</v>
      </c>
      <c r="B10440" s="2">
        <v>49.800640000000001</v>
      </c>
      <c r="C10440" s="3">
        <v>12345</v>
      </c>
      <c r="D10440" s="4">
        <v>38900</v>
      </c>
      <c r="E10440" t="s">
        <v>16490</v>
      </c>
      <c r="F10440" s="4" t="s">
        <v>16344</v>
      </c>
      <c r="G10440" s="5">
        <v>8782</v>
      </c>
      <c r="H10440" s="6">
        <v>0.2870318</v>
      </c>
      <c r="I10440" s="7">
        <v>57.720999999999997</v>
      </c>
      <c r="J10440" s="2">
        <v>44.882399999999997</v>
      </c>
      <c r="K10440">
        <v>17</v>
      </c>
      <c r="L10440" s="2">
        <v>76.5</v>
      </c>
    </row>
    <row r="10441" spans="1:12" x14ac:dyDescent="0.25">
      <c r="A10441">
        <v>55434</v>
      </c>
      <c r="B10441" s="2">
        <v>49.793880000000001</v>
      </c>
      <c r="C10441" s="3">
        <v>28531</v>
      </c>
      <c r="D10441" s="4">
        <v>33460</v>
      </c>
      <c r="E10441" t="s">
        <v>10500</v>
      </c>
      <c r="F10441" s="4" t="s">
        <v>10428</v>
      </c>
      <c r="G10441" s="5">
        <v>19468</v>
      </c>
      <c r="H10441" s="6">
        <v>0.212143</v>
      </c>
      <c r="I10441" s="7">
        <v>70.662000000000006</v>
      </c>
      <c r="J10441" s="2">
        <v>48.473700000000001</v>
      </c>
      <c r="K10441">
        <v>19</v>
      </c>
      <c r="L10441" s="2">
        <v>89.7</v>
      </c>
    </row>
    <row r="10442" spans="1:12" x14ac:dyDescent="0.25">
      <c r="A10442">
        <v>47981</v>
      </c>
      <c r="B10442" s="2">
        <v>49.789090000000002</v>
      </c>
      <c r="C10442" s="3">
        <v>825</v>
      </c>
      <c r="D10442" s="4">
        <v>29200</v>
      </c>
      <c r="E10442" t="s">
        <v>5622</v>
      </c>
      <c r="F10442" s="4" t="s">
        <v>8800</v>
      </c>
      <c r="G10442" s="5">
        <v>527</v>
      </c>
      <c r="H10442" s="6">
        <v>0.21401519999999999</v>
      </c>
      <c r="I10442" s="7">
        <v>70.332999999999998</v>
      </c>
    </row>
    <row r="10443" spans="1:12" x14ac:dyDescent="0.25">
      <c r="A10443">
        <v>46567</v>
      </c>
      <c r="B10443" s="2">
        <v>49.787430000000001</v>
      </c>
      <c r="C10443" s="3">
        <v>9093</v>
      </c>
      <c r="D10443" s="4">
        <v>47700</v>
      </c>
      <c r="E10443" t="s">
        <v>2548</v>
      </c>
      <c r="F10443" s="4" t="s">
        <v>8800</v>
      </c>
      <c r="G10443" s="5">
        <v>6405</v>
      </c>
      <c r="H10443" s="6">
        <v>0.25042940000000002</v>
      </c>
      <c r="I10443" s="7">
        <v>64.034999999999997</v>
      </c>
    </row>
    <row r="10444" spans="1:12" x14ac:dyDescent="0.25">
      <c r="A10444">
        <v>99022</v>
      </c>
      <c r="B10444" s="2">
        <v>49.784419999999997</v>
      </c>
      <c r="C10444" s="3">
        <v>9088</v>
      </c>
      <c r="D10444" s="4">
        <v>44060</v>
      </c>
      <c r="E10444" t="s">
        <v>16542</v>
      </c>
      <c r="F10444" s="4" t="s">
        <v>16344</v>
      </c>
      <c r="G10444" s="5">
        <v>6139</v>
      </c>
      <c r="H10444" s="6">
        <v>0.25097720000000001</v>
      </c>
      <c r="I10444" s="7">
        <v>63.939</v>
      </c>
      <c r="J10444" s="2">
        <v>61.5</v>
      </c>
      <c r="K10444">
        <v>2</v>
      </c>
    </row>
    <row r="10445" spans="1:12" x14ac:dyDescent="0.25">
      <c r="A10445">
        <v>6282</v>
      </c>
      <c r="B10445" s="2">
        <v>49.782719999999998</v>
      </c>
      <c r="C10445" s="3">
        <v>1356</v>
      </c>
      <c r="D10445" s="4">
        <v>49340</v>
      </c>
      <c r="E10445" t="s">
        <v>1257</v>
      </c>
      <c r="F10445" s="4" t="s">
        <v>1198</v>
      </c>
      <c r="G10445" s="5">
        <v>1000</v>
      </c>
      <c r="H10445" s="6">
        <v>0.32500000000000001</v>
      </c>
      <c r="I10445" s="7">
        <v>51.146000000000001</v>
      </c>
      <c r="J10445" s="2">
        <v>48</v>
      </c>
      <c r="K10445">
        <v>1</v>
      </c>
    </row>
    <row r="10446" spans="1:12" x14ac:dyDescent="0.25">
      <c r="A10446">
        <v>61319</v>
      </c>
      <c r="B10446" s="2">
        <v>49.782310000000003</v>
      </c>
      <c r="C10446" s="3">
        <v>1003</v>
      </c>
      <c r="D10446" s="4">
        <v>38700</v>
      </c>
      <c r="E10446" t="s">
        <v>9517</v>
      </c>
      <c r="F10446" s="4" t="s">
        <v>11490</v>
      </c>
      <c r="G10446" s="5">
        <v>693</v>
      </c>
      <c r="H10446" s="6">
        <v>0.19480520000000001</v>
      </c>
      <c r="I10446" s="7">
        <v>73.625</v>
      </c>
      <c r="J10446" s="2">
        <v>41</v>
      </c>
      <c r="K10446">
        <v>1</v>
      </c>
    </row>
    <row r="10447" spans="1:12" x14ac:dyDescent="0.25">
      <c r="A10447">
        <v>57248</v>
      </c>
      <c r="B10447" s="2">
        <v>49.781959999999998</v>
      </c>
      <c r="C10447" s="3">
        <v>1164</v>
      </c>
      <c r="E10447" t="s">
        <v>10920</v>
      </c>
      <c r="F10447" s="4" t="s">
        <v>10877</v>
      </c>
      <c r="G10447" s="5">
        <v>771</v>
      </c>
      <c r="H10447" s="6">
        <v>0.19584960000000001</v>
      </c>
      <c r="I10447" s="7">
        <v>73.438000000000002</v>
      </c>
    </row>
    <row r="10448" spans="1:12" x14ac:dyDescent="0.25">
      <c r="A10448">
        <v>3452</v>
      </c>
      <c r="B10448" s="2">
        <v>49.780850000000001</v>
      </c>
      <c r="C10448" s="3">
        <v>5415</v>
      </c>
      <c r="D10448" s="4">
        <v>28300</v>
      </c>
      <c r="E10448" t="s">
        <v>598</v>
      </c>
      <c r="F10448" s="4" t="s">
        <v>520</v>
      </c>
      <c r="G10448" s="5">
        <v>3855</v>
      </c>
      <c r="H10448" s="6">
        <v>0.20643149999999999</v>
      </c>
      <c r="I10448" s="7">
        <v>71.603999999999999</v>
      </c>
    </row>
    <row r="10449" spans="1:11" x14ac:dyDescent="0.25">
      <c r="A10449">
        <v>4261</v>
      </c>
      <c r="B10449" s="2">
        <v>49.779859999999999</v>
      </c>
      <c r="C10449" s="3">
        <v>393</v>
      </c>
      <c r="E10449" t="s">
        <v>786</v>
      </c>
      <c r="F10449" s="4" t="s">
        <v>701</v>
      </c>
      <c r="G10449" s="5">
        <v>296</v>
      </c>
      <c r="H10449" s="6">
        <v>0.28282829999999998</v>
      </c>
      <c r="I10449" s="7">
        <v>58.393000000000001</v>
      </c>
      <c r="J10449" s="2">
        <v>57</v>
      </c>
      <c r="K10449">
        <v>1</v>
      </c>
    </row>
    <row r="10450" spans="1:11" x14ac:dyDescent="0.25">
      <c r="A10450">
        <v>4537</v>
      </c>
      <c r="B10450" s="2">
        <v>49.779420000000002</v>
      </c>
      <c r="C10450" s="3">
        <v>2144</v>
      </c>
      <c r="E10450" t="s">
        <v>863</v>
      </c>
      <c r="F10450" s="4" t="s">
        <v>701</v>
      </c>
      <c r="G10450" s="5">
        <v>1569</v>
      </c>
      <c r="H10450" s="6">
        <v>0.26195030000000002</v>
      </c>
      <c r="I10450" s="7">
        <v>62</v>
      </c>
      <c r="J10450" s="2">
        <v>40.666699999999999</v>
      </c>
      <c r="K10450">
        <v>3</v>
      </c>
    </row>
    <row r="10451" spans="1:11" x14ac:dyDescent="0.25">
      <c r="A10451">
        <v>95355</v>
      </c>
      <c r="B10451" s="2">
        <v>49.769869999999997</v>
      </c>
      <c r="C10451" s="3">
        <v>59955</v>
      </c>
      <c r="D10451" s="4">
        <v>33700</v>
      </c>
      <c r="E10451" t="s">
        <v>11999</v>
      </c>
      <c r="F10451" s="4" t="s">
        <v>15368</v>
      </c>
      <c r="G10451" s="5">
        <v>38287</v>
      </c>
      <c r="H10451" s="6">
        <v>0.22863559999999999</v>
      </c>
      <c r="I10451" s="7">
        <v>67.757000000000005</v>
      </c>
      <c r="J10451" s="2">
        <v>39.777799999999999</v>
      </c>
      <c r="K10451">
        <v>9</v>
      </c>
    </row>
    <row r="10452" spans="1:11" x14ac:dyDescent="0.25">
      <c r="A10452">
        <v>23665</v>
      </c>
      <c r="B10452" s="2">
        <v>49.760179999999998</v>
      </c>
      <c r="C10452" s="3">
        <v>5611</v>
      </c>
      <c r="D10452" s="4">
        <v>47260</v>
      </c>
      <c r="E10452" t="s">
        <v>668</v>
      </c>
      <c r="F10452" s="4" t="s">
        <v>4335</v>
      </c>
      <c r="G10452" s="5">
        <v>2211</v>
      </c>
      <c r="H10452" s="6">
        <v>0.32007229999999998</v>
      </c>
      <c r="I10452" s="7">
        <v>51.954999999999998</v>
      </c>
      <c r="J10452" s="2">
        <v>36.5</v>
      </c>
      <c r="K10452">
        <v>4</v>
      </c>
    </row>
    <row r="10453" spans="1:11" x14ac:dyDescent="0.25">
      <c r="A10453">
        <v>4970</v>
      </c>
      <c r="B10453" s="2">
        <v>49.759349999999998</v>
      </c>
      <c r="C10453" s="3">
        <v>1654</v>
      </c>
      <c r="E10453" t="s">
        <v>1017</v>
      </c>
      <c r="F10453" s="4" t="s">
        <v>701</v>
      </c>
      <c r="G10453" s="5">
        <v>1250</v>
      </c>
      <c r="H10453" s="6">
        <v>0.29520000000000002</v>
      </c>
      <c r="I10453" s="7">
        <v>56.25</v>
      </c>
      <c r="J10453" s="2">
        <v>50</v>
      </c>
      <c r="K10453">
        <v>1</v>
      </c>
    </row>
    <row r="10454" spans="1:11" x14ac:dyDescent="0.25">
      <c r="A10454">
        <v>77627</v>
      </c>
      <c r="B10454" s="2">
        <v>49.755629999999996</v>
      </c>
      <c r="C10454" s="3">
        <v>20997</v>
      </c>
      <c r="D10454" s="4">
        <v>13140</v>
      </c>
      <c r="E10454" t="s">
        <v>14105</v>
      </c>
      <c r="F10454" s="4" t="s">
        <v>13752</v>
      </c>
      <c r="G10454" s="5">
        <v>14329</v>
      </c>
      <c r="H10454" s="6">
        <v>0.21885689999999999</v>
      </c>
      <c r="I10454" s="7">
        <v>69.433000000000007</v>
      </c>
      <c r="J10454" s="2">
        <v>45.25</v>
      </c>
      <c r="K10454">
        <v>8</v>
      </c>
    </row>
    <row r="10455" spans="1:11" x14ac:dyDescent="0.25">
      <c r="A10455">
        <v>62036</v>
      </c>
      <c r="B10455" s="2">
        <v>49.75206</v>
      </c>
      <c r="C10455" s="3">
        <v>714</v>
      </c>
      <c r="D10455" s="4">
        <v>41180</v>
      </c>
      <c r="E10455" t="s">
        <v>11864</v>
      </c>
      <c r="F10455" s="4" t="s">
        <v>11490</v>
      </c>
      <c r="G10455" s="5">
        <v>554</v>
      </c>
      <c r="H10455" s="6">
        <v>0.2310469</v>
      </c>
      <c r="I10455" s="7">
        <v>67.314999999999998</v>
      </c>
    </row>
    <row r="10456" spans="1:11" x14ac:dyDescent="0.25">
      <c r="A10456">
        <v>89005</v>
      </c>
      <c r="B10456" s="2">
        <v>49.749160000000003</v>
      </c>
      <c r="C10456" s="3">
        <v>15156</v>
      </c>
      <c r="D10456" s="4">
        <v>29820</v>
      </c>
      <c r="E10456" t="s">
        <v>15321</v>
      </c>
      <c r="F10456" s="4" t="s">
        <v>15318</v>
      </c>
      <c r="G10456" s="5">
        <v>11612</v>
      </c>
      <c r="H10456" s="6">
        <v>0.24171190000000001</v>
      </c>
      <c r="I10456" s="7">
        <v>65.466999999999999</v>
      </c>
      <c r="J10456" s="2">
        <v>50.285699999999999</v>
      </c>
      <c r="K10456">
        <v>7</v>
      </c>
    </row>
    <row r="10457" spans="1:11" x14ac:dyDescent="0.25">
      <c r="A10457">
        <v>76578</v>
      </c>
      <c r="B10457" s="2">
        <v>49.746139999999997</v>
      </c>
      <c r="C10457" s="3">
        <v>1381</v>
      </c>
      <c r="D10457" s="4">
        <v>12420</v>
      </c>
      <c r="E10457" t="s">
        <v>13968</v>
      </c>
      <c r="F10457" s="4" t="s">
        <v>13752</v>
      </c>
      <c r="G10457" s="5">
        <v>981</v>
      </c>
      <c r="H10457" s="6">
        <v>0.1875637</v>
      </c>
      <c r="I10457" s="7">
        <v>74.820999999999998</v>
      </c>
    </row>
    <row r="10458" spans="1:11" x14ac:dyDescent="0.25">
      <c r="A10458">
        <v>49435</v>
      </c>
      <c r="B10458" s="2">
        <v>49.745289999999997</v>
      </c>
      <c r="C10458" s="3">
        <v>3756</v>
      </c>
      <c r="D10458" s="4">
        <v>24340</v>
      </c>
      <c r="E10458" t="s">
        <v>9397</v>
      </c>
      <c r="F10458" s="4" t="s">
        <v>9106</v>
      </c>
      <c r="G10458" s="5">
        <v>2578</v>
      </c>
      <c r="H10458" s="6">
        <v>0.21450739999999999</v>
      </c>
      <c r="I10458" s="7">
        <v>70.162999999999997</v>
      </c>
    </row>
    <row r="10459" spans="1:11" x14ac:dyDescent="0.25">
      <c r="A10459">
        <v>56091</v>
      </c>
      <c r="B10459" s="2">
        <v>49.744619999999998</v>
      </c>
      <c r="C10459" s="3">
        <v>287</v>
      </c>
      <c r="E10459" t="s">
        <v>4360</v>
      </c>
      <c r="F10459" s="4" t="s">
        <v>10428</v>
      </c>
      <c r="G10459" s="5">
        <v>203</v>
      </c>
      <c r="H10459" s="6">
        <v>0.2009804</v>
      </c>
      <c r="I10459" s="7">
        <v>72.5</v>
      </c>
      <c r="J10459" s="2">
        <v>58.5</v>
      </c>
      <c r="K10459">
        <v>2</v>
      </c>
    </row>
    <row r="10460" spans="1:11" x14ac:dyDescent="0.25">
      <c r="A10460">
        <v>50621</v>
      </c>
      <c r="B10460" s="2">
        <v>49.744320000000002</v>
      </c>
      <c r="C10460" s="3">
        <v>1506</v>
      </c>
      <c r="D10460" s="4">
        <v>47940</v>
      </c>
      <c r="E10460" t="s">
        <v>9771</v>
      </c>
      <c r="F10460" s="4" t="s">
        <v>9593</v>
      </c>
      <c r="G10460" s="5">
        <v>1100</v>
      </c>
      <c r="H10460" s="6">
        <v>0.2081818</v>
      </c>
      <c r="I10460" s="7">
        <v>71.25</v>
      </c>
      <c r="J10460" s="2">
        <v>36</v>
      </c>
      <c r="K10460">
        <v>1</v>
      </c>
    </row>
    <row r="10461" spans="1:11" x14ac:dyDescent="0.25">
      <c r="A10461">
        <v>77396</v>
      </c>
      <c r="B10461" s="2">
        <v>49.737029999999997</v>
      </c>
      <c r="C10461" s="3">
        <v>47623</v>
      </c>
      <c r="D10461" s="4">
        <v>26420</v>
      </c>
      <c r="E10461" t="s">
        <v>14032</v>
      </c>
      <c r="F10461" s="4" t="s">
        <v>13752</v>
      </c>
      <c r="G10461" s="5">
        <v>29346</v>
      </c>
      <c r="H10461" s="6">
        <v>0.23730660000000001</v>
      </c>
      <c r="I10461" s="7">
        <v>66.213999999999999</v>
      </c>
      <c r="J10461" s="2">
        <v>49</v>
      </c>
      <c r="K10461">
        <v>3</v>
      </c>
    </row>
    <row r="10462" spans="1:11" x14ac:dyDescent="0.25">
      <c r="A10462">
        <v>52164</v>
      </c>
      <c r="B10462" s="2">
        <v>49.729970000000002</v>
      </c>
      <c r="C10462" s="3">
        <v>201</v>
      </c>
      <c r="E10462" t="s">
        <v>9931</v>
      </c>
      <c r="F10462" s="4" t="s">
        <v>9593</v>
      </c>
      <c r="G10462" s="5">
        <v>129</v>
      </c>
      <c r="H10462" s="6">
        <v>0.21538460000000001</v>
      </c>
      <c r="I10462" s="7">
        <v>70</v>
      </c>
    </row>
    <row r="10463" spans="1:11" x14ac:dyDescent="0.25">
      <c r="A10463">
        <v>57028</v>
      </c>
      <c r="B10463" s="2">
        <v>49.729430000000001</v>
      </c>
      <c r="C10463" s="3">
        <v>3171</v>
      </c>
      <c r="E10463" t="s">
        <v>10886</v>
      </c>
      <c r="F10463" s="4" t="s">
        <v>10877</v>
      </c>
      <c r="G10463" s="5">
        <v>2144</v>
      </c>
      <c r="H10463" s="6">
        <v>0.30457089999999998</v>
      </c>
      <c r="I10463" s="7">
        <v>54.582999999999998</v>
      </c>
      <c r="J10463" s="2">
        <v>46.5</v>
      </c>
      <c r="K10463">
        <v>2</v>
      </c>
    </row>
    <row r="10464" spans="1:11" x14ac:dyDescent="0.25">
      <c r="A10464">
        <v>3574</v>
      </c>
      <c r="B10464" s="2">
        <v>49.728479999999998</v>
      </c>
      <c r="C10464" s="3">
        <v>2536</v>
      </c>
      <c r="D10464" s="4">
        <v>17200</v>
      </c>
      <c r="E10464" t="s">
        <v>607</v>
      </c>
      <c r="F10464" s="4" t="s">
        <v>520</v>
      </c>
      <c r="G10464" s="5">
        <v>1827</v>
      </c>
      <c r="H10464" s="6">
        <v>0.30525160000000001</v>
      </c>
      <c r="I10464" s="7">
        <v>54.463999999999999</v>
      </c>
      <c r="J10464" s="2">
        <v>43.5</v>
      </c>
      <c r="K10464">
        <v>4</v>
      </c>
    </row>
    <row r="10465" spans="1:12" x14ac:dyDescent="0.25">
      <c r="A10465">
        <v>54401</v>
      </c>
      <c r="B10465" s="2">
        <v>49.723039999999997</v>
      </c>
      <c r="C10465" s="3">
        <v>30895</v>
      </c>
      <c r="D10465" s="4">
        <v>48140</v>
      </c>
      <c r="E10465" t="s">
        <v>6784</v>
      </c>
      <c r="F10465" s="4" t="s">
        <v>10031</v>
      </c>
      <c r="G10465" s="5">
        <v>20908</v>
      </c>
      <c r="H10465" s="6">
        <v>0.27128370000000002</v>
      </c>
      <c r="I10465" s="7">
        <v>60.332999999999998</v>
      </c>
      <c r="J10465" s="2">
        <v>46.592599999999997</v>
      </c>
      <c r="K10465">
        <v>27</v>
      </c>
      <c r="L10465" s="2">
        <v>83.1</v>
      </c>
    </row>
    <row r="10466" spans="1:12" x14ac:dyDescent="0.25">
      <c r="A10466">
        <v>67351</v>
      </c>
      <c r="B10466" s="2">
        <v>49.717939999999999</v>
      </c>
      <c r="C10466" s="3">
        <v>518</v>
      </c>
      <c r="D10466" s="4">
        <v>17700</v>
      </c>
      <c r="E10466" t="s">
        <v>1006</v>
      </c>
      <c r="F10466" s="4" t="s">
        <v>12494</v>
      </c>
      <c r="G10466" s="5">
        <v>386</v>
      </c>
      <c r="H10466" s="6">
        <v>4.1343699999999997E-2</v>
      </c>
      <c r="I10466" s="7">
        <v>100.068</v>
      </c>
    </row>
    <row r="10467" spans="1:12" x14ac:dyDescent="0.25">
      <c r="A10467">
        <v>67459</v>
      </c>
      <c r="B10467" s="2">
        <v>49.71781</v>
      </c>
      <c r="C10467" s="3">
        <v>189</v>
      </c>
      <c r="E10467" t="s">
        <v>2674</v>
      </c>
      <c r="F10467" s="4" t="s">
        <v>12494</v>
      </c>
      <c r="G10467" s="5">
        <v>140</v>
      </c>
      <c r="H10467" s="6">
        <v>0.2142857</v>
      </c>
      <c r="I10467" s="7">
        <v>70.179000000000002</v>
      </c>
    </row>
    <row r="10468" spans="1:12" x14ac:dyDescent="0.25">
      <c r="A10468">
        <v>8270</v>
      </c>
      <c r="B10468" s="2">
        <v>49.716439999999999</v>
      </c>
      <c r="C10468" s="3">
        <v>8791</v>
      </c>
      <c r="D10468" s="4">
        <v>36140</v>
      </c>
      <c r="E10468" t="s">
        <v>1669</v>
      </c>
      <c r="F10468" s="4" t="s">
        <v>1341</v>
      </c>
      <c r="G10468" s="5">
        <v>5605</v>
      </c>
      <c r="H10468" s="6">
        <v>0.1921156</v>
      </c>
      <c r="I10468" s="7">
        <v>74.010000000000005</v>
      </c>
      <c r="J10468" s="2">
        <v>50.5</v>
      </c>
      <c r="K10468">
        <v>2</v>
      </c>
    </row>
    <row r="10469" spans="1:12" x14ac:dyDescent="0.25">
      <c r="A10469">
        <v>42413</v>
      </c>
      <c r="B10469" s="2">
        <v>49.714480000000002</v>
      </c>
      <c r="C10469" s="3">
        <v>3661</v>
      </c>
      <c r="D10469" s="4">
        <v>31580</v>
      </c>
      <c r="E10469" t="s">
        <v>345</v>
      </c>
      <c r="F10469" s="4" t="s">
        <v>7883</v>
      </c>
      <c r="G10469" s="5">
        <v>2559</v>
      </c>
      <c r="H10469" s="6">
        <v>0.18437500000000001</v>
      </c>
      <c r="I10469" s="7">
        <v>75.346999999999994</v>
      </c>
      <c r="J10469" s="2">
        <v>47</v>
      </c>
      <c r="K10469">
        <v>1</v>
      </c>
    </row>
    <row r="10470" spans="1:12" x14ac:dyDescent="0.25">
      <c r="A10470">
        <v>55325</v>
      </c>
      <c r="B10470" s="2">
        <v>49.713180000000001</v>
      </c>
      <c r="C10470" s="3">
        <v>4421</v>
      </c>
      <c r="E10470" t="s">
        <v>10475</v>
      </c>
      <c r="F10470" s="4" t="s">
        <v>10428</v>
      </c>
      <c r="G10470" s="5">
        <v>2901</v>
      </c>
      <c r="H10470" s="6">
        <v>0.2350913</v>
      </c>
      <c r="I10470" s="7">
        <v>66.581000000000003</v>
      </c>
      <c r="J10470" s="2">
        <v>57</v>
      </c>
      <c r="K10470">
        <v>1</v>
      </c>
    </row>
    <row r="10471" spans="1:12" x14ac:dyDescent="0.25">
      <c r="A10471">
        <v>29054</v>
      </c>
      <c r="B10471" s="2">
        <v>49.710929999999998</v>
      </c>
      <c r="C10471" s="3">
        <v>9621</v>
      </c>
      <c r="D10471" s="4">
        <v>17900</v>
      </c>
      <c r="E10471" t="s">
        <v>4025</v>
      </c>
      <c r="F10471" s="4" t="s">
        <v>6130</v>
      </c>
      <c r="G10471" s="5">
        <v>6495</v>
      </c>
      <c r="H10471" s="6">
        <v>0.25200119999999998</v>
      </c>
      <c r="I10471" s="7">
        <v>63.656999999999996</v>
      </c>
    </row>
    <row r="10472" spans="1:12" x14ac:dyDescent="0.25">
      <c r="A10472">
        <v>84741</v>
      </c>
      <c r="B10472" s="2">
        <v>49.708410000000001</v>
      </c>
      <c r="C10472" s="3">
        <v>5730</v>
      </c>
      <c r="E10472" t="s">
        <v>14940</v>
      </c>
      <c r="F10472" s="4" t="s">
        <v>14851</v>
      </c>
      <c r="G10472" s="5">
        <v>3994</v>
      </c>
      <c r="H10472" s="6">
        <v>0.2533166</v>
      </c>
      <c r="I10472" s="7">
        <v>63.429000000000002</v>
      </c>
      <c r="J10472" s="2">
        <v>45</v>
      </c>
      <c r="K10472">
        <v>1</v>
      </c>
    </row>
    <row r="10473" spans="1:12" x14ac:dyDescent="0.25">
      <c r="A10473">
        <v>31003</v>
      </c>
      <c r="B10473" s="2">
        <v>49.707419999999999</v>
      </c>
      <c r="C10473" s="3">
        <v>177</v>
      </c>
      <c r="E10473" t="s">
        <v>1699</v>
      </c>
      <c r="F10473" s="4" t="s">
        <v>6363</v>
      </c>
      <c r="G10473" s="5">
        <v>144</v>
      </c>
      <c r="H10473" s="6">
        <v>0.1586207</v>
      </c>
      <c r="I10473" s="7">
        <v>79.792000000000002</v>
      </c>
      <c r="J10473" s="2">
        <v>69</v>
      </c>
      <c r="K10473">
        <v>1</v>
      </c>
    </row>
    <row r="10474" spans="1:12" x14ac:dyDescent="0.25">
      <c r="A10474">
        <v>38685</v>
      </c>
      <c r="B10474" s="2">
        <v>49.707210000000003</v>
      </c>
      <c r="C10474" s="3">
        <v>1016</v>
      </c>
      <c r="D10474" s="4">
        <v>32820</v>
      </c>
      <c r="E10474" t="s">
        <v>757</v>
      </c>
      <c r="F10474" s="4" t="s">
        <v>7633</v>
      </c>
      <c r="G10474" s="5">
        <v>707</v>
      </c>
      <c r="H10474" s="6">
        <v>0.26591229999999999</v>
      </c>
      <c r="I10474" s="7">
        <v>61.25</v>
      </c>
    </row>
    <row r="10475" spans="1:12" x14ac:dyDescent="0.25">
      <c r="A10475">
        <v>99729</v>
      </c>
      <c r="B10475" s="2">
        <v>49.707009999999997</v>
      </c>
      <c r="C10475" s="3">
        <v>196</v>
      </c>
      <c r="E10475" t="s">
        <v>16715</v>
      </c>
      <c r="F10475" s="4" t="s">
        <v>16604</v>
      </c>
      <c r="G10475" s="5">
        <v>145</v>
      </c>
      <c r="H10475" s="6">
        <v>0.2465753</v>
      </c>
      <c r="I10475" s="7">
        <v>64.582999999999998</v>
      </c>
    </row>
    <row r="10476" spans="1:12" x14ac:dyDescent="0.25">
      <c r="A10476">
        <v>53093</v>
      </c>
      <c r="B10476" s="2">
        <v>49.706650000000003</v>
      </c>
      <c r="C10476" s="3">
        <v>2028</v>
      </c>
      <c r="D10476" s="4">
        <v>43100</v>
      </c>
      <c r="E10476" t="s">
        <v>6822</v>
      </c>
      <c r="F10476" s="4" t="s">
        <v>10031</v>
      </c>
      <c r="G10476" s="5">
        <v>1368</v>
      </c>
      <c r="H10476" s="6">
        <v>0.18055560000000001</v>
      </c>
      <c r="I10476" s="7">
        <v>75.991</v>
      </c>
      <c r="J10476" s="2">
        <v>65</v>
      </c>
      <c r="K10476">
        <v>2</v>
      </c>
    </row>
    <row r="10477" spans="1:12" x14ac:dyDescent="0.25">
      <c r="A10477">
        <v>68062</v>
      </c>
      <c r="B10477" s="2">
        <v>49.70626</v>
      </c>
      <c r="C10477" s="3">
        <v>317</v>
      </c>
      <c r="E10477" t="s">
        <v>8341</v>
      </c>
      <c r="F10477" s="4" t="s">
        <v>12738</v>
      </c>
      <c r="G10477" s="5">
        <v>200</v>
      </c>
      <c r="H10477" s="6">
        <v>0.22</v>
      </c>
      <c r="I10477" s="7">
        <v>69.167000000000002</v>
      </c>
      <c r="J10477" s="2">
        <v>63</v>
      </c>
      <c r="K10477">
        <v>1</v>
      </c>
    </row>
    <row r="10478" spans="1:12" x14ac:dyDescent="0.25">
      <c r="A10478">
        <v>98576</v>
      </c>
      <c r="B10478" s="2">
        <v>49.705390000000001</v>
      </c>
      <c r="C10478" s="3">
        <v>4690</v>
      </c>
      <c r="D10478" s="4">
        <v>36500</v>
      </c>
      <c r="E10478" t="s">
        <v>16190</v>
      </c>
      <c r="F10478" s="4" t="s">
        <v>16344</v>
      </c>
      <c r="G10478" s="5">
        <v>3487</v>
      </c>
      <c r="H10478" s="6">
        <v>0.20154820000000001</v>
      </c>
      <c r="I10478" s="7">
        <v>72.350999999999999</v>
      </c>
    </row>
    <row r="10479" spans="1:12" x14ac:dyDescent="0.25">
      <c r="A10479">
        <v>13045</v>
      </c>
      <c r="B10479" s="2">
        <v>49.700380000000003</v>
      </c>
      <c r="C10479" s="3">
        <v>30009</v>
      </c>
      <c r="D10479" s="4">
        <v>18660</v>
      </c>
      <c r="E10479" t="s">
        <v>2482</v>
      </c>
      <c r="F10479" s="4" t="s">
        <v>1280</v>
      </c>
      <c r="G10479" s="5">
        <v>17419</v>
      </c>
      <c r="H10479" s="6">
        <v>0.25696079999999999</v>
      </c>
      <c r="I10479" s="7">
        <v>62.774999999999999</v>
      </c>
      <c r="J10479" s="2">
        <v>44.818199999999997</v>
      </c>
      <c r="K10479">
        <v>11</v>
      </c>
      <c r="L10479" s="2">
        <v>76.099999999999994</v>
      </c>
    </row>
    <row r="10480" spans="1:12" x14ac:dyDescent="0.25">
      <c r="A10480">
        <v>13495</v>
      </c>
      <c r="B10480" s="2">
        <v>49.695810000000002</v>
      </c>
      <c r="C10480" s="3">
        <v>2303</v>
      </c>
      <c r="D10480" s="4">
        <v>46540</v>
      </c>
      <c r="E10480" t="s">
        <v>2637</v>
      </c>
      <c r="F10480" s="4" t="s">
        <v>1280</v>
      </c>
      <c r="G10480" s="5">
        <v>1667</v>
      </c>
      <c r="H10480" s="6">
        <v>0.25554890000000002</v>
      </c>
      <c r="I10480" s="7">
        <v>63.017000000000003</v>
      </c>
    </row>
    <row r="10481" spans="1:12" x14ac:dyDescent="0.25">
      <c r="A10481">
        <v>81154</v>
      </c>
      <c r="B10481" s="2">
        <v>49.695169999999997</v>
      </c>
      <c r="C10481" s="3">
        <v>1396</v>
      </c>
      <c r="E10481" t="s">
        <v>3373</v>
      </c>
      <c r="F10481" s="4" t="s">
        <v>14477</v>
      </c>
      <c r="G10481" s="5">
        <v>1031</v>
      </c>
      <c r="H10481" s="6">
        <v>0.31910769999999999</v>
      </c>
      <c r="I10481" s="7">
        <v>52.027000000000001</v>
      </c>
      <c r="J10481" s="2">
        <v>47</v>
      </c>
      <c r="K10481">
        <v>2</v>
      </c>
    </row>
    <row r="10482" spans="1:12" x14ac:dyDescent="0.25">
      <c r="A10482">
        <v>13034</v>
      </c>
      <c r="B10482" s="2">
        <v>49.694600000000001</v>
      </c>
      <c r="C10482" s="3">
        <v>1856</v>
      </c>
      <c r="D10482" s="4">
        <v>12180</v>
      </c>
      <c r="E10482" t="s">
        <v>2473</v>
      </c>
      <c r="F10482" s="4" t="s">
        <v>1280</v>
      </c>
      <c r="G10482" s="5">
        <v>1358</v>
      </c>
      <c r="H10482" s="6">
        <v>0.21575849999999999</v>
      </c>
      <c r="I10482" s="7">
        <v>69.885999999999996</v>
      </c>
    </row>
    <row r="10483" spans="1:12" x14ac:dyDescent="0.25">
      <c r="A10483">
        <v>84333</v>
      </c>
      <c r="B10483" s="2">
        <v>49.693890000000003</v>
      </c>
      <c r="C10483" s="3">
        <v>2871</v>
      </c>
      <c r="D10483" s="4">
        <v>30860</v>
      </c>
      <c r="E10483" t="s">
        <v>99</v>
      </c>
      <c r="F10483" s="4" t="s">
        <v>14851</v>
      </c>
      <c r="G10483" s="5">
        <v>1608</v>
      </c>
      <c r="H10483" s="6">
        <v>0.27363179999999998</v>
      </c>
      <c r="I10483" s="7">
        <v>59.875</v>
      </c>
      <c r="J10483" s="2">
        <v>52</v>
      </c>
      <c r="K10483">
        <v>1</v>
      </c>
    </row>
    <row r="10484" spans="1:12" x14ac:dyDescent="0.25">
      <c r="A10484">
        <v>95701</v>
      </c>
      <c r="B10484" s="2">
        <v>49.693359999999998</v>
      </c>
      <c r="C10484" s="3">
        <v>717</v>
      </c>
      <c r="D10484" s="4">
        <v>40900</v>
      </c>
      <c r="E10484" t="s">
        <v>9798</v>
      </c>
      <c r="F10484" s="4" t="s">
        <v>15368</v>
      </c>
      <c r="G10484" s="5">
        <v>568</v>
      </c>
      <c r="H10484" s="6">
        <v>0.2728873</v>
      </c>
      <c r="I10484" s="7">
        <v>60</v>
      </c>
      <c r="J10484" s="2">
        <v>33</v>
      </c>
      <c r="K10484">
        <v>2</v>
      </c>
    </row>
    <row r="10485" spans="1:12" x14ac:dyDescent="0.25">
      <c r="A10485">
        <v>85023</v>
      </c>
      <c r="B10485" s="2">
        <v>49.688310000000001</v>
      </c>
      <c r="C10485" s="3">
        <v>31486</v>
      </c>
      <c r="D10485" s="4">
        <v>38060</v>
      </c>
      <c r="E10485" t="s">
        <v>2525</v>
      </c>
      <c r="F10485" s="4" t="s">
        <v>14962</v>
      </c>
      <c r="G10485" s="5">
        <v>20533</v>
      </c>
      <c r="H10485" s="6">
        <v>0.27409539999999999</v>
      </c>
      <c r="I10485" s="7">
        <v>59.787999999999997</v>
      </c>
      <c r="J10485" s="2">
        <v>43.444400000000002</v>
      </c>
      <c r="K10485">
        <v>9</v>
      </c>
    </row>
    <row r="10486" spans="1:12" x14ac:dyDescent="0.25">
      <c r="A10486">
        <v>55904</v>
      </c>
      <c r="B10486" s="2">
        <v>49.679130000000001</v>
      </c>
      <c r="C10486" s="3">
        <v>26243</v>
      </c>
      <c r="D10486" s="4">
        <v>40340</v>
      </c>
      <c r="E10486" t="s">
        <v>458</v>
      </c>
      <c r="F10486" s="4" t="s">
        <v>10428</v>
      </c>
      <c r="G10486" s="5">
        <v>17850</v>
      </c>
      <c r="H10486" s="6">
        <v>0.23422970000000001</v>
      </c>
      <c r="I10486" s="7">
        <v>66.674999999999997</v>
      </c>
      <c r="J10486" s="2">
        <v>45.7059</v>
      </c>
      <c r="K10486">
        <v>17</v>
      </c>
      <c r="L10486" s="2">
        <v>79.599999999999994</v>
      </c>
    </row>
    <row r="10487" spans="1:12" x14ac:dyDescent="0.25">
      <c r="A10487">
        <v>30666</v>
      </c>
      <c r="B10487" s="2">
        <v>49.673389999999998</v>
      </c>
      <c r="C10487" s="3">
        <v>9526</v>
      </c>
      <c r="D10487" s="4">
        <v>12060</v>
      </c>
      <c r="E10487" t="s">
        <v>6514</v>
      </c>
      <c r="F10487" s="4" t="s">
        <v>6363</v>
      </c>
      <c r="G10487" s="5">
        <v>6163</v>
      </c>
      <c r="H10487" s="6">
        <v>0.21385689999999999</v>
      </c>
      <c r="I10487" s="7">
        <v>70.191999999999993</v>
      </c>
      <c r="J10487" s="2">
        <v>24</v>
      </c>
      <c r="K10487">
        <v>1</v>
      </c>
    </row>
    <row r="10488" spans="1:12" x14ac:dyDescent="0.25">
      <c r="A10488">
        <v>50134</v>
      </c>
      <c r="B10488" s="2">
        <v>49.671790000000001</v>
      </c>
      <c r="C10488" s="3">
        <v>609</v>
      </c>
      <c r="D10488" s="4">
        <v>11180</v>
      </c>
      <c r="E10488" t="s">
        <v>9628</v>
      </c>
      <c r="F10488" s="4" t="s">
        <v>9593</v>
      </c>
      <c r="G10488" s="5">
        <v>474</v>
      </c>
      <c r="H10488" s="6">
        <v>0.25052629999999998</v>
      </c>
      <c r="I10488" s="7">
        <v>63.85</v>
      </c>
    </row>
    <row r="10489" spans="1:12" x14ac:dyDescent="0.25">
      <c r="A10489">
        <v>79744</v>
      </c>
      <c r="B10489" s="2">
        <v>49.671469999999999</v>
      </c>
      <c r="C10489" s="3">
        <v>1375</v>
      </c>
      <c r="E10489" t="s">
        <v>14451</v>
      </c>
      <c r="F10489" s="4" t="s">
        <v>13752</v>
      </c>
      <c r="G10489" s="5">
        <v>847</v>
      </c>
      <c r="H10489" s="6">
        <v>0.18985850000000001</v>
      </c>
      <c r="I10489" s="7">
        <v>74.332999999999998</v>
      </c>
      <c r="J10489" s="2">
        <v>45.5</v>
      </c>
      <c r="K10489">
        <v>2</v>
      </c>
    </row>
    <row r="10490" spans="1:12" x14ac:dyDescent="0.25">
      <c r="A10490">
        <v>81008</v>
      </c>
      <c r="B10490" s="2">
        <v>49.669589999999999</v>
      </c>
      <c r="C10490" s="3">
        <v>10378</v>
      </c>
      <c r="D10490" s="4">
        <v>39380</v>
      </c>
      <c r="E10490" t="s">
        <v>14566</v>
      </c>
      <c r="F10490" s="4" t="s">
        <v>14477</v>
      </c>
      <c r="G10490" s="5">
        <v>7024</v>
      </c>
      <c r="H10490" s="6">
        <v>0.27861619999999998</v>
      </c>
      <c r="I10490" s="7">
        <v>58.988</v>
      </c>
      <c r="J10490" s="2">
        <v>50.5</v>
      </c>
      <c r="K10490">
        <v>4</v>
      </c>
    </row>
    <row r="10491" spans="1:12" x14ac:dyDescent="0.25">
      <c r="A10491">
        <v>59529</v>
      </c>
      <c r="B10491" s="2">
        <v>49.667879999999997</v>
      </c>
      <c r="C10491" s="3">
        <v>160</v>
      </c>
      <c r="E10491" t="s">
        <v>11414</v>
      </c>
      <c r="F10491" s="4" t="s">
        <v>11278</v>
      </c>
      <c r="G10491" s="5">
        <v>126</v>
      </c>
      <c r="H10491" s="6">
        <v>0.1666667</v>
      </c>
      <c r="I10491" s="7">
        <v>78.332999999999998</v>
      </c>
    </row>
    <row r="10492" spans="1:12" x14ac:dyDescent="0.25">
      <c r="A10492">
        <v>22542</v>
      </c>
      <c r="B10492" s="2">
        <v>49.667549999999999</v>
      </c>
      <c r="C10492" s="3">
        <v>2094</v>
      </c>
      <c r="E10492" t="s">
        <v>4680</v>
      </c>
      <c r="F10492" s="4" t="s">
        <v>4335</v>
      </c>
      <c r="G10492" s="5">
        <v>1248</v>
      </c>
      <c r="H10492" s="6">
        <v>0.20096079999999999</v>
      </c>
      <c r="I10492" s="7">
        <v>72.403999999999996</v>
      </c>
    </row>
    <row r="10493" spans="1:12" x14ac:dyDescent="0.25">
      <c r="A10493">
        <v>43504</v>
      </c>
      <c r="B10493" s="2">
        <v>49.66704</v>
      </c>
      <c r="C10493" s="3">
        <v>1192</v>
      </c>
      <c r="D10493" s="4">
        <v>45780</v>
      </c>
      <c r="E10493" t="s">
        <v>8388</v>
      </c>
      <c r="F10493" s="4" t="s">
        <v>8295</v>
      </c>
      <c r="G10493" s="5">
        <v>893</v>
      </c>
      <c r="H10493" s="6">
        <v>0.16349379999999999</v>
      </c>
      <c r="I10493" s="7">
        <v>78.875</v>
      </c>
      <c r="J10493" s="2">
        <v>55</v>
      </c>
      <c r="K10493">
        <v>1</v>
      </c>
    </row>
    <row r="10494" spans="1:12" x14ac:dyDescent="0.25">
      <c r="A10494">
        <v>57342</v>
      </c>
      <c r="B10494" s="2">
        <v>49.666739999999997</v>
      </c>
      <c r="C10494" s="3">
        <v>442</v>
      </c>
      <c r="E10494" t="s">
        <v>10944</v>
      </c>
      <c r="F10494" s="4" t="s">
        <v>10877</v>
      </c>
      <c r="G10494" s="5">
        <v>349</v>
      </c>
      <c r="H10494" s="6">
        <v>0.17191980000000001</v>
      </c>
      <c r="I10494" s="7">
        <v>77.411000000000001</v>
      </c>
    </row>
    <row r="10495" spans="1:12" x14ac:dyDescent="0.25">
      <c r="A10495">
        <v>55336</v>
      </c>
      <c r="B10495" s="2">
        <v>49.665349999999997</v>
      </c>
      <c r="C10495" s="3">
        <v>8145</v>
      </c>
      <c r="D10495" s="4">
        <v>26780</v>
      </c>
      <c r="E10495" t="s">
        <v>8015</v>
      </c>
      <c r="F10495" s="4" t="s">
        <v>10428</v>
      </c>
      <c r="G10495" s="5">
        <v>5473</v>
      </c>
      <c r="H10495" s="6">
        <v>0.1817684</v>
      </c>
      <c r="I10495" s="7">
        <v>75.704999999999998</v>
      </c>
      <c r="J10495" s="2">
        <v>52.571399999999997</v>
      </c>
      <c r="K10495">
        <v>7</v>
      </c>
    </row>
    <row r="10496" spans="1:12" x14ac:dyDescent="0.25">
      <c r="A10496">
        <v>56041</v>
      </c>
      <c r="B10496" s="2">
        <v>49.66386</v>
      </c>
      <c r="C10496" s="3">
        <v>1046</v>
      </c>
      <c r="D10496" s="4">
        <v>35580</v>
      </c>
      <c r="E10496" t="s">
        <v>10607</v>
      </c>
      <c r="F10496" s="4" t="s">
        <v>10428</v>
      </c>
      <c r="G10496" s="5">
        <v>730</v>
      </c>
      <c r="H10496" s="6">
        <v>0.209589</v>
      </c>
      <c r="I10496" s="7">
        <v>70.893000000000001</v>
      </c>
    </row>
    <row r="10497" spans="1:12" x14ac:dyDescent="0.25">
      <c r="A10497">
        <v>26059</v>
      </c>
      <c r="B10497" s="2">
        <v>49.663240000000002</v>
      </c>
      <c r="C10497" s="3">
        <v>2562</v>
      </c>
      <c r="D10497" s="4">
        <v>48540</v>
      </c>
      <c r="E10497" t="s">
        <v>5474</v>
      </c>
      <c r="F10497" s="4" t="s">
        <v>5144</v>
      </c>
      <c r="G10497" s="5">
        <v>1878</v>
      </c>
      <c r="H10497" s="6">
        <v>0.26237359999999998</v>
      </c>
      <c r="I10497" s="7">
        <v>61.771000000000001</v>
      </c>
    </row>
    <row r="10498" spans="1:12" x14ac:dyDescent="0.25">
      <c r="A10498">
        <v>15320</v>
      </c>
      <c r="B10498" s="2">
        <v>49.661960000000001</v>
      </c>
      <c r="C10498" s="3">
        <v>5201</v>
      </c>
      <c r="E10498" t="s">
        <v>3090</v>
      </c>
      <c r="F10498" s="4" t="s">
        <v>3003</v>
      </c>
      <c r="G10498" s="5">
        <v>3469</v>
      </c>
      <c r="H10498" s="6">
        <v>0.2678005</v>
      </c>
      <c r="I10498" s="7">
        <v>60.832999999999998</v>
      </c>
    </row>
    <row r="10499" spans="1:12" x14ac:dyDescent="0.25">
      <c r="A10499">
        <v>95713</v>
      </c>
      <c r="B10499" s="2">
        <v>49.659390000000002</v>
      </c>
      <c r="C10499" s="3">
        <v>9920</v>
      </c>
      <c r="D10499" s="4">
        <v>40900</v>
      </c>
      <c r="E10499" t="s">
        <v>5675</v>
      </c>
      <c r="F10499" s="4" t="s">
        <v>15368</v>
      </c>
      <c r="G10499" s="5">
        <v>7255</v>
      </c>
      <c r="H10499" s="6">
        <v>0.22343209999999999</v>
      </c>
      <c r="I10499" s="7">
        <v>68.5</v>
      </c>
      <c r="J10499" s="2">
        <v>39</v>
      </c>
      <c r="K10499">
        <v>2</v>
      </c>
    </row>
    <row r="10500" spans="1:12" x14ac:dyDescent="0.25">
      <c r="A10500">
        <v>57553</v>
      </c>
      <c r="B10500" s="2">
        <v>49.657620000000001</v>
      </c>
      <c r="C10500" s="3">
        <v>305</v>
      </c>
      <c r="E10500" t="s">
        <v>10996</v>
      </c>
      <c r="F10500" s="4" t="s">
        <v>10877</v>
      </c>
      <c r="G10500" s="5">
        <v>163</v>
      </c>
      <c r="H10500" s="6">
        <v>0.2208589</v>
      </c>
      <c r="I10500" s="7">
        <v>68.941999999999993</v>
      </c>
    </row>
    <row r="10501" spans="1:12" x14ac:dyDescent="0.25">
      <c r="A10501">
        <v>76820</v>
      </c>
      <c r="B10501" s="2">
        <v>49.657539999999997</v>
      </c>
      <c r="C10501" s="3">
        <v>136</v>
      </c>
      <c r="E10501" t="s">
        <v>13998</v>
      </c>
      <c r="F10501" s="4" t="s">
        <v>13752</v>
      </c>
      <c r="G10501" s="5">
        <v>136</v>
      </c>
      <c r="H10501" s="6">
        <v>0.20588239999999999</v>
      </c>
      <c r="I10501" s="7">
        <v>71.518000000000001</v>
      </c>
    </row>
    <row r="10502" spans="1:12" x14ac:dyDescent="0.25">
      <c r="A10502">
        <v>51347</v>
      </c>
      <c r="B10502" s="2">
        <v>49.657299999999999</v>
      </c>
      <c r="C10502" s="3">
        <v>1335</v>
      </c>
      <c r="D10502" s="4">
        <v>44020</v>
      </c>
      <c r="E10502" t="s">
        <v>6637</v>
      </c>
      <c r="F10502" s="4" t="s">
        <v>9593</v>
      </c>
      <c r="G10502" s="5">
        <v>898</v>
      </c>
      <c r="H10502" s="6">
        <v>0.1815145</v>
      </c>
      <c r="I10502" s="7">
        <v>75.724000000000004</v>
      </c>
    </row>
    <row r="10503" spans="1:12" x14ac:dyDescent="0.25">
      <c r="A10503">
        <v>56172</v>
      </c>
      <c r="B10503" s="2">
        <v>49.65652</v>
      </c>
      <c r="C10503" s="3">
        <v>3198</v>
      </c>
      <c r="E10503" t="s">
        <v>10661</v>
      </c>
      <c r="F10503" s="4" t="s">
        <v>10428</v>
      </c>
      <c r="G10503" s="5">
        <v>2342</v>
      </c>
      <c r="H10503" s="6">
        <v>0.21221180000000001</v>
      </c>
      <c r="I10503" s="7">
        <v>70.417000000000002</v>
      </c>
    </row>
    <row r="10504" spans="1:12" x14ac:dyDescent="0.25">
      <c r="A10504">
        <v>60457</v>
      </c>
      <c r="B10504" s="2">
        <v>49.65361</v>
      </c>
      <c r="C10504" s="3">
        <v>14116</v>
      </c>
      <c r="D10504" s="4">
        <v>16980</v>
      </c>
      <c r="E10504" t="s">
        <v>11583</v>
      </c>
      <c r="F10504" s="4" t="s">
        <v>11490</v>
      </c>
      <c r="G10504" s="5">
        <v>9831</v>
      </c>
      <c r="H10504" s="6">
        <v>0.25111879999999998</v>
      </c>
      <c r="I10504" s="7">
        <v>63.686</v>
      </c>
      <c r="J10504" s="2">
        <v>44.8</v>
      </c>
      <c r="K10504">
        <v>5</v>
      </c>
    </row>
    <row r="10505" spans="1:12" x14ac:dyDescent="0.25">
      <c r="A10505">
        <v>53954</v>
      </c>
      <c r="B10505" s="2">
        <v>49.650089999999999</v>
      </c>
      <c r="C10505" s="3">
        <v>7156</v>
      </c>
      <c r="D10505" s="4">
        <v>31540</v>
      </c>
      <c r="E10505" t="s">
        <v>10157</v>
      </c>
      <c r="F10505" s="4" t="s">
        <v>10031</v>
      </c>
      <c r="G10505" s="5">
        <v>4869</v>
      </c>
      <c r="H10505" s="6">
        <v>0.201848</v>
      </c>
      <c r="I10505" s="7">
        <v>72.197999999999993</v>
      </c>
      <c r="J10505" s="2">
        <v>47.5</v>
      </c>
      <c r="K10505">
        <v>4</v>
      </c>
    </row>
    <row r="10506" spans="1:12" x14ac:dyDescent="0.25">
      <c r="A10506">
        <v>60506</v>
      </c>
      <c r="B10506" s="2">
        <v>49.640770000000003</v>
      </c>
      <c r="C10506" s="3">
        <v>56383</v>
      </c>
      <c r="D10506" s="4">
        <v>16980</v>
      </c>
      <c r="E10506" t="s">
        <v>815</v>
      </c>
      <c r="F10506" s="4" t="s">
        <v>11490</v>
      </c>
      <c r="G10506" s="5">
        <v>34062</v>
      </c>
      <c r="H10506" s="6">
        <v>0.2308731</v>
      </c>
      <c r="I10506" s="7">
        <v>67.180999999999997</v>
      </c>
      <c r="J10506" s="2">
        <v>46.96</v>
      </c>
      <c r="K10506">
        <v>25</v>
      </c>
      <c r="L10506" s="2">
        <v>84.5</v>
      </c>
    </row>
    <row r="10507" spans="1:12" x14ac:dyDescent="0.25">
      <c r="A10507">
        <v>12859</v>
      </c>
      <c r="B10507" s="2">
        <v>49.63223</v>
      </c>
      <c r="C10507" s="3">
        <v>2368</v>
      </c>
      <c r="D10507" s="4">
        <v>10580</v>
      </c>
      <c r="E10507" t="s">
        <v>2394</v>
      </c>
      <c r="F10507" s="4" t="s">
        <v>1280</v>
      </c>
      <c r="G10507" s="5">
        <v>1643</v>
      </c>
      <c r="H10507" s="6">
        <v>0.27693240000000002</v>
      </c>
      <c r="I10507" s="7">
        <v>59.219000000000001</v>
      </c>
    </row>
    <row r="10508" spans="1:12" x14ac:dyDescent="0.25">
      <c r="A10508">
        <v>14039</v>
      </c>
      <c r="B10508" s="2">
        <v>49.631819999999998</v>
      </c>
      <c r="C10508" s="3">
        <v>86</v>
      </c>
      <c r="E10508" t="s">
        <v>2778</v>
      </c>
      <c r="F10508" s="4" t="s">
        <v>1280</v>
      </c>
      <c r="G10508" s="5">
        <v>76</v>
      </c>
      <c r="H10508" s="6">
        <v>0.1168831</v>
      </c>
      <c r="I10508" s="7">
        <v>86.875</v>
      </c>
    </row>
    <row r="10509" spans="1:12" x14ac:dyDescent="0.25">
      <c r="A10509">
        <v>44691</v>
      </c>
      <c r="B10509" s="2">
        <v>49.624839999999999</v>
      </c>
      <c r="C10509" s="3">
        <v>43476</v>
      </c>
      <c r="D10509" s="4">
        <v>49300</v>
      </c>
      <c r="E10509" t="s">
        <v>8597</v>
      </c>
      <c r="F10509" s="4" t="s">
        <v>8295</v>
      </c>
      <c r="G10509" s="5">
        <v>29065</v>
      </c>
      <c r="H10509" s="6">
        <v>0.25978810000000002</v>
      </c>
      <c r="I10509" s="7">
        <v>62.174999999999997</v>
      </c>
      <c r="J10509" s="2">
        <v>45.230800000000002</v>
      </c>
      <c r="K10509">
        <v>26</v>
      </c>
      <c r="L10509" s="2">
        <v>77.8</v>
      </c>
    </row>
    <row r="10510" spans="1:12" x14ac:dyDescent="0.25">
      <c r="A10510">
        <v>73760</v>
      </c>
      <c r="B10510" s="2">
        <v>49.617820000000002</v>
      </c>
      <c r="C10510" s="3">
        <v>458</v>
      </c>
      <c r="E10510" t="s">
        <v>13557</v>
      </c>
      <c r="F10510" s="4" t="s">
        <v>13462</v>
      </c>
      <c r="G10510" s="5">
        <v>293</v>
      </c>
      <c r="H10510" s="6">
        <v>0.19795219999999999</v>
      </c>
      <c r="I10510" s="7">
        <v>72.856999999999999</v>
      </c>
    </row>
    <row r="10511" spans="1:12" x14ac:dyDescent="0.25">
      <c r="A10511">
        <v>66050</v>
      </c>
      <c r="B10511" s="2">
        <v>49.617420000000003</v>
      </c>
      <c r="C10511" s="3">
        <v>1970</v>
      </c>
      <c r="D10511" s="4">
        <v>29940</v>
      </c>
      <c r="E10511" t="s">
        <v>12504</v>
      </c>
      <c r="F10511" s="4" t="s">
        <v>12494</v>
      </c>
      <c r="G10511" s="5">
        <v>1399</v>
      </c>
      <c r="H10511" s="6">
        <v>0.29449609999999998</v>
      </c>
      <c r="I10511" s="7">
        <v>56.171999999999997</v>
      </c>
    </row>
    <row r="10512" spans="1:12" x14ac:dyDescent="0.25">
      <c r="A10512">
        <v>25301</v>
      </c>
      <c r="B10512" s="2">
        <v>49.616630000000001</v>
      </c>
      <c r="C10512" s="3">
        <v>2164</v>
      </c>
      <c r="D10512" s="4">
        <v>16620</v>
      </c>
      <c r="E10512" t="s">
        <v>825</v>
      </c>
      <c r="F10512" s="4" t="s">
        <v>5144</v>
      </c>
      <c r="G10512" s="5">
        <v>1873</v>
      </c>
      <c r="H10512" s="6">
        <v>0.32514680000000001</v>
      </c>
      <c r="I10512" s="7">
        <v>50.875</v>
      </c>
      <c r="J10512" s="2">
        <v>57</v>
      </c>
      <c r="K10512">
        <v>2</v>
      </c>
    </row>
    <row r="10513" spans="1:12" x14ac:dyDescent="0.25">
      <c r="A10513">
        <v>34293</v>
      </c>
      <c r="B10513" s="2">
        <v>49.609459999999999</v>
      </c>
      <c r="C10513" s="3">
        <v>33474</v>
      </c>
      <c r="D10513" s="4">
        <v>35840</v>
      </c>
      <c r="E10513" t="s">
        <v>6980</v>
      </c>
      <c r="F10513" s="4" t="s">
        <v>6689</v>
      </c>
      <c r="G10513" s="5">
        <v>28100</v>
      </c>
      <c r="H10513" s="6">
        <v>0.27195730000000001</v>
      </c>
      <c r="I10513" s="7">
        <v>60.058999999999997</v>
      </c>
      <c r="J10513" s="2">
        <v>41.8889</v>
      </c>
      <c r="K10513">
        <v>9</v>
      </c>
    </row>
    <row r="10514" spans="1:12" x14ac:dyDescent="0.25">
      <c r="A10514">
        <v>57747</v>
      </c>
      <c r="B10514" s="2">
        <v>49.601730000000003</v>
      </c>
      <c r="C10514" s="3">
        <v>5573</v>
      </c>
      <c r="E10514" t="s">
        <v>5070</v>
      </c>
      <c r="F10514" s="4" t="s">
        <v>10877</v>
      </c>
      <c r="G10514" s="5">
        <v>4171</v>
      </c>
      <c r="H10514" s="6">
        <v>0.25551299999999999</v>
      </c>
      <c r="I10514" s="7">
        <v>62.898000000000003</v>
      </c>
      <c r="J10514" s="2">
        <v>52</v>
      </c>
      <c r="K10514">
        <v>1</v>
      </c>
    </row>
    <row r="10515" spans="1:12" x14ac:dyDescent="0.25">
      <c r="A10515">
        <v>18618</v>
      </c>
      <c r="B10515" s="2">
        <v>49.60004</v>
      </c>
      <c r="C10515" s="3">
        <v>3829</v>
      </c>
      <c r="D10515" s="4">
        <v>42540</v>
      </c>
      <c r="E10515" t="s">
        <v>4096</v>
      </c>
      <c r="F10515" s="4" t="s">
        <v>3003</v>
      </c>
      <c r="G10515" s="5">
        <v>2905</v>
      </c>
      <c r="H10515" s="6">
        <v>0.25189260000000002</v>
      </c>
      <c r="I10515" s="7">
        <v>63.523000000000003</v>
      </c>
      <c r="J10515" s="2">
        <v>69</v>
      </c>
      <c r="K10515">
        <v>1</v>
      </c>
    </row>
    <row r="10516" spans="1:12" x14ac:dyDescent="0.25">
      <c r="A10516">
        <v>62023</v>
      </c>
      <c r="B10516" s="2">
        <v>49.599319999999999</v>
      </c>
      <c r="C10516" s="3">
        <v>120</v>
      </c>
      <c r="D10516" s="4">
        <v>41180</v>
      </c>
      <c r="E10516" t="s">
        <v>11855</v>
      </c>
      <c r="F10516" s="4" t="s">
        <v>11490</v>
      </c>
      <c r="G10516" s="5">
        <v>83</v>
      </c>
      <c r="H10516" s="6">
        <v>0.1666667</v>
      </c>
      <c r="I10516" s="7">
        <v>78.25</v>
      </c>
      <c r="J10516" s="2">
        <v>77</v>
      </c>
      <c r="K10516">
        <v>1</v>
      </c>
    </row>
    <row r="10517" spans="1:12" x14ac:dyDescent="0.25">
      <c r="A10517">
        <v>6615</v>
      </c>
      <c r="B10517" s="2">
        <v>49.596240000000002</v>
      </c>
      <c r="C10517" s="3">
        <v>18028</v>
      </c>
      <c r="D10517" s="4">
        <v>14860</v>
      </c>
      <c r="E10517" t="s">
        <v>1313</v>
      </c>
      <c r="F10517" s="4" t="s">
        <v>1198</v>
      </c>
      <c r="G10517" s="5">
        <v>12796</v>
      </c>
      <c r="H10517" s="6">
        <v>0.2609205</v>
      </c>
      <c r="I10517" s="7">
        <v>61.962000000000003</v>
      </c>
      <c r="J10517" s="2">
        <v>44.6</v>
      </c>
      <c r="K10517">
        <v>5</v>
      </c>
    </row>
    <row r="10518" spans="1:12" x14ac:dyDescent="0.25">
      <c r="A10518">
        <v>23883</v>
      </c>
      <c r="B10518" s="2">
        <v>49.592709999999997</v>
      </c>
      <c r="C10518" s="3">
        <v>2880</v>
      </c>
      <c r="E10518" t="s">
        <v>932</v>
      </c>
      <c r="F10518" s="4" t="s">
        <v>4335</v>
      </c>
      <c r="G10518" s="5">
        <v>1970</v>
      </c>
      <c r="H10518" s="6">
        <v>0.25114150000000002</v>
      </c>
      <c r="I10518" s="7">
        <v>63.651000000000003</v>
      </c>
      <c r="J10518" s="2">
        <v>52</v>
      </c>
      <c r="K10518">
        <v>2</v>
      </c>
    </row>
    <row r="10519" spans="1:12" x14ac:dyDescent="0.25">
      <c r="A10519">
        <v>78161</v>
      </c>
      <c r="B10519" s="2">
        <v>49.592140000000001</v>
      </c>
      <c r="C10519" s="3">
        <v>643</v>
      </c>
      <c r="D10519" s="4">
        <v>41700</v>
      </c>
      <c r="E10519" t="s">
        <v>14200</v>
      </c>
      <c r="F10519" s="4" t="s">
        <v>13752</v>
      </c>
      <c r="G10519" s="5">
        <v>428</v>
      </c>
      <c r="H10519" s="6">
        <v>0.27336450000000001</v>
      </c>
      <c r="I10519" s="7">
        <v>59.802999999999997</v>
      </c>
    </row>
    <row r="10520" spans="1:12" x14ac:dyDescent="0.25">
      <c r="A10520">
        <v>83236</v>
      </c>
      <c r="B10520" s="2">
        <v>49.591740000000001</v>
      </c>
      <c r="C10520" s="3">
        <v>1879</v>
      </c>
      <c r="D10520" s="4">
        <v>13940</v>
      </c>
      <c r="E10520" t="s">
        <v>12773</v>
      </c>
      <c r="F10520" s="4" t="s">
        <v>14725</v>
      </c>
      <c r="G10520" s="5">
        <v>1215</v>
      </c>
      <c r="H10520" s="6">
        <v>0.20164609999999999</v>
      </c>
      <c r="I10520" s="7">
        <v>72.188000000000002</v>
      </c>
      <c r="J10520" s="2">
        <v>65</v>
      </c>
      <c r="K10520">
        <v>1</v>
      </c>
    </row>
    <row r="10521" spans="1:12" x14ac:dyDescent="0.25">
      <c r="A10521">
        <v>64439</v>
      </c>
      <c r="B10521" s="2">
        <v>49.591160000000002</v>
      </c>
      <c r="C10521" s="3">
        <v>1717</v>
      </c>
      <c r="D10521" s="4">
        <v>28140</v>
      </c>
      <c r="E10521" t="s">
        <v>9137</v>
      </c>
      <c r="F10521" s="4" t="s">
        <v>12102</v>
      </c>
      <c r="G10521" s="5">
        <v>1184</v>
      </c>
      <c r="H10521" s="6">
        <v>0.18312239999999999</v>
      </c>
      <c r="I10521" s="7">
        <v>75.388999999999996</v>
      </c>
    </row>
    <row r="10522" spans="1:12" x14ac:dyDescent="0.25">
      <c r="A10522">
        <v>95127</v>
      </c>
      <c r="B10522" s="2">
        <v>49.580800000000004</v>
      </c>
      <c r="C10522" s="3">
        <v>64498</v>
      </c>
      <c r="D10522" s="4">
        <v>41940</v>
      </c>
      <c r="E10522" t="s">
        <v>12003</v>
      </c>
      <c r="F10522" s="4" t="s">
        <v>15368</v>
      </c>
      <c r="G10522" s="5">
        <v>42127</v>
      </c>
      <c r="H10522" s="6">
        <v>0.2028105</v>
      </c>
      <c r="I10522" s="7">
        <v>71.983999999999995</v>
      </c>
      <c r="J10522" s="2">
        <v>40.0625</v>
      </c>
      <c r="K10522">
        <v>16</v>
      </c>
      <c r="L10522" s="2">
        <v>51.6</v>
      </c>
    </row>
    <row r="10523" spans="1:12" x14ac:dyDescent="0.25">
      <c r="A10523">
        <v>58531</v>
      </c>
      <c r="B10523" s="2">
        <v>49.570639999999997</v>
      </c>
      <c r="C10523" s="3">
        <v>337</v>
      </c>
      <c r="E10523" t="s">
        <v>11195</v>
      </c>
      <c r="F10523" s="4" t="s">
        <v>11069</v>
      </c>
      <c r="G10523" s="5">
        <v>282</v>
      </c>
      <c r="H10523" s="6">
        <v>0.20921989999999999</v>
      </c>
      <c r="I10523" s="7">
        <v>70.875</v>
      </c>
    </row>
    <row r="10524" spans="1:12" x14ac:dyDescent="0.25">
      <c r="A10524">
        <v>80816</v>
      </c>
      <c r="B10524" s="2">
        <v>49.56962</v>
      </c>
      <c r="C10524" s="3">
        <v>5190</v>
      </c>
      <c r="D10524" s="4">
        <v>17820</v>
      </c>
      <c r="E10524" t="s">
        <v>12109</v>
      </c>
      <c r="F10524" s="4" t="s">
        <v>14477</v>
      </c>
      <c r="G10524" s="5">
        <v>4021</v>
      </c>
      <c r="H10524" s="6">
        <v>0.23744409999999999</v>
      </c>
      <c r="I10524" s="7">
        <v>65.995999999999995</v>
      </c>
      <c r="J10524" s="2">
        <v>52.333300000000001</v>
      </c>
      <c r="K10524">
        <v>6</v>
      </c>
    </row>
    <row r="10525" spans="1:12" x14ac:dyDescent="0.25">
      <c r="A10525">
        <v>33351</v>
      </c>
      <c r="B10525" s="2">
        <v>49.56317</v>
      </c>
      <c r="C10525" s="3">
        <v>34708</v>
      </c>
      <c r="D10525" s="4">
        <v>33100</v>
      </c>
      <c r="E10525" t="s">
        <v>6877</v>
      </c>
      <c r="F10525" s="4" t="s">
        <v>6689</v>
      </c>
      <c r="G10525" s="5">
        <v>22923</v>
      </c>
      <c r="H10525" s="6">
        <v>0.26701269999999999</v>
      </c>
      <c r="I10525" s="7">
        <v>60.886000000000003</v>
      </c>
      <c r="J10525" s="2">
        <v>52</v>
      </c>
      <c r="K10525">
        <v>1</v>
      </c>
    </row>
    <row r="10526" spans="1:12" x14ac:dyDescent="0.25">
      <c r="A10526">
        <v>82637</v>
      </c>
      <c r="B10526" s="2">
        <v>49.557029999999997</v>
      </c>
      <c r="C10526" s="3">
        <v>4096</v>
      </c>
      <c r="E10526" t="s">
        <v>14696</v>
      </c>
      <c r="F10526" s="4" t="s">
        <v>14657</v>
      </c>
      <c r="G10526" s="5">
        <v>2743</v>
      </c>
      <c r="H10526" s="6">
        <v>0.19540650000000001</v>
      </c>
      <c r="I10526" s="7">
        <v>73.25</v>
      </c>
      <c r="J10526" s="2">
        <v>65.5</v>
      </c>
      <c r="K10526">
        <v>2</v>
      </c>
    </row>
    <row r="10527" spans="1:12" x14ac:dyDescent="0.25">
      <c r="A10527">
        <v>66079</v>
      </c>
      <c r="B10527" s="2">
        <v>49.556280000000001</v>
      </c>
      <c r="C10527" s="3">
        <v>537</v>
      </c>
      <c r="D10527" s="4">
        <v>36840</v>
      </c>
      <c r="E10527" t="s">
        <v>11827</v>
      </c>
      <c r="F10527" s="4" t="s">
        <v>12494</v>
      </c>
      <c r="G10527" s="5">
        <v>393</v>
      </c>
      <c r="H10527" s="6">
        <v>0.1649746</v>
      </c>
      <c r="I10527" s="7">
        <v>78.5</v>
      </c>
    </row>
    <row r="10528" spans="1:12" x14ac:dyDescent="0.25">
      <c r="A10528">
        <v>97845</v>
      </c>
      <c r="B10528" s="2">
        <v>49.55574</v>
      </c>
      <c r="C10528" s="3">
        <v>2634</v>
      </c>
      <c r="E10528" t="s">
        <v>16327</v>
      </c>
      <c r="F10528" s="4" t="s">
        <v>16170</v>
      </c>
      <c r="G10528" s="5">
        <v>1875</v>
      </c>
      <c r="H10528" s="6">
        <v>0.26293329999999998</v>
      </c>
      <c r="I10528" s="7">
        <v>61.563000000000002</v>
      </c>
      <c r="J10528" s="2">
        <v>49.666699999999999</v>
      </c>
      <c r="K10528">
        <v>3</v>
      </c>
    </row>
    <row r="10529" spans="1:12" x14ac:dyDescent="0.25">
      <c r="A10529">
        <v>57072</v>
      </c>
      <c r="B10529" s="2">
        <v>49.555190000000003</v>
      </c>
      <c r="C10529" s="3">
        <v>656</v>
      </c>
      <c r="D10529" s="4">
        <v>49460</v>
      </c>
      <c r="E10529" t="s">
        <v>10904</v>
      </c>
      <c r="F10529" s="4" t="s">
        <v>10877</v>
      </c>
      <c r="G10529" s="5">
        <v>437</v>
      </c>
      <c r="H10529" s="6">
        <v>0.27917619999999999</v>
      </c>
      <c r="I10529" s="7">
        <v>58.75</v>
      </c>
    </row>
    <row r="10530" spans="1:12" x14ac:dyDescent="0.25">
      <c r="A10530">
        <v>31632</v>
      </c>
      <c r="B10530" s="2">
        <v>49.553449999999998</v>
      </c>
      <c r="C10530" s="3">
        <v>10725</v>
      </c>
      <c r="D10530" s="4">
        <v>46660</v>
      </c>
      <c r="E10530" t="s">
        <v>6634</v>
      </c>
      <c r="F10530" s="4" t="s">
        <v>6363</v>
      </c>
      <c r="G10530" s="5">
        <v>6802</v>
      </c>
      <c r="H10530" s="6">
        <v>0.2529766</v>
      </c>
      <c r="I10530" s="7">
        <v>63.277000000000001</v>
      </c>
      <c r="J10530" s="2">
        <v>51</v>
      </c>
      <c r="K10530">
        <v>1</v>
      </c>
    </row>
    <row r="10531" spans="1:12" x14ac:dyDescent="0.25">
      <c r="A10531">
        <v>72023</v>
      </c>
      <c r="B10531" s="2">
        <v>49.546210000000002</v>
      </c>
      <c r="C10531" s="3">
        <v>36620</v>
      </c>
      <c r="D10531" s="4">
        <v>30780</v>
      </c>
      <c r="E10531" t="s">
        <v>1124</v>
      </c>
      <c r="F10531" s="4" t="s">
        <v>13183</v>
      </c>
      <c r="G10531" s="5">
        <v>23445</v>
      </c>
      <c r="H10531" s="6">
        <v>0.22101850000000001</v>
      </c>
      <c r="I10531" s="7">
        <v>68.798000000000002</v>
      </c>
      <c r="J10531" s="2">
        <v>48.6</v>
      </c>
      <c r="K10531">
        <v>5</v>
      </c>
    </row>
    <row r="10532" spans="1:12" x14ac:dyDescent="0.25">
      <c r="A10532">
        <v>95833</v>
      </c>
      <c r="B10532" s="2">
        <v>49.534739999999999</v>
      </c>
      <c r="C10532" s="3">
        <v>39117</v>
      </c>
      <c r="D10532" s="4">
        <v>40900</v>
      </c>
      <c r="E10532" t="s">
        <v>3933</v>
      </c>
      <c r="F10532" s="4" t="s">
        <v>15368</v>
      </c>
      <c r="G10532" s="5">
        <v>24488</v>
      </c>
      <c r="H10532" s="6">
        <v>0.26719209999999999</v>
      </c>
      <c r="I10532" s="7">
        <v>60.817</v>
      </c>
      <c r="J10532" s="2">
        <v>42.8889</v>
      </c>
      <c r="K10532">
        <v>9</v>
      </c>
    </row>
    <row r="10533" spans="1:12" x14ac:dyDescent="0.25">
      <c r="A10533">
        <v>28773</v>
      </c>
      <c r="B10533" s="2">
        <v>49.528399999999998</v>
      </c>
      <c r="C10533" s="3">
        <v>2664</v>
      </c>
      <c r="E10533" t="s">
        <v>4830</v>
      </c>
      <c r="F10533" s="4" t="s">
        <v>5642</v>
      </c>
      <c r="G10533" s="5">
        <v>1996</v>
      </c>
      <c r="H10533" s="6">
        <v>0.29509020000000002</v>
      </c>
      <c r="I10533" s="7">
        <v>55.988</v>
      </c>
      <c r="J10533" s="2">
        <v>47.5</v>
      </c>
      <c r="K10533">
        <v>2</v>
      </c>
    </row>
    <row r="10534" spans="1:12" x14ac:dyDescent="0.25">
      <c r="A10534">
        <v>54448</v>
      </c>
      <c r="B10534" s="2">
        <v>49.527189999999997</v>
      </c>
      <c r="C10534" s="3">
        <v>4307</v>
      </c>
      <c r="D10534" s="4">
        <v>48140</v>
      </c>
      <c r="E10534" t="s">
        <v>2729</v>
      </c>
      <c r="F10534" s="4" t="s">
        <v>10031</v>
      </c>
      <c r="G10534" s="5">
        <v>3035</v>
      </c>
      <c r="H10534" s="6">
        <v>0.17759469999999999</v>
      </c>
      <c r="I10534" s="7">
        <v>76.292000000000002</v>
      </c>
      <c r="J10534" s="2">
        <v>60</v>
      </c>
      <c r="K10534">
        <v>1</v>
      </c>
    </row>
    <row r="10535" spans="1:12" x14ac:dyDescent="0.25">
      <c r="A10535">
        <v>68855</v>
      </c>
      <c r="B10535" s="2">
        <v>49.526389999999999</v>
      </c>
      <c r="C10535" s="3">
        <v>460</v>
      </c>
      <c r="E10535" t="s">
        <v>9680</v>
      </c>
      <c r="F10535" s="4" t="s">
        <v>12738</v>
      </c>
      <c r="G10535" s="5">
        <v>298</v>
      </c>
      <c r="H10535" s="6">
        <v>0.26174500000000001</v>
      </c>
      <c r="I10535" s="7">
        <v>61.75</v>
      </c>
    </row>
    <row r="10536" spans="1:12" x14ac:dyDescent="0.25">
      <c r="A10536">
        <v>48054</v>
      </c>
      <c r="B10536" s="2">
        <v>49.525069999999999</v>
      </c>
      <c r="C10536" s="3">
        <v>7263</v>
      </c>
      <c r="D10536" s="4">
        <v>19820</v>
      </c>
      <c r="E10536" t="s">
        <v>9126</v>
      </c>
      <c r="F10536" s="4" t="s">
        <v>9106</v>
      </c>
      <c r="G10536" s="5">
        <v>5251</v>
      </c>
      <c r="H10536" s="6">
        <v>0.19421169999999999</v>
      </c>
      <c r="I10536" s="7">
        <v>73.417000000000002</v>
      </c>
      <c r="J10536" s="2">
        <v>48.666699999999999</v>
      </c>
      <c r="K10536">
        <v>3</v>
      </c>
    </row>
    <row r="10537" spans="1:12" x14ac:dyDescent="0.25">
      <c r="A10537">
        <v>29045</v>
      </c>
      <c r="B10537" s="2">
        <v>49.520139999999998</v>
      </c>
      <c r="C10537" s="3">
        <v>21784</v>
      </c>
      <c r="D10537" s="4">
        <v>17900</v>
      </c>
      <c r="E10537" t="s">
        <v>6144</v>
      </c>
      <c r="F10537" s="4" t="s">
        <v>6130</v>
      </c>
      <c r="G10537" s="5">
        <v>15321</v>
      </c>
      <c r="H10537" s="6">
        <v>0.2372561</v>
      </c>
      <c r="I10537" s="7">
        <v>65.977000000000004</v>
      </c>
      <c r="J10537" s="2">
        <v>51.666699999999999</v>
      </c>
      <c r="K10537">
        <v>3</v>
      </c>
    </row>
    <row r="10538" spans="1:12" x14ac:dyDescent="0.25">
      <c r="A10538">
        <v>55917</v>
      </c>
      <c r="B10538" s="2">
        <v>49.515900000000002</v>
      </c>
      <c r="C10538" s="3">
        <v>3601</v>
      </c>
      <c r="D10538" s="4">
        <v>36940</v>
      </c>
      <c r="E10538" t="s">
        <v>10563</v>
      </c>
      <c r="F10538" s="4" t="s">
        <v>10428</v>
      </c>
      <c r="G10538" s="5">
        <v>2427</v>
      </c>
      <c r="H10538" s="6">
        <v>0.19983519999999999</v>
      </c>
      <c r="I10538" s="7">
        <v>72.442999999999998</v>
      </c>
      <c r="J10538" s="2">
        <v>46</v>
      </c>
      <c r="K10538">
        <v>1</v>
      </c>
    </row>
    <row r="10539" spans="1:12" x14ac:dyDescent="0.25">
      <c r="A10539">
        <v>45157</v>
      </c>
      <c r="B10539" s="2">
        <v>49.513660000000002</v>
      </c>
      <c r="C10539" s="3">
        <v>9831</v>
      </c>
      <c r="D10539" s="4">
        <v>17140</v>
      </c>
      <c r="E10539" t="s">
        <v>5185</v>
      </c>
      <c r="F10539" s="4" t="s">
        <v>8295</v>
      </c>
      <c r="G10539" s="5">
        <v>6894</v>
      </c>
      <c r="H10539" s="6">
        <v>0.18984770000000001</v>
      </c>
      <c r="I10539" s="7">
        <v>74.167000000000002</v>
      </c>
      <c r="J10539" s="2">
        <v>32</v>
      </c>
      <c r="K10539">
        <v>1</v>
      </c>
    </row>
    <row r="10540" spans="1:12" x14ac:dyDescent="0.25">
      <c r="A10540">
        <v>66415</v>
      </c>
      <c r="B10540" s="2">
        <v>49.511859999999999</v>
      </c>
      <c r="C10540" s="3">
        <v>1044</v>
      </c>
      <c r="E10540" t="s">
        <v>12007</v>
      </c>
      <c r="F10540" s="4" t="s">
        <v>12494</v>
      </c>
      <c r="G10540" s="5">
        <v>642</v>
      </c>
      <c r="H10540" s="6">
        <v>0.2180685</v>
      </c>
      <c r="I10540" s="7">
        <v>69.286000000000001</v>
      </c>
    </row>
    <row r="10541" spans="1:12" x14ac:dyDescent="0.25">
      <c r="A10541">
        <v>38826</v>
      </c>
      <c r="B10541" s="2">
        <v>49.510899999999999</v>
      </c>
      <c r="C10541" s="3">
        <v>5109</v>
      </c>
      <c r="D10541" s="4">
        <v>46180</v>
      </c>
      <c r="E10541" t="s">
        <v>7695</v>
      </c>
      <c r="F10541" s="4" t="s">
        <v>7633</v>
      </c>
      <c r="G10541" s="5">
        <v>3361</v>
      </c>
      <c r="H10541" s="6">
        <v>0.22820589999999999</v>
      </c>
      <c r="I10541" s="7">
        <v>67.534000000000006</v>
      </c>
    </row>
    <row r="10542" spans="1:12" x14ac:dyDescent="0.25">
      <c r="A10542">
        <v>41011</v>
      </c>
      <c r="B10542" s="2">
        <v>49.505929999999999</v>
      </c>
      <c r="C10542" s="3">
        <v>25068</v>
      </c>
      <c r="D10542" s="4">
        <v>17140</v>
      </c>
      <c r="E10542" t="s">
        <v>3647</v>
      </c>
      <c r="F10542" s="4" t="s">
        <v>7883</v>
      </c>
      <c r="G10542" s="5">
        <v>17406</v>
      </c>
      <c r="H10542" s="6">
        <v>0.3119614</v>
      </c>
      <c r="I10542" s="7">
        <v>53.06</v>
      </c>
      <c r="J10542" s="2">
        <v>39.428600000000003</v>
      </c>
      <c r="K10542">
        <v>14</v>
      </c>
      <c r="L10542" s="2">
        <v>47.6</v>
      </c>
    </row>
    <row r="10543" spans="1:12" x14ac:dyDescent="0.25">
      <c r="A10543">
        <v>54529</v>
      </c>
      <c r="B10543" s="2">
        <v>49.501559999999998</v>
      </c>
      <c r="C10543" s="3">
        <v>1085</v>
      </c>
      <c r="E10543" t="s">
        <v>10285</v>
      </c>
      <c r="F10543" s="4" t="s">
        <v>10031</v>
      </c>
      <c r="G10543" s="5">
        <v>856</v>
      </c>
      <c r="H10543" s="6">
        <v>0.25670949999999998</v>
      </c>
      <c r="I10543" s="7">
        <v>62.606999999999999</v>
      </c>
      <c r="J10543" s="2">
        <v>39</v>
      </c>
      <c r="K10543">
        <v>3</v>
      </c>
    </row>
    <row r="10544" spans="1:12" x14ac:dyDescent="0.25">
      <c r="A10544">
        <v>13478</v>
      </c>
      <c r="B10544" s="2">
        <v>49.500869999999999</v>
      </c>
      <c r="C10544" s="3">
        <v>2750</v>
      </c>
      <c r="D10544" s="4">
        <v>46540</v>
      </c>
      <c r="E10544" t="s">
        <v>1370</v>
      </c>
      <c r="F10544" s="4" t="s">
        <v>1280</v>
      </c>
      <c r="G10544" s="5">
        <v>2009</v>
      </c>
      <c r="H10544" s="6">
        <v>0.2109453</v>
      </c>
      <c r="I10544" s="7">
        <v>70.515000000000001</v>
      </c>
      <c r="J10544" s="2">
        <v>67</v>
      </c>
      <c r="K10544">
        <v>2</v>
      </c>
    </row>
    <row r="10545" spans="1:12" x14ac:dyDescent="0.25">
      <c r="A10545">
        <v>67954</v>
      </c>
      <c r="B10545" s="2">
        <v>49.500309999999999</v>
      </c>
      <c r="C10545" s="3">
        <v>517</v>
      </c>
      <c r="E10545" t="s">
        <v>11149</v>
      </c>
      <c r="F10545" s="4" t="s">
        <v>12494</v>
      </c>
      <c r="G10545" s="5">
        <v>356</v>
      </c>
      <c r="H10545" s="6">
        <v>0.19101119999999999</v>
      </c>
      <c r="I10545" s="7">
        <v>73.957999999999998</v>
      </c>
    </row>
    <row r="10546" spans="1:12" x14ac:dyDescent="0.25">
      <c r="A10546">
        <v>84053</v>
      </c>
      <c r="B10546" s="2">
        <v>49.500059999999998</v>
      </c>
      <c r="C10546" s="3">
        <v>1016</v>
      </c>
      <c r="E10546" t="s">
        <v>9883</v>
      </c>
      <c r="F10546" s="4" t="s">
        <v>14851</v>
      </c>
      <c r="G10546" s="5">
        <v>653</v>
      </c>
      <c r="H10546" s="6">
        <v>0.1574924</v>
      </c>
      <c r="I10546" s="7">
        <v>79.75</v>
      </c>
    </row>
    <row r="10547" spans="1:12" x14ac:dyDescent="0.25">
      <c r="A10547">
        <v>72802</v>
      </c>
      <c r="B10547" s="2">
        <v>49.496479999999998</v>
      </c>
      <c r="C10547" s="3">
        <v>21274</v>
      </c>
      <c r="D10547" s="4">
        <v>40780</v>
      </c>
      <c r="E10547" t="s">
        <v>7129</v>
      </c>
      <c r="F10547" s="4" t="s">
        <v>13183</v>
      </c>
      <c r="G10547" s="5">
        <v>14319</v>
      </c>
      <c r="H10547" s="6">
        <v>0.28219270000000002</v>
      </c>
      <c r="I10547" s="7">
        <v>58.2</v>
      </c>
      <c r="J10547" s="2">
        <v>51.2</v>
      </c>
      <c r="K10547">
        <v>5</v>
      </c>
    </row>
    <row r="10548" spans="1:12" x14ac:dyDescent="0.25">
      <c r="A10548">
        <v>57052</v>
      </c>
      <c r="B10548" s="2">
        <v>49.492989999999999</v>
      </c>
      <c r="C10548" s="3">
        <v>414</v>
      </c>
      <c r="E10548" t="s">
        <v>9325</v>
      </c>
      <c r="F10548" s="4" t="s">
        <v>10877</v>
      </c>
      <c r="G10548" s="5">
        <v>266</v>
      </c>
      <c r="H10548" s="6">
        <v>0.3947369</v>
      </c>
      <c r="I10548" s="7">
        <v>38.75</v>
      </c>
    </row>
    <row r="10549" spans="1:12" x14ac:dyDescent="0.25">
      <c r="A10549">
        <v>64084</v>
      </c>
      <c r="B10549" s="2">
        <v>49.492649999999998</v>
      </c>
      <c r="C10549" s="3">
        <v>1623</v>
      </c>
      <c r="D10549" s="4">
        <v>28140</v>
      </c>
      <c r="E10549" t="s">
        <v>12260</v>
      </c>
      <c r="F10549" s="4" t="s">
        <v>12102</v>
      </c>
      <c r="G10549" s="5">
        <v>1166</v>
      </c>
      <c r="H10549" s="6">
        <v>0.22212689999999999</v>
      </c>
      <c r="I10549" s="7">
        <v>68.578000000000003</v>
      </c>
      <c r="J10549" s="2">
        <v>52</v>
      </c>
      <c r="K10549">
        <v>2</v>
      </c>
    </row>
    <row r="10550" spans="1:12" x14ac:dyDescent="0.25">
      <c r="A10550">
        <v>76872</v>
      </c>
      <c r="B10550" s="2">
        <v>49.492240000000002</v>
      </c>
      <c r="C10550" s="3">
        <v>662</v>
      </c>
      <c r="E10550" t="s">
        <v>4724</v>
      </c>
      <c r="F10550" s="4" t="s">
        <v>13752</v>
      </c>
      <c r="G10550" s="5">
        <v>538</v>
      </c>
      <c r="H10550" s="6">
        <v>0.26716139999999999</v>
      </c>
      <c r="I10550" s="7">
        <v>60.795000000000002</v>
      </c>
    </row>
    <row r="10551" spans="1:12" x14ac:dyDescent="0.25">
      <c r="A10551">
        <v>22959</v>
      </c>
      <c r="B10551" s="2">
        <v>49.491860000000003</v>
      </c>
      <c r="C10551" s="3">
        <v>1261</v>
      </c>
      <c r="D10551" s="4">
        <v>16820</v>
      </c>
      <c r="E10551" t="s">
        <v>4764</v>
      </c>
      <c r="F10551" s="4" t="s">
        <v>4335</v>
      </c>
      <c r="G10551" s="5">
        <v>1064</v>
      </c>
      <c r="H10551" s="6">
        <v>0.29417290000000001</v>
      </c>
      <c r="I10551" s="7">
        <v>56.125</v>
      </c>
      <c r="J10551" s="2">
        <v>31.5</v>
      </c>
      <c r="K10551">
        <v>2</v>
      </c>
    </row>
    <row r="10552" spans="1:12" x14ac:dyDescent="0.25">
      <c r="A10552">
        <v>82701</v>
      </c>
      <c r="B10552" s="2">
        <v>49.490699999999997</v>
      </c>
      <c r="C10552" s="3">
        <v>5539</v>
      </c>
      <c r="E10552" t="s">
        <v>870</v>
      </c>
      <c r="F10552" s="4" t="s">
        <v>14657</v>
      </c>
      <c r="G10552" s="5">
        <v>3755</v>
      </c>
      <c r="H10552" s="6">
        <v>0.1699068</v>
      </c>
      <c r="I10552" s="7">
        <v>77.599000000000004</v>
      </c>
      <c r="J10552" s="2">
        <v>54</v>
      </c>
      <c r="K10552">
        <v>1</v>
      </c>
    </row>
    <row r="10553" spans="1:12" x14ac:dyDescent="0.25">
      <c r="A10553">
        <v>84606</v>
      </c>
      <c r="B10553" s="2">
        <v>49.486899999999999</v>
      </c>
      <c r="C10553" s="3">
        <v>33723</v>
      </c>
      <c r="D10553" s="4">
        <v>39340</v>
      </c>
      <c r="E10553" t="s">
        <v>14913</v>
      </c>
      <c r="F10553" s="4" t="s">
        <v>14851</v>
      </c>
      <c r="G10553" s="5">
        <v>12121</v>
      </c>
      <c r="H10553" s="6">
        <v>0.43202439999999998</v>
      </c>
      <c r="I10553" s="7">
        <v>32.301000000000002</v>
      </c>
      <c r="J10553" s="2">
        <v>37.1875</v>
      </c>
      <c r="K10553">
        <v>16</v>
      </c>
      <c r="L10553" s="2">
        <v>34.700000000000003</v>
      </c>
    </row>
    <row r="10554" spans="1:12" x14ac:dyDescent="0.25">
      <c r="A10554">
        <v>75076</v>
      </c>
      <c r="B10554" s="2">
        <v>49.48265</v>
      </c>
      <c r="C10554" s="3">
        <v>7327</v>
      </c>
      <c r="D10554" s="4">
        <v>43300</v>
      </c>
      <c r="E10554" t="s">
        <v>13763</v>
      </c>
      <c r="F10554" s="4" t="s">
        <v>13752</v>
      </c>
      <c r="G10554" s="5">
        <v>5604</v>
      </c>
      <c r="H10554" s="6">
        <v>0.22555320000000001</v>
      </c>
      <c r="I10554" s="7">
        <v>67.978999999999999</v>
      </c>
    </row>
    <row r="10555" spans="1:12" x14ac:dyDescent="0.25">
      <c r="A10555">
        <v>50168</v>
      </c>
      <c r="B10555" s="2">
        <v>49.481189999999998</v>
      </c>
      <c r="C10555" s="3">
        <v>771</v>
      </c>
      <c r="D10555" s="4">
        <v>35500</v>
      </c>
      <c r="E10555" t="s">
        <v>9642</v>
      </c>
      <c r="F10555" s="4" t="s">
        <v>9593</v>
      </c>
      <c r="G10555" s="5">
        <v>528</v>
      </c>
      <c r="H10555" s="6">
        <v>0.19470699999999999</v>
      </c>
      <c r="I10555" s="7">
        <v>73.308999999999997</v>
      </c>
    </row>
    <row r="10556" spans="1:12" x14ac:dyDescent="0.25">
      <c r="A10556">
        <v>30572</v>
      </c>
      <c r="B10556" s="2">
        <v>49.480730000000001</v>
      </c>
      <c r="C10556" s="3">
        <v>1832</v>
      </c>
      <c r="E10556" t="s">
        <v>6494</v>
      </c>
      <c r="F10556" s="4" t="s">
        <v>6363</v>
      </c>
      <c r="G10556" s="5">
        <v>1386</v>
      </c>
      <c r="H10556" s="6">
        <v>0.27128429999999998</v>
      </c>
      <c r="I10556" s="7">
        <v>60.073999999999998</v>
      </c>
    </row>
    <row r="10557" spans="1:12" x14ac:dyDescent="0.25">
      <c r="A10557">
        <v>48819</v>
      </c>
      <c r="B10557" s="2">
        <v>49.48</v>
      </c>
      <c r="C10557" s="3">
        <v>2690</v>
      </c>
      <c r="D10557" s="4">
        <v>29620</v>
      </c>
      <c r="E10557" t="s">
        <v>2845</v>
      </c>
      <c r="F10557" s="4" t="s">
        <v>9106</v>
      </c>
      <c r="G10557" s="5">
        <v>1674</v>
      </c>
      <c r="H10557" s="6">
        <v>0.19832739999999999</v>
      </c>
      <c r="I10557" s="7">
        <v>72.679000000000002</v>
      </c>
    </row>
    <row r="10558" spans="1:12" x14ac:dyDescent="0.25">
      <c r="A10558">
        <v>85225</v>
      </c>
      <c r="B10558" s="2">
        <v>49.469059999999999</v>
      </c>
      <c r="C10558" s="3">
        <v>72300</v>
      </c>
      <c r="D10558" s="4">
        <v>38060</v>
      </c>
      <c r="E10558" t="s">
        <v>9046</v>
      </c>
      <c r="F10558" s="4" t="s">
        <v>14962</v>
      </c>
      <c r="G10558" s="5">
        <v>44040</v>
      </c>
      <c r="H10558" s="6">
        <v>0.26101269999999999</v>
      </c>
      <c r="I10558" s="7">
        <v>61.841999999999999</v>
      </c>
      <c r="J10558" s="2">
        <v>43.2</v>
      </c>
      <c r="K10558">
        <v>10</v>
      </c>
      <c r="L10558" s="2">
        <v>68.2</v>
      </c>
    </row>
    <row r="10559" spans="1:12" x14ac:dyDescent="0.25">
      <c r="A10559">
        <v>62836</v>
      </c>
      <c r="B10559" s="2">
        <v>49.458410000000001</v>
      </c>
      <c r="C10559" s="3">
        <v>731</v>
      </c>
      <c r="E10559" t="s">
        <v>5010</v>
      </c>
      <c r="F10559" s="4" t="s">
        <v>11490</v>
      </c>
      <c r="G10559" s="5">
        <v>465</v>
      </c>
      <c r="H10559" s="6">
        <v>0.2387097</v>
      </c>
      <c r="I10559" s="7">
        <v>65.694000000000003</v>
      </c>
    </row>
    <row r="10560" spans="1:12" x14ac:dyDescent="0.25">
      <c r="A10560">
        <v>24141</v>
      </c>
      <c r="B10560" s="2">
        <v>49.455350000000003</v>
      </c>
      <c r="C10560" s="3">
        <v>21344</v>
      </c>
      <c r="D10560" s="4">
        <v>13980</v>
      </c>
      <c r="E10560" t="s">
        <v>4982</v>
      </c>
      <c r="F10560" s="4" t="s">
        <v>4335</v>
      </c>
      <c r="G10560" s="5">
        <v>12342</v>
      </c>
      <c r="H10560" s="6">
        <v>0.29160589999999997</v>
      </c>
      <c r="I10560" s="7">
        <v>56.548999999999999</v>
      </c>
      <c r="J10560" s="2">
        <v>49.5</v>
      </c>
      <c r="K10560">
        <v>10</v>
      </c>
      <c r="L10560" s="2">
        <v>92.1</v>
      </c>
    </row>
    <row r="10561" spans="1:12" x14ac:dyDescent="0.25">
      <c r="A10561">
        <v>57345</v>
      </c>
      <c r="B10561" s="2">
        <v>49.452170000000002</v>
      </c>
      <c r="C10561" s="3">
        <v>1350</v>
      </c>
      <c r="E10561" t="s">
        <v>10945</v>
      </c>
      <c r="F10561" s="4" t="s">
        <v>10877</v>
      </c>
      <c r="G10561" s="5">
        <v>943</v>
      </c>
      <c r="H10561" s="6">
        <v>0.1876988</v>
      </c>
      <c r="I10561" s="7">
        <v>74.5</v>
      </c>
    </row>
    <row r="10562" spans="1:12" x14ac:dyDescent="0.25">
      <c r="A10562">
        <v>64037</v>
      </c>
      <c r="B10562" s="2">
        <v>49.450949999999999</v>
      </c>
      <c r="C10562" s="3">
        <v>6169</v>
      </c>
      <c r="D10562" s="4">
        <v>28140</v>
      </c>
      <c r="E10562" t="s">
        <v>12248</v>
      </c>
      <c r="F10562" s="4" t="s">
        <v>12102</v>
      </c>
      <c r="G10562" s="5">
        <v>4125</v>
      </c>
      <c r="H10562" s="6">
        <v>0.22346099999999999</v>
      </c>
      <c r="I10562" s="7">
        <v>68.313000000000002</v>
      </c>
    </row>
    <row r="10563" spans="1:12" x14ac:dyDescent="0.25">
      <c r="A10563">
        <v>18018</v>
      </c>
      <c r="B10563" s="2">
        <v>49.444589999999998</v>
      </c>
      <c r="C10563" s="3">
        <v>33166</v>
      </c>
      <c r="D10563" s="4">
        <v>10900</v>
      </c>
      <c r="E10563" t="s">
        <v>607</v>
      </c>
      <c r="F10563" s="4" t="s">
        <v>3003</v>
      </c>
      <c r="G10563" s="5">
        <v>22466</v>
      </c>
      <c r="H10563" s="6">
        <v>0.26189519999999999</v>
      </c>
      <c r="I10563" s="7">
        <v>61.658000000000001</v>
      </c>
      <c r="J10563" s="2">
        <v>39.347799999999999</v>
      </c>
      <c r="K10563">
        <v>23</v>
      </c>
      <c r="L10563" s="2">
        <v>47.1</v>
      </c>
    </row>
    <row r="10564" spans="1:12" x14ac:dyDescent="0.25">
      <c r="A10564">
        <v>29662</v>
      </c>
      <c r="B10564" s="2">
        <v>49.43674</v>
      </c>
      <c r="C10564" s="3">
        <v>15199</v>
      </c>
      <c r="D10564" s="4">
        <v>24860</v>
      </c>
      <c r="E10564" t="s">
        <v>6304</v>
      </c>
      <c r="F10564" s="4" t="s">
        <v>6130</v>
      </c>
      <c r="G10564" s="5">
        <v>10340</v>
      </c>
      <c r="H10564" s="6">
        <v>0.29081240000000003</v>
      </c>
      <c r="I10564" s="7">
        <v>56.655999999999999</v>
      </c>
      <c r="J10564" s="2">
        <v>51</v>
      </c>
      <c r="K10564">
        <v>5</v>
      </c>
    </row>
    <row r="10565" spans="1:12" x14ac:dyDescent="0.25">
      <c r="A10565">
        <v>82001</v>
      </c>
      <c r="B10565" s="2">
        <v>49.428559999999997</v>
      </c>
      <c r="C10565" s="3">
        <v>36650</v>
      </c>
      <c r="D10565" s="4">
        <v>16940</v>
      </c>
      <c r="E10565" t="s">
        <v>13530</v>
      </c>
      <c r="F10565" s="4" t="s">
        <v>14657</v>
      </c>
      <c r="G10565" s="5">
        <v>23822</v>
      </c>
      <c r="H10565" s="6">
        <v>0.2463689</v>
      </c>
      <c r="I10565" s="7">
        <v>64.328999999999994</v>
      </c>
      <c r="J10565" s="2">
        <v>48.653799999999997</v>
      </c>
      <c r="K10565">
        <v>26</v>
      </c>
      <c r="L10565" s="2">
        <v>90.2</v>
      </c>
    </row>
    <row r="10566" spans="1:12" x14ac:dyDescent="0.25">
      <c r="A10566">
        <v>73541</v>
      </c>
      <c r="B10566" s="2">
        <v>49.422370000000001</v>
      </c>
      <c r="C10566" s="3">
        <v>3056</v>
      </c>
      <c r="D10566" s="4">
        <v>30020</v>
      </c>
      <c r="E10566" t="s">
        <v>6094</v>
      </c>
      <c r="F10566" s="4" t="s">
        <v>13462</v>
      </c>
      <c r="G10566" s="5">
        <v>2025</v>
      </c>
      <c r="H10566" s="6">
        <v>0.2212346</v>
      </c>
      <c r="I10566" s="7">
        <v>68.671999999999997</v>
      </c>
    </row>
    <row r="10567" spans="1:12" x14ac:dyDescent="0.25">
      <c r="A10567">
        <v>5456</v>
      </c>
      <c r="B10567" s="2">
        <v>49.421669999999999</v>
      </c>
      <c r="C10567" s="3">
        <v>1304</v>
      </c>
      <c r="E10567" t="s">
        <v>1103</v>
      </c>
      <c r="F10567" s="4" t="s">
        <v>1030</v>
      </c>
      <c r="G10567" s="5">
        <v>904</v>
      </c>
      <c r="H10567" s="6">
        <v>0.25303870000000001</v>
      </c>
      <c r="I10567" s="7">
        <v>63.158000000000001</v>
      </c>
    </row>
    <row r="10568" spans="1:12" x14ac:dyDescent="0.25">
      <c r="A10568">
        <v>4762</v>
      </c>
      <c r="B10568" s="2">
        <v>49.421329999999998</v>
      </c>
      <c r="C10568" s="3">
        <v>625</v>
      </c>
      <c r="E10568" t="s">
        <v>955</v>
      </c>
      <c r="F10568" s="4" t="s">
        <v>701</v>
      </c>
      <c r="G10568" s="5">
        <v>499</v>
      </c>
      <c r="H10568" s="6">
        <v>0.2945892</v>
      </c>
      <c r="I10568" s="7">
        <v>55.972000000000001</v>
      </c>
      <c r="J10568" s="2">
        <v>63</v>
      </c>
      <c r="K10568">
        <v>1</v>
      </c>
    </row>
    <row r="10569" spans="1:12" x14ac:dyDescent="0.25">
      <c r="A10569">
        <v>65631</v>
      </c>
      <c r="B10569" s="2">
        <v>49.420490000000001</v>
      </c>
      <c r="C10569" s="3">
        <v>4718</v>
      </c>
      <c r="D10569" s="4">
        <v>44180</v>
      </c>
      <c r="E10569" t="s">
        <v>12439</v>
      </c>
      <c r="F10569" s="4" t="s">
        <v>12102</v>
      </c>
      <c r="G10569" s="5">
        <v>3029</v>
      </c>
      <c r="H10569" s="6">
        <v>0.27689770000000002</v>
      </c>
      <c r="I10569" s="7">
        <v>59.029000000000003</v>
      </c>
    </row>
    <row r="10570" spans="1:12" x14ac:dyDescent="0.25">
      <c r="A10570">
        <v>32502</v>
      </c>
      <c r="B10570" s="2">
        <v>49.419240000000002</v>
      </c>
      <c r="C10570" s="3">
        <v>2638</v>
      </c>
      <c r="D10570" s="4">
        <v>37860</v>
      </c>
      <c r="E10570" t="s">
        <v>6785</v>
      </c>
      <c r="F10570" s="4" t="s">
        <v>6689</v>
      </c>
      <c r="G10570" s="5">
        <v>2168</v>
      </c>
      <c r="H10570" s="6">
        <v>0.2466574</v>
      </c>
      <c r="I10570" s="7">
        <v>64.25</v>
      </c>
      <c r="J10570" s="2">
        <v>45</v>
      </c>
      <c r="K10570">
        <v>1</v>
      </c>
    </row>
    <row r="10571" spans="1:12" x14ac:dyDescent="0.25">
      <c r="A10571">
        <v>65248</v>
      </c>
      <c r="B10571" s="2">
        <v>49.418129999999998</v>
      </c>
      <c r="C10571" s="3">
        <v>4211</v>
      </c>
      <c r="E10571" t="s">
        <v>7110</v>
      </c>
      <c r="F10571" s="4" t="s">
        <v>12102</v>
      </c>
      <c r="G10571" s="5">
        <v>2464</v>
      </c>
      <c r="H10571" s="6">
        <v>0.3144016</v>
      </c>
      <c r="I10571" s="7">
        <v>52.536999999999999</v>
      </c>
      <c r="J10571" s="2">
        <v>45</v>
      </c>
      <c r="K10571">
        <v>2</v>
      </c>
    </row>
    <row r="10572" spans="1:12" x14ac:dyDescent="0.25">
      <c r="A10572">
        <v>50651</v>
      </c>
      <c r="B10572" s="2">
        <v>49.41695</v>
      </c>
      <c r="C10572" s="3">
        <v>3664</v>
      </c>
      <c r="D10572" s="4">
        <v>47940</v>
      </c>
      <c r="E10572" t="s">
        <v>9779</v>
      </c>
      <c r="F10572" s="4" t="s">
        <v>9593</v>
      </c>
      <c r="G10572" s="5">
        <v>2447</v>
      </c>
      <c r="H10572" s="6">
        <v>0.1666667</v>
      </c>
      <c r="I10572" s="7">
        <v>78.055999999999997</v>
      </c>
      <c r="J10572" s="2">
        <v>44</v>
      </c>
      <c r="K10572">
        <v>1</v>
      </c>
    </row>
    <row r="10573" spans="1:12" x14ac:dyDescent="0.25">
      <c r="A10573">
        <v>6790</v>
      </c>
      <c r="B10573" s="2">
        <v>49.410080000000001</v>
      </c>
      <c r="C10573" s="3">
        <v>35826</v>
      </c>
      <c r="D10573" s="4">
        <v>45860</v>
      </c>
      <c r="E10573" t="s">
        <v>1327</v>
      </c>
      <c r="F10573" s="4" t="s">
        <v>1198</v>
      </c>
      <c r="G10573" s="5">
        <v>26284</v>
      </c>
      <c r="H10573" s="6">
        <v>0.2079133</v>
      </c>
      <c r="I10573" s="7">
        <v>70.923000000000002</v>
      </c>
      <c r="J10573" s="2">
        <v>36</v>
      </c>
      <c r="K10573">
        <v>8</v>
      </c>
    </row>
    <row r="10574" spans="1:12" x14ac:dyDescent="0.25">
      <c r="A10574">
        <v>68329</v>
      </c>
      <c r="B10574" s="2">
        <v>49.403689999999997</v>
      </c>
      <c r="C10574" s="3">
        <v>538</v>
      </c>
      <c r="E10574" t="s">
        <v>10522</v>
      </c>
      <c r="F10574" s="4" t="s">
        <v>12738</v>
      </c>
      <c r="G10574" s="5">
        <v>397</v>
      </c>
      <c r="H10574" s="6">
        <v>0.2392947</v>
      </c>
      <c r="I10574" s="7">
        <v>65.5</v>
      </c>
    </row>
    <row r="10575" spans="1:12" x14ac:dyDescent="0.25">
      <c r="A10575">
        <v>80644</v>
      </c>
      <c r="B10575" s="2">
        <v>49.403100000000002</v>
      </c>
      <c r="C10575" s="3">
        <v>3104</v>
      </c>
      <c r="D10575" s="4">
        <v>24540</v>
      </c>
      <c r="E10575" t="s">
        <v>3331</v>
      </c>
      <c r="F10575" s="4" t="s">
        <v>14477</v>
      </c>
      <c r="G10575" s="5">
        <v>2045</v>
      </c>
      <c r="H10575" s="6">
        <v>0.20782400000000001</v>
      </c>
      <c r="I10575" s="7">
        <v>70.938000000000002</v>
      </c>
      <c r="J10575" s="2">
        <v>41</v>
      </c>
      <c r="K10575">
        <v>2</v>
      </c>
    </row>
    <row r="10576" spans="1:12" x14ac:dyDescent="0.25">
      <c r="A10576">
        <v>21239</v>
      </c>
      <c r="B10576" s="2">
        <v>49.397950000000002</v>
      </c>
      <c r="C10576" s="3">
        <v>31454</v>
      </c>
      <c r="D10576" s="4">
        <v>12580</v>
      </c>
      <c r="E10576" t="s">
        <v>4512</v>
      </c>
      <c r="F10576" s="4" t="s">
        <v>4361</v>
      </c>
      <c r="G10576" s="5">
        <v>19500</v>
      </c>
      <c r="H10576" s="6">
        <v>0.27280650000000001</v>
      </c>
      <c r="I10576" s="7">
        <v>59.69</v>
      </c>
      <c r="J10576" s="2">
        <v>37.85</v>
      </c>
      <c r="K10576">
        <v>20</v>
      </c>
      <c r="L10576" s="2">
        <v>38.5</v>
      </c>
    </row>
    <row r="10577" spans="1:12" x14ac:dyDescent="0.25">
      <c r="A10577">
        <v>67485</v>
      </c>
      <c r="B10577" s="2">
        <v>49.393219999999999</v>
      </c>
      <c r="C10577" s="3">
        <v>349</v>
      </c>
      <c r="E10577" t="s">
        <v>8814</v>
      </c>
      <c r="F10577" s="4" t="s">
        <v>12494</v>
      </c>
      <c r="G10577" s="5">
        <v>261</v>
      </c>
      <c r="H10577" s="6">
        <v>0.27099240000000002</v>
      </c>
      <c r="I10577" s="7">
        <v>60</v>
      </c>
    </row>
    <row r="10578" spans="1:12" x14ac:dyDescent="0.25">
      <c r="A10578">
        <v>5747</v>
      </c>
      <c r="B10578" s="2">
        <v>49.393099999999997</v>
      </c>
      <c r="C10578" s="3">
        <v>291</v>
      </c>
      <c r="E10578" t="s">
        <v>39</v>
      </c>
      <c r="F10578" s="4" t="s">
        <v>1030</v>
      </c>
      <c r="G10578" s="5">
        <v>218</v>
      </c>
      <c r="H10578" s="6">
        <v>0.30136990000000002</v>
      </c>
      <c r="I10578" s="7">
        <v>54.75</v>
      </c>
    </row>
    <row r="10579" spans="1:12" x14ac:dyDescent="0.25">
      <c r="A10579">
        <v>12901</v>
      </c>
      <c r="B10579" s="2">
        <v>49.38814</v>
      </c>
      <c r="C10579" s="3">
        <v>32842</v>
      </c>
      <c r="D10579" s="4">
        <v>38460</v>
      </c>
      <c r="E10579" t="s">
        <v>2409</v>
      </c>
      <c r="F10579" s="4" t="s">
        <v>1280</v>
      </c>
      <c r="G10579" s="5">
        <v>20516</v>
      </c>
      <c r="H10579" s="6">
        <v>0.27354260000000002</v>
      </c>
      <c r="I10579" s="7">
        <v>59.558</v>
      </c>
      <c r="J10579" s="2">
        <v>48</v>
      </c>
      <c r="K10579">
        <v>22</v>
      </c>
      <c r="L10579" s="2">
        <v>88</v>
      </c>
    </row>
    <row r="10580" spans="1:12" x14ac:dyDescent="0.25">
      <c r="A10580">
        <v>67762</v>
      </c>
      <c r="B10580" s="2">
        <v>49.38317</v>
      </c>
      <c r="C10580" s="3">
        <v>404</v>
      </c>
      <c r="E10580" t="s">
        <v>12717</v>
      </c>
      <c r="F10580" s="4" t="s">
        <v>12494</v>
      </c>
      <c r="G10580" s="5">
        <v>240</v>
      </c>
      <c r="H10580" s="6">
        <v>0.19502079999999999</v>
      </c>
      <c r="I10580" s="7">
        <v>73.125</v>
      </c>
    </row>
    <row r="10581" spans="1:12" x14ac:dyDescent="0.25">
      <c r="A10581">
        <v>45841</v>
      </c>
      <c r="B10581" s="2">
        <v>49.382980000000003</v>
      </c>
      <c r="C10581" s="3">
        <v>823</v>
      </c>
      <c r="D10581" s="4">
        <v>22300</v>
      </c>
      <c r="E10581" t="s">
        <v>8764</v>
      </c>
      <c r="F10581" s="4" t="s">
        <v>8295</v>
      </c>
      <c r="G10581" s="5">
        <v>545</v>
      </c>
      <c r="H10581" s="6">
        <v>0.17981649999999999</v>
      </c>
      <c r="I10581" s="7">
        <v>75.75</v>
      </c>
    </row>
    <row r="10582" spans="1:12" x14ac:dyDescent="0.25">
      <c r="A10582">
        <v>68982</v>
      </c>
      <c r="B10582" s="2">
        <v>49.382719999999999</v>
      </c>
      <c r="C10582" s="3">
        <v>749</v>
      </c>
      <c r="D10582" s="4">
        <v>28260</v>
      </c>
      <c r="E10582" t="s">
        <v>3345</v>
      </c>
      <c r="F10582" s="4" t="s">
        <v>12738</v>
      </c>
      <c r="G10582" s="5">
        <v>546</v>
      </c>
      <c r="H10582" s="6">
        <v>0.2157221</v>
      </c>
      <c r="I10582" s="7">
        <v>69.545000000000002</v>
      </c>
    </row>
    <row r="10583" spans="1:12" x14ac:dyDescent="0.25">
      <c r="A10583">
        <v>19967</v>
      </c>
      <c r="B10583" s="2">
        <v>49.3825</v>
      </c>
      <c r="C10583" s="3">
        <v>442</v>
      </c>
      <c r="D10583" s="4">
        <v>41540</v>
      </c>
      <c r="E10583" t="s">
        <v>179</v>
      </c>
      <c r="F10583" s="4" t="s">
        <v>4311</v>
      </c>
      <c r="G10583" s="5">
        <v>388</v>
      </c>
      <c r="H10583" s="6">
        <v>0.2757732</v>
      </c>
      <c r="I10583" s="7">
        <v>59.167000000000002</v>
      </c>
    </row>
    <row r="10584" spans="1:12" x14ac:dyDescent="0.25">
      <c r="A10584">
        <v>95471</v>
      </c>
      <c r="B10584" s="2">
        <v>49.38232</v>
      </c>
      <c r="C10584" s="3">
        <v>527</v>
      </c>
      <c r="D10584" s="4">
        <v>42220</v>
      </c>
      <c r="E10584" t="s">
        <v>15910</v>
      </c>
      <c r="F10584" s="4" t="s">
        <v>15368</v>
      </c>
      <c r="G10584" s="5">
        <v>342</v>
      </c>
      <c r="H10584" s="6">
        <v>0.28279880000000002</v>
      </c>
      <c r="I10584" s="7">
        <v>57.945999999999998</v>
      </c>
    </row>
    <row r="10585" spans="1:12" x14ac:dyDescent="0.25">
      <c r="A10585">
        <v>55075</v>
      </c>
      <c r="B10585" s="2">
        <v>49.378950000000003</v>
      </c>
      <c r="C10585" s="3">
        <v>20368</v>
      </c>
      <c r="D10585" s="4">
        <v>33460</v>
      </c>
      <c r="E10585" t="s">
        <v>10457</v>
      </c>
      <c r="F10585" s="4" t="s">
        <v>10428</v>
      </c>
      <c r="G10585" s="5">
        <v>13746</v>
      </c>
      <c r="H10585" s="6">
        <v>0.23081399999999999</v>
      </c>
      <c r="I10585" s="7">
        <v>66.923000000000002</v>
      </c>
      <c r="J10585" s="2">
        <v>42.315800000000003</v>
      </c>
      <c r="K10585">
        <v>19</v>
      </c>
      <c r="L10585" s="2">
        <v>63.5</v>
      </c>
    </row>
    <row r="10586" spans="1:12" x14ac:dyDescent="0.25">
      <c r="A10586">
        <v>41601</v>
      </c>
      <c r="B10586" s="2">
        <v>49.375489999999999</v>
      </c>
      <c r="C10586" s="3">
        <v>953</v>
      </c>
      <c r="E10586" t="s">
        <v>4614</v>
      </c>
      <c r="F10586" s="4" t="s">
        <v>7883</v>
      </c>
      <c r="G10586" s="5">
        <v>699</v>
      </c>
      <c r="H10586" s="6">
        <v>0.2646638</v>
      </c>
      <c r="I10586" s="7">
        <v>61.070999999999998</v>
      </c>
      <c r="J10586" s="2">
        <v>75</v>
      </c>
      <c r="K10586">
        <v>1</v>
      </c>
    </row>
    <row r="10587" spans="1:12" x14ac:dyDescent="0.25">
      <c r="A10587">
        <v>16915</v>
      </c>
      <c r="B10587" s="2">
        <v>49.37433</v>
      </c>
      <c r="C10587" s="3">
        <v>5815</v>
      </c>
      <c r="E10587" t="s">
        <v>3646</v>
      </c>
      <c r="F10587" s="4" t="s">
        <v>3003</v>
      </c>
      <c r="G10587" s="5">
        <v>4116</v>
      </c>
      <c r="H10587" s="6">
        <v>0.2517007</v>
      </c>
      <c r="I10587" s="7">
        <v>63.311</v>
      </c>
      <c r="J10587" s="2">
        <v>50.333300000000001</v>
      </c>
      <c r="K10587">
        <v>3</v>
      </c>
    </row>
    <row r="10588" spans="1:12" x14ac:dyDescent="0.25">
      <c r="A10588">
        <v>79040</v>
      </c>
      <c r="B10588" s="2">
        <v>49.37312</v>
      </c>
      <c r="C10588" s="3">
        <v>1598</v>
      </c>
      <c r="E10588" t="s">
        <v>14353</v>
      </c>
      <c r="F10588" s="4" t="s">
        <v>13752</v>
      </c>
      <c r="G10588" s="5">
        <v>986</v>
      </c>
      <c r="H10588" s="6">
        <v>0.25862069999999998</v>
      </c>
      <c r="I10588" s="7">
        <v>62.115000000000002</v>
      </c>
      <c r="J10588" s="2">
        <v>62</v>
      </c>
      <c r="K10588">
        <v>1</v>
      </c>
    </row>
    <row r="10589" spans="1:12" x14ac:dyDescent="0.25">
      <c r="A10589">
        <v>97366</v>
      </c>
      <c r="B10589" s="2">
        <v>49.372639999999997</v>
      </c>
      <c r="C10589" s="3">
        <v>1251</v>
      </c>
      <c r="D10589" s="4">
        <v>35440</v>
      </c>
      <c r="E10589" t="s">
        <v>16227</v>
      </c>
      <c r="F10589" s="4" t="s">
        <v>16170</v>
      </c>
      <c r="G10589" s="5">
        <v>994</v>
      </c>
      <c r="H10589" s="6">
        <v>0.30181089999999999</v>
      </c>
      <c r="I10589" s="7">
        <v>54.643000000000001</v>
      </c>
      <c r="J10589" s="2">
        <v>42.5</v>
      </c>
      <c r="K10589">
        <v>2</v>
      </c>
    </row>
    <row r="10590" spans="1:12" x14ac:dyDescent="0.25">
      <c r="A10590">
        <v>50171</v>
      </c>
      <c r="B10590" s="2">
        <v>49.371899999999997</v>
      </c>
      <c r="C10590" s="3">
        <v>2944</v>
      </c>
      <c r="E10590" t="s">
        <v>2516</v>
      </c>
      <c r="F10590" s="4" t="s">
        <v>9593</v>
      </c>
      <c r="G10590" s="5">
        <v>2111</v>
      </c>
      <c r="H10590" s="6">
        <v>0.20596590000000001</v>
      </c>
      <c r="I10590" s="7">
        <v>71.203999999999994</v>
      </c>
      <c r="J10590" s="2">
        <v>61</v>
      </c>
      <c r="K10590">
        <v>1</v>
      </c>
    </row>
    <row r="10591" spans="1:12" x14ac:dyDescent="0.25">
      <c r="A10591">
        <v>95726</v>
      </c>
      <c r="B10591" s="2">
        <v>49.369869999999999</v>
      </c>
      <c r="C10591" s="3">
        <v>8565</v>
      </c>
      <c r="D10591" s="4">
        <v>40900</v>
      </c>
      <c r="E10591" t="s">
        <v>15992</v>
      </c>
      <c r="F10591" s="4" t="s">
        <v>15368</v>
      </c>
      <c r="G10591" s="5">
        <v>6376</v>
      </c>
      <c r="H10591" s="6">
        <v>0.23286809999999999</v>
      </c>
      <c r="I10591" s="7">
        <v>66.549000000000007</v>
      </c>
      <c r="J10591" s="2">
        <v>57.5</v>
      </c>
      <c r="K10591">
        <v>4</v>
      </c>
    </row>
    <row r="10592" spans="1:12" x14ac:dyDescent="0.25">
      <c r="A10592">
        <v>59064</v>
      </c>
      <c r="B10592" s="2">
        <v>49.368319999999997</v>
      </c>
      <c r="C10592" s="3">
        <v>101</v>
      </c>
      <c r="D10592" s="4">
        <v>13740</v>
      </c>
      <c r="E10592" t="s">
        <v>11312</v>
      </c>
      <c r="F10592" s="4" t="s">
        <v>11278</v>
      </c>
      <c r="G10592" s="5">
        <v>79</v>
      </c>
      <c r="H10592" s="6">
        <v>0</v>
      </c>
      <c r="I10592" s="7">
        <v>106.786</v>
      </c>
    </row>
    <row r="10593" spans="1:11" x14ac:dyDescent="0.25">
      <c r="A10593">
        <v>57427</v>
      </c>
      <c r="B10593" s="2">
        <v>49.368200000000002</v>
      </c>
      <c r="C10593" s="3">
        <v>689</v>
      </c>
      <c r="D10593" s="4">
        <v>10100</v>
      </c>
      <c r="E10593" t="s">
        <v>627</v>
      </c>
      <c r="F10593" s="4" t="s">
        <v>10877</v>
      </c>
      <c r="G10593" s="5">
        <v>435</v>
      </c>
      <c r="H10593" s="6">
        <v>0.16284399999999999</v>
      </c>
      <c r="I10593" s="7">
        <v>78.643000000000001</v>
      </c>
    </row>
    <row r="10594" spans="1:11" x14ac:dyDescent="0.25">
      <c r="A10594">
        <v>43950</v>
      </c>
      <c r="B10594" s="2">
        <v>49.36504</v>
      </c>
      <c r="C10594" s="3">
        <v>16732</v>
      </c>
      <c r="D10594" s="4">
        <v>48540</v>
      </c>
      <c r="E10594" t="s">
        <v>8476</v>
      </c>
      <c r="F10594" s="4" t="s">
        <v>8295</v>
      </c>
      <c r="G10594" s="5">
        <v>12734</v>
      </c>
      <c r="H10594" s="6">
        <v>0.22088730000000001</v>
      </c>
      <c r="I10594" s="7">
        <v>68.608000000000004</v>
      </c>
      <c r="J10594" s="2">
        <v>50.5</v>
      </c>
      <c r="K10594">
        <v>6</v>
      </c>
    </row>
    <row r="10595" spans="1:11" x14ac:dyDescent="0.25">
      <c r="A10595">
        <v>84301</v>
      </c>
      <c r="B10595" s="2">
        <v>49.36186</v>
      </c>
      <c r="C10595" s="3">
        <v>875</v>
      </c>
      <c r="D10595" s="4">
        <v>36260</v>
      </c>
      <c r="E10595" t="s">
        <v>14893</v>
      </c>
      <c r="F10595" s="4" t="s">
        <v>14851</v>
      </c>
      <c r="G10595" s="5">
        <v>540</v>
      </c>
      <c r="H10595" s="6">
        <v>0.2055556</v>
      </c>
      <c r="I10595" s="7">
        <v>71.25</v>
      </c>
      <c r="J10595" s="2">
        <v>54</v>
      </c>
      <c r="K10595">
        <v>1</v>
      </c>
    </row>
    <row r="10596" spans="1:11" x14ac:dyDescent="0.25">
      <c r="A10596">
        <v>95410</v>
      </c>
      <c r="B10596" s="2">
        <v>49.361550000000001</v>
      </c>
      <c r="C10596" s="3">
        <v>885</v>
      </c>
      <c r="D10596" s="4">
        <v>46380</v>
      </c>
      <c r="E10596" t="s">
        <v>465</v>
      </c>
      <c r="F10596" s="4" t="s">
        <v>15368</v>
      </c>
      <c r="G10596" s="5">
        <v>750</v>
      </c>
      <c r="H10596" s="6">
        <v>0.316</v>
      </c>
      <c r="I10596" s="7">
        <v>52.161999999999999</v>
      </c>
    </row>
    <row r="10597" spans="1:11" x14ac:dyDescent="0.25">
      <c r="A10597">
        <v>7740</v>
      </c>
      <c r="B10597" s="2">
        <v>49.356380000000001</v>
      </c>
      <c r="C10597" s="3">
        <v>30881</v>
      </c>
      <c r="D10597" s="4">
        <v>35620</v>
      </c>
      <c r="E10597" t="s">
        <v>1508</v>
      </c>
      <c r="F10597" s="4" t="s">
        <v>1341</v>
      </c>
      <c r="G10597" s="5">
        <v>20864</v>
      </c>
      <c r="H10597" s="6">
        <v>0.28757670000000002</v>
      </c>
      <c r="I10597" s="7">
        <v>57.072000000000003</v>
      </c>
      <c r="J10597" s="2">
        <v>38.75</v>
      </c>
      <c r="K10597">
        <v>8</v>
      </c>
    </row>
    <row r="10598" spans="1:11" x14ac:dyDescent="0.25">
      <c r="A10598">
        <v>68976</v>
      </c>
      <c r="B10598" s="2">
        <v>49.351349999999996</v>
      </c>
      <c r="C10598" s="3">
        <v>254</v>
      </c>
      <c r="D10598" s="4">
        <v>30420</v>
      </c>
      <c r="E10598" t="s">
        <v>518</v>
      </c>
      <c r="F10598" s="4" t="s">
        <v>12738</v>
      </c>
      <c r="G10598" s="5">
        <v>163</v>
      </c>
      <c r="H10598" s="6">
        <v>0.2392638</v>
      </c>
      <c r="I10598" s="7">
        <v>65.417000000000002</v>
      </c>
    </row>
    <row r="10599" spans="1:11" x14ac:dyDescent="0.25">
      <c r="A10599">
        <v>89021</v>
      </c>
      <c r="B10599" s="2">
        <v>49.350810000000003</v>
      </c>
      <c r="C10599" s="3">
        <v>3387</v>
      </c>
      <c r="D10599" s="4">
        <v>29820</v>
      </c>
      <c r="E10599" t="s">
        <v>15327</v>
      </c>
      <c r="F10599" s="4" t="s">
        <v>15318</v>
      </c>
      <c r="G10599" s="5">
        <v>2084</v>
      </c>
      <c r="H10599" s="6">
        <v>0.17898269999999999</v>
      </c>
      <c r="I10599" s="7">
        <v>75.832999999999998</v>
      </c>
    </row>
    <row r="10600" spans="1:11" x14ac:dyDescent="0.25">
      <c r="A10600">
        <v>58421</v>
      </c>
      <c r="B10600" s="2">
        <v>49.34984</v>
      </c>
      <c r="C10600" s="3">
        <v>2829</v>
      </c>
      <c r="E10600" t="s">
        <v>11159</v>
      </c>
      <c r="F10600" s="4" t="s">
        <v>11069</v>
      </c>
      <c r="G10600" s="5">
        <v>2009</v>
      </c>
      <c r="H10600" s="6">
        <v>0.2064677</v>
      </c>
      <c r="I10600" s="7">
        <v>71.082999999999998</v>
      </c>
      <c r="J10600" s="2">
        <v>53.5</v>
      </c>
      <c r="K10600">
        <v>4</v>
      </c>
    </row>
    <row r="10601" spans="1:11" x14ac:dyDescent="0.25">
      <c r="A10601">
        <v>57481</v>
      </c>
      <c r="B10601" s="2">
        <v>49.349249999999998</v>
      </c>
      <c r="C10601" s="3">
        <v>570</v>
      </c>
      <c r="D10601" s="4">
        <v>10100</v>
      </c>
      <c r="E10601" t="s">
        <v>463</v>
      </c>
      <c r="F10601" s="4" t="s">
        <v>10877</v>
      </c>
      <c r="G10601" s="5">
        <v>448</v>
      </c>
      <c r="H10601" s="6">
        <v>0.21875</v>
      </c>
      <c r="I10601" s="7">
        <v>68.957999999999998</v>
      </c>
      <c r="J10601" s="2">
        <v>66</v>
      </c>
      <c r="K10601">
        <v>1</v>
      </c>
    </row>
    <row r="10602" spans="1:11" x14ac:dyDescent="0.25">
      <c r="A10602">
        <v>15353</v>
      </c>
      <c r="B10602" s="2">
        <v>49.349139999999998</v>
      </c>
      <c r="C10602" s="3">
        <v>37</v>
      </c>
      <c r="E10602" t="s">
        <v>2736</v>
      </c>
      <c r="F10602" s="4" t="s">
        <v>3003</v>
      </c>
      <c r="G10602" s="5">
        <v>26</v>
      </c>
      <c r="H10602" s="6">
        <v>0.23076920000000001</v>
      </c>
      <c r="I10602" s="7">
        <v>66.875</v>
      </c>
    </row>
    <row r="10603" spans="1:11" x14ac:dyDescent="0.25">
      <c r="A10603">
        <v>8068</v>
      </c>
      <c r="B10603" s="2">
        <v>49.347949999999997</v>
      </c>
      <c r="C10603" s="3">
        <v>6918</v>
      </c>
      <c r="D10603" s="4">
        <v>37980</v>
      </c>
      <c r="E10603" t="s">
        <v>1619</v>
      </c>
      <c r="F10603" s="4" t="s">
        <v>1341</v>
      </c>
      <c r="G10603" s="5">
        <v>4909</v>
      </c>
      <c r="H10603" s="6">
        <v>0.1808554</v>
      </c>
      <c r="I10603" s="7">
        <v>75.5</v>
      </c>
      <c r="J10603" s="2">
        <v>48</v>
      </c>
      <c r="K10603">
        <v>1</v>
      </c>
    </row>
    <row r="10604" spans="1:11" x14ac:dyDescent="0.25">
      <c r="A10604">
        <v>70431</v>
      </c>
      <c r="B10604" s="2">
        <v>49.345970000000001</v>
      </c>
      <c r="C10604" s="3">
        <v>4632</v>
      </c>
      <c r="D10604" s="4">
        <v>35380</v>
      </c>
      <c r="E10604" t="s">
        <v>12984</v>
      </c>
      <c r="F10604" s="4" t="s">
        <v>12927</v>
      </c>
      <c r="G10604" s="5">
        <v>3378</v>
      </c>
      <c r="H10604" s="6">
        <v>0.21071319999999999</v>
      </c>
      <c r="I10604" s="7">
        <v>70.335999999999999</v>
      </c>
    </row>
    <row r="10605" spans="1:11" x14ac:dyDescent="0.25">
      <c r="A10605">
        <v>53065</v>
      </c>
      <c r="B10605" s="2">
        <v>49.34478</v>
      </c>
      <c r="C10605" s="3">
        <v>2279</v>
      </c>
      <c r="D10605" s="4">
        <v>22540</v>
      </c>
      <c r="E10605" t="s">
        <v>956</v>
      </c>
      <c r="F10605" s="4" t="s">
        <v>10031</v>
      </c>
      <c r="G10605" s="5">
        <v>1593</v>
      </c>
      <c r="H10605" s="6">
        <v>0.18130489999999999</v>
      </c>
      <c r="I10605" s="7">
        <v>75.417000000000002</v>
      </c>
      <c r="J10605" s="2">
        <v>27.5</v>
      </c>
      <c r="K10605">
        <v>2</v>
      </c>
    </row>
    <row r="10606" spans="1:11" x14ac:dyDescent="0.25">
      <c r="A10606">
        <v>62246</v>
      </c>
      <c r="B10606" s="2">
        <v>49.342750000000002</v>
      </c>
      <c r="C10606" s="3">
        <v>10145</v>
      </c>
      <c r="D10606" s="4">
        <v>41180</v>
      </c>
      <c r="E10606" t="s">
        <v>481</v>
      </c>
      <c r="F10606" s="4" t="s">
        <v>11490</v>
      </c>
      <c r="G10606" s="5">
        <v>6902</v>
      </c>
      <c r="H10606" s="6">
        <v>0.2390265</v>
      </c>
      <c r="I10606" s="7">
        <v>65.441999999999993</v>
      </c>
      <c r="J10606" s="2">
        <v>42</v>
      </c>
      <c r="K10606">
        <v>1</v>
      </c>
    </row>
    <row r="10607" spans="1:11" x14ac:dyDescent="0.25">
      <c r="A10607">
        <v>77970</v>
      </c>
      <c r="B10607" s="2">
        <v>49.34104</v>
      </c>
      <c r="C10607" s="3">
        <v>328</v>
      </c>
      <c r="E10607" t="s">
        <v>14133</v>
      </c>
      <c r="F10607" s="4" t="s">
        <v>13752</v>
      </c>
      <c r="G10607" s="5">
        <v>244</v>
      </c>
      <c r="H10607" s="6">
        <v>0.18852459999999999</v>
      </c>
      <c r="I10607" s="7">
        <v>74.167000000000002</v>
      </c>
    </row>
    <row r="10608" spans="1:11" x14ac:dyDescent="0.25">
      <c r="A10608">
        <v>16852</v>
      </c>
      <c r="B10608" s="2">
        <v>49.34093</v>
      </c>
      <c r="C10608" s="3">
        <v>326</v>
      </c>
      <c r="D10608" s="4">
        <v>44300</v>
      </c>
      <c r="E10608" t="s">
        <v>3619</v>
      </c>
      <c r="F10608" s="4" t="s">
        <v>3003</v>
      </c>
      <c r="G10608" s="5">
        <v>218</v>
      </c>
      <c r="H10608" s="6">
        <v>0.16438359999999999</v>
      </c>
      <c r="I10608" s="7">
        <v>78.332999999999998</v>
      </c>
    </row>
    <row r="10609" spans="1:12" x14ac:dyDescent="0.25">
      <c r="A10609">
        <v>10040</v>
      </c>
      <c r="B10609" s="2">
        <v>49.333150000000003</v>
      </c>
      <c r="C10609" s="3">
        <v>45277</v>
      </c>
      <c r="D10609" s="4">
        <v>35620</v>
      </c>
      <c r="E10609" t="s">
        <v>1789</v>
      </c>
      <c r="F10609" s="4" t="s">
        <v>1280</v>
      </c>
      <c r="G10609" s="5">
        <v>32287</v>
      </c>
      <c r="H10609" s="6">
        <v>0.33898040000000002</v>
      </c>
      <c r="I10609" s="7">
        <v>48.158000000000001</v>
      </c>
      <c r="J10609" s="2">
        <v>30.571400000000001</v>
      </c>
      <c r="K10609">
        <v>28</v>
      </c>
      <c r="L10609" s="2">
        <v>7.8</v>
      </c>
    </row>
    <row r="10610" spans="1:12" x14ac:dyDescent="0.25">
      <c r="A10610">
        <v>55302</v>
      </c>
      <c r="B10610" s="2">
        <v>49.32423</v>
      </c>
      <c r="C10610" s="3">
        <v>7006</v>
      </c>
      <c r="D10610" s="4">
        <v>33460</v>
      </c>
      <c r="E10610" t="s">
        <v>1745</v>
      </c>
      <c r="F10610" s="4" t="s">
        <v>10428</v>
      </c>
      <c r="G10610" s="5">
        <v>4985</v>
      </c>
      <c r="H10610" s="6">
        <v>0.23751249999999999</v>
      </c>
      <c r="I10610" s="7">
        <v>65.69</v>
      </c>
      <c r="J10610" s="2">
        <v>62.5</v>
      </c>
      <c r="K10610">
        <v>2</v>
      </c>
    </row>
    <row r="10611" spans="1:12" x14ac:dyDescent="0.25">
      <c r="A10611">
        <v>32713</v>
      </c>
      <c r="B10611" s="2">
        <v>49.319470000000003</v>
      </c>
      <c r="C10611" s="3">
        <v>19621</v>
      </c>
      <c r="D10611" s="4">
        <v>19660</v>
      </c>
      <c r="E10611" t="s">
        <v>6829</v>
      </c>
      <c r="F10611" s="4" t="s">
        <v>6689</v>
      </c>
      <c r="G10611" s="5">
        <v>14906</v>
      </c>
      <c r="H10611" s="6">
        <v>0.25162679999999998</v>
      </c>
      <c r="I10611" s="7">
        <v>63.247</v>
      </c>
      <c r="J10611" s="2">
        <v>49</v>
      </c>
      <c r="K10611">
        <v>3</v>
      </c>
    </row>
    <row r="10612" spans="1:12" x14ac:dyDescent="0.25">
      <c r="A10612">
        <v>98108</v>
      </c>
      <c r="B10612" s="2">
        <v>49.311929999999997</v>
      </c>
      <c r="C10612" s="3">
        <v>24219</v>
      </c>
      <c r="D10612" s="4">
        <v>42660</v>
      </c>
      <c r="E10612" t="s">
        <v>16366</v>
      </c>
      <c r="F10612" s="4" t="s">
        <v>16344</v>
      </c>
      <c r="G10612" s="5">
        <v>16580</v>
      </c>
      <c r="H10612" s="6">
        <v>0.2764007</v>
      </c>
      <c r="I10612" s="7">
        <v>58.960999999999999</v>
      </c>
      <c r="J10612" s="2">
        <v>41.7727</v>
      </c>
      <c r="K10612">
        <v>22</v>
      </c>
      <c r="L10612" s="2">
        <v>60.6</v>
      </c>
    </row>
    <row r="10613" spans="1:12" x14ac:dyDescent="0.25">
      <c r="A10613">
        <v>41527</v>
      </c>
      <c r="B10613" s="2">
        <v>49.30782</v>
      </c>
      <c r="C10613" s="3">
        <v>845</v>
      </c>
      <c r="E10613" t="s">
        <v>1914</v>
      </c>
      <c r="F10613" s="4" t="s">
        <v>7883</v>
      </c>
      <c r="G10613" s="5">
        <v>591</v>
      </c>
      <c r="H10613" s="6">
        <v>0.24703890000000001</v>
      </c>
      <c r="I10613" s="7">
        <v>64.034000000000006</v>
      </c>
    </row>
    <row r="10614" spans="1:12" x14ac:dyDescent="0.25">
      <c r="A10614">
        <v>88324</v>
      </c>
      <c r="B10614" s="2">
        <v>49.307639999999999</v>
      </c>
      <c r="C10614" s="3">
        <v>189</v>
      </c>
      <c r="E10614" t="s">
        <v>8015</v>
      </c>
      <c r="F10614" s="4" t="s">
        <v>15124</v>
      </c>
      <c r="G10614" s="5">
        <v>144</v>
      </c>
      <c r="H10614" s="6">
        <v>0.25517240000000002</v>
      </c>
      <c r="I10614" s="7">
        <v>62.625</v>
      </c>
    </row>
    <row r="10615" spans="1:12" x14ac:dyDescent="0.25">
      <c r="A10615">
        <v>67753</v>
      </c>
      <c r="B10615" s="2">
        <v>49.30753</v>
      </c>
      <c r="C10615" s="3">
        <v>566</v>
      </c>
      <c r="E10615" t="s">
        <v>2152</v>
      </c>
      <c r="F10615" s="4" t="s">
        <v>12494</v>
      </c>
      <c r="G10615" s="5">
        <v>342</v>
      </c>
      <c r="H10615" s="6">
        <v>0.2105263</v>
      </c>
      <c r="I10615" s="7">
        <v>70.332999999999998</v>
      </c>
    </row>
    <row r="10616" spans="1:12" x14ac:dyDescent="0.25">
      <c r="A10616">
        <v>81253</v>
      </c>
      <c r="B10616" s="2">
        <v>49.30733</v>
      </c>
      <c r="C10616" s="3">
        <v>570</v>
      </c>
      <c r="E10616" t="s">
        <v>9556</v>
      </c>
      <c r="F10616" s="4" t="s">
        <v>14477</v>
      </c>
      <c r="G10616" s="5">
        <v>485</v>
      </c>
      <c r="H10616" s="6">
        <v>0.2494845</v>
      </c>
      <c r="I10616" s="7">
        <v>63.597999999999999</v>
      </c>
      <c r="J10616" s="2">
        <v>61</v>
      </c>
      <c r="K10616">
        <v>1</v>
      </c>
    </row>
    <row r="10617" spans="1:12" x14ac:dyDescent="0.25">
      <c r="A10617">
        <v>54217</v>
      </c>
      <c r="B10617" s="2">
        <v>49.30603</v>
      </c>
      <c r="C10617" s="3">
        <v>7390</v>
      </c>
      <c r="D10617" s="4">
        <v>24580</v>
      </c>
      <c r="E10617" t="s">
        <v>10217</v>
      </c>
      <c r="F10617" s="4" t="s">
        <v>10031</v>
      </c>
      <c r="G10617" s="5">
        <v>4901</v>
      </c>
      <c r="H10617" s="6">
        <v>0.17564260000000001</v>
      </c>
      <c r="I10617" s="7">
        <v>76.352000000000004</v>
      </c>
      <c r="J10617" s="2">
        <v>70</v>
      </c>
      <c r="K10617">
        <v>3</v>
      </c>
    </row>
    <row r="10618" spans="1:12" x14ac:dyDescent="0.25">
      <c r="A10618">
        <v>78212</v>
      </c>
      <c r="B10618" s="2">
        <v>49.300330000000002</v>
      </c>
      <c r="C10618" s="3">
        <v>28437</v>
      </c>
      <c r="D10618" s="4">
        <v>41700</v>
      </c>
      <c r="E10618" t="s">
        <v>6913</v>
      </c>
      <c r="F10618" s="4" t="s">
        <v>13752</v>
      </c>
      <c r="G10618" s="5">
        <v>18957</v>
      </c>
      <c r="H10618" s="6">
        <v>0.31123070000000003</v>
      </c>
      <c r="I10618" s="7">
        <v>52.92</v>
      </c>
      <c r="J10618" s="2">
        <v>37.222200000000001</v>
      </c>
      <c r="K10618">
        <v>27</v>
      </c>
      <c r="L10618" s="2">
        <v>34.9</v>
      </c>
    </row>
    <row r="10619" spans="1:12" x14ac:dyDescent="0.25">
      <c r="A10619">
        <v>14094</v>
      </c>
      <c r="B10619" s="2">
        <v>49.287350000000004</v>
      </c>
      <c r="C10619" s="3">
        <v>50604</v>
      </c>
      <c r="D10619" s="4">
        <v>15380</v>
      </c>
      <c r="E10619" t="s">
        <v>2802</v>
      </c>
      <c r="F10619" s="4" t="s">
        <v>1280</v>
      </c>
      <c r="G10619" s="5">
        <v>35284</v>
      </c>
      <c r="H10619" s="6">
        <v>0.2308412</v>
      </c>
      <c r="I10619" s="7">
        <v>66.802000000000007</v>
      </c>
      <c r="J10619" s="2">
        <v>54.684199999999997</v>
      </c>
      <c r="K10619">
        <v>19</v>
      </c>
      <c r="L10619" s="2">
        <v>99</v>
      </c>
    </row>
    <row r="10620" spans="1:12" x14ac:dyDescent="0.25">
      <c r="A10620">
        <v>78152</v>
      </c>
      <c r="B10620" s="2">
        <v>49.278530000000003</v>
      </c>
      <c r="C10620" s="3">
        <v>2062</v>
      </c>
      <c r="D10620" s="4">
        <v>41700</v>
      </c>
      <c r="E10620" t="s">
        <v>14196</v>
      </c>
      <c r="F10620" s="4" t="s">
        <v>13752</v>
      </c>
      <c r="G10620" s="5">
        <v>1550</v>
      </c>
      <c r="H10620" s="6">
        <v>0.1708575</v>
      </c>
      <c r="I10620" s="7">
        <v>77.167000000000002</v>
      </c>
    </row>
    <row r="10621" spans="1:12" x14ac:dyDescent="0.25">
      <c r="A10621">
        <v>73728</v>
      </c>
      <c r="B10621" s="2">
        <v>49.277830000000002</v>
      </c>
      <c r="C10621" s="3">
        <v>1875</v>
      </c>
      <c r="E10621" t="s">
        <v>6088</v>
      </c>
      <c r="F10621" s="4" t="s">
        <v>13462</v>
      </c>
      <c r="G10621" s="5">
        <v>1391</v>
      </c>
      <c r="H10621" s="6">
        <v>0.2600575</v>
      </c>
      <c r="I10621" s="7">
        <v>61.75</v>
      </c>
      <c r="J10621" s="2">
        <v>56</v>
      </c>
      <c r="K10621">
        <v>1</v>
      </c>
    </row>
    <row r="10622" spans="1:12" x14ac:dyDescent="0.25">
      <c r="A10622">
        <v>61754</v>
      </c>
      <c r="B10622" s="2">
        <v>49.277290000000001</v>
      </c>
      <c r="C10622" s="3">
        <v>1180</v>
      </c>
      <c r="D10622" s="4">
        <v>14010</v>
      </c>
      <c r="E10622" t="s">
        <v>4653</v>
      </c>
      <c r="F10622" s="4" t="s">
        <v>11490</v>
      </c>
      <c r="G10622" s="5">
        <v>846</v>
      </c>
      <c r="H10622" s="6">
        <v>0.1607565</v>
      </c>
      <c r="I10622" s="7">
        <v>78.906000000000006</v>
      </c>
    </row>
    <row r="10623" spans="1:12" x14ac:dyDescent="0.25">
      <c r="A10623">
        <v>41740</v>
      </c>
      <c r="B10623" s="2">
        <v>49.276919999999997</v>
      </c>
      <c r="C10623" s="3">
        <v>888</v>
      </c>
      <c r="E10623" t="s">
        <v>8131</v>
      </c>
      <c r="F10623" s="4" t="s">
        <v>7883</v>
      </c>
      <c r="G10623" s="5">
        <v>698</v>
      </c>
      <c r="H10623" s="6">
        <v>0.18194840000000001</v>
      </c>
      <c r="I10623" s="7">
        <v>75.239999999999995</v>
      </c>
    </row>
    <row r="10624" spans="1:12" x14ac:dyDescent="0.25">
      <c r="A10624">
        <v>37080</v>
      </c>
      <c r="B10624" s="2">
        <v>49.27534</v>
      </c>
      <c r="C10624" s="3">
        <v>7784</v>
      </c>
      <c r="D10624" s="4">
        <v>34980</v>
      </c>
      <c r="E10624" t="s">
        <v>7377</v>
      </c>
      <c r="F10624" s="4" t="s">
        <v>7348</v>
      </c>
      <c r="G10624" s="5">
        <v>5877</v>
      </c>
      <c r="H10624" s="6">
        <v>0.21708060000000001</v>
      </c>
      <c r="I10624" s="7">
        <v>69.156000000000006</v>
      </c>
      <c r="J10624" s="2">
        <v>54.333300000000001</v>
      </c>
      <c r="K10624">
        <v>3</v>
      </c>
    </row>
    <row r="10625" spans="1:12" x14ac:dyDescent="0.25">
      <c r="A10625">
        <v>14004</v>
      </c>
      <c r="B10625" s="2">
        <v>49.271810000000002</v>
      </c>
      <c r="C10625" s="3">
        <v>12284</v>
      </c>
      <c r="D10625" s="4">
        <v>15380</v>
      </c>
      <c r="E10625" t="s">
        <v>2758</v>
      </c>
      <c r="F10625" s="4" t="s">
        <v>1280</v>
      </c>
      <c r="G10625" s="5">
        <v>8876</v>
      </c>
      <c r="H10625" s="6">
        <v>0.1990537</v>
      </c>
      <c r="I10625" s="7">
        <v>72.260000000000005</v>
      </c>
      <c r="J10625" s="2">
        <v>44.25</v>
      </c>
      <c r="K10625">
        <v>4</v>
      </c>
    </row>
    <row r="10626" spans="1:12" x14ac:dyDescent="0.25">
      <c r="A10626">
        <v>48033</v>
      </c>
      <c r="B10626" s="2">
        <v>49.2669</v>
      </c>
      <c r="C10626" s="3">
        <v>15975</v>
      </c>
      <c r="D10626" s="4">
        <v>19820</v>
      </c>
      <c r="E10626" t="s">
        <v>104</v>
      </c>
      <c r="F10626" s="4" t="s">
        <v>9106</v>
      </c>
      <c r="G10626" s="5">
        <v>11640</v>
      </c>
      <c r="H10626" s="6">
        <v>0.29295529999999997</v>
      </c>
      <c r="I10626" s="7">
        <v>56.024999999999999</v>
      </c>
      <c r="J10626" s="2">
        <v>33.625</v>
      </c>
      <c r="K10626">
        <v>8</v>
      </c>
    </row>
    <row r="10627" spans="1:12" x14ac:dyDescent="0.25">
      <c r="A10627">
        <v>13363</v>
      </c>
      <c r="B10627" s="2">
        <v>49.263710000000003</v>
      </c>
      <c r="C10627" s="3">
        <v>2375</v>
      </c>
      <c r="D10627" s="4">
        <v>46540</v>
      </c>
      <c r="E10627" t="s">
        <v>2591</v>
      </c>
      <c r="F10627" s="4" t="s">
        <v>1280</v>
      </c>
      <c r="G10627" s="5">
        <v>1705</v>
      </c>
      <c r="H10627" s="6">
        <v>0.2203986</v>
      </c>
      <c r="I10627" s="7">
        <v>68.563000000000002</v>
      </c>
    </row>
    <row r="10628" spans="1:12" x14ac:dyDescent="0.25">
      <c r="A10628">
        <v>92555</v>
      </c>
      <c r="B10628" s="2">
        <v>49.257530000000003</v>
      </c>
      <c r="C10628" s="3">
        <v>40418</v>
      </c>
      <c r="D10628" s="4">
        <v>40140</v>
      </c>
      <c r="E10628" t="s">
        <v>15569</v>
      </c>
      <c r="F10628" s="4" t="s">
        <v>15368</v>
      </c>
      <c r="G10628" s="5">
        <v>24106</v>
      </c>
      <c r="H10628" s="6">
        <v>0.1993694</v>
      </c>
      <c r="I10628" s="7">
        <v>72.19</v>
      </c>
      <c r="J10628" s="2">
        <v>59</v>
      </c>
      <c r="K10628">
        <v>2</v>
      </c>
    </row>
    <row r="10629" spans="1:12" x14ac:dyDescent="0.25">
      <c r="A10629">
        <v>57433</v>
      </c>
      <c r="B10629" s="2">
        <v>49.251690000000004</v>
      </c>
      <c r="C10629" s="3">
        <v>418</v>
      </c>
      <c r="D10629" s="4">
        <v>10100</v>
      </c>
      <c r="E10629" t="s">
        <v>1240</v>
      </c>
      <c r="F10629" s="4" t="s">
        <v>10877</v>
      </c>
      <c r="G10629" s="5">
        <v>277</v>
      </c>
      <c r="H10629" s="6">
        <v>0.26258989999999999</v>
      </c>
      <c r="I10629" s="7">
        <v>61.25</v>
      </c>
    </row>
    <row r="10630" spans="1:12" x14ac:dyDescent="0.25">
      <c r="A10630">
        <v>10977</v>
      </c>
      <c r="B10630" s="2">
        <v>49.243699999999997</v>
      </c>
      <c r="C10630" s="3">
        <v>60650</v>
      </c>
      <c r="D10630" s="4">
        <v>35620</v>
      </c>
      <c r="E10630" t="s">
        <v>1878</v>
      </c>
      <c r="F10630" s="4" t="s">
        <v>1280</v>
      </c>
      <c r="G10630" s="5">
        <v>33129</v>
      </c>
      <c r="H10630" s="6">
        <v>0.2521658</v>
      </c>
      <c r="I10630" s="7">
        <v>63.048000000000002</v>
      </c>
      <c r="J10630" s="2">
        <v>32.777799999999999</v>
      </c>
      <c r="K10630">
        <v>18</v>
      </c>
      <c r="L10630" s="2">
        <v>13.6</v>
      </c>
    </row>
    <row r="10631" spans="1:12" x14ac:dyDescent="0.25">
      <c r="A10631">
        <v>18415</v>
      </c>
      <c r="B10631" s="2">
        <v>49.235520000000001</v>
      </c>
      <c r="C10631" s="3">
        <v>1212</v>
      </c>
      <c r="E10631" t="s">
        <v>4050</v>
      </c>
      <c r="F10631" s="4" t="s">
        <v>3003</v>
      </c>
      <c r="G10631" s="5">
        <v>1027</v>
      </c>
      <c r="H10631" s="6">
        <v>0.2714008</v>
      </c>
      <c r="I10631" s="7">
        <v>59.722000000000001</v>
      </c>
    </row>
    <row r="10632" spans="1:12" x14ac:dyDescent="0.25">
      <c r="A10632">
        <v>12838</v>
      </c>
      <c r="B10632" s="2">
        <v>49.235169999999997</v>
      </c>
      <c r="C10632" s="3">
        <v>601</v>
      </c>
      <c r="D10632" s="4">
        <v>24020</v>
      </c>
      <c r="E10632" t="s">
        <v>1232</v>
      </c>
      <c r="F10632" s="4" t="s">
        <v>1280</v>
      </c>
      <c r="G10632" s="5">
        <v>460</v>
      </c>
      <c r="H10632" s="6">
        <v>0.1583514</v>
      </c>
      <c r="I10632" s="7">
        <v>79.25</v>
      </c>
    </row>
    <row r="10633" spans="1:12" x14ac:dyDescent="0.25">
      <c r="A10633">
        <v>12411</v>
      </c>
      <c r="B10633" s="2">
        <v>49.234990000000003</v>
      </c>
      <c r="C10633" s="3">
        <v>474</v>
      </c>
      <c r="D10633" s="4">
        <v>28740</v>
      </c>
      <c r="E10633" t="s">
        <v>2189</v>
      </c>
      <c r="F10633" s="4" t="s">
        <v>1280</v>
      </c>
      <c r="G10633" s="5">
        <v>303</v>
      </c>
      <c r="H10633" s="6">
        <v>0.25742579999999998</v>
      </c>
      <c r="I10633" s="7">
        <v>62.115000000000002</v>
      </c>
      <c r="J10633" s="2">
        <v>47</v>
      </c>
      <c r="K10633">
        <v>1</v>
      </c>
    </row>
    <row r="10634" spans="1:12" x14ac:dyDescent="0.25">
      <c r="A10634">
        <v>47715</v>
      </c>
      <c r="B10634" s="2">
        <v>49.230449999999998</v>
      </c>
      <c r="C10634" s="3">
        <v>27254</v>
      </c>
      <c r="D10634" s="4">
        <v>21780</v>
      </c>
      <c r="E10634" t="s">
        <v>9059</v>
      </c>
      <c r="F10634" s="4" t="s">
        <v>8800</v>
      </c>
      <c r="G10634" s="5">
        <v>18653</v>
      </c>
      <c r="H10634" s="6">
        <v>0.31907360000000001</v>
      </c>
      <c r="I10634" s="7">
        <v>51.444000000000003</v>
      </c>
      <c r="J10634" s="2">
        <v>36.307699999999997</v>
      </c>
      <c r="K10634">
        <v>13</v>
      </c>
      <c r="L10634" s="2">
        <v>29.9</v>
      </c>
    </row>
    <row r="10635" spans="1:12" x14ac:dyDescent="0.25">
      <c r="A10635">
        <v>78666</v>
      </c>
      <c r="B10635" s="2">
        <v>49.218069999999997</v>
      </c>
      <c r="C10635" s="3">
        <v>68704</v>
      </c>
      <c r="D10635" s="4">
        <v>12420</v>
      </c>
      <c r="E10635" t="s">
        <v>14294</v>
      </c>
      <c r="F10635" s="4" t="s">
        <v>13752</v>
      </c>
      <c r="G10635" s="5">
        <v>33085</v>
      </c>
      <c r="H10635" s="6">
        <v>0.30786439999999998</v>
      </c>
      <c r="I10635" s="7">
        <v>53.38</v>
      </c>
      <c r="J10635" s="2">
        <v>48.541699999999999</v>
      </c>
      <c r="K10635">
        <v>24</v>
      </c>
      <c r="L10635" s="2">
        <v>89.8</v>
      </c>
    </row>
    <row r="10636" spans="1:12" x14ac:dyDescent="0.25">
      <c r="A10636">
        <v>36549</v>
      </c>
      <c r="B10636" s="2">
        <v>49.209249999999997</v>
      </c>
      <c r="C10636" s="3">
        <v>4730</v>
      </c>
      <c r="D10636" s="4">
        <v>19300</v>
      </c>
      <c r="E10636" t="s">
        <v>7289</v>
      </c>
      <c r="F10636" s="4" t="s">
        <v>7027</v>
      </c>
      <c r="G10636" s="5">
        <v>3759</v>
      </c>
      <c r="H10636" s="6">
        <v>0.23995739999999999</v>
      </c>
      <c r="I10636" s="7">
        <v>65.108000000000004</v>
      </c>
      <c r="J10636" s="2">
        <v>35.5</v>
      </c>
      <c r="K10636">
        <v>2</v>
      </c>
    </row>
    <row r="10637" spans="1:12" x14ac:dyDescent="0.25">
      <c r="A10637">
        <v>76102</v>
      </c>
      <c r="B10637" s="2">
        <v>49.206760000000003</v>
      </c>
      <c r="C10637" s="3">
        <v>9369</v>
      </c>
      <c r="D10637" s="4">
        <v>19100</v>
      </c>
      <c r="E10637" t="s">
        <v>13904</v>
      </c>
      <c r="F10637" s="4" t="s">
        <v>13752</v>
      </c>
      <c r="G10637" s="5">
        <v>6660</v>
      </c>
      <c r="H10637" s="6">
        <v>0.32712809999999998</v>
      </c>
      <c r="I10637" s="7">
        <v>50.04</v>
      </c>
      <c r="J10637" s="2">
        <v>42.666699999999999</v>
      </c>
      <c r="K10637">
        <v>6</v>
      </c>
    </row>
    <row r="10638" spans="1:12" x14ac:dyDescent="0.25">
      <c r="A10638">
        <v>72364</v>
      </c>
      <c r="B10638" s="2">
        <v>49.202829999999999</v>
      </c>
      <c r="C10638" s="3">
        <v>15970</v>
      </c>
      <c r="D10638" s="4">
        <v>32820</v>
      </c>
      <c r="E10638" t="s">
        <v>445</v>
      </c>
      <c r="F10638" s="4" t="s">
        <v>13183</v>
      </c>
      <c r="G10638" s="5">
        <v>9753</v>
      </c>
      <c r="H10638" s="6">
        <v>0.22185769999999999</v>
      </c>
      <c r="I10638" s="7">
        <v>68.230999999999995</v>
      </c>
    </row>
    <row r="10639" spans="1:12" x14ac:dyDescent="0.25">
      <c r="A10639">
        <v>40003</v>
      </c>
      <c r="B10639" s="2">
        <v>49.200130000000001</v>
      </c>
      <c r="C10639" s="3">
        <v>2509</v>
      </c>
      <c r="D10639" s="4">
        <v>31140</v>
      </c>
      <c r="E10639" t="s">
        <v>7882</v>
      </c>
      <c r="F10639" s="4" t="s">
        <v>7883</v>
      </c>
      <c r="G10639" s="5">
        <v>1498</v>
      </c>
      <c r="H10639" s="6">
        <v>0.21881249999999999</v>
      </c>
      <c r="I10639" s="7">
        <v>68.75</v>
      </c>
    </row>
    <row r="10640" spans="1:12" x14ac:dyDescent="0.25">
      <c r="A10640">
        <v>95977</v>
      </c>
      <c r="B10640" s="2">
        <v>49.199530000000003</v>
      </c>
      <c r="C10640" s="3">
        <v>1886</v>
      </c>
      <c r="D10640" s="4">
        <v>46020</v>
      </c>
      <c r="E10640" t="s">
        <v>16020</v>
      </c>
      <c r="F10640" s="4" t="s">
        <v>15368</v>
      </c>
      <c r="G10640" s="5">
        <v>1031</v>
      </c>
      <c r="H10640" s="6">
        <v>0.25897189999999998</v>
      </c>
      <c r="I10640" s="7">
        <v>61.808999999999997</v>
      </c>
      <c r="J10640" s="2">
        <v>42</v>
      </c>
      <c r="K10640">
        <v>1</v>
      </c>
    </row>
    <row r="10641" spans="1:12" x14ac:dyDescent="0.25">
      <c r="A10641">
        <v>5775</v>
      </c>
      <c r="B10641" s="2">
        <v>49.199190000000002</v>
      </c>
      <c r="C10641" s="3">
        <v>601</v>
      </c>
      <c r="D10641" s="4">
        <v>40860</v>
      </c>
      <c r="E10641" t="s">
        <v>1164</v>
      </c>
      <c r="F10641" s="4" t="s">
        <v>1030</v>
      </c>
      <c r="G10641" s="5">
        <v>409</v>
      </c>
      <c r="H10641" s="6">
        <v>0.3154034</v>
      </c>
      <c r="I10641" s="7">
        <v>52.054000000000002</v>
      </c>
    </row>
    <row r="10642" spans="1:12" x14ac:dyDescent="0.25">
      <c r="A10642">
        <v>52216</v>
      </c>
      <c r="B10642" s="2">
        <v>49.198860000000003</v>
      </c>
      <c r="C10642" s="3">
        <v>1333</v>
      </c>
      <c r="E10642" t="s">
        <v>2771</v>
      </c>
      <c r="F10642" s="4" t="s">
        <v>9593</v>
      </c>
      <c r="G10642" s="5">
        <v>950</v>
      </c>
      <c r="H10642" s="6">
        <v>0.19768659999999999</v>
      </c>
      <c r="I10642" s="7">
        <v>72.396000000000001</v>
      </c>
      <c r="J10642" s="2">
        <v>47</v>
      </c>
      <c r="K10642">
        <v>1</v>
      </c>
    </row>
    <row r="10643" spans="1:12" x14ac:dyDescent="0.25">
      <c r="A10643">
        <v>45327</v>
      </c>
      <c r="B10643" s="2">
        <v>49.197099999999999</v>
      </c>
      <c r="C10643" s="3">
        <v>9288</v>
      </c>
      <c r="D10643" s="4">
        <v>19380</v>
      </c>
      <c r="E10643" t="s">
        <v>2267</v>
      </c>
      <c r="F10643" s="4" t="s">
        <v>8295</v>
      </c>
      <c r="G10643" s="5">
        <v>6410</v>
      </c>
      <c r="H10643" s="6">
        <v>0.2204024</v>
      </c>
      <c r="I10643" s="7">
        <v>68.468999999999994</v>
      </c>
      <c r="J10643" s="2">
        <v>35</v>
      </c>
      <c r="K10643">
        <v>1</v>
      </c>
    </row>
    <row r="10644" spans="1:12" x14ac:dyDescent="0.25">
      <c r="A10644">
        <v>78935</v>
      </c>
      <c r="B10644" s="2">
        <v>49.19538</v>
      </c>
      <c r="C10644" s="3">
        <v>1300</v>
      </c>
      <c r="E10644" t="s">
        <v>14325</v>
      </c>
      <c r="F10644" s="4" t="s">
        <v>13752</v>
      </c>
      <c r="G10644" s="5">
        <v>772</v>
      </c>
      <c r="H10644" s="6">
        <v>0.29533680000000001</v>
      </c>
      <c r="I10644" s="7">
        <v>55.511000000000003</v>
      </c>
    </row>
    <row r="10645" spans="1:12" x14ac:dyDescent="0.25">
      <c r="A10645">
        <v>98373</v>
      </c>
      <c r="B10645" s="2">
        <v>49.191719999999997</v>
      </c>
      <c r="C10645" s="3">
        <v>23096</v>
      </c>
      <c r="D10645" s="4">
        <v>42660</v>
      </c>
      <c r="E10645" t="s">
        <v>16423</v>
      </c>
      <c r="F10645" s="4" t="s">
        <v>16344</v>
      </c>
      <c r="G10645" s="5">
        <v>14520</v>
      </c>
      <c r="H10645" s="6">
        <v>0.21134910000000001</v>
      </c>
      <c r="I10645" s="7">
        <v>70.022000000000006</v>
      </c>
      <c r="J10645" s="2">
        <v>42.625</v>
      </c>
      <c r="K10645">
        <v>8</v>
      </c>
    </row>
    <row r="10646" spans="1:12" x14ac:dyDescent="0.25">
      <c r="A10646">
        <v>63748</v>
      </c>
      <c r="B10646" s="2">
        <v>49.18806</v>
      </c>
      <c r="C10646" s="3">
        <v>1194</v>
      </c>
      <c r="E10646" t="s">
        <v>12193</v>
      </c>
      <c r="F10646" s="4" t="s">
        <v>12102</v>
      </c>
      <c r="G10646" s="5">
        <v>823</v>
      </c>
      <c r="H10646" s="6">
        <v>0.17132439999999999</v>
      </c>
      <c r="I10646" s="7">
        <v>76.938000000000002</v>
      </c>
    </row>
    <row r="10647" spans="1:12" x14ac:dyDescent="0.25">
      <c r="A10647">
        <v>25241</v>
      </c>
      <c r="B10647" s="2">
        <v>49.187600000000003</v>
      </c>
      <c r="C10647" s="3">
        <v>1450</v>
      </c>
      <c r="E10647" t="s">
        <v>5310</v>
      </c>
      <c r="F10647" s="4" t="s">
        <v>5144</v>
      </c>
      <c r="G10647" s="5">
        <v>1098</v>
      </c>
      <c r="H10647" s="6">
        <v>0.21493619999999999</v>
      </c>
      <c r="I10647" s="7">
        <v>69.394999999999996</v>
      </c>
    </row>
    <row r="10648" spans="1:12" x14ac:dyDescent="0.25">
      <c r="A10648">
        <v>33585</v>
      </c>
      <c r="B10648" s="2">
        <v>49.187109999999997</v>
      </c>
      <c r="C10648" s="3">
        <v>1549</v>
      </c>
      <c r="D10648" s="4">
        <v>45540</v>
      </c>
      <c r="E10648" t="s">
        <v>6915</v>
      </c>
      <c r="F10648" s="4" t="s">
        <v>6689</v>
      </c>
      <c r="G10648" s="5">
        <v>944</v>
      </c>
      <c r="H10648" s="6">
        <v>0.2108051</v>
      </c>
      <c r="I10648" s="7">
        <v>70.105999999999995</v>
      </c>
    </row>
    <row r="10649" spans="1:12" x14ac:dyDescent="0.25">
      <c r="A10649">
        <v>52211</v>
      </c>
      <c r="B10649" s="2">
        <v>49.186459999999997</v>
      </c>
      <c r="C10649" s="3">
        <v>2499</v>
      </c>
      <c r="E10649" t="s">
        <v>1238</v>
      </c>
      <c r="F10649" s="4" t="s">
        <v>9593</v>
      </c>
      <c r="G10649" s="5">
        <v>1784</v>
      </c>
      <c r="H10649" s="6">
        <v>0.24215249999999999</v>
      </c>
      <c r="I10649" s="7">
        <v>64.688000000000002</v>
      </c>
    </row>
    <row r="10650" spans="1:12" x14ac:dyDescent="0.25">
      <c r="A10650">
        <v>18428</v>
      </c>
      <c r="B10650" s="2">
        <v>49.183869999999999</v>
      </c>
      <c r="C10650" s="3">
        <v>11836</v>
      </c>
      <c r="E10650" t="s">
        <v>4056</v>
      </c>
      <c r="F10650" s="4" t="s">
        <v>3003</v>
      </c>
      <c r="G10650" s="5">
        <v>9024</v>
      </c>
      <c r="H10650" s="6">
        <v>0.23800550000000001</v>
      </c>
      <c r="I10650" s="7">
        <v>65.400000000000006</v>
      </c>
      <c r="J10650" s="2">
        <v>56.5</v>
      </c>
      <c r="K10650">
        <v>4</v>
      </c>
    </row>
    <row r="10651" spans="1:12" x14ac:dyDescent="0.25">
      <c r="A10651">
        <v>16229</v>
      </c>
      <c r="B10651" s="2">
        <v>49.18085</v>
      </c>
      <c r="C10651" s="3">
        <v>5092</v>
      </c>
      <c r="D10651" s="4">
        <v>38300</v>
      </c>
      <c r="E10651" t="s">
        <v>726</v>
      </c>
      <c r="F10651" s="4" t="s">
        <v>3003</v>
      </c>
      <c r="G10651" s="5">
        <v>3571</v>
      </c>
      <c r="H10651" s="6">
        <v>0.22290679999999999</v>
      </c>
      <c r="I10651" s="7">
        <v>68.007999999999996</v>
      </c>
      <c r="J10651" s="2">
        <v>29</v>
      </c>
      <c r="K10651">
        <v>2</v>
      </c>
    </row>
    <row r="10652" spans="1:12" x14ac:dyDescent="0.25">
      <c r="A10652">
        <v>54738</v>
      </c>
      <c r="B10652" s="2">
        <v>49.179510000000001</v>
      </c>
      <c r="C10652" s="3">
        <v>3056</v>
      </c>
      <c r="D10652" s="4">
        <v>20740</v>
      </c>
      <c r="E10652" t="s">
        <v>10342</v>
      </c>
      <c r="F10652" s="4" t="s">
        <v>10031</v>
      </c>
      <c r="G10652" s="5">
        <v>2043</v>
      </c>
      <c r="H10652" s="6">
        <v>0.23776910000000001</v>
      </c>
      <c r="I10652" s="7">
        <v>65.438000000000002</v>
      </c>
      <c r="J10652" s="2">
        <v>60</v>
      </c>
      <c r="K10652">
        <v>2</v>
      </c>
    </row>
    <row r="10653" spans="1:12" x14ac:dyDescent="0.25">
      <c r="A10653">
        <v>57430</v>
      </c>
      <c r="B10653" s="2">
        <v>49.178649999999998</v>
      </c>
      <c r="C10653" s="3">
        <v>2226</v>
      </c>
      <c r="E10653" t="s">
        <v>9345</v>
      </c>
      <c r="F10653" s="4" t="s">
        <v>10877</v>
      </c>
      <c r="G10653" s="5">
        <v>1555</v>
      </c>
      <c r="H10653" s="6">
        <v>0.19987150000000001</v>
      </c>
      <c r="I10653" s="7">
        <v>71.978999999999999</v>
      </c>
    </row>
    <row r="10654" spans="1:12" x14ac:dyDescent="0.25">
      <c r="A10654">
        <v>12472</v>
      </c>
      <c r="B10654" s="2">
        <v>49.177990000000001</v>
      </c>
      <c r="C10654" s="3">
        <v>1646</v>
      </c>
      <c r="D10654" s="4">
        <v>28740</v>
      </c>
      <c r="E10654" t="s">
        <v>2234</v>
      </c>
      <c r="F10654" s="4" t="s">
        <v>1280</v>
      </c>
      <c r="G10654" s="5">
        <v>1162</v>
      </c>
      <c r="H10654" s="6">
        <v>0.29664659999999998</v>
      </c>
      <c r="I10654" s="7">
        <v>55.25</v>
      </c>
      <c r="J10654" s="2">
        <v>29</v>
      </c>
      <c r="K10654">
        <v>2</v>
      </c>
    </row>
    <row r="10655" spans="1:12" x14ac:dyDescent="0.25">
      <c r="A10655">
        <v>78063</v>
      </c>
      <c r="B10655" s="2">
        <v>49.175980000000003</v>
      </c>
      <c r="C10655" s="3">
        <v>10085</v>
      </c>
      <c r="D10655" s="4">
        <v>41700</v>
      </c>
      <c r="E10655" t="s">
        <v>14170</v>
      </c>
      <c r="F10655" s="4" t="s">
        <v>13752</v>
      </c>
      <c r="G10655" s="5">
        <v>7289</v>
      </c>
      <c r="H10655" s="6">
        <v>0.20976810000000001</v>
      </c>
      <c r="I10655" s="7">
        <v>70.262</v>
      </c>
    </row>
    <row r="10656" spans="1:12" x14ac:dyDescent="0.25">
      <c r="A10656">
        <v>70458</v>
      </c>
      <c r="B10656" s="2">
        <v>49.168280000000003</v>
      </c>
      <c r="C10656" s="3">
        <v>36068</v>
      </c>
      <c r="D10656" s="4">
        <v>35380</v>
      </c>
      <c r="E10656" t="s">
        <v>12994</v>
      </c>
      <c r="F10656" s="4" t="s">
        <v>12927</v>
      </c>
      <c r="G10656" s="5">
        <v>24878</v>
      </c>
      <c r="H10656" s="6">
        <v>0.2514672</v>
      </c>
      <c r="I10656" s="7">
        <v>63.055999999999997</v>
      </c>
      <c r="J10656" s="2">
        <v>48.722200000000001</v>
      </c>
      <c r="K10656">
        <v>18</v>
      </c>
      <c r="L10656" s="2">
        <v>90.4</v>
      </c>
    </row>
    <row r="10657" spans="1:12" x14ac:dyDescent="0.25">
      <c r="A10657">
        <v>17053</v>
      </c>
      <c r="B10657" s="2">
        <v>49.161459999999998</v>
      </c>
      <c r="C10657" s="3">
        <v>4914</v>
      </c>
      <c r="D10657" s="4">
        <v>25420</v>
      </c>
      <c r="E10657" t="s">
        <v>3697</v>
      </c>
      <c r="F10657" s="4" t="s">
        <v>3003</v>
      </c>
      <c r="G10657" s="5">
        <v>3607</v>
      </c>
      <c r="H10657" s="6">
        <v>0.19656219999999999</v>
      </c>
      <c r="I10657" s="7">
        <v>72.539000000000001</v>
      </c>
      <c r="J10657" s="2">
        <v>31.5</v>
      </c>
      <c r="K10657">
        <v>2</v>
      </c>
    </row>
    <row r="10658" spans="1:12" x14ac:dyDescent="0.25">
      <c r="A10658">
        <v>55722</v>
      </c>
      <c r="B10658" s="2">
        <v>49.160420000000002</v>
      </c>
      <c r="C10658" s="3">
        <v>1128</v>
      </c>
      <c r="E10658" t="s">
        <v>10521</v>
      </c>
      <c r="F10658" s="4" t="s">
        <v>10428</v>
      </c>
      <c r="G10658" s="5">
        <v>725</v>
      </c>
      <c r="H10658" s="6">
        <v>0.26620690000000002</v>
      </c>
      <c r="I10658" s="7">
        <v>60.5</v>
      </c>
      <c r="J10658" s="2">
        <v>59</v>
      </c>
      <c r="K10658">
        <v>1</v>
      </c>
    </row>
    <row r="10659" spans="1:12" x14ac:dyDescent="0.25">
      <c r="A10659">
        <v>68417</v>
      </c>
      <c r="B10659" s="2">
        <v>49.16019</v>
      </c>
      <c r="C10659" s="3">
        <v>289</v>
      </c>
      <c r="E10659" t="s">
        <v>12787</v>
      </c>
      <c r="F10659" s="4" t="s">
        <v>12738</v>
      </c>
      <c r="G10659" s="5">
        <v>224</v>
      </c>
      <c r="H10659" s="6">
        <v>0.16517860000000001</v>
      </c>
      <c r="I10659" s="7">
        <v>77.945999999999998</v>
      </c>
    </row>
    <row r="10660" spans="1:12" x14ac:dyDescent="0.25">
      <c r="A10660">
        <v>59088</v>
      </c>
      <c r="B10660" s="2">
        <v>49.159950000000002</v>
      </c>
      <c r="C10660" s="3">
        <v>1049</v>
      </c>
      <c r="D10660" s="4">
        <v>13740</v>
      </c>
      <c r="E10660" t="s">
        <v>11325</v>
      </c>
      <c r="F10660" s="4" t="s">
        <v>11278</v>
      </c>
      <c r="G10660" s="5">
        <v>796</v>
      </c>
      <c r="H10660" s="6">
        <v>0.1907152</v>
      </c>
      <c r="I10660" s="7">
        <v>73.533000000000001</v>
      </c>
    </row>
    <row r="10661" spans="1:12" x14ac:dyDescent="0.25">
      <c r="A10661">
        <v>47106</v>
      </c>
      <c r="B10661" s="2">
        <v>49.158990000000003</v>
      </c>
      <c r="C10661" s="3">
        <v>4296</v>
      </c>
      <c r="D10661" s="4">
        <v>31140</v>
      </c>
      <c r="E10661" t="s">
        <v>8949</v>
      </c>
      <c r="F10661" s="4" t="s">
        <v>8800</v>
      </c>
      <c r="G10661" s="5">
        <v>3211</v>
      </c>
      <c r="H10661" s="6">
        <v>0.18306349999999999</v>
      </c>
      <c r="I10661" s="7">
        <v>74.855000000000004</v>
      </c>
    </row>
    <row r="10662" spans="1:12" x14ac:dyDescent="0.25">
      <c r="A10662">
        <v>58218</v>
      </c>
      <c r="B10662" s="2">
        <v>49.158099999999997</v>
      </c>
      <c r="C10662" s="3">
        <v>694</v>
      </c>
      <c r="E10662" t="s">
        <v>761</v>
      </c>
      <c r="F10662" s="4" t="s">
        <v>11069</v>
      </c>
      <c r="G10662" s="5">
        <v>497</v>
      </c>
      <c r="H10662" s="6">
        <v>0.15261040000000001</v>
      </c>
      <c r="I10662" s="7">
        <v>80.114000000000004</v>
      </c>
      <c r="J10662" s="2">
        <v>36</v>
      </c>
      <c r="K10662">
        <v>1</v>
      </c>
    </row>
    <row r="10663" spans="1:12" x14ac:dyDescent="0.25">
      <c r="A10663">
        <v>33182</v>
      </c>
      <c r="B10663" s="2">
        <v>49.155029999999996</v>
      </c>
      <c r="C10663" s="3">
        <v>17339</v>
      </c>
      <c r="D10663" s="4">
        <v>33100</v>
      </c>
      <c r="E10663" t="s">
        <v>5277</v>
      </c>
      <c r="F10663" s="4" t="s">
        <v>6689</v>
      </c>
      <c r="G10663" s="5">
        <v>12321</v>
      </c>
      <c r="H10663" s="6">
        <v>0.25896770000000002</v>
      </c>
      <c r="I10663" s="7">
        <v>61.731000000000002</v>
      </c>
    </row>
    <row r="10664" spans="1:12" x14ac:dyDescent="0.25">
      <c r="A10664">
        <v>33043</v>
      </c>
      <c r="B10664" s="2">
        <v>49.15119</v>
      </c>
      <c r="C10664" s="3">
        <v>4591</v>
      </c>
      <c r="D10664" s="4">
        <v>28580</v>
      </c>
      <c r="E10664" t="s">
        <v>6869</v>
      </c>
      <c r="F10664" s="4" t="s">
        <v>6689</v>
      </c>
      <c r="G10664" s="5">
        <v>3717</v>
      </c>
      <c r="H10664" s="6">
        <v>0.23076920000000001</v>
      </c>
      <c r="I10664" s="7">
        <v>66.602999999999994</v>
      </c>
    </row>
    <row r="10665" spans="1:12" x14ac:dyDescent="0.25">
      <c r="A10665">
        <v>78263</v>
      </c>
      <c r="B10665" s="2">
        <v>49.149569999999997</v>
      </c>
      <c r="C10665" s="3">
        <v>4842</v>
      </c>
      <c r="D10665" s="4">
        <v>41700</v>
      </c>
      <c r="E10665" t="s">
        <v>6913</v>
      </c>
      <c r="F10665" s="4" t="s">
        <v>13752</v>
      </c>
      <c r="G10665" s="5">
        <v>3079</v>
      </c>
      <c r="H10665" s="6">
        <v>0.16558439999999999</v>
      </c>
      <c r="I10665" s="7">
        <v>77.864999999999995</v>
      </c>
      <c r="J10665" s="2">
        <v>50</v>
      </c>
      <c r="K10665">
        <v>1</v>
      </c>
    </row>
    <row r="10666" spans="1:12" x14ac:dyDescent="0.25">
      <c r="A10666">
        <v>42071</v>
      </c>
      <c r="B10666" s="2">
        <v>49.144660000000002</v>
      </c>
      <c r="C10666" s="3">
        <v>29954</v>
      </c>
      <c r="D10666" s="4">
        <v>34660</v>
      </c>
      <c r="E10666" t="s">
        <v>8187</v>
      </c>
      <c r="F10666" s="4" t="s">
        <v>7883</v>
      </c>
      <c r="G10666" s="5">
        <v>17431</v>
      </c>
      <c r="H10666" s="6">
        <v>0.29858879999999999</v>
      </c>
      <c r="I10666" s="7">
        <v>54.88</v>
      </c>
      <c r="J10666" s="2">
        <v>49.333300000000001</v>
      </c>
      <c r="K10666">
        <v>15</v>
      </c>
      <c r="L10666" s="2">
        <v>91.8</v>
      </c>
    </row>
    <row r="10667" spans="1:12" x14ac:dyDescent="0.25">
      <c r="A10667">
        <v>55055</v>
      </c>
      <c r="B10667" s="2">
        <v>49.139919999999996</v>
      </c>
      <c r="C10667" s="3">
        <v>3454</v>
      </c>
      <c r="D10667" s="4">
        <v>33460</v>
      </c>
      <c r="E10667" t="s">
        <v>489</v>
      </c>
      <c r="F10667" s="4" t="s">
        <v>10428</v>
      </c>
      <c r="G10667" s="5">
        <v>2378</v>
      </c>
      <c r="H10667" s="6">
        <v>0.1921783</v>
      </c>
      <c r="I10667" s="7">
        <v>73.259</v>
      </c>
      <c r="J10667" s="2">
        <v>37</v>
      </c>
      <c r="K10667">
        <v>2</v>
      </c>
    </row>
    <row r="10668" spans="1:12" x14ac:dyDescent="0.25">
      <c r="A10668">
        <v>58650</v>
      </c>
      <c r="B10668" s="2">
        <v>49.139270000000003</v>
      </c>
      <c r="C10668" s="3">
        <v>432</v>
      </c>
      <c r="E10668" t="s">
        <v>11225</v>
      </c>
      <c r="F10668" s="4" t="s">
        <v>11069</v>
      </c>
      <c r="G10668" s="5">
        <v>305</v>
      </c>
      <c r="H10668" s="6">
        <v>0.2254902</v>
      </c>
      <c r="I10668" s="7">
        <v>67.5</v>
      </c>
    </row>
    <row r="10669" spans="1:12" x14ac:dyDescent="0.25">
      <c r="A10669">
        <v>72730</v>
      </c>
      <c r="B10669" s="2">
        <v>49.13794</v>
      </c>
      <c r="C10669" s="3">
        <v>8553</v>
      </c>
      <c r="D10669" s="4">
        <v>22220</v>
      </c>
      <c r="E10669" t="s">
        <v>662</v>
      </c>
      <c r="F10669" s="4" t="s">
        <v>13183</v>
      </c>
      <c r="G10669" s="5">
        <v>5296</v>
      </c>
      <c r="H10669" s="6">
        <v>0.2457995</v>
      </c>
      <c r="I10669" s="7">
        <v>63.976999999999997</v>
      </c>
      <c r="J10669" s="2">
        <v>56</v>
      </c>
      <c r="K10669">
        <v>1</v>
      </c>
    </row>
    <row r="10670" spans="1:12" x14ac:dyDescent="0.25">
      <c r="A10670">
        <v>69348</v>
      </c>
      <c r="B10670" s="2">
        <v>49.136429999999997</v>
      </c>
      <c r="C10670" s="3">
        <v>1419</v>
      </c>
      <c r="E10670" t="s">
        <v>12920</v>
      </c>
      <c r="F10670" s="4" t="s">
        <v>12738</v>
      </c>
      <c r="G10670" s="5">
        <v>989</v>
      </c>
      <c r="H10670" s="6">
        <v>0.24368049999999999</v>
      </c>
      <c r="I10670" s="7">
        <v>64.341999999999999</v>
      </c>
      <c r="J10670" s="2">
        <v>73</v>
      </c>
      <c r="K10670">
        <v>1</v>
      </c>
    </row>
    <row r="10671" spans="1:12" x14ac:dyDescent="0.25">
      <c r="A10671">
        <v>82716</v>
      </c>
      <c r="B10671" s="2">
        <v>49.133409999999998</v>
      </c>
      <c r="C10671" s="3">
        <v>17916</v>
      </c>
      <c r="D10671" s="4">
        <v>23940</v>
      </c>
      <c r="E10671" t="s">
        <v>1558</v>
      </c>
      <c r="F10671" s="4" t="s">
        <v>14657</v>
      </c>
      <c r="G10671" s="5">
        <v>11604</v>
      </c>
      <c r="H10671" s="6">
        <v>0.16027569999999999</v>
      </c>
      <c r="I10671" s="7">
        <v>78.75</v>
      </c>
      <c r="J10671" s="2">
        <v>48.5</v>
      </c>
      <c r="K10671">
        <v>2</v>
      </c>
    </row>
    <row r="10672" spans="1:12" x14ac:dyDescent="0.25">
      <c r="A10672">
        <v>80233</v>
      </c>
      <c r="B10672" s="2">
        <v>49.123280000000001</v>
      </c>
      <c r="C10672" s="3">
        <v>46886</v>
      </c>
      <c r="D10672" s="4">
        <v>19740</v>
      </c>
      <c r="E10672" t="s">
        <v>2197</v>
      </c>
      <c r="F10672" s="4" t="s">
        <v>14477</v>
      </c>
      <c r="G10672" s="5">
        <v>30739</v>
      </c>
      <c r="H10672" s="6">
        <v>0.21125569999999999</v>
      </c>
      <c r="I10672" s="7">
        <v>69.938999999999993</v>
      </c>
      <c r="J10672" s="2">
        <v>44.823500000000003</v>
      </c>
      <c r="K10672">
        <v>17</v>
      </c>
      <c r="L10672" s="2">
        <v>76.2</v>
      </c>
    </row>
    <row r="10673" spans="1:12" x14ac:dyDescent="0.25">
      <c r="A10673">
        <v>52037</v>
      </c>
      <c r="B10673" s="2">
        <v>49.11571</v>
      </c>
      <c r="C10673" s="3">
        <v>1250</v>
      </c>
      <c r="D10673" s="4">
        <v>17540</v>
      </c>
      <c r="E10673" t="s">
        <v>2099</v>
      </c>
      <c r="F10673" s="4" t="s">
        <v>9593</v>
      </c>
      <c r="G10673" s="5">
        <v>865</v>
      </c>
      <c r="H10673" s="6">
        <v>0.182448</v>
      </c>
      <c r="I10673" s="7">
        <v>74.917000000000002</v>
      </c>
      <c r="J10673" s="2">
        <v>62</v>
      </c>
      <c r="K10673">
        <v>1</v>
      </c>
    </row>
    <row r="10674" spans="1:12" x14ac:dyDescent="0.25">
      <c r="A10674">
        <v>42541</v>
      </c>
      <c r="B10674" s="2">
        <v>49.115380000000002</v>
      </c>
      <c r="C10674" s="3">
        <v>671</v>
      </c>
      <c r="E10674" t="s">
        <v>3880</v>
      </c>
      <c r="F10674" s="4" t="s">
        <v>7883</v>
      </c>
      <c r="G10674" s="5">
        <v>495</v>
      </c>
      <c r="H10674" s="6">
        <v>0.25806449999999997</v>
      </c>
      <c r="I10674" s="7">
        <v>61.844999999999999</v>
      </c>
    </row>
    <row r="10675" spans="1:12" x14ac:dyDescent="0.25">
      <c r="A10675">
        <v>34689</v>
      </c>
      <c r="B10675" s="2">
        <v>49.110280000000003</v>
      </c>
      <c r="C10675" s="3">
        <v>26215</v>
      </c>
      <c r="D10675" s="4">
        <v>45300</v>
      </c>
      <c r="E10675" t="s">
        <v>7003</v>
      </c>
      <c r="F10675" s="4" t="s">
        <v>6689</v>
      </c>
      <c r="G10675" s="5">
        <v>20833</v>
      </c>
      <c r="H10675" s="6">
        <v>0.26523950000000002</v>
      </c>
      <c r="I10675" s="7">
        <v>60.601999999999997</v>
      </c>
      <c r="J10675" s="2">
        <v>37.833300000000001</v>
      </c>
      <c r="K10675">
        <v>6</v>
      </c>
    </row>
    <row r="10676" spans="1:12" x14ac:dyDescent="0.25">
      <c r="A10676">
        <v>43443</v>
      </c>
      <c r="B10676" s="2">
        <v>49.10501</v>
      </c>
      <c r="C10676" s="3">
        <v>1802</v>
      </c>
      <c r="D10676" s="4">
        <v>45780</v>
      </c>
      <c r="E10676" t="s">
        <v>8375</v>
      </c>
      <c r="F10676" s="4" t="s">
        <v>8295</v>
      </c>
      <c r="G10676" s="5">
        <v>1207</v>
      </c>
      <c r="H10676" s="6">
        <v>0.20695359999999999</v>
      </c>
      <c r="I10676" s="7">
        <v>70.673000000000002</v>
      </c>
      <c r="J10676" s="2">
        <v>54</v>
      </c>
      <c r="K10676">
        <v>1</v>
      </c>
    </row>
    <row r="10677" spans="1:12" x14ac:dyDescent="0.25">
      <c r="A10677">
        <v>42273</v>
      </c>
      <c r="B10677" s="2">
        <v>49.10463</v>
      </c>
      <c r="C10677" s="3">
        <v>451</v>
      </c>
      <c r="D10677" s="4">
        <v>14540</v>
      </c>
      <c r="E10677" t="s">
        <v>458</v>
      </c>
      <c r="F10677" s="4" t="s">
        <v>7883</v>
      </c>
      <c r="G10677" s="5">
        <v>340</v>
      </c>
      <c r="H10677" s="6">
        <v>0.17302049999999999</v>
      </c>
      <c r="I10677" s="7">
        <v>76.528000000000006</v>
      </c>
    </row>
    <row r="10678" spans="1:12" x14ac:dyDescent="0.25">
      <c r="A10678">
        <v>30054</v>
      </c>
      <c r="B10678" s="2">
        <v>49.102730000000001</v>
      </c>
      <c r="C10678" s="3">
        <v>11692</v>
      </c>
      <c r="D10678" s="4">
        <v>12060</v>
      </c>
      <c r="E10678" t="s">
        <v>186</v>
      </c>
      <c r="F10678" s="4" t="s">
        <v>6363</v>
      </c>
      <c r="G10678" s="5">
        <v>7609</v>
      </c>
      <c r="H10678" s="6">
        <v>0.2235511</v>
      </c>
      <c r="I10678" s="7">
        <v>67.793999999999997</v>
      </c>
    </row>
    <row r="10679" spans="1:12" x14ac:dyDescent="0.25">
      <c r="A10679">
        <v>68949</v>
      </c>
      <c r="B10679" s="2">
        <v>49.099829999999997</v>
      </c>
      <c r="C10679" s="3">
        <v>6423</v>
      </c>
      <c r="E10679" t="s">
        <v>12877</v>
      </c>
      <c r="F10679" s="4" t="s">
        <v>12738</v>
      </c>
      <c r="G10679" s="5">
        <v>4514</v>
      </c>
      <c r="H10679" s="6">
        <v>0.25426359999999998</v>
      </c>
      <c r="I10679" s="7">
        <v>62.481000000000002</v>
      </c>
      <c r="J10679" s="2">
        <v>41.5</v>
      </c>
      <c r="K10679">
        <v>2</v>
      </c>
    </row>
    <row r="10680" spans="1:12" x14ac:dyDescent="0.25">
      <c r="A10680">
        <v>15042</v>
      </c>
      <c r="B10680" s="2">
        <v>49.097320000000003</v>
      </c>
      <c r="C10680" s="3">
        <v>7874</v>
      </c>
      <c r="D10680" s="4">
        <v>38300</v>
      </c>
      <c r="E10680" t="s">
        <v>663</v>
      </c>
      <c r="F10680" s="4" t="s">
        <v>3003</v>
      </c>
      <c r="G10680" s="5">
        <v>5947</v>
      </c>
      <c r="H10680" s="6">
        <v>0.20948220000000001</v>
      </c>
      <c r="I10680" s="7">
        <v>70.216999999999999</v>
      </c>
      <c r="J10680" s="2">
        <v>44</v>
      </c>
      <c r="K10680">
        <v>4</v>
      </c>
    </row>
    <row r="10681" spans="1:12" x14ac:dyDescent="0.25">
      <c r="A10681">
        <v>67877</v>
      </c>
      <c r="B10681" s="2">
        <v>49.095570000000002</v>
      </c>
      <c r="C10681" s="3">
        <v>2273</v>
      </c>
      <c r="E10681" t="s">
        <v>11726</v>
      </c>
      <c r="F10681" s="4" t="s">
        <v>12494</v>
      </c>
      <c r="G10681" s="5">
        <v>1404</v>
      </c>
      <c r="H10681" s="6">
        <v>0.20156689999999999</v>
      </c>
      <c r="I10681" s="7">
        <v>71.582999999999998</v>
      </c>
      <c r="J10681" s="2">
        <v>70</v>
      </c>
      <c r="K10681">
        <v>1</v>
      </c>
    </row>
    <row r="10682" spans="1:12" x14ac:dyDescent="0.25">
      <c r="A10682">
        <v>46818</v>
      </c>
      <c r="B10682" s="2">
        <v>49.091940000000001</v>
      </c>
      <c r="C10682" s="3">
        <v>20497</v>
      </c>
      <c r="D10682" s="4">
        <v>23060</v>
      </c>
      <c r="E10682" t="s">
        <v>8912</v>
      </c>
      <c r="F10682" s="4" t="s">
        <v>8800</v>
      </c>
      <c r="G10682" s="5">
        <v>13753</v>
      </c>
      <c r="H10682" s="6">
        <v>0.234567</v>
      </c>
      <c r="I10682" s="7">
        <v>65.875</v>
      </c>
      <c r="J10682" s="2">
        <v>46</v>
      </c>
      <c r="K10682">
        <v>6</v>
      </c>
    </row>
    <row r="10683" spans="1:12" x14ac:dyDescent="0.25">
      <c r="A10683">
        <v>64108</v>
      </c>
      <c r="B10683" s="2">
        <v>49.087240000000001</v>
      </c>
      <c r="C10683" s="3">
        <v>8010</v>
      </c>
      <c r="D10683" s="4">
        <v>28140</v>
      </c>
      <c r="E10683" t="s">
        <v>12261</v>
      </c>
      <c r="F10683" s="4" t="s">
        <v>12102</v>
      </c>
      <c r="G10683" s="5">
        <v>5897</v>
      </c>
      <c r="H10683" s="6">
        <v>0.37775520000000001</v>
      </c>
      <c r="I10683" s="7">
        <v>41.131</v>
      </c>
      <c r="J10683" s="2">
        <v>39.5</v>
      </c>
      <c r="K10683">
        <v>10</v>
      </c>
      <c r="L10683" s="2">
        <v>47.8</v>
      </c>
    </row>
    <row r="10684" spans="1:12" x14ac:dyDescent="0.25">
      <c r="A10684">
        <v>71112</v>
      </c>
      <c r="B10684" s="2">
        <v>49.080759999999998</v>
      </c>
      <c r="C10684" s="3">
        <v>32289</v>
      </c>
      <c r="D10684" s="4">
        <v>43340</v>
      </c>
      <c r="E10684" t="s">
        <v>13115</v>
      </c>
      <c r="F10684" s="4" t="s">
        <v>12927</v>
      </c>
      <c r="G10684" s="5">
        <v>21166</v>
      </c>
      <c r="H10684" s="6">
        <v>0.24117730000000001</v>
      </c>
      <c r="I10684" s="7">
        <v>64.725999999999999</v>
      </c>
      <c r="J10684" s="2">
        <v>53</v>
      </c>
      <c r="K10684">
        <v>9</v>
      </c>
    </row>
    <row r="10685" spans="1:12" x14ac:dyDescent="0.25">
      <c r="A10685">
        <v>15663</v>
      </c>
      <c r="B10685" s="2">
        <v>49.075600000000001</v>
      </c>
      <c r="C10685" s="3">
        <v>444</v>
      </c>
      <c r="D10685" s="4">
        <v>38300</v>
      </c>
      <c r="E10685" t="s">
        <v>673</v>
      </c>
      <c r="F10685" s="4" t="s">
        <v>3003</v>
      </c>
      <c r="G10685" s="5">
        <v>395</v>
      </c>
      <c r="H10685" s="6">
        <v>0.1341772</v>
      </c>
      <c r="I10685" s="7">
        <v>83.213999999999999</v>
      </c>
    </row>
    <row r="10686" spans="1:12" x14ac:dyDescent="0.25">
      <c r="A10686">
        <v>68001</v>
      </c>
      <c r="B10686" s="2">
        <v>49.075470000000003</v>
      </c>
      <c r="C10686" s="3">
        <v>153</v>
      </c>
      <c r="E10686" t="s">
        <v>12737</v>
      </c>
      <c r="F10686" s="4" t="s">
        <v>12738</v>
      </c>
      <c r="G10686" s="5">
        <v>112</v>
      </c>
      <c r="H10686" s="6">
        <v>0.16964290000000001</v>
      </c>
      <c r="I10686" s="7">
        <v>77.082999999999998</v>
      </c>
    </row>
    <row r="10687" spans="1:12" x14ac:dyDescent="0.25">
      <c r="A10687">
        <v>57054</v>
      </c>
      <c r="B10687" s="2">
        <v>49.07535</v>
      </c>
      <c r="C10687" s="3">
        <v>518</v>
      </c>
      <c r="E10687" t="s">
        <v>10896</v>
      </c>
      <c r="F10687" s="4" t="s">
        <v>10877</v>
      </c>
      <c r="G10687" s="5">
        <v>412</v>
      </c>
      <c r="H10687" s="6">
        <v>0.20338980000000001</v>
      </c>
      <c r="I10687" s="7">
        <v>71.25</v>
      </c>
    </row>
    <row r="10688" spans="1:12" x14ac:dyDescent="0.25">
      <c r="A10688">
        <v>80652</v>
      </c>
      <c r="B10688" s="2">
        <v>49.075209999999998</v>
      </c>
      <c r="C10688" s="3">
        <v>237</v>
      </c>
      <c r="D10688" s="4">
        <v>24540</v>
      </c>
      <c r="E10688" t="s">
        <v>14526</v>
      </c>
      <c r="F10688" s="4" t="s">
        <v>14477</v>
      </c>
      <c r="G10688" s="5">
        <v>196</v>
      </c>
      <c r="H10688" s="6">
        <v>0.26903549999999998</v>
      </c>
      <c r="I10688" s="7">
        <v>59.9</v>
      </c>
    </row>
    <row r="10689" spans="1:12" x14ac:dyDescent="0.25">
      <c r="A10689">
        <v>56273</v>
      </c>
      <c r="B10689" s="2">
        <v>49.074339999999999</v>
      </c>
      <c r="C10689" s="3">
        <v>4824</v>
      </c>
      <c r="D10689" s="4">
        <v>48820</v>
      </c>
      <c r="E10689" t="s">
        <v>567</v>
      </c>
      <c r="F10689" s="4" t="s">
        <v>10428</v>
      </c>
      <c r="G10689" s="5">
        <v>3397</v>
      </c>
      <c r="H10689" s="6">
        <v>0.23020309999999999</v>
      </c>
      <c r="I10689" s="7">
        <v>66.61</v>
      </c>
      <c r="J10689" s="2">
        <v>36.5</v>
      </c>
      <c r="K10689">
        <v>2</v>
      </c>
    </row>
    <row r="10690" spans="1:12" x14ac:dyDescent="0.25">
      <c r="A10690">
        <v>68401</v>
      </c>
      <c r="B10690" s="2">
        <v>49.073430000000002</v>
      </c>
      <c r="C10690" s="3">
        <v>686</v>
      </c>
      <c r="E10690" t="s">
        <v>12779</v>
      </c>
      <c r="F10690" s="4" t="s">
        <v>12738</v>
      </c>
      <c r="G10690" s="5">
        <v>425</v>
      </c>
      <c r="H10690" s="6">
        <v>0.29882350000000002</v>
      </c>
      <c r="I10690" s="7">
        <v>54.75</v>
      </c>
      <c r="J10690" s="2">
        <v>31</v>
      </c>
      <c r="K10690">
        <v>1</v>
      </c>
    </row>
    <row r="10691" spans="1:12" x14ac:dyDescent="0.25">
      <c r="A10691">
        <v>28806</v>
      </c>
      <c r="B10691" s="2">
        <v>49.066749999999999</v>
      </c>
      <c r="C10691" s="3">
        <v>39604</v>
      </c>
      <c r="D10691" s="4">
        <v>11700</v>
      </c>
      <c r="E10691" t="s">
        <v>6123</v>
      </c>
      <c r="F10691" s="4" t="s">
        <v>5642</v>
      </c>
      <c r="G10691" s="5">
        <v>27444</v>
      </c>
      <c r="H10691" s="6">
        <v>0.33009040000000001</v>
      </c>
      <c r="I10691" s="7">
        <v>49.341000000000001</v>
      </c>
      <c r="J10691" s="2">
        <v>44.842100000000002</v>
      </c>
      <c r="K10691">
        <v>19</v>
      </c>
      <c r="L10691" s="2">
        <v>76.3</v>
      </c>
    </row>
    <row r="10692" spans="1:12" x14ac:dyDescent="0.25">
      <c r="A10692">
        <v>85281</v>
      </c>
      <c r="B10692" s="2">
        <v>49.05406</v>
      </c>
      <c r="C10692" s="3">
        <v>57506</v>
      </c>
      <c r="D10692" s="4">
        <v>38060</v>
      </c>
      <c r="E10692" t="s">
        <v>14981</v>
      </c>
      <c r="F10692" s="4" t="s">
        <v>14962</v>
      </c>
      <c r="G10692" s="5">
        <v>25627</v>
      </c>
      <c r="H10692" s="6">
        <v>0.37768760000000001</v>
      </c>
      <c r="I10692" s="7">
        <v>41.115000000000002</v>
      </c>
      <c r="J10692" s="2">
        <v>40.181800000000003</v>
      </c>
      <c r="K10692">
        <v>33</v>
      </c>
      <c r="L10692" s="2">
        <v>52.3</v>
      </c>
    </row>
    <row r="10693" spans="1:12" x14ac:dyDescent="0.25">
      <c r="A10693">
        <v>59315</v>
      </c>
      <c r="B10693" s="2">
        <v>49.047899999999998</v>
      </c>
      <c r="C10693" s="3">
        <v>114</v>
      </c>
      <c r="E10693" t="s">
        <v>1199</v>
      </c>
      <c r="F10693" s="4" t="s">
        <v>11278</v>
      </c>
      <c r="G10693" s="5">
        <v>93</v>
      </c>
      <c r="H10693" s="6">
        <v>0.25806449999999997</v>
      </c>
      <c r="I10693" s="7">
        <v>61.786000000000001</v>
      </c>
    </row>
    <row r="10694" spans="1:12" x14ac:dyDescent="0.25">
      <c r="A10694">
        <v>22737</v>
      </c>
      <c r="B10694" s="2">
        <v>49.047429999999999</v>
      </c>
      <c r="C10694" s="3">
        <v>2696</v>
      </c>
      <c r="D10694" s="4">
        <v>47900</v>
      </c>
      <c r="E10694" t="s">
        <v>4723</v>
      </c>
      <c r="F10694" s="4" t="s">
        <v>4335</v>
      </c>
      <c r="G10694" s="5">
        <v>1878</v>
      </c>
      <c r="H10694" s="6">
        <v>0.1602769</v>
      </c>
      <c r="I10694" s="7">
        <v>78.683999999999997</v>
      </c>
      <c r="J10694" s="2">
        <v>42</v>
      </c>
      <c r="K10694">
        <v>1</v>
      </c>
    </row>
    <row r="10695" spans="1:12" x14ac:dyDescent="0.25">
      <c r="A10695">
        <v>72143</v>
      </c>
      <c r="B10695" s="2">
        <v>49.041690000000003</v>
      </c>
      <c r="C10695" s="3">
        <v>36330</v>
      </c>
      <c r="D10695" s="4">
        <v>42620</v>
      </c>
      <c r="E10695" t="s">
        <v>13289</v>
      </c>
      <c r="F10695" s="4" t="s">
        <v>13183</v>
      </c>
      <c r="G10695" s="5">
        <v>22090</v>
      </c>
      <c r="H10695" s="6">
        <v>0.27413880000000002</v>
      </c>
      <c r="I10695" s="7">
        <v>59.005000000000003</v>
      </c>
      <c r="J10695" s="2">
        <v>48.222200000000001</v>
      </c>
      <c r="K10695">
        <v>9</v>
      </c>
    </row>
    <row r="10696" spans="1:12" x14ac:dyDescent="0.25">
      <c r="A10696">
        <v>26361</v>
      </c>
      <c r="B10696" s="2">
        <v>49.036360000000002</v>
      </c>
      <c r="C10696" s="3">
        <v>185</v>
      </c>
      <c r="D10696" s="4">
        <v>17220</v>
      </c>
      <c r="E10696" t="s">
        <v>5543</v>
      </c>
      <c r="F10696" s="4" t="s">
        <v>5144</v>
      </c>
      <c r="G10696" s="5">
        <v>179</v>
      </c>
      <c r="H10696" s="6">
        <v>0.44692739999999997</v>
      </c>
      <c r="I10696" s="7">
        <v>29.135000000000002</v>
      </c>
    </row>
    <row r="10697" spans="1:12" x14ac:dyDescent="0.25">
      <c r="A10697">
        <v>81434</v>
      </c>
      <c r="B10697" s="2">
        <v>49.036299999999997</v>
      </c>
      <c r="C10697" s="3">
        <v>143</v>
      </c>
      <c r="E10697" t="s">
        <v>444</v>
      </c>
      <c r="F10697" s="4" t="s">
        <v>14477</v>
      </c>
      <c r="G10697" s="5">
        <v>89</v>
      </c>
      <c r="H10697" s="6">
        <v>0.31460680000000002</v>
      </c>
      <c r="I10697" s="7">
        <v>52</v>
      </c>
    </row>
    <row r="10698" spans="1:12" x14ac:dyDescent="0.25">
      <c r="A10698">
        <v>65046</v>
      </c>
      <c r="B10698" s="2">
        <v>49.036079999999998</v>
      </c>
      <c r="C10698" s="3">
        <v>1233</v>
      </c>
      <c r="D10698" s="4">
        <v>27620</v>
      </c>
      <c r="E10698" t="s">
        <v>485</v>
      </c>
      <c r="F10698" s="4" t="s">
        <v>12102</v>
      </c>
      <c r="G10698" s="5">
        <v>839</v>
      </c>
      <c r="H10698" s="6">
        <v>0.2345238</v>
      </c>
      <c r="I10698" s="7">
        <v>65.832999999999998</v>
      </c>
      <c r="J10698" s="2">
        <v>60</v>
      </c>
      <c r="K10698">
        <v>1</v>
      </c>
    </row>
    <row r="10699" spans="1:12" x14ac:dyDescent="0.25">
      <c r="A10699">
        <v>84302</v>
      </c>
      <c r="B10699" s="2">
        <v>49.032440000000001</v>
      </c>
      <c r="C10699" s="3">
        <v>24236</v>
      </c>
      <c r="D10699" s="4">
        <v>36260</v>
      </c>
      <c r="E10699" t="s">
        <v>14894</v>
      </c>
      <c r="F10699" s="4" t="s">
        <v>14851</v>
      </c>
      <c r="G10699" s="5">
        <v>14361</v>
      </c>
      <c r="H10699" s="6">
        <v>0.2426015</v>
      </c>
      <c r="I10699" s="7">
        <v>64.433999999999997</v>
      </c>
      <c r="J10699" s="2">
        <v>43.777799999999999</v>
      </c>
      <c r="K10699">
        <v>9</v>
      </c>
    </row>
    <row r="10700" spans="1:12" x14ac:dyDescent="0.25">
      <c r="A10700">
        <v>27842</v>
      </c>
      <c r="B10700" s="2">
        <v>49.028689999999997</v>
      </c>
      <c r="C10700" s="3">
        <v>1485</v>
      </c>
      <c r="D10700" s="4">
        <v>40260</v>
      </c>
      <c r="E10700" t="s">
        <v>4800</v>
      </c>
      <c r="F10700" s="4" t="s">
        <v>5642</v>
      </c>
      <c r="G10700" s="5">
        <v>1304</v>
      </c>
      <c r="H10700" s="6">
        <v>0.25440610000000002</v>
      </c>
      <c r="I10700" s="7">
        <v>62.390999999999998</v>
      </c>
    </row>
    <row r="10701" spans="1:12" x14ac:dyDescent="0.25">
      <c r="A10701">
        <v>19506</v>
      </c>
      <c r="B10701" s="2">
        <v>49.027189999999997</v>
      </c>
      <c r="C10701" s="3">
        <v>6914</v>
      </c>
      <c r="D10701" s="4">
        <v>39740</v>
      </c>
      <c r="E10701" t="s">
        <v>4279</v>
      </c>
      <c r="F10701" s="4" t="s">
        <v>3003</v>
      </c>
      <c r="G10701" s="5">
        <v>4973</v>
      </c>
      <c r="H10701" s="6">
        <v>0.1960587</v>
      </c>
      <c r="I10701" s="7">
        <v>72.47</v>
      </c>
      <c r="J10701" s="2">
        <v>51.333300000000001</v>
      </c>
      <c r="K10701">
        <v>3</v>
      </c>
    </row>
    <row r="10702" spans="1:12" x14ac:dyDescent="0.25">
      <c r="A10702">
        <v>52773</v>
      </c>
      <c r="B10702" s="2">
        <v>49.025620000000004</v>
      </c>
      <c r="C10702" s="3">
        <v>2240</v>
      </c>
      <c r="D10702" s="4">
        <v>19340</v>
      </c>
      <c r="E10702" t="s">
        <v>10028</v>
      </c>
      <c r="F10702" s="4" t="s">
        <v>9593</v>
      </c>
      <c r="G10702" s="5">
        <v>1577</v>
      </c>
      <c r="H10702" s="6">
        <v>0.22750319999999999</v>
      </c>
      <c r="I10702" s="7">
        <v>67.034999999999997</v>
      </c>
    </row>
    <row r="10703" spans="1:12" x14ac:dyDescent="0.25">
      <c r="A10703">
        <v>67671</v>
      </c>
      <c r="B10703" s="2">
        <v>49.024949999999997</v>
      </c>
      <c r="C10703" s="3">
        <v>1631</v>
      </c>
      <c r="D10703" s="4">
        <v>25700</v>
      </c>
      <c r="E10703" t="s">
        <v>4941</v>
      </c>
      <c r="F10703" s="4" t="s">
        <v>12494</v>
      </c>
      <c r="G10703" s="5">
        <v>1197</v>
      </c>
      <c r="H10703" s="6">
        <v>0.21136170000000001</v>
      </c>
      <c r="I10703" s="7">
        <v>69.820999999999998</v>
      </c>
      <c r="J10703" s="2">
        <v>46</v>
      </c>
      <c r="K10703">
        <v>1</v>
      </c>
    </row>
    <row r="10704" spans="1:12" x14ac:dyDescent="0.25">
      <c r="A10704">
        <v>50611</v>
      </c>
      <c r="B10704" s="2">
        <v>49.0246</v>
      </c>
      <c r="C10704" s="3">
        <v>463</v>
      </c>
      <c r="E10704" t="s">
        <v>4345</v>
      </c>
      <c r="F10704" s="4" t="s">
        <v>9593</v>
      </c>
      <c r="G10704" s="5">
        <v>303</v>
      </c>
      <c r="H10704" s="6">
        <v>0.1452145</v>
      </c>
      <c r="I10704" s="7">
        <v>81.25</v>
      </c>
      <c r="J10704" s="2">
        <v>77</v>
      </c>
      <c r="K10704">
        <v>1</v>
      </c>
    </row>
    <row r="10705" spans="1:11" x14ac:dyDescent="0.25">
      <c r="A10705">
        <v>6024</v>
      </c>
      <c r="B10705" s="2">
        <v>49.024380000000001</v>
      </c>
      <c r="C10705" s="3">
        <v>681</v>
      </c>
      <c r="D10705" s="4">
        <v>45860</v>
      </c>
      <c r="E10705" t="s">
        <v>1202</v>
      </c>
      <c r="F10705" s="4" t="s">
        <v>1198</v>
      </c>
      <c r="G10705" s="5">
        <v>606</v>
      </c>
      <c r="H10705" s="6">
        <v>0.2487644</v>
      </c>
      <c r="I10705" s="7">
        <v>63.354999999999997</v>
      </c>
    </row>
    <row r="10706" spans="1:11" x14ac:dyDescent="0.25">
      <c r="A10706">
        <v>61057</v>
      </c>
      <c r="B10706" s="2">
        <v>49.0242</v>
      </c>
      <c r="C10706" s="3">
        <v>150</v>
      </c>
      <c r="D10706" s="4">
        <v>19940</v>
      </c>
      <c r="E10706" t="s">
        <v>11666</v>
      </c>
      <c r="F10706" s="4" t="s">
        <v>11490</v>
      </c>
      <c r="G10706" s="5">
        <v>123</v>
      </c>
      <c r="H10706" s="6">
        <v>0.18548390000000001</v>
      </c>
      <c r="I10706" s="7">
        <v>74.286000000000001</v>
      </c>
    </row>
    <row r="10707" spans="1:11" x14ac:dyDescent="0.25">
      <c r="A10707">
        <v>16624</v>
      </c>
      <c r="B10707" s="2">
        <v>49.024140000000003</v>
      </c>
      <c r="C10707" s="3">
        <v>230</v>
      </c>
      <c r="D10707" s="4">
        <v>27780</v>
      </c>
      <c r="E10707" t="s">
        <v>3529</v>
      </c>
      <c r="F10707" s="4" t="s">
        <v>3003</v>
      </c>
      <c r="G10707" s="5">
        <v>143</v>
      </c>
      <c r="H10707" s="6">
        <v>0.19580420000000001</v>
      </c>
      <c r="I10707" s="7">
        <v>72.5</v>
      </c>
    </row>
    <row r="10708" spans="1:11" x14ac:dyDescent="0.25">
      <c r="A10708">
        <v>62809</v>
      </c>
      <c r="B10708" s="2">
        <v>49.024090000000001</v>
      </c>
      <c r="C10708" s="3">
        <v>86</v>
      </c>
      <c r="E10708" t="s">
        <v>12009</v>
      </c>
      <c r="F10708" s="4" t="s">
        <v>11490</v>
      </c>
      <c r="G10708" s="5">
        <v>82</v>
      </c>
      <c r="H10708" s="6">
        <v>0.20481930000000001</v>
      </c>
      <c r="I10708" s="7">
        <v>70.938000000000002</v>
      </c>
    </row>
    <row r="10709" spans="1:11" x14ac:dyDescent="0.25">
      <c r="A10709">
        <v>11434</v>
      </c>
      <c r="B10709" s="2">
        <v>49.0139</v>
      </c>
      <c r="C10709" s="3">
        <v>65254</v>
      </c>
      <c r="D10709" s="4">
        <v>35620</v>
      </c>
      <c r="E10709" t="s">
        <v>1077</v>
      </c>
      <c r="F10709" s="4" t="s">
        <v>1280</v>
      </c>
      <c r="G10709" s="5">
        <v>42488</v>
      </c>
      <c r="H10709" s="6">
        <v>0.22088070000000001</v>
      </c>
      <c r="I10709" s="7">
        <v>68.162000000000006</v>
      </c>
      <c r="J10709" s="2">
        <v>40</v>
      </c>
      <c r="K10709">
        <v>6</v>
      </c>
    </row>
    <row r="10710" spans="1:11" x14ac:dyDescent="0.25">
      <c r="A10710">
        <v>63451</v>
      </c>
      <c r="B10710" s="2">
        <v>49.003700000000002</v>
      </c>
      <c r="C10710" s="3">
        <v>273</v>
      </c>
      <c r="E10710" t="s">
        <v>9173</v>
      </c>
      <c r="F10710" s="4" t="s">
        <v>12102</v>
      </c>
      <c r="G10710" s="5">
        <v>129</v>
      </c>
      <c r="H10710" s="6">
        <v>0.3230769</v>
      </c>
      <c r="I10710" s="7">
        <v>50.5</v>
      </c>
    </row>
    <row r="10711" spans="1:11" x14ac:dyDescent="0.25">
      <c r="A10711">
        <v>23437</v>
      </c>
      <c r="B10711" s="2">
        <v>49.002949999999998</v>
      </c>
      <c r="C10711" s="3">
        <v>3934</v>
      </c>
      <c r="D10711" s="4">
        <v>47260</v>
      </c>
      <c r="E10711" t="s">
        <v>4871</v>
      </c>
      <c r="F10711" s="4" t="s">
        <v>4335</v>
      </c>
      <c r="G10711" s="5">
        <v>2987</v>
      </c>
      <c r="H10711" s="6">
        <v>0.20950469999999999</v>
      </c>
      <c r="I10711" s="7">
        <v>70.125</v>
      </c>
    </row>
    <row r="10712" spans="1:11" x14ac:dyDescent="0.25">
      <c r="A10712">
        <v>45814</v>
      </c>
      <c r="B10712" s="2">
        <v>49.001820000000002</v>
      </c>
      <c r="C10712" s="3">
        <v>2844</v>
      </c>
      <c r="D10712" s="4">
        <v>22300</v>
      </c>
      <c r="E10712" t="s">
        <v>374</v>
      </c>
      <c r="F10712" s="4" t="s">
        <v>8295</v>
      </c>
      <c r="G10712" s="5">
        <v>1735</v>
      </c>
      <c r="H10712" s="6">
        <v>0.202765</v>
      </c>
      <c r="I10712" s="7">
        <v>71.286000000000001</v>
      </c>
      <c r="J10712" s="2">
        <v>57</v>
      </c>
      <c r="K10712">
        <v>1</v>
      </c>
    </row>
    <row r="10713" spans="1:11" x14ac:dyDescent="0.25">
      <c r="A10713">
        <v>60150</v>
      </c>
      <c r="B10713" s="2">
        <v>49.001170000000002</v>
      </c>
      <c r="C10713" s="3">
        <v>1508</v>
      </c>
      <c r="D10713" s="4">
        <v>16980</v>
      </c>
      <c r="E10713" t="s">
        <v>8435</v>
      </c>
      <c r="F10713" s="4" t="s">
        <v>11490</v>
      </c>
      <c r="G10713" s="5">
        <v>986</v>
      </c>
      <c r="H10713" s="6">
        <v>0.21906690000000001</v>
      </c>
      <c r="I10713" s="7">
        <v>68.456000000000003</v>
      </c>
    </row>
    <row r="10714" spans="1:11" x14ac:dyDescent="0.25">
      <c r="A10714">
        <v>97451</v>
      </c>
      <c r="B10714" s="2">
        <v>49.000869999999999</v>
      </c>
      <c r="C10714" s="3">
        <v>324</v>
      </c>
      <c r="D10714" s="4">
        <v>21660</v>
      </c>
      <c r="E10714" t="s">
        <v>16256</v>
      </c>
      <c r="F10714" s="4" t="s">
        <v>16170</v>
      </c>
      <c r="G10714" s="5">
        <v>277</v>
      </c>
      <c r="H10714" s="6">
        <v>0.22743679999999999</v>
      </c>
      <c r="I10714" s="7">
        <v>67</v>
      </c>
      <c r="J10714" s="2">
        <v>42</v>
      </c>
      <c r="K10714">
        <v>1</v>
      </c>
    </row>
    <row r="10715" spans="1:11" x14ac:dyDescent="0.25">
      <c r="A10715">
        <v>50075</v>
      </c>
      <c r="B10715" s="2">
        <v>49.000680000000003</v>
      </c>
      <c r="C10715" s="3">
        <v>845</v>
      </c>
      <c r="E10715" t="s">
        <v>884</v>
      </c>
      <c r="F10715" s="4" t="s">
        <v>9593</v>
      </c>
      <c r="G10715" s="5">
        <v>512</v>
      </c>
      <c r="H10715" s="6">
        <v>0.26171879999999997</v>
      </c>
      <c r="I10715" s="7">
        <v>61.070999999999998</v>
      </c>
      <c r="J10715" s="2">
        <v>67</v>
      </c>
      <c r="K10715">
        <v>1</v>
      </c>
    </row>
    <row r="10716" spans="1:11" x14ac:dyDescent="0.25">
      <c r="A10716">
        <v>12197</v>
      </c>
      <c r="B10716" s="2">
        <v>49.000109999999999</v>
      </c>
      <c r="C10716" s="3">
        <v>2559</v>
      </c>
      <c r="D10716" s="4">
        <v>36580</v>
      </c>
      <c r="E10716" t="s">
        <v>205</v>
      </c>
      <c r="F10716" s="4" t="s">
        <v>1280</v>
      </c>
      <c r="G10716" s="5">
        <v>1866</v>
      </c>
      <c r="H10716" s="6">
        <v>0.25455519999999998</v>
      </c>
      <c r="I10716" s="7">
        <v>62.308</v>
      </c>
    </row>
    <row r="10717" spans="1:11" x14ac:dyDescent="0.25">
      <c r="A10717">
        <v>97824</v>
      </c>
      <c r="B10717" s="2">
        <v>48.999319999999997</v>
      </c>
      <c r="C10717" s="3">
        <v>1922</v>
      </c>
      <c r="D10717" s="4">
        <v>29260</v>
      </c>
      <c r="E10717" t="s">
        <v>13229</v>
      </c>
      <c r="F10717" s="4" t="s">
        <v>16170</v>
      </c>
      <c r="G10717" s="5">
        <v>1394</v>
      </c>
      <c r="H10717" s="6">
        <v>0.25968439999999998</v>
      </c>
      <c r="I10717" s="7">
        <v>61.417000000000002</v>
      </c>
    </row>
    <row r="10718" spans="1:11" x14ac:dyDescent="0.25">
      <c r="A10718">
        <v>38651</v>
      </c>
      <c r="B10718" s="2">
        <v>48.997869999999999</v>
      </c>
      <c r="C10718" s="3">
        <v>7013</v>
      </c>
      <c r="D10718" s="4">
        <v>32820</v>
      </c>
      <c r="E10718" t="s">
        <v>7655</v>
      </c>
      <c r="F10718" s="4" t="s">
        <v>7633</v>
      </c>
      <c r="G10718" s="5">
        <v>4708</v>
      </c>
      <c r="H10718" s="6">
        <v>0.19371279999999999</v>
      </c>
      <c r="I10718" s="7">
        <v>72.808999999999997</v>
      </c>
    </row>
    <row r="10719" spans="1:11" x14ac:dyDescent="0.25">
      <c r="A10719">
        <v>15419</v>
      </c>
      <c r="B10719" s="2">
        <v>48.99624</v>
      </c>
      <c r="C10719" s="3">
        <v>4765</v>
      </c>
      <c r="D10719" s="4">
        <v>38300</v>
      </c>
      <c r="E10719" t="s">
        <v>3130</v>
      </c>
      <c r="F10719" s="4" t="s">
        <v>3003</v>
      </c>
      <c r="G10719" s="5">
        <v>2069</v>
      </c>
      <c r="H10719" s="6">
        <v>0.29178739999999997</v>
      </c>
      <c r="I10719" s="7">
        <v>55.856999999999999</v>
      </c>
    </row>
    <row r="10720" spans="1:11" x14ac:dyDescent="0.25">
      <c r="A10720">
        <v>61849</v>
      </c>
      <c r="B10720" s="2">
        <v>48.995460000000001</v>
      </c>
      <c r="C10720" s="3">
        <v>1733</v>
      </c>
      <c r="D10720" s="4">
        <v>16580</v>
      </c>
      <c r="E10720" t="s">
        <v>2496</v>
      </c>
      <c r="F10720" s="4" t="s">
        <v>11490</v>
      </c>
      <c r="G10720" s="5">
        <v>1195</v>
      </c>
      <c r="H10720" s="6">
        <v>0.2075314</v>
      </c>
      <c r="I10720" s="7">
        <v>70.417000000000002</v>
      </c>
      <c r="J10720" s="2">
        <v>46</v>
      </c>
      <c r="K10720">
        <v>2</v>
      </c>
    </row>
    <row r="10721" spans="1:11" x14ac:dyDescent="0.25">
      <c r="A10721">
        <v>17222</v>
      </c>
      <c r="B10721" s="2">
        <v>48.99333</v>
      </c>
      <c r="C10721" s="3">
        <v>10692</v>
      </c>
      <c r="D10721" s="4">
        <v>16540</v>
      </c>
      <c r="E10721" t="s">
        <v>2490</v>
      </c>
      <c r="F10721" s="4" t="s">
        <v>3003</v>
      </c>
      <c r="G10721" s="5">
        <v>7710</v>
      </c>
      <c r="H10721" s="6">
        <v>0.25081049999999999</v>
      </c>
      <c r="I10721" s="7">
        <v>62.935000000000002</v>
      </c>
      <c r="J10721" s="2">
        <v>45</v>
      </c>
      <c r="K10721">
        <v>2</v>
      </c>
    </row>
    <row r="10722" spans="1:11" x14ac:dyDescent="0.25">
      <c r="A10722">
        <v>51653</v>
      </c>
      <c r="B10722" s="2">
        <v>48.991259999999997</v>
      </c>
      <c r="C10722" s="3">
        <v>1518</v>
      </c>
      <c r="E10722" t="s">
        <v>9896</v>
      </c>
      <c r="F10722" s="4" t="s">
        <v>9593</v>
      </c>
      <c r="G10722" s="5">
        <v>921</v>
      </c>
      <c r="H10722" s="6">
        <v>0.2171553</v>
      </c>
      <c r="I10722" s="7">
        <v>68.75</v>
      </c>
      <c r="J10722" s="2">
        <v>61</v>
      </c>
      <c r="K10722">
        <v>1</v>
      </c>
    </row>
    <row r="10723" spans="1:11" x14ac:dyDescent="0.25">
      <c r="A10723">
        <v>40047</v>
      </c>
      <c r="B10723" s="2">
        <v>48.987870000000001</v>
      </c>
      <c r="C10723" s="3">
        <v>19819</v>
      </c>
      <c r="D10723" s="4">
        <v>31140</v>
      </c>
      <c r="E10723" t="s">
        <v>7896</v>
      </c>
      <c r="F10723" s="4" t="s">
        <v>7883</v>
      </c>
      <c r="G10723" s="5">
        <v>13260</v>
      </c>
      <c r="H10723" s="6">
        <v>0.1834703</v>
      </c>
      <c r="I10723" s="7">
        <v>74.567999999999998</v>
      </c>
      <c r="J10723" s="2">
        <v>69.333299999999994</v>
      </c>
      <c r="K10723">
        <v>3</v>
      </c>
    </row>
    <row r="10724" spans="1:11" x14ac:dyDescent="0.25">
      <c r="A10724">
        <v>83876</v>
      </c>
      <c r="B10724" s="2">
        <v>48.984409999999997</v>
      </c>
      <c r="C10724" s="3">
        <v>1613</v>
      </c>
      <c r="D10724" s="4">
        <v>17660</v>
      </c>
      <c r="E10724" t="s">
        <v>14850</v>
      </c>
      <c r="F10724" s="4" t="s">
        <v>14725</v>
      </c>
      <c r="G10724" s="5">
        <v>1184</v>
      </c>
      <c r="H10724" s="6">
        <v>0.26413500000000001</v>
      </c>
      <c r="I10724" s="7">
        <v>60.625</v>
      </c>
      <c r="J10724" s="2">
        <v>37</v>
      </c>
      <c r="K10724">
        <v>1</v>
      </c>
    </row>
    <row r="10725" spans="1:11" x14ac:dyDescent="0.25">
      <c r="A10725">
        <v>5151</v>
      </c>
      <c r="B10725" s="2">
        <v>48.983910000000002</v>
      </c>
      <c r="C10725" s="3">
        <v>1215</v>
      </c>
      <c r="D10725" s="4">
        <v>17200</v>
      </c>
      <c r="E10725" t="s">
        <v>1062</v>
      </c>
      <c r="F10725" s="4" t="s">
        <v>1030</v>
      </c>
      <c r="G10725" s="5">
        <v>927</v>
      </c>
      <c r="H10725" s="6">
        <v>0.25323269999999998</v>
      </c>
      <c r="I10725" s="7">
        <v>62.5</v>
      </c>
      <c r="J10725" s="2">
        <v>60</v>
      </c>
      <c r="K10725">
        <v>2</v>
      </c>
    </row>
    <row r="10726" spans="1:11" x14ac:dyDescent="0.25">
      <c r="A10726">
        <v>95623</v>
      </c>
      <c r="B10726" s="2">
        <v>48.982939999999999</v>
      </c>
      <c r="C10726" s="3">
        <v>4316</v>
      </c>
      <c r="D10726" s="4">
        <v>40900</v>
      </c>
      <c r="E10726" t="s">
        <v>12603</v>
      </c>
      <c r="F10726" s="4" t="s">
        <v>15368</v>
      </c>
      <c r="G10726" s="5">
        <v>3108</v>
      </c>
      <c r="H10726" s="6">
        <v>0.1940154</v>
      </c>
      <c r="I10726" s="7">
        <v>72.728999999999999</v>
      </c>
      <c r="J10726" s="2">
        <v>51</v>
      </c>
      <c r="K10726">
        <v>1</v>
      </c>
    </row>
    <row r="10727" spans="1:11" x14ac:dyDescent="0.25">
      <c r="A10727">
        <v>56263</v>
      </c>
      <c r="B10727" s="2">
        <v>48.982120000000002</v>
      </c>
      <c r="C10727" s="3">
        <v>499</v>
      </c>
      <c r="E10727" t="s">
        <v>3703</v>
      </c>
      <c r="F10727" s="4" t="s">
        <v>10428</v>
      </c>
      <c r="G10727" s="5">
        <v>342</v>
      </c>
      <c r="H10727" s="6">
        <v>0.1754386</v>
      </c>
      <c r="I10727" s="7">
        <v>75.938000000000002</v>
      </c>
    </row>
    <row r="10728" spans="1:11" x14ac:dyDescent="0.25">
      <c r="A10728">
        <v>60706</v>
      </c>
      <c r="B10728" s="2">
        <v>48.977849999999997</v>
      </c>
      <c r="C10728" s="3">
        <v>23259</v>
      </c>
      <c r="D10728" s="4">
        <v>16980</v>
      </c>
      <c r="E10728" t="s">
        <v>11617</v>
      </c>
      <c r="F10728" s="4" t="s">
        <v>11490</v>
      </c>
      <c r="G10728" s="5">
        <v>17468</v>
      </c>
      <c r="H10728" s="6">
        <v>0.22836039999999999</v>
      </c>
      <c r="I10728" s="7">
        <v>66.781000000000006</v>
      </c>
      <c r="J10728" s="2">
        <v>36</v>
      </c>
      <c r="K10728">
        <v>1</v>
      </c>
    </row>
    <row r="10729" spans="1:11" x14ac:dyDescent="0.25">
      <c r="A10729">
        <v>80515</v>
      </c>
      <c r="B10729" s="2">
        <v>48.97345</v>
      </c>
      <c r="C10729" s="3">
        <v>1059</v>
      </c>
      <c r="D10729" s="4">
        <v>22660</v>
      </c>
      <c r="E10729" t="s">
        <v>11242</v>
      </c>
      <c r="F10729" s="4" t="s">
        <v>14477</v>
      </c>
      <c r="G10729" s="5">
        <v>927</v>
      </c>
      <c r="H10729" s="6">
        <v>0.36206899999999997</v>
      </c>
      <c r="I10729" s="7">
        <v>43.673999999999999</v>
      </c>
    </row>
    <row r="10730" spans="1:11" x14ac:dyDescent="0.25">
      <c r="A10730">
        <v>67061</v>
      </c>
      <c r="B10730" s="2">
        <v>48.973190000000002</v>
      </c>
      <c r="C10730" s="3">
        <v>219</v>
      </c>
      <c r="E10730" t="s">
        <v>11200</v>
      </c>
      <c r="F10730" s="4" t="s">
        <v>12494</v>
      </c>
      <c r="G10730" s="5">
        <v>150</v>
      </c>
      <c r="H10730" s="6">
        <v>0.2133333</v>
      </c>
      <c r="I10730" s="7">
        <v>69.375</v>
      </c>
    </row>
    <row r="10731" spans="1:11" x14ac:dyDescent="0.25">
      <c r="A10731">
        <v>77629</v>
      </c>
      <c r="B10731" s="2">
        <v>48.973050000000001</v>
      </c>
      <c r="C10731" s="3">
        <v>666</v>
      </c>
      <c r="D10731" s="4">
        <v>13140</v>
      </c>
      <c r="E10731" t="s">
        <v>11090</v>
      </c>
      <c r="F10731" s="4" t="s">
        <v>13752</v>
      </c>
      <c r="G10731" s="5">
        <v>441</v>
      </c>
      <c r="H10731" s="6">
        <v>0.26757370000000003</v>
      </c>
      <c r="I10731" s="7">
        <v>60</v>
      </c>
    </row>
    <row r="10732" spans="1:11" x14ac:dyDescent="0.25">
      <c r="A10732">
        <v>59003</v>
      </c>
      <c r="B10732" s="2">
        <v>48.97278</v>
      </c>
      <c r="C10732" s="3">
        <v>1144</v>
      </c>
      <c r="E10732" t="s">
        <v>212</v>
      </c>
      <c r="F10732" s="4" t="s">
        <v>11278</v>
      </c>
      <c r="G10732" s="5">
        <v>667</v>
      </c>
      <c r="H10732" s="6">
        <v>0.23802400000000001</v>
      </c>
      <c r="I10732" s="7">
        <v>65.096000000000004</v>
      </c>
    </row>
    <row r="10733" spans="1:11" x14ac:dyDescent="0.25">
      <c r="A10733">
        <v>62808</v>
      </c>
      <c r="B10733" s="2">
        <v>48.972380000000001</v>
      </c>
      <c r="C10733" s="3">
        <v>1529</v>
      </c>
      <c r="E10733" t="s">
        <v>8297</v>
      </c>
      <c r="F10733" s="4" t="s">
        <v>11490</v>
      </c>
      <c r="G10733" s="5">
        <v>1003</v>
      </c>
      <c r="H10733" s="6">
        <v>0.1782869</v>
      </c>
      <c r="I10733" s="7">
        <v>75.417000000000002</v>
      </c>
    </row>
    <row r="10734" spans="1:11" x14ac:dyDescent="0.25">
      <c r="A10734">
        <v>54002</v>
      </c>
      <c r="B10734" s="2">
        <v>48.971150000000002</v>
      </c>
      <c r="C10734" s="3">
        <v>6293</v>
      </c>
      <c r="D10734" s="4">
        <v>33460</v>
      </c>
      <c r="E10734" t="s">
        <v>1933</v>
      </c>
      <c r="F10734" s="4" t="s">
        <v>10031</v>
      </c>
      <c r="G10734" s="5">
        <v>4118</v>
      </c>
      <c r="H10734" s="6">
        <v>0.2054395</v>
      </c>
      <c r="I10734" s="7">
        <v>70.724000000000004</v>
      </c>
      <c r="J10734" s="2">
        <v>55</v>
      </c>
      <c r="K10734">
        <v>2</v>
      </c>
    </row>
    <row r="10735" spans="1:11" x14ac:dyDescent="0.25">
      <c r="A10735">
        <v>52336</v>
      </c>
      <c r="B10735" s="2">
        <v>48.969769999999997</v>
      </c>
      <c r="C10735" s="3">
        <v>2437</v>
      </c>
      <c r="D10735" s="4">
        <v>16300</v>
      </c>
      <c r="E10735" t="s">
        <v>2819</v>
      </c>
      <c r="F10735" s="4" t="s">
        <v>9593</v>
      </c>
      <c r="G10735" s="5">
        <v>1682</v>
      </c>
      <c r="H10735" s="6">
        <v>0.19489010000000001</v>
      </c>
      <c r="I10735" s="7">
        <v>72.537999999999997</v>
      </c>
      <c r="J10735" s="2">
        <v>61</v>
      </c>
      <c r="K10735">
        <v>1</v>
      </c>
    </row>
    <row r="10736" spans="1:11" x14ac:dyDescent="0.25">
      <c r="A10736">
        <v>62611</v>
      </c>
      <c r="B10736" s="2">
        <v>48.969160000000002</v>
      </c>
      <c r="C10736" s="3">
        <v>1195</v>
      </c>
      <c r="E10736" t="s">
        <v>11987</v>
      </c>
      <c r="F10736" s="4" t="s">
        <v>11490</v>
      </c>
      <c r="G10736" s="5">
        <v>856</v>
      </c>
      <c r="H10736" s="6">
        <v>0.22313079999999999</v>
      </c>
      <c r="I10736" s="7">
        <v>67.656000000000006</v>
      </c>
    </row>
    <row r="10737" spans="1:12" x14ac:dyDescent="0.25">
      <c r="A10737">
        <v>5680</v>
      </c>
      <c r="B10737" s="2">
        <v>48.968609999999998</v>
      </c>
      <c r="C10737" s="3">
        <v>2127</v>
      </c>
      <c r="E10737" t="s">
        <v>1139</v>
      </c>
      <c r="F10737" s="4" t="s">
        <v>1030</v>
      </c>
      <c r="G10737" s="5">
        <v>1467</v>
      </c>
      <c r="H10737" s="6">
        <v>0.28561690000000001</v>
      </c>
      <c r="I10737" s="7">
        <v>56.847999999999999</v>
      </c>
    </row>
    <row r="10738" spans="1:12" x14ac:dyDescent="0.25">
      <c r="A10738">
        <v>22482</v>
      </c>
      <c r="B10738" s="2">
        <v>48.96772</v>
      </c>
      <c r="C10738" s="3">
        <v>2632</v>
      </c>
      <c r="E10738" t="s">
        <v>4669</v>
      </c>
      <c r="F10738" s="4" t="s">
        <v>4335</v>
      </c>
      <c r="G10738" s="5">
        <v>2239</v>
      </c>
      <c r="H10738" s="6">
        <v>0.24877179999999999</v>
      </c>
      <c r="I10738" s="7">
        <v>63.213999999999999</v>
      </c>
    </row>
    <row r="10739" spans="1:12" x14ac:dyDescent="0.25">
      <c r="A10739">
        <v>51246</v>
      </c>
      <c r="B10739" s="2">
        <v>48.966589999999997</v>
      </c>
      <c r="C10739" s="3">
        <v>3752</v>
      </c>
      <c r="E10739" t="s">
        <v>9835</v>
      </c>
      <c r="F10739" s="4" t="s">
        <v>9593</v>
      </c>
      <c r="G10739" s="5">
        <v>2474</v>
      </c>
      <c r="H10739" s="6">
        <v>0.2367677</v>
      </c>
      <c r="I10739" s="7">
        <v>65.287999999999997</v>
      </c>
      <c r="J10739" s="2">
        <v>51</v>
      </c>
      <c r="K10739">
        <v>3</v>
      </c>
    </row>
    <row r="10740" spans="1:12" x14ac:dyDescent="0.25">
      <c r="A10740">
        <v>67736</v>
      </c>
      <c r="B10740" s="2">
        <v>48.965949999999999</v>
      </c>
      <c r="C10740" s="3">
        <v>231</v>
      </c>
      <c r="E10740" t="s">
        <v>12709</v>
      </c>
      <c r="F10740" s="4" t="s">
        <v>12494</v>
      </c>
      <c r="G10740" s="5">
        <v>186</v>
      </c>
      <c r="H10740" s="6">
        <v>0.23118279999999999</v>
      </c>
      <c r="I10740" s="7">
        <v>66.25</v>
      </c>
    </row>
    <row r="10741" spans="1:12" x14ac:dyDescent="0.25">
      <c r="A10741">
        <v>97625</v>
      </c>
      <c r="B10741" s="2">
        <v>48.965870000000002</v>
      </c>
      <c r="C10741" s="3">
        <v>207</v>
      </c>
      <c r="D10741" s="4">
        <v>28900</v>
      </c>
      <c r="E10741" t="s">
        <v>16291</v>
      </c>
      <c r="F10741" s="4" t="s">
        <v>16170</v>
      </c>
      <c r="G10741" s="5">
        <v>145</v>
      </c>
      <c r="H10741" s="6">
        <v>0.1986301</v>
      </c>
      <c r="I10741" s="7">
        <v>71.875</v>
      </c>
    </row>
    <row r="10742" spans="1:12" x14ac:dyDescent="0.25">
      <c r="A10742">
        <v>27862</v>
      </c>
      <c r="B10742" s="2">
        <v>48.965690000000002</v>
      </c>
      <c r="C10742" s="3">
        <v>657</v>
      </c>
      <c r="D10742" s="4">
        <v>40260</v>
      </c>
      <c r="E10742" t="s">
        <v>5781</v>
      </c>
      <c r="F10742" s="4" t="s">
        <v>5642</v>
      </c>
      <c r="G10742" s="5">
        <v>565</v>
      </c>
      <c r="H10742" s="6">
        <v>0.26855119999999999</v>
      </c>
      <c r="I10742" s="7">
        <v>59.792000000000002</v>
      </c>
      <c r="J10742" s="2">
        <v>43</v>
      </c>
      <c r="K10742">
        <v>1</v>
      </c>
    </row>
    <row r="10743" spans="1:12" x14ac:dyDescent="0.25">
      <c r="A10743">
        <v>79714</v>
      </c>
      <c r="B10743" s="2">
        <v>48.96322</v>
      </c>
      <c r="C10743" s="3">
        <v>16125</v>
      </c>
      <c r="D10743" s="4">
        <v>11380</v>
      </c>
      <c r="E10743" t="s">
        <v>6124</v>
      </c>
      <c r="F10743" s="4" t="s">
        <v>13752</v>
      </c>
      <c r="G10743" s="5">
        <v>9779</v>
      </c>
      <c r="H10743" s="6">
        <v>0.13619629999999999</v>
      </c>
      <c r="I10743" s="7">
        <v>82.659000000000006</v>
      </c>
      <c r="J10743" s="2">
        <v>58</v>
      </c>
      <c r="K10743">
        <v>1</v>
      </c>
    </row>
    <row r="10744" spans="1:12" x14ac:dyDescent="0.25">
      <c r="A10744">
        <v>12121</v>
      </c>
      <c r="B10744" s="2">
        <v>48.960560000000001</v>
      </c>
      <c r="C10744" s="3">
        <v>1738</v>
      </c>
      <c r="D10744" s="4">
        <v>10580</v>
      </c>
      <c r="E10744" t="s">
        <v>329</v>
      </c>
      <c r="F10744" s="4" t="s">
        <v>1280</v>
      </c>
      <c r="G10744" s="5">
        <v>1328</v>
      </c>
      <c r="H10744" s="6">
        <v>0.16553799999999999</v>
      </c>
      <c r="I10744" s="7">
        <v>77.585999999999999</v>
      </c>
      <c r="J10744" s="2">
        <v>51</v>
      </c>
      <c r="K10744">
        <v>1</v>
      </c>
    </row>
    <row r="10745" spans="1:12" x14ac:dyDescent="0.25">
      <c r="A10745">
        <v>59421</v>
      </c>
      <c r="B10745" s="2">
        <v>48.959919999999997</v>
      </c>
      <c r="C10745" s="3">
        <v>1840</v>
      </c>
      <c r="D10745" s="4">
        <v>24500</v>
      </c>
      <c r="E10745" t="s">
        <v>4584</v>
      </c>
      <c r="F10745" s="4" t="s">
        <v>11278</v>
      </c>
      <c r="G10745" s="5">
        <v>1351</v>
      </c>
      <c r="H10745" s="6">
        <v>0.27662720000000002</v>
      </c>
      <c r="I10745" s="7">
        <v>58.384999999999998</v>
      </c>
    </row>
    <row r="10746" spans="1:12" x14ac:dyDescent="0.25">
      <c r="A10746">
        <v>78723</v>
      </c>
      <c r="B10746" s="2">
        <v>48.95485</v>
      </c>
      <c r="C10746" s="3">
        <v>30954</v>
      </c>
      <c r="D10746" s="4">
        <v>12420</v>
      </c>
      <c r="E10746" t="s">
        <v>3573</v>
      </c>
      <c r="F10746" s="4" t="s">
        <v>13752</v>
      </c>
      <c r="G10746" s="5">
        <v>19815</v>
      </c>
      <c r="H10746" s="6">
        <v>0.34083570000000002</v>
      </c>
      <c r="I10746" s="7">
        <v>47.277000000000001</v>
      </c>
      <c r="J10746" s="2">
        <v>40.2727</v>
      </c>
      <c r="K10746">
        <v>66</v>
      </c>
      <c r="L10746" s="2">
        <v>52.9</v>
      </c>
    </row>
    <row r="10747" spans="1:12" x14ac:dyDescent="0.25">
      <c r="A10747">
        <v>53105</v>
      </c>
      <c r="B10747" s="2">
        <v>48.945189999999997</v>
      </c>
      <c r="C10747" s="3">
        <v>29413</v>
      </c>
      <c r="D10747" s="4">
        <v>39540</v>
      </c>
      <c r="E10747" t="s">
        <v>235</v>
      </c>
      <c r="F10747" s="4" t="s">
        <v>10031</v>
      </c>
      <c r="G10747" s="5">
        <v>20525</v>
      </c>
      <c r="H10747" s="6">
        <v>0.1957517</v>
      </c>
      <c r="I10747" s="7">
        <v>72.343999999999994</v>
      </c>
      <c r="J10747" s="2">
        <v>50.75</v>
      </c>
      <c r="K10747">
        <v>8</v>
      </c>
    </row>
    <row r="10748" spans="1:12" x14ac:dyDescent="0.25">
      <c r="A10748">
        <v>17540</v>
      </c>
      <c r="B10748" s="2">
        <v>48.938879999999997</v>
      </c>
      <c r="C10748" s="3">
        <v>9348</v>
      </c>
      <c r="D10748" s="4">
        <v>29540</v>
      </c>
      <c r="E10748" t="s">
        <v>3812</v>
      </c>
      <c r="F10748" s="4" t="s">
        <v>3003</v>
      </c>
      <c r="G10748" s="5">
        <v>5815</v>
      </c>
      <c r="H10748" s="6">
        <v>0.2281637</v>
      </c>
      <c r="I10748" s="7">
        <v>66.739000000000004</v>
      </c>
      <c r="J10748" s="2">
        <v>30</v>
      </c>
      <c r="K10748">
        <v>2</v>
      </c>
    </row>
    <row r="10749" spans="1:12" x14ac:dyDescent="0.25">
      <c r="A10749">
        <v>37072</v>
      </c>
      <c r="B10749" s="2">
        <v>48.932189999999999</v>
      </c>
      <c r="C10749" s="3">
        <v>31058</v>
      </c>
      <c r="D10749" s="4">
        <v>34980</v>
      </c>
      <c r="E10749" t="s">
        <v>7373</v>
      </c>
      <c r="F10749" s="4" t="s">
        <v>7348</v>
      </c>
      <c r="G10749" s="5">
        <v>22148</v>
      </c>
      <c r="H10749" s="6">
        <v>0.2325266</v>
      </c>
      <c r="I10749" s="7">
        <v>65.98</v>
      </c>
      <c r="J10749" s="2">
        <v>37</v>
      </c>
      <c r="K10749">
        <v>5</v>
      </c>
    </row>
    <row r="10750" spans="1:12" x14ac:dyDescent="0.25">
      <c r="A10750">
        <v>52359</v>
      </c>
      <c r="B10750" s="2">
        <v>48.926850000000002</v>
      </c>
      <c r="C10750" s="3">
        <v>252</v>
      </c>
      <c r="D10750" s="4">
        <v>26980</v>
      </c>
      <c r="E10750" t="s">
        <v>4249</v>
      </c>
      <c r="F10750" s="4" t="s">
        <v>9593</v>
      </c>
      <c r="G10750" s="5">
        <v>194</v>
      </c>
      <c r="H10750" s="6">
        <v>0.21649479999999999</v>
      </c>
      <c r="I10750" s="7">
        <v>68.75</v>
      </c>
    </row>
    <row r="10751" spans="1:12" x14ac:dyDescent="0.25">
      <c r="A10751">
        <v>27301</v>
      </c>
      <c r="B10751" s="2">
        <v>48.925289999999997</v>
      </c>
      <c r="C10751" s="3">
        <v>9206</v>
      </c>
      <c r="D10751" s="4">
        <v>24660</v>
      </c>
      <c r="E10751" t="s">
        <v>5687</v>
      </c>
      <c r="F10751" s="4" t="s">
        <v>5642</v>
      </c>
      <c r="G10751" s="5">
        <v>6352</v>
      </c>
      <c r="H10751" s="6">
        <v>0.25204660000000001</v>
      </c>
      <c r="I10751" s="7">
        <v>62.6</v>
      </c>
      <c r="J10751" s="2">
        <v>50.5</v>
      </c>
      <c r="K10751">
        <v>2</v>
      </c>
    </row>
    <row r="10752" spans="1:12" x14ac:dyDescent="0.25">
      <c r="A10752">
        <v>1301</v>
      </c>
      <c r="B10752" s="2">
        <v>48.920650000000002</v>
      </c>
      <c r="C10752" s="3">
        <v>17731</v>
      </c>
      <c r="D10752" s="4">
        <v>24640</v>
      </c>
      <c r="E10752" t="s">
        <v>111</v>
      </c>
      <c r="F10752" s="4" t="s">
        <v>21</v>
      </c>
      <c r="G10752" s="5">
        <v>13032</v>
      </c>
      <c r="H10752" s="6">
        <v>0.27307599999999999</v>
      </c>
      <c r="I10752" s="7">
        <v>58.965000000000003</v>
      </c>
      <c r="J10752" s="2">
        <v>42.3</v>
      </c>
      <c r="K10752">
        <v>20</v>
      </c>
      <c r="L10752" s="2">
        <v>63.2</v>
      </c>
    </row>
    <row r="10753" spans="1:12" x14ac:dyDescent="0.25">
      <c r="A10753">
        <v>99212</v>
      </c>
      <c r="B10753" s="2">
        <v>48.914299999999997</v>
      </c>
      <c r="C10753" s="3">
        <v>19128</v>
      </c>
      <c r="D10753" s="4">
        <v>44060</v>
      </c>
      <c r="E10753" t="s">
        <v>12476</v>
      </c>
      <c r="F10753" s="4" t="s">
        <v>16344</v>
      </c>
      <c r="G10753" s="5">
        <v>13503</v>
      </c>
      <c r="H10753" s="6">
        <v>0.2295046</v>
      </c>
      <c r="I10753" s="7">
        <v>66.492000000000004</v>
      </c>
      <c r="J10753" s="2">
        <v>51.857100000000003</v>
      </c>
      <c r="K10753">
        <v>7</v>
      </c>
    </row>
    <row r="10754" spans="1:12" x14ac:dyDescent="0.25">
      <c r="A10754">
        <v>14482</v>
      </c>
      <c r="B10754" s="2">
        <v>48.90972</v>
      </c>
      <c r="C10754" s="3">
        <v>8265</v>
      </c>
      <c r="D10754" s="4">
        <v>12860</v>
      </c>
      <c r="E10754" t="s">
        <v>2861</v>
      </c>
      <c r="F10754" s="4" t="s">
        <v>1280</v>
      </c>
      <c r="G10754" s="5">
        <v>5643</v>
      </c>
      <c r="H10754" s="6">
        <v>0.2443736</v>
      </c>
      <c r="I10754" s="7">
        <v>63.92</v>
      </c>
      <c r="J10754" s="2">
        <v>28</v>
      </c>
      <c r="K10754">
        <v>1</v>
      </c>
    </row>
    <row r="10755" spans="1:12" x14ac:dyDescent="0.25">
      <c r="A10755">
        <v>12173</v>
      </c>
      <c r="B10755" s="2">
        <v>48.908050000000003</v>
      </c>
      <c r="C10755" s="3">
        <v>1730</v>
      </c>
      <c r="D10755" s="4">
        <v>26460</v>
      </c>
      <c r="E10755" t="s">
        <v>2169</v>
      </c>
      <c r="F10755" s="4" t="s">
        <v>1280</v>
      </c>
      <c r="G10755" s="5">
        <v>1309</v>
      </c>
      <c r="H10755" s="6">
        <v>0.1633588</v>
      </c>
      <c r="I10755" s="7">
        <v>77.917000000000002</v>
      </c>
    </row>
    <row r="10756" spans="1:12" x14ac:dyDescent="0.25">
      <c r="A10756">
        <v>57231</v>
      </c>
      <c r="B10756" s="2">
        <v>48.907429999999998</v>
      </c>
      <c r="C10756" s="3">
        <v>1748</v>
      </c>
      <c r="E10756" t="s">
        <v>10913</v>
      </c>
      <c r="F10756" s="4" t="s">
        <v>10877</v>
      </c>
      <c r="G10756" s="5">
        <v>1279</v>
      </c>
      <c r="H10756" s="6">
        <v>0.24062500000000001</v>
      </c>
      <c r="I10756" s="7">
        <v>64.558999999999997</v>
      </c>
      <c r="J10756" s="2">
        <v>40</v>
      </c>
      <c r="K10756">
        <v>1</v>
      </c>
    </row>
    <row r="10757" spans="1:12" x14ac:dyDescent="0.25">
      <c r="A10757">
        <v>16428</v>
      </c>
      <c r="B10757" s="2">
        <v>48.905149999999999</v>
      </c>
      <c r="C10757" s="3">
        <v>12640</v>
      </c>
      <c r="D10757" s="4">
        <v>21500</v>
      </c>
      <c r="E10757" t="s">
        <v>3513</v>
      </c>
      <c r="F10757" s="4" t="s">
        <v>3003</v>
      </c>
      <c r="G10757" s="5">
        <v>8272</v>
      </c>
      <c r="H10757" s="6">
        <v>0.24404690000000001</v>
      </c>
      <c r="I10757" s="7">
        <v>63.963999999999999</v>
      </c>
      <c r="J10757" s="2">
        <v>59</v>
      </c>
      <c r="K10757">
        <v>3</v>
      </c>
    </row>
    <row r="10758" spans="1:12" x14ac:dyDescent="0.25">
      <c r="A10758">
        <v>84656</v>
      </c>
      <c r="B10758" s="2">
        <v>48.903100000000002</v>
      </c>
      <c r="C10758" s="3">
        <v>432</v>
      </c>
      <c r="E10758" t="s">
        <v>8975</v>
      </c>
      <c r="F10758" s="4" t="s">
        <v>14851</v>
      </c>
      <c r="G10758" s="5">
        <v>280</v>
      </c>
      <c r="H10758" s="6">
        <v>0.1857143</v>
      </c>
      <c r="I10758" s="7">
        <v>74.037999999999997</v>
      </c>
      <c r="J10758" s="2">
        <v>50</v>
      </c>
      <c r="K10758">
        <v>1</v>
      </c>
    </row>
    <row r="10759" spans="1:12" x14ac:dyDescent="0.25">
      <c r="A10759">
        <v>66401</v>
      </c>
      <c r="B10759" s="2">
        <v>48.902749999999997</v>
      </c>
      <c r="C10759" s="3">
        <v>1648</v>
      </c>
      <c r="D10759" s="4">
        <v>45820</v>
      </c>
      <c r="E10759" t="s">
        <v>2902</v>
      </c>
      <c r="F10759" s="4" t="s">
        <v>12494</v>
      </c>
      <c r="G10759" s="5">
        <v>1179</v>
      </c>
      <c r="H10759" s="6">
        <v>0.28813559999999999</v>
      </c>
      <c r="I10759" s="7">
        <v>56.332999999999998</v>
      </c>
      <c r="J10759" s="2">
        <v>58.5</v>
      </c>
      <c r="K10759">
        <v>2</v>
      </c>
    </row>
    <row r="10760" spans="1:12" x14ac:dyDescent="0.25">
      <c r="A10760">
        <v>91401</v>
      </c>
      <c r="B10760" s="2">
        <v>48.89584</v>
      </c>
      <c r="C10760" s="3">
        <v>40502</v>
      </c>
      <c r="D10760" s="4">
        <v>31080</v>
      </c>
      <c r="E10760" t="s">
        <v>15436</v>
      </c>
      <c r="F10760" s="4" t="s">
        <v>15368</v>
      </c>
      <c r="G10760" s="5">
        <v>27718</v>
      </c>
      <c r="H10760" s="6">
        <v>0.3117356</v>
      </c>
      <c r="I10760" s="7">
        <v>52.250999999999998</v>
      </c>
      <c r="J10760" s="2">
        <v>42.884599999999999</v>
      </c>
      <c r="K10760">
        <v>26</v>
      </c>
      <c r="L10760" s="2">
        <v>66.5</v>
      </c>
    </row>
    <row r="10761" spans="1:12" x14ac:dyDescent="0.25">
      <c r="A10761">
        <v>2838</v>
      </c>
      <c r="B10761" s="2">
        <v>48.888620000000003</v>
      </c>
      <c r="C10761" s="3">
        <v>3855</v>
      </c>
      <c r="D10761" s="4">
        <v>39300</v>
      </c>
      <c r="E10761" t="s">
        <v>487</v>
      </c>
      <c r="F10761" s="4" t="s">
        <v>466</v>
      </c>
      <c r="G10761" s="5">
        <v>2424</v>
      </c>
      <c r="H10761" s="6">
        <v>0.2722772</v>
      </c>
      <c r="I10761" s="7">
        <v>59.063000000000002</v>
      </c>
      <c r="J10761" s="2">
        <v>49</v>
      </c>
      <c r="K10761">
        <v>1</v>
      </c>
    </row>
    <row r="10762" spans="1:12" x14ac:dyDescent="0.25">
      <c r="A10762">
        <v>4783</v>
      </c>
      <c r="B10762" s="2">
        <v>48.887970000000003</v>
      </c>
      <c r="C10762" s="3">
        <v>379</v>
      </c>
      <c r="E10762" t="s">
        <v>970</v>
      </c>
      <c r="F10762" s="4" t="s">
        <v>701</v>
      </c>
      <c r="G10762" s="5">
        <v>321</v>
      </c>
      <c r="H10762" s="6">
        <v>0.31987579999999999</v>
      </c>
      <c r="I10762" s="7">
        <v>50.832999999999998</v>
      </c>
    </row>
    <row r="10763" spans="1:12" x14ac:dyDescent="0.25">
      <c r="A10763">
        <v>36542</v>
      </c>
      <c r="B10763" s="2">
        <v>48.885550000000002</v>
      </c>
      <c r="C10763" s="3">
        <v>12871</v>
      </c>
      <c r="D10763" s="4">
        <v>19300</v>
      </c>
      <c r="E10763" t="s">
        <v>7287</v>
      </c>
      <c r="F10763" s="4" t="s">
        <v>7027</v>
      </c>
      <c r="G10763" s="5">
        <v>9791</v>
      </c>
      <c r="H10763" s="6">
        <v>0.3130426</v>
      </c>
      <c r="I10763" s="7">
        <v>52.008000000000003</v>
      </c>
      <c r="J10763" s="2">
        <v>58</v>
      </c>
      <c r="K10763">
        <v>2</v>
      </c>
    </row>
    <row r="10764" spans="1:12" x14ac:dyDescent="0.25">
      <c r="A10764">
        <v>37191</v>
      </c>
      <c r="B10764" s="2">
        <v>48.882510000000003</v>
      </c>
      <c r="C10764" s="3">
        <v>3999</v>
      </c>
      <c r="D10764" s="4">
        <v>17300</v>
      </c>
      <c r="E10764" t="s">
        <v>5059</v>
      </c>
      <c r="F10764" s="4" t="s">
        <v>7348</v>
      </c>
      <c r="G10764" s="5">
        <v>2911</v>
      </c>
      <c r="H10764" s="6">
        <v>0.1872209</v>
      </c>
      <c r="I10764" s="7">
        <v>73.75</v>
      </c>
      <c r="J10764" s="2">
        <v>52</v>
      </c>
      <c r="K10764">
        <v>1</v>
      </c>
    </row>
    <row r="10765" spans="1:12" x14ac:dyDescent="0.25">
      <c r="A10765">
        <v>47546</v>
      </c>
      <c r="B10765" s="2">
        <v>48.878390000000003</v>
      </c>
      <c r="C10765" s="3">
        <v>20568</v>
      </c>
      <c r="D10765" s="4">
        <v>27540</v>
      </c>
      <c r="E10765" t="s">
        <v>2974</v>
      </c>
      <c r="F10765" s="4" t="s">
        <v>8800</v>
      </c>
      <c r="G10765" s="5">
        <v>14298</v>
      </c>
      <c r="H10765" s="6">
        <v>0.21868660000000001</v>
      </c>
      <c r="I10765" s="7">
        <v>68.296999999999997</v>
      </c>
      <c r="J10765" s="2">
        <v>48.444400000000002</v>
      </c>
      <c r="K10765">
        <v>9</v>
      </c>
    </row>
    <row r="10766" spans="1:12" x14ac:dyDescent="0.25">
      <c r="A10766">
        <v>57634</v>
      </c>
      <c r="B10766" s="2">
        <v>48.874949999999998</v>
      </c>
      <c r="C10766" s="3">
        <v>120</v>
      </c>
      <c r="E10766" t="s">
        <v>11021</v>
      </c>
      <c r="F10766" s="4" t="s">
        <v>10877</v>
      </c>
      <c r="G10766" s="5">
        <v>75</v>
      </c>
      <c r="H10766" s="6">
        <v>0.3552631</v>
      </c>
      <c r="I10766" s="7">
        <v>44.688000000000002</v>
      </c>
    </row>
    <row r="10767" spans="1:12" x14ac:dyDescent="0.25">
      <c r="A10767">
        <v>61611</v>
      </c>
      <c r="B10767" s="2">
        <v>48.870510000000003</v>
      </c>
      <c r="C10767" s="3">
        <v>25495</v>
      </c>
      <c r="D10767" s="4">
        <v>37900</v>
      </c>
      <c r="E10767" t="s">
        <v>11781</v>
      </c>
      <c r="F10767" s="4" t="s">
        <v>11490</v>
      </c>
      <c r="G10767" s="5">
        <v>18483</v>
      </c>
      <c r="H10767" s="6">
        <v>0.21083099999999999</v>
      </c>
      <c r="I10767" s="7">
        <v>69.646000000000001</v>
      </c>
      <c r="J10767" s="2">
        <v>56.090899999999998</v>
      </c>
      <c r="K10767">
        <v>11</v>
      </c>
      <c r="L10767" s="2">
        <v>99.6</v>
      </c>
    </row>
    <row r="10768" spans="1:12" x14ac:dyDescent="0.25">
      <c r="A10768">
        <v>63052</v>
      </c>
      <c r="B10768" s="2">
        <v>48.862160000000003</v>
      </c>
      <c r="C10768" s="3">
        <v>25836</v>
      </c>
      <c r="D10768" s="4">
        <v>41180</v>
      </c>
      <c r="E10768" t="s">
        <v>3069</v>
      </c>
      <c r="F10768" s="4" t="s">
        <v>12102</v>
      </c>
      <c r="G10768" s="5">
        <v>16402</v>
      </c>
      <c r="H10768" s="6">
        <v>0.16625010000000001</v>
      </c>
      <c r="I10768" s="7">
        <v>77.347999999999999</v>
      </c>
      <c r="J10768" s="2">
        <v>60</v>
      </c>
      <c r="K10768">
        <v>4</v>
      </c>
    </row>
    <row r="10769" spans="1:12" x14ac:dyDescent="0.25">
      <c r="A10769">
        <v>60416</v>
      </c>
      <c r="B10769" s="2">
        <v>48.856879999999997</v>
      </c>
      <c r="C10769" s="3">
        <v>9164</v>
      </c>
      <c r="D10769" s="4">
        <v>16980</v>
      </c>
      <c r="E10769" t="s">
        <v>5412</v>
      </c>
      <c r="F10769" s="4" t="s">
        <v>11490</v>
      </c>
      <c r="G10769" s="5">
        <v>5650</v>
      </c>
      <c r="H10769" s="6">
        <v>0.1704425</v>
      </c>
      <c r="I10769" s="7">
        <v>76.62</v>
      </c>
      <c r="J10769" s="2">
        <v>50.5</v>
      </c>
      <c r="K10769">
        <v>2</v>
      </c>
    </row>
    <row r="10770" spans="1:12" x14ac:dyDescent="0.25">
      <c r="A10770">
        <v>83541</v>
      </c>
      <c r="B10770" s="2">
        <v>48.855350000000001</v>
      </c>
      <c r="C10770" s="3">
        <v>950</v>
      </c>
      <c r="E10770" t="s">
        <v>5400</v>
      </c>
      <c r="F10770" s="4" t="s">
        <v>14725</v>
      </c>
      <c r="G10770" s="5">
        <v>762</v>
      </c>
      <c r="H10770" s="6">
        <v>0.26902890000000002</v>
      </c>
      <c r="I10770" s="7">
        <v>59.582999999999998</v>
      </c>
    </row>
    <row r="10771" spans="1:12" x14ac:dyDescent="0.25">
      <c r="A10771">
        <v>2920</v>
      </c>
      <c r="B10771" s="2">
        <v>48.848320000000001</v>
      </c>
      <c r="C10771" s="3">
        <v>38678</v>
      </c>
      <c r="D10771" s="4">
        <v>39300</v>
      </c>
      <c r="E10771" t="s">
        <v>513</v>
      </c>
      <c r="F10771" s="4" t="s">
        <v>466</v>
      </c>
      <c r="G10771" s="5">
        <v>28607</v>
      </c>
      <c r="H10771" s="6">
        <v>0.22619549999999999</v>
      </c>
      <c r="I10771" s="7">
        <v>66.983999999999995</v>
      </c>
      <c r="J10771" s="2">
        <v>37.5</v>
      </c>
      <c r="K10771">
        <v>10</v>
      </c>
      <c r="L10771" s="2">
        <v>36.6</v>
      </c>
    </row>
    <row r="10772" spans="1:12" x14ac:dyDescent="0.25">
      <c r="A10772">
        <v>23834</v>
      </c>
      <c r="B10772" s="2">
        <v>48.837429999999998</v>
      </c>
      <c r="C10772" s="3">
        <v>25306</v>
      </c>
      <c r="D10772" s="4">
        <v>40060</v>
      </c>
      <c r="E10772" t="s">
        <v>4887</v>
      </c>
      <c r="F10772" s="4" t="s">
        <v>4335</v>
      </c>
      <c r="G10772" s="5">
        <v>16900</v>
      </c>
      <c r="H10772" s="6">
        <v>0.2011715</v>
      </c>
      <c r="I10772" s="7">
        <v>71.308000000000007</v>
      </c>
      <c r="J10772" s="2">
        <v>47.166699999999999</v>
      </c>
      <c r="K10772">
        <v>6</v>
      </c>
    </row>
    <row r="10773" spans="1:12" x14ac:dyDescent="0.25">
      <c r="A10773">
        <v>55616</v>
      </c>
      <c r="B10773" s="2">
        <v>48.832169999999998</v>
      </c>
      <c r="C10773" s="3">
        <v>7086</v>
      </c>
      <c r="E10773" t="s">
        <v>10511</v>
      </c>
      <c r="F10773" s="4" t="s">
        <v>10428</v>
      </c>
      <c r="G10773" s="5">
        <v>5059</v>
      </c>
      <c r="H10773" s="6">
        <v>0.23320160000000001</v>
      </c>
      <c r="I10773" s="7">
        <v>65.771000000000001</v>
      </c>
      <c r="J10773" s="2">
        <v>63</v>
      </c>
      <c r="K10773">
        <v>5</v>
      </c>
    </row>
    <row r="10774" spans="1:12" x14ac:dyDescent="0.25">
      <c r="A10774">
        <v>88061</v>
      </c>
      <c r="B10774" s="2">
        <v>48.827820000000003</v>
      </c>
      <c r="C10774" s="3">
        <v>18655</v>
      </c>
      <c r="D10774" s="4">
        <v>43500</v>
      </c>
      <c r="E10774" t="s">
        <v>7766</v>
      </c>
      <c r="F10774" s="4" t="s">
        <v>15124</v>
      </c>
      <c r="G10774" s="5">
        <v>13156</v>
      </c>
      <c r="H10774" s="6">
        <v>0.2865395</v>
      </c>
      <c r="I10774" s="7">
        <v>56.54</v>
      </c>
      <c r="J10774" s="2">
        <v>51.2727</v>
      </c>
      <c r="K10774">
        <v>11</v>
      </c>
      <c r="L10774" s="2">
        <v>95.4</v>
      </c>
    </row>
    <row r="10775" spans="1:12" x14ac:dyDescent="0.25">
      <c r="A10775">
        <v>99130</v>
      </c>
      <c r="B10775" s="2">
        <v>48.824530000000003</v>
      </c>
      <c r="C10775" s="3">
        <v>725</v>
      </c>
      <c r="D10775" s="4">
        <v>39420</v>
      </c>
      <c r="E10775" t="s">
        <v>1356</v>
      </c>
      <c r="F10775" s="4" t="s">
        <v>16344</v>
      </c>
      <c r="G10775" s="5">
        <v>568</v>
      </c>
      <c r="H10775" s="6">
        <v>0.2411972</v>
      </c>
      <c r="I10775" s="7">
        <v>64.375</v>
      </c>
    </row>
    <row r="10776" spans="1:12" x14ac:dyDescent="0.25">
      <c r="A10776">
        <v>95568</v>
      </c>
      <c r="B10776" s="2">
        <v>48.824379999999998</v>
      </c>
      <c r="C10776" s="3">
        <v>93</v>
      </c>
      <c r="E10776" t="s">
        <v>15941</v>
      </c>
      <c r="F10776" s="4" t="s">
        <v>15368</v>
      </c>
      <c r="G10776" s="5">
        <v>71</v>
      </c>
      <c r="H10776" s="6">
        <v>0.375</v>
      </c>
      <c r="I10776" s="7">
        <v>41.25</v>
      </c>
    </row>
    <row r="10777" spans="1:12" x14ac:dyDescent="0.25">
      <c r="A10777">
        <v>58203</v>
      </c>
      <c r="B10777" s="2">
        <v>48.822299999999998</v>
      </c>
      <c r="C10777" s="3">
        <v>18097</v>
      </c>
      <c r="D10777" s="4">
        <v>24220</v>
      </c>
      <c r="E10777" t="s">
        <v>11097</v>
      </c>
      <c r="F10777" s="4" t="s">
        <v>11069</v>
      </c>
      <c r="G10777" s="5">
        <v>8618</v>
      </c>
      <c r="H10777" s="6">
        <v>0.29658849999999998</v>
      </c>
      <c r="I10777" s="7">
        <v>54.796999999999997</v>
      </c>
      <c r="J10777" s="2">
        <v>56.5</v>
      </c>
      <c r="K10777">
        <v>4</v>
      </c>
    </row>
    <row r="10778" spans="1:12" x14ac:dyDescent="0.25">
      <c r="A10778">
        <v>56511</v>
      </c>
      <c r="B10778" s="2">
        <v>48.819929999999999</v>
      </c>
      <c r="C10778" s="3">
        <v>1807</v>
      </c>
      <c r="E10778" t="s">
        <v>1641</v>
      </c>
      <c r="F10778" s="4" t="s">
        <v>10428</v>
      </c>
      <c r="G10778" s="5">
        <v>1253</v>
      </c>
      <c r="H10778" s="6">
        <v>0.20494419999999999</v>
      </c>
      <c r="I10778" s="7">
        <v>70.625</v>
      </c>
    </row>
    <row r="10779" spans="1:12" x14ac:dyDescent="0.25">
      <c r="A10779">
        <v>3581</v>
      </c>
      <c r="B10779" s="2">
        <v>48.81908</v>
      </c>
      <c r="C10779" s="3">
        <v>3138</v>
      </c>
      <c r="D10779" s="4">
        <v>13620</v>
      </c>
      <c r="E10779" t="s">
        <v>611</v>
      </c>
      <c r="F10779" s="4" t="s">
        <v>520</v>
      </c>
      <c r="G10779" s="5">
        <v>2318</v>
      </c>
      <c r="H10779" s="6">
        <v>0.24201900000000001</v>
      </c>
      <c r="I10779" s="7">
        <v>64.210999999999999</v>
      </c>
      <c r="J10779" s="2">
        <v>44</v>
      </c>
      <c r="K10779">
        <v>1</v>
      </c>
    </row>
    <row r="10780" spans="1:12" x14ac:dyDescent="0.25">
      <c r="A10780">
        <v>75234</v>
      </c>
      <c r="B10780" s="2">
        <v>48.813920000000003</v>
      </c>
      <c r="C10780" s="3">
        <v>29593</v>
      </c>
      <c r="D10780" s="4">
        <v>19100</v>
      </c>
      <c r="E10780" t="s">
        <v>4091</v>
      </c>
      <c r="F10780" s="4" t="s">
        <v>13752</v>
      </c>
      <c r="G10780" s="5">
        <v>19270</v>
      </c>
      <c r="H10780" s="6">
        <v>0.26969379999999998</v>
      </c>
      <c r="I10780" s="7">
        <v>59.427999999999997</v>
      </c>
      <c r="J10780" s="2">
        <v>41.238100000000003</v>
      </c>
      <c r="K10780">
        <v>21</v>
      </c>
      <c r="L10780" s="2">
        <v>58.1</v>
      </c>
    </row>
    <row r="10781" spans="1:12" x14ac:dyDescent="0.25">
      <c r="A10781">
        <v>96150</v>
      </c>
      <c r="B10781" s="2">
        <v>48.804470000000002</v>
      </c>
      <c r="C10781" s="3">
        <v>28618</v>
      </c>
      <c r="D10781" s="4">
        <v>40900</v>
      </c>
      <c r="E10781" t="s">
        <v>16096</v>
      </c>
      <c r="F10781" s="4" t="s">
        <v>15368</v>
      </c>
      <c r="G10781" s="5">
        <v>20197</v>
      </c>
      <c r="H10781" s="6">
        <v>0.25518639999999998</v>
      </c>
      <c r="I10781" s="7">
        <v>61.917000000000002</v>
      </c>
      <c r="J10781" s="2">
        <v>48.625</v>
      </c>
      <c r="K10781">
        <v>8</v>
      </c>
    </row>
    <row r="10782" spans="1:12" x14ac:dyDescent="0.25">
      <c r="A10782">
        <v>50666</v>
      </c>
      <c r="B10782" s="2">
        <v>48.799469999999999</v>
      </c>
      <c r="C10782" s="3">
        <v>1129</v>
      </c>
      <c r="D10782" s="4">
        <v>47940</v>
      </c>
      <c r="E10782" t="s">
        <v>55</v>
      </c>
      <c r="F10782" s="4" t="s">
        <v>9593</v>
      </c>
      <c r="G10782" s="5">
        <v>717</v>
      </c>
      <c r="H10782" s="6">
        <v>0.17827299999999999</v>
      </c>
      <c r="I10782" s="7">
        <v>75.207999999999998</v>
      </c>
    </row>
    <row r="10783" spans="1:12" x14ac:dyDescent="0.25">
      <c r="A10783">
        <v>89508</v>
      </c>
      <c r="B10783" s="2">
        <v>48.79739</v>
      </c>
      <c r="C10783" s="3">
        <v>11505</v>
      </c>
      <c r="D10783" s="4">
        <v>39900</v>
      </c>
      <c r="E10783" t="s">
        <v>3485</v>
      </c>
      <c r="F10783" s="4" t="s">
        <v>15318</v>
      </c>
      <c r="G10783" s="5">
        <v>7932</v>
      </c>
      <c r="H10783" s="6">
        <v>0.17561779999999999</v>
      </c>
      <c r="I10783" s="7">
        <v>75.659000000000006</v>
      </c>
      <c r="J10783" s="2">
        <v>57.666699999999999</v>
      </c>
      <c r="K10783">
        <v>3</v>
      </c>
    </row>
    <row r="10784" spans="1:12" x14ac:dyDescent="0.25">
      <c r="A10784">
        <v>63755</v>
      </c>
      <c r="B10784" s="2">
        <v>48.791580000000003</v>
      </c>
      <c r="C10784" s="3">
        <v>25174</v>
      </c>
      <c r="D10784" s="4">
        <v>16020</v>
      </c>
      <c r="E10784" t="s">
        <v>671</v>
      </c>
      <c r="F10784" s="4" t="s">
        <v>12102</v>
      </c>
      <c r="G10784" s="5">
        <v>16384</v>
      </c>
      <c r="H10784" s="6">
        <v>0.25976559999999999</v>
      </c>
      <c r="I10784" s="7">
        <v>61.115000000000002</v>
      </c>
      <c r="J10784" s="2">
        <v>56.333300000000001</v>
      </c>
      <c r="K10784">
        <v>6</v>
      </c>
    </row>
    <row r="10785" spans="1:12" x14ac:dyDescent="0.25">
      <c r="A10785">
        <v>34997</v>
      </c>
      <c r="B10785" s="2">
        <v>48.780119999999997</v>
      </c>
      <c r="C10785" s="3">
        <v>42151</v>
      </c>
      <c r="D10785" s="4">
        <v>38940</v>
      </c>
      <c r="E10785" t="s">
        <v>4992</v>
      </c>
      <c r="F10785" s="4" t="s">
        <v>6689</v>
      </c>
      <c r="G10785" s="5">
        <v>31503</v>
      </c>
      <c r="H10785" s="6">
        <v>0.25391229999999998</v>
      </c>
      <c r="I10785" s="7">
        <v>62.12</v>
      </c>
      <c r="J10785" s="2">
        <v>54</v>
      </c>
      <c r="K10785">
        <v>7</v>
      </c>
    </row>
    <row r="10786" spans="1:12" x14ac:dyDescent="0.25">
      <c r="A10786">
        <v>61265</v>
      </c>
      <c r="B10786" s="2">
        <v>48.765210000000003</v>
      </c>
      <c r="C10786" s="3">
        <v>44730</v>
      </c>
      <c r="D10786" s="4">
        <v>19340</v>
      </c>
      <c r="E10786" t="s">
        <v>9377</v>
      </c>
      <c r="F10786" s="4" t="s">
        <v>11490</v>
      </c>
      <c r="G10786" s="5">
        <v>30768</v>
      </c>
      <c r="H10786" s="6">
        <v>0.2538919</v>
      </c>
      <c r="I10786" s="7">
        <v>62.122</v>
      </c>
      <c r="J10786" s="2">
        <v>41.238100000000003</v>
      </c>
      <c r="K10786">
        <v>21</v>
      </c>
      <c r="L10786" s="2">
        <v>58.1</v>
      </c>
    </row>
    <row r="10787" spans="1:12" x14ac:dyDescent="0.25">
      <c r="A10787">
        <v>90026</v>
      </c>
      <c r="B10787" s="2">
        <v>48.746270000000003</v>
      </c>
      <c r="C10787" s="3">
        <v>67986</v>
      </c>
      <c r="D10787" s="4">
        <v>31080</v>
      </c>
      <c r="E10787" t="s">
        <v>15367</v>
      </c>
      <c r="F10787" s="4" t="s">
        <v>15368</v>
      </c>
      <c r="G10787" s="5">
        <v>48382</v>
      </c>
      <c r="H10787" s="6">
        <v>0.34832479999999999</v>
      </c>
      <c r="I10787" s="7">
        <v>45.802</v>
      </c>
      <c r="J10787" s="2">
        <v>35.18</v>
      </c>
      <c r="K10787">
        <v>50</v>
      </c>
      <c r="L10787" s="2">
        <v>24.5</v>
      </c>
    </row>
    <row r="10788" spans="1:12" x14ac:dyDescent="0.25">
      <c r="A10788">
        <v>62544</v>
      </c>
      <c r="B10788" s="2">
        <v>48.734369999999998</v>
      </c>
      <c r="C10788" s="3">
        <v>2019</v>
      </c>
      <c r="D10788" s="4">
        <v>19500</v>
      </c>
      <c r="E10788" t="s">
        <v>5733</v>
      </c>
      <c r="F10788" s="4" t="s">
        <v>11490</v>
      </c>
      <c r="G10788" s="5">
        <v>1366</v>
      </c>
      <c r="H10788" s="6">
        <v>0.1814192</v>
      </c>
      <c r="I10788" s="7">
        <v>74.643000000000001</v>
      </c>
    </row>
    <row r="10789" spans="1:12" x14ac:dyDescent="0.25">
      <c r="A10789">
        <v>89128</v>
      </c>
      <c r="B10789" s="2">
        <v>48.727809999999998</v>
      </c>
      <c r="C10789" s="3">
        <v>38213</v>
      </c>
      <c r="D10789" s="4">
        <v>29820</v>
      </c>
      <c r="E10789" t="s">
        <v>15235</v>
      </c>
      <c r="F10789" s="4" t="s">
        <v>15318</v>
      </c>
      <c r="G10789" s="5">
        <v>26044</v>
      </c>
      <c r="H10789" s="6">
        <v>0.26205650000000003</v>
      </c>
      <c r="I10789" s="7">
        <v>60.707999999999998</v>
      </c>
      <c r="J10789" s="2">
        <v>36.125</v>
      </c>
      <c r="K10789">
        <v>8</v>
      </c>
    </row>
    <row r="10790" spans="1:12" x14ac:dyDescent="0.25">
      <c r="A10790">
        <v>84738</v>
      </c>
      <c r="B10790" s="2">
        <v>48.720289999999999</v>
      </c>
      <c r="C10790" s="3">
        <v>7433</v>
      </c>
      <c r="D10790" s="4">
        <v>41100</v>
      </c>
      <c r="E10790" t="s">
        <v>14938</v>
      </c>
      <c r="F10790" s="4" t="s">
        <v>14851</v>
      </c>
      <c r="G10790" s="5">
        <v>5348</v>
      </c>
      <c r="H10790" s="6">
        <v>0.29575620000000002</v>
      </c>
      <c r="I10790" s="7">
        <v>54.884</v>
      </c>
      <c r="J10790" s="2">
        <v>45</v>
      </c>
      <c r="K10790">
        <v>2</v>
      </c>
    </row>
    <row r="10791" spans="1:12" x14ac:dyDescent="0.25">
      <c r="A10791">
        <v>35127</v>
      </c>
      <c r="B10791" s="2">
        <v>48.71734</v>
      </c>
      <c r="C10791" s="3">
        <v>10196</v>
      </c>
      <c r="D10791" s="4">
        <v>13820</v>
      </c>
      <c r="E10791" t="s">
        <v>7067</v>
      </c>
      <c r="F10791" s="4" t="s">
        <v>7027</v>
      </c>
      <c r="G10791" s="5">
        <v>6993</v>
      </c>
      <c r="H10791" s="6">
        <v>0.20577719999999999</v>
      </c>
      <c r="I10791" s="7">
        <v>70.430000000000007</v>
      </c>
      <c r="J10791" s="2">
        <v>46</v>
      </c>
      <c r="K10791">
        <v>2</v>
      </c>
    </row>
    <row r="10792" spans="1:12" x14ac:dyDescent="0.25">
      <c r="A10792">
        <v>99559</v>
      </c>
      <c r="B10792" s="2">
        <v>48.71461</v>
      </c>
      <c r="C10792" s="3">
        <v>7808</v>
      </c>
      <c r="E10792" t="s">
        <v>770</v>
      </c>
      <c r="F10792" s="4" t="s">
        <v>16604</v>
      </c>
      <c r="G10792" s="5">
        <v>4394</v>
      </c>
      <c r="H10792" s="6">
        <v>0.19158130000000001</v>
      </c>
      <c r="I10792" s="7">
        <v>72.882999999999996</v>
      </c>
    </row>
    <row r="10793" spans="1:12" x14ac:dyDescent="0.25">
      <c r="A10793">
        <v>93932</v>
      </c>
      <c r="B10793" s="2">
        <v>48.71349</v>
      </c>
      <c r="C10793" s="3">
        <v>564</v>
      </c>
      <c r="D10793" s="4">
        <v>41500</v>
      </c>
      <c r="E10793" t="s">
        <v>2976</v>
      </c>
      <c r="F10793" s="4" t="s">
        <v>15368</v>
      </c>
      <c r="G10793" s="5">
        <v>335</v>
      </c>
      <c r="H10793" s="6">
        <v>0.23283580000000001</v>
      </c>
      <c r="I10793" s="7">
        <v>65.75</v>
      </c>
    </row>
    <row r="10794" spans="1:12" x14ac:dyDescent="0.25">
      <c r="A10794">
        <v>13637</v>
      </c>
      <c r="B10794" s="2">
        <v>48.712859999999999</v>
      </c>
      <c r="C10794" s="3">
        <v>3944</v>
      </c>
      <c r="D10794" s="4">
        <v>48060</v>
      </c>
      <c r="E10794" t="s">
        <v>2660</v>
      </c>
      <c r="F10794" s="4" t="s">
        <v>1280</v>
      </c>
      <c r="G10794" s="5">
        <v>2246</v>
      </c>
      <c r="H10794" s="6">
        <v>0.28183439999999998</v>
      </c>
      <c r="I10794" s="7">
        <v>57.268999999999998</v>
      </c>
    </row>
    <row r="10795" spans="1:12" x14ac:dyDescent="0.25">
      <c r="A10795">
        <v>10469</v>
      </c>
      <c r="B10795" s="2">
        <v>48.700839999999999</v>
      </c>
      <c r="C10795" s="3">
        <v>72240</v>
      </c>
      <c r="D10795" s="4">
        <v>35620</v>
      </c>
      <c r="E10795" t="s">
        <v>1791</v>
      </c>
      <c r="F10795" s="4" t="s">
        <v>1280</v>
      </c>
      <c r="G10795" s="5">
        <v>47981</v>
      </c>
      <c r="H10795" s="6">
        <v>0.24275769999999999</v>
      </c>
      <c r="I10795" s="7">
        <v>64.02</v>
      </c>
      <c r="J10795" s="2">
        <v>34.6875</v>
      </c>
      <c r="K10795">
        <v>16</v>
      </c>
      <c r="L10795" s="2">
        <v>21.7</v>
      </c>
    </row>
    <row r="10796" spans="1:12" x14ac:dyDescent="0.25">
      <c r="A10796">
        <v>58327</v>
      </c>
      <c r="B10796" s="2">
        <v>48.68929</v>
      </c>
      <c r="C10796" s="3">
        <v>393</v>
      </c>
      <c r="E10796" t="s">
        <v>11133</v>
      </c>
      <c r="F10796" s="4" t="s">
        <v>11069</v>
      </c>
      <c r="G10796" s="5">
        <v>294</v>
      </c>
      <c r="H10796" s="6">
        <v>0.18644069999999999</v>
      </c>
      <c r="I10796" s="7">
        <v>73.75</v>
      </c>
    </row>
    <row r="10797" spans="1:12" x14ac:dyDescent="0.25">
      <c r="A10797">
        <v>53075</v>
      </c>
      <c r="B10797" s="2">
        <v>48.68871</v>
      </c>
      <c r="C10797" s="3">
        <v>3000</v>
      </c>
      <c r="D10797" s="4">
        <v>43100</v>
      </c>
      <c r="E10797" t="s">
        <v>10063</v>
      </c>
      <c r="F10797" s="4" t="s">
        <v>10031</v>
      </c>
      <c r="G10797" s="5">
        <v>2095</v>
      </c>
      <c r="H10797" s="6">
        <v>0.1923628</v>
      </c>
      <c r="I10797" s="7">
        <v>72.716999999999999</v>
      </c>
      <c r="J10797" s="2">
        <v>25.5</v>
      </c>
      <c r="K10797">
        <v>2</v>
      </c>
    </row>
    <row r="10798" spans="1:12" x14ac:dyDescent="0.25">
      <c r="A10798">
        <v>64062</v>
      </c>
      <c r="B10798" s="2">
        <v>48.68732</v>
      </c>
      <c r="C10798" s="3">
        <v>5472</v>
      </c>
      <c r="D10798" s="4">
        <v>28140</v>
      </c>
      <c r="E10798" t="s">
        <v>12250</v>
      </c>
      <c r="F10798" s="4" t="s">
        <v>12102</v>
      </c>
      <c r="G10798" s="5">
        <v>3732</v>
      </c>
      <c r="H10798" s="6">
        <v>0.17443729999999999</v>
      </c>
      <c r="I10798" s="7">
        <v>75.805999999999997</v>
      </c>
      <c r="J10798" s="2">
        <v>40</v>
      </c>
      <c r="K10798">
        <v>1</v>
      </c>
    </row>
    <row r="10799" spans="1:12" x14ac:dyDescent="0.25">
      <c r="A10799">
        <v>50240</v>
      </c>
      <c r="B10799" s="2">
        <v>48.686010000000003</v>
      </c>
      <c r="C10799" s="3">
        <v>2871</v>
      </c>
      <c r="D10799" s="4">
        <v>19780</v>
      </c>
      <c r="E10799" t="s">
        <v>5024</v>
      </c>
      <c r="F10799" s="4" t="s">
        <v>9593</v>
      </c>
      <c r="G10799" s="5">
        <v>1722</v>
      </c>
      <c r="H10799" s="6">
        <v>0.22473870000000001</v>
      </c>
      <c r="I10799" s="7">
        <v>67.108999999999995</v>
      </c>
    </row>
    <row r="10800" spans="1:12" x14ac:dyDescent="0.25">
      <c r="A10800">
        <v>30736</v>
      </c>
      <c r="B10800" s="2">
        <v>48.678939999999997</v>
      </c>
      <c r="C10800" s="3">
        <v>42075</v>
      </c>
      <c r="D10800" s="4">
        <v>16860</v>
      </c>
      <c r="E10800" t="s">
        <v>3308</v>
      </c>
      <c r="F10800" s="4" t="s">
        <v>6363</v>
      </c>
      <c r="G10800" s="5">
        <v>27837</v>
      </c>
      <c r="H10800" s="6">
        <v>0.21718509999999999</v>
      </c>
      <c r="I10800" s="7">
        <v>68.408000000000001</v>
      </c>
      <c r="J10800" s="2">
        <v>54.2727</v>
      </c>
      <c r="K10800">
        <v>11</v>
      </c>
      <c r="L10800" s="2">
        <v>98.6</v>
      </c>
    </row>
    <row r="10801" spans="1:12" x14ac:dyDescent="0.25">
      <c r="A10801">
        <v>24070</v>
      </c>
      <c r="B10801" s="2">
        <v>48.672049999999999</v>
      </c>
      <c r="C10801" s="3">
        <v>1378</v>
      </c>
      <c r="D10801" s="4">
        <v>40220</v>
      </c>
      <c r="E10801" t="s">
        <v>4951</v>
      </c>
      <c r="F10801" s="4" t="s">
        <v>4335</v>
      </c>
      <c r="G10801" s="5">
        <v>953</v>
      </c>
      <c r="H10801" s="6">
        <v>0.16054560000000001</v>
      </c>
      <c r="I10801" s="7">
        <v>78.194000000000003</v>
      </c>
    </row>
    <row r="10802" spans="1:12" x14ac:dyDescent="0.25">
      <c r="A10802">
        <v>57236</v>
      </c>
      <c r="B10802" s="2">
        <v>48.671810000000001</v>
      </c>
      <c r="C10802" s="3">
        <v>68</v>
      </c>
      <c r="E10802" t="s">
        <v>1937</v>
      </c>
      <c r="F10802" s="4" t="s">
        <v>10877</v>
      </c>
      <c r="G10802" s="5">
        <v>48</v>
      </c>
      <c r="H10802" s="6">
        <v>0.14285709999999999</v>
      </c>
      <c r="I10802" s="7">
        <v>81.25</v>
      </c>
    </row>
    <row r="10803" spans="1:12" x14ac:dyDescent="0.25">
      <c r="A10803">
        <v>42054</v>
      </c>
      <c r="B10803" s="2">
        <v>48.67165</v>
      </c>
      <c r="C10803" s="3">
        <v>1034</v>
      </c>
      <c r="D10803" s="4">
        <v>34660</v>
      </c>
      <c r="E10803" t="s">
        <v>8182</v>
      </c>
      <c r="F10803" s="4" t="s">
        <v>7883</v>
      </c>
      <c r="G10803" s="5">
        <v>600</v>
      </c>
      <c r="H10803" s="6">
        <v>0.18166669999999999</v>
      </c>
      <c r="I10803" s="7">
        <v>74.543000000000006</v>
      </c>
    </row>
    <row r="10804" spans="1:12" x14ac:dyDescent="0.25">
      <c r="A10804">
        <v>52747</v>
      </c>
      <c r="B10804" s="2">
        <v>48.671149999999997</v>
      </c>
      <c r="C10804" s="3">
        <v>2188</v>
      </c>
      <c r="E10804" t="s">
        <v>7744</v>
      </c>
      <c r="F10804" s="4" t="s">
        <v>9593</v>
      </c>
      <c r="G10804" s="5">
        <v>1526</v>
      </c>
      <c r="H10804" s="6">
        <v>0.19056970000000001</v>
      </c>
      <c r="I10804" s="7">
        <v>73</v>
      </c>
      <c r="J10804" s="2">
        <v>49.5</v>
      </c>
      <c r="K10804">
        <v>2</v>
      </c>
    </row>
    <row r="10805" spans="1:12" x14ac:dyDescent="0.25">
      <c r="A10805">
        <v>13406</v>
      </c>
      <c r="B10805" s="2">
        <v>48.670659999999998</v>
      </c>
      <c r="C10805" s="3">
        <v>674</v>
      </c>
      <c r="D10805" s="4">
        <v>46540</v>
      </c>
      <c r="E10805" t="s">
        <v>2597</v>
      </c>
      <c r="F10805" s="4" t="s">
        <v>1280</v>
      </c>
      <c r="G10805" s="5">
        <v>493</v>
      </c>
      <c r="H10805" s="6">
        <v>0.1740891</v>
      </c>
      <c r="I10805" s="7">
        <v>75.832999999999998</v>
      </c>
      <c r="J10805" s="2">
        <v>58</v>
      </c>
      <c r="K10805">
        <v>1</v>
      </c>
    </row>
    <row r="10806" spans="1:12" x14ac:dyDescent="0.25">
      <c r="A10806">
        <v>78643</v>
      </c>
      <c r="B10806" s="2">
        <v>48.669400000000003</v>
      </c>
      <c r="C10806" s="3">
        <v>6015</v>
      </c>
      <c r="E10806" t="s">
        <v>14284</v>
      </c>
      <c r="F10806" s="4" t="s">
        <v>13752</v>
      </c>
      <c r="G10806" s="5">
        <v>4782</v>
      </c>
      <c r="H10806" s="6">
        <v>0.2647428</v>
      </c>
      <c r="I10806" s="7">
        <v>60.162999999999997</v>
      </c>
      <c r="J10806" s="2">
        <v>55</v>
      </c>
      <c r="K10806">
        <v>2</v>
      </c>
    </row>
    <row r="10807" spans="1:12" x14ac:dyDescent="0.25">
      <c r="A10807">
        <v>76680</v>
      </c>
      <c r="B10807" s="2">
        <v>48.668210000000002</v>
      </c>
      <c r="C10807" s="3">
        <v>331</v>
      </c>
      <c r="D10807" s="4">
        <v>47380</v>
      </c>
      <c r="E10807" t="s">
        <v>7576</v>
      </c>
      <c r="F10807" s="4" t="s">
        <v>13752</v>
      </c>
      <c r="G10807" s="5">
        <v>210</v>
      </c>
      <c r="H10807" s="6">
        <v>0.20379149999999999</v>
      </c>
      <c r="I10807" s="7">
        <v>70.691000000000003</v>
      </c>
    </row>
    <row r="10808" spans="1:12" x14ac:dyDescent="0.25">
      <c r="A10808">
        <v>57249</v>
      </c>
      <c r="B10808" s="2">
        <v>48.66798</v>
      </c>
      <c r="C10808" s="3">
        <v>995</v>
      </c>
      <c r="E10808" t="s">
        <v>10921</v>
      </c>
      <c r="F10808" s="4" t="s">
        <v>10877</v>
      </c>
      <c r="G10808" s="5">
        <v>732</v>
      </c>
      <c r="H10808" s="6">
        <v>0.218281</v>
      </c>
      <c r="I10808" s="7">
        <v>68.182000000000002</v>
      </c>
    </row>
    <row r="10809" spans="1:12" x14ac:dyDescent="0.25">
      <c r="A10809">
        <v>67512</v>
      </c>
      <c r="B10809" s="2">
        <v>48.667769999999997</v>
      </c>
      <c r="C10809" s="3">
        <v>232</v>
      </c>
      <c r="E10809" t="s">
        <v>2758</v>
      </c>
      <c r="F10809" s="4" t="s">
        <v>12494</v>
      </c>
      <c r="G10809" s="5">
        <v>156</v>
      </c>
      <c r="H10809" s="6">
        <v>0.26923079999999999</v>
      </c>
      <c r="I10809" s="7">
        <v>59.375</v>
      </c>
    </row>
    <row r="10810" spans="1:12" x14ac:dyDescent="0.25">
      <c r="A10810">
        <v>12120</v>
      </c>
      <c r="B10810" s="2">
        <v>48.667610000000003</v>
      </c>
      <c r="C10810" s="3">
        <v>699</v>
      </c>
      <c r="D10810" s="4">
        <v>10580</v>
      </c>
      <c r="E10810" t="s">
        <v>2136</v>
      </c>
      <c r="F10810" s="4" t="s">
        <v>1280</v>
      </c>
      <c r="G10810" s="5">
        <v>541</v>
      </c>
      <c r="H10810" s="6">
        <v>0.2402958</v>
      </c>
      <c r="I10810" s="7">
        <v>64.375</v>
      </c>
    </row>
    <row r="10811" spans="1:12" x14ac:dyDescent="0.25">
      <c r="A10811">
        <v>28723</v>
      </c>
      <c r="B10811" s="2">
        <v>48.666469999999997</v>
      </c>
      <c r="C10811" s="3">
        <v>10338</v>
      </c>
      <c r="D10811" s="4">
        <v>19000</v>
      </c>
      <c r="E10811" t="s">
        <v>6090</v>
      </c>
      <c r="F10811" s="4" t="s">
        <v>5642</v>
      </c>
      <c r="G10811" s="5">
        <v>4164</v>
      </c>
      <c r="H10811" s="6">
        <v>0.35942380000000002</v>
      </c>
      <c r="I10811" s="7">
        <v>43.787999999999997</v>
      </c>
      <c r="J10811" s="2">
        <v>47.5</v>
      </c>
      <c r="K10811">
        <v>4</v>
      </c>
    </row>
    <row r="10812" spans="1:12" x14ac:dyDescent="0.25">
      <c r="A10812">
        <v>47992</v>
      </c>
      <c r="B10812" s="2">
        <v>48.665199999999999</v>
      </c>
      <c r="C10812" s="3">
        <v>1656</v>
      </c>
      <c r="D10812" s="4">
        <v>29200</v>
      </c>
      <c r="E10812" t="s">
        <v>7605</v>
      </c>
      <c r="F10812" s="4" t="s">
        <v>8800</v>
      </c>
      <c r="G10812" s="5">
        <v>1164</v>
      </c>
      <c r="H10812" s="6">
        <v>0.25687290000000002</v>
      </c>
      <c r="I10812" s="7">
        <v>61.505000000000003</v>
      </c>
    </row>
    <row r="10813" spans="1:12" x14ac:dyDescent="0.25">
      <c r="A10813">
        <v>17876</v>
      </c>
      <c r="B10813" s="2">
        <v>48.664619999999999</v>
      </c>
      <c r="C10813" s="3">
        <v>1592</v>
      </c>
      <c r="D10813" s="4">
        <v>42780</v>
      </c>
      <c r="E10813" t="s">
        <v>3898</v>
      </c>
      <c r="F10813" s="4" t="s">
        <v>3003</v>
      </c>
      <c r="G10813" s="5">
        <v>1279</v>
      </c>
      <c r="H10813" s="6">
        <v>0.22361220000000001</v>
      </c>
      <c r="I10813" s="7">
        <v>67.25</v>
      </c>
    </row>
    <row r="10814" spans="1:12" x14ac:dyDescent="0.25">
      <c r="A10814">
        <v>75771</v>
      </c>
      <c r="B10814" s="2">
        <v>48.661169999999998</v>
      </c>
      <c r="C10814" s="3">
        <v>19212</v>
      </c>
      <c r="D10814" s="4">
        <v>46340</v>
      </c>
      <c r="E10814" t="s">
        <v>6399</v>
      </c>
      <c r="F10814" s="4" t="s">
        <v>13752</v>
      </c>
      <c r="G10814" s="5">
        <v>13116</v>
      </c>
      <c r="H10814" s="6">
        <v>0.2466265</v>
      </c>
      <c r="I10814" s="7">
        <v>63.265999999999998</v>
      </c>
      <c r="J10814" s="2">
        <v>47.857100000000003</v>
      </c>
      <c r="K10814">
        <v>7</v>
      </c>
    </row>
    <row r="10815" spans="1:12" x14ac:dyDescent="0.25">
      <c r="A10815">
        <v>45432</v>
      </c>
      <c r="B10815" s="2">
        <v>48.655459999999998</v>
      </c>
      <c r="C10815" s="3">
        <v>14923</v>
      </c>
      <c r="D10815" s="4">
        <v>19380</v>
      </c>
      <c r="E10815" t="s">
        <v>1749</v>
      </c>
      <c r="F10815" s="4" t="s">
        <v>8295</v>
      </c>
      <c r="G10815" s="5">
        <v>10755</v>
      </c>
      <c r="H10815" s="6">
        <v>0.2439569</v>
      </c>
      <c r="I10815" s="7">
        <v>63.726999999999997</v>
      </c>
      <c r="J10815" s="2">
        <v>48.428600000000003</v>
      </c>
      <c r="K10815">
        <v>14</v>
      </c>
      <c r="L10815" s="2">
        <v>89.6</v>
      </c>
    </row>
    <row r="10816" spans="1:12" x14ac:dyDescent="0.25">
      <c r="A10816">
        <v>66606</v>
      </c>
      <c r="B10816" s="2">
        <v>48.650959999999998</v>
      </c>
      <c r="C10816" s="3">
        <v>11376</v>
      </c>
      <c r="D10816" s="4">
        <v>45820</v>
      </c>
      <c r="E10816" t="s">
        <v>8883</v>
      </c>
      <c r="F10816" s="4" t="s">
        <v>12494</v>
      </c>
      <c r="G10816" s="5">
        <v>8045</v>
      </c>
      <c r="H10816" s="6">
        <v>0.2838677</v>
      </c>
      <c r="I10816" s="7">
        <v>56.83</v>
      </c>
      <c r="J10816" s="2">
        <v>41.375</v>
      </c>
      <c r="K10816">
        <v>8</v>
      </c>
    </row>
    <row r="10817" spans="1:12" x14ac:dyDescent="0.25">
      <c r="A10817">
        <v>4010</v>
      </c>
      <c r="B10817" s="2">
        <v>48.648800000000001</v>
      </c>
      <c r="C10817" s="3">
        <v>1261</v>
      </c>
      <c r="E10817" t="s">
        <v>717</v>
      </c>
      <c r="F10817" s="4" t="s">
        <v>701</v>
      </c>
      <c r="G10817" s="5">
        <v>944</v>
      </c>
      <c r="H10817" s="6">
        <v>0.24126980000000001</v>
      </c>
      <c r="I10817" s="7">
        <v>64.191000000000003</v>
      </c>
    </row>
    <row r="10818" spans="1:12" x14ac:dyDescent="0.25">
      <c r="A10818">
        <v>4274</v>
      </c>
      <c r="B10818" s="2">
        <v>48.647669999999998</v>
      </c>
      <c r="C10818" s="3">
        <v>5454</v>
      </c>
      <c r="D10818" s="4">
        <v>30340</v>
      </c>
      <c r="E10818" t="s">
        <v>789</v>
      </c>
      <c r="F10818" s="4" t="s">
        <v>701</v>
      </c>
      <c r="G10818" s="5">
        <v>3775</v>
      </c>
      <c r="H10818" s="6">
        <v>0.20582780000000001</v>
      </c>
      <c r="I10818" s="7">
        <v>70.313000000000002</v>
      </c>
    </row>
    <row r="10819" spans="1:12" x14ac:dyDescent="0.25">
      <c r="A10819">
        <v>1050</v>
      </c>
      <c r="B10819" s="2">
        <v>48.646360000000001</v>
      </c>
      <c r="C10819" s="3">
        <v>2512</v>
      </c>
      <c r="D10819" s="4">
        <v>44140</v>
      </c>
      <c r="E10819" t="s">
        <v>46</v>
      </c>
      <c r="F10819" s="4" t="s">
        <v>21</v>
      </c>
      <c r="G10819" s="5">
        <v>1687</v>
      </c>
      <c r="H10819" s="6">
        <v>0.1848341</v>
      </c>
      <c r="I10819" s="7">
        <v>73.938000000000002</v>
      </c>
    </row>
    <row r="10820" spans="1:12" x14ac:dyDescent="0.25">
      <c r="A10820">
        <v>12836</v>
      </c>
      <c r="B10820" s="2">
        <v>48.64584</v>
      </c>
      <c r="C10820" s="3">
        <v>670</v>
      </c>
      <c r="D10820" s="4">
        <v>24020</v>
      </c>
      <c r="E10820" t="s">
        <v>2376</v>
      </c>
      <c r="F10820" s="4" t="s">
        <v>1280</v>
      </c>
      <c r="G10820" s="5">
        <v>497</v>
      </c>
      <c r="H10820" s="6">
        <v>0.2535211</v>
      </c>
      <c r="I10820" s="7">
        <v>62.064999999999998</v>
      </c>
    </row>
    <row r="10821" spans="1:12" x14ac:dyDescent="0.25">
      <c r="A10821">
        <v>67491</v>
      </c>
      <c r="B10821" s="2">
        <v>48.64564</v>
      </c>
      <c r="C10821" s="3">
        <v>554</v>
      </c>
      <c r="D10821" s="4">
        <v>32700</v>
      </c>
      <c r="E10821" t="s">
        <v>10628</v>
      </c>
      <c r="F10821" s="4" t="s">
        <v>12494</v>
      </c>
      <c r="G10821" s="5">
        <v>331</v>
      </c>
      <c r="H10821" s="6">
        <v>0.23795179999999999</v>
      </c>
      <c r="I10821" s="7">
        <v>64.75</v>
      </c>
    </row>
    <row r="10822" spans="1:12" x14ac:dyDescent="0.25">
      <c r="A10822">
        <v>12801</v>
      </c>
      <c r="B10822" s="2">
        <v>48.643009999999997</v>
      </c>
      <c r="C10822" s="3">
        <v>14574</v>
      </c>
      <c r="D10822" s="4">
        <v>24020</v>
      </c>
      <c r="E10822" t="s">
        <v>2359</v>
      </c>
      <c r="F10822" s="4" t="s">
        <v>1280</v>
      </c>
      <c r="G10822" s="5">
        <v>10656</v>
      </c>
      <c r="H10822" s="6">
        <v>0.26614110000000002</v>
      </c>
      <c r="I10822" s="7">
        <v>59.878</v>
      </c>
      <c r="J10822" s="2">
        <v>36.833300000000001</v>
      </c>
      <c r="K10822">
        <v>6</v>
      </c>
    </row>
    <row r="10823" spans="1:12" x14ac:dyDescent="0.25">
      <c r="A10823">
        <v>50629</v>
      </c>
      <c r="B10823" s="2">
        <v>48.64011</v>
      </c>
      <c r="C10823" s="3">
        <v>2154</v>
      </c>
      <c r="E10823" t="s">
        <v>3143</v>
      </c>
      <c r="F10823" s="4" t="s">
        <v>9593</v>
      </c>
      <c r="G10823" s="5">
        <v>1453</v>
      </c>
      <c r="H10823" s="6">
        <v>0.19463549999999999</v>
      </c>
      <c r="I10823" s="7">
        <v>72.231999999999999</v>
      </c>
      <c r="J10823" s="2">
        <v>38</v>
      </c>
      <c r="K10823">
        <v>1</v>
      </c>
    </row>
    <row r="10824" spans="1:12" x14ac:dyDescent="0.25">
      <c r="A10824">
        <v>4210</v>
      </c>
      <c r="B10824" s="2">
        <v>48.635950000000001</v>
      </c>
      <c r="C10824" s="3">
        <v>22959</v>
      </c>
      <c r="D10824" s="4">
        <v>30340</v>
      </c>
      <c r="E10824" t="s">
        <v>162</v>
      </c>
      <c r="F10824" s="4" t="s">
        <v>701</v>
      </c>
      <c r="G10824" s="5">
        <v>15909</v>
      </c>
      <c r="H10824" s="6">
        <v>0.2490414</v>
      </c>
      <c r="I10824" s="7">
        <v>62.83</v>
      </c>
      <c r="J10824" s="2">
        <v>38.700000000000003</v>
      </c>
      <c r="K10824">
        <v>20</v>
      </c>
      <c r="L10824" s="2">
        <v>43.5</v>
      </c>
    </row>
    <row r="10825" spans="1:12" x14ac:dyDescent="0.25">
      <c r="A10825">
        <v>4441</v>
      </c>
      <c r="B10825" s="2">
        <v>48.631770000000003</v>
      </c>
      <c r="C10825" s="3">
        <v>2117</v>
      </c>
      <c r="E10825" t="s">
        <v>481</v>
      </c>
      <c r="F10825" s="4" t="s">
        <v>701</v>
      </c>
      <c r="G10825" s="5">
        <v>1539</v>
      </c>
      <c r="H10825" s="6">
        <v>0.29434700000000003</v>
      </c>
      <c r="I10825" s="7">
        <v>55</v>
      </c>
      <c r="J10825" s="2">
        <v>35</v>
      </c>
      <c r="K10825">
        <v>1</v>
      </c>
    </row>
    <row r="10826" spans="1:12" x14ac:dyDescent="0.25">
      <c r="A10826">
        <v>90701</v>
      </c>
      <c r="B10826" s="2">
        <v>48.628729999999997</v>
      </c>
      <c r="C10826" s="3">
        <v>16697</v>
      </c>
      <c r="D10826" s="4">
        <v>31080</v>
      </c>
      <c r="E10826" t="s">
        <v>7853</v>
      </c>
      <c r="F10826" s="4" t="s">
        <v>15368</v>
      </c>
      <c r="G10826" s="5">
        <v>11182</v>
      </c>
      <c r="H10826" s="6">
        <v>0.25102839999999998</v>
      </c>
      <c r="I10826" s="7">
        <v>62.484999999999999</v>
      </c>
      <c r="J10826" s="2">
        <v>28</v>
      </c>
      <c r="K10826">
        <v>3</v>
      </c>
    </row>
    <row r="10827" spans="1:12" x14ac:dyDescent="0.25">
      <c r="A10827">
        <v>68622</v>
      </c>
      <c r="B10827" s="2">
        <v>48.625999999999998</v>
      </c>
      <c r="C10827" s="3">
        <v>351</v>
      </c>
      <c r="E10827" t="s">
        <v>650</v>
      </c>
      <c r="F10827" s="4" t="s">
        <v>12738</v>
      </c>
      <c r="G10827" s="5">
        <v>238</v>
      </c>
      <c r="H10827" s="6">
        <v>0.24369750000000001</v>
      </c>
      <c r="I10827" s="7">
        <v>63.75</v>
      </c>
    </row>
    <row r="10828" spans="1:12" x14ac:dyDescent="0.25">
      <c r="A10828">
        <v>57349</v>
      </c>
      <c r="B10828" s="2">
        <v>48.625700000000002</v>
      </c>
      <c r="C10828" s="3">
        <v>1559</v>
      </c>
      <c r="E10828" t="s">
        <v>3611</v>
      </c>
      <c r="F10828" s="4" t="s">
        <v>10877</v>
      </c>
      <c r="G10828" s="5">
        <v>1026</v>
      </c>
      <c r="H10828" s="6">
        <v>0.26998050000000001</v>
      </c>
      <c r="I10828" s="7">
        <v>59.204999999999998</v>
      </c>
      <c r="J10828" s="2">
        <v>57</v>
      </c>
      <c r="K10828">
        <v>1</v>
      </c>
    </row>
    <row r="10829" spans="1:12" x14ac:dyDescent="0.25">
      <c r="A10829">
        <v>77340</v>
      </c>
      <c r="B10829" s="2">
        <v>48.622070000000001</v>
      </c>
      <c r="C10829" s="3">
        <v>27340</v>
      </c>
      <c r="D10829" s="4">
        <v>26660</v>
      </c>
      <c r="E10829" t="s">
        <v>7151</v>
      </c>
      <c r="F10829" s="4" t="s">
        <v>13752</v>
      </c>
      <c r="G10829" s="5">
        <v>14133</v>
      </c>
      <c r="H10829" s="6">
        <v>0.27048250000000001</v>
      </c>
      <c r="I10829" s="7">
        <v>59.116</v>
      </c>
      <c r="J10829" s="2">
        <v>47.461500000000001</v>
      </c>
      <c r="K10829">
        <v>13</v>
      </c>
      <c r="L10829" s="2">
        <v>86.4</v>
      </c>
    </row>
    <row r="10830" spans="1:12" x14ac:dyDescent="0.25">
      <c r="A10830">
        <v>58561</v>
      </c>
      <c r="B10830" s="2">
        <v>48.618510000000001</v>
      </c>
      <c r="C10830" s="3">
        <v>1044</v>
      </c>
      <c r="E10830" t="s">
        <v>8407</v>
      </c>
      <c r="F10830" s="4" t="s">
        <v>11069</v>
      </c>
      <c r="G10830" s="5">
        <v>754</v>
      </c>
      <c r="H10830" s="6">
        <v>0.168435</v>
      </c>
      <c r="I10830" s="7">
        <v>76.75</v>
      </c>
    </row>
    <row r="10831" spans="1:12" x14ac:dyDescent="0.25">
      <c r="A10831">
        <v>15762</v>
      </c>
      <c r="B10831" s="2">
        <v>48.618189999999998</v>
      </c>
      <c r="C10831" s="3">
        <v>862</v>
      </c>
      <c r="D10831" s="4">
        <v>27780</v>
      </c>
      <c r="E10831" t="s">
        <v>3304</v>
      </c>
      <c r="F10831" s="4" t="s">
        <v>3003</v>
      </c>
      <c r="G10831" s="5">
        <v>578</v>
      </c>
      <c r="H10831" s="6">
        <v>0.25561309999999998</v>
      </c>
      <c r="I10831" s="7">
        <v>61.667000000000002</v>
      </c>
    </row>
    <row r="10832" spans="1:12" x14ac:dyDescent="0.25">
      <c r="A10832">
        <v>14477</v>
      </c>
      <c r="B10832" s="2">
        <v>48.617710000000002</v>
      </c>
      <c r="C10832" s="3">
        <v>2088</v>
      </c>
      <c r="D10832" s="4">
        <v>40380</v>
      </c>
      <c r="E10832" t="s">
        <v>1318</v>
      </c>
      <c r="F10832" s="4" t="s">
        <v>1280</v>
      </c>
      <c r="G10832" s="5">
        <v>1396</v>
      </c>
      <c r="H10832" s="6">
        <v>0.27057979999999998</v>
      </c>
      <c r="I10832" s="7">
        <v>59.073</v>
      </c>
      <c r="J10832" s="2">
        <v>60</v>
      </c>
      <c r="K10832">
        <v>2</v>
      </c>
    </row>
    <row r="10833" spans="1:12" x14ac:dyDescent="0.25">
      <c r="A10833">
        <v>99027</v>
      </c>
      <c r="B10833" s="2">
        <v>48.616329999999998</v>
      </c>
      <c r="C10833" s="3">
        <v>6186</v>
      </c>
      <c r="D10833" s="4">
        <v>44060</v>
      </c>
      <c r="E10833" t="s">
        <v>16546</v>
      </c>
      <c r="F10833" s="4" t="s">
        <v>16344</v>
      </c>
      <c r="G10833" s="5">
        <v>4401</v>
      </c>
      <c r="H10833" s="6">
        <v>0.2231311</v>
      </c>
      <c r="I10833" s="7">
        <v>67.269000000000005</v>
      </c>
      <c r="J10833" s="2">
        <v>54.333300000000001</v>
      </c>
      <c r="K10833">
        <v>3</v>
      </c>
    </row>
    <row r="10834" spans="1:12" x14ac:dyDescent="0.25">
      <c r="A10834">
        <v>12815</v>
      </c>
      <c r="B10834" s="2">
        <v>48.615090000000002</v>
      </c>
      <c r="C10834" s="3">
        <v>1055</v>
      </c>
      <c r="D10834" s="4">
        <v>24020</v>
      </c>
      <c r="E10834" t="s">
        <v>2366</v>
      </c>
      <c r="F10834" s="4" t="s">
        <v>1280</v>
      </c>
      <c r="G10834" s="5">
        <v>785</v>
      </c>
      <c r="H10834" s="6">
        <v>0.27643309999999999</v>
      </c>
      <c r="I10834" s="7">
        <v>58.055999999999997</v>
      </c>
    </row>
    <row r="10835" spans="1:12" x14ac:dyDescent="0.25">
      <c r="A10835">
        <v>68322</v>
      </c>
      <c r="B10835" s="2">
        <v>48.614809999999999</v>
      </c>
      <c r="C10835" s="3">
        <v>486</v>
      </c>
      <c r="E10835" t="s">
        <v>12764</v>
      </c>
      <c r="F10835" s="4" t="s">
        <v>12738</v>
      </c>
      <c r="G10835" s="5">
        <v>349</v>
      </c>
      <c r="H10835" s="6">
        <v>0.23142860000000001</v>
      </c>
      <c r="I10835" s="7">
        <v>65.832999999999998</v>
      </c>
    </row>
    <row r="10836" spans="1:12" x14ac:dyDescent="0.25">
      <c r="A10836">
        <v>59457</v>
      </c>
      <c r="B10836" s="2">
        <v>48.613050000000001</v>
      </c>
      <c r="C10836" s="3">
        <v>9279</v>
      </c>
      <c r="E10836" t="s">
        <v>3690</v>
      </c>
      <c r="F10836" s="4" t="s">
        <v>11278</v>
      </c>
      <c r="G10836" s="5">
        <v>7001</v>
      </c>
      <c r="H10836" s="6">
        <v>0.28606110000000001</v>
      </c>
      <c r="I10836" s="7">
        <v>56.389000000000003</v>
      </c>
      <c r="J10836" s="2">
        <v>54.5</v>
      </c>
      <c r="K10836">
        <v>2</v>
      </c>
    </row>
    <row r="10837" spans="1:12" x14ac:dyDescent="0.25">
      <c r="A10837">
        <v>17225</v>
      </c>
      <c r="B10837" s="2">
        <v>48.60819</v>
      </c>
      <c r="C10837" s="3">
        <v>19724</v>
      </c>
      <c r="D10837" s="4">
        <v>16540</v>
      </c>
      <c r="E10837" t="s">
        <v>3738</v>
      </c>
      <c r="F10837" s="4" t="s">
        <v>3003</v>
      </c>
      <c r="G10837" s="5">
        <v>13310</v>
      </c>
      <c r="H10837" s="6">
        <v>0.2</v>
      </c>
      <c r="I10837" s="7">
        <v>71.25</v>
      </c>
      <c r="J10837" s="2">
        <v>59</v>
      </c>
      <c r="K10837">
        <v>2</v>
      </c>
    </row>
    <row r="10838" spans="1:12" x14ac:dyDescent="0.25">
      <c r="A10838">
        <v>58377</v>
      </c>
      <c r="B10838" s="2">
        <v>48.604939999999999</v>
      </c>
      <c r="C10838" s="3">
        <v>404</v>
      </c>
      <c r="E10838" t="s">
        <v>11153</v>
      </c>
      <c r="F10838" s="4" t="s">
        <v>11069</v>
      </c>
      <c r="G10838" s="5">
        <v>268</v>
      </c>
      <c r="H10838" s="6">
        <v>0.2304833</v>
      </c>
      <c r="I10838" s="7">
        <v>65.981999999999999</v>
      </c>
    </row>
    <row r="10839" spans="1:12" x14ac:dyDescent="0.25">
      <c r="A10839">
        <v>55763</v>
      </c>
      <c r="B10839" s="2">
        <v>48.604750000000003</v>
      </c>
      <c r="C10839" s="3">
        <v>652</v>
      </c>
      <c r="D10839" s="4">
        <v>20260</v>
      </c>
      <c r="E10839" t="s">
        <v>10540</v>
      </c>
      <c r="F10839" s="4" t="s">
        <v>10428</v>
      </c>
      <c r="G10839" s="5">
        <v>515</v>
      </c>
      <c r="H10839" s="6">
        <v>0.16472870000000001</v>
      </c>
      <c r="I10839" s="7">
        <v>77.343999999999994</v>
      </c>
    </row>
    <row r="10840" spans="1:12" x14ac:dyDescent="0.25">
      <c r="A10840">
        <v>93614</v>
      </c>
      <c r="B10840" s="2">
        <v>48.602710000000002</v>
      </c>
      <c r="C10840" s="3">
        <v>10864</v>
      </c>
      <c r="D10840" s="4">
        <v>31460</v>
      </c>
      <c r="E10840" t="s">
        <v>15706</v>
      </c>
      <c r="F10840" s="4" t="s">
        <v>15368</v>
      </c>
      <c r="G10840" s="5">
        <v>8015</v>
      </c>
      <c r="H10840" s="6">
        <v>0.247006</v>
      </c>
      <c r="I10840" s="7">
        <v>63.125</v>
      </c>
      <c r="J10840" s="2">
        <v>44.666699999999999</v>
      </c>
      <c r="K10840">
        <v>3</v>
      </c>
    </row>
    <row r="10841" spans="1:12" x14ac:dyDescent="0.25">
      <c r="A10841">
        <v>89449</v>
      </c>
      <c r="B10841" s="2">
        <v>48.60022</v>
      </c>
      <c r="C10841" s="3">
        <v>3043</v>
      </c>
      <c r="D10841" s="4">
        <v>23820</v>
      </c>
      <c r="E10841" t="s">
        <v>15355</v>
      </c>
      <c r="F10841" s="4" t="s">
        <v>15318</v>
      </c>
      <c r="G10841" s="5">
        <v>2358</v>
      </c>
      <c r="H10841" s="6">
        <v>0.28965229999999997</v>
      </c>
      <c r="I10841" s="7">
        <v>55.75</v>
      </c>
    </row>
    <row r="10842" spans="1:12" x14ac:dyDescent="0.25">
      <c r="A10842">
        <v>61871</v>
      </c>
      <c r="B10842" s="2">
        <v>48.599620000000002</v>
      </c>
      <c r="C10842" s="3">
        <v>254</v>
      </c>
      <c r="D10842" s="4">
        <v>16580</v>
      </c>
      <c r="E10842" t="s">
        <v>9848</v>
      </c>
      <c r="F10842" s="4" t="s">
        <v>11490</v>
      </c>
      <c r="G10842" s="5">
        <v>180</v>
      </c>
      <c r="H10842" s="6">
        <v>0.18784529999999999</v>
      </c>
      <c r="I10842" s="7">
        <v>73.332999999999998</v>
      </c>
    </row>
    <row r="10843" spans="1:12" x14ac:dyDescent="0.25">
      <c r="A10843">
        <v>71859</v>
      </c>
      <c r="B10843" s="2">
        <v>48.599490000000003</v>
      </c>
      <c r="C10843" s="3">
        <v>492</v>
      </c>
      <c r="E10843" t="s">
        <v>5790</v>
      </c>
      <c r="F10843" s="4" t="s">
        <v>13183</v>
      </c>
      <c r="G10843" s="5">
        <v>384</v>
      </c>
      <c r="H10843" s="6">
        <v>0.2838542</v>
      </c>
      <c r="I10843" s="7">
        <v>56.735999999999997</v>
      </c>
    </row>
    <row r="10844" spans="1:12" x14ac:dyDescent="0.25">
      <c r="A10844">
        <v>43342</v>
      </c>
      <c r="B10844" s="2">
        <v>48.598869999999998</v>
      </c>
      <c r="C10844" s="3">
        <v>3240</v>
      </c>
      <c r="D10844" s="4">
        <v>32020</v>
      </c>
      <c r="E10844" t="s">
        <v>1314</v>
      </c>
      <c r="F10844" s="4" t="s">
        <v>8295</v>
      </c>
      <c r="G10844" s="5">
        <v>2210</v>
      </c>
      <c r="H10844" s="6">
        <v>0.19366520000000001</v>
      </c>
      <c r="I10844" s="7">
        <v>72.320999999999998</v>
      </c>
    </row>
    <row r="10845" spans="1:12" x14ac:dyDescent="0.25">
      <c r="A10845">
        <v>94108</v>
      </c>
      <c r="B10845" s="2">
        <v>48.59563</v>
      </c>
      <c r="C10845" s="3">
        <v>13930</v>
      </c>
      <c r="D10845" s="4">
        <v>41860</v>
      </c>
      <c r="E10845" t="s">
        <v>15761</v>
      </c>
      <c r="F10845" s="4" t="s">
        <v>15368</v>
      </c>
      <c r="G10845" s="5">
        <v>11286</v>
      </c>
      <c r="H10845" s="6">
        <v>0.39275270000000001</v>
      </c>
      <c r="I10845" s="7">
        <v>37.917000000000002</v>
      </c>
      <c r="J10845" s="2">
        <v>29.214300000000001</v>
      </c>
      <c r="K10845">
        <v>14</v>
      </c>
      <c r="L10845" s="2">
        <v>4.8</v>
      </c>
    </row>
    <row r="10846" spans="1:12" x14ac:dyDescent="0.25">
      <c r="A10846">
        <v>50070</v>
      </c>
      <c r="B10846" s="2">
        <v>48.592680000000001</v>
      </c>
      <c r="C10846" s="3">
        <v>1508</v>
      </c>
      <c r="D10846" s="4">
        <v>19780</v>
      </c>
      <c r="E10846" t="s">
        <v>997</v>
      </c>
      <c r="F10846" s="4" t="s">
        <v>9593</v>
      </c>
      <c r="G10846" s="5">
        <v>1062</v>
      </c>
      <c r="H10846" s="6">
        <v>0.1977401</v>
      </c>
      <c r="I10846" s="7">
        <v>71.606999999999999</v>
      </c>
    </row>
    <row r="10847" spans="1:12" x14ac:dyDescent="0.25">
      <c r="A10847">
        <v>13060</v>
      </c>
      <c r="B10847" s="2">
        <v>48.591990000000003</v>
      </c>
      <c r="C10847" s="3">
        <v>2460</v>
      </c>
      <c r="D10847" s="4">
        <v>45060</v>
      </c>
      <c r="E10847" t="s">
        <v>2487</v>
      </c>
      <c r="F10847" s="4" t="s">
        <v>1280</v>
      </c>
      <c r="G10847" s="5">
        <v>1817</v>
      </c>
      <c r="H10847" s="6">
        <v>0.22112209999999999</v>
      </c>
      <c r="I10847" s="7">
        <v>67.563000000000002</v>
      </c>
    </row>
    <row r="10848" spans="1:12" x14ac:dyDescent="0.25">
      <c r="A10848">
        <v>30905</v>
      </c>
      <c r="B10848" s="2">
        <v>48.590850000000003</v>
      </c>
      <c r="C10848" s="3">
        <v>7739</v>
      </c>
      <c r="D10848" s="4">
        <v>12260</v>
      </c>
      <c r="E10848" t="s">
        <v>801</v>
      </c>
      <c r="F10848" s="4" t="s">
        <v>6363</v>
      </c>
      <c r="G10848" s="5">
        <v>2924</v>
      </c>
      <c r="H10848" s="6">
        <v>0.33686729999999998</v>
      </c>
      <c r="I10848" s="7">
        <v>47.552999999999997</v>
      </c>
      <c r="J10848" s="2">
        <v>47</v>
      </c>
      <c r="K10848">
        <v>1</v>
      </c>
    </row>
    <row r="10849" spans="1:12" x14ac:dyDescent="0.25">
      <c r="A10849">
        <v>23009</v>
      </c>
      <c r="B10849" s="2">
        <v>48.58914</v>
      </c>
      <c r="C10849" s="3">
        <v>6333</v>
      </c>
      <c r="D10849" s="4">
        <v>40060</v>
      </c>
      <c r="E10849" t="s">
        <v>4773</v>
      </c>
      <c r="F10849" s="4" t="s">
        <v>4335</v>
      </c>
      <c r="G10849" s="5">
        <v>4261</v>
      </c>
      <c r="H10849" s="6">
        <v>0.17319880000000001</v>
      </c>
      <c r="I10849" s="7">
        <v>75.832999999999998</v>
      </c>
    </row>
    <row r="10850" spans="1:12" x14ac:dyDescent="0.25">
      <c r="A10850">
        <v>84649</v>
      </c>
      <c r="B10850" s="2">
        <v>48.588009999999997</v>
      </c>
      <c r="C10850" s="3">
        <v>917</v>
      </c>
      <c r="E10850" t="s">
        <v>5778</v>
      </c>
      <c r="F10850" s="4" t="s">
        <v>14851</v>
      </c>
      <c r="G10850" s="5">
        <v>439</v>
      </c>
      <c r="H10850" s="6">
        <v>0.236902</v>
      </c>
      <c r="I10850" s="7">
        <v>64.820999999999998</v>
      </c>
      <c r="J10850" s="2">
        <v>49</v>
      </c>
      <c r="K10850">
        <v>1</v>
      </c>
    </row>
    <row r="10851" spans="1:12" x14ac:dyDescent="0.25">
      <c r="A10851">
        <v>57790</v>
      </c>
      <c r="B10851" s="2">
        <v>48.587719999999997</v>
      </c>
      <c r="C10851" s="3">
        <v>1246</v>
      </c>
      <c r="D10851" s="4">
        <v>39660</v>
      </c>
      <c r="E10851" t="s">
        <v>11065</v>
      </c>
      <c r="F10851" s="4" t="s">
        <v>10877</v>
      </c>
      <c r="G10851" s="5">
        <v>802</v>
      </c>
      <c r="H10851" s="6">
        <v>0.25031130000000001</v>
      </c>
      <c r="I10851" s="7">
        <v>62.5</v>
      </c>
    </row>
    <row r="10852" spans="1:12" x14ac:dyDescent="0.25">
      <c r="A10852">
        <v>59531</v>
      </c>
      <c r="B10852" s="2">
        <v>48.58746</v>
      </c>
      <c r="C10852" s="3">
        <v>344</v>
      </c>
      <c r="E10852" t="s">
        <v>11415</v>
      </c>
      <c r="F10852" s="4" t="s">
        <v>11278</v>
      </c>
      <c r="G10852" s="5">
        <v>273</v>
      </c>
      <c r="H10852" s="6">
        <v>0.27737230000000002</v>
      </c>
      <c r="I10852" s="7">
        <v>57.813000000000002</v>
      </c>
    </row>
    <row r="10853" spans="1:12" x14ac:dyDescent="0.25">
      <c r="A10853">
        <v>44814</v>
      </c>
      <c r="B10853" s="2">
        <v>48.586889999999997</v>
      </c>
      <c r="C10853" s="3">
        <v>2855</v>
      </c>
      <c r="D10853" s="4">
        <v>41780</v>
      </c>
      <c r="E10853" t="s">
        <v>8606</v>
      </c>
      <c r="F10853" s="4" t="s">
        <v>8295</v>
      </c>
      <c r="G10853" s="5">
        <v>2091</v>
      </c>
      <c r="H10853" s="6">
        <v>0.1640363</v>
      </c>
      <c r="I10853" s="7">
        <v>77.391000000000005</v>
      </c>
      <c r="J10853" s="2">
        <v>42</v>
      </c>
      <c r="K10853">
        <v>1</v>
      </c>
    </row>
    <row r="10854" spans="1:12" x14ac:dyDescent="0.25">
      <c r="A10854">
        <v>77089</v>
      </c>
      <c r="B10854" s="2">
        <v>48.578510000000001</v>
      </c>
      <c r="C10854" s="3">
        <v>51938</v>
      </c>
      <c r="D10854" s="4">
        <v>26420</v>
      </c>
      <c r="E10854" t="s">
        <v>3103</v>
      </c>
      <c r="F10854" s="4" t="s">
        <v>13752</v>
      </c>
      <c r="G10854" s="5">
        <v>32951</v>
      </c>
      <c r="H10854" s="6">
        <v>0.22214800000000001</v>
      </c>
      <c r="I10854" s="7">
        <v>67.347999999999999</v>
      </c>
      <c r="J10854" s="2">
        <v>44.181800000000003</v>
      </c>
      <c r="K10854">
        <v>11</v>
      </c>
      <c r="L10854" s="2">
        <v>73.2</v>
      </c>
    </row>
    <row r="10855" spans="1:12" x14ac:dyDescent="0.25">
      <c r="A10855">
        <v>82331</v>
      </c>
      <c r="B10855" s="2">
        <v>48.570189999999997</v>
      </c>
      <c r="C10855" s="3">
        <v>2565</v>
      </c>
      <c r="E10855" t="s">
        <v>5790</v>
      </c>
      <c r="F10855" s="4" t="s">
        <v>14657</v>
      </c>
      <c r="G10855" s="5">
        <v>1840</v>
      </c>
      <c r="H10855" s="6">
        <v>0.19293479999999999</v>
      </c>
      <c r="I10855" s="7">
        <v>72.391000000000005</v>
      </c>
      <c r="J10855" s="2">
        <v>60</v>
      </c>
      <c r="K10855">
        <v>1</v>
      </c>
    </row>
    <row r="10856" spans="1:12" x14ac:dyDescent="0.25">
      <c r="A10856">
        <v>97053</v>
      </c>
      <c r="B10856" s="2">
        <v>48.569180000000003</v>
      </c>
      <c r="C10856" s="3">
        <v>3019</v>
      </c>
      <c r="D10856" s="4">
        <v>38900</v>
      </c>
      <c r="E10856" t="s">
        <v>65</v>
      </c>
      <c r="F10856" s="4" t="s">
        <v>16170</v>
      </c>
      <c r="G10856" s="5">
        <v>2349</v>
      </c>
      <c r="H10856" s="6">
        <v>0.18638299999999999</v>
      </c>
      <c r="I10856" s="7">
        <v>73.522999999999996</v>
      </c>
      <c r="J10856" s="2">
        <v>55</v>
      </c>
      <c r="K10856">
        <v>1</v>
      </c>
    </row>
    <row r="10857" spans="1:12" x14ac:dyDescent="0.25">
      <c r="A10857">
        <v>49752</v>
      </c>
      <c r="B10857" s="2">
        <v>48.568489999999997</v>
      </c>
      <c r="C10857" s="3">
        <v>690</v>
      </c>
      <c r="D10857" s="4">
        <v>42300</v>
      </c>
      <c r="E10857" t="s">
        <v>9484</v>
      </c>
      <c r="F10857" s="4" t="s">
        <v>9106</v>
      </c>
      <c r="G10857" s="5">
        <v>528</v>
      </c>
      <c r="H10857" s="6">
        <v>0.2362949</v>
      </c>
      <c r="I10857" s="7">
        <v>64.896000000000001</v>
      </c>
    </row>
    <row r="10858" spans="1:12" x14ac:dyDescent="0.25">
      <c r="A10858">
        <v>68415</v>
      </c>
      <c r="B10858" s="2">
        <v>48.568249999999999</v>
      </c>
      <c r="C10858" s="3">
        <v>669</v>
      </c>
      <c r="D10858" s="4">
        <v>13100</v>
      </c>
      <c r="E10858" t="s">
        <v>11584</v>
      </c>
      <c r="F10858" s="4" t="s">
        <v>12738</v>
      </c>
      <c r="G10858" s="5">
        <v>465</v>
      </c>
      <c r="H10858" s="6">
        <v>0.20386270000000001</v>
      </c>
      <c r="I10858" s="7">
        <v>70.5</v>
      </c>
      <c r="J10858" s="2">
        <v>67</v>
      </c>
      <c r="K10858">
        <v>1</v>
      </c>
    </row>
    <row r="10859" spans="1:12" x14ac:dyDescent="0.25">
      <c r="A10859">
        <v>57014</v>
      </c>
      <c r="B10859" s="2">
        <v>48.567900000000002</v>
      </c>
      <c r="C10859" s="3">
        <v>1424</v>
      </c>
      <c r="D10859" s="4">
        <v>43620</v>
      </c>
      <c r="E10859" t="s">
        <v>406</v>
      </c>
      <c r="F10859" s="4" t="s">
        <v>10877</v>
      </c>
      <c r="G10859" s="5">
        <v>1001</v>
      </c>
      <c r="H10859" s="6">
        <v>0.25449100000000002</v>
      </c>
      <c r="I10859" s="7">
        <v>61.75</v>
      </c>
      <c r="J10859" s="2">
        <v>26</v>
      </c>
      <c r="K10859">
        <v>2</v>
      </c>
    </row>
    <row r="10860" spans="1:12" x14ac:dyDescent="0.25">
      <c r="A10860">
        <v>10993</v>
      </c>
      <c r="B10860" s="2">
        <v>48.56691</v>
      </c>
      <c r="C10860" s="3">
        <v>5068</v>
      </c>
      <c r="D10860" s="4">
        <v>35620</v>
      </c>
      <c r="E10860" t="s">
        <v>1886</v>
      </c>
      <c r="F10860" s="4" t="s">
        <v>1280</v>
      </c>
      <c r="G10860" s="5">
        <v>3118</v>
      </c>
      <c r="H10860" s="6">
        <v>0.16768189999999999</v>
      </c>
      <c r="I10860" s="7">
        <v>76.75</v>
      </c>
    </row>
    <row r="10861" spans="1:12" x14ac:dyDescent="0.25">
      <c r="A10861">
        <v>71651</v>
      </c>
      <c r="B10861" s="2">
        <v>48.566139999999997</v>
      </c>
      <c r="C10861" s="3">
        <v>172</v>
      </c>
      <c r="E10861" t="s">
        <v>13188</v>
      </c>
      <c r="F10861" s="4" t="s">
        <v>13183</v>
      </c>
      <c r="G10861" s="5">
        <v>128</v>
      </c>
      <c r="H10861" s="6">
        <v>0.203125</v>
      </c>
      <c r="I10861" s="7">
        <v>70.625</v>
      </c>
    </row>
    <row r="10862" spans="1:12" x14ac:dyDescent="0.25">
      <c r="A10862">
        <v>56293</v>
      </c>
      <c r="B10862" s="2">
        <v>48.565919999999998</v>
      </c>
      <c r="C10862" s="3">
        <v>1156</v>
      </c>
      <c r="E10862" t="s">
        <v>6860</v>
      </c>
      <c r="F10862" s="4" t="s">
        <v>10428</v>
      </c>
      <c r="G10862" s="5">
        <v>800</v>
      </c>
      <c r="H10862" s="6">
        <v>0.20724100000000001</v>
      </c>
      <c r="I10862" s="7">
        <v>69.896000000000001</v>
      </c>
    </row>
    <row r="10863" spans="1:12" x14ac:dyDescent="0.25">
      <c r="A10863">
        <v>54476</v>
      </c>
      <c r="B10863" s="2">
        <v>48.562629999999999</v>
      </c>
      <c r="C10863" s="3">
        <v>18916</v>
      </c>
      <c r="D10863" s="4">
        <v>48140</v>
      </c>
      <c r="E10863" t="s">
        <v>10264</v>
      </c>
      <c r="F10863" s="4" t="s">
        <v>10031</v>
      </c>
      <c r="G10863" s="5">
        <v>12904</v>
      </c>
      <c r="H10863" s="6">
        <v>0.2417668</v>
      </c>
      <c r="I10863" s="7">
        <v>63.929000000000002</v>
      </c>
      <c r="J10863" s="2">
        <v>51.777799999999999</v>
      </c>
      <c r="K10863">
        <v>9</v>
      </c>
    </row>
    <row r="10864" spans="1:12" x14ac:dyDescent="0.25">
      <c r="A10864">
        <v>31216</v>
      </c>
      <c r="B10864" s="2">
        <v>48.556620000000002</v>
      </c>
      <c r="C10864" s="3">
        <v>17277</v>
      </c>
      <c r="D10864" s="4">
        <v>31420</v>
      </c>
      <c r="E10864" t="s">
        <v>5733</v>
      </c>
      <c r="F10864" s="4" t="s">
        <v>6363</v>
      </c>
      <c r="G10864" s="5">
        <v>12206</v>
      </c>
      <c r="H10864" s="6">
        <v>0.19038260000000001</v>
      </c>
      <c r="I10864" s="7">
        <v>72.805999999999997</v>
      </c>
      <c r="J10864" s="2">
        <v>57</v>
      </c>
      <c r="K10864">
        <v>1</v>
      </c>
    </row>
    <row r="10865" spans="1:12" x14ac:dyDescent="0.25">
      <c r="A10865">
        <v>30038</v>
      </c>
      <c r="B10865" s="2">
        <v>48.547620000000002</v>
      </c>
      <c r="C10865" s="3">
        <v>40144</v>
      </c>
      <c r="D10865" s="4">
        <v>12060</v>
      </c>
      <c r="E10865" t="s">
        <v>6373</v>
      </c>
      <c r="F10865" s="4" t="s">
        <v>6363</v>
      </c>
      <c r="G10865" s="5">
        <v>25388</v>
      </c>
      <c r="H10865" s="6">
        <v>0.3154246</v>
      </c>
      <c r="I10865" s="7">
        <v>51.194000000000003</v>
      </c>
      <c r="J10865" s="2">
        <v>30.857099999999999</v>
      </c>
      <c r="K10865">
        <v>7</v>
      </c>
    </row>
    <row r="10866" spans="1:12" x14ac:dyDescent="0.25">
      <c r="A10866">
        <v>4401</v>
      </c>
      <c r="B10866" s="2">
        <v>48.534329999999997</v>
      </c>
      <c r="C10866" s="3">
        <v>44972</v>
      </c>
      <c r="D10866" s="4">
        <v>12620</v>
      </c>
      <c r="E10866" t="s">
        <v>813</v>
      </c>
      <c r="F10866" s="4" t="s">
        <v>701</v>
      </c>
      <c r="G10866" s="5">
        <v>30167</v>
      </c>
      <c r="H10866" s="6">
        <v>0.27608729999999998</v>
      </c>
      <c r="I10866" s="7">
        <v>57.991</v>
      </c>
      <c r="J10866" s="2">
        <v>43.523800000000001</v>
      </c>
      <c r="K10866">
        <v>21</v>
      </c>
      <c r="L10866" s="2">
        <v>69.400000000000006</v>
      </c>
    </row>
    <row r="10867" spans="1:12" x14ac:dyDescent="0.25">
      <c r="A10867">
        <v>7851</v>
      </c>
      <c r="B10867" s="2">
        <v>48.52704</v>
      </c>
      <c r="C10867" s="3">
        <v>105</v>
      </c>
      <c r="D10867" s="4">
        <v>35620</v>
      </c>
      <c r="E10867" t="s">
        <v>1538</v>
      </c>
      <c r="F10867" s="4" t="s">
        <v>1341</v>
      </c>
      <c r="G10867" s="5">
        <v>68</v>
      </c>
      <c r="H10867" s="6">
        <v>0.23188410000000001</v>
      </c>
      <c r="I10867" s="7">
        <v>65.625</v>
      </c>
    </row>
    <row r="10868" spans="1:12" x14ac:dyDescent="0.25">
      <c r="A10868">
        <v>68063</v>
      </c>
      <c r="B10868" s="2">
        <v>48.52704</v>
      </c>
      <c r="C10868" s="3">
        <v>300</v>
      </c>
      <c r="D10868" s="4">
        <v>23340</v>
      </c>
      <c r="E10868" t="s">
        <v>12753</v>
      </c>
      <c r="F10868" s="4" t="s">
        <v>12738</v>
      </c>
      <c r="G10868" s="5">
        <v>207</v>
      </c>
      <c r="H10868" s="6">
        <v>0.23188410000000001</v>
      </c>
      <c r="I10868" s="7">
        <v>65.625</v>
      </c>
    </row>
    <row r="10869" spans="1:12" x14ac:dyDescent="0.25">
      <c r="A10869">
        <v>60936</v>
      </c>
      <c r="B10869" s="2">
        <v>48.526260000000001</v>
      </c>
      <c r="C10869" s="3">
        <v>4171</v>
      </c>
      <c r="D10869" s="4">
        <v>16580</v>
      </c>
      <c r="E10869" t="s">
        <v>11634</v>
      </c>
      <c r="F10869" s="4" t="s">
        <v>11490</v>
      </c>
      <c r="G10869" s="5">
        <v>2992</v>
      </c>
      <c r="H10869" s="6">
        <v>0.20320859999999999</v>
      </c>
      <c r="I10869" s="7">
        <v>70.575000000000003</v>
      </c>
      <c r="J10869" s="2">
        <v>49</v>
      </c>
      <c r="K10869">
        <v>2</v>
      </c>
    </row>
    <row r="10870" spans="1:12" x14ac:dyDescent="0.25">
      <c r="A10870">
        <v>55969</v>
      </c>
      <c r="B10870" s="2">
        <v>48.525350000000003</v>
      </c>
      <c r="C10870" s="3">
        <v>1190</v>
      </c>
      <c r="D10870" s="4">
        <v>49100</v>
      </c>
      <c r="E10870" t="s">
        <v>10582</v>
      </c>
      <c r="F10870" s="4" t="s">
        <v>10428</v>
      </c>
      <c r="G10870" s="5">
        <v>809</v>
      </c>
      <c r="H10870" s="6">
        <v>0.24721879999999999</v>
      </c>
      <c r="I10870" s="7">
        <v>62.969000000000001</v>
      </c>
    </row>
    <row r="10871" spans="1:12" x14ac:dyDescent="0.25">
      <c r="A10871">
        <v>19043</v>
      </c>
      <c r="B10871" s="2">
        <v>48.524760000000001</v>
      </c>
      <c r="C10871" s="3">
        <v>2434</v>
      </c>
      <c r="D10871" s="4">
        <v>37980</v>
      </c>
      <c r="E10871" t="s">
        <v>2270</v>
      </c>
      <c r="F10871" s="4" t="s">
        <v>3003</v>
      </c>
      <c r="G10871" s="5">
        <v>1652</v>
      </c>
      <c r="H10871" s="6">
        <v>0.2183908</v>
      </c>
      <c r="I10871" s="7">
        <v>67.948999999999998</v>
      </c>
      <c r="J10871" s="2">
        <v>31</v>
      </c>
      <c r="K10871">
        <v>1</v>
      </c>
    </row>
    <row r="10872" spans="1:12" x14ac:dyDescent="0.25">
      <c r="A10872">
        <v>50682</v>
      </c>
      <c r="B10872" s="2">
        <v>48.52411</v>
      </c>
      <c r="C10872" s="3">
        <v>1636</v>
      </c>
      <c r="E10872" t="s">
        <v>326</v>
      </c>
      <c r="F10872" s="4" t="s">
        <v>9593</v>
      </c>
      <c r="G10872" s="5">
        <v>1103</v>
      </c>
      <c r="H10872" s="6">
        <v>0.18478259999999999</v>
      </c>
      <c r="I10872" s="7">
        <v>73.75</v>
      </c>
    </row>
    <row r="10873" spans="1:12" x14ac:dyDescent="0.25">
      <c r="A10873">
        <v>45224</v>
      </c>
      <c r="B10873" s="2">
        <v>48.520249999999997</v>
      </c>
      <c r="C10873" s="3">
        <v>20048</v>
      </c>
      <c r="D10873" s="4">
        <v>17140</v>
      </c>
      <c r="E10873" t="s">
        <v>8663</v>
      </c>
      <c r="F10873" s="4" t="s">
        <v>8295</v>
      </c>
      <c r="G10873" s="5">
        <v>14994</v>
      </c>
      <c r="H10873" s="6">
        <v>0.2716906</v>
      </c>
      <c r="I10873" s="7">
        <v>58.73</v>
      </c>
      <c r="J10873" s="2">
        <v>38.666699999999999</v>
      </c>
      <c r="K10873">
        <v>18</v>
      </c>
      <c r="L10873" s="2">
        <v>43.2</v>
      </c>
    </row>
    <row r="10874" spans="1:12" x14ac:dyDescent="0.25">
      <c r="A10874">
        <v>17331</v>
      </c>
      <c r="B10874" s="2">
        <v>48.508189999999999</v>
      </c>
      <c r="C10874" s="3">
        <v>50812</v>
      </c>
      <c r="D10874" s="4">
        <v>49620</v>
      </c>
      <c r="E10874" t="s">
        <v>344</v>
      </c>
      <c r="F10874" s="4" t="s">
        <v>3003</v>
      </c>
      <c r="G10874" s="5">
        <v>35405</v>
      </c>
      <c r="H10874" s="6">
        <v>0.1912953</v>
      </c>
      <c r="I10874" s="7">
        <v>72.62</v>
      </c>
      <c r="J10874" s="2">
        <v>52.444400000000002</v>
      </c>
      <c r="K10874">
        <v>9</v>
      </c>
    </row>
    <row r="10875" spans="1:12" x14ac:dyDescent="0.25">
      <c r="A10875">
        <v>18343</v>
      </c>
      <c r="B10875" s="2">
        <v>48.499009999999998</v>
      </c>
      <c r="C10875" s="3">
        <v>3832</v>
      </c>
      <c r="D10875" s="4">
        <v>10900</v>
      </c>
      <c r="E10875" t="s">
        <v>4033</v>
      </c>
      <c r="F10875" s="4" t="s">
        <v>3003</v>
      </c>
      <c r="G10875" s="5">
        <v>2934</v>
      </c>
      <c r="H10875" s="6">
        <v>0.2239264</v>
      </c>
      <c r="I10875" s="7">
        <v>66.980999999999995</v>
      </c>
      <c r="J10875" s="2">
        <v>29</v>
      </c>
      <c r="K10875">
        <v>1</v>
      </c>
    </row>
    <row r="10876" spans="1:12" x14ac:dyDescent="0.25">
      <c r="A10876">
        <v>56687</v>
      </c>
      <c r="B10876" s="2">
        <v>48.4983</v>
      </c>
      <c r="C10876" s="3">
        <v>70</v>
      </c>
      <c r="D10876" s="4">
        <v>13420</v>
      </c>
      <c r="E10876" t="s">
        <v>540</v>
      </c>
      <c r="F10876" s="4" t="s">
        <v>10428</v>
      </c>
      <c r="G10876" s="5">
        <v>46</v>
      </c>
      <c r="H10876" s="6">
        <v>0.1521739</v>
      </c>
      <c r="I10876" s="7">
        <v>79.375</v>
      </c>
    </row>
    <row r="10877" spans="1:12" x14ac:dyDescent="0.25">
      <c r="A10877">
        <v>13752</v>
      </c>
      <c r="B10877" s="2">
        <v>48.498150000000003</v>
      </c>
      <c r="C10877" s="3">
        <v>728</v>
      </c>
      <c r="E10877" t="s">
        <v>2708</v>
      </c>
      <c r="F10877" s="4" t="s">
        <v>1280</v>
      </c>
      <c r="G10877" s="5">
        <v>561</v>
      </c>
      <c r="H10877" s="6">
        <v>0.24377219999999999</v>
      </c>
      <c r="I10877" s="7">
        <v>63.542000000000002</v>
      </c>
    </row>
    <row r="10878" spans="1:12" x14ac:dyDescent="0.25">
      <c r="A10878">
        <v>68405</v>
      </c>
      <c r="B10878" s="2">
        <v>48.497540000000001</v>
      </c>
      <c r="C10878" s="3">
        <v>3413</v>
      </c>
      <c r="D10878" s="4">
        <v>30700</v>
      </c>
      <c r="E10878" t="s">
        <v>226</v>
      </c>
      <c r="F10878" s="4" t="s">
        <v>12738</v>
      </c>
      <c r="G10878" s="5">
        <v>2006</v>
      </c>
      <c r="H10878" s="6">
        <v>0.21934200000000001</v>
      </c>
      <c r="I10878" s="7">
        <v>67.760000000000005</v>
      </c>
      <c r="J10878" s="2">
        <v>67.5</v>
      </c>
      <c r="K10878">
        <v>2</v>
      </c>
    </row>
    <row r="10879" spans="1:12" x14ac:dyDescent="0.25">
      <c r="A10879">
        <v>54742</v>
      </c>
      <c r="B10879" s="2">
        <v>48.496369999999999</v>
      </c>
      <c r="C10879" s="3">
        <v>4000</v>
      </c>
      <c r="D10879" s="4">
        <v>20740</v>
      </c>
      <c r="E10879" t="s">
        <v>10345</v>
      </c>
      <c r="F10879" s="4" t="s">
        <v>10031</v>
      </c>
      <c r="G10879" s="5">
        <v>2842</v>
      </c>
      <c r="H10879" s="6">
        <v>0.22863169999999999</v>
      </c>
      <c r="I10879" s="7">
        <v>66.146000000000001</v>
      </c>
      <c r="J10879" s="2">
        <v>64</v>
      </c>
      <c r="K10879">
        <v>2</v>
      </c>
    </row>
    <row r="10880" spans="1:12" x14ac:dyDescent="0.25">
      <c r="A10880">
        <v>45380</v>
      </c>
      <c r="B10880" s="2">
        <v>48.494869999999999</v>
      </c>
      <c r="C10880" s="3">
        <v>5232</v>
      </c>
      <c r="D10880" s="4">
        <v>24820</v>
      </c>
      <c r="E10880" t="s">
        <v>2824</v>
      </c>
      <c r="F10880" s="4" t="s">
        <v>8295</v>
      </c>
      <c r="G10880" s="5">
        <v>3434</v>
      </c>
      <c r="H10880" s="6">
        <v>0.17438139999999999</v>
      </c>
      <c r="I10880" s="7">
        <v>75.515000000000001</v>
      </c>
      <c r="J10880" s="2">
        <v>33</v>
      </c>
      <c r="K10880">
        <v>1</v>
      </c>
    </row>
    <row r="10881" spans="1:11" x14ac:dyDescent="0.25">
      <c r="A10881">
        <v>4554</v>
      </c>
      <c r="B10881" s="2">
        <v>48.493870000000001</v>
      </c>
      <c r="C10881" s="3">
        <v>745</v>
      </c>
      <c r="E10881" t="s">
        <v>871</v>
      </c>
      <c r="F10881" s="4" t="s">
        <v>701</v>
      </c>
      <c r="G10881" s="5">
        <v>716</v>
      </c>
      <c r="H10881" s="6">
        <v>0.22346369999999999</v>
      </c>
      <c r="I10881" s="7">
        <v>67.031000000000006</v>
      </c>
      <c r="J10881" s="2">
        <v>33.5</v>
      </c>
      <c r="K10881">
        <v>2</v>
      </c>
    </row>
    <row r="10882" spans="1:11" x14ac:dyDescent="0.25">
      <c r="A10882">
        <v>50574</v>
      </c>
      <c r="B10882" s="2">
        <v>48.49333</v>
      </c>
      <c r="C10882" s="3">
        <v>2081</v>
      </c>
      <c r="E10882" t="s">
        <v>5136</v>
      </c>
      <c r="F10882" s="4" t="s">
        <v>9593</v>
      </c>
      <c r="G10882" s="5">
        <v>1554</v>
      </c>
      <c r="H10882" s="6">
        <v>0.22315109999999999</v>
      </c>
      <c r="I10882" s="7">
        <v>67.082999999999998</v>
      </c>
      <c r="J10882" s="2">
        <v>62</v>
      </c>
      <c r="K10882">
        <v>1</v>
      </c>
    </row>
    <row r="10883" spans="1:11" x14ac:dyDescent="0.25">
      <c r="A10883">
        <v>67124</v>
      </c>
      <c r="B10883" s="2">
        <v>48.491660000000003</v>
      </c>
      <c r="C10883" s="3">
        <v>8409</v>
      </c>
      <c r="E10883" t="s">
        <v>5291</v>
      </c>
      <c r="F10883" s="4" t="s">
        <v>12494</v>
      </c>
      <c r="G10883" s="5">
        <v>5427</v>
      </c>
      <c r="H10883" s="6">
        <v>0.25244149999999999</v>
      </c>
      <c r="I10883" s="7">
        <v>62.012999999999998</v>
      </c>
      <c r="J10883" s="2">
        <v>22</v>
      </c>
      <c r="K10883">
        <v>1</v>
      </c>
    </row>
    <row r="10884" spans="1:11" x14ac:dyDescent="0.25">
      <c r="A10884">
        <v>96148</v>
      </c>
      <c r="B10884" s="2">
        <v>48.490250000000003</v>
      </c>
      <c r="C10884" s="3">
        <v>781</v>
      </c>
      <c r="D10884" s="4">
        <v>40900</v>
      </c>
      <c r="E10884" t="s">
        <v>16095</v>
      </c>
      <c r="F10884" s="4" t="s">
        <v>15368</v>
      </c>
      <c r="G10884" s="5">
        <v>469</v>
      </c>
      <c r="H10884" s="6">
        <v>0.28144989999999998</v>
      </c>
      <c r="I10884" s="7">
        <v>57</v>
      </c>
    </row>
    <row r="10885" spans="1:11" x14ac:dyDescent="0.25">
      <c r="A10885">
        <v>21655</v>
      </c>
      <c r="B10885" s="2">
        <v>48.4893</v>
      </c>
      <c r="C10885" s="3">
        <v>5147</v>
      </c>
      <c r="E10885" t="s">
        <v>1269</v>
      </c>
      <c r="F10885" s="4" t="s">
        <v>4361</v>
      </c>
      <c r="G10885" s="5">
        <v>3503</v>
      </c>
      <c r="H10885" s="6">
        <v>0.19834479999999999</v>
      </c>
      <c r="I10885" s="7">
        <v>71.352000000000004</v>
      </c>
      <c r="J10885" s="2">
        <v>61</v>
      </c>
      <c r="K10885">
        <v>1</v>
      </c>
    </row>
    <row r="10886" spans="1:11" x14ac:dyDescent="0.25">
      <c r="A10886">
        <v>32127</v>
      </c>
      <c r="B10886" s="2">
        <v>48.482909999999997</v>
      </c>
      <c r="C10886" s="3">
        <v>29804</v>
      </c>
      <c r="D10886" s="4">
        <v>19660</v>
      </c>
      <c r="E10886" t="s">
        <v>6723</v>
      </c>
      <c r="F10886" s="4" t="s">
        <v>6689</v>
      </c>
      <c r="G10886" s="5">
        <v>23218</v>
      </c>
      <c r="H10886" s="6">
        <v>0.25669740000000002</v>
      </c>
      <c r="I10886" s="7">
        <v>61.264000000000003</v>
      </c>
      <c r="J10886" s="2">
        <v>52.5</v>
      </c>
      <c r="K10886">
        <v>2</v>
      </c>
    </row>
    <row r="10887" spans="1:11" x14ac:dyDescent="0.25">
      <c r="A10887">
        <v>34994</v>
      </c>
      <c r="B10887" s="2">
        <v>48.474299999999999</v>
      </c>
      <c r="C10887" s="3">
        <v>16761</v>
      </c>
      <c r="D10887" s="4">
        <v>38940</v>
      </c>
      <c r="E10887" t="s">
        <v>4992</v>
      </c>
      <c r="F10887" s="4" t="s">
        <v>6689</v>
      </c>
      <c r="G10887" s="5">
        <v>12710</v>
      </c>
      <c r="H10887" s="6">
        <v>0.2672699</v>
      </c>
      <c r="I10887" s="7">
        <v>59.435000000000002</v>
      </c>
      <c r="J10887" s="2">
        <v>43.428600000000003</v>
      </c>
      <c r="K10887">
        <v>7</v>
      </c>
    </row>
    <row r="10888" spans="1:11" x14ac:dyDescent="0.25">
      <c r="A10888">
        <v>46990</v>
      </c>
      <c r="B10888" s="2">
        <v>48.471110000000003</v>
      </c>
      <c r="C10888" s="3">
        <v>879</v>
      </c>
      <c r="D10888" s="4">
        <v>47340</v>
      </c>
      <c r="E10888" t="s">
        <v>8322</v>
      </c>
      <c r="F10888" s="4" t="s">
        <v>8800</v>
      </c>
      <c r="G10888" s="5">
        <v>617</v>
      </c>
      <c r="H10888" s="6">
        <v>0.22491910000000001</v>
      </c>
      <c r="I10888" s="7">
        <v>66.75</v>
      </c>
    </row>
    <row r="10889" spans="1:11" x14ac:dyDescent="0.25">
      <c r="A10889">
        <v>87415</v>
      </c>
      <c r="B10889" s="2">
        <v>48.470660000000002</v>
      </c>
      <c r="C10889" s="3">
        <v>1713</v>
      </c>
      <c r="D10889" s="4">
        <v>22140</v>
      </c>
      <c r="E10889" t="s">
        <v>15187</v>
      </c>
      <c r="F10889" s="4" t="s">
        <v>15124</v>
      </c>
      <c r="G10889" s="5">
        <v>1281</v>
      </c>
      <c r="H10889" s="6">
        <v>0.14586579999999999</v>
      </c>
      <c r="I10889" s="7">
        <v>80.406000000000006</v>
      </c>
    </row>
    <row r="10890" spans="1:11" x14ac:dyDescent="0.25">
      <c r="A10890">
        <v>58068</v>
      </c>
      <c r="B10890" s="2">
        <v>48.470280000000002</v>
      </c>
      <c r="C10890" s="3">
        <v>460</v>
      </c>
      <c r="E10890" t="s">
        <v>1115</v>
      </c>
      <c r="F10890" s="4" t="s">
        <v>11069</v>
      </c>
      <c r="G10890" s="5">
        <v>326</v>
      </c>
      <c r="H10890" s="6">
        <v>0.24464830000000001</v>
      </c>
      <c r="I10890" s="7">
        <v>63.332999999999998</v>
      </c>
    </row>
    <row r="10891" spans="1:11" x14ac:dyDescent="0.25">
      <c r="A10891">
        <v>33001</v>
      </c>
      <c r="B10891" s="2">
        <v>48.470149999999997</v>
      </c>
      <c r="C10891" s="3">
        <v>190</v>
      </c>
      <c r="D10891" s="4">
        <v>28580</v>
      </c>
      <c r="E10891" t="s">
        <v>6861</v>
      </c>
      <c r="F10891" s="4" t="s">
        <v>6689</v>
      </c>
      <c r="G10891" s="5">
        <v>186</v>
      </c>
      <c r="H10891" s="6">
        <v>0.35483870000000001</v>
      </c>
      <c r="I10891" s="7">
        <v>44.286000000000001</v>
      </c>
    </row>
    <row r="10892" spans="1:11" x14ac:dyDescent="0.25">
      <c r="A10892">
        <v>81643</v>
      </c>
      <c r="B10892" s="2">
        <v>48.46996</v>
      </c>
      <c r="C10892" s="3">
        <v>788</v>
      </c>
      <c r="D10892" s="4">
        <v>24300</v>
      </c>
      <c r="E10892" t="s">
        <v>14649</v>
      </c>
      <c r="F10892" s="4" t="s">
        <v>14477</v>
      </c>
      <c r="G10892" s="5">
        <v>577</v>
      </c>
      <c r="H10892" s="6">
        <v>0.2842288</v>
      </c>
      <c r="I10892" s="7">
        <v>56.481000000000002</v>
      </c>
    </row>
    <row r="10893" spans="1:11" x14ac:dyDescent="0.25">
      <c r="A10893">
        <v>95697</v>
      </c>
      <c r="B10893" s="2">
        <v>48.469740000000002</v>
      </c>
      <c r="C10893" s="3">
        <v>554</v>
      </c>
      <c r="D10893" s="4">
        <v>40900</v>
      </c>
      <c r="E10893" t="s">
        <v>15983</v>
      </c>
      <c r="F10893" s="4" t="s">
        <v>15368</v>
      </c>
      <c r="G10893" s="5">
        <v>337</v>
      </c>
      <c r="H10893" s="6">
        <v>8.5798799999999995E-2</v>
      </c>
      <c r="I10893" s="7">
        <v>90.763999999999996</v>
      </c>
    </row>
    <row r="10894" spans="1:11" x14ac:dyDescent="0.25">
      <c r="A10894">
        <v>52305</v>
      </c>
      <c r="B10894" s="2">
        <v>48.469569999999997</v>
      </c>
      <c r="C10894" s="3">
        <v>453</v>
      </c>
      <c r="D10894" s="4">
        <v>16300</v>
      </c>
      <c r="E10894" t="s">
        <v>9958</v>
      </c>
      <c r="F10894" s="4" t="s">
        <v>9593</v>
      </c>
      <c r="G10894" s="5">
        <v>368</v>
      </c>
      <c r="H10894" s="6">
        <v>0.22764229999999999</v>
      </c>
      <c r="I10894" s="7">
        <v>66.25</v>
      </c>
    </row>
    <row r="10895" spans="1:11" x14ac:dyDescent="0.25">
      <c r="A10895">
        <v>95620</v>
      </c>
      <c r="B10895" s="2">
        <v>48.466459999999998</v>
      </c>
      <c r="C10895" s="3">
        <v>21004</v>
      </c>
      <c r="D10895" s="4">
        <v>46700</v>
      </c>
      <c r="E10895" t="s">
        <v>8250</v>
      </c>
      <c r="F10895" s="4" t="s">
        <v>15368</v>
      </c>
      <c r="G10895" s="5">
        <v>12633</v>
      </c>
      <c r="H10895" s="6">
        <v>0.2042109</v>
      </c>
      <c r="I10895" s="7">
        <v>70.296000000000006</v>
      </c>
      <c r="J10895" s="2">
        <v>46.285699999999999</v>
      </c>
      <c r="K10895">
        <v>7</v>
      </c>
    </row>
    <row r="10896" spans="1:11" x14ac:dyDescent="0.25">
      <c r="A10896">
        <v>49892</v>
      </c>
      <c r="B10896" s="2">
        <v>48.463090000000001</v>
      </c>
      <c r="C10896" s="3">
        <v>1911</v>
      </c>
      <c r="D10896" s="4">
        <v>27020</v>
      </c>
      <c r="E10896" t="s">
        <v>9555</v>
      </c>
      <c r="F10896" s="4" t="s">
        <v>9106</v>
      </c>
      <c r="G10896" s="5">
        <v>1463</v>
      </c>
      <c r="H10896" s="6">
        <v>0.22199450000000001</v>
      </c>
      <c r="I10896" s="7">
        <v>67.221999999999994</v>
      </c>
    </row>
    <row r="10897" spans="1:12" x14ac:dyDescent="0.25">
      <c r="A10897">
        <v>54940</v>
      </c>
      <c r="B10897" s="2">
        <v>48.462049999999998</v>
      </c>
      <c r="C10897" s="3">
        <v>3884</v>
      </c>
      <c r="E10897" t="s">
        <v>525</v>
      </c>
      <c r="F10897" s="4" t="s">
        <v>10031</v>
      </c>
      <c r="G10897" s="5">
        <v>2915</v>
      </c>
      <c r="H10897" s="6">
        <v>0.18244170000000001</v>
      </c>
      <c r="I10897" s="7">
        <v>74.043999999999997</v>
      </c>
      <c r="J10897" s="2">
        <v>59.333300000000001</v>
      </c>
      <c r="K10897">
        <v>3</v>
      </c>
    </row>
    <row r="10898" spans="1:12" x14ac:dyDescent="0.25">
      <c r="A10898">
        <v>76180</v>
      </c>
      <c r="B10898" s="2">
        <v>48.455950000000001</v>
      </c>
      <c r="C10898" s="3">
        <v>34498</v>
      </c>
      <c r="D10898" s="4">
        <v>19100</v>
      </c>
      <c r="E10898" t="s">
        <v>13906</v>
      </c>
      <c r="F10898" s="4" t="s">
        <v>13752</v>
      </c>
      <c r="G10898" s="5">
        <v>22545</v>
      </c>
      <c r="H10898" s="6">
        <v>0.26067859999999998</v>
      </c>
      <c r="I10898" s="7">
        <v>60.515999999999998</v>
      </c>
      <c r="J10898" s="2">
        <v>51.2667</v>
      </c>
      <c r="K10898">
        <v>15</v>
      </c>
      <c r="L10898" s="2">
        <v>95.4</v>
      </c>
    </row>
    <row r="10899" spans="1:12" x14ac:dyDescent="0.25">
      <c r="A10899">
        <v>58353</v>
      </c>
      <c r="B10899" s="2">
        <v>48.450539999999997</v>
      </c>
      <c r="C10899" s="3">
        <v>52</v>
      </c>
      <c r="E10899" t="s">
        <v>11142</v>
      </c>
      <c r="F10899" s="4" t="s">
        <v>11069</v>
      </c>
      <c r="G10899" s="5">
        <v>41</v>
      </c>
      <c r="H10899" s="6">
        <v>7.3170700000000005E-2</v>
      </c>
      <c r="I10899" s="7">
        <v>92.917000000000002</v>
      </c>
    </row>
    <row r="10900" spans="1:12" x14ac:dyDescent="0.25">
      <c r="A10900">
        <v>55707</v>
      </c>
      <c r="B10900" s="2">
        <v>48.449959999999997</v>
      </c>
      <c r="C10900" s="3">
        <v>3588</v>
      </c>
      <c r="D10900" s="4">
        <v>20260</v>
      </c>
      <c r="E10900" t="s">
        <v>9722</v>
      </c>
      <c r="F10900" s="4" t="s">
        <v>10428</v>
      </c>
      <c r="G10900" s="5">
        <v>2384</v>
      </c>
      <c r="H10900" s="6">
        <v>0.2100629</v>
      </c>
      <c r="I10900" s="7">
        <v>69.257999999999996</v>
      </c>
      <c r="J10900" s="2">
        <v>68</v>
      </c>
      <c r="K10900">
        <v>1</v>
      </c>
    </row>
    <row r="10901" spans="1:12" x14ac:dyDescent="0.25">
      <c r="A10901">
        <v>39088</v>
      </c>
      <c r="B10901" s="2">
        <v>48.449359999999999</v>
      </c>
      <c r="C10901" s="3">
        <v>188</v>
      </c>
      <c r="D10901" s="4">
        <v>27140</v>
      </c>
      <c r="E10901" t="s">
        <v>7748</v>
      </c>
      <c r="F10901" s="4" t="s">
        <v>7633</v>
      </c>
      <c r="G10901" s="5">
        <v>133</v>
      </c>
      <c r="H10901" s="6">
        <v>0.32330829999999999</v>
      </c>
      <c r="I10901" s="7">
        <v>49.688000000000002</v>
      </c>
    </row>
    <row r="10902" spans="1:12" x14ac:dyDescent="0.25">
      <c r="A10902">
        <v>93207</v>
      </c>
      <c r="B10902" s="2">
        <v>48.449280000000002</v>
      </c>
      <c r="C10902" s="3">
        <v>263</v>
      </c>
      <c r="D10902" s="4">
        <v>47300</v>
      </c>
      <c r="E10902" t="s">
        <v>15624</v>
      </c>
      <c r="F10902" s="4" t="s">
        <v>15368</v>
      </c>
      <c r="G10902" s="5">
        <v>211</v>
      </c>
      <c r="H10902" s="6">
        <v>0.20754719999999999</v>
      </c>
      <c r="I10902" s="7">
        <v>69.688000000000002</v>
      </c>
    </row>
    <row r="10903" spans="1:12" x14ac:dyDescent="0.25">
      <c r="A10903">
        <v>16823</v>
      </c>
      <c r="B10903" s="2">
        <v>48.444310000000002</v>
      </c>
      <c r="C10903" s="3">
        <v>27934</v>
      </c>
      <c r="D10903" s="4">
        <v>44300</v>
      </c>
      <c r="E10903" t="s">
        <v>3598</v>
      </c>
      <c r="F10903" s="4" t="s">
        <v>3003</v>
      </c>
      <c r="G10903" s="5">
        <v>20534</v>
      </c>
      <c r="H10903" s="6">
        <v>0.23332030000000001</v>
      </c>
      <c r="I10903" s="7">
        <v>65.233999999999995</v>
      </c>
      <c r="J10903" s="2">
        <v>52.75</v>
      </c>
      <c r="K10903">
        <v>8</v>
      </c>
    </row>
    <row r="10904" spans="1:12" x14ac:dyDescent="0.25">
      <c r="A10904">
        <v>91203</v>
      </c>
      <c r="B10904" s="2">
        <v>48.437010000000001</v>
      </c>
      <c r="C10904" s="3">
        <v>13739</v>
      </c>
      <c r="D10904" s="4">
        <v>31080</v>
      </c>
      <c r="E10904" t="s">
        <v>86</v>
      </c>
      <c r="F10904" s="4" t="s">
        <v>15368</v>
      </c>
      <c r="G10904" s="5">
        <v>9987</v>
      </c>
      <c r="H10904" s="6">
        <v>0.30139179999999999</v>
      </c>
      <c r="I10904" s="7">
        <v>53.469000000000001</v>
      </c>
      <c r="J10904" s="2">
        <v>39.6</v>
      </c>
      <c r="K10904">
        <v>5</v>
      </c>
    </row>
    <row r="10905" spans="1:12" x14ac:dyDescent="0.25">
      <c r="A10905">
        <v>32137</v>
      </c>
      <c r="B10905" s="2">
        <v>48.427669999999999</v>
      </c>
      <c r="C10905" s="3">
        <v>38214</v>
      </c>
      <c r="D10905" s="4">
        <v>19660</v>
      </c>
      <c r="E10905" t="s">
        <v>6728</v>
      </c>
      <c r="F10905" s="4" t="s">
        <v>6689</v>
      </c>
      <c r="G10905" s="5">
        <v>29033</v>
      </c>
      <c r="H10905" s="6">
        <v>0.26177109999999998</v>
      </c>
      <c r="I10905" s="7">
        <v>60.313000000000002</v>
      </c>
      <c r="J10905" s="2">
        <v>48.4</v>
      </c>
      <c r="K10905">
        <v>10</v>
      </c>
      <c r="L10905" s="2">
        <v>89.5</v>
      </c>
    </row>
    <row r="10906" spans="1:12" x14ac:dyDescent="0.25">
      <c r="A10906">
        <v>48026</v>
      </c>
      <c r="B10906" s="2">
        <v>48.418219999999998</v>
      </c>
      <c r="C10906" s="3">
        <v>14543</v>
      </c>
      <c r="D10906" s="4">
        <v>19820</v>
      </c>
      <c r="E10906" t="s">
        <v>9115</v>
      </c>
      <c r="F10906" s="4" t="s">
        <v>9106</v>
      </c>
      <c r="G10906" s="5">
        <v>10470</v>
      </c>
      <c r="H10906" s="6">
        <v>0.19978989999999999</v>
      </c>
      <c r="I10906" s="7">
        <v>71.022999999999996</v>
      </c>
      <c r="J10906" s="2">
        <v>30.5</v>
      </c>
      <c r="K10906">
        <v>6</v>
      </c>
    </row>
    <row r="10907" spans="1:12" x14ac:dyDescent="0.25">
      <c r="A10907">
        <v>83704</v>
      </c>
      <c r="B10907" s="2">
        <v>48.409179999999999</v>
      </c>
      <c r="C10907" s="3">
        <v>40526</v>
      </c>
      <c r="D10907" s="4">
        <v>14260</v>
      </c>
      <c r="E10907" t="s">
        <v>14819</v>
      </c>
      <c r="F10907" s="4" t="s">
        <v>14725</v>
      </c>
      <c r="G10907" s="5">
        <v>27305</v>
      </c>
      <c r="H10907" s="6">
        <v>0.2721113</v>
      </c>
      <c r="I10907" s="7">
        <v>58.517000000000003</v>
      </c>
      <c r="J10907" s="2">
        <v>45.629600000000003</v>
      </c>
      <c r="K10907">
        <v>27</v>
      </c>
      <c r="L10907" s="2">
        <v>79.2</v>
      </c>
    </row>
    <row r="10908" spans="1:12" x14ac:dyDescent="0.25">
      <c r="A10908">
        <v>5765</v>
      </c>
      <c r="B10908" s="2">
        <v>48.402340000000002</v>
      </c>
      <c r="C10908" s="3">
        <v>1702</v>
      </c>
      <c r="D10908" s="4">
        <v>40860</v>
      </c>
      <c r="E10908" t="s">
        <v>1160</v>
      </c>
      <c r="F10908" s="4" t="s">
        <v>1030</v>
      </c>
      <c r="G10908" s="5">
        <v>1236</v>
      </c>
      <c r="H10908" s="6">
        <v>0.2384802</v>
      </c>
      <c r="I10908" s="7">
        <v>64.326999999999998</v>
      </c>
      <c r="J10908" s="2">
        <v>50</v>
      </c>
      <c r="K10908">
        <v>3</v>
      </c>
    </row>
    <row r="10909" spans="1:12" x14ac:dyDescent="0.25">
      <c r="A10909">
        <v>21856</v>
      </c>
      <c r="B10909" s="2">
        <v>48.401890000000002</v>
      </c>
      <c r="C10909" s="3">
        <v>892</v>
      </c>
      <c r="D10909" s="4">
        <v>41540</v>
      </c>
      <c r="E10909" t="s">
        <v>4629</v>
      </c>
      <c r="F10909" s="4" t="s">
        <v>4361</v>
      </c>
      <c r="G10909" s="5">
        <v>679</v>
      </c>
      <c r="H10909" s="6">
        <v>0.28276879999999999</v>
      </c>
      <c r="I10909" s="7">
        <v>56.667000000000002</v>
      </c>
    </row>
    <row r="10910" spans="1:12" x14ac:dyDescent="0.25">
      <c r="A10910">
        <v>23065</v>
      </c>
      <c r="B10910" s="2">
        <v>48.401400000000002</v>
      </c>
      <c r="C10910" s="3">
        <v>2003</v>
      </c>
      <c r="D10910" s="4">
        <v>40060</v>
      </c>
      <c r="E10910" t="s">
        <v>4794</v>
      </c>
      <c r="F10910" s="4" t="s">
        <v>4335</v>
      </c>
      <c r="G10910" s="5">
        <v>1355</v>
      </c>
      <c r="H10910" s="6">
        <v>0.21697420000000001</v>
      </c>
      <c r="I10910" s="7">
        <v>68.036000000000001</v>
      </c>
      <c r="J10910" s="2">
        <v>59</v>
      </c>
      <c r="K10910">
        <v>1</v>
      </c>
    </row>
    <row r="10911" spans="1:12" x14ac:dyDescent="0.25">
      <c r="A10911">
        <v>73024</v>
      </c>
      <c r="B10911" s="2">
        <v>48.400970000000001</v>
      </c>
      <c r="C10911" s="3">
        <v>632</v>
      </c>
      <c r="E10911" t="s">
        <v>13471</v>
      </c>
      <c r="F10911" s="4" t="s">
        <v>13462</v>
      </c>
      <c r="G10911" s="5">
        <v>455</v>
      </c>
      <c r="H10911" s="6">
        <v>0.24175820000000001</v>
      </c>
      <c r="I10911" s="7">
        <v>63.75</v>
      </c>
      <c r="J10911" s="2">
        <v>22</v>
      </c>
      <c r="K10911">
        <v>1</v>
      </c>
    </row>
    <row r="10912" spans="1:12" x14ac:dyDescent="0.25">
      <c r="A10912">
        <v>66440</v>
      </c>
      <c r="B10912" s="2">
        <v>48.40052</v>
      </c>
      <c r="C10912" s="3">
        <v>2161</v>
      </c>
      <c r="D10912" s="4">
        <v>45820</v>
      </c>
      <c r="E10912" t="s">
        <v>12533</v>
      </c>
      <c r="F10912" s="4" t="s">
        <v>12494</v>
      </c>
      <c r="G10912" s="5">
        <v>1370</v>
      </c>
      <c r="H10912" s="6">
        <v>0.2087591</v>
      </c>
      <c r="I10912" s="7">
        <v>69.444000000000003</v>
      </c>
    </row>
    <row r="10913" spans="1:12" x14ac:dyDescent="0.25">
      <c r="A10913">
        <v>49415</v>
      </c>
      <c r="B10913" s="2">
        <v>48.39913</v>
      </c>
      <c r="C10913" s="3">
        <v>6270</v>
      </c>
      <c r="D10913" s="4">
        <v>34740</v>
      </c>
      <c r="E10913" t="s">
        <v>9389</v>
      </c>
      <c r="F10913" s="4" t="s">
        <v>9106</v>
      </c>
      <c r="G10913" s="5">
        <v>4461</v>
      </c>
      <c r="H10913" s="6">
        <v>0.2418198</v>
      </c>
      <c r="I10913" s="7">
        <v>63.719000000000001</v>
      </c>
      <c r="J10913" s="2">
        <v>42.166699999999999</v>
      </c>
      <c r="K10913">
        <v>6</v>
      </c>
    </row>
    <row r="10914" spans="1:12" x14ac:dyDescent="0.25">
      <c r="A10914">
        <v>83814</v>
      </c>
      <c r="B10914" s="2">
        <v>48.393909999999998</v>
      </c>
      <c r="C10914" s="3">
        <v>25462</v>
      </c>
      <c r="D10914" s="4">
        <v>17660</v>
      </c>
      <c r="E10914" t="s">
        <v>14829</v>
      </c>
      <c r="F10914" s="4" t="s">
        <v>14725</v>
      </c>
      <c r="G10914" s="5">
        <v>17343</v>
      </c>
      <c r="H10914" s="6">
        <v>0.29606779999999999</v>
      </c>
      <c r="I10914" s="7">
        <v>54.341999999999999</v>
      </c>
      <c r="J10914" s="2">
        <v>43.6111</v>
      </c>
      <c r="K10914">
        <v>18</v>
      </c>
      <c r="L10914" s="2">
        <v>70</v>
      </c>
    </row>
    <row r="10915" spans="1:12" x14ac:dyDescent="0.25">
      <c r="A10915">
        <v>54630</v>
      </c>
      <c r="B10915" s="2">
        <v>48.389099999999999</v>
      </c>
      <c r="C10915" s="3">
        <v>3983</v>
      </c>
      <c r="E10915" t="s">
        <v>4427</v>
      </c>
      <c r="F10915" s="4" t="s">
        <v>10031</v>
      </c>
      <c r="G10915" s="5">
        <v>2767</v>
      </c>
      <c r="H10915" s="6">
        <v>0.2135116</v>
      </c>
      <c r="I10915" s="7">
        <v>68.605999999999995</v>
      </c>
      <c r="J10915" s="2">
        <v>48</v>
      </c>
      <c r="K10915">
        <v>1</v>
      </c>
    </row>
    <row r="10916" spans="1:12" x14ac:dyDescent="0.25">
      <c r="A10916">
        <v>55321</v>
      </c>
      <c r="B10916" s="2">
        <v>48.387650000000001</v>
      </c>
      <c r="C10916" s="3">
        <v>5464</v>
      </c>
      <c r="D10916" s="4">
        <v>33460</v>
      </c>
      <c r="E10916" t="s">
        <v>10472</v>
      </c>
      <c r="F10916" s="4" t="s">
        <v>10428</v>
      </c>
      <c r="G10916" s="5">
        <v>3301</v>
      </c>
      <c r="H10916" s="6">
        <v>0.1929718</v>
      </c>
      <c r="I10916" s="7">
        <v>72.155000000000001</v>
      </c>
    </row>
    <row r="10917" spans="1:12" x14ac:dyDescent="0.25">
      <c r="A10917">
        <v>79358</v>
      </c>
      <c r="B10917" s="2">
        <v>48.386670000000002</v>
      </c>
      <c r="C10917" s="3">
        <v>1143</v>
      </c>
      <c r="D10917" s="4">
        <v>30220</v>
      </c>
      <c r="E10917" t="s">
        <v>14404</v>
      </c>
      <c r="F10917" s="4" t="s">
        <v>13752</v>
      </c>
      <c r="G10917" s="5">
        <v>764</v>
      </c>
      <c r="H10917" s="6">
        <v>0.25751639999999998</v>
      </c>
      <c r="I10917" s="7">
        <v>61</v>
      </c>
    </row>
    <row r="10918" spans="1:12" x14ac:dyDescent="0.25">
      <c r="A10918">
        <v>88007</v>
      </c>
      <c r="B10918" s="2">
        <v>48.38252</v>
      </c>
      <c r="C10918" s="3">
        <v>25364</v>
      </c>
      <c r="D10918" s="4">
        <v>29740</v>
      </c>
      <c r="E10918" t="s">
        <v>15260</v>
      </c>
      <c r="F10918" s="4" t="s">
        <v>15124</v>
      </c>
      <c r="G10918" s="5">
        <v>16576</v>
      </c>
      <c r="H10918" s="6">
        <v>0.2776303</v>
      </c>
      <c r="I10918" s="7">
        <v>57.521999999999998</v>
      </c>
      <c r="J10918" s="2">
        <v>45.6</v>
      </c>
      <c r="K10918">
        <v>5</v>
      </c>
    </row>
    <row r="10919" spans="1:12" x14ac:dyDescent="0.25">
      <c r="A10919">
        <v>29575</v>
      </c>
      <c r="B10919" s="2">
        <v>48.37547</v>
      </c>
      <c r="C10919" s="3">
        <v>16343</v>
      </c>
      <c r="D10919" s="4">
        <v>34820</v>
      </c>
      <c r="E10919" t="s">
        <v>6274</v>
      </c>
      <c r="F10919" s="4" t="s">
        <v>6130</v>
      </c>
      <c r="G10919" s="5">
        <v>12920</v>
      </c>
      <c r="H10919" s="6">
        <v>0.29226010000000002</v>
      </c>
      <c r="I10919" s="7">
        <v>54.978999999999999</v>
      </c>
      <c r="J10919" s="2">
        <v>53.5</v>
      </c>
      <c r="K10919">
        <v>2</v>
      </c>
    </row>
    <row r="10920" spans="1:12" x14ac:dyDescent="0.25">
      <c r="A10920">
        <v>67114</v>
      </c>
      <c r="B10920" s="2">
        <v>48.368819999999999</v>
      </c>
      <c r="C10920" s="3">
        <v>21916</v>
      </c>
      <c r="D10920" s="4">
        <v>48620</v>
      </c>
      <c r="E10920" t="s">
        <v>363</v>
      </c>
      <c r="F10920" s="4" t="s">
        <v>12494</v>
      </c>
      <c r="G10920" s="5">
        <v>14814</v>
      </c>
      <c r="H10920" s="6">
        <v>0.24994939999999999</v>
      </c>
      <c r="I10920" s="7">
        <v>62.29</v>
      </c>
      <c r="J10920" s="2">
        <v>47.142899999999997</v>
      </c>
      <c r="K10920">
        <v>14</v>
      </c>
      <c r="L10920" s="2">
        <v>85.1</v>
      </c>
    </row>
    <row r="10921" spans="1:12" x14ac:dyDescent="0.25">
      <c r="A10921">
        <v>46150</v>
      </c>
      <c r="B10921" s="2">
        <v>48.365169999999999</v>
      </c>
      <c r="C10921" s="3">
        <v>497</v>
      </c>
      <c r="E10921" t="s">
        <v>8829</v>
      </c>
      <c r="F10921" s="4" t="s">
        <v>8800</v>
      </c>
      <c r="G10921" s="5">
        <v>423</v>
      </c>
      <c r="H10921" s="6">
        <v>0.15839239999999999</v>
      </c>
      <c r="I10921" s="7">
        <v>78.102000000000004</v>
      </c>
      <c r="J10921" s="2">
        <v>65.5</v>
      </c>
      <c r="K10921">
        <v>2</v>
      </c>
    </row>
    <row r="10922" spans="1:12" x14ac:dyDescent="0.25">
      <c r="A10922">
        <v>61701</v>
      </c>
      <c r="B10922" s="2">
        <v>48.3596</v>
      </c>
      <c r="C10922" s="3">
        <v>35511</v>
      </c>
      <c r="D10922" s="4">
        <v>14010</v>
      </c>
      <c r="E10922" t="s">
        <v>2189</v>
      </c>
      <c r="F10922" s="4" t="s">
        <v>11490</v>
      </c>
      <c r="G10922" s="5">
        <v>22857</v>
      </c>
      <c r="H10922" s="6">
        <v>0.29947059999999998</v>
      </c>
      <c r="I10922" s="7">
        <v>53.720999999999997</v>
      </c>
      <c r="J10922" s="2">
        <v>45.916699999999999</v>
      </c>
      <c r="K10922">
        <v>36</v>
      </c>
      <c r="L10922" s="2">
        <v>80.5</v>
      </c>
    </row>
    <row r="10923" spans="1:12" x14ac:dyDescent="0.25">
      <c r="A10923">
        <v>95445</v>
      </c>
      <c r="B10923" s="2">
        <v>48.353819999999999</v>
      </c>
      <c r="C10923" s="3">
        <v>1521</v>
      </c>
      <c r="D10923" s="4">
        <v>46380</v>
      </c>
      <c r="E10923" t="s">
        <v>15892</v>
      </c>
      <c r="F10923" s="4" t="s">
        <v>15368</v>
      </c>
      <c r="G10923" s="5">
        <v>1330</v>
      </c>
      <c r="H10923" s="6">
        <v>0.28700229999999999</v>
      </c>
      <c r="I10923" s="7">
        <v>55.875</v>
      </c>
      <c r="J10923" s="2">
        <v>43.833300000000001</v>
      </c>
      <c r="K10923">
        <v>6</v>
      </c>
    </row>
    <row r="10924" spans="1:12" x14ac:dyDescent="0.25">
      <c r="A10924">
        <v>14054</v>
      </c>
      <c r="B10924" s="2">
        <v>48.353290000000001</v>
      </c>
      <c r="C10924" s="3">
        <v>1189</v>
      </c>
      <c r="D10924" s="4">
        <v>12860</v>
      </c>
      <c r="E10924" t="s">
        <v>2785</v>
      </c>
      <c r="F10924" s="4" t="s">
        <v>1280</v>
      </c>
      <c r="G10924" s="5">
        <v>876</v>
      </c>
      <c r="H10924" s="6">
        <v>0.20410490000000001</v>
      </c>
      <c r="I10924" s="7">
        <v>70.197000000000003</v>
      </c>
      <c r="J10924" s="2">
        <v>56</v>
      </c>
      <c r="K10924">
        <v>1</v>
      </c>
    </row>
    <row r="10925" spans="1:12" x14ac:dyDescent="0.25">
      <c r="A10925">
        <v>43430</v>
      </c>
      <c r="B10925" s="2">
        <v>48.352200000000003</v>
      </c>
      <c r="C10925" s="3">
        <v>5065</v>
      </c>
      <c r="D10925" s="4">
        <v>38840</v>
      </c>
      <c r="E10925" t="s">
        <v>2493</v>
      </c>
      <c r="F10925" s="4" t="s">
        <v>8295</v>
      </c>
      <c r="G10925" s="5">
        <v>3654</v>
      </c>
      <c r="H10925" s="6">
        <v>0.18796170000000001</v>
      </c>
      <c r="I10925" s="7">
        <v>72.981999999999999</v>
      </c>
      <c r="J10925" s="2">
        <v>64.5</v>
      </c>
      <c r="K10925">
        <v>2</v>
      </c>
    </row>
    <row r="10926" spans="1:12" x14ac:dyDescent="0.25">
      <c r="A10926">
        <v>19114</v>
      </c>
      <c r="B10926" s="2">
        <v>48.345849999999999</v>
      </c>
      <c r="C10926" s="3">
        <v>30951</v>
      </c>
      <c r="D10926" s="4">
        <v>37980</v>
      </c>
      <c r="E10926" t="s">
        <v>2682</v>
      </c>
      <c r="F10926" s="4" t="s">
        <v>3003</v>
      </c>
      <c r="G10926" s="5">
        <v>22902</v>
      </c>
      <c r="H10926" s="6">
        <v>0.209152</v>
      </c>
      <c r="I10926" s="7">
        <v>69.317999999999998</v>
      </c>
      <c r="J10926" s="2">
        <v>47.25</v>
      </c>
      <c r="K10926">
        <v>8</v>
      </c>
    </row>
    <row r="10927" spans="1:12" x14ac:dyDescent="0.25">
      <c r="A10927">
        <v>76827</v>
      </c>
      <c r="B10927" s="2">
        <v>48.340310000000002</v>
      </c>
      <c r="C10927" s="3">
        <v>342</v>
      </c>
      <c r="D10927" s="4">
        <v>15220</v>
      </c>
      <c r="E10927" t="s">
        <v>14001</v>
      </c>
      <c r="F10927" s="4" t="s">
        <v>13752</v>
      </c>
      <c r="G10927" s="5">
        <v>257</v>
      </c>
      <c r="H10927" s="6">
        <v>0.20155039999999999</v>
      </c>
      <c r="I10927" s="7">
        <v>70.625</v>
      </c>
    </row>
    <row r="10928" spans="1:12" x14ac:dyDescent="0.25">
      <c r="A10928">
        <v>56375</v>
      </c>
      <c r="B10928" s="2">
        <v>48.3401</v>
      </c>
      <c r="C10928" s="3">
        <v>898</v>
      </c>
      <c r="D10928" s="4">
        <v>41060</v>
      </c>
      <c r="E10928" t="s">
        <v>6245</v>
      </c>
      <c r="F10928" s="4" t="s">
        <v>10428</v>
      </c>
      <c r="G10928" s="5">
        <v>586</v>
      </c>
      <c r="H10928" s="6">
        <v>0.16894200000000001</v>
      </c>
      <c r="I10928" s="7">
        <v>76.25</v>
      </c>
      <c r="J10928" s="2">
        <v>67</v>
      </c>
      <c r="K10928">
        <v>1</v>
      </c>
    </row>
    <row r="10929" spans="1:12" x14ac:dyDescent="0.25">
      <c r="A10929">
        <v>19511</v>
      </c>
      <c r="B10929" s="2">
        <v>48.339919999999999</v>
      </c>
      <c r="C10929" s="3">
        <v>167</v>
      </c>
      <c r="D10929" s="4">
        <v>39740</v>
      </c>
      <c r="E10929" t="s">
        <v>4282</v>
      </c>
      <c r="F10929" s="4" t="s">
        <v>3003</v>
      </c>
      <c r="G10929" s="5">
        <v>158</v>
      </c>
      <c r="H10929" s="6">
        <v>0.18238989999999999</v>
      </c>
      <c r="I10929" s="7">
        <v>73.917000000000002</v>
      </c>
    </row>
    <row r="10930" spans="1:12" x14ac:dyDescent="0.25">
      <c r="A10930">
        <v>48627</v>
      </c>
      <c r="B10930" s="2">
        <v>48.339860000000002</v>
      </c>
      <c r="C10930" s="3">
        <v>115</v>
      </c>
      <c r="E10930" t="s">
        <v>9221</v>
      </c>
      <c r="F10930" s="4" t="s">
        <v>9106</v>
      </c>
      <c r="G10930" s="5">
        <v>108</v>
      </c>
      <c r="H10930" s="6">
        <v>0.25925930000000003</v>
      </c>
      <c r="I10930" s="7">
        <v>60.625</v>
      </c>
    </row>
    <row r="10931" spans="1:12" x14ac:dyDescent="0.25">
      <c r="A10931">
        <v>66771</v>
      </c>
      <c r="B10931" s="2">
        <v>48.339649999999999</v>
      </c>
      <c r="C10931" s="3">
        <v>1184</v>
      </c>
      <c r="E10931" t="s">
        <v>5025</v>
      </c>
      <c r="F10931" s="4" t="s">
        <v>12494</v>
      </c>
      <c r="G10931" s="5">
        <v>760</v>
      </c>
      <c r="H10931" s="6">
        <v>0.22601840000000001</v>
      </c>
      <c r="I10931" s="7">
        <v>66.369</v>
      </c>
    </row>
    <row r="10932" spans="1:12" x14ac:dyDescent="0.25">
      <c r="A10932">
        <v>15692</v>
      </c>
      <c r="B10932" s="2">
        <v>48.339309999999998</v>
      </c>
      <c r="C10932" s="3">
        <v>772</v>
      </c>
      <c r="D10932" s="4">
        <v>38300</v>
      </c>
      <c r="E10932" t="s">
        <v>3263</v>
      </c>
      <c r="F10932" s="4" t="s">
        <v>3003</v>
      </c>
      <c r="G10932" s="5">
        <v>669</v>
      </c>
      <c r="H10932" s="6">
        <v>0.21375189999999999</v>
      </c>
      <c r="I10932" s="7">
        <v>68.484999999999999</v>
      </c>
    </row>
    <row r="10933" spans="1:12" x14ac:dyDescent="0.25">
      <c r="A10933">
        <v>98283</v>
      </c>
      <c r="B10933" s="2">
        <v>48.339060000000003</v>
      </c>
      <c r="C10933" s="3">
        <v>503</v>
      </c>
      <c r="D10933" s="4">
        <v>34580</v>
      </c>
      <c r="E10933" t="s">
        <v>279</v>
      </c>
      <c r="F10933" s="4" t="s">
        <v>16344</v>
      </c>
      <c r="G10933" s="5">
        <v>367</v>
      </c>
      <c r="H10933" s="6">
        <v>0.25340600000000002</v>
      </c>
      <c r="I10933" s="7">
        <v>61.625</v>
      </c>
      <c r="J10933" s="2">
        <v>56</v>
      </c>
      <c r="K10933">
        <v>1</v>
      </c>
    </row>
    <row r="10934" spans="1:12" x14ac:dyDescent="0.25">
      <c r="A10934">
        <v>92399</v>
      </c>
      <c r="B10934" s="2">
        <v>48.330539999999999</v>
      </c>
      <c r="C10934" s="3">
        <v>54055</v>
      </c>
      <c r="D10934" s="4">
        <v>40140</v>
      </c>
      <c r="E10934" t="s">
        <v>15561</v>
      </c>
      <c r="F10934" s="4" t="s">
        <v>15368</v>
      </c>
      <c r="G10934" s="5">
        <v>35208</v>
      </c>
      <c r="H10934" s="6">
        <v>0.2022552</v>
      </c>
      <c r="I10934" s="7">
        <v>70.462000000000003</v>
      </c>
      <c r="J10934" s="2">
        <v>44.117600000000003</v>
      </c>
      <c r="K10934">
        <v>17</v>
      </c>
      <c r="L10934" s="2">
        <v>72.900000000000006</v>
      </c>
    </row>
    <row r="10935" spans="1:12" x14ac:dyDescent="0.25">
      <c r="A10935">
        <v>14622</v>
      </c>
      <c r="B10935" s="2">
        <v>48.319920000000003</v>
      </c>
      <c r="C10935" s="3">
        <v>12041</v>
      </c>
      <c r="D10935" s="4">
        <v>40380</v>
      </c>
      <c r="E10935" t="s">
        <v>458</v>
      </c>
      <c r="F10935" s="4" t="s">
        <v>1280</v>
      </c>
      <c r="G10935" s="5">
        <v>9173</v>
      </c>
      <c r="H10935" s="6">
        <v>0.26618700000000001</v>
      </c>
      <c r="I10935" s="7">
        <v>59.414000000000001</v>
      </c>
      <c r="J10935" s="2">
        <v>36</v>
      </c>
      <c r="K10935">
        <v>9</v>
      </c>
    </row>
    <row r="10936" spans="1:12" x14ac:dyDescent="0.25">
      <c r="A10936">
        <v>96024</v>
      </c>
      <c r="B10936" s="2">
        <v>48.317520000000002</v>
      </c>
      <c r="C10936" s="3">
        <v>1162</v>
      </c>
      <c r="E10936" t="s">
        <v>16032</v>
      </c>
      <c r="F10936" s="4" t="s">
        <v>15368</v>
      </c>
      <c r="G10936" s="5">
        <v>860</v>
      </c>
      <c r="H10936" s="6">
        <v>0.2872093</v>
      </c>
      <c r="I10936" s="7">
        <v>55.780999999999999</v>
      </c>
    </row>
    <row r="10937" spans="1:12" x14ac:dyDescent="0.25">
      <c r="A10937">
        <v>67431</v>
      </c>
      <c r="B10937" s="2">
        <v>48.316879999999998</v>
      </c>
      <c r="C10937" s="3">
        <v>2548</v>
      </c>
      <c r="E10937" t="s">
        <v>12643</v>
      </c>
      <c r="F10937" s="4" t="s">
        <v>12494</v>
      </c>
      <c r="G10937" s="5">
        <v>1820</v>
      </c>
      <c r="H10937" s="6">
        <v>0.21801209999999999</v>
      </c>
      <c r="I10937" s="7">
        <v>67.733999999999995</v>
      </c>
    </row>
    <row r="10938" spans="1:12" x14ac:dyDescent="0.25">
      <c r="A10938">
        <v>69142</v>
      </c>
      <c r="B10938" s="2">
        <v>48.316420000000001</v>
      </c>
      <c r="C10938" s="3">
        <v>112</v>
      </c>
      <c r="E10938" t="s">
        <v>12904</v>
      </c>
      <c r="F10938" s="4" t="s">
        <v>12738</v>
      </c>
      <c r="G10938" s="5">
        <v>87</v>
      </c>
      <c r="H10938" s="6">
        <v>0.2386364</v>
      </c>
      <c r="I10938" s="7">
        <v>64.167000000000002</v>
      </c>
    </row>
    <row r="10939" spans="1:12" x14ac:dyDescent="0.25">
      <c r="A10939">
        <v>28327</v>
      </c>
      <c r="B10939" s="2">
        <v>48.313920000000003</v>
      </c>
      <c r="C10939" s="3">
        <v>15626</v>
      </c>
      <c r="D10939" s="4">
        <v>38240</v>
      </c>
      <c r="E10939" t="s">
        <v>2648</v>
      </c>
      <c r="F10939" s="4" t="s">
        <v>5642</v>
      </c>
      <c r="G10939" s="5">
        <v>10402</v>
      </c>
      <c r="H10939" s="6">
        <v>0.2453139</v>
      </c>
      <c r="I10939" s="7">
        <v>63.012999999999998</v>
      </c>
      <c r="J10939" s="2">
        <v>59</v>
      </c>
      <c r="K10939">
        <v>2</v>
      </c>
    </row>
    <row r="10940" spans="1:12" x14ac:dyDescent="0.25">
      <c r="A10940">
        <v>31406</v>
      </c>
      <c r="B10940" s="2">
        <v>48.305860000000003</v>
      </c>
      <c r="C10940" s="3">
        <v>34959</v>
      </c>
      <c r="D10940" s="4">
        <v>42340</v>
      </c>
      <c r="E10940" t="s">
        <v>2532</v>
      </c>
      <c r="F10940" s="4" t="s">
        <v>6363</v>
      </c>
      <c r="G10940" s="5">
        <v>23247</v>
      </c>
      <c r="H10940" s="6">
        <v>0.29520819999999998</v>
      </c>
      <c r="I10940" s="7">
        <v>54.384</v>
      </c>
      <c r="J10940" s="2">
        <v>41.133299999999998</v>
      </c>
      <c r="K10940">
        <v>15</v>
      </c>
      <c r="L10940" s="2">
        <v>57.6</v>
      </c>
    </row>
    <row r="10941" spans="1:12" x14ac:dyDescent="0.25">
      <c r="A10941">
        <v>76239</v>
      </c>
      <c r="B10941" s="2">
        <v>48.300089999999997</v>
      </c>
      <c r="C10941" s="3">
        <v>1190</v>
      </c>
      <c r="E10941" t="s">
        <v>13908</v>
      </c>
      <c r="F10941" s="4" t="s">
        <v>13752</v>
      </c>
      <c r="G10941" s="5">
        <v>846</v>
      </c>
      <c r="H10941" s="6">
        <v>0.28841610000000001</v>
      </c>
      <c r="I10941" s="7">
        <v>55.555999999999997</v>
      </c>
    </row>
    <row r="10942" spans="1:12" x14ac:dyDescent="0.25">
      <c r="A10942">
        <v>58301</v>
      </c>
      <c r="B10942" s="2">
        <v>48.298290000000001</v>
      </c>
      <c r="C10942" s="3">
        <v>9831</v>
      </c>
      <c r="E10942" t="s">
        <v>11125</v>
      </c>
      <c r="F10942" s="4" t="s">
        <v>11069</v>
      </c>
      <c r="G10942" s="5">
        <v>6689</v>
      </c>
      <c r="H10942" s="6">
        <v>0.22873370000000001</v>
      </c>
      <c r="I10942" s="7">
        <v>65.858000000000004</v>
      </c>
      <c r="J10942" s="2">
        <v>48.8</v>
      </c>
      <c r="K10942">
        <v>5</v>
      </c>
    </row>
    <row r="10943" spans="1:12" x14ac:dyDescent="0.25">
      <c r="A10943">
        <v>91345</v>
      </c>
      <c r="B10943" s="2">
        <v>48.29374</v>
      </c>
      <c r="C10943" s="3">
        <v>18195</v>
      </c>
      <c r="D10943" s="4">
        <v>31080</v>
      </c>
      <c r="E10943" t="s">
        <v>15427</v>
      </c>
      <c r="F10943" s="4" t="s">
        <v>15368</v>
      </c>
      <c r="G10943" s="5">
        <v>12333</v>
      </c>
      <c r="H10943" s="6">
        <v>0.2000324</v>
      </c>
      <c r="I10943" s="7">
        <v>70.811999999999998</v>
      </c>
    </row>
    <row r="10944" spans="1:12" x14ac:dyDescent="0.25">
      <c r="A10944">
        <v>95368</v>
      </c>
      <c r="B10944" s="2">
        <v>48.288760000000003</v>
      </c>
      <c r="C10944" s="3">
        <v>14473</v>
      </c>
      <c r="D10944" s="4">
        <v>33700</v>
      </c>
      <c r="E10944" t="s">
        <v>14609</v>
      </c>
      <c r="F10944" s="4" t="s">
        <v>15368</v>
      </c>
      <c r="G10944" s="5">
        <v>8451</v>
      </c>
      <c r="H10944" s="6">
        <v>0.14304310000000001</v>
      </c>
      <c r="I10944" s="7">
        <v>80.656000000000006</v>
      </c>
      <c r="J10944" s="2">
        <v>67</v>
      </c>
      <c r="K10944">
        <v>1</v>
      </c>
    </row>
    <row r="10945" spans="1:12" x14ac:dyDescent="0.25">
      <c r="A10945">
        <v>72908</v>
      </c>
      <c r="B10945" s="2">
        <v>48.284469999999999</v>
      </c>
      <c r="C10945" s="3">
        <v>13494</v>
      </c>
      <c r="D10945" s="4">
        <v>22900</v>
      </c>
      <c r="E10945" t="s">
        <v>11296</v>
      </c>
      <c r="F10945" s="4" t="s">
        <v>13183</v>
      </c>
      <c r="G10945" s="5">
        <v>9467</v>
      </c>
      <c r="H10945" s="6">
        <v>0.2536178</v>
      </c>
      <c r="I10945" s="7">
        <v>61.545999999999999</v>
      </c>
      <c r="J10945" s="2">
        <v>28</v>
      </c>
      <c r="K10945">
        <v>1</v>
      </c>
    </row>
    <row r="10946" spans="1:12" x14ac:dyDescent="0.25">
      <c r="A10946">
        <v>27019</v>
      </c>
      <c r="B10946" s="2">
        <v>48.28145</v>
      </c>
      <c r="C10946" s="3">
        <v>4051</v>
      </c>
      <c r="D10946" s="4">
        <v>49180</v>
      </c>
      <c r="E10946" t="s">
        <v>5648</v>
      </c>
      <c r="F10946" s="4" t="s">
        <v>5642</v>
      </c>
      <c r="G10946" s="5">
        <v>3164</v>
      </c>
      <c r="H10946" s="6">
        <v>0.19557659999999999</v>
      </c>
      <c r="I10946" s="7">
        <v>71.563000000000002</v>
      </c>
    </row>
    <row r="10947" spans="1:12" x14ac:dyDescent="0.25">
      <c r="A10947">
        <v>30533</v>
      </c>
      <c r="B10947" s="2">
        <v>48.276820000000001</v>
      </c>
      <c r="C10947" s="3">
        <v>25931</v>
      </c>
      <c r="E10947" t="s">
        <v>6472</v>
      </c>
      <c r="F10947" s="4" t="s">
        <v>6363</v>
      </c>
      <c r="G10947" s="5">
        <v>16149</v>
      </c>
      <c r="H10947" s="6">
        <v>0.28113199999999999</v>
      </c>
      <c r="I10947" s="7">
        <v>56.777999999999999</v>
      </c>
      <c r="J10947" s="2">
        <v>43</v>
      </c>
      <c r="K10947">
        <v>1</v>
      </c>
    </row>
    <row r="10948" spans="1:12" x14ac:dyDescent="0.25">
      <c r="A10948">
        <v>3446</v>
      </c>
      <c r="B10948" s="2">
        <v>48.271920000000001</v>
      </c>
      <c r="C10948" s="3">
        <v>6254</v>
      </c>
      <c r="D10948" s="4">
        <v>28300</v>
      </c>
      <c r="E10948" t="s">
        <v>594</v>
      </c>
      <c r="F10948" s="4" t="s">
        <v>520</v>
      </c>
      <c r="G10948" s="5">
        <v>4353</v>
      </c>
      <c r="H10948" s="6">
        <v>0.27015850000000002</v>
      </c>
      <c r="I10948" s="7">
        <v>58.667000000000002</v>
      </c>
      <c r="J10948" s="2">
        <v>42</v>
      </c>
      <c r="K10948">
        <v>2</v>
      </c>
    </row>
    <row r="10949" spans="1:12" x14ac:dyDescent="0.25">
      <c r="A10949">
        <v>15928</v>
      </c>
      <c r="B10949" s="2">
        <v>48.270470000000003</v>
      </c>
      <c r="C10949" s="3">
        <v>2183</v>
      </c>
      <c r="D10949" s="4">
        <v>43740</v>
      </c>
      <c r="E10949" t="s">
        <v>3353</v>
      </c>
      <c r="F10949" s="4" t="s">
        <v>3003</v>
      </c>
      <c r="G10949" s="5">
        <v>1715</v>
      </c>
      <c r="H10949" s="6">
        <v>0.26340330000000001</v>
      </c>
      <c r="I10949" s="7">
        <v>59.832999999999998</v>
      </c>
    </row>
    <row r="10950" spans="1:12" x14ac:dyDescent="0.25">
      <c r="A10950">
        <v>16142</v>
      </c>
      <c r="B10950" s="2">
        <v>48.269109999999998</v>
      </c>
      <c r="C10950" s="3">
        <v>7574</v>
      </c>
      <c r="D10950" s="4">
        <v>35260</v>
      </c>
      <c r="E10950" t="s">
        <v>3425</v>
      </c>
      <c r="F10950" s="4" t="s">
        <v>3003</v>
      </c>
      <c r="G10950" s="5">
        <v>3974</v>
      </c>
      <c r="H10950" s="6">
        <v>0.28628930000000002</v>
      </c>
      <c r="I10950" s="7">
        <v>55.877000000000002</v>
      </c>
      <c r="J10950" s="2">
        <v>42.25</v>
      </c>
      <c r="K10950">
        <v>8</v>
      </c>
    </row>
    <row r="10951" spans="1:12" x14ac:dyDescent="0.25">
      <c r="A10951">
        <v>58401</v>
      </c>
      <c r="B10951" s="2">
        <v>48.265279999999997</v>
      </c>
      <c r="C10951" s="3">
        <v>17287</v>
      </c>
      <c r="D10951" s="4">
        <v>27420</v>
      </c>
      <c r="E10951" t="s">
        <v>485</v>
      </c>
      <c r="F10951" s="4" t="s">
        <v>11069</v>
      </c>
      <c r="G10951" s="5">
        <v>12008</v>
      </c>
      <c r="H10951" s="6">
        <v>0.2359897</v>
      </c>
      <c r="I10951" s="7">
        <v>64.563000000000002</v>
      </c>
      <c r="J10951" s="2">
        <v>39.571399999999997</v>
      </c>
      <c r="K10951">
        <v>7</v>
      </c>
    </row>
    <row r="10952" spans="1:12" x14ac:dyDescent="0.25">
      <c r="A10952">
        <v>62263</v>
      </c>
      <c r="B10952" s="2">
        <v>48.261499999999998</v>
      </c>
      <c r="C10952" s="3">
        <v>5295</v>
      </c>
      <c r="E10952" t="s">
        <v>5777</v>
      </c>
      <c r="F10952" s="4" t="s">
        <v>11490</v>
      </c>
      <c r="G10952" s="5">
        <v>3793</v>
      </c>
      <c r="H10952" s="6">
        <v>0.25487609999999999</v>
      </c>
      <c r="I10952" s="7">
        <v>61.298000000000002</v>
      </c>
      <c r="J10952" s="2">
        <v>51</v>
      </c>
      <c r="K10952">
        <v>1</v>
      </c>
    </row>
    <row r="10953" spans="1:12" x14ac:dyDescent="0.25">
      <c r="A10953">
        <v>12592</v>
      </c>
      <c r="B10953" s="2">
        <v>48.260379999999998</v>
      </c>
      <c r="C10953" s="3">
        <v>1195</v>
      </c>
      <c r="D10953" s="4">
        <v>35620</v>
      </c>
      <c r="E10953" t="s">
        <v>2302</v>
      </c>
      <c r="F10953" s="4" t="s">
        <v>1280</v>
      </c>
      <c r="G10953" s="5">
        <v>888</v>
      </c>
      <c r="H10953" s="6">
        <v>0.25450450000000002</v>
      </c>
      <c r="I10953" s="7">
        <v>61.359000000000002</v>
      </c>
      <c r="J10953" s="2">
        <v>40</v>
      </c>
      <c r="K10953">
        <v>1</v>
      </c>
    </row>
    <row r="10954" spans="1:12" x14ac:dyDescent="0.25">
      <c r="A10954">
        <v>1201</v>
      </c>
      <c r="B10954" s="2">
        <v>48.252229999999997</v>
      </c>
      <c r="C10954" s="3">
        <v>45556</v>
      </c>
      <c r="D10954" s="4">
        <v>38340</v>
      </c>
      <c r="E10954" t="s">
        <v>79</v>
      </c>
      <c r="F10954" s="4" t="s">
        <v>21</v>
      </c>
      <c r="G10954" s="5">
        <v>33159</v>
      </c>
      <c r="H10954" s="6">
        <v>0.2657117</v>
      </c>
      <c r="I10954" s="7">
        <v>59.412999999999997</v>
      </c>
      <c r="J10954" s="2">
        <v>36.785699999999999</v>
      </c>
      <c r="K10954">
        <v>28</v>
      </c>
      <c r="L10954" s="2">
        <v>32.4</v>
      </c>
    </row>
    <row r="10955" spans="1:12" x14ac:dyDescent="0.25">
      <c r="A10955">
        <v>50436</v>
      </c>
      <c r="B10955" s="2">
        <v>48.243290000000002</v>
      </c>
      <c r="C10955" s="3">
        <v>6037</v>
      </c>
      <c r="E10955" t="s">
        <v>4053</v>
      </c>
      <c r="F10955" s="4" t="s">
        <v>9593</v>
      </c>
      <c r="G10955" s="5">
        <v>4169</v>
      </c>
      <c r="H10955" s="6">
        <v>0.23746700000000001</v>
      </c>
      <c r="I10955" s="7">
        <v>64.292000000000002</v>
      </c>
      <c r="J10955" s="2">
        <v>35.5</v>
      </c>
      <c r="K10955">
        <v>2</v>
      </c>
    </row>
    <row r="10956" spans="1:12" x14ac:dyDescent="0.25">
      <c r="A10956">
        <v>47923</v>
      </c>
      <c r="B10956" s="2">
        <v>48.241700000000002</v>
      </c>
      <c r="C10956" s="3">
        <v>3671</v>
      </c>
      <c r="E10956" t="s">
        <v>9081</v>
      </c>
      <c r="F10956" s="4" t="s">
        <v>8800</v>
      </c>
      <c r="G10956" s="5">
        <v>2499</v>
      </c>
      <c r="H10956" s="6">
        <v>0.2164866</v>
      </c>
      <c r="I10956" s="7">
        <v>67.917000000000002</v>
      </c>
      <c r="J10956" s="2">
        <v>18</v>
      </c>
      <c r="K10956">
        <v>1</v>
      </c>
    </row>
    <row r="10957" spans="1:12" x14ac:dyDescent="0.25">
      <c r="A10957">
        <v>76476</v>
      </c>
      <c r="B10957" s="2">
        <v>48.240630000000003</v>
      </c>
      <c r="C10957" s="3">
        <v>3023</v>
      </c>
      <c r="D10957" s="4">
        <v>19100</v>
      </c>
      <c r="E10957" t="s">
        <v>13948</v>
      </c>
      <c r="F10957" s="4" t="s">
        <v>13752</v>
      </c>
      <c r="G10957" s="5">
        <v>1978</v>
      </c>
      <c r="H10957" s="6">
        <v>0.21829209999999999</v>
      </c>
      <c r="I10957" s="7">
        <v>67.603999999999999</v>
      </c>
      <c r="J10957" s="2">
        <v>64.5</v>
      </c>
      <c r="K10957">
        <v>2</v>
      </c>
    </row>
    <row r="10958" spans="1:12" x14ac:dyDescent="0.25">
      <c r="A10958">
        <v>4055</v>
      </c>
      <c r="B10958" s="2">
        <v>48.239490000000004</v>
      </c>
      <c r="C10958" s="3">
        <v>3788</v>
      </c>
      <c r="D10958" s="4">
        <v>38860</v>
      </c>
      <c r="E10958" t="s">
        <v>739</v>
      </c>
      <c r="F10958" s="4" t="s">
        <v>701</v>
      </c>
      <c r="G10958" s="5">
        <v>2766</v>
      </c>
      <c r="H10958" s="6">
        <v>0.2100506</v>
      </c>
      <c r="I10958" s="7">
        <v>69.018000000000001</v>
      </c>
      <c r="J10958" s="2">
        <v>46</v>
      </c>
      <c r="K10958">
        <v>3</v>
      </c>
    </row>
    <row r="10959" spans="1:12" x14ac:dyDescent="0.25">
      <c r="A10959">
        <v>58367</v>
      </c>
      <c r="B10959" s="2">
        <v>48.238579999999999</v>
      </c>
      <c r="C10959" s="3">
        <v>1570</v>
      </c>
      <c r="E10959" t="s">
        <v>11149</v>
      </c>
      <c r="F10959" s="4" t="s">
        <v>11069</v>
      </c>
      <c r="G10959" s="5">
        <v>1011</v>
      </c>
      <c r="H10959" s="6">
        <v>0.22749749999999999</v>
      </c>
      <c r="I10959" s="7">
        <v>66</v>
      </c>
    </row>
    <row r="10960" spans="1:12" x14ac:dyDescent="0.25">
      <c r="A10960">
        <v>46798</v>
      </c>
      <c r="B10960" s="2">
        <v>48.238059999999997</v>
      </c>
      <c r="C10960" s="3">
        <v>1702</v>
      </c>
      <c r="D10960" s="4">
        <v>23060</v>
      </c>
      <c r="E10960" t="s">
        <v>8911</v>
      </c>
      <c r="F10960" s="4" t="s">
        <v>8800</v>
      </c>
      <c r="G10960" s="5">
        <v>1192</v>
      </c>
      <c r="H10960" s="6">
        <v>0.13495389999999999</v>
      </c>
      <c r="I10960" s="7">
        <v>81.984999999999999</v>
      </c>
      <c r="J10960" s="2">
        <v>51</v>
      </c>
      <c r="K10960">
        <v>1</v>
      </c>
    </row>
    <row r="10961" spans="1:11" x14ac:dyDescent="0.25">
      <c r="A10961">
        <v>56683</v>
      </c>
      <c r="B10961" s="2">
        <v>48.237650000000002</v>
      </c>
      <c r="C10961" s="3">
        <v>711</v>
      </c>
      <c r="D10961" s="4">
        <v>13420</v>
      </c>
      <c r="E10961" t="s">
        <v>10845</v>
      </c>
      <c r="F10961" s="4" t="s">
        <v>10428</v>
      </c>
      <c r="G10961" s="5">
        <v>512</v>
      </c>
      <c r="H10961" s="6">
        <v>0.2382813</v>
      </c>
      <c r="I10961" s="7">
        <v>64.125</v>
      </c>
    </row>
    <row r="10962" spans="1:11" x14ac:dyDescent="0.25">
      <c r="A10962">
        <v>57436</v>
      </c>
      <c r="B10962" s="2">
        <v>48.237459999999999</v>
      </c>
      <c r="C10962" s="3">
        <v>397</v>
      </c>
      <c r="E10962" t="s">
        <v>10971</v>
      </c>
      <c r="F10962" s="4" t="s">
        <v>10877</v>
      </c>
      <c r="G10962" s="5">
        <v>303</v>
      </c>
      <c r="H10962" s="6">
        <v>0.2302632</v>
      </c>
      <c r="I10962" s="7">
        <v>65.5</v>
      </c>
    </row>
    <row r="10963" spans="1:11" x14ac:dyDescent="0.25">
      <c r="A10963">
        <v>95466</v>
      </c>
      <c r="B10963" s="2">
        <v>48.23724</v>
      </c>
      <c r="C10963" s="3">
        <v>912</v>
      </c>
      <c r="D10963" s="4">
        <v>46380</v>
      </c>
      <c r="E10963" t="s">
        <v>8440</v>
      </c>
      <c r="F10963" s="4" t="s">
        <v>15368</v>
      </c>
      <c r="G10963" s="5">
        <v>626</v>
      </c>
      <c r="H10963" s="6">
        <v>0.2982456</v>
      </c>
      <c r="I10963" s="7">
        <v>53.75</v>
      </c>
    </row>
    <row r="10964" spans="1:11" x14ac:dyDescent="0.25">
      <c r="A10964">
        <v>97540</v>
      </c>
      <c r="B10964" s="2">
        <v>48.235720000000001</v>
      </c>
      <c r="C10964" s="3">
        <v>8064</v>
      </c>
      <c r="D10964" s="4">
        <v>32780</v>
      </c>
      <c r="E10964" t="s">
        <v>16285</v>
      </c>
      <c r="F10964" s="4" t="s">
        <v>16170</v>
      </c>
      <c r="G10964" s="5">
        <v>5701</v>
      </c>
      <c r="H10964" s="6">
        <v>0.33467809999999998</v>
      </c>
      <c r="I10964" s="7">
        <v>47.45</v>
      </c>
      <c r="J10964" s="2">
        <v>41.6</v>
      </c>
      <c r="K10964">
        <v>5</v>
      </c>
    </row>
    <row r="10965" spans="1:11" x14ac:dyDescent="0.25">
      <c r="A10965">
        <v>5457</v>
      </c>
      <c r="B10965" s="2">
        <v>48.234099999999998</v>
      </c>
      <c r="C10965" s="3">
        <v>1399</v>
      </c>
      <c r="D10965" s="4">
        <v>15540</v>
      </c>
      <c r="E10965" t="s">
        <v>293</v>
      </c>
      <c r="F10965" s="4" t="s">
        <v>1030</v>
      </c>
      <c r="G10965" s="5">
        <v>1050</v>
      </c>
      <c r="H10965" s="6">
        <v>0.1921979</v>
      </c>
      <c r="I10965" s="7">
        <v>72.058999999999997</v>
      </c>
      <c r="J10965" s="2">
        <v>41</v>
      </c>
      <c r="K10965">
        <v>1</v>
      </c>
    </row>
    <row r="10966" spans="1:11" x14ac:dyDescent="0.25">
      <c r="A10966">
        <v>58535</v>
      </c>
      <c r="B10966" s="2">
        <v>48.233730000000001</v>
      </c>
      <c r="C10966" s="3">
        <v>634</v>
      </c>
      <c r="D10966" s="4">
        <v>13900</v>
      </c>
      <c r="E10966" t="s">
        <v>11197</v>
      </c>
      <c r="F10966" s="4" t="s">
        <v>11069</v>
      </c>
      <c r="G10966" s="5">
        <v>481</v>
      </c>
      <c r="H10966" s="6">
        <v>0.13692950000000001</v>
      </c>
      <c r="I10966" s="7">
        <v>81.606999999999999</v>
      </c>
    </row>
    <row r="10967" spans="1:11" x14ac:dyDescent="0.25">
      <c r="A10967">
        <v>2639</v>
      </c>
      <c r="B10967" s="2">
        <v>48.2331</v>
      </c>
      <c r="C10967" s="3">
        <v>2697</v>
      </c>
      <c r="D10967" s="4">
        <v>12700</v>
      </c>
      <c r="E10967" t="s">
        <v>410</v>
      </c>
      <c r="F10967" s="4" t="s">
        <v>21</v>
      </c>
      <c r="G10967" s="5">
        <v>2171</v>
      </c>
      <c r="H10967" s="6">
        <v>0.30110500000000001</v>
      </c>
      <c r="I10967" s="7">
        <v>53.234999999999999</v>
      </c>
      <c r="J10967" s="2">
        <v>38</v>
      </c>
      <c r="K10967">
        <v>1</v>
      </c>
    </row>
    <row r="10968" spans="1:11" x14ac:dyDescent="0.25">
      <c r="A10968">
        <v>15026</v>
      </c>
      <c r="B10968" s="2">
        <v>48.23198</v>
      </c>
      <c r="C10968" s="3">
        <v>3275</v>
      </c>
      <c r="D10968" s="4">
        <v>38300</v>
      </c>
      <c r="E10968" t="s">
        <v>168</v>
      </c>
      <c r="F10968" s="4" t="s">
        <v>3003</v>
      </c>
      <c r="G10968" s="5">
        <v>2519</v>
      </c>
      <c r="H10968" s="6">
        <v>0.16746030000000001</v>
      </c>
      <c r="I10968" s="7">
        <v>76.328000000000003</v>
      </c>
      <c r="J10968" s="2">
        <v>17</v>
      </c>
      <c r="K10968">
        <v>1</v>
      </c>
    </row>
    <row r="10969" spans="1:11" x14ac:dyDescent="0.25">
      <c r="A10969">
        <v>68858</v>
      </c>
      <c r="B10969" s="2">
        <v>48.23133</v>
      </c>
      <c r="C10969" s="3">
        <v>301</v>
      </c>
      <c r="D10969" s="4">
        <v>28260</v>
      </c>
      <c r="E10969" t="s">
        <v>10950</v>
      </c>
      <c r="F10969" s="4" t="s">
        <v>12738</v>
      </c>
      <c r="G10969" s="5">
        <v>204</v>
      </c>
      <c r="H10969" s="6">
        <v>0.30243900000000001</v>
      </c>
      <c r="I10969" s="7">
        <v>53</v>
      </c>
    </row>
    <row r="10970" spans="1:11" x14ac:dyDescent="0.25">
      <c r="A10970">
        <v>61727</v>
      </c>
      <c r="B10970" s="2">
        <v>48.229599999999998</v>
      </c>
      <c r="C10970" s="3">
        <v>10161</v>
      </c>
      <c r="D10970" s="4">
        <v>14010</v>
      </c>
      <c r="E10970" t="s">
        <v>168</v>
      </c>
      <c r="F10970" s="4" t="s">
        <v>11490</v>
      </c>
      <c r="G10970" s="5">
        <v>7026</v>
      </c>
      <c r="H10970" s="6">
        <v>0.1865927</v>
      </c>
      <c r="I10970" s="7">
        <v>73.019000000000005</v>
      </c>
      <c r="J10970" s="2">
        <v>54.166699999999999</v>
      </c>
      <c r="K10970">
        <v>6</v>
      </c>
    </row>
    <row r="10971" spans="1:11" x14ac:dyDescent="0.25">
      <c r="A10971">
        <v>13332</v>
      </c>
      <c r="B10971" s="2">
        <v>48.227530000000002</v>
      </c>
      <c r="C10971" s="3">
        <v>2671</v>
      </c>
      <c r="E10971" t="s">
        <v>2569</v>
      </c>
      <c r="F10971" s="4" t="s">
        <v>1280</v>
      </c>
      <c r="G10971" s="5">
        <v>1608</v>
      </c>
      <c r="H10971" s="6">
        <v>0.30907960000000001</v>
      </c>
      <c r="I10971" s="7">
        <v>51.85</v>
      </c>
      <c r="J10971" s="2">
        <v>58</v>
      </c>
      <c r="K10971">
        <v>1</v>
      </c>
    </row>
    <row r="10972" spans="1:11" x14ac:dyDescent="0.25">
      <c r="A10972">
        <v>56280</v>
      </c>
      <c r="B10972" s="2">
        <v>48.227049999999998</v>
      </c>
      <c r="C10972" s="3">
        <v>527</v>
      </c>
      <c r="E10972" t="s">
        <v>745</v>
      </c>
      <c r="F10972" s="4" t="s">
        <v>10428</v>
      </c>
      <c r="G10972" s="5">
        <v>391</v>
      </c>
      <c r="H10972" s="6">
        <v>0.18877550000000001</v>
      </c>
      <c r="I10972" s="7">
        <v>72.638999999999996</v>
      </c>
    </row>
    <row r="10973" spans="1:11" x14ac:dyDescent="0.25">
      <c r="A10973">
        <v>14043</v>
      </c>
      <c r="B10973" s="2">
        <v>48.222760000000001</v>
      </c>
      <c r="C10973" s="3">
        <v>24267</v>
      </c>
      <c r="D10973" s="4">
        <v>15380</v>
      </c>
      <c r="E10973" t="s">
        <v>2781</v>
      </c>
      <c r="F10973" s="4" t="s">
        <v>1280</v>
      </c>
      <c r="G10973" s="5">
        <v>17549</v>
      </c>
      <c r="H10973" s="6">
        <v>0.22062680000000001</v>
      </c>
      <c r="I10973" s="7">
        <v>67.126999999999995</v>
      </c>
      <c r="J10973" s="2">
        <v>48.714300000000001</v>
      </c>
      <c r="K10973">
        <v>7</v>
      </c>
    </row>
    <row r="10974" spans="1:11" x14ac:dyDescent="0.25">
      <c r="A10974">
        <v>58771</v>
      </c>
      <c r="B10974" s="2">
        <v>48.21846</v>
      </c>
      <c r="C10974" s="3">
        <v>615</v>
      </c>
      <c r="E10974" t="s">
        <v>11256</v>
      </c>
      <c r="F10974" s="4" t="s">
        <v>11069</v>
      </c>
      <c r="G10974" s="5">
        <v>416</v>
      </c>
      <c r="H10974" s="6">
        <v>0.17505999999999999</v>
      </c>
      <c r="I10974" s="7">
        <v>75</v>
      </c>
    </row>
    <row r="10975" spans="1:11" x14ac:dyDescent="0.25">
      <c r="A10975">
        <v>15136</v>
      </c>
      <c r="B10975" s="2">
        <v>48.214649999999999</v>
      </c>
      <c r="C10975" s="3">
        <v>21999</v>
      </c>
      <c r="D10975" s="4">
        <v>38300</v>
      </c>
      <c r="E10975" t="s">
        <v>3072</v>
      </c>
      <c r="F10975" s="4" t="s">
        <v>3003</v>
      </c>
      <c r="G10975" s="5">
        <v>15482</v>
      </c>
      <c r="H10975" s="6">
        <v>0.25473099999999999</v>
      </c>
      <c r="I10975" s="7">
        <v>61.226999999999997</v>
      </c>
      <c r="J10975" s="2">
        <v>39.571399999999997</v>
      </c>
      <c r="K10975">
        <v>7</v>
      </c>
    </row>
    <row r="10976" spans="1:11" x14ac:dyDescent="0.25">
      <c r="A10976">
        <v>6782</v>
      </c>
      <c r="B10976" s="2">
        <v>48.210569999999997</v>
      </c>
      <c r="C10976" s="3">
        <v>2171</v>
      </c>
      <c r="D10976" s="4">
        <v>45860</v>
      </c>
      <c r="E10976" t="s">
        <v>352</v>
      </c>
      <c r="F10976" s="4" t="s">
        <v>1198</v>
      </c>
      <c r="G10976" s="5">
        <v>1570</v>
      </c>
      <c r="H10976" s="6">
        <v>0.18025479999999999</v>
      </c>
      <c r="I10976" s="7">
        <v>74.096999999999994</v>
      </c>
    </row>
    <row r="10977" spans="1:12" x14ac:dyDescent="0.25">
      <c r="A10977">
        <v>52647</v>
      </c>
      <c r="B10977" s="2">
        <v>48.210160000000002</v>
      </c>
      <c r="C10977" s="3">
        <v>246</v>
      </c>
      <c r="E10977" t="s">
        <v>10006</v>
      </c>
      <c r="F10977" s="4" t="s">
        <v>9593</v>
      </c>
      <c r="G10977" s="5">
        <v>151</v>
      </c>
      <c r="H10977" s="6">
        <v>0.2039474</v>
      </c>
      <c r="I10977" s="7">
        <v>70</v>
      </c>
    </row>
    <row r="10978" spans="1:12" x14ac:dyDescent="0.25">
      <c r="A10978">
        <v>78659</v>
      </c>
      <c r="B10978" s="2">
        <v>48.209620000000001</v>
      </c>
      <c r="C10978" s="3">
        <v>2869</v>
      </c>
      <c r="D10978" s="4">
        <v>12420</v>
      </c>
      <c r="E10978" t="s">
        <v>14289</v>
      </c>
      <c r="F10978" s="4" t="s">
        <v>13752</v>
      </c>
      <c r="G10978" s="5">
        <v>2085</v>
      </c>
      <c r="H10978" s="6">
        <v>0.17266190000000001</v>
      </c>
      <c r="I10978" s="7">
        <v>75.403000000000006</v>
      </c>
      <c r="J10978" s="2">
        <v>45</v>
      </c>
      <c r="K10978">
        <v>2</v>
      </c>
    </row>
    <row r="10979" spans="1:12" x14ac:dyDescent="0.25">
      <c r="A10979">
        <v>95843</v>
      </c>
      <c r="B10979" s="2">
        <v>48.202449999999999</v>
      </c>
      <c r="C10979" s="3">
        <v>47172</v>
      </c>
      <c r="D10979" s="4">
        <v>40900</v>
      </c>
      <c r="E10979" t="s">
        <v>11329</v>
      </c>
      <c r="F10979" s="4" t="s">
        <v>15368</v>
      </c>
      <c r="G10979" s="5">
        <v>27861</v>
      </c>
      <c r="H10979" s="6">
        <v>0.20961199999999999</v>
      </c>
      <c r="I10979" s="7">
        <v>69.012</v>
      </c>
      <c r="J10979" s="2">
        <v>48.571399999999997</v>
      </c>
      <c r="K10979">
        <v>7</v>
      </c>
    </row>
    <row r="10980" spans="1:12" x14ac:dyDescent="0.25">
      <c r="A10980">
        <v>92251</v>
      </c>
      <c r="B10980" s="2">
        <v>48.192410000000002</v>
      </c>
      <c r="C10980" s="3">
        <v>22347</v>
      </c>
      <c r="D10980" s="4">
        <v>20940</v>
      </c>
      <c r="E10980" t="s">
        <v>3069</v>
      </c>
      <c r="F10980" s="4" t="s">
        <v>15368</v>
      </c>
      <c r="G10980" s="5">
        <v>14123</v>
      </c>
      <c r="H10980" s="6">
        <v>0.16200519999999999</v>
      </c>
      <c r="I10980" s="7">
        <v>77.236000000000004</v>
      </c>
      <c r="J10980" s="2">
        <v>61</v>
      </c>
      <c r="K10980">
        <v>1</v>
      </c>
    </row>
    <row r="10981" spans="1:12" x14ac:dyDescent="0.25">
      <c r="A10981">
        <v>90710</v>
      </c>
      <c r="B10981" s="2">
        <v>48.184690000000003</v>
      </c>
      <c r="C10981" s="3">
        <v>27549</v>
      </c>
      <c r="D10981" s="4">
        <v>31080</v>
      </c>
      <c r="E10981" t="s">
        <v>15396</v>
      </c>
      <c r="F10981" s="4" t="s">
        <v>15368</v>
      </c>
      <c r="G10981" s="5">
        <v>18125</v>
      </c>
      <c r="H10981" s="6">
        <v>0.25355840000000002</v>
      </c>
      <c r="I10981" s="7">
        <v>61.412999999999997</v>
      </c>
      <c r="J10981" s="2">
        <v>36.333300000000001</v>
      </c>
      <c r="K10981">
        <v>6</v>
      </c>
    </row>
    <row r="10982" spans="1:12" x14ac:dyDescent="0.25">
      <c r="A10982">
        <v>54140</v>
      </c>
      <c r="B10982" s="2">
        <v>48.178879999999999</v>
      </c>
      <c r="C10982" s="3">
        <v>8788</v>
      </c>
      <c r="D10982" s="4">
        <v>11540</v>
      </c>
      <c r="E10982" t="s">
        <v>10190</v>
      </c>
      <c r="F10982" s="4" t="s">
        <v>10031</v>
      </c>
      <c r="G10982" s="5">
        <v>6146</v>
      </c>
      <c r="H10982" s="6">
        <v>0.20253779999999999</v>
      </c>
      <c r="I10982" s="7">
        <v>70.228999999999999</v>
      </c>
    </row>
    <row r="10983" spans="1:12" x14ac:dyDescent="0.25">
      <c r="A10983">
        <v>44612</v>
      </c>
      <c r="B10983" s="2">
        <v>48.176459999999999</v>
      </c>
      <c r="C10983" s="3">
        <v>5540</v>
      </c>
      <c r="D10983" s="4">
        <v>35420</v>
      </c>
      <c r="E10983" t="s">
        <v>2907</v>
      </c>
      <c r="F10983" s="4" t="s">
        <v>8295</v>
      </c>
      <c r="G10983" s="5">
        <v>3963</v>
      </c>
      <c r="H10983" s="6">
        <v>0.2177094</v>
      </c>
      <c r="I10983" s="7">
        <v>67.602000000000004</v>
      </c>
      <c r="J10983" s="2">
        <v>80</v>
      </c>
      <c r="K10983">
        <v>1</v>
      </c>
    </row>
    <row r="10984" spans="1:12" x14ac:dyDescent="0.25">
      <c r="A10984">
        <v>60466</v>
      </c>
      <c r="B10984" s="2">
        <v>48.171990000000001</v>
      </c>
      <c r="C10984" s="3">
        <v>22701</v>
      </c>
      <c r="D10984" s="4">
        <v>16980</v>
      </c>
      <c r="E10984" t="s">
        <v>11590</v>
      </c>
      <c r="F10984" s="4" t="s">
        <v>11490</v>
      </c>
      <c r="G10984" s="5">
        <v>14699</v>
      </c>
      <c r="H10984" s="6">
        <v>0.2740322</v>
      </c>
      <c r="I10984" s="7">
        <v>57.863</v>
      </c>
      <c r="J10984" s="2">
        <v>35.354799999999997</v>
      </c>
      <c r="K10984">
        <v>31</v>
      </c>
      <c r="L10984" s="2">
        <v>25.4</v>
      </c>
    </row>
    <row r="10985" spans="1:12" x14ac:dyDescent="0.25">
      <c r="A10985">
        <v>98251</v>
      </c>
      <c r="B10985" s="2">
        <v>48.167720000000003</v>
      </c>
      <c r="C10985" s="3">
        <v>4736</v>
      </c>
      <c r="D10985" s="4">
        <v>42660</v>
      </c>
      <c r="E10985" t="s">
        <v>16376</v>
      </c>
      <c r="F10985" s="4" t="s">
        <v>16344</v>
      </c>
      <c r="G10985" s="5">
        <v>3154</v>
      </c>
      <c r="H10985" s="6">
        <v>0.148066</v>
      </c>
      <c r="I10985" s="7">
        <v>79.620999999999995</v>
      </c>
    </row>
    <row r="10986" spans="1:12" x14ac:dyDescent="0.25">
      <c r="A10986">
        <v>51654</v>
      </c>
      <c r="B10986" s="2">
        <v>48.166870000000003</v>
      </c>
      <c r="C10986" s="3">
        <v>532</v>
      </c>
      <c r="E10986" t="s">
        <v>8728</v>
      </c>
      <c r="F10986" s="4" t="s">
        <v>9593</v>
      </c>
      <c r="G10986" s="5">
        <v>398</v>
      </c>
      <c r="H10986" s="6">
        <v>0.21859300000000001</v>
      </c>
      <c r="I10986" s="7">
        <v>67.430999999999997</v>
      </c>
      <c r="J10986" s="2">
        <v>74</v>
      </c>
      <c r="K10986">
        <v>1</v>
      </c>
    </row>
    <row r="10987" spans="1:12" x14ac:dyDescent="0.25">
      <c r="A10987">
        <v>5441</v>
      </c>
      <c r="B10987" s="2">
        <v>48.166609999999999</v>
      </c>
      <c r="C10987" s="3">
        <v>1133</v>
      </c>
      <c r="D10987" s="4">
        <v>15540</v>
      </c>
      <c r="E10987" t="s">
        <v>1094</v>
      </c>
      <c r="F10987" s="4" t="s">
        <v>1030</v>
      </c>
      <c r="G10987" s="5">
        <v>703</v>
      </c>
      <c r="H10987" s="6">
        <v>0.23470840000000001</v>
      </c>
      <c r="I10987" s="7">
        <v>64.643000000000001</v>
      </c>
      <c r="J10987" s="2">
        <v>45</v>
      </c>
      <c r="K10987">
        <v>1</v>
      </c>
    </row>
    <row r="10988" spans="1:12" x14ac:dyDescent="0.25">
      <c r="A10988">
        <v>27948</v>
      </c>
      <c r="B10988" s="2">
        <v>48.164540000000002</v>
      </c>
      <c r="C10988" s="3">
        <v>10890</v>
      </c>
      <c r="D10988" s="4">
        <v>28620</v>
      </c>
      <c r="E10988" t="s">
        <v>5828</v>
      </c>
      <c r="F10988" s="4" t="s">
        <v>5642</v>
      </c>
      <c r="G10988" s="5">
        <v>7965</v>
      </c>
      <c r="H10988" s="6">
        <v>0.25838040000000001</v>
      </c>
      <c r="I10988" s="7">
        <v>60.55</v>
      </c>
      <c r="J10988" s="2">
        <v>66</v>
      </c>
      <c r="K10988">
        <v>1</v>
      </c>
    </row>
    <row r="10989" spans="1:12" x14ac:dyDescent="0.25">
      <c r="A10989">
        <v>68113</v>
      </c>
      <c r="B10989" s="2">
        <v>48.162579999999998</v>
      </c>
      <c r="C10989" s="3">
        <v>830</v>
      </c>
      <c r="D10989" s="4">
        <v>36540</v>
      </c>
      <c r="E10989" t="s">
        <v>12757</v>
      </c>
      <c r="F10989" s="4" t="s">
        <v>12738</v>
      </c>
      <c r="G10989" s="5">
        <v>214</v>
      </c>
      <c r="H10989" s="6">
        <v>0.42990650000000002</v>
      </c>
      <c r="I10989" s="7">
        <v>30.908999999999999</v>
      </c>
    </row>
    <row r="10990" spans="1:12" x14ac:dyDescent="0.25">
      <c r="A10990">
        <v>40807</v>
      </c>
      <c r="B10990" s="2">
        <v>48.162460000000003</v>
      </c>
      <c r="C10990" s="3">
        <v>374</v>
      </c>
      <c r="E10990" t="s">
        <v>7959</v>
      </c>
      <c r="F10990" s="4" t="s">
        <v>7883</v>
      </c>
      <c r="G10990" s="5">
        <v>301</v>
      </c>
      <c r="H10990" s="6">
        <v>0.28807949999999999</v>
      </c>
      <c r="I10990" s="7">
        <v>55.417000000000002</v>
      </c>
    </row>
    <row r="10991" spans="1:12" x14ac:dyDescent="0.25">
      <c r="A10991">
        <v>24464</v>
      </c>
      <c r="B10991" s="2">
        <v>48.16234</v>
      </c>
      <c r="C10991" s="3">
        <v>186</v>
      </c>
      <c r="D10991" s="4">
        <v>16820</v>
      </c>
      <c r="E10991" t="s">
        <v>5076</v>
      </c>
      <c r="F10991" s="4" t="s">
        <v>4335</v>
      </c>
      <c r="G10991" s="5">
        <v>186</v>
      </c>
      <c r="H10991" s="6">
        <v>0.27419359999999998</v>
      </c>
      <c r="I10991" s="7">
        <v>57.813000000000002</v>
      </c>
    </row>
    <row r="10992" spans="1:12" x14ac:dyDescent="0.25">
      <c r="A10992">
        <v>58240</v>
      </c>
      <c r="B10992" s="2">
        <v>48.162089999999999</v>
      </c>
      <c r="C10992" s="3">
        <v>1210</v>
      </c>
      <c r="E10992" t="s">
        <v>11109</v>
      </c>
      <c r="F10992" s="4" t="s">
        <v>11069</v>
      </c>
      <c r="G10992" s="5">
        <v>884</v>
      </c>
      <c r="H10992" s="6">
        <v>0.239819</v>
      </c>
      <c r="I10992" s="7">
        <v>63.75</v>
      </c>
    </row>
    <row r="10993" spans="1:12" x14ac:dyDescent="0.25">
      <c r="A10993">
        <v>91502</v>
      </c>
      <c r="B10993" s="2">
        <v>48.159689999999998</v>
      </c>
      <c r="C10993" s="3">
        <v>12604</v>
      </c>
      <c r="D10993" s="4">
        <v>31080</v>
      </c>
      <c r="E10993" t="s">
        <v>8525</v>
      </c>
      <c r="F10993" s="4" t="s">
        <v>15368</v>
      </c>
      <c r="G10993" s="5">
        <v>9128</v>
      </c>
      <c r="H10993" s="6">
        <v>0.30510520000000002</v>
      </c>
      <c r="I10993" s="7">
        <v>52.466000000000001</v>
      </c>
      <c r="J10993" s="2">
        <v>70.5</v>
      </c>
      <c r="K10993">
        <v>2</v>
      </c>
    </row>
    <row r="10994" spans="1:12" x14ac:dyDescent="0.25">
      <c r="A10994">
        <v>49286</v>
      </c>
      <c r="B10994" s="2">
        <v>48.155099999999997</v>
      </c>
      <c r="C10994" s="3">
        <v>14380</v>
      </c>
      <c r="D10994" s="4">
        <v>10300</v>
      </c>
      <c r="E10994" t="s">
        <v>9363</v>
      </c>
      <c r="F10994" s="4" t="s">
        <v>9106</v>
      </c>
      <c r="G10994" s="5">
        <v>10048</v>
      </c>
      <c r="H10994" s="6">
        <v>0.2182307</v>
      </c>
      <c r="I10994" s="7">
        <v>67.477000000000004</v>
      </c>
      <c r="J10994" s="2">
        <v>60.428600000000003</v>
      </c>
      <c r="K10994">
        <v>7</v>
      </c>
    </row>
    <row r="10995" spans="1:12" x14ac:dyDescent="0.25">
      <c r="A10995">
        <v>49233</v>
      </c>
      <c r="B10995" s="2">
        <v>48.152259999999998</v>
      </c>
      <c r="C10995" s="3">
        <v>2394</v>
      </c>
      <c r="D10995" s="4">
        <v>10300</v>
      </c>
      <c r="E10995" t="s">
        <v>9346</v>
      </c>
      <c r="F10995" s="4" t="s">
        <v>9106</v>
      </c>
      <c r="G10995" s="5">
        <v>1812</v>
      </c>
      <c r="H10995" s="6">
        <v>0.25648100000000001</v>
      </c>
      <c r="I10995" s="7">
        <v>60.865000000000002</v>
      </c>
    </row>
    <row r="10996" spans="1:12" x14ac:dyDescent="0.25">
      <c r="A10996">
        <v>66097</v>
      </c>
      <c r="B10996" s="2">
        <v>48.151629999999997</v>
      </c>
      <c r="C10996" s="3">
        <v>1185</v>
      </c>
      <c r="D10996" s="4">
        <v>45820</v>
      </c>
      <c r="E10996" t="s">
        <v>258</v>
      </c>
      <c r="F10996" s="4" t="s">
        <v>12494</v>
      </c>
      <c r="G10996" s="5">
        <v>799</v>
      </c>
      <c r="H10996" s="6">
        <v>0.19274089999999999</v>
      </c>
      <c r="I10996" s="7">
        <v>71.875</v>
      </c>
    </row>
    <row r="10997" spans="1:12" x14ac:dyDescent="0.25">
      <c r="A10997">
        <v>75709</v>
      </c>
      <c r="B10997" s="2">
        <v>48.150539999999999</v>
      </c>
      <c r="C10997" s="3">
        <v>5027</v>
      </c>
      <c r="D10997" s="4">
        <v>46340</v>
      </c>
      <c r="E10997" t="s">
        <v>7327</v>
      </c>
      <c r="F10997" s="4" t="s">
        <v>13752</v>
      </c>
      <c r="G10997" s="5">
        <v>3790</v>
      </c>
      <c r="H10997" s="6">
        <v>0.23107359999999999</v>
      </c>
      <c r="I10997" s="7">
        <v>65.25</v>
      </c>
      <c r="J10997" s="2">
        <v>35</v>
      </c>
      <c r="K10997">
        <v>1</v>
      </c>
    </row>
    <row r="10998" spans="1:12" x14ac:dyDescent="0.25">
      <c r="A10998">
        <v>60445</v>
      </c>
      <c r="B10998" s="2">
        <v>48.145240000000001</v>
      </c>
      <c r="C10998" s="3">
        <v>26121</v>
      </c>
      <c r="D10998" s="4">
        <v>16980</v>
      </c>
      <c r="E10998" t="s">
        <v>4816</v>
      </c>
      <c r="F10998" s="4" t="s">
        <v>11490</v>
      </c>
      <c r="G10998" s="5">
        <v>18337</v>
      </c>
      <c r="H10998" s="6">
        <v>0.20645649999999999</v>
      </c>
      <c r="I10998" s="7">
        <v>69.498999999999995</v>
      </c>
      <c r="J10998" s="2">
        <v>52.333300000000001</v>
      </c>
      <c r="K10998">
        <v>3</v>
      </c>
    </row>
    <row r="10999" spans="1:12" x14ac:dyDescent="0.25">
      <c r="A10999">
        <v>57235</v>
      </c>
      <c r="B10999" s="2">
        <v>48.140720000000002</v>
      </c>
      <c r="C10999" s="3">
        <v>845</v>
      </c>
      <c r="D10999" s="4">
        <v>47980</v>
      </c>
      <c r="E10999" t="s">
        <v>52</v>
      </c>
      <c r="F10999" s="4" t="s">
        <v>10877</v>
      </c>
      <c r="G10999" s="5">
        <v>566</v>
      </c>
      <c r="H10999" s="6">
        <v>0.17460319999999999</v>
      </c>
      <c r="I10999" s="7">
        <v>75</v>
      </c>
    </row>
    <row r="11000" spans="1:12" x14ac:dyDescent="0.25">
      <c r="A11000">
        <v>99361</v>
      </c>
      <c r="B11000" s="2">
        <v>48.140309999999999</v>
      </c>
      <c r="C11000" s="3">
        <v>1600</v>
      </c>
      <c r="D11000" s="4">
        <v>47460</v>
      </c>
      <c r="E11000" t="s">
        <v>16598</v>
      </c>
      <c r="F11000" s="4" t="s">
        <v>16344</v>
      </c>
      <c r="G11000" s="5">
        <v>1131</v>
      </c>
      <c r="H11000" s="6">
        <v>0.25729439999999998</v>
      </c>
      <c r="I11000" s="7">
        <v>60.694000000000003</v>
      </c>
      <c r="J11000" s="2">
        <v>53</v>
      </c>
      <c r="K11000">
        <v>2</v>
      </c>
    </row>
    <row r="11001" spans="1:12" x14ac:dyDescent="0.25">
      <c r="A11001">
        <v>18088</v>
      </c>
      <c r="B11001" s="2">
        <v>48.138550000000002</v>
      </c>
      <c r="C11001" s="3">
        <v>8199</v>
      </c>
      <c r="D11001" s="4">
        <v>10900</v>
      </c>
      <c r="E11001" t="s">
        <v>3982</v>
      </c>
      <c r="F11001" s="4" t="s">
        <v>3003</v>
      </c>
      <c r="G11001" s="5">
        <v>6216</v>
      </c>
      <c r="H11001" s="6">
        <v>0.19626769999999999</v>
      </c>
      <c r="I11001" s="7">
        <v>71.234999999999999</v>
      </c>
      <c r="J11001" s="2">
        <v>65</v>
      </c>
      <c r="K11001">
        <v>1</v>
      </c>
    </row>
    <row r="11002" spans="1:12" x14ac:dyDescent="0.25">
      <c r="A11002">
        <v>47115</v>
      </c>
      <c r="B11002" s="2">
        <v>48.136600000000001</v>
      </c>
      <c r="C11002" s="3">
        <v>2601</v>
      </c>
      <c r="D11002" s="4">
        <v>31140</v>
      </c>
      <c r="E11002" t="s">
        <v>8950</v>
      </c>
      <c r="F11002" s="4" t="s">
        <v>8800</v>
      </c>
      <c r="G11002" s="5">
        <v>1934</v>
      </c>
      <c r="H11002" s="6">
        <v>0.1587384</v>
      </c>
      <c r="I11002" s="7">
        <v>77.718999999999994</v>
      </c>
    </row>
    <row r="11003" spans="1:12" x14ac:dyDescent="0.25">
      <c r="A11003">
        <v>53007</v>
      </c>
      <c r="B11003" s="2">
        <v>48.135800000000003</v>
      </c>
      <c r="C11003" s="3">
        <v>1746</v>
      </c>
      <c r="D11003" s="4">
        <v>33340</v>
      </c>
      <c r="E11003" t="s">
        <v>1415</v>
      </c>
      <c r="F11003" s="4" t="s">
        <v>10031</v>
      </c>
      <c r="G11003" s="5">
        <v>1409</v>
      </c>
      <c r="H11003" s="6">
        <v>0.22143360000000001</v>
      </c>
      <c r="I11003" s="7">
        <v>66.875</v>
      </c>
      <c r="J11003" s="2">
        <v>44.25</v>
      </c>
      <c r="K11003">
        <v>4</v>
      </c>
    </row>
    <row r="11004" spans="1:12" x14ac:dyDescent="0.25">
      <c r="A11004">
        <v>93704</v>
      </c>
      <c r="B11004" s="2">
        <v>48.131210000000003</v>
      </c>
      <c r="C11004" s="3">
        <v>26009</v>
      </c>
      <c r="D11004" s="4">
        <v>23420</v>
      </c>
      <c r="E11004" t="s">
        <v>8453</v>
      </c>
      <c r="F11004" s="4" t="s">
        <v>15368</v>
      </c>
      <c r="G11004" s="5">
        <v>17792</v>
      </c>
      <c r="H11004" s="6">
        <v>0.28595520000000002</v>
      </c>
      <c r="I11004" s="7">
        <v>55.723999999999997</v>
      </c>
      <c r="J11004" s="2">
        <v>39.32</v>
      </c>
      <c r="K11004">
        <v>25</v>
      </c>
      <c r="L11004" s="2">
        <v>46.9</v>
      </c>
    </row>
    <row r="11005" spans="1:12" x14ac:dyDescent="0.25">
      <c r="A11005">
        <v>68969</v>
      </c>
      <c r="B11005" s="2">
        <v>48.126939999999998</v>
      </c>
      <c r="C11005" s="3">
        <v>57</v>
      </c>
      <c r="E11005" t="s">
        <v>12885</v>
      </c>
      <c r="F11005" s="4" t="s">
        <v>12738</v>
      </c>
      <c r="G11005" s="5">
        <v>50</v>
      </c>
      <c r="H11005" s="6">
        <v>0.19607840000000001</v>
      </c>
      <c r="I11005" s="7">
        <v>71.25</v>
      </c>
    </row>
    <row r="11006" spans="1:12" x14ac:dyDescent="0.25">
      <c r="A11006">
        <v>46068</v>
      </c>
      <c r="B11006" s="2">
        <v>48.126460000000002</v>
      </c>
      <c r="C11006" s="3">
        <v>2434</v>
      </c>
      <c r="E11006" t="s">
        <v>3428</v>
      </c>
      <c r="F11006" s="4" t="s">
        <v>8800</v>
      </c>
      <c r="G11006" s="5">
        <v>1935</v>
      </c>
      <c r="H11006" s="6">
        <v>0.17200409999999999</v>
      </c>
      <c r="I11006" s="7">
        <v>75.403999999999996</v>
      </c>
      <c r="J11006" s="2">
        <v>36</v>
      </c>
      <c r="K11006">
        <v>1</v>
      </c>
    </row>
    <row r="11007" spans="1:12" x14ac:dyDescent="0.25">
      <c r="A11007">
        <v>97444</v>
      </c>
      <c r="B11007" s="2">
        <v>48.125079999999997</v>
      </c>
      <c r="C11007" s="3">
        <v>5331</v>
      </c>
      <c r="D11007" s="4">
        <v>15060</v>
      </c>
      <c r="E11007" t="s">
        <v>16253</v>
      </c>
      <c r="F11007" s="4" t="s">
        <v>16170</v>
      </c>
      <c r="G11007" s="5">
        <v>3809</v>
      </c>
      <c r="H11007" s="6">
        <v>0.2420583</v>
      </c>
      <c r="I11007" s="7">
        <v>63.292000000000002</v>
      </c>
      <c r="J11007" s="2">
        <v>49.5</v>
      </c>
      <c r="K11007">
        <v>6</v>
      </c>
    </row>
    <row r="11008" spans="1:12" x14ac:dyDescent="0.25">
      <c r="A11008">
        <v>85004</v>
      </c>
      <c r="B11008" s="2">
        <v>48.123350000000002</v>
      </c>
      <c r="C11008" s="3">
        <v>4649</v>
      </c>
      <c r="D11008" s="4">
        <v>38060</v>
      </c>
      <c r="E11008" t="s">
        <v>2525</v>
      </c>
      <c r="F11008" s="4" t="s">
        <v>14962</v>
      </c>
      <c r="G11008" s="5">
        <v>3433</v>
      </c>
      <c r="H11008" s="6">
        <v>0.34110109999999999</v>
      </c>
      <c r="I11008" s="7">
        <v>46.173999999999999</v>
      </c>
      <c r="J11008" s="2">
        <v>43.666699999999999</v>
      </c>
      <c r="K11008">
        <v>6</v>
      </c>
    </row>
    <row r="11009" spans="1:11" x14ac:dyDescent="0.25">
      <c r="A11009">
        <v>20746</v>
      </c>
      <c r="B11009" s="2">
        <v>48.118279999999999</v>
      </c>
      <c r="C11009" s="3">
        <v>27659</v>
      </c>
      <c r="D11009" s="4">
        <v>47900</v>
      </c>
      <c r="E11009" t="s">
        <v>4419</v>
      </c>
      <c r="F11009" s="4" t="s">
        <v>4361</v>
      </c>
      <c r="G11009" s="5">
        <v>17747</v>
      </c>
      <c r="H11009" s="6">
        <v>0.2030651</v>
      </c>
      <c r="I11009" s="7">
        <v>70.027000000000001</v>
      </c>
      <c r="J11009" s="2">
        <v>44.125</v>
      </c>
      <c r="K11009">
        <v>8</v>
      </c>
    </row>
    <row r="11010" spans="1:11" x14ac:dyDescent="0.25">
      <c r="A11010">
        <v>8244</v>
      </c>
      <c r="B11010" s="2">
        <v>48.112229999999997</v>
      </c>
      <c r="C11010" s="3">
        <v>10930</v>
      </c>
      <c r="D11010" s="4">
        <v>12100</v>
      </c>
      <c r="E11010" t="s">
        <v>1663</v>
      </c>
      <c r="F11010" s="4" t="s">
        <v>1341</v>
      </c>
      <c r="G11010" s="5">
        <v>7527</v>
      </c>
      <c r="H11010" s="6">
        <v>0.22834750000000001</v>
      </c>
      <c r="I11010" s="7">
        <v>65.658000000000001</v>
      </c>
      <c r="J11010" s="2">
        <v>43.8</v>
      </c>
      <c r="K11010">
        <v>5</v>
      </c>
    </row>
    <row r="11011" spans="1:11" x14ac:dyDescent="0.25">
      <c r="A11011">
        <v>58224</v>
      </c>
      <c r="B11011" s="2">
        <v>48.110419999999998</v>
      </c>
      <c r="C11011" s="3">
        <v>92</v>
      </c>
      <c r="E11011" t="s">
        <v>11104</v>
      </c>
      <c r="F11011" s="4" t="s">
        <v>11069</v>
      </c>
      <c r="G11011" s="5">
        <v>48</v>
      </c>
      <c r="H11011" s="6">
        <v>0.40816330000000001</v>
      </c>
      <c r="I11011" s="7">
        <v>34.582999999999998</v>
      </c>
    </row>
    <row r="11012" spans="1:11" x14ac:dyDescent="0.25">
      <c r="A11012">
        <v>18372</v>
      </c>
      <c r="B11012" s="2">
        <v>48.109879999999997</v>
      </c>
      <c r="C11012" s="3">
        <v>3095</v>
      </c>
      <c r="D11012" s="4">
        <v>20700</v>
      </c>
      <c r="E11012" t="s">
        <v>2243</v>
      </c>
      <c r="F11012" s="4" t="s">
        <v>3003</v>
      </c>
      <c r="G11012" s="5">
        <v>2187</v>
      </c>
      <c r="H11012" s="6">
        <v>0.29629630000000001</v>
      </c>
      <c r="I11012" s="7">
        <v>53.908000000000001</v>
      </c>
      <c r="J11012" s="2">
        <v>41</v>
      </c>
      <c r="K11012">
        <v>1</v>
      </c>
    </row>
    <row r="11013" spans="1:11" x14ac:dyDescent="0.25">
      <c r="A11013">
        <v>56264</v>
      </c>
      <c r="B11013" s="2">
        <v>48.108989999999999</v>
      </c>
      <c r="C11013" s="3">
        <v>2174</v>
      </c>
      <c r="D11013" s="4">
        <v>32140</v>
      </c>
      <c r="E11013" t="s">
        <v>10688</v>
      </c>
      <c r="F11013" s="4" t="s">
        <v>10428</v>
      </c>
      <c r="G11013" s="5">
        <v>1549</v>
      </c>
      <c r="H11013" s="6">
        <v>0.21174950000000001</v>
      </c>
      <c r="I11013" s="7">
        <v>68.516000000000005</v>
      </c>
      <c r="J11013" s="2">
        <v>58</v>
      </c>
      <c r="K11013">
        <v>1</v>
      </c>
    </row>
    <row r="11014" spans="1:11" x14ac:dyDescent="0.25">
      <c r="A11014">
        <v>92026</v>
      </c>
      <c r="B11014" s="2">
        <v>48.100630000000002</v>
      </c>
      <c r="C11014" s="3">
        <v>49980</v>
      </c>
      <c r="D11014" s="4">
        <v>41740</v>
      </c>
      <c r="E11014" t="s">
        <v>15480</v>
      </c>
      <c r="F11014" s="4" t="s">
        <v>15368</v>
      </c>
      <c r="G11014" s="5">
        <v>33387</v>
      </c>
      <c r="H11014" s="6">
        <v>0.25485970000000002</v>
      </c>
      <c r="I11014" s="7">
        <v>61.061999999999998</v>
      </c>
      <c r="J11014" s="2">
        <v>44</v>
      </c>
      <c r="K11014">
        <v>9</v>
      </c>
    </row>
    <row r="11015" spans="1:11" x14ac:dyDescent="0.25">
      <c r="A11015">
        <v>58225</v>
      </c>
      <c r="B11015" s="2">
        <v>48.092460000000003</v>
      </c>
      <c r="C11015" s="3">
        <v>998</v>
      </c>
      <c r="E11015" t="s">
        <v>6200</v>
      </c>
      <c r="F11015" s="4" t="s">
        <v>11069</v>
      </c>
      <c r="G11015" s="5">
        <v>730</v>
      </c>
      <c r="H11015" s="6">
        <v>0.16986299999999999</v>
      </c>
      <c r="I11015" s="7">
        <v>75.75</v>
      </c>
    </row>
    <row r="11016" spans="1:11" x14ac:dyDescent="0.25">
      <c r="A11016">
        <v>3839</v>
      </c>
      <c r="B11016" s="2">
        <v>48.091650000000001</v>
      </c>
      <c r="C11016" s="3">
        <v>3954</v>
      </c>
      <c r="D11016" s="4">
        <v>14460</v>
      </c>
      <c r="E11016" t="s">
        <v>458</v>
      </c>
      <c r="F11016" s="4" t="s">
        <v>520</v>
      </c>
      <c r="G11016" s="5">
        <v>2660</v>
      </c>
      <c r="H11016" s="6">
        <v>0.21879699999999999</v>
      </c>
      <c r="I11016" s="7">
        <v>67.292000000000002</v>
      </c>
      <c r="J11016" s="2">
        <v>38</v>
      </c>
      <c r="K11016">
        <v>1</v>
      </c>
    </row>
    <row r="11017" spans="1:11" x14ac:dyDescent="0.25">
      <c r="A11017">
        <v>48835</v>
      </c>
      <c r="B11017" s="2">
        <v>48.090609999999998</v>
      </c>
      <c r="C11017" s="3">
        <v>2569</v>
      </c>
      <c r="D11017" s="4">
        <v>29620</v>
      </c>
      <c r="E11017" t="s">
        <v>8549</v>
      </c>
      <c r="F11017" s="4" t="s">
        <v>9106</v>
      </c>
      <c r="G11017" s="5">
        <v>1672</v>
      </c>
      <c r="H11017" s="6">
        <v>0.18290500000000001</v>
      </c>
      <c r="I11017" s="7">
        <v>73.492999999999995</v>
      </c>
      <c r="J11017" s="2">
        <v>41</v>
      </c>
      <c r="K11017">
        <v>1</v>
      </c>
    </row>
    <row r="11018" spans="1:11" x14ac:dyDescent="0.25">
      <c r="A11018">
        <v>67410</v>
      </c>
      <c r="B11018" s="2">
        <v>48.088569999999997</v>
      </c>
      <c r="C11018" s="3">
        <v>10322</v>
      </c>
      <c r="E11018" t="s">
        <v>12639</v>
      </c>
      <c r="F11018" s="4" t="s">
        <v>12494</v>
      </c>
      <c r="G11018" s="5">
        <v>6889</v>
      </c>
      <c r="H11018" s="6">
        <v>0.2129173</v>
      </c>
      <c r="I11018" s="7">
        <v>68.305000000000007</v>
      </c>
      <c r="J11018" s="2">
        <v>44.714300000000001</v>
      </c>
      <c r="K11018">
        <v>7</v>
      </c>
    </row>
    <row r="11019" spans="1:11" x14ac:dyDescent="0.25">
      <c r="A11019">
        <v>56757</v>
      </c>
      <c r="B11019" s="2">
        <v>48.086739999999999</v>
      </c>
      <c r="C11019" s="3">
        <v>977</v>
      </c>
      <c r="E11019" t="s">
        <v>10870</v>
      </c>
      <c r="F11019" s="4" t="s">
        <v>10428</v>
      </c>
      <c r="G11019" s="5">
        <v>722</v>
      </c>
      <c r="H11019" s="6">
        <v>0.16459199999999999</v>
      </c>
      <c r="I11019" s="7">
        <v>76.650000000000006</v>
      </c>
    </row>
    <row r="11020" spans="1:11" x14ac:dyDescent="0.25">
      <c r="A11020">
        <v>50146</v>
      </c>
      <c r="B11020" s="2">
        <v>48.086500000000001</v>
      </c>
      <c r="C11020" s="3">
        <v>328</v>
      </c>
      <c r="D11020" s="4">
        <v>19780</v>
      </c>
      <c r="E11020" t="s">
        <v>1365</v>
      </c>
      <c r="F11020" s="4" t="s">
        <v>9593</v>
      </c>
      <c r="G11020" s="5">
        <v>284</v>
      </c>
      <c r="H11020" s="6">
        <v>0.1161972</v>
      </c>
      <c r="I11020" s="7">
        <v>85</v>
      </c>
    </row>
    <row r="11021" spans="1:11" x14ac:dyDescent="0.25">
      <c r="A11021">
        <v>28751</v>
      </c>
      <c r="B11021" s="2">
        <v>48.085799999999999</v>
      </c>
      <c r="C11021" s="3">
        <v>3269</v>
      </c>
      <c r="D11021" s="4">
        <v>11700</v>
      </c>
      <c r="E11021" t="s">
        <v>6102</v>
      </c>
      <c r="F11021" s="4" t="s">
        <v>5642</v>
      </c>
      <c r="G11021" s="5">
        <v>2703</v>
      </c>
      <c r="H11021" s="6">
        <v>0.2989271</v>
      </c>
      <c r="I11021" s="7">
        <v>53.417000000000002</v>
      </c>
      <c r="J11021" s="2">
        <v>31</v>
      </c>
      <c r="K11021">
        <v>1</v>
      </c>
    </row>
    <row r="11022" spans="1:11" x14ac:dyDescent="0.25">
      <c r="A11022">
        <v>35808</v>
      </c>
      <c r="B11022" s="2">
        <v>48.084989999999998</v>
      </c>
      <c r="C11022" s="3">
        <v>1570</v>
      </c>
      <c r="D11022" s="4">
        <v>26620</v>
      </c>
      <c r="E11022" t="s">
        <v>7151</v>
      </c>
      <c r="F11022" s="4" t="s">
        <v>7027</v>
      </c>
      <c r="G11022" s="5">
        <v>648</v>
      </c>
      <c r="H11022" s="6">
        <v>0.27469130000000003</v>
      </c>
      <c r="I11022" s="7">
        <v>57.603999999999999</v>
      </c>
      <c r="J11022" s="2">
        <v>33</v>
      </c>
      <c r="K11022">
        <v>1</v>
      </c>
    </row>
    <row r="11023" spans="1:11" x14ac:dyDescent="0.25">
      <c r="A11023">
        <v>62615</v>
      </c>
      <c r="B11023" s="2">
        <v>48.083959999999998</v>
      </c>
      <c r="C11023" s="3">
        <v>5638</v>
      </c>
      <c r="D11023" s="4">
        <v>44100</v>
      </c>
      <c r="E11023" t="s">
        <v>162</v>
      </c>
      <c r="F11023" s="4" t="s">
        <v>11490</v>
      </c>
      <c r="G11023" s="5">
        <v>3668</v>
      </c>
      <c r="H11023" s="6">
        <v>0.20414280000000001</v>
      </c>
      <c r="I11023" s="7">
        <v>69.793999999999997</v>
      </c>
      <c r="J11023" s="2">
        <v>58.666699999999999</v>
      </c>
      <c r="K11023">
        <v>3</v>
      </c>
    </row>
    <row r="11024" spans="1:11" x14ac:dyDescent="0.25">
      <c r="A11024">
        <v>4578</v>
      </c>
      <c r="B11024" s="2">
        <v>48.08229</v>
      </c>
      <c r="C11024" s="3">
        <v>4518</v>
      </c>
      <c r="E11024" t="s">
        <v>882</v>
      </c>
      <c r="F11024" s="4" t="s">
        <v>701</v>
      </c>
      <c r="G11024" s="5">
        <v>3279</v>
      </c>
      <c r="H11024" s="6">
        <v>0.29033239999999999</v>
      </c>
      <c r="I11024" s="7">
        <v>54.89</v>
      </c>
      <c r="J11024" s="2">
        <v>50.25</v>
      </c>
      <c r="K11024">
        <v>4</v>
      </c>
    </row>
    <row r="11025" spans="1:12" x14ac:dyDescent="0.25">
      <c r="A11025">
        <v>68041</v>
      </c>
      <c r="B11025" s="2">
        <v>48.081330000000001</v>
      </c>
      <c r="C11025" s="3">
        <v>1121</v>
      </c>
      <c r="D11025" s="4">
        <v>36540</v>
      </c>
      <c r="E11025" t="s">
        <v>12745</v>
      </c>
      <c r="F11025" s="4" t="s">
        <v>12738</v>
      </c>
      <c r="G11025" s="5">
        <v>737</v>
      </c>
      <c r="H11025" s="6">
        <v>0.17750679999999999</v>
      </c>
      <c r="I11025" s="7">
        <v>74.375</v>
      </c>
      <c r="J11025" s="2">
        <v>46</v>
      </c>
      <c r="K11025">
        <v>1</v>
      </c>
    </row>
    <row r="11026" spans="1:12" x14ac:dyDescent="0.25">
      <c r="A11026">
        <v>69147</v>
      </c>
      <c r="B11026" s="2">
        <v>48.081049999999998</v>
      </c>
      <c r="C11026" s="3">
        <v>546</v>
      </c>
      <c r="E11026" t="s">
        <v>12905</v>
      </c>
      <c r="F11026" s="4" t="s">
        <v>12738</v>
      </c>
      <c r="G11026" s="5">
        <v>442</v>
      </c>
      <c r="H11026" s="6">
        <v>0.23250560000000001</v>
      </c>
      <c r="I11026" s="7">
        <v>64.861000000000004</v>
      </c>
    </row>
    <row r="11027" spans="1:12" x14ac:dyDescent="0.25">
      <c r="A11027">
        <v>67640</v>
      </c>
      <c r="B11027" s="2">
        <v>48.080860000000001</v>
      </c>
      <c r="C11027" s="3">
        <v>518</v>
      </c>
      <c r="E11027" t="s">
        <v>611</v>
      </c>
      <c r="F11027" s="4" t="s">
        <v>12494</v>
      </c>
      <c r="G11027" s="5">
        <v>358</v>
      </c>
      <c r="H11027" s="6">
        <v>0.1955307</v>
      </c>
      <c r="I11027" s="7">
        <v>71.25</v>
      </c>
    </row>
    <row r="11028" spans="1:12" x14ac:dyDescent="0.25">
      <c r="A11028">
        <v>54979</v>
      </c>
      <c r="B11028" s="2">
        <v>48.080530000000003</v>
      </c>
      <c r="C11028" s="3">
        <v>1409</v>
      </c>
      <c r="D11028" s="4">
        <v>22540</v>
      </c>
      <c r="E11028" t="s">
        <v>10421</v>
      </c>
      <c r="F11028" s="4" t="s">
        <v>10031</v>
      </c>
      <c r="G11028" s="5">
        <v>1013</v>
      </c>
      <c r="H11028" s="6">
        <v>0.1875617</v>
      </c>
      <c r="I11028" s="7">
        <v>72.625</v>
      </c>
      <c r="J11028" s="2">
        <v>41</v>
      </c>
      <c r="K11028">
        <v>1</v>
      </c>
    </row>
    <row r="11029" spans="1:12" x14ac:dyDescent="0.25">
      <c r="A11029">
        <v>14738</v>
      </c>
      <c r="B11029" s="2">
        <v>48.079630000000002</v>
      </c>
      <c r="C11029" s="3">
        <v>3641</v>
      </c>
      <c r="D11029" s="4">
        <v>27460</v>
      </c>
      <c r="E11029" t="s">
        <v>2925</v>
      </c>
      <c r="F11029" s="4" t="s">
        <v>1280</v>
      </c>
      <c r="G11029" s="5">
        <v>2746</v>
      </c>
      <c r="H11029" s="6">
        <v>0.2519112</v>
      </c>
      <c r="I11029" s="7">
        <v>61.5</v>
      </c>
    </row>
    <row r="11030" spans="1:12" x14ac:dyDescent="0.25">
      <c r="A11030">
        <v>57026</v>
      </c>
      <c r="B11030" s="2">
        <v>48.078780000000002</v>
      </c>
      <c r="C11030" s="3">
        <v>1297</v>
      </c>
      <c r="D11030" s="4">
        <v>15100</v>
      </c>
      <c r="E11030" t="s">
        <v>4645</v>
      </c>
      <c r="F11030" s="4" t="s">
        <v>10877</v>
      </c>
      <c r="G11030" s="5">
        <v>824</v>
      </c>
      <c r="H11030" s="6">
        <v>0.2050971</v>
      </c>
      <c r="I11030" s="7">
        <v>69.582999999999998</v>
      </c>
    </row>
    <row r="11031" spans="1:12" x14ac:dyDescent="0.25">
      <c r="A11031">
        <v>58424</v>
      </c>
      <c r="B11031" s="2">
        <v>48.078530000000001</v>
      </c>
      <c r="C11031" s="3">
        <v>266</v>
      </c>
      <c r="D11031" s="4">
        <v>27420</v>
      </c>
      <c r="E11031" t="s">
        <v>2480</v>
      </c>
      <c r="F11031" s="4" t="s">
        <v>11069</v>
      </c>
      <c r="G11031" s="5">
        <v>187</v>
      </c>
      <c r="H11031" s="6">
        <v>0.24064169999999999</v>
      </c>
      <c r="I11031" s="7">
        <v>63.438000000000002</v>
      </c>
    </row>
    <row r="11032" spans="1:12" x14ac:dyDescent="0.25">
      <c r="A11032">
        <v>64012</v>
      </c>
      <c r="B11032" s="2">
        <v>48.074330000000003</v>
      </c>
      <c r="C11032" s="3">
        <v>27270</v>
      </c>
      <c r="D11032" s="4">
        <v>28140</v>
      </c>
      <c r="E11032" t="s">
        <v>6288</v>
      </c>
      <c r="F11032" s="4" t="s">
        <v>12102</v>
      </c>
      <c r="G11032" s="5">
        <v>17378</v>
      </c>
      <c r="H11032" s="6">
        <v>0.23184489999999999</v>
      </c>
      <c r="I11032" s="7">
        <v>64.947000000000003</v>
      </c>
      <c r="J11032" s="2">
        <v>46.8</v>
      </c>
      <c r="K11032">
        <v>10</v>
      </c>
      <c r="L11032" s="2">
        <v>83.8</v>
      </c>
    </row>
    <row r="11033" spans="1:12" x14ac:dyDescent="0.25">
      <c r="A11033">
        <v>15147</v>
      </c>
      <c r="B11033" s="2">
        <v>48.067059999999998</v>
      </c>
      <c r="C11033" s="3">
        <v>17493</v>
      </c>
      <c r="D11033" s="4">
        <v>38300</v>
      </c>
      <c r="E11033" t="s">
        <v>1370</v>
      </c>
      <c r="F11033" s="4" t="s">
        <v>3003</v>
      </c>
      <c r="G11033" s="5">
        <v>12991</v>
      </c>
      <c r="H11033" s="6">
        <v>0.24076349999999999</v>
      </c>
      <c r="I11033" s="7">
        <v>63.402999999999999</v>
      </c>
      <c r="J11033" s="2">
        <v>40.5</v>
      </c>
      <c r="K11033">
        <v>6</v>
      </c>
    </row>
    <row r="11034" spans="1:12" x14ac:dyDescent="0.25">
      <c r="A11034">
        <v>18507</v>
      </c>
      <c r="B11034" s="2">
        <v>48.063090000000003</v>
      </c>
      <c r="C11034" s="3">
        <v>4849</v>
      </c>
      <c r="D11034" s="4">
        <v>42540</v>
      </c>
      <c r="E11034" t="s">
        <v>4086</v>
      </c>
      <c r="F11034" s="4" t="s">
        <v>3003</v>
      </c>
      <c r="G11034" s="5">
        <v>3612</v>
      </c>
      <c r="H11034" s="6">
        <v>0.25768059999999998</v>
      </c>
      <c r="I11034" s="7">
        <v>60.478999999999999</v>
      </c>
    </row>
    <row r="11035" spans="1:12" x14ac:dyDescent="0.25">
      <c r="A11035">
        <v>7305</v>
      </c>
      <c r="B11035" s="2">
        <v>48.052590000000002</v>
      </c>
      <c r="C11035" s="3">
        <v>62698</v>
      </c>
      <c r="D11035" s="4">
        <v>35620</v>
      </c>
      <c r="E11035" t="s">
        <v>1412</v>
      </c>
      <c r="F11035" s="4" t="s">
        <v>1341</v>
      </c>
      <c r="G11035" s="5">
        <v>40250</v>
      </c>
      <c r="H11035" s="6">
        <v>0.2791553</v>
      </c>
      <c r="I11035" s="7">
        <v>56.762999999999998</v>
      </c>
      <c r="J11035" s="2">
        <v>40.1111</v>
      </c>
      <c r="K11035">
        <v>9</v>
      </c>
    </row>
    <row r="11036" spans="1:12" x14ac:dyDescent="0.25">
      <c r="A11036">
        <v>60652</v>
      </c>
      <c r="B11036" s="2">
        <v>48.036619999999999</v>
      </c>
      <c r="C11036" s="3">
        <v>42337</v>
      </c>
      <c r="D11036" s="4">
        <v>16980</v>
      </c>
      <c r="E11036" t="s">
        <v>11616</v>
      </c>
      <c r="F11036" s="4" t="s">
        <v>11490</v>
      </c>
      <c r="G11036" s="5">
        <v>26509</v>
      </c>
      <c r="H11036" s="6">
        <v>0.2068354</v>
      </c>
      <c r="I11036" s="7">
        <v>69.257000000000005</v>
      </c>
      <c r="J11036" s="2">
        <v>44</v>
      </c>
      <c r="K11036">
        <v>16</v>
      </c>
      <c r="L11036" s="2">
        <v>72.099999999999994</v>
      </c>
    </row>
    <row r="11037" spans="1:12" x14ac:dyDescent="0.25">
      <c r="A11037">
        <v>45350</v>
      </c>
      <c r="B11037" s="2">
        <v>48.030250000000002</v>
      </c>
      <c r="C11037" s="3">
        <v>130</v>
      </c>
      <c r="D11037" s="4">
        <v>24820</v>
      </c>
      <c r="E11037" t="s">
        <v>8684</v>
      </c>
      <c r="F11037" s="4" t="s">
        <v>8295</v>
      </c>
      <c r="G11037" s="5">
        <v>79</v>
      </c>
      <c r="H11037" s="6">
        <v>0.1518987</v>
      </c>
      <c r="I11037" s="7">
        <v>78.75</v>
      </c>
    </row>
    <row r="11038" spans="1:12" x14ac:dyDescent="0.25">
      <c r="A11038">
        <v>61483</v>
      </c>
      <c r="B11038" s="2">
        <v>48.029899999999998</v>
      </c>
      <c r="C11038" s="3">
        <v>1876</v>
      </c>
      <c r="D11038" s="4">
        <v>37900</v>
      </c>
      <c r="E11038" t="s">
        <v>11760</v>
      </c>
      <c r="F11038" s="4" t="s">
        <v>11490</v>
      </c>
      <c r="G11038" s="5">
        <v>1409</v>
      </c>
      <c r="H11038" s="6">
        <v>0.2106383</v>
      </c>
      <c r="I11038" s="7">
        <v>68.597999999999999</v>
      </c>
      <c r="J11038" s="2">
        <v>62</v>
      </c>
      <c r="K11038">
        <v>1</v>
      </c>
    </row>
    <row r="11039" spans="1:12" x14ac:dyDescent="0.25">
      <c r="A11039">
        <v>90248</v>
      </c>
      <c r="B11039" s="2">
        <v>48.02787</v>
      </c>
      <c r="C11039" s="3">
        <v>9935</v>
      </c>
      <c r="D11039" s="4">
        <v>31080</v>
      </c>
      <c r="E11039" t="s">
        <v>15372</v>
      </c>
      <c r="F11039" s="4" t="s">
        <v>15368</v>
      </c>
      <c r="G11039" s="5">
        <v>7053</v>
      </c>
      <c r="H11039" s="6">
        <v>0.2340516</v>
      </c>
      <c r="I11039" s="7">
        <v>64.549000000000007</v>
      </c>
      <c r="J11039" s="2">
        <v>32</v>
      </c>
      <c r="K11039">
        <v>2</v>
      </c>
    </row>
    <row r="11040" spans="1:12" x14ac:dyDescent="0.25">
      <c r="A11040">
        <v>50433</v>
      </c>
      <c r="B11040" s="2">
        <v>48.026150000000001</v>
      </c>
      <c r="C11040" s="3">
        <v>233</v>
      </c>
      <c r="D11040" s="4">
        <v>32380</v>
      </c>
      <c r="E11040" t="s">
        <v>9689</v>
      </c>
      <c r="F11040" s="4" t="s">
        <v>9593</v>
      </c>
      <c r="G11040" s="5">
        <v>168</v>
      </c>
      <c r="H11040" s="6">
        <v>0.1952663</v>
      </c>
      <c r="I11040" s="7">
        <v>71.25</v>
      </c>
    </row>
    <row r="11041" spans="1:12" x14ac:dyDescent="0.25">
      <c r="A11041">
        <v>99152</v>
      </c>
      <c r="B11041" s="2">
        <v>48.026069999999997</v>
      </c>
      <c r="C11041" s="3">
        <v>194</v>
      </c>
      <c r="D11041" s="4">
        <v>44060</v>
      </c>
      <c r="E11041" t="s">
        <v>16574</v>
      </c>
      <c r="F11041" s="4" t="s">
        <v>16344</v>
      </c>
      <c r="G11041" s="5">
        <v>141</v>
      </c>
      <c r="H11041" s="6">
        <v>0.18439720000000001</v>
      </c>
      <c r="I11041" s="7">
        <v>73.125</v>
      </c>
    </row>
    <row r="11042" spans="1:12" x14ac:dyDescent="0.25">
      <c r="A11042">
        <v>52057</v>
      </c>
      <c r="B11042" s="2">
        <v>48.024769999999997</v>
      </c>
      <c r="C11042" s="3">
        <v>7693</v>
      </c>
      <c r="E11042" t="s">
        <v>272</v>
      </c>
      <c r="F11042" s="4" t="s">
        <v>9593</v>
      </c>
      <c r="G11042" s="5">
        <v>5285</v>
      </c>
      <c r="H11042" s="6">
        <v>0.18350359999999999</v>
      </c>
      <c r="I11042" s="7">
        <v>73.275999999999996</v>
      </c>
      <c r="J11042" s="2">
        <v>42</v>
      </c>
      <c r="K11042">
        <v>2</v>
      </c>
    </row>
    <row r="11043" spans="1:12" x14ac:dyDescent="0.25">
      <c r="A11043">
        <v>37777</v>
      </c>
      <c r="B11043" s="2">
        <v>48.021540000000002</v>
      </c>
      <c r="C11043" s="3">
        <v>11482</v>
      </c>
      <c r="D11043" s="4">
        <v>28940</v>
      </c>
      <c r="E11043" t="s">
        <v>6443</v>
      </c>
      <c r="F11043" s="4" t="s">
        <v>7348</v>
      </c>
      <c r="G11043" s="5">
        <v>8210</v>
      </c>
      <c r="H11043" s="6">
        <v>0.25237520000000002</v>
      </c>
      <c r="I11043" s="7">
        <v>61.374000000000002</v>
      </c>
      <c r="J11043" s="2">
        <v>61.5</v>
      </c>
      <c r="K11043">
        <v>2</v>
      </c>
    </row>
    <row r="11044" spans="1:12" x14ac:dyDescent="0.25">
      <c r="A11044">
        <v>51012</v>
      </c>
      <c r="B11044" s="2">
        <v>48.018459999999997</v>
      </c>
      <c r="C11044" s="3">
        <v>6326</v>
      </c>
      <c r="E11044" t="s">
        <v>6088</v>
      </c>
      <c r="F11044" s="4" t="s">
        <v>9593</v>
      </c>
      <c r="G11044" s="5">
        <v>4662</v>
      </c>
      <c r="H11044" s="6">
        <v>0.21600169999999999</v>
      </c>
      <c r="I11044" s="7">
        <v>67.658000000000001</v>
      </c>
      <c r="J11044" s="2">
        <v>52</v>
      </c>
      <c r="K11044">
        <v>3</v>
      </c>
    </row>
    <row r="11045" spans="1:12" x14ac:dyDescent="0.25">
      <c r="A11045">
        <v>46104</v>
      </c>
      <c r="B11045" s="2">
        <v>48.017180000000003</v>
      </c>
      <c r="C11045" s="3">
        <v>1077</v>
      </c>
      <c r="E11045" t="s">
        <v>374</v>
      </c>
      <c r="F11045" s="4" t="s">
        <v>8800</v>
      </c>
      <c r="G11045" s="5">
        <v>693</v>
      </c>
      <c r="H11045" s="6">
        <v>0.18470420000000001</v>
      </c>
      <c r="I11045" s="7">
        <v>73.05</v>
      </c>
      <c r="J11045" s="2">
        <v>55</v>
      </c>
      <c r="K11045">
        <v>1</v>
      </c>
    </row>
    <row r="11046" spans="1:12" x14ac:dyDescent="0.25">
      <c r="A11046">
        <v>68348</v>
      </c>
      <c r="B11046" s="2">
        <v>48.016959999999997</v>
      </c>
      <c r="C11046" s="3">
        <v>270</v>
      </c>
      <c r="E11046" t="s">
        <v>5040</v>
      </c>
      <c r="F11046" s="4" t="s">
        <v>12738</v>
      </c>
      <c r="G11046" s="5">
        <v>206</v>
      </c>
      <c r="H11046" s="6">
        <v>0.17961170000000001</v>
      </c>
      <c r="I11046" s="7">
        <v>73.929000000000002</v>
      </c>
    </row>
    <row r="11047" spans="1:12" x14ac:dyDescent="0.25">
      <c r="A11047">
        <v>97365</v>
      </c>
      <c r="B11047" s="2">
        <v>48.014989999999997</v>
      </c>
      <c r="C11047" s="3">
        <v>10942</v>
      </c>
      <c r="D11047" s="4">
        <v>35440</v>
      </c>
      <c r="E11047" t="s">
        <v>489</v>
      </c>
      <c r="F11047" s="4" t="s">
        <v>16170</v>
      </c>
      <c r="G11047" s="5">
        <v>8052</v>
      </c>
      <c r="H11047" s="6">
        <v>0.29470940000000001</v>
      </c>
      <c r="I11047" s="7">
        <v>54.037999999999997</v>
      </c>
      <c r="J11047" s="2">
        <v>46.076900000000002</v>
      </c>
      <c r="K11047">
        <v>13</v>
      </c>
      <c r="L11047" s="2">
        <v>81.2</v>
      </c>
    </row>
    <row r="11048" spans="1:12" x14ac:dyDescent="0.25">
      <c r="A11048">
        <v>81146</v>
      </c>
      <c r="B11048" s="2">
        <v>48.01296</v>
      </c>
      <c r="C11048" s="3">
        <v>652</v>
      </c>
      <c r="E11048" t="s">
        <v>14605</v>
      </c>
      <c r="F11048" s="4" t="s">
        <v>14477</v>
      </c>
      <c r="G11048" s="5">
        <v>430</v>
      </c>
      <c r="H11048" s="6">
        <v>0.324826</v>
      </c>
      <c r="I11048" s="7">
        <v>48.828000000000003</v>
      </c>
    </row>
    <row r="11049" spans="1:12" x14ac:dyDescent="0.25">
      <c r="A11049">
        <v>64118</v>
      </c>
      <c r="B11049" s="2">
        <v>48.006270000000001</v>
      </c>
      <c r="C11049" s="3">
        <v>40856</v>
      </c>
      <c r="D11049" s="4">
        <v>28140</v>
      </c>
      <c r="E11049" t="s">
        <v>12261</v>
      </c>
      <c r="F11049" s="4" t="s">
        <v>12102</v>
      </c>
      <c r="G11049" s="5">
        <v>27537</v>
      </c>
      <c r="H11049" s="6">
        <v>0.26371790000000001</v>
      </c>
      <c r="I11049" s="7">
        <v>59.381</v>
      </c>
      <c r="J11049" s="2">
        <v>44.8095</v>
      </c>
      <c r="K11049">
        <v>21</v>
      </c>
      <c r="L11049" s="2">
        <v>76.099999999999994</v>
      </c>
    </row>
    <row r="11050" spans="1:12" x14ac:dyDescent="0.25">
      <c r="A11050">
        <v>52032</v>
      </c>
      <c r="B11050" s="2">
        <v>47.99944</v>
      </c>
      <c r="C11050" s="3">
        <v>1475</v>
      </c>
      <c r="D11050" s="4">
        <v>20220</v>
      </c>
      <c r="E11050" t="s">
        <v>889</v>
      </c>
      <c r="F11050" s="4" t="s">
        <v>9593</v>
      </c>
      <c r="G11050" s="5">
        <v>992</v>
      </c>
      <c r="H11050" s="6">
        <v>0.22054380000000001</v>
      </c>
      <c r="I11050" s="7">
        <v>66.837999999999994</v>
      </c>
      <c r="J11050" s="2">
        <v>68</v>
      </c>
      <c r="K11050">
        <v>1</v>
      </c>
    </row>
    <row r="11051" spans="1:12" x14ac:dyDescent="0.25">
      <c r="A11051">
        <v>68728</v>
      </c>
      <c r="B11051" s="2">
        <v>47.99915</v>
      </c>
      <c r="C11051" s="3">
        <v>233</v>
      </c>
      <c r="D11051" s="4">
        <v>43580</v>
      </c>
      <c r="E11051" t="s">
        <v>217</v>
      </c>
      <c r="F11051" s="4" t="s">
        <v>12738</v>
      </c>
      <c r="G11051" s="5">
        <v>179</v>
      </c>
      <c r="H11051" s="6">
        <v>0.28491620000000001</v>
      </c>
      <c r="I11051" s="7">
        <v>55.713999999999999</v>
      </c>
    </row>
    <row r="11052" spans="1:12" x14ac:dyDescent="0.25">
      <c r="A11052">
        <v>29170</v>
      </c>
      <c r="B11052" s="2">
        <v>47.995730000000002</v>
      </c>
      <c r="C11052" s="3">
        <v>20926</v>
      </c>
      <c r="D11052" s="4">
        <v>17900</v>
      </c>
      <c r="E11052" t="s">
        <v>5326</v>
      </c>
      <c r="F11052" s="4" t="s">
        <v>6130</v>
      </c>
      <c r="G11052" s="5">
        <v>14131</v>
      </c>
      <c r="H11052" s="6">
        <v>0.22367680000000001</v>
      </c>
      <c r="I11052" s="7">
        <v>66.296000000000006</v>
      </c>
      <c r="J11052" s="2">
        <v>54.4</v>
      </c>
      <c r="K11052">
        <v>5</v>
      </c>
    </row>
    <row r="11053" spans="1:12" x14ac:dyDescent="0.25">
      <c r="A11053">
        <v>80817</v>
      </c>
      <c r="B11053" s="2">
        <v>47.988370000000003</v>
      </c>
      <c r="C11053" s="3">
        <v>28156</v>
      </c>
      <c r="D11053" s="4">
        <v>17820</v>
      </c>
      <c r="E11053" t="s">
        <v>5764</v>
      </c>
      <c r="F11053" s="4" t="s">
        <v>14477</v>
      </c>
      <c r="G11053" s="5">
        <v>16631</v>
      </c>
      <c r="H11053" s="6">
        <v>0.2260838</v>
      </c>
      <c r="I11053" s="7">
        <v>65.876999999999995</v>
      </c>
      <c r="J11053" s="2">
        <v>53</v>
      </c>
      <c r="K11053">
        <v>3</v>
      </c>
    </row>
    <row r="11054" spans="1:12" x14ac:dyDescent="0.25">
      <c r="A11054">
        <v>71923</v>
      </c>
      <c r="B11054" s="2">
        <v>47.982329999999997</v>
      </c>
      <c r="C11054" s="3">
        <v>14977</v>
      </c>
      <c r="D11054" s="4">
        <v>11660</v>
      </c>
      <c r="E11054" t="s">
        <v>13226</v>
      </c>
      <c r="F11054" s="4" t="s">
        <v>13183</v>
      </c>
      <c r="G11054" s="5">
        <v>8635</v>
      </c>
      <c r="H11054" s="6">
        <v>0.28809630000000003</v>
      </c>
      <c r="I11054" s="7">
        <v>55.152999999999999</v>
      </c>
      <c r="J11054" s="2">
        <v>52.2</v>
      </c>
      <c r="K11054">
        <v>5</v>
      </c>
    </row>
    <row r="11055" spans="1:12" x14ac:dyDescent="0.25">
      <c r="A11055">
        <v>60041</v>
      </c>
      <c r="B11055" s="2">
        <v>47.978810000000003</v>
      </c>
      <c r="C11055" s="3">
        <v>8654</v>
      </c>
      <c r="D11055" s="4">
        <v>16980</v>
      </c>
      <c r="E11055" t="s">
        <v>11499</v>
      </c>
      <c r="F11055" s="4" t="s">
        <v>11490</v>
      </c>
      <c r="G11055" s="5">
        <v>6028</v>
      </c>
      <c r="H11055" s="6">
        <v>0.2050091</v>
      </c>
      <c r="I11055" s="7">
        <v>69.507999999999996</v>
      </c>
      <c r="J11055" s="2">
        <v>56.333300000000001</v>
      </c>
      <c r="K11055">
        <v>3</v>
      </c>
    </row>
    <row r="11056" spans="1:12" x14ac:dyDescent="0.25">
      <c r="A11056">
        <v>73016</v>
      </c>
      <c r="B11056" s="2">
        <v>47.977119999999999</v>
      </c>
      <c r="C11056" s="3">
        <v>1559</v>
      </c>
      <c r="E11056" t="s">
        <v>13467</v>
      </c>
      <c r="F11056" s="4" t="s">
        <v>13462</v>
      </c>
      <c r="G11056" s="5">
        <v>1029</v>
      </c>
      <c r="H11056" s="6">
        <v>0.20213800000000001</v>
      </c>
      <c r="I11056" s="7">
        <v>70</v>
      </c>
    </row>
    <row r="11057" spans="1:12" x14ac:dyDescent="0.25">
      <c r="A11057">
        <v>76116</v>
      </c>
      <c r="B11057" s="2">
        <v>47.969470000000001</v>
      </c>
      <c r="C11057" s="3">
        <v>46902</v>
      </c>
      <c r="D11057" s="4">
        <v>19100</v>
      </c>
      <c r="E11057" t="s">
        <v>13904</v>
      </c>
      <c r="F11057" s="4" t="s">
        <v>13752</v>
      </c>
      <c r="G11057" s="5">
        <v>30943</v>
      </c>
      <c r="H11057" s="6">
        <v>0.29767640000000001</v>
      </c>
      <c r="I11057" s="7">
        <v>53.478999999999999</v>
      </c>
      <c r="J11057" s="2">
        <v>41.538499999999999</v>
      </c>
      <c r="K11057">
        <v>13</v>
      </c>
      <c r="L11057" s="2">
        <v>59.6</v>
      </c>
    </row>
    <row r="11058" spans="1:12" x14ac:dyDescent="0.25">
      <c r="A11058">
        <v>58011</v>
      </c>
      <c r="B11058" s="2">
        <v>47.962000000000003</v>
      </c>
      <c r="C11058" s="3">
        <v>388</v>
      </c>
      <c r="D11058" s="4">
        <v>22020</v>
      </c>
      <c r="E11058" t="s">
        <v>2831</v>
      </c>
      <c r="F11058" s="4" t="s">
        <v>11069</v>
      </c>
      <c r="G11058" s="5">
        <v>291</v>
      </c>
      <c r="H11058" s="6">
        <v>0.20205480000000001</v>
      </c>
      <c r="I11058" s="7">
        <v>70</v>
      </c>
      <c r="J11058" s="2">
        <v>53</v>
      </c>
      <c r="K11058">
        <v>1</v>
      </c>
    </row>
    <row r="11059" spans="1:12" x14ac:dyDescent="0.25">
      <c r="A11059">
        <v>35126</v>
      </c>
      <c r="B11059" s="2">
        <v>47.958350000000003</v>
      </c>
      <c r="C11059" s="3">
        <v>21510</v>
      </c>
      <c r="D11059" s="4">
        <v>13820</v>
      </c>
      <c r="E11059" t="s">
        <v>7066</v>
      </c>
      <c r="F11059" s="4" t="s">
        <v>7027</v>
      </c>
      <c r="G11059" s="5">
        <v>14960</v>
      </c>
      <c r="H11059" s="6">
        <v>0.20006679999999999</v>
      </c>
      <c r="I11059" s="7">
        <v>70.343000000000004</v>
      </c>
      <c r="J11059" s="2">
        <v>48.666699999999999</v>
      </c>
      <c r="K11059">
        <v>3</v>
      </c>
    </row>
    <row r="11060" spans="1:12" x14ac:dyDescent="0.25">
      <c r="A11060">
        <v>84340</v>
      </c>
      <c r="B11060" s="2">
        <v>47.954300000000003</v>
      </c>
      <c r="C11060" s="3">
        <v>3614</v>
      </c>
      <c r="D11060" s="4">
        <v>36260</v>
      </c>
      <c r="E11060" t="s">
        <v>5980</v>
      </c>
      <c r="F11060" s="4" t="s">
        <v>14851</v>
      </c>
      <c r="G11060" s="5">
        <v>1963</v>
      </c>
      <c r="H11060" s="6">
        <v>0.20672099999999999</v>
      </c>
      <c r="I11060" s="7">
        <v>69.191000000000003</v>
      </c>
    </row>
    <row r="11061" spans="1:12" x14ac:dyDescent="0.25">
      <c r="A11061">
        <v>47941</v>
      </c>
      <c r="B11061" s="2">
        <v>47.953620000000001</v>
      </c>
      <c r="C11061" s="3">
        <v>1386</v>
      </c>
      <c r="D11061" s="4">
        <v>29200</v>
      </c>
      <c r="E11061" t="s">
        <v>1749</v>
      </c>
      <c r="F11061" s="4" t="s">
        <v>8800</v>
      </c>
      <c r="G11061" s="5">
        <v>869</v>
      </c>
      <c r="H11061" s="6">
        <v>0.2174914</v>
      </c>
      <c r="I11061" s="7">
        <v>67.320999999999998</v>
      </c>
    </row>
    <row r="11062" spans="1:12" x14ac:dyDescent="0.25">
      <c r="A11062">
        <v>58222</v>
      </c>
      <c r="B11062" s="2">
        <v>47.953360000000004</v>
      </c>
      <c r="C11062" s="3">
        <v>368</v>
      </c>
      <c r="E11062" t="s">
        <v>9272</v>
      </c>
      <c r="F11062" s="4" t="s">
        <v>11069</v>
      </c>
      <c r="G11062" s="5">
        <v>237</v>
      </c>
      <c r="H11062" s="6">
        <v>0.27426159999999999</v>
      </c>
      <c r="I11062" s="7">
        <v>57.5</v>
      </c>
    </row>
    <row r="11063" spans="1:12" x14ac:dyDescent="0.25">
      <c r="A11063">
        <v>38076</v>
      </c>
      <c r="B11063" s="2">
        <v>47.953150000000001</v>
      </c>
      <c r="C11063" s="3">
        <v>883</v>
      </c>
      <c r="D11063" s="4">
        <v>32820</v>
      </c>
      <c r="E11063" t="s">
        <v>1121</v>
      </c>
      <c r="F11063" s="4" t="s">
        <v>7348</v>
      </c>
      <c r="G11063" s="5">
        <v>639</v>
      </c>
      <c r="H11063" s="6">
        <v>0.24531249999999999</v>
      </c>
      <c r="I11063" s="7">
        <v>62.5</v>
      </c>
    </row>
    <row r="11064" spans="1:12" x14ac:dyDescent="0.25">
      <c r="A11064">
        <v>24526</v>
      </c>
      <c r="B11064" s="2">
        <v>47.952779999999997</v>
      </c>
      <c r="C11064" s="3">
        <v>1218</v>
      </c>
      <c r="D11064" s="4">
        <v>31340</v>
      </c>
      <c r="E11064" t="s">
        <v>5091</v>
      </c>
      <c r="F11064" s="4" t="s">
        <v>4335</v>
      </c>
      <c r="G11064" s="5">
        <v>902</v>
      </c>
      <c r="H11064" s="6">
        <v>0.21926909999999999</v>
      </c>
      <c r="I11064" s="7">
        <v>67</v>
      </c>
    </row>
    <row r="11065" spans="1:12" x14ac:dyDescent="0.25">
      <c r="A11065">
        <v>53961</v>
      </c>
      <c r="B11065" s="2">
        <v>47.952419999999996</v>
      </c>
      <c r="C11065" s="3">
        <v>855</v>
      </c>
      <c r="D11065" s="4">
        <v>12660</v>
      </c>
      <c r="E11065" t="s">
        <v>10160</v>
      </c>
      <c r="F11065" s="4" t="s">
        <v>10031</v>
      </c>
      <c r="G11065" s="5">
        <v>583</v>
      </c>
      <c r="H11065" s="6">
        <v>0.1972556</v>
      </c>
      <c r="I11065" s="7">
        <v>70.795000000000002</v>
      </c>
    </row>
    <row r="11066" spans="1:12" x14ac:dyDescent="0.25">
      <c r="A11066">
        <v>50036</v>
      </c>
      <c r="B11066" s="2">
        <v>47.94961</v>
      </c>
      <c r="C11066" s="3">
        <v>16205</v>
      </c>
      <c r="D11066" s="4">
        <v>14340</v>
      </c>
      <c r="E11066" t="s">
        <v>6026</v>
      </c>
      <c r="F11066" s="4" t="s">
        <v>9593</v>
      </c>
      <c r="G11066" s="5">
        <v>11194</v>
      </c>
      <c r="H11066" s="6">
        <v>0.2299446</v>
      </c>
      <c r="I11066" s="7">
        <v>65.144000000000005</v>
      </c>
      <c r="J11066" s="2">
        <v>55.8889</v>
      </c>
      <c r="K11066">
        <v>9</v>
      </c>
    </row>
    <row r="11067" spans="1:12" x14ac:dyDescent="0.25">
      <c r="A11067">
        <v>45828</v>
      </c>
      <c r="B11067" s="2">
        <v>47.945959999999999</v>
      </c>
      <c r="C11067" s="3">
        <v>6078</v>
      </c>
      <c r="D11067" s="4">
        <v>16380</v>
      </c>
      <c r="E11067" t="s">
        <v>7639</v>
      </c>
      <c r="F11067" s="4" t="s">
        <v>8295</v>
      </c>
      <c r="G11067" s="5">
        <v>4031</v>
      </c>
      <c r="H11067" s="6">
        <v>0.17266190000000001</v>
      </c>
      <c r="I11067" s="7">
        <v>75.042000000000002</v>
      </c>
    </row>
    <row r="11068" spans="1:12" x14ac:dyDescent="0.25">
      <c r="A11068">
        <v>36022</v>
      </c>
      <c r="B11068" s="2">
        <v>47.943190000000001</v>
      </c>
      <c r="C11068" s="3">
        <v>11409</v>
      </c>
      <c r="D11068" s="4">
        <v>33860</v>
      </c>
      <c r="E11068" t="s">
        <v>7180</v>
      </c>
      <c r="F11068" s="4" t="s">
        <v>7027</v>
      </c>
      <c r="G11068" s="5">
        <v>7572</v>
      </c>
      <c r="H11068" s="6">
        <v>0.17469960000000001</v>
      </c>
      <c r="I11068" s="7">
        <v>74.688000000000002</v>
      </c>
      <c r="J11068" s="2">
        <v>59</v>
      </c>
      <c r="K11068">
        <v>1</v>
      </c>
    </row>
    <row r="11069" spans="1:12" x14ac:dyDescent="0.25">
      <c r="A11069">
        <v>76631</v>
      </c>
      <c r="B11069" s="2">
        <v>47.941290000000002</v>
      </c>
      <c r="C11069" s="3">
        <v>486</v>
      </c>
      <c r="E11069" t="s">
        <v>11372</v>
      </c>
      <c r="F11069" s="4" t="s">
        <v>13752</v>
      </c>
      <c r="G11069" s="5">
        <v>358</v>
      </c>
      <c r="H11069" s="6">
        <v>0.18384400000000001</v>
      </c>
      <c r="I11069" s="7">
        <v>73.105000000000004</v>
      </c>
    </row>
    <row r="11070" spans="1:12" x14ac:dyDescent="0.25">
      <c r="A11070">
        <v>56215</v>
      </c>
      <c r="B11070" s="2">
        <v>47.940429999999999</v>
      </c>
      <c r="C11070" s="3">
        <v>4388</v>
      </c>
      <c r="E11070" t="s">
        <v>5713</v>
      </c>
      <c r="F11070" s="4" t="s">
        <v>10428</v>
      </c>
      <c r="G11070" s="5">
        <v>3230</v>
      </c>
      <c r="H11070" s="6">
        <v>0.19591459999999999</v>
      </c>
      <c r="I11070" s="7">
        <v>71.016000000000005</v>
      </c>
      <c r="J11070" s="2">
        <v>62.5</v>
      </c>
      <c r="K11070">
        <v>2</v>
      </c>
    </row>
    <row r="11071" spans="1:12" x14ac:dyDescent="0.25">
      <c r="A11071">
        <v>97828</v>
      </c>
      <c r="B11071" s="2">
        <v>47.939129999999999</v>
      </c>
      <c r="C11071" s="3">
        <v>2901</v>
      </c>
      <c r="E11071" t="s">
        <v>5578</v>
      </c>
      <c r="F11071" s="4" t="s">
        <v>16170</v>
      </c>
      <c r="G11071" s="5">
        <v>2223</v>
      </c>
      <c r="H11071" s="6">
        <v>0.26090869999999999</v>
      </c>
      <c r="I11071" s="7">
        <v>59.783999999999999</v>
      </c>
      <c r="J11071" s="2">
        <v>40</v>
      </c>
      <c r="K11071">
        <v>2</v>
      </c>
    </row>
    <row r="11072" spans="1:12" x14ac:dyDescent="0.25">
      <c r="A11072">
        <v>77474</v>
      </c>
      <c r="B11072" s="2">
        <v>47.936689999999999</v>
      </c>
      <c r="C11072" s="3">
        <v>12866</v>
      </c>
      <c r="D11072" s="4">
        <v>26420</v>
      </c>
      <c r="E11072" t="s">
        <v>14064</v>
      </c>
      <c r="F11072" s="4" t="s">
        <v>13752</v>
      </c>
      <c r="G11072" s="5">
        <v>7973</v>
      </c>
      <c r="H11072" s="6">
        <v>0.17182990000000001</v>
      </c>
      <c r="I11072" s="7">
        <v>75.176000000000002</v>
      </c>
      <c r="J11072" s="2">
        <v>24</v>
      </c>
      <c r="K11072">
        <v>1</v>
      </c>
    </row>
    <row r="11073" spans="1:12" x14ac:dyDescent="0.25">
      <c r="A11073">
        <v>52353</v>
      </c>
      <c r="B11073" s="2">
        <v>47.93327</v>
      </c>
      <c r="C11073" s="3">
        <v>9013</v>
      </c>
      <c r="D11073" s="4">
        <v>26980</v>
      </c>
      <c r="E11073" t="s">
        <v>579</v>
      </c>
      <c r="F11073" s="4" t="s">
        <v>9593</v>
      </c>
      <c r="G11073" s="5">
        <v>6322</v>
      </c>
      <c r="H11073" s="6">
        <v>0.23394499999999999</v>
      </c>
      <c r="I11073" s="7">
        <v>64.441999999999993</v>
      </c>
      <c r="J11073" s="2">
        <v>55</v>
      </c>
      <c r="K11073">
        <v>6</v>
      </c>
    </row>
    <row r="11074" spans="1:12" x14ac:dyDescent="0.25">
      <c r="A11074">
        <v>5343</v>
      </c>
      <c r="B11074" s="2">
        <v>47.931620000000002</v>
      </c>
      <c r="C11074" s="3">
        <v>833</v>
      </c>
      <c r="E11074" t="s">
        <v>1077</v>
      </c>
      <c r="F11074" s="4" t="s">
        <v>1030</v>
      </c>
      <c r="G11074" s="5">
        <v>592</v>
      </c>
      <c r="H11074" s="6">
        <v>0.26812819999999998</v>
      </c>
      <c r="I11074" s="7">
        <v>58.533999999999999</v>
      </c>
      <c r="J11074" s="2">
        <v>30</v>
      </c>
      <c r="K11074">
        <v>1</v>
      </c>
    </row>
    <row r="11075" spans="1:12" x14ac:dyDescent="0.25">
      <c r="A11075">
        <v>75414</v>
      </c>
      <c r="B11075" s="2">
        <v>47.930929999999996</v>
      </c>
      <c r="C11075" s="3">
        <v>3171</v>
      </c>
      <c r="D11075" s="4">
        <v>43300</v>
      </c>
      <c r="E11075" t="s">
        <v>7522</v>
      </c>
      <c r="F11075" s="4" t="s">
        <v>13752</v>
      </c>
      <c r="G11075" s="5">
        <v>2279</v>
      </c>
      <c r="H11075" s="6">
        <v>0.2167617</v>
      </c>
      <c r="I11075" s="7">
        <v>67.403999999999996</v>
      </c>
      <c r="J11075" s="2">
        <v>63</v>
      </c>
      <c r="K11075">
        <v>1</v>
      </c>
    </row>
    <row r="11076" spans="1:12" x14ac:dyDescent="0.25">
      <c r="A11076">
        <v>62671</v>
      </c>
      <c r="B11076" s="2">
        <v>47.930320000000002</v>
      </c>
      <c r="C11076" s="3">
        <v>340</v>
      </c>
      <c r="D11076" s="4">
        <v>30660</v>
      </c>
      <c r="E11076" t="s">
        <v>3820</v>
      </c>
      <c r="F11076" s="4" t="s">
        <v>11490</v>
      </c>
      <c r="G11076" s="5">
        <v>261</v>
      </c>
      <c r="H11076" s="6">
        <v>0.19157089999999999</v>
      </c>
      <c r="I11076" s="7">
        <v>71.75</v>
      </c>
    </row>
    <row r="11077" spans="1:12" x14ac:dyDescent="0.25">
      <c r="A11077">
        <v>70818</v>
      </c>
      <c r="B11077" s="2">
        <v>47.928649999999998</v>
      </c>
      <c r="C11077" s="3">
        <v>9390</v>
      </c>
      <c r="D11077" s="4">
        <v>12940</v>
      </c>
      <c r="E11077" t="s">
        <v>13089</v>
      </c>
      <c r="F11077" s="4" t="s">
        <v>12927</v>
      </c>
      <c r="G11077" s="5">
        <v>6763</v>
      </c>
      <c r="H11077" s="6">
        <v>0.1886737</v>
      </c>
      <c r="I11077" s="7">
        <v>72.25</v>
      </c>
      <c r="J11077" s="2">
        <v>41</v>
      </c>
      <c r="K11077">
        <v>2</v>
      </c>
    </row>
    <row r="11078" spans="1:12" x14ac:dyDescent="0.25">
      <c r="A11078">
        <v>44084</v>
      </c>
      <c r="B11078" s="2">
        <v>47.926400000000001</v>
      </c>
      <c r="C11078" s="3">
        <v>3746</v>
      </c>
      <c r="D11078" s="4">
        <v>11780</v>
      </c>
      <c r="E11078" t="s">
        <v>5296</v>
      </c>
      <c r="F11078" s="4" t="s">
        <v>8295</v>
      </c>
      <c r="G11078" s="5">
        <v>2625</v>
      </c>
      <c r="H11078" s="6">
        <v>0.1992381</v>
      </c>
      <c r="I11078" s="7">
        <v>70.417000000000002</v>
      </c>
      <c r="J11078" s="2">
        <v>66</v>
      </c>
      <c r="K11078">
        <v>1</v>
      </c>
    </row>
    <row r="11079" spans="1:12" x14ac:dyDescent="0.25">
      <c r="A11079">
        <v>68745</v>
      </c>
      <c r="B11079" s="2">
        <v>47.9255</v>
      </c>
      <c r="C11079" s="3">
        <v>1786</v>
      </c>
      <c r="E11079" t="s">
        <v>2049</v>
      </c>
      <c r="F11079" s="4" t="s">
        <v>12738</v>
      </c>
      <c r="G11079" s="5">
        <v>1141</v>
      </c>
      <c r="H11079" s="6">
        <v>0.26707530000000002</v>
      </c>
      <c r="I11079" s="7">
        <v>58.692999999999998</v>
      </c>
    </row>
    <row r="11080" spans="1:12" x14ac:dyDescent="0.25">
      <c r="A11080">
        <v>3276</v>
      </c>
      <c r="B11080" s="2">
        <v>47.923760000000001</v>
      </c>
      <c r="C11080" s="3">
        <v>8362</v>
      </c>
      <c r="D11080" s="4">
        <v>29060</v>
      </c>
      <c r="E11080" t="s">
        <v>577</v>
      </c>
      <c r="F11080" s="4" t="s">
        <v>520</v>
      </c>
      <c r="G11080" s="5">
        <v>6081</v>
      </c>
      <c r="H11080" s="6">
        <v>0.22574810000000001</v>
      </c>
      <c r="I11080" s="7">
        <v>65.832999999999998</v>
      </c>
      <c r="J11080" s="2">
        <v>47.5</v>
      </c>
      <c r="K11080">
        <v>2</v>
      </c>
    </row>
    <row r="11081" spans="1:12" x14ac:dyDescent="0.25">
      <c r="A11081">
        <v>68601</v>
      </c>
      <c r="B11081" s="2">
        <v>47.917920000000002</v>
      </c>
      <c r="C11081" s="3">
        <v>28191</v>
      </c>
      <c r="D11081" s="4">
        <v>18100</v>
      </c>
      <c r="E11081" t="s">
        <v>1585</v>
      </c>
      <c r="F11081" s="4" t="s">
        <v>12738</v>
      </c>
      <c r="G11081" s="5">
        <v>18354</v>
      </c>
      <c r="H11081" s="6">
        <v>0.2213686</v>
      </c>
      <c r="I11081" s="7">
        <v>66.584999999999994</v>
      </c>
      <c r="J11081" s="2">
        <v>49.235300000000002</v>
      </c>
      <c r="K11081">
        <v>17</v>
      </c>
      <c r="L11081" s="2">
        <v>91.5</v>
      </c>
    </row>
    <row r="11082" spans="1:12" x14ac:dyDescent="0.25">
      <c r="A11082">
        <v>74820</v>
      </c>
      <c r="B11082" s="2">
        <v>47.908790000000003</v>
      </c>
      <c r="C11082" s="3">
        <v>31242</v>
      </c>
      <c r="D11082" s="4">
        <v>10220</v>
      </c>
      <c r="E11082" t="s">
        <v>8754</v>
      </c>
      <c r="F11082" s="4" t="s">
        <v>13462</v>
      </c>
      <c r="G11082" s="5">
        <v>19781</v>
      </c>
      <c r="H11082" s="6">
        <v>0.28980889999999998</v>
      </c>
      <c r="I11082" s="7">
        <v>54.756999999999998</v>
      </c>
      <c r="J11082" s="2">
        <v>47</v>
      </c>
      <c r="K11082">
        <v>5</v>
      </c>
    </row>
    <row r="11083" spans="1:12" x14ac:dyDescent="0.25">
      <c r="A11083">
        <v>32033</v>
      </c>
      <c r="B11083" s="2">
        <v>47.903269999999999</v>
      </c>
      <c r="C11083" s="3">
        <v>4793</v>
      </c>
      <c r="D11083" s="4">
        <v>27260</v>
      </c>
      <c r="E11083" t="s">
        <v>4645</v>
      </c>
      <c r="F11083" s="4" t="s">
        <v>6689</v>
      </c>
      <c r="G11083" s="5">
        <v>3303</v>
      </c>
      <c r="H11083" s="6">
        <v>0.24424940000000001</v>
      </c>
      <c r="I11083" s="7">
        <v>62.63</v>
      </c>
    </row>
    <row r="11084" spans="1:12" x14ac:dyDescent="0.25">
      <c r="A11084">
        <v>78028</v>
      </c>
      <c r="B11084" s="2">
        <v>47.895740000000004</v>
      </c>
      <c r="C11084" s="3">
        <v>39535</v>
      </c>
      <c r="D11084" s="4">
        <v>28500</v>
      </c>
      <c r="E11084" t="s">
        <v>14163</v>
      </c>
      <c r="F11084" s="4" t="s">
        <v>13752</v>
      </c>
      <c r="G11084" s="5">
        <v>28165</v>
      </c>
      <c r="H11084" s="6">
        <v>0.28972130000000001</v>
      </c>
      <c r="I11084" s="7">
        <v>54.771999999999998</v>
      </c>
      <c r="J11084" s="2">
        <v>43.142899999999997</v>
      </c>
      <c r="K11084">
        <v>7</v>
      </c>
    </row>
    <row r="11085" spans="1:12" x14ac:dyDescent="0.25">
      <c r="A11085">
        <v>62920</v>
      </c>
      <c r="B11085" s="2">
        <v>47.888420000000004</v>
      </c>
      <c r="C11085" s="3">
        <v>3490</v>
      </c>
      <c r="E11085" t="s">
        <v>12066</v>
      </c>
      <c r="F11085" s="4" t="s">
        <v>11490</v>
      </c>
      <c r="G11085" s="5">
        <v>2414</v>
      </c>
      <c r="H11085" s="6">
        <v>0.2828157</v>
      </c>
      <c r="I11085" s="7">
        <v>55.962000000000003</v>
      </c>
    </row>
    <row r="11086" spans="1:12" x14ac:dyDescent="0.25">
      <c r="A11086">
        <v>47535</v>
      </c>
      <c r="B11086" s="2">
        <v>47.88776</v>
      </c>
      <c r="C11086" s="3">
        <v>472</v>
      </c>
      <c r="D11086" s="4">
        <v>47180</v>
      </c>
      <c r="E11086" t="s">
        <v>9022</v>
      </c>
      <c r="F11086" s="4" t="s">
        <v>8800</v>
      </c>
      <c r="G11086" s="5">
        <v>337</v>
      </c>
      <c r="H11086" s="6">
        <v>0.18397630000000001</v>
      </c>
      <c r="I11086" s="7">
        <v>73.036000000000001</v>
      </c>
      <c r="J11086" s="2">
        <v>48</v>
      </c>
      <c r="K11086">
        <v>1</v>
      </c>
    </row>
    <row r="11087" spans="1:12" x14ac:dyDescent="0.25">
      <c r="A11087">
        <v>37206</v>
      </c>
      <c r="B11087" s="2">
        <v>47.883420000000001</v>
      </c>
      <c r="C11087" s="3">
        <v>26222</v>
      </c>
      <c r="D11087" s="4">
        <v>34980</v>
      </c>
      <c r="E11087" t="s">
        <v>5777</v>
      </c>
      <c r="F11087" s="4" t="s">
        <v>7348</v>
      </c>
      <c r="G11087" s="5">
        <v>17757</v>
      </c>
      <c r="H11087" s="6">
        <v>0.35386869999999998</v>
      </c>
      <c r="I11087" s="7">
        <v>43.667999999999999</v>
      </c>
      <c r="J11087" s="2">
        <v>40.884599999999999</v>
      </c>
      <c r="K11087">
        <v>26</v>
      </c>
      <c r="L11087" s="2">
        <v>55.9</v>
      </c>
    </row>
    <row r="11088" spans="1:12" x14ac:dyDescent="0.25">
      <c r="A11088">
        <v>76043</v>
      </c>
      <c r="B11088" s="2">
        <v>47.878030000000003</v>
      </c>
      <c r="C11088" s="3">
        <v>7434</v>
      </c>
      <c r="D11088" s="4">
        <v>19100</v>
      </c>
      <c r="E11088" t="s">
        <v>13892</v>
      </c>
      <c r="F11088" s="4" t="s">
        <v>13752</v>
      </c>
      <c r="G11088" s="5">
        <v>4804</v>
      </c>
      <c r="H11088" s="6">
        <v>0.26056190000000001</v>
      </c>
      <c r="I11088" s="7">
        <v>59.792000000000002</v>
      </c>
      <c r="J11088" s="2">
        <v>79</v>
      </c>
      <c r="K11088">
        <v>1</v>
      </c>
    </row>
    <row r="11089" spans="1:12" x14ac:dyDescent="0.25">
      <c r="A11089">
        <v>80736</v>
      </c>
      <c r="B11089" s="2">
        <v>47.87677</v>
      </c>
      <c r="C11089" s="3">
        <v>575</v>
      </c>
      <c r="D11089" s="4">
        <v>44540</v>
      </c>
      <c r="E11089" t="s">
        <v>14536</v>
      </c>
      <c r="F11089" s="4" t="s">
        <v>14477</v>
      </c>
      <c r="G11089" s="5">
        <v>439</v>
      </c>
      <c r="H11089" s="6">
        <v>0.2</v>
      </c>
      <c r="I11089" s="7">
        <v>70.25</v>
      </c>
    </row>
    <row r="11090" spans="1:12" x14ac:dyDescent="0.25">
      <c r="A11090">
        <v>62626</v>
      </c>
      <c r="B11090" s="2">
        <v>47.87529</v>
      </c>
      <c r="C11090" s="3">
        <v>8458</v>
      </c>
      <c r="D11090" s="4">
        <v>41180</v>
      </c>
      <c r="E11090" t="s">
        <v>11991</v>
      </c>
      <c r="F11090" s="4" t="s">
        <v>11490</v>
      </c>
      <c r="G11090" s="5">
        <v>5763</v>
      </c>
      <c r="H11090" s="6">
        <v>0.23091600000000001</v>
      </c>
      <c r="I11090" s="7">
        <v>64.900999999999996</v>
      </c>
      <c r="J11090" s="2">
        <v>56.166699999999999</v>
      </c>
      <c r="K11090">
        <v>12</v>
      </c>
      <c r="L11090" s="2">
        <v>99.6</v>
      </c>
    </row>
    <row r="11091" spans="1:12" x14ac:dyDescent="0.25">
      <c r="A11091">
        <v>44081</v>
      </c>
      <c r="B11091" s="2">
        <v>47.872779999999999</v>
      </c>
      <c r="C11091" s="3">
        <v>6927</v>
      </c>
      <c r="D11091" s="4">
        <v>17460</v>
      </c>
      <c r="E11091" t="s">
        <v>921</v>
      </c>
      <c r="F11091" s="4" t="s">
        <v>8295</v>
      </c>
      <c r="G11091" s="5">
        <v>4695</v>
      </c>
      <c r="H11091" s="6">
        <v>0.19233230000000001</v>
      </c>
      <c r="I11091" s="7">
        <v>71.555999999999997</v>
      </c>
      <c r="J11091" s="2">
        <v>50.75</v>
      </c>
      <c r="K11091">
        <v>8</v>
      </c>
    </row>
    <row r="11092" spans="1:12" x14ac:dyDescent="0.25">
      <c r="A11092">
        <v>98366</v>
      </c>
      <c r="B11092" s="2">
        <v>47.866340000000001</v>
      </c>
      <c r="C11092" s="3">
        <v>33311</v>
      </c>
      <c r="D11092" s="4">
        <v>14740</v>
      </c>
      <c r="E11092" t="s">
        <v>16420</v>
      </c>
      <c r="F11092" s="4" t="s">
        <v>16344</v>
      </c>
      <c r="G11092" s="5">
        <v>22212</v>
      </c>
      <c r="H11092" s="6">
        <v>0.22068160000000001</v>
      </c>
      <c r="I11092" s="7">
        <v>66.656999999999996</v>
      </c>
      <c r="J11092" s="2">
        <v>47.230800000000002</v>
      </c>
      <c r="K11092">
        <v>13</v>
      </c>
      <c r="L11092" s="2">
        <v>85.5</v>
      </c>
    </row>
    <row r="11093" spans="1:12" x14ac:dyDescent="0.25">
      <c r="A11093">
        <v>46065</v>
      </c>
      <c r="B11093" s="2">
        <v>47.860500000000002</v>
      </c>
      <c r="C11093" s="3">
        <v>3474</v>
      </c>
      <c r="D11093" s="4">
        <v>23140</v>
      </c>
      <c r="E11093" t="s">
        <v>6531</v>
      </c>
      <c r="F11093" s="4" t="s">
        <v>8800</v>
      </c>
      <c r="G11093" s="5">
        <v>2206</v>
      </c>
      <c r="H11093" s="6">
        <v>0.18359020000000001</v>
      </c>
      <c r="I11093" s="7">
        <v>73.063000000000002</v>
      </c>
      <c r="J11093" s="2">
        <v>64</v>
      </c>
      <c r="K11093">
        <v>2</v>
      </c>
    </row>
    <row r="11094" spans="1:12" x14ac:dyDescent="0.25">
      <c r="A11094">
        <v>23842</v>
      </c>
      <c r="B11094" s="2">
        <v>47.858609999999999</v>
      </c>
      <c r="C11094" s="3">
        <v>7683</v>
      </c>
      <c r="D11094" s="4">
        <v>40060</v>
      </c>
      <c r="E11094" t="s">
        <v>4892</v>
      </c>
      <c r="F11094" s="4" t="s">
        <v>4335</v>
      </c>
      <c r="G11094" s="5">
        <v>5669</v>
      </c>
      <c r="H11094" s="6">
        <v>0.1640501</v>
      </c>
      <c r="I11094" s="7">
        <v>76.438000000000002</v>
      </c>
      <c r="J11094" s="2">
        <v>58</v>
      </c>
      <c r="K11094">
        <v>1</v>
      </c>
    </row>
    <row r="11095" spans="1:12" x14ac:dyDescent="0.25">
      <c r="A11095">
        <v>32812</v>
      </c>
      <c r="B11095" s="2">
        <v>47.851219999999998</v>
      </c>
      <c r="C11095" s="3">
        <v>36967</v>
      </c>
      <c r="D11095" s="4">
        <v>36740</v>
      </c>
      <c r="E11095" t="s">
        <v>5555</v>
      </c>
      <c r="F11095" s="4" t="s">
        <v>6689</v>
      </c>
      <c r="G11095" s="5">
        <v>25194</v>
      </c>
      <c r="H11095" s="6">
        <v>0.27680100000000002</v>
      </c>
      <c r="I11095" s="7">
        <v>56.953000000000003</v>
      </c>
      <c r="J11095" s="2">
        <v>42.818199999999997</v>
      </c>
      <c r="K11095">
        <v>11</v>
      </c>
      <c r="L11095" s="2">
        <v>66.099999999999994</v>
      </c>
    </row>
    <row r="11096" spans="1:12" x14ac:dyDescent="0.25">
      <c r="A11096">
        <v>54403</v>
      </c>
      <c r="B11096" s="2">
        <v>47.84111</v>
      </c>
      <c r="C11096" s="3">
        <v>24750</v>
      </c>
      <c r="D11096" s="4">
        <v>48140</v>
      </c>
      <c r="E11096" t="s">
        <v>6784</v>
      </c>
      <c r="F11096" s="4" t="s">
        <v>10031</v>
      </c>
      <c r="G11096" s="5">
        <v>17059</v>
      </c>
      <c r="H11096" s="6">
        <v>0.24966289999999999</v>
      </c>
      <c r="I11096" s="7">
        <v>61.642000000000003</v>
      </c>
      <c r="J11096" s="2">
        <v>51.285699999999999</v>
      </c>
      <c r="K11096">
        <v>14</v>
      </c>
      <c r="L11096" s="2">
        <v>95.5</v>
      </c>
    </row>
    <row r="11097" spans="1:12" x14ac:dyDescent="0.25">
      <c r="A11097">
        <v>69168</v>
      </c>
      <c r="B11097" s="2">
        <v>47.83699</v>
      </c>
      <c r="C11097" s="3">
        <v>202</v>
      </c>
      <c r="E11097" t="s">
        <v>3518</v>
      </c>
      <c r="F11097" s="4" t="s">
        <v>12738</v>
      </c>
      <c r="G11097" s="5">
        <v>180</v>
      </c>
      <c r="H11097" s="6">
        <v>0.28176800000000002</v>
      </c>
      <c r="I11097" s="7">
        <v>56.094000000000001</v>
      </c>
    </row>
    <row r="11098" spans="1:12" x14ac:dyDescent="0.25">
      <c r="A11098">
        <v>38392</v>
      </c>
      <c r="B11098" s="2">
        <v>47.836849999999998</v>
      </c>
      <c r="C11098" s="3">
        <v>569</v>
      </c>
      <c r="D11098" s="4">
        <v>27180</v>
      </c>
      <c r="E11098" t="s">
        <v>3423</v>
      </c>
      <c r="F11098" s="4" t="s">
        <v>7348</v>
      </c>
      <c r="G11098" s="5">
        <v>409</v>
      </c>
      <c r="H11098" s="6">
        <v>5.8679700000000001E-2</v>
      </c>
      <c r="I11098" s="7">
        <v>94.643000000000001</v>
      </c>
    </row>
    <row r="11099" spans="1:12" x14ac:dyDescent="0.25">
      <c r="A11099">
        <v>17370</v>
      </c>
      <c r="B11099" s="2">
        <v>47.835929999999998</v>
      </c>
      <c r="C11099" s="3">
        <v>5202</v>
      </c>
      <c r="D11099" s="4">
        <v>49620</v>
      </c>
      <c r="E11099" t="s">
        <v>3797</v>
      </c>
      <c r="F11099" s="4" t="s">
        <v>3003</v>
      </c>
      <c r="G11099" s="5">
        <v>3414</v>
      </c>
      <c r="H11099" s="6">
        <v>0.17311070000000001</v>
      </c>
      <c r="I11099" s="7">
        <v>74.861000000000004</v>
      </c>
    </row>
    <row r="11100" spans="1:12" x14ac:dyDescent="0.25">
      <c r="A11100">
        <v>21912</v>
      </c>
      <c r="B11100" s="2">
        <v>47.834940000000003</v>
      </c>
      <c r="C11100" s="3">
        <v>1406</v>
      </c>
      <c r="D11100" s="4">
        <v>37980</v>
      </c>
      <c r="E11100" t="s">
        <v>138</v>
      </c>
      <c r="F11100" s="4" t="s">
        <v>4361</v>
      </c>
      <c r="G11100" s="5">
        <v>740</v>
      </c>
      <c r="H11100" s="6">
        <v>0.1878378</v>
      </c>
      <c r="I11100" s="7">
        <v>72.316000000000003</v>
      </c>
    </row>
    <row r="11101" spans="1:12" x14ac:dyDescent="0.25">
      <c r="A11101">
        <v>66941</v>
      </c>
      <c r="B11101" s="2">
        <v>47.834719999999997</v>
      </c>
      <c r="C11101" s="3">
        <v>254</v>
      </c>
      <c r="E11101" t="s">
        <v>12582</v>
      </c>
      <c r="F11101" s="4" t="s">
        <v>12494</v>
      </c>
      <c r="G11101" s="5">
        <v>165</v>
      </c>
      <c r="H11101" s="6">
        <v>0.2228916</v>
      </c>
      <c r="I11101" s="7">
        <v>66.25</v>
      </c>
    </row>
    <row r="11102" spans="1:12" x14ac:dyDescent="0.25">
      <c r="A11102">
        <v>73718</v>
      </c>
      <c r="B11102" s="2">
        <v>47.834569999999999</v>
      </c>
      <c r="C11102" s="3">
        <v>603</v>
      </c>
      <c r="E11102" t="s">
        <v>9597</v>
      </c>
      <c r="F11102" s="4" t="s">
        <v>13462</v>
      </c>
      <c r="G11102" s="5">
        <v>449</v>
      </c>
      <c r="H11102" s="6">
        <v>0.16444439999999999</v>
      </c>
      <c r="I11102" s="7">
        <v>76.346000000000004</v>
      </c>
      <c r="J11102" s="2">
        <v>62</v>
      </c>
      <c r="K11102">
        <v>2</v>
      </c>
    </row>
    <row r="11103" spans="1:12" x14ac:dyDescent="0.25">
      <c r="A11103">
        <v>67118</v>
      </c>
      <c r="B11103" s="2">
        <v>47.83437</v>
      </c>
      <c r="C11103" s="3">
        <v>740</v>
      </c>
      <c r="D11103" s="4">
        <v>48620</v>
      </c>
      <c r="E11103" t="s">
        <v>1042</v>
      </c>
      <c r="F11103" s="4" t="s">
        <v>12494</v>
      </c>
      <c r="G11103" s="5">
        <v>423</v>
      </c>
      <c r="H11103" s="6">
        <v>0.24292449999999999</v>
      </c>
      <c r="I11103" s="7">
        <v>62.777999999999999</v>
      </c>
    </row>
    <row r="11104" spans="1:12" x14ac:dyDescent="0.25">
      <c r="A11104">
        <v>78605</v>
      </c>
      <c r="B11104" s="2">
        <v>47.833350000000003</v>
      </c>
      <c r="C11104" s="3">
        <v>5407</v>
      </c>
      <c r="E11104" t="s">
        <v>14270</v>
      </c>
      <c r="F11104" s="4" t="s">
        <v>13752</v>
      </c>
      <c r="G11104" s="5">
        <v>3799</v>
      </c>
      <c r="H11104" s="6">
        <v>0.22769149999999999</v>
      </c>
      <c r="I11104" s="7">
        <v>65.409000000000006</v>
      </c>
      <c r="J11104" s="2">
        <v>46</v>
      </c>
      <c r="K11104">
        <v>1</v>
      </c>
    </row>
    <row r="11105" spans="1:11" x14ac:dyDescent="0.25">
      <c r="A11105">
        <v>22473</v>
      </c>
      <c r="B11105" s="2">
        <v>47.831490000000002</v>
      </c>
      <c r="C11105" s="3">
        <v>5322</v>
      </c>
      <c r="E11105" t="s">
        <v>4667</v>
      </c>
      <c r="F11105" s="4" t="s">
        <v>4335</v>
      </c>
      <c r="G11105" s="5">
        <v>4017</v>
      </c>
      <c r="H11105" s="6">
        <v>0.23599700000000001</v>
      </c>
      <c r="I11105" s="7">
        <v>63.972000000000001</v>
      </c>
      <c r="J11105" s="2">
        <v>45</v>
      </c>
      <c r="K11105">
        <v>3</v>
      </c>
    </row>
    <row r="11106" spans="1:11" x14ac:dyDescent="0.25">
      <c r="A11106">
        <v>57073</v>
      </c>
      <c r="B11106" s="2">
        <v>47.830379999999998</v>
      </c>
      <c r="C11106" s="3">
        <v>786</v>
      </c>
      <c r="D11106" s="4">
        <v>46820</v>
      </c>
      <c r="E11106" t="s">
        <v>10905</v>
      </c>
      <c r="F11106" s="4" t="s">
        <v>10877</v>
      </c>
      <c r="G11106" s="5">
        <v>605</v>
      </c>
      <c r="H11106" s="6">
        <v>0.1950413</v>
      </c>
      <c r="I11106" s="7">
        <v>71.042000000000002</v>
      </c>
      <c r="J11106" s="2">
        <v>46</v>
      </c>
      <c r="K11106">
        <v>1</v>
      </c>
    </row>
    <row r="11107" spans="1:11" x14ac:dyDescent="0.25">
      <c r="A11107">
        <v>60425</v>
      </c>
      <c r="B11107" s="2">
        <v>47.828740000000003</v>
      </c>
      <c r="C11107" s="3">
        <v>9093</v>
      </c>
      <c r="D11107" s="4">
        <v>16980</v>
      </c>
      <c r="E11107" t="s">
        <v>1419</v>
      </c>
      <c r="F11107" s="4" t="s">
        <v>11490</v>
      </c>
      <c r="G11107" s="5">
        <v>6223</v>
      </c>
      <c r="H11107" s="6">
        <v>0.25819409999999998</v>
      </c>
      <c r="I11107" s="7">
        <v>60.128</v>
      </c>
      <c r="J11107" s="2">
        <v>26</v>
      </c>
      <c r="K11107">
        <v>2</v>
      </c>
    </row>
    <row r="11108" spans="1:11" x14ac:dyDescent="0.25">
      <c r="A11108">
        <v>13750</v>
      </c>
      <c r="B11108" s="2">
        <v>47.827109999999998</v>
      </c>
      <c r="C11108" s="3">
        <v>857</v>
      </c>
      <c r="E11108" t="s">
        <v>2706</v>
      </c>
      <c r="F11108" s="4" t="s">
        <v>1280</v>
      </c>
      <c r="G11108" s="5">
        <v>591</v>
      </c>
      <c r="H11108" s="6">
        <v>0.18612519999999999</v>
      </c>
      <c r="I11108" s="7">
        <v>72.578000000000003</v>
      </c>
    </row>
    <row r="11109" spans="1:11" x14ac:dyDescent="0.25">
      <c r="A11109">
        <v>61878</v>
      </c>
      <c r="B11109" s="2">
        <v>47.826709999999999</v>
      </c>
      <c r="C11109" s="3">
        <v>1432</v>
      </c>
      <c r="D11109" s="4">
        <v>16580</v>
      </c>
      <c r="E11109" t="s">
        <v>11831</v>
      </c>
      <c r="F11109" s="4" t="s">
        <v>11490</v>
      </c>
      <c r="G11109" s="5">
        <v>1074</v>
      </c>
      <c r="H11109" s="6">
        <v>0.2113594</v>
      </c>
      <c r="I11109" s="7">
        <v>68.213999999999999</v>
      </c>
    </row>
    <row r="11110" spans="1:11" x14ac:dyDescent="0.25">
      <c r="A11110">
        <v>24471</v>
      </c>
      <c r="B11110" s="2">
        <v>47.826219999999999</v>
      </c>
      <c r="C11110" s="3">
        <v>1031</v>
      </c>
      <c r="D11110" s="4">
        <v>25500</v>
      </c>
      <c r="E11110" t="s">
        <v>1660</v>
      </c>
      <c r="F11110" s="4" t="s">
        <v>4335</v>
      </c>
      <c r="G11110" s="5">
        <v>976</v>
      </c>
      <c r="H11110" s="6">
        <v>0.28176230000000002</v>
      </c>
      <c r="I11110" s="7">
        <v>56.042000000000002</v>
      </c>
      <c r="J11110" s="2">
        <v>73</v>
      </c>
      <c r="K11110">
        <v>1</v>
      </c>
    </row>
    <row r="11111" spans="1:11" x14ac:dyDescent="0.25">
      <c r="A11111">
        <v>61329</v>
      </c>
      <c r="B11111" s="2">
        <v>47.825769999999999</v>
      </c>
      <c r="C11111" s="3">
        <v>1299</v>
      </c>
      <c r="D11111" s="4">
        <v>36860</v>
      </c>
      <c r="E11111" t="s">
        <v>11712</v>
      </c>
      <c r="F11111" s="4" t="s">
        <v>11490</v>
      </c>
      <c r="G11111" s="5">
        <v>924</v>
      </c>
      <c r="H11111" s="6">
        <v>0.23593069999999999</v>
      </c>
      <c r="I11111" s="7">
        <v>63.957999999999998</v>
      </c>
      <c r="J11111" s="2">
        <v>33</v>
      </c>
      <c r="K11111">
        <v>2</v>
      </c>
    </row>
    <row r="11112" spans="1:11" x14ac:dyDescent="0.25">
      <c r="A11112">
        <v>65076</v>
      </c>
      <c r="B11112" s="2">
        <v>47.82544</v>
      </c>
      <c r="C11112" s="3">
        <v>717</v>
      </c>
      <c r="D11112" s="4">
        <v>27620</v>
      </c>
      <c r="E11112" t="s">
        <v>3751</v>
      </c>
      <c r="F11112" s="4" t="s">
        <v>12102</v>
      </c>
      <c r="G11112" s="5">
        <v>456</v>
      </c>
      <c r="H11112" s="6">
        <v>0.17067830000000001</v>
      </c>
      <c r="I11112" s="7">
        <v>75.233999999999995</v>
      </c>
    </row>
    <row r="11113" spans="1:11" x14ac:dyDescent="0.25">
      <c r="A11113">
        <v>59736</v>
      </c>
      <c r="B11113" s="2">
        <v>47.825290000000003</v>
      </c>
      <c r="C11113" s="3">
        <v>143</v>
      </c>
      <c r="E11113" t="s">
        <v>671</v>
      </c>
      <c r="F11113" s="4" t="s">
        <v>11278</v>
      </c>
      <c r="G11113" s="5">
        <v>128</v>
      </c>
      <c r="H11113" s="6">
        <v>0.3203125</v>
      </c>
      <c r="I11113" s="7">
        <v>49.375</v>
      </c>
    </row>
    <row r="11114" spans="1:11" x14ac:dyDescent="0.25">
      <c r="A11114">
        <v>73430</v>
      </c>
      <c r="B11114" s="2">
        <v>47.825040000000001</v>
      </c>
      <c r="C11114" s="3">
        <v>1264</v>
      </c>
      <c r="E11114" t="s">
        <v>13493</v>
      </c>
      <c r="F11114" s="4" t="s">
        <v>13462</v>
      </c>
      <c r="G11114" s="5">
        <v>941</v>
      </c>
      <c r="H11114" s="6">
        <v>0.25159239999999999</v>
      </c>
      <c r="I11114" s="7">
        <v>61.25</v>
      </c>
    </row>
    <row r="11115" spans="1:11" x14ac:dyDescent="0.25">
      <c r="A11115">
        <v>96725</v>
      </c>
      <c r="B11115" s="2">
        <v>47.824120000000001</v>
      </c>
      <c r="C11115" s="3">
        <v>4091</v>
      </c>
      <c r="D11115" s="4">
        <v>25900</v>
      </c>
      <c r="E11115" t="s">
        <v>16114</v>
      </c>
      <c r="F11115" s="4" t="s">
        <v>16099</v>
      </c>
      <c r="G11115" s="5">
        <v>2888</v>
      </c>
      <c r="H11115" s="6">
        <v>0.2197992</v>
      </c>
      <c r="I11115" s="7">
        <v>66.739000000000004</v>
      </c>
    </row>
    <row r="11116" spans="1:11" x14ac:dyDescent="0.25">
      <c r="A11116">
        <v>26038</v>
      </c>
      <c r="B11116" s="2">
        <v>47.822879999999998</v>
      </c>
      <c r="C11116" s="3">
        <v>3023</v>
      </c>
      <c r="D11116" s="4">
        <v>48540</v>
      </c>
      <c r="E11116" t="s">
        <v>5469</v>
      </c>
      <c r="F11116" s="4" t="s">
        <v>5144</v>
      </c>
      <c r="G11116" s="5">
        <v>2286</v>
      </c>
      <c r="H11116" s="6">
        <v>0.2913386</v>
      </c>
      <c r="I11116" s="7">
        <v>54.375</v>
      </c>
      <c r="J11116" s="2">
        <v>40</v>
      </c>
      <c r="K11116">
        <v>1</v>
      </c>
    </row>
    <row r="11117" spans="1:11" x14ac:dyDescent="0.25">
      <c r="A11117">
        <v>91803</v>
      </c>
      <c r="B11117" s="2">
        <v>47.817039999999999</v>
      </c>
      <c r="C11117" s="3">
        <v>30586</v>
      </c>
      <c r="D11117" s="4">
        <v>31080</v>
      </c>
      <c r="E11117" t="s">
        <v>11847</v>
      </c>
      <c r="F11117" s="4" t="s">
        <v>15368</v>
      </c>
      <c r="G11117" s="5">
        <v>22127</v>
      </c>
      <c r="H11117" s="6">
        <v>0.2743255</v>
      </c>
      <c r="I11117" s="7">
        <v>57.313000000000002</v>
      </c>
      <c r="J11117" s="2">
        <v>37.75</v>
      </c>
      <c r="K11117">
        <v>8</v>
      </c>
    </row>
    <row r="11118" spans="1:11" x14ac:dyDescent="0.25">
      <c r="A11118">
        <v>25523</v>
      </c>
      <c r="B11118" s="2">
        <v>47.811219999999999</v>
      </c>
      <c r="C11118" s="3">
        <v>2826</v>
      </c>
      <c r="D11118" s="4">
        <v>26580</v>
      </c>
      <c r="E11118" t="s">
        <v>2850</v>
      </c>
      <c r="F11118" s="4" t="s">
        <v>5144</v>
      </c>
      <c r="G11118" s="5">
        <v>2184</v>
      </c>
      <c r="H11118" s="6">
        <v>0.21373</v>
      </c>
      <c r="I11118" s="7">
        <v>67.783000000000001</v>
      </c>
      <c r="J11118" s="2">
        <v>52</v>
      </c>
      <c r="K11118">
        <v>1</v>
      </c>
    </row>
    <row r="11119" spans="1:11" x14ac:dyDescent="0.25">
      <c r="A11119">
        <v>57348</v>
      </c>
      <c r="B11119" s="2">
        <v>47.810600000000001</v>
      </c>
      <c r="C11119" s="3">
        <v>509</v>
      </c>
      <c r="D11119" s="4">
        <v>26700</v>
      </c>
      <c r="E11119" t="s">
        <v>10946</v>
      </c>
      <c r="F11119" s="4" t="s">
        <v>10877</v>
      </c>
      <c r="G11119" s="5">
        <v>418</v>
      </c>
      <c r="H11119" s="6">
        <v>0.19570409999999999</v>
      </c>
      <c r="I11119" s="7">
        <v>70.893000000000001</v>
      </c>
    </row>
    <row r="11120" spans="1:11" x14ac:dyDescent="0.25">
      <c r="A11120">
        <v>61276</v>
      </c>
      <c r="B11120" s="2">
        <v>47.810479999999998</v>
      </c>
      <c r="C11120" s="3">
        <v>86</v>
      </c>
      <c r="D11120" s="4">
        <v>19340</v>
      </c>
      <c r="E11120" t="s">
        <v>11697</v>
      </c>
      <c r="F11120" s="4" t="s">
        <v>11490</v>
      </c>
      <c r="G11120" s="5">
        <v>57</v>
      </c>
      <c r="H11120" s="6">
        <v>0.20689660000000001</v>
      </c>
      <c r="I11120" s="7">
        <v>68.957999999999998</v>
      </c>
    </row>
    <row r="11121" spans="1:12" x14ac:dyDescent="0.25">
      <c r="A11121">
        <v>83209</v>
      </c>
      <c r="B11121" s="2">
        <v>47.810420000000001</v>
      </c>
      <c r="C11121" s="3">
        <v>912</v>
      </c>
      <c r="D11121" s="4">
        <v>38540</v>
      </c>
      <c r="E11121" t="s">
        <v>14724</v>
      </c>
      <c r="F11121" s="4" t="s">
        <v>14725</v>
      </c>
      <c r="G11121" s="5">
        <v>177</v>
      </c>
      <c r="H11121" s="6">
        <v>0.52542370000000005</v>
      </c>
      <c r="I11121" s="7">
        <v>13.906000000000001</v>
      </c>
      <c r="J11121" s="2">
        <v>35</v>
      </c>
      <c r="K11121">
        <v>1</v>
      </c>
    </row>
    <row r="11122" spans="1:12" x14ac:dyDescent="0.25">
      <c r="A11122">
        <v>27921</v>
      </c>
      <c r="B11122" s="2">
        <v>47.80968</v>
      </c>
      <c r="C11122" s="3">
        <v>4711</v>
      </c>
      <c r="D11122" s="4">
        <v>21020</v>
      </c>
      <c r="E11122" t="s">
        <v>973</v>
      </c>
      <c r="F11122" s="4" t="s">
        <v>5642</v>
      </c>
      <c r="G11122" s="5">
        <v>2943</v>
      </c>
      <c r="H11122" s="6">
        <v>0.2198437</v>
      </c>
      <c r="I11122" s="7">
        <v>66.710999999999999</v>
      </c>
    </row>
    <row r="11123" spans="1:12" x14ac:dyDescent="0.25">
      <c r="A11123">
        <v>81210</v>
      </c>
      <c r="B11123" s="2">
        <v>47.80894</v>
      </c>
      <c r="C11123" s="3">
        <v>223</v>
      </c>
      <c r="E11123" t="s">
        <v>9108</v>
      </c>
      <c r="F11123" s="4" t="s">
        <v>14477</v>
      </c>
      <c r="G11123" s="5">
        <v>122</v>
      </c>
      <c r="H11123" s="6">
        <v>0.39344259999999998</v>
      </c>
      <c r="I11123" s="7">
        <v>36.710999999999999</v>
      </c>
    </row>
    <row r="11124" spans="1:12" x14ac:dyDescent="0.25">
      <c r="A11124">
        <v>76022</v>
      </c>
      <c r="B11124" s="2">
        <v>47.80677</v>
      </c>
      <c r="C11124" s="3">
        <v>12946</v>
      </c>
      <c r="D11124" s="4">
        <v>19100</v>
      </c>
      <c r="E11124" t="s">
        <v>213</v>
      </c>
      <c r="F11124" s="4" t="s">
        <v>13752</v>
      </c>
      <c r="G11124" s="5">
        <v>8944</v>
      </c>
      <c r="H11124" s="6">
        <v>0.2438234</v>
      </c>
      <c r="I11124" s="7">
        <v>62.563000000000002</v>
      </c>
      <c r="J11124" s="2">
        <v>38.5</v>
      </c>
      <c r="K11124">
        <v>4</v>
      </c>
    </row>
    <row r="11125" spans="1:12" x14ac:dyDescent="0.25">
      <c r="A11125">
        <v>12160</v>
      </c>
      <c r="B11125" s="2">
        <v>47.804450000000003</v>
      </c>
      <c r="C11125" s="3">
        <v>1057</v>
      </c>
      <c r="D11125" s="4">
        <v>10580</v>
      </c>
      <c r="E11125" t="s">
        <v>2163</v>
      </c>
      <c r="F11125" s="4" t="s">
        <v>1280</v>
      </c>
      <c r="G11125" s="5">
        <v>745</v>
      </c>
      <c r="H11125" s="6">
        <v>0.21610740000000001</v>
      </c>
      <c r="I11125" s="7">
        <v>67.343999999999994</v>
      </c>
    </row>
    <row r="11126" spans="1:12" x14ac:dyDescent="0.25">
      <c r="A11126">
        <v>19533</v>
      </c>
      <c r="B11126" s="2">
        <v>47.802869999999999</v>
      </c>
      <c r="C11126" s="3">
        <v>8310</v>
      </c>
      <c r="D11126" s="4">
        <v>39740</v>
      </c>
      <c r="E11126" t="s">
        <v>4290</v>
      </c>
      <c r="F11126" s="4" t="s">
        <v>3003</v>
      </c>
      <c r="G11126" s="5">
        <v>5839</v>
      </c>
      <c r="H11126" s="6">
        <v>0.16749439999999999</v>
      </c>
      <c r="I11126" s="7">
        <v>75.742999999999995</v>
      </c>
    </row>
    <row r="11127" spans="1:12" x14ac:dyDescent="0.25">
      <c r="A11127">
        <v>56573</v>
      </c>
      <c r="B11127" s="2">
        <v>47.800400000000003</v>
      </c>
      <c r="C11127" s="3">
        <v>6337</v>
      </c>
      <c r="D11127" s="4">
        <v>22260</v>
      </c>
      <c r="E11127" t="s">
        <v>959</v>
      </c>
      <c r="F11127" s="4" t="s">
        <v>10428</v>
      </c>
      <c r="G11127" s="5">
        <v>4491</v>
      </c>
      <c r="H11127" s="6">
        <v>0.20396349999999999</v>
      </c>
      <c r="I11127" s="7">
        <v>69.438000000000002</v>
      </c>
      <c r="J11127" s="2">
        <v>61</v>
      </c>
      <c r="K11127">
        <v>1</v>
      </c>
    </row>
    <row r="11128" spans="1:12" x14ac:dyDescent="0.25">
      <c r="A11128">
        <v>65468</v>
      </c>
      <c r="B11128" s="2">
        <v>47.799259999999997</v>
      </c>
      <c r="C11128" s="3">
        <v>284</v>
      </c>
      <c r="E11128" t="s">
        <v>12410</v>
      </c>
      <c r="F11128" s="4" t="s">
        <v>12102</v>
      </c>
      <c r="G11128" s="5">
        <v>256</v>
      </c>
      <c r="H11128" s="6">
        <v>0.1679688</v>
      </c>
      <c r="I11128" s="7">
        <v>75.658000000000001</v>
      </c>
    </row>
    <row r="11129" spans="1:12" x14ac:dyDescent="0.25">
      <c r="A11129">
        <v>16238</v>
      </c>
      <c r="B11129" s="2">
        <v>47.799129999999998</v>
      </c>
      <c r="C11129" s="3">
        <v>407</v>
      </c>
      <c r="D11129" s="4">
        <v>38300</v>
      </c>
      <c r="E11129" t="s">
        <v>2050</v>
      </c>
      <c r="F11129" s="4" t="s">
        <v>3003</v>
      </c>
      <c r="G11129" s="5">
        <v>310</v>
      </c>
      <c r="H11129" s="6">
        <v>0.26129029999999998</v>
      </c>
      <c r="I11129" s="7">
        <v>59.530999999999999</v>
      </c>
      <c r="J11129" s="2">
        <v>55</v>
      </c>
      <c r="K11129">
        <v>1</v>
      </c>
    </row>
    <row r="11130" spans="1:12" x14ac:dyDescent="0.25">
      <c r="A11130">
        <v>44484</v>
      </c>
      <c r="B11130" s="2">
        <v>47.795180000000002</v>
      </c>
      <c r="C11130" s="3">
        <v>23113</v>
      </c>
      <c r="D11130" s="4">
        <v>49660</v>
      </c>
      <c r="E11130" t="s">
        <v>65</v>
      </c>
      <c r="F11130" s="4" t="s">
        <v>8295</v>
      </c>
      <c r="G11130" s="5">
        <v>16215</v>
      </c>
      <c r="H11130" s="6">
        <v>0.25420910000000002</v>
      </c>
      <c r="I11130" s="7">
        <v>60.752000000000002</v>
      </c>
      <c r="J11130" s="2">
        <v>44.666699999999999</v>
      </c>
      <c r="K11130">
        <v>15</v>
      </c>
      <c r="L11130" s="2">
        <v>75.3</v>
      </c>
    </row>
    <row r="11131" spans="1:12" x14ac:dyDescent="0.25">
      <c r="A11131">
        <v>73089</v>
      </c>
      <c r="B11131" s="2">
        <v>47.789360000000002</v>
      </c>
      <c r="C11131" s="3">
        <v>12402</v>
      </c>
      <c r="D11131" s="4">
        <v>36420</v>
      </c>
      <c r="E11131" t="s">
        <v>11189</v>
      </c>
      <c r="F11131" s="4" t="s">
        <v>13462</v>
      </c>
      <c r="G11131" s="5">
        <v>8074</v>
      </c>
      <c r="H11131" s="6">
        <v>0.1737677</v>
      </c>
      <c r="I11131" s="7">
        <v>74.647000000000006</v>
      </c>
      <c r="J11131" s="2">
        <v>62</v>
      </c>
      <c r="K11131">
        <v>2</v>
      </c>
    </row>
    <row r="11132" spans="1:12" x14ac:dyDescent="0.25">
      <c r="A11132">
        <v>28460</v>
      </c>
      <c r="B11132" s="2">
        <v>47.786110000000001</v>
      </c>
      <c r="C11132" s="3">
        <v>9364</v>
      </c>
      <c r="D11132" s="4">
        <v>27340</v>
      </c>
      <c r="E11132" t="s">
        <v>5970</v>
      </c>
      <c r="F11132" s="4" t="s">
        <v>5642</v>
      </c>
      <c r="G11132" s="5">
        <v>5533</v>
      </c>
      <c r="H11132" s="6">
        <v>0.2903867</v>
      </c>
      <c r="I11132" s="7">
        <v>54.487000000000002</v>
      </c>
      <c r="J11132" s="2">
        <v>45.5</v>
      </c>
      <c r="K11132">
        <v>2</v>
      </c>
    </row>
    <row r="11133" spans="1:12" x14ac:dyDescent="0.25">
      <c r="A11133">
        <v>15224</v>
      </c>
      <c r="B11133" s="2">
        <v>47.78284</v>
      </c>
      <c r="C11133" s="3">
        <v>10779</v>
      </c>
      <c r="D11133" s="4">
        <v>38300</v>
      </c>
      <c r="E11133" t="s">
        <v>3081</v>
      </c>
      <c r="F11133" s="4" t="s">
        <v>3003</v>
      </c>
      <c r="G11133" s="5">
        <v>8121</v>
      </c>
      <c r="H11133" s="6">
        <v>0.34831319999999999</v>
      </c>
      <c r="I11133" s="7">
        <v>44.473999999999997</v>
      </c>
      <c r="J11133" s="2">
        <v>41.9375</v>
      </c>
      <c r="K11133">
        <v>16</v>
      </c>
      <c r="L11133" s="2">
        <v>61.6</v>
      </c>
    </row>
    <row r="11134" spans="1:12" x14ac:dyDescent="0.25">
      <c r="A11134">
        <v>58233</v>
      </c>
      <c r="B11134" s="2">
        <v>47.780859999999997</v>
      </c>
      <c r="C11134" s="3">
        <v>216</v>
      </c>
      <c r="E11134" t="s">
        <v>11107</v>
      </c>
      <c r="F11134" s="4" t="s">
        <v>11069</v>
      </c>
      <c r="G11134" s="5">
        <v>164</v>
      </c>
      <c r="H11134" s="6">
        <v>0.14634150000000001</v>
      </c>
      <c r="I11134" s="7">
        <v>79.375</v>
      </c>
      <c r="J11134" s="2">
        <v>26</v>
      </c>
      <c r="K11134">
        <v>1</v>
      </c>
    </row>
    <row r="11135" spans="1:12" x14ac:dyDescent="0.25">
      <c r="A11135">
        <v>33914</v>
      </c>
      <c r="B11135" s="2">
        <v>47.774360000000001</v>
      </c>
      <c r="C11135" s="3">
        <v>37226</v>
      </c>
      <c r="D11135" s="4">
        <v>15980</v>
      </c>
      <c r="E11135" t="s">
        <v>6948</v>
      </c>
      <c r="F11135" s="4" t="s">
        <v>6689</v>
      </c>
      <c r="G11135" s="5">
        <v>26985</v>
      </c>
      <c r="H11135" s="6">
        <v>0.23950340000000001</v>
      </c>
      <c r="I11135" s="7">
        <v>63.274999999999999</v>
      </c>
      <c r="J11135" s="2">
        <v>50</v>
      </c>
      <c r="K11135">
        <v>7</v>
      </c>
    </row>
    <row r="11136" spans="1:12" x14ac:dyDescent="0.25">
      <c r="A11136">
        <v>4049</v>
      </c>
      <c r="B11136" s="2">
        <v>47.76728</v>
      </c>
      <c r="C11136" s="3">
        <v>3638</v>
      </c>
      <c r="D11136" s="4">
        <v>38860</v>
      </c>
      <c r="E11136" t="s">
        <v>736</v>
      </c>
      <c r="F11136" s="4" t="s">
        <v>701</v>
      </c>
      <c r="G11136" s="5">
        <v>2614</v>
      </c>
      <c r="H11136" s="6">
        <v>0.19127769999999999</v>
      </c>
      <c r="I11136" s="7">
        <v>71.596999999999994</v>
      </c>
      <c r="J11136" s="2">
        <v>57</v>
      </c>
      <c r="K11136">
        <v>1</v>
      </c>
    </row>
    <row r="11137" spans="1:12" x14ac:dyDescent="0.25">
      <c r="A11137">
        <v>31098</v>
      </c>
      <c r="B11137" s="2">
        <v>47.76632</v>
      </c>
      <c r="C11137" s="3">
        <v>3456</v>
      </c>
      <c r="D11137" s="4">
        <v>47580</v>
      </c>
      <c r="E11137" t="s">
        <v>6588</v>
      </c>
      <c r="F11137" s="4" t="s">
        <v>6363</v>
      </c>
      <c r="G11137" s="5">
        <v>1389</v>
      </c>
      <c r="H11137" s="6">
        <v>0.28273379999999998</v>
      </c>
      <c r="I11137" s="7">
        <v>55.790999999999997</v>
      </c>
      <c r="J11137" s="2">
        <v>55</v>
      </c>
      <c r="K11137">
        <v>1</v>
      </c>
    </row>
    <row r="11138" spans="1:12" x14ac:dyDescent="0.25">
      <c r="A11138">
        <v>75165</v>
      </c>
      <c r="B11138" s="2">
        <v>47.760120000000001</v>
      </c>
      <c r="C11138" s="3">
        <v>39270</v>
      </c>
      <c r="D11138" s="4">
        <v>19100</v>
      </c>
      <c r="E11138" t="s">
        <v>13785</v>
      </c>
      <c r="F11138" s="4" t="s">
        <v>13752</v>
      </c>
      <c r="G11138" s="5">
        <v>24506</v>
      </c>
      <c r="H11138" s="6">
        <v>0.22834289999999999</v>
      </c>
      <c r="I11138" s="7">
        <v>65.186999999999998</v>
      </c>
      <c r="J11138" s="2">
        <v>46.875</v>
      </c>
      <c r="K11138">
        <v>8</v>
      </c>
    </row>
    <row r="11139" spans="1:12" x14ac:dyDescent="0.25">
      <c r="A11139">
        <v>8344</v>
      </c>
      <c r="B11139" s="2">
        <v>47.753360000000001</v>
      </c>
      <c r="C11139" s="3">
        <v>5243</v>
      </c>
      <c r="D11139" s="4">
        <v>37980</v>
      </c>
      <c r="E11139" t="s">
        <v>740</v>
      </c>
      <c r="F11139" s="4" t="s">
        <v>1341</v>
      </c>
      <c r="G11139" s="5">
        <v>3773</v>
      </c>
      <c r="H11139" s="6">
        <v>0.1542539</v>
      </c>
      <c r="I11139" s="7">
        <v>77.988</v>
      </c>
      <c r="J11139" s="2">
        <v>44</v>
      </c>
      <c r="K11139">
        <v>1</v>
      </c>
    </row>
    <row r="11140" spans="1:12" x14ac:dyDescent="0.25">
      <c r="A11140">
        <v>77418</v>
      </c>
      <c r="B11140" s="2">
        <v>47.750860000000003</v>
      </c>
      <c r="C11140" s="3">
        <v>9404</v>
      </c>
      <c r="D11140" s="4">
        <v>26420</v>
      </c>
      <c r="E11140" t="s">
        <v>8605</v>
      </c>
      <c r="F11140" s="4" t="s">
        <v>13752</v>
      </c>
      <c r="G11140" s="5">
        <v>6669</v>
      </c>
      <c r="H11140" s="6">
        <v>0.2310691</v>
      </c>
      <c r="I11140" s="7">
        <v>64.709999999999994</v>
      </c>
    </row>
    <row r="11141" spans="1:12" x14ac:dyDescent="0.25">
      <c r="A11141">
        <v>75701</v>
      </c>
      <c r="B11141" s="2">
        <v>47.744050000000001</v>
      </c>
      <c r="C11141" s="3">
        <v>35448</v>
      </c>
      <c r="D11141" s="4">
        <v>46340</v>
      </c>
      <c r="E11141" t="s">
        <v>7327</v>
      </c>
      <c r="F11141" s="4" t="s">
        <v>13752</v>
      </c>
      <c r="G11141" s="5">
        <v>21774</v>
      </c>
      <c r="H11141" s="6">
        <v>0.28812860000000001</v>
      </c>
      <c r="I11141" s="7">
        <v>54.835999999999999</v>
      </c>
      <c r="J11141" s="2">
        <v>45.818199999999997</v>
      </c>
      <c r="K11141">
        <v>11</v>
      </c>
      <c r="L11141" s="2">
        <v>80.099999999999994</v>
      </c>
    </row>
    <row r="11142" spans="1:12" x14ac:dyDescent="0.25">
      <c r="A11142">
        <v>48609</v>
      </c>
      <c r="B11142" s="2">
        <v>47.73677</v>
      </c>
      <c r="C11142" s="3">
        <v>12019</v>
      </c>
      <c r="D11142" s="4">
        <v>40980</v>
      </c>
      <c r="E11142" t="s">
        <v>9212</v>
      </c>
      <c r="F11142" s="4" t="s">
        <v>9106</v>
      </c>
      <c r="G11142" s="5">
        <v>8654</v>
      </c>
      <c r="H11142" s="6">
        <v>0.2184864</v>
      </c>
      <c r="I11142" s="7">
        <v>66.867000000000004</v>
      </c>
      <c r="J11142" s="2">
        <v>42</v>
      </c>
      <c r="K11142">
        <v>2</v>
      </c>
    </row>
    <row r="11143" spans="1:12" x14ac:dyDescent="0.25">
      <c r="A11143">
        <v>32118</v>
      </c>
      <c r="B11143" s="2">
        <v>47.731450000000002</v>
      </c>
      <c r="C11143" s="3">
        <v>15977</v>
      </c>
      <c r="D11143" s="4">
        <v>19660</v>
      </c>
      <c r="E11143" t="s">
        <v>6722</v>
      </c>
      <c r="F11143" s="4" t="s">
        <v>6689</v>
      </c>
      <c r="G11143" s="5">
        <v>13553</v>
      </c>
      <c r="H11143" s="6">
        <v>0.28958240000000002</v>
      </c>
      <c r="I11143" s="7">
        <v>54.58</v>
      </c>
      <c r="J11143" s="2">
        <v>29.5</v>
      </c>
      <c r="K11143">
        <v>2</v>
      </c>
    </row>
    <row r="11144" spans="1:12" x14ac:dyDescent="0.25">
      <c r="A11144">
        <v>68715</v>
      </c>
      <c r="B11144" s="2">
        <v>47.727969999999999</v>
      </c>
      <c r="C11144" s="3">
        <v>1455</v>
      </c>
      <c r="D11144" s="4">
        <v>35740</v>
      </c>
      <c r="E11144" t="s">
        <v>9305</v>
      </c>
      <c r="F11144" s="4" t="s">
        <v>12738</v>
      </c>
      <c r="G11144" s="5">
        <v>987</v>
      </c>
      <c r="H11144" s="6">
        <v>0.1761134</v>
      </c>
      <c r="I11144" s="7">
        <v>74.188000000000002</v>
      </c>
    </row>
    <row r="11145" spans="1:12" x14ac:dyDescent="0.25">
      <c r="A11145">
        <v>64001</v>
      </c>
      <c r="B11145" s="2">
        <v>47.727620000000002</v>
      </c>
      <c r="C11145" s="3">
        <v>574</v>
      </c>
      <c r="D11145" s="4">
        <v>28140</v>
      </c>
      <c r="E11145" t="s">
        <v>2902</v>
      </c>
      <c r="F11145" s="4" t="s">
        <v>12102</v>
      </c>
      <c r="G11145" s="5">
        <v>441</v>
      </c>
      <c r="H11145" s="6">
        <v>0.21768709999999999</v>
      </c>
      <c r="I11145" s="7">
        <v>67</v>
      </c>
      <c r="J11145" s="2">
        <v>54</v>
      </c>
      <c r="K11145">
        <v>1</v>
      </c>
    </row>
    <row r="11146" spans="1:12" x14ac:dyDescent="0.25">
      <c r="A11146">
        <v>58382</v>
      </c>
      <c r="B11146" s="2">
        <v>47.727490000000003</v>
      </c>
      <c r="C11146" s="3">
        <v>182</v>
      </c>
      <c r="E11146" t="s">
        <v>198</v>
      </c>
      <c r="F11146" s="4" t="s">
        <v>11069</v>
      </c>
      <c r="G11146" s="5">
        <v>131</v>
      </c>
      <c r="H11146" s="6">
        <v>0.30303029999999997</v>
      </c>
      <c r="I11146" s="7">
        <v>52.25</v>
      </c>
    </row>
    <row r="11147" spans="1:12" x14ac:dyDescent="0.25">
      <c r="A11147">
        <v>98223</v>
      </c>
      <c r="B11147" s="2">
        <v>47.720730000000003</v>
      </c>
      <c r="C11147" s="3">
        <v>41036</v>
      </c>
      <c r="D11147" s="4">
        <v>42660</v>
      </c>
      <c r="E11147" t="s">
        <v>374</v>
      </c>
      <c r="F11147" s="4" t="s">
        <v>16344</v>
      </c>
      <c r="G11147" s="5">
        <v>28125</v>
      </c>
      <c r="H11147" s="6">
        <v>0.15900439999999999</v>
      </c>
      <c r="I11147" s="7">
        <v>77.138000000000005</v>
      </c>
      <c r="J11147" s="2">
        <v>43.214300000000001</v>
      </c>
      <c r="K11147">
        <v>14</v>
      </c>
      <c r="L11147" s="2">
        <v>68.2</v>
      </c>
    </row>
    <row r="11148" spans="1:12" x14ac:dyDescent="0.25">
      <c r="A11148">
        <v>51521</v>
      </c>
      <c r="B11148" s="2">
        <v>47.713679999999997</v>
      </c>
      <c r="C11148" s="3">
        <v>1855</v>
      </c>
      <c r="D11148" s="4">
        <v>36540</v>
      </c>
      <c r="E11148" t="s">
        <v>2949</v>
      </c>
      <c r="F11148" s="4" t="s">
        <v>9593</v>
      </c>
      <c r="G11148" s="5">
        <v>1327</v>
      </c>
      <c r="H11148" s="6">
        <v>0.19427710000000001</v>
      </c>
      <c r="I11148" s="7">
        <v>71.042000000000002</v>
      </c>
    </row>
    <row r="11149" spans="1:12" x14ac:dyDescent="0.25">
      <c r="A11149">
        <v>14706</v>
      </c>
      <c r="B11149" s="2">
        <v>47.712310000000002</v>
      </c>
      <c r="C11149" s="3">
        <v>6294</v>
      </c>
      <c r="D11149" s="4">
        <v>36460</v>
      </c>
      <c r="E11149" t="s">
        <v>2901</v>
      </c>
      <c r="F11149" s="4" t="s">
        <v>1280</v>
      </c>
      <c r="G11149" s="5">
        <v>4368</v>
      </c>
      <c r="H11149" s="6">
        <v>0.24793960000000001</v>
      </c>
      <c r="I11149" s="7">
        <v>61.767000000000003</v>
      </c>
      <c r="J11149" s="2">
        <v>67</v>
      </c>
      <c r="K11149">
        <v>2</v>
      </c>
    </row>
    <row r="11150" spans="1:12" x14ac:dyDescent="0.25">
      <c r="A11150">
        <v>12550</v>
      </c>
      <c r="B11150" s="2">
        <v>47.703189999999999</v>
      </c>
      <c r="C11150" s="3">
        <v>54902</v>
      </c>
      <c r="D11150" s="4">
        <v>35620</v>
      </c>
      <c r="E11150" t="s">
        <v>2278</v>
      </c>
      <c r="F11150" s="4" t="s">
        <v>1280</v>
      </c>
      <c r="G11150" s="5">
        <v>33777</v>
      </c>
      <c r="H11150" s="6">
        <v>0.2145775</v>
      </c>
      <c r="I11150" s="7">
        <v>67.531999999999996</v>
      </c>
      <c r="J11150" s="2">
        <v>41.421100000000003</v>
      </c>
      <c r="K11150">
        <v>19</v>
      </c>
      <c r="L11150" s="2">
        <v>59</v>
      </c>
    </row>
    <row r="11151" spans="1:12" x14ac:dyDescent="0.25">
      <c r="A11151">
        <v>51537</v>
      </c>
      <c r="B11151" s="2">
        <v>47.693980000000003</v>
      </c>
      <c r="C11151" s="3">
        <v>6558</v>
      </c>
      <c r="E11151" t="s">
        <v>7971</v>
      </c>
      <c r="F11151" s="4" t="s">
        <v>9593</v>
      </c>
      <c r="G11151" s="5">
        <v>4671</v>
      </c>
      <c r="H11151" s="6">
        <v>0.23929790000000001</v>
      </c>
      <c r="I11151" s="7">
        <v>63.258000000000003</v>
      </c>
      <c r="J11151" s="2">
        <v>25</v>
      </c>
      <c r="K11151">
        <v>1</v>
      </c>
    </row>
    <row r="11152" spans="1:12" x14ac:dyDescent="0.25">
      <c r="A11152">
        <v>53544</v>
      </c>
      <c r="B11152" s="2">
        <v>47.692720000000001</v>
      </c>
      <c r="C11152" s="3">
        <v>782</v>
      </c>
      <c r="D11152" s="4">
        <v>31540</v>
      </c>
      <c r="E11152" t="s">
        <v>7680</v>
      </c>
      <c r="F11152" s="4" t="s">
        <v>10031</v>
      </c>
      <c r="G11152" s="5">
        <v>575</v>
      </c>
      <c r="H11152" s="6">
        <v>0.2291667</v>
      </c>
      <c r="I11152" s="7">
        <v>65</v>
      </c>
      <c r="J11152" s="2">
        <v>60.666699999999999</v>
      </c>
      <c r="K11152">
        <v>3</v>
      </c>
    </row>
    <row r="11153" spans="1:11" x14ac:dyDescent="0.25">
      <c r="A11153">
        <v>24168</v>
      </c>
      <c r="B11153" s="2">
        <v>47.692549999999997</v>
      </c>
      <c r="C11153" s="3">
        <v>330</v>
      </c>
      <c r="D11153" s="4">
        <v>32300</v>
      </c>
      <c r="E11153" t="s">
        <v>4991</v>
      </c>
      <c r="F11153" s="4" t="s">
        <v>4335</v>
      </c>
      <c r="G11153" s="5">
        <v>158</v>
      </c>
      <c r="H11153" s="6">
        <v>0.17721519999999999</v>
      </c>
      <c r="I11153" s="7">
        <v>73.977000000000004</v>
      </c>
    </row>
    <row r="11154" spans="1:11" x14ac:dyDescent="0.25">
      <c r="A11154">
        <v>49346</v>
      </c>
      <c r="B11154" s="2">
        <v>47.691560000000003</v>
      </c>
      <c r="C11154" s="3">
        <v>5420</v>
      </c>
      <c r="D11154" s="4">
        <v>13660</v>
      </c>
      <c r="E11154" t="s">
        <v>9382</v>
      </c>
      <c r="F11154" s="4" t="s">
        <v>9106</v>
      </c>
      <c r="G11154" s="5">
        <v>4002</v>
      </c>
      <c r="H11154" s="6">
        <v>0.2725456</v>
      </c>
      <c r="I11154" s="7">
        <v>57.5</v>
      </c>
      <c r="J11154" s="2">
        <v>43</v>
      </c>
      <c r="K11154">
        <v>1</v>
      </c>
    </row>
    <row r="11155" spans="1:11" x14ac:dyDescent="0.25">
      <c r="A11155">
        <v>29122</v>
      </c>
      <c r="B11155" s="2">
        <v>47.69059</v>
      </c>
      <c r="C11155" s="3">
        <v>46</v>
      </c>
      <c r="D11155" s="4">
        <v>35140</v>
      </c>
      <c r="E11155" t="s">
        <v>6171</v>
      </c>
      <c r="F11155" s="4" t="s">
        <v>6130</v>
      </c>
      <c r="G11155" s="5">
        <v>30</v>
      </c>
      <c r="H11155" s="6">
        <v>0.25806449999999997</v>
      </c>
      <c r="I11155" s="7">
        <v>60</v>
      </c>
    </row>
    <row r="11156" spans="1:11" x14ac:dyDescent="0.25">
      <c r="A11156">
        <v>59018</v>
      </c>
      <c r="B11156" s="2">
        <v>47.690489999999997</v>
      </c>
      <c r="C11156" s="3">
        <v>561</v>
      </c>
      <c r="E11156" t="s">
        <v>11287</v>
      </c>
      <c r="F11156" s="4" t="s">
        <v>11278</v>
      </c>
      <c r="G11156" s="5">
        <v>388</v>
      </c>
      <c r="H11156" s="6">
        <v>0.33762890000000001</v>
      </c>
      <c r="I11156" s="7">
        <v>46.25</v>
      </c>
    </row>
    <row r="11157" spans="1:11" x14ac:dyDescent="0.25">
      <c r="A11157">
        <v>37361</v>
      </c>
      <c r="B11157" s="2">
        <v>47.690150000000003</v>
      </c>
      <c r="C11157" s="3">
        <v>1253</v>
      </c>
      <c r="D11157" s="4">
        <v>17420</v>
      </c>
      <c r="E11157" t="s">
        <v>7014</v>
      </c>
      <c r="F11157" s="4" t="s">
        <v>7348</v>
      </c>
      <c r="G11157" s="5">
        <v>1016</v>
      </c>
      <c r="H11157" s="6">
        <v>0.22342519999999999</v>
      </c>
      <c r="I11157" s="7">
        <v>65.98</v>
      </c>
      <c r="J11157" s="2">
        <v>55</v>
      </c>
      <c r="K11157">
        <v>1</v>
      </c>
    </row>
    <row r="11158" spans="1:11" x14ac:dyDescent="0.25">
      <c r="A11158">
        <v>56010</v>
      </c>
      <c r="B11158" s="2">
        <v>47.689700000000002</v>
      </c>
      <c r="C11158" s="3">
        <v>1138</v>
      </c>
      <c r="D11158" s="4">
        <v>31860</v>
      </c>
      <c r="E11158" t="s">
        <v>8913</v>
      </c>
      <c r="F11158" s="4" t="s">
        <v>10428</v>
      </c>
      <c r="G11158" s="5">
        <v>848</v>
      </c>
      <c r="H11158" s="6">
        <v>0.1825677</v>
      </c>
      <c r="I11158" s="7">
        <v>73.036000000000001</v>
      </c>
    </row>
    <row r="11159" spans="1:11" x14ac:dyDescent="0.25">
      <c r="A11159">
        <v>54945</v>
      </c>
      <c r="B11159" s="2">
        <v>47.688879999999997</v>
      </c>
      <c r="C11159" s="3">
        <v>3526</v>
      </c>
      <c r="E11159" t="s">
        <v>10407</v>
      </c>
      <c r="F11159" s="4" t="s">
        <v>10031</v>
      </c>
      <c r="G11159" s="5">
        <v>2608</v>
      </c>
      <c r="H11159" s="6">
        <v>0.21434049999999999</v>
      </c>
      <c r="I11159" s="7">
        <v>67.540000000000006</v>
      </c>
    </row>
    <row r="11160" spans="1:11" x14ac:dyDescent="0.25">
      <c r="A11160">
        <v>68967</v>
      </c>
      <c r="B11160" s="2">
        <v>47.688049999999997</v>
      </c>
      <c r="C11160" s="3">
        <v>1197</v>
      </c>
      <c r="E11160" t="s">
        <v>186</v>
      </c>
      <c r="F11160" s="4" t="s">
        <v>12738</v>
      </c>
      <c r="G11160" s="5">
        <v>833</v>
      </c>
      <c r="H11160" s="6">
        <v>0.22901679999999999</v>
      </c>
      <c r="I11160" s="7">
        <v>65</v>
      </c>
    </row>
    <row r="11161" spans="1:11" x14ac:dyDescent="0.25">
      <c r="A11161">
        <v>92358</v>
      </c>
      <c r="B11161" s="2">
        <v>47.687660000000001</v>
      </c>
      <c r="C11161" s="3">
        <v>1126</v>
      </c>
      <c r="D11161" s="4">
        <v>40140</v>
      </c>
      <c r="E11161" t="s">
        <v>15545</v>
      </c>
      <c r="F11161" s="4" t="s">
        <v>15368</v>
      </c>
      <c r="G11161" s="5">
        <v>808</v>
      </c>
      <c r="H11161" s="6">
        <v>0.1361386</v>
      </c>
      <c r="I11161" s="7">
        <v>81.048000000000002</v>
      </c>
    </row>
    <row r="11162" spans="1:11" x14ac:dyDescent="0.25">
      <c r="A11162">
        <v>59041</v>
      </c>
      <c r="B11162" s="2">
        <v>47.687139999999999</v>
      </c>
      <c r="C11162" s="3">
        <v>1919</v>
      </c>
      <c r="D11162" s="4">
        <v>13740</v>
      </c>
      <c r="E11162" t="s">
        <v>11300</v>
      </c>
      <c r="F11162" s="4" t="s">
        <v>11278</v>
      </c>
      <c r="G11162" s="5">
        <v>1370</v>
      </c>
      <c r="H11162" s="6">
        <v>0.250365</v>
      </c>
      <c r="I11162" s="7">
        <v>61.304000000000002</v>
      </c>
      <c r="J11162" s="2">
        <v>54</v>
      </c>
      <c r="K11162">
        <v>1</v>
      </c>
    </row>
    <row r="11163" spans="1:11" x14ac:dyDescent="0.25">
      <c r="A11163">
        <v>59222</v>
      </c>
      <c r="B11163" s="2">
        <v>47.686779999999999</v>
      </c>
      <c r="C11163" s="3">
        <v>173</v>
      </c>
      <c r="E11163" t="s">
        <v>11334</v>
      </c>
      <c r="F11163" s="4" t="s">
        <v>11278</v>
      </c>
      <c r="G11163" s="5">
        <v>136</v>
      </c>
      <c r="H11163" s="6">
        <v>0.16176470000000001</v>
      </c>
      <c r="I11163" s="7">
        <v>76.606999999999999</v>
      </c>
    </row>
    <row r="11164" spans="1:11" x14ac:dyDescent="0.25">
      <c r="A11164">
        <v>98325</v>
      </c>
      <c r="B11164" s="2">
        <v>47.686439999999997</v>
      </c>
      <c r="C11164" s="3">
        <v>1656</v>
      </c>
      <c r="E11164" t="s">
        <v>16402</v>
      </c>
      <c r="F11164" s="4" t="s">
        <v>16344</v>
      </c>
      <c r="G11164" s="5">
        <v>1271</v>
      </c>
      <c r="H11164" s="6">
        <v>0.22169810000000001</v>
      </c>
      <c r="I11164" s="7">
        <v>66.25</v>
      </c>
    </row>
    <row r="11165" spans="1:11" x14ac:dyDescent="0.25">
      <c r="A11165">
        <v>59721</v>
      </c>
      <c r="B11165" s="2">
        <v>47.686039999999998</v>
      </c>
      <c r="C11165" s="3">
        <v>563</v>
      </c>
      <c r="D11165" s="4">
        <v>25740</v>
      </c>
      <c r="E11165" t="s">
        <v>11434</v>
      </c>
      <c r="F11165" s="4" t="s">
        <v>11278</v>
      </c>
      <c r="G11165" s="5">
        <v>391</v>
      </c>
      <c r="H11165" s="6">
        <v>0.27551019999999998</v>
      </c>
      <c r="I11165" s="7">
        <v>56.95</v>
      </c>
    </row>
    <row r="11166" spans="1:11" x14ac:dyDescent="0.25">
      <c r="A11166">
        <v>52637</v>
      </c>
      <c r="B11166" s="2">
        <v>47.685510000000001</v>
      </c>
      <c r="C11166" s="3">
        <v>2457</v>
      </c>
      <c r="D11166" s="4">
        <v>15460</v>
      </c>
      <c r="E11166" t="s">
        <v>10004</v>
      </c>
      <c r="F11166" s="4" t="s">
        <v>9593</v>
      </c>
      <c r="G11166" s="5">
        <v>1830</v>
      </c>
      <c r="H11166" s="6">
        <v>0.21693989999999999</v>
      </c>
      <c r="I11166" s="7">
        <v>67.066999999999993</v>
      </c>
      <c r="J11166" s="2">
        <v>64</v>
      </c>
      <c r="K11166">
        <v>1</v>
      </c>
    </row>
    <row r="11167" spans="1:11" x14ac:dyDescent="0.25">
      <c r="A11167">
        <v>97760</v>
      </c>
      <c r="B11167" s="2">
        <v>47.68385</v>
      </c>
      <c r="C11167" s="3">
        <v>6177</v>
      </c>
      <c r="E11167" t="s">
        <v>16312</v>
      </c>
      <c r="F11167" s="4" t="s">
        <v>16170</v>
      </c>
      <c r="G11167" s="5">
        <v>5085</v>
      </c>
      <c r="H11167" s="6">
        <v>0.23736479999999999</v>
      </c>
      <c r="I11167" s="7">
        <v>63.527999999999999</v>
      </c>
      <c r="J11167" s="2">
        <v>49.6</v>
      </c>
      <c r="K11167">
        <v>5</v>
      </c>
    </row>
    <row r="11168" spans="1:11" x14ac:dyDescent="0.25">
      <c r="A11168">
        <v>21841</v>
      </c>
      <c r="B11168" s="2">
        <v>47.682470000000002</v>
      </c>
      <c r="C11168" s="3">
        <v>1072</v>
      </c>
      <c r="D11168" s="4">
        <v>41540</v>
      </c>
      <c r="E11168" t="s">
        <v>1403</v>
      </c>
      <c r="F11168" s="4" t="s">
        <v>4361</v>
      </c>
      <c r="G11168" s="5">
        <v>679</v>
      </c>
      <c r="H11168" s="6">
        <v>0.1561119</v>
      </c>
      <c r="I11168" s="7">
        <v>77.569000000000003</v>
      </c>
    </row>
    <row r="11169" spans="1:11" x14ac:dyDescent="0.25">
      <c r="A11169">
        <v>15686</v>
      </c>
      <c r="B11169" s="2">
        <v>47.682139999999997</v>
      </c>
      <c r="C11169" s="3">
        <v>1042</v>
      </c>
      <c r="D11169" s="4">
        <v>38300</v>
      </c>
      <c r="E11169" t="s">
        <v>3258</v>
      </c>
      <c r="F11169" s="4" t="s">
        <v>3003</v>
      </c>
      <c r="G11169" s="5">
        <v>732</v>
      </c>
      <c r="H11169" s="6">
        <v>0.14051839999999999</v>
      </c>
      <c r="I11169" s="7">
        <v>80.263000000000005</v>
      </c>
    </row>
    <row r="11170" spans="1:11" x14ac:dyDescent="0.25">
      <c r="A11170">
        <v>55350</v>
      </c>
      <c r="B11170" s="2">
        <v>47.679040000000001</v>
      </c>
      <c r="C11170" s="3">
        <v>18013</v>
      </c>
      <c r="D11170" s="4">
        <v>26780</v>
      </c>
      <c r="E11170" t="s">
        <v>3231</v>
      </c>
      <c r="F11170" s="4" t="s">
        <v>10428</v>
      </c>
      <c r="G11170" s="5">
        <v>12213</v>
      </c>
      <c r="H11170" s="6">
        <v>0.21950220000000001</v>
      </c>
      <c r="I11170" s="7">
        <v>66.613</v>
      </c>
      <c r="J11170" s="2">
        <v>57.625</v>
      </c>
      <c r="K11170">
        <v>8</v>
      </c>
    </row>
    <row r="11171" spans="1:11" x14ac:dyDescent="0.25">
      <c r="A11171">
        <v>50277</v>
      </c>
      <c r="B11171" s="2">
        <v>47.676029999999997</v>
      </c>
      <c r="C11171" s="3">
        <v>432</v>
      </c>
      <c r="D11171" s="4">
        <v>19780</v>
      </c>
      <c r="E11171" t="s">
        <v>4912</v>
      </c>
      <c r="F11171" s="4" t="s">
        <v>9593</v>
      </c>
      <c r="G11171" s="5">
        <v>347</v>
      </c>
      <c r="H11171" s="6">
        <v>0.18443799999999999</v>
      </c>
      <c r="I11171" s="7">
        <v>72.667000000000002</v>
      </c>
    </row>
    <row r="11172" spans="1:11" x14ac:dyDescent="0.25">
      <c r="A11172">
        <v>95045</v>
      </c>
      <c r="B11172" s="2">
        <v>47.6753</v>
      </c>
      <c r="C11172" s="3">
        <v>3969</v>
      </c>
      <c r="D11172" s="4">
        <v>41940</v>
      </c>
      <c r="E11172" t="s">
        <v>15833</v>
      </c>
      <c r="F11172" s="4" t="s">
        <v>15368</v>
      </c>
      <c r="G11172" s="5">
        <v>2709</v>
      </c>
      <c r="H11172" s="6">
        <v>0.26061279999999998</v>
      </c>
      <c r="I11172" s="7">
        <v>59.5</v>
      </c>
      <c r="J11172" s="2">
        <v>34</v>
      </c>
      <c r="K11172">
        <v>1</v>
      </c>
    </row>
    <row r="11173" spans="1:11" x14ac:dyDescent="0.25">
      <c r="A11173">
        <v>12912</v>
      </c>
      <c r="B11173" s="2">
        <v>47.674320000000002</v>
      </c>
      <c r="C11173" s="3">
        <v>1981</v>
      </c>
      <c r="D11173" s="4">
        <v>38460</v>
      </c>
      <c r="E11173" t="s">
        <v>2411</v>
      </c>
      <c r="F11173" s="4" t="s">
        <v>1280</v>
      </c>
      <c r="G11173" s="5">
        <v>1407</v>
      </c>
      <c r="H11173" s="6">
        <v>0.2151989</v>
      </c>
      <c r="I11173" s="7">
        <v>67.343999999999994</v>
      </c>
    </row>
    <row r="11174" spans="1:11" x14ac:dyDescent="0.25">
      <c r="A11174">
        <v>19054</v>
      </c>
      <c r="B11174" s="2">
        <v>47.67116</v>
      </c>
      <c r="C11174" s="3">
        <v>16959</v>
      </c>
      <c r="D11174" s="4">
        <v>37980</v>
      </c>
      <c r="E11174" t="s">
        <v>2005</v>
      </c>
      <c r="F11174" s="4" t="s">
        <v>3003</v>
      </c>
      <c r="G11174" s="5">
        <v>11774</v>
      </c>
      <c r="H11174" s="6">
        <v>0.17138</v>
      </c>
      <c r="I11174" s="7">
        <v>74.909000000000006</v>
      </c>
      <c r="J11174" s="2">
        <v>43.2</v>
      </c>
      <c r="K11174">
        <v>5</v>
      </c>
    </row>
    <row r="11175" spans="1:11" x14ac:dyDescent="0.25">
      <c r="A11175">
        <v>30740</v>
      </c>
      <c r="B11175" s="2">
        <v>47.667020000000001</v>
      </c>
      <c r="C11175" s="3">
        <v>8762</v>
      </c>
      <c r="D11175" s="4">
        <v>19140</v>
      </c>
      <c r="E11175" t="s">
        <v>6530</v>
      </c>
      <c r="F11175" s="4" t="s">
        <v>6363</v>
      </c>
      <c r="G11175" s="5">
        <v>5526</v>
      </c>
      <c r="H11175" s="6">
        <v>0.2153456</v>
      </c>
      <c r="I11175" s="7">
        <v>67.31</v>
      </c>
    </row>
    <row r="11176" spans="1:11" x14ac:dyDescent="0.25">
      <c r="A11176">
        <v>96719</v>
      </c>
      <c r="B11176" s="2">
        <v>47.665309999999998</v>
      </c>
      <c r="C11176" s="3">
        <v>2628</v>
      </c>
      <c r="D11176" s="4">
        <v>25900</v>
      </c>
      <c r="E11176" t="s">
        <v>16112</v>
      </c>
      <c r="F11176" s="4" t="s">
        <v>16099</v>
      </c>
      <c r="G11176" s="5">
        <v>1610</v>
      </c>
      <c r="H11176" s="6">
        <v>0.201738</v>
      </c>
      <c r="I11176" s="7">
        <v>69.659000000000006</v>
      </c>
    </row>
    <row r="11177" spans="1:11" x14ac:dyDescent="0.25">
      <c r="A11177">
        <v>56552</v>
      </c>
      <c r="B11177" s="2">
        <v>47.664850000000001</v>
      </c>
      <c r="C11177" s="3">
        <v>395</v>
      </c>
      <c r="D11177" s="4">
        <v>22020</v>
      </c>
      <c r="E11177" t="s">
        <v>10786</v>
      </c>
      <c r="F11177" s="4" t="s">
        <v>10428</v>
      </c>
      <c r="G11177" s="5">
        <v>286</v>
      </c>
      <c r="H11177" s="6">
        <v>0.18881120000000001</v>
      </c>
      <c r="I11177" s="7">
        <v>71.875</v>
      </c>
    </row>
    <row r="11178" spans="1:11" x14ac:dyDescent="0.25">
      <c r="A11178">
        <v>57258</v>
      </c>
      <c r="B11178" s="2">
        <v>47.664720000000003</v>
      </c>
      <c r="C11178" s="3">
        <v>344</v>
      </c>
      <c r="E11178" t="s">
        <v>537</v>
      </c>
      <c r="F11178" s="4" t="s">
        <v>10877</v>
      </c>
      <c r="G11178" s="5">
        <v>270</v>
      </c>
      <c r="H11178" s="6">
        <v>0.27777780000000002</v>
      </c>
      <c r="I11178" s="7">
        <v>56.5</v>
      </c>
    </row>
    <row r="11179" spans="1:11" x14ac:dyDescent="0.25">
      <c r="A11179">
        <v>48120</v>
      </c>
      <c r="B11179" s="2">
        <v>47.663649999999997</v>
      </c>
      <c r="C11179" s="3">
        <v>7349</v>
      </c>
      <c r="D11179" s="4">
        <v>19820</v>
      </c>
      <c r="E11179" t="s">
        <v>9137</v>
      </c>
      <c r="F11179" s="4" t="s">
        <v>9106</v>
      </c>
      <c r="G11179" s="5">
        <v>4188</v>
      </c>
      <c r="H11179" s="6">
        <v>0.30468000000000001</v>
      </c>
      <c r="I11179" s="7">
        <v>51.844999999999999</v>
      </c>
    </row>
    <row r="11180" spans="1:11" x14ac:dyDescent="0.25">
      <c r="A11180">
        <v>52657</v>
      </c>
      <c r="B11180" s="2">
        <v>47.662640000000003</v>
      </c>
      <c r="C11180" s="3">
        <v>41</v>
      </c>
      <c r="D11180" s="4">
        <v>22800</v>
      </c>
      <c r="E11180" t="s">
        <v>5025</v>
      </c>
      <c r="F11180" s="4" t="s">
        <v>9593</v>
      </c>
      <c r="G11180" s="5">
        <v>34</v>
      </c>
      <c r="H11180" s="6">
        <v>0.26470589999999999</v>
      </c>
      <c r="I11180" s="7">
        <v>58.75</v>
      </c>
    </row>
    <row r="11181" spans="1:11" x14ac:dyDescent="0.25">
      <c r="A11181">
        <v>38476</v>
      </c>
      <c r="B11181" s="2">
        <v>47.662460000000003</v>
      </c>
      <c r="C11181" s="3">
        <v>866</v>
      </c>
      <c r="D11181" s="4">
        <v>34980</v>
      </c>
      <c r="E11181" t="s">
        <v>7601</v>
      </c>
      <c r="F11181" s="4" t="s">
        <v>7348</v>
      </c>
      <c r="G11181" s="5">
        <v>737</v>
      </c>
      <c r="H11181" s="6">
        <v>0.1842818</v>
      </c>
      <c r="I11181" s="7">
        <v>72.638999999999996</v>
      </c>
    </row>
    <row r="11182" spans="1:11" x14ac:dyDescent="0.25">
      <c r="A11182">
        <v>29127</v>
      </c>
      <c r="B11182" s="2">
        <v>47.660829999999997</v>
      </c>
      <c r="C11182" s="3">
        <v>7987</v>
      </c>
      <c r="D11182" s="4">
        <v>35140</v>
      </c>
      <c r="E11182" t="s">
        <v>3096</v>
      </c>
      <c r="F11182" s="4" t="s">
        <v>6130</v>
      </c>
      <c r="G11182" s="5">
        <v>6084</v>
      </c>
      <c r="H11182" s="6">
        <v>0.2163051</v>
      </c>
      <c r="I11182" s="7">
        <v>67.105000000000004</v>
      </c>
      <c r="J11182" s="2">
        <v>33</v>
      </c>
      <c r="K11182">
        <v>1</v>
      </c>
    </row>
    <row r="11183" spans="1:11" x14ac:dyDescent="0.25">
      <c r="A11183">
        <v>40372</v>
      </c>
      <c r="B11183" s="2">
        <v>47.65896</v>
      </c>
      <c r="C11183" s="3">
        <v>2387</v>
      </c>
      <c r="E11183" t="s">
        <v>7941</v>
      </c>
      <c r="F11183" s="4" t="s">
        <v>7883</v>
      </c>
      <c r="G11183" s="5">
        <v>1710</v>
      </c>
      <c r="H11183" s="6">
        <v>0.23508770000000001</v>
      </c>
      <c r="I11183" s="7">
        <v>63.856000000000002</v>
      </c>
      <c r="J11183" s="2">
        <v>29.333300000000001</v>
      </c>
      <c r="K11183">
        <v>3</v>
      </c>
    </row>
    <row r="11184" spans="1:11" x14ac:dyDescent="0.25">
      <c r="A11184">
        <v>37228</v>
      </c>
      <c r="B11184" s="2">
        <v>47.658369999999998</v>
      </c>
      <c r="C11184" s="3">
        <v>1253</v>
      </c>
      <c r="D11184" s="4">
        <v>34980</v>
      </c>
      <c r="E11184" t="s">
        <v>5777</v>
      </c>
      <c r="F11184" s="4" t="s">
        <v>7348</v>
      </c>
      <c r="G11184" s="5">
        <v>748</v>
      </c>
      <c r="H11184" s="6">
        <v>0.4197861</v>
      </c>
      <c r="I11184" s="7">
        <v>31.937999999999999</v>
      </c>
    </row>
    <row r="11185" spans="1:12" x14ac:dyDescent="0.25">
      <c r="A11185">
        <v>96732</v>
      </c>
      <c r="B11185" s="2">
        <v>47.65399</v>
      </c>
      <c r="C11185" s="3">
        <v>25770</v>
      </c>
      <c r="D11185" s="4">
        <v>27980</v>
      </c>
      <c r="E11185" t="s">
        <v>16121</v>
      </c>
      <c r="F11185" s="4" t="s">
        <v>16099</v>
      </c>
      <c r="G11185" s="5">
        <v>17572</v>
      </c>
      <c r="H11185" s="6">
        <v>0.17903479999999999</v>
      </c>
      <c r="I11185" s="7">
        <v>73.540000000000006</v>
      </c>
      <c r="J11185" s="2">
        <v>42.666699999999999</v>
      </c>
      <c r="K11185">
        <v>3</v>
      </c>
    </row>
    <row r="11186" spans="1:12" x14ac:dyDescent="0.25">
      <c r="A11186">
        <v>59860</v>
      </c>
      <c r="B11186" s="2">
        <v>47.648069999999997</v>
      </c>
      <c r="C11186" s="3">
        <v>10270</v>
      </c>
      <c r="E11186" t="s">
        <v>11471</v>
      </c>
      <c r="F11186" s="4" t="s">
        <v>11278</v>
      </c>
      <c r="G11186" s="5">
        <v>7172</v>
      </c>
      <c r="H11186" s="6">
        <v>0.30252329999999999</v>
      </c>
      <c r="I11186" s="7">
        <v>52.197000000000003</v>
      </c>
      <c r="J11186" s="2">
        <v>49.666699999999999</v>
      </c>
      <c r="K11186">
        <v>6</v>
      </c>
    </row>
    <row r="11187" spans="1:12" x14ac:dyDescent="0.25">
      <c r="A11187">
        <v>5641</v>
      </c>
      <c r="B11187" s="2">
        <v>47.643419999999999</v>
      </c>
      <c r="C11187" s="3">
        <v>17146</v>
      </c>
      <c r="D11187" s="4">
        <v>12740</v>
      </c>
      <c r="E11187" t="s">
        <v>23</v>
      </c>
      <c r="F11187" s="4" t="s">
        <v>1030</v>
      </c>
      <c r="G11187" s="5">
        <v>12218</v>
      </c>
      <c r="H11187" s="6">
        <v>0.23318059999999999</v>
      </c>
      <c r="I11187" s="7">
        <v>64.177000000000007</v>
      </c>
      <c r="J11187" s="2">
        <v>47.25</v>
      </c>
      <c r="K11187">
        <v>4</v>
      </c>
    </row>
    <row r="11188" spans="1:12" x14ac:dyDescent="0.25">
      <c r="A11188">
        <v>12446</v>
      </c>
      <c r="B11188" s="2">
        <v>47.639719999999997</v>
      </c>
      <c r="C11188" s="3">
        <v>4632</v>
      </c>
      <c r="D11188" s="4">
        <v>28740</v>
      </c>
      <c r="E11188" t="s">
        <v>2214</v>
      </c>
      <c r="F11188" s="4" t="s">
        <v>1280</v>
      </c>
      <c r="G11188" s="5">
        <v>3289</v>
      </c>
      <c r="H11188" s="6">
        <v>0.2458967</v>
      </c>
      <c r="I11188" s="7">
        <v>61.978000000000002</v>
      </c>
      <c r="J11188" s="2">
        <v>39.5</v>
      </c>
      <c r="K11188">
        <v>2</v>
      </c>
    </row>
    <row r="11189" spans="1:12" x14ac:dyDescent="0.25">
      <c r="A11189">
        <v>78662</v>
      </c>
      <c r="B11189" s="2">
        <v>47.638449999999999</v>
      </c>
      <c r="C11189" s="3">
        <v>3048</v>
      </c>
      <c r="D11189" s="4">
        <v>12420</v>
      </c>
      <c r="E11189" t="s">
        <v>13689</v>
      </c>
      <c r="F11189" s="4" t="s">
        <v>13752</v>
      </c>
      <c r="G11189" s="5">
        <v>2019</v>
      </c>
      <c r="H11189" s="6">
        <v>0.14306930000000001</v>
      </c>
      <c r="I11189" s="7">
        <v>79.747</v>
      </c>
      <c r="J11189" s="2">
        <v>61.666699999999999</v>
      </c>
      <c r="K11189">
        <v>3</v>
      </c>
    </row>
    <row r="11190" spans="1:12" x14ac:dyDescent="0.25">
      <c r="A11190">
        <v>23601</v>
      </c>
      <c r="B11190" s="2">
        <v>47.633789999999998</v>
      </c>
      <c r="C11190" s="3">
        <v>25330</v>
      </c>
      <c r="D11190" s="4">
        <v>47260</v>
      </c>
      <c r="E11190" t="s">
        <v>4877</v>
      </c>
      <c r="F11190" s="4" t="s">
        <v>4335</v>
      </c>
      <c r="G11190" s="5">
        <v>17461</v>
      </c>
      <c r="H11190" s="6">
        <v>0.24201120000000001</v>
      </c>
      <c r="I11190" s="7">
        <v>62.649000000000001</v>
      </c>
      <c r="J11190" s="2">
        <v>44.5</v>
      </c>
      <c r="K11190">
        <v>12</v>
      </c>
      <c r="L11190" s="2">
        <v>74.5</v>
      </c>
    </row>
    <row r="11191" spans="1:12" x14ac:dyDescent="0.25">
      <c r="A11191">
        <v>58254</v>
      </c>
      <c r="B11191" s="2">
        <v>47.629519999999999</v>
      </c>
      <c r="C11191" s="3">
        <v>490</v>
      </c>
      <c r="E11191" t="s">
        <v>11115</v>
      </c>
      <c r="F11191" s="4" t="s">
        <v>11069</v>
      </c>
      <c r="G11191" s="5">
        <v>379</v>
      </c>
      <c r="H11191" s="6">
        <v>0.21842110000000001</v>
      </c>
      <c r="I11191" s="7">
        <v>66.718999999999994</v>
      </c>
    </row>
    <row r="11192" spans="1:12" x14ac:dyDescent="0.25">
      <c r="A11192">
        <v>69211</v>
      </c>
      <c r="B11192" s="2">
        <v>47.629350000000002</v>
      </c>
      <c r="C11192" s="3">
        <v>358</v>
      </c>
      <c r="E11192" t="s">
        <v>12912</v>
      </c>
      <c r="F11192" s="4" t="s">
        <v>12738</v>
      </c>
      <c r="G11192" s="5">
        <v>277</v>
      </c>
      <c r="H11192" s="6">
        <v>0.21942449999999999</v>
      </c>
      <c r="I11192" s="7">
        <v>66.540999999999997</v>
      </c>
    </row>
    <row r="11193" spans="1:12" x14ac:dyDescent="0.25">
      <c r="A11193">
        <v>85338</v>
      </c>
      <c r="B11193" s="2">
        <v>47.622390000000003</v>
      </c>
      <c r="C11193" s="3">
        <v>46583</v>
      </c>
      <c r="D11193" s="4">
        <v>38060</v>
      </c>
      <c r="E11193" t="s">
        <v>14993</v>
      </c>
      <c r="F11193" s="4" t="s">
        <v>14962</v>
      </c>
      <c r="G11193" s="5">
        <v>28843</v>
      </c>
      <c r="H11193" s="6">
        <v>0.21876300000000001</v>
      </c>
      <c r="I11193" s="7">
        <v>66.653999999999996</v>
      </c>
      <c r="J11193" s="2">
        <v>47.666699999999999</v>
      </c>
      <c r="K11193">
        <v>3</v>
      </c>
    </row>
    <row r="11194" spans="1:12" x14ac:dyDescent="0.25">
      <c r="A11194">
        <v>57053</v>
      </c>
      <c r="B11194" s="2">
        <v>47.615189999999998</v>
      </c>
      <c r="C11194" s="3">
        <v>1904</v>
      </c>
      <c r="D11194" s="4">
        <v>43620</v>
      </c>
      <c r="E11194" t="s">
        <v>3396</v>
      </c>
      <c r="F11194" s="4" t="s">
        <v>10877</v>
      </c>
      <c r="G11194" s="5">
        <v>1243</v>
      </c>
      <c r="H11194" s="6">
        <v>0.25261460000000002</v>
      </c>
      <c r="I11194" s="7">
        <v>60.804000000000002</v>
      </c>
      <c r="J11194" s="2">
        <v>11</v>
      </c>
      <c r="K11194">
        <v>1</v>
      </c>
    </row>
    <row r="11195" spans="1:12" x14ac:dyDescent="0.25">
      <c r="A11195">
        <v>3246</v>
      </c>
      <c r="B11195" s="2">
        <v>47.612130000000001</v>
      </c>
      <c r="C11195" s="3">
        <v>16013</v>
      </c>
      <c r="D11195" s="4">
        <v>29060</v>
      </c>
      <c r="E11195" t="s">
        <v>562</v>
      </c>
      <c r="F11195" s="4" t="s">
        <v>520</v>
      </c>
      <c r="G11195" s="5">
        <v>11574</v>
      </c>
      <c r="H11195" s="6">
        <v>0.24745120000000001</v>
      </c>
      <c r="I11195" s="7">
        <v>61.694000000000003</v>
      </c>
      <c r="J11195" s="2">
        <v>40.142899999999997</v>
      </c>
      <c r="K11195">
        <v>7</v>
      </c>
    </row>
    <row r="11196" spans="1:12" x14ac:dyDescent="0.25">
      <c r="A11196">
        <v>61250</v>
      </c>
      <c r="B11196" s="2">
        <v>47.60895</v>
      </c>
      <c r="C11196" s="3">
        <v>2573</v>
      </c>
      <c r="D11196" s="4">
        <v>44580</v>
      </c>
      <c r="E11196" t="s">
        <v>3520</v>
      </c>
      <c r="F11196" s="4" t="s">
        <v>11490</v>
      </c>
      <c r="G11196" s="5">
        <v>1702</v>
      </c>
      <c r="H11196" s="6">
        <v>0.22959479999999999</v>
      </c>
      <c r="I11196" s="7">
        <v>64.778999999999996</v>
      </c>
      <c r="J11196" s="2">
        <v>56.666699999999999</v>
      </c>
      <c r="K11196">
        <v>3</v>
      </c>
    </row>
    <row r="11197" spans="1:12" x14ac:dyDescent="0.25">
      <c r="A11197">
        <v>44889</v>
      </c>
      <c r="B11197" s="2">
        <v>47.607430000000001</v>
      </c>
      <c r="C11197" s="3">
        <v>6630</v>
      </c>
      <c r="D11197" s="4">
        <v>35940</v>
      </c>
      <c r="E11197" t="s">
        <v>8629</v>
      </c>
      <c r="F11197" s="4" t="s">
        <v>8295</v>
      </c>
      <c r="G11197" s="5">
        <v>4676</v>
      </c>
      <c r="H11197" s="6">
        <v>0.18220700000000001</v>
      </c>
      <c r="I11197" s="7">
        <v>72.965000000000003</v>
      </c>
      <c r="J11197" s="2">
        <v>61.75</v>
      </c>
      <c r="K11197">
        <v>4</v>
      </c>
    </row>
    <row r="11198" spans="1:12" x14ac:dyDescent="0.25">
      <c r="A11198">
        <v>10033</v>
      </c>
      <c r="B11198" s="2">
        <v>47.596170000000001</v>
      </c>
      <c r="C11198" s="3">
        <v>60520</v>
      </c>
      <c r="D11198" s="4">
        <v>35620</v>
      </c>
      <c r="E11198" t="s">
        <v>1789</v>
      </c>
      <c r="F11198" s="4" t="s">
        <v>1280</v>
      </c>
      <c r="G11198" s="5">
        <v>42361</v>
      </c>
      <c r="H11198" s="6">
        <v>0.32551170000000001</v>
      </c>
      <c r="I11198" s="7">
        <v>48.197000000000003</v>
      </c>
      <c r="J11198" s="2">
        <v>35.947400000000002</v>
      </c>
      <c r="K11198">
        <v>57</v>
      </c>
      <c r="L11198" s="2">
        <v>27.9</v>
      </c>
    </row>
    <row r="11199" spans="1:12" x14ac:dyDescent="0.25">
      <c r="A11199">
        <v>87821</v>
      </c>
      <c r="B11199" s="2">
        <v>47.585880000000003</v>
      </c>
      <c r="C11199" s="3">
        <v>769</v>
      </c>
      <c r="E11199" t="s">
        <v>15249</v>
      </c>
      <c r="F11199" s="4" t="s">
        <v>15124</v>
      </c>
      <c r="G11199" s="5">
        <v>632</v>
      </c>
      <c r="H11199" s="6">
        <v>0.375</v>
      </c>
      <c r="I11199" s="7">
        <v>39.643000000000001</v>
      </c>
    </row>
    <row r="11200" spans="1:12" x14ac:dyDescent="0.25">
      <c r="A11200">
        <v>26105</v>
      </c>
      <c r="B11200" s="2">
        <v>47.583629999999999</v>
      </c>
      <c r="C11200" s="3">
        <v>12215</v>
      </c>
      <c r="D11200" s="4">
        <v>37620</v>
      </c>
      <c r="E11200" t="s">
        <v>812</v>
      </c>
      <c r="F11200" s="4" t="s">
        <v>5144</v>
      </c>
      <c r="G11200" s="5">
        <v>8772</v>
      </c>
      <c r="H11200" s="6">
        <v>0.25384699999999999</v>
      </c>
      <c r="I11200" s="7">
        <v>60.579000000000001</v>
      </c>
      <c r="J11200" s="2">
        <v>46.5</v>
      </c>
      <c r="K11200">
        <v>6</v>
      </c>
    </row>
    <row r="11201" spans="1:12" x14ac:dyDescent="0.25">
      <c r="A11201">
        <v>6377</v>
      </c>
      <c r="B11201" s="2">
        <v>47.581099999999999</v>
      </c>
      <c r="C11201" s="3">
        <v>2619</v>
      </c>
      <c r="D11201" s="4">
        <v>49340</v>
      </c>
      <c r="E11201" t="s">
        <v>194</v>
      </c>
      <c r="F11201" s="4" t="s">
        <v>1198</v>
      </c>
      <c r="G11201" s="5">
        <v>1766</v>
      </c>
      <c r="H11201" s="6">
        <v>0.13193659999999999</v>
      </c>
      <c r="I11201" s="7">
        <v>81.635000000000005</v>
      </c>
    </row>
    <row r="11202" spans="1:12" x14ac:dyDescent="0.25">
      <c r="A11202">
        <v>97454</v>
      </c>
      <c r="B11202" s="2">
        <v>47.58043</v>
      </c>
      <c r="C11202" s="3">
        <v>1506</v>
      </c>
      <c r="D11202" s="4">
        <v>21660</v>
      </c>
      <c r="E11202" t="s">
        <v>16257</v>
      </c>
      <c r="F11202" s="4" t="s">
        <v>16170</v>
      </c>
      <c r="G11202" s="5">
        <v>1050</v>
      </c>
      <c r="H11202" s="6">
        <v>0.1731684</v>
      </c>
      <c r="I11202" s="7">
        <v>74.509</v>
      </c>
      <c r="J11202" s="2">
        <v>38</v>
      </c>
      <c r="K11202">
        <v>3</v>
      </c>
    </row>
    <row r="11203" spans="1:12" x14ac:dyDescent="0.25">
      <c r="A11203">
        <v>72666</v>
      </c>
      <c r="B11203" s="2">
        <v>47.580129999999997</v>
      </c>
      <c r="C11203" s="3">
        <v>216</v>
      </c>
      <c r="D11203" s="4">
        <v>25460</v>
      </c>
      <c r="E11203" t="s">
        <v>13416</v>
      </c>
      <c r="F11203" s="4" t="s">
        <v>13183</v>
      </c>
      <c r="G11203" s="5">
        <v>207</v>
      </c>
      <c r="H11203" s="6">
        <v>0.26086959999999998</v>
      </c>
      <c r="I11203" s="7">
        <v>59.347999999999999</v>
      </c>
      <c r="J11203" s="2">
        <v>53</v>
      </c>
      <c r="K11203">
        <v>1</v>
      </c>
    </row>
    <row r="11204" spans="1:12" x14ac:dyDescent="0.25">
      <c r="A11204">
        <v>76108</v>
      </c>
      <c r="B11204" s="2">
        <v>47.573590000000003</v>
      </c>
      <c r="C11204" s="3">
        <v>40092</v>
      </c>
      <c r="D11204" s="4">
        <v>19100</v>
      </c>
      <c r="E11204" t="s">
        <v>13904</v>
      </c>
      <c r="F11204" s="4" t="s">
        <v>13752</v>
      </c>
      <c r="G11204" s="5">
        <v>27129</v>
      </c>
      <c r="H11204" s="6">
        <v>0.2368596</v>
      </c>
      <c r="I11204" s="7">
        <v>63.488999999999997</v>
      </c>
      <c r="J11204" s="2">
        <v>40.090899999999998</v>
      </c>
      <c r="K11204">
        <v>11</v>
      </c>
      <c r="L11204" s="2">
        <v>51.9</v>
      </c>
    </row>
    <row r="11205" spans="1:12" x14ac:dyDescent="0.25">
      <c r="A11205">
        <v>3836</v>
      </c>
      <c r="B11205" s="2">
        <v>47.566879999999998</v>
      </c>
      <c r="C11205" s="3">
        <v>1195</v>
      </c>
      <c r="E11205" t="s">
        <v>663</v>
      </c>
      <c r="F11205" s="4" t="s">
        <v>520</v>
      </c>
      <c r="G11205" s="5">
        <v>915</v>
      </c>
      <c r="H11205" s="6">
        <v>0.28415299999999999</v>
      </c>
      <c r="I11205" s="7">
        <v>55.313000000000002</v>
      </c>
    </row>
    <row r="11206" spans="1:12" x14ac:dyDescent="0.25">
      <c r="A11206">
        <v>12167</v>
      </c>
      <c r="B11206" s="2">
        <v>47.566189999999999</v>
      </c>
      <c r="C11206" s="3">
        <v>2561</v>
      </c>
      <c r="E11206" t="s">
        <v>1081</v>
      </c>
      <c r="F11206" s="4" t="s">
        <v>1280</v>
      </c>
      <c r="G11206" s="5">
        <v>1929</v>
      </c>
      <c r="H11206" s="6">
        <v>0.26010359999999999</v>
      </c>
      <c r="I11206" s="7">
        <v>59.463999999999999</v>
      </c>
      <c r="J11206" s="2">
        <v>38</v>
      </c>
      <c r="K11206">
        <v>1</v>
      </c>
    </row>
    <row r="11207" spans="1:12" x14ac:dyDescent="0.25">
      <c r="A11207">
        <v>44130</v>
      </c>
      <c r="B11207" s="2">
        <v>47.556950000000001</v>
      </c>
      <c r="C11207" s="3">
        <v>50401</v>
      </c>
      <c r="D11207" s="4">
        <v>17460</v>
      </c>
      <c r="E11207" t="s">
        <v>2480</v>
      </c>
      <c r="F11207" s="4" t="s">
        <v>8295</v>
      </c>
      <c r="G11207" s="5">
        <v>36712</v>
      </c>
      <c r="H11207" s="6">
        <v>0.24632270000000001</v>
      </c>
      <c r="I11207" s="7">
        <v>61.843000000000004</v>
      </c>
      <c r="J11207" s="2">
        <v>42.032299999999999</v>
      </c>
      <c r="K11207">
        <v>31</v>
      </c>
      <c r="L11207" s="2">
        <v>62</v>
      </c>
    </row>
    <row r="11208" spans="1:12" x14ac:dyDescent="0.25">
      <c r="A11208">
        <v>95503</v>
      </c>
      <c r="B11208" s="2">
        <v>47.543959999999998</v>
      </c>
      <c r="C11208" s="3">
        <v>24899</v>
      </c>
      <c r="D11208" s="4">
        <v>21700</v>
      </c>
      <c r="E11208" t="s">
        <v>10404</v>
      </c>
      <c r="F11208" s="4" t="s">
        <v>15368</v>
      </c>
      <c r="G11208" s="5">
        <v>17524</v>
      </c>
      <c r="H11208" s="6">
        <v>0.26807419999999998</v>
      </c>
      <c r="I11208" s="7">
        <v>58.084000000000003</v>
      </c>
      <c r="J11208" s="2">
        <v>45.636400000000002</v>
      </c>
      <c r="K11208">
        <v>11</v>
      </c>
      <c r="L11208" s="2">
        <v>79.2</v>
      </c>
    </row>
    <row r="11209" spans="1:12" x14ac:dyDescent="0.25">
      <c r="A11209">
        <v>59019</v>
      </c>
      <c r="B11209" s="2">
        <v>47.539070000000002</v>
      </c>
      <c r="C11209" s="3">
        <v>4089</v>
      </c>
      <c r="E11209" t="s">
        <v>1585</v>
      </c>
      <c r="F11209" s="4" t="s">
        <v>11278</v>
      </c>
      <c r="G11209" s="5">
        <v>2938</v>
      </c>
      <c r="H11209" s="6">
        <v>0.19054099999999999</v>
      </c>
      <c r="I11209" s="7">
        <v>71.477000000000004</v>
      </c>
    </row>
    <row r="11210" spans="1:12" x14ac:dyDescent="0.25">
      <c r="A11210">
        <v>52552</v>
      </c>
      <c r="B11210" s="2">
        <v>47.538209999999999</v>
      </c>
      <c r="C11210" s="3">
        <v>1205</v>
      </c>
      <c r="D11210" s="4">
        <v>36900</v>
      </c>
      <c r="E11210" t="s">
        <v>9984</v>
      </c>
      <c r="F11210" s="4" t="s">
        <v>9593</v>
      </c>
      <c r="G11210" s="5">
        <v>629</v>
      </c>
      <c r="H11210" s="6">
        <v>0.24324319999999999</v>
      </c>
      <c r="I11210" s="7">
        <v>62.365000000000002</v>
      </c>
    </row>
    <row r="11211" spans="1:12" x14ac:dyDescent="0.25">
      <c r="A11211">
        <v>47648</v>
      </c>
      <c r="B11211" s="2">
        <v>47.537280000000003</v>
      </c>
      <c r="C11211" s="3">
        <v>4658</v>
      </c>
      <c r="E11211" t="s">
        <v>9054</v>
      </c>
      <c r="F11211" s="4" t="s">
        <v>8800</v>
      </c>
      <c r="G11211" s="5">
        <v>3259</v>
      </c>
      <c r="H11211" s="6">
        <v>0.1929448</v>
      </c>
      <c r="I11211" s="7">
        <v>71.055999999999997</v>
      </c>
    </row>
    <row r="11212" spans="1:12" x14ac:dyDescent="0.25">
      <c r="A11212">
        <v>16844</v>
      </c>
      <c r="B11212" s="2">
        <v>47.535980000000002</v>
      </c>
      <c r="C11212" s="3">
        <v>2987</v>
      </c>
      <c r="D11212" s="4">
        <v>44300</v>
      </c>
      <c r="E11212" t="s">
        <v>3613</v>
      </c>
      <c r="F11212" s="4" t="s">
        <v>3003</v>
      </c>
      <c r="G11212" s="5">
        <v>2176</v>
      </c>
      <c r="H11212" s="6">
        <v>0.2113971</v>
      </c>
      <c r="I11212" s="7">
        <v>67.864999999999995</v>
      </c>
      <c r="J11212" s="2">
        <v>55</v>
      </c>
      <c r="K11212">
        <v>1</v>
      </c>
    </row>
    <row r="11213" spans="1:12" x14ac:dyDescent="0.25">
      <c r="A11213">
        <v>19931</v>
      </c>
      <c r="B11213" s="2">
        <v>47.535409999999999</v>
      </c>
      <c r="C11213" s="3">
        <v>224</v>
      </c>
      <c r="D11213" s="4">
        <v>41540</v>
      </c>
      <c r="E11213" t="s">
        <v>770</v>
      </c>
      <c r="F11213" s="4" t="s">
        <v>4311</v>
      </c>
      <c r="G11213" s="5">
        <v>186</v>
      </c>
      <c r="H11213" s="6">
        <v>0.20430110000000001</v>
      </c>
      <c r="I11213" s="7">
        <v>69.090999999999994</v>
      </c>
    </row>
    <row r="11214" spans="1:12" x14ac:dyDescent="0.25">
      <c r="A11214">
        <v>77517</v>
      </c>
      <c r="B11214" s="2">
        <v>47.534529999999997</v>
      </c>
      <c r="C11214" s="3">
        <v>5355</v>
      </c>
      <c r="D11214" s="4">
        <v>26420</v>
      </c>
      <c r="E11214" t="s">
        <v>7603</v>
      </c>
      <c r="F11214" s="4" t="s">
        <v>13752</v>
      </c>
      <c r="G11214" s="5">
        <v>3467</v>
      </c>
      <c r="H11214" s="6">
        <v>0.102394</v>
      </c>
      <c r="I11214" s="7">
        <v>86.698999999999998</v>
      </c>
    </row>
    <row r="11215" spans="1:12" x14ac:dyDescent="0.25">
      <c r="A11215">
        <v>58844</v>
      </c>
      <c r="B11215" s="2">
        <v>47.533659999999998</v>
      </c>
      <c r="C11215" s="3">
        <v>237</v>
      </c>
      <c r="E11215" t="s">
        <v>11273</v>
      </c>
      <c r="F11215" s="4" t="s">
        <v>11069</v>
      </c>
      <c r="G11215" s="5">
        <v>170</v>
      </c>
      <c r="H11215" s="6">
        <v>0.28823530000000003</v>
      </c>
      <c r="I11215" s="7">
        <v>54.582999999999998</v>
      </c>
    </row>
    <row r="11216" spans="1:12" x14ac:dyDescent="0.25">
      <c r="A11216">
        <v>13212</v>
      </c>
      <c r="B11216" s="2">
        <v>47.529960000000003</v>
      </c>
      <c r="C11216" s="3">
        <v>20347</v>
      </c>
      <c r="D11216" s="4">
        <v>45060</v>
      </c>
      <c r="E11216" t="s">
        <v>2548</v>
      </c>
      <c r="F11216" s="4" t="s">
        <v>1280</v>
      </c>
      <c r="G11216" s="5">
        <v>15276</v>
      </c>
      <c r="H11216" s="6">
        <v>0.23225979999999999</v>
      </c>
      <c r="I11216" s="7">
        <v>64.251000000000005</v>
      </c>
      <c r="J11216" s="2">
        <v>53.714300000000001</v>
      </c>
      <c r="K11216">
        <v>7</v>
      </c>
    </row>
    <row r="11217" spans="1:12" x14ac:dyDescent="0.25">
      <c r="A11217">
        <v>95635</v>
      </c>
      <c r="B11217" s="2">
        <v>47.526119999999999</v>
      </c>
      <c r="C11217" s="3">
        <v>870</v>
      </c>
      <c r="D11217" s="4">
        <v>40900</v>
      </c>
      <c r="E11217" t="s">
        <v>780</v>
      </c>
      <c r="F11217" s="4" t="s">
        <v>15368</v>
      </c>
      <c r="G11217" s="5">
        <v>805</v>
      </c>
      <c r="H11217" s="6">
        <v>0.30024810000000002</v>
      </c>
      <c r="I11217" s="7">
        <v>52.5</v>
      </c>
      <c r="J11217" s="2">
        <v>52</v>
      </c>
      <c r="K11217">
        <v>1</v>
      </c>
    </row>
    <row r="11218" spans="1:12" x14ac:dyDescent="0.25">
      <c r="A11218">
        <v>41605</v>
      </c>
      <c r="B11218" s="2">
        <v>47.525820000000003</v>
      </c>
      <c r="C11218" s="3">
        <v>722</v>
      </c>
      <c r="E11218" t="s">
        <v>8098</v>
      </c>
      <c r="F11218" s="4" t="s">
        <v>7883</v>
      </c>
      <c r="G11218" s="5">
        <v>430</v>
      </c>
      <c r="H11218" s="6">
        <v>0.16937360000000001</v>
      </c>
      <c r="I11218" s="7">
        <v>75.114000000000004</v>
      </c>
    </row>
    <row r="11219" spans="1:12" x14ac:dyDescent="0.25">
      <c r="A11219">
        <v>68924</v>
      </c>
      <c r="B11219" s="2">
        <v>47.525539999999999</v>
      </c>
      <c r="C11219" s="3">
        <v>1001</v>
      </c>
      <c r="D11219" s="4">
        <v>28260</v>
      </c>
      <c r="E11219" t="s">
        <v>12520</v>
      </c>
      <c r="F11219" s="4" t="s">
        <v>12738</v>
      </c>
      <c r="G11219" s="5">
        <v>745</v>
      </c>
      <c r="H11219" s="6">
        <v>0.25201069999999998</v>
      </c>
      <c r="I11219" s="7">
        <v>60.832999999999998</v>
      </c>
      <c r="J11219" s="2">
        <v>48.5</v>
      </c>
      <c r="K11219">
        <v>2</v>
      </c>
    </row>
    <row r="11220" spans="1:12" x14ac:dyDescent="0.25">
      <c r="A11220">
        <v>1069</v>
      </c>
      <c r="B11220" s="2">
        <v>47.523850000000003</v>
      </c>
      <c r="C11220" s="3">
        <v>8982</v>
      </c>
      <c r="D11220" s="4">
        <v>44140</v>
      </c>
      <c r="E11220" t="s">
        <v>54</v>
      </c>
      <c r="F11220" s="4" t="s">
        <v>21</v>
      </c>
      <c r="G11220" s="5">
        <v>6293</v>
      </c>
      <c r="H11220" s="6">
        <v>0.22374069999999999</v>
      </c>
      <c r="I11220" s="7">
        <v>65.713999999999999</v>
      </c>
      <c r="J11220" s="2">
        <v>40.5</v>
      </c>
      <c r="K11220">
        <v>8</v>
      </c>
    </row>
    <row r="11221" spans="1:12" x14ac:dyDescent="0.25">
      <c r="A11221">
        <v>49276</v>
      </c>
      <c r="B11221" s="2">
        <v>47.52216</v>
      </c>
      <c r="C11221" s="3">
        <v>1129</v>
      </c>
      <c r="D11221" s="4">
        <v>10300</v>
      </c>
      <c r="E11221" t="s">
        <v>9358</v>
      </c>
      <c r="F11221" s="4" t="s">
        <v>9106</v>
      </c>
      <c r="G11221" s="5">
        <v>791</v>
      </c>
      <c r="H11221" s="6">
        <v>0.18204799999999999</v>
      </c>
      <c r="I11221" s="7">
        <v>72.917000000000002</v>
      </c>
    </row>
    <row r="11222" spans="1:12" x14ac:dyDescent="0.25">
      <c r="A11222">
        <v>12492</v>
      </c>
      <c r="B11222" s="2">
        <v>47.521900000000002</v>
      </c>
      <c r="C11222" s="3">
        <v>347</v>
      </c>
      <c r="E11222" t="s">
        <v>2248</v>
      </c>
      <c r="F11222" s="4" t="s">
        <v>1280</v>
      </c>
      <c r="G11222" s="5">
        <v>279</v>
      </c>
      <c r="H11222" s="6">
        <v>0.2007169</v>
      </c>
      <c r="I11222" s="7">
        <v>69.688000000000002</v>
      </c>
    </row>
    <row r="11223" spans="1:12" x14ac:dyDescent="0.25">
      <c r="A11223">
        <v>68418</v>
      </c>
      <c r="B11223" s="2">
        <v>47.521639999999998</v>
      </c>
      <c r="C11223" s="3">
        <v>1187</v>
      </c>
      <c r="E11223" t="s">
        <v>1015</v>
      </c>
      <c r="F11223" s="4" t="s">
        <v>12738</v>
      </c>
      <c r="G11223" s="5">
        <v>819</v>
      </c>
      <c r="H11223" s="6">
        <v>0.20757020000000001</v>
      </c>
      <c r="I11223" s="7">
        <v>68.5</v>
      </c>
      <c r="J11223" s="2">
        <v>45</v>
      </c>
      <c r="K11223">
        <v>1</v>
      </c>
    </row>
    <row r="11224" spans="1:12" x14ac:dyDescent="0.25">
      <c r="A11224">
        <v>49004</v>
      </c>
      <c r="B11224" s="2">
        <v>47.518949999999997</v>
      </c>
      <c r="C11224" s="3">
        <v>15602</v>
      </c>
      <c r="D11224" s="4">
        <v>28020</v>
      </c>
      <c r="E11224" t="s">
        <v>9303</v>
      </c>
      <c r="F11224" s="4" t="s">
        <v>9106</v>
      </c>
      <c r="G11224" s="5">
        <v>10406</v>
      </c>
      <c r="H11224" s="6">
        <v>0.26849899999999999</v>
      </c>
      <c r="I11224" s="7">
        <v>57.970999999999997</v>
      </c>
      <c r="J11224" s="2">
        <v>45.1111</v>
      </c>
      <c r="K11224">
        <v>9</v>
      </c>
    </row>
    <row r="11225" spans="1:12" x14ac:dyDescent="0.25">
      <c r="A11225">
        <v>67073</v>
      </c>
      <c r="B11225" s="2">
        <v>47.51641</v>
      </c>
      <c r="C11225" s="3">
        <v>293</v>
      </c>
      <c r="E11225" t="s">
        <v>9740</v>
      </c>
      <c r="F11225" s="4" t="s">
        <v>12494</v>
      </c>
      <c r="G11225" s="5">
        <v>203</v>
      </c>
      <c r="H11225" s="6">
        <v>0.22058820000000001</v>
      </c>
      <c r="I11225" s="7">
        <v>66.25</v>
      </c>
    </row>
    <row r="11226" spans="1:12" x14ac:dyDescent="0.25">
      <c r="A11226">
        <v>28137</v>
      </c>
      <c r="B11226" s="2">
        <v>47.515900000000002</v>
      </c>
      <c r="C11226" s="3">
        <v>2986</v>
      </c>
      <c r="D11226" s="4">
        <v>16740</v>
      </c>
      <c r="E11226" t="s">
        <v>3718</v>
      </c>
      <c r="F11226" s="4" t="s">
        <v>5642</v>
      </c>
      <c r="G11226" s="5">
        <v>1947</v>
      </c>
      <c r="H11226" s="6">
        <v>0.21725729999999999</v>
      </c>
      <c r="I11226" s="7">
        <v>66.825000000000003</v>
      </c>
    </row>
    <row r="11227" spans="1:12" x14ac:dyDescent="0.25">
      <c r="A11227">
        <v>47712</v>
      </c>
      <c r="B11227" s="2">
        <v>47.511569999999999</v>
      </c>
      <c r="C11227" s="3">
        <v>26954</v>
      </c>
      <c r="D11227" s="4">
        <v>21780</v>
      </c>
      <c r="E11227" t="s">
        <v>9059</v>
      </c>
      <c r="F11227" s="4" t="s">
        <v>8800</v>
      </c>
      <c r="G11227" s="5">
        <v>16128</v>
      </c>
      <c r="H11227" s="6">
        <v>0.22679640000000001</v>
      </c>
      <c r="I11227" s="7">
        <v>65.176000000000002</v>
      </c>
      <c r="J11227" s="2">
        <v>47.25</v>
      </c>
      <c r="K11227">
        <v>16</v>
      </c>
      <c r="L11227" s="2">
        <v>85.5</v>
      </c>
    </row>
    <row r="11228" spans="1:12" x14ac:dyDescent="0.25">
      <c r="A11228">
        <v>61858</v>
      </c>
      <c r="B11228" s="2">
        <v>47.507240000000003</v>
      </c>
      <c r="C11228" s="3">
        <v>2910</v>
      </c>
      <c r="D11228" s="4">
        <v>19180</v>
      </c>
      <c r="E11228" t="s">
        <v>5134</v>
      </c>
      <c r="F11228" s="4" t="s">
        <v>11490</v>
      </c>
      <c r="G11228" s="5">
        <v>1991</v>
      </c>
      <c r="H11228" s="6">
        <v>0.18583630000000001</v>
      </c>
      <c r="I11228" s="7">
        <v>72.25</v>
      </c>
      <c r="J11228" s="2">
        <v>54</v>
      </c>
      <c r="K11228">
        <v>1</v>
      </c>
    </row>
    <row r="11229" spans="1:12" x14ac:dyDescent="0.25">
      <c r="A11229">
        <v>52332</v>
      </c>
      <c r="B11229" s="2">
        <v>47.506399999999999</v>
      </c>
      <c r="C11229" s="3">
        <v>2055</v>
      </c>
      <c r="D11229" s="4">
        <v>16300</v>
      </c>
      <c r="E11229" t="s">
        <v>9967</v>
      </c>
      <c r="F11229" s="4" t="s">
        <v>9593</v>
      </c>
      <c r="G11229" s="5">
        <v>1457</v>
      </c>
      <c r="H11229" s="6">
        <v>0.1536351</v>
      </c>
      <c r="I11229" s="7">
        <v>77.813000000000002</v>
      </c>
      <c r="J11229" s="2">
        <v>51</v>
      </c>
      <c r="K11229">
        <v>3</v>
      </c>
    </row>
    <row r="11230" spans="1:12" x14ac:dyDescent="0.25">
      <c r="A11230">
        <v>77484</v>
      </c>
      <c r="B11230" s="2">
        <v>47.504300000000001</v>
      </c>
      <c r="C11230" s="3">
        <v>11369</v>
      </c>
      <c r="D11230" s="4">
        <v>26420</v>
      </c>
      <c r="E11230" t="s">
        <v>14069</v>
      </c>
      <c r="F11230" s="4" t="s">
        <v>13752</v>
      </c>
      <c r="G11230" s="5">
        <v>7342</v>
      </c>
      <c r="H11230" s="6">
        <v>0.18196680000000001</v>
      </c>
      <c r="I11230" s="7">
        <v>72.917000000000002</v>
      </c>
    </row>
    <row r="11231" spans="1:12" x14ac:dyDescent="0.25">
      <c r="A11231">
        <v>62539</v>
      </c>
      <c r="B11231" s="2">
        <v>47.502330000000001</v>
      </c>
      <c r="C11231" s="3">
        <v>1437</v>
      </c>
      <c r="D11231" s="4">
        <v>44100</v>
      </c>
      <c r="E11231" t="s">
        <v>11975</v>
      </c>
      <c r="F11231" s="4" t="s">
        <v>11490</v>
      </c>
      <c r="G11231" s="5">
        <v>912</v>
      </c>
      <c r="H11231" s="6">
        <v>0.22124859999999999</v>
      </c>
      <c r="I11231" s="7">
        <v>66.125</v>
      </c>
      <c r="J11231" s="2">
        <v>64</v>
      </c>
      <c r="K11231">
        <v>1</v>
      </c>
    </row>
    <row r="11232" spans="1:12" x14ac:dyDescent="0.25">
      <c r="A11232">
        <v>54658</v>
      </c>
      <c r="B11232" s="2">
        <v>47.5017</v>
      </c>
      <c r="C11232" s="3">
        <v>2361</v>
      </c>
      <c r="E11232" t="s">
        <v>604</v>
      </c>
      <c r="F11232" s="4" t="s">
        <v>10031</v>
      </c>
      <c r="G11232" s="5">
        <v>1730</v>
      </c>
      <c r="H11232" s="6">
        <v>0.22530330000000001</v>
      </c>
      <c r="I11232" s="7">
        <v>65.417000000000002</v>
      </c>
      <c r="J11232" s="2">
        <v>55.5</v>
      </c>
      <c r="K11232">
        <v>2</v>
      </c>
    </row>
    <row r="11233" spans="1:12" x14ac:dyDescent="0.25">
      <c r="A11233">
        <v>47832</v>
      </c>
      <c r="B11233" s="2">
        <v>47.50112</v>
      </c>
      <c r="C11233" s="3">
        <v>949</v>
      </c>
      <c r="E11233" t="s">
        <v>1414</v>
      </c>
      <c r="F11233" s="4" t="s">
        <v>8800</v>
      </c>
      <c r="G11233" s="5">
        <v>674</v>
      </c>
      <c r="H11233" s="6">
        <v>0.28041539999999998</v>
      </c>
      <c r="I11233" s="7">
        <v>55.893000000000001</v>
      </c>
    </row>
    <row r="11234" spans="1:12" x14ac:dyDescent="0.25">
      <c r="A11234">
        <v>13486</v>
      </c>
      <c r="B11234" s="2">
        <v>47.50085</v>
      </c>
      <c r="C11234" s="3">
        <v>546</v>
      </c>
      <c r="D11234" s="4">
        <v>46540</v>
      </c>
      <c r="E11234" t="s">
        <v>2632</v>
      </c>
      <c r="F11234" s="4" t="s">
        <v>1280</v>
      </c>
      <c r="G11234" s="5">
        <v>437</v>
      </c>
      <c r="H11234" s="6">
        <v>0.2105263</v>
      </c>
      <c r="I11234" s="7">
        <v>67.968999999999994</v>
      </c>
      <c r="J11234" s="2">
        <v>60</v>
      </c>
      <c r="K11234">
        <v>2</v>
      </c>
    </row>
    <row r="11235" spans="1:12" x14ac:dyDescent="0.25">
      <c r="A11235">
        <v>56178</v>
      </c>
      <c r="B11235" s="2">
        <v>47.500450000000001</v>
      </c>
      <c r="C11235" s="3">
        <v>1794</v>
      </c>
      <c r="E11235" t="s">
        <v>7327</v>
      </c>
      <c r="F11235" s="4" t="s">
        <v>10428</v>
      </c>
      <c r="G11235" s="5">
        <v>1250</v>
      </c>
      <c r="H11235" s="6">
        <v>0.2152</v>
      </c>
      <c r="I11235" s="7">
        <v>67.153000000000006</v>
      </c>
      <c r="J11235" s="2">
        <v>54</v>
      </c>
      <c r="K11235">
        <v>1</v>
      </c>
    </row>
    <row r="11236" spans="1:12" x14ac:dyDescent="0.25">
      <c r="A11236">
        <v>36054</v>
      </c>
      <c r="B11236" s="2">
        <v>47.497799999999998</v>
      </c>
      <c r="C11236" s="3">
        <v>15647</v>
      </c>
      <c r="D11236" s="4">
        <v>33860</v>
      </c>
      <c r="E11236" t="s">
        <v>2274</v>
      </c>
      <c r="F11236" s="4" t="s">
        <v>7027</v>
      </c>
      <c r="G11236" s="5">
        <v>9831</v>
      </c>
      <c r="H11236" s="6">
        <v>0.23781920000000001</v>
      </c>
      <c r="I11236" s="7">
        <v>63.241999999999997</v>
      </c>
      <c r="J11236" s="2">
        <v>53.666699999999999</v>
      </c>
      <c r="K11236">
        <v>3</v>
      </c>
    </row>
    <row r="11237" spans="1:12" x14ac:dyDescent="0.25">
      <c r="A11237">
        <v>66508</v>
      </c>
      <c r="B11237" s="2">
        <v>47.494729999999997</v>
      </c>
      <c r="C11237" s="3">
        <v>4389</v>
      </c>
      <c r="E11237" t="s">
        <v>3697</v>
      </c>
      <c r="F11237" s="4" t="s">
        <v>12494</v>
      </c>
      <c r="G11237" s="5">
        <v>2984</v>
      </c>
      <c r="H11237" s="6">
        <v>0.2100503</v>
      </c>
      <c r="I11237" s="7">
        <v>68.040000000000006</v>
      </c>
      <c r="J11237" s="2">
        <v>56.25</v>
      </c>
      <c r="K11237">
        <v>4</v>
      </c>
    </row>
    <row r="11238" spans="1:12" x14ac:dyDescent="0.25">
      <c r="A11238">
        <v>69351</v>
      </c>
      <c r="B11238" s="2">
        <v>47.493989999999997</v>
      </c>
      <c r="C11238" s="3">
        <v>138</v>
      </c>
      <c r="E11238" t="s">
        <v>1319</v>
      </c>
      <c r="F11238" s="4" t="s">
        <v>12738</v>
      </c>
      <c r="G11238" s="5">
        <v>94</v>
      </c>
      <c r="H11238" s="6">
        <v>0.41052630000000001</v>
      </c>
      <c r="I11238" s="7">
        <v>33.393000000000001</v>
      </c>
      <c r="J11238" s="2">
        <v>44</v>
      </c>
      <c r="K11238">
        <v>1</v>
      </c>
    </row>
    <row r="11239" spans="1:12" x14ac:dyDescent="0.25">
      <c r="A11239">
        <v>30180</v>
      </c>
      <c r="B11239" s="2">
        <v>47.488720000000001</v>
      </c>
      <c r="C11239" s="3">
        <v>34868</v>
      </c>
      <c r="D11239" s="4">
        <v>12060</v>
      </c>
      <c r="E11239" t="s">
        <v>6407</v>
      </c>
      <c r="F11239" s="4" t="s">
        <v>6363</v>
      </c>
      <c r="G11239" s="5">
        <v>21930</v>
      </c>
      <c r="H11239" s="6">
        <v>0.22981170000000001</v>
      </c>
      <c r="I11239" s="7">
        <v>64.617999999999995</v>
      </c>
      <c r="J11239" s="2">
        <v>41.4</v>
      </c>
      <c r="K11239">
        <v>5</v>
      </c>
    </row>
    <row r="11240" spans="1:12" x14ac:dyDescent="0.25">
      <c r="A11240">
        <v>4862</v>
      </c>
      <c r="B11240" s="2">
        <v>47.482840000000003</v>
      </c>
      <c r="C11240" s="3">
        <v>3575</v>
      </c>
      <c r="E11240" t="s">
        <v>697</v>
      </c>
      <c r="F11240" s="4" t="s">
        <v>701</v>
      </c>
      <c r="G11240" s="5">
        <v>2653</v>
      </c>
      <c r="H11240" s="6">
        <v>0.24613650000000001</v>
      </c>
      <c r="I11240" s="7">
        <v>61.786000000000001</v>
      </c>
      <c r="J11240" s="2">
        <v>50</v>
      </c>
      <c r="K11240">
        <v>5</v>
      </c>
    </row>
    <row r="11241" spans="1:12" x14ac:dyDescent="0.25">
      <c r="A11241">
        <v>52567</v>
      </c>
      <c r="B11241" s="2">
        <v>47.482080000000003</v>
      </c>
      <c r="C11241" s="3">
        <v>688</v>
      </c>
      <c r="D11241" s="4">
        <v>21840</v>
      </c>
      <c r="E11241" t="s">
        <v>9990</v>
      </c>
      <c r="F11241" s="4" t="s">
        <v>9593</v>
      </c>
      <c r="G11241" s="5">
        <v>527</v>
      </c>
      <c r="H11241" s="6">
        <v>0.1666667</v>
      </c>
      <c r="I11241" s="7">
        <v>75.518000000000001</v>
      </c>
    </row>
    <row r="11242" spans="1:12" x14ac:dyDescent="0.25">
      <c r="A11242">
        <v>82225</v>
      </c>
      <c r="B11242" s="2">
        <v>47.481589999999997</v>
      </c>
      <c r="C11242" s="3">
        <v>2069</v>
      </c>
      <c r="E11242" t="s">
        <v>14669</v>
      </c>
      <c r="F11242" s="4" t="s">
        <v>14657</v>
      </c>
      <c r="G11242" s="5">
        <v>1490</v>
      </c>
      <c r="H11242" s="6">
        <v>0.22080540000000001</v>
      </c>
      <c r="I11242" s="7">
        <v>66.161000000000001</v>
      </c>
    </row>
    <row r="11243" spans="1:12" x14ac:dyDescent="0.25">
      <c r="A11243">
        <v>95337</v>
      </c>
      <c r="B11243" s="2">
        <v>47.476640000000003</v>
      </c>
      <c r="C11243" s="3">
        <v>31399</v>
      </c>
      <c r="D11243" s="4">
        <v>44700</v>
      </c>
      <c r="E11243" t="s">
        <v>15864</v>
      </c>
      <c r="F11243" s="4" t="s">
        <v>15368</v>
      </c>
      <c r="G11243" s="5">
        <v>19209</v>
      </c>
      <c r="H11243" s="6">
        <v>0.1912546</v>
      </c>
      <c r="I11243" s="7">
        <v>71.266999999999996</v>
      </c>
      <c r="J11243" s="2">
        <v>48.5</v>
      </c>
      <c r="K11243">
        <v>2</v>
      </c>
    </row>
    <row r="11244" spans="1:12" x14ac:dyDescent="0.25">
      <c r="A11244">
        <v>34232</v>
      </c>
      <c r="B11244" s="2">
        <v>47.466200000000001</v>
      </c>
      <c r="C11244" s="3">
        <v>32993</v>
      </c>
      <c r="D11244" s="4">
        <v>35840</v>
      </c>
      <c r="E11244" t="s">
        <v>6977</v>
      </c>
      <c r="F11244" s="4" t="s">
        <v>6689</v>
      </c>
      <c r="G11244" s="5">
        <v>24405</v>
      </c>
      <c r="H11244" s="6">
        <v>0.25048150000000002</v>
      </c>
      <c r="I11244" s="7">
        <v>61.024000000000001</v>
      </c>
      <c r="J11244" s="2">
        <v>39.714300000000001</v>
      </c>
      <c r="K11244">
        <v>14</v>
      </c>
      <c r="L11244" s="2">
        <v>49</v>
      </c>
    </row>
    <row r="11245" spans="1:12" x14ac:dyDescent="0.25">
      <c r="A11245">
        <v>24472</v>
      </c>
      <c r="B11245" s="2">
        <v>47.46</v>
      </c>
      <c r="C11245" s="3">
        <v>1975</v>
      </c>
      <c r="E11245" t="s">
        <v>5078</v>
      </c>
      <c r="F11245" s="4" t="s">
        <v>4335</v>
      </c>
      <c r="G11245" s="5">
        <v>1521</v>
      </c>
      <c r="H11245" s="6">
        <v>0.1867193</v>
      </c>
      <c r="I11245" s="7">
        <v>72.039000000000001</v>
      </c>
    </row>
    <row r="11246" spans="1:12" x14ac:dyDescent="0.25">
      <c r="A11246">
        <v>3266</v>
      </c>
      <c r="B11246" s="2">
        <v>47.459229999999998</v>
      </c>
      <c r="C11246" s="3">
        <v>2283</v>
      </c>
      <c r="D11246" s="4">
        <v>17200</v>
      </c>
      <c r="E11246" t="s">
        <v>573</v>
      </c>
      <c r="F11246" s="4" t="s">
        <v>520</v>
      </c>
      <c r="G11246" s="5">
        <v>1692</v>
      </c>
      <c r="H11246" s="6">
        <v>0.26359339999999998</v>
      </c>
      <c r="I11246" s="7">
        <v>58.75</v>
      </c>
      <c r="J11246" s="2">
        <v>45.5</v>
      </c>
      <c r="K11246">
        <v>2</v>
      </c>
    </row>
    <row r="11247" spans="1:12" x14ac:dyDescent="0.25">
      <c r="A11247">
        <v>18015</v>
      </c>
      <c r="B11247" s="2">
        <v>47.454349999999998</v>
      </c>
      <c r="C11247" s="3">
        <v>32025</v>
      </c>
      <c r="D11247" s="4">
        <v>10900</v>
      </c>
      <c r="E11247" t="s">
        <v>607</v>
      </c>
      <c r="F11247" s="4" t="s">
        <v>3003</v>
      </c>
      <c r="G11247" s="5">
        <v>18680</v>
      </c>
      <c r="H11247" s="6">
        <v>0.27450350000000001</v>
      </c>
      <c r="I11247" s="7">
        <v>56.853999999999999</v>
      </c>
      <c r="J11247" s="2">
        <v>36.25</v>
      </c>
      <c r="K11247">
        <v>8</v>
      </c>
    </row>
    <row r="11248" spans="1:12" x14ac:dyDescent="0.25">
      <c r="A11248">
        <v>83848</v>
      </c>
      <c r="B11248" s="2">
        <v>47.449829999999999</v>
      </c>
      <c r="C11248" s="3">
        <v>216</v>
      </c>
      <c r="D11248" s="4">
        <v>41760</v>
      </c>
      <c r="E11248" t="s">
        <v>14838</v>
      </c>
      <c r="F11248" s="4" t="s">
        <v>14725</v>
      </c>
      <c r="G11248" s="5">
        <v>202</v>
      </c>
      <c r="H11248" s="6">
        <v>0.29702970000000001</v>
      </c>
      <c r="I11248" s="7">
        <v>52.960999999999999</v>
      </c>
    </row>
    <row r="11249" spans="1:12" x14ac:dyDescent="0.25">
      <c r="A11249">
        <v>68901</v>
      </c>
      <c r="B11249" s="2">
        <v>47.445799999999998</v>
      </c>
      <c r="C11249" s="3">
        <v>26190</v>
      </c>
      <c r="D11249" s="4">
        <v>25580</v>
      </c>
      <c r="E11249" t="s">
        <v>2495</v>
      </c>
      <c r="F11249" s="4" t="s">
        <v>12738</v>
      </c>
      <c r="G11249" s="5">
        <v>16665</v>
      </c>
      <c r="H11249" s="6">
        <v>0.22076209999999999</v>
      </c>
      <c r="I11249" s="7">
        <v>66.138000000000005</v>
      </c>
      <c r="J11249" s="2">
        <v>49</v>
      </c>
      <c r="K11249">
        <v>12</v>
      </c>
      <c r="L11249" s="2">
        <v>91</v>
      </c>
    </row>
    <row r="11250" spans="1:12" x14ac:dyDescent="0.25">
      <c r="A11250">
        <v>52749</v>
      </c>
      <c r="B11250" s="2">
        <v>47.441630000000004</v>
      </c>
      <c r="C11250" s="3">
        <v>1264</v>
      </c>
      <c r="D11250" s="4">
        <v>34700</v>
      </c>
      <c r="E11250" t="s">
        <v>4620</v>
      </c>
      <c r="F11250" s="4" t="s">
        <v>9593</v>
      </c>
      <c r="G11250" s="5">
        <v>757</v>
      </c>
      <c r="H11250" s="6">
        <v>0.1360634</v>
      </c>
      <c r="I11250" s="7">
        <v>80.774000000000001</v>
      </c>
    </row>
    <row r="11251" spans="1:12" x14ac:dyDescent="0.25">
      <c r="A11251">
        <v>79061</v>
      </c>
      <c r="B11251" s="2">
        <v>47.441389999999998</v>
      </c>
      <c r="C11251" s="3">
        <v>379</v>
      </c>
      <c r="E11251" t="s">
        <v>14360</v>
      </c>
      <c r="F11251" s="4" t="s">
        <v>13752</v>
      </c>
      <c r="G11251" s="5">
        <v>248</v>
      </c>
      <c r="H11251" s="6">
        <v>0.1767068</v>
      </c>
      <c r="I11251" s="7">
        <v>73.75</v>
      </c>
    </row>
    <row r="11252" spans="1:12" x14ac:dyDescent="0.25">
      <c r="A11252">
        <v>58381</v>
      </c>
      <c r="B11252" s="2">
        <v>47.441279999999999</v>
      </c>
      <c r="C11252" s="3">
        <v>321</v>
      </c>
      <c r="E11252" t="s">
        <v>138</v>
      </c>
      <c r="F11252" s="4" t="s">
        <v>11069</v>
      </c>
      <c r="G11252" s="5">
        <v>223</v>
      </c>
      <c r="H11252" s="6">
        <v>0.3049327</v>
      </c>
      <c r="I11252" s="7">
        <v>51.591000000000001</v>
      </c>
    </row>
    <row r="11253" spans="1:12" x14ac:dyDescent="0.25">
      <c r="A11253">
        <v>51350</v>
      </c>
      <c r="B11253" s="2">
        <v>47.441130000000001</v>
      </c>
      <c r="C11253" s="3">
        <v>637</v>
      </c>
      <c r="E11253" t="s">
        <v>8113</v>
      </c>
      <c r="F11253" s="4" t="s">
        <v>9593</v>
      </c>
      <c r="G11253" s="5">
        <v>379</v>
      </c>
      <c r="H11253" s="6">
        <v>0.12894739999999999</v>
      </c>
      <c r="I11253" s="7">
        <v>82</v>
      </c>
    </row>
    <row r="11254" spans="1:12" x14ac:dyDescent="0.25">
      <c r="A11254">
        <v>12748</v>
      </c>
      <c r="B11254" s="2">
        <v>47.4407</v>
      </c>
      <c r="C11254" s="3">
        <v>1825</v>
      </c>
      <c r="E11254" t="s">
        <v>1107</v>
      </c>
      <c r="F11254" s="4" t="s">
        <v>1280</v>
      </c>
      <c r="G11254" s="5">
        <v>1406</v>
      </c>
      <c r="H11254" s="6">
        <v>0.24235960000000001</v>
      </c>
      <c r="I11254" s="7">
        <v>62.4</v>
      </c>
    </row>
    <row r="11255" spans="1:12" x14ac:dyDescent="0.25">
      <c r="A11255">
        <v>14471</v>
      </c>
      <c r="B11255" s="2">
        <v>47.439880000000002</v>
      </c>
      <c r="C11255" s="3">
        <v>2628</v>
      </c>
      <c r="D11255" s="4">
        <v>40380</v>
      </c>
      <c r="E11255" t="s">
        <v>2855</v>
      </c>
      <c r="F11255" s="4" t="s">
        <v>1280</v>
      </c>
      <c r="G11255" s="5">
        <v>2020</v>
      </c>
      <c r="H11255" s="6">
        <v>0.23156850000000001</v>
      </c>
      <c r="I11255" s="7">
        <v>64.259</v>
      </c>
      <c r="J11255" s="2">
        <v>59</v>
      </c>
      <c r="K11255">
        <v>1</v>
      </c>
    </row>
    <row r="11256" spans="1:12" x14ac:dyDescent="0.25">
      <c r="A11256">
        <v>30641</v>
      </c>
      <c r="B11256" s="2">
        <v>47.439</v>
      </c>
      <c r="C11256" s="3">
        <v>2130</v>
      </c>
      <c r="D11256" s="4">
        <v>12060</v>
      </c>
      <c r="E11256" t="s">
        <v>6509</v>
      </c>
      <c r="F11256" s="4" t="s">
        <v>6363</v>
      </c>
      <c r="G11256" s="5">
        <v>1677</v>
      </c>
      <c r="H11256" s="6">
        <v>0.14481530000000001</v>
      </c>
      <c r="I11256" s="7">
        <v>79.25</v>
      </c>
    </row>
    <row r="11257" spans="1:12" x14ac:dyDescent="0.25">
      <c r="A11257">
        <v>79005</v>
      </c>
      <c r="B11257" s="2">
        <v>47.438339999999997</v>
      </c>
      <c r="C11257" s="3">
        <v>1685</v>
      </c>
      <c r="E11257" t="s">
        <v>14334</v>
      </c>
      <c r="F11257" s="4" t="s">
        <v>13752</v>
      </c>
      <c r="G11257" s="5">
        <v>1054</v>
      </c>
      <c r="H11257" s="6">
        <v>0.19905210000000001</v>
      </c>
      <c r="I11257" s="7">
        <v>69.861000000000004</v>
      </c>
    </row>
    <row r="11258" spans="1:12" x14ac:dyDescent="0.25">
      <c r="A11258">
        <v>15473</v>
      </c>
      <c r="B11258" s="2">
        <v>47.437339999999999</v>
      </c>
      <c r="C11258" s="3">
        <v>4249</v>
      </c>
      <c r="D11258" s="4">
        <v>38300</v>
      </c>
      <c r="E11258" t="s">
        <v>3169</v>
      </c>
      <c r="F11258" s="4" t="s">
        <v>3003</v>
      </c>
      <c r="G11258" s="5">
        <v>3112</v>
      </c>
      <c r="H11258" s="6">
        <v>0.2309669</v>
      </c>
      <c r="I11258" s="7">
        <v>64.328999999999994</v>
      </c>
    </row>
    <row r="11259" spans="1:12" x14ac:dyDescent="0.25">
      <c r="A11259">
        <v>55071</v>
      </c>
      <c r="B11259" s="2">
        <v>47.435699999999997</v>
      </c>
      <c r="C11259" s="3">
        <v>5561</v>
      </c>
      <c r="D11259" s="4">
        <v>33460</v>
      </c>
      <c r="E11259" t="s">
        <v>10454</v>
      </c>
      <c r="F11259" s="4" t="s">
        <v>10428</v>
      </c>
      <c r="G11259" s="5">
        <v>3782</v>
      </c>
      <c r="H11259" s="6">
        <v>0.20089879999999999</v>
      </c>
      <c r="I11259" s="7">
        <v>69.516000000000005</v>
      </c>
      <c r="J11259" s="2">
        <v>33</v>
      </c>
      <c r="K11259">
        <v>1</v>
      </c>
    </row>
    <row r="11260" spans="1:12" x14ac:dyDescent="0.25">
      <c r="A11260">
        <v>1367</v>
      </c>
      <c r="B11260" s="2">
        <v>47.434690000000003</v>
      </c>
      <c r="C11260" s="3">
        <v>569</v>
      </c>
      <c r="D11260" s="4">
        <v>24640</v>
      </c>
      <c r="E11260" t="s">
        <v>132</v>
      </c>
      <c r="F11260" s="4" t="s">
        <v>21</v>
      </c>
      <c r="G11260" s="5">
        <v>400</v>
      </c>
      <c r="H11260" s="6">
        <v>0.244389</v>
      </c>
      <c r="I11260" s="7">
        <v>62</v>
      </c>
    </row>
    <row r="11261" spans="1:12" x14ac:dyDescent="0.25">
      <c r="A11261">
        <v>10302</v>
      </c>
      <c r="B11261" s="2">
        <v>47.431809999999999</v>
      </c>
      <c r="C11261" s="3">
        <v>18042</v>
      </c>
      <c r="D11261" s="4">
        <v>35620</v>
      </c>
      <c r="E11261" t="s">
        <v>1790</v>
      </c>
      <c r="F11261" s="4" t="s">
        <v>1280</v>
      </c>
      <c r="G11261" s="5">
        <v>11645</v>
      </c>
      <c r="H11261" s="6">
        <v>0.216555</v>
      </c>
      <c r="I11261" s="7">
        <v>66.8</v>
      </c>
      <c r="J11261" s="2">
        <v>33.666699999999999</v>
      </c>
      <c r="K11261">
        <v>3</v>
      </c>
    </row>
    <row r="11262" spans="1:12" x14ac:dyDescent="0.25">
      <c r="A11262">
        <v>58331</v>
      </c>
      <c r="B11262" s="2">
        <v>47.429000000000002</v>
      </c>
      <c r="C11262" s="3">
        <v>115</v>
      </c>
      <c r="E11262" t="s">
        <v>11135</v>
      </c>
      <c r="F11262" s="4" t="s">
        <v>11069</v>
      </c>
      <c r="G11262" s="5">
        <v>90</v>
      </c>
      <c r="H11262" s="6">
        <v>0.17777780000000001</v>
      </c>
      <c r="I11262" s="7">
        <v>73.5</v>
      </c>
    </row>
    <row r="11263" spans="1:12" x14ac:dyDescent="0.25">
      <c r="A11263">
        <v>59430</v>
      </c>
      <c r="B11263" s="2">
        <v>47.428910000000002</v>
      </c>
      <c r="C11263" s="3">
        <v>393</v>
      </c>
      <c r="E11263" t="s">
        <v>4549</v>
      </c>
      <c r="F11263" s="4" t="s">
        <v>11278</v>
      </c>
      <c r="G11263" s="5">
        <v>287</v>
      </c>
      <c r="H11263" s="6">
        <v>0.2334495</v>
      </c>
      <c r="I11263" s="7">
        <v>63.875</v>
      </c>
      <c r="J11263" s="2">
        <v>64</v>
      </c>
      <c r="K11263">
        <v>1</v>
      </c>
    </row>
    <row r="11264" spans="1:12" x14ac:dyDescent="0.25">
      <c r="A11264">
        <v>79528</v>
      </c>
      <c r="B11264" s="2">
        <v>47.428730000000002</v>
      </c>
      <c r="C11264" s="3">
        <v>643</v>
      </c>
      <c r="E11264" t="s">
        <v>14426</v>
      </c>
      <c r="F11264" s="4" t="s">
        <v>13752</v>
      </c>
      <c r="G11264" s="5">
        <v>458</v>
      </c>
      <c r="H11264" s="6">
        <v>0.24017469999999999</v>
      </c>
      <c r="I11264" s="7">
        <v>62.707999999999998</v>
      </c>
    </row>
    <row r="11265" spans="1:12" x14ac:dyDescent="0.25">
      <c r="A11265">
        <v>59752</v>
      </c>
      <c r="B11265" s="2">
        <v>47.428049999999999</v>
      </c>
      <c r="C11265" s="3">
        <v>3336</v>
      </c>
      <c r="D11265" s="4">
        <v>14580</v>
      </c>
      <c r="E11265" t="s">
        <v>11445</v>
      </c>
      <c r="F11265" s="4" t="s">
        <v>11278</v>
      </c>
      <c r="G11265" s="5">
        <v>2387</v>
      </c>
      <c r="H11265" s="6">
        <v>0.24884790000000001</v>
      </c>
      <c r="I11265" s="7">
        <v>61.207000000000001</v>
      </c>
      <c r="J11265" s="2">
        <v>64</v>
      </c>
      <c r="K11265">
        <v>1</v>
      </c>
    </row>
    <row r="11266" spans="1:12" x14ac:dyDescent="0.25">
      <c r="A11266">
        <v>56524</v>
      </c>
      <c r="B11266" s="2">
        <v>47.427340000000001</v>
      </c>
      <c r="C11266" s="3">
        <v>750</v>
      </c>
      <c r="D11266" s="4">
        <v>22260</v>
      </c>
      <c r="E11266" t="s">
        <v>10772</v>
      </c>
      <c r="F11266" s="4" t="s">
        <v>10428</v>
      </c>
      <c r="G11266" s="5">
        <v>564</v>
      </c>
      <c r="H11266" s="6">
        <v>0.29380529999999999</v>
      </c>
      <c r="I11266" s="7">
        <v>53.438000000000002</v>
      </c>
    </row>
    <row r="11267" spans="1:12" x14ac:dyDescent="0.25">
      <c r="A11267">
        <v>50005</v>
      </c>
      <c r="B11267" s="2">
        <v>47.427079999999997</v>
      </c>
      <c r="C11267" s="3">
        <v>689</v>
      </c>
      <c r="D11267" s="4">
        <v>32260</v>
      </c>
      <c r="E11267" t="s">
        <v>465</v>
      </c>
      <c r="F11267" s="4" t="s">
        <v>9593</v>
      </c>
      <c r="G11267" s="5">
        <v>497</v>
      </c>
      <c r="H11267" s="6">
        <v>0.23138829999999999</v>
      </c>
      <c r="I11267" s="7">
        <v>64.218999999999994</v>
      </c>
      <c r="J11267" s="2">
        <v>69</v>
      </c>
      <c r="K11267">
        <v>1</v>
      </c>
    </row>
    <row r="11268" spans="1:12" x14ac:dyDescent="0.25">
      <c r="A11268">
        <v>37085</v>
      </c>
      <c r="B11268" s="2">
        <v>47.426220000000001</v>
      </c>
      <c r="C11268" s="3">
        <v>4488</v>
      </c>
      <c r="D11268" s="4">
        <v>34980</v>
      </c>
      <c r="E11268" t="s">
        <v>7379</v>
      </c>
      <c r="F11268" s="4" t="s">
        <v>7348</v>
      </c>
      <c r="G11268" s="5">
        <v>3118</v>
      </c>
      <c r="H11268" s="6">
        <v>0.20365620000000001</v>
      </c>
      <c r="I11268" s="7">
        <v>69.010000000000005</v>
      </c>
    </row>
    <row r="11269" spans="1:12" x14ac:dyDescent="0.25">
      <c r="A11269">
        <v>57421</v>
      </c>
      <c r="B11269" s="2">
        <v>47.425449999999998</v>
      </c>
      <c r="C11269" s="3">
        <v>71</v>
      </c>
      <c r="E11269" t="s">
        <v>22</v>
      </c>
      <c r="F11269" s="4" t="s">
        <v>10877</v>
      </c>
      <c r="G11269" s="5">
        <v>67</v>
      </c>
      <c r="H11269" s="6">
        <v>0.19402990000000001</v>
      </c>
      <c r="I11269" s="7">
        <v>70.673000000000002</v>
      </c>
    </row>
    <row r="11270" spans="1:12" x14ac:dyDescent="0.25">
      <c r="A11270">
        <v>4858</v>
      </c>
      <c r="B11270" s="2">
        <v>47.425170000000001</v>
      </c>
      <c r="C11270" s="3">
        <v>1476</v>
      </c>
      <c r="E11270" t="s">
        <v>980</v>
      </c>
      <c r="F11270" s="4" t="s">
        <v>701</v>
      </c>
      <c r="G11270" s="5">
        <v>1108</v>
      </c>
      <c r="H11270" s="6">
        <v>0.26690710000000001</v>
      </c>
      <c r="I11270" s="7">
        <v>58.076999999999998</v>
      </c>
    </row>
    <row r="11271" spans="1:12" x14ac:dyDescent="0.25">
      <c r="A11271">
        <v>62531</v>
      </c>
      <c r="B11271" s="2">
        <v>47.424590000000002</v>
      </c>
      <c r="C11271" s="3">
        <v>1850</v>
      </c>
      <c r="D11271" s="4">
        <v>45380</v>
      </c>
      <c r="E11271" t="s">
        <v>3413</v>
      </c>
      <c r="F11271" s="4" t="s">
        <v>11490</v>
      </c>
      <c r="G11271" s="5">
        <v>1322</v>
      </c>
      <c r="H11271" s="6">
        <v>0.1565809</v>
      </c>
      <c r="I11271" s="7">
        <v>77.135000000000005</v>
      </c>
      <c r="J11271" s="2">
        <v>67</v>
      </c>
      <c r="K11271">
        <v>1</v>
      </c>
    </row>
    <row r="11272" spans="1:12" x14ac:dyDescent="0.25">
      <c r="A11272">
        <v>99033</v>
      </c>
      <c r="B11272" s="2">
        <v>47.424109999999999</v>
      </c>
      <c r="C11272" s="3">
        <v>962</v>
      </c>
      <c r="D11272" s="4">
        <v>39420</v>
      </c>
      <c r="E11272" t="s">
        <v>16549</v>
      </c>
      <c r="F11272" s="4" t="s">
        <v>16344</v>
      </c>
      <c r="G11272" s="5">
        <v>679</v>
      </c>
      <c r="H11272" s="6">
        <v>0.26656849999999999</v>
      </c>
      <c r="I11272" s="7">
        <v>58.125</v>
      </c>
    </row>
    <row r="11273" spans="1:12" x14ac:dyDescent="0.25">
      <c r="A11273">
        <v>97222</v>
      </c>
      <c r="B11273" s="2">
        <v>47.418019999999999</v>
      </c>
      <c r="C11273" s="3">
        <v>35323</v>
      </c>
      <c r="D11273" s="4">
        <v>38900</v>
      </c>
      <c r="E11273" t="s">
        <v>765</v>
      </c>
      <c r="F11273" s="4" t="s">
        <v>16170</v>
      </c>
      <c r="G11273" s="5">
        <v>24773</v>
      </c>
      <c r="H11273" s="6">
        <v>0.23360110000000001</v>
      </c>
      <c r="I11273" s="7">
        <v>63.802</v>
      </c>
      <c r="J11273" s="2">
        <v>41.075499999999998</v>
      </c>
      <c r="K11273">
        <v>53</v>
      </c>
      <c r="L11273" s="2">
        <v>57.2</v>
      </c>
    </row>
    <row r="11274" spans="1:12" x14ac:dyDescent="0.25">
      <c r="A11274">
        <v>25162</v>
      </c>
      <c r="B11274" s="2">
        <v>47.411999999999999</v>
      </c>
      <c r="C11274" s="3">
        <v>526</v>
      </c>
      <c r="D11274" s="4">
        <v>16620</v>
      </c>
      <c r="E11274" t="s">
        <v>5291</v>
      </c>
      <c r="F11274" s="4" t="s">
        <v>5144</v>
      </c>
      <c r="G11274" s="5">
        <v>361</v>
      </c>
      <c r="H11274" s="6">
        <v>0.24653739999999999</v>
      </c>
      <c r="I11274" s="7">
        <v>61.563000000000002</v>
      </c>
    </row>
    <row r="11275" spans="1:12" x14ac:dyDescent="0.25">
      <c r="A11275">
        <v>92346</v>
      </c>
      <c r="B11275" s="2">
        <v>47.402949999999997</v>
      </c>
      <c r="C11275" s="3">
        <v>58845</v>
      </c>
      <c r="D11275" s="4">
        <v>40140</v>
      </c>
      <c r="E11275" t="s">
        <v>2269</v>
      </c>
      <c r="F11275" s="4" t="s">
        <v>15368</v>
      </c>
      <c r="G11275" s="5">
        <v>37474</v>
      </c>
      <c r="H11275" s="6">
        <v>0.20536360000000001</v>
      </c>
      <c r="I11275" s="7">
        <v>68.664000000000001</v>
      </c>
      <c r="J11275" s="2">
        <v>42</v>
      </c>
      <c r="K11275">
        <v>6</v>
      </c>
    </row>
    <row r="11276" spans="1:12" x14ac:dyDescent="0.25">
      <c r="A11276">
        <v>48145</v>
      </c>
      <c r="B11276" s="2">
        <v>47.393349999999998</v>
      </c>
      <c r="C11276" s="3">
        <v>3559</v>
      </c>
      <c r="D11276" s="4">
        <v>33780</v>
      </c>
      <c r="E11276" t="s">
        <v>9144</v>
      </c>
      <c r="F11276" s="4" t="s">
        <v>9106</v>
      </c>
      <c r="G11276" s="5">
        <v>2642</v>
      </c>
      <c r="H11276" s="6">
        <v>0.1729096</v>
      </c>
      <c r="I11276" s="7">
        <v>74.266000000000005</v>
      </c>
      <c r="J11276" s="2">
        <v>58.5</v>
      </c>
      <c r="K11276">
        <v>2</v>
      </c>
    </row>
    <row r="11277" spans="1:12" x14ac:dyDescent="0.25">
      <c r="A11277">
        <v>4360</v>
      </c>
      <c r="B11277" s="2">
        <v>47.392609999999998</v>
      </c>
      <c r="C11277" s="3">
        <v>549</v>
      </c>
      <c r="D11277" s="4">
        <v>12300</v>
      </c>
      <c r="E11277" t="s">
        <v>812</v>
      </c>
      <c r="F11277" s="4" t="s">
        <v>701</v>
      </c>
      <c r="G11277" s="5">
        <v>444</v>
      </c>
      <c r="H11277" s="6">
        <v>0.24099100000000001</v>
      </c>
      <c r="I11277" s="7">
        <v>62.5</v>
      </c>
    </row>
    <row r="11278" spans="1:12" x14ac:dyDescent="0.25">
      <c r="A11278">
        <v>43460</v>
      </c>
      <c r="B11278" s="2">
        <v>47.391460000000002</v>
      </c>
      <c r="C11278" s="3">
        <v>6405</v>
      </c>
      <c r="D11278" s="4">
        <v>45780</v>
      </c>
      <c r="E11278" t="s">
        <v>8381</v>
      </c>
      <c r="F11278" s="4" t="s">
        <v>8295</v>
      </c>
      <c r="G11278" s="5">
        <v>4377</v>
      </c>
      <c r="H11278" s="6">
        <v>0.24097759999999999</v>
      </c>
      <c r="I11278" s="7">
        <v>62.5</v>
      </c>
      <c r="J11278" s="2">
        <v>47.666699999999999</v>
      </c>
      <c r="K11278">
        <v>3</v>
      </c>
    </row>
    <row r="11279" spans="1:12" x14ac:dyDescent="0.25">
      <c r="A11279">
        <v>61760</v>
      </c>
      <c r="B11279" s="2">
        <v>47.39</v>
      </c>
      <c r="C11279" s="3">
        <v>2496</v>
      </c>
      <c r="D11279" s="4">
        <v>37900</v>
      </c>
      <c r="E11279" t="s">
        <v>11804</v>
      </c>
      <c r="F11279" s="4" t="s">
        <v>11490</v>
      </c>
      <c r="G11279" s="5">
        <v>1715</v>
      </c>
      <c r="H11279" s="6">
        <v>0.16025639999999999</v>
      </c>
      <c r="I11279" s="7">
        <v>76.441999999999993</v>
      </c>
    </row>
    <row r="11280" spans="1:12" x14ac:dyDescent="0.25">
      <c r="A11280">
        <v>61440</v>
      </c>
      <c r="B11280" s="2">
        <v>47.389479999999999</v>
      </c>
      <c r="C11280" s="3">
        <v>657</v>
      </c>
      <c r="D11280" s="4">
        <v>31380</v>
      </c>
      <c r="E11280" t="s">
        <v>3034</v>
      </c>
      <c r="F11280" s="4" t="s">
        <v>11490</v>
      </c>
      <c r="G11280" s="5">
        <v>458</v>
      </c>
      <c r="H11280" s="6">
        <v>0.28384280000000001</v>
      </c>
      <c r="I11280" s="7">
        <v>55.078000000000003</v>
      </c>
      <c r="J11280" s="2">
        <v>70</v>
      </c>
      <c r="K11280">
        <v>1</v>
      </c>
    </row>
    <row r="11281" spans="1:11" x14ac:dyDescent="0.25">
      <c r="A11281">
        <v>67010</v>
      </c>
      <c r="B11281" s="2">
        <v>47.387250000000002</v>
      </c>
      <c r="C11281" s="3">
        <v>13246</v>
      </c>
      <c r="D11281" s="4">
        <v>48620</v>
      </c>
      <c r="E11281" t="s">
        <v>801</v>
      </c>
      <c r="F11281" s="4" t="s">
        <v>12494</v>
      </c>
      <c r="G11281" s="5">
        <v>8850</v>
      </c>
      <c r="H11281" s="6">
        <v>0.23104730000000001</v>
      </c>
      <c r="I11281" s="7">
        <v>64.191999999999993</v>
      </c>
      <c r="J11281" s="2">
        <v>58.25</v>
      </c>
      <c r="K11281">
        <v>4</v>
      </c>
    </row>
    <row r="11282" spans="1:11" x14ac:dyDescent="0.25">
      <c r="A11282">
        <v>67568</v>
      </c>
      <c r="B11282" s="2">
        <v>47.385089999999998</v>
      </c>
      <c r="C11282" s="3">
        <v>277</v>
      </c>
      <c r="D11282" s="4">
        <v>26740</v>
      </c>
      <c r="E11282" t="s">
        <v>11364</v>
      </c>
      <c r="F11282" s="4" t="s">
        <v>12494</v>
      </c>
      <c r="G11282" s="5">
        <v>201</v>
      </c>
      <c r="H11282" s="6">
        <v>0.28855720000000001</v>
      </c>
      <c r="I11282" s="7">
        <v>54.25</v>
      </c>
    </row>
    <row r="11283" spans="1:11" x14ac:dyDescent="0.25">
      <c r="A11283">
        <v>38578</v>
      </c>
      <c r="B11283" s="2">
        <v>47.384999999999998</v>
      </c>
      <c r="C11283" s="3">
        <v>157</v>
      </c>
      <c r="D11283" s="4">
        <v>18900</v>
      </c>
      <c r="E11283" t="s">
        <v>5785</v>
      </c>
      <c r="F11283" s="4" t="s">
        <v>7348</v>
      </c>
      <c r="G11283" s="5">
        <v>157</v>
      </c>
      <c r="H11283" s="6">
        <v>0.37579620000000002</v>
      </c>
      <c r="I11283" s="7">
        <v>39.167000000000002</v>
      </c>
    </row>
    <row r="11284" spans="1:11" x14ac:dyDescent="0.25">
      <c r="A11284">
        <v>62401</v>
      </c>
      <c r="B11284" s="2">
        <v>47.381889999999999</v>
      </c>
      <c r="C11284" s="3">
        <v>18673</v>
      </c>
      <c r="D11284" s="4">
        <v>20820</v>
      </c>
      <c r="E11284" t="s">
        <v>692</v>
      </c>
      <c r="F11284" s="4" t="s">
        <v>11490</v>
      </c>
      <c r="G11284" s="5">
        <v>12821</v>
      </c>
      <c r="H11284" s="6">
        <v>0.22851350000000001</v>
      </c>
      <c r="I11284" s="7">
        <v>64.614999999999995</v>
      </c>
      <c r="J11284" s="2">
        <v>49.5</v>
      </c>
      <c r="K11284">
        <v>2</v>
      </c>
    </row>
    <row r="11285" spans="1:11" x14ac:dyDescent="0.25">
      <c r="A11285">
        <v>28768</v>
      </c>
      <c r="B11285" s="2">
        <v>47.377540000000003</v>
      </c>
      <c r="C11285" s="3">
        <v>7252</v>
      </c>
      <c r="D11285" s="4">
        <v>14820</v>
      </c>
      <c r="E11285" t="s">
        <v>6109</v>
      </c>
      <c r="F11285" s="4" t="s">
        <v>5642</v>
      </c>
      <c r="G11285" s="5">
        <v>5344</v>
      </c>
      <c r="H11285" s="6">
        <v>0.30439660000000002</v>
      </c>
      <c r="I11285" s="7">
        <v>51.5</v>
      </c>
      <c r="J11285" s="2">
        <v>58.428600000000003</v>
      </c>
      <c r="K11285">
        <v>7</v>
      </c>
    </row>
    <row r="11286" spans="1:11" x14ac:dyDescent="0.25">
      <c r="A11286">
        <v>49712</v>
      </c>
      <c r="B11286" s="2">
        <v>47.374949999999998</v>
      </c>
      <c r="C11286" s="3">
        <v>7852</v>
      </c>
      <c r="E11286" t="s">
        <v>9458</v>
      </c>
      <c r="F11286" s="4" t="s">
        <v>9106</v>
      </c>
      <c r="G11286" s="5">
        <v>5495</v>
      </c>
      <c r="H11286" s="6">
        <v>0.2607351</v>
      </c>
      <c r="I11286" s="7">
        <v>59.043999999999997</v>
      </c>
      <c r="J11286" s="2">
        <v>57.333300000000001</v>
      </c>
      <c r="K11286">
        <v>3</v>
      </c>
    </row>
    <row r="11287" spans="1:11" x14ac:dyDescent="0.25">
      <c r="A11287">
        <v>14527</v>
      </c>
      <c r="B11287" s="2">
        <v>47.371560000000002</v>
      </c>
      <c r="C11287" s="3">
        <v>12923</v>
      </c>
      <c r="D11287" s="4">
        <v>40380</v>
      </c>
      <c r="E11287" t="s">
        <v>2875</v>
      </c>
      <c r="F11287" s="4" t="s">
        <v>1280</v>
      </c>
      <c r="G11287" s="5">
        <v>8637</v>
      </c>
      <c r="H11287" s="6">
        <v>0.23824960000000001</v>
      </c>
      <c r="I11287" s="7">
        <v>62.927</v>
      </c>
      <c r="J11287" s="2">
        <v>49</v>
      </c>
      <c r="K11287">
        <v>8</v>
      </c>
    </row>
    <row r="11288" spans="1:11" x14ac:dyDescent="0.25">
      <c r="A11288">
        <v>30568</v>
      </c>
      <c r="B11288" s="2">
        <v>47.369100000000003</v>
      </c>
      <c r="C11288" s="3">
        <v>2331</v>
      </c>
      <c r="E11288" t="s">
        <v>6492</v>
      </c>
      <c r="F11288" s="4" t="s">
        <v>6363</v>
      </c>
      <c r="G11288" s="5">
        <v>1644</v>
      </c>
      <c r="H11288" s="6">
        <v>0.2765957</v>
      </c>
      <c r="I11288" s="7">
        <v>56.295999999999999</v>
      </c>
      <c r="J11288" s="2">
        <v>39</v>
      </c>
      <c r="K11288">
        <v>1</v>
      </c>
    </row>
    <row r="11289" spans="1:11" x14ac:dyDescent="0.25">
      <c r="A11289">
        <v>59263</v>
      </c>
      <c r="B11289" s="2">
        <v>47.368450000000003</v>
      </c>
      <c r="C11289" s="3">
        <v>1460</v>
      </c>
      <c r="E11289" t="s">
        <v>7732</v>
      </c>
      <c r="F11289" s="4" t="s">
        <v>11278</v>
      </c>
      <c r="G11289" s="5">
        <v>1088</v>
      </c>
      <c r="H11289" s="6">
        <v>0.21415439999999999</v>
      </c>
      <c r="I11289" s="7">
        <v>67.082999999999998</v>
      </c>
      <c r="J11289" s="2">
        <v>45</v>
      </c>
      <c r="K11289">
        <v>1</v>
      </c>
    </row>
    <row r="11290" spans="1:11" x14ac:dyDescent="0.25">
      <c r="A11290">
        <v>13438</v>
      </c>
      <c r="B11290" s="2">
        <v>47.367530000000002</v>
      </c>
      <c r="C11290" s="3">
        <v>3821</v>
      </c>
      <c r="D11290" s="4">
        <v>46540</v>
      </c>
      <c r="E11290" t="s">
        <v>2612</v>
      </c>
      <c r="F11290" s="4" t="s">
        <v>1280</v>
      </c>
      <c r="G11290" s="5">
        <v>2709</v>
      </c>
      <c r="H11290" s="6">
        <v>0.21483940000000001</v>
      </c>
      <c r="I11290" s="7">
        <v>66.963999999999999</v>
      </c>
      <c r="J11290" s="2">
        <v>48</v>
      </c>
      <c r="K11290">
        <v>1</v>
      </c>
    </row>
    <row r="11291" spans="1:11" x14ac:dyDescent="0.25">
      <c r="A11291">
        <v>79044</v>
      </c>
      <c r="B11291" s="2">
        <v>47.366790000000002</v>
      </c>
      <c r="C11291" s="3">
        <v>609</v>
      </c>
      <c r="E11291" t="s">
        <v>9845</v>
      </c>
      <c r="F11291" s="4" t="s">
        <v>13752</v>
      </c>
      <c r="G11291" s="5">
        <v>384</v>
      </c>
      <c r="H11291" s="6">
        <v>0.24155840000000001</v>
      </c>
      <c r="I11291" s="7">
        <v>62.344000000000001</v>
      </c>
    </row>
    <row r="11292" spans="1:11" x14ac:dyDescent="0.25">
      <c r="A11292">
        <v>33576</v>
      </c>
      <c r="B11292" s="2">
        <v>47.365960000000001</v>
      </c>
      <c r="C11292" s="3">
        <v>3723</v>
      </c>
      <c r="D11292" s="4">
        <v>45300</v>
      </c>
      <c r="E11292" t="s">
        <v>6913</v>
      </c>
      <c r="F11292" s="4" t="s">
        <v>6689</v>
      </c>
      <c r="G11292" s="5">
        <v>3078</v>
      </c>
      <c r="H11292" s="6">
        <v>0.2478882</v>
      </c>
      <c r="I11292" s="7">
        <v>61.25</v>
      </c>
      <c r="J11292" s="2">
        <v>50</v>
      </c>
      <c r="K11292">
        <v>2</v>
      </c>
    </row>
    <row r="11293" spans="1:11" x14ac:dyDescent="0.25">
      <c r="A11293">
        <v>97055</v>
      </c>
      <c r="B11293" s="2">
        <v>47.362310000000001</v>
      </c>
      <c r="C11293" s="3">
        <v>17302</v>
      </c>
      <c r="D11293" s="4">
        <v>38900</v>
      </c>
      <c r="E11293" t="s">
        <v>14880</v>
      </c>
      <c r="F11293" s="4" t="s">
        <v>16170</v>
      </c>
      <c r="G11293" s="5">
        <v>12182</v>
      </c>
      <c r="H11293" s="6">
        <v>0.1952721</v>
      </c>
      <c r="I11293" s="7">
        <v>70.34</v>
      </c>
      <c r="J11293" s="2">
        <v>46.571399999999997</v>
      </c>
      <c r="K11293">
        <v>7</v>
      </c>
    </row>
    <row r="11294" spans="1:11" x14ac:dyDescent="0.25">
      <c r="A11294">
        <v>51579</v>
      </c>
      <c r="B11294" s="2">
        <v>47.359000000000002</v>
      </c>
      <c r="C11294" s="3">
        <v>2507</v>
      </c>
      <c r="D11294" s="4">
        <v>36540</v>
      </c>
      <c r="E11294" t="s">
        <v>1669</v>
      </c>
      <c r="F11294" s="4" t="s">
        <v>9593</v>
      </c>
      <c r="G11294" s="5">
        <v>1672</v>
      </c>
      <c r="H11294" s="6">
        <v>0.21411479999999999</v>
      </c>
      <c r="I11294" s="7">
        <v>67.082999999999998</v>
      </c>
      <c r="J11294" s="2">
        <v>66.5</v>
      </c>
      <c r="K11294">
        <v>2</v>
      </c>
    </row>
    <row r="11295" spans="1:11" x14ac:dyDescent="0.25">
      <c r="A11295">
        <v>54873</v>
      </c>
      <c r="B11295" s="2">
        <v>47.358080000000001</v>
      </c>
      <c r="C11295" s="3">
        <v>2671</v>
      </c>
      <c r="D11295" s="4">
        <v>20260</v>
      </c>
      <c r="E11295" t="s">
        <v>10393</v>
      </c>
      <c r="F11295" s="4" t="s">
        <v>10031</v>
      </c>
      <c r="G11295" s="5">
        <v>2141</v>
      </c>
      <c r="H11295" s="6">
        <v>0.2530346</v>
      </c>
      <c r="I11295" s="7">
        <v>60.356999999999999</v>
      </c>
    </row>
    <row r="11296" spans="1:11" x14ac:dyDescent="0.25">
      <c r="A11296">
        <v>45385</v>
      </c>
      <c r="B11296" s="2">
        <v>47.351140000000001</v>
      </c>
      <c r="C11296" s="3">
        <v>38728</v>
      </c>
      <c r="D11296" s="4">
        <v>19380</v>
      </c>
      <c r="E11296" t="s">
        <v>8698</v>
      </c>
      <c r="F11296" s="4" t="s">
        <v>8295</v>
      </c>
      <c r="G11296" s="5">
        <v>26877</v>
      </c>
      <c r="H11296" s="6">
        <v>0.25821329999999998</v>
      </c>
      <c r="I11296" s="7">
        <v>59.459000000000003</v>
      </c>
      <c r="J11296" s="2">
        <v>45.875</v>
      </c>
      <c r="K11296">
        <v>8</v>
      </c>
    </row>
    <row r="11297" spans="1:12" x14ac:dyDescent="0.25">
      <c r="A11297">
        <v>38804</v>
      </c>
      <c r="B11297" s="2">
        <v>47.341859999999997</v>
      </c>
      <c r="C11297" s="3">
        <v>17823</v>
      </c>
      <c r="D11297" s="4">
        <v>46180</v>
      </c>
      <c r="E11297" t="s">
        <v>7692</v>
      </c>
      <c r="F11297" s="4" t="s">
        <v>7633</v>
      </c>
      <c r="G11297" s="5">
        <v>11885</v>
      </c>
      <c r="H11297" s="6">
        <v>0.27208480000000002</v>
      </c>
      <c r="I11297" s="7">
        <v>57.058999999999997</v>
      </c>
      <c r="J11297" s="2">
        <v>39</v>
      </c>
      <c r="K11297">
        <v>1</v>
      </c>
    </row>
    <row r="11298" spans="1:12" x14ac:dyDescent="0.25">
      <c r="A11298">
        <v>99330</v>
      </c>
      <c r="B11298" s="2">
        <v>47.338900000000002</v>
      </c>
      <c r="C11298" s="3">
        <v>805</v>
      </c>
      <c r="D11298" s="4">
        <v>28420</v>
      </c>
      <c r="E11298" t="s">
        <v>16588</v>
      </c>
      <c r="F11298" s="4" t="s">
        <v>16344</v>
      </c>
      <c r="G11298" s="5">
        <v>497</v>
      </c>
      <c r="H11298" s="6">
        <v>0.13654620000000001</v>
      </c>
      <c r="I11298" s="7">
        <v>80.480999999999995</v>
      </c>
    </row>
    <row r="11299" spans="1:12" x14ac:dyDescent="0.25">
      <c r="A11299">
        <v>4743</v>
      </c>
      <c r="B11299" s="2">
        <v>47.338009999999997</v>
      </c>
      <c r="C11299" s="3">
        <v>4650</v>
      </c>
      <c r="E11299" t="s">
        <v>945</v>
      </c>
      <c r="F11299" s="4" t="s">
        <v>701</v>
      </c>
      <c r="G11299" s="5">
        <v>3226</v>
      </c>
      <c r="H11299" s="6">
        <v>0.25038739999999998</v>
      </c>
      <c r="I11299" s="7">
        <v>60.807000000000002</v>
      </c>
      <c r="J11299" s="2">
        <v>41.333300000000001</v>
      </c>
      <c r="K11299">
        <v>3</v>
      </c>
    </row>
    <row r="11300" spans="1:12" x14ac:dyDescent="0.25">
      <c r="A11300">
        <v>67004</v>
      </c>
      <c r="B11300" s="2">
        <v>47.3371</v>
      </c>
      <c r="C11300" s="3">
        <v>867</v>
      </c>
      <c r="D11300" s="4">
        <v>48620</v>
      </c>
      <c r="E11300" t="s">
        <v>12592</v>
      </c>
      <c r="F11300" s="4" t="s">
        <v>12494</v>
      </c>
      <c r="G11300" s="5">
        <v>529</v>
      </c>
      <c r="H11300" s="6">
        <v>0.2188679</v>
      </c>
      <c r="I11300" s="7">
        <v>66.25</v>
      </c>
    </row>
    <row r="11301" spans="1:12" x14ac:dyDescent="0.25">
      <c r="A11301">
        <v>59226</v>
      </c>
      <c r="B11301" s="2">
        <v>47.3369</v>
      </c>
      <c r="C11301" s="3">
        <v>483</v>
      </c>
      <c r="E11301" t="s">
        <v>11337</v>
      </c>
      <c r="F11301" s="4" t="s">
        <v>11278</v>
      </c>
      <c r="G11301" s="5">
        <v>333</v>
      </c>
      <c r="H11301" s="6">
        <v>0.17365269999999999</v>
      </c>
      <c r="I11301" s="7">
        <v>74.063000000000002</v>
      </c>
      <c r="J11301" s="2">
        <v>47</v>
      </c>
      <c r="K11301">
        <v>1</v>
      </c>
    </row>
    <row r="11302" spans="1:12" x14ac:dyDescent="0.25">
      <c r="A11302">
        <v>15342</v>
      </c>
      <c r="B11302" s="2">
        <v>47.335979999999999</v>
      </c>
      <c r="C11302" s="3">
        <v>4750</v>
      </c>
      <c r="D11302" s="4">
        <v>38300</v>
      </c>
      <c r="E11302" t="s">
        <v>3103</v>
      </c>
      <c r="F11302" s="4" t="s">
        <v>3003</v>
      </c>
      <c r="G11302" s="5">
        <v>3517</v>
      </c>
      <c r="H11302" s="6">
        <v>0.23194999999999999</v>
      </c>
      <c r="I11302" s="7">
        <v>63.984000000000002</v>
      </c>
      <c r="J11302" s="2">
        <v>58</v>
      </c>
      <c r="K11302">
        <v>1</v>
      </c>
    </row>
    <row r="11303" spans="1:12" x14ac:dyDescent="0.25">
      <c r="A11303">
        <v>46011</v>
      </c>
      <c r="B11303" s="2">
        <v>47.332160000000002</v>
      </c>
      <c r="C11303" s="3">
        <v>17318</v>
      </c>
      <c r="D11303" s="4">
        <v>26900</v>
      </c>
      <c r="E11303" t="s">
        <v>6287</v>
      </c>
      <c r="F11303" s="4" t="s">
        <v>8800</v>
      </c>
      <c r="G11303" s="5">
        <v>12430</v>
      </c>
      <c r="H11303" s="6">
        <v>0.22904260000000001</v>
      </c>
      <c r="I11303" s="7">
        <v>64.474000000000004</v>
      </c>
      <c r="J11303" s="2">
        <v>41</v>
      </c>
      <c r="K11303">
        <v>9</v>
      </c>
    </row>
    <row r="11304" spans="1:12" x14ac:dyDescent="0.25">
      <c r="A11304">
        <v>51444</v>
      </c>
      <c r="B11304" s="2">
        <v>47.329149999999998</v>
      </c>
      <c r="C11304" s="3">
        <v>231</v>
      </c>
      <c r="E11304" t="s">
        <v>9859</v>
      </c>
      <c r="F11304" s="4" t="s">
        <v>9593</v>
      </c>
      <c r="G11304" s="5">
        <v>136</v>
      </c>
      <c r="H11304" s="6">
        <v>0.18978100000000001</v>
      </c>
      <c r="I11304" s="7">
        <v>71.25</v>
      </c>
    </row>
    <row r="11305" spans="1:12" x14ac:dyDescent="0.25">
      <c r="A11305">
        <v>3860</v>
      </c>
      <c r="B11305" s="2">
        <v>47.328490000000002</v>
      </c>
      <c r="C11305" s="3">
        <v>4130</v>
      </c>
      <c r="E11305" t="s">
        <v>681</v>
      </c>
      <c r="F11305" s="4" t="s">
        <v>520</v>
      </c>
      <c r="G11305" s="5">
        <v>2627</v>
      </c>
      <c r="H11305" s="6">
        <v>0.30871720000000002</v>
      </c>
      <c r="I11305" s="7">
        <v>50.697000000000003</v>
      </c>
      <c r="J11305" s="2">
        <v>39</v>
      </c>
      <c r="K11305">
        <v>1</v>
      </c>
    </row>
    <row r="11306" spans="1:12" x14ac:dyDescent="0.25">
      <c r="A11306">
        <v>80822</v>
      </c>
      <c r="B11306" s="2">
        <v>47.327820000000003</v>
      </c>
      <c r="C11306" s="3">
        <v>324</v>
      </c>
      <c r="E11306" t="s">
        <v>14550</v>
      </c>
      <c r="F11306" s="4" t="s">
        <v>14477</v>
      </c>
      <c r="G11306" s="5">
        <v>185</v>
      </c>
      <c r="H11306" s="6">
        <v>0.19459460000000001</v>
      </c>
      <c r="I11306" s="7">
        <v>70.417000000000002</v>
      </c>
    </row>
    <row r="11307" spans="1:12" x14ac:dyDescent="0.25">
      <c r="A11307">
        <v>68803</v>
      </c>
      <c r="B11307" s="2">
        <v>47.324089999999998</v>
      </c>
      <c r="C11307" s="3">
        <v>22818</v>
      </c>
      <c r="D11307" s="4">
        <v>24260</v>
      </c>
      <c r="E11307" t="s">
        <v>2797</v>
      </c>
      <c r="F11307" s="4" t="s">
        <v>12738</v>
      </c>
      <c r="G11307" s="5">
        <v>15373</v>
      </c>
      <c r="H11307" s="6">
        <v>0.2049047</v>
      </c>
      <c r="I11307" s="7">
        <v>68.634</v>
      </c>
      <c r="J11307" s="2">
        <v>55.9</v>
      </c>
      <c r="K11307">
        <v>10</v>
      </c>
      <c r="L11307" s="2">
        <v>99.5</v>
      </c>
    </row>
    <row r="11308" spans="1:12" x14ac:dyDescent="0.25">
      <c r="A11308">
        <v>26801</v>
      </c>
      <c r="B11308" s="2">
        <v>47.320189999999997</v>
      </c>
      <c r="C11308" s="3">
        <v>1175</v>
      </c>
      <c r="E11308" t="s">
        <v>5626</v>
      </c>
      <c r="F11308" s="4" t="s">
        <v>5144</v>
      </c>
      <c r="G11308" s="5">
        <v>894</v>
      </c>
      <c r="H11308" s="6">
        <v>0.14078209999999999</v>
      </c>
      <c r="I11308" s="7">
        <v>79.706000000000003</v>
      </c>
      <c r="J11308" s="2">
        <v>37</v>
      </c>
      <c r="K11308">
        <v>1</v>
      </c>
    </row>
    <row r="11309" spans="1:12" x14ac:dyDescent="0.25">
      <c r="A11309">
        <v>31028</v>
      </c>
      <c r="B11309" s="2">
        <v>47.319090000000003</v>
      </c>
      <c r="C11309" s="3">
        <v>5340</v>
      </c>
      <c r="D11309" s="4">
        <v>47580</v>
      </c>
      <c r="E11309" t="s">
        <v>406</v>
      </c>
      <c r="F11309" s="4" t="s">
        <v>6363</v>
      </c>
      <c r="G11309" s="5">
        <v>3724</v>
      </c>
      <c r="H11309" s="6">
        <v>0.234094</v>
      </c>
      <c r="I11309" s="7">
        <v>63.581000000000003</v>
      </c>
    </row>
    <row r="11310" spans="1:12" x14ac:dyDescent="0.25">
      <c r="A11310">
        <v>57015</v>
      </c>
      <c r="B11310" s="2">
        <v>47.318049999999999</v>
      </c>
      <c r="C11310" s="3">
        <v>801</v>
      </c>
      <c r="D11310" s="4">
        <v>43620</v>
      </c>
      <c r="E11310" t="s">
        <v>7226</v>
      </c>
      <c r="F11310" s="4" t="s">
        <v>10877</v>
      </c>
      <c r="G11310" s="5">
        <v>584</v>
      </c>
      <c r="H11310" s="6">
        <v>0.14871799999999999</v>
      </c>
      <c r="I11310" s="7">
        <v>78.332999999999998</v>
      </c>
    </row>
    <row r="11311" spans="1:12" x14ac:dyDescent="0.25">
      <c r="A11311">
        <v>12783</v>
      </c>
      <c r="B11311" s="2">
        <v>47.317500000000003</v>
      </c>
      <c r="C11311" s="3">
        <v>2424</v>
      </c>
      <c r="E11311" t="s">
        <v>2350</v>
      </c>
      <c r="F11311" s="4" t="s">
        <v>1280</v>
      </c>
      <c r="G11311" s="5">
        <v>1715</v>
      </c>
      <c r="H11311" s="6">
        <v>0.23717949999999999</v>
      </c>
      <c r="I11311" s="7">
        <v>63.042000000000002</v>
      </c>
    </row>
    <row r="11312" spans="1:12" x14ac:dyDescent="0.25">
      <c r="A11312">
        <v>84775</v>
      </c>
      <c r="B11312" s="2">
        <v>47.316980000000001</v>
      </c>
      <c r="C11312" s="3">
        <v>621</v>
      </c>
      <c r="E11312" t="s">
        <v>14956</v>
      </c>
      <c r="F11312" s="4" t="s">
        <v>14851</v>
      </c>
      <c r="G11312" s="5">
        <v>467</v>
      </c>
      <c r="H11312" s="6">
        <v>0.34829060000000001</v>
      </c>
      <c r="I11312" s="7">
        <v>43.835999999999999</v>
      </c>
    </row>
    <row r="11313" spans="1:12" x14ac:dyDescent="0.25">
      <c r="A11313">
        <v>15332</v>
      </c>
      <c r="B11313" s="2">
        <v>47.315370000000001</v>
      </c>
      <c r="C11313" s="3">
        <v>8074</v>
      </c>
      <c r="D11313" s="4">
        <v>38300</v>
      </c>
      <c r="E11313" t="s">
        <v>3098</v>
      </c>
      <c r="F11313" s="4" t="s">
        <v>3003</v>
      </c>
      <c r="G11313" s="5">
        <v>6261</v>
      </c>
      <c r="H11313" s="6">
        <v>0.20571790000000001</v>
      </c>
      <c r="I11313" s="7">
        <v>68.471999999999994</v>
      </c>
    </row>
    <row r="11314" spans="1:12" x14ac:dyDescent="0.25">
      <c r="A11314">
        <v>92832</v>
      </c>
      <c r="B11314" s="2">
        <v>47.309849999999997</v>
      </c>
      <c r="C11314" s="3">
        <v>25246</v>
      </c>
      <c r="D11314" s="4">
        <v>31080</v>
      </c>
      <c r="E11314" t="s">
        <v>11168</v>
      </c>
      <c r="F11314" s="4" t="s">
        <v>15368</v>
      </c>
      <c r="G11314" s="5">
        <v>16791</v>
      </c>
      <c r="H11314" s="6">
        <v>0.24833250000000001</v>
      </c>
      <c r="I11314" s="7">
        <v>61.1</v>
      </c>
      <c r="J11314" s="2">
        <v>44.666699999999999</v>
      </c>
      <c r="K11314">
        <v>9</v>
      </c>
    </row>
    <row r="11315" spans="1:12" x14ac:dyDescent="0.25">
      <c r="A11315">
        <v>23231</v>
      </c>
      <c r="B11315" s="2">
        <v>47.300159999999998</v>
      </c>
      <c r="C11315" s="3">
        <v>35254</v>
      </c>
      <c r="D11315" s="4">
        <v>40060</v>
      </c>
      <c r="E11315" t="s">
        <v>4800</v>
      </c>
      <c r="F11315" s="4" t="s">
        <v>4335</v>
      </c>
      <c r="G11315" s="5">
        <v>23711</v>
      </c>
      <c r="H11315" s="6">
        <v>0.22499160000000001</v>
      </c>
      <c r="I11315" s="7">
        <v>65.132000000000005</v>
      </c>
      <c r="J11315" s="2">
        <v>41</v>
      </c>
      <c r="K11315">
        <v>4</v>
      </c>
    </row>
    <row r="11316" spans="1:12" x14ac:dyDescent="0.25">
      <c r="A11316">
        <v>77485</v>
      </c>
      <c r="B11316" s="2">
        <v>47.293860000000002</v>
      </c>
      <c r="C11316" s="3">
        <v>3815</v>
      </c>
      <c r="D11316" s="4">
        <v>26420</v>
      </c>
      <c r="E11316" t="s">
        <v>14070</v>
      </c>
      <c r="F11316" s="4" t="s">
        <v>13752</v>
      </c>
      <c r="G11316" s="5">
        <v>2601</v>
      </c>
      <c r="H11316" s="6">
        <v>0.1579554</v>
      </c>
      <c r="I11316" s="7">
        <v>76.710999999999999</v>
      </c>
      <c r="J11316" s="2">
        <v>25</v>
      </c>
      <c r="K11316">
        <v>1</v>
      </c>
    </row>
    <row r="11317" spans="1:12" x14ac:dyDescent="0.25">
      <c r="A11317">
        <v>60135</v>
      </c>
      <c r="B11317" s="2">
        <v>47.292090000000002</v>
      </c>
      <c r="C11317" s="3">
        <v>7102</v>
      </c>
      <c r="D11317" s="4">
        <v>16980</v>
      </c>
      <c r="E11317" t="s">
        <v>2493</v>
      </c>
      <c r="F11317" s="4" t="s">
        <v>11490</v>
      </c>
      <c r="G11317" s="5">
        <v>4813</v>
      </c>
      <c r="H11317" s="6">
        <v>0.1601911</v>
      </c>
      <c r="I11317" s="7">
        <v>76.322000000000003</v>
      </c>
      <c r="J11317" s="2">
        <v>57</v>
      </c>
      <c r="K11317">
        <v>1</v>
      </c>
    </row>
    <row r="11318" spans="1:12" x14ac:dyDescent="0.25">
      <c r="A11318">
        <v>63055</v>
      </c>
      <c r="B11318" s="2">
        <v>47.290570000000002</v>
      </c>
      <c r="C11318" s="3">
        <v>2273</v>
      </c>
      <c r="D11318" s="4">
        <v>41180</v>
      </c>
      <c r="E11318" t="s">
        <v>12120</v>
      </c>
      <c r="F11318" s="4" t="s">
        <v>12102</v>
      </c>
      <c r="G11318" s="5">
        <v>1560</v>
      </c>
      <c r="H11318" s="6">
        <v>0.25944909999999999</v>
      </c>
      <c r="I11318" s="7">
        <v>59.167000000000002</v>
      </c>
    </row>
    <row r="11319" spans="1:12" x14ac:dyDescent="0.25">
      <c r="A11319">
        <v>49808</v>
      </c>
      <c r="B11319" s="2">
        <v>47.290140000000001</v>
      </c>
      <c r="C11319" s="3">
        <v>243</v>
      </c>
      <c r="D11319" s="4">
        <v>32100</v>
      </c>
      <c r="E11319" t="s">
        <v>9513</v>
      </c>
      <c r="F11319" s="4" t="s">
        <v>9106</v>
      </c>
      <c r="G11319" s="5">
        <v>209</v>
      </c>
      <c r="H11319" s="6">
        <v>0.2057416</v>
      </c>
      <c r="I11319" s="7">
        <v>68.438000000000002</v>
      </c>
    </row>
    <row r="11320" spans="1:12" x14ac:dyDescent="0.25">
      <c r="A11320">
        <v>70437</v>
      </c>
      <c r="B11320" s="2">
        <v>47.28866</v>
      </c>
      <c r="C11320" s="3">
        <v>8414</v>
      </c>
      <c r="D11320" s="4">
        <v>35380</v>
      </c>
      <c r="E11320" t="s">
        <v>4197</v>
      </c>
      <c r="F11320" s="4" t="s">
        <v>12927</v>
      </c>
      <c r="G11320" s="5">
        <v>5960</v>
      </c>
      <c r="H11320" s="6">
        <v>0.2039926</v>
      </c>
      <c r="I11320" s="7">
        <v>68.733999999999995</v>
      </c>
      <c r="J11320" s="2">
        <v>45</v>
      </c>
      <c r="K11320">
        <v>1</v>
      </c>
    </row>
    <row r="11321" spans="1:12" x14ac:dyDescent="0.25">
      <c r="A11321">
        <v>59725</v>
      </c>
      <c r="B11321" s="2">
        <v>47.285989999999998</v>
      </c>
      <c r="C11321" s="3">
        <v>7914</v>
      </c>
      <c r="E11321" t="s">
        <v>6259</v>
      </c>
      <c r="F11321" s="4" t="s">
        <v>11278</v>
      </c>
      <c r="G11321" s="5">
        <v>5234</v>
      </c>
      <c r="H11321" s="6">
        <v>0.2795185</v>
      </c>
      <c r="I11321" s="7">
        <v>55.677</v>
      </c>
      <c r="J11321" s="2">
        <v>68</v>
      </c>
      <c r="K11321">
        <v>2</v>
      </c>
    </row>
    <row r="11322" spans="1:12" x14ac:dyDescent="0.25">
      <c r="A11322">
        <v>63349</v>
      </c>
      <c r="B11322" s="2">
        <v>47.28445</v>
      </c>
      <c r="C11322" s="3">
        <v>1769</v>
      </c>
      <c r="D11322" s="4">
        <v>41180</v>
      </c>
      <c r="E11322" t="s">
        <v>12132</v>
      </c>
      <c r="F11322" s="4" t="s">
        <v>12102</v>
      </c>
      <c r="G11322" s="5">
        <v>1177</v>
      </c>
      <c r="H11322" s="6">
        <v>0.1945625</v>
      </c>
      <c r="I11322" s="7">
        <v>70.356999999999999</v>
      </c>
    </row>
    <row r="11323" spans="1:12" x14ac:dyDescent="0.25">
      <c r="A11323">
        <v>81641</v>
      </c>
      <c r="B11323" s="2">
        <v>47.283549999999998</v>
      </c>
      <c r="C11323" s="3">
        <v>3602</v>
      </c>
      <c r="E11323" t="s">
        <v>13721</v>
      </c>
      <c r="F11323" s="4" t="s">
        <v>14477</v>
      </c>
      <c r="G11323" s="5">
        <v>2588</v>
      </c>
      <c r="H11323" s="6">
        <v>0.19582849999999999</v>
      </c>
      <c r="I11323" s="7">
        <v>70.132000000000005</v>
      </c>
    </row>
    <row r="11324" spans="1:12" x14ac:dyDescent="0.25">
      <c r="A11324">
        <v>99549</v>
      </c>
      <c r="B11324" s="2">
        <v>47.282919999999997</v>
      </c>
      <c r="C11324" s="3">
        <v>83</v>
      </c>
      <c r="E11324" t="s">
        <v>16610</v>
      </c>
      <c r="F11324" s="4" t="s">
        <v>16604</v>
      </c>
      <c r="G11324" s="5">
        <v>54</v>
      </c>
      <c r="H11324" s="6">
        <v>0.23636360000000001</v>
      </c>
      <c r="I11324" s="7">
        <v>63.125</v>
      </c>
    </row>
    <row r="11325" spans="1:12" x14ac:dyDescent="0.25">
      <c r="A11325">
        <v>66523</v>
      </c>
      <c r="B11325" s="2">
        <v>47.282290000000003</v>
      </c>
      <c r="C11325" s="3">
        <v>3630</v>
      </c>
      <c r="D11325" s="4">
        <v>45820</v>
      </c>
      <c r="E11325" t="s">
        <v>12542</v>
      </c>
      <c r="F11325" s="4" t="s">
        <v>12494</v>
      </c>
      <c r="G11325" s="5">
        <v>2572</v>
      </c>
      <c r="H11325" s="6">
        <v>0.2395023</v>
      </c>
      <c r="I11325" s="7">
        <v>62.578000000000003</v>
      </c>
      <c r="J11325" s="2">
        <v>53.333300000000001</v>
      </c>
      <c r="K11325">
        <v>3</v>
      </c>
    </row>
    <row r="11326" spans="1:12" x14ac:dyDescent="0.25">
      <c r="A11326">
        <v>83262</v>
      </c>
      <c r="B11326" s="2">
        <v>47.281509999999997</v>
      </c>
      <c r="C11326" s="3">
        <v>1129</v>
      </c>
      <c r="D11326" s="4">
        <v>13940</v>
      </c>
      <c r="E11326" t="s">
        <v>11183</v>
      </c>
      <c r="F11326" s="4" t="s">
        <v>14725</v>
      </c>
      <c r="G11326" s="5">
        <v>661</v>
      </c>
      <c r="H11326" s="6">
        <v>0.1875945</v>
      </c>
      <c r="I11326" s="7">
        <v>71.543999999999997</v>
      </c>
      <c r="J11326" s="2">
        <v>65</v>
      </c>
      <c r="K11326">
        <v>1</v>
      </c>
    </row>
    <row r="11327" spans="1:12" x14ac:dyDescent="0.25">
      <c r="A11327">
        <v>18344</v>
      </c>
      <c r="B11327" s="2">
        <v>47.280850000000001</v>
      </c>
      <c r="C11327" s="3">
        <v>3345</v>
      </c>
      <c r="D11327" s="4">
        <v>20700</v>
      </c>
      <c r="E11327" t="s">
        <v>4034</v>
      </c>
      <c r="F11327" s="4" t="s">
        <v>3003</v>
      </c>
      <c r="G11327" s="5">
        <v>2131</v>
      </c>
      <c r="H11327" s="6">
        <v>0.27720450000000002</v>
      </c>
      <c r="I11327" s="7">
        <v>56.058</v>
      </c>
    </row>
    <row r="11328" spans="1:12" x14ac:dyDescent="0.25">
      <c r="A11328">
        <v>46580</v>
      </c>
      <c r="B11328" s="2">
        <v>47.276789999999998</v>
      </c>
      <c r="C11328" s="3">
        <v>21354</v>
      </c>
      <c r="D11328" s="4">
        <v>47700</v>
      </c>
      <c r="E11328" t="s">
        <v>2896</v>
      </c>
      <c r="F11328" s="4" t="s">
        <v>8800</v>
      </c>
      <c r="G11328" s="5">
        <v>14826</v>
      </c>
      <c r="H11328" s="6">
        <v>0.24124909999999999</v>
      </c>
      <c r="I11328" s="7">
        <v>62.267000000000003</v>
      </c>
      <c r="J11328" s="2">
        <v>54.8</v>
      </c>
      <c r="K11328">
        <v>10</v>
      </c>
      <c r="L11328" s="2">
        <v>99</v>
      </c>
    </row>
    <row r="11329" spans="1:12" x14ac:dyDescent="0.25">
      <c r="A11329">
        <v>67054</v>
      </c>
      <c r="B11329" s="2">
        <v>47.273020000000002</v>
      </c>
      <c r="C11329" s="3">
        <v>1213</v>
      </c>
      <c r="E11329" t="s">
        <v>3209</v>
      </c>
      <c r="F11329" s="4" t="s">
        <v>12494</v>
      </c>
      <c r="G11329" s="5">
        <v>894</v>
      </c>
      <c r="H11329" s="6">
        <v>0.23463690000000001</v>
      </c>
      <c r="I11329" s="7">
        <v>63.408999999999999</v>
      </c>
      <c r="J11329" s="2">
        <v>48</v>
      </c>
      <c r="K11329">
        <v>1</v>
      </c>
    </row>
    <row r="11330" spans="1:12" x14ac:dyDescent="0.25">
      <c r="A11330">
        <v>36609</v>
      </c>
      <c r="B11330" s="2">
        <v>47.269109999999998</v>
      </c>
      <c r="C11330" s="3">
        <v>24111</v>
      </c>
      <c r="D11330" s="4">
        <v>33660</v>
      </c>
      <c r="E11330" t="s">
        <v>7304</v>
      </c>
      <c r="F11330" s="4" t="s">
        <v>7027</v>
      </c>
      <c r="G11330" s="5">
        <v>15482</v>
      </c>
      <c r="H11330" s="6">
        <v>0.27980880000000002</v>
      </c>
      <c r="I11330" s="7">
        <v>55.6</v>
      </c>
      <c r="J11330" s="2">
        <v>42.692300000000003</v>
      </c>
      <c r="K11330">
        <v>13</v>
      </c>
      <c r="L11330" s="2">
        <v>65.599999999999994</v>
      </c>
    </row>
    <row r="11331" spans="1:12" x14ac:dyDescent="0.25">
      <c r="A11331">
        <v>76542</v>
      </c>
      <c r="B11331" s="2">
        <v>47.259079999999997</v>
      </c>
      <c r="C11331" s="3">
        <v>44027</v>
      </c>
      <c r="D11331" s="4">
        <v>28660</v>
      </c>
      <c r="E11331" t="s">
        <v>13959</v>
      </c>
      <c r="F11331" s="4" t="s">
        <v>13752</v>
      </c>
      <c r="G11331" s="5">
        <v>26399</v>
      </c>
      <c r="H11331" s="6">
        <v>0.23387250000000001</v>
      </c>
      <c r="I11331" s="7">
        <v>63.53</v>
      </c>
      <c r="J11331" s="2">
        <v>39.5</v>
      </c>
      <c r="K11331">
        <v>2</v>
      </c>
    </row>
    <row r="11332" spans="1:12" x14ac:dyDescent="0.25">
      <c r="A11332">
        <v>84074</v>
      </c>
      <c r="B11332" s="2">
        <v>47.246569999999998</v>
      </c>
      <c r="C11332" s="3">
        <v>45807</v>
      </c>
      <c r="D11332" s="4">
        <v>41620</v>
      </c>
      <c r="E11332" t="s">
        <v>14882</v>
      </c>
      <c r="F11332" s="4" t="s">
        <v>14851</v>
      </c>
      <c r="G11332" s="5">
        <v>25885</v>
      </c>
      <c r="H11332" s="6">
        <v>0.20860699999999999</v>
      </c>
      <c r="I11332" s="7">
        <v>67.888000000000005</v>
      </c>
      <c r="J11332" s="2">
        <v>50.307699999999997</v>
      </c>
      <c r="K11332">
        <v>13</v>
      </c>
      <c r="L11332" s="2">
        <v>93.5</v>
      </c>
    </row>
    <row r="11333" spans="1:12" x14ac:dyDescent="0.25">
      <c r="A11333">
        <v>27045</v>
      </c>
      <c r="B11333" s="2">
        <v>47.238880000000002</v>
      </c>
      <c r="C11333" s="3">
        <v>8892</v>
      </c>
      <c r="D11333" s="4">
        <v>49180</v>
      </c>
      <c r="E11333" t="s">
        <v>5660</v>
      </c>
      <c r="F11333" s="4" t="s">
        <v>5642</v>
      </c>
      <c r="G11333" s="5">
        <v>6250</v>
      </c>
      <c r="H11333" s="6">
        <v>0.23340269999999999</v>
      </c>
      <c r="I11333" s="7">
        <v>63.600999999999999</v>
      </c>
    </row>
    <row r="11334" spans="1:12" x14ac:dyDescent="0.25">
      <c r="A11334">
        <v>31032</v>
      </c>
      <c r="B11334" s="2">
        <v>47.235129999999998</v>
      </c>
      <c r="C11334" s="3">
        <v>14281</v>
      </c>
      <c r="D11334" s="4">
        <v>31420</v>
      </c>
      <c r="E11334" t="s">
        <v>728</v>
      </c>
      <c r="F11334" s="4" t="s">
        <v>6363</v>
      </c>
      <c r="G11334" s="5">
        <v>9420</v>
      </c>
      <c r="H11334" s="6">
        <v>0.21029719999999999</v>
      </c>
      <c r="I11334" s="7">
        <v>67.593000000000004</v>
      </c>
      <c r="J11334" s="2">
        <v>48.75</v>
      </c>
      <c r="K11334">
        <v>4</v>
      </c>
    </row>
    <row r="11335" spans="1:12" x14ac:dyDescent="0.25">
      <c r="A11335">
        <v>24724</v>
      </c>
      <c r="B11335" s="2">
        <v>47.232860000000002</v>
      </c>
      <c r="C11335" s="3">
        <v>109</v>
      </c>
      <c r="D11335" s="4">
        <v>14140</v>
      </c>
      <c r="E11335" t="s">
        <v>4899</v>
      </c>
      <c r="F11335" s="4" t="s">
        <v>5144</v>
      </c>
      <c r="G11335" s="5">
        <v>72</v>
      </c>
      <c r="H11335" s="6">
        <v>0.15068490000000001</v>
      </c>
      <c r="I11335" s="7">
        <v>77.891000000000005</v>
      </c>
    </row>
    <row r="11336" spans="1:12" x14ac:dyDescent="0.25">
      <c r="A11336">
        <v>13021</v>
      </c>
      <c r="B11336" s="2">
        <v>47.226320000000001</v>
      </c>
      <c r="C11336" s="3">
        <v>39326</v>
      </c>
      <c r="D11336" s="4">
        <v>12180</v>
      </c>
      <c r="E11336" t="s">
        <v>162</v>
      </c>
      <c r="F11336" s="4" t="s">
        <v>1280</v>
      </c>
      <c r="G11336" s="5">
        <v>27231</v>
      </c>
      <c r="H11336" s="6">
        <v>0.23403470000000001</v>
      </c>
      <c r="I11336" s="7">
        <v>63.482999999999997</v>
      </c>
      <c r="J11336" s="2">
        <v>46.2667</v>
      </c>
      <c r="K11336">
        <v>15</v>
      </c>
      <c r="L11336" s="2">
        <v>82</v>
      </c>
    </row>
    <row r="11337" spans="1:12" x14ac:dyDescent="0.25">
      <c r="A11337">
        <v>19036</v>
      </c>
      <c r="B11337" s="2">
        <v>47.217590000000001</v>
      </c>
      <c r="C11337" s="3">
        <v>12852</v>
      </c>
      <c r="D11337" s="4">
        <v>37980</v>
      </c>
      <c r="E11337" t="s">
        <v>4200</v>
      </c>
      <c r="F11337" s="4" t="s">
        <v>3003</v>
      </c>
      <c r="G11337" s="5">
        <v>9270</v>
      </c>
      <c r="H11337" s="6">
        <v>0.19717399999999999</v>
      </c>
      <c r="I11337" s="7">
        <v>69.837000000000003</v>
      </c>
      <c r="J11337" s="2">
        <v>34.799999999999997</v>
      </c>
      <c r="K11337">
        <v>5</v>
      </c>
    </row>
    <row r="11338" spans="1:12" x14ac:dyDescent="0.25">
      <c r="A11338">
        <v>73169</v>
      </c>
      <c r="B11338" s="2">
        <v>47.215060000000001</v>
      </c>
      <c r="C11338" s="3">
        <v>1980</v>
      </c>
      <c r="D11338" s="4">
        <v>36420</v>
      </c>
      <c r="E11338" t="s">
        <v>13492</v>
      </c>
      <c r="F11338" s="4" t="s">
        <v>13462</v>
      </c>
      <c r="G11338" s="5">
        <v>1274</v>
      </c>
      <c r="H11338" s="6">
        <v>0.2227451</v>
      </c>
      <c r="I11338" s="7">
        <v>65.417000000000002</v>
      </c>
      <c r="J11338" s="2">
        <v>59</v>
      </c>
      <c r="K11338">
        <v>1</v>
      </c>
    </row>
    <row r="11339" spans="1:12" x14ac:dyDescent="0.25">
      <c r="A11339">
        <v>12419</v>
      </c>
      <c r="B11339" s="2">
        <v>47.214680000000001</v>
      </c>
      <c r="C11339" s="3">
        <v>446</v>
      </c>
      <c r="D11339" s="4">
        <v>28740</v>
      </c>
      <c r="E11339" t="s">
        <v>2195</v>
      </c>
      <c r="F11339" s="4" t="s">
        <v>1280</v>
      </c>
      <c r="G11339" s="5">
        <v>335</v>
      </c>
      <c r="H11339" s="6">
        <v>0.25970149999999997</v>
      </c>
      <c r="I11339" s="7">
        <v>59.027999999999999</v>
      </c>
      <c r="J11339" s="2">
        <v>66</v>
      </c>
      <c r="K11339">
        <v>1</v>
      </c>
    </row>
    <row r="11340" spans="1:12" x14ac:dyDescent="0.25">
      <c r="A11340">
        <v>67059</v>
      </c>
      <c r="B11340" s="2">
        <v>47.214449999999999</v>
      </c>
      <c r="C11340" s="3">
        <v>1016</v>
      </c>
      <c r="E11340" t="s">
        <v>8770</v>
      </c>
      <c r="F11340" s="4" t="s">
        <v>12494</v>
      </c>
      <c r="G11340" s="5">
        <v>601</v>
      </c>
      <c r="H11340" s="6">
        <v>0.27287850000000002</v>
      </c>
      <c r="I11340" s="7">
        <v>56.75</v>
      </c>
      <c r="J11340" s="2">
        <v>44</v>
      </c>
      <c r="K11340">
        <v>2</v>
      </c>
    </row>
    <row r="11341" spans="1:12" x14ac:dyDescent="0.25">
      <c r="A11341">
        <v>53577</v>
      </c>
      <c r="B11341" s="2">
        <v>47.214080000000003</v>
      </c>
      <c r="C11341" s="3">
        <v>1409</v>
      </c>
      <c r="D11341" s="4">
        <v>12660</v>
      </c>
      <c r="E11341" t="s">
        <v>10116</v>
      </c>
      <c r="F11341" s="4" t="s">
        <v>10031</v>
      </c>
      <c r="G11341" s="5">
        <v>967</v>
      </c>
      <c r="H11341" s="6">
        <v>0.19338159999999999</v>
      </c>
      <c r="I11341" s="7">
        <v>70.486000000000004</v>
      </c>
      <c r="J11341" s="2">
        <v>38</v>
      </c>
      <c r="K11341">
        <v>1</v>
      </c>
    </row>
    <row r="11342" spans="1:12" x14ac:dyDescent="0.25">
      <c r="A11342">
        <v>47060</v>
      </c>
      <c r="B11342" s="2">
        <v>47.212760000000003</v>
      </c>
      <c r="C11342" s="3">
        <v>6322</v>
      </c>
      <c r="D11342" s="4">
        <v>17140</v>
      </c>
      <c r="E11342" t="s">
        <v>1840</v>
      </c>
      <c r="F11342" s="4" t="s">
        <v>8800</v>
      </c>
      <c r="G11342" s="5">
        <v>4526</v>
      </c>
      <c r="H11342" s="6">
        <v>0.13919580000000001</v>
      </c>
      <c r="I11342" s="7">
        <v>79.843999999999994</v>
      </c>
      <c r="J11342" s="2">
        <v>37</v>
      </c>
      <c r="K11342">
        <v>1</v>
      </c>
    </row>
    <row r="11343" spans="1:12" x14ac:dyDescent="0.25">
      <c r="A11343">
        <v>5361</v>
      </c>
      <c r="B11343" s="2">
        <v>47.211530000000003</v>
      </c>
      <c r="C11343" s="3">
        <v>917</v>
      </c>
      <c r="E11343" t="s">
        <v>1089</v>
      </c>
      <c r="F11343" s="4" t="s">
        <v>1030</v>
      </c>
      <c r="G11343" s="5">
        <v>624</v>
      </c>
      <c r="H11343" s="6">
        <v>0.24679490000000001</v>
      </c>
      <c r="I11343" s="7">
        <v>61.25</v>
      </c>
    </row>
    <row r="11344" spans="1:12" x14ac:dyDescent="0.25">
      <c r="A11344">
        <v>37143</v>
      </c>
      <c r="B11344" s="2">
        <v>47.210740000000001</v>
      </c>
      <c r="C11344" s="3">
        <v>3826</v>
      </c>
      <c r="D11344" s="4">
        <v>34980</v>
      </c>
      <c r="E11344" t="s">
        <v>7392</v>
      </c>
      <c r="F11344" s="4" t="s">
        <v>7348</v>
      </c>
      <c r="G11344" s="5">
        <v>2658</v>
      </c>
      <c r="H11344" s="6">
        <v>0.24370059999999999</v>
      </c>
      <c r="I11344" s="7">
        <v>61.78</v>
      </c>
      <c r="J11344" s="2">
        <v>52</v>
      </c>
      <c r="K11344">
        <v>1</v>
      </c>
    </row>
    <row r="11345" spans="1:12" x14ac:dyDescent="0.25">
      <c r="A11345">
        <v>96121</v>
      </c>
      <c r="B11345" s="2">
        <v>47.210050000000003</v>
      </c>
      <c r="C11345" s="3">
        <v>248</v>
      </c>
      <c r="D11345" s="4">
        <v>45000</v>
      </c>
      <c r="E11345" t="s">
        <v>226</v>
      </c>
      <c r="F11345" s="4" t="s">
        <v>15368</v>
      </c>
      <c r="G11345" s="5">
        <v>229</v>
      </c>
      <c r="H11345" s="6">
        <v>0.2270742</v>
      </c>
      <c r="I11345" s="7">
        <v>64.647999999999996</v>
      </c>
    </row>
    <row r="11346" spans="1:12" x14ac:dyDescent="0.25">
      <c r="A11346">
        <v>58472</v>
      </c>
      <c r="B11346" s="2">
        <v>47.20993</v>
      </c>
      <c r="C11346" s="3">
        <v>391</v>
      </c>
      <c r="D11346" s="4">
        <v>27420</v>
      </c>
      <c r="E11346" t="s">
        <v>1122</v>
      </c>
      <c r="F11346" s="4" t="s">
        <v>11069</v>
      </c>
      <c r="G11346" s="5">
        <v>280</v>
      </c>
      <c r="H11346" s="6">
        <v>0.22500000000000001</v>
      </c>
      <c r="I11346" s="7">
        <v>65</v>
      </c>
      <c r="J11346" s="2">
        <v>67</v>
      </c>
      <c r="K11346">
        <v>1</v>
      </c>
    </row>
    <row r="11347" spans="1:12" x14ac:dyDescent="0.25">
      <c r="A11347">
        <v>57017</v>
      </c>
      <c r="B11347" s="2">
        <v>47.209629999999997</v>
      </c>
      <c r="C11347" s="3">
        <v>1615</v>
      </c>
      <c r="E11347" t="s">
        <v>10881</v>
      </c>
      <c r="F11347" s="4" t="s">
        <v>10877</v>
      </c>
      <c r="G11347" s="5">
        <v>953</v>
      </c>
      <c r="H11347" s="6">
        <v>0.23060800000000001</v>
      </c>
      <c r="I11347" s="7">
        <v>64.025999999999996</v>
      </c>
    </row>
    <row r="11348" spans="1:12" x14ac:dyDescent="0.25">
      <c r="A11348">
        <v>31904</v>
      </c>
      <c r="B11348" s="2">
        <v>47.203960000000002</v>
      </c>
      <c r="C11348" s="3">
        <v>32962</v>
      </c>
      <c r="D11348" s="4">
        <v>17980</v>
      </c>
      <c r="E11348" t="s">
        <v>1585</v>
      </c>
      <c r="F11348" s="4" t="s">
        <v>6363</v>
      </c>
      <c r="G11348" s="5">
        <v>22781</v>
      </c>
      <c r="H11348" s="6">
        <v>0.28629120000000002</v>
      </c>
      <c r="I11348" s="7">
        <v>54.393000000000001</v>
      </c>
      <c r="J11348" s="2">
        <v>48</v>
      </c>
      <c r="K11348">
        <v>10</v>
      </c>
      <c r="L11348" s="2">
        <v>88</v>
      </c>
    </row>
    <row r="11349" spans="1:12" x14ac:dyDescent="0.25">
      <c r="A11349">
        <v>56146</v>
      </c>
      <c r="B11349" s="2">
        <v>47.198500000000003</v>
      </c>
      <c r="C11349" s="3">
        <v>41</v>
      </c>
      <c r="D11349" s="4">
        <v>49380</v>
      </c>
      <c r="E11349" t="s">
        <v>10644</v>
      </c>
      <c r="F11349" s="4" t="s">
        <v>10428</v>
      </c>
      <c r="G11349" s="5">
        <v>23</v>
      </c>
      <c r="H11349" s="6">
        <v>0.34782610000000003</v>
      </c>
      <c r="I11349" s="7">
        <v>43.75</v>
      </c>
    </row>
    <row r="11350" spans="1:12" x14ac:dyDescent="0.25">
      <c r="A11350">
        <v>16832</v>
      </c>
      <c r="B11350" s="2">
        <v>47.198430000000002</v>
      </c>
      <c r="C11350" s="3">
        <v>462</v>
      </c>
      <c r="D11350" s="4">
        <v>44300</v>
      </c>
      <c r="E11350" t="s">
        <v>3604</v>
      </c>
      <c r="F11350" s="4" t="s">
        <v>3003</v>
      </c>
      <c r="G11350" s="5">
        <v>300</v>
      </c>
      <c r="H11350" s="6">
        <v>0.27666669999999999</v>
      </c>
      <c r="I11350" s="7">
        <v>56.042000000000002</v>
      </c>
    </row>
    <row r="11351" spans="1:12" x14ac:dyDescent="0.25">
      <c r="A11351">
        <v>43045</v>
      </c>
      <c r="B11351" s="2">
        <v>47.198059999999998</v>
      </c>
      <c r="C11351" s="3">
        <v>1725</v>
      </c>
      <c r="D11351" s="4">
        <v>18140</v>
      </c>
      <c r="E11351" t="s">
        <v>8309</v>
      </c>
      <c r="F11351" s="4" t="s">
        <v>8295</v>
      </c>
      <c r="G11351" s="5">
        <v>1200</v>
      </c>
      <c r="H11351" s="6">
        <v>0.21416669999999999</v>
      </c>
      <c r="I11351" s="7">
        <v>66.841999999999999</v>
      </c>
      <c r="J11351" s="2">
        <v>43</v>
      </c>
      <c r="K11351">
        <v>2</v>
      </c>
    </row>
    <row r="11352" spans="1:12" x14ac:dyDescent="0.25">
      <c r="A11352">
        <v>12210</v>
      </c>
      <c r="B11352" s="2">
        <v>47.196300000000001</v>
      </c>
      <c r="C11352" s="3">
        <v>9147</v>
      </c>
      <c r="D11352" s="4">
        <v>10580</v>
      </c>
      <c r="E11352" t="s">
        <v>1168</v>
      </c>
      <c r="F11352" s="4" t="s">
        <v>1280</v>
      </c>
      <c r="G11352" s="5">
        <v>6177</v>
      </c>
      <c r="H11352" s="6">
        <v>0.38944640000000003</v>
      </c>
      <c r="I11352" s="7">
        <v>36.545000000000002</v>
      </c>
      <c r="J11352" s="2">
        <v>32.166699999999999</v>
      </c>
      <c r="K11352">
        <v>6</v>
      </c>
    </row>
    <row r="11353" spans="1:12" x14ac:dyDescent="0.25">
      <c r="A11353">
        <v>56177</v>
      </c>
      <c r="B11353" s="2">
        <v>47.194809999999997</v>
      </c>
      <c r="C11353" s="3">
        <v>43</v>
      </c>
      <c r="E11353" t="s">
        <v>10665</v>
      </c>
      <c r="F11353" s="4" t="s">
        <v>10428</v>
      </c>
      <c r="G11353" s="5">
        <v>37</v>
      </c>
      <c r="H11353" s="6">
        <v>0.35135139999999998</v>
      </c>
      <c r="I11353" s="7">
        <v>43.125</v>
      </c>
    </row>
    <row r="11354" spans="1:12" x14ac:dyDescent="0.25">
      <c r="A11354">
        <v>37686</v>
      </c>
      <c r="B11354" s="2">
        <v>47.193429999999999</v>
      </c>
      <c r="C11354" s="3">
        <v>7622</v>
      </c>
      <c r="D11354" s="4">
        <v>28700</v>
      </c>
      <c r="E11354" t="s">
        <v>7459</v>
      </c>
      <c r="F11354" s="4" t="s">
        <v>7348</v>
      </c>
      <c r="G11354" s="5">
        <v>5741</v>
      </c>
      <c r="H11354" s="6">
        <v>0.2402021</v>
      </c>
      <c r="I11354" s="7">
        <v>62.33</v>
      </c>
      <c r="J11354" s="2">
        <v>44</v>
      </c>
      <c r="K11354">
        <v>1</v>
      </c>
    </row>
    <row r="11355" spans="1:12" x14ac:dyDescent="0.25">
      <c r="A11355">
        <v>19030</v>
      </c>
      <c r="B11355" s="2">
        <v>47.189979999999998</v>
      </c>
      <c r="C11355" s="3">
        <v>12347</v>
      </c>
      <c r="D11355" s="4">
        <v>37980</v>
      </c>
      <c r="E11355" t="s">
        <v>4194</v>
      </c>
      <c r="F11355" s="4" t="s">
        <v>3003</v>
      </c>
      <c r="G11355" s="5">
        <v>8652</v>
      </c>
      <c r="H11355" s="6">
        <v>0.1708276</v>
      </c>
      <c r="I11355" s="7">
        <v>74.316000000000003</v>
      </c>
      <c r="J11355" s="2">
        <v>53.75</v>
      </c>
      <c r="K11355">
        <v>4</v>
      </c>
    </row>
    <row r="11356" spans="1:12" x14ac:dyDescent="0.25">
      <c r="A11356">
        <v>41007</v>
      </c>
      <c r="B11356" s="2">
        <v>47.187269999999998</v>
      </c>
      <c r="C11356" s="3">
        <v>4057</v>
      </c>
      <c r="D11356" s="4">
        <v>17140</v>
      </c>
      <c r="E11356" t="s">
        <v>3130</v>
      </c>
      <c r="F11356" s="4" t="s">
        <v>7883</v>
      </c>
      <c r="G11356" s="5">
        <v>2678</v>
      </c>
      <c r="H11356" s="6">
        <v>0.18738340000000001</v>
      </c>
      <c r="I11356" s="7">
        <v>71.453999999999994</v>
      </c>
      <c r="J11356" s="2">
        <v>34</v>
      </c>
      <c r="K11356">
        <v>1</v>
      </c>
    </row>
    <row r="11357" spans="1:12" x14ac:dyDescent="0.25">
      <c r="A11357">
        <v>69041</v>
      </c>
      <c r="B11357" s="2">
        <v>47.186599999999999</v>
      </c>
      <c r="C11357" s="3">
        <v>129</v>
      </c>
      <c r="E11357" t="s">
        <v>12895</v>
      </c>
      <c r="F11357" s="4" t="s">
        <v>12738</v>
      </c>
      <c r="G11357" s="5">
        <v>115</v>
      </c>
      <c r="H11357" s="6">
        <v>0.26086959999999998</v>
      </c>
      <c r="I11357" s="7">
        <v>58.75</v>
      </c>
    </row>
    <row r="11358" spans="1:12" x14ac:dyDescent="0.25">
      <c r="A11358">
        <v>15940</v>
      </c>
      <c r="B11358" s="2">
        <v>47.186010000000003</v>
      </c>
      <c r="C11358" s="3">
        <v>4014</v>
      </c>
      <c r="D11358" s="4">
        <v>27780</v>
      </c>
      <c r="E11358" t="s">
        <v>3361</v>
      </c>
      <c r="F11358" s="4" t="s">
        <v>3003</v>
      </c>
      <c r="G11358" s="5">
        <v>2338</v>
      </c>
      <c r="H11358" s="6">
        <v>0.17921300000000001</v>
      </c>
      <c r="I11358" s="7">
        <v>72.856999999999999</v>
      </c>
      <c r="J11358" s="2">
        <v>24</v>
      </c>
      <c r="K11358">
        <v>1</v>
      </c>
    </row>
    <row r="11359" spans="1:12" x14ac:dyDescent="0.25">
      <c r="A11359">
        <v>68941</v>
      </c>
      <c r="B11359" s="2">
        <v>47.185310000000001</v>
      </c>
      <c r="C11359" s="3">
        <v>926</v>
      </c>
      <c r="D11359" s="4">
        <v>25580</v>
      </c>
      <c r="E11359" t="s">
        <v>12872</v>
      </c>
      <c r="F11359" s="4" t="s">
        <v>12738</v>
      </c>
      <c r="G11359" s="5">
        <v>575</v>
      </c>
      <c r="H11359" s="6">
        <v>0.16319439999999999</v>
      </c>
      <c r="I11359" s="7">
        <v>75.625</v>
      </c>
    </row>
    <row r="11360" spans="1:12" x14ac:dyDescent="0.25">
      <c r="A11360">
        <v>81155</v>
      </c>
      <c r="B11360" s="2">
        <v>47.185099999999998</v>
      </c>
      <c r="C11360" s="3">
        <v>361</v>
      </c>
      <c r="E11360" t="s">
        <v>11846</v>
      </c>
      <c r="F11360" s="4" t="s">
        <v>14477</v>
      </c>
      <c r="G11360" s="5">
        <v>310</v>
      </c>
      <c r="H11360" s="6">
        <v>0.2451613</v>
      </c>
      <c r="I11360" s="7">
        <v>61.457999999999998</v>
      </c>
    </row>
    <row r="11361" spans="1:11" x14ac:dyDescent="0.25">
      <c r="A11361">
        <v>48166</v>
      </c>
      <c r="B11361" s="2">
        <v>47.183309999999999</v>
      </c>
      <c r="C11361" s="3">
        <v>11302</v>
      </c>
      <c r="D11361" s="4">
        <v>33780</v>
      </c>
      <c r="E11361" t="s">
        <v>489</v>
      </c>
      <c r="F11361" s="4" t="s">
        <v>9106</v>
      </c>
      <c r="G11361" s="5">
        <v>7169</v>
      </c>
      <c r="H11361" s="6">
        <v>0.16403960000000001</v>
      </c>
      <c r="I11361" s="7">
        <v>75.468999999999994</v>
      </c>
      <c r="J11361" s="2">
        <v>59.5</v>
      </c>
      <c r="K11361">
        <v>2</v>
      </c>
    </row>
    <row r="11362" spans="1:11" x14ac:dyDescent="0.25">
      <c r="A11362">
        <v>97812</v>
      </c>
      <c r="B11362" s="2">
        <v>47.181440000000002</v>
      </c>
      <c r="C11362" s="3">
        <v>875</v>
      </c>
      <c r="E11362" t="s">
        <v>374</v>
      </c>
      <c r="F11362" s="4" t="s">
        <v>16170</v>
      </c>
      <c r="G11362" s="5">
        <v>616</v>
      </c>
      <c r="H11362" s="6">
        <v>0.24149109999999999</v>
      </c>
      <c r="I11362" s="7">
        <v>62.082999999999998</v>
      </c>
    </row>
    <row r="11363" spans="1:11" x14ac:dyDescent="0.25">
      <c r="A11363">
        <v>4354</v>
      </c>
      <c r="B11363" s="2">
        <v>47.181040000000003</v>
      </c>
      <c r="C11363" s="3">
        <v>1534</v>
      </c>
      <c r="E11363" t="s">
        <v>808</v>
      </c>
      <c r="F11363" s="4" t="s">
        <v>701</v>
      </c>
      <c r="G11363" s="5">
        <v>1092</v>
      </c>
      <c r="H11363" s="6">
        <v>0.257326</v>
      </c>
      <c r="I11363" s="7">
        <v>59.338000000000001</v>
      </c>
    </row>
    <row r="11364" spans="1:11" x14ac:dyDescent="0.25">
      <c r="A11364">
        <v>61877</v>
      </c>
      <c r="B11364" s="2">
        <v>47.180500000000002</v>
      </c>
      <c r="C11364" s="3">
        <v>1773</v>
      </c>
      <c r="D11364" s="4">
        <v>16580</v>
      </c>
      <c r="E11364" t="s">
        <v>2741</v>
      </c>
      <c r="F11364" s="4" t="s">
        <v>11490</v>
      </c>
      <c r="G11364" s="5">
        <v>1139</v>
      </c>
      <c r="H11364" s="6">
        <v>0.2028095</v>
      </c>
      <c r="I11364" s="7">
        <v>68.75</v>
      </c>
      <c r="J11364" s="2">
        <v>47</v>
      </c>
      <c r="K11364">
        <v>1</v>
      </c>
    </row>
    <row r="11365" spans="1:11" x14ac:dyDescent="0.25">
      <c r="A11365">
        <v>67446</v>
      </c>
      <c r="B11365" s="2">
        <v>47.180129999999998</v>
      </c>
      <c r="C11365" s="3">
        <v>609</v>
      </c>
      <c r="E11365" t="s">
        <v>12645</v>
      </c>
      <c r="F11365" s="4" t="s">
        <v>12494</v>
      </c>
      <c r="G11365" s="5">
        <v>412</v>
      </c>
      <c r="H11365" s="6">
        <v>0.22087380000000001</v>
      </c>
      <c r="I11365" s="7">
        <v>65.625</v>
      </c>
    </row>
    <row r="11366" spans="1:11" x14ac:dyDescent="0.25">
      <c r="A11366">
        <v>38668</v>
      </c>
      <c r="B11366" s="2">
        <v>47.177909999999997</v>
      </c>
      <c r="C11366" s="3">
        <v>14421</v>
      </c>
      <c r="D11366" s="4">
        <v>32820</v>
      </c>
      <c r="E11366" t="s">
        <v>7662</v>
      </c>
      <c r="F11366" s="4" t="s">
        <v>7633</v>
      </c>
      <c r="G11366" s="5">
        <v>8887</v>
      </c>
      <c r="H11366" s="6">
        <v>0.23751120000000001</v>
      </c>
      <c r="I11366" s="7">
        <v>62.738</v>
      </c>
      <c r="J11366" s="2">
        <v>70.5</v>
      </c>
      <c r="K11366">
        <v>2</v>
      </c>
    </row>
    <row r="11367" spans="1:11" x14ac:dyDescent="0.25">
      <c r="A11367">
        <v>44861</v>
      </c>
      <c r="B11367" s="2">
        <v>47.17577</v>
      </c>
      <c r="C11367" s="3">
        <v>48</v>
      </c>
      <c r="D11367" s="4">
        <v>45660</v>
      </c>
      <c r="E11367" t="s">
        <v>6106</v>
      </c>
      <c r="F11367" s="4" t="s">
        <v>8295</v>
      </c>
      <c r="G11367" s="5">
        <v>37</v>
      </c>
      <c r="H11367" s="6">
        <v>0.2894737</v>
      </c>
      <c r="I11367" s="7">
        <v>53.75</v>
      </c>
    </row>
    <row r="11368" spans="1:11" x14ac:dyDescent="0.25">
      <c r="A11368">
        <v>52346</v>
      </c>
      <c r="B11368" s="2">
        <v>47.17559</v>
      </c>
      <c r="C11368" s="3">
        <v>1103</v>
      </c>
      <c r="D11368" s="4">
        <v>16300</v>
      </c>
      <c r="E11368" t="s">
        <v>9972</v>
      </c>
      <c r="F11368" s="4" t="s">
        <v>9593</v>
      </c>
      <c r="G11368" s="5">
        <v>694</v>
      </c>
      <c r="H11368" s="6">
        <v>0.20461090000000001</v>
      </c>
      <c r="I11368" s="7">
        <v>68.412999999999997</v>
      </c>
    </row>
    <row r="11369" spans="1:11" x14ac:dyDescent="0.25">
      <c r="A11369">
        <v>42214</v>
      </c>
      <c r="B11369" s="2">
        <v>47.175350000000002</v>
      </c>
      <c r="C11369" s="3">
        <v>442</v>
      </c>
      <c r="D11369" s="4">
        <v>23980</v>
      </c>
      <c r="E11369" t="s">
        <v>8215</v>
      </c>
      <c r="F11369" s="4" t="s">
        <v>7883</v>
      </c>
      <c r="G11369" s="5">
        <v>296</v>
      </c>
      <c r="H11369" s="6">
        <v>0.14864859999999999</v>
      </c>
      <c r="I11369" s="7">
        <v>78.082999999999998</v>
      </c>
    </row>
    <row r="11370" spans="1:11" x14ac:dyDescent="0.25">
      <c r="A11370">
        <v>53006</v>
      </c>
      <c r="B11370" s="2">
        <v>47.174970000000002</v>
      </c>
      <c r="C11370" s="3">
        <v>1886</v>
      </c>
      <c r="D11370" s="4">
        <v>13180</v>
      </c>
      <c r="E11370" t="s">
        <v>1033</v>
      </c>
      <c r="F11370" s="4" t="s">
        <v>10031</v>
      </c>
      <c r="G11370" s="5">
        <v>1297</v>
      </c>
      <c r="H11370" s="6">
        <v>0.1888975</v>
      </c>
      <c r="I11370" s="7">
        <v>71.125</v>
      </c>
      <c r="J11370" s="2">
        <v>20</v>
      </c>
      <c r="K11370">
        <v>1</v>
      </c>
    </row>
    <row r="11371" spans="1:11" x14ac:dyDescent="0.25">
      <c r="A11371">
        <v>45322</v>
      </c>
      <c r="B11371" s="2">
        <v>47.171080000000003</v>
      </c>
      <c r="C11371" s="3">
        <v>21562</v>
      </c>
      <c r="D11371" s="4">
        <v>19380</v>
      </c>
      <c r="E11371" t="s">
        <v>1463</v>
      </c>
      <c r="F11371" s="4" t="s">
        <v>8295</v>
      </c>
      <c r="G11371" s="5">
        <v>14982</v>
      </c>
      <c r="H11371" s="6">
        <v>0.2278067</v>
      </c>
      <c r="I11371" s="7">
        <v>64.387</v>
      </c>
      <c r="J11371" s="2">
        <v>41.2</v>
      </c>
      <c r="K11371">
        <v>5</v>
      </c>
    </row>
    <row r="11372" spans="1:11" x14ac:dyDescent="0.25">
      <c r="A11372">
        <v>56536</v>
      </c>
      <c r="B11372" s="2">
        <v>47.16742</v>
      </c>
      <c r="C11372" s="3">
        <v>391</v>
      </c>
      <c r="D11372" s="4">
        <v>22020</v>
      </c>
      <c r="E11372" t="s">
        <v>3778</v>
      </c>
      <c r="F11372" s="4" t="s">
        <v>10428</v>
      </c>
      <c r="G11372" s="5">
        <v>294</v>
      </c>
      <c r="H11372" s="6">
        <v>0.16949149999999999</v>
      </c>
      <c r="I11372" s="7">
        <v>74.463999999999999</v>
      </c>
    </row>
    <row r="11373" spans="1:11" x14ac:dyDescent="0.25">
      <c r="A11373">
        <v>58220</v>
      </c>
      <c r="B11373" s="2">
        <v>47.166939999999997</v>
      </c>
      <c r="C11373" s="3">
        <v>2336</v>
      </c>
      <c r="E11373" t="s">
        <v>11102</v>
      </c>
      <c r="F11373" s="4" t="s">
        <v>11069</v>
      </c>
      <c r="G11373" s="5">
        <v>1713</v>
      </c>
      <c r="H11373" s="6">
        <v>0.214119</v>
      </c>
      <c r="I11373" s="7">
        <v>66.75</v>
      </c>
      <c r="J11373" s="2">
        <v>25</v>
      </c>
      <c r="K11373">
        <v>2</v>
      </c>
    </row>
    <row r="11374" spans="1:11" x14ac:dyDescent="0.25">
      <c r="A11374">
        <v>7032</v>
      </c>
      <c r="B11374" s="2">
        <v>47.159840000000003</v>
      </c>
      <c r="C11374" s="3">
        <v>41537</v>
      </c>
      <c r="D11374" s="4">
        <v>35620</v>
      </c>
      <c r="E11374" t="s">
        <v>1361</v>
      </c>
      <c r="F11374" s="4" t="s">
        <v>1341</v>
      </c>
      <c r="G11374" s="5">
        <v>27975</v>
      </c>
      <c r="H11374" s="6">
        <v>0.2100014</v>
      </c>
      <c r="I11374" s="7">
        <v>67.460999999999999</v>
      </c>
      <c r="J11374" s="2">
        <v>39.375</v>
      </c>
      <c r="K11374">
        <v>8</v>
      </c>
    </row>
    <row r="11375" spans="1:11" x14ac:dyDescent="0.25">
      <c r="A11375">
        <v>61238</v>
      </c>
      <c r="B11375" s="2">
        <v>47.152619999999999</v>
      </c>
      <c r="C11375" s="3">
        <v>3058</v>
      </c>
      <c r="D11375" s="4">
        <v>19340</v>
      </c>
      <c r="E11375" t="s">
        <v>320</v>
      </c>
      <c r="F11375" s="4" t="s">
        <v>11490</v>
      </c>
      <c r="G11375" s="5">
        <v>2161</v>
      </c>
      <c r="H11375" s="6">
        <v>0.17260529999999999</v>
      </c>
      <c r="I11375" s="7">
        <v>73.921999999999997</v>
      </c>
      <c r="J11375" s="2">
        <v>42</v>
      </c>
      <c r="K11375">
        <v>1</v>
      </c>
    </row>
    <row r="11376" spans="1:11" x14ac:dyDescent="0.25">
      <c r="A11376">
        <v>53078</v>
      </c>
      <c r="B11376" s="2">
        <v>47.151760000000003</v>
      </c>
      <c r="C11376" s="3">
        <v>1917</v>
      </c>
      <c r="D11376" s="4">
        <v>13180</v>
      </c>
      <c r="E11376" t="s">
        <v>10064</v>
      </c>
      <c r="F11376" s="4" t="s">
        <v>10031</v>
      </c>
      <c r="G11376" s="5">
        <v>1432</v>
      </c>
      <c r="H11376" s="6">
        <v>0.1430565</v>
      </c>
      <c r="I11376" s="7">
        <v>79.028000000000006</v>
      </c>
      <c r="J11376" s="2">
        <v>64</v>
      </c>
      <c r="K11376">
        <v>1</v>
      </c>
    </row>
    <row r="11377" spans="1:12" x14ac:dyDescent="0.25">
      <c r="A11377">
        <v>71227</v>
      </c>
      <c r="B11377" s="2">
        <v>47.150829999999999</v>
      </c>
      <c r="C11377" s="3">
        <v>4158</v>
      </c>
      <c r="D11377" s="4">
        <v>40820</v>
      </c>
      <c r="E11377" t="s">
        <v>13120</v>
      </c>
      <c r="F11377" s="4" t="s">
        <v>12927</v>
      </c>
      <c r="G11377" s="5">
        <v>2454</v>
      </c>
      <c r="H11377" s="6">
        <v>0.1800407</v>
      </c>
      <c r="I11377" s="7">
        <v>72.634</v>
      </c>
      <c r="J11377" s="2">
        <v>64</v>
      </c>
      <c r="K11377">
        <v>1</v>
      </c>
    </row>
    <row r="11378" spans="1:12" x14ac:dyDescent="0.25">
      <c r="A11378">
        <v>68815</v>
      </c>
      <c r="B11378" s="2">
        <v>47.150149999999996</v>
      </c>
      <c r="C11378" s="3">
        <v>546</v>
      </c>
      <c r="E11378" t="s">
        <v>3270</v>
      </c>
      <c r="F11378" s="4" t="s">
        <v>12738</v>
      </c>
      <c r="G11378" s="5">
        <v>368</v>
      </c>
      <c r="H11378" s="6">
        <v>0.21951219999999999</v>
      </c>
      <c r="I11378" s="7">
        <v>65.808999999999997</v>
      </c>
    </row>
    <row r="11379" spans="1:12" x14ac:dyDescent="0.25">
      <c r="A11379">
        <v>72122</v>
      </c>
      <c r="B11379" s="2">
        <v>47.149900000000002</v>
      </c>
      <c r="C11379" s="3">
        <v>925</v>
      </c>
      <c r="D11379" s="4">
        <v>30780</v>
      </c>
      <c r="E11379" t="s">
        <v>13282</v>
      </c>
      <c r="F11379" s="4" t="s">
        <v>13183</v>
      </c>
      <c r="G11379" s="5">
        <v>680</v>
      </c>
      <c r="H11379" s="6">
        <v>0.18502199999999999</v>
      </c>
      <c r="I11379" s="7">
        <v>71.760999999999996</v>
      </c>
    </row>
    <row r="11380" spans="1:12" x14ac:dyDescent="0.25">
      <c r="A11380">
        <v>57633</v>
      </c>
      <c r="B11380" s="2">
        <v>47.14967</v>
      </c>
      <c r="C11380" s="3">
        <v>446</v>
      </c>
      <c r="E11380" t="s">
        <v>11020</v>
      </c>
      <c r="F11380" s="4" t="s">
        <v>10877</v>
      </c>
      <c r="G11380" s="5">
        <v>308</v>
      </c>
      <c r="H11380" s="6">
        <v>0.223301</v>
      </c>
      <c r="I11380" s="7">
        <v>65.138999999999996</v>
      </c>
    </row>
    <row r="11381" spans="1:12" x14ac:dyDescent="0.25">
      <c r="A11381">
        <v>55349</v>
      </c>
      <c r="B11381" s="2">
        <v>47.148940000000003</v>
      </c>
      <c r="C11381" s="3">
        <v>4163</v>
      </c>
      <c r="D11381" s="4">
        <v>33460</v>
      </c>
      <c r="E11381" t="s">
        <v>10484</v>
      </c>
      <c r="F11381" s="4" t="s">
        <v>10428</v>
      </c>
      <c r="G11381" s="5">
        <v>2709</v>
      </c>
      <c r="H11381" s="6">
        <v>0.1709118</v>
      </c>
      <c r="I11381" s="7">
        <v>74.185000000000002</v>
      </c>
    </row>
    <row r="11382" spans="1:12" x14ac:dyDescent="0.25">
      <c r="A11382">
        <v>21061</v>
      </c>
      <c r="B11382" s="2">
        <v>47.139319999999998</v>
      </c>
      <c r="C11382" s="3">
        <v>55021</v>
      </c>
      <c r="D11382" s="4">
        <v>12580</v>
      </c>
      <c r="E11382" t="s">
        <v>4479</v>
      </c>
      <c r="F11382" s="4" t="s">
        <v>4361</v>
      </c>
      <c r="G11382" s="5">
        <v>37487</v>
      </c>
      <c r="H11382" s="6">
        <v>0.19587599999999999</v>
      </c>
      <c r="I11382" s="7">
        <v>69.870999999999995</v>
      </c>
      <c r="J11382" s="2">
        <v>44.807699999999997</v>
      </c>
      <c r="K11382">
        <v>26</v>
      </c>
      <c r="L11382" s="2">
        <v>76.099999999999994</v>
      </c>
    </row>
    <row r="11383" spans="1:12" x14ac:dyDescent="0.25">
      <c r="A11383">
        <v>43067</v>
      </c>
      <c r="B11383" s="2">
        <v>47.13017</v>
      </c>
      <c r="C11383" s="3">
        <v>1100</v>
      </c>
      <c r="D11383" s="4">
        <v>18140</v>
      </c>
      <c r="E11383" t="s">
        <v>537</v>
      </c>
      <c r="F11383" s="4" t="s">
        <v>8295</v>
      </c>
      <c r="G11383" s="5">
        <v>736</v>
      </c>
      <c r="H11383" s="6">
        <v>0.1480978</v>
      </c>
      <c r="I11383" s="7">
        <v>78.125</v>
      </c>
      <c r="J11383" s="2">
        <v>34</v>
      </c>
      <c r="K11383">
        <v>1</v>
      </c>
    </row>
    <row r="11384" spans="1:12" x14ac:dyDescent="0.25">
      <c r="A11384">
        <v>76233</v>
      </c>
      <c r="B11384" s="2">
        <v>47.129460000000002</v>
      </c>
      <c r="C11384" s="3">
        <v>3213</v>
      </c>
      <c r="D11384" s="4">
        <v>43300</v>
      </c>
      <c r="E11384" t="s">
        <v>4956</v>
      </c>
      <c r="F11384" s="4" t="s">
        <v>13752</v>
      </c>
      <c r="G11384" s="5">
        <v>2244</v>
      </c>
      <c r="H11384" s="6">
        <v>0.22761690000000001</v>
      </c>
      <c r="I11384" s="7">
        <v>64.375</v>
      </c>
      <c r="J11384" s="2">
        <v>77</v>
      </c>
      <c r="K11384">
        <v>1</v>
      </c>
    </row>
    <row r="11385" spans="1:12" x14ac:dyDescent="0.25">
      <c r="A11385">
        <v>37419</v>
      </c>
      <c r="B11385" s="2">
        <v>47.127879999999998</v>
      </c>
      <c r="C11385" s="3">
        <v>5820</v>
      </c>
      <c r="D11385" s="4">
        <v>16860</v>
      </c>
      <c r="E11385" t="s">
        <v>7449</v>
      </c>
      <c r="F11385" s="4" t="s">
        <v>7348</v>
      </c>
      <c r="G11385" s="5">
        <v>4372</v>
      </c>
      <c r="H11385" s="6">
        <v>0.24771270000000001</v>
      </c>
      <c r="I11385" s="7">
        <v>60.896999999999998</v>
      </c>
      <c r="J11385" s="2">
        <v>59.666699999999999</v>
      </c>
      <c r="K11385">
        <v>3</v>
      </c>
    </row>
    <row r="11386" spans="1:12" x14ac:dyDescent="0.25">
      <c r="A11386">
        <v>52043</v>
      </c>
      <c r="B11386" s="2">
        <v>47.126420000000003</v>
      </c>
      <c r="C11386" s="3">
        <v>2236</v>
      </c>
      <c r="E11386" t="s">
        <v>9902</v>
      </c>
      <c r="F11386" s="4" t="s">
        <v>9593</v>
      </c>
      <c r="G11386" s="5">
        <v>1702</v>
      </c>
      <c r="H11386" s="6">
        <v>0.2162162</v>
      </c>
      <c r="I11386" s="7">
        <v>66.338999999999999</v>
      </c>
      <c r="J11386" s="2">
        <v>36.5</v>
      </c>
      <c r="K11386">
        <v>2</v>
      </c>
    </row>
    <row r="11387" spans="1:12" x14ac:dyDescent="0.25">
      <c r="A11387">
        <v>78123</v>
      </c>
      <c r="B11387" s="2">
        <v>47.125590000000003</v>
      </c>
      <c r="C11387" s="3">
        <v>2549</v>
      </c>
      <c r="D11387" s="4">
        <v>41700</v>
      </c>
      <c r="E11387" t="s">
        <v>14186</v>
      </c>
      <c r="F11387" s="4" t="s">
        <v>13752</v>
      </c>
      <c r="G11387" s="5">
        <v>1784</v>
      </c>
      <c r="H11387" s="6">
        <v>0.14565829999999999</v>
      </c>
      <c r="I11387" s="7">
        <v>78.531000000000006</v>
      </c>
    </row>
    <row r="11388" spans="1:12" x14ac:dyDescent="0.25">
      <c r="A11388">
        <v>95251</v>
      </c>
      <c r="B11388" s="2">
        <v>47.125019999999999</v>
      </c>
      <c r="C11388" s="3">
        <v>874</v>
      </c>
      <c r="E11388" t="s">
        <v>15851</v>
      </c>
      <c r="F11388" s="4" t="s">
        <v>15368</v>
      </c>
      <c r="G11388" s="5">
        <v>592</v>
      </c>
      <c r="H11388" s="6">
        <v>0.11824320000000001</v>
      </c>
      <c r="I11388" s="7">
        <v>83.265000000000001</v>
      </c>
    </row>
    <row r="11389" spans="1:12" x14ac:dyDescent="0.25">
      <c r="A11389">
        <v>18038</v>
      </c>
      <c r="B11389" s="2">
        <v>47.12444</v>
      </c>
      <c r="C11389" s="3">
        <v>2506</v>
      </c>
      <c r="D11389" s="4">
        <v>10900</v>
      </c>
      <c r="E11389" t="s">
        <v>3952</v>
      </c>
      <c r="F11389" s="4" t="s">
        <v>3003</v>
      </c>
      <c r="G11389" s="5">
        <v>1820</v>
      </c>
      <c r="H11389" s="6">
        <v>0.18461540000000001</v>
      </c>
      <c r="I11389" s="7">
        <v>71.793000000000006</v>
      </c>
    </row>
    <row r="11390" spans="1:12" x14ac:dyDescent="0.25">
      <c r="A11390">
        <v>57543</v>
      </c>
      <c r="B11390" s="2">
        <v>47.123840000000001</v>
      </c>
      <c r="C11390" s="3">
        <v>991</v>
      </c>
      <c r="E11390" t="s">
        <v>10993</v>
      </c>
      <c r="F11390" s="4" t="s">
        <v>10877</v>
      </c>
      <c r="G11390" s="5">
        <v>698</v>
      </c>
      <c r="H11390" s="6">
        <v>0.25358170000000002</v>
      </c>
      <c r="I11390" s="7">
        <v>59.875</v>
      </c>
      <c r="J11390" s="2">
        <v>64</v>
      </c>
      <c r="K11390">
        <v>1</v>
      </c>
    </row>
    <row r="11391" spans="1:12" x14ac:dyDescent="0.25">
      <c r="A11391">
        <v>40379</v>
      </c>
      <c r="B11391" s="2">
        <v>47.123130000000003</v>
      </c>
      <c r="C11391" s="3">
        <v>3319</v>
      </c>
      <c r="D11391" s="4">
        <v>30460</v>
      </c>
      <c r="E11391" t="s">
        <v>7942</v>
      </c>
      <c r="F11391" s="4" t="s">
        <v>7883</v>
      </c>
      <c r="G11391" s="5">
        <v>2250</v>
      </c>
      <c r="H11391" s="6">
        <v>0.24399999999999999</v>
      </c>
      <c r="I11391" s="7">
        <v>61.527999999999999</v>
      </c>
    </row>
    <row r="11392" spans="1:12" x14ac:dyDescent="0.25">
      <c r="A11392">
        <v>4357</v>
      </c>
      <c r="B11392" s="2">
        <v>47.121989999999997</v>
      </c>
      <c r="C11392" s="3">
        <v>3391</v>
      </c>
      <c r="D11392" s="4">
        <v>38860</v>
      </c>
      <c r="E11392" t="s">
        <v>99</v>
      </c>
      <c r="F11392" s="4" t="s">
        <v>701</v>
      </c>
      <c r="G11392" s="5">
        <v>2533</v>
      </c>
      <c r="H11392" s="6">
        <v>0.226914</v>
      </c>
      <c r="I11392" s="7">
        <v>64.478999999999999</v>
      </c>
      <c r="J11392" s="2">
        <v>68</v>
      </c>
      <c r="K11392">
        <v>1</v>
      </c>
    </row>
    <row r="11393" spans="1:12" x14ac:dyDescent="0.25">
      <c r="A11393">
        <v>55790</v>
      </c>
      <c r="B11393" s="2">
        <v>47.121020000000001</v>
      </c>
      <c r="C11393" s="3">
        <v>1870</v>
      </c>
      <c r="D11393" s="4">
        <v>20260</v>
      </c>
      <c r="E11393" t="s">
        <v>10556</v>
      </c>
      <c r="F11393" s="4" t="s">
        <v>10428</v>
      </c>
      <c r="G11393" s="5">
        <v>1523</v>
      </c>
      <c r="H11393" s="6">
        <v>0.26789230000000003</v>
      </c>
      <c r="I11393" s="7">
        <v>57.390999999999998</v>
      </c>
    </row>
    <row r="11394" spans="1:12" x14ac:dyDescent="0.25">
      <c r="A11394">
        <v>79407</v>
      </c>
      <c r="B11394" s="2">
        <v>47.118130000000001</v>
      </c>
      <c r="C11394" s="3">
        <v>17787</v>
      </c>
      <c r="D11394" s="4">
        <v>31180</v>
      </c>
      <c r="E11394" t="s">
        <v>14418</v>
      </c>
      <c r="F11394" s="4" t="s">
        <v>13752</v>
      </c>
      <c r="G11394" s="5">
        <v>10534</v>
      </c>
      <c r="H11394" s="6">
        <v>0.2809682</v>
      </c>
      <c r="I11394" s="7">
        <v>55.13</v>
      </c>
      <c r="J11394" s="2">
        <v>54.75</v>
      </c>
      <c r="K11394">
        <v>4</v>
      </c>
    </row>
    <row r="11395" spans="1:12" x14ac:dyDescent="0.25">
      <c r="A11395">
        <v>96704</v>
      </c>
      <c r="B11395" s="2">
        <v>47.114330000000002</v>
      </c>
      <c r="C11395" s="3">
        <v>7425</v>
      </c>
      <c r="D11395" s="4">
        <v>25900</v>
      </c>
      <c r="E11395" t="s">
        <v>16101</v>
      </c>
      <c r="F11395" s="4" t="s">
        <v>16099</v>
      </c>
      <c r="G11395" s="5">
        <v>5350</v>
      </c>
      <c r="H11395" s="6">
        <v>0.2371519</v>
      </c>
      <c r="I11395" s="7">
        <v>62.7</v>
      </c>
      <c r="J11395" s="2">
        <v>44</v>
      </c>
      <c r="K11395">
        <v>3</v>
      </c>
    </row>
    <row r="11396" spans="1:12" x14ac:dyDescent="0.25">
      <c r="A11396">
        <v>84107</v>
      </c>
      <c r="B11396" s="2">
        <v>47.107810000000001</v>
      </c>
      <c r="C11396" s="3">
        <v>32707</v>
      </c>
      <c r="D11396" s="4">
        <v>41620</v>
      </c>
      <c r="E11396" t="s">
        <v>14892</v>
      </c>
      <c r="F11396" s="4" t="s">
        <v>14851</v>
      </c>
      <c r="G11396" s="5">
        <v>21879</v>
      </c>
      <c r="H11396" s="6">
        <v>0.28976229999999997</v>
      </c>
      <c r="I11396" s="7">
        <v>53.603999999999999</v>
      </c>
      <c r="J11396" s="2">
        <v>36.076900000000002</v>
      </c>
      <c r="K11396">
        <v>13</v>
      </c>
      <c r="L11396" s="2">
        <v>28.5</v>
      </c>
    </row>
    <row r="11397" spans="1:12" x14ac:dyDescent="0.25">
      <c r="A11397">
        <v>23163</v>
      </c>
      <c r="B11397" s="2">
        <v>47.102530000000002</v>
      </c>
      <c r="C11397" s="3">
        <v>233</v>
      </c>
      <c r="D11397" s="4">
        <v>47260</v>
      </c>
      <c r="E11397" t="s">
        <v>4833</v>
      </c>
      <c r="F11397" s="4" t="s">
        <v>4335</v>
      </c>
      <c r="G11397" s="5">
        <v>214</v>
      </c>
      <c r="H11397" s="6">
        <v>0.38317760000000001</v>
      </c>
      <c r="I11397" s="7">
        <v>37.46</v>
      </c>
    </row>
    <row r="11398" spans="1:12" x14ac:dyDescent="0.25">
      <c r="A11398">
        <v>4282</v>
      </c>
      <c r="B11398" s="2">
        <v>47.101509999999998</v>
      </c>
      <c r="C11398" s="3">
        <v>5736</v>
      </c>
      <c r="D11398" s="4">
        <v>30340</v>
      </c>
      <c r="E11398" t="s">
        <v>793</v>
      </c>
      <c r="F11398" s="4" t="s">
        <v>701</v>
      </c>
      <c r="G11398" s="5">
        <v>4058</v>
      </c>
      <c r="H11398" s="6">
        <v>0.2180877</v>
      </c>
      <c r="I11398" s="7">
        <v>65.975999999999999</v>
      </c>
    </row>
    <row r="11399" spans="1:12" x14ac:dyDescent="0.25">
      <c r="A11399">
        <v>14805</v>
      </c>
      <c r="B11399" s="2">
        <v>47.100380000000001</v>
      </c>
      <c r="C11399" s="3">
        <v>944</v>
      </c>
      <c r="E11399" t="s">
        <v>1456</v>
      </c>
      <c r="F11399" s="4" t="s">
        <v>1280</v>
      </c>
      <c r="G11399" s="5">
        <v>656</v>
      </c>
      <c r="H11399" s="6">
        <v>0.27134150000000001</v>
      </c>
      <c r="I11399" s="7">
        <v>56.771000000000001</v>
      </c>
      <c r="J11399" s="2">
        <v>33</v>
      </c>
      <c r="K11399">
        <v>1</v>
      </c>
    </row>
    <row r="11400" spans="1:12" x14ac:dyDescent="0.25">
      <c r="A11400">
        <v>15312</v>
      </c>
      <c r="B11400" s="2">
        <v>47.099580000000003</v>
      </c>
      <c r="C11400" s="3">
        <v>3851</v>
      </c>
      <c r="D11400" s="4">
        <v>38300</v>
      </c>
      <c r="E11400" t="s">
        <v>3084</v>
      </c>
      <c r="F11400" s="4" t="s">
        <v>3003</v>
      </c>
      <c r="G11400" s="5">
        <v>2670</v>
      </c>
      <c r="H11400" s="6">
        <v>0.17752809999999999</v>
      </c>
      <c r="I11400" s="7">
        <v>72.980999999999995</v>
      </c>
      <c r="J11400" s="2">
        <v>53</v>
      </c>
      <c r="K11400">
        <v>1</v>
      </c>
    </row>
    <row r="11401" spans="1:12" x14ac:dyDescent="0.25">
      <c r="A11401">
        <v>54024</v>
      </c>
      <c r="B11401" s="2">
        <v>47.098109999999998</v>
      </c>
      <c r="C11401" s="3">
        <v>4671</v>
      </c>
      <c r="E11401" t="s">
        <v>10171</v>
      </c>
      <c r="F11401" s="4" t="s">
        <v>10031</v>
      </c>
      <c r="G11401" s="5">
        <v>3463</v>
      </c>
      <c r="H11401" s="6">
        <v>0.23123560000000001</v>
      </c>
      <c r="I11401" s="7">
        <v>63.69</v>
      </c>
      <c r="J11401" s="2">
        <v>48</v>
      </c>
      <c r="K11401">
        <v>5</v>
      </c>
    </row>
    <row r="11402" spans="1:12" x14ac:dyDescent="0.25">
      <c r="A11402">
        <v>4042</v>
      </c>
      <c r="B11402" s="2">
        <v>47.096519999999998</v>
      </c>
      <c r="C11402" s="3">
        <v>4342</v>
      </c>
      <c r="D11402" s="4">
        <v>38860</v>
      </c>
      <c r="E11402" t="s">
        <v>731</v>
      </c>
      <c r="F11402" s="4" t="s">
        <v>701</v>
      </c>
      <c r="G11402" s="5">
        <v>3216</v>
      </c>
      <c r="H11402" s="6">
        <v>0.1794154</v>
      </c>
      <c r="I11402" s="7">
        <v>72.644000000000005</v>
      </c>
      <c r="J11402" s="2">
        <v>40</v>
      </c>
      <c r="K11402">
        <v>2</v>
      </c>
    </row>
    <row r="11403" spans="1:12" x14ac:dyDescent="0.25">
      <c r="A11403">
        <v>59214</v>
      </c>
      <c r="B11403" s="2">
        <v>47.09572</v>
      </c>
      <c r="C11403" s="3">
        <v>115</v>
      </c>
      <c r="E11403" t="s">
        <v>3322</v>
      </c>
      <c r="F11403" s="4" t="s">
        <v>11278</v>
      </c>
      <c r="G11403" s="5">
        <v>98</v>
      </c>
      <c r="H11403" s="6">
        <v>0.25252520000000001</v>
      </c>
      <c r="I11403" s="7">
        <v>60</v>
      </c>
    </row>
    <row r="11404" spans="1:12" x14ac:dyDescent="0.25">
      <c r="A11404">
        <v>98295</v>
      </c>
      <c r="B11404" s="2">
        <v>47.095309999999998</v>
      </c>
      <c r="C11404" s="3">
        <v>2447</v>
      </c>
      <c r="D11404" s="4">
        <v>13380</v>
      </c>
      <c r="E11404" t="s">
        <v>16397</v>
      </c>
      <c r="F11404" s="4" t="s">
        <v>16344</v>
      </c>
      <c r="G11404" s="5">
        <v>1598</v>
      </c>
      <c r="H11404" s="6">
        <v>0.19824890000000001</v>
      </c>
      <c r="I11404" s="7">
        <v>69.375</v>
      </c>
      <c r="J11404" s="2">
        <v>47</v>
      </c>
      <c r="K11404">
        <v>2</v>
      </c>
    </row>
    <row r="11405" spans="1:12" x14ac:dyDescent="0.25">
      <c r="A11405">
        <v>85014</v>
      </c>
      <c r="B11405" s="2">
        <v>47.090649999999997</v>
      </c>
      <c r="C11405" s="3">
        <v>24979</v>
      </c>
      <c r="D11405" s="4">
        <v>38060</v>
      </c>
      <c r="E11405" t="s">
        <v>2525</v>
      </c>
      <c r="F11405" s="4" t="s">
        <v>14962</v>
      </c>
      <c r="G11405" s="5">
        <v>17902</v>
      </c>
      <c r="H11405" s="6">
        <v>0.31024469999999998</v>
      </c>
      <c r="I11405" s="7">
        <v>50.021000000000001</v>
      </c>
      <c r="J11405" s="2">
        <v>43.470599999999997</v>
      </c>
      <c r="K11405">
        <v>17</v>
      </c>
      <c r="L11405" s="2">
        <v>69.2</v>
      </c>
    </row>
    <row r="11406" spans="1:12" x14ac:dyDescent="0.25">
      <c r="A11406">
        <v>7029</v>
      </c>
      <c r="B11406" s="2">
        <v>47.083539999999999</v>
      </c>
      <c r="C11406" s="3">
        <v>16986</v>
      </c>
      <c r="D11406" s="4">
        <v>35620</v>
      </c>
      <c r="E11406" t="s">
        <v>729</v>
      </c>
      <c r="F11406" s="4" t="s">
        <v>1341</v>
      </c>
      <c r="G11406" s="5">
        <v>11814</v>
      </c>
      <c r="H11406" s="6">
        <v>0.2861012</v>
      </c>
      <c r="I11406" s="7">
        <v>54.185000000000002</v>
      </c>
      <c r="J11406" s="2">
        <v>40.200000000000003</v>
      </c>
      <c r="K11406">
        <v>5</v>
      </c>
    </row>
    <row r="11407" spans="1:12" x14ac:dyDescent="0.25">
      <c r="A11407">
        <v>62959</v>
      </c>
      <c r="B11407" s="2">
        <v>47.076009999999997</v>
      </c>
      <c r="C11407" s="3">
        <v>27399</v>
      </c>
      <c r="D11407" s="4">
        <v>16060</v>
      </c>
      <c r="E11407" t="s">
        <v>445</v>
      </c>
      <c r="F11407" s="4" t="s">
        <v>11490</v>
      </c>
      <c r="G11407" s="5">
        <v>19641</v>
      </c>
      <c r="H11407" s="6">
        <v>0.23364389999999999</v>
      </c>
      <c r="I11407" s="7">
        <v>63.235999999999997</v>
      </c>
      <c r="J11407" s="2">
        <v>54.25</v>
      </c>
      <c r="K11407">
        <v>12</v>
      </c>
      <c r="L11407" s="2">
        <v>98.6</v>
      </c>
    </row>
    <row r="11408" spans="1:12" x14ac:dyDescent="0.25">
      <c r="A11408">
        <v>43616</v>
      </c>
      <c r="B11408" s="2">
        <v>47.067819999999998</v>
      </c>
      <c r="C11408" s="3">
        <v>20913</v>
      </c>
      <c r="D11408" s="4">
        <v>45780</v>
      </c>
      <c r="E11408" t="s">
        <v>8419</v>
      </c>
      <c r="F11408" s="4" t="s">
        <v>8295</v>
      </c>
      <c r="G11408" s="5">
        <v>14602</v>
      </c>
      <c r="H11408" s="6">
        <v>0.1820174</v>
      </c>
      <c r="I11408" s="7">
        <v>72.156000000000006</v>
      </c>
      <c r="J11408" s="2">
        <v>46.5</v>
      </c>
      <c r="K11408">
        <v>2</v>
      </c>
    </row>
    <row r="11409" spans="1:12" x14ac:dyDescent="0.25">
      <c r="A11409">
        <v>12139</v>
      </c>
      <c r="B11409" s="2">
        <v>47.064279999999997</v>
      </c>
      <c r="C11409" s="3">
        <v>225</v>
      </c>
      <c r="E11409" t="s">
        <v>2147</v>
      </c>
      <c r="F11409" s="4" t="s">
        <v>1280</v>
      </c>
      <c r="G11409" s="5">
        <v>201</v>
      </c>
      <c r="H11409" s="6">
        <v>0.1293532</v>
      </c>
      <c r="I11409" s="7">
        <v>81.25</v>
      </c>
    </row>
    <row r="11410" spans="1:12" x14ac:dyDescent="0.25">
      <c r="A11410">
        <v>61734</v>
      </c>
      <c r="B11410" s="2">
        <v>47.063769999999998</v>
      </c>
      <c r="C11410" s="3">
        <v>2880</v>
      </c>
      <c r="D11410" s="4">
        <v>37900</v>
      </c>
      <c r="E11410" t="s">
        <v>10072</v>
      </c>
      <c r="F11410" s="4" t="s">
        <v>11490</v>
      </c>
      <c r="G11410" s="5">
        <v>1898</v>
      </c>
      <c r="H11410" s="6">
        <v>0.20442569999999999</v>
      </c>
      <c r="I11410" s="7">
        <v>68.274000000000001</v>
      </c>
      <c r="J11410" s="2">
        <v>77</v>
      </c>
      <c r="K11410">
        <v>1</v>
      </c>
    </row>
    <row r="11411" spans="1:12" x14ac:dyDescent="0.25">
      <c r="A11411">
        <v>29687</v>
      </c>
      <c r="B11411" s="2">
        <v>47.056220000000003</v>
      </c>
      <c r="C11411" s="3">
        <v>42830</v>
      </c>
      <c r="D11411" s="4">
        <v>24860</v>
      </c>
      <c r="E11411" t="s">
        <v>6314</v>
      </c>
      <c r="F11411" s="4" t="s">
        <v>6130</v>
      </c>
      <c r="G11411" s="5">
        <v>29673</v>
      </c>
      <c r="H11411" s="6">
        <v>0.24027770000000001</v>
      </c>
      <c r="I11411" s="7">
        <v>62.067999999999998</v>
      </c>
      <c r="J11411" s="2">
        <v>41.8</v>
      </c>
      <c r="K11411">
        <v>10</v>
      </c>
      <c r="L11411" s="2">
        <v>60.8</v>
      </c>
    </row>
    <row r="11412" spans="1:12" x14ac:dyDescent="0.25">
      <c r="A11412">
        <v>43356</v>
      </c>
      <c r="B11412" s="2">
        <v>47.048940000000002</v>
      </c>
      <c r="C11412" s="3">
        <v>976</v>
      </c>
      <c r="D11412" s="4">
        <v>32020</v>
      </c>
      <c r="E11412" t="s">
        <v>6822</v>
      </c>
      <c r="F11412" s="4" t="s">
        <v>8295</v>
      </c>
      <c r="G11412" s="5">
        <v>732</v>
      </c>
      <c r="H11412" s="6">
        <v>0.2237381</v>
      </c>
      <c r="I11412" s="7">
        <v>64.926000000000002</v>
      </c>
      <c r="J11412" s="2">
        <v>27</v>
      </c>
      <c r="K11412">
        <v>1</v>
      </c>
    </row>
    <row r="11413" spans="1:12" x14ac:dyDescent="0.25">
      <c r="A11413">
        <v>27249</v>
      </c>
      <c r="B11413" s="2">
        <v>47.046619999999997</v>
      </c>
      <c r="C11413" s="3">
        <v>12750</v>
      </c>
      <c r="D11413" s="4">
        <v>24660</v>
      </c>
      <c r="E11413" t="s">
        <v>5679</v>
      </c>
      <c r="F11413" s="4" t="s">
        <v>5642</v>
      </c>
      <c r="G11413" s="5">
        <v>8994</v>
      </c>
      <c r="H11413" s="6">
        <v>0.230487</v>
      </c>
      <c r="I11413" s="7">
        <v>63.75</v>
      </c>
      <c r="J11413" s="2">
        <v>42.5</v>
      </c>
      <c r="K11413">
        <v>2</v>
      </c>
    </row>
    <row r="11414" spans="1:12" x14ac:dyDescent="0.25">
      <c r="A11414">
        <v>53177</v>
      </c>
      <c r="B11414" s="2">
        <v>47.042990000000003</v>
      </c>
      <c r="C11414" s="3">
        <v>8557</v>
      </c>
      <c r="D11414" s="4">
        <v>39540</v>
      </c>
      <c r="E11414" t="s">
        <v>10091</v>
      </c>
      <c r="F11414" s="4" t="s">
        <v>10031</v>
      </c>
      <c r="G11414" s="5">
        <v>6145</v>
      </c>
      <c r="H11414" s="6">
        <v>0.16970389999999999</v>
      </c>
      <c r="I11414" s="7">
        <v>74.253</v>
      </c>
      <c r="J11414" s="2">
        <v>46.666699999999999</v>
      </c>
      <c r="K11414">
        <v>3</v>
      </c>
    </row>
    <row r="11415" spans="1:12" x14ac:dyDescent="0.25">
      <c r="A11415">
        <v>55964</v>
      </c>
      <c r="B11415" s="2">
        <v>47.040840000000003</v>
      </c>
      <c r="C11415" s="3">
        <v>4399</v>
      </c>
      <c r="D11415" s="4">
        <v>40340</v>
      </c>
      <c r="E11415" t="s">
        <v>2036</v>
      </c>
      <c r="F11415" s="4" t="s">
        <v>10428</v>
      </c>
      <c r="G11415" s="5">
        <v>2845</v>
      </c>
      <c r="H11415" s="6">
        <v>0.19852429999999999</v>
      </c>
      <c r="I11415" s="7">
        <v>69.271000000000001</v>
      </c>
      <c r="J11415" s="2">
        <v>61</v>
      </c>
      <c r="K11415">
        <v>1</v>
      </c>
    </row>
    <row r="11416" spans="1:12" x14ac:dyDescent="0.25">
      <c r="A11416">
        <v>83434</v>
      </c>
      <c r="B11416" s="2">
        <v>47.03989</v>
      </c>
      <c r="C11416" s="3">
        <v>1822</v>
      </c>
      <c r="D11416" s="4">
        <v>26820</v>
      </c>
      <c r="E11416" t="s">
        <v>14765</v>
      </c>
      <c r="F11416" s="4" t="s">
        <v>14725</v>
      </c>
      <c r="G11416" s="5">
        <v>1121</v>
      </c>
      <c r="H11416" s="6">
        <v>0.24888489999999999</v>
      </c>
      <c r="I11416" s="7">
        <v>60.564999999999998</v>
      </c>
    </row>
    <row r="11417" spans="1:12" x14ac:dyDescent="0.25">
      <c r="A11417">
        <v>86325</v>
      </c>
      <c r="B11417" s="2">
        <v>47.038679999999999</v>
      </c>
      <c r="C11417" s="3">
        <v>4666</v>
      </c>
      <c r="D11417" s="4">
        <v>39140</v>
      </c>
      <c r="E11417" t="s">
        <v>15092</v>
      </c>
      <c r="F11417" s="4" t="s">
        <v>14962</v>
      </c>
      <c r="G11417" s="5">
        <v>3937</v>
      </c>
      <c r="H11417" s="6">
        <v>0.29768860000000003</v>
      </c>
      <c r="I11417" s="7">
        <v>52.131</v>
      </c>
      <c r="J11417" s="2">
        <v>45.5</v>
      </c>
      <c r="K11417">
        <v>2</v>
      </c>
    </row>
    <row r="11418" spans="1:12" x14ac:dyDescent="0.25">
      <c r="A11418">
        <v>78618</v>
      </c>
      <c r="B11418" s="2">
        <v>47.037669999999999</v>
      </c>
      <c r="C11418" s="3">
        <v>263</v>
      </c>
      <c r="D11418" s="4">
        <v>23240</v>
      </c>
      <c r="E11418" t="s">
        <v>14278</v>
      </c>
      <c r="F11418" s="4" t="s">
        <v>13752</v>
      </c>
      <c r="G11418" s="5">
        <v>245</v>
      </c>
      <c r="H11418" s="6">
        <v>0.244898</v>
      </c>
      <c r="I11418" s="7">
        <v>61.25</v>
      </c>
    </row>
    <row r="11419" spans="1:12" x14ac:dyDescent="0.25">
      <c r="A11419">
        <v>12418</v>
      </c>
      <c r="B11419" s="2">
        <v>47.03754</v>
      </c>
      <c r="C11419" s="3">
        <v>407</v>
      </c>
      <c r="E11419" t="s">
        <v>2194</v>
      </c>
      <c r="F11419" s="4" t="s">
        <v>1280</v>
      </c>
      <c r="G11419" s="5">
        <v>319</v>
      </c>
      <c r="H11419" s="6">
        <v>0.19749220000000001</v>
      </c>
      <c r="I11419" s="7">
        <v>69.438000000000002</v>
      </c>
    </row>
    <row r="11420" spans="1:12" x14ac:dyDescent="0.25">
      <c r="A11420">
        <v>13209</v>
      </c>
      <c r="B11420" s="2">
        <v>47.03519</v>
      </c>
      <c r="C11420" s="3">
        <v>13046</v>
      </c>
      <c r="D11420" s="4">
        <v>45060</v>
      </c>
      <c r="E11420" t="s">
        <v>2548</v>
      </c>
      <c r="F11420" s="4" t="s">
        <v>1280</v>
      </c>
      <c r="G11420" s="5">
        <v>9503</v>
      </c>
      <c r="H11420" s="6">
        <v>0.21803639999999999</v>
      </c>
      <c r="I11420" s="7">
        <v>65.867000000000004</v>
      </c>
      <c r="J11420" s="2">
        <v>49.625</v>
      </c>
      <c r="K11420">
        <v>8</v>
      </c>
    </row>
    <row r="11421" spans="1:12" x14ac:dyDescent="0.25">
      <c r="A11421">
        <v>22718</v>
      </c>
      <c r="B11421" s="2">
        <v>47.032760000000003</v>
      </c>
      <c r="C11421" s="3">
        <v>760</v>
      </c>
      <c r="D11421" s="4">
        <v>47900</v>
      </c>
      <c r="E11421" t="s">
        <v>4711</v>
      </c>
      <c r="F11421" s="4" t="s">
        <v>4335</v>
      </c>
      <c r="G11421" s="5">
        <v>615</v>
      </c>
      <c r="H11421" s="6">
        <v>0.1056911</v>
      </c>
      <c r="I11421" s="7">
        <v>85.278000000000006</v>
      </c>
    </row>
    <row r="11422" spans="1:12" x14ac:dyDescent="0.25">
      <c r="A11422">
        <v>99624</v>
      </c>
      <c r="B11422" s="2">
        <v>47.032609999999998</v>
      </c>
      <c r="C11422" s="3">
        <v>52</v>
      </c>
      <c r="E11422" t="s">
        <v>16656</v>
      </c>
      <c r="F11422" s="4" t="s">
        <v>16604</v>
      </c>
      <c r="G11422" s="5">
        <v>41</v>
      </c>
      <c r="H11422" s="6">
        <v>9.5238100000000006E-2</v>
      </c>
      <c r="I11422" s="7">
        <v>87.082999999999998</v>
      </c>
    </row>
    <row r="11423" spans="1:12" x14ac:dyDescent="0.25">
      <c r="A11423">
        <v>54025</v>
      </c>
      <c r="B11423" s="2">
        <v>47.031500000000001</v>
      </c>
      <c r="C11423" s="3">
        <v>7109</v>
      </c>
      <c r="D11423" s="4">
        <v>33460</v>
      </c>
      <c r="E11423" t="s">
        <v>444</v>
      </c>
      <c r="F11423" s="4" t="s">
        <v>10031</v>
      </c>
      <c r="G11423" s="5">
        <v>4596</v>
      </c>
      <c r="H11423" s="6">
        <v>0.2086597</v>
      </c>
      <c r="I11423" s="7">
        <v>67.477999999999994</v>
      </c>
    </row>
    <row r="11424" spans="1:12" x14ac:dyDescent="0.25">
      <c r="A11424">
        <v>72087</v>
      </c>
      <c r="B11424" s="2">
        <v>47.03</v>
      </c>
      <c r="C11424" s="3">
        <v>2101</v>
      </c>
      <c r="D11424" s="4">
        <v>30780</v>
      </c>
      <c r="E11424" t="s">
        <v>10446</v>
      </c>
      <c r="F11424" s="4" t="s">
        <v>13183</v>
      </c>
      <c r="G11424" s="5">
        <v>1664</v>
      </c>
      <c r="H11424" s="6">
        <v>0.2169471</v>
      </c>
      <c r="I11424" s="7">
        <v>66.042000000000002</v>
      </c>
    </row>
    <row r="11425" spans="1:11" x14ac:dyDescent="0.25">
      <c r="A11425">
        <v>17251</v>
      </c>
      <c r="B11425" s="2">
        <v>47.029580000000003</v>
      </c>
      <c r="C11425" s="3">
        <v>171</v>
      </c>
      <c r="D11425" s="4">
        <v>16540</v>
      </c>
      <c r="E11425" t="s">
        <v>790</v>
      </c>
      <c r="F11425" s="4" t="s">
        <v>3003</v>
      </c>
      <c r="G11425" s="5">
        <v>101</v>
      </c>
      <c r="H11425" s="6">
        <v>0.27722770000000002</v>
      </c>
      <c r="I11425" s="7">
        <v>55.625</v>
      </c>
    </row>
    <row r="11426" spans="1:11" x14ac:dyDescent="0.25">
      <c r="A11426">
        <v>50675</v>
      </c>
      <c r="B11426" s="2">
        <v>47.029150000000001</v>
      </c>
      <c r="C11426" s="3">
        <v>2559</v>
      </c>
      <c r="E11426" t="s">
        <v>9786</v>
      </c>
      <c r="F11426" s="4" t="s">
        <v>9593</v>
      </c>
      <c r="G11426" s="5">
        <v>1707</v>
      </c>
      <c r="H11426" s="6">
        <v>0.23594850000000001</v>
      </c>
      <c r="I11426" s="7">
        <v>62.75</v>
      </c>
      <c r="J11426" s="2">
        <v>45</v>
      </c>
      <c r="K11426">
        <v>1</v>
      </c>
    </row>
    <row r="11427" spans="1:11" x14ac:dyDescent="0.25">
      <c r="A11427">
        <v>12051</v>
      </c>
      <c r="B11427" s="2">
        <v>47.027670000000001</v>
      </c>
      <c r="C11427" s="3">
        <v>7030</v>
      </c>
      <c r="E11427" t="s">
        <v>2096</v>
      </c>
      <c r="F11427" s="4" t="s">
        <v>1280</v>
      </c>
      <c r="G11427" s="5">
        <v>4472</v>
      </c>
      <c r="H11427" s="6">
        <v>0.18313950000000001</v>
      </c>
      <c r="I11427" s="7">
        <v>71.875</v>
      </c>
      <c r="J11427" s="2">
        <v>46</v>
      </c>
      <c r="K11427">
        <v>1</v>
      </c>
    </row>
    <row r="11428" spans="1:11" x14ac:dyDescent="0.25">
      <c r="A11428">
        <v>54208</v>
      </c>
      <c r="B11428" s="2">
        <v>47.025590000000001</v>
      </c>
      <c r="C11428" s="3">
        <v>6296</v>
      </c>
      <c r="D11428" s="4">
        <v>24580</v>
      </c>
      <c r="E11428" t="s">
        <v>722</v>
      </c>
      <c r="F11428" s="4" t="s">
        <v>10031</v>
      </c>
      <c r="G11428" s="5">
        <v>4225</v>
      </c>
      <c r="H11428" s="6">
        <v>0.17108380000000001</v>
      </c>
      <c r="I11428" s="7">
        <v>73.957999999999998</v>
      </c>
      <c r="J11428" s="2">
        <v>48.5</v>
      </c>
      <c r="K11428">
        <v>2</v>
      </c>
    </row>
    <row r="11429" spans="1:11" x14ac:dyDescent="0.25">
      <c r="A11429">
        <v>3872</v>
      </c>
      <c r="B11429" s="2">
        <v>47.023899999999998</v>
      </c>
      <c r="C11429" s="3">
        <v>3470</v>
      </c>
      <c r="E11429" t="s">
        <v>687</v>
      </c>
      <c r="F11429" s="4" t="s">
        <v>520</v>
      </c>
      <c r="G11429" s="5">
        <v>2801</v>
      </c>
      <c r="H11429" s="6">
        <v>0.26133519999999999</v>
      </c>
      <c r="I11429" s="7">
        <v>58.360999999999997</v>
      </c>
      <c r="J11429" s="2">
        <v>78</v>
      </c>
      <c r="K11429">
        <v>1</v>
      </c>
    </row>
    <row r="11430" spans="1:11" x14ac:dyDescent="0.25">
      <c r="A11430">
        <v>28120</v>
      </c>
      <c r="B11430" s="2">
        <v>47.019739999999999</v>
      </c>
      <c r="C11430" s="3">
        <v>20193</v>
      </c>
      <c r="D11430" s="4">
        <v>16740</v>
      </c>
      <c r="E11430" t="s">
        <v>1154</v>
      </c>
      <c r="F11430" s="4" t="s">
        <v>5642</v>
      </c>
      <c r="G11430" s="5">
        <v>14583</v>
      </c>
      <c r="H11430" s="6">
        <v>0.21228739999999999</v>
      </c>
      <c r="I11430" s="7">
        <v>66.828999999999994</v>
      </c>
      <c r="J11430" s="2">
        <v>44.666699999999999</v>
      </c>
      <c r="K11430">
        <v>6</v>
      </c>
    </row>
    <row r="11431" spans="1:11" x14ac:dyDescent="0.25">
      <c r="A11431">
        <v>74053</v>
      </c>
      <c r="B11431" s="2">
        <v>47.015560000000001</v>
      </c>
      <c r="C11431" s="3">
        <v>4428</v>
      </c>
      <c r="D11431" s="4">
        <v>46140</v>
      </c>
      <c r="E11431" t="s">
        <v>13607</v>
      </c>
      <c r="F11431" s="4" t="s">
        <v>13462</v>
      </c>
      <c r="G11431" s="5">
        <v>2888</v>
      </c>
      <c r="H11431" s="6">
        <v>0.22022159999999999</v>
      </c>
      <c r="I11431" s="7">
        <v>65.456999999999994</v>
      </c>
      <c r="J11431" s="2">
        <v>59.5</v>
      </c>
      <c r="K11431">
        <v>2</v>
      </c>
    </row>
    <row r="11432" spans="1:11" x14ac:dyDescent="0.25">
      <c r="A11432">
        <v>64638</v>
      </c>
      <c r="B11432" s="2">
        <v>47.014789999999998</v>
      </c>
      <c r="C11432" s="3">
        <v>476</v>
      </c>
      <c r="E11432" t="s">
        <v>12294</v>
      </c>
      <c r="F11432" s="4" t="s">
        <v>12102</v>
      </c>
      <c r="G11432" s="5">
        <v>328</v>
      </c>
      <c r="H11432" s="6">
        <v>0.24695120000000001</v>
      </c>
      <c r="I11432" s="7">
        <v>60.832999999999998</v>
      </c>
    </row>
    <row r="11433" spans="1:11" x14ac:dyDescent="0.25">
      <c r="A11433">
        <v>76258</v>
      </c>
      <c r="B11433" s="2">
        <v>47.013689999999997</v>
      </c>
      <c r="C11433" s="3">
        <v>6210</v>
      </c>
      <c r="D11433" s="4">
        <v>19100</v>
      </c>
      <c r="E11433" t="s">
        <v>13914</v>
      </c>
      <c r="F11433" s="4" t="s">
        <v>13752</v>
      </c>
      <c r="G11433" s="5">
        <v>4241</v>
      </c>
      <c r="H11433" s="6">
        <v>0.2117425</v>
      </c>
      <c r="I11433" s="7">
        <v>66.912999999999997</v>
      </c>
      <c r="J11433" s="2">
        <v>62</v>
      </c>
      <c r="K11433">
        <v>1</v>
      </c>
    </row>
    <row r="11434" spans="1:11" x14ac:dyDescent="0.25">
      <c r="A11434">
        <v>46131</v>
      </c>
      <c r="B11434" s="2">
        <v>47.007840000000002</v>
      </c>
      <c r="C11434" s="3">
        <v>31183</v>
      </c>
      <c r="D11434" s="4">
        <v>26900</v>
      </c>
      <c r="E11434" t="s">
        <v>293</v>
      </c>
      <c r="F11434" s="4" t="s">
        <v>8800</v>
      </c>
      <c r="G11434" s="5">
        <v>20233</v>
      </c>
      <c r="H11434" s="6">
        <v>0.2262528</v>
      </c>
      <c r="I11434" s="7">
        <v>64.400999999999996</v>
      </c>
      <c r="J11434" s="2">
        <v>45.875</v>
      </c>
      <c r="K11434">
        <v>8</v>
      </c>
    </row>
    <row r="11435" spans="1:11" x14ac:dyDescent="0.25">
      <c r="A11435">
        <v>62883</v>
      </c>
      <c r="B11435" s="2">
        <v>47.002879999999998</v>
      </c>
      <c r="C11435" s="3">
        <v>813</v>
      </c>
      <c r="D11435" s="4">
        <v>34500</v>
      </c>
      <c r="E11435" t="s">
        <v>12047</v>
      </c>
      <c r="F11435" s="4" t="s">
        <v>11490</v>
      </c>
      <c r="G11435" s="5">
        <v>531</v>
      </c>
      <c r="H11435" s="6">
        <v>0.1996233</v>
      </c>
      <c r="I11435" s="7">
        <v>69</v>
      </c>
    </row>
    <row r="11436" spans="1:11" x14ac:dyDescent="0.25">
      <c r="A11436">
        <v>5764</v>
      </c>
      <c r="B11436" s="2">
        <v>47.002249999999997</v>
      </c>
      <c r="C11436" s="3">
        <v>3381</v>
      </c>
      <c r="D11436" s="4">
        <v>40860</v>
      </c>
      <c r="E11436" t="s">
        <v>1159</v>
      </c>
      <c r="F11436" s="4" t="s">
        <v>1030</v>
      </c>
      <c r="G11436" s="5">
        <v>2075</v>
      </c>
      <c r="H11436" s="6">
        <v>0.26120480000000001</v>
      </c>
      <c r="I11436" s="7">
        <v>58.354999999999997</v>
      </c>
      <c r="J11436" s="2">
        <v>62</v>
      </c>
      <c r="K11436">
        <v>1</v>
      </c>
    </row>
    <row r="11437" spans="1:11" x14ac:dyDescent="0.25">
      <c r="A11437">
        <v>11417</v>
      </c>
      <c r="B11437" s="2">
        <v>46.996720000000003</v>
      </c>
      <c r="C11437" s="3">
        <v>31555</v>
      </c>
      <c r="D11437" s="4">
        <v>35620</v>
      </c>
      <c r="E11437" t="s">
        <v>1922</v>
      </c>
      <c r="F11437" s="4" t="s">
        <v>1280</v>
      </c>
      <c r="G11437" s="5">
        <v>21013</v>
      </c>
      <c r="H11437" s="6">
        <v>0.2098225</v>
      </c>
      <c r="I11437" s="7">
        <v>67.228999999999999</v>
      </c>
      <c r="J11437" s="2">
        <v>42.5</v>
      </c>
      <c r="K11437">
        <v>2</v>
      </c>
    </row>
    <row r="11438" spans="1:11" x14ac:dyDescent="0.25">
      <c r="A11438">
        <v>56751</v>
      </c>
      <c r="B11438" s="2">
        <v>46.9908</v>
      </c>
      <c r="C11438" s="3">
        <v>5552</v>
      </c>
      <c r="E11438" t="s">
        <v>10866</v>
      </c>
      <c r="F11438" s="4" t="s">
        <v>10428</v>
      </c>
      <c r="G11438" s="5">
        <v>3766</v>
      </c>
      <c r="H11438" s="6">
        <v>0.2230483</v>
      </c>
      <c r="I11438" s="7">
        <v>64.942999999999998</v>
      </c>
      <c r="J11438" s="2">
        <v>44.4</v>
      </c>
      <c r="K11438">
        <v>5</v>
      </c>
    </row>
    <row r="11439" spans="1:11" x14ac:dyDescent="0.25">
      <c r="A11439">
        <v>22511</v>
      </c>
      <c r="B11439" s="2">
        <v>46.989609999999999</v>
      </c>
      <c r="C11439" s="3">
        <v>1462</v>
      </c>
      <c r="E11439" t="s">
        <v>4674</v>
      </c>
      <c r="F11439" s="4" t="s">
        <v>4335</v>
      </c>
      <c r="G11439" s="5">
        <v>1157</v>
      </c>
      <c r="H11439" s="6">
        <v>0.28151989999999999</v>
      </c>
      <c r="I11439" s="7">
        <v>54.837000000000003</v>
      </c>
      <c r="J11439" s="2">
        <v>65</v>
      </c>
      <c r="K11439">
        <v>1</v>
      </c>
    </row>
    <row r="11440" spans="1:11" x14ac:dyDescent="0.25">
      <c r="A11440">
        <v>59254</v>
      </c>
      <c r="B11440" s="2">
        <v>46.988970000000002</v>
      </c>
      <c r="C11440" s="3">
        <v>2059</v>
      </c>
      <c r="E11440" t="s">
        <v>11345</v>
      </c>
      <c r="F11440" s="4" t="s">
        <v>11278</v>
      </c>
      <c r="G11440" s="5">
        <v>1524</v>
      </c>
      <c r="H11440" s="6">
        <v>0.20393439999999999</v>
      </c>
      <c r="I11440" s="7">
        <v>68.242999999999995</v>
      </c>
    </row>
    <row r="11441" spans="1:12" x14ac:dyDescent="0.25">
      <c r="A11441">
        <v>4472</v>
      </c>
      <c r="B11441" s="2">
        <v>46.988219999999998</v>
      </c>
      <c r="C11441" s="3">
        <v>2085</v>
      </c>
      <c r="E11441" t="s">
        <v>845</v>
      </c>
      <c r="F11441" s="4" t="s">
        <v>701</v>
      </c>
      <c r="G11441" s="5">
        <v>1610</v>
      </c>
      <c r="H11441" s="6">
        <v>0.26629419999999998</v>
      </c>
      <c r="I11441" s="7">
        <v>57.462000000000003</v>
      </c>
      <c r="J11441" s="2">
        <v>41</v>
      </c>
      <c r="K11441">
        <v>1</v>
      </c>
    </row>
    <row r="11442" spans="1:12" x14ac:dyDescent="0.25">
      <c r="A11442">
        <v>66035</v>
      </c>
      <c r="B11442" s="2">
        <v>46.987690000000001</v>
      </c>
      <c r="C11442" s="3">
        <v>1343</v>
      </c>
      <c r="D11442" s="4">
        <v>41140</v>
      </c>
      <c r="E11442" t="s">
        <v>2269</v>
      </c>
      <c r="F11442" s="4" t="s">
        <v>12494</v>
      </c>
      <c r="G11442" s="5">
        <v>624</v>
      </c>
      <c r="H11442" s="6">
        <v>0.2179487</v>
      </c>
      <c r="I11442" s="7">
        <v>65.813000000000002</v>
      </c>
    </row>
    <row r="11443" spans="1:12" x14ac:dyDescent="0.25">
      <c r="A11443">
        <v>17836</v>
      </c>
      <c r="B11443" s="2">
        <v>46.987499999999997</v>
      </c>
      <c r="C11443" s="3">
        <v>211</v>
      </c>
      <c r="D11443" s="4">
        <v>44980</v>
      </c>
      <c r="E11443" t="s">
        <v>3876</v>
      </c>
      <c r="F11443" s="4" t="s">
        <v>3003</v>
      </c>
      <c r="G11443" s="5">
        <v>152</v>
      </c>
      <c r="H11443" s="6">
        <v>0.23529410000000001</v>
      </c>
      <c r="I11443" s="7">
        <v>62.813000000000002</v>
      </c>
    </row>
    <row r="11444" spans="1:12" x14ac:dyDescent="0.25">
      <c r="A11444">
        <v>96096</v>
      </c>
      <c r="B11444" s="2">
        <v>46.987319999999997</v>
      </c>
      <c r="C11444" s="3">
        <v>814</v>
      </c>
      <c r="D11444" s="4">
        <v>39820</v>
      </c>
      <c r="E11444" t="s">
        <v>16069</v>
      </c>
      <c r="F11444" s="4" t="s">
        <v>15368</v>
      </c>
      <c r="G11444" s="5">
        <v>578</v>
      </c>
      <c r="H11444" s="6">
        <v>0.20934259999999999</v>
      </c>
      <c r="I11444" s="7">
        <v>67.292000000000002</v>
      </c>
      <c r="J11444" s="2">
        <v>39</v>
      </c>
      <c r="K11444">
        <v>1</v>
      </c>
    </row>
    <row r="11445" spans="1:12" x14ac:dyDescent="0.25">
      <c r="A11445">
        <v>55952</v>
      </c>
      <c r="B11445" s="2">
        <v>46.986820000000002</v>
      </c>
      <c r="C11445" s="3">
        <v>2397</v>
      </c>
      <c r="D11445" s="4">
        <v>49100</v>
      </c>
      <c r="E11445" t="s">
        <v>776</v>
      </c>
      <c r="F11445" s="4" t="s">
        <v>10428</v>
      </c>
      <c r="G11445" s="5">
        <v>1532</v>
      </c>
      <c r="H11445" s="6">
        <v>0.20221790000000001</v>
      </c>
      <c r="I11445" s="7">
        <v>68.522999999999996</v>
      </c>
      <c r="J11445" s="2">
        <v>82</v>
      </c>
      <c r="K11445">
        <v>1</v>
      </c>
    </row>
    <row r="11446" spans="1:12" x14ac:dyDescent="0.25">
      <c r="A11446">
        <v>28303</v>
      </c>
      <c r="B11446" s="2">
        <v>46.981720000000003</v>
      </c>
      <c r="C11446" s="3">
        <v>28716</v>
      </c>
      <c r="D11446" s="4">
        <v>22180</v>
      </c>
      <c r="E11446" t="s">
        <v>2490</v>
      </c>
      <c r="F11446" s="4" t="s">
        <v>5642</v>
      </c>
      <c r="G11446" s="5">
        <v>19773</v>
      </c>
      <c r="H11446" s="6">
        <v>0.27375709999999998</v>
      </c>
      <c r="I11446" s="7">
        <v>56.158000000000001</v>
      </c>
      <c r="J11446" s="2">
        <v>51.333300000000001</v>
      </c>
      <c r="K11446">
        <v>12</v>
      </c>
      <c r="L11446" s="2">
        <v>95.6</v>
      </c>
    </row>
    <row r="11447" spans="1:12" x14ac:dyDescent="0.25">
      <c r="A11447">
        <v>62548</v>
      </c>
      <c r="B11447" s="2">
        <v>46.976689999999998</v>
      </c>
      <c r="C11447" s="3">
        <v>1764</v>
      </c>
      <c r="D11447" s="4">
        <v>30660</v>
      </c>
      <c r="E11447" t="s">
        <v>11976</v>
      </c>
      <c r="F11447" s="4" t="s">
        <v>11490</v>
      </c>
      <c r="G11447" s="5">
        <v>1261</v>
      </c>
      <c r="H11447" s="6">
        <v>0.20142740000000001</v>
      </c>
      <c r="I11447" s="7">
        <v>68.646000000000001</v>
      </c>
      <c r="J11447" s="2">
        <v>50</v>
      </c>
      <c r="K11447">
        <v>1</v>
      </c>
    </row>
    <row r="11448" spans="1:12" x14ac:dyDescent="0.25">
      <c r="A11448">
        <v>10475</v>
      </c>
      <c r="B11448" s="2">
        <v>46.968440000000001</v>
      </c>
      <c r="C11448" s="3">
        <v>44582</v>
      </c>
      <c r="D11448" s="4">
        <v>35620</v>
      </c>
      <c r="E11448" t="s">
        <v>1791</v>
      </c>
      <c r="F11448" s="4" t="s">
        <v>1280</v>
      </c>
      <c r="G11448" s="5">
        <v>33227</v>
      </c>
      <c r="H11448" s="6">
        <v>0.25160260000000001</v>
      </c>
      <c r="I11448" s="7">
        <v>59.972999999999999</v>
      </c>
      <c r="J11448" s="2">
        <v>36.4</v>
      </c>
      <c r="K11448">
        <v>5</v>
      </c>
    </row>
    <row r="11449" spans="1:12" x14ac:dyDescent="0.25">
      <c r="A11449">
        <v>77657</v>
      </c>
      <c r="B11449" s="2">
        <v>46.957259999999998</v>
      </c>
      <c r="C11449" s="3">
        <v>20815</v>
      </c>
      <c r="D11449" s="4">
        <v>13140</v>
      </c>
      <c r="E11449" t="s">
        <v>1604</v>
      </c>
      <c r="F11449" s="4" t="s">
        <v>13752</v>
      </c>
      <c r="G11449" s="5">
        <v>13475</v>
      </c>
      <c r="H11449" s="6">
        <v>0.19673470000000001</v>
      </c>
      <c r="I11449" s="7">
        <v>69.451999999999998</v>
      </c>
      <c r="J11449" s="2">
        <v>45</v>
      </c>
      <c r="K11449">
        <v>1</v>
      </c>
    </row>
    <row r="11450" spans="1:12" x14ac:dyDescent="0.25">
      <c r="A11450">
        <v>7036</v>
      </c>
      <c r="B11450" s="2">
        <v>46.946849999999998</v>
      </c>
      <c r="C11450" s="3">
        <v>42527</v>
      </c>
      <c r="D11450" s="4">
        <v>35620</v>
      </c>
      <c r="E11450" t="s">
        <v>1365</v>
      </c>
      <c r="F11450" s="4" t="s">
        <v>1341</v>
      </c>
      <c r="G11450" s="5">
        <v>30017</v>
      </c>
      <c r="H11450" s="6">
        <v>0.178199</v>
      </c>
      <c r="I11450" s="7">
        <v>72.655000000000001</v>
      </c>
      <c r="J11450" s="2">
        <v>34.25</v>
      </c>
      <c r="K11450">
        <v>12</v>
      </c>
      <c r="L11450" s="2">
        <v>19.399999999999999</v>
      </c>
    </row>
    <row r="11451" spans="1:12" x14ac:dyDescent="0.25">
      <c r="A11451">
        <v>59710</v>
      </c>
      <c r="B11451" s="2">
        <v>46.939619999999998</v>
      </c>
      <c r="C11451" s="3">
        <v>257</v>
      </c>
      <c r="E11451" t="s">
        <v>11430</v>
      </c>
      <c r="F11451" s="4" t="s">
        <v>11278</v>
      </c>
      <c r="G11451" s="5">
        <v>222</v>
      </c>
      <c r="H11451" s="6">
        <v>0.22972970000000001</v>
      </c>
      <c r="I11451" s="7">
        <v>63.75</v>
      </c>
    </row>
    <row r="11452" spans="1:12" x14ac:dyDescent="0.25">
      <c r="A11452">
        <v>65063</v>
      </c>
      <c r="B11452" s="2">
        <v>46.939</v>
      </c>
      <c r="C11452" s="3">
        <v>3869</v>
      </c>
      <c r="D11452" s="4">
        <v>27620</v>
      </c>
      <c r="E11452" t="s">
        <v>3708</v>
      </c>
      <c r="F11452" s="4" t="s">
        <v>12102</v>
      </c>
      <c r="G11452" s="5">
        <v>2368</v>
      </c>
      <c r="H11452" s="6">
        <v>0.23564189999999999</v>
      </c>
      <c r="I11452" s="7">
        <v>62.722000000000001</v>
      </c>
      <c r="J11452" s="2">
        <v>71</v>
      </c>
      <c r="K11452">
        <v>1</v>
      </c>
    </row>
    <row r="11453" spans="1:12" x14ac:dyDescent="0.25">
      <c r="A11453">
        <v>49777</v>
      </c>
      <c r="B11453" s="2">
        <v>46.938079999999999</v>
      </c>
      <c r="C11453" s="3">
        <v>1777</v>
      </c>
      <c r="E11453" t="s">
        <v>961</v>
      </c>
      <c r="F11453" s="4" t="s">
        <v>9106</v>
      </c>
      <c r="G11453" s="5">
        <v>1480</v>
      </c>
      <c r="H11453" s="6">
        <v>0.26621620000000001</v>
      </c>
      <c r="I11453" s="7">
        <v>57.438000000000002</v>
      </c>
    </row>
    <row r="11454" spans="1:12" x14ac:dyDescent="0.25">
      <c r="A11454">
        <v>17364</v>
      </c>
      <c r="B11454" s="2">
        <v>46.937109999999997</v>
      </c>
      <c r="C11454" s="3">
        <v>3516</v>
      </c>
      <c r="D11454" s="4">
        <v>49620</v>
      </c>
      <c r="E11454" t="s">
        <v>3795</v>
      </c>
      <c r="F11454" s="4" t="s">
        <v>3003</v>
      </c>
      <c r="G11454" s="5">
        <v>2559</v>
      </c>
      <c r="H11454" s="6">
        <v>0.1625635</v>
      </c>
      <c r="I11454" s="7">
        <v>75.328999999999994</v>
      </c>
      <c r="J11454" s="2">
        <v>34</v>
      </c>
      <c r="K11454">
        <v>1</v>
      </c>
    </row>
    <row r="11455" spans="1:12" x14ac:dyDescent="0.25">
      <c r="A11455">
        <v>49958</v>
      </c>
      <c r="B11455" s="2">
        <v>46.936320000000002</v>
      </c>
      <c r="C11455" s="3">
        <v>1049</v>
      </c>
      <c r="D11455" s="4">
        <v>26340</v>
      </c>
      <c r="E11455" t="s">
        <v>9583</v>
      </c>
      <c r="F11455" s="4" t="s">
        <v>9106</v>
      </c>
      <c r="G11455" s="5">
        <v>705</v>
      </c>
      <c r="H11455" s="6">
        <v>0.26770539999999998</v>
      </c>
      <c r="I11455" s="7">
        <v>57.158999999999999</v>
      </c>
    </row>
    <row r="11456" spans="1:12" x14ac:dyDescent="0.25">
      <c r="A11456">
        <v>72045</v>
      </c>
      <c r="B11456" s="2">
        <v>46.935940000000002</v>
      </c>
      <c r="C11456" s="3">
        <v>1325</v>
      </c>
      <c r="D11456" s="4">
        <v>42620</v>
      </c>
      <c r="E11456" t="s">
        <v>11792</v>
      </c>
      <c r="F11456" s="4" t="s">
        <v>13183</v>
      </c>
      <c r="G11456" s="5">
        <v>902</v>
      </c>
      <c r="H11456" s="6">
        <v>0.11960129999999999</v>
      </c>
      <c r="I11456" s="7">
        <v>82.75</v>
      </c>
    </row>
    <row r="11457" spans="1:12" x14ac:dyDescent="0.25">
      <c r="A11457">
        <v>79789</v>
      </c>
      <c r="B11457" s="2">
        <v>46.935569999999998</v>
      </c>
      <c r="C11457" s="3">
        <v>1131</v>
      </c>
      <c r="E11457" t="s">
        <v>14462</v>
      </c>
      <c r="F11457" s="4" t="s">
        <v>13752</v>
      </c>
      <c r="G11457" s="5">
        <v>651</v>
      </c>
      <c r="H11457" s="6">
        <v>0.15975420000000001</v>
      </c>
      <c r="I11457" s="7">
        <v>75.808999999999997</v>
      </c>
    </row>
    <row r="11458" spans="1:12" x14ac:dyDescent="0.25">
      <c r="A11458">
        <v>56044</v>
      </c>
      <c r="B11458" s="2">
        <v>46.935070000000003</v>
      </c>
      <c r="C11458" s="3">
        <v>2016</v>
      </c>
      <c r="D11458" s="4">
        <v>33460</v>
      </c>
      <c r="E11458" t="s">
        <v>2668</v>
      </c>
      <c r="F11458" s="4" t="s">
        <v>10428</v>
      </c>
      <c r="G11458" s="5">
        <v>1416</v>
      </c>
      <c r="H11458" s="6">
        <v>0.1581921</v>
      </c>
      <c r="I11458" s="7">
        <v>76.070999999999998</v>
      </c>
    </row>
    <row r="11459" spans="1:12" x14ac:dyDescent="0.25">
      <c r="A11459">
        <v>58223</v>
      </c>
      <c r="B11459" s="2">
        <v>46.934699999999999</v>
      </c>
      <c r="C11459" s="3">
        <v>254</v>
      </c>
      <c r="E11459" t="s">
        <v>11103</v>
      </c>
      <c r="F11459" s="4" t="s">
        <v>11069</v>
      </c>
      <c r="G11459" s="5">
        <v>158</v>
      </c>
      <c r="H11459" s="6">
        <v>0.14556959999999999</v>
      </c>
      <c r="I11459" s="7">
        <v>78.25</v>
      </c>
    </row>
    <row r="11460" spans="1:12" x14ac:dyDescent="0.25">
      <c r="A11460">
        <v>67649</v>
      </c>
      <c r="B11460" s="2">
        <v>46.934600000000003</v>
      </c>
      <c r="C11460" s="3">
        <v>291</v>
      </c>
      <c r="E11460" t="s">
        <v>4739</v>
      </c>
      <c r="F11460" s="4" t="s">
        <v>12494</v>
      </c>
      <c r="G11460" s="5">
        <v>239</v>
      </c>
      <c r="H11460" s="6">
        <v>0.3</v>
      </c>
      <c r="I11460" s="7">
        <v>51.563000000000002</v>
      </c>
    </row>
    <row r="11461" spans="1:12" x14ac:dyDescent="0.25">
      <c r="A11461">
        <v>79063</v>
      </c>
      <c r="B11461" s="2">
        <v>46.934429999999999</v>
      </c>
      <c r="C11461" s="3">
        <v>689</v>
      </c>
      <c r="E11461" t="s">
        <v>3964</v>
      </c>
      <c r="F11461" s="4" t="s">
        <v>13752</v>
      </c>
      <c r="G11461" s="5">
        <v>458</v>
      </c>
      <c r="H11461" s="6">
        <v>0.1873638</v>
      </c>
      <c r="I11461" s="7">
        <v>71.022999999999996</v>
      </c>
    </row>
    <row r="11462" spans="1:12" x14ac:dyDescent="0.25">
      <c r="A11462">
        <v>45324</v>
      </c>
      <c r="B11462" s="2">
        <v>46.928440000000002</v>
      </c>
      <c r="C11462" s="3">
        <v>40104</v>
      </c>
      <c r="D11462" s="4">
        <v>19380</v>
      </c>
      <c r="E11462" t="s">
        <v>8673</v>
      </c>
      <c r="F11462" s="4" t="s">
        <v>8295</v>
      </c>
      <c r="G11462" s="5">
        <v>24559</v>
      </c>
      <c r="H11462" s="6">
        <v>0.26450590000000002</v>
      </c>
      <c r="I11462" s="7">
        <v>57.69</v>
      </c>
      <c r="J11462" s="2">
        <v>46.6</v>
      </c>
      <c r="K11462">
        <v>15</v>
      </c>
      <c r="L11462" s="2">
        <v>83.1</v>
      </c>
    </row>
    <row r="11463" spans="1:12" x14ac:dyDescent="0.25">
      <c r="A11463">
        <v>57576</v>
      </c>
      <c r="B11463" s="2">
        <v>46.922539999999998</v>
      </c>
      <c r="C11463" s="3">
        <v>144</v>
      </c>
      <c r="E11463" t="s">
        <v>11007</v>
      </c>
      <c r="F11463" s="4" t="s">
        <v>10877</v>
      </c>
      <c r="G11463" s="5">
        <v>123</v>
      </c>
      <c r="H11463" s="6">
        <v>0.24390239999999999</v>
      </c>
      <c r="I11463" s="7">
        <v>61.25</v>
      </c>
    </row>
    <row r="11464" spans="1:12" x14ac:dyDescent="0.25">
      <c r="A11464">
        <v>56657</v>
      </c>
      <c r="B11464" s="2">
        <v>46.922460000000001</v>
      </c>
      <c r="C11464" s="3">
        <v>217</v>
      </c>
      <c r="E11464" t="s">
        <v>10830</v>
      </c>
      <c r="F11464" s="4" t="s">
        <v>10428</v>
      </c>
      <c r="G11464" s="5">
        <v>195</v>
      </c>
      <c r="H11464" s="6">
        <v>0.27040819999999999</v>
      </c>
      <c r="I11464" s="7">
        <v>56.667000000000002</v>
      </c>
    </row>
    <row r="11465" spans="1:12" x14ac:dyDescent="0.25">
      <c r="A11465">
        <v>98303</v>
      </c>
      <c r="B11465" s="2">
        <v>46.92221</v>
      </c>
      <c r="C11465" s="3">
        <v>876</v>
      </c>
      <c r="D11465" s="4">
        <v>42660</v>
      </c>
      <c r="E11465" t="s">
        <v>16398</v>
      </c>
      <c r="F11465" s="4" t="s">
        <v>16344</v>
      </c>
      <c r="G11465" s="5">
        <v>828</v>
      </c>
      <c r="H11465" s="6">
        <v>0.31363089999999999</v>
      </c>
      <c r="I11465" s="7">
        <v>49.195999999999998</v>
      </c>
      <c r="J11465" s="2">
        <v>25</v>
      </c>
      <c r="K11465">
        <v>1</v>
      </c>
    </row>
    <row r="11466" spans="1:12" x14ac:dyDescent="0.25">
      <c r="A11466">
        <v>56452</v>
      </c>
      <c r="B11466" s="2">
        <v>46.921660000000003</v>
      </c>
      <c r="C11466" s="3">
        <v>1853</v>
      </c>
      <c r="D11466" s="4">
        <v>14660</v>
      </c>
      <c r="E11466" t="s">
        <v>1449</v>
      </c>
      <c r="F11466" s="4" t="s">
        <v>10428</v>
      </c>
      <c r="G11466" s="5">
        <v>1496</v>
      </c>
      <c r="H11466" s="6">
        <v>0.27874330000000003</v>
      </c>
      <c r="I11466" s="7">
        <v>55.216999999999999</v>
      </c>
      <c r="J11466" s="2">
        <v>57</v>
      </c>
      <c r="K11466">
        <v>1</v>
      </c>
    </row>
    <row r="11467" spans="1:12" x14ac:dyDescent="0.25">
      <c r="A11467">
        <v>51031</v>
      </c>
      <c r="B11467" s="2">
        <v>46.919289999999997</v>
      </c>
      <c r="C11467" s="3">
        <v>12114</v>
      </c>
      <c r="D11467" s="4">
        <v>43580</v>
      </c>
      <c r="E11467" t="s">
        <v>9811</v>
      </c>
      <c r="F11467" s="4" t="s">
        <v>9593</v>
      </c>
      <c r="G11467" s="5">
        <v>8388</v>
      </c>
      <c r="H11467" s="6">
        <v>0.18953390000000001</v>
      </c>
      <c r="I11467" s="7">
        <v>70.625</v>
      </c>
      <c r="J11467" s="2">
        <v>44.8</v>
      </c>
      <c r="K11467">
        <v>5</v>
      </c>
    </row>
    <row r="11468" spans="1:12" x14ac:dyDescent="0.25">
      <c r="A11468">
        <v>30184</v>
      </c>
      <c r="B11468" s="2">
        <v>46.915970000000002</v>
      </c>
      <c r="C11468" s="3">
        <v>7465</v>
      </c>
      <c r="D11468" s="4">
        <v>12060</v>
      </c>
      <c r="E11468" t="s">
        <v>3179</v>
      </c>
      <c r="F11468" s="4" t="s">
        <v>6363</v>
      </c>
      <c r="G11468" s="5">
        <v>5487</v>
      </c>
      <c r="H11468" s="6">
        <v>0.19369529999999999</v>
      </c>
      <c r="I11468" s="7">
        <v>69.894999999999996</v>
      </c>
    </row>
    <row r="11469" spans="1:12" x14ac:dyDescent="0.25">
      <c r="A11469">
        <v>17870</v>
      </c>
      <c r="B11469" s="2">
        <v>46.912350000000004</v>
      </c>
      <c r="C11469" s="3">
        <v>15090</v>
      </c>
      <c r="D11469" s="4">
        <v>42780</v>
      </c>
      <c r="E11469" t="s">
        <v>3896</v>
      </c>
      <c r="F11469" s="4" t="s">
        <v>3003</v>
      </c>
      <c r="G11469" s="5">
        <v>9642</v>
      </c>
      <c r="H11469" s="6">
        <v>0.2524111</v>
      </c>
      <c r="I11469" s="7">
        <v>59.747999999999998</v>
      </c>
      <c r="J11469" s="2">
        <v>45.6</v>
      </c>
      <c r="K11469">
        <v>5</v>
      </c>
    </row>
    <row r="11470" spans="1:12" x14ac:dyDescent="0.25">
      <c r="A11470">
        <v>73937</v>
      </c>
      <c r="B11470" s="2">
        <v>46.91001</v>
      </c>
      <c r="C11470" s="3">
        <v>174</v>
      </c>
      <c r="E11470" t="s">
        <v>13576</v>
      </c>
      <c r="F11470" s="4" t="s">
        <v>13462</v>
      </c>
      <c r="G11470" s="5">
        <v>119</v>
      </c>
      <c r="H11470" s="6">
        <v>0.24369750000000001</v>
      </c>
      <c r="I11470" s="7">
        <v>61.25</v>
      </c>
    </row>
    <row r="11471" spans="1:12" x14ac:dyDescent="0.25">
      <c r="A11471">
        <v>88120</v>
      </c>
      <c r="B11471" s="2">
        <v>46.909950000000002</v>
      </c>
      <c r="C11471" s="3">
        <v>173</v>
      </c>
      <c r="D11471" s="4">
        <v>17580</v>
      </c>
      <c r="E11471" t="s">
        <v>7190</v>
      </c>
      <c r="F11471" s="4" t="s">
        <v>15124</v>
      </c>
      <c r="G11471" s="5">
        <v>119</v>
      </c>
      <c r="H11471" s="6">
        <v>0.36666670000000001</v>
      </c>
      <c r="I11471" s="7">
        <v>40</v>
      </c>
    </row>
    <row r="11472" spans="1:12" x14ac:dyDescent="0.25">
      <c r="A11472">
        <v>89705</v>
      </c>
      <c r="B11472" s="2">
        <v>46.909039999999997</v>
      </c>
      <c r="C11472" s="3">
        <v>5383</v>
      </c>
      <c r="D11472" s="4">
        <v>23820</v>
      </c>
      <c r="E11472" t="s">
        <v>9270</v>
      </c>
      <c r="F11472" s="4" t="s">
        <v>15318</v>
      </c>
      <c r="G11472" s="5">
        <v>3701</v>
      </c>
      <c r="H11472" s="6">
        <v>0.23176659999999999</v>
      </c>
      <c r="I11472" s="7">
        <v>63.298999999999999</v>
      </c>
    </row>
    <row r="11473" spans="1:11" x14ac:dyDescent="0.25">
      <c r="A11473">
        <v>58475</v>
      </c>
      <c r="B11473" s="2">
        <v>46.908119999999997</v>
      </c>
      <c r="C11473" s="3">
        <v>159</v>
      </c>
      <c r="E11473" t="s">
        <v>11182</v>
      </c>
      <c r="F11473" s="4" t="s">
        <v>11069</v>
      </c>
      <c r="G11473" s="5">
        <v>137</v>
      </c>
      <c r="H11473" s="6">
        <v>0.1376812</v>
      </c>
      <c r="I11473" s="7">
        <v>79.554000000000002</v>
      </c>
    </row>
    <row r="11474" spans="1:11" x14ac:dyDescent="0.25">
      <c r="A11474">
        <v>46340</v>
      </c>
      <c r="B11474" s="2">
        <v>46.907940000000004</v>
      </c>
      <c r="C11474" s="3">
        <v>908</v>
      </c>
      <c r="D11474" s="4">
        <v>33140</v>
      </c>
      <c r="E11474" t="s">
        <v>8847</v>
      </c>
      <c r="F11474" s="4" t="s">
        <v>8800</v>
      </c>
      <c r="G11474" s="5">
        <v>623</v>
      </c>
      <c r="H11474" s="6">
        <v>0.14125199999999999</v>
      </c>
      <c r="I11474" s="7">
        <v>78.936000000000007</v>
      </c>
      <c r="J11474" s="2">
        <v>14</v>
      </c>
      <c r="K11474">
        <v>1</v>
      </c>
    </row>
    <row r="11475" spans="1:11" x14ac:dyDescent="0.25">
      <c r="A11475">
        <v>51570</v>
      </c>
      <c r="B11475" s="2">
        <v>46.907649999999997</v>
      </c>
      <c r="C11475" s="3">
        <v>841</v>
      </c>
      <c r="E11475" t="s">
        <v>5893</v>
      </c>
      <c r="F11475" s="4" t="s">
        <v>9593</v>
      </c>
      <c r="G11475" s="5">
        <v>587</v>
      </c>
      <c r="H11475" s="6">
        <v>0.1737649</v>
      </c>
      <c r="I11475" s="7">
        <v>73.314999999999998</v>
      </c>
    </row>
    <row r="11476" spans="1:11" x14ac:dyDescent="0.25">
      <c r="A11476">
        <v>75789</v>
      </c>
      <c r="B11476" s="2">
        <v>46.906269999999999</v>
      </c>
      <c r="C11476" s="3">
        <v>7243</v>
      </c>
      <c r="D11476" s="4">
        <v>46340</v>
      </c>
      <c r="E11476" t="s">
        <v>13855</v>
      </c>
      <c r="F11476" s="4" t="s">
        <v>13752</v>
      </c>
      <c r="G11476" s="5">
        <v>5195</v>
      </c>
      <c r="H11476" s="6">
        <v>0.21231949999999999</v>
      </c>
      <c r="I11476" s="7">
        <v>66.647999999999996</v>
      </c>
      <c r="J11476" s="2">
        <v>59.5</v>
      </c>
      <c r="K11476">
        <v>2</v>
      </c>
    </row>
    <row r="11477" spans="1:11" x14ac:dyDescent="0.25">
      <c r="A11477">
        <v>50276</v>
      </c>
      <c r="B11477" s="2">
        <v>46.904609999999998</v>
      </c>
      <c r="C11477" s="3">
        <v>2641</v>
      </c>
      <c r="D11477" s="4">
        <v>19780</v>
      </c>
      <c r="E11477" t="s">
        <v>3641</v>
      </c>
      <c r="F11477" s="4" t="s">
        <v>9593</v>
      </c>
      <c r="G11477" s="5">
        <v>1699</v>
      </c>
      <c r="H11477" s="6">
        <v>0.18010590000000001</v>
      </c>
      <c r="I11477" s="7">
        <v>72.212000000000003</v>
      </c>
      <c r="J11477" s="2">
        <v>59</v>
      </c>
      <c r="K11477">
        <v>3</v>
      </c>
    </row>
    <row r="11478" spans="1:11" x14ac:dyDescent="0.25">
      <c r="A11478">
        <v>73527</v>
      </c>
      <c r="B11478" s="2">
        <v>46.903390000000002</v>
      </c>
      <c r="C11478" s="3">
        <v>5202</v>
      </c>
      <c r="D11478" s="4">
        <v>30020</v>
      </c>
      <c r="E11478" t="s">
        <v>13509</v>
      </c>
      <c r="F11478" s="4" t="s">
        <v>13462</v>
      </c>
      <c r="G11478" s="5">
        <v>3433</v>
      </c>
      <c r="H11478" s="6">
        <v>0.21963299999999999</v>
      </c>
      <c r="I11478" s="7">
        <v>65.381</v>
      </c>
      <c r="J11478" s="2">
        <v>42</v>
      </c>
      <c r="K11478">
        <v>1</v>
      </c>
    </row>
    <row r="11479" spans="1:11" x14ac:dyDescent="0.25">
      <c r="A11479">
        <v>71203</v>
      </c>
      <c r="B11479" s="2">
        <v>46.897289999999998</v>
      </c>
      <c r="C11479" s="3">
        <v>36535</v>
      </c>
      <c r="D11479" s="4">
        <v>33740</v>
      </c>
      <c r="E11479" t="s">
        <v>639</v>
      </c>
      <c r="F11479" s="4" t="s">
        <v>12927</v>
      </c>
      <c r="G11479" s="5">
        <v>22059</v>
      </c>
      <c r="H11479" s="6">
        <v>0.26238719999999999</v>
      </c>
      <c r="I11479" s="7">
        <v>57.991</v>
      </c>
      <c r="J11479" s="2">
        <v>44.75</v>
      </c>
      <c r="K11479">
        <v>8</v>
      </c>
    </row>
    <row r="11480" spans="1:11" x14ac:dyDescent="0.25">
      <c r="A11480">
        <v>53108</v>
      </c>
      <c r="B11480" s="2">
        <v>46.891419999999997</v>
      </c>
      <c r="C11480" s="3">
        <v>3368</v>
      </c>
      <c r="D11480" s="4">
        <v>39540</v>
      </c>
      <c r="E11480" t="s">
        <v>2838</v>
      </c>
      <c r="F11480" s="4" t="s">
        <v>10031</v>
      </c>
      <c r="G11480" s="5">
        <v>2426</v>
      </c>
      <c r="H11480" s="6">
        <v>0.17188790000000001</v>
      </c>
      <c r="I11480" s="7">
        <v>73.625</v>
      </c>
      <c r="J11480" s="2">
        <v>36</v>
      </c>
      <c r="K11480">
        <v>3</v>
      </c>
    </row>
    <row r="11481" spans="1:11" x14ac:dyDescent="0.25">
      <c r="A11481">
        <v>25617</v>
      </c>
      <c r="B11481" s="2">
        <v>46.890720000000002</v>
      </c>
      <c r="C11481" s="3">
        <v>712</v>
      </c>
      <c r="D11481" s="4">
        <v>30880</v>
      </c>
      <c r="E11481" t="s">
        <v>5377</v>
      </c>
      <c r="F11481" s="4" t="s">
        <v>5144</v>
      </c>
      <c r="G11481" s="5">
        <v>529</v>
      </c>
      <c r="H11481" s="6">
        <v>0.22264149999999999</v>
      </c>
      <c r="I11481" s="7">
        <v>64.852999999999994</v>
      </c>
    </row>
    <row r="11482" spans="1:11" x14ac:dyDescent="0.25">
      <c r="A11482">
        <v>79377</v>
      </c>
      <c r="B11482" s="2">
        <v>46.890549999999998</v>
      </c>
      <c r="C11482" s="3">
        <v>248</v>
      </c>
      <c r="D11482" s="4">
        <v>29500</v>
      </c>
      <c r="E11482" t="s">
        <v>5155</v>
      </c>
      <c r="F11482" s="4" t="s">
        <v>13752</v>
      </c>
      <c r="G11482" s="5">
        <v>162</v>
      </c>
      <c r="H11482" s="6">
        <v>0.20370369999999999</v>
      </c>
      <c r="I11482" s="7">
        <v>68.125</v>
      </c>
    </row>
    <row r="11483" spans="1:11" x14ac:dyDescent="0.25">
      <c r="A11483">
        <v>43337</v>
      </c>
      <c r="B11483" s="2">
        <v>46.890329999999999</v>
      </c>
      <c r="C11483" s="3">
        <v>1205</v>
      </c>
      <c r="D11483" s="4">
        <v>32020</v>
      </c>
      <c r="E11483" t="s">
        <v>8355</v>
      </c>
      <c r="F11483" s="4" t="s">
        <v>8295</v>
      </c>
      <c r="G11483" s="5">
        <v>782</v>
      </c>
      <c r="H11483" s="6">
        <v>0.16091949999999999</v>
      </c>
      <c r="I11483" s="7">
        <v>75.516999999999996</v>
      </c>
    </row>
    <row r="11484" spans="1:11" x14ac:dyDescent="0.25">
      <c r="A11484">
        <v>64434</v>
      </c>
      <c r="B11484" s="2">
        <v>46.890050000000002</v>
      </c>
      <c r="C11484" s="3">
        <v>541</v>
      </c>
      <c r="D11484" s="4">
        <v>32340</v>
      </c>
      <c r="E11484" t="s">
        <v>12268</v>
      </c>
      <c r="F11484" s="4" t="s">
        <v>12102</v>
      </c>
      <c r="G11484" s="5">
        <v>344</v>
      </c>
      <c r="H11484" s="6">
        <v>0.24347830000000001</v>
      </c>
      <c r="I11484" s="7">
        <v>61.25</v>
      </c>
    </row>
    <row r="11485" spans="1:11" x14ac:dyDescent="0.25">
      <c r="A11485">
        <v>43046</v>
      </c>
      <c r="B11485" s="2">
        <v>46.889339999999997</v>
      </c>
      <c r="C11485" s="3">
        <v>3697</v>
      </c>
      <c r="D11485" s="4">
        <v>18140</v>
      </c>
      <c r="E11485" t="s">
        <v>8310</v>
      </c>
      <c r="F11485" s="4" t="s">
        <v>8295</v>
      </c>
      <c r="G11485" s="5">
        <v>2618</v>
      </c>
      <c r="H11485" s="6">
        <v>0.1924399</v>
      </c>
      <c r="I11485" s="7">
        <v>70.069000000000003</v>
      </c>
    </row>
    <row r="11486" spans="1:11" x14ac:dyDescent="0.25">
      <c r="A11486">
        <v>43360</v>
      </c>
      <c r="B11486" s="2">
        <v>46.888449999999999</v>
      </c>
      <c r="C11486" s="3">
        <v>1726</v>
      </c>
      <c r="D11486" s="4">
        <v>13340</v>
      </c>
      <c r="E11486" t="s">
        <v>8362</v>
      </c>
      <c r="F11486" s="4" t="s">
        <v>8295</v>
      </c>
      <c r="G11486" s="5">
        <v>1088</v>
      </c>
      <c r="H11486" s="6">
        <v>0.17279410000000001</v>
      </c>
      <c r="I11486" s="7">
        <v>73.462000000000003</v>
      </c>
      <c r="J11486" s="2">
        <v>49</v>
      </c>
      <c r="K11486">
        <v>1</v>
      </c>
    </row>
    <row r="11487" spans="1:11" x14ac:dyDescent="0.25">
      <c r="A11487">
        <v>55324</v>
      </c>
      <c r="B11487" s="2">
        <v>46.887949999999996</v>
      </c>
      <c r="C11487" s="3">
        <v>1350</v>
      </c>
      <c r="E11487" t="s">
        <v>10474</v>
      </c>
      <c r="F11487" s="4" t="s">
        <v>10428</v>
      </c>
      <c r="G11487" s="5">
        <v>1003</v>
      </c>
      <c r="H11487" s="6">
        <v>0.16533870000000001</v>
      </c>
      <c r="I11487" s="7">
        <v>74.75</v>
      </c>
    </row>
    <row r="11488" spans="1:11" x14ac:dyDescent="0.25">
      <c r="A11488">
        <v>13650</v>
      </c>
      <c r="B11488" s="2">
        <v>46.88747</v>
      </c>
      <c r="C11488" s="3">
        <v>1432</v>
      </c>
      <c r="D11488" s="4">
        <v>48060</v>
      </c>
      <c r="E11488" t="s">
        <v>2668</v>
      </c>
      <c r="F11488" s="4" t="s">
        <v>1280</v>
      </c>
      <c r="G11488" s="5">
        <v>1006</v>
      </c>
      <c r="H11488" s="6">
        <v>0.21371770000000001</v>
      </c>
      <c r="I11488" s="7">
        <v>66.388999999999996</v>
      </c>
    </row>
    <row r="11489" spans="1:11" x14ac:dyDescent="0.25">
      <c r="A11489">
        <v>65240</v>
      </c>
      <c r="B11489" s="2">
        <v>46.885959999999997</v>
      </c>
      <c r="C11489" s="3">
        <v>7724</v>
      </c>
      <c r="D11489" s="4">
        <v>17860</v>
      </c>
      <c r="E11489" t="s">
        <v>12007</v>
      </c>
      <c r="F11489" s="4" t="s">
        <v>12102</v>
      </c>
      <c r="G11489" s="5">
        <v>5328</v>
      </c>
      <c r="H11489" s="6">
        <v>0.2387387</v>
      </c>
      <c r="I11489" s="7">
        <v>62.058999999999997</v>
      </c>
      <c r="J11489" s="2">
        <v>63</v>
      </c>
      <c r="K11489">
        <v>2</v>
      </c>
    </row>
    <row r="11490" spans="1:11" x14ac:dyDescent="0.25">
      <c r="A11490">
        <v>38066</v>
      </c>
      <c r="B11490" s="2">
        <v>46.884219999999999</v>
      </c>
      <c r="C11490" s="3">
        <v>2757</v>
      </c>
      <c r="D11490" s="4">
        <v>32820</v>
      </c>
      <c r="E11490" t="s">
        <v>6531</v>
      </c>
      <c r="F11490" s="4" t="s">
        <v>7348</v>
      </c>
      <c r="G11490" s="5">
        <v>1934</v>
      </c>
      <c r="H11490" s="6">
        <v>0.21653749999999999</v>
      </c>
      <c r="I11490" s="7">
        <v>65.888999999999996</v>
      </c>
      <c r="J11490" s="2">
        <v>54</v>
      </c>
      <c r="K11490">
        <v>1</v>
      </c>
    </row>
    <row r="11491" spans="1:11" x14ac:dyDescent="0.25">
      <c r="A11491">
        <v>54971</v>
      </c>
      <c r="B11491" s="2">
        <v>46.882060000000003</v>
      </c>
      <c r="C11491" s="3">
        <v>10772</v>
      </c>
      <c r="D11491" s="4">
        <v>22540</v>
      </c>
      <c r="E11491" t="s">
        <v>10419</v>
      </c>
      <c r="F11491" s="4" t="s">
        <v>10031</v>
      </c>
      <c r="G11491" s="5">
        <v>7065</v>
      </c>
      <c r="H11491" s="6">
        <v>0.22689309999999999</v>
      </c>
      <c r="I11491" s="7">
        <v>64.091999999999999</v>
      </c>
      <c r="J11491" s="2">
        <v>49</v>
      </c>
      <c r="K11491">
        <v>6</v>
      </c>
    </row>
    <row r="11492" spans="1:11" x14ac:dyDescent="0.25">
      <c r="A11492">
        <v>71303</v>
      </c>
      <c r="B11492" s="2">
        <v>46.877009999999999</v>
      </c>
      <c r="C11492" s="3">
        <v>21257</v>
      </c>
      <c r="D11492" s="4">
        <v>10780</v>
      </c>
      <c r="E11492" t="s">
        <v>3522</v>
      </c>
      <c r="F11492" s="4" t="s">
        <v>12927</v>
      </c>
      <c r="G11492" s="5">
        <v>14022</v>
      </c>
      <c r="H11492" s="6">
        <v>0.25795180000000001</v>
      </c>
      <c r="I11492" s="7">
        <v>58.72</v>
      </c>
      <c r="J11492" s="2">
        <v>16</v>
      </c>
      <c r="K11492">
        <v>1</v>
      </c>
    </row>
    <row r="11493" spans="1:11" x14ac:dyDescent="0.25">
      <c r="A11493">
        <v>53546</v>
      </c>
      <c r="B11493" s="2">
        <v>46.86853</v>
      </c>
      <c r="C11493" s="3">
        <v>32039</v>
      </c>
      <c r="D11493" s="4">
        <v>27500</v>
      </c>
      <c r="E11493" t="s">
        <v>9778</v>
      </c>
      <c r="F11493" s="4" t="s">
        <v>10031</v>
      </c>
      <c r="G11493" s="5">
        <v>21408</v>
      </c>
      <c r="H11493" s="6">
        <v>0.2142657</v>
      </c>
      <c r="I11493" s="7">
        <v>66.269000000000005</v>
      </c>
      <c r="J11493" s="2">
        <v>49.444400000000002</v>
      </c>
      <c r="K11493">
        <v>9</v>
      </c>
    </row>
    <row r="11494" spans="1:11" x14ac:dyDescent="0.25">
      <c r="A11494">
        <v>42086</v>
      </c>
      <c r="B11494" s="2">
        <v>46.862679999999997</v>
      </c>
      <c r="C11494" s="3">
        <v>4413</v>
      </c>
      <c r="D11494" s="4">
        <v>37140</v>
      </c>
      <c r="E11494" t="s">
        <v>8194</v>
      </c>
      <c r="F11494" s="4" t="s">
        <v>7883</v>
      </c>
      <c r="G11494" s="5">
        <v>3073</v>
      </c>
      <c r="H11494" s="6">
        <v>0.20494470000000001</v>
      </c>
      <c r="I11494" s="7">
        <v>67.879000000000005</v>
      </c>
    </row>
    <row r="11495" spans="1:11" x14ac:dyDescent="0.25">
      <c r="A11495">
        <v>50140</v>
      </c>
      <c r="B11495" s="2">
        <v>46.861559999999997</v>
      </c>
      <c r="C11495" s="3">
        <v>3151</v>
      </c>
      <c r="E11495" t="s">
        <v>9630</v>
      </c>
      <c r="F11495" s="4" t="s">
        <v>9593</v>
      </c>
      <c r="G11495" s="5">
        <v>1613</v>
      </c>
      <c r="H11495" s="6">
        <v>0.30750159999999999</v>
      </c>
      <c r="I11495" s="7">
        <v>50.155999999999999</v>
      </c>
      <c r="J11495" s="2">
        <v>54</v>
      </c>
      <c r="K11495">
        <v>3</v>
      </c>
    </row>
    <row r="11496" spans="1:11" x14ac:dyDescent="0.25">
      <c r="A11496">
        <v>49095</v>
      </c>
      <c r="B11496" s="2">
        <v>46.860840000000003</v>
      </c>
      <c r="C11496" s="3">
        <v>1921</v>
      </c>
      <c r="D11496" s="4">
        <v>43780</v>
      </c>
      <c r="E11496" t="s">
        <v>8694</v>
      </c>
      <c r="F11496" s="4" t="s">
        <v>9106</v>
      </c>
      <c r="G11496" s="5">
        <v>1422</v>
      </c>
      <c r="H11496" s="6">
        <v>0.19057669999999999</v>
      </c>
      <c r="I11496" s="7">
        <v>70.356999999999999</v>
      </c>
    </row>
    <row r="11497" spans="1:11" x14ac:dyDescent="0.25">
      <c r="A11497">
        <v>67839</v>
      </c>
      <c r="B11497" s="2">
        <v>46.860280000000003</v>
      </c>
      <c r="C11497" s="3">
        <v>1292</v>
      </c>
      <c r="E11497" t="s">
        <v>439</v>
      </c>
      <c r="F11497" s="4" t="s">
        <v>12494</v>
      </c>
      <c r="G11497" s="5">
        <v>904</v>
      </c>
      <c r="H11497" s="6">
        <v>0.22099450000000001</v>
      </c>
      <c r="I11497" s="7">
        <v>65.096000000000004</v>
      </c>
    </row>
    <row r="11498" spans="1:11" x14ac:dyDescent="0.25">
      <c r="A11498">
        <v>58480</v>
      </c>
      <c r="B11498" s="2">
        <v>46.860010000000003</v>
      </c>
      <c r="C11498" s="3">
        <v>284</v>
      </c>
      <c r="E11498" t="s">
        <v>2813</v>
      </c>
      <c r="F11498" s="4" t="s">
        <v>11069</v>
      </c>
      <c r="G11498" s="5">
        <v>187</v>
      </c>
      <c r="H11498" s="6">
        <v>0.14438500000000001</v>
      </c>
      <c r="I11498" s="7">
        <v>78.332999999999998</v>
      </c>
    </row>
    <row r="11499" spans="1:11" x14ac:dyDescent="0.25">
      <c r="A11499">
        <v>77426</v>
      </c>
      <c r="B11499" s="2">
        <v>46.859589999999997</v>
      </c>
      <c r="C11499" s="3">
        <v>1975</v>
      </c>
      <c r="D11499" s="4">
        <v>14780</v>
      </c>
      <c r="E11499" t="s">
        <v>14048</v>
      </c>
      <c r="F11499" s="4" t="s">
        <v>13752</v>
      </c>
      <c r="G11499" s="5">
        <v>1577</v>
      </c>
      <c r="H11499" s="6">
        <v>0.23067170000000001</v>
      </c>
      <c r="I11499" s="7">
        <v>63.42</v>
      </c>
      <c r="J11499" s="2">
        <v>52</v>
      </c>
      <c r="K11499">
        <v>1</v>
      </c>
    </row>
    <row r="11500" spans="1:11" x14ac:dyDescent="0.25">
      <c r="A11500">
        <v>12865</v>
      </c>
      <c r="B11500" s="2">
        <v>46.858550000000001</v>
      </c>
      <c r="C11500" s="3">
        <v>3875</v>
      </c>
      <c r="D11500" s="4">
        <v>24020</v>
      </c>
      <c r="E11500" t="s">
        <v>281</v>
      </c>
      <c r="F11500" s="4" t="s">
        <v>1280</v>
      </c>
      <c r="G11500" s="5">
        <v>2739</v>
      </c>
      <c r="H11500" s="6">
        <v>0.24388460000000001</v>
      </c>
      <c r="I11500" s="7">
        <v>61.136000000000003</v>
      </c>
      <c r="J11500" s="2">
        <v>55.333300000000001</v>
      </c>
      <c r="K11500">
        <v>3</v>
      </c>
    </row>
    <row r="11501" spans="1:11" x14ac:dyDescent="0.25">
      <c r="A11501">
        <v>15661</v>
      </c>
      <c r="B11501" s="2">
        <v>46.85783</v>
      </c>
      <c r="C11501" s="3">
        <v>500</v>
      </c>
      <c r="D11501" s="4">
        <v>38300</v>
      </c>
      <c r="E11501" t="s">
        <v>3241</v>
      </c>
      <c r="F11501" s="4" t="s">
        <v>3003</v>
      </c>
      <c r="G11501" s="5">
        <v>307</v>
      </c>
      <c r="H11501" s="6">
        <v>0.12987009999999999</v>
      </c>
      <c r="I11501" s="7">
        <v>80.832999999999998</v>
      </c>
      <c r="J11501" s="2">
        <v>31</v>
      </c>
      <c r="K11501">
        <v>1</v>
      </c>
    </row>
    <row r="11502" spans="1:11" x14ac:dyDescent="0.25">
      <c r="A11502">
        <v>56062</v>
      </c>
      <c r="B11502" s="2">
        <v>46.857230000000001</v>
      </c>
      <c r="C11502" s="3">
        <v>3276</v>
      </c>
      <c r="E11502" t="s">
        <v>10615</v>
      </c>
      <c r="F11502" s="4" t="s">
        <v>10428</v>
      </c>
      <c r="G11502" s="5">
        <v>2171</v>
      </c>
      <c r="H11502" s="6">
        <v>0.19843459999999999</v>
      </c>
      <c r="I11502" s="7">
        <v>68.983000000000004</v>
      </c>
      <c r="J11502" s="2">
        <v>49.666699999999999</v>
      </c>
      <c r="K11502">
        <v>3</v>
      </c>
    </row>
    <row r="11503" spans="1:11" x14ac:dyDescent="0.25">
      <c r="A11503">
        <v>49270</v>
      </c>
      <c r="B11503" s="2">
        <v>46.85575</v>
      </c>
      <c r="C11503" s="3">
        <v>5807</v>
      </c>
      <c r="D11503" s="4">
        <v>33780</v>
      </c>
      <c r="E11503" t="s">
        <v>2146</v>
      </c>
      <c r="F11503" s="4" t="s">
        <v>9106</v>
      </c>
      <c r="G11503" s="5">
        <v>3994</v>
      </c>
      <c r="H11503" s="6">
        <v>0.19173970000000001</v>
      </c>
      <c r="I11503" s="7">
        <v>70.138999999999996</v>
      </c>
    </row>
    <row r="11504" spans="1:11" x14ac:dyDescent="0.25">
      <c r="A11504">
        <v>4631</v>
      </c>
      <c r="B11504" s="2">
        <v>46.854520000000001</v>
      </c>
      <c r="C11504" s="3">
        <v>1414</v>
      </c>
      <c r="E11504" t="s">
        <v>903</v>
      </c>
      <c r="F11504" s="4" t="s">
        <v>701</v>
      </c>
      <c r="G11504" s="5">
        <v>1149</v>
      </c>
      <c r="H11504" s="6">
        <v>0.2982609</v>
      </c>
      <c r="I11504" s="7">
        <v>51.731000000000002</v>
      </c>
      <c r="J11504" s="2">
        <v>61</v>
      </c>
      <c r="K11504">
        <v>1</v>
      </c>
    </row>
    <row r="11505" spans="1:12" x14ac:dyDescent="0.25">
      <c r="A11505">
        <v>12985</v>
      </c>
      <c r="B11505" s="2">
        <v>46.854050000000001</v>
      </c>
      <c r="C11505" s="3">
        <v>1315</v>
      </c>
      <c r="D11505" s="4">
        <v>38460</v>
      </c>
      <c r="E11505" t="s">
        <v>2459</v>
      </c>
      <c r="F11505" s="4" t="s">
        <v>1280</v>
      </c>
      <c r="G11505" s="5">
        <v>805</v>
      </c>
      <c r="H11505" s="6">
        <v>0.19478909999999999</v>
      </c>
      <c r="I11505" s="7">
        <v>69.608999999999995</v>
      </c>
    </row>
    <row r="11506" spans="1:12" x14ac:dyDescent="0.25">
      <c r="A11506">
        <v>69140</v>
      </c>
      <c r="B11506" s="2">
        <v>46.853569999999998</v>
      </c>
      <c r="C11506" s="3">
        <v>1766</v>
      </c>
      <c r="E11506" t="s">
        <v>6854</v>
      </c>
      <c r="F11506" s="4" t="s">
        <v>12738</v>
      </c>
      <c r="G11506" s="5">
        <v>1230</v>
      </c>
      <c r="H11506" s="6">
        <v>0.1957758</v>
      </c>
      <c r="I11506" s="7">
        <v>69.438000000000002</v>
      </c>
    </row>
    <row r="11507" spans="1:12" x14ac:dyDescent="0.25">
      <c r="A11507">
        <v>53098</v>
      </c>
      <c r="B11507" s="2">
        <v>46.851260000000003</v>
      </c>
      <c r="C11507" s="3">
        <v>11772</v>
      </c>
      <c r="D11507" s="4">
        <v>13180</v>
      </c>
      <c r="E11507" t="s">
        <v>373</v>
      </c>
      <c r="F11507" s="4" t="s">
        <v>10031</v>
      </c>
      <c r="G11507" s="5">
        <v>8406</v>
      </c>
      <c r="H11507" s="6">
        <v>0.2145831</v>
      </c>
      <c r="I11507" s="7">
        <v>66.185000000000002</v>
      </c>
      <c r="J11507" s="2">
        <v>36</v>
      </c>
      <c r="K11507">
        <v>2</v>
      </c>
    </row>
    <row r="11508" spans="1:12" x14ac:dyDescent="0.25">
      <c r="A11508">
        <v>62012</v>
      </c>
      <c r="B11508" s="2">
        <v>46.848190000000002</v>
      </c>
      <c r="C11508" s="3">
        <v>6474</v>
      </c>
      <c r="D11508" s="4">
        <v>41180</v>
      </c>
      <c r="E11508" t="s">
        <v>318</v>
      </c>
      <c r="F11508" s="4" t="s">
        <v>11490</v>
      </c>
      <c r="G11508" s="5">
        <v>4402</v>
      </c>
      <c r="H11508" s="6">
        <v>0.19009770000000001</v>
      </c>
      <c r="I11508" s="7">
        <v>70.406000000000006</v>
      </c>
      <c r="J11508" s="2">
        <v>54.5</v>
      </c>
      <c r="K11508">
        <v>2</v>
      </c>
    </row>
    <row r="11509" spans="1:12" x14ac:dyDescent="0.25">
      <c r="A11509">
        <v>82712</v>
      </c>
      <c r="B11509" s="2">
        <v>46.847059999999999</v>
      </c>
      <c r="C11509" s="3">
        <v>381</v>
      </c>
      <c r="E11509" t="s">
        <v>7673</v>
      </c>
      <c r="F11509" s="4" t="s">
        <v>14657</v>
      </c>
      <c r="G11509" s="5">
        <v>319</v>
      </c>
      <c r="H11509" s="6">
        <v>0.3009404</v>
      </c>
      <c r="I11509" s="7">
        <v>51.25</v>
      </c>
    </row>
    <row r="11510" spans="1:12" x14ac:dyDescent="0.25">
      <c r="A11510">
        <v>76234</v>
      </c>
      <c r="B11510" s="2">
        <v>46.844470000000001</v>
      </c>
      <c r="C11510" s="3">
        <v>15807</v>
      </c>
      <c r="D11510" s="4">
        <v>19100</v>
      </c>
      <c r="E11510" t="s">
        <v>6372</v>
      </c>
      <c r="F11510" s="4" t="s">
        <v>13752</v>
      </c>
      <c r="G11510" s="5">
        <v>10515</v>
      </c>
      <c r="H11510" s="6">
        <v>0.21681249999999999</v>
      </c>
      <c r="I11510" s="7">
        <v>65.783000000000001</v>
      </c>
      <c r="J11510" s="2">
        <v>32</v>
      </c>
      <c r="K11510">
        <v>2</v>
      </c>
    </row>
    <row r="11511" spans="1:12" x14ac:dyDescent="0.25">
      <c r="A11511">
        <v>23307</v>
      </c>
      <c r="B11511" s="2">
        <v>46.841859999999997</v>
      </c>
      <c r="C11511" s="3">
        <v>493</v>
      </c>
      <c r="E11511" t="s">
        <v>4842</v>
      </c>
      <c r="F11511" s="4" t="s">
        <v>4335</v>
      </c>
      <c r="G11511" s="5">
        <v>370</v>
      </c>
      <c r="H11511" s="6">
        <v>0.27837840000000003</v>
      </c>
      <c r="I11511" s="7">
        <v>55.139000000000003</v>
      </c>
    </row>
    <row r="11512" spans="1:12" x14ac:dyDescent="0.25">
      <c r="A11512">
        <v>3910</v>
      </c>
      <c r="B11512" s="2">
        <v>46.841700000000003</v>
      </c>
      <c r="C11512" s="3">
        <v>474</v>
      </c>
      <c r="D11512" s="4">
        <v>38860</v>
      </c>
      <c r="E11512" t="s">
        <v>710</v>
      </c>
      <c r="F11512" s="4" t="s">
        <v>701</v>
      </c>
      <c r="G11512" s="5">
        <v>307</v>
      </c>
      <c r="H11512" s="6">
        <v>0.28571429999999998</v>
      </c>
      <c r="I11512" s="7">
        <v>53.866</v>
      </c>
      <c r="J11512" s="2">
        <v>37</v>
      </c>
      <c r="K11512">
        <v>1</v>
      </c>
    </row>
    <row r="11513" spans="1:12" x14ac:dyDescent="0.25">
      <c r="A11513">
        <v>54162</v>
      </c>
      <c r="B11513" s="2">
        <v>46.840260000000001</v>
      </c>
      <c r="C11513" s="3">
        <v>8628</v>
      </c>
      <c r="D11513" s="4">
        <v>43020</v>
      </c>
      <c r="E11513" t="s">
        <v>2529</v>
      </c>
      <c r="F11513" s="4" t="s">
        <v>10031</v>
      </c>
      <c r="G11513" s="5">
        <v>5692</v>
      </c>
      <c r="H11513" s="6">
        <v>0.18847710000000001</v>
      </c>
      <c r="I11513" s="7">
        <v>70.665999999999997</v>
      </c>
      <c r="J11513" s="2">
        <v>50.5</v>
      </c>
      <c r="K11513">
        <v>2</v>
      </c>
    </row>
    <row r="11514" spans="1:12" x14ac:dyDescent="0.25">
      <c r="A11514">
        <v>30458</v>
      </c>
      <c r="B11514" s="2">
        <v>46.834330000000001</v>
      </c>
      <c r="C11514" s="3">
        <v>42366</v>
      </c>
      <c r="D11514" s="4">
        <v>44340</v>
      </c>
      <c r="E11514" t="s">
        <v>6454</v>
      </c>
      <c r="F11514" s="4" t="s">
        <v>6363</v>
      </c>
      <c r="G11514" s="5">
        <v>19118</v>
      </c>
      <c r="H11514" s="6">
        <v>0.33722150000000001</v>
      </c>
      <c r="I11514" s="7">
        <v>44.96</v>
      </c>
      <c r="J11514" s="2">
        <v>36.9</v>
      </c>
      <c r="K11514">
        <v>10</v>
      </c>
      <c r="L11514" s="2">
        <v>33</v>
      </c>
    </row>
    <row r="11515" spans="1:12" x14ac:dyDescent="0.25">
      <c r="A11515">
        <v>54484</v>
      </c>
      <c r="B11515" s="2">
        <v>46.82893</v>
      </c>
      <c r="C11515" s="3">
        <v>5178</v>
      </c>
      <c r="D11515" s="4">
        <v>48140</v>
      </c>
      <c r="E11515" t="s">
        <v>1313</v>
      </c>
      <c r="F11515" s="4" t="s">
        <v>10031</v>
      </c>
      <c r="G11515" s="5">
        <v>3421</v>
      </c>
      <c r="H11515" s="6">
        <v>0.1896552</v>
      </c>
      <c r="I11515" s="7">
        <v>70.456999999999994</v>
      </c>
      <c r="J11515" s="2">
        <v>45</v>
      </c>
      <c r="K11515">
        <v>4</v>
      </c>
    </row>
    <row r="11516" spans="1:12" x14ac:dyDescent="0.25">
      <c r="A11516">
        <v>14591</v>
      </c>
      <c r="B11516" s="2">
        <v>46.827849999999998</v>
      </c>
      <c r="C11516" s="3">
        <v>1552</v>
      </c>
      <c r="E11516" t="s">
        <v>511</v>
      </c>
      <c r="F11516" s="4" t="s">
        <v>1280</v>
      </c>
      <c r="G11516" s="5">
        <v>1103</v>
      </c>
      <c r="H11516" s="6">
        <v>0.206709</v>
      </c>
      <c r="I11516" s="7">
        <v>67.5</v>
      </c>
    </row>
    <row r="11517" spans="1:12" x14ac:dyDescent="0.25">
      <c r="A11517">
        <v>53807</v>
      </c>
      <c r="B11517" s="2">
        <v>46.826810000000002</v>
      </c>
      <c r="C11517" s="3">
        <v>4653</v>
      </c>
      <c r="D11517" s="4">
        <v>38420</v>
      </c>
      <c r="E11517" t="s">
        <v>10129</v>
      </c>
      <c r="F11517" s="4" t="s">
        <v>10031</v>
      </c>
      <c r="G11517" s="5">
        <v>3252</v>
      </c>
      <c r="H11517" s="6">
        <v>0.20018449999999999</v>
      </c>
      <c r="I11517" s="7">
        <v>68.625</v>
      </c>
      <c r="J11517" s="2">
        <v>49</v>
      </c>
      <c r="K11517">
        <v>1</v>
      </c>
    </row>
    <row r="11518" spans="1:12" x14ac:dyDescent="0.25">
      <c r="A11518">
        <v>12452</v>
      </c>
      <c r="B11518" s="2">
        <v>46.825980000000001</v>
      </c>
      <c r="C11518" s="3">
        <v>237</v>
      </c>
      <c r="E11518" t="s">
        <v>360</v>
      </c>
      <c r="F11518" s="4" t="s">
        <v>1280</v>
      </c>
      <c r="G11518" s="5">
        <v>188</v>
      </c>
      <c r="H11518" s="6">
        <v>0.26455030000000002</v>
      </c>
      <c r="I11518" s="7">
        <v>57.5</v>
      </c>
    </row>
    <row r="11519" spans="1:12" x14ac:dyDescent="0.25">
      <c r="A11519">
        <v>13612</v>
      </c>
      <c r="B11519" s="2">
        <v>46.825499999999998</v>
      </c>
      <c r="C11519" s="3">
        <v>2904</v>
      </c>
      <c r="D11519" s="4">
        <v>48060</v>
      </c>
      <c r="E11519" t="s">
        <v>2643</v>
      </c>
      <c r="F11519" s="4" t="s">
        <v>1280</v>
      </c>
      <c r="G11519" s="5">
        <v>1827</v>
      </c>
      <c r="H11519" s="6">
        <v>0.21674879999999999</v>
      </c>
      <c r="I11519" s="7">
        <v>65.759</v>
      </c>
    </row>
    <row r="11520" spans="1:12" x14ac:dyDescent="0.25">
      <c r="A11520">
        <v>14486</v>
      </c>
      <c r="B11520" s="2">
        <v>46.825020000000002</v>
      </c>
      <c r="C11520" s="3">
        <v>268</v>
      </c>
      <c r="D11520" s="4">
        <v>12860</v>
      </c>
      <c r="E11520" t="s">
        <v>1653</v>
      </c>
      <c r="F11520" s="4" t="s">
        <v>1280</v>
      </c>
      <c r="G11520" s="5">
        <v>200</v>
      </c>
      <c r="H11520" s="6">
        <v>0.26</v>
      </c>
      <c r="I11520" s="7">
        <v>58.280999999999999</v>
      </c>
    </row>
    <row r="11521" spans="1:12" x14ac:dyDescent="0.25">
      <c r="A11521">
        <v>40356</v>
      </c>
      <c r="B11521" s="2">
        <v>46.818460000000002</v>
      </c>
      <c r="C11521" s="3">
        <v>41361</v>
      </c>
      <c r="D11521" s="4">
        <v>30460</v>
      </c>
      <c r="E11521" t="s">
        <v>7935</v>
      </c>
      <c r="F11521" s="4" t="s">
        <v>7883</v>
      </c>
      <c r="G11521" s="5">
        <v>27216</v>
      </c>
      <c r="H11521" s="6">
        <v>0.25028479999999997</v>
      </c>
      <c r="I11521" s="7">
        <v>59.957000000000001</v>
      </c>
      <c r="J11521" s="2">
        <v>41.4</v>
      </c>
      <c r="K11521">
        <v>10</v>
      </c>
      <c r="L11521" s="2">
        <v>58.9</v>
      </c>
    </row>
    <row r="11522" spans="1:12" x14ac:dyDescent="0.25">
      <c r="A11522">
        <v>81640</v>
      </c>
      <c r="B11522" s="2">
        <v>46.811909999999997</v>
      </c>
      <c r="C11522" s="3">
        <v>137</v>
      </c>
      <c r="D11522" s="4">
        <v>18780</v>
      </c>
      <c r="E11522" t="s">
        <v>14648</v>
      </c>
      <c r="F11522" s="4" t="s">
        <v>14477</v>
      </c>
      <c r="G11522" s="5">
        <v>122</v>
      </c>
      <c r="H11522" s="6">
        <v>7.3770500000000003E-2</v>
      </c>
      <c r="I11522" s="7">
        <v>90.454999999999998</v>
      </c>
    </row>
    <row r="11523" spans="1:12" x14ac:dyDescent="0.25">
      <c r="A11523">
        <v>96703</v>
      </c>
      <c r="B11523" s="2">
        <v>46.811489999999999</v>
      </c>
      <c r="C11523" s="3">
        <v>2388</v>
      </c>
      <c r="D11523" s="4">
        <v>28180</v>
      </c>
      <c r="E11523" t="s">
        <v>16100</v>
      </c>
      <c r="F11523" s="4" t="s">
        <v>16099</v>
      </c>
      <c r="G11523" s="5">
        <v>1638</v>
      </c>
      <c r="H11523" s="6">
        <v>0.22344320000000001</v>
      </c>
      <c r="I11523" s="7">
        <v>64.582999999999998</v>
      </c>
    </row>
    <row r="11524" spans="1:12" x14ac:dyDescent="0.25">
      <c r="A11524">
        <v>68866</v>
      </c>
      <c r="B11524" s="2">
        <v>46.810960000000001</v>
      </c>
      <c r="C11524" s="3">
        <v>824</v>
      </c>
      <c r="D11524" s="4">
        <v>28260</v>
      </c>
      <c r="E11524" t="s">
        <v>12511</v>
      </c>
      <c r="F11524" s="4" t="s">
        <v>12738</v>
      </c>
      <c r="G11524" s="5">
        <v>587</v>
      </c>
      <c r="H11524" s="6">
        <v>0.20954</v>
      </c>
      <c r="I11524" s="7">
        <v>66.984999999999999</v>
      </c>
      <c r="J11524" s="2">
        <v>61</v>
      </c>
      <c r="K11524">
        <v>1</v>
      </c>
    </row>
    <row r="11525" spans="1:12" x14ac:dyDescent="0.25">
      <c r="A11525">
        <v>61356</v>
      </c>
      <c r="B11525" s="2">
        <v>46.808909999999997</v>
      </c>
      <c r="C11525" s="3">
        <v>10836</v>
      </c>
      <c r="D11525" s="4">
        <v>36860</v>
      </c>
      <c r="E11525" t="s">
        <v>187</v>
      </c>
      <c r="F11525" s="4" t="s">
        <v>11490</v>
      </c>
      <c r="G11525" s="5">
        <v>7959</v>
      </c>
      <c r="H11525" s="6">
        <v>0.21824350000000001</v>
      </c>
      <c r="I11525" s="7">
        <v>65.477999999999994</v>
      </c>
      <c r="J11525" s="2">
        <v>44.666699999999999</v>
      </c>
      <c r="K11525">
        <v>3</v>
      </c>
    </row>
    <row r="11526" spans="1:12" x14ac:dyDescent="0.25">
      <c r="A11526">
        <v>69138</v>
      </c>
      <c r="B11526" s="2">
        <v>46.806289999999997</v>
      </c>
      <c r="C11526" s="3">
        <v>4441</v>
      </c>
      <c r="D11526" s="4">
        <v>30420</v>
      </c>
      <c r="E11526" t="s">
        <v>12903</v>
      </c>
      <c r="F11526" s="4" t="s">
        <v>12738</v>
      </c>
      <c r="G11526" s="5">
        <v>2992</v>
      </c>
      <c r="H11526" s="6">
        <v>0.23328879999999999</v>
      </c>
      <c r="I11526" s="7">
        <v>62.875</v>
      </c>
    </row>
    <row r="11527" spans="1:12" x14ac:dyDescent="0.25">
      <c r="A11527">
        <v>97009</v>
      </c>
      <c r="B11527" s="2">
        <v>46.804209999999998</v>
      </c>
      <c r="C11527" s="3">
        <v>7475</v>
      </c>
      <c r="D11527" s="4">
        <v>38900</v>
      </c>
      <c r="E11527" t="s">
        <v>16172</v>
      </c>
      <c r="F11527" s="4" t="s">
        <v>16170</v>
      </c>
      <c r="G11527" s="5">
        <v>5690</v>
      </c>
      <c r="H11527" s="6">
        <v>0.19173989999999999</v>
      </c>
      <c r="I11527" s="7">
        <v>70.052999999999997</v>
      </c>
      <c r="J11527" s="2">
        <v>48.666699999999999</v>
      </c>
      <c r="K11527">
        <v>9</v>
      </c>
    </row>
    <row r="11528" spans="1:12" x14ac:dyDescent="0.25">
      <c r="A11528">
        <v>87939</v>
      </c>
      <c r="B11528" s="2">
        <v>46.802810000000001</v>
      </c>
      <c r="C11528" s="3">
        <v>187</v>
      </c>
      <c r="E11528" t="s">
        <v>953</v>
      </c>
      <c r="F11528" s="4" t="s">
        <v>15124</v>
      </c>
      <c r="G11528" s="5">
        <v>171</v>
      </c>
      <c r="H11528" s="6">
        <v>0.23976610000000001</v>
      </c>
      <c r="I11528" s="7">
        <v>61.75</v>
      </c>
    </row>
    <row r="11529" spans="1:12" x14ac:dyDescent="0.25">
      <c r="A11529">
        <v>57332</v>
      </c>
      <c r="B11529" s="2">
        <v>46.802660000000003</v>
      </c>
      <c r="C11529" s="3">
        <v>773</v>
      </c>
      <c r="E11529" t="s">
        <v>10939</v>
      </c>
      <c r="F11529" s="4" t="s">
        <v>10877</v>
      </c>
      <c r="G11529" s="5">
        <v>467</v>
      </c>
      <c r="H11529" s="6">
        <v>0.19271949999999999</v>
      </c>
      <c r="I11529" s="7">
        <v>69.875</v>
      </c>
    </row>
    <row r="11530" spans="1:12" x14ac:dyDescent="0.25">
      <c r="A11530">
        <v>35577</v>
      </c>
      <c r="B11530" s="2">
        <v>46.80254</v>
      </c>
      <c r="C11530" s="3">
        <v>32</v>
      </c>
      <c r="E11530" t="s">
        <v>2678</v>
      </c>
      <c r="F11530" s="4" t="s">
        <v>7027</v>
      </c>
      <c r="G11530" s="5">
        <v>28</v>
      </c>
      <c r="H11530" s="6">
        <v>6.8965499999999999E-2</v>
      </c>
      <c r="I11530" s="7">
        <v>91.25</v>
      </c>
    </row>
    <row r="11531" spans="1:12" x14ac:dyDescent="0.25">
      <c r="A11531">
        <v>59842</v>
      </c>
      <c r="B11531" s="2">
        <v>46.802520000000001</v>
      </c>
      <c r="C11531" s="3">
        <v>108</v>
      </c>
      <c r="E11531" t="s">
        <v>11462</v>
      </c>
      <c r="F11531" s="4" t="s">
        <v>11278</v>
      </c>
      <c r="G11531" s="5">
        <v>59</v>
      </c>
      <c r="H11531" s="6">
        <v>0.28333330000000001</v>
      </c>
      <c r="I11531" s="7">
        <v>54.204999999999998</v>
      </c>
    </row>
    <row r="11532" spans="1:12" x14ac:dyDescent="0.25">
      <c r="A11532">
        <v>32577</v>
      </c>
      <c r="B11532" s="2">
        <v>46.801749999999998</v>
      </c>
      <c r="C11532" s="3">
        <v>4192</v>
      </c>
      <c r="D11532" s="4">
        <v>37860</v>
      </c>
      <c r="E11532" t="s">
        <v>6799</v>
      </c>
      <c r="F11532" s="4" t="s">
        <v>6689</v>
      </c>
      <c r="G11532" s="5">
        <v>3117</v>
      </c>
      <c r="H11532" s="6">
        <v>0.19730510000000001</v>
      </c>
      <c r="I11532" s="7">
        <v>69.070999999999998</v>
      </c>
    </row>
    <row r="11533" spans="1:12" x14ac:dyDescent="0.25">
      <c r="A11533">
        <v>56221</v>
      </c>
      <c r="B11533" s="2">
        <v>46.800890000000003</v>
      </c>
      <c r="C11533" s="3">
        <v>790</v>
      </c>
      <c r="E11533" t="s">
        <v>10673</v>
      </c>
      <c r="F11533" s="4" t="s">
        <v>10428</v>
      </c>
      <c r="G11533" s="5">
        <v>488</v>
      </c>
      <c r="H11533" s="6">
        <v>0.24130879999999999</v>
      </c>
      <c r="I11533" s="7">
        <v>61.457999999999998</v>
      </c>
    </row>
    <row r="11534" spans="1:12" x14ac:dyDescent="0.25">
      <c r="A11534">
        <v>58352</v>
      </c>
      <c r="B11534" s="2">
        <v>46.800690000000003</v>
      </c>
      <c r="C11534" s="3">
        <v>524</v>
      </c>
      <c r="E11534" t="s">
        <v>11141</v>
      </c>
      <c r="F11534" s="4" t="s">
        <v>11069</v>
      </c>
      <c r="G11534" s="5">
        <v>361</v>
      </c>
      <c r="H11534" s="6">
        <v>0.19667589999999999</v>
      </c>
      <c r="I11534" s="7">
        <v>69.167000000000002</v>
      </c>
    </row>
    <row r="11535" spans="1:12" x14ac:dyDescent="0.25">
      <c r="A11535">
        <v>99171</v>
      </c>
      <c r="B11535" s="2">
        <v>46.800429999999999</v>
      </c>
      <c r="C11535" s="3">
        <v>978</v>
      </c>
      <c r="D11535" s="4">
        <v>39420</v>
      </c>
      <c r="E11535" t="s">
        <v>8855</v>
      </c>
      <c r="F11535" s="4" t="s">
        <v>16344</v>
      </c>
      <c r="G11535" s="5">
        <v>714</v>
      </c>
      <c r="H11535" s="6">
        <v>0.25174829999999998</v>
      </c>
      <c r="I11535" s="7">
        <v>59.643000000000001</v>
      </c>
    </row>
    <row r="11536" spans="1:12" x14ac:dyDescent="0.25">
      <c r="A11536">
        <v>53063</v>
      </c>
      <c r="B11536" s="2">
        <v>46.799979999999998</v>
      </c>
      <c r="C11536" s="3">
        <v>1603</v>
      </c>
      <c r="D11536" s="4">
        <v>31820</v>
      </c>
      <c r="E11536" t="s">
        <v>363</v>
      </c>
      <c r="F11536" s="4" t="s">
        <v>10031</v>
      </c>
      <c r="G11536" s="5">
        <v>1159</v>
      </c>
      <c r="H11536" s="6">
        <v>0.16896549999999999</v>
      </c>
      <c r="I11536" s="7">
        <v>73.941999999999993</v>
      </c>
      <c r="J11536" s="2">
        <v>51</v>
      </c>
      <c r="K11536">
        <v>1</v>
      </c>
    </row>
    <row r="11537" spans="1:12" x14ac:dyDescent="0.25">
      <c r="A11537">
        <v>29334</v>
      </c>
      <c r="B11537" s="2">
        <v>46.797710000000002</v>
      </c>
      <c r="C11537" s="3">
        <v>12937</v>
      </c>
      <c r="D11537" s="4">
        <v>43900</v>
      </c>
      <c r="E11537" t="s">
        <v>6201</v>
      </c>
      <c r="F11537" s="4" t="s">
        <v>6130</v>
      </c>
      <c r="G11537" s="5">
        <v>8329</v>
      </c>
      <c r="H11537" s="6">
        <v>0.24177670000000001</v>
      </c>
      <c r="I11537" s="7">
        <v>61.359000000000002</v>
      </c>
      <c r="J11537" s="2">
        <v>53.6</v>
      </c>
      <c r="K11537">
        <v>5</v>
      </c>
    </row>
    <row r="11538" spans="1:12" x14ac:dyDescent="0.25">
      <c r="A11538">
        <v>73750</v>
      </c>
      <c r="B11538" s="2">
        <v>46.794589999999999</v>
      </c>
      <c r="C11538" s="3">
        <v>7083</v>
      </c>
      <c r="E11538" t="s">
        <v>13553</v>
      </c>
      <c r="F11538" s="4" t="s">
        <v>13462</v>
      </c>
      <c r="G11538" s="5">
        <v>4742</v>
      </c>
      <c r="H11538" s="6">
        <v>0.21994939999999999</v>
      </c>
      <c r="I11538" s="7">
        <v>65.13</v>
      </c>
    </row>
    <row r="11539" spans="1:12" x14ac:dyDescent="0.25">
      <c r="A11539">
        <v>93437</v>
      </c>
      <c r="B11539" s="2">
        <v>46.793109999999999</v>
      </c>
      <c r="C11539" s="3">
        <v>3463</v>
      </c>
      <c r="D11539" s="4">
        <v>42200</v>
      </c>
      <c r="E11539" t="s">
        <v>15667</v>
      </c>
      <c r="F11539" s="4" t="s">
        <v>15368</v>
      </c>
      <c r="G11539" s="5">
        <v>1422</v>
      </c>
      <c r="H11539" s="6">
        <v>0.2480675</v>
      </c>
      <c r="I11539" s="7">
        <v>60.26</v>
      </c>
      <c r="J11539" s="2">
        <v>33.5</v>
      </c>
      <c r="K11539">
        <v>2</v>
      </c>
    </row>
    <row r="11540" spans="1:12" x14ac:dyDescent="0.25">
      <c r="A11540">
        <v>23093</v>
      </c>
      <c r="B11540" s="2">
        <v>46.79063</v>
      </c>
      <c r="C11540" s="3">
        <v>12465</v>
      </c>
      <c r="E11540" t="s">
        <v>4809</v>
      </c>
      <c r="F11540" s="4" t="s">
        <v>4335</v>
      </c>
      <c r="G11540" s="5">
        <v>8920</v>
      </c>
      <c r="H11540" s="6">
        <v>0.19997760000000001</v>
      </c>
      <c r="I11540" s="7">
        <v>68.569999999999993</v>
      </c>
      <c r="J11540" s="2">
        <v>46.333300000000001</v>
      </c>
      <c r="K11540">
        <v>6</v>
      </c>
    </row>
    <row r="11541" spans="1:12" x14ac:dyDescent="0.25">
      <c r="A11541">
        <v>62001</v>
      </c>
      <c r="B11541" s="2">
        <v>46.788220000000003</v>
      </c>
      <c r="C11541" s="3">
        <v>1692</v>
      </c>
      <c r="D11541" s="4">
        <v>41180</v>
      </c>
      <c r="E11541" t="s">
        <v>11847</v>
      </c>
      <c r="F11541" s="4" t="s">
        <v>11490</v>
      </c>
      <c r="G11541" s="5">
        <v>1174</v>
      </c>
      <c r="H11541" s="6">
        <v>0.13021279999999999</v>
      </c>
      <c r="I11541" s="7">
        <v>80.625</v>
      </c>
    </row>
    <row r="11542" spans="1:12" x14ac:dyDescent="0.25">
      <c r="A11542">
        <v>46940</v>
      </c>
      <c r="B11542" s="2">
        <v>46.787469999999999</v>
      </c>
      <c r="C11542" s="3">
        <v>2789</v>
      </c>
      <c r="D11542" s="4">
        <v>47340</v>
      </c>
      <c r="E11542" t="s">
        <v>8920</v>
      </c>
      <c r="F11542" s="4" t="s">
        <v>8800</v>
      </c>
      <c r="G11542" s="5">
        <v>1917</v>
      </c>
      <c r="H11542" s="6">
        <v>0.18769549999999999</v>
      </c>
      <c r="I11542" s="7">
        <v>70.69</v>
      </c>
      <c r="J11542" s="2">
        <v>62</v>
      </c>
      <c r="K11542">
        <v>2</v>
      </c>
    </row>
    <row r="11543" spans="1:12" x14ac:dyDescent="0.25">
      <c r="A11543">
        <v>74842</v>
      </c>
      <c r="B11543" s="2">
        <v>46.786990000000003</v>
      </c>
      <c r="C11543" s="3">
        <v>123</v>
      </c>
      <c r="D11543" s="4">
        <v>10220</v>
      </c>
      <c r="E11543" t="s">
        <v>13714</v>
      </c>
      <c r="F11543" s="4" t="s">
        <v>13462</v>
      </c>
      <c r="G11543" s="5">
        <v>79</v>
      </c>
      <c r="H11543" s="6">
        <v>0.31645570000000001</v>
      </c>
      <c r="I11543" s="7">
        <v>48.438000000000002</v>
      </c>
    </row>
    <row r="11544" spans="1:12" x14ac:dyDescent="0.25">
      <c r="A11544">
        <v>63357</v>
      </c>
      <c r="B11544" s="2">
        <v>46.786099999999998</v>
      </c>
      <c r="C11544" s="3">
        <v>5008</v>
      </c>
      <c r="D11544" s="4">
        <v>41180</v>
      </c>
      <c r="E11544" t="s">
        <v>12137</v>
      </c>
      <c r="F11544" s="4" t="s">
        <v>12102</v>
      </c>
      <c r="G11544" s="5">
        <v>3648</v>
      </c>
      <c r="H11544" s="6">
        <v>0.19512189999999999</v>
      </c>
      <c r="I11544" s="7">
        <v>69.405000000000001</v>
      </c>
    </row>
    <row r="11545" spans="1:12" x14ac:dyDescent="0.25">
      <c r="A11545">
        <v>68355</v>
      </c>
      <c r="B11545" s="2">
        <v>46.78434</v>
      </c>
      <c r="C11545" s="3">
        <v>5204</v>
      </c>
      <c r="E11545" t="s">
        <v>12771</v>
      </c>
      <c r="F11545" s="4" t="s">
        <v>12738</v>
      </c>
      <c r="G11545" s="5">
        <v>3730</v>
      </c>
      <c r="H11545" s="6">
        <v>0.24825739999999999</v>
      </c>
      <c r="I11545" s="7">
        <v>60.220999999999997</v>
      </c>
    </row>
    <row r="11546" spans="1:12" x14ac:dyDescent="0.25">
      <c r="A11546">
        <v>18434</v>
      </c>
      <c r="B11546" s="2">
        <v>46.782780000000002</v>
      </c>
      <c r="C11546" s="3">
        <v>4030</v>
      </c>
      <c r="D11546" s="4">
        <v>42540</v>
      </c>
      <c r="E11546" t="s">
        <v>4059</v>
      </c>
      <c r="F11546" s="4" t="s">
        <v>3003</v>
      </c>
      <c r="G11546" s="5">
        <v>2766</v>
      </c>
      <c r="H11546" s="6">
        <v>0.24439620000000001</v>
      </c>
      <c r="I11546" s="7">
        <v>60.887</v>
      </c>
    </row>
    <row r="11547" spans="1:12" x14ac:dyDescent="0.25">
      <c r="A11547">
        <v>11225</v>
      </c>
      <c r="B11547" s="2">
        <v>46.772480000000002</v>
      </c>
      <c r="C11547" s="3">
        <v>59612</v>
      </c>
      <c r="D11547" s="4">
        <v>35620</v>
      </c>
      <c r="E11547" t="s">
        <v>1238</v>
      </c>
      <c r="F11547" s="4" t="s">
        <v>1280</v>
      </c>
      <c r="G11547" s="5">
        <v>40272</v>
      </c>
      <c r="H11547" s="6">
        <v>0.30166609999999999</v>
      </c>
      <c r="I11547" s="7">
        <v>50.988</v>
      </c>
      <c r="J11547" s="2">
        <v>30.365100000000002</v>
      </c>
      <c r="K11547">
        <v>63</v>
      </c>
      <c r="L11547" s="2">
        <v>7.4</v>
      </c>
    </row>
    <row r="11548" spans="1:12" x14ac:dyDescent="0.25">
      <c r="A11548">
        <v>99324</v>
      </c>
      <c r="B11548" s="2">
        <v>46.761519999999997</v>
      </c>
      <c r="C11548" s="3">
        <v>9272</v>
      </c>
      <c r="D11548" s="4">
        <v>47460</v>
      </c>
      <c r="E11548" t="s">
        <v>16586</v>
      </c>
      <c r="F11548" s="4" t="s">
        <v>16344</v>
      </c>
      <c r="G11548" s="5">
        <v>5532</v>
      </c>
      <c r="H11548" s="6">
        <v>0.29103400000000001</v>
      </c>
      <c r="I11548" s="7">
        <v>52.825000000000003</v>
      </c>
      <c r="J11548" s="2">
        <v>42.333300000000001</v>
      </c>
      <c r="K11548">
        <v>3</v>
      </c>
    </row>
    <row r="11549" spans="1:12" x14ac:dyDescent="0.25">
      <c r="A11549">
        <v>68403</v>
      </c>
      <c r="B11549" s="2">
        <v>46.760159999999999</v>
      </c>
      <c r="C11549" s="3">
        <v>211</v>
      </c>
      <c r="D11549" s="4">
        <v>36540</v>
      </c>
      <c r="E11549" t="s">
        <v>12781</v>
      </c>
      <c r="F11549" s="4" t="s">
        <v>12738</v>
      </c>
      <c r="G11549" s="5">
        <v>141</v>
      </c>
      <c r="H11549" s="6">
        <v>0.18439720000000001</v>
      </c>
      <c r="I11549" s="7">
        <v>71.25</v>
      </c>
    </row>
    <row r="11550" spans="1:12" x14ac:dyDescent="0.25">
      <c r="A11550">
        <v>73647</v>
      </c>
      <c r="B11550" s="2">
        <v>46.760010000000001</v>
      </c>
      <c r="C11550" s="3">
        <v>653</v>
      </c>
      <c r="E11550" t="s">
        <v>13535</v>
      </c>
      <c r="F11550" s="4" t="s">
        <v>13462</v>
      </c>
      <c r="G11550" s="5">
        <v>495</v>
      </c>
      <c r="H11550" s="6">
        <v>0.29494949999999998</v>
      </c>
      <c r="I11550" s="7">
        <v>52.143000000000001</v>
      </c>
    </row>
    <row r="11551" spans="1:12" x14ac:dyDescent="0.25">
      <c r="A11551">
        <v>49101</v>
      </c>
      <c r="B11551" s="2">
        <v>46.759369999999997</v>
      </c>
      <c r="C11551" s="3">
        <v>2964</v>
      </c>
      <c r="D11551" s="4">
        <v>35660</v>
      </c>
      <c r="E11551" t="s">
        <v>9333</v>
      </c>
      <c r="F11551" s="4" t="s">
        <v>9106</v>
      </c>
      <c r="G11551" s="5">
        <v>2198</v>
      </c>
      <c r="H11551" s="6">
        <v>0.1946339</v>
      </c>
      <c r="I11551" s="7">
        <v>69.475999999999999</v>
      </c>
    </row>
    <row r="11552" spans="1:12" x14ac:dyDescent="0.25">
      <c r="A11552">
        <v>19154</v>
      </c>
      <c r="B11552" s="2">
        <v>46.753189999999996</v>
      </c>
      <c r="C11552" s="3">
        <v>33618</v>
      </c>
      <c r="D11552" s="4">
        <v>37980</v>
      </c>
      <c r="E11552" t="s">
        <v>2682</v>
      </c>
      <c r="F11552" s="4" t="s">
        <v>3003</v>
      </c>
      <c r="G11552" s="5">
        <v>23624</v>
      </c>
      <c r="H11552" s="6">
        <v>0.18828310000000001</v>
      </c>
      <c r="I11552" s="7">
        <v>70.558999999999997</v>
      </c>
      <c r="J11552" s="2">
        <v>45.5</v>
      </c>
      <c r="K11552">
        <v>10</v>
      </c>
      <c r="L11552" s="2">
        <v>78.599999999999994</v>
      </c>
    </row>
    <row r="11553" spans="1:12" x14ac:dyDescent="0.25">
      <c r="A11553">
        <v>45805</v>
      </c>
      <c r="B11553" s="2">
        <v>46.743960000000001</v>
      </c>
      <c r="C11553" s="3">
        <v>23452</v>
      </c>
      <c r="D11553" s="4">
        <v>30620</v>
      </c>
      <c r="E11553" t="s">
        <v>2862</v>
      </c>
      <c r="F11553" s="4" t="s">
        <v>8295</v>
      </c>
      <c r="G11553" s="5">
        <v>14930</v>
      </c>
      <c r="H11553" s="6">
        <v>0.22979040000000001</v>
      </c>
      <c r="I11553" s="7">
        <v>63.386000000000003</v>
      </c>
      <c r="J11553" s="2">
        <v>41.625</v>
      </c>
      <c r="K11553">
        <v>8</v>
      </c>
    </row>
    <row r="11554" spans="1:12" x14ac:dyDescent="0.25">
      <c r="A11554">
        <v>68733</v>
      </c>
      <c r="B11554" s="2">
        <v>46.740180000000002</v>
      </c>
      <c r="C11554" s="3">
        <v>1266</v>
      </c>
      <c r="D11554" s="4">
        <v>43580</v>
      </c>
      <c r="E11554" t="s">
        <v>1462</v>
      </c>
      <c r="F11554" s="4" t="s">
        <v>12738</v>
      </c>
      <c r="G11554" s="5">
        <v>847</v>
      </c>
      <c r="H11554" s="6">
        <v>0.1698113</v>
      </c>
      <c r="I11554" s="7">
        <v>73.75</v>
      </c>
      <c r="J11554" s="2">
        <v>69.333299999999994</v>
      </c>
      <c r="K11554">
        <v>3</v>
      </c>
    </row>
    <row r="11555" spans="1:12" x14ac:dyDescent="0.25">
      <c r="A11555">
        <v>36345</v>
      </c>
      <c r="B11555" s="2">
        <v>46.73865</v>
      </c>
      <c r="C11555" s="3">
        <v>8227</v>
      </c>
      <c r="D11555" s="4">
        <v>20020</v>
      </c>
      <c r="E11555" t="s">
        <v>7231</v>
      </c>
      <c r="F11555" s="4" t="s">
        <v>7027</v>
      </c>
      <c r="G11555" s="5">
        <v>5565</v>
      </c>
      <c r="H11555" s="6">
        <v>0.2251572</v>
      </c>
      <c r="I11555" s="7">
        <v>64.183000000000007</v>
      </c>
      <c r="J11555" s="2">
        <v>55</v>
      </c>
      <c r="K11555">
        <v>2</v>
      </c>
    </row>
    <row r="11556" spans="1:12" x14ac:dyDescent="0.25">
      <c r="A11556">
        <v>22503</v>
      </c>
      <c r="B11556" s="2">
        <v>46.736490000000003</v>
      </c>
      <c r="C11556" s="3">
        <v>4745</v>
      </c>
      <c r="E11556" t="s">
        <v>176</v>
      </c>
      <c r="F11556" s="4" t="s">
        <v>4335</v>
      </c>
      <c r="G11556" s="5">
        <v>3453</v>
      </c>
      <c r="H11556" s="6">
        <v>0.2252461</v>
      </c>
      <c r="I11556" s="7">
        <v>64.167000000000002</v>
      </c>
      <c r="J11556" s="2">
        <v>49.333300000000001</v>
      </c>
      <c r="K11556">
        <v>3</v>
      </c>
    </row>
    <row r="11557" spans="1:12" x14ac:dyDescent="0.25">
      <c r="A11557">
        <v>62631</v>
      </c>
      <c r="B11557" s="2">
        <v>46.735619999999997</v>
      </c>
      <c r="C11557" s="3">
        <v>247</v>
      </c>
      <c r="D11557" s="4">
        <v>27300</v>
      </c>
      <c r="E11557" t="s">
        <v>217</v>
      </c>
      <c r="F11557" s="4" t="s">
        <v>11490</v>
      </c>
      <c r="G11557" s="5">
        <v>186</v>
      </c>
      <c r="H11557" s="6">
        <v>0.18279570000000001</v>
      </c>
      <c r="I11557" s="7">
        <v>71.5</v>
      </c>
    </row>
    <row r="11558" spans="1:12" x14ac:dyDescent="0.25">
      <c r="A11558">
        <v>53085</v>
      </c>
      <c r="B11558" s="2">
        <v>46.733620000000002</v>
      </c>
      <c r="C11558" s="3">
        <v>11274</v>
      </c>
      <c r="D11558" s="4">
        <v>43100</v>
      </c>
      <c r="E11558" t="s">
        <v>10067</v>
      </c>
      <c r="F11558" s="4" t="s">
        <v>10031</v>
      </c>
      <c r="G11558" s="5">
        <v>8147</v>
      </c>
      <c r="H11558" s="6">
        <v>0.22106300000000001</v>
      </c>
      <c r="I11558" s="7">
        <v>64.887</v>
      </c>
      <c r="J11558" s="2">
        <v>39.166699999999999</v>
      </c>
      <c r="K11558">
        <v>6</v>
      </c>
    </row>
    <row r="11559" spans="1:12" x14ac:dyDescent="0.25">
      <c r="A11559">
        <v>4938</v>
      </c>
      <c r="B11559" s="2">
        <v>46.730119999999999</v>
      </c>
      <c r="C11559" s="3">
        <v>9718</v>
      </c>
      <c r="E11559" t="s">
        <v>662</v>
      </c>
      <c r="F11559" s="4" t="s">
        <v>701</v>
      </c>
      <c r="G11559" s="5">
        <v>6487</v>
      </c>
      <c r="H11559" s="6">
        <v>0.31612210000000002</v>
      </c>
      <c r="I11559" s="7">
        <v>48.457000000000001</v>
      </c>
      <c r="J11559" s="2">
        <v>43.428600000000003</v>
      </c>
      <c r="K11559">
        <v>7</v>
      </c>
    </row>
    <row r="11560" spans="1:12" x14ac:dyDescent="0.25">
      <c r="A11560">
        <v>64401</v>
      </c>
      <c r="B11560" s="2">
        <v>46.72831</v>
      </c>
      <c r="C11560" s="3">
        <v>1546</v>
      </c>
      <c r="D11560" s="4">
        <v>41140</v>
      </c>
      <c r="E11560" t="s">
        <v>9979</v>
      </c>
      <c r="F11560" s="4" t="s">
        <v>12102</v>
      </c>
      <c r="G11560" s="5">
        <v>1065</v>
      </c>
      <c r="H11560" s="6">
        <v>0.17089199999999999</v>
      </c>
      <c r="I11560" s="7">
        <v>73.55</v>
      </c>
    </row>
    <row r="11561" spans="1:12" x14ac:dyDescent="0.25">
      <c r="A11561">
        <v>58046</v>
      </c>
      <c r="B11561" s="2">
        <v>46.72795</v>
      </c>
      <c r="C11561" s="3">
        <v>647</v>
      </c>
      <c r="E11561" t="s">
        <v>483</v>
      </c>
      <c r="F11561" s="4" t="s">
        <v>11069</v>
      </c>
      <c r="G11561" s="5">
        <v>432</v>
      </c>
      <c r="H11561" s="6">
        <v>0.15704389999999999</v>
      </c>
      <c r="I11561" s="7">
        <v>75.938000000000002</v>
      </c>
    </row>
    <row r="11562" spans="1:12" x14ac:dyDescent="0.25">
      <c r="A11562">
        <v>82336</v>
      </c>
      <c r="B11562" s="2">
        <v>46.727789999999999</v>
      </c>
      <c r="C11562" s="3">
        <v>370</v>
      </c>
      <c r="D11562" s="4">
        <v>40540</v>
      </c>
      <c r="E11562" t="s">
        <v>14677</v>
      </c>
      <c r="F11562" s="4" t="s">
        <v>14657</v>
      </c>
      <c r="G11562" s="5">
        <v>232</v>
      </c>
      <c r="H11562" s="6">
        <v>0.1330472</v>
      </c>
      <c r="I11562" s="7">
        <v>80.082999999999998</v>
      </c>
    </row>
    <row r="11563" spans="1:12" x14ac:dyDescent="0.25">
      <c r="A11563">
        <v>59750</v>
      </c>
      <c r="B11563" s="2">
        <v>46.727670000000003</v>
      </c>
      <c r="C11563" s="3">
        <v>312</v>
      </c>
      <c r="D11563" s="4">
        <v>15580</v>
      </c>
      <c r="E11563" t="s">
        <v>11237</v>
      </c>
      <c r="F11563" s="4" t="s">
        <v>11278</v>
      </c>
      <c r="G11563" s="5">
        <v>270</v>
      </c>
      <c r="H11563" s="6">
        <v>0.25461250000000002</v>
      </c>
      <c r="I11563" s="7">
        <v>59.063000000000002</v>
      </c>
    </row>
    <row r="11564" spans="1:12" x14ac:dyDescent="0.25">
      <c r="A11564">
        <v>27915</v>
      </c>
      <c r="B11564" s="2">
        <v>46.727420000000002</v>
      </c>
      <c r="C11564" s="3">
        <v>949</v>
      </c>
      <c r="D11564" s="4">
        <v>28620</v>
      </c>
      <c r="E11564" t="s">
        <v>338</v>
      </c>
      <c r="F11564" s="4" t="s">
        <v>5642</v>
      </c>
      <c r="G11564" s="5">
        <v>768</v>
      </c>
      <c r="H11564" s="6">
        <v>0.22106629999999999</v>
      </c>
      <c r="I11564" s="7">
        <v>64.849999999999994</v>
      </c>
      <c r="J11564" s="2">
        <v>52</v>
      </c>
      <c r="K11564">
        <v>1</v>
      </c>
    </row>
    <row r="11565" spans="1:12" x14ac:dyDescent="0.25">
      <c r="A11565">
        <v>73801</v>
      </c>
      <c r="B11565" s="2">
        <v>46.72495</v>
      </c>
      <c r="C11565" s="3">
        <v>15180</v>
      </c>
      <c r="D11565" s="4">
        <v>49260</v>
      </c>
      <c r="E11565" t="s">
        <v>3641</v>
      </c>
      <c r="F11565" s="4" t="s">
        <v>13462</v>
      </c>
      <c r="G11565" s="5">
        <v>9602</v>
      </c>
      <c r="H11565" s="6">
        <v>0.1969176</v>
      </c>
      <c r="I11565" s="7">
        <v>69.022999999999996</v>
      </c>
      <c r="J11565" s="2">
        <v>46.2</v>
      </c>
      <c r="K11565">
        <v>5</v>
      </c>
    </row>
    <row r="11566" spans="1:12" x14ac:dyDescent="0.25">
      <c r="A11566">
        <v>37216</v>
      </c>
      <c r="B11566" s="2">
        <v>46.719340000000003</v>
      </c>
      <c r="C11566" s="3">
        <v>18743</v>
      </c>
      <c r="D11566" s="4">
        <v>34980</v>
      </c>
      <c r="E11566" t="s">
        <v>5777</v>
      </c>
      <c r="F11566" s="4" t="s">
        <v>7348</v>
      </c>
      <c r="G11566" s="5">
        <v>13831</v>
      </c>
      <c r="H11566" s="6">
        <v>0.2855181</v>
      </c>
      <c r="I11566" s="7">
        <v>53.701999999999998</v>
      </c>
      <c r="J11566" s="2">
        <v>47.625</v>
      </c>
      <c r="K11566">
        <v>16</v>
      </c>
      <c r="L11566" s="2">
        <v>86.9</v>
      </c>
    </row>
    <row r="11567" spans="1:12" x14ac:dyDescent="0.25">
      <c r="A11567">
        <v>61536</v>
      </c>
      <c r="B11567" s="2">
        <v>46.71555</v>
      </c>
      <c r="C11567" s="3">
        <v>2724</v>
      </c>
      <c r="D11567" s="4">
        <v>37900</v>
      </c>
      <c r="E11567" t="s">
        <v>11766</v>
      </c>
      <c r="F11567" s="4" t="s">
        <v>11490</v>
      </c>
      <c r="G11567" s="5">
        <v>1981</v>
      </c>
      <c r="H11567" s="6">
        <v>0.1639758</v>
      </c>
      <c r="I11567" s="7">
        <v>74.7</v>
      </c>
    </row>
    <row r="11568" spans="1:12" x14ac:dyDescent="0.25">
      <c r="A11568">
        <v>25882</v>
      </c>
      <c r="B11568" s="2">
        <v>46.714660000000002</v>
      </c>
      <c r="C11568" s="3">
        <v>2572</v>
      </c>
      <c r="E11568" t="s">
        <v>5437</v>
      </c>
      <c r="F11568" s="4" t="s">
        <v>5144</v>
      </c>
      <c r="G11568" s="5">
        <v>1776</v>
      </c>
      <c r="H11568" s="6">
        <v>0.23817569999999999</v>
      </c>
      <c r="I11568" s="7">
        <v>61.875</v>
      </c>
    </row>
    <row r="11569" spans="1:12" x14ac:dyDescent="0.25">
      <c r="A11569">
        <v>13788</v>
      </c>
      <c r="B11569" s="2">
        <v>46.714030000000001</v>
      </c>
      <c r="C11569" s="3">
        <v>1042</v>
      </c>
      <c r="E11569" t="s">
        <v>2721</v>
      </c>
      <c r="F11569" s="4" t="s">
        <v>1280</v>
      </c>
      <c r="G11569" s="5">
        <v>795</v>
      </c>
      <c r="H11569" s="6">
        <v>0.25157230000000003</v>
      </c>
      <c r="I11569" s="7">
        <v>59.558999999999997</v>
      </c>
    </row>
    <row r="11570" spans="1:12" x14ac:dyDescent="0.25">
      <c r="A11570">
        <v>98312</v>
      </c>
      <c r="B11570" s="2">
        <v>46.708840000000002</v>
      </c>
      <c r="C11570" s="3">
        <v>31330</v>
      </c>
      <c r="D11570" s="4">
        <v>14740</v>
      </c>
      <c r="E11570" t="s">
        <v>16399</v>
      </c>
      <c r="F11570" s="4" t="s">
        <v>16344</v>
      </c>
      <c r="G11570" s="5">
        <v>20906</v>
      </c>
      <c r="H11570" s="6">
        <v>0.22338079999999999</v>
      </c>
      <c r="I11570" s="7">
        <v>64.429000000000002</v>
      </c>
      <c r="J11570" s="2">
        <v>52.769199999999998</v>
      </c>
      <c r="K11570">
        <v>13</v>
      </c>
      <c r="L11570" s="2">
        <v>97.3</v>
      </c>
    </row>
    <row r="11571" spans="1:12" x14ac:dyDescent="0.25">
      <c r="A11571">
        <v>77616</v>
      </c>
      <c r="B11571" s="2">
        <v>46.703690000000002</v>
      </c>
      <c r="C11571" s="3">
        <v>750</v>
      </c>
      <c r="E11571" t="s">
        <v>14098</v>
      </c>
      <c r="F11571" s="4" t="s">
        <v>13752</v>
      </c>
      <c r="G11571" s="5">
        <v>610</v>
      </c>
      <c r="H11571" s="6">
        <v>5.9016399999999997E-2</v>
      </c>
      <c r="I11571" s="7">
        <v>92.828999999999994</v>
      </c>
      <c r="J11571" s="2">
        <v>59.5</v>
      </c>
      <c r="K11571">
        <v>2</v>
      </c>
    </row>
    <row r="11572" spans="1:12" x14ac:dyDescent="0.25">
      <c r="A11572">
        <v>23434</v>
      </c>
      <c r="B11572" s="2">
        <v>46.695979999999999</v>
      </c>
      <c r="C11572" s="3">
        <v>48645</v>
      </c>
      <c r="D11572" s="4">
        <v>47260</v>
      </c>
      <c r="E11572" t="s">
        <v>4871</v>
      </c>
      <c r="F11572" s="4" t="s">
        <v>4335</v>
      </c>
      <c r="G11572" s="5">
        <v>31590</v>
      </c>
      <c r="H11572" s="6">
        <v>0.21081949999999999</v>
      </c>
      <c r="I11572" s="7">
        <v>66.593999999999994</v>
      </c>
      <c r="J11572" s="2">
        <v>62</v>
      </c>
      <c r="K11572">
        <v>9</v>
      </c>
    </row>
    <row r="11573" spans="1:12" x14ac:dyDescent="0.25">
      <c r="A11573">
        <v>92344</v>
      </c>
      <c r="B11573" s="2">
        <v>46.685389999999998</v>
      </c>
      <c r="C11573" s="3">
        <v>21392</v>
      </c>
      <c r="D11573" s="4">
        <v>40140</v>
      </c>
      <c r="E11573" t="s">
        <v>9393</v>
      </c>
      <c r="F11573" s="4" t="s">
        <v>15368</v>
      </c>
      <c r="G11573" s="5">
        <v>12680</v>
      </c>
      <c r="H11573" s="6">
        <v>0.16884859999999999</v>
      </c>
      <c r="I11573" s="7">
        <v>73.840999999999994</v>
      </c>
    </row>
    <row r="11574" spans="1:12" x14ac:dyDescent="0.25">
      <c r="A11574">
        <v>31763</v>
      </c>
      <c r="B11574" s="2">
        <v>46.678620000000002</v>
      </c>
      <c r="C11574" s="3">
        <v>24063</v>
      </c>
      <c r="D11574" s="4">
        <v>10500</v>
      </c>
      <c r="E11574" t="s">
        <v>1683</v>
      </c>
      <c r="F11574" s="4" t="s">
        <v>6363</v>
      </c>
      <c r="G11574" s="5">
        <v>15621</v>
      </c>
      <c r="H11574" s="6">
        <v>0.2168736</v>
      </c>
      <c r="I11574" s="7">
        <v>65.537000000000006</v>
      </c>
      <c r="J11574" s="2">
        <v>48</v>
      </c>
      <c r="K11574">
        <v>2</v>
      </c>
    </row>
    <row r="11575" spans="1:12" x14ac:dyDescent="0.25">
      <c r="A11575">
        <v>49230</v>
      </c>
      <c r="B11575" s="2">
        <v>46.673050000000003</v>
      </c>
      <c r="C11575" s="3">
        <v>10274</v>
      </c>
      <c r="D11575" s="4">
        <v>27100</v>
      </c>
      <c r="E11575" t="s">
        <v>1238</v>
      </c>
      <c r="F11575" s="4" t="s">
        <v>9106</v>
      </c>
      <c r="G11575" s="5">
        <v>7631</v>
      </c>
      <c r="H11575" s="6">
        <v>0.20888480000000001</v>
      </c>
      <c r="I11575" s="7">
        <v>66.917000000000002</v>
      </c>
      <c r="J11575" s="2">
        <v>30.666699999999999</v>
      </c>
      <c r="K11575">
        <v>3</v>
      </c>
    </row>
    <row r="11576" spans="1:12" x14ac:dyDescent="0.25">
      <c r="A11576">
        <v>6444</v>
      </c>
      <c r="B11576" s="2">
        <v>46.671210000000002</v>
      </c>
      <c r="C11576" s="3">
        <v>155</v>
      </c>
      <c r="D11576" s="4">
        <v>25540</v>
      </c>
      <c r="E11576" t="s">
        <v>445</v>
      </c>
      <c r="F11576" s="4" t="s">
        <v>1198</v>
      </c>
      <c r="G11576" s="5">
        <v>104</v>
      </c>
      <c r="H11576" s="6">
        <v>0</v>
      </c>
      <c r="I11576" s="7">
        <v>103</v>
      </c>
    </row>
    <row r="11577" spans="1:12" x14ac:dyDescent="0.25">
      <c r="A11577">
        <v>4029</v>
      </c>
      <c r="B11577" s="2">
        <v>46.67089</v>
      </c>
      <c r="C11577" s="3">
        <v>1603</v>
      </c>
      <c r="D11577" s="4">
        <v>38860</v>
      </c>
      <c r="E11577" t="s">
        <v>724</v>
      </c>
      <c r="F11577" s="4" t="s">
        <v>701</v>
      </c>
      <c r="G11577" s="5">
        <v>1233</v>
      </c>
      <c r="H11577" s="6">
        <v>0.26823340000000001</v>
      </c>
      <c r="I11577" s="7">
        <v>56.645000000000003</v>
      </c>
      <c r="J11577" s="2">
        <v>38</v>
      </c>
      <c r="K11577">
        <v>2</v>
      </c>
    </row>
    <row r="11578" spans="1:12" x14ac:dyDescent="0.25">
      <c r="A11578">
        <v>81428</v>
      </c>
      <c r="B11578" s="2">
        <v>46.669939999999997</v>
      </c>
      <c r="C11578" s="3">
        <v>3882</v>
      </c>
      <c r="E11578" t="s">
        <v>14633</v>
      </c>
      <c r="F11578" s="4" t="s">
        <v>14477</v>
      </c>
      <c r="G11578" s="5">
        <v>2698</v>
      </c>
      <c r="H11578" s="6">
        <v>0.2367544</v>
      </c>
      <c r="I11578" s="7">
        <v>62.082999999999998</v>
      </c>
      <c r="J11578" s="2">
        <v>59.333300000000001</v>
      </c>
      <c r="K11578">
        <v>3</v>
      </c>
    </row>
    <row r="11579" spans="1:12" x14ac:dyDescent="0.25">
      <c r="A11579">
        <v>33035</v>
      </c>
      <c r="B11579" s="2">
        <v>46.667140000000003</v>
      </c>
      <c r="C11579" s="3">
        <v>14010</v>
      </c>
      <c r="D11579" s="4">
        <v>33100</v>
      </c>
      <c r="E11579" t="s">
        <v>3067</v>
      </c>
      <c r="F11579" s="4" t="s">
        <v>6689</v>
      </c>
      <c r="G11579" s="5">
        <v>9015</v>
      </c>
      <c r="H11579" s="6">
        <v>0.26444810000000002</v>
      </c>
      <c r="I11579" s="7">
        <v>57.293999999999997</v>
      </c>
      <c r="J11579" s="2">
        <v>71</v>
      </c>
      <c r="K11579">
        <v>1</v>
      </c>
    </row>
    <row r="11580" spans="1:12" x14ac:dyDescent="0.25">
      <c r="A11580">
        <v>33484</v>
      </c>
      <c r="B11580" s="2">
        <v>46.659799999999997</v>
      </c>
      <c r="C11580" s="3">
        <v>23870</v>
      </c>
      <c r="D11580" s="4">
        <v>33100</v>
      </c>
      <c r="E11580" t="s">
        <v>6888</v>
      </c>
      <c r="F11580" s="4" t="s">
        <v>6689</v>
      </c>
      <c r="G11580" s="5">
        <v>21652</v>
      </c>
      <c r="H11580" s="6">
        <v>0.30191210000000002</v>
      </c>
      <c r="I11580" s="7">
        <v>50.819000000000003</v>
      </c>
    </row>
    <row r="11581" spans="1:12" x14ac:dyDescent="0.25">
      <c r="A11581">
        <v>64423</v>
      </c>
      <c r="B11581" s="2">
        <v>46.654470000000003</v>
      </c>
      <c r="C11581" s="3">
        <v>839</v>
      </c>
      <c r="D11581" s="4">
        <v>32340</v>
      </c>
      <c r="E11581" t="s">
        <v>1031</v>
      </c>
      <c r="F11581" s="4" t="s">
        <v>12102</v>
      </c>
      <c r="G11581" s="5">
        <v>597</v>
      </c>
      <c r="H11581" s="6">
        <v>0.19732440000000001</v>
      </c>
      <c r="I11581" s="7">
        <v>68.888999999999996</v>
      </c>
      <c r="J11581" s="2">
        <v>67</v>
      </c>
      <c r="K11581">
        <v>1</v>
      </c>
    </row>
    <row r="11582" spans="1:12" x14ac:dyDescent="0.25">
      <c r="A11582">
        <v>4009</v>
      </c>
      <c r="B11582" s="2">
        <v>46.653480000000002</v>
      </c>
      <c r="C11582" s="3">
        <v>5227</v>
      </c>
      <c r="D11582" s="4">
        <v>38860</v>
      </c>
      <c r="E11582" t="s">
        <v>716</v>
      </c>
      <c r="F11582" s="4" t="s">
        <v>701</v>
      </c>
      <c r="G11582" s="5">
        <v>3552</v>
      </c>
      <c r="H11582" s="6">
        <v>0.29411769999999998</v>
      </c>
      <c r="I11582" s="7">
        <v>52.158999999999999</v>
      </c>
      <c r="J11582" s="2">
        <v>54.5</v>
      </c>
      <c r="K11582">
        <v>4</v>
      </c>
    </row>
    <row r="11583" spans="1:12" x14ac:dyDescent="0.25">
      <c r="A11583">
        <v>62612</v>
      </c>
      <c r="B11583" s="2">
        <v>46.652340000000002</v>
      </c>
      <c r="C11583" s="3">
        <v>1718</v>
      </c>
      <c r="E11583" t="s">
        <v>212</v>
      </c>
      <c r="F11583" s="4" t="s">
        <v>11490</v>
      </c>
      <c r="G11583" s="5">
        <v>1241</v>
      </c>
      <c r="H11583" s="6">
        <v>0.1714976</v>
      </c>
      <c r="I11583" s="7">
        <v>73.347999999999999</v>
      </c>
    </row>
    <row r="11584" spans="1:12" x14ac:dyDescent="0.25">
      <c r="A11584">
        <v>51053</v>
      </c>
      <c r="B11584" s="2">
        <v>46.651850000000003</v>
      </c>
      <c r="C11584" s="3">
        <v>1274</v>
      </c>
      <c r="E11584" t="s">
        <v>9821</v>
      </c>
      <c r="F11584" s="4" t="s">
        <v>9593</v>
      </c>
      <c r="G11584" s="5">
        <v>794</v>
      </c>
      <c r="H11584" s="6">
        <v>0.23425689999999999</v>
      </c>
      <c r="I11584" s="7">
        <v>62.5</v>
      </c>
      <c r="J11584" s="2">
        <v>77</v>
      </c>
      <c r="K11584">
        <v>1</v>
      </c>
    </row>
    <row r="11585" spans="1:12" x14ac:dyDescent="0.25">
      <c r="A11585">
        <v>74145</v>
      </c>
      <c r="B11585" s="2">
        <v>46.648789999999998</v>
      </c>
      <c r="C11585" s="3">
        <v>18131</v>
      </c>
      <c r="D11585" s="4">
        <v>46140</v>
      </c>
      <c r="E11585" t="s">
        <v>13622</v>
      </c>
      <c r="F11585" s="4" t="s">
        <v>13462</v>
      </c>
      <c r="G11585" s="5">
        <v>11984</v>
      </c>
      <c r="H11585" s="6">
        <v>0.26366289999999998</v>
      </c>
      <c r="I11585" s="7">
        <v>57.417999999999999</v>
      </c>
      <c r="J11585" s="2">
        <v>45.818199999999997</v>
      </c>
      <c r="K11585">
        <v>11</v>
      </c>
      <c r="L11585" s="2">
        <v>80.099999999999994</v>
      </c>
    </row>
    <row r="11586" spans="1:12" x14ac:dyDescent="0.25">
      <c r="A11586">
        <v>2893</v>
      </c>
      <c r="B11586" s="2">
        <v>46.64087</v>
      </c>
      <c r="C11586" s="3">
        <v>29489</v>
      </c>
      <c r="D11586" s="4">
        <v>39300</v>
      </c>
      <c r="E11586" t="s">
        <v>507</v>
      </c>
      <c r="F11586" s="4" t="s">
        <v>466</v>
      </c>
      <c r="G11586" s="5">
        <v>21120</v>
      </c>
      <c r="H11586" s="6">
        <v>0.22116479999999999</v>
      </c>
      <c r="I11586" s="7">
        <v>64.757999999999996</v>
      </c>
      <c r="J11586" s="2">
        <v>41.75</v>
      </c>
      <c r="K11586">
        <v>12</v>
      </c>
      <c r="L11586" s="2">
        <v>60.5</v>
      </c>
    </row>
    <row r="11587" spans="1:12" x14ac:dyDescent="0.25">
      <c r="A11587">
        <v>52175</v>
      </c>
      <c r="B11587" s="2">
        <v>46.635190000000001</v>
      </c>
      <c r="C11587" s="3">
        <v>3744</v>
      </c>
      <c r="E11587" t="s">
        <v>5567</v>
      </c>
      <c r="F11587" s="4" t="s">
        <v>9593</v>
      </c>
      <c r="G11587" s="5">
        <v>2644</v>
      </c>
      <c r="H11587" s="6">
        <v>0.24130109999999999</v>
      </c>
      <c r="I11587" s="7">
        <v>61.277000000000001</v>
      </c>
    </row>
    <row r="11588" spans="1:12" x14ac:dyDescent="0.25">
      <c r="A11588">
        <v>70401</v>
      </c>
      <c r="B11588" s="2">
        <v>46.631630000000001</v>
      </c>
      <c r="C11588" s="3">
        <v>20048</v>
      </c>
      <c r="D11588" s="4">
        <v>25220</v>
      </c>
      <c r="E11588" t="s">
        <v>2666</v>
      </c>
      <c r="F11588" s="4" t="s">
        <v>12927</v>
      </c>
      <c r="G11588" s="5">
        <v>12182</v>
      </c>
      <c r="H11588" s="6">
        <v>0.28632410000000003</v>
      </c>
      <c r="I11588" s="7">
        <v>53.494999999999997</v>
      </c>
      <c r="J11588" s="2">
        <v>51</v>
      </c>
      <c r="K11588">
        <v>3</v>
      </c>
    </row>
    <row r="11589" spans="1:12" x14ac:dyDescent="0.25">
      <c r="A11589">
        <v>37130</v>
      </c>
      <c r="B11589" s="2">
        <v>46.621459999999999</v>
      </c>
      <c r="C11589" s="3">
        <v>52022</v>
      </c>
      <c r="D11589" s="4">
        <v>34980</v>
      </c>
      <c r="E11589" t="s">
        <v>5776</v>
      </c>
      <c r="F11589" s="4" t="s">
        <v>7348</v>
      </c>
      <c r="G11589" s="5">
        <v>30329</v>
      </c>
      <c r="H11589" s="6">
        <v>0.30492269999999999</v>
      </c>
      <c r="I11589" s="7">
        <v>50.280999999999999</v>
      </c>
      <c r="J11589" s="2">
        <v>46.222200000000001</v>
      </c>
      <c r="K11589">
        <v>18</v>
      </c>
      <c r="L11589" s="2">
        <v>81.8</v>
      </c>
    </row>
    <row r="11590" spans="1:12" x14ac:dyDescent="0.25">
      <c r="A11590">
        <v>88325</v>
      </c>
      <c r="B11590" s="2">
        <v>46.614069999999998</v>
      </c>
      <c r="C11590" s="3">
        <v>640</v>
      </c>
      <c r="D11590" s="4">
        <v>10460</v>
      </c>
      <c r="E11590" t="s">
        <v>15300</v>
      </c>
      <c r="F11590" s="4" t="s">
        <v>15124</v>
      </c>
      <c r="G11590" s="5">
        <v>555</v>
      </c>
      <c r="H11590" s="6">
        <v>0.37230210000000002</v>
      </c>
      <c r="I11590" s="7">
        <v>38.636000000000003</v>
      </c>
      <c r="J11590" s="2">
        <v>42</v>
      </c>
      <c r="K11590">
        <v>1</v>
      </c>
    </row>
    <row r="11591" spans="1:12" x14ac:dyDescent="0.25">
      <c r="A11591">
        <v>29356</v>
      </c>
      <c r="B11591" s="2">
        <v>46.61253</v>
      </c>
      <c r="C11591" s="3">
        <v>8133</v>
      </c>
      <c r="D11591" s="4">
        <v>43900</v>
      </c>
      <c r="E11591" t="s">
        <v>6207</v>
      </c>
      <c r="F11591" s="4" t="s">
        <v>6130</v>
      </c>
      <c r="G11591" s="5">
        <v>5892</v>
      </c>
      <c r="H11591" s="6">
        <v>0.25373390000000001</v>
      </c>
      <c r="I11591" s="7">
        <v>59.115000000000002</v>
      </c>
    </row>
    <row r="11592" spans="1:12" x14ac:dyDescent="0.25">
      <c r="A11592">
        <v>21641</v>
      </c>
      <c r="B11592" s="2">
        <v>46.611109999999996</v>
      </c>
      <c r="C11592" s="3">
        <v>63</v>
      </c>
      <c r="E11592" t="s">
        <v>4556</v>
      </c>
      <c r="F11592" s="4" t="s">
        <v>4361</v>
      </c>
      <c r="G11592" s="5">
        <v>46</v>
      </c>
      <c r="H11592" s="6">
        <v>0.23404259999999999</v>
      </c>
      <c r="I11592" s="7">
        <v>62.5</v>
      </c>
    </row>
    <row r="11593" spans="1:12" x14ac:dyDescent="0.25">
      <c r="A11593">
        <v>70462</v>
      </c>
      <c r="B11593" s="2">
        <v>46.610120000000002</v>
      </c>
      <c r="C11593" s="3">
        <v>5715</v>
      </c>
      <c r="D11593" s="4">
        <v>12940</v>
      </c>
      <c r="E11593" t="s">
        <v>76</v>
      </c>
      <c r="F11593" s="4" t="s">
        <v>12927</v>
      </c>
      <c r="G11593" s="5">
        <v>4050</v>
      </c>
      <c r="H11593" s="6">
        <v>0.1577778</v>
      </c>
      <c r="I11593" s="7">
        <v>75.677999999999997</v>
      </c>
    </row>
    <row r="11594" spans="1:12" x14ac:dyDescent="0.25">
      <c r="A11594">
        <v>97218</v>
      </c>
      <c r="B11594" s="2">
        <v>46.606630000000003</v>
      </c>
      <c r="C11594" s="3">
        <v>15324</v>
      </c>
      <c r="D11594" s="4">
        <v>38900</v>
      </c>
      <c r="E11594" t="s">
        <v>765</v>
      </c>
      <c r="F11594" s="4" t="s">
        <v>16170</v>
      </c>
      <c r="G11594" s="5">
        <v>10541</v>
      </c>
      <c r="H11594" s="6">
        <v>0.30471490000000001</v>
      </c>
      <c r="I11594" s="7">
        <v>50.281999999999996</v>
      </c>
      <c r="J11594" s="2">
        <v>38</v>
      </c>
      <c r="K11594">
        <v>24</v>
      </c>
      <c r="L11594" s="2">
        <v>39.1</v>
      </c>
    </row>
    <row r="11595" spans="1:12" x14ac:dyDescent="0.25">
      <c r="A11595">
        <v>17404</v>
      </c>
      <c r="B11595" s="2">
        <v>46.598469999999999</v>
      </c>
      <c r="C11595" s="3">
        <v>35744</v>
      </c>
      <c r="D11595" s="4">
        <v>49620</v>
      </c>
      <c r="E11595" t="s">
        <v>709</v>
      </c>
      <c r="F11595" s="4" t="s">
        <v>3003</v>
      </c>
      <c r="G11595" s="5">
        <v>23573</v>
      </c>
      <c r="H11595" s="6">
        <v>0.2295325</v>
      </c>
      <c r="I11595" s="7">
        <v>63.27</v>
      </c>
      <c r="J11595" s="2">
        <v>38.75</v>
      </c>
      <c r="K11595">
        <v>12</v>
      </c>
      <c r="L11595" s="2">
        <v>43.7</v>
      </c>
    </row>
    <row r="11596" spans="1:12" x14ac:dyDescent="0.25">
      <c r="A11596">
        <v>59070</v>
      </c>
      <c r="B11596" s="2">
        <v>46.592669999999998</v>
      </c>
      <c r="C11596" s="3">
        <v>947</v>
      </c>
      <c r="D11596" s="4">
        <v>13740</v>
      </c>
      <c r="E11596" t="s">
        <v>10170</v>
      </c>
      <c r="F11596" s="4" t="s">
        <v>11278</v>
      </c>
      <c r="G11596" s="5">
        <v>672</v>
      </c>
      <c r="H11596" s="6">
        <v>0.23031199999999999</v>
      </c>
      <c r="I11596" s="7">
        <v>63.125</v>
      </c>
    </row>
    <row r="11597" spans="1:12" x14ac:dyDescent="0.25">
      <c r="A11597">
        <v>51401</v>
      </c>
      <c r="B11597" s="2">
        <v>46.590479999999999</v>
      </c>
      <c r="C11597" s="3">
        <v>12145</v>
      </c>
      <c r="E11597" t="s">
        <v>8328</v>
      </c>
      <c r="F11597" s="4" t="s">
        <v>9593</v>
      </c>
      <c r="G11597" s="5">
        <v>8479</v>
      </c>
      <c r="H11597" s="6">
        <v>0.19164999999999999</v>
      </c>
      <c r="I11597" s="7">
        <v>69.798000000000002</v>
      </c>
      <c r="J11597" s="2">
        <v>49</v>
      </c>
      <c r="K11597">
        <v>3</v>
      </c>
    </row>
    <row r="11598" spans="1:12" x14ac:dyDescent="0.25">
      <c r="A11598">
        <v>6810</v>
      </c>
      <c r="B11598" s="2">
        <v>46.580199999999998</v>
      </c>
      <c r="C11598" s="3">
        <v>50969</v>
      </c>
      <c r="D11598" s="4">
        <v>14860</v>
      </c>
      <c r="E11598" t="s">
        <v>551</v>
      </c>
      <c r="F11598" s="4" t="s">
        <v>1198</v>
      </c>
      <c r="G11598" s="5">
        <v>34483</v>
      </c>
      <c r="H11598" s="6">
        <v>0.23562330000000001</v>
      </c>
      <c r="I11598" s="7">
        <v>62.197000000000003</v>
      </c>
      <c r="J11598" s="2">
        <v>43.965499999999999</v>
      </c>
      <c r="K11598">
        <v>29</v>
      </c>
      <c r="L11598" s="2">
        <v>72</v>
      </c>
    </row>
    <row r="11599" spans="1:12" x14ac:dyDescent="0.25">
      <c r="A11599">
        <v>61061</v>
      </c>
      <c r="B11599" s="2">
        <v>46.570709999999998</v>
      </c>
      <c r="C11599" s="3">
        <v>6649</v>
      </c>
      <c r="D11599" s="4">
        <v>40300</v>
      </c>
      <c r="E11599" t="s">
        <v>8419</v>
      </c>
      <c r="F11599" s="4" t="s">
        <v>11490</v>
      </c>
      <c r="G11599" s="5">
        <v>5147</v>
      </c>
      <c r="H11599" s="6">
        <v>0.2163947</v>
      </c>
      <c r="I11599" s="7">
        <v>65.516999999999996</v>
      </c>
      <c r="J11599" s="2">
        <v>53.4</v>
      </c>
      <c r="K11599">
        <v>5</v>
      </c>
    </row>
    <row r="11600" spans="1:12" x14ac:dyDescent="0.25">
      <c r="A11600">
        <v>22644</v>
      </c>
      <c r="B11600" s="2">
        <v>46.56908</v>
      </c>
      <c r="C11600" s="3">
        <v>2434</v>
      </c>
      <c r="E11600" t="s">
        <v>4698</v>
      </c>
      <c r="F11600" s="4" t="s">
        <v>4335</v>
      </c>
      <c r="G11600" s="5">
        <v>1702</v>
      </c>
      <c r="H11600" s="6">
        <v>0.23971799999999999</v>
      </c>
      <c r="I11600" s="7">
        <v>61.485999999999997</v>
      </c>
    </row>
    <row r="11601" spans="1:12" x14ac:dyDescent="0.25">
      <c r="A11601">
        <v>98390</v>
      </c>
      <c r="B11601" s="2">
        <v>46.56709</v>
      </c>
      <c r="C11601" s="3">
        <v>10557</v>
      </c>
      <c r="D11601" s="4">
        <v>42660</v>
      </c>
      <c r="E11601" t="s">
        <v>800</v>
      </c>
      <c r="F11601" s="4" t="s">
        <v>16344</v>
      </c>
      <c r="G11601" s="5">
        <v>6611</v>
      </c>
      <c r="H11601" s="6">
        <v>0.1730188</v>
      </c>
      <c r="I11601" s="7">
        <v>73.010999999999996</v>
      </c>
      <c r="J11601" s="2">
        <v>51.333300000000001</v>
      </c>
      <c r="K11601">
        <v>6</v>
      </c>
    </row>
    <row r="11602" spans="1:12" x14ac:dyDescent="0.25">
      <c r="A11602">
        <v>60545</v>
      </c>
      <c r="B11602" s="2">
        <v>46.56353</v>
      </c>
      <c r="C11602" s="3">
        <v>13270</v>
      </c>
      <c r="D11602" s="4">
        <v>16980</v>
      </c>
      <c r="E11602" t="s">
        <v>9994</v>
      </c>
      <c r="F11602" s="4" t="s">
        <v>11490</v>
      </c>
      <c r="G11602" s="5">
        <v>8227</v>
      </c>
      <c r="H11602" s="6">
        <v>0.19885739999999999</v>
      </c>
      <c r="I11602" s="7">
        <v>68.542000000000002</v>
      </c>
      <c r="J11602" s="2">
        <v>49.5</v>
      </c>
      <c r="K11602">
        <v>2</v>
      </c>
    </row>
    <row r="11603" spans="1:12" x14ac:dyDescent="0.25">
      <c r="A11603">
        <v>73112</v>
      </c>
      <c r="B11603" s="2">
        <v>46.556260000000002</v>
      </c>
      <c r="C11603" s="3">
        <v>30801</v>
      </c>
      <c r="D11603" s="4">
        <v>36420</v>
      </c>
      <c r="E11603" t="s">
        <v>13492</v>
      </c>
      <c r="F11603" s="4" t="s">
        <v>13462</v>
      </c>
      <c r="G11603" s="5">
        <v>22181</v>
      </c>
      <c r="H11603" s="6">
        <v>0.31768999999999997</v>
      </c>
      <c r="I11603" s="7">
        <v>48.005000000000003</v>
      </c>
      <c r="J11603" s="2">
        <v>47.692300000000003</v>
      </c>
      <c r="K11603">
        <v>26</v>
      </c>
      <c r="L11603" s="2">
        <v>87.1</v>
      </c>
    </row>
    <row r="11604" spans="1:12" x14ac:dyDescent="0.25">
      <c r="A11604">
        <v>73860</v>
      </c>
      <c r="B11604" s="2">
        <v>46.550699999999999</v>
      </c>
      <c r="C11604" s="3">
        <v>1585</v>
      </c>
      <c r="E11604" t="s">
        <v>13573</v>
      </c>
      <c r="F11604" s="4" t="s">
        <v>13462</v>
      </c>
      <c r="G11604" s="5">
        <v>1064</v>
      </c>
      <c r="H11604" s="6">
        <v>0.17011280000000001</v>
      </c>
      <c r="I11604" s="7">
        <v>73.5</v>
      </c>
      <c r="J11604" s="2">
        <v>48</v>
      </c>
      <c r="K11604">
        <v>1</v>
      </c>
    </row>
    <row r="11605" spans="1:12" x14ac:dyDescent="0.25">
      <c r="A11605">
        <v>21874</v>
      </c>
      <c r="B11605" s="2">
        <v>46.55003</v>
      </c>
      <c r="C11605" s="3">
        <v>2447</v>
      </c>
      <c r="D11605" s="4">
        <v>41540</v>
      </c>
      <c r="E11605" t="s">
        <v>4635</v>
      </c>
      <c r="F11605" s="4" t="s">
        <v>4361</v>
      </c>
      <c r="G11605" s="5">
        <v>1741</v>
      </c>
      <c r="H11605" s="6">
        <v>0.16542219999999999</v>
      </c>
      <c r="I11605" s="7">
        <v>74.305999999999997</v>
      </c>
    </row>
    <row r="11606" spans="1:12" x14ac:dyDescent="0.25">
      <c r="A11606">
        <v>57259</v>
      </c>
      <c r="B11606" s="2">
        <v>46.549529999999997</v>
      </c>
      <c r="C11606" s="3">
        <v>467</v>
      </c>
      <c r="E11606" t="s">
        <v>10927</v>
      </c>
      <c r="F11606" s="4" t="s">
        <v>10877</v>
      </c>
      <c r="G11606" s="5">
        <v>326</v>
      </c>
      <c r="H11606" s="6">
        <v>0.1987768</v>
      </c>
      <c r="I11606" s="7">
        <v>68.542000000000002</v>
      </c>
    </row>
    <row r="11607" spans="1:12" x14ac:dyDescent="0.25">
      <c r="A11607">
        <v>50579</v>
      </c>
      <c r="B11607" s="2">
        <v>46.548969999999997</v>
      </c>
      <c r="C11607" s="3">
        <v>2734</v>
      </c>
      <c r="E11607" t="s">
        <v>9753</v>
      </c>
      <c r="F11607" s="4" t="s">
        <v>9593</v>
      </c>
      <c r="G11607" s="5">
        <v>2006</v>
      </c>
      <c r="H11607" s="6">
        <v>0.2167414</v>
      </c>
      <c r="I11607" s="7">
        <v>65.436000000000007</v>
      </c>
      <c r="J11607" s="2">
        <v>77</v>
      </c>
      <c r="K11607">
        <v>1</v>
      </c>
    </row>
    <row r="11608" spans="1:12" x14ac:dyDescent="0.25">
      <c r="A11608">
        <v>38577</v>
      </c>
      <c r="B11608" s="2">
        <v>46.548319999999997</v>
      </c>
      <c r="C11608" s="3">
        <v>802</v>
      </c>
      <c r="E11608" t="s">
        <v>7625</v>
      </c>
      <c r="F11608" s="4" t="s">
        <v>7348</v>
      </c>
      <c r="G11608" s="5">
        <v>703</v>
      </c>
      <c r="H11608" s="6">
        <v>0.28267049999999999</v>
      </c>
      <c r="I11608" s="7">
        <v>54.042000000000002</v>
      </c>
    </row>
    <row r="11609" spans="1:12" x14ac:dyDescent="0.25">
      <c r="A11609">
        <v>23603</v>
      </c>
      <c r="B11609" s="2">
        <v>46.547629999999998</v>
      </c>
      <c r="C11609" s="3">
        <v>3753</v>
      </c>
      <c r="D11609" s="4">
        <v>47260</v>
      </c>
      <c r="E11609" t="s">
        <v>4877</v>
      </c>
      <c r="F11609" s="4" t="s">
        <v>4335</v>
      </c>
      <c r="G11609" s="5">
        <v>2190</v>
      </c>
      <c r="H11609" s="6">
        <v>0.26335009999999998</v>
      </c>
      <c r="I11609" s="7">
        <v>57.378</v>
      </c>
      <c r="J11609" s="2">
        <v>23</v>
      </c>
      <c r="K11609">
        <v>1</v>
      </c>
    </row>
    <row r="11610" spans="1:12" x14ac:dyDescent="0.25">
      <c r="A11610">
        <v>78130</v>
      </c>
      <c r="B11610" s="2">
        <v>46.53745</v>
      </c>
      <c r="C11610" s="3">
        <v>62286</v>
      </c>
      <c r="D11610" s="4">
        <v>41700</v>
      </c>
      <c r="E11610" t="s">
        <v>14187</v>
      </c>
      <c r="F11610" s="4" t="s">
        <v>13752</v>
      </c>
      <c r="G11610" s="5">
        <v>40373</v>
      </c>
      <c r="H11610" s="6">
        <v>0.23902109999999999</v>
      </c>
      <c r="I11610" s="7">
        <v>61.570999999999998</v>
      </c>
      <c r="J11610" s="2">
        <v>47.333300000000001</v>
      </c>
      <c r="K11610">
        <v>18</v>
      </c>
      <c r="L11610" s="2">
        <v>85.8</v>
      </c>
    </row>
    <row r="11611" spans="1:12" x14ac:dyDescent="0.25">
      <c r="A11611">
        <v>99701</v>
      </c>
      <c r="B11611" s="2">
        <v>46.52496</v>
      </c>
      <c r="C11611" s="3">
        <v>18575</v>
      </c>
      <c r="D11611" s="4">
        <v>21820</v>
      </c>
      <c r="E11611" t="s">
        <v>9066</v>
      </c>
      <c r="F11611" s="4" t="s">
        <v>16604</v>
      </c>
      <c r="G11611" s="5">
        <v>11826</v>
      </c>
      <c r="H11611" s="6">
        <v>0.21207509999999999</v>
      </c>
      <c r="I11611" s="7">
        <v>66.227000000000004</v>
      </c>
      <c r="J11611" s="2">
        <v>50.333300000000001</v>
      </c>
      <c r="K11611">
        <v>9</v>
      </c>
    </row>
    <row r="11612" spans="1:12" x14ac:dyDescent="0.25">
      <c r="A11612">
        <v>95023</v>
      </c>
      <c r="B11612" s="2">
        <v>46.514629999999997</v>
      </c>
      <c r="C11612" s="3">
        <v>50625</v>
      </c>
      <c r="D11612" s="4">
        <v>41940</v>
      </c>
      <c r="E11612" t="s">
        <v>5770</v>
      </c>
      <c r="F11612" s="4" t="s">
        <v>15368</v>
      </c>
      <c r="G11612" s="5">
        <v>31325</v>
      </c>
      <c r="H11612" s="6">
        <v>0.18090980000000001</v>
      </c>
      <c r="I11612" s="7">
        <v>71.611999999999995</v>
      </c>
      <c r="J11612" s="2">
        <v>45.2</v>
      </c>
      <c r="K11612">
        <v>10</v>
      </c>
      <c r="L11612" s="2">
        <v>77.599999999999994</v>
      </c>
    </row>
    <row r="11613" spans="1:12" x14ac:dyDescent="0.25">
      <c r="A11613">
        <v>19560</v>
      </c>
      <c r="B11613" s="2">
        <v>46.505830000000003</v>
      </c>
      <c r="C11613" s="3">
        <v>7811</v>
      </c>
      <c r="D11613" s="4">
        <v>39740</v>
      </c>
      <c r="E11613" t="s">
        <v>539</v>
      </c>
      <c r="F11613" s="4" t="s">
        <v>3003</v>
      </c>
      <c r="G11613" s="5">
        <v>5407</v>
      </c>
      <c r="H11613" s="6">
        <v>0.17773259999999999</v>
      </c>
      <c r="I11613" s="7">
        <v>72.159000000000006</v>
      </c>
      <c r="J11613" s="2">
        <v>46.5</v>
      </c>
      <c r="K11613">
        <v>2</v>
      </c>
    </row>
    <row r="11614" spans="1:12" x14ac:dyDescent="0.25">
      <c r="A11614">
        <v>97495</v>
      </c>
      <c r="B11614" s="2">
        <v>46.504330000000003</v>
      </c>
      <c r="C11614" s="3">
        <v>1026</v>
      </c>
      <c r="D11614" s="4">
        <v>40700</v>
      </c>
      <c r="E11614" t="s">
        <v>258</v>
      </c>
      <c r="F11614" s="4" t="s">
        <v>16170</v>
      </c>
      <c r="G11614" s="5">
        <v>879</v>
      </c>
      <c r="H11614" s="6">
        <v>0.29920360000000001</v>
      </c>
      <c r="I11614" s="7">
        <v>51.164000000000001</v>
      </c>
      <c r="J11614" s="2">
        <v>32</v>
      </c>
      <c r="K11614">
        <v>2</v>
      </c>
    </row>
    <row r="11615" spans="1:12" x14ac:dyDescent="0.25">
      <c r="A11615">
        <v>1852</v>
      </c>
      <c r="B11615" s="2">
        <v>46.498750000000001</v>
      </c>
      <c r="C11615" s="3">
        <v>32735</v>
      </c>
      <c r="D11615" s="4">
        <v>14460</v>
      </c>
      <c r="E11615" t="s">
        <v>247</v>
      </c>
      <c r="F11615" s="4" t="s">
        <v>21</v>
      </c>
      <c r="G11615" s="5">
        <v>22417</v>
      </c>
      <c r="H11615" s="6">
        <v>0.25296639999999998</v>
      </c>
      <c r="I11615" s="7">
        <v>59.152000000000001</v>
      </c>
      <c r="J11615" s="2">
        <v>38.545499999999997</v>
      </c>
      <c r="K11615">
        <v>11</v>
      </c>
      <c r="L11615" s="2">
        <v>42.6</v>
      </c>
    </row>
    <row r="11616" spans="1:12" x14ac:dyDescent="0.25">
      <c r="A11616">
        <v>41169</v>
      </c>
      <c r="B11616" s="2">
        <v>46.492429999999999</v>
      </c>
      <c r="C11616" s="3">
        <v>5502</v>
      </c>
      <c r="D11616" s="4">
        <v>26580</v>
      </c>
      <c r="E11616" t="s">
        <v>56</v>
      </c>
      <c r="F11616" s="4" t="s">
        <v>7883</v>
      </c>
      <c r="G11616" s="5">
        <v>3984</v>
      </c>
      <c r="H11616" s="6">
        <v>0.22735259999999999</v>
      </c>
      <c r="I11616" s="7">
        <v>63.570999999999998</v>
      </c>
      <c r="J11616" s="2">
        <v>50</v>
      </c>
      <c r="K11616">
        <v>1</v>
      </c>
    </row>
    <row r="11617" spans="1:12" x14ac:dyDescent="0.25">
      <c r="A11617">
        <v>3240</v>
      </c>
      <c r="B11617" s="2">
        <v>46.491250000000001</v>
      </c>
      <c r="C11617" s="3">
        <v>1277</v>
      </c>
      <c r="D11617" s="4">
        <v>17200</v>
      </c>
      <c r="E11617" t="s">
        <v>172</v>
      </c>
      <c r="F11617" s="4" t="s">
        <v>520</v>
      </c>
      <c r="G11617" s="5">
        <v>943</v>
      </c>
      <c r="H11617" s="6">
        <v>0.2396607</v>
      </c>
      <c r="I11617" s="7">
        <v>61.442</v>
      </c>
    </row>
    <row r="11618" spans="1:12" x14ac:dyDescent="0.25">
      <c r="A11618">
        <v>37763</v>
      </c>
      <c r="B11618" s="2">
        <v>46.488309999999998</v>
      </c>
      <c r="C11618" s="3">
        <v>15380</v>
      </c>
      <c r="D11618" s="4">
        <v>28940</v>
      </c>
      <c r="E11618" t="s">
        <v>353</v>
      </c>
      <c r="F11618" s="4" t="s">
        <v>7348</v>
      </c>
      <c r="G11618" s="5">
        <v>11362</v>
      </c>
      <c r="H11618" s="6">
        <v>0.21686320000000001</v>
      </c>
      <c r="I11618" s="7">
        <v>65.381</v>
      </c>
      <c r="J11618" s="2">
        <v>51.875</v>
      </c>
      <c r="K11618">
        <v>8</v>
      </c>
    </row>
    <row r="11619" spans="1:12" x14ac:dyDescent="0.25">
      <c r="A11619">
        <v>75043</v>
      </c>
      <c r="B11619" s="2">
        <v>46.476619999999997</v>
      </c>
      <c r="C11619" s="3">
        <v>59179</v>
      </c>
      <c r="D11619" s="4">
        <v>19100</v>
      </c>
      <c r="E11619" t="s">
        <v>1001</v>
      </c>
      <c r="F11619" s="4" t="s">
        <v>13752</v>
      </c>
      <c r="G11619" s="5">
        <v>37486</v>
      </c>
      <c r="H11619" s="6">
        <v>0.2294929</v>
      </c>
      <c r="I11619" s="7">
        <v>63.197000000000003</v>
      </c>
      <c r="J11619" s="2">
        <v>43.9375</v>
      </c>
      <c r="K11619">
        <v>16</v>
      </c>
      <c r="L11619" s="2">
        <v>71.900000000000006</v>
      </c>
    </row>
    <row r="11620" spans="1:12" x14ac:dyDescent="0.25">
      <c r="A11620">
        <v>85143</v>
      </c>
      <c r="B11620" s="2">
        <v>46.462429999999998</v>
      </c>
      <c r="C11620" s="3">
        <v>37873</v>
      </c>
      <c r="D11620" s="4">
        <v>38060</v>
      </c>
      <c r="E11620" t="s">
        <v>14971</v>
      </c>
      <c r="F11620" s="4" t="s">
        <v>14962</v>
      </c>
      <c r="G11620" s="5">
        <v>21791</v>
      </c>
      <c r="H11620" s="6">
        <v>0.21457419999999999</v>
      </c>
      <c r="I11620" s="7">
        <v>65.774000000000001</v>
      </c>
      <c r="J11620" s="2">
        <v>50</v>
      </c>
      <c r="K11620">
        <v>1</v>
      </c>
    </row>
    <row r="11621" spans="1:12" x14ac:dyDescent="0.25">
      <c r="A11621">
        <v>56303</v>
      </c>
      <c r="B11621" s="2">
        <v>46.452930000000002</v>
      </c>
      <c r="C11621" s="3">
        <v>25837</v>
      </c>
      <c r="D11621" s="4">
        <v>41060</v>
      </c>
      <c r="E11621" t="s">
        <v>7016</v>
      </c>
      <c r="F11621" s="4" t="s">
        <v>10428</v>
      </c>
      <c r="G11621" s="5">
        <v>17908</v>
      </c>
      <c r="H11621" s="6">
        <v>0.2465379</v>
      </c>
      <c r="I11621" s="7">
        <v>60.25</v>
      </c>
      <c r="J11621" s="2">
        <v>46.25</v>
      </c>
      <c r="K11621">
        <v>8</v>
      </c>
    </row>
    <row r="11622" spans="1:12" x14ac:dyDescent="0.25">
      <c r="A11622">
        <v>62278</v>
      </c>
      <c r="B11622" s="2">
        <v>46.447519999999997</v>
      </c>
      <c r="C11622" s="3">
        <v>7118</v>
      </c>
      <c r="E11622" t="s">
        <v>11917</v>
      </c>
      <c r="F11622" s="4" t="s">
        <v>11490</v>
      </c>
      <c r="G11622" s="5">
        <v>4710</v>
      </c>
      <c r="H11622" s="6">
        <v>0.16857749999999999</v>
      </c>
      <c r="I11622" s="7">
        <v>73.721999999999994</v>
      </c>
      <c r="J11622" s="2">
        <v>54.25</v>
      </c>
      <c r="K11622">
        <v>4</v>
      </c>
    </row>
    <row r="11623" spans="1:12" x14ac:dyDescent="0.25">
      <c r="A11623">
        <v>29605</v>
      </c>
      <c r="B11623" s="2">
        <v>46.440869999999997</v>
      </c>
      <c r="C11623" s="3">
        <v>35433</v>
      </c>
      <c r="D11623" s="4">
        <v>24860</v>
      </c>
      <c r="E11623" t="s">
        <v>481</v>
      </c>
      <c r="F11623" s="4" t="s">
        <v>6130</v>
      </c>
      <c r="G11623" s="5">
        <v>23070</v>
      </c>
      <c r="H11623" s="6">
        <v>0.29456890000000002</v>
      </c>
      <c r="I11623" s="7">
        <v>51.948999999999998</v>
      </c>
      <c r="J11623" s="2">
        <v>40.142899999999997</v>
      </c>
      <c r="K11623">
        <v>14</v>
      </c>
      <c r="L11623" s="2">
        <v>52.2</v>
      </c>
    </row>
    <row r="11624" spans="1:12" x14ac:dyDescent="0.25">
      <c r="A11624">
        <v>23315</v>
      </c>
      <c r="B11624" s="2">
        <v>46.435090000000002</v>
      </c>
      <c r="C11624" s="3">
        <v>1514</v>
      </c>
      <c r="D11624" s="4">
        <v>47260</v>
      </c>
      <c r="E11624" t="s">
        <v>4847</v>
      </c>
      <c r="F11624" s="4" t="s">
        <v>4335</v>
      </c>
      <c r="G11624" s="5">
        <v>1080</v>
      </c>
      <c r="H11624" s="6">
        <v>0.186864</v>
      </c>
      <c r="I11624" s="7">
        <v>70.555999999999997</v>
      </c>
    </row>
    <row r="11625" spans="1:12" x14ac:dyDescent="0.25">
      <c r="A11625">
        <v>98665</v>
      </c>
      <c r="B11625" s="2">
        <v>46.430900000000001</v>
      </c>
      <c r="C11625" s="3">
        <v>24496</v>
      </c>
      <c r="D11625" s="4">
        <v>38900</v>
      </c>
      <c r="E11625" t="s">
        <v>16490</v>
      </c>
      <c r="F11625" s="4" t="s">
        <v>16344</v>
      </c>
      <c r="G11625" s="5">
        <v>16419</v>
      </c>
      <c r="H11625" s="6">
        <v>0.2390523</v>
      </c>
      <c r="I11625" s="7">
        <v>61.536999999999999</v>
      </c>
      <c r="J11625" s="2">
        <v>46.615400000000001</v>
      </c>
      <c r="K11625">
        <v>13</v>
      </c>
      <c r="L11625" s="2">
        <v>83.3</v>
      </c>
    </row>
    <row r="11626" spans="1:12" x14ac:dyDescent="0.25">
      <c r="A11626">
        <v>85374</v>
      </c>
      <c r="B11626" s="2">
        <v>46.418509999999998</v>
      </c>
      <c r="C11626" s="3">
        <v>46506</v>
      </c>
      <c r="D11626" s="4">
        <v>38060</v>
      </c>
      <c r="E11626" t="s">
        <v>2171</v>
      </c>
      <c r="F11626" s="4" t="s">
        <v>14962</v>
      </c>
      <c r="G11626" s="5">
        <v>35366</v>
      </c>
      <c r="H11626" s="6">
        <v>0.27065539999999999</v>
      </c>
      <c r="I11626" s="7">
        <v>56.075000000000003</v>
      </c>
      <c r="J11626" s="2">
        <v>44.75</v>
      </c>
      <c r="K11626">
        <v>8</v>
      </c>
    </row>
    <row r="11627" spans="1:12" x14ac:dyDescent="0.25">
      <c r="A11627">
        <v>47612</v>
      </c>
      <c r="B11627" s="2">
        <v>46.409880000000001</v>
      </c>
      <c r="C11627" s="3">
        <v>962</v>
      </c>
      <c r="D11627" s="4">
        <v>21780</v>
      </c>
      <c r="E11627" t="s">
        <v>8011</v>
      </c>
      <c r="F11627" s="4" t="s">
        <v>8800</v>
      </c>
      <c r="G11627" s="5">
        <v>685</v>
      </c>
      <c r="H11627" s="6">
        <v>0.16618079999999999</v>
      </c>
      <c r="I11627" s="7">
        <v>74.125</v>
      </c>
    </row>
    <row r="11628" spans="1:12" x14ac:dyDescent="0.25">
      <c r="A11628">
        <v>12792</v>
      </c>
      <c r="B11628" s="2">
        <v>46.409660000000002</v>
      </c>
      <c r="C11628" s="3">
        <v>300</v>
      </c>
      <c r="E11628" t="s">
        <v>2358</v>
      </c>
      <c r="F11628" s="4" t="s">
        <v>1280</v>
      </c>
      <c r="G11628" s="5">
        <v>241</v>
      </c>
      <c r="H11628" s="6">
        <v>0.33471070000000003</v>
      </c>
      <c r="I11628" s="7">
        <v>45</v>
      </c>
    </row>
    <row r="11629" spans="1:12" x14ac:dyDescent="0.25">
      <c r="A11629">
        <v>95695</v>
      </c>
      <c r="B11629" s="2">
        <v>46.403399999999998</v>
      </c>
      <c r="C11629" s="3">
        <v>38790</v>
      </c>
      <c r="D11629" s="4">
        <v>40900</v>
      </c>
      <c r="E11629" t="s">
        <v>3640</v>
      </c>
      <c r="F11629" s="4" t="s">
        <v>15368</v>
      </c>
      <c r="G11629" s="5">
        <v>25916</v>
      </c>
      <c r="H11629" s="6">
        <v>0.21411479999999999</v>
      </c>
      <c r="I11629" s="7">
        <v>65.838999999999999</v>
      </c>
      <c r="J11629" s="2">
        <v>41.381</v>
      </c>
      <c r="K11629">
        <v>21</v>
      </c>
      <c r="L11629" s="2">
        <v>58.7</v>
      </c>
    </row>
    <row r="11630" spans="1:12" x14ac:dyDescent="0.25">
      <c r="A11630">
        <v>65064</v>
      </c>
      <c r="B11630" s="2">
        <v>46.397129999999997</v>
      </c>
      <c r="C11630" s="3">
        <v>333</v>
      </c>
      <c r="E11630" t="s">
        <v>2935</v>
      </c>
      <c r="F11630" s="4" t="s">
        <v>12102</v>
      </c>
      <c r="G11630" s="5">
        <v>280</v>
      </c>
      <c r="H11630" s="6">
        <v>0.27857140000000002</v>
      </c>
      <c r="I11630" s="7">
        <v>54.688000000000002</v>
      </c>
    </row>
    <row r="11631" spans="1:12" x14ac:dyDescent="0.25">
      <c r="A11631">
        <v>88265</v>
      </c>
      <c r="B11631" s="2">
        <v>46.397010000000002</v>
      </c>
      <c r="C11631" s="3">
        <v>244</v>
      </c>
      <c r="D11631" s="4">
        <v>26020</v>
      </c>
      <c r="E11631" t="s">
        <v>12714</v>
      </c>
      <c r="F11631" s="4" t="s">
        <v>15124</v>
      </c>
      <c r="G11631" s="5">
        <v>212</v>
      </c>
      <c r="H11631" s="6">
        <v>7.5117400000000001E-2</v>
      </c>
      <c r="I11631" s="7">
        <v>89.843999999999994</v>
      </c>
    </row>
    <row r="11632" spans="1:12" x14ac:dyDescent="0.25">
      <c r="A11632">
        <v>16426</v>
      </c>
      <c r="B11632" s="2">
        <v>46.396230000000003</v>
      </c>
      <c r="C11632" s="3">
        <v>4171</v>
      </c>
      <c r="D11632" s="4">
        <v>21500</v>
      </c>
      <c r="E11632" t="s">
        <v>3511</v>
      </c>
      <c r="F11632" s="4" t="s">
        <v>3003</v>
      </c>
      <c r="G11632" s="5">
        <v>3029</v>
      </c>
      <c r="H11632" s="6">
        <v>0.21327170000000001</v>
      </c>
      <c r="I11632" s="7">
        <v>65.968000000000004</v>
      </c>
    </row>
    <row r="11633" spans="1:12" x14ac:dyDescent="0.25">
      <c r="A11633">
        <v>75114</v>
      </c>
      <c r="B11633" s="2">
        <v>46.394820000000003</v>
      </c>
      <c r="C11633" s="3">
        <v>4554</v>
      </c>
      <c r="D11633" s="4">
        <v>19100</v>
      </c>
      <c r="E11633" t="s">
        <v>6524</v>
      </c>
      <c r="F11633" s="4" t="s">
        <v>13752</v>
      </c>
      <c r="G11633" s="5">
        <v>2861</v>
      </c>
      <c r="H11633" s="6">
        <v>0.20125789999999999</v>
      </c>
      <c r="I11633" s="7">
        <v>68.043000000000006</v>
      </c>
    </row>
    <row r="11634" spans="1:12" x14ac:dyDescent="0.25">
      <c r="A11634">
        <v>56160</v>
      </c>
      <c r="B11634" s="2">
        <v>46.394109999999998</v>
      </c>
      <c r="C11634" s="3">
        <v>178</v>
      </c>
      <c r="E11634" t="s">
        <v>10654</v>
      </c>
      <c r="F11634" s="4" t="s">
        <v>10428</v>
      </c>
      <c r="G11634" s="5">
        <v>125</v>
      </c>
      <c r="H11634" s="6">
        <v>0.20799999999999999</v>
      </c>
      <c r="I11634" s="7">
        <v>66.875</v>
      </c>
    </row>
    <row r="11635" spans="1:12" x14ac:dyDescent="0.25">
      <c r="A11635">
        <v>82601</v>
      </c>
      <c r="B11635" s="2">
        <v>46.389670000000002</v>
      </c>
      <c r="C11635" s="3">
        <v>27857</v>
      </c>
      <c r="D11635" s="4">
        <v>16220</v>
      </c>
      <c r="E11635" t="s">
        <v>14694</v>
      </c>
      <c r="F11635" s="4" t="s">
        <v>14657</v>
      </c>
      <c r="G11635" s="5">
        <v>18420</v>
      </c>
      <c r="H11635" s="6">
        <v>0.21247489999999999</v>
      </c>
      <c r="I11635" s="7">
        <v>66.096000000000004</v>
      </c>
      <c r="J11635" s="2">
        <v>45.882399999999997</v>
      </c>
      <c r="K11635">
        <v>17</v>
      </c>
      <c r="L11635" s="2">
        <v>80.3</v>
      </c>
    </row>
    <row r="11636" spans="1:12" x14ac:dyDescent="0.25">
      <c r="A11636">
        <v>26104</v>
      </c>
      <c r="B11636" s="2">
        <v>46.382240000000003</v>
      </c>
      <c r="C11636" s="3">
        <v>17148</v>
      </c>
      <c r="D11636" s="4">
        <v>37620</v>
      </c>
      <c r="E11636" t="s">
        <v>5479</v>
      </c>
      <c r="F11636" s="4" t="s">
        <v>5144</v>
      </c>
      <c r="G11636" s="5">
        <v>12602</v>
      </c>
      <c r="H11636" s="6">
        <v>0.24041889999999999</v>
      </c>
      <c r="I11636" s="7">
        <v>61.262999999999998</v>
      </c>
      <c r="J11636" s="2">
        <v>51.4</v>
      </c>
      <c r="K11636">
        <v>5</v>
      </c>
    </row>
    <row r="11637" spans="1:12" x14ac:dyDescent="0.25">
      <c r="A11637">
        <v>26276</v>
      </c>
      <c r="B11637" s="2">
        <v>46.379159999999999</v>
      </c>
      <c r="C11637" s="3">
        <v>372</v>
      </c>
      <c r="E11637" t="s">
        <v>5525</v>
      </c>
      <c r="F11637" s="4" t="s">
        <v>5144</v>
      </c>
      <c r="G11637" s="5">
        <v>286</v>
      </c>
      <c r="H11637" s="6">
        <v>0.25174829999999998</v>
      </c>
      <c r="I11637" s="7">
        <v>59.296999999999997</v>
      </c>
      <c r="J11637" s="2">
        <v>25</v>
      </c>
      <c r="K11637">
        <v>1</v>
      </c>
    </row>
    <row r="11638" spans="1:12" x14ac:dyDescent="0.25">
      <c r="A11638">
        <v>12956</v>
      </c>
      <c r="B11638" s="2">
        <v>46.378860000000003</v>
      </c>
      <c r="C11638" s="3">
        <v>1259</v>
      </c>
      <c r="E11638" t="s">
        <v>2438</v>
      </c>
      <c r="F11638" s="4" t="s">
        <v>1280</v>
      </c>
      <c r="G11638" s="5">
        <v>963</v>
      </c>
      <c r="H11638" s="6">
        <v>0.21369289999999999</v>
      </c>
      <c r="I11638" s="7">
        <v>65.864999999999995</v>
      </c>
    </row>
    <row r="11639" spans="1:12" x14ac:dyDescent="0.25">
      <c r="A11639">
        <v>76933</v>
      </c>
      <c r="B11639" s="2">
        <v>46.378410000000002</v>
      </c>
      <c r="C11639" s="3">
        <v>1351</v>
      </c>
      <c r="E11639" t="s">
        <v>14021</v>
      </c>
      <c r="F11639" s="4" t="s">
        <v>13752</v>
      </c>
      <c r="G11639" s="5">
        <v>930</v>
      </c>
      <c r="H11639" s="6">
        <v>0.2287862</v>
      </c>
      <c r="I11639" s="7">
        <v>63.25</v>
      </c>
    </row>
    <row r="11640" spans="1:12" x14ac:dyDescent="0.25">
      <c r="A11640">
        <v>77066</v>
      </c>
      <c r="B11640" s="2">
        <v>46.373379999999997</v>
      </c>
      <c r="C11640" s="3">
        <v>32506</v>
      </c>
      <c r="D11640" s="4">
        <v>26420</v>
      </c>
      <c r="E11640" t="s">
        <v>3103</v>
      </c>
      <c r="F11640" s="4" t="s">
        <v>13752</v>
      </c>
      <c r="G11640" s="5">
        <v>20097</v>
      </c>
      <c r="H11640" s="6">
        <v>0.209175</v>
      </c>
      <c r="I11640" s="7">
        <v>66.635999999999996</v>
      </c>
      <c r="J11640" s="2">
        <v>32.428600000000003</v>
      </c>
      <c r="K11640">
        <v>7</v>
      </c>
    </row>
    <row r="11641" spans="1:12" x14ac:dyDescent="0.25">
      <c r="A11641">
        <v>2802</v>
      </c>
      <c r="B11641" s="2">
        <v>46.36842</v>
      </c>
      <c r="C11641" s="3">
        <v>998</v>
      </c>
      <c r="D11641" s="4">
        <v>39300</v>
      </c>
      <c r="E11641" t="s">
        <v>465</v>
      </c>
      <c r="F11641" s="4" t="s">
        <v>466</v>
      </c>
      <c r="G11641" s="5">
        <v>624</v>
      </c>
      <c r="H11641" s="6">
        <v>0.31410260000000001</v>
      </c>
      <c r="I11641" s="7">
        <v>48.503</v>
      </c>
    </row>
    <row r="11642" spans="1:12" x14ac:dyDescent="0.25">
      <c r="A11642">
        <v>30448</v>
      </c>
      <c r="B11642" s="2">
        <v>46.368259999999999</v>
      </c>
      <c r="C11642" s="3">
        <v>79</v>
      </c>
      <c r="E11642" t="s">
        <v>6447</v>
      </c>
      <c r="F11642" s="4" t="s">
        <v>6363</v>
      </c>
      <c r="G11642" s="5">
        <v>41</v>
      </c>
      <c r="H11642" s="6">
        <v>0.2142857</v>
      </c>
      <c r="I11642" s="7">
        <v>65.75</v>
      </c>
    </row>
    <row r="11643" spans="1:12" x14ac:dyDescent="0.25">
      <c r="A11643">
        <v>79014</v>
      </c>
      <c r="B11643" s="2">
        <v>46.367660000000001</v>
      </c>
      <c r="C11643" s="3">
        <v>4000</v>
      </c>
      <c r="E11643" t="s">
        <v>13639</v>
      </c>
      <c r="F11643" s="4" t="s">
        <v>13752</v>
      </c>
      <c r="G11643" s="5">
        <v>2493</v>
      </c>
      <c r="H11643" s="6">
        <v>0.22583230000000001</v>
      </c>
      <c r="I11643" s="7">
        <v>63.75</v>
      </c>
      <c r="J11643" s="2">
        <v>31</v>
      </c>
      <c r="K11643">
        <v>2</v>
      </c>
    </row>
    <row r="11644" spans="1:12" x14ac:dyDescent="0.25">
      <c r="A11644">
        <v>3607</v>
      </c>
      <c r="B11644" s="2">
        <v>46.366999999999997</v>
      </c>
      <c r="C11644" s="3">
        <v>335</v>
      </c>
      <c r="D11644" s="4">
        <v>17200</v>
      </c>
      <c r="E11644" t="s">
        <v>625</v>
      </c>
      <c r="F11644" s="4" t="s">
        <v>520</v>
      </c>
      <c r="G11644" s="5">
        <v>252</v>
      </c>
      <c r="H11644" s="6">
        <v>0.25793650000000001</v>
      </c>
      <c r="I11644" s="7">
        <v>58.194000000000003</v>
      </c>
      <c r="J11644" s="2">
        <v>33</v>
      </c>
      <c r="K11644">
        <v>2</v>
      </c>
    </row>
    <row r="11645" spans="1:12" x14ac:dyDescent="0.25">
      <c r="A11645">
        <v>48328</v>
      </c>
      <c r="B11645" s="2">
        <v>46.362850000000002</v>
      </c>
      <c r="C11645" s="3">
        <v>24697</v>
      </c>
      <c r="D11645" s="4">
        <v>19820</v>
      </c>
      <c r="E11645" t="s">
        <v>757</v>
      </c>
      <c r="F11645" s="4" t="s">
        <v>9106</v>
      </c>
      <c r="G11645" s="5">
        <v>17114</v>
      </c>
      <c r="H11645" s="6">
        <v>0.24523780000000001</v>
      </c>
      <c r="I11645" s="7">
        <v>60.383000000000003</v>
      </c>
      <c r="J11645" s="2">
        <v>61.6</v>
      </c>
      <c r="K11645">
        <v>5</v>
      </c>
    </row>
    <row r="11646" spans="1:12" x14ac:dyDescent="0.25">
      <c r="A11646">
        <v>98662</v>
      </c>
      <c r="B11646" s="2">
        <v>46.353520000000003</v>
      </c>
      <c r="C11646" s="3">
        <v>33687</v>
      </c>
      <c r="D11646" s="4">
        <v>38900</v>
      </c>
      <c r="E11646" t="s">
        <v>16490</v>
      </c>
      <c r="F11646" s="4" t="s">
        <v>16344</v>
      </c>
      <c r="G11646" s="5">
        <v>21868</v>
      </c>
      <c r="H11646" s="6">
        <v>0.20619170000000001</v>
      </c>
      <c r="I11646" s="7">
        <v>67.125</v>
      </c>
      <c r="J11646" s="2">
        <v>42.307699999999997</v>
      </c>
      <c r="K11646">
        <v>13</v>
      </c>
      <c r="L11646" s="2">
        <v>63.4</v>
      </c>
    </row>
    <row r="11647" spans="1:12" x14ac:dyDescent="0.25">
      <c r="A11647">
        <v>16365</v>
      </c>
      <c r="B11647" s="2">
        <v>46.34507</v>
      </c>
      <c r="C11647" s="3">
        <v>18399</v>
      </c>
      <c r="D11647" s="4">
        <v>47620</v>
      </c>
      <c r="E11647" t="s">
        <v>65</v>
      </c>
      <c r="F11647" s="4" t="s">
        <v>3003</v>
      </c>
      <c r="G11647" s="5">
        <v>13449</v>
      </c>
      <c r="H11647" s="6">
        <v>0.23687730000000001</v>
      </c>
      <c r="I11647" s="7">
        <v>61.822000000000003</v>
      </c>
      <c r="J11647" s="2">
        <v>40.083300000000001</v>
      </c>
      <c r="K11647">
        <v>12</v>
      </c>
      <c r="L11647" s="2">
        <v>51.8</v>
      </c>
    </row>
    <row r="11648" spans="1:12" x14ac:dyDescent="0.25">
      <c r="A11648">
        <v>56467</v>
      </c>
      <c r="B11648" s="2">
        <v>46.341419999999999</v>
      </c>
      <c r="C11648" s="3">
        <v>2382</v>
      </c>
      <c r="E11648" t="s">
        <v>10758</v>
      </c>
      <c r="F11648" s="4" t="s">
        <v>10428</v>
      </c>
      <c r="G11648" s="5">
        <v>1782</v>
      </c>
      <c r="H11648" s="6">
        <v>0.27313520000000002</v>
      </c>
      <c r="I11648" s="7">
        <v>55.555999999999997</v>
      </c>
    </row>
    <row r="11649" spans="1:12" x14ac:dyDescent="0.25">
      <c r="A11649">
        <v>57454</v>
      </c>
      <c r="B11649" s="2">
        <v>46.340899999999998</v>
      </c>
      <c r="C11649" s="3">
        <v>546</v>
      </c>
      <c r="E11649" t="s">
        <v>10976</v>
      </c>
      <c r="F11649" s="4" t="s">
        <v>10877</v>
      </c>
      <c r="G11649" s="5">
        <v>379</v>
      </c>
      <c r="H11649" s="6">
        <v>0.20316619999999999</v>
      </c>
      <c r="I11649" s="7">
        <v>67.638999999999996</v>
      </c>
    </row>
    <row r="11650" spans="1:12" x14ac:dyDescent="0.25">
      <c r="A11650">
        <v>4002</v>
      </c>
      <c r="B11650" s="2">
        <v>46.339489999999998</v>
      </c>
      <c r="C11650" s="3">
        <v>7407</v>
      </c>
      <c r="D11650" s="4">
        <v>38860</v>
      </c>
      <c r="E11650" t="s">
        <v>711</v>
      </c>
      <c r="F11650" s="4" t="s">
        <v>701</v>
      </c>
      <c r="G11650" s="5">
        <v>5539</v>
      </c>
      <c r="H11650" s="6">
        <v>0.1929951</v>
      </c>
      <c r="I11650" s="7">
        <v>69.394000000000005</v>
      </c>
      <c r="J11650" s="2">
        <v>43.75</v>
      </c>
      <c r="K11650">
        <v>4</v>
      </c>
    </row>
    <row r="11651" spans="1:12" x14ac:dyDescent="0.25">
      <c r="A11651">
        <v>94134</v>
      </c>
      <c r="B11651" s="2">
        <v>46.331299999999999</v>
      </c>
      <c r="C11651" s="3">
        <v>40342</v>
      </c>
      <c r="D11651" s="4">
        <v>41860</v>
      </c>
      <c r="E11651" t="s">
        <v>15761</v>
      </c>
      <c r="F11651" s="4" t="s">
        <v>15368</v>
      </c>
      <c r="G11651" s="5">
        <v>28694</v>
      </c>
      <c r="H11651" s="6">
        <v>0.22990869999999999</v>
      </c>
      <c r="I11651" s="7">
        <v>63.009</v>
      </c>
      <c r="J11651" s="2">
        <v>38.833300000000001</v>
      </c>
      <c r="K11651">
        <v>18</v>
      </c>
      <c r="L11651" s="2">
        <v>44.1</v>
      </c>
    </row>
    <row r="11652" spans="1:12" x14ac:dyDescent="0.25">
      <c r="A11652">
        <v>75249</v>
      </c>
      <c r="B11652" s="2">
        <v>46.322479999999999</v>
      </c>
      <c r="C11652" s="3">
        <v>13795</v>
      </c>
      <c r="D11652" s="4">
        <v>19100</v>
      </c>
      <c r="E11652" t="s">
        <v>4091</v>
      </c>
      <c r="F11652" s="4" t="s">
        <v>13752</v>
      </c>
      <c r="G11652" s="5">
        <v>8168</v>
      </c>
      <c r="H11652" s="6">
        <v>0.24360390000000001</v>
      </c>
      <c r="I11652" s="7">
        <v>60.64</v>
      </c>
      <c r="J11652" s="2">
        <v>40.333300000000001</v>
      </c>
      <c r="K11652">
        <v>3</v>
      </c>
    </row>
    <row r="11653" spans="1:12" x14ac:dyDescent="0.25">
      <c r="A11653">
        <v>4353</v>
      </c>
      <c r="B11653" s="2">
        <v>46.320099999999996</v>
      </c>
      <c r="C11653" s="3">
        <v>2335</v>
      </c>
      <c r="E11653" t="s">
        <v>620</v>
      </c>
      <c r="F11653" s="4" t="s">
        <v>701</v>
      </c>
      <c r="G11653" s="5">
        <v>1771</v>
      </c>
      <c r="H11653" s="6">
        <v>0.21908530000000001</v>
      </c>
      <c r="I11653" s="7">
        <v>64.875</v>
      </c>
      <c r="J11653" s="2">
        <v>55</v>
      </c>
      <c r="K11653">
        <v>2</v>
      </c>
    </row>
    <row r="11654" spans="1:12" x14ac:dyDescent="0.25">
      <c r="A11654">
        <v>2904</v>
      </c>
      <c r="B11654" s="2">
        <v>46.314700000000002</v>
      </c>
      <c r="C11654" s="3">
        <v>29145</v>
      </c>
      <c r="D11654" s="4">
        <v>39300</v>
      </c>
      <c r="E11654" t="s">
        <v>512</v>
      </c>
      <c r="F11654" s="4" t="s">
        <v>466</v>
      </c>
      <c r="G11654" s="5">
        <v>20780</v>
      </c>
      <c r="H11654" s="6">
        <v>0.242204</v>
      </c>
      <c r="I11654" s="7">
        <v>60.877000000000002</v>
      </c>
      <c r="J11654" s="2">
        <v>36.8889</v>
      </c>
      <c r="K11654">
        <v>9</v>
      </c>
    </row>
    <row r="11655" spans="1:12" x14ac:dyDescent="0.25">
      <c r="A11655">
        <v>49615</v>
      </c>
      <c r="B11655" s="2">
        <v>46.308970000000002</v>
      </c>
      <c r="C11655" s="3">
        <v>4118</v>
      </c>
      <c r="E11655" t="s">
        <v>8462</v>
      </c>
      <c r="F11655" s="4" t="s">
        <v>9106</v>
      </c>
      <c r="G11655" s="5">
        <v>3167</v>
      </c>
      <c r="H11655" s="6">
        <v>0.2652352</v>
      </c>
      <c r="I11655" s="7">
        <v>56.895000000000003</v>
      </c>
      <c r="J11655" s="2">
        <v>35.333300000000001</v>
      </c>
      <c r="K11655">
        <v>3</v>
      </c>
    </row>
    <row r="11656" spans="1:12" x14ac:dyDescent="0.25">
      <c r="A11656">
        <v>90020</v>
      </c>
      <c r="B11656" s="2">
        <v>46.30151</v>
      </c>
      <c r="C11656" s="3">
        <v>39102</v>
      </c>
      <c r="D11656" s="4">
        <v>31080</v>
      </c>
      <c r="E11656" t="s">
        <v>15367</v>
      </c>
      <c r="F11656" s="4" t="s">
        <v>15368</v>
      </c>
      <c r="G11656" s="5">
        <v>27981</v>
      </c>
      <c r="H11656" s="6">
        <v>0.37436120000000001</v>
      </c>
      <c r="I11656" s="7">
        <v>38.034999999999997</v>
      </c>
      <c r="J11656" s="2">
        <v>30.454499999999999</v>
      </c>
      <c r="K11656">
        <v>11</v>
      </c>
      <c r="L11656" s="2">
        <v>7.6</v>
      </c>
    </row>
    <row r="11657" spans="1:12" x14ac:dyDescent="0.25">
      <c r="A11657">
        <v>49237</v>
      </c>
      <c r="B11657" s="2">
        <v>46.294350000000001</v>
      </c>
      <c r="C11657" s="3">
        <v>2938</v>
      </c>
      <c r="D11657" s="4">
        <v>27100</v>
      </c>
      <c r="E11657" t="s">
        <v>217</v>
      </c>
      <c r="F11657" s="4" t="s">
        <v>9106</v>
      </c>
      <c r="G11657" s="5">
        <v>1970</v>
      </c>
      <c r="H11657" s="6">
        <v>0.2354135</v>
      </c>
      <c r="I11657" s="7">
        <v>62.045000000000002</v>
      </c>
      <c r="J11657" s="2">
        <v>59</v>
      </c>
      <c r="K11657">
        <v>1</v>
      </c>
    </row>
    <row r="11658" spans="1:12" x14ac:dyDescent="0.25">
      <c r="A11658">
        <v>75226</v>
      </c>
      <c r="B11658" s="2">
        <v>46.293199999999999</v>
      </c>
      <c r="C11658" s="3">
        <v>3582</v>
      </c>
      <c r="D11658" s="4">
        <v>19100</v>
      </c>
      <c r="E11658" t="s">
        <v>4091</v>
      </c>
      <c r="F11658" s="4" t="s">
        <v>13752</v>
      </c>
      <c r="G11658" s="5">
        <v>2825</v>
      </c>
      <c r="H11658" s="6">
        <v>0.28379339999999997</v>
      </c>
      <c r="I11658" s="7">
        <v>53.676000000000002</v>
      </c>
      <c r="J11658" s="2">
        <v>36.833300000000001</v>
      </c>
      <c r="K11658">
        <v>6</v>
      </c>
    </row>
    <row r="11659" spans="1:12" x14ac:dyDescent="0.25">
      <c r="A11659">
        <v>77830</v>
      </c>
      <c r="B11659" s="2">
        <v>46.292050000000003</v>
      </c>
      <c r="C11659" s="3">
        <v>2746</v>
      </c>
      <c r="E11659" t="s">
        <v>6287</v>
      </c>
      <c r="F11659" s="4" t="s">
        <v>13752</v>
      </c>
      <c r="G11659" s="5">
        <v>1950</v>
      </c>
      <c r="H11659" s="6">
        <v>0.19333330000000001</v>
      </c>
      <c r="I11659" s="7">
        <v>69.3</v>
      </c>
    </row>
    <row r="11660" spans="1:12" x14ac:dyDescent="0.25">
      <c r="A11660">
        <v>84620</v>
      </c>
      <c r="B11660" s="2">
        <v>46.291400000000003</v>
      </c>
      <c r="C11660" s="3">
        <v>1128</v>
      </c>
      <c r="E11660" t="s">
        <v>815</v>
      </c>
      <c r="F11660" s="4" t="s">
        <v>14851</v>
      </c>
      <c r="G11660" s="5">
        <v>774</v>
      </c>
      <c r="H11660" s="6">
        <v>0.17290320000000001</v>
      </c>
      <c r="I11660" s="7">
        <v>72.828999999999994</v>
      </c>
    </row>
    <row r="11661" spans="1:12" x14ac:dyDescent="0.25">
      <c r="A11661">
        <v>39325</v>
      </c>
      <c r="B11661" s="2">
        <v>46.290320000000001</v>
      </c>
      <c r="C11661" s="3">
        <v>5717</v>
      </c>
      <c r="D11661" s="4">
        <v>32940</v>
      </c>
      <c r="E11661" t="s">
        <v>4956</v>
      </c>
      <c r="F11661" s="4" t="s">
        <v>7633</v>
      </c>
      <c r="G11661" s="5">
        <v>3721</v>
      </c>
      <c r="H11661" s="6">
        <v>0.2310586</v>
      </c>
      <c r="I11661" s="7">
        <v>62.777999999999999</v>
      </c>
    </row>
    <row r="11662" spans="1:12" x14ac:dyDescent="0.25">
      <c r="A11662">
        <v>64454</v>
      </c>
      <c r="B11662" s="2">
        <v>46.289009999999998</v>
      </c>
      <c r="C11662" s="3">
        <v>2581</v>
      </c>
      <c r="D11662" s="4">
        <v>41140</v>
      </c>
      <c r="E11662" t="s">
        <v>12272</v>
      </c>
      <c r="F11662" s="4" t="s">
        <v>12102</v>
      </c>
      <c r="G11662" s="5">
        <v>1758</v>
      </c>
      <c r="H11662" s="6">
        <v>0.18828210000000001</v>
      </c>
      <c r="I11662" s="7">
        <v>70.17</v>
      </c>
    </row>
    <row r="11663" spans="1:12" x14ac:dyDescent="0.25">
      <c r="A11663">
        <v>60465</v>
      </c>
      <c r="B11663" s="2">
        <v>46.285550000000001</v>
      </c>
      <c r="C11663" s="3">
        <v>17610</v>
      </c>
      <c r="D11663" s="4">
        <v>16980</v>
      </c>
      <c r="E11663" t="s">
        <v>11589</v>
      </c>
      <c r="F11663" s="4" t="s">
        <v>11490</v>
      </c>
      <c r="G11663" s="5">
        <v>12739</v>
      </c>
      <c r="H11663" s="6">
        <v>0.2135175</v>
      </c>
      <c r="I11663" s="7">
        <v>65.808999999999997</v>
      </c>
      <c r="J11663" s="2">
        <v>37</v>
      </c>
      <c r="K11663">
        <v>8</v>
      </c>
    </row>
    <row r="11664" spans="1:12" x14ac:dyDescent="0.25">
      <c r="A11664">
        <v>46741</v>
      </c>
      <c r="B11664" s="2">
        <v>46.28181</v>
      </c>
      <c r="C11664" s="3">
        <v>4573</v>
      </c>
      <c r="D11664" s="4">
        <v>23060</v>
      </c>
      <c r="E11664" t="s">
        <v>8891</v>
      </c>
      <c r="F11664" s="4" t="s">
        <v>8800</v>
      </c>
      <c r="G11664" s="5">
        <v>2858</v>
      </c>
      <c r="H11664" s="6">
        <v>0.23582919999999999</v>
      </c>
      <c r="I11664" s="7">
        <v>61.953000000000003</v>
      </c>
      <c r="J11664" s="2">
        <v>54</v>
      </c>
      <c r="K11664">
        <v>2</v>
      </c>
    </row>
    <row r="11665" spans="1:12" x14ac:dyDescent="0.25">
      <c r="A11665">
        <v>67016</v>
      </c>
      <c r="B11665" s="2">
        <v>46.281039999999997</v>
      </c>
      <c r="C11665" s="3">
        <v>514</v>
      </c>
      <c r="D11665" s="4">
        <v>48620</v>
      </c>
      <c r="E11665" t="s">
        <v>9213</v>
      </c>
      <c r="F11665" s="4" t="s">
        <v>12494</v>
      </c>
      <c r="G11665" s="5">
        <v>361</v>
      </c>
      <c r="H11665" s="6">
        <v>0.1578947</v>
      </c>
      <c r="I11665" s="7">
        <v>75.417000000000002</v>
      </c>
    </row>
    <row r="11666" spans="1:12" x14ac:dyDescent="0.25">
      <c r="A11666">
        <v>84718</v>
      </c>
      <c r="B11666" s="2">
        <v>46.280920000000002</v>
      </c>
      <c r="C11666" s="3">
        <v>222</v>
      </c>
      <c r="E11666" t="s">
        <v>14931</v>
      </c>
      <c r="F11666" s="4" t="s">
        <v>14851</v>
      </c>
      <c r="G11666" s="5">
        <v>142</v>
      </c>
      <c r="H11666" s="6">
        <v>0.2253521</v>
      </c>
      <c r="I11666" s="7">
        <v>63.75</v>
      </c>
    </row>
    <row r="11667" spans="1:12" x14ac:dyDescent="0.25">
      <c r="A11667">
        <v>7734</v>
      </c>
      <c r="B11667" s="2">
        <v>46.278579999999998</v>
      </c>
      <c r="C11667" s="3">
        <v>13213</v>
      </c>
      <c r="D11667" s="4">
        <v>35620</v>
      </c>
      <c r="E11667" t="s">
        <v>1503</v>
      </c>
      <c r="F11667" s="4" t="s">
        <v>1341</v>
      </c>
      <c r="G11667" s="5">
        <v>9614</v>
      </c>
      <c r="H11667" s="6">
        <v>0.17339299999999999</v>
      </c>
      <c r="I11667" s="7">
        <v>72.724000000000004</v>
      </c>
      <c r="J11667" s="2">
        <v>66</v>
      </c>
      <c r="K11667">
        <v>1</v>
      </c>
    </row>
    <row r="11668" spans="1:12" x14ac:dyDescent="0.25">
      <c r="A11668">
        <v>78742</v>
      </c>
      <c r="B11668" s="2">
        <v>46.276179999999997</v>
      </c>
      <c r="C11668" s="3">
        <v>565</v>
      </c>
      <c r="D11668" s="4">
        <v>12420</v>
      </c>
      <c r="E11668" t="s">
        <v>3573</v>
      </c>
      <c r="F11668" s="4" t="s">
        <v>13752</v>
      </c>
      <c r="G11668" s="5">
        <v>419</v>
      </c>
      <c r="H11668" s="6">
        <v>0.2</v>
      </c>
      <c r="I11668" s="7">
        <v>68.125</v>
      </c>
      <c r="J11668" s="2">
        <v>55</v>
      </c>
      <c r="K11668">
        <v>1</v>
      </c>
    </row>
    <row r="11669" spans="1:12" x14ac:dyDescent="0.25">
      <c r="A11669">
        <v>97060</v>
      </c>
      <c r="B11669" s="2">
        <v>46.272840000000002</v>
      </c>
      <c r="C11669" s="3">
        <v>21739</v>
      </c>
      <c r="D11669" s="4">
        <v>38900</v>
      </c>
      <c r="E11669" t="s">
        <v>5057</v>
      </c>
      <c r="F11669" s="4" t="s">
        <v>16170</v>
      </c>
      <c r="G11669" s="5">
        <v>13555</v>
      </c>
      <c r="H11669" s="6">
        <v>0.2119357</v>
      </c>
      <c r="I11669" s="7">
        <v>66.061000000000007</v>
      </c>
      <c r="J11669" s="2">
        <v>49.454500000000003</v>
      </c>
      <c r="K11669">
        <v>11</v>
      </c>
      <c r="L11669" s="2">
        <v>92</v>
      </c>
    </row>
    <row r="11670" spans="1:12" x14ac:dyDescent="0.25">
      <c r="A11670">
        <v>16901</v>
      </c>
      <c r="B11670" s="2">
        <v>46.26773</v>
      </c>
      <c r="C11670" s="3">
        <v>10423</v>
      </c>
      <c r="E11670" t="s">
        <v>3642</v>
      </c>
      <c r="F11670" s="4" t="s">
        <v>3003</v>
      </c>
      <c r="G11670" s="5">
        <v>7785</v>
      </c>
      <c r="H11670" s="6">
        <v>0.24749550000000001</v>
      </c>
      <c r="I11670" s="7">
        <v>59.914000000000001</v>
      </c>
      <c r="J11670" s="2">
        <v>44.571399999999997</v>
      </c>
      <c r="K11670">
        <v>7</v>
      </c>
    </row>
    <row r="11671" spans="1:12" x14ac:dyDescent="0.25">
      <c r="A11671">
        <v>19152</v>
      </c>
      <c r="B11671" s="2">
        <v>46.25994</v>
      </c>
      <c r="C11671" s="3">
        <v>34683</v>
      </c>
      <c r="D11671" s="4">
        <v>37980</v>
      </c>
      <c r="E11671" t="s">
        <v>2682</v>
      </c>
      <c r="F11671" s="4" t="s">
        <v>3003</v>
      </c>
      <c r="G11671" s="5">
        <v>24777</v>
      </c>
      <c r="H11671" s="6">
        <v>0.22395770000000001</v>
      </c>
      <c r="I11671" s="7">
        <v>63.978000000000002</v>
      </c>
      <c r="J11671" s="2">
        <v>49.2727</v>
      </c>
      <c r="K11671">
        <v>11</v>
      </c>
      <c r="L11671" s="2">
        <v>91.6</v>
      </c>
    </row>
    <row r="11672" spans="1:12" x14ac:dyDescent="0.25">
      <c r="A11672">
        <v>57384</v>
      </c>
      <c r="B11672" s="2">
        <v>46.25385</v>
      </c>
      <c r="C11672" s="3">
        <v>919</v>
      </c>
      <c r="D11672" s="4">
        <v>26700</v>
      </c>
      <c r="E11672" t="s">
        <v>10965</v>
      </c>
      <c r="F11672" s="4" t="s">
        <v>10877</v>
      </c>
      <c r="G11672" s="5">
        <v>662</v>
      </c>
      <c r="H11672" s="6">
        <v>0.20392750000000001</v>
      </c>
      <c r="I11672" s="7">
        <v>67.433999999999997</v>
      </c>
    </row>
    <row r="11673" spans="1:12" x14ac:dyDescent="0.25">
      <c r="A11673">
        <v>69153</v>
      </c>
      <c r="B11673" s="2">
        <v>46.252740000000003</v>
      </c>
      <c r="C11673" s="3">
        <v>5425</v>
      </c>
      <c r="E11673" t="s">
        <v>12908</v>
      </c>
      <c r="F11673" s="4" t="s">
        <v>12738</v>
      </c>
      <c r="G11673" s="5">
        <v>3944</v>
      </c>
      <c r="H11673" s="6">
        <v>0.2281369</v>
      </c>
      <c r="I11673" s="7">
        <v>63.246000000000002</v>
      </c>
      <c r="J11673" s="2">
        <v>53.5</v>
      </c>
      <c r="K11673">
        <v>4</v>
      </c>
    </row>
    <row r="11674" spans="1:12" x14ac:dyDescent="0.25">
      <c r="A11674">
        <v>94567</v>
      </c>
      <c r="B11674" s="2">
        <v>46.25168</v>
      </c>
      <c r="C11674" s="3">
        <v>730</v>
      </c>
      <c r="D11674" s="4">
        <v>34900</v>
      </c>
      <c r="E11674" t="s">
        <v>15782</v>
      </c>
      <c r="F11674" s="4" t="s">
        <v>15368</v>
      </c>
      <c r="G11674" s="5">
        <v>513</v>
      </c>
      <c r="H11674" s="6">
        <v>0.25146200000000002</v>
      </c>
      <c r="I11674" s="7">
        <v>59.213999999999999</v>
      </c>
      <c r="J11674" s="2">
        <v>44.5</v>
      </c>
      <c r="K11674">
        <v>2</v>
      </c>
    </row>
    <row r="11675" spans="1:12" x14ac:dyDescent="0.25">
      <c r="A11675">
        <v>24991</v>
      </c>
      <c r="B11675" s="2">
        <v>46.251440000000002</v>
      </c>
      <c r="C11675" s="3">
        <v>657</v>
      </c>
      <c r="E11675" t="s">
        <v>74</v>
      </c>
      <c r="F11675" s="4" t="s">
        <v>5144</v>
      </c>
      <c r="G11675" s="5">
        <v>472</v>
      </c>
      <c r="H11675" s="6">
        <v>0.2346723</v>
      </c>
      <c r="I11675" s="7">
        <v>62.115000000000002</v>
      </c>
    </row>
    <row r="11676" spans="1:12" x14ac:dyDescent="0.25">
      <c r="A11676">
        <v>13625</v>
      </c>
      <c r="B11676" s="2">
        <v>46.250979999999998</v>
      </c>
      <c r="C11676" s="3">
        <v>1919</v>
      </c>
      <c r="D11676" s="4">
        <v>36300</v>
      </c>
      <c r="E11676" t="s">
        <v>2653</v>
      </c>
      <c r="F11676" s="4" t="s">
        <v>1280</v>
      </c>
      <c r="G11676" s="5">
        <v>1445</v>
      </c>
      <c r="H11676" s="6">
        <v>0.2586446</v>
      </c>
      <c r="I11676" s="7">
        <v>57.969000000000001</v>
      </c>
      <c r="J11676" s="2">
        <v>60</v>
      </c>
      <c r="K11676">
        <v>1</v>
      </c>
    </row>
    <row r="11677" spans="1:12" x14ac:dyDescent="0.25">
      <c r="A11677">
        <v>37737</v>
      </c>
      <c r="B11677" s="2">
        <v>46.249630000000003</v>
      </c>
      <c r="C11677" s="3">
        <v>5543</v>
      </c>
      <c r="D11677" s="4">
        <v>28940</v>
      </c>
      <c r="E11677" t="s">
        <v>4127</v>
      </c>
      <c r="F11677" s="4" t="s">
        <v>7348</v>
      </c>
      <c r="G11677" s="5">
        <v>4218</v>
      </c>
      <c r="H11677" s="6">
        <v>0.18914429999999999</v>
      </c>
      <c r="I11677" s="7">
        <v>69.974999999999994</v>
      </c>
      <c r="J11677" s="2">
        <v>44.5</v>
      </c>
      <c r="K11677">
        <v>2</v>
      </c>
    </row>
    <row r="11678" spans="1:12" x14ac:dyDescent="0.25">
      <c r="A11678">
        <v>71759</v>
      </c>
      <c r="B11678" s="2">
        <v>46.248530000000002</v>
      </c>
      <c r="C11678" s="3">
        <v>611</v>
      </c>
      <c r="D11678" s="4">
        <v>20980</v>
      </c>
      <c r="E11678" t="s">
        <v>13203</v>
      </c>
      <c r="F11678" s="4" t="s">
        <v>13183</v>
      </c>
      <c r="G11678" s="5">
        <v>370</v>
      </c>
      <c r="H11678" s="6">
        <v>0.28840969999999999</v>
      </c>
      <c r="I11678" s="7">
        <v>52.813000000000002</v>
      </c>
    </row>
    <row r="11679" spans="1:12" x14ac:dyDescent="0.25">
      <c r="A11679">
        <v>67330</v>
      </c>
      <c r="B11679" s="2">
        <v>46.248199999999997</v>
      </c>
      <c r="C11679" s="3">
        <v>1574</v>
      </c>
      <c r="D11679" s="4">
        <v>37660</v>
      </c>
      <c r="E11679" t="s">
        <v>2075</v>
      </c>
      <c r="F11679" s="4" t="s">
        <v>12494</v>
      </c>
      <c r="G11679" s="5">
        <v>982</v>
      </c>
      <c r="H11679" s="6">
        <v>0.25534079999999998</v>
      </c>
      <c r="I11679" s="7">
        <v>58.523000000000003</v>
      </c>
    </row>
    <row r="11680" spans="1:12" x14ac:dyDescent="0.25">
      <c r="A11680">
        <v>34289</v>
      </c>
      <c r="B11680" s="2">
        <v>46.247619999999998</v>
      </c>
      <c r="C11680" s="3">
        <v>1963</v>
      </c>
      <c r="D11680" s="4">
        <v>35840</v>
      </c>
      <c r="E11680" t="s">
        <v>6981</v>
      </c>
      <c r="F11680" s="4" t="s">
        <v>6689</v>
      </c>
      <c r="G11680" s="5">
        <v>1473</v>
      </c>
      <c r="H11680" s="6">
        <v>0.25305290000000003</v>
      </c>
      <c r="I11680" s="7">
        <v>58.914000000000001</v>
      </c>
    </row>
    <row r="11681" spans="1:12" x14ac:dyDescent="0.25">
      <c r="A11681">
        <v>71670</v>
      </c>
      <c r="B11681" s="2">
        <v>46.247010000000003</v>
      </c>
      <c r="C11681" s="3">
        <v>1473</v>
      </c>
      <c r="E11681" t="s">
        <v>13193</v>
      </c>
      <c r="F11681" s="4" t="s">
        <v>13183</v>
      </c>
      <c r="G11681" s="5">
        <v>1088</v>
      </c>
      <c r="H11681" s="6">
        <v>0.23988970000000001</v>
      </c>
      <c r="I11681" s="7">
        <v>61.188000000000002</v>
      </c>
    </row>
    <row r="11682" spans="1:12" x14ac:dyDescent="0.25">
      <c r="A11682">
        <v>4988</v>
      </c>
      <c r="B11682" s="2">
        <v>46.246420000000001</v>
      </c>
      <c r="C11682" s="3">
        <v>2539</v>
      </c>
      <c r="E11682" t="s">
        <v>1027</v>
      </c>
      <c r="F11682" s="4" t="s">
        <v>701</v>
      </c>
      <c r="G11682" s="5">
        <v>1363</v>
      </c>
      <c r="H11682" s="6">
        <v>0.2377109</v>
      </c>
      <c r="I11682" s="7">
        <v>61.563000000000002</v>
      </c>
      <c r="J11682" s="2">
        <v>54.5</v>
      </c>
      <c r="K11682">
        <v>2</v>
      </c>
    </row>
    <row r="11683" spans="1:12" x14ac:dyDescent="0.25">
      <c r="A11683">
        <v>32692</v>
      </c>
      <c r="B11683" s="2">
        <v>46.246020000000001</v>
      </c>
      <c r="C11683" s="3">
        <v>305</v>
      </c>
      <c r="E11683" t="s">
        <v>6821</v>
      </c>
      <c r="F11683" s="4" t="s">
        <v>6689</v>
      </c>
      <c r="G11683" s="5">
        <v>305</v>
      </c>
      <c r="H11683" s="6">
        <v>0.17647060000000001</v>
      </c>
      <c r="I11683" s="7">
        <v>72.13</v>
      </c>
    </row>
    <row r="11684" spans="1:12" x14ac:dyDescent="0.25">
      <c r="A11684">
        <v>26036</v>
      </c>
      <c r="B11684" s="2">
        <v>46.245840000000001</v>
      </c>
      <c r="C11684" s="3">
        <v>601</v>
      </c>
      <c r="D11684" s="4">
        <v>48540</v>
      </c>
      <c r="E11684" t="s">
        <v>4091</v>
      </c>
      <c r="F11684" s="4" t="s">
        <v>5144</v>
      </c>
      <c r="G11684" s="5">
        <v>463</v>
      </c>
      <c r="H11684" s="6">
        <v>0.2133621</v>
      </c>
      <c r="I11684" s="7">
        <v>65.75</v>
      </c>
    </row>
    <row r="11685" spans="1:12" x14ac:dyDescent="0.25">
      <c r="A11685">
        <v>55744</v>
      </c>
      <c r="B11685" s="2">
        <v>46.242310000000003</v>
      </c>
      <c r="C11685" s="3">
        <v>20242</v>
      </c>
      <c r="E11685" t="s">
        <v>8395</v>
      </c>
      <c r="F11685" s="4" t="s">
        <v>10428</v>
      </c>
      <c r="G11685" s="5">
        <v>14303</v>
      </c>
      <c r="H11685" s="6">
        <v>0.26050479999999998</v>
      </c>
      <c r="I11685" s="7">
        <v>57.603000000000002</v>
      </c>
      <c r="J11685" s="2">
        <v>53</v>
      </c>
      <c r="K11685">
        <v>18</v>
      </c>
      <c r="L11685" s="2">
        <v>97.4</v>
      </c>
    </row>
    <row r="11686" spans="1:12" x14ac:dyDescent="0.25">
      <c r="A11686">
        <v>45044</v>
      </c>
      <c r="B11686" s="2">
        <v>46.230980000000002</v>
      </c>
      <c r="C11686" s="3">
        <v>52769</v>
      </c>
      <c r="D11686" s="4">
        <v>17140</v>
      </c>
      <c r="E11686" t="s">
        <v>490</v>
      </c>
      <c r="F11686" s="4" t="s">
        <v>8295</v>
      </c>
      <c r="G11686" s="5">
        <v>33032</v>
      </c>
      <c r="H11686" s="6">
        <v>0.24403610000000001</v>
      </c>
      <c r="I11686" s="7">
        <v>60.445999999999998</v>
      </c>
      <c r="J11686" s="2">
        <v>28.8</v>
      </c>
      <c r="K11686">
        <v>10</v>
      </c>
      <c r="L11686" s="2">
        <v>4</v>
      </c>
    </row>
    <row r="11687" spans="1:12" x14ac:dyDescent="0.25">
      <c r="A11687">
        <v>76472</v>
      </c>
      <c r="B11687" s="2">
        <v>46.222810000000003</v>
      </c>
      <c r="C11687" s="3">
        <v>1626</v>
      </c>
      <c r="D11687" s="4">
        <v>33420</v>
      </c>
      <c r="E11687" t="s">
        <v>13947</v>
      </c>
      <c r="F11687" s="4" t="s">
        <v>13752</v>
      </c>
      <c r="G11687" s="5">
        <v>1115</v>
      </c>
      <c r="H11687" s="6">
        <v>0.28161439999999999</v>
      </c>
      <c r="I11687" s="7">
        <v>53.95</v>
      </c>
    </row>
    <row r="11688" spans="1:12" x14ac:dyDescent="0.25">
      <c r="A11688">
        <v>62459</v>
      </c>
      <c r="B11688" s="2">
        <v>46.222490000000001</v>
      </c>
      <c r="C11688" s="3">
        <v>254</v>
      </c>
      <c r="E11688" t="s">
        <v>11955</v>
      </c>
      <c r="F11688" s="4" t="s">
        <v>11490</v>
      </c>
      <c r="G11688" s="5">
        <v>184</v>
      </c>
      <c r="H11688" s="6">
        <v>0.1684783</v>
      </c>
      <c r="I11688" s="7">
        <v>73.5</v>
      </c>
    </row>
    <row r="11689" spans="1:12" x14ac:dyDescent="0.25">
      <c r="A11689">
        <v>55943</v>
      </c>
      <c r="B11689" s="2">
        <v>46.221919999999997</v>
      </c>
      <c r="C11689" s="3">
        <v>3096</v>
      </c>
      <c r="D11689" s="4">
        <v>29100</v>
      </c>
      <c r="E11689" t="s">
        <v>3103</v>
      </c>
      <c r="F11689" s="4" t="s">
        <v>10428</v>
      </c>
      <c r="G11689" s="5">
        <v>2209</v>
      </c>
      <c r="H11689" s="6">
        <v>0.20778630000000001</v>
      </c>
      <c r="I11689" s="7">
        <v>66.704999999999998</v>
      </c>
      <c r="J11689" s="2">
        <v>53.25</v>
      </c>
      <c r="K11689">
        <v>4</v>
      </c>
    </row>
    <row r="11690" spans="1:12" x14ac:dyDescent="0.25">
      <c r="A11690">
        <v>57793</v>
      </c>
      <c r="B11690" s="2">
        <v>46.22101</v>
      </c>
      <c r="C11690" s="3">
        <v>2250</v>
      </c>
      <c r="D11690" s="4">
        <v>43940</v>
      </c>
      <c r="E11690" t="s">
        <v>5143</v>
      </c>
      <c r="F11690" s="4" t="s">
        <v>10877</v>
      </c>
      <c r="G11690" s="5">
        <v>1585</v>
      </c>
      <c r="H11690" s="6">
        <v>0.1829653</v>
      </c>
      <c r="I11690" s="7">
        <v>70.994</v>
      </c>
      <c r="J11690" s="2">
        <v>57</v>
      </c>
      <c r="K11690">
        <v>1</v>
      </c>
    </row>
    <row r="11691" spans="1:12" x14ac:dyDescent="0.25">
      <c r="A11691">
        <v>64422</v>
      </c>
      <c r="B11691" s="2">
        <v>46.220579999999998</v>
      </c>
      <c r="C11691" s="3">
        <v>250</v>
      </c>
      <c r="D11691" s="4">
        <v>41140</v>
      </c>
      <c r="E11691" t="s">
        <v>3083</v>
      </c>
      <c r="F11691" s="4" t="s">
        <v>12102</v>
      </c>
      <c r="G11691" s="5">
        <v>181</v>
      </c>
      <c r="H11691" s="6">
        <v>0.24175820000000001</v>
      </c>
      <c r="I11691" s="7">
        <v>60.832999999999998</v>
      </c>
    </row>
    <row r="11692" spans="1:12" x14ac:dyDescent="0.25">
      <c r="A11692">
        <v>50122</v>
      </c>
      <c r="B11692" s="2">
        <v>46.220280000000002</v>
      </c>
      <c r="C11692" s="3">
        <v>1554</v>
      </c>
      <c r="E11692" t="s">
        <v>8551</v>
      </c>
      <c r="F11692" s="4" t="s">
        <v>9593</v>
      </c>
      <c r="G11692" s="5">
        <v>1103</v>
      </c>
      <c r="H11692" s="6">
        <v>0.20380429999999999</v>
      </c>
      <c r="I11692" s="7">
        <v>67.391000000000005</v>
      </c>
    </row>
    <row r="11693" spans="1:12" x14ac:dyDescent="0.25">
      <c r="A11693">
        <v>54629</v>
      </c>
      <c r="B11693" s="2">
        <v>46.219569999999997</v>
      </c>
      <c r="C11693" s="3">
        <v>2588</v>
      </c>
      <c r="E11693" t="s">
        <v>8983</v>
      </c>
      <c r="F11693" s="4" t="s">
        <v>10031</v>
      </c>
      <c r="G11693" s="5">
        <v>1860</v>
      </c>
      <c r="H11693" s="6">
        <v>0.2494624</v>
      </c>
      <c r="I11693" s="7">
        <v>59.5</v>
      </c>
      <c r="J11693" s="2">
        <v>45</v>
      </c>
      <c r="K11693">
        <v>1</v>
      </c>
    </row>
    <row r="11694" spans="1:12" x14ac:dyDescent="0.25">
      <c r="A11694">
        <v>22841</v>
      </c>
      <c r="B11694" s="2">
        <v>46.218640000000001</v>
      </c>
      <c r="C11694" s="3">
        <v>2901</v>
      </c>
      <c r="D11694" s="4">
        <v>25500</v>
      </c>
      <c r="E11694" t="s">
        <v>4741</v>
      </c>
      <c r="F11694" s="4" t="s">
        <v>4335</v>
      </c>
      <c r="G11694" s="5">
        <v>2019</v>
      </c>
      <c r="H11694" s="6">
        <v>0.23625560000000001</v>
      </c>
      <c r="I11694" s="7">
        <v>61.78</v>
      </c>
      <c r="J11694" s="2">
        <v>51</v>
      </c>
      <c r="K11694">
        <v>1</v>
      </c>
    </row>
    <row r="11695" spans="1:12" x14ac:dyDescent="0.25">
      <c r="A11695">
        <v>3588</v>
      </c>
      <c r="B11695" s="2">
        <v>46.217860000000002</v>
      </c>
      <c r="C11695" s="3">
        <v>1654</v>
      </c>
      <c r="D11695" s="4">
        <v>13620</v>
      </c>
      <c r="E11695" t="s">
        <v>615</v>
      </c>
      <c r="F11695" s="4" t="s">
        <v>520</v>
      </c>
      <c r="G11695" s="5">
        <v>1277</v>
      </c>
      <c r="H11695" s="6">
        <v>0.21518000000000001</v>
      </c>
      <c r="I11695" s="7">
        <v>65.417000000000002</v>
      </c>
    </row>
    <row r="11696" spans="1:12" x14ac:dyDescent="0.25">
      <c r="A11696">
        <v>57359</v>
      </c>
      <c r="B11696" s="2">
        <v>46.21743</v>
      </c>
      <c r="C11696" s="3">
        <v>648</v>
      </c>
      <c r="E11696" t="s">
        <v>8157</v>
      </c>
      <c r="F11696" s="4" t="s">
        <v>10877</v>
      </c>
      <c r="G11696" s="5">
        <v>492</v>
      </c>
      <c r="H11696" s="6">
        <v>0.2093496</v>
      </c>
      <c r="I11696" s="7">
        <v>66.42</v>
      </c>
    </row>
    <row r="11697" spans="1:12" x14ac:dyDescent="0.25">
      <c r="A11697">
        <v>35235</v>
      </c>
      <c r="B11697" s="2">
        <v>46.214100000000002</v>
      </c>
      <c r="C11697" s="3">
        <v>19072</v>
      </c>
      <c r="D11697" s="4">
        <v>13820</v>
      </c>
      <c r="E11697" t="s">
        <v>1579</v>
      </c>
      <c r="F11697" s="4" t="s">
        <v>7027</v>
      </c>
      <c r="G11697" s="5">
        <v>13413</v>
      </c>
      <c r="H11697" s="6">
        <v>0.24869540000000001</v>
      </c>
      <c r="I11697" s="7">
        <v>59.62</v>
      </c>
      <c r="J11697" s="2">
        <v>41.2</v>
      </c>
      <c r="K11697">
        <v>5</v>
      </c>
    </row>
    <row r="11698" spans="1:12" x14ac:dyDescent="0.25">
      <c r="A11698">
        <v>48092</v>
      </c>
      <c r="B11698" s="2">
        <v>46.206400000000002</v>
      </c>
      <c r="C11698" s="3">
        <v>26740</v>
      </c>
      <c r="D11698" s="4">
        <v>19820</v>
      </c>
      <c r="E11698" t="s">
        <v>65</v>
      </c>
      <c r="F11698" s="4" t="s">
        <v>9106</v>
      </c>
      <c r="G11698" s="5">
        <v>18797</v>
      </c>
      <c r="H11698" s="6">
        <v>0.2412619</v>
      </c>
      <c r="I11698" s="7">
        <v>60.902000000000001</v>
      </c>
      <c r="J11698" s="2">
        <v>50</v>
      </c>
      <c r="K11698">
        <v>9</v>
      </c>
    </row>
    <row r="11699" spans="1:12" x14ac:dyDescent="0.25">
      <c r="A11699">
        <v>95640</v>
      </c>
      <c r="B11699" s="2">
        <v>46.199979999999996</v>
      </c>
      <c r="C11699" s="3">
        <v>10680</v>
      </c>
      <c r="E11699" t="s">
        <v>15963</v>
      </c>
      <c r="F11699" s="4" t="s">
        <v>15368</v>
      </c>
      <c r="G11699" s="5">
        <v>8041</v>
      </c>
      <c r="H11699" s="6">
        <v>0.14312359999999999</v>
      </c>
      <c r="I11699" s="7">
        <v>77.853999999999999</v>
      </c>
      <c r="J11699" s="2">
        <v>52.5</v>
      </c>
      <c r="K11699">
        <v>2</v>
      </c>
    </row>
    <row r="11700" spans="1:12" x14ac:dyDescent="0.25">
      <c r="A11700">
        <v>27262</v>
      </c>
      <c r="B11700" s="2">
        <v>46.19426</v>
      </c>
      <c r="C11700" s="3">
        <v>24631</v>
      </c>
      <c r="D11700" s="4">
        <v>24660</v>
      </c>
      <c r="E11700" t="s">
        <v>5683</v>
      </c>
      <c r="F11700" s="4" t="s">
        <v>5642</v>
      </c>
      <c r="G11700" s="5">
        <v>15819</v>
      </c>
      <c r="H11700" s="6">
        <v>0.29230669999999997</v>
      </c>
      <c r="I11700" s="7">
        <v>52.073</v>
      </c>
      <c r="J11700" s="2">
        <v>41.8</v>
      </c>
      <c r="K11700">
        <v>5</v>
      </c>
    </row>
    <row r="11701" spans="1:12" x14ac:dyDescent="0.25">
      <c r="A11701">
        <v>61049</v>
      </c>
      <c r="B11701" s="2">
        <v>46.190379999999998</v>
      </c>
      <c r="C11701" s="3">
        <v>536</v>
      </c>
      <c r="D11701" s="4">
        <v>40300</v>
      </c>
      <c r="E11701" t="s">
        <v>11662</v>
      </c>
      <c r="F11701" s="4" t="s">
        <v>11490</v>
      </c>
      <c r="G11701" s="5">
        <v>381</v>
      </c>
      <c r="H11701" s="6">
        <v>0.183727</v>
      </c>
      <c r="I11701" s="7">
        <v>70.832999999999998</v>
      </c>
    </row>
    <row r="11702" spans="1:12" x14ac:dyDescent="0.25">
      <c r="A11702">
        <v>8610</v>
      </c>
      <c r="B11702" s="2">
        <v>46.185470000000002</v>
      </c>
      <c r="C11702" s="3">
        <v>29127</v>
      </c>
      <c r="D11702" s="4">
        <v>45940</v>
      </c>
      <c r="E11702" t="s">
        <v>1720</v>
      </c>
      <c r="F11702" s="4" t="s">
        <v>1341</v>
      </c>
      <c r="G11702" s="5">
        <v>20156</v>
      </c>
      <c r="H11702" s="6">
        <v>0.17348810000000001</v>
      </c>
      <c r="I11702" s="7">
        <v>72.596000000000004</v>
      </c>
      <c r="J11702" s="2">
        <v>42.7273</v>
      </c>
      <c r="K11702">
        <v>11</v>
      </c>
      <c r="L11702" s="2">
        <v>65.8</v>
      </c>
    </row>
    <row r="11703" spans="1:12" x14ac:dyDescent="0.25">
      <c r="A11703">
        <v>98338</v>
      </c>
      <c r="B11703" s="2">
        <v>46.176639999999999</v>
      </c>
      <c r="C11703" s="3">
        <v>24351</v>
      </c>
      <c r="D11703" s="4">
        <v>42660</v>
      </c>
      <c r="E11703" t="s">
        <v>5681</v>
      </c>
      <c r="F11703" s="4" t="s">
        <v>16344</v>
      </c>
      <c r="G11703" s="5">
        <v>16732</v>
      </c>
      <c r="H11703" s="6">
        <v>0.16584989999999999</v>
      </c>
      <c r="I11703" s="7">
        <v>73.912999999999997</v>
      </c>
      <c r="J11703" s="2">
        <v>58.4</v>
      </c>
      <c r="K11703">
        <v>5</v>
      </c>
    </row>
    <row r="11704" spans="1:12" x14ac:dyDescent="0.25">
      <c r="A11704">
        <v>15644</v>
      </c>
      <c r="B11704" s="2">
        <v>46.169260000000001</v>
      </c>
      <c r="C11704" s="3">
        <v>19514</v>
      </c>
      <c r="D11704" s="4">
        <v>38300</v>
      </c>
      <c r="E11704" t="s">
        <v>3233</v>
      </c>
      <c r="F11704" s="4" t="s">
        <v>3003</v>
      </c>
      <c r="G11704" s="5">
        <v>14135</v>
      </c>
      <c r="H11704" s="6">
        <v>0.23401250000000001</v>
      </c>
      <c r="I11704" s="7">
        <v>62.128</v>
      </c>
      <c r="J11704" s="2">
        <v>36.666699999999999</v>
      </c>
      <c r="K11704">
        <v>9</v>
      </c>
    </row>
    <row r="11705" spans="1:12" x14ac:dyDescent="0.25">
      <c r="A11705">
        <v>83670</v>
      </c>
      <c r="B11705" s="2">
        <v>46.165779999999998</v>
      </c>
      <c r="C11705" s="3">
        <v>569</v>
      </c>
      <c r="D11705" s="4">
        <v>14260</v>
      </c>
      <c r="E11705" t="s">
        <v>14816</v>
      </c>
      <c r="F11705" s="4" t="s">
        <v>14725</v>
      </c>
      <c r="G11705" s="5">
        <v>412</v>
      </c>
      <c r="H11705" s="6">
        <v>0.30582520000000002</v>
      </c>
      <c r="I11705" s="7">
        <v>49.718000000000004</v>
      </c>
    </row>
    <row r="11706" spans="1:12" x14ac:dyDescent="0.25">
      <c r="A11706">
        <v>91306</v>
      </c>
      <c r="B11706" s="2">
        <v>46.157789999999999</v>
      </c>
      <c r="C11706" s="3">
        <v>48707</v>
      </c>
      <c r="D11706" s="4">
        <v>31080</v>
      </c>
      <c r="E11706" t="s">
        <v>11520</v>
      </c>
      <c r="F11706" s="4" t="s">
        <v>15368</v>
      </c>
      <c r="G11706" s="5">
        <v>32930</v>
      </c>
      <c r="H11706" s="6">
        <v>0.2308837</v>
      </c>
      <c r="I11706" s="7">
        <v>62.664000000000001</v>
      </c>
      <c r="J11706" s="2">
        <v>39.466700000000003</v>
      </c>
      <c r="K11706">
        <v>15</v>
      </c>
      <c r="L11706" s="2">
        <v>47.7</v>
      </c>
    </row>
    <row r="11707" spans="1:12" x14ac:dyDescent="0.25">
      <c r="A11707">
        <v>31331</v>
      </c>
      <c r="B11707" s="2">
        <v>46.148809999999997</v>
      </c>
      <c r="C11707" s="3">
        <v>6181</v>
      </c>
      <c r="D11707" s="4">
        <v>15260</v>
      </c>
      <c r="E11707" t="s">
        <v>158</v>
      </c>
      <c r="F11707" s="4" t="s">
        <v>6363</v>
      </c>
      <c r="G11707" s="5">
        <v>4626</v>
      </c>
      <c r="H11707" s="6">
        <v>0.21244869999999999</v>
      </c>
      <c r="I11707" s="7">
        <v>65.849000000000004</v>
      </c>
      <c r="J11707" s="2">
        <v>61</v>
      </c>
      <c r="K11707">
        <v>1</v>
      </c>
    </row>
    <row r="11708" spans="1:12" x14ac:dyDescent="0.25">
      <c r="A11708">
        <v>96032</v>
      </c>
      <c r="B11708" s="2">
        <v>46.147309999999997</v>
      </c>
      <c r="C11708" s="3">
        <v>2338</v>
      </c>
      <c r="E11708" t="s">
        <v>16037</v>
      </c>
      <c r="F11708" s="4" t="s">
        <v>15368</v>
      </c>
      <c r="G11708" s="5">
        <v>1633</v>
      </c>
      <c r="H11708" s="6">
        <v>0.27250459999999999</v>
      </c>
      <c r="I11708" s="7">
        <v>55.469000000000001</v>
      </c>
      <c r="J11708" s="2">
        <v>54</v>
      </c>
      <c r="K11708">
        <v>3</v>
      </c>
    </row>
    <row r="11709" spans="1:12" x14ac:dyDescent="0.25">
      <c r="A11709">
        <v>56252</v>
      </c>
      <c r="B11709" s="2">
        <v>46.146740000000001</v>
      </c>
      <c r="C11709" s="3">
        <v>1238</v>
      </c>
      <c r="D11709" s="4">
        <v>48820</v>
      </c>
      <c r="E11709" t="s">
        <v>10685</v>
      </c>
      <c r="F11709" s="4" t="s">
        <v>10428</v>
      </c>
      <c r="G11709" s="5">
        <v>740</v>
      </c>
      <c r="H11709" s="6">
        <v>0.17273949999999999</v>
      </c>
      <c r="I11709" s="7">
        <v>72.707999999999998</v>
      </c>
    </row>
    <row r="11710" spans="1:12" x14ac:dyDescent="0.25">
      <c r="A11710">
        <v>25427</v>
      </c>
      <c r="B11710" s="2">
        <v>46.144440000000003</v>
      </c>
      <c r="C11710" s="3">
        <v>12362</v>
      </c>
      <c r="D11710" s="4">
        <v>25180</v>
      </c>
      <c r="E11710" t="s">
        <v>5334</v>
      </c>
      <c r="F11710" s="4" t="s">
        <v>5144</v>
      </c>
      <c r="G11710" s="5">
        <v>8871</v>
      </c>
      <c r="H11710" s="6">
        <v>0.2103246</v>
      </c>
      <c r="I11710" s="7">
        <v>66.207999999999998</v>
      </c>
      <c r="J11710" s="2">
        <v>41.5</v>
      </c>
      <c r="K11710">
        <v>4</v>
      </c>
    </row>
    <row r="11711" spans="1:12" x14ac:dyDescent="0.25">
      <c r="A11711">
        <v>91916</v>
      </c>
      <c r="B11711" s="2">
        <v>46.142060000000001</v>
      </c>
      <c r="C11711" s="3">
        <v>1580</v>
      </c>
      <c r="D11711" s="4">
        <v>41740</v>
      </c>
      <c r="E11711" t="s">
        <v>15465</v>
      </c>
      <c r="F11711" s="4" t="s">
        <v>15368</v>
      </c>
      <c r="G11711" s="5">
        <v>1077</v>
      </c>
      <c r="H11711" s="6">
        <v>0.25046380000000001</v>
      </c>
      <c r="I11711" s="7">
        <v>59.271000000000001</v>
      </c>
    </row>
    <row r="11712" spans="1:12" x14ac:dyDescent="0.25">
      <c r="A11712">
        <v>57337</v>
      </c>
      <c r="B11712" s="2">
        <v>46.141779999999997</v>
      </c>
      <c r="C11712" s="3">
        <v>135</v>
      </c>
      <c r="E11712" t="s">
        <v>10941</v>
      </c>
      <c r="F11712" s="4" t="s">
        <v>10877</v>
      </c>
      <c r="G11712" s="5">
        <v>98</v>
      </c>
      <c r="H11712" s="6">
        <v>0.27272730000000001</v>
      </c>
      <c r="I11712" s="7">
        <v>55.417000000000002</v>
      </c>
    </row>
    <row r="11713" spans="1:12" x14ac:dyDescent="0.25">
      <c r="A11713">
        <v>59501</v>
      </c>
      <c r="B11713" s="2">
        <v>46.139830000000003</v>
      </c>
      <c r="C11713" s="3">
        <v>12524</v>
      </c>
      <c r="E11713" t="s">
        <v>11410</v>
      </c>
      <c r="F11713" s="4" t="s">
        <v>11278</v>
      </c>
      <c r="G11713" s="5">
        <v>8045</v>
      </c>
      <c r="H11713" s="6">
        <v>0.25018639999999998</v>
      </c>
      <c r="I11713" s="7">
        <v>59.308999999999997</v>
      </c>
      <c r="J11713" s="2">
        <v>43.2</v>
      </c>
      <c r="K11713">
        <v>5</v>
      </c>
    </row>
    <row r="11714" spans="1:12" x14ac:dyDescent="0.25">
      <c r="A11714">
        <v>84511</v>
      </c>
      <c r="B11714" s="2">
        <v>46.137309999999999</v>
      </c>
      <c r="C11714" s="3">
        <v>4679</v>
      </c>
      <c r="E11714" t="s">
        <v>14902</v>
      </c>
      <c r="F11714" s="4" t="s">
        <v>14851</v>
      </c>
      <c r="G11714" s="5">
        <v>2441</v>
      </c>
      <c r="H11714" s="6">
        <v>0.25757580000000002</v>
      </c>
      <c r="I11714" s="7">
        <v>58.021000000000001</v>
      </c>
      <c r="J11714" s="2">
        <v>72</v>
      </c>
      <c r="K11714">
        <v>2</v>
      </c>
    </row>
    <row r="11715" spans="1:12" x14ac:dyDescent="0.25">
      <c r="A11715">
        <v>12070</v>
      </c>
      <c r="B11715" s="2">
        <v>46.136470000000003</v>
      </c>
      <c r="C11715" s="3">
        <v>1606</v>
      </c>
      <c r="D11715" s="4">
        <v>11220</v>
      </c>
      <c r="E11715" t="s">
        <v>2114</v>
      </c>
      <c r="F11715" s="4" t="s">
        <v>1280</v>
      </c>
      <c r="G11715" s="5">
        <v>1108</v>
      </c>
      <c r="H11715" s="6">
        <v>0.20397109999999999</v>
      </c>
      <c r="I11715" s="7">
        <v>67.277000000000001</v>
      </c>
      <c r="J11715" s="2">
        <v>49</v>
      </c>
      <c r="K11715">
        <v>1</v>
      </c>
    </row>
    <row r="11716" spans="1:12" x14ac:dyDescent="0.25">
      <c r="A11716">
        <v>44021</v>
      </c>
      <c r="B11716" s="2">
        <v>46.135249999999999</v>
      </c>
      <c r="C11716" s="3">
        <v>5993</v>
      </c>
      <c r="D11716" s="4">
        <v>17460</v>
      </c>
      <c r="E11716" t="s">
        <v>5577</v>
      </c>
      <c r="F11716" s="4" t="s">
        <v>8295</v>
      </c>
      <c r="G11716" s="5">
        <v>3964</v>
      </c>
      <c r="H11716" s="6">
        <v>0.1858764</v>
      </c>
      <c r="I11716" s="7">
        <v>70.397999999999996</v>
      </c>
      <c r="J11716" s="2">
        <v>39</v>
      </c>
      <c r="K11716">
        <v>3</v>
      </c>
    </row>
    <row r="11717" spans="1:12" x14ac:dyDescent="0.25">
      <c r="A11717">
        <v>3584</v>
      </c>
      <c r="B11717" s="2">
        <v>46.133679999999998</v>
      </c>
      <c r="C11717" s="3">
        <v>3638</v>
      </c>
      <c r="D11717" s="4">
        <v>13620</v>
      </c>
      <c r="E11717" t="s">
        <v>176</v>
      </c>
      <c r="F11717" s="4" t="s">
        <v>520</v>
      </c>
      <c r="G11717" s="5">
        <v>2618</v>
      </c>
      <c r="H11717" s="6">
        <v>0.23529410000000001</v>
      </c>
      <c r="I11717" s="7">
        <v>61.841999999999999</v>
      </c>
      <c r="J11717" s="2">
        <v>40.5</v>
      </c>
      <c r="K11717">
        <v>4</v>
      </c>
    </row>
    <row r="11718" spans="1:12" x14ac:dyDescent="0.25">
      <c r="A11718">
        <v>33884</v>
      </c>
      <c r="B11718" s="2">
        <v>46.127789999999997</v>
      </c>
      <c r="C11718" s="3">
        <v>29764</v>
      </c>
      <c r="D11718" s="4">
        <v>29460</v>
      </c>
      <c r="E11718" t="s">
        <v>6944</v>
      </c>
      <c r="F11718" s="4" t="s">
        <v>6689</v>
      </c>
      <c r="G11718" s="5">
        <v>21958</v>
      </c>
      <c r="H11718" s="6">
        <v>0.2374078</v>
      </c>
      <c r="I11718" s="7">
        <v>61.473999999999997</v>
      </c>
      <c r="J11718" s="2">
        <v>36.799999999999997</v>
      </c>
      <c r="K11718">
        <v>5</v>
      </c>
    </row>
    <row r="11719" spans="1:12" x14ac:dyDescent="0.25">
      <c r="A11719">
        <v>56531</v>
      </c>
      <c r="B11719" s="2">
        <v>46.122210000000003</v>
      </c>
      <c r="C11719" s="3">
        <v>1965</v>
      </c>
      <c r="E11719" t="s">
        <v>10776</v>
      </c>
      <c r="F11719" s="4" t="s">
        <v>10428</v>
      </c>
      <c r="G11719" s="5">
        <v>1360</v>
      </c>
      <c r="H11719" s="6">
        <v>0.19838349999999999</v>
      </c>
      <c r="I11719" s="7">
        <v>68.213999999999999</v>
      </c>
      <c r="J11719" s="2">
        <v>55.5</v>
      </c>
      <c r="K11719">
        <v>2</v>
      </c>
    </row>
    <row r="11720" spans="1:12" x14ac:dyDescent="0.25">
      <c r="A11720">
        <v>59724</v>
      </c>
      <c r="B11720" s="2">
        <v>46.121859999999998</v>
      </c>
      <c r="C11720" s="3">
        <v>123</v>
      </c>
      <c r="E11720" t="s">
        <v>11435</v>
      </c>
      <c r="F11720" s="4" t="s">
        <v>11278</v>
      </c>
      <c r="G11720" s="5">
        <v>98</v>
      </c>
      <c r="H11720" s="6">
        <v>0.2929293</v>
      </c>
      <c r="I11720" s="7">
        <v>51.875</v>
      </c>
    </row>
    <row r="11721" spans="1:12" x14ac:dyDescent="0.25">
      <c r="A11721">
        <v>51106</v>
      </c>
      <c r="B11721" s="2">
        <v>46.117820000000002</v>
      </c>
      <c r="C11721" s="3">
        <v>26127</v>
      </c>
      <c r="D11721" s="4">
        <v>43580</v>
      </c>
      <c r="E11721" t="s">
        <v>9826</v>
      </c>
      <c r="F11721" s="4" t="s">
        <v>9593</v>
      </c>
      <c r="G11721" s="5">
        <v>16774</v>
      </c>
      <c r="H11721" s="6">
        <v>0.23600599999999999</v>
      </c>
      <c r="I11721" s="7">
        <v>61.697000000000003</v>
      </c>
      <c r="J11721" s="2">
        <v>47.529400000000003</v>
      </c>
      <c r="K11721">
        <v>17</v>
      </c>
      <c r="L11721" s="2">
        <v>86.6</v>
      </c>
    </row>
    <row r="11722" spans="1:12" x14ac:dyDescent="0.25">
      <c r="A11722">
        <v>55927</v>
      </c>
      <c r="B11722" s="2">
        <v>46.113190000000003</v>
      </c>
      <c r="C11722" s="3">
        <v>4090</v>
      </c>
      <c r="D11722" s="4">
        <v>40340</v>
      </c>
      <c r="E11722" t="s">
        <v>10566</v>
      </c>
      <c r="F11722" s="4" t="s">
        <v>10428</v>
      </c>
      <c r="G11722" s="5">
        <v>2566</v>
      </c>
      <c r="H11722" s="6">
        <v>0.18270349999999999</v>
      </c>
      <c r="I11722" s="7">
        <v>70.905000000000001</v>
      </c>
      <c r="J11722" s="2">
        <v>69</v>
      </c>
      <c r="K11722">
        <v>1</v>
      </c>
    </row>
    <row r="11723" spans="1:12" x14ac:dyDescent="0.25">
      <c r="A11723">
        <v>46552</v>
      </c>
      <c r="B11723" s="2">
        <v>46.11139</v>
      </c>
      <c r="C11723" s="3">
        <v>7152</v>
      </c>
      <c r="D11723" s="4">
        <v>33140</v>
      </c>
      <c r="E11723" t="s">
        <v>8681</v>
      </c>
      <c r="F11723" s="4" t="s">
        <v>8800</v>
      </c>
      <c r="G11723" s="5">
        <v>4982</v>
      </c>
      <c r="H11723" s="6">
        <v>0.1966687</v>
      </c>
      <c r="I11723" s="7">
        <v>68.491</v>
      </c>
      <c r="J11723" s="2">
        <v>56</v>
      </c>
      <c r="K11723">
        <v>1</v>
      </c>
    </row>
    <row r="11724" spans="1:12" x14ac:dyDescent="0.25">
      <c r="A11724">
        <v>63010</v>
      </c>
      <c r="B11724" s="2">
        <v>46.104300000000002</v>
      </c>
      <c r="C11724" s="3">
        <v>36305</v>
      </c>
      <c r="D11724" s="4">
        <v>41180</v>
      </c>
      <c r="E11724" t="s">
        <v>4463</v>
      </c>
      <c r="F11724" s="4" t="s">
        <v>12102</v>
      </c>
      <c r="G11724" s="5">
        <v>24625</v>
      </c>
      <c r="H11724" s="6">
        <v>0.20376839999999999</v>
      </c>
      <c r="I11724" s="7">
        <v>67.263000000000005</v>
      </c>
      <c r="J11724" s="2">
        <v>43</v>
      </c>
      <c r="K11724">
        <v>9</v>
      </c>
    </row>
    <row r="11725" spans="1:12" x14ac:dyDescent="0.25">
      <c r="A11725">
        <v>4345</v>
      </c>
      <c r="B11725" s="2">
        <v>46.096339999999998</v>
      </c>
      <c r="C11725" s="3">
        <v>11454</v>
      </c>
      <c r="D11725" s="4">
        <v>12300</v>
      </c>
      <c r="E11725" t="s">
        <v>804</v>
      </c>
      <c r="F11725" s="4" t="s">
        <v>701</v>
      </c>
      <c r="G11725" s="5">
        <v>8657</v>
      </c>
      <c r="H11725" s="6">
        <v>0.20847769999999999</v>
      </c>
      <c r="I11725" s="7">
        <v>66.445999999999998</v>
      </c>
      <c r="J11725" s="2">
        <v>50.125</v>
      </c>
      <c r="K11725">
        <v>8</v>
      </c>
    </row>
    <row r="11726" spans="1:12" x14ac:dyDescent="0.25">
      <c r="A11726">
        <v>29651</v>
      </c>
      <c r="B11726" s="2">
        <v>46.08717</v>
      </c>
      <c r="C11726" s="3">
        <v>44912</v>
      </c>
      <c r="D11726" s="4">
        <v>24860</v>
      </c>
      <c r="E11726" t="s">
        <v>6298</v>
      </c>
      <c r="F11726" s="4" t="s">
        <v>6130</v>
      </c>
      <c r="G11726" s="5">
        <v>29646</v>
      </c>
      <c r="H11726" s="6">
        <v>0.24849060000000001</v>
      </c>
      <c r="I11726" s="7">
        <v>59.530999999999999</v>
      </c>
      <c r="J11726" s="2">
        <v>48.875</v>
      </c>
      <c r="K11726">
        <v>8</v>
      </c>
    </row>
    <row r="11727" spans="1:12" x14ac:dyDescent="0.25">
      <c r="A11727">
        <v>5440</v>
      </c>
      <c r="B11727" s="2">
        <v>46.07978</v>
      </c>
      <c r="C11727" s="3">
        <v>1623</v>
      </c>
      <c r="D11727" s="4">
        <v>15540</v>
      </c>
      <c r="E11727" t="s">
        <v>1093</v>
      </c>
      <c r="F11727" s="4" t="s">
        <v>1030</v>
      </c>
      <c r="G11727" s="5">
        <v>1202</v>
      </c>
      <c r="H11727" s="6">
        <v>0.2327515</v>
      </c>
      <c r="I11727" s="7">
        <v>62.25</v>
      </c>
      <c r="J11727" s="2">
        <v>36</v>
      </c>
      <c r="K11727">
        <v>1</v>
      </c>
    </row>
    <row r="11728" spans="1:12" x14ac:dyDescent="0.25">
      <c r="A11728">
        <v>57534</v>
      </c>
      <c r="B11728" s="2">
        <v>46.079470000000001</v>
      </c>
      <c r="C11728" s="3">
        <v>127</v>
      </c>
      <c r="E11728" t="s">
        <v>10989</v>
      </c>
      <c r="F11728" s="4" t="s">
        <v>10877</v>
      </c>
      <c r="G11728" s="5">
        <v>100</v>
      </c>
      <c r="H11728" s="6">
        <v>0.4</v>
      </c>
      <c r="I11728" s="7">
        <v>33.332999999999998</v>
      </c>
    </row>
    <row r="11729" spans="1:12" x14ac:dyDescent="0.25">
      <c r="A11729">
        <v>57315</v>
      </c>
      <c r="B11729" s="2">
        <v>46.07929</v>
      </c>
      <c r="C11729" s="3">
        <v>1031</v>
      </c>
      <c r="E11729" t="s">
        <v>338</v>
      </c>
      <c r="F11729" s="4" t="s">
        <v>10877</v>
      </c>
      <c r="G11729" s="5">
        <v>669</v>
      </c>
      <c r="H11729" s="6">
        <v>0.2167414</v>
      </c>
      <c r="I11729" s="7">
        <v>65</v>
      </c>
    </row>
    <row r="11730" spans="1:12" x14ac:dyDescent="0.25">
      <c r="A11730">
        <v>94612</v>
      </c>
      <c r="B11730" s="2">
        <v>46.076250000000002</v>
      </c>
      <c r="C11730" s="3">
        <v>14500</v>
      </c>
      <c r="D11730" s="4">
        <v>41860</v>
      </c>
      <c r="E11730" t="s">
        <v>493</v>
      </c>
      <c r="F11730" s="4" t="s">
        <v>15368</v>
      </c>
      <c r="G11730" s="5">
        <v>12029</v>
      </c>
      <c r="H11730" s="6">
        <v>0.38478800000000002</v>
      </c>
      <c r="I11730" s="7">
        <v>35.957999999999998</v>
      </c>
      <c r="J11730" s="2">
        <v>31.970600000000001</v>
      </c>
      <c r="K11730">
        <v>34</v>
      </c>
      <c r="L11730" s="2">
        <v>11.1</v>
      </c>
    </row>
    <row r="11731" spans="1:12" x14ac:dyDescent="0.25">
      <c r="A11731">
        <v>57362</v>
      </c>
      <c r="B11731" s="2">
        <v>46.073</v>
      </c>
      <c r="C11731" s="3">
        <v>2131</v>
      </c>
      <c r="E11731" t="s">
        <v>10950</v>
      </c>
      <c r="F11731" s="4" t="s">
        <v>10877</v>
      </c>
      <c r="G11731" s="5">
        <v>1542</v>
      </c>
      <c r="H11731" s="6">
        <v>0.25081009999999998</v>
      </c>
      <c r="I11731" s="7">
        <v>59.106999999999999</v>
      </c>
    </row>
    <row r="11732" spans="1:12" x14ac:dyDescent="0.25">
      <c r="A11732">
        <v>68979</v>
      </c>
      <c r="B11732" s="2">
        <v>46.072310000000002</v>
      </c>
      <c r="C11732" s="3">
        <v>2053</v>
      </c>
      <c r="E11732" t="s">
        <v>204</v>
      </c>
      <c r="F11732" s="4" t="s">
        <v>12738</v>
      </c>
      <c r="G11732" s="5">
        <v>1358</v>
      </c>
      <c r="H11732" s="6">
        <v>0.2223859</v>
      </c>
      <c r="I11732" s="7">
        <v>64.018000000000001</v>
      </c>
      <c r="J11732" s="2">
        <v>66</v>
      </c>
      <c r="K11732">
        <v>1</v>
      </c>
    </row>
    <row r="11733" spans="1:12" x14ac:dyDescent="0.25">
      <c r="A11733">
        <v>67748</v>
      </c>
      <c r="B11733" s="2">
        <v>46.071579999999997</v>
      </c>
      <c r="C11733" s="3">
        <v>2323</v>
      </c>
      <c r="E11733" t="s">
        <v>9227</v>
      </c>
      <c r="F11733" s="4" t="s">
        <v>12494</v>
      </c>
      <c r="G11733" s="5">
        <v>1669</v>
      </c>
      <c r="H11733" s="6">
        <v>0.2149701</v>
      </c>
      <c r="I11733" s="7">
        <v>65.298000000000002</v>
      </c>
    </row>
    <row r="11734" spans="1:12" x14ac:dyDescent="0.25">
      <c r="A11734">
        <v>61376</v>
      </c>
      <c r="B11734" s="2">
        <v>46.07076</v>
      </c>
      <c r="C11734" s="3">
        <v>2578</v>
      </c>
      <c r="D11734" s="4">
        <v>36860</v>
      </c>
      <c r="E11734" t="s">
        <v>7668</v>
      </c>
      <c r="F11734" s="4" t="s">
        <v>11490</v>
      </c>
      <c r="G11734" s="5">
        <v>1753</v>
      </c>
      <c r="H11734" s="6">
        <v>0.20581530000000001</v>
      </c>
      <c r="I11734" s="7">
        <v>66.875</v>
      </c>
      <c r="J11734" s="2">
        <v>69</v>
      </c>
      <c r="K11734">
        <v>1</v>
      </c>
    </row>
    <row r="11735" spans="1:12" x14ac:dyDescent="0.25">
      <c r="A11735">
        <v>40162</v>
      </c>
      <c r="B11735" s="2">
        <v>46.069339999999997</v>
      </c>
      <c r="C11735" s="3">
        <v>6244</v>
      </c>
      <c r="D11735" s="4">
        <v>21060</v>
      </c>
      <c r="E11735" t="s">
        <v>7920</v>
      </c>
      <c r="F11735" s="4" t="s">
        <v>7883</v>
      </c>
      <c r="G11735" s="5">
        <v>4190</v>
      </c>
      <c r="H11735" s="6">
        <v>0.22840099999999999</v>
      </c>
      <c r="I11735" s="7">
        <v>62.970999999999997</v>
      </c>
    </row>
    <row r="11736" spans="1:12" x14ac:dyDescent="0.25">
      <c r="A11736">
        <v>82442</v>
      </c>
      <c r="B11736" s="2">
        <v>46.068190000000001</v>
      </c>
      <c r="C11736" s="3">
        <v>735</v>
      </c>
      <c r="E11736" t="s">
        <v>14686</v>
      </c>
      <c r="F11736" s="4" t="s">
        <v>14657</v>
      </c>
      <c r="G11736" s="5">
        <v>595</v>
      </c>
      <c r="H11736" s="6">
        <v>0.28235300000000002</v>
      </c>
      <c r="I11736" s="7">
        <v>53.646000000000001</v>
      </c>
      <c r="J11736" s="2">
        <v>62</v>
      </c>
      <c r="K11736">
        <v>1</v>
      </c>
    </row>
    <row r="11737" spans="1:12" x14ac:dyDescent="0.25">
      <c r="A11737">
        <v>60946</v>
      </c>
      <c r="B11737" s="2">
        <v>46.067990000000002</v>
      </c>
      <c r="C11737" s="3">
        <v>340</v>
      </c>
      <c r="D11737" s="4">
        <v>16580</v>
      </c>
      <c r="E11737" t="s">
        <v>4288</v>
      </c>
      <c r="F11737" s="4" t="s">
        <v>11490</v>
      </c>
      <c r="G11737" s="5">
        <v>245</v>
      </c>
      <c r="H11737" s="6">
        <v>0.14285709999999999</v>
      </c>
      <c r="I11737" s="7">
        <v>77.75</v>
      </c>
    </row>
    <row r="11738" spans="1:12" x14ac:dyDescent="0.25">
      <c r="A11738">
        <v>28779</v>
      </c>
      <c r="B11738" s="2">
        <v>46.065100000000001</v>
      </c>
      <c r="C11738" s="3">
        <v>16999</v>
      </c>
      <c r="D11738" s="4">
        <v>19000</v>
      </c>
      <c r="E11738" t="s">
        <v>6116</v>
      </c>
      <c r="F11738" s="4" t="s">
        <v>5642</v>
      </c>
      <c r="G11738" s="5">
        <v>11840</v>
      </c>
      <c r="H11738" s="6">
        <v>0.29608990000000002</v>
      </c>
      <c r="I11738" s="7">
        <v>51.27</v>
      </c>
      <c r="J11738" s="2">
        <v>43.25</v>
      </c>
      <c r="K11738">
        <v>4</v>
      </c>
    </row>
    <row r="11739" spans="1:12" x14ac:dyDescent="0.25">
      <c r="A11739">
        <v>51052</v>
      </c>
      <c r="B11739" s="2">
        <v>46.062109999999997</v>
      </c>
      <c r="C11739" s="3">
        <v>907</v>
      </c>
      <c r="D11739" s="4">
        <v>43580</v>
      </c>
      <c r="E11739" t="s">
        <v>3369</v>
      </c>
      <c r="F11739" s="4" t="s">
        <v>9593</v>
      </c>
      <c r="G11739" s="5">
        <v>619</v>
      </c>
      <c r="H11739" s="6">
        <v>0.1890145</v>
      </c>
      <c r="I11739" s="7">
        <v>69.772999999999996</v>
      </c>
    </row>
    <row r="11740" spans="1:12" x14ac:dyDescent="0.25">
      <c r="A11740">
        <v>44817</v>
      </c>
      <c r="B11740" s="2">
        <v>46.061689999999999</v>
      </c>
      <c r="C11740" s="3">
        <v>1730</v>
      </c>
      <c r="D11740" s="4">
        <v>45780</v>
      </c>
      <c r="E11740" t="s">
        <v>8608</v>
      </c>
      <c r="F11740" s="4" t="s">
        <v>8295</v>
      </c>
      <c r="G11740" s="5">
        <v>1172</v>
      </c>
      <c r="H11740" s="6">
        <v>0.21057119999999999</v>
      </c>
      <c r="I11740" s="7">
        <v>66.042000000000002</v>
      </c>
    </row>
    <row r="11741" spans="1:12" x14ac:dyDescent="0.25">
      <c r="A11741">
        <v>33967</v>
      </c>
      <c r="B11741" s="2">
        <v>46.057720000000003</v>
      </c>
      <c r="C11741" s="3">
        <v>22792</v>
      </c>
      <c r="D11741" s="4">
        <v>15980</v>
      </c>
      <c r="E11741" t="s">
        <v>6946</v>
      </c>
      <c r="F11741" s="4" t="s">
        <v>6689</v>
      </c>
      <c r="G11741" s="5">
        <v>15413</v>
      </c>
      <c r="H11741" s="6">
        <v>0.22604299999999999</v>
      </c>
      <c r="I11741" s="7">
        <v>63.368000000000002</v>
      </c>
      <c r="J11741" s="2">
        <v>39</v>
      </c>
      <c r="K11741">
        <v>2</v>
      </c>
    </row>
    <row r="11742" spans="1:12" x14ac:dyDescent="0.25">
      <c r="A11742">
        <v>37920</v>
      </c>
      <c r="B11742" s="2">
        <v>46.047789999999999</v>
      </c>
      <c r="C11742" s="3">
        <v>38349</v>
      </c>
      <c r="D11742" s="4">
        <v>28940</v>
      </c>
      <c r="E11742" t="s">
        <v>3655</v>
      </c>
      <c r="F11742" s="4" t="s">
        <v>7348</v>
      </c>
      <c r="G11742" s="5">
        <v>26077</v>
      </c>
      <c r="H11742" s="6">
        <v>0.28813559999999999</v>
      </c>
      <c r="I11742" s="7">
        <v>52.634999999999998</v>
      </c>
      <c r="J11742" s="2">
        <v>43.757599999999996</v>
      </c>
      <c r="K11742">
        <v>33</v>
      </c>
      <c r="L11742" s="2">
        <v>70.900000000000006</v>
      </c>
    </row>
    <row r="11743" spans="1:12" x14ac:dyDescent="0.25">
      <c r="A11743">
        <v>17311</v>
      </c>
      <c r="B11743" s="2">
        <v>46.041499999999999</v>
      </c>
      <c r="C11743" s="3">
        <v>261</v>
      </c>
      <c r="D11743" s="4">
        <v>49620</v>
      </c>
      <c r="E11743" t="s">
        <v>3771</v>
      </c>
      <c r="F11743" s="4" t="s">
        <v>3003</v>
      </c>
      <c r="G11743" s="5">
        <v>188</v>
      </c>
      <c r="H11743" s="6">
        <v>0.15343909999999999</v>
      </c>
      <c r="I11743" s="7">
        <v>75.909000000000006</v>
      </c>
    </row>
    <row r="11744" spans="1:12" x14ac:dyDescent="0.25">
      <c r="A11744">
        <v>15043</v>
      </c>
      <c r="B11744" s="2">
        <v>46.041049999999998</v>
      </c>
      <c r="C11744" s="3">
        <v>2253</v>
      </c>
      <c r="D11744" s="4">
        <v>38300</v>
      </c>
      <c r="E11744" t="s">
        <v>242</v>
      </c>
      <c r="F11744" s="4" t="s">
        <v>3003</v>
      </c>
      <c r="G11744" s="5">
        <v>1713</v>
      </c>
      <c r="H11744" s="6">
        <v>0.13134850000000001</v>
      </c>
      <c r="I11744" s="7">
        <v>79.721999999999994</v>
      </c>
      <c r="J11744" s="2">
        <v>54</v>
      </c>
      <c r="K11744">
        <v>1</v>
      </c>
    </row>
    <row r="11745" spans="1:12" x14ac:dyDescent="0.25">
      <c r="A11745">
        <v>12851</v>
      </c>
      <c r="B11745" s="2">
        <v>46.040599999999998</v>
      </c>
      <c r="C11745" s="3">
        <v>221</v>
      </c>
      <c r="E11745" t="s">
        <v>2387</v>
      </c>
      <c r="F11745" s="4" t="s">
        <v>1280</v>
      </c>
      <c r="G11745" s="5">
        <v>187</v>
      </c>
      <c r="H11745" s="6">
        <v>0.24064169999999999</v>
      </c>
      <c r="I11745" s="7">
        <v>60.832999999999998</v>
      </c>
    </row>
    <row r="11746" spans="1:12" x14ac:dyDescent="0.25">
      <c r="A11746">
        <v>66527</v>
      </c>
      <c r="B11746" s="2">
        <v>46.040509999999998</v>
      </c>
      <c r="C11746" s="3">
        <v>268</v>
      </c>
      <c r="E11746" t="s">
        <v>12545</v>
      </c>
      <c r="F11746" s="4" t="s">
        <v>12494</v>
      </c>
      <c r="G11746" s="5">
        <v>164</v>
      </c>
      <c r="H11746" s="6">
        <v>0.27439029999999998</v>
      </c>
      <c r="I11746" s="7">
        <v>55</v>
      </c>
      <c r="J11746" s="2">
        <v>37</v>
      </c>
      <c r="K11746">
        <v>1</v>
      </c>
    </row>
    <row r="11747" spans="1:12" x14ac:dyDescent="0.25">
      <c r="A11747">
        <v>48159</v>
      </c>
      <c r="B11747" s="2">
        <v>46.040059999999997</v>
      </c>
      <c r="C11747" s="3">
        <v>2483</v>
      </c>
      <c r="D11747" s="4">
        <v>33780</v>
      </c>
      <c r="E11747" t="s">
        <v>9146</v>
      </c>
      <c r="F11747" s="4" t="s">
        <v>9106</v>
      </c>
      <c r="G11747" s="5">
        <v>1718</v>
      </c>
      <c r="H11747" s="6">
        <v>0.113438</v>
      </c>
      <c r="I11747" s="7">
        <v>82.813000000000002</v>
      </c>
      <c r="J11747" s="2">
        <v>43</v>
      </c>
      <c r="K11747">
        <v>1</v>
      </c>
    </row>
    <row r="11748" spans="1:12" x14ac:dyDescent="0.25">
      <c r="A11748">
        <v>70352</v>
      </c>
      <c r="B11748" s="2">
        <v>46.039610000000003</v>
      </c>
      <c r="C11748" s="3">
        <v>238</v>
      </c>
      <c r="D11748" s="4">
        <v>26380</v>
      </c>
      <c r="E11748" t="s">
        <v>12965</v>
      </c>
      <c r="F11748" s="4" t="s">
        <v>12927</v>
      </c>
      <c r="G11748" s="5">
        <v>173</v>
      </c>
      <c r="H11748" s="6">
        <v>6.3218399999999994E-2</v>
      </c>
      <c r="I11748" s="7">
        <v>91.488</v>
      </c>
    </row>
    <row r="11749" spans="1:12" x14ac:dyDescent="0.25">
      <c r="A11749">
        <v>48237</v>
      </c>
      <c r="B11749" s="2">
        <v>46.034950000000002</v>
      </c>
      <c r="C11749" s="3">
        <v>29621</v>
      </c>
      <c r="D11749" s="4">
        <v>19820</v>
      </c>
      <c r="E11749" t="s">
        <v>9165</v>
      </c>
      <c r="F11749" s="4" t="s">
        <v>9106</v>
      </c>
      <c r="G11749" s="5">
        <v>19295</v>
      </c>
      <c r="H11749" s="6">
        <v>0.28644730000000002</v>
      </c>
      <c r="I11749" s="7">
        <v>52.904000000000003</v>
      </c>
      <c r="J11749" s="2">
        <v>39.647100000000002</v>
      </c>
      <c r="K11749">
        <v>17</v>
      </c>
      <c r="L11749" s="2">
        <v>48.7</v>
      </c>
    </row>
    <row r="11750" spans="1:12" x14ac:dyDescent="0.25">
      <c r="A11750">
        <v>17356</v>
      </c>
      <c r="B11750" s="2">
        <v>46.026699999999998</v>
      </c>
      <c r="C11750" s="3">
        <v>21774</v>
      </c>
      <c r="D11750" s="4">
        <v>49620</v>
      </c>
      <c r="E11750" t="s">
        <v>3791</v>
      </c>
      <c r="F11750" s="4" t="s">
        <v>3003</v>
      </c>
      <c r="G11750" s="5">
        <v>15199</v>
      </c>
      <c r="H11750" s="6">
        <v>0.2084211</v>
      </c>
      <c r="I11750" s="7">
        <v>66.384</v>
      </c>
      <c r="J11750" s="2">
        <v>62</v>
      </c>
      <c r="K11750">
        <v>5</v>
      </c>
    </row>
    <row r="11751" spans="1:12" x14ac:dyDescent="0.25">
      <c r="A11751">
        <v>77632</v>
      </c>
      <c r="B11751" s="2">
        <v>46.01934</v>
      </c>
      <c r="C11751" s="3">
        <v>23687</v>
      </c>
      <c r="D11751" s="4">
        <v>13140</v>
      </c>
      <c r="E11751" t="s">
        <v>130</v>
      </c>
      <c r="F11751" s="4" t="s">
        <v>13752</v>
      </c>
      <c r="G11751" s="5">
        <v>15494</v>
      </c>
      <c r="H11751" s="6">
        <v>0.1847693</v>
      </c>
      <c r="I11751" s="7">
        <v>70.47</v>
      </c>
      <c r="J11751" s="2">
        <v>56.857100000000003</v>
      </c>
      <c r="K11751">
        <v>7</v>
      </c>
    </row>
    <row r="11752" spans="1:12" x14ac:dyDescent="0.25">
      <c r="A11752">
        <v>54762</v>
      </c>
      <c r="B11752" s="2">
        <v>46.015430000000002</v>
      </c>
      <c r="C11752" s="3">
        <v>1230</v>
      </c>
      <c r="E11752" t="s">
        <v>10358</v>
      </c>
      <c r="F11752" s="4" t="s">
        <v>10031</v>
      </c>
      <c r="G11752" s="5">
        <v>865</v>
      </c>
      <c r="H11752" s="6">
        <v>0.19399540000000001</v>
      </c>
      <c r="I11752" s="7">
        <v>68.875</v>
      </c>
    </row>
    <row r="11753" spans="1:12" x14ac:dyDescent="0.25">
      <c r="A11753">
        <v>89503</v>
      </c>
      <c r="B11753" s="2">
        <v>46.010980000000004</v>
      </c>
      <c r="C11753" s="3">
        <v>28731</v>
      </c>
      <c r="D11753" s="4">
        <v>39900</v>
      </c>
      <c r="E11753" t="s">
        <v>3485</v>
      </c>
      <c r="F11753" s="4" t="s">
        <v>15318</v>
      </c>
      <c r="G11753" s="5">
        <v>17715</v>
      </c>
      <c r="H11753" s="6">
        <v>0.275175</v>
      </c>
      <c r="I11753" s="7">
        <v>54.844999999999999</v>
      </c>
      <c r="J11753" s="2">
        <v>51.4</v>
      </c>
      <c r="K11753">
        <v>10</v>
      </c>
      <c r="L11753" s="2">
        <v>95.7</v>
      </c>
    </row>
    <row r="11754" spans="1:12" x14ac:dyDescent="0.25">
      <c r="A11754">
        <v>17957</v>
      </c>
      <c r="B11754" s="2">
        <v>46.006680000000003</v>
      </c>
      <c r="C11754" s="3">
        <v>312</v>
      </c>
      <c r="D11754" s="4">
        <v>39060</v>
      </c>
      <c r="E11754" t="s">
        <v>3926</v>
      </c>
      <c r="F11754" s="4" t="s">
        <v>3003</v>
      </c>
      <c r="G11754" s="5">
        <v>238</v>
      </c>
      <c r="H11754" s="6">
        <v>0.15126049999999999</v>
      </c>
      <c r="I11754" s="7">
        <v>76.25</v>
      </c>
    </row>
    <row r="11755" spans="1:12" x14ac:dyDescent="0.25">
      <c r="A11755">
        <v>89445</v>
      </c>
      <c r="B11755" s="2">
        <v>46.004249999999999</v>
      </c>
      <c r="C11755" s="3">
        <v>15727</v>
      </c>
      <c r="D11755" s="4">
        <v>49080</v>
      </c>
      <c r="E11755" t="s">
        <v>15352</v>
      </c>
      <c r="F11755" s="4" t="s">
        <v>15318</v>
      </c>
      <c r="G11755" s="5">
        <v>9925</v>
      </c>
      <c r="H11755" s="6">
        <v>0.12644839999999999</v>
      </c>
      <c r="I11755" s="7">
        <v>80.536000000000001</v>
      </c>
      <c r="J11755" s="2">
        <v>64</v>
      </c>
      <c r="K11755">
        <v>3</v>
      </c>
    </row>
    <row r="11756" spans="1:12" x14ac:dyDescent="0.25">
      <c r="A11756">
        <v>60911</v>
      </c>
      <c r="B11756" s="2">
        <v>46.001620000000003</v>
      </c>
      <c r="C11756" s="3">
        <v>1569</v>
      </c>
      <c r="E11756" t="s">
        <v>11623</v>
      </c>
      <c r="F11756" s="4" t="s">
        <v>11490</v>
      </c>
      <c r="G11756" s="5">
        <v>1082</v>
      </c>
      <c r="H11756" s="6">
        <v>0.1866913</v>
      </c>
      <c r="I11756" s="7">
        <v>70.125</v>
      </c>
    </row>
    <row r="11757" spans="1:12" x14ac:dyDescent="0.25">
      <c r="A11757">
        <v>31565</v>
      </c>
      <c r="B11757" s="2">
        <v>46.001040000000003</v>
      </c>
      <c r="C11757" s="3">
        <v>1764</v>
      </c>
      <c r="D11757" s="4">
        <v>41220</v>
      </c>
      <c r="E11757" t="s">
        <v>2996</v>
      </c>
      <c r="F11757" s="4" t="s">
        <v>6363</v>
      </c>
      <c r="G11757" s="5">
        <v>1299</v>
      </c>
      <c r="H11757" s="6">
        <v>0.29176289999999999</v>
      </c>
      <c r="I11757" s="7">
        <v>51.963999999999999</v>
      </c>
      <c r="J11757" s="2">
        <v>41</v>
      </c>
      <c r="K11757">
        <v>1</v>
      </c>
    </row>
    <row r="11758" spans="1:12" x14ac:dyDescent="0.25">
      <c r="A11758">
        <v>60548</v>
      </c>
      <c r="B11758" s="2">
        <v>45.998759999999997</v>
      </c>
      <c r="C11758" s="3">
        <v>12170</v>
      </c>
      <c r="D11758" s="4">
        <v>16980</v>
      </c>
      <c r="E11758" t="s">
        <v>397</v>
      </c>
      <c r="F11758" s="4" t="s">
        <v>11490</v>
      </c>
      <c r="G11758" s="5">
        <v>8269</v>
      </c>
      <c r="H11758" s="6">
        <v>0.1777724</v>
      </c>
      <c r="I11758" s="7">
        <v>71.656999999999996</v>
      </c>
      <c r="J11758" s="2">
        <v>51.666699999999999</v>
      </c>
      <c r="K11758">
        <v>6</v>
      </c>
    </row>
    <row r="11759" spans="1:12" x14ac:dyDescent="0.25">
      <c r="A11759">
        <v>46149</v>
      </c>
      <c r="B11759" s="2">
        <v>45.996369999999999</v>
      </c>
      <c r="C11759" s="3">
        <v>2447</v>
      </c>
      <c r="D11759" s="4">
        <v>26900</v>
      </c>
      <c r="E11759" t="s">
        <v>8828</v>
      </c>
      <c r="F11759" s="4" t="s">
        <v>8800</v>
      </c>
      <c r="G11759" s="5">
        <v>1702</v>
      </c>
      <c r="H11759" s="6">
        <v>0.17802589999999999</v>
      </c>
      <c r="I11759" s="7">
        <v>71.606999999999999</v>
      </c>
      <c r="J11759" s="2">
        <v>49.5</v>
      </c>
      <c r="K11759">
        <v>2</v>
      </c>
    </row>
    <row r="11760" spans="1:12" x14ac:dyDescent="0.25">
      <c r="A11760">
        <v>55355</v>
      </c>
      <c r="B11760" s="2">
        <v>45.994340000000001</v>
      </c>
      <c r="C11760" s="3">
        <v>9680</v>
      </c>
      <c r="E11760" t="s">
        <v>529</v>
      </c>
      <c r="F11760" s="4" t="s">
        <v>10428</v>
      </c>
      <c r="G11760" s="5">
        <v>6756</v>
      </c>
      <c r="H11760" s="6">
        <v>0.20248669999999999</v>
      </c>
      <c r="I11760" s="7">
        <v>67.376999999999995</v>
      </c>
      <c r="J11760" s="2">
        <v>45.333300000000001</v>
      </c>
      <c r="K11760">
        <v>6</v>
      </c>
    </row>
    <row r="11761" spans="1:12" x14ac:dyDescent="0.25">
      <c r="A11761">
        <v>33401</v>
      </c>
      <c r="B11761" s="2">
        <v>45.988430000000001</v>
      </c>
      <c r="C11761" s="3">
        <v>26232</v>
      </c>
      <c r="D11761" s="4">
        <v>33100</v>
      </c>
      <c r="E11761" t="s">
        <v>6878</v>
      </c>
      <c r="F11761" s="4" t="s">
        <v>6689</v>
      </c>
      <c r="G11761" s="5">
        <v>17965</v>
      </c>
      <c r="H11761" s="6">
        <v>0.33632060000000003</v>
      </c>
      <c r="I11761" s="7">
        <v>44.235999999999997</v>
      </c>
      <c r="J11761" s="2">
        <v>43.166699999999999</v>
      </c>
      <c r="K11761">
        <v>6</v>
      </c>
    </row>
    <row r="11762" spans="1:12" x14ac:dyDescent="0.25">
      <c r="A11762">
        <v>48111</v>
      </c>
      <c r="B11762" s="2">
        <v>45.977339999999998</v>
      </c>
      <c r="C11762" s="3">
        <v>42026</v>
      </c>
      <c r="D11762" s="4">
        <v>19820</v>
      </c>
      <c r="E11762" t="s">
        <v>1404</v>
      </c>
      <c r="F11762" s="4" t="s">
        <v>9106</v>
      </c>
      <c r="G11762" s="5">
        <v>28361</v>
      </c>
      <c r="H11762" s="6">
        <v>0.23277629999999999</v>
      </c>
      <c r="I11762" s="7">
        <v>62.122</v>
      </c>
      <c r="J11762" s="2">
        <v>56.25</v>
      </c>
      <c r="K11762">
        <v>8</v>
      </c>
    </row>
    <row r="11763" spans="1:12" x14ac:dyDescent="0.25">
      <c r="A11763">
        <v>55985</v>
      </c>
      <c r="B11763" s="2">
        <v>45.97025</v>
      </c>
      <c r="C11763" s="3">
        <v>2084</v>
      </c>
      <c r="D11763" s="4">
        <v>40340</v>
      </c>
      <c r="E11763" t="s">
        <v>10589</v>
      </c>
      <c r="F11763" s="4" t="s">
        <v>10428</v>
      </c>
      <c r="G11763" s="5">
        <v>1284</v>
      </c>
      <c r="H11763" s="6">
        <v>0.18146419999999999</v>
      </c>
      <c r="I11763" s="7">
        <v>70.986999999999995</v>
      </c>
    </row>
    <row r="11764" spans="1:12" x14ac:dyDescent="0.25">
      <c r="A11764">
        <v>17355</v>
      </c>
      <c r="B11764" s="2">
        <v>45.969900000000003</v>
      </c>
      <c r="C11764" s="3">
        <v>211</v>
      </c>
      <c r="D11764" s="4">
        <v>49620</v>
      </c>
      <c r="E11764" t="s">
        <v>3790</v>
      </c>
      <c r="F11764" s="4" t="s">
        <v>3003</v>
      </c>
      <c r="G11764" s="5">
        <v>138</v>
      </c>
      <c r="H11764" s="6">
        <v>0.16546759999999999</v>
      </c>
      <c r="I11764" s="7">
        <v>73.75</v>
      </c>
    </row>
    <row r="11765" spans="1:12" x14ac:dyDescent="0.25">
      <c r="A11765">
        <v>11421</v>
      </c>
      <c r="B11765" s="2">
        <v>45.963239999999999</v>
      </c>
      <c r="C11765" s="3">
        <v>42744</v>
      </c>
      <c r="D11765" s="4">
        <v>35620</v>
      </c>
      <c r="E11765" t="s">
        <v>1926</v>
      </c>
      <c r="F11765" s="4" t="s">
        <v>1280</v>
      </c>
      <c r="G11765" s="5">
        <v>27701</v>
      </c>
      <c r="H11765" s="6">
        <v>0.21714020000000001</v>
      </c>
      <c r="I11765" s="7">
        <v>64.816999999999993</v>
      </c>
      <c r="J11765" s="2">
        <v>39.75</v>
      </c>
      <c r="K11765">
        <v>12</v>
      </c>
      <c r="L11765" s="2">
        <v>49.2</v>
      </c>
    </row>
    <row r="11766" spans="1:12" x14ac:dyDescent="0.25">
      <c r="A11766">
        <v>66861</v>
      </c>
      <c r="B11766" s="2">
        <v>45.95608</v>
      </c>
      <c r="C11766" s="3">
        <v>3058</v>
      </c>
      <c r="E11766" t="s">
        <v>445</v>
      </c>
      <c r="F11766" s="4" t="s">
        <v>12494</v>
      </c>
      <c r="G11766" s="5">
        <v>2236</v>
      </c>
      <c r="H11766" s="6">
        <v>0.22753689999999999</v>
      </c>
      <c r="I11766" s="7">
        <v>63.015000000000001</v>
      </c>
      <c r="J11766" s="2">
        <v>43</v>
      </c>
      <c r="K11766">
        <v>2</v>
      </c>
    </row>
    <row r="11767" spans="1:12" x14ac:dyDescent="0.25">
      <c r="A11767">
        <v>33510</v>
      </c>
      <c r="B11767" s="2">
        <v>45.951360000000001</v>
      </c>
      <c r="C11767" s="3">
        <v>26715</v>
      </c>
      <c r="D11767" s="4">
        <v>45300</v>
      </c>
      <c r="E11767" t="s">
        <v>1142</v>
      </c>
      <c r="F11767" s="4" t="s">
        <v>6689</v>
      </c>
      <c r="G11767" s="5">
        <v>17472</v>
      </c>
      <c r="H11767" s="6">
        <v>0.23584959999999999</v>
      </c>
      <c r="I11767" s="7">
        <v>61.576000000000001</v>
      </c>
      <c r="J11767" s="2">
        <v>47.5</v>
      </c>
      <c r="K11767">
        <v>8</v>
      </c>
    </row>
    <row r="11768" spans="1:12" x14ac:dyDescent="0.25">
      <c r="A11768">
        <v>65255</v>
      </c>
      <c r="B11768" s="2">
        <v>45.946550000000002</v>
      </c>
      <c r="C11768" s="3">
        <v>4026</v>
      </c>
      <c r="D11768" s="4">
        <v>17860</v>
      </c>
      <c r="E11768" t="s">
        <v>12376</v>
      </c>
      <c r="F11768" s="4" t="s">
        <v>12102</v>
      </c>
      <c r="G11768" s="5">
        <v>2625</v>
      </c>
      <c r="H11768" s="6">
        <v>0.207619</v>
      </c>
      <c r="I11768" s="7">
        <v>66.451999999999998</v>
      </c>
      <c r="J11768" s="2">
        <v>57</v>
      </c>
      <c r="K11768">
        <v>1</v>
      </c>
    </row>
    <row r="11769" spans="1:12" x14ac:dyDescent="0.25">
      <c r="A11769">
        <v>56461</v>
      </c>
      <c r="B11769" s="2">
        <v>45.945369999999997</v>
      </c>
      <c r="C11769" s="3">
        <v>3397</v>
      </c>
      <c r="E11769" t="s">
        <v>4103</v>
      </c>
      <c r="F11769" s="4" t="s">
        <v>10428</v>
      </c>
      <c r="G11769" s="5">
        <v>2325</v>
      </c>
      <c r="H11769" s="6">
        <v>0.25677420000000001</v>
      </c>
      <c r="I11769" s="7">
        <v>57.954999999999998</v>
      </c>
    </row>
    <row r="11770" spans="1:12" x14ac:dyDescent="0.25">
      <c r="A11770">
        <v>28451</v>
      </c>
      <c r="B11770" s="2">
        <v>45.939880000000002</v>
      </c>
      <c r="C11770" s="3">
        <v>29003</v>
      </c>
      <c r="D11770" s="4">
        <v>34820</v>
      </c>
      <c r="E11770" t="s">
        <v>5965</v>
      </c>
      <c r="F11770" s="4" t="s">
        <v>5642</v>
      </c>
      <c r="G11770" s="5">
        <v>20622</v>
      </c>
      <c r="H11770" s="6">
        <v>0.2581099</v>
      </c>
      <c r="I11770" s="7">
        <v>57.722999999999999</v>
      </c>
      <c r="J11770" s="2">
        <v>49.833300000000001</v>
      </c>
      <c r="K11770">
        <v>6</v>
      </c>
    </row>
    <row r="11771" spans="1:12" x14ac:dyDescent="0.25">
      <c r="A11771">
        <v>11356</v>
      </c>
      <c r="B11771" s="2">
        <v>45.931139999999999</v>
      </c>
      <c r="C11771" s="3">
        <v>23799</v>
      </c>
      <c r="D11771" s="4">
        <v>35620</v>
      </c>
      <c r="E11771" t="s">
        <v>1903</v>
      </c>
      <c r="F11771" s="4" t="s">
        <v>1280</v>
      </c>
      <c r="G11771" s="5">
        <v>15875</v>
      </c>
      <c r="H11771" s="6">
        <v>0.2270866</v>
      </c>
      <c r="I11771" s="7">
        <v>63.084000000000003</v>
      </c>
      <c r="J11771" s="2">
        <v>42.857100000000003</v>
      </c>
      <c r="K11771">
        <v>7</v>
      </c>
    </row>
    <row r="11772" spans="1:12" x14ac:dyDescent="0.25">
      <c r="A11772">
        <v>68843</v>
      </c>
      <c r="B11772" s="2">
        <v>45.927210000000002</v>
      </c>
      <c r="C11772" s="3">
        <v>848</v>
      </c>
      <c r="D11772" s="4">
        <v>24260</v>
      </c>
      <c r="E11772" t="s">
        <v>668</v>
      </c>
      <c r="F11772" s="4" t="s">
        <v>12738</v>
      </c>
      <c r="G11772" s="5">
        <v>540</v>
      </c>
      <c r="H11772" s="6">
        <v>0.18703700000000001</v>
      </c>
      <c r="I11772" s="7">
        <v>70</v>
      </c>
    </row>
    <row r="11773" spans="1:12" x14ac:dyDescent="0.25">
      <c r="A11773">
        <v>77571</v>
      </c>
      <c r="B11773" s="2">
        <v>45.921480000000003</v>
      </c>
      <c r="C11773" s="3">
        <v>36580</v>
      </c>
      <c r="D11773" s="4">
        <v>26420</v>
      </c>
      <c r="E11773" t="s">
        <v>8852</v>
      </c>
      <c r="F11773" s="4" t="s">
        <v>13752</v>
      </c>
      <c r="G11773" s="5">
        <v>23402</v>
      </c>
      <c r="H11773" s="6">
        <v>0.1545956</v>
      </c>
      <c r="I11773" s="7">
        <v>75.603999999999999</v>
      </c>
      <c r="J11773" s="2">
        <v>45.6</v>
      </c>
      <c r="K11773">
        <v>10</v>
      </c>
      <c r="L11773" s="2">
        <v>79</v>
      </c>
    </row>
    <row r="11774" spans="1:12" x14ac:dyDescent="0.25">
      <c r="A11774">
        <v>95607</v>
      </c>
      <c r="B11774" s="2">
        <v>45.915799999999997</v>
      </c>
      <c r="C11774" s="3">
        <v>314</v>
      </c>
      <c r="D11774" s="4">
        <v>40900</v>
      </c>
      <c r="E11774" t="s">
        <v>15949</v>
      </c>
      <c r="F11774" s="4" t="s">
        <v>15368</v>
      </c>
      <c r="G11774" s="5">
        <v>314</v>
      </c>
      <c r="H11774" s="6">
        <v>0.13015869999999999</v>
      </c>
      <c r="I11774" s="7">
        <v>79.820999999999998</v>
      </c>
      <c r="J11774" s="2">
        <v>31</v>
      </c>
      <c r="K11774">
        <v>1</v>
      </c>
    </row>
    <row r="11775" spans="1:12" x14ac:dyDescent="0.25">
      <c r="A11775">
        <v>49267</v>
      </c>
      <c r="B11775" s="2">
        <v>45.915039999999998</v>
      </c>
      <c r="C11775" s="3">
        <v>3894</v>
      </c>
      <c r="D11775" s="4">
        <v>33780</v>
      </c>
      <c r="E11775" t="s">
        <v>9356</v>
      </c>
      <c r="F11775" s="4" t="s">
        <v>9106</v>
      </c>
      <c r="G11775" s="5">
        <v>2871</v>
      </c>
      <c r="H11775" s="6">
        <v>0.17688019999999999</v>
      </c>
      <c r="I11775" s="7">
        <v>71.745999999999995</v>
      </c>
      <c r="J11775" s="2">
        <v>73.666700000000006</v>
      </c>
      <c r="K11775">
        <v>3</v>
      </c>
    </row>
    <row r="11776" spans="1:12" x14ac:dyDescent="0.25">
      <c r="A11776">
        <v>54730</v>
      </c>
      <c r="B11776" s="2">
        <v>45.913530000000002</v>
      </c>
      <c r="C11776" s="3">
        <v>5032</v>
      </c>
      <c r="D11776" s="4">
        <v>32860</v>
      </c>
      <c r="E11776" t="s">
        <v>5675</v>
      </c>
      <c r="F11776" s="4" t="s">
        <v>10031</v>
      </c>
      <c r="G11776" s="5">
        <v>3421</v>
      </c>
      <c r="H11776" s="6">
        <v>0.22939799999999999</v>
      </c>
      <c r="I11776" s="7">
        <v>62.667000000000002</v>
      </c>
      <c r="J11776" s="2">
        <v>48.4</v>
      </c>
      <c r="K11776">
        <v>5</v>
      </c>
    </row>
    <row r="11777" spans="1:12" x14ac:dyDescent="0.25">
      <c r="A11777">
        <v>98575</v>
      </c>
      <c r="B11777" s="2">
        <v>45.912680000000002</v>
      </c>
      <c r="C11777" s="3">
        <v>152</v>
      </c>
      <c r="D11777" s="4">
        <v>10140</v>
      </c>
      <c r="E11777" t="s">
        <v>16460</v>
      </c>
      <c r="F11777" s="4" t="s">
        <v>16344</v>
      </c>
      <c r="G11777" s="5">
        <v>149</v>
      </c>
      <c r="H11777" s="6">
        <v>0.2013423</v>
      </c>
      <c r="I11777" s="7">
        <v>67.5</v>
      </c>
    </row>
    <row r="11778" spans="1:12" x14ac:dyDescent="0.25">
      <c r="A11778">
        <v>66449</v>
      </c>
      <c r="B11778" s="2">
        <v>45.912529999999997</v>
      </c>
      <c r="C11778" s="3">
        <v>593</v>
      </c>
      <c r="D11778" s="4">
        <v>31740</v>
      </c>
      <c r="E11778" t="s">
        <v>12535</v>
      </c>
      <c r="F11778" s="4" t="s">
        <v>12494</v>
      </c>
      <c r="G11778" s="5">
        <v>476</v>
      </c>
      <c r="H11778" s="6">
        <v>0.25630249999999999</v>
      </c>
      <c r="I11778" s="7">
        <v>58</v>
      </c>
      <c r="J11778" s="2">
        <v>60</v>
      </c>
      <c r="K11778">
        <v>1</v>
      </c>
    </row>
    <row r="11779" spans="1:12" x14ac:dyDescent="0.25">
      <c r="A11779">
        <v>67202</v>
      </c>
      <c r="B11779" s="2">
        <v>45.912080000000003</v>
      </c>
      <c r="C11779" s="3">
        <v>1547</v>
      </c>
      <c r="D11779" s="4">
        <v>48620</v>
      </c>
      <c r="E11779" t="s">
        <v>12626</v>
      </c>
      <c r="F11779" s="4" t="s">
        <v>12494</v>
      </c>
      <c r="G11779" s="5">
        <v>1388</v>
      </c>
      <c r="H11779" s="6">
        <v>0.34870319999999999</v>
      </c>
      <c r="I11779" s="7">
        <v>42.030999999999999</v>
      </c>
      <c r="J11779" s="2">
        <v>33</v>
      </c>
      <c r="K11779">
        <v>1</v>
      </c>
    </row>
    <row r="11780" spans="1:12" x14ac:dyDescent="0.25">
      <c r="A11780">
        <v>68654</v>
      </c>
      <c r="B11780" s="2">
        <v>45.911659999999998</v>
      </c>
      <c r="C11780" s="3">
        <v>524</v>
      </c>
      <c r="E11780" t="s">
        <v>3484</v>
      </c>
      <c r="F11780" s="4" t="s">
        <v>12738</v>
      </c>
      <c r="G11780" s="5">
        <v>393</v>
      </c>
      <c r="H11780" s="6">
        <v>0.16030530000000001</v>
      </c>
      <c r="I11780" s="7">
        <v>74.582999999999998</v>
      </c>
      <c r="J11780" s="2">
        <v>60.5</v>
      </c>
      <c r="K11780">
        <v>2</v>
      </c>
    </row>
    <row r="11781" spans="1:12" x14ac:dyDescent="0.25">
      <c r="A11781">
        <v>12803</v>
      </c>
      <c r="B11781" s="2">
        <v>45.910179999999997</v>
      </c>
      <c r="C11781" s="3">
        <v>8093</v>
      </c>
      <c r="D11781" s="4">
        <v>10580</v>
      </c>
      <c r="E11781" t="s">
        <v>2360</v>
      </c>
      <c r="F11781" s="4" t="s">
        <v>1280</v>
      </c>
      <c r="G11781" s="5">
        <v>5789</v>
      </c>
      <c r="H11781" s="6">
        <v>0.17357510000000001</v>
      </c>
      <c r="I11781" s="7">
        <v>72.283000000000001</v>
      </c>
      <c r="J11781" s="2">
        <v>45.333300000000001</v>
      </c>
      <c r="K11781">
        <v>3</v>
      </c>
    </row>
    <row r="11782" spans="1:12" x14ac:dyDescent="0.25">
      <c r="A11782">
        <v>58276</v>
      </c>
      <c r="B11782" s="2">
        <v>45.908700000000003</v>
      </c>
      <c r="C11782" s="3">
        <v>488</v>
      </c>
      <c r="E11782" t="s">
        <v>3751</v>
      </c>
      <c r="F11782" s="4" t="s">
        <v>11069</v>
      </c>
      <c r="G11782" s="5">
        <v>365</v>
      </c>
      <c r="H11782" s="6">
        <v>0.2219178</v>
      </c>
      <c r="I11782" s="7">
        <v>63.929000000000002</v>
      </c>
      <c r="J11782" s="2">
        <v>51</v>
      </c>
      <c r="K11782">
        <v>1</v>
      </c>
    </row>
    <row r="11783" spans="1:12" x14ac:dyDescent="0.25">
      <c r="A11783">
        <v>2125</v>
      </c>
      <c r="B11783" s="2">
        <v>45.903440000000003</v>
      </c>
      <c r="C11783" s="3">
        <v>33937</v>
      </c>
      <c r="D11783" s="4">
        <v>14460</v>
      </c>
      <c r="E11783" t="s">
        <v>311</v>
      </c>
      <c r="F11783" s="4" t="s">
        <v>21</v>
      </c>
      <c r="G11783" s="5">
        <v>21600</v>
      </c>
      <c r="H11783" s="6">
        <v>0.32188319999999998</v>
      </c>
      <c r="I11783" s="7">
        <v>46.652999999999999</v>
      </c>
      <c r="J11783" s="2">
        <v>47.25</v>
      </c>
      <c r="K11783">
        <v>16</v>
      </c>
      <c r="L11783" s="2">
        <v>85.5</v>
      </c>
    </row>
    <row r="11784" spans="1:12" x14ac:dyDescent="0.25">
      <c r="A11784">
        <v>73844</v>
      </c>
      <c r="B11784" s="2">
        <v>45.898240000000001</v>
      </c>
      <c r="C11784" s="3">
        <v>282</v>
      </c>
      <c r="E11784" t="s">
        <v>13567</v>
      </c>
      <c r="F11784" s="4" t="s">
        <v>13462</v>
      </c>
      <c r="G11784" s="5">
        <v>164</v>
      </c>
      <c r="H11784" s="6">
        <v>0.25609759999999998</v>
      </c>
      <c r="I11784" s="7">
        <v>58.021000000000001</v>
      </c>
    </row>
    <row r="11785" spans="1:12" x14ac:dyDescent="0.25">
      <c r="A11785">
        <v>67521</v>
      </c>
      <c r="B11785" s="2">
        <v>45.89817</v>
      </c>
      <c r="C11785" s="3">
        <v>127</v>
      </c>
      <c r="E11785" t="s">
        <v>12666</v>
      </c>
      <c r="F11785" s="4" t="s">
        <v>12494</v>
      </c>
      <c r="G11785" s="5">
        <v>111</v>
      </c>
      <c r="H11785" s="6">
        <v>0.1441441</v>
      </c>
      <c r="I11785" s="7">
        <v>77.361000000000004</v>
      </c>
    </row>
    <row r="11786" spans="1:12" x14ac:dyDescent="0.25">
      <c r="A11786">
        <v>43150</v>
      </c>
      <c r="B11786" s="2">
        <v>45.897759999999998</v>
      </c>
      <c r="C11786" s="3">
        <v>2380</v>
      </c>
      <c r="D11786" s="4">
        <v>18140</v>
      </c>
      <c r="E11786" t="s">
        <v>2884</v>
      </c>
      <c r="F11786" s="4" t="s">
        <v>8295</v>
      </c>
      <c r="G11786" s="5">
        <v>1605</v>
      </c>
      <c r="H11786" s="6">
        <v>0.25653799999999999</v>
      </c>
      <c r="I11786" s="7">
        <v>57.938000000000002</v>
      </c>
      <c r="J11786" s="2">
        <v>66</v>
      </c>
      <c r="K11786">
        <v>1</v>
      </c>
    </row>
    <row r="11787" spans="1:12" x14ac:dyDescent="0.25">
      <c r="A11787">
        <v>67070</v>
      </c>
      <c r="B11787" s="2">
        <v>45.897170000000003</v>
      </c>
      <c r="C11787" s="3">
        <v>1266</v>
      </c>
      <c r="E11787" t="s">
        <v>12612</v>
      </c>
      <c r="F11787" s="4" t="s">
        <v>12494</v>
      </c>
      <c r="G11787" s="5">
        <v>850</v>
      </c>
      <c r="H11787" s="6">
        <v>0.2129412</v>
      </c>
      <c r="I11787" s="7">
        <v>65.468999999999994</v>
      </c>
      <c r="J11787" s="2">
        <v>54</v>
      </c>
      <c r="K11787">
        <v>1</v>
      </c>
    </row>
    <row r="11788" spans="1:12" x14ac:dyDescent="0.25">
      <c r="A11788">
        <v>64011</v>
      </c>
      <c r="B11788" s="2">
        <v>45.896320000000003</v>
      </c>
      <c r="C11788" s="3">
        <v>3721</v>
      </c>
      <c r="D11788" s="4">
        <v>28140</v>
      </c>
      <c r="E11788" t="s">
        <v>12241</v>
      </c>
      <c r="F11788" s="4" t="s">
        <v>12102</v>
      </c>
      <c r="G11788" s="5">
        <v>2724</v>
      </c>
      <c r="H11788" s="6">
        <v>0.17357800000000001</v>
      </c>
      <c r="I11788" s="7">
        <v>72.266000000000005</v>
      </c>
      <c r="J11788" s="2">
        <v>58</v>
      </c>
      <c r="K11788">
        <v>1</v>
      </c>
    </row>
    <row r="11789" spans="1:12" x14ac:dyDescent="0.25">
      <c r="A11789">
        <v>76133</v>
      </c>
      <c r="B11789" s="2">
        <v>45.887900000000002</v>
      </c>
      <c r="C11789" s="3">
        <v>50396</v>
      </c>
      <c r="D11789" s="4">
        <v>19100</v>
      </c>
      <c r="E11789" t="s">
        <v>13904</v>
      </c>
      <c r="F11789" s="4" t="s">
        <v>13752</v>
      </c>
      <c r="G11789" s="5">
        <v>32449</v>
      </c>
      <c r="H11789" s="6">
        <v>0.25643319999999997</v>
      </c>
      <c r="I11789" s="7">
        <v>57.947000000000003</v>
      </c>
      <c r="J11789" s="2">
        <v>40.65</v>
      </c>
      <c r="K11789">
        <v>20</v>
      </c>
      <c r="L11789" s="2">
        <v>54.9</v>
      </c>
    </row>
    <row r="11790" spans="1:12" x14ac:dyDescent="0.25">
      <c r="A11790">
        <v>79852</v>
      </c>
      <c r="B11790" s="2">
        <v>45.87997</v>
      </c>
      <c r="C11790" s="3">
        <v>880</v>
      </c>
      <c r="E11790" t="s">
        <v>14473</v>
      </c>
      <c r="F11790" s="4" t="s">
        <v>13752</v>
      </c>
      <c r="G11790" s="5">
        <v>672</v>
      </c>
      <c r="H11790" s="6">
        <v>0.3610698</v>
      </c>
      <c r="I11790" s="7">
        <v>39.860999999999997</v>
      </c>
    </row>
    <row r="11791" spans="1:12" x14ac:dyDescent="0.25">
      <c r="A11791">
        <v>47448</v>
      </c>
      <c r="B11791" s="2">
        <v>45.878500000000003</v>
      </c>
      <c r="C11791" s="3">
        <v>7359</v>
      </c>
      <c r="D11791" s="4">
        <v>26900</v>
      </c>
      <c r="E11791" t="s">
        <v>5777</v>
      </c>
      <c r="F11791" s="4" t="s">
        <v>8800</v>
      </c>
      <c r="G11791" s="5">
        <v>5494</v>
      </c>
      <c r="H11791" s="6">
        <v>0.2405823</v>
      </c>
      <c r="I11791" s="7">
        <v>60.682000000000002</v>
      </c>
      <c r="J11791" s="2">
        <v>42.333300000000001</v>
      </c>
      <c r="K11791">
        <v>3</v>
      </c>
    </row>
    <row r="11792" spans="1:12" x14ac:dyDescent="0.25">
      <c r="A11792">
        <v>54123</v>
      </c>
      <c r="B11792" s="2">
        <v>45.877139999999997</v>
      </c>
      <c r="C11792" s="3">
        <v>244</v>
      </c>
      <c r="D11792" s="4">
        <v>11540</v>
      </c>
      <c r="E11792" t="s">
        <v>10183</v>
      </c>
      <c r="F11792" s="4" t="s">
        <v>10031</v>
      </c>
      <c r="G11792" s="5">
        <v>159</v>
      </c>
      <c r="H11792" s="6">
        <v>0.15625</v>
      </c>
      <c r="I11792" s="7">
        <v>75.25</v>
      </c>
    </row>
    <row r="11793" spans="1:12" x14ac:dyDescent="0.25">
      <c r="A11793">
        <v>47357</v>
      </c>
      <c r="B11793" s="2">
        <v>45.876890000000003</v>
      </c>
      <c r="C11793" s="3">
        <v>1248</v>
      </c>
      <c r="D11793" s="4">
        <v>39980</v>
      </c>
      <c r="E11793" t="s">
        <v>332</v>
      </c>
      <c r="F11793" s="4" t="s">
        <v>8800</v>
      </c>
      <c r="G11793" s="5">
        <v>873</v>
      </c>
      <c r="H11793" s="6">
        <v>0.21191289999999999</v>
      </c>
      <c r="I11793" s="7">
        <v>65.625</v>
      </c>
    </row>
    <row r="11794" spans="1:12" x14ac:dyDescent="0.25">
      <c r="A11794">
        <v>73768</v>
      </c>
      <c r="B11794" s="2">
        <v>45.876449999999998</v>
      </c>
      <c r="C11794" s="3">
        <v>1641</v>
      </c>
      <c r="E11794" t="s">
        <v>1437</v>
      </c>
      <c r="F11794" s="4" t="s">
        <v>13462</v>
      </c>
      <c r="G11794" s="5">
        <v>986</v>
      </c>
      <c r="H11794" s="6">
        <v>0.1926978</v>
      </c>
      <c r="I11794" s="7">
        <v>68.941999999999993</v>
      </c>
    </row>
    <row r="11795" spans="1:12" x14ac:dyDescent="0.25">
      <c r="A11795">
        <v>40175</v>
      </c>
      <c r="B11795" s="2">
        <v>45.873890000000003</v>
      </c>
      <c r="C11795" s="3">
        <v>13961</v>
      </c>
      <c r="D11795" s="4">
        <v>21060</v>
      </c>
      <c r="E11795" t="s">
        <v>7924</v>
      </c>
      <c r="F11795" s="4" t="s">
        <v>7883</v>
      </c>
      <c r="G11795" s="5">
        <v>9713</v>
      </c>
      <c r="H11795" s="6">
        <v>0.20969740000000001</v>
      </c>
      <c r="I11795" s="7">
        <v>66</v>
      </c>
      <c r="J11795" s="2">
        <v>38</v>
      </c>
      <c r="K11795">
        <v>1</v>
      </c>
    </row>
    <row r="11796" spans="1:12" x14ac:dyDescent="0.25">
      <c r="A11796">
        <v>82420</v>
      </c>
      <c r="B11796" s="2">
        <v>45.87144</v>
      </c>
      <c r="C11796" s="3">
        <v>894</v>
      </c>
      <c r="E11796" t="s">
        <v>14679</v>
      </c>
      <c r="F11796" s="4" t="s">
        <v>14657</v>
      </c>
      <c r="G11796" s="5">
        <v>495</v>
      </c>
      <c r="H11796" s="6">
        <v>0.16330639999999999</v>
      </c>
      <c r="I11796" s="7">
        <v>74.013000000000005</v>
      </c>
    </row>
    <row r="11797" spans="1:12" x14ac:dyDescent="0.25">
      <c r="A11797">
        <v>38311</v>
      </c>
      <c r="B11797" s="2">
        <v>45.871169999999999</v>
      </c>
      <c r="C11797" s="3">
        <v>944</v>
      </c>
      <c r="E11797" t="s">
        <v>7555</v>
      </c>
      <c r="F11797" s="4" t="s">
        <v>7348</v>
      </c>
      <c r="G11797" s="5">
        <v>675</v>
      </c>
      <c r="H11797" s="6">
        <v>0.1849112</v>
      </c>
      <c r="I11797" s="7">
        <v>70.278000000000006</v>
      </c>
    </row>
    <row r="11798" spans="1:12" x14ac:dyDescent="0.25">
      <c r="A11798">
        <v>39170</v>
      </c>
      <c r="B11798" s="2">
        <v>45.869329999999998</v>
      </c>
      <c r="C11798" s="3">
        <v>9765</v>
      </c>
      <c r="D11798" s="4">
        <v>27140</v>
      </c>
      <c r="E11798" t="s">
        <v>7768</v>
      </c>
      <c r="F11798" s="4" t="s">
        <v>7633</v>
      </c>
      <c r="G11798" s="5">
        <v>7000</v>
      </c>
      <c r="H11798" s="6">
        <v>0.19182969999999999</v>
      </c>
      <c r="I11798" s="7">
        <v>69.081000000000003</v>
      </c>
    </row>
    <row r="11799" spans="1:12" x14ac:dyDescent="0.25">
      <c r="A11799">
        <v>60435</v>
      </c>
      <c r="B11799" s="2">
        <v>45.859949999999998</v>
      </c>
      <c r="C11799" s="3">
        <v>48429</v>
      </c>
      <c r="D11799" s="4">
        <v>16980</v>
      </c>
      <c r="E11799" t="s">
        <v>11300</v>
      </c>
      <c r="F11799" s="4" t="s">
        <v>11490</v>
      </c>
      <c r="G11799" s="5">
        <v>32194</v>
      </c>
      <c r="H11799" s="6">
        <v>0.21389079999999999</v>
      </c>
      <c r="I11799" s="7">
        <v>65.257000000000005</v>
      </c>
      <c r="J11799" s="2">
        <v>51.136400000000002</v>
      </c>
      <c r="K11799">
        <v>22</v>
      </c>
      <c r="L11799" s="2">
        <v>95.2</v>
      </c>
    </row>
    <row r="11800" spans="1:12" x14ac:dyDescent="0.25">
      <c r="A11800">
        <v>25202</v>
      </c>
      <c r="B11800" s="2">
        <v>45.852049999999998</v>
      </c>
      <c r="C11800" s="3">
        <v>1299</v>
      </c>
      <c r="D11800" s="4">
        <v>16620</v>
      </c>
      <c r="E11800" t="s">
        <v>5301</v>
      </c>
      <c r="F11800" s="4" t="s">
        <v>5144</v>
      </c>
      <c r="G11800" s="5">
        <v>816</v>
      </c>
      <c r="H11800" s="6">
        <v>0.2093023</v>
      </c>
      <c r="I11800" s="7">
        <v>66.046999999999997</v>
      </c>
    </row>
    <row r="11801" spans="1:12" x14ac:dyDescent="0.25">
      <c r="A11801">
        <v>47980</v>
      </c>
      <c r="B11801" s="2">
        <v>45.851669999999999</v>
      </c>
      <c r="C11801" s="3">
        <v>1195</v>
      </c>
      <c r="E11801" t="s">
        <v>6583</v>
      </c>
      <c r="F11801" s="4" t="s">
        <v>8800</v>
      </c>
      <c r="G11801" s="5">
        <v>750</v>
      </c>
      <c r="H11801" s="6">
        <v>0.20399999999999999</v>
      </c>
      <c r="I11801" s="7">
        <v>66.959000000000003</v>
      </c>
      <c r="J11801" s="2">
        <v>51</v>
      </c>
      <c r="K11801">
        <v>1</v>
      </c>
    </row>
    <row r="11802" spans="1:12" x14ac:dyDescent="0.25">
      <c r="A11802">
        <v>96770</v>
      </c>
      <c r="B11802" s="2">
        <v>45.851390000000002</v>
      </c>
      <c r="C11802" s="3">
        <v>737</v>
      </c>
      <c r="D11802" s="4">
        <v>27980</v>
      </c>
      <c r="E11802" t="s">
        <v>16149</v>
      </c>
      <c r="F11802" s="4" t="s">
        <v>16099</v>
      </c>
      <c r="G11802" s="5">
        <v>425</v>
      </c>
      <c r="H11802" s="6">
        <v>0.34588239999999998</v>
      </c>
      <c r="I11802" s="7">
        <v>42.438000000000002</v>
      </c>
      <c r="J11802" s="2">
        <v>77</v>
      </c>
      <c r="K11802">
        <v>1</v>
      </c>
    </row>
    <row r="11803" spans="1:12" x14ac:dyDescent="0.25">
      <c r="A11803">
        <v>59425</v>
      </c>
      <c r="B11803" s="2">
        <v>45.850670000000001</v>
      </c>
      <c r="C11803" s="3">
        <v>3730</v>
      </c>
      <c r="E11803" t="s">
        <v>9771</v>
      </c>
      <c r="F11803" s="4" t="s">
        <v>11278</v>
      </c>
      <c r="G11803" s="5">
        <v>2575</v>
      </c>
      <c r="H11803" s="6">
        <v>0.23262140000000001</v>
      </c>
      <c r="I11803" s="7">
        <v>62.008000000000003</v>
      </c>
      <c r="J11803" s="2">
        <v>62.5</v>
      </c>
      <c r="K11803">
        <v>2</v>
      </c>
    </row>
    <row r="11804" spans="1:12" x14ac:dyDescent="0.25">
      <c r="A11804">
        <v>90604</v>
      </c>
      <c r="B11804" s="2">
        <v>45.843859999999999</v>
      </c>
      <c r="C11804" s="3">
        <v>39541</v>
      </c>
      <c r="D11804" s="4">
        <v>31080</v>
      </c>
      <c r="E11804" t="s">
        <v>6121</v>
      </c>
      <c r="F11804" s="4" t="s">
        <v>15368</v>
      </c>
      <c r="G11804" s="5">
        <v>25836</v>
      </c>
      <c r="H11804" s="6">
        <v>0.183194</v>
      </c>
      <c r="I11804" s="7">
        <v>70.546999999999997</v>
      </c>
      <c r="J11804" s="2">
        <v>42</v>
      </c>
      <c r="K11804">
        <v>7</v>
      </c>
    </row>
    <row r="11805" spans="1:12" x14ac:dyDescent="0.25">
      <c r="A11805">
        <v>13778</v>
      </c>
      <c r="B11805" s="2">
        <v>45.836709999999997</v>
      </c>
      <c r="C11805" s="3">
        <v>5921</v>
      </c>
      <c r="E11805" t="s">
        <v>480</v>
      </c>
      <c r="F11805" s="4" t="s">
        <v>1280</v>
      </c>
      <c r="G11805" s="5">
        <v>4045</v>
      </c>
      <c r="H11805" s="6">
        <v>0.21236089999999999</v>
      </c>
      <c r="I11805" s="7">
        <v>65.486000000000004</v>
      </c>
    </row>
    <row r="11806" spans="1:12" x14ac:dyDescent="0.25">
      <c r="A11806">
        <v>5778</v>
      </c>
      <c r="B11806" s="2">
        <v>45.835630000000002</v>
      </c>
      <c r="C11806" s="3">
        <v>689</v>
      </c>
      <c r="E11806" t="s">
        <v>935</v>
      </c>
      <c r="F11806" s="4" t="s">
        <v>1030</v>
      </c>
      <c r="G11806" s="5">
        <v>492</v>
      </c>
      <c r="H11806" s="6">
        <v>0.2337398</v>
      </c>
      <c r="I11806" s="7">
        <v>61.786000000000001</v>
      </c>
    </row>
    <row r="11807" spans="1:12" x14ac:dyDescent="0.25">
      <c r="A11807">
        <v>80101</v>
      </c>
      <c r="B11807" s="2">
        <v>45.835450000000002</v>
      </c>
      <c r="C11807" s="3">
        <v>331</v>
      </c>
      <c r="D11807" s="4">
        <v>19740</v>
      </c>
      <c r="E11807" t="s">
        <v>14482</v>
      </c>
      <c r="F11807" s="4" t="s">
        <v>14477</v>
      </c>
      <c r="G11807" s="5">
        <v>246</v>
      </c>
      <c r="H11807" s="6">
        <v>0.28744940000000002</v>
      </c>
      <c r="I11807" s="7">
        <v>52.5</v>
      </c>
    </row>
    <row r="11808" spans="1:12" x14ac:dyDescent="0.25">
      <c r="A11808">
        <v>16511</v>
      </c>
      <c r="B11808" s="2">
        <v>45.833489999999998</v>
      </c>
      <c r="C11808" s="3">
        <v>11878</v>
      </c>
      <c r="D11808" s="4">
        <v>21500</v>
      </c>
      <c r="E11808" t="s">
        <v>3520</v>
      </c>
      <c r="F11808" s="4" t="s">
        <v>3003</v>
      </c>
      <c r="G11808" s="5">
        <v>7936</v>
      </c>
      <c r="H11808" s="6">
        <v>0.23938519999999999</v>
      </c>
      <c r="I11808" s="7">
        <v>60.804000000000002</v>
      </c>
      <c r="J11808" s="2">
        <v>48.2</v>
      </c>
      <c r="K11808">
        <v>10</v>
      </c>
      <c r="L11808" s="2">
        <v>88.9</v>
      </c>
    </row>
    <row r="11809" spans="1:12" x14ac:dyDescent="0.25">
      <c r="A11809">
        <v>80105</v>
      </c>
      <c r="B11809" s="2">
        <v>45.831380000000003</v>
      </c>
      <c r="C11809" s="3">
        <v>1164</v>
      </c>
      <c r="D11809" s="4">
        <v>19740</v>
      </c>
      <c r="E11809" t="s">
        <v>14484</v>
      </c>
      <c r="F11809" s="4" t="s">
        <v>14477</v>
      </c>
      <c r="G11809" s="5">
        <v>864</v>
      </c>
      <c r="H11809" s="6">
        <v>0.18287039999999999</v>
      </c>
      <c r="I11809" s="7">
        <v>70.567999999999998</v>
      </c>
    </row>
    <row r="11810" spans="1:12" x14ac:dyDescent="0.25">
      <c r="A11810">
        <v>83842</v>
      </c>
      <c r="B11810" s="2">
        <v>45.831150000000001</v>
      </c>
      <c r="C11810" s="3">
        <v>155</v>
      </c>
      <c r="D11810" s="4">
        <v>17660</v>
      </c>
      <c r="E11810" t="s">
        <v>14835</v>
      </c>
      <c r="F11810" s="4" t="s">
        <v>14725</v>
      </c>
      <c r="G11810" s="5">
        <v>112</v>
      </c>
      <c r="H11810" s="6">
        <v>0.29464289999999999</v>
      </c>
      <c r="I11810" s="7">
        <v>51.25</v>
      </c>
    </row>
    <row r="11811" spans="1:12" x14ac:dyDescent="0.25">
      <c r="A11811">
        <v>90065</v>
      </c>
      <c r="B11811" s="2">
        <v>45.823509999999999</v>
      </c>
      <c r="C11811" s="3">
        <v>46254</v>
      </c>
      <c r="D11811" s="4">
        <v>31080</v>
      </c>
      <c r="E11811" t="s">
        <v>15367</v>
      </c>
      <c r="F11811" s="4" t="s">
        <v>15368</v>
      </c>
      <c r="G11811" s="5">
        <v>31858</v>
      </c>
      <c r="H11811" s="6">
        <v>0.2750243</v>
      </c>
      <c r="I11811" s="7">
        <v>54.634999999999998</v>
      </c>
      <c r="J11811" s="2">
        <v>32.912999999999997</v>
      </c>
      <c r="K11811">
        <v>23</v>
      </c>
      <c r="L11811" s="2">
        <v>14.3</v>
      </c>
    </row>
    <row r="11812" spans="1:12" x14ac:dyDescent="0.25">
      <c r="A11812">
        <v>53137</v>
      </c>
      <c r="B11812" s="2">
        <v>45.815579999999997</v>
      </c>
      <c r="C11812" s="3">
        <v>1878</v>
      </c>
      <c r="D11812" s="4">
        <v>48020</v>
      </c>
      <c r="E11812" t="s">
        <v>10081</v>
      </c>
      <c r="F11812" s="4" t="s">
        <v>10031</v>
      </c>
      <c r="G11812" s="5">
        <v>1251</v>
      </c>
      <c r="H11812" s="6">
        <v>0.1758593</v>
      </c>
      <c r="I11812" s="7">
        <v>71.771000000000001</v>
      </c>
    </row>
    <row r="11813" spans="1:12" x14ac:dyDescent="0.25">
      <c r="A11813">
        <v>32536</v>
      </c>
      <c r="B11813" s="2">
        <v>45.812109999999997</v>
      </c>
      <c r="C11813" s="3">
        <v>20931</v>
      </c>
      <c r="D11813" s="4">
        <v>18880</v>
      </c>
      <c r="E11813" t="s">
        <v>6788</v>
      </c>
      <c r="F11813" s="4" t="s">
        <v>6689</v>
      </c>
      <c r="G11813" s="5">
        <v>13227</v>
      </c>
      <c r="H11813" s="6">
        <v>0.2151497</v>
      </c>
      <c r="I11813" s="7">
        <v>64.980999999999995</v>
      </c>
      <c r="J11813" s="2">
        <v>53</v>
      </c>
      <c r="K11813">
        <v>5</v>
      </c>
    </row>
    <row r="11814" spans="1:12" x14ac:dyDescent="0.25">
      <c r="A11814">
        <v>89501</v>
      </c>
      <c r="B11814" s="2">
        <v>45.808230000000002</v>
      </c>
      <c r="C11814" s="3">
        <v>3671</v>
      </c>
      <c r="D11814" s="4">
        <v>39900</v>
      </c>
      <c r="E11814" t="s">
        <v>3485</v>
      </c>
      <c r="F11814" s="4" t="s">
        <v>15318</v>
      </c>
      <c r="G11814" s="5">
        <v>2996</v>
      </c>
      <c r="H11814" s="6">
        <v>0.28671560000000001</v>
      </c>
      <c r="I11814" s="7">
        <v>52.610999999999997</v>
      </c>
      <c r="J11814" s="2">
        <v>53.5</v>
      </c>
      <c r="K11814">
        <v>2</v>
      </c>
    </row>
    <row r="11815" spans="1:12" x14ac:dyDescent="0.25">
      <c r="A11815">
        <v>28628</v>
      </c>
      <c r="B11815" s="2">
        <v>45.807450000000003</v>
      </c>
      <c r="C11815" s="3">
        <v>365</v>
      </c>
      <c r="D11815" s="4">
        <v>25860</v>
      </c>
      <c r="E11815" t="s">
        <v>6040</v>
      </c>
      <c r="F11815" s="4" t="s">
        <v>5642</v>
      </c>
      <c r="G11815" s="5">
        <v>238</v>
      </c>
      <c r="H11815" s="6">
        <v>0.30252099999999998</v>
      </c>
      <c r="I11815" s="7">
        <v>49.875</v>
      </c>
    </row>
    <row r="11816" spans="1:12" x14ac:dyDescent="0.25">
      <c r="A11816">
        <v>67865</v>
      </c>
      <c r="B11816" s="2">
        <v>45.807220000000001</v>
      </c>
      <c r="C11816" s="3">
        <v>1021</v>
      </c>
      <c r="D11816" s="4">
        <v>19980</v>
      </c>
      <c r="E11816" t="s">
        <v>12731</v>
      </c>
      <c r="F11816" s="4" t="s">
        <v>12494</v>
      </c>
      <c r="G11816" s="5">
        <v>717</v>
      </c>
      <c r="H11816" s="6">
        <v>0.25244070000000002</v>
      </c>
      <c r="I11816" s="7">
        <v>58.529000000000003</v>
      </c>
    </row>
    <row r="11817" spans="1:12" x14ac:dyDescent="0.25">
      <c r="A11817">
        <v>65035</v>
      </c>
      <c r="B11817" s="2">
        <v>45.806750000000001</v>
      </c>
      <c r="C11817" s="3">
        <v>1922</v>
      </c>
      <c r="D11817" s="4">
        <v>27620</v>
      </c>
      <c r="E11817" t="s">
        <v>3870</v>
      </c>
      <c r="F11817" s="4" t="s">
        <v>12102</v>
      </c>
      <c r="G11817" s="5">
        <v>1271</v>
      </c>
      <c r="H11817" s="6">
        <v>0.19182389999999999</v>
      </c>
      <c r="I11817" s="7">
        <v>69</v>
      </c>
      <c r="J11817" s="2">
        <v>62</v>
      </c>
      <c r="K11817">
        <v>1</v>
      </c>
    </row>
    <row r="11818" spans="1:12" x14ac:dyDescent="0.25">
      <c r="A11818">
        <v>44120</v>
      </c>
      <c r="B11818" s="2">
        <v>45.800620000000002</v>
      </c>
      <c r="C11818" s="3">
        <v>35768</v>
      </c>
      <c r="D11818" s="4">
        <v>17460</v>
      </c>
      <c r="E11818" t="s">
        <v>2480</v>
      </c>
      <c r="F11818" s="4" t="s">
        <v>8295</v>
      </c>
      <c r="G11818" s="5">
        <v>24313</v>
      </c>
      <c r="H11818" s="6">
        <v>0.34449289999999999</v>
      </c>
      <c r="I11818" s="7">
        <v>42.613</v>
      </c>
      <c r="J11818" s="2">
        <v>36.186</v>
      </c>
      <c r="K11818">
        <v>43</v>
      </c>
      <c r="L11818" s="2">
        <v>29.3</v>
      </c>
    </row>
    <row r="11819" spans="1:12" x14ac:dyDescent="0.25">
      <c r="A11819">
        <v>58544</v>
      </c>
      <c r="B11819" s="2">
        <v>45.794710000000002</v>
      </c>
      <c r="C11819" s="3">
        <v>578</v>
      </c>
      <c r="E11819" t="s">
        <v>11200</v>
      </c>
      <c r="F11819" s="4" t="s">
        <v>11069</v>
      </c>
      <c r="G11819" s="5">
        <v>407</v>
      </c>
      <c r="H11819" s="6">
        <v>0.23529410000000001</v>
      </c>
      <c r="I11819" s="7">
        <v>61.476999999999997</v>
      </c>
      <c r="J11819" s="2">
        <v>49</v>
      </c>
      <c r="K11819">
        <v>1</v>
      </c>
    </row>
    <row r="11820" spans="1:12" x14ac:dyDescent="0.25">
      <c r="A11820">
        <v>4781</v>
      </c>
      <c r="B11820" s="2">
        <v>45.794519999999999</v>
      </c>
      <c r="C11820" s="3">
        <v>486</v>
      </c>
      <c r="E11820" t="s">
        <v>969</v>
      </c>
      <c r="F11820" s="4" t="s">
        <v>701</v>
      </c>
      <c r="G11820" s="5">
        <v>402</v>
      </c>
      <c r="H11820" s="6">
        <v>0.23880599999999999</v>
      </c>
      <c r="I11820" s="7">
        <v>60.865000000000002</v>
      </c>
    </row>
    <row r="11821" spans="1:12" x14ac:dyDescent="0.25">
      <c r="A11821">
        <v>70770</v>
      </c>
      <c r="B11821" s="2">
        <v>45.793970000000002</v>
      </c>
      <c r="C11821" s="3">
        <v>2841</v>
      </c>
      <c r="D11821" s="4">
        <v>12940</v>
      </c>
      <c r="E11821" t="s">
        <v>13080</v>
      </c>
      <c r="F11821" s="4" t="s">
        <v>12927</v>
      </c>
      <c r="G11821" s="5">
        <v>1893</v>
      </c>
      <c r="H11821" s="6">
        <v>0.12889590000000001</v>
      </c>
      <c r="I11821" s="7">
        <v>79.852999999999994</v>
      </c>
    </row>
    <row r="11822" spans="1:12" x14ac:dyDescent="0.25">
      <c r="A11822">
        <v>19074</v>
      </c>
      <c r="B11822" s="2">
        <v>45.792540000000002</v>
      </c>
      <c r="C11822" s="3">
        <v>5896</v>
      </c>
      <c r="D11822" s="4">
        <v>37980</v>
      </c>
      <c r="E11822" t="s">
        <v>303</v>
      </c>
      <c r="F11822" s="4" t="s">
        <v>3003</v>
      </c>
      <c r="G11822" s="5">
        <v>4090</v>
      </c>
      <c r="H11822" s="6">
        <v>0.14278730000000001</v>
      </c>
      <c r="I11822" s="7">
        <v>77.45</v>
      </c>
      <c r="J11822" s="2">
        <v>39.333300000000001</v>
      </c>
      <c r="K11822">
        <v>3</v>
      </c>
    </row>
    <row r="11823" spans="1:12" x14ac:dyDescent="0.25">
      <c r="A11823">
        <v>57021</v>
      </c>
      <c r="B11823" s="2">
        <v>45.791499999999999</v>
      </c>
      <c r="C11823" s="3">
        <v>370</v>
      </c>
      <c r="D11823" s="4">
        <v>43620</v>
      </c>
      <c r="E11823" t="s">
        <v>5515</v>
      </c>
      <c r="F11823" s="4" t="s">
        <v>10877</v>
      </c>
      <c r="G11823" s="5">
        <v>240</v>
      </c>
      <c r="H11823" s="6">
        <v>0.1037344</v>
      </c>
      <c r="I11823" s="7">
        <v>84.194000000000003</v>
      </c>
    </row>
    <row r="11824" spans="1:12" x14ac:dyDescent="0.25">
      <c r="A11824">
        <v>95370</v>
      </c>
      <c r="B11824" s="2">
        <v>45.786740000000002</v>
      </c>
      <c r="C11824" s="3">
        <v>26903</v>
      </c>
      <c r="D11824" s="4">
        <v>43760</v>
      </c>
      <c r="E11824" t="s">
        <v>8294</v>
      </c>
      <c r="F11824" s="4" t="s">
        <v>15368</v>
      </c>
      <c r="G11824" s="5">
        <v>19667</v>
      </c>
      <c r="H11824" s="6">
        <v>0.2438987</v>
      </c>
      <c r="I11824" s="7">
        <v>59.963000000000001</v>
      </c>
      <c r="J11824" s="2">
        <v>52.7</v>
      </c>
      <c r="K11824">
        <v>10</v>
      </c>
      <c r="L11824" s="2">
        <v>97.2</v>
      </c>
    </row>
    <row r="11825" spans="1:12" x14ac:dyDescent="0.25">
      <c r="A11825">
        <v>69121</v>
      </c>
      <c r="B11825" s="2">
        <v>45.781959999999998</v>
      </c>
      <c r="C11825" s="3">
        <v>446</v>
      </c>
      <c r="E11825" t="s">
        <v>9853</v>
      </c>
      <c r="F11825" s="4" t="s">
        <v>12738</v>
      </c>
      <c r="G11825" s="5">
        <v>284</v>
      </c>
      <c r="H11825" s="6">
        <v>0.30877189999999999</v>
      </c>
      <c r="I11825" s="7">
        <v>48.75</v>
      </c>
    </row>
    <row r="11826" spans="1:12" x14ac:dyDescent="0.25">
      <c r="A11826">
        <v>46184</v>
      </c>
      <c r="B11826" s="2">
        <v>45.779980000000002</v>
      </c>
      <c r="C11826" s="3">
        <v>12461</v>
      </c>
      <c r="D11826" s="4">
        <v>26900</v>
      </c>
      <c r="E11826" t="s">
        <v>8838</v>
      </c>
      <c r="F11826" s="4" t="s">
        <v>8800</v>
      </c>
      <c r="G11826" s="5">
        <v>7966</v>
      </c>
      <c r="H11826" s="6">
        <v>0.2120261</v>
      </c>
      <c r="I11826" s="7">
        <v>65.460999999999999</v>
      </c>
      <c r="J11826" s="2">
        <v>49.5</v>
      </c>
      <c r="K11826">
        <v>4</v>
      </c>
    </row>
    <row r="11827" spans="1:12" x14ac:dyDescent="0.25">
      <c r="A11827">
        <v>78612</v>
      </c>
      <c r="B11827" s="2">
        <v>45.776139999999998</v>
      </c>
      <c r="C11827" s="3">
        <v>12031</v>
      </c>
      <c r="D11827" s="4">
        <v>12420</v>
      </c>
      <c r="E11827" t="s">
        <v>12741</v>
      </c>
      <c r="F11827" s="4" t="s">
        <v>13752</v>
      </c>
      <c r="G11827" s="5">
        <v>8081</v>
      </c>
      <c r="H11827" s="6">
        <v>0.20059399999999999</v>
      </c>
      <c r="I11827" s="7">
        <v>67.429000000000002</v>
      </c>
      <c r="J11827" s="2">
        <v>28</v>
      </c>
      <c r="K11827">
        <v>1</v>
      </c>
    </row>
    <row r="11828" spans="1:12" x14ac:dyDescent="0.25">
      <c r="A11828">
        <v>30667</v>
      </c>
      <c r="B11828" s="2">
        <v>45.774070000000002</v>
      </c>
      <c r="C11828" s="3">
        <v>899</v>
      </c>
      <c r="D11828" s="4">
        <v>12020</v>
      </c>
      <c r="E11828" t="s">
        <v>6515</v>
      </c>
      <c r="F11828" s="4" t="s">
        <v>6363</v>
      </c>
      <c r="G11828" s="5">
        <v>592</v>
      </c>
      <c r="H11828" s="6">
        <v>0.18381110000000001</v>
      </c>
      <c r="I11828" s="7">
        <v>70.328999999999994</v>
      </c>
    </row>
    <row r="11829" spans="1:12" x14ac:dyDescent="0.25">
      <c r="A11829">
        <v>62550</v>
      </c>
      <c r="B11829" s="2">
        <v>45.773449999999997</v>
      </c>
      <c r="C11829" s="3">
        <v>2822</v>
      </c>
      <c r="E11829" t="s">
        <v>11977</v>
      </c>
      <c r="F11829" s="4" t="s">
        <v>11490</v>
      </c>
      <c r="G11829" s="5">
        <v>2002</v>
      </c>
      <c r="H11829" s="6">
        <v>0.1923077</v>
      </c>
      <c r="I11829" s="7">
        <v>68.853999999999999</v>
      </c>
    </row>
    <row r="11830" spans="1:12" x14ac:dyDescent="0.25">
      <c r="A11830">
        <v>50234</v>
      </c>
      <c r="B11830" s="2">
        <v>45.772860000000001</v>
      </c>
      <c r="C11830" s="3">
        <v>611</v>
      </c>
      <c r="D11830" s="4">
        <v>32260</v>
      </c>
      <c r="E11830" t="s">
        <v>9230</v>
      </c>
      <c r="F11830" s="4" t="s">
        <v>9593</v>
      </c>
      <c r="G11830" s="5">
        <v>462</v>
      </c>
      <c r="H11830" s="6">
        <v>0.2462203</v>
      </c>
      <c r="I11830" s="7">
        <v>59.530999999999999</v>
      </c>
    </row>
    <row r="11831" spans="1:12" x14ac:dyDescent="0.25">
      <c r="A11831">
        <v>67425</v>
      </c>
      <c r="B11831" s="2">
        <v>45.772599999999997</v>
      </c>
      <c r="C11831" s="3">
        <v>1016</v>
      </c>
      <c r="D11831" s="4">
        <v>41460</v>
      </c>
      <c r="E11831" t="s">
        <v>3323</v>
      </c>
      <c r="F11831" s="4" t="s">
        <v>12494</v>
      </c>
      <c r="G11831" s="5">
        <v>638</v>
      </c>
      <c r="H11831" s="6">
        <v>0.25039119999999998</v>
      </c>
      <c r="I11831" s="7">
        <v>58.807000000000002</v>
      </c>
    </row>
    <row r="11832" spans="1:12" x14ac:dyDescent="0.25">
      <c r="A11832">
        <v>83855</v>
      </c>
      <c r="B11832" s="2">
        <v>45.772080000000003</v>
      </c>
      <c r="C11832" s="3">
        <v>2167</v>
      </c>
      <c r="D11832" s="4">
        <v>34140</v>
      </c>
      <c r="E11832" t="s">
        <v>14842</v>
      </c>
      <c r="F11832" s="4" t="s">
        <v>14725</v>
      </c>
      <c r="G11832" s="5">
        <v>1503</v>
      </c>
      <c r="H11832" s="6">
        <v>0.23819029999999999</v>
      </c>
      <c r="I11832" s="7">
        <v>60.912999999999997</v>
      </c>
      <c r="J11832" s="2">
        <v>69</v>
      </c>
      <c r="K11832">
        <v>1</v>
      </c>
    </row>
    <row r="11833" spans="1:12" x14ac:dyDescent="0.25">
      <c r="A11833">
        <v>5342</v>
      </c>
      <c r="B11833" s="2">
        <v>45.771639999999998</v>
      </c>
      <c r="C11833" s="3">
        <v>488</v>
      </c>
      <c r="E11833" t="s">
        <v>1076</v>
      </c>
      <c r="F11833" s="4" t="s">
        <v>1030</v>
      </c>
      <c r="G11833" s="5">
        <v>361</v>
      </c>
      <c r="H11833" s="6">
        <v>0.2686981</v>
      </c>
      <c r="I11833" s="7">
        <v>55.625</v>
      </c>
    </row>
    <row r="11834" spans="1:12" x14ac:dyDescent="0.25">
      <c r="A11834">
        <v>80449</v>
      </c>
      <c r="B11834" s="2">
        <v>45.771380000000001</v>
      </c>
      <c r="C11834" s="3">
        <v>753</v>
      </c>
      <c r="D11834" s="4">
        <v>19740</v>
      </c>
      <c r="E11834" t="s">
        <v>14492</v>
      </c>
      <c r="F11834" s="4" t="s">
        <v>14477</v>
      </c>
      <c r="G11834" s="5">
        <v>726</v>
      </c>
      <c r="H11834" s="6">
        <v>0.25447039999999999</v>
      </c>
      <c r="I11834" s="7">
        <v>58.082999999999998</v>
      </c>
    </row>
    <row r="11835" spans="1:12" x14ac:dyDescent="0.25">
      <c r="A11835">
        <v>57651</v>
      </c>
      <c r="B11835" s="2">
        <v>45.771180000000001</v>
      </c>
      <c r="C11835" s="3">
        <v>141</v>
      </c>
      <c r="E11835" t="s">
        <v>4721</v>
      </c>
      <c r="F11835" s="4" t="s">
        <v>10877</v>
      </c>
      <c r="G11835" s="5">
        <v>82</v>
      </c>
      <c r="H11835" s="6">
        <v>0.26506020000000002</v>
      </c>
      <c r="I11835" s="7">
        <v>56.25</v>
      </c>
    </row>
    <row r="11836" spans="1:12" x14ac:dyDescent="0.25">
      <c r="A11836">
        <v>95469</v>
      </c>
      <c r="B11836" s="2">
        <v>45.770870000000002</v>
      </c>
      <c r="C11836" s="3">
        <v>1960</v>
      </c>
      <c r="D11836" s="4">
        <v>46380</v>
      </c>
      <c r="E11836" t="s">
        <v>15908</v>
      </c>
      <c r="F11836" s="4" t="s">
        <v>15368</v>
      </c>
      <c r="G11836" s="5">
        <v>1246</v>
      </c>
      <c r="H11836" s="6">
        <v>0.20128309999999999</v>
      </c>
      <c r="I11836" s="7">
        <v>67.266000000000005</v>
      </c>
      <c r="J11836" s="2">
        <v>50</v>
      </c>
      <c r="K11836">
        <v>1</v>
      </c>
    </row>
    <row r="11837" spans="1:12" x14ac:dyDescent="0.25">
      <c r="A11837">
        <v>91722</v>
      </c>
      <c r="B11837" s="2">
        <v>45.765129999999999</v>
      </c>
      <c r="C11837" s="3">
        <v>36352</v>
      </c>
      <c r="D11837" s="4">
        <v>31080</v>
      </c>
      <c r="E11837" t="s">
        <v>15447</v>
      </c>
      <c r="F11837" s="4" t="s">
        <v>15368</v>
      </c>
      <c r="G11837" s="5">
        <v>22700</v>
      </c>
      <c r="H11837" s="6">
        <v>0.18392069999999999</v>
      </c>
      <c r="I11837" s="7">
        <v>70.260000000000005</v>
      </c>
      <c r="J11837" s="2">
        <v>42.25</v>
      </c>
      <c r="K11837">
        <v>4</v>
      </c>
    </row>
    <row r="11838" spans="1:12" x14ac:dyDescent="0.25">
      <c r="A11838">
        <v>28216</v>
      </c>
      <c r="B11838" s="2">
        <v>45.752110000000002</v>
      </c>
      <c r="C11838" s="3">
        <v>49144</v>
      </c>
      <c r="D11838" s="4">
        <v>16740</v>
      </c>
      <c r="E11838" t="s">
        <v>1096</v>
      </c>
      <c r="F11838" s="4" t="s">
        <v>5642</v>
      </c>
      <c r="G11838" s="5">
        <v>31694</v>
      </c>
      <c r="H11838" s="6">
        <v>0.2788137</v>
      </c>
      <c r="I11838" s="7">
        <v>53.853000000000002</v>
      </c>
      <c r="J11838" s="2">
        <v>49.833300000000001</v>
      </c>
      <c r="K11838">
        <v>6</v>
      </c>
    </row>
    <row r="11839" spans="1:12" x14ac:dyDescent="0.25">
      <c r="A11839">
        <v>55962</v>
      </c>
      <c r="B11839" s="2">
        <v>45.744390000000003</v>
      </c>
      <c r="C11839" s="3">
        <v>757</v>
      </c>
      <c r="D11839" s="4">
        <v>40340</v>
      </c>
      <c r="E11839" t="s">
        <v>9819</v>
      </c>
      <c r="F11839" s="4" t="s">
        <v>10428</v>
      </c>
      <c r="G11839" s="5">
        <v>566</v>
      </c>
      <c r="H11839" s="6">
        <v>0.20634920000000001</v>
      </c>
      <c r="I11839" s="7">
        <v>66.375</v>
      </c>
      <c r="J11839" s="2">
        <v>34</v>
      </c>
      <c r="K11839">
        <v>1</v>
      </c>
    </row>
    <row r="11840" spans="1:12" x14ac:dyDescent="0.25">
      <c r="A11840">
        <v>30331</v>
      </c>
      <c r="B11840" s="2">
        <v>45.73509</v>
      </c>
      <c r="C11840" s="3">
        <v>59632</v>
      </c>
      <c r="D11840" s="4">
        <v>12060</v>
      </c>
      <c r="E11840" t="s">
        <v>2948</v>
      </c>
      <c r="F11840" s="4" t="s">
        <v>6363</v>
      </c>
      <c r="G11840" s="5">
        <v>38305</v>
      </c>
      <c r="H11840" s="6">
        <v>0.32120290000000001</v>
      </c>
      <c r="I11840" s="7">
        <v>46.527000000000001</v>
      </c>
      <c r="J11840" s="2">
        <v>41</v>
      </c>
      <c r="K11840">
        <v>11</v>
      </c>
      <c r="L11840" s="2">
        <v>56.5</v>
      </c>
    </row>
    <row r="11841" spans="1:12" x14ac:dyDescent="0.25">
      <c r="A11841">
        <v>67420</v>
      </c>
      <c r="B11841" s="2">
        <v>45.725169999999999</v>
      </c>
      <c r="C11841" s="3">
        <v>4699</v>
      </c>
      <c r="E11841" t="s">
        <v>8573</v>
      </c>
      <c r="F11841" s="4" t="s">
        <v>12494</v>
      </c>
      <c r="G11841" s="5">
        <v>3158</v>
      </c>
      <c r="H11841" s="6">
        <v>0.2329851</v>
      </c>
      <c r="I11841" s="7">
        <v>61.767000000000003</v>
      </c>
      <c r="J11841" s="2">
        <v>53</v>
      </c>
      <c r="K11841">
        <v>2</v>
      </c>
    </row>
    <row r="11842" spans="1:12" x14ac:dyDescent="0.25">
      <c r="A11842">
        <v>65456</v>
      </c>
      <c r="B11842" s="2">
        <v>45.724330000000002</v>
      </c>
      <c r="C11842" s="3">
        <v>442</v>
      </c>
      <c r="E11842" t="s">
        <v>5483</v>
      </c>
      <c r="F11842" s="4" t="s">
        <v>12102</v>
      </c>
      <c r="G11842" s="5">
        <v>330</v>
      </c>
      <c r="H11842" s="6">
        <v>0.16363639999999999</v>
      </c>
      <c r="I11842" s="7">
        <v>73.75</v>
      </c>
      <c r="J11842" s="2">
        <v>62</v>
      </c>
      <c r="K11842">
        <v>1</v>
      </c>
    </row>
    <row r="11843" spans="1:12" x14ac:dyDescent="0.25">
      <c r="A11843">
        <v>59468</v>
      </c>
      <c r="B11843" s="2">
        <v>45.724150000000002</v>
      </c>
      <c r="C11843" s="3">
        <v>699</v>
      </c>
      <c r="E11843" t="s">
        <v>11398</v>
      </c>
      <c r="F11843" s="4" t="s">
        <v>11278</v>
      </c>
      <c r="G11843" s="5">
        <v>432</v>
      </c>
      <c r="H11843" s="6">
        <v>0.19399540000000001</v>
      </c>
      <c r="I11843" s="7">
        <v>68.5</v>
      </c>
    </row>
    <row r="11844" spans="1:12" x14ac:dyDescent="0.25">
      <c r="A11844">
        <v>66404</v>
      </c>
      <c r="B11844" s="2">
        <v>45.723959999999998</v>
      </c>
      <c r="C11844" s="3">
        <v>488</v>
      </c>
      <c r="E11844" t="s">
        <v>937</v>
      </c>
      <c r="F11844" s="4" t="s">
        <v>12494</v>
      </c>
      <c r="G11844" s="5">
        <v>335</v>
      </c>
      <c r="H11844" s="6">
        <v>0.25970149999999997</v>
      </c>
      <c r="I11844" s="7">
        <v>57.143000000000001</v>
      </c>
      <c r="J11844" s="2">
        <v>62</v>
      </c>
      <c r="K11844">
        <v>1</v>
      </c>
    </row>
    <row r="11845" spans="1:12" x14ac:dyDescent="0.25">
      <c r="A11845">
        <v>50668</v>
      </c>
      <c r="B11845" s="2">
        <v>45.723669999999998</v>
      </c>
      <c r="C11845" s="3">
        <v>1319</v>
      </c>
      <c r="D11845" s="4">
        <v>47940</v>
      </c>
      <c r="E11845" t="s">
        <v>9782</v>
      </c>
      <c r="F11845" s="4" t="s">
        <v>9593</v>
      </c>
      <c r="G11845" s="5">
        <v>861</v>
      </c>
      <c r="H11845" s="6">
        <v>0.17537749999999999</v>
      </c>
      <c r="I11845" s="7">
        <v>71.704999999999998</v>
      </c>
      <c r="J11845" s="2">
        <v>44</v>
      </c>
      <c r="K11845">
        <v>2</v>
      </c>
    </row>
    <row r="11846" spans="1:12" x14ac:dyDescent="0.25">
      <c r="A11846">
        <v>12090</v>
      </c>
      <c r="B11846" s="2">
        <v>45.722439999999999</v>
      </c>
      <c r="C11846" s="3">
        <v>6175</v>
      </c>
      <c r="D11846" s="4">
        <v>10580</v>
      </c>
      <c r="E11846" t="s">
        <v>2126</v>
      </c>
      <c r="F11846" s="4" t="s">
        <v>1280</v>
      </c>
      <c r="G11846" s="5">
        <v>4315</v>
      </c>
      <c r="H11846" s="6">
        <v>0.23123260000000001</v>
      </c>
      <c r="I11846" s="7">
        <v>62.048000000000002</v>
      </c>
      <c r="J11846" s="2">
        <v>59.75</v>
      </c>
      <c r="K11846">
        <v>4</v>
      </c>
    </row>
    <row r="11847" spans="1:12" x14ac:dyDescent="0.25">
      <c r="A11847">
        <v>14507</v>
      </c>
      <c r="B11847" s="2">
        <v>45.721179999999997</v>
      </c>
      <c r="C11847" s="3">
        <v>1292</v>
      </c>
      <c r="D11847" s="4">
        <v>40380</v>
      </c>
      <c r="E11847" t="s">
        <v>1766</v>
      </c>
      <c r="F11847" s="4" t="s">
        <v>1280</v>
      </c>
      <c r="G11847" s="5">
        <v>935</v>
      </c>
      <c r="H11847" s="6">
        <v>0.24064169999999999</v>
      </c>
      <c r="I11847" s="7">
        <v>60.417000000000002</v>
      </c>
      <c r="J11847" s="2">
        <v>66</v>
      </c>
      <c r="K11847">
        <v>1</v>
      </c>
    </row>
    <row r="11848" spans="1:12" x14ac:dyDescent="0.25">
      <c r="A11848">
        <v>31401</v>
      </c>
      <c r="B11848" s="2">
        <v>45.71819</v>
      </c>
      <c r="C11848" s="3">
        <v>20027</v>
      </c>
      <c r="D11848" s="4">
        <v>42340</v>
      </c>
      <c r="E11848" t="s">
        <v>2532</v>
      </c>
      <c r="F11848" s="4" t="s">
        <v>6363</v>
      </c>
      <c r="G11848" s="5">
        <v>11531</v>
      </c>
      <c r="H11848" s="6">
        <v>0.37842520000000002</v>
      </c>
      <c r="I11848" s="7">
        <v>36.603999999999999</v>
      </c>
      <c r="J11848" s="2">
        <v>48.1</v>
      </c>
      <c r="K11848">
        <v>10</v>
      </c>
      <c r="L11848" s="2">
        <v>88.7</v>
      </c>
    </row>
    <row r="11849" spans="1:12" x14ac:dyDescent="0.25">
      <c r="A11849">
        <v>33190</v>
      </c>
      <c r="B11849" s="2">
        <v>45.713630000000002</v>
      </c>
      <c r="C11849" s="3">
        <v>12991</v>
      </c>
      <c r="D11849" s="4">
        <v>33100</v>
      </c>
      <c r="E11849" t="s">
        <v>5277</v>
      </c>
      <c r="F11849" s="4" t="s">
        <v>6689</v>
      </c>
      <c r="G11849" s="5">
        <v>7517</v>
      </c>
      <c r="H11849" s="6">
        <v>0.267793</v>
      </c>
      <c r="I11849" s="7">
        <v>55.716999999999999</v>
      </c>
      <c r="J11849" s="2">
        <v>42</v>
      </c>
      <c r="K11849">
        <v>1</v>
      </c>
    </row>
    <row r="11850" spans="1:12" x14ac:dyDescent="0.25">
      <c r="A11850">
        <v>52309</v>
      </c>
      <c r="B11850" s="2">
        <v>45.711770000000001</v>
      </c>
      <c r="C11850" s="3">
        <v>340</v>
      </c>
      <c r="E11850" t="s">
        <v>784</v>
      </c>
      <c r="F11850" s="4" t="s">
        <v>9593</v>
      </c>
      <c r="G11850" s="5">
        <v>261</v>
      </c>
      <c r="H11850" s="6">
        <v>0.2183908</v>
      </c>
      <c r="I11850" s="7">
        <v>64.25</v>
      </c>
      <c r="J11850" s="2">
        <v>45</v>
      </c>
      <c r="K11850">
        <v>1</v>
      </c>
    </row>
    <row r="11851" spans="1:12" x14ac:dyDescent="0.25">
      <c r="A11851">
        <v>11901</v>
      </c>
      <c r="B11851" s="2">
        <v>45.706519999999998</v>
      </c>
      <c r="C11851" s="3">
        <v>30631</v>
      </c>
      <c r="D11851" s="4">
        <v>35620</v>
      </c>
      <c r="E11851" t="s">
        <v>2038</v>
      </c>
      <c r="F11851" s="4" t="s">
        <v>1280</v>
      </c>
      <c r="G11851" s="5">
        <v>21709</v>
      </c>
      <c r="H11851" s="6">
        <v>0.20990329999999999</v>
      </c>
      <c r="I11851" s="7">
        <v>65.715999999999994</v>
      </c>
      <c r="J11851" s="2">
        <v>47.5</v>
      </c>
      <c r="K11851">
        <v>8</v>
      </c>
    </row>
    <row r="11852" spans="1:12" x14ac:dyDescent="0.25">
      <c r="A11852">
        <v>44408</v>
      </c>
      <c r="B11852" s="2">
        <v>45.699460000000002</v>
      </c>
      <c r="C11852" s="3">
        <v>10588</v>
      </c>
      <c r="D11852" s="4">
        <v>41400</v>
      </c>
      <c r="E11852" t="s">
        <v>7041</v>
      </c>
      <c r="F11852" s="4" t="s">
        <v>8295</v>
      </c>
      <c r="G11852" s="5">
        <v>7752</v>
      </c>
      <c r="H11852" s="6">
        <v>0.21720619999999999</v>
      </c>
      <c r="I11852" s="7">
        <v>64.450999999999993</v>
      </c>
      <c r="J11852" s="2">
        <v>49.285699999999999</v>
      </c>
      <c r="K11852">
        <v>7</v>
      </c>
    </row>
    <row r="11853" spans="1:12" x14ac:dyDescent="0.25">
      <c r="A11853">
        <v>95665</v>
      </c>
      <c r="B11853" s="2">
        <v>45.696680000000001</v>
      </c>
      <c r="C11853" s="3">
        <v>4861</v>
      </c>
      <c r="E11853" t="s">
        <v>3930</v>
      </c>
      <c r="F11853" s="4" t="s">
        <v>15368</v>
      </c>
      <c r="G11853" s="5">
        <v>3875</v>
      </c>
      <c r="H11853" s="6">
        <v>0.19607840000000001</v>
      </c>
      <c r="I11853" s="7">
        <v>68.096999999999994</v>
      </c>
      <c r="J11853" s="2">
        <v>37</v>
      </c>
      <c r="K11853">
        <v>1</v>
      </c>
    </row>
    <row r="11854" spans="1:12" x14ac:dyDescent="0.25">
      <c r="A11854">
        <v>68031</v>
      </c>
      <c r="B11854" s="2">
        <v>45.695450000000001</v>
      </c>
      <c r="C11854" s="3">
        <v>1748</v>
      </c>
      <c r="D11854" s="4">
        <v>23340</v>
      </c>
      <c r="E11854" t="s">
        <v>12743</v>
      </c>
      <c r="F11854" s="4" t="s">
        <v>12738</v>
      </c>
      <c r="G11854" s="5">
        <v>1284</v>
      </c>
      <c r="H11854" s="6">
        <v>0.19143969999999999</v>
      </c>
      <c r="I11854" s="7">
        <v>68.897000000000006</v>
      </c>
    </row>
    <row r="11855" spans="1:12" x14ac:dyDescent="0.25">
      <c r="A11855">
        <v>66090</v>
      </c>
      <c r="B11855" s="2">
        <v>45.694699999999997</v>
      </c>
      <c r="C11855" s="3">
        <v>2517</v>
      </c>
      <c r="D11855" s="4">
        <v>41140</v>
      </c>
      <c r="E11855" t="s">
        <v>12514</v>
      </c>
      <c r="F11855" s="4" t="s">
        <v>12494</v>
      </c>
      <c r="G11855" s="5">
        <v>1817</v>
      </c>
      <c r="H11855" s="6">
        <v>0.1936194</v>
      </c>
      <c r="I11855" s="7">
        <v>68.516000000000005</v>
      </c>
      <c r="J11855" s="2">
        <v>51</v>
      </c>
      <c r="K11855">
        <v>1</v>
      </c>
    </row>
    <row r="11856" spans="1:12" x14ac:dyDescent="0.25">
      <c r="A11856">
        <v>13092</v>
      </c>
      <c r="B11856" s="2">
        <v>45.693820000000002</v>
      </c>
      <c r="C11856" s="3">
        <v>2526</v>
      </c>
      <c r="D11856" s="4">
        <v>12180</v>
      </c>
      <c r="E11856" t="s">
        <v>2505</v>
      </c>
      <c r="F11856" s="4" t="s">
        <v>1280</v>
      </c>
      <c r="G11856" s="5">
        <v>1848</v>
      </c>
      <c r="H11856" s="6">
        <v>0.1622499</v>
      </c>
      <c r="I11856" s="7">
        <v>73.932000000000002</v>
      </c>
      <c r="J11856" s="2">
        <v>31.5</v>
      </c>
      <c r="K11856">
        <v>2</v>
      </c>
    </row>
    <row r="11857" spans="1:12" x14ac:dyDescent="0.25">
      <c r="A11857">
        <v>56074</v>
      </c>
      <c r="B11857" s="2">
        <v>45.69303</v>
      </c>
      <c r="C11857" s="3">
        <v>1995</v>
      </c>
      <c r="D11857" s="4">
        <v>31860</v>
      </c>
      <c r="E11857" t="s">
        <v>10621</v>
      </c>
      <c r="F11857" s="4" t="s">
        <v>10428</v>
      </c>
      <c r="G11857" s="5">
        <v>1442</v>
      </c>
      <c r="H11857" s="6">
        <v>0.18307909999999999</v>
      </c>
      <c r="I11857" s="7">
        <v>70.328999999999994</v>
      </c>
      <c r="J11857" s="2">
        <v>43</v>
      </c>
      <c r="K11857">
        <v>2</v>
      </c>
    </row>
    <row r="11858" spans="1:12" x14ac:dyDescent="0.25">
      <c r="A11858">
        <v>81137</v>
      </c>
      <c r="B11858" s="2">
        <v>45.691769999999998</v>
      </c>
      <c r="C11858" s="3">
        <v>5703</v>
      </c>
      <c r="D11858" s="4">
        <v>20420</v>
      </c>
      <c r="E11858" t="s">
        <v>14599</v>
      </c>
      <c r="F11858" s="4" t="s">
        <v>14477</v>
      </c>
      <c r="G11858" s="5">
        <v>3832</v>
      </c>
      <c r="H11858" s="6">
        <v>0.2076702</v>
      </c>
      <c r="I11858" s="7">
        <v>66.075999999999993</v>
      </c>
    </row>
    <row r="11859" spans="1:12" x14ac:dyDescent="0.25">
      <c r="A11859">
        <v>75135</v>
      </c>
      <c r="B11859" s="2">
        <v>45.69003</v>
      </c>
      <c r="C11859" s="3">
        <v>5545</v>
      </c>
      <c r="D11859" s="4">
        <v>19100</v>
      </c>
      <c r="E11859" t="s">
        <v>13774</v>
      </c>
      <c r="F11859" s="4" t="s">
        <v>13752</v>
      </c>
      <c r="G11859" s="5">
        <v>3483</v>
      </c>
      <c r="H11859" s="6">
        <v>0.16618830000000001</v>
      </c>
      <c r="I11859" s="7">
        <v>73.239000000000004</v>
      </c>
      <c r="J11859" s="2">
        <v>50</v>
      </c>
      <c r="K11859">
        <v>1</v>
      </c>
    </row>
    <row r="11860" spans="1:12" x14ac:dyDescent="0.25">
      <c r="A11860">
        <v>58436</v>
      </c>
      <c r="B11860" s="2">
        <v>45.688890000000001</v>
      </c>
      <c r="C11860" s="3">
        <v>2028</v>
      </c>
      <c r="E11860" t="s">
        <v>4321</v>
      </c>
      <c r="F11860" s="4" t="s">
        <v>11069</v>
      </c>
      <c r="G11860" s="5">
        <v>1271</v>
      </c>
      <c r="H11860" s="6">
        <v>0.26121159999999999</v>
      </c>
      <c r="I11860" s="7">
        <v>56.817999999999998</v>
      </c>
    </row>
    <row r="11861" spans="1:12" x14ac:dyDescent="0.25">
      <c r="A11861">
        <v>67864</v>
      </c>
      <c r="B11861" s="2">
        <v>45.688209999999998</v>
      </c>
      <c r="C11861" s="3">
        <v>2282</v>
      </c>
      <c r="E11861" t="s">
        <v>12730</v>
      </c>
      <c r="F11861" s="4" t="s">
        <v>12494</v>
      </c>
      <c r="G11861" s="5">
        <v>1547</v>
      </c>
      <c r="H11861" s="6">
        <v>0.23126620000000001</v>
      </c>
      <c r="I11861" s="7">
        <v>61.991</v>
      </c>
    </row>
    <row r="11862" spans="1:12" x14ac:dyDescent="0.25">
      <c r="A11862">
        <v>96111</v>
      </c>
      <c r="B11862" s="2">
        <v>45.687820000000002</v>
      </c>
      <c r="C11862" s="3">
        <v>68</v>
      </c>
      <c r="D11862" s="4">
        <v>46020</v>
      </c>
      <c r="E11862" t="s">
        <v>16075</v>
      </c>
      <c r="F11862" s="4" t="s">
        <v>15368</v>
      </c>
      <c r="G11862" s="5">
        <v>68</v>
      </c>
      <c r="H11862" s="6">
        <v>0.24637680000000001</v>
      </c>
      <c r="I11862" s="7">
        <v>59.375</v>
      </c>
      <c r="J11862" s="2">
        <v>41</v>
      </c>
      <c r="K11862">
        <v>1</v>
      </c>
    </row>
    <row r="11863" spans="1:12" x14ac:dyDescent="0.25">
      <c r="A11863">
        <v>33179</v>
      </c>
      <c r="B11863" s="2">
        <v>45.680639999999997</v>
      </c>
      <c r="C11863" s="3">
        <v>43018</v>
      </c>
      <c r="D11863" s="4">
        <v>33100</v>
      </c>
      <c r="E11863" t="s">
        <v>5277</v>
      </c>
      <c r="F11863" s="4" t="s">
        <v>6689</v>
      </c>
      <c r="G11863" s="5">
        <v>29979</v>
      </c>
      <c r="H11863" s="6">
        <v>0.27448299999999998</v>
      </c>
      <c r="I11863" s="7">
        <v>54.517000000000003</v>
      </c>
      <c r="J11863" s="2">
        <v>27.454499999999999</v>
      </c>
      <c r="K11863">
        <v>11</v>
      </c>
      <c r="L11863" s="2">
        <v>2.2000000000000002</v>
      </c>
    </row>
    <row r="11864" spans="1:12" x14ac:dyDescent="0.25">
      <c r="A11864">
        <v>12758</v>
      </c>
      <c r="B11864" s="2">
        <v>45.672739999999997</v>
      </c>
      <c r="C11864" s="3">
        <v>4528</v>
      </c>
      <c r="E11864" t="s">
        <v>2330</v>
      </c>
      <c r="F11864" s="4" t="s">
        <v>1280</v>
      </c>
      <c r="G11864" s="5">
        <v>3020</v>
      </c>
      <c r="H11864" s="6">
        <v>0.22376699999999999</v>
      </c>
      <c r="I11864" s="7">
        <v>63.276000000000003</v>
      </c>
      <c r="J11864" s="2">
        <v>45.5</v>
      </c>
      <c r="K11864">
        <v>2</v>
      </c>
    </row>
    <row r="11865" spans="1:12" x14ac:dyDescent="0.25">
      <c r="A11865">
        <v>35671</v>
      </c>
      <c r="B11865" s="2">
        <v>45.67163</v>
      </c>
      <c r="C11865" s="3">
        <v>2042</v>
      </c>
      <c r="D11865" s="4">
        <v>26620</v>
      </c>
      <c r="E11865" t="s">
        <v>7131</v>
      </c>
      <c r="F11865" s="4" t="s">
        <v>7027</v>
      </c>
      <c r="G11865" s="5">
        <v>1613</v>
      </c>
      <c r="H11865" s="6">
        <v>0.25728459999999997</v>
      </c>
      <c r="I11865" s="7">
        <v>57.482999999999997</v>
      </c>
      <c r="J11865" s="2">
        <v>57.333300000000001</v>
      </c>
      <c r="K11865">
        <v>3</v>
      </c>
    </row>
    <row r="11866" spans="1:12" x14ac:dyDescent="0.25">
      <c r="A11866">
        <v>24421</v>
      </c>
      <c r="B11866" s="2">
        <v>45.67062</v>
      </c>
      <c r="C11866" s="3">
        <v>3555</v>
      </c>
      <c r="D11866" s="4">
        <v>44420</v>
      </c>
      <c r="E11866" t="s">
        <v>2841</v>
      </c>
      <c r="F11866" s="4" t="s">
        <v>4335</v>
      </c>
      <c r="G11866" s="5">
        <v>2605</v>
      </c>
      <c r="H11866" s="6">
        <v>0.17958560000000001</v>
      </c>
      <c r="I11866" s="7">
        <v>70.909000000000006</v>
      </c>
      <c r="J11866" s="2">
        <v>58.5</v>
      </c>
      <c r="K11866">
        <v>2</v>
      </c>
    </row>
    <row r="11867" spans="1:12" x14ac:dyDescent="0.25">
      <c r="A11867">
        <v>30281</v>
      </c>
      <c r="B11867" s="2">
        <v>45.659840000000003</v>
      </c>
      <c r="C11867" s="3">
        <v>66377</v>
      </c>
      <c r="D11867" s="4">
        <v>12060</v>
      </c>
      <c r="E11867" t="s">
        <v>106</v>
      </c>
      <c r="F11867" s="4" t="s">
        <v>6363</v>
      </c>
      <c r="G11867" s="5">
        <v>42404</v>
      </c>
      <c r="H11867" s="6">
        <v>0.2479896</v>
      </c>
      <c r="I11867" s="7">
        <v>59.087000000000003</v>
      </c>
      <c r="J11867" s="2">
        <v>36.200000000000003</v>
      </c>
      <c r="K11867">
        <v>5</v>
      </c>
    </row>
    <row r="11868" spans="1:12" x14ac:dyDescent="0.25">
      <c r="A11868">
        <v>47041</v>
      </c>
      <c r="B11868" s="2">
        <v>45.648719999999997</v>
      </c>
      <c r="C11868" s="3">
        <v>6324</v>
      </c>
      <c r="E11868" t="s">
        <v>8947</v>
      </c>
      <c r="F11868" s="4" t="s">
        <v>8800</v>
      </c>
      <c r="G11868" s="5">
        <v>4076</v>
      </c>
      <c r="H11868" s="6">
        <v>0.15480859999999999</v>
      </c>
      <c r="I11868" s="7">
        <v>75.183000000000007</v>
      </c>
      <c r="J11868" s="2">
        <v>49</v>
      </c>
      <c r="K11868">
        <v>1</v>
      </c>
    </row>
    <row r="11869" spans="1:12" x14ac:dyDescent="0.25">
      <c r="A11869">
        <v>32407</v>
      </c>
      <c r="B11869" s="2">
        <v>45.646169999999998</v>
      </c>
      <c r="C11869" s="3">
        <v>9699</v>
      </c>
      <c r="D11869" s="4">
        <v>37460</v>
      </c>
      <c r="E11869" t="s">
        <v>6763</v>
      </c>
      <c r="F11869" s="4" t="s">
        <v>6689</v>
      </c>
      <c r="G11869" s="5">
        <v>6573</v>
      </c>
      <c r="H11869" s="6">
        <v>0.25540010000000002</v>
      </c>
      <c r="I11869" s="7">
        <v>57.798000000000002</v>
      </c>
      <c r="J11869" s="2">
        <v>50</v>
      </c>
      <c r="K11869">
        <v>2</v>
      </c>
    </row>
    <row r="11870" spans="1:12" x14ac:dyDescent="0.25">
      <c r="A11870">
        <v>13052</v>
      </c>
      <c r="B11870" s="2">
        <v>45.644309999999997</v>
      </c>
      <c r="C11870" s="3">
        <v>1745</v>
      </c>
      <c r="D11870" s="4">
        <v>45060</v>
      </c>
      <c r="E11870" t="s">
        <v>2483</v>
      </c>
      <c r="F11870" s="4" t="s">
        <v>1280</v>
      </c>
      <c r="G11870" s="5">
        <v>1220</v>
      </c>
      <c r="H11870" s="6">
        <v>0.1973792</v>
      </c>
      <c r="I11870" s="7">
        <v>67.823999999999998</v>
      </c>
    </row>
    <row r="11871" spans="1:12" x14ac:dyDescent="0.25">
      <c r="A11871">
        <v>76710</v>
      </c>
      <c r="B11871" s="2">
        <v>45.640279999999997</v>
      </c>
      <c r="C11871" s="3">
        <v>22652</v>
      </c>
      <c r="D11871" s="4">
        <v>47380</v>
      </c>
      <c r="E11871" t="s">
        <v>5899</v>
      </c>
      <c r="F11871" s="4" t="s">
        <v>13752</v>
      </c>
      <c r="G11871" s="5">
        <v>15623</v>
      </c>
      <c r="H11871" s="6">
        <v>0.29450169999999998</v>
      </c>
      <c r="I11871" s="7">
        <v>51.037999999999997</v>
      </c>
      <c r="J11871" s="2">
        <v>39.523800000000001</v>
      </c>
      <c r="K11871">
        <v>21</v>
      </c>
      <c r="L11871" s="2">
        <v>48</v>
      </c>
    </row>
    <row r="11872" spans="1:12" x14ac:dyDescent="0.25">
      <c r="A11872">
        <v>44050</v>
      </c>
      <c r="B11872" s="2">
        <v>45.63552</v>
      </c>
      <c r="C11872" s="3">
        <v>6181</v>
      </c>
      <c r="D11872" s="4">
        <v>17460</v>
      </c>
      <c r="E11872" t="s">
        <v>837</v>
      </c>
      <c r="F11872" s="4" t="s">
        <v>8295</v>
      </c>
      <c r="G11872" s="5">
        <v>4229</v>
      </c>
      <c r="H11872" s="6">
        <v>0.17119889999999999</v>
      </c>
      <c r="I11872" s="7">
        <v>72.337000000000003</v>
      </c>
    </row>
    <row r="11873" spans="1:12" x14ac:dyDescent="0.25">
      <c r="A11873">
        <v>63758</v>
      </c>
      <c r="B11873" s="2">
        <v>45.634480000000003</v>
      </c>
      <c r="C11873" s="3">
        <v>167</v>
      </c>
      <c r="D11873" s="4">
        <v>43460</v>
      </c>
      <c r="E11873" t="s">
        <v>7428</v>
      </c>
      <c r="F11873" s="4" t="s">
        <v>12102</v>
      </c>
      <c r="G11873" s="5">
        <v>141</v>
      </c>
      <c r="H11873" s="6">
        <v>0.14893619999999999</v>
      </c>
      <c r="I11873" s="7">
        <v>76.183999999999997</v>
      </c>
    </row>
    <row r="11874" spans="1:12" x14ac:dyDescent="0.25">
      <c r="A11874">
        <v>67550</v>
      </c>
      <c r="B11874" s="2">
        <v>45.633450000000003</v>
      </c>
      <c r="C11874" s="3">
        <v>5915</v>
      </c>
      <c r="E11874" t="s">
        <v>12673</v>
      </c>
      <c r="F11874" s="4" t="s">
        <v>12494</v>
      </c>
      <c r="G11874" s="5">
        <v>4190</v>
      </c>
      <c r="H11874" s="6">
        <v>0.23078760000000001</v>
      </c>
      <c r="I11874" s="7">
        <v>62.037999999999997</v>
      </c>
      <c r="J11874" s="2">
        <v>38</v>
      </c>
      <c r="K11874">
        <v>1</v>
      </c>
    </row>
    <row r="11875" spans="1:12" x14ac:dyDescent="0.25">
      <c r="A11875">
        <v>77583</v>
      </c>
      <c r="B11875" s="2">
        <v>45.62762</v>
      </c>
      <c r="C11875" s="3">
        <v>31353</v>
      </c>
      <c r="D11875" s="4">
        <v>26420</v>
      </c>
      <c r="E11875" t="s">
        <v>14089</v>
      </c>
      <c r="F11875" s="4" t="s">
        <v>13752</v>
      </c>
      <c r="G11875" s="5">
        <v>20146</v>
      </c>
      <c r="H11875" s="6">
        <v>0.18439469999999999</v>
      </c>
      <c r="I11875" s="7">
        <v>70.052000000000007</v>
      </c>
    </row>
    <row r="11876" spans="1:12" x14ac:dyDescent="0.25">
      <c r="A11876">
        <v>57260</v>
      </c>
      <c r="B11876" s="2">
        <v>45.622610000000002</v>
      </c>
      <c r="C11876" s="3">
        <v>1220</v>
      </c>
      <c r="E11876" t="s">
        <v>10262</v>
      </c>
      <c r="F11876" s="4" t="s">
        <v>10877</v>
      </c>
      <c r="G11876" s="5">
        <v>796</v>
      </c>
      <c r="H11876" s="6">
        <v>0.19849249999999999</v>
      </c>
      <c r="I11876" s="7">
        <v>67.614000000000004</v>
      </c>
      <c r="J11876" s="2">
        <v>65.5</v>
      </c>
      <c r="K11876">
        <v>2</v>
      </c>
    </row>
    <row r="11877" spans="1:12" x14ac:dyDescent="0.25">
      <c r="A11877">
        <v>71037</v>
      </c>
      <c r="B11877" s="2">
        <v>45.619230000000002</v>
      </c>
      <c r="C11877" s="3">
        <v>20197</v>
      </c>
      <c r="D11877" s="4">
        <v>43340</v>
      </c>
      <c r="E11877" t="s">
        <v>13101</v>
      </c>
      <c r="F11877" s="4" t="s">
        <v>12927</v>
      </c>
      <c r="G11877" s="5">
        <v>13300</v>
      </c>
      <c r="H11877" s="6">
        <v>0.1871429</v>
      </c>
      <c r="I11877" s="7">
        <v>69.573999999999998</v>
      </c>
      <c r="J11877" s="2">
        <v>42</v>
      </c>
      <c r="K11877">
        <v>2</v>
      </c>
    </row>
    <row r="11878" spans="1:12" x14ac:dyDescent="0.25">
      <c r="A11878">
        <v>60018</v>
      </c>
      <c r="B11878" s="2">
        <v>45.611319999999999</v>
      </c>
      <c r="C11878" s="3">
        <v>29027</v>
      </c>
      <c r="D11878" s="4">
        <v>16980</v>
      </c>
      <c r="E11878" t="s">
        <v>11494</v>
      </c>
      <c r="F11878" s="4" t="s">
        <v>11490</v>
      </c>
      <c r="G11878" s="5">
        <v>19767</v>
      </c>
      <c r="H11878" s="6">
        <v>0.2263368</v>
      </c>
      <c r="I11878" s="7">
        <v>62.8</v>
      </c>
      <c r="J11878" s="2">
        <v>43.333300000000001</v>
      </c>
      <c r="K11878">
        <v>12</v>
      </c>
      <c r="L11878" s="2">
        <v>68.7</v>
      </c>
    </row>
    <row r="11879" spans="1:12" x14ac:dyDescent="0.25">
      <c r="A11879">
        <v>73507</v>
      </c>
      <c r="B11879" s="2">
        <v>45.603029999999997</v>
      </c>
      <c r="C11879" s="3">
        <v>23591</v>
      </c>
      <c r="D11879" s="4">
        <v>30020</v>
      </c>
      <c r="E11879" t="s">
        <v>4132</v>
      </c>
      <c r="F11879" s="4" t="s">
        <v>13462</v>
      </c>
      <c r="G11879" s="5">
        <v>14866</v>
      </c>
      <c r="H11879" s="6">
        <v>0.2440977</v>
      </c>
      <c r="I11879" s="7">
        <v>59.726999999999997</v>
      </c>
      <c r="J11879" s="2">
        <v>43.8</v>
      </c>
      <c r="K11879">
        <v>5</v>
      </c>
    </row>
    <row r="11880" spans="1:12" x14ac:dyDescent="0.25">
      <c r="A11880">
        <v>65635</v>
      </c>
      <c r="B11880" s="2">
        <v>45.599359999999997</v>
      </c>
      <c r="C11880" s="3">
        <v>619</v>
      </c>
      <c r="E11880" t="s">
        <v>7330</v>
      </c>
      <c r="F11880" s="4" t="s">
        <v>12102</v>
      </c>
      <c r="G11880" s="5">
        <v>463</v>
      </c>
      <c r="H11880" s="6">
        <v>0.25215520000000002</v>
      </c>
      <c r="I11880" s="7">
        <v>58.332999999999998</v>
      </c>
    </row>
    <row r="11881" spans="1:12" x14ac:dyDescent="0.25">
      <c r="A11881">
        <v>30011</v>
      </c>
      <c r="B11881" s="2">
        <v>45.596989999999998</v>
      </c>
      <c r="C11881" s="3">
        <v>14996</v>
      </c>
      <c r="D11881" s="4">
        <v>12060</v>
      </c>
      <c r="E11881" t="s">
        <v>162</v>
      </c>
      <c r="F11881" s="4" t="s">
        <v>6363</v>
      </c>
      <c r="G11881" s="5">
        <v>9418</v>
      </c>
      <c r="H11881" s="6">
        <v>0.19641149999999999</v>
      </c>
      <c r="I11881" s="7">
        <v>67.963999999999999</v>
      </c>
    </row>
    <row r="11882" spans="1:12" x14ac:dyDescent="0.25">
      <c r="A11882">
        <v>39507</v>
      </c>
      <c r="B11882" s="2">
        <v>45.591940000000001</v>
      </c>
      <c r="C11882" s="3">
        <v>16302</v>
      </c>
      <c r="D11882" s="4">
        <v>25060</v>
      </c>
      <c r="E11882" t="s">
        <v>7820</v>
      </c>
      <c r="F11882" s="4" t="s">
        <v>7633</v>
      </c>
      <c r="G11882" s="5">
        <v>11720</v>
      </c>
      <c r="H11882" s="6">
        <v>0.27960750000000001</v>
      </c>
      <c r="I11882" s="7">
        <v>53.585999999999999</v>
      </c>
      <c r="J11882" s="2">
        <v>47</v>
      </c>
      <c r="K11882">
        <v>4</v>
      </c>
    </row>
    <row r="11883" spans="1:12" x14ac:dyDescent="0.25">
      <c r="A11883">
        <v>51033</v>
      </c>
      <c r="B11883" s="2">
        <v>45.58907</v>
      </c>
      <c r="C11883" s="3">
        <v>360</v>
      </c>
      <c r="D11883" s="4">
        <v>44740</v>
      </c>
      <c r="E11883" t="s">
        <v>9812</v>
      </c>
      <c r="F11883" s="4" t="s">
        <v>9593</v>
      </c>
      <c r="G11883" s="5">
        <v>280</v>
      </c>
      <c r="H11883" s="6">
        <v>0.21352309999999999</v>
      </c>
      <c r="I11883" s="7">
        <v>65</v>
      </c>
    </row>
    <row r="11884" spans="1:12" x14ac:dyDescent="0.25">
      <c r="A11884">
        <v>80721</v>
      </c>
      <c r="B11884" s="2">
        <v>45.588970000000003</v>
      </c>
      <c r="C11884" s="3">
        <v>146</v>
      </c>
      <c r="E11884" t="s">
        <v>22</v>
      </c>
      <c r="F11884" s="4" t="s">
        <v>14477</v>
      </c>
      <c r="G11884" s="5">
        <v>112</v>
      </c>
      <c r="H11884" s="6">
        <v>0.13392860000000001</v>
      </c>
      <c r="I11884" s="7">
        <v>78.75</v>
      </c>
      <c r="J11884" s="2">
        <v>50</v>
      </c>
      <c r="K11884">
        <v>1</v>
      </c>
    </row>
    <row r="11885" spans="1:12" x14ac:dyDescent="0.25">
      <c r="A11885">
        <v>55368</v>
      </c>
      <c r="B11885" s="2">
        <v>45.588610000000003</v>
      </c>
      <c r="C11885" s="3">
        <v>2104</v>
      </c>
      <c r="D11885" s="4">
        <v>33460</v>
      </c>
      <c r="E11885" t="s">
        <v>10491</v>
      </c>
      <c r="F11885" s="4" t="s">
        <v>10428</v>
      </c>
      <c r="G11885" s="5">
        <v>1391</v>
      </c>
      <c r="H11885" s="6">
        <v>0.13587350000000001</v>
      </c>
      <c r="I11885" s="7">
        <v>78.409000000000006</v>
      </c>
    </row>
    <row r="11886" spans="1:12" x14ac:dyDescent="0.25">
      <c r="A11886">
        <v>55367</v>
      </c>
      <c r="B11886" s="2">
        <v>45.588120000000004</v>
      </c>
      <c r="C11886" s="3">
        <v>967</v>
      </c>
      <c r="D11886" s="4">
        <v>33460</v>
      </c>
      <c r="E11886" t="s">
        <v>10490</v>
      </c>
      <c r="F11886" s="4" t="s">
        <v>10428</v>
      </c>
      <c r="G11886" s="5">
        <v>656</v>
      </c>
      <c r="H11886" s="6">
        <v>0.15701219999999999</v>
      </c>
      <c r="I11886" s="7">
        <v>74.75</v>
      </c>
    </row>
    <row r="11887" spans="1:12" x14ac:dyDescent="0.25">
      <c r="A11887">
        <v>56149</v>
      </c>
      <c r="B11887" s="2">
        <v>45.587760000000003</v>
      </c>
      <c r="C11887" s="3">
        <v>1228</v>
      </c>
      <c r="E11887" t="s">
        <v>10646</v>
      </c>
      <c r="F11887" s="4" t="s">
        <v>10428</v>
      </c>
      <c r="G11887" s="5">
        <v>827</v>
      </c>
      <c r="H11887" s="6">
        <v>0.22732769999999999</v>
      </c>
      <c r="I11887" s="7">
        <v>62.595999999999997</v>
      </c>
    </row>
    <row r="11888" spans="1:12" x14ac:dyDescent="0.25">
      <c r="A11888">
        <v>16868</v>
      </c>
      <c r="B11888" s="2">
        <v>45.587479999999999</v>
      </c>
      <c r="C11888" s="3">
        <v>407</v>
      </c>
      <c r="D11888" s="4">
        <v>44300</v>
      </c>
      <c r="E11888" t="s">
        <v>3630</v>
      </c>
      <c r="F11888" s="4" t="s">
        <v>3003</v>
      </c>
      <c r="G11888" s="5">
        <v>358</v>
      </c>
      <c r="H11888" s="6">
        <v>0.1005587</v>
      </c>
      <c r="I11888" s="7">
        <v>84.5</v>
      </c>
      <c r="J11888" s="2">
        <v>49</v>
      </c>
      <c r="K11888">
        <v>1</v>
      </c>
    </row>
    <row r="11889" spans="1:12" x14ac:dyDescent="0.25">
      <c r="A11889">
        <v>77617</v>
      </c>
      <c r="B11889" s="2">
        <v>45.58737</v>
      </c>
      <c r="C11889" s="3">
        <v>79</v>
      </c>
      <c r="D11889" s="4">
        <v>26420</v>
      </c>
      <c r="E11889" t="s">
        <v>14099</v>
      </c>
      <c r="F11889" s="4" t="s">
        <v>13752</v>
      </c>
      <c r="G11889" s="5">
        <v>79</v>
      </c>
      <c r="H11889" s="6">
        <v>0.32911390000000001</v>
      </c>
      <c r="I11889" s="7">
        <v>45</v>
      </c>
    </row>
    <row r="11890" spans="1:12" x14ac:dyDescent="0.25">
      <c r="A11890">
        <v>97111</v>
      </c>
      <c r="B11890" s="2">
        <v>45.586790000000001</v>
      </c>
      <c r="C11890" s="3">
        <v>3362</v>
      </c>
      <c r="D11890" s="4">
        <v>38900</v>
      </c>
      <c r="E11890" t="s">
        <v>3469</v>
      </c>
      <c r="F11890" s="4" t="s">
        <v>16170</v>
      </c>
      <c r="G11890" s="5">
        <v>2354</v>
      </c>
      <c r="H11890" s="6">
        <v>0.17799490000000001</v>
      </c>
      <c r="I11890" s="7">
        <v>71.111000000000004</v>
      </c>
      <c r="J11890" s="2">
        <v>61.6</v>
      </c>
      <c r="K11890">
        <v>5</v>
      </c>
    </row>
    <row r="11891" spans="1:12" x14ac:dyDescent="0.25">
      <c r="A11891">
        <v>63012</v>
      </c>
      <c r="B11891" s="2">
        <v>45.584589999999999</v>
      </c>
      <c r="C11891" s="3">
        <v>10654</v>
      </c>
      <c r="D11891" s="4">
        <v>41180</v>
      </c>
      <c r="E11891" t="s">
        <v>12104</v>
      </c>
      <c r="F11891" s="4" t="s">
        <v>12102</v>
      </c>
      <c r="G11891" s="5">
        <v>6876</v>
      </c>
      <c r="H11891" s="6">
        <v>0.170714</v>
      </c>
      <c r="I11891" s="7">
        <v>72.367999999999995</v>
      </c>
      <c r="J11891" s="2">
        <v>58</v>
      </c>
      <c r="K11891">
        <v>2</v>
      </c>
    </row>
    <row r="11892" spans="1:12" x14ac:dyDescent="0.25">
      <c r="A11892">
        <v>53813</v>
      </c>
      <c r="B11892" s="2">
        <v>45.581949999999999</v>
      </c>
      <c r="C11892" s="3">
        <v>6086</v>
      </c>
      <c r="D11892" s="4">
        <v>38420</v>
      </c>
      <c r="E11892" t="s">
        <v>176</v>
      </c>
      <c r="F11892" s="4" t="s">
        <v>10031</v>
      </c>
      <c r="G11892" s="5">
        <v>4110</v>
      </c>
      <c r="H11892" s="6">
        <v>0.2119221</v>
      </c>
      <c r="I11892" s="7">
        <v>65.242999999999995</v>
      </c>
      <c r="J11892" s="2">
        <v>58</v>
      </c>
      <c r="K11892">
        <v>3</v>
      </c>
    </row>
    <row r="11893" spans="1:12" x14ac:dyDescent="0.25">
      <c r="A11893">
        <v>23509</v>
      </c>
      <c r="B11893" s="2">
        <v>45.578870000000002</v>
      </c>
      <c r="C11893" s="3">
        <v>12753</v>
      </c>
      <c r="D11893" s="4">
        <v>47260</v>
      </c>
      <c r="E11893" t="s">
        <v>301</v>
      </c>
      <c r="F11893" s="4" t="s">
        <v>4335</v>
      </c>
      <c r="G11893" s="5">
        <v>8777</v>
      </c>
      <c r="H11893" s="6">
        <v>0.26441100000000001</v>
      </c>
      <c r="I11893" s="7">
        <v>56.156999999999996</v>
      </c>
      <c r="J11893" s="2">
        <v>38</v>
      </c>
      <c r="K11893">
        <v>3</v>
      </c>
    </row>
    <row r="11894" spans="1:12" x14ac:dyDescent="0.25">
      <c r="A11894">
        <v>8865</v>
      </c>
      <c r="B11894" s="2">
        <v>45.571980000000003</v>
      </c>
      <c r="C11894" s="3">
        <v>29610</v>
      </c>
      <c r="D11894" s="4">
        <v>10900</v>
      </c>
      <c r="E11894" t="s">
        <v>1775</v>
      </c>
      <c r="F11894" s="4" t="s">
        <v>1341</v>
      </c>
      <c r="G11894" s="5">
        <v>20028</v>
      </c>
      <c r="H11894" s="6">
        <v>0.2060013</v>
      </c>
      <c r="I11894" s="7">
        <v>66.25</v>
      </c>
      <c r="J11894" s="2">
        <v>51.2</v>
      </c>
      <c r="K11894">
        <v>5</v>
      </c>
    </row>
    <row r="11895" spans="1:12" x14ac:dyDescent="0.25">
      <c r="A11895">
        <v>1082</v>
      </c>
      <c r="B11895" s="2">
        <v>45.565449999999998</v>
      </c>
      <c r="C11895" s="3">
        <v>10394</v>
      </c>
      <c r="D11895" s="4">
        <v>44140</v>
      </c>
      <c r="E11895" t="s">
        <v>64</v>
      </c>
      <c r="F11895" s="4" t="s">
        <v>21</v>
      </c>
      <c r="G11895" s="5">
        <v>7232</v>
      </c>
      <c r="H11895" s="6">
        <v>0.22798289999999999</v>
      </c>
      <c r="I11895" s="7">
        <v>62.448</v>
      </c>
      <c r="J11895" s="2">
        <v>53</v>
      </c>
      <c r="K11895">
        <v>2</v>
      </c>
    </row>
    <row r="11896" spans="1:12" x14ac:dyDescent="0.25">
      <c r="A11896">
        <v>69148</v>
      </c>
      <c r="B11896" s="2">
        <v>45.563690000000001</v>
      </c>
      <c r="C11896" s="3">
        <v>167</v>
      </c>
      <c r="E11896" t="s">
        <v>12906</v>
      </c>
      <c r="F11896" s="4" t="s">
        <v>12738</v>
      </c>
      <c r="G11896" s="5">
        <v>152</v>
      </c>
      <c r="H11896" s="6">
        <v>0.22875819999999999</v>
      </c>
      <c r="I11896" s="7">
        <v>62.308</v>
      </c>
    </row>
    <row r="11897" spans="1:12" x14ac:dyDescent="0.25">
      <c r="A11897">
        <v>99320</v>
      </c>
      <c r="B11897" s="2">
        <v>45.562249999999999</v>
      </c>
      <c r="C11897" s="3">
        <v>8791</v>
      </c>
      <c r="D11897" s="4">
        <v>28420</v>
      </c>
      <c r="E11897" t="s">
        <v>12372</v>
      </c>
      <c r="F11897" s="4" t="s">
        <v>16344</v>
      </c>
      <c r="G11897" s="5">
        <v>5848</v>
      </c>
      <c r="H11897" s="6">
        <v>0.1891245</v>
      </c>
      <c r="I11897" s="7">
        <v>69.149000000000001</v>
      </c>
      <c r="J11897" s="2">
        <v>40.666699999999999</v>
      </c>
      <c r="K11897">
        <v>3</v>
      </c>
    </row>
    <row r="11898" spans="1:12" x14ac:dyDescent="0.25">
      <c r="A11898">
        <v>93226</v>
      </c>
      <c r="B11898" s="2">
        <v>45.560780000000001</v>
      </c>
      <c r="C11898" s="3">
        <v>363</v>
      </c>
      <c r="D11898" s="4">
        <v>12540</v>
      </c>
      <c r="E11898" t="s">
        <v>6441</v>
      </c>
      <c r="F11898" s="4" t="s">
        <v>15368</v>
      </c>
      <c r="G11898" s="5">
        <v>284</v>
      </c>
      <c r="H11898" s="6">
        <v>0.12631580000000001</v>
      </c>
      <c r="I11898" s="7">
        <v>80</v>
      </c>
    </row>
    <row r="11899" spans="1:12" x14ac:dyDescent="0.25">
      <c r="A11899">
        <v>36915</v>
      </c>
      <c r="B11899" s="2">
        <v>45.56062</v>
      </c>
      <c r="C11899" s="3">
        <v>527</v>
      </c>
      <c r="E11899" t="s">
        <v>378</v>
      </c>
      <c r="F11899" s="4" t="s">
        <v>7027</v>
      </c>
      <c r="G11899" s="5">
        <v>370</v>
      </c>
      <c r="H11899" s="6">
        <v>0.18108109999999999</v>
      </c>
      <c r="I11899" s="7">
        <v>70.536000000000001</v>
      </c>
    </row>
    <row r="11900" spans="1:12" x14ac:dyDescent="0.25">
      <c r="A11900">
        <v>45827</v>
      </c>
      <c r="B11900" s="2">
        <v>45.560229999999997</v>
      </c>
      <c r="C11900" s="3">
        <v>1975</v>
      </c>
      <c r="E11900" t="s">
        <v>4955</v>
      </c>
      <c r="F11900" s="4" t="s">
        <v>8295</v>
      </c>
      <c r="G11900" s="5">
        <v>1271</v>
      </c>
      <c r="H11900" s="6">
        <v>0.2045633</v>
      </c>
      <c r="I11900" s="7">
        <v>66.477000000000004</v>
      </c>
    </row>
    <row r="11901" spans="1:12" x14ac:dyDescent="0.25">
      <c r="A11901">
        <v>56093</v>
      </c>
      <c r="B11901" s="2">
        <v>45.5578</v>
      </c>
      <c r="C11901" s="3">
        <v>12727</v>
      </c>
      <c r="E11901" t="s">
        <v>10626</v>
      </c>
      <c r="F11901" s="4" t="s">
        <v>10428</v>
      </c>
      <c r="G11901" s="5">
        <v>8881</v>
      </c>
      <c r="H11901" s="6">
        <v>0.2017564</v>
      </c>
      <c r="I11901" s="7">
        <v>66.954999999999998</v>
      </c>
      <c r="J11901" s="2">
        <v>51.666699999999999</v>
      </c>
      <c r="K11901">
        <v>3</v>
      </c>
    </row>
    <row r="11902" spans="1:12" x14ac:dyDescent="0.25">
      <c r="A11902">
        <v>64088</v>
      </c>
      <c r="B11902" s="2">
        <v>45.55547</v>
      </c>
      <c r="C11902" s="3">
        <v>1220</v>
      </c>
      <c r="D11902" s="4">
        <v>28140</v>
      </c>
      <c r="E11902" t="s">
        <v>9837</v>
      </c>
      <c r="F11902" s="4" t="s">
        <v>12102</v>
      </c>
      <c r="G11902" s="5">
        <v>879</v>
      </c>
      <c r="H11902" s="6">
        <v>0.1228669</v>
      </c>
      <c r="I11902" s="7">
        <v>80.585999999999999</v>
      </c>
      <c r="J11902" s="2">
        <v>41</v>
      </c>
      <c r="K11902">
        <v>1</v>
      </c>
    </row>
    <row r="11903" spans="1:12" x14ac:dyDescent="0.25">
      <c r="A11903">
        <v>44092</v>
      </c>
      <c r="B11903" s="2">
        <v>45.552379999999999</v>
      </c>
      <c r="C11903" s="3">
        <v>16534</v>
      </c>
      <c r="D11903" s="4">
        <v>17460</v>
      </c>
      <c r="E11903" t="s">
        <v>8195</v>
      </c>
      <c r="F11903" s="4" t="s">
        <v>8295</v>
      </c>
      <c r="G11903" s="5">
        <v>11994</v>
      </c>
      <c r="H11903" s="6">
        <v>0.24137069999999999</v>
      </c>
      <c r="I11903" s="7">
        <v>60.101999999999997</v>
      </c>
      <c r="J11903" s="2">
        <v>51.181800000000003</v>
      </c>
      <c r="K11903">
        <v>11</v>
      </c>
      <c r="L11903" s="2">
        <v>95.2</v>
      </c>
    </row>
    <row r="11904" spans="1:12" x14ac:dyDescent="0.25">
      <c r="A11904">
        <v>77905</v>
      </c>
      <c r="B11904" s="2">
        <v>45.5471</v>
      </c>
      <c r="C11904" s="3">
        <v>14324</v>
      </c>
      <c r="D11904" s="4">
        <v>47020</v>
      </c>
      <c r="E11904" t="s">
        <v>4941</v>
      </c>
      <c r="F11904" s="4" t="s">
        <v>13752</v>
      </c>
      <c r="G11904" s="5">
        <v>10114</v>
      </c>
      <c r="H11904" s="6">
        <v>0.1662053</v>
      </c>
      <c r="I11904" s="7">
        <v>73.088999999999999</v>
      </c>
      <c r="J11904" s="2">
        <v>65</v>
      </c>
      <c r="K11904">
        <v>1</v>
      </c>
    </row>
    <row r="11905" spans="1:12" x14ac:dyDescent="0.25">
      <c r="A11905">
        <v>59427</v>
      </c>
      <c r="B11905" s="2">
        <v>45.544040000000003</v>
      </c>
      <c r="C11905" s="3">
        <v>4506</v>
      </c>
      <c r="E11905" t="s">
        <v>11376</v>
      </c>
      <c r="F11905" s="4" t="s">
        <v>11278</v>
      </c>
      <c r="G11905" s="5">
        <v>2671</v>
      </c>
      <c r="H11905" s="6">
        <v>0.24363770000000001</v>
      </c>
      <c r="I11905" s="7">
        <v>59.706000000000003</v>
      </c>
      <c r="J11905" s="2">
        <v>48.75</v>
      </c>
      <c r="K11905">
        <v>4</v>
      </c>
    </row>
    <row r="11906" spans="1:12" x14ac:dyDescent="0.25">
      <c r="A11906">
        <v>19544</v>
      </c>
      <c r="B11906" s="2">
        <v>45.54336</v>
      </c>
      <c r="C11906" s="3">
        <v>152</v>
      </c>
      <c r="D11906" s="4">
        <v>39740</v>
      </c>
      <c r="E11906" t="s">
        <v>4297</v>
      </c>
      <c r="F11906" s="4" t="s">
        <v>3003</v>
      </c>
      <c r="G11906" s="5">
        <v>149</v>
      </c>
      <c r="H11906" s="6">
        <v>0.15436240000000001</v>
      </c>
      <c r="I11906" s="7">
        <v>75.132000000000005</v>
      </c>
    </row>
    <row r="11907" spans="1:12" x14ac:dyDescent="0.25">
      <c r="A11907">
        <v>42458</v>
      </c>
      <c r="B11907" s="2">
        <v>45.543129999999998</v>
      </c>
      <c r="C11907" s="3">
        <v>1250</v>
      </c>
      <c r="D11907" s="4">
        <v>21780</v>
      </c>
      <c r="E11907" t="s">
        <v>8260</v>
      </c>
      <c r="F11907" s="4" t="s">
        <v>7883</v>
      </c>
      <c r="G11907" s="5">
        <v>816</v>
      </c>
      <c r="H11907" s="6">
        <v>0.15422279999999999</v>
      </c>
      <c r="I11907" s="7">
        <v>75.156000000000006</v>
      </c>
    </row>
    <row r="11908" spans="1:12" x14ac:dyDescent="0.25">
      <c r="A11908">
        <v>55074</v>
      </c>
      <c r="B11908" s="2">
        <v>45.5426</v>
      </c>
      <c r="C11908" s="3">
        <v>2002</v>
      </c>
      <c r="D11908" s="4">
        <v>33460</v>
      </c>
      <c r="E11908" t="s">
        <v>10456</v>
      </c>
      <c r="F11908" s="4" t="s">
        <v>10428</v>
      </c>
      <c r="G11908" s="5">
        <v>1383</v>
      </c>
      <c r="H11908" s="6">
        <v>0.187274</v>
      </c>
      <c r="I11908" s="7">
        <v>69.444000000000003</v>
      </c>
      <c r="J11908" s="2">
        <v>52</v>
      </c>
      <c r="K11908">
        <v>1</v>
      </c>
    </row>
    <row r="11909" spans="1:12" x14ac:dyDescent="0.25">
      <c r="A11909">
        <v>89145</v>
      </c>
      <c r="B11909" s="2">
        <v>45.538089999999997</v>
      </c>
      <c r="C11909" s="3">
        <v>24246</v>
      </c>
      <c r="D11909" s="4">
        <v>29820</v>
      </c>
      <c r="E11909" t="s">
        <v>15235</v>
      </c>
      <c r="F11909" s="4" t="s">
        <v>15318</v>
      </c>
      <c r="G11909" s="5">
        <v>17486</v>
      </c>
      <c r="H11909" s="6">
        <v>0.22508149999999999</v>
      </c>
      <c r="I11909" s="7">
        <v>62.9</v>
      </c>
    </row>
    <row r="11910" spans="1:12" x14ac:dyDescent="0.25">
      <c r="A11910">
        <v>89410</v>
      </c>
      <c r="B11910" s="2">
        <v>45.532040000000002</v>
      </c>
      <c r="C11910" s="3">
        <v>10562</v>
      </c>
      <c r="D11910" s="4">
        <v>23820</v>
      </c>
      <c r="E11910" t="s">
        <v>15342</v>
      </c>
      <c r="F11910" s="4" t="s">
        <v>15318</v>
      </c>
      <c r="G11910" s="5">
        <v>7768</v>
      </c>
      <c r="H11910" s="6">
        <v>0.209449</v>
      </c>
      <c r="I11910" s="7">
        <v>65.597999999999999</v>
      </c>
      <c r="J11910" s="2">
        <v>64</v>
      </c>
      <c r="K11910">
        <v>1</v>
      </c>
    </row>
    <row r="11911" spans="1:12" x14ac:dyDescent="0.25">
      <c r="A11911">
        <v>8215</v>
      </c>
      <c r="B11911" s="2">
        <v>45.527979999999999</v>
      </c>
      <c r="C11911" s="3">
        <v>13633</v>
      </c>
      <c r="D11911" s="4">
        <v>12100</v>
      </c>
      <c r="E11911" t="s">
        <v>1652</v>
      </c>
      <c r="F11911" s="4" t="s">
        <v>1341</v>
      </c>
      <c r="G11911" s="5">
        <v>9232</v>
      </c>
      <c r="H11911" s="6">
        <v>0.20667240000000001</v>
      </c>
      <c r="I11911" s="7">
        <v>66.075999999999993</v>
      </c>
      <c r="J11911" s="2">
        <v>44.333300000000001</v>
      </c>
      <c r="K11911">
        <v>3</v>
      </c>
    </row>
    <row r="11912" spans="1:12" x14ac:dyDescent="0.25">
      <c r="A11912">
        <v>29601</v>
      </c>
      <c r="B11912" s="2">
        <v>45.523780000000002</v>
      </c>
      <c r="C11912" s="3">
        <v>10717</v>
      </c>
      <c r="D11912" s="4">
        <v>24860</v>
      </c>
      <c r="E11912" t="s">
        <v>481</v>
      </c>
      <c r="F11912" s="4" t="s">
        <v>6130</v>
      </c>
      <c r="G11912" s="5">
        <v>8291</v>
      </c>
      <c r="H11912" s="6">
        <v>0.30402800000000002</v>
      </c>
      <c r="I11912" s="7">
        <v>49.25</v>
      </c>
      <c r="J11912" s="2">
        <v>48.5</v>
      </c>
      <c r="K11912">
        <v>4</v>
      </c>
    </row>
    <row r="11913" spans="1:12" x14ac:dyDescent="0.25">
      <c r="A11913">
        <v>4674</v>
      </c>
      <c r="B11913" s="2">
        <v>45.52169</v>
      </c>
      <c r="C11913" s="3">
        <v>691</v>
      </c>
      <c r="E11913" t="s">
        <v>925</v>
      </c>
      <c r="F11913" s="4" t="s">
        <v>701</v>
      </c>
      <c r="G11913" s="5">
        <v>465</v>
      </c>
      <c r="H11913" s="6">
        <v>0.27526879999999998</v>
      </c>
      <c r="I11913" s="7">
        <v>54.219000000000001</v>
      </c>
    </row>
    <row r="11914" spans="1:12" x14ac:dyDescent="0.25">
      <c r="A11914">
        <v>51525</v>
      </c>
      <c r="B11914" s="2">
        <v>45.5214</v>
      </c>
      <c r="C11914" s="3">
        <v>1113</v>
      </c>
      <c r="D11914" s="4">
        <v>36540</v>
      </c>
      <c r="E11914" t="s">
        <v>4885</v>
      </c>
      <c r="F11914" s="4" t="s">
        <v>9593</v>
      </c>
      <c r="G11914" s="5">
        <v>723</v>
      </c>
      <c r="H11914" s="6">
        <v>0.20303869999999999</v>
      </c>
      <c r="I11914" s="7">
        <v>66.695999999999998</v>
      </c>
      <c r="J11914" s="2">
        <v>60</v>
      </c>
      <c r="K11914">
        <v>1</v>
      </c>
    </row>
    <row r="11915" spans="1:12" x14ac:dyDescent="0.25">
      <c r="A11915">
        <v>4630</v>
      </c>
      <c r="B11915" s="2">
        <v>45.521009999999997</v>
      </c>
      <c r="C11915" s="3">
        <v>1381</v>
      </c>
      <c r="E11915" t="s">
        <v>902</v>
      </c>
      <c r="F11915" s="4" t="s">
        <v>701</v>
      </c>
      <c r="G11915" s="5">
        <v>904</v>
      </c>
      <c r="H11915" s="6">
        <v>0.26187850000000001</v>
      </c>
      <c r="I11915" s="7">
        <v>56.527999999999999</v>
      </c>
    </row>
    <row r="11916" spans="1:12" x14ac:dyDescent="0.25">
      <c r="A11916">
        <v>60951</v>
      </c>
      <c r="B11916" s="2">
        <v>45.520670000000003</v>
      </c>
      <c r="C11916" s="3">
        <v>731</v>
      </c>
      <c r="E11916" t="s">
        <v>11640</v>
      </c>
      <c r="F11916" s="4" t="s">
        <v>11490</v>
      </c>
      <c r="G11916" s="5">
        <v>533</v>
      </c>
      <c r="H11916" s="6">
        <v>0.14232210000000001</v>
      </c>
      <c r="I11916" s="7">
        <v>77.188000000000002</v>
      </c>
    </row>
    <row r="11917" spans="1:12" x14ac:dyDescent="0.25">
      <c r="A11917">
        <v>76078</v>
      </c>
      <c r="B11917" s="2">
        <v>45.519210000000001</v>
      </c>
      <c r="C11917" s="3">
        <v>9017</v>
      </c>
      <c r="D11917" s="4">
        <v>19100</v>
      </c>
      <c r="E11917" t="s">
        <v>13901</v>
      </c>
      <c r="F11917" s="4" t="s">
        <v>13752</v>
      </c>
      <c r="G11917" s="5">
        <v>5559</v>
      </c>
      <c r="H11917" s="6">
        <v>0.15758230000000001</v>
      </c>
      <c r="I11917" s="7">
        <v>74.548000000000002</v>
      </c>
      <c r="J11917" s="2">
        <v>79</v>
      </c>
      <c r="K11917">
        <v>1</v>
      </c>
    </row>
    <row r="11918" spans="1:12" x14ac:dyDescent="0.25">
      <c r="A11918">
        <v>72936</v>
      </c>
      <c r="B11918" s="2">
        <v>45.515650000000001</v>
      </c>
      <c r="C11918" s="3">
        <v>14673</v>
      </c>
      <c r="D11918" s="4">
        <v>22900</v>
      </c>
      <c r="E11918" t="s">
        <v>780</v>
      </c>
      <c r="F11918" s="4" t="s">
        <v>13183</v>
      </c>
      <c r="G11918" s="5">
        <v>9317</v>
      </c>
      <c r="H11918" s="6">
        <v>0.2384888</v>
      </c>
      <c r="I11918" s="7">
        <v>60.563000000000002</v>
      </c>
      <c r="J11918" s="2">
        <v>56</v>
      </c>
      <c r="K11918">
        <v>1</v>
      </c>
    </row>
    <row r="11919" spans="1:12" x14ac:dyDescent="0.25">
      <c r="A11919">
        <v>19605</v>
      </c>
      <c r="B11919" s="2">
        <v>45.510010000000001</v>
      </c>
      <c r="C11919" s="3">
        <v>19270</v>
      </c>
      <c r="D11919" s="4">
        <v>39740</v>
      </c>
      <c r="E11919" t="s">
        <v>252</v>
      </c>
      <c r="F11919" s="4" t="s">
        <v>3003</v>
      </c>
      <c r="G11919" s="5">
        <v>14260</v>
      </c>
      <c r="H11919" s="6">
        <v>0.2043478</v>
      </c>
      <c r="I11919" s="7">
        <v>66.456000000000003</v>
      </c>
      <c r="J11919" s="2">
        <v>43.714300000000001</v>
      </c>
      <c r="K11919">
        <v>7</v>
      </c>
    </row>
    <row r="11920" spans="1:12" x14ac:dyDescent="0.25">
      <c r="A11920">
        <v>48093</v>
      </c>
      <c r="B11920" s="2">
        <v>45.502589999999998</v>
      </c>
      <c r="C11920" s="3">
        <v>23457</v>
      </c>
      <c r="D11920" s="4">
        <v>19820</v>
      </c>
      <c r="E11920" t="s">
        <v>65</v>
      </c>
      <c r="F11920" s="4" t="s">
        <v>9106</v>
      </c>
      <c r="G11920" s="5">
        <v>16729</v>
      </c>
      <c r="H11920" s="6">
        <v>0.2220695</v>
      </c>
      <c r="I11920" s="7">
        <v>63.389000000000003</v>
      </c>
      <c r="J11920" s="2">
        <v>45.260899999999999</v>
      </c>
      <c r="K11920">
        <v>23</v>
      </c>
      <c r="L11920" s="2">
        <v>77.900000000000006</v>
      </c>
    </row>
    <row r="11921" spans="1:11" x14ac:dyDescent="0.25">
      <c r="A11921">
        <v>26451</v>
      </c>
      <c r="B11921" s="2">
        <v>45.498460000000001</v>
      </c>
      <c r="C11921" s="3">
        <v>726</v>
      </c>
      <c r="D11921" s="4">
        <v>17220</v>
      </c>
      <c r="E11921" t="s">
        <v>1443</v>
      </c>
      <c r="F11921" s="4" t="s">
        <v>5144</v>
      </c>
      <c r="G11921" s="5">
        <v>527</v>
      </c>
      <c r="H11921" s="6">
        <v>0.1783681</v>
      </c>
      <c r="I11921" s="7">
        <v>70.938000000000002</v>
      </c>
    </row>
    <row r="11922" spans="1:11" x14ac:dyDescent="0.25">
      <c r="A11922">
        <v>73432</v>
      </c>
      <c r="B11922" s="2">
        <v>45.498170000000002</v>
      </c>
      <c r="C11922" s="3">
        <v>1027</v>
      </c>
      <c r="E11922" t="s">
        <v>6900</v>
      </c>
      <c r="F11922" s="4" t="s">
        <v>13462</v>
      </c>
      <c r="G11922" s="5">
        <v>679</v>
      </c>
      <c r="H11922" s="6">
        <v>0.2474227</v>
      </c>
      <c r="I11922" s="7">
        <v>59</v>
      </c>
    </row>
    <row r="11923" spans="1:11" x14ac:dyDescent="0.25">
      <c r="A11923">
        <v>14134</v>
      </c>
      <c r="B11923" s="2">
        <v>45.497990000000001</v>
      </c>
      <c r="C11923" s="3">
        <v>111</v>
      </c>
      <c r="D11923" s="4">
        <v>15380</v>
      </c>
      <c r="E11923" t="s">
        <v>2814</v>
      </c>
      <c r="F11923" s="4" t="s">
        <v>1280</v>
      </c>
      <c r="G11923" s="5">
        <v>79</v>
      </c>
      <c r="H11923" s="6">
        <v>0.15</v>
      </c>
      <c r="I11923" s="7">
        <v>75.832999999999998</v>
      </c>
    </row>
    <row r="11924" spans="1:11" x14ac:dyDescent="0.25">
      <c r="A11924">
        <v>58425</v>
      </c>
      <c r="B11924" s="2">
        <v>45.497700000000002</v>
      </c>
      <c r="C11924" s="3">
        <v>1509</v>
      </c>
      <c r="E11924" t="s">
        <v>2564</v>
      </c>
      <c r="F11924" s="4" t="s">
        <v>11069</v>
      </c>
      <c r="G11924" s="5">
        <v>1139</v>
      </c>
      <c r="H11924" s="6">
        <v>0.1808604</v>
      </c>
      <c r="I11924" s="7">
        <v>70.5</v>
      </c>
      <c r="J11924" s="2">
        <v>44</v>
      </c>
      <c r="K11924">
        <v>1</v>
      </c>
    </row>
    <row r="11925" spans="1:11" x14ac:dyDescent="0.25">
      <c r="A11925">
        <v>58573</v>
      </c>
      <c r="B11925" s="2">
        <v>45.497300000000003</v>
      </c>
      <c r="C11925" s="3">
        <v>734</v>
      </c>
      <c r="E11925" t="s">
        <v>3828</v>
      </c>
      <c r="F11925" s="4" t="s">
        <v>11069</v>
      </c>
      <c r="G11925" s="5">
        <v>518</v>
      </c>
      <c r="H11925" s="6">
        <v>0.1602317</v>
      </c>
      <c r="I11925" s="7">
        <v>74.063000000000002</v>
      </c>
    </row>
    <row r="11926" spans="1:11" x14ac:dyDescent="0.25">
      <c r="A11926">
        <v>79011</v>
      </c>
      <c r="B11926" s="2">
        <v>45.497109999999999</v>
      </c>
      <c r="C11926" s="3">
        <v>296</v>
      </c>
      <c r="E11926" t="s">
        <v>14338</v>
      </c>
      <c r="F11926" s="4" t="s">
        <v>13752</v>
      </c>
      <c r="G11926" s="5">
        <v>237</v>
      </c>
      <c r="H11926" s="6">
        <v>0.1603376</v>
      </c>
      <c r="I11926" s="7">
        <v>74.043999999999997</v>
      </c>
    </row>
    <row r="11927" spans="1:11" x14ac:dyDescent="0.25">
      <c r="A11927">
        <v>79330</v>
      </c>
      <c r="B11927" s="2">
        <v>45.497030000000002</v>
      </c>
      <c r="C11927" s="3">
        <v>194</v>
      </c>
      <c r="E11927" t="s">
        <v>14393</v>
      </c>
      <c r="F11927" s="4" t="s">
        <v>13752</v>
      </c>
      <c r="G11927" s="5">
        <v>136</v>
      </c>
      <c r="H11927" s="6">
        <v>0.1029412</v>
      </c>
      <c r="I11927" s="7">
        <v>83.957999999999998</v>
      </c>
    </row>
    <row r="11928" spans="1:11" x14ac:dyDescent="0.25">
      <c r="A11928">
        <v>14105</v>
      </c>
      <c r="B11928" s="2">
        <v>45.496270000000003</v>
      </c>
      <c r="C11928" s="3">
        <v>4247</v>
      </c>
      <c r="D11928" s="4">
        <v>15380</v>
      </c>
      <c r="E11928" t="s">
        <v>2805</v>
      </c>
      <c r="F11928" s="4" t="s">
        <v>1280</v>
      </c>
      <c r="G11928" s="5">
        <v>3026</v>
      </c>
      <c r="H11928" s="6">
        <v>0.1929941</v>
      </c>
      <c r="I11928" s="7">
        <v>68.393000000000001</v>
      </c>
      <c r="J11928" s="2">
        <v>45.75</v>
      </c>
      <c r="K11928">
        <v>4</v>
      </c>
    </row>
    <row r="11929" spans="1:11" x14ac:dyDescent="0.25">
      <c r="A11929">
        <v>67346</v>
      </c>
      <c r="B11929" s="2">
        <v>45.495469999999997</v>
      </c>
      <c r="C11929" s="3">
        <v>402</v>
      </c>
      <c r="E11929" t="s">
        <v>12634</v>
      </c>
      <c r="F11929" s="4" t="s">
        <v>12494</v>
      </c>
      <c r="G11929" s="5">
        <v>307</v>
      </c>
      <c r="H11929" s="6">
        <v>0.2987013</v>
      </c>
      <c r="I11929" s="7">
        <v>50.125</v>
      </c>
      <c r="J11929" s="2">
        <v>63</v>
      </c>
      <c r="K11929">
        <v>1</v>
      </c>
    </row>
    <row r="11930" spans="1:11" x14ac:dyDescent="0.25">
      <c r="A11930">
        <v>69220</v>
      </c>
      <c r="B11930" s="2">
        <v>45.495379999999997</v>
      </c>
      <c r="C11930" s="3">
        <v>39</v>
      </c>
      <c r="E11930" t="s">
        <v>6642</v>
      </c>
      <c r="F11930" s="4" t="s">
        <v>12738</v>
      </c>
      <c r="G11930" s="5">
        <v>39</v>
      </c>
      <c r="H11930" s="6">
        <v>0.2820513</v>
      </c>
      <c r="I11930" s="7">
        <v>53</v>
      </c>
    </row>
    <row r="11931" spans="1:11" x14ac:dyDescent="0.25">
      <c r="A11931">
        <v>67730</v>
      </c>
      <c r="B11931" s="2">
        <v>45.495089999999998</v>
      </c>
      <c r="C11931" s="3">
        <v>1560</v>
      </c>
      <c r="E11931" t="s">
        <v>7541</v>
      </c>
      <c r="F11931" s="4" t="s">
        <v>12494</v>
      </c>
      <c r="G11931" s="5">
        <v>1174</v>
      </c>
      <c r="H11931" s="6">
        <v>0.27172059999999998</v>
      </c>
      <c r="I11931" s="7">
        <v>54.779000000000003</v>
      </c>
      <c r="J11931" s="2">
        <v>67</v>
      </c>
      <c r="K11931">
        <v>1</v>
      </c>
    </row>
    <row r="11932" spans="1:11" x14ac:dyDescent="0.25">
      <c r="A11932">
        <v>68643</v>
      </c>
      <c r="B11932" s="2">
        <v>45.494630000000001</v>
      </c>
      <c r="C11932" s="3">
        <v>1006</v>
      </c>
      <c r="E11932" t="s">
        <v>12814</v>
      </c>
      <c r="F11932" s="4" t="s">
        <v>12738</v>
      </c>
      <c r="G11932" s="5">
        <v>736</v>
      </c>
      <c r="H11932" s="6">
        <v>0.18181820000000001</v>
      </c>
      <c r="I11932" s="7">
        <v>70.313000000000002</v>
      </c>
      <c r="J11932" s="2">
        <v>52</v>
      </c>
      <c r="K11932">
        <v>1</v>
      </c>
    </row>
    <row r="11933" spans="1:11" x14ac:dyDescent="0.25">
      <c r="A11933">
        <v>58324</v>
      </c>
      <c r="B11933" s="2">
        <v>45.494230000000002</v>
      </c>
      <c r="C11933" s="3">
        <v>1371</v>
      </c>
      <c r="E11933" t="s">
        <v>11131</v>
      </c>
      <c r="F11933" s="4" t="s">
        <v>11069</v>
      </c>
      <c r="G11933" s="5">
        <v>961</v>
      </c>
      <c r="H11933" s="6">
        <v>0.2029136</v>
      </c>
      <c r="I11933" s="7">
        <v>66.667000000000002</v>
      </c>
      <c r="J11933" s="2">
        <v>51</v>
      </c>
      <c r="K11933">
        <v>2</v>
      </c>
    </row>
    <row r="11934" spans="1:11" x14ac:dyDescent="0.25">
      <c r="A11934">
        <v>58267</v>
      </c>
      <c r="B11934" s="2">
        <v>45.493780000000001</v>
      </c>
      <c r="C11934" s="3">
        <v>1335</v>
      </c>
      <c r="D11934" s="4">
        <v>24220</v>
      </c>
      <c r="E11934" t="s">
        <v>571</v>
      </c>
      <c r="F11934" s="4" t="s">
        <v>11069</v>
      </c>
      <c r="G11934" s="5">
        <v>912</v>
      </c>
      <c r="H11934" s="6">
        <v>0.1951754</v>
      </c>
      <c r="I11934" s="7">
        <v>68</v>
      </c>
      <c r="J11934" s="2">
        <v>63</v>
      </c>
      <c r="K11934">
        <v>1</v>
      </c>
    </row>
    <row r="11935" spans="1:11" x14ac:dyDescent="0.25">
      <c r="A11935">
        <v>49725</v>
      </c>
      <c r="B11935" s="2">
        <v>45.493429999999996</v>
      </c>
      <c r="C11935" s="3">
        <v>662</v>
      </c>
      <c r="D11935" s="4">
        <v>42300</v>
      </c>
      <c r="E11935" t="s">
        <v>9467</v>
      </c>
      <c r="F11935" s="4" t="s">
        <v>9106</v>
      </c>
      <c r="G11935" s="5">
        <v>555</v>
      </c>
      <c r="H11935" s="6">
        <v>0.25179859999999998</v>
      </c>
      <c r="I11935" s="7">
        <v>58.213999999999999</v>
      </c>
    </row>
    <row r="11936" spans="1:11" x14ac:dyDescent="0.25">
      <c r="A11936">
        <v>63084</v>
      </c>
      <c r="B11936" s="2">
        <v>45.490389999999998</v>
      </c>
      <c r="C11936" s="3">
        <v>18194</v>
      </c>
      <c r="D11936" s="4">
        <v>41180</v>
      </c>
      <c r="E11936" t="s">
        <v>697</v>
      </c>
      <c r="F11936" s="4" t="s">
        <v>12102</v>
      </c>
      <c r="G11936" s="5">
        <v>12116</v>
      </c>
      <c r="H11936" s="6">
        <v>0.21607789999999999</v>
      </c>
      <c r="I11936" s="7">
        <v>64.385000000000005</v>
      </c>
      <c r="J11936" s="2">
        <v>53.666699999999999</v>
      </c>
      <c r="K11936">
        <v>3</v>
      </c>
    </row>
    <row r="11937" spans="1:11" x14ac:dyDescent="0.25">
      <c r="A11937">
        <v>64468</v>
      </c>
      <c r="B11937" s="2">
        <v>45.485639999999997</v>
      </c>
      <c r="C11937" s="3">
        <v>16017</v>
      </c>
      <c r="D11937" s="4">
        <v>32340</v>
      </c>
      <c r="E11937" t="s">
        <v>7495</v>
      </c>
      <c r="F11937" s="4" t="s">
        <v>12102</v>
      </c>
      <c r="G11937" s="5">
        <v>7750</v>
      </c>
      <c r="H11937" s="6">
        <v>0.26619350000000003</v>
      </c>
      <c r="I11937" s="7">
        <v>55.722999999999999</v>
      </c>
      <c r="J11937" s="2">
        <v>54.666699999999999</v>
      </c>
      <c r="K11937">
        <v>9</v>
      </c>
    </row>
    <row r="11938" spans="1:11" x14ac:dyDescent="0.25">
      <c r="A11938">
        <v>68959</v>
      </c>
      <c r="B11938" s="2">
        <v>45.483139999999999</v>
      </c>
      <c r="C11938" s="3">
        <v>3901</v>
      </c>
      <c r="D11938" s="4">
        <v>28260</v>
      </c>
      <c r="E11938" t="s">
        <v>5435</v>
      </c>
      <c r="F11938" s="4" t="s">
        <v>12738</v>
      </c>
      <c r="G11938" s="5">
        <v>2709</v>
      </c>
      <c r="H11938" s="6">
        <v>0.2344038</v>
      </c>
      <c r="I11938" s="7">
        <v>61.216000000000001</v>
      </c>
      <c r="J11938" s="2">
        <v>77</v>
      </c>
      <c r="K11938">
        <v>1</v>
      </c>
    </row>
    <row r="11939" spans="1:11" x14ac:dyDescent="0.25">
      <c r="A11939">
        <v>49079</v>
      </c>
      <c r="B11939" s="2">
        <v>45.480310000000003</v>
      </c>
      <c r="C11939" s="3">
        <v>13039</v>
      </c>
      <c r="D11939" s="4">
        <v>28020</v>
      </c>
      <c r="E11939" t="s">
        <v>5337</v>
      </c>
      <c r="F11939" s="4" t="s">
        <v>9106</v>
      </c>
      <c r="G11939" s="5">
        <v>9107</v>
      </c>
      <c r="H11939" s="6">
        <v>0.24308299999999999</v>
      </c>
      <c r="I11939" s="7">
        <v>59.713999999999999</v>
      </c>
      <c r="J11939" s="2">
        <v>47.666699999999999</v>
      </c>
      <c r="K11939">
        <v>6</v>
      </c>
    </row>
    <row r="11940" spans="1:11" x14ac:dyDescent="0.25">
      <c r="A11940">
        <v>61065</v>
      </c>
      <c r="B11940" s="2">
        <v>45.476469999999999</v>
      </c>
      <c r="C11940" s="3">
        <v>11010</v>
      </c>
      <c r="D11940" s="4">
        <v>40420</v>
      </c>
      <c r="E11940" t="s">
        <v>11670</v>
      </c>
      <c r="F11940" s="4" t="s">
        <v>11490</v>
      </c>
      <c r="G11940" s="5">
        <v>6934</v>
      </c>
      <c r="H11940" s="6">
        <v>0.19310640000000001</v>
      </c>
      <c r="I11940" s="7">
        <v>68.349999999999994</v>
      </c>
      <c r="J11940" s="2">
        <v>59.5</v>
      </c>
      <c r="K11940">
        <v>2</v>
      </c>
    </row>
    <row r="11941" spans="1:11" x14ac:dyDescent="0.25">
      <c r="A11941">
        <v>22844</v>
      </c>
      <c r="B11941" s="2">
        <v>45.47401</v>
      </c>
      <c r="C11941" s="3">
        <v>4498</v>
      </c>
      <c r="E11941" t="s">
        <v>4601</v>
      </c>
      <c r="F11941" s="4" t="s">
        <v>4335</v>
      </c>
      <c r="G11941" s="5">
        <v>3365</v>
      </c>
      <c r="H11941" s="6">
        <v>0.27064759999999999</v>
      </c>
      <c r="I11941" s="7">
        <v>54.94</v>
      </c>
    </row>
    <row r="11942" spans="1:11" x14ac:dyDescent="0.25">
      <c r="A11942">
        <v>67207</v>
      </c>
      <c r="B11942" s="2">
        <v>45.468969999999999</v>
      </c>
      <c r="C11942" s="3">
        <v>28388</v>
      </c>
      <c r="D11942" s="4">
        <v>48620</v>
      </c>
      <c r="E11942" t="s">
        <v>12626</v>
      </c>
      <c r="F11942" s="4" t="s">
        <v>12494</v>
      </c>
      <c r="G11942" s="5">
        <v>17680</v>
      </c>
      <c r="H11942" s="6">
        <v>0.26457779999999997</v>
      </c>
      <c r="I11942" s="7">
        <v>55.988</v>
      </c>
      <c r="J11942" s="2">
        <v>40.200000000000003</v>
      </c>
      <c r="K11942">
        <v>5</v>
      </c>
    </row>
    <row r="11943" spans="1:11" x14ac:dyDescent="0.25">
      <c r="A11943">
        <v>6708</v>
      </c>
      <c r="B11943" s="2">
        <v>45.460099999999997</v>
      </c>
      <c r="C11943" s="3">
        <v>28809</v>
      </c>
      <c r="D11943" s="4">
        <v>35300</v>
      </c>
      <c r="E11943" t="s">
        <v>1137</v>
      </c>
      <c r="F11943" s="4" t="s">
        <v>1198</v>
      </c>
      <c r="G11943" s="5">
        <v>19364</v>
      </c>
      <c r="H11943" s="6">
        <v>0.22953779999999999</v>
      </c>
      <c r="I11943" s="7">
        <v>62.034999999999997</v>
      </c>
      <c r="J11943" s="2">
        <v>46.555599999999998</v>
      </c>
      <c r="K11943">
        <v>9</v>
      </c>
    </row>
    <row r="11944" spans="1:11" x14ac:dyDescent="0.25">
      <c r="A11944">
        <v>30534</v>
      </c>
      <c r="B11944" s="2">
        <v>45.450850000000003</v>
      </c>
      <c r="C11944" s="3">
        <v>27856</v>
      </c>
      <c r="D11944" s="4">
        <v>12060</v>
      </c>
      <c r="E11944" t="s">
        <v>6473</v>
      </c>
      <c r="F11944" s="4" t="s">
        <v>6363</v>
      </c>
      <c r="G11944" s="5">
        <v>19284</v>
      </c>
      <c r="H11944" s="6">
        <v>0.2434142</v>
      </c>
      <c r="I11944" s="7">
        <v>59.634999999999998</v>
      </c>
      <c r="J11944" s="2">
        <v>52.25</v>
      </c>
      <c r="K11944">
        <v>4</v>
      </c>
    </row>
    <row r="11945" spans="1:11" x14ac:dyDescent="0.25">
      <c r="A11945">
        <v>45742</v>
      </c>
      <c r="B11945" s="2">
        <v>45.445749999999997</v>
      </c>
      <c r="C11945" s="3">
        <v>2970</v>
      </c>
      <c r="D11945" s="4">
        <v>31930</v>
      </c>
      <c r="E11945" t="s">
        <v>8742</v>
      </c>
      <c r="F11945" s="4" t="s">
        <v>8295</v>
      </c>
      <c r="G11945" s="5">
        <v>2059</v>
      </c>
      <c r="H11945" s="6">
        <v>0.15970870000000001</v>
      </c>
      <c r="I11945" s="7">
        <v>74.094999999999999</v>
      </c>
    </row>
    <row r="11946" spans="1:11" x14ac:dyDescent="0.25">
      <c r="A11946">
        <v>56528</v>
      </c>
      <c r="B11946" s="2">
        <v>45.444949999999999</v>
      </c>
      <c r="C11946" s="3">
        <v>1603</v>
      </c>
      <c r="D11946" s="4">
        <v>22260</v>
      </c>
      <c r="E11946" t="s">
        <v>10774</v>
      </c>
      <c r="F11946" s="4" t="s">
        <v>10428</v>
      </c>
      <c r="G11946" s="5">
        <v>1261</v>
      </c>
      <c r="H11946" s="6">
        <v>0.24187149999999999</v>
      </c>
      <c r="I11946" s="7">
        <v>59.896000000000001</v>
      </c>
      <c r="J11946" s="2">
        <v>54.5</v>
      </c>
      <c r="K11946">
        <v>2</v>
      </c>
    </row>
    <row r="11947" spans="1:11" x14ac:dyDescent="0.25">
      <c r="A11947">
        <v>45325</v>
      </c>
      <c r="B11947" s="2">
        <v>45.444240000000001</v>
      </c>
      <c r="C11947" s="3">
        <v>2417</v>
      </c>
      <c r="D11947" s="4">
        <v>19380</v>
      </c>
      <c r="E11947" t="s">
        <v>8674</v>
      </c>
      <c r="F11947" s="4" t="s">
        <v>8295</v>
      </c>
      <c r="G11947" s="5">
        <v>1738</v>
      </c>
      <c r="H11947" s="6">
        <v>0.16168009999999999</v>
      </c>
      <c r="I11947" s="7">
        <v>73.75</v>
      </c>
    </row>
    <row r="11948" spans="1:11" x14ac:dyDescent="0.25">
      <c r="A11948">
        <v>76873</v>
      </c>
      <c r="B11948" s="2">
        <v>45.443809999999999</v>
      </c>
      <c r="C11948" s="3">
        <v>61</v>
      </c>
      <c r="E11948" t="s">
        <v>850</v>
      </c>
      <c r="F11948" s="4" t="s">
        <v>13752</v>
      </c>
      <c r="G11948" s="5">
        <v>61</v>
      </c>
      <c r="H11948" s="6">
        <v>0.34426230000000002</v>
      </c>
      <c r="I11948" s="7">
        <v>42.188000000000002</v>
      </c>
    </row>
    <row r="11949" spans="1:11" x14ac:dyDescent="0.25">
      <c r="A11949">
        <v>36316</v>
      </c>
      <c r="B11949" s="2">
        <v>45.443539999999999</v>
      </c>
      <c r="C11949" s="3">
        <v>1508</v>
      </c>
      <c r="D11949" s="4">
        <v>20020</v>
      </c>
      <c r="E11949" t="s">
        <v>7226</v>
      </c>
      <c r="F11949" s="4" t="s">
        <v>7027</v>
      </c>
      <c r="G11949" s="5">
        <v>1039</v>
      </c>
      <c r="H11949" s="6">
        <v>0.20500479999999999</v>
      </c>
      <c r="I11949" s="7">
        <v>66.25</v>
      </c>
    </row>
    <row r="11950" spans="1:11" x14ac:dyDescent="0.25">
      <c r="A11950">
        <v>18657</v>
      </c>
      <c r="B11950" s="2">
        <v>45.441200000000002</v>
      </c>
      <c r="C11950" s="3">
        <v>12305</v>
      </c>
      <c r="D11950" s="4">
        <v>42540</v>
      </c>
      <c r="E11950" t="s">
        <v>4117</v>
      </c>
      <c r="F11950" s="4" t="s">
        <v>3003</v>
      </c>
      <c r="G11950" s="5">
        <v>8715</v>
      </c>
      <c r="H11950" s="6">
        <v>0.19469939999999999</v>
      </c>
      <c r="I11950" s="7">
        <v>68.028000000000006</v>
      </c>
      <c r="J11950" s="2">
        <v>56.714300000000001</v>
      </c>
      <c r="K11950">
        <v>7</v>
      </c>
    </row>
    <row r="11951" spans="1:11" x14ac:dyDescent="0.25">
      <c r="A11951">
        <v>54667</v>
      </c>
      <c r="B11951" s="2">
        <v>45.438369999999999</v>
      </c>
      <c r="C11951" s="3">
        <v>4854</v>
      </c>
      <c r="E11951" t="s">
        <v>10331</v>
      </c>
      <c r="F11951" s="4" t="s">
        <v>10031</v>
      </c>
      <c r="G11951" s="5">
        <v>3108</v>
      </c>
      <c r="H11951" s="6">
        <v>0.2286909</v>
      </c>
      <c r="I11951" s="7">
        <v>62.15</v>
      </c>
      <c r="J11951" s="2">
        <v>52.75</v>
      </c>
      <c r="K11951">
        <v>4</v>
      </c>
    </row>
    <row r="11952" spans="1:11" x14ac:dyDescent="0.25">
      <c r="A11952">
        <v>99506</v>
      </c>
      <c r="B11952" s="2">
        <v>45.436909999999997</v>
      </c>
      <c r="C11952" s="3">
        <v>7531</v>
      </c>
      <c r="D11952" s="4">
        <v>11260</v>
      </c>
      <c r="E11952" t="s">
        <v>16605</v>
      </c>
      <c r="F11952" s="4" t="s">
        <v>16604</v>
      </c>
      <c r="G11952" s="5">
        <v>2983</v>
      </c>
      <c r="H11952" s="6">
        <v>0.24103250000000001</v>
      </c>
      <c r="I11952" s="7">
        <v>60.014000000000003</v>
      </c>
      <c r="J11952" s="2">
        <v>47</v>
      </c>
      <c r="K11952">
        <v>2</v>
      </c>
    </row>
    <row r="11953" spans="1:12" x14ac:dyDescent="0.25">
      <c r="A11953">
        <v>27980</v>
      </c>
      <c r="B11953" s="2">
        <v>45.435870000000001</v>
      </c>
      <c r="C11953" s="3">
        <v>2065</v>
      </c>
      <c r="E11953" t="s">
        <v>5847</v>
      </c>
      <c r="F11953" s="4" t="s">
        <v>5642</v>
      </c>
      <c r="G11953" s="5">
        <v>1394</v>
      </c>
      <c r="H11953" s="6">
        <v>0.2028674</v>
      </c>
      <c r="I11953" s="7">
        <v>66.606999999999999</v>
      </c>
    </row>
    <row r="11954" spans="1:12" x14ac:dyDescent="0.25">
      <c r="A11954">
        <v>99692</v>
      </c>
      <c r="B11954" s="2">
        <v>45.435499999999998</v>
      </c>
      <c r="C11954" s="3">
        <v>215</v>
      </c>
      <c r="E11954" t="s">
        <v>16705</v>
      </c>
      <c r="F11954" s="4" t="s">
        <v>16604</v>
      </c>
      <c r="G11954" s="5">
        <v>163</v>
      </c>
      <c r="H11954" s="6">
        <v>6.7484699999999995E-2</v>
      </c>
      <c r="I11954" s="7">
        <v>90</v>
      </c>
    </row>
    <row r="11955" spans="1:12" x14ac:dyDescent="0.25">
      <c r="A11955">
        <v>57036</v>
      </c>
      <c r="B11955" s="2">
        <v>45.435339999999997</v>
      </c>
      <c r="C11955" s="3">
        <v>658</v>
      </c>
      <c r="D11955" s="4">
        <v>43620</v>
      </c>
      <c r="E11955" t="s">
        <v>2212</v>
      </c>
      <c r="F11955" s="4" t="s">
        <v>10877</v>
      </c>
      <c r="G11955" s="5">
        <v>485</v>
      </c>
      <c r="H11955" s="6">
        <v>0.21649479999999999</v>
      </c>
      <c r="I11955" s="7">
        <v>64.25</v>
      </c>
    </row>
    <row r="11956" spans="1:12" x14ac:dyDescent="0.25">
      <c r="A11956">
        <v>50066</v>
      </c>
      <c r="B11956" s="2">
        <v>45.435169999999999</v>
      </c>
      <c r="C11956" s="3">
        <v>349</v>
      </c>
      <c r="D11956" s="4">
        <v>19780</v>
      </c>
      <c r="E11956" t="s">
        <v>3136</v>
      </c>
      <c r="F11956" s="4" t="s">
        <v>9593</v>
      </c>
      <c r="G11956" s="5">
        <v>215</v>
      </c>
      <c r="H11956" s="6">
        <v>0.18139540000000001</v>
      </c>
      <c r="I11956" s="7">
        <v>70.313000000000002</v>
      </c>
    </row>
    <row r="11957" spans="1:12" x14ac:dyDescent="0.25">
      <c r="A11957">
        <v>22576</v>
      </c>
      <c r="B11957" s="2">
        <v>45.434840000000001</v>
      </c>
      <c r="C11957" s="3">
        <v>1407</v>
      </c>
      <c r="E11957" t="s">
        <v>4684</v>
      </c>
      <c r="F11957" s="4" t="s">
        <v>4335</v>
      </c>
      <c r="G11957" s="5">
        <v>1164</v>
      </c>
      <c r="H11957" s="6">
        <v>0.23969070000000001</v>
      </c>
      <c r="I11957" s="7">
        <v>60.231000000000002</v>
      </c>
    </row>
    <row r="11958" spans="1:12" x14ac:dyDescent="0.25">
      <c r="A11958">
        <v>85032</v>
      </c>
      <c r="B11958" s="2">
        <v>45.423299999999998</v>
      </c>
      <c r="C11958" s="3">
        <v>71347</v>
      </c>
      <c r="D11958" s="4">
        <v>38060</v>
      </c>
      <c r="E11958" t="s">
        <v>2525</v>
      </c>
      <c r="F11958" s="4" t="s">
        <v>14962</v>
      </c>
      <c r="G11958" s="5">
        <v>47046</v>
      </c>
      <c r="H11958" s="6">
        <v>0.27275430000000001</v>
      </c>
      <c r="I11958" s="7">
        <v>54.515999999999998</v>
      </c>
      <c r="J11958" s="2">
        <v>35</v>
      </c>
      <c r="K11958">
        <v>21</v>
      </c>
      <c r="L11958" s="2">
        <v>23.3</v>
      </c>
    </row>
    <row r="11959" spans="1:12" x14ac:dyDescent="0.25">
      <c r="A11959">
        <v>59270</v>
      </c>
      <c r="B11959" s="2">
        <v>45.410679999999999</v>
      </c>
      <c r="C11959" s="3">
        <v>8052</v>
      </c>
      <c r="E11959" t="s">
        <v>2741</v>
      </c>
      <c r="F11959" s="4" t="s">
        <v>11278</v>
      </c>
      <c r="G11959" s="5">
        <v>5684</v>
      </c>
      <c r="H11959" s="6">
        <v>0.17590149999999999</v>
      </c>
      <c r="I11959" s="7">
        <v>71.25</v>
      </c>
      <c r="J11959" s="2">
        <v>55</v>
      </c>
      <c r="K11959">
        <v>1</v>
      </c>
    </row>
    <row r="11960" spans="1:12" x14ac:dyDescent="0.25">
      <c r="A11960">
        <v>70726</v>
      </c>
      <c r="B11960" s="2">
        <v>45.401009999999999</v>
      </c>
      <c r="C11960" s="3">
        <v>53881</v>
      </c>
      <c r="D11960" s="4">
        <v>12940</v>
      </c>
      <c r="E11960" t="s">
        <v>13051</v>
      </c>
      <c r="F11960" s="4" t="s">
        <v>12927</v>
      </c>
      <c r="G11960" s="5">
        <v>34735</v>
      </c>
      <c r="H11960" s="6">
        <v>0.19383909999999999</v>
      </c>
      <c r="I11960" s="7">
        <v>68.143000000000001</v>
      </c>
      <c r="J11960" s="2">
        <v>52.666699999999999</v>
      </c>
      <c r="K11960">
        <v>3</v>
      </c>
    </row>
    <row r="11961" spans="1:12" x14ac:dyDescent="0.25">
      <c r="A11961">
        <v>60935</v>
      </c>
      <c r="B11961" s="2">
        <v>45.392510000000001</v>
      </c>
      <c r="C11961" s="3">
        <v>1259</v>
      </c>
      <c r="D11961" s="4">
        <v>28100</v>
      </c>
      <c r="E11961" t="s">
        <v>268</v>
      </c>
      <c r="F11961" s="4" t="s">
        <v>11490</v>
      </c>
      <c r="G11961" s="5">
        <v>759</v>
      </c>
      <c r="H11961" s="6">
        <v>0.13421050000000001</v>
      </c>
      <c r="I11961" s="7">
        <v>78.438000000000002</v>
      </c>
      <c r="J11961" s="2">
        <v>59</v>
      </c>
      <c r="K11961">
        <v>1</v>
      </c>
    </row>
    <row r="11962" spans="1:12" x14ac:dyDescent="0.25">
      <c r="A11962">
        <v>61046</v>
      </c>
      <c r="B11962" s="2">
        <v>45.391829999999999</v>
      </c>
      <c r="C11962" s="3">
        <v>2852</v>
      </c>
      <c r="E11962" t="s">
        <v>11660</v>
      </c>
      <c r="F11962" s="4" t="s">
        <v>11490</v>
      </c>
      <c r="G11962" s="5">
        <v>2081</v>
      </c>
      <c r="H11962" s="6">
        <v>0.19750119999999999</v>
      </c>
      <c r="I11962" s="7">
        <v>67.5</v>
      </c>
    </row>
    <row r="11963" spans="1:12" x14ac:dyDescent="0.25">
      <c r="A11963">
        <v>55087</v>
      </c>
      <c r="B11963" s="2">
        <v>45.391260000000003</v>
      </c>
      <c r="C11963" s="3">
        <v>395</v>
      </c>
      <c r="D11963" s="4">
        <v>22060</v>
      </c>
      <c r="E11963" t="s">
        <v>2896</v>
      </c>
      <c r="F11963" s="4" t="s">
        <v>10428</v>
      </c>
      <c r="G11963" s="5">
        <v>291</v>
      </c>
      <c r="H11963" s="6">
        <v>0.14041100000000001</v>
      </c>
      <c r="I11963" s="7">
        <v>77.361000000000004</v>
      </c>
    </row>
    <row r="11964" spans="1:12" x14ac:dyDescent="0.25">
      <c r="A11964">
        <v>14006</v>
      </c>
      <c r="B11964" s="2">
        <v>45.38955</v>
      </c>
      <c r="C11964" s="3">
        <v>9612</v>
      </c>
      <c r="D11964" s="4">
        <v>15380</v>
      </c>
      <c r="E11964" t="s">
        <v>2760</v>
      </c>
      <c r="F11964" s="4" t="s">
        <v>1280</v>
      </c>
      <c r="G11964" s="5">
        <v>6868</v>
      </c>
      <c r="H11964" s="6">
        <v>0.1881188</v>
      </c>
      <c r="I11964" s="7">
        <v>69.113</v>
      </c>
      <c r="J11964" s="2">
        <v>54</v>
      </c>
      <c r="K11964">
        <v>3</v>
      </c>
    </row>
    <row r="11965" spans="1:12" x14ac:dyDescent="0.25">
      <c r="A11965">
        <v>14080</v>
      </c>
      <c r="B11965" s="2">
        <v>45.387149999999998</v>
      </c>
      <c r="C11965" s="3">
        <v>4467</v>
      </c>
      <c r="D11965" s="4">
        <v>15380</v>
      </c>
      <c r="E11965" t="s">
        <v>174</v>
      </c>
      <c r="F11965" s="4" t="s">
        <v>1280</v>
      </c>
      <c r="G11965" s="5">
        <v>3177</v>
      </c>
      <c r="H11965" s="6">
        <v>0.18093139999999999</v>
      </c>
      <c r="I11965" s="7">
        <v>70.352000000000004</v>
      </c>
      <c r="J11965" s="2">
        <v>52</v>
      </c>
      <c r="K11965">
        <v>1</v>
      </c>
    </row>
    <row r="11966" spans="1:12" x14ac:dyDescent="0.25">
      <c r="A11966">
        <v>55021</v>
      </c>
      <c r="B11966" s="2">
        <v>45.381520000000002</v>
      </c>
      <c r="C11966" s="3">
        <v>29951</v>
      </c>
      <c r="D11966" s="4">
        <v>22060</v>
      </c>
      <c r="E11966" t="s">
        <v>10436</v>
      </c>
      <c r="F11966" s="4" t="s">
        <v>10428</v>
      </c>
      <c r="G11966" s="5">
        <v>20326</v>
      </c>
      <c r="H11966" s="6">
        <v>0.19456879999999999</v>
      </c>
      <c r="I11966" s="7">
        <v>67.994</v>
      </c>
      <c r="J11966" s="2">
        <v>49.777799999999999</v>
      </c>
      <c r="K11966">
        <v>9</v>
      </c>
    </row>
    <row r="11967" spans="1:12" x14ac:dyDescent="0.25">
      <c r="A11967">
        <v>78160</v>
      </c>
      <c r="B11967" s="2">
        <v>45.375880000000002</v>
      </c>
      <c r="C11967" s="3">
        <v>4788</v>
      </c>
      <c r="D11967" s="4">
        <v>41700</v>
      </c>
      <c r="E11967" t="s">
        <v>3175</v>
      </c>
      <c r="F11967" s="4" t="s">
        <v>13752</v>
      </c>
      <c r="G11967" s="5">
        <v>3221</v>
      </c>
      <c r="H11967" s="6">
        <v>0.18901299999999999</v>
      </c>
      <c r="I11967" s="7">
        <v>68.953000000000003</v>
      </c>
      <c r="J11967" s="2">
        <v>49</v>
      </c>
      <c r="K11967">
        <v>1</v>
      </c>
    </row>
    <row r="11968" spans="1:12" x14ac:dyDescent="0.25">
      <c r="A11968">
        <v>56297</v>
      </c>
      <c r="B11968" s="2">
        <v>45.374969999999998</v>
      </c>
      <c r="C11968" s="3">
        <v>871</v>
      </c>
      <c r="E11968" t="s">
        <v>10704</v>
      </c>
      <c r="F11968" s="4" t="s">
        <v>10428</v>
      </c>
      <c r="G11968" s="5">
        <v>574</v>
      </c>
      <c r="H11968" s="6">
        <v>0.17247390000000001</v>
      </c>
      <c r="I11968" s="7">
        <v>71.805999999999997</v>
      </c>
    </row>
    <row r="11969" spans="1:12" x14ac:dyDescent="0.25">
      <c r="A11969">
        <v>55945</v>
      </c>
      <c r="B11969" s="2">
        <v>45.374609999999997</v>
      </c>
      <c r="C11969" s="3">
        <v>1217</v>
      </c>
      <c r="D11969" s="4">
        <v>40340</v>
      </c>
      <c r="E11969" t="s">
        <v>9629</v>
      </c>
      <c r="F11969" s="4" t="s">
        <v>10428</v>
      </c>
      <c r="G11969" s="5">
        <v>915</v>
      </c>
      <c r="H11969" s="6">
        <v>0.15191260000000001</v>
      </c>
      <c r="I11969" s="7">
        <v>75.356999999999999</v>
      </c>
      <c r="J11969" s="2">
        <v>63</v>
      </c>
      <c r="K11969">
        <v>1</v>
      </c>
    </row>
    <row r="11970" spans="1:12" x14ac:dyDescent="0.25">
      <c r="A11970">
        <v>4352</v>
      </c>
      <c r="B11970" s="2">
        <v>45.374119999999998</v>
      </c>
      <c r="C11970" s="3">
        <v>1656</v>
      </c>
      <c r="D11970" s="4">
        <v>12300</v>
      </c>
      <c r="E11970" t="s">
        <v>807</v>
      </c>
      <c r="F11970" s="4" t="s">
        <v>701</v>
      </c>
      <c r="G11970" s="5">
        <v>1146</v>
      </c>
      <c r="H11970" s="6">
        <v>0.2755013</v>
      </c>
      <c r="I11970" s="7">
        <v>54</v>
      </c>
      <c r="J11970" s="2">
        <v>40</v>
      </c>
      <c r="K11970">
        <v>5</v>
      </c>
    </row>
    <row r="11971" spans="1:12" x14ac:dyDescent="0.25">
      <c r="A11971">
        <v>17502</v>
      </c>
      <c r="B11971" s="2">
        <v>45.373359999999998</v>
      </c>
      <c r="C11971" s="3">
        <v>2790</v>
      </c>
      <c r="D11971" s="4">
        <v>29540</v>
      </c>
      <c r="E11971" t="s">
        <v>2699</v>
      </c>
      <c r="F11971" s="4" t="s">
        <v>3003</v>
      </c>
      <c r="G11971" s="5">
        <v>2048</v>
      </c>
      <c r="H11971" s="6">
        <v>0.14550779999999999</v>
      </c>
      <c r="I11971" s="7">
        <v>76.457999999999998</v>
      </c>
    </row>
    <row r="11972" spans="1:12" x14ac:dyDescent="0.25">
      <c r="A11972">
        <v>78005</v>
      </c>
      <c r="B11972" s="2">
        <v>45.372810000000001</v>
      </c>
      <c r="C11972" s="3">
        <v>349</v>
      </c>
      <c r="E11972" t="s">
        <v>14151</v>
      </c>
      <c r="F11972" s="4" t="s">
        <v>13752</v>
      </c>
      <c r="G11972" s="5">
        <v>263</v>
      </c>
      <c r="H11972" s="6">
        <v>0.1780303</v>
      </c>
      <c r="I11972" s="7">
        <v>70.832999999999998</v>
      </c>
    </row>
    <row r="11973" spans="1:12" x14ac:dyDescent="0.25">
      <c r="A11973">
        <v>55041</v>
      </c>
      <c r="B11973" s="2">
        <v>45.371420000000001</v>
      </c>
      <c r="C11973" s="3">
        <v>7585</v>
      </c>
      <c r="D11973" s="4">
        <v>40340</v>
      </c>
      <c r="E11973" t="s">
        <v>3509</v>
      </c>
      <c r="F11973" s="4" t="s">
        <v>10428</v>
      </c>
      <c r="G11973" s="5">
        <v>5506</v>
      </c>
      <c r="H11973" s="6">
        <v>0.22280730000000001</v>
      </c>
      <c r="I11973" s="7">
        <v>63.094999999999999</v>
      </c>
      <c r="J11973" s="2">
        <v>38</v>
      </c>
      <c r="K11973">
        <v>2</v>
      </c>
    </row>
    <row r="11974" spans="1:12" x14ac:dyDescent="0.25">
      <c r="A11974">
        <v>48626</v>
      </c>
      <c r="B11974" s="2">
        <v>45.369120000000002</v>
      </c>
      <c r="C11974" s="3">
        <v>5981</v>
      </c>
      <c r="D11974" s="4">
        <v>40980</v>
      </c>
      <c r="E11974" t="s">
        <v>2851</v>
      </c>
      <c r="F11974" s="4" t="s">
        <v>9106</v>
      </c>
      <c r="G11974" s="5">
        <v>4105</v>
      </c>
      <c r="H11974" s="6">
        <v>0.193132</v>
      </c>
      <c r="I11974" s="7">
        <v>68.222999999999999</v>
      </c>
      <c r="J11974" s="2">
        <v>44</v>
      </c>
      <c r="K11974">
        <v>1</v>
      </c>
    </row>
    <row r="11975" spans="1:12" x14ac:dyDescent="0.25">
      <c r="A11975">
        <v>62351</v>
      </c>
      <c r="B11975" s="2">
        <v>45.367820000000002</v>
      </c>
      <c r="C11975" s="3">
        <v>1932</v>
      </c>
      <c r="D11975" s="4">
        <v>39500</v>
      </c>
      <c r="E11975" t="s">
        <v>225</v>
      </c>
      <c r="F11975" s="4" t="s">
        <v>11490</v>
      </c>
      <c r="G11975" s="5">
        <v>1304</v>
      </c>
      <c r="H11975" s="6">
        <v>0.19080459999999999</v>
      </c>
      <c r="I11975" s="7">
        <v>68.625</v>
      </c>
    </row>
    <row r="11976" spans="1:12" x14ac:dyDescent="0.25">
      <c r="A11976">
        <v>24065</v>
      </c>
      <c r="B11976" s="2">
        <v>45.366410000000002</v>
      </c>
      <c r="C11976" s="3">
        <v>6435</v>
      </c>
      <c r="D11976" s="4">
        <v>40220</v>
      </c>
      <c r="E11976" t="s">
        <v>4950</v>
      </c>
      <c r="F11976" s="4" t="s">
        <v>4335</v>
      </c>
      <c r="G11976" s="5">
        <v>4585</v>
      </c>
      <c r="H11976" s="6">
        <v>0.21177750000000001</v>
      </c>
      <c r="I11976" s="7">
        <v>65</v>
      </c>
      <c r="J11976" s="2">
        <v>49</v>
      </c>
      <c r="K11976">
        <v>1</v>
      </c>
    </row>
    <row r="11977" spans="1:12" x14ac:dyDescent="0.25">
      <c r="A11977">
        <v>53405</v>
      </c>
      <c r="B11977" s="2">
        <v>45.361310000000003</v>
      </c>
      <c r="C11977" s="3">
        <v>25187</v>
      </c>
      <c r="D11977" s="4">
        <v>39540</v>
      </c>
      <c r="E11977" t="s">
        <v>5293</v>
      </c>
      <c r="F11977" s="4" t="s">
        <v>10031</v>
      </c>
      <c r="G11977" s="5">
        <v>16745</v>
      </c>
      <c r="H11977" s="6">
        <v>0.21570619999999999</v>
      </c>
      <c r="I11977" s="7">
        <v>64.317999999999998</v>
      </c>
      <c r="J11977" s="2">
        <v>40.529400000000003</v>
      </c>
      <c r="K11977">
        <v>17</v>
      </c>
      <c r="L11977" s="2">
        <v>54.4</v>
      </c>
    </row>
    <row r="11978" spans="1:12" x14ac:dyDescent="0.25">
      <c r="A11978">
        <v>33955</v>
      </c>
      <c r="B11978" s="2">
        <v>45.355319999999999</v>
      </c>
      <c r="C11978" s="3">
        <v>9897</v>
      </c>
      <c r="D11978" s="4">
        <v>39460</v>
      </c>
      <c r="E11978" t="s">
        <v>6962</v>
      </c>
      <c r="F11978" s="4" t="s">
        <v>6689</v>
      </c>
      <c r="G11978" s="5">
        <v>8253</v>
      </c>
      <c r="H11978" s="6">
        <v>0.26669090000000001</v>
      </c>
      <c r="I11978" s="7">
        <v>55.505000000000003</v>
      </c>
      <c r="J11978" s="2">
        <v>46</v>
      </c>
      <c r="K11978">
        <v>1</v>
      </c>
    </row>
    <row r="11979" spans="1:12" x14ac:dyDescent="0.25">
      <c r="A11979">
        <v>7304</v>
      </c>
      <c r="B11979" s="2">
        <v>45.346600000000002</v>
      </c>
      <c r="C11979" s="3">
        <v>41820</v>
      </c>
      <c r="D11979" s="4">
        <v>35620</v>
      </c>
      <c r="E11979" t="s">
        <v>1412</v>
      </c>
      <c r="F11979" s="4" t="s">
        <v>1341</v>
      </c>
      <c r="G11979" s="5">
        <v>28187</v>
      </c>
      <c r="H11979" s="6">
        <v>0.27132109999999998</v>
      </c>
      <c r="I11979" s="7">
        <v>54.7</v>
      </c>
      <c r="J11979" s="2">
        <v>42.923099999999998</v>
      </c>
      <c r="K11979">
        <v>13</v>
      </c>
      <c r="L11979" s="2">
        <v>66.8</v>
      </c>
    </row>
    <row r="11980" spans="1:12" x14ac:dyDescent="0.25">
      <c r="A11980">
        <v>4005</v>
      </c>
      <c r="B11980" s="2">
        <v>45.336199999999998</v>
      </c>
      <c r="C11980" s="3">
        <v>23152</v>
      </c>
      <c r="D11980" s="4">
        <v>38860</v>
      </c>
      <c r="E11980" t="s">
        <v>713</v>
      </c>
      <c r="F11980" s="4" t="s">
        <v>701</v>
      </c>
      <c r="G11980" s="5">
        <v>15293</v>
      </c>
      <c r="H11980" s="6">
        <v>0.22990910000000001</v>
      </c>
      <c r="I11980" s="7">
        <v>61.854999999999997</v>
      </c>
      <c r="J11980" s="2">
        <v>50.142899999999997</v>
      </c>
      <c r="K11980">
        <v>7</v>
      </c>
    </row>
    <row r="11981" spans="1:12" x14ac:dyDescent="0.25">
      <c r="A11981">
        <v>93440</v>
      </c>
      <c r="B11981" s="2">
        <v>45.332299999999996</v>
      </c>
      <c r="C11981" s="3">
        <v>1472</v>
      </c>
      <c r="D11981" s="4">
        <v>42200</v>
      </c>
      <c r="E11981" t="s">
        <v>15214</v>
      </c>
      <c r="F11981" s="4" t="s">
        <v>15368</v>
      </c>
      <c r="G11981" s="5">
        <v>1011</v>
      </c>
      <c r="H11981" s="6">
        <v>0.24925820000000001</v>
      </c>
      <c r="I11981" s="7">
        <v>58.5</v>
      </c>
      <c r="J11981" s="2">
        <v>61</v>
      </c>
      <c r="K11981">
        <v>1</v>
      </c>
    </row>
    <row r="11982" spans="1:12" x14ac:dyDescent="0.25">
      <c r="A11982">
        <v>67657</v>
      </c>
      <c r="B11982" s="2">
        <v>45.332000000000001</v>
      </c>
      <c r="C11982" s="3">
        <v>268</v>
      </c>
      <c r="E11982" t="s">
        <v>12699</v>
      </c>
      <c r="F11982" s="4" t="s">
        <v>12494</v>
      </c>
      <c r="G11982" s="5">
        <v>204</v>
      </c>
      <c r="H11982" s="6">
        <v>0.32195119999999999</v>
      </c>
      <c r="I11982" s="7">
        <v>45.938000000000002</v>
      </c>
      <c r="J11982" s="2">
        <v>53</v>
      </c>
      <c r="K11982">
        <v>1</v>
      </c>
    </row>
    <row r="11983" spans="1:12" x14ac:dyDescent="0.25">
      <c r="A11983">
        <v>41766</v>
      </c>
      <c r="B11983" s="2">
        <v>45.33193</v>
      </c>
      <c r="C11983" s="3">
        <v>184</v>
      </c>
      <c r="E11983" t="s">
        <v>8141</v>
      </c>
      <c r="F11983" s="4" t="s">
        <v>7883</v>
      </c>
      <c r="G11983" s="5">
        <v>94</v>
      </c>
      <c r="H11983" s="6">
        <v>0.1157895</v>
      </c>
      <c r="I11983" s="7">
        <v>81.563000000000002</v>
      </c>
    </row>
    <row r="11984" spans="1:12" x14ac:dyDescent="0.25">
      <c r="A11984">
        <v>98563</v>
      </c>
      <c r="B11984" s="2">
        <v>45.330449999999999</v>
      </c>
      <c r="C11984" s="3">
        <v>8319</v>
      </c>
      <c r="D11984" s="4">
        <v>10140</v>
      </c>
      <c r="E11984" t="s">
        <v>16454</v>
      </c>
      <c r="F11984" s="4" t="s">
        <v>16344</v>
      </c>
      <c r="G11984" s="5">
        <v>6074</v>
      </c>
      <c r="H11984" s="6">
        <v>0.18880659999999999</v>
      </c>
      <c r="I11984" s="7">
        <v>68.933999999999997</v>
      </c>
      <c r="J11984" s="2">
        <v>57.5</v>
      </c>
      <c r="K11984">
        <v>6</v>
      </c>
    </row>
    <row r="11985" spans="1:12" x14ac:dyDescent="0.25">
      <c r="A11985">
        <v>85206</v>
      </c>
      <c r="B11985" s="2">
        <v>45.323120000000003</v>
      </c>
      <c r="C11985" s="3">
        <v>32887</v>
      </c>
      <c r="D11985" s="4">
        <v>38060</v>
      </c>
      <c r="E11985" t="s">
        <v>14649</v>
      </c>
      <c r="F11985" s="4" t="s">
        <v>14962</v>
      </c>
      <c r="G11985" s="5">
        <v>24563</v>
      </c>
      <c r="H11985" s="6">
        <v>0.25696140000000001</v>
      </c>
      <c r="I11985" s="7">
        <v>57.152000000000001</v>
      </c>
      <c r="J11985" s="2">
        <v>39</v>
      </c>
      <c r="K11985">
        <v>3</v>
      </c>
    </row>
    <row r="11986" spans="1:12" x14ac:dyDescent="0.25">
      <c r="A11986">
        <v>13748</v>
      </c>
      <c r="B11986" s="2">
        <v>45.316600000000001</v>
      </c>
      <c r="C11986" s="3">
        <v>3907</v>
      </c>
      <c r="D11986" s="4">
        <v>13780</v>
      </c>
      <c r="E11986" t="s">
        <v>2705</v>
      </c>
      <c r="F11986" s="4" t="s">
        <v>1280</v>
      </c>
      <c r="G11986" s="5">
        <v>2671</v>
      </c>
      <c r="H11986" s="6">
        <v>0.21781439999999999</v>
      </c>
      <c r="I11986" s="7">
        <v>63.914000000000001</v>
      </c>
    </row>
    <row r="11987" spans="1:12" x14ac:dyDescent="0.25">
      <c r="A11987">
        <v>52404</v>
      </c>
      <c r="B11987" s="2">
        <v>45.310250000000003</v>
      </c>
      <c r="C11987" s="3">
        <v>38687</v>
      </c>
      <c r="D11987" s="4">
        <v>16300</v>
      </c>
      <c r="E11987" t="s">
        <v>9977</v>
      </c>
      <c r="F11987" s="4" t="s">
        <v>9593</v>
      </c>
      <c r="G11987" s="5">
        <v>23877</v>
      </c>
      <c r="H11987" s="6">
        <v>0.2145579</v>
      </c>
      <c r="I11987" s="7">
        <v>64.475999999999999</v>
      </c>
      <c r="J11987" s="2">
        <v>57.333300000000001</v>
      </c>
      <c r="K11987">
        <v>15</v>
      </c>
      <c r="L11987" s="2">
        <v>99.8</v>
      </c>
    </row>
    <row r="11988" spans="1:12" x14ac:dyDescent="0.25">
      <c r="A11988">
        <v>54110</v>
      </c>
      <c r="B11988" s="2">
        <v>45.303699999999999</v>
      </c>
      <c r="C11988" s="3">
        <v>5331</v>
      </c>
      <c r="D11988" s="4">
        <v>11540</v>
      </c>
      <c r="E11988" t="s">
        <v>10178</v>
      </c>
      <c r="F11988" s="4" t="s">
        <v>10031</v>
      </c>
      <c r="G11988" s="5">
        <v>3493</v>
      </c>
      <c r="H11988" s="6">
        <v>0.17377609999999999</v>
      </c>
      <c r="I11988" s="7">
        <v>71.521000000000001</v>
      </c>
      <c r="J11988" s="2">
        <v>52</v>
      </c>
      <c r="K11988">
        <v>1</v>
      </c>
    </row>
    <row r="11989" spans="1:12" x14ac:dyDescent="0.25">
      <c r="A11989">
        <v>49885</v>
      </c>
      <c r="B11989" s="2">
        <v>45.302520000000001</v>
      </c>
      <c r="C11989" s="3">
        <v>1889</v>
      </c>
      <c r="D11989" s="4">
        <v>32100</v>
      </c>
      <c r="E11989" t="s">
        <v>9552</v>
      </c>
      <c r="F11989" s="4" t="s">
        <v>9106</v>
      </c>
      <c r="G11989" s="5">
        <v>1401</v>
      </c>
      <c r="H11989" s="6">
        <v>0.213419</v>
      </c>
      <c r="I11989" s="7">
        <v>64.667000000000002</v>
      </c>
    </row>
    <row r="11990" spans="1:12" x14ac:dyDescent="0.25">
      <c r="A11990">
        <v>97404</v>
      </c>
      <c r="B11990" s="2">
        <v>45.296669999999999</v>
      </c>
      <c r="C11990" s="3">
        <v>32972</v>
      </c>
      <c r="D11990" s="4">
        <v>21660</v>
      </c>
      <c r="E11990" t="s">
        <v>12349</v>
      </c>
      <c r="F11990" s="4" t="s">
        <v>16170</v>
      </c>
      <c r="G11990" s="5">
        <v>23100</v>
      </c>
      <c r="H11990" s="6">
        <v>0.2467965</v>
      </c>
      <c r="I11990" s="7">
        <v>58.898000000000003</v>
      </c>
      <c r="J11990" s="2">
        <v>48.142899999999997</v>
      </c>
      <c r="K11990">
        <v>21</v>
      </c>
      <c r="L11990" s="2">
        <v>88.8</v>
      </c>
    </row>
    <row r="11991" spans="1:12" x14ac:dyDescent="0.25">
      <c r="A11991">
        <v>98801</v>
      </c>
      <c r="B11991" s="2">
        <v>45.284700000000001</v>
      </c>
      <c r="C11991" s="3">
        <v>41526</v>
      </c>
      <c r="D11991" s="4">
        <v>48300</v>
      </c>
      <c r="E11991" t="s">
        <v>16496</v>
      </c>
      <c r="F11991" s="4" t="s">
        <v>16344</v>
      </c>
      <c r="G11991" s="5">
        <v>26913</v>
      </c>
      <c r="H11991" s="6">
        <v>0.24567140000000001</v>
      </c>
      <c r="I11991" s="7">
        <v>59.087000000000003</v>
      </c>
      <c r="J11991" s="2">
        <v>49.578899999999997</v>
      </c>
      <c r="K11991">
        <v>19</v>
      </c>
      <c r="L11991" s="2">
        <v>92.3</v>
      </c>
    </row>
    <row r="11992" spans="1:12" x14ac:dyDescent="0.25">
      <c r="A11992">
        <v>99546</v>
      </c>
      <c r="B11992" s="2">
        <v>45.278239999999997</v>
      </c>
      <c r="C11992" s="3">
        <v>114</v>
      </c>
      <c r="E11992" t="s">
        <v>16607</v>
      </c>
      <c r="F11992" s="4" t="s">
        <v>16604</v>
      </c>
      <c r="G11992" s="5">
        <v>82</v>
      </c>
      <c r="H11992" s="6">
        <v>0.14634150000000001</v>
      </c>
      <c r="I11992" s="7">
        <v>76.25</v>
      </c>
    </row>
    <row r="11993" spans="1:12" x14ac:dyDescent="0.25">
      <c r="A11993">
        <v>12817</v>
      </c>
      <c r="B11993" s="2">
        <v>45.277850000000001</v>
      </c>
      <c r="C11993" s="3">
        <v>2358</v>
      </c>
      <c r="D11993" s="4">
        <v>24020</v>
      </c>
      <c r="E11993" t="s">
        <v>2367</v>
      </c>
      <c r="F11993" s="4" t="s">
        <v>1280</v>
      </c>
      <c r="G11993" s="5">
        <v>1541</v>
      </c>
      <c r="H11993" s="6">
        <v>0.26930559999999998</v>
      </c>
      <c r="I11993" s="7">
        <v>55</v>
      </c>
    </row>
    <row r="11994" spans="1:12" x14ac:dyDescent="0.25">
      <c r="A11994">
        <v>50528</v>
      </c>
      <c r="B11994" s="2">
        <v>45.2774</v>
      </c>
      <c r="C11994" s="3">
        <v>467</v>
      </c>
      <c r="E11994" t="s">
        <v>9727</v>
      </c>
      <c r="F11994" s="4" t="s">
        <v>9593</v>
      </c>
      <c r="G11994" s="5">
        <v>356</v>
      </c>
      <c r="H11994" s="6">
        <v>0.1235955</v>
      </c>
      <c r="I11994" s="7">
        <v>80.179000000000002</v>
      </c>
      <c r="J11994" s="2">
        <v>55</v>
      </c>
      <c r="K11994">
        <v>1</v>
      </c>
    </row>
    <row r="11995" spans="1:12" x14ac:dyDescent="0.25">
      <c r="A11995">
        <v>30620</v>
      </c>
      <c r="B11995" s="2">
        <v>45.275410000000001</v>
      </c>
      <c r="C11995" s="3">
        <v>12668</v>
      </c>
      <c r="D11995" s="4">
        <v>12060</v>
      </c>
      <c r="E11995" t="s">
        <v>607</v>
      </c>
      <c r="F11995" s="4" t="s">
        <v>6363</v>
      </c>
      <c r="G11995" s="5">
        <v>7939</v>
      </c>
      <c r="H11995" s="6">
        <v>0.2011588</v>
      </c>
      <c r="I11995" s="7">
        <v>66.769000000000005</v>
      </c>
      <c r="J11995" s="2">
        <v>40</v>
      </c>
      <c r="K11995">
        <v>2</v>
      </c>
    </row>
    <row r="11996" spans="1:12" x14ac:dyDescent="0.25">
      <c r="A11996">
        <v>16440</v>
      </c>
      <c r="B11996" s="2">
        <v>45.273350000000001</v>
      </c>
      <c r="C11996" s="3">
        <v>865</v>
      </c>
      <c r="D11996" s="4">
        <v>32740</v>
      </c>
      <c r="E11996" t="s">
        <v>3518</v>
      </c>
      <c r="F11996" s="4" t="s">
        <v>3003</v>
      </c>
      <c r="G11996" s="5">
        <v>674</v>
      </c>
      <c r="H11996" s="6">
        <v>0.2240356</v>
      </c>
      <c r="I11996" s="7">
        <v>62.813000000000002</v>
      </c>
      <c r="J11996" s="2">
        <v>53</v>
      </c>
      <c r="K11996">
        <v>1</v>
      </c>
    </row>
    <row r="11997" spans="1:12" x14ac:dyDescent="0.25">
      <c r="A11997">
        <v>13636</v>
      </c>
      <c r="B11997" s="2">
        <v>45.273139999999998</v>
      </c>
      <c r="C11997" s="3">
        <v>286</v>
      </c>
      <c r="D11997" s="4">
        <v>48060</v>
      </c>
      <c r="E11997" t="s">
        <v>2659</v>
      </c>
      <c r="F11997" s="4" t="s">
        <v>1280</v>
      </c>
      <c r="G11997" s="5">
        <v>197</v>
      </c>
      <c r="H11997" s="6">
        <v>0.20202020000000001</v>
      </c>
      <c r="I11997" s="7">
        <v>66.606999999999999</v>
      </c>
      <c r="J11997" s="2">
        <v>46</v>
      </c>
      <c r="K11997">
        <v>1</v>
      </c>
    </row>
    <row r="11998" spans="1:12" x14ac:dyDescent="0.25">
      <c r="A11998">
        <v>56265</v>
      </c>
      <c r="B11998" s="2">
        <v>45.271810000000002</v>
      </c>
      <c r="C11998" s="3">
        <v>7637</v>
      </c>
      <c r="E11998" t="s">
        <v>10689</v>
      </c>
      <c r="F11998" s="4" t="s">
        <v>10428</v>
      </c>
      <c r="G11998" s="5">
        <v>5364</v>
      </c>
      <c r="H11998" s="6">
        <v>0.19328980000000001</v>
      </c>
      <c r="I11998" s="7">
        <v>68.114000000000004</v>
      </c>
      <c r="J11998" s="2">
        <v>54</v>
      </c>
      <c r="K11998">
        <v>2</v>
      </c>
    </row>
    <row r="11999" spans="1:12" x14ac:dyDescent="0.25">
      <c r="A11999">
        <v>3448</v>
      </c>
      <c r="B11999" s="2">
        <v>45.270400000000002</v>
      </c>
      <c r="C11999" s="3">
        <v>610</v>
      </c>
      <c r="D11999" s="4">
        <v>28300</v>
      </c>
      <c r="E11999" t="s">
        <v>596</v>
      </c>
      <c r="F11999" s="4" t="s">
        <v>520</v>
      </c>
      <c r="G11999" s="5">
        <v>497</v>
      </c>
      <c r="H11999" s="6">
        <v>0.25903619999999999</v>
      </c>
      <c r="I11999" s="7">
        <v>56.75</v>
      </c>
    </row>
    <row r="12000" spans="1:12" x14ac:dyDescent="0.25">
      <c r="A12000">
        <v>56472</v>
      </c>
      <c r="B12000" s="2">
        <v>45.269069999999999</v>
      </c>
      <c r="C12000" s="3">
        <v>7500</v>
      </c>
      <c r="D12000" s="4">
        <v>14660</v>
      </c>
      <c r="E12000" t="s">
        <v>10762</v>
      </c>
      <c r="F12000" s="4" t="s">
        <v>10428</v>
      </c>
      <c r="G12000" s="5">
        <v>5089</v>
      </c>
      <c r="H12000" s="6">
        <v>0.26036550000000003</v>
      </c>
      <c r="I12000" s="7">
        <v>56.518000000000001</v>
      </c>
      <c r="J12000" s="2">
        <v>47</v>
      </c>
      <c r="K12000">
        <v>1</v>
      </c>
    </row>
    <row r="12001" spans="1:12" x14ac:dyDescent="0.25">
      <c r="A12001">
        <v>27808</v>
      </c>
      <c r="B12001" s="2">
        <v>45.267449999999997</v>
      </c>
      <c r="C12001" s="3">
        <v>2190</v>
      </c>
      <c r="D12001" s="4">
        <v>47820</v>
      </c>
      <c r="E12001" t="s">
        <v>627</v>
      </c>
      <c r="F12001" s="4" t="s">
        <v>5642</v>
      </c>
      <c r="G12001" s="5">
        <v>1651</v>
      </c>
      <c r="H12001" s="6">
        <v>0.27300239999999998</v>
      </c>
      <c r="I12001" s="7">
        <v>54.332999999999998</v>
      </c>
      <c r="J12001" s="2">
        <v>54</v>
      </c>
      <c r="K12001">
        <v>1</v>
      </c>
    </row>
    <row r="12002" spans="1:12" x14ac:dyDescent="0.25">
      <c r="A12002">
        <v>98198</v>
      </c>
      <c r="B12002" s="2">
        <v>45.261069999999997</v>
      </c>
      <c r="C12002" s="3">
        <v>35748</v>
      </c>
      <c r="D12002" s="4">
        <v>42660</v>
      </c>
      <c r="E12002" t="s">
        <v>16366</v>
      </c>
      <c r="F12002" s="4" t="s">
        <v>16344</v>
      </c>
      <c r="G12002" s="5">
        <v>25010</v>
      </c>
      <c r="H12002" s="6">
        <v>0.22610949999999999</v>
      </c>
      <c r="I12002" s="7">
        <v>62.429000000000002</v>
      </c>
      <c r="J12002" s="2">
        <v>47.909100000000002</v>
      </c>
      <c r="K12002">
        <v>11</v>
      </c>
      <c r="L12002" s="2">
        <v>87.8</v>
      </c>
    </row>
    <row r="12003" spans="1:12" x14ac:dyDescent="0.25">
      <c r="A12003">
        <v>51245</v>
      </c>
      <c r="B12003" s="2">
        <v>45.25488</v>
      </c>
      <c r="C12003" s="3">
        <v>1389</v>
      </c>
      <c r="E12003" t="s">
        <v>9834</v>
      </c>
      <c r="F12003" s="4" t="s">
        <v>9593</v>
      </c>
      <c r="G12003" s="5">
        <v>864</v>
      </c>
      <c r="H12003" s="6">
        <v>0.20254630000000001</v>
      </c>
      <c r="I12003" s="7">
        <v>66.5</v>
      </c>
    </row>
    <row r="12004" spans="1:12" x14ac:dyDescent="0.25">
      <c r="A12004">
        <v>99116</v>
      </c>
      <c r="B12004" s="2">
        <v>45.254429999999999</v>
      </c>
      <c r="C12004" s="3">
        <v>1664</v>
      </c>
      <c r="E12004" t="s">
        <v>16559</v>
      </c>
      <c r="F12004" s="4" t="s">
        <v>16344</v>
      </c>
      <c r="G12004" s="5">
        <v>1050</v>
      </c>
      <c r="H12004" s="6">
        <v>0.2473834</v>
      </c>
      <c r="I12004" s="7">
        <v>58.75</v>
      </c>
    </row>
    <row r="12005" spans="1:12" x14ac:dyDescent="0.25">
      <c r="A12005">
        <v>84017</v>
      </c>
      <c r="B12005" s="2">
        <v>45.25356</v>
      </c>
      <c r="C12005" s="3">
        <v>4184</v>
      </c>
      <c r="D12005" s="4">
        <v>44920</v>
      </c>
      <c r="E12005" t="s">
        <v>14859</v>
      </c>
      <c r="F12005" s="4" t="s">
        <v>14851</v>
      </c>
      <c r="G12005" s="5">
        <v>2588</v>
      </c>
      <c r="H12005" s="6">
        <v>0.1959042</v>
      </c>
      <c r="I12005" s="7">
        <v>67.643000000000001</v>
      </c>
      <c r="J12005" s="2">
        <v>62.5</v>
      </c>
      <c r="K12005">
        <v>2</v>
      </c>
    </row>
    <row r="12006" spans="1:12" x14ac:dyDescent="0.25">
      <c r="A12006">
        <v>56309</v>
      </c>
      <c r="B12006" s="2">
        <v>45.252719999999997</v>
      </c>
      <c r="C12006" s="3">
        <v>1207</v>
      </c>
      <c r="E12006" t="s">
        <v>142</v>
      </c>
      <c r="F12006" s="4" t="s">
        <v>10428</v>
      </c>
      <c r="G12006" s="5">
        <v>903</v>
      </c>
      <c r="H12006" s="6">
        <v>0.2068584</v>
      </c>
      <c r="I12006" s="7">
        <v>65.75</v>
      </c>
    </row>
    <row r="12007" spans="1:12" x14ac:dyDescent="0.25">
      <c r="A12007">
        <v>58549</v>
      </c>
      <c r="B12007" s="2">
        <v>45.252470000000002</v>
      </c>
      <c r="C12007" s="3">
        <v>192</v>
      </c>
      <c r="E12007" t="s">
        <v>11202</v>
      </c>
      <c r="F12007" s="4" t="s">
        <v>11069</v>
      </c>
      <c r="G12007" s="5">
        <v>122</v>
      </c>
      <c r="H12007" s="6">
        <v>0.2377049</v>
      </c>
      <c r="I12007" s="7">
        <v>60.417000000000002</v>
      </c>
    </row>
    <row r="12008" spans="1:12" x14ac:dyDescent="0.25">
      <c r="A12008">
        <v>40065</v>
      </c>
      <c r="B12008" s="2">
        <v>45.247860000000003</v>
      </c>
      <c r="C12008" s="3">
        <v>28933</v>
      </c>
      <c r="D12008" s="4">
        <v>31140</v>
      </c>
      <c r="E12008" t="s">
        <v>7399</v>
      </c>
      <c r="F12008" s="4" t="s">
        <v>7883</v>
      </c>
      <c r="G12008" s="5">
        <v>19163</v>
      </c>
      <c r="H12008" s="6">
        <v>0.22124820000000001</v>
      </c>
      <c r="I12008" s="7">
        <v>63.259</v>
      </c>
      <c r="J12008" s="2">
        <v>42.8</v>
      </c>
      <c r="K12008">
        <v>5</v>
      </c>
    </row>
    <row r="12009" spans="1:12" x14ac:dyDescent="0.25">
      <c r="A12009">
        <v>76951</v>
      </c>
      <c r="B12009" s="2">
        <v>45.24306</v>
      </c>
      <c r="C12009" s="3">
        <v>1360</v>
      </c>
      <c r="E12009" t="s">
        <v>14028</v>
      </c>
      <c r="F12009" s="4" t="s">
        <v>13752</v>
      </c>
      <c r="G12009" s="5">
        <v>898</v>
      </c>
      <c r="H12009" s="6">
        <v>0.26614700000000002</v>
      </c>
      <c r="I12009" s="7">
        <v>55.5</v>
      </c>
      <c r="J12009" s="2">
        <v>68</v>
      </c>
      <c r="K12009">
        <v>1</v>
      </c>
    </row>
    <row r="12010" spans="1:12" x14ac:dyDescent="0.25">
      <c r="A12010">
        <v>33953</v>
      </c>
      <c r="B12010" s="2">
        <v>45.241700000000002</v>
      </c>
      <c r="C12010" s="3">
        <v>5653</v>
      </c>
      <c r="D12010" s="4">
        <v>39460</v>
      </c>
      <c r="E12010" t="s">
        <v>6961</v>
      </c>
      <c r="F12010" s="4" t="s">
        <v>6689</v>
      </c>
      <c r="G12010" s="5">
        <v>4776</v>
      </c>
      <c r="H12010" s="6">
        <v>0.23764660000000001</v>
      </c>
      <c r="I12010" s="7">
        <v>60.423000000000002</v>
      </c>
    </row>
    <row r="12011" spans="1:12" x14ac:dyDescent="0.25">
      <c r="A12011">
        <v>51108</v>
      </c>
      <c r="B12011" s="2">
        <v>45.239629999999998</v>
      </c>
      <c r="C12011" s="3">
        <v>5581</v>
      </c>
      <c r="D12011" s="4">
        <v>43580</v>
      </c>
      <c r="E12011" t="s">
        <v>9826</v>
      </c>
      <c r="F12011" s="4" t="s">
        <v>9593</v>
      </c>
      <c r="G12011" s="5">
        <v>3868</v>
      </c>
      <c r="H12011" s="6">
        <v>0.2445708</v>
      </c>
      <c r="I12011" s="7">
        <v>59.225999999999999</v>
      </c>
      <c r="J12011" s="2">
        <v>59.4</v>
      </c>
      <c r="K12011">
        <v>5</v>
      </c>
    </row>
    <row r="12012" spans="1:12" x14ac:dyDescent="0.25">
      <c r="A12012">
        <v>89130</v>
      </c>
      <c r="B12012" s="2">
        <v>45.233130000000003</v>
      </c>
      <c r="C12012" s="3">
        <v>32908</v>
      </c>
      <c r="D12012" s="4">
        <v>29820</v>
      </c>
      <c r="E12012" t="s">
        <v>15235</v>
      </c>
      <c r="F12012" s="4" t="s">
        <v>15318</v>
      </c>
      <c r="G12012" s="5">
        <v>23306</v>
      </c>
      <c r="H12012" s="6">
        <v>0.19397610000000001</v>
      </c>
      <c r="I12012" s="7">
        <v>67.968000000000004</v>
      </c>
      <c r="J12012" s="2">
        <v>47</v>
      </c>
      <c r="K12012">
        <v>7</v>
      </c>
    </row>
    <row r="12013" spans="1:12" x14ac:dyDescent="0.25">
      <c r="A12013">
        <v>73160</v>
      </c>
      <c r="B12013" s="2">
        <v>45.219149999999999</v>
      </c>
      <c r="C12013" s="3">
        <v>55366</v>
      </c>
      <c r="D12013" s="4">
        <v>36420</v>
      </c>
      <c r="E12013" t="s">
        <v>13492</v>
      </c>
      <c r="F12013" s="4" t="s">
        <v>13462</v>
      </c>
      <c r="G12013" s="5">
        <v>35085</v>
      </c>
      <c r="H12013" s="6">
        <v>0.21786469999999999</v>
      </c>
      <c r="I12013" s="7">
        <v>63.838000000000001</v>
      </c>
      <c r="J12013" s="2">
        <v>55.083300000000001</v>
      </c>
      <c r="K12013">
        <v>12</v>
      </c>
      <c r="L12013" s="2">
        <v>99.1</v>
      </c>
    </row>
    <row r="12014" spans="1:12" x14ac:dyDescent="0.25">
      <c r="A12014">
        <v>20624</v>
      </c>
      <c r="B12014" s="2">
        <v>45.210549999999998</v>
      </c>
      <c r="C12014" s="3">
        <v>1228</v>
      </c>
      <c r="D12014" s="4">
        <v>15680</v>
      </c>
      <c r="E12014" t="s">
        <v>4376</v>
      </c>
      <c r="F12014" s="4" t="s">
        <v>4361</v>
      </c>
      <c r="G12014" s="5">
        <v>847</v>
      </c>
      <c r="H12014" s="6">
        <v>8.2644599999999999E-2</v>
      </c>
      <c r="I12014" s="7">
        <v>87.201999999999998</v>
      </c>
    </row>
    <row r="12015" spans="1:12" x14ac:dyDescent="0.25">
      <c r="A12015">
        <v>97216</v>
      </c>
      <c r="B12015" s="2">
        <v>45.207590000000003</v>
      </c>
      <c r="C12015" s="3">
        <v>16381</v>
      </c>
      <c r="D12015" s="4">
        <v>38900</v>
      </c>
      <c r="E12015" t="s">
        <v>765</v>
      </c>
      <c r="F12015" s="4" t="s">
        <v>16170</v>
      </c>
      <c r="G12015" s="5">
        <v>11512</v>
      </c>
      <c r="H12015" s="6">
        <v>0.26422299999999999</v>
      </c>
      <c r="I12015" s="7">
        <v>55.819000000000003</v>
      </c>
      <c r="J12015" s="2">
        <v>45.666699999999999</v>
      </c>
      <c r="K12015">
        <v>21</v>
      </c>
      <c r="L12015" s="2">
        <v>79.3</v>
      </c>
    </row>
    <row r="12016" spans="1:12" x14ac:dyDescent="0.25">
      <c r="A12016">
        <v>89120</v>
      </c>
      <c r="B12016" s="2">
        <v>45.200760000000002</v>
      </c>
      <c r="C12016" s="3">
        <v>23679</v>
      </c>
      <c r="D12016" s="4">
        <v>29820</v>
      </c>
      <c r="E12016" t="s">
        <v>15235</v>
      </c>
      <c r="F12016" s="4" t="s">
        <v>15318</v>
      </c>
      <c r="G12016" s="5">
        <v>17040</v>
      </c>
      <c r="H12016" s="6">
        <v>0.22558690000000001</v>
      </c>
      <c r="I12016" s="7">
        <v>62.49</v>
      </c>
      <c r="J12016" s="2">
        <v>38.666699999999999</v>
      </c>
      <c r="K12016">
        <v>6</v>
      </c>
    </row>
    <row r="12017" spans="1:12" x14ac:dyDescent="0.25">
      <c r="A12017">
        <v>20130</v>
      </c>
      <c r="B12017" s="2">
        <v>45.196660000000001</v>
      </c>
      <c r="C12017" s="3">
        <v>172</v>
      </c>
      <c r="D12017" s="4">
        <v>47900</v>
      </c>
      <c r="E12017" t="s">
        <v>4342</v>
      </c>
      <c r="F12017" s="4" t="s">
        <v>4335</v>
      </c>
      <c r="G12017" s="5">
        <v>119</v>
      </c>
      <c r="H12017" s="6">
        <v>0.375</v>
      </c>
      <c r="I12017" s="7">
        <v>36.667000000000002</v>
      </c>
      <c r="J12017" s="2">
        <v>24</v>
      </c>
      <c r="K12017">
        <v>1</v>
      </c>
    </row>
    <row r="12018" spans="1:12" x14ac:dyDescent="0.25">
      <c r="A12018">
        <v>26260</v>
      </c>
      <c r="B12018" s="2">
        <v>45.196390000000001</v>
      </c>
      <c r="C12018" s="3">
        <v>1342</v>
      </c>
      <c r="E12018" t="s">
        <v>5515</v>
      </c>
      <c r="F12018" s="4" t="s">
        <v>5144</v>
      </c>
      <c r="G12018" s="5">
        <v>1000</v>
      </c>
      <c r="H12018" s="6">
        <v>0.26</v>
      </c>
      <c r="I12018" s="7">
        <v>56.537999999999997</v>
      </c>
    </row>
    <row r="12019" spans="1:12" x14ac:dyDescent="0.25">
      <c r="A12019">
        <v>82213</v>
      </c>
      <c r="B12019" s="2">
        <v>45.196010000000001</v>
      </c>
      <c r="C12019" s="3">
        <v>685</v>
      </c>
      <c r="E12019" t="s">
        <v>14666</v>
      </c>
      <c r="F12019" s="4" t="s">
        <v>14657</v>
      </c>
      <c r="G12019" s="5">
        <v>549</v>
      </c>
      <c r="H12019" s="6">
        <v>0.1584699</v>
      </c>
      <c r="I12019" s="7">
        <v>74.082999999999998</v>
      </c>
    </row>
    <row r="12020" spans="1:12" x14ac:dyDescent="0.25">
      <c r="A12020">
        <v>61260</v>
      </c>
      <c r="B12020" s="2">
        <v>45.195749999999997</v>
      </c>
      <c r="C12020" s="3">
        <v>814</v>
      </c>
      <c r="D12020" s="4">
        <v>19340</v>
      </c>
      <c r="E12020" t="s">
        <v>11691</v>
      </c>
      <c r="F12020" s="4" t="s">
        <v>11490</v>
      </c>
      <c r="G12020" s="5">
        <v>577</v>
      </c>
      <c r="H12020" s="6">
        <v>0.1802426</v>
      </c>
      <c r="I12020" s="7">
        <v>70.313000000000002</v>
      </c>
    </row>
    <row r="12021" spans="1:12" x14ac:dyDescent="0.25">
      <c r="A12021">
        <v>34251</v>
      </c>
      <c r="B12021" s="2">
        <v>45.194699999999997</v>
      </c>
      <c r="C12021" s="3">
        <v>5373</v>
      </c>
      <c r="D12021" s="4">
        <v>35840</v>
      </c>
      <c r="E12021" t="s">
        <v>6978</v>
      </c>
      <c r="F12021" s="4" t="s">
        <v>6689</v>
      </c>
      <c r="G12021" s="5">
        <v>3786</v>
      </c>
      <c r="H12021" s="6">
        <v>0.1561014</v>
      </c>
      <c r="I12021" s="7">
        <v>74.481999999999999</v>
      </c>
    </row>
    <row r="12022" spans="1:12" x14ac:dyDescent="0.25">
      <c r="A12022">
        <v>56736</v>
      </c>
      <c r="B12022" s="2">
        <v>45.193600000000004</v>
      </c>
      <c r="C12022" s="3">
        <v>1021</v>
      </c>
      <c r="D12022" s="4">
        <v>24220</v>
      </c>
      <c r="E12022" t="s">
        <v>8500</v>
      </c>
      <c r="F12022" s="4" t="s">
        <v>10428</v>
      </c>
      <c r="G12022" s="5">
        <v>797</v>
      </c>
      <c r="H12022" s="6">
        <v>0.22180449999999999</v>
      </c>
      <c r="I12022" s="7">
        <v>63.125</v>
      </c>
    </row>
    <row r="12023" spans="1:12" x14ac:dyDescent="0.25">
      <c r="A12023">
        <v>18512</v>
      </c>
      <c r="B12023" s="2">
        <v>45.191270000000003</v>
      </c>
      <c r="C12023" s="3">
        <v>12125</v>
      </c>
      <c r="D12023" s="4">
        <v>42540</v>
      </c>
      <c r="E12023" t="s">
        <v>4085</v>
      </c>
      <c r="F12023" s="4" t="s">
        <v>3003</v>
      </c>
      <c r="G12023" s="5">
        <v>8947</v>
      </c>
      <c r="H12023" s="6">
        <v>0.23480110000000001</v>
      </c>
      <c r="I12023" s="7">
        <v>60.877000000000002</v>
      </c>
      <c r="J12023" s="2">
        <v>43.166699999999999</v>
      </c>
      <c r="K12023">
        <v>6</v>
      </c>
    </row>
    <row r="12024" spans="1:12" x14ac:dyDescent="0.25">
      <c r="A12024">
        <v>50230</v>
      </c>
      <c r="B12024" s="2">
        <v>45.18891</v>
      </c>
      <c r="C12024" s="3">
        <v>1309</v>
      </c>
      <c r="E12024" t="s">
        <v>9655</v>
      </c>
      <c r="F12024" s="4" t="s">
        <v>9593</v>
      </c>
      <c r="G12024" s="5">
        <v>879</v>
      </c>
      <c r="H12024" s="6">
        <v>0.16951079999999999</v>
      </c>
      <c r="I12024" s="7">
        <v>72.153000000000006</v>
      </c>
      <c r="J12024" s="2">
        <v>75</v>
      </c>
      <c r="K12024">
        <v>1</v>
      </c>
    </row>
    <row r="12025" spans="1:12" x14ac:dyDescent="0.25">
      <c r="A12025">
        <v>32732</v>
      </c>
      <c r="B12025" s="2">
        <v>45.187919999999998</v>
      </c>
      <c r="C12025" s="3">
        <v>4143</v>
      </c>
      <c r="D12025" s="4">
        <v>36740</v>
      </c>
      <c r="E12025" t="s">
        <v>2849</v>
      </c>
      <c r="F12025" s="4" t="s">
        <v>6689</v>
      </c>
      <c r="G12025" s="5">
        <v>3279</v>
      </c>
      <c r="H12025" s="6">
        <v>0.2298781</v>
      </c>
      <c r="I12025" s="7">
        <v>61.719000000000001</v>
      </c>
      <c r="J12025" s="2">
        <v>47.25</v>
      </c>
      <c r="K12025">
        <v>4</v>
      </c>
    </row>
    <row r="12026" spans="1:12" x14ac:dyDescent="0.25">
      <c r="A12026">
        <v>21911</v>
      </c>
      <c r="B12026" s="2">
        <v>45.185380000000002</v>
      </c>
      <c r="C12026" s="3">
        <v>11128</v>
      </c>
      <c r="D12026" s="4">
        <v>37980</v>
      </c>
      <c r="E12026" t="s">
        <v>4638</v>
      </c>
      <c r="F12026" s="4" t="s">
        <v>4361</v>
      </c>
      <c r="G12026" s="5">
        <v>7311</v>
      </c>
      <c r="H12026" s="6">
        <v>0.15153169999999999</v>
      </c>
      <c r="I12026" s="7">
        <v>75.253</v>
      </c>
      <c r="J12026" s="2">
        <v>59.5</v>
      </c>
      <c r="K12026">
        <v>2</v>
      </c>
    </row>
    <row r="12027" spans="1:12" x14ac:dyDescent="0.25">
      <c r="A12027">
        <v>17057</v>
      </c>
      <c r="B12027" s="2">
        <v>45.180129999999998</v>
      </c>
      <c r="C12027" s="3">
        <v>22160</v>
      </c>
      <c r="D12027" s="4">
        <v>25420</v>
      </c>
      <c r="E12027" t="s">
        <v>490</v>
      </c>
      <c r="F12027" s="4" t="s">
        <v>3003</v>
      </c>
      <c r="G12027" s="5">
        <v>14649</v>
      </c>
      <c r="H12027" s="6">
        <v>0.19120760000000001</v>
      </c>
      <c r="I12027" s="7">
        <v>68.387</v>
      </c>
      <c r="J12027" s="2">
        <v>49</v>
      </c>
      <c r="K12027">
        <v>5</v>
      </c>
    </row>
    <row r="12028" spans="1:12" x14ac:dyDescent="0.25">
      <c r="A12028">
        <v>98664</v>
      </c>
      <c r="B12028" s="2">
        <v>45.172919999999998</v>
      </c>
      <c r="C12028" s="3">
        <v>21204</v>
      </c>
      <c r="D12028" s="4">
        <v>38900</v>
      </c>
      <c r="E12028" t="s">
        <v>16490</v>
      </c>
      <c r="F12028" s="4" t="s">
        <v>16344</v>
      </c>
      <c r="G12028" s="5">
        <v>15461</v>
      </c>
      <c r="H12028" s="6">
        <v>0.24673390000000001</v>
      </c>
      <c r="I12028" s="7">
        <v>58.789000000000001</v>
      </c>
      <c r="J12028" s="2">
        <v>39.333300000000001</v>
      </c>
      <c r="K12028">
        <v>18</v>
      </c>
      <c r="L12028" s="2">
        <v>47</v>
      </c>
    </row>
    <row r="12029" spans="1:12" x14ac:dyDescent="0.25">
      <c r="A12029">
        <v>37804</v>
      </c>
      <c r="B12029" s="2">
        <v>45.165230000000001</v>
      </c>
      <c r="C12029" s="3">
        <v>24749</v>
      </c>
      <c r="D12029" s="4">
        <v>28940</v>
      </c>
      <c r="E12029" t="s">
        <v>7495</v>
      </c>
      <c r="F12029" s="4" t="s">
        <v>7348</v>
      </c>
      <c r="G12029" s="5">
        <v>16672</v>
      </c>
      <c r="H12029" s="6">
        <v>0.23128599999999999</v>
      </c>
      <c r="I12029" s="7">
        <v>61.457000000000001</v>
      </c>
      <c r="J12029" s="2">
        <v>46.333300000000001</v>
      </c>
      <c r="K12029">
        <v>6</v>
      </c>
    </row>
    <row r="12030" spans="1:12" x14ac:dyDescent="0.25">
      <c r="A12030">
        <v>12137</v>
      </c>
      <c r="B12030" s="2">
        <v>45.16093</v>
      </c>
      <c r="C12030" s="3">
        <v>1901</v>
      </c>
      <c r="D12030" s="4">
        <v>10580</v>
      </c>
      <c r="E12030" t="s">
        <v>2145</v>
      </c>
      <c r="F12030" s="4" t="s">
        <v>1280</v>
      </c>
      <c r="G12030" s="5">
        <v>1330</v>
      </c>
      <c r="H12030" s="6">
        <v>0.1834586</v>
      </c>
      <c r="I12030" s="7">
        <v>69.706000000000003</v>
      </c>
      <c r="J12030" s="2">
        <v>35</v>
      </c>
      <c r="K12030">
        <v>1</v>
      </c>
    </row>
    <row r="12031" spans="1:12" x14ac:dyDescent="0.25">
      <c r="A12031">
        <v>98252</v>
      </c>
      <c r="B12031" s="2">
        <v>45.159120000000001</v>
      </c>
      <c r="C12031" s="3">
        <v>9166</v>
      </c>
      <c r="D12031" s="4">
        <v>42660</v>
      </c>
      <c r="E12031" t="s">
        <v>6041</v>
      </c>
      <c r="F12031" s="4" t="s">
        <v>16344</v>
      </c>
      <c r="G12031" s="5">
        <v>6203</v>
      </c>
      <c r="H12031" s="6">
        <v>0.14992749999999999</v>
      </c>
      <c r="I12031" s="7">
        <v>75.5</v>
      </c>
      <c r="J12031" s="2">
        <v>31</v>
      </c>
      <c r="K12031">
        <v>2</v>
      </c>
    </row>
    <row r="12032" spans="1:12" x14ac:dyDescent="0.25">
      <c r="A12032">
        <v>45844</v>
      </c>
      <c r="B12032" s="2">
        <v>45.157080000000001</v>
      </c>
      <c r="C12032" s="3">
        <v>3401</v>
      </c>
      <c r="E12032" t="s">
        <v>8765</v>
      </c>
      <c r="F12032" s="4" t="s">
        <v>8295</v>
      </c>
      <c r="G12032" s="5">
        <v>2336</v>
      </c>
      <c r="H12032" s="6">
        <v>0.18827559999999999</v>
      </c>
      <c r="I12032" s="7">
        <v>68.869</v>
      </c>
    </row>
    <row r="12033" spans="1:12" x14ac:dyDescent="0.25">
      <c r="A12033">
        <v>64133</v>
      </c>
      <c r="B12033" s="2">
        <v>45.150889999999997</v>
      </c>
      <c r="C12033" s="3">
        <v>34980</v>
      </c>
      <c r="D12033" s="4">
        <v>28140</v>
      </c>
      <c r="E12033" t="s">
        <v>12261</v>
      </c>
      <c r="F12033" s="4" t="s">
        <v>12102</v>
      </c>
      <c r="G12033" s="5">
        <v>23552</v>
      </c>
      <c r="H12033" s="6">
        <v>0.24940560000000001</v>
      </c>
      <c r="I12033" s="7">
        <v>58.302</v>
      </c>
      <c r="J12033" s="2">
        <v>48.8947</v>
      </c>
      <c r="K12033">
        <v>19</v>
      </c>
      <c r="L12033" s="2">
        <v>90.8</v>
      </c>
    </row>
    <row r="12034" spans="1:12" x14ac:dyDescent="0.25">
      <c r="A12034">
        <v>13440</v>
      </c>
      <c r="B12034" s="2">
        <v>45.138019999999997</v>
      </c>
      <c r="C12034" s="3">
        <v>42221</v>
      </c>
      <c r="D12034" s="4">
        <v>46540</v>
      </c>
      <c r="E12034" t="s">
        <v>2614</v>
      </c>
      <c r="F12034" s="4" t="s">
        <v>1280</v>
      </c>
      <c r="G12034" s="5">
        <v>30181</v>
      </c>
      <c r="H12034" s="6">
        <v>0.20797160000000001</v>
      </c>
      <c r="I12034" s="7">
        <v>65.459000000000003</v>
      </c>
      <c r="J12034" s="2">
        <v>47.2941</v>
      </c>
      <c r="K12034">
        <v>17</v>
      </c>
      <c r="L12034" s="2">
        <v>85.8</v>
      </c>
    </row>
    <row r="12035" spans="1:12" x14ac:dyDescent="0.25">
      <c r="A12035">
        <v>73766</v>
      </c>
      <c r="B12035" s="2">
        <v>45.13062</v>
      </c>
      <c r="C12035" s="3">
        <v>1159</v>
      </c>
      <c r="E12035" t="s">
        <v>13561</v>
      </c>
      <c r="F12035" s="4" t="s">
        <v>13462</v>
      </c>
      <c r="G12035" s="5">
        <v>768</v>
      </c>
      <c r="H12035" s="6">
        <v>0.22886870000000001</v>
      </c>
      <c r="I12035" s="7">
        <v>61.841999999999999</v>
      </c>
    </row>
    <row r="12036" spans="1:12" x14ac:dyDescent="0.25">
      <c r="A12036">
        <v>92879</v>
      </c>
      <c r="B12036" s="2">
        <v>45.123199999999997</v>
      </c>
      <c r="C12036" s="3">
        <v>48653</v>
      </c>
      <c r="D12036" s="4">
        <v>40140</v>
      </c>
      <c r="E12036" t="s">
        <v>1909</v>
      </c>
      <c r="F12036" s="4" t="s">
        <v>15368</v>
      </c>
      <c r="G12036" s="5">
        <v>30242</v>
      </c>
      <c r="H12036" s="6">
        <v>0.20355799999999999</v>
      </c>
      <c r="I12036" s="7">
        <v>66.213999999999999</v>
      </c>
      <c r="J12036" s="2">
        <v>45.142899999999997</v>
      </c>
      <c r="K12036">
        <v>7</v>
      </c>
    </row>
    <row r="12037" spans="1:12" x14ac:dyDescent="0.25">
      <c r="A12037">
        <v>67451</v>
      </c>
      <c r="B12037" s="2">
        <v>45.115839999999999</v>
      </c>
      <c r="C12037" s="3">
        <v>820</v>
      </c>
      <c r="E12037" t="s">
        <v>483</v>
      </c>
      <c r="F12037" s="4" t="s">
        <v>12494</v>
      </c>
      <c r="G12037" s="5">
        <v>541</v>
      </c>
      <c r="H12037" s="6">
        <v>0.16236159999999999</v>
      </c>
      <c r="I12037" s="7">
        <v>73.332999999999998</v>
      </c>
      <c r="J12037" s="2">
        <v>48</v>
      </c>
      <c r="K12037">
        <v>1</v>
      </c>
    </row>
    <row r="12038" spans="1:12" x14ac:dyDescent="0.25">
      <c r="A12038">
        <v>61850</v>
      </c>
      <c r="B12038" s="2">
        <v>45.115609999999997</v>
      </c>
      <c r="C12038" s="3">
        <v>579</v>
      </c>
      <c r="D12038" s="4">
        <v>19180</v>
      </c>
      <c r="E12038" t="s">
        <v>3033</v>
      </c>
      <c r="F12038" s="4" t="s">
        <v>11490</v>
      </c>
      <c r="G12038" s="5">
        <v>386</v>
      </c>
      <c r="H12038" s="6">
        <v>0.15025910000000001</v>
      </c>
      <c r="I12038" s="7">
        <v>75.417000000000002</v>
      </c>
    </row>
    <row r="12039" spans="1:12" x14ac:dyDescent="0.25">
      <c r="A12039">
        <v>61412</v>
      </c>
      <c r="B12039" s="2">
        <v>45.115299999999998</v>
      </c>
      <c r="C12039" s="3">
        <v>1279</v>
      </c>
      <c r="D12039" s="4">
        <v>19340</v>
      </c>
      <c r="E12039" t="s">
        <v>5852</v>
      </c>
      <c r="F12039" s="4" t="s">
        <v>11490</v>
      </c>
      <c r="G12039" s="5">
        <v>908</v>
      </c>
      <c r="H12039" s="6">
        <v>0.21672169999999999</v>
      </c>
      <c r="I12039" s="7">
        <v>63.929000000000002</v>
      </c>
      <c r="J12039" s="2">
        <v>67.5</v>
      </c>
      <c r="K12039">
        <v>2</v>
      </c>
    </row>
    <row r="12040" spans="1:12" x14ac:dyDescent="0.25">
      <c r="A12040">
        <v>35972</v>
      </c>
      <c r="B12040" s="2">
        <v>45.114899999999999</v>
      </c>
      <c r="C12040" s="3">
        <v>1194</v>
      </c>
      <c r="D12040" s="4">
        <v>23460</v>
      </c>
      <c r="E12040" t="s">
        <v>7161</v>
      </c>
      <c r="F12040" s="4" t="s">
        <v>7027</v>
      </c>
      <c r="G12040" s="5">
        <v>745</v>
      </c>
      <c r="H12040" s="6">
        <v>0.23592489999999999</v>
      </c>
      <c r="I12040" s="7">
        <v>60.597999999999999</v>
      </c>
    </row>
    <row r="12041" spans="1:12" x14ac:dyDescent="0.25">
      <c r="A12041">
        <v>12746</v>
      </c>
      <c r="B12041" s="2">
        <v>45.114530000000002</v>
      </c>
      <c r="C12041" s="3">
        <v>1376</v>
      </c>
      <c r="D12041" s="4">
        <v>35620</v>
      </c>
      <c r="E12041" t="s">
        <v>2324</v>
      </c>
      <c r="F12041" s="4" t="s">
        <v>1280</v>
      </c>
      <c r="G12041" s="5">
        <v>787</v>
      </c>
      <c r="H12041" s="6">
        <v>0.15120710000000001</v>
      </c>
      <c r="I12041" s="7">
        <v>75.233999999999995</v>
      </c>
    </row>
    <row r="12042" spans="1:12" x14ac:dyDescent="0.25">
      <c r="A12042">
        <v>49277</v>
      </c>
      <c r="B12042" s="2">
        <v>45.113799999999998</v>
      </c>
      <c r="C12042" s="3">
        <v>3434</v>
      </c>
      <c r="D12042" s="4">
        <v>27100</v>
      </c>
      <c r="E12042" t="s">
        <v>9359</v>
      </c>
      <c r="F12042" s="4" t="s">
        <v>9106</v>
      </c>
      <c r="G12042" s="5">
        <v>2302</v>
      </c>
      <c r="H12042" s="6">
        <v>0.16854910000000001</v>
      </c>
      <c r="I12042" s="7">
        <v>72.231999999999999</v>
      </c>
      <c r="J12042" s="2">
        <v>53.4</v>
      </c>
      <c r="K12042">
        <v>5</v>
      </c>
    </row>
    <row r="12043" spans="1:12" x14ac:dyDescent="0.25">
      <c r="A12043">
        <v>45351</v>
      </c>
      <c r="B12043" s="2">
        <v>45.113210000000002</v>
      </c>
      <c r="C12043" s="3">
        <v>218</v>
      </c>
      <c r="D12043" s="4">
        <v>24820</v>
      </c>
      <c r="E12043" t="s">
        <v>8685</v>
      </c>
      <c r="F12043" s="4" t="s">
        <v>8295</v>
      </c>
      <c r="G12043" s="5">
        <v>153</v>
      </c>
      <c r="H12043" s="6">
        <v>0.14285709999999999</v>
      </c>
      <c r="I12043" s="7">
        <v>76.667000000000002</v>
      </c>
    </row>
    <row r="12044" spans="1:12" x14ac:dyDescent="0.25">
      <c r="A12044">
        <v>58770</v>
      </c>
      <c r="B12044" s="2">
        <v>45.112949999999998</v>
      </c>
      <c r="C12044" s="3">
        <v>1378</v>
      </c>
      <c r="E12044" t="s">
        <v>11255</v>
      </c>
      <c r="F12044" s="4" t="s">
        <v>11069</v>
      </c>
      <c r="G12044" s="5">
        <v>902</v>
      </c>
      <c r="H12044" s="6">
        <v>0.1749723</v>
      </c>
      <c r="I12044" s="7">
        <v>71.111000000000004</v>
      </c>
    </row>
    <row r="12045" spans="1:12" x14ac:dyDescent="0.25">
      <c r="A12045">
        <v>17372</v>
      </c>
      <c r="B12045" s="2">
        <v>45.112029999999997</v>
      </c>
      <c r="C12045" s="3">
        <v>4302</v>
      </c>
      <c r="D12045" s="4">
        <v>23900</v>
      </c>
      <c r="E12045" t="s">
        <v>3799</v>
      </c>
      <c r="F12045" s="4" t="s">
        <v>3003</v>
      </c>
      <c r="G12045" s="5">
        <v>3000</v>
      </c>
      <c r="H12045" s="6">
        <v>0.1482839</v>
      </c>
      <c r="I12045" s="7">
        <v>75.721000000000004</v>
      </c>
      <c r="J12045" s="2">
        <v>57.5</v>
      </c>
      <c r="K12045">
        <v>2</v>
      </c>
    </row>
    <row r="12046" spans="1:12" x14ac:dyDescent="0.25">
      <c r="A12046">
        <v>83420</v>
      </c>
      <c r="B12046" s="2">
        <v>45.110900000000001</v>
      </c>
      <c r="C12046" s="3">
        <v>2441</v>
      </c>
      <c r="D12046" s="4">
        <v>39940</v>
      </c>
      <c r="E12046" t="s">
        <v>4448</v>
      </c>
      <c r="F12046" s="4" t="s">
        <v>14725</v>
      </c>
      <c r="G12046" s="5">
        <v>1700</v>
      </c>
      <c r="H12046" s="6">
        <v>0.26631389999999999</v>
      </c>
      <c r="I12046" s="7">
        <v>55.320999999999998</v>
      </c>
    </row>
    <row r="12047" spans="1:12" x14ac:dyDescent="0.25">
      <c r="A12047">
        <v>54204</v>
      </c>
      <c r="B12047" s="2">
        <v>45.110210000000002</v>
      </c>
      <c r="C12047" s="3">
        <v>1687</v>
      </c>
      <c r="E12047" t="s">
        <v>10210</v>
      </c>
      <c r="F12047" s="4" t="s">
        <v>10031</v>
      </c>
      <c r="G12047" s="5">
        <v>1202</v>
      </c>
      <c r="H12047" s="6">
        <v>0.18136440000000001</v>
      </c>
      <c r="I12047" s="7">
        <v>70</v>
      </c>
    </row>
    <row r="12048" spans="1:12" x14ac:dyDescent="0.25">
      <c r="A12048">
        <v>49819</v>
      </c>
      <c r="B12048" s="2">
        <v>45.109909999999999</v>
      </c>
      <c r="C12048" s="3">
        <v>19</v>
      </c>
      <c r="D12048" s="4">
        <v>32100</v>
      </c>
      <c r="E12048" t="s">
        <v>4463</v>
      </c>
      <c r="F12048" s="4" t="s">
        <v>9106</v>
      </c>
      <c r="G12048" s="5">
        <v>19</v>
      </c>
      <c r="H12048" s="6">
        <v>0.15</v>
      </c>
      <c r="I12048" s="7">
        <v>75.417000000000002</v>
      </c>
    </row>
    <row r="12049" spans="1:12" x14ac:dyDescent="0.25">
      <c r="A12049">
        <v>92310</v>
      </c>
      <c r="B12049" s="2">
        <v>45.108989999999999</v>
      </c>
      <c r="C12049" s="3">
        <v>9190</v>
      </c>
      <c r="D12049" s="4">
        <v>40140</v>
      </c>
      <c r="E12049" t="s">
        <v>15529</v>
      </c>
      <c r="F12049" s="4" t="s">
        <v>15368</v>
      </c>
      <c r="G12049" s="5">
        <v>3821</v>
      </c>
      <c r="H12049" s="6">
        <v>0.29049989999999998</v>
      </c>
      <c r="I12049" s="7">
        <v>51.134</v>
      </c>
      <c r="J12049" s="2">
        <v>48.5</v>
      </c>
      <c r="K12049">
        <v>2</v>
      </c>
    </row>
    <row r="12050" spans="1:12" x14ac:dyDescent="0.25">
      <c r="A12050">
        <v>80741</v>
      </c>
      <c r="B12050" s="2">
        <v>45.107950000000002</v>
      </c>
      <c r="C12050" s="3">
        <v>773</v>
      </c>
      <c r="D12050" s="4">
        <v>44540</v>
      </c>
      <c r="E12050" t="s">
        <v>14539</v>
      </c>
      <c r="F12050" s="4" t="s">
        <v>14477</v>
      </c>
      <c r="G12050" s="5">
        <v>540</v>
      </c>
      <c r="H12050" s="6">
        <v>0.25</v>
      </c>
      <c r="I12050" s="7">
        <v>58.125</v>
      </c>
    </row>
    <row r="12051" spans="1:12" x14ac:dyDescent="0.25">
      <c r="A12051">
        <v>57718</v>
      </c>
      <c r="B12051" s="2">
        <v>45.106720000000003</v>
      </c>
      <c r="C12051" s="3">
        <v>7074</v>
      </c>
      <c r="D12051" s="4">
        <v>39660</v>
      </c>
      <c r="E12051" t="s">
        <v>11036</v>
      </c>
      <c r="F12051" s="4" t="s">
        <v>10877</v>
      </c>
      <c r="G12051" s="5">
        <v>4611</v>
      </c>
      <c r="H12051" s="6">
        <v>0.22441459999999999</v>
      </c>
      <c r="I12051" s="7">
        <v>62.545000000000002</v>
      </c>
      <c r="J12051" s="2">
        <v>33</v>
      </c>
      <c r="K12051">
        <v>1</v>
      </c>
    </row>
    <row r="12052" spans="1:12" x14ac:dyDescent="0.25">
      <c r="A12052">
        <v>60634</v>
      </c>
      <c r="B12052" s="2">
        <v>45.093240000000002</v>
      </c>
      <c r="C12052" s="3">
        <v>73119</v>
      </c>
      <c r="D12052" s="4">
        <v>16980</v>
      </c>
      <c r="E12052" t="s">
        <v>11616</v>
      </c>
      <c r="F12052" s="4" t="s">
        <v>11490</v>
      </c>
      <c r="G12052" s="5">
        <v>51717</v>
      </c>
      <c r="H12052" s="6">
        <v>0.2026567</v>
      </c>
      <c r="I12052" s="7">
        <v>66.302000000000007</v>
      </c>
      <c r="J12052" s="2">
        <v>43.697000000000003</v>
      </c>
      <c r="K12052">
        <v>33</v>
      </c>
      <c r="L12052" s="2">
        <v>70.599999999999994</v>
      </c>
    </row>
    <row r="12053" spans="1:12" x14ac:dyDescent="0.25">
      <c r="A12053">
        <v>17088</v>
      </c>
      <c r="B12053" s="2">
        <v>45.080739999999999</v>
      </c>
      <c r="C12053" s="3">
        <v>630</v>
      </c>
      <c r="D12053" s="4">
        <v>30140</v>
      </c>
      <c r="E12053" t="s">
        <v>3719</v>
      </c>
      <c r="F12053" s="4" t="s">
        <v>3003</v>
      </c>
      <c r="G12053" s="5">
        <v>490</v>
      </c>
      <c r="H12053" s="6">
        <v>0.17311609999999999</v>
      </c>
      <c r="I12053" s="7">
        <v>71.406000000000006</v>
      </c>
    </row>
    <row r="12054" spans="1:12" x14ac:dyDescent="0.25">
      <c r="A12054">
        <v>16417</v>
      </c>
      <c r="B12054" s="2">
        <v>45.079259999999998</v>
      </c>
      <c r="C12054" s="3">
        <v>8336</v>
      </c>
      <c r="D12054" s="4">
        <v>21500</v>
      </c>
      <c r="E12054" t="s">
        <v>3505</v>
      </c>
      <c r="F12054" s="4" t="s">
        <v>3003</v>
      </c>
      <c r="G12054" s="5">
        <v>5705</v>
      </c>
      <c r="H12054" s="6">
        <v>0.2353663</v>
      </c>
      <c r="I12054" s="7">
        <v>60.646999999999998</v>
      </c>
      <c r="J12054" s="2">
        <v>60.5</v>
      </c>
      <c r="K12054">
        <v>2</v>
      </c>
    </row>
    <row r="12055" spans="1:12" x14ac:dyDescent="0.25">
      <c r="A12055">
        <v>68528</v>
      </c>
      <c r="B12055" s="2">
        <v>45.076999999999998</v>
      </c>
      <c r="C12055" s="3">
        <v>7157</v>
      </c>
      <c r="D12055" s="4">
        <v>30700</v>
      </c>
      <c r="E12055" t="s">
        <v>230</v>
      </c>
      <c r="F12055" s="4" t="s">
        <v>12738</v>
      </c>
      <c r="G12055" s="5">
        <v>3721</v>
      </c>
      <c r="H12055" s="6">
        <v>0.25631379999999998</v>
      </c>
      <c r="I12055" s="7">
        <v>57.026000000000003</v>
      </c>
      <c r="J12055" s="2">
        <v>60.333300000000001</v>
      </c>
      <c r="K12055">
        <v>3</v>
      </c>
    </row>
    <row r="12056" spans="1:12" x14ac:dyDescent="0.25">
      <c r="A12056">
        <v>98684</v>
      </c>
      <c r="B12056" s="2">
        <v>45.071800000000003</v>
      </c>
      <c r="C12056" s="3">
        <v>27441</v>
      </c>
      <c r="D12056" s="4">
        <v>38900</v>
      </c>
      <c r="E12056" t="s">
        <v>16490</v>
      </c>
      <c r="F12056" s="4" t="s">
        <v>16344</v>
      </c>
      <c r="G12056" s="5">
        <v>18034</v>
      </c>
      <c r="H12056" s="6">
        <v>0.23483419999999999</v>
      </c>
      <c r="I12056" s="7">
        <v>60.737000000000002</v>
      </c>
      <c r="J12056" s="2">
        <v>44.5</v>
      </c>
      <c r="K12056">
        <v>16</v>
      </c>
      <c r="L12056" s="2">
        <v>74.5</v>
      </c>
    </row>
    <row r="12057" spans="1:12" x14ac:dyDescent="0.25">
      <c r="A12057">
        <v>53156</v>
      </c>
      <c r="B12057" s="2">
        <v>45.066960000000002</v>
      </c>
      <c r="C12057" s="3">
        <v>3063</v>
      </c>
      <c r="D12057" s="4">
        <v>48020</v>
      </c>
      <c r="E12057" t="s">
        <v>1015</v>
      </c>
      <c r="F12057" s="4" t="s">
        <v>10031</v>
      </c>
      <c r="G12057" s="5">
        <v>2167</v>
      </c>
      <c r="H12057" s="6">
        <v>0.17758299999999999</v>
      </c>
      <c r="I12057" s="7">
        <v>70.625</v>
      </c>
      <c r="J12057" s="2">
        <v>46</v>
      </c>
      <c r="K12057">
        <v>1</v>
      </c>
    </row>
    <row r="12058" spans="1:12" x14ac:dyDescent="0.25">
      <c r="A12058">
        <v>94541</v>
      </c>
      <c r="B12058" s="2">
        <v>45.056530000000002</v>
      </c>
      <c r="C12058" s="3">
        <v>62737</v>
      </c>
      <c r="D12058" s="4">
        <v>41860</v>
      </c>
      <c r="E12058" t="s">
        <v>10376</v>
      </c>
      <c r="F12058" s="4" t="s">
        <v>15368</v>
      </c>
      <c r="G12058" s="5">
        <v>41459</v>
      </c>
      <c r="H12058" s="6">
        <v>0.2244573</v>
      </c>
      <c r="I12058" s="7">
        <v>62.514000000000003</v>
      </c>
      <c r="J12058" s="2">
        <v>41.631599999999999</v>
      </c>
      <c r="K12058">
        <v>19</v>
      </c>
      <c r="L12058" s="2">
        <v>59.8</v>
      </c>
    </row>
    <row r="12059" spans="1:12" x14ac:dyDescent="0.25">
      <c r="A12059">
        <v>50170</v>
      </c>
      <c r="B12059" s="2">
        <v>45.046140000000001</v>
      </c>
      <c r="C12059" s="3">
        <v>2769</v>
      </c>
      <c r="D12059" s="4">
        <v>35500</v>
      </c>
      <c r="E12059" t="s">
        <v>639</v>
      </c>
      <c r="F12059" s="4" t="s">
        <v>9593</v>
      </c>
      <c r="G12059" s="5">
        <v>1906</v>
      </c>
      <c r="H12059" s="6">
        <v>0.169376</v>
      </c>
      <c r="I12059" s="7">
        <v>72.018000000000001</v>
      </c>
    </row>
    <row r="12060" spans="1:12" x14ac:dyDescent="0.25">
      <c r="A12060">
        <v>53057</v>
      </c>
      <c r="B12060" s="2">
        <v>45.045380000000002</v>
      </c>
      <c r="C12060" s="3">
        <v>1700</v>
      </c>
      <c r="D12060" s="4">
        <v>22540</v>
      </c>
      <c r="E12060" t="s">
        <v>10055</v>
      </c>
      <c r="F12060" s="4" t="s">
        <v>10031</v>
      </c>
      <c r="G12060" s="5">
        <v>1263</v>
      </c>
      <c r="H12060" s="6">
        <v>0.15993669999999999</v>
      </c>
      <c r="I12060" s="7">
        <v>73.646000000000001</v>
      </c>
      <c r="J12060" s="2">
        <v>69</v>
      </c>
      <c r="K12060">
        <v>1</v>
      </c>
    </row>
    <row r="12061" spans="1:12" x14ac:dyDescent="0.25">
      <c r="A12061">
        <v>36518</v>
      </c>
      <c r="B12061" s="2">
        <v>45.044670000000004</v>
      </c>
      <c r="C12061" s="3">
        <v>2470</v>
      </c>
      <c r="E12061" t="s">
        <v>7272</v>
      </c>
      <c r="F12061" s="4" t="s">
        <v>7027</v>
      </c>
      <c r="G12061" s="5">
        <v>1764</v>
      </c>
      <c r="H12061" s="6">
        <v>0.19104309999999999</v>
      </c>
      <c r="I12061" s="7">
        <v>68.269000000000005</v>
      </c>
    </row>
    <row r="12062" spans="1:12" x14ac:dyDescent="0.25">
      <c r="A12062">
        <v>66856</v>
      </c>
      <c r="B12062" s="2">
        <v>45.043970000000002</v>
      </c>
      <c r="C12062" s="3">
        <v>1702</v>
      </c>
      <c r="E12062" t="s">
        <v>12571</v>
      </c>
      <c r="F12062" s="4" t="s">
        <v>12494</v>
      </c>
      <c r="G12062" s="5">
        <v>1134</v>
      </c>
      <c r="H12062" s="6">
        <v>0.2052863</v>
      </c>
      <c r="I12062" s="7">
        <v>65.804000000000002</v>
      </c>
    </row>
    <row r="12063" spans="1:12" x14ac:dyDescent="0.25">
      <c r="A12063">
        <v>59012</v>
      </c>
      <c r="B12063" s="2">
        <v>45.043660000000003</v>
      </c>
      <c r="C12063" s="3">
        <v>238</v>
      </c>
      <c r="E12063" t="s">
        <v>11283</v>
      </c>
      <c r="F12063" s="4" t="s">
        <v>11278</v>
      </c>
      <c r="G12063" s="5">
        <v>143</v>
      </c>
      <c r="H12063" s="6">
        <v>0.25694440000000002</v>
      </c>
      <c r="I12063" s="7">
        <v>56.875</v>
      </c>
    </row>
    <row r="12064" spans="1:12" x14ac:dyDescent="0.25">
      <c r="A12064">
        <v>56132</v>
      </c>
      <c r="B12064" s="2">
        <v>45.04354</v>
      </c>
      <c r="C12064" s="3">
        <v>497</v>
      </c>
      <c r="D12064" s="4">
        <v>32140</v>
      </c>
      <c r="E12064" t="s">
        <v>10639</v>
      </c>
      <c r="F12064" s="4" t="s">
        <v>10428</v>
      </c>
      <c r="G12064" s="5">
        <v>370</v>
      </c>
      <c r="H12064" s="6">
        <v>0.21351349999999999</v>
      </c>
      <c r="I12064" s="7">
        <v>64.375</v>
      </c>
    </row>
    <row r="12065" spans="1:12" x14ac:dyDescent="0.25">
      <c r="A12065">
        <v>61919</v>
      </c>
      <c r="B12065" s="2">
        <v>45.043289999999999</v>
      </c>
      <c r="C12065" s="3">
        <v>1021</v>
      </c>
      <c r="E12065" t="s">
        <v>11835</v>
      </c>
      <c r="F12065" s="4" t="s">
        <v>11490</v>
      </c>
      <c r="G12065" s="5">
        <v>684</v>
      </c>
      <c r="H12065" s="6">
        <v>0.1929825</v>
      </c>
      <c r="I12065" s="7">
        <v>67.917000000000002</v>
      </c>
    </row>
    <row r="12066" spans="1:12" x14ac:dyDescent="0.25">
      <c r="A12066">
        <v>14903</v>
      </c>
      <c r="B12066" s="2">
        <v>45.042020000000001</v>
      </c>
      <c r="C12066" s="3">
        <v>6804</v>
      </c>
      <c r="D12066" s="4">
        <v>21300</v>
      </c>
      <c r="E12066" t="s">
        <v>3001</v>
      </c>
      <c r="F12066" s="4" t="s">
        <v>1280</v>
      </c>
      <c r="G12066" s="5">
        <v>4664</v>
      </c>
      <c r="H12066" s="6">
        <v>0.22062609999999999</v>
      </c>
      <c r="I12066" s="7">
        <v>63.134999999999998</v>
      </c>
      <c r="J12066" s="2">
        <v>38.333300000000001</v>
      </c>
      <c r="K12066">
        <v>3</v>
      </c>
    </row>
    <row r="12067" spans="1:12" x14ac:dyDescent="0.25">
      <c r="A12067">
        <v>37211</v>
      </c>
      <c r="B12067" s="2">
        <v>45.028700000000001</v>
      </c>
      <c r="C12067" s="3">
        <v>77992</v>
      </c>
      <c r="D12067" s="4">
        <v>34980</v>
      </c>
      <c r="E12067" t="s">
        <v>5777</v>
      </c>
      <c r="F12067" s="4" t="s">
        <v>7348</v>
      </c>
      <c r="G12067" s="5">
        <v>50963</v>
      </c>
      <c r="H12067" s="6">
        <v>0.31257970000000002</v>
      </c>
      <c r="I12067" s="7">
        <v>47.234000000000002</v>
      </c>
      <c r="J12067" s="2">
        <v>45.7273</v>
      </c>
      <c r="K12067">
        <v>33</v>
      </c>
      <c r="L12067" s="2">
        <v>79.7</v>
      </c>
    </row>
    <row r="12068" spans="1:12" x14ac:dyDescent="0.25">
      <c r="A12068">
        <v>8049</v>
      </c>
      <c r="B12068" s="2">
        <v>45.015569999999997</v>
      </c>
      <c r="C12068" s="3">
        <v>5566</v>
      </c>
      <c r="D12068" s="4">
        <v>37980</v>
      </c>
      <c r="E12068" t="s">
        <v>1605</v>
      </c>
      <c r="F12068" s="4" t="s">
        <v>1341</v>
      </c>
      <c r="G12068" s="5">
        <v>3907</v>
      </c>
      <c r="H12068" s="6">
        <v>0.1656002</v>
      </c>
      <c r="I12068" s="7">
        <v>72.632999999999996</v>
      </c>
      <c r="J12068" s="2">
        <v>39.4</v>
      </c>
      <c r="K12068">
        <v>5</v>
      </c>
    </row>
    <row r="12069" spans="1:12" x14ac:dyDescent="0.25">
      <c r="A12069">
        <v>50162</v>
      </c>
      <c r="B12069" s="2">
        <v>45.014420000000001</v>
      </c>
      <c r="C12069" s="3">
        <v>1396</v>
      </c>
      <c r="D12069" s="4">
        <v>32260</v>
      </c>
      <c r="E12069" t="s">
        <v>6845</v>
      </c>
      <c r="F12069" s="4" t="s">
        <v>9593</v>
      </c>
      <c r="G12069" s="5">
        <v>893</v>
      </c>
      <c r="H12069" s="6">
        <v>0.2114094</v>
      </c>
      <c r="I12069" s="7">
        <v>64.715999999999994</v>
      </c>
      <c r="J12069" s="2">
        <v>50</v>
      </c>
      <c r="K12069">
        <v>2</v>
      </c>
    </row>
    <row r="12070" spans="1:12" x14ac:dyDescent="0.25">
      <c r="A12070">
        <v>56277</v>
      </c>
      <c r="B12070" s="2">
        <v>45.013689999999997</v>
      </c>
      <c r="C12070" s="3">
        <v>3111</v>
      </c>
      <c r="E12070" t="s">
        <v>10691</v>
      </c>
      <c r="F12070" s="4" t="s">
        <v>10428</v>
      </c>
      <c r="G12070" s="5">
        <v>2157</v>
      </c>
      <c r="H12070" s="6">
        <v>0.20305980000000001</v>
      </c>
      <c r="I12070" s="7">
        <v>66.156999999999996</v>
      </c>
      <c r="J12070" s="2">
        <v>66</v>
      </c>
      <c r="K12070">
        <v>1</v>
      </c>
    </row>
    <row r="12071" spans="1:12" x14ac:dyDescent="0.25">
      <c r="A12071">
        <v>93036</v>
      </c>
      <c r="B12071" s="2">
        <v>45.006900000000002</v>
      </c>
      <c r="C12071" s="3">
        <v>44277</v>
      </c>
      <c r="D12071" s="4">
        <v>37100</v>
      </c>
      <c r="E12071" t="s">
        <v>15609</v>
      </c>
      <c r="F12071" s="4" t="s">
        <v>15368</v>
      </c>
      <c r="G12071" s="5">
        <v>26209</v>
      </c>
      <c r="H12071" s="6">
        <v>0.19500190000000001</v>
      </c>
      <c r="I12071" s="7">
        <v>67.546000000000006</v>
      </c>
      <c r="J12071" s="2">
        <v>16</v>
      </c>
      <c r="K12071">
        <v>2</v>
      </c>
    </row>
    <row r="12072" spans="1:12" x14ac:dyDescent="0.25">
      <c r="A12072">
        <v>15942</v>
      </c>
      <c r="B12072" s="2">
        <v>45.000259999999997</v>
      </c>
      <c r="C12072" s="3">
        <v>2105</v>
      </c>
      <c r="D12072" s="4">
        <v>27780</v>
      </c>
      <c r="E12072" t="s">
        <v>3362</v>
      </c>
      <c r="F12072" s="4" t="s">
        <v>3003</v>
      </c>
      <c r="G12072" s="5">
        <v>1527</v>
      </c>
      <c r="H12072" s="6">
        <v>0.20353399999999999</v>
      </c>
      <c r="I12072" s="7">
        <v>66.063000000000002</v>
      </c>
      <c r="J12072" s="2">
        <v>52.5</v>
      </c>
      <c r="K12072">
        <v>4</v>
      </c>
    </row>
    <row r="12073" spans="1:12" x14ac:dyDescent="0.25">
      <c r="A12073">
        <v>83442</v>
      </c>
      <c r="B12073" s="2">
        <v>44.99727</v>
      </c>
      <c r="C12073" s="3">
        <v>19593</v>
      </c>
      <c r="D12073" s="4">
        <v>26820</v>
      </c>
      <c r="E12073" t="s">
        <v>14769</v>
      </c>
      <c r="F12073" s="4" t="s">
        <v>14725</v>
      </c>
      <c r="G12073" s="5">
        <v>10993</v>
      </c>
      <c r="H12073" s="6">
        <v>0.23287550000000001</v>
      </c>
      <c r="I12073" s="7">
        <v>60.99</v>
      </c>
      <c r="J12073" s="2">
        <v>62.666699999999999</v>
      </c>
      <c r="K12073">
        <v>3</v>
      </c>
    </row>
    <row r="12074" spans="1:12" x14ac:dyDescent="0.25">
      <c r="A12074">
        <v>40351</v>
      </c>
      <c r="B12074" s="2">
        <v>44.991880000000002</v>
      </c>
      <c r="C12074" s="3">
        <v>19839</v>
      </c>
      <c r="E12074" t="s">
        <v>7933</v>
      </c>
      <c r="F12074" s="4" t="s">
        <v>7883</v>
      </c>
      <c r="G12074" s="5">
        <v>11529</v>
      </c>
      <c r="H12074" s="6">
        <v>0.27406760000000002</v>
      </c>
      <c r="I12074" s="7">
        <v>53.866999999999997</v>
      </c>
      <c r="J12074" s="2">
        <v>44.1111</v>
      </c>
      <c r="K12074">
        <v>9</v>
      </c>
    </row>
    <row r="12075" spans="1:12" x14ac:dyDescent="0.25">
      <c r="A12075">
        <v>56119</v>
      </c>
      <c r="B12075" s="2">
        <v>44.988950000000003</v>
      </c>
      <c r="C12075" s="3">
        <v>1059</v>
      </c>
      <c r="D12075" s="4">
        <v>49380</v>
      </c>
      <c r="E12075" t="s">
        <v>405</v>
      </c>
      <c r="F12075" s="4" t="s">
        <v>10428</v>
      </c>
      <c r="G12075" s="5">
        <v>703</v>
      </c>
      <c r="H12075" s="6">
        <v>0.14935989999999999</v>
      </c>
      <c r="I12075" s="7">
        <v>75.417000000000002</v>
      </c>
    </row>
    <row r="12076" spans="1:12" x14ac:dyDescent="0.25">
      <c r="A12076">
        <v>3812</v>
      </c>
      <c r="B12076" s="2">
        <v>44.98865</v>
      </c>
      <c r="C12076" s="3">
        <v>677</v>
      </c>
      <c r="E12076" t="s">
        <v>650</v>
      </c>
      <c r="F12076" s="4" t="s">
        <v>520</v>
      </c>
      <c r="G12076" s="5">
        <v>583</v>
      </c>
      <c r="H12076" s="6">
        <v>0.35958899999999999</v>
      </c>
      <c r="I12076" s="7">
        <v>39.087000000000003</v>
      </c>
      <c r="J12076" s="2">
        <v>33.5</v>
      </c>
      <c r="K12076">
        <v>2</v>
      </c>
    </row>
    <row r="12077" spans="1:12" x14ac:dyDescent="0.25">
      <c r="A12077">
        <v>57107</v>
      </c>
      <c r="B12077" s="2">
        <v>44.987180000000002</v>
      </c>
      <c r="C12077" s="3">
        <v>8642</v>
      </c>
      <c r="D12077" s="4">
        <v>43620</v>
      </c>
      <c r="E12077" t="s">
        <v>10909</v>
      </c>
      <c r="F12077" s="4" t="s">
        <v>10877</v>
      </c>
      <c r="G12077" s="5">
        <v>5551</v>
      </c>
      <c r="H12077" s="6">
        <v>0.2304089</v>
      </c>
      <c r="I12077" s="7">
        <v>61.405999999999999</v>
      </c>
      <c r="J12077" s="2">
        <v>49</v>
      </c>
      <c r="K12077">
        <v>1</v>
      </c>
    </row>
    <row r="12078" spans="1:12" x14ac:dyDescent="0.25">
      <c r="A12078">
        <v>19310</v>
      </c>
      <c r="B12078" s="2">
        <v>44.985390000000002</v>
      </c>
      <c r="C12078" s="3">
        <v>3263</v>
      </c>
      <c r="D12078" s="4">
        <v>37980</v>
      </c>
      <c r="E12078" t="s">
        <v>4229</v>
      </c>
      <c r="F12078" s="4" t="s">
        <v>3003</v>
      </c>
      <c r="G12078" s="5">
        <v>1901</v>
      </c>
      <c r="H12078" s="6">
        <v>0.1987382</v>
      </c>
      <c r="I12078" s="7">
        <v>66.875</v>
      </c>
      <c r="J12078" s="2">
        <v>44.5</v>
      </c>
      <c r="K12078">
        <v>2</v>
      </c>
    </row>
    <row r="12079" spans="1:12" x14ac:dyDescent="0.25">
      <c r="A12079">
        <v>54665</v>
      </c>
      <c r="B12079" s="2">
        <v>44.983519999999999</v>
      </c>
      <c r="C12079" s="3">
        <v>8420</v>
      </c>
      <c r="E12079" t="s">
        <v>10329</v>
      </c>
      <c r="F12079" s="4" t="s">
        <v>10031</v>
      </c>
      <c r="G12079" s="5">
        <v>5925</v>
      </c>
      <c r="H12079" s="6">
        <v>0.24050630000000001</v>
      </c>
      <c r="I12079" s="7">
        <v>59.655999999999999</v>
      </c>
      <c r="J12079" s="2">
        <v>43.25</v>
      </c>
      <c r="K12079">
        <v>4</v>
      </c>
    </row>
    <row r="12080" spans="1:12" x14ac:dyDescent="0.25">
      <c r="A12080">
        <v>33321</v>
      </c>
      <c r="B12080" s="2">
        <v>44.973689999999998</v>
      </c>
      <c r="C12080" s="3">
        <v>45660</v>
      </c>
      <c r="D12080" s="4">
        <v>33100</v>
      </c>
      <c r="E12080" t="s">
        <v>6877</v>
      </c>
      <c r="F12080" s="4" t="s">
        <v>6689</v>
      </c>
      <c r="G12080" s="5">
        <v>35171</v>
      </c>
      <c r="H12080" s="6">
        <v>0.26345570000000001</v>
      </c>
      <c r="I12080" s="7">
        <v>55.688000000000002</v>
      </c>
      <c r="J12080" s="2">
        <v>45</v>
      </c>
      <c r="K12080">
        <v>4</v>
      </c>
    </row>
    <row r="12081" spans="1:11" x14ac:dyDescent="0.25">
      <c r="A12081">
        <v>51338</v>
      </c>
      <c r="B12081" s="2">
        <v>44.965119999999999</v>
      </c>
      <c r="C12081" s="3">
        <v>912</v>
      </c>
      <c r="D12081" s="4">
        <v>43980</v>
      </c>
      <c r="E12081" t="s">
        <v>9842</v>
      </c>
      <c r="F12081" s="4" t="s">
        <v>9593</v>
      </c>
      <c r="G12081" s="5">
        <v>614</v>
      </c>
      <c r="H12081" s="6">
        <v>0.2003257</v>
      </c>
      <c r="I12081" s="7">
        <v>66.596999999999994</v>
      </c>
      <c r="J12081" s="2">
        <v>66</v>
      </c>
      <c r="K12081">
        <v>2</v>
      </c>
    </row>
    <row r="12082" spans="1:11" x14ac:dyDescent="0.25">
      <c r="A12082">
        <v>3773</v>
      </c>
      <c r="B12082" s="2">
        <v>44.963630000000002</v>
      </c>
      <c r="C12082" s="3">
        <v>7506</v>
      </c>
      <c r="D12082" s="4">
        <v>17200</v>
      </c>
      <c r="E12082" t="s">
        <v>489</v>
      </c>
      <c r="F12082" s="4" t="s">
        <v>520</v>
      </c>
      <c r="G12082" s="5">
        <v>5649</v>
      </c>
      <c r="H12082" s="6">
        <v>0.21083379999999999</v>
      </c>
      <c r="I12082" s="7">
        <v>64.781000000000006</v>
      </c>
      <c r="J12082" s="2">
        <v>52</v>
      </c>
      <c r="K12082">
        <v>2</v>
      </c>
    </row>
    <row r="12083" spans="1:11" x14ac:dyDescent="0.25">
      <c r="A12083">
        <v>30055</v>
      </c>
      <c r="B12083" s="2">
        <v>44.961869999999998</v>
      </c>
      <c r="C12083" s="3">
        <v>2431</v>
      </c>
      <c r="D12083" s="4">
        <v>12060</v>
      </c>
      <c r="E12083" t="s">
        <v>296</v>
      </c>
      <c r="F12083" s="4" t="s">
        <v>6363</v>
      </c>
      <c r="G12083" s="5">
        <v>1657</v>
      </c>
      <c r="H12083" s="6">
        <v>0.20989140000000001</v>
      </c>
      <c r="I12083" s="7">
        <v>64.94</v>
      </c>
    </row>
    <row r="12084" spans="1:11" x14ac:dyDescent="0.25">
      <c r="A12084">
        <v>55720</v>
      </c>
      <c r="B12084" s="2">
        <v>44.958829999999999</v>
      </c>
      <c r="C12084" s="3">
        <v>16753</v>
      </c>
      <c r="D12084" s="4">
        <v>20260</v>
      </c>
      <c r="E12084" t="s">
        <v>10520</v>
      </c>
      <c r="F12084" s="4" t="s">
        <v>10428</v>
      </c>
      <c r="G12084" s="5">
        <v>11062</v>
      </c>
      <c r="H12084" s="6">
        <v>0.2297749</v>
      </c>
      <c r="I12084" s="7">
        <v>61.503</v>
      </c>
      <c r="J12084" s="2">
        <v>53.1111</v>
      </c>
      <c r="K12084">
        <v>9</v>
      </c>
    </row>
    <row r="12085" spans="1:11" x14ac:dyDescent="0.25">
      <c r="A12085">
        <v>15010</v>
      </c>
      <c r="B12085" s="2">
        <v>44.951599999999999</v>
      </c>
      <c r="C12085" s="3">
        <v>28232</v>
      </c>
      <c r="D12085" s="4">
        <v>38300</v>
      </c>
      <c r="E12085" t="s">
        <v>2552</v>
      </c>
      <c r="F12085" s="4" t="s">
        <v>3003</v>
      </c>
      <c r="G12085" s="5">
        <v>19156</v>
      </c>
      <c r="H12085" s="6">
        <v>0.23693690000000001</v>
      </c>
      <c r="I12085" s="7">
        <v>60.262999999999998</v>
      </c>
      <c r="J12085" s="2">
        <v>47.875</v>
      </c>
      <c r="K12085">
        <v>8</v>
      </c>
    </row>
    <row r="12086" spans="1:11" x14ac:dyDescent="0.25">
      <c r="A12086">
        <v>30088</v>
      </c>
      <c r="B12086" s="2">
        <v>44.942729999999997</v>
      </c>
      <c r="C12086" s="3">
        <v>27149</v>
      </c>
      <c r="D12086" s="4">
        <v>12060</v>
      </c>
      <c r="E12086" t="s">
        <v>6382</v>
      </c>
      <c r="F12086" s="4" t="s">
        <v>6363</v>
      </c>
      <c r="G12086" s="5">
        <v>17895</v>
      </c>
      <c r="H12086" s="6">
        <v>0.26879019999999998</v>
      </c>
      <c r="I12086" s="7">
        <v>54.758000000000003</v>
      </c>
      <c r="J12086" s="2">
        <v>42.571399999999997</v>
      </c>
      <c r="K12086">
        <v>7</v>
      </c>
    </row>
    <row r="12087" spans="1:11" x14ac:dyDescent="0.25">
      <c r="A12087">
        <v>32507</v>
      </c>
      <c r="B12087" s="2">
        <v>44.933860000000003</v>
      </c>
      <c r="C12087" s="3">
        <v>28548</v>
      </c>
      <c r="D12087" s="4">
        <v>37860</v>
      </c>
      <c r="E12087" t="s">
        <v>6785</v>
      </c>
      <c r="F12087" s="4" t="s">
        <v>6689</v>
      </c>
      <c r="G12087" s="5">
        <v>19180</v>
      </c>
      <c r="H12087" s="6">
        <v>0.27153280000000002</v>
      </c>
      <c r="I12087" s="7">
        <v>54.283000000000001</v>
      </c>
      <c r="J12087" s="2">
        <v>50</v>
      </c>
      <c r="K12087">
        <v>8</v>
      </c>
    </row>
    <row r="12088" spans="1:11" x14ac:dyDescent="0.25">
      <c r="A12088">
        <v>99741</v>
      </c>
      <c r="B12088" s="2">
        <v>44.929180000000002</v>
      </c>
      <c r="C12088" s="3">
        <v>538</v>
      </c>
      <c r="E12088" t="s">
        <v>4553</v>
      </c>
      <c r="F12088" s="4" t="s">
        <v>16604</v>
      </c>
      <c r="G12088" s="5">
        <v>358</v>
      </c>
      <c r="H12088" s="6">
        <v>0.23119780000000001</v>
      </c>
      <c r="I12088" s="7">
        <v>61.25</v>
      </c>
    </row>
    <row r="12089" spans="1:11" x14ac:dyDescent="0.25">
      <c r="A12089">
        <v>56289</v>
      </c>
      <c r="B12089" s="2">
        <v>44.928980000000003</v>
      </c>
      <c r="C12089" s="3">
        <v>638</v>
      </c>
      <c r="D12089" s="4">
        <v>48820</v>
      </c>
      <c r="E12089" t="s">
        <v>10699</v>
      </c>
      <c r="F12089" s="4" t="s">
        <v>10428</v>
      </c>
      <c r="G12089" s="5">
        <v>488</v>
      </c>
      <c r="H12089" s="6">
        <v>0.16155420000000001</v>
      </c>
      <c r="I12089" s="7">
        <v>73.281000000000006</v>
      </c>
    </row>
    <row r="12090" spans="1:11" x14ac:dyDescent="0.25">
      <c r="A12090">
        <v>81638</v>
      </c>
      <c r="B12090" s="2">
        <v>44.928809999999999</v>
      </c>
      <c r="C12090" s="3">
        <v>279</v>
      </c>
      <c r="D12090" s="4">
        <v>18780</v>
      </c>
      <c r="E12090" t="s">
        <v>2580</v>
      </c>
      <c r="F12090" s="4" t="s">
        <v>14477</v>
      </c>
      <c r="G12090" s="5">
        <v>186</v>
      </c>
      <c r="H12090" s="6">
        <v>0.19354840000000001</v>
      </c>
      <c r="I12090" s="7">
        <v>67.75</v>
      </c>
    </row>
    <row r="12091" spans="1:11" x14ac:dyDescent="0.25">
      <c r="A12091">
        <v>77047</v>
      </c>
      <c r="B12091" s="2">
        <v>44.925199999999997</v>
      </c>
      <c r="C12091" s="3">
        <v>23256</v>
      </c>
      <c r="D12091" s="4">
        <v>26420</v>
      </c>
      <c r="E12091" t="s">
        <v>3103</v>
      </c>
      <c r="F12091" s="4" t="s">
        <v>13752</v>
      </c>
      <c r="G12091" s="5">
        <v>14913</v>
      </c>
      <c r="H12091" s="6">
        <v>0.273032</v>
      </c>
      <c r="I12091" s="7">
        <v>54.006999999999998</v>
      </c>
      <c r="J12091" s="2">
        <v>48</v>
      </c>
      <c r="K12091">
        <v>4</v>
      </c>
    </row>
    <row r="12092" spans="1:11" x14ac:dyDescent="0.25">
      <c r="A12092">
        <v>57363</v>
      </c>
      <c r="B12092" s="2">
        <v>44.921469999999999</v>
      </c>
      <c r="C12092" s="3">
        <v>1123</v>
      </c>
      <c r="D12092" s="4">
        <v>33580</v>
      </c>
      <c r="E12092" t="s">
        <v>807</v>
      </c>
      <c r="F12092" s="4" t="s">
        <v>10877</v>
      </c>
      <c r="G12092" s="5">
        <v>686</v>
      </c>
      <c r="H12092" s="6">
        <v>0.20669580000000001</v>
      </c>
      <c r="I12092" s="7">
        <v>65.468999999999994</v>
      </c>
    </row>
    <row r="12093" spans="1:11" x14ac:dyDescent="0.25">
      <c r="A12093">
        <v>97707</v>
      </c>
      <c r="B12093" s="2">
        <v>44.920110000000001</v>
      </c>
      <c r="C12093" s="3">
        <v>6156</v>
      </c>
      <c r="D12093" s="4">
        <v>13460</v>
      </c>
      <c r="E12093" t="s">
        <v>16300</v>
      </c>
      <c r="F12093" s="4" t="s">
        <v>16170</v>
      </c>
      <c r="G12093" s="5">
        <v>5000</v>
      </c>
      <c r="H12093" s="6">
        <v>0.29854029999999998</v>
      </c>
      <c r="I12093" s="7">
        <v>49.594000000000001</v>
      </c>
      <c r="J12093" s="2">
        <v>57.666699999999999</v>
      </c>
      <c r="K12093">
        <v>3</v>
      </c>
    </row>
    <row r="12094" spans="1:11" x14ac:dyDescent="0.25">
      <c r="A12094">
        <v>33184</v>
      </c>
      <c r="B12094" s="2">
        <v>44.915149999999997</v>
      </c>
      <c r="C12094" s="3">
        <v>21474</v>
      </c>
      <c r="D12094" s="4">
        <v>33100</v>
      </c>
      <c r="E12094" t="s">
        <v>5277</v>
      </c>
      <c r="F12094" s="4" t="s">
        <v>6689</v>
      </c>
      <c r="G12094" s="5">
        <v>15713</v>
      </c>
      <c r="H12094" s="6">
        <v>0.2766499</v>
      </c>
      <c r="I12094" s="7">
        <v>53.372999999999998</v>
      </c>
    </row>
    <row r="12095" spans="1:11" x14ac:dyDescent="0.25">
      <c r="A12095">
        <v>49895</v>
      </c>
      <c r="B12095" s="2">
        <v>44.911209999999997</v>
      </c>
      <c r="C12095" s="3">
        <v>949</v>
      </c>
      <c r="E12095" t="s">
        <v>9556</v>
      </c>
      <c r="F12095" s="4" t="s">
        <v>9106</v>
      </c>
      <c r="G12095" s="5">
        <v>779</v>
      </c>
      <c r="H12095" s="6">
        <v>0.20384620000000001</v>
      </c>
      <c r="I12095" s="7">
        <v>65.951999999999998</v>
      </c>
    </row>
    <row r="12096" spans="1:11" x14ac:dyDescent="0.25">
      <c r="A12096">
        <v>46070</v>
      </c>
      <c r="B12096" s="2">
        <v>44.910620000000002</v>
      </c>
      <c r="C12096" s="3">
        <v>2362</v>
      </c>
      <c r="D12096" s="4">
        <v>26900</v>
      </c>
      <c r="E12096" t="s">
        <v>2349</v>
      </c>
      <c r="F12096" s="4" t="s">
        <v>8800</v>
      </c>
      <c r="G12096" s="5">
        <v>1651</v>
      </c>
      <c r="H12096" s="6">
        <v>0.17383399999999999</v>
      </c>
      <c r="I12096" s="7">
        <v>71.135999999999996</v>
      </c>
    </row>
    <row r="12097" spans="1:12" x14ac:dyDescent="0.25">
      <c r="A12097">
        <v>96114</v>
      </c>
      <c r="B12097" s="2">
        <v>44.909619999999997</v>
      </c>
      <c r="C12097" s="3">
        <v>3315</v>
      </c>
      <c r="D12097" s="4">
        <v>45000</v>
      </c>
      <c r="E12097" t="s">
        <v>9778</v>
      </c>
      <c r="F12097" s="4" t="s">
        <v>15368</v>
      </c>
      <c r="G12097" s="5">
        <v>2538</v>
      </c>
      <c r="H12097" s="6">
        <v>0.18124509999999999</v>
      </c>
      <c r="I12097" s="7">
        <v>69.853999999999999</v>
      </c>
    </row>
    <row r="12098" spans="1:12" x14ac:dyDescent="0.25">
      <c r="A12098">
        <v>13312</v>
      </c>
      <c r="B12098" s="2">
        <v>44.908940000000001</v>
      </c>
      <c r="C12098" s="3">
        <v>407</v>
      </c>
      <c r="E12098" t="s">
        <v>2556</v>
      </c>
      <c r="F12098" s="4" t="s">
        <v>1280</v>
      </c>
      <c r="G12098" s="5">
        <v>298</v>
      </c>
      <c r="H12098" s="6">
        <v>0.28523490000000001</v>
      </c>
      <c r="I12098" s="7">
        <v>51.875</v>
      </c>
    </row>
    <row r="12099" spans="1:12" x14ac:dyDescent="0.25">
      <c r="A12099">
        <v>13901</v>
      </c>
      <c r="B12099" s="2">
        <v>44.905799999999999</v>
      </c>
      <c r="C12099" s="3">
        <v>19006</v>
      </c>
      <c r="D12099" s="4">
        <v>13780</v>
      </c>
      <c r="E12099" t="s">
        <v>2756</v>
      </c>
      <c r="F12099" s="4" t="s">
        <v>1280</v>
      </c>
      <c r="G12099" s="5">
        <v>12838</v>
      </c>
      <c r="H12099" s="6">
        <v>0.2225251</v>
      </c>
      <c r="I12099" s="7">
        <v>62.710999999999999</v>
      </c>
      <c r="J12099" s="2">
        <v>36.666699999999999</v>
      </c>
      <c r="K12099">
        <v>6</v>
      </c>
    </row>
    <row r="12100" spans="1:12" x14ac:dyDescent="0.25">
      <c r="A12100">
        <v>61616</v>
      </c>
      <c r="B12100" s="2">
        <v>44.901690000000002</v>
      </c>
      <c r="C12100" s="3">
        <v>6040</v>
      </c>
      <c r="D12100" s="4">
        <v>37900</v>
      </c>
      <c r="E12100" t="s">
        <v>11782</v>
      </c>
      <c r="F12100" s="4" t="s">
        <v>11490</v>
      </c>
      <c r="G12100" s="5">
        <v>4328</v>
      </c>
      <c r="H12100" s="6">
        <v>0.24717030000000001</v>
      </c>
      <c r="I12100" s="7">
        <v>58.451999999999998</v>
      </c>
      <c r="J12100" s="2">
        <v>42</v>
      </c>
      <c r="K12100">
        <v>2</v>
      </c>
    </row>
    <row r="12101" spans="1:12" x14ac:dyDescent="0.25">
      <c r="A12101">
        <v>24465</v>
      </c>
      <c r="B12101" s="2">
        <v>44.900390000000002</v>
      </c>
      <c r="C12101" s="3">
        <v>1337</v>
      </c>
      <c r="E12101" t="s">
        <v>96</v>
      </c>
      <c r="F12101" s="4" t="s">
        <v>4335</v>
      </c>
      <c r="G12101" s="5">
        <v>1105</v>
      </c>
      <c r="H12101" s="6">
        <v>0.23869799999999999</v>
      </c>
      <c r="I12101" s="7">
        <v>59.911000000000001</v>
      </c>
    </row>
    <row r="12102" spans="1:12" x14ac:dyDescent="0.25">
      <c r="A12102">
        <v>62643</v>
      </c>
      <c r="B12102" s="2">
        <v>44.900069999999999</v>
      </c>
      <c r="C12102" s="3">
        <v>405</v>
      </c>
      <c r="E12102" t="s">
        <v>11995</v>
      </c>
      <c r="F12102" s="4" t="s">
        <v>11490</v>
      </c>
      <c r="G12102" s="5">
        <v>233</v>
      </c>
      <c r="H12102" s="6">
        <v>0.24358969999999999</v>
      </c>
      <c r="I12102" s="7">
        <v>59.063000000000002</v>
      </c>
    </row>
    <row r="12103" spans="1:12" x14ac:dyDescent="0.25">
      <c r="A12103">
        <v>31312</v>
      </c>
      <c r="B12103" s="2">
        <v>44.897509999999997</v>
      </c>
      <c r="C12103" s="3">
        <v>16143</v>
      </c>
      <c r="D12103" s="4">
        <v>42340</v>
      </c>
      <c r="E12103" t="s">
        <v>6595</v>
      </c>
      <c r="F12103" s="4" t="s">
        <v>6363</v>
      </c>
      <c r="G12103" s="5">
        <v>10446</v>
      </c>
      <c r="H12103" s="6">
        <v>0.14693210000000001</v>
      </c>
      <c r="I12103" s="7">
        <v>75.766000000000005</v>
      </c>
      <c r="J12103" s="2">
        <v>41</v>
      </c>
      <c r="K12103">
        <v>1</v>
      </c>
    </row>
    <row r="12104" spans="1:12" x14ac:dyDescent="0.25">
      <c r="A12104">
        <v>17603</v>
      </c>
      <c r="B12104" s="2">
        <v>44.885330000000003</v>
      </c>
      <c r="C12104" s="3">
        <v>62029</v>
      </c>
      <c r="D12104" s="4">
        <v>29540</v>
      </c>
      <c r="E12104" t="s">
        <v>176</v>
      </c>
      <c r="F12104" s="4" t="s">
        <v>3003</v>
      </c>
      <c r="G12104" s="5">
        <v>40423</v>
      </c>
      <c r="H12104" s="6">
        <v>0.25596809999999998</v>
      </c>
      <c r="I12104" s="7">
        <v>56.92</v>
      </c>
      <c r="J12104" s="2">
        <v>45.235300000000002</v>
      </c>
      <c r="K12104">
        <v>34</v>
      </c>
      <c r="L12104" s="2">
        <v>77.8</v>
      </c>
    </row>
    <row r="12105" spans="1:12" x14ac:dyDescent="0.25">
      <c r="A12105">
        <v>62344</v>
      </c>
      <c r="B12105" s="2">
        <v>44.875639999999997</v>
      </c>
      <c r="C12105" s="3">
        <v>89</v>
      </c>
      <c r="E12105" t="s">
        <v>7151</v>
      </c>
      <c r="F12105" s="4" t="s">
        <v>11490</v>
      </c>
      <c r="G12105" s="5">
        <v>74</v>
      </c>
      <c r="H12105" s="6">
        <v>0.29729729999999999</v>
      </c>
      <c r="I12105" s="7">
        <v>49.773000000000003</v>
      </c>
    </row>
    <row r="12106" spans="1:12" x14ac:dyDescent="0.25">
      <c r="A12106">
        <v>80610</v>
      </c>
      <c r="B12106" s="2">
        <v>44.875210000000003</v>
      </c>
      <c r="C12106" s="3">
        <v>2732</v>
      </c>
      <c r="D12106" s="4">
        <v>24540</v>
      </c>
      <c r="E12106" t="s">
        <v>14519</v>
      </c>
      <c r="F12106" s="4" t="s">
        <v>14477</v>
      </c>
      <c r="G12106" s="5">
        <v>1751</v>
      </c>
      <c r="H12106" s="6">
        <v>0.22901199999999999</v>
      </c>
      <c r="I12106" s="7">
        <v>61.57</v>
      </c>
    </row>
    <row r="12107" spans="1:12" x14ac:dyDescent="0.25">
      <c r="A12107">
        <v>29841</v>
      </c>
      <c r="B12107" s="2">
        <v>44.869549999999997</v>
      </c>
      <c r="C12107" s="3">
        <v>31655</v>
      </c>
      <c r="D12107" s="4">
        <v>12260</v>
      </c>
      <c r="E12107" t="s">
        <v>6336</v>
      </c>
      <c r="F12107" s="4" t="s">
        <v>6130</v>
      </c>
      <c r="G12107" s="5">
        <v>21917</v>
      </c>
      <c r="H12107" s="6">
        <v>0.25043339999999997</v>
      </c>
      <c r="I12107" s="7">
        <v>57.865000000000002</v>
      </c>
      <c r="J12107" s="2">
        <v>48.142899999999997</v>
      </c>
      <c r="K12107">
        <v>7</v>
      </c>
    </row>
    <row r="12108" spans="1:12" x14ac:dyDescent="0.25">
      <c r="A12108">
        <v>60550</v>
      </c>
      <c r="B12108" s="2">
        <v>44.864069999999998</v>
      </c>
      <c r="C12108" s="3">
        <v>1544</v>
      </c>
      <c r="D12108" s="4">
        <v>16980</v>
      </c>
      <c r="E12108" t="s">
        <v>11610</v>
      </c>
      <c r="F12108" s="4" t="s">
        <v>11490</v>
      </c>
      <c r="G12108" s="5">
        <v>961</v>
      </c>
      <c r="H12108" s="6">
        <v>0.16753380000000001</v>
      </c>
      <c r="I12108" s="7">
        <v>72.188000000000002</v>
      </c>
    </row>
    <row r="12109" spans="1:12" x14ac:dyDescent="0.25">
      <c r="A12109">
        <v>44614</v>
      </c>
      <c r="B12109" s="2">
        <v>44.86177</v>
      </c>
      <c r="C12109" s="3">
        <v>12597</v>
      </c>
      <c r="D12109" s="4">
        <v>15940</v>
      </c>
      <c r="E12109" t="s">
        <v>8575</v>
      </c>
      <c r="F12109" s="4" t="s">
        <v>8295</v>
      </c>
      <c r="G12109" s="5">
        <v>8621</v>
      </c>
      <c r="H12109" s="6">
        <v>0.22720950000000001</v>
      </c>
      <c r="I12109" s="7">
        <v>61.875</v>
      </c>
      <c r="J12109" s="2">
        <v>32.6</v>
      </c>
      <c r="K12109">
        <v>5</v>
      </c>
    </row>
    <row r="12110" spans="1:12" x14ac:dyDescent="0.25">
      <c r="A12110">
        <v>70052</v>
      </c>
      <c r="B12110" s="2">
        <v>44.859169999999999</v>
      </c>
      <c r="C12110" s="3">
        <v>3611</v>
      </c>
      <c r="D12110" s="4">
        <v>35380</v>
      </c>
      <c r="E12110" t="s">
        <v>12940</v>
      </c>
      <c r="F12110" s="4" t="s">
        <v>12927</v>
      </c>
      <c r="G12110" s="5">
        <v>2292</v>
      </c>
      <c r="H12110" s="6">
        <v>0.1931967</v>
      </c>
      <c r="I12110" s="7">
        <v>67.75</v>
      </c>
    </row>
    <row r="12111" spans="1:12" x14ac:dyDescent="0.25">
      <c r="A12111">
        <v>26554</v>
      </c>
      <c r="B12111" s="2">
        <v>44.851739999999999</v>
      </c>
      <c r="C12111" s="3">
        <v>41800</v>
      </c>
      <c r="D12111" s="4">
        <v>21900</v>
      </c>
      <c r="E12111" t="s">
        <v>5575</v>
      </c>
      <c r="F12111" s="4" t="s">
        <v>5144</v>
      </c>
      <c r="G12111" s="5">
        <v>28736</v>
      </c>
      <c r="H12111" s="6">
        <v>0.25090479999999998</v>
      </c>
      <c r="I12111" s="7">
        <v>57.776000000000003</v>
      </c>
      <c r="J12111" s="2">
        <v>48.857100000000003</v>
      </c>
      <c r="K12111">
        <v>14</v>
      </c>
      <c r="L12111" s="2">
        <v>90.8</v>
      </c>
    </row>
    <row r="12112" spans="1:12" x14ac:dyDescent="0.25">
      <c r="A12112">
        <v>10933</v>
      </c>
      <c r="B12112" s="2">
        <v>44.844749999999998</v>
      </c>
      <c r="C12112" s="3">
        <v>796</v>
      </c>
      <c r="D12112" s="4">
        <v>35620</v>
      </c>
      <c r="E12112" t="s">
        <v>1131</v>
      </c>
      <c r="F12112" s="4" t="s">
        <v>1280</v>
      </c>
      <c r="G12112" s="5">
        <v>493</v>
      </c>
      <c r="H12112" s="6">
        <v>0.25303639999999999</v>
      </c>
      <c r="I12112" s="7">
        <v>57.405999999999999</v>
      </c>
      <c r="J12112" s="2">
        <v>33</v>
      </c>
      <c r="K12112">
        <v>1</v>
      </c>
    </row>
    <row r="12113" spans="1:12" x14ac:dyDescent="0.25">
      <c r="A12113">
        <v>54627</v>
      </c>
      <c r="B12113" s="2">
        <v>44.844299999999997</v>
      </c>
      <c r="C12113" s="3">
        <v>1899</v>
      </c>
      <c r="E12113" t="s">
        <v>10315</v>
      </c>
      <c r="F12113" s="4" t="s">
        <v>10031</v>
      </c>
      <c r="G12113" s="5">
        <v>1366</v>
      </c>
      <c r="H12113" s="6">
        <v>0.1837482</v>
      </c>
      <c r="I12113" s="7">
        <v>69.375</v>
      </c>
      <c r="J12113" s="2">
        <v>50</v>
      </c>
      <c r="K12113">
        <v>2</v>
      </c>
    </row>
    <row r="12114" spans="1:12" x14ac:dyDescent="0.25">
      <c r="A12114">
        <v>56255</v>
      </c>
      <c r="B12114" s="2">
        <v>44.843910000000001</v>
      </c>
      <c r="C12114" s="3">
        <v>337</v>
      </c>
      <c r="E12114" t="s">
        <v>10687</v>
      </c>
      <c r="F12114" s="4" t="s">
        <v>10428</v>
      </c>
      <c r="G12114" s="5">
        <v>240</v>
      </c>
      <c r="H12114" s="6">
        <v>0.1493776</v>
      </c>
      <c r="I12114" s="7">
        <v>75.313000000000002</v>
      </c>
    </row>
    <row r="12115" spans="1:12" x14ac:dyDescent="0.25">
      <c r="A12115">
        <v>5252</v>
      </c>
      <c r="B12115" s="2">
        <v>44.843809999999998</v>
      </c>
      <c r="C12115" s="3">
        <v>263</v>
      </c>
      <c r="D12115" s="4">
        <v>13540</v>
      </c>
      <c r="E12115" t="s">
        <v>1067</v>
      </c>
      <c r="F12115" s="4" t="s">
        <v>1030</v>
      </c>
      <c r="G12115" s="5">
        <v>221</v>
      </c>
      <c r="H12115" s="6">
        <v>0.1945701</v>
      </c>
      <c r="I12115" s="7">
        <v>67.5</v>
      </c>
    </row>
    <row r="12116" spans="1:12" x14ac:dyDescent="0.25">
      <c r="A12116">
        <v>50648</v>
      </c>
      <c r="B12116" s="2">
        <v>44.843069999999997</v>
      </c>
      <c r="C12116" s="3">
        <v>4626</v>
      </c>
      <c r="E12116" t="s">
        <v>6614</v>
      </c>
      <c r="F12116" s="4" t="s">
        <v>9593</v>
      </c>
      <c r="G12116" s="5">
        <v>2865</v>
      </c>
      <c r="H12116" s="6">
        <v>0.17550589999999999</v>
      </c>
      <c r="I12116" s="7">
        <v>70.792000000000002</v>
      </c>
      <c r="J12116" s="2">
        <v>53</v>
      </c>
      <c r="K12116">
        <v>2</v>
      </c>
    </row>
    <row r="12117" spans="1:12" x14ac:dyDescent="0.25">
      <c r="A12117">
        <v>44646</v>
      </c>
      <c r="B12117" s="2">
        <v>44.834780000000002</v>
      </c>
      <c r="C12117" s="3">
        <v>45615</v>
      </c>
      <c r="D12117" s="4">
        <v>15940</v>
      </c>
      <c r="E12117" t="s">
        <v>8585</v>
      </c>
      <c r="F12117" s="4" t="s">
        <v>8295</v>
      </c>
      <c r="G12117" s="5">
        <v>31760</v>
      </c>
      <c r="H12117" s="6">
        <v>0.2292119</v>
      </c>
      <c r="I12117" s="7">
        <v>61.51</v>
      </c>
      <c r="J12117" s="2">
        <v>54.666699999999999</v>
      </c>
      <c r="K12117">
        <v>12</v>
      </c>
      <c r="L12117" s="2">
        <v>98.9</v>
      </c>
    </row>
    <row r="12118" spans="1:12" x14ac:dyDescent="0.25">
      <c r="A12118">
        <v>47429</v>
      </c>
      <c r="B12118" s="2">
        <v>44.825780000000002</v>
      </c>
      <c r="C12118" s="3">
        <v>8678</v>
      </c>
      <c r="D12118" s="4">
        <v>14020</v>
      </c>
      <c r="E12118" t="s">
        <v>8998</v>
      </c>
      <c r="F12118" s="4" t="s">
        <v>8800</v>
      </c>
      <c r="G12118" s="5">
        <v>5875</v>
      </c>
      <c r="H12118" s="6">
        <v>0.243533</v>
      </c>
      <c r="I12118" s="7">
        <v>59.033000000000001</v>
      </c>
      <c r="J12118" s="2">
        <v>56.6</v>
      </c>
      <c r="K12118">
        <v>5</v>
      </c>
    </row>
    <row r="12119" spans="1:12" x14ac:dyDescent="0.25">
      <c r="A12119">
        <v>22438</v>
      </c>
      <c r="B12119" s="2">
        <v>44.824339999999999</v>
      </c>
      <c r="C12119" s="3">
        <v>222</v>
      </c>
      <c r="E12119" t="s">
        <v>2416</v>
      </c>
      <c r="F12119" s="4" t="s">
        <v>4335</v>
      </c>
      <c r="G12119" s="5">
        <v>120</v>
      </c>
      <c r="H12119" s="6">
        <v>4.95868E-2</v>
      </c>
      <c r="I12119" s="7">
        <v>92.546000000000006</v>
      </c>
    </row>
    <row r="12120" spans="1:12" x14ac:dyDescent="0.25">
      <c r="A12120">
        <v>44214</v>
      </c>
      <c r="B12120" s="2">
        <v>44.823990000000002</v>
      </c>
      <c r="C12120" s="3">
        <v>1947</v>
      </c>
      <c r="D12120" s="4">
        <v>49300</v>
      </c>
      <c r="E12120" t="s">
        <v>8525</v>
      </c>
      <c r="F12120" s="4" t="s">
        <v>8295</v>
      </c>
      <c r="G12120" s="5">
        <v>1294</v>
      </c>
      <c r="H12120" s="6">
        <v>0.2223938</v>
      </c>
      <c r="I12120" s="7">
        <v>62.679000000000002</v>
      </c>
    </row>
    <row r="12121" spans="1:12" x14ac:dyDescent="0.25">
      <c r="A12121">
        <v>53220</v>
      </c>
      <c r="B12121" s="2">
        <v>44.818910000000002</v>
      </c>
      <c r="C12121" s="3">
        <v>26974</v>
      </c>
      <c r="D12121" s="4">
        <v>33340</v>
      </c>
      <c r="E12121" t="s">
        <v>10098</v>
      </c>
      <c r="F12121" s="4" t="s">
        <v>10031</v>
      </c>
      <c r="G12121" s="5">
        <v>19958</v>
      </c>
      <c r="H12121" s="6">
        <v>0.23352870000000001</v>
      </c>
      <c r="I12121" s="7">
        <v>60.75</v>
      </c>
      <c r="J12121" s="2">
        <v>50.583300000000001</v>
      </c>
      <c r="K12121">
        <v>12</v>
      </c>
      <c r="L12121" s="2">
        <v>94.1</v>
      </c>
    </row>
    <row r="12122" spans="1:12" x14ac:dyDescent="0.25">
      <c r="A12122">
        <v>67647</v>
      </c>
      <c r="B12122" s="2">
        <v>44.81409</v>
      </c>
      <c r="C12122" s="3">
        <v>301</v>
      </c>
      <c r="E12122" t="s">
        <v>737</v>
      </c>
      <c r="F12122" s="4" t="s">
        <v>12494</v>
      </c>
      <c r="G12122" s="5">
        <v>195</v>
      </c>
      <c r="H12122" s="6">
        <v>0.2040816</v>
      </c>
      <c r="I12122" s="7">
        <v>65.832999999999998</v>
      </c>
    </row>
    <row r="12123" spans="1:12" x14ac:dyDescent="0.25">
      <c r="A12123">
        <v>98603</v>
      </c>
      <c r="B12123" s="2">
        <v>44.813870000000001</v>
      </c>
      <c r="C12123" s="3">
        <v>1013</v>
      </c>
      <c r="D12123" s="4">
        <v>31020</v>
      </c>
      <c r="E12123" t="s">
        <v>16471</v>
      </c>
      <c r="F12123" s="4" t="s">
        <v>16344</v>
      </c>
      <c r="G12123" s="5">
        <v>698</v>
      </c>
      <c r="H12123" s="6">
        <v>0.239255</v>
      </c>
      <c r="I12123" s="7">
        <v>59.75</v>
      </c>
      <c r="J12123" s="2">
        <v>14</v>
      </c>
      <c r="K12123">
        <v>1</v>
      </c>
    </row>
    <row r="12124" spans="1:12" x14ac:dyDescent="0.25">
      <c r="A12124">
        <v>84712</v>
      </c>
      <c r="B12124" s="2">
        <v>44.813659999999999</v>
      </c>
      <c r="C12124" s="3">
        <v>234</v>
      </c>
      <c r="E12124" t="s">
        <v>14929</v>
      </c>
      <c r="F12124" s="4" t="s">
        <v>14851</v>
      </c>
      <c r="G12124" s="5">
        <v>201</v>
      </c>
      <c r="H12124" s="6">
        <v>0.29850749999999998</v>
      </c>
      <c r="I12124" s="7">
        <v>49.5</v>
      </c>
      <c r="J12124" s="2">
        <v>35</v>
      </c>
      <c r="K12124">
        <v>1</v>
      </c>
    </row>
    <row r="12125" spans="1:12" x14ac:dyDescent="0.25">
      <c r="A12125">
        <v>62521</v>
      </c>
      <c r="B12125" s="2">
        <v>44.807639999999999</v>
      </c>
      <c r="C12125" s="3">
        <v>35769</v>
      </c>
      <c r="D12125" s="4">
        <v>19500</v>
      </c>
      <c r="E12125" t="s">
        <v>6372</v>
      </c>
      <c r="F12125" s="4" t="s">
        <v>11490</v>
      </c>
      <c r="G12125" s="5">
        <v>24920</v>
      </c>
      <c r="H12125" s="6">
        <v>0.2284419</v>
      </c>
      <c r="I12125" s="7">
        <v>61.606000000000002</v>
      </c>
      <c r="J12125" s="2">
        <v>40.571399999999997</v>
      </c>
      <c r="K12125">
        <v>14</v>
      </c>
      <c r="L12125" s="2">
        <v>54.5</v>
      </c>
    </row>
    <row r="12126" spans="1:12" x14ac:dyDescent="0.25">
      <c r="A12126">
        <v>43910</v>
      </c>
      <c r="B12126" s="2">
        <v>44.801090000000002</v>
      </c>
      <c r="C12126" s="3">
        <v>3266</v>
      </c>
      <c r="D12126" s="4">
        <v>48260</v>
      </c>
      <c r="E12126" t="s">
        <v>1414</v>
      </c>
      <c r="F12126" s="4" t="s">
        <v>8295</v>
      </c>
      <c r="G12126" s="5">
        <v>2441</v>
      </c>
      <c r="H12126" s="6">
        <v>0.22522519999999999</v>
      </c>
      <c r="I12126" s="7">
        <v>62.158999999999999</v>
      </c>
      <c r="J12126" s="2">
        <v>47</v>
      </c>
      <c r="K12126">
        <v>1</v>
      </c>
    </row>
    <row r="12127" spans="1:12" x14ac:dyDescent="0.25">
      <c r="A12127">
        <v>30349</v>
      </c>
      <c r="B12127" s="2">
        <v>44.790289999999999</v>
      </c>
      <c r="C12127" s="3">
        <v>70414</v>
      </c>
      <c r="D12127" s="4">
        <v>12060</v>
      </c>
      <c r="E12127" t="s">
        <v>2948</v>
      </c>
      <c r="F12127" s="4" t="s">
        <v>6363</v>
      </c>
      <c r="G12127" s="5">
        <v>42717</v>
      </c>
      <c r="H12127" s="6">
        <v>0.29966290000000001</v>
      </c>
      <c r="I12127" s="7">
        <v>49.295000000000002</v>
      </c>
      <c r="J12127" s="2">
        <v>40.875</v>
      </c>
      <c r="K12127">
        <v>8</v>
      </c>
    </row>
    <row r="12128" spans="1:12" x14ac:dyDescent="0.25">
      <c r="A12128">
        <v>95551</v>
      </c>
      <c r="B12128" s="2">
        <v>44.779760000000003</v>
      </c>
      <c r="C12128" s="3">
        <v>1825</v>
      </c>
      <c r="D12128" s="4">
        <v>21700</v>
      </c>
      <c r="E12128" t="s">
        <v>15931</v>
      </c>
      <c r="F12128" s="4" t="s">
        <v>15368</v>
      </c>
      <c r="G12128" s="5">
        <v>1251</v>
      </c>
      <c r="H12128" s="6">
        <v>0.22142290000000001</v>
      </c>
      <c r="I12128" s="7">
        <v>62.813000000000002</v>
      </c>
      <c r="J12128" s="2">
        <v>44</v>
      </c>
      <c r="K12128">
        <v>1</v>
      </c>
    </row>
    <row r="12129" spans="1:12" x14ac:dyDescent="0.25">
      <c r="A12129">
        <v>34203</v>
      </c>
      <c r="B12129" s="2">
        <v>44.773319999999998</v>
      </c>
      <c r="C12129" s="3">
        <v>36694</v>
      </c>
      <c r="D12129" s="4">
        <v>35840</v>
      </c>
      <c r="E12129" t="s">
        <v>6970</v>
      </c>
      <c r="F12129" s="4" t="s">
        <v>6689</v>
      </c>
      <c r="G12129" s="5">
        <v>25669</v>
      </c>
      <c r="H12129" s="6">
        <v>0.25115900000000002</v>
      </c>
      <c r="I12129" s="7">
        <v>57.673999999999999</v>
      </c>
      <c r="J12129" s="2">
        <v>47.75</v>
      </c>
      <c r="K12129">
        <v>4</v>
      </c>
    </row>
    <row r="12130" spans="1:12" x14ac:dyDescent="0.25">
      <c r="A12130">
        <v>51365</v>
      </c>
      <c r="B12130" s="2">
        <v>44.767110000000002</v>
      </c>
      <c r="C12130" s="3">
        <v>451</v>
      </c>
      <c r="E12130" t="s">
        <v>1163</v>
      </c>
      <c r="F12130" s="4" t="s">
        <v>9593</v>
      </c>
      <c r="G12130" s="5">
        <v>263</v>
      </c>
      <c r="H12130" s="6">
        <v>0.2015209</v>
      </c>
      <c r="I12130" s="7">
        <v>66.25</v>
      </c>
    </row>
    <row r="12131" spans="1:12" x14ac:dyDescent="0.25">
      <c r="A12131">
        <v>95811</v>
      </c>
      <c r="B12131" s="2">
        <v>44.765709999999999</v>
      </c>
      <c r="C12131" s="3">
        <v>7131</v>
      </c>
      <c r="D12131" s="4">
        <v>40900</v>
      </c>
      <c r="E12131" t="s">
        <v>3933</v>
      </c>
      <c r="F12131" s="4" t="s">
        <v>15368</v>
      </c>
      <c r="G12131" s="5">
        <v>5640</v>
      </c>
      <c r="H12131" s="6">
        <v>0.36341069999999998</v>
      </c>
      <c r="I12131" s="7">
        <v>38.274000000000001</v>
      </c>
      <c r="J12131" s="2">
        <v>36</v>
      </c>
      <c r="K12131">
        <v>4</v>
      </c>
    </row>
    <row r="12132" spans="1:12" x14ac:dyDescent="0.25">
      <c r="A12132">
        <v>52142</v>
      </c>
      <c r="B12132" s="2">
        <v>44.764139999999998</v>
      </c>
      <c r="C12132" s="3">
        <v>1661</v>
      </c>
      <c r="E12132" t="s">
        <v>7110</v>
      </c>
      <c r="F12132" s="4" t="s">
        <v>9593</v>
      </c>
      <c r="G12132" s="5">
        <v>859</v>
      </c>
      <c r="H12132" s="6">
        <v>0.23282890000000001</v>
      </c>
      <c r="I12132" s="7">
        <v>60.832999999999998</v>
      </c>
      <c r="J12132" s="2">
        <v>53.2</v>
      </c>
      <c r="K12132">
        <v>5</v>
      </c>
    </row>
    <row r="12133" spans="1:12" x14ac:dyDescent="0.25">
      <c r="A12133">
        <v>16254</v>
      </c>
      <c r="B12133" s="2">
        <v>44.76332</v>
      </c>
      <c r="C12133" s="3">
        <v>3497</v>
      </c>
      <c r="E12133" t="s">
        <v>3462</v>
      </c>
      <c r="F12133" s="4" t="s">
        <v>3003</v>
      </c>
      <c r="G12133" s="5">
        <v>2605</v>
      </c>
      <c r="H12133" s="6">
        <v>0.2345489</v>
      </c>
      <c r="I12133" s="7">
        <v>60.530999999999999</v>
      </c>
    </row>
    <row r="12134" spans="1:12" x14ac:dyDescent="0.25">
      <c r="A12134">
        <v>59410</v>
      </c>
      <c r="B12134" s="2">
        <v>44.762569999999997</v>
      </c>
      <c r="C12134" s="3">
        <v>685</v>
      </c>
      <c r="D12134" s="4">
        <v>25740</v>
      </c>
      <c r="E12134" t="s">
        <v>801</v>
      </c>
      <c r="F12134" s="4" t="s">
        <v>11278</v>
      </c>
      <c r="G12134" s="5">
        <v>523</v>
      </c>
      <c r="H12134" s="6">
        <v>0.28435110000000002</v>
      </c>
      <c r="I12134" s="7">
        <v>51.917000000000002</v>
      </c>
      <c r="J12134" s="2">
        <v>55.5</v>
      </c>
      <c r="K12134">
        <v>2</v>
      </c>
    </row>
    <row r="12135" spans="1:12" x14ac:dyDescent="0.25">
      <c r="A12135">
        <v>67056</v>
      </c>
      <c r="B12135" s="2">
        <v>44.761980000000001</v>
      </c>
      <c r="C12135" s="3">
        <v>3058</v>
      </c>
      <c r="D12135" s="4">
        <v>48620</v>
      </c>
      <c r="E12135" t="s">
        <v>12608</v>
      </c>
      <c r="F12135" s="4" t="s">
        <v>12494</v>
      </c>
      <c r="G12135" s="5">
        <v>1942</v>
      </c>
      <c r="H12135" s="6">
        <v>0.19505919999999999</v>
      </c>
      <c r="I12135" s="7">
        <v>67.343999999999994</v>
      </c>
      <c r="J12135" s="2">
        <v>54</v>
      </c>
      <c r="K12135">
        <v>1</v>
      </c>
    </row>
    <row r="12136" spans="1:12" x14ac:dyDescent="0.25">
      <c r="A12136">
        <v>80650</v>
      </c>
      <c r="B12136" s="2">
        <v>44.761249999999997</v>
      </c>
      <c r="C12136" s="3">
        <v>1531</v>
      </c>
      <c r="D12136" s="4">
        <v>24540</v>
      </c>
      <c r="E12136" t="s">
        <v>12838</v>
      </c>
      <c r="F12136" s="4" t="s">
        <v>14477</v>
      </c>
      <c r="G12136" s="5">
        <v>1126</v>
      </c>
      <c r="H12136" s="6">
        <v>0.15364120000000001</v>
      </c>
      <c r="I12136" s="7">
        <v>74.5</v>
      </c>
    </row>
    <row r="12137" spans="1:12" x14ac:dyDescent="0.25">
      <c r="A12137">
        <v>68045</v>
      </c>
      <c r="B12137" s="2">
        <v>44.760669999999998</v>
      </c>
      <c r="C12137" s="3">
        <v>1924</v>
      </c>
      <c r="E12137" t="s">
        <v>493</v>
      </c>
      <c r="F12137" s="4" t="s">
        <v>12738</v>
      </c>
      <c r="G12137" s="5">
        <v>1286</v>
      </c>
      <c r="H12137" s="6">
        <v>0.21833720000000001</v>
      </c>
      <c r="I12137" s="7">
        <v>63.317</v>
      </c>
      <c r="J12137" s="2">
        <v>45.666699999999999</v>
      </c>
      <c r="K12137">
        <v>3</v>
      </c>
    </row>
    <row r="12138" spans="1:12" x14ac:dyDescent="0.25">
      <c r="A12138">
        <v>66966</v>
      </c>
      <c r="B12138" s="2">
        <v>44.760249999999999</v>
      </c>
      <c r="C12138" s="3">
        <v>633</v>
      </c>
      <c r="E12138" t="s">
        <v>10455</v>
      </c>
      <c r="F12138" s="4" t="s">
        <v>12494</v>
      </c>
      <c r="G12138" s="5">
        <v>456</v>
      </c>
      <c r="H12138" s="6">
        <v>0.2363238</v>
      </c>
      <c r="I12138" s="7">
        <v>60.207999999999998</v>
      </c>
    </row>
    <row r="12139" spans="1:12" x14ac:dyDescent="0.25">
      <c r="A12139">
        <v>56517</v>
      </c>
      <c r="B12139" s="2">
        <v>44.760089999999998</v>
      </c>
      <c r="C12139" s="3">
        <v>277</v>
      </c>
      <c r="D12139" s="4">
        <v>24220</v>
      </c>
      <c r="E12139" t="s">
        <v>10770</v>
      </c>
      <c r="F12139" s="4" t="s">
        <v>10428</v>
      </c>
      <c r="G12139" s="5">
        <v>202</v>
      </c>
      <c r="H12139" s="6">
        <v>0.17241380000000001</v>
      </c>
      <c r="I12139" s="7">
        <v>71.25</v>
      </c>
    </row>
    <row r="12140" spans="1:12" x14ac:dyDescent="0.25">
      <c r="A12140">
        <v>67734</v>
      </c>
      <c r="B12140" s="2">
        <v>44.760010000000001</v>
      </c>
      <c r="C12140" s="3">
        <v>209</v>
      </c>
      <c r="E12140" t="s">
        <v>12708</v>
      </c>
      <c r="F12140" s="4" t="s">
        <v>12494</v>
      </c>
      <c r="G12140" s="5">
        <v>152</v>
      </c>
      <c r="H12140" s="6">
        <v>0.15032680000000001</v>
      </c>
      <c r="I12140" s="7">
        <v>75.052000000000007</v>
      </c>
    </row>
    <row r="12141" spans="1:12" x14ac:dyDescent="0.25">
      <c r="A12141">
        <v>21001</v>
      </c>
      <c r="B12141" s="2">
        <v>44.75629</v>
      </c>
      <c r="C12141" s="3">
        <v>22444</v>
      </c>
      <c r="D12141" s="4">
        <v>12580</v>
      </c>
      <c r="E12141" t="s">
        <v>4459</v>
      </c>
      <c r="F12141" s="4" t="s">
        <v>4361</v>
      </c>
      <c r="G12141" s="5">
        <v>15404</v>
      </c>
      <c r="H12141" s="6">
        <v>0.19709170000000001</v>
      </c>
      <c r="I12141" s="7">
        <v>66.97</v>
      </c>
      <c r="J12141" s="2">
        <v>43</v>
      </c>
      <c r="K12141">
        <v>13</v>
      </c>
      <c r="L12141" s="2">
        <v>67.099999999999994</v>
      </c>
    </row>
    <row r="12142" spans="1:12" x14ac:dyDescent="0.25">
      <c r="A12142">
        <v>71110</v>
      </c>
      <c r="B12142" s="2">
        <v>44.752330000000001</v>
      </c>
      <c r="C12142" s="3">
        <v>3558</v>
      </c>
      <c r="D12142" s="4">
        <v>43340</v>
      </c>
      <c r="E12142" t="s">
        <v>13114</v>
      </c>
      <c r="F12142" s="4" t="s">
        <v>12927</v>
      </c>
      <c r="G12142" s="5">
        <v>1108</v>
      </c>
      <c r="H12142" s="6">
        <v>0.32642019999999999</v>
      </c>
      <c r="I12142" s="7">
        <v>44.615000000000002</v>
      </c>
      <c r="J12142" s="2">
        <v>56.5</v>
      </c>
      <c r="K12142">
        <v>2</v>
      </c>
    </row>
    <row r="12143" spans="1:12" x14ac:dyDescent="0.25">
      <c r="A12143">
        <v>57325</v>
      </c>
      <c r="B12143" s="2">
        <v>44.751530000000002</v>
      </c>
      <c r="C12143" s="3">
        <v>3349</v>
      </c>
      <c r="E12143" t="s">
        <v>865</v>
      </c>
      <c r="F12143" s="4" t="s">
        <v>10877</v>
      </c>
      <c r="G12143" s="5">
        <v>2239</v>
      </c>
      <c r="H12143" s="6">
        <v>0.25234479999999998</v>
      </c>
      <c r="I12143" s="7">
        <v>57.414999999999999</v>
      </c>
    </row>
    <row r="12144" spans="1:12" x14ac:dyDescent="0.25">
      <c r="A12144">
        <v>15068</v>
      </c>
      <c r="B12144" s="2">
        <v>44.744340000000001</v>
      </c>
      <c r="C12144" s="3">
        <v>38256</v>
      </c>
      <c r="D12144" s="4">
        <v>38300</v>
      </c>
      <c r="E12144" t="s">
        <v>3047</v>
      </c>
      <c r="F12144" s="4" t="s">
        <v>3003</v>
      </c>
      <c r="G12144" s="5">
        <v>27827</v>
      </c>
      <c r="H12144" s="6">
        <v>0.23364960000000001</v>
      </c>
      <c r="I12144" s="7">
        <v>60.645000000000003</v>
      </c>
      <c r="J12144" s="2">
        <v>53.647100000000002</v>
      </c>
      <c r="K12144">
        <v>17</v>
      </c>
      <c r="L12144" s="2">
        <v>98.1</v>
      </c>
    </row>
    <row r="12145" spans="1:12" x14ac:dyDescent="0.25">
      <c r="A12145">
        <v>46031</v>
      </c>
      <c r="B12145" s="2">
        <v>44.737340000000003</v>
      </c>
      <c r="C12145" s="3">
        <v>2275</v>
      </c>
      <c r="D12145" s="4">
        <v>26900</v>
      </c>
      <c r="E12145" t="s">
        <v>2948</v>
      </c>
      <c r="F12145" s="4" t="s">
        <v>8800</v>
      </c>
      <c r="G12145" s="5">
        <v>1432</v>
      </c>
      <c r="H12145" s="6">
        <v>0.1479414</v>
      </c>
      <c r="I12145" s="7">
        <v>75.454999999999998</v>
      </c>
    </row>
    <row r="12146" spans="1:12" x14ac:dyDescent="0.25">
      <c r="A12146">
        <v>97203</v>
      </c>
      <c r="B12146" s="2">
        <v>44.732170000000004</v>
      </c>
      <c r="C12146" s="3">
        <v>32033</v>
      </c>
      <c r="D12146" s="4">
        <v>38900</v>
      </c>
      <c r="E12146" t="s">
        <v>765</v>
      </c>
      <c r="F12146" s="4" t="s">
        <v>16170</v>
      </c>
      <c r="G12146" s="5">
        <v>20165</v>
      </c>
      <c r="H12146" s="6">
        <v>0.3141582</v>
      </c>
      <c r="I12146" s="7">
        <v>46.731000000000002</v>
      </c>
      <c r="J12146" s="2">
        <v>46.372100000000003</v>
      </c>
      <c r="K12146">
        <v>43</v>
      </c>
      <c r="L12146" s="2">
        <v>82.4</v>
      </c>
    </row>
    <row r="12147" spans="1:12" x14ac:dyDescent="0.25">
      <c r="A12147">
        <v>49801</v>
      </c>
      <c r="B12147" s="2">
        <v>44.725369999999998</v>
      </c>
      <c r="C12147" s="3">
        <v>11458</v>
      </c>
      <c r="D12147" s="4">
        <v>27020</v>
      </c>
      <c r="E12147" t="s">
        <v>9508</v>
      </c>
      <c r="F12147" s="4" t="s">
        <v>9106</v>
      </c>
      <c r="G12147" s="5">
        <v>8244</v>
      </c>
      <c r="H12147" s="6">
        <v>0.25897619999999999</v>
      </c>
      <c r="I12147" s="7">
        <v>56.265000000000001</v>
      </c>
      <c r="J12147" s="2">
        <v>59</v>
      </c>
      <c r="K12147">
        <v>3</v>
      </c>
    </row>
    <row r="12148" spans="1:12" x14ac:dyDescent="0.25">
      <c r="A12148">
        <v>69221</v>
      </c>
      <c r="B12148" s="2">
        <v>44.723370000000003</v>
      </c>
      <c r="C12148" s="3">
        <v>193</v>
      </c>
      <c r="E12148" t="s">
        <v>10704</v>
      </c>
      <c r="F12148" s="4" t="s">
        <v>12738</v>
      </c>
      <c r="G12148" s="5">
        <v>123</v>
      </c>
      <c r="H12148" s="6">
        <v>0.20325199999999999</v>
      </c>
      <c r="I12148" s="7">
        <v>65.893000000000001</v>
      </c>
    </row>
    <row r="12149" spans="1:12" x14ac:dyDescent="0.25">
      <c r="A12149">
        <v>68439</v>
      </c>
      <c r="B12149" s="2">
        <v>44.72325</v>
      </c>
      <c r="C12149" s="3">
        <v>592</v>
      </c>
      <c r="D12149" s="4">
        <v>30700</v>
      </c>
      <c r="E12149" t="s">
        <v>12796</v>
      </c>
      <c r="F12149" s="4" t="s">
        <v>12738</v>
      </c>
      <c r="G12149" s="5">
        <v>349</v>
      </c>
      <c r="H12149" s="6">
        <v>0.13142860000000001</v>
      </c>
      <c r="I12149" s="7">
        <v>78.304000000000002</v>
      </c>
    </row>
    <row r="12150" spans="1:12" x14ac:dyDescent="0.25">
      <c r="A12150">
        <v>84636</v>
      </c>
      <c r="B12150" s="2">
        <v>44.723100000000002</v>
      </c>
      <c r="C12150" s="3">
        <v>418</v>
      </c>
      <c r="E12150" t="s">
        <v>173</v>
      </c>
      <c r="F12150" s="4" t="s">
        <v>14851</v>
      </c>
      <c r="G12150" s="5">
        <v>277</v>
      </c>
      <c r="H12150" s="6">
        <v>0.25179859999999998</v>
      </c>
      <c r="I12150" s="7">
        <v>57.5</v>
      </c>
    </row>
    <row r="12151" spans="1:12" x14ac:dyDescent="0.25">
      <c r="A12151">
        <v>70030</v>
      </c>
      <c r="B12151" s="2">
        <v>44.722270000000002</v>
      </c>
      <c r="C12151" s="3">
        <v>4367</v>
      </c>
      <c r="D12151" s="4">
        <v>35380</v>
      </c>
      <c r="E12151" t="s">
        <v>12928</v>
      </c>
      <c r="F12151" s="4" t="s">
        <v>12927</v>
      </c>
      <c r="G12151" s="5">
        <v>3209</v>
      </c>
      <c r="H12151" s="6">
        <v>0.1096915</v>
      </c>
      <c r="I12151" s="7">
        <v>82.055000000000007</v>
      </c>
      <c r="J12151" s="2">
        <v>50</v>
      </c>
      <c r="K12151">
        <v>1</v>
      </c>
    </row>
    <row r="12152" spans="1:12" x14ac:dyDescent="0.25">
      <c r="A12152">
        <v>58572</v>
      </c>
      <c r="B12152" s="2">
        <v>44.721440000000001</v>
      </c>
      <c r="C12152" s="3">
        <v>340</v>
      </c>
      <c r="D12152" s="4">
        <v>13900</v>
      </c>
      <c r="E12152" t="s">
        <v>194</v>
      </c>
      <c r="F12152" s="4" t="s">
        <v>11069</v>
      </c>
      <c r="G12152" s="5">
        <v>248</v>
      </c>
      <c r="H12152" s="6">
        <v>0.1204819</v>
      </c>
      <c r="I12152" s="7">
        <v>80.179000000000002</v>
      </c>
    </row>
    <row r="12153" spans="1:12" x14ac:dyDescent="0.25">
      <c r="A12153">
        <v>56085</v>
      </c>
      <c r="B12153" s="2">
        <v>44.72054</v>
      </c>
      <c r="C12153" s="3">
        <v>5322</v>
      </c>
      <c r="D12153" s="4">
        <v>35580</v>
      </c>
      <c r="E12153" t="s">
        <v>10624</v>
      </c>
      <c r="F12153" s="4" t="s">
        <v>10428</v>
      </c>
      <c r="G12153" s="5">
        <v>3542</v>
      </c>
      <c r="H12153" s="6">
        <v>0.17725089999999999</v>
      </c>
      <c r="I12153" s="7">
        <v>70.366</v>
      </c>
      <c r="J12153" s="2">
        <v>46</v>
      </c>
      <c r="K12153">
        <v>2</v>
      </c>
    </row>
    <row r="12154" spans="1:12" x14ac:dyDescent="0.25">
      <c r="A12154">
        <v>51048</v>
      </c>
      <c r="B12154" s="2">
        <v>44.719589999999997</v>
      </c>
      <c r="C12154" s="3">
        <v>619</v>
      </c>
      <c r="D12154" s="4">
        <v>43580</v>
      </c>
      <c r="E12154" t="s">
        <v>6737</v>
      </c>
      <c r="F12154" s="4" t="s">
        <v>9593</v>
      </c>
      <c r="G12154" s="5">
        <v>421</v>
      </c>
      <c r="H12154" s="6">
        <v>0.2256532</v>
      </c>
      <c r="I12154" s="7">
        <v>62</v>
      </c>
    </row>
    <row r="12155" spans="1:12" x14ac:dyDescent="0.25">
      <c r="A12155">
        <v>51529</v>
      </c>
      <c r="B12155" s="2">
        <v>44.719200000000001</v>
      </c>
      <c r="C12155" s="3">
        <v>1827</v>
      </c>
      <c r="D12155" s="4">
        <v>36540</v>
      </c>
      <c r="E12155" t="s">
        <v>7417</v>
      </c>
      <c r="F12155" s="4" t="s">
        <v>9593</v>
      </c>
      <c r="G12155" s="5">
        <v>1187</v>
      </c>
      <c r="H12155" s="6">
        <v>0.21229990000000001</v>
      </c>
      <c r="I12155" s="7">
        <v>64.305999999999997</v>
      </c>
    </row>
    <row r="12156" spans="1:12" x14ac:dyDescent="0.25">
      <c r="A12156">
        <v>16854</v>
      </c>
      <c r="B12156" s="2">
        <v>44.718769999999999</v>
      </c>
      <c r="C12156" s="3">
        <v>971</v>
      </c>
      <c r="D12156" s="4">
        <v>44300</v>
      </c>
      <c r="E12156" t="s">
        <v>3621</v>
      </c>
      <c r="F12156" s="4" t="s">
        <v>3003</v>
      </c>
      <c r="G12156" s="5">
        <v>624</v>
      </c>
      <c r="H12156" s="6">
        <v>0.2291667</v>
      </c>
      <c r="I12156" s="7">
        <v>61.389000000000003</v>
      </c>
    </row>
    <row r="12157" spans="1:12" x14ac:dyDescent="0.25">
      <c r="A12157">
        <v>69156</v>
      </c>
      <c r="B12157" s="2">
        <v>44.718510000000002</v>
      </c>
      <c r="C12157" s="3">
        <v>686</v>
      </c>
      <c r="E12157" t="s">
        <v>10201</v>
      </c>
      <c r="F12157" s="4" t="s">
        <v>12738</v>
      </c>
      <c r="G12157" s="5">
        <v>444</v>
      </c>
      <c r="H12157" s="6">
        <v>0.1666667</v>
      </c>
      <c r="I12157" s="7">
        <v>72.188000000000002</v>
      </c>
    </row>
    <row r="12158" spans="1:12" x14ac:dyDescent="0.25">
      <c r="A12158">
        <v>8078</v>
      </c>
      <c r="B12158" s="2">
        <v>44.717080000000003</v>
      </c>
      <c r="C12158" s="3">
        <v>8385</v>
      </c>
      <c r="D12158" s="4">
        <v>37980</v>
      </c>
      <c r="E12158" t="s">
        <v>1625</v>
      </c>
      <c r="F12158" s="4" t="s">
        <v>1341</v>
      </c>
      <c r="G12158" s="5">
        <v>5552</v>
      </c>
      <c r="H12158" s="6">
        <v>0.18227670000000001</v>
      </c>
      <c r="I12158" s="7">
        <v>69.486999999999995</v>
      </c>
      <c r="J12158" s="2">
        <v>43</v>
      </c>
      <c r="K12158">
        <v>1</v>
      </c>
    </row>
    <row r="12159" spans="1:12" x14ac:dyDescent="0.25">
      <c r="A12159">
        <v>67740</v>
      </c>
      <c r="B12159" s="2">
        <v>44.715449999999997</v>
      </c>
      <c r="C12159" s="3">
        <v>1763</v>
      </c>
      <c r="E12159" t="s">
        <v>12711</v>
      </c>
      <c r="F12159" s="4" t="s">
        <v>12494</v>
      </c>
      <c r="G12159" s="5">
        <v>1248</v>
      </c>
      <c r="H12159" s="6">
        <v>0.21857489999999999</v>
      </c>
      <c r="I12159" s="7">
        <v>63.213999999999999</v>
      </c>
      <c r="J12159" s="2">
        <v>75</v>
      </c>
      <c r="K12159">
        <v>1</v>
      </c>
    </row>
    <row r="12160" spans="1:12" x14ac:dyDescent="0.25">
      <c r="A12160">
        <v>46807</v>
      </c>
      <c r="B12160" s="2">
        <v>44.712870000000002</v>
      </c>
      <c r="C12160" s="3">
        <v>16007</v>
      </c>
      <c r="D12160" s="4">
        <v>23060</v>
      </c>
      <c r="E12160" t="s">
        <v>8912</v>
      </c>
      <c r="F12160" s="4" t="s">
        <v>8800</v>
      </c>
      <c r="G12160" s="5">
        <v>9534</v>
      </c>
      <c r="H12160" s="6">
        <v>0.30319879999999999</v>
      </c>
      <c r="I12160" s="7">
        <v>48.588000000000001</v>
      </c>
      <c r="J12160" s="2">
        <v>42.95</v>
      </c>
      <c r="K12160">
        <v>20</v>
      </c>
      <c r="L12160" s="2">
        <v>66.900000000000006</v>
      </c>
    </row>
    <row r="12161" spans="1:12" x14ac:dyDescent="0.25">
      <c r="A12161">
        <v>39183</v>
      </c>
      <c r="B12161" s="2">
        <v>44.708210000000001</v>
      </c>
      <c r="C12161" s="3">
        <v>14583</v>
      </c>
      <c r="D12161" s="4">
        <v>46980</v>
      </c>
      <c r="E12161" t="s">
        <v>7773</v>
      </c>
      <c r="F12161" s="4" t="s">
        <v>7633</v>
      </c>
      <c r="G12161" s="5">
        <v>9937</v>
      </c>
      <c r="H12161" s="6">
        <v>0.28066819999999998</v>
      </c>
      <c r="I12161" s="7">
        <v>52.48</v>
      </c>
      <c r="J12161" s="2">
        <v>32</v>
      </c>
      <c r="K12161">
        <v>2</v>
      </c>
    </row>
    <row r="12162" spans="1:12" x14ac:dyDescent="0.25">
      <c r="A12162">
        <v>18091</v>
      </c>
      <c r="B12162" s="2">
        <v>44.704830000000001</v>
      </c>
      <c r="C12162" s="3">
        <v>5715</v>
      </c>
      <c r="D12162" s="4">
        <v>10900</v>
      </c>
      <c r="E12162" t="s">
        <v>3983</v>
      </c>
      <c r="F12162" s="4" t="s">
        <v>3003</v>
      </c>
      <c r="G12162" s="5">
        <v>4190</v>
      </c>
      <c r="H12162" s="6">
        <v>0.17275109999999999</v>
      </c>
      <c r="I12162" s="7">
        <v>71.128</v>
      </c>
      <c r="J12162" s="2">
        <v>48</v>
      </c>
      <c r="K12162">
        <v>1</v>
      </c>
    </row>
    <row r="12163" spans="1:12" x14ac:dyDescent="0.25">
      <c r="A12163">
        <v>76626</v>
      </c>
      <c r="B12163" s="2">
        <v>44.70355</v>
      </c>
      <c r="C12163" s="3">
        <v>1631</v>
      </c>
      <c r="D12163" s="4">
        <v>18620</v>
      </c>
      <c r="E12163" t="s">
        <v>1849</v>
      </c>
      <c r="F12163" s="4" t="s">
        <v>13752</v>
      </c>
      <c r="G12163" s="5">
        <v>1118</v>
      </c>
      <c r="H12163" s="6">
        <v>0.25201069999999998</v>
      </c>
      <c r="I12163" s="7">
        <v>57.429000000000002</v>
      </c>
    </row>
    <row r="12164" spans="1:12" x14ac:dyDescent="0.25">
      <c r="A12164">
        <v>91755</v>
      </c>
      <c r="B12164" s="2">
        <v>44.698329999999999</v>
      </c>
      <c r="C12164" s="3">
        <v>27305</v>
      </c>
      <c r="D12164" s="4">
        <v>31080</v>
      </c>
      <c r="E12164" t="s">
        <v>15455</v>
      </c>
      <c r="F12164" s="4" t="s">
        <v>15368</v>
      </c>
      <c r="G12164" s="5">
        <v>20708</v>
      </c>
      <c r="H12164" s="6">
        <v>0.26519870000000001</v>
      </c>
      <c r="I12164" s="7">
        <v>55.15</v>
      </c>
      <c r="J12164" s="2">
        <v>36</v>
      </c>
      <c r="K12164">
        <v>3</v>
      </c>
    </row>
    <row r="12165" spans="1:12" x14ac:dyDescent="0.25">
      <c r="A12165">
        <v>16510</v>
      </c>
      <c r="B12165" s="2">
        <v>44.689250000000001</v>
      </c>
      <c r="C12165" s="3">
        <v>26055</v>
      </c>
      <c r="D12165" s="4">
        <v>21500</v>
      </c>
      <c r="E12165" t="s">
        <v>3520</v>
      </c>
      <c r="F12165" s="4" t="s">
        <v>3003</v>
      </c>
      <c r="G12165" s="5">
        <v>17246</v>
      </c>
      <c r="H12165" s="6">
        <v>0.23314199999999999</v>
      </c>
      <c r="I12165" s="7">
        <v>60.685000000000002</v>
      </c>
      <c r="J12165" s="2">
        <v>51.083300000000001</v>
      </c>
      <c r="K12165">
        <v>12</v>
      </c>
      <c r="L12165" s="2">
        <v>95.1</v>
      </c>
    </row>
    <row r="12166" spans="1:12" x14ac:dyDescent="0.25">
      <c r="A12166">
        <v>66095</v>
      </c>
      <c r="B12166" s="2">
        <v>44.684890000000003</v>
      </c>
      <c r="C12166" s="3">
        <v>1228</v>
      </c>
      <c r="D12166" s="4">
        <v>36840</v>
      </c>
      <c r="E12166" t="s">
        <v>74</v>
      </c>
      <c r="F12166" s="4" t="s">
        <v>12494</v>
      </c>
      <c r="G12166" s="5">
        <v>948</v>
      </c>
      <c r="H12166" s="6">
        <v>0.3090717</v>
      </c>
      <c r="I12166" s="7">
        <v>47.563000000000002</v>
      </c>
    </row>
    <row r="12167" spans="1:12" x14ac:dyDescent="0.25">
      <c r="A12167">
        <v>27007</v>
      </c>
      <c r="B12167" s="2">
        <v>44.684310000000004</v>
      </c>
      <c r="C12167" s="3">
        <v>2223</v>
      </c>
      <c r="D12167" s="4">
        <v>34340</v>
      </c>
      <c r="E12167" t="s">
        <v>4943</v>
      </c>
      <c r="F12167" s="4" t="s">
        <v>5642</v>
      </c>
      <c r="G12167" s="5">
        <v>1470</v>
      </c>
      <c r="H12167" s="6">
        <v>0.1727891</v>
      </c>
      <c r="I12167" s="7">
        <v>71.111000000000004</v>
      </c>
    </row>
    <row r="12168" spans="1:12" x14ac:dyDescent="0.25">
      <c r="A12168">
        <v>76085</v>
      </c>
      <c r="B12168" s="2">
        <v>44.682540000000003</v>
      </c>
      <c r="C12168" s="3">
        <v>8501</v>
      </c>
      <c r="D12168" s="4">
        <v>19100</v>
      </c>
      <c r="E12168" t="s">
        <v>13491</v>
      </c>
      <c r="F12168" s="4" t="s">
        <v>13752</v>
      </c>
      <c r="G12168" s="5">
        <v>5915</v>
      </c>
      <c r="H12168" s="6">
        <v>0.1898242</v>
      </c>
      <c r="I12168" s="7">
        <v>68.167000000000002</v>
      </c>
      <c r="J12168" s="2">
        <v>56.5</v>
      </c>
      <c r="K12168">
        <v>2</v>
      </c>
    </row>
    <row r="12169" spans="1:12" x14ac:dyDescent="0.25">
      <c r="A12169">
        <v>57058</v>
      </c>
      <c r="B12169" s="2">
        <v>44.680770000000003</v>
      </c>
      <c r="C12169" s="3">
        <v>2025</v>
      </c>
      <c r="D12169" s="4">
        <v>43620</v>
      </c>
      <c r="E12169" t="s">
        <v>281</v>
      </c>
      <c r="F12169" s="4" t="s">
        <v>10877</v>
      </c>
      <c r="G12169" s="5">
        <v>1483</v>
      </c>
      <c r="H12169" s="6">
        <v>0.1947439</v>
      </c>
      <c r="I12169" s="7">
        <v>67.313000000000002</v>
      </c>
      <c r="J12169" s="2">
        <v>44</v>
      </c>
      <c r="K12169">
        <v>1</v>
      </c>
    </row>
    <row r="12170" spans="1:12" x14ac:dyDescent="0.25">
      <c r="A12170">
        <v>56137</v>
      </c>
      <c r="B12170" s="2">
        <v>44.680239999999998</v>
      </c>
      <c r="C12170" s="3">
        <v>1097</v>
      </c>
      <c r="E12170" t="s">
        <v>10640</v>
      </c>
      <c r="F12170" s="4" t="s">
        <v>10428</v>
      </c>
      <c r="G12170" s="5">
        <v>731</v>
      </c>
      <c r="H12170" s="6">
        <v>0.1846785</v>
      </c>
      <c r="I12170" s="7">
        <v>69.048000000000002</v>
      </c>
      <c r="J12170" s="2">
        <v>50</v>
      </c>
      <c r="K12170">
        <v>1</v>
      </c>
    </row>
    <row r="12171" spans="1:12" x14ac:dyDescent="0.25">
      <c r="A12171">
        <v>5679</v>
      </c>
      <c r="B12171" s="2">
        <v>44.679490000000001</v>
      </c>
      <c r="C12171" s="3">
        <v>3397</v>
      </c>
      <c r="D12171" s="4">
        <v>17200</v>
      </c>
      <c r="E12171" t="s">
        <v>109</v>
      </c>
      <c r="F12171" s="4" t="s">
        <v>1030</v>
      </c>
      <c r="G12171" s="5">
        <v>2430</v>
      </c>
      <c r="H12171" s="6">
        <v>0.18148149999999999</v>
      </c>
      <c r="I12171" s="7">
        <v>69.599999999999994</v>
      </c>
      <c r="J12171" s="2">
        <v>47</v>
      </c>
      <c r="K12171">
        <v>3</v>
      </c>
    </row>
    <row r="12172" spans="1:12" x14ac:dyDescent="0.25">
      <c r="A12172">
        <v>60123</v>
      </c>
      <c r="B12172" s="2">
        <v>44.671500000000002</v>
      </c>
      <c r="C12172" s="3">
        <v>49054</v>
      </c>
      <c r="D12172" s="4">
        <v>16980</v>
      </c>
      <c r="E12172" t="s">
        <v>6144</v>
      </c>
      <c r="F12172" s="4" t="s">
        <v>11490</v>
      </c>
      <c r="G12172" s="5">
        <v>30952</v>
      </c>
      <c r="H12172" s="6">
        <v>0.20905889999999999</v>
      </c>
      <c r="I12172" s="7">
        <v>64.825999999999993</v>
      </c>
      <c r="J12172" s="2">
        <v>45.736800000000002</v>
      </c>
      <c r="K12172">
        <v>19</v>
      </c>
      <c r="L12172" s="2">
        <v>79.8</v>
      </c>
    </row>
    <row r="12173" spans="1:12" x14ac:dyDescent="0.25">
      <c r="A12173">
        <v>63744</v>
      </c>
      <c r="B12173" s="2">
        <v>44.664070000000002</v>
      </c>
      <c r="C12173" s="3">
        <v>146</v>
      </c>
      <c r="D12173" s="4">
        <v>16020</v>
      </c>
      <c r="E12173" t="s">
        <v>3773</v>
      </c>
      <c r="F12173" s="4" t="s">
        <v>12102</v>
      </c>
      <c r="G12173" s="5">
        <v>90</v>
      </c>
      <c r="H12173" s="6">
        <v>0.3406594</v>
      </c>
      <c r="I12173" s="7">
        <v>42.082999999999998</v>
      </c>
    </row>
    <row r="12174" spans="1:12" x14ac:dyDescent="0.25">
      <c r="A12174">
        <v>16345</v>
      </c>
      <c r="B12174" s="2">
        <v>44.663429999999998</v>
      </c>
      <c r="C12174" s="3">
        <v>3336</v>
      </c>
      <c r="D12174" s="4">
        <v>47620</v>
      </c>
      <c r="E12174" t="s">
        <v>56</v>
      </c>
      <c r="F12174" s="4" t="s">
        <v>3003</v>
      </c>
      <c r="G12174" s="5">
        <v>2592</v>
      </c>
      <c r="H12174" s="6">
        <v>0.21442339999999999</v>
      </c>
      <c r="I12174" s="7">
        <v>63.893999999999998</v>
      </c>
      <c r="J12174" s="2">
        <v>55</v>
      </c>
      <c r="K12174">
        <v>1</v>
      </c>
    </row>
    <row r="12175" spans="1:12" x14ac:dyDescent="0.25">
      <c r="A12175">
        <v>43438</v>
      </c>
      <c r="B12175" s="2">
        <v>44.662770000000002</v>
      </c>
      <c r="C12175" s="3">
        <v>171</v>
      </c>
      <c r="D12175" s="4">
        <v>41780</v>
      </c>
      <c r="E12175" t="s">
        <v>8372</v>
      </c>
      <c r="F12175" s="4" t="s">
        <v>8295</v>
      </c>
      <c r="G12175" s="5">
        <v>171</v>
      </c>
      <c r="H12175" s="6">
        <v>0.1754386</v>
      </c>
      <c r="I12175" s="7">
        <v>70.625</v>
      </c>
    </row>
    <row r="12176" spans="1:12" x14ac:dyDescent="0.25">
      <c r="A12176">
        <v>66857</v>
      </c>
      <c r="B12176" s="2">
        <v>44.662570000000002</v>
      </c>
      <c r="C12176" s="3">
        <v>1014</v>
      </c>
      <c r="E12176" t="s">
        <v>2861</v>
      </c>
      <c r="F12176" s="4" t="s">
        <v>12494</v>
      </c>
      <c r="G12176" s="5">
        <v>665</v>
      </c>
      <c r="H12176" s="6">
        <v>0.1849624</v>
      </c>
      <c r="I12176" s="7">
        <v>68.977000000000004</v>
      </c>
    </row>
    <row r="12177" spans="1:12" x14ac:dyDescent="0.25">
      <c r="A12177">
        <v>64438</v>
      </c>
      <c r="B12177" s="2">
        <v>44.66236</v>
      </c>
      <c r="C12177" s="3">
        <v>268</v>
      </c>
      <c r="E12177" t="s">
        <v>3412</v>
      </c>
      <c r="F12177" s="4" t="s">
        <v>12102</v>
      </c>
      <c r="G12177" s="5">
        <v>209</v>
      </c>
      <c r="H12177" s="6">
        <v>0.22966510000000001</v>
      </c>
      <c r="I12177" s="7">
        <v>61.25</v>
      </c>
    </row>
    <row r="12178" spans="1:12" x14ac:dyDescent="0.25">
      <c r="A12178">
        <v>13658</v>
      </c>
      <c r="B12178" s="2">
        <v>44.66198</v>
      </c>
      <c r="C12178" s="3">
        <v>1978</v>
      </c>
      <c r="D12178" s="4">
        <v>36300</v>
      </c>
      <c r="E12178" t="s">
        <v>613</v>
      </c>
      <c r="F12178" s="4" t="s">
        <v>1280</v>
      </c>
      <c r="G12178" s="5">
        <v>1371</v>
      </c>
      <c r="H12178" s="6">
        <v>0.18367349999999999</v>
      </c>
      <c r="I12178" s="7">
        <v>69.195999999999998</v>
      </c>
    </row>
    <row r="12179" spans="1:12" x14ac:dyDescent="0.25">
      <c r="A12179">
        <v>13207</v>
      </c>
      <c r="B12179" s="2">
        <v>44.65963</v>
      </c>
      <c r="C12179" s="3">
        <v>13352</v>
      </c>
      <c r="D12179" s="4">
        <v>45060</v>
      </c>
      <c r="E12179" t="s">
        <v>2548</v>
      </c>
      <c r="F12179" s="4" t="s">
        <v>1280</v>
      </c>
      <c r="G12179" s="5">
        <v>8482</v>
      </c>
      <c r="H12179" s="6">
        <v>0.28822350000000002</v>
      </c>
      <c r="I12179" s="7">
        <v>51.125999999999998</v>
      </c>
      <c r="J12179" s="2">
        <v>39.416699999999999</v>
      </c>
      <c r="K12179">
        <v>12</v>
      </c>
      <c r="L12179" s="2">
        <v>47.5</v>
      </c>
    </row>
    <row r="12180" spans="1:12" x14ac:dyDescent="0.25">
      <c r="A12180">
        <v>67860</v>
      </c>
      <c r="B12180" s="2">
        <v>44.657170000000001</v>
      </c>
      <c r="C12180" s="3">
        <v>2706</v>
      </c>
      <c r="D12180" s="4">
        <v>23780</v>
      </c>
      <c r="E12180" t="s">
        <v>12726</v>
      </c>
      <c r="F12180" s="4" t="s">
        <v>12494</v>
      </c>
      <c r="G12180" s="5">
        <v>1792</v>
      </c>
      <c r="H12180" s="6">
        <v>0.2064732</v>
      </c>
      <c r="I12180" s="7">
        <v>65.25</v>
      </c>
    </row>
    <row r="12181" spans="1:12" x14ac:dyDescent="0.25">
      <c r="A12181">
        <v>54220</v>
      </c>
      <c r="B12181" s="2">
        <v>44.650010000000002</v>
      </c>
      <c r="C12181" s="3">
        <v>39425</v>
      </c>
      <c r="D12181" s="4">
        <v>31820</v>
      </c>
      <c r="E12181" t="s">
        <v>10218</v>
      </c>
      <c r="F12181" s="4" t="s">
        <v>10031</v>
      </c>
      <c r="G12181" s="5">
        <v>28093</v>
      </c>
      <c r="H12181" s="6">
        <v>0.2207945</v>
      </c>
      <c r="I12181" s="7">
        <v>62.761000000000003</v>
      </c>
      <c r="J12181" s="2">
        <v>49.588200000000001</v>
      </c>
      <c r="K12181">
        <v>17</v>
      </c>
      <c r="L12181" s="2">
        <v>92.3</v>
      </c>
    </row>
    <row r="12182" spans="1:12" x14ac:dyDescent="0.25">
      <c r="A12182">
        <v>54165</v>
      </c>
      <c r="B12182" s="2">
        <v>44.642099999999999</v>
      </c>
      <c r="C12182" s="3">
        <v>7572</v>
      </c>
      <c r="D12182" s="4">
        <v>11540</v>
      </c>
      <c r="E12182" t="s">
        <v>1303</v>
      </c>
      <c r="F12182" s="4" t="s">
        <v>10031</v>
      </c>
      <c r="G12182" s="5">
        <v>4992</v>
      </c>
      <c r="H12182" s="6">
        <v>0.177484</v>
      </c>
      <c r="I12182" s="7">
        <v>70.244</v>
      </c>
      <c r="J12182" s="2">
        <v>52.5</v>
      </c>
      <c r="K12182">
        <v>6</v>
      </c>
    </row>
    <row r="12183" spans="1:12" x14ac:dyDescent="0.25">
      <c r="A12183">
        <v>14227</v>
      </c>
      <c r="B12183" s="2">
        <v>44.636600000000001</v>
      </c>
      <c r="C12183" s="3">
        <v>22950</v>
      </c>
      <c r="D12183" s="4">
        <v>15380</v>
      </c>
      <c r="E12183" t="s">
        <v>2831</v>
      </c>
      <c r="F12183" s="4" t="s">
        <v>1280</v>
      </c>
      <c r="G12183" s="5">
        <v>17989</v>
      </c>
      <c r="H12183" s="6">
        <v>0.19899939999999999</v>
      </c>
      <c r="I12183" s="7">
        <v>66.525000000000006</v>
      </c>
      <c r="J12183" s="2">
        <v>38.875</v>
      </c>
      <c r="K12183">
        <v>8</v>
      </c>
    </row>
    <row r="12184" spans="1:12" x14ac:dyDescent="0.25">
      <c r="A12184">
        <v>73537</v>
      </c>
      <c r="B12184" s="2">
        <v>44.632190000000001</v>
      </c>
      <c r="C12184" s="3">
        <v>669</v>
      </c>
      <c r="D12184" s="4">
        <v>11060</v>
      </c>
      <c r="E12184" t="s">
        <v>8671</v>
      </c>
      <c r="F12184" s="4" t="s">
        <v>13462</v>
      </c>
      <c r="G12184" s="5">
        <v>449</v>
      </c>
      <c r="H12184" s="6">
        <v>0.26444440000000002</v>
      </c>
      <c r="I12184" s="7">
        <v>55.207999999999998</v>
      </c>
    </row>
    <row r="12185" spans="1:12" x14ac:dyDescent="0.25">
      <c r="A12185">
        <v>61252</v>
      </c>
      <c r="B12185" s="2">
        <v>44.631160000000001</v>
      </c>
      <c r="C12185" s="3">
        <v>5282</v>
      </c>
      <c r="D12185" s="4">
        <v>44580</v>
      </c>
      <c r="E12185" t="s">
        <v>2492</v>
      </c>
      <c r="F12185" s="4" t="s">
        <v>11490</v>
      </c>
      <c r="G12185" s="5">
        <v>3825</v>
      </c>
      <c r="H12185" s="6">
        <v>0.18217459999999999</v>
      </c>
      <c r="I12185" s="7">
        <v>69.421999999999997</v>
      </c>
      <c r="J12185" s="2">
        <v>67</v>
      </c>
      <c r="K12185">
        <v>2</v>
      </c>
    </row>
    <row r="12186" spans="1:12" x14ac:dyDescent="0.25">
      <c r="A12186">
        <v>57234</v>
      </c>
      <c r="B12186" s="2">
        <v>44.630040000000001</v>
      </c>
      <c r="C12186" s="3">
        <v>1429</v>
      </c>
      <c r="E12186" t="s">
        <v>10914</v>
      </c>
      <c r="F12186" s="4" t="s">
        <v>10877</v>
      </c>
      <c r="G12186" s="5">
        <v>865</v>
      </c>
      <c r="H12186" s="6">
        <v>0.2439306</v>
      </c>
      <c r="I12186" s="7">
        <v>58.75</v>
      </c>
      <c r="J12186" s="2">
        <v>57.5</v>
      </c>
      <c r="K12186">
        <v>2</v>
      </c>
    </row>
    <row r="12187" spans="1:12" x14ac:dyDescent="0.25">
      <c r="A12187">
        <v>35186</v>
      </c>
      <c r="B12187" s="2">
        <v>44.629040000000003</v>
      </c>
      <c r="C12187" s="3">
        <v>4662</v>
      </c>
      <c r="D12187" s="4">
        <v>13820</v>
      </c>
      <c r="E12187" t="s">
        <v>7082</v>
      </c>
      <c r="F12187" s="4" t="s">
        <v>7027</v>
      </c>
      <c r="G12187" s="5">
        <v>3276</v>
      </c>
      <c r="H12187" s="6">
        <v>0.23252980000000001</v>
      </c>
      <c r="I12187" s="7">
        <v>60.719000000000001</v>
      </c>
      <c r="J12187" s="2">
        <v>53</v>
      </c>
      <c r="K12187">
        <v>1</v>
      </c>
    </row>
    <row r="12188" spans="1:12" x14ac:dyDescent="0.25">
      <c r="A12188">
        <v>68010</v>
      </c>
      <c r="B12188" s="2">
        <v>44.628230000000002</v>
      </c>
      <c r="C12188" s="3">
        <v>913</v>
      </c>
      <c r="D12188" s="4">
        <v>36540</v>
      </c>
      <c r="E12188" t="s">
        <v>12739</v>
      </c>
      <c r="F12188" s="4" t="s">
        <v>12738</v>
      </c>
      <c r="G12188" s="5">
        <v>128</v>
      </c>
      <c r="H12188" s="6">
        <v>0.1860465</v>
      </c>
      <c r="I12188" s="7">
        <v>68.75</v>
      </c>
      <c r="J12188" s="2">
        <v>22</v>
      </c>
      <c r="K12188">
        <v>1</v>
      </c>
    </row>
    <row r="12189" spans="1:12" x14ac:dyDescent="0.25">
      <c r="A12189">
        <v>4637</v>
      </c>
      <c r="B12189" s="2">
        <v>44.628169999999997</v>
      </c>
      <c r="C12189" s="3">
        <v>145</v>
      </c>
      <c r="E12189" t="s">
        <v>905</v>
      </c>
      <c r="F12189" s="4" t="s">
        <v>701</v>
      </c>
      <c r="G12189" s="5">
        <v>128</v>
      </c>
      <c r="H12189" s="6">
        <v>0.31782949999999999</v>
      </c>
      <c r="I12189" s="7">
        <v>45.972000000000001</v>
      </c>
    </row>
    <row r="12190" spans="1:12" x14ac:dyDescent="0.25">
      <c r="A12190">
        <v>30213</v>
      </c>
      <c r="B12190" s="2">
        <v>44.623600000000003</v>
      </c>
      <c r="C12190" s="3">
        <v>29804</v>
      </c>
      <c r="D12190" s="4">
        <v>12060</v>
      </c>
      <c r="E12190" t="s">
        <v>6411</v>
      </c>
      <c r="F12190" s="4" t="s">
        <v>6363</v>
      </c>
      <c r="G12190" s="5">
        <v>18940</v>
      </c>
      <c r="H12190" s="6">
        <v>0.25083149999999999</v>
      </c>
      <c r="I12190" s="7">
        <v>57.548000000000002</v>
      </c>
      <c r="J12190" s="2">
        <v>45.75</v>
      </c>
      <c r="K12190">
        <v>4</v>
      </c>
    </row>
    <row r="12191" spans="1:12" x14ac:dyDescent="0.25">
      <c r="A12191">
        <v>37924</v>
      </c>
      <c r="B12191" s="2">
        <v>44.617159999999998</v>
      </c>
      <c r="C12191" s="3">
        <v>10659</v>
      </c>
      <c r="D12191" s="4">
        <v>28940</v>
      </c>
      <c r="E12191" t="s">
        <v>3655</v>
      </c>
      <c r="F12191" s="4" t="s">
        <v>7348</v>
      </c>
      <c r="G12191" s="5">
        <v>7961</v>
      </c>
      <c r="H12191" s="6">
        <v>0.23787990000000001</v>
      </c>
      <c r="I12191" s="7">
        <v>59.784999999999997</v>
      </c>
      <c r="J12191" s="2">
        <v>67</v>
      </c>
      <c r="K12191">
        <v>1</v>
      </c>
    </row>
    <row r="12192" spans="1:12" x14ac:dyDescent="0.25">
      <c r="A12192">
        <v>72682</v>
      </c>
      <c r="B12192" s="2">
        <v>44.615160000000003</v>
      </c>
      <c r="C12192" s="3">
        <v>504</v>
      </c>
      <c r="E12192" t="s">
        <v>10902</v>
      </c>
      <c r="F12192" s="4" t="s">
        <v>13183</v>
      </c>
      <c r="G12192" s="5">
        <v>428</v>
      </c>
      <c r="H12192" s="6">
        <v>0.18881120000000001</v>
      </c>
      <c r="I12192" s="7">
        <v>68.259</v>
      </c>
    </row>
    <row r="12193" spans="1:12" x14ac:dyDescent="0.25">
      <c r="A12193">
        <v>36870</v>
      </c>
      <c r="B12193" s="2">
        <v>44.612160000000003</v>
      </c>
      <c r="C12193" s="3">
        <v>19979</v>
      </c>
      <c r="D12193" s="4">
        <v>12220</v>
      </c>
      <c r="E12193" t="s">
        <v>7339</v>
      </c>
      <c r="F12193" s="4" t="s">
        <v>7027</v>
      </c>
      <c r="G12193" s="5">
        <v>12097</v>
      </c>
      <c r="H12193" s="6">
        <v>0.22648370000000001</v>
      </c>
      <c r="I12193" s="7">
        <v>61.743000000000002</v>
      </c>
    </row>
    <row r="12194" spans="1:12" x14ac:dyDescent="0.25">
      <c r="A12194">
        <v>51022</v>
      </c>
      <c r="B12194" s="2">
        <v>44.609139999999996</v>
      </c>
      <c r="C12194" s="3">
        <v>748</v>
      </c>
      <c r="E12194" t="s">
        <v>39</v>
      </c>
      <c r="F12194" s="4" t="s">
        <v>9593</v>
      </c>
      <c r="G12194" s="5">
        <v>504</v>
      </c>
      <c r="H12194" s="6">
        <v>0.14653469999999999</v>
      </c>
      <c r="I12194" s="7">
        <v>75.555999999999997</v>
      </c>
    </row>
    <row r="12195" spans="1:12" x14ac:dyDescent="0.25">
      <c r="A12195">
        <v>4757</v>
      </c>
      <c r="B12195" s="2">
        <v>44.608530000000002</v>
      </c>
      <c r="C12195" s="3">
        <v>2842</v>
      </c>
      <c r="E12195" t="s">
        <v>951</v>
      </c>
      <c r="F12195" s="4" t="s">
        <v>701</v>
      </c>
      <c r="G12195" s="5">
        <v>2026</v>
      </c>
      <c r="H12195" s="6">
        <v>0.21618950000000001</v>
      </c>
      <c r="I12195" s="7">
        <v>63.518999999999998</v>
      </c>
    </row>
    <row r="12196" spans="1:12" x14ac:dyDescent="0.25">
      <c r="A12196">
        <v>57278</v>
      </c>
      <c r="B12196" s="2">
        <v>44.607909999999997</v>
      </c>
      <c r="C12196" s="3">
        <v>953</v>
      </c>
      <c r="E12196" t="s">
        <v>10933</v>
      </c>
      <c r="F12196" s="4" t="s">
        <v>10877</v>
      </c>
      <c r="G12196" s="5">
        <v>569</v>
      </c>
      <c r="H12196" s="6">
        <v>0.26186290000000001</v>
      </c>
      <c r="I12196" s="7">
        <v>55.625</v>
      </c>
    </row>
    <row r="12197" spans="1:12" x14ac:dyDescent="0.25">
      <c r="A12197">
        <v>59759</v>
      </c>
      <c r="B12197" s="2">
        <v>44.607109999999999</v>
      </c>
      <c r="C12197" s="3">
        <v>3420</v>
      </c>
      <c r="D12197" s="4">
        <v>25740</v>
      </c>
      <c r="E12197" t="s">
        <v>2408</v>
      </c>
      <c r="F12197" s="4" t="s">
        <v>11278</v>
      </c>
      <c r="G12197" s="5">
        <v>2778</v>
      </c>
      <c r="H12197" s="6">
        <v>0.24945999999999999</v>
      </c>
      <c r="I12197" s="7">
        <v>57.765000000000001</v>
      </c>
    </row>
    <row r="12198" spans="1:12" x14ac:dyDescent="0.25">
      <c r="A12198">
        <v>3465</v>
      </c>
      <c r="B12198" s="2">
        <v>44.606070000000003</v>
      </c>
      <c r="C12198" s="3">
        <v>2270</v>
      </c>
      <c r="D12198" s="4">
        <v>28300</v>
      </c>
      <c r="E12198" t="s">
        <v>605</v>
      </c>
      <c r="F12198" s="4" t="s">
        <v>520</v>
      </c>
      <c r="G12198" s="5">
        <v>1572</v>
      </c>
      <c r="H12198" s="6">
        <v>0.23409669999999999</v>
      </c>
      <c r="I12198" s="7">
        <v>60.417000000000002</v>
      </c>
      <c r="J12198" s="2">
        <v>45.5</v>
      </c>
      <c r="K12198">
        <v>2</v>
      </c>
    </row>
    <row r="12199" spans="1:12" x14ac:dyDescent="0.25">
      <c r="A12199">
        <v>51239</v>
      </c>
      <c r="B12199" s="2">
        <v>44.605220000000003</v>
      </c>
      <c r="C12199" s="3">
        <v>3364</v>
      </c>
      <c r="E12199" t="s">
        <v>295</v>
      </c>
      <c r="F12199" s="4" t="s">
        <v>9593</v>
      </c>
      <c r="G12199" s="5">
        <v>1993</v>
      </c>
      <c r="H12199" s="6">
        <v>0.17862520000000001</v>
      </c>
      <c r="I12199" s="7">
        <v>70</v>
      </c>
      <c r="J12199" s="2">
        <v>61</v>
      </c>
      <c r="K12199">
        <v>1</v>
      </c>
    </row>
    <row r="12200" spans="1:12" x14ac:dyDescent="0.25">
      <c r="A12200">
        <v>82223</v>
      </c>
      <c r="B12200" s="2">
        <v>44.604520000000001</v>
      </c>
      <c r="C12200" s="3">
        <v>1333</v>
      </c>
      <c r="E12200" t="s">
        <v>14668</v>
      </c>
      <c r="F12200" s="4" t="s">
        <v>14657</v>
      </c>
      <c r="G12200" s="5">
        <v>926</v>
      </c>
      <c r="H12200" s="6">
        <v>0.223301</v>
      </c>
      <c r="I12200" s="7">
        <v>62.279000000000003</v>
      </c>
      <c r="J12200" s="2">
        <v>48</v>
      </c>
      <c r="K12200">
        <v>1</v>
      </c>
    </row>
    <row r="12201" spans="1:12" x14ac:dyDescent="0.25">
      <c r="A12201">
        <v>35645</v>
      </c>
      <c r="B12201" s="2">
        <v>44.601939999999999</v>
      </c>
      <c r="C12201" s="3">
        <v>14812</v>
      </c>
      <c r="D12201" s="4">
        <v>22520</v>
      </c>
      <c r="E12201" t="s">
        <v>7126</v>
      </c>
      <c r="F12201" s="4" t="s">
        <v>7027</v>
      </c>
      <c r="G12201" s="5">
        <v>9829</v>
      </c>
      <c r="H12201" s="6">
        <v>0.21477260000000001</v>
      </c>
      <c r="I12201" s="7">
        <v>63.75</v>
      </c>
      <c r="J12201" s="2">
        <v>63</v>
      </c>
      <c r="K12201">
        <v>1</v>
      </c>
    </row>
    <row r="12202" spans="1:12" x14ac:dyDescent="0.25">
      <c r="A12202">
        <v>78229</v>
      </c>
      <c r="B12202" s="2">
        <v>44.594889999999999</v>
      </c>
      <c r="C12202" s="3">
        <v>29892</v>
      </c>
      <c r="D12202" s="4">
        <v>41700</v>
      </c>
      <c r="E12202" t="s">
        <v>6913</v>
      </c>
      <c r="F12202" s="4" t="s">
        <v>13752</v>
      </c>
      <c r="G12202" s="5">
        <v>19653</v>
      </c>
      <c r="H12202" s="6">
        <v>0.33387600000000001</v>
      </c>
      <c r="I12202" s="7">
        <v>43.167999999999999</v>
      </c>
      <c r="J12202" s="2">
        <v>38.642899999999997</v>
      </c>
      <c r="K12202">
        <v>14</v>
      </c>
      <c r="L12202" s="2">
        <v>43.1</v>
      </c>
    </row>
    <row r="12203" spans="1:12" x14ac:dyDescent="0.25">
      <c r="A12203">
        <v>66538</v>
      </c>
      <c r="B12203" s="2">
        <v>44.589709999999997</v>
      </c>
      <c r="C12203" s="3">
        <v>2798</v>
      </c>
      <c r="E12203" t="s">
        <v>3487</v>
      </c>
      <c r="F12203" s="4" t="s">
        <v>12494</v>
      </c>
      <c r="G12203" s="5">
        <v>1968</v>
      </c>
      <c r="H12203" s="6">
        <v>0.1772473</v>
      </c>
      <c r="I12203" s="7">
        <v>70.230999999999995</v>
      </c>
      <c r="J12203" s="2">
        <v>67</v>
      </c>
      <c r="K12203">
        <v>2</v>
      </c>
    </row>
    <row r="12204" spans="1:12" x14ac:dyDescent="0.25">
      <c r="A12204">
        <v>13615</v>
      </c>
      <c r="B12204" s="2">
        <v>44.58907</v>
      </c>
      <c r="C12204" s="3">
        <v>1113</v>
      </c>
      <c r="D12204" s="4">
        <v>48060</v>
      </c>
      <c r="E12204" t="s">
        <v>819</v>
      </c>
      <c r="F12204" s="4" t="s">
        <v>1280</v>
      </c>
      <c r="G12204" s="5">
        <v>737</v>
      </c>
      <c r="H12204" s="6">
        <v>0.20460700000000001</v>
      </c>
      <c r="I12204" s="7">
        <v>65.5</v>
      </c>
      <c r="J12204" s="2">
        <v>48</v>
      </c>
      <c r="K12204">
        <v>1</v>
      </c>
    </row>
    <row r="12205" spans="1:12" x14ac:dyDescent="0.25">
      <c r="A12205">
        <v>8021</v>
      </c>
      <c r="B12205" s="2">
        <v>44.581589999999998</v>
      </c>
      <c r="C12205" s="3">
        <v>44668</v>
      </c>
      <c r="D12205" s="4">
        <v>37980</v>
      </c>
      <c r="E12205" t="s">
        <v>1584</v>
      </c>
      <c r="F12205" s="4" t="s">
        <v>1341</v>
      </c>
      <c r="G12205" s="5">
        <v>30482</v>
      </c>
      <c r="H12205" s="6">
        <v>0.21202679999999999</v>
      </c>
      <c r="I12205" s="7">
        <v>64.213999999999999</v>
      </c>
      <c r="J12205" s="2">
        <v>47.142899999999997</v>
      </c>
      <c r="K12205">
        <v>7</v>
      </c>
    </row>
    <row r="12206" spans="1:12" x14ac:dyDescent="0.25">
      <c r="A12206">
        <v>13480</v>
      </c>
      <c r="B12206" s="2">
        <v>44.573709999999998</v>
      </c>
      <c r="C12206" s="3">
        <v>3418</v>
      </c>
      <c r="D12206" s="4">
        <v>46540</v>
      </c>
      <c r="E12206" t="s">
        <v>985</v>
      </c>
      <c r="F12206" s="4" t="s">
        <v>1280</v>
      </c>
      <c r="G12206" s="5">
        <v>2434</v>
      </c>
      <c r="H12206" s="6">
        <v>0.1909651</v>
      </c>
      <c r="I12206" s="7">
        <v>67.852999999999994</v>
      </c>
      <c r="J12206" s="2">
        <v>47.6</v>
      </c>
      <c r="K12206">
        <v>5</v>
      </c>
    </row>
    <row r="12207" spans="1:12" x14ac:dyDescent="0.25">
      <c r="A12207">
        <v>60162</v>
      </c>
      <c r="B12207" s="2">
        <v>44.571809999999999</v>
      </c>
      <c r="C12207" s="3">
        <v>8138</v>
      </c>
      <c r="D12207" s="4">
        <v>16980</v>
      </c>
      <c r="E12207" t="s">
        <v>1410</v>
      </c>
      <c r="F12207" s="4" t="s">
        <v>11490</v>
      </c>
      <c r="G12207" s="5">
        <v>5527</v>
      </c>
      <c r="H12207" s="6">
        <v>0.22666430000000001</v>
      </c>
      <c r="I12207" s="7">
        <v>61.683</v>
      </c>
      <c r="J12207" s="2">
        <v>29</v>
      </c>
      <c r="K12207">
        <v>2</v>
      </c>
    </row>
    <row r="12208" spans="1:12" x14ac:dyDescent="0.25">
      <c r="A12208">
        <v>67146</v>
      </c>
      <c r="B12208" s="2">
        <v>44.570169999999997</v>
      </c>
      <c r="C12208" s="3">
        <v>2065</v>
      </c>
      <c r="D12208" s="4">
        <v>11680</v>
      </c>
      <c r="E12208" t="s">
        <v>12483</v>
      </c>
      <c r="F12208" s="4" t="s">
        <v>12494</v>
      </c>
      <c r="G12208" s="5">
        <v>1312</v>
      </c>
      <c r="H12208" s="6">
        <v>0.23094509999999999</v>
      </c>
      <c r="I12208" s="7">
        <v>60.938000000000002</v>
      </c>
    </row>
    <row r="12209" spans="1:12" x14ac:dyDescent="0.25">
      <c r="A12209">
        <v>99694</v>
      </c>
      <c r="B12209" s="2">
        <v>44.569600000000001</v>
      </c>
      <c r="C12209" s="3">
        <v>1677</v>
      </c>
      <c r="D12209" s="4">
        <v>11260</v>
      </c>
      <c r="E12209" t="s">
        <v>3103</v>
      </c>
      <c r="F12209" s="4" t="s">
        <v>16604</v>
      </c>
      <c r="G12209" s="5">
        <v>1093</v>
      </c>
      <c r="H12209" s="6">
        <v>0.1398537</v>
      </c>
      <c r="I12209" s="7">
        <v>76.667000000000002</v>
      </c>
    </row>
    <row r="12210" spans="1:12" x14ac:dyDescent="0.25">
      <c r="A12210">
        <v>48193</v>
      </c>
      <c r="B12210" s="2">
        <v>44.566789999999997</v>
      </c>
      <c r="C12210" s="3">
        <v>15260</v>
      </c>
      <c r="D12210" s="4">
        <v>19820</v>
      </c>
      <c r="E12210" t="s">
        <v>6909</v>
      </c>
      <c r="F12210" s="4" t="s">
        <v>9106</v>
      </c>
      <c r="G12210" s="5">
        <v>10647</v>
      </c>
      <c r="H12210" s="6">
        <v>0.2111393</v>
      </c>
      <c r="I12210" s="7">
        <v>64.344999999999999</v>
      </c>
      <c r="J12210" s="2">
        <v>51.2</v>
      </c>
      <c r="K12210">
        <v>5</v>
      </c>
    </row>
    <row r="12211" spans="1:12" x14ac:dyDescent="0.25">
      <c r="A12211">
        <v>45867</v>
      </c>
      <c r="B12211" s="2">
        <v>44.564079999999997</v>
      </c>
      <c r="C12211" s="3">
        <v>1072</v>
      </c>
      <c r="D12211" s="4">
        <v>22300</v>
      </c>
      <c r="E12211" t="s">
        <v>8780</v>
      </c>
      <c r="F12211" s="4" t="s">
        <v>8295</v>
      </c>
      <c r="G12211" s="5">
        <v>660</v>
      </c>
      <c r="H12211" s="6">
        <v>0.2318182</v>
      </c>
      <c r="I12211" s="7">
        <v>60.771000000000001</v>
      </c>
    </row>
    <row r="12212" spans="1:12" x14ac:dyDescent="0.25">
      <c r="A12212">
        <v>5853</v>
      </c>
      <c r="B12212" s="2">
        <v>44.563800000000001</v>
      </c>
      <c r="C12212" s="3">
        <v>721</v>
      </c>
      <c r="E12212" t="s">
        <v>1185</v>
      </c>
      <c r="F12212" s="4" t="s">
        <v>1030</v>
      </c>
      <c r="G12212" s="5">
        <v>515</v>
      </c>
      <c r="H12212" s="6">
        <v>0.30620150000000002</v>
      </c>
      <c r="I12212" s="7">
        <v>47.917000000000002</v>
      </c>
    </row>
    <row r="12213" spans="1:12" x14ac:dyDescent="0.25">
      <c r="A12213">
        <v>21532</v>
      </c>
      <c r="B12213" s="2">
        <v>44.561520000000002</v>
      </c>
      <c r="C12213" s="3">
        <v>15586</v>
      </c>
      <c r="D12213" s="4">
        <v>19060</v>
      </c>
      <c r="E12213" t="s">
        <v>4530</v>
      </c>
      <c r="F12213" s="4" t="s">
        <v>4361</v>
      </c>
      <c r="G12213" s="5">
        <v>9001</v>
      </c>
      <c r="H12213" s="6">
        <v>0.23530719999999999</v>
      </c>
      <c r="I12213" s="7">
        <v>60.167000000000002</v>
      </c>
      <c r="J12213" s="2">
        <v>38.428600000000003</v>
      </c>
      <c r="K12213">
        <v>7</v>
      </c>
    </row>
    <row r="12214" spans="1:12" x14ac:dyDescent="0.25">
      <c r="A12214">
        <v>25420</v>
      </c>
      <c r="B12214" s="2">
        <v>44.55865</v>
      </c>
      <c r="C12214" s="3">
        <v>4026</v>
      </c>
      <c r="D12214" s="4">
        <v>25180</v>
      </c>
      <c r="E12214" t="s">
        <v>5331</v>
      </c>
      <c r="F12214" s="4" t="s">
        <v>5144</v>
      </c>
      <c r="G12214" s="5">
        <v>3013</v>
      </c>
      <c r="H12214" s="6">
        <v>0.1439947</v>
      </c>
      <c r="I12214" s="7">
        <v>75.941999999999993</v>
      </c>
      <c r="J12214" s="2">
        <v>53</v>
      </c>
      <c r="K12214">
        <v>2</v>
      </c>
    </row>
    <row r="12215" spans="1:12" x14ac:dyDescent="0.25">
      <c r="A12215">
        <v>67432</v>
      </c>
      <c r="B12215" s="2">
        <v>44.556919999999998</v>
      </c>
      <c r="C12215" s="3">
        <v>5956</v>
      </c>
      <c r="E12215" t="s">
        <v>8365</v>
      </c>
      <c r="F12215" s="4" t="s">
        <v>12494</v>
      </c>
      <c r="G12215" s="5">
        <v>4191</v>
      </c>
      <c r="H12215" s="6">
        <v>0.24427479999999999</v>
      </c>
      <c r="I12215" s="7">
        <v>58.610999999999997</v>
      </c>
      <c r="J12215" s="2">
        <v>46</v>
      </c>
      <c r="K12215">
        <v>1</v>
      </c>
    </row>
    <row r="12216" spans="1:12" x14ac:dyDescent="0.25">
      <c r="A12216">
        <v>39465</v>
      </c>
      <c r="B12216" s="2">
        <v>44.552669999999999</v>
      </c>
      <c r="C12216" s="3">
        <v>21153</v>
      </c>
      <c r="D12216" s="4">
        <v>25620</v>
      </c>
      <c r="E12216" t="s">
        <v>7809</v>
      </c>
      <c r="F12216" s="4" t="s">
        <v>7633</v>
      </c>
      <c r="G12216" s="5">
        <v>13560</v>
      </c>
      <c r="H12216" s="6">
        <v>0.24166670000000001</v>
      </c>
      <c r="I12216" s="7">
        <v>59.058999999999997</v>
      </c>
      <c r="J12216" s="2">
        <v>51</v>
      </c>
      <c r="K12216">
        <v>2</v>
      </c>
    </row>
    <row r="12217" spans="1:12" x14ac:dyDescent="0.25">
      <c r="A12217">
        <v>30157</v>
      </c>
      <c r="B12217" s="2">
        <v>44.542189999999998</v>
      </c>
      <c r="C12217" s="3">
        <v>47978</v>
      </c>
      <c r="D12217" s="4">
        <v>12060</v>
      </c>
      <c r="E12217" t="s">
        <v>4091</v>
      </c>
      <c r="F12217" s="4" t="s">
        <v>6363</v>
      </c>
      <c r="G12217" s="5">
        <v>30226</v>
      </c>
      <c r="H12217" s="6">
        <v>0.20991170000000001</v>
      </c>
      <c r="I12217" s="7">
        <v>64.546000000000006</v>
      </c>
      <c r="J12217" s="2">
        <v>61.5</v>
      </c>
      <c r="K12217">
        <v>2</v>
      </c>
    </row>
    <row r="12218" spans="1:12" x14ac:dyDescent="0.25">
      <c r="A12218">
        <v>20903</v>
      </c>
      <c r="B12218" s="2">
        <v>44.531219999999998</v>
      </c>
      <c r="C12218" s="3">
        <v>25520</v>
      </c>
      <c r="D12218" s="4">
        <v>47900</v>
      </c>
      <c r="E12218" t="s">
        <v>4457</v>
      </c>
      <c r="F12218" s="4" t="s">
        <v>4361</v>
      </c>
      <c r="G12218" s="5">
        <v>15623</v>
      </c>
      <c r="H12218" s="6">
        <v>0.27037060000000002</v>
      </c>
      <c r="I12218" s="7">
        <v>54.091999999999999</v>
      </c>
      <c r="J12218" s="2">
        <v>38.928600000000003</v>
      </c>
      <c r="K12218">
        <v>14</v>
      </c>
      <c r="L12218" s="2">
        <v>44.7</v>
      </c>
    </row>
    <row r="12219" spans="1:12" x14ac:dyDescent="0.25">
      <c r="A12219">
        <v>29849</v>
      </c>
      <c r="B12219" s="2">
        <v>44.527470000000001</v>
      </c>
      <c r="C12219" s="3">
        <v>128</v>
      </c>
      <c r="E12219" t="s">
        <v>6340</v>
      </c>
      <c r="F12219" s="4" t="s">
        <v>6130</v>
      </c>
      <c r="G12219" s="5">
        <v>74</v>
      </c>
      <c r="H12219" s="6">
        <v>0.44594590000000001</v>
      </c>
      <c r="I12219" s="7">
        <v>23.75</v>
      </c>
    </row>
    <row r="12220" spans="1:12" x14ac:dyDescent="0.25">
      <c r="A12220">
        <v>33991</v>
      </c>
      <c r="B12220" s="2">
        <v>44.524509999999999</v>
      </c>
      <c r="C12220" s="3">
        <v>17794</v>
      </c>
      <c r="D12220" s="4">
        <v>15980</v>
      </c>
      <c r="E12220" t="s">
        <v>6948</v>
      </c>
      <c r="F12220" s="4" t="s">
        <v>6689</v>
      </c>
      <c r="G12220" s="5">
        <v>12312</v>
      </c>
      <c r="H12220" s="6">
        <v>0.2330247</v>
      </c>
      <c r="I12220" s="7">
        <v>60.530999999999999</v>
      </c>
      <c r="J12220" s="2">
        <v>77</v>
      </c>
      <c r="K12220">
        <v>1</v>
      </c>
    </row>
    <row r="12221" spans="1:12" x14ac:dyDescent="0.25">
      <c r="A12221">
        <v>19943</v>
      </c>
      <c r="B12221" s="2">
        <v>44.519599999999997</v>
      </c>
      <c r="C12221" s="3">
        <v>12326</v>
      </c>
      <c r="D12221" s="4">
        <v>20100</v>
      </c>
      <c r="E12221" t="s">
        <v>3778</v>
      </c>
      <c r="F12221" s="4" t="s">
        <v>4311</v>
      </c>
      <c r="G12221" s="5">
        <v>8201</v>
      </c>
      <c r="H12221" s="6">
        <v>0.2003414</v>
      </c>
      <c r="I12221" s="7">
        <v>66.177999999999997</v>
      </c>
      <c r="J12221" s="2">
        <v>42</v>
      </c>
      <c r="K12221">
        <v>1</v>
      </c>
    </row>
    <row r="12222" spans="1:12" x14ac:dyDescent="0.25">
      <c r="A12222">
        <v>8015</v>
      </c>
      <c r="B12222" s="2">
        <v>44.514429999999997</v>
      </c>
      <c r="C12222" s="3">
        <v>20398</v>
      </c>
      <c r="D12222" s="4">
        <v>37980</v>
      </c>
      <c r="E12222" t="s">
        <v>1581</v>
      </c>
      <c r="F12222" s="4" t="s">
        <v>1341</v>
      </c>
      <c r="G12222" s="5">
        <v>13413</v>
      </c>
      <c r="H12222" s="6">
        <v>0.13457089999999999</v>
      </c>
      <c r="I12222" s="7">
        <v>77.542000000000002</v>
      </c>
      <c r="J12222" s="2">
        <v>51.5</v>
      </c>
      <c r="K12222">
        <v>2</v>
      </c>
    </row>
    <row r="12223" spans="1:12" x14ac:dyDescent="0.25">
      <c r="A12223">
        <v>16670</v>
      </c>
      <c r="B12223" s="2">
        <v>44.511209999999998</v>
      </c>
      <c r="C12223" s="3">
        <v>28</v>
      </c>
      <c r="E12223" t="s">
        <v>3556</v>
      </c>
      <c r="F12223" s="4" t="s">
        <v>3003</v>
      </c>
      <c r="G12223" s="5">
        <v>28</v>
      </c>
      <c r="H12223" s="6">
        <v>0.10344830000000001</v>
      </c>
      <c r="I12223" s="7">
        <v>82.917000000000002</v>
      </c>
    </row>
    <row r="12224" spans="1:12" x14ac:dyDescent="0.25">
      <c r="A12224">
        <v>49033</v>
      </c>
      <c r="B12224" s="2">
        <v>44.510899999999999</v>
      </c>
      <c r="C12224" s="3">
        <v>1794</v>
      </c>
      <c r="D12224" s="4">
        <v>12980</v>
      </c>
      <c r="E12224" t="s">
        <v>9310</v>
      </c>
      <c r="F12224" s="4" t="s">
        <v>9106</v>
      </c>
      <c r="G12224" s="5">
        <v>1263</v>
      </c>
      <c r="H12224" s="6">
        <v>0.16468720000000001</v>
      </c>
      <c r="I12224" s="7">
        <v>72.331000000000003</v>
      </c>
    </row>
    <row r="12225" spans="1:12" x14ac:dyDescent="0.25">
      <c r="A12225">
        <v>67031</v>
      </c>
      <c r="B12225" s="2">
        <v>44.510199999999998</v>
      </c>
      <c r="C12225" s="3">
        <v>2765</v>
      </c>
      <c r="D12225" s="4">
        <v>48620</v>
      </c>
      <c r="E12225" t="s">
        <v>12600</v>
      </c>
      <c r="F12225" s="4" t="s">
        <v>12494</v>
      </c>
      <c r="G12225" s="5">
        <v>1664</v>
      </c>
      <c r="H12225" s="6">
        <v>0.17357359999999999</v>
      </c>
      <c r="I12225" s="7">
        <v>70.795000000000002</v>
      </c>
    </row>
    <row r="12226" spans="1:12" x14ac:dyDescent="0.25">
      <c r="A12226">
        <v>13811</v>
      </c>
      <c r="B12226" s="2">
        <v>44.509059999999998</v>
      </c>
      <c r="C12226" s="3">
        <v>4228</v>
      </c>
      <c r="D12226" s="4">
        <v>13780</v>
      </c>
      <c r="E12226" t="s">
        <v>2734</v>
      </c>
      <c r="F12226" s="4" t="s">
        <v>1280</v>
      </c>
      <c r="G12226" s="5">
        <v>3085</v>
      </c>
      <c r="H12226" s="6">
        <v>0.20771220000000001</v>
      </c>
      <c r="I12226" s="7">
        <v>64.89</v>
      </c>
      <c r="J12226" s="2">
        <v>54</v>
      </c>
      <c r="K12226">
        <v>1</v>
      </c>
    </row>
    <row r="12227" spans="1:12" x14ac:dyDescent="0.25">
      <c r="A12227">
        <v>76936</v>
      </c>
      <c r="B12227" s="2">
        <v>44.507869999999997</v>
      </c>
      <c r="C12227" s="3">
        <v>3255</v>
      </c>
      <c r="E12227" t="s">
        <v>8671</v>
      </c>
      <c r="F12227" s="4" t="s">
        <v>13752</v>
      </c>
      <c r="G12227" s="5">
        <v>1873</v>
      </c>
      <c r="H12227" s="6">
        <v>0.20597650000000001</v>
      </c>
      <c r="I12227" s="7">
        <v>65.179000000000002</v>
      </c>
      <c r="J12227" s="2">
        <v>72.5</v>
      </c>
      <c r="K12227">
        <v>2</v>
      </c>
    </row>
    <row r="12228" spans="1:12" x14ac:dyDescent="0.25">
      <c r="A12228">
        <v>62639</v>
      </c>
      <c r="B12228" s="2">
        <v>44.507379999999998</v>
      </c>
      <c r="C12228" s="3">
        <v>250</v>
      </c>
      <c r="E12228" t="s">
        <v>4257</v>
      </c>
      <c r="F12228" s="4" t="s">
        <v>11490</v>
      </c>
      <c r="G12228" s="5">
        <v>217</v>
      </c>
      <c r="H12228" s="6">
        <v>0.28899079999999999</v>
      </c>
      <c r="I12228" s="7">
        <v>50.832999999999998</v>
      </c>
    </row>
    <row r="12229" spans="1:12" x14ac:dyDescent="0.25">
      <c r="A12229">
        <v>55040</v>
      </c>
      <c r="B12229" s="2">
        <v>44.505240000000001</v>
      </c>
      <c r="C12229" s="3">
        <v>12774</v>
      </c>
      <c r="D12229" s="4">
        <v>33460</v>
      </c>
      <c r="E12229" t="s">
        <v>10443</v>
      </c>
      <c r="F12229" s="4" t="s">
        <v>10428</v>
      </c>
      <c r="G12229" s="5">
        <v>8687</v>
      </c>
      <c r="H12229" s="6">
        <v>0.1583794</v>
      </c>
      <c r="I12229" s="7">
        <v>73.403000000000006</v>
      </c>
      <c r="J12229" s="2">
        <v>52.8</v>
      </c>
      <c r="K12229">
        <v>5</v>
      </c>
    </row>
    <row r="12230" spans="1:12" x14ac:dyDescent="0.25">
      <c r="A12230">
        <v>87123</v>
      </c>
      <c r="B12230" s="2">
        <v>44.496319999999997</v>
      </c>
      <c r="C12230" s="3">
        <v>43625</v>
      </c>
      <c r="D12230" s="4">
        <v>10740</v>
      </c>
      <c r="E12230" t="s">
        <v>15168</v>
      </c>
      <c r="F12230" s="4" t="s">
        <v>15124</v>
      </c>
      <c r="G12230" s="5">
        <v>28586</v>
      </c>
      <c r="H12230" s="6">
        <v>0.2791479</v>
      </c>
      <c r="I12230" s="7">
        <v>52.524999999999999</v>
      </c>
      <c r="J12230" s="2">
        <v>42.904800000000002</v>
      </c>
      <c r="K12230">
        <v>21</v>
      </c>
      <c r="L12230" s="2">
        <v>66.599999999999994</v>
      </c>
    </row>
    <row r="12231" spans="1:12" x14ac:dyDescent="0.25">
      <c r="A12231">
        <v>80649</v>
      </c>
      <c r="B12231" s="2">
        <v>44.489440000000002</v>
      </c>
      <c r="C12231" s="3">
        <v>193</v>
      </c>
      <c r="D12231" s="4">
        <v>22820</v>
      </c>
      <c r="E12231" t="s">
        <v>9705</v>
      </c>
      <c r="F12231" s="4" t="s">
        <v>14477</v>
      </c>
      <c r="G12231" s="5">
        <v>171</v>
      </c>
      <c r="H12231" s="6">
        <v>9.9415199999999995E-2</v>
      </c>
      <c r="I12231" s="7">
        <v>83.570999999999998</v>
      </c>
    </row>
    <row r="12232" spans="1:12" x14ac:dyDescent="0.25">
      <c r="A12232">
        <v>52577</v>
      </c>
      <c r="B12232" s="2">
        <v>44.486989999999999</v>
      </c>
      <c r="C12232" s="3">
        <v>15041</v>
      </c>
      <c r="D12232" s="4">
        <v>36820</v>
      </c>
      <c r="E12232" t="s">
        <v>9992</v>
      </c>
      <c r="F12232" s="4" t="s">
        <v>9593</v>
      </c>
      <c r="G12232" s="5">
        <v>10083</v>
      </c>
      <c r="H12232" s="6">
        <v>0.24365329999999999</v>
      </c>
      <c r="I12232" s="7">
        <v>58.64</v>
      </c>
      <c r="J12232" s="2">
        <v>47.857100000000003</v>
      </c>
      <c r="K12232">
        <v>7</v>
      </c>
    </row>
    <row r="12233" spans="1:12" x14ac:dyDescent="0.25">
      <c r="A12233">
        <v>72739</v>
      </c>
      <c r="B12233" s="2">
        <v>44.484549999999999</v>
      </c>
      <c r="C12233" s="3">
        <v>100</v>
      </c>
      <c r="D12233" s="4">
        <v>22220</v>
      </c>
      <c r="E12233" t="s">
        <v>13431</v>
      </c>
      <c r="F12233" s="4" t="s">
        <v>13183</v>
      </c>
      <c r="G12233" s="5">
        <v>90</v>
      </c>
      <c r="H12233" s="6">
        <v>0.1444445</v>
      </c>
      <c r="I12233" s="7">
        <v>75.781000000000006</v>
      </c>
    </row>
    <row r="12234" spans="1:12" x14ac:dyDescent="0.25">
      <c r="A12234">
        <v>77707</v>
      </c>
      <c r="B12234" s="2">
        <v>44.481929999999998</v>
      </c>
      <c r="C12234" s="3">
        <v>17176</v>
      </c>
      <c r="D12234" s="4">
        <v>13140</v>
      </c>
      <c r="E12234" t="s">
        <v>7798</v>
      </c>
      <c r="F12234" s="4" t="s">
        <v>13752</v>
      </c>
      <c r="G12234" s="5">
        <v>10855</v>
      </c>
      <c r="H12234" s="6">
        <v>0.23701179999999999</v>
      </c>
      <c r="I12234" s="7">
        <v>59.783999999999999</v>
      </c>
      <c r="J12234" s="2">
        <v>44.333300000000001</v>
      </c>
      <c r="K12234">
        <v>3</v>
      </c>
    </row>
    <row r="12235" spans="1:12" x14ac:dyDescent="0.25">
      <c r="A12235">
        <v>57226</v>
      </c>
      <c r="B12235" s="2">
        <v>44.478969999999997</v>
      </c>
      <c r="C12235" s="3">
        <v>2134</v>
      </c>
      <c r="E12235" t="s">
        <v>9685</v>
      </c>
      <c r="F12235" s="4" t="s">
        <v>10877</v>
      </c>
      <c r="G12235" s="5">
        <v>1485</v>
      </c>
      <c r="H12235" s="6">
        <v>0.19919249999999999</v>
      </c>
      <c r="I12235" s="7">
        <v>66.317999999999998</v>
      </c>
      <c r="J12235" s="2">
        <v>58</v>
      </c>
      <c r="K12235">
        <v>1</v>
      </c>
    </row>
    <row r="12236" spans="1:12" x14ac:dyDescent="0.25">
      <c r="A12236">
        <v>14040</v>
      </c>
      <c r="B12236" s="2">
        <v>44.478250000000003</v>
      </c>
      <c r="C12236" s="3">
        <v>2365</v>
      </c>
      <c r="D12236" s="4">
        <v>12860</v>
      </c>
      <c r="E12236" t="s">
        <v>2779</v>
      </c>
      <c r="F12236" s="4" t="s">
        <v>1280</v>
      </c>
      <c r="G12236" s="5">
        <v>1546</v>
      </c>
      <c r="H12236" s="6">
        <v>0.164295</v>
      </c>
      <c r="I12236" s="7">
        <v>72.335999999999999</v>
      </c>
      <c r="J12236" s="2">
        <v>31</v>
      </c>
      <c r="K12236">
        <v>1</v>
      </c>
    </row>
    <row r="12237" spans="1:12" x14ac:dyDescent="0.25">
      <c r="A12237">
        <v>34715</v>
      </c>
      <c r="B12237" s="2">
        <v>44.475459999999998</v>
      </c>
      <c r="C12237" s="3">
        <v>15227</v>
      </c>
      <c r="D12237" s="4">
        <v>36740</v>
      </c>
      <c r="E12237" t="s">
        <v>6469</v>
      </c>
      <c r="F12237" s="4" t="s">
        <v>6689</v>
      </c>
      <c r="G12237" s="5">
        <v>10100</v>
      </c>
      <c r="H12237" s="6">
        <v>0.220495</v>
      </c>
      <c r="I12237" s="7">
        <v>62.62</v>
      </c>
      <c r="J12237" s="2">
        <v>35</v>
      </c>
      <c r="K12237">
        <v>1</v>
      </c>
    </row>
    <row r="12238" spans="1:12" x14ac:dyDescent="0.25">
      <c r="A12238">
        <v>29483</v>
      </c>
      <c r="B12238" s="2">
        <v>44.462409999999998</v>
      </c>
      <c r="C12238" s="3">
        <v>67945</v>
      </c>
      <c r="D12238" s="4">
        <v>16700</v>
      </c>
      <c r="E12238" t="s">
        <v>3341</v>
      </c>
      <c r="F12238" s="4" t="s">
        <v>6130</v>
      </c>
      <c r="G12238" s="5">
        <v>44407</v>
      </c>
      <c r="H12238" s="6">
        <v>0.2329813</v>
      </c>
      <c r="I12238" s="7">
        <v>60.46</v>
      </c>
      <c r="J12238" s="2">
        <v>48.8889</v>
      </c>
      <c r="K12238">
        <v>9</v>
      </c>
    </row>
    <row r="12239" spans="1:12" x14ac:dyDescent="0.25">
      <c r="A12239">
        <v>80731</v>
      </c>
      <c r="B12239" s="2">
        <v>44.451569999999997</v>
      </c>
      <c r="C12239" s="3">
        <v>1342</v>
      </c>
      <c r="E12239" t="s">
        <v>14533</v>
      </c>
      <c r="F12239" s="4" t="s">
        <v>14477</v>
      </c>
      <c r="G12239" s="5">
        <v>922</v>
      </c>
      <c r="H12239" s="6">
        <v>0.26868910000000001</v>
      </c>
      <c r="I12239" s="7">
        <v>54.286000000000001</v>
      </c>
    </row>
    <row r="12240" spans="1:12" x14ac:dyDescent="0.25">
      <c r="A12240">
        <v>62244</v>
      </c>
      <c r="B12240" s="2">
        <v>44.451129999999999</v>
      </c>
      <c r="C12240" s="3">
        <v>1174</v>
      </c>
      <c r="D12240" s="4">
        <v>41180</v>
      </c>
      <c r="E12240" t="s">
        <v>11900</v>
      </c>
      <c r="F12240" s="4" t="s">
        <v>11490</v>
      </c>
      <c r="G12240" s="5">
        <v>889</v>
      </c>
      <c r="H12240" s="6">
        <v>0.141573</v>
      </c>
      <c r="I12240" s="7">
        <v>76.25</v>
      </c>
    </row>
    <row r="12241" spans="1:12" x14ac:dyDescent="0.25">
      <c r="A12241">
        <v>19055</v>
      </c>
      <c r="B12241" s="2">
        <v>44.448680000000003</v>
      </c>
      <c r="C12241" s="3">
        <v>13420</v>
      </c>
      <c r="D12241" s="4">
        <v>37980</v>
      </c>
      <c r="E12241" t="s">
        <v>2005</v>
      </c>
      <c r="F12241" s="4" t="s">
        <v>3003</v>
      </c>
      <c r="G12241" s="5">
        <v>9354</v>
      </c>
      <c r="H12241" s="6">
        <v>0.13340460000000001</v>
      </c>
      <c r="I12241" s="7">
        <v>77.661000000000001</v>
      </c>
      <c r="J12241" s="2">
        <v>60</v>
      </c>
      <c r="K12241">
        <v>4</v>
      </c>
    </row>
    <row r="12242" spans="1:12" x14ac:dyDescent="0.25">
      <c r="A12242">
        <v>68783</v>
      </c>
      <c r="B12242" s="2">
        <v>44.446260000000002</v>
      </c>
      <c r="C12242" s="3">
        <v>978</v>
      </c>
      <c r="E12242" t="s">
        <v>12844</v>
      </c>
      <c r="F12242" s="4" t="s">
        <v>12738</v>
      </c>
      <c r="G12242" s="5">
        <v>746</v>
      </c>
      <c r="H12242" s="6">
        <v>0.2476573</v>
      </c>
      <c r="I12242" s="7">
        <v>57.917000000000002</v>
      </c>
    </row>
    <row r="12243" spans="1:12" x14ac:dyDescent="0.25">
      <c r="A12243">
        <v>1224</v>
      </c>
      <c r="B12243" s="2">
        <v>44.446040000000004</v>
      </c>
      <c r="C12243" s="3">
        <v>241</v>
      </c>
      <c r="D12243" s="4">
        <v>38340</v>
      </c>
      <c r="E12243" t="s">
        <v>83</v>
      </c>
      <c r="F12243" s="4" t="s">
        <v>21</v>
      </c>
      <c r="G12243" s="5">
        <v>143</v>
      </c>
      <c r="H12243" s="6">
        <v>0.15384619999999999</v>
      </c>
      <c r="I12243" s="7">
        <v>74.125</v>
      </c>
    </row>
    <row r="12244" spans="1:12" x14ac:dyDescent="0.25">
      <c r="A12244">
        <v>97022</v>
      </c>
      <c r="B12244" s="2">
        <v>44.44547</v>
      </c>
      <c r="C12244" s="3">
        <v>3430</v>
      </c>
      <c r="D12244" s="4">
        <v>38900</v>
      </c>
      <c r="E12244" t="s">
        <v>16179</v>
      </c>
      <c r="F12244" s="4" t="s">
        <v>16170</v>
      </c>
      <c r="G12244" s="5">
        <v>2286</v>
      </c>
      <c r="H12244" s="6">
        <v>0.17796239999999999</v>
      </c>
      <c r="I12244" s="7">
        <v>69.956999999999994</v>
      </c>
      <c r="J12244" s="2">
        <v>74</v>
      </c>
      <c r="K12244">
        <v>1</v>
      </c>
    </row>
    <row r="12245" spans="1:12" x14ac:dyDescent="0.25">
      <c r="A12245">
        <v>45333</v>
      </c>
      <c r="B12245" s="2">
        <v>44.444740000000003</v>
      </c>
      <c r="C12245" s="3">
        <v>1195</v>
      </c>
      <c r="D12245" s="4">
        <v>43380</v>
      </c>
      <c r="E12245" t="s">
        <v>3103</v>
      </c>
      <c r="F12245" s="4" t="s">
        <v>8295</v>
      </c>
      <c r="G12245" s="5">
        <v>764</v>
      </c>
      <c r="H12245" s="6">
        <v>0.1660131</v>
      </c>
      <c r="I12245" s="7">
        <v>72.013999999999996</v>
      </c>
    </row>
    <row r="12246" spans="1:12" x14ac:dyDescent="0.25">
      <c r="A12246">
        <v>76040</v>
      </c>
      <c r="B12246" s="2">
        <v>44.439889999999998</v>
      </c>
      <c r="C12246" s="3">
        <v>30139</v>
      </c>
      <c r="D12246" s="4">
        <v>19100</v>
      </c>
      <c r="E12246" t="s">
        <v>13891</v>
      </c>
      <c r="F12246" s="4" t="s">
        <v>13752</v>
      </c>
      <c r="G12246" s="5">
        <v>19462</v>
      </c>
      <c r="H12246" s="6">
        <v>0.25833630000000002</v>
      </c>
      <c r="I12246" s="7">
        <v>56.057000000000002</v>
      </c>
      <c r="J12246" s="2">
        <v>53</v>
      </c>
      <c r="K12246">
        <v>4</v>
      </c>
    </row>
    <row r="12247" spans="1:12" x14ac:dyDescent="0.25">
      <c r="A12247">
        <v>78239</v>
      </c>
      <c r="B12247" s="2">
        <v>44.430720000000001</v>
      </c>
      <c r="C12247" s="3">
        <v>28459</v>
      </c>
      <c r="D12247" s="4">
        <v>41700</v>
      </c>
      <c r="E12247" t="s">
        <v>6913</v>
      </c>
      <c r="F12247" s="4" t="s">
        <v>13752</v>
      </c>
      <c r="G12247" s="5">
        <v>18888</v>
      </c>
      <c r="H12247" s="6">
        <v>0.21949279999999999</v>
      </c>
      <c r="I12247" s="7">
        <v>62.765999999999998</v>
      </c>
      <c r="J12247" s="2">
        <v>40.666699999999999</v>
      </c>
      <c r="K12247">
        <v>9</v>
      </c>
    </row>
    <row r="12248" spans="1:12" x14ac:dyDescent="0.25">
      <c r="A12248">
        <v>52641</v>
      </c>
      <c r="B12248" s="2">
        <v>44.424239999999998</v>
      </c>
      <c r="C12248" s="3">
        <v>12210</v>
      </c>
      <c r="E12248" t="s">
        <v>3243</v>
      </c>
      <c r="F12248" s="4" t="s">
        <v>9593</v>
      </c>
      <c r="G12248" s="5">
        <v>8154</v>
      </c>
      <c r="H12248" s="6">
        <v>0.2194972</v>
      </c>
      <c r="I12248" s="7">
        <v>62.765000000000001</v>
      </c>
      <c r="J12248" s="2">
        <v>50.9</v>
      </c>
      <c r="K12248">
        <v>10</v>
      </c>
      <c r="L12248" s="2">
        <v>94.7</v>
      </c>
    </row>
    <row r="12249" spans="1:12" x14ac:dyDescent="0.25">
      <c r="A12249">
        <v>39560</v>
      </c>
      <c r="B12249" s="2">
        <v>44.419539999999998</v>
      </c>
      <c r="C12249" s="3">
        <v>17232</v>
      </c>
      <c r="D12249" s="4">
        <v>25060</v>
      </c>
      <c r="E12249" t="s">
        <v>1949</v>
      </c>
      <c r="F12249" s="4" t="s">
        <v>7633</v>
      </c>
      <c r="G12249" s="5">
        <v>11503</v>
      </c>
      <c r="H12249" s="6">
        <v>0.25425940000000002</v>
      </c>
      <c r="I12249" s="7">
        <v>56.75</v>
      </c>
      <c r="J12249" s="2">
        <v>46.714300000000001</v>
      </c>
      <c r="K12249">
        <v>7</v>
      </c>
    </row>
    <row r="12250" spans="1:12" x14ac:dyDescent="0.25">
      <c r="A12250">
        <v>29670</v>
      </c>
      <c r="B12250" s="2">
        <v>44.415300000000002</v>
      </c>
      <c r="C12250" s="3">
        <v>8821</v>
      </c>
      <c r="D12250" s="4">
        <v>24860</v>
      </c>
      <c r="E12250" t="s">
        <v>5781</v>
      </c>
      <c r="F12250" s="4" t="s">
        <v>6130</v>
      </c>
      <c r="G12250" s="5">
        <v>6203</v>
      </c>
      <c r="H12250" s="6">
        <v>0.25793969999999999</v>
      </c>
      <c r="I12250" s="7">
        <v>56.113</v>
      </c>
      <c r="J12250" s="2">
        <v>36.333300000000001</v>
      </c>
      <c r="K12250">
        <v>3</v>
      </c>
    </row>
    <row r="12251" spans="1:12" x14ac:dyDescent="0.25">
      <c r="A12251">
        <v>49119</v>
      </c>
      <c r="B12251" s="2">
        <v>44.413800000000002</v>
      </c>
      <c r="C12251" s="3">
        <v>136</v>
      </c>
      <c r="D12251" s="4">
        <v>35660</v>
      </c>
      <c r="E12251" t="s">
        <v>9340</v>
      </c>
      <c r="F12251" s="4" t="s">
        <v>9106</v>
      </c>
      <c r="G12251" s="5">
        <v>68</v>
      </c>
      <c r="H12251" s="6">
        <v>0.18840580000000001</v>
      </c>
      <c r="I12251" s="7">
        <v>68.125</v>
      </c>
    </row>
    <row r="12252" spans="1:12" x14ac:dyDescent="0.25">
      <c r="A12252">
        <v>7047</v>
      </c>
      <c r="B12252" s="2">
        <v>44.403399999999998</v>
      </c>
      <c r="C12252" s="3">
        <v>62113</v>
      </c>
      <c r="D12252" s="4">
        <v>35620</v>
      </c>
      <c r="E12252" t="s">
        <v>1373</v>
      </c>
      <c r="F12252" s="4" t="s">
        <v>1341</v>
      </c>
      <c r="G12252" s="5">
        <v>43395</v>
      </c>
      <c r="H12252" s="6">
        <v>0.25419389999999997</v>
      </c>
      <c r="I12252" s="7">
        <v>56.750999999999998</v>
      </c>
      <c r="J12252" s="2">
        <v>46.214300000000001</v>
      </c>
      <c r="K12252">
        <v>14</v>
      </c>
      <c r="L12252" s="2">
        <v>81.7</v>
      </c>
    </row>
    <row r="12253" spans="1:12" x14ac:dyDescent="0.25">
      <c r="A12253">
        <v>99672</v>
      </c>
      <c r="B12253" s="2">
        <v>44.392400000000002</v>
      </c>
      <c r="C12253" s="3">
        <v>3819</v>
      </c>
      <c r="E12253" t="s">
        <v>194</v>
      </c>
      <c r="F12253" s="4" t="s">
        <v>16604</v>
      </c>
      <c r="G12253" s="5">
        <v>2536</v>
      </c>
      <c r="H12253" s="6">
        <v>0.1652208</v>
      </c>
      <c r="I12253" s="7">
        <v>72.123000000000005</v>
      </c>
      <c r="J12253" s="2">
        <v>49</v>
      </c>
      <c r="K12253">
        <v>1</v>
      </c>
    </row>
    <row r="12254" spans="1:12" x14ac:dyDescent="0.25">
      <c r="A12254">
        <v>13135</v>
      </c>
      <c r="B12254" s="2">
        <v>44.390700000000002</v>
      </c>
      <c r="C12254" s="3">
        <v>6989</v>
      </c>
      <c r="D12254" s="4">
        <v>45060</v>
      </c>
      <c r="E12254" t="s">
        <v>2525</v>
      </c>
      <c r="F12254" s="4" t="s">
        <v>1280</v>
      </c>
      <c r="G12254" s="5">
        <v>4604</v>
      </c>
      <c r="H12254" s="6">
        <v>0.20612510000000001</v>
      </c>
      <c r="I12254" s="7">
        <v>65.054000000000002</v>
      </c>
      <c r="J12254" s="2">
        <v>58.25</v>
      </c>
      <c r="K12254">
        <v>4</v>
      </c>
    </row>
    <row r="12255" spans="1:12" x14ac:dyDescent="0.25">
      <c r="A12255">
        <v>50246</v>
      </c>
      <c r="B12255" s="2">
        <v>44.389470000000003</v>
      </c>
      <c r="C12255" s="3">
        <v>681</v>
      </c>
      <c r="E12255" t="s">
        <v>1546</v>
      </c>
      <c r="F12255" s="4" t="s">
        <v>9593</v>
      </c>
      <c r="G12255" s="5">
        <v>528</v>
      </c>
      <c r="H12255" s="6">
        <v>0.13043479999999999</v>
      </c>
      <c r="I12255" s="7">
        <v>78.125</v>
      </c>
      <c r="J12255" s="2">
        <v>33</v>
      </c>
      <c r="K12255">
        <v>1</v>
      </c>
    </row>
    <row r="12256" spans="1:12" x14ac:dyDescent="0.25">
      <c r="A12256">
        <v>48436</v>
      </c>
      <c r="B12256" s="2">
        <v>44.388730000000002</v>
      </c>
      <c r="C12256" s="3">
        <v>3727</v>
      </c>
      <c r="D12256" s="4">
        <v>22420</v>
      </c>
      <c r="E12256" t="s">
        <v>3649</v>
      </c>
      <c r="F12256" s="4" t="s">
        <v>9106</v>
      </c>
      <c r="G12256" s="5">
        <v>2578</v>
      </c>
      <c r="H12256" s="6">
        <v>0.14662529999999999</v>
      </c>
      <c r="I12256" s="7">
        <v>75.325999999999993</v>
      </c>
      <c r="J12256" s="2">
        <v>48</v>
      </c>
      <c r="K12256">
        <v>2</v>
      </c>
    </row>
    <row r="12257" spans="1:12" x14ac:dyDescent="0.25">
      <c r="A12257">
        <v>46071</v>
      </c>
      <c r="B12257" s="2">
        <v>44.38747</v>
      </c>
      <c r="C12257" s="3">
        <v>3905</v>
      </c>
      <c r="D12257" s="4">
        <v>26900</v>
      </c>
      <c r="E12257" t="s">
        <v>8813</v>
      </c>
      <c r="F12257" s="4" t="s">
        <v>8800</v>
      </c>
      <c r="G12257" s="5">
        <v>2642</v>
      </c>
      <c r="H12257" s="6">
        <v>0.17858489999999999</v>
      </c>
      <c r="I12257" s="7">
        <v>69.8</v>
      </c>
      <c r="J12257" s="2">
        <v>46.5</v>
      </c>
      <c r="K12257">
        <v>2</v>
      </c>
    </row>
    <row r="12258" spans="1:12" x14ac:dyDescent="0.25">
      <c r="A12258">
        <v>98247</v>
      </c>
      <c r="B12258" s="2">
        <v>44.385379999999998</v>
      </c>
      <c r="C12258" s="3">
        <v>10458</v>
      </c>
      <c r="D12258" s="4">
        <v>13380</v>
      </c>
      <c r="E12258" t="s">
        <v>3223</v>
      </c>
      <c r="F12258" s="4" t="s">
        <v>16344</v>
      </c>
      <c r="G12258" s="5">
        <v>6138</v>
      </c>
      <c r="H12258" s="6">
        <v>0.19921810000000001</v>
      </c>
      <c r="I12258" s="7">
        <v>66.227999999999994</v>
      </c>
      <c r="J12258" s="2">
        <v>56</v>
      </c>
      <c r="K12258">
        <v>2</v>
      </c>
    </row>
    <row r="12259" spans="1:12" x14ac:dyDescent="0.25">
      <c r="A12259">
        <v>15731</v>
      </c>
      <c r="B12259" s="2">
        <v>44.38382</v>
      </c>
      <c r="C12259" s="3">
        <v>561</v>
      </c>
      <c r="D12259" s="4">
        <v>26860</v>
      </c>
      <c r="E12259" t="s">
        <v>3283</v>
      </c>
      <c r="F12259" s="4" t="s">
        <v>3003</v>
      </c>
      <c r="G12259" s="5">
        <v>356</v>
      </c>
      <c r="H12259" s="6">
        <v>0.33707870000000001</v>
      </c>
      <c r="I12259" s="7">
        <v>42.404000000000003</v>
      </c>
    </row>
    <row r="12260" spans="1:12" x14ac:dyDescent="0.25">
      <c r="A12260">
        <v>49236</v>
      </c>
      <c r="B12260" s="2">
        <v>44.382950000000001</v>
      </c>
      <c r="C12260" s="3">
        <v>4810</v>
      </c>
      <c r="D12260" s="4">
        <v>10300</v>
      </c>
      <c r="E12260" t="s">
        <v>168</v>
      </c>
      <c r="F12260" s="4" t="s">
        <v>9106</v>
      </c>
      <c r="G12260" s="5">
        <v>3236</v>
      </c>
      <c r="H12260" s="6">
        <v>0.23324059999999999</v>
      </c>
      <c r="I12260" s="7">
        <v>60.341000000000001</v>
      </c>
      <c r="J12260" s="2">
        <v>50.5</v>
      </c>
      <c r="K12260">
        <v>2</v>
      </c>
    </row>
    <row r="12261" spans="1:12" x14ac:dyDescent="0.25">
      <c r="A12261">
        <v>97481</v>
      </c>
      <c r="B12261" s="2">
        <v>44.382069999999999</v>
      </c>
      <c r="C12261" s="3">
        <v>595</v>
      </c>
      <c r="D12261" s="4">
        <v>40700</v>
      </c>
      <c r="E12261" t="s">
        <v>16268</v>
      </c>
      <c r="F12261" s="4" t="s">
        <v>16170</v>
      </c>
      <c r="G12261" s="5">
        <v>465</v>
      </c>
      <c r="H12261" s="6">
        <v>0.1180257</v>
      </c>
      <c r="I12261" s="7">
        <v>80.25</v>
      </c>
    </row>
    <row r="12262" spans="1:12" x14ac:dyDescent="0.25">
      <c r="A12262">
        <v>61523</v>
      </c>
      <c r="B12262" s="2">
        <v>44.38</v>
      </c>
      <c r="C12262" s="3">
        <v>11237</v>
      </c>
      <c r="D12262" s="4">
        <v>37900</v>
      </c>
      <c r="E12262" t="s">
        <v>8700</v>
      </c>
      <c r="F12262" s="4" t="s">
        <v>11490</v>
      </c>
      <c r="G12262" s="5">
        <v>8152</v>
      </c>
      <c r="H12262" s="6">
        <v>0.2081442</v>
      </c>
      <c r="I12262" s="7">
        <v>64.665000000000006</v>
      </c>
      <c r="J12262" s="2">
        <v>45</v>
      </c>
      <c r="K12262">
        <v>11</v>
      </c>
      <c r="L12262" s="2">
        <v>76.8</v>
      </c>
    </row>
    <row r="12263" spans="1:12" x14ac:dyDescent="0.25">
      <c r="A12263">
        <v>33413</v>
      </c>
      <c r="B12263" s="2">
        <v>44.375729999999997</v>
      </c>
      <c r="C12263" s="3">
        <v>14847</v>
      </c>
      <c r="D12263" s="4">
        <v>33100</v>
      </c>
      <c r="E12263" t="s">
        <v>6878</v>
      </c>
      <c r="F12263" s="4" t="s">
        <v>6689</v>
      </c>
      <c r="G12263" s="5">
        <v>9729</v>
      </c>
      <c r="H12263" s="6">
        <v>0.27371780000000001</v>
      </c>
      <c r="I12263" s="7">
        <v>53.332999999999998</v>
      </c>
      <c r="J12263" s="2">
        <v>47</v>
      </c>
      <c r="K12263">
        <v>1</v>
      </c>
    </row>
    <row r="12264" spans="1:12" x14ac:dyDescent="0.25">
      <c r="A12264">
        <v>48879</v>
      </c>
      <c r="B12264" s="2">
        <v>44.370420000000003</v>
      </c>
      <c r="C12264" s="3">
        <v>18468</v>
      </c>
      <c r="D12264" s="4">
        <v>29620</v>
      </c>
      <c r="E12264" t="s">
        <v>6745</v>
      </c>
      <c r="F12264" s="4" t="s">
        <v>9106</v>
      </c>
      <c r="G12264" s="5">
        <v>12447</v>
      </c>
      <c r="H12264" s="6">
        <v>0.19159699999999999</v>
      </c>
      <c r="I12264" s="7">
        <v>67.52</v>
      </c>
      <c r="J12264" s="2">
        <v>50.636400000000002</v>
      </c>
      <c r="K12264">
        <v>11</v>
      </c>
      <c r="L12264" s="2">
        <v>94.3</v>
      </c>
    </row>
    <row r="12265" spans="1:12" x14ac:dyDescent="0.25">
      <c r="A12265">
        <v>58033</v>
      </c>
      <c r="B12265" s="2">
        <v>44.367370000000001</v>
      </c>
      <c r="C12265" s="3">
        <v>469</v>
      </c>
      <c r="E12265" t="s">
        <v>11078</v>
      </c>
      <c r="F12265" s="4" t="s">
        <v>11069</v>
      </c>
      <c r="G12265" s="5">
        <v>312</v>
      </c>
      <c r="H12265" s="6">
        <v>0.125</v>
      </c>
      <c r="I12265" s="7">
        <v>79.028000000000006</v>
      </c>
    </row>
    <row r="12266" spans="1:12" x14ac:dyDescent="0.25">
      <c r="A12266">
        <v>39571</v>
      </c>
      <c r="B12266" s="2">
        <v>44.365020000000001</v>
      </c>
      <c r="C12266" s="3">
        <v>13767</v>
      </c>
      <c r="D12266" s="4">
        <v>25060</v>
      </c>
      <c r="E12266" t="s">
        <v>7831</v>
      </c>
      <c r="F12266" s="4" t="s">
        <v>7633</v>
      </c>
      <c r="G12266" s="5">
        <v>9456</v>
      </c>
      <c r="H12266" s="6">
        <v>0.22924820000000001</v>
      </c>
      <c r="I12266" s="7">
        <v>61.012</v>
      </c>
      <c r="J12266" s="2">
        <v>52.666699999999999</v>
      </c>
      <c r="K12266">
        <v>3</v>
      </c>
    </row>
    <row r="12267" spans="1:12" x14ac:dyDescent="0.25">
      <c r="A12267">
        <v>85712</v>
      </c>
      <c r="B12267" s="2">
        <v>44.357140000000001</v>
      </c>
      <c r="C12267" s="3">
        <v>33757</v>
      </c>
      <c r="D12267" s="4">
        <v>46060</v>
      </c>
      <c r="E12267" t="s">
        <v>15050</v>
      </c>
      <c r="F12267" s="4" t="s">
        <v>14962</v>
      </c>
      <c r="G12267" s="5">
        <v>23517</v>
      </c>
      <c r="H12267" s="6">
        <v>0.33303569999999999</v>
      </c>
      <c r="I12267" s="7">
        <v>43.067999999999998</v>
      </c>
      <c r="J12267" s="2">
        <v>38.142899999999997</v>
      </c>
      <c r="K12267">
        <v>35</v>
      </c>
      <c r="L12267" s="2">
        <v>40.4</v>
      </c>
    </row>
    <row r="12268" spans="1:12" x14ac:dyDescent="0.25">
      <c r="A12268">
        <v>5158</v>
      </c>
      <c r="B12268" s="2">
        <v>44.35134</v>
      </c>
      <c r="C12268" s="3">
        <v>939</v>
      </c>
      <c r="E12268" t="s">
        <v>159</v>
      </c>
      <c r="F12268" s="4" t="s">
        <v>1030</v>
      </c>
      <c r="G12268" s="5">
        <v>703</v>
      </c>
      <c r="H12268" s="6">
        <v>0.23044100000000001</v>
      </c>
      <c r="I12268" s="7">
        <v>60.795000000000002</v>
      </c>
      <c r="J12268" s="2">
        <v>56.5</v>
      </c>
      <c r="K12268">
        <v>2</v>
      </c>
    </row>
    <row r="12269" spans="1:12" x14ac:dyDescent="0.25">
      <c r="A12269">
        <v>5739</v>
      </c>
      <c r="B12269" s="2">
        <v>44.350920000000002</v>
      </c>
      <c r="C12269" s="3">
        <v>1445</v>
      </c>
      <c r="D12269" s="4">
        <v>40860</v>
      </c>
      <c r="E12269" t="s">
        <v>1148</v>
      </c>
      <c r="F12269" s="4" t="s">
        <v>1030</v>
      </c>
      <c r="G12269" s="5">
        <v>1047</v>
      </c>
      <c r="H12269" s="6">
        <v>0.21585480000000001</v>
      </c>
      <c r="I12269" s="7">
        <v>63.313000000000002</v>
      </c>
    </row>
    <row r="12270" spans="1:12" x14ac:dyDescent="0.25">
      <c r="A12270">
        <v>24091</v>
      </c>
      <c r="B12270" s="2">
        <v>44.349559999999997</v>
      </c>
      <c r="C12270" s="3">
        <v>6717</v>
      </c>
      <c r="D12270" s="4">
        <v>13980</v>
      </c>
      <c r="E12270" t="s">
        <v>4966</v>
      </c>
      <c r="F12270" s="4" t="s">
        <v>4335</v>
      </c>
      <c r="G12270" s="5">
        <v>4655</v>
      </c>
      <c r="H12270" s="6">
        <v>0.21374870000000001</v>
      </c>
      <c r="I12270" s="7">
        <v>63.674999999999997</v>
      </c>
      <c r="J12270" s="2">
        <v>51.333300000000001</v>
      </c>
      <c r="K12270">
        <v>3</v>
      </c>
    </row>
    <row r="12271" spans="1:12" x14ac:dyDescent="0.25">
      <c r="A12271">
        <v>16249</v>
      </c>
      <c r="B12271" s="2">
        <v>44.348109999999998</v>
      </c>
      <c r="C12271" s="3">
        <v>1927</v>
      </c>
      <c r="D12271" s="4">
        <v>38300</v>
      </c>
      <c r="E12271" t="s">
        <v>3460</v>
      </c>
      <c r="F12271" s="4" t="s">
        <v>3003</v>
      </c>
      <c r="G12271" s="5">
        <v>1379</v>
      </c>
      <c r="H12271" s="6">
        <v>0.1869565</v>
      </c>
      <c r="I12271" s="7">
        <v>68.304000000000002</v>
      </c>
    </row>
    <row r="12272" spans="1:12" x14ac:dyDescent="0.25">
      <c r="A12272">
        <v>55941</v>
      </c>
      <c r="B12272" s="2">
        <v>44.347610000000003</v>
      </c>
      <c r="C12272" s="3">
        <v>967</v>
      </c>
      <c r="D12272" s="4">
        <v>29100</v>
      </c>
      <c r="E12272" t="s">
        <v>10571</v>
      </c>
      <c r="F12272" s="4" t="s">
        <v>10428</v>
      </c>
      <c r="G12272" s="5">
        <v>684</v>
      </c>
      <c r="H12272" s="6">
        <v>0.1973684</v>
      </c>
      <c r="I12272" s="7">
        <v>66.5</v>
      </c>
    </row>
    <row r="12273" spans="1:11" x14ac:dyDescent="0.25">
      <c r="A12273">
        <v>61312</v>
      </c>
      <c r="B12273" s="2">
        <v>44.347369999999998</v>
      </c>
      <c r="C12273" s="3">
        <v>509</v>
      </c>
      <c r="D12273" s="4">
        <v>36860</v>
      </c>
      <c r="E12273" t="s">
        <v>374</v>
      </c>
      <c r="F12273" s="4" t="s">
        <v>11490</v>
      </c>
      <c r="G12273" s="5">
        <v>347</v>
      </c>
      <c r="H12273" s="6">
        <v>0.1469741</v>
      </c>
      <c r="I12273" s="7">
        <v>75.207999999999998</v>
      </c>
    </row>
    <row r="12274" spans="1:11" x14ac:dyDescent="0.25">
      <c r="A12274">
        <v>11726</v>
      </c>
      <c r="B12274" s="2">
        <v>44.343969999999999</v>
      </c>
      <c r="C12274" s="3">
        <v>21101</v>
      </c>
      <c r="D12274" s="4">
        <v>35620</v>
      </c>
      <c r="E12274" t="s">
        <v>1987</v>
      </c>
      <c r="F12274" s="4" t="s">
        <v>1280</v>
      </c>
      <c r="G12274" s="5">
        <v>13878</v>
      </c>
      <c r="H12274" s="6">
        <v>0.15405679999999999</v>
      </c>
      <c r="I12274" s="7">
        <v>73.983999999999995</v>
      </c>
      <c r="J12274" s="2">
        <v>45</v>
      </c>
      <c r="K12274">
        <v>3</v>
      </c>
    </row>
    <row r="12275" spans="1:11" x14ac:dyDescent="0.25">
      <c r="A12275">
        <v>96776</v>
      </c>
      <c r="B12275" s="2">
        <v>44.340400000000002</v>
      </c>
      <c r="C12275" s="3">
        <v>1447</v>
      </c>
      <c r="D12275" s="4">
        <v>25900</v>
      </c>
      <c r="E12275" t="s">
        <v>16153</v>
      </c>
      <c r="F12275" s="4" t="s">
        <v>16099</v>
      </c>
      <c r="G12275" s="5">
        <v>1011</v>
      </c>
      <c r="H12275" s="6">
        <v>0.28486650000000002</v>
      </c>
      <c r="I12275" s="7">
        <v>51.375</v>
      </c>
      <c r="J12275" s="2">
        <v>15</v>
      </c>
      <c r="K12275">
        <v>1</v>
      </c>
    </row>
    <row r="12276" spans="1:11" x14ac:dyDescent="0.25">
      <c r="A12276">
        <v>96128</v>
      </c>
      <c r="B12276" s="2">
        <v>44.340040000000002</v>
      </c>
      <c r="C12276" s="3">
        <v>758</v>
      </c>
      <c r="D12276" s="4">
        <v>45000</v>
      </c>
      <c r="E12276" t="s">
        <v>753</v>
      </c>
      <c r="F12276" s="4" t="s">
        <v>15368</v>
      </c>
      <c r="G12276" s="5">
        <v>509</v>
      </c>
      <c r="H12276" s="6">
        <v>0.1078431</v>
      </c>
      <c r="I12276" s="7">
        <v>81.963999999999999</v>
      </c>
    </row>
    <row r="12277" spans="1:11" x14ac:dyDescent="0.25">
      <c r="A12277">
        <v>50654</v>
      </c>
      <c r="B12277" s="2">
        <v>44.339849999999998</v>
      </c>
      <c r="C12277" s="3">
        <v>337</v>
      </c>
      <c r="E12277" t="s">
        <v>2730</v>
      </c>
      <c r="F12277" s="4" t="s">
        <v>9593</v>
      </c>
      <c r="G12277" s="5">
        <v>259</v>
      </c>
      <c r="H12277" s="6">
        <v>0.21153849999999999</v>
      </c>
      <c r="I12277" s="7">
        <v>64.043999999999997</v>
      </c>
      <c r="J12277" s="2">
        <v>33</v>
      </c>
      <c r="K12277">
        <v>1</v>
      </c>
    </row>
    <row r="12278" spans="1:11" x14ac:dyDescent="0.25">
      <c r="A12278">
        <v>36116</v>
      </c>
      <c r="B12278" s="2">
        <v>44.333350000000003</v>
      </c>
      <c r="C12278" s="3">
        <v>45075</v>
      </c>
      <c r="D12278" s="4">
        <v>33860</v>
      </c>
      <c r="E12278" t="s">
        <v>2277</v>
      </c>
      <c r="F12278" s="4" t="s">
        <v>7027</v>
      </c>
      <c r="G12278" s="5">
        <v>26929</v>
      </c>
      <c r="H12278" s="6">
        <v>0.29273270000000001</v>
      </c>
      <c r="I12278" s="7">
        <v>50.01</v>
      </c>
      <c r="J12278" s="2">
        <v>38.25</v>
      </c>
      <c r="K12278">
        <v>8</v>
      </c>
    </row>
    <row r="12279" spans="1:11" x14ac:dyDescent="0.25">
      <c r="A12279">
        <v>4001</v>
      </c>
      <c r="B12279" s="2">
        <v>44.326459999999997</v>
      </c>
      <c r="C12279" s="3">
        <v>2494</v>
      </c>
      <c r="D12279" s="4">
        <v>38860</v>
      </c>
      <c r="E12279" t="s">
        <v>211</v>
      </c>
      <c r="F12279" s="4" t="s">
        <v>701</v>
      </c>
      <c r="G12279" s="5">
        <v>1838</v>
      </c>
      <c r="H12279" s="6">
        <v>0.22633300000000001</v>
      </c>
      <c r="I12279" s="7">
        <v>61.484000000000002</v>
      </c>
    </row>
    <row r="12280" spans="1:11" x14ac:dyDescent="0.25">
      <c r="A12280">
        <v>73008</v>
      </c>
      <c r="B12280" s="2">
        <v>44.323090000000001</v>
      </c>
      <c r="C12280" s="3">
        <v>20191</v>
      </c>
      <c r="D12280" s="4">
        <v>36420</v>
      </c>
      <c r="E12280" t="s">
        <v>1309</v>
      </c>
      <c r="F12280" s="4" t="s">
        <v>13462</v>
      </c>
      <c r="G12280" s="5">
        <v>12232</v>
      </c>
      <c r="H12280" s="6">
        <v>0.25637670000000001</v>
      </c>
      <c r="I12280" s="7">
        <v>56.29</v>
      </c>
      <c r="J12280" s="2">
        <v>52</v>
      </c>
      <c r="K12280">
        <v>8</v>
      </c>
    </row>
    <row r="12281" spans="1:11" x14ac:dyDescent="0.25">
      <c r="A12281">
        <v>58562</v>
      </c>
      <c r="B12281" s="2">
        <v>44.320079999999997</v>
      </c>
      <c r="C12281" s="3">
        <v>409</v>
      </c>
      <c r="E12281" t="s">
        <v>11206</v>
      </c>
      <c r="F12281" s="4" t="s">
        <v>11069</v>
      </c>
      <c r="G12281" s="5">
        <v>335</v>
      </c>
      <c r="H12281" s="6">
        <v>0.20597019999999999</v>
      </c>
      <c r="I12281" s="7">
        <v>65</v>
      </c>
    </row>
    <row r="12282" spans="1:11" x14ac:dyDescent="0.25">
      <c r="A12282">
        <v>68854</v>
      </c>
      <c r="B12282" s="2">
        <v>44.319850000000002</v>
      </c>
      <c r="C12282" s="3">
        <v>856</v>
      </c>
      <c r="D12282" s="4">
        <v>24260</v>
      </c>
      <c r="E12282" t="s">
        <v>9538</v>
      </c>
      <c r="F12282" s="4" t="s">
        <v>12738</v>
      </c>
      <c r="G12282" s="5">
        <v>635</v>
      </c>
      <c r="H12282" s="6">
        <v>0.28301890000000002</v>
      </c>
      <c r="I12282" s="7">
        <v>51.683</v>
      </c>
    </row>
    <row r="12283" spans="1:11" x14ac:dyDescent="0.25">
      <c r="A12283">
        <v>43440</v>
      </c>
      <c r="B12283" s="2">
        <v>44.318710000000003</v>
      </c>
      <c r="C12283" s="3">
        <v>4960</v>
      </c>
      <c r="D12283" s="4">
        <v>38840</v>
      </c>
      <c r="E12283" t="s">
        <v>8373</v>
      </c>
      <c r="F12283" s="4" t="s">
        <v>8295</v>
      </c>
      <c r="G12283" s="5">
        <v>4122</v>
      </c>
      <c r="H12283" s="6">
        <v>0.23993210000000001</v>
      </c>
      <c r="I12283" s="7">
        <v>59.125</v>
      </c>
      <c r="J12283" s="2">
        <v>60</v>
      </c>
      <c r="K12283">
        <v>1</v>
      </c>
    </row>
    <row r="12284" spans="1:11" x14ac:dyDescent="0.25">
      <c r="A12284">
        <v>59870</v>
      </c>
      <c r="B12284" s="2">
        <v>44.315939999999998</v>
      </c>
      <c r="C12284" s="3">
        <v>10321</v>
      </c>
      <c r="E12284" t="s">
        <v>4140</v>
      </c>
      <c r="F12284" s="4" t="s">
        <v>11278</v>
      </c>
      <c r="G12284" s="5">
        <v>7448</v>
      </c>
      <c r="H12284" s="6">
        <v>0.26379380000000002</v>
      </c>
      <c r="I12284" s="7">
        <v>55</v>
      </c>
      <c r="J12284" s="2">
        <v>46.8</v>
      </c>
      <c r="K12284">
        <v>5</v>
      </c>
    </row>
    <row r="12285" spans="1:11" x14ac:dyDescent="0.25">
      <c r="A12285">
        <v>65067</v>
      </c>
      <c r="B12285" s="2">
        <v>44.31409</v>
      </c>
      <c r="C12285" s="3">
        <v>393</v>
      </c>
      <c r="D12285" s="4">
        <v>27620</v>
      </c>
      <c r="E12285" t="s">
        <v>765</v>
      </c>
      <c r="F12285" s="4" t="s">
        <v>12102</v>
      </c>
      <c r="G12285" s="5">
        <v>300</v>
      </c>
      <c r="H12285" s="6">
        <v>0.17940200000000001</v>
      </c>
      <c r="I12285" s="7">
        <v>69.582999999999998</v>
      </c>
    </row>
    <row r="12286" spans="1:11" x14ac:dyDescent="0.25">
      <c r="A12286">
        <v>33811</v>
      </c>
      <c r="B12286" s="2">
        <v>44.31062</v>
      </c>
      <c r="C12286" s="3">
        <v>20677</v>
      </c>
      <c r="D12286" s="4">
        <v>29460</v>
      </c>
      <c r="E12286" t="s">
        <v>6636</v>
      </c>
      <c r="F12286" s="4" t="s">
        <v>6689</v>
      </c>
      <c r="G12286" s="5">
        <v>14190</v>
      </c>
      <c r="H12286" s="6">
        <v>0.2251427</v>
      </c>
      <c r="I12286" s="7">
        <v>61.677999999999997</v>
      </c>
      <c r="J12286" s="2">
        <v>39.5</v>
      </c>
      <c r="K12286">
        <v>2</v>
      </c>
    </row>
    <row r="12287" spans="1:11" x14ac:dyDescent="0.25">
      <c r="A12287">
        <v>57367</v>
      </c>
      <c r="B12287" s="2">
        <v>44.307189999999999</v>
      </c>
      <c r="C12287" s="3">
        <v>187</v>
      </c>
      <c r="E12287" t="s">
        <v>10953</v>
      </c>
      <c r="F12287" s="4" t="s">
        <v>10877</v>
      </c>
      <c r="G12287" s="5">
        <v>135</v>
      </c>
      <c r="H12287" s="6">
        <v>0.29629630000000001</v>
      </c>
      <c r="I12287" s="7">
        <v>49.375</v>
      </c>
    </row>
    <row r="12288" spans="1:11" x14ac:dyDescent="0.25">
      <c r="A12288">
        <v>8010</v>
      </c>
      <c r="B12288" s="2">
        <v>44.305239999999998</v>
      </c>
      <c r="C12288" s="3">
        <v>11491</v>
      </c>
      <c r="D12288" s="4">
        <v>37980</v>
      </c>
      <c r="E12288" t="s">
        <v>264</v>
      </c>
      <c r="F12288" s="4" t="s">
        <v>1341</v>
      </c>
      <c r="G12288" s="5">
        <v>8043</v>
      </c>
      <c r="H12288" s="6">
        <v>0.17553460000000001</v>
      </c>
      <c r="I12288" s="7">
        <v>70.236999999999995</v>
      </c>
      <c r="J12288" s="2">
        <v>47</v>
      </c>
      <c r="K12288">
        <v>3</v>
      </c>
    </row>
    <row r="12289" spans="1:11" x14ac:dyDescent="0.25">
      <c r="A12289">
        <v>83250</v>
      </c>
      <c r="B12289" s="2">
        <v>44.303089999999997</v>
      </c>
      <c r="C12289" s="3">
        <v>1195</v>
      </c>
      <c r="D12289" s="4">
        <v>38540</v>
      </c>
      <c r="E12289" t="s">
        <v>14736</v>
      </c>
      <c r="F12289" s="4" t="s">
        <v>14725</v>
      </c>
      <c r="G12289" s="5">
        <v>896</v>
      </c>
      <c r="H12289" s="6">
        <v>0.27455360000000001</v>
      </c>
      <c r="I12289" s="7">
        <v>53.125</v>
      </c>
      <c r="J12289" s="2">
        <v>65</v>
      </c>
      <c r="K12289">
        <v>1</v>
      </c>
    </row>
    <row r="12290" spans="1:11" x14ac:dyDescent="0.25">
      <c r="A12290">
        <v>73731</v>
      </c>
      <c r="B12290" s="2">
        <v>44.302849999999999</v>
      </c>
      <c r="C12290" s="3">
        <v>136</v>
      </c>
      <c r="E12290" t="s">
        <v>13549</v>
      </c>
      <c r="F12290" s="4" t="s">
        <v>13462</v>
      </c>
      <c r="G12290" s="5">
        <v>109</v>
      </c>
      <c r="H12290" s="6">
        <v>0.26363639999999999</v>
      </c>
      <c r="I12290" s="7">
        <v>55</v>
      </c>
    </row>
    <row r="12291" spans="1:11" x14ac:dyDescent="0.25">
      <c r="A12291">
        <v>12719</v>
      </c>
      <c r="B12291" s="2">
        <v>44.302590000000002</v>
      </c>
      <c r="C12291" s="3">
        <v>1274</v>
      </c>
      <c r="E12291" t="s">
        <v>2305</v>
      </c>
      <c r="F12291" s="4" t="s">
        <v>1280</v>
      </c>
      <c r="G12291" s="5">
        <v>996</v>
      </c>
      <c r="H12291" s="6">
        <v>0.25977929999999999</v>
      </c>
      <c r="I12291" s="7">
        <v>55.661999999999999</v>
      </c>
      <c r="J12291" s="2">
        <v>44</v>
      </c>
      <c r="K12291">
        <v>1</v>
      </c>
    </row>
    <row r="12292" spans="1:11" x14ac:dyDescent="0.25">
      <c r="A12292">
        <v>20640</v>
      </c>
      <c r="B12292" s="2">
        <v>44.300780000000003</v>
      </c>
      <c r="C12292" s="3">
        <v>10579</v>
      </c>
      <c r="D12292" s="4">
        <v>47900</v>
      </c>
      <c r="E12292" t="s">
        <v>3151</v>
      </c>
      <c r="F12292" s="4" t="s">
        <v>4361</v>
      </c>
      <c r="G12292" s="5">
        <v>6561</v>
      </c>
      <c r="H12292" s="6">
        <v>0.1516306</v>
      </c>
      <c r="I12292" s="7">
        <v>74.346999999999994</v>
      </c>
      <c r="J12292" s="2">
        <v>36</v>
      </c>
      <c r="K12292">
        <v>5</v>
      </c>
    </row>
    <row r="12293" spans="1:11" x14ac:dyDescent="0.25">
      <c r="A12293">
        <v>52054</v>
      </c>
      <c r="B12293" s="2">
        <v>44.299050000000001</v>
      </c>
      <c r="C12293" s="3">
        <v>865</v>
      </c>
      <c r="E12293" t="s">
        <v>9909</v>
      </c>
      <c r="F12293" s="4" t="s">
        <v>9593</v>
      </c>
      <c r="G12293" s="5">
        <v>637</v>
      </c>
      <c r="H12293" s="6">
        <v>0.16954469999999999</v>
      </c>
      <c r="I12293" s="7">
        <v>71.25</v>
      </c>
      <c r="J12293" s="2">
        <v>55</v>
      </c>
      <c r="K12293">
        <v>1</v>
      </c>
    </row>
    <row r="12294" spans="1:11" x14ac:dyDescent="0.25">
      <c r="A12294">
        <v>84780</v>
      </c>
      <c r="B12294" s="2">
        <v>44.29589</v>
      </c>
      <c r="C12294" s="3">
        <v>20843</v>
      </c>
      <c r="D12294" s="4">
        <v>41100</v>
      </c>
      <c r="E12294" t="s">
        <v>579</v>
      </c>
      <c r="F12294" s="4" t="s">
        <v>14851</v>
      </c>
      <c r="G12294" s="5">
        <v>12567</v>
      </c>
      <c r="H12294" s="6">
        <v>0.26352639999999999</v>
      </c>
      <c r="I12294" s="7">
        <v>55.009</v>
      </c>
    </row>
    <row r="12295" spans="1:11" x14ac:dyDescent="0.25">
      <c r="A12295">
        <v>15776</v>
      </c>
      <c r="B12295" s="2">
        <v>44.292870000000001</v>
      </c>
      <c r="C12295" s="3">
        <v>65</v>
      </c>
      <c r="E12295" t="s">
        <v>3314</v>
      </c>
      <c r="F12295" s="4" t="s">
        <v>3003</v>
      </c>
      <c r="G12295" s="5">
        <v>48</v>
      </c>
      <c r="H12295" s="6">
        <v>0.26530609999999999</v>
      </c>
      <c r="I12295" s="7">
        <v>54.688000000000002</v>
      </c>
    </row>
    <row r="12296" spans="1:11" x14ac:dyDescent="0.25">
      <c r="A12296">
        <v>81005</v>
      </c>
      <c r="B12296" s="2">
        <v>44.287779999999998</v>
      </c>
      <c r="C12296" s="3">
        <v>30691</v>
      </c>
      <c r="D12296" s="4">
        <v>39380</v>
      </c>
      <c r="E12296" t="s">
        <v>14566</v>
      </c>
      <c r="F12296" s="4" t="s">
        <v>14477</v>
      </c>
      <c r="G12296" s="5">
        <v>21211</v>
      </c>
      <c r="H12296" s="6">
        <v>0.2482557</v>
      </c>
      <c r="I12296" s="7">
        <v>57.628</v>
      </c>
      <c r="J12296" s="2">
        <v>40.222200000000001</v>
      </c>
      <c r="K12296">
        <v>9</v>
      </c>
    </row>
    <row r="12297" spans="1:11" x14ac:dyDescent="0.25">
      <c r="A12297">
        <v>33947</v>
      </c>
      <c r="B12297" s="2">
        <v>44.281010000000002</v>
      </c>
      <c r="C12297" s="3">
        <v>8342</v>
      </c>
      <c r="D12297" s="4">
        <v>39460</v>
      </c>
      <c r="E12297" t="s">
        <v>6960</v>
      </c>
      <c r="F12297" s="4" t="s">
        <v>6689</v>
      </c>
      <c r="G12297" s="5">
        <v>7103</v>
      </c>
      <c r="H12297" s="6">
        <v>0.24806420000000001</v>
      </c>
      <c r="I12297" s="7">
        <v>57.661000000000001</v>
      </c>
    </row>
    <row r="12298" spans="1:11" x14ac:dyDescent="0.25">
      <c r="A12298">
        <v>52701</v>
      </c>
      <c r="B12298" s="2">
        <v>44.279299999999999</v>
      </c>
      <c r="C12298" s="3">
        <v>101</v>
      </c>
      <c r="D12298" s="4">
        <v>17540</v>
      </c>
      <c r="E12298" t="s">
        <v>236</v>
      </c>
      <c r="F12298" s="4" t="s">
        <v>9593</v>
      </c>
      <c r="G12298" s="5">
        <v>71</v>
      </c>
      <c r="H12298" s="6">
        <v>0.1549296</v>
      </c>
      <c r="I12298" s="7">
        <v>73.75</v>
      </c>
    </row>
    <row r="12299" spans="1:11" x14ac:dyDescent="0.25">
      <c r="A12299">
        <v>23801</v>
      </c>
      <c r="B12299" s="2">
        <v>44.278829999999999</v>
      </c>
      <c r="C12299" s="3">
        <v>4699</v>
      </c>
      <c r="D12299" s="4">
        <v>40060</v>
      </c>
      <c r="E12299" t="s">
        <v>1355</v>
      </c>
      <c r="F12299" s="4" t="s">
        <v>4335</v>
      </c>
      <c r="G12299" s="5">
        <v>1891</v>
      </c>
      <c r="H12299" s="6">
        <v>0.24577170000000001</v>
      </c>
      <c r="I12299" s="7">
        <v>58.051000000000002</v>
      </c>
      <c r="J12299" s="2">
        <v>42</v>
      </c>
      <c r="K12299">
        <v>1</v>
      </c>
    </row>
    <row r="12300" spans="1:11" x14ac:dyDescent="0.25">
      <c r="A12300">
        <v>53094</v>
      </c>
      <c r="B12300" s="2">
        <v>44.275390000000002</v>
      </c>
      <c r="C12300" s="3">
        <v>19354</v>
      </c>
      <c r="D12300" s="4">
        <v>48020</v>
      </c>
      <c r="E12300" t="s">
        <v>373</v>
      </c>
      <c r="F12300" s="4" t="s">
        <v>10031</v>
      </c>
      <c r="G12300" s="5">
        <v>12451</v>
      </c>
      <c r="H12300" s="6">
        <v>0.22068740000000001</v>
      </c>
      <c r="I12300" s="7">
        <v>62.384999999999998</v>
      </c>
      <c r="J12300" s="2">
        <v>40</v>
      </c>
      <c r="K12300">
        <v>7</v>
      </c>
    </row>
    <row r="12301" spans="1:11" x14ac:dyDescent="0.25">
      <c r="A12301">
        <v>39475</v>
      </c>
      <c r="B12301" s="2">
        <v>44.270530000000001</v>
      </c>
      <c r="C12301" s="3">
        <v>11552</v>
      </c>
      <c r="D12301" s="4">
        <v>25620</v>
      </c>
      <c r="E12301" t="s">
        <v>7813</v>
      </c>
      <c r="F12301" s="4" t="s">
        <v>7633</v>
      </c>
      <c r="G12301" s="5">
        <v>7876</v>
      </c>
      <c r="H12301" s="6">
        <v>0.2354957</v>
      </c>
      <c r="I12301" s="7">
        <v>59.820999999999998</v>
      </c>
      <c r="J12301" s="2">
        <v>37</v>
      </c>
      <c r="K12301">
        <v>2</v>
      </c>
    </row>
    <row r="12302" spans="1:11" x14ac:dyDescent="0.25">
      <c r="A12302">
        <v>75758</v>
      </c>
      <c r="B12302" s="2">
        <v>44.267189999999999</v>
      </c>
      <c r="C12302" s="3">
        <v>8303</v>
      </c>
      <c r="D12302" s="4">
        <v>11980</v>
      </c>
      <c r="E12302" t="s">
        <v>9046</v>
      </c>
      <c r="F12302" s="4" t="s">
        <v>13752</v>
      </c>
      <c r="G12302" s="5">
        <v>6080</v>
      </c>
      <c r="H12302" s="6">
        <v>0.24568329999999999</v>
      </c>
      <c r="I12302" s="7">
        <v>58.058</v>
      </c>
      <c r="J12302" s="2">
        <v>59</v>
      </c>
      <c r="K12302">
        <v>1</v>
      </c>
    </row>
    <row r="12303" spans="1:11" x14ac:dyDescent="0.25">
      <c r="A12303">
        <v>81252</v>
      </c>
      <c r="B12303" s="2">
        <v>44.265030000000003</v>
      </c>
      <c r="C12303" s="3">
        <v>3756</v>
      </c>
      <c r="E12303" t="s">
        <v>14617</v>
      </c>
      <c r="F12303" s="4" t="s">
        <v>14477</v>
      </c>
      <c r="G12303" s="5">
        <v>2953</v>
      </c>
      <c r="H12303" s="6">
        <v>0.3586183</v>
      </c>
      <c r="I12303" s="7">
        <v>38.542000000000002</v>
      </c>
    </row>
    <row r="12304" spans="1:11" x14ac:dyDescent="0.25">
      <c r="A12304">
        <v>52542</v>
      </c>
      <c r="B12304" s="2">
        <v>44.264249999999997</v>
      </c>
      <c r="C12304" s="3">
        <v>437</v>
      </c>
      <c r="E12304" t="s">
        <v>9982</v>
      </c>
      <c r="F12304" s="4" t="s">
        <v>9593</v>
      </c>
      <c r="G12304" s="5">
        <v>312</v>
      </c>
      <c r="H12304" s="6">
        <v>0.11501599999999999</v>
      </c>
      <c r="I12304" s="7">
        <v>80.625</v>
      </c>
    </row>
    <row r="12305" spans="1:12" x14ac:dyDescent="0.25">
      <c r="A12305">
        <v>81006</v>
      </c>
      <c r="B12305" s="2">
        <v>44.262259999999998</v>
      </c>
      <c r="C12305" s="3">
        <v>11762</v>
      </c>
      <c r="D12305" s="4">
        <v>39380</v>
      </c>
      <c r="E12305" t="s">
        <v>14566</v>
      </c>
      <c r="F12305" s="4" t="s">
        <v>14477</v>
      </c>
      <c r="G12305" s="5">
        <v>7995</v>
      </c>
      <c r="H12305" s="6">
        <v>0.22573789999999999</v>
      </c>
      <c r="I12305" s="7">
        <v>61.491</v>
      </c>
      <c r="J12305" s="2">
        <v>46.75</v>
      </c>
      <c r="K12305">
        <v>4</v>
      </c>
    </row>
    <row r="12306" spans="1:12" x14ac:dyDescent="0.25">
      <c r="A12306">
        <v>77040</v>
      </c>
      <c r="B12306" s="2">
        <v>44.253149999999998</v>
      </c>
      <c r="C12306" s="3">
        <v>46897</v>
      </c>
      <c r="D12306" s="4">
        <v>26420</v>
      </c>
      <c r="E12306" t="s">
        <v>3103</v>
      </c>
      <c r="F12306" s="4" t="s">
        <v>13752</v>
      </c>
      <c r="G12306" s="5">
        <v>30048</v>
      </c>
      <c r="H12306" s="6">
        <v>0.2426451</v>
      </c>
      <c r="I12306" s="7">
        <v>58.567999999999998</v>
      </c>
      <c r="J12306" s="2">
        <v>44.416699999999999</v>
      </c>
      <c r="K12306">
        <v>12</v>
      </c>
      <c r="L12306" s="2">
        <v>74.3</v>
      </c>
    </row>
    <row r="12307" spans="1:12" x14ac:dyDescent="0.25">
      <c r="A12307">
        <v>62465</v>
      </c>
      <c r="B12307" s="2">
        <v>44.24579</v>
      </c>
      <c r="C12307" s="3">
        <v>986</v>
      </c>
      <c r="E12307" t="s">
        <v>3828</v>
      </c>
      <c r="F12307" s="4" t="s">
        <v>11490</v>
      </c>
      <c r="G12307" s="5">
        <v>717</v>
      </c>
      <c r="H12307" s="6">
        <v>0.1771269</v>
      </c>
      <c r="I12307" s="7">
        <v>69.885999999999996</v>
      </c>
    </row>
    <row r="12308" spans="1:12" x14ac:dyDescent="0.25">
      <c r="A12308">
        <v>14836</v>
      </c>
      <c r="B12308" s="2">
        <v>44.24541</v>
      </c>
      <c r="C12308" s="3">
        <v>1126</v>
      </c>
      <c r="D12308" s="4">
        <v>40380</v>
      </c>
      <c r="E12308" t="s">
        <v>85</v>
      </c>
      <c r="F12308" s="4" t="s">
        <v>1280</v>
      </c>
      <c r="G12308" s="5">
        <v>859</v>
      </c>
      <c r="H12308" s="6">
        <v>0.1909197</v>
      </c>
      <c r="I12308" s="7">
        <v>67.5</v>
      </c>
      <c r="J12308" s="2">
        <v>56</v>
      </c>
      <c r="K12308">
        <v>1</v>
      </c>
    </row>
    <row r="12309" spans="1:12" x14ac:dyDescent="0.25">
      <c r="A12309">
        <v>75672</v>
      </c>
      <c r="B12309" s="2">
        <v>44.242539999999998</v>
      </c>
      <c r="C12309" s="3">
        <v>16599</v>
      </c>
      <c r="D12309" s="4">
        <v>32220</v>
      </c>
      <c r="E12309" t="s">
        <v>4338</v>
      </c>
      <c r="F12309" s="4" t="s">
        <v>13752</v>
      </c>
      <c r="G12309" s="5">
        <v>11154</v>
      </c>
      <c r="H12309" s="6">
        <v>0.24760199999999999</v>
      </c>
      <c r="I12309" s="7">
        <v>57.701999999999998</v>
      </c>
      <c r="J12309" s="2">
        <v>45.5</v>
      </c>
      <c r="K12309">
        <v>2</v>
      </c>
    </row>
    <row r="12310" spans="1:12" x14ac:dyDescent="0.25">
      <c r="A12310">
        <v>57440</v>
      </c>
      <c r="B12310" s="2">
        <v>44.23977</v>
      </c>
      <c r="C12310" s="3">
        <v>526</v>
      </c>
      <c r="E12310" t="s">
        <v>831</v>
      </c>
      <c r="F12310" s="4" t="s">
        <v>10877</v>
      </c>
      <c r="G12310" s="5">
        <v>377</v>
      </c>
      <c r="H12310" s="6">
        <v>0.22222220000000001</v>
      </c>
      <c r="I12310" s="7">
        <v>62.082999999999998</v>
      </c>
    </row>
    <row r="12311" spans="1:12" x14ac:dyDescent="0.25">
      <c r="A12311">
        <v>51357</v>
      </c>
      <c r="B12311" s="2">
        <v>44.239559999999997</v>
      </c>
      <c r="C12311" s="3">
        <v>796</v>
      </c>
      <c r="D12311" s="4">
        <v>43980</v>
      </c>
      <c r="E12311" t="s">
        <v>9848</v>
      </c>
      <c r="F12311" s="4" t="s">
        <v>9593</v>
      </c>
      <c r="G12311" s="5">
        <v>499</v>
      </c>
      <c r="H12311" s="6">
        <v>0.22845689999999999</v>
      </c>
      <c r="I12311" s="7">
        <v>61</v>
      </c>
    </row>
    <row r="12312" spans="1:12" x14ac:dyDescent="0.25">
      <c r="A12312">
        <v>18436</v>
      </c>
      <c r="B12312" s="2">
        <v>44.236980000000003</v>
      </c>
      <c r="C12312" s="3">
        <v>13809</v>
      </c>
      <c r="E12312" t="s">
        <v>4061</v>
      </c>
      <c r="F12312" s="4" t="s">
        <v>3003</v>
      </c>
      <c r="G12312" s="5">
        <v>10279</v>
      </c>
      <c r="H12312" s="6">
        <v>0.22706489999999999</v>
      </c>
      <c r="I12312" s="7">
        <v>61.24</v>
      </c>
      <c r="J12312" s="2">
        <v>55.75</v>
      </c>
      <c r="K12312">
        <v>4</v>
      </c>
    </row>
    <row r="12313" spans="1:12" x14ac:dyDescent="0.25">
      <c r="A12313">
        <v>72058</v>
      </c>
      <c r="B12313" s="2">
        <v>44.232050000000001</v>
      </c>
      <c r="C12313" s="3">
        <v>16075</v>
      </c>
      <c r="D12313" s="4">
        <v>30780</v>
      </c>
      <c r="E12313" t="s">
        <v>7374</v>
      </c>
      <c r="F12313" s="4" t="s">
        <v>13183</v>
      </c>
      <c r="G12313" s="5">
        <v>10326</v>
      </c>
      <c r="H12313" s="6">
        <v>0.19637840000000001</v>
      </c>
      <c r="I12313" s="7">
        <v>66.540999999999997</v>
      </c>
      <c r="J12313" s="2">
        <v>44</v>
      </c>
      <c r="K12313">
        <v>1</v>
      </c>
    </row>
    <row r="12314" spans="1:12" x14ac:dyDescent="0.25">
      <c r="A12314">
        <v>68827</v>
      </c>
      <c r="B12314" s="2">
        <v>44.229469999999999</v>
      </c>
      <c r="C12314" s="3">
        <v>588</v>
      </c>
      <c r="D12314" s="4">
        <v>24260</v>
      </c>
      <c r="E12314" t="s">
        <v>12643</v>
      </c>
      <c r="F12314" s="4" t="s">
        <v>12738</v>
      </c>
      <c r="G12314" s="5">
        <v>456</v>
      </c>
      <c r="H12314" s="6">
        <v>0.1754386</v>
      </c>
      <c r="I12314" s="7">
        <v>70.156000000000006</v>
      </c>
    </row>
    <row r="12315" spans="1:12" x14ac:dyDescent="0.25">
      <c r="A12315">
        <v>50032</v>
      </c>
      <c r="B12315" s="2">
        <v>44.229309999999998</v>
      </c>
      <c r="C12315" s="3">
        <v>266</v>
      </c>
      <c r="D12315" s="4">
        <v>19780</v>
      </c>
      <c r="E12315" t="s">
        <v>700</v>
      </c>
      <c r="F12315" s="4" t="s">
        <v>9593</v>
      </c>
      <c r="G12315" s="5">
        <v>187</v>
      </c>
      <c r="H12315" s="6">
        <v>0.3297872</v>
      </c>
      <c r="I12315" s="7">
        <v>43.481999999999999</v>
      </c>
    </row>
    <row r="12316" spans="1:12" x14ac:dyDescent="0.25">
      <c r="A12316">
        <v>49080</v>
      </c>
      <c r="B12316" s="2">
        <v>44.226700000000001</v>
      </c>
      <c r="C12316" s="3">
        <v>15678</v>
      </c>
      <c r="D12316" s="4">
        <v>26090</v>
      </c>
      <c r="E12316" t="s">
        <v>9327</v>
      </c>
      <c r="F12316" s="4" t="s">
        <v>9106</v>
      </c>
      <c r="G12316" s="5">
        <v>10762</v>
      </c>
      <c r="H12316" s="6">
        <v>0.23088359999999999</v>
      </c>
      <c r="I12316" s="7">
        <v>60.573</v>
      </c>
      <c r="J12316" s="2">
        <v>54.5</v>
      </c>
      <c r="K12316">
        <v>6</v>
      </c>
    </row>
    <row r="12317" spans="1:12" x14ac:dyDescent="0.25">
      <c r="A12317">
        <v>33181</v>
      </c>
      <c r="B12317" s="2">
        <v>44.221119999999999</v>
      </c>
      <c r="C12317" s="3">
        <v>17881</v>
      </c>
      <c r="D12317" s="4">
        <v>33100</v>
      </c>
      <c r="E12317" t="s">
        <v>5277</v>
      </c>
      <c r="F12317" s="4" t="s">
        <v>6689</v>
      </c>
      <c r="G12317" s="5">
        <v>12506</v>
      </c>
      <c r="H12317" s="6">
        <v>0.32653710000000002</v>
      </c>
      <c r="I12317" s="7">
        <v>44.040999999999997</v>
      </c>
      <c r="J12317" s="2">
        <v>29.25</v>
      </c>
      <c r="K12317">
        <v>4</v>
      </c>
    </row>
    <row r="12318" spans="1:12" x14ac:dyDescent="0.25">
      <c r="A12318">
        <v>80501</v>
      </c>
      <c r="B12318" s="2">
        <v>44.211730000000003</v>
      </c>
      <c r="C12318" s="3">
        <v>41201</v>
      </c>
      <c r="D12318" s="4">
        <v>14500</v>
      </c>
      <c r="E12318" t="s">
        <v>14508</v>
      </c>
      <c r="F12318" s="4" t="s">
        <v>14477</v>
      </c>
      <c r="G12318" s="5">
        <v>26753</v>
      </c>
      <c r="H12318" s="6">
        <v>0.27477289999999999</v>
      </c>
      <c r="I12318" s="7">
        <v>52.985999999999997</v>
      </c>
      <c r="J12318" s="2">
        <v>42.780500000000004</v>
      </c>
      <c r="K12318">
        <v>41</v>
      </c>
      <c r="L12318" s="2">
        <v>65.900000000000006</v>
      </c>
    </row>
    <row r="12319" spans="1:12" x14ac:dyDescent="0.25">
      <c r="A12319">
        <v>11377</v>
      </c>
      <c r="B12319" s="2">
        <v>44.19</v>
      </c>
      <c r="C12319" s="3">
        <v>88939</v>
      </c>
      <c r="D12319" s="4">
        <v>35620</v>
      </c>
      <c r="E12319" t="s">
        <v>1915</v>
      </c>
      <c r="F12319" s="4" t="s">
        <v>1280</v>
      </c>
      <c r="G12319" s="5">
        <v>64053</v>
      </c>
      <c r="H12319" s="6">
        <v>0.28209450000000003</v>
      </c>
      <c r="I12319" s="7">
        <v>51.72</v>
      </c>
      <c r="J12319" s="2">
        <v>36.857100000000003</v>
      </c>
      <c r="K12319">
        <v>42</v>
      </c>
      <c r="L12319" s="2">
        <v>32.799999999999997</v>
      </c>
    </row>
    <row r="12320" spans="1:12" x14ac:dyDescent="0.25">
      <c r="A12320">
        <v>97027</v>
      </c>
      <c r="B12320" s="2">
        <v>44.172600000000003</v>
      </c>
      <c r="C12320" s="3">
        <v>12401</v>
      </c>
      <c r="D12320" s="4">
        <v>38900</v>
      </c>
      <c r="E12320" t="s">
        <v>1559</v>
      </c>
      <c r="F12320" s="4" t="s">
        <v>16170</v>
      </c>
      <c r="G12320" s="5">
        <v>8644</v>
      </c>
      <c r="H12320" s="6">
        <v>0.2083526</v>
      </c>
      <c r="I12320" s="7">
        <v>64.457999999999998</v>
      </c>
      <c r="J12320" s="2">
        <v>39.090899999999998</v>
      </c>
      <c r="K12320">
        <v>11</v>
      </c>
      <c r="L12320" s="2">
        <v>45.6</v>
      </c>
    </row>
    <row r="12321" spans="1:12" x14ac:dyDescent="0.25">
      <c r="A12321">
        <v>54443</v>
      </c>
      <c r="B12321" s="2">
        <v>44.17015</v>
      </c>
      <c r="C12321" s="3">
        <v>2375</v>
      </c>
      <c r="D12321" s="4">
        <v>44620</v>
      </c>
      <c r="E12321" t="s">
        <v>6679</v>
      </c>
      <c r="F12321" s="4" t="s">
        <v>10031</v>
      </c>
      <c r="G12321" s="5">
        <v>1629</v>
      </c>
      <c r="H12321" s="6">
        <v>0.16871169999999999</v>
      </c>
      <c r="I12321" s="7">
        <v>71.298000000000002</v>
      </c>
      <c r="J12321" s="2">
        <v>52</v>
      </c>
      <c r="K12321">
        <v>1</v>
      </c>
    </row>
    <row r="12322" spans="1:12" x14ac:dyDescent="0.25">
      <c r="A12322">
        <v>54247</v>
      </c>
      <c r="B12322" s="2">
        <v>44.169359999999998</v>
      </c>
      <c r="C12322" s="3">
        <v>2249</v>
      </c>
      <c r="D12322" s="4">
        <v>31820</v>
      </c>
      <c r="E12322" t="s">
        <v>10228</v>
      </c>
      <c r="F12322" s="4" t="s">
        <v>10031</v>
      </c>
      <c r="G12322" s="5">
        <v>1654</v>
      </c>
      <c r="H12322" s="6">
        <v>0.15709970000000001</v>
      </c>
      <c r="I12322" s="7">
        <v>73.304000000000002</v>
      </c>
      <c r="J12322" s="2">
        <v>57.5</v>
      </c>
      <c r="K12322">
        <v>2</v>
      </c>
    </row>
    <row r="12323" spans="1:12" x14ac:dyDescent="0.25">
      <c r="A12323">
        <v>80651</v>
      </c>
      <c r="B12323" s="2">
        <v>44.168289999999999</v>
      </c>
      <c r="C12323" s="3">
        <v>4110</v>
      </c>
      <c r="D12323" s="4">
        <v>24540</v>
      </c>
      <c r="E12323" t="s">
        <v>10134</v>
      </c>
      <c r="F12323" s="4" t="s">
        <v>14477</v>
      </c>
      <c r="G12323" s="5">
        <v>2782</v>
      </c>
      <c r="H12323" s="6">
        <v>0.20273179999999999</v>
      </c>
      <c r="I12323" s="7">
        <v>65.417000000000002</v>
      </c>
    </row>
    <row r="12324" spans="1:12" x14ac:dyDescent="0.25">
      <c r="A12324">
        <v>32205</v>
      </c>
      <c r="B12324" s="2">
        <v>44.162669999999999</v>
      </c>
      <c r="C12324" s="3">
        <v>29068</v>
      </c>
      <c r="D12324" s="4">
        <v>27260</v>
      </c>
      <c r="E12324" t="s">
        <v>1076</v>
      </c>
      <c r="F12324" s="4" t="s">
        <v>6689</v>
      </c>
      <c r="G12324" s="5">
        <v>20754</v>
      </c>
      <c r="H12324" s="6">
        <v>0.27453630000000001</v>
      </c>
      <c r="I12324" s="7">
        <v>53.002000000000002</v>
      </c>
      <c r="J12324" s="2">
        <v>44.258099999999999</v>
      </c>
      <c r="K12324">
        <v>31</v>
      </c>
      <c r="L12324" s="2">
        <v>73.599999999999994</v>
      </c>
    </row>
    <row r="12325" spans="1:12" x14ac:dyDescent="0.25">
      <c r="A12325">
        <v>43136</v>
      </c>
      <c r="B12325" s="2">
        <v>44.157620000000001</v>
      </c>
      <c r="C12325" s="3">
        <v>467</v>
      </c>
      <c r="D12325" s="4">
        <v>18140</v>
      </c>
      <c r="E12325" t="s">
        <v>8332</v>
      </c>
      <c r="F12325" s="4" t="s">
        <v>8295</v>
      </c>
      <c r="G12325" s="5">
        <v>316</v>
      </c>
      <c r="H12325" s="6">
        <v>0.14240510000000001</v>
      </c>
      <c r="I12325" s="7">
        <v>75.832999999999998</v>
      </c>
      <c r="J12325" s="2">
        <v>40</v>
      </c>
      <c r="K12325">
        <v>2</v>
      </c>
    </row>
    <row r="12326" spans="1:12" x14ac:dyDescent="0.25">
      <c r="A12326">
        <v>18322</v>
      </c>
      <c r="B12326" s="2">
        <v>44.157069999999997</v>
      </c>
      <c r="C12326" s="3">
        <v>2614</v>
      </c>
      <c r="D12326" s="4">
        <v>20700</v>
      </c>
      <c r="E12326" t="s">
        <v>4017</v>
      </c>
      <c r="F12326" s="4" t="s">
        <v>3003</v>
      </c>
      <c r="G12326" s="5">
        <v>1937</v>
      </c>
      <c r="H12326" s="6">
        <v>0.17853459999999999</v>
      </c>
      <c r="I12326" s="7">
        <v>69.582999999999998</v>
      </c>
    </row>
    <row r="12327" spans="1:12" x14ac:dyDescent="0.25">
      <c r="A12327">
        <v>52039</v>
      </c>
      <c r="B12327" s="2">
        <v>44.156419999999997</v>
      </c>
      <c r="C12327" s="3">
        <v>1093</v>
      </c>
      <c r="D12327" s="4">
        <v>20220</v>
      </c>
      <c r="E12327" t="s">
        <v>9900</v>
      </c>
      <c r="F12327" s="4" t="s">
        <v>9593</v>
      </c>
      <c r="G12327" s="5">
        <v>813</v>
      </c>
      <c r="H12327" s="6">
        <v>0.17958180000000001</v>
      </c>
      <c r="I12327" s="7">
        <v>69.400000000000006</v>
      </c>
      <c r="J12327" s="2">
        <v>32</v>
      </c>
      <c r="K12327">
        <v>1</v>
      </c>
    </row>
    <row r="12328" spans="1:12" x14ac:dyDescent="0.25">
      <c r="A12328">
        <v>37048</v>
      </c>
      <c r="B12328" s="2">
        <v>44.155180000000001</v>
      </c>
      <c r="C12328" s="3">
        <v>6697</v>
      </c>
      <c r="D12328" s="4">
        <v>34980</v>
      </c>
      <c r="E12328" t="s">
        <v>7363</v>
      </c>
      <c r="F12328" s="4" t="s">
        <v>7348</v>
      </c>
      <c r="G12328" s="5">
        <v>4355</v>
      </c>
      <c r="H12328" s="6">
        <v>0.19329660000000001</v>
      </c>
      <c r="I12328" s="7">
        <v>67.028000000000006</v>
      </c>
    </row>
    <row r="12329" spans="1:12" x14ac:dyDescent="0.25">
      <c r="A12329">
        <v>55797</v>
      </c>
      <c r="B12329" s="2">
        <v>44.1539</v>
      </c>
      <c r="C12329" s="3">
        <v>1445</v>
      </c>
      <c r="D12329" s="4">
        <v>20260</v>
      </c>
      <c r="E12329" t="s">
        <v>10560</v>
      </c>
      <c r="F12329" s="4" t="s">
        <v>10428</v>
      </c>
      <c r="G12329" s="5">
        <v>994</v>
      </c>
      <c r="H12329" s="6">
        <v>0.2002012</v>
      </c>
      <c r="I12329" s="7">
        <v>65.832999999999998</v>
      </c>
    </row>
    <row r="12330" spans="1:12" x14ac:dyDescent="0.25">
      <c r="A12330">
        <v>97109</v>
      </c>
      <c r="B12330" s="2">
        <v>44.15354</v>
      </c>
      <c r="C12330" s="3">
        <v>744</v>
      </c>
      <c r="D12330" s="4">
        <v>38900</v>
      </c>
      <c r="E12330" t="s">
        <v>761</v>
      </c>
      <c r="F12330" s="4" t="s">
        <v>16170</v>
      </c>
      <c r="G12330" s="5">
        <v>522</v>
      </c>
      <c r="H12330" s="6">
        <v>0.20689660000000001</v>
      </c>
      <c r="I12330" s="7">
        <v>64.673000000000002</v>
      </c>
    </row>
    <row r="12331" spans="1:12" x14ac:dyDescent="0.25">
      <c r="A12331">
        <v>69166</v>
      </c>
      <c r="B12331" s="2">
        <v>44.153309999999998</v>
      </c>
      <c r="C12331" s="3">
        <v>680</v>
      </c>
      <c r="E12331" t="s">
        <v>12910</v>
      </c>
      <c r="F12331" s="4" t="s">
        <v>12738</v>
      </c>
      <c r="G12331" s="5">
        <v>470</v>
      </c>
      <c r="H12331" s="6">
        <v>0.25265389999999999</v>
      </c>
      <c r="I12331" s="7">
        <v>56.765000000000001</v>
      </c>
      <c r="J12331" s="2">
        <v>70</v>
      </c>
      <c r="K12331">
        <v>1</v>
      </c>
    </row>
    <row r="12332" spans="1:12" x14ac:dyDescent="0.25">
      <c r="A12332">
        <v>64116</v>
      </c>
      <c r="B12332" s="2">
        <v>44.150570000000002</v>
      </c>
      <c r="C12332" s="3">
        <v>14911</v>
      </c>
      <c r="D12332" s="4">
        <v>28140</v>
      </c>
      <c r="E12332" t="s">
        <v>12261</v>
      </c>
      <c r="F12332" s="4" t="s">
        <v>12102</v>
      </c>
      <c r="G12332" s="5">
        <v>10958</v>
      </c>
      <c r="H12332" s="6">
        <v>0.25367279999999998</v>
      </c>
      <c r="I12332" s="7">
        <v>56.588000000000001</v>
      </c>
      <c r="J12332" s="2">
        <v>50.368400000000001</v>
      </c>
      <c r="K12332">
        <v>19</v>
      </c>
      <c r="L12332" s="2">
        <v>93.7</v>
      </c>
    </row>
    <row r="12333" spans="1:12" x14ac:dyDescent="0.25">
      <c r="A12333">
        <v>59540</v>
      </c>
      <c r="B12333" s="2">
        <v>44.147880000000001</v>
      </c>
      <c r="C12333" s="3">
        <v>372</v>
      </c>
      <c r="E12333" t="s">
        <v>9499</v>
      </c>
      <c r="F12333" s="4" t="s">
        <v>11278</v>
      </c>
      <c r="G12333" s="5">
        <v>275</v>
      </c>
      <c r="H12333" s="6">
        <v>0.22909089999999999</v>
      </c>
      <c r="I12333" s="7">
        <v>60.832999999999998</v>
      </c>
    </row>
    <row r="12334" spans="1:12" x14ac:dyDescent="0.25">
      <c r="A12334">
        <v>67487</v>
      </c>
      <c r="B12334" s="2">
        <v>44.147579999999998</v>
      </c>
      <c r="C12334" s="3">
        <v>1399</v>
      </c>
      <c r="E12334" t="s">
        <v>255</v>
      </c>
      <c r="F12334" s="4" t="s">
        <v>12494</v>
      </c>
      <c r="G12334" s="5">
        <v>967</v>
      </c>
      <c r="H12334" s="6">
        <v>0.1944157</v>
      </c>
      <c r="I12334" s="7">
        <v>66.822999999999993</v>
      </c>
      <c r="J12334" s="2">
        <v>59</v>
      </c>
      <c r="K12334">
        <v>1</v>
      </c>
    </row>
    <row r="12335" spans="1:12" x14ac:dyDescent="0.25">
      <c r="A12335">
        <v>11372</v>
      </c>
      <c r="B12335" s="2">
        <v>44.136180000000003</v>
      </c>
      <c r="C12335" s="3">
        <v>63201</v>
      </c>
      <c r="D12335" s="4">
        <v>35620</v>
      </c>
      <c r="E12335" t="s">
        <v>1911</v>
      </c>
      <c r="F12335" s="4" t="s">
        <v>1280</v>
      </c>
      <c r="G12335" s="5">
        <v>46673</v>
      </c>
      <c r="H12335" s="6">
        <v>0.30342380000000002</v>
      </c>
      <c r="I12335" s="7">
        <v>47.976999999999997</v>
      </c>
      <c r="J12335" s="2">
        <v>31.333300000000001</v>
      </c>
      <c r="K12335">
        <v>48</v>
      </c>
      <c r="L12335" s="2">
        <v>9.5</v>
      </c>
    </row>
    <row r="12336" spans="1:12" x14ac:dyDescent="0.25">
      <c r="A12336">
        <v>65457</v>
      </c>
      <c r="B12336" s="2">
        <v>44.124969999999998</v>
      </c>
      <c r="C12336" s="3">
        <v>374</v>
      </c>
      <c r="D12336" s="4">
        <v>22780</v>
      </c>
      <c r="E12336" t="s">
        <v>12407</v>
      </c>
      <c r="F12336" s="4" t="s">
        <v>12102</v>
      </c>
      <c r="G12336" s="5">
        <v>152</v>
      </c>
      <c r="H12336" s="6">
        <v>0.16993459999999999</v>
      </c>
      <c r="I12336" s="7">
        <v>71.042000000000002</v>
      </c>
    </row>
    <row r="12337" spans="1:12" x14ac:dyDescent="0.25">
      <c r="A12337">
        <v>57703</v>
      </c>
      <c r="B12337" s="2">
        <v>44.122689999999999</v>
      </c>
      <c r="C12337" s="3">
        <v>14411</v>
      </c>
      <c r="D12337" s="4">
        <v>39660</v>
      </c>
      <c r="E12337" t="s">
        <v>9446</v>
      </c>
      <c r="F12337" s="4" t="s">
        <v>10877</v>
      </c>
      <c r="G12337" s="5">
        <v>9390</v>
      </c>
      <c r="H12337" s="6">
        <v>0.20425989999999999</v>
      </c>
      <c r="I12337" s="7">
        <v>65.108999999999995</v>
      </c>
      <c r="J12337" s="2">
        <v>66</v>
      </c>
      <c r="K12337">
        <v>4</v>
      </c>
    </row>
    <row r="12338" spans="1:12" x14ac:dyDescent="0.25">
      <c r="A12338">
        <v>95340</v>
      </c>
      <c r="B12338" s="2">
        <v>44.115409999999997</v>
      </c>
      <c r="C12338" s="3">
        <v>34744</v>
      </c>
      <c r="D12338" s="4">
        <v>32900</v>
      </c>
      <c r="E12338" t="s">
        <v>15866</v>
      </c>
      <c r="F12338" s="4" t="s">
        <v>15368</v>
      </c>
      <c r="G12338" s="5">
        <v>21042</v>
      </c>
      <c r="H12338" s="6">
        <v>0.2296726</v>
      </c>
      <c r="I12338" s="7">
        <v>60.716000000000001</v>
      </c>
      <c r="J12338" s="2">
        <v>46.684199999999997</v>
      </c>
      <c r="K12338">
        <v>19</v>
      </c>
      <c r="L12338" s="2">
        <v>83.5</v>
      </c>
    </row>
    <row r="12339" spans="1:12" x14ac:dyDescent="0.25">
      <c r="A12339">
        <v>83860</v>
      </c>
      <c r="B12339" s="2">
        <v>44.109389999999998</v>
      </c>
      <c r="C12339" s="3">
        <v>5322</v>
      </c>
      <c r="D12339" s="4">
        <v>41760</v>
      </c>
      <c r="E12339" t="s">
        <v>14845</v>
      </c>
      <c r="F12339" s="4" t="s">
        <v>14725</v>
      </c>
      <c r="G12339" s="5">
        <v>4110</v>
      </c>
      <c r="H12339" s="6">
        <v>0.25547439999999999</v>
      </c>
      <c r="I12339" s="7">
        <v>56.25</v>
      </c>
    </row>
    <row r="12340" spans="1:12" x14ac:dyDescent="0.25">
      <c r="A12340">
        <v>74434</v>
      </c>
      <c r="B12340" s="2">
        <v>44.106909999999999</v>
      </c>
      <c r="C12340" s="3">
        <v>9442</v>
      </c>
      <c r="D12340" s="4">
        <v>34780</v>
      </c>
      <c r="E12340" t="s">
        <v>13645</v>
      </c>
      <c r="F12340" s="4" t="s">
        <v>13462</v>
      </c>
      <c r="G12340" s="5">
        <v>6267</v>
      </c>
      <c r="H12340" s="6">
        <v>0.2265837</v>
      </c>
      <c r="I12340" s="7">
        <v>61.228000000000002</v>
      </c>
      <c r="J12340" s="2">
        <v>65</v>
      </c>
      <c r="K12340">
        <v>1</v>
      </c>
    </row>
    <row r="12341" spans="1:12" x14ac:dyDescent="0.25">
      <c r="A12341">
        <v>95361</v>
      </c>
      <c r="B12341" s="2">
        <v>44.1004</v>
      </c>
      <c r="C12341" s="3">
        <v>32543</v>
      </c>
      <c r="D12341" s="4">
        <v>33700</v>
      </c>
      <c r="E12341" t="s">
        <v>1270</v>
      </c>
      <c r="F12341" s="4" t="s">
        <v>15368</v>
      </c>
      <c r="G12341" s="5">
        <v>20933</v>
      </c>
      <c r="H12341" s="6">
        <v>0.18630869999999999</v>
      </c>
      <c r="I12341" s="7">
        <v>68.186000000000007</v>
      </c>
      <c r="J12341" s="2">
        <v>40.545499999999997</v>
      </c>
      <c r="K12341">
        <v>11</v>
      </c>
      <c r="L12341" s="2">
        <v>54.5</v>
      </c>
    </row>
    <row r="12342" spans="1:12" x14ac:dyDescent="0.25">
      <c r="A12342">
        <v>77861</v>
      </c>
      <c r="B12342" s="2">
        <v>44.094920000000002</v>
      </c>
      <c r="C12342" s="3">
        <v>2933</v>
      </c>
      <c r="E12342" t="s">
        <v>10407</v>
      </c>
      <c r="F12342" s="4" t="s">
        <v>13752</v>
      </c>
      <c r="G12342" s="5">
        <v>1952</v>
      </c>
      <c r="H12342" s="6">
        <v>0.15463389999999999</v>
      </c>
      <c r="I12342" s="7">
        <v>73.656999999999996</v>
      </c>
    </row>
    <row r="12343" spans="1:12" x14ac:dyDescent="0.25">
      <c r="A12343">
        <v>95425</v>
      </c>
      <c r="B12343" s="2">
        <v>44.092610000000001</v>
      </c>
      <c r="C12343" s="3">
        <v>10699</v>
      </c>
      <c r="D12343" s="4">
        <v>42220</v>
      </c>
      <c r="E12343" t="s">
        <v>4955</v>
      </c>
      <c r="F12343" s="4" t="s">
        <v>15368</v>
      </c>
      <c r="G12343" s="5">
        <v>7689</v>
      </c>
      <c r="H12343" s="6">
        <v>0.21251139999999999</v>
      </c>
      <c r="I12343" s="7">
        <v>63.654000000000003</v>
      </c>
      <c r="J12343" s="2">
        <v>50.666699999999999</v>
      </c>
      <c r="K12343">
        <v>6</v>
      </c>
    </row>
    <row r="12344" spans="1:12" x14ac:dyDescent="0.25">
      <c r="A12344">
        <v>54847</v>
      </c>
      <c r="B12344" s="2">
        <v>44.090350000000001</v>
      </c>
      <c r="C12344" s="3">
        <v>2332</v>
      </c>
      <c r="E12344" t="s">
        <v>9575</v>
      </c>
      <c r="F12344" s="4" t="s">
        <v>10031</v>
      </c>
      <c r="G12344" s="5">
        <v>1750</v>
      </c>
      <c r="H12344" s="6">
        <v>0.27257140000000002</v>
      </c>
      <c r="I12344" s="7">
        <v>53.274000000000001</v>
      </c>
      <c r="J12344" s="2">
        <v>29</v>
      </c>
      <c r="K12344">
        <v>1</v>
      </c>
    </row>
    <row r="12345" spans="1:12" x14ac:dyDescent="0.25">
      <c r="A12345">
        <v>18103</v>
      </c>
      <c r="B12345" s="2">
        <v>44.082129999999999</v>
      </c>
      <c r="C12345" s="3">
        <v>48340</v>
      </c>
      <c r="D12345" s="4">
        <v>10900</v>
      </c>
      <c r="E12345" t="s">
        <v>1699</v>
      </c>
      <c r="F12345" s="4" t="s">
        <v>3003</v>
      </c>
      <c r="G12345" s="5">
        <v>32629</v>
      </c>
      <c r="H12345" s="6">
        <v>0.22403380000000001</v>
      </c>
      <c r="I12345" s="7">
        <v>61.655000000000001</v>
      </c>
      <c r="J12345" s="2">
        <v>47.461500000000001</v>
      </c>
      <c r="K12345">
        <v>13</v>
      </c>
      <c r="L12345" s="2">
        <v>86.4</v>
      </c>
    </row>
    <row r="12346" spans="1:12" x14ac:dyDescent="0.25">
      <c r="A12346">
        <v>64444</v>
      </c>
      <c r="B12346" s="2">
        <v>44.074039999999997</v>
      </c>
      <c r="C12346" s="3">
        <v>1674</v>
      </c>
      <c r="D12346" s="4">
        <v>28140</v>
      </c>
      <c r="E12346" t="s">
        <v>8392</v>
      </c>
      <c r="F12346" s="4" t="s">
        <v>12102</v>
      </c>
      <c r="G12346" s="5">
        <v>1141</v>
      </c>
      <c r="H12346" s="6">
        <v>0.12883439999999999</v>
      </c>
      <c r="I12346" s="7">
        <v>78.093999999999994</v>
      </c>
    </row>
    <row r="12347" spans="1:12" x14ac:dyDescent="0.25">
      <c r="A12347">
        <v>78758</v>
      </c>
      <c r="B12347" s="2">
        <v>44.066740000000003</v>
      </c>
      <c r="C12347" s="3">
        <v>45133</v>
      </c>
      <c r="D12347" s="4">
        <v>12420</v>
      </c>
      <c r="E12347" t="s">
        <v>3573</v>
      </c>
      <c r="F12347" s="4" t="s">
        <v>13752</v>
      </c>
      <c r="G12347" s="5">
        <v>29403</v>
      </c>
      <c r="H12347" s="6">
        <v>0.31176029999999999</v>
      </c>
      <c r="I12347" s="7">
        <v>46.481000000000002</v>
      </c>
      <c r="J12347" s="2">
        <v>41.074100000000001</v>
      </c>
      <c r="K12347">
        <v>27</v>
      </c>
      <c r="L12347" s="2">
        <v>57.1</v>
      </c>
    </row>
    <row r="12348" spans="1:12" x14ac:dyDescent="0.25">
      <c r="A12348">
        <v>78654</v>
      </c>
      <c r="B12348" s="2">
        <v>44.056759999999997</v>
      </c>
      <c r="C12348" s="3">
        <v>17607</v>
      </c>
      <c r="E12348" t="s">
        <v>13411</v>
      </c>
      <c r="F12348" s="4" t="s">
        <v>13752</v>
      </c>
      <c r="G12348" s="5">
        <v>12314</v>
      </c>
      <c r="H12348" s="6">
        <v>0.25343080000000001</v>
      </c>
      <c r="I12348" s="7">
        <v>56.55</v>
      </c>
      <c r="J12348" s="2">
        <v>48</v>
      </c>
      <c r="K12348">
        <v>8</v>
      </c>
    </row>
    <row r="12349" spans="1:12" x14ac:dyDescent="0.25">
      <c r="A12349">
        <v>83864</v>
      </c>
      <c r="B12349" s="2">
        <v>44.050759999999997</v>
      </c>
      <c r="C12349" s="3">
        <v>17798</v>
      </c>
      <c r="D12349" s="4">
        <v>41760</v>
      </c>
      <c r="E12349" t="s">
        <v>14847</v>
      </c>
      <c r="F12349" s="4" t="s">
        <v>14725</v>
      </c>
      <c r="G12349" s="5">
        <v>12732</v>
      </c>
      <c r="H12349" s="6">
        <v>0.25007849999999998</v>
      </c>
      <c r="I12349" s="7">
        <v>57.128999999999998</v>
      </c>
      <c r="J12349" s="2">
        <v>47.818199999999997</v>
      </c>
      <c r="K12349">
        <v>11</v>
      </c>
      <c r="L12349" s="2">
        <v>87.6</v>
      </c>
    </row>
    <row r="12350" spans="1:12" x14ac:dyDescent="0.25">
      <c r="A12350">
        <v>80802</v>
      </c>
      <c r="B12350" s="2">
        <v>44.04768</v>
      </c>
      <c r="C12350" s="3">
        <v>298</v>
      </c>
      <c r="E12350" t="s">
        <v>5984</v>
      </c>
      <c r="F12350" s="4" t="s">
        <v>14477</v>
      </c>
      <c r="G12350" s="5">
        <v>151</v>
      </c>
      <c r="H12350" s="6">
        <v>0.2039474</v>
      </c>
      <c r="I12350" s="7">
        <v>65.088999999999999</v>
      </c>
      <c r="J12350" s="2">
        <v>56</v>
      </c>
      <c r="K12350">
        <v>1</v>
      </c>
    </row>
    <row r="12351" spans="1:12" x14ac:dyDescent="0.25">
      <c r="A12351">
        <v>56750</v>
      </c>
      <c r="B12351" s="2">
        <v>44.047229999999999</v>
      </c>
      <c r="C12351" s="3">
        <v>2476</v>
      </c>
      <c r="E12351" t="s">
        <v>10865</v>
      </c>
      <c r="F12351" s="4" t="s">
        <v>10428</v>
      </c>
      <c r="G12351" s="5">
        <v>1705</v>
      </c>
      <c r="H12351" s="6">
        <v>0.18112539999999999</v>
      </c>
      <c r="I12351" s="7">
        <v>69.028000000000006</v>
      </c>
    </row>
    <row r="12352" spans="1:12" x14ac:dyDescent="0.25">
      <c r="A12352">
        <v>20747</v>
      </c>
      <c r="B12352" s="2">
        <v>44.040909999999997</v>
      </c>
      <c r="C12352" s="3">
        <v>37597</v>
      </c>
      <c r="D12352" s="4">
        <v>47900</v>
      </c>
      <c r="E12352" t="s">
        <v>4420</v>
      </c>
      <c r="F12352" s="4" t="s">
        <v>4361</v>
      </c>
      <c r="G12352" s="5">
        <v>24700</v>
      </c>
      <c r="H12352" s="6">
        <v>0.17416999999999999</v>
      </c>
      <c r="I12352" s="7">
        <v>70.224000000000004</v>
      </c>
      <c r="J12352" s="2">
        <v>44.636400000000002</v>
      </c>
      <c r="K12352">
        <v>11</v>
      </c>
      <c r="L12352" s="2">
        <v>75.099999999999994</v>
      </c>
    </row>
    <row r="12353" spans="1:12" x14ac:dyDescent="0.25">
      <c r="A12353">
        <v>85306</v>
      </c>
      <c r="B12353" s="2">
        <v>44.031089999999999</v>
      </c>
      <c r="C12353" s="3">
        <v>24385</v>
      </c>
      <c r="D12353" s="4">
        <v>38060</v>
      </c>
      <c r="E12353" t="s">
        <v>86</v>
      </c>
      <c r="F12353" s="4" t="s">
        <v>14962</v>
      </c>
      <c r="G12353" s="5">
        <v>16341</v>
      </c>
      <c r="H12353" s="6">
        <v>0.1990576</v>
      </c>
      <c r="I12353" s="7">
        <v>65.918999999999997</v>
      </c>
      <c r="J12353" s="2">
        <v>36.625</v>
      </c>
      <c r="K12353">
        <v>8</v>
      </c>
    </row>
    <row r="12354" spans="1:12" x14ac:dyDescent="0.25">
      <c r="A12354">
        <v>6382</v>
      </c>
      <c r="B12354" s="2">
        <v>44.025190000000002</v>
      </c>
      <c r="C12354" s="3">
        <v>11574</v>
      </c>
      <c r="D12354" s="4">
        <v>35980</v>
      </c>
      <c r="E12354" t="s">
        <v>1277</v>
      </c>
      <c r="F12354" s="4" t="s">
        <v>1198</v>
      </c>
      <c r="G12354" s="5">
        <v>8305</v>
      </c>
      <c r="H12354" s="6">
        <v>0.17230580000000001</v>
      </c>
      <c r="I12354" s="7">
        <v>70.537999999999997</v>
      </c>
    </row>
    <row r="12355" spans="1:12" x14ac:dyDescent="0.25">
      <c r="A12355">
        <v>56291</v>
      </c>
      <c r="B12355" s="2">
        <v>44.023110000000003</v>
      </c>
      <c r="C12355" s="3">
        <v>560</v>
      </c>
      <c r="D12355" s="4">
        <v>32140</v>
      </c>
      <c r="E12355" t="s">
        <v>462</v>
      </c>
      <c r="F12355" s="4" t="s">
        <v>10428</v>
      </c>
      <c r="G12355" s="5">
        <v>379</v>
      </c>
      <c r="H12355" s="6">
        <v>0.16094990000000001</v>
      </c>
      <c r="I12355" s="7">
        <v>72.5</v>
      </c>
    </row>
    <row r="12356" spans="1:12" x14ac:dyDescent="0.25">
      <c r="A12356">
        <v>30552</v>
      </c>
      <c r="B12356" s="2">
        <v>44.02272</v>
      </c>
      <c r="C12356" s="3">
        <v>1736</v>
      </c>
      <c r="E12356" t="s">
        <v>6484</v>
      </c>
      <c r="F12356" s="4" t="s">
        <v>6363</v>
      </c>
      <c r="G12356" s="5">
        <v>1261</v>
      </c>
      <c r="H12356" s="6">
        <v>0.27993659999999998</v>
      </c>
      <c r="I12356" s="7">
        <v>51.932000000000002</v>
      </c>
    </row>
    <row r="12357" spans="1:12" x14ac:dyDescent="0.25">
      <c r="A12357">
        <v>54981</v>
      </c>
      <c r="B12357" s="2">
        <v>44.019730000000003</v>
      </c>
      <c r="C12357" s="3">
        <v>15397</v>
      </c>
      <c r="E12357" t="s">
        <v>10423</v>
      </c>
      <c r="F12357" s="4" t="s">
        <v>10031</v>
      </c>
      <c r="G12357" s="5">
        <v>11253</v>
      </c>
      <c r="H12357" s="6">
        <v>0.21256549999999999</v>
      </c>
      <c r="I12357" s="7">
        <v>63.573999999999998</v>
      </c>
      <c r="J12357" s="2">
        <v>52.2</v>
      </c>
      <c r="K12357">
        <v>5</v>
      </c>
    </row>
    <row r="12358" spans="1:12" x14ac:dyDescent="0.25">
      <c r="A12358">
        <v>97049</v>
      </c>
      <c r="B12358" s="2">
        <v>44.016689999999997</v>
      </c>
      <c r="C12358" s="3">
        <v>1863</v>
      </c>
      <c r="D12358" s="4">
        <v>38900</v>
      </c>
      <c r="E12358" t="s">
        <v>16191</v>
      </c>
      <c r="F12358" s="4" t="s">
        <v>16170</v>
      </c>
      <c r="G12358" s="5">
        <v>1460</v>
      </c>
      <c r="H12358" s="6">
        <v>0.23972599999999999</v>
      </c>
      <c r="I12358" s="7">
        <v>58.875</v>
      </c>
      <c r="J12358" s="2">
        <v>34</v>
      </c>
      <c r="K12358">
        <v>2</v>
      </c>
    </row>
    <row r="12359" spans="1:12" x14ac:dyDescent="0.25">
      <c r="A12359">
        <v>50533</v>
      </c>
      <c r="B12359" s="2">
        <v>44.015680000000003</v>
      </c>
      <c r="C12359" s="3">
        <v>3951</v>
      </c>
      <c r="E12359" t="s">
        <v>9731</v>
      </c>
      <c r="F12359" s="4" t="s">
        <v>9593</v>
      </c>
      <c r="G12359" s="5">
        <v>2739</v>
      </c>
      <c r="H12359" s="6">
        <v>0.1956919</v>
      </c>
      <c r="I12359" s="7">
        <v>66.480999999999995</v>
      </c>
      <c r="J12359" s="2">
        <v>49</v>
      </c>
      <c r="K12359">
        <v>1</v>
      </c>
    </row>
    <row r="12360" spans="1:12" x14ac:dyDescent="0.25">
      <c r="A12360">
        <v>87051</v>
      </c>
      <c r="B12360" s="2">
        <v>44.014850000000003</v>
      </c>
      <c r="C12360" s="3">
        <v>954</v>
      </c>
      <c r="D12360" s="4">
        <v>24380</v>
      </c>
      <c r="E12360" t="s">
        <v>15159</v>
      </c>
      <c r="F12360" s="4" t="s">
        <v>15124</v>
      </c>
      <c r="G12360" s="5">
        <v>736</v>
      </c>
      <c r="H12360" s="6">
        <v>7.4626899999999996E-2</v>
      </c>
      <c r="I12360" s="7">
        <v>87.399000000000001</v>
      </c>
    </row>
    <row r="12361" spans="1:12" x14ac:dyDescent="0.25">
      <c r="A12361">
        <v>44425</v>
      </c>
      <c r="B12361" s="2">
        <v>44.012149999999998</v>
      </c>
      <c r="C12361" s="3">
        <v>14564</v>
      </c>
      <c r="D12361" s="4">
        <v>49660</v>
      </c>
      <c r="E12361" t="s">
        <v>8551</v>
      </c>
      <c r="F12361" s="4" t="s">
        <v>8295</v>
      </c>
      <c r="G12361" s="5">
        <v>10543</v>
      </c>
      <c r="H12361" s="6">
        <v>0.21673149999999999</v>
      </c>
      <c r="I12361" s="7">
        <v>62.841000000000001</v>
      </c>
      <c r="J12361" s="2">
        <v>39</v>
      </c>
      <c r="K12361">
        <v>5</v>
      </c>
    </row>
    <row r="12362" spans="1:12" x14ac:dyDescent="0.25">
      <c r="A12362">
        <v>68701</v>
      </c>
      <c r="B12362" s="2">
        <v>44.004980000000003</v>
      </c>
      <c r="C12362" s="3">
        <v>30496</v>
      </c>
      <c r="D12362" s="4">
        <v>35740</v>
      </c>
      <c r="E12362" t="s">
        <v>301</v>
      </c>
      <c r="F12362" s="4" t="s">
        <v>12738</v>
      </c>
      <c r="G12362" s="5">
        <v>19413</v>
      </c>
      <c r="H12362" s="6">
        <v>0.23333680000000001</v>
      </c>
      <c r="I12362" s="7">
        <v>59.97</v>
      </c>
      <c r="J12362" s="2">
        <v>48.583300000000001</v>
      </c>
      <c r="K12362">
        <v>12</v>
      </c>
      <c r="L12362" s="2">
        <v>90</v>
      </c>
    </row>
    <row r="12363" spans="1:12" x14ac:dyDescent="0.25">
      <c r="A12363">
        <v>13494</v>
      </c>
      <c r="B12363" s="2">
        <v>44.000259999999997</v>
      </c>
      <c r="C12363" s="3">
        <v>361</v>
      </c>
      <c r="D12363" s="4">
        <v>46540</v>
      </c>
      <c r="E12363" t="s">
        <v>2636</v>
      </c>
      <c r="F12363" s="4" t="s">
        <v>1280</v>
      </c>
      <c r="G12363" s="5">
        <v>287</v>
      </c>
      <c r="H12363" s="6">
        <v>0.30902780000000002</v>
      </c>
      <c r="I12363" s="7">
        <v>46.875</v>
      </c>
    </row>
    <row r="12364" spans="1:12" x14ac:dyDescent="0.25">
      <c r="A12364">
        <v>23219</v>
      </c>
      <c r="B12364" s="2">
        <v>43.99971</v>
      </c>
      <c r="C12364" s="3">
        <v>3430</v>
      </c>
      <c r="D12364" s="4">
        <v>40060</v>
      </c>
      <c r="E12364" t="s">
        <v>99</v>
      </c>
      <c r="F12364" s="4" t="s">
        <v>4335</v>
      </c>
      <c r="G12364" s="5">
        <v>2019</v>
      </c>
      <c r="H12364" s="6">
        <v>0.4105993</v>
      </c>
      <c r="I12364" s="7">
        <v>29.318000000000001</v>
      </c>
      <c r="J12364" s="2">
        <v>42.166699999999999</v>
      </c>
      <c r="K12364">
        <v>6</v>
      </c>
    </row>
    <row r="12365" spans="1:12" x14ac:dyDescent="0.25">
      <c r="A12365">
        <v>27214</v>
      </c>
      <c r="B12365" s="2">
        <v>43.997410000000002</v>
      </c>
      <c r="C12365" s="3">
        <v>12340</v>
      </c>
      <c r="D12365" s="4">
        <v>24660</v>
      </c>
      <c r="E12365" t="s">
        <v>5674</v>
      </c>
      <c r="F12365" s="4" t="s">
        <v>5642</v>
      </c>
      <c r="G12365" s="5">
        <v>7592</v>
      </c>
      <c r="H12365" s="6">
        <v>0.24364549999999999</v>
      </c>
      <c r="I12365" s="7">
        <v>58.161999999999999</v>
      </c>
    </row>
    <row r="12366" spans="1:12" x14ac:dyDescent="0.25">
      <c r="A12366">
        <v>7011</v>
      </c>
      <c r="B12366" s="2">
        <v>43.989249999999998</v>
      </c>
      <c r="C12366" s="3">
        <v>41226</v>
      </c>
      <c r="D12366" s="4">
        <v>35620</v>
      </c>
      <c r="E12366" t="s">
        <v>1348</v>
      </c>
      <c r="F12366" s="4" t="s">
        <v>1341</v>
      </c>
      <c r="G12366" s="5">
        <v>26516</v>
      </c>
      <c r="H12366" s="6">
        <v>0.21111779999999999</v>
      </c>
      <c r="I12366" s="7">
        <v>63.779000000000003</v>
      </c>
      <c r="J12366" s="2">
        <v>40.6</v>
      </c>
      <c r="K12366">
        <v>10</v>
      </c>
      <c r="L12366" s="2">
        <v>54.7</v>
      </c>
    </row>
    <row r="12367" spans="1:12" x14ac:dyDescent="0.25">
      <c r="A12367">
        <v>52074</v>
      </c>
      <c r="B12367" s="2">
        <v>43.982840000000003</v>
      </c>
      <c r="C12367" s="3">
        <v>409</v>
      </c>
      <c r="E12367" t="s">
        <v>9916</v>
      </c>
      <c r="F12367" s="4" t="s">
        <v>9593</v>
      </c>
      <c r="G12367" s="5">
        <v>273</v>
      </c>
      <c r="H12367" s="6">
        <v>0.16788320000000001</v>
      </c>
      <c r="I12367" s="7">
        <v>71.25</v>
      </c>
    </row>
    <row r="12368" spans="1:12" x14ac:dyDescent="0.25">
      <c r="A12368">
        <v>12138</v>
      </c>
      <c r="B12368" s="2">
        <v>43.982190000000003</v>
      </c>
      <c r="C12368" s="3">
        <v>3246</v>
      </c>
      <c r="D12368" s="4">
        <v>10580</v>
      </c>
      <c r="E12368" t="s">
        <v>2146</v>
      </c>
      <c r="F12368" s="4" t="s">
        <v>1280</v>
      </c>
      <c r="G12368" s="5">
        <v>2441</v>
      </c>
      <c r="H12368" s="6">
        <v>0.1986077</v>
      </c>
      <c r="I12368" s="7">
        <v>65.938000000000002</v>
      </c>
    </row>
    <row r="12369" spans="1:12" x14ac:dyDescent="0.25">
      <c r="A12369">
        <v>56470</v>
      </c>
      <c r="B12369" s="2">
        <v>43.979730000000004</v>
      </c>
      <c r="C12369" s="3">
        <v>10522</v>
      </c>
      <c r="E12369" t="s">
        <v>10761</v>
      </c>
      <c r="F12369" s="4" t="s">
        <v>10428</v>
      </c>
      <c r="G12369" s="5">
        <v>7828</v>
      </c>
      <c r="H12369" s="6">
        <v>0.2400051</v>
      </c>
      <c r="I12369" s="7">
        <v>58.783999999999999</v>
      </c>
      <c r="J12369" s="2">
        <v>51.714300000000001</v>
      </c>
      <c r="K12369">
        <v>7</v>
      </c>
    </row>
    <row r="12370" spans="1:12" x14ac:dyDescent="0.25">
      <c r="A12370">
        <v>95536</v>
      </c>
      <c r="B12370" s="2">
        <v>43.977310000000003</v>
      </c>
      <c r="C12370" s="3">
        <v>3078</v>
      </c>
      <c r="D12370" s="4">
        <v>21700</v>
      </c>
      <c r="E12370" t="s">
        <v>2315</v>
      </c>
      <c r="F12370" s="4" t="s">
        <v>15368</v>
      </c>
      <c r="G12370" s="5">
        <v>2279</v>
      </c>
      <c r="H12370" s="6">
        <v>0.24572179999999999</v>
      </c>
      <c r="I12370" s="7">
        <v>57.793999999999997</v>
      </c>
    </row>
    <row r="12371" spans="1:12" x14ac:dyDescent="0.25">
      <c r="A12371">
        <v>60537</v>
      </c>
      <c r="B12371" s="2">
        <v>43.976669999999999</v>
      </c>
      <c r="C12371" s="3">
        <v>662</v>
      </c>
      <c r="D12371" s="4">
        <v>16980</v>
      </c>
      <c r="E12371" t="s">
        <v>1563</v>
      </c>
      <c r="F12371" s="4" t="s">
        <v>11490</v>
      </c>
      <c r="G12371" s="5">
        <v>423</v>
      </c>
      <c r="H12371" s="6">
        <v>0.16784869999999999</v>
      </c>
      <c r="I12371" s="7">
        <v>71.25</v>
      </c>
    </row>
    <row r="12372" spans="1:12" x14ac:dyDescent="0.25">
      <c r="A12372">
        <v>84013</v>
      </c>
      <c r="B12372" s="2">
        <v>43.976439999999997</v>
      </c>
      <c r="C12372" s="3">
        <v>991</v>
      </c>
      <c r="D12372" s="4">
        <v>39340</v>
      </c>
      <c r="E12372" t="s">
        <v>14858</v>
      </c>
      <c r="F12372" s="4" t="s">
        <v>14851</v>
      </c>
      <c r="G12372" s="5">
        <v>509</v>
      </c>
      <c r="H12372" s="6">
        <v>0.1352941</v>
      </c>
      <c r="I12372" s="7">
        <v>76.875</v>
      </c>
    </row>
    <row r="12373" spans="1:12" x14ac:dyDescent="0.25">
      <c r="A12373">
        <v>22624</v>
      </c>
      <c r="B12373" s="2">
        <v>43.975909999999999</v>
      </c>
      <c r="C12373" s="3">
        <v>2500</v>
      </c>
      <c r="D12373" s="4">
        <v>49020</v>
      </c>
      <c r="E12373" t="s">
        <v>4691</v>
      </c>
      <c r="F12373" s="4" t="s">
        <v>4335</v>
      </c>
      <c r="G12373" s="5">
        <v>1743</v>
      </c>
      <c r="H12373" s="6">
        <v>0.20642199999999999</v>
      </c>
      <c r="I12373" s="7">
        <v>64.582999999999998</v>
      </c>
    </row>
    <row r="12374" spans="1:12" x14ac:dyDescent="0.25">
      <c r="A12374">
        <v>85741</v>
      </c>
      <c r="B12374" s="2">
        <v>43.970120000000001</v>
      </c>
      <c r="C12374" s="3">
        <v>35013</v>
      </c>
      <c r="D12374" s="4">
        <v>46060</v>
      </c>
      <c r="E12374" t="s">
        <v>15050</v>
      </c>
      <c r="F12374" s="4" t="s">
        <v>14962</v>
      </c>
      <c r="G12374" s="5">
        <v>22436</v>
      </c>
      <c r="H12374" s="6">
        <v>0.24438399999999999</v>
      </c>
      <c r="I12374" s="7">
        <v>58.02</v>
      </c>
      <c r="J12374" s="2">
        <v>36.9</v>
      </c>
      <c r="K12374">
        <v>10</v>
      </c>
      <c r="L12374" s="2">
        <v>33</v>
      </c>
    </row>
    <row r="12375" spans="1:12" x14ac:dyDescent="0.25">
      <c r="A12375">
        <v>54136</v>
      </c>
      <c r="B12375" s="2">
        <v>43.963650000000001</v>
      </c>
      <c r="C12375" s="3">
        <v>6376</v>
      </c>
      <c r="D12375" s="4">
        <v>11540</v>
      </c>
      <c r="E12375" t="s">
        <v>5270</v>
      </c>
      <c r="F12375" s="4" t="s">
        <v>10031</v>
      </c>
      <c r="G12375" s="5">
        <v>4558</v>
      </c>
      <c r="H12375" s="6">
        <v>0.21632290000000001</v>
      </c>
      <c r="I12375" s="7">
        <v>62.868000000000002</v>
      </c>
      <c r="J12375" s="2">
        <v>51</v>
      </c>
      <c r="K12375">
        <v>3</v>
      </c>
    </row>
    <row r="12376" spans="1:12" x14ac:dyDescent="0.25">
      <c r="A12376">
        <v>38326</v>
      </c>
      <c r="B12376" s="2">
        <v>43.962090000000003</v>
      </c>
      <c r="C12376" s="3">
        <v>2438</v>
      </c>
      <c r="E12376" t="s">
        <v>7559</v>
      </c>
      <c r="F12376" s="4" t="s">
        <v>7348</v>
      </c>
      <c r="G12376" s="5">
        <v>1980</v>
      </c>
      <c r="H12376" s="6">
        <v>0.18636359999999999</v>
      </c>
      <c r="I12376" s="7">
        <v>68.045000000000002</v>
      </c>
    </row>
    <row r="12377" spans="1:12" x14ac:dyDescent="0.25">
      <c r="A12377">
        <v>23084</v>
      </c>
      <c r="B12377" s="2">
        <v>43.961350000000003</v>
      </c>
      <c r="C12377" s="3">
        <v>1583</v>
      </c>
      <c r="D12377" s="4">
        <v>16820</v>
      </c>
      <c r="E12377" t="s">
        <v>4803</v>
      </c>
      <c r="F12377" s="4" t="s">
        <v>4335</v>
      </c>
      <c r="G12377" s="5">
        <v>1108</v>
      </c>
      <c r="H12377" s="6">
        <v>0.2518051</v>
      </c>
      <c r="I12377" s="7">
        <v>56.710999999999999</v>
      </c>
    </row>
    <row r="12378" spans="1:12" x14ac:dyDescent="0.25">
      <c r="A12378">
        <v>78412</v>
      </c>
      <c r="B12378" s="2">
        <v>43.955579999999998</v>
      </c>
      <c r="C12378" s="3">
        <v>38305</v>
      </c>
      <c r="D12378" s="4">
        <v>18580</v>
      </c>
      <c r="E12378" t="s">
        <v>14230</v>
      </c>
      <c r="F12378" s="4" t="s">
        <v>13752</v>
      </c>
      <c r="G12378" s="5">
        <v>23020</v>
      </c>
      <c r="H12378" s="6">
        <v>0.2633682</v>
      </c>
      <c r="I12378" s="7">
        <v>54.707000000000001</v>
      </c>
      <c r="J12378" s="2">
        <v>51</v>
      </c>
      <c r="K12378">
        <v>9</v>
      </c>
    </row>
    <row r="12379" spans="1:12" x14ac:dyDescent="0.25">
      <c r="A12379">
        <v>43558</v>
      </c>
      <c r="B12379" s="2">
        <v>43.947789999999998</v>
      </c>
      <c r="C12379" s="3">
        <v>13053</v>
      </c>
      <c r="D12379" s="4">
        <v>45780</v>
      </c>
      <c r="E12379" t="s">
        <v>1118</v>
      </c>
      <c r="F12379" s="4" t="s">
        <v>8295</v>
      </c>
      <c r="G12379" s="5">
        <v>9527</v>
      </c>
      <c r="H12379" s="6">
        <v>0.1579555</v>
      </c>
      <c r="I12379" s="7">
        <v>72.917000000000002</v>
      </c>
      <c r="J12379" s="2">
        <v>49.2</v>
      </c>
      <c r="K12379">
        <v>5</v>
      </c>
    </row>
    <row r="12380" spans="1:12" x14ac:dyDescent="0.25">
      <c r="A12380">
        <v>21227</v>
      </c>
      <c r="B12380" s="2">
        <v>43.939779999999999</v>
      </c>
      <c r="C12380" s="3">
        <v>34583</v>
      </c>
      <c r="D12380" s="4">
        <v>12580</v>
      </c>
      <c r="E12380" t="s">
        <v>4520</v>
      </c>
      <c r="F12380" s="4" t="s">
        <v>4361</v>
      </c>
      <c r="G12380" s="5">
        <v>23916</v>
      </c>
      <c r="H12380" s="6">
        <v>0.18881970000000001</v>
      </c>
      <c r="I12380" s="7">
        <v>67.576999999999998</v>
      </c>
      <c r="J12380" s="2">
        <v>46.133299999999998</v>
      </c>
      <c r="K12380">
        <v>15</v>
      </c>
      <c r="L12380" s="2">
        <v>81.400000000000006</v>
      </c>
    </row>
    <row r="12381" spans="1:12" x14ac:dyDescent="0.25">
      <c r="A12381">
        <v>84067</v>
      </c>
      <c r="B12381" s="2">
        <v>43.928559999999997</v>
      </c>
      <c r="C12381" s="3">
        <v>38160</v>
      </c>
      <c r="D12381" s="4">
        <v>36260</v>
      </c>
      <c r="E12381" t="s">
        <v>11400</v>
      </c>
      <c r="F12381" s="4" t="s">
        <v>14851</v>
      </c>
      <c r="G12381" s="5">
        <v>22986</v>
      </c>
      <c r="H12381" s="6">
        <v>0.1949448</v>
      </c>
      <c r="I12381" s="7">
        <v>66.516999999999996</v>
      </c>
      <c r="J12381" s="2">
        <v>47.1</v>
      </c>
      <c r="K12381">
        <v>10</v>
      </c>
      <c r="L12381" s="2">
        <v>85</v>
      </c>
    </row>
    <row r="12382" spans="1:12" x14ac:dyDescent="0.25">
      <c r="A12382">
        <v>43025</v>
      </c>
      <c r="B12382" s="2">
        <v>43.922049999999999</v>
      </c>
      <c r="C12382" s="3">
        <v>5869</v>
      </c>
      <c r="D12382" s="4">
        <v>18140</v>
      </c>
      <c r="E12382" t="s">
        <v>557</v>
      </c>
      <c r="F12382" s="4" t="s">
        <v>8295</v>
      </c>
      <c r="G12382" s="5">
        <v>4181</v>
      </c>
      <c r="H12382" s="6">
        <v>0.18631909999999999</v>
      </c>
      <c r="I12382" s="7">
        <v>68.003</v>
      </c>
      <c r="J12382" s="2">
        <v>48</v>
      </c>
      <c r="K12382">
        <v>1</v>
      </c>
    </row>
    <row r="12383" spans="1:12" x14ac:dyDescent="0.25">
      <c r="A12383">
        <v>55742</v>
      </c>
      <c r="B12383" s="2">
        <v>43.920990000000003</v>
      </c>
      <c r="C12383" s="3">
        <v>354</v>
      </c>
      <c r="E12383" t="s">
        <v>9089</v>
      </c>
      <c r="F12383" s="4" t="s">
        <v>10428</v>
      </c>
      <c r="G12383" s="5">
        <v>259</v>
      </c>
      <c r="H12383" s="6">
        <v>0.1891892</v>
      </c>
      <c r="I12383" s="7">
        <v>67.5</v>
      </c>
    </row>
    <row r="12384" spans="1:12" x14ac:dyDescent="0.25">
      <c r="A12384">
        <v>46936</v>
      </c>
      <c r="B12384" s="2">
        <v>43.919910000000002</v>
      </c>
      <c r="C12384" s="3">
        <v>6208</v>
      </c>
      <c r="D12384" s="4">
        <v>29020</v>
      </c>
      <c r="E12384" t="s">
        <v>4055</v>
      </c>
      <c r="F12384" s="4" t="s">
        <v>8800</v>
      </c>
      <c r="G12384" s="5">
        <v>4282</v>
      </c>
      <c r="H12384" s="6">
        <v>0.19710420000000001</v>
      </c>
      <c r="I12384" s="7">
        <v>66.128</v>
      </c>
      <c r="J12384" s="2">
        <v>64.5</v>
      </c>
      <c r="K12384">
        <v>2</v>
      </c>
    </row>
    <row r="12385" spans="1:12" x14ac:dyDescent="0.25">
      <c r="A12385">
        <v>49612</v>
      </c>
      <c r="B12385" s="2">
        <v>43.918669999999999</v>
      </c>
      <c r="C12385" s="3">
        <v>1098</v>
      </c>
      <c r="E12385" t="s">
        <v>2758</v>
      </c>
      <c r="F12385" s="4" t="s">
        <v>9106</v>
      </c>
      <c r="G12385" s="5">
        <v>864</v>
      </c>
      <c r="H12385" s="6">
        <v>0.2893519</v>
      </c>
      <c r="I12385" s="7">
        <v>50.179000000000002</v>
      </c>
    </row>
    <row r="12386" spans="1:12" x14ac:dyDescent="0.25">
      <c r="A12386">
        <v>32212</v>
      </c>
      <c r="B12386" s="2">
        <v>43.918280000000003</v>
      </c>
      <c r="C12386" s="3">
        <v>2292</v>
      </c>
      <c r="D12386" s="4">
        <v>27260</v>
      </c>
      <c r="E12386" t="s">
        <v>1076</v>
      </c>
      <c r="F12386" s="4" t="s">
        <v>6689</v>
      </c>
      <c r="G12386" s="5">
        <v>791</v>
      </c>
      <c r="H12386" s="6">
        <v>0.2300885</v>
      </c>
      <c r="I12386" s="7">
        <v>60.417000000000002</v>
      </c>
      <c r="J12386" s="2">
        <v>45</v>
      </c>
      <c r="K12386">
        <v>1</v>
      </c>
    </row>
    <row r="12387" spans="1:12" x14ac:dyDescent="0.25">
      <c r="A12387">
        <v>45102</v>
      </c>
      <c r="B12387" s="2">
        <v>43.914529999999999</v>
      </c>
      <c r="C12387" s="3">
        <v>22584</v>
      </c>
      <c r="D12387" s="4">
        <v>17140</v>
      </c>
      <c r="E12387" t="s">
        <v>8642</v>
      </c>
      <c r="F12387" s="4" t="s">
        <v>8295</v>
      </c>
      <c r="G12387" s="5">
        <v>14876</v>
      </c>
      <c r="H12387" s="6">
        <v>0.2079048</v>
      </c>
      <c r="I12387" s="7">
        <v>64.248000000000005</v>
      </c>
      <c r="J12387" s="2">
        <v>56.5</v>
      </c>
      <c r="K12387">
        <v>6</v>
      </c>
    </row>
    <row r="12388" spans="1:12" x14ac:dyDescent="0.25">
      <c r="A12388">
        <v>52349</v>
      </c>
      <c r="B12388" s="2">
        <v>43.909759999999999</v>
      </c>
      <c r="C12388" s="3">
        <v>7381</v>
      </c>
      <c r="D12388" s="4">
        <v>16300</v>
      </c>
      <c r="E12388" t="s">
        <v>4995</v>
      </c>
      <c r="F12388" s="4" t="s">
        <v>9593</v>
      </c>
      <c r="G12388" s="5">
        <v>5037</v>
      </c>
      <c r="H12388" s="6">
        <v>0.20984710000000001</v>
      </c>
      <c r="I12388" s="7">
        <v>63.91</v>
      </c>
      <c r="J12388" s="2">
        <v>50.5</v>
      </c>
      <c r="K12388">
        <v>2</v>
      </c>
    </row>
    <row r="12389" spans="1:12" x14ac:dyDescent="0.25">
      <c r="A12389">
        <v>57574</v>
      </c>
      <c r="B12389" s="2">
        <v>43.908540000000002</v>
      </c>
      <c r="C12389" s="3">
        <v>92</v>
      </c>
      <c r="E12389" t="s">
        <v>11006</v>
      </c>
      <c r="F12389" s="4" t="s">
        <v>10877</v>
      </c>
      <c r="G12389" s="5">
        <v>76</v>
      </c>
      <c r="H12389" s="6">
        <v>0.3246753</v>
      </c>
      <c r="I12389" s="7">
        <v>44.063000000000002</v>
      </c>
    </row>
    <row r="12390" spans="1:12" x14ac:dyDescent="0.25">
      <c r="A12390">
        <v>5820</v>
      </c>
      <c r="B12390" s="2">
        <v>43.908389999999997</v>
      </c>
      <c r="C12390" s="3">
        <v>691</v>
      </c>
      <c r="E12390" t="s">
        <v>1168</v>
      </c>
      <c r="F12390" s="4" t="s">
        <v>1030</v>
      </c>
      <c r="G12390" s="5">
        <v>517</v>
      </c>
      <c r="H12390" s="6">
        <v>0.26499030000000001</v>
      </c>
      <c r="I12390" s="7">
        <v>54.375</v>
      </c>
    </row>
    <row r="12391" spans="1:12" x14ac:dyDescent="0.25">
      <c r="A12391">
        <v>48179</v>
      </c>
      <c r="B12391" s="2">
        <v>43.907719999999998</v>
      </c>
      <c r="C12391" s="3">
        <v>3374</v>
      </c>
      <c r="D12391" s="4">
        <v>33780</v>
      </c>
      <c r="E12391" t="s">
        <v>9152</v>
      </c>
      <c r="F12391" s="4" t="s">
        <v>9106</v>
      </c>
      <c r="G12391" s="5">
        <v>2280</v>
      </c>
      <c r="H12391" s="6">
        <v>0.1613327</v>
      </c>
      <c r="I12391" s="7">
        <v>72.277000000000001</v>
      </c>
    </row>
    <row r="12392" spans="1:12" x14ac:dyDescent="0.25">
      <c r="A12392">
        <v>46932</v>
      </c>
      <c r="B12392" s="2">
        <v>43.906590000000001</v>
      </c>
      <c r="C12392" s="3">
        <v>3625</v>
      </c>
      <c r="D12392" s="4">
        <v>30900</v>
      </c>
      <c r="E12392" t="s">
        <v>8917</v>
      </c>
      <c r="F12392" s="4" t="s">
        <v>8800</v>
      </c>
      <c r="G12392" s="5">
        <v>2444</v>
      </c>
      <c r="H12392" s="6">
        <v>0.1833061</v>
      </c>
      <c r="I12392" s="7">
        <v>68.477999999999994</v>
      </c>
      <c r="J12392" s="2">
        <v>77</v>
      </c>
      <c r="K12392">
        <v>1</v>
      </c>
    </row>
    <row r="12393" spans="1:12" x14ac:dyDescent="0.25">
      <c r="A12393">
        <v>14422</v>
      </c>
      <c r="B12393" s="2">
        <v>43.9056</v>
      </c>
      <c r="C12393" s="3">
        <v>2431</v>
      </c>
      <c r="D12393" s="4">
        <v>12860</v>
      </c>
      <c r="E12393" t="s">
        <v>2837</v>
      </c>
      <c r="F12393" s="4" t="s">
        <v>1280</v>
      </c>
      <c r="G12393" s="5">
        <v>1733</v>
      </c>
      <c r="H12393" s="6">
        <v>0.18695899999999999</v>
      </c>
      <c r="I12393" s="7">
        <v>67.844999999999999</v>
      </c>
      <c r="J12393" s="2">
        <v>38</v>
      </c>
      <c r="K12393">
        <v>1</v>
      </c>
    </row>
    <row r="12394" spans="1:12" x14ac:dyDescent="0.25">
      <c r="A12394">
        <v>59821</v>
      </c>
      <c r="B12394" s="2">
        <v>43.904820000000001</v>
      </c>
      <c r="C12394" s="3">
        <v>2351</v>
      </c>
      <c r="E12394" t="s">
        <v>11454</v>
      </c>
      <c r="F12394" s="4" t="s">
        <v>11278</v>
      </c>
      <c r="G12394" s="5">
        <v>1519</v>
      </c>
      <c r="H12394" s="6">
        <v>0.27368419999999999</v>
      </c>
      <c r="I12394" s="7">
        <v>52.856999999999999</v>
      </c>
      <c r="J12394" s="2">
        <v>36</v>
      </c>
      <c r="K12394">
        <v>3</v>
      </c>
    </row>
    <row r="12395" spans="1:12" x14ac:dyDescent="0.25">
      <c r="A12395">
        <v>31905</v>
      </c>
      <c r="B12395" s="2">
        <v>43.902740000000001</v>
      </c>
      <c r="C12395" s="3">
        <v>20030</v>
      </c>
      <c r="D12395" s="4">
        <v>17980</v>
      </c>
      <c r="E12395" t="s">
        <v>6687</v>
      </c>
      <c r="F12395" s="4" t="s">
        <v>6363</v>
      </c>
      <c r="G12395" s="5">
        <v>7164</v>
      </c>
      <c r="H12395" s="6">
        <v>0.28457779999999999</v>
      </c>
      <c r="I12395" s="7">
        <v>50.968000000000004</v>
      </c>
      <c r="J12395" s="2">
        <v>50.666699999999999</v>
      </c>
      <c r="K12395">
        <v>6</v>
      </c>
    </row>
    <row r="12396" spans="1:12" x14ac:dyDescent="0.25">
      <c r="A12396">
        <v>82732</v>
      </c>
      <c r="B12396" s="2">
        <v>43.900689999999997</v>
      </c>
      <c r="C12396" s="3">
        <v>2440</v>
      </c>
      <c r="D12396" s="4">
        <v>23940</v>
      </c>
      <c r="E12396" t="s">
        <v>10561</v>
      </c>
      <c r="F12396" s="4" t="s">
        <v>14657</v>
      </c>
      <c r="G12396" s="5">
        <v>1421</v>
      </c>
      <c r="H12396" s="6">
        <v>0.1027445</v>
      </c>
      <c r="I12396" s="7">
        <v>82.385999999999996</v>
      </c>
    </row>
    <row r="12397" spans="1:12" x14ac:dyDescent="0.25">
      <c r="A12397">
        <v>81140</v>
      </c>
      <c r="B12397" s="2">
        <v>43.899929999999998</v>
      </c>
      <c r="C12397" s="3">
        <v>2717</v>
      </c>
      <c r="E12397" t="s">
        <v>14601</v>
      </c>
      <c r="F12397" s="4" t="s">
        <v>14477</v>
      </c>
      <c r="G12397" s="5">
        <v>1743</v>
      </c>
      <c r="H12397" s="6">
        <v>0.2478485</v>
      </c>
      <c r="I12397" s="7">
        <v>57.308</v>
      </c>
    </row>
    <row r="12398" spans="1:12" x14ac:dyDescent="0.25">
      <c r="A12398">
        <v>52209</v>
      </c>
      <c r="B12398" s="2">
        <v>43.899320000000003</v>
      </c>
      <c r="C12398" s="3">
        <v>1289</v>
      </c>
      <c r="D12398" s="4">
        <v>16300</v>
      </c>
      <c r="E12398" t="s">
        <v>1523</v>
      </c>
      <c r="F12398" s="4" t="s">
        <v>9593</v>
      </c>
      <c r="G12398" s="5">
        <v>787</v>
      </c>
      <c r="H12398" s="6">
        <v>0.19543150000000001</v>
      </c>
      <c r="I12398" s="7">
        <v>66.364000000000004</v>
      </c>
    </row>
    <row r="12399" spans="1:12" x14ac:dyDescent="0.25">
      <c r="A12399">
        <v>54952</v>
      </c>
      <c r="B12399" s="2">
        <v>43.894950000000001</v>
      </c>
      <c r="C12399" s="3">
        <v>25756</v>
      </c>
      <c r="D12399" s="4">
        <v>36780</v>
      </c>
      <c r="E12399" t="s">
        <v>10411</v>
      </c>
      <c r="F12399" s="4" t="s">
        <v>10031</v>
      </c>
      <c r="G12399" s="5">
        <v>17458</v>
      </c>
      <c r="H12399" s="6">
        <v>0.22184670000000001</v>
      </c>
      <c r="I12399" s="7">
        <v>61.796999999999997</v>
      </c>
      <c r="J12399" s="2">
        <v>51.230800000000002</v>
      </c>
      <c r="K12399">
        <v>13</v>
      </c>
      <c r="L12399" s="2">
        <v>95.4</v>
      </c>
    </row>
    <row r="12400" spans="1:12" x14ac:dyDescent="0.25">
      <c r="A12400">
        <v>53219</v>
      </c>
      <c r="B12400" s="2">
        <v>43.88467</v>
      </c>
      <c r="C12400" s="3">
        <v>35548</v>
      </c>
      <c r="D12400" s="4">
        <v>33340</v>
      </c>
      <c r="E12400" t="s">
        <v>10098</v>
      </c>
      <c r="F12400" s="4" t="s">
        <v>10031</v>
      </c>
      <c r="G12400" s="5">
        <v>25523</v>
      </c>
      <c r="H12400" s="6">
        <v>0.2200368</v>
      </c>
      <c r="I12400" s="7">
        <v>62.103999999999999</v>
      </c>
      <c r="J12400" s="2">
        <v>50.076900000000002</v>
      </c>
      <c r="K12400">
        <v>13</v>
      </c>
      <c r="L12400" s="2">
        <v>93.1</v>
      </c>
    </row>
    <row r="12401" spans="1:12" x14ac:dyDescent="0.25">
      <c r="A12401">
        <v>17065</v>
      </c>
      <c r="B12401" s="2">
        <v>43.877839999999999</v>
      </c>
      <c r="C12401" s="3">
        <v>4341</v>
      </c>
      <c r="D12401" s="4">
        <v>25420</v>
      </c>
      <c r="E12401" t="s">
        <v>3705</v>
      </c>
      <c r="F12401" s="4" t="s">
        <v>3003</v>
      </c>
      <c r="G12401" s="5">
        <v>3032</v>
      </c>
      <c r="H12401" s="6">
        <v>0.19821900000000001</v>
      </c>
      <c r="I12401" s="7">
        <v>65.864999999999995</v>
      </c>
    </row>
    <row r="12402" spans="1:12" x14ac:dyDescent="0.25">
      <c r="A12402">
        <v>54874</v>
      </c>
      <c r="B12402" s="2">
        <v>43.876480000000001</v>
      </c>
      <c r="C12402" s="3">
        <v>3737</v>
      </c>
      <c r="D12402" s="4">
        <v>20260</v>
      </c>
      <c r="E12402" t="s">
        <v>9587</v>
      </c>
      <c r="F12402" s="4" t="s">
        <v>10031</v>
      </c>
      <c r="G12402" s="5">
        <v>2634</v>
      </c>
      <c r="H12402" s="6">
        <v>0.1932422</v>
      </c>
      <c r="I12402" s="7">
        <v>66.724000000000004</v>
      </c>
    </row>
    <row r="12403" spans="1:12" x14ac:dyDescent="0.25">
      <c r="A12403">
        <v>85623</v>
      </c>
      <c r="B12403" s="2">
        <v>43.874980000000001</v>
      </c>
      <c r="C12403" s="3">
        <v>4842</v>
      </c>
      <c r="D12403" s="4">
        <v>38060</v>
      </c>
      <c r="E12403" t="s">
        <v>15031</v>
      </c>
      <c r="F12403" s="4" t="s">
        <v>14962</v>
      </c>
      <c r="G12403" s="5">
        <v>3625</v>
      </c>
      <c r="H12403" s="6">
        <v>0.22035299999999999</v>
      </c>
      <c r="I12403" s="7">
        <v>62.037999999999997</v>
      </c>
      <c r="J12403" s="2">
        <v>40</v>
      </c>
      <c r="K12403">
        <v>1</v>
      </c>
    </row>
    <row r="12404" spans="1:12" x14ac:dyDescent="0.25">
      <c r="A12404">
        <v>54963</v>
      </c>
      <c r="B12404" s="2">
        <v>43.872970000000002</v>
      </c>
      <c r="C12404" s="3">
        <v>7065</v>
      </c>
      <c r="D12404" s="4">
        <v>36780</v>
      </c>
      <c r="E12404" t="s">
        <v>10414</v>
      </c>
      <c r="F12404" s="4" t="s">
        <v>10031</v>
      </c>
      <c r="G12404" s="5">
        <v>4789</v>
      </c>
      <c r="H12404" s="6">
        <v>0.2033403</v>
      </c>
      <c r="I12404" s="7">
        <v>64.972999999999999</v>
      </c>
      <c r="J12404" s="2">
        <v>48.666699999999999</v>
      </c>
      <c r="K12404">
        <v>3</v>
      </c>
    </row>
    <row r="12405" spans="1:12" x14ac:dyDescent="0.25">
      <c r="A12405">
        <v>4252</v>
      </c>
      <c r="B12405" s="2">
        <v>43.871070000000003</v>
      </c>
      <c r="C12405" s="3">
        <v>4789</v>
      </c>
      <c r="D12405" s="4">
        <v>30340</v>
      </c>
      <c r="E12405" t="s">
        <v>777</v>
      </c>
      <c r="F12405" s="4" t="s">
        <v>701</v>
      </c>
      <c r="G12405" s="5">
        <v>3165</v>
      </c>
      <c r="H12405" s="6">
        <v>0.2375237</v>
      </c>
      <c r="I12405" s="7">
        <v>59.063000000000002</v>
      </c>
      <c r="J12405" s="2">
        <v>54.666699999999999</v>
      </c>
      <c r="K12405">
        <v>3</v>
      </c>
    </row>
    <row r="12406" spans="1:12" x14ac:dyDescent="0.25">
      <c r="A12406">
        <v>19125</v>
      </c>
      <c r="B12406" s="2">
        <v>43.866349999999997</v>
      </c>
      <c r="C12406" s="3">
        <v>22559</v>
      </c>
      <c r="D12406" s="4">
        <v>37980</v>
      </c>
      <c r="E12406" t="s">
        <v>2682</v>
      </c>
      <c r="F12406" s="4" t="s">
        <v>3003</v>
      </c>
      <c r="G12406" s="5">
        <v>16552</v>
      </c>
      <c r="H12406" s="6">
        <v>0.31075940000000002</v>
      </c>
      <c r="I12406" s="7">
        <v>46.402999999999999</v>
      </c>
      <c r="J12406" s="2">
        <v>42</v>
      </c>
      <c r="K12406">
        <v>18</v>
      </c>
      <c r="L12406" s="2">
        <v>61.8</v>
      </c>
    </row>
    <row r="12407" spans="1:12" x14ac:dyDescent="0.25">
      <c r="A12407">
        <v>23325</v>
      </c>
      <c r="B12407" s="2">
        <v>43.859529999999999</v>
      </c>
      <c r="C12407" s="3">
        <v>17899</v>
      </c>
      <c r="D12407" s="4">
        <v>47260</v>
      </c>
      <c r="E12407" t="s">
        <v>4849</v>
      </c>
      <c r="F12407" s="4" t="s">
        <v>4335</v>
      </c>
      <c r="G12407" s="5">
        <v>11958</v>
      </c>
      <c r="H12407" s="6">
        <v>0.22025249999999999</v>
      </c>
      <c r="I12407" s="7">
        <v>62.033999999999999</v>
      </c>
      <c r="J12407" s="2">
        <v>50.714300000000001</v>
      </c>
      <c r="K12407">
        <v>7</v>
      </c>
    </row>
    <row r="12408" spans="1:12" x14ac:dyDescent="0.25">
      <c r="A12408">
        <v>52656</v>
      </c>
      <c r="B12408" s="2">
        <v>43.85622</v>
      </c>
      <c r="C12408" s="3">
        <v>2523</v>
      </c>
      <c r="D12408" s="4">
        <v>22800</v>
      </c>
      <c r="E12408" t="s">
        <v>1888</v>
      </c>
      <c r="F12408" s="4" t="s">
        <v>9593</v>
      </c>
      <c r="G12408" s="5">
        <v>1853</v>
      </c>
      <c r="H12408" s="6">
        <v>0.1359957</v>
      </c>
      <c r="I12408" s="7">
        <v>76.584999999999994</v>
      </c>
    </row>
    <row r="12409" spans="1:12" x14ac:dyDescent="0.25">
      <c r="A12409">
        <v>33183</v>
      </c>
      <c r="B12409" s="2">
        <v>43.849440000000001</v>
      </c>
      <c r="C12409" s="3">
        <v>37303</v>
      </c>
      <c r="D12409" s="4">
        <v>33100</v>
      </c>
      <c r="E12409" t="s">
        <v>5277</v>
      </c>
      <c r="F12409" s="4" t="s">
        <v>6689</v>
      </c>
      <c r="G12409" s="5">
        <v>26482</v>
      </c>
      <c r="H12409" s="6">
        <v>0.273534</v>
      </c>
      <c r="I12409" s="7">
        <v>52.816000000000003</v>
      </c>
      <c r="J12409" s="2">
        <v>43.8</v>
      </c>
      <c r="K12409">
        <v>5</v>
      </c>
    </row>
    <row r="12410" spans="1:12" x14ac:dyDescent="0.25">
      <c r="A12410">
        <v>80601</v>
      </c>
      <c r="B12410" s="2">
        <v>43.837820000000001</v>
      </c>
      <c r="C12410" s="3">
        <v>35763</v>
      </c>
      <c r="D12410" s="4">
        <v>19740</v>
      </c>
      <c r="E12410" t="s">
        <v>318</v>
      </c>
      <c r="F12410" s="4" t="s">
        <v>14477</v>
      </c>
      <c r="G12410" s="5">
        <v>22101</v>
      </c>
      <c r="H12410" s="6">
        <v>0.18477969999999999</v>
      </c>
      <c r="I12410" s="7">
        <v>68.153000000000006</v>
      </c>
      <c r="J12410" s="2">
        <v>44.818199999999997</v>
      </c>
      <c r="K12410">
        <v>11</v>
      </c>
      <c r="L12410" s="2">
        <v>76.099999999999994</v>
      </c>
    </row>
    <row r="12411" spans="1:12" x14ac:dyDescent="0.25">
      <c r="A12411">
        <v>14545</v>
      </c>
      <c r="B12411" s="2">
        <v>43.83249</v>
      </c>
      <c r="C12411" s="3">
        <v>172</v>
      </c>
      <c r="D12411" s="4">
        <v>40380</v>
      </c>
      <c r="E12411" t="s">
        <v>2885</v>
      </c>
      <c r="F12411" s="4" t="s">
        <v>1280</v>
      </c>
      <c r="G12411" s="5">
        <v>137</v>
      </c>
      <c r="H12411" s="6">
        <v>0.26086959999999998</v>
      </c>
      <c r="I12411" s="7">
        <v>55</v>
      </c>
    </row>
    <row r="12412" spans="1:12" x14ac:dyDescent="0.25">
      <c r="A12412">
        <v>52750</v>
      </c>
      <c r="B12412" s="2">
        <v>43.832360000000001</v>
      </c>
      <c r="C12412" s="3">
        <v>626</v>
      </c>
      <c r="D12412" s="4">
        <v>17540</v>
      </c>
      <c r="E12412" t="s">
        <v>10019</v>
      </c>
      <c r="F12412" s="4" t="s">
        <v>9593</v>
      </c>
      <c r="G12412" s="5">
        <v>411</v>
      </c>
      <c r="H12412" s="6">
        <v>0.16545009999999999</v>
      </c>
      <c r="I12412" s="7">
        <v>71.488</v>
      </c>
    </row>
    <row r="12413" spans="1:12" x14ac:dyDescent="0.25">
      <c r="A12413">
        <v>95971</v>
      </c>
      <c r="B12413" s="2">
        <v>43.83126</v>
      </c>
      <c r="C12413" s="3">
        <v>5797</v>
      </c>
      <c r="E12413" t="s">
        <v>328</v>
      </c>
      <c r="F12413" s="4" t="s">
        <v>15368</v>
      </c>
      <c r="G12413" s="5">
        <v>4177</v>
      </c>
      <c r="H12413" s="6">
        <v>0.21996170000000001</v>
      </c>
      <c r="I12413" s="7">
        <v>62.067999999999998</v>
      </c>
      <c r="J12413" s="2">
        <v>66.5</v>
      </c>
      <c r="K12413">
        <v>2</v>
      </c>
    </row>
    <row r="12414" spans="1:12" x14ac:dyDescent="0.25">
      <c r="A12414">
        <v>17043</v>
      </c>
      <c r="B12414" s="2">
        <v>43.829270000000001</v>
      </c>
      <c r="C12414" s="3">
        <v>6000</v>
      </c>
      <c r="D12414" s="4">
        <v>25420</v>
      </c>
      <c r="E12414" t="s">
        <v>3689</v>
      </c>
      <c r="F12414" s="4" t="s">
        <v>3003</v>
      </c>
      <c r="G12414" s="5">
        <v>4149</v>
      </c>
      <c r="H12414" s="6">
        <v>0.28199570000000002</v>
      </c>
      <c r="I12414" s="7">
        <v>51.347000000000001</v>
      </c>
      <c r="J12414" s="2">
        <v>44.333300000000001</v>
      </c>
      <c r="K12414">
        <v>3</v>
      </c>
    </row>
    <row r="12415" spans="1:12" x14ac:dyDescent="0.25">
      <c r="A12415">
        <v>29403</v>
      </c>
      <c r="B12415" s="2">
        <v>43.82526</v>
      </c>
      <c r="C12415" s="3">
        <v>21903</v>
      </c>
      <c r="D12415" s="4">
        <v>16700</v>
      </c>
      <c r="E12415" t="s">
        <v>825</v>
      </c>
      <c r="F12415" s="4" t="s">
        <v>6130</v>
      </c>
      <c r="G12415" s="5">
        <v>12621</v>
      </c>
      <c r="H12415" s="6">
        <v>0.3793377</v>
      </c>
      <c r="I12415" s="7">
        <v>34.524000000000001</v>
      </c>
      <c r="J12415" s="2">
        <v>37.5</v>
      </c>
      <c r="K12415">
        <v>10</v>
      </c>
      <c r="L12415" s="2">
        <v>36.6</v>
      </c>
    </row>
    <row r="12416" spans="1:12" x14ac:dyDescent="0.25">
      <c r="A12416">
        <v>14135</v>
      </c>
      <c r="B12416" s="2">
        <v>43.822209999999998</v>
      </c>
      <c r="C12416" s="3">
        <v>143</v>
      </c>
      <c r="D12416" s="4">
        <v>27460</v>
      </c>
      <c r="E12416" t="s">
        <v>2815</v>
      </c>
      <c r="F12416" s="4" t="s">
        <v>1280</v>
      </c>
      <c r="G12416" s="5">
        <v>96</v>
      </c>
      <c r="H12416" s="6">
        <v>0.21875</v>
      </c>
      <c r="I12416" s="7">
        <v>62.273000000000003</v>
      </c>
    </row>
    <row r="12417" spans="1:12" x14ac:dyDescent="0.25">
      <c r="A12417">
        <v>37341</v>
      </c>
      <c r="B12417" s="2">
        <v>43.81991</v>
      </c>
      <c r="C12417" s="3">
        <v>13041</v>
      </c>
      <c r="D12417" s="4">
        <v>16860</v>
      </c>
      <c r="E12417" t="s">
        <v>729</v>
      </c>
      <c r="F12417" s="4" t="s">
        <v>7348</v>
      </c>
      <c r="G12417" s="5">
        <v>9534</v>
      </c>
      <c r="H12417" s="6">
        <v>0.19958049999999999</v>
      </c>
      <c r="I12417" s="7">
        <v>65.584999999999994</v>
      </c>
      <c r="J12417" s="2">
        <v>69</v>
      </c>
      <c r="K12417">
        <v>2</v>
      </c>
    </row>
    <row r="12418" spans="1:12" x14ac:dyDescent="0.25">
      <c r="A12418">
        <v>68756</v>
      </c>
      <c r="B12418" s="2">
        <v>43.817279999999997</v>
      </c>
      <c r="C12418" s="3">
        <v>1945</v>
      </c>
      <c r="E12418" t="s">
        <v>12833</v>
      </c>
      <c r="F12418" s="4" t="s">
        <v>12738</v>
      </c>
      <c r="G12418" s="5">
        <v>1437</v>
      </c>
      <c r="H12418" s="6">
        <v>0.22948540000000001</v>
      </c>
      <c r="I12418" s="7">
        <v>60.417000000000002</v>
      </c>
    </row>
    <row r="12419" spans="1:12" x14ac:dyDescent="0.25">
      <c r="A12419">
        <v>68786</v>
      </c>
      <c r="B12419" s="2">
        <v>43.816749999999999</v>
      </c>
      <c r="C12419" s="3">
        <v>1069</v>
      </c>
      <c r="E12419" t="s">
        <v>12845</v>
      </c>
      <c r="F12419" s="4" t="s">
        <v>12738</v>
      </c>
      <c r="G12419" s="5">
        <v>750</v>
      </c>
      <c r="H12419" s="6">
        <v>0.2210386</v>
      </c>
      <c r="I12419" s="7">
        <v>61.875</v>
      </c>
      <c r="J12419" s="2">
        <v>49</v>
      </c>
      <c r="K12419">
        <v>1</v>
      </c>
    </row>
    <row r="12420" spans="1:12" x14ac:dyDescent="0.25">
      <c r="A12420">
        <v>15065</v>
      </c>
      <c r="B12420" s="2">
        <v>43.814520000000002</v>
      </c>
      <c r="C12420" s="3">
        <v>11649</v>
      </c>
      <c r="D12420" s="4">
        <v>38300</v>
      </c>
      <c r="E12420" t="s">
        <v>3044</v>
      </c>
      <c r="F12420" s="4" t="s">
        <v>3003</v>
      </c>
      <c r="G12420" s="5">
        <v>8593</v>
      </c>
      <c r="H12420" s="6">
        <v>0.22623070000000001</v>
      </c>
      <c r="I12420" s="7">
        <v>60.972000000000001</v>
      </c>
      <c r="J12420" s="2">
        <v>42.75</v>
      </c>
      <c r="K12420">
        <v>4</v>
      </c>
    </row>
    <row r="12421" spans="1:12" x14ac:dyDescent="0.25">
      <c r="A12421">
        <v>52040</v>
      </c>
      <c r="B12421" s="2">
        <v>43.811570000000003</v>
      </c>
      <c r="C12421" s="3">
        <v>5727</v>
      </c>
      <c r="D12421" s="4">
        <v>20220</v>
      </c>
      <c r="E12421" t="s">
        <v>9901</v>
      </c>
      <c r="F12421" s="4" t="s">
        <v>9593</v>
      </c>
      <c r="G12421" s="5">
        <v>3730</v>
      </c>
      <c r="H12421" s="6">
        <v>0.18981229999999999</v>
      </c>
      <c r="I12421" s="7">
        <v>67.262</v>
      </c>
      <c r="J12421" s="2">
        <v>52.333300000000001</v>
      </c>
      <c r="K12421">
        <v>3</v>
      </c>
    </row>
    <row r="12422" spans="1:12" x14ac:dyDescent="0.25">
      <c r="A12422">
        <v>25535</v>
      </c>
      <c r="B12422" s="2">
        <v>43.810180000000003</v>
      </c>
      <c r="C12422" s="3">
        <v>3025</v>
      </c>
      <c r="D12422" s="4">
        <v>26580</v>
      </c>
      <c r="E12422" t="s">
        <v>5358</v>
      </c>
      <c r="F12422" s="4" t="s">
        <v>5144</v>
      </c>
      <c r="G12422" s="5">
        <v>2051</v>
      </c>
      <c r="H12422" s="6">
        <v>0.22281809999999999</v>
      </c>
      <c r="I12422" s="7">
        <v>61.552999999999997</v>
      </c>
      <c r="J12422" s="2">
        <v>33</v>
      </c>
      <c r="K12422">
        <v>1</v>
      </c>
    </row>
    <row r="12423" spans="1:12" x14ac:dyDescent="0.25">
      <c r="A12423">
        <v>75765</v>
      </c>
      <c r="B12423" s="2">
        <v>43.808399999999999</v>
      </c>
      <c r="C12423" s="3">
        <v>7927</v>
      </c>
      <c r="E12423" t="s">
        <v>10286</v>
      </c>
      <c r="F12423" s="4" t="s">
        <v>13752</v>
      </c>
      <c r="G12423" s="5">
        <v>5423</v>
      </c>
      <c r="H12423" s="6">
        <v>0.23875370000000001</v>
      </c>
      <c r="I12423" s="7">
        <v>58.798000000000002</v>
      </c>
      <c r="J12423" s="2">
        <v>72</v>
      </c>
      <c r="K12423">
        <v>1</v>
      </c>
    </row>
    <row r="12424" spans="1:12" x14ac:dyDescent="0.25">
      <c r="A12424">
        <v>31602</v>
      </c>
      <c r="B12424" s="2">
        <v>43.802210000000002</v>
      </c>
      <c r="C12424" s="3">
        <v>34474</v>
      </c>
      <c r="D12424" s="4">
        <v>46660</v>
      </c>
      <c r="E12424" t="s">
        <v>6627</v>
      </c>
      <c r="F12424" s="4" t="s">
        <v>6363</v>
      </c>
      <c r="G12424" s="5">
        <v>20459</v>
      </c>
      <c r="H12424" s="6">
        <v>0.27473120000000001</v>
      </c>
      <c r="I12424" s="7">
        <v>52.58</v>
      </c>
      <c r="J12424" s="2">
        <v>46.818199999999997</v>
      </c>
      <c r="K12424">
        <v>11</v>
      </c>
      <c r="L12424" s="2">
        <v>83.9</v>
      </c>
    </row>
    <row r="12425" spans="1:12" x14ac:dyDescent="0.25">
      <c r="A12425">
        <v>76522</v>
      </c>
      <c r="B12425" s="2">
        <v>43.791820000000001</v>
      </c>
      <c r="C12425" s="3">
        <v>36479</v>
      </c>
      <c r="D12425" s="4">
        <v>28660</v>
      </c>
      <c r="E12425" t="s">
        <v>13954</v>
      </c>
      <c r="F12425" s="4" t="s">
        <v>13752</v>
      </c>
      <c r="G12425" s="5">
        <v>22924</v>
      </c>
      <c r="H12425" s="6">
        <v>0.2071974</v>
      </c>
      <c r="I12425" s="7">
        <v>64.248999999999995</v>
      </c>
      <c r="J12425" s="2">
        <v>59.25</v>
      </c>
      <c r="K12425">
        <v>4</v>
      </c>
    </row>
    <row r="12426" spans="1:12" x14ac:dyDescent="0.25">
      <c r="A12426">
        <v>22969</v>
      </c>
      <c r="B12426" s="2">
        <v>43.786119999999997</v>
      </c>
      <c r="C12426" s="3">
        <v>1248</v>
      </c>
      <c r="D12426" s="4">
        <v>16820</v>
      </c>
      <c r="E12426" t="s">
        <v>4767</v>
      </c>
      <c r="F12426" s="4" t="s">
        <v>4335</v>
      </c>
      <c r="G12426" s="5">
        <v>902</v>
      </c>
      <c r="H12426" s="6">
        <v>0.18826129999999999</v>
      </c>
      <c r="I12426" s="7">
        <v>67.518000000000001</v>
      </c>
    </row>
    <row r="12427" spans="1:12" x14ac:dyDescent="0.25">
      <c r="A12427">
        <v>53526</v>
      </c>
      <c r="B12427" s="2">
        <v>43.785800000000002</v>
      </c>
      <c r="C12427" s="3">
        <v>633</v>
      </c>
      <c r="D12427" s="4">
        <v>31540</v>
      </c>
      <c r="E12427" t="s">
        <v>6652</v>
      </c>
      <c r="F12427" s="4" t="s">
        <v>10031</v>
      </c>
      <c r="G12427" s="5">
        <v>428</v>
      </c>
      <c r="H12427" s="6">
        <v>0.2172897</v>
      </c>
      <c r="I12427" s="7">
        <v>62.5</v>
      </c>
    </row>
    <row r="12428" spans="1:12" x14ac:dyDescent="0.25">
      <c r="A12428">
        <v>91905</v>
      </c>
      <c r="B12428" s="2">
        <v>43.785469999999997</v>
      </c>
      <c r="C12428" s="3">
        <v>1370</v>
      </c>
      <c r="D12428" s="4">
        <v>41740</v>
      </c>
      <c r="E12428" t="s">
        <v>15463</v>
      </c>
      <c r="F12428" s="4" t="s">
        <v>15368</v>
      </c>
      <c r="G12428" s="5">
        <v>976</v>
      </c>
      <c r="H12428" s="6">
        <v>0.15368850000000001</v>
      </c>
      <c r="I12428" s="7">
        <v>73.489999999999995</v>
      </c>
      <c r="J12428" s="2">
        <v>50</v>
      </c>
      <c r="K12428">
        <v>1</v>
      </c>
    </row>
    <row r="12429" spans="1:12" x14ac:dyDescent="0.25">
      <c r="A12429">
        <v>10303</v>
      </c>
      <c r="B12429" s="2">
        <v>43.78163</v>
      </c>
      <c r="C12429" s="3">
        <v>24347</v>
      </c>
      <c r="D12429" s="4">
        <v>35620</v>
      </c>
      <c r="E12429" t="s">
        <v>1790</v>
      </c>
      <c r="F12429" s="4" t="s">
        <v>1280</v>
      </c>
      <c r="G12429" s="5">
        <v>15053</v>
      </c>
      <c r="H12429" s="6">
        <v>0.22659940000000001</v>
      </c>
      <c r="I12429" s="7">
        <v>60.884</v>
      </c>
      <c r="J12429" s="2">
        <v>42.333300000000001</v>
      </c>
      <c r="K12429">
        <v>3</v>
      </c>
    </row>
    <row r="12430" spans="1:12" x14ac:dyDescent="0.25">
      <c r="A12430">
        <v>27522</v>
      </c>
      <c r="B12430" s="2">
        <v>43.776049999999998</v>
      </c>
      <c r="C12430" s="3">
        <v>11928</v>
      </c>
      <c r="D12430" s="4">
        <v>37080</v>
      </c>
      <c r="E12430" t="s">
        <v>5721</v>
      </c>
      <c r="F12430" s="4" t="s">
        <v>5642</v>
      </c>
      <c r="G12430" s="5">
        <v>8239</v>
      </c>
      <c r="H12430" s="6">
        <v>0.1955334</v>
      </c>
      <c r="I12430" s="7">
        <v>66.25</v>
      </c>
      <c r="J12430" s="2">
        <v>52</v>
      </c>
      <c r="K12430">
        <v>3</v>
      </c>
    </row>
    <row r="12431" spans="1:12" x14ac:dyDescent="0.25">
      <c r="A12431">
        <v>85926</v>
      </c>
      <c r="B12431" s="2">
        <v>43.774039999999999</v>
      </c>
      <c r="C12431" s="3">
        <v>246</v>
      </c>
      <c r="D12431" s="4">
        <v>43320</v>
      </c>
      <c r="E12431" t="s">
        <v>15058</v>
      </c>
      <c r="F12431" s="4" t="s">
        <v>14962</v>
      </c>
      <c r="G12431" s="5">
        <v>148</v>
      </c>
      <c r="H12431" s="6">
        <v>0.24324319999999999</v>
      </c>
      <c r="I12431" s="7">
        <v>58</v>
      </c>
    </row>
    <row r="12432" spans="1:12" x14ac:dyDescent="0.25">
      <c r="A12432">
        <v>25311</v>
      </c>
      <c r="B12432" s="2">
        <v>43.772280000000002</v>
      </c>
      <c r="C12432" s="3">
        <v>10059</v>
      </c>
      <c r="D12432" s="4">
        <v>16620</v>
      </c>
      <c r="E12432" t="s">
        <v>825</v>
      </c>
      <c r="F12432" s="4" t="s">
        <v>5144</v>
      </c>
      <c r="G12432" s="5">
        <v>7227</v>
      </c>
      <c r="H12432" s="6">
        <v>0.27300400000000002</v>
      </c>
      <c r="I12432" s="7">
        <v>52.856999999999999</v>
      </c>
      <c r="J12432" s="2">
        <v>51.833300000000001</v>
      </c>
      <c r="K12432">
        <v>6</v>
      </c>
    </row>
    <row r="12433" spans="1:12" x14ac:dyDescent="0.25">
      <c r="A12433">
        <v>65018</v>
      </c>
      <c r="B12433" s="2">
        <v>43.769329999999997</v>
      </c>
      <c r="C12433" s="3">
        <v>7611</v>
      </c>
      <c r="D12433" s="4">
        <v>27620</v>
      </c>
      <c r="E12433" t="s">
        <v>3130</v>
      </c>
      <c r="F12433" s="4" t="s">
        <v>12102</v>
      </c>
      <c r="G12433" s="5">
        <v>5097</v>
      </c>
      <c r="H12433" s="6">
        <v>0.223661</v>
      </c>
      <c r="I12433" s="7">
        <v>61.372</v>
      </c>
    </row>
    <row r="12434" spans="1:12" x14ac:dyDescent="0.25">
      <c r="A12434">
        <v>12401</v>
      </c>
      <c r="B12434" s="2">
        <v>43.762210000000003</v>
      </c>
      <c r="C12434" s="3">
        <v>34751</v>
      </c>
      <c r="D12434" s="4">
        <v>28740</v>
      </c>
      <c r="E12434" t="s">
        <v>353</v>
      </c>
      <c r="F12434" s="4" t="s">
        <v>1280</v>
      </c>
      <c r="G12434" s="5">
        <v>24636</v>
      </c>
      <c r="H12434" s="6">
        <v>0.23602709999999999</v>
      </c>
      <c r="I12434" s="7">
        <v>59.234000000000002</v>
      </c>
      <c r="J12434" s="2">
        <v>36</v>
      </c>
      <c r="K12434">
        <v>17</v>
      </c>
      <c r="L12434" s="2">
        <v>28.1</v>
      </c>
    </row>
    <row r="12435" spans="1:12" x14ac:dyDescent="0.25">
      <c r="A12435">
        <v>21207</v>
      </c>
      <c r="B12435" s="2">
        <v>43.748150000000003</v>
      </c>
      <c r="C12435" s="3">
        <v>48888</v>
      </c>
      <c r="D12435" s="4">
        <v>12580</v>
      </c>
      <c r="E12435" t="s">
        <v>4514</v>
      </c>
      <c r="F12435" s="4" t="s">
        <v>4361</v>
      </c>
      <c r="G12435" s="5">
        <v>34105</v>
      </c>
      <c r="H12435" s="6">
        <v>0.22084090000000001</v>
      </c>
      <c r="I12435" s="7">
        <v>61.857999999999997</v>
      </c>
      <c r="J12435" s="2">
        <v>41.7727</v>
      </c>
      <c r="K12435">
        <v>22</v>
      </c>
      <c r="L12435" s="2">
        <v>60.6</v>
      </c>
    </row>
    <row r="12436" spans="1:12" x14ac:dyDescent="0.25">
      <c r="A12436">
        <v>36853</v>
      </c>
      <c r="B12436" s="2">
        <v>43.738500000000002</v>
      </c>
      <c r="C12436" s="3">
        <v>7987</v>
      </c>
      <c r="E12436" t="s">
        <v>7330</v>
      </c>
      <c r="F12436" s="4" t="s">
        <v>7027</v>
      </c>
      <c r="G12436" s="5">
        <v>6221</v>
      </c>
      <c r="H12436" s="6">
        <v>0.24674489999999999</v>
      </c>
      <c r="I12436" s="7">
        <v>57.375</v>
      </c>
      <c r="J12436" s="2">
        <v>54.333300000000001</v>
      </c>
      <c r="K12436">
        <v>3</v>
      </c>
    </row>
    <row r="12437" spans="1:12" x14ac:dyDescent="0.25">
      <c r="A12437">
        <v>68767</v>
      </c>
      <c r="B12437" s="2">
        <v>43.736469999999997</v>
      </c>
      <c r="C12437" s="3">
        <v>3367</v>
      </c>
      <c r="D12437" s="4">
        <v>35740</v>
      </c>
      <c r="E12437" t="s">
        <v>12838</v>
      </c>
      <c r="F12437" s="4" t="s">
        <v>12738</v>
      </c>
      <c r="G12437" s="5">
        <v>2240</v>
      </c>
      <c r="H12437" s="6">
        <v>0.19419639999999999</v>
      </c>
      <c r="I12437" s="7">
        <v>66.454999999999998</v>
      </c>
    </row>
    <row r="12438" spans="1:12" x14ac:dyDescent="0.25">
      <c r="A12438">
        <v>16001</v>
      </c>
      <c r="B12438" s="2">
        <v>43.729010000000002</v>
      </c>
      <c r="C12438" s="3">
        <v>39554</v>
      </c>
      <c r="D12438" s="4">
        <v>38300</v>
      </c>
      <c r="E12438" t="s">
        <v>1415</v>
      </c>
      <c r="F12438" s="4" t="s">
        <v>3003</v>
      </c>
      <c r="G12438" s="5">
        <v>28964</v>
      </c>
      <c r="H12438" s="6">
        <v>0.2308383</v>
      </c>
      <c r="I12438" s="7">
        <v>60.122</v>
      </c>
      <c r="J12438" s="2">
        <v>48.130400000000002</v>
      </c>
      <c r="K12438">
        <v>23</v>
      </c>
      <c r="L12438" s="2">
        <v>88.8</v>
      </c>
    </row>
    <row r="12439" spans="1:12" x14ac:dyDescent="0.25">
      <c r="A12439">
        <v>4087</v>
      </c>
      <c r="B12439" s="2">
        <v>43.721809999999998</v>
      </c>
      <c r="C12439" s="3">
        <v>1861</v>
      </c>
      <c r="D12439" s="4">
        <v>38860</v>
      </c>
      <c r="E12439" t="s">
        <v>756</v>
      </c>
      <c r="F12439" s="4" t="s">
        <v>701</v>
      </c>
      <c r="G12439" s="5">
        <v>1129</v>
      </c>
      <c r="H12439" s="6">
        <v>0.19380530000000001</v>
      </c>
      <c r="I12439" s="7">
        <v>66.518000000000001</v>
      </c>
      <c r="J12439" s="2">
        <v>54.5</v>
      </c>
      <c r="K12439">
        <v>2</v>
      </c>
    </row>
    <row r="12440" spans="1:12" x14ac:dyDescent="0.25">
      <c r="A12440">
        <v>54119</v>
      </c>
      <c r="B12440" s="2">
        <v>43.721420000000002</v>
      </c>
      <c r="C12440" s="3">
        <v>1100</v>
      </c>
      <c r="D12440" s="4">
        <v>31940</v>
      </c>
      <c r="E12440" t="s">
        <v>3139</v>
      </c>
      <c r="F12440" s="4" t="s">
        <v>10031</v>
      </c>
      <c r="G12440" s="5">
        <v>504</v>
      </c>
      <c r="H12440" s="6">
        <v>0.3134921</v>
      </c>
      <c r="I12440" s="7">
        <v>45.832999999999998</v>
      </c>
    </row>
    <row r="12441" spans="1:12" x14ac:dyDescent="0.25">
      <c r="A12441">
        <v>29445</v>
      </c>
      <c r="B12441" s="2">
        <v>43.712980000000002</v>
      </c>
      <c r="C12441" s="3">
        <v>57655</v>
      </c>
      <c r="D12441" s="4">
        <v>16700</v>
      </c>
      <c r="E12441" t="s">
        <v>6229</v>
      </c>
      <c r="F12441" s="4" t="s">
        <v>6130</v>
      </c>
      <c r="G12441" s="5">
        <v>34771</v>
      </c>
      <c r="H12441" s="6">
        <v>0.22423209999999999</v>
      </c>
      <c r="I12441" s="7">
        <v>61.237000000000002</v>
      </c>
      <c r="J12441" s="2">
        <v>53.307699999999997</v>
      </c>
      <c r="K12441">
        <v>13</v>
      </c>
      <c r="L12441" s="2">
        <v>97.9</v>
      </c>
    </row>
    <row r="12442" spans="1:12" x14ac:dyDescent="0.25">
      <c r="A12442">
        <v>44221</v>
      </c>
      <c r="B12442" s="2">
        <v>43.699590000000001</v>
      </c>
      <c r="C12442" s="3">
        <v>29566</v>
      </c>
      <c r="D12442" s="4">
        <v>10420</v>
      </c>
      <c r="E12442" t="s">
        <v>8527</v>
      </c>
      <c r="F12442" s="4" t="s">
        <v>8295</v>
      </c>
      <c r="G12442" s="5">
        <v>21159</v>
      </c>
      <c r="H12442" s="6">
        <v>0.2569592</v>
      </c>
      <c r="I12442" s="7">
        <v>55.570999999999998</v>
      </c>
      <c r="J12442" s="2">
        <v>43.185200000000002</v>
      </c>
      <c r="K12442">
        <v>27</v>
      </c>
      <c r="L12442" s="2">
        <v>68.099999999999994</v>
      </c>
    </row>
    <row r="12443" spans="1:12" x14ac:dyDescent="0.25">
      <c r="A12443">
        <v>94102</v>
      </c>
      <c r="B12443" s="2">
        <v>43.688879999999997</v>
      </c>
      <c r="C12443" s="3">
        <v>28013</v>
      </c>
      <c r="D12443" s="4">
        <v>41860</v>
      </c>
      <c r="E12443" t="s">
        <v>15761</v>
      </c>
      <c r="F12443" s="4" t="s">
        <v>15368</v>
      </c>
      <c r="G12443" s="5">
        <v>23590</v>
      </c>
      <c r="H12443" s="6">
        <v>0.3816872</v>
      </c>
      <c r="I12443" s="7">
        <v>34.014000000000003</v>
      </c>
      <c r="J12443" s="2">
        <v>30.324999999999999</v>
      </c>
      <c r="K12443">
        <v>40</v>
      </c>
      <c r="L12443" s="2">
        <v>7.3</v>
      </c>
    </row>
    <row r="12444" spans="1:12" x14ac:dyDescent="0.25">
      <c r="A12444">
        <v>20609</v>
      </c>
      <c r="B12444" s="2">
        <v>43.683059999999998</v>
      </c>
      <c r="C12444" s="3">
        <v>1090</v>
      </c>
      <c r="D12444" s="4">
        <v>15680</v>
      </c>
      <c r="E12444" t="s">
        <v>4365</v>
      </c>
      <c r="F12444" s="4" t="s">
        <v>4361</v>
      </c>
      <c r="G12444" s="5">
        <v>728</v>
      </c>
      <c r="H12444" s="6">
        <v>0.19753090000000001</v>
      </c>
      <c r="I12444" s="7">
        <v>65.832999999999998</v>
      </c>
    </row>
    <row r="12445" spans="1:12" x14ac:dyDescent="0.25">
      <c r="A12445">
        <v>60151</v>
      </c>
      <c r="B12445" s="2">
        <v>43.682200000000002</v>
      </c>
      <c r="C12445" s="3">
        <v>4333</v>
      </c>
      <c r="D12445" s="4">
        <v>16980</v>
      </c>
      <c r="E12445" t="s">
        <v>11538</v>
      </c>
      <c r="F12445" s="4" t="s">
        <v>11490</v>
      </c>
      <c r="G12445" s="5">
        <v>2891</v>
      </c>
      <c r="H12445" s="6">
        <v>0.21507609999999999</v>
      </c>
      <c r="I12445" s="7">
        <v>62.792000000000002</v>
      </c>
      <c r="J12445" s="2">
        <v>48</v>
      </c>
      <c r="K12445">
        <v>3</v>
      </c>
    </row>
    <row r="12446" spans="1:12" x14ac:dyDescent="0.25">
      <c r="A12446">
        <v>37849</v>
      </c>
      <c r="B12446" s="2">
        <v>43.677259999999997</v>
      </c>
      <c r="C12446" s="3">
        <v>27209</v>
      </c>
      <c r="D12446" s="4">
        <v>28940</v>
      </c>
      <c r="E12446" t="s">
        <v>7505</v>
      </c>
      <c r="F12446" s="4" t="s">
        <v>7348</v>
      </c>
      <c r="G12446" s="5">
        <v>17763</v>
      </c>
      <c r="H12446" s="6">
        <v>0.21775600000000001</v>
      </c>
      <c r="I12446" s="7">
        <v>62.328000000000003</v>
      </c>
      <c r="J12446" s="2">
        <v>40.333300000000001</v>
      </c>
      <c r="K12446">
        <v>3</v>
      </c>
    </row>
    <row r="12447" spans="1:12" x14ac:dyDescent="0.25">
      <c r="A12447">
        <v>95306</v>
      </c>
      <c r="B12447" s="2">
        <v>43.672809999999998</v>
      </c>
      <c r="C12447" s="3">
        <v>952</v>
      </c>
      <c r="E12447" t="s">
        <v>15854</v>
      </c>
      <c r="F12447" s="4" t="s">
        <v>15368</v>
      </c>
      <c r="G12447" s="5">
        <v>838</v>
      </c>
      <c r="H12447" s="6">
        <v>0.26698450000000001</v>
      </c>
      <c r="I12447" s="7">
        <v>53.819000000000003</v>
      </c>
      <c r="J12447" s="2">
        <v>32.5</v>
      </c>
      <c r="K12447">
        <v>2</v>
      </c>
    </row>
    <row r="12448" spans="1:12" x14ac:dyDescent="0.25">
      <c r="A12448">
        <v>15214</v>
      </c>
      <c r="B12448" s="2">
        <v>43.670169999999999</v>
      </c>
      <c r="C12448" s="3">
        <v>14803</v>
      </c>
      <c r="D12448" s="4">
        <v>38300</v>
      </c>
      <c r="E12448" t="s">
        <v>3081</v>
      </c>
      <c r="F12448" s="4" t="s">
        <v>3003</v>
      </c>
      <c r="G12448" s="5">
        <v>10194</v>
      </c>
      <c r="H12448" s="6">
        <v>0.276339</v>
      </c>
      <c r="I12448" s="7">
        <v>52.198999999999998</v>
      </c>
      <c r="J12448" s="2">
        <v>38</v>
      </c>
      <c r="K12448">
        <v>6</v>
      </c>
    </row>
    <row r="12449" spans="1:12" x14ac:dyDescent="0.25">
      <c r="A12449">
        <v>77083</v>
      </c>
      <c r="B12449" s="2">
        <v>43.657200000000003</v>
      </c>
      <c r="C12449" s="3">
        <v>73164</v>
      </c>
      <c r="D12449" s="4">
        <v>26420</v>
      </c>
      <c r="E12449" t="s">
        <v>3103</v>
      </c>
      <c r="F12449" s="4" t="s">
        <v>13752</v>
      </c>
      <c r="G12449" s="5">
        <v>43958</v>
      </c>
      <c r="H12449" s="6">
        <v>0.2550617</v>
      </c>
      <c r="I12449" s="7">
        <v>55.874000000000002</v>
      </c>
      <c r="J12449" s="2">
        <v>34.533299999999997</v>
      </c>
      <c r="K12449">
        <v>15</v>
      </c>
      <c r="L12449" s="2">
        <v>21</v>
      </c>
    </row>
    <row r="12450" spans="1:12" x14ac:dyDescent="0.25">
      <c r="A12450">
        <v>56307</v>
      </c>
      <c r="B12450" s="2">
        <v>43.645850000000003</v>
      </c>
      <c r="C12450" s="3">
        <v>5151</v>
      </c>
      <c r="D12450" s="4">
        <v>41060</v>
      </c>
      <c r="E12450" t="s">
        <v>1168</v>
      </c>
      <c r="F12450" s="4" t="s">
        <v>10428</v>
      </c>
      <c r="G12450" s="5">
        <v>3484</v>
      </c>
      <c r="H12450" s="6">
        <v>0.1581062</v>
      </c>
      <c r="I12450" s="7">
        <v>72.625</v>
      </c>
    </row>
    <row r="12451" spans="1:12" x14ac:dyDescent="0.25">
      <c r="A12451">
        <v>81624</v>
      </c>
      <c r="B12451" s="2">
        <v>43.64479</v>
      </c>
      <c r="C12451" s="3">
        <v>1480</v>
      </c>
      <c r="D12451" s="4">
        <v>24300</v>
      </c>
      <c r="E12451" t="s">
        <v>14645</v>
      </c>
      <c r="F12451" s="4" t="s">
        <v>14477</v>
      </c>
      <c r="G12451" s="5">
        <v>933</v>
      </c>
      <c r="H12451" s="6">
        <v>0.20578779999999999</v>
      </c>
      <c r="I12451" s="7">
        <v>64.375</v>
      </c>
    </row>
    <row r="12452" spans="1:12" x14ac:dyDescent="0.25">
      <c r="A12452">
        <v>14512</v>
      </c>
      <c r="B12452" s="2">
        <v>43.643740000000001</v>
      </c>
      <c r="C12452" s="3">
        <v>4764</v>
      </c>
      <c r="D12452" s="4">
        <v>40380</v>
      </c>
      <c r="E12452" t="s">
        <v>739</v>
      </c>
      <c r="F12452" s="4" t="s">
        <v>1280</v>
      </c>
      <c r="G12452" s="5">
        <v>3476</v>
      </c>
      <c r="H12452" s="6">
        <v>0.2637331</v>
      </c>
      <c r="I12452" s="7">
        <v>54.359000000000002</v>
      </c>
      <c r="J12452" s="2">
        <v>39</v>
      </c>
      <c r="K12452">
        <v>2</v>
      </c>
    </row>
    <row r="12453" spans="1:12" x14ac:dyDescent="0.25">
      <c r="A12453">
        <v>1340</v>
      </c>
      <c r="B12453" s="2">
        <v>43.642600000000002</v>
      </c>
      <c r="C12453" s="3">
        <v>1685</v>
      </c>
      <c r="D12453" s="4">
        <v>24640</v>
      </c>
      <c r="E12453" t="s">
        <v>117</v>
      </c>
      <c r="F12453" s="4" t="s">
        <v>21</v>
      </c>
      <c r="G12453" s="5">
        <v>1276</v>
      </c>
      <c r="H12453" s="6">
        <v>0.24686520000000001</v>
      </c>
      <c r="I12453" s="7">
        <v>57.273000000000003</v>
      </c>
    </row>
    <row r="12454" spans="1:12" x14ac:dyDescent="0.25">
      <c r="A12454">
        <v>87718</v>
      </c>
      <c r="B12454" s="2">
        <v>43.642200000000003</v>
      </c>
      <c r="C12454" s="3">
        <v>546</v>
      </c>
      <c r="E12454" t="s">
        <v>15238</v>
      </c>
      <c r="F12454" s="4" t="s">
        <v>15124</v>
      </c>
      <c r="G12454" s="5">
        <v>400</v>
      </c>
      <c r="H12454" s="6">
        <v>0.29675810000000002</v>
      </c>
      <c r="I12454" s="7">
        <v>48.646000000000001</v>
      </c>
      <c r="J12454" s="2">
        <v>52</v>
      </c>
      <c r="K12454">
        <v>2</v>
      </c>
    </row>
    <row r="12455" spans="1:12" x14ac:dyDescent="0.25">
      <c r="A12455">
        <v>2826</v>
      </c>
      <c r="B12455" s="2">
        <v>43.64199</v>
      </c>
      <c r="C12455" s="3">
        <v>699</v>
      </c>
      <c r="D12455" s="4">
        <v>39300</v>
      </c>
      <c r="E12455" t="s">
        <v>86</v>
      </c>
      <c r="F12455" s="4" t="s">
        <v>466</v>
      </c>
      <c r="G12455" s="5">
        <v>469</v>
      </c>
      <c r="H12455" s="6">
        <v>0.25319150000000001</v>
      </c>
      <c r="I12455" s="7">
        <v>56.167000000000002</v>
      </c>
    </row>
    <row r="12456" spans="1:12" x14ac:dyDescent="0.25">
      <c r="A12456">
        <v>70122</v>
      </c>
      <c r="B12456" s="2">
        <v>43.636589999999998</v>
      </c>
      <c r="C12456" s="3">
        <v>32965</v>
      </c>
      <c r="D12456" s="4">
        <v>35380</v>
      </c>
      <c r="E12456" t="s">
        <v>12957</v>
      </c>
      <c r="F12456" s="4" t="s">
        <v>12927</v>
      </c>
      <c r="G12456" s="5">
        <v>22117</v>
      </c>
      <c r="H12456" s="6">
        <v>0.29185689999999997</v>
      </c>
      <c r="I12456" s="7">
        <v>49.481999999999999</v>
      </c>
      <c r="J12456" s="2">
        <v>40.695700000000002</v>
      </c>
      <c r="K12456">
        <v>23</v>
      </c>
      <c r="L12456" s="2">
        <v>55.2</v>
      </c>
    </row>
    <row r="12457" spans="1:12" x14ac:dyDescent="0.25">
      <c r="A12457">
        <v>27964</v>
      </c>
      <c r="B12457" s="2">
        <v>43.6312</v>
      </c>
      <c r="C12457" s="3">
        <v>526</v>
      </c>
      <c r="D12457" s="4">
        <v>47260</v>
      </c>
      <c r="E12457" t="s">
        <v>5838</v>
      </c>
      <c r="F12457" s="4" t="s">
        <v>5642</v>
      </c>
      <c r="G12457" s="5">
        <v>388</v>
      </c>
      <c r="H12457" s="6">
        <v>0.26546389999999997</v>
      </c>
      <c r="I12457" s="7">
        <v>54.042000000000002</v>
      </c>
      <c r="J12457" s="2">
        <v>55</v>
      </c>
      <c r="K12457">
        <v>1</v>
      </c>
    </row>
    <row r="12458" spans="1:12" x14ac:dyDescent="0.25">
      <c r="A12458">
        <v>61560</v>
      </c>
      <c r="B12458" s="2">
        <v>43.631010000000003</v>
      </c>
      <c r="C12458" s="3">
        <v>441</v>
      </c>
      <c r="D12458" s="4">
        <v>36860</v>
      </c>
      <c r="E12458" t="s">
        <v>1249</v>
      </c>
      <c r="F12458" s="4" t="s">
        <v>11490</v>
      </c>
      <c r="G12458" s="5">
        <v>388</v>
      </c>
      <c r="H12458" s="6">
        <v>0.15979380000000001</v>
      </c>
      <c r="I12458" s="7">
        <v>72.292000000000002</v>
      </c>
      <c r="J12458" s="2">
        <v>16</v>
      </c>
      <c r="K12458">
        <v>1</v>
      </c>
    </row>
    <row r="12459" spans="1:12" x14ac:dyDescent="0.25">
      <c r="A12459">
        <v>25413</v>
      </c>
      <c r="B12459" s="2">
        <v>43.629579999999997</v>
      </c>
      <c r="C12459" s="3">
        <v>8279</v>
      </c>
      <c r="D12459" s="4">
        <v>25180</v>
      </c>
      <c r="E12459" t="s">
        <v>5328</v>
      </c>
      <c r="F12459" s="4" t="s">
        <v>5144</v>
      </c>
      <c r="G12459" s="5">
        <v>5584</v>
      </c>
      <c r="H12459" s="6">
        <v>0.16296559999999999</v>
      </c>
      <c r="I12459" s="7">
        <v>71.739000000000004</v>
      </c>
      <c r="J12459" s="2">
        <v>67</v>
      </c>
      <c r="K12459">
        <v>1</v>
      </c>
    </row>
    <row r="12460" spans="1:12" x14ac:dyDescent="0.25">
      <c r="A12460">
        <v>4238</v>
      </c>
      <c r="B12460" s="2">
        <v>43.628010000000003</v>
      </c>
      <c r="C12460" s="3">
        <v>1643</v>
      </c>
      <c r="E12460" t="s">
        <v>557</v>
      </c>
      <c r="F12460" s="4" t="s">
        <v>701</v>
      </c>
      <c r="G12460" s="5">
        <v>990</v>
      </c>
      <c r="H12460" s="6">
        <v>0.2191919</v>
      </c>
      <c r="I12460" s="7">
        <v>62.018999999999998</v>
      </c>
    </row>
    <row r="12461" spans="1:12" x14ac:dyDescent="0.25">
      <c r="A12461">
        <v>97834</v>
      </c>
      <c r="B12461" s="2">
        <v>43.627600000000001</v>
      </c>
      <c r="C12461" s="3">
        <v>883</v>
      </c>
      <c r="E12461" t="s">
        <v>16320</v>
      </c>
      <c r="F12461" s="4" t="s">
        <v>16170</v>
      </c>
      <c r="G12461" s="5">
        <v>722</v>
      </c>
      <c r="H12461" s="6">
        <v>0.29916900000000002</v>
      </c>
      <c r="I12461" s="7">
        <v>48.194000000000003</v>
      </c>
    </row>
    <row r="12462" spans="1:12" x14ac:dyDescent="0.25">
      <c r="A12462">
        <v>62433</v>
      </c>
      <c r="B12462" s="2">
        <v>43.627270000000003</v>
      </c>
      <c r="C12462" s="3">
        <v>857</v>
      </c>
      <c r="E12462" t="s">
        <v>11947</v>
      </c>
      <c r="F12462" s="4" t="s">
        <v>11490</v>
      </c>
      <c r="G12462" s="5">
        <v>654</v>
      </c>
      <c r="H12462" s="6">
        <v>0.2244275</v>
      </c>
      <c r="I12462" s="7">
        <v>61.103000000000002</v>
      </c>
    </row>
    <row r="12463" spans="1:12" x14ac:dyDescent="0.25">
      <c r="A12463">
        <v>61723</v>
      </c>
      <c r="B12463" s="2">
        <v>43.626820000000002</v>
      </c>
      <c r="C12463" s="3">
        <v>1761</v>
      </c>
      <c r="D12463" s="4">
        <v>30660</v>
      </c>
      <c r="E12463" t="s">
        <v>2948</v>
      </c>
      <c r="F12463" s="4" t="s">
        <v>11490</v>
      </c>
      <c r="G12463" s="5">
        <v>1217</v>
      </c>
      <c r="H12463" s="6">
        <v>0.1807724</v>
      </c>
      <c r="I12463" s="7">
        <v>68.646000000000001</v>
      </c>
    </row>
    <row r="12464" spans="1:12" x14ac:dyDescent="0.25">
      <c r="A12464">
        <v>68422</v>
      </c>
      <c r="B12464" s="2">
        <v>43.626440000000002</v>
      </c>
      <c r="C12464" s="3">
        <v>536</v>
      </c>
      <c r="D12464" s="4">
        <v>13100</v>
      </c>
      <c r="E12464" t="s">
        <v>12789</v>
      </c>
      <c r="F12464" s="4" t="s">
        <v>12738</v>
      </c>
      <c r="G12464" s="5">
        <v>352</v>
      </c>
      <c r="H12464" s="6">
        <v>0.11898019999999999</v>
      </c>
      <c r="I12464" s="7">
        <v>79.317999999999998</v>
      </c>
    </row>
    <row r="12465" spans="1:12" x14ac:dyDescent="0.25">
      <c r="A12465">
        <v>50548</v>
      </c>
      <c r="B12465" s="2">
        <v>43.625399999999999</v>
      </c>
      <c r="C12465" s="3">
        <v>5749</v>
      </c>
      <c r="E12465" t="s">
        <v>7569</v>
      </c>
      <c r="F12465" s="4" t="s">
        <v>9593</v>
      </c>
      <c r="G12465" s="5">
        <v>4019</v>
      </c>
      <c r="H12465" s="6">
        <v>0.22269220000000001</v>
      </c>
      <c r="I12465" s="7">
        <v>61.392000000000003</v>
      </c>
      <c r="J12465" s="2">
        <v>61</v>
      </c>
      <c r="K12465">
        <v>2</v>
      </c>
    </row>
    <row r="12466" spans="1:12" x14ac:dyDescent="0.25">
      <c r="A12466">
        <v>4037</v>
      </c>
      <c r="B12466" s="2">
        <v>43.623800000000003</v>
      </c>
      <c r="C12466" s="3">
        <v>3825</v>
      </c>
      <c r="E12466" t="s">
        <v>727</v>
      </c>
      <c r="F12466" s="4" t="s">
        <v>701</v>
      </c>
      <c r="G12466" s="5">
        <v>2664</v>
      </c>
      <c r="H12466" s="6">
        <v>0.25450450000000002</v>
      </c>
      <c r="I12466" s="7">
        <v>55.893000000000001</v>
      </c>
    </row>
    <row r="12467" spans="1:12" x14ac:dyDescent="0.25">
      <c r="A12467">
        <v>62006</v>
      </c>
      <c r="B12467" s="2">
        <v>43.623049999999999</v>
      </c>
      <c r="C12467" s="3">
        <v>648</v>
      </c>
      <c r="D12467" s="4">
        <v>41180</v>
      </c>
      <c r="E12467" t="s">
        <v>11848</v>
      </c>
      <c r="F12467" s="4" t="s">
        <v>11490</v>
      </c>
      <c r="G12467" s="5">
        <v>467</v>
      </c>
      <c r="H12467" s="6">
        <v>0.2205568</v>
      </c>
      <c r="I12467" s="7">
        <v>61.75</v>
      </c>
      <c r="J12467" s="2">
        <v>55</v>
      </c>
      <c r="K12467">
        <v>1</v>
      </c>
    </row>
    <row r="12468" spans="1:12" x14ac:dyDescent="0.25">
      <c r="A12468">
        <v>13077</v>
      </c>
      <c r="B12468" s="2">
        <v>43.621850000000002</v>
      </c>
      <c r="C12468" s="3">
        <v>6672</v>
      </c>
      <c r="D12468" s="4">
        <v>18660</v>
      </c>
      <c r="E12468" t="s">
        <v>2496</v>
      </c>
      <c r="F12468" s="4" t="s">
        <v>1280</v>
      </c>
      <c r="G12468" s="5">
        <v>4539</v>
      </c>
      <c r="H12468" s="6">
        <v>0.21960350000000001</v>
      </c>
      <c r="I12468" s="7">
        <v>61.905000000000001</v>
      </c>
      <c r="J12468" s="2">
        <v>48.75</v>
      </c>
      <c r="K12468">
        <v>4</v>
      </c>
    </row>
    <row r="12469" spans="1:12" x14ac:dyDescent="0.25">
      <c r="A12469">
        <v>81401</v>
      </c>
      <c r="B12469" s="2">
        <v>43.61694</v>
      </c>
      <c r="C12469" s="3">
        <v>22235</v>
      </c>
      <c r="D12469" s="4">
        <v>33940</v>
      </c>
      <c r="E12469" t="s">
        <v>1819</v>
      </c>
      <c r="F12469" s="4" t="s">
        <v>14477</v>
      </c>
      <c r="G12469" s="5">
        <v>15984</v>
      </c>
      <c r="H12469" s="6">
        <v>0.26388889999999998</v>
      </c>
      <c r="I12469" s="7">
        <v>54.252000000000002</v>
      </c>
      <c r="J12469" s="2">
        <v>49.833300000000001</v>
      </c>
      <c r="K12469">
        <v>6</v>
      </c>
    </row>
    <row r="12470" spans="1:12" x14ac:dyDescent="0.25">
      <c r="A12470">
        <v>43206</v>
      </c>
      <c r="B12470" s="2">
        <v>43.609340000000003</v>
      </c>
      <c r="C12470" s="3">
        <v>22162</v>
      </c>
      <c r="D12470" s="4">
        <v>18140</v>
      </c>
      <c r="E12470" t="s">
        <v>1585</v>
      </c>
      <c r="F12470" s="4" t="s">
        <v>8295</v>
      </c>
      <c r="G12470" s="5">
        <v>15755</v>
      </c>
      <c r="H12470" s="6">
        <v>0.33538560000000001</v>
      </c>
      <c r="I12470" s="7">
        <v>41.892000000000003</v>
      </c>
      <c r="J12470" s="2">
        <v>41.038499999999999</v>
      </c>
      <c r="K12470">
        <v>26</v>
      </c>
      <c r="L12470" s="2">
        <v>56.9</v>
      </c>
    </row>
    <row r="12471" spans="1:12" x14ac:dyDescent="0.25">
      <c r="A12471">
        <v>51639</v>
      </c>
      <c r="B12471" s="2">
        <v>43.605409999999999</v>
      </c>
      <c r="C12471" s="3">
        <v>850</v>
      </c>
      <c r="E12471" t="s">
        <v>9892</v>
      </c>
      <c r="F12471" s="4" t="s">
        <v>9593</v>
      </c>
      <c r="G12471" s="5">
        <v>672</v>
      </c>
      <c r="H12471" s="6">
        <v>0.19019320000000001</v>
      </c>
      <c r="I12471" s="7">
        <v>66.978999999999999</v>
      </c>
    </row>
    <row r="12472" spans="1:12" x14ac:dyDescent="0.25">
      <c r="A12472">
        <v>95684</v>
      </c>
      <c r="B12472" s="2">
        <v>43.604669999999999</v>
      </c>
      <c r="C12472" s="3">
        <v>2980</v>
      </c>
      <c r="D12472" s="4">
        <v>40900</v>
      </c>
      <c r="E12472" t="s">
        <v>444</v>
      </c>
      <c r="F12472" s="4" t="s">
        <v>15368</v>
      </c>
      <c r="G12472" s="5">
        <v>2440</v>
      </c>
      <c r="H12472" s="6">
        <v>0.21147540000000001</v>
      </c>
      <c r="I12472" s="7">
        <v>63.3</v>
      </c>
    </row>
    <row r="12473" spans="1:12" x14ac:dyDescent="0.25">
      <c r="A12473">
        <v>71264</v>
      </c>
      <c r="B12473" s="2">
        <v>43.603870000000001</v>
      </c>
      <c r="C12473" s="3">
        <v>1174</v>
      </c>
      <c r="D12473" s="4">
        <v>12820</v>
      </c>
      <c r="E12473" t="s">
        <v>1429</v>
      </c>
      <c r="F12473" s="4" t="s">
        <v>12927</v>
      </c>
      <c r="G12473" s="5">
        <v>902</v>
      </c>
      <c r="H12473" s="6">
        <v>0.16297120000000001</v>
      </c>
      <c r="I12473" s="7">
        <v>71.667000000000002</v>
      </c>
    </row>
    <row r="12474" spans="1:12" x14ac:dyDescent="0.25">
      <c r="A12474">
        <v>82943</v>
      </c>
      <c r="B12474" s="2">
        <v>43.603619999999999</v>
      </c>
      <c r="C12474" s="3">
        <v>145</v>
      </c>
      <c r="D12474" s="4">
        <v>40540</v>
      </c>
      <c r="E12474" t="s">
        <v>7435</v>
      </c>
      <c r="F12474" s="4" t="s">
        <v>14657</v>
      </c>
      <c r="G12474" s="5">
        <v>130</v>
      </c>
      <c r="H12474" s="6">
        <v>0.18320610000000001</v>
      </c>
      <c r="I12474" s="7">
        <v>68.167000000000002</v>
      </c>
    </row>
    <row r="12475" spans="1:12" x14ac:dyDescent="0.25">
      <c r="A12475">
        <v>36024</v>
      </c>
      <c r="B12475" s="2">
        <v>43.602719999999998</v>
      </c>
      <c r="C12475" s="3">
        <v>5032</v>
      </c>
      <c r="D12475" s="4">
        <v>33860</v>
      </c>
      <c r="E12475" t="s">
        <v>7181</v>
      </c>
      <c r="F12475" s="4" t="s">
        <v>7027</v>
      </c>
      <c r="G12475" s="5">
        <v>3637</v>
      </c>
      <c r="H12475" s="6">
        <v>0.1853176</v>
      </c>
      <c r="I12475" s="7">
        <v>67.8</v>
      </c>
      <c r="J12475" s="2">
        <v>34</v>
      </c>
      <c r="K12475">
        <v>2</v>
      </c>
    </row>
    <row r="12476" spans="1:12" x14ac:dyDescent="0.25">
      <c r="A12476">
        <v>47993</v>
      </c>
      <c r="B12476" s="2">
        <v>43.601170000000003</v>
      </c>
      <c r="C12476" s="3">
        <v>4116</v>
      </c>
      <c r="E12476" t="s">
        <v>3832</v>
      </c>
      <c r="F12476" s="4" t="s">
        <v>8800</v>
      </c>
      <c r="G12476" s="5">
        <v>2832</v>
      </c>
      <c r="H12476" s="6">
        <v>0.18849279999999999</v>
      </c>
      <c r="I12476" s="7">
        <v>67.25</v>
      </c>
    </row>
    <row r="12477" spans="1:12" x14ac:dyDescent="0.25">
      <c r="A12477">
        <v>15007</v>
      </c>
      <c r="B12477" s="2">
        <v>43.600439999999999</v>
      </c>
      <c r="C12477" s="3">
        <v>254</v>
      </c>
      <c r="D12477" s="4">
        <v>38300</v>
      </c>
      <c r="E12477" t="s">
        <v>3008</v>
      </c>
      <c r="F12477" s="4" t="s">
        <v>3003</v>
      </c>
      <c r="G12477" s="5">
        <v>223</v>
      </c>
      <c r="H12477" s="6">
        <v>0.2376682</v>
      </c>
      <c r="I12477" s="7">
        <v>58.75</v>
      </c>
      <c r="J12477" s="2">
        <v>33.5</v>
      </c>
      <c r="K12477">
        <v>2</v>
      </c>
    </row>
    <row r="12478" spans="1:12" x14ac:dyDescent="0.25">
      <c r="A12478">
        <v>64742</v>
      </c>
      <c r="B12478" s="2">
        <v>43.600009999999997</v>
      </c>
      <c r="C12478" s="3">
        <v>2321</v>
      </c>
      <c r="D12478" s="4">
        <v>28140</v>
      </c>
      <c r="E12478" t="s">
        <v>6033</v>
      </c>
      <c r="F12478" s="4" t="s">
        <v>12102</v>
      </c>
      <c r="G12478" s="5">
        <v>1598</v>
      </c>
      <c r="H12478" s="6">
        <v>0.18699189999999999</v>
      </c>
      <c r="I12478" s="7">
        <v>67.5</v>
      </c>
      <c r="J12478" s="2">
        <v>58</v>
      </c>
      <c r="K12478">
        <v>1</v>
      </c>
    </row>
    <row r="12479" spans="1:12" x14ac:dyDescent="0.25">
      <c r="A12479">
        <v>38506</v>
      </c>
      <c r="B12479" s="2">
        <v>43.595199999999998</v>
      </c>
      <c r="C12479" s="3">
        <v>27111</v>
      </c>
      <c r="D12479" s="4">
        <v>18260</v>
      </c>
      <c r="E12479" t="s">
        <v>7607</v>
      </c>
      <c r="F12479" s="4" t="s">
        <v>7348</v>
      </c>
      <c r="G12479" s="5">
        <v>18520</v>
      </c>
      <c r="H12479" s="6">
        <v>0.24285950000000001</v>
      </c>
      <c r="I12479" s="7">
        <v>57.844000000000001</v>
      </c>
      <c r="J12479" s="2">
        <v>55</v>
      </c>
      <c r="K12479">
        <v>2</v>
      </c>
    </row>
    <row r="12480" spans="1:12" x14ac:dyDescent="0.25">
      <c r="A12480">
        <v>56232</v>
      </c>
      <c r="B12480" s="2">
        <v>43.590339999999998</v>
      </c>
      <c r="C12480" s="3">
        <v>2466</v>
      </c>
      <c r="E12480" t="s">
        <v>3136</v>
      </c>
      <c r="F12480" s="4" t="s">
        <v>10428</v>
      </c>
      <c r="G12480" s="5">
        <v>1756</v>
      </c>
      <c r="H12480" s="6">
        <v>0.220831</v>
      </c>
      <c r="I12480" s="7">
        <v>61.640999999999998</v>
      </c>
      <c r="J12480" s="2">
        <v>69</v>
      </c>
      <c r="K12480">
        <v>1</v>
      </c>
    </row>
    <row r="12481" spans="1:11" x14ac:dyDescent="0.25">
      <c r="A12481">
        <v>68763</v>
      </c>
      <c r="B12481" s="2">
        <v>43.589080000000003</v>
      </c>
      <c r="C12481" s="3">
        <v>4848</v>
      </c>
      <c r="E12481" t="s">
        <v>12836</v>
      </c>
      <c r="F12481" s="4" t="s">
        <v>12738</v>
      </c>
      <c r="G12481" s="5">
        <v>3523</v>
      </c>
      <c r="H12481" s="6">
        <v>0.21850169999999999</v>
      </c>
      <c r="I12481" s="7">
        <v>62.042000000000002</v>
      </c>
      <c r="J12481" s="2">
        <v>58.5</v>
      </c>
      <c r="K12481">
        <v>2</v>
      </c>
    </row>
    <row r="12482" spans="1:11" x14ac:dyDescent="0.25">
      <c r="A12482">
        <v>60429</v>
      </c>
      <c r="B12482" s="2">
        <v>43.585819999999998</v>
      </c>
      <c r="C12482" s="3">
        <v>15746</v>
      </c>
      <c r="D12482" s="4">
        <v>16980</v>
      </c>
      <c r="E12482" t="s">
        <v>11570</v>
      </c>
      <c r="F12482" s="4" t="s">
        <v>11490</v>
      </c>
      <c r="G12482" s="5">
        <v>10114</v>
      </c>
      <c r="H12482" s="6">
        <v>0.2157406</v>
      </c>
      <c r="I12482" s="7">
        <v>62.514000000000003</v>
      </c>
      <c r="J12482" s="2">
        <v>69</v>
      </c>
      <c r="K12482">
        <v>1</v>
      </c>
    </row>
    <row r="12483" spans="1:11" x14ac:dyDescent="0.25">
      <c r="A12483">
        <v>57220</v>
      </c>
      <c r="B12483" s="2">
        <v>43.583289999999998</v>
      </c>
      <c r="C12483" s="3">
        <v>781</v>
      </c>
      <c r="D12483" s="4">
        <v>15100</v>
      </c>
      <c r="E12483" t="s">
        <v>7716</v>
      </c>
      <c r="F12483" s="4" t="s">
        <v>10877</v>
      </c>
      <c r="G12483" s="5">
        <v>451</v>
      </c>
      <c r="H12483" s="6">
        <v>0.248337</v>
      </c>
      <c r="I12483" s="7">
        <v>56.875</v>
      </c>
    </row>
    <row r="12484" spans="1:11" x14ac:dyDescent="0.25">
      <c r="A12484">
        <v>59313</v>
      </c>
      <c r="B12484" s="2">
        <v>43.58276</v>
      </c>
      <c r="C12484" s="3">
        <v>2555</v>
      </c>
      <c r="E12484" t="s">
        <v>5626</v>
      </c>
      <c r="F12484" s="4" t="s">
        <v>11278</v>
      </c>
      <c r="G12484" s="5">
        <v>1738</v>
      </c>
      <c r="H12484" s="6">
        <v>0.16331219999999999</v>
      </c>
      <c r="I12484" s="7">
        <v>71.563000000000002</v>
      </c>
    </row>
    <row r="12485" spans="1:11" x14ac:dyDescent="0.25">
      <c r="A12485">
        <v>84015</v>
      </c>
      <c r="B12485" s="2">
        <v>43.574039999999997</v>
      </c>
      <c r="C12485" s="3">
        <v>63074</v>
      </c>
      <c r="D12485" s="4">
        <v>36260</v>
      </c>
      <c r="E12485" t="s">
        <v>3603</v>
      </c>
      <c r="F12485" s="4" t="s">
        <v>14851</v>
      </c>
      <c r="G12485" s="5">
        <v>34691</v>
      </c>
      <c r="H12485" s="6">
        <v>0.20405870000000001</v>
      </c>
      <c r="I12485" s="7">
        <v>64.521000000000001</v>
      </c>
      <c r="J12485" s="2">
        <v>48.571399999999997</v>
      </c>
      <c r="K12485">
        <v>7</v>
      </c>
    </row>
    <row r="12486" spans="1:11" x14ac:dyDescent="0.25">
      <c r="A12486">
        <v>12424</v>
      </c>
      <c r="B12486" s="2">
        <v>43.565689999999996</v>
      </c>
      <c r="C12486" s="3">
        <v>246</v>
      </c>
      <c r="E12486" t="s">
        <v>2199</v>
      </c>
      <c r="F12486" s="4" t="s">
        <v>1280</v>
      </c>
      <c r="G12486" s="5">
        <v>203</v>
      </c>
      <c r="H12486" s="6">
        <v>0.3676471</v>
      </c>
      <c r="I12486" s="7">
        <v>36.25</v>
      </c>
    </row>
    <row r="12487" spans="1:11" x14ac:dyDescent="0.25">
      <c r="A12487">
        <v>58214</v>
      </c>
      <c r="B12487" s="2">
        <v>43.56559</v>
      </c>
      <c r="C12487" s="3">
        <v>266</v>
      </c>
      <c r="D12487" s="4">
        <v>24220</v>
      </c>
      <c r="E12487" t="s">
        <v>11100</v>
      </c>
      <c r="F12487" s="4" t="s">
        <v>11069</v>
      </c>
      <c r="G12487" s="5">
        <v>238</v>
      </c>
      <c r="H12487" s="6">
        <v>0.15546219999999999</v>
      </c>
      <c r="I12487" s="7">
        <v>72.917000000000002</v>
      </c>
    </row>
    <row r="12488" spans="1:11" x14ac:dyDescent="0.25">
      <c r="A12488">
        <v>68741</v>
      </c>
      <c r="B12488" s="2">
        <v>43.565399999999997</v>
      </c>
      <c r="C12488" s="3">
        <v>828</v>
      </c>
      <c r="D12488" s="4">
        <v>43580</v>
      </c>
      <c r="E12488" t="s">
        <v>8551</v>
      </c>
      <c r="F12488" s="4" t="s">
        <v>12738</v>
      </c>
      <c r="G12488" s="5">
        <v>558</v>
      </c>
      <c r="H12488" s="6">
        <v>0.15053759999999999</v>
      </c>
      <c r="I12488" s="7">
        <v>73.75</v>
      </c>
      <c r="J12488" s="2">
        <v>43</v>
      </c>
      <c r="K12488">
        <v>1</v>
      </c>
    </row>
    <row r="12489" spans="1:11" x14ac:dyDescent="0.25">
      <c r="A12489">
        <v>96112</v>
      </c>
      <c r="B12489" s="2">
        <v>43.56523</v>
      </c>
      <c r="C12489" s="3">
        <v>230</v>
      </c>
      <c r="E12489" t="s">
        <v>16076</v>
      </c>
      <c r="F12489" s="4" t="s">
        <v>15368</v>
      </c>
      <c r="G12489" s="5">
        <v>138</v>
      </c>
      <c r="H12489" s="6">
        <v>0.25179859999999998</v>
      </c>
      <c r="I12489" s="7">
        <v>56.25</v>
      </c>
    </row>
    <row r="12490" spans="1:11" x14ac:dyDescent="0.25">
      <c r="A12490">
        <v>92139</v>
      </c>
      <c r="B12490" s="2">
        <v>43.559609999999999</v>
      </c>
      <c r="C12490" s="3">
        <v>37450</v>
      </c>
      <c r="D12490" s="4">
        <v>41740</v>
      </c>
      <c r="E12490" t="s">
        <v>14226</v>
      </c>
      <c r="F12490" s="4" t="s">
        <v>15368</v>
      </c>
      <c r="G12490" s="5">
        <v>23353</v>
      </c>
      <c r="H12490" s="6">
        <v>0.21299190000000001</v>
      </c>
      <c r="I12490" s="7">
        <v>62.954000000000001</v>
      </c>
      <c r="J12490" s="2">
        <v>42.333300000000001</v>
      </c>
      <c r="K12490">
        <v>3</v>
      </c>
    </row>
    <row r="12491" spans="1:11" x14ac:dyDescent="0.25">
      <c r="A12491">
        <v>70454</v>
      </c>
      <c r="B12491" s="2">
        <v>43.549759999999999</v>
      </c>
      <c r="C12491" s="3">
        <v>27690</v>
      </c>
      <c r="D12491" s="4">
        <v>25220</v>
      </c>
      <c r="E12491" t="s">
        <v>12992</v>
      </c>
      <c r="F12491" s="4" t="s">
        <v>12927</v>
      </c>
      <c r="G12491" s="5">
        <v>17811</v>
      </c>
      <c r="H12491" s="6">
        <v>0.207063</v>
      </c>
      <c r="I12491" s="7">
        <v>63.976999999999997</v>
      </c>
      <c r="J12491" s="2">
        <v>37.333300000000001</v>
      </c>
      <c r="K12491">
        <v>3</v>
      </c>
    </row>
    <row r="12492" spans="1:11" x14ac:dyDescent="0.25">
      <c r="A12492">
        <v>47940</v>
      </c>
      <c r="B12492" s="2">
        <v>43.545270000000002</v>
      </c>
      <c r="C12492" s="3">
        <v>1402</v>
      </c>
      <c r="D12492" s="4">
        <v>18820</v>
      </c>
      <c r="E12492" t="s">
        <v>3412</v>
      </c>
      <c r="F12492" s="4" t="s">
        <v>8800</v>
      </c>
      <c r="G12492" s="5">
        <v>944</v>
      </c>
      <c r="H12492" s="6">
        <v>0.16737289999999999</v>
      </c>
      <c r="I12492" s="7">
        <v>70.832999999999998</v>
      </c>
      <c r="J12492" s="2">
        <v>50</v>
      </c>
      <c r="K12492">
        <v>1</v>
      </c>
    </row>
    <row r="12493" spans="1:11" x14ac:dyDescent="0.25">
      <c r="A12493">
        <v>54814</v>
      </c>
      <c r="B12493" s="2">
        <v>43.544609999999999</v>
      </c>
      <c r="C12493" s="3">
        <v>2558</v>
      </c>
      <c r="E12493" t="s">
        <v>10366</v>
      </c>
      <c r="F12493" s="4" t="s">
        <v>10031</v>
      </c>
      <c r="G12493" s="5">
        <v>1800</v>
      </c>
      <c r="H12493" s="6">
        <v>0.30705159999999998</v>
      </c>
      <c r="I12493" s="7">
        <v>46.68</v>
      </c>
      <c r="J12493" s="2">
        <v>49.666699999999999</v>
      </c>
      <c r="K12493">
        <v>3</v>
      </c>
    </row>
    <row r="12494" spans="1:11" x14ac:dyDescent="0.25">
      <c r="A12494">
        <v>4285</v>
      </c>
      <c r="B12494" s="2">
        <v>43.544089999999997</v>
      </c>
      <c r="C12494" s="3">
        <v>490</v>
      </c>
      <c r="E12494" t="s">
        <v>795</v>
      </c>
      <c r="F12494" s="4" t="s">
        <v>701</v>
      </c>
      <c r="G12494" s="5">
        <v>407</v>
      </c>
      <c r="H12494" s="6">
        <v>0.30712529999999999</v>
      </c>
      <c r="I12494" s="7">
        <v>46.667000000000002</v>
      </c>
      <c r="J12494" s="2">
        <v>77</v>
      </c>
      <c r="K12494">
        <v>1</v>
      </c>
    </row>
    <row r="12495" spans="1:11" x14ac:dyDescent="0.25">
      <c r="A12495">
        <v>76365</v>
      </c>
      <c r="B12495" s="2">
        <v>43.543219999999998</v>
      </c>
      <c r="C12495" s="3">
        <v>4670</v>
      </c>
      <c r="D12495" s="4">
        <v>48660</v>
      </c>
      <c r="E12495" t="s">
        <v>2852</v>
      </c>
      <c r="F12495" s="4" t="s">
        <v>13752</v>
      </c>
      <c r="G12495" s="5">
        <v>3227</v>
      </c>
      <c r="H12495" s="6">
        <v>0.20198260000000001</v>
      </c>
      <c r="I12495" s="7">
        <v>64.835999999999999</v>
      </c>
      <c r="J12495" s="2">
        <v>61</v>
      </c>
      <c r="K12495">
        <v>2</v>
      </c>
    </row>
    <row r="12496" spans="1:11" x14ac:dyDescent="0.25">
      <c r="A12496">
        <v>50440</v>
      </c>
      <c r="B12496" s="2">
        <v>43.542349999999999</v>
      </c>
      <c r="C12496" s="3">
        <v>540</v>
      </c>
      <c r="D12496" s="4">
        <v>32380</v>
      </c>
      <c r="E12496" t="s">
        <v>172</v>
      </c>
      <c r="F12496" s="4" t="s">
        <v>9593</v>
      </c>
      <c r="G12496" s="5">
        <v>402</v>
      </c>
      <c r="H12496" s="6">
        <v>0.1666667</v>
      </c>
      <c r="I12496" s="7">
        <v>70.938000000000002</v>
      </c>
    </row>
    <row r="12497" spans="1:12" x14ac:dyDescent="0.25">
      <c r="A12497">
        <v>76401</v>
      </c>
      <c r="B12497" s="2">
        <v>43.53866</v>
      </c>
      <c r="C12497" s="3">
        <v>27014</v>
      </c>
      <c r="D12497" s="4">
        <v>44500</v>
      </c>
      <c r="E12497" t="s">
        <v>13932</v>
      </c>
      <c r="F12497" s="4" t="s">
        <v>13752</v>
      </c>
      <c r="G12497" s="5">
        <v>15010</v>
      </c>
      <c r="H12497" s="6">
        <v>0.27706350000000002</v>
      </c>
      <c r="I12497" s="7">
        <v>51.86</v>
      </c>
      <c r="J12497" s="2">
        <v>50.333300000000001</v>
      </c>
      <c r="K12497">
        <v>6</v>
      </c>
    </row>
    <row r="12498" spans="1:12" x14ac:dyDescent="0.25">
      <c r="A12498">
        <v>28690</v>
      </c>
      <c r="B12498" s="2">
        <v>43.533520000000003</v>
      </c>
      <c r="C12498" s="3">
        <v>9057</v>
      </c>
      <c r="D12498" s="4">
        <v>25860</v>
      </c>
      <c r="E12498" t="s">
        <v>6071</v>
      </c>
      <c r="F12498" s="4" t="s">
        <v>5642</v>
      </c>
      <c r="G12498" s="5">
        <v>6480</v>
      </c>
      <c r="H12498" s="6">
        <v>0.22839509999999999</v>
      </c>
      <c r="I12498" s="7">
        <v>60.264000000000003</v>
      </c>
      <c r="J12498" s="2">
        <v>48.5</v>
      </c>
      <c r="K12498">
        <v>2</v>
      </c>
    </row>
    <row r="12499" spans="1:12" x14ac:dyDescent="0.25">
      <c r="A12499">
        <v>59901</v>
      </c>
      <c r="B12499" s="2">
        <v>43.52393</v>
      </c>
      <c r="C12499" s="3">
        <v>49791</v>
      </c>
      <c r="D12499" s="4">
        <v>28060</v>
      </c>
      <c r="E12499" t="s">
        <v>11478</v>
      </c>
      <c r="F12499" s="4" t="s">
        <v>11278</v>
      </c>
      <c r="G12499" s="5">
        <v>33585</v>
      </c>
      <c r="H12499" s="6">
        <v>0.26094210000000001</v>
      </c>
      <c r="I12499" s="7">
        <v>54.637999999999998</v>
      </c>
      <c r="J12499" s="2">
        <v>52.115400000000001</v>
      </c>
      <c r="K12499">
        <v>26</v>
      </c>
      <c r="L12499" s="2">
        <v>96.7</v>
      </c>
    </row>
    <row r="12500" spans="1:12" x14ac:dyDescent="0.25">
      <c r="A12500">
        <v>87068</v>
      </c>
      <c r="B12500" s="2">
        <v>43.515070000000001</v>
      </c>
      <c r="C12500" s="3">
        <v>4794</v>
      </c>
      <c r="D12500" s="4">
        <v>10740</v>
      </c>
      <c r="E12500" t="s">
        <v>15165</v>
      </c>
      <c r="F12500" s="4" t="s">
        <v>15124</v>
      </c>
      <c r="G12500" s="5">
        <v>3434</v>
      </c>
      <c r="H12500" s="6">
        <v>0.22277230000000001</v>
      </c>
      <c r="I12500" s="7">
        <v>61.223999999999997</v>
      </c>
      <c r="J12500" s="2">
        <v>51</v>
      </c>
      <c r="K12500">
        <v>2</v>
      </c>
    </row>
    <row r="12501" spans="1:12" x14ac:dyDescent="0.25">
      <c r="A12501">
        <v>3230</v>
      </c>
      <c r="B12501" s="2">
        <v>43.514009999999999</v>
      </c>
      <c r="C12501" s="3">
        <v>1324</v>
      </c>
      <c r="D12501" s="4">
        <v>18180</v>
      </c>
      <c r="E12501" t="s">
        <v>551</v>
      </c>
      <c r="F12501" s="4" t="s">
        <v>520</v>
      </c>
      <c r="G12501" s="5">
        <v>991</v>
      </c>
      <c r="H12501" s="6">
        <v>0.202621</v>
      </c>
      <c r="I12501" s="7">
        <v>64.701999999999998</v>
      </c>
    </row>
    <row r="12502" spans="1:12" x14ac:dyDescent="0.25">
      <c r="A12502">
        <v>61420</v>
      </c>
      <c r="B12502" s="2">
        <v>43.513559999999998</v>
      </c>
      <c r="C12502" s="3">
        <v>1121</v>
      </c>
      <c r="D12502" s="4">
        <v>31380</v>
      </c>
      <c r="E12502" t="s">
        <v>11739</v>
      </c>
      <c r="F12502" s="4" t="s">
        <v>11490</v>
      </c>
      <c r="G12502" s="5">
        <v>885</v>
      </c>
      <c r="H12502" s="6">
        <v>0.18397289999999999</v>
      </c>
      <c r="I12502" s="7">
        <v>67.917000000000002</v>
      </c>
      <c r="J12502" s="2">
        <v>29</v>
      </c>
      <c r="K12502">
        <v>1</v>
      </c>
    </row>
    <row r="12503" spans="1:12" x14ac:dyDescent="0.25">
      <c r="A12503">
        <v>43347</v>
      </c>
      <c r="B12503" s="2">
        <v>43.513120000000001</v>
      </c>
      <c r="C12503" s="3">
        <v>1393</v>
      </c>
      <c r="D12503" s="4">
        <v>13340</v>
      </c>
      <c r="E12503" t="s">
        <v>8358</v>
      </c>
      <c r="F12503" s="4" t="s">
        <v>8295</v>
      </c>
      <c r="G12503" s="5">
        <v>935</v>
      </c>
      <c r="H12503" s="6">
        <v>0.17754010000000001</v>
      </c>
      <c r="I12503" s="7">
        <v>69.028000000000006</v>
      </c>
      <c r="J12503" s="2">
        <v>61</v>
      </c>
      <c r="K12503">
        <v>1</v>
      </c>
    </row>
    <row r="12504" spans="1:12" x14ac:dyDescent="0.25">
      <c r="A12504">
        <v>56127</v>
      </c>
      <c r="B12504" s="2">
        <v>43.512819999999998</v>
      </c>
      <c r="C12504" s="3">
        <v>425</v>
      </c>
      <c r="E12504" t="s">
        <v>10637</v>
      </c>
      <c r="F12504" s="4" t="s">
        <v>10428</v>
      </c>
      <c r="G12504" s="5">
        <v>324</v>
      </c>
      <c r="H12504" s="6">
        <v>0.13846149999999999</v>
      </c>
      <c r="I12504" s="7">
        <v>75.781000000000006</v>
      </c>
    </row>
    <row r="12505" spans="1:12" x14ac:dyDescent="0.25">
      <c r="A12505">
        <v>72134</v>
      </c>
      <c r="B12505" s="2">
        <v>43.512689999999999</v>
      </c>
      <c r="C12505" s="3">
        <v>375</v>
      </c>
      <c r="E12505" t="s">
        <v>13286</v>
      </c>
      <c r="F12505" s="4" t="s">
        <v>13183</v>
      </c>
      <c r="G12505" s="5">
        <v>219</v>
      </c>
      <c r="H12505" s="6">
        <v>0.12727269999999999</v>
      </c>
      <c r="I12505" s="7">
        <v>77.707999999999998</v>
      </c>
    </row>
    <row r="12506" spans="1:12" x14ac:dyDescent="0.25">
      <c r="A12506">
        <v>43452</v>
      </c>
      <c r="B12506" s="2">
        <v>43.51023</v>
      </c>
      <c r="C12506" s="3">
        <v>13678</v>
      </c>
      <c r="D12506" s="4">
        <v>38840</v>
      </c>
      <c r="E12506" t="s">
        <v>4300</v>
      </c>
      <c r="F12506" s="4" t="s">
        <v>8295</v>
      </c>
      <c r="G12506" s="5">
        <v>10053</v>
      </c>
      <c r="H12506" s="6">
        <v>0.2254824</v>
      </c>
      <c r="I12506" s="7">
        <v>60.734999999999999</v>
      </c>
      <c r="J12506" s="2">
        <v>43.142899999999997</v>
      </c>
      <c r="K12506">
        <v>7</v>
      </c>
    </row>
    <row r="12507" spans="1:12" x14ac:dyDescent="0.25">
      <c r="A12507">
        <v>96795</v>
      </c>
      <c r="B12507" s="2">
        <v>43.506279999999997</v>
      </c>
      <c r="C12507" s="3">
        <v>10508</v>
      </c>
      <c r="D12507" s="4">
        <v>46520</v>
      </c>
      <c r="E12507" t="s">
        <v>16166</v>
      </c>
      <c r="F12507" s="4" t="s">
        <v>16099</v>
      </c>
      <c r="G12507" s="5">
        <v>6466</v>
      </c>
      <c r="H12507" s="6">
        <v>0.1459944</v>
      </c>
      <c r="I12507" s="7">
        <v>74.471000000000004</v>
      </c>
      <c r="J12507" s="2">
        <v>39</v>
      </c>
      <c r="K12507">
        <v>1</v>
      </c>
    </row>
    <row r="12508" spans="1:12" x14ac:dyDescent="0.25">
      <c r="A12508">
        <v>23438</v>
      </c>
      <c r="B12508" s="2">
        <v>43.50441</v>
      </c>
      <c r="C12508" s="3">
        <v>1891</v>
      </c>
      <c r="D12508" s="4">
        <v>47260</v>
      </c>
      <c r="E12508" t="s">
        <v>4871</v>
      </c>
      <c r="F12508" s="4" t="s">
        <v>4335</v>
      </c>
      <c r="G12508" s="5">
        <v>1347</v>
      </c>
      <c r="H12508" s="6">
        <v>0.19673350000000001</v>
      </c>
      <c r="I12508" s="7">
        <v>65.7</v>
      </c>
    </row>
    <row r="12509" spans="1:12" x14ac:dyDescent="0.25">
      <c r="A12509">
        <v>44708</v>
      </c>
      <c r="B12509" s="2">
        <v>43.499859999999998</v>
      </c>
      <c r="C12509" s="3">
        <v>24982</v>
      </c>
      <c r="D12509" s="4">
        <v>15940</v>
      </c>
      <c r="E12509" t="s">
        <v>287</v>
      </c>
      <c r="F12509" s="4" t="s">
        <v>8295</v>
      </c>
      <c r="G12509" s="5">
        <v>17631</v>
      </c>
      <c r="H12509" s="6">
        <v>0.2497731</v>
      </c>
      <c r="I12509" s="7">
        <v>56.533000000000001</v>
      </c>
      <c r="J12509" s="2">
        <v>42.375</v>
      </c>
      <c r="K12509">
        <v>8</v>
      </c>
    </row>
    <row r="12510" spans="1:12" x14ac:dyDescent="0.25">
      <c r="A12510">
        <v>68667</v>
      </c>
      <c r="B12510" s="2">
        <v>43.495609999999999</v>
      </c>
      <c r="C12510" s="3">
        <v>140</v>
      </c>
      <c r="E12510" t="s">
        <v>2171</v>
      </c>
      <c r="F12510" s="4" t="s">
        <v>12738</v>
      </c>
      <c r="G12510" s="5">
        <v>123</v>
      </c>
      <c r="H12510" s="6">
        <v>8.06452E-2</v>
      </c>
      <c r="I12510" s="7">
        <v>85.757999999999996</v>
      </c>
    </row>
    <row r="12511" spans="1:12" x14ac:dyDescent="0.25">
      <c r="A12511">
        <v>73949</v>
      </c>
      <c r="B12511" s="2">
        <v>43.495359999999998</v>
      </c>
      <c r="C12511" s="3">
        <v>1439</v>
      </c>
      <c r="D12511" s="4">
        <v>25100</v>
      </c>
      <c r="E12511" t="s">
        <v>13583</v>
      </c>
      <c r="F12511" s="4" t="s">
        <v>13462</v>
      </c>
      <c r="G12511" s="5">
        <v>953</v>
      </c>
      <c r="H12511" s="6">
        <v>0.2549843</v>
      </c>
      <c r="I12511" s="7">
        <v>55.625</v>
      </c>
    </row>
    <row r="12512" spans="1:12" x14ac:dyDescent="0.25">
      <c r="A12512">
        <v>4967</v>
      </c>
      <c r="B12512" s="2">
        <v>43.494459999999997</v>
      </c>
      <c r="C12512" s="3">
        <v>4196</v>
      </c>
      <c r="E12512" t="s">
        <v>79</v>
      </c>
      <c r="F12512" s="4" t="s">
        <v>701</v>
      </c>
      <c r="G12512" s="5">
        <v>2809</v>
      </c>
      <c r="H12512" s="6">
        <v>0.20398720000000001</v>
      </c>
      <c r="I12512" s="7">
        <v>64.430000000000007</v>
      </c>
      <c r="J12512" s="2">
        <v>46.25</v>
      </c>
      <c r="K12512">
        <v>4</v>
      </c>
    </row>
    <row r="12513" spans="1:12" x14ac:dyDescent="0.25">
      <c r="A12513">
        <v>13606</v>
      </c>
      <c r="B12513" s="2">
        <v>43.493229999999997</v>
      </c>
      <c r="C12513" s="3">
        <v>3101</v>
      </c>
      <c r="D12513" s="4">
        <v>48060</v>
      </c>
      <c r="E12513" t="s">
        <v>2640</v>
      </c>
      <c r="F12513" s="4" t="s">
        <v>1280</v>
      </c>
      <c r="G12513" s="5">
        <v>2328</v>
      </c>
      <c r="H12513" s="6">
        <v>0.20231959999999999</v>
      </c>
      <c r="I12513" s="7">
        <v>64.715000000000003</v>
      </c>
    </row>
    <row r="12514" spans="1:12" x14ac:dyDescent="0.25">
      <c r="A12514">
        <v>51638</v>
      </c>
      <c r="B12514" s="2">
        <v>43.492400000000004</v>
      </c>
      <c r="C12514" s="3">
        <v>1475</v>
      </c>
      <c r="E12514" t="s">
        <v>268</v>
      </c>
      <c r="F12514" s="4" t="s">
        <v>9593</v>
      </c>
      <c r="G12514" s="5">
        <v>1123</v>
      </c>
      <c r="H12514" s="6">
        <v>0.1950134</v>
      </c>
      <c r="I12514" s="7">
        <v>65.971999999999994</v>
      </c>
      <c r="J12514" s="2">
        <v>38</v>
      </c>
      <c r="K12514">
        <v>1</v>
      </c>
    </row>
    <row r="12515" spans="1:12" x14ac:dyDescent="0.25">
      <c r="A12515">
        <v>1344</v>
      </c>
      <c r="B12515" s="2">
        <v>43.491869999999999</v>
      </c>
      <c r="C12515" s="3">
        <v>1557</v>
      </c>
      <c r="D12515" s="4">
        <v>24640</v>
      </c>
      <c r="E12515" t="s">
        <v>121</v>
      </c>
      <c r="F12515" s="4" t="s">
        <v>21</v>
      </c>
      <c r="G12515" s="5">
        <v>1090</v>
      </c>
      <c r="H12515" s="6">
        <v>0.20183490000000001</v>
      </c>
      <c r="I12515" s="7">
        <v>64.792000000000002</v>
      </c>
    </row>
    <row r="12516" spans="1:12" x14ac:dyDescent="0.25">
      <c r="A12516">
        <v>78064</v>
      </c>
      <c r="B12516" s="2">
        <v>43.489429999999999</v>
      </c>
      <c r="C12516" s="3">
        <v>14279</v>
      </c>
      <c r="D12516" s="4">
        <v>41700</v>
      </c>
      <c r="E12516" t="s">
        <v>12511</v>
      </c>
      <c r="F12516" s="4" t="s">
        <v>13752</v>
      </c>
      <c r="G12516" s="5">
        <v>9128</v>
      </c>
      <c r="H12516" s="6">
        <v>0.2154672</v>
      </c>
      <c r="I12516" s="7">
        <v>62.435000000000002</v>
      </c>
    </row>
    <row r="12517" spans="1:12" x14ac:dyDescent="0.25">
      <c r="A12517">
        <v>45238</v>
      </c>
      <c r="B12517" s="2">
        <v>43.479990000000001</v>
      </c>
      <c r="C12517" s="3">
        <v>46053</v>
      </c>
      <c r="D12517" s="4">
        <v>17140</v>
      </c>
      <c r="E12517" t="s">
        <v>8663</v>
      </c>
      <c r="F12517" s="4" t="s">
        <v>8295</v>
      </c>
      <c r="G12517" s="5">
        <v>30318</v>
      </c>
      <c r="H12517" s="6">
        <v>0.21294279999999999</v>
      </c>
      <c r="I12517" s="7">
        <v>62.866</v>
      </c>
      <c r="J12517" s="2">
        <v>44.838700000000003</v>
      </c>
      <c r="K12517">
        <v>31</v>
      </c>
      <c r="L12517" s="2">
        <v>76.3</v>
      </c>
    </row>
    <row r="12518" spans="1:12" x14ac:dyDescent="0.25">
      <c r="A12518">
        <v>52530</v>
      </c>
      <c r="B12518" s="2">
        <v>43.472560000000001</v>
      </c>
      <c r="C12518" s="3">
        <v>1016</v>
      </c>
      <c r="D12518" s="4">
        <v>36900</v>
      </c>
      <c r="E12518" t="s">
        <v>9979</v>
      </c>
      <c r="F12518" s="4" t="s">
        <v>9593</v>
      </c>
      <c r="G12518" s="5">
        <v>712</v>
      </c>
      <c r="H12518" s="6">
        <v>0.16994380000000001</v>
      </c>
      <c r="I12518" s="7">
        <v>70.287999999999997</v>
      </c>
    </row>
    <row r="12519" spans="1:12" x14ac:dyDescent="0.25">
      <c r="A12519">
        <v>79380</v>
      </c>
      <c r="B12519" s="2">
        <v>43.472360000000002</v>
      </c>
      <c r="C12519" s="3">
        <v>277</v>
      </c>
      <c r="D12519" s="4">
        <v>30220</v>
      </c>
      <c r="E12519" t="s">
        <v>14416</v>
      </c>
      <c r="F12519" s="4" t="s">
        <v>13752</v>
      </c>
      <c r="G12519" s="5">
        <v>153</v>
      </c>
      <c r="H12519" s="6">
        <v>0.26623380000000002</v>
      </c>
      <c r="I12519" s="7">
        <v>53.646000000000001</v>
      </c>
    </row>
    <row r="12520" spans="1:12" x14ac:dyDescent="0.25">
      <c r="A12520">
        <v>67401</v>
      </c>
      <c r="B12520" s="2">
        <v>43.464300000000001</v>
      </c>
      <c r="C12520" s="3">
        <v>51394</v>
      </c>
      <c r="D12520" s="4">
        <v>41460</v>
      </c>
      <c r="E12520" t="s">
        <v>3254</v>
      </c>
      <c r="F12520" s="4" t="s">
        <v>12494</v>
      </c>
      <c r="G12520" s="5">
        <v>33494</v>
      </c>
      <c r="H12520" s="6">
        <v>0.24624570000000001</v>
      </c>
      <c r="I12520" s="7">
        <v>57.098999999999997</v>
      </c>
      <c r="J12520" s="2">
        <v>49.5</v>
      </c>
      <c r="K12520">
        <v>18</v>
      </c>
      <c r="L12520" s="2">
        <v>92.1</v>
      </c>
    </row>
    <row r="12521" spans="1:12" x14ac:dyDescent="0.25">
      <c r="A12521">
        <v>46382</v>
      </c>
      <c r="B12521" s="2">
        <v>43.455919999999999</v>
      </c>
      <c r="C12521" s="3">
        <v>2071</v>
      </c>
      <c r="D12521" s="4">
        <v>33140</v>
      </c>
      <c r="E12521" t="s">
        <v>5897</v>
      </c>
      <c r="F12521" s="4" t="s">
        <v>8800</v>
      </c>
      <c r="G12521" s="5">
        <v>1496</v>
      </c>
      <c r="H12521" s="6">
        <v>9.8930500000000005E-2</v>
      </c>
      <c r="I12521" s="7">
        <v>82.552000000000007</v>
      </c>
    </row>
    <row r="12522" spans="1:12" x14ac:dyDescent="0.25">
      <c r="A12522">
        <v>17555</v>
      </c>
      <c r="B12522" s="2">
        <v>43.454450000000001</v>
      </c>
      <c r="C12522" s="3">
        <v>7902</v>
      </c>
      <c r="D12522" s="4">
        <v>29540</v>
      </c>
      <c r="E12522" t="s">
        <v>3819</v>
      </c>
      <c r="F12522" s="4" t="s">
        <v>3003</v>
      </c>
      <c r="G12522" s="5">
        <v>4658</v>
      </c>
      <c r="H12522" s="6">
        <v>0.14552480000000001</v>
      </c>
      <c r="I12522" s="7">
        <v>74.5</v>
      </c>
    </row>
    <row r="12523" spans="1:12" x14ac:dyDescent="0.25">
      <c r="A12523">
        <v>73010</v>
      </c>
      <c r="B12523" s="2">
        <v>43.450499999999998</v>
      </c>
      <c r="C12523" s="3">
        <v>18277</v>
      </c>
      <c r="D12523" s="4">
        <v>36420</v>
      </c>
      <c r="E12523" t="s">
        <v>3600</v>
      </c>
      <c r="F12523" s="4" t="s">
        <v>13462</v>
      </c>
      <c r="G12523" s="5">
        <v>11871</v>
      </c>
      <c r="H12523" s="6">
        <v>0.18574679999999999</v>
      </c>
      <c r="I12523" s="7">
        <v>67.546999999999997</v>
      </c>
      <c r="J12523" s="2">
        <v>41</v>
      </c>
      <c r="K12523">
        <v>1</v>
      </c>
    </row>
    <row r="12524" spans="1:12" x14ac:dyDescent="0.25">
      <c r="A12524">
        <v>67074</v>
      </c>
      <c r="B12524" s="2">
        <v>43.447339999999997</v>
      </c>
      <c r="C12524" s="3">
        <v>1871</v>
      </c>
      <c r="D12524" s="4">
        <v>48620</v>
      </c>
      <c r="E12524" t="s">
        <v>5273</v>
      </c>
      <c r="F12524" s="4" t="s">
        <v>12494</v>
      </c>
      <c r="G12524" s="5">
        <v>1315</v>
      </c>
      <c r="H12524" s="6">
        <v>0.1648936</v>
      </c>
      <c r="I12524" s="7">
        <v>71.144000000000005</v>
      </c>
    </row>
    <row r="12525" spans="1:12" x14ac:dyDescent="0.25">
      <c r="A12525">
        <v>15144</v>
      </c>
      <c r="B12525" s="2">
        <v>43.446300000000001</v>
      </c>
      <c r="C12525" s="3">
        <v>4104</v>
      </c>
      <c r="D12525" s="4">
        <v>38300</v>
      </c>
      <c r="E12525" t="s">
        <v>3078</v>
      </c>
      <c r="F12525" s="4" t="s">
        <v>3003</v>
      </c>
      <c r="G12525" s="5">
        <v>3016</v>
      </c>
      <c r="H12525" s="6">
        <v>0.22745360000000001</v>
      </c>
      <c r="I12525" s="7">
        <v>60.332999999999998</v>
      </c>
      <c r="J12525" s="2">
        <v>34.333300000000001</v>
      </c>
      <c r="K12525">
        <v>3</v>
      </c>
    </row>
    <row r="12526" spans="1:12" x14ac:dyDescent="0.25">
      <c r="A12526">
        <v>56535</v>
      </c>
      <c r="B12526" s="2">
        <v>43.445329999999998</v>
      </c>
      <c r="C12526" s="3">
        <v>1389</v>
      </c>
      <c r="D12526" s="4">
        <v>24220</v>
      </c>
      <c r="E12526" t="s">
        <v>10778</v>
      </c>
      <c r="F12526" s="4" t="s">
        <v>10428</v>
      </c>
      <c r="G12526" s="5">
        <v>1049</v>
      </c>
      <c r="H12526" s="6">
        <v>0.19923740000000001</v>
      </c>
      <c r="I12526" s="7">
        <v>65.207999999999998</v>
      </c>
    </row>
    <row r="12527" spans="1:12" x14ac:dyDescent="0.25">
      <c r="A12527">
        <v>70453</v>
      </c>
      <c r="B12527" s="2">
        <v>43.444920000000003</v>
      </c>
      <c r="C12527" s="3">
        <v>925</v>
      </c>
      <c r="D12527" s="4">
        <v>12940</v>
      </c>
      <c r="E12527" t="s">
        <v>3930</v>
      </c>
      <c r="F12527" s="4" t="s">
        <v>12927</v>
      </c>
      <c r="G12527" s="5">
        <v>646</v>
      </c>
      <c r="H12527" s="6">
        <v>0.123839</v>
      </c>
      <c r="I12527" s="7">
        <v>78.234999999999999</v>
      </c>
    </row>
    <row r="12528" spans="1:12" x14ac:dyDescent="0.25">
      <c r="A12528">
        <v>67448</v>
      </c>
      <c r="B12528" s="2">
        <v>43.444560000000003</v>
      </c>
      <c r="C12528" s="3">
        <v>1171</v>
      </c>
      <c r="D12528" s="4">
        <v>41460</v>
      </c>
      <c r="E12528" t="s">
        <v>12647</v>
      </c>
      <c r="F12528" s="4" t="s">
        <v>12494</v>
      </c>
      <c r="G12528" s="5">
        <v>873</v>
      </c>
      <c r="H12528" s="6">
        <v>0.1970218</v>
      </c>
      <c r="I12528" s="7">
        <v>65.582999999999998</v>
      </c>
    </row>
    <row r="12529" spans="1:11" x14ac:dyDescent="0.25">
      <c r="A12529">
        <v>40071</v>
      </c>
      <c r="B12529" s="2">
        <v>43.441989999999997</v>
      </c>
      <c r="C12529" s="3">
        <v>14635</v>
      </c>
      <c r="D12529" s="4">
        <v>31140</v>
      </c>
      <c r="E12529" t="s">
        <v>6067</v>
      </c>
      <c r="F12529" s="4" t="s">
        <v>7883</v>
      </c>
      <c r="G12529" s="5">
        <v>9866</v>
      </c>
      <c r="H12529" s="6">
        <v>0.16752810000000001</v>
      </c>
      <c r="I12529" s="7">
        <v>70.676000000000002</v>
      </c>
      <c r="J12529" s="2">
        <v>61.5</v>
      </c>
      <c r="K12529">
        <v>2</v>
      </c>
    </row>
    <row r="12530" spans="1:11" x14ac:dyDescent="0.25">
      <c r="A12530">
        <v>95945</v>
      </c>
      <c r="B12530" s="2">
        <v>43.435040000000001</v>
      </c>
      <c r="C12530" s="3">
        <v>25222</v>
      </c>
      <c r="D12530" s="4">
        <v>46020</v>
      </c>
      <c r="E12530" t="s">
        <v>16009</v>
      </c>
      <c r="F12530" s="4" t="s">
        <v>15368</v>
      </c>
      <c r="G12530" s="5">
        <v>19156</v>
      </c>
      <c r="H12530" s="6">
        <v>0.27056799999999998</v>
      </c>
      <c r="I12530" s="7">
        <v>52.868000000000002</v>
      </c>
      <c r="J12530" s="2">
        <v>45.222200000000001</v>
      </c>
      <c r="K12530">
        <v>9</v>
      </c>
    </row>
    <row r="12531" spans="1:11" x14ac:dyDescent="0.25">
      <c r="A12531">
        <v>59424</v>
      </c>
      <c r="B12531" s="2">
        <v>43.430439999999997</v>
      </c>
      <c r="C12531" s="3">
        <v>79</v>
      </c>
      <c r="E12531" t="s">
        <v>11375</v>
      </c>
      <c r="F12531" s="4" t="s">
        <v>11278</v>
      </c>
      <c r="G12531" s="5">
        <v>71</v>
      </c>
      <c r="H12531" s="6">
        <v>0.1111111</v>
      </c>
      <c r="I12531" s="7">
        <v>80.417000000000002</v>
      </c>
    </row>
    <row r="12532" spans="1:11" x14ac:dyDescent="0.25">
      <c r="A12532">
        <v>71032</v>
      </c>
      <c r="B12532" s="2">
        <v>43.430059999999997</v>
      </c>
      <c r="C12532" s="3">
        <v>1991</v>
      </c>
      <c r="D12532" s="4">
        <v>43340</v>
      </c>
      <c r="E12532" t="s">
        <v>13099</v>
      </c>
      <c r="F12532" s="4" t="s">
        <v>12927</v>
      </c>
      <c r="G12532" s="5">
        <v>1500</v>
      </c>
      <c r="H12532" s="6">
        <v>0.19066669999999999</v>
      </c>
      <c r="I12532" s="7">
        <v>66.667000000000002</v>
      </c>
    </row>
    <row r="12533" spans="1:11" x14ac:dyDescent="0.25">
      <c r="A12533">
        <v>76475</v>
      </c>
      <c r="B12533" s="2">
        <v>43.429540000000003</v>
      </c>
      <c r="C12533" s="3">
        <v>833</v>
      </c>
      <c r="E12533" t="s">
        <v>11809</v>
      </c>
      <c r="F12533" s="4" t="s">
        <v>13752</v>
      </c>
      <c r="G12533" s="5">
        <v>685</v>
      </c>
      <c r="H12533" s="6">
        <v>0.22303210000000001</v>
      </c>
      <c r="I12533" s="7">
        <v>61.070999999999998</v>
      </c>
    </row>
    <row r="12534" spans="1:11" x14ac:dyDescent="0.25">
      <c r="A12534">
        <v>5839</v>
      </c>
      <c r="B12534" s="2">
        <v>43.42924</v>
      </c>
      <c r="C12534" s="3">
        <v>712</v>
      </c>
      <c r="E12534" t="s">
        <v>1179</v>
      </c>
      <c r="F12534" s="4" t="s">
        <v>1030</v>
      </c>
      <c r="G12534" s="5">
        <v>545</v>
      </c>
      <c r="H12534" s="6">
        <v>0.26055050000000002</v>
      </c>
      <c r="I12534" s="7">
        <v>54.582999999999998</v>
      </c>
      <c r="J12534" s="2">
        <v>66</v>
      </c>
      <c r="K12534">
        <v>1</v>
      </c>
    </row>
    <row r="12535" spans="1:11" x14ac:dyDescent="0.25">
      <c r="A12535">
        <v>97146</v>
      </c>
      <c r="B12535" s="2">
        <v>43.428139999999999</v>
      </c>
      <c r="C12535" s="3">
        <v>5823</v>
      </c>
      <c r="D12535" s="4">
        <v>11820</v>
      </c>
      <c r="E12535" t="s">
        <v>4357</v>
      </c>
      <c r="F12535" s="4" t="s">
        <v>16170</v>
      </c>
      <c r="G12535" s="5">
        <v>4059</v>
      </c>
      <c r="H12535" s="6">
        <v>0.25</v>
      </c>
      <c r="I12535" s="7">
        <v>56.405999999999999</v>
      </c>
      <c r="J12535" s="2">
        <v>44.666699999999999</v>
      </c>
      <c r="K12535">
        <v>3</v>
      </c>
    </row>
    <row r="12536" spans="1:11" x14ac:dyDescent="0.25">
      <c r="A12536">
        <v>14824</v>
      </c>
      <c r="B12536" s="2">
        <v>43.427039999999998</v>
      </c>
      <c r="C12536" s="3">
        <v>653</v>
      </c>
      <c r="E12536" t="s">
        <v>2960</v>
      </c>
      <c r="F12536" s="4" t="s">
        <v>1280</v>
      </c>
      <c r="G12536" s="5">
        <v>527</v>
      </c>
      <c r="H12536" s="6">
        <v>0.14962120000000001</v>
      </c>
      <c r="I12536" s="7">
        <v>73.75</v>
      </c>
    </row>
    <row r="12537" spans="1:11" x14ac:dyDescent="0.25">
      <c r="A12537">
        <v>98546</v>
      </c>
      <c r="B12537" s="2">
        <v>43.42633</v>
      </c>
      <c r="C12537" s="3">
        <v>3355</v>
      </c>
      <c r="D12537" s="4">
        <v>43220</v>
      </c>
      <c r="E12537" t="s">
        <v>16447</v>
      </c>
      <c r="F12537" s="4" t="s">
        <v>16344</v>
      </c>
      <c r="G12537" s="5">
        <v>2444</v>
      </c>
      <c r="H12537" s="6">
        <v>0.1742331</v>
      </c>
      <c r="I12537" s="7">
        <v>69.492999999999995</v>
      </c>
      <c r="J12537" s="2">
        <v>60</v>
      </c>
      <c r="K12537">
        <v>1</v>
      </c>
    </row>
    <row r="12538" spans="1:11" x14ac:dyDescent="0.25">
      <c r="A12538">
        <v>45013</v>
      </c>
      <c r="B12538" s="2">
        <v>43.417079999999999</v>
      </c>
      <c r="C12538" s="3">
        <v>53539</v>
      </c>
      <c r="D12538" s="4">
        <v>17140</v>
      </c>
      <c r="E12538" t="s">
        <v>2580</v>
      </c>
      <c r="F12538" s="4" t="s">
        <v>8295</v>
      </c>
      <c r="G12538" s="5">
        <v>36196</v>
      </c>
      <c r="H12538" s="6">
        <v>0.2007072</v>
      </c>
      <c r="I12538" s="7">
        <v>64.917000000000002</v>
      </c>
      <c r="J12538" s="2">
        <v>38.333300000000001</v>
      </c>
      <c r="K12538">
        <v>6</v>
      </c>
    </row>
    <row r="12539" spans="1:11" x14ac:dyDescent="0.25">
      <c r="A12539">
        <v>66552</v>
      </c>
      <c r="B12539" s="2">
        <v>43.408329999999999</v>
      </c>
      <c r="C12539" s="3">
        <v>485</v>
      </c>
      <c r="D12539" s="4">
        <v>45820</v>
      </c>
      <c r="E12539" t="s">
        <v>935</v>
      </c>
      <c r="F12539" s="4" t="s">
        <v>12494</v>
      </c>
      <c r="G12539" s="5">
        <v>342</v>
      </c>
      <c r="H12539" s="6">
        <v>0.1399417</v>
      </c>
      <c r="I12539" s="7">
        <v>75.417000000000002</v>
      </c>
    </row>
    <row r="12540" spans="1:11" x14ac:dyDescent="0.25">
      <c r="A12540">
        <v>61277</v>
      </c>
      <c r="B12540" s="2">
        <v>43.407719999999998</v>
      </c>
      <c r="C12540" s="3">
        <v>3095</v>
      </c>
      <c r="D12540" s="4">
        <v>44580</v>
      </c>
      <c r="E12540" t="s">
        <v>11698</v>
      </c>
      <c r="F12540" s="4" t="s">
        <v>11490</v>
      </c>
      <c r="G12540" s="5">
        <v>2217</v>
      </c>
      <c r="H12540" s="6">
        <v>0.1903473</v>
      </c>
      <c r="I12540" s="7">
        <v>66.688000000000002</v>
      </c>
      <c r="J12540" s="2">
        <v>55</v>
      </c>
      <c r="K12540">
        <v>2</v>
      </c>
    </row>
    <row r="12541" spans="1:11" x14ac:dyDescent="0.25">
      <c r="A12541">
        <v>98271</v>
      </c>
      <c r="B12541" s="2">
        <v>43.402740000000001</v>
      </c>
      <c r="C12541" s="3">
        <v>27805</v>
      </c>
      <c r="D12541" s="4">
        <v>42660</v>
      </c>
      <c r="E12541" t="s">
        <v>3697</v>
      </c>
      <c r="F12541" s="4" t="s">
        <v>16344</v>
      </c>
      <c r="G12541" s="5">
        <v>18593</v>
      </c>
      <c r="H12541" s="6">
        <v>0.16978589999999999</v>
      </c>
      <c r="I12541" s="7">
        <v>70.241</v>
      </c>
      <c r="J12541" s="2">
        <v>53.6</v>
      </c>
      <c r="K12541">
        <v>5</v>
      </c>
    </row>
    <row r="12542" spans="1:11" x14ac:dyDescent="0.25">
      <c r="A12542">
        <v>51645</v>
      </c>
      <c r="B12542" s="2">
        <v>43.398240000000001</v>
      </c>
      <c r="C12542" s="3">
        <v>303</v>
      </c>
      <c r="E12542" t="s">
        <v>9893</v>
      </c>
      <c r="F12542" s="4" t="s">
        <v>9593</v>
      </c>
      <c r="G12542" s="5">
        <v>202</v>
      </c>
      <c r="H12542" s="6">
        <v>0.1133005</v>
      </c>
      <c r="I12542" s="7">
        <v>80</v>
      </c>
    </row>
    <row r="12543" spans="1:11" x14ac:dyDescent="0.25">
      <c r="A12543">
        <v>51573</v>
      </c>
      <c r="B12543" s="2">
        <v>43.39799</v>
      </c>
      <c r="C12543" s="3">
        <v>1159</v>
      </c>
      <c r="E12543" t="s">
        <v>7538</v>
      </c>
      <c r="F12543" s="4" t="s">
        <v>9593</v>
      </c>
      <c r="G12543" s="5">
        <v>850</v>
      </c>
      <c r="H12543" s="6">
        <v>0.1776471</v>
      </c>
      <c r="I12543" s="7">
        <v>68.875</v>
      </c>
      <c r="J12543" s="2">
        <v>81</v>
      </c>
      <c r="K12543">
        <v>1</v>
      </c>
    </row>
    <row r="12544" spans="1:11" x14ac:dyDescent="0.25">
      <c r="A12544">
        <v>21863</v>
      </c>
      <c r="B12544" s="2">
        <v>43.396920000000001</v>
      </c>
      <c r="C12544" s="3">
        <v>5269</v>
      </c>
      <c r="D12544" s="4">
        <v>41540</v>
      </c>
      <c r="E12544" t="s">
        <v>4631</v>
      </c>
      <c r="F12544" s="4" t="s">
        <v>4361</v>
      </c>
      <c r="G12544" s="5">
        <v>3648</v>
      </c>
      <c r="H12544" s="6">
        <v>0.2157346</v>
      </c>
      <c r="I12544" s="7">
        <v>62.286999999999999</v>
      </c>
    </row>
    <row r="12545" spans="1:12" x14ac:dyDescent="0.25">
      <c r="A12545">
        <v>28110</v>
      </c>
      <c r="B12545" s="2">
        <v>43.388269999999999</v>
      </c>
      <c r="C12545" s="3">
        <v>52108</v>
      </c>
      <c r="D12545" s="4">
        <v>16740</v>
      </c>
      <c r="E12545" t="s">
        <v>639</v>
      </c>
      <c r="F12545" s="4" t="s">
        <v>5642</v>
      </c>
      <c r="G12545" s="5">
        <v>32472</v>
      </c>
      <c r="H12545" s="6">
        <v>0.20423749999999999</v>
      </c>
      <c r="I12545" s="7">
        <v>64.272999999999996</v>
      </c>
      <c r="J12545" s="2">
        <v>52.5</v>
      </c>
      <c r="K12545">
        <v>6</v>
      </c>
    </row>
    <row r="12546" spans="1:12" x14ac:dyDescent="0.25">
      <c r="A12546">
        <v>34772</v>
      </c>
      <c r="B12546" s="2">
        <v>43.376510000000003</v>
      </c>
      <c r="C12546" s="3">
        <v>25777</v>
      </c>
      <c r="D12546" s="4">
        <v>36740</v>
      </c>
      <c r="E12546" t="s">
        <v>7016</v>
      </c>
      <c r="F12546" s="4" t="s">
        <v>6689</v>
      </c>
      <c r="G12546" s="5">
        <v>16666</v>
      </c>
      <c r="H12546" s="6">
        <v>0.21852869999999999</v>
      </c>
      <c r="I12546" s="7">
        <v>61.8</v>
      </c>
      <c r="J12546" s="2">
        <v>41.333300000000001</v>
      </c>
      <c r="K12546">
        <v>3</v>
      </c>
    </row>
    <row r="12547" spans="1:12" x14ac:dyDescent="0.25">
      <c r="A12547">
        <v>31052</v>
      </c>
      <c r="B12547" s="2">
        <v>43.37097</v>
      </c>
      <c r="C12547" s="3">
        <v>8814</v>
      </c>
      <c r="D12547" s="4">
        <v>31420</v>
      </c>
      <c r="E12547" t="s">
        <v>6572</v>
      </c>
      <c r="F12547" s="4" t="s">
        <v>6363</v>
      </c>
      <c r="G12547" s="5">
        <v>6486</v>
      </c>
      <c r="H12547" s="6">
        <v>0.2001233</v>
      </c>
      <c r="I12547" s="7">
        <v>64.98</v>
      </c>
      <c r="J12547" s="2">
        <v>41.5</v>
      </c>
      <c r="K12547">
        <v>2</v>
      </c>
    </row>
    <row r="12548" spans="1:12" x14ac:dyDescent="0.25">
      <c r="A12548">
        <v>58741</v>
      </c>
      <c r="B12548" s="2">
        <v>43.369320000000002</v>
      </c>
      <c r="C12548" s="3">
        <v>542</v>
      </c>
      <c r="D12548" s="4">
        <v>33500</v>
      </c>
      <c r="E12548" t="s">
        <v>39</v>
      </c>
      <c r="F12548" s="4" t="s">
        <v>11069</v>
      </c>
      <c r="G12548" s="5">
        <v>407</v>
      </c>
      <c r="H12548" s="6">
        <v>0.1523342</v>
      </c>
      <c r="I12548" s="7">
        <v>73.234999999999999</v>
      </c>
    </row>
    <row r="12549" spans="1:12" x14ac:dyDescent="0.25">
      <c r="A12549">
        <v>60401</v>
      </c>
      <c r="B12549" s="2">
        <v>43.367890000000003</v>
      </c>
      <c r="C12549" s="3">
        <v>7788</v>
      </c>
      <c r="D12549" s="4">
        <v>16980</v>
      </c>
      <c r="E12549" t="s">
        <v>11555</v>
      </c>
      <c r="F12549" s="4" t="s">
        <v>11490</v>
      </c>
      <c r="G12549" s="5">
        <v>5568</v>
      </c>
      <c r="H12549" s="6">
        <v>0.1565811</v>
      </c>
      <c r="I12549" s="7">
        <v>72.5</v>
      </c>
      <c r="J12549" s="2">
        <v>47.8</v>
      </c>
      <c r="K12549">
        <v>5</v>
      </c>
    </row>
    <row r="12550" spans="1:12" x14ac:dyDescent="0.25">
      <c r="A12550">
        <v>70080</v>
      </c>
      <c r="B12550" s="2">
        <v>43.366320000000002</v>
      </c>
      <c r="C12550" s="3">
        <v>1626</v>
      </c>
      <c r="D12550" s="4">
        <v>35380</v>
      </c>
      <c r="E12550" t="s">
        <v>12949</v>
      </c>
      <c r="F12550" s="4" t="s">
        <v>12927</v>
      </c>
      <c r="G12550" s="5">
        <v>991</v>
      </c>
      <c r="H12550" s="6">
        <v>0.10483870000000001</v>
      </c>
      <c r="I12550" s="7">
        <v>81.441000000000003</v>
      </c>
    </row>
    <row r="12551" spans="1:12" x14ac:dyDescent="0.25">
      <c r="A12551">
        <v>35766</v>
      </c>
      <c r="B12551" s="2">
        <v>43.366050000000001</v>
      </c>
      <c r="C12551" s="3">
        <v>136</v>
      </c>
      <c r="D12551" s="4">
        <v>42460</v>
      </c>
      <c r="E12551" t="s">
        <v>187</v>
      </c>
      <c r="F12551" s="4" t="s">
        <v>7027</v>
      </c>
      <c r="G12551" s="5">
        <v>109</v>
      </c>
      <c r="H12551" s="6">
        <v>0.32727270000000003</v>
      </c>
      <c r="I12551" s="7">
        <v>43</v>
      </c>
    </row>
    <row r="12552" spans="1:12" x14ac:dyDescent="0.25">
      <c r="A12552">
        <v>68958</v>
      </c>
      <c r="B12552" s="2">
        <v>43.365920000000003</v>
      </c>
      <c r="C12552" s="3">
        <v>671</v>
      </c>
      <c r="E12552" t="s">
        <v>12882</v>
      </c>
      <c r="F12552" s="4" t="s">
        <v>12738</v>
      </c>
      <c r="G12552" s="5">
        <v>442</v>
      </c>
      <c r="H12552" s="6">
        <v>0.15575620000000001</v>
      </c>
      <c r="I12552" s="7">
        <v>72.638999999999996</v>
      </c>
    </row>
    <row r="12553" spans="1:12" x14ac:dyDescent="0.25">
      <c r="A12553">
        <v>51331</v>
      </c>
      <c r="B12553" s="2">
        <v>43.36562</v>
      </c>
      <c r="C12553" s="3">
        <v>1110</v>
      </c>
      <c r="D12553" s="4">
        <v>44020</v>
      </c>
      <c r="E12553" t="s">
        <v>9839</v>
      </c>
      <c r="F12553" s="4" t="s">
        <v>9593</v>
      </c>
      <c r="G12553" s="5">
        <v>837</v>
      </c>
      <c r="H12553" s="6">
        <v>0.2473118</v>
      </c>
      <c r="I12553" s="7">
        <v>56.813000000000002</v>
      </c>
    </row>
    <row r="12554" spans="1:12" x14ac:dyDescent="0.25">
      <c r="A12554">
        <v>68441</v>
      </c>
      <c r="B12554" s="2">
        <v>43.365369999999999</v>
      </c>
      <c r="C12554" s="3">
        <v>349</v>
      </c>
      <c r="E12554" t="s">
        <v>12798</v>
      </c>
      <c r="F12554" s="4" t="s">
        <v>12738</v>
      </c>
      <c r="G12554" s="5">
        <v>214</v>
      </c>
      <c r="H12554" s="6">
        <v>0.15887850000000001</v>
      </c>
      <c r="I12554" s="7">
        <v>72.082999999999998</v>
      </c>
    </row>
    <row r="12555" spans="1:12" x14ac:dyDescent="0.25">
      <c r="A12555">
        <v>32355</v>
      </c>
      <c r="B12555" s="2">
        <v>43.365259999999999</v>
      </c>
      <c r="C12555" s="3">
        <v>245</v>
      </c>
      <c r="D12555" s="4">
        <v>45220</v>
      </c>
      <c r="E12555" t="s">
        <v>6758</v>
      </c>
      <c r="F12555" s="4" t="s">
        <v>6689</v>
      </c>
      <c r="G12555" s="5">
        <v>202</v>
      </c>
      <c r="H12555" s="6">
        <v>0.1980198</v>
      </c>
      <c r="I12555" s="7">
        <v>65.313000000000002</v>
      </c>
    </row>
    <row r="12556" spans="1:12" x14ac:dyDescent="0.25">
      <c r="A12556">
        <v>80543</v>
      </c>
      <c r="B12556" s="2">
        <v>43.364289999999997</v>
      </c>
      <c r="C12556" s="3">
        <v>6093</v>
      </c>
      <c r="D12556" s="4">
        <v>24540</v>
      </c>
      <c r="E12556" t="s">
        <v>14516</v>
      </c>
      <c r="F12556" s="4" t="s">
        <v>14477</v>
      </c>
      <c r="G12556" s="5">
        <v>3875</v>
      </c>
      <c r="H12556" s="6">
        <v>0.1630547</v>
      </c>
      <c r="I12556" s="7">
        <v>71.350999999999999</v>
      </c>
      <c r="J12556" s="2">
        <v>67.400000000000006</v>
      </c>
      <c r="K12556">
        <v>5</v>
      </c>
    </row>
    <row r="12557" spans="1:12" x14ac:dyDescent="0.25">
      <c r="A12557">
        <v>49925</v>
      </c>
      <c r="B12557" s="2">
        <v>43.363289999999999</v>
      </c>
      <c r="C12557" s="3">
        <v>425</v>
      </c>
      <c r="E12557" t="s">
        <v>9572</v>
      </c>
      <c r="F12557" s="4" t="s">
        <v>9106</v>
      </c>
      <c r="G12557" s="5">
        <v>342</v>
      </c>
      <c r="H12557" s="6">
        <v>0.2099125</v>
      </c>
      <c r="I12557" s="7">
        <v>63.25</v>
      </c>
    </row>
    <row r="12558" spans="1:12" x14ac:dyDescent="0.25">
      <c r="A12558">
        <v>59223</v>
      </c>
      <c r="B12558" s="2">
        <v>43.363129999999998</v>
      </c>
      <c r="C12558" s="3">
        <v>321</v>
      </c>
      <c r="E12558" t="s">
        <v>11335</v>
      </c>
      <c r="F12558" s="4" t="s">
        <v>11278</v>
      </c>
      <c r="G12558" s="5">
        <v>289</v>
      </c>
      <c r="H12558" s="6">
        <v>0.20761250000000001</v>
      </c>
      <c r="I12558" s="7">
        <v>63.646000000000001</v>
      </c>
    </row>
    <row r="12559" spans="1:12" x14ac:dyDescent="0.25">
      <c r="A12559">
        <v>33773</v>
      </c>
      <c r="B12559" s="2">
        <v>43.359949999999998</v>
      </c>
      <c r="C12559" s="3">
        <v>17485</v>
      </c>
      <c r="D12559" s="4">
        <v>45300</v>
      </c>
      <c r="E12559" t="s">
        <v>6922</v>
      </c>
      <c r="F12559" s="4" t="s">
        <v>6689</v>
      </c>
      <c r="G12559" s="5">
        <v>13012</v>
      </c>
      <c r="H12559" s="6">
        <v>0.22978789999999999</v>
      </c>
      <c r="I12559" s="7">
        <v>59.811</v>
      </c>
      <c r="J12559" s="2">
        <v>50</v>
      </c>
      <c r="K12559">
        <v>1</v>
      </c>
    </row>
    <row r="12560" spans="1:12" x14ac:dyDescent="0.25">
      <c r="A12560">
        <v>23518</v>
      </c>
      <c r="B12560" s="2">
        <v>43.351939999999999</v>
      </c>
      <c r="C12560" s="3">
        <v>30138</v>
      </c>
      <c r="D12560" s="4">
        <v>47260</v>
      </c>
      <c r="E12560" t="s">
        <v>301</v>
      </c>
      <c r="F12560" s="4" t="s">
        <v>4335</v>
      </c>
      <c r="G12560" s="5">
        <v>20452</v>
      </c>
      <c r="H12560" s="6">
        <v>0.22974629999999999</v>
      </c>
      <c r="I12560" s="7">
        <v>59.801000000000002</v>
      </c>
      <c r="J12560" s="2">
        <v>38.153799999999997</v>
      </c>
      <c r="K12560">
        <v>13</v>
      </c>
      <c r="L12560" s="2">
        <v>40.5</v>
      </c>
    </row>
    <row r="12561" spans="1:12" x14ac:dyDescent="0.25">
      <c r="A12561">
        <v>47334</v>
      </c>
      <c r="B12561" s="2">
        <v>43.346490000000003</v>
      </c>
      <c r="C12561" s="3">
        <v>3272</v>
      </c>
      <c r="D12561" s="4">
        <v>34620</v>
      </c>
      <c r="E12561" t="s">
        <v>4959</v>
      </c>
      <c r="F12561" s="4" t="s">
        <v>8800</v>
      </c>
      <c r="G12561" s="5">
        <v>2322</v>
      </c>
      <c r="H12561" s="6">
        <v>0.1863969</v>
      </c>
      <c r="I12561" s="7">
        <v>67.292000000000002</v>
      </c>
      <c r="J12561" s="2">
        <v>67.5</v>
      </c>
      <c r="K12561">
        <v>2</v>
      </c>
    </row>
    <row r="12562" spans="1:12" x14ac:dyDescent="0.25">
      <c r="A12562">
        <v>99206</v>
      </c>
      <c r="B12562" s="2">
        <v>43.339979999999997</v>
      </c>
      <c r="C12562" s="3">
        <v>36759</v>
      </c>
      <c r="D12562" s="4">
        <v>44060</v>
      </c>
      <c r="E12562" t="s">
        <v>12476</v>
      </c>
      <c r="F12562" s="4" t="s">
        <v>16344</v>
      </c>
      <c r="G12562" s="5">
        <v>24860</v>
      </c>
      <c r="H12562" s="6">
        <v>0.219469</v>
      </c>
      <c r="I12562" s="7">
        <v>61.576000000000001</v>
      </c>
      <c r="J12562" s="2">
        <v>36.700000000000003</v>
      </c>
      <c r="K12562">
        <v>10</v>
      </c>
      <c r="L12562" s="2">
        <v>31.7</v>
      </c>
    </row>
    <row r="12563" spans="1:12" x14ac:dyDescent="0.25">
      <c r="A12563">
        <v>43066</v>
      </c>
      <c r="B12563" s="2">
        <v>43.33379</v>
      </c>
      <c r="C12563" s="3">
        <v>1399</v>
      </c>
      <c r="D12563" s="4">
        <v>18140</v>
      </c>
      <c r="E12563" t="s">
        <v>8315</v>
      </c>
      <c r="F12563" s="4" t="s">
        <v>8295</v>
      </c>
      <c r="G12563" s="5">
        <v>1054</v>
      </c>
      <c r="H12563" s="6">
        <v>0.18880459999999999</v>
      </c>
      <c r="I12563" s="7">
        <v>66.875</v>
      </c>
    </row>
    <row r="12564" spans="1:12" x14ac:dyDescent="0.25">
      <c r="A12564">
        <v>84621</v>
      </c>
      <c r="B12564" s="2">
        <v>43.333500000000001</v>
      </c>
      <c r="C12564" s="3">
        <v>237</v>
      </c>
      <c r="E12564" t="s">
        <v>12520</v>
      </c>
      <c r="F12564" s="4" t="s">
        <v>14851</v>
      </c>
      <c r="G12564" s="5">
        <v>165</v>
      </c>
      <c r="H12564" s="6">
        <v>6.0241000000000003E-2</v>
      </c>
      <c r="I12564" s="7">
        <v>89.090999999999994</v>
      </c>
    </row>
    <row r="12565" spans="1:12" x14ac:dyDescent="0.25">
      <c r="A12565">
        <v>32168</v>
      </c>
      <c r="B12565" s="2">
        <v>43.328879999999998</v>
      </c>
      <c r="C12565" s="3">
        <v>24777</v>
      </c>
      <c r="D12565" s="4">
        <v>19660</v>
      </c>
      <c r="E12565" t="s">
        <v>6733</v>
      </c>
      <c r="F12565" s="4" t="s">
        <v>6689</v>
      </c>
      <c r="G12565" s="5">
        <v>19115</v>
      </c>
      <c r="H12565" s="6">
        <v>0.22546559999999999</v>
      </c>
      <c r="I12565" s="7">
        <v>60.527000000000001</v>
      </c>
      <c r="J12565" s="2">
        <v>44</v>
      </c>
      <c r="K12565">
        <v>4</v>
      </c>
    </row>
    <row r="12566" spans="1:12" x14ac:dyDescent="0.25">
      <c r="A12566">
        <v>62091</v>
      </c>
      <c r="B12566" s="2">
        <v>43.324240000000003</v>
      </c>
      <c r="C12566" s="3">
        <v>308</v>
      </c>
      <c r="E12566" t="s">
        <v>11881</v>
      </c>
      <c r="F12566" s="4" t="s">
        <v>11490</v>
      </c>
      <c r="G12566" s="5">
        <v>263</v>
      </c>
      <c r="H12566" s="6">
        <v>0.2386364</v>
      </c>
      <c r="I12566" s="7">
        <v>58.25</v>
      </c>
    </row>
    <row r="12567" spans="1:12" x14ac:dyDescent="0.25">
      <c r="A12567">
        <v>63116</v>
      </c>
      <c r="B12567" s="2">
        <v>43.316600000000001</v>
      </c>
      <c r="C12567" s="3">
        <v>44611</v>
      </c>
      <c r="D12567" s="4">
        <v>41180</v>
      </c>
      <c r="E12567" t="s">
        <v>9297</v>
      </c>
      <c r="F12567" s="4" t="s">
        <v>12102</v>
      </c>
      <c r="G12567" s="5">
        <v>31663</v>
      </c>
      <c r="H12567" s="6">
        <v>0.28628730000000002</v>
      </c>
      <c r="I12567" s="7">
        <v>50.005000000000003</v>
      </c>
      <c r="J12567" s="2">
        <v>43.393900000000002</v>
      </c>
      <c r="K12567">
        <v>33</v>
      </c>
      <c r="L12567" s="2">
        <v>69</v>
      </c>
    </row>
    <row r="12568" spans="1:12" x14ac:dyDescent="0.25">
      <c r="A12568">
        <v>44440</v>
      </c>
      <c r="B12568" s="2">
        <v>43.308149999999998</v>
      </c>
      <c r="C12568" s="3">
        <v>5106</v>
      </c>
      <c r="D12568" s="4">
        <v>49660</v>
      </c>
      <c r="E12568" t="s">
        <v>8558</v>
      </c>
      <c r="F12568" s="4" t="s">
        <v>8295</v>
      </c>
      <c r="G12568" s="5">
        <v>3670</v>
      </c>
      <c r="H12568" s="6">
        <v>0.1811989</v>
      </c>
      <c r="I12568" s="7">
        <v>68.162000000000006</v>
      </c>
      <c r="J12568" s="2">
        <v>51</v>
      </c>
      <c r="K12568">
        <v>1</v>
      </c>
    </row>
    <row r="12569" spans="1:12" x14ac:dyDescent="0.25">
      <c r="A12569">
        <v>59820</v>
      </c>
      <c r="B12569" s="2">
        <v>43.307040000000001</v>
      </c>
      <c r="C12569" s="3">
        <v>1292</v>
      </c>
      <c r="D12569" s="4">
        <v>33540</v>
      </c>
      <c r="E12569" t="s">
        <v>11453</v>
      </c>
      <c r="F12569" s="4" t="s">
        <v>11278</v>
      </c>
      <c r="G12569" s="5">
        <v>966</v>
      </c>
      <c r="H12569" s="6">
        <v>0.2712215</v>
      </c>
      <c r="I12569" s="7">
        <v>52.603999999999999</v>
      </c>
    </row>
    <row r="12570" spans="1:12" x14ac:dyDescent="0.25">
      <c r="A12570">
        <v>49345</v>
      </c>
      <c r="B12570" s="2">
        <v>43.304729999999999</v>
      </c>
      <c r="C12570" s="3">
        <v>13123</v>
      </c>
      <c r="D12570" s="4">
        <v>24340</v>
      </c>
      <c r="E12570" t="s">
        <v>1545</v>
      </c>
      <c r="F12570" s="4" t="s">
        <v>9106</v>
      </c>
      <c r="G12570" s="5">
        <v>8670</v>
      </c>
      <c r="H12570" s="6">
        <v>0.2247982</v>
      </c>
      <c r="I12570" s="7">
        <v>60.621000000000002</v>
      </c>
      <c r="J12570" s="2">
        <v>46.666699999999999</v>
      </c>
      <c r="K12570">
        <v>3</v>
      </c>
    </row>
    <row r="12571" spans="1:12" x14ac:dyDescent="0.25">
      <c r="A12571">
        <v>73030</v>
      </c>
      <c r="B12571" s="2">
        <v>43.301940000000002</v>
      </c>
      <c r="C12571" s="3">
        <v>4318</v>
      </c>
      <c r="E12571" t="s">
        <v>5515</v>
      </c>
      <c r="F12571" s="4" t="s">
        <v>13462</v>
      </c>
      <c r="G12571" s="5">
        <v>2990</v>
      </c>
      <c r="H12571" s="6">
        <v>0.21932460000000001</v>
      </c>
      <c r="I12571" s="7">
        <v>61.563000000000002</v>
      </c>
      <c r="J12571" s="2">
        <v>66</v>
      </c>
      <c r="K12571">
        <v>1</v>
      </c>
    </row>
    <row r="12572" spans="1:12" x14ac:dyDescent="0.25">
      <c r="A12572">
        <v>57434</v>
      </c>
      <c r="B12572" s="2">
        <v>43.301130000000001</v>
      </c>
      <c r="C12572" s="3">
        <v>537</v>
      </c>
      <c r="E12572" t="s">
        <v>10969</v>
      </c>
      <c r="F12572" s="4" t="s">
        <v>10877</v>
      </c>
      <c r="G12572" s="5">
        <v>395</v>
      </c>
      <c r="H12572" s="6">
        <v>0.25</v>
      </c>
      <c r="I12572" s="7">
        <v>56.25</v>
      </c>
    </row>
    <row r="12573" spans="1:12" x14ac:dyDescent="0.25">
      <c r="A12573">
        <v>18433</v>
      </c>
      <c r="B12573" s="2">
        <v>43.299860000000002</v>
      </c>
      <c r="C12573" s="3">
        <v>6642</v>
      </c>
      <c r="D12573" s="4">
        <v>42540</v>
      </c>
      <c r="E12573" t="s">
        <v>4058</v>
      </c>
      <c r="F12573" s="4" t="s">
        <v>3003</v>
      </c>
      <c r="G12573" s="5">
        <v>4914</v>
      </c>
      <c r="H12573" s="6">
        <v>0.24272630000000001</v>
      </c>
      <c r="I12573" s="7">
        <v>57.5</v>
      </c>
      <c r="J12573" s="2">
        <v>2</v>
      </c>
      <c r="K12573">
        <v>1</v>
      </c>
    </row>
    <row r="12574" spans="1:12" x14ac:dyDescent="0.25">
      <c r="A12574">
        <v>52654</v>
      </c>
      <c r="B12574" s="2">
        <v>43.298400000000001</v>
      </c>
      <c r="C12574" s="3">
        <v>1618</v>
      </c>
      <c r="E12574" t="s">
        <v>233</v>
      </c>
      <c r="F12574" s="4" t="s">
        <v>9593</v>
      </c>
      <c r="G12574" s="5">
        <v>1169</v>
      </c>
      <c r="H12574" s="6">
        <v>0.22668949999999999</v>
      </c>
      <c r="I12574" s="7">
        <v>60.268000000000001</v>
      </c>
      <c r="J12574" s="2">
        <v>65</v>
      </c>
      <c r="K12574">
        <v>1</v>
      </c>
    </row>
    <row r="12575" spans="1:12" x14ac:dyDescent="0.25">
      <c r="A12575">
        <v>29941</v>
      </c>
      <c r="B12575" s="2">
        <v>43.298009999999998</v>
      </c>
      <c r="C12575" s="3">
        <v>513</v>
      </c>
      <c r="D12575" s="4">
        <v>25940</v>
      </c>
      <c r="E12575" t="s">
        <v>1115</v>
      </c>
      <c r="F12575" s="4" t="s">
        <v>6130</v>
      </c>
      <c r="G12575" s="5">
        <v>439</v>
      </c>
      <c r="H12575" s="6">
        <v>0.22095670000000001</v>
      </c>
      <c r="I12575" s="7">
        <v>61.25</v>
      </c>
    </row>
    <row r="12576" spans="1:12" x14ac:dyDescent="0.25">
      <c r="A12576">
        <v>78609</v>
      </c>
      <c r="B12576" s="2">
        <v>43.29759</v>
      </c>
      <c r="C12576" s="3">
        <v>1411</v>
      </c>
      <c r="E12576" t="s">
        <v>14272</v>
      </c>
      <c r="F12576" s="4" t="s">
        <v>13752</v>
      </c>
      <c r="G12576" s="5">
        <v>1315</v>
      </c>
      <c r="H12576" s="6">
        <v>0.2173252</v>
      </c>
      <c r="I12576" s="7">
        <v>61.875</v>
      </c>
    </row>
    <row r="12577" spans="1:12" x14ac:dyDescent="0.25">
      <c r="A12577">
        <v>15610</v>
      </c>
      <c r="B12577" s="2">
        <v>43.296639999999996</v>
      </c>
      <c r="C12577" s="3">
        <v>3654</v>
      </c>
      <c r="D12577" s="4">
        <v>38300</v>
      </c>
      <c r="E12577" t="s">
        <v>3210</v>
      </c>
      <c r="F12577" s="4" t="s">
        <v>3003</v>
      </c>
      <c r="G12577" s="5">
        <v>2663</v>
      </c>
      <c r="H12577" s="6">
        <v>0.18850919999999999</v>
      </c>
      <c r="I12577" s="7">
        <v>66.846999999999994</v>
      </c>
    </row>
    <row r="12578" spans="1:12" x14ac:dyDescent="0.25">
      <c r="A12578">
        <v>66763</v>
      </c>
      <c r="B12578" s="2">
        <v>43.295439999999999</v>
      </c>
      <c r="C12578" s="3">
        <v>3380</v>
      </c>
      <c r="D12578" s="4">
        <v>38260</v>
      </c>
      <c r="E12578" t="s">
        <v>10438</v>
      </c>
      <c r="F12578" s="4" t="s">
        <v>12494</v>
      </c>
      <c r="G12578" s="5">
        <v>2323</v>
      </c>
      <c r="H12578" s="6">
        <v>0.27366610000000002</v>
      </c>
      <c r="I12578" s="7">
        <v>52.128</v>
      </c>
    </row>
    <row r="12579" spans="1:12" x14ac:dyDescent="0.25">
      <c r="A12579">
        <v>68620</v>
      </c>
      <c r="B12579" s="2">
        <v>43.294429999999998</v>
      </c>
      <c r="C12579" s="3">
        <v>2746</v>
      </c>
      <c r="E12579" t="s">
        <v>465</v>
      </c>
      <c r="F12579" s="4" t="s">
        <v>12738</v>
      </c>
      <c r="G12579" s="5">
        <v>1919</v>
      </c>
      <c r="H12579" s="6">
        <v>0.19479170000000001</v>
      </c>
      <c r="I12579" s="7">
        <v>65.757999999999996</v>
      </c>
    </row>
    <row r="12580" spans="1:12" x14ac:dyDescent="0.25">
      <c r="A12580">
        <v>72044</v>
      </c>
      <c r="B12580" s="2">
        <v>43.293819999999997</v>
      </c>
      <c r="C12580" s="3">
        <v>815</v>
      </c>
      <c r="E12580" t="s">
        <v>11042</v>
      </c>
      <c r="F12580" s="4" t="s">
        <v>13183</v>
      </c>
      <c r="G12580" s="5">
        <v>663</v>
      </c>
      <c r="H12580" s="6">
        <v>0.1506024</v>
      </c>
      <c r="I12580" s="7">
        <v>73.393000000000001</v>
      </c>
    </row>
    <row r="12581" spans="1:12" x14ac:dyDescent="0.25">
      <c r="A12581">
        <v>48191</v>
      </c>
      <c r="B12581" s="2">
        <v>43.293010000000002</v>
      </c>
      <c r="C12581" s="3">
        <v>4013</v>
      </c>
      <c r="D12581" s="4">
        <v>11460</v>
      </c>
      <c r="E12581" t="s">
        <v>5058</v>
      </c>
      <c r="F12581" s="4" t="s">
        <v>9106</v>
      </c>
      <c r="G12581" s="5">
        <v>2701</v>
      </c>
      <c r="H12581" s="6">
        <v>0.1432272</v>
      </c>
      <c r="I12581" s="7">
        <v>74.665000000000006</v>
      </c>
      <c r="J12581" s="2">
        <v>56</v>
      </c>
      <c r="K12581">
        <v>1</v>
      </c>
    </row>
    <row r="12582" spans="1:12" x14ac:dyDescent="0.25">
      <c r="A12582">
        <v>64055</v>
      </c>
      <c r="B12582" s="2">
        <v>43.286520000000003</v>
      </c>
      <c r="C12582" s="3">
        <v>33582</v>
      </c>
      <c r="D12582" s="4">
        <v>28140</v>
      </c>
      <c r="E12582" t="s">
        <v>5046</v>
      </c>
      <c r="F12582" s="4" t="s">
        <v>12102</v>
      </c>
      <c r="G12582" s="5">
        <v>24405</v>
      </c>
      <c r="H12582" s="6">
        <v>0.2075804</v>
      </c>
      <c r="I12582" s="7">
        <v>63.542999999999999</v>
      </c>
      <c r="J12582" s="2">
        <v>50.875</v>
      </c>
      <c r="K12582">
        <v>16</v>
      </c>
      <c r="L12582" s="2">
        <v>94.7</v>
      </c>
    </row>
    <row r="12583" spans="1:12" x14ac:dyDescent="0.25">
      <c r="A12583">
        <v>61325</v>
      </c>
      <c r="B12583" s="2">
        <v>43.280540000000002</v>
      </c>
      <c r="C12583" s="3">
        <v>925</v>
      </c>
      <c r="D12583" s="4">
        <v>36860</v>
      </c>
      <c r="E12583" t="s">
        <v>6777</v>
      </c>
      <c r="F12583" s="4" t="s">
        <v>11490</v>
      </c>
      <c r="G12583" s="5">
        <v>583</v>
      </c>
      <c r="H12583" s="6">
        <v>0.16295029999999999</v>
      </c>
      <c r="I12583" s="7">
        <v>71.25</v>
      </c>
      <c r="J12583" s="2">
        <v>44</v>
      </c>
      <c r="K12583">
        <v>1</v>
      </c>
    </row>
    <row r="12584" spans="1:12" x14ac:dyDescent="0.25">
      <c r="A12584">
        <v>68790</v>
      </c>
      <c r="B12584" s="2">
        <v>43.280290000000001</v>
      </c>
      <c r="C12584" s="3">
        <v>727</v>
      </c>
      <c r="E12584" t="s">
        <v>12847</v>
      </c>
      <c r="F12584" s="4" t="s">
        <v>12738</v>
      </c>
      <c r="G12584" s="5">
        <v>467</v>
      </c>
      <c r="H12584" s="6">
        <v>0.20512820000000001</v>
      </c>
      <c r="I12584" s="7">
        <v>63.957999999999998</v>
      </c>
    </row>
    <row r="12585" spans="1:12" x14ac:dyDescent="0.25">
      <c r="A12585">
        <v>3217</v>
      </c>
      <c r="B12585" s="2">
        <v>43.279850000000003</v>
      </c>
      <c r="C12585" s="3">
        <v>2065</v>
      </c>
      <c r="D12585" s="4">
        <v>17200</v>
      </c>
      <c r="E12585" t="s">
        <v>212</v>
      </c>
      <c r="F12585" s="4" t="s">
        <v>520</v>
      </c>
      <c r="G12585" s="5">
        <v>1378</v>
      </c>
      <c r="H12585" s="6">
        <v>0.27866469999999999</v>
      </c>
      <c r="I12585" s="7">
        <v>51.25</v>
      </c>
    </row>
    <row r="12586" spans="1:12" x14ac:dyDescent="0.25">
      <c r="A12586">
        <v>62551</v>
      </c>
      <c r="B12586" s="2">
        <v>43.279389999999999</v>
      </c>
      <c r="C12586" s="3">
        <v>754</v>
      </c>
      <c r="D12586" s="4">
        <v>19500</v>
      </c>
      <c r="E12586" t="s">
        <v>1267</v>
      </c>
      <c r="F12586" s="4" t="s">
        <v>11490</v>
      </c>
      <c r="G12586" s="5">
        <v>546</v>
      </c>
      <c r="H12586" s="6">
        <v>0.1959707</v>
      </c>
      <c r="I12586" s="7">
        <v>65.536000000000001</v>
      </c>
    </row>
    <row r="12587" spans="1:12" x14ac:dyDescent="0.25">
      <c r="A12587">
        <v>13082</v>
      </c>
      <c r="B12587" s="2">
        <v>43.278419999999997</v>
      </c>
      <c r="C12587" s="3">
        <v>4735</v>
      </c>
      <c r="D12587" s="4">
        <v>45060</v>
      </c>
      <c r="E12587" t="s">
        <v>2500</v>
      </c>
      <c r="F12587" s="4" t="s">
        <v>1280</v>
      </c>
      <c r="G12587" s="5">
        <v>3506</v>
      </c>
      <c r="H12587" s="6">
        <v>0.19880210000000001</v>
      </c>
      <c r="I12587" s="7">
        <v>65.043000000000006</v>
      </c>
      <c r="J12587" s="2">
        <v>44</v>
      </c>
      <c r="K12587">
        <v>2</v>
      </c>
    </row>
    <row r="12588" spans="1:12" x14ac:dyDescent="0.25">
      <c r="A12588">
        <v>46181</v>
      </c>
      <c r="B12588" s="2">
        <v>43.276789999999998</v>
      </c>
      <c r="C12588" s="3">
        <v>4672</v>
      </c>
      <c r="D12588" s="4">
        <v>26900</v>
      </c>
      <c r="E12588" t="s">
        <v>8836</v>
      </c>
      <c r="F12588" s="4" t="s">
        <v>8800</v>
      </c>
      <c r="G12588" s="5">
        <v>3282</v>
      </c>
      <c r="H12588" s="6">
        <v>0.1788544</v>
      </c>
      <c r="I12588" s="7">
        <v>68.48</v>
      </c>
      <c r="J12588" s="2">
        <v>50</v>
      </c>
      <c r="K12588">
        <v>2</v>
      </c>
    </row>
    <row r="12589" spans="1:12" x14ac:dyDescent="0.25">
      <c r="A12589">
        <v>98305</v>
      </c>
      <c r="B12589" s="2">
        <v>43.275959999999998</v>
      </c>
      <c r="C12589" s="3">
        <v>233</v>
      </c>
      <c r="D12589" s="4">
        <v>38820</v>
      </c>
      <c r="E12589" t="s">
        <v>3009</v>
      </c>
      <c r="F12589" s="4" t="s">
        <v>16344</v>
      </c>
      <c r="G12589" s="5">
        <v>224</v>
      </c>
      <c r="H12589" s="6">
        <v>0.2142857</v>
      </c>
      <c r="I12589" s="7">
        <v>62.344000000000001</v>
      </c>
    </row>
    <row r="12590" spans="1:12" x14ac:dyDescent="0.25">
      <c r="A12590">
        <v>98362</v>
      </c>
      <c r="B12590" s="2">
        <v>43.27187</v>
      </c>
      <c r="C12590" s="3">
        <v>22558</v>
      </c>
      <c r="D12590" s="4">
        <v>38820</v>
      </c>
      <c r="E12590" t="s">
        <v>16418</v>
      </c>
      <c r="F12590" s="4" t="s">
        <v>16344</v>
      </c>
      <c r="G12590" s="5">
        <v>16830</v>
      </c>
      <c r="H12590" s="6">
        <v>0.2232191</v>
      </c>
      <c r="I12590" s="7">
        <v>60.790999999999997</v>
      </c>
      <c r="J12590" s="2">
        <v>44</v>
      </c>
      <c r="K12590">
        <v>16</v>
      </c>
      <c r="L12590" s="2">
        <v>72.099999999999994</v>
      </c>
    </row>
    <row r="12591" spans="1:12" x14ac:dyDescent="0.25">
      <c r="A12591">
        <v>37090</v>
      </c>
      <c r="B12591" s="2">
        <v>43.26558</v>
      </c>
      <c r="C12591" s="3">
        <v>13760</v>
      </c>
      <c r="D12591" s="4">
        <v>34980</v>
      </c>
      <c r="E12591" t="s">
        <v>636</v>
      </c>
      <c r="F12591" s="4" t="s">
        <v>7348</v>
      </c>
      <c r="G12591" s="5">
        <v>9487</v>
      </c>
      <c r="H12591" s="6">
        <v>0.20860129999999999</v>
      </c>
      <c r="I12591" s="7">
        <v>63.317</v>
      </c>
    </row>
    <row r="12592" spans="1:12" x14ac:dyDescent="0.25">
      <c r="A12592">
        <v>17820</v>
      </c>
      <c r="B12592" s="2">
        <v>43.262349999999998</v>
      </c>
      <c r="C12592" s="3">
        <v>5427</v>
      </c>
      <c r="D12592" s="4">
        <v>14100</v>
      </c>
      <c r="E12592" t="s">
        <v>3867</v>
      </c>
      <c r="F12592" s="4" t="s">
        <v>3003</v>
      </c>
      <c r="G12592" s="5">
        <v>3993</v>
      </c>
      <c r="H12592" s="6">
        <v>0.20906359999999999</v>
      </c>
      <c r="I12592" s="7">
        <v>63.234999999999999</v>
      </c>
      <c r="J12592" s="2">
        <v>67.666700000000006</v>
      </c>
      <c r="K12592">
        <v>3</v>
      </c>
    </row>
    <row r="12593" spans="1:12" x14ac:dyDescent="0.25">
      <c r="A12593">
        <v>83501</v>
      </c>
      <c r="B12593" s="2">
        <v>43.25573</v>
      </c>
      <c r="C12593" s="3">
        <v>34405</v>
      </c>
      <c r="D12593" s="4">
        <v>30300</v>
      </c>
      <c r="E12593" t="s">
        <v>776</v>
      </c>
      <c r="F12593" s="4" t="s">
        <v>14725</v>
      </c>
      <c r="G12593" s="5">
        <v>23665</v>
      </c>
      <c r="H12593" s="6">
        <v>0.22890340000000001</v>
      </c>
      <c r="I12593" s="7">
        <v>59.802999999999997</v>
      </c>
      <c r="J12593" s="2">
        <v>49.153799999999997</v>
      </c>
      <c r="K12593">
        <v>13</v>
      </c>
      <c r="L12593" s="2">
        <v>91.3</v>
      </c>
    </row>
    <row r="12594" spans="1:12" x14ac:dyDescent="0.25">
      <c r="A12594">
        <v>43146</v>
      </c>
      <c r="B12594" s="2">
        <v>43.247799999999998</v>
      </c>
      <c r="C12594" s="3">
        <v>12685</v>
      </c>
      <c r="D12594" s="4">
        <v>18140</v>
      </c>
      <c r="E12594" t="s">
        <v>844</v>
      </c>
      <c r="F12594" s="4" t="s">
        <v>8295</v>
      </c>
      <c r="G12594" s="5">
        <v>9475</v>
      </c>
      <c r="H12594" s="6">
        <v>0.12791559999999999</v>
      </c>
      <c r="I12594" s="7">
        <v>77.254000000000005</v>
      </c>
      <c r="J12594" s="2">
        <v>51.5</v>
      </c>
      <c r="K12594">
        <v>4</v>
      </c>
    </row>
    <row r="12595" spans="1:12" x14ac:dyDescent="0.25">
      <c r="A12595">
        <v>59436</v>
      </c>
      <c r="B12595" s="2">
        <v>43.245220000000003</v>
      </c>
      <c r="C12595" s="3">
        <v>1901</v>
      </c>
      <c r="E12595" t="s">
        <v>1000</v>
      </c>
      <c r="F12595" s="4" t="s">
        <v>11278</v>
      </c>
      <c r="G12595" s="5">
        <v>1286</v>
      </c>
      <c r="H12595" s="6">
        <v>0.2021773</v>
      </c>
      <c r="I12595" s="7">
        <v>64.417000000000002</v>
      </c>
    </row>
    <row r="12596" spans="1:12" x14ac:dyDescent="0.25">
      <c r="A12596">
        <v>98446</v>
      </c>
      <c r="B12596" s="2">
        <v>43.243250000000003</v>
      </c>
      <c r="C12596" s="3">
        <v>9897</v>
      </c>
      <c r="D12596" s="4">
        <v>42660</v>
      </c>
      <c r="E12596" t="s">
        <v>16435</v>
      </c>
      <c r="F12596" s="4" t="s">
        <v>16344</v>
      </c>
      <c r="G12596" s="5">
        <v>6947</v>
      </c>
      <c r="H12596" s="6">
        <v>0.17501439999999999</v>
      </c>
      <c r="I12596" s="7">
        <v>69.105000000000004</v>
      </c>
      <c r="J12596" s="2">
        <v>31</v>
      </c>
      <c r="K12596">
        <v>1</v>
      </c>
    </row>
    <row r="12597" spans="1:12" x14ac:dyDescent="0.25">
      <c r="A12597">
        <v>34429</v>
      </c>
      <c r="B12597" s="2">
        <v>43.240200000000002</v>
      </c>
      <c r="C12597" s="3">
        <v>7156</v>
      </c>
      <c r="D12597" s="4">
        <v>26140</v>
      </c>
      <c r="E12597" t="s">
        <v>6983</v>
      </c>
      <c r="F12597" s="4" t="s">
        <v>6689</v>
      </c>
      <c r="G12597" s="5">
        <v>5763</v>
      </c>
      <c r="H12597" s="6">
        <v>0.26323089999999999</v>
      </c>
      <c r="I12597" s="7">
        <v>53.86</v>
      </c>
      <c r="J12597" s="2">
        <v>19</v>
      </c>
      <c r="K12597">
        <v>1</v>
      </c>
    </row>
    <row r="12598" spans="1:12" x14ac:dyDescent="0.25">
      <c r="A12598">
        <v>61872</v>
      </c>
      <c r="B12598" s="2">
        <v>43.238639999999997</v>
      </c>
      <c r="C12598" s="3">
        <v>1090</v>
      </c>
      <c r="D12598" s="4">
        <v>16580</v>
      </c>
      <c r="E12598" t="s">
        <v>11829</v>
      </c>
      <c r="F12598" s="4" t="s">
        <v>11490</v>
      </c>
      <c r="G12598" s="5">
        <v>764</v>
      </c>
      <c r="H12598" s="6">
        <v>0.103268</v>
      </c>
      <c r="I12598" s="7">
        <v>81.5</v>
      </c>
      <c r="J12598" s="2">
        <v>72</v>
      </c>
      <c r="K12598">
        <v>1</v>
      </c>
    </row>
    <row r="12599" spans="1:12" x14ac:dyDescent="0.25">
      <c r="A12599">
        <v>52218</v>
      </c>
      <c r="B12599" s="2">
        <v>43.238160000000001</v>
      </c>
      <c r="C12599" s="3">
        <v>1863</v>
      </c>
      <c r="D12599" s="4">
        <v>16300</v>
      </c>
      <c r="E12599" t="s">
        <v>9944</v>
      </c>
      <c r="F12599" s="4" t="s">
        <v>9593</v>
      </c>
      <c r="G12599" s="5">
        <v>1238</v>
      </c>
      <c r="H12599" s="6">
        <v>0.13408719999999999</v>
      </c>
      <c r="I12599" s="7">
        <v>76.171999999999997</v>
      </c>
    </row>
    <row r="12600" spans="1:12" x14ac:dyDescent="0.25">
      <c r="A12600">
        <v>56065</v>
      </c>
      <c r="B12600" s="2">
        <v>43.237430000000003</v>
      </c>
      <c r="C12600" s="3">
        <v>2734</v>
      </c>
      <c r="D12600" s="4">
        <v>31860</v>
      </c>
      <c r="E12600" t="s">
        <v>951</v>
      </c>
      <c r="F12600" s="4" t="s">
        <v>10428</v>
      </c>
      <c r="G12600" s="5">
        <v>1840</v>
      </c>
      <c r="H12600" s="6">
        <v>0.19293479999999999</v>
      </c>
      <c r="I12600" s="7">
        <v>66</v>
      </c>
      <c r="J12600" s="2">
        <v>54.333300000000001</v>
      </c>
      <c r="K12600">
        <v>3</v>
      </c>
    </row>
    <row r="12601" spans="1:12" x14ac:dyDescent="0.25">
      <c r="A12601">
        <v>42265</v>
      </c>
      <c r="B12601" s="2">
        <v>43.236789999999999</v>
      </c>
      <c r="C12601" s="3">
        <v>1296</v>
      </c>
      <c r="E12601" t="s">
        <v>8223</v>
      </c>
      <c r="F12601" s="4" t="s">
        <v>7883</v>
      </c>
      <c r="G12601" s="5">
        <v>815</v>
      </c>
      <c r="H12601" s="6">
        <v>0.1348039</v>
      </c>
      <c r="I12601" s="7">
        <v>76.042000000000002</v>
      </c>
    </row>
    <row r="12602" spans="1:12" x14ac:dyDescent="0.25">
      <c r="A12602">
        <v>19975</v>
      </c>
      <c r="B12602" s="2">
        <v>43.23509</v>
      </c>
      <c r="C12602" s="3">
        <v>8467</v>
      </c>
      <c r="D12602" s="4">
        <v>41540</v>
      </c>
      <c r="E12602" t="s">
        <v>4331</v>
      </c>
      <c r="F12602" s="4" t="s">
        <v>4311</v>
      </c>
      <c r="G12602" s="5">
        <v>6278</v>
      </c>
      <c r="H12602" s="6">
        <v>0.19111320000000001</v>
      </c>
      <c r="I12602" s="7">
        <v>66.311000000000007</v>
      </c>
      <c r="J12602" s="2">
        <v>42</v>
      </c>
      <c r="K12602">
        <v>1</v>
      </c>
    </row>
    <row r="12603" spans="1:12" x14ac:dyDescent="0.25">
      <c r="A12603">
        <v>1607</v>
      </c>
      <c r="B12603" s="2">
        <v>43.23216</v>
      </c>
      <c r="C12603" s="3">
        <v>8991</v>
      </c>
      <c r="D12603" s="4">
        <v>49340</v>
      </c>
      <c r="E12603" t="s">
        <v>205</v>
      </c>
      <c r="F12603" s="4" t="s">
        <v>21</v>
      </c>
      <c r="G12603" s="5">
        <v>5946</v>
      </c>
      <c r="H12603" s="6">
        <v>0.26858389999999999</v>
      </c>
      <c r="I12603" s="7">
        <v>52.923000000000002</v>
      </c>
      <c r="J12603" s="2">
        <v>38</v>
      </c>
      <c r="K12603">
        <v>2</v>
      </c>
    </row>
    <row r="12604" spans="1:12" x14ac:dyDescent="0.25">
      <c r="A12604">
        <v>43502</v>
      </c>
      <c r="B12604" s="2">
        <v>43.229680000000002</v>
      </c>
      <c r="C12604" s="3">
        <v>6762</v>
      </c>
      <c r="D12604" s="4">
        <v>45780</v>
      </c>
      <c r="E12604" t="s">
        <v>8387</v>
      </c>
      <c r="F12604" s="4" t="s">
        <v>8295</v>
      </c>
      <c r="G12604" s="5">
        <v>4432</v>
      </c>
      <c r="H12604" s="6">
        <v>0.23059569999999999</v>
      </c>
      <c r="I12604" s="7">
        <v>59.472999999999999</v>
      </c>
      <c r="J12604" s="2">
        <v>46</v>
      </c>
      <c r="K12604">
        <v>8</v>
      </c>
    </row>
    <row r="12605" spans="1:12" x14ac:dyDescent="0.25">
      <c r="A12605">
        <v>44645</v>
      </c>
      <c r="B12605" s="2">
        <v>43.228200000000001</v>
      </c>
      <c r="C12605" s="3">
        <v>2470</v>
      </c>
      <c r="D12605" s="4">
        <v>49300</v>
      </c>
      <c r="E12605" t="s">
        <v>6574</v>
      </c>
      <c r="F12605" s="4" t="s">
        <v>8295</v>
      </c>
      <c r="G12605" s="5">
        <v>1761</v>
      </c>
      <c r="H12605" s="6">
        <v>0.16808629999999999</v>
      </c>
      <c r="I12605" s="7">
        <v>70.268000000000001</v>
      </c>
      <c r="J12605" s="2">
        <v>48</v>
      </c>
      <c r="K12605">
        <v>1</v>
      </c>
    </row>
    <row r="12606" spans="1:12" x14ac:dyDescent="0.25">
      <c r="A12606">
        <v>84123</v>
      </c>
      <c r="B12606" s="2">
        <v>43.221969999999999</v>
      </c>
      <c r="C12606" s="3">
        <v>38756</v>
      </c>
      <c r="D12606" s="4">
        <v>41620</v>
      </c>
      <c r="E12606" t="s">
        <v>14892</v>
      </c>
      <c r="F12606" s="4" t="s">
        <v>14851</v>
      </c>
      <c r="G12606" s="5">
        <v>24247</v>
      </c>
      <c r="H12606" s="6">
        <v>0.22946220000000001</v>
      </c>
      <c r="I12606" s="7">
        <v>59.661000000000001</v>
      </c>
      <c r="J12606" s="2">
        <v>44</v>
      </c>
      <c r="K12606">
        <v>8</v>
      </c>
    </row>
    <row r="12607" spans="1:12" x14ac:dyDescent="0.25">
      <c r="A12607">
        <v>95619</v>
      </c>
      <c r="B12607" s="2">
        <v>43.215330000000002</v>
      </c>
      <c r="C12607" s="3">
        <v>4936</v>
      </c>
      <c r="D12607" s="4">
        <v>40900</v>
      </c>
      <c r="E12607" t="s">
        <v>15953</v>
      </c>
      <c r="F12607" s="4" t="s">
        <v>15368</v>
      </c>
      <c r="G12607" s="5">
        <v>3503</v>
      </c>
      <c r="H12607" s="6">
        <v>0.18641160000000001</v>
      </c>
      <c r="I12607" s="7">
        <v>67.099000000000004</v>
      </c>
      <c r="J12607" s="2">
        <v>48.2</v>
      </c>
      <c r="K12607">
        <v>5</v>
      </c>
    </row>
    <row r="12608" spans="1:12" x14ac:dyDescent="0.25">
      <c r="A12608">
        <v>47631</v>
      </c>
      <c r="B12608" s="2">
        <v>43.21416</v>
      </c>
      <c r="C12608" s="3">
        <v>1733</v>
      </c>
      <c r="D12608" s="4">
        <v>21780</v>
      </c>
      <c r="E12608" t="s">
        <v>9049</v>
      </c>
      <c r="F12608" s="4" t="s">
        <v>8800</v>
      </c>
      <c r="G12608" s="5">
        <v>1375</v>
      </c>
      <c r="H12608" s="6">
        <v>0.21527270000000001</v>
      </c>
      <c r="I12608" s="7">
        <v>62.109000000000002</v>
      </c>
    </row>
    <row r="12609" spans="1:12" x14ac:dyDescent="0.25">
      <c r="A12609">
        <v>17737</v>
      </c>
      <c r="B12609" s="2">
        <v>43.212829999999997</v>
      </c>
      <c r="C12609" s="3">
        <v>5969</v>
      </c>
      <c r="D12609" s="4">
        <v>48700</v>
      </c>
      <c r="E12609" t="s">
        <v>3839</v>
      </c>
      <c r="F12609" s="4" t="s">
        <v>3003</v>
      </c>
      <c r="G12609" s="5">
        <v>4155</v>
      </c>
      <c r="H12609" s="6">
        <v>0.20649819999999999</v>
      </c>
      <c r="I12609" s="7">
        <v>63.625</v>
      </c>
      <c r="J12609" s="2">
        <v>64</v>
      </c>
      <c r="K12609">
        <v>2</v>
      </c>
    </row>
    <row r="12610" spans="1:12" x14ac:dyDescent="0.25">
      <c r="A12610">
        <v>32073</v>
      </c>
      <c r="B12610" s="2">
        <v>43.205440000000003</v>
      </c>
      <c r="C12610" s="3">
        <v>38508</v>
      </c>
      <c r="D12610" s="4">
        <v>27260</v>
      </c>
      <c r="E12610" t="s">
        <v>6704</v>
      </c>
      <c r="F12610" s="4" t="s">
        <v>6689</v>
      </c>
      <c r="G12610" s="5">
        <v>26750</v>
      </c>
      <c r="H12610" s="6">
        <v>0.2150948</v>
      </c>
      <c r="I12610" s="7">
        <v>62.131999999999998</v>
      </c>
      <c r="J12610" s="2">
        <v>39.466700000000003</v>
      </c>
      <c r="K12610">
        <v>15</v>
      </c>
      <c r="L12610" s="2">
        <v>47.7</v>
      </c>
    </row>
    <row r="12611" spans="1:12" x14ac:dyDescent="0.25">
      <c r="A12611">
        <v>18816</v>
      </c>
      <c r="B12611" s="2">
        <v>43.199010000000001</v>
      </c>
      <c r="C12611" s="3">
        <v>165</v>
      </c>
      <c r="E12611" t="s">
        <v>4125</v>
      </c>
      <c r="F12611" s="4" t="s">
        <v>3003</v>
      </c>
      <c r="G12611" s="5">
        <v>96</v>
      </c>
      <c r="H12611" s="6">
        <v>0.28125</v>
      </c>
      <c r="I12611" s="7">
        <v>50.694000000000003</v>
      </c>
    </row>
    <row r="12612" spans="1:12" x14ac:dyDescent="0.25">
      <c r="A12612">
        <v>21869</v>
      </c>
      <c r="B12612" s="2">
        <v>43.19885</v>
      </c>
      <c r="C12612" s="3">
        <v>785</v>
      </c>
      <c r="D12612" s="4">
        <v>15700</v>
      </c>
      <c r="E12612" t="s">
        <v>812</v>
      </c>
      <c r="F12612" s="4" t="s">
        <v>4361</v>
      </c>
      <c r="G12612" s="5">
        <v>601</v>
      </c>
      <c r="H12612" s="6">
        <v>0.19800329999999999</v>
      </c>
      <c r="I12612" s="7">
        <v>65.078000000000003</v>
      </c>
    </row>
    <row r="12613" spans="1:12" x14ac:dyDescent="0.25">
      <c r="A12613">
        <v>98424</v>
      </c>
      <c r="B12613" s="2">
        <v>43.197150000000001</v>
      </c>
      <c r="C12613" s="3">
        <v>10352</v>
      </c>
      <c r="D12613" s="4">
        <v>42660</v>
      </c>
      <c r="E12613" t="s">
        <v>16435</v>
      </c>
      <c r="F12613" s="4" t="s">
        <v>16344</v>
      </c>
      <c r="G12613" s="5">
        <v>6521</v>
      </c>
      <c r="H12613" s="6">
        <v>0.1947255</v>
      </c>
      <c r="I12613" s="7">
        <v>65.64</v>
      </c>
      <c r="J12613" s="2">
        <v>52.5</v>
      </c>
      <c r="K12613">
        <v>2</v>
      </c>
    </row>
    <row r="12614" spans="1:12" x14ac:dyDescent="0.25">
      <c r="A12614">
        <v>35773</v>
      </c>
      <c r="B12614" s="2">
        <v>43.193629999999999</v>
      </c>
      <c r="C12614" s="3">
        <v>12581</v>
      </c>
      <c r="D12614" s="4">
        <v>26620</v>
      </c>
      <c r="E12614" t="s">
        <v>7149</v>
      </c>
      <c r="F12614" s="4" t="s">
        <v>7027</v>
      </c>
      <c r="G12614" s="5">
        <v>8163</v>
      </c>
      <c r="H12614" s="6">
        <v>0.2261146</v>
      </c>
      <c r="I12614" s="7">
        <v>60.213999999999999</v>
      </c>
      <c r="J12614" s="2">
        <v>56.666699999999999</v>
      </c>
      <c r="K12614">
        <v>3</v>
      </c>
    </row>
    <row r="12615" spans="1:12" x14ac:dyDescent="0.25">
      <c r="A12615">
        <v>13491</v>
      </c>
      <c r="B12615" s="2">
        <v>43.191090000000003</v>
      </c>
      <c r="C12615" s="3">
        <v>3740</v>
      </c>
      <c r="D12615" s="4">
        <v>46540</v>
      </c>
      <c r="E12615" t="s">
        <v>2634</v>
      </c>
      <c r="F12615" s="4" t="s">
        <v>1280</v>
      </c>
      <c r="G12615" s="5">
        <v>2444</v>
      </c>
      <c r="H12615" s="6">
        <v>0.20736199999999999</v>
      </c>
      <c r="I12615" s="7">
        <v>63.454000000000001</v>
      </c>
      <c r="J12615" s="2">
        <v>58</v>
      </c>
      <c r="K12615">
        <v>1</v>
      </c>
    </row>
    <row r="12616" spans="1:12" x14ac:dyDescent="0.25">
      <c r="A12616">
        <v>28429</v>
      </c>
      <c r="B12616" s="2">
        <v>43.189059999999998</v>
      </c>
      <c r="C12616" s="3">
        <v>8819</v>
      </c>
      <c r="D12616" s="4">
        <v>48900</v>
      </c>
      <c r="E12616" t="s">
        <v>5950</v>
      </c>
      <c r="F12616" s="4" t="s">
        <v>5642</v>
      </c>
      <c r="G12616" s="5">
        <v>6048</v>
      </c>
      <c r="H12616" s="6">
        <v>0.21937509999999999</v>
      </c>
      <c r="I12616" s="7">
        <v>61.372999999999998</v>
      </c>
    </row>
    <row r="12617" spans="1:12" x14ac:dyDescent="0.25">
      <c r="A12617">
        <v>54550</v>
      </c>
      <c r="B12617" s="2">
        <v>43.1875</v>
      </c>
      <c r="C12617" s="3">
        <v>633</v>
      </c>
      <c r="E12617" t="s">
        <v>10296</v>
      </c>
      <c r="F12617" s="4" t="s">
        <v>10031</v>
      </c>
      <c r="G12617" s="5">
        <v>467</v>
      </c>
      <c r="H12617" s="6">
        <v>0.267094</v>
      </c>
      <c r="I12617" s="7">
        <v>53.125</v>
      </c>
      <c r="J12617" s="2">
        <v>60</v>
      </c>
      <c r="K12617">
        <v>1</v>
      </c>
    </row>
    <row r="12618" spans="1:12" x14ac:dyDescent="0.25">
      <c r="A12618">
        <v>98816</v>
      </c>
      <c r="B12618" s="2">
        <v>43.186259999999997</v>
      </c>
      <c r="C12618" s="3">
        <v>6986</v>
      </c>
      <c r="D12618" s="4">
        <v>48300</v>
      </c>
      <c r="E12618" t="s">
        <v>16499</v>
      </c>
      <c r="F12618" s="4" t="s">
        <v>16344</v>
      </c>
      <c r="G12618" s="5">
        <v>4677</v>
      </c>
      <c r="H12618" s="6">
        <v>0.23899100000000001</v>
      </c>
      <c r="I12618" s="7">
        <v>57.981000000000002</v>
      </c>
      <c r="J12618" s="2">
        <v>58.333300000000001</v>
      </c>
      <c r="K12618">
        <v>3</v>
      </c>
    </row>
    <row r="12619" spans="1:12" x14ac:dyDescent="0.25">
      <c r="A12619">
        <v>38237</v>
      </c>
      <c r="B12619" s="2">
        <v>43.183</v>
      </c>
      <c r="C12619" s="3">
        <v>16392</v>
      </c>
      <c r="D12619" s="4">
        <v>32280</v>
      </c>
      <c r="E12619" t="s">
        <v>3160</v>
      </c>
      <c r="F12619" s="4" t="s">
        <v>7348</v>
      </c>
      <c r="G12619" s="5">
        <v>8951</v>
      </c>
      <c r="H12619" s="6">
        <v>0.2533512</v>
      </c>
      <c r="I12619" s="7">
        <v>55.497</v>
      </c>
      <c r="J12619" s="2">
        <v>50</v>
      </c>
      <c r="K12619">
        <v>4</v>
      </c>
    </row>
    <row r="12620" spans="1:12" x14ac:dyDescent="0.25">
      <c r="A12620">
        <v>51240</v>
      </c>
      <c r="B12620" s="2">
        <v>43.180599999999998</v>
      </c>
      <c r="C12620" s="3">
        <v>1754</v>
      </c>
      <c r="E12620" t="s">
        <v>1898</v>
      </c>
      <c r="F12620" s="4" t="s">
        <v>9593</v>
      </c>
      <c r="G12620" s="5">
        <v>1116</v>
      </c>
      <c r="H12620" s="6">
        <v>0.1953405</v>
      </c>
      <c r="I12620" s="7">
        <v>65.521000000000001</v>
      </c>
      <c r="J12620" s="2">
        <v>66</v>
      </c>
      <c r="K12620">
        <v>1</v>
      </c>
    </row>
    <row r="12621" spans="1:12" x14ac:dyDescent="0.25">
      <c r="A12621">
        <v>79548</v>
      </c>
      <c r="B12621" s="2">
        <v>43.180289999999999</v>
      </c>
      <c r="C12621" s="3">
        <v>232</v>
      </c>
      <c r="E12621" t="s">
        <v>14437</v>
      </c>
      <c r="F12621" s="4" t="s">
        <v>13752</v>
      </c>
      <c r="G12621" s="5">
        <v>146</v>
      </c>
      <c r="H12621" s="6">
        <v>0.19727890000000001</v>
      </c>
      <c r="I12621" s="7">
        <v>65.179000000000002</v>
      </c>
    </row>
    <row r="12622" spans="1:12" x14ac:dyDescent="0.25">
      <c r="A12622">
        <v>49321</v>
      </c>
      <c r="B12622" s="2">
        <v>43.177660000000003</v>
      </c>
      <c r="C12622" s="3">
        <v>16479</v>
      </c>
      <c r="D12622" s="4">
        <v>24340</v>
      </c>
      <c r="E12622" t="s">
        <v>9371</v>
      </c>
      <c r="F12622" s="4" t="s">
        <v>9106</v>
      </c>
      <c r="G12622" s="5">
        <v>10824</v>
      </c>
      <c r="H12622" s="6">
        <v>0.24674360000000001</v>
      </c>
      <c r="I12622" s="7">
        <v>56.625</v>
      </c>
      <c r="J12622" s="2">
        <v>47.833300000000001</v>
      </c>
      <c r="K12622">
        <v>6</v>
      </c>
    </row>
    <row r="12623" spans="1:12" x14ac:dyDescent="0.25">
      <c r="A12623">
        <v>87418</v>
      </c>
      <c r="B12623" s="2">
        <v>43.174869999999999</v>
      </c>
      <c r="C12623" s="3">
        <v>1506</v>
      </c>
      <c r="D12623" s="4">
        <v>22140</v>
      </c>
      <c r="E12623" t="s">
        <v>4387</v>
      </c>
      <c r="F12623" s="4" t="s">
        <v>15124</v>
      </c>
      <c r="G12623" s="5">
        <v>846</v>
      </c>
      <c r="H12623" s="6">
        <v>0.15011820000000001</v>
      </c>
      <c r="I12623" s="7">
        <v>73.320999999999998</v>
      </c>
    </row>
    <row r="12624" spans="1:12" x14ac:dyDescent="0.25">
      <c r="A12624">
        <v>12108</v>
      </c>
      <c r="B12624" s="2">
        <v>43.174579999999999</v>
      </c>
      <c r="C12624" s="3">
        <v>444</v>
      </c>
      <c r="E12624" t="s">
        <v>123</v>
      </c>
      <c r="F12624" s="4" t="s">
        <v>1280</v>
      </c>
      <c r="G12624" s="5">
        <v>340</v>
      </c>
      <c r="H12624" s="6">
        <v>0.19705880000000001</v>
      </c>
      <c r="I12624" s="7">
        <v>65.207999999999998</v>
      </c>
    </row>
    <row r="12625" spans="1:12" x14ac:dyDescent="0.25">
      <c r="A12625">
        <v>13903</v>
      </c>
      <c r="B12625" s="2">
        <v>43.171419999999998</v>
      </c>
      <c r="C12625" s="3">
        <v>18735</v>
      </c>
      <c r="D12625" s="4">
        <v>13780</v>
      </c>
      <c r="E12625" t="s">
        <v>2756</v>
      </c>
      <c r="F12625" s="4" t="s">
        <v>1280</v>
      </c>
      <c r="G12625" s="5">
        <v>12876</v>
      </c>
      <c r="H12625" s="6">
        <v>0.25846530000000001</v>
      </c>
      <c r="I12625" s="7">
        <v>54.593000000000004</v>
      </c>
      <c r="J12625" s="2">
        <v>40.615400000000001</v>
      </c>
      <c r="K12625">
        <v>13</v>
      </c>
      <c r="L12625" s="2">
        <v>54.8</v>
      </c>
    </row>
    <row r="12626" spans="1:12" x14ac:dyDescent="0.25">
      <c r="A12626">
        <v>51342</v>
      </c>
      <c r="B12626" s="2">
        <v>43.168149999999997</v>
      </c>
      <c r="C12626" s="3">
        <v>1111</v>
      </c>
      <c r="E12626" t="s">
        <v>9844</v>
      </c>
      <c r="F12626" s="4" t="s">
        <v>9593</v>
      </c>
      <c r="G12626" s="5">
        <v>776</v>
      </c>
      <c r="H12626" s="6">
        <v>0.24355669999999999</v>
      </c>
      <c r="I12626" s="7">
        <v>57.167000000000002</v>
      </c>
    </row>
    <row r="12627" spans="1:12" x14ac:dyDescent="0.25">
      <c r="A12627">
        <v>50626</v>
      </c>
      <c r="B12627" s="2">
        <v>43.167639999999999</v>
      </c>
      <c r="C12627" s="3">
        <v>1950</v>
      </c>
      <c r="D12627" s="4">
        <v>47940</v>
      </c>
      <c r="E12627" t="s">
        <v>9773</v>
      </c>
      <c r="F12627" s="4" t="s">
        <v>9593</v>
      </c>
      <c r="G12627" s="5">
        <v>1327</v>
      </c>
      <c r="H12627" s="6">
        <v>0.14468729999999999</v>
      </c>
      <c r="I12627" s="7">
        <v>74.25</v>
      </c>
      <c r="J12627" s="2">
        <v>77</v>
      </c>
      <c r="K12627">
        <v>1</v>
      </c>
    </row>
    <row r="12628" spans="1:12" x14ac:dyDescent="0.25">
      <c r="A12628">
        <v>46507</v>
      </c>
      <c r="B12628" s="2">
        <v>43.16572</v>
      </c>
      <c r="C12628" s="3">
        <v>9321</v>
      </c>
      <c r="D12628" s="4">
        <v>21140</v>
      </c>
      <c r="E12628" t="s">
        <v>471</v>
      </c>
      <c r="F12628" s="4" t="s">
        <v>8800</v>
      </c>
      <c r="G12628" s="5">
        <v>6703</v>
      </c>
      <c r="H12628" s="6">
        <v>0.186782</v>
      </c>
      <c r="I12628" s="7">
        <v>66.97</v>
      </c>
      <c r="J12628" s="2">
        <v>56.5</v>
      </c>
      <c r="K12628">
        <v>4</v>
      </c>
    </row>
    <row r="12629" spans="1:12" x14ac:dyDescent="0.25">
      <c r="A12629">
        <v>68410</v>
      </c>
      <c r="B12629" s="2">
        <v>43.162700000000001</v>
      </c>
      <c r="C12629" s="3">
        <v>8727</v>
      </c>
      <c r="E12629" t="s">
        <v>12784</v>
      </c>
      <c r="F12629" s="4" t="s">
        <v>12738</v>
      </c>
      <c r="G12629" s="5">
        <v>5916</v>
      </c>
      <c r="H12629" s="6">
        <v>0.2168329</v>
      </c>
      <c r="I12629" s="7">
        <v>61.774000000000001</v>
      </c>
      <c r="J12629" s="2">
        <v>49.2</v>
      </c>
      <c r="K12629">
        <v>5</v>
      </c>
    </row>
    <row r="12630" spans="1:12" x14ac:dyDescent="0.25">
      <c r="A12630">
        <v>53594</v>
      </c>
      <c r="B12630" s="2">
        <v>43.160429999999998</v>
      </c>
      <c r="C12630" s="3">
        <v>5098</v>
      </c>
      <c r="D12630" s="4">
        <v>48020</v>
      </c>
      <c r="E12630" t="s">
        <v>2545</v>
      </c>
      <c r="F12630" s="4" t="s">
        <v>10031</v>
      </c>
      <c r="G12630" s="5">
        <v>3585</v>
      </c>
      <c r="H12630" s="6">
        <v>0.16229779999999999</v>
      </c>
      <c r="I12630" s="7">
        <v>71.195999999999998</v>
      </c>
      <c r="J12630" s="2">
        <v>54.5</v>
      </c>
      <c r="K12630">
        <v>2</v>
      </c>
    </row>
    <row r="12631" spans="1:12" x14ac:dyDescent="0.25">
      <c r="A12631">
        <v>73644</v>
      </c>
      <c r="B12631" s="2">
        <v>43.157330000000002</v>
      </c>
      <c r="C12631" s="3">
        <v>14465</v>
      </c>
      <c r="D12631" s="4">
        <v>21120</v>
      </c>
      <c r="E12631" t="s">
        <v>12632</v>
      </c>
      <c r="F12631" s="4" t="s">
        <v>13462</v>
      </c>
      <c r="G12631" s="5">
        <v>9338</v>
      </c>
      <c r="H12631" s="6">
        <v>0.1873862</v>
      </c>
      <c r="I12631" s="7">
        <v>66.858999999999995</v>
      </c>
      <c r="J12631" s="2">
        <v>48.333300000000001</v>
      </c>
      <c r="K12631">
        <v>3</v>
      </c>
    </row>
    <row r="12632" spans="1:12" x14ac:dyDescent="0.25">
      <c r="A12632">
        <v>21202</v>
      </c>
      <c r="B12632" s="2">
        <v>43.151490000000003</v>
      </c>
      <c r="C12632" s="3">
        <v>21656</v>
      </c>
      <c r="D12632" s="4">
        <v>12580</v>
      </c>
      <c r="E12632" t="s">
        <v>4512</v>
      </c>
      <c r="F12632" s="4" t="s">
        <v>4361</v>
      </c>
      <c r="G12632" s="5">
        <v>15065</v>
      </c>
      <c r="H12632" s="6">
        <v>0.3231117</v>
      </c>
      <c r="I12632" s="7">
        <v>43.402000000000001</v>
      </c>
      <c r="J12632" s="2">
        <v>33.238100000000003</v>
      </c>
      <c r="K12632">
        <v>21</v>
      </c>
      <c r="L12632" s="2">
        <v>15.4</v>
      </c>
    </row>
    <row r="12633" spans="1:12" x14ac:dyDescent="0.25">
      <c r="A12633">
        <v>55983</v>
      </c>
      <c r="B12633" s="2">
        <v>43.147640000000003</v>
      </c>
      <c r="C12633" s="3">
        <v>1526</v>
      </c>
      <c r="D12633" s="4">
        <v>39860</v>
      </c>
      <c r="E12633" t="s">
        <v>10588</v>
      </c>
      <c r="F12633" s="4" t="s">
        <v>10428</v>
      </c>
      <c r="G12633" s="5">
        <v>1018</v>
      </c>
      <c r="H12633" s="6">
        <v>0.1954813</v>
      </c>
      <c r="I12633" s="7">
        <v>65.454999999999998</v>
      </c>
    </row>
    <row r="12634" spans="1:12" x14ac:dyDescent="0.25">
      <c r="A12634">
        <v>59447</v>
      </c>
      <c r="B12634" s="2">
        <v>43.147359999999999</v>
      </c>
      <c r="C12634" s="3">
        <v>174</v>
      </c>
      <c r="E12634" t="s">
        <v>11384</v>
      </c>
      <c r="F12634" s="4" t="s">
        <v>11278</v>
      </c>
      <c r="G12634" s="5">
        <v>143</v>
      </c>
      <c r="H12634" s="6">
        <v>0.22222220000000001</v>
      </c>
      <c r="I12634" s="7">
        <v>60.832999999999998</v>
      </c>
    </row>
    <row r="12635" spans="1:12" x14ac:dyDescent="0.25">
      <c r="A12635">
        <v>69212</v>
      </c>
      <c r="B12635" s="2">
        <v>43.147280000000002</v>
      </c>
      <c r="C12635" s="3">
        <v>308</v>
      </c>
      <c r="E12635" t="s">
        <v>10851</v>
      </c>
      <c r="F12635" s="4" t="s">
        <v>12738</v>
      </c>
      <c r="G12635" s="5">
        <v>199</v>
      </c>
      <c r="H12635" s="6">
        <v>0.17085429999999999</v>
      </c>
      <c r="I12635" s="7">
        <v>69.706000000000003</v>
      </c>
      <c r="J12635" s="2">
        <v>65</v>
      </c>
      <c r="K12635">
        <v>1</v>
      </c>
    </row>
    <row r="12636" spans="1:12" x14ac:dyDescent="0.25">
      <c r="A12636">
        <v>97857</v>
      </c>
      <c r="B12636" s="2">
        <v>43.147129999999997</v>
      </c>
      <c r="C12636" s="3">
        <v>597</v>
      </c>
      <c r="E12636" t="s">
        <v>16329</v>
      </c>
      <c r="F12636" s="4" t="s">
        <v>16170</v>
      </c>
      <c r="G12636" s="5">
        <v>421</v>
      </c>
      <c r="H12636" s="6">
        <v>0.28909950000000001</v>
      </c>
      <c r="I12636" s="7">
        <v>49.271000000000001</v>
      </c>
    </row>
    <row r="12637" spans="1:12" x14ac:dyDescent="0.25">
      <c r="A12637">
        <v>14760</v>
      </c>
      <c r="B12637" s="2">
        <v>43.143940000000001</v>
      </c>
      <c r="C12637" s="3">
        <v>18208</v>
      </c>
      <c r="D12637" s="4">
        <v>36460</v>
      </c>
      <c r="E12637" t="s">
        <v>2935</v>
      </c>
      <c r="F12637" s="4" t="s">
        <v>1280</v>
      </c>
      <c r="G12637" s="5">
        <v>12921</v>
      </c>
      <c r="H12637" s="6">
        <v>0.25166379999999999</v>
      </c>
      <c r="I12637" s="7">
        <v>55.737000000000002</v>
      </c>
      <c r="J12637" s="2">
        <v>48.8889</v>
      </c>
      <c r="K12637">
        <v>9</v>
      </c>
    </row>
    <row r="12638" spans="1:12" x14ac:dyDescent="0.25">
      <c r="A12638">
        <v>46987</v>
      </c>
      <c r="B12638" s="2">
        <v>43.140749999999997</v>
      </c>
      <c r="C12638" s="3">
        <v>607</v>
      </c>
      <c r="D12638" s="4">
        <v>31980</v>
      </c>
      <c r="E12638" t="s">
        <v>8935</v>
      </c>
      <c r="F12638" s="4" t="s">
        <v>8800</v>
      </c>
      <c r="G12638" s="5">
        <v>428</v>
      </c>
      <c r="H12638" s="6">
        <v>0.22843820000000001</v>
      </c>
      <c r="I12638" s="7">
        <v>59.75</v>
      </c>
    </row>
    <row r="12639" spans="1:12" x14ac:dyDescent="0.25">
      <c r="A12639">
        <v>68321</v>
      </c>
      <c r="B12639" s="2">
        <v>43.140569999999997</v>
      </c>
      <c r="C12639" s="3">
        <v>435</v>
      </c>
      <c r="E12639" t="s">
        <v>819</v>
      </c>
      <c r="F12639" s="4" t="s">
        <v>12738</v>
      </c>
      <c r="G12639" s="5">
        <v>293</v>
      </c>
      <c r="H12639" s="6">
        <v>0.16040960000000001</v>
      </c>
      <c r="I12639" s="7">
        <v>71.5</v>
      </c>
    </row>
    <row r="12640" spans="1:12" x14ac:dyDescent="0.25">
      <c r="A12640">
        <v>43615</v>
      </c>
      <c r="B12640" s="2">
        <v>43.133969999999998</v>
      </c>
      <c r="C12640" s="3">
        <v>39868</v>
      </c>
      <c r="D12640" s="4">
        <v>45780</v>
      </c>
      <c r="E12640" t="s">
        <v>8418</v>
      </c>
      <c r="F12640" s="4" t="s">
        <v>8295</v>
      </c>
      <c r="G12640" s="5">
        <v>26385</v>
      </c>
      <c r="H12640" s="6">
        <v>0.28397630000000001</v>
      </c>
      <c r="I12640" s="7">
        <v>50.137999999999998</v>
      </c>
      <c r="J12640" s="2">
        <v>41.789499999999997</v>
      </c>
      <c r="K12640">
        <v>19</v>
      </c>
      <c r="L12640" s="2">
        <v>60.8</v>
      </c>
    </row>
    <row r="12641" spans="1:12" x14ac:dyDescent="0.25">
      <c r="A12641">
        <v>76941</v>
      </c>
      <c r="B12641" s="2">
        <v>43.133969999999998</v>
      </c>
      <c r="C12641" s="3">
        <v>1373</v>
      </c>
      <c r="D12641" s="4">
        <v>41660</v>
      </c>
      <c r="E12641" t="s">
        <v>14025</v>
      </c>
      <c r="F12641" s="4" t="s">
        <v>13752</v>
      </c>
      <c r="G12641" s="5">
        <v>903</v>
      </c>
      <c r="H12641" s="6">
        <v>0.14048669999999999</v>
      </c>
      <c r="I12641" s="7">
        <v>74.933999999999997</v>
      </c>
    </row>
    <row r="12642" spans="1:12" x14ac:dyDescent="0.25">
      <c r="A12642">
        <v>45696</v>
      </c>
      <c r="B12642" s="2">
        <v>43.12724</v>
      </c>
      <c r="C12642" s="3">
        <v>1389</v>
      </c>
      <c r="D12642" s="4">
        <v>26580</v>
      </c>
      <c r="E12642" t="s">
        <v>8732</v>
      </c>
      <c r="F12642" s="4" t="s">
        <v>8295</v>
      </c>
      <c r="G12642" s="5">
        <v>846</v>
      </c>
      <c r="H12642" s="6">
        <v>0.16548460000000001</v>
      </c>
      <c r="I12642" s="7">
        <v>70.611999999999995</v>
      </c>
    </row>
    <row r="12643" spans="1:12" x14ac:dyDescent="0.25">
      <c r="A12643">
        <v>13802</v>
      </c>
      <c r="B12643" s="2">
        <v>43.126899999999999</v>
      </c>
      <c r="C12643" s="3">
        <v>912</v>
      </c>
      <c r="D12643" s="4">
        <v>13780</v>
      </c>
      <c r="E12643" t="s">
        <v>2728</v>
      </c>
      <c r="F12643" s="4" t="s">
        <v>1280</v>
      </c>
      <c r="G12643" s="5">
        <v>535</v>
      </c>
      <c r="H12643" s="6">
        <v>0.2093458</v>
      </c>
      <c r="I12643" s="7">
        <v>63.03</v>
      </c>
    </row>
    <row r="12644" spans="1:12" x14ac:dyDescent="0.25">
      <c r="A12644">
        <v>52621</v>
      </c>
      <c r="B12644" s="2">
        <v>43.126640000000002</v>
      </c>
      <c r="C12644" s="3">
        <v>727</v>
      </c>
      <c r="D12644" s="4">
        <v>26980</v>
      </c>
      <c r="E12644" t="s">
        <v>9085</v>
      </c>
      <c r="F12644" s="4" t="s">
        <v>9593</v>
      </c>
      <c r="G12644" s="5">
        <v>546</v>
      </c>
      <c r="H12644" s="6">
        <v>0.20879120000000001</v>
      </c>
      <c r="I12644" s="7">
        <v>63.125</v>
      </c>
    </row>
    <row r="12645" spans="1:12" x14ac:dyDescent="0.25">
      <c r="A12645">
        <v>52159</v>
      </c>
      <c r="B12645" s="2">
        <v>43.126080000000002</v>
      </c>
      <c r="C12645" s="3">
        <v>2526</v>
      </c>
      <c r="E12645" t="s">
        <v>9927</v>
      </c>
      <c r="F12645" s="4" t="s">
        <v>9593</v>
      </c>
      <c r="G12645" s="5">
        <v>1802</v>
      </c>
      <c r="H12645" s="6">
        <v>0.16139770000000001</v>
      </c>
      <c r="I12645" s="7">
        <v>71.313000000000002</v>
      </c>
      <c r="J12645" s="2">
        <v>55</v>
      </c>
      <c r="K12645">
        <v>1</v>
      </c>
    </row>
    <row r="12646" spans="1:12" x14ac:dyDescent="0.25">
      <c r="A12646">
        <v>49201</v>
      </c>
      <c r="B12646" s="2">
        <v>43.118009999999998</v>
      </c>
      <c r="C12646" s="3">
        <v>44841</v>
      </c>
      <c r="D12646" s="4">
        <v>27100</v>
      </c>
      <c r="E12646" t="s">
        <v>671</v>
      </c>
      <c r="F12646" s="4" t="s">
        <v>9106</v>
      </c>
      <c r="G12646" s="5">
        <v>31934</v>
      </c>
      <c r="H12646" s="6">
        <v>0.19185849999999999</v>
      </c>
      <c r="I12646" s="7">
        <v>66.046999999999997</v>
      </c>
      <c r="J12646" s="2">
        <v>51.789499999999997</v>
      </c>
      <c r="K12646">
        <v>19</v>
      </c>
      <c r="L12646" s="2">
        <v>96.2</v>
      </c>
    </row>
    <row r="12647" spans="1:12" x14ac:dyDescent="0.25">
      <c r="A12647">
        <v>16051</v>
      </c>
      <c r="B12647" s="2">
        <v>43.109839999999998</v>
      </c>
      <c r="C12647" s="3">
        <v>3141</v>
      </c>
      <c r="D12647" s="4">
        <v>35260</v>
      </c>
      <c r="E12647" t="s">
        <v>3398</v>
      </c>
      <c r="F12647" s="4" t="s">
        <v>3003</v>
      </c>
      <c r="G12647" s="5">
        <v>2213</v>
      </c>
      <c r="H12647" s="6">
        <v>0.2091238</v>
      </c>
      <c r="I12647" s="7">
        <v>63.055999999999997</v>
      </c>
    </row>
    <row r="12648" spans="1:12" x14ac:dyDescent="0.25">
      <c r="A12648">
        <v>53079</v>
      </c>
      <c r="B12648" s="2">
        <v>43.109070000000003</v>
      </c>
      <c r="C12648" s="3">
        <v>1370</v>
      </c>
      <c r="D12648" s="4">
        <v>22540</v>
      </c>
      <c r="E12648" t="s">
        <v>7016</v>
      </c>
      <c r="F12648" s="4" t="s">
        <v>10031</v>
      </c>
      <c r="G12648" s="5">
        <v>1014</v>
      </c>
      <c r="H12648" s="6">
        <v>0.13708090000000001</v>
      </c>
      <c r="I12648" s="7">
        <v>75.5</v>
      </c>
    </row>
    <row r="12649" spans="1:12" x14ac:dyDescent="0.25">
      <c r="A12649">
        <v>99029</v>
      </c>
      <c r="B12649" s="2">
        <v>43.10857</v>
      </c>
      <c r="C12649" s="3">
        <v>1511</v>
      </c>
      <c r="E12649" t="s">
        <v>16547</v>
      </c>
      <c r="F12649" s="4" t="s">
        <v>16344</v>
      </c>
      <c r="G12649" s="5">
        <v>1041</v>
      </c>
      <c r="H12649" s="6">
        <v>0.1902017</v>
      </c>
      <c r="I12649" s="7">
        <v>66.316000000000003</v>
      </c>
      <c r="J12649" s="2">
        <v>62.5</v>
      </c>
      <c r="K12649">
        <v>2</v>
      </c>
    </row>
    <row r="12650" spans="1:12" x14ac:dyDescent="0.25">
      <c r="A12650">
        <v>56654</v>
      </c>
      <c r="B12650" s="2">
        <v>43.1083</v>
      </c>
      <c r="C12650" s="3">
        <v>123</v>
      </c>
      <c r="E12650" t="s">
        <v>10828</v>
      </c>
      <c r="F12650" s="4" t="s">
        <v>10428</v>
      </c>
      <c r="G12650" s="5">
        <v>86</v>
      </c>
      <c r="H12650" s="6">
        <v>0.1954023</v>
      </c>
      <c r="I12650" s="7">
        <v>65.417000000000002</v>
      </c>
    </row>
    <row r="12651" spans="1:12" x14ac:dyDescent="0.25">
      <c r="A12651">
        <v>72079</v>
      </c>
      <c r="B12651" s="2">
        <v>43.108159999999998</v>
      </c>
      <c r="C12651" s="3">
        <v>819</v>
      </c>
      <c r="D12651" s="4">
        <v>38220</v>
      </c>
      <c r="E12651" t="s">
        <v>175</v>
      </c>
      <c r="F12651" s="4" t="s">
        <v>13183</v>
      </c>
      <c r="G12651" s="5">
        <v>513</v>
      </c>
      <c r="H12651" s="6">
        <v>0.2631579</v>
      </c>
      <c r="I12651" s="7">
        <v>53.707999999999998</v>
      </c>
    </row>
    <row r="12652" spans="1:12" x14ac:dyDescent="0.25">
      <c r="A12652">
        <v>55421</v>
      </c>
      <c r="B12652" s="2">
        <v>43.103490000000001</v>
      </c>
      <c r="C12652" s="3">
        <v>27156</v>
      </c>
      <c r="D12652" s="4">
        <v>33460</v>
      </c>
      <c r="E12652" t="s">
        <v>10500</v>
      </c>
      <c r="F12652" s="4" t="s">
        <v>10428</v>
      </c>
      <c r="G12652" s="5">
        <v>19006</v>
      </c>
      <c r="H12652" s="6">
        <v>0.22792799999999999</v>
      </c>
      <c r="I12652" s="7">
        <v>59.79</v>
      </c>
      <c r="J12652" s="2">
        <v>44.7273</v>
      </c>
      <c r="K12652">
        <v>22</v>
      </c>
      <c r="L12652" s="2">
        <v>75.599999999999994</v>
      </c>
    </row>
    <row r="12653" spans="1:12" x14ac:dyDescent="0.25">
      <c r="A12653">
        <v>37134</v>
      </c>
      <c r="B12653" s="2">
        <v>43.098460000000003</v>
      </c>
      <c r="C12653" s="3">
        <v>2805</v>
      </c>
      <c r="E12653" t="s">
        <v>7386</v>
      </c>
      <c r="F12653" s="4" t="s">
        <v>7348</v>
      </c>
      <c r="G12653" s="5">
        <v>1988</v>
      </c>
      <c r="H12653" s="6">
        <v>0.16339870000000001</v>
      </c>
      <c r="I12653" s="7">
        <v>70.938000000000002</v>
      </c>
    </row>
    <row r="12654" spans="1:12" x14ac:dyDescent="0.25">
      <c r="A12654">
        <v>55965</v>
      </c>
      <c r="B12654" s="2">
        <v>43.097589999999997</v>
      </c>
      <c r="C12654" s="3">
        <v>2313</v>
      </c>
      <c r="D12654" s="4">
        <v>40340</v>
      </c>
      <c r="E12654" t="s">
        <v>1269</v>
      </c>
      <c r="F12654" s="4" t="s">
        <v>10428</v>
      </c>
      <c r="G12654" s="5">
        <v>1672</v>
      </c>
      <c r="H12654" s="6">
        <v>0.1937799</v>
      </c>
      <c r="I12654" s="7">
        <v>65.677000000000007</v>
      </c>
      <c r="J12654" s="2">
        <v>45</v>
      </c>
      <c r="K12654">
        <v>1</v>
      </c>
    </row>
    <row r="12655" spans="1:12" x14ac:dyDescent="0.25">
      <c r="A12655">
        <v>57785</v>
      </c>
      <c r="B12655" s="2">
        <v>43.095570000000002</v>
      </c>
      <c r="C12655" s="3">
        <v>9491</v>
      </c>
      <c r="D12655" s="4">
        <v>39660</v>
      </c>
      <c r="E12655" t="s">
        <v>7866</v>
      </c>
      <c r="F12655" s="4" t="s">
        <v>10877</v>
      </c>
      <c r="G12655" s="5">
        <v>6768</v>
      </c>
      <c r="H12655" s="6">
        <v>0.21690309999999999</v>
      </c>
      <c r="I12655" s="7">
        <v>61.676000000000002</v>
      </c>
      <c r="J12655" s="2">
        <v>64.25</v>
      </c>
      <c r="K12655">
        <v>4</v>
      </c>
    </row>
    <row r="12656" spans="1:12" x14ac:dyDescent="0.25">
      <c r="A12656">
        <v>16441</v>
      </c>
      <c r="B12656" s="2">
        <v>43.09234</v>
      </c>
      <c r="C12656" s="3">
        <v>9657</v>
      </c>
      <c r="D12656" s="4">
        <v>21500</v>
      </c>
      <c r="E12656" t="s">
        <v>757</v>
      </c>
      <c r="F12656" s="4" t="s">
        <v>3003</v>
      </c>
      <c r="G12656" s="5">
        <v>6735</v>
      </c>
      <c r="H12656" s="6">
        <v>0.20489979999999999</v>
      </c>
      <c r="I12656" s="7">
        <v>63.75</v>
      </c>
      <c r="J12656" s="2">
        <v>50.857100000000003</v>
      </c>
      <c r="K12656">
        <v>7</v>
      </c>
    </row>
    <row r="12657" spans="1:12" x14ac:dyDescent="0.25">
      <c r="A12657">
        <v>70520</v>
      </c>
      <c r="B12657" s="2">
        <v>43.087829999999997</v>
      </c>
      <c r="C12657" s="3">
        <v>19077</v>
      </c>
      <c r="D12657" s="4">
        <v>29180</v>
      </c>
      <c r="E12657" t="s">
        <v>13004</v>
      </c>
      <c r="F12657" s="4" t="s">
        <v>12927</v>
      </c>
      <c r="G12657" s="5">
        <v>12092</v>
      </c>
      <c r="H12657" s="6">
        <v>0.19368179999999999</v>
      </c>
      <c r="I12657" s="7">
        <v>65.685000000000002</v>
      </c>
    </row>
    <row r="12658" spans="1:12" x14ac:dyDescent="0.25">
      <c r="A12658">
        <v>48473</v>
      </c>
      <c r="B12658" s="2">
        <v>43.081200000000003</v>
      </c>
      <c r="C12658" s="3">
        <v>22243</v>
      </c>
      <c r="D12658" s="4">
        <v>22420</v>
      </c>
      <c r="E12658" t="s">
        <v>9209</v>
      </c>
      <c r="F12658" s="4" t="s">
        <v>9106</v>
      </c>
      <c r="G12658" s="5">
        <v>15619</v>
      </c>
      <c r="H12658" s="6">
        <v>0.19962869999999999</v>
      </c>
      <c r="I12658" s="7">
        <v>64.655000000000001</v>
      </c>
      <c r="J12658" s="2">
        <v>51</v>
      </c>
      <c r="K12658">
        <v>7</v>
      </c>
    </row>
    <row r="12659" spans="1:12" x14ac:dyDescent="0.25">
      <c r="A12659">
        <v>70529</v>
      </c>
      <c r="B12659" s="2">
        <v>43.075749999999999</v>
      </c>
      <c r="C12659" s="3">
        <v>11248</v>
      </c>
      <c r="D12659" s="4">
        <v>29180</v>
      </c>
      <c r="E12659" t="s">
        <v>13010</v>
      </c>
      <c r="F12659" s="4" t="s">
        <v>12927</v>
      </c>
      <c r="G12659" s="5">
        <v>7156</v>
      </c>
      <c r="H12659" s="6">
        <v>0.16839019999999999</v>
      </c>
      <c r="I12659" s="7">
        <v>70.052000000000007</v>
      </c>
    </row>
    <row r="12660" spans="1:12" x14ac:dyDescent="0.25">
      <c r="A12660">
        <v>54501</v>
      </c>
      <c r="B12660" s="2">
        <v>43.07056</v>
      </c>
      <c r="C12660" s="3">
        <v>19930</v>
      </c>
      <c r="E12660" t="s">
        <v>10274</v>
      </c>
      <c r="F12660" s="4" t="s">
        <v>10031</v>
      </c>
      <c r="G12660" s="5">
        <v>14501</v>
      </c>
      <c r="H12660" s="6">
        <v>0.2301752</v>
      </c>
      <c r="I12660" s="7">
        <v>59.375</v>
      </c>
      <c r="J12660" s="2">
        <v>51.411799999999999</v>
      </c>
      <c r="K12660">
        <v>17</v>
      </c>
      <c r="L12660" s="2">
        <v>95.8</v>
      </c>
    </row>
    <row r="12661" spans="1:12" x14ac:dyDescent="0.25">
      <c r="A12661">
        <v>70665</v>
      </c>
      <c r="B12661" s="2">
        <v>43.065460000000002</v>
      </c>
      <c r="C12661" s="3">
        <v>11184</v>
      </c>
      <c r="D12661" s="4">
        <v>29340</v>
      </c>
      <c r="E12661" t="s">
        <v>7900</v>
      </c>
      <c r="F12661" s="4" t="s">
        <v>12927</v>
      </c>
      <c r="G12661" s="5">
        <v>6828</v>
      </c>
      <c r="H12661" s="6">
        <v>0.19376099999999999</v>
      </c>
      <c r="I12661" s="7">
        <v>65.652000000000001</v>
      </c>
    </row>
    <row r="12662" spans="1:12" x14ac:dyDescent="0.25">
      <c r="A12662">
        <v>57473</v>
      </c>
      <c r="B12662" s="2">
        <v>43.063789999999997</v>
      </c>
      <c r="C12662" s="3">
        <v>287</v>
      </c>
      <c r="E12662" t="s">
        <v>3487</v>
      </c>
      <c r="F12662" s="4" t="s">
        <v>10877</v>
      </c>
      <c r="G12662" s="5">
        <v>146</v>
      </c>
      <c r="H12662" s="6">
        <v>0.3265306</v>
      </c>
      <c r="I12662" s="7">
        <v>42.707999999999998</v>
      </c>
    </row>
    <row r="12663" spans="1:12" x14ac:dyDescent="0.25">
      <c r="A12663">
        <v>12164</v>
      </c>
      <c r="B12663" s="2">
        <v>43.063679999999998</v>
      </c>
      <c r="C12663" s="3">
        <v>370</v>
      </c>
      <c r="E12663" t="s">
        <v>2164</v>
      </c>
      <c r="F12663" s="4" t="s">
        <v>1280</v>
      </c>
      <c r="G12663" s="5">
        <v>287</v>
      </c>
      <c r="H12663" s="6">
        <v>0.24390239999999999</v>
      </c>
      <c r="I12663" s="7">
        <v>56.978999999999999</v>
      </c>
      <c r="J12663" s="2">
        <v>30</v>
      </c>
      <c r="K12663">
        <v>1</v>
      </c>
    </row>
    <row r="12664" spans="1:12" x14ac:dyDescent="0.25">
      <c r="A12664">
        <v>22448</v>
      </c>
      <c r="B12664" s="2">
        <v>43.063549999999999</v>
      </c>
      <c r="C12664" s="3">
        <v>674</v>
      </c>
      <c r="E12664" t="s">
        <v>4665</v>
      </c>
      <c r="F12664" s="4" t="s">
        <v>4335</v>
      </c>
      <c r="G12664" s="5">
        <v>284</v>
      </c>
      <c r="H12664" s="6">
        <v>0.2535211</v>
      </c>
      <c r="I12664" s="7">
        <v>55.313000000000002</v>
      </c>
      <c r="J12664" s="2">
        <v>53.666699999999999</v>
      </c>
      <c r="K12664">
        <v>3</v>
      </c>
    </row>
    <row r="12665" spans="1:12" x14ac:dyDescent="0.25">
      <c r="A12665">
        <v>57732</v>
      </c>
      <c r="B12665" s="2">
        <v>43.06306</v>
      </c>
      <c r="C12665" s="3">
        <v>2296</v>
      </c>
      <c r="D12665" s="4">
        <v>43940</v>
      </c>
      <c r="E12665" t="s">
        <v>11041</v>
      </c>
      <c r="F12665" s="4" t="s">
        <v>10877</v>
      </c>
      <c r="G12665" s="5">
        <v>1746</v>
      </c>
      <c r="H12665" s="6">
        <v>0.1895762</v>
      </c>
      <c r="I12665" s="7">
        <v>66.358999999999995</v>
      </c>
      <c r="J12665" s="2">
        <v>55.666699999999999</v>
      </c>
      <c r="K12665">
        <v>6</v>
      </c>
    </row>
    <row r="12666" spans="1:12" x14ac:dyDescent="0.25">
      <c r="A12666">
        <v>46797</v>
      </c>
      <c r="B12666" s="2">
        <v>43.061990000000002</v>
      </c>
      <c r="C12666" s="3">
        <v>4047</v>
      </c>
      <c r="D12666" s="4">
        <v>23060</v>
      </c>
      <c r="E12666" t="s">
        <v>8210</v>
      </c>
      <c r="F12666" s="4" t="s">
        <v>8800</v>
      </c>
      <c r="G12666" s="5">
        <v>2717</v>
      </c>
      <c r="H12666" s="6">
        <v>0.1541575</v>
      </c>
      <c r="I12666" s="7">
        <v>72.477000000000004</v>
      </c>
    </row>
    <row r="12667" spans="1:12" x14ac:dyDescent="0.25">
      <c r="A12667">
        <v>50467</v>
      </c>
      <c r="B12667" s="2">
        <v>43.061329999999998</v>
      </c>
      <c r="C12667" s="3">
        <v>86</v>
      </c>
      <c r="D12667" s="4">
        <v>32380</v>
      </c>
      <c r="E12667" t="s">
        <v>9707</v>
      </c>
      <c r="F12667" s="4" t="s">
        <v>9593</v>
      </c>
      <c r="G12667" s="5">
        <v>64</v>
      </c>
      <c r="H12667" s="6">
        <v>0.125</v>
      </c>
      <c r="I12667" s="7">
        <v>77.5</v>
      </c>
    </row>
    <row r="12668" spans="1:12" x14ac:dyDescent="0.25">
      <c r="A12668">
        <v>13361</v>
      </c>
      <c r="B12668" s="2">
        <v>43.061160000000001</v>
      </c>
      <c r="C12668" s="3">
        <v>954</v>
      </c>
      <c r="D12668" s="4">
        <v>46540</v>
      </c>
      <c r="E12668" t="s">
        <v>2589</v>
      </c>
      <c r="F12668" s="4" t="s">
        <v>1280</v>
      </c>
      <c r="G12668" s="5">
        <v>609</v>
      </c>
      <c r="H12668" s="6">
        <v>0.24794749999999999</v>
      </c>
      <c r="I12668" s="7">
        <v>56.25</v>
      </c>
      <c r="J12668" s="2">
        <v>35</v>
      </c>
      <c r="K12668">
        <v>1</v>
      </c>
    </row>
    <row r="12669" spans="1:12" x14ac:dyDescent="0.25">
      <c r="A12669">
        <v>14464</v>
      </c>
      <c r="B12669" s="2">
        <v>43.059899999999999</v>
      </c>
      <c r="C12669" s="3">
        <v>7271</v>
      </c>
      <c r="D12669" s="4">
        <v>40380</v>
      </c>
      <c r="E12669" t="s">
        <v>2850</v>
      </c>
      <c r="F12669" s="4" t="s">
        <v>1280</v>
      </c>
      <c r="G12669" s="5">
        <v>4669</v>
      </c>
      <c r="H12669" s="6">
        <v>0.20004279999999999</v>
      </c>
      <c r="I12669" s="7">
        <v>64.524000000000001</v>
      </c>
    </row>
    <row r="12670" spans="1:12" x14ac:dyDescent="0.25">
      <c r="A12670">
        <v>85145</v>
      </c>
      <c r="B12670" s="2">
        <v>43.058520000000001</v>
      </c>
      <c r="C12670" s="3">
        <v>1945</v>
      </c>
      <c r="D12670" s="4">
        <v>38060</v>
      </c>
      <c r="E12670" t="s">
        <v>13689</v>
      </c>
      <c r="F12670" s="4" t="s">
        <v>14962</v>
      </c>
      <c r="G12670" s="5">
        <v>1098</v>
      </c>
      <c r="H12670" s="6">
        <v>0.2413479</v>
      </c>
      <c r="I12670" s="7">
        <v>57.386000000000003</v>
      </c>
    </row>
    <row r="12671" spans="1:12" x14ac:dyDescent="0.25">
      <c r="A12671">
        <v>99929</v>
      </c>
      <c r="B12671" s="2">
        <v>43.057810000000003</v>
      </c>
      <c r="C12671" s="3">
        <v>2354</v>
      </c>
      <c r="E12671" t="s">
        <v>16768</v>
      </c>
      <c r="F12671" s="4" t="s">
        <v>16604</v>
      </c>
      <c r="G12671" s="5">
        <v>1856</v>
      </c>
      <c r="H12671" s="6">
        <v>0.1890145</v>
      </c>
      <c r="I12671" s="7">
        <v>66.429000000000002</v>
      </c>
    </row>
    <row r="12672" spans="1:12" x14ac:dyDescent="0.25">
      <c r="A12672">
        <v>99674</v>
      </c>
      <c r="B12672" s="2">
        <v>43.05715</v>
      </c>
      <c r="C12672" s="3">
        <v>1241</v>
      </c>
      <c r="D12672" s="4">
        <v>11260</v>
      </c>
      <c r="E12672" t="s">
        <v>204</v>
      </c>
      <c r="F12672" s="4" t="s">
        <v>16604</v>
      </c>
      <c r="G12672" s="5">
        <v>907</v>
      </c>
      <c r="H12672" s="6">
        <v>0.185226</v>
      </c>
      <c r="I12672" s="7">
        <v>67.082999999999998</v>
      </c>
      <c r="J12672" s="2">
        <v>36</v>
      </c>
      <c r="K12672">
        <v>1</v>
      </c>
    </row>
    <row r="12673" spans="1:12" x14ac:dyDescent="0.25">
      <c r="A12673">
        <v>85710</v>
      </c>
      <c r="B12673" s="2">
        <v>43.047629999999998</v>
      </c>
      <c r="C12673" s="3">
        <v>55807</v>
      </c>
      <c r="D12673" s="4">
        <v>46060</v>
      </c>
      <c r="E12673" t="s">
        <v>15050</v>
      </c>
      <c r="F12673" s="4" t="s">
        <v>14962</v>
      </c>
      <c r="G12673" s="5">
        <v>38873</v>
      </c>
      <c r="H12673" s="6">
        <v>0.25205159999999999</v>
      </c>
      <c r="I12673" s="7">
        <v>55.534999999999997</v>
      </c>
      <c r="J12673" s="2">
        <v>41.128999999999998</v>
      </c>
      <c r="K12673">
        <v>31</v>
      </c>
      <c r="L12673" s="2">
        <v>57.5</v>
      </c>
    </row>
    <row r="12674" spans="1:12" x14ac:dyDescent="0.25">
      <c r="A12674">
        <v>44436</v>
      </c>
      <c r="B12674" s="2">
        <v>43.037709999999997</v>
      </c>
      <c r="C12674" s="3">
        <v>3724</v>
      </c>
      <c r="D12674" s="4">
        <v>49660</v>
      </c>
      <c r="E12674" t="s">
        <v>8556</v>
      </c>
      <c r="F12674" s="4" t="s">
        <v>8295</v>
      </c>
      <c r="G12674" s="5">
        <v>2601</v>
      </c>
      <c r="H12674" s="6">
        <v>0.19139120000000001</v>
      </c>
      <c r="I12674" s="7">
        <v>66.016000000000005</v>
      </c>
      <c r="J12674" s="2">
        <v>40.5</v>
      </c>
      <c r="K12674">
        <v>2</v>
      </c>
    </row>
    <row r="12675" spans="1:12" x14ac:dyDescent="0.25">
      <c r="A12675">
        <v>55971</v>
      </c>
      <c r="B12675" s="2">
        <v>43.036540000000002</v>
      </c>
      <c r="C12675" s="3">
        <v>3421</v>
      </c>
      <c r="D12675" s="4">
        <v>40340</v>
      </c>
      <c r="E12675" t="s">
        <v>2940</v>
      </c>
      <c r="F12675" s="4" t="s">
        <v>10428</v>
      </c>
      <c r="G12675" s="5">
        <v>2246</v>
      </c>
      <c r="H12675" s="6">
        <v>0.19590379999999999</v>
      </c>
      <c r="I12675" s="7">
        <v>65.230999999999995</v>
      </c>
      <c r="J12675" s="2">
        <v>62.666699999999999</v>
      </c>
      <c r="K12675">
        <v>3</v>
      </c>
    </row>
    <row r="12676" spans="1:12" x14ac:dyDescent="0.25">
      <c r="A12676">
        <v>95459</v>
      </c>
      <c r="B12676" s="2">
        <v>43.035910000000001</v>
      </c>
      <c r="C12676" s="3">
        <v>596</v>
      </c>
      <c r="D12676" s="4">
        <v>46380</v>
      </c>
      <c r="E12676" t="s">
        <v>272</v>
      </c>
      <c r="F12676" s="4" t="s">
        <v>15368</v>
      </c>
      <c r="G12676" s="5">
        <v>389</v>
      </c>
      <c r="H12676" s="6">
        <v>0.2923077</v>
      </c>
      <c r="I12676" s="7">
        <v>48.570999999999998</v>
      </c>
    </row>
    <row r="12677" spans="1:12" x14ac:dyDescent="0.25">
      <c r="A12677">
        <v>54027</v>
      </c>
      <c r="B12677" s="2">
        <v>43.035649999999997</v>
      </c>
      <c r="C12677" s="3">
        <v>986</v>
      </c>
      <c r="D12677" s="4">
        <v>33460</v>
      </c>
      <c r="E12677" t="s">
        <v>2828</v>
      </c>
      <c r="F12677" s="4" t="s">
        <v>10031</v>
      </c>
      <c r="G12677" s="5">
        <v>702</v>
      </c>
      <c r="H12677" s="6">
        <v>0.15527070000000001</v>
      </c>
      <c r="I12677" s="7">
        <v>72.25</v>
      </c>
    </row>
    <row r="12678" spans="1:12" x14ac:dyDescent="0.25">
      <c r="A12678">
        <v>78622</v>
      </c>
      <c r="B12678" s="2">
        <v>43.035449999999997</v>
      </c>
      <c r="C12678" s="3">
        <v>246</v>
      </c>
      <c r="D12678" s="4">
        <v>12420</v>
      </c>
      <c r="E12678" t="s">
        <v>14280</v>
      </c>
      <c r="F12678" s="4" t="s">
        <v>13752</v>
      </c>
      <c r="G12678" s="5">
        <v>170</v>
      </c>
      <c r="H12678" s="6">
        <v>0.1176471</v>
      </c>
      <c r="I12678" s="7">
        <v>78.75</v>
      </c>
    </row>
    <row r="12679" spans="1:12" x14ac:dyDescent="0.25">
      <c r="A12679">
        <v>66429</v>
      </c>
      <c r="B12679" s="2">
        <v>43.035319999999999</v>
      </c>
      <c r="C12679" s="3">
        <v>435</v>
      </c>
      <c r="D12679" s="4">
        <v>45820</v>
      </c>
      <c r="E12679" t="s">
        <v>3680</v>
      </c>
      <c r="F12679" s="4" t="s">
        <v>12494</v>
      </c>
      <c r="G12679" s="5">
        <v>347</v>
      </c>
      <c r="H12679" s="6">
        <v>0.24783859999999999</v>
      </c>
      <c r="I12679" s="7">
        <v>56.25</v>
      </c>
    </row>
    <row r="12680" spans="1:12" x14ac:dyDescent="0.25">
      <c r="A12680">
        <v>85202</v>
      </c>
      <c r="B12680" s="2">
        <v>43.029789999999998</v>
      </c>
      <c r="C12680" s="3">
        <v>36023</v>
      </c>
      <c r="D12680" s="4">
        <v>38060</v>
      </c>
      <c r="E12680" t="s">
        <v>14649</v>
      </c>
      <c r="F12680" s="4" t="s">
        <v>14962</v>
      </c>
      <c r="G12680" s="5">
        <v>22774</v>
      </c>
      <c r="H12680" s="6">
        <v>0.26714670000000001</v>
      </c>
      <c r="I12680" s="7">
        <v>52.908999999999999</v>
      </c>
      <c r="J12680" s="2">
        <v>41.363599999999998</v>
      </c>
      <c r="K12680">
        <v>11</v>
      </c>
      <c r="L12680" s="2">
        <v>58.5</v>
      </c>
    </row>
    <row r="12681" spans="1:12" x14ac:dyDescent="0.25">
      <c r="A12681">
        <v>13905</v>
      </c>
      <c r="B12681" s="2">
        <v>43.020150000000001</v>
      </c>
      <c r="C12681" s="3">
        <v>27542</v>
      </c>
      <c r="D12681" s="4">
        <v>13780</v>
      </c>
      <c r="E12681" t="s">
        <v>2756</v>
      </c>
      <c r="F12681" s="4" t="s">
        <v>1280</v>
      </c>
      <c r="G12681" s="5">
        <v>17503</v>
      </c>
      <c r="H12681" s="6">
        <v>0.26919559999999998</v>
      </c>
      <c r="I12681" s="7">
        <v>52.552999999999997</v>
      </c>
      <c r="J12681" s="2">
        <v>38.518500000000003</v>
      </c>
      <c r="K12681">
        <v>27</v>
      </c>
      <c r="L12681" s="2">
        <v>42.4</v>
      </c>
    </row>
    <row r="12682" spans="1:12" x14ac:dyDescent="0.25">
      <c r="A12682">
        <v>73716</v>
      </c>
      <c r="B12682" s="2">
        <v>43.015880000000003</v>
      </c>
      <c r="C12682" s="3">
        <v>419</v>
      </c>
      <c r="E12682" t="s">
        <v>13544</v>
      </c>
      <c r="F12682" s="4" t="s">
        <v>13462</v>
      </c>
      <c r="G12682" s="5">
        <v>326</v>
      </c>
      <c r="H12682" s="6">
        <v>0.2147239</v>
      </c>
      <c r="I12682" s="7">
        <v>61.963999999999999</v>
      </c>
      <c r="J12682" s="2">
        <v>59</v>
      </c>
      <c r="K12682">
        <v>1</v>
      </c>
    </row>
    <row r="12683" spans="1:12" x14ac:dyDescent="0.25">
      <c r="A12683">
        <v>59015</v>
      </c>
      <c r="B12683" s="2">
        <v>43.015720000000002</v>
      </c>
      <c r="C12683" s="3">
        <v>524</v>
      </c>
      <c r="D12683" s="4">
        <v>13740</v>
      </c>
      <c r="E12683" t="s">
        <v>11285</v>
      </c>
      <c r="F12683" s="4" t="s">
        <v>11278</v>
      </c>
      <c r="G12683" s="5">
        <v>365</v>
      </c>
      <c r="H12683" s="6">
        <v>0.18630140000000001</v>
      </c>
      <c r="I12683" s="7">
        <v>66.875</v>
      </c>
    </row>
    <row r="12684" spans="1:12" x14ac:dyDescent="0.25">
      <c r="A12684">
        <v>43412</v>
      </c>
      <c r="B12684" s="2">
        <v>43.014890000000001</v>
      </c>
      <c r="C12684" s="3">
        <v>4494</v>
      </c>
      <c r="D12684" s="4">
        <v>45780</v>
      </c>
      <c r="E12684" t="s">
        <v>8366</v>
      </c>
      <c r="F12684" s="4" t="s">
        <v>8295</v>
      </c>
      <c r="G12684" s="5">
        <v>3094</v>
      </c>
      <c r="H12684" s="6">
        <v>0.15384619999999999</v>
      </c>
      <c r="I12684" s="7">
        <v>72.480999999999995</v>
      </c>
      <c r="J12684" s="2">
        <v>58.5</v>
      </c>
      <c r="K12684">
        <v>2</v>
      </c>
    </row>
    <row r="12685" spans="1:12" x14ac:dyDescent="0.25">
      <c r="A12685">
        <v>26845</v>
      </c>
      <c r="B12685" s="2">
        <v>43.014029999999998</v>
      </c>
      <c r="C12685" s="3">
        <v>560</v>
      </c>
      <c r="E12685" t="s">
        <v>5635</v>
      </c>
      <c r="F12685" s="4" t="s">
        <v>5144</v>
      </c>
      <c r="G12685" s="5">
        <v>469</v>
      </c>
      <c r="H12685" s="6">
        <v>0.2</v>
      </c>
      <c r="I12685" s="7">
        <v>64.5</v>
      </c>
      <c r="J12685" s="2">
        <v>57</v>
      </c>
      <c r="K12685">
        <v>1</v>
      </c>
    </row>
    <row r="12686" spans="1:12" x14ac:dyDescent="0.25">
      <c r="A12686">
        <v>40819</v>
      </c>
      <c r="B12686" s="2">
        <v>43.013820000000003</v>
      </c>
      <c r="C12686" s="3">
        <v>630</v>
      </c>
      <c r="E12686" t="s">
        <v>7963</v>
      </c>
      <c r="F12686" s="4" t="s">
        <v>7883</v>
      </c>
      <c r="G12686" s="5">
        <v>453</v>
      </c>
      <c r="H12686" s="6">
        <v>0.30242819999999998</v>
      </c>
      <c r="I12686" s="7">
        <v>46.796999999999997</v>
      </c>
    </row>
    <row r="12687" spans="1:12" x14ac:dyDescent="0.25">
      <c r="A12687">
        <v>56318</v>
      </c>
      <c r="B12687" s="2">
        <v>43.013500000000001</v>
      </c>
      <c r="C12687" s="3">
        <v>1143</v>
      </c>
      <c r="E12687" t="s">
        <v>10709</v>
      </c>
      <c r="F12687" s="4" t="s">
        <v>10428</v>
      </c>
      <c r="G12687" s="5">
        <v>850</v>
      </c>
      <c r="H12687" s="6">
        <v>0.16588230000000001</v>
      </c>
      <c r="I12687" s="7">
        <v>70.385000000000005</v>
      </c>
    </row>
    <row r="12688" spans="1:12" x14ac:dyDescent="0.25">
      <c r="A12688">
        <v>99564</v>
      </c>
      <c r="B12688" s="2">
        <v>43.013289999999998</v>
      </c>
      <c r="C12688" s="3">
        <v>86</v>
      </c>
      <c r="E12688" t="s">
        <v>16622</v>
      </c>
      <c r="F12688" s="4" t="s">
        <v>16604</v>
      </c>
      <c r="G12688" s="5">
        <v>41</v>
      </c>
      <c r="H12688" s="6">
        <v>9.7560999999999995E-2</v>
      </c>
      <c r="I12688" s="7">
        <v>82.188000000000002</v>
      </c>
    </row>
    <row r="12689" spans="1:12" x14ac:dyDescent="0.25">
      <c r="A12689">
        <v>32207</v>
      </c>
      <c r="B12689" s="2">
        <v>43.007750000000001</v>
      </c>
      <c r="C12689" s="3">
        <v>33476</v>
      </c>
      <c r="D12689" s="4">
        <v>27260</v>
      </c>
      <c r="E12689" t="s">
        <v>1076</v>
      </c>
      <c r="F12689" s="4" t="s">
        <v>6689</v>
      </c>
      <c r="G12689" s="5">
        <v>23142</v>
      </c>
      <c r="H12689" s="6">
        <v>0.282418</v>
      </c>
      <c r="I12689" s="7">
        <v>50.238</v>
      </c>
      <c r="J12689" s="2">
        <v>44.846200000000003</v>
      </c>
      <c r="K12689">
        <v>13</v>
      </c>
      <c r="L12689" s="2">
        <v>76.3</v>
      </c>
    </row>
    <row r="12690" spans="1:12" x14ac:dyDescent="0.25">
      <c r="A12690">
        <v>42035</v>
      </c>
      <c r="B12690" s="2">
        <v>43.002070000000003</v>
      </c>
      <c r="C12690" s="3">
        <v>853</v>
      </c>
      <c r="E12690" t="s">
        <v>7367</v>
      </c>
      <c r="F12690" s="4" t="s">
        <v>7883</v>
      </c>
      <c r="G12690" s="5">
        <v>564</v>
      </c>
      <c r="H12690" s="6">
        <v>0.2141593</v>
      </c>
      <c r="I12690" s="7">
        <v>62.030999999999999</v>
      </c>
      <c r="J12690" s="2">
        <v>66</v>
      </c>
      <c r="K12690">
        <v>1</v>
      </c>
    </row>
    <row r="12691" spans="1:12" x14ac:dyDescent="0.25">
      <c r="A12691">
        <v>29410</v>
      </c>
      <c r="B12691" s="2">
        <v>42.998890000000003</v>
      </c>
      <c r="C12691" s="3">
        <v>18882</v>
      </c>
      <c r="D12691" s="4">
        <v>16700</v>
      </c>
      <c r="E12691" t="s">
        <v>6221</v>
      </c>
      <c r="F12691" s="4" t="s">
        <v>6130</v>
      </c>
      <c r="G12691" s="5">
        <v>12729</v>
      </c>
      <c r="H12691" s="6">
        <v>0.25648080000000001</v>
      </c>
      <c r="I12691" s="7">
        <v>54.715000000000003</v>
      </c>
      <c r="J12691" s="2">
        <v>39.75</v>
      </c>
      <c r="K12691">
        <v>4</v>
      </c>
    </row>
    <row r="12692" spans="1:12" x14ac:dyDescent="0.25">
      <c r="A12692">
        <v>67854</v>
      </c>
      <c r="B12692" s="2">
        <v>42.995609999999999</v>
      </c>
      <c r="C12692" s="3">
        <v>1366</v>
      </c>
      <c r="E12692" t="s">
        <v>12724</v>
      </c>
      <c r="F12692" s="4" t="s">
        <v>12494</v>
      </c>
      <c r="G12692" s="5">
        <v>972</v>
      </c>
      <c r="H12692" s="6">
        <v>0.20987649999999999</v>
      </c>
      <c r="I12692" s="7">
        <v>62.768000000000001</v>
      </c>
    </row>
    <row r="12693" spans="1:12" x14ac:dyDescent="0.25">
      <c r="A12693">
        <v>48023</v>
      </c>
      <c r="B12693" s="2">
        <v>42.994529999999997</v>
      </c>
      <c r="C12693" s="3">
        <v>5072</v>
      </c>
      <c r="D12693" s="4">
        <v>19820</v>
      </c>
      <c r="E12693" t="s">
        <v>1150</v>
      </c>
      <c r="F12693" s="4" t="s">
        <v>9106</v>
      </c>
      <c r="G12693" s="5">
        <v>3549</v>
      </c>
      <c r="H12693" s="6">
        <v>0.151592</v>
      </c>
      <c r="I12693" s="7">
        <v>72.838999999999999</v>
      </c>
      <c r="J12693" s="2">
        <v>59</v>
      </c>
      <c r="K12693">
        <v>1</v>
      </c>
    </row>
    <row r="12694" spans="1:12" x14ac:dyDescent="0.25">
      <c r="A12694">
        <v>79755</v>
      </c>
      <c r="B12694" s="2">
        <v>42.993639999999999</v>
      </c>
      <c r="C12694" s="3">
        <v>194</v>
      </c>
      <c r="E12694" t="s">
        <v>5360</v>
      </c>
      <c r="F12694" s="4" t="s">
        <v>13752</v>
      </c>
      <c r="G12694" s="5">
        <v>131</v>
      </c>
      <c r="H12694" s="6">
        <v>0.25</v>
      </c>
      <c r="I12694" s="7">
        <v>55.832999999999998</v>
      </c>
    </row>
    <row r="12695" spans="1:12" x14ac:dyDescent="0.25">
      <c r="A12695">
        <v>56096</v>
      </c>
      <c r="B12695" s="2">
        <v>42.993079999999999</v>
      </c>
      <c r="C12695" s="3">
        <v>3142</v>
      </c>
      <c r="D12695" s="4">
        <v>33460</v>
      </c>
      <c r="E12695" t="s">
        <v>985</v>
      </c>
      <c r="F12695" s="4" t="s">
        <v>10428</v>
      </c>
      <c r="G12695" s="5">
        <v>2242</v>
      </c>
      <c r="H12695" s="6">
        <v>0.1931311</v>
      </c>
      <c r="I12695" s="7">
        <v>65.658000000000001</v>
      </c>
      <c r="J12695" s="2">
        <v>44</v>
      </c>
      <c r="K12695">
        <v>1</v>
      </c>
    </row>
    <row r="12696" spans="1:12" x14ac:dyDescent="0.25">
      <c r="A12696">
        <v>73073</v>
      </c>
      <c r="B12696" s="2">
        <v>42.992429999999999</v>
      </c>
      <c r="C12696" s="3">
        <v>688</v>
      </c>
      <c r="D12696" s="4">
        <v>36420</v>
      </c>
      <c r="E12696" t="s">
        <v>5555</v>
      </c>
      <c r="F12696" s="4" t="s">
        <v>13462</v>
      </c>
      <c r="G12696" s="5">
        <v>456</v>
      </c>
      <c r="H12696" s="6">
        <v>0.19693649999999999</v>
      </c>
      <c r="I12696" s="7">
        <v>65</v>
      </c>
    </row>
    <row r="12697" spans="1:12" x14ac:dyDescent="0.25">
      <c r="A12697">
        <v>15323</v>
      </c>
      <c r="B12697" s="2">
        <v>42.991590000000002</v>
      </c>
      <c r="C12697" s="3">
        <v>4236</v>
      </c>
      <c r="D12697" s="4">
        <v>38300</v>
      </c>
      <c r="E12697" t="s">
        <v>3092</v>
      </c>
      <c r="F12697" s="4" t="s">
        <v>3003</v>
      </c>
      <c r="G12697" s="5">
        <v>3055</v>
      </c>
      <c r="H12697" s="6">
        <v>0.1859247</v>
      </c>
      <c r="I12697" s="7">
        <v>66.900000000000006</v>
      </c>
      <c r="J12697" s="2">
        <v>33.5</v>
      </c>
      <c r="K12697">
        <v>2</v>
      </c>
    </row>
    <row r="12698" spans="1:12" x14ac:dyDescent="0.25">
      <c r="A12698">
        <v>64137</v>
      </c>
      <c r="B12698" s="2">
        <v>42.988880000000002</v>
      </c>
      <c r="C12698" s="3">
        <v>12387</v>
      </c>
      <c r="D12698" s="4">
        <v>28140</v>
      </c>
      <c r="E12698" t="s">
        <v>12261</v>
      </c>
      <c r="F12698" s="4" t="s">
        <v>12102</v>
      </c>
      <c r="G12698" s="5">
        <v>8246</v>
      </c>
      <c r="H12698" s="6">
        <v>0.2391462</v>
      </c>
      <c r="I12698" s="7">
        <v>57.7</v>
      </c>
      <c r="J12698" s="2">
        <v>34</v>
      </c>
      <c r="K12698">
        <v>2</v>
      </c>
    </row>
    <row r="12699" spans="1:12" x14ac:dyDescent="0.25">
      <c r="A12699">
        <v>64485</v>
      </c>
      <c r="B12699" s="2">
        <v>42.98563</v>
      </c>
      <c r="C12699" s="3">
        <v>7853</v>
      </c>
      <c r="D12699" s="4">
        <v>41140</v>
      </c>
      <c r="E12699" t="s">
        <v>2532</v>
      </c>
      <c r="F12699" s="4" t="s">
        <v>12102</v>
      </c>
      <c r="G12699" s="5">
        <v>5318</v>
      </c>
      <c r="H12699" s="6">
        <v>0.19966159999999999</v>
      </c>
      <c r="I12699" s="7">
        <v>64.515000000000001</v>
      </c>
      <c r="J12699" s="2">
        <v>48.5</v>
      </c>
      <c r="K12699">
        <v>2</v>
      </c>
    </row>
    <row r="12700" spans="1:12" x14ac:dyDescent="0.25">
      <c r="A12700">
        <v>84629</v>
      </c>
      <c r="B12700" s="2">
        <v>42.983899999999998</v>
      </c>
      <c r="C12700" s="3">
        <v>3316</v>
      </c>
      <c r="E12700" t="s">
        <v>1353</v>
      </c>
      <c r="F12700" s="4" t="s">
        <v>14851</v>
      </c>
      <c r="G12700" s="5">
        <v>1937</v>
      </c>
      <c r="H12700" s="6">
        <v>0.1863707</v>
      </c>
      <c r="I12700" s="7">
        <v>66.81</v>
      </c>
    </row>
    <row r="12701" spans="1:12" x14ac:dyDescent="0.25">
      <c r="A12701">
        <v>82401</v>
      </c>
      <c r="B12701" s="2">
        <v>42.98218</v>
      </c>
      <c r="C12701" s="3">
        <v>7772</v>
      </c>
      <c r="E12701" t="s">
        <v>14678</v>
      </c>
      <c r="F12701" s="4" t="s">
        <v>14657</v>
      </c>
      <c r="G12701" s="5">
        <v>5256</v>
      </c>
      <c r="H12701" s="6">
        <v>0.20395740000000001</v>
      </c>
      <c r="I12701" s="7">
        <v>63.767000000000003</v>
      </c>
      <c r="J12701" s="2">
        <v>45.4</v>
      </c>
      <c r="K12701">
        <v>5</v>
      </c>
    </row>
    <row r="12702" spans="1:12" x14ac:dyDescent="0.25">
      <c r="A12702">
        <v>30141</v>
      </c>
      <c r="B12702" s="2">
        <v>42.97757</v>
      </c>
      <c r="C12702" s="3">
        <v>21531</v>
      </c>
      <c r="D12702" s="4">
        <v>12060</v>
      </c>
      <c r="E12702" t="s">
        <v>730</v>
      </c>
      <c r="F12702" s="4" t="s">
        <v>6363</v>
      </c>
      <c r="G12702" s="5">
        <v>14001</v>
      </c>
      <c r="H12702" s="6">
        <v>0.2177702</v>
      </c>
      <c r="I12702" s="7">
        <v>61.375999999999998</v>
      </c>
      <c r="J12702" s="2">
        <v>39.5</v>
      </c>
      <c r="K12702">
        <v>2</v>
      </c>
    </row>
    <row r="12703" spans="1:12" x14ac:dyDescent="0.25">
      <c r="A12703">
        <v>66743</v>
      </c>
      <c r="B12703" s="2">
        <v>42.973509999999997</v>
      </c>
      <c r="C12703" s="3">
        <v>4223</v>
      </c>
      <c r="D12703" s="4">
        <v>38260</v>
      </c>
      <c r="E12703" t="s">
        <v>3505</v>
      </c>
      <c r="F12703" s="4" t="s">
        <v>12494</v>
      </c>
      <c r="G12703" s="5">
        <v>2983</v>
      </c>
      <c r="H12703" s="6">
        <v>0.25544749999999999</v>
      </c>
      <c r="I12703" s="7">
        <v>54.860999999999997</v>
      </c>
    </row>
    <row r="12704" spans="1:12" x14ac:dyDescent="0.25">
      <c r="A12704">
        <v>72007</v>
      </c>
      <c r="B12704" s="2">
        <v>42.971800000000002</v>
      </c>
      <c r="C12704" s="3">
        <v>6821</v>
      </c>
      <c r="D12704" s="4">
        <v>30780</v>
      </c>
      <c r="E12704" t="s">
        <v>3573</v>
      </c>
      <c r="F12704" s="4" t="s">
        <v>13183</v>
      </c>
      <c r="G12704" s="5">
        <v>4139</v>
      </c>
      <c r="H12704" s="6">
        <v>0.19975850000000001</v>
      </c>
      <c r="I12704" s="7">
        <v>64.478999999999999</v>
      </c>
    </row>
    <row r="12705" spans="1:12" x14ac:dyDescent="0.25">
      <c r="A12705">
        <v>76086</v>
      </c>
      <c r="B12705" s="2">
        <v>42.967700000000001</v>
      </c>
      <c r="C12705" s="3">
        <v>21038</v>
      </c>
      <c r="D12705" s="4">
        <v>19100</v>
      </c>
      <c r="E12705" t="s">
        <v>13491</v>
      </c>
      <c r="F12705" s="4" t="s">
        <v>13752</v>
      </c>
      <c r="G12705" s="5">
        <v>12979</v>
      </c>
      <c r="H12705" s="6">
        <v>0.212343</v>
      </c>
      <c r="I12705" s="7">
        <v>62.304000000000002</v>
      </c>
      <c r="J12705" s="2">
        <v>42.25</v>
      </c>
      <c r="K12705">
        <v>4</v>
      </c>
    </row>
    <row r="12706" spans="1:12" x14ac:dyDescent="0.25">
      <c r="A12706">
        <v>52659</v>
      </c>
      <c r="B12706" s="2">
        <v>42.964359999999999</v>
      </c>
      <c r="C12706" s="3">
        <v>1572</v>
      </c>
      <c r="E12706" t="s">
        <v>3905</v>
      </c>
      <c r="F12706" s="4" t="s">
        <v>9593</v>
      </c>
      <c r="G12706" s="5">
        <v>1019</v>
      </c>
      <c r="H12706" s="6">
        <v>0.23650640000000001</v>
      </c>
      <c r="I12706" s="7">
        <v>58.125</v>
      </c>
    </row>
    <row r="12707" spans="1:12" x14ac:dyDescent="0.25">
      <c r="A12707">
        <v>50665</v>
      </c>
      <c r="B12707" s="2">
        <v>42.963650000000001</v>
      </c>
      <c r="C12707" s="3">
        <v>2779</v>
      </c>
      <c r="E12707" t="s">
        <v>5479</v>
      </c>
      <c r="F12707" s="4" t="s">
        <v>9593</v>
      </c>
      <c r="G12707" s="5">
        <v>1922</v>
      </c>
      <c r="H12707" s="6">
        <v>0.22216440000000001</v>
      </c>
      <c r="I12707" s="7">
        <v>60.6</v>
      </c>
      <c r="J12707" s="2">
        <v>72</v>
      </c>
      <c r="K12707">
        <v>1</v>
      </c>
    </row>
    <row r="12708" spans="1:12" x14ac:dyDescent="0.25">
      <c r="A12708">
        <v>68743</v>
      </c>
      <c r="B12708" s="2">
        <v>42.963059999999999</v>
      </c>
      <c r="C12708" s="3">
        <v>730</v>
      </c>
      <c r="D12708" s="4">
        <v>43580</v>
      </c>
      <c r="E12708" t="s">
        <v>671</v>
      </c>
      <c r="F12708" s="4" t="s">
        <v>12738</v>
      </c>
      <c r="G12708" s="5">
        <v>546</v>
      </c>
      <c r="H12708" s="6">
        <v>0.1556777</v>
      </c>
      <c r="I12708" s="7">
        <v>72.082999999999998</v>
      </c>
    </row>
    <row r="12709" spans="1:12" x14ac:dyDescent="0.25">
      <c r="A12709">
        <v>36029</v>
      </c>
      <c r="B12709" s="2">
        <v>42.962760000000003</v>
      </c>
      <c r="C12709" s="3">
        <v>963</v>
      </c>
      <c r="E12709" t="s">
        <v>7186</v>
      </c>
      <c r="F12709" s="4" t="s">
        <v>7027</v>
      </c>
      <c r="G12709" s="5">
        <v>699</v>
      </c>
      <c r="H12709" s="6">
        <v>0.28898430000000003</v>
      </c>
      <c r="I12709" s="7">
        <v>49.027999999999999</v>
      </c>
      <c r="J12709" s="2">
        <v>53</v>
      </c>
      <c r="K12709">
        <v>1</v>
      </c>
    </row>
    <row r="12710" spans="1:12" x14ac:dyDescent="0.25">
      <c r="A12710">
        <v>5201</v>
      </c>
      <c r="B12710" s="2">
        <v>42.9602</v>
      </c>
      <c r="C12710" s="3">
        <v>14444</v>
      </c>
      <c r="D12710" s="4">
        <v>13540</v>
      </c>
      <c r="E12710" t="s">
        <v>591</v>
      </c>
      <c r="F12710" s="4" t="s">
        <v>1030</v>
      </c>
      <c r="G12710" s="5">
        <v>9996</v>
      </c>
      <c r="H12710" s="6">
        <v>0.26400560000000001</v>
      </c>
      <c r="I12710" s="7">
        <v>53.343000000000004</v>
      </c>
      <c r="J12710" s="2">
        <v>44.8889</v>
      </c>
      <c r="K12710">
        <v>9</v>
      </c>
    </row>
    <row r="12711" spans="1:12" x14ac:dyDescent="0.25">
      <c r="A12711">
        <v>20712</v>
      </c>
      <c r="B12711" s="2">
        <v>42.95635</v>
      </c>
      <c r="C12711" s="3">
        <v>9000</v>
      </c>
      <c r="D12711" s="4">
        <v>47900</v>
      </c>
      <c r="E12711" t="s">
        <v>4410</v>
      </c>
      <c r="F12711" s="4" t="s">
        <v>4361</v>
      </c>
      <c r="G12711" s="5">
        <v>6077</v>
      </c>
      <c r="H12711" s="6">
        <v>0.27842689999999998</v>
      </c>
      <c r="I12711" s="7">
        <v>50.845999999999997</v>
      </c>
      <c r="J12711" s="2">
        <v>38.866700000000002</v>
      </c>
      <c r="K12711">
        <v>15</v>
      </c>
      <c r="L12711" s="2">
        <v>44.2</v>
      </c>
    </row>
    <row r="12712" spans="1:12" x14ac:dyDescent="0.25">
      <c r="A12712">
        <v>69120</v>
      </c>
      <c r="B12712" s="2">
        <v>42.954729999999998</v>
      </c>
      <c r="C12712" s="3">
        <v>935</v>
      </c>
      <c r="E12712" t="s">
        <v>4463</v>
      </c>
      <c r="F12712" s="4" t="s">
        <v>12738</v>
      </c>
      <c r="G12712" s="5">
        <v>671</v>
      </c>
      <c r="H12712" s="6">
        <v>0.23809520000000001</v>
      </c>
      <c r="I12712" s="7">
        <v>57.813000000000002</v>
      </c>
      <c r="J12712" s="2">
        <v>54</v>
      </c>
      <c r="K12712">
        <v>1</v>
      </c>
    </row>
    <row r="12713" spans="1:12" x14ac:dyDescent="0.25">
      <c r="A12713">
        <v>83637</v>
      </c>
      <c r="B12713" s="2">
        <v>42.954509999999999</v>
      </c>
      <c r="C12713" s="3">
        <v>300</v>
      </c>
      <c r="D12713" s="4">
        <v>14260</v>
      </c>
      <c r="E12713" t="s">
        <v>2977</v>
      </c>
      <c r="F12713" s="4" t="s">
        <v>14725</v>
      </c>
      <c r="G12713" s="5">
        <v>270</v>
      </c>
      <c r="H12713" s="6">
        <v>0.3592592</v>
      </c>
      <c r="I12713" s="7">
        <v>36.875</v>
      </c>
    </row>
    <row r="12714" spans="1:12" x14ac:dyDescent="0.25">
      <c r="A12714">
        <v>47235</v>
      </c>
      <c r="B12714" s="2">
        <v>42.954120000000003</v>
      </c>
      <c r="C12714" s="3">
        <v>1626</v>
      </c>
      <c r="D12714" s="4">
        <v>42980</v>
      </c>
      <c r="E12714" t="s">
        <v>8970</v>
      </c>
      <c r="F12714" s="4" t="s">
        <v>8800</v>
      </c>
      <c r="G12714" s="5">
        <v>1373</v>
      </c>
      <c r="H12714" s="6">
        <v>0.1747997</v>
      </c>
      <c r="I12714" s="7">
        <v>68.75</v>
      </c>
      <c r="J12714" s="2">
        <v>54</v>
      </c>
      <c r="K12714">
        <v>1</v>
      </c>
    </row>
    <row r="12715" spans="1:12" x14ac:dyDescent="0.25">
      <c r="A12715">
        <v>36265</v>
      </c>
      <c r="B12715" s="2">
        <v>42.95082</v>
      </c>
      <c r="C12715" s="3">
        <v>20809</v>
      </c>
      <c r="D12715" s="4">
        <v>11500</v>
      </c>
      <c r="E12715" t="s">
        <v>1076</v>
      </c>
      <c r="F12715" s="4" t="s">
        <v>7027</v>
      </c>
      <c r="G12715" s="5">
        <v>12416</v>
      </c>
      <c r="H12715" s="6">
        <v>0.25241619999999998</v>
      </c>
      <c r="I12715" s="7">
        <v>55.329000000000001</v>
      </c>
      <c r="J12715" s="2">
        <v>54.666699999999999</v>
      </c>
      <c r="K12715">
        <v>12</v>
      </c>
      <c r="L12715" s="2">
        <v>98.9</v>
      </c>
    </row>
    <row r="12716" spans="1:12" x14ac:dyDescent="0.25">
      <c r="A12716">
        <v>61350</v>
      </c>
      <c r="B12716" s="2">
        <v>42.943849999999998</v>
      </c>
      <c r="C12716" s="3">
        <v>24069</v>
      </c>
      <c r="D12716" s="4">
        <v>36860</v>
      </c>
      <c r="E12716" t="s">
        <v>5284</v>
      </c>
      <c r="F12716" s="4" t="s">
        <v>11490</v>
      </c>
      <c r="G12716" s="5">
        <v>16709</v>
      </c>
      <c r="H12716" s="6">
        <v>0.18521840000000001</v>
      </c>
      <c r="I12716" s="7">
        <v>66.938000000000002</v>
      </c>
      <c r="J12716" s="2">
        <v>47.285699999999999</v>
      </c>
      <c r="K12716">
        <v>14</v>
      </c>
      <c r="L12716" s="2">
        <v>85.8</v>
      </c>
    </row>
    <row r="12717" spans="1:12" x14ac:dyDescent="0.25">
      <c r="A12717">
        <v>74061</v>
      </c>
      <c r="B12717" s="2">
        <v>42.93947</v>
      </c>
      <c r="C12717" s="3">
        <v>2109</v>
      </c>
      <c r="D12717" s="4">
        <v>12780</v>
      </c>
      <c r="E12717" t="s">
        <v>10896</v>
      </c>
      <c r="F12717" s="4" t="s">
        <v>13462</v>
      </c>
      <c r="G12717" s="5">
        <v>1580</v>
      </c>
      <c r="H12717" s="6">
        <v>0.23402909999999999</v>
      </c>
      <c r="I12717" s="7">
        <v>58.5</v>
      </c>
      <c r="J12717" s="2">
        <v>52.666699999999999</v>
      </c>
      <c r="K12717">
        <v>3</v>
      </c>
    </row>
    <row r="12718" spans="1:12" x14ac:dyDescent="0.25">
      <c r="A12718">
        <v>70711</v>
      </c>
      <c r="B12718" s="2">
        <v>42.938270000000003</v>
      </c>
      <c r="C12718" s="3">
        <v>5578</v>
      </c>
      <c r="D12718" s="4">
        <v>12940</v>
      </c>
      <c r="E12718" t="s">
        <v>1168</v>
      </c>
      <c r="F12718" s="4" t="s">
        <v>12927</v>
      </c>
      <c r="G12718" s="5">
        <v>3447</v>
      </c>
      <c r="H12718" s="6">
        <v>0.2039455</v>
      </c>
      <c r="I12718" s="7">
        <v>63.688000000000002</v>
      </c>
    </row>
    <row r="12719" spans="1:12" x14ac:dyDescent="0.25">
      <c r="A12719">
        <v>53010</v>
      </c>
      <c r="B12719" s="2">
        <v>42.936100000000003</v>
      </c>
      <c r="C12719" s="3">
        <v>7736</v>
      </c>
      <c r="D12719" s="4">
        <v>22540</v>
      </c>
      <c r="E12719" t="s">
        <v>10034</v>
      </c>
      <c r="F12719" s="4" t="s">
        <v>10031</v>
      </c>
      <c r="G12719" s="5">
        <v>5598</v>
      </c>
      <c r="H12719" s="6">
        <v>0.15487670000000001</v>
      </c>
      <c r="I12719" s="7">
        <v>72.165000000000006</v>
      </c>
      <c r="J12719" s="2">
        <v>19</v>
      </c>
      <c r="K12719">
        <v>2</v>
      </c>
    </row>
    <row r="12720" spans="1:12" x14ac:dyDescent="0.25">
      <c r="A12720">
        <v>47619</v>
      </c>
      <c r="B12720" s="2">
        <v>42.934480000000001</v>
      </c>
      <c r="C12720" s="3">
        <v>1707</v>
      </c>
      <c r="D12720" s="4">
        <v>21780</v>
      </c>
      <c r="E12720" t="s">
        <v>7598</v>
      </c>
      <c r="F12720" s="4" t="s">
        <v>8800</v>
      </c>
      <c r="G12720" s="5">
        <v>1182</v>
      </c>
      <c r="H12720" s="6">
        <v>0.1301775</v>
      </c>
      <c r="I12720" s="7">
        <v>76.429000000000002</v>
      </c>
    </row>
    <row r="12721" spans="1:12" x14ac:dyDescent="0.25">
      <c r="A12721">
        <v>1604</v>
      </c>
      <c r="B12721" s="2">
        <v>42.928460000000001</v>
      </c>
      <c r="C12721" s="3">
        <v>34627</v>
      </c>
      <c r="D12721" s="4">
        <v>49340</v>
      </c>
      <c r="E12721" t="s">
        <v>205</v>
      </c>
      <c r="F12721" s="4" t="s">
        <v>21</v>
      </c>
      <c r="G12721" s="5">
        <v>23955</v>
      </c>
      <c r="H12721" s="6">
        <v>0.27300049999999998</v>
      </c>
      <c r="I12721" s="7">
        <v>51.744999999999997</v>
      </c>
      <c r="J12721" s="2">
        <v>47.642899999999997</v>
      </c>
      <c r="K12721">
        <v>14</v>
      </c>
      <c r="L12721" s="2">
        <v>87</v>
      </c>
    </row>
    <row r="12722" spans="1:12" x14ac:dyDescent="0.25">
      <c r="A12722">
        <v>27804</v>
      </c>
      <c r="B12722" s="2">
        <v>42.91789</v>
      </c>
      <c r="C12722" s="3">
        <v>29357</v>
      </c>
      <c r="D12722" s="4">
        <v>40580</v>
      </c>
      <c r="E12722" t="s">
        <v>4987</v>
      </c>
      <c r="F12722" s="4" t="s">
        <v>5642</v>
      </c>
      <c r="G12722" s="5">
        <v>20221</v>
      </c>
      <c r="H12722" s="6">
        <v>0.25196580000000002</v>
      </c>
      <c r="I12722" s="7">
        <v>55.372</v>
      </c>
      <c r="J12722" s="2">
        <v>43.5</v>
      </c>
      <c r="K12722">
        <v>4</v>
      </c>
    </row>
    <row r="12723" spans="1:12" x14ac:dyDescent="0.25">
      <c r="A12723">
        <v>57201</v>
      </c>
      <c r="B12723" s="2">
        <v>42.909050000000001</v>
      </c>
      <c r="C12723" s="3">
        <v>25172</v>
      </c>
      <c r="D12723" s="4">
        <v>47980</v>
      </c>
      <c r="E12723" t="s">
        <v>373</v>
      </c>
      <c r="F12723" s="4" t="s">
        <v>10877</v>
      </c>
      <c r="G12723" s="5">
        <v>16679</v>
      </c>
      <c r="H12723" s="6">
        <v>0.20708679999999999</v>
      </c>
      <c r="I12723" s="7">
        <v>63.125</v>
      </c>
      <c r="J12723" s="2">
        <v>43</v>
      </c>
      <c r="K12723">
        <v>13</v>
      </c>
      <c r="L12723" s="2">
        <v>67.099999999999994</v>
      </c>
    </row>
    <row r="12724" spans="1:12" x14ac:dyDescent="0.25">
      <c r="A12724">
        <v>32333</v>
      </c>
      <c r="B12724" s="2">
        <v>42.902679999999997</v>
      </c>
      <c r="C12724" s="3">
        <v>10548</v>
      </c>
      <c r="D12724" s="4">
        <v>45220</v>
      </c>
      <c r="E12724" t="s">
        <v>6753</v>
      </c>
      <c r="F12724" s="4" t="s">
        <v>6689</v>
      </c>
      <c r="G12724" s="5">
        <v>7857</v>
      </c>
      <c r="H12724" s="6">
        <v>0.22588449999999999</v>
      </c>
      <c r="I12724" s="7">
        <v>59.871000000000002</v>
      </c>
      <c r="J12724" s="2">
        <v>41</v>
      </c>
      <c r="K12724">
        <v>2</v>
      </c>
    </row>
    <row r="12725" spans="1:12" x14ac:dyDescent="0.25">
      <c r="A12725">
        <v>43154</v>
      </c>
      <c r="B12725" s="2">
        <v>42.902679999999997</v>
      </c>
      <c r="C12725" s="3">
        <v>3365</v>
      </c>
      <c r="D12725" s="4">
        <v>18140</v>
      </c>
      <c r="E12725" t="s">
        <v>8339</v>
      </c>
      <c r="F12725" s="4" t="s">
        <v>8295</v>
      </c>
      <c r="G12725" s="5">
        <v>2088</v>
      </c>
      <c r="H12725" s="6">
        <v>0.20641760000000001</v>
      </c>
      <c r="I12725" s="7">
        <v>63.234999999999999</v>
      </c>
    </row>
    <row r="12726" spans="1:12" x14ac:dyDescent="0.25">
      <c r="A12726">
        <v>76050</v>
      </c>
      <c r="B12726" s="2">
        <v>42.899290000000001</v>
      </c>
      <c r="C12726" s="3">
        <v>6065</v>
      </c>
      <c r="D12726" s="4">
        <v>19100</v>
      </c>
      <c r="E12726" t="s">
        <v>7423</v>
      </c>
      <c r="F12726" s="4" t="s">
        <v>13752</v>
      </c>
      <c r="G12726" s="5">
        <v>4237</v>
      </c>
      <c r="H12726" s="6">
        <v>0.19419539999999999</v>
      </c>
      <c r="I12726" s="7">
        <v>65.343000000000004</v>
      </c>
      <c r="J12726" s="2">
        <v>39</v>
      </c>
      <c r="K12726">
        <v>2</v>
      </c>
    </row>
    <row r="12727" spans="1:12" x14ac:dyDescent="0.25">
      <c r="A12727">
        <v>99505</v>
      </c>
      <c r="B12727" s="2">
        <v>42.897709999999996</v>
      </c>
      <c r="C12727" s="3">
        <v>6765</v>
      </c>
      <c r="D12727" s="4">
        <v>11260</v>
      </c>
      <c r="E12727" t="s">
        <v>16605</v>
      </c>
      <c r="F12727" s="4" t="s">
        <v>16604</v>
      </c>
      <c r="G12727" s="5">
        <v>2335</v>
      </c>
      <c r="H12727" s="6">
        <v>0.23768739999999999</v>
      </c>
      <c r="I12727" s="7">
        <v>57.826000000000001</v>
      </c>
      <c r="J12727" s="2">
        <v>41.333300000000001</v>
      </c>
      <c r="K12727">
        <v>3</v>
      </c>
    </row>
    <row r="12728" spans="1:12" x14ac:dyDescent="0.25">
      <c r="A12728">
        <v>45694</v>
      </c>
      <c r="B12728" s="2">
        <v>42.895090000000003</v>
      </c>
      <c r="C12728" s="3">
        <v>12635</v>
      </c>
      <c r="D12728" s="4">
        <v>39020</v>
      </c>
      <c r="E12728" t="s">
        <v>8730</v>
      </c>
      <c r="F12728" s="4" t="s">
        <v>8295</v>
      </c>
      <c r="G12728" s="5">
        <v>8619</v>
      </c>
      <c r="H12728" s="6">
        <v>0.16693740000000001</v>
      </c>
      <c r="I12728" s="7">
        <v>70.051000000000002</v>
      </c>
      <c r="J12728" s="2">
        <v>56.8</v>
      </c>
      <c r="K12728">
        <v>5</v>
      </c>
    </row>
    <row r="12729" spans="1:12" x14ac:dyDescent="0.25">
      <c r="A12729">
        <v>28786</v>
      </c>
      <c r="B12729" s="2">
        <v>42.889339999999997</v>
      </c>
      <c r="C12729" s="3">
        <v>20075</v>
      </c>
      <c r="D12729" s="4">
        <v>11700</v>
      </c>
      <c r="E12729" t="s">
        <v>6119</v>
      </c>
      <c r="F12729" s="4" t="s">
        <v>5642</v>
      </c>
      <c r="G12729" s="5">
        <v>15411</v>
      </c>
      <c r="H12729" s="6">
        <v>0.26409709999999997</v>
      </c>
      <c r="I12729" s="7">
        <v>53.259</v>
      </c>
      <c r="J12729" s="2">
        <v>51</v>
      </c>
      <c r="K12729">
        <v>5</v>
      </c>
    </row>
    <row r="12730" spans="1:12" x14ac:dyDescent="0.25">
      <c r="A12730">
        <v>27332</v>
      </c>
      <c r="B12730" s="2">
        <v>42.880870000000002</v>
      </c>
      <c r="C12730" s="3">
        <v>30941</v>
      </c>
      <c r="D12730" s="4">
        <v>41820</v>
      </c>
      <c r="E12730" t="s">
        <v>748</v>
      </c>
      <c r="F12730" s="4" t="s">
        <v>5642</v>
      </c>
      <c r="G12730" s="5">
        <v>19981</v>
      </c>
      <c r="H12730" s="6">
        <v>0.22060959999999999</v>
      </c>
      <c r="I12730" s="7">
        <v>60.771999999999998</v>
      </c>
      <c r="J12730" s="2">
        <v>58.75</v>
      </c>
      <c r="K12730">
        <v>4</v>
      </c>
    </row>
    <row r="12731" spans="1:12" x14ac:dyDescent="0.25">
      <c r="A12731">
        <v>66775</v>
      </c>
      <c r="B12731" s="2">
        <v>42.876069999999999</v>
      </c>
      <c r="C12731" s="3">
        <v>108</v>
      </c>
      <c r="E12731" t="s">
        <v>12561</v>
      </c>
      <c r="F12731" s="4" t="s">
        <v>12494</v>
      </c>
      <c r="G12731" s="5">
        <v>82</v>
      </c>
      <c r="H12731" s="6">
        <v>0.10843369999999999</v>
      </c>
      <c r="I12731" s="7">
        <v>80.156000000000006</v>
      </c>
    </row>
    <row r="12732" spans="1:12" x14ac:dyDescent="0.25">
      <c r="A12732">
        <v>11416</v>
      </c>
      <c r="B12732" s="2">
        <v>42.872100000000003</v>
      </c>
      <c r="C12732" s="3">
        <v>25972</v>
      </c>
      <c r="D12732" s="4">
        <v>35620</v>
      </c>
      <c r="E12732" t="s">
        <v>1922</v>
      </c>
      <c r="F12732" s="4" t="s">
        <v>1280</v>
      </c>
      <c r="G12732" s="5">
        <v>16488</v>
      </c>
      <c r="H12732" s="6">
        <v>0.22288939999999999</v>
      </c>
      <c r="I12732" s="7">
        <v>60.372</v>
      </c>
      <c r="J12732" s="2">
        <v>27.5</v>
      </c>
      <c r="K12732">
        <v>2</v>
      </c>
    </row>
    <row r="12733" spans="1:12" x14ac:dyDescent="0.25">
      <c r="A12733">
        <v>6516</v>
      </c>
      <c r="B12733" s="2">
        <v>42.859520000000003</v>
      </c>
      <c r="C12733" s="3">
        <v>55290</v>
      </c>
      <c r="D12733" s="4">
        <v>35300</v>
      </c>
      <c r="E12733" t="s">
        <v>1308</v>
      </c>
      <c r="F12733" s="4" t="s">
        <v>1198</v>
      </c>
      <c r="G12733" s="5">
        <v>36124</v>
      </c>
      <c r="H12733" s="6">
        <v>0.21218580000000001</v>
      </c>
      <c r="I12733" s="7">
        <v>62.213000000000001</v>
      </c>
      <c r="J12733" s="2">
        <v>44.782600000000002</v>
      </c>
      <c r="K12733">
        <v>23</v>
      </c>
      <c r="L12733" s="2">
        <v>75.8</v>
      </c>
    </row>
    <row r="12734" spans="1:12" x14ac:dyDescent="0.25">
      <c r="A12734">
        <v>74033</v>
      </c>
      <c r="B12734" s="2">
        <v>42.849319999999999</v>
      </c>
      <c r="C12734" s="3">
        <v>10758</v>
      </c>
      <c r="D12734" s="4">
        <v>46140</v>
      </c>
      <c r="E12734" t="s">
        <v>13593</v>
      </c>
      <c r="F12734" s="4" t="s">
        <v>13462</v>
      </c>
      <c r="G12734" s="5">
        <v>6513</v>
      </c>
      <c r="H12734" s="6">
        <v>0.20973439999999999</v>
      </c>
      <c r="I12734" s="7">
        <v>62.633000000000003</v>
      </c>
      <c r="J12734" s="2">
        <v>38</v>
      </c>
      <c r="K12734">
        <v>1</v>
      </c>
    </row>
    <row r="12735" spans="1:12" x14ac:dyDescent="0.25">
      <c r="A12735">
        <v>38866</v>
      </c>
      <c r="B12735" s="2">
        <v>42.845680000000002</v>
      </c>
      <c r="C12735" s="3">
        <v>12845</v>
      </c>
      <c r="D12735" s="4">
        <v>46180</v>
      </c>
      <c r="E12735" t="s">
        <v>3752</v>
      </c>
      <c r="F12735" s="4" t="s">
        <v>7633</v>
      </c>
      <c r="G12735" s="5">
        <v>8664</v>
      </c>
      <c r="H12735" s="6">
        <v>0.222966</v>
      </c>
      <c r="I12735" s="7">
        <v>60.345999999999997</v>
      </c>
    </row>
    <row r="12736" spans="1:12" x14ac:dyDescent="0.25">
      <c r="A12736">
        <v>15560</v>
      </c>
      <c r="B12736" s="2">
        <v>42.84357</v>
      </c>
      <c r="C12736" s="3">
        <v>179</v>
      </c>
      <c r="D12736" s="4">
        <v>43740</v>
      </c>
      <c r="E12736" t="s">
        <v>3204</v>
      </c>
      <c r="F12736" s="4" t="s">
        <v>3003</v>
      </c>
      <c r="G12736" s="5">
        <v>128</v>
      </c>
      <c r="H12736" s="6">
        <v>0.171875</v>
      </c>
      <c r="I12736" s="7">
        <v>69.167000000000002</v>
      </c>
    </row>
    <row r="12737" spans="1:12" x14ac:dyDescent="0.25">
      <c r="A12737">
        <v>66952</v>
      </c>
      <c r="B12737" s="2">
        <v>42.84348</v>
      </c>
      <c r="C12737" s="3">
        <v>384</v>
      </c>
      <c r="E12737" t="s">
        <v>636</v>
      </c>
      <c r="F12737" s="4" t="s">
        <v>12494</v>
      </c>
      <c r="G12737" s="5">
        <v>301</v>
      </c>
      <c r="H12737" s="6">
        <v>0.20198679999999999</v>
      </c>
      <c r="I12737" s="7">
        <v>63.957999999999998</v>
      </c>
    </row>
    <row r="12738" spans="1:12" x14ac:dyDescent="0.25">
      <c r="A12738">
        <v>16633</v>
      </c>
      <c r="B12738" s="2">
        <v>42.84337</v>
      </c>
      <c r="C12738" s="3">
        <v>221</v>
      </c>
      <c r="E12738" t="s">
        <v>3534</v>
      </c>
      <c r="F12738" s="4" t="s">
        <v>3003</v>
      </c>
      <c r="G12738" s="5">
        <v>133</v>
      </c>
      <c r="H12738" s="6">
        <v>0.17293230000000001</v>
      </c>
      <c r="I12738" s="7">
        <v>68.977000000000004</v>
      </c>
    </row>
    <row r="12739" spans="1:12" x14ac:dyDescent="0.25">
      <c r="A12739">
        <v>28722</v>
      </c>
      <c r="B12739" s="2">
        <v>42.842089999999999</v>
      </c>
      <c r="C12739" s="3">
        <v>7080</v>
      </c>
      <c r="E12739" t="s">
        <v>1585</v>
      </c>
      <c r="F12739" s="4" t="s">
        <v>5642</v>
      </c>
      <c r="G12739" s="5">
        <v>5225</v>
      </c>
      <c r="H12739" s="6">
        <v>0.27975509999999998</v>
      </c>
      <c r="I12739" s="7">
        <v>50.511000000000003</v>
      </c>
      <c r="J12739" s="2">
        <v>53.666699999999999</v>
      </c>
      <c r="K12739">
        <v>3</v>
      </c>
    </row>
    <row r="12740" spans="1:12" x14ac:dyDescent="0.25">
      <c r="A12740">
        <v>50273</v>
      </c>
      <c r="B12740" s="2">
        <v>42.839440000000003</v>
      </c>
      <c r="C12740" s="3">
        <v>8296</v>
      </c>
      <c r="D12740" s="4">
        <v>19780</v>
      </c>
      <c r="E12740" t="s">
        <v>9674</v>
      </c>
      <c r="F12740" s="4" t="s">
        <v>9593</v>
      </c>
      <c r="G12740" s="5">
        <v>5800</v>
      </c>
      <c r="H12740" s="6">
        <v>0.22293099999999999</v>
      </c>
      <c r="I12740" s="7">
        <v>60.326999999999998</v>
      </c>
      <c r="J12740" s="2">
        <v>53</v>
      </c>
      <c r="K12740">
        <v>4</v>
      </c>
    </row>
    <row r="12741" spans="1:12" x14ac:dyDescent="0.25">
      <c r="A12741">
        <v>18080</v>
      </c>
      <c r="B12741" s="2">
        <v>42.836010000000002</v>
      </c>
      <c r="C12741" s="3">
        <v>11588</v>
      </c>
      <c r="D12741" s="4">
        <v>10900</v>
      </c>
      <c r="E12741" t="s">
        <v>3976</v>
      </c>
      <c r="F12741" s="4" t="s">
        <v>3003</v>
      </c>
      <c r="G12741" s="5">
        <v>8571</v>
      </c>
      <c r="H12741" s="6">
        <v>0.15468970000000001</v>
      </c>
      <c r="I12741" s="7">
        <v>72.114999999999995</v>
      </c>
      <c r="J12741" s="2">
        <v>45</v>
      </c>
      <c r="K12741">
        <v>3</v>
      </c>
    </row>
    <row r="12742" spans="1:12" x14ac:dyDescent="0.25">
      <c r="A12742">
        <v>98602</v>
      </c>
      <c r="B12742" s="2">
        <v>42.833939999999998</v>
      </c>
      <c r="C12742" s="3">
        <v>96</v>
      </c>
      <c r="E12742" t="s">
        <v>2761</v>
      </c>
      <c r="F12742" s="4" t="s">
        <v>16344</v>
      </c>
      <c r="G12742" s="5">
        <v>61</v>
      </c>
      <c r="H12742" s="6">
        <v>0.25806449999999997</v>
      </c>
      <c r="I12742" s="7">
        <v>54.25</v>
      </c>
    </row>
    <row r="12743" spans="1:12" x14ac:dyDescent="0.25">
      <c r="A12743">
        <v>33193</v>
      </c>
      <c r="B12743" s="2">
        <v>42.825969999999998</v>
      </c>
      <c r="C12743" s="3">
        <v>48272</v>
      </c>
      <c r="D12743" s="4">
        <v>33100</v>
      </c>
      <c r="E12743" t="s">
        <v>5277</v>
      </c>
      <c r="F12743" s="4" t="s">
        <v>6689</v>
      </c>
      <c r="G12743" s="5">
        <v>33258</v>
      </c>
      <c r="H12743" s="6">
        <v>0.27812019999999998</v>
      </c>
      <c r="I12743" s="7">
        <v>50.783000000000001</v>
      </c>
      <c r="J12743" s="2">
        <v>53</v>
      </c>
      <c r="K12743">
        <v>1</v>
      </c>
    </row>
    <row r="12744" spans="1:12" x14ac:dyDescent="0.25">
      <c r="A12744">
        <v>28582</v>
      </c>
      <c r="B12744" s="2">
        <v>42.81767</v>
      </c>
      <c r="C12744" s="3">
        <v>2266</v>
      </c>
      <c r="D12744" s="4">
        <v>27340</v>
      </c>
      <c r="E12744" t="s">
        <v>6018</v>
      </c>
      <c r="F12744" s="4" t="s">
        <v>5642</v>
      </c>
      <c r="G12744" s="5">
        <v>1425</v>
      </c>
      <c r="H12744" s="6">
        <v>0.1612903</v>
      </c>
      <c r="I12744" s="7">
        <v>70.971999999999994</v>
      </c>
    </row>
    <row r="12745" spans="1:12" x14ac:dyDescent="0.25">
      <c r="A12745">
        <v>62462</v>
      </c>
      <c r="B12745" s="2">
        <v>42.817169999999997</v>
      </c>
      <c r="C12745" s="3">
        <v>1080</v>
      </c>
      <c r="E12745" t="s">
        <v>3338</v>
      </c>
      <c r="F12745" s="4" t="s">
        <v>11490</v>
      </c>
      <c r="G12745" s="5">
        <v>630</v>
      </c>
      <c r="H12745" s="6">
        <v>0.18858949999999999</v>
      </c>
      <c r="I12745" s="7">
        <v>66.25</v>
      </c>
    </row>
    <row r="12746" spans="1:12" x14ac:dyDescent="0.25">
      <c r="A12746">
        <v>66781</v>
      </c>
      <c r="B12746" s="2">
        <v>42.816809999999997</v>
      </c>
      <c r="C12746" s="3">
        <v>1248</v>
      </c>
      <c r="E12746" t="s">
        <v>7868</v>
      </c>
      <c r="F12746" s="4" t="s">
        <v>12494</v>
      </c>
      <c r="G12746" s="5">
        <v>865</v>
      </c>
      <c r="H12746" s="6">
        <v>0.28983829999999999</v>
      </c>
      <c r="I12746" s="7">
        <v>48.75</v>
      </c>
    </row>
    <row r="12747" spans="1:12" x14ac:dyDescent="0.25">
      <c r="A12747">
        <v>59914</v>
      </c>
      <c r="B12747" s="2">
        <v>42.816569999999999</v>
      </c>
      <c r="C12747" s="3">
        <v>167</v>
      </c>
      <c r="D12747" s="4">
        <v>28060</v>
      </c>
      <c r="E12747" t="s">
        <v>1749</v>
      </c>
      <c r="F12747" s="4" t="s">
        <v>11278</v>
      </c>
      <c r="G12747" s="5">
        <v>155</v>
      </c>
      <c r="H12747" s="6">
        <v>0.26451609999999998</v>
      </c>
      <c r="I12747" s="7">
        <v>53.125</v>
      </c>
      <c r="J12747" s="2">
        <v>41</v>
      </c>
      <c r="K12747">
        <v>2</v>
      </c>
    </row>
    <row r="12748" spans="1:12" x14ac:dyDescent="0.25">
      <c r="A12748">
        <v>32643</v>
      </c>
      <c r="B12748" s="2">
        <v>42.814749999999997</v>
      </c>
      <c r="C12748" s="3">
        <v>10578</v>
      </c>
      <c r="D12748" s="4">
        <v>23540</v>
      </c>
      <c r="E12748" t="s">
        <v>6813</v>
      </c>
      <c r="F12748" s="4" t="s">
        <v>6689</v>
      </c>
      <c r="G12748" s="5">
        <v>7448</v>
      </c>
      <c r="H12748" s="6">
        <v>0.21130350000000001</v>
      </c>
      <c r="I12748" s="7">
        <v>62.319000000000003</v>
      </c>
      <c r="J12748" s="2">
        <v>32.5</v>
      </c>
      <c r="K12748">
        <v>2</v>
      </c>
    </row>
    <row r="12749" spans="1:12" x14ac:dyDescent="0.25">
      <c r="A12749">
        <v>12729</v>
      </c>
      <c r="B12749" s="2">
        <v>42.812609999999999</v>
      </c>
      <c r="C12749" s="3">
        <v>2183</v>
      </c>
      <c r="D12749" s="4">
        <v>35620</v>
      </c>
      <c r="E12749" t="s">
        <v>2312</v>
      </c>
      <c r="F12749" s="4" t="s">
        <v>1280</v>
      </c>
      <c r="G12749" s="5">
        <v>1490</v>
      </c>
      <c r="H12749" s="6">
        <v>0.16308719999999999</v>
      </c>
      <c r="I12749" s="7">
        <v>70.650000000000006</v>
      </c>
      <c r="J12749" s="2">
        <v>55</v>
      </c>
      <c r="K12749">
        <v>1</v>
      </c>
    </row>
    <row r="12750" spans="1:12" x14ac:dyDescent="0.25">
      <c r="A12750">
        <v>44230</v>
      </c>
      <c r="B12750" s="2">
        <v>42.81082</v>
      </c>
      <c r="C12750" s="3">
        <v>8277</v>
      </c>
      <c r="D12750" s="4">
        <v>49300</v>
      </c>
      <c r="E12750" t="s">
        <v>4148</v>
      </c>
      <c r="F12750" s="4" t="s">
        <v>8295</v>
      </c>
      <c r="G12750" s="5">
        <v>5987</v>
      </c>
      <c r="H12750" s="6">
        <v>0.22879089999999999</v>
      </c>
      <c r="I12750" s="7">
        <v>59.295000000000002</v>
      </c>
      <c r="J12750" s="2">
        <v>50</v>
      </c>
      <c r="K12750">
        <v>4</v>
      </c>
    </row>
    <row r="12751" spans="1:12" x14ac:dyDescent="0.25">
      <c r="A12751">
        <v>95821</v>
      </c>
      <c r="B12751" s="2">
        <v>42.803739999999998</v>
      </c>
      <c r="C12751" s="3">
        <v>34438</v>
      </c>
      <c r="D12751" s="4">
        <v>40900</v>
      </c>
      <c r="E12751" t="s">
        <v>3933</v>
      </c>
      <c r="F12751" s="4" t="s">
        <v>15368</v>
      </c>
      <c r="G12751" s="5">
        <v>23590</v>
      </c>
      <c r="H12751" s="6">
        <v>0.26120130000000003</v>
      </c>
      <c r="I12751" s="7">
        <v>53.692999999999998</v>
      </c>
      <c r="J12751" s="2">
        <v>37.285699999999999</v>
      </c>
      <c r="K12751">
        <v>28</v>
      </c>
      <c r="L12751" s="2">
        <v>35.4</v>
      </c>
    </row>
    <row r="12752" spans="1:12" x14ac:dyDescent="0.25">
      <c r="A12752">
        <v>77486</v>
      </c>
      <c r="B12752" s="2">
        <v>42.796939999999999</v>
      </c>
      <c r="C12752" s="3">
        <v>6973</v>
      </c>
      <c r="D12752" s="4">
        <v>26420</v>
      </c>
      <c r="E12752" t="s">
        <v>5326</v>
      </c>
      <c r="F12752" s="4" t="s">
        <v>13752</v>
      </c>
      <c r="G12752" s="5">
        <v>4827</v>
      </c>
      <c r="H12752" s="6">
        <v>0.19473789999999999</v>
      </c>
      <c r="I12752" s="7">
        <v>65.174000000000007</v>
      </c>
      <c r="J12752" s="2">
        <v>53</v>
      </c>
      <c r="K12752">
        <v>1</v>
      </c>
    </row>
    <row r="12753" spans="1:12" x14ac:dyDescent="0.25">
      <c r="A12753">
        <v>17024</v>
      </c>
      <c r="B12753" s="2">
        <v>42.795450000000002</v>
      </c>
      <c r="C12753" s="3">
        <v>2015</v>
      </c>
      <c r="D12753" s="4">
        <v>25420</v>
      </c>
      <c r="E12753" t="s">
        <v>3677</v>
      </c>
      <c r="F12753" s="4" t="s">
        <v>3003</v>
      </c>
      <c r="G12753" s="5">
        <v>1376</v>
      </c>
      <c r="H12753" s="6">
        <v>0.17356569999999999</v>
      </c>
      <c r="I12753" s="7">
        <v>68.828000000000003</v>
      </c>
      <c r="J12753" s="2">
        <v>54</v>
      </c>
      <c r="K12753">
        <v>1</v>
      </c>
    </row>
    <row r="12754" spans="1:12" x14ac:dyDescent="0.25">
      <c r="A12754">
        <v>28556</v>
      </c>
      <c r="B12754" s="2">
        <v>42.794919999999998</v>
      </c>
      <c r="C12754" s="3">
        <v>1146</v>
      </c>
      <c r="D12754" s="4">
        <v>35100</v>
      </c>
      <c r="E12754" t="s">
        <v>6008</v>
      </c>
      <c r="F12754" s="4" t="s">
        <v>5642</v>
      </c>
      <c r="G12754" s="5">
        <v>842</v>
      </c>
      <c r="H12754" s="6">
        <v>0.1876485</v>
      </c>
      <c r="I12754" s="7">
        <v>66.388999999999996</v>
      </c>
    </row>
    <row r="12755" spans="1:12" x14ac:dyDescent="0.25">
      <c r="A12755">
        <v>25541</v>
      </c>
      <c r="B12755" s="2">
        <v>42.793219999999998</v>
      </c>
      <c r="C12755" s="3">
        <v>8762</v>
      </c>
      <c r="D12755" s="4">
        <v>26580</v>
      </c>
      <c r="E12755" t="s">
        <v>332</v>
      </c>
      <c r="F12755" s="4" t="s">
        <v>5144</v>
      </c>
      <c r="G12755" s="5">
        <v>6278</v>
      </c>
      <c r="H12755" s="6">
        <v>0.22025800000000001</v>
      </c>
      <c r="I12755" s="7">
        <v>60.753</v>
      </c>
    </row>
    <row r="12756" spans="1:12" x14ac:dyDescent="0.25">
      <c r="A12756">
        <v>17886</v>
      </c>
      <c r="B12756" s="2">
        <v>42.791580000000003</v>
      </c>
      <c r="C12756" s="3">
        <v>736</v>
      </c>
      <c r="D12756" s="4">
        <v>30260</v>
      </c>
      <c r="E12756" t="s">
        <v>3902</v>
      </c>
      <c r="F12756" s="4" t="s">
        <v>3003</v>
      </c>
      <c r="G12756" s="5">
        <v>560</v>
      </c>
      <c r="H12756" s="6">
        <v>0.1639929</v>
      </c>
      <c r="I12756" s="7">
        <v>70.468999999999994</v>
      </c>
      <c r="J12756" s="2">
        <v>38</v>
      </c>
      <c r="K12756">
        <v>1</v>
      </c>
    </row>
    <row r="12757" spans="1:12" x14ac:dyDescent="0.25">
      <c r="A12757">
        <v>58746</v>
      </c>
      <c r="B12757" s="2">
        <v>42.79119</v>
      </c>
      <c r="C12757" s="3">
        <v>1470</v>
      </c>
      <c r="D12757" s="4">
        <v>33500</v>
      </c>
      <c r="E12757" t="s">
        <v>11246</v>
      </c>
      <c r="F12757" s="4" t="s">
        <v>11069</v>
      </c>
      <c r="G12757" s="5">
        <v>1090</v>
      </c>
      <c r="H12757" s="6">
        <v>0.17064219999999999</v>
      </c>
      <c r="I12757" s="7">
        <v>69.317999999999998</v>
      </c>
    </row>
    <row r="12758" spans="1:12" x14ac:dyDescent="0.25">
      <c r="A12758">
        <v>58346</v>
      </c>
      <c r="B12758" s="2">
        <v>42.790819999999997</v>
      </c>
      <c r="C12758" s="3">
        <v>623</v>
      </c>
      <c r="E12758" t="s">
        <v>47</v>
      </c>
      <c r="F12758" s="4" t="s">
        <v>11069</v>
      </c>
      <c r="G12758" s="5">
        <v>455</v>
      </c>
      <c r="H12758" s="6">
        <v>0.19560440000000001</v>
      </c>
      <c r="I12758" s="7">
        <v>65</v>
      </c>
    </row>
    <row r="12759" spans="1:12" x14ac:dyDescent="0.25">
      <c r="A12759">
        <v>95817</v>
      </c>
      <c r="B12759" s="2">
        <v>42.78839</v>
      </c>
      <c r="C12759" s="3">
        <v>14472</v>
      </c>
      <c r="D12759" s="4">
        <v>40900</v>
      </c>
      <c r="E12759" t="s">
        <v>3933</v>
      </c>
      <c r="F12759" s="4" t="s">
        <v>15368</v>
      </c>
      <c r="G12759" s="5">
        <v>9687</v>
      </c>
      <c r="H12759" s="6">
        <v>0.3031586</v>
      </c>
      <c r="I12759" s="7">
        <v>46.408999999999999</v>
      </c>
      <c r="J12759" s="2">
        <v>42.181800000000003</v>
      </c>
      <c r="K12759">
        <v>11</v>
      </c>
      <c r="L12759" s="2">
        <v>62.5</v>
      </c>
    </row>
    <row r="12760" spans="1:12" x14ac:dyDescent="0.25">
      <c r="A12760">
        <v>50458</v>
      </c>
      <c r="B12760" s="2">
        <v>42.785710000000002</v>
      </c>
      <c r="C12760" s="3">
        <v>2158</v>
      </c>
      <c r="E12760" t="s">
        <v>9704</v>
      </c>
      <c r="F12760" s="4" t="s">
        <v>9593</v>
      </c>
      <c r="G12760" s="5">
        <v>1463</v>
      </c>
      <c r="H12760" s="6">
        <v>0.1919399</v>
      </c>
      <c r="I12760" s="7">
        <v>65.625</v>
      </c>
      <c r="J12760" s="2">
        <v>56</v>
      </c>
      <c r="K12760">
        <v>1</v>
      </c>
    </row>
    <row r="12761" spans="1:12" x14ac:dyDescent="0.25">
      <c r="A12761">
        <v>97103</v>
      </c>
      <c r="B12761" s="2">
        <v>42.782380000000003</v>
      </c>
      <c r="C12761" s="3">
        <v>17138</v>
      </c>
      <c r="D12761" s="4">
        <v>11820</v>
      </c>
      <c r="E12761" t="s">
        <v>1900</v>
      </c>
      <c r="F12761" s="4" t="s">
        <v>16170</v>
      </c>
      <c r="G12761" s="5">
        <v>12456</v>
      </c>
      <c r="H12761" s="6">
        <v>0.22880539999999999</v>
      </c>
      <c r="I12761" s="7">
        <v>59.244999999999997</v>
      </c>
      <c r="J12761" s="2">
        <v>45.7059</v>
      </c>
      <c r="K12761">
        <v>17</v>
      </c>
      <c r="L12761" s="2">
        <v>79.599999999999994</v>
      </c>
    </row>
    <row r="12762" spans="1:12" x14ac:dyDescent="0.25">
      <c r="A12762">
        <v>3605</v>
      </c>
      <c r="B12762" s="2">
        <v>42.779220000000002</v>
      </c>
      <c r="C12762" s="3">
        <v>1088</v>
      </c>
      <c r="D12762" s="4">
        <v>17200</v>
      </c>
      <c r="E12762" t="s">
        <v>624</v>
      </c>
      <c r="F12762" s="4" t="s">
        <v>520</v>
      </c>
      <c r="G12762" s="5">
        <v>800</v>
      </c>
      <c r="H12762" s="6">
        <v>0.1860175</v>
      </c>
      <c r="I12762" s="7">
        <v>66.635000000000005</v>
      </c>
      <c r="J12762" s="2">
        <v>47</v>
      </c>
      <c r="K12762">
        <v>1</v>
      </c>
    </row>
    <row r="12763" spans="1:12" x14ac:dyDescent="0.25">
      <c r="A12763">
        <v>12485</v>
      </c>
      <c r="B12763" s="2">
        <v>42.7789</v>
      </c>
      <c r="C12763" s="3">
        <v>822</v>
      </c>
      <c r="E12763" t="s">
        <v>2243</v>
      </c>
      <c r="F12763" s="4" t="s">
        <v>1280</v>
      </c>
      <c r="G12763" s="5">
        <v>531</v>
      </c>
      <c r="H12763" s="6">
        <v>0.1939736</v>
      </c>
      <c r="I12763" s="7">
        <v>65.260000000000005</v>
      </c>
      <c r="J12763" s="2">
        <v>39</v>
      </c>
      <c r="K12763">
        <v>1</v>
      </c>
    </row>
    <row r="12764" spans="1:12" x14ac:dyDescent="0.25">
      <c r="A12764">
        <v>66093</v>
      </c>
      <c r="B12764" s="2">
        <v>42.778640000000003</v>
      </c>
      <c r="C12764" s="3">
        <v>712</v>
      </c>
      <c r="E12764" t="s">
        <v>9044</v>
      </c>
      <c r="F12764" s="4" t="s">
        <v>12494</v>
      </c>
      <c r="G12764" s="5">
        <v>529</v>
      </c>
      <c r="H12764" s="6">
        <v>0.1962264</v>
      </c>
      <c r="I12764" s="7">
        <v>64.867999999999995</v>
      </c>
    </row>
    <row r="12765" spans="1:12" x14ac:dyDescent="0.25">
      <c r="A12765">
        <v>70752</v>
      </c>
      <c r="B12765" s="2">
        <v>42.778350000000003</v>
      </c>
      <c r="C12765" s="3">
        <v>1013</v>
      </c>
      <c r="D12765" s="4">
        <v>12940</v>
      </c>
      <c r="E12765" t="s">
        <v>6636</v>
      </c>
      <c r="F12765" s="4" t="s">
        <v>12927</v>
      </c>
      <c r="G12765" s="5">
        <v>654</v>
      </c>
      <c r="H12765" s="6">
        <v>0.15877859999999999</v>
      </c>
      <c r="I12765" s="7">
        <v>71.335999999999999</v>
      </c>
    </row>
    <row r="12766" spans="1:12" x14ac:dyDescent="0.25">
      <c r="A12766">
        <v>3752</v>
      </c>
      <c r="B12766" s="2">
        <v>42.77805</v>
      </c>
      <c r="C12766" s="3">
        <v>820</v>
      </c>
      <c r="D12766" s="4">
        <v>17200</v>
      </c>
      <c r="E12766" t="s">
        <v>37</v>
      </c>
      <c r="F12766" s="4" t="s">
        <v>520</v>
      </c>
      <c r="G12766" s="5">
        <v>620</v>
      </c>
      <c r="H12766" s="6">
        <v>0.25764890000000001</v>
      </c>
      <c r="I12766" s="7">
        <v>54.25</v>
      </c>
      <c r="J12766" s="2">
        <v>47</v>
      </c>
      <c r="K12766">
        <v>1</v>
      </c>
    </row>
    <row r="12767" spans="1:12" x14ac:dyDescent="0.25">
      <c r="A12767">
        <v>11693</v>
      </c>
      <c r="B12767" s="2">
        <v>42.7761</v>
      </c>
      <c r="C12767" s="3">
        <v>11338</v>
      </c>
      <c r="D12767" s="4">
        <v>35620</v>
      </c>
      <c r="E12767" t="s">
        <v>1964</v>
      </c>
      <c r="F12767" s="4" t="s">
        <v>1280</v>
      </c>
      <c r="G12767" s="5">
        <v>7559</v>
      </c>
      <c r="H12767" s="6">
        <v>0.2473545</v>
      </c>
      <c r="I12767" s="7">
        <v>56.027000000000001</v>
      </c>
      <c r="J12767" s="2">
        <v>42.75</v>
      </c>
      <c r="K12767">
        <v>4</v>
      </c>
    </row>
    <row r="12768" spans="1:12" x14ac:dyDescent="0.25">
      <c r="A12768">
        <v>8638</v>
      </c>
      <c r="B12768" s="2">
        <v>42.77055</v>
      </c>
      <c r="C12768" s="3">
        <v>23176</v>
      </c>
      <c r="D12768" s="4">
        <v>45940</v>
      </c>
      <c r="E12768" t="s">
        <v>1720</v>
      </c>
      <c r="F12768" s="4" t="s">
        <v>1341</v>
      </c>
      <c r="G12768" s="5">
        <v>15607</v>
      </c>
      <c r="H12768" s="6">
        <v>0.19983339999999999</v>
      </c>
      <c r="I12768" s="7">
        <v>64.236999999999995</v>
      </c>
      <c r="J12768" s="2">
        <v>39.1111</v>
      </c>
      <c r="K12768">
        <v>9</v>
      </c>
    </row>
    <row r="12769" spans="1:12" x14ac:dyDescent="0.25">
      <c r="A12769">
        <v>36115</v>
      </c>
      <c r="B12769" s="2">
        <v>42.766730000000003</v>
      </c>
      <c r="C12769" s="3">
        <v>712</v>
      </c>
      <c r="D12769" s="4">
        <v>33860</v>
      </c>
      <c r="E12769" t="s">
        <v>2277</v>
      </c>
      <c r="F12769" s="4" t="s">
        <v>7027</v>
      </c>
      <c r="G12769" s="5">
        <v>317</v>
      </c>
      <c r="H12769" s="6">
        <v>0.2492114</v>
      </c>
      <c r="I12769" s="7">
        <v>55.703000000000003</v>
      </c>
    </row>
    <row r="12770" spans="1:12" x14ac:dyDescent="0.25">
      <c r="A12770">
        <v>56276</v>
      </c>
      <c r="B12770" s="2">
        <v>42.766599999999997</v>
      </c>
      <c r="C12770" s="3">
        <v>344</v>
      </c>
      <c r="E12770" t="s">
        <v>2980</v>
      </c>
      <c r="F12770" s="4" t="s">
        <v>10428</v>
      </c>
      <c r="G12770" s="5">
        <v>243</v>
      </c>
      <c r="H12770" s="6">
        <v>0.20987649999999999</v>
      </c>
      <c r="I12770" s="7">
        <v>62.5</v>
      </c>
    </row>
    <row r="12771" spans="1:12" x14ac:dyDescent="0.25">
      <c r="A12771">
        <v>18332</v>
      </c>
      <c r="B12771" s="2">
        <v>42.766010000000001</v>
      </c>
      <c r="C12771" s="3">
        <v>3305</v>
      </c>
      <c r="D12771" s="4">
        <v>20700</v>
      </c>
      <c r="E12771" t="s">
        <v>4026</v>
      </c>
      <c r="F12771" s="4" t="s">
        <v>3003</v>
      </c>
      <c r="G12771" s="5">
        <v>2255</v>
      </c>
      <c r="H12771" s="6">
        <v>0.18713969999999999</v>
      </c>
      <c r="I12771" s="7">
        <v>66.429000000000002</v>
      </c>
      <c r="J12771" s="2">
        <v>44.5</v>
      </c>
      <c r="K12771">
        <v>2</v>
      </c>
    </row>
    <row r="12772" spans="1:12" x14ac:dyDescent="0.25">
      <c r="A12772">
        <v>46052</v>
      </c>
      <c r="B12772" s="2">
        <v>42.76191</v>
      </c>
      <c r="C12772" s="3">
        <v>21884</v>
      </c>
      <c r="D12772" s="4">
        <v>26900</v>
      </c>
      <c r="E12772" t="s">
        <v>636</v>
      </c>
      <c r="F12772" s="4" t="s">
        <v>8800</v>
      </c>
      <c r="G12772" s="5">
        <v>14838</v>
      </c>
      <c r="H12772" s="6">
        <v>0.2201631</v>
      </c>
      <c r="I12772" s="7">
        <v>60.716999999999999</v>
      </c>
      <c r="J12772" s="2">
        <v>53.9375</v>
      </c>
      <c r="K12772">
        <v>16</v>
      </c>
      <c r="L12772" s="2">
        <v>98.4</v>
      </c>
    </row>
    <row r="12773" spans="1:12" x14ac:dyDescent="0.25">
      <c r="A12773">
        <v>15333</v>
      </c>
      <c r="B12773" s="2">
        <v>42.757980000000003</v>
      </c>
      <c r="C12773" s="3">
        <v>2270</v>
      </c>
      <c r="D12773" s="4">
        <v>38300</v>
      </c>
      <c r="E12773" t="s">
        <v>3099</v>
      </c>
      <c r="F12773" s="4" t="s">
        <v>3003</v>
      </c>
      <c r="G12773" s="5">
        <v>1580</v>
      </c>
      <c r="H12773" s="6">
        <v>0.16888049999999999</v>
      </c>
      <c r="I12773" s="7">
        <v>69.573999999999998</v>
      </c>
    </row>
    <row r="12774" spans="1:12" x14ac:dyDescent="0.25">
      <c r="A12774">
        <v>12423</v>
      </c>
      <c r="B12774" s="2">
        <v>42.757440000000003</v>
      </c>
      <c r="C12774" s="3">
        <v>1016</v>
      </c>
      <c r="E12774" t="s">
        <v>2198</v>
      </c>
      <c r="F12774" s="4" t="s">
        <v>1280</v>
      </c>
      <c r="G12774" s="5">
        <v>700</v>
      </c>
      <c r="H12774" s="6">
        <v>0.28245360000000003</v>
      </c>
      <c r="I12774" s="7">
        <v>49.94</v>
      </c>
    </row>
    <row r="12775" spans="1:12" x14ac:dyDescent="0.25">
      <c r="A12775">
        <v>7606</v>
      </c>
      <c r="B12775" s="2">
        <v>42.756799999999998</v>
      </c>
      <c r="C12775" s="3">
        <v>2582</v>
      </c>
      <c r="D12775" s="4">
        <v>35620</v>
      </c>
      <c r="E12775" t="s">
        <v>1453</v>
      </c>
      <c r="F12775" s="4" t="s">
        <v>1341</v>
      </c>
      <c r="G12775" s="5">
        <v>1975</v>
      </c>
      <c r="H12775" s="6">
        <v>0.15493670000000001</v>
      </c>
      <c r="I12775" s="7">
        <v>71.974000000000004</v>
      </c>
    </row>
    <row r="12776" spans="1:12" x14ac:dyDescent="0.25">
      <c r="A12776">
        <v>50142</v>
      </c>
      <c r="B12776" s="2">
        <v>42.756180000000001</v>
      </c>
      <c r="C12776" s="3">
        <v>949</v>
      </c>
      <c r="D12776" s="4">
        <v>32260</v>
      </c>
      <c r="E12776" t="s">
        <v>9631</v>
      </c>
      <c r="F12776" s="4" t="s">
        <v>9593</v>
      </c>
      <c r="G12776" s="5">
        <v>620</v>
      </c>
      <c r="H12776" s="6">
        <v>0.15781000000000001</v>
      </c>
      <c r="I12776" s="7">
        <v>71.477000000000004</v>
      </c>
    </row>
    <row r="12777" spans="1:12" x14ac:dyDescent="0.25">
      <c r="A12777">
        <v>48767</v>
      </c>
      <c r="B12777" s="2">
        <v>42.755679999999998</v>
      </c>
      <c r="C12777" s="3">
        <v>2056</v>
      </c>
      <c r="E12777" t="s">
        <v>1223</v>
      </c>
      <c r="F12777" s="4" t="s">
        <v>9106</v>
      </c>
      <c r="G12777" s="5">
        <v>1450</v>
      </c>
      <c r="H12777" s="6">
        <v>0.17448279999999999</v>
      </c>
      <c r="I12777" s="7">
        <v>68.587000000000003</v>
      </c>
      <c r="J12777" s="2">
        <v>51</v>
      </c>
      <c r="K12777">
        <v>1</v>
      </c>
    </row>
    <row r="12778" spans="1:12" x14ac:dyDescent="0.25">
      <c r="A12778">
        <v>30650</v>
      </c>
      <c r="B12778" s="2">
        <v>42.753450000000001</v>
      </c>
      <c r="C12778" s="3">
        <v>11729</v>
      </c>
      <c r="D12778" s="4">
        <v>12060</v>
      </c>
      <c r="E12778" t="s">
        <v>673</v>
      </c>
      <c r="F12778" s="4" t="s">
        <v>6363</v>
      </c>
      <c r="G12778" s="5">
        <v>7850</v>
      </c>
      <c r="H12778" s="6">
        <v>0.2435359</v>
      </c>
      <c r="I12778" s="7">
        <v>56.652999999999999</v>
      </c>
    </row>
    <row r="12779" spans="1:12" x14ac:dyDescent="0.25">
      <c r="A12779">
        <v>67841</v>
      </c>
      <c r="B12779" s="2">
        <v>42.7515</v>
      </c>
      <c r="C12779" s="3">
        <v>453</v>
      </c>
      <c r="E12779" t="s">
        <v>12721</v>
      </c>
      <c r="F12779" s="4" t="s">
        <v>12494</v>
      </c>
      <c r="G12779" s="5">
        <v>319</v>
      </c>
      <c r="H12779" s="6">
        <v>0.18437500000000001</v>
      </c>
      <c r="I12779" s="7">
        <v>66.875</v>
      </c>
    </row>
    <row r="12780" spans="1:12" x14ac:dyDescent="0.25">
      <c r="A12780">
        <v>61063</v>
      </c>
      <c r="B12780" s="2">
        <v>42.750729999999997</v>
      </c>
      <c r="C12780" s="3">
        <v>4248</v>
      </c>
      <c r="D12780" s="4">
        <v>40420</v>
      </c>
      <c r="E12780" t="s">
        <v>11668</v>
      </c>
      <c r="F12780" s="4" t="s">
        <v>11490</v>
      </c>
      <c r="G12780" s="5">
        <v>2878</v>
      </c>
      <c r="H12780" s="6">
        <v>0.1618618</v>
      </c>
      <c r="I12780" s="7">
        <v>70.762</v>
      </c>
    </row>
    <row r="12781" spans="1:12" x14ac:dyDescent="0.25">
      <c r="A12781">
        <v>62933</v>
      </c>
      <c r="B12781" s="2">
        <v>42.749839999999999</v>
      </c>
      <c r="C12781" s="3">
        <v>1111</v>
      </c>
      <c r="D12781" s="4">
        <v>16060</v>
      </c>
      <c r="E12781" t="s">
        <v>12072</v>
      </c>
      <c r="F12781" s="4" t="s">
        <v>11490</v>
      </c>
      <c r="G12781" s="5">
        <v>860</v>
      </c>
      <c r="H12781" s="6">
        <v>0.18953490000000001</v>
      </c>
      <c r="I12781" s="7">
        <v>65.971999999999994</v>
      </c>
    </row>
    <row r="12782" spans="1:12" x14ac:dyDescent="0.25">
      <c r="A12782">
        <v>75173</v>
      </c>
      <c r="B12782" s="2">
        <v>42.74888</v>
      </c>
      <c r="C12782" s="3">
        <v>4618</v>
      </c>
      <c r="D12782" s="4">
        <v>19100</v>
      </c>
      <c r="E12782" t="s">
        <v>8619</v>
      </c>
      <c r="F12782" s="4" t="s">
        <v>13752</v>
      </c>
      <c r="G12782" s="5">
        <v>3137</v>
      </c>
      <c r="H12782" s="6">
        <v>0.15396879999999999</v>
      </c>
      <c r="I12782" s="7">
        <v>72.114999999999995</v>
      </c>
    </row>
    <row r="12783" spans="1:12" x14ac:dyDescent="0.25">
      <c r="A12783">
        <v>5084</v>
      </c>
      <c r="B12783" s="2">
        <v>42.748089999999998</v>
      </c>
      <c r="C12783" s="3">
        <v>168</v>
      </c>
      <c r="D12783" s="4">
        <v>17200</v>
      </c>
      <c r="E12783" t="s">
        <v>1056</v>
      </c>
      <c r="F12783" s="4" t="s">
        <v>1030</v>
      </c>
      <c r="G12783" s="5">
        <v>164</v>
      </c>
      <c r="H12783" s="6">
        <v>0.24390239999999999</v>
      </c>
      <c r="I12783" s="7">
        <v>56.57</v>
      </c>
      <c r="J12783" s="2">
        <v>46</v>
      </c>
      <c r="K12783">
        <v>1</v>
      </c>
    </row>
    <row r="12784" spans="1:12" x14ac:dyDescent="0.25">
      <c r="A12784">
        <v>56201</v>
      </c>
      <c r="B12784" s="2">
        <v>42.744480000000003</v>
      </c>
      <c r="C12784" s="3">
        <v>22989</v>
      </c>
      <c r="D12784" s="4">
        <v>48820</v>
      </c>
      <c r="E12784" t="s">
        <v>10667</v>
      </c>
      <c r="F12784" s="4" t="s">
        <v>10428</v>
      </c>
      <c r="G12784" s="5">
        <v>14934</v>
      </c>
      <c r="H12784" s="6">
        <v>0.22405249999999999</v>
      </c>
      <c r="I12784" s="7">
        <v>60</v>
      </c>
      <c r="J12784" s="2">
        <v>54.222200000000001</v>
      </c>
      <c r="K12784">
        <v>9</v>
      </c>
    </row>
    <row r="12785" spans="1:12" x14ac:dyDescent="0.25">
      <c r="A12785">
        <v>15640</v>
      </c>
      <c r="B12785" s="2">
        <v>42.740819999999999</v>
      </c>
      <c r="C12785" s="3">
        <v>565</v>
      </c>
      <c r="D12785" s="4">
        <v>38300</v>
      </c>
      <c r="E12785" t="s">
        <v>3231</v>
      </c>
      <c r="F12785" s="4" t="s">
        <v>3003</v>
      </c>
      <c r="G12785" s="5">
        <v>342</v>
      </c>
      <c r="H12785" s="6">
        <v>0.16618079999999999</v>
      </c>
      <c r="I12785" s="7">
        <v>70</v>
      </c>
    </row>
    <row r="12786" spans="1:12" x14ac:dyDescent="0.25">
      <c r="A12786">
        <v>52157</v>
      </c>
      <c r="B12786" s="2">
        <v>42.740409999999997</v>
      </c>
      <c r="C12786" s="3">
        <v>1863</v>
      </c>
      <c r="E12786" t="s">
        <v>9926</v>
      </c>
      <c r="F12786" s="4" t="s">
        <v>9593</v>
      </c>
      <c r="G12786" s="5">
        <v>1394</v>
      </c>
      <c r="H12786" s="6">
        <v>0.19870879999999999</v>
      </c>
      <c r="I12786" s="7">
        <v>64.375</v>
      </c>
      <c r="J12786" s="2">
        <v>66</v>
      </c>
      <c r="K12786">
        <v>2</v>
      </c>
    </row>
    <row r="12787" spans="1:12" x14ac:dyDescent="0.25">
      <c r="A12787">
        <v>13416</v>
      </c>
      <c r="B12787" s="2">
        <v>42.739699999999999</v>
      </c>
      <c r="C12787" s="3">
        <v>2384</v>
      </c>
      <c r="D12787" s="4">
        <v>46540</v>
      </c>
      <c r="E12787" t="s">
        <v>489</v>
      </c>
      <c r="F12787" s="4" t="s">
        <v>1280</v>
      </c>
      <c r="G12787" s="5">
        <v>1547</v>
      </c>
      <c r="H12787" s="6">
        <v>0.15891469999999999</v>
      </c>
      <c r="I12787" s="7">
        <v>71.25</v>
      </c>
      <c r="J12787" s="2">
        <v>50</v>
      </c>
      <c r="K12787">
        <v>1</v>
      </c>
    </row>
    <row r="12788" spans="1:12" x14ac:dyDescent="0.25">
      <c r="A12788">
        <v>30240</v>
      </c>
      <c r="B12788" s="2">
        <v>42.735010000000003</v>
      </c>
      <c r="C12788" s="3">
        <v>28277</v>
      </c>
      <c r="D12788" s="4">
        <v>29300</v>
      </c>
      <c r="E12788" t="s">
        <v>837</v>
      </c>
      <c r="F12788" s="4" t="s">
        <v>6363</v>
      </c>
      <c r="G12788" s="5">
        <v>18055</v>
      </c>
      <c r="H12788" s="6">
        <v>0.24497369999999999</v>
      </c>
      <c r="I12788" s="7">
        <v>56.378</v>
      </c>
      <c r="J12788" s="2">
        <v>40.166699999999999</v>
      </c>
      <c r="K12788">
        <v>6</v>
      </c>
    </row>
    <row r="12789" spans="1:12" x14ac:dyDescent="0.25">
      <c r="A12789">
        <v>72447</v>
      </c>
      <c r="B12789" s="2">
        <v>42.730350000000001</v>
      </c>
      <c r="C12789" s="3">
        <v>2003</v>
      </c>
      <c r="D12789" s="4">
        <v>27860</v>
      </c>
      <c r="E12789" t="s">
        <v>13352</v>
      </c>
      <c r="F12789" s="4" t="s">
        <v>13183</v>
      </c>
      <c r="G12789" s="5">
        <v>1427</v>
      </c>
      <c r="H12789" s="6">
        <v>0.17577029999999999</v>
      </c>
      <c r="I12789" s="7">
        <v>68.332999999999998</v>
      </c>
    </row>
    <row r="12790" spans="1:12" x14ac:dyDescent="0.25">
      <c r="A12790">
        <v>91752</v>
      </c>
      <c r="B12790" s="2">
        <v>42.725720000000003</v>
      </c>
      <c r="C12790" s="3">
        <v>28649</v>
      </c>
      <c r="D12790" s="4">
        <v>40140</v>
      </c>
      <c r="E12790" t="s">
        <v>15454</v>
      </c>
      <c r="F12790" s="4" t="s">
        <v>15368</v>
      </c>
      <c r="G12790" s="5">
        <v>17898</v>
      </c>
      <c r="H12790" s="6">
        <v>0.17365069999999999</v>
      </c>
      <c r="I12790" s="7">
        <v>68.698999999999998</v>
      </c>
      <c r="J12790" s="2">
        <v>39.666699999999999</v>
      </c>
      <c r="K12790">
        <v>3</v>
      </c>
    </row>
    <row r="12791" spans="1:12" x14ac:dyDescent="0.25">
      <c r="A12791">
        <v>19901</v>
      </c>
      <c r="B12791" s="2">
        <v>42.716119999999997</v>
      </c>
      <c r="C12791" s="3">
        <v>37116</v>
      </c>
      <c r="D12791" s="4">
        <v>20100</v>
      </c>
      <c r="E12791" t="s">
        <v>290</v>
      </c>
      <c r="F12791" s="4" t="s">
        <v>4311</v>
      </c>
      <c r="G12791" s="5">
        <v>22232</v>
      </c>
      <c r="H12791" s="6">
        <v>0.25004500000000002</v>
      </c>
      <c r="I12791" s="7">
        <v>55.494</v>
      </c>
      <c r="J12791" s="2">
        <v>38.956499999999998</v>
      </c>
      <c r="K12791">
        <v>23</v>
      </c>
      <c r="L12791" s="2">
        <v>44.9</v>
      </c>
    </row>
    <row r="12792" spans="1:12" x14ac:dyDescent="0.25">
      <c r="A12792">
        <v>54013</v>
      </c>
      <c r="B12792" s="2">
        <v>42.710250000000002</v>
      </c>
      <c r="C12792" s="3">
        <v>3328</v>
      </c>
      <c r="D12792" s="4">
        <v>33460</v>
      </c>
      <c r="E12792" t="s">
        <v>10168</v>
      </c>
      <c r="F12792" s="4" t="s">
        <v>10031</v>
      </c>
      <c r="G12792" s="5">
        <v>2263</v>
      </c>
      <c r="H12792" s="6">
        <v>0.17675650000000001</v>
      </c>
      <c r="I12792" s="7">
        <v>68.155000000000001</v>
      </c>
    </row>
    <row r="12793" spans="1:12" x14ac:dyDescent="0.25">
      <c r="A12793">
        <v>1368</v>
      </c>
      <c r="B12793" s="2">
        <v>42.709499999999998</v>
      </c>
      <c r="C12793" s="3">
        <v>1230</v>
      </c>
      <c r="D12793" s="4">
        <v>49340</v>
      </c>
      <c r="E12793" t="s">
        <v>133</v>
      </c>
      <c r="F12793" s="4" t="s">
        <v>21</v>
      </c>
      <c r="G12793" s="5">
        <v>897</v>
      </c>
      <c r="H12793" s="6">
        <v>0.17837239999999999</v>
      </c>
      <c r="I12793" s="7">
        <v>67.875</v>
      </c>
      <c r="J12793" s="2">
        <v>44</v>
      </c>
      <c r="K12793">
        <v>1</v>
      </c>
    </row>
    <row r="12794" spans="1:12" x14ac:dyDescent="0.25">
      <c r="A12794">
        <v>61348</v>
      </c>
      <c r="B12794" s="2">
        <v>42.708559999999999</v>
      </c>
      <c r="C12794" s="3">
        <v>4576</v>
      </c>
      <c r="D12794" s="4">
        <v>36860</v>
      </c>
      <c r="E12794" t="s">
        <v>11721</v>
      </c>
      <c r="F12794" s="4" t="s">
        <v>11490</v>
      </c>
      <c r="G12794" s="5">
        <v>3046</v>
      </c>
      <c r="H12794" s="6">
        <v>0.17038739999999999</v>
      </c>
      <c r="I12794" s="7">
        <v>69.25</v>
      </c>
      <c r="J12794" s="2">
        <v>55.5</v>
      </c>
      <c r="K12794">
        <v>2</v>
      </c>
    </row>
    <row r="12795" spans="1:12" x14ac:dyDescent="0.25">
      <c r="A12795">
        <v>16335</v>
      </c>
      <c r="B12795" s="2">
        <v>42.703310000000002</v>
      </c>
      <c r="C12795" s="3">
        <v>28243</v>
      </c>
      <c r="D12795" s="4">
        <v>32740</v>
      </c>
      <c r="E12795" t="s">
        <v>3483</v>
      </c>
      <c r="F12795" s="4" t="s">
        <v>3003</v>
      </c>
      <c r="G12795" s="5">
        <v>18888</v>
      </c>
      <c r="H12795" s="6">
        <v>0.25741209999999998</v>
      </c>
      <c r="I12795" s="7">
        <v>54.210999999999999</v>
      </c>
      <c r="J12795" s="2">
        <v>45.7059</v>
      </c>
      <c r="K12795">
        <v>17</v>
      </c>
      <c r="L12795" s="2">
        <v>79.599999999999994</v>
      </c>
    </row>
    <row r="12796" spans="1:12" x14ac:dyDescent="0.25">
      <c r="A12796">
        <v>58529</v>
      </c>
      <c r="B12796" s="2">
        <v>42.698680000000003</v>
      </c>
      <c r="C12796" s="3">
        <v>625</v>
      </c>
      <c r="E12796" t="s">
        <v>4885</v>
      </c>
      <c r="F12796" s="4" t="s">
        <v>11069</v>
      </c>
      <c r="G12796" s="5">
        <v>453</v>
      </c>
      <c r="H12796" s="6">
        <v>0.192053</v>
      </c>
      <c r="I12796" s="7">
        <v>65.5</v>
      </c>
    </row>
    <row r="12797" spans="1:12" x14ac:dyDescent="0.25">
      <c r="A12797">
        <v>62907</v>
      </c>
      <c r="B12797" s="2">
        <v>42.698219999999999</v>
      </c>
      <c r="C12797" s="3">
        <v>2211</v>
      </c>
      <c r="D12797" s="4">
        <v>16060</v>
      </c>
      <c r="E12797" t="s">
        <v>2550</v>
      </c>
      <c r="F12797" s="4" t="s">
        <v>11490</v>
      </c>
      <c r="G12797" s="5">
        <v>1500</v>
      </c>
      <c r="H12797" s="6">
        <v>0.19733329999999999</v>
      </c>
      <c r="I12797" s="7">
        <v>64.582999999999998</v>
      </c>
      <c r="J12797" s="2">
        <v>53</v>
      </c>
      <c r="K12797">
        <v>1</v>
      </c>
    </row>
    <row r="12798" spans="1:12" x14ac:dyDescent="0.25">
      <c r="A12798">
        <v>83114</v>
      </c>
      <c r="B12798" s="2">
        <v>42.69773</v>
      </c>
      <c r="C12798" s="3">
        <v>927</v>
      </c>
      <c r="E12798" t="s">
        <v>14718</v>
      </c>
      <c r="F12798" s="4" t="s">
        <v>14657</v>
      </c>
      <c r="G12798" s="5">
        <v>492</v>
      </c>
      <c r="H12798" s="6">
        <v>0.21951219999999999</v>
      </c>
      <c r="I12798" s="7">
        <v>60.75</v>
      </c>
      <c r="J12798" s="2">
        <v>58</v>
      </c>
      <c r="K12798">
        <v>1</v>
      </c>
    </row>
    <row r="12799" spans="1:12" x14ac:dyDescent="0.25">
      <c r="A12799">
        <v>73753</v>
      </c>
      <c r="B12799" s="2">
        <v>42.697539999999996</v>
      </c>
      <c r="C12799" s="3">
        <v>418</v>
      </c>
      <c r="D12799" s="4">
        <v>21420</v>
      </c>
      <c r="E12799" t="s">
        <v>11416</v>
      </c>
      <c r="F12799" s="4" t="s">
        <v>13462</v>
      </c>
      <c r="G12799" s="5">
        <v>317</v>
      </c>
      <c r="H12799" s="6">
        <v>0.26415090000000002</v>
      </c>
      <c r="I12799" s="7">
        <v>53.036000000000001</v>
      </c>
      <c r="J12799" s="2">
        <v>49</v>
      </c>
      <c r="K12799">
        <v>1</v>
      </c>
    </row>
    <row r="12800" spans="1:12" x14ac:dyDescent="0.25">
      <c r="A12800">
        <v>90004</v>
      </c>
      <c r="B12800" s="2">
        <v>42.686909999999997</v>
      </c>
      <c r="C12800" s="3">
        <v>63547</v>
      </c>
      <c r="D12800" s="4">
        <v>31080</v>
      </c>
      <c r="E12800" t="s">
        <v>15367</v>
      </c>
      <c r="F12800" s="4" t="s">
        <v>15368</v>
      </c>
      <c r="G12800" s="5">
        <v>44115</v>
      </c>
      <c r="H12800" s="6">
        <v>0.33594020000000002</v>
      </c>
      <c r="I12800" s="7">
        <v>40.625</v>
      </c>
      <c r="J12800" s="2">
        <v>33.620699999999999</v>
      </c>
      <c r="K12800">
        <v>29</v>
      </c>
      <c r="L12800" s="2">
        <v>16.899999999999999</v>
      </c>
    </row>
    <row r="12801" spans="1:12" x14ac:dyDescent="0.25">
      <c r="A12801">
        <v>65584</v>
      </c>
      <c r="B12801" s="2">
        <v>42.674759999999999</v>
      </c>
      <c r="C12801" s="3">
        <v>10373</v>
      </c>
      <c r="D12801" s="4">
        <v>22780</v>
      </c>
      <c r="E12801" t="s">
        <v>12426</v>
      </c>
      <c r="F12801" s="4" t="s">
        <v>12102</v>
      </c>
      <c r="G12801" s="5">
        <v>6633</v>
      </c>
      <c r="H12801" s="6">
        <v>0.2622852</v>
      </c>
      <c r="I12801" s="7">
        <v>53.351999999999997</v>
      </c>
      <c r="J12801" s="2">
        <v>45</v>
      </c>
      <c r="K12801">
        <v>3</v>
      </c>
    </row>
    <row r="12802" spans="1:12" x14ac:dyDescent="0.25">
      <c r="A12802">
        <v>4956</v>
      </c>
      <c r="B12802" s="2">
        <v>42.67306</v>
      </c>
      <c r="C12802" s="3">
        <v>653</v>
      </c>
      <c r="E12802" t="s">
        <v>1009</v>
      </c>
      <c r="F12802" s="4" t="s">
        <v>701</v>
      </c>
      <c r="G12802" s="5">
        <v>500</v>
      </c>
      <c r="H12802" s="6">
        <v>0.24550900000000001</v>
      </c>
      <c r="I12802" s="7">
        <v>56.25</v>
      </c>
    </row>
    <row r="12803" spans="1:12" x14ac:dyDescent="0.25">
      <c r="A12803">
        <v>54245</v>
      </c>
      <c r="B12803" s="2">
        <v>42.67257</v>
      </c>
      <c r="C12803" s="3">
        <v>2407</v>
      </c>
      <c r="D12803" s="4">
        <v>31820</v>
      </c>
      <c r="E12803" t="s">
        <v>10226</v>
      </c>
      <c r="F12803" s="4" t="s">
        <v>10031</v>
      </c>
      <c r="G12803" s="5">
        <v>1523</v>
      </c>
      <c r="H12803" s="6">
        <v>0.1628365</v>
      </c>
      <c r="I12803" s="7">
        <v>70.536000000000001</v>
      </c>
      <c r="J12803" s="2">
        <v>48.5</v>
      </c>
      <c r="K12803">
        <v>2</v>
      </c>
    </row>
    <row r="12804" spans="1:12" x14ac:dyDescent="0.25">
      <c r="A12804">
        <v>61111</v>
      </c>
      <c r="B12804" s="2">
        <v>42.668239999999997</v>
      </c>
      <c r="C12804" s="3">
        <v>24482</v>
      </c>
      <c r="D12804" s="4">
        <v>40420</v>
      </c>
      <c r="E12804" t="s">
        <v>11679</v>
      </c>
      <c r="F12804" s="4" t="s">
        <v>11490</v>
      </c>
      <c r="G12804" s="5">
        <v>16583</v>
      </c>
      <c r="H12804" s="6">
        <v>0.2127955</v>
      </c>
      <c r="I12804" s="7">
        <v>61.901000000000003</v>
      </c>
      <c r="J12804" s="2">
        <v>53</v>
      </c>
      <c r="K12804">
        <v>19</v>
      </c>
      <c r="L12804" s="2">
        <v>97.4</v>
      </c>
    </row>
    <row r="12805" spans="1:12" x14ac:dyDescent="0.25">
      <c r="A12805">
        <v>67467</v>
      </c>
      <c r="B12805" s="2">
        <v>42.663820000000001</v>
      </c>
      <c r="C12805" s="3">
        <v>2779</v>
      </c>
      <c r="D12805" s="4">
        <v>41460</v>
      </c>
      <c r="E12805" t="s">
        <v>10500</v>
      </c>
      <c r="F12805" s="4" t="s">
        <v>12494</v>
      </c>
      <c r="G12805" s="5">
        <v>1893</v>
      </c>
      <c r="H12805" s="6">
        <v>0.18858949999999999</v>
      </c>
      <c r="I12805" s="7">
        <v>66.082999999999998</v>
      </c>
    </row>
    <row r="12806" spans="1:12" x14ac:dyDescent="0.25">
      <c r="A12806">
        <v>67743</v>
      </c>
      <c r="B12806" s="2">
        <v>42.663350000000001</v>
      </c>
      <c r="C12806" s="3">
        <v>115</v>
      </c>
      <c r="E12806" t="s">
        <v>839</v>
      </c>
      <c r="F12806" s="4" t="s">
        <v>12494</v>
      </c>
      <c r="G12806" s="5">
        <v>90</v>
      </c>
      <c r="H12806" s="6">
        <v>0.2</v>
      </c>
      <c r="I12806" s="7">
        <v>64.106999999999999</v>
      </c>
    </row>
    <row r="12807" spans="1:12" x14ac:dyDescent="0.25">
      <c r="A12807">
        <v>53172</v>
      </c>
      <c r="B12807" s="2">
        <v>42.659759999999999</v>
      </c>
      <c r="C12807" s="3">
        <v>21209</v>
      </c>
      <c r="D12807" s="4">
        <v>33340</v>
      </c>
      <c r="E12807" t="s">
        <v>10090</v>
      </c>
      <c r="F12807" s="4" t="s">
        <v>10031</v>
      </c>
      <c r="G12807" s="5">
        <v>14883</v>
      </c>
      <c r="H12807" s="6">
        <v>0.18840290000000001</v>
      </c>
      <c r="I12807" s="7">
        <v>66.108999999999995</v>
      </c>
      <c r="J12807" s="2">
        <v>45.833300000000001</v>
      </c>
      <c r="K12807">
        <v>12</v>
      </c>
      <c r="L12807" s="2">
        <v>80.099999999999994</v>
      </c>
    </row>
    <row r="12808" spans="1:12" x14ac:dyDescent="0.25">
      <c r="A12808">
        <v>95212</v>
      </c>
      <c r="B12808" s="2">
        <v>42.65249</v>
      </c>
      <c r="C12808" s="3">
        <v>25243</v>
      </c>
      <c r="D12808" s="4">
        <v>44700</v>
      </c>
      <c r="E12808" t="s">
        <v>1717</v>
      </c>
      <c r="F12808" s="4" t="s">
        <v>15368</v>
      </c>
      <c r="G12808" s="5">
        <v>15505</v>
      </c>
      <c r="H12808" s="6">
        <v>0.21102870000000001</v>
      </c>
      <c r="I12808" s="7">
        <v>62.198999999999998</v>
      </c>
      <c r="J12808" s="2">
        <v>40.666699999999999</v>
      </c>
      <c r="K12808">
        <v>3</v>
      </c>
    </row>
    <row r="12809" spans="1:12" x14ac:dyDescent="0.25">
      <c r="A12809">
        <v>7022</v>
      </c>
      <c r="B12809" s="2">
        <v>42.646239999999999</v>
      </c>
      <c r="C12809" s="3">
        <v>14126</v>
      </c>
      <c r="D12809" s="4">
        <v>35620</v>
      </c>
      <c r="E12809" t="s">
        <v>1353</v>
      </c>
      <c r="F12809" s="4" t="s">
        <v>1341</v>
      </c>
      <c r="G12809" s="5">
        <v>10595</v>
      </c>
      <c r="H12809" s="6">
        <v>0.21574180000000001</v>
      </c>
      <c r="I12809" s="7">
        <v>61.38</v>
      </c>
    </row>
    <row r="12810" spans="1:12" x14ac:dyDescent="0.25">
      <c r="A12810">
        <v>74330</v>
      </c>
      <c r="B12810" s="2">
        <v>42.643230000000003</v>
      </c>
      <c r="C12810" s="3">
        <v>2974</v>
      </c>
      <c r="E12810" t="s">
        <v>9594</v>
      </c>
      <c r="F12810" s="4" t="s">
        <v>13462</v>
      </c>
      <c r="G12810" s="5">
        <v>1967</v>
      </c>
      <c r="H12810" s="6">
        <v>0.2180986</v>
      </c>
      <c r="I12810" s="7">
        <v>60.97</v>
      </c>
    </row>
    <row r="12811" spans="1:12" x14ac:dyDescent="0.25">
      <c r="A12811">
        <v>67423</v>
      </c>
      <c r="B12811" s="2">
        <v>42.642699999999998</v>
      </c>
      <c r="C12811" s="3">
        <v>354</v>
      </c>
      <c r="E12811" t="s">
        <v>264</v>
      </c>
      <c r="F12811" s="4" t="s">
        <v>12494</v>
      </c>
      <c r="G12811" s="5">
        <v>259</v>
      </c>
      <c r="H12811" s="6">
        <v>0.2076923</v>
      </c>
      <c r="I12811" s="7">
        <v>62.768000000000001</v>
      </c>
    </row>
    <row r="12812" spans="1:12" x14ac:dyDescent="0.25">
      <c r="A12812">
        <v>56283</v>
      </c>
      <c r="B12812" s="2">
        <v>42.641539999999999</v>
      </c>
      <c r="C12812" s="3">
        <v>6435</v>
      </c>
      <c r="E12812" t="s">
        <v>10694</v>
      </c>
      <c r="F12812" s="4" t="s">
        <v>10428</v>
      </c>
      <c r="G12812" s="5">
        <v>4571</v>
      </c>
      <c r="H12812" s="6">
        <v>0.1912054</v>
      </c>
      <c r="I12812" s="7">
        <v>65.611999999999995</v>
      </c>
      <c r="J12812" s="2">
        <v>48.666699999999999</v>
      </c>
      <c r="K12812">
        <v>3</v>
      </c>
    </row>
    <row r="12813" spans="1:12" x14ac:dyDescent="0.25">
      <c r="A12813">
        <v>32920</v>
      </c>
      <c r="B12813" s="2">
        <v>42.638390000000001</v>
      </c>
      <c r="C12813" s="3">
        <v>9890</v>
      </c>
      <c r="D12813" s="4">
        <v>37340</v>
      </c>
      <c r="E12813" t="s">
        <v>6848</v>
      </c>
      <c r="F12813" s="4" t="s">
        <v>6689</v>
      </c>
      <c r="G12813" s="5">
        <v>8607</v>
      </c>
      <c r="H12813" s="6">
        <v>0.26339030000000002</v>
      </c>
      <c r="I12813" s="7">
        <v>53.137</v>
      </c>
      <c r="J12813" s="2">
        <v>37.5</v>
      </c>
      <c r="K12813">
        <v>2</v>
      </c>
    </row>
    <row r="12814" spans="1:12" x14ac:dyDescent="0.25">
      <c r="A12814">
        <v>89147</v>
      </c>
      <c r="B12814" s="2">
        <v>42.627740000000003</v>
      </c>
      <c r="C12814" s="3">
        <v>51605</v>
      </c>
      <c r="D12814" s="4">
        <v>29820</v>
      </c>
      <c r="E12814" t="s">
        <v>15235</v>
      </c>
      <c r="F12814" s="4" t="s">
        <v>15318</v>
      </c>
      <c r="G12814" s="5">
        <v>35882</v>
      </c>
      <c r="H12814" s="6">
        <v>0.22740569999999999</v>
      </c>
      <c r="I12814" s="7">
        <v>59.354999999999997</v>
      </c>
      <c r="J12814" s="2">
        <v>33.666699999999999</v>
      </c>
      <c r="K12814">
        <v>3</v>
      </c>
    </row>
    <row r="12815" spans="1:12" x14ac:dyDescent="0.25">
      <c r="A12815">
        <v>31822</v>
      </c>
      <c r="B12815" s="2">
        <v>42.618209999999998</v>
      </c>
      <c r="C12815" s="3">
        <v>5781</v>
      </c>
      <c r="D12815" s="4">
        <v>17980</v>
      </c>
      <c r="E12815" t="s">
        <v>6682</v>
      </c>
      <c r="F12815" s="4" t="s">
        <v>6363</v>
      </c>
      <c r="G12815" s="5">
        <v>3944</v>
      </c>
      <c r="H12815" s="6">
        <v>0.20785799999999999</v>
      </c>
      <c r="I12815" s="7">
        <v>62.728999999999999</v>
      </c>
    </row>
    <row r="12816" spans="1:12" x14ac:dyDescent="0.25">
      <c r="A12816">
        <v>52623</v>
      </c>
      <c r="B12816" s="2">
        <v>42.616950000000003</v>
      </c>
      <c r="C12816" s="3">
        <v>2029</v>
      </c>
      <c r="D12816" s="4">
        <v>15460</v>
      </c>
      <c r="E12816" t="s">
        <v>655</v>
      </c>
      <c r="F12816" s="4" t="s">
        <v>9593</v>
      </c>
      <c r="G12816" s="5">
        <v>1320</v>
      </c>
      <c r="H12816" s="6">
        <v>0.1900076</v>
      </c>
      <c r="I12816" s="7">
        <v>65.813000000000002</v>
      </c>
    </row>
    <row r="12817" spans="1:12" x14ac:dyDescent="0.25">
      <c r="A12817">
        <v>84722</v>
      </c>
      <c r="B12817" s="2">
        <v>42.616520000000001</v>
      </c>
      <c r="C12817" s="3">
        <v>649</v>
      </c>
      <c r="D12817" s="4">
        <v>41100</v>
      </c>
      <c r="E12817" t="s">
        <v>6290</v>
      </c>
      <c r="F12817" s="4" t="s">
        <v>14851</v>
      </c>
      <c r="G12817" s="5">
        <v>486</v>
      </c>
      <c r="H12817" s="6">
        <v>0.21765909999999999</v>
      </c>
      <c r="I12817" s="7">
        <v>61.029000000000003</v>
      </c>
    </row>
    <row r="12818" spans="1:12" x14ac:dyDescent="0.25">
      <c r="A12818">
        <v>32618</v>
      </c>
      <c r="B12818" s="2">
        <v>42.61504</v>
      </c>
      <c r="C12818" s="3">
        <v>7782</v>
      </c>
      <c r="D12818" s="4">
        <v>23540</v>
      </c>
      <c r="E12818" t="s">
        <v>6805</v>
      </c>
      <c r="F12818" s="4" t="s">
        <v>6689</v>
      </c>
      <c r="G12818" s="5">
        <v>5670</v>
      </c>
      <c r="H12818" s="6">
        <v>0.22733690000000001</v>
      </c>
      <c r="I12818" s="7">
        <v>59.354999999999997</v>
      </c>
      <c r="J12818" s="2">
        <v>44.666699999999999</v>
      </c>
      <c r="K12818">
        <v>3</v>
      </c>
    </row>
    <row r="12819" spans="1:12" x14ac:dyDescent="0.25">
      <c r="A12819">
        <v>84078</v>
      </c>
      <c r="B12819" s="2">
        <v>42.609870000000001</v>
      </c>
      <c r="C12819" s="3">
        <v>28003</v>
      </c>
      <c r="D12819" s="4">
        <v>46860</v>
      </c>
      <c r="E12819" t="s">
        <v>14884</v>
      </c>
      <c r="F12819" s="4" t="s">
        <v>14851</v>
      </c>
      <c r="G12819" s="5">
        <v>15939</v>
      </c>
      <c r="H12819" s="6">
        <v>0.18199499999999999</v>
      </c>
      <c r="I12819" s="7">
        <v>67.188000000000002</v>
      </c>
      <c r="J12819" s="2">
        <v>48.125</v>
      </c>
      <c r="K12819">
        <v>8</v>
      </c>
    </row>
    <row r="12820" spans="1:12" x14ac:dyDescent="0.25">
      <c r="A12820">
        <v>33617</v>
      </c>
      <c r="B12820" s="2">
        <v>42.599719999999998</v>
      </c>
      <c r="C12820" s="3">
        <v>42441</v>
      </c>
      <c r="D12820" s="4">
        <v>45300</v>
      </c>
      <c r="E12820" t="s">
        <v>6919</v>
      </c>
      <c r="F12820" s="4" t="s">
        <v>6689</v>
      </c>
      <c r="G12820" s="5">
        <v>26464</v>
      </c>
      <c r="H12820" s="6">
        <v>0.2850665</v>
      </c>
      <c r="I12820" s="7">
        <v>49.375</v>
      </c>
      <c r="J12820" s="2">
        <v>37.421100000000003</v>
      </c>
      <c r="K12820">
        <v>19</v>
      </c>
      <c r="L12820" s="2">
        <v>36.299999999999997</v>
      </c>
    </row>
    <row r="12821" spans="1:12" x14ac:dyDescent="0.25">
      <c r="A12821">
        <v>93901</v>
      </c>
      <c r="B12821" s="2">
        <v>42.589269999999999</v>
      </c>
      <c r="C12821" s="3">
        <v>26437</v>
      </c>
      <c r="D12821" s="4">
        <v>41500</v>
      </c>
      <c r="E12821" t="s">
        <v>15732</v>
      </c>
      <c r="F12821" s="4" t="s">
        <v>15368</v>
      </c>
      <c r="G12821" s="5">
        <v>17243</v>
      </c>
      <c r="H12821" s="6">
        <v>0.21475379999999999</v>
      </c>
      <c r="I12821" s="7">
        <v>61.514000000000003</v>
      </c>
      <c r="J12821" s="2">
        <v>44.636400000000002</v>
      </c>
      <c r="K12821">
        <v>22</v>
      </c>
      <c r="L12821" s="2">
        <v>75.099999999999994</v>
      </c>
    </row>
    <row r="12822" spans="1:12" x14ac:dyDescent="0.25">
      <c r="A12822">
        <v>45240</v>
      </c>
      <c r="B12822" s="2">
        <v>42.580820000000003</v>
      </c>
      <c r="C12822" s="3">
        <v>27437</v>
      </c>
      <c r="D12822" s="4">
        <v>17140</v>
      </c>
      <c r="E12822" t="s">
        <v>8663</v>
      </c>
      <c r="F12822" s="4" t="s">
        <v>8295</v>
      </c>
      <c r="G12822" s="5">
        <v>18069</v>
      </c>
      <c r="H12822" s="6">
        <v>0.25744329999999999</v>
      </c>
      <c r="I12822" s="7">
        <v>54.131999999999998</v>
      </c>
      <c r="J12822" s="2">
        <v>33.166699999999999</v>
      </c>
      <c r="K12822">
        <v>6</v>
      </c>
    </row>
    <row r="12823" spans="1:12" x14ac:dyDescent="0.25">
      <c r="A12823">
        <v>27313</v>
      </c>
      <c r="B12823" s="2">
        <v>42.575220000000002</v>
      </c>
      <c r="C12823" s="3">
        <v>7238</v>
      </c>
      <c r="D12823" s="4">
        <v>24660</v>
      </c>
      <c r="E12823" t="s">
        <v>5691</v>
      </c>
      <c r="F12823" s="4" t="s">
        <v>5642</v>
      </c>
      <c r="G12823" s="5">
        <v>5324</v>
      </c>
      <c r="H12823" s="6">
        <v>0.17483570000000001</v>
      </c>
      <c r="I12823" s="7">
        <v>68.403000000000006</v>
      </c>
      <c r="J12823" s="2">
        <v>33</v>
      </c>
      <c r="K12823">
        <v>1</v>
      </c>
    </row>
    <row r="12824" spans="1:12" x14ac:dyDescent="0.25">
      <c r="A12824">
        <v>12870</v>
      </c>
      <c r="B12824" s="2">
        <v>42.573729999999998</v>
      </c>
      <c r="C12824" s="3">
        <v>1121</v>
      </c>
      <c r="E12824" t="s">
        <v>2398</v>
      </c>
      <c r="F12824" s="4" t="s">
        <v>1280</v>
      </c>
      <c r="G12824" s="5">
        <v>869</v>
      </c>
      <c r="H12824" s="6">
        <v>0.1737629</v>
      </c>
      <c r="I12824" s="7">
        <v>68.587000000000003</v>
      </c>
      <c r="J12824" s="2">
        <v>58</v>
      </c>
      <c r="K12824">
        <v>1</v>
      </c>
    </row>
    <row r="12825" spans="1:12" x14ac:dyDescent="0.25">
      <c r="A12825">
        <v>29033</v>
      </c>
      <c r="B12825" s="2">
        <v>42.571550000000002</v>
      </c>
      <c r="C12825" s="3">
        <v>12024</v>
      </c>
      <c r="D12825" s="4">
        <v>17900</v>
      </c>
      <c r="E12825" t="s">
        <v>6138</v>
      </c>
      <c r="F12825" s="4" t="s">
        <v>6130</v>
      </c>
      <c r="G12825" s="5">
        <v>8239</v>
      </c>
      <c r="H12825" s="6">
        <v>0.2527913</v>
      </c>
      <c r="I12825" s="7">
        <v>54.927</v>
      </c>
      <c r="J12825" s="2">
        <v>53.6</v>
      </c>
      <c r="K12825">
        <v>5</v>
      </c>
    </row>
    <row r="12826" spans="1:12" x14ac:dyDescent="0.25">
      <c r="A12826">
        <v>32526</v>
      </c>
      <c r="B12826" s="2">
        <v>42.563490000000002</v>
      </c>
      <c r="C12826" s="3">
        <v>36202</v>
      </c>
      <c r="D12826" s="4">
        <v>37860</v>
      </c>
      <c r="E12826" t="s">
        <v>6785</v>
      </c>
      <c r="F12826" s="4" t="s">
        <v>6689</v>
      </c>
      <c r="G12826" s="5">
        <v>25437</v>
      </c>
      <c r="H12826" s="6">
        <v>0.20202059999999999</v>
      </c>
      <c r="I12826" s="7">
        <v>63.695999999999998</v>
      </c>
      <c r="J12826" s="2">
        <v>53.666699999999999</v>
      </c>
      <c r="K12826">
        <v>3</v>
      </c>
    </row>
    <row r="12827" spans="1:12" x14ac:dyDescent="0.25">
      <c r="A12827">
        <v>62871</v>
      </c>
      <c r="B12827" s="2">
        <v>42.557270000000003</v>
      </c>
      <c r="C12827" s="3">
        <v>726</v>
      </c>
      <c r="E12827" t="s">
        <v>6681</v>
      </c>
      <c r="F12827" s="4" t="s">
        <v>11490</v>
      </c>
      <c r="G12827" s="5">
        <v>550</v>
      </c>
      <c r="H12827" s="6">
        <v>0.15272730000000001</v>
      </c>
      <c r="I12827" s="7">
        <v>72.212000000000003</v>
      </c>
    </row>
    <row r="12828" spans="1:12" x14ac:dyDescent="0.25">
      <c r="A12828">
        <v>4673</v>
      </c>
      <c r="B12828" s="2">
        <v>42.557130000000001</v>
      </c>
      <c r="C12828" s="3">
        <v>105</v>
      </c>
      <c r="E12828" t="s">
        <v>924</v>
      </c>
      <c r="F12828" s="4" t="s">
        <v>701</v>
      </c>
      <c r="G12828" s="5">
        <v>70</v>
      </c>
      <c r="H12828" s="6">
        <v>0.25714290000000001</v>
      </c>
      <c r="I12828" s="7">
        <v>54.167000000000002</v>
      </c>
    </row>
    <row r="12829" spans="1:12" x14ac:dyDescent="0.25">
      <c r="A12829">
        <v>99217</v>
      </c>
      <c r="B12829" s="2">
        <v>42.554229999999997</v>
      </c>
      <c r="C12829" s="3">
        <v>18240</v>
      </c>
      <c r="D12829" s="4">
        <v>44060</v>
      </c>
      <c r="E12829" t="s">
        <v>12476</v>
      </c>
      <c r="F12829" s="4" t="s">
        <v>16344</v>
      </c>
      <c r="G12829" s="5">
        <v>12045</v>
      </c>
      <c r="H12829" s="6">
        <v>0.22565379999999999</v>
      </c>
      <c r="I12829" s="7">
        <v>59.603999999999999</v>
      </c>
      <c r="J12829" s="2">
        <v>44.285699999999999</v>
      </c>
      <c r="K12829">
        <v>7</v>
      </c>
    </row>
    <row r="12830" spans="1:12" x14ac:dyDescent="0.25">
      <c r="A12830">
        <v>72002</v>
      </c>
      <c r="B12830" s="2">
        <v>42.548999999999999</v>
      </c>
      <c r="C12830" s="3">
        <v>15302</v>
      </c>
      <c r="D12830" s="4">
        <v>30780</v>
      </c>
      <c r="E12830" t="s">
        <v>2759</v>
      </c>
      <c r="F12830" s="4" t="s">
        <v>13183</v>
      </c>
      <c r="G12830" s="5">
        <v>9812</v>
      </c>
      <c r="H12830" s="6">
        <v>0.21043510000000001</v>
      </c>
      <c r="I12830" s="7">
        <v>62.231000000000002</v>
      </c>
    </row>
    <row r="12831" spans="1:12" x14ac:dyDescent="0.25">
      <c r="A12831">
        <v>91411</v>
      </c>
      <c r="B12831" s="2">
        <v>42.542679999999997</v>
      </c>
      <c r="C12831" s="3">
        <v>24145</v>
      </c>
      <c r="D12831" s="4">
        <v>31080</v>
      </c>
      <c r="E12831" t="s">
        <v>15436</v>
      </c>
      <c r="F12831" s="4" t="s">
        <v>15368</v>
      </c>
      <c r="G12831" s="5">
        <v>16591</v>
      </c>
      <c r="H12831" s="6">
        <v>0.30936599999999997</v>
      </c>
      <c r="I12831" s="7">
        <v>45.131</v>
      </c>
      <c r="J12831" s="2">
        <v>32.5</v>
      </c>
      <c r="K12831">
        <v>8</v>
      </c>
    </row>
    <row r="12832" spans="1:12" x14ac:dyDescent="0.25">
      <c r="A12832">
        <v>61553</v>
      </c>
      <c r="B12832" s="2">
        <v>42.538679999999999</v>
      </c>
      <c r="C12832" s="3">
        <v>194</v>
      </c>
      <c r="D12832" s="4">
        <v>15900</v>
      </c>
      <c r="E12832" t="s">
        <v>6307</v>
      </c>
      <c r="F12832" s="4" t="s">
        <v>11490</v>
      </c>
      <c r="G12832" s="5">
        <v>125</v>
      </c>
      <c r="H12832" s="6">
        <v>0.23200000000000001</v>
      </c>
      <c r="I12832" s="7">
        <v>58.5</v>
      </c>
      <c r="J12832" s="2">
        <v>57</v>
      </c>
      <c r="K12832">
        <v>1</v>
      </c>
    </row>
    <row r="12833" spans="1:12" x14ac:dyDescent="0.25">
      <c r="A12833">
        <v>69123</v>
      </c>
      <c r="B12833" s="2">
        <v>42.538510000000002</v>
      </c>
      <c r="C12833" s="3">
        <v>824</v>
      </c>
      <c r="D12833" s="4">
        <v>35820</v>
      </c>
      <c r="E12833" t="s">
        <v>11370</v>
      </c>
      <c r="F12833" s="4" t="s">
        <v>12738</v>
      </c>
      <c r="G12833" s="5">
        <v>555</v>
      </c>
      <c r="H12833" s="6">
        <v>0.22841729999999999</v>
      </c>
      <c r="I12833" s="7">
        <v>59.118000000000002</v>
      </c>
      <c r="J12833" s="2">
        <v>69</v>
      </c>
      <c r="K12833">
        <v>1</v>
      </c>
    </row>
    <row r="12834" spans="1:12" x14ac:dyDescent="0.25">
      <c r="A12834">
        <v>14020</v>
      </c>
      <c r="B12834" s="2">
        <v>42.534469999999999</v>
      </c>
      <c r="C12834" s="3">
        <v>23120</v>
      </c>
      <c r="D12834" s="4">
        <v>12860</v>
      </c>
      <c r="E12834" t="s">
        <v>2766</v>
      </c>
      <c r="F12834" s="4" t="s">
        <v>1280</v>
      </c>
      <c r="G12834" s="5">
        <v>16320</v>
      </c>
      <c r="H12834" s="6">
        <v>0.21377370000000001</v>
      </c>
      <c r="I12834" s="7">
        <v>61.646000000000001</v>
      </c>
      <c r="J12834" s="2">
        <v>43</v>
      </c>
      <c r="K12834">
        <v>9</v>
      </c>
    </row>
    <row r="12835" spans="1:12" x14ac:dyDescent="0.25">
      <c r="A12835">
        <v>59330</v>
      </c>
      <c r="B12835" s="2">
        <v>42.529150000000001</v>
      </c>
      <c r="C12835" s="3">
        <v>8534</v>
      </c>
      <c r="E12835" t="s">
        <v>11359</v>
      </c>
      <c r="F12835" s="4" t="s">
        <v>11278</v>
      </c>
      <c r="G12835" s="5">
        <v>5920</v>
      </c>
      <c r="H12835" s="6">
        <v>0.17770269999999999</v>
      </c>
      <c r="I12835" s="7">
        <v>67.875</v>
      </c>
      <c r="J12835" s="2">
        <v>50.625</v>
      </c>
      <c r="K12835">
        <v>8</v>
      </c>
    </row>
    <row r="12836" spans="1:12" x14ac:dyDescent="0.25">
      <c r="A12836">
        <v>76689</v>
      </c>
      <c r="B12836" s="2">
        <v>42.527119999999996</v>
      </c>
      <c r="C12836" s="3">
        <v>3609</v>
      </c>
      <c r="E12836" t="s">
        <v>13993</v>
      </c>
      <c r="F12836" s="4" t="s">
        <v>13752</v>
      </c>
      <c r="G12836" s="5">
        <v>2578</v>
      </c>
      <c r="H12836" s="6">
        <v>0.1943367</v>
      </c>
      <c r="I12836" s="7">
        <v>65</v>
      </c>
      <c r="J12836" s="2">
        <v>48</v>
      </c>
      <c r="K12836">
        <v>2</v>
      </c>
    </row>
    <row r="12837" spans="1:12" x14ac:dyDescent="0.25">
      <c r="A12837">
        <v>8350</v>
      </c>
      <c r="B12837" s="2">
        <v>42.52637</v>
      </c>
      <c r="C12837" s="3">
        <v>889</v>
      </c>
      <c r="D12837" s="4">
        <v>12100</v>
      </c>
      <c r="E12837" t="s">
        <v>1691</v>
      </c>
      <c r="F12837" s="4" t="s">
        <v>1341</v>
      </c>
      <c r="G12837" s="5">
        <v>541</v>
      </c>
      <c r="H12837" s="6">
        <v>0.2292052</v>
      </c>
      <c r="I12837" s="7">
        <v>58.973999999999997</v>
      </c>
    </row>
    <row r="12838" spans="1:12" x14ac:dyDescent="0.25">
      <c r="A12838">
        <v>49441</v>
      </c>
      <c r="B12838" s="2">
        <v>42.520310000000002</v>
      </c>
      <c r="C12838" s="3">
        <v>35577</v>
      </c>
      <c r="D12838" s="4">
        <v>34740</v>
      </c>
      <c r="E12838" t="s">
        <v>9399</v>
      </c>
      <c r="F12838" s="4" t="s">
        <v>9106</v>
      </c>
      <c r="G12838" s="5">
        <v>24788</v>
      </c>
      <c r="H12838" s="6">
        <v>0.24770049999999999</v>
      </c>
      <c r="I12838" s="7">
        <v>55.776000000000003</v>
      </c>
      <c r="J12838" s="2">
        <v>50.173900000000003</v>
      </c>
      <c r="K12838">
        <v>23</v>
      </c>
      <c r="L12838" s="2">
        <v>93.4</v>
      </c>
    </row>
    <row r="12839" spans="1:12" x14ac:dyDescent="0.25">
      <c r="A12839">
        <v>54001</v>
      </c>
      <c r="B12839" s="2">
        <v>42.512920000000001</v>
      </c>
      <c r="C12839" s="3">
        <v>8159</v>
      </c>
      <c r="E12839" t="s">
        <v>10165</v>
      </c>
      <c r="F12839" s="4" t="s">
        <v>10031</v>
      </c>
      <c r="G12839" s="5">
        <v>6051</v>
      </c>
      <c r="H12839" s="6">
        <v>0.2074037</v>
      </c>
      <c r="I12839" s="7">
        <v>62.738999999999997</v>
      </c>
      <c r="J12839" s="2">
        <v>48.555599999999998</v>
      </c>
      <c r="K12839">
        <v>9</v>
      </c>
    </row>
    <row r="12840" spans="1:12" x14ac:dyDescent="0.25">
      <c r="A12840">
        <v>84071</v>
      </c>
      <c r="B12840" s="2">
        <v>42.51126</v>
      </c>
      <c r="C12840" s="3">
        <v>1389</v>
      </c>
      <c r="D12840" s="4">
        <v>41620</v>
      </c>
      <c r="E12840" t="s">
        <v>1717</v>
      </c>
      <c r="F12840" s="4" t="s">
        <v>14851</v>
      </c>
      <c r="G12840" s="5">
        <v>912</v>
      </c>
      <c r="H12840" s="6">
        <v>0.1074561</v>
      </c>
      <c r="I12840" s="7">
        <v>80</v>
      </c>
      <c r="J12840" s="2">
        <v>74</v>
      </c>
      <c r="K12840">
        <v>1</v>
      </c>
    </row>
    <row r="12841" spans="1:12" x14ac:dyDescent="0.25">
      <c r="A12841">
        <v>32780</v>
      </c>
      <c r="B12841" s="2">
        <v>42.505040000000001</v>
      </c>
      <c r="C12841" s="3">
        <v>34513</v>
      </c>
      <c r="D12841" s="4">
        <v>37340</v>
      </c>
      <c r="E12841" t="s">
        <v>1718</v>
      </c>
      <c r="F12841" s="4" t="s">
        <v>6689</v>
      </c>
      <c r="G12841" s="5">
        <v>25069</v>
      </c>
      <c r="H12841" s="6">
        <v>0.25009969999999998</v>
      </c>
      <c r="I12841" s="7">
        <v>55.348999999999997</v>
      </c>
      <c r="J12841" s="2">
        <v>40.333300000000001</v>
      </c>
      <c r="K12841">
        <v>9</v>
      </c>
    </row>
    <row r="12842" spans="1:12" x14ac:dyDescent="0.25">
      <c r="A12842">
        <v>95379</v>
      </c>
      <c r="B12842" s="2">
        <v>42.49832</v>
      </c>
      <c r="C12842" s="3">
        <v>3836</v>
      </c>
      <c r="D12842" s="4">
        <v>43760</v>
      </c>
      <c r="E12842" t="s">
        <v>15874</v>
      </c>
      <c r="F12842" s="4" t="s">
        <v>15368</v>
      </c>
      <c r="G12842" s="5">
        <v>3019</v>
      </c>
      <c r="H12842" s="6">
        <v>0.17549670000000001</v>
      </c>
      <c r="I12842" s="7">
        <v>68.239999999999995</v>
      </c>
    </row>
    <row r="12843" spans="1:12" x14ac:dyDescent="0.25">
      <c r="A12843">
        <v>43019</v>
      </c>
      <c r="B12843" s="2">
        <v>42.496160000000003</v>
      </c>
      <c r="C12843" s="3">
        <v>9722</v>
      </c>
      <c r="D12843" s="4">
        <v>34540</v>
      </c>
      <c r="E12843" t="s">
        <v>3099</v>
      </c>
      <c r="F12843" s="4" t="s">
        <v>8295</v>
      </c>
      <c r="G12843" s="5">
        <v>6000</v>
      </c>
      <c r="H12843" s="6">
        <v>0.15814030000000001</v>
      </c>
      <c r="I12843" s="7">
        <v>71.233000000000004</v>
      </c>
      <c r="J12843" s="2">
        <v>52.2</v>
      </c>
      <c r="K12843">
        <v>5</v>
      </c>
    </row>
    <row r="12844" spans="1:12" x14ac:dyDescent="0.25">
      <c r="A12844">
        <v>58351</v>
      </c>
      <c r="B12844" s="2">
        <v>42.494639999999997</v>
      </c>
      <c r="C12844" s="3">
        <v>493</v>
      </c>
      <c r="E12844" t="s">
        <v>11140</v>
      </c>
      <c r="F12844" s="4" t="s">
        <v>11069</v>
      </c>
      <c r="G12844" s="5">
        <v>345</v>
      </c>
      <c r="H12844" s="6">
        <v>0.24277460000000001</v>
      </c>
      <c r="I12844" s="7">
        <v>56.606999999999999</v>
      </c>
    </row>
    <row r="12845" spans="1:12" x14ac:dyDescent="0.25">
      <c r="A12845">
        <v>56401</v>
      </c>
      <c r="B12845" s="2">
        <v>42.489759999999997</v>
      </c>
      <c r="C12845" s="3">
        <v>29468</v>
      </c>
      <c r="D12845" s="4">
        <v>14660</v>
      </c>
      <c r="E12845" t="s">
        <v>10741</v>
      </c>
      <c r="F12845" s="4" t="s">
        <v>10428</v>
      </c>
      <c r="G12845" s="5">
        <v>20065</v>
      </c>
      <c r="H12845" s="6">
        <v>0.2219177</v>
      </c>
      <c r="I12845" s="7">
        <v>60.210999999999999</v>
      </c>
      <c r="J12845" s="2">
        <v>54.4</v>
      </c>
      <c r="K12845">
        <v>10</v>
      </c>
      <c r="L12845" s="2">
        <v>98.7</v>
      </c>
    </row>
    <row r="12846" spans="1:12" x14ac:dyDescent="0.25">
      <c r="A12846">
        <v>28213</v>
      </c>
      <c r="B12846" s="2">
        <v>42.47945</v>
      </c>
      <c r="C12846" s="3">
        <v>37493</v>
      </c>
      <c r="D12846" s="4">
        <v>16740</v>
      </c>
      <c r="E12846" t="s">
        <v>1096</v>
      </c>
      <c r="F12846" s="4" t="s">
        <v>5642</v>
      </c>
      <c r="G12846" s="5">
        <v>23002</v>
      </c>
      <c r="H12846" s="6">
        <v>0.27793230000000002</v>
      </c>
      <c r="I12846" s="7">
        <v>50.518000000000001</v>
      </c>
      <c r="J12846" s="2">
        <v>36.375</v>
      </c>
      <c r="K12846">
        <v>8</v>
      </c>
    </row>
    <row r="12847" spans="1:12" x14ac:dyDescent="0.25">
      <c r="A12847">
        <v>21226</v>
      </c>
      <c r="B12847" s="2">
        <v>42.472769999999997</v>
      </c>
      <c r="C12847" s="3">
        <v>7765</v>
      </c>
      <c r="D12847" s="4">
        <v>12580</v>
      </c>
      <c r="E12847" t="s">
        <v>4519</v>
      </c>
      <c r="F12847" s="4" t="s">
        <v>4361</v>
      </c>
      <c r="G12847" s="5">
        <v>4901</v>
      </c>
      <c r="H12847" s="6">
        <v>0.163436</v>
      </c>
      <c r="I12847" s="7">
        <v>70.296000000000006</v>
      </c>
      <c r="J12847" s="2">
        <v>45.5</v>
      </c>
      <c r="K12847">
        <v>6</v>
      </c>
    </row>
    <row r="12848" spans="1:12" x14ac:dyDescent="0.25">
      <c r="A12848">
        <v>33904</v>
      </c>
      <c r="B12848" s="2">
        <v>42.465739999999997</v>
      </c>
      <c r="C12848" s="3">
        <v>30999</v>
      </c>
      <c r="D12848" s="4">
        <v>15980</v>
      </c>
      <c r="E12848" t="s">
        <v>6948</v>
      </c>
      <c r="F12848" s="4" t="s">
        <v>6689</v>
      </c>
      <c r="G12848" s="5">
        <v>24476</v>
      </c>
      <c r="H12848" s="6">
        <v>0.2301753</v>
      </c>
      <c r="I12848" s="7">
        <v>58.762</v>
      </c>
      <c r="J12848" s="2">
        <v>44.333300000000001</v>
      </c>
      <c r="K12848">
        <v>6</v>
      </c>
    </row>
    <row r="12849" spans="1:12" x14ac:dyDescent="0.25">
      <c r="A12849">
        <v>22520</v>
      </c>
      <c r="B12849" s="2">
        <v>42.458950000000002</v>
      </c>
      <c r="C12849" s="3">
        <v>5585</v>
      </c>
      <c r="E12849" t="s">
        <v>4675</v>
      </c>
      <c r="F12849" s="4" t="s">
        <v>4335</v>
      </c>
      <c r="G12849" s="5">
        <v>3898</v>
      </c>
      <c r="H12849" s="6">
        <v>0.1795793</v>
      </c>
      <c r="I12849" s="7">
        <v>67.5</v>
      </c>
      <c r="J12849" s="2">
        <v>38</v>
      </c>
      <c r="K12849">
        <v>1</v>
      </c>
    </row>
    <row r="12850" spans="1:12" x14ac:dyDescent="0.25">
      <c r="A12850">
        <v>46205</v>
      </c>
      <c r="B12850" s="2">
        <v>42.45364</v>
      </c>
      <c r="C12850" s="3">
        <v>27471</v>
      </c>
      <c r="D12850" s="4">
        <v>26900</v>
      </c>
      <c r="E12850" t="s">
        <v>8839</v>
      </c>
      <c r="F12850" s="4" t="s">
        <v>8800</v>
      </c>
      <c r="G12850" s="5">
        <v>18298</v>
      </c>
      <c r="H12850" s="6">
        <v>0.33619320000000003</v>
      </c>
      <c r="I12850" s="7">
        <v>40.436</v>
      </c>
      <c r="J12850" s="2">
        <v>43.555599999999998</v>
      </c>
      <c r="K12850">
        <v>36</v>
      </c>
      <c r="L12850" s="2">
        <v>69.599999999999994</v>
      </c>
    </row>
    <row r="12851" spans="1:12" x14ac:dyDescent="0.25">
      <c r="A12851">
        <v>49849</v>
      </c>
      <c r="B12851" s="2">
        <v>42.447090000000003</v>
      </c>
      <c r="C12851" s="3">
        <v>12600</v>
      </c>
      <c r="D12851" s="4">
        <v>32100</v>
      </c>
      <c r="E12851" t="s">
        <v>9535</v>
      </c>
      <c r="F12851" s="4" t="s">
        <v>9106</v>
      </c>
      <c r="G12851" s="5">
        <v>9045</v>
      </c>
      <c r="H12851" s="6">
        <v>0.21901599999999999</v>
      </c>
      <c r="I12851" s="7">
        <v>60.683</v>
      </c>
      <c r="J12851" s="2">
        <v>48.166699999999999</v>
      </c>
      <c r="K12851">
        <v>6</v>
      </c>
    </row>
    <row r="12852" spans="1:12" x14ac:dyDescent="0.25">
      <c r="A12852">
        <v>17501</v>
      </c>
      <c r="B12852" s="2">
        <v>42.44415</v>
      </c>
      <c r="C12852" s="3">
        <v>4512</v>
      </c>
      <c r="D12852" s="4">
        <v>29540</v>
      </c>
      <c r="E12852" t="s">
        <v>2757</v>
      </c>
      <c r="F12852" s="4" t="s">
        <v>3003</v>
      </c>
      <c r="G12852" s="5">
        <v>3253</v>
      </c>
      <c r="H12852" s="6">
        <v>0.2261832</v>
      </c>
      <c r="I12852" s="7">
        <v>59.444000000000003</v>
      </c>
      <c r="J12852" s="2">
        <v>45</v>
      </c>
      <c r="K12852">
        <v>4</v>
      </c>
    </row>
    <row r="12853" spans="1:12" x14ac:dyDescent="0.25">
      <c r="A12853">
        <v>30523</v>
      </c>
      <c r="B12853" s="2">
        <v>42.441189999999999</v>
      </c>
      <c r="C12853" s="3">
        <v>12326</v>
      </c>
      <c r="D12853" s="4">
        <v>18460</v>
      </c>
      <c r="E12853" t="s">
        <v>6468</v>
      </c>
      <c r="F12853" s="4" t="s">
        <v>6363</v>
      </c>
      <c r="G12853" s="5">
        <v>9105</v>
      </c>
      <c r="H12853" s="6">
        <v>0.23259389999999999</v>
      </c>
      <c r="I12853" s="7">
        <v>58.332999999999998</v>
      </c>
      <c r="J12853" s="2">
        <v>60</v>
      </c>
      <c r="K12853">
        <v>1</v>
      </c>
    </row>
    <row r="12854" spans="1:12" x14ac:dyDescent="0.25">
      <c r="A12854">
        <v>67103</v>
      </c>
      <c r="B12854" s="2">
        <v>42.438969999999998</v>
      </c>
      <c r="C12854" s="3">
        <v>279</v>
      </c>
      <c r="D12854" s="4">
        <v>48620</v>
      </c>
      <c r="E12854" t="s">
        <v>2134</v>
      </c>
      <c r="F12854" s="4" t="s">
        <v>12494</v>
      </c>
      <c r="G12854" s="5">
        <v>165</v>
      </c>
      <c r="H12854" s="6">
        <v>0.18787880000000001</v>
      </c>
      <c r="I12854" s="7">
        <v>66.058000000000007</v>
      </c>
    </row>
    <row r="12855" spans="1:12" x14ac:dyDescent="0.25">
      <c r="A12855">
        <v>48088</v>
      </c>
      <c r="B12855" s="2">
        <v>42.435049999999997</v>
      </c>
      <c r="C12855" s="3">
        <v>22766</v>
      </c>
      <c r="D12855" s="4">
        <v>19820</v>
      </c>
      <c r="E12855" t="s">
        <v>65</v>
      </c>
      <c r="F12855" s="4" t="s">
        <v>9106</v>
      </c>
      <c r="G12855" s="5">
        <v>16193</v>
      </c>
      <c r="H12855" s="6">
        <v>0.1906379</v>
      </c>
      <c r="I12855" s="7">
        <v>65.581000000000003</v>
      </c>
      <c r="J12855" s="2">
        <v>46.1111</v>
      </c>
      <c r="K12855">
        <v>9</v>
      </c>
    </row>
    <row r="12856" spans="1:12" x14ac:dyDescent="0.25">
      <c r="A12856">
        <v>31558</v>
      </c>
      <c r="B12856" s="2">
        <v>42.428269999999998</v>
      </c>
      <c r="C12856" s="3">
        <v>20851</v>
      </c>
      <c r="D12856" s="4">
        <v>41220</v>
      </c>
      <c r="E12856" t="s">
        <v>3337</v>
      </c>
      <c r="F12856" s="4" t="s">
        <v>6363</v>
      </c>
      <c r="G12856" s="5">
        <v>12170</v>
      </c>
      <c r="H12856" s="6">
        <v>0.24042730000000001</v>
      </c>
      <c r="I12856" s="7">
        <v>56.975000000000001</v>
      </c>
      <c r="J12856" s="2">
        <v>44</v>
      </c>
      <c r="K12856">
        <v>1</v>
      </c>
    </row>
    <row r="12857" spans="1:12" x14ac:dyDescent="0.25">
      <c r="A12857">
        <v>51458</v>
      </c>
      <c r="B12857" s="2">
        <v>42.425089999999997</v>
      </c>
      <c r="C12857" s="3">
        <v>1588</v>
      </c>
      <c r="E12857" t="s">
        <v>9864</v>
      </c>
      <c r="F12857" s="4" t="s">
        <v>9593</v>
      </c>
      <c r="G12857" s="5">
        <v>1080</v>
      </c>
      <c r="H12857" s="6">
        <v>0.22962959999999999</v>
      </c>
      <c r="I12857" s="7">
        <v>58.838999999999999</v>
      </c>
      <c r="J12857" s="2">
        <v>55</v>
      </c>
      <c r="K12857">
        <v>1</v>
      </c>
    </row>
    <row r="12858" spans="1:12" x14ac:dyDescent="0.25">
      <c r="A12858">
        <v>97020</v>
      </c>
      <c r="B12858" s="2">
        <v>42.424689999999998</v>
      </c>
      <c r="C12858" s="3">
        <v>856</v>
      </c>
      <c r="D12858" s="4">
        <v>41420</v>
      </c>
      <c r="E12858" t="s">
        <v>16177</v>
      </c>
      <c r="F12858" s="4" t="s">
        <v>16170</v>
      </c>
      <c r="G12858" s="5">
        <v>632</v>
      </c>
      <c r="H12858" s="6">
        <v>0.18670890000000001</v>
      </c>
      <c r="I12858" s="7">
        <v>66.25</v>
      </c>
    </row>
    <row r="12859" spans="1:12" x14ac:dyDescent="0.25">
      <c r="A12859">
        <v>43076</v>
      </c>
      <c r="B12859" s="2">
        <v>42.423009999999998</v>
      </c>
      <c r="C12859" s="3">
        <v>8701</v>
      </c>
      <c r="D12859" s="4">
        <v>18140</v>
      </c>
      <c r="E12859" t="s">
        <v>8320</v>
      </c>
      <c r="F12859" s="4" t="s">
        <v>8295</v>
      </c>
      <c r="G12859" s="5">
        <v>6385</v>
      </c>
      <c r="H12859" s="6">
        <v>0.2112764</v>
      </c>
      <c r="I12859" s="7">
        <v>62</v>
      </c>
      <c r="J12859" s="2">
        <v>64</v>
      </c>
      <c r="K12859">
        <v>1</v>
      </c>
    </row>
    <row r="12860" spans="1:12" x14ac:dyDescent="0.25">
      <c r="A12860">
        <v>17315</v>
      </c>
      <c r="B12860" s="2">
        <v>42.416989999999998</v>
      </c>
      <c r="C12860" s="3">
        <v>26128</v>
      </c>
      <c r="D12860" s="4">
        <v>49620</v>
      </c>
      <c r="E12860" t="s">
        <v>290</v>
      </c>
      <c r="F12860" s="4" t="s">
        <v>3003</v>
      </c>
      <c r="G12860" s="5">
        <v>18770</v>
      </c>
      <c r="H12860" s="6">
        <v>0.1830048</v>
      </c>
      <c r="I12860" s="7">
        <v>66.885000000000005</v>
      </c>
      <c r="J12860" s="2">
        <v>51.2</v>
      </c>
      <c r="K12860">
        <v>5</v>
      </c>
    </row>
    <row r="12861" spans="1:12" x14ac:dyDescent="0.25">
      <c r="A12861">
        <v>65230</v>
      </c>
      <c r="B12861" s="2">
        <v>42.41236</v>
      </c>
      <c r="C12861" s="3">
        <v>716</v>
      </c>
      <c r="E12861" t="s">
        <v>9719</v>
      </c>
      <c r="F12861" s="4" t="s">
        <v>12102</v>
      </c>
      <c r="G12861" s="5">
        <v>566</v>
      </c>
      <c r="H12861" s="6">
        <v>0.2275132</v>
      </c>
      <c r="I12861" s="7">
        <v>59.191000000000003</v>
      </c>
      <c r="J12861" s="2">
        <v>63</v>
      </c>
      <c r="K12861">
        <v>1</v>
      </c>
    </row>
    <row r="12862" spans="1:12" x14ac:dyDescent="0.25">
      <c r="A12862">
        <v>8835</v>
      </c>
      <c r="B12862" s="2">
        <v>42.410400000000003</v>
      </c>
      <c r="C12862" s="3">
        <v>10425</v>
      </c>
      <c r="D12862" s="4">
        <v>35620</v>
      </c>
      <c r="E12862" t="s">
        <v>487</v>
      </c>
      <c r="F12862" s="4" t="s">
        <v>1341</v>
      </c>
      <c r="G12862" s="5">
        <v>7626</v>
      </c>
      <c r="H12862" s="6">
        <v>0.13661989999999999</v>
      </c>
      <c r="I12862" s="7">
        <v>74.891999999999996</v>
      </c>
      <c r="J12862" s="2">
        <v>57.5</v>
      </c>
      <c r="K12862">
        <v>2</v>
      </c>
    </row>
    <row r="12863" spans="1:12" x14ac:dyDescent="0.25">
      <c r="A12863">
        <v>78602</v>
      </c>
      <c r="B12863" s="2">
        <v>42.40448</v>
      </c>
      <c r="C12863" s="3">
        <v>25444</v>
      </c>
      <c r="D12863" s="4">
        <v>12420</v>
      </c>
      <c r="E12863" t="s">
        <v>13117</v>
      </c>
      <c r="F12863" s="4" t="s">
        <v>13752</v>
      </c>
      <c r="G12863" s="5">
        <v>17075</v>
      </c>
      <c r="H12863" s="6">
        <v>0.192328</v>
      </c>
      <c r="I12863" s="7">
        <v>65.256</v>
      </c>
      <c r="J12863" s="2">
        <v>46.5</v>
      </c>
      <c r="K12863">
        <v>8</v>
      </c>
    </row>
    <row r="12864" spans="1:12" x14ac:dyDescent="0.25">
      <c r="A12864">
        <v>11214</v>
      </c>
      <c r="B12864" s="2">
        <v>42.385129999999997</v>
      </c>
      <c r="C12864" s="3">
        <v>88296</v>
      </c>
      <c r="D12864" s="4">
        <v>35620</v>
      </c>
      <c r="E12864" t="s">
        <v>1238</v>
      </c>
      <c r="F12864" s="4" t="s">
        <v>1280</v>
      </c>
      <c r="G12864" s="5">
        <v>63783</v>
      </c>
      <c r="H12864" s="6">
        <v>0.25679259999999998</v>
      </c>
      <c r="I12864" s="7">
        <v>54.104999999999997</v>
      </c>
      <c r="J12864" s="2">
        <v>37.592599999999997</v>
      </c>
      <c r="K12864">
        <v>27</v>
      </c>
      <c r="L12864" s="2">
        <v>37</v>
      </c>
    </row>
    <row r="12865" spans="1:11" x14ac:dyDescent="0.25">
      <c r="A12865">
        <v>2302</v>
      </c>
      <c r="B12865" s="2">
        <v>42.364559999999997</v>
      </c>
      <c r="C12865" s="3">
        <v>34992</v>
      </c>
      <c r="D12865" s="4">
        <v>14460</v>
      </c>
      <c r="E12865" t="s">
        <v>337</v>
      </c>
      <c r="F12865" s="4" t="s">
        <v>21</v>
      </c>
      <c r="G12865" s="5">
        <v>22167</v>
      </c>
      <c r="H12865" s="6">
        <v>0.18959760000000001</v>
      </c>
      <c r="I12865" s="7">
        <v>65.713999999999999</v>
      </c>
      <c r="J12865" s="2">
        <v>44.4</v>
      </c>
      <c r="K12865">
        <v>5</v>
      </c>
    </row>
    <row r="12866" spans="1:11" x14ac:dyDescent="0.25">
      <c r="A12866">
        <v>14727</v>
      </c>
      <c r="B12866" s="2">
        <v>42.358359999999998</v>
      </c>
      <c r="C12866" s="3">
        <v>5160</v>
      </c>
      <c r="E12866" t="s">
        <v>2918</v>
      </c>
      <c r="F12866" s="4" t="s">
        <v>1280</v>
      </c>
      <c r="G12866" s="5">
        <v>3766</v>
      </c>
      <c r="H12866" s="6">
        <v>0.20095569999999999</v>
      </c>
      <c r="I12866" s="7">
        <v>63.75</v>
      </c>
      <c r="J12866" s="2">
        <v>47</v>
      </c>
      <c r="K12866">
        <v>1</v>
      </c>
    </row>
    <row r="12867" spans="1:11" x14ac:dyDescent="0.25">
      <c r="A12867">
        <v>67672</v>
      </c>
      <c r="B12867" s="2">
        <v>42.357039999999998</v>
      </c>
      <c r="C12867" s="3">
        <v>2539</v>
      </c>
      <c r="E12867" t="s">
        <v>12704</v>
      </c>
      <c r="F12867" s="4" t="s">
        <v>12494</v>
      </c>
      <c r="G12867" s="5">
        <v>1707</v>
      </c>
      <c r="H12867" s="6">
        <v>0.24428820000000001</v>
      </c>
      <c r="I12867" s="7">
        <v>56.25</v>
      </c>
    </row>
    <row r="12868" spans="1:11" x14ac:dyDescent="0.25">
      <c r="A12868">
        <v>61726</v>
      </c>
      <c r="B12868" s="2">
        <v>42.35622</v>
      </c>
      <c r="C12868" s="3">
        <v>2453</v>
      </c>
      <c r="D12868" s="4">
        <v>14010</v>
      </c>
      <c r="E12868" t="s">
        <v>11788</v>
      </c>
      <c r="F12868" s="4" t="s">
        <v>11490</v>
      </c>
      <c r="G12868" s="5">
        <v>1751</v>
      </c>
      <c r="H12868" s="6">
        <v>0.22215879999999999</v>
      </c>
      <c r="I12868" s="7">
        <v>60.069000000000003</v>
      </c>
      <c r="J12868" s="2">
        <v>53.75</v>
      </c>
      <c r="K12868">
        <v>4</v>
      </c>
    </row>
    <row r="12869" spans="1:11" x14ac:dyDescent="0.25">
      <c r="A12869">
        <v>63760</v>
      </c>
      <c r="B12869" s="2">
        <v>42.355699999999999</v>
      </c>
      <c r="C12869" s="3">
        <v>704</v>
      </c>
      <c r="D12869" s="4">
        <v>16020</v>
      </c>
      <c r="E12869" t="s">
        <v>9025</v>
      </c>
      <c r="F12869" s="4" t="s">
        <v>12102</v>
      </c>
      <c r="G12869" s="5">
        <v>412</v>
      </c>
      <c r="H12869" s="6">
        <v>0.1820388</v>
      </c>
      <c r="I12869" s="7">
        <v>67</v>
      </c>
    </row>
    <row r="12870" spans="1:11" x14ac:dyDescent="0.25">
      <c r="A12870">
        <v>39532</v>
      </c>
      <c r="B12870" s="2">
        <v>42.350209999999997</v>
      </c>
      <c r="C12870" s="3">
        <v>34311</v>
      </c>
      <c r="D12870" s="4">
        <v>25060</v>
      </c>
      <c r="E12870" t="s">
        <v>7823</v>
      </c>
      <c r="F12870" s="4" t="s">
        <v>7633</v>
      </c>
      <c r="G12870" s="5">
        <v>22540</v>
      </c>
      <c r="H12870" s="6">
        <v>0.20971609999999999</v>
      </c>
      <c r="I12870" s="7">
        <v>62.213999999999999</v>
      </c>
      <c r="J12870" s="2">
        <v>52.857100000000003</v>
      </c>
      <c r="K12870">
        <v>7</v>
      </c>
    </row>
    <row r="12871" spans="1:11" x14ac:dyDescent="0.25">
      <c r="A12871">
        <v>53503</v>
      </c>
      <c r="B12871" s="2">
        <v>42.34449</v>
      </c>
      <c r="C12871" s="3">
        <v>1898</v>
      </c>
      <c r="D12871" s="4">
        <v>31540</v>
      </c>
      <c r="E12871" t="s">
        <v>10099</v>
      </c>
      <c r="F12871" s="4" t="s">
        <v>10031</v>
      </c>
      <c r="G12871" s="5">
        <v>1348</v>
      </c>
      <c r="H12871" s="6">
        <v>0.1913947</v>
      </c>
      <c r="I12871" s="7">
        <v>65.375</v>
      </c>
      <c r="J12871" s="2">
        <v>34</v>
      </c>
      <c r="K12871">
        <v>1</v>
      </c>
    </row>
    <row r="12872" spans="1:11" x14ac:dyDescent="0.25">
      <c r="A12872">
        <v>48755</v>
      </c>
      <c r="B12872" s="2">
        <v>42.343589999999999</v>
      </c>
      <c r="C12872" s="3">
        <v>3023</v>
      </c>
      <c r="E12872" t="s">
        <v>9257</v>
      </c>
      <c r="F12872" s="4" t="s">
        <v>9106</v>
      </c>
      <c r="G12872" s="5">
        <v>2391</v>
      </c>
      <c r="H12872" s="6">
        <v>0.21822739999999999</v>
      </c>
      <c r="I12872" s="7">
        <v>60.738</v>
      </c>
      <c r="J12872" s="2">
        <v>51.333300000000001</v>
      </c>
      <c r="K12872">
        <v>3</v>
      </c>
    </row>
    <row r="12873" spans="1:11" x14ac:dyDescent="0.25">
      <c r="A12873">
        <v>11950</v>
      </c>
      <c r="B12873" s="2">
        <v>42.34055</v>
      </c>
      <c r="C12873" s="3">
        <v>16968</v>
      </c>
      <c r="D12873" s="4">
        <v>35620</v>
      </c>
      <c r="E12873" t="s">
        <v>2051</v>
      </c>
      <c r="F12873" s="4" t="s">
        <v>1280</v>
      </c>
      <c r="G12873" s="5">
        <v>10345</v>
      </c>
      <c r="H12873" s="6">
        <v>0.1404407</v>
      </c>
      <c r="I12873" s="7">
        <v>74.167000000000002</v>
      </c>
      <c r="J12873" s="2">
        <v>54</v>
      </c>
      <c r="K12873">
        <v>3</v>
      </c>
    </row>
    <row r="12874" spans="1:11" x14ac:dyDescent="0.25">
      <c r="A12874">
        <v>23927</v>
      </c>
      <c r="B12874" s="2">
        <v>42.337310000000002</v>
      </c>
      <c r="C12874" s="3">
        <v>3969</v>
      </c>
      <c r="E12874" t="s">
        <v>2090</v>
      </c>
      <c r="F12874" s="4" t="s">
        <v>4335</v>
      </c>
      <c r="G12874" s="5">
        <v>3183</v>
      </c>
      <c r="H12874" s="6">
        <v>0.23468430000000001</v>
      </c>
      <c r="I12874" s="7">
        <v>57.875</v>
      </c>
      <c r="J12874" s="2">
        <v>51</v>
      </c>
      <c r="K12874">
        <v>1</v>
      </c>
    </row>
    <row r="12875" spans="1:11" x14ac:dyDescent="0.25">
      <c r="A12875">
        <v>58027</v>
      </c>
      <c r="B12875" s="2">
        <v>42.336320000000001</v>
      </c>
      <c r="C12875" s="3">
        <v>1240</v>
      </c>
      <c r="E12875" t="s">
        <v>11075</v>
      </c>
      <c r="F12875" s="4" t="s">
        <v>11069</v>
      </c>
      <c r="G12875" s="5">
        <v>944</v>
      </c>
      <c r="H12875" s="6">
        <v>0.1641949</v>
      </c>
      <c r="I12875" s="7">
        <v>70.052000000000007</v>
      </c>
      <c r="J12875" s="2">
        <v>57</v>
      </c>
      <c r="K12875">
        <v>1</v>
      </c>
    </row>
    <row r="12876" spans="1:11" x14ac:dyDescent="0.25">
      <c r="A12876">
        <v>55975</v>
      </c>
      <c r="B12876" s="2">
        <v>42.3354</v>
      </c>
      <c r="C12876" s="3">
        <v>4315</v>
      </c>
      <c r="D12876" s="4">
        <v>40340</v>
      </c>
      <c r="E12876" t="s">
        <v>1878</v>
      </c>
      <c r="F12876" s="4" t="s">
        <v>10428</v>
      </c>
      <c r="G12876" s="5">
        <v>2917</v>
      </c>
      <c r="H12876" s="6">
        <v>0.17169290000000001</v>
      </c>
      <c r="I12876" s="7">
        <v>68.75</v>
      </c>
      <c r="J12876" s="2">
        <v>60.75</v>
      </c>
      <c r="K12876">
        <v>4</v>
      </c>
    </row>
    <row r="12877" spans="1:11" x14ac:dyDescent="0.25">
      <c r="A12877">
        <v>58071</v>
      </c>
      <c r="B12877" s="2">
        <v>42.334629999999997</v>
      </c>
      <c r="C12877" s="3">
        <v>379</v>
      </c>
      <c r="D12877" s="4">
        <v>22020</v>
      </c>
      <c r="E12877" t="s">
        <v>3939</v>
      </c>
      <c r="F12877" s="4" t="s">
        <v>11069</v>
      </c>
      <c r="G12877" s="5">
        <v>296</v>
      </c>
      <c r="H12877" s="6">
        <v>0.18181820000000001</v>
      </c>
      <c r="I12877" s="7">
        <v>67</v>
      </c>
    </row>
    <row r="12878" spans="1:11" x14ac:dyDescent="0.25">
      <c r="A12878">
        <v>75146</v>
      </c>
      <c r="B12878" s="2">
        <v>42.331890000000001</v>
      </c>
      <c r="C12878" s="3">
        <v>18216</v>
      </c>
      <c r="D12878" s="4">
        <v>19100</v>
      </c>
      <c r="E12878" t="s">
        <v>176</v>
      </c>
      <c r="F12878" s="4" t="s">
        <v>13752</v>
      </c>
      <c r="G12878" s="5">
        <v>11144</v>
      </c>
      <c r="H12878" s="6">
        <v>0.20100499999999999</v>
      </c>
      <c r="I12878" s="7">
        <v>63.683999999999997</v>
      </c>
      <c r="J12878" s="2">
        <v>30</v>
      </c>
      <c r="K12878">
        <v>3</v>
      </c>
    </row>
    <row r="12879" spans="1:11" x14ac:dyDescent="0.25">
      <c r="A12879">
        <v>15765</v>
      </c>
      <c r="B12879" s="2">
        <v>42.328879999999998</v>
      </c>
      <c r="C12879" s="3">
        <v>1988</v>
      </c>
      <c r="D12879" s="4">
        <v>26860</v>
      </c>
      <c r="E12879" t="s">
        <v>3306</v>
      </c>
      <c r="F12879" s="4" t="s">
        <v>3003</v>
      </c>
      <c r="G12879" s="5">
        <v>1432</v>
      </c>
      <c r="H12879" s="6">
        <v>0.19609209999999999</v>
      </c>
      <c r="I12879" s="7">
        <v>64.531000000000006</v>
      </c>
    </row>
    <row r="12880" spans="1:11" x14ac:dyDescent="0.25">
      <c r="A12880">
        <v>79345</v>
      </c>
      <c r="B12880" s="2">
        <v>42.328389999999999</v>
      </c>
      <c r="C12880" s="3">
        <v>950</v>
      </c>
      <c r="E12880" t="s">
        <v>11026</v>
      </c>
      <c r="F12880" s="4" t="s">
        <v>13752</v>
      </c>
      <c r="G12880" s="5">
        <v>628</v>
      </c>
      <c r="H12880" s="6">
        <v>0.15286620000000001</v>
      </c>
      <c r="I12880" s="7">
        <v>72</v>
      </c>
      <c r="J12880" s="2">
        <v>59</v>
      </c>
      <c r="K12880">
        <v>1</v>
      </c>
    </row>
    <row r="12881" spans="1:12" x14ac:dyDescent="0.25">
      <c r="A12881">
        <v>59401</v>
      </c>
      <c r="B12881" s="2">
        <v>42.32591</v>
      </c>
      <c r="C12881" s="3">
        <v>14331</v>
      </c>
      <c r="D12881" s="4">
        <v>24500</v>
      </c>
      <c r="E12881" t="s">
        <v>4651</v>
      </c>
      <c r="F12881" s="4" t="s">
        <v>11278</v>
      </c>
      <c r="G12881" s="5">
        <v>9727</v>
      </c>
      <c r="H12881" s="6">
        <v>0.2499229</v>
      </c>
      <c r="I12881" s="7">
        <v>55.225000000000001</v>
      </c>
      <c r="J12881" s="2">
        <v>48.866700000000002</v>
      </c>
      <c r="K12881">
        <v>15</v>
      </c>
      <c r="L12881" s="2">
        <v>90.8</v>
      </c>
    </row>
    <row r="12882" spans="1:12" x14ac:dyDescent="0.25">
      <c r="A12882">
        <v>15477</v>
      </c>
      <c r="B12882" s="2">
        <v>42.323439999999998</v>
      </c>
      <c r="C12882" s="3">
        <v>741</v>
      </c>
      <c r="D12882" s="4">
        <v>38300</v>
      </c>
      <c r="E12882" t="s">
        <v>2344</v>
      </c>
      <c r="F12882" s="4" t="s">
        <v>3003</v>
      </c>
      <c r="G12882" s="5">
        <v>574</v>
      </c>
      <c r="H12882" s="6">
        <v>0.23478260000000001</v>
      </c>
      <c r="I12882" s="7">
        <v>57.841000000000001</v>
      </c>
    </row>
    <row r="12883" spans="1:12" x14ac:dyDescent="0.25">
      <c r="A12883">
        <v>67152</v>
      </c>
      <c r="B12883" s="2">
        <v>42.321779999999997</v>
      </c>
      <c r="C12883" s="3">
        <v>9244</v>
      </c>
      <c r="D12883" s="4">
        <v>48620</v>
      </c>
      <c r="E12883" t="s">
        <v>6881</v>
      </c>
      <c r="F12883" s="4" t="s">
        <v>12494</v>
      </c>
      <c r="G12883" s="5">
        <v>6355</v>
      </c>
      <c r="H12883" s="6">
        <v>0.18565129999999999</v>
      </c>
      <c r="I12883" s="7">
        <v>66.328000000000003</v>
      </c>
      <c r="J12883" s="2">
        <v>49</v>
      </c>
      <c r="K12883">
        <v>2</v>
      </c>
    </row>
    <row r="12884" spans="1:12" x14ac:dyDescent="0.25">
      <c r="A12884">
        <v>72550</v>
      </c>
      <c r="B12884" s="2">
        <v>42.320129999999999</v>
      </c>
      <c r="C12884" s="3">
        <v>753</v>
      </c>
      <c r="D12884" s="4">
        <v>12900</v>
      </c>
      <c r="E12884" t="s">
        <v>4673</v>
      </c>
      <c r="F12884" s="4" t="s">
        <v>13183</v>
      </c>
      <c r="G12884" s="5">
        <v>529</v>
      </c>
      <c r="H12884" s="6">
        <v>0.23207549999999999</v>
      </c>
      <c r="I12884" s="7">
        <v>58.304000000000002</v>
      </c>
    </row>
    <row r="12885" spans="1:12" x14ac:dyDescent="0.25">
      <c r="A12885">
        <v>46356</v>
      </c>
      <c r="B12885" s="2">
        <v>42.317219999999999</v>
      </c>
      <c r="C12885" s="3">
        <v>17625</v>
      </c>
      <c r="D12885" s="4">
        <v>16980</v>
      </c>
      <c r="E12885" t="s">
        <v>247</v>
      </c>
      <c r="F12885" s="4" t="s">
        <v>8800</v>
      </c>
      <c r="G12885" s="5">
        <v>11614</v>
      </c>
      <c r="H12885" s="6">
        <v>0.144124</v>
      </c>
      <c r="I12885" s="7">
        <v>73.501000000000005</v>
      </c>
      <c r="J12885" s="2">
        <v>49.166699999999999</v>
      </c>
      <c r="K12885">
        <v>6</v>
      </c>
    </row>
    <row r="12886" spans="1:12" x14ac:dyDescent="0.25">
      <c r="A12886">
        <v>68816</v>
      </c>
      <c r="B12886" s="2">
        <v>42.314410000000002</v>
      </c>
      <c r="C12886" s="3">
        <v>238</v>
      </c>
      <c r="D12886" s="4">
        <v>24260</v>
      </c>
      <c r="E12886" t="s">
        <v>6805</v>
      </c>
      <c r="F12886" s="4" t="s">
        <v>12738</v>
      </c>
      <c r="G12886" s="5">
        <v>159</v>
      </c>
      <c r="H12886" s="6">
        <v>0.22500000000000001</v>
      </c>
      <c r="I12886" s="7">
        <v>59.524000000000001</v>
      </c>
    </row>
    <row r="12887" spans="1:12" x14ac:dyDescent="0.25">
      <c r="A12887">
        <v>12183</v>
      </c>
      <c r="B12887" s="2">
        <v>42.313969999999998</v>
      </c>
      <c r="C12887" s="3">
        <v>2611</v>
      </c>
      <c r="D12887" s="4">
        <v>10580</v>
      </c>
      <c r="E12887" t="s">
        <v>605</v>
      </c>
      <c r="F12887" s="4" t="s">
        <v>1280</v>
      </c>
      <c r="G12887" s="5">
        <v>1672</v>
      </c>
      <c r="H12887" s="6">
        <v>0.1710526</v>
      </c>
      <c r="I12887" s="7">
        <v>68.846000000000004</v>
      </c>
      <c r="J12887" s="2">
        <v>39</v>
      </c>
      <c r="K12887">
        <v>1</v>
      </c>
    </row>
    <row r="12888" spans="1:12" x14ac:dyDescent="0.25">
      <c r="A12888">
        <v>61354</v>
      </c>
      <c r="B12888" s="2">
        <v>42.311689999999999</v>
      </c>
      <c r="C12888" s="3">
        <v>10793</v>
      </c>
      <c r="D12888" s="4">
        <v>36860</v>
      </c>
      <c r="E12888" t="s">
        <v>799</v>
      </c>
      <c r="F12888" s="4" t="s">
        <v>11490</v>
      </c>
      <c r="G12888" s="5">
        <v>7835</v>
      </c>
      <c r="H12888" s="6">
        <v>0.2012506</v>
      </c>
      <c r="I12888" s="7">
        <v>63.622</v>
      </c>
      <c r="J12888" s="2">
        <v>45</v>
      </c>
      <c r="K12888">
        <v>6</v>
      </c>
    </row>
    <row r="12889" spans="1:12" x14ac:dyDescent="0.25">
      <c r="A12889">
        <v>69028</v>
      </c>
      <c r="B12889" s="2">
        <v>42.309690000000003</v>
      </c>
      <c r="C12889" s="3">
        <v>680</v>
      </c>
      <c r="E12889" t="s">
        <v>999</v>
      </c>
      <c r="F12889" s="4" t="s">
        <v>12738</v>
      </c>
      <c r="G12889" s="5">
        <v>514</v>
      </c>
      <c r="H12889" s="6">
        <v>0.18058250000000001</v>
      </c>
      <c r="I12889" s="7">
        <v>67.188000000000002</v>
      </c>
    </row>
    <row r="12890" spans="1:12" x14ac:dyDescent="0.25">
      <c r="A12890">
        <v>57442</v>
      </c>
      <c r="B12890" s="2">
        <v>42.309260000000002</v>
      </c>
      <c r="C12890" s="3">
        <v>1761</v>
      </c>
      <c r="E12890" t="s">
        <v>3780</v>
      </c>
      <c r="F12890" s="4" t="s">
        <v>10877</v>
      </c>
      <c r="G12890" s="5">
        <v>1289</v>
      </c>
      <c r="H12890" s="6">
        <v>0.24515129999999999</v>
      </c>
      <c r="I12890" s="7">
        <v>56.029000000000003</v>
      </c>
    </row>
    <row r="12891" spans="1:12" x14ac:dyDescent="0.25">
      <c r="A12891">
        <v>13032</v>
      </c>
      <c r="B12891" s="2">
        <v>42.306690000000003</v>
      </c>
      <c r="C12891" s="3">
        <v>13229</v>
      </c>
      <c r="D12891" s="4">
        <v>45060</v>
      </c>
      <c r="E12891" t="s">
        <v>2471</v>
      </c>
      <c r="F12891" s="4" t="s">
        <v>1280</v>
      </c>
      <c r="G12891" s="5">
        <v>9428</v>
      </c>
      <c r="H12891" s="6">
        <v>0.21168729999999999</v>
      </c>
      <c r="I12891" s="7">
        <v>61.811</v>
      </c>
      <c r="J12891" s="2">
        <v>40.333300000000001</v>
      </c>
      <c r="K12891">
        <v>3</v>
      </c>
    </row>
    <row r="12892" spans="1:12" x14ac:dyDescent="0.25">
      <c r="A12892">
        <v>89820</v>
      </c>
      <c r="B12892" s="2">
        <v>42.30359</v>
      </c>
      <c r="C12892" s="3">
        <v>5660</v>
      </c>
      <c r="E12892" t="s">
        <v>15358</v>
      </c>
      <c r="F12892" s="4" t="s">
        <v>15318</v>
      </c>
      <c r="G12892" s="5">
        <v>3528</v>
      </c>
      <c r="H12892" s="6">
        <v>0.10515869999999999</v>
      </c>
      <c r="I12892" s="7">
        <v>80.216999999999999</v>
      </c>
    </row>
    <row r="12893" spans="1:12" x14ac:dyDescent="0.25">
      <c r="A12893">
        <v>62454</v>
      </c>
      <c r="B12893" s="2">
        <v>42.300759999999997</v>
      </c>
      <c r="C12893" s="3">
        <v>11432</v>
      </c>
      <c r="E12893" t="s">
        <v>3367</v>
      </c>
      <c r="F12893" s="4" t="s">
        <v>11490</v>
      </c>
      <c r="G12893" s="5">
        <v>8286</v>
      </c>
      <c r="H12893" s="6">
        <v>0.19695869999999999</v>
      </c>
      <c r="I12893" s="7">
        <v>64.352999999999994</v>
      </c>
      <c r="J12893" s="2">
        <v>68</v>
      </c>
      <c r="K12893">
        <v>2</v>
      </c>
    </row>
    <row r="12894" spans="1:12" x14ac:dyDescent="0.25">
      <c r="A12894">
        <v>35661</v>
      </c>
      <c r="B12894" s="2">
        <v>42.295870000000001</v>
      </c>
      <c r="C12894" s="3">
        <v>17719</v>
      </c>
      <c r="D12894" s="4">
        <v>22520</v>
      </c>
      <c r="E12894" t="s">
        <v>7130</v>
      </c>
      <c r="F12894" s="4" t="s">
        <v>7027</v>
      </c>
      <c r="G12894" s="5">
        <v>12147</v>
      </c>
      <c r="H12894" s="6">
        <v>0.23139609999999999</v>
      </c>
      <c r="I12894" s="7">
        <v>58.401000000000003</v>
      </c>
      <c r="J12894" s="2">
        <v>38</v>
      </c>
      <c r="K12894">
        <v>1</v>
      </c>
    </row>
    <row r="12895" spans="1:12" x14ac:dyDescent="0.25">
      <c r="A12895">
        <v>96143</v>
      </c>
      <c r="B12895" s="2">
        <v>42.292319999999997</v>
      </c>
      <c r="C12895" s="3">
        <v>3855</v>
      </c>
      <c r="D12895" s="4">
        <v>40900</v>
      </c>
      <c r="E12895" t="s">
        <v>16092</v>
      </c>
      <c r="F12895" s="4" t="s">
        <v>15368</v>
      </c>
      <c r="G12895" s="5">
        <v>2690</v>
      </c>
      <c r="H12895" s="6">
        <v>0.28130810000000001</v>
      </c>
      <c r="I12895" s="7">
        <v>49.773000000000003</v>
      </c>
      <c r="J12895" s="2">
        <v>42.5</v>
      </c>
      <c r="K12895">
        <v>2</v>
      </c>
    </row>
    <row r="12896" spans="1:12" x14ac:dyDescent="0.25">
      <c r="A12896">
        <v>12066</v>
      </c>
      <c r="B12896" s="2">
        <v>42.291339999999998</v>
      </c>
      <c r="C12896" s="3">
        <v>2119</v>
      </c>
      <c r="D12896" s="4">
        <v>11220</v>
      </c>
      <c r="E12896" t="s">
        <v>2110</v>
      </c>
      <c r="F12896" s="4" t="s">
        <v>1280</v>
      </c>
      <c r="G12896" s="5">
        <v>1421</v>
      </c>
      <c r="H12896" s="6">
        <v>0.13441239999999999</v>
      </c>
      <c r="I12896" s="7">
        <v>75.152000000000001</v>
      </c>
    </row>
    <row r="12897" spans="1:12" x14ac:dyDescent="0.25">
      <c r="A12897">
        <v>68714</v>
      </c>
      <c r="B12897" s="2">
        <v>42.290779999999998</v>
      </c>
      <c r="C12897" s="3">
        <v>1202</v>
      </c>
      <c r="E12897" t="s">
        <v>4945</v>
      </c>
      <c r="F12897" s="4" t="s">
        <v>12738</v>
      </c>
      <c r="G12897" s="5">
        <v>898</v>
      </c>
      <c r="H12897" s="6">
        <v>0.2135706</v>
      </c>
      <c r="I12897" s="7">
        <v>61.470999999999997</v>
      </c>
      <c r="J12897" s="2">
        <v>53</v>
      </c>
      <c r="K12897">
        <v>1</v>
      </c>
    </row>
    <row r="12898" spans="1:12" x14ac:dyDescent="0.25">
      <c r="A12898">
        <v>68729</v>
      </c>
      <c r="B12898" s="2">
        <v>42.29027</v>
      </c>
      <c r="C12898" s="3">
        <v>1845</v>
      </c>
      <c r="E12898" t="s">
        <v>3022</v>
      </c>
      <c r="F12898" s="4" t="s">
        <v>12738</v>
      </c>
      <c r="G12898" s="5">
        <v>1251</v>
      </c>
      <c r="H12898" s="6">
        <v>0.17505999999999999</v>
      </c>
      <c r="I12898" s="7">
        <v>68.125</v>
      </c>
    </row>
    <row r="12899" spans="1:12" x14ac:dyDescent="0.25">
      <c r="A12899">
        <v>22727</v>
      </c>
      <c r="B12899" s="2">
        <v>42.28913</v>
      </c>
      <c r="C12899" s="3">
        <v>4817</v>
      </c>
      <c r="E12899" t="s">
        <v>673</v>
      </c>
      <c r="F12899" s="4" t="s">
        <v>4335</v>
      </c>
      <c r="G12899" s="5">
        <v>3487</v>
      </c>
      <c r="H12899" s="6">
        <v>0.24770639999999999</v>
      </c>
      <c r="I12899" s="7">
        <v>55.567999999999998</v>
      </c>
    </row>
    <row r="12900" spans="1:12" x14ac:dyDescent="0.25">
      <c r="A12900">
        <v>60641</v>
      </c>
      <c r="B12900" s="2">
        <v>42.276580000000003</v>
      </c>
      <c r="C12900" s="3">
        <v>72459</v>
      </c>
      <c r="D12900" s="4">
        <v>16980</v>
      </c>
      <c r="E12900" t="s">
        <v>11616</v>
      </c>
      <c r="F12900" s="4" t="s">
        <v>11490</v>
      </c>
      <c r="G12900" s="5">
        <v>48978</v>
      </c>
      <c r="H12900" s="6">
        <v>0.23439090000000001</v>
      </c>
      <c r="I12900" s="7">
        <v>57.869</v>
      </c>
      <c r="J12900" s="2">
        <v>40.5</v>
      </c>
      <c r="K12900">
        <v>46</v>
      </c>
      <c r="L12900" s="2">
        <v>54.3</v>
      </c>
    </row>
    <row r="12901" spans="1:12" x14ac:dyDescent="0.25">
      <c r="A12901">
        <v>5776</v>
      </c>
      <c r="B12901" s="2">
        <v>42.26473</v>
      </c>
      <c r="C12901" s="3">
        <v>620</v>
      </c>
      <c r="D12901" s="4">
        <v>13540</v>
      </c>
      <c r="E12901" t="s">
        <v>1165</v>
      </c>
      <c r="F12901" s="4" t="s">
        <v>1030</v>
      </c>
      <c r="G12901" s="5">
        <v>505</v>
      </c>
      <c r="H12901" s="6">
        <v>0.25098819999999999</v>
      </c>
      <c r="I12901" s="7">
        <v>55</v>
      </c>
    </row>
    <row r="12902" spans="1:12" x14ac:dyDescent="0.25">
      <c r="A12902">
        <v>66619</v>
      </c>
      <c r="B12902" s="2">
        <v>42.26426</v>
      </c>
      <c r="C12902" s="3">
        <v>2756</v>
      </c>
      <c r="D12902" s="4">
        <v>45820</v>
      </c>
      <c r="E12902" t="s">
        <v>8883</v>
      </c>
      <c r="F12902" s="4" t="s">
        <v>12494</v>
      </c>
      <c r="G12902" s="5">
        <v>1475</v>
      </c>
      <c r="H12902" s="6">
        <v>0.29065039999999998</v>
      </c>
      <c r="I12902" s="7">
        <v>48.146000000000001</v>
      </c>
      <c r="J12902" s="2">
        <v>28</v>
      </c>
      <c r="K12902">
        <v>1</v>
      </c>
    </row>
    <row r="12903" spans="1:12" x14ac:dyDescent="0.25">
      <c r="A12903">
        <v>74427</v>
      </c>
      <c r="B12903" s="2">
        <v>42.263710000000003</v>
      </c>
      <c r="C12903" s="3">
        <v>1029</v>
      </c>
      <c r="D12903" s="4">
        <v>45140</v>
      </c>
      <c r="E12903" t="s">
        <v>13641</v>
      </c>
      <c r="F12903" s="4" t="s">
        <v>13462</v>
      </c>
      <c r="G12903" s="5">
        <v>797</v>
      </c>
      <c r="H12903" s="6">
        <v>0.22305759999999999</v>
      </c>
      <c r="I12903" s="7">
        <v>59.820999999999998</v>
      </c>
    </row>
    <row r="12904" spans="1:12" x14ac:dyDescent="0.25">
      <c r="A12904">
        <v>16322</v>
      </c>
      <c r="B12904" s="2">
        <v>42.263489999999997</v>
      </c>
      <c r="C12904" s="3">
        <v>152</v>
      </c>
      <c r="E12904" t="s">
        <v>3475</v>
      </c>
      <c r="F12904" s="4" t="s">
        <v>3003</v>
      </c>
      <c r="G12904" s="5">
        <v>120</v>
      </c>
      <c r="H12904" s="6">
        <v>9.0909100000000007E-2</v>
      </c>
      <c r="I12904" s="7">
        <v>82.656000000000006</v>
      </c>
    </row>
    <row r="12905" spans="1:12" x14ac:dyDescent="0.25">
      <c r="A12905">
        <v>63461</v>
      </c>
      <c r="B12905" s="2">
        <v>42.262509999999999</v>
      </c>
      <c r="C12905" s="3">
        <v>6021</v>
      </c>
      <c r="D12905" s="4">
        <v>25300</v>
      </c>
      <c r="E12905" t="s">
        <v>1015</v>
      </c>
      <c r="F12905" s="4" t="s">
        <v>12102</v>
      </c>
      <c r="G12905" s="5">
        <v>3983</v>
      </c>
      <c r="H12905" s="6">
        <v>0.2025602</v>
      </c>
      <c r="I12905" s="7">
        <v>63.356999999999999</v>
      </c>
      <c r="J12905" s="2">
        <v>43</v>
      </c>
      <c r="K12905">
        <v>2</v>
      </c>
    </row>
    <row r="12906" spans="1:12" x14ac:dyDescent="0.25">
      <c r="A12906">
        <v>83523</v>
      </c>
      <c r="B12906" s="2">
        <v>42.26144</v>
      </c>
      <c r="C12906" s="3">
        <v>675</v>
      </c>
      <c r="E12906" t="s">
        <v>14783</v>
      </c>
      <c r="F12906" s="4" t="s">
        <v>14725</v>
      </c>
      <c r="G12906" s="5">
        <v>509</v>
      </c>
      <c r="H12906" s="6">
        <v>0.23137260000000001</v>
      </c>
      <c r="I12906" s="7">
        <v>58.375</v>
      </c>
      <c r="J12906" s="2">
        <v>58</v>
      </c>
      <c r="K12906">
        <v>1</v>
      </c>
    </row>
    <row r="12907" spans="1:12" x14ac:dyDescent="0.25">
      <c r="A12907">
        <v>60612</v>
      </c>
      <c r="B12907" s="2">
        <v>42.256100000000004</v>
      </c>
      <c r="C12907" s="3">
        <v>35597</v>
      </c>
      <c r="D12907" s="4">
        <v>16980</v>
      </c>
      <c r="E12907" t="s">
        <v>11616</v>
      </c>
      <c r="F12907" s="4" t="s">
        <v>11490</v>
      </c>
      <c r="G12907" s="5">
        <v>21771</v>
      </c>
      <c r="H12907" s="6">
        <v>0.32279989999999997</v>
      </c>
      <c r="I12907" s="7">
        <v>42.570999999999998</v>
      </c>
      <c r="J12907" s="2">
        <v>40.222200000000001</v>
      </c>
      <c r="K12907">
        <v>9</v>
      </c>
    </row>
    <row r="12908" spans="1:12" x14ac:dyDescent="0.25">
      <c r="A12908">
        <v>52560</v>
      </c>
      <c r="B12908" s="2">
        <v>42.250799999999998</v>
      </c>
      <c r="C12908" s="3">
        <v>564</v>
      </c>
      <c r="D12908" s="4">
        <v>36900</v>
      </c>
      <c r="E12908" t="s">
        <v>9987</v>
      </c>
      <c r="F12908" s="4" t="s">
        <v>9593</v>
      </c>
      <c r="G12908" s="5">
        <v>382</v>
      </c>
      <c r="H12908" s="6">
        <v>0.20626630000000001</v>
      </c>
      <c r="I12908" s="7">
        <v>62.707999999999998</v>
      </c>
    </row>
    <row r="12909" spans="1:12" x14ac:dyDescent="0.25">
      <c r="A12909">
        <v>77991</v>
      </c>
      <c r="B12909" s="2">
        <v>42.250660000000003</v>
      </c>
      <c r="C12909" s="3">
        <v>328</v>
      </c>
      <c r="E12909" t="s">
        <v>3177</v>
      </c>
      <c r="F12909" s="4" t="s">
        <v>13752</v>
      </c>
      <c r="G12909" s="5">
        <v>239</v>
      </c>
      <c r="H12909" s="6">
        <v>0.2291667</v>
      </c>
      <c r="I12909" s="7">
        <v>58.75</v>
      </c>
    </row>
    <row r="12910" spans="1:12" x14ac:dyDescent="0.25">
      <c r="A12910">
        <v>49617</v>
      </c>
      <c r="B12910" s="2">
        <v>42.249980000000001</v>
      </c>
      <c r="C12910" s="3">
        <v>3401</v>
      </c>
      <c r="D12910" s="4">
        <v>45900</v>
      </c>
      <c r="E12910" t="s">
        <v>7673</v>
      </c>
      <c r="F12910" s="4" t="s">
        <v>9106</v>
      </c>
      <c r="G12910" s="5">
        <v>2562</v>
      </c>
      <c r="H12910" s="6">
        <v>0.24434040000000001</v>
      </c>
      <c r="I12910" s="7">
        <v>56.125</v>
      </c>
      <c r="J12910" s="2">
        <v>48.5</v>
      </c>
      <c r="K12910">
        <v>2</v>
      </c>
    </row>
    <row r="12911" spans="1:12" x14ac:dyDescent="0.25">
      <c r="A12911">
        <v>53913</v>
      </c>
      <c r="B12911" s="2">
        <v>42.246040000000001</v>
      </c>
      <c r="C12911" s="3">
        <v>19981</v>
      </c>
      <c r="D12911" s="4">
        <v>12660</v>
      </c>
      <c r="E12911" t="s">
        <v>10140</v>
      </c>
      <c r="F12911" s="4" t="s">
        <v>10031</v>
      </c>
      <c r="G12911" s="5">
        <v>13916</v>
      </c>
      <c r="H12911" s="6">
        <v>0.22528029999999999</v>
      </c>
      <c r="I12911" s="7">
        <v>59.417999999999999</v>
      </c>
      <c r="J12911" s="2">
        <v>53.692300000000003</v>
      </c>
      <c r="K12911">
        <v>13</v>
      </c>
      <c r="L12911" s="2">
        <v>98.2</v>
      </c>
    </row>
    <row r="12912" spans="1:12" x14ac:dyDescent="0.25">
      <c r="A12912">
        <v>68057</v>
      </c>
      <c r="B12912" s="2">
        <v>42.242440000000002</v>
      </c>
      <c r="C12912" s="3">
        <v>1588</v>
      </c>
      <c r="D12912" s="4">
        <v>23340</v>
      </c>
      <c r="E12912" t="s">
        <v>12751</v>
      </c>
      <c r="F12912" s="4" t="s">
        <v>12738</v>
      </c>
      <c r="G12912" s="5">
        <v>1116</v>
      </c>
      <c r="H12912" s="6">
        <v>0.2023277</v>
      </c>
      <c r="I12912" s="7">
        <v>63.375</v>
      </c>
      <c r="J12912" s="2">
        <v>60</v>
      </c>
      <c r="K12912">
        <v>1</v>
      </c>
    </row>
    <row r="12913" spans="1:12" x14ac:dyDescent="0.25">
      <c r="A12913">
        <v>83811</v>
      </c>
      <c r="B12913" s="2">
        <v>42.241930000000004</v>
      </c>
      <c r="C12913" s="3">
        <v>1292</v>
      </c>
      <c r="D12913" s="4">
        <v>41760</v>
      </c>
      <c r="E12913" t="s">
        <v>14826</v>
      </c>
      <c r="F12913" s="4" t="s">
        <v>14725</v>
      </c>
      <c r="G12913" s="5">
        <v>1021</v>
      </c>
      <c r="H12913" s="6">
        <v>0.26418789999999998</v>
      </c>
      <c r="I12913" s="7">
        <v>52.679000000000002</v>
      </c>
      <c r="J12913" s="2">
        <v>61</v>
      </c>
      <c r="K12913">
        <v>1</v>
      </c>
    </row>
    <row r="12914" spans="1:12" x14ac:dyDescent="0.25">
      <c r="A12914">
        <v>55782</v>
      </c>
      <c r="B12914" s="2">
        <v>42.241599999999998</v>
      </c>
      <c r="C12914" s="3">
        <v>490</v>
      </c>
      <c r="D12914" s="4">
        <v>20260</v>
      </c>
      <c r="E12914" t="s">
        <v>10550</v>
      </c>
      <c r="F12914" s="4" t="s">
        <v>10428</v>
      </c>
      <c r="G12914" s="5">
        <v>365</v>
      </c>
      <c r="H12914" s="6">
        <v>0.2109589</v>
      </c>
      <c r="I12914" s="7">
        <v>61.875</v>
      </c>
    </row>
    <row r="12915" spans="1:12" x14ac:dyDescent="0.25">
      <c r="A12915">
        <v>32724</v>
      </c>
      <c r="B12915" s="2">
        <v>42.236330000000002</v>
      </c>
      <c r="C12915" s="3">
        <v>32403</v>
      </c>
      <c r="D12915" s="4">
        <v>19660</v>
      </c>
      <c r="E12915" t="s">
        <v>6830</v>
      </c>
      <c r="F12915" s="4" t="s">
        <v>6689</v>
      </c>
      <c r="G12915" s="5">
        <v>21649</v>
      </c>
      <c r="H12915" s="6">
        <v>0.2389838</v>
      </c>
      <c r="I12915" s="7">
        <v>57.030999999999999</v>
      </c>
      <c r="J12915" s="2">
        <v>47.666699999999999</v>
      </c>
      <c r="K12915">
        <v>3</v>
      </c>
    </row>
    <row r="12916" spans="1:12" x14ac:dyDescent="0.25">
      <c r="A12916">
        <v>13428</v>
      </c>
      <c r="B12916" s="2">
        <v>42.230870000000003</v>
      </c>
      <c r="C12916" s="3">
        <v>1529</v>
      </c>
      <c r="D12916" s="4">
        <v>11220</v>
      </c>
      <c r="E12916" t="s">
        <v>2608</v>
      </c>
      <c r="F12916" s="4" t="s">
        <v>1280</v>
      </c>
      <c r="G12916" s="5">
        <v>1134</v>
      </c>
      <c r="H12916" s="6">
        <v>0.170044</v>
      </c>
      <c r="I12916" s="7">
        <v>68.941999999999993</v>
      </c>
      <c r="J12916" s="2">
        <v>50</v>
      </c>
      <c r="K12916">
        <v>1</v>
      </c>
    </row>
    <row r="12917" spans="1:12" x14ac:dyDescent="0.25">
      <c r="A12917">
        <v>14082</v>
      </c>
      <c r="B12917" s="2">
        <v>42.230539999999998</v>
      </c>
      <c r="C12917" s="3">
        <v>321</v>
      </c>
      <c r="E12917" t="s">
        <v>2799</v>
      </c>
      <c r="F12917" s="4" t="s">
        <v>1280</v>
      </c>
      <c r="G12917" s="5">
        <v>256</v>
      </c>
      <c r="H12917" s="6">
        <v>0.2109375</v>
      </c>
      <c r="I12917" s="7">
        <v>61.875</v>
      </c>
    </row>
    <row r="12918" spans="1:12" x14ac:dyDescent="0.25">
      <c r="A12918">
        <v>52001</v>
      </c>
      <c r="B12918" s="2">
        <v>42.223689999999998</v>
      </c>
      <c r="C12918" s="3">
        <v>43673</v>
      </c>
      <c r="D12918" s="4">
        <v>20220</v>
      </c>
      <c r="E12918" t="s">
        <v>9897</v>
      </c>
      <c r="F12918" s="4" t="s">
        <v>9593</v>
      </c>
      <c r="G12918" s="5">
        <v>28340</v>
      </c>
      <c r="H12918" s="6">
        <v>0.24896789999999999</v>
      </c>
      <c r="I12918" s="7">
        <v>55.302</v>
      </c>
      <c r="J12918" s="2">
        <v>42.968800000000002</v>
      </c>
      <c r="K12918">
        <v>32</v>
      </c>
      <c r="L12918" s="2">
        <v>67</v>
      </c>
    </row>
    <row r="12919" spans="1:12" x14ac:dyDescent="0.25">
      <c r="A12919">
        <v>32736</v>
      </c>
      <c r="B12919" s="2">
        <v>42.215339999999998</v>
      </c>
      <c r="C12919" s="3">
        <v>8838</v>
      </c>
      <c r="D12919" s="4">
        <v>36740</v>
      </c>
      <c r="E12919" t="s">
        <v>999</v>
      </c>
      <c r="F12919" s="4" t="s">
        <v>6689</v>
      </c>
      <c r="G12919" s="5">
        <v>6540</v>
      </c>
      <c r="H12919" s="6">
        <v>0.21816240000000001</v>
      </c>
      <c r="I12919" s="7">
        <v>60.625</v>
      </c>
    </row>
    <row r="12920" spans="1:12" x14ac:dyDescent="0.25">
      <c r="A12920">
        <v>29105</v>
      </c>
      <c r="B12920" s="2">
        <v>42.213590000000003</v>
      </c>
      <c r="C12920" s="3">
        <v>1192</v>
      </c>
      <c r="D12920" s="4">
        <v>12260</v>
      </c>
      <c r="E12920" t="s">
        <v>6167</v>
      </c>
      <c r="F12920" s="4" t="s">
        <v>6130</v>
      </c>
      <c r="G12920" s="5">
        <v>788</v>
      </c>
      <c r="H12920" s="6">
        <v>0.22053229999999999</v>
      </c>
      <c r="I12920" s="7">
        <v>60.213000000000001</v>
      </c>
      <c r="J12920" s="2">
        <v>37</v>
      </c>
      <c r="K12920">
        <v>1</v>
      </c>
    </row>
    <row r="12921" spans="1:12" x14ac:dyDescent="0.25">
      <c r="A12921">
        <v>48062</v>
      </c>
      <c r="B12921" s="2">
        <v>42.211869999999998</v>
      </c>
      <c r="C12921" s="3">
        <v>9388</v>
      </c>
      <c r="D12921" s="4">
        <v>19820</v>
      </c>
      <c r="E12921" t="s">
        <v>99</v>
      </c>
      <c r="F12921" s="4" t="s">
        <v>9106</v>
      </c>
      <c r="G12921" s="5">
        <v>6396</v>
      </c>
      <c r="H12921" s="6">
        <v>0.16961080000000001</v>
      </c>
      <c r="I12921" s="7">
        <v>69.012</v>
      </c>
      <c r="J12921" s="2">
        <v>62</v>
      </c>
      <c r="K12921">
        <v>2</v>
      </c>
    </row>
    <row r="12922" spans="1:12" x14ac:dyDescent="0.25">
      <c r="A12922">
        <v>80643</v>
      </c>
      <c r="B12922" s="2">
        <v>42.209760000000003</v>
      </c>
      <c r="C12922" s="3">
        <v>3331</v>
      </c>
      <c r="D12922" s="4">
        <v>24540</v>
      </c>
      <c r="E12922" t="s">
        <v>14524</v>
      </c>
      <c r="F12922" s="4" t="s">
        <v>14477</v>
      </c>
      <c r="G12922" s="5">
        <v>2398</v>
      </c>
      <c r="H12922" s="6">
        <v>0.11504789999999999</v>
      </c>
      <c r="I12922" s="7">
        <v>78.438000000000002</v>
      </c>
    </row>
    <row r="12923" spans="1:12" x14ac:dyDescent="0.25">
      <c r="A12923">
        <v>62313</v>
      </c>
      <c r="B12923" s="2">
        <v>42.209150000000001</v>
      </c>
      <c r="C12923" s="3">
        <v>238</v>
      </c>
      <c r="D12923" s="4">
        <v>22800</v>
      </c>
      <c r="E12923" t="s">
        <v>11926</v>
      </c>
      <c r="F12923" s="4" t="s">
        <v>11490</v>
      </c>
      <c r="G12923" s="5">
        <v>179</v>
      </c>
      <c r="H12923" s="6">
        <v>0.24022350000000001</v>
      </c>
      <c r="I12923" s="7">
        <v>56.805999999999997</v>
      </c>
      <c r="J12923" s="2">
        <v>6</v>
      </c>
      <c r="K12923">
        <v>1</v>
      </c>
    </row>
    <row r="12924" spans="1:12" x14ac:dyDescent="0.25">
      <c r="A12924">
        <v>50635</v>
      </c>
      <c r="B12924" s="2">
        <v>42.208820000000003</v>
      </c>
      <c r="C12924" s="3">
        <v>1703</v>
      </c>
      <c r="E12924" t="s">
        <v>9776</v>
      </c>
      <c r="F12924" s="4" t="s">
        <v>9593</v>
      </c>
      <c r="G12924" s="5">
        <v>1194</v>
      </c>
      <c r="H12924" s="6">
        <v>0.18425459999999999</v>
      </c>
      <c r="I12924" s="7">
        <v>66.477000000000004</v>
      </c>
      <c r="J12924" s="2">
        <v>53</v>
      </c>
      <c r="K12924">
        <v>1</v>
      </c>
    </row>
    <row r="12925" spans="1:12" x14ac:dyDescent="0.25">
      <c r="A12925">
        <v>13340</v>
      </c>
      <c r="B12925" s="2">
        <v>42.20722</v>
      </c>
      <c r="C12925" s="3">
        <v>7788</v>
      </c>
      <c r="D12925" s="4">
        <v>46540</v>
      </c>
      <c r="E12925" t="s">
        <v>831</v>
      </c>
      <c r="F12925" s="4" t="s">
        <v>1280</v>
      </c>
      <c r="G12925" s="5">
        <v>5501</v>
      </c>
      <c r="H12925" s="6">
        <v>0.2137405</v>
      </c>
      <c r="I12925" s="7">
        <v>61.375</v>
      </c>
      <c r="J12925" s="2">
        <v>43</v>
      </c>
      <c r="K12925">
        <v>1</v>
      </c>
    </row>
    <row r="12926" spans="1:12" x14ac:dyDescent="0.25">
      <c r="A12926">
        <v>76265</v>
      </c>
      <c r="B12926" s="2">
        <v>42.205579999999998</v>
      </c>
      <c r="C12926" s="3">
        <v>1986</v>
      </c>
      <c r="E12926" t="s">
        <v>13917</v>
      </c>
      <c r="F12926" s="4" t="s">
        <v>13752</v>
      </c>
      <c r="G12926" s="5">
        <v>1353</v>
      </c>
      <c r="H12926" s="6">
        <v>0.22304280000000001</v>
      </c>
      <c r="I12926" s="7">
        <v>59.765999999999998</v>
      </c>
      <c r="J12926" s="2">
        <v>58</v>
      </c>
      <c r="K12926">
        <v>1</v>
      </c>
    </row>
    <row r="12927" spans="1:12" x14ac:dyDescent="0.25">
      <c r="A12927">
        <v>16750</v>
      </c>
      <c r="B12927" s="2">
        <v>42.205190000000002</v>
      </c>
      <c r="C12927" s="3">
        <v>377</v>
      </c>
      <c r="D12927" s="4">
        <v>14620</v>
      </c>
      <c r="E12927" t="s">
        <v>3593</v>
      </c>
      <c r="F12927" s="4" t="s">
        <v>3003</v>
      </c>
      <c r="G12927" s="5">
        <v>272</v>
      </c>
      <c r="H12927" s="6">
        <v>0.23161760000000001</v>
      </c>
      <c r="I12927" s="7">
        <v>58.280999999999999</v>
      </c>
      <c r="J12927" s="2">
        <v>62</v>
      </c>
      <c r="K12927">
        <v>1</v>
      </c>
    </row>
    <row r="12928" spans="1:12" x14ac:dyDescent="0.25">
      <c r="A12928">
        <v>12125</v>
      </c>
      <c r="B12928" s="2">
        <v>42.204880000000003</v>
      </c>
      <c r="C12928" s="3">
        <v>1434</v>
      </c>
      <c r="D12928" s="4">
        <v>26460</v>
      </c>
      <c r="E12928" t="s">
        <v>2140</v>
      </c>
      <c r="F12928" s="4" t="s">
        <v>1280</v>
      </c>
      <c r="G12928" s="5">
        <v>1047</v>
      </c>
      <c r="H12928" s="6">
        <v>0.2385496</v>
      </c>
      <c r="I12928" s="7">
        <v>57.082999999999998</v>
      </c>
      <c r="J12928" s="2">
        <v>40.25</v>
      </c>
      <c r="K12928">
        <v>4</v>
      </c>
    </row>
    <row r="12929" spans="1:12" x14ac:dyDescent="0.25">
      <c r="A12929">
        <v>19551</v>
      </c>
      <c r="B12929" s="2">
        <v>42.203749999999999</v>
      </c>
      <c r="C12929" s="3">
        <v>4958</v>
      </c>
      <c r="D12929" s="4">
        <v>39740</v>
      </c>
      <c r="E12929" t="s">
        <v>4302</v>
      </c>
      <c r="F12929" s="4" t="s">
        <v>3003</v>
      </c>
      <c r="G12929" s="5">
        <v>3671</v>
      </c>
      <c r="H12929" s="6">
        <v>0.18110019999999999</v>
      </c>
      <c r="I12929" s="7">
        <v>67.009</v>
      </c>
      <c r="J12929" s="2">
        <v>44.5</v>
      </c>
      <c r="K12929">
        <v>2</v>
      </c>
    </row>
    <row r="12930" spans="1:12" x14ac:dyDescent="0.25">
      <c r="A12930">
        <v>24854</v>
      </c>
      <c r="B12930" s="2">
        <v>42.202800000000003</v>
      </c>
      <c r="C12930" s="3">
        <v>526</v>
      </c>
      <c r="E12930" t="s">
        <v>5180</v>
      </c>
      <c r="F12930" s="4" t="s">
        <v>5144</v>
      </c>
      <c r="G12930" s="5">
        <v>266</v>
      </c>
      <c r="H12930" s="6">
        <v>0.13909779999999999</v>
      </c>
      <c r="I12930" s="7">
        <v>74.265000000000001</v>
      </c>
    </row>
    <row r="12931" spans="1:12" x14ac:dyDescent="0.25">
      <c r="A12931">
        <v>78233</v>
      </c>
      <c r="B12931" s="2">
        <v>42.195590000000003</v>
      </c>
      <c r="C12931" s="3">
        <v>46835</v>
      </c>
      <c r="D12931" s="4">
        <v>41700</v>
      </c>
      <c r="E12931" t="s">
        <v>6913</v>
      </c>
      <c r="F12931" s="4" t="s">
        <v>13752</v>
      </c>
      <c r="G12931" s="5">
        <v>29879</v>
      </c>
      <c r="H12931" s="6">
        <v>0.20732929999999999</v>
      </c>
      <c r="I12931" s="7">
        <v>62.472999999999999</v>
      </c>
      <c r="J12931" s="2">
        <v>37.444400000000002</v>
      </c>
      <c r="K12931">
        <v>9</v>
      </c>
    </row>
    <row r="12932" spans="1:12" x14ac:dyDescent="0.25">
      <c r="A12932">
        <v>61373</v>
      </c>
      <c r="B12932" s="2">
        <v>42.188110000000002</v>
      </c>
      <c r="C12932" s="3">
        <v>1850</v>
      </c>
      <c r="D12932" s="4">
        <v>36860</v>
      </c>
      <c r="E12932" t="s">
        <v>2638</v>
      </c>
      <c r="F12932" s="4" t="s">
        <v>11490</v>
      </c>
      <c r="G12932" s="5">
        <v>1348</v>
      </c>
      <c r="H12932" s="6">
        <v>0.1793921</v>
      </c>
      <c r="I12932" s="7">
        <v>67.3</v>
      </c>
    </row>
    <row r="12933" spans="1:12" x14ac:dyDescent="0.25">
      <c r="A12933">
        <v>76309</v>
      </c>
      <c r="B12933" s="2">
        <v>42.185650000000003</v>
      </c>
      <c r="C12933" s="3">
        <v>13828</v>
      </c>
      <c r="D12933" s="4">
        <v>48660</v>
      </c>
      <c r="E12933" t="s">
        <v>13920</v>
      </c>
      <c r="F12933" s="4" t="s">
        <v>13752</v>
      </c>
      <c r="G12933" s="5">
        <v>8935</v>
      </c>
      <c r="H12933" s="6">
        <v>0.23578779999999999</v>
      </c>
      <c r="I12933" s="7">
        <v>57.552999999999997</v>
      </c>
      <c r="J12933" s="2">
        <v>31.666699999999999</v>
      </c>
      <c r="K12933">
        <v>6</v>
      </c>
    </row>
    <row r="12934" spans="1:12" x14ac:dyDescent="0.25">
      <c r="A12934">
        <v>3595</v>
      </c>
      <c r="B12934" s="2">
        <v>42.183369999999996</v>
      </c>
      <c r="C12934" s="3">
        <v>879</v>
      </c>
      <c r="D12934" s="4">
        <v>13620</v>
      </c>
      <c r="E12934" t="s">
        <v>618</v>
      </c>
      <c r="F12934" s="4" t="s">
        <v>520</v>
      </c>
      <c r="G12934" s="5">
        <v>598</v>
      </c>
      <c r="H12934" s="6">
        <v>0.24040069999999999</v>
      </c>
      <c r="I12934" s="7">
        <v>56.75</v>
      </c>
    </row>
    <row r="12935" spans="1:12" x14ac:dyDescent="0.25">
      <c r="A12935">
        <v>35906</v>
      </c>
      <c r="B12935" s="2">
        <v>42.181510000000003</v>
      </c>
      <c r="C12935" s="3">
        <v>10102</v>
      </c>
      <c r="D12935" s="4">
        <v>23460</v>
      </c>
      <c r="E12935" t="s">
        <v>7152</v>
      </c>
      <c r="F12935" s="4" t="s">
        <v>7027</v>
      </c>
      <c r="G12935" s="5">
        <v>7147</v>
      </c>
      <c r="H12935" s="6">
        <v>0.25111919999999999</v>
      </c>
      <c r="I12935" s="7">
        <v>54.896000000000001</v>
      </c>
      <c r="J12935" s="2">
        <v>45</v>
      </c>
      <c r="K12935">
        <v>2</v>
      </c>
    </row>
    <row r="12936" spans="1:12" x14ac:dyDescent="0.25">
      <c r="A12936">
        <v>12094</v>
      </c>
      <c r="B12936" s="2">
        <v>42.179409999999997</v>
      </c>
      <c r="C12936" s="3">
        <v>2549</v>
      </c>
      <c r="D12936" s="4">
        <v>10580</v>
      </c>
      <c r="E12936" t="s">
        <v>2128</v>
      </c>
      <c r="F12936" s="4" t="s">
        <v>1280</v>
      </c>
      <c r="G12936" s="5">
        <v>1644</v>
      </c>
      <c r="H12936" s="6">
        <v>0.1350365</v>
      </c>
      <c r="I12936" s="7">
        <v>74.953999999999994</v>
      </c>
    </row>
    <row r="12937" spans="1:12" x14ac:dyDescent="0.25">
      <c r="A12937">
        <v>68406</v>
      </c>
      <c r="B12937" s="2">
        <v>42.178919999999998</v>
      </c>
      <c r="C12937" s="3">
        <v>550</v>
      </c>
      <c r="E12937" t="s">
        <v>12783</v>
      </c>
      <c r="F12937" s="4" t="s">
        <v>12738</v>
      </c>
      <c r="G12937" s="5">
        <v>400</v>
      </c>
      <c r="H12937" s="6">
        <v>0.1825</v>
      </c>
      <c r="I12937" s="7">
        <v>66.75</v>
      </c>
    </row>
    <row r="12938" spans="1:12" x14ac:dyDescent="0.25">
      <c r="A12938">
        <v>53919</v>
      </c>
      <c r="B12938" s="2">
        <v>42.17841</v>
      </c>
      <c r="C12938" s="3">
        <v>2677</v>
      </c>
      <c r="D12938" s="4">
        <v>22540</v>
      </c>
      <c r="E12938" t="s">
        <v>1142</v>
      </c>
      <c r="F12938" s="4" t="s">
        <v>10031</v>
      </c>
      <c r="G12938" s="5">
        <v>1779</v>
      </c>
      <c r="H12938" s="6">
        <v>0.15898880000000001</v>
      </c>
      <c r="I12938" s="7">
        <v>70.808999999999997</v>
      </c>
      <c r="J12938" s="2">
        <v>54</v>
      </c>
      <c r="K12938">
        <v>1</v>
      </c>
    </row>
    <row r="12939" spans="1:12" x14ac:dyDescent="0.25">
      <c r="A12939">
        <v>54632</v>
      </c>
      <c r="B12939" s="2">
        <v>42.177779999999998</v>
      </c>
      <c r="C12939" s="3">
        <v>1118</v>
      </c>
      <c r="E12939" t="s">
        <v>2493</v>
      </c>
      <c r="F12939" s="4" t="s">
        <v>10031</v>
      </c>
      <c r="G12939" s="5">
        <v>804</v>
      </c>
      <c r="H12939" s="6">
        <v>0.1853234</v>
      </c>
      <c r="I12939" s="7">
        <v>66.25</v>
      </c>
    </row>
    <row r="12940" spans="1:12" x14ac:dyDescent="0.25">
      <c r="A12940">
        <v>54494</v>
      </c>
      <c r="B12940" s="2">
        <v>42.172899999999998</v>
      </c>
      <c r="C12940" s="3">
        <v>26354</v>
      </c>
      <c r="D12940" s="4">
        <v>49220</v>
      </c>
      <c r="E12940" t="s">
        <v>10271</v>
      </c>
      <c r="F12940" s="4" t="s">
        <v>10031</v>
      </c>
      <c r="G12940" s="5">
        <v>19607</v>
      </c>
      <c r="H12940" s="6">
        <v>0.1816188</v>
      </c>
      <c r="I12940" s="7">
        <v>66.882000000000005</v>
      </c>
      <c r="J12940" s="2">
        <v>49.933300000000003</v>
      </c>
      <c r="K12940">
        <v>15</v>
      </c>
      <c r="L12940" s="2">
        <v>92.9</v>
      </c>
    </row>
    <row r="12941" spans="1:12" x14ac:dyDescent="0.25">
      <c r="A12941">
        <v>16316</v>
      </c>
      <c r="B12941" s="2">
        <v>42.16722</v>
      </c>
      <c r="C12941" s="3">
        <v>5212</v>
      </c>
      <c r="D12941" s="4">
        <v>32740</v>
      </c>
      <c r="E12941" t="s">
        <v>3472</v>
      </c>
      <c r="F12941" s="4" t="s">
        <v>3003</v>
      </c>
      <c r="G12941" s="5">
        <v>4103</v>
      </c>
      <c r="H12941" s="6">
        <v>0.2456739</v>
      </c>
      <c r="I12941" s="7">
        <v>55.807000000000002</v>
      </c>
      <c r="J12941" s="2">
        <v>47</v>
      </c>
      <c r="K12941">
        <v>1</v>
      </c>
    </row>
    <row r="12942" spans="1:12" x14ac:dyDescent="0.25">
      <c r="A12942">
        <v>58258</v>
      </c>
      <c r="B12942" s="2">
        <v>42.166200000000003</v>
      </c>
      <c r="C12942" s="3">
        <v>257</v>
      </c>
      <c r="D12942" s="4">
        <v>24220</v>
      </c>
      <c r="E12942" t="s">
        <v>11117</v>
      </c>
      <c r="F12942" s="4" t="s">
        <v>11069</v>
      </c>
      <c r="G12942" s="5">
        <v>194</v>
      </c>
      <c r="H12942" s="6">
        <v>0.1804124</v>
      </c>
      <c r="I12942" s="7">
        <v>67.082999999999998</v>
      </c>
    </row>
    <row r="12943" spans="1:12" x14ac:dyDescent="0.25">
      <c r="A12943">
        <v>16056</v>
      </c>
      <c r="B12943" s="2">
        <v>42.165300000000002</v>
      </c>
      <c r="C12943" s="3">
        <v>4783</v>
      </c>
      <c r="D12943" s="4">
        <v>38300</v>
      </c>
      <c r="E12943" t="s">
        <v>3402</v>
      </c>
      <c r="F12943" s="4" t="s">
        <v>3003</v>
      </c>
      <c r="G12943" s="5">
        <v>3578</v>
      </c>
      <c r="H12943" s="6">
        <v>0.19005030000000001</v>
      </c>
      <c r="I12943" s="7">
        <v>65.417000000000002</v>
      </c>
      <c r="J12943" s="2">
        <v>47</v>
      </c>
      <c r="K12943">
        <v>1</v>
      </c>
    </row>
    <row r="12944" spans="1:12" x14ac:dyDescent="0.25">
      <c r="A12944">
        <v>79511</v>
      </c>
      <c r="B12944" s="2">
        <v>42.164250000000003</v>
      </c>
      <c r="C12944" s="3">
        <v>1128</v>
      </c>
      <c r="D12944" s="4">
        <v>13700</v>
      </c>
      <c r="E12944" t="s">
        <v>7638</v>
      </c>
      <c r="F12944" s="4" t="s">
        <v>13752</v>
      </c>
      <c r="G12944" s="5">
        <v>795</v>
      </c>
      <c r="H12944" s="6">
        <v>0.1496855</v>
      </c>
      <c r="I12944" s="7">
        <v>72.391000000000005</v>
      </c>
    </row>
    <row r="12945" spans="1:12" x14ac:dyDescent="0.25">
      <c r="A12945">
        <v>55936</v>
      </c>
      <c r="B12945" s="2">
        <v>42.16377</v>
      </c>
      <c r="C12945" s="3">
        <v>1820</v>
      </c>
      <c r="D12945" s="4">
        <v>12380</v>
      </c>
      <c r="E12945" t="s">
        <v>10569</v>
      </c>
      <c r="F12945" s="4" t="s">
        <v>10428</v>
      </c>
      <c r="G12945" s="5">
        <v>1213</v>
      </c>
      <c r="H12945" s="6">
        <v>0.14014840000000001</v>
      </c>
      <c r="I12945" s="7">
        <v>74.037999999999997</v>
      </c>
      <c r="J12945" s="2">
        <v>61</v>
      </c>
      <c r="K12945">
        <v>1</v>
      </c>
    </row>
    <row r="12946" spans="1:12" x14ac:dyDescent="0.25">
      <c r="A12946">
        <v>24220</v>
      </c>
      <c r="B12946" s="2">
        <v>42.163379999999997</v>
      </c>
      <c r="C12946" s="3">
        <v>503</v>
      </c>
      <c r="D12946" s="4">
        <v>13720</v>
      </c>
      <c r="E12946" t="s">
        <v>5001</v>
      </c>
      <c r="F12946" s="4" t="s">
        <v>4335</v>
      </c>
      <c r="G12946" s="5">
        <v>375</v>
      </c>
      <c r="H12946" s="6">
        <v>0.16223399999999999</v>
      </c>
      <c r="I12946" s="7">
        <v>70.207999999999998</v>
      </c>
    </row>
    <row r="12947" spans="1:12" x14ac:dyDescent="0.25">
      <c r="A12947">
        <v>81136</v>
      </c>
      <c r="B12947" s="2">
        <v>42.163269999999997</v>
      </c>
      <c r="C12947" s="3">
        <v>171</v>
      </c>
      <c r="E12947" t="s">
        <v>12743</v>
      </c>
      <c r="F12947" s="4" t="s">
        <v>14477</v>
      </c>
      <c r="G12947" s="5">
        <v>114</v>
      </c>
      <c r="H12947" s="6">
        <v>0.2719298</v>
      </c>
      <c r="I12947" s="7">
        <v>51.25</v>
      </c>
    </row>
    <row r="12948" spans="1:12" x14ac:dyDescent="0.25">
      <c r="A12948">
        <v>68788</v>
      </c>
      <c r="B12948" s="2">
        <v>42.16245</v>
      </c>
      <c r="C12948" s="3">
        <v>4972</v>
      </c>
      <c r="E12948" t="s">
        <v>1888</v>
      </c>
      <c r="F12948" s="4" t="s">
        <v>12738</v>
      </c>
      <c r="G12948" s="5">
        <v>3322</v>
      </c>
      <c r="H12948" s="6">
        <v>0.19114990000000001</v>
      </c>
      <c r="I12948" s="7">
        <v>65.207999999999998</v>
      </c>
      <c r="J12948" s="2">
        <v>51.666699999999999</v>
      </c>
      <c r="K12948">
        <v>3</v>
      </c>
    </row>
    <row r="12949" spans="1:12" x14ac:dyDescent="0.25">
      <c r="A12949">
        <v>54902</v>
      </c>
      <c r="B12949" s="2">
        <v>42.157980000000002</v>
      </c>
      <c r="C12949" s="3">
        <v>22336</v>
      </c>
      <c r="D12949" s="4">
        <v>36780</v>
      </c>
      <c r="E12949" t="s">
        <v>10400</v>
      </c>
      <c r="F12949" s="4" t="s">
        <v>10031</v>
      </c>
      <c r="G12949" s="5">
        <v>15345</v>
      </c>
      <c r="H12949" s="6">
        <v>0.22683439999999999</v>
      </c>
      <c r="I12949" s="7">
        <v>59.033999999999999</v>
      </c>
      <c r="J12949" s="2">
        <v>45.25</v>
      </c>
      <c r="K12949">
        <v>4</v>
      </c>
    </row>
    <row r="12950" spans="1:12" x14ac:dyDescent="0.25">
      <c r="A12950">
        <v>77365</v>
      </c>
      <c r="B12950" s="2">
        <v>42.15025</v>
      </c>
      <c r="C12950" s="3">
        <v>26174</v>
      </c>
      <c r="D12950" s="4">
        <v>26420</v>
      </c>
      <c r="E12950" t="s">
        <v>745</v>
      </c>
      <c r="F12950" s="4" t="s">
        <v>13752</v>
      </c>
      <c r="G12950" s="5">
        <v>16943</v>
      </c>
      <c r="H12950" s="6">
        <v>0.17600189999999999</v>
      </c>
      <c r="I12950" s="7">
        <v>67.817999999999998</v>
      </c>
      <c r="J12950" s="2">
        <v>41.25</v>
      </c>
      <c r="K12950">
        <v>4</v>
      </c>
    </row>
    <row r="12951" spans="1:12" x14ac:dyDescent="0.25">
      <c r="A12951">
        <v>13731</v>
      </c>
      <c r="B12951" s="2">
        <v>42.146009999999997</v>
      </c>
      <c r="C12951" s="3">
        <v>1065</v>
      </c>
      <c r="E12951" t="s">
        <v>2697</v>
      </c>
      <c r="F12951" s="4" t="s">
        <v>1280</v>
      </c>
      <c r="G12951" s="5">
        <v>810</v>
      </c>
      <c r="H12951" s="6">
        <v>0.24290999999999999</v>
      </c>
      <c r="I12951" s="7">
        <v>56.25</v>
      </c>
      <c r="J12951" s="2">
        <v>12</v>
      </c>
      <c r="K12951">
        <v>1</v>
      </c>
    </row>
    <row r="12952" spans="1:12" x14ac:dyDescent="0.25">
      <c r="A12952">
        <v>66067</v>
      </c>
      <c r="B12952" s="2">
        <v>42.143250000000002</v>
      </c>
      <c r="C12952" s="3">
        <v>16233</v>
      </c>
      <c r="D12952" s="4">
        <v>36840</v>
      </c>
      <c r="E12952" t="s">
        <v>5284</v>
      </c>
      <c r="F12952" s="4" t="s">
        <v>12494</v>
      </c>
      <c r="G12952" s="5">
        <v>10730</v>
      </c>
      <c r="H12952" s="6">
        <v>0.22486249999999999</v>
      </c>
      <c r="I12952" s="7">
        <v>59.366</v>
      </c>
      <c r="J12952" s="2">
        <v>52.857100000000003</v>
      </c>
      <c r="K12952">
        <v>7</v>
      </c>
    </row>
    <row r="12953" spans="1:12" x14ac:dyDescent="0.25">
      <c r="A12953">
        <v>96752</v>
      </c>
      <c r="B12953" s="2">
        <v>42.140160000000002</v>
      </c>
      <c r="C12953" s="3">
        <v>2933</v>
      </c>
      <c r="D12953" s="4">
        <v>28180</v>
      </c>
      <c r="E12953" t="s">
        <v>16134</v>
      </c>
      <c r="F12953" s="4" t="s">
        <v>16099</v>
      </c>
      <c r="G12953" s="5">
        <v>2135</v>
      </c>
      <c r="H12953" s="6">
        <v>0.1811798</v>
      </c>
      <c r="I12953" s="7">
        <v>66.912000000000006</v>
      </c>
      <c r="J12953" s="2">
        <v>45</v>
      </c>
      <c r="K12953">
        <v>2</v>
      </c>
    </row>
    <row r="12954" spans="1:12" x14ac:dyDescent="0.25">
      <c r="A12954">
        <v>50106</v>
      </c>
      <c r="B12954" s="2">
        <v>42.139470000000003</v>
      </c>
      <c r="C12954" s="3">
        <v>1042</v>
      </c>
      <c r="D12954" s="4">
        <v>32260</v>
      </c>
      <c r="E12954" t="s">
        <v>1196</v>
      </c>
      <c r="F12954" s="4" t="s">
        <v>9593</v>
      </c>
      <c r="G12954" s="5">
        <v>754</v>
      </c>
      <c r="H12954" s="6">
        <v>0.18567639999999999</v>
      </c>
      <c r="I12954" s="7">
        <v>66.132999999999996</v>
      </c>
    </row>
    <row r="12955" spans="1:12" x14ac:dyDescent="0.25">
      <c r="A12955">
        <v>89434</v>
      </c>
      <c r="B12955" s="2">
        <v>42.135129999999997</v>
      </c>
      <c r="C12955" s="3">
        <v>25260</v>
      </c>
      <c r="D12955" s="4">
        <v>39900</v>
      </c>
      <c r="E12955" t="s">
        <v>6642</v>
      </c>
      <c r="F12955" s="4" t="s">
        <v>15318</v>
      </c>
      <c r="G12955" s="5">
        <v>17406</v>
      </c>
      <c r="H12955" s="6">
        <v>0.2122831</v>
      </c>
      <c r="I12955" s="7">
        <v>61.531999999999996</v>
      </c>
      <c r="J12955" s="2">
        <v>45.428600000000003</v>
      </c>
      <c r="K12955">
        <v>7</v>
      </c>
    </row>
    <row r="12956" spans="1:12" x14ac:dyDescent="0.25">
      <c r="A12956">
        <v>59230</v>
      </c>
      <c r="B12956" s="2">
        <v>42.130189999999999</v>
      </c>
      <c r="C12956" s="3">
        <v>4590</v>
      </c>
      <c r="E12956" t="s">
        <v>5102</v>
      </c>
      <c r="F12956" s="4" t="s">
        <v>11278</v>
      </c>
      <c r="G12956" s="5">
        <v>3233</v>
      </c>
      <c r="H12956" s="6">
        <v>0.18775130000000001</v>
      </c>
      <c r="I12956" s="7">
        <v>65.759</v>
      </c>
      <c r="J12956" s="2">
        <v>60.833300000000001</v>
      </c>
      <c r="K12956">
        <v>6</v>
      </c>
    </row>
    <row r="12957" spans="1:12" x14ac:dyDescent="0.25">
      <c r="A12957">
        <v>84627</v>
      </c>
      <c r="B12957" s="2">
        <v>42.128839999999997</v>
      </c>
      <c r="C12957" s="3">
        <v>6425</v>
      </c>
      <c r="E12957" t="s">
        <v>10213</v>
      </c>
      <c r="F12957" s="4" t="s">
        <v>14851</v>
      </c>
      <c r="G12957" s="5">
        <v>2411</v>
      </c>
      <c r="H12957" s="6">
        <v>0.26420569999999999</v>
      </c>
      <c r="I12957" s="7">
        <v>52.545999999999999</v>
      </c>
    </row>
    <row r="12958" spans="1:12" x14ac:dyDescent="0.25">
      <c r="A12958">
        <v>97116</v>
      </c>
      <c r="B12958" s="2">
        <v>42.12444</v>
      </c>
      <c r="C12958" s="3">
        <v>25346</v>
      </c>
      <c r="D12958" s="4">
        <v>38900</v>
      </c>
      <c r="E12958" t="s">
        <v>16205</v>
      </c>
      <c r="F12958" s="4" t="s">
        <v>16170</v>
      </c>
      <c r="G12958" s="5">
        <v>16002</v>
      </c>
      <c r="H12958" s="6">
        <v>0.22240969999999999</v>
      </c>
      <c r="I12958" s="7">
        <v>59.768000000000001</v>
      </c>
      <c r="J12958" s="2">
        <v>41.12</v>
      </c>
      <c r="K12958">
        <v>25</v>
      </c>
      <c r="L12958" s="2">
        <v>57.4</v>
      </c>
    </row>
    <row r="12959" spans="1:12" x14ac:dyDescent="0.25">
      <c r="A12959">
        <v>64804</v>
      </c>
      <c r="B12959" s="2">
        <v>42.114690000000003</v>
      </c>
      <c r="C12959" s="3">
        <v>36506</v>
      </c>
      <c r="D12959" s="4">
        <v>27900</v>
      </c>
      <c r="E12959" t="s">
        <v>11415</v>
      </c>
      <c r="F12959" s="4" t="s">
        <v>12102</v>
      </c>
      <c r="G12959" s="5">
        <v>24729</v>
      </c>
      <c r="H12959" s="6">
        <v>0.2397089</v>
      </c>
      <c r="I12959" s="7">
        <v>56.765000000000001</v>
      </c>
      <c r="J12959" s="2">
        <v>61.545499999999997</v>
      </c>
      <c r="K12959">
        <v>11</v>
      </c>
      <c r="L12959" s="2">
        <v>100</v>
      </c>
    </row>
    <row r="12960" spans="1:12" x14ac:dyDescent="0.25">
      <c r="A12960">
        <v>82729</v>
      </c>
      <c r="B12960" s="2">
        <v>42.108379999999997</v>
      </c>
      <c r="C12960" s="3">
        <v>2052</v>
      </c>
      <c r="E12960" t="s">
        <v>14707</v>
      </c>
      <c r="F12960" s="4" t="s">
        <v>14657</v>
      </c>
      <c r="G12960" s="5">
        <v>1615</v>
      </c>
      <c r="H12960" s="6">
        <v>0.2117647</v>
      </c>
      <c r="I12960" s="7">
        <v>61.591000000000001</v>
      </c>
      <c r="J12960" s="2">
        <v>50</v>
      </c>
      <c r="K12960">
        <v>1</v>
      </c>
    </row>
    <row r="12961" spans="1:12" x14ac:dyDescent="0.25">
      <c r="A12961">
        <v>33634</v>
      </c>
      <c r="B12961" s="2">
        <v>42.104619999999997</v>
      </c>
      <c r="C12961" s="3">
        <v>19920</v>
      </c>
      <c r="D12961" s="4">
        <v>45300</v>
      </c>
      <c r="E12961" t="s">
        <v>6919</v>
      </c>
      <c r="F12961" s="4" t="s">
        <v>6689</v>
      </c>
      <c r="G12961" s="5">
        <v>14079</v>
      </c>
      <c r="H12961" s="6">
        <v>0.26464949999999998</v>
      </c>
      <c r="I12961" s="7">
        <v>52.451000000000001</v>
      </c>
      <c r="J12961" s="2">
        <v>40</v>
      </c>
      <c r="K12961">
        <v>1</v>
      </c>
    </row>
    <row r="12962" spans="1:12" x14ac:dyDescent="0.25">
      <c r="A12962">
        <v>68957</v>
      </c>
      <c r="B12962" s="2">
        <v>42.101140000000001</v>
      </c>
      <c r="C12962" s="3">
        <v>684</v>
      </c>
      <c r="E12962" t="s">
        <v>244</v>
      </c>
      <c r="F12962" s="4" t="s">
        <v>12738</v>
      </c>
      <c r="G12962" s="5">
        <v>465</v>
      </c>
      <c r="H12962" s="6">
        <v>0.18709680000000001</v>
      </c>
      <c r="I12962" s="7">
        <v>65.852000000000004</v>
      </c>
    </row>
    <row r="12963" spans="1:12" x14ac:dyDescent="0.25">
      <c r="A12963">
        <v>41603</v>
      </c>
      <c r="B12963" s="2">
        <v>42.100790000000003</v>
      </c>
      <c r="C12963" s="3">
        <v>1320</v>
      </c>
      <c r="E12963" t="s">
        <v>7715</v>
      </c>
      <c r="F12963" s="4" t="s">
        <v>7883</v>
      </c>
      <c r="G12963" s="5">
        <v>975</v>
      </c>
      <c r="H12963" s="6">
        <v>0.17641029999999999</v>
      </c>
      <c r="I12963" s="7">
        <v>67.697000000000003</v>
      </c>
    </row>
    <row r="12964" spans="1:12" x14ac:dyDescent="0.25">
      <c r="A12964">
        <v>68964</v>
      </c>
      <c r="B12964" s="2">
        <v>42.100540000000002</v>
      </c>
      <c r="C12964" s="3">
        <v>94</v>
      </c>
      <c r="E12964" t="s">
        <v>12884</v>
      </c>
      <c r="F12964" s="4" t="s">
        <v>12738</v>
      </c>
      <c r="G12964" s="5">
        <v>86</v>
      </c>
      <c r="H12964" s="6">
        <v>5.7471300000000003E-2</v>
      </c>
      <c r="I12964" s="7">
        <v>88.25</v>
      </c>
    </row>
    <row r="12965" spans="1:12" x14ac:dyDescent="0.25">
      <c r="A12965">
        <v>54469</v>
      </c>
      <c r="B12965" s="2">
        <v>42.10022</v>
      </c>
      <c r="C12965" s="3">
        <v>1796</v>
      </c>
      <c r="D12965" s="4">
        <v>49220</v>
      </c>
      <c r="E12965" t="s">
        <v>10259</v>
      </c>
      <c r="F12965" s="4" t="s">
        <v>10031</v>
      </c>
      <c r="G12965" s="5">
        <v>1241</v>
      </c>
      <c r="H12965" s="6">
        <v>0.2175665</v>
      </c>
      <c r="I12965" s="7">
        <v>60.576999999999998</v>
      </c>
      <c r="J12965" s="2">
        <v>36</v>
      </c>
      <c r="K12965">
        <v>1</v>
      </c>
    </row>
    <row r="12966" spans="1:12" x14ac:dyDescent="0.25">
      <c r="A12966">
        <v>51351</v>
      </c>
      <c r="B12966" s="2">
        <v>42.099119999999999</v>
      </c>
      <c r="C12966" s="3">
        <v>4467</v>
      </c>
      <c r="D12966" s="4">
        <v>44020</v>
      </c>
      <c r="E12966" t="s">
        <v>226</v>
      </c>
      <c r="F12966" s="4" t="s">
        <v>9593</v>
      </c>
      <c r="G12966" s="5">
        <v>3331</v>
      </c>
      <c r="H12966" s="6">
        <v>0.21705189999999999</v>
      </c>
      <c r="I12966" s="7">
        <v>60.661999999999999</v>
      </c>
      <c r="J12966" s="2">
        <v>45</v>
      </c>
      <c r="K12966">
        <v>1</v>
      </c>
    </row>
    <row r="12967" spans="1:12" x14ac:dyDescent="0.25">
      <c r="A12967">
        <v>28164</v>
      </c>
      <c r="B12967" s="2">
        <v>42.095979999999997</v>
      </c>
      <c r="C12967" s="3">
        <v>13838</v>
      </c>
      <c r="D12967" s="4">
        <v>16740</v>
      </c>
      <c r="E12967" t="s">
        <v>2893</v>
      </c>
      <c r="F12967" s="4" t="s">
        <v>5642</v>
      </c>
      <c r="G12967" s="5">
        <v>9842</v>
      </c>
      <c r="H12967" s="6">
        <v>0.2009754</v>
      </c>
      <c r="I12967" s="7">
        <v>63.438000000000002</v>
      </c>
      <c r="J12967" s="2">
        <v>51.5</v>
      </c>
      <c r="K12967">
        <v>2</v>
      </c>
    </row>
    <row r="12968" spans="1:12" x14ac:dyDescent="0.25">
      <c r="A12968">
        <v>76389</v>
      </c>
      <c r="B12968" s="2">
        <v>42.093420000000002</v>
      </c>
      <c r="C12968" s="3">
        <v>1202</v>
      </c>
      <c r="D12968" s="4">
        <v>48660</v>
      </c>
      <c r="E12968" t="s">
        <v>13931</v>
      </c>
      <c r="F12968" s="4" t="s">
        <v>13752</v>
      </c>
      <c r="G12968" s="5">
        <v>838</v>
      </c>
      <c r="H12968" s="6">
        <v>0.1883194</v>
      </c>
      <c r="I12968" s="7">
        <v>65.625</v>
      </c>
    </row>
    <row r="12969" spans="1:12" x14ac:dyDescent="0.25">
      <c r="A12969">
        <v>33956</v>
      </c>
      <c r="B12969" s="2">
        <v>42.092410000000001</v>
      </c>
      <c r="C12969" s="3">
        <v>3740</v>
      </c>
      <c r="D12969" s="4">
        <v>15980</v>
      </c>
      <c r="E12969" t="s">
        <v>6963</v>
      </c>
      <c r="F12969" s="4" t="s">
        <v>6689</v>
      </c>
      <c r="G12969" s="5">
        <v>3398</v>
      </c>
      <c r="H12969" s="6">
        <v>0.2400706</v>
      </c>
      <c r="I12969" s="7">
        <v>56.680999999999997</v>
      </c>
    </row>
    <row r="12970" spans="1:12" x14ac:dyDescent="0.25">
      <c r="A12970">
        <v>3102</v>
      </c>
      <c r="B12970" s="2">
        <v>42.086449999999999</v>
      </c>
      <c r="C12970" s="3">
        <v>31409</v>
      </c>
      <c r="D12970" s="4">
        <v>31700</v>
      </c>
      <c r="E12970" t="s">
        <v>272</v>
      </c>
      <c r="F12970" s="4" t="s">
        <v>520</v>
      </c>
      <c r="G12970" s="5">
        <v>21492</v>
      </c>
      <c r="H12970" s="6">
        <v>0.2271078</v>
      </c>
      <c r="I12970" s="7">
        <v>58.920999999999999</v>
      </c>
      <c r="J12970" s="2">
        <v>45.222200000000001</v>
      </c>
      <c r="K12970">
        <v>9</v>
      </c>
    </row>
    <row r="12971" spans="1:12" x14ac:dyDescent="0.25">
      <c r="A12971">
        <v>60034</v>
      </c>
      <c r="B12971" s="2">
        <v>42.08099</v>
      </c>
      <c r="C12971" s="3">
        <v>1794</v>
      </c>
      <c r="D12971" s="4">
        <v>16980</v>
      </c>
      <c r="E12971" t="s">
        <v>557</v>
      </c>
      <c r="F12971" s="4" t="s">
        <v>11490</v>
      </c>
      <c r="G12971" s="5">
        <v>1325</v>
      </c>
      <c r="H12971" s="6">
        <v>0.1449057</v>
      </c>
      <c r="I12971" s="7">
        <v>73.125</v>
      </c>
      <c r="J12971" s="2">
        <v>53</v>
      </c>
      <c r="K12971">
        <v>1</v>
      </c>
    </row>
    <row r="12972" spans="1:12" x14ac:dyDescent="0.25">
      <c r="A12972">
        <v>29301</v>
      </c>
      <c r="B12972" s="2">
        <v>42.075780000000002</v>
      </c>
      <c r="C12972" s="3">
        <v>31934</v>
      </c>
      <c r="D12972" s="4">
        <v>43900</v>
      </c>
      <c r="E12972" t="s">
        <v>6193</v>
      </c>
      <c r="F12972" s="4" t="s">
        <v>6130</v>
      </c>
      <c r="G12972" s="5">
        <v>20436</v>
      </c>
      <c r="H12972" s="6">
        <v>0.2740262</v>
      </c>
      <c r="I12972" s="7">
        <v>50.81</v>
      </c>
      <c r="J12972" s="2">
        <v>43.5</v>
      </c>
      <c r="K12972">
        <v>8</v>
      </c>
    </row>
    <row r="12973" spans="1:12" x14ac:dyDescent="0.25">
      <c r="A12973">
        <v>24562</v>
      </c>
      <c r="B12973" s="2">
        <v>42.070830000000001</v>
      </c>
      <c r="C12973" s="3">
        <v>303</v>
      </c>
      <c r="D12973" s="4">
        <v>16820</v>
      </c>
      <c r="E12973" t="s">
        <v>5105</v>
      </c>
      <c r="F12973" s="4" t="s">
        <v>4335</v>
      </c>
      <c r="G12973" s="5">
        <v>237</v>
      </c>
      <c r="H12973" s="6">
        <v>0.1434599</v>
      </c>
      <c r="I12973" s="7">
        <v>73.370999999999995</v>
      </c>
    </row>
    <row r="12974" spans="1:12" x14ac:dyDescent="0.25">
      <c r="A12974">
        <v>58649</v>
      </c>
      <c r="B12974" s="2">
        <v>42.070700000000002</v>
      </c>
      <c r="C12974" s="3">
        <v>393</v>
      </c>
      <c r="E12974" t="s">
        <v>11224</v>
      </c>
      <c r="F12974" s="4" t="s">
        <v>11069</v>
      </c>
      <c r="G12974" s="5">
        <v>291</v>
      </c>
      <c r="H12974" s="6">
        <v>0.21649479999999999</v>
      </c>
      <c r="I12974" s="7">
        <v>60.75</v>
      </c>
    </row>
    <row r="12975" spans="1:12" x14ac:dyDescent="0.25">
      <c r="A12975">
        <v>37659</v>
      </c>
      <c r="B12975" s="2">
        <v>42.065770000000001</v>
      </c>
      <c r="C12975" s="3">
        <v>28040</v>
      </c>
      <c r="D12975" s="4">
        <v>27740</v>
      </c>
      <c r="E12975" t="s">
        <v>7456</v>
      </c>
      <c r="F12975" s="4" t="s">
        <v>7348</v>
      </c>
      <c r="G12975" s="5">
        <v>20323</v>
      </c>
      <c r="H12975" s="6">
        <v>0.25118089999999998</v>
      </c>
      <c r="I12975" s="7">
        <v>54.753</v>
      </c>
      <c r="J12975" s="2">
        <v>56.8</v>
      </c>
      <c r="K12975">
        <v>5</v>
      </c>
    </row>
    <row r="12976" spans="1:12" x14ac:dyDescent="0.25">
      <c r="A12976">
        <v>46545</v>
      </c>
      <c r="B12976" s="2">
        <v>42.057070000000003</v>
      </c>
      <c r="C12976" s="3">
        <v>24146</v>
      </c>
      <c r="D12976" s="4">
        <v>43780</v>
      </c>
      <c r="E12976" t="s">
        <v>8876</v>
      </c>
      <c r="F12976" s="4" t="s">
        <v>8800</v>
      </c>
      <c r="G12976" s="5">
        <v>16034</v>
      </c>
      <c r="H12976" s="6">
        <v>0.2737308</v>
      </c>
      <c r="I12976" s="7">
        <v>50.854999999999997</v>
      </c>
      <c r="J12976" s="2">
        <v>37</v>
      </c>
      <c r="K12976">
        <v>13</v>
      </c>
      <c r="L12976" s="2">
        <v>33.4</v>
      </c>
    </row>
    <row r="12977" spans="1:12" x14ac:dyDescent="0.25">
      <c r="A12977">
        <v>56056</v>
      </c>
      <c r="B12977" s="2">
        <v>42.053220000000003</v>
      </c>
      <c r="C12977" s="3">
        <v>82</v>
      </c>
      <c r="E12977" t="s">
        <v>9144</v>
      </c>
      <c r="F12977" s="4" t="s">
        <v>10428</v>
      </c>
      <c r="G12977" s="5">
        <v>54</v>
      </c>
      <c r="H12977" s="6">
        <v>0.25454549999999998</v>
      </c>
      <c r="I12977" s="7">
        <v>54.167000000000002</v>
      </c>
    </row>
    <row r="12978" spans="1:12" x14ac:dyDescent="0.25">
      <c r="A12978">
        <v>62321</v>
      </c>
      <c r="B12978" s="2">
        <v>42.052509999999998</v>
      </c>
      <c r="C12978" s="3">
        <v>3904</v>
      </c>
      <c r="D12978" s="4">
        <v>22800</v>
      </c>
      <c r="E12978" t="s">
        <v>2648</v>
      </c>
      <c r="F12978" s="4" t="s">
        <v>11490</v>
      </c>
      <c r="G12978" s="5">
        <v>2887</v>
      </c>
      <c r="H12978" s="6">
        <v>0.23865600000000001</v>
      </c>
      <c r="I12978" s="7">
        <v>56.911999999999999</v>
      </c>
    </row>
    <row r="12979" spans="1:12" x14ac:dyDescent="0.25">
      <c r="A12979">
        <v>43762</v>
      </c>
      <c r="B12979" s="2">
        <v>42.051049999999996</v>
      </c>
      <c r="C12979" s="3">
        <v>6063</v>
      </c>
      <c r="D12979" s="4">
        <v>49780</v>
      </c>
      <c r="E12979" t="s">
        <v>8188</v>
      </c>
      <c r="F12979" s="4" t="s">
        <v>8295</v>
      </c>
      <c r="G12979" s="5">
        <v>3209</v>
      </c>
      <c r="H12979" s="6">
        <v>0.22156439999999999</v>
      </c>
      <c r="I12979" s="7">
        <v>59.865000000000002</v>
      </c>
      <c r="J12979" s="2">
        <v>54.2</v>
      </c>
      <c r="K12979">
        <v>5</v>
      </c>
    </row>
    <row r="12980" spans="1:12" x14ac:dyDescent="0.25">
      <c r="A12980">
        <v>55428</v>
      </c>
      <c r="B12980" s="2">
        <v>42.045459999999999</v>
      </c>
      <c r="C12980" s="3">
        <v>29622</v>
      </c>
      <c r="D12980" s="4">
        <v>33460</v>
      </c>
      <c r="E12980" t="s">
        <v>10500</v>
      </c>
      <c r="F12980" s="4" t="s">
        <v>10428</v>
      </c>
      <c r="G12980" s="5">
        <v>20145</v>
      </c>
      <c r="H12980" s="6">
        <v>0.23706940000000001</v>
      </c>
      <c r="I12980" s="7">
        <v>57.183</v>
      </c>
      <c r="J12980" s="2">
        <v>47.1905</v>
      </c>
      <c r="K12980">
        <v>21</v>
      </c>
      <c r="L12980" s="2">
        <v>85.4</v>
      </c>
    </row>
    <row r="12981" spans="1:12" x14ac:dyDescent="0.25">
      <c r="A12981">
        <v>31069</v>
      </c>
      <c r="B12981" s="2">
        <v>42.037430000000001</v>
      </c>
      <c r="C12981" s="3">
        <v>20917</v>
      </c>
      <c r="D12981" s="4">
        <v>47580</v>
      </c>
      <c r="E12981" t="s">
        <v>921</v>
      </c>
      <c r="F12981" s="4" t="s">
        <v>6363</v>
      </c>
      <c r="G12981" s="5">
        <v>13432</v>
      </c>
      <c r="H12981" s="6">
        <v>0.20672969999999999</v>
      </c>
      <c r="I12981" s="7">
        <v>62.420999999999999</v>
      </c>
      <c r="J12981" s="2">
        <v>50.857100000000003</v>
      </c>
      <c r="K12981">
        <v>7</v>
      </c>
    </row>
    <row r="12982" spans="1:12" x14ac:dyDescent="0.25">
      <c r="A12982">
        <v>52310</v>
      </c>
      <c r="B12982" s="2">
        <v>42.033140000000003</v>
      </c>
      <c r="C12982" s="3">
        <v>6465</v>
      </c>
      <c r="D12982" s="4">
        <v>16300</v>
      </c>
      <c r="E12982" t="s">
        <v>953</v>
      </c>
      <c r="F12982" s="4" t="s">
        <v>9593</v>
      </c>
      <c r="G12982" s="5">
        <v>4477</v>
      </c>
      <c r="H12982" s="6">
        <v>0.17578740000000001</v>
      </c>
      <c r="I12982" s="7">
        <v>67.766000000000005</v>
      </c>
      <c r="J12982" s="2">
        <v>53.333300000000001</v>
      </c>
      <c r="K12982">
        <v>3</v>
      </c>
    </row>
    <row r="12983" spans="1:12" x14ac:dyDescent="0.25">
      <c r="A12983">
        <v>17522</v>
      </c>
      <c r="B12983" s="2">
        <v>42.026800000000001</v>
      </c>
      <c r="C12983" s="3">
        <v>32804</v>
      </c>
      <c r="D12983" s="4">
        <v>29540</v>
      </c>
      <c r="E12983" t="s">
        <v>3807</v>
      </c>
      <c r="F12983" s="4" t="s">
        <v>3003</v>
      </c>
      <c r="G12983" s="5">
        <v>22025</v>
      </c>
      <c r="H12983" s="6">
        <v>0.1903659</v>
      </c>
      <c r="I12983" s="7">
        <v>65.245999999999995</v>
      </c>
      <c r="J12983" s="2">
        <v>41.857100000000003</v>
      </c>
      <c r="K12983">
        <v>7</v>
      </c>
    </row>
    <row r="12984" spans="1:12" x14ac:dyDescent="0.25">
      <c r="A12984">
        <v>46710</v>
      </c>
      <c r="B12984" s="2">
        <v>42.020789999999998</v>
      </c>
      <c r="C12984" s="3">
        <v>4421</v>
      </c>
      <c r="D12984" s="4">
        <v>28340</v>
      </c>
      <c r="E12984" t="s">
        <v>8887</v>
      </c>
      <c r="F12984" s="4" t="s">
        <v>8800</v>
      </c>
      <c r="G12984" s="5">
        <v>3058</v>
      </c>
      <c r="H12984" s="6">
        <v>0.17266190000000001</v>
      </c>
      <c r="I12984" s="7">
        <v>68.305000000000007</v>
      </c>
      <c r="J12984" s="2">
        <v>65</v>
      </c>
      <c r="K12984">
        <v>3</v>
      </c>
    </row>
    <row r="12985" spans="1:12" x14ac:dyDescent="0.25">
      <c r="A12985">
        <v>30228</v>
      </c>
      <c r="B12985" s="2">
        <v>42.014449999999997</v>
      </c>
      <c r="C12985" s="3">
        <v>38220</v>
      </c>
      <c r="D12985" s="4">
        <v>12060</v>
      </c>
      <c r="E12985" t="s">
        <v>668</v>
      </c>
      <c r="F12985" s="4" t="s">
        <v>6363</v>
      </c>
      <c r="G12985" s="5">
        <v>23444</v>
      </c>
      <c r="H12985" s="6">
        <v>0.24295159999999999</v>
      </c>
      <c r="I12985" s="7">
        <v>56.155999999999999</v>
      </c>
      <c r="J12985" s="2">
        <v>50.5</v>
      </c>
      <c r="K12985">
        <v>4</v>
      </c>
    </row>
    <row r="12986" spans="1:12" x14ac:dyDescent="0.25">
      <c r="A12986">
        <v>77702</v>
      </c>
      <c r="B12986" s="2">
        <v>42.008389999999999</v>
      </c>
      <c r="C12986" s="3">
        <v>2920</v>
      </c>
      <c r="D12986" s="4">
        <v>13140</v>
      </c>
      <c r="E12986" t="s">
        <v>7798</v>
      </c>
      <c r="F12986" s="4" t="s">
        <v>13752</v>
      </c>
      <c r="G12986" s="5">
        <v>1858</v>
      </c>
      <c r="H12986" s="6">
        <v>0.31862220000000002</v>
      </c>
      <c r="I12986" s="7">
        <v>43.076999999999998</v>
      </c>
      <c r="J12986" s="2">
        <v>45</v>
      </c>
      <c r="K12986">
        <v>2</v>
      </c>
    </row>
    <row r="12987" spans="1:12" x14ac:dyDescent="0.25">
      <c r="A12987">
        <v>21625</v>
      </c>
      <c r="B12987" s="2">
        <v>42.007510000000003</v>
      </c>
      <c r="C12987" s="3">
        <v>2640</v>
      </c>
      <c r="D12987" s="4">
        <v>20660</v>
      </c>
      <c r="E12987" t="s">
        <v>4546</v>
      </c>
      <c r="F12987" s="4" t="s">
        <v>4361</v>
      </c>
      <c r="G12987" s="5">
        <v>1840</v>
      </c>
      <c r="H12987" s="6">
        <v>0.17218900000000001</v>
      </c>
      <c r="I12987" s="7">
        <v>68.38</v>
      </c>
      <c r="J12987" s="2">
        <v>44</v>
      </c>
      <c r="K12987">
        <v>1</v>
      </c>
    </row>
    <row r="12988" spans="1:12" x14ac:dyDescent="0.25">
      <c r="A12988">
        <v>17702</v>
      </c>
      <c r="B12988" s="2">
        <v>42.005339999999997</v>
      </c>
      <c r="C12988" s="3">
        <v>10640</v>
      </c>
      <c r="D12988" s="4">
        <v>48700</v>
      </c>
      <c r="E12988" t="s">
        <v>3832</v>
      </c>
      <c r="F12988" s="4" t="s">
        <v>3003</v>
      </c>
      <c r="G12988" s="5">
        <v>7202</v>
      </c>
      <c r="H12988" s="6">
        <v>0.2121633</v>
      </c>
      <c r="I12988" s="7">
        <v>61.463000000000001</v>
      </c>
      <c r="J12988" s="2">
        <v>55</v>
      </c>
      <c r="K12988">
        <v>3</v>
      </c>
    </row>
    <row r="12989" spans="1:12" x14ac:dyDescent="0.25">
      <c r="A12989">
        <v>91786</v>
      </c>
      <c r="B12989" s="2">
        <v>41.995510000000003</v>
      </c>
      <c r="C12989" s="3">
        <v>52152</v>
      </c>
      <c r="D12989" s="4">
        <v>40140</v>
      </c>
      <c r="E12989" t="s">
        <v>8937</v>
      </c>
      <c r="F12989" s="4" t="s">
        <v>15368</v>
      </c>
      <c r="G12989" s="5">
        <v>33862</v>
      </c>
      <c r="H12989" s="6">
        <v>0.24300859999999999</v>
      </c>
      <c r="I12989" s="7">
        <v>56.131999999999998</v>
      </c>
      <c r="J12989" s="2">
        <v>38.25</v>
      </c>
      <c r="K12989">
        <v>16</v>
      </c>
      <c r="L12989" s="2">
        <v>41.1</v>
      </c>
    </row>
    <row r="12990" spans="1:12" x14ac:dyDescent="0.25">
      <c r="A12990">
        <v>82835</v>
      </c>
      <c r="B12990" s="2">
        <v>41.987369999999999</v>
      </c>
      <c r="C12990" s="3">
        <v>268</v>
      </c>
      <c r="D12990" s="4">
        <v>43260</v>
      </c>
      <c r="E12990" t="s">
        <v>12266</v>
      </c>
      <c r="F12990" s="4" t="s">
        <v>14657</v>
      </c>
      <c r="G12990" s="5">
        <v>196</v>
      </c>
      <c r="H12990" s="6">
        <v>0.19289339999999999</v>
      </c>
      <c r="I12990" s="7">
        <v>64.792000000000002</v>
      </c>
    </row>
    <row r="12991" spans="1:12" x14ac:dyDescent="0.25">
      <c r="A12991">
        <v>19061</v>
      </c>
      <c r="B12991" s="2">
        <v>41.984070000000003</v>
      </c>
      <c r="C12991" s="3">
        <v>19705</v>
      </c>
      <c r="D12991" s="4">
        <v>37980</v>
      </c>
      <c r="E12991" t="s">
        <v>4210</v>
      </c>
      <c r="F12991" s="4" t="s">
        <v>3003</v>
      </c>
      <c r="G12991" s="5">
        <v>13559</v>
      </c>
      <c r="H12991" s="6">
        <v>0.1766354</v>
      </c>
      <c r="I12991" s="7">
        <v>67.599999999999994</v>
      </c>
      <c r="J12991" s="2">
        <v>43.5</v>
      </c>
      <c r="K12991">
        <v>8</v>
      </c>
    </row>
    <row r="12992" spans="1:12" x14ac:dyDescent="0.25">
      <c r="A12992">
        <v>70301</v>
      </c>
      <c r="B12992" s="2">
        <v>41.973990000000001</v>
      </c>
      <c r="C12992" s="3">
        <v>44265</v>
      </c>
      <c r="D12992" s="4">
        <v>26380</v>
      </c>
      <c r="E12992" t="s">
        <v>12958</v>
      </c>
      <c r="F12992" s="4" t="s">
        <v>12927</v>
      </c>
      <c r="G12992" s="5">
        <v>28570</v>
      </c>
      <c r="H12992" s="6">
        <v>0.20916309999999999</v>
      </c>
      <c r="I12992" s="7">
        <v>61.976999999999997</v>
      </c>
      <c r="J12992" s="2">
        <v>52.285699999999999</v>
      </c>
      <c r="K12992">
        <v>7</v>
      </c>
    </row>
    <row r="12993" spans="1:12" x14ac:dyDescent="0.25">
      <c r="A12993">
        <v>65807</v>
      </c>
      <c r="B12993" s="2">
        <v>41.9589</v>
      </c>
      <c r="C12993" s="3">
        <v>56373</v>
      </c>
      <c r="D12993" s="4">
        <v>44180</v>
      </c>
      <c r="E12993" t="s">
        <v>76</v>
      </c>
      <c r="F12993" s="4" t="s">
        <v>12102</v>
      </c>
      <c r="G12993" s="5">
        <v>34493</v>
      </c>
      <c r="H12993" s="6">
        <v>0.2706056</v>
      </c>
      <c r="I12993" s="7">
        <v>51.356999999999999</v>
      </c>
      <c r="J12993" s="2">
        <v>47</v>
      </c>
      <c r="K12993">
        <v>26</v>
      </c>
      <c r="L12993" s="2">
        <v>84.5</v>
      </c>
    </row>
    <row r="12994" spans="1:12" x14ac:dyDescent="0.25">
      <c r="A12994">
        <v>44044</v>
      </c>
      <c r="B12994" s="2">
        <v>41.947760000000002</v>
      </c>
      <c r="C12994" s="3">
        <v>15722</v>
      </c>
      <c r="D12994" s="4">
        <v>17460</v>
      </c>
      <c r="E12994" t="s">
        <v>172</v>
      </c>
      <c r="F12994" s="4" t="s">
        <v>8295</v>
      </c>
      <c r="G12994" s="5">
        <v>12076</v>
      </c>
      <c r="H12994" s="6">
        <v>0.1331456</v>
      </c>
      <c r="I12994" s="7">
        <v>75.108999999999995</v>
      </c>
      <c r="J12994" s="2">
        <v>45.428600000000003</v>
      </c>
      <c r="K12994">
        <v>7</v>
      </c>
    </row>
    <row r="12995" spans="1:12" x14ac:dyDescent="0.25">
      <c r="A12995">
        <v>56136</v>
      </c>
      <c r="B12995" s="2">
        <v>41.944679999999998</v>
      </c>
      <c r="C12995" s="3">
        <v>1049</v>
      </c>
      <c r="E12995" t="s">
        <v>5522</v>
      </c>
      <c r="F12995" s="4" t="s">
        <v>10428</v>
      </c>
      <c r="G12995" s="5">
        <v>794</v>
      </c>
      <c r="H12995" s="6">
        <v>0.1952141</v>
      </c>
      <c r="I12995" s="7">
        <v>64.375</v>
      </c>
    </row>
    <row r="12996" spans="1:12" x14ac:dyDescent="0.25">
      <c r="A12996">
        <v>55008</v>
      </c>
      <c r="B12996" s="2">
        <v>41.94211</v>
      </c>
      <c r="C12996" s="3">
        <v>15081</v>
      </c>
      <c r="D12996" s="4">
        <v>33460</v>
      </c>
      <c r="E12996" t="s">
        <v>320</v>
      </c>
      <c r="F12996" s="4" t="s">
        <v>10428</v>
      </c>
      <c r="G12996" s="5">
        <v>9944</v>
      </c>
      <c r="H12996" s="6">
        <v>0.1927796</v>
      </c>
      <c r="I12996" s="7">
        <v>64.795000000000002</v>
      </c>
      <c r="J12996" s="2">
        <v>53.75</v>
      </c>
      <c r="K12996">
        <v>8</v>
      </c>
    </row>
    <row r="12997" spans="1:12" x14ac:dyDescent="0.25">
      <c r="A12997">
        <v>57366</v>
      </c>
      <c r="B12997" s="2">
        <v>41.939349999999997</v>
      </c>
      <c r="C12997" s="3">
        <v>2415</v>
      </c>
      <c r="E12997" t="s">
        <v>10952</v>
      </c>
      <c r="F12997" s="4" t="s">
        <v>10877</v>
      </c>
      <c r="G12997" s="5">
        <v>1580</v>
      </c>
      <c r="H12997" s="6">
        <v>0.18406069999999999</v>
      </c>
      <c r="I12997" s="7">
        <v>66.298000000000002</v>
      </c>
      <c r="J12997" s="2">
        <v>38</v>
      </c>
      <c r="K12997">
        <v>1</v>
      </c>
    </row>
    <row r="12998" spans="1:12" x14ac:dyDescent="0.25">
      <c r="A12998">
        <v>61771</v>
      </c>
      <c r="B12998" s="2">
        <v>41.93882</v>
      </c>
      <c r="C12998" s="3">
        <v>1080</v>
      </c>
      <c r="D12998" s="4">
        <v>37900</v>
      </c>
      <c r="E12998" t="s">
        <v>11808</v>
      </c>
      <c r="F12998" s="4" t="s">
        <v>11490</v>
      </c>
      <c r="G12998" s="5">
        <v>662</v>
      </c>
      <c r="H12998" s="6">
        <v>0.20965310000000001</v>
      </c>
      <c r="I12998" s="7">
        <v>61.875</v>
      </c>
    </row>
    <row r="12999" spans="1:12" x14ac:dyDescent="0.25">
      <c r="A12999">
        <v>15650</v>
      </c>
      <c r="B12999" s="2">
        <v>41.933880000000002</v>
      </c>
      <c r="C12999" s="3">
        <v>28440</v>
      </c>
      <c r="D12999" s="4">
        <v>38300</v>
      </c>
      <c r="E12999" t="s">
        <v>3236</v>
      </c>
      <c r="F12999" s="4" t="s">
        <v>3003</v>
      </c>
      <c r="G12999" s="5">
        <v>19958</v>
      </c>
      <c r="H12999" s="6">
        <v>0.21991179999999999</v>
      </c>
      <c r="I12999" s="7">
        <v>60.098999999999997</v>
      </c>
      <c r="J12999" s="2">
        <v>46.8889</v>
      </c>
      <c r="K12999">
        <v>9</v>
      </c>
    </row>
    <row r="13000" spans="1:12" x14ac:dyDescent="0.25">
      <c r="A13000">
        <v>55310</v>
      </c>
      <c r="B13000" s="2">
        <v>41.928849999999997</v>
      </c>
      <c r="C13000" s="3">
        <v>1406</v>
      </c>
      <c r="E13000" t="s">
        <v>10466</v>
      </c>
      <c r="F13000" s="4" t="s">
        <v>10428</v>
      </c>
      <c r="G13000" s="5">
        <v>1059</v>
      </c>
      <c r="H13000" s="6">
        <v>0.18113209999999999</v>
      </c>
      <c r="I13000" s="7">
        <v>66.796999999999997</v>
      </c>
      <c r="J13000" s="2">
        <v>76</v>
      </c>
      <c r="K13000">
        <v>1</v>
      </c>
    </row>
    <row r="13001" spans="1:12" x14ac:dyDescent="0.25">
      <c r="A13001">
        <v>92069</v>
      </c>
      <c r="B13001" s="2">
        <v>41.921320000000001</v>
      </c>
      <c r="C13001" s="3">
        <v>47130</v>
      </c>
      <c r="D13001" s="4">
        <v>41740</v>
      </c>
      <c r="E13001" t="s">
        <v>14294</v>
      </c>
      <c r="F13001" s="4" t="s">
        <v>15368</v>
      </c>
      <c r="G13001" s="5">
        <v>30406</v>
      </c>
      <c r="H13001" s="6">
        <v>0.2293626</v>
      </c>
      <c r="I13001" s="7">
        <v>58.456000000000003</v>
      </c>
      <c r="J13001" s="2">
        <v>37.75</v>
      </c>
      <c r="K13001">
        <v>8</v>
      </c>
    </row>
    <row r="13002" spans="1:12" x14ac:dyDescent="0.25">
      <c r="A13002">
        <v>59932</v>
      </c>
      <c r="B13002" s="2">
        <v>41.913800000000002</v>
      </c>
      <c r="C13002" s="3">
        <v>1605</v>
      </c>
      <c r="D13002" s="4">
        <v>28060</v>
      </c>
      <c r="E13002" t="s">
        <v>1216</v>
      </c>
      <c r="F13002" s="4" t="s">
        <v>11278</v>
      </c>
      <c r="G13002" s="5">
        <v>1027</v>
      </c>
      <c r="H13002" s="6">
        <v>0.25097269999999999</v>
      </c>
      <c r="I13002" s="7">
        <v>54.716999999999999</v>
      </c>
    </row>
    <row r="13003" spans="1:12" x14ac:dyDescent="0.25">
      <c r="A13003">
        <v>50459</v>
      </c>
      <c r="B13003" s="2">
        <v>41.913049999999998</v>
      </c>
      <c r="C13003" s="3">
        <v>2795</v>
      </c>
      <c r="D13003" s="4">
        <v>32380</v>
      </c>
      <c r="E13003" t="s">
        <v>571</v>
      </c>
      <c r="F13003" s="4" t="s">
        <v>9593</v>
      </c>
      <c r="G13003" s="5">
        <v>2102</v>
      </c>
      <c r="H13003" s="6">
        <v>0.2035188</v>
      </c>
      <c r="I13003" s="7">
        <v>62.917000000000002</v>
      </c>
      <c r="J13003" s="2">
        <v>57</v>
      </c>
      <c r="K13003">
        <v>1</v>
      </c>
    </row>
    <row r="13004" spans="1:12" x14ac:dyDescent="0.25">
      <c r="A13004">
        <v>53576</v>
      </c>
      <c r="B13004" s="2">
        <v>41.912170000000003</v>
      </c>
      <c r="C13004" s="3">
        <v>2404</v>
      </c>
      <c r="D13004" s="4">
        <v>27500</v>
      </c>
      <c r="E13004" t="s">
        <v>10115</v>
      </c>
      <c r="F13004" s="4" t="s">
        <v>10031</v>
      </c>
      <c r="G13004" s="5">
        <v>1572</v>
      </c>
      <c r="H13004" s="6">
        <v>0.1881755</v>
      </c>
      <c r="I13004" s="7">
        <v>65.564999999999998</v>
      </c>
    </row>
    <row r="13005" spans="1:12" x14ac:dyDescent="0.25">
      <c r="A13005">
        <v>47528</v>
      </c>
      <c r="B13005" s="2">
        <v>41.911700000000003</v>
      </c>
      <c r="C13005" s="3">
        <v>545</v>
      </c>
      <c r="D13005" s="4">
        <v>47180</v>
      </c>
      <c r="E13005" t="s">
        <v>9018</v>
      </c>
      <c r="F13005" s="4" t="s">
        <v>8800</v>
      </c>
      <c r="G13005" s="5">
        <v>398</v>
      </c>
      <c r="H13005" s="6">
        <v>0.1453634</v>
      </c>
      <c r="I13005" s="7">
        <v>72.960999999999999</v>
      </c>
    </row>
    <row r="13006" spans="1:12" x14ac:dyDescent="0.25">
      <c r="A13006">
        <v>58740</v>
      </c>
      <c r="B13006" s="2">
        <v>41.911459999999998</v>
      </c>
      <c r="C13006" s="3">
        <v>865</v>
      </c>
      <c r="D13006" s="4">
        <v>33500</v>
      </c>
      <c r="E13006" t="s">
        <v>11244</v>
      </c>
      <c r="F13006" s="4" t="s">
        <v>11069</v>
      </c>
      <c r="G13006" s="5">
        <v>569</v>
      </c>
      <c r="H13006" s="6">
        <v>0.14561399999999999</v>
      </c>
      <c r="I13006" s="7">
        <v>72.917000000000002</v>
      </c>
    </row>
    <row r="13007" spans="1:12" x14ac:dyDescent="0.25">
      <c r="A13007">
        <v>26347</v>
      </c>
      <c r="B13007" s="2">
        <v>41.91095</v>
      </c>
      <c r="C13007" s="3">
        <v>2178</v>
      </c>
      <c r="D13007" s="4">
        <v>17220</v>
      </c>
      <c r="E13007" t="s">
        <v>1754</v>
      </c>
      <c r="F13007" s="4" t="s">
        <v>5144</v>
      </c>
      <c r="G13007" s="5">
        <v>1562</v>
      </c>
      <c r="H13007" s="6">
        <v>0.1997439</v>
      </c>
      <c r="I13007" s="7">
        <v>63.558</v>
      </c>
    </row>
    <row r="13008" spans="1:12" x14ac:dyDescent="0.25">
      <c r="A13008">
        <v>13156</v>
      </c>
      <c r="B13008" s="2">
        <v>41.91019</v>
      </c>
      <c r="C13008" s="3">
        <v>2161</v>
      </c>
      <c r="D13008" s="4">
        <v>12180</v>
      </c>
      <c r="E13008" t="s">
        <v>194</v>
      </c>
      <c r="F13008" s="4" t="s">
        <v>1280</v>
      </c>
      <c r="G13008" s="5">
        <v>1600</v>
      </c>
      <c r="H13008" s="6">
        <v>0.21861340000000001</v>
      </c>
      <c r="I13008" s="7">
        <v>60.295999999999999</v>
      </c>
    </row>
    <row r="13009" spans="1:12" x14ac:dyDescent="0.25">
      <c r="A13009">
        <v>64497</v>
      </c>
      <c r="B13009" s="2">
        <v>41.909759999999999</v>
      </c>
      <c r="C13009" s="3">
        <v>337</v>
      </c>
      <c r="D13009" s="4">
        <v>41140</v>
      </c>
      <c r="E13009" t="s">
        <v>12286</v>
      </c>
      <c r="F13009" s="4" t="s">
        <v>12102</v>
      </c>
      <c r="G13009" s="5">
        <v>223</v>
      </c>
      <c r="H13009" s="6">
        <v>0.18385650000000001</v>
      </c>
      <c r="I13009" s="7">
        <v>66.302000000000007</v>
      </c>
      <c r="J13009" s="2">
        <v>77</v>
      </c>
      <c r="K13009">
        <v>1</v>
      </c>
    </row>
    <row r="13010" spans="1:12" x14ac:dyDescent="0.25">
      <c r="A13010">
        <v>95970</v>
      </c>
      <c r="B13010" s="2">
        <v>41.909619999999997</v>
      </c>
      <c r="C13010" s="3">
        <v>481</v>
      </c>
      <c r="E13010" t="s">
        <v>187</v>
      </c>
      <c r="F13010" s="4" t="s">
        <v>15368</v>
      </c>
      <c r="G13010" s="5">
        <v>374</v>
      </c>
      <c r="H13010" s="6">
        <v>0.19518720000000001</v>
      </c>
      <c r="I13010" s="7">
        <v>64.341999999999999</v>
      </c>
      <c r="J13010" s="2">
        <v>50</v>
      </c>
      <c r="K13010">
        <v>1</v>
      </c>
    </row>
    <row r="13011" spans="1:12" x14ac:dyDescent="0.25">
      <c r="A13011">
        <v>4231</v>
      </c>
      <c r="B13011" s="2">
        <v>41.909480000000002</v>
      </c>
      <c r="C13011" s="3">
        <v>291</v>
      </c>
      <c r="E13011" t="s">
        <v>330</v>
      </c>
      <c r="F13011" s="4" t="s">
        <v>701</v>
      </c>
      <c r="G13011" s="5">
        <v>223</v>
      </c>
      <c r="H13011" s="6">
        <v>0.26008969999999998</v>
      </c>
      <c r="I13011" s="7">
        <v>53.125</v>
      </c>
    </row>
    <row r="13012" spans="1:12" x14ac:dyDescent="0.25">
      <c r="A13012">
        <v>66436</v>
      </c>
      <c r="B13012" s="2">
        <v>41.908459999999998</v>
      </c>
      <c r="C13012" s="3">
        <v>5854</v>
      </c>
      <c r="D13012" s="4">
        <v>45820</v>
      </c>
      <c r="E13012" t="s">
        <v>8943</v>
      </c>
      <c r="F13012" s="4" t="s">
        <v>12494</v>
      </c>
      <c r="G13012" s="5">
        <v>4039</v>
      </c>
      <c r="H13012" s="6">
        <v>0.20178260000000001</v>
      </c>
      <c r="I13012" s="7">
        <v>63.2</v>
      </c>
      <c r="J13012" s="2">
        <v>44</v>
      </c>
      <c r="K13012">
        <v>4</v>
      </c>
    </row>
    <row r="13013" spans="1:12" x14ac:dyDescent="0.25">
      <c r="A13013">
        <v>75433</v>
      </c>
      <c r="B13013" s="2">
        <v>41.907040000000002</v>
      </c>
      <c r="C13013" s="3">
        <v>2785</v>
      </c>
      <c r="D13013" s="4">
        <v>44860</v>
      </c>
      <c r="E13013" t="s">
        <v>13798</v>
      </c>
      <c r="F13013" s="4" t="s">
        <v>13752</v>
      </c>
      <c r="G13013" s="5">
        <v>1894</v>
      </c>
      <c r="H13013" s="6">
        <v>0.2212249</v>
      </c>
      <c r="I13013" s="7">
        <v>59.838999999999999</v>
      </c>
    </row>
    <row r="13014" spans="1:12" x14ac:dyDescent="0.25">
      <c r="A13014">
        <v>58565</v>
      </c>
      <c r="B13014" s="2">
        <v>41.906550000000003</v>
      </c>
      <c r="C13014" s="3">
        <v>214</v>
      </c>
      <c r="E13014" t="s">
        <v>1438</v>
      </c>
      <c r="F13014" s="4" t="s">
        <v>11069</v>
      </c>
      <c r="G13014" s="5">
        <v>171</v>
      </c>
      <c r="H13014" s="6">
        <v>0.1754386</v>
      </c>
      <c r="I13014" s="7">
        <v>67.75</v>
      </c>
    </row>
    <row r="13015" spans="1:12" x14ac:dyDescent="0.25">
      <c r="A13015">
        <v>6450</v>
      </c>
      <c r="B13015" s="2">
        <v>41.90014</v>
      </c>
      <c r="C13015" s="3">
        <v>36972</v>
      </c>
      <c r="D13015" s="4">
        <v>35300</v>
      </c>
      <c r="E13015" t="s">
        <v>638</v>
      </c>
      <c r="F13015" s="4" t="s">
        <v>1198</v>
      </c>
      <c r="G13015" s="5">
        <v>26606</v>
      </c>
      <c r="H13015" s="6">
        <v>0.202849</v>
      </c>
      <c r="I13015" s="7">
        <v>63.012</v>
      </c>
      <c r="J13015" s="2">
        <v>47</v>
      </c>
      <c r="K13015">
        <v>11</v>
      </c>
      <c r="L13015" s="2">
        <v>84.5</v>
      </c>
    </row>
    <row r="13016" spans="1:12" x14ac:dyDescent="0.25">
      <c r="A13016">
        <v>51366</v>
      </c>
      <c r="B13016" s="2">
        <v>41.893709999999999</v>
      </c>
      <c r="C13016" s="3">
        <v>354</v>
      </c>
      <c r="D13016" s="4">
        <v>43980</v>
      </c>
      <c r="E13016" t="s">
        <v>7242</v>
      </c>
      <c r="F13016" s="4" t="s">
        <v>9593</v>
      </c>
      <c r="G13016" s="5">
        <v>248</v>
      </c>
      <c r="H13016" s="6">
        <v>0.26907629999999999</v>
      </c>
      <c r="I13016" s="7">
        <v>51.563000000000002</v>
      </c>
    </row>
    <row r="13017" spans="1:12" x14ac:dyDescent="0.25">
      <c r="A13017">
        <v>12057</v>
      </c>
      <c r="B13017" s="2">
        <v>41.89331</v>
      </c>
      <c r="C13017" s="3">
        <v>2130</v>
      </c>
      <c r="D13017" s="4">
        <v>10580</v>
      </c>
      <c r="E13017" t="s">
        <v>2101</v>
      </c>
      <c r="F13017" s="4" t="s">
        <v>1280</v>
      </c>
      <c r="G13017" s="5">
        <v>1445</v>
      </c>
      <c r="H13017" s="6">
        <v>0.19432920000000001</v>
      </c>
      <c r="I13017" s="7">
        <v>64.478999999999999</v>
      </c>
      <c r="J13017" s="2">
        <v>47</v>
      </c>
      <c r="K13017">
        <v>1</v>
      </c>
    </row>
    <row r="13018" spans="1:12" x14ac:dyDescent="0.25">
      <c r="A13018">
        <v>4693</v>
      </c>
      <c r="B13018" s="2">
        <v>41.892870000000002</v>
      </c>
      <c r="C13018" s="3">
        <v>474</v>
      </c>
      <c r="E13018" t="s">
        <v>936</v>
      </c>
      <c r="F13018" s="4" t="s">
        <v>701</v>
      </c>
      <c r="G13018" s="5">
        <v>356</v>
      </c>
      <c r="H13018" s="6">
        <v>0.2268908</v>
      </c>
      <c r="I13018" s="7">
        <v>58.845999999999997</v>
      </c>
      <c r="J13018" s="2">
        <v>46</v>
      </c>
      <c r="K13018">
        <v>1</v>
      </c>
    </row>
    <row r="13019" spans="1:12" x14ac:dyDescent="0.25">
      <c r="A13019">
        <v>54214</v>
      </c>
      <c r="B13019" s="2">
        <v>41.892749999999999</v>
      </c>
      <c r="C13019" s="3">
        <v>221</v>
      </c>
      <c r="D13019" s="4">
        <v>31820</v>
      </c>
      <c r="E13019" t="s">
        <v>10215</v>
      </c>
      <c r="F13019" s="4" t="s">
        <v>10031</v>
      </c>
      <c r="G13019" s="5">
        <v>173</v>
      </c>
      <c r="H13019" s="6">
        <v>0.1666667</v>
      </c>
      <c r="I13019" s="7">
        <v>69.25</v>
      </c>
    </row>
    <row r="13020" spans="1:12" x14ac:dyDescent="0.25">
      <c r="A13020">
        <v>24867</v>
      </c>
      <c r="B13020" s="2">
        <v>41.89264</v>
      </c>
      <c r="C13020" s="3">
        <v>361</v>
      </c>
      <c r="E13020" t="s">
        <v>5185</v>
      </c>
      <c r="F13020" s="4" t="s">
        <v>5144</v>
      </c>
      <c r="G13020" s="5">
        <v>279</v>
      </c>
      <c r="H13020" s="6">
        <v>2.50896E-2</v>
      </c>
      <c r="I13020" s="7">
        <v>93.712000000000003</v>
      </c>
    </row>
    <row r="13021" spans="1:12" x14ac:dyDescent="0.25">
      <c r="A13021">
        <v>14816</v>
      </c>
      <c r="B13021" s="2">
        <v>41.892499999999998</v>
      </c>
      <c r="C13021" s="3">
        <v>442</v>
      </c>
      <c r="D13021" s="4">
        <v>21300</v>
      </c>
      <c r="E13021" t="s">
        <v>2952</v>
      </c>
      <c r="F13021" s="4" t="s">
        <v>1280</v>
      </c>
      <c r="G13021" s="5">
        <v>307</v>
      </c>
      <c r="H13021" s="6">
        <v>0.27922079999999999</v>
      </c>
      <c r="I13021" s="7">
        <v>49.792000000000002</v>
      </c>
    </row>
    <row r="13022" spans="1:12" x14ac:dyDescent="0.25">
      <c r="A13022">
        <v>44843</v>
      </c>
      <c r="B13022" s="2">
        <v>41.892040000000001</v>
      </c>
      <c r="C13022" s="3">
        <v>2371</v>
      </c>
      <c r="D13022" s="4">
        <v>31900</v>
      </c>
      <c r="E13022" t="s">
        <v>8205</v>
      </c>
      <c r="F13022" s="4" t="s">
        <v>8295</v>
      </c>
      <c r="G13022" s="5">
        <v>1593</v>
      </c>
      <c r="H13022" s="6">
        <v>0.21531700000000001</v>
      </c>
      <c r="I13022" s="7">
        <v>60.832999999999998</v>
      </c>
    </row>
    <row r="13023" spans="1:12" x14ac:dyDescent="0.25">
      <c r="A13023">
        <v>52171</v>
      </c>
      <c r="B13023" s="2">
        <v>41.891500000000001</v>
      </c>
      <c r="C13023" s="3">
        <v>943</v>
      </c>
      <c r="E13023" t="s">
        <v>9935</v>
      </c>
      <c r="F13023" s="4" t="s">
        <v>9593</v>
      </c>
      <c r="G13023" s="5">
        <v>663</v>
      </c>
      <c r="H13023" s="6">
        <v>0.1174699</v>
      </c>
      <c r="I13023" s="7">
        <v>77.730999999999995</v>
      </c>
    </row>
    <row r="13024" spans="1:12" x14ac:dyDescent="0.25">
      <c r="A13024">
        <v>44451</v>
      </c>
      <c r="B13024" s="2">
        <v>41.890790000000003</v>
      </c>
      <c r="C13024" s="3">
        <v>3068</v>
      </c>
      <c r="D13024" s="4">
        <v>49660</v>
      </c>
      <c r="E13024" t="s">
        <v>8566</v>
      </c>
      <c r="F13024" s="4" t="s">
        <v>8295</v>
      </c>
      <c r="G13024" s="5">
        <v>2315</v>
      </c>
      <c r="H13024" s="6">
        <v>0.20854919999999999</v>
      </c>
      <c r="I13024" s="7">
        <v>61.991</v>
      </c>
      <c r="J13024" s="2">
        <v>46</v>
      </c>
      <c r="K13024">
        <v>2</v>
      </c>
    </row>
    <row r="13025" spans="1:12" x14ac:dyDescent="0.25">
      <c r="A13025">
        <v>12762</v>
      </c>
      <c r="B13025" s="2">
        <v>41.890169999999998</v>
      </c>
      <c r="C13025" s="3">
        <v>395</v>
      </c>
      <c r="E13025" t="s">
        <v>2333</v>
      </c>
      <c r="F13025" s="4" t="s">
        <v>1280</v>
      </c>
      <c r="G13025" s="5">
        <v>270</v>
      </c>
      <c r="H13025" s="6">
        <v>0.39629629999999999</v>
      </c>
      <c r="I13025" s="7">
        <v>29.545000000000002</v>
      </c>
    </row>
    <row r="13026" spans="1:12" x14ac:dyDescent="0.25">
      <c r="A13026">
        <v>19706</v>
      </c>
      <c r="B13026" s="2">
        <v>41.889769999999999</v>
      </c>
      <c r="C13026" s="3">
        <v>2012</v>
      </c>
      <c r="D13026" s="4">
        <v>37980</v>
      </c>
      <c r="E13026" t="s">
        <v>4313</v>
      </c>
      <c r="F13026" s="4" t="s">
        <v>4311</v>
      </c>
      <c r="G13026" s="5">
        <v>1409</v>
      </c>
      <c r="H13026" s="6">
        <v>0.13404250000000001</v>
      </c>
      <c r="I13026" s="7">
        <v>74.861000000000004</v>
      </c>
      <c r="J13026" s="2">
        <v>35</v>
      </c>
      <c r="K13026">
        <v>1</v>
      </c>
    </row>
    <row r="13027" spans="1:12" x14ac:dyDescent="0.25">
      <c r="A13027">
        <v>89403</v>
      </c>
      <c r="B13027" s="2">
        <v>41.886989999999997</v>
      </c>
      <c r="C13027" s="3">
        <v>14130</v>
      </c>
      <c r="D13027" s="4">
        <v>22280</v>
      </c>
      <c r="E13027" t="s">
        <v>1749</v>
      </c>
      <c r="F13027" s="4" t="s">
        <v>15318</v>
      </c>
      <c r="G13027" s="5">
        <v>10187</v>
      </c>
      <c r="H13027" s="6">
        <v>0.1889663</v>
      </c>
      <c r="I13027" s="7">
        <v>65.364999999999995</v>
      </c>
      <c r="J13027" s="2">
        <v>52</v>
      </c>
      <c r="K13027">
        <v>3</v>
      </c>
    </row>
    <row r="13028" spans="1:12" x14ac:dyDescent="0.25">
      <c r="A13028">
        <v>4624</v>
      </c>
      <c r="B13028" s="2">
        <v>41.884520000000002</v>
      </c>
      <c r="C13028" s="3">
        <v>123</v>
      </c>
      <c r="E13028" t="s">
        <v>897</v>
      </c>
      <c r="F13028" s="4" t="s">
        <v>701</v>
      </c>
      <c r="G13028" s="5">
        <v>116</v>
      </c>
      <c r="H13028" s="6">
        <v>0.3333333</v>
      </c>
      <c r="I13028" s="7">
        <v>40.417000000000002</v>
      </c>
    </row>
    <row r="13029" spans="1:12" x14ac:dyDescent="0.25">
      <c r="A13029">
        <v>61724</v>
      </c>
      <c r="B13029" s="2">
        <v>41.884410000000003</v>
      </c>
      <c r="C13029" s="3">
        <v>532</v>
      </c>
      <c r="D13029" s="4">
        <v>14010</v>
      </c>
      <c r="E13029" t="s">
        <v>11786</v>
      </c>
      <c r="F13029" s="4" t="s">
        <v>11490</v>
      </c>
      <c r="G13029" s="5">
        <v>381</v>
      </c>
      <c r="H13029" s="6">
        <v>0.11023620000000001</v>
      </c>
      <c r="I13029" s="7">
        <v>78.957999999999998</v>
      </c>
      <c r="J13029" s="2">
        <v>52</v>
      </c>
      <c r="K13029">
        <v>1</v>
      </c>
    </row>
    <row r="13030" spans="1:12" x14ac:dyDescent="0.25">
      <c r="A13030">
        <v>58017</v>
      </c>
      <c r="B13030" s="2">
        <v>41.884250000000002</v>
      </c>
      <c r="C13030" s="3">
        <v>312</v>
      </c>
      <c r="E13030" t="s">
        <v>11074</v>
      </c>
      <c r="F13030" s="4" t="s">
        <v>11069</v>
      </c>
      <c r="G13030" s="5">
        <v>254</v>
      </c>
      <c r="H13030" s="6">
        <v>0.2</v>
      </c>
      <c r="I13030" s="7">
        <v>63.438000000000002</v>
      </c>
    </row>
    <row r="13031" spans="1:12" x14ac:dyDescent="0.25">
      <c r="A13031">
        <v>56628</v>
      </c>
      <c r="B13031" s="2">
        <v>41.883879999999998</v>
      </c>
      <c r="C13031" s="3">
        <v>1567</v>
      </c>
      <c r="E13031" t="s">
        <v>10812</v>
      </c>
      <c r="F13031" s="4" t="s">
        <v>10428</v>
      </c>
      <c r="G13031" s="5">
        <v>1291</v>
      </c>
      <c r="H13031" s="6">
        <v>0.25406659999999998</v>
      </c>
      <c r="I13031" s="7">
        <v>54.091000000000001</v>
      </c>
    </row>
    <row r="13032" spans="1:12" x14ac:dyDescent="0.25">
      <c r="A13032">
        <v>58759</v>
      </c>
      <c r="B13032" s="2">
        <v>41.883429999999997</v>
      </c>
      <c r="C13032" s="3">
        <v>970</v>
      </c>
      <c r="D13032" s="4">
        <v>33500</v>
      </c>
      <c r="E13032" t="s">
        <v>10831</v>
      </c>
      <c r="F13032" s="4" t="s">
        <v>11069</v>
      </c>
      <c r="G13032" s="5">
        <v>612</v>
      </c>
      <c r="H13032" s="6">
        <v>0.14029359999999999</v>
      </c>
      <c r="I13032" s="7">
        <v>73.75</v>
      </c>
      <c r="J13032" s="2">
        <v>45</v>
      </c>
      <c r="K13032">
        <v>1</v>
      </c>
    </row>
    <row r="13033" spans="1:12" x14ac:dyDescent="0.25">
      <c r="A13033">
        <v>77532</v>
      </c>
      <c r="B13033" s="2">
        <v>41.878839999999997</v>
      </c>
      <c r="C13033" s="3">
        <v>28393</v>
      </c>
      <c r="D13033" s="4">
        <v>26420</v>
      </c>
      <c r="E13033" t="s">
        <v>3574</v>
      </c>
      <c r="F13033" s="4" t="s">
        <v>13752</v>
      </c>
      <c r="G13033" s="5">
        <v>18583</v>
      </c>
      <c r="H13033" s="6">
        <v>0.17687259999999999</v>
      </c>
      <c r="I13033" s="7">
        <v>67.408000000000001</v>
      </c>
      <c r="J13033" s="2">
        <v>61.666699999999999</v>
      </c>
      <c r="K13033">
        <v>3</v>
      </c>
    </row>
    <row r="13034" spans="1:12" x14ac:dyDescent="0.25">
      <c r="A13034">
        <v>58632</v>
      </c>
      <c r="B13034" s="2">
        <v>41.874360000000003</v>
      </c>
      <c r="C13034" s="3">
        <v>244</v>
      </c>
      <c r="E13034" t="s">
        <v>11216</v>
      </c>
      <c r="F13034" s="4" t="s">
        <v>11069</v>
      </c>
      <c r="G13034" s="5">
        <v>135</v>
      </c>
      <c r="H13034" s="6">
        <v>0.17777780000000001</v>
      </c>
      <c r="I13034" s="7">
        <v>67.25</v>
      </c>
    </row>
    <row r="13035" spans="1:12" x14ac:dyDescent="0.25">
      <c r="A13035">
        <v>53566</v>
      </c>
      <c r="B13035" s="2">
        <v>41.8718</v>
      </c>
      <c r="C13035" s="3">
        <v>15059</v>
      </c>
      <c r="D13035" s="4">
        <v>31540</v>
      </c>
      <c r="E13035" t="s">
        <v>639</v>
      </c>
      <c r="F13035" s="4" t="s">
        <v>10031</v>
      </c>
      <c r="G13035" s="5">
        <v>10539</v>
      </c>
      <c r="H13035" s="6">
        <v>0.20104369999999999</v>
      </c>
      <c r="I13035" s="7">
        <v>63.218000000000004</v>
      </c>
      <c r="J13035" s="2">
        <v>54.333300000000001</v>
      </c>
      <c r="K13035">
        <v>6</v>
      </c>
    </row>
    <row r="13036" spans="1:12" x14ac:dyDescent="0.25">
      <c r="A13036">
        <v>25428</v>
      </c>
      <c r="B13036" s="2">
        <v>41.867550000000001</v>
      </c>
      <c r="C13036" s="3">
        <v>10760</v>
      </c>
      <c r="D13036" s="4">
        <v>25180</v>
      </c>
      <c r="E13036" t="s">
        <v>1898</v>
      </c>
      <c r="F13036" s="4" t="s">
        <v>5144</v>
      </c>
      <c r="G13036" s="5">
        <v>7199</v>
      </c>
      <c r="H13036" s="6">
        <v>0.19111110000000001</v>
      </c>
      <c r="I13036" s="7">
        <v>64.927999999999997</v>
      </c>
      <c r="J13036" s="2">
        <v>44</v>
      </c>
      <c r="K13036">
        <v>1</v>
      </c>
    </row>
    <row r="13037" spans="1:12" x14ac:dyDescent="0.25">
      <c r="A13037">
        <v>97392</v>
      </c>
      <c r="B13037" s="2">
        <v>41.86504</v>
      </c>
      <c r="C13037" s="3">
        <v>4808</v>
      </c>
      <c r="D13037" s="4">
        <v>41420</v>
      </c>
      <c r="E13037" t="s">
        <v>793</v>
      </c>
      <c r="F13037" s="4" t="s">
        <v>16170</v>
      </c>
      <c r="G13037" s="5">
        <v>3289</v>
      </c>
      <c r="H13037" s="6">
        <v>0.23046520000000001</v>
      </c>
      <c r="I13037" s="7">
        <v>58.125</v>
      </c>
      <c r="J13037" s="2">
        <v>54</v>
      </c>
      <c r="K13037">
        <v>1</v>
      </c>
    </row>
    <row r="13038" spans="1:12" x14ac:dyDescent="0.25">
      <c r="A13038">
        <v>38111</v>
      </c>
      <c r="B13038" s="2">
        <v>41.85765</v>
      </c>
      <c r="C13038" s="3">
        <v>44611</v>
      </c>
      <c r="D13038" s="4">
        <v>32820</v>
      </c>
      <c r="E13038" t="s">
        <v>2512</v>
      </c>
      <c r="F13038" s="4" t="s">
        <v>7348</v>
      </c>
      <c r="G13038" s="5">
        <v>27600</v>
      </c>
      <c r="H13038" s="6">
        <v>0.32195649999999998</v>
      </c>
      <c r="I13038" s="7">
        <v>42.31</v>
      </c>
      <c r="J13038" s="2">
        <v>36.156300000000002</v>
      </c>
      <c r="K13038">
        <v>32</v>
      </c>
      <c r="L13038" s="2">
        <v>29.2</v>
      </c>
    </row>
    <row r="13039" spans="1:12" x14ac:dyDescent="0.25">
      <c r="A13039">
        <v>45766</v>
      </c>
      <c r="B13039" s="2">
        <v>41.850859999999997</v>
      </c>
      <c r="C13039" s="3">
        <v>967</v>
      </c>
      <c r="D13039" s="4">
        <v>11900</v>
      </c>
      <c r="E13039" t="s">
        <v>8748</v>
      </c>
      <c r="F13039" s="4" t="s">
        <v>8295</v>
      </c>
      <c r="G13039" s="5">
        <v>763</v>
      </c>
      <c r="H13039" s="6">
        <v>0.2958115</v>
      </c>
      <c r="I13039" s="7">
        <v>46.826999999999998</v>
      </c>
    </row>
    <row r="13040" spans="1:12" x14ac:dyDescent="0.25">
      <c r="A13040">
        <v>75936</v>
      </c>
      <c r="B13040" s="2">
        <v>41.850499999999997</v>
      </c>
      <c r="C13040" s="3">
        <v>1016</v>
      </c>
      <c r="E13040" t="s">
        <v>28</v>
      </c>
      <c r="F13040" s="4" t="s">
        <v>13752</v>
      </c>
      <c r="G13040" s="5">
        <v>742</v>
      </c>
      <c r="H13040" s="6">
        <v>0.19784660000000001</v>
      </c>
      <c r="I13040" s="7">
        <v>63.75</v>
      </c>
    </row>
    <row r="13041" spans="1:11" x14ac:dyDescent="0.25">
      <c r="A13041">
        <v>50461</v>
      </c>
      <c r="B13041" s="2">
        <v>41.84937</v>
      </c>
      <c r="C13041" s="3">
        <v>5693</v>
      </c>
      <c r="E13041" t="s">
        <v>5574</v>
      </c>
      <c r="F13041" s="4" t="s">
        <v>9593</v>
      </c>
      <c r="G13041" s="5">
        <v>4006</v>
      </c>
      <c r="H13041" s="6">
        <v>0.17369599999999999</v>
      </c>
      <c r="I13041" s="7">
        <v>67.923000000000002</v>
      </c>
      <c r="J13041" s="2">
        <v>62</v>
      </c>
      <c r="K13041">
        <v>6</v>
      </c>
    </row>
    <row r="13042" spans="1:11" x14ac:dyDescent="0.25">
      <c r="A13042">
        <v>52651</v>
      </c>
      <c r="B13042" s="2">
        <v>41.848260000000003</v>
      </c>
      <c r="C13042" s="3">
        <v>934</v>
      </c>
      <c r="E13042" t="s">
        <v>8448</v>
      </c>
      <c r="F13042" s="4" t="s">
        <v>9593</v>
      </c>
      <c r="G13042" s="5">
        <v>611</v>
      </c>
      <c r="H13042" s="6">
        <v>9.6562999999999996E-2</v>
      </c>
      <c r="I13042" s="7">
        <v>81.25</v>
      </c>
    </row>
    <row r="13043" spans="1:11" x14ac:dyDescent="0.25">
      <c r="A13043">
        <v>68453</v>
      </c>
      <c r="B13043" s="2">
        <v>41.848059999999997</v>
      </c>
      <c r="C13043" s="3">
        <v>361</v>
      </c>
      <c r="E13043" t="s">
        <v>12802</v>
      </c>
      <c r="F13043" s="4" t="s">
        <v>12738</v>
      </c>
      <c r="G13043" s="5">
        <v>238</v>
      </c>
      <c r="H13043" s="6">
        <v>8.7866100000000003E-2</v>
      </c>
      <c r="I13043" s="7">
        <v>82.75</v>
      </c>
    </row>
    <row r="13044" spans="1:11" x14ac:dyDescent="0.25">
      <c r="A13044">
        <v>46725</v>
      </c>
      <c r="B13044" s="2">
        <v>41.844149999999999</v>
      </c>
      <c r="C13044" s="3">
        <v>23101</v>
      </c>
      <c r="D13044" s="4">
        <v>23060</v>
      </c>
      <c r="E13044" t="s">
        <v>8888</v>
      </c>
      <c r="F13044" s="4" t="s">
        <v>8800</v>
      </c>
      <c r="G13044" s="5">
        <v>16070</v>
      </c>
      <c r="H13044" s="6">
        <v>0.20708109999999999</v>
      </c>
      <c r="I13044" s="7">
        <v>62.146000000000001</v>
      </c>
      <c r="J13044" s="2">
        <v>46.5</v>
      </c>
      <c r="K13044">
        <v>6</v>
      </c>
    </row>
    <row r="13045" spans="1:11" x14ac:dyDescent="0.25">
      <c r="A13045">
        <v>57567</v>
      </c>
      <c r="B13045" s="2">
        <v>41.840069999999997</v>
      </c>
      <c r="C13045" s="3">
        <v>1345</v>
      </c>
      <c r="E13045" t="s">
        <v>11003</v>
      </c>
      <c r="F13045" s="4" t="s">
        <v>10877</v>
      </c>
      <c r="G13045" s="5">
        <v>1013</v>
      </c>
      <c r="H13045" s="6">
        <v>0.21224090000000001</v>
      </c>
      <c r="I13045" s="7">
        <v>61.25</v>
      </c>
    </row>
    <row r="13046" spans="1:11" x14ac:dyDescent="0.25">
      <c r="A13046">
        <v>17728</v>
      </c>
      <c r="B13046" s="2">
        <v>41.838929999999998</v>
      </c>
      <c r="C13046" s="3">
        <v>5097</v>
      </c>
      <c r="D13046" s="4">
        <v>48700</v>
      </c>
      <c r="E13046" t="s">
        <v>3836</v>
      </c>
      <c r="F13046" s="4" t="s">
        <v>3003</v>
      </c>
      <c r="G13046" s="5">
        <v>3729</v>
      </c>
      <c r="H13046" s="6">
        <v>0.1871815</v>
      </c>
      <c r="I13046" s="7">
        <v>65.578999999999994</v>
      </c>
    </row>
    <row r="13047" spans="1:11" x14ac:dyDescent="0.25">
      <c r="A13047">
        <v>98134</v>
      </c>
      <c r="B13047" s="2">
        <v>41.837879999999998</v>
      </c>
      <c r="C13047" s="3">
        <v>850</v>
      </c>
      <c r="D13047" s="4">
        <v>42660</v>
      </c>
      <c r="E13047" t="s">
        <v>16366</v>
      </c>
      <c r="F13047" s="4" t="s">
        <v>16344</v>
      </c>
      <c r="G13047" s="5">
        <v>675</v>
      </c>
      <c r="H13047" s="6">
        <v>0.31213020000000002</v>
      </c>
      <c r="I13047" s="7">
        <v>43.982999999999997</v>
      </c>
    </row>
    <row r="13048" spans="1:11" x14ac:dyDescent="0.25">
      <c r="A13048">
        <v>58755</v>
      </c>
      <c r="B13048" s="2">
        <v>41.837699999999998</v>
      </c>
      <c r="C13048" s="3">
        <v>90</v>
      </c>
      <c r="D13048" s="4">
        <v>48780</v>
      </c>
      <c r="E13048" t="s">
        <v>10539</v>
      </c>
      <c r="F13048" s="4" t="s">
        <v>11069</v>
      </c>
      <c r="G13048" s="5">
        <v>87</v>
      </c>
      <c r="H13048" s="6">
        <v>0.18181820000000001</v>
      </c>
      <c r="I13048" s="7">
        <v>66.5</v>
      </c>
    </row>
    <row r="13049" spans="1:11" x14ac:dyDescent="0.25">
      <c r="A13049">
        <v>22973</v>
      </c>
      <c r="B13049" s="2">
        <v>41.83663</v>
      </c>
      <c r="C13049" s="3">
        <v>6263</v>
      </c>
      <c r="D13049" s="4">
        <v>16820</v>
      </c>
      <c r="E13049" t="s">
        <v>4769</v>
      </c>
      <c r="F13049" s="4" t="s">
        <v>4335</v>
      </c>
      <c r="G13049" s="5">
        <v>4349</v>
      </c>
      <c r="H13049" s="6">
        <v>0.22183910000000001</v>
      </c>
      <c r="I13049" s="7">
        <v>59.582999999999998</v>
      </c>
      <c r="J13049" s="2">
        <v>55</v>
      </c>
      <c r="K13049">
        <v>1</v>
      </c>
    </row>
    <row r="13050" spans="1:11" x14ac:dyDescent="0.25">
      <c r="A13050">
        <v>49323</v>
      </c>
      <c r="B13050" s="2">
        <v>41.834209999999999</v>
      </c>
      <c r="C13050" s="3">
        <v>9590</v>
      </c>
      <c r="D13050" s="4">
        <v>26090</v>
      </c>
      <c r="E13050" t="s">
        <v>9372</v>
      </c>
      <c r="F13050" s="4" t="s">
        <v>9106</v>
      </c>
      <c r="G13050" s="5">
        <v>5767</v>
      </c>
      <c r="H13050" s="6">
        <v>0.14236170000000001</v>
      </c>
      <c r="I13050" s="7">
        <v>73.314999999999998</v>
      </c>
    </row>
    <row r="13051" spans="1:11" x14ac:dyDescent="0.25">
      <c r="A13051">
        <v>48469</v>
      </c>
      <c r="B13051" s="2">
        <v>41.832610000000003</v>
      </c>
      <c r="C13051" s="3">
        <v>1144</v>
      </c>
      <c r="E13051" t="s">
        <v>9207</v>
      </c>
      <c r="F13051" s="4" t="s">
        <v>9106</v>
      </c>
      <c r="G13051" s="5">
        <v>892</v>
      </c>
      <c r="H13051" s="6">
        <v>0.2264574</v>
      </c>
      <c r="I13051" s="7">
        <v>58.78</v>
      </c>
    </row>
    <row r="13052" spans="1:11" x14ac:dyDescent="0.25">
      <c r="A13052">
        <v>92327</v>
      </c>
      <c r="B13052" s="2">
        <v>41.832230000000003</v>
      </c>
      <c r="C13052" s="3">
        <v>1202</v>
      </c>
      <c r="D13052" s="4">
        <v>40140</v>
      </c>
      <c r="E13052" t="s">
        <v>9519</v>
      </c>
      <c r="F13052" s="4" t="s">
        <v>15368</v>
      </c>
      <c r="G13052" s="5">
        <v>725</v>
      </c>
      <c r="H13052" s="6">
        <v>0.33103450000000001</v>
      </c>
      <c r="I13052" s="7">
        <v>40.707999999999998</v>
      </c>
    </row>
    <row r="13053" spans="1:11" x14ac:dyDescent="0.25">
      <c r="A13053">
        <v>61080</v>
      </c>
      <c r="B13053" s="2">
        <v>41.830329999999996</v>
      </c>
      <c r="C13053" s="3">
        <v>10918</v>
      </c>
      <c r="D13053" s="4">
        <v>40420</v>
      </c>
      <c r="E13053" t="s">
        <v>11676</v>
      </c>
      <c r="F13053" s="4" t="s">
        <v>11490</v>
      </c>
      <c r="G13053" s="5">
        <v>7202</v>
      </c>
      <c r="H13053" s="6">
        <v>0.18397669999999999</v>
      </c>
      <c r="I13053" s="7">
        <v>66.117999999999995</v>
      </c>
    </row>
    <row r="13054" spans="1:11" x14ac:dyDescent="0.25">
      <c r="A13054">
        <v>57334</v>
      </c>
      <c r="B13054" s="2">
        <v>41.828479999999999</v>
      </c>
      <c r="C13054" s="3">
        <v>870</v>
      </c>
      <c r="D13054" s="4">
        <v>33580</v>
      </c>
      <c r="E13054" t="s">
        <v>10940</v>
      </c>
      <c r="F13054" s="4" t="s">
        <v>10877</v>
      </c>
      <c r="G13054" s="5">
        <v>546</v>
      </c>
      <c r="H13054" s="6">
        <v>0.18464349999999999</v>
      </c>
      <c r="I13054" s="7">
        <v>66</v>
      </c>
    </row>
    <row r="13055" spans="1:11" x14ac:dyDescent="0.25">
      <c r="A13055">
        <v>14616</v>
      </c>
      <c r="B13055" s="2">
        <v>41.823509999999999</v>
      </c>
      <c r="C13055" s="3">
        <v>28638</v>
      </c>
      <c r="D13055" s="4">
        <v>40380</v>
      </c>
      <c r="E13055" t="s">
        <v>458</v>
      </c>
      <c r="F13055" s="4" t="s">
        <v>1280</v>
      </c>
      <c r="G13055" s="5">
        <v>20221</v>
      </c>
      <c r="H13055" s="6">
        <v>0.2209584</v>
      </c>
      <c r="I13055" s="7">
        <v>59.722000000000001</v>
      </c>
      <c r="J13055" s="2">
        <v>40</v>
      </c>
      <c r="K13055">
        <v>9</v>
      </c>
    </row>
    <row r="13056" spans="1:11" x14ac:dyDescent="0.25">
      <c r="A13056">
        <v>22733</v>
      </c>
      <c r="B13056" s="2">
        <v>41.818390000000001</v>
      </c>
      <c r="C13056" s="3">
        <v>1906</v>
      </c>
      <c r="D13056" s="4">
        <v>47900</v>
      </c>
      <c r="E13056" t="s">
        <v>4719</v>
      </c>
      <c r="F13056" s="4" t="s">
        <v>4335</v>
      </c>
      <c r="G13056" s="5">
        <v>1177</v>
      </c>
      <c r="H13056" s="6">
        <v>0.19371279999999999</v>
      </c>
      <c r="I13056" s="7">
        <v>64.427000000000007</v>
      </c>
      <c r="J13056" s="2">
        <v>43.5</v>
      </c>
      <c r="K13056">
        <v>2</v>
      </c>
    </row>
    <row r="13057" spans="1:12" x14ac:dyDescent="0.25">
      <c r="A13057">
        <v>60973</v>
      </c>
      <c r="B13057" s="2">
        <v>41.818019999999997</v>
      </c>
      <c r="C13057" s="3">
        <v>479</v>
      </c>
      <c r="E13057" t="s">
        <v>6881</v>
      </c>
      <c r="F13057" s="4" t="s">
        <v>11490</v>
      </c>
      <c r="G13057" s="5">
        <v>316</v>
      </c>
      <c r="H13057" s="6">
        <v>0.24050630000000001</v>
      </c>
      <c r="I13057" s="7">
        <v>56.338999999999999</v>
      </c>
    </row>
    <row r="13058" spans="1:12" x14ac:dyDescent="0.25">
      <c r="A13058">
        <v>61377</v>
      </c>
      <c r="B13058" s="2">
        <v>41.817689999999999</v>
      </c>
      <c r="C13058" s="3">
        <v>1680</v>
      </c>
      <c r="D13058" s="4">
        <v>37900</v>
      </c>
      <c r="E13058" t="s">
        <v>11733</v>
      </c>
      <c r="F13058" s="4" t="s">
        <v>11490</v>
      </c>
      <c r="G13058" s="5">
        <v>1067</v>
      </c>
      <c r="H13058" s="6">
        <v>0.14995310000000001</v>
      </c>
      <c r="I13058" s="7">
        <v>71.984999999999999</v>
      </c>
    </row>
    <row r="13059" spans="1:12" x14ac:dyDescent="0.25">
      <c r="A13059">
        <v>14787</v>
      </c>
      <c r="B13059" s="2">
        <v>41.816540000000003</v>
      </c>
      <c r="C13059" s="3">
        <v>5030</v>
      </c>
      <c r="D13059" s="4">
        <v>27460</v>
      </c>
      <c r="E13059" t="s">
        <v>67</v>
      </c>
      <c r="F13059" s="4" t="s">
        <v>1280</v>
      </c>
      <c r="G13059" s="5">
        <v>3759</v>
      </c>
      <c r="H13059" s="6">
        <v>0.2308511</v>
      </c>
      <c r="I13059" s="7">
        <v>58</v>
      </c>
      <c r="J13059" s="2">
        <v>33</v>
      </c>
      <c r="K13059">
        <v>2</v>
      </c>
    </row>
    <row r="13060" spans="1:12" x14ac:dyDescent="0.25">
      <c r="A13060">
        <v>97486</v>
      </c>
      <c r="B13060" s="2">
        <v>41.815510000000003</v>
      </c>
      <c r="C13060" s="3">
        <v>537</v>
      </c>
      <c r="D13060" s="4">
        <v>40700</v>
      </c>
      <c r="E13060" t="s">
        <v>16270</v>
      </c>
      <c r="F13060" s="4" t="s">
        <v>16170</v>
      </c>
      <c r="G13060" s="5">
        <v>519</v>
      </c>
      <c r="H13060" s="6">
        <v>0.25</v>
      </c>
      <c r="I13060" s="7">
        <v>54.688000000000002</v>
      </c>
    </row>
    <row r="13061" spans="1:12" x14ac:dyDescent="0.25">
      <c r="A13061">
        <v>45162</v>
      </c>
      <c r="B13061" s="2">
        <v>41.814970000000002</v>
      </c>
      <c r="C13061" s="3">
        <v>2453</v>
      </c>
      <c r="D13061" s="4">
        <v>17140</v>
      </c>
      <c r="E13061" t="s">
        <v>8657</v>
      </c>
      <c r="F13061" s="4" t="s">
        <v>8295</v>
      </c>
      <c r="G13061" s="5">
        <v>1761</v>
      </c>
      <c r="H13061" s="6">
        <v>0.1600454</v>
      </c>
      <c r="I13061" s="7">
        <v>70.230999999999995</v>
      </c>
      <c r="J13061" s="2">
        <v>30</v>
      </c>
      <c r="K13061">
        <v>1</v>
      </c>
    </row>
    <row r="13062" spans="1:12" x14ac:dyDescent="0.25">
      <c r="A13062">
        <v>97220</v>
      </c>
      <c r="B13062" s="2">
        <v>41.809640000000002</v>
      </c>
      <c r="C13062" s="3">
        <v>29729</v>
      </c>
      <c r="D13062" s="4">
        <v>38900</v>
      </c>
      <c r="E13062" t="s">
        <v>765</v>
      </c>
      <c r="F13062" s="4" t="s">
        <v>16170</v>
      </c>
      <c r="G13062" s="5">
        <v>20511</v>
      </c>
      <c r="H13062" s="6">
        <v>0.25897039999999999</v>
      </c>
      <c r="I13062" s="7">
        <v>53.136000000000003</v>
      </c>
      <c r="J13062" s="2">
        <v>47.8</v>
      </c>
      <c r="K13062">
        <v>25</v>
      </c>
      <c r="L13062" s="2">
        <v>87.5</v>
      </c>
    </row>
    <row r="13063" spans="1:12" x14ac:dyDescent="0.25">
      <c r="A13063">
        <v>4951</v>
      </c>
      <c r="B13063" s="2">
        <v>41.804569999999998</v>
      </c>
      <c r="C13063" s="3">
        <v>930</v>
      </c>
      <c r="E13063" t="s">
        <v>639</v>
      </c>
      <c r="F13063" s="4" t="s">
        <v>701</v>
      </c>
      <c r="G13063" s="5">
        <v>699</v>
      </c>
      <c r="H13063" s="6">
        <v>0.28428569999999997</v>
      </c>
      <c r="I13063" s="7">
        <v>48.75</v>
      </c>
    </row>
    <row r="13064" spans="1:12" x14ac:dyDescent="0.25">
      <c r="A13064">
        <v>1376</v>
      </c>
      <c r="B13064" s="2">
        <v>41.803440000000002</v>
      </c>
      <c r="C13064" s="3">
        <v>5511</v>
      </c>
      <c r="D13064" s="4">
        <v>24640</v>
      </c>
      <c r="E13064" t="s">
        <v>137</v>
      </c>
      <c r="F13064" s="4" t="s">
        <v>21</v>
      </c>
      <c r="G13064" s="5">
        <v>3989</v>
      </c>
      <c r="H13064" s="6">
        <v>0.24216599999999999</v>
      </c>
      <c r="I13064" s="7">
        <v>56.023000000000003</v>
      </c>
      <c r="J13064" s="2">
        <v>50.8</v>
      </c>
      <c r="K13064">
        <v>5</v>
      </c>
    </row>
    <row r="13065" spans="1:12" x14ac:dyDescent="0.25">
      <c r="A13065">
        <v>13073</v>
      </c>
      <c r="B13065" s="2">
        <v>41.801430000000003</v>
      </c>
      <c r="C13065" s="3">
        <v>6519</v>
      </c>
      <c r="D13065" s="4">
        <v>27060</v>
      </c>
      <c r="E13065" t="s">
        <v>148</v>
      </c>
      <c r="F13065" s="4" t="s">
        <v>1280</v>
      </c>
      <c r="G13065" s="5">
        <v>4419</v>
      </c>
      <c r="H13065" s="6">
        <v>0.20117670000000001</v>
      </c>
      <c r="I13065" s="7">
        <v>63.104999999999997</v>
      </c>
      <c r="J13065" s="2">
        <v>44.833300000000001</v>
      </c>
      <c r="K13065">
        <v>6</v>
      </c>
    </row>
    <row r="13066" spans="1:12" x14ac:dyDescent="0.25">
      <c r="A13066">
        <v>97114</v>
      </c>
      <c r="B13066" s="2">
        <v>41.79956</v>
      </c>
      <c r="C13066" s="3">
        <v>5099</v>
      </c>
      <c r="D13066" s="4">
        <v>38900</v>
      </c>
      <c r="E13066" t="s">
        <v>1749</v>
      </c>
      <c r="F13066" s="4" t="s">
        <v>16170</v>
      </c>
      <c r="G13066" s="5">
        <v>3380</v>
      </c>
      <c r="H13066" s="6">
        <v>0.18964500000000001</v>
      </c>
      <c r="I13066" s="7">
        <v>65.096000000000004</v>
      </c>
      <c r="J13066" s="2">
        <v>63.666699999999999</v>
      </c>
      <c r="K13066">
        <v>3</v>
      </c>
    </row>
    <row r="13067" spans="1:12" x14ac:dyDescent="0.25">
      <c r="A13067">
        <v>62869</v>
      </c>
      <c r="B13067" s="2">
        <v>41.798270000000002</v>
      </c>
      <c r="C13067" s="3">
        <v>2887</v>
      </c>
      <c r="E13067" t="s">
        <v>12040</v>
      </c>
      <c r="F13067" s="4" t="s">
        <v>11490</v>
      </c>
      <c r="G13067" s="5">
        <v>1985</v>
      </c>
      <c r="H13067" s="6">
        <v>0.1602015</v>
      </c>
      <c r="I13067" s="7">
        <v>70.179000000000002</v>
      </c>
    </row>
    <row r="13068" spans="1:12" x14ac:dyDescent="0.25">
      <c r="A13068">
        <v>5759</v>
      </c>
      <c r="B13068" s="2">
        <v>41.797440000000002</v>
      </c>
      <c r="C13068" s="3">
        <v>1741</v>
      </c>
      <c r="D13068" s="4">
        <v>40860</v>
      </c>
      <c r="E13068" t="s">
        <v>1155</v>
      </c>
      <c r="F13068" s="4" t="s">
        <v>1030</v>
      </c>
      <c r="G13068" s="5">
        <v>1500</v>
      </c>
      <c r="H13068" s="6">
        <v>0.21466669999999999</v>
      </c>
      <c r="I13068" s="7">
        <v>60.759</v>
      </c>
      <c r="J13068" s="2">
        <v>50</v>
      </c>
      <c r="K13068">
        <v>2</v>
      </c>
    </row>
    <row r="13069" spans="1:12" x14ac:dyDescent="0.25">
      <c r="A13069">
        <v>23002</v>
      </c>
      <c r="B13069" s="2">
        <v>41.795270000000002</v>
      </c>
      <c r="C13069" s="3">
        <v>10659</v>
      </c>
      <c r="D13069" s="4">
        <v>40060</v>
      </c>
      <c r="E13069" t="s">
        <v>4771</v>
      </c>
      <c r="F13069" s="4" t="s">
        <v>4335</v>
      </c>
      <c r="G13069" s="5">
        <v>7559</v>
      </c>
      <c r="H13069" s="6">
        <v>0.17460319999999999</v>
      </c>
      <c r="I13069" s="7">
        <v>67.682000000000002</v>
      </c>
    </row>
    <row r="13070" spans="1:12" x14ac:dyDescent="0.25">
      <c r="A13070">
        <v>96750</v>
      </c>
      <c r="B13070" s="2">
        <v>41.792900000000003</v>
      </c>
      <c r="C13070" s="3">
        <v>3516</v>
      </c>
      <c r="D13070" s="4">
        <v>25900</v>
      </c>
      <c r="E13070" t="s">
        <v>16133</v>
      </c>
      <c r="F13070" s="4" t="s">
        <v>16099</v>
      </c>
      <c r="G13070" s="5">
        <v>2326</v>
      </c>
      <c r="H13070" s="6">
        <v>0.2127202</v>
      </c>
      <c r="I13070" s="7">
        <v>61.094000000000001</v>
      </c>
      <c r="J13070" s="2">
        <v>48.25</v>
      </c>
      <c r="K13070">
        <v>4</v>
      </c>
    </row>
    <row r="13071" spans="1:12" x14ac:dyDescent="0.25">
      <c r="A13071">
        <v>13436</v>
      </c>
      <c r="B13071" s="2">
        <v>41.79233</v>
      </c>
      <c r="C13071" s="3">
        <v>64</v>
      </c>
      <c r="E13071" t="s">
        <v>2610</v>
      </c>
      <c r="F13071" s="4" t="s">
        <v>1280</v>
      </c>
      <c r="G13071" s="5">
        <v>64</v>
      </c>
      <c r="H13071" s="6">
        <v>0.125</v>
      </c>
      <c r="I13071" s="7">
        <v>76.25</v>
      </c>
    </row>
    <row r="13072" spans="1:12" x14ac:dyDescent="0.25">
      <c r="A13072">
        <v>69150</v>
      </c>
      <c r="B13072" s="2">
        <v>41.79224</v>
      </c>
      <c r="C13072" s="3">
        <v>559</v>
      </c>
      <c r="E13072" t="s">
        <v>2675</v>
      </c>
      <c r="F13072" s="4" t="s">
        <v>12738</v>
      </c>
      <c r="G13072" s="5">
        <v>356</v>
      </c>
      <c r="H13072" s="6">
        <v>0.1516854</v>
      </c>
      <c r="I13072" s="7">
        <v>71.635000000000005</v>
      </c>
      <c r="J13072" s="2">
        <v>49</v>
      </c>
      <c r="K13072">
        <v>1</v>
      </c>
    </row>
    <row r="13073" spans="1:12" x14ac:dyDescent="0.25">
      <c r="A13073">
        <v>68860</v>
      </c>
      <c r="B13073" s="2">
        <v>41.792099999999998</v>
      </c>
      <c r="C13073" s="3">
        <v>241</v>
      </c>
      <c r="E13073" t="s">
        <v>10196</v>
      </c>
      <c r="F13073" s="4" t="s">
        <v>12738</v>
      </c>
      <c r="G13073" s="5">
        <v>177</v>
      </c>
      <c r="H13073" s="6">
        <v>0.23163839999999999</v>
      </c>
      <c r="I13073" s="7">
        <v>57.813000000000002</v>
      </c>
    </row>
    <row r="13074" spans="1:12" x14ac:dyDescent="0.25">
      <c r="A13074">
        <v>57386</v>
      </c>
      <c r="B13074" s="2">
        <v>41.792020000000001</v>
      </c>
      <c r="C13074" s="3">
        <v>209</v>
      </c>
      <c r="D13074" s="4">
        <v>26700</v>
      </c>
      <c r="E13074" t="s">
        <v>4912</v>
      </c>
      <c r="F13074" s="4" t="s">
        <v>10877</v>
      </c>
      <c r="G13074" s="5">
        <v>164</v>
      </c>
      <c r="H13074" s="6">
        <v>6.7073199999999999E-2</v>
      </c>
      <c r="I13074" s="7">
        <v>86.25</v>
      </c>
    </row>
    <row r="13075" spans="1:12" x14ac:dyDescent="0.25">
      <c r="A13075">
        <v>39653</v>
      </c>
      <c r="B13075" s="2">
        <v>41.791490000000003</v>
      </c>
      <c r="C13075" s="3">
        <v>2855</v>
      </c>
      <c r="E13075" t="s">
        <v>3483</v>
      </c>
      <c r="F13075" s="4" t="s">
        <v>7633</v>
      </c>
      <c r="G13075" s="5">
        <v>2053</v>
      </c>
      <c r="H13075" s="6">
        <v>0.21518989999999999</v>
      </c>
      <c r="I13075" s="7">
        <v>60.645000000000003</v>
      </c>
    </row>
    <row r="13076" spans="1:12" x14ac:dyDescent="0.25">
      <c r="A13076">
        <v>39152</v>
      </c>
      <c r="B13076" s="2">
        <v>41.79083</v>
      </c>
      <c r="C13076" s="3">
        <v>1113</v>
      </c>
      <c r="E13076" t="s">
        <v>2529</v>
      </c>
      <c r="F13076" s="4" t="s">
        <v>7633</v>
      </c>
      <c r="G13076" s="5">
        <v>726</v>
      </c>
      <c r="H13076" s="6">
        <v>0.27272730000000001</v>
      </c>
      <c r="I13076" s="7">
        <v>50.698</v>
      </c>
    </row>
    <row r="13077" spans="1:12" x14ac:dyDescent="0.25">
      <c r="A13077">
        <v>27551</v>
      </c>
      <c r="B13077" s="2">
        <v>41.790280000000003</v>
      </c>
      <c r="C13077" s="3">
        <v>2171</v>
      </c>
      <c r="E13077" t="s">
        <v>5733</v>
      </c>
      <c r="F13077" s="4" t="s">
        <v>5642</v>
      </c>
      <c r="G13077" s="5">
        <v>1542</v>
      </c>
      <c r="H13077" s="6">
        <v>0.23007130000000001</v>
      </c>
      <c r="I13077" s="7">
        <v>58.067999999999998</v>
      </c>
    </row>
    <row r="13078" spans="1:12" x14ac:dyDescent="0.25">
      <c r="A13078">
        <v>68314</v>
      </c>
      <c r="B13078" s="2">
        <v>41.789810000000003</v>
      </c>
      <c r="C13078" s="3">
        <v>637</v>
      </c>
      <c r="D13078" s="4">
        <v>30700</v>
      </c>
      <c r="E13078" t="s">
        <v>4999</v>
      </c>
      <c r="F13078" s="4" t="s">
        <v>12738</v>
      </c>
      <c r="G13078" s="5">
        <v>416</v>
      </c>
      <c r="H13078" s="6">
        <v>0.17548079999999999</v>
      </c>
      <c r="I13078" s="7">
        <v>67.5</v>
      </c>
    </row>
    <row r="13079" spans="1:12" x14ac:dyDescent="0.25">
      <c r="A13079">
        <v>47386</v>
      </c>
      <c r="B13079" s="2">
        <v>41.789450000000002</v>
      </c>
      <c r="C13079" s="3">
        <v>1445</v>
      </c>
      <c r="D13079" s="4">
        <v>35220</v>
      </c>
      <c r="E13079" t="s">
        <v>8995</v>
      </c>
      <c r="F13079" s="4" t="s">
        <v>8800</v>
      </c>
      <c r="G13079" s="5">
        <v>1105</v>
      </c>
      <c r="H13079" s="6">
        <v>0.16923079999999999</v>
      </c>
      <c r="I13079" s="7">
        <v>68.58</v>
      </c>
    </row>
    <row r="13080" spans="1:12" x14ac:dyDescent="0.25">
      <c r="A13080">
        <v>95437</v>
      </c>
      <c r="B13080" s="2">
        <v>41.786639999999998</v>
      </c>
      <c r="C13080" s="3">
        <v>14350</v>
      </c>
      <c r="D13080" s="4">
        <v>46380</v>
      </c>
      <c r="E13080" t="s">
        <v>5902</v>
      </c>
      <c r="F13080" s="4" t="s">
        <v>15368</v>
      </c>
      <c r="G13080" s="5">
        <v>10631</v>
      </c>
      <c r="H13080" s="6">
        <v>0.24868319999999999</v>
      </c>
      <c r="I13080" s="7">
        <v>54.844000000000001</v>
      </c>
      <c r="J13080" s="2">
        <v>46.133299999999998</v>
      </c>
      <c r="K13080">
        <v>15</v>
      </c>
      <c r="L13080" s="2">
        <v>81.400000000000006</v>
      </c>
    </row>
    <row r="13081" spans="1:12" x14ac:dyDescent="0.25">
      <c r="A13081">
        <v>68438</v>
      </c>
      <c r="B13081" s="2">
        <v>41.78407</v>
      </c>
      <c r="C13081" s="3">
        <v>133</v>
      </c>
      <c r="D13081" s="4">
        <v>30700</v>
      </c>
      <c r="E13081" t="s">
        <v>12795</v>
      </c>
      <c r="F13081" s="4" t="s">
        <v>12738</v>
      </c>
      <c r="G13081" s="5">
        <v>97</v>
      </c>
      <c r="H13081" s="6">
        <v>0.1030928</v>
      </c>
      <c r="I13081" s="7">
        <v>80</v>
      </c>
    </row>
    <row r="13082" spans="1:12" x14ac:dyDescent="0.25">
      <c r="A13082">
        <v>56368</v>
      </c>
      <c r="B13082" s="2">
        <v>41.783320000000003</v>
      </c>
      <c r="C13082" s="3">
        <v>4559</v>
      </c>
      <c r="D13082" s="4">
        <v>41060</v>
      </c>
      <c r="E13082" t="s">
        <v>99</v>
      </c>
      <c r="F13082" s="4" t="s">
        <v>10428</v>
      </c>
      <c r="G13082" s="5">
        <v>3038</v>
      </c>
      <c r="H13082" s="6">
        <v>0.1632653</v>
      </c>
      <c r="I13082" s="7">
        <v>69.597999999999999</v>
      </c>
    </row>
    <row r="13083" spans="1:12" x14ac:dyDescent="0.25">
      <c r="A13083">
        <v>91776</v>
      </c>
      <c r="B13083" s="2">
        <v>41.776049999999998</v>
      </c>
      <c r="C13083" s="3">
        <v>37377</v>
      </c>
      <c r="D13083" s="4">
        <v>31080</v>
      </c>
      <c r="E13083" t="s">
        <v>15460</v>
      </c>
      <c r="F13083" s="4" t="s">
        <v>15368</v>
      </c>
      <c r="G13083" s="5">
        <v>27350</v>
      </c>
      <c r="H13083" s="6">
        <v>0.26265949999999999</v>
      </c>
      <c r="I13083" s="7">
        <v>52.42</v>
      </c>
      <c r="J13083" s="2">
        <v>34</v>
      </c>
      <c r="K13083">
        <v>7</v>
      </c>
    </row>
    <row r="13084" spans="1:12" x14ac:dyDescent="0.25">
      <c r="A13084">
        <v>52766</v>
      </c>
      <c r="B13084" s="2">
        <v>41.76934</v>
      </c>
      <c r="C13084" s="3">
        <v>836</v>
      </c>
      <c r="D13084" s="4">
        <v>34700</v>
      </c>
      <c r="E13084" t="s">
        <v>2735</v>
      </c>
      <c r="F13084" s="4" t="s">
        <v>9593</v>
      </c>
      <c r="G13084" s="5">
        <v>677</v>
      </c>
      <c r="H13084" s="6">
        <v>0.17404130000000001</v>
      </c>
      <c r="I13084" s="7">
        <v>67.727000000000004</v>
      </c>
      <c r="J13084" s="2">
        <v>58</v>
      </c>
      <c r="K13084">
        <v>1</v>
      </c>
    </row>
    <row r="13085" spans="1:12" x14ac:dyDescent="0.25">
      <c r="A13085">
        <v>2120</v>
      </c>
      <c r="B13085" s="2">
        <v>41.767650000000003</v>
      </c>
      <c r="C13085" s="3">
        <v>15072</v>
      </c>
      <c r="D13085" s="4">
        <v>14460</v>
      </c>
      <c r="E13085" t="s">
        <v>311</v>
      </c>
      <c r="F13085" s="4" t="s">
        <v>21</v>
      </c>
      <c r="G13085" s="5">
        <v>6372</v>
      </c>
      <c r="H13085" s="6">
        <v>0.36111110000000002</v>
      </c>
      <c r="I13085" s="7">
        <v>35.4</v>
      </c>
      <c r="J13085" s="2">
        <v>31.777799999999999</v>
      </c>
      <c r="K13085">
        <v>9</v>
      </c>
    </row>
    <row r="13086" spans="1:12" x14ac:dyDescent="0.25">
      <c r="A13086">
        <v>59217</v>
      </c>
      <c r="B13086" s="2">
        <v>41.766089999999998</v>
      </c>
      <c r="C13086" s="3">
        <v>296</v>
      </c>
      <c r="E13086" t="s">
        <v>9015</v>
      </c>
      <c r="F13086" s="4" t="s">
        <v>11278</v>
      </c>
      <c r="G13086" s="5">
        <v>149</v>
      </c>
      <c r="H13086" s="6">
        <v>9.3959699999999993E-2</v>
      </c>
      <c r="I13086" s="7">
        <v>81.563000000000002</v>
      </c>
    </row>
    <row r="13087" spans="1:12" x14ac:dyDescent="0.25">
      <c r="A13087">
        <v>59522</v>
      </c>
      <c r="B13087" s="2">
        <v>41.765779999999999</v>
      </c>
      <c r="C13087" s="3">
        <v>1628</v>
      </c>
      <c r="E13087" t="s">
        <v>28</v>
      </c>
      <c r="F13087" s="4" t="s">
        <v>11278</v>
      </c>
      <c r="G13087" s="5">
        <v>1167</v>
      </c>
      <c r="H13087" s="6">
        <v>0.22450729999999999</v>
      </c>
      <c r="I13087" s="7">
        <v>59</v>
      </c>
      <c r="J13087" s="2">
        <v>62</v>
      </c>
      <c r="K13087">
        <v>1</v>
      </c>
    </row>
    <row r="13088" spans="1:12" x14ac:dyDescent="0.25">
      <c r="A13088">
        <v>63344</v>
      </c>
      <c r="B13088" s="2">
        <v>41.765259999999998</v>
      </c>
      <c r="C13088" s="3">
        <v>1613</v>
      </c>
      <c r="E13088" t="s">
        <v>7966</v>
      </c>
      <c r="F13088" s="4" t="s">
        <v>12102</v>
      </c>
      <c r="G13088" s="5">
        <v>1000</v>
      </c>
      <c r="H13088" s="6">
        <v>0.19700000000000001</v>
      </c>
      <c r="I13088" s="7">
        <v>63.75</v>
      </c>
      <c r="J13088" s="2">
        <v>52</v>
      </c>
      <c r="K13088">
        <v>1</v>
      </c>
    </row>
    <row r="13089" spans="1:12" x14ac:dyDescent="0.25">
      <c r="A13089">
        <v>49715</v>
      </c>
      <c r="B13089" s="2">
        <v>41.764530000000001</v>
      </c>
      <c r="C13089" s="3">
        <v>3033</v>
      </c>
      <c r="D13089" s="4">
        <v>42300</v>
      </c>
      <c r="E13089" t="s">
        <v>9460</v>
      </c>
      <c r="F13089" s="4" t="s">
        <v>9106</v>
      </c>
      <c r="G13089" s="5">
        <v>2032</v>
      </c>
      <c r="H13089" s="6">
        <v>0.23512050000000001</v>
      </c>
      <c r="I13089" s="7">
        <v>57.158999999999999</v>
      </c>
    </row>
    <row r="13090" spans="1:12" x14ac:dyDescent="0.25">
      <c r="A13090">
        <v>61415</v>
      </c>
      <c r="B13090" s="2">
        <v>41.763770000000001</v>
      </c>
      <c r="C13090" s="3">
        <v>1654</v>
      </c>
      <c r="D13090" s="4">
        <v>15900</v>
      </c>
      <c r="E13090" t="s">
        <v>338</v>
      </c>
      <c r="F13090" s="4" t="s">
        <v>11490</v>
      </c>
      <c r="G13090" s="5">
        <v>1172</v>
      </c>
      <c r="H13090" s="6">
        <v>0.2011935</v>
      </c>
      <c r="I13090" s="7">
        <v>63.021000000000001</v>
      </c>
      <c r="J13090" s="2">
        <v>43</v>
      </c>
      <c r="K13090">
        <v>1</v>
      </c>
    </row>
    <row r="13091" spans="1:12" x14ac:dyDescent="0.25">
      <c r="A13091">
        <v>50469</v>
      </c>
      <c r="B13091" s="2">
        <v>41.763210000000001</v>
      </c>
      <c r="C13091" s="3">
        <v>1562</v>
      </c>
      <c r="D13091" s="4">
        <v>32380</v>
      </c>
      <c r="E13091" t="s">
        <v>5891</v>
      </c>
      <c r="F13091" s="4" t="s">
        <v>9593</v>
      </c>
      <c r="G13091" s="5">
        <v>1172</v>
      </c>
      <c r="H13091" s="6">
        <v>0.1645354</v>
      </c>
      <c r="I13091" s="7">
        <v>69.355000000000004</v>
      </c>
      <c r="J13091" s="2">
        <v>67</v>
      </c>
      <c r="K13091">
        <v>1</v>
      </c>
    </row>
    <row r="13092" spans="1:12" x14ac:dyDescent="0.25">
      <c r="A13092">
        <v>62242</v>
      </c>
      <c r="B13092" s="2">
        <v>41.762680000000003</v>
      </c>
      <c r="C13092" s="3">
        <v>1391</v>
      </c>
      <c r="E13092" t="s">
        <v>9059</v>
      </c>
      <c r="F13092" s="4" t="s">
        <v>11490</v>
      </c>
      <c r="G13092" s="5">
        <v>1062</v>
      </c>
      <c r="H13092" s="6">
        <v>0.17137479999999999</v>
      </c>
      <c r="I13092" s="7">
        <v>68.173000000000002</v>
      </c>
    </row>
    <row r="13093" spans="1:12" x14ac:dyDescent="0.25">
      <c r="A13093">
        <v>54611</v>
      </c>
      <c r="B13093" s="2">
        <v>41.762230000000002</v>
      </c>
      <c r="C13093" s="3">
        <v>1253</v>
      </c>
      <c r="E13093" t="s">
        <v>10306</v>
      </c>
      <c r="F13093" s="4" t="s">
        <v>10031</v>
      </c>
      <c r="G13093" s="5">
        <v>796</v>
      </c>
      <c r="H13093" s="6">
        <v>0.2085427</v>
      </c>
      <c r="I13093" s="7">
        <v>61.75</v>
      </c>
    </row>
    <row r="13094" spans="1:12" x14ac:dyDescent="0.25">
      <c r="A13094">
        <v>77853</v>
      </c>
      <c r="B13094" s="2">
        <v>41.76182</v>
      </c>
      <c r="C13094" s="3">
        <v>1238</v>
      </c>
      <c r="E13094" t="s">
        <v>14120</v>
      </c>
      <c r="F13094" s="4" t="s">
        <v>13752</v>
      </c>
      <c r="G13094" s="5">
        <v>912</v>
      </c>
      <c r="H13094" s="6">
        <v>0.2083333</v>
      </c>
      <c r="I13094" s="7">
        <v>61.786000000000001</v>
      </c>
    </row>
    <row r="13095" spans="1:12" x14ac:dyDescent="0.25">
      <c r="A13095">
        <v>33584</v>
      </c>
      <c r="B13095" s="2">
        <v>41.757460000000002</v>
      </c>
      <c r="C13095" s="3">
        <v>25495</v>
      </c>
      <c r="D13095" s="4">
        <v>45300</v>
      </c>
      <c r="E13095" t="s">
        <v>6914</v>
      </c>
      <c r="F13095" s="4" t="s">
        <v>6689</v>
      </c>
      <c r="G13095" s="5">
        <v>17299</v>
      </c>
      <c r="H13095" s="6">
        <v>0.19953760000000001</v>
      </c>
      <c r="I13095" s="7">
        <v>63.305</v>
      </c>
      <c r="J13095" s="2">
        <v>47.333300000000001</v>
      </c>
      <c r="K13095">
        <v>6</v>
      </c>
    </row>
    <row r="13096" spans="1:12" x14ac:dyDescent="0.25">
      <c r="A13096">
        <v>55793</v>
      </c>
      <c r="B13096" s="2">
        <v>41.753219999999999</v>
      </c>
      <c r="C13096" s="3">
        <v>545</v>
      </c>
      <c r="E13096" t="s">
        <v>10558</v>
      </c>
      <c r="F13096" s="4" t="s">
        <v>10428</v>
      </c>
      <c r="G13096" s="5">
        <v>405</v>
      </c>
      <c r="H13096" s="6">
        <v>0.22469140000000001</v>
      </c>
      <c r="I13096" s="7">
        <v>58.957999999999998</v>
      </c>
    </row>
    <row r="13097" spans="1:12" x14ac:dyDescent="0.25">
      <c r="A13097">
        <v>85021</v>
      </c>
      <c r="B13097" s="2">
        <v>41.747529999999998</v>
      </c>
      <c r="C13097" s="3">
        <v>37018</v>
      </c>
      <c r="D13097" s="4">
        <v>38060</v>
      </c>
      <c r="E13097" t="s">
        <v>2525</v>
      </c>
      <c r="F13097" s="4" t="s">
        <v>14962</v>
      </c>
      <c r="G13097" s="5">
        <v>23361</v>
      </c>
      <c r="H13097" s="6">
        <v>0.30482429999999999</v>
      </c>
      <c r="I13097" s="7">
        <v>45.107999999999997</v>
      </c>
      <c r="J13097" s="2">
        <v>32.2273</v>
      </c>
      <c r="K13097">
        <v>22</v>
      </c>
      <c r="L13097" s="2">
        <v>11.9</v>
      </c>
    </row>
    <row r="13098" spans="1:12" x14ac:dyDescent="0.25">
      <c r="A13098">
        <v>16117</v>
      </c>
      <c r="B13098" s="2">
        <v>41.738999999999997</v>
      </c>
      <c r="C13098" s="3">
        <v>17038</v>
      </c>
      <c r="D13098" s="4">
        <v>35260</v>
      </c>
      <c r="E13098" t="s">
        <v>3414</v>
      </c>
      <c r="F13098" s="4" t="s">
        <v>3003</v>
      </c>
      <c r="G13098" s="5">
        <v>12286</v>
      </c>
      <c r="H13098" s="6">
        <v>0.2155299</v>
      </c>
      <c r="I13098" s="7">
        <v>60.533000000000001</v>
      </c>
      <c r="J13098" s="2">
        <v>40.6</v>
      </c>
      <c r="K13098">
        <v>5</v>
      </c>
    </row>
    <row r="13099" spans="1:12" x14ac:dyDescent="0.25">
      <c r="A13099">
        <v>98682</v>
      </c>
      <c r="B13099" s="2">
        <v>41.727939999999997</v>
      </c>
      <c r="C13099" s="3">
        <v>56326</v>
      </c>
      <c r="D13099" s="4">
        <v>38900</v>
      </c>
      <c r="E13099" t="s">
        <v>16490</v>
      </c>
      <c r="F13099" s="4" t="s">
        <v>16344</v>
      </c>
      <c r="G13099" s="5">
        <v>33958</v>
      </c>
      <c r="H13099" s="6">
        <v>0.18623000000000001</v>
      </c>
      <c r="I13099" s="7">
        <v>65.596000000000004</v>
      </c>
      <c r="J13099" s="2">
        <v>50.444400000000002</v>
      </c>
      <c r="K13099">
        <v>18</v>
      </c>
      <c r="L13099" s="2">
        <v>93.9</v>
      </c>
    </row>
    <row r="13100" spans="1:12" x14ac:dyDescent="0.25">
      <c r="A13100">
        <v>97710</v>
      </c>
      <c r="B13100" s="2">
        <v>41.71978</v>
      </c>
      <c r="C13100" s="3">
        <v>160</v>
      </c>
      <c r="E13100" t="s">
        <v>16301</v>
      </c>
      <c r="F13100" s="4" t="s">
        <v>16170</v>
      </c>
      <c r="G13100" s="5">
        <v>128</v>
      </c>
      <c r="H13100" s="6">
        <v>0.25581399999999999</v>
      </c>
      <c r="I13100" s="7">
        <v>53.570999999999998</v>
      </c>
    </row>
    <row r="13101" spans="1:12" x14ac:dyDescent="0.25">
      <c r="A13101">
        <v>61540</v>
      </c>
      <c r="B13101" s="2">
        <v>41.719279999999998</v>
      </c>
      <c r="C13101" s="3">
        <v>2686</v>
      </c>
      <c r="D13101" s="4">
        <v>37900</v>
      </c>
      <c r="E13101" t="s">
        <v>11768</v>
      </c>
      <c r="F13101" s="4" t="s">
        <v>11490</v>
      </c>
      <c r="G13101" s="5">
        <v>1953</v>
      </c>
      <c r="H13101" s="6">
        <v>0.1647902</v>
      </c>
      <c r="I13101" s="7">
        <v>69.3</v>
      </c>
      <c r="J13101" s="2">
        <v>73</v>
      </c>
      <c r="K13101">
        <v>1</v>
      </c>
    </row>
    <row r="13102" spans="1:12" x14ac:dyDescent="0.25">
      <c r="A13102">
        <v>72838</v>
      </c>
      <c r="B13102" s="2">
        <v>41.718800000000002</v>
      </c>
      <c r="C13102" s="3">
        <v>107</v>
      </c>
      <c r="D13102" s="4">
        <v>40780</v>
      </c>
      <c r="E13102" t="s">
        <v>13442</v>
      </c>
      <c r="F13102" s="4" t="s">
        <v>13183</v>
      </c>
      <c r="G13102" s="5">
        <v>63</v>
      </c>
      <c r="H13102" s="6">
        <v>0.12698409999999999</v>
      </c>
      <c r="I13102" s="7">
        <v>75.832999999999998</v>
      </c>
    </row>
    <row r="13103" spans="1:12" x14ac:dyDescent="0.25">
      <c r="A13103">
        <v>73074</v>
      </c>
      <c r="B13103" s="2">
        <v>41.718609999999998</v>
      </c>
      <c r="C13103" s="3">
        <v>1121</v>
      </c>
      <c r="E13103" t="s">
        <v>4228</v>
      </c>
      <c r="F13103" s="4" t="s">
        <v>13462</v>
      </c>
      <c r="G13103" s="5">
        <v>698</v>
      </c>
      <c r="H13103" s="6">
        <v>0.21633240000000001</v>
      </c>
      <c r="I13103" s="7">
        <v>60.384999999999998</v>
      </c>
    </row>
    <row r="13104" spans="1:12" x14ac:dyDescent="0.25">
      <c r="A13104">
        <v>45337</v>
      </c>
      <c r="B13104" s="2">
        <v>41.718170000000001</v>
      </c>
      <c r="C13104" s="3">
        <v>1569</v>
      </c>
      <c r="D13104" s="4">
        <v>19380</v>
      </c>
      <c r="E13104" t="s">
        <v>8678</v>
      </c>
      <c r="F13104" s="4" t="s">
        <v>8295</v>
      </c>
      <c r="G13104" s="5">
        <v>1138</v>
      </c>
      <c r="H13104" s="6">
        <v>0.1528998</v>
      </c>
      <c r="I13104" s="7">
        <v>71.343000000000004</v>
      </c>
    </row>
    <row r="13105" spans="1:12" x14ac:dyDescent="0.25">
      <c r="A13105">
        <v>95439</v>
      </c>
      <c r="B13105" s="2">
        <v>41.717779999999998</v>
      </c>
      <c r="C13105" s="3">
        <v>565</v>
      </c>
      <c r="D13105" s="4">
        <v>42220</v>
      </c>
      <c r="E13105" t="s">
        <v>2492</v>
      </c>
      <c r="F13105" s="4" t="s">
        <v>15368</v>
      </c>
      <c r="G13105" s="5">
        <v>518</v>
      </c>
      <c r="H13105" s="6">
        <v>6.7437399999999995E-2</v>
      </c>
      <c r="I13105" s="7">
        <v>86.111000000000004</v>
      </c>
      <c r="J13105" s="2">
        <v>38</v>
      </c>
      <c r="K13105">
        <v>1</v>
      </c>
    </row>
    <row r="13106" spans="1:12" x14ac:dyDescent="0.25">
      <c r="A13106">
        <v>51652</v>
      </c>
      <c r="B13106" s="2">
        <v>41.717359999999999</v>
      </c>
      <c r="C13106" s="3">
        <v>1639</v>
      </c>
      <c r="E13106" t="s">
        <v>2741</v>
      </c>
      <c r="F13106" s="4" t="s">
        <v>9593</v>
      </c>
      <c r="G13106" s="5">
        <v>1215</v>
      </c>
      <c r="H13106" s="6">
        <v>0.1726974</v>
      </c>
      <c r="I13106" s="7">
        <v>67.917000000000002</v>
      </c>
    </row>
    <row r="13107" spans="1:12" x14ac:dyDescent="0.25">
      <c r="A13107">
        <v>60106</v>
      </c>
      <c r="B13107" s="2">
        <v>41.713900000000002</v>
      </c>
      <c r="C13107" s="3">
        <v>20149</v>
      </c>
      <c r="D13107" s="4">
        <v>16980</v>
      </c>
      <c r="E13107" t="s">
        <v>11525</v>
      </c>
      <c r="F13107" s="4" t="s">
        <v>11490</v>
      </c>
      <c r="G13107" s="5">
        <v>13246</v>
      </c>
      <c r="H13107" s="6">
        <v>0.1734108</v>
      </c>
      <c r="I13107" s="7">
        <v>67.790999999999997</v>
      </c>
      <c r="J13107" s="2">
        <v>54.5</v>
      </c>
      <c r="K13107">
        <v>6</v>
      </c>
    </row>
    <row r="13108" spans="1:12" x14ac:dyDescent="0.25">
      <c r="A13108">
        <v>46917</v>
      </c>
      <c r="B13108" s="2">
        <v>41.7104</v>
      </c>
      <c r="C13108" s="3">
        <v>2158</v>
      </c>
      <c r="D13108" s="4">
        <v>29200</v>
      </c>
      <c r="E13108" t="s">
        <v>973</v>
      </c>
      <c r="F13108" s="4" t="s">
        <v>8800</v>
      </c>
      <c r="G13108" s="5">
        <v>1389</v>
      </c>
      <c r="H13108" s="6">
        <v>0.19784170000000001</v>
      </c>
      <c r="I13108" s="7">
        <v>63.566000000000003</v>
      </c>
    </row>
    <row r="13109" spans="1:12" x14ac:dyDescent="0.25">
      <c r="A13109">
        <v>73848</v>
      </c>
      <c r="B13109" s="2">
        <v>41.709739999999996</v>
      </c>
      <c r="C13109" s="3">
        <v>2003</v>
      </c>
      <c r="E13109" t="s">
        <v>13568</v>
      </c>
      <c r="F13109" s="4" t="s">
        <v>13462</v>
      </c>
      <c r="G13109" s="5">
        <v>1348</v>
      </c>
      <c r="H13109" s="6">
        <v>0.208457</v>
      </c>
      <c r="I13109" s="7">
        <v>61.719000000000001</v>
      </c>
    </row>
    <row r="13110" spans="1:12" x14ac:dyDescent="0.25">
      <c r="A13110">
        <v>99122</v>
      </c>
      <c r="B13110" s="2">
        <v>41.708840000000002</v>
      </c>
      <c r="C13110" s="3">
        <v>3457</v>
      </c>
      <c r="E13110" t="s">
        <v>2706</v>
      </c>
      <c r="F13110" s="4" t="s">
        <v>16344</v>
      </c>
      <c r="G13110" s="5">
        <v>2395</v>
      </c>
      <c r="H13110" s="6">
        <v>0.18280469999999999</v>
      </c>
      <c r="I13110" s="7">
        <v>66.141000000000005</v>
      </c>
    </row>
    <row r="13111" spans="1:12" x14ac:dyDescent="0.25">
      <c r="A13111">
        <v>46130</v>
      </c>
      <c r="B13111" s="2">
        <v>41.707889999999999</v>
      </c>
      <c r="C13111" s="3">
        <v>2298</v>
      </c>
      <c r="D13111" s="4">
        <v>26900</v>
      </c>
      <c r="E13111" t="s">
        <v>8825</v>
      </c>
      <c r="F13111" s="4" t="s">
        <v>8800</v>
      </c>
      <c r="G13111" s="5">
        <v>1582</v>
      </c>
      <c r="H13111" s="6">
        <v>0.21049300000000001</v>
      </c>
      <c r="I13111" s="7">
        <v>61.345999999999997</v>
      </c>
    </row>
    <row r="13112" spans="1:12" x14ac:dyDescent="0.25">
      <c r="A13112">
        <v>44805</v>
      </c>
      <c r="B13112" s="2">
        <v>41.70241</v>
      </c>
      <c r="C13112" s="3">
        <v>32347</v>
      </c>
      <c r="D13112" s="4">
        <v>11740</v>
      </c>
      <c r="E13112" t="s">
        <v>212</v>
      </c>
      <c r="F13112" s="4" t="s">
        <v>8295</v>
      </c>
      <c r="G13112" s="5">
        <v>21332</v>
      </c>
      <c r="H13112" s="6">
        <v>0.24128069999999999</v>
      </c>
      <c r="I13112" s="7">
        <v>56.024000000000001</v>
      </c>
      <c r="J13112" s="2">
        <v>45.8095</v>
      </c>
      <c r="K13112">
        <v>21</v>
      </c>
      <c r="L13112" s="2">
        <v>80</v>
      </c>
    </row>
    <row r="13113" spans="1:12" x14ac:dyDescent="0.25">
      <c r="A13113">
        <v>95969</v>
      </c>
      <c r="B13113" s="2">
        <v>41.692390000000003</v>
      </c>
      <c r="C13113" s="3">
        <v>27443</v>
      </c>
      <c r="D13113" s="4">
        <v>17020</v>
      </c>
      <c r="E13113" t="s">
        <v>3821</v>
      </c>
      <c r="F13113" s="4" t="s">
        <v>15368</v>
      </c>
      <c r="G13113" s="5">
        <v>20558</v>
      </c>
      <c r="H13113" s="6">
        <v>0.2377177</v>
      </c>
      <c r="I13113" s="7">
        <v>56.637999999999998</v>
      </c>
      <c r="J13113" s="2">
        <v>44</v>
      </c>
      <c r="K13113">
        <v>12</v>
      </c>
      <c r="L13113" s="2">
        <v>72.099999999999994</v>
      </c>
    </row>
    <row r="13114" spans="1:12" x14ac:dyDescent="0.25">
      <c r="A13114">
        <v>19964</v>
      </c>
      <c r="B13114" s="2">
        <v>41.68723</v>
      </c>
      <c r="C13114" s="3">
        <v>1355</v>
      </c>
      <c r="D13114" s="4">
        <v>20100</v>
      </c>
      <c r="E13114" t="s">
        <v>4329</v>
      </c>
      <c r="F13114" s="4" t="s">
        <v>4311</v>
      </c>
      <c r="G13114" s="5">
        <v>976</v>
      </c>
      <c r="H13114" s="6">
        <v>0.19242580000000001</v>
      </c>
      <c r="I13114" s="7">
        <v>64.463999999999999</v>
      </c>
    </row>
    <row r="13115" spans="1:12" x14ac:dyDescent="0.25">
      <c r="A13115">
        <v>52318</v>
      </c>
      <c r="B13115" s="2">
        <v>41.68683</v>
      </c>
      <c r="C13115" s="3">
        <v>857</v>
      </c>
      <c r="D13115" s="4">
        <v>16300</v>
      </c>
      <c r="E13115" t="s">
        <v>788</v>
      </c>
      <c r="F13115" s="4" t="s">
        <v>9593</v>
      </c>
      <c r="G13115" s="5">
        <v>665</v>
      </c>
      <c r="H13115" s="6">
        <v>0.12781960000000001</v>
      </c>
      <c r="I13115" s="7">
        <v>75.625</v>
      </c>
      <c r="J13115" s="2">
        <v>40</v>
      </c>
      <c r="K13115">
        <v>1</v>
      </c>
    </row>
    <row r="13116" spans="1:12" x14ac:dyDescent="0.25">
      <c r="A13116">
        <v>56054</v>
      </c>
      <c r="B13116" s="2">
        <v>41.686520000000002</v>
      </c>
      <c r="C13116" s="3">
        <v>879</v>
      </c>
      <c r="D13116" s="4">
        <v>31860</v>
      </c>
      <c r="E13116" t="s">
        <v>1535</v>
      </c>
      <c r="F13116" s="4" t="s">
        <v>10428</v>
      </c>
      <c r="G13116" s="5">
        <v>633</v>
      </c>
      <c r="H13116" s="6">
        <v>0.15639810000000001</v>
      </c>
      <c r="I13116" s="7">
        <v>70.682000000000002</v>
      </c>
      <c r="J13116" s="2">
        <v>49</v>
      </c>
      <c r="K13116">
        <v>1</v>
      </c>
    </row>
    <row r="13117" spans="1:12" x14ac:dyDescent="0.25">
      <c r="A13117">
        <v>99693</v>
      </c>
      <c r="B13117" s="2">
        <v>41.686329999999998</v>
      </c>
      <c r="C13117" s="3">
        <v>252</v>
      </c>
      <c r="E13117" t="s">
        <v>6121</v>
      </c>
      <c r="F13117" s="4" t="s">
        <v>16604</v>
      </c>
      <c r="G13117" s="5">
        <v>172</v>
      </c>
      <c r="H13117" s="6">
        <v>0.22543350000000001</v>
      </c>
      <c r="I13117" s="7">
        <v>58.75</v>
      </c>
    </row>
    <row r="13118" spans="1:12" x14ac:dyDescent="0.25">
      <c r="A13118">
        <v>1570</v>
      </c>
      <c r="B13118" s="2">
        <v>41.683410000000002</v>
      </c>
      <c r="C13118" s="3">
        <v>16805</v>
      </c>
      <c r="D13118" s="4">
        <v>49340</v>
      </c>
      <c r="E13118" t="s">
        <v>198</v>
      </c>
      <c r="F13118" s="4" t="s">
        <v>21</v>
      </c>
      <c r="G13118" s="5">
        <v>12062</v>
      </c>
      <c r="H13118" s="6">
        <v>0.2222499</v>
      </c>
      <c r="I13118" s="7">
        <v>59.3</v>
      </c>
      <c r="J13118" s="2">
        <v>48</v>
      </c>
      <c r="K13118">
        <v>4</v>
      </c>
    </row>
    <row r="13119" spans="1:12" x14ac:dyDescent="0.25">
      <c r="A13119">
        <v>11385</v>
      </c>
      <c r="B13119" s="2">
        <v>41.664389999999997</v>
      </c>
      <c r="C13119" s="3">
        <v>100132</v>
      </c>
      <c r="D13119" s="4">
        <v>35620</v>
      </c>
      <c r="E13119" t="s">
        <v>1435</v>
      </c>
      <c r="F13119" s="4" t="s">
        <v>1280</v>
      </c>
      <c r="G13119" s="5">
        <v>67375</v>
      </c>
      <c r="H13119" s="6">
        <v>0.21245269999999999</v>
      </c>
      <c r="I13119" s="7">
        <v>60.993000000000002</v>
      </c>
      <c r="J13119" s="2">
        <v>37.333300000000001</v>
      </c>
      <c r="K13119">
        <v>42</v>
      </c>
      <c r="L13119" s="2">
        <v>35.700000000000003</v>
      </c>
    </row>
    <row r="13120" spans="1:12" x14ac:dyDescent="0.25">
      <c r="A13120">
        <v>82323</v>
      </c>
      <c r="B13120" s="2">
        <v>41.648249999999997</v>
      </c>
      <c r="C13120" s="3">
        <v>94</v>
      </c>
      <c r="E13120" t="s">
        <v>8250</v>
      </c>
      <c r="F13120" s="4" t="s">
        <v>14657</v>
      </c>
      <c r="G13120" s="5">
        <v>82</v>
      </c>
      <c r="H13120" s="6">
        <v>8.4337300000000004E-2</v>
      </c>
      <c r="I13120" s="7">
        <v>83.125</v>
      </c>
    </row>
    <row r="13121" spans="1:12" x14ac:dyDescent="0.25">
      <c r="A13121">
        <v>54935</v>
      </c>
      <c r="B13121" s="2">
        <v>41.641350000000003</v>
      </c>
      <c r="C13121" s="3">
        <v>42259</v>
      </c>
      <c r="D13121" s="4">
        <v>22540</v>
      </c>
      <c r="E13121" t="s">
        <v>10405</v>
      </c>
      <c r="F13121" s="4" t="s">
        <v>10031</v>
      </c>
      <c r="G13121" s="5">
        <v>28747</v>
      </c>
      <c r="H13121" s="6">
        <v>0.22342419999999999</v>
      </c>
      <c r="I13121" s="7">
        <v>59.088000000000001</v>
      </c>
      <c r="J13121" s="2">
        <v>50.5625</v>
      </c>
      <c r="K13121">
        <v>16</v>
      </c>
      <c r="L13121" s="2">
        <v>94.1</v>
      </c>
    </row>
    <row r="13122" spans="1:12" x14ac:dyDescent="0.25">
      <c r="A13122">
        <v>17345</v>
      </c>
      <c r="B13122" s="2">
        <v>41.633159999999997</v>
      </c>
      <c r="C13122" s="3">
        <v>7625</v>
      </c>
      <c r="D13122" s="4">
        <v>49620</v>
      </c>
      <c r="E13122" t="s">
        <v>272</v>
      </c>
      <c r="F13122" s="4" t="s">
        <v>3003</v>
      </c>
      <c r="G13122" s="5">
        <v>5482</v>
      </c>
      <c r="H13122" s="6">
        <v>0.14408170000000001</v>
      </c>
      <c r="I13122" s="7">
        <v>72.798000000000002</v>
      </c>
      <c r="J13122" s="2">
        <v>54.666699999999999</v>
      </c>
      <c r="K13122">
        <v>3</v>
      </c>
    </row>
    <row r="13123" spans="1:12" x14ac:dyDescent="0.25">
      <c r="A13123">
        <v>73945</v>
      </c>
      <c r="B13123" s="2">
        <v>41.63138</v>
      </c>
      <c r="C13123" s="3">
        <v>3362</v>
      </c>
      <c r="D13123" s="4">
        <v>25100</v>
      </c>
      <c r="E13123" t="s">
        <v>13581</v>
      </c>
      <c r="F13123" s="4" t="s">
        <v>13462</v>
      </c>
      <c r="G13123" s="5">
        <v>1950</v>
      </c>
      <c r="H13123" s="6">
        <v>0.1952845</v>
      </c>
      <c r="I13123" s="7">
        <v>63.947000000000003</v>
      </c>
      <c r="J13123" s="2">
        <v>38</v>
      </c>
      <c r="K13123">
        <v>1</v>
      </c>
    </row>
    <row r="13124" spans="1:12" x14ac:dyDescent="0.25">
      <c r="A13124">
        <v>96783</v>
      </c>
      <c r="B13124" s="2">
        <v>41.630549999999999</v>
      </c>
      <c r="C13124" s="3">
        <v>2190</v>
      </c>
      <c r="D13124" s="4">
        <v>25900</v>
      </c>
      <c r="E13124" t="s">
        <v>16159</v>
      </c>
      <c r="F13124" s="4" t="s">
        <v>16099</v>
      </c>
      <c r="G13124" s="5">
        <v>1537</v>
      </c>
      <c r="H13124" s="6">
        <v>0.3036411</v>
      </c>
      <c r="I13124" s="7">
        <v>45.220999999999997</v>
      </c>
      <c r="J13124" s="2">
        <v>26</v>
      </c>
      <c r="K13124">
        <v>1</v>
      </c>
    </row>
    <row r="13125" spans="1:12" x14ac:dyDescent="0.25">
      <c r="A13125">
        <v>65052</v>
      </c>
      <c r="B13125" s="2">
        <v>41.629519999999999</v>
      </c>
      <c r="C13125" s="3">
        <v>3556</v>
      </c>
      <c r="E13125" t="s">
        <v>12357</v>
      </c>
      <c r="F13125" s="4" t="s">
        <v>12102</v>
      </c>
      <c r="G13125" s="5">
        <v>2717</v>
      </c>
      <c r="H13125" s="6">
        <v>0.2373942</v>
      </c>
      <c r="I13125" s="7">
        <v>56.667000000000002</v>
      </c>
    </row>
    <row r="13126" spans="1:12" x14ac:dyDescent="0.25">
      <c r="A13126">
        <v>51001</v>
      </c>
      <c r="B13126" s="2">
        <v>41.628480000000003</v>
      </c>
      <c r="C13126" s="3">
        <v>2407</v>
      </c>
      <c r="D13126" s="4">
        <v>43580</v>
      </c>
      <c r="E13126" t="s">
        <v>2757</v>
      </c>
      <c r="F13126" s="4" t="s">
        <v>9593</v>
      </c>
      <c r="G13126" s="5">
        <v>1656</v>
      </c>
      <c r="H13126" s="6">
        <v>0.18719810000000001</v>
      </c>
      <c r="I13126" s="7">
        <v>65.325999999999993</v>
      </c>
      <c r="J13126" s="2">
        <v>28</v>
      </c>
      <c r="K13126">
        <v>1</v>
      </c>
    </row>
    <row r="13127" spans="1:12" x14ac:dyDescent="0.25">
      <c r="A13127">
        <v>37066</v>
      </c>
      <c r="B13127" s="2">
        <v>41.620899999999999</v>
      </c>
      <c r="C13127" s="3">
        <v>45012</v>
      </c>
      <c r="D13127" s="4">
        <v>34980</v>
      </c>
      <c r="E13127" t="s">
        <v>7372</v>
      </c>
      <c r="F13127" s="4" t="s">
        <v>7348</v>
      </c>
      <c r="G13127" s="5">
        <v>30033</v>
      </c>
      <c r="H13127" s="6">
        <v>0.2205907</v>
      </c>
      <c r="I13127" s="7">
        <v>59.555</v>
      </c>
      <c r="J13127" s="2">
        <v>46.666699999999999</v>
      </c>
      <c r="K13127">
        <v>9</v>
      </c>
    </row>
    <row r="13128" spans="1:12" x14ac:dyDescent="0.25">
      <c r="A13128">
        <v>47802</v>
      </c>
      <c r="B13128" s="2">
        <v>41.607939999999999</v>
      </c>
      <c r="C13128" s="3">
        <v>34487</v>
      </c>
      <c r="D13128" s="4">
        <v>45460</v>
      </c>
      <c r="E13128" t="s">
        <v>9060</v>
      </c>
      <c r="F13128" s="4" t="s">
        <v>8800</v>
      </c>
      <c r="G13128" s="5">
        <v>24118</v>
      </c>
      <c r="H13128" s="6">
        <v>0.23924039999999999</v>
      </c>
      <c r="I13128" s="7">
        <v>56.325000000000003</v>
      </c>
      <c r="J13128" s="2">
        <v>46.2667</v>
      </c>
      <c r="K13128">
        <v>15</v>
      </c>
      <c r="L13128" s="2">
        <v>82</v>
      </c>
    </row>
    <row r="13129" spans="1:12" x14ac:dyDescent="0.25">
      <c r="A13129">
        <v>60101</v>
      </c>
      <c r="B13129" s="2">
        <v>41.596029999999999</v>
      </c>
      <c r="C13129" s="3">
        <v>39708</v>
      </c>
      <c r="D13129" s="4">
        <v>16980</v>
      </c>
      <c r="E13129" t="s">
        <v>885</v>
      </c>
      <c r="F13129" s="4" t="s">
        <v>11490</v>
      </c>
      <c r="G13129" s="5">
        <v>25643</v>
      </c>
      <c r="H13129" s="6">
        <v>0.20242550000000001</v>
      </c>
      <c r="I13129" s="7">
        <v>62.686</v>
      </c>
      <c r="J13129" s="2">
        <v>47.555599999999998</v>
      </c>
      <c r="K13129">
        <v>9</v>
      </c>
    </row>
    <row r="13130" spans="1:12" x14ac:dyDescent="0.25">
      <c r="A13130">
        <v>49519</v>
      </c>
      <c r="B13130" s="2">
        <v>41.585509999999999</v>
      </c>
      <c r="C13130" s="3">
        <v>28416</v>
      </c>
      <c r="D13130" s="4">
        <v>24340</v>
      </c>
      <c r="E13130" t="s">
        <v>511</v>
      </c>
      <c r="F13130" s="4" t="s">
        <v>9106</v>
      </c>
      <c r="G13130" s="5">
        <v>18308</v>
      </c>
      <c r="H13130" s="6">
        <v>0.2379288</v>
      </c>
      <c r="I13130" s="7">
        <v>56.548999999999999</v>
      </c>
      <c r="J13130" s="2">
        <v>55.666699999999999</v>
      </c>
      <c r="K13130">
        <v>6</v>
      </c>
    </row>
    <row r="13131" spans="1:12" x14ac:dyDescent="0.25">
      <c r="A13131">
        <v>22610</v>
      </c>
      <c r="B13131" s="2">
        <v>41.580829999999999</v>
      </c>
      <c r="C13131" s="3">
        <v>1616</v>
      </c>
      <c r="D13131" s="4">
        <v>47900</v>
      </c>
      <c r="E13131" t="s">
        <v>4687</v>
      </c>
      <c r="F13131" s="4" t="s">
        <v>4335</v>
      </c>
      <c r="G13131" s="5">
        <v>1263</v>
      </c>
      <c r="H13131" s="6">
        <v>0.1219319</v>
      </c>
      <c r="I13131" s="7">
        <v>76.590999999999994</v>
      </c>
    </row>
    <row r="13132" spans="1:12" x14ac:dyDescent="0.25">
      <c r="A13132">
        <v>84645</v>
      </c>
      <c r="B13132" s="2">
        <v>41.580210000000001</v>
      </c>
      <c r="C13132" s="3">
        <v>2933</v>
      </c>
      <c r="D13132" s="4">
        <v>39340</v>
      </c>
      <c r="E13132" t="s">
        <v>14921</v>
      </c>
      <c r="F13132" s="4" t="s">
        <v>14851</v>
      </c>
      <c r="G13132" s="5">
        <v>1324</v>
      </c>
      <c r="H13132" s="6">
        <v>0.17220540000000001</v>
      </c>
      <c r="I13132" s="7">
        <v>67.903000000000006</v>
      </c>
    </row>
    <row r="13133" spans="1:12" x14ac:dyDescent="0.25">
      <c r="A13133">
        <v>76272</v>
      </c>
      <c r="B13133" s="2">
        <v>41.579160000000002</v>
      </c>
      <c r="C13133" s="3">
        <v>4598</v>
      </c>
      <c r="D13133" s="4">
        <v>23620</v>
      </c>
      <c r="E13133" t="s">
        <v>3942</v>
      </c>
      <c r="F13133" s="4" t="s">
        <v>13752</v>
      </c>
      <c r="G13133" s="5">
        <v>3035</v>
      </c>
      <c r="H13133" s="6">
        <v>0.138715</v>
      </c>
      <c r="I13133" s="7">
        <v>73.69</v>
      </c>
      <c r="J13133" s="2">
        <v>65</v>
      </c>
      <c r="K13133">
        <v>1</v>
      </c>
    </row>
    <row r="13134" spans="1:12" x14ac:dyDescent="0.25">
      <c r="A13134">
        <v>68310</v>
      </c>
      <c r="B13134" s="2">
        <v>41.57602</v>
      </c>
      <c r="C13134" s="3">
        <v>14272</v>
      </c>
      <c r="D13134" s="4">
        <v>13100</v>
      </c>
      <c r="E13134" t="s">
        <v>7244</v>
      </c>
      <c r="F13134" s="4" t="s">
        <v>12738</v>
      </c>
      <c r="G13134" s="5">
        <v>10079</v>
      </c>
      <c r="H13134" s="6">
        <v>0.22145049999999999</v>
      </c>
      <c r="I13134" s="7">
        <v>59.387</v>
      </c>
      <c r="J13134" s="2">
        <v>46.857100000000003</v>
      </c>
      <c r="K13134">
        <v>7</v>
      </c>
    </row>
    <row r="13135" spans="1:12" x14ac:dyDescent="0.25">
      <c r="A13135">
        <v>30818</v>
      </c>
      <c r="B13135" s="2">
        <v>41.573540000000001</v>
      </c>
      <c r="C13135" s="3">
        <v>442</v>
      </c>
      <c r="E13135" t="s">
        <v>5882</v>
      </c>
      <c r="F13135" s="4" t="s">
        <v>6363</v>
      </c>
      <c r="G13135" s="5">
        <v>310</v>
      </c>
      <c r="H13135" s="6">
        <v>0.25080390000000002</v>
      </c>
      <c r="I13135" s="7">
        <v>54.313000000000002</v>
      </c>
    </row>
    <row r="13136" spans="1:12" x14ac:dyDescent="0.25">
      <c r="A13136">
        <v>79506</v>
      </c>
      <c r="B13136" s="2">
        <v>41.573309999999999</v>
      </c>
      <c r="C13136" s="3">
        <v>824</v>
      </c>
      <c r="D13136" s="4">
        <v>45020</v>
      </c>
      <c r="E13136" t="s">
        <v>12173</v>
      </c>
      <c r="F13136" s="4" t="s">
        <v>13752</v>
      </c>
      <c r="G13136" s="5">
        <v>616</v>
      </c>
      <c r="H13136" s="6">
        <v>0.2139384</v>
      </c>
      <c r="I13136" s="7">
        <v>60.682000000000002</v>
      </c>
    </row>
    <row r="13137" spans="1:12" x14ac:dyDescent="0.25">
      <c r="A13137">
        <v>62649</v>
      </c>
      <c r="B13137" s="2">
        <v>41.573090000000001</v>
      </c>
      <c r="C13137" s="3">
        <v>437</v>
      </c>
      <c r="D13137" s="4">
        <v>41180</v>
      </c>
      <c r="E13137" t="s">
        <v>11996</v>
      </c>
      <c r="F13137" s="4" t="s">
        <v>11490</v>
      </c>
      <c r="G13137" s="5">
        <v>319</v>
      </c>
      <c r="H13137" s="6">
        <v>0.19375000000000001</v>
      </c>
      <c r="I13137" s="7">
        <v>64.167000000000002</v>
      </c>
      <c r="J13137" s="2">
        <v>67.5</v>
      </c>
      <c r="K13137">
        <v>2</v>
      </c>
    </row>
    <row r="13138" spans="1:12" x14ac:dyDescent="0.25">
      <c r="A13138">
        <v>47346</v>
      </c>
      <c r="B13138" s="2">
        <v>41.572360000000003</v>
      </c>
      <c r="C13138" s="3">
        <v>3957</v>
      </c>
      <c r="D13138" s="4">
        <v>39980</v>
      </c>
      <c r="E13138" t="s">
        <v>4591</v>
      </c>
      <c r="F13138" s="4" t="s">
        <v>8800</v>
      </c>
      <c r="G13138" s="5">
        <v>2753</v>
      </c>
      <c r="H13138" s="6">
        <v>0.20769789999999999</v>
      </c>
      <c r="I13138" s="7">
        <v>61.75</v>
      </c>
      <c r="J13138" s="2">
        <v>53.2</v>
      </c>
      <c r="K13138">
        <v>5</v>
      </c>
    </row>
    <row r="13139" spans="1:12" x14ac:dyDescent="0.25">
      <c r="A13139">
        <v>58433</v>
      </c>
      <c r="B13139" s="2">
        <v>41.571510000000004</v>
      </c>
      <c r="C13139" s="3">
        <v>1026</v>
      </c>
      <c r="E13139" t="s">
        <v>11166</v>
      </c>
      <c r="F13139" s="4" t="s">
        <v>11069</v>
      </c>
      <c r="G13139" s="5">
        <v>774</v>
      </c>
      <c r="H13139" s="6">
        <v>0.203871</v>
      </c>
      <c r="I13139" s="7">
        <v>62.411000000000001</v>
      </c>
      <c r="J13139" s="2">
        <v>51</v>
      </c>
      <c r="K13139">
        <v>2</v>
      </c>
    </row>
    <row r="13140" spans="1:12" x14ac:dyDescent="0.25">
      <c r="A13140">
        <v>97303</v>
      </c>
      <c r="B13140" s="2">
        <v>41.565359999999998</v>
      </c>
      <c r="C13140" s="3">
        <v>38717</v>
      </c>
      <c r="D13140" s="4">
        <v>41420</v>
      </c>
      <c r="E13140" t="s">
        <v>281</v>
      </c>
      <c r="F13140" s="4" t="s">
        <v>16170</v>
      </c>
      <c r="G13140" s="5">
        <v>24943</v>
      </c>
      <c r="H13140" s="6">
        <v>0.24123</v>
      </c>
      <c r="I13140" s="7">
        <v>55.95</v>
      </c>
      <c r="J13140" s="2">
        <v>48.7059</v>
      </c>
      <c r="K13140">
        <v>17</v>
      </c>
      <c r="L13140" s="2">
        <v>90.3</v>
      </c>
    </row>
    <row r="13141" spans="1:12" x14ac:dyDescent="0.25">
      <c r="A13141">
        <v>62424</v>
      </c>
      <c r="B13141" s="2">
        <v>41.559060000000002</v>
      </c>
      <c r="C13141" s="3">
        <v>2221</v>
      </c>
      <c r="D13141" s="4">
        <v>20820</v>
      </c>
      <c r="E13141" t="s">
        <v>11945</v>
      </c>
      <c r="F13141" s="4" t="s">
        <v>11490</v>
      </c>
      <c r="G13141" s="5">
        <v>1368</v>
      </c>
      <c r="H13141" s="6">
        <v>0.15423980000000001</v>
      </c>
      <c r="I13141" s="7">
        <v>70.98</v>
      </c>
    </row>
    <row r="13142" spans="1:12" x14ac:dyDescent="0.25">
      <c r="A13142">
        <v>53042</v>
      </c>
      <c r="B13142" s="2">
        <v>41.557540000000003</v>
      </c>
      <c r="C13142" s="3">
        <v>7144</v>
      </c>
      <c r="D13142" s="4">
        <v>31820</v>
      </c>
      <c r="E13142" t="s">
        <v>10050</v>
      </c>
      <c r="F13142" s="4" t="s">
        <v>10031</v>
      </c>
      <c r="G13142" s="5">
        <v>4975</v>
      </c>
      <c r="H13142" s="6">
        <v>0.1571543</v>
      </c>
      <c r="I13142" s="7">
        <v>70.465999999999994</v>
      </c>
      <c r="J13142" s="2">
        <v>56.5</v>
      </c>
      <c r="K13142">
        <v>4</v>
      </c>
    </row>
    <row r="13143" spans="1:12" x14ac:dyDescent="0.25">
      <c r="A13143">
        <v>23022</v>
      </c>
      <c r="B13143" s="2">
        <v>41.556170000000002</v>
      </c>
      <c r="C13143" s="3">
        <v>1391</v>
      </c>
      <c r="D13143" s="4">
        <v>16820</v>
      </c>
      <c r="E13143" t="s">
        <v>4777</v>
      </c>
      <c r="F13143" s="4" t="s">
        <v>4335</v>
      </c>
      <c r="G13143" s="5">
        <v>735</v>
      </c>
      <c r="H13143" s="6">
        <v>0.25714290000000001</v>
      </c>
      <c r="I13143" s="7">
        <v>53.182000000000002</v>
      </c>
      <c r="J13143" s="2">
        <v>61</v>
      </c>
      <c r="K13143">
        <v>1</v>
      </c>
    </row>
    <row r="13144" spans="1:12" x14ac:dyDescent="0.25">
      <c r="A13144">
        <v>95573</v>
      </c>
      <c r="B13144" s="2">
        <v>41.555729999999997</v>
      </c>
      <c r="C13144" s="3">
        <v>1432</v>
      </c>
      <c r="D13144" s="4">
        <v>21700</v>
      </c>
      <c r="E13144" t="s">
        <v>11449</v>
      </c>
      <c r="F13144" s="4" t="s">
        <v>15368</v>
      </c>
      <c r="G13144" s="5">
        <v>1113</v>
      </c>
      <c r="H13144" s="6">
        <v>0.25516620000000001</v>
      </c>
      <c r="I13144" s="7">
        <v>53.523000000000003</v>
      </c>
    </row>
    <row r="13145" spans="1:12" x14ac:dyDescent="0.25">
      <c r="A13145">
        <v>61232</v>
      </c>
      <c r="B13145" s="2">
        <v>41.555219999999998</v>
      </c>
      <c r="C13145" s="3">
        <v>1557</v>
      </c>
      <c r="D13145" s="4">
        <v>19340</v>
      </c>
      <c r="E13145" t="s">
        <v>7243</v>
      </c>
      <c r="F13145" s="4" t="s">
        <v>11490</v>
      </c>
      <c r="G13145" s="5">
        <v>1021</v>
      </c>
      <c r="H13145" s="6">
        <v>0.13992170000000001</v>
      </c>
      <c r="I13145" s="7">
        <v>73.438000000000002</v>
      </c>
    </row>
    <row r="13146" spans="1:12" x14ac:dyDescent="0.25">
      <c r="A13146">
        <v>58710</v>
      </c>
      <c r="B13146" s="2">
        <v>41.554870000000001</v>
      </c>
      <c r="C13146" s="3">
        <v>538</v>
      </c>
      <c r="D13146" s="4">
        <v>33500</v>
      </c>
      <c r="E13146" t="s">
        <v>11231</v>
      </c>
      <c r="F13146" s="4" t="s">
        <v>11069</v>
      </c>
      <c r="G13146" s="5">
        <v>439</v>
      </c>
      <c r="H13146" s="6">
        <v>0.1480638</v>
      </c>
      <c r="I13146" s="7">
        <v>72.031000000000006</v>
      </c>
    </row>
    <row r="13147" spans="1:12" x14ac:dyDescent="0.25">
      <c r="A13147">
        <v>52334</v>
      </c>
      <c r="B13147" s="2">
        <v>41.554729999999999</v>
      </c>
      <c r="C13147" s="3">
        <v>219</v>
      </c>
      <c r="E13147" t="s">
        <v>9968</v>
      </c>
      <c r="F13147" s="4" t="s">
        <v>9593</v>
      </c>
      <c r="G13147" s="5">
        <v>172</v>
      </c>
      <c r="H13147" s="6">
        <v>0.1453488</v>
      </c>
      <c r="I13147" s="7">
        <v>72.5</v>
      </c>
    </row>
    <row r="13148" spans="1:12" x14ac:dyDescent="0.25">
      <c r="A13148">
        <v>70632</v>
      </c>
      <c r="B13148" s="2">
        <v>41.554569999999998</v>
      </c>
      <c r="C13148" s="3">
        <v>603</v>
      </c>
      <c r="D13148" s="4">
        <v>29340</v>
      </c>
      <c r="E13148" t="s">
        <v>13034</v>
      </c>
      <c r="F13148" s="4" t="s">
        <v>12927</v>
      </c>
      <c r="G13148" s="5">
        <v>460</v>
      </c>
      <c r="H13148" s="6">
        <v>0.16485900000000001</v>
      </c>
      <c r="I13148" s="7">
        <v>69.125</v>
      </c>
    </row>
    <row r="13149" spans="1:12" x14ac:dyDescent="0.25">
      <c r="A13149">
        <v>50655</v>
      </c>
      <c r="B13149" s="2">
        <v>41.55433</v>
      </c>
      <c r="C13149" s="3">
        <v>732</v>
      </c>
      <c r="E13149" t="s">
        <v>224</v>
      </c>
      <c r="F13149" s="4" t="s">
        <v>9593</v>
      </c>
      <c r="G13149" s="5">
        <v>542</v>
      </c>
      <c r="H13149" s="6">
        <v>0.19705339999999999</v>
      </c>
      <c r="I13149" s="7">
        <v>63.558</v>
      </c>
    </row>
    <row r="13150" spans="1:12" x14ac:dyDescent="0.25">
      <c r="A13150">
        <v>36207</v>
      </c>
      <c r="B13150" s="2">
        <v>41.550690000000003</v>
      </c>
      <c r="C13150" s="3">
        <v>20725</v>
      </c>
      <c r="D13150" s="4">
        <v>11500</v>
      </c>
      <c r="E13150" t="s">
        <v>7210</v>
      </c>
      <c r="F13150" s="4" t="s">
        <v>7027</v>
      </c>
      <c r="G13150" s="5">
        <v>14654</v>
      </c>
      <c r="H13150" s="6">
        <v>0.25029000000000001</v>
      </c>
      <c r="I13150" s="7">
        <v>54.354999999999997</v>
      </c>
      <c r="J13150" s="2">
        <v>44</v>
      </c>
      <c r="K13150">
        <v>3</v>
      </c>
    </row>
    <row r="13151" spans="1:12" x14ac:dyDescent="0.25">
      <c r="A13151">
        <v>57269</v>
      </c>
      <c r="B13151" s="2">
        <v>41.5471</v>
      </c>
      <c r="C13151" s="3">
        <v>559</v>
      </c>
      <c r="E13151" t="s">
        <v>10930</v>
      </c>
      <c r="F13151" s="4" t="s">
        <v>10877</v>
      </c>
      <c r="G13151" s="5">
        <v>360</v>
      </c>
      <c r="H13151" s="6">
        <v>0.2111111</v>
      </c>
      <c r="I13151" s="7">
        <v>61.125</v>
      </c>
    </row>
    <row r="13152" spans="1:12" x14ac:dyDescent="0.25">
      <c r="A13152">
        <v>40055</v>
      </c>
      <c r="B13152" s="2">
        <v>41.54665</v>
      </c>
      <c r="C13152" s="3">
        <v>2039</v>
      </c>
      <c r="D13152" s="4">
        <v>31140</v>
      </c>
      <c r="E13152" t="s">
        <v>5781</v>
      </c>
      <c r="F13152" s="4" t="s">
        <v>7883</v>
      </c>
      <c r="G13152" s="5">
        <v>1503</v>
      </c>
      <c r="H13152" s="6">
        <v>0.13763300000000001</v>
      </c>
      <c r="I13152" s="7">
        <v>73.813999999999993</v>
      </c>
    </row>
    <row r="13153" spans="1:12" x14ac:dyDescent="0.25">
      <c r="A13153">
        <v>77833</v>
      </c>
      <c r="B13153" s="2">
        <v>41.541809999999998</v>
      </c>
      <c r="C13153" s="3">
        <v>29033</v>
      </c>
      <c r="D13153" s="4">
        <v>14780</v>
      </c>
      <c r="E13153" t="s">
        <v>14118</v>
      </c>
      <c r="F13153" s="4" t="s">
        <v>13752</v>
      </c>
      <c r="G13153" s="5">
        <v>18770</v>
      </c>
      <c r="H13153" s="6">
        <v>0.22588040000000001</v>
      </c>
      <c r="I13153" s="7">
        <v>58.563000000000002</v>
      </c>
      <c r="J13153" s="2">
        <v>51.636400000000002</v>
      </c>
      <c r="K13153">
        <v>11</v>
      </c>
      <c r="L13153" s="2">
        <v>96</v>
      </c>
    </row>
    <row r="13154" spans="1:12" x14ac:dyDescent="0.25">
      <c r="A13154">
        <v>50025</v>
      </c>
      <c r="B13154" s="2">
        <v>41.536760000000001</v>
      </c>
      <c r="C13154" s="3">
        <v>3176</v>
      </c>
      <c r="E13154" t="s">
        <v>1641</v>
      </c>
      <c r="F13154" s="4" t="s">
        <v>9593</v>
      </c>
      <c r="G13154" s="5">
        <v>2339</v>
      </c>
      <c r="H13154" s="6">
        <v>0.19487180000000001</v>
      </c>
      <c r="I13154" s="7">
        <v>63.912999999999997</v>
      </c>
      <c r="J13154" s="2">
        <v>72</v>
      </c>
      <c r="K13154">
        <v>1</v>
      </c>
    </row>
    <row r="13155" spans="1:12" x14ac:dyDescent="0.25">
      <c r="A13155">
        <v>53221</v>
      </c>
      <c r="B13155" s="2">
        <v>41.529809999999998</v>
      </c>
      <c r="C13155" s="3">
        <v>39338</v>
      </c>
      <c r="D13155" s="4">
        <v>33340</v>
      </c>
      <c r="E13155" t="s">
        <v>10098</v>
      </c>
      <c r="F13155" s="4" t="s">
        <v>10031</v>
      </c>
      <c r="G13155" s="5">
        <v>26694</v>
      </c>
      <c r="H13155" s="6">
        <v>0.21813070000000001</v>
      </c>
      <c r="I13155" s="7">
        <v>59.89</v>
      </c>
      <c r="J13155" s="2">
        <v>42.833300000000001</v>
      </c>
      <c r="K13155">
        <v>6</v>
      </c>
    </row>
    <row r="13156" spans="1:12" x14ac:dyDescent="0.25">
      <c r="A13156">
        <v>37692</v>
      </c>
      <c r="B13156" s="2">
        <v>41.522570000000002</v>
      </c>
      <c r="C13156" s="3">
        <v>4906</v>
      </c>
      <c r="D13156" s="4">
        <v>27740</v>
      </c>
      <c r="E13156" t="s">
        <v>7463</v>
      </c>
      <c r="F13156" s="4" t="s">
        <v>7348</v>
      </c>
      <c r="G13156" s="5">
        <v>3546</v>
      </c>
      <c r="H13156" s="6">
        <v>0.21313789999999999</v>
      </c>
      <c r="I13156" s="7">
        <v>60.75</v>
      </c>
    </row>
    <row r="13157" spans="1:12" x14ac:dyDescent="0.25">
      <c r="A13157">
        <v>53502</v>
      </c>
      <c r="B13157" s="2">
        <v>41.521320000000003</v>
      </c>
      <c r="C13157" s="3">
        <v>2328</v>
      </c>
      <c r="D13157" s="4">
        <v>31540</v>
      </c>
      <c r="E13157" t="s">
        <v>1168</v>
      </c>
      <c r="F13157" s="4" t="s">
        <v>10031</v>
      </c>
      <c r="G13157" s="5">
        <v>1654</v>
      </c>
      <c r="H13157" s="6">
        <v>0.19214500000000001</v>
      </c>
      <c r="I13157" s="7">
        <v>64.375</v>
      </c>
    </row>
    <row r="13158" spans="1:12" x14ac:dyDescent="0.25">
      <c r="A13158">
        <v>55775</v>
      </c>
      <c r="B13158" s="2">
        <v>41.520690000000002</v>
      </c>
      <c r="C13158" s="3">
        <v>1197</v>
      </c>
      <c r="E13158" t="s">
        <v>10548</v>
      </c>
      <c r="F13158" s="4" t="s">
        <v>10428</v>
      </c>
      <c r="G13158" s="5">
        <v>958</v>
      </c>
      <c r="H13158" s="6">
        <v>0.20354910000000001</v>
      </c>
      <c r="I13158" s="7">
        <v>62.404000000000003</v>
      </c>
      <c r="J13158" s="2">
        <v>38.5</v>
      </c>
      <c r="K13158">
        <v>2</v>
      </c>
    </row>
    <row r="13159" spans="1:12" x14ac:dyDescent="0.25">
      <c r="A13159">
        <v>97876</v>
      </c>
      <c r="B13159" s="2">
        <v>41.520299999999999</v>
      </c>
      <c r="C13159" s="3">
        <v>875</v>
      </c>
      <c r="D13159" s="4">
        <v>29260</v>
      </c>
      <c r="E13159" t="s">
        <v>3341</v>
      </c>
      <c r="F13159" s="4" t="s">
        <v>16170</v>
      </c>
      <c r="G13159" s="5">
        <v>677</v>
      </c>
      <c r="H13159" s="6">
        <v>0.24188789999999999</v>
      </c>
      <c r="I13159" s="7">
        <v>55.768999999999998</v>
      </c>
      <c r="J13159" s="2">
        <v>46</v>
      </c>
      <c r="K13159">
        <v>1</v>
      </c>
    </row>
    <row r="13160" spans="1:12" x14ac:dyDescent="0.25">
      <c r="A13160">
        <v>58270</v>
      </c>
      <c r="B13160" s="2">
        <v>41.51979</v>
      </c>
      <c r="C13160" s="3">
        <v>1901</v>
      </c>
      <c r="E13160" t="s">
        <v>11122</v>
      </c>
      <c r="F13160" s="4" t="s">
        <v>11069</v>
      </c>
      <c r="G13160" s="5">
        <v>1440</v>
      </c>
      <c r="H13160" s="6">
        <v>0.19569739999999999</v>
      </c>
      <c r="I13160" s="7">
        <v>63.75</v>
      </c>
      <c r="J13160" s="2">
        <v>14</v>
      </c>
      <c r="K13160">
        <v>1</v>
      </c>
    </row>
    <row r="13161" spans="1:12" x14ac:dyDescent="0.25">
      <c r="A13161">
        <v>61956</v>
      </c>
      <c r="B13161" s="2">
        <v>41.518999999999998</v>
      </c>
      <c r="C13161" s="3">
        <v>2625</v>
      </c>
      <c r="E13161" t="s">
        <v>11846</v>
      </c>
      <c r="F13161" s="4" t="s">
        <v>11490</v>
      </c>
      <c r="G13161" s="5">
        <v>1881</v>
      </c>
      <c r="H13161" s="6">
        <v>0.2131845</v>
      </c>
      <c r="I13161" s="7">
        <v>60.725999999999999</v>
      </c>
    </row>
    <row r="13162" spans="1:12" x14ac:dyDescent="0.25">
      <c r="A13162">
        <v>18437</v>
      </c>
      <c r="B13162" s="2">
        <v>41.518509999999999</v>
      </c>
      <c r="C13162" s="3">
        <v>187</v>
      </c>
      <c r="E13162" t="s">
        <v>4062</v>
      </c>
      <c r="F13162" s="4" t="s">
        <v>3003</v>
      </c>
      <c r="G13162" s="5">
        <v>151</v>
      </c>
      <c r="H13162" s="6">
        <v>0.243421</v>
      </c>
      <c r="I13162" s="7">
        <v>55.5</v>
      </c>
    </row>
    <row r="13163" spans="1:12" x14ac:dyDescent="0.25">
      <c r="A13163">
        <v>99143</v>
      </c>
      <c r="B13163" s="2">
        <v>41.518360000000001</v>
      </c>
      <c r="C13163" s="3">
        <v>630</v>
      </c>
      <c r="D13163" s="4">
        <v>39420</v>
      </c>
      <c r="E13163" t="s">
        <v>16569</v>
      </c>
      <c r="F13163" s="4" t="s">
        <v>16344</v>
      </c>
      <c r="G13163" s="5">
        <v>470</v>
      </c>
      <c r="H13163" s="6">
        <v>0.29511680000000001</v>
      </c>
      <c r="I13163" s="7">
        <v>46.563000000000002</v>
      </c>
    </row>
    <row r="13164" spans="1:12" x14ac:dyDescent="0.25">
      <c r="A13164">
        <v>99612</v>
      </c>
      <c r="B13164" s="2">
        <v>41.518090000000001</v>
      </c>
      <c r="C13164" s="3">
        <v>899</v>
      </c>
      <c r="E13164" t="s">
        <v>16649</v>
      </c>
      <c r="F13164" s="4" t="s">
        <v>16604</v>
      </c>
      <c r="G13164" s="5">
        <v>689</v>
      </c>
      <c r="H13164" s="6">
        <v>0.1956522</v>
      </c>
      <c r="I13164" s="7">
        <v>63.75</v>
      </c>
    </row>
    <row r="13165" spans="1:12" x14ac:dyDescent="0.25">
      <c r="A13165">
        <v>55981</v>
      </c>
      <c r="B13165" s="2">
        <v>41.517139999999998</v>
      </c>
      <c r="C13165" s="3">
        <v>4202</v>
      </c>
      <c r="D13165" s="4">
        <v>40340</v>
      </c>
      <c r="E13165" t="s">
        <v>10587</v>
      </c>
      <c r="F13165" s="4" t="s">
        <v>10428</v>
      </c>
      <c r="G13165" s="5">
        <v>3272</v>
      </c>
      <c r="H13165" s="6">
        <v>0.20354520000000001</v>
      </c>
      <c r="I13165" s="7">
        <v>62.384</v>
      </c>
      <c r="J13165" s="2">
        <v>46.5</v>
      </c>
      <c r="K13165">
        <v>2</v>
      </c>
    </row>
    <row r="13166" spans="1:12" x14ac:dyDescent="0.25">
      <c r="A13166">
        <v>51049</v>
      </c>
      <c r="B13166" s="2">
        <v>41.516280000000002</v>
      </c>
      <c r="C13166" s="3">
        <v>467</v>
      </c>
      <c r="E13166" t="s">
        <v>9820</v>
      </c>
      <c r="F13166" s="4" t="s">
        <v>9593</v>
      </c>
      <c r="G13166" s="5">
        <v>326</v>
      </c>
      <c r="H13166" s="6">
        <v>0.2293578</v>
      </c>
      <c r="I13166" s="7">
        <v>57.917000000000002</v>
      </c>
    </row>
    <row r="13167" spans="1:12" x14ac:dyDescent="0.25">
      <c r="A13167">
        <v>53023</v>
      </c>
      <c r="B13167" s="2">
        <v>41.515770000000003</v>
      </c>
      <c r="C13167" s="3">
        <v>2565</v>
      </c>
      <c r="D13167" s="4">
        <v>43100</v>
      </c>
      <c r="E13167" t="s">
        <v>10041</v>
      </c>
      <c r="F13167" s="4" t="s">
        <v>10031</v>
      </c>
      <c r="G13167" s="5">
        <v>1804</v>
      </c>
      <c r="H13167" s="6">
        <v>0.1096953</v>
      </c>
      <c r="I13167" s="7">
        <v>78.593999999999994</v>
      </c>
      <c r="J13167" s="2">
        <v>50.5</v>
      </c>
      <c r="K13167">
        <v>2</v>
      </c>
    </row>
    <row r="13168" spans="1:12" x14ac:dyDescent="0.25">
      <c r="A13168">
        <v>84319</v>
      </c>
      <c r="B13168" s="2">
        <v>41.51437</v>
      </c>
      <c r="C13168" s="3">
        <v>7954</v>
      </c>
      <c r="D13168" s="4">
        <v>30860</v>
      </c>
      <c r="E13168" t="s">
        <v>14897</v>
      </c>
      <c r="F13168" s="4" t="s">
        <v>14851</v>
      </c>
      <c r="G13168" s="5">
        <v>4026</v>
      </c>
      <c r="H13168" s="6">
        <v>0.21529670000000001</v>
      </c>
      <c r="I13168" s="7">
        <v>60.344000000000001</v>
      </c>
      <c r="J13168" s="2">
        <v>68</v>
      </c>
      <c r="K13168">
        <v>1</v>
      </c>
    </row>
    <row r="13169" spans="1:12" x14ac:dyDescent="0.25">
      <c r="A13169">
        <v>34498</v>
      </c>
      <c r="B13169" s="2">
        <v>41.513309999999997</v>
      </c>
      <c r="C13169" s="3">
        <v>481</v>
      </c>
      <c r="E13169" t="s">
        <v>6993</v>
      </c>
      <c r="F13169" s="4" t="s">
        <v>6689</v>
      </c>
      <c r="G13169" s="5">
        <v>409</v>
      </c>
      <c r="H13169" s="6">
        <v>0.2317073</v>
      </c>
      <c r="I13169" s="7">
        <v>57.5</v>
      </c>
    </row>
    <row r="13170" spans="1:12" x14ac:dyDescent="0.25">
      <c r="A13170">
        <v>67661</v>
      </c>
      <c r="B13170" s="2">
        <v>41.512650000000001</v>
      </c>
      <c r="C13170" s="3">
        <v>3397</v>
      </c>
      <c r="E13170" t="s">
        <v>1775</v>
      </c>
      <c r="F13170" s="4" t="s">
        <v>12494</v>
      </c>
      <c r="G13170" s="5">
        <v>2357</v>
      </c>
      <c r="H13170" s="6">
        <v>0.1947391</v>
      </c>
      <c r="I13170" s="7">
        <v>63.886000000000003</v>
      </c>
      <c r="J13170" s="2">
        <v>44.5</v>
      </c>
      <c r="K13170">
        <v>2</v>
      </c>
    </row>
    <row r="13171" spans="1:12" x14ac:dyDescent="0.25">
      <c r="A13171">
        <v>2601</v>
      </c>
      <c r="B13171" s="2">
        <v>41.509549999999997</v>
      </c>
      <c r="C13171" s="3">
        <v>14251</v>
      </c>
      <c r="D13171" s="4">
        <v>12700</v>
      </c>
      <c r="E13171" t="s">
        <v>403</v>
      </c>
      <c r="F13171" s="4" t="s">
        <v>21</v>
      </c>
      <c r="G13171" s="5">
        <v>10543</v>
      </c>
      <c r="H13171" s="6">
        <v>0.23124349999999999</v>
      </c>
      <c r="I13171" s="7">
        <v>57.576999999999998</v>
      </c>
      <c r="J13171" s="2">
        <v>44.4</v>
      </c>
      <c r="K13171">
        <v>5</v>
      </c>
    </row>
    <row r="13172" spans="1:12" x14ac:dyDescent="0.25">
      <c r="A13172">
        <v>62530</v>
      </c>
      <c r="B13172" s="2">
        <v>41.506770000000003</v>
      </c>
      <c r="C13172" s="3">
        <v>1550</v>
      </c>
      <c r="D13172" s="4">
        <v>44100</v>
      </c>
      <c r="E13172" t="s">
        <v>11970</v>
      </c>
      <c r="F13172" s="4" t="s">
        <v>11490</v>
      </c>
      <c r="G13172" s="5">
        <v>1074</v>
      </c>
      <c r="H13172" s="6">
        <v>0.18342639999999999</v>
      </c>
      <c r="I13172" s="7">
        <v>65.832999999999998</v>
      </c>
    </row>
    <row r="13173" spans="1:12" x14ac:dyDescent="0.25">
      <c r="A13173">
        <v>36572</v>
      </c>
      <c r="B13173" s="2">
        <v>41.505420000000001</v>
      </c>
      <c r="C13173" s="3">
        <v>6434</v>
      </c>
      <c r="D13173" s="4">
        <v>33660</v>
      </c>
      <c r="E13173" t="s">
        <v>6740</v>
      </c>
      <c r="F13173" s="4" t="s">
        <v>7027</v>
      </c>
      <c r="G13173" s="5">
        <v>4592</v>
      </c>
      <c r="H13173" s="6">
        <v>0.1511324</v>
      </c>
      <c r="I13173" s="7">
        <v>71.41</v>
      </c>
    </row>
    <row r="13174" spans="1:12" x14ac:dyDescent="0.25">
      <c r="A13174">
        <v>13693</v>
      </c>
      <c r="B13174" s="2">
        <v>41.50423</v>
      </c>
      <c r="C13174" s="3">
        <v>533</v>
      </c>
      <c r="D13174" s="4">
        <v>48060</v>
      </c>
      <c r="E13174" t="s">
        <v>2693</v>
      </c>
      <c r="F13174" s="4" t="s">
        <v>1280</v>
      </c>
      <c r="G13174" s="5">
        <v>379</v>
      </c>
      <c r="H13174" s="6">
        <v>0.21842110000000001</v>
      </c>
      <c r="I13174" s="7">
        <v>59.779000000000003</v>
      </c>
    </row>
    <row r="13175" spans="1:12" x14ac:dyDescent="0.25">
      <c r="A13175">
        <v>64061</v>
      </c>
      <c r="B13175" s="2">
        <v>41.503529999999998</v>
      </c>
      <c r="C13175" s="3">
        <v>3408</v>
      </c>
      <c r="D13175" s="4">
        <v>47660</v>
      </c>
      <c r="E13175" t="s">
        <v>4486</v>
      </c>
      <c r="F13175" s="4" t="s">
        <v>12102</v>
      </c>
      <c r="G13175" s="5">
        <v>2551</v>
      </c>
      <c r="H13175" s="6">
        <v>0.1466092</v>
      </c>
      <c r="I13175" s="7">
        <v>72.188000000000002</v>
      </c>
    </row>
    <row r="13176" spans="1:12" x14ac:dyDescent="0.25">
      <c r="A13176">
        <v>56523</v>
      </c>
      <c r="B13176" s="2">
        <v>41.502839999999999</v>
      </c>
      <c r="C13176" s="3">
        <v>500</v>
      </c>
      <c r="D13176" s="4">
        <v>24220</v>
      </c>
      <c r="E13176" t="s">
        <v>2091</v>
      </c>
      <c r="F13176" s="4" t="s">
        <v>10428</v>
      </c>
      <c r="G13176" s="5">
        <v>345</v>
      </c>
      <c r="H13176" s="6">
        <v>0.20809250000000001</v>
      </c>
      <c r="I13176" s="7">
        <v>61.563000000000002</v>
      </c>
      <c r="J13176" s="2">
        <v>61</v>
      </c>
      <c r="K13176">
        <v>1</v>
      </c>
    </row>
    <row r="13177" spans="1:12" x14ac:dyDescent="0.25">
      <c r="A13177">
        <v>36576</v>
      </c>
      <c r="B13177" s="2">
        <v>41.502099999999999</v>
      </c>
      <c r="C13177" s="3">
        <v>3740</v>
      </c>
      <c r="D13177" s="4">
        <v>19300</v>
      </c>
      <c r="E13177" t="s">
        <v>7298</v>
      </c>
      <c r="F13177" s="4" t="s">
        <v>7027</v>
      </c>
      <c r="G13177" s="5">
        <v>2724</v>
      </c>
      <c r="H13177" s="6">
        <v>0.1878899</v>
      </c>
      <c r="I13177" s="7">
        <v>65.052999999999997</v>
      </c>
    </row>
    <row r="13178" spans="1:12" x14ac:dyDescent="0.25">
      <c r="A13178">
        <v>43447</v>
      </c>
      <c r="B13178" s="2">
        <v>41.500889999999998</v>
      </c>
      <c r="C13178" s="3">
        <v>3381</v>
      </c>
      <c r="D13178" s="4">
        <v>45780</v>
      </c>
      <c r="E13178" t="s">
        <v>178</v>
      </c>
      <c r="F13178" s="4" t="s">
        <v>8295</v>
      </c>
      <c r="G13178" s="5">
        <v>2352</v>
      </c>
      <c r="H13178" s="6">
        <v>0.1908202</v>
      </c>
      <c r="I13178" s="7">
        <v>64.545000000000002</v>
      </c>
    </row>
    <row r="13179" spans="1:12" x14ac:dyDescent="0.25">
      <c r="A13179">
        <v>56572</v>
      </c>
      <c r="B13179" s="2">
        <v>41.499400000000001</v>
      </c>
      <c r="C13179" s="3">
        <v>5149</v>
      </c>
      <c r="D13179" s="4">
        <v>22260</v>
      </c>
      <c r="E13179" t="s">
        <v>10792</v>
      </c>
      <c r="F13179" s="4" t="s">
        <v>10428</v>
      </c>
      <c r="G13179" s="5">
        <v>3829</v>
      </c>
      <c r="H13179" s="6">
        <v>0.2339426</v>
      </c>
      <c r="I13179" s="7">
        <v>57.093000000000004</v>
      </c>
      <c r="J13179" s="2">
        <v>42</v>
      </c>
      <c r="K13179">
        <v>1</v>
      </c>
    </row>
    <row r="13180" spans="1:12" x14ac:dyDescent="0.25">
      <c r="A13180">
        <v>90019</v>
      </c>
      <c r="B13180" s="2">
        <v>41.487139999999997</v>
      </c>
      <c r="C13180" s="3">
        <v>67606</v>
      </c>
      <c r="D13180" s="4">
        <v>31080</v>
      </c>
      <c r="E13180" t="s">
        <v>15367</v>
      </c>
      <c r="F13180" s="4" t="s">
        <v>15368</v>
      </c>
      <c r="G13180" s="5">
        <v>47428</v>
      </c>
      <c r="H13180" s="6">
        <v>0.30359700000000001</v>
      </c>
      <c r="I13180" s="7">
        <v>45.055</v>
      </c>
      <c r="J13180" s="2">
        <v>35</v>
      </c>
      <c r="K13180">
        <v>32</v>
      </c>
      <c r="L13180" s="2">
        <v>23.3</v>
      </c>
    </row>
    <row r="13181" spans="1:12" x14ac:dyDescent="0.25">
      <c r="A13181">
        <v>22713</v>
      </c>
      <c r="B13181" s="2">
        <v>41.475549999999998</v>
      </c>
      <c r="C13181" s="3">
        <v>1465</v>
      </c>
      <c r="D13181" s="4">
        <v>47900</v>
      </c>
      <c r="E13181" t="s">
        <v>311</v>
      </c>
      <c r="F13181" s="4" t="s">
        <v>4335</v>
      </c>
      <c r="G13181" s="5">
        <v>1004</v>
      </c>
      <c r="H13181" s="6">
        <v>0.15621889999999999</v>
      </c>
      <c r="I13181" s="7">
        <v>70.519000000000005</v>
      </c>
    </row>
    <row r="13182" spans="1:12" x14ac:dyDescent="0.25">
      <c r="A13182">
        <v>60438</v>
      </c>
      <c r="B13182" s="2">
        <v>41.470579999999998</v>
      </c>
      <c r="C13182" s="3">
        <v>28943</v>
      </c>
      <c r="D13182" s="4">
        <v>16980</v>
      </c>
      <c r="E13182" t="s">
        <v>2990</v>
      </c>
      <c r="F13182" s="4" t="s">
        <v>11490</v>
      </c>
      <c r="G13182" s="5">
        <v>19732</v>
      </c>
      <c r="H13182" s="6">
        <v>0.19283400000000001</v>
      </c>
      <c r="I13182" s="7">
        <v>64.186999999999998</v>
      </c>
      <c r="J13182" s="2">
        <v>40</v>
      </c>
      <c r="K13182">
        <v>10</v>
      </c>
      <c r="L13182" s="2">
        <v>50.9</v>
      </c>
    </row>
    <row r="13183" spans="1:12" x14ac:dyDescent="0.25">
      <c r="A13183">
        <v>95937</v>
      </c>
      <c r="B13183" s="2">
        <v>41.465679999999999</v>
      </c>
      <c r="C13183" s="3">
        <v>1133</v>
      </c>
      <c r="D13183" s="4">
        <v>40900</v>
      </c>
      <c r="E13183" t="s">
        <v>16005</v>
      </c>
      <c r="F13183" s="4" t="s">
        <v>15368</v>
      </c>
      <c r="G13183" s="5">
        <v>763</v>
      </c>
      <c r="H13183" s="6">
        <v>0.1402359</v>
      </c>
      <c r="I13183" s="7">
        <v>73.275999999999996</v>
      </c>
    </row>
    <row r="13184" spans="1:12" x14ac:dyDescent="0.25">
      <c r="A13184">
        <v>27701</v>
      </c>
      <c r="B13184" s="2">
        <v>41.462290000000003</v>
      </c>
      <c r="C13184" s="3">
        <v>20201</v>
      </c>
      <c r="D13184" s="4">
        <v>20500</v>
      </c>
      <c r="E13184" t="s">
        <v>657</v>
      </c>
      <c r="F13184" s="4" t="s">
        <v>5642</v>
      </c>
      <c r="G13184" s="5">
        <v>13407</v>
      </c>
      <c r="H13184" s="6">
        <v>0.37410500000000002</v>
      </c>
      <c r="I13184" s="7">
        <v>32.859000000000002</v>
      </c>
      <c r="J13184" s="2">
        <v>32.806399999999996</v>
      </c>
      <c r="K13184">
        <v>31</v>
      </c>
      <c r="L13184" s="2">
        <v>13.8</v>
      </c>
    </row>
    <row r="13185" spans="1:12" x14ac:dyDescent="0.25">
      <c r="A13185">
        <v>45729</v>
      </c>
      <c r="B13185" s="2">
        <v>41.458869999999997</v>
      </c>
      <c r="C13185" s="3">
        <v>1373</v>
      </c>
      <c r="D13185" s="4">
        <v>31930</v>
      </c>
      <c r="E13185" t="s">
        <v>3607</v>
      </c>
      <c r="F13185" s="4" t="s">
        <v>8295</v>
      </c>
      <c r="G13185" s="5">
        <v>890</v>
      </c>
      <c r="H13185" s="6">
        <v>0.15712680000000001</v>
      </c>
      <c r="I13185" s="7">
        <v>70.346999999999994</v>
      </c>
      <c r="J13185" s="2">
        <v>45</v>
      </c>
      <c r="K13185">
        <v>1</v>
      </c>
    </row>
    <row r="13186" spans="1:12" x14ac:dyDescent="0.25">
      <c r="A13186">
        <v>45212</v>
      </c>
      <c r="B13186" s="2">
        <v>41.455100000000002</v>
      </c>
      <c r="C13186" s="3">
        <v>21993</v>
      </c>
      <c r="D13186" s="4">
        <v>17140</v>
      </c>
      <c r="E13186" t="s">
        <v>8663</v>
      </c>
      <c r="F13186" s="4" t="s">
        <v>8295</v>
      </c>
      <c r="G13186" s="5">
        <v>14859</v>
      </c>
      <c r="H13186" s="6">
        <v>0.27516819999999997</v>
      </c>
      <c r="I13186" s="7">
        <v>49.945999999999998</v>
      </c>
      <c r="J13186" s="2">
        <v>43.3125</v>
      </c>
      <c r="K13186">
        <v>16</v>
      </c>
      <c r="L13186" s="2">
        <v>68.7</v>
      </c>
    </row>
    <row r="13187" spans="1:12" x14ac:dyDescent="0.25">
      <c r="A13187">
        <v>68785</v>
      </c>
      <c r="B13187" s="2">
        <v>41.451500000000003</v>
      </c>
      <c r="C13187" s="3">
        <v>214</v>
      </c>
      <c r="D13187" s="4">
        <v>43580</v>
      </c>
      <c r="E13187" t="s">
        <v>1137</v>
      </c>
      <c r="F13187" s="4" t="s">
        <v>12738</v>
      </c>
      <c r="G13187" s="5">
        <v>143</v>
      </c>
      <c r="H13187" s="6">
        <v>0.125</v>
      </c>
      <c r="I13187" s="7">
        <v>75.893000000000001</v>
      </c>
    </row>
    <row r="13188" spans="1:12" x14ac:dyDescent="0.25">
      <c r="A13188">
        <v>71072</v>
      </c>
      <c r="B13188" s="2">
        <v>41.451239999999999</v>
      </c>
      <c r="C13188" s="3">
        <v>1343</v>
      </c>
      <c r="D13188" s="4">
        <v>43340</v>
      </c>
      <c r="E13188" t="s">
        <v>13111</v>
      </c>
      <c r="F13188" s="4" t="s">
        <v>12927</v>
      </c>
      <c r="G13188" s="5">
        <v>978</v>
      </c>
      <c r="H13188" s="6">
        <v>0.1807967</v>
      </c>
      <c r="I13188" s="7">
        <v>66.25</v>
      </c>
    </row>
    <row r="13189" spans="1:12" x14ac:dyDescent="0.25">
      <c r="A13189">
        <v>18324</v>
      </c>
      <c r="B13189" s="2">
        <v>41.449440000000003</v>
      </c>
      <c r="C13189" s="3">
        <v>9774</v>
      </c>
      <c r="D13189" s="4">
        <v>35620</v>
      </c>
      <c r="E13189" t="s">
        <v>4019</v>
      </c>
      <c r="F13189" s="4" t="s">
        <v>3003</v>
      </c>
      <c r="G13189" s="5">
        <v>6560</v>
      </c>
      <c r="H13189" s="6">
        <v>0.20393230000000001</v>
      </c>
      <c r="I13189" s="7">
        <v>62.252000000000002</v>
      </c>
      <c r="J13189" s="2">
        <v>63</v>
      </c>
      <c r="K13189">
        <v>2</v>
      </c>
    </row>
    <row r="13190" spans="1:12" x14ac:dyDescent="0.25">
      <c r="A13190">
        <v>47130</v>
      </c>
      <c r="B13190" s="2">
        <v>41.440359999999998</v>
      </c>
      <c r="C13190" s="3">
        <v>45200</v>
      </c>
      <c r="D13190" s="4">
        <v>31140</v>
      </c>
      <c r="E13190" t="s">
        <v>1107</v>
      </c>
      <c r="F13190" s="4" t="s">
        <v>8800</v>
      </c>
      <c r="G13190" s="5">
        <v>31346</v>
      </c>
      <c r="H13190" s="6">
        <v>0.2087348</v>
      </c>
      <c r="I13190" s="7">
        <v>61.420999999999999</v>
      </c>
      <c r="J13190" s="2">
        <v>46.307699999999997</v>
      </c>
      <c r="K13190">
        <v>13</v>
      </c>
      <c r="L13190" s="2">
        <v>82.1</v>
      </c>
    </row>
    <row r="13191" spans="1:12" x14ac:dyDescent="0.25">
      <c r="A13191">
        <v>43545</v>
      </c>
      <c r="B13191" s="2">
        <v>41.430500000000002</v>
      </c>
      <c r="C13191" s="3">
        <v>14239</v>
      </c>
      <c r="E13191" t="s">
        <v>8407</v>
      </c>
      <c r="F13191" s="4" t="s">
        <v>8295</v>
      </c>
      <c r="G13191" s="5">
        <v>9842</v>
      </c>
      <c r="H13191" s="6">
        <v>0.16978260000000001</v>
      </c>
      <c r="I13191" s="7">
        <v>68.150999999999996</v>
      </c>
      <c r="J13191" s="2">
        <v>53.4</v>
      </c>
      <c r="K13191">
        <v>10</v>
      </c>
      <c r="L13191" s="2">
        <v>98</v>
      </c>
    </row>
    <row r="13192" spans="1:12" x14ac:dyDescent="0.25">
      <c r="A13192">
        <v>51046</v>
      </c>
      <c r="B13192" s="2">
        <v>41.427869999999999</v>
      </c>
      <c r="C13192" s="3">
        <v>1644</v>
      </c>
      <c r="E13192" t="s">
        <v>9818</v>
      </c>
      <c r="F13192" s="4" t="s">
        <v>9593</v>
      </c>
      <c r="G13192" s="5">
        <v>1156</v>
      </c>
      <c r="H13192" s="6">
        <v>0.1780467</v>
      </c>
      <c r="I13192" s="7">
        <v>66.718999999999994</v>
      </c>
      <c r="J13192" s="2">
        <v>65</v>
      </c>
      <c r="K13192">
        <v>1</v>
      </c>
    </row>
    <row r="13193" spans="1:12" x14ac:dyDescent="0.25">
      <c r="A13193">
        <v>84642</v>
      </c>
      <c r="B13193" s="2">
        <v>41.427109999999999</v>
      </c>
      <c r="C13193" s="3">
        <v>3450</v>
      </c>
      <c r="E13193" t="s">
        <v>14920</v>
      </c>
      <c r="F13193" s="4" t="s">
        <v>14851</v>
      </c>
      <c r="G13193" s="5">
        <v>2026</v>
      </c>
      <c r="H13193" s="6">
        <v>0.25308340000000001</v>
      </c>
      <c r="I13193" s="7">
        <v>53.75</v>
      </c>
      <c r="J13193" s="2">
        <v>42</v>
      </c>
      <c r="K13193">
        <v>1</v>
      </c>
    </row>
    <row r="13194" spans="1:12" x14ac:dyDescent="0.25">
      <c r="A13194">
        <v>15223</v>
      </c>
      <c r="B13194" s="2">
        <v>41.425359999999998</v>
      </c>
      <c r="C13194" s="3">
        <v>6882</v>
      </c>
      <c r="D13194" s="4">
        <v>38300</v>
      </c>
      <c r="E13194" t="s">
        <v>3081</v>
      </c>
      <c r="F13194" s="4" t="s">
        <v>3003</v>
      </c>
      <c r="G13194" s="5">
        <v>5288</v>
      </c>
      <c r="H13194" s="6">
        <v>0.20480329999999999</v>
      </c>
      <c r="I13194" s="7">
        <v>62.091999999999999</v>
      </c>
      <c r="J13194" s="2">
        <v>40.428600000000003</v>
      </c>
      <c r="K13194">
        <v>7</v>
      </c>
    </row>
    <row r="13195" spans="1:12" x14ac:dyDescent="0.25">
      <c r="A13195">
        <v>49503</v>
      </c>
      <c r="B13195" s="2">
        <v>41.419020000000003</v>
      </c>
      <c r="C13195" s="3">
        <v>35127</v>
      </c>
      <c r="D13195" s="4">
        <v>24340</v>
      </c>
      <c r="E13195" t="s">
        <v>8395</v>
      </c>
      <c r="F13195" s="4" t="s">
        <v>9106</v>
      </c>
      <c r="G13195" s="5">
        <v>21207</v>
      </c>
      <c r="H13195" s="6">
        <v>0.33394629999999997</v>
      </c>
      <c r="I13195" s="7">
        <v>39.773000000000003</v>
      </c>
      <c r="J13195" s="2">
        <v>38.307699999999997</v>
      </c>
      <c r="K13195">
        <v>26</v>
      </c>
      <c r="L13195" s="2">
        <v>41.5</v>
      </c>
    </row>
    <row r="13196" spans="1:12" x14ac:dyDescent="0.25">
      <c r="A13196">
        <v>54724</v>
      </c>
      <c r="B13196" s="2">
        <v>41.412799999999997</v>
      </c>
      <c r="C13196" s="3">
        <v>7170</v>
      </c>
      <c r="D13196" s="4">
        <v>20740</v>
      </c>
      <c r="E13196" t="s">
        <v>10333</v>
      </c>
      <c r="F13196" s="4" t="s">
        <v>10031</v>
      </c>
      <c r="G13196" s="5">
        <v>4771</v>
      </c>
      <c r="H13196" s="6">
        <v>0.16450129999999999</v>
      </c>
      <c r="I13196" s="7">
        <v>69.043000000000006</v>
      </c>
      <c r="J13196" s="2">
        <v>54</v>
      </c>
      <c r="K13196">
        <v>1</v>
      </c>
    </row>
    <row r="13197" spans="1:12" x14ac:dyDescent="0.25">
      <c r="A13197">
        <v>59301</v>
      </c>
      <c r="B13197" s="2">
        <v>41.409739999999999</v>
      </c>
      <c r="C13197" s="3">
        <v>11560</v>
      </c>
      <c r="E13197" t="s">
        <v>11349</v>
      </c>
      <c r="F13197" s="4" t="s">
        <v>11278</v>
      </c>
      <c r="G13197" s="5">
        <v>8013</v>
      </c>
      <c r="H13197" s="6">
        <v>0.19129019999999999</v>
      </c>
      <c r="I13197" s="7">
        <v>64.412999999999997</v>
      </c>
      <c r="J13197" s="2">
        <v>55.714300000000001</v>
      </c>
      <c r="K13197">
        <v>7</v>
      </c>
    </row>
    <row r="13198" spans="1:12" x14ac:dyDescent="0.25">
      <c r="A13198">
        <v>2859</v>
      </c>
      <c r="B13198" s="2">
        <v>41.406649999999999</v>
      </c>
      <c r="C13198" s="3">
        <v>6943</v>
      </c>
      <c r="D13198" s="4">
        <v>39300</v>
      </c>
      <c r="E13198" t="s">
        <v>494</v>
      </c>
      <c r="F13198" s="4" t="s">
        <v>466</v>
      </c>
      <c r="G13198" s="5">
        <v>4920</v>
      </c>
      <c r="H13198" s="6">
        <v>0.17784549999999999</v>
      </c>
      <c r="I13198" s="7">
        <v>66.736000000000004</v>
      </c>
    </row>
    <row r="13199" spans="1:12" x14ac:dyDescent="0.25">
      <c r="A13199">
        <v>52772</v>
      </c>
      <c r="B13199" s="2">
        <v>41.404620000000001</v>
      </c>
      <c r="C13199" s="3">
        <v>4997</v>
      </c>
      <c r="E13199" t="s">
        <v>8814</v>
      </c>
      <c r="F13199" s="4" t="s">
        <v>9593</v>
      </c>
      <c r="G13199" s="5">
        <v>3530</v>
      </c>
      <c r="H13199" s="6">
        <v>0.1891815</v>
      </c>
      <c r="I13199" s="7">
        <v>64.777000000000001</v>
      </c>
    </row>
    <row r="13200" spans="1:12" x14ac:dyDescent="0.25">
      <c r="A13200">
        <v>74429</v>
      </c>
      <c r="B13200" s="2">
        <v>41.401499999999999</v>
      </c>
      <c r="C13200" s="3">
        <v>14722</v>
      </c>
      <c r="D13200" s="4">
        <v>46140</v>
      </c>
      <c r="E13200" t="s">
        <v>13643</v>
      </c>
      <c r="F13200" s="4" t="s">
        <v>13462</v>
      </c>
      <c r="G13200" s="5">
        <v>9538</v>
      </c>
      <c r="H13200" s="6">
        <v>0.20203399999999999</v>
      </c>
      <c r="I13200" s="7">
        <v>62.552999999999997</v>
      </c>
      <c r="J13200" s="2">
        <v>67.5</v>
      </c>
      <c r="K13200">
        <v>2</v>
      </c>
    </row>
    <row r="13201" spans="1:12" x14ac:dyDescent="0.25">
      <c r="A13201">
        <v>33525</v>
      </c>
      <c r="B13201" s="2">
        <v>41.396259999999998</v>
      </c>
      <c r="C13201" s="3">
        <v>17788</v>
      </c>
      <c r="D13201" s="4">
        <v>45300</v>
      </c>
      <c r="E13201" t="s">
        <v>6901</v>
      </c>
      <c r="F13201" s="4" t="s">
        <v>6689</v>
      </c>
      <c r="G13201" s="5">
        <v>12361</v>
      </c>
      <c r="H13201" s="6">
        <v>0.20273440000000001</v>
      </c>
      <c r="I13201" s="7">
        <v>62.430999999999997</v>
      </c>
      <c r="J13201" s="2">
        <v>53.666699999999999</v>
      </c>
      <c r="K13201">
        <v>3</v>
      </c>
    </row>
    <row r="13202" spans="1:12" x14ac:dyDescent="0.25">
      <c r="A13202">
        <v>53223</v>
      </c>
      <c r="B13202" s="2">
        <v>41.388669999999998</v>
      </c>
      <c r="C13202" s="3">
        <v>28983</v>
      </c>
      <c r="D13202" s="4">
        <v>33340</v>
      </c>
      <c r="E13202" t="s">
        <v>10098</v>
      </c>
      <c r="F13202" s="4" t="s">
        <v>10031</v>
      </c>
      <c r="G13202" s="5">
        <v>19347</v>
      </c>
      <c r="H13202" s="6">
        <v>0.26536409999999999</v>
      </c>
      <c r="I13202" s="7">
        <v>51.6</v>
      </c>
      <c r="J13202" s="2">
        <v>36.333300000000001</v>
      </c>
      <c r="K13202">
        <v>15</v>
      </c>
      <c r="L13202" s="2">
        <v>30</v>
      </c>
    </row>
    <row r="13203" spans="1:12" x14ac:dyDescent="0.25">
      <c r="A13203">
        <v>33616</v>
      </c>
      <c r="B13203" s="2">
        <v>41.381839999999997</v>
      </c>
      <c r="C13203" s="3">
        <v>13661</v>
      </c>
      <c r="D13203" s="4">
        <v>45300</v>
      </c>
      <c r="E13203" t="s">
        <v>6919</v>
      </c>
      <c r="F13203" s="4" t="s">
        <v>6689</v>
      </c>
      <c r="G13203" s="5">
        <v>9192</v>
      </c>
      <c r="H13203" s="6">
        <v>0.26000869999999998</v>
      </c>
      <c r="I13203" s="7">
        <v>52.524000000000001</v>
      </c>
      <c r="J13203" s="2">
        <v>61.5</v>
      </c>
      <c r="K13203">
        <v>4</v>
      </c>
    </row>
    <row r="13204" spans="1:12" x14ac:dyDescent="0.25">
      <c r="A13204">
        <v>15920</v>
      </c>
      <c r="B13204" s="2">
        <v>41.379469999999998</v>
      </c>
      <c r="C13204" s="3">
        <v>1006</v>
      </c>
      <c r="D13204" s="4">
        <v>26860</v>
      </c>
      <c r="E13204" t="s">
        <v>3346</v>
      </c>
      <c r="F13204" s="4" t="s">
        <v>3003</v>
      </c>
      <c r="G13204" s="5">
        <v>695</v>
      </c>
      <c r="H13204" s="6">
        <v>0.16235630000000001</v>
      </c>
      <c r="I13204" s="7">
        <v>69.397999999999996</v>
      </c>
    </row>
    <row r="13205" spans="1:12" x14ac:dyDescent="0.25">
      <c r="A13205">
        <v>17855</v>
      </c>
      <c r="B13205" s="2">
        <v>41.37914</v>
      </c>
      <c r="C13205" s="3">
        <v>1014</v>
      </c>
      <c r="D13205" s="4">
        <v>30260</v>
      </c>
      <c r="E13205" t="s">
        <v>2601</v>
      </c>
      <c r="F13205" s="4" t="s">
        <v>3003</v>
      </c>
      <c r="G13205" s="5">
        <v>712</v>
      </c>
      <c r="H13205" s="6">
        <v>0.21879380000000001</v>
      </c>
      <c r="I13205" s="7">
        <v>59.643000000000001</v>
      </c>
      <c r="J13205" s="2">
        <v>70</v>
      </c>
      <c r="K13205">
        <v>2</v>
      </c>
    </row>
    <row r="13206" spans="1:12" x14ac:dyDescent="0.25">
      <c r="A13206">
        <v>68147</v>
      </c>
      <c r="B13206" s="2">
        <v>41.37735</v>
      </c>
      <c r="C13206" s="3">
        <v>11180</v>
      </c>
      <c r="D13206" s="4">
        <v>36540</v>
      </c>
      <c r="E13206" t="s">
        <v>8019</v>
      </c>
      <c r="F13206" s="4" t="s">
        <v>12738</v>
      </c>
      <c r="G13206" s="5">
        <v>6763</v>
      </c>
      <c r="H13206" s="6">
        <v>0.20476050000000001</v>
      </c>
      <c r="I13206" s="7">
        <v>62.061</v>
      </c>
      <c r="J13206" s="2">
        <v>47.7</v>
      </c>
      <c r="K13206">
        <v>10</v>
      </c>
      <c r="L13206" s="2">
        <v>87.2</v>
      </c>
    </row>
    <row r="13207" spans="1:12" x14ac:dyDescent="0.25">
      <c r="A13207">
        <v>51453</v>
      </c>
      <c r="B13207" s="2">
        <v>41.375610000000002</v>
      </c>
      <c r="C13207" s="3">
        <v>693</v>
      </c>
      <c r="E13207" t="s">
        <v>9863</v>
      </c>
      <c r="F13207" s="4" t="s">
        <v>9593</v>
      </c>
      <c r="G13207" s="5">
        <v>513</v>
      </c>
      <c r="H13207" s="6">
        <v>0.23391809999999999</v>
      </c>
      <c r="I13207" s="7">
        <v>57.018999999999998</v>
      </c>
    </row>
    <row r="13208" spans="1:12" x14ac:dyDescent="0.25">
      <c r="A13208">
        <v>94544</v>
      </c>
      <c r="B13208" s="2">
        <v>41.363520000000001</v>
      </c>
      <c r="C13208" s="3">
        <v>76508</v>
      </c>
      <c r="D13208" s="4">
        <v>41860</v>
      </c>
      <c r="E13208" t="s">
        <v>10376</v>
      </c>
      <c r="F13208" s="4" t="s">
        <v>15368</v>
      </c>
      <c r="G13208" s="5">
        <v>50015</v>
      </c>
      <c r="H13208" s="6">
        <v>0.18696019999999999</v>
      </c>
      <c r="I13208" s="7">
        <v>65.129000000000005</v>
      </c>
      <c r="J13208" s="2">
        <v>43.058799999999998</v>
      </c>
      <c r="K13208">
        <v>17</v>
      </c>
      <c r="L13208" s="2">
        <v>67.599999999999994</v>
      </c>
    </row>
    <row r="13209" spans="1:12" x14ac:dyDescent="0.25">
      <c r="A13209">
        <v>25302</v>
      </c>
      <c r="B13209" s="2">
        <v>41.348939999999999</v>
      </c>
      <c r="C13209" s="3">
        <v>15005</v>
      </c>
      <c r="D13209" s="4">
        <v>16620</v>
      </c>
      <c r="E13209" t="s">
        <v>825</v>
      </c>
      <c r="F13209" s="4" t="s">
        <v>5144</v>
      </c>
      <c r="G13209" s="5">
        <v>10901</v>
      </c>
      <c r="H13209" s="6">
        <v>0.2698835</v>
      </c>
      <c r="I13209" s="7">
        <v>50.798999999999999</v>
      </c>
      <c r="J13209" s="2">
        <v>57.8889</v>
      </c>
      <c r="K13209">
        <v>9</v>
      </c>
    </row>
    <row r="13210" spans="1:12" x14ac:dyDescent="0.25">
      <c r="A13210">
        <v>87930</v>
      </c>
      <c r="B13210" s="2">
        <v>41.346150000000002</v>
      </c>
      <c r="C13210" s="3">
        <v>1097</v>
      </c>
      <c r="E13210" t="s">
        <v>15257</v>
      </c>
      <c r="F13210" s="4" t="s">
        <v>15124</v>
      </c>
      <c r="G13210" s="5">
        <v>745</v>
      </c>
      <c r="H13210" s="6">
        <v>0.38203749999999997</v>
      </c>
      <c r="I13210" s="7">
        <v>31.417000000000002</v>
      </c>
    </row>
    <row r="13211" spans="1:12" x14ac:dyDescent="0.25">
      <c r="A13211">
        <v>17020</v>
      </c>
      <c r="B13211" s="2">
        <v>41.344360000000002</v>
      </c>
      <c r="C13211" s="3">
        <v>9104</v>
      </c>
      <c r="D13211" s="4">
        <v>25420</v>
      </c>
      <c r="E13211" t="s">
        <v>3674</v>
      </c>
      <c r="F13211" s="4" t="s">
        <v>3003</v>
      </c>
      <c r="G13211" s="5">
        <v>6710</v>
      </c>
      <c r="H13211" s="6">
        <v>0.15258530000000001</v>
      </c>
      <c r="I13211" s="7">
        <v>71.061000000000007</v>
      </c>
      <c r="J13211" s="2">
        <v>67</v>
      </c>
      <c r="K13211">
        <v>1</v>
      </c>
    </row>
    <row r="13212" spans="1:12" x14ac:dyDescent="0.25">
      <c r="A13212">
        <v>67543</v>
      </c>
      <c r="B13212" s="2">
        <v>41.342460000000003</v>
      </c>
      <c r="C13212" s="3">
        <v>1860</v>
      </c>
      <c r="D13212" s="4">
        <v>26740</v>
      </c>
      <c r="E13212" t="s">
        <v>12670</v>
      </c>
      <c r="F13212" s="4" t="s">
        <v>12494</v>
      </c>
      <c r="G13212" s="5">
        <v>1251</v>
      </c>
      <c r="H13212" s="6">
        <v>0.20463629999999999</v>
      </c>
      <c r="I13212" s="7">
        <v>62.063000000000002</v>
      </c>
      <c r="J13212" s="2">
        <v>51</v>
      </c>
      <c r="K13212">
        <v>2</v>
      </c>
    </row>
    <row r="13213" spans="1:12" x14ac:dyDescent="0.25">
      <c r="A13213">
        <v>15212</v>
      </c>
      <c r="B13213" s="2">
        <v>41.337440000000001</v>
      </c>
      <c r="C13213" s="3">
        <v>27620</v>
      </c>
      <c r="D13213" s="4">
        <v>38300</v>
      </c>
      <c r="E13213" t="s">
        <v>3081</v>
      </c>
      <c r="F13213" s="4" t="s">
        <v>3003</v>
      </c>
      <c r="G13213" s="5">
        <v>19708</v>
      </c>
      <c r="H13213" s="6">
        <v>0.27161560000000001</v>
      </c>
      <c r="I13213" s="7">
        <v>50.481000000000002</v>
      </c>
      <c r="J13213" s="2">
        <v>40.799999999999997</v>
      </c>
      <c r="K13213">
        <v>25</v>
      </c>
      <c r="L13213" s="2">
        <v>55.6</v>
      </c>
    </row>
    <row r="13214" spans="1:12" x14ac:dyDescent="0.25">
      <c r="A13214">
        <v>67835</v>
      </c>
      <c r="B13214" s="2">
        <v>41.33231</v>
      </c>
      <c r="C13214" s="3">
        <v>3015</v>
      </c>
      <c r="E13214" t="s">
        <v>12719</v>
      </c>
      <c r="F13214" s="4" t="s">
        <v>12494</v>
      </c>
      <c r="G13214" s="5">
        <v>1750</v>
      </c>
      <c r="H13214" s="6">
        <v>0.21199999999999999</v>
      </c>
      <c r="I13214" s="7">
        <v>60.780999999999999</v>
      </c>
    </row>
    <row r="13215" spans="1:12" x14ac:dyDescent="0.25">
      <c r="A13215">
        <v>66088</v>
      </c>
      <c r="B13215" s="2">
        <v>41.331429999999997</v>
      </c>
      <c r="C13215" s="3">
        <v>2667</v>
      </c>
      <c r="D13215" s="4">
        <v>45820</v>
      </c>
      <c r="E13215" t="s">
        <v>2174</v>
      </c>
      <c r="F13215" s="4" t="s">
        <v>12494</v>
      </c>
      <c r="G13215" s="5">
        <v>1901</v>
      </c>
      <c r="H13215" s="6">
        <v>0.18033650000000001</v>
      </c>
      <c r="I13215" s="7">
        <v>66.25</v>
      </c>
      <c r="J13215" s="2">
        <v>55</v>
      </c>
      <c r="K13215">
        <v>1</v>
      </c>
    </row>
    <row r="13216" spans="1:12" x14ac:dyDescent="0.25">
      <c r="A13216">
        <v>77302</v>
      </c>
      <c r="B13216" s="2">
        <v>41.328150000000001</v>
      </c>
      <c r="C13216" s="3">
        <v>18364</v>
      </c>
      <c r="D13216" s="4">
        <v>26420</v>
      </c>
      <c r="E13216" t="s">
        <v>14029</v>
      </c>
      <c r="F13216" s="4" t="s">
        <v>13752</v>
      </c>
      <c r="G13216" s="5">
        <v>11826</v>
      </c>
      <c r="H13216" s="6">
        <v>0.1749387</v>
      </c>
      <c r="I13216" s="7">
        <v>67.176000000000002</v>
      </c>
      <c r="J13216" s="2">
        <v>38</v>
      </c>
      <c r="K13216">
        <v>1</v>
      </c>
    </row>
    <row r="13217" spans="1:12" x14ac:dyDescent="0.25">
      <c r="A13217">
        <v>50164</v>
      </c>
      <c r="B13217" s="2">
        <v>41.325240000000001</v>
      </c>
      <c r="C13217" s="3">
        <v>523</v>
      </c>
      <c r="D13217" s="4">
        <v>19780</v>
      </c>
      <c r="E13217" t="s">
        <v>6526</v>
      </c>
      <c r="F13217" s="4" t="s">
        <v>9593</v>
      </c>
      <c r="G13217" s="5">
        <v>330</v>
      </c>
      <c r="H13217" s="6">
        <v>0.22424240000000001</v>
      </c>
      <c r="I13217" s="7">
        <v>58.654000000000003</v>
      </c>
    </row>
    <row r="13218" spans="1:12" x14ac:dyDescent="0.25">
      <c r="A13218">
        <v>97850</v>
      </c>
      <c r="B13218" s="2">
        <v>41.322560000000003</v>
      </c>
      <c r="C13218" s="3">
        <v>16881</v>
      </c>
      <c r="D13218" s="4">
        <v>29260</v>
      </c>
      <c r="E13218" t="s">
        <v>16328</v>
      </c>
      <c r="F13218" s="4" t="s">
        <v>16170</v>
      </c>
      <c r="G13218" s="5">
        <v>10845</v>
      </c>
      <c r="H13218" s="6">
        <v>0.25640790000000002</v>
      </c>
      <c r="I13218" s="7">
        <v>53.091999999999999</v>
      </c>
      <c r="J13218" s="2">
        <v>48.947400000000002</v>
      </c>
      <c r="K13218">
        <v>19</v>
      </c>
      <c r="L13218" s="2">
        <v>91</v>
      </c>
    </row>
    <row r="13219" spans="1:12" x14ac:dyDescent="0.25">
      <c r="A13219">
        <v>45806</v>
      </c>
      <c r="B13219" s="2">
        <v>41.318100000000001</v>
      </c>
      <c r="C13219" s="3">
        <v>10916</v>
      </c>
      <c r="D13219" s="4">
        <v>30620</v>
      </c>
      <c r="E13219" t="s">
        <v>2862</v>
      </c>
      <c r="F13219" s="4" t="s">
        <v>8295</v>
      </c>
      <c r="G13219" s="5">
        <v>7800</v>
      </c>
      <c r="H13219" s="6">
        <v>0.19871800000000001</v>
      </c>
      <c r="I13219" s="7">
        <v>63.06</v>
      </c>
      <c r="J13219" s="2">
        <v>69</v>
      </c>
      <c r="K13219">
        <v>3</v>
      </c>
    </row>
    <row r="13220" spans="1:12" x14ac:dyDescent="0.25">
      <c r="A13220">
        <v>56150</v>
      </c>
      <c r="B13220" s="2">
        <v>41.315800000000003</v>
      </c>
      <c r="C13220" s="3">
        <v>2653</v>
      </c>
      <c r="E13220" t="s">
        <v>10647</v>
      </c>
      <c r="F13220" s="4" t="s">
        <v>10428</v>
      </c>
      <c r="G13220" s="5">
        <v>1822</v>
      </c>
      <c r="H13220" s="6">
        <v>0.16785520000000001</v>
      </c>
      <c r="I13220" s="7">
        <v>68.393000000000001</v>
      </c>
      <c r="J13220" s="2">
        <v>43</v>
      </c>
      <c r="K13220">
        <v>1</v>
      </c>
    </row>
    <row r="13221" spans="1:12" x14ac:dyDescent="0.25">
      <c r="A13221">
        <v>62311</v>
      </c>
      <c r="B13221" s="2">
        <v>41.315219999999997</v>
      </c>
      <c r="C13221" s="3">
        <v>795</v>
      </c>
      <c r="D13221" s="4">
        <v>22800</v>
      </c>
      <c r="E13221" t="s">
        <v>801</v>
      </c>
      <c r="F13221" s="4" t="s">
        <v>11490</v>
      </c>
      <c r="G13221" s="5">
        <v>593</v>
      </c>
      <c r="H13221" s="6">
        <v>0.1464646</v>
      </c>
      <c r="I13221" s="7">
        <v>72.082999999999998</v>
      </c>
      <c r="J13221" s="2">
        <v>72</v>
      </c>
      <c r="K13221">
        <v>1</v>
      </c>
    </row>
    <row r="13222" spans="1:12" x14ac:dyDescent="0.25">
      <c r="A13222">
        <v>55935</v>
      </c>
      <c r="B13222" s="2">
        <v>41.314929999999997</v>
      </c>
      <c r="C13222" s="3">
        <v>955</v>
      </c>
      <c r="D13222" s="4">
        <v>40340</v>
      </c>
      <c r="E13222" t="s">
        <v>5764</v>
      </c>
      <c r="F13222" s="4" t="s">
        <v>10428</v>
      </c>
      <c r="G13222" s="5">
        <v>625</v>
      </c>
      <c r="H13222" s="6">
        <v>0.19520000000000001</v>
      </c>
      <c r="I13222" s="7">
        <v>63.661000000000001</v>
      </c>
    </row>
    <row r="13223" spans="1:12" x14ac:dyDescent="0.25">
      <c r="A13223">
        <v>56760</v>
      </c>
      <c r="B13223" s="2">
        <v>41.314720000000001</v>
      </c>
      <c r="C13223" s="3">
        <v>381</v>
      </c>
      <c r="E13223" t="s">
        <v>10873</v>
      </c>
      <c r="F13223" s="4" t="s">
        <v>10428</v>
      </c>
      <c r="G13223" s="5">
        <v>240</v>
      </c>
      <c r="H13223" s="6">
        <v>0.20331949999999999</v>
      </c>
      <c r="I13223" s="7">
        <v>62.25</v>
      </c>
    </row>
    <row r="13224" spans="1:12" x14ac:dyDescent="0.25">
      <c r="A13224">
        <v>37918</v>
      </c>
      <c r="B13224" s="2">
        <v>41.307400000000001</v>
      </c>
      <c r="C13224" s="3">
        <v>44716</v>
      </c>
      <c r="D13224" s="4">
        <v>28940</v>
      </c>
      <c r="E13224" t="s">
        <v>3655</v>
      </c>
      <c r="F13224" s="4" t="s">
        <v>7348</v>
      </c>
      <c r="G13224" s="5">
        <v>30322</v>
      </c>
      <c r="H13224" s="6">
        <v>0.2459519</v>
      </c>
      <c r="I13224" s="7">
        <v>54.88</v>
      </c>
      <c r="J13224" s="2">
        <v>45.7273</v>
      </c>
      <c r="K13224">
        <v>11</v>
      </c>
      <c r="L13224" s="2">
        <v>79.7</v>
      </c>
    </row>
    <row r="13225" spans="1:12" x14ac:dyDescent="0.25">
      <c r="A13225">
        <v>40517</v>
      </c>
      <c r="B13225" s="2">
        <v>41.294559999999997</v>
      </c>
      <c r="C13225" s="3">
        <v>36146</v>
      </c>
      <c r="D13225" s="4">
        <v>30460</v>
      </c>
      <c r="E13225" t="s">
        <v>360</v>
      </c>
      <c r="F13225" s="4" t="s">
        <v>7883</v>
      </c>
      <c r="G13225" s="5">
        <v>23350</v>
      </c>
      <c r="H13225" s="6">
        <v>0.29883090000000001</v>
      </c>
      <c r="I13225" s="7">
        <v>45.738999999999997</v>
      </c>
      <c r="J13225" s="2">
        <v>40.375</v>
      </c>
      <c r="K13225">
        <v>16</v>
      </c>
      <c r="L13225" s="2">
        <v>53.6</v>
      </c>
    </row>
    <row r="13226" spans="1:12" x14ac:dyDescent="0.25">
      <c r="A13226">
        <v>5777</v>
      </c>
      <c r="B13226" s="2">
        <v>41.288400000000003</v>
      </c>
      <c r="C13226" s="3">
        <v>3357</v>
      </c>
      <c r="D13226" s="4">
        <v>40860</v>
      </c>
      <c r="E13226" t="s">
        <v>1166</v>
      </c>
      <c r="F13226" s="4" t="s">
        <v>1030</v>
      </c>
      <c r="G13226" s="5">
        <v>2384</v>
      </c>
      <c r="H13226" s="6">
        <v>0.21593290000000001</v>
      </c>
      <c r="I13226" s="7">
        <v>60.063000000000002</v>
      </c>
    </row>
    <row r="13227" spans="1:12" x14ac:dyDescent="0.25">
      <c r="A13227">
        <v>79906</v>
      </c>
      <c r="B13227" s="2">
        <v>41.28745</v>
      </c>
      <c r="C13227" s="3">
        <v>4379</v>
      </c>
      <c r="D13227" s="4">
        <v>21340</v>
      </c>
      <c r="E13227" t="s">
        <v>11792</v>
      </c>
      <c r="F13227" s="4" t="s">
        <v>13752</v>
      </c>
      <c r="G13227" s="5">
        <v>1610</v>
      </c>
      <c r="H13227" s="6">
        <v>0.30062109999999997</v>
      </c>
      <c r="I13227" s="7">
        <v>45.424999999999997</v>
      </c>
      <c r="J13227" s="2">
        <v>34.666699999999999</v>
      </c>
      <c r="K13227">
        <v>3</v>
      </c>
    </row>
    <row r="13228" spans="1:12" x14ac:dyDescent="0.25">
      <c r="A13228">
        <v>51061</v>
      </c>
      <c r="B13228" s="2">
        <v>41.286960000000001</v>
      </c>
      <c r="C13228" s="3">
        <v>698</v>
      </c>
      <c r="E13228" t="s">
        <v>9825</v>
      </c>
      <c r="F13228" s="4" t="s">
        <v>9593</v>
      </c>
      <c r="G13228" s="5">
        <v>430</v>
      </c>
      <c r="H13228" s="6">
        <v>0.11860469999999999</v>
      </c>
      <c r="I13228" s="7">
        <v>76.875</v>
      </c>
    </row>
    <row r="13229" spans="1:12" x14ac:dyDescent="0.25">
      <c r="A13229">
        <v>57762</v>
      </c>
      <c r="B13229" s="2">
        <v>41.286740000000002</v>
      </c>
      <c r="C13229" s="3">
        <v>759</v>
      </c>
      <c r="E13229" t="s">
        <v>11052</v>
      </c>
      <c r="F13229" s="4" t="s">
        <v>10877</v>
      </c>
      <c r="G13229" s="5">
        <v>497</v>
      </c>
      <c r="H13229" s="6">
        <v>0.1971831</v>
      </c>
      <c r="I13229" s="7">
        <v>63.295000000000002</v>
      </c>
    </row>
    <row r="13230" spans="1:12" x14ac:dyDescent="0.25">
      <c r="A13230">
        <v>58041</v>
      </c>
      <c r="B13230" s="2">
        <v>41.286349999999999</v>
      </c>
      <c r="C13230" s="3">
        <v>1577</v>
      </c>
      <c r="D13230" s="4">
        <v>47420</v>
      </c>
      <c r="E13230" t="s">
        <v>11081</v>
      </c>
      <c r="F13230" s="4" t="s">
        <v>11069</v>
      </c>
      <c r="G13230" s="5">
        <v>1103</v>
      </c>
      <c r="H13230" s="6">
        <v>0.14492749999999999</v>
      </c>
      <c r="I13230" s="7">
        <v>72.320999999999998</v>
      </c>
      <c r="J13230" s="2">
        <v>67</v>
      </c>
      <c r="K13230">
        <v>1</v>
      </c>
    </row>
    <row r="13231" spans="1:12" x14ac:dyDescent="0.25">
      <c r="A13231">
        <v>46341</v>
      </c>
      <c r="B13231" s="2">
        <v>41.284379999999999</v>
      </c>
      <c r="C13231" s="3">
        <v>10342</v>
      </c>
      <c r="D13231" s="4">
        <v>16980</v>
      </c>
      <c r="E13231" t="s">
        <v>557</v>
      </c>
      <c r="F13231" s="4" t="s">
        <v>8800</v>
      </c>
      <c r="G13231" s="5">
        <v>7136</v>
      </c>
      <c r="H13231" s="6">
        <v>0.1425168</v>
      </c>
      <c r="I13231" s="7">
        <v>72.730999999999995</v>
      </c>
      <c r="J13231" s="2">
        <v>12</v>
      </c>
      <c r="K13231">
        <v>1</v>
      </c>
    </row>
    <row r="13232" spans="1:12" x14ac:dyDescent="0.25">
      <c r="A13232">
        <v>90008</v>
      </c>
      <c r="B13232" s="2">
        <v>41.277149999999999</v>
      </c>
      <c r="C13232" s="3">
        <v>33012</v>
      </c>
      <c r="D13232" s="4">
        <v>31080</v>
      </c>
      <c r="E13232" t="s">
        <v>15367</v>
      </c>
      <c r="F13232" s="4" t="s">
        <v>15368</v>
      </c>
      <c r="G13232" s="5">
        <v>23054</v>
      </c>
      <c r="H13232" s="6">
        <v>0.27053870000000002</v>
      </c>
      <c r="I13232" s="7">
        <v>50.597999999999999</v>
      </c>
      <c r="J13232" s="2">
        <v>38.142899999999997</v>
      </c>
      <c r="K13232">
        <v>7</v>
      </c>
    </row>
    <row r="13233" spans="1:12" x14ac:dyDescent="0.25">
      <c r="A13233">
        <v>53128</v>
      </c>
      <c r="B13233" s="2">
        <v>41.270269999999996</v>
      </c>
      <c r="C13233" s="3">
        <v>8588</v>
      </c>
      <c r="D13233" s="4">
        <v>48580</v>
      </c>
      <c r="E13233" t="s">
        <v>10078</v>
      </c>
      <c r="F13233" s="4" t="s">
        <v>10031</v>
      </c>
      <c r="G13233" s="5">
        <v>5722</v>
      </c>
      <c r="H13233" s="6">
        <v>0.1917162</v>
      </c>
      <c r="I13233" s="7">
        <v>64.218999999999994</v>
      </c>
      <c r="J13233" s="2">
        <v>37</v>
      </c>
      <c r="K13233">
        <v>4</v>
      </c>
    </row>
    <row r="13234" spans="1:12" x14ac:dyDescent="0.25">
      <c r="A13234">
        <v>14525</v>
      </c>
      <c r="B13234" s="2">
        <v>41.268450000000001</v>
      </c>
      <c r="C13234" s="3">
        <v>2772</v>
      </c>
      <c r="D13234" s="4">
        <v>12860</v>
      </c>
      <c r="E13234" t="s">
        <v>2873</v>
      </c>
      <c r="F13234" s="4" t="s">
        <v>1280</v>
      </c>
      <c r="G13234" s="5">
        <v>1883</v>
      </c>
      <c r="H13234" s="6">
        <v>0.18736729999999999</v>
      </c>
      <c r="I13234" s="7">
        <v>64.965999999999994</v>
      </c>
      <c r="J13234" s="2">
        <v>52</v>
      </c>
      <c r="K13234">
        <v>1</v>
      </c>
    </row>
    <row r="13235" spans="1:12" x14ac:dyDescent="0.25">
      <c r="A13235">
        <v>55335</v>
      </c>
      <c r="B13235" s="2">
        <v>41.26773</v>
      </c>
      <c r="C13235" s="3">
        <v>1677</v>
      </c>
      <c r="D13235" s="4">
        <v>33460</v>
      </c>
      <c r="E13235" t="s">
        <v>10479</v>
      </c>
      <c r="F13235" s="4" t="s">
        <v>10428</v>
      </c>
      <c r="G13235" s="5">
        <v>1120</v>
      </c>
      <c r="H13235" s="6">
        <v>0.17321429999999999</v>
      </c>
      <c r="I13235" s="7">
        <v>67.411000000000001</v>
      </c>
    </row>
    <row r="13236" spans="1:12" x14ac:dyDescent="0.25">
      <c r="A13236">
        <v>11373</v>
      </c>
      <c r="B13236" s="2">
        <v>41.2502</v>
      </c>
      <c r="C13236" s="3">
        <v>100712</v>
      </c>
      <c r="D13236" s="4">
        <v>35620</v>
      </c>
      <c r="E13236" t="s">
        <v>1912</v>
      </c>
      <c r="F13236" s="4" t="s">
        <v>1280</v>
      </c>
      <c r="G13236" s="5">
        <v>72153</v>
      </c>
      <c r="H13236" s="6">
        <v>0.26500259999999998</v>
      </c>
      <c r="I13236" s="7">
        <v>51.548000000000002</v>
      </c>
      <c r="J13236" s="2">
        <v>34.5</v>
      </c>
      <c r="K13236">
        <v>22</v>
      </c>
      <c r="L13236" s="2">
        <v>20.8</v>
      </c>
    </row>
    <row r="13237" spans="1:12" x14ac:dyDescent="0.25">
      <c r="A13237">
        <v>76453</v>
      </c>
      <c r="B13237" s="2">
        <v>41.232729999999997</v>
      </c>
      <c r="C13237" s="3">
        <v>1105</v>
      </c>
      <c r="D13237" s="4">
        <v>33420</v>
      </c>
      <c r="E13237" t="s">
        <v>3914</v>
      </c>
      <c r="F13237" s="4" t="s">
        <v>13752</v>
      </c>
      <c r="G13237" s="5">
        <v>847</v>
      </c>
      <c r="H13237" s="6">
        <v>0.259434</v>
      </c>
      <c r="I13237" s="7">
        <v>52.5</v>
      </c>
      <c r="J13237" s="2">
        <v>30</v>
      </c>
      <c r="K13237">
        <v>1</v>
      </c>
    </row>
    <row r="13238" spans="1:12" x14ac:dyDescent="0.25">
      <c r="A13238">
        <v>91343</v>
      </c>
      <c r="B13238" s="2">
        <v>41.223300000000002</v>
      </c>
      <c r="C13238" s="3">
        <v>61976</v>
      </c>
      <c r="D13238" s="4">
        <v>31080</v>
      </c>
      <c r="E13238" t="s">
        <v>15425</v>
      </c>
      <c r="F13238" s="4" t="s">
        <v>15368</v>
      </c>
      <c r="G13238" s="5">
        <v>38556</v>
      </c>
      <c r="H13238" s="6">
        <v>0.2368701</v>
      </c>
      <c r="I13238" s="7">
        <v>56.399000000000001</v>
      </c>
      <c r="J13238" s="2">
        <v>36.9375</v>
      </c>
      <c r="K13238">
        <v>16</v>
      </c>
      <c r="L13238" s="2">
        <v>33.200000000000003</v>
      </c>
    </row>
    <row r="13239" spans="1:12" x14ac:dyDescent="0.25">
      <c r="A13239">
        <v>76539</v>
      </c>
      <c r="B13239" s="2">
        <v>41.212769999999999</v>
      </c>
      <c r="C13239" s="3">
        <v>8071</v>
      </c>
      <c r="D13239" s="4">
        <v>28660</v>
      </c>
      <c r="E13239" t="s">
        <v>13958</v>
      </c>
      <c r="F13239" s="4" t="s">
        <v>13752</v>
      </c>
      <c r="G13239" s="5">
        <v>5440</v>
      </c>
      <c r="H13239" s="6">
        <v>0.16559460000000001</v>
      </c>
      <c r="I13239" s="7">
        <v>68.715000000000003</v>
      </c>
      <c r="J13239" s="2">
        <v>48</v>
      </c>
      <c r="K13239">
        <v>1</v>
      </c>
    </row>
    <row r="13240" spans="1:12" x14ac:dyDescent="0.25">
      <c r="A13240">
        <v>98611</v>
      </c>
      <c r="B13240" s="2">
        <v>41.209789999999998</v>
      </c>
      <c r="C13240" s="3">
        <v>10020</v>
      </c>
      <c r="D13240" s="4">
        <v>31020</v>
      </c>
      <c r="E13240" t="s">
        <v>14483</v>
      </c>
      <c r="F13240" s="4" t="s">
        <v>16344</v>
      </c>
      <c r="G13240" s="5">
        <v>7026</v>
      </c>
      <c r="H13240" s="6">
        <v>0.1583891</v>
      </c>
      <c r="I13240" s="7">
        <v>69.959999999999994</v>
      </c>
      <c r="J13240" s="2">
        <v>59</v>
      </c>
      <c r="K13240">
        <v>2</v>
      </c>
    </row>
    <row r="13241" spans="1:12" x14ac:dyDescent="0.25">
      <c r="A13241">
        <v>41759</v>
      </c>
      <c r="B13241" s="2">
        <v>41.20805</v>
      </c>
      <c r="C13241" s="3">
        <v>300</v>
      </c>
      <c r="E13241" t="s">
        <v>8137</v>
      </c>
      <c r="F13241" s="4" t="s">
        <v>7883</v>
      </c>
      <c r="G13241" s="5">
        <v>214</v>
      </c>
      <c r="H13241" s="6">
        <v>0.12616820000000001</v>
      </c>
      <c r="I13241" s="7">
        <v>75.525999999999996</v>
      </c>
    </row>
    <row r="13242" spans="1:12" x14ac:dyDescent="0.25">
      <c r="A13242">
        <v>33015</v>
      </c>
      <c r="B13242" s="2">
        <v>41.197609999999997</v>
      </c>
      <c r="C13242" s="3">
        <v>66807</v>
      </c>
      <c r="D13242" s="4">
        <v>33100</v>
      </c>
      <c r="E13242" t="s">
        <v>6864</v>
      </c>
      <c r="F13242" s="4" t="s">
        <v>6689</v>
      </c>
      <c r="G13242" s="5">
        <v>43416</v>
      </c>
      <c r="H13242" s="6">
        <v>0.25585039999999998</v>
      </c>
      <c r="I13242" s="7">
        <v>53.116</v>
      </c>
      <c r="J13242" s="2">
        <v>51.333300000000001</v>
      </c>
      <c r="K13242">
        <v>3</v>
      </c>
    </row>
    <row r="13243" spans="1:12" x14ac:dyDescent="0.25">
      <c r="A13243">
        <v>95629</v>
      </c>
      <c r="B13243" s="2">
        <v>41.187049999999999</v>
      </c>
      <c r="C13243" s="3">
        <v>1001</v>
      </c>
      <c r="E13243" t="s">
        <v>15957</v>
      </c>
      <c r="F13243" s="4" t="s">
        <v>15368</v>
      </c>
      <c r="G13243" s="5">
        <v>711</v>
      </c>
      <c r="H13243" s="6">
        <v>0.27004220000000001</v>
      </c>
      <c r="I13243" s="7">
        <v>50.658999999999999</v>
      </c>
    </row>
    <row r="13244" spans="1:12" x14ac:dyDescent="0.25">
      <c r="A13244">
        <v>76311</v>
      </c>
      <c r="B13244" s="2">
        <v>41.186570000000003</v>
      </c>
      <c r="C13244" s="3">
        <v>6335</v>
      </c>
      <c r="D13244" s="4">
        <v>48660</v>
      </c>
      <c r="E13244" t="s">
        <v>13921</v>
      </c>
      <c r="F13244" s="4" t="s">
        <v>13752</v>
      </c>
      <c r="G13244" s="5">
        <v>1299</v>
      </c>
      <c r="H13244" s="6">
        <v>0.23153850000000001</v>
      </c>
      <c r="I13244" s="7">
        <v>57.311999999999998</v>
      </c>
      <c r="J13244" s="2">
        <v>41</v>
      </c>
      <c r="K13244">
        <v>4</v>
      </c>
    </row>
    <row r="13245" spans="1:12" x14ac:dyDescent="0.25">
      <c r="A13245">
        <v>53011</v>
      </c>
      <c r="B13245" s="2">
        <v>41.185870000000001</v>
      </c>
      <c r="C13245" s="3">
        <v>2292</v>
      </c>
      <c r="D13245" s="4">
        <v>43100</v>
      </c>
      <c r="E13245" t="s">
        <v>4584</v>
      </c>
      <c r="F13245" s="4" t="s">
        <v>10031</v>
      </c>
      <c r="G13245" s="5">
        <v>1623</v>
      </c>
      <c r="H13245" s="6">
        <v>0.13739989999999999</v>
      </c>
      <c r="I13245" s="7">
        <v>73.570999999999998</v>
      </c>
      <c r="J13245" s="2">
        <v>67</v>
      </c>
      <c r="K13245">
        <v>1</v>
      </c>
    </row>
    <row r="13246" spans="1:12" x14ac:dyDescent="0.25">
      <c r="A13246">
        <v>68928</v>
      </c>
      <c r="B13246" s="2">
        <v>41.185400000000001</v>
      </c>
      <c r="C13246" s="3">
        <v>535</v>
      </c>
      <c r="E13246" t="s">
        <v>12869</v>
      </c>
      <c r="F13246" s="4" t="s">
        <v>12738</v>
      </c>
      <c r="G13246" s="5">
        <v>351</v>
      </c>
      <c r="H13246" s="6">
        <v>0.21590909999999999</v>
      </c>
      <c r="I13246" s="7">
        <v>60</v>
      </c>
      <c r="J13246" s="2">
        <v>59.5</v>
      </c>
      <c r="K13246">
        <v>2</v>
      </c>
    </row>
    <row r="13247" spans="1:12" x14ac:dyDescent="0.25">
      <c r="A13247">
        <v>61044</v>
      </c>
      <c r="B13247" s="2">
        <v>41.185290000000002</v>
      </c>
      <c r="C13247" s="3">
        <v>131</v>
      </c>
      <c r="D13247" s="4">
        <v>23300</v>
      </c>
      <c r="E13247" t="s">
        <v>1318</v>
      </c>
      <c r="F13247" s="4" t="s">
        <v>11490</v>
      </c>
      <c r="G13247" s="5">
        <v>104</v>
      </c>
      <c r="H13247" s="6">
        <v>0.10476190000000001</v>
      </c>
      <c r="I13247" s="7">
        <v>79.204999999999998</v>
      </c>
    </row>
    <row r="13248" spans="1:12" x14ac:dyDescent="0.25">
      <c r="A13248">
        <v>27582</v>
      </c>
      <c r="B13248" s="2">
        <v>41.185229999999997</v>
      </c>
      <c r="C13248" s="3">
        <v>136</v>
      </c>
      <c r="D13248" s="4">
        <v>37080</v>
      </c>
      <c r="E13248" t="s">
        <v>5744</v>
      </c>
      <c r="F13248" s="4" t="s">
        <v>5642</v>
      </c>
      <c r="G13248" s="5">
        <v>108</v>
      </c>
      <c r="H13248" s="6">
        <v>0.25925930000000003</v>
      </c>
      <c r="I13248" s="7">
        <v>52.5</v>
      </c>
    </row>
    <row r="13249" spans="1:12" x14ac:dyDescent="0.25">
      <c r="A13249">
        <v>67439</v>
      </c>
      <c r="B13249" s="2">
        <v>41.184550000000002</v>
      </c>
      <c r="C13249" s="3">
        <v>3812</v>
      </c>
      <c r="E13249" t="s">
        <v>884</v>
      </c>
      <c r="F13249" s="4" t="s">
        <v>12494</v>
      </c>
      <c r="G13249" s="5">
        <v>2769</v>
      </c>
      <c r="H13249" s="6">
        <v>0.1993499</v>
      </c>
      <c r="I13249" s="7">
        <v>62.851999999999997</v>
      </c>
      <c r="J13249" s="2">
        <v>41</v>
      </c>
      <c r="K13249">
        <v>1</v>
      </c>
    </row>
    <row r="13250" spans="1:12" x14ac:dyDescent="0.25">
      <c r="A13250">
        <v>48423</v>
      </c>
      <c r="B13250" s="2">
        <v>41.17868</v>
      </c>
      <c r="C13250" s="3">
        <v>32056</v>
      </c>
      <c r="D13250" s="4">
        <v>22420</v>
      </c>
      <c r="E13250" t="s">
        <v>9185</v>
      </c>
      <c r="F13250" s="4" t="s">
        <v>9106</v>
      </c>
      <c r="G13250" s="5">
        <v>21746</v>
      </c>
      <c r="H13250" s="6">
        <v>0.2129489</v>
      </c>
      <c r="I13250" s="7">
        <v>60.5</v>
      </c>
      <c r="J13250" s="2">
        <v>49</v>
      </c>
      <c r="K13250">
        <v>10</v>
      </c>
      <c r="L13250" s="2">
        <v>91</v>
      </c>
    </row>
    <row r="13251" spans="1:12" x14ac:dyDescent="0.25">
      <c r="A13251">
        <v>48894</v>
      </c>
      <c r="B13251" s="2">
        <v>41.173160000000003</v>
      </c>
      <c r="C13251" s="3">
        <v>1990</v>
      </c>
      <c r="D13251" s="4">
        <v>29620</v>
      </c>
      <c r="E13251" t="s">
        <v>9044</v>
      </c>
      <c r="F13251" s="4" t="s">
        <v>9106</v>
      </c>
      <c r="G13251" s="5">
        <v>1307</v>
      </c>
      <c r="H13251" s="6">
        <v>0.15684770000000001</v>
      </c>
      <c r="I13251" s="7">
        <v>70.191999999999993</v>
      </c>
      <c r="J13251" s="2">
        <v>5</v>
      </c>
      <c r="K13251">
        <v>1</v>
      </c>
    </row>
    <row r="13252" spans="1:12" x14ac:dyDescent="0.25">
      <c r="A13252">
        <v>54806</v>
      </c>
      <c r="B13252" s="2">
        <v>41.17098</v>
      </c>
      <c r="C13252" s="3">
        <v>11520</v>
      </c>
      <c r="E13252" t="s">
        <v>212</v>
      </c>
      <c r="F13252" s="4" t="s">
        <v>10031</v>
      </c>
      <c r="G13252" s="5">
        <v>7794</v>
      </c>
      <c r="H13252" s="6">
        <v>0.26276620000000001</v>
      </c>
      <c r="I13252" s="7">
        <v>51.886000000000003</v>
      </c>
      <c r="J13252" s="2">
        <v>52.545499999999997</v>
      </c>
      <c r="K13252">
        <v>11</v>
      </c>
      <c r="L13252" s="2">
        <v>97.1</v>
      </c>
    </row>
    <row r="13253" spans="1:12" x14ac:dyDescent="0.25">
      <c r="A13253">
        <v>68758</v>
      </c>
      <c r="B13253" s="2">
        <v>41.168930000000003</v>
      </c>
      <c r="C13253" s="3">
        <v>1042</v>
      </c>
      <c r="D13253" s="4">
        <v>35740</v>
      </c>
      <c r="E13253" t="s">
        <v>12834</v>
      </c>
      <c r="F13253" s="4" t="s">
        <v>12738</v>
      </c>
      <c r="G13253" s="5">
        <v>787</v>
      </c>
      <c r="H13253" s="6">
        <v>0.18274109999999999</v>
      </c>
      <c r="I13253" s="7">
        <v>65.713999999999999</v>
      </c>
    </row>
    <row r="13254" spans="1:12" x14ac:dyDescent="0.25">
      <c r="A13254">
        <v>14108</v>
      </c>
      <c r="B13254" s="2">
        <v>41.167789999999997</v>
      </c>
      <c r="C13254" s="3">
        <v>5685</v>
      </c>
      <c r="D13254" s="4">
        <v>15380</v>
      </c>
      <c r="E13254" t="s">
        <v>1078</v>
      </c>
      <c r="F13254" s="4" t="s">
        <v>1280</v>
      </c>
      <c r="G13254" s="5">
        <v>3989</v>
      </c>
      <c r="H13254" s="6">
        <v>0.1732264</v>
      </c>
      <c r="I13254" s="7">
        <v>67.349999999999994</v>
      </c>
      <c r="J13254" s="2">
        <v>58</v>
      </c>
      <c r="K13254">
        <v>1</v>
      </c>
    </row>
    <row r="13255" spans="1:12" x14ac:dyDescent="0.25">
      <c r="A13255">
        <v>21757</v>
      </c>
      <c r="B13255" s="2">
        <v>41.166310000000003</v>
      </c>
      <c r="C13255" s="3">
        <v>2960</v>
      </c>
      <c r="D13255" s="4">
        <v>47900</v>
      </c>
      <c r="E13255" t="s">
        <v>4594</v>
      </c>
      <c r="F13255" s="4" t="s">
        <v>4361</v>
      </c>
      <c r="G13255" s="5">
        <v>2194</v>
      </c>
      <c r="H13255" s="6">
        <v>0.1221513</v>
      </c>
      <c r="I13255" s="7">
        <v>76.168999999999997</v>
      </c>
      <c r="J13255" s="2">
        <v>43</v>
      </c>
      <c r="K13255">
        <v>1</v>
      </c>
    </row>
    <row r="13256" spans="1:12" x14ac:dyDescent="0.25">
      <c r="A13256">
        <v>10596</v>
      </c>
      <c r="B13256" s="2">
        <v>41.165509999999998</v>
      </c>
      <c r="C13256" s="3">
        <v>1628</v>
      </c>
      <c r="D13256" s="4">
        <v>35620</v>
      </c>
      <c r="E13256" t="s">
        <v>1836</v>
      </c>
      <c r="F13256" s="4" t="s">
        <v>1280</v>
      </c>
      <c r="G13256" s="5">
        <v>1116</v>
      </c>
      <c r="H13256" s="6">
        <v>0.1092211</v>
      </c>
      <c r="I13256" s="7">
        <v>78.403000000000006</v>
      </c>
      <c r="J13256" s="2">
        <v>55</v>
      </c>
      <c r="K13256">
        <v>3</v>
      </c>
    </row>
    <row r="13257" spans="1:12" x14ac:dyDescent="0.25">
      <c r="A13257">
        <v>51346</v>
      </c>
      <c r="B13257" s="2">
        <v>41.164859999999997</v>
      </c>
      <c r="C13257" s="3">
        <v>2148</v>
      </c>
      <c r="E13257" t="s">
        <v>9845</v>
      </c>
      <c r="F13257" s="4" t="s">
        <v>9593</v>
      </c>
      <c r="G13257" s="5">
        <v>1593</v>
      </c>
      <c r="H13257" s="6">
        <v>0.1600753</v>
      </c>
      <c r="I13257" s="7">
        <v>69.614999999999995</v>
      </c>
      <c r="J13257" s="2">
        <v>63.5</v>
      </c>
      <c r="K13257">
        <v>2</v>
      </c>
    </row>
    <row r="13258" spans="1:12" x14ac:dyDescent="0.25">
      <c r="A13258">
        <v>63471</v>
      </c>
      <c r="B13258" s="2">
        <v>41.164380000000001</v>
      </c>
      <c r="C13258" s="3">
        <v>662</v>
      </c>
      <c r="D13258" s="4">
        <v>25300</v>
      </c>
      <c r="E13258" t="s">
        <v>4087</v>
      </c>
      <c r="F13258" s="4" t="s">
        <v>12102</v>
      </c>
      <c r="G13258" s="5">
        <v>442</v>
      </c>
      <c r="H13258" s="6">
        <v>0.15349889999999999</v>
      </c>
      <c r="I13258" s="7">
        <v>70.75</v>
      </c>
    </row>
    <row r="13259" spans="1:12" x14ac:dyDescent="0.25">
      <c r="A13259">
        <v>59405</v>
      </c>
      <c r="B13259" s="2">
        <v>41.159480000000002</v>
      </c>
      <c r="C13259" s="3">
        <v>30517</v>
      </c>
      <c r="D13259" s="4">
        <v>24500</v>
      </c>
      <c r="E13259" t="s">
        <v>4651</v>
      </c>
      <c r="F13259" s="4" t="s">
        <v>11278</v>
      </c>
      <c r="G13259" s="5">
        <v>20038</v>
      </c>
      <c r="H13259" s="6">
        <v>0.2465193</v>
      </c>
      <c r="I13259" s="7">
        <v>54.671999999999997</v>
      </c>
      <c r="J13259" s="2">
        <v>49.7</v>
      </c>
      <c r="K13259">
        <v>20</v>
      </c>
      <c r="L13259" s="2">
        <v>92.6</v>
      </c>
    </row>
    <row r="13260" spans="1:12" x14ac:dyDescent="0.25">
      <c r="A13260">
        <v>67478</v>
      </c>
      <c r="B13260" s="2">
        <v>41.154670000000003</v>
      </c>
      <c r="C13260" s="3">
        <v>50</v>
      </c>
      <c r="E13260" t="s">
        <v>5793</v>
      </c>
      <c r="F13260" s="4" t="s">
        <v>12494</v>
      </c>
      <c r="G13260" s="5">
        <v>46</v>
      </c>
      <c r="H13260" s="6">
        <v>0.1702128</v>
      </c>
      <c r="I13260" s="7">
        <v>67.856999999999999</v>
      </c>
    </row>
    <row r="13261" spans="1:12" x14ac:dyDescent="0.25">
      <c r="A13261">
        <v>53046</v>
      </c>
      <c r="B13261" s="2">
        <v>41.15446</v>
      </c>
      <c r="C13261" s="3">
        <v>1139</v>
      </c>
      <c r="D13261" s="4">
        <v>33340</v>
      </c>
      <c r="E13261" t="s">
        <v>10052</v>
      </c>
      <c r="F13261" s="4" t="s">
        <v>10031</v>
      </c>
      <c r="G13261" s="5">
        <v>848</v>
      </c>
      <c r="H13261" s="6">
        <v>0.2108363</v>
      </c>
      <c r="I13261" s="7">
        <v>60.832999999999998</v>
      </c>
      <c r="J13261" s="2">
        <v>61</v>
      </c>
      <c r="K13261">
        <v>1</v>
      </c>
    </row>
    <row r="13262" spans="1:12" x14ac:dyDescent="0.25">
      <c r="A13262">
        <v>19977</v>
      </c>
      <c r="B13262" s="2">
        <v>41.150019999999998</v>
      </c>
      <c r="C13262" s="3">
        <v>24976</v>
      </c>
      <c r="D13262" s="4">
        <v>20100</v>
      </c>
      <c r="E13262" t="s">
        <v>2622</v>
      </c>
      <c r="F13262" s="4" t="s">
        <v>4311</v>
      </c>
      <c r="G13262" s="5">
        <v>17680</v>
      </c>
      <c r="H13262" s="6">
        <v>0.18698039999999999</v>
      </c>
      <c r="I13262" s="7">
        <v>64.953000000000003</v>
      </c>
      <c r="J13262" s="2">
        <v>38</v>
      </c>
      <c r="K13262">
        <v>1</v>
      </c>
    </row>
    <row r="13263" spans="1:12" x14ac:dyDescent="0.25">
      <c r="A13263">
        <v>28754</v>
      </c>
      <c r="B13263" s="2">
        <v>41.14452</v>
      </c>
      <c r="C13263" s="3">
        <v>8194</v>
      </c>
      <c r="D13263" s="4">
        <v>11700</v>
      </c>
      <c r="E13263" t="s">
        <v>952</v>
      </c>
      <c r="F13263" s="4" t="s">
        <v>5642</v>
      </c>
      <c r="G13263" s="5">
        <v>5301</v>
      </c>
      <c r="H13263" s="6">
        <v>0.2725901</v>
      </c>
      <c r="I13263" s="7">
        <v>50.155999999999999</v>
      </c>
      <c r="J13263" s="2">
        <v>43.666699999999999</v>
      </c>
      <c r="K13263">
        <v>3</v>
      </c>
    </row>
    <row r="13264" spans="1:12" x14ac:dyDescent="0.25">
      <c r="A13264">
        <v>53545</v>
      </c>
      <c r="B13264" s="2">
        <v>41.139530000000001</v>
      </c>
      <c r="C13264" s="3">
        <v>22777</v>
      </c>
      <c r="D13264" s="4">
        <v>27500</v>
      </c>
      <c r="E13264" t="s">
        <v>9778</v>
      </c>
      <c r="F13264" s="4" t="s">
        <v>10031</v>
      </c>
      <c r="G13264" s="5">
        <v>15545</v>
      </c>
      <c r="H13264" s="6">
        <v>0.22592470000000001</v>
      </c>
      <c r="I13264" s="7">
        <v>58.216999999999999</v>
      </c>
      <c r="J13264" s="2">
        <v>48</v>
      </c>
      <c r="K13264">
        <v>26</v>
      </c>
      <c r="L13264" s="2">
        <v>88</v>
      </c>
    </row>
    <row r="13265" spans="1:11" x14ac:dyDescent="0.25">
      <c r="A13265">
        <v>78147</v>
      </c>
      <c r="B13265" s="2">
        <v>41.135489999999997</v>
      </c>
      <c r="C13265" s="3">
        <v>2109</v>
      </c>
      <c r="D13265" s="4">
        <v>41700</v>
      </c>
      <c r="E13265" t="s">
        <v>14193</v>
      </c>
      <c r="F13265" s="4" t="s">
        <v>13752</v>
      </c>
      <c r="G13265" s="5">
        <v>1327</v>
      </c>
      <c r="H13265" s="6">
        <v>0.1861341</v>
      </c>
      <c r="I13265" s="7">
        <v>65.088999999999999</v>
      </c>
      <c r="J13265" s="2">
        <v>31</v>
      </c>
      <c r="K13265">
        <v>1</v>
      </c>
    </row>
    <row r="13266" spans="1:11" x14ac:dyDescent="0.25">
      <c r="A13266">
        <v>34112</v>
      </c>
      <c r="B13266" s="2">
        <v>41.130249999999997</v>
      </c>
      <c r="C13266" s="3">
        <v>24974</v>
      </c>
      <c r="D13266" s="4">
        <v>34940</v>
      </c>
      <c r="E13266" t="s">
        <v>739</v>
      </c>
      <c r="F13266" s="4" t="s">
        <v>6689</v>
      </c>
      <c r="G13266" s="5">
        <v>20591</v>
      </c>
      <c r="H13266" s="6">
        <v>0.25335079999999999</v>
      </c>
      <c r="I13266" s="7">
        <v>53.463999999999999</v>
      </c>
      <c r="J13266" s="2">
        <v>42</v>
      </c>
      <c r="K13266">
        <v>6</v>
      </c>
    </row>
    <row r="13267" spans="1:11" x14ac:dyDescent="0.25">
      <c r="A13267">
        <v>42053</v>
      </c>
      <c r="B13267" s="2">
        <v>41.124510000000001</v>
      </c>
      <c r="C13267" s="3">
        <v>4968</v>
      </c>
      <c r="D13267" s="4">
        <v>37140</v>
      </c>
      <c r="E13267" t="s">
        <v>8181</v>
      </c>
      <c r="F13267" s="4" t="s">
        <v>7883</v>
      </c>
      <c r="G13267" s="5">
        <v>3362</v>
      </c>
      <c r="H13267" s="6">
        <v>0.18079100000000001</v>
      </c>
      <c r="I13267" s="7">
        <v>66</v>
      </c>
    </row>
    <row r="13268" spans="1:11" x14ac:dyDescent="0.25">
      <c r="A13268">
        <v>4348</v>
      </c>
      <c r="B13268" s="2">
        <v>41.123179999999998</v>
      </c>
      <c r="C13268" s="3">
        <v>2967</v>
      </c>
      <c r="E13268" t="s">
        <v>175</v>
      </c>
      <c r="F13268" s="4" t="s">
        <v>701</v>
      </c>
      <c r="G13268" s="5">
        <v>2227</v>
      </c>
      <c r="H13268" s="6">
        <v>0.2410233</v>
      </c>
      <c r="I13268" s="7">
        <v>55.588000000000001</v>
      </c>
      <c r="J13268" s="2">
        <v>43.5</v>
      </c>
      <c r="K13268">
        <v>2</v>
      </c>
    </row>
    <row r="13269" spans="1:11" x14ac:dyDescent="0.25">
      <c r="A13269">
        <v>27591</v>
      </c>
      <c r="B13269" s="2">
        <v>41.119289999999999</v>
      </c>
      <c r="C13269" s="3">
        <v>20938</v>
      </c>
      <c r="D13269" s="4">
        <v>39580</v>
      </c>
      <c r="E13269" t="s">
        <v>139</v>
      </c>
      <c r="F13269" s="4" t="s">
        <v>5642</v>
      </c>
      <c r="G13269" s="5">
        <v>14038</v>
      </c>
      <c r="H13269" s="6">
        <v>0.21611230000000001</v>
      </c>
      <c r="I13269" s="7">
        <v>59.892000000000003</v>
      </c>
      <c r="J13269" s="2">
        <v>50.5</v>
      </c>
      <c r="K13269">
        <v>4</v>
      </c>
    </row>
    <row r="13270" spans="1:11" x14ac:dyDescent="0.25">
      <c r="A13270">
        <v>32542</v>
      </c>
      <c r="B13270" s="2">
        <v>41.115670000000001</v>
      </c>
      <c r="C13270" s="3">
        <v>3247</v>
      </c>
      <c r="D13270" s="4">
        <v>18880</v>
      </c>
      <c r="E13270" t="s">
        <v>6790</v>
      </c>
      <c r="F13270" s="4" t="s">
        <v>6689</v>
      </c>
      <c r="G13270" s="5">
        <v>1069</v>
      </c>
      <c r="H13270" s="6">
        <v>0.2759588</v>
      </c>
      <c r="I13270" s="7">
        <v>49.55</v>
      </c>
      <c r="J13270" s="2">
        <v>57.6</v>
      </c>
      <c r="K13270">
        <v>5</v>
      </c>
    </row>
    <row r="13271" spans="1:11" x14ac:dyDescent="0.25">
      <c r="A13271">
        <v>68930</v>
      </c>
      <c r="B13271" s="2">
        <v>41.115180000000002</v>
      </c>
      <c r="C13271" s="3">
        <v>1348</v>
      </c>
      <c r="E13271" t="s">
        <v>891</v>
      </c>
      <c r="F13271" s="4" t="s">
        <v>12738</v>
      </c>
      <c r="G13271" s="5">
        <v>944</v>
      </c>
      <c r="H13271" s="6">
        <v>0.23915339999999999</v>
      </c>
      <c r="I13271" s="7">
        <v>55.902999999999999</v>
      </c>
    </row>
    <row r="13272" spans="1:11" x14ac:dyDescent="0.25">
      <c r="A13272">
        <v>58622</v>
      </c>
      <c r="B13272" s="2">
        <v>41.114690000000003</v>
      </c>
      <c r="C13272" s="3">
        <v>1664</v>
      </c>
      <c r="D13272" s="4">
        <v>19860</v>
      </c>
      <c r="E13272" t="s">
        <v>11213</v>
      </c>
      <c r="F13272" s="4" t="s">
        <v>11069</v>
      </c>
      <c r="G13272" s="5">
        <v>1121</v>
      </c>
      <c r="H13272" s="6">
        <v>0.1452763</v>
      </c>
      <c r="I13272" s="7">
        <v>72.125</v>
      </c>
    </row>
    <row r="13273" spans="1:11" x14ac:dyDescent="0.25">
      <c r="A13273">
        <v>62214</v>
      </c>
      <c r="B13273" s="2">
        <v>41.114229999999999</v>
      </c>
      <c r="C13273" s="3">
        <v>1100</v>
      </c>
      <c r="E13273" t="s">
        <v>11887</v>
      </c>
      <c r="F13273" s="4" t="s">
        <v>11490</v>
      </c>
      <c r="G13273" s="5">
        <v>809</v>
      </c>
      <c r="H13273" s="6">
        <v>0.1644005</v>
      </c>
      <c r="I13273" s="7">
        <v>68.819000000000003</v>
      </c>
    </row>
    <row r="13274" spans="1:11" x14ac:dyDescent="0.25">
      <c r="A13274">
        <v>51555</v>
      </c>
      <c r="B13274" s="2">
        <v>41.113169999999997</v>
      </c>
      <c r="C13274" s="3">
        <v>5223</v>
      </c>
      <c r="D13274" s="4">
        <v>36540</v>
      </c>
      <c r="E13274" t="s">
        <v>9880</v>
      </c>
      <c r="F13274" s="4" t="s">
        <v>9593</v>
      </c>
      <c r="G13274" s="5">
        <v>3588</v>
      </c>
      <c r="H13274" s="6">
        <v>0.1699638</v>
      </c>
      <c r="I13274" s="7">
        <v>67.849999999999994</v>
      </c>
      <c r="J13274" s="2">
        <v>61</v>
      </c>
      <c r="K13274">
        <v>2</v>
      </c>
    </row>
    <row r="13275" spans="1:11" x14ac:dyDescent="0.25">
      <c r="A13275">
        <v>34714</v>
      </c>
      <c r="B13275" s="2">
        <v>41.109540000000003</v>
      </c>
      <c r="C13275" s="3">
        <v>17684</v>
      </c>
      <c r="D13275" s="4">
        <v>36740</v>
      </c>
      <c r="E13275" t="s">
        <v>6469</v>
      </c>
      <c r="F13275" s="4" t="s">
        <v>6689</v>
      </c>
      <c r="G13275" s="5">
        <v>11588</v>
      </c>
      <c r="H13275" s="6">
        <v>0.23556820000000001</v>
      </c>
      <c r="I13275" s="7">
        <v>56.509</v>
      </c>
      <c r="J13275" s="2">
        <v>47.666699999999999</v>
      </c>
      <c r="K13275">
        <v>3</v>
      </c>
    </row>
    <row r="13276" spans="1:11" x14ac:dyDescent="0.25">
      <c r="A13276">
        <v>98644</v>
      </c>
      <c r="B13276" s="2">
        <v>41.106720000000003</v>
      </c>
      <c r="C13276" s="3">
        <v>337</v>
      </c>
      <c r="E13276" t="s">
        <v>16486</v>
      </c>
      <c r="F13276" s="4" t="s">
        <v>16344</v>
      </c>
      <c r="G13276" s="5">
        <v>207</v>
      </c>
      <c r="H13276" s="6">
        <v>0.22705310000000001</v>
      </c>
      <c r="I13276" s="7">
        <v>57.975999999999999</v>
      </c>
    </row>
    <row r="13277" spans="1:11" x14ac:dyDescent="0.25">
      <c r="A13277">
        <v>54230</v>
      </c>
      <c r="B13277" s="2">
        <v>41.105899999999998</v>
      </c>
      <c r="C13277" s="3">
        <v>4672</v>
      </c>
      <c r="D13277" s="4">
        <v>31820</v>
      </c>
      <c r="E13277" t="s">
        <v>3717</v>
      </c>
      <c r="F13277" s="4" t="s">
        <v>10031</v>
      </c>
      <c r="G13277" s="5">
        <v>3184</v>
      </c>
      <c r="H13277" s="6">
        <v>0.1598618</v>
      </c>
      <c r="I13277" s="7">
        <v>69.582999999999998</v>
      </c>
    </row>
    <row r="13278" spans="1:11" x14ac:dyDescent="0.25">
      <c r="A13278">
        <v>37379</v>
      </c>
      <c r="B13278" s="2">
        <v>41.100520000000003</v>
      </c>
      <c r="C13278" s="3">
        <v>26913</v>
      </c>
      <c r="D13278" s="4">
        <v>16860</v>
      </c>
      <c r="E13278" t="s">
        <v>7441</v>
      </c>
      <c r="F13278" s="4" t="s">
        <v>7348</v>
      </c>
      <c r="G13278" s="5">
        <v>19318</v>
      </c>
      <c r="H13278" s="6">
        <v>0.195103</v>
      </c>
      <c r="I13278" s="7">
        <v>63.48</v>
      </c>
      <c r="J13278" s="2">
        <v>58.25</v>
      </c>
      <c r="K13278">
        <v>4</v>
      </c>
    </row>
    <row r="13279" spans="1:11" x14ac:dyDescent="0.25">
      <c r="A13279">
        <v>8260</v>
      </c>
      <c r="B13279" s="2">
        <v>41.093510000000002</v>
      </c>
      <c r="C13279" s="3">
        <v>13324</v>
      </c>
      <c r="D13279" s="4">
        <v>36140</v>
      </c>
      <c r="E13279" t="s">
        <v>1668</v>
      </c>
      <c r="F13279" s="4" t="s">
        <v>1341</v>
      </c>
      <c r="G13279" s="5">
        <v>9982</v>
      </c>
      <c r="H13279" s="6">
        <v>0.24561759999999999</v>
      </c>
      <c r="I13279" s="7">
        <v>54.746000000000002</v>
      </c>
      <c r="J13279" s="2">
        <v>54</v>
      </c>
      <c r="K13279">
        <v>1</v>
      </c>
    </row>
    <row r="13280" spans="1:11" x14ac:dyDescent="0.25">
      <c r="A13280">
        <v>79545</v>
      </c>
      <c r="B13280" s="2">
        <v>41.090850000000003</v>
      </c>
      <c r="C13280" s="3">
        <v>1855</v>
      </c>
      <c r="D13280" s="4">
        <v>45020</v>
      </c>
      <c r="E13280" t="s">
        <v>2344</v>
      </c>
      <c r="F13280" s="4" t="s">
        <v>13752</v>
      </c>
      <c r="G13280" s="5">
        <v>1139</v>
      </c>
      <c r="H13280" s="6">
        <v>0.19912279999999999</v>
      </c>
      <c r="I13280" s="7">
        <v>62.777999999999999</v>
      </c>
      <c r="J13280" s="2">
        <v>59</v>
      </c>
      <c r="K13280">
        <v>1</v>
      </c>
    </row>
    <row r="13281" spans="1:12" x14ac:dyDescent="0.25">
      <c r="A13281">
        <v>57225</v>
      </c>
      <c r="B13281" s="2">
        <v>41.090290000000003</v>
      </c>
      <c r="C13281" s="3">
        <v>1649</v>
      </c>
      <c r="E13281" t="s">
        <v>1381</v>
      </c>
      <c r="F13281" s="4" t="s">
        <v>10877</v>
      </c>
      <c r="G13281" s="5">
        <v>1210</v>
      </c>
      <c r="H13281" s="6">
        <v>0.1768595</v>
      </c>
      <c r="I13281" s="7">
        <v>66.625</v>
      </c>
      <c r="J13281" s="2">
        <v>66</v>
      </c>
      <c r="K13281">
        <v>1</v>
      </c>
    </row>
    <row r="13282" spans="1:12" x14ac:dyDescent="0.25">
      <c r="A13282">
        <v>49504</v>
      </c>
      <c r="B13282" s="2">
        <v>41.083970000000001</v>
      </c>
      <c r="C13282" s="3">
        <v>39167</v>
      </c>
      <c r="D13282" s="4">
        <v>24340</v>
      </c>
      <c r="E13282" t="s">
        <v>8395</v>
      </c>
      <c r="F13282" s="4" t="s">
        <v>9106</v>
      </c>
      <c r="G13282" s="5">
        <v>25194</v>
      </c>
      <c r="H13282" s="6">
        <v>0.26430900000000002</v>
      </c>
      <c r="I13282" s="7">
        <v>51.512999999999998</v>
      </c>
      <c r="J13282" s="2">
        <v>44.485700000000001</v>
      </c>
      <c r="K13282">
        <v>35</v>
      </c>
      <c r="L13282" s="2">
        <v>74.5</v>
      </c>
    </row>
    <row r="13283" spans="1:12" x14ac:dyDescent="0.25">
      <c r="A13283">
        <v>58423</v>
      </c>
      <c r="B13283" s="2">
        <v>41.077919999999999</v>
      </c>
      <c r="C13283" s="3">
        <v>89</v>
      </c>
      <c r="E13283" t="s">
        <v>11161</v>
      </c>
      <c r="F13283" s="4" t="s">
        <v>11069</v>
      </c>
      <c r="G13283" s="5">
        <v>79</v>
      </c>
      <c r="H13283" s="6">
        <v>0.113924</v>
      </c>
      <c r="I13283" s="7">
        <v>77.5</v>
      </c>
    </row>
    <row r="13284" spans="1:12" x14ac:dyDescent="0.25">
      <c r="A13284">
        <v>19126</v>
      </c>
      <c r="B13284" s="2">
        <v>41.075330000000001</v>
      </c>
      <c r="C13284" s="3">
        <v>15982</v>
      </c>
      <c r="D13284" s="4">
        <v>37980</v>
      </c>
      <c r="E13284" t="s">
        <v>2682</v>
      </c>
      <c r="F13284" s="4" t="s">
        <v>3003</v>
      </c>
      <c r="G13284" s="5">
        <v>10737</v>
      </c>
      <c r="H13284" s="6">
        <v>0.22753100000000001</v>
      </c>
      <c r="I13284" s="7">
        <v>57.863</v>
      </c>
      <c r="J13284" s="2">
        <v>41.714300000000001</v>
      </c>
      <c r="K13284">
        <v>14</v>
      </c>
      <c r="L13284" s="2">
        <v>60.3</v>
      </c>
    </row>
    <row r="13285" spans="1:12" x14ac:dyDescent="0.25">
      <c r="A13285">
        <v>84655</v>
      </c>
      <c r="B13285" s="2">
        <v>41.07152</v>
      </c>
      <c r="C13285" s="3">
        <v>10949</v>
      </c>
      <c r="D13285" s="4">
        <v>39340</v>
      </c>
      <c r="E13285" t="s">
        <v>14925</v>
      </c>
      <c r="F13285" s="4" t="s">
        <v>14851</v>
      </c>
      <c r="G13285" s="5">
        <v>5192</v>
      </c>
      <c r="H13285" s="6">
        <v>0.19487769999999999</v>
      </c>
      <c r="I13285" s="7">
        <v>63.505000000000003</v>
      </c>
      <c r="J13285" s="2">
        <v>31</v>
      </c>
      <c r="K13285">
        <v>1</v>
      </c>
    </row>
    <row r="13286" spans="1:12" x14ac:dyDescent="0.25">
      <c r="A13286">
        <v>58486</v>
      </c>
      <c r="B13286" s="2">
        <v>41.070250000000001</v>
      </c>
      <c r="C13286" s="3">
        <v>140</v>
      </c>
      <c r="E13286" t="s">
        <v>11187</v>
      </c>
      <c r="F13286" s="4" t="s">
        <v>11069</v>
      </c>
      <c r="G13286" s="5">
        <v>114</v>
      </c>
      <c r="H13286" s="6">
        <v>0.2368421</v>
      </c>
      <c r="I13286" s="7">
        <v>56.25</v>
      </c>
    </row>
    <row r="13287" spans="1:12" x14ac:dyDescent="0.25">
      <c r="A13287">
        <v>67484</v>
      </c>
      <c r="B13287" s="2">
        <v>41.070099999999996</v>
      </c>
      <c r="C13287" s="3">
        <v>799</v>
      </c>
      <c r="D13287" s="4">
        <v>41460</v>
      </c>
      <c r="E13287" t="s">
        <v>12660</v>
      </c>
      <c r="F13287" s="4" t="s">
        <v>12494</v>
      </c>
      <c r="G13287" s="5">
        <v>541</v>
      </c>
      <c r="H13287" s="6">
        <v>0.19223660000000001</v>
      </c>
      <c r="I13287" s="7">
        <v>63.957999999999998</v>
      </c>
    </row>
    <row r="13288" spans="1:12" x14ac:dyDescent="0.25">
      <c r="A13288">
        <v>1029</v>
      </c>
      <c r="B13288" s="2">
        <v>41.069839999999999</v>
      </c>
      <c r="C13288" s="3">
        <v>700</v>
      </c>
      <c r="D13288" s="4">
        <v>38340</v>
      </c>
      <c r="E13288" t="s">
        <v>34</v>
      </c>
      <c r="F13288" s="4" t="s">
        <v>21</v>
      </c>
      <c r="G13288" s="5">
        <v>531</v>
      </c>
      <c r="H13288" s="6">
        <v>0.24482110000000001</v>
      </c>
      <c r="I13288" s="7">
        <v>54.868000000000002</v>
      </c>
    </row>
    <row r="13289" spans="1:12" x14ac:dyDescent="0.25">
      <c r="A13289">
        <v>66416</v>
      </c>
      <c r="B13289" s="2">
        <v>41.069629999999997</v>
      </c>
      <c r="C13289" s="3">
        <v>462</v>
      </c>
      <c r="D13289" s="4">
        <v>45820</v>
      </c>
      <c r="E13289" t="s">
        <v>1852</v>
      </c>
      <c r="F13289" s="4" t="s">
        <v>12494</v>
      </c>
      <c r="G13289" s="5">
        <v>333</v>
      </c>
      <c r="H13289" s="6">
        <v>0.1861862</v>
      </c>
      <c r="I13289" s="7">
        <v>65</v>
      </c>
    </row>
    <row r="13290" spans="1:12" x14ac:dyDescent="0.25">
      <c r="A13290">
        <v>59327</v>
      </c>
      <c r="B13290" s="2">
        <v>41.069070000000004</v>
      </c>
      <c r="C13290" s="3">
        <v>3013</v>
      </c>
      <c r="E13290" t="s">
        <v>6562</v>
      </c>
      <c r="F13290" s="4" t="s">
        <v>11278</v>
      </c>
      <c r="G13290" s="5">
        <v>2052</v>
      </c>
      <c r="H13290" s="6">
        <v>0.2231969</v>
      </c>
      <c r="I13290" s="7">
        <v>58.594000000000001</v>
      </c>
      <c r="J13290" s="2">
        <v>44.666699999999999</v>
      </c>
      <c r="K13290">
        <v>3</v>
      </c>
    </row>
    <row r="13291" spans="1:12" x14ac:dyDescent="0.25">
      <c r="A13291">
        <v>5742</v>
      </c>
      <c r="B13291" s="2">
        <v>41.068480000000001</v>
      </c>
      <c r="C13291" s="3">
        <v>623</v>
      </c>
      <c r="D13291" s="4">
        <v>40860</v>
      </c>
      <c r="E13291" t="s">
        <v>1149</v>
      </c>
      <c r="F13291" s="4" t="s">
        <v>1030</v>
      </c>
      <c r="G13291" s="5">
        <v>414</v>
      </c>
      <c r="H13291" s="6">
        <v>0.25603860000000001</v>
      </c>
      <c r="I13291" s="7">
        <v>52.917000000000002</v>
      </c>
    </row>
    <row r="13292" spans="1:12" x14ac:dyDescent="0.25">
      <c r="A13292">
        <v>50139</v>
      </c>
      <c r="B13292" s="2">
        <v>41.06814</v>
      </c>
      <c r="C13292" s="3">
        <v>1485</v>
      </c>
      <c r="D13292" s="4">
        <v>19780</v>
      </c>
      <c r="E13292" t="s">
        <v>2501</v>
      </c>
      <c r="F13292" s="4" t="s">
        <v>9593</v>
      </c>
      <c r="G13292" s="5">
        <v>990</v>
      </c>
      <c r="H13292" s="6">
        <v>0.19576189999999999</v>
      </c>
      <c r="I13292" s="7">
        <v>63.332999999999998</v>
      </c>
      <c r="J13292" s="2">
        <v>53</v>
      </c>
      <c r="K13292">
        <v>1</v>
      </c>
    </row>
    <row r="13293" spans="1:12" x14ac:dyDescent="0.25">
      <c r="A13293">
        <v>79046</v>
      </c>
      <c r="B13293" s="2">
        <v>41.067830000000001</v>
      </c>
      <c r="C13293" s="3">
        <v>526</v>
      </c>
      <c r="E13293" t="s">
        <v>14355</v>
      </c>
      <c r="F13293" s="4" t="s">
        <v>13752</v>
      </c>
      <c r="G13293" s="5">
        <v>324</v>
      </c>
      <c r="H13293" s="6">
        <v>0.16923079999999999</v>
      </c>
      <c r="I13293" s="7">
        <v>67.917000000000002</v>
      </c>
    </row>
    <row r="13294" spans="1:12" x14ac:dyDescent="0.25">
      <c r="A13294">
        <v>14537</v>
      </c>
      <c r="B13294" s="2">
        <v>41.067720000000001</v>
      </c>
      <c r="C13294" s="3">
        <v>164</v>
      </c>
      <c r="D13294" s="4">
        <v>40380</v>
      </c>
      <c r="E13294" t="s">
        <v>2879</v>
      </c>
      <c r="F13294" s="4" t="s">
        <v>1280</v>
      </c>
      <c r="G13294" s="5">
        <v>123</v>
      </c>
      <c r="H13294" s="6">
        <v>0.18699189999999999</v>
      </c>
      <c r="I13294" s="7">
        <v>64.843999999999994</v>
      </c>
    </row>
    <row r="13295" spans="1:12" x14ac:dyDescent="0.25">
      <c r="A13295">
        <v>52593</v>
      </c>
      <c r="B13295" s="2">
        <v>41.06767</v>
      </c>
      <c r="C13295" s="3">
        <v>120</v>
      </c>
      <c r="E13295" t="s">
        <v>9997</v>
      </c>
      <c r="F13295" s="4" t="s">
        <v>9593</v>
      </c>
      <c r="G13295" s="5">
        <v>81</v>
      </c>
      <c r="H13295" s="6">
        <v>0.22222220000000001</v>
      </c>
      <c r="I13295" s="7">
        <v>58.75</v>
      </c>
    </row>
    <row r="13296" spans="1:12" x14ac:dyDescent="0.25">
      <c r="A13296">
        <v>67560</v>
      </c>
      <c r="B13296" s="2">
        <v>41.067329999999998</v>
      </c>
      <c r="C13296" s="3">
        <v>1781</v>
      </c>
      <c r="E13296" t="s">
        <v>12677</v>
      </c>
      <c r="F13296" s="4" t="s">
        <v>12494</v>
      </c>
      <c r="G13296" s="5">
        <v>1355</v>
      </c>
      <c r="H13296" s="6">
        <v>0.195572</v>
      </c>
      <c r="I13296" s="7">
        <v>63.351999999999997</v>
      </c>
    </row>
    <row r="13297" spans="1:12" x14ac:dyDescent="0.25">
      <c r="A13297">
        <v>99148</v>
      </c>
      <c r="B13297" s="2">
        <v>41.066609999999997</v>
      </c>
      <c r="C13297" s="3">
        <v>1998</v>
      </c>
      <c r="D13297" s="4">
        <v>44060</v>
      </c>
      <c r="E13297" t="s">
        <v>16572</v>
      </c>
      <c r="F13297" s="4" t="s">
        <v>16344</v>
      </c>
      <c r="G13297" s="5">
        <v>1616</v>
      </c>
      <c r="H13297" s="6">
        <v>0.23019800000000001</v>
      </c>
      <c r="I13297" s="7">
        <v>57.368000000000002</v>
      </c>
      <c r="J13297" s="2">
        <v>57</v>
      </c>
      <c r="K13297">
        <v>1</v>
      </c>
    </row>
    <row r="13298" spans="1:12" x14ac:dyDescent="0.25">
      <c r="A13298">
        <v>87539</v>
      </c>
      <c r="B13298" s="2">
        <v>41.06617</v>
      </c>
      <c r="C13298" s="3">
        <v>291</v>
      </c>
      <c r="D13298" s="4">
        <v>21580</v>
      </c>
      <c r="E13298" t="s">
        <v>15212</v>
      </c>
      <c r="F13298" s="4" t="s">
        <v>15124</v>
      </c>
      <c r="G13298" s="5">
        <v>244</v>
      </c>
      <c r="H13298" s="6">
        <v>0.36065570000000002</v>
      </c>
      <c r="I13298" s="7">
        <v>34.820999999999998</v>
      </c>
    </row>
    <row r="13299" spans="1:12" x14ac:dyDescent="0.25">
      <c r="A13299">
        <v>64067</v>
      </c>
      <c r="B13299" s="2">
        <v>41.06514</v>
      </c>
      <c r="C13299" s="3">
        <v>5388</v>
      </c>
      <c r="D13299" s="4">
        <v>28140</v>
      </c>
      <c r="E13299" t="s">
        <v>360</v>
      </c>
      <c r="F13299" s="4" t="s">
        <v>12102</v>
      </c>
      <c r="G13299" s="5">
        <v>4084</v>
      </c>
      <c r="H13299" s="6">
        <v>0.18364349999999999</v>
      </c>
      <c r="I13299" s="7">
        <v>65.409000000000006</v>
      </c>
      <c r="J13299" s="2">
        <v>57.5</v>
      </c>
      <c r="K13299">
        <v>2</v>
      </c>
    </row>
    <row r="13300" spans="1:12" x14ac:dyDescent="0.25">
      <c r="A13300">
        <v>50522</v>
      </c>
      <c r="B13300" s="2">
        <v>41.064010000000003</v>
      </c>
      <c r="C13300" s="3">
        <v>916</v>
      </c>
      <c r="E13300" t="s">
        <v>2769</v>
      </c>
      <c r="F13300" s="4" t="s">
        <v>9593</v>
      </c>
      <c r="G13300" s="5">
        <v>574</v>
      </c>
      <c r="H13300" s="6">
        <v>0.1426087</v>
      </c>
      <c r="I13300" s="7">
        <v>72.5</v>
      </c>
    </row>
    <row r="13301" spans="1:12" x14ac:dyDescent="0.25">
      <c r="A13301">
        <v>14030</v>
      </c>
      <c r="B13301" s="2">
        <v>41.063589999999998</v>
      </c>
      <c r="C13301" s="3">
        <v>1766</v>
      </c>
      <c r="D13301" s="4">
        <v>15380</v>
      </c>
      <c r="E13301" t="s">
        <v>2770</v>
      </c>
      <c r="F13301" s="4" t="s">
        <v>1280</v>
      </c>
      <c r="G13301" s="5">
        <v>1203</v>
      </c>
      <c r="H13301" s="6">
        <v>0.13953489999999999</v>
      </c>
      <c r="I13301" s="7">
        <v>73.021000000000001</v>
      </c>
    </row>
    <row r="13302" spans="1:12" x14ac:dyDescent="0.25">
      <c r="A13302">
        <v>69165</v>
      </c>
      <c r="B13302" s="2">
        <v>41.062989999999999</v>
      </c>
      <c r="C13302" s="3">
        <v>1924</v>
      </c>
      <c r="D13302" s="4">
        <v>35820</v>
      </c>
      <c r="E13302" t="s">
        <v>4908</v>
      </c>
      <c r="F13302" s="4" t="s">
        <v>12738</v>
      </c>
      <c r="G13302" s="5">
        <v>1320</v>
      </c>
      <c r="H13302" s="6">
        <v>0.16363639999999999</v>
      </c>
      <c r="I13302" s="7">
        <v>68.853999999999999</v>
      </c>
      <c r="J13302" s="2">
        <v>69</v>
      </c>
      <c r="K13302">
        <v>1</v>
      </c>
    </row>
    <row r="13303" spans="1:12" x14ac:dyDescent="0.25">
      <c r="A13303">
        <v>18518</v>
      </c>
      <c r="B13303" s="2">
        <v>41.061169999999997</v>
      </c>
      <c r="C13303" s="3">
        <v>8265</v>
      </c>
      <c r="D13303" s="4">
        <v>42540</v>
      </c>
      <c r="E13303" t="s">
        <v>2604</v>
      </c>
      <c r="F13303" s="4" t="s">
        <v>3003</v>
      </c>
      <c r="G13303" s="5">
        <v>6267</v>
      </c>
      <c r="H13303" s="6">
        <v>0.2235519</v>
      </c>
      <c r="I13303" s="7">
        <v>58.494</v>
      </c>
      <c r="J13303" s="2">
        <v>39</v>
      </c>
      <c r="K13303">
        <v>1</v>
      </c>
    </row>
    <row r="13304" spans="1:12" x14ac:dyDescent="0.25">
      <c r="A13304">
        <v>58062</v>
      </c>
      <c r="B13304" s="2">
        <v>41.059640000000002</v>
      </c>
      <c r="C13304" s="3">
        <v>170</v>
      </c>
      <c r="E13304" t="s">
        <v>11090</v>
      </c>
      <c r="F13304" s="4" t="s">
        <v>11069</v>
      </c>
      <c r="G13304" s="5">
        <v>134</v>
      </c>
      <c r="H13304" s="6">
        <v>9.7014900000000001E-2</v>
      </c>
      <c r="I13304" s="7">
        <v>80.356999999999999</v>
      </c>
    </row>
    <row r="13305" spans="1:12" x14ac:dyDescent="0.25">
      <c r="A13305">
        <v>56336</v>
      </c>
      <c r="B13305" s="2">
        <v>41.059330000000003</v>
      </c>
      <c r="C13305" s="3">
        <v>1562</v>
      </c>
      <c r="E13305" t="s">
        <v>10716</v>
      </c>
      <c r="F13305" s="4" t="s">
        <v>10428</v>
      </c>
      <c r="G13305" s="5">
        <v>1166</v>
      </c>
      <c r="H13305" s="6">
        <v>0.1492281</v>
      </c>
      <c r="I13305" s="7">
        <v>71.332999999999998</v>
      </c>
    </row>
    <row r="13306" spans="1:12" x14ac:dyDescent="0.25">
      <c r="A13306">
        <v>93601</v>
      </c>
      <c r="B13306" s="2">
        <v>41.058669999999999</v>
      </c>
      <c r="C13306" s="3">
        <v>2457</v>
      </c>
      <c r="D13306" s="4">
        <v>31460</v>
      </c>
      <c r="E13306" t="s">
        <v>15699</v>
      </c>
      <c r="F13306" s="4" t="s">
        <v>15368</v>
      </c>
      <c r="G13306" s="5">
        <v>1572</v>
      </c>
      <c r="H13306" s="6">
        <v>0.17673240000000001</v>
      </c>
      <c r="I13306" s="7">
        <v>66.572999999999993</v>
      </c>
    </row>
    <row r="13307" spans="1:12" x14ac:dyDescent="0.25">
      <c r="A13307">
        <v>77577</v>
      </c>
      <c r="B13307" s="2">
        <v>41.058079999999997</v>
      </c>
      <c r="C13307" s="3">
        <v>1376</v>
      </c>
      <c r="D13307" s="4">
        <v>26420</v>
      </c>
      <c r="E13307" t="s">
        <v>2504</v>
      </c>
      <c r="F13307" s="4" t="s">
        <v>13752</v>
      </c>
      <c r="G13307" s="5">
        <v>921</v>
      </c>
      <c r="H13307" s="6">
        <v>0.17787420000000001</v>
      </c>
      <c r="I13307" s="7">
        <v>66.375</v>
      </c>
      <c r="J13307" s="2">
        <v>68</v>
      </c>
      <c r="K13307">
        <v>1</v>
      </c>
    </row>
    <row r="13308" spans="1:12" x14ac:dyDescent="0.25">
      <c r="A13308">
        <v>71360</v>
      </c>
      <c r="B13308" s="2">
        <v>41.052379999999999</v>
      </c>
      <c r="C13308" s="3">
        <v>35131</v>
      </c>
      <c r="D13308" s="4">
        <v>10780</v>
      </c>
      <c r="E13308" t="s">
        <v>5192</v>
      </c>
      <c r="F13308" s="4" t="s">
        <v>12927</v>
      </c>
      <c r="G13308" s="5">
        <v>22888</v>
      </c>
      <c r="H13308" s="6">
        <v>0.21758130000000001</v>
      </c>
      <c r="I13308" s="7">
        <v>59.512999999999998</v>
      </c>
      <c r="J13308" s="2">
        <v>41.5</v>
      </c>
      <c r="K13308">
        <v>4</v>
      </c>
    </row>
    <row r="13309" spans="1:12" x14ac:dyDescent="0.25">
      <c r="A13309">
        <v>46165</v>
      </c>
      <c r="B13309" s="2">
        <v>41.046680000000002</v>
      </c>
      <c r="C13309" s="3">
        <v>1300</v>
      </c>
      <c r="D13309" s="4">
        <v>26900</v>
      </c>
      <c r="E13309" t="s">
        <v>1821</v>
      </c>
      <c r="F13309" s="4" t="s">
        <v>8800</v>
      </c>
      <c r="G13309" s="5">
        <v>921</v>
      </c>
      <c r="H13309" s="6">
        <v>0.15418019999999999</v>
      </c>
      <c r="I13309" s="7">
        <v>70.468999999999994</v>
      </c>
      <c r="J13309" s="2">
        <v>61</v>
      </c>
      <c r="K13309">
        <v>1</v>
      </c>
    </row>
    <row r="13310" spans="1:12" x14ac:dyDescent="0.25">
      <c r="A13310">
        <v>33141</v>
      </c>
      <c r="B13310" s="2">
        <v>41.039700000000003</v>
      </c>
      <c r="C13310" s="3">
        <v>37463</v>
      </c>
      <c r="D13310" s="4">
        <v>33100</v>
      </c>
      <c r="E13310" t="s">
        <v>6874</v>
      </c>
      <c r="F13310" s="4" t="s">
        <v>6689</v>
      </c>
      <c r="G13310" s="5">
        <v>28246</v>
      </c>
      <c r="H13310" s="6">
        <v>0.32794020000000002</v>
      </c>
      <c r="I13310" s="7">
        <v>40.44</v>
      </c>
      <c r="J13310" s="2">
        <v>37.799999999999997</v>
      </c>
      <c r="K13310">
        <v>10</v>
      </c>
      <c r="L13310" s="2">
        <v>38.200000000000003</v>
      </c>
    </row>
    <row r="13311" spans="1:12" x14ac:dyDescent="0.25">
      <c r="A13311">
        <v>83836</v>
      </c>
      <c r="B13311" s="2">
        <v>41.032760000000003</v>
      </c>
      <c r="C13311" s="3">
        <v>935</v>
      </c>
      <c r="D13311" s="4">
        <v>41760</v>
      </c>
      <c r="E13311" t="s">
        <v>483</v>
      </c>
      <c r="F13311" s="4" t="s">
        <v>14725</v>
      </c>
      <c r="G13311" s="5">
        <v>737</v>
      </c>
      <c r="H13311" s="6">
        <v>0.23848240000000001</v>
      </c>
      <c r="I13311" s="7">
        <v>55.893000000000001</v>
      </c>
      <c r="J13311" s="2">
        <v>52</v>
      </c>
      <c r="K13311">
        <v>1</v>
      </c>
    </row>
    <row r="13312" spans="1:12" x14ac:dyDescent="0.25">
      <c r="A13312">
        <v>56345</v>
      </c>
      <c r="B13312" s="2">
        <v>41.030079999999998</v>
      </c>
      <c r="C13312" s="3">
        <v>14937</v>
      </c>
      <c r="E13312" t="s">
        <v>1425</v>
      </c>
      <c r="F13312" s="4" t="s">
        <v>10428</v>
      </c>
      <c r="G13312" s="5">
        <v>10468</v>
      </c>
      <c r="H13312" s="6">
        <v>0.20128009999999999</v>
      </c>
      <c r="I13312" s="7">
        <v>62.313000000000002</v>
      </c>
      <c r="J13312" s="2">
        <v>52.636400000000002</v>
      </c>
      <c r="K13312">
        <v>11</v>
      </c>
      <c r="L13312" s="2">
        <v>97.1</v>
      </c>
    </row>
    <row r="13313" spans="1:11" x14ac:dyDescent="0.25">
      <c r="A13313">
        <v>83857</v>
      </c>
      <c r="B13313" s="2">
        <v>41.027459999999998</v>
      </c>
      <c r="C13313" s="3">
        <v>742</v>
      </c>
      <c r="D13313" s="4">
        <v>34140</v>
      </c>
      <c r="E13313" t="s">
        <v>187</v>
      </c>
      <c r="F13313" s="4" t="s">
        <v>14725</v>
      </c>
      <c r="G13313" s="5">
        <v>497</v>
      </c>
      <c r="H13313" s="6">
        <v>0.26706829999999998</v>
      </c>
      <c r="I13313" s="7">
        <v>50.938000000000002</v>
      </c>
    </row>
    <row r="13314" spans="1:11" x14ac:dyDescent="0.25">
      <c r="A13314">
        <v>33827</v>
      </c>
      <c r="B13314" s="2">
        <v>41.026899999999998</v>
      </c>
      <c r="C13314" s="3">
        <v>2701</v>
      </c>
      <c r="D13314" s="4">
        <v>29460</v>
      </c>
      <c r="E13314" t="s">
        <v>6927</v>
      </c>
      <c r="F13314" s="4" t="s">
        <v>6689</v>
      </c>
      <c r="G13314" s="5">
        <v>1797</v>
      </c>
      <c r="H13314" s="6">
        <v>0.2658509</v>
      </c>
      <c r="I13314" s="7">
        <v>51.140999999999998</v>
      </c>
      <c r="J13314" s="2">
        <v>20</v>
      </c>
      <c r="K13314">
        <v>1</v>
      </c>
    </row>
    <row r="13315" spans="1:11" x14ac:dyDescent="0.25">
      <c r="A13315">
        <v>64633</v>
      </c>
      <c r="B13315" s="2">
        <v>41.025649999999999</v>
      </c>
      <c r="C13315" s="3">
        <v>5157</v>
      </c>
      <c r="E13315" t="s">
        <v>4846</v>
      </c>
      <c r="F13315" s="4" t="s">
        <v>12102</v>
      </c>
      <c r="G13315" s="5">
        <v>3456</v>
      </c>
      <c r="H13315" s="6">
        <v>0.1912616</v>
      </c>
      <c r="I13315" s="7">
        <v>64.028000000000006</v>
      </c>
      <c r="J13315" s="2">
        <v>46</v>
      </c>
      <c r="K13315">
        <v>1</v>
      </c>
    </row>
    <row r="13316" spans="1:11" x14ac:dyDescent="0.25">
      <c r="A13316">
        <v>61007</v>
      </c>
      <c r="B13316" s="2">
        <v>41.024709999999999</v>
      </c>
      <c r="C13316" s="3">
        <v>637</v>
      </c>
      <c r="D13316" s="4">
        <v>40300</v>
      </c>
      <c r="E13316" t="s">
        <v>937</v>
      </c>
      <c r="F13316" s="4" t="s">
        <v>11490</v>
      </c>
      <c r="G13316" s="5">
        <v>446</v>
      </c>
      <c r="H13316" s="6">
        <v>0.1883408</v>
      </c>
      <c r="I13316" s="7">
        <v>64.531000000000006</v>
      </c>
      <c r="J13316" s="2">
        <v>51</v>
      </c>
      <c r="K13316">
        <v>1</v>
      </c>
    </row>
    <row r="13317" spans="1:11" x14ac:dyDescent="0.25">
      <c r="A13317">
        <v>73758</v>
      </c>
      <c r="B13317" s="2">
        <v>41.02458</v>
      </c>
      <c r="C13317" s="3">
        <v>162</v>
      </c>
      <c r="E13317" t="s">
        <v>272</v>
      </c>
      <c r="F13317" s="4" t="s">
        <v>13462</v>
      </c>
      <c r="G13317" s="5">
        <v>120</v>
      </c>
      <c r="H13317" s="6">
        <v>0.1157025</v>
      </c>
      <c r="I13317" s="7">
        <v>77.082999999999998</v>
      </c>
    </row>
    <row r="13318" spans="1:11" x14ac:dyDescent="0.25">
      <c r="A13318">
        <v>37052</v>
      </c>
      <c r="B13318" s="2">
        <v>41.024120000000003</v>
      </c>
      <c r="C13318" s="3">
        <v>2483</v>
      </c>
      <c r="D13318" s="4">
        <v>17300</v>
      </c>
      <c r="E13318" t="s">
        <v>7367</v>
      </c>
      <c r="F13318" s="4" t="s">
        <v>7348</v>
      </c>
      <c r="G13318" s="5">
        <v>1804</v>
      </c>
      <c r="H13318" s="6">
        <v>0.16685140000000001</v>
      </c>
      <c r="I13318" s="7">
        <v>68.239999999999995</v>
      </c>
    </row>
    <row r="13319" spans="1:11" x14ac:dyDescent="0.25">
      <c r="A13319">
        <v>77368</v>
      </c>
      <c r="B13319" s="2">
        <v>41.02366</v>
      </c>
      <c r="C13319" s="3">
        <v>104</v>
      </c>
      <c r="D13319" s="4">
        <v>26420</v>
      </c>
      <c r="E13319" t="s">
        <v>14036</v>
      </c>
      <c r="F13319" s="4" t="s">
        <v>13752</v>
      </c>
      <c r="G13319" s="5">
        <v>104</v>
      </c>
      <c r="H13319" s="6">
        <v>0.22115380000000001</v>
      </c>
      <c r="I13319" s="7">
        <v>58.845999999999997</v>
      </c>
      <c r="J13319" s="2">
        <v>22</v>
      </c>
      <c r="K13319">
        <v>1</v>
      </c>
    </row>
    <row r="13320" spans="1:11" x14ac:dyDescent="0.25">
      <c r="A13320">
        <v>32405</v>
      </c>
      <c r="B13320" s="2">
        <v>41.018549999999998</v>
      </c>
      <c r="C13320" s="3">
        <v>31454</v>
      </c>
      <c r="D13320" s="4">
        <v>37460</v>
      </c>
      <c r="E13320" t="s">
        <v>6762</v>
      </c>
      <c r="F13320" s="4" t="s">
        <v>6689</v>
      </c>
      <c r="G13320" s="5">
        <v>21249</v>
      </c>
      <c r="H13320" s="6">
        <v>0.2277284</v>
      </c>
      <c r="I13320" s="7">
        <v>57.709000000000003</v>
      </c>
      <c r="J13320" s="2">
        <v>55.8</v>
      </c>
      <c r="K13320">
        <v>5</v>
      </c>
    </row>
    <row r="13321" spans="1:11" x14ac:dyDescent="0.25">
      <c r="A13321">
        <v>45716</v>
      </c>
      <c r="B13321" s="2">
        <v>41.013390000000001</v>
      </c>
      <c r="C13321" s="3">
        <v>426</v>
      </c>
      <c r="D13321" s="4">
        <v>11900</v>
      </c>
      <c r="E13321" t="s">
        <v>8736</v>
      </c>
      <c r="F13321" s="4" t="s">
        <v>8295</v>
      </c>
      <c r="G13321" s="5">
        <v>305</v>
      </c>
      <c r="H13321" s="6">
        <v>0.17704919999999999</v>
      </c>
      <c r="I13321" s="7">
        <v>66.457999999999998</v>
      </c>
    </row>
    <row r="13322" spans="1:11" x14ac:dyDescent="0.25">
      <c r="A13322">
        <v>47147</v>
      </c>
      <c r="B13322" s="2">
        <v>41.01314</v>
      </c>
      <c r="C13322" s="3">
        <v>994</v>
      </c>
      <c r="D13322" s="4">
        <v>31140</v>
      </c>
      <c r="E13322" t="s">
        <v>8957</v>
      </c>
      <c r="F13322" s="4" t="s">
        <v>8800</v>
      </c>
      <c r="G13322" s="5">
        <v>740</v>
      </c>
      <c r="H13322" s="6">
        <v>0.2216216</v>
      </c>
      <c r="I13322" s="7">
        <v>58.75</v>
      </c>
      <c r="J13322" s="2">
        <v>69</v>
      </c>
      <c r="K13322">
        <v>1</v>
      </c>
    </row>
    <row r="13323" spans="1:11" x14ac:dyDescent="0.25">
      <c r="A13323">
        <v>98674</v>
      </c>
      <c r="B13323" s="2">
        <v>41.01135</v>
      </c>
      <c r="C13323" s="3">
        <v>11173</v>
      </c>
      <c r="D13323" s="4">
        <v>31020</v>
      </c>
      <c r="E13323" t="s">
        <v>3640</v>
      </c>
      <c r="F13323" s="4" t="s">
        <v>16344</v>
      </c>
      <c r="G13323" s="5">
        <v>6730</v>
      </c>
      <c r="H13323" s="6">
        <v>0.1783061</v>
      </c>
      <c r="I13323" s="7">
        <v>66.228999999999999</v>
      </c>
      <c r="J13323" s="2">
        <v>48.25</v>
      </c>
      <c r="K13323">
        <v>4</v>
      </c>
    </row>
    <row r="13324" spans="1:11" x14ac:dyDescent="0.25">
      <c r="A13324">
        <v>68524</v>
      </c>
      <c r="B13324" s="2">
        <v>41.00891</v>
      </c>
      <c r="C13324" s="3">
        <v>5973</v>
      </c>
      <c r="D13324" s="4">
        <v>30700</v>
      </c>
      <c r="E13324" t="s">
        <v>230</v>
      </c>
      <c r="F13324" s="4" t="s">
        <v>12738</v>
      </c>
      <c r="G13324" s="5">
        <v>3480</v>
      </c>
      <c r="H13324" s="6">
        <v>0.23010630000000001</v>
      </c>
      <c r="I13324" s="7">
        <v>57.276000000000003</v>
      </c>
      <c r="J13324" s="2">
        <v>42</v>
      </c>
      <c r="K13324">
        <v>1</v>
      </c>
    </row>
    <row r="13325" spans="1:11" x14ac:dyDescent="0.25">
      <c r="A13325">
        <v>78802</v>
      </c>
      <c r="B13325" s="2">
        <v>41.007930000000002</v>
      </c>
      <c r="C13325" s="3">
        <v>939</v>
      </c>
      <c r="D13325" s="4">
        <v>46620</v>
      </c>
      <c r="E13325" t="s">
        <v>14299</v>
      </c>
      <c r="F13325" s="4" t="s">
        <v>13752</v>
      </c>
      <c r="G13325" s="5">
        <v>621</v>
      </c>
      <c r="H13325" s="6">
        <v>9.1639899999999996E-2</v>
      </c>
      <c r="I13325" s="7">
        <v>81.195999999999998</v>
      </c>
    </row>
    <row r="13326" spans="1:11" x14ac:dyDescent="0.25">
      <c r="A13326">
        <v>7801</v>
      </c>
      <c r="B13326" s="2">
        <v>41.003630000000001</v>
      </c>
      <c r="C13326" s="3">
        <v>26138</v>
      </c>
      <c r="D13326" s="4">
        <v>35620</v>
      </c>
      <c r="E13326" t="s">
        <v>290</v>
      </c>
      <c r="F13326" s="4" t="s">
        <v>1341</v>
      </c>
      <c r="G13326" s="5">
        <v>17330</v>
      </c>
      <c r="H13326" s="6">
        <v>0.18475559999999999</v>
      </c>
      <c r="I13326" s="7">
        <v>65.100999999999999</v>
      </c>
      <c r="J13326" s="2">
        <v>49.375</v>
      </c>
      <c r="K13326">
        <v>8</v>
      </c>
    </row>
    <row r="13327" spans="1:11" x14ac:dyDescent="0.25">
      <c r="A13327">
        <v>84633</v>
      </c>
      <c r="B13327" s="2">
        <v>40.999319999999997</v>
      </c>
      <c r="C13327" s="3">
        <v>1159</v>
      </c>
      <c r="D13327" s="4">
        <v>39340</v>
      </c>
      <c r="E13327" t="s">
        <v>37</v>
      </c>
      <c r="F13327" s="4" t="s">
        <v>14851</v>
      </c>
      <c r="G13327" s="5">
        <v>663</v>
      </c>
      <c r="H13327" s="6">
        <v>0.17921690000000001</v>
      </c>
      <c r="I13327" s="7">
        <v>66.058000000000007</v>
      </c>
    </row>
    <row r="13328" spans="1:11" x14ac:dyDescent="0.25">
      <c r="A13328">
        <v>47633</v>
      </c>
      <c r="B13328" s="2">
        <v>40.998690000000003</v>
      </c>
      <c r="C13328" s="3">
        <v>3078</v>
      </c>
      <c r="D13328" s="4">
        <v>21780</v>
      </c>
      <c r="E13328" t="s">
        <v>9050</v>
      </c>
      <c r="F13328" s="4" t="s">
        <v>8800</v>
      </c>
      <c r="G13328" s="5">
        <v>1983</v>
      </c>
      <c r="H13328" s="6">
        <v>0.23034270000000001</v>
      </c>
      <c r="I13328" s="7">
        <v>57.222000000000001</v>
      </c>
      <c r="J13328" s="2">
        <v>42</v>
      </c>
      <c r="K13328">
        <v>1</v>
      </c>
    </row>
    <row r="13329" spans="1:12" x14ac:dyDescent="0.25">
      <c r="A13329">
        <v>83286</v>
      </c>
      <c r="B13329" s="2">
        <v>40.998060000000002</v>
      </c>
      <c r="C13329" s="3">
        <v>1304</v>
      </c>
      <c r="D13329" s="4">
        <v>30860</v>
      </c>
      <c r="E13329" t="s">
        <v>379</v>
      </c>
      <c r="F13329" s="4" t="s">
        <v>14725</v>
      </c>
      <c r="G13329" s="5">
        <v>679</v>
      </c>
      <c r="H13329" s="6">
        <v>0.1958763</v>
      </c>
      <c r="I13329" s="7">
        <v>63.173000000000002</v>
      </c>
    </row>
    <row r="13330" spans="1:12" x14ac:dyDescent="0.25">
      <c r="A13330">
        <v>5069</v>
      </c>
      <c r="B13330" s="2">
        <v>40.997779999999999</v>
      </c>
      <c r="C13330" s="3">
        <v>616</v>
      </c>
      <c r="E13330" t="s">
        <v>1048</v>
      </c>
      <c r="F13330" s="4" t="s">
        <v>1030</v>
      </c>
      <c r="G13330" s="5">
        <v>462</v>
      </c>
      <c r="H13330" s="6">
        <v>0.20518359999999999</v>
      </c>
      <c r="I13330" s="7">
        <v>61.563000000000002</v>
      </c>
    </row>
    <row r="13331" spans="1:12" x14ac:dyDescent="0.25">
      <c r="A13331">
        <v>72466</v>
      </c>
      <c r="B13331" s="2">
        <v>40.997430000000001</v>
      </c>
      <c r="C13331" s="3">
        <v>1654</v>
      </c>
      <c r="E13331" t="s">
        <v>5496</v>
      </c>
      <c r="F13331" s="4" t="s">
        <v>13183</v>
      </c>
      <c r="G13331" s="5">
        <v>1032</v>
      </c>
      <c r="H13331" s="6">
        <v>0.20038719999999999</v>
      </c>
      <c r="I13331" s="7">
        <v>62.386000000000003</v>
      </c>
    </row>
    <row r="13332" spans="1:12" x14ac:dyDescent="0.25">
      <c r="A13332">
        <v>46056</v>
      </c>
      <c r="B13332" s="2">
        <v>40.996830000000003</v>
      </c>
      <c r="C13332" s="3">
        <v>2201</v>
      </c>
      <c r="D13332" s="4">
        <v>26900</v>
      </c>
      <c r="E13332" t="s">
        <v>8809</v>
      </c>
      <c r="F13332" s="4" t="s">
        <v>8800</v>
      </c>
      <c r="G13332" s="5">
        <v>1485</v>
      </c>
      <c r="H13332" s="6">
        <v>0.16026940000000001</v>
      </c>
      <c r="I13332" s="7">
        <v>69.317999999999998</v>
      </c>
      <c r="J13332" s="2">
        <v>46.5</v>
      </c>
      <c r="K13332">
        <v>2</v>
      </c>
    </row>
    <row r="13333" spans="1:12" x14ac:dyDescent="0.25">
      <c r="A13333">
        <v>44129</v>
      </c>
      <c r="B13333" s="2">
        <v>40.99183</v>
      </c>
      <c r="C13333" s="3">
        <v>28322</v>
      </c>
      <c r="D13333" s="4">
        <v>17460</v>
      </c>
      <c r="E13333" t="s">
        <v>2480</v>
      </c>
      <c r="F13333" s="4" t="s">
        <v>8295</v>
      </c>
      <c r="G13333" s="5">
        <v>19385</v>
      </c>
      <c r="H13333" s="6">
        <v>0.21031730000000001</v>
      </c>
      <c r="I13333" s="7">
        <v>60.667000000000002</v>
      </c>
      <c r="J13333" s="2">
        <v>48.565199999999997</v>
      </c>
      <c r="K13333">
        <v>23</v>
      </c>
      <c r="L13333" s="2">
        <v>89.9</v>
      </c>
    </row>
    <row r="13334" spans="1:12" x14ac:dyDescent="0.25">
      <c r="A13334">
        <v>68864</v>
      </c>
      <c r="B13334" s="2">
        <v>40.987000000000002</v>
      </c>
      <c r="C13334" s="3">
        <v>1202</v>
      </c>
      <c r="D13334" s="4">
        <v>24260</v>
      </c>
      <c r="E13334" t="s">
        <v>54</v>
      </c>
      <c r="F13334" s="4" t="s">
        <v>12738</v>
      </c>
      <c r="G13334" s="5">
        <v>805</v>
      </c>
      <c r="H13334" s="6">
        <v>0.1861042</v>
      </c>
      <c r="I13334" s="7">
        <v>64.843999999999994</v>
      </c>
    </row>
    <row r="13335" spans="1:12" x14ac:dyDescent="0.25">
      <c r="A13335">
        <v>36080</v>
      </c>
      <c r="B13335" s="2">
        <v>40.986449999999998</v>
      </c>
      <c r="C13335" s="3">
        <v>2424</v>
      </c>
      <c r="D13335" s="4">
        <v>33860</v>
      </c>
      <c r="E13335" t="s">
        <v>7205</v>
      </c>
      <c r="F13335" s="4" t="s">
        <v>7027</v>
      </c>
      <c r="G13335" s="5">
        <v>1475</v>
      </c>
      <c r="H13335" s="6">
        <v>0.17073169999999999</v>
      </c>
      <c r="I13335" s="7">
        <v>67.5</v>
      </c>
    </row>
    <row r="13336" spans="1:12" x14ac:dyDescent="0.25">
      <c r="A13336">
        <v>56245</v>
      </c>
      <c r="B13336" s="2">
        <v>40.986020000000003</v>
      </c>
      <c r="C13336" s="3">
        <v>514</v>
      </c>
      <c r="E13336" t="s">
        <v>10682</v>
      </c>
      <c r="F13336" s="4" t="s">
        <v>10428</v>
      </c>
      <c r="G13336" s="5">
        <v>312</v>
      </c>
      <c r="H13336" s="6">
        <v>0.15384619999999999</v>
      </c>
      <c r="I13336" s="7">
        <v>70.417000000000002</v>
      </c>
      <c r="J13336" s="2">
        <v>48</v>
      </c>
      <c r="K13336">
        <v>1</v>
      </c>
    </row>
    <row r="13337" spans="1:12" x14ac:dyDescent="0.25">
      <c r="A13337">
        <v>84532</v>
      </c>
      <c r="B13337" s="2">
        <v>40.98433</v>
      </c>
      <c r="C13337" s="3">
        <v>9586</v>
      </c>
      <c r="E13337" t="s">
        <v>14910</v>
      </c>
      <c r="F13337" s="4" t="s">
        <v>14851</v>
      </c>
      <c r="G13337" s="5">
        <v>6782</v>
      </c>
      <c r="H13337" s="6">
        <v>0.23396729999999999</v>
      </c>
      <c r="I13337" s="7">
        <v>56.563000000000002</v>
      </c>
      <c r="J13337" s="2">
        <v>51.25</v>
      </c>
      <c r="K13337">
        <v>4</v>
      </c>
    </row>
    <row r="13338" spans="1:12" x14ac:dyDescent="0.25">
      <c r="A13338">
        <v>53959</v>
      </c>
      <c r="B13338" s="2">
        <v>40.980499999999999</v>
      </c>
      <c r="C13338" s="3">
        <v>13640</v>
      </c>
      <c r="D13338" s="4">
        <v>12660</v>
      </c>
      <c r="E13338" t="s">
        <v>10159</v>
      </c>
      <c r="F13338" s="4" t="s">
        <v>10031</v>
      </c>
      <c r="G13338" s="5">
        <v>9199</v>
      </c>
      <c r="H13338" s="6">
        <v>0.18338950000000001</v>
      </c>
      <c r="I13338" s="7">
        <v>65.3</v>
      </c>
      <c r="J13338" s="2">
        <v>54.777799999999999</v>
      </c>
      <c r="K13338">
        <v>9</v>
      </c>
    </row>
    <row r="13339" spans="1:12" x14ac:dyDescent="0.25">
      <c r="A13339">
        <v>46127</v>
      </c>
      <c r="B13339" s="2">
        <v>40.97824</v>
      </c>
      <c r="C13339" s="3">
        <v>264</v>
      </c>
      <c r="E13339" t="s">
        <v>388</v>
      </c>
      <c r="F13339" s="4" t="s">
        <v>8800</v>
      </c>
      <c r="G13339" s="5">
        <v>224</v>
      </c>
      <c r="H13339" s="6">
        <v>0.1244444</v>
      </c>
      <c r="I13339" s="7">
        <v>75.486000000000004</v>
      </c>
    </row>
    <row r="13340" spans="1:12" x14ac:dyDescent="0.25">
      <c r="A13340">
        <v>99371</v>
      </c>
      <c r="B13340" s="2">
        <v>40.978119999999997</v>
      </c>
      <c r="C13340" s="3">
        <v>363</v>
      </c>
      <c r="D13340" s="4">
        <v>36830</v>
      </c>
      <c r="E13340" t="s">
        <v>16600</v>
      </c>
      <c r="F13340" s="4" t="s">
        <v>16344</v>
      </c>
      <c r="G13340" s="5">
        <v>279</v>
      </c>
      <c r="H13340" s="6">
        <v>0.15412190000000001</v>
      </c>
      <c r="I13340" s="7">
        <v>70.356999999999999</v>
      </c>
    </row>
    <row r="13341" spans="1:12" x14ac:dyDescent="0.25">
      <c r="A13341">
        <v>13601</v>
      </c>
      <c r="B13341" s="2">
        <v>40.972110000000001</v>
      </c>
      <c r="C13341" s="3">
        <v>38347</v>
      </c>
      <c r="D13341" s="4">
        <v>48060</v>
      </c>
      <c r="E13341" t="s">
        <v>373</v>
      </c>
      <c r="F13341" s="4" t="s">
        <v>1280</v>
      </c>
      <c r="G13341" s="5">
        <v>24840</v>
      </c>
      <c r="H13341" s="6">
        <v>0.2231794</v>
      </c>
      <c r="I13341" s="7">
        <v>58.423000000000002</v>
      </c>
      <c r="J13341" s="2">
        <v>52</v>
      </c>
      <c r="K13341">
        <v>17</v>
      </c>
      <c r="L13341" s="2">
        <v>96.5</v>
      </c>
    </row>
    <row r="13342" spans="1:12" x14ac:dyDescent="0.25">
      <c r="A13342">
        <v>95249</v>
      </c>
      <c r="B13342" s="2">
        <v>40.965499999999999</v>
      </c>
      <c r="C13342" s="3">
        <v>3796</v>
      </c>
      <c r="E13342" t="s">
        <v>15850</v>
      </c>
      <c r="F13342" s="4" t="s">
        <v>15368</v>
      </c>
      <c r="G13342" s="5">
        <v>2770</v>
      </c>
      <c r="H13342" s="6">
        <v>0.25550339999999999</v>
      </c>
      <c r="I13342" s="7">
        <v>52.832999999999998</v>
      </c>
    </row>
    <row r="13343" spans="1:12" x14ac:dyDescent="0.25">
      <c r="A13343">
        <v>51632</v>
      </c>
      <c r="B13343" s="2">
        <v>40.963650000000001</v>
      </c>
      <c r="C13343" s="3">
        <v>7019</v>
      </c>
      <c r="E13343" t="s">
        <v>9889</v>
      </c>
      <c r="F13343" s="4" t="s">
        <v>9593</v>
      </c>
      <c r="G13343" s="5">
        <v>4956</v>
      </c>
      <c r="H13343" s="6">
        <v>0.19447249999999999</v>
      </c>
      <c r="I13343" s="7">
        <v>63.375</v>
      </c>
      <c r="J13343" s="2">
        <v>56.333300000000001</v>
      </c>
      <c r="K13343">
        <v>3</v>
      </c>
    </row>
    <row r="13344" spans="1:12" x14ac:dyDescent="0.25">
      <c r="A13344">
        <v>61320</v>
      </c>
      <c r="B13344" s="2">
        <v>40.962339999999998</v>
      </c>
      <c r="C13344" s="3">
        <v>718</v>
      </c>
      <c r="D13344" s="4">
        <v>36860</v>
      </c>
      <c r="E13344" t="s">
        <v>6142</v>
      </c>
      <c r="F13344" s="4" t="s">
        <v>11490</v>
      </c>
      <c r="G13344" s="5">
        <v>531</v>
      </c>
      <c r="H13344" s="6">
        <v>0.1600753</v>
      </c>
      <c r="I13344" s="7">
        <v>69.317999999999998</v>
      </c>
    </row>
    <row r="13345" spans="1:11" x14ac:dyDescent="0.25">
      <c r="A13345">
        <v>41080</v>
      </c>
      <c r="B13345" s="2">
        <v>40.961889999999997</v>
      </c>
      <c r="C13345" s="3">
        <v>1669</v>
      </c>
      <c r="D13345" s="4">
        <v>17140</v>
      </c>
      <c r="E13345" t="s">
        <v>2146</v>
      </c>
      <c r="F13345" s="4" t="s">
        <v>7883</v>
      </c>
      <c r="G13345" s="5">
        <v>1348</v>
      </c>
      <c r="H13345" s="6">
        <v>0.2105263</v>
      </c>
      <c r="I13345" s="7">
        <v>60.597999999999999</v>
      </c>
    </row>
    <row r="13346" spans="1:11" x14ac:dyDescent="0.25">
      <c r="A13346">
        <v>95942</v>
      </c>
      <c r="B13346" s="2">
        <v>40.961359999999999</v>
      </c>
      <c r="C13346" s="3">
        <v>1098</v>
      </c>
      <c r="D13346" s="4">
        <v>17020</v>
      </c>
      <c r="E13346" t="s">
        <v>16007</v>
      </c>
      <c r="F13346" s="4" t="s">
        <v>15368</v>
      </c>
      <c r="G13346" s="5">
        <v>865</v>
      </c>
      <c r="H13346" s="6">
        <v>0.27944570000000002</v>
      </c>
      <c r="I13346" s="7">
        <v>48.688000000000002</v>
      </c>
      <c r="J13346" s="2">
        <v>35</v>
      </c>
      <c r="K13346">
        <v>1</v>
      </c>
    </row>
    <row r="13347" spans="1:11" x14ac:dyDescent="0.25">
      <c r="A13347">
        <v>58259</v>
      </c>
      <c r="B13347" s="2">
        <v>40.961069999999999</v>
      </c>
      <c r="C13347" s="3">
        <v>354</v>
      </c>
      <c r="E13347" t="s">
        <v>11118</v>
      </c>
      <c r="F13347" s="4" t="s">
        <v>11069</v>
      </c>
      <c r="G13347" s="5">
        <v>307</v>
      </c>
      <c r="H13347" s="6">
        <v>0.13680780000000001</v>
      </c>
      <c r="I13347" s="7">
        <v>73.332999999999998</v>
      </c>
      <c r="J13347" s="2">
        <v>44</v>
      </c>
      <c r="K13347">
        <v>1</v>
      </c>
    </row>
    <row r="13348" spans="1:11" x14ac:dyDescent="0.25">
      <c r="A13348">
        <v>56019</v>
      </c>
      <c r="B13348" s="2">
        <v>40.960839999999997</v>
      </c>
      <c r="C13348" s="3">
        <v>957</v>
      </c>
      <c r="D13348" s="4">
        <v>35580</v>
      </c>
      <c r="E13348" t="s">
        <v>10598</v>
      </c>
      <c r="F13348" s="4" t="s">
        <v>10428</v>
      </c>
      <c r="G13348" s="5">
        <v>667</v>
      </c>
      <c r="H13348" s="6">
        <v>0.1676647</v>
      </c>
      <c r="I13348" s="7">
        <v>68</v>
      </c>
    </row>
    <row r="13349" spans="1:11" x14ac:dyDescent="0.25">
      <c r="A13349">
        <v>77551</v>
      </c>
      <c r="B13349" s="2">
        <v>40.95749</v>
      </c>
      <c r="C13349" s="3">
        <v>19639</v>
      </c>
      <c r="D13349" s="4">
        <v>26420</v>
      </c>
      <c r="E13349" t="s">
        <v>8917</v>
      </c>
      <c r="F13349" s="4" t="s">
        <v>13752</v>
      </c>
      <c r="G13349" s="5">
        <v>13333</v>
      </c>
      <c r="H13349" s="6">
        <v>0.22821359999999999</v>
      </c>
      <c r="I13349" s="7">
        <v>57.536000000000001</v>
      </c>
      <c r="J13349" s="2">
        <v>36.200000000000003</v>
      </c>
      <c r="K13349">
        <v>5</v>
      </c>
    </row>
    <row r="13350" spans="1:11" x14ac:dyDescent="0.25">
      <c r="A13350">
        <v>61349</v>
      </c>
      <c r="B13350" s="2">
        <v>40.954160000000002</v>
      </c>
      <c r="C13350" s="3">
        <v>873</v>
      </c>
      <c r="D13350" s="4">
        <v>36860</v>
      </c>
      <c r="E13350" t="s">
        <v>11722</v>
      </c>
      <c r="F13350" s="4" t="s">
        <v>11490</v>
      </c>
      <c r="G13350" s="5">
        <v>587</v>
      </c>
      <c r="H13350" s="6">
        <v>0.1632653</v>
      </c>
      <c r="I13350" s="7">
        <v>68.75</v>
      </c>
    </row>
    <row r="13351" spans="1:11" x14ac:dyDescent="0.25">
      <c r="A13351">
        <v>68437</v>
      </c>
      <c r="B13351" s="2">
        <v>40.953980000000001</v>
      </c>
      <c r="C13351" s="3">
        <v>216</v>
      </c>
      <c r="E13351" t="s">
        <v>12794</v>
      </c>
      <c r="F13351" s="4" t="s">
        <v>12738</v>
      </c>
      <c r="G13351" s="5">
        <v>172</v>
      </c>
      <c r="H13351" s="6">
        <v>0.2138728</v>
      </c>
      <c r="I13351" s="7">
        <v>60</v>
      </c>
    </row>
    <row r="13352" spans="1:11" x14ac:dyDescent="0.25">
      <c r="A13352">
        <v>84730</v>
      </c>
      <c r="B13352" s="2">
        <v>40.953899999999997</v>
      </c>
      <c r="C13352" s="3">
        <v>209</v>
      </c>
      <c r="E13352" t="s">
        <v>1419</v>
      </c>
      <c r="F13352" s="4" t="s">
        <v>14851</v>
      </c>
      <c r="G13352" s="5">
        <v>145</v>
      </c>
      <c r="H13352" s="6">
        <v>0.1849315</v>
      </c>
      <c r="I13352" s="7">
        <v>65</v>
      </c>
    </row>
    <row r="13353" spans="1:11" x14ac:dyDescent="0.25">
      <c r="A13353">
        <v>34104</v>
      </c>
      <c r="B13353" s="2">
        <v>40.949559999999998</v>
      </c>
      <c r="C13353" s="3">
        <v>24325</v>
      </c>
      <c r="D13353" s="4">
        <v>34940</v>
      </c>
      <c r="E13353" t="s">
        <v>739</v>
      </c>
      <c r="F13353" s="4" t="s">
        <v>6689</v>
      </c>
      <c r="G13353" s="5">
        <v>17975</v>
      </c>
      <c r="H13353" s="6">
        <v>0.25172450000000002</v>
      </c>
      <c r="I13353" s="7">
        <v>53.454999999999998</v>
      </c>
      <c r="J13353" s="2">
        <v>49.333300000000001</v>
      </c>
      <c r="K13353">
        <v>3</v>
      </c>
    </row>
    <row r="13354" spans="1:11" x14ac:dyDescent="0.25">
      <c r="A13354">
        <v>95982</v>
      </c>
      <c r="B13354" s="2">
        <v>40.944769999999998</v>
      </c>
      <c r="C13354" s="3">
        <v>3250</v>
      </c>
      <c r="D13354" s="4">
        <v>49700</v>
      </c>
      <c r="E13354" t="s">
        <v>11939</v>
      </c>
      <c r="F13354" s="4" t="s">
        <v>15368</v>
      </c>
      <c r="G13354" s="5">
        <v>2039</v>
      </c>
      <c r="H13354" s="6">
        <v>0.1858754</v>
      </c>
      <c r="I13354" s="7">
        <v>64.832999999999998</v>
      </c>
      <c r="J13354" s="2">
        <v>93</v>
      </c>
      <c r="K13354">
        <v>1</v>
      </c>
    </row>
    <row r="13355" spans="1:11" x14ac:dyDescent="0.25">
      <c r="A13355">
        <v>61743</v>
      </c>
      <c r="B13355" s="2">
        <v>40.944240000000001</v>
      </c>
      <c r="C13355" s="3">
        <v>224</v>
      </c>
      <c r="D13355" s="4">
        <v>38700</v>
      </c>
      <c r="E13355" t="s">
        <v>11797</v>
      </c>
      <c r="F13355" s="4" t="s">
        <v>11490</v>
      </c>
      <c r="G13355" s="5">
        <v>155</v>
      </c>
      <c r="H13355" s="6">
        <v>0.18709680000000001</v>
      </c>
      <c r="I13355" s="7">
        <v>64.614999999999995</v>
      </c>
    </row>
    <row r="13356" spans="1:11" x14ac:dyDescent="0.25">
      <c r="A13356">
        <v>56128</v>
      </c>
      <c r="B13356" s="2">
        <v>40.943860000000001</v>
      </c>
      <c r="C13356" s="3">
        <v>2078</v>
      </c>
      <c r="E13356" t="s">
        <v>8392</v>
      </c>
      <c r="F13356" s="4" t="s">
        <v>10428</v>
      </c>
      <c r="G13356" s="5">
        <v>1422</v>
      </c>
      <c r="H13356" s="6">
        <v>0.19957839999999999</v>
      </c>
      <c r="I13356" s="7">
        <v>62.457999999999998</v>
      </c>
      <c r="J13356" s="2">
        <v>61</v>
      </c>
      <c r="K13356">
        <v>2</v>
      </c>
    </row>
    <row r="13357" spans="1:11" x14ac:dyDescent="0.25">
      <c r="A13357">
        <v>13044</v>
      </c>
      <c r="B13357" s="2">
        <v>40.943109999999997</v>
      </c>
      <c r="C13357" s="3">
        <v>2351</v>
      </c>
      <c r="D13357" s="4">
        <v>45060</v>
      </c>
      <c r="E13357" t="s">
        <v>2481</v>
      </c>
      <c r="F13357" s="4" t="s">
        <v>1280</v>
      </c>
      <c r="G13357" s="5">
        <v>1764</v>
      </c>
      <c r="H13357" s="6">
        <v>0.15362809999999999</v>
      </c>
      <c r="I13357" s="7">
        <v>70.391000000000005</v>
      </c>
      <c r="J13357" s="2">
        <v>1</v>
      </c>
      <c r="K13357">
        <v>1</v>
      </c>
    </row>
    <row r="13358" spans="1:11" x14ac:dyDescent="0.25">
      <c r="A13358">
        <v>56249</v>
      </c>
      <c r="B13358" s="2">
        <v>40.942630000000001</v>
      </c>
      <c r="C13358" s="3">
        <v>307</v>
      </c>
      <c r="E13358" t="s">
        <v>8482</v>
      </c>
      <c r="F13358" s="4" t="s">
        <v>10428</v>
      </c>
      <c r="G13358" s="5">
        <v>234</v>
      </c>
      <c r="H13358" s="6">
        <v>0.1148936</v>
      </c>
      <c r="I13358" s="7">
        <v>77.082999999999998</v>
      </c>
    </row>
    <row r="13359" spans="1:11" x14ac:dyDescent="0.25">
      <c r="A13359">
        <v>52624</v>
      </c>
      <c r="B13359" s="2">
        <v>40.942529999999998</v>
      </c>
      <c r="C13359" s="3">
        <v>196</v>
      </c>
      <c r="D13359" s="4">
        <v>22800</v>
      </c>
      <c r="E13359" t="s">
        <v>722</v>
      </c>
      <c r="F13359" s="4" t="s">
        <v>9593</v>
      </c>
      <c r="G13359" s="5">
        <v>149</v>
      </c>
      <c r="H13359" s="6">
        <v>0.2013423</v>
      </c>
      <c r="I13359" s="7">
        <v>62.143000000000001</v>
      </c>
      <c r="J13359" s="2">
        <v>64</v>
      </c>
      <c r="K13359">
        <v>1</v>
      </c>
    </row>
    <row r="13360" spans="1:11" x14ac:dyDescent="0.25">
      <c r="A13360">
        <v>28306</v>
      </c>
      <c r="B13360" s="2">
        <v>40.936219999999999</v>
      </c>
      <c r="C13360" s="3">
        <v>42409</v>
      </c>
      <c r="D13360" s="4">
        <v>22180</v>
      </c>
      <c r="E13360" t="s">
        <v>2490</v>
      </c>
      <c r="F13360" s="4" t="s">
        <v>5642</v>
      </c>
      <c r="G13360" s="5">
        <v>26211</v>
      </c>
      <c r="H13360" s="6">
        <v>0.21571100000000001</v>
      </c>
      <c r="I13360" s="7">
        <v>59.656999999999996</v>
      </c>
      <c r="J13360" s="2">
        <v>45.1111</v>
      </c>
      <c r="K13360">
        <v>9</v>
      </c>
    </row>
    <row r="13361" spans="1:12" x14ac:dyDescent="0.25">
      <c r="A13361">
        <v>88121</v>
      </c>
      <c r="B13361" s="2">
        <v>40.929920000000003</v>
      </c>
      <c r="C13361" s="3">
        <v>142</v>
      </c>
      <c r="E13361" t="s">
        <v>15288</v>
      </c>
      <c r="F13361" s="4" t="s">
        <v>15124</v>
      </c>
      <c r="G13361" s="5">
        <v>119</v>
      </c>
      <c r="H13361" s="6">
        <v>0.21008399999999999</v>
      </c>
      <c r="I13361" s="7">
        <v>60.625</v>
      </c>
    </row>
    <row r="13362" spans="1:12" x14ac:dyDescent="0.25">
      <c r="A13362">
        <v>65729</v>
      </c>
      <c r="B13362" s="2">
        <v>40.929839999999999</v>
      </c>
      <c r="C13362" s="3">
        <v>307</v>
      </c>
      <c r="E13362" t="s">
        <v>9170</v>
      </c>
      <c r="F13362" s="4" t="s">
        <v>12102</v>
      </c>
      <c r="G13362" s="5">
        <v>237</v>
      </c>
      <c r="H13362" s="6">
        <v>0.1518987</v>
      </c>
      <c r="I13362" s="7">
        <v>70.677000000000007</v>
      </c>
    </row>
    <row r="13363" spans="1:12" x14ac:dyDescent="0.25">
      <c r="A13363">
        <v>98233</v>
      </c>
      <c r="B13363" s="2">
        <v>40.927460000000004</v>
      </c>
      <c r="C13363" s="3">
        <v>14428</v>
      </c>
      <c r="D13363" s="4">
        <v>34580</v>
      </c>
      <c r="E13363" t="s">
        <v>235</v>
      </c>
      <c r="F13363" s="4" t="s">
        <v>16344</v>
      </c>
      <c r="G13363" s="5">
        <v>9677</v>
      </c>
      <c r="H13363" s="6">
        <v>0.18321789999999999</v>
      </c>
      <c r="I13363" s="7">
        <v>65.263999999999996</v>
      </c>
      <c r="J13363" s="2">
        <v>41.6</v>
      </c>
      <c r="K13363">
        <v>5</v>
      </c>
    </row>
    <row r="13364" spans="1:12" x14ac:dyDescent="0.25">
      <c r="A13364">
        <v>97488</v>
      </c>
      <c r="B13364" s="2">
        <v>40.924939999999999</v>
      </c>
      <c r="C13364" s="3">
        <v>1095</v>
      </c>
      <c r="D13364" s="4">
        <v>21660</v>
      </c>
      <c r="E13364" t="s">
        <v>11348</v>
      </c>
      <c r="F13364" s="4" t="s">
        <v>16170</v>
      </c>
      <c r="G13364" s="5">
        <v>870</v>
      </c>
      <c r="H13364" s="6">
        <v>0.25028699999999998</v>
      </c>
      <c r="I13364" s="7">
        <v>53.661000000000001</v>
      </c>
      <c r="J13364" s="2">
        <v>52</v>
      </c>
      <c r="K13364">
        <v>3</v>
      </c>
    </row>
    <row r="13365" spans="1:12" x14ac:dyDescent="0.25">
      <c r="A13365">
        <v>73743</v>
      </c>
      <c r="B13365" s="2">
        <v>40.924709999999997</v>
      </c>
      <c r="C13365" s="3">
        <v>143</v>
      </c>
      <c r="D13365" s="4">
        <v>21420</v>
      </c>
      <c r="E13365" t="s">
        <v>1467</v>
      </c>
      <c r="F13365" s="4" t="s">
        <v>13462</v>
      </c>
      <c r="G13365" s="5">
        <v>104</v>
      </c>
      <c r="H13365" s="6">
        <v>0.17307690000000001</v>
      </c>
      <c r="I13365" s="7">
        <v>67</v>
      </c>
    </row>
    <row r="13366" spans="1:12" x14ac:dyDescent="0.25">
      <c r="A13366">
        <v>69101</v>
      </c>
      <c r="B13366" s="2">
        <v>40.919899999999998</v>
      </c>
      <c r="C13366" s="3">
        <v>29812</v>
      </c>
      <c r="D13366" s="4">
        <v>35820</v>
      </c>
      <c r="E13366" t="s">
        <v>12898</v>
      </c>
      <c r="F13366" s="4" t="s">
        <v>12738</v>
      </c>
      <c r="G13366" s="5">
        <v>19995</v>
      </c>
      <c r="H13366" s="6">
        <v>0.203901</v>
      </c>
      <c r="I13366" s="7">
        <v>61.667000000000002</v>
      </c>
      <c r="J13366" s="2">
        <v>54</v>
      </c>
      <c r="K13366">
        <v>12</v>
      </c>
      <c r="L13366" s="2">
        <v>98.4</v>
      </c>
    </row>
    <row r="13367" spans="1:12" x14ac:dyDescent="0.25">
      <c r="A13367">
        <v>13320</v>
      </c>
      <c r="B13367" s="2">
        <v>40.914740000000002</v>
      </c>
      <c r="C13367" s="3">
        <v>2063</v>
      </c>
      <c r="D13367" s="4">
        <v>36580</v>
      </c>
      <c r="E13367" t="s">
        <v>206</v>
      </c>
      <c r="F13367" s="4" t="s">
        <v>1280</v>
      </c>
      <c r="G13367" s="5">
        <v>1521</v>
      </c>
      <c r="H13367" s="6">
        <v>0.2380013</v>
      </c>
      <c r="I13367" s="7">
        <v>55.774000000000001</v>
      </c>
    </row>
    <row r="13368" spans="1:12" x14ac:dyDescent="0.25">
      <c r="A13368">
        <v>28519</v>
      </c>
      <c r="B13368" s="2">
        <v>40.91433</v>
      </c>
      <c r="C13368" s="3">
        <v>270</v>
      </c>
      <c r="D13368" s="4">
        <v>35100</v>
      </c>
      <c r="E13368" t="s">
        <v>1670</v>
      </c>
      <c r="F13368" s="4" t="s">
        <v>5642</v>
      </c>
      <c r="G13368" s="5">
        <v>212</v>
      </c>
      <c r="H13368" s="6">
        <v>0.1455399</v>
      </c>
      <c r="I13368" s="7">
        <v>71.75</v>
      </c>
    </row>
    <row r="13369" spans="1:12" x14ac:dyDescent="0.25">
      <c r="A13369">
        <v>73549</v>
      </c>
      <c r="B13369" s="2">
        <v>40.914230000000003</v>
      </c>
      <c r="C13369" s="3">
        <v>344</v>
      </c>
      <c r="D13369" s="4">
        <v>11060</v>
      </c>
      <c r="E13369" t="s">
        <v>13516</v>
      </c>
      <c r="F13369" s="4" t="s">
        <v>13462</v>
      </c>
      <c r="G13369" s="5">
        <v>206</v>
      </c>
      <c r="H13369" s="6">
        <v>0.2038835</v>
      </c>
      <c r="I13369" s="7">
        <v>61.667000000000002</v>
      </c>
      <c r="J13369" s="2">
        <v>59</v>
      </c>
      <c r="K13369">
        <v>1</v>
      </c>
    </row>
    <row r="13370" spans="1:12" x14ac:dyDescent="0.25">
      <c r="A13370">
        <v>63028</v>
      </c>
      <c r="B13370" s="2">
        <v>40.9099</v>
      </c>
      <c r="C13370" s="3">
        <v>26719</v>
      </c>
      <c r="D13370" s="4">
        <v>41180</v>
      </c>
      <c r="E13370" t="s">
        <v>12108</v>
      </c>
      <c r="F13370" s="4" t="s">
        <v>12102</v>
      </c>
      <c r="G13370" s="5">
        <v>17900</v>
      </c>
      <c r="H13370" s="6">
        <v>0.18971009999999999</v>
      </c>
      <c r="I13370" s="7">
        <v>64.116</v>
      </c>
      <c r="J13370" s="2">
        <v>45.375</v>
      </c>
      <c r="K13370">
        <v>8</v>
      </c>
    </row>
    <row r="13371" spans="1:12" x14ac:dyDescent="0.25">
      <c r="A13371">
        <v>54821</v>
      </c>
      <c r="B13371" s="2">
        <v>40.905340000000002</v>
      </c>
      <c r="C13371" s="3">
        <v>1338</v>
      </c>
      <c r="E13371" t="s">
        <v>8301</v>
      </c>
      <c r="F13371" s="4" t="s">
        <v>10031</v>
      </c>
      <c r="G13371" s="5">
        <v>1118</v>
      </c>
      <c r="H13371" s="6">
        <v>0.23792489999999999</v>
      </c>
      <c r="I13371" s="7">
        <v>55.780999999999999</v>
      </c>
      <c r="J13371" s="2">
        <v>33</v>
      </c>
      <c r="K13371">
        <v>1</v>
      </c>
    </row>
    <row r="13372" spans="1:12" x14ac:dyDescent="0.25">
      <c r="A13372">
        <v>33901</v>
      </c>
      <c r="B13372" s="2">
        <v>40.901710000000001</v>
      </c>
      <c r="C13372" s="3">
        <v>18923</v>
      </c>
      <c r="D13372" s="4">
        <v>15980</v>
      </c>
      <c r="E13372" t="s">
        <v>6946</v>
      </c>
      <c r="F13372" s="4" t="s">
        <v>6689</v>
      </c>
      <c r="G13372" s="5">
        <v>14043</v>
      </c>
      <c r="H13372" s="6">
        <v>0.27992590000000001</v>
      </c>
      <c r="I13372" s="7">
        <v>48.505000000000003</v>
      </c>
      <c r="J13372" s="2">
        <v>42.545499999999997</v>
      </c>
      <c r="K13372">
        <v>11</v>
      </c>
      <c r="L13372" s="2">
        <v>64.7</v>
      </c>
    </row>
    <row r="13373" spans="1:12" x14ac:dyDescent="0.25">
      <c r="A13373">
        <v>42303</v>
      </c>
      <c r="B13373" s="2">
        <v>40.892020000000002</v>
      </c>
      <c r="C13373" s="3">
        <v>39894</v>
      </c>
      <c r="D13373" s="4">
        <v>36980</v>
      </c>
      <c r="E13373" t="s">
        <v>8228</v>
      </c>
      <c r="F13373" s="4" t="s">
        <v>7883</v>
      </c>
      <c r="G13373" s="5">
        <v>26486</v>
      </c>
      <c r="H13373" s="6">
        <v>0.2222684</v>
      </c>
      <c r="I13373" s="7">
        <v>58.465000000000003</v>
      </c>
      <c r="J13373" s="2">
        <v>51.25</v>
      </c>
      <c r="K13373">
        <v>4</v>
      </c>
    </row>
    <row r="13374" spans="1:12" x14ac:dyDescent="0.25">
      <c r="A13374">
        <v>33050</v>
      </c>
      <c r="B13374" s="2">
        <v>40.884160000000001</v>
      </c>
      <c r="C13374" s="3">
        <v>9149</v>
      </c>
      <c r="D13374" s="4">
        <v>28580</v>
      </c>
      <c r="E13374" t="s">
        <v>2729</v>
      </c>
      <c r="F13374" s="4" t="s">
        <v>6689</v>
      </c>
      <c r="G13374" s="5">
        <v>6352</v>
      </c>
      <c r="H13374" s="6">
        <v>0.2482683</v>
      </c>
      <c r="I13374" s="7">
        <v>53.972000000000001</v>
      </c>
      <c r="J13374" s="2">
        <v>42</v>
      </c>
      <c r="K13374">
        <v>3</v>
      </c>
    </row>
    <row r="13375" spans="1:12" x14ac:dyDescent="0.25">
      <c r="A13375">
        <v>13734</v>
      </c>
      <c r="B13375" s="2">
        <v>40.882240000000003</v>
      </c>
      <c r="C13375" s="3">
        <v>2703</v>
      </c>
      <c r="D13375" s="4">
        <v>13780</v>
      </c>
      <c r="E13375" t="s">
        <v>1170</v>
      </c>
      <c r="F13375" s="4" t="s">
        <v>1280</v>
      </c>
      <c r="G13375" s="5">
        <v>1667</v>
      </c>
      <c r="H13375" s="6">
        <v>0.21415719999999999</v>
      </c>
      <c r="I13375" s="7">
        <v>59.860999999999997</v>
      </c>
    </row>
    <row r="13376" spans="1:12" x14ac:dyDescent="0.25">
      <c r="A13376">
        <v>61467</v>
      </c>
      <c r="B13376" s="2">
        <v>40.88167</v>
      </c>
      <c r="C13376" s="3">
        <v>1139</v>
      </c>
      <c r="D13376" s="4">
        <v>23660</v>
      </c>
      <c r="E13376" t="s">
        <v>2605</v>
      </c>
      <c r="F13376" s="4" t="s">
        <v>11490</v>
      </c>
      <c r="G13376" s="5">
        <v>721</v>
      </c>
      <c r="H13376" s="6">
        <v>0.1997226</v>
      </c>
      <c r="I13376" s="7">
        <v>62.353000000000002</v>
      </c>
      <c r="J13376" s="2">
        <v>66</v>
      </c>
      <c r="K13376">
        <v>1</v>
      </c>
    </row>
    <row r="13377" spans="1:12" x14ac:dyDescent="0.25">
      <c r="A13377">
        <v>72001</v>
      </c>
      <c r="B13377" s="2">
        <v>40.881419999999999</v>
      </c>
      <c r="C13377" s="3">
        <v>418</v>
      </c>
      <c r="D13377" s="4">
        <v>30780</v>
      </c>
      <c r="E13377" t="s">
        <v>13243</v>
      </c>
      <c r="F13377" s="4" t="s">
        <v>13183</v>
      </c>
      <c r="G13377" s="5">
        <v>312</v>
      </c>
      <c r="H13377" s="6">
        <v>0.16025639999999999</v>
      </c>
      <c r="I13377" s="7">
        <v>69.167000000000002</v>
      </c>
    </row>
    <row r="13378" spans="1:12" x14ac:dyDescent="0.25">
      <c r="A13378">
        <v>68341</v>
      </c>
      <c r="B13378" s="2">
        <v>40.881189999999997</v>
      </c>
      <c r="C13378" s="3">
        <v>925</v>
      </c>
      <c r="E13378" t="s">
        <v>10017</v>
      </c>
      <c r="F13378" s="4" t="s">
        <v>12738</v>
      </c>
      <c r="G13378" s="5">
        <v>662</v>
      </c>
      <c r="H13378" s="6">
        <v>0.17496229999999999</v>
      </c>
      <c r="I13378" s="7">
        <v>66.625</v>
      </c>
      <c r="J13378" s="2">
        <v>55</v>
      </c>
      <c r="K13378">
        <v>1</v>
      </c>
    </row>
    <row r="13379" spans="1:12" x14ac:dyDescent="0.25">
      <c r="A13379">
        <v>45807</v>
      </c>
      <c r="B13379" s="2">
        <v>40.879100000000001</v>
      </c>
      <c r="C13379" s="3">
        <v>11428</v>
      </c>
      <c r="D13379" s="4">
        <v>30620</v>
      </c>
      <c r="E13379" t="s">
        <v>2862</v>
      </c>
      <c r="F13379" s="4" t="s">
        <v>8295</v>
      </c>
      <c r="G13379" s="5">
        <v>8043</v>
      </c>
      <c r="H13379" s="6">
        <v>0.16621079999999999</v>
      </c>
      <c r="I13379" s="7">
        <v>68.135999999999996</v>
      </c>
    </row>
    <row r="13380" spans="1:12" x14ac:dyDescent="0.25">
      <c r="A13380">
        <v>42462</v>
      </c>
      <c r="B13380" s="2">
        <v>40.877009999999999</v>
      </c>
      <c r="C13380" s="3">
        <v>1054</v>
      </c>
      <c r="E13380" t="s">
        <v>2996</v>
      </c>
      <c r="F13380" s="4" t="s">
        <v>7883</v>
      </c>
      <c r="G13380" s="5">
        <v>741</v>
      </c>
      <c r="H13380" s="6">
        <v>0.1954178</v>
      </c>
      <c r="I13380" s="7">
        <v>63.082999999999998</v>
      </c>
    </row>
    <row r="13381" spans="1:12" x14ac:dyDescent="0.25">
      <c r="A13381">
        <v>17062</v>
      </c>
      <c r="B13381" s="2">
        <v>40.876170000000002</v>
      </c>
      <c r="C13381" s="3">
        <v>4033</v>
      </c>
      <c r="D13381" s="4">
        <v>25420</v>
      </c>
      <c r="E13381" t="s">
        <v>3702</v>
      </c>
      <c r="F13381" s="4" t="s">
        <v>3003</v>
      </c>
      <c r="G13381" s="5">
        <v>2779</v>
      </c>
      <c r="H13381" s="6">
        <v>0.16654679999999999</v>
      </c>
      <c r="I13381" s="7">
        <v>68.070999999999998</v>
      </c>
      <c r="J13381" s="2">
        <v>47</v>
      </c>
      <c r="K13381">
        <v>1</v>
      </c>
    </row>
    <row r="13382" spans="1:12" x14ac:dyDescent="0.25">
      <c r="A13382">
        <v>33138</v>
      </c>
      <c r="B13382" s="2">
        <v>40.870480000000001</v>
      </c>
      <c r="C13382" s="3">
        <v>29516</v>
      </c>
      <c r="D13382" s="4">
        <v>33100</v>
      </c>
      <c r="E13382" t="s">
        <v>5277</v>
      </c>
      <c r="F13382" s="4" t="s">
        <v>6689</v>
      </c>
      <c r="G13382" s="5">
        <v>20964</v>
      </c>
      <c r="H13382" s="6">
        <v>0.30032439999999999</v>
      </c>
      <c r="I13382" s="7">
        <v>44.953000000000003</v>
      </c>
      <c r="J13382" s="2">
        <v>32.833300000000001</v>
      </c>
      <c r="K13382">
        <v>12</v>
      </c>
      <c r="L13382" s="2">
        <v>13.9</v>
      </c>
    </row>
    <row r="13383" spans="1:12" x14ac:dyDescent="0.25">
      <c r="A13383">
        <v>48873</v>
      </c>
      <c r="B13383" s="2">
        <v>40.865200000000002</v>
      </c>
      <c r="C13383" s="3">
        <v>1549</v>
      </c>
      <c r="D13383" s="4">
        <v>26960</v>
      </c>
      <c r="E13383" t="s">
        <v>9293</v>
      </c>
      <c r="F13383" s="4" t="s">
        <v>9106</v>
      </c>
      <c r="G13383" s="5">
        <v>1120</v>
      </c>
      <c r="H13383" s="6">
        <v>0.17499999999999999</v>
      </c>
      <c r="I13383" s="7">
        <v>66.606999999999999</v>
      </c>
    </row>
    <row r="13384" spans="1:12" x14ac:dyDescent="0.25">
      <c r="A13384">
        <v>68636</v>
      </c>
      <c r="B13384" s="2">
        <v>40.864739999999998</v>
      </c>
      <c r="C13384" s="3">
        <v>1052</v>
      </c>
      <c r="E13384" t="s">
        <v>6144</v>
      </c>
      <c r="F13384" s="4" t="s">
        <v>12738</v>
      </c>
      <c r="G13384" s="5">
        <v>805</v>
      </c>
      <c r="H13384" s="6">
        <v>0.19875780000000001</v>
      </c>
      <c r="I13384" s="7">
        <v>62.5</v>
      </c>
      <c r="J13384" s="2">
        <v>64</v>
      </c>
      <c r="K13384">
        <v>1</v>
      </c>
    </row>
    <row r="13385" spans="1:12" x14ac:dyDescent="0.25">
      <c r="A13385">
        <v>52165</v>
      </c>
      <c r="B13385" s="2">
        <v>40.864409999999999</v>
      </c>
      <c r="C13385" s="3">
        <v>852</v>
      </c>
      <c r="E13385" t="s">
        <v>4984</v>
      </c>
      <c r="F13385" s="4" t="s">
        <v>9593</v>
      </c>
      <c r="G13385" s="5">
        <v>565</v>
      </c>
      <c r="H13385" s="6">
        <v>0.16077739999999999</v>
      </c>
      <c r="I13385" s="7">
        <v>69.063000000000002</v>
      </c>
    </row>
    <row r="13386" spans="1:12" x14ac:dyDescent="0.25">
      <c r="A13386">
        <v>40342</v>
      </c>
      <c r="B13386" s="2">
        <v>40.860819999999997</v>
      </c>
      <c r="C13386" s="3">
        <v>21426</v>
      </c>
      <c r="D13386" s="4">
        <v>23180</v>
      </c>
      <c r="E13386" t="s">
        <v>7595</v>
      </c>
      <c r="F13386" s="4" t="s">
        <v>7883</v>
      </c>
      <c r="G13386" s="5">
        <v>14397</v>
      </c>
      <c r="H13386" s="6">
        <v>0.1848302</v>
      </c>
      <c r="I13386" s="7">
        <v>64.906000000000006</v>
      </c>
      <c r="J13386" s="2">
        <v>65.400000000000006</v>
      </c>
      <c r="K13386">
        <v>5</v>
      </c>
    </row>
    <row r="13387" spans="1:12" x14ac:dyDescent="0.25">
      <c r="A13387">
        <v>61021</v>
      </c>
      <c r="B13387" s="2">
        <v>40.853400000000001</v>
      </c>
      <c r="C13387" s="3">
        <v>22927</v>
      </c>
      <c r="D13387" s="4">
        <v>19940</v>
      </c>
      <c r="E13387" t="s">
        <v>8250</v>
      </c>
      <c r="F13387" s="4" t="s">
        <v>11490</v>
      </c>
      <c r="G13387" s="5">
        <v>16601</v>
      </c>
      <c r="H13387" s="6">
        <v>0.1835321</v>
      </c>
      <c r="I13387" s="7">
        <v>65.117000000000004</v>
      </c>
      <c r="J13387" s="2">
        <v>45.75</v>
      </c>
      <c r="K13387">
        <v>8</v>
      </c>
    </row>
    <row r="13388" spans="1:12" x14ac:dyDescent="0.25">
      <c r="A13388">
        <v>68937</v>
      </c>
      <c r="B13388" s="2">
        <v>40.849139999999998</v>
      </c>
      <c r="C13388" s="3">
        <v>1710</v>
      </c>
      <c r="D13388" s="4">
        <v>30420</v>
      </c>
      <c r="E13388" t="s">
        <v>8801</v>
      </c>
      <c r="F13388" s="4" t="s">
        <v>12738</v>
      </c>
      <c r="G13388" s="5">
        <v>1208</v>
      </c>
      <c r="H13388" s="6">
        <v>0.20430110000000001</v>
      </c>
      <c r="I13388" s="7">
        <v>61.521999999999998</v>
      </c>
      <c r="J13388" s="2">
        <v>60</v>
      </c>
      <c r="K13388">
        <v>1</v>
      </c>
    </row>
    <row r="13389" spans="1:12" x14ac:dyDescent="0.25">
      <c r="A13389">
        <v>59826</v>
      </c>
      <c r="B13389" s="2">
        <v>40.848739999999999</v>
      </c>
      <c r="C13389" s="3">
        <v>601</v>
      </c>
      <c r="D13389" s="4">
        <v>33540</v>
      </c>
      <c r="E13389" t="s">
        <v>11457</v>
      </c>
      <c r="F13389" s="4" t="s">
        <v>11278</v>
      </c>
      <c r="G13389" s="5">
        <v>479</v>
      </c>
      <c r="H13389" s="6">
        <v>0.28541670000000002</v>
      </c>
      <c r="I13389" s="7">
        <v>47.5</v>
      </c>
    </row>
    <row r="13390" spans="1:12" x14ac:dyDescent="0.25">
      <c r="A13390">
        <v>8224</v>
      </c>
      <c r="B13390" s="2">
        <v>40.848529999999997</v>
      </c>
      <c r="C13390" s="3">
        <v>515</v>
      </c>
      <c r="D13390" s="4">
        <v>37980</v>
      </c>
      <c r="E13390" t="s">
        <v>1655</v>
      </c>
      <c r="F13390" s="4" t="s">
        <v>1341</v>
      </c>
      <c r="G13390" s="5">
        <v>379</v>
      </c>
      <c r="H13390" s="6">
        <v>0.18469659999999999</v>
      </c>
      <c r="I13390" s="7">
        <v>64.903999999999996</v>
      </c>
      <c r="J13390" s="2">
        <v>49</v>
      </c>
      <c r="K13390">
        <v>1</v>
      </c>
    </row>
    <row r="13391" spans="1:12" x14ac:dyDescent="0.25">
      <c r="A13391">
        <v>67623</v>
      </c>
      <c r="B13391" s="2">
        <v>40.848399999999998</v>
      </c>
      <c r="C13391" s="3">
        <v>259</v>
      </c>
      <c r="E13391" t="s">
        <v>647</v>
      </c>
      <c r="F13391" s="4" t="s">
        <v>12494</v>
      </c>
      <c r="G13391" s="5">
        <v>172</v>
      </c>
      <c r="H13391" s="6">
        <v>0.30813950000000001</v>
      </c>
      <c r="I13391" s="7">
        <v>43.570999999999998</v>
      </c>
    </row>
    <row r="13392" spans="1:12" x14ac:dyDescent="0.25">
      <c r="A13392">
        <v>28025</v>
      </c>
      <c r="B13392" s="2">
        <v>40.840240000000001</v>
      </c>
      <c r="C13392" s="3">
        <v>51061</v>
      </c>
      <c r="D13392" s="4">
        <v>16740</v>
      </c>
      <c r="E13392" t="s">
        <v>217</v>
      </c>
      <c r="F13392" s="4" t="s">
        <v>5642</v>
      </c>
      <c r="G13392" s="5">
        <v>33944</v>
      </c>
      <c r="H13392" s="6">
        <v>0.22562969999999999</v>
      </c>
      <c r="I13392" s="7">
        <v>57.817</v>
      </c>
      <c r="J13392" s="2">
        <v>50.777799999999999</v>
      </c>
      <c r="K13392">
        <v>9</v>
      </c>
    </row>
    <row r="13393" spans="1:12" x14ac:dyDescent="0.25">
      <c r="A13393">
        <v>50607</v>
      </c>
      <c r="B13393" s="2">
        <v>40.832030000000003</v>
      </c>
      <c r="C13393" s="3">
        <v>629</v>
      </c>
      <c r="E13393" t="s">
        <v>815</v>
      </c>
      <c r="F13393" s="4" t="s">
        <v>9593</v>
      </c>
      <c r="G13393" s="5">
        <v>363</v>
      </c>
      <c r="H13393" s="6">
        <v>0.2032967</v>
      </c>
      <c r="I13393" s="7">
        <v>61.667000000000002</v>
      </c>
    </row>
    <row r="13394" spans="1:12" x14ac:dyDescent="0.25">
      <c r="A13394">
        <v>96003</v>
      </c>
      <c r="B13394" s="2">
        <v>40.824689999999997</v>
      </c>
      <c r="C13394" s="3">
        <v>44397</v>
      </c>
      <c r="D13394" s="4">
        <v>39820</v>
      </c>
      <c r="E13394" t="s">
        <v>1339</v>
      </c>
      <c r="F13394" s="4" t="s">
        <v>15368</v>
      </c>
      <c r="G13394" s="5">
        <v>30304</v>
      </c>
      <c r="H13394" s="6">
        <v>0.2133052</v>
      </c>
      <c r="I13394" s="7">
        <v>59.933999999999997</v>
      </c>
      <c r="J13394" s="2">
        <v>39.333300000000001</v>
      </c>
      <c r="K13394">
        <v>6</v>
      </c>
    </row>
    <row r="13395" spans="1:12" x14ac:dyDescent="0.25">
      <c r="A13395">
        <v>92840</v>
      </c>
      <c r="B13395" s="2">
        <v>40.80894</v>
      </c>
      <c r="C13395" s="3">
        <v>56291</v>
      </c>
      <c r="D13395" s="4">
        <v>31080</v>
      </c>
      <c r="E13395" t="s">
        <v>9618</v>
      </c>
      <c r="F13395" s="4" t="s">
        <v>15368</v>
      </c>
      <c r="G13395" s="5">
        <v>35515</v>
      </c>
      <c r="H13395" s="6">
        <v>0.18749299999999999</v>
      </c>
      <c r="I13395" s="7">
        <v>64.391999999999996</v>
      </c>
      <c r="J13395" s="2">
        <v>38.125</v>
      </c>
      <c r="K13395">
        <v>8</v>
      </c>
    </row>
    <row r="13396" spans="1:12" x14ac:dyDescent="0.25">
      <c r="A13396">
        <v>61332</v>
      </c>
      <c r="B13396" s="2">
        <v>40.800420000000003</v>
      </c>
      <c r="C13396" s="3">
        <v>76</v>
      </c>
      <c r="D13396" s="4">
        <v>36860</v>
      </c>
      <c r="E13396" t="s">
        <v>11714</v>
      </c>
      <c r="F13396" s="4" t="s">
        <v>11490</v>
      </c>
      <c r="G13396" s="5">
        <v>59</v>
      </c>
      <c r="H13396" s="6">
        <v>0.13333329999999999</v>
      </c>
      <c r="I13396" s="7">
        <v>73.75</v>
      </c>
    </row>
    <row r="13397" spans="1:12" x14ac:dyDescent="0.25">
      <c r="A13397">
        <v>55353</v>
      </c>
      <c r="B13397" s="2">
        <v>40.799880000000002</v>
      </c>
      <c r="C13397" s="3">
        <v>3259</v>
      </c>
      <c r="D13397" s="4">
        <v>41060</v>
      </c>
      <c r="E13397" t="s">
        <v>5179</v>
      </c>
      <c r="F13397" s="4" t="s">
        <v>10428</v>
      </c>
      <c r="G13397" s="5">
        <v>2203</v>
      </c>
      <c r="H13397" s="6">
        <v>0.1978221</v>
      </c>
      <c r="I13397" s="7">
        <v>62.603999999999999</v>
      </c>
    </row>
    <row r="13398" spans="1:12" x14ac:dyDescent="0.25">
      <c r="A13398">
        <v>60922</v>
      </c>
      <c r="B13398" s="2">
        <v>40.798969999999997</v>
      </c>
      <c r="C13398" s="3">
        <v>2364</v>
      </c>
      <c r="D13398" s="4">
        <v>28100</v>
      </c>
      <c r="E13398" t="s">
        <v>11629</v>
      </c>
      <c r="F13398" s="4" t="s">
        <v>11490</v>
      </c>
      <c r="G13398" s="5">
        <v>1613</v>
      </c>
      <c r="H13398" s="6">
        <v>0.1481711</v>
      </c>
      <c r="I13398" s="7">
        <v>71.183999999999997</v>
      </c>
      <c r="J13398" s="2">
        <v>57</v>
      </c>
      <c r="K13398">
        <v>1</v>
      </c>
    </row>
    <row r="13399" spans="1:12" x14ac:dyDescent="0.25">
      <c r="A13399">
        <v>70395</v>
      </c>
      <c r="B13399" s="2">
        <v>40.797649999999997</v>
      </c>
      <c r="C13399" s="3">
        <v>5631</v>
      </c>
      <c r="D13399" s="4">
        <v>26380</v>
      </c>
      <c r="E13399" t="s">
        <v>12978</v>
      </c>
      <c r="F13399" s="4" t="s">
        <v>12927</v>
      </c>
      <c r="G13399" s="5">
        <v>3881</v>
      </c>
      <c r="H13399" s="6">
        <v>0.1403915</v>
      </c>
      <c r="I13399" s="7">
        <v>72.528000000000006</v>
      </c>
      <c r="J13399" s="2">
        <v>59</v>
      </c>
      <c r="K13399">
        <v>1</v>
      </c>
    </row>
    <row r="13400" spans="1:12" x14ac:dyDescent="0.25">
      <c r="A13400">
        <v>91335</v>
      </c>
      <c r="B13400" s="2">
        <v>40.784570000000002</v>
      </c>
      <c r="C13400" s="3">
        <v>77952</v>
      </c>
      <c r="D13400" s="4">
        <v>31080</v>
      </c>
      <c r="E13400" t="s">
        <v>15422</v>
      </c>
      <c r="F13400" s="4" t="s">
        <v>15368</v>
      </c>
      <c r="G13400" s="5">
        <v>50824</v>
      </c>
      <c r="H13400" s="6">
        <v>0.22766800000000001</v>
      </c>
      <c r="I13400" s="7">
        <v>57.445999999999998</v>
      </c>
      <c r="J13400" s="2">
        <v>41.071399999999997</v>
      </c>
      <c r="K13400">
        <v>14</v>
      </c>
      <c r="L13400" s="2">
        <v>57.1</v>
      </c>
    </row>
    <row r="13401" spans="1:12" x14ac:dyDescent="0.25">
      <c r="A13401">
        <v>37189</v>
      </c>
      <c r="B13401" s="2">
        <v>40.771830000000001</v>
      </c>
      <c r="C13401" s="3">
        <v>3213</v>
      </c>
      <c r="D13401" s="4">
        <v>34980</v>
      </c>
      <c r="E13401" t="s">
        <v>7408</v>
      </c>
      <c r="F13401" s="4" t="s">
        <v>7348</v>
      </c>
      <c r="G13401" s="5">
        <v>2388</v>
      </c>
      <c r="H13401" s="6">
        <v>0.23147760000000001</v>
      </c>
      <c r="I13401" s="7">
        <v>56.765999999999998</v>
      </c>
      <c r="J13401" s="2">
        <v>49</v>
      </c>
      <c r="K13401">
        <v>1</v>
      </c>
    </row>
    <row r="13402" spans="1:12" x14ac:dyDescent="0.25">
      <c r="A13402">
        <v>98937</v>
      </c>
      <c r="B13402" s="2">
        <v>40.770560000000003</v>
      </c>
      <c r="C13402" s="3">
        <v>3838</v>
      </c>
      <c r="D13402" s="4">
        <v>49420</v>
      </c>
      <c r="E13402" t="s">
        <v>16525</v>
      </c>
      <c r="F13402" s="4" t="s">
        <v>16344</v>
      </c>
      <c r="G13402" s="5">
        <v>2928</v>
      </c>
      <c r="H13402" s="6">
        <v>0.2253329</v>
      </c>
      <c r="I13402" s="7">
        <v>57.813000000000002</v>
      </c>
      <c r="J13402" s="2">
        <v>68</v>
      </c>
      <c r="K13402">
        <v>1</v>
      </c>
    </row>
    <row r="13403" spans="1:12" x14ac:dyDescent="0.25">
      <c r="A13403">
        <v>50633</v>
      </c>
      <c r="B13403" s="2">
        <v>40.769779999999997</v>
      </c>
      <c r="C13403" s="3">
        <v>414</v>
      </c>
      <c r="E13403" t="s">
        <v>2849</v>
      </c>
      <c r="F13403" s="4" t="s">
        <v>9593</v>
      </c>
      <c r="G13403" s="5">
        <v>305</v>
      </c>
      <c r="H13403" s="6">
        <v>0.27777780000000002</v>
      </c>
      <c r="I13403" s="7">
        <v>48.75</v>
      </c>
    </row>
    <row r="13404" spans="1:12" x14ac:dyDescent="0.25">
      <c r="A13404">
        <v>43760</v>
      </c>
      <c r="B13404" s="2">
        <v>40.769410000000001</v>
      </c>
      <c r="C13404" s="3">
        <v>1899</v>
      </c>
      <c r="D13404" s="4">
        <v>18140</v>
      </c>
      <c r="E13404" t="s">
        <v>8436</v>
      </c>
      <c r="F13404" s="4" t="s">
        <v>8295</v>
      </c>
      <c r="G13404" s="5">
        <v>1284</v>
      </c>
      <c r="H13404" s="6">
        <v>0.11059190000000001</v>
      </c>
      <c r="I13404" s="7">
        <v>77.638999999999996</v>
      </c>
    </row>
    <row r="13405" spans="1:12" x14ac:dyDescent="0.25">
      <c r="A13405">
        <v>21651</v>
      </c>
      <c r="B13405" s="2">
        <v>40.768549999999998</v>
      </c>
      <c r="C13405" s="3">
        <v>3362</v>
      </c>
      <c r="D13405" s="4">
        <v>12580</v>
      </c>
      <c r="E13405" t="s">
        <v>1563</v>
      </c>
      <c r="F13405" s="4" t="s">
        <v>4361</v>
      </c>
      <c r="G13405" s="5">
        <v>2283</v>
      </c>
      <c r="H13405" s="6">
        <v>0.19220670000000001</v>
      </c>
      <c r="I13405" s="7">
        <v>63.533999999999999</v>
      </c>
      <c r="J13405" s="2">
        <v>50.666699999999999</v>
      </c>
      <c r="K13405">
        <v>3</v>
      </c>
    </row>
    <row r="13406" spans="1:12" x14ac:dyDescent="0.25">
      <c r="A13406">
        <v>53059</v>
      </c>
      <c r="B13406" s="2">
        <v>40.767690000000002</v>
      </c>
      <c r="C13406" s="3">
        <v>1787</v>
      </c>
      <c r="D13406" s="4">
        <v>13180</v>
      </c>
      <c r="E13406" t="s">
        <v>10057</v>
      </c>
      <c r="F13406" s="4" t="s">
        <v>10031</v>
      </c>
      <c r="G13406" s="5">
        <v>1328</v>
      </c>
      <c r="H13406" s="6">
        <v>0.12641079999999999</v>
      </c>
      <c r="I13406" s="7">
        <v>74.900000000000006</v>
      </c>
      <c r="J13406" s="2">
        <v>35</v>
      </c>
      <c r="K13406">
        <v>1</v>
      </c>
    </row>
    <row r="13407" spans="1:12" x14ac:dyDescent="0.25">
      <c r="A13407">
        <v>84066</v>
      </c>
      <c r="B13407" s="2">
        <v>40.765880000000003</v>
      </c>
      <c r="C13407" s="3">
        <v>11430</v>
      </c>
      <c r="E13407" t="s">
        <v>1715</v>
      </c>
      <c r="F13407" s="4" t="s">
        <v>14851</v>
      </c>
      <c r="G13407" s="5">
        <v>6211</v>
      </c>
      <c r="H13407" s="6">
        <v>0.16790079999999999</v>
      </c>
      <c r="I13407" s="7">
        <v>67.727000000000004</v>
      </c>
      <c r="J13407" s="2">
        <v>52</v>
      </c>
      <c r="K13407">
        <v>2</v>
      </c>
    </row>
    <row r="13408" spans="1:12" x14ac:dyDescent="0.25">
      <c r="A13408">
        <v>64494</v>
      </c>
      <c r="B13408" s="2">
        <v>40.764240000000001</v>
      </c>
      <c r="C13408" s="3">
        <v>902</v>
      </c>
      <c r="D13408" s="4">
        <v>41140</v>
      </c>
      <c r="E13408" t="s">
        <v>7923</v>
      </c>
      <c r="F13408" s="4" t="s">
        <v>12102</v>
      </c>
      <c r="G13408" s="5">
        <v>653</v>
      </c>
      <c r="H13408" s="6">
        <v>0.18195720000000001</v>
      </c>
      <c r="I13408" s="7">
        <v>65.293999999999997</v>
      </c>
    </row>
    <row r="13409" spans="1:12" x14ac:dyDescent="0.25">
      <c r="A13409">
        <v>84320</v>
      </c>
      <c r="B13409" s="2">
        <v>40.763770000000001</v>
      </c>
      <c r="C13409" s="3">
        <v>2371</v>
      </c>
      <c r="D13409" s="4">
        <v>30860</v>
      </c>
      <c r="E13409" t="s">
        <v>776</v>
      </c>
      <c r="F13409" s="4" t="s">
        <v>14851</v>
      </c>
      <c r="G13409" s="5">
        <v>1335</v>
      </c>
      <c r="H13409" s="6">
        <v>0.26347310000000002</v>
      </c>
      <c r="I13409" s="7">
        <v>51.207000000000001</v>
      </c>
    </row>
    <row r="13410" spans="1:12" x14ac:dyDescent="0.25">
      <c r="A13410">
        <v>76225</v>
      </c>
      <c r="B13410" s="2">
        <v>40.762920000000001</v>
      </c>
      <c r="C13410" s="3">
        <v>3332</v>
      </c>
      <c r="D13410" s="4">
        <v>19100</v>
      </c>
      <c r="E13410" t="s">
        <v>9827</v>
      </c>
      <c r="F13410" s="4" t="s">
        <v>13752</v>
      </c>
      <c r="G13410" s="5">
        <v>2188</v>
      </c>
      <c r="H13410" s="6">
        <v>0.15943350000000001</v>
      </c>
      <c r="I13410" s="7">
        <v>69.185000000000002</v>
      </c>
      <c r="J13410" s="2">
        <v>60.5</v>
      </c>
      <c r="K13410">
        <v>2</v>
      </c>
    </row>
    <row r="13411" spans="1:12" x14ac:dyDescent="0.25">
      <c r="A13411">
        <v>67629</v>
      </c>
      <c r="B13411" s="2">
        <v>40.762360000000001</v>
      </c>
      <c r="C13411" s="3">
        <v>185</v>
      </c>
      <c r="E13411" t="s">
        <v>1673</v>
      </c>
      <c r="F13411" s="4" t="s">
        <v>12494</v>
      </c>
      <c r="G13411" s="5">
        <v>131</v>
      </c>
      <c r="H13411" s="6">
        <v>0.20454549999999999</v>
      </c>
      <c r="I13411" s="7">
        <v>61.381999999999998</v>
      </c>
    </row>
    <row r="13412" spans="1:12" x14ac:dyDescent="0.25">
      <c r="A13412">
        <v>61432</v>
      </c>
      <c r="B13412" s="2">
        <v>40.762230000000002</v>
      </c>
      <c r="C13412" s="3">
        <v>616</v>
      </c>
      <c r="D13412" s="4">
        <v>15900</v>
      </c>
      <c r="E13412" t="s">
        <v>1353</v>
      </c>
      <c r="F13412" s="4" t="s">
        <v>11490</v>
      </c>
      <c r="G13412" s="5">
        <v>432</v>
      </c>
      <c r="H13412" s="6">
        <v>0.2106481</v>
      </c>
      <c r="I13412" s="7">
        <v>60.313000000000002</v>
      </c>
    </row>
    <row r="13413" spans="1:12" x14ac:dyDescent="0.25">
      <c r="A13413">
        <v>45846</v>
      </c>
      <c r="B13413" s="2">
        <v>40.76155</v>
      </c>
      <c r="C13413" s="3">
        <v>4210</v>
      </c>
      <c r="D13413" s="4">
        <v>16380</v>
      </c>
      <c r="E13413" t="s">
        <v>8767</v>
      </c>
      <c r="F13413" s="4" t="s">
        <v>8295</v>
      </c>
      <c r="G13413" s="5">
        <v>2424</v>
      </c>
      <c r="H13413" s="6">
        <v>0.1228866</v>
      </c>
      <c r="I13413" s="7">
        <v>75.472999999999999</v>
      </c>
    </row>
    <row r="13414" spans="1:12" x14ac:dyDescent="0.25">
      <c r="A13414">
        <v>35633</v>
      </c>
      <c r="B13414" s="2">
        <v>40.757539999999999</v>
      </c>
      <c r="C13414" s="3">
        <v>20583</v>
      </c>
      <c r="D13414" s="4">
        <v>22520</v>
      </c>
      <c r="E13414" t="s">
        <v>52</v>
      </c>
      <c r="F13414" s="4" t="s">
        <v>7027</v>
      </c>
      <c r="G13414" s="5">
        <v>14336</v>
      </c>
      <c r="H13414" s="6">
        <v>0.22696520000000001</v>
      </c>
      <c r="I13414" s="7">
        <v>57.473999999999997</v>
      </c>
      <c r="J13414" s="2">
        <v>42.5</v>
      </c>
      <c r="K13414">
        <v>2</v>
      </c>
    </row>
    <row r="13415" spans="1:12" x14ac:dyDescent="0.25">
      <c r="A13415">
        <v>74456</v>
      </c>
      <c r="B13415" s="2">
        <v>40.754069999999999</v>
      </c>
      <c r="C13415" s="3">
        <v>185</v>
      </c>
      <c r="D13415" s="4">
        <v>46140</v>
      </c>
      <c r="E13415" t="s">
        <v>1269</v>
      </c>
      <c r="F13415" s="4" t="s">
        <v>13462</v>
      </c>
      <c r="G13415" s="5">
        <v>108</v>
      </c>
      <c r="H13415" s="6">
        <v>0.26605499999999999</v>
      </c>
      <c r="I13415" s="7">
        <v>50.713999999999999</v>
      </c>
    </row>
    <row r="13416" spans="1:12" x14ac:dyDescent="0.25">
      <c r="A13416">
        <v>56139</v>
      </c>
      <c r="B13416" s="2">
        <v>40.753990000000002</v>
      </c>
      <c r="C13416" s="3">
        <v>407</v>
      </c>
      <c r="E13416" t="s">
        <v>174</v>
      </c>
      <c r="F13416" s="4" t="s">
        <v>10428</v>
      </c>
      <c r="G13416" s="5">
        <v>279</v>
      </c>
      <c r="H13416" s="6">
        <v>0.125448</v>
      </c>
      <c r="I13416" s="7">
        <v>75</v>
      </c>
    </row>
    <row r="13417" spans="1:12" x14ac:dyDescent="0.25">
      <c r="A13417">
        <v>57319</v>
      </c>
      <c r="B13417" s="2">
        <v>40.753749999999997</v>
      </c>
      <c r="C13417" s="3">
        <v>1218</v>
      </c>
      <c r="D13417" s="4">
        <v>43620</v>
      </c>
      <c r="E13417" t="s">
        <v>339</v>
      </c>
      <c r="F13417" s="4" t="s">
        <v>10877</v>
      </c>
      <c r="G13417" s="5">
        <v>716</v>
      </c>
      <c r="H13417" s="6">
        <v>0.23044690000000001</v>
      </c>
      <c r="I13417" s="7">
        <v>56.854999999999997</v>
      </c>
    </row>
    <row r="13418" spans="1:12" x14ac:dyDescent="0.25">
      <c r="A13418">
        <v>50658</v>
      </c>
      <c r="B13418" s="2">
        <v>40.753169999999997</v>
      </c>
      <c r="C13418" s="3">
        <v>2467</v>
      </c>
      <c r="E13418" t="s">
        <v>533</v>
      </c>
      <c r="F13418" s="4" t="s">
        <v>9593</v>
      </c>
      <c r="G13418" s="5">
        <v>1692</v>
      </c>
      <c r="H13418" s="6">
        <v>0.18428820000000001</v>
      </c>
      <c r="I13418" s="7">
        <v>64.83</v>
      </c>
      <c r="J13418" s="2">
        <v>50</v>
      </c>
      <c r="K13418">
        <v>1</v>
      </c>
    </row>
    <row r="13419" spans="1:12" x14ac:dyDescent="0.25">
      <c r="A13419">
        <v>78003</v>
      </c>
      <c r="B13419" s="2">
        <v>40.751280000000001</v>
      </c>
      <c r="C13419" s="3">
        <v>7810</v>
      </c>
      <c r="D13419" s="4">
        <v>41700</v>
      </c>
      <c r="E13419" t="s">
        <v>14149</v>
      </c>
      <c r="F13419" s="4" t="s">
        <v>13752</v>
      </c>
      <c r="G13419" s="5">
        <v>6192</v>
      </c>
      <c r="H13419" s="6">
        <v>0.200872</v>
      </c>
      <c r="I13419" s="7">
        <v>61.960999999999999</v>
      </c>
    </row>
    <row r="13420" spans="1:12" x14ac:dyDescent="0.25">
      <c r="A13420">
        <v>74015</v>
      </c>
      <c r="B13420" s="2">
        <v>40.7485</v>
      </c>
      <c r="C13420" s="3">
        <v>8298</v>
      </c>
      <c r="D13420" s="4">
        <v>46140</v>
      </c>
      <c r="E13420" t="s">
        <v>13589</v>
      </c>
      <c r="F13420" s="4" t="s">
        <v>13462</v>
      </c>
      <c r="G13420" s="5">
        <v>5428</v>
      </c>
      <c r="H13420" s="6">
        <v>0.18216979999999999</v>
      </c>
      <c r="I13420" s="7">
        <v>65.188000000000002</v>
      </c>
      <c r="J13420" s="2">
        <v>77</v>
      </c>
      <c r="K13420">
        <v>2</v>
      </c>
    </row>
    <row r="13421" spans="1:12" x14ac:dyDescent="0.25">
      <c r="A13421">
        <v>90241</v>
      </c>
      <c r="B13421" s="2">
        <v>40.740160000000003</v>
      </c>
      <c r="C13421" s="3">
        <v>43596</v>
      </c>
      <c r="D13421" s="4">
        <v>31080</v>
      </c>
      <c r="E13421" t="s">
        <v>14733</v>
      </c>
      <c r="F13421" s="4" t="s">
        <v>15368</v>
      </c>
      <c r="G13421" s="5">
        <v>29430</v>
      </c>
      <c r="H13421" s="6">
        <v>0.2096769</v>
      </c>
      <c r="I13421" s="7">
        <v>60.432000000000002</v>
      </c>
      <c r="J13421" s="2">
        <v>46.357100000000003</v>
      </c>
      <c r="K13421">
        <v>14</v>
      </c>
      <c r="L13421" s="2">
        <v>82.3</v>
      </c>
    </row>
    <row r="13422" spans="1:12" x14ac:dyDescent="0.25">
      <c r="A13422">
        <v>14131</v>
      </c>
      <c r="B13422" s="2">
        <v>40.732250000000001</v>
      </c>
      <c r="C13422" s="3">
        <v>4828</v>
      </c>
      <c r="D13422" s="4">
        <v>15380</v>
      </c>
      <c r="E13422" t="s">
        <v>2812</v>
      </c>
      <c r="F13422" s="4" t="s">
        <v>1280</v>
      </c>
      <c r="G13422" s="5">
        <v>3575</v>
      </c>
      <c r="H13422" s="6">
        <v>0.15995529999999999</v>
      </c>
      <c r="I13422" s="7">
        <v>69.024000000000001</v>
      </c>
      <c r="J13422" s="2">
        <v>52</v>
      </c>
      <c r="K13422">
        <v>2</v>
      </c>
    </row>
    <row r="13423" spans="1:12" x14ac:dyDescent="0.25">
      <c r="A13423">
        <v>51455</v>
      </c>
      <c r="B13423" s="2">
        <v>40.731009999999998</v>
      </c>
      <c r="C13423" s="3">
        <v>2329</v>
      </c>
      <c r="E13423" t="s">
        <v>6165</v>
      </c>
      <c r="F13423" s="4" t="s">
        <v>9593</v>
      </c>
      <c r="G13423" s="5">
        <v>1646</v>
      </c>
      <c r="H13423" s="6">
        <v>0.17253950000000001</v>
      </c>
      <c r="I13423" s="7">
        <v>66.844999999999999</v>
      </c>
    </row>
    <row r="13424" spans="1:12" x14ac:dyDescent="0.25">
      <c r="A13424">
        <v>17968</v>
      </c>
      <c r="B13424" s="2">
        <v>40.730559999999997</v>
      </c>
      <c r="C13424" s="3">
        <v>326</v>
      </c>
      <c r="D13424" s="4">
        <v>39060</v>
      </c>
      <c r="E13424" t="s">
        <v>3933</v>
      </c>
      <c r="F13424" s="4" t="s">
        <v>3003</v>
      </c>
      <c r="G13424" s="5">
        <v>217</v>
      </c>
      <c r="H13424" s="6">
        <v>0.14220179999999999</v>
      </c>
      <c r="I13424" s="7">
        <v>72.082999999999998</v>
      </c>
    </row>
    <row r="13425" spans="1:12" x14ac:dyDescent="0.25">
      <c r="A13425">
        <v>85934</v>
      </c>
      <c r="B13425" s="2">
        <v>40.730449999999998</v>
      </c>
      <c r="C13425" s="3">
        <v>606</v>
      </c>
      <c r="D13425" s="4">
        <v>43320</v>
      </c>
      <c r="E13425" t="s">
        <v>14714</v>
      </c>
      <c r="F13425" s="4" t="s">
        <v>14962</v>
      </c>
      <c r="G13425" s="5">
        <v>256</v>
      </c>
      <c r="H13425" s="6">
        <v>0.19455249999999999</v>
      </c>
      <c r="I13425" s="7">
        <v>63.036000000000001</v>
      </c>
    </row>
    <row r="13426" spans="1:12" x14ac:dyDescent="0.25">
      <c r="A13426">
        <v>83644</v>
      </c>
      <c r="B13426" s="2">
        <v>40.728879999999997</v>
      </c>
      <c r="C13426" s="3">
        <v>10086</v>
      </c>
      <c r="D13426" s="4">
        <v>14260</v>
      </c>
      <c r="E13426" t="s">
        <v>274</v>
      </c>
      <c r="F13426" s="4" t="s">
        <v>14725</v>
      </c>
      <c r="G13426" s="5">
        <v>6271</v>
      </c>
      <c r="H13426" s="6">
        <v>0.2048788</v>
      </c>
      <c r="I13426" s="7">
        <v>61.25</v>
      </c>
      <c r="J13426" s="2">
        <v>50.666699999999999</v>
      </c>
      <c r="K13426">
        <v>3</v>
      </c>
    </row>
    <row r="13427" spans="1:12" x14ac:dyDescent="0.25">
      <c r="A13427">
        <v>28467</v>
      </c>
      <c r="B13427" s="2">
        <v>40.7254</v>
      </c>
      <c r="C13427" s="3">
        <v>9592</v>
      </c>
      <c r="D13427" s="4">
        <v>34820</v>
      </c>
      <c r="E13427" t="s">
        <v>5975</v>
      </c>
      <c r="F13427" s="4" t="s">
        <v>5642</v>
      </c>
      <c r="G13427" s="5">
        <v>8289</v>
      </c>
      <c r="H13427" s="6">
        <v>0.21326899999999999</v>
      </c>
      <c r="I13427" s="7">
        <v>59.798999999999999</v>
      </c>
    </row>
    <row r="13428" spans="1:12" x14ac:dyDescent="0.25">
      <c r="A13428">
        <v>55741</v>
      </c>
      <c r="B13428" s="2">
        <v>40.722810000000003</v>
      </c>
      <c r="C13428" s="3">
        <v>3184</v>
      </c>
      <c r="D13428" s="4">
        <v>20260</v>
      </c>
      <c r="E13428" t="s">
        <v>4025</v>
      </c>
      <c r="F13428" s="4" t="s">
        <v>10428</v>
      </c>
      <c r="G13428" s="5">
        <v>2530</v>
      </c>
      <c r="H13428" s="6">
        <v>0.20426710000000001</v>
      </c>
      <c r="I13428" s="7">
        <v>61.353999999999999</v>
      </c>
      <c r="J13428" s="2">
        <v>67</v>
      </c>
      <c r="K13428">
        <v>1</v>
      </c>
    </row>
    <row r="13429" spans="1:12" x14ac:dyDescent="0.25">
      <c r="A13429">
        <v>96757</v>
      </c>
      <c r="B13429" s="2">
        <v>40.722090000000001</v>
      </c>
      <c r="C13429" s="3">
        <v>734</v>
      </c>
      <c r="D13429" s="4">
        <v>27980</v>
      </c>
      <c r="E13429" t="s">
        <v>16139</v>
      </c>
      <c r="F13429" s="4" t="s">
        <v>16099</v>
      </c>
      <c r="G13429" s="5">
        <v>479</v>
      </c>
      <c r="H13429" s="6">
        <v>0.25678499999999999</v>
      </c>
      <c r="I13429" s="7">
        <v>52.273000000000003</v>
      </c>
    </row>
    <row r="13430" spans="1:12" x14ac:dyDescent="0.25">
      <c r="A13430">
        <v>19526</v>
      </c>
      <c r="B13430" s="2">
        <v>40.719990000000003</v>
      </c>
      <c r="C13430" s="3">
        <v>11439</v>
      </c>
      <c r="D13430" s="4">
        <v>39740</v>
      </c>
      <c r="E13430" t="s">
        <v>1420</v>
      </c>
      <c r="F13430" s="4" t="s">
        <v>3003</v>
      </c>
      <c r="G13430" s="5">
        <v>8277</v>
      </c>
      <c r="H13430" s="6">
        <v>0.1620152</v>
      </c>
      <c r="I13430" s="7">
        <v>68.649000000000001</v>
      </c>
      <c r="J13430" s="2">
        <v>51</v>
      </c>
      <c r="K13430">
        <v>2</v>
      </c>
    </row>
    <row r="13431" spans="1:12" x14ac:dyDescent="0.25">
      <c r="A13431">
        <v>56241</v>
      </c>
      <c r="B13431" s="2">
        <v>40.71734</v>
      </c>
      <c r="C13431" s="3">
        <v>3823</v>
      </c>
      <c r="E13431" t="s">
        <v>6041</v>
      </c>
      <c r="F13431" s="4" t="s">
        <v>10428</v>
      </c>
      <c r="G13431" s="5">
        <v>2801</v>
      </c>
      <c r="H13431" s="6">
        <v>0.18850410000000001</v>
      </c>
      <c r="I13431" s="7">
        <v>64.069999999999993</v>
      </c>
      <c r="J13431" s="2">
        <v>67</v>
      </c>
      <c r="K13431">
        <v>1</v>
      </c>
    </row>
    <row r="13432" spans="1:12" x14ac:dyDescent="0.25">
      <c r="A13432">
        <v>97801</v>
      </c>
      <c r="B13432" s="2">
        <v>40.713189999999997</v>
      </c>
      <c r="C13432" s="3">
        <v>21843</v>
      </c>
      <c r="D13432" s="4">
        <v>25840</v>
      </c>
      <c r="E13432" t="s">
        <v>5781</v>
      </c>
      <c r="F13432" s="4" t="s">
        <v>16170</v>
      </c>
      <c r="G13432" s="5">
        <v>14539</v>
      </c>
      <c r="H13432" s="6">
        <v>0.19456670000000001</v>
      </c>
      <c r="I13432" s="7">
        <v>63.021000000000001</v>
      </c>
      <c r="J13432" s="2">
        <v>46.8</v>
      </c>
      <c r="K13432">
        <v>15</v>
      </c>
      <c r="L13432" s="2">
        <v>83.8</v>
      </c>
    </row>
    <row r="13433" spans="1:12" x14ac:dyDescent="0.25">
      <c r="A13433">
        <v>47711</v>
      </c>
      <c r="B13433" s="2">
        <v>40.704279999999997</v>
      </c>
      <c r="C13433" s="3">
        <v>31648</v>
      </c>
      <c r="D13433" s="4">
        <v>21780</v>
      </c>
      <c r="E13433" t="s">
        <v>9059</v>
      </c>
      <c r="F13433" s="4" t="s">
        <v>8800</v>
      </c>
      <c r="G13433" s="5">
        <v>22704</v>
      </c>
      <c r="H13433" s="6">
        <v>0.20502989999999999</v>
      </c>
      <c r="I13433" s="7">
        <v>61.209000000000003</v>
      </c>
      <c r="J13433" s="2">
        <v>43.090899999999998</v>
      </c>
      <c r="K13433">
        <v>11</v>
      </c>
      <c r="L13433" s="2">
        <v>67.7</v>
      </c>
    </row>
    <row r="13434" spans="1:12" x14ac:dyDescent="0.25">
      <c r="A13434">
        <v>46792</v>
      </c>
      <c r="B13434" s="2">
        <v>40.698270000000001</v>
      </c>
      <c r="C13434" s="3">
        <v>3604</v>
      </c>
      <c r="D13434" s="4">
        <v>26540</v>
      </c>
      <c r="E13434" t="s">
        <v>65</v>
      </c>
      <c r="F13434" s="4" t="s">
        <v>8800</v>
      </c>
      <c r="G13434" s="5">
        <v>2440</v>
      </c>
      <c r="H13434" s="6">
        <v>0.16557379999999999</v>
      </c>
      <c r="I13434" s="7">
        <v>68.025999999999996</v>
      </c>
    </row>
    <row r="13435" spans="1:12" x14ac:dyDescent="0.25">
      <c r="A13435">
        <v>44449</v>
      </c>
      <c r="B13435" s="2">
        <v>40.697490000000002</v>
      </c>
      <c r="C13435" s="3">
        <v>1108</v>
      </c>
      <c r="D13435" s="4">
        <v>10420</v>
      </c>
      <c r="E13435" t="s">
        <v>8564</v>
      </c>
      <c r="F13435" s="4" t="s">
        <v>8295</v>
      </c>
      <c r="G13435" s="5">
        <v>782</v>
      </c>
      <c r="H13435" s="6">
        <v>0.16368289999999999</v>
      </c>
      <c r="I13435" s="7">
        <v>68.349999999999994</v>
      </c>
      <c r="J13435" s="2">
        <v>55</v>
      </c>
      <c r="K13435">
        <v>2</v>
      </c>
    </row>
    <row r="13436" spans="1:12" x14ac:dyDescent="0.25">
      <c r="A13436">
        <v>79098</v>
      </c>
      <c r="B13436" s="2">
        <v>40.697240000000001</v>
      </c>
      <c r="C13436" s="3">
        <v>418</v>
      </c>
      <c r="D13436" s="4">
        <v>25820</v>
      </c>
      <c r="E13436" t="s">
        <v>14374</v>
      </c>
      <c r="F13436" s="4" t="s">
        <v>13752</v>
      </c>
      <c r="G13436" s="5">
        <v>287</v>
      </c>
      <c r="H13436" s="6">
        <v>0.19512189999999999</v>
      </c>
      <c r="I13436" s="7">
        <v>62.917000000000002</v>
      </c>
      <c r="J13436" s="2">
        <v>38</v>
      </c>
      <c r="K13436">
        <v>1</v>
      </c>
    </row>
    <row r="13437" spans="1:12" x14ac:dyDescent="0.25">
      <c r="A13437">
        <v>11951</v>
      </c>
      <c r="B13437" s="2">
        <v>40.695129999999999</v>
      </c>
      <c r="C13437" s="3">
        <v>13401</v>
      </c>
      <c r="D13437" s="4">
        <v>35620</v>
      </c>
      <c r="E13437" t="s">
        <v>2052</v>
      </c>
      <c r="F13437" s="4" t="s">
        <v>1280</v>
      </c>
      <c r="G13437" s="5">
        <v>8510</v>
      </c>
      <c r="H13437" s="6">
        <v>0.141934</v>
      </c>
      <c r="I13437" s="7">
        <v>72.106999999999999</v>
      </c>
      <c r="J13437" s="2">
        <v>63</v>
      </c>
      <c r="K13437">
        <v>1</v>
      </c>
    </row>
    <row r="13438" spans="1:12" x14ac:dyDescent="0.25">
      <c r="A13438">
        <v>40874</v>
      </c>
      <c r="B13438" s="2">
        <v>40.693010000000001</v>
      </c>
      <c r="C13438" s="3">
        <v>477</v>
      </c>
      <c r="E13438" t="s">
        <v>7986</v>
      </c>
      <c r="F13438" s="4" t="s">
        <v>7883</v>
      </c>
      <c r="G13438" s="5">
        <v>360</v>
      </c>
      <c r="H13438" s="6">
        <v>0.15555559999999999</v>
      </c>
      <c r="I13438" s="7">
        <v>69.75</v>
      </c>
    </row>
    <row r="13439" spans="1:12" x14ac:dyDescent="0.25">
      <c r="A13439">
        <v>50524</v>
      </c>
      <c r="B13439" s="2">
        <v>40.692819999999998</v>
      </c>
      <c r="C13439" s="3">
        <v>638</v>
      </c>
      <c r="D13439" s="4">
        <v>22700</v>
      </c>
      <c r="E13439" t="s">
        <v>9217</v>
      </c>
      <c r="F13439" s="4" t="s">
        <v>9593</v>
      </c>
      <c r="G13439" s="5">
        <v>428</v>
      </c>
      <c r="H13439" s="6">
        <v>0.14685309999999999</v>
      </c>
      <c r="I13439" s="7">
        <v>71.25</v>
      </c>
    </row>
    <row r="13440" spans="1:12" x14ac:dyDescent="0.25">
      <c r="A13440">
        <v>51450</v>
      </c>
      <c r="B13440" s="2">
        <v>40.692419999999998</v>
      </c>
      <c r="C13440" s="3">
        <v>1532</v>
      </c>
      <c r="E13440" t="s">
        <v>2800</v>
      </c>
      <c r="F13440" s="4" t="s">
        <v>9593</v>
      </c>
      <c r="G13440" s="5">
        <v>1195</v>
      </c>
      <c r="H13440" s="6">
        <v>0.1897993</v>
      </c>
      <c r="I13440" s="7">
        <v>63.823999999999998</v>
      </c>
      <c r="J13440" s="2">
        <v>48</v>
      </c>
      <c r="K13440">
        <v>2</v>
      </c>
    </row>
    <row r="13441" spans="1:12" x14ac:dyDescent="0.25">
      <c r="A13441">
        <v>50536</v>
      </c>
      <c r="B13441" s="2">
        <v>40.691409999999998</v>
      </c>
      <c r="C13441" s="3">
        <v>4539</v>
      </c>
      <c r="E13441" t="s">
        <v>9733</v>
      </c>
      <c r="F13441" s="4" t="s">
        <v>9593</v>
      </c>
      <c r="G13441" s="5">
        <v>3052</v>
      </c>
      <c r="H13441" s="6">
        <v>0.20969860000000001</v>
      </c>
      <c r="I13441" s="7">
        <v>60.381</v>
      </c>
      <c r="J13441" s="2">
        <v>63</v>
      </c>
      <c r="K13441">
        <v>1</v>
      </c>
    </row>
    <row r="13442" spans="1:12" x14ac:dyDescent="0.25">
      <c r="A13442">
        <v>58455</v>
      </c>
      <c r="B13442" s="2">
        <v>40.690620000000003</v>
      </c>
      <c r="C13442" s="3">
        <v>372</v>
      </c>
      <c r="D13442" s="4">
        <v>27420</v>
      </c>
      <c r="E13442" t="s">
        <v>11174</v>
      </c>
      <c r="F13442" s="4" t="s">
        <v>11069</v>
      </c>
      <c r="G13442" s="5">
        <v>273</v>
      </c>
      <c r="H13442" s="6">
        <v>0.16849819999999999</v>
      </c>
      <c r="I13442" s="7">
        <v>67.5</v>
      </c>
    </row>
    <row r="13443" spans="1:12" x14ac:dyDescent="0.25">
      <c r="A13443">
        <v>29078</v>
      </c>
      <c r="B13443" s="2">
        <v>40.68806</v>
      </c>
      <c r="C13443" s="3">
        <v>16146</v>
      </c>
      <c r="D13443" s="4">
        <v>17900</v>
      </c>
      <c r="E13443" t="s">
        <v>6161</v>
      </c>
      <c r="F13443" s="4" t="s">
        <v>6130</v>
      </c>
      <c r="G13443" s="5">
        <v>10390</v>
      </c>
      <c r="H13443" s="6">
        <v>0.23299010000000001</v>
      </c>
      <c r="I13443" s="7">
        <v>56.353999999999999</v>
      </c>
      <c r="J13443" s="2">
        <v>43</v>
      </c>
      <c r="K13443">
        <v>1</v>
      </c>
    </row>
    <row r="13444" spans="1:12" x14ac:dyDescent="0.25">
      <c r="A13444">
        <v>74632</v>
      </c>
      <c r="B13444" s="2">
        <v>40.685470000000002</v>
      </c>
      <c r="C13444" s="3">
        <v>646</v>
      </c>
      <c r="D13444" s="4">
        <v>38620</v>
      </c>
      <c r="E13444" t="s">
        <v>13684</v>
      </c>
      <c r="F13444" s="4" t="s">
        <v>13462</v>
      </c>
      <c r="G13444" s="5">
        <v>462</v>
      </c>
      <c r="H13444" s="6">
        <v>0.22030240000000001</v>
      </c>
      <c r="I13444" s="7">
        <v>58.542000000000002</v>
      </c>
    </row>
    <row r="13445" spans="1:12" x14ac:dyDescent="0.25">
      <c r="A13445">
        <v>19804</v>
      </c>
      <c r="B13445" s="2">
        <v>40.682369999999999</v>
      </c>
      <c r="C13445" s="3">
        <v>17979</v>
      </c>
      <c r="D13445" s="4">
        <v>37980</v>
      </c>
      <c r="E13445" t="s">
        <v>257</v>
      </c>
      <c r="F13445" s="4" t="s">
        <v>4311</v>
      </c>
      <c r="G13445" s="5">
        <v>12510</v>
      </c>
      <c r="H13445" s="6">
        <v>0.1739269</v>
      </c>
      <c r="I13445" s="7">
        <v>66.555000000000007</v>
      </c>
      <c r="J13445" s="2">
        <v>40.375</v>
      </c>
      <c r="K13445">
        <v>8</v>
      </c>
    </row>
    <row r="13446" spans="1:12" x14ac:dyDescent="0.25">
      <c r="A13446">
        <v>52064</v>
      </c>
      <c r="B13446" s="2">
        <v>40.679229999999997</v>
      </c>
      <c r="C13446" s="3">
        <v>884</v>
      </c>
      <c r="E13446" t="s">
        <v>9911</v>
      </c>
      <c r="F13446" s="4" t="s">
        <v>9593</v>
      </c>
      <c r="G13446" s="5">
        <v>620</v>
      </c>
      <c r="H13446" s="6">
        <v>0.13709679999999999</v>
      </c>
      <c r="I13446" s="7">
        <v>72.917000000000002</v>
      </c>
    </row>
    <row r="13447" spans="1:12" x14ac:dyDescent="0.25">
      <c r="A13447">
        <v>4344</v>
      </c>
      <c r="B13447" s="2">
        <v>40.678609999999999</v>
      </c>
      <c r="C13447" s="3">
        <v>2812</v>
      </c>
      <c r="D13447" s="4">
        <v>12300</v>
      </c>
      <c r="E13447" t="s">
        <v>803</v>
      </c>
      <c r="F13447" s="4" t="s">
        <v>701</v>
      </c>
      <c r="G13447" s="5">
        <v>1942</v>
      </c>
      <c r="H13447" s="6">
        <v>0.32063819999999998</v>
      </c>
      <c r="I13447" s="7">
        <v>41.198</v>
      </c>
      <c r="J13447" s="2">
        <v>32</v>
      </c>
      <c r="K13447">
        <v>2</v>
      </c>
    </row>
    <row r="13448" spans="1:12" x14ac:dyDescent="0.25">
      <c r="A13448">
        <v>39054</v>
      </c>
      <c r="B13448" s="2">
        <v>40.678089999999997</v>
      </c>
      <c r="C13448" s="3">
        <v>411</v>
      </c>
      <c r="E13448" t="s">
        <v>5718</v>
      </c>
      <c r="F13448" s="4" t="s">
        <v>7633</v>
      </c>
      <c r="G13448" s="5">
        <v>263</v>
      </c>
      <c r="H13448" s="6">
        <v>0.23484849999999999</v>
      </c>
      <c r="I13448" s="7">
        <v>56.023000000000003</v>
      </c>
    </row>
    <row r="13449" spans="1:12" x14ac:dyDescent="0.25">
      <c r="A13449">
        <v>56381</v>
      </c>
      <c r="B13449" s="2">
        <v>40.677590000000002</v>
      </c>
      <c r="C13449" s="3">
        <v>2309</v>
      </c>
      <c r="E13449" t="s">
        <v>10735</v>
      </c>
      <c r="F13449" s="4" t="s">
        <v>10428</v>
      </c>
      <c r="G13449" s="5">
        <v>1786</v>
      </c>
      <c r="H13449" s="6">
        <v>0.16237399999999999</v>
      </c>
      <c r="I13449" s="7">
        <v>68.542000000000002</v>
      </c>
    </row>
    <row r="13450" spans="1:12" x14ac:dyDescent="0.25">
      <c r="A13450">
        <v>73048</v>
      </c>
      <c r="B13450" s="2">
        <v>40.676830000000002</v>
      </c>
      <c r="C13450" s="3">
        <v>2006</v>
      </c>
      <c r="E13450" t="s">
        <v>13481</v>
      </c>
      <c r="F13450" s="4" t="s">
        <v>13462</v>
      </c>
      <c r="G13450" s="5">
        <v>1378</v>
      </c>
      <c r="H13450" s="6">
        <v>0.2262509</v>
      </c>
      <c r="I13450" s="7">
        <v>57.5</v>
      </c>
    </row>
    <row r="13451" spans="1:12" x14ac:dyDescent="0.25">
      <c r="A13451">
        <v>15764</v>
      </c>
      <c r="B13451" s="2">
        <v>40.676479999999998</v>
      </c>
      <c r="C13451" s="3">
        <v>118</v>
      </c>
      <c r="E13451" t="s">
        <v>3305</v>
      </c>
      <c r="F13451" s="4" t="s">
        <v>3003</v>
      </c>
      <c r="G13451" s="5">
        <v>90</v>
      </c>
      <c r="H13451" s="6">
        <v>0.23076920000000001</v>
      </c>
      <c r="I13451" s="7">
        <v>56.719000000000001</v>
      </c>
    </row>
    <row r="13452" spans="1:12" x14ac:dyDescent="0.25">
      <c r="A13452">
        <v>96749</v>
      </c>
      <c r="B13452" s="2">
        <v>40.673470000000002</v>
      </c>
      <c r="C13452" s="3">
        <v>17851</v>
      </c>
      <c r="D13452" s="4">
        <v>25900</v>
      </c>
      <c r="E13452" t="s">
        <v>16132</v>
      </c>
      <c r="F13452" s="4" t="s">
        <v>16099</v>
      </c>
      <c r="G13452" s="5">
        <v>12489</v>
      </c>
      <c r="H13452" s="6">
        <v>0.26693359999999999</v>
      </c>
      <c r="I13452" s="7">
        <v>50.46</v>
      </c>
      <c r="J13452" s="2">
        <v>31.6</v>
      </c>
      <c r="K13452">
        <v>5</v>
      </c>
    </row>
    <row r="13453" spans="1:12" x14ac:dyDescent="0.25">
      <c r="A13453">
        <v>61728</v>
      </c>
      <c r="B13453" s="2">
        <v>40.670250000000003</v>
      </c>
      <c r="C13453" s="3">
        <v>1417</v>
      </c>
      <c r="D13453" s="4">
        <v>14010</v>
      </c>
      <c r="E13453" t="s">
        <v>5675</v>
      </c>
      <c r="F13453" s="4" t="s">
        <v>11490</v>
      </c>
      <c r="G13453" s="5">
        <v>964</v>
      </c>
      <c r="H13453" s="6">
        <v>0.15129529999999999</v>
      </c>
      <c r="I13453" s="7">
        <v>70.438000000000002</v>
      </c>
    </row>
    <row r="13454" spans="1:12" x14ac:dyDescent="0.25">
      <c r="A13454">
        <v>49735</v>
      </c>
      <c r="B13454" s="2">
        <v>40.66677</v>
      </c>
      <c r="C13454" s="3">
        <v>19600</v>
      </c>
      <c r="E13454" t="s">
        <v>9472</v>
      </c>
      <c r="F13454" s="4" t="s">
        <v>9106</v>
      </c>
      <c r="G13454" s="5">
        <v>13565</v>
      </c>
      <c r="H13454" s="6">
        <v>0.21782399999999999</v>
      </c>
      <c r="I13454" s="7">
        <v>58.94</v>
      </c>
      <c r="J13454" s="2">
        <v>53.1</v>
      </c>
      <c r="K13454">
        <v>10</v>
      </c>
      <c r="L13454" s="2">
        <v>97.6</v>
      </c>
    </row>
    <row r="13455" spans="1:12" x14ac:dyDescent="0.25">
      <c r="A13455">
        <v>65781</v>
      </c>
      <c r="B13455" s="2">
        <v>40.662239999999997</v>
      </c>
      <c r="C13455" s="3">
        <v>8161</v>
      </c>
      <c r="D13455" s="4">
        <v>44180</v>
      </c>
      <c r="E13455" t="s">
        <v>5980</v>
      </c>
      <c r="F13455" s="4" t="s">
        <v>12102</v>
      </c>
      <c r="G13455" s="5">
        <v>5346</v>
      </c>
      <c r="H13455" s="6">
        <v>0.22016459999999999</v>
      </c>
      <c r="I13455" s="7">
        <v>58.52</v>
      </c>
      <c r="J13455" s="2">
        <v>58.333300000000001</v>
      </c>
      <c r="K13455">
        <v>3</v>
      </c>
    </row>
    <row r="13456" spans="1:12" x14ac:dyDescent="0.25">
      <c r="A13456">
        <v>36619</v>
      </c>
      <c r="B13456" s="2">
        <v>40.658380000000001</v>
      </c>
      <c r="C13456" s="3">
        <v>15734</v>
      </c>
      <c r="D13456" s="4">
        <v>33660</v>
      </c>
      <c r="E13456" t="s">
        <v>7304</v>
      </c>
      <c r="F13456" s="4" t="s">
        <v>7027</v>
      </c>
      <c r="G13456" s="5">
        <v>10789</v>
      </c>
      <c r="H13456" s="6">
        <v>0.18989809999999999</v>
      </c>
      <c r="I13456" s="7">
        <v>63.75</v>
      </c>
      <c r="J13456" s="2">
        <v>49.666699999999999</v>
      </c>
      <c r="K13456">
        <v>3</v>
      </c>
    </row>
    <row r="13457" spans="1:12" x14ac:dyDescent="0.25">
      <c r="A13457">
        <v>12822</v>
      </c>
      <c r="B13457" s="2">
        <v>40.654769999999999</v>
      </c>
      <c r="C13457" s="3">
        <v>6287</v>
      </c>
      <c r="D13457" s="4">
        <v>10580</v>
      </c>
      <c r="E13457" t="s">
        <v>828</v>
      </c>
      <c r="F13457" s="4" t="s">
        <v>1280</v>
      </c>
      <c r="G13457" s="5">
        <v>4321</v>
      </c>
      <c r="H13457" s="6">
        <v>0.18722520000000001</v>
      </c>
      <c r="I13457" s="7">
        <v>64.209999999999994</v>
      </c>
      <c r="J13457" s="2">
        <v>53</v>
      </c>
      <c r="K13457">
        <v>1</v>
      </c>
    </row>
    <row r="13458" spans="1:12" x14ac:dyDescent="0.25">
      <c r="A13458">
        <v>79936</v>
      </c>
      <c r="B13458" s="2">
        <v>40.637700000000002</v>
      </c>
      <c r="C13458" s="3">
        <v>113450</v>
      </c>
      <c r="D13458" s="4">
        <v>21340</v>
      </c>
      <c r="E13458" t="s">
        <v>11792</v>
      </c>
      <c r="F13458" s="4" t="s">
        <v>13752</v>
      </c>
      <c r="G13458" s="5">
        <v>66987</v>
      </c>
      <c r="H13458" s="6">
        <v>0.23969960000000001</v>
      </c>
      <c r="I13458" s="7">
        <v>55.142000000000003</v>
      </c>
      <c r="J13458" s="2">
        <v>47</v>
      </c>
      <c r="K13458">
        <v>15</v>
      </c>
      <c r="L13458" s="2">
        <v>84.5</v>
      </c>
    </row>
    <row r="13459" spans="1:12" x14ac:dyDescent="0.25">
      <c r="A13459">
        <v>67438</v>
      </c>
      <c r="B13459" s="2">
        <v>40.621609999999997</v>
      </c>
      <c r="C13459" s="3">
        <v>402</v>
      </c>
      <c r="E13459" t="s">
        <v>657</v>
      </c>
      <c r="F13459" s="4" t="s">
        <v>12494</v>
      </c>
      <c r="G13459" s="5">
        <v>263</v>
      </c>
      <c r="H13459" s="6">
        <v>0.2243346</v>
      </c>
      <c r="I13459" s="7">
        <v>57.793999999999997</v>
      </c>
    </row>
    <row r="13460" spans="1:12" x14ac:dyDescent="0.25">
      <c r="A13460">
        <v>46573</v>
      </c>
      <c r="B13460" s="2">
        <v>40.621009999999998</v>
      </c>
      <c r="C13460" s="3">
        <v>3401</v>
      </c>
      <c r="D13460" s="4">
        <v>21140</v>
      </c>
      <c r="E13460" t="s">
        <v>8884</v>
      </c>
      <c r="F13460" s="4" t="s">
        <v>8800</v>
      </c>
      <c r="G13460" s="5">
        <v>2263</v>
      </c>
      <c r="H13460" s="6">
        <v>0.20327000000000001</v>
      </c>
      <c r="I13460" s="7">
        <v>61.433999999999997</v>
      </c>
    </row>
    <row r="13461" spans="1:12" x14ac:dyDescent="0.25">
      <c r="A13461">
        <v>54760</v>
      </c>
      <c r="B13461" s="2">
        <v>40.620420000000003</v>
      </c>
      <c r="C13461" s="3">
        <v>210</v>
      </c>
      <c r="E13461" t="s">
        <v>10356</v>
      </c>
      <c r="F13461" s="4" t="s">
        <v>10031</v>
      </c>
      <c r="G13461" s="5">
        <v>177</v>
      </c>
      <c r="H13461" s="6">
        <v>0.1355932</v>
      </c>
      <c r="I13461" s="7">
        <v>73.125</v>
      </c>
    </row>
    <row r="13462" spans="1:12" x14ac:dyDescent="0.25">
      <c r="A13462">
        <v>46365</v>
      </c>
      <c r="B13462" s="2">
        <v>40.620199999999997</v>
      </c>
      <c r="C13462" s="3">
        <v>1001</v>
      </c>
      <c r="D13462" s="4">
        <v>33140</v>
      </c>
      <c r="E13462" t="s">
        <v>3700</v>
      </c>
      <c r="F13462" s="4" t="s">
        <v>8800</v>
      </c>
      <c r="G13462" s="5">
        <v>717</v>
      </c>
      <c r="H13462" s="6">
        <v>0.2144847</v>
      </c>
      <c r="I13462" s="7">
        <v>59.488999999999997</v>
      </c>
    </row>
    <row r="13463" spans="1:12" x14ac:dyDescent="0.25">
      <c r="A13463">
        <v>24915</v>
      </c>
      <c r="B13463" s="2">
        <v>40.619929999999997</v>
      </c>
      <c r="C13463" s="3">
        <v>574</v>
      </c>
      <c r="E13463" t="s">
        <v>5203</v>
      </c>
      <c r="F13463" s="4" t="s">
        <v>5144</v>
      </c>
      <c r="G13463" s="5">
        <v>421</v>
      </c>
      <c r="H13463" s="6">
        <v>0.17535539999999999</v>
      </c>
      <c r="I13463" s="7">
        <v>66.25</v>
      </c>
      <c r="J13463" s="2">
        <v>50</v>
      </c>
      <c r="K13463">
        <v>2</v>
      </c>
    </row>
    <row r="13464" spans="1:12" x14ac:dyDescent="0.25">
      <c r="A13464">
        <v>44272</v>
      </c>
      <c r="B13464" s="2">
        <v>40.619019999999999</v>
      </c>
      <c r="C13464" s="3">
        <v>5000</v>
      </c>
      <c r="D13464" s="4">
        <v>10420</v>
      </c>
      <c r="E13464" t="s">
        <v>8536</v>
      </c>
      <c r="F13464" s="4" t="s">
        <v>8295</v>
      </c>
      <c r="G13464" s="5">
        <v>3381</v>
      </c>
      <c r="H13464" s="6">
        <v>0.14758950000000001</v>
      </c>
      <c r="I13464" s="7">
        <v>71.042000000000002</v>
      </c>
      <c r="J13464" s="2">
        <v>44</v>
      </c>
      <c r="K13464">
        <v>1</v>
      </c>
    </row>
    <row r="13465" spans="1:12" x14ac:dyDescent="0.25">
      <c r="A13465">
        <v>39044</v>
      </c>
      <c r="B13465" s="2">
        <v>40.617570000000001</v>
      </c>
      <c r="C13465" s="3">
        <v>4050</v>
      </c>
      <c r="D13465" s="4">
        <v>27140</v>
      </c>
      <c r="E13465" t="s">
        <v>7740</v>
      </c>
      <c r="F13465" s="4" t="s">
        <v>7633</v>
      </c>
      <c r="G13465" s="5">
        <v>2694</v>
      </c>
      <c r="H13465" s="6">
        <v>0.16369710000000001</v>
      </c>
      <c r="I13465" s="7">
        <v>68.257000000000005</v>
      </c>
    </row>
    <row r="13466" spans="1:12" x14ac:dyDescent="0.25">
      <c r="A13466">
        <v>48836</v>
      </c>
      <c r="B13466" s="2">
        <v>40.61477</v>
      </c>
      <c r="C13466" s="3">
        <v>13843</v>
      </c>
      <c r="D13466" s="4">
        <v>19820</v>
      </c>
      <c r="E13466" t="s">
        <v>9280</v>
      </c>
      <c r="F13466" s="4" t="s">
        <v>9106</v>
      </c>
      <c r="G13466" s="5">
        <v>9041</v>
      </c>
      <c r="H13466" s="6">
        <v>0.1619111</v>
      </c>
      <c r="I13466" s="7">
        <v>68.558000000000007</v>
      </c>
      <c r="J13466" s="2">
        <v>64</v>
      </c>
      <c r="K13466">
        <v>2</v>
      </c>
    </row>
    <row r="13467" spans="1:12" x14ac:dyDescent="0.25">
      <c r="A13467">
        <v>61917</v>
      </c>
      <c r="B13467" s="2">
        <v>40.612499999999997</v>
      </c>
      <c r="C13467" s="3">
        <v>644</v>
      </c>
      <c r="E13467" t="s">
        <v>2908</v>
      </c>
      <c r="F13467" s="4" t="s">
        <v>11490</v>
      </c>
      <c r="G13467" s="5">
        <v>405</v>
      </c>
      <c r="H13467" s="6">
        <v>0.20689660000000001</v>
      </c>
      <c r="I13467" s="7">
        <v>60.780999999999999</v>
      </c>
    </row>
    <row r="13468" spans="1:12" x14ac:dyDescent="0.25">
      <c r="A13468">
        <v>74134</v>
      </c>
      <c r="B13468" s="2">
        <v>40.610010000000003</v>
      </c>
      <c r="C13468" s="3">
        <v>16937</v>
      </c>
      <c r="D13468" s="4">
        <v>46140</v>
      </c>
      <c r="E13468" t="s">
        <v>13622</v>
      </c>
      <c r="F13468" s="4" t="s">
        <v>13462</v>
      </c>
      <c r="G13468" s="5">
        <v>10022</v>
      </c>
      <c r="H13468" s="6">
        <v>0.22081419999999999</v>
      </c>
      <c r="I13468" s="7">
        <v>58.368000000000002</v>
      </c>
      <c r="J13468" s="2">
        <v>79</v>
      </c>
      <c r="K13468">
        <v>2</v>
      </c>
    </row>
    <row r="13469" spans="1:12" x14ac:dyDescent="0.25">
      <c r="A13469">
        <v>90042</v>
      </c>
      <c r="B13469" s="2">
        <v>40.597810000000003</v>
      </c>
      <c r="C13469" s="3">
        <v>61034</v>
      </c>
      <c r="D13469" s="4">
        <v>31080</v>
      </c>
      <c r="E13469" t="s">
        <v>15367</v>
      </c>
      <c r="F13469" s="4" t="s">
        <v>15368</v>
      </c>
      <c r="G13469" s="5">
        <v>40951</v>
      </c>
      <c r="H13469" s="6">
        <v>0.2529303</v>
      </c>
      <c r="I13469" s="7">
        <v>52.817</v>
      </c>
      <c r="J13469" s="2">
        <v>38.5349</v>
      </c>
      <c r="K13469">
        <v>43</v>
      </c>
      <c r="L13469" s="2">
        <v>42.5</v>
      </c>
    </row>
    <row r="13470" spans="1:12" x14ac:dyDescent="0.25">
      <c r="A13470">
        <v>58638</v>
      </c>
      <c r="B13470" s="2">
        <v>40.587800000000001</v>
      </c>
      <c r="C13470" s="3">
        <v>1171</v>
      </c>
      <c r="D13470" s="4">
        <v>13900</v>
      </c>
      <c r="E13470" t="s">
        <v>557</v>
      </c>
      <c r="F13470" s="4" t="s">
        <v>11069</v>
      </c>
      <c r="G13470" s="5">
        <v>871</v>
      </c>
      <c r="H13470" s="6">
        <v>0.20412839999999999</v>
      </c>
      <c r="I13470" s="7">
        <v>61.25</v>
      </c>
    </row>
    <row r="13471" spans="1:12" x14ac:dyDescent="0.25">
      <c r="A13471">
        <v>26342</v>
      </c>
      <c r="B13471" s="2">
        <v>40.587519999999998</v>
      </c>
      <c r="C13471" s="3">
        <v>382</v>
      </c>
      <c r="E13471" t="s">
        <v>5539</v>
      </c>
      <c r="F13471" s="4" t="s">
        <v>5144</v>
      </c>
      <c r="G13471" s="5">
        <v>293</v>
      </c>
      <c r="H13471" s="6">
        <v>0.24149660000000001</v>
      </c>
      <c r="I13471" s="7">
        <v>54.792000000000002</v>
      </c>
    </row>
    <row r="13472" spans="1:12" x14ac:dyDescent="0.25">
      <c r="A13472">
        <v>83634</v>
      </c>
      <c r="B13472" s="2">
        <v>40.58352</v>
      </c>
      <c r="C13472" s="3">
        <v>26243</v>
      </c>
      <c r="D13472" s="4">
        <v>14260</v>
      </c>
      <c r="E13472" t="s">
        <v>14807</v>
      </c>
      <c r="F13472" s="4" t="s">
        <v>14725</v>
      </c>
      <c r="G13472" s="5">
        <v>16444</v>
      </c>
      <c r="H13472" s="6">
        <v>0.1980662</v>
      </c>
      <c r="I13472" s="7">
        <v>62.296999999999997</v>
      </c>
      <c r="J13472" s="2">
        <v>46.4</v>
      </c>
      <c r="K13472">
        <v>5</v>
      </c>
    </row>
    <row r="13473" spans="1:12" x14ac:dyDescent="0.25">
      <c r="A13473">
        <v>46902</v>
      </c>
      <c r="B13473" s="2">
        <v>40.573740000000001</v>
      </c>
      <c r="C13473" s="3">
        <v>36238</v>
      </c>
      <c r="D13473" s="4">
        <v>29020</v>
      </c>
      <c r="E13473" t="s">
        <v>7841</v>
      </c>
      <c r="F13473" s="4" t="s">
        <v>8800</v>
      </c>
      <c r="G13473" s="5">
        <v>24405</v>
      </c>
      <c r="H13473" s="6">
        <v>0.21975</v>
      </c>
      <c r="I13473" s="7">
        <v>58.548999999999999</v>
      </c>
      <c r="J13473" s="2">
        <v>50.857100000000003</v>
      </c>
      <c r="K13473">
        <v>7</v>
      </c>
    </row>
    <row r="13474" spans="1:12" x14ac:dyDescent="0.25">
      <c r="A13474">
        <v>85205</v>
      </c>
      <c r="B13474" s="2">
        <v>40.560580000000002</v>
      </c>
      <c r="C13474" s="3">
        <v>41890</v>
      </c>
      <c r="D13474" s="4">
        <v>38060</v>
      </c>
      <c r="E13474" t="s">
        <v>14649</v>
      </c>
      <c r="F13474" s="4" t="s">
        <v>14962</v>
      </c>
      <c r="G13474" s="5">
        <v>30589</v>
      </c>
      <c r="H13474" s="6">
        <v>0.2238386</v>
      </c>
      <c r="I13474" s="7">
        <v>57.835999999999999</v>
      </c>
      <c r="J13474" s="2">
        <v>46.75</v>
      </c>
      <c r="K13474">
        <v>8</v>
      </c>
    </row>
    <row r="13475" spans="1:12" x14ac:dyDescent="0.25">
      <c r="A13475">
        <v>12134</v>
      </c>
      <c r="B13475" s="2">
        <v>40.552610000000001</v>
      </c>
      <c r="C13475" s="3">
        <v>3736</v>
      </c>
      <c r="D13475" s="4">
        <v>24100</v>
      </c>
      <c r="E13475" t="s">
        <v>2143</v>
      </c>
      <c r="F13475" s="4" t="s">
        <v>1280</v>
      </c>
      <c r="G13475" s="5">
        <v>2719</v>
      </c>
      <c r="H13475" s="6">
        <v>0.21221039999999999</v>
      </c>
      <c r="I13475" s="7">
        <v>59.844000000000001</v>
      </c>
      <c r="J13475" s="2">
        <v>48</v>
      </c>
      <c r="K13475">
        <v>2</v>
      </c>
    </row>
    <row r="13476" spans="1:12" x14ac:dyDescent="0.25">
      <c r="A13476">
        <v>95233</v>
      </c>
      <c r="B13476" s="2">
        <v>40.551850000000002</v>
      </c>
      <c r="C13476" s="3">
        <v>591</v>
      </c>
      <c r="E13476" t="s">
        <v>15844</v>
      </c>
      <c r="F13476" s="4" t="s">
        <v>15368</v>
      </c>
      <c r="G13476" s="5">
        <v>481</v>
      </c>
      <c r="H13476" s="6">
        <v>0.25987529999999998</v>
      </c>
      <c r="I13476" s="7">
        <v>51.606999999999999</v>
      </c>
    </row>
    <row r="13477" spans="1:12" x14ac:dyDescent="0.25">
      <c r="A13477">
        <v>36801</v>
      </c>
      <c r="B13477" s="2">
        <v>40.547820000000002</v>
      </c>
      <c r="C13477" s="3">
        <v>24091</v>
      </c>
      <c r="D13477" s="4">
        <v>12220</v>
      </c>
      <c r="E13477" t="s">
        <v>7329</v>
      </c>
      <c r="F13477" s="4" t="s">
        <v>7027</v>
      </c>
      <c r="G13477" s="5">
        <v>16326</v>
      </c>
      <c r="H13477" s="6">
        <v>0.261791</v>
      </c>
      <c r="I13477" s="7">
        <v>51.274999999999999</v>
      </c>
      <c r="J13477" s="2">
        <v>54.625</v>
      </c>
      <c r="K13477">
        <v>8</v>
      </c>
    </row>
    <row r="13478" spans="1:12" x14ac:dyDescent="0.25">
      <c r="A13478">
        <v>23505</v>
      </c>
      <c r="B13478" s="2">
        <v>40.539279999999998</v>
      </c>
      <c r="C13478" s="3">
        <v>31478</v>
      </c>
      <c r="D13478" s="4">
        <v>47260</v>
      </c>
      <c r="E13478" t="s">
        <v>301</v>
      </c>
      <c r="F13478" s="4" t="s">
        <v>4335</v>
      </c>
      <c r="G13478" s="5">
        <v>19322</v>
      </c>
      <c r="H13478" s="6">
        <v>0.27029959999999997</v>
      </c>
      <c r="I13478" s="7">
        <v>49.801000000000002</v>
      </c>
      <c r="J13478" s="2">
        <v>34.176499999999997</v>
      </c>
      <c r="K13478">
        <v>17</v>
      </c>
      <c r="L13478" s="2">
        <v>19.100000000000001</v>
      </c>
    </row>
    <row r="13479" spans="1:12" x14ac:dyDescent="0.25">
      <c r="A13479">
        <v>76828</v>
      </c>
      <c r="B13479" s="2">
        <v>40.53463</v>
      </c>
      <c r="C13479" s="3">
        <v>196</v>
      </c>
      <c r="E13479" t="s">
        <v>14002</v>
      </c>
      <c r="F13479" s="4" t="s">
        <v>13752</v>
      </c>
      <c r="G13479" s="5">
        <v>119</v>
      </c>
      <c r="H13479" s="6">
        <v>3.3333300000000003E-2</v>
      </c>
      <c r="I13479" s="7">
        <v>90.75</v>
      </c>
    </row>
    <row r="13480" spans="1:12" x14ac:dyDescent="0.25">
      <c r="A13480">
        <v>53032</v>
      </c>
      <c r="B13480" s="2">
        <v>40.533839999999998</v>
      </c>
      <c r="C13480" s="3">
        <v>4692</v>
      </c>
      <c r="D13480" s="4">
        <v>13180</v>
      </c>
      <c r="E13480" t="s">
        <v>10042</v>
      </c>
      <c r="F13480" s="4" t="s">
        <v>10031</v>
      </c>
      <c r="G13480" s="5">
        <v>3204</v>
      </c>
      <c r="H13480" s="6">
        <v>0.15507019999999999</v>
      </c>
      <c r="I13480" s="7">
        <v>69.712999999999994</v>
      </c>
      <c r="J13480" s="2">
        <v>57</v>
      </c>
      <c r="K13480">
        <v>2</v>
      </c>
    </row>
    <row r="13481" spans="1:12" x14ac:dyDescent="0.25">
      <c r="A13481">
        <v>32966</v>
      </c>
      <c r="B13481" s="2">
        <v>40.529989999999998</v>
      </c>
      <c r="C13481" s="3">
        <v>15597</v>
      </c>
      <c r="D13481" s="4">
        <v>42680</v>
      </c>
      <c r="E13481" t="s">
        <v>6859</v>
      </c>
      <c r="F13481" s="4" t="s">
        <v>6689</v>
      </c>
      <c r="G13481" s="5">
        <v>12847</v>
      </c>
      <c r="H13481" s="6">
        <v>0.24137929999999999</v>
      </c>
      <c r="I13481" s="7">
        <v>54.796999999999997</v>
      </c>
      <c r="J13481" s="2">
        <v>33.5</v>
      </c>
      <c r="K13481">
        <v>4</v>
      </c>
    </row>
    <row r="13482" spans="1:12" x14ac:dyDescent="0.25">
      <c r="A13482">
        <v>97817</v>
      </c>
      <c r="B13482" s="2">
        <v>40.526910000000001</v>
      </c>
      <c r="C13482" s="3">
        <v>39</v>
      </c>
      <c r="E13482" t="s">
        <v>16315</v>
      </c>
      <c r="F13482" s="4" t="s">
        <v>16170</v>
      </c>
      <c r="G13482" s="5">
        <v>39</v>
      </c>
      <c r="H13482" s="6">
        <v>0.48717949999999999</v>
      </c>
      <c r="I13482" s="7">
        <v>12.321</v>
      </c>
    </row>
    <row r="13483" spans="1:12" x14ac:dyDescent="0.25">
      <c r="A13483">
        <v>16102</v>
      </c>
      <c r="B13483" s="2">
        <v>40.525910000000003</v>
      </c>
      <c r="C13483" s="3">
        <v>5699</v>
      </c>
      <c r="D13483" s="4">
        <v>35260</v>
      </c>
      <c r="E13483" t="s">
        <v>677</v>
      </c>
      <c r="F13483" s="4" t="s">
        <v>3003</v>
      </c>
      <c r="G13483" s="5">
        <v>4127</v>
      </c>
      <c r="H13483" s="6">
        <v>0.1986434</v>
      </c>
      <c r="I13483" s="7">
        <v>62.180999999999997</v>
      </c>
      <c r="J13483" s="2">
        <v>47</v>
      </c>
      <c r="K13483">
        <v>1</v>
      </c>
    </row>
    <row r="13484" spans="1:12" x14ac:dyDescent="0.25">
      <c r="A13484">
        <v>17505</v>
      </c>
      <c r="B13484" s="2">
        <v>40.524639999999998</v>
      </c>
      <c r="C13484" s="3">
        <v>2141</v>
      </c>
      <c r="D13484" s="4">
        <v>29540</v>
      </c>
      <c r="E13484" t="s">
        <v>3800</v>
      </c>
      <c r="F13484" s="4" t="s">
        <v>3003</v>
      </c>
      <c r="G13484" s="5">
        <v>1184</v>
      </c>
      <c r="H13484" s="6">
        <v>0.14430380000000001</v>
      </c>
      <c r="I13484" s="7">
        <v>71.570999999999998</v>
      </c>
    </row>
    <row r="13485" spans="1:12" x14ac:dyDescent="0.25">
      <c r="A13485">
        <v>73659</v>
      </c>
      <c r="B13485" s="2">
        <v>40.524320000000003</v>
      </c>
      <c r="C13485" s="3">
        <v>174</v>
      </c>
      <c r="E13485" t="s">
        <v>1249</v>
      </c>
      <c r="F13485" s="4" t="s">
        <v>13462</v>
      </c>
      <c r="G13485" s="5">
        <v>143</v>
      </c>
      <c r="H13485" s="6">
        <v>0.20279720000000001</v>
      </c>
      <c r="I13485" s="7">
        <v>61.457999999999998</v>
      </c>
    </row>
    <row r="13486" spans="1:12" x14ac:dyDescent="0.25">
      <c r="A13486">
        <v>28166</v>
      </c>
      <c r="B13486" s="2">
        <v>40.522849999999998</v>
      </c>
      <c r="C13486" s="3">
        <v>8940</v>
      </c>
      <c r="D13486" s="4">
        <v>16740</v>
      </c>
      <c r="E13486" t="s">
        <v>5896</v>
      </c>
      <c r="F13486" s="4" t="s">
        <v>5642</v>
      </c>
      <c r="G13486" s="5">
        <v>5986</v>
      </c>
      <c r="H13486" s="6">
        <v>0.21563389999999999</v>
      </c>
      <c r="I13486" s="7">
        <v>59.235999999999997</v>
      </c>
      <c r="J13486" s="2">
        <v>44</v>
      </c>
      <c r="K13486">
        <v>1</v>
      </c>
    </row>
    <row r="13487" spans="1:12" x14ac:dyDescent="0.25">
      <c r="A13487">
        <v>73045</v>
      </c>
      <c r="B13487" s="2">
        <v>40.519829999999999</v>
      </c>
      <c r="C13487" s="3">
        <v>10187</v>
      </c>
      <c r="D13487" s="4">
        <v>36420</v>
      </c>
      <c r="E13487" t="s">
        <v>13480</v>
      </c>
      <c r="F13487" s="4" t="s">
        <v>13462</v>
      </c>
      <c r="G13487" s="5">
        <v>6630</v>
      </c>
      <c r="H13487" s="6">
        <v>0.2076923</v>
      </c>
      <c r="I13487" s="7">
        <v>60.597000000000001</v>
      </c>
      <c r="J13487" s="2">
        <v>58.5</v>
      </c>
      <c r="K13487">
        <v>2</v>
      </c>
    </row>
    <row r="13488" spans="1:12" x14ac:dyDescent="0.25">
      <c r="A13488">
        <v>29061</v>
      </c>
      <c r="B13488" s="2">
        <v>40.515749999999997</v>
      </c>
      <c r="C13488" s="3">
        <v>15173</v>
      </c>
      <c r="D13488" s="4">
        <v>17900</v>
      </c>
      <c r="E13488" t="s">
        <v>6153</v>
      </c>
      <c r="F13488" s="4" t="s">
        <v>6130</v>
      </c>
      <c r="G13488" s="5">
        <v>10458</v>
      </c>
      <c r="H13488" s="6">
        <v>0.20558419999999999</v>
      </c>
      <c r="I13488" s="7">
        <v>60.957999999999998</v>
      </c>
      <c r="J13488" s="2">
        <v>51.333300000000001</v>
      </c>
      <c r="K13488">
        <v>3</v>
      </c>
    </row>
    <row r="13489" spans="1:12" x14ac:dyDescent="0.25">
      <c r="A13489">
        <v>33189</v>
      </c>
      <c r="B13489" s="2">
        <v>40.509300000000003</v>
      </c>
      <c r="C13489" s="3">
        <v>24697</v>
      </c>
      <c r="D13489" s="4">
        <v>33100</v>
      </c>
      <c r="E13489" t="s">
        <v>5277</v>
      </c>
      <c r="F13489" s="4" t="s">
        <v>6689</v>
      </c>
      <c r="G13489" s="5">
        <v>16465</v>
      </c>
      <c r="H13489" s="6">
        <v>0.2384452</v>
      </c>
      <c r="I13489" s="7">
        <v>55.279000000000003</v>
      </c>
      <c r="J13489" s="2">
        <v>51.571399999999997</v>
      </c>
      <c r="K13489">
        <v>7</v>
      </c>
    </row>
    <row r="13490" spans="1:12" x14ac:dyDescent="0.25">
      <c r="A13490">
        <v>4974</v>
      </c>
      <c r="B13490" s="2">
        <v>40.504890000000003</v>
      </c>
      <c r="C13490" s="3">
        <v>2638</v>
      </c>
      <c r="E13490" t="s">
        <v>1020</v>
      </c>
      <c r="F13490" s="4" t="s">
        <v>701</v>
      </c>
      <c r="G13490" s="5">
        <v>1953</v>
      </c>
      <c r="H13490" s="6">
        <v>0.26765610000000001</v>
      </c>
      <c r="I13490" s="7">
        <v>50.228999999999999</v>
      </c>
      <c r="J13490" s="2">
        <v>42</v>
      </c>
      <c r="K13490">
        <v>1</v>
      </c>
    </row>
    <row r="13491" spans="1:12" x14ac:dyDescent="0.25">
      <c r="A13491">
        <v>70763</v>
      </c>
      <c r="B13491" s="2">
        <v>40.503860000000003</v>
      </c>
      <c r="C13491" s="3">
        <v>3642</v>
      </c>
      <c r="D13491" s="4">
        <v>35380</v>
      </c>
      <c r="E13491" t="s">
        <v>13076</v>
      </c>
      <c r="F13491" s="4" t="s">
        <v>12927</v>
      </c>
      <c r="G13491" s="5">
        <v>2382</v>
      </c>
      <c r="H13491" s="6">
        <v>0.1275703</v>
      </c>
      <c r="I13491" s="7">
        <v>74.436000000000007</v>
      </c>
      <c r="J13491" s="2">
        <v>54.5</v>
      </c>
      <c r="K13491">
        <v>2</v>
      </c>
    </row>
    <row r="13492" spans="1:12" x14ac:dyDescent="0.25">
      <c r="A13492">
        <v>99169</v>
      </c>
      <c r="B13492" s="2">
        <v>40.50282</v>
      </c>
      <c r="C13492" s="3">
        <v>2779</v>
      </c>
      <c r="D13492" s="4">
        <v>36830</v>
      </c>
      <c r="E13492" t="s">
        <v>16580</v>
      </c>
      <c r="F13492" s="4" t="s">
        <v>16344</v>
      </c>
      <c r="G13492" s="5">
        <v>1935</v>
      </c>
      <c r="H13492" s="6">
        <v>0.22314049999999999</v>
      </c>
      <c r="I13492" s="7">
        <v>57.917000000000002</v>
      </c>
      <c r="J13492" s="2">
        <v>66</v>
      </c>
      <c r="K13492">
        <v>1</v>
      </c>
    </row>
    <row r="13493" spans="1:12" x14ac:dyDescent="0.25">
      <c r="A13493">
        <v>14432</v>
      </c>
      <c r="B13493" s="2">
        <v>40.501370000000001</v>
      </c>
      <c r="C13493" s="3">
        <v>6303</v>
      </c>
      <c r="D13493" s="4">
        <v>40380</v>
      </c>
      <c r="E13493" t="s">
        <v>2842</v>
      </c>
      <c r="F13493" s="4" t="s">
        <v>1280</v>
      </c>
      <c r="G13493" s="5">
        <v>4150</v>
      </c>
      <c r="H13493" s="6">
        <v>0.19445779999999999</v>
      </c>
      <c r="I13493" s="7">
        <v>62.87</v>
      </c>
      <c r="J13493" s="2">
        <v>46.5</v>
      </c>
      <c r="K13493">
        <v>2</v>
      </c>
    </row>
    <row r="13494" spans="1:12" x14ac:dyDescent="0.25">
      <c r="A13494">
        <v>26217</v>
      </c>
      <c r="B13494" s="2">
        <v>40.500309999999999</v>
      </c>
      <c r="C13494" s="3">
        <v>349</v>
      </c>
      <c r="E13494" t="s">
        <v>5503</v>
      </c>
      <c r="F13494" s="4" t="s">
        <v>5144</v>
      </c>
      <c r="G13494" s="5">
        <v>273</v>
      </c>
      <c r="H13494" s="6">
        <v>0.22262770000000001</v>
      </c>
      <c r="I13494" s="7">
        <v>58</v>
      </c>
    </row>
    <row r="13495" spans="1:12" x14ac:dyDescent="0.25">
      <c r="A13495">
        <v>3220</v>
      </c>
      <c r="B13495" s="2">
        <v>40.499090000000002</v>
      </c>
      <c r="C13495" s="3">
        <v>7344</v>
      </c>
      <c r="D13495" s="4">
        <v>29060</v>
      </c>
      <c r="E13495" t="s">
        <v>375</v>
      </c>
      <c r="F13495" s="4" t="s">
        <v>520</v>
      </c>
      <c r="G13495" s="5">
        <v>4823</v>
      </c>
      <c r="H13495" s="6">
        <v>0.1753731</v>
      </c>
      <c r="I13495" s="7">
        <v>66.164000000000001</v>
      </c>
      <c r="J13495" s="2">
        <v>29</v>
      </c>
      <c r="K13495">
        <v>2</v>
      </c>
    </row>
    <row r="13496" spans="1:12" x14ac:dyDescent="0.25">
      <c r="A13496">
        <v>70058</v>
      </c>
      <c r="B13496" s="2">
        <v>40.491849999999999</v>
      </c>
      <c r="C13496" s="3">
        <v>40032</v>
      </c>
      <c r="D13496" s="4">
        <v>35380</v>
      </c>
      <c r="E13496" t="s">
        <v>9622</v>
      </c>
      <c r="F13496" s="4" t="s">
        <v>12927</v>
      </c>
      <c r="G13496" s="5">
        <v>25429</v>
      </c>
      <c r="H13496" s="6">
        <v>0.2034685</v>
      </c>
      <c r="I13496" s="7">
        <v>61.307000000000002</v>
      </c>
      <c r="J13496" s="2">
        <v>37.333300000000001</v>
      </c>
      <c r="K13496">
        <v>12</v>
      </c>
      <c r="L13496" s="2">
        <v>35.700000000000003</v>
      </c>
    </row>
    <row r="13497" spans="1:12" x14ac:dyDescent="0.25">
      <c r="A13497">
        <v>77055</v>
      </c>
      <c r="B13497" s="2">
        <v>40.47916</v>
      </c>
      <c r="C13497" s="3">
        <v>44249</v>
      </c>
      <c r="D13497" s="4">
        <v>26420</v>
      </c>
      <c r="E13497" t="s">
        <v>3103</v>
      </c>
      <c r="F13497" s="4" t="s">
        <v>13752</v>
      </c>
      <c r="G13497" s="5">
        <v>27587</v>
      </c>
      <c r="H13497" s="6">
        <v>0.29106860000000001</v>
      </c>
      <c r="I13497" s="7">
        <v>46.167999999999999</v>
      </c>
      <c r="J13497" s="2">
        <v>37.083300000000001</v>
      </c>
      <c r="K13497">
        <v>24</v>
      </c>
      <c r="L13497" s="2">
        <v>34</v>
      </c>
    </row>
    <row r="13498" spans="1:12" x14ac:dyDescent="0.25">
      <c r="A13498">
        <v>56176</v>
      </c>
      <c r="B13498" s="2">
        <v>40.472369999999998</v>
      </c>
      <c r="C13498" s="3">
        <v>1108</v>
      </c>
      <c r="E13498" t="s">
        <v>10664</v>
      </c>
      <c r="F13498" s="4" t="s">
        <v>10428</v>
      </c>
      <c r="G13498" s="5">
        <v>771</v>
      </c>
      <c r="H13498" s="6">
        <v>0.2023346</v>
      </c>
      <c r="I13498" s="7">
        <v>61.5</v>
      </c>
      <c r="J13498" s="2">
        <v>71</v>
      </c>
      <c r="K13498">
        <v>2</v>
      </c>
    </row>
    <row r="13499" spans="1:12" x14ac:dyDescent="0.25">
      <c r="A13499">
        <v>44054</v>
      </c>
      <c r="B13499" s="2">
        <v>40.470039999999997</v>
      </c>
      <c r="C13499" s="3">
        <v>12810</v>
      </c>
      <c r="D13499" s="4">
        <v>17460</v>
      </c>
      <c r="E13499" t="s">
        <v>8498</v>
      </c>
      <c r="F13499" s="4" t="s">
        <v>8295</v>
      </c>
      <c r="G13499" s="5">
        <v>9012</v>
      </c>
      <c r="H13499" s="6">
        <v>0.19185530000000001</v>
      </c>
      <c r="I13499" s="7">
        <v>63.31</v>
      </c>
      <c r="J13499" s="2">
        <v>58.5</v>
      </c>
      <c r="K13499">
        <v>6</v>
      </c>
    </row>
    <row r="13500" spans="1:12" x14ac:dyDescent="0.25">
      <c r="A13500">
        <v>16403</v>
      </c>
      <c r="B13500" s="2">
        <v>40.466729999999998</v>
      </c>
      <c r="C13500" s="3">
        <v>7006</v>
      </c>
      <c r="D13500" s="4">
        <v>32740</v>
      </c>
      <c r="E13500" t="s">
        <v>3500</v>
      </c>
      <c r="F13500" s="4" t="s">
        <v>3003</v>
      </c>
      <c r="G13500" s="5">
        <v>4822</v>
      </c>
      <c r="H13500" s="6">
        <v>0.20364989999999999</v>
      </c>
      <c r="I13500" s="7">
        <v>61.271000000000001</v>
      </c>
      <c r="J13500" s="2">
        <v>58</v>
      </c>
      <c r="K13500">
        <v>1</v>
      </c>
    </row>
    <row r="13501" spans="1:12" x14ac:dyDescent="0.25">
      <c r="A13501">
        <v>53019</v>
      </c>
      <c r="B13501" s="2">
        <v>40.465249999999997</v>
      </c>
      <c r="C13501" s="3">
        <v>1927</v>
      </c>
      <c r="D13501" s="4">
        <v>22540</v>
      </c>
      <c r="E13501" t="s">
        <v>1128</v>
      </c>
      <c r="F13501" s="4" t="s">
        <v>10031</v>
      </c>
      <c r="G13501" s="5">
        <v>1327</v>
      </c>
      <c r="H13501" s="6">
        <v>0.16277320000000001</v>
      </c>
      <c r="I13501" s="7">
        <v>68.332999999999998</v>
      </c>
    </row>
    <row r="13502" spans="1:12" x14ac:dyDescent="0.25">
      <c r="A13502">
        <v>50450</v>
      </c>
      <c r="B13502" s="2">
        <v>40.464480000000002</v>
      </c>
      <c r="C13502" s="3">
        <v>2457</v>
      </c>
      <c r="E13502" t="s">
        <v>9697</v>
      </c>
      <c r="F13502" s="4" t="s">
        <v>9593</v>
      </c>
      <c r="G13502" s="5">
        <v>1898</v>
      </c>
      <c r="H13502" s="6">
        <v>0.19652269999999999</v>
      </c>
      <c r="I13502" s="7">
        <v>62.5</v>
      </c>
      <c r="J13502" s="2">
        <v>61</v>
      </c>
      <c r="K13502">
        <v>1</v>
      </c>
    </row>
    <row r="13503" spans="1:12" x14ac:dyDescent="0.25">
      <c r="A13503">
        <v>61953</v>
      </c>
      <c r="B13503" s="2">
        <v>40.463030000000003</v>
      </c>
      <c r="C13503" s="3">
        <v>6209</v>
      </c>
      <c r="E13503" t="s">
        <v>11845</v>
      </c>
      <c r="F13503" s="4" t="s">
        <v>11490</v>
      </c>
      <c r="G13503" s="5">
        <v>4171</v>
      </c>
      <c r="H13503" s="6">
        <v>0.18648129999999999</v>
      </c>
      <c r="I13503" s="7">
        <v>64.227999999999994</v>
      </c>
      <c r="J13503" s="2">
        <v>68</v>
      </c>
      <c r="K13503">
        <v>1</v>
      </c>
    </row>
    <row r="13504" spans="1:12" x14ac:dyDescent="0.25">
      <c r="A13504">
        <v>97471</v>
      </c>
      <c r="B13504" s="2">
        <v>40.456620000000001</v>
      </c>
      <c r="C13504" s="3">
        <v>30389</v>
      </c>
      <c r="D13504" s="4">
        <v>40700</v>
      </c>
      <c r="E13504" t="s">
        <v>16265</v>
      </c>
      <c r="F13504" s="4" t="s">
        <v>16170</v>
      </c>
      <c r="G13504" s="5">
        <v>22600</v>
      </c>
      <c r="H13504" s="6">
        <v>0.23441439999999999</v>
      </c>
      <c r="I13504" s="7">
        <v>55.941000000000003</v>
      </c>
      <c r="J13504" s="2">
        <v>44.555599999999998</v>
      </c>
      <c r="K13504">
        <v>9</v>
      </c>
    </row>
    <row r="13505" spans="1:12" x14ac:dyDescent="0.25">
      <c r="A13505">
        <v>67752</v>
      </c>
      <c r="B13505" s="2">
        <v>40.450969999999998</v>
      </c>
      <c r="C13505" s="3">
        <v>1422</v>
      </c>
      <c r="E13505" t="s">
        <v>12716</v>
      </c>
      <c r="F13505" s="4" t="s">
        <v>12494</v>
      </c>
      <c r="G13505" s="5">
        <v>1014</v>
      </c>
      <c r="H13505" s="6">
        <v>0.24063119999999999</v>
      </c>
      <c r="I13505" s="7">
        <v>54.866</v>
      </c>
      <c r="J13505" s="2">
        <v>24</v>
      </c>
      <c r="K13505">
        <v>2</v>
      </c>
    </row>
    <row r="13506" spans="1:12" x14ac:dyDescent="0.25">
      <c r="A13506">
        <v>79902</v>
      </c>
      <c r="B13506" s="2">
        <v>40.447429999999997</v>
      </c>
      <c r="C13506" s="3">
        <v>20591</v>
      </c>
      <c r="D13506" s="4">
        <v>21340</v>
      </c>
      <c r="E13506" t="s">
        <v>11792</v>
      </c>
      <c r="F13506" s="4" t="s">
        <v>13752</v>
      </c>
      <c r="G13506" s="5">
        <v>13812</v>
      </c>
      <c r="H13506" s="6">
        <v>0.33953519999999998</v>
      </c>
      <c r="I13506" s="7">
        <v>37.771000000000001</v>
      </c>
      <c r="J13506" s="2">
        <v>42.7</v>
      </c>
      <c r="K13506">
        <v>10</v>
      </c>
      <c r="L13506" s="2">
        <v>65.599999999999994</v>
      </c>
    </row>
    <row r="13507" spans="1:12" x14ac:dyDescent="0.25">
      <c r="A13507">
        <v>10037</v>
      </c>
      <c r="B13507" s="2">
        <v>40.441040000000001</v>
      </c>
      <c r="C13507" s="3">
        <v>18041</v>
      </c>
      <c r="D13507" s="4">
        <v>35620</v>
      </c>
      <c r="E13507" t="s">
        <v>1789</v>
      </c>
      <c r="F13507" s="4" t="s">
        <v>1280</v>
      </c>
      <c r="G13507" s="5">
        <v>12875</v>
      </c>
      <c r="H13507" s="6">
        <v>0.3438447</v>
      </c>
      <c r="I13507" s="7">
        <v>37.021000000000001</v>
      </c>
      <c r="J13507" s="2">
        <v>33.923099999999998</v>
      </c>
      <c r="K13507">
        <v>13</v>
      </c>
      <c r="L13507" s="2">
        <v>18.100000000000001</v>
      </c>
    </row>
    <row r="13508" spans="1:12" x14ac:dyDescent="0.25">
      <c r="A13508">
        <v>61317</v>
      </c>
      <c r="B13508" s="2">
        <v>40.437869999999997</v>
      </c>
      <c r="C13508" s="3">
        <v>455</v>
      </c>
      <c r="D13508" s="4">
        <v>36860</v>
      </c>
      <c r="E13508" t="s">
        <v>11708</v>
      </c>
      <c r="F13508" s="4" t="s">
        <v>11490</v>
      </c>
      <c r="G13508" s="5">
        <v>321</v>
      </c>
      <c r="H13508" s="6">
        <v>0.1464174</v>
      </c>
      <c r="I13508" s="7">
        <v>71.135999999999996</v>
      </c>
    </row>
    <row r="13509" spans="1:12" x14ac:dyDescent="0.25">
      <c r="A13509">
        <v>66408</v>
      </c>
      <c r="B13509" s="2">
        <v>40.437710000000003</v>
      </c>
      <c r="C13509" s="3">
        <v>597</v>
      </c>
      <c r="E13509" t="s">
        <v>12523</v>
      </c>
      <c r="F13509" s="4" t="s">
        <v>12494</v>
      </c>
      <c r="G13509" s="5">
        <v>358</v>
      </c>
      <c r="H13509" s="6">
        <v>0.2172702</v>
      </c>
      <c r="I13509" s="7">
        <v>58.889000000000003</v>
      </c>
    </row>
    <row r="13510" spans="1:12" x14ac:dyDescent="0.25">
      <c r="A13510">
        <v>98571</v>
      </c>
      <c r="B13510" s="2">
        <v>40.437570000000001</v>
      </c>
      <c r="C13510" s="3">
        <v>293</v>
      </c>
      <c r="D13510" s="4">
        <v>10140</v>
      </c>
      <c r="E13510" t="s">
        <v>16458</v>
      </c>
      <c r="F13510" s="4" t="s">
        <v>16344</v>
      </c>
      <c r="G13510" s="5">
        <v>259</v>
      </c>
      <c r="H13510" s="6">
        <v>0.2200772</v>
      </c>
      <c r="I13510" s="7">
        <v>58.401000000000003</v>
      </c>
      <c r="J13510" s="2">
        <v>54</v>
      </c>
      <c r="K13510">
        <v>1</v>
      </c>
    </row>
    <row r="13511" spans="1:12" x14ac:dyDescent="0.25">
      <c r="A13511">
        <v>14757</v>
      </c>
      <c r="B13511" s="2">
        <v>40.436880000000002</v>
      </c>
      <c r="C13511" s="3">
        <v>3519</v>
      </c>
      <c r="D13511" s="4">
        <v>27460</v>
      </c>
      <c r="E13511" t="s">
        <v>2934</v>
      </c>
      <c r="F13511" s="4" t="s">
        <v>1280</v>
      </c>
      <c r="G13511" s="5">
        <v>2595</v>
      </c>
      <c r="H13511" s="6">
        <v>0.255106</v>
      </c>
      <c r="I13511" s="7">
        <v>52.345999999999997</v>
      </c>
      <c r="J13511" s="2">
        <v>68</v>
      </c>
      <c r="K13511">
        <v>1</v>
      </c>
    </row>
    <row r="13512" spans="1:12" x14ac:dyDescent="0.25">
      <c r="A13512">
        <v>6053</v>
      </c>
      <c r="B13512" s="2">
        <v>40.430929999999996</v>
      </c>
      <c r="C13512" s="3">
        <v>35122</v>
      </c>
      <c r="D13512" s="4">
        <v>25540</v>
      </c>
      <c r="E13512" t="s">
        <v>1208</v>
      </c>
      <c r="F13512" s="4" t="s">
        <v>1198</v>
      </c>
      <c r="G13512" s="5">
        <v>22295</v>
      </c>
      <c r="H13512" s="6">
        <v>0.21932180000000001</v>
      </c>
      <c r="I13512" s="7">
        <v>58.52</v>
      </c>
      <c r="J13512" s="2">
        <v>39.454500000000003</v>
      </c>
      <c r="K13512">
        <v>11</v>
      </c>
      <c r="L13512" s="2">
        <v>47.7</v>
      </c>
    </row>
    <row r="13513" spans="1:12" x14ac:dyDescent="0.25">
      <c r="A13513">
        <v>56296</v>
      </c>
      <c r="B13513" s="2">
        <v>40.425220000000003</v>
      </c>
      <c r="C13513" s="3">
        <v>2076</v>
      </c>
      <c r="E13513" t="s">
        <v>10703</v>
      </c>
      <c r="F13513" s="4" t="s">
        <v>10428</v>
      </c>
      <c r="G13513" s="5">
        <v>1524</v>
      </c>
      <c r="H13513" s="6">
        <v>0.17639340000000001</v>
      </c>
      <c r="I13513" s="7">
        <v>65.938000000000002</v>
      </c>
    </row>
    <row r="13514" spans="1:12" x14ac:dyDescent="0.25">
      <c r="A13514">
        <v>13122</v>
      </c>
      <c r="B13514" s="2">
        <v>40.424689999999998</v>
      </c>
      <c r="C13514" s="3">
        <v>1136</v>
      </c>
      <c r="D13514" s="4">
        <v>45060</v>
      </c>
      <c r="E13514" t="s">
        <v>2519</v>
      </c>
      <c r="F13514" s="4" t="s">
        <v>1280</v>
      </c>
      <c r="G13514" s="5">
        <v>697</v>
      </c>
      <c r="H13514" s="6">
        <v>0.23242470000000001</v>
      </c>
      <c r="I13514" s="7">
        <v>56.25</v>
      </c>
    </row>
    <row r="13515" spans="1:12" x14ac:dyDescent="0.25">
      <c r="A13515">
        <v>48003</v>
      </c>
      <c r="B13515" s="2">
        <v>40.423520000000003</v>
      </c>
      <c r="C13515" s="3">
        <v>5822</v>
      </c>
      <c r="D13515" s="4">
        <v>19820</v>
      </c>
      <c r="E13515" t="s">
        <v>9108</v>
      </c>
      <c r="F13515" s="4" t="s">
        <v>9106</v>
      </c>
      <c r="G13515" s="5">
        <v>4192</v>
      </c>
      <c r="H13515" s="6">
        <v>0.1826854</v>
      </c>
      <c r="I13515" s="7">
        <v>64.843999999999994</v>
      </c>
    </row>
    <row r="13516" spans="1:12" x14ac:dyDescent="0.25">
      <c r="A13516">
        <v>4426</v>
      </c>
      <c r="B13516" s="2">
        <v>40.421669999999999</v>
      </c>
      <c r="C13516" s="3">
        <v>4547</v>
      </c>
      <c r="E13516" t="s">
        <v>827</v>
      </c>
      <c r="F13516" s="4" t="s">
        <v>701</v>
      </c>
      <c r="G13516" s="5">
        <v>3536</v>
      </c>
      <c r="H13516" s="6">
        <v>0.24512300000000001</v>
      </c>
      <c r="I13516" s="7">
        <v>54.052999999999997</v>
      </c>
      <c r="J13516" s="2">
        <v>49.4</v>
      </c>
      <c r="K13516">
        <v>5</v>
      </c>
    </row>
    <row r="13517" spans="1:12" x14ac:dyDescent="0.25">
      <c r="A13517">
        <v>53554</v>
      </c>
      <c r="B13517" s="2">
        <v>40.420650000000002</v>
      </c>
      <c r="C13517" s="3">
        <v>1182</v>
      </c>
      <c r="D13517" s="4">
        <v>38420</v>
      </c>
      <c r="E13517" t="s">
        <v>1366</v>
      </c>
      <c r="F13517" s="4" t="s">
        <v>10031</v>
      </c>
      <c r="G13517" s="5">
        <v>742</v>
      </c>
      <c r="H13517" s="6">
        <v>0.21938089999999999</v>
      </c>
      <c r="I13517" s="7">
        <v>58.5</v>
      </c>
      <c r="J13517" s="2">
        <v>50</v>
      </c>
      <c r="K13517">
        <v>1</v>
      </c>
    </row>
    <row r="13518" spans="1:12" x14ac:dyDescent="0.25">
      <c r="A13518">
        <v>50251</v>
      </c>
      <c r="B13518" s="2">
        <v>40.42024</v>
      </c>
      <c r="C13518" s="3">
        <v>1376</v>
      </c>
      <c r="D13518" s="4">
        <v>35500</v>
      </c>
      <c r="E13518" t="s">
        <v>9666</v>
      </c>
      <c r="F13518" s="4" t="s">
        <v>9593</v>
      </c>
      <c r="G13518" s="5">
        <v>941</v>
      </c>
      <c r="H13518" s="6">
        <v>0.17091300000000001</v>
      </c>
      <c r="I13518" s="7">
        <v>66.875</v>
      </c>
      <c r="J13518" s="2">
        <v>52</v>
      </c>
      <c r="K13518">
        <v>1</v>
      </c>
    </row>
    <row r="13519" spans="1:12" x14ac:dyDescent="0.25">
      <c r="A13519">
        <v>62314</v>
      </c>
      <c r="B13519" s="2">
        <v>40.419930000000001</v>
      </c>
      <c r="C13519" s="3">
        <v>547</v>
      </c>
      <c r="E13519" t="s">
        <v>11927</v>
      </c>
      <c r="F13519" s="4" t="s">
        <v>11490</v>
      </c>
      <c r="G13519" s="5">
        <v>367</v>
      </c>
      <c r="H13519" s="6">
        <v>0.32697549999999997</v>
      </c>
      <c r="I13519" s="7">
        <v>39.904000000000003</v>
      </c>
    </row>
    <row r="13520" spans="1:12" x14ac:dyDescent="0.25">
      <c r="A13520">
        <v>15122</v>
      </c>
      <c r="B13520" s="2">
        <v>40.416350000000001</v>
      </c>
      <c r="C13520" s="3">
        <v>20120</v>
      </c>
      <c r="D13520" s="4">
        <v>38300</v>
      </c>
      <c r="E13520" t="s">
        <v>3068</v>
      </c>
      <c r="F13520" s="4" t="s">
        <v>3003</v>
      </c>
      <c r="G13520" s="5">
        <v>14593</v>
      </c>
      <c r="H13520" s="6">
        <v>0.20091819999999999</v>
      </c>
      <c r="I13520" s="7">
        <v>61.686999999999998</v>
      </c>
      <c r="J13520" s="2">
        <v>46.181800000000003</v>
      </c>
      <c r="K13520">
        <v>11</v>
      </c>
      <c r="L13520" s="2">
        <v>81.599999999999994</v>
      </c>
    </row>
    <row r="13521" spans="1:11" x14ac:dyDescent="0.25">
      <c r="A13521">
        <v>72024</v>
      </c>
      <c r="B13521" s="2">
        <v>40.412210000000002</v>
      </c>
      <c r="C13521" s="3">
        <v>3638</v>
      </c>
      <c r="D13521" s="4">
        <v>30780</v>
      </c>
      <c r="E13521" t="s">
        <v>216</v>
      </c>
      <c r="F13521" s="4" t="s">
        <v>13183</v>
      </c>
      <c r="G13521" s="5">
        <v>2713</v>
      </c>
      <c r="H13521" s="6">
        <v>0.20191600000000001</v>
      </c>
      <c r="I13521" s="7">
        <v>61.512999999999998</v>
      </c>
    </row>
    <row r="13522" spans="1:11" x14ac:dyDescent="0.25">
      <c r="A13522">
        <v>69356</v>
      </c>
      <c r="B13522" s="2">
        <v>40.411239999999999</v>
      </c>
      <c r="C13522" s="3">
        <v>1975</v>
      </c>
      <c r="D13522" s="4">
        <v>42420</v>
      </c>
      <c r="E13522" t="s">
        <v>12923</v>
      </c>
      <c r="F13522" s="4" t="s">
        <v>12738</v>
      </c>
      <c r="G13522" s="5">
        <v>1299</v>
      </c>
      <c r="H13522" s="6">
        <v>0.20477290000000001</v>
      </c>
      <c r="I13522" s="7">
        <v>61.012</v>
      </c>
    </row>
    <row r="13523" spans="1:11" x14ac:dyDescent="0.25">
      <c r="A13523">
        <v>17252</v>
      </c>
      <c r="B13523" s="2">
        <v>40.410400000000003</v>
      </c>
      <c r="C13523" s="3">
        <v>3480</v>
      </c>
      <c r="D13523" s="4">
        <v>16540</v>
      </c>
      <c r="E13523" t="s">
        <v>3751</v>
      </c>
      <c r="F13523" s="4" t="s">
        <v>3003</v>
      </c>
      <c r="G13523" s="5">
        <v>2237</v>
      </c>
      <c r="H13523" s="6">
        <v>0.18096509999999999</v>
      </c>
      <c r="I13523" s="7">
        <v>65.122</v>
      </c>
    </row>
    <row r="13524" spans="1:11" x14ac:dyDescent="0.25">
      <c r="A13524">
        <v>66033</v>
      </c>
      <c r="B13524" s="2">
        <v>40.409770000000002</v>
      </c>
      <c r="C13524" s="3">
        <v>578</v>
      </c>
      <c r="E13524" t="s">
        <v>4054</v>
      </c>
      <c r="F13524" s="4" t="s">
        <v>12494</v>
      </c>
      <c r="G13524" s="5">
        <v>405</v>
      </c>
      <c r="H13524" s="6">
        <v>0.1133005</v>
      </c>
      <c r="I13524" s="7">
        <v>76.813000000000002</v>
      </c>
      <c r="J13524" s="2">
        <v>49</v>
      </c>
      <c r="K13524">
        <v>1</v>
      </c>
    </row>
    <row r="13525" spans="1:11" x14ac:dyDescent="0.25">
      <c r="A13525">
        <v>12455</v>
      </c>
      <c r="B13525" s="2">
        <v>40.409289999999999</v>
      </c>
      <c r="C13525" s="3">
        <v>1978</v>
      </c>
      <c r="E13525" t="s">
        <v>2219</v>
      </c>
      <c r="F13525" s="4" t="s">
        <v>1280</v>
      </c>
      <c r="G13525" s="5">
        <v>1574</v>
      </c>
      <c r="H13525" s="6">
        <v>0.25603559999999997</v>
      </c>
      <c r="I13525" s="7">
        <v>52.146999999999998</v>
      </c>
    </row>
    <row r="13526" spans="1:11" x14ac:dyDescent="0.25">
      <c r="A13526">
        <v>36263</v>
      </c>
      <c r="B13526" s="2">
        <v>40.40878</v>
      </c>
      <c r="C13526" s="3">
        <v>810</v>
      </c>
      <c r="E13526" t="s">
        <v>5681</v>
      </c>
      <c r="F13526" s="4" t="s">
        <v>7027</v>
      </c>
      <c r="G13526" s="5">
        <v>568</v>
      </c>
      <c r="H13526" s="6">
        <v>0.2799296</v>
      </c>
      <c r="I13526" s="7">
        <v>48.012999999999998</v>
      </c>
    </row>
    <row r="13527" spans="1:11" x14ac:dyDescent="0.25">
      <c r="A13527">
        <v>46511</v>
      </c>
      <c r="B13527" s="2">
        <v>40.407919999999997</v>
      </c>
      <c r="C13527" s="3">
        <v>4383</v>
      </c>
      <c r="D13527" s="4">
        <v>38500</v>
      </c>
      <c r="E13527" t="s">
        <v>8870</v>
      </c>
      <c r="F13527" s="4" t="s">
        <v>8800</v>
      </c>
      <c r="G13527" s="5">
        <v>3020</v>
      </c>
      <c r="H13527" s="6">
        <v>0.22409799999999999</v>
      </c>
      <c r="I13527" s="7">
        <v>57.66</v>
      </c>
      <c r="J13527" s="2">
        <v>39.5</v>
      </c>
      <c r="K13527">
        <v>4</v>
      </c>
    </row>
    <row r="13528" spans="1:11" x14ac:dyDescent="0.25">
      <c r="A13528">
        <v>96088</v>
      </c>
      <c r="B13528" s="2">
        <v>40.406419999999997</v>
      </c>
      <c r="C13528" s="3">
        <v>4098</v>
      </c>
      <c r="D13528" s="4">
        <v>39820</v>
      </c>
      <c r="E13528" t="s">
        <v>16066</v>
      </c>
      <c r="F13528" s="4" t="s">
        <v>15368</v>
      </c>
      <c r="G13528" s="5">
        <v>3269</v>
      </c>
      <c r="H13528" s="6">
        <v>0.21651380000000001</v>
      </c>
      <c r="I13528" s="7">
        <v>58.966000000000001</v>
      </c>
      <c r="J13528" s="2">
        <v>61</v>
      </c>
      <c r="K13528">
        <v>2</v>
      </c>
    </row>
    <row r="13529" spans="1:11" x14ac:dyDescent="0.25">
      <c r="A13529">
        <v>29639</v>
      </c>
      <c r="B13529" s="2">
        <v>40.405450000000002</v>
      </c>
      <c r="C13529" s="3">
        <v>1590</v>
      </c>
      <c r="D13529" s="4">
        <v>24940</v>
      </c>
      <c r="E13529" t="s">
        <v>6293</v>
      </c>
      <c r="F13529" s="4" t="s">
        <v>6130</v>
      </c>
      <c r="G13529" s="5">
        <v>768</v>
      </c>
      <c r="H13529" s="6">
        <v>0.26432290000000003</v>
      </c>
      <c r="I13529" s="7">
        <v>50.703000000000003</v>
      </c>
    </row>
    <row r="13530" spans="1:11" x14ac:dyDescent="0.25">
      <c r="A13530">
        <v>84630</v>
      </c>
      <c r="B13530" s="2">
        <v>40.405239999999999</v>
      </c>
      <c r="C13530" s="3">
        <v>272</v>
      </c>
      <c r="E13530" t="s">
        <v>7110</v>
      </c>
      <c r="F13530" s="4" t="s">
        <v>14851</v>
      </c>
      <c r="G13530" s="5">
        <v>130</v>
      </c>
      <c r="H13530" s="6">
        <v>0.24427479999999999</v>
      </c>
      <c r="I13530" s="7">
        <v>54.167000000000002</v>
      </c>
    </row>
    <row r="13531" spans="1:11" x14ac:dyDescent="0.25">
      <c r="A13531">
        <v>77466</v>
      </c>
      <c r="B13531" s="2">
        <v>40.405079999999998</v>
      </c>
      <c r="C13531" s="3">
        <v>856</v>
      </c>
      <c r="D13531" s="4">
        <v>26420</v>
      </c>
      <c r="E13531" t="s">
        <v>7760</v>
      </c>
      <c r="F13531" s="4" t="s">
        <v>13752</v>
      </c>
      <c r="G13531" s="5">
        <v>527</v>
      </c>
      <c r="H13531" s="6">
        <v>0.1366224</v>
      </c>
      <c r="I13531" s="7">
        <v>72.768000000000001</v>
      </c>
    </row>
    <row r="13532" spans="1:11" x14ac:dyDescent="0.25">
      <c r="A13532">
        <v>57321</v>
      </c>
      <c r="B13532" s="2">
        <v>40.404890000000002</v>
      </c>
      <c r="C13532" s="3">
        <v>358</v>
      </c>
      <c r="E13532" t="s">
        <v>10937</v>
      </c>
      <c r="F13532" s="4" t="s">
        <v>10877</v>
      </c>
      <c r="G13532" s="5">
        <v>254</v>
      </c>
      <c r="H13532" s="6">
        <v>0.1490196</v>
      </c>
      <c r="I13532" s="7">
        <v>70.625</v>
      </c>
    </row>
    <row r="13533" spans="1:11" x14ac:dyDescent="0.25">
      <c r="A13533">
        <v>56031</v>
      </c>
      <c r="B13533" s="2">
        <v>40.402729999999998</v>
      </c>
      <c r="C13533" s="3">
        <v>12140</v>
      </c>
      <c r="E13533" t="s">
        <v>5575</v>
      </c>
      <c r="F13533" s="4" t="s">
        <v>10428</v>
      </c>
      <c r="G13533" s="5">
        <v>8762</v>
      </c>
      <c r="H13533" s="6">
        <v>0.1906881</v>
      </c>
      <c r="I13533" s="7">
        <v>63.420999999999999</v>
      </c>
      <c r="J13533" s="2">
        <v>48.857100000000003</v>
      </c>
      <c r="K13533">
        <v>7</v>
      </c>
    </row>
    <row r="13534" spans="1:11" x14ac:dyDescent="0.25">
      <c r="A13534">
        <v>5748</v>
      </c>
      <c r="B13534" s="2">
        <v>40.400559999999999</v>
      </c>
      <c r="C13534" s="3">
        <v>395</v>
      </c>
      <c r="E13534" t="s">
        <v>597</v>
      </c>
      <c r="F13534" s="4" t="s">
        <v>1030</v>
      </c>
      <c r="G13534" s="5">
        <v>286</v>
      </c>
      <c r="H13534" s="6">
        <v>0.23776220000000001</v>
      </c>
      <c r="I13534" s="7">
        <v>55.277999999999999</v>
      </c>
    </row>
    <row r="13535" spans="1:11" x14ac:dyDescent="0.25">
      <c r="A13535">
        <v>56578</v>
      </c>
      <c r="B13535" s="2">
        <v>40.400350000000003</v>
      </c>
      <c r="C13535" s="3">
        <v>773</v>
      </c>
      <c r="E13535" t="s">
        <v>10795</v>
      </c>
      <c r="F13535" s="4" t="s">
        <v>10428</v>
      </c>
      <c r="G13535" s="5">
        <v>582</v>
      </c>
      <c r="H13535" s="6">
        <v>0.18728520000000001</v>
      </c>
      <c r="I13535" s="7">
        <v>64</v>
      </c>
      <c r="J13535" s="2">
        <v>63</v>
      </c>
      <c r="K13535">
        <v>1</v>
      </c>
    </row>
    <row r="13536" spans="1:11" x14ac:dyDescent="0.25">
      <c r="A13536">
        <v>54126</v>
      </c>
      <c r="B13536" s="2">
        <v>40.399610000000003</v>
      </c>
      <c r="C13536" s="3">
        <v>3844</v>
      </c>
      <c r="D13536" s="4">
        <v>24580</v>
      </c>
      <c r="E13536" t="s">
        <v>10184</v>
      </c>
      <c r="F13536" s="4" t="s">
        <v>10031</v>
      </c>
      <c r="G13536" s="5">
        <v>2530</v>
      </c>
      <c r="H13536" s="6">
        <v>0.13038330000000001</v>
      </c>
      <c r="I13536" s="7">
        <v>73.832999999999998</v>
      </c>
      <c r="J13536" s="2">
        <v>53</v>
      </c>
      <c r="K13536">
        <v>2</v>
      </c>
    </row>
    <row r="13537" spans="1:12" x14ac:dyDescent="0.25">
      <c r="A13537">
        <v>30058</v>
      </c>
      <c r="B13537" s="2">
        <v>40.391210000000001</v>
      </c>
      <c r="C13537" s="3">
        <v>53236</v>
      </c>
      <c r="D13537" s="4">
        <v>12060</v>
      </c>
      <c r="E13537" t="s">
        <v>6373</v>
      </c>
      <c r="F13537" s="4" t="s">
        <v>6363</v>
      </c>
      <c r="G13537" s="5">
        <v>32583</v>
      </c>
      <c r="H13537" s="6">
        <v>0.25997419999999999</v>
      </c>
      <c r="I13537" s="7">
        <v>51.433</v>
      </c>
      <c r="J13537" s="2">
        <v>44.8889</v>
      </c>
      <c r="K13537">
        <v>9</v>
      </c>
    </row>
    <row r="13538" spans="1:12" x14ac:dyDescent="0.25">
      <c r="A13538">
        <v>75476</v>
      </c>
      <c r="B13538" s="2">
        <v>40.383209999999998</v>
      </c>
      <c r="C13538" s="3">
        <v>1144</v>
      </c>
      <c r="E13538" t="s">
        <v>7948</v>
      </c>
      <c r="F13538" s="4" t="s">
        <v>13752</v>
      </c>
      <c r="G13538" s="5">
        <v>860</v>
      </c>
      <c r="H13538" s="6">
        <v>0.21860470000000001</v>
      </c>
      <c r="I13538" s="7">
        <v>58.58</v>
      </c>
    </row>
    <row r="13539" spans="1:12" x14ac:dyDescent="0.25">
      <c r="A13539">
        <v>54901</v>
      </c>
      <c r="B13539" s="2">
        <v>40.377589999999998</v>
      </c>
      <c r="C13539" s="3">
        <v>39490</v>
      </c>
      <c r="D13539" s="4">
        <v>36780</v>
      </c>
      <c r="E13539" t="s">
        <v>10400</v>
      </c>
      <c r="F13539" s="4" t="s">
        <v>10031</v>
      </c>
      <c r="G13539" s="5">
        <v>22586</v>
      </c>
      <c r="H13539" s="6">
        <v>0.218144</v>
      </c>
      <c r="I13539" s="7">
        <v>58.656999999999996</v>
      </c>
      <c r="J13539" s="2">
        <v>42</v>
      </c>
      <c r="K13539">
        <v>26</v>
      </c>
      <c r="L13539" s="2">
        <v>61.8</v>
      </c>
    </row>
    <row r="13540" spans="1:12" x14ac:dyDescent="0.25">
      <c r="A13540">
        <v>95563</v>
      </c>
      <c r="B13540" s="2">
        <v>40.372070000000001</v>
      </c>
      <c r="C13540" s="3">
        <v>559</v>
      </c>
      <c r="E13540" t="s">
        <v>15938</v>
      </c>
      <c r="F13540" s="4" t="s">
        <v>15368</v>
      </c>
      <c r="G13540" s="5">
        <v>479</v>
      </c>
      <c r="H13540" s="6">
        <v>0.25887270000000001</v>
      </c>
      <c r="I13540" s="7">
        <v>51.606999999999999</v>
      </c>
    </row>
    <row r="13541" spans="1:12" x14ac:dyDescent="0.25">
      <c r="A13541">
        <v>98385</v>
      </c>
      <c r="B13541" s="2">
        <v>40.37189</v>
      </c>
      <c r="C13541" s="3">
        <v>395</v>
      </c>
      <c r="D13541" s="4">
        <v>42660</v>
      </c>
      <c r="E13541" t="s">
        <v>16429</v>
      </c>
      <c r="F13541" s="4" t="s">
        <v>16344</v>
      </c>
      <c r="G13541" s="5">
        <v>264</v>
      </c>
      <c r="H13541" s="6">
        <v>0.14716979999999999</v>
      </c>
      <c r="I13541" s="7">
        <v>70.909000000000006</v>
      </c>
    </row>
    <row r="13542" spans="1:12" x14ac:dyDescent="0.25">
      <c r="A13542">
        <v>56544</v>
      </c>
      <c r="B13542" s="2">
        <v>40.370989999999999</v>
      </c>
      <c r="C13542" s="3">
        <v>5276</v>
      </c>
      <c r="E13542" t="s">
        <v>10783</v>
      </c>
      <c r="F13542" s="4" t="s">
        <v>10428</v>
      </c>
      <c r="G13542" s="5">
        <v>3487</v>
      </c>
      <c r="H13542" s="6">
        <v>0.19380729999999999</v>
      </c>
      <c r="I13542" s="7">
        <v>62.848999999999997</v>
      </c>
    </row>
    <row r="13543" spans="1:12" x14ac:dyDescent="0.25">
      <c r="A13543">
        <v>66853</v>
      </c>
      <c r="B13543" s="2">
        <v>40.370089999999998</v>
      </c>
      <c r="C13543" s="3">
        <v>363</v>
      </c>
      <c r="E13543" t="s">
        <v>2580</v>
      </c>
      <c r="F13543" s="4" t="s">
        <v>12494</v>
      </c>
      <c r="G13543" s="5">
        <v>254</v>
      </c>
      <c r="H13543" s="6">
        <v>0.2392157</v>
      </c>
      <c r="I13543" s="7">
        <v>55</v>
      </c>
    </row>
    <row r="13544" spans="1:12" x14ac:dyDescent="0.25">
      <c r="A13544">
        <v>23669</v>
      </c>
      <c r="B13544" s="2">
        <v>40.363750000000003</v>
      </c>
      <c r="C13544" s="3">
        <v>42617</v>
      </c>
      <c r="D13544" s="4">
        <v>47260</v>
      </c>
      <c r="E13544" t="s">
        <v>668</v>
      </c>
      <c r="F13544" s="4" t="s">
        <v>4335</v>
      </c>
      <c r="G13544" s="5">
        <v>26275</v>
      </c>
      <c r="H13544" s="6">
        <v>0.22552900000000001</v>
      </c>
      <c r="I13544" s="7">
        <v>57.36</v>
      </c>
      <c r="J13544" s="2">
        <v>42.6</v>
      </c>
      <c r="K13544">
        <v>10</v>
      </c>
      <c r="L13544" s="2">
        <v>65</v>
      </c>
    </row>
    <row r="13545" spans="1:12" x14ac:dyDescent="0.25">
      <c r="A13545">
        <v>37217</v>
      </c>
      <c r="B13545" s="2">
        <v>40.352789999999999</v>
      </c>
      <c r="C13545" s="3">
        <v>28927</v>
      </c>
      <c r="D13545" s="4">
        <v>34980</v>
      </c>
      <c r="E13545" t="s">
        <v>5777</v>
      </c>
      <c r="F13545" s="4" t="s">
        <v>7348</v>
      </c>
      <c r="G13545" s="5">
        <v>19500</v>
      </c>
      <c r="H13545" s="6">
        <v>0.28589740000000002</v>
      </c>
      <c r="I13545" s="7">
        <v>46.917999999999999</v>
      </c>
      <c r="J13545" s="2">
        <v>49.2</v>
      </c>
      <c r="K13545">
        <v>10</v>
      </c>
      <c r="L13545" s="2">
        <v>91.4</v>
      </c>
    </row>
    <row r="13546" spans="1:12" x14ac:dyDescent="0.25">
      <c r="A13546">
        <v>76856</v>
      </c>
      <c r="B13546" s="2">
        <v>40.347470000000001</v>
      </c>
      <c r="C13546" s="3">
        <v>3654</v>
      </c>
      <c r="E13546" t="s">
        <v>5318</v>
      </c>
      <c r="F13546" s="4" t="s">
        <v>13752</v>
      </c>
      <c r="G13546" s="5">
        <v>2717</v>
      </c>
      <c r="H13546" s="6">
        <v>0.2468727</v>
      </c>
      <c r="I13546" s="7">
        <v>53.661000000000001</v>
      </c>
      <c r="J13546" s="2">
        <v>59</v>
      </c>
      <c r="K13546">
        <v>1</v>
      </c>
    </row>
    <row r="13547" spans="1:12" x14ac:dyDescent="0.25">
      <c r="A13547">
        <v>46770</v>
      </c>
      <c r="B13547" s="2">
        <v>40.34637</v>
      </c>
      <c r="C13547" s="3">
        <v>2724</v>
      </c>
      <c r="D13547" s="4">
        <v>23060</v>
      </c>
      <c r="E13547" t="s">
        <v>8901</v>
      </c>
      <c r="F13547" s="4" t="s">
        <v>8800</v>
      </c>
      <c r="G13547" s="5">
        <v>1866</v>
      </c>
      <c r="H13547" s="6">
        <v>0.15969990000000001</v>
      </c>
      <c r="I13547" s="7">
        <v>68.724999999999994</v>
      </c>
    </row>
    <row r="13548" spans="1:12" x14ac:dyDescent="0.25">
      <c r="A13548">
        <v>92115</v>
      </c>
      <c r="B13548" s="2">
        <v>40.337699999999998</v>
      </c>
      <c r="C13548" s="3">
        <v>61717</v>
      </c>
      <c r="D13548" s="4">
        <v>41740</v>
      </c>
      <c r="E13548" t="s">
        <v>14226</v>
      </c>
      <c r="F13548" s="4" t="s">
        <v>15368</v>
      </c>
      <c r="G13548" s="5">
        <v>34347</v>
      </c>
      <c r="H13548" s="6">
        <v>0.27661799999999998</v>
      </c>
      <c r="I13548" s="7">
        <v>48.518999999999998</v>
      </c>
      <c r="J13548" s="2">
        <v>35.971400000000003</v>
      </c>
      <c r="K13548">
        <v>35</v>
      </c>
      <c r="L13548" s="2">
        <v>28</v>
      </c>
    </row>
    <row r="13549" spans="1:12" x14ac:dyDescent="0.25">
      <c r="A13549">
        <v>62961</v>
      </c>
      <c r="B13549" s="2">
        <v>40.329479999999997</v>
      </c>
      <c r="C13549" s="3">
        <v>48</v>
      </c>
      <c r="E13549" t="s">
        <v>12087</v>
      </c>
      <c r="F13549" s="4" t="s">
        <v>11490</v>
      </c>
      <c r="G13549" s="5">
        <v>37</v>
      </c>
      <c r="H13549" s="6">
        <v>0.1052632</v>
      </c>
      <c r="I13549" s="7">
        <v>78.125</v>
      </c>
    </row>
    <row r="13550" spans="1:12" x14ac:dyDescent="0.25">
      <c r="A13550">
        <v>25430</v>
      </c>
      <c r="B13550" s="2">
        <v>40.328069999999997</v>
      </c>
      <c r="C13550" s="3">
        <v>8427</v>
      </c>
      <c r="D13550" s="4">
        <v>47900</v>
      </c>
      <c r="E13550" t="s">
        <v>5335</v>
      </c>
      <c r="F13550" s="4" t="s">
        <v>5144</v>
      </c>
      <c r="G13550" s="5">
        <v>5854</v>
      </c>
      <c r="H13550" s="6">
        <v>0.1735565</v>
      </c>
      <c r="I13550" s="7">
        <v>66.313000000000002</v>
      </c>
      <c r="J13550" s="2">
        <v>53.75</v>
      </c>
      <c r="K13550">
        <v>4</v>
      </c>
    </row>
    <row r="13551" spans="1:12" x14ac:dyDescent="0.25">
      <c r="A13551">
        <v>99683</v>
      </c>
      <c r="B13551" s="2">
        <v>40.32658</v>
      </c>
      <c r="C13551" s="3">
        <v>544</v>
      </c>
      <c r="D13551" s="4">
        <v>11260</v>
      </c>
      <c r="E13551" t="s">
        <v>16699</v>
      </c>
      <c r="F13551" s="4" t="s">
        <v>16604</v>
      </c>
      <c r="G13551" s="5">
        <v>372</v>
      </c>
      <c r="H13551" s="6">
        <v>0.13172039999999999</v>
      </c>
      <c r="I13551" s="7">
        <v>73.542000000000002</v>
      </c>
    </row>
    <row r="13552" spans="1:12" x14ac:dyDescent="0.25">
      <c r="A13552">
        <v>72774</v>
      </c>
      <c r="B13552" s="2">
        <v>40.325470000000003</v>
      </c>
      <c r="C13552" s="3">
        <v>6269</v>
      </c>
      <c r="D13552" s="4">
        <v>22220</v>
      </c>
      <c r="E13552" t="s">
        <v>13437</v>
      </c>
      <c r="F13552" s="4" t="s">
        <v>13183</v>
      </c>
      <c r="G13552" s="5">
        <v>4278</v>
      </c>
      <c r="H13552" s="6">
        <v>0.2451507</v>
      </c>
      <c r="I13552" s="7">
        <v>53.936999999999998</v>
      </c>
      <c r="J13552" s="2">
        <v>58</v>
      </c>
      <c r="K13552">
        <v>1</v>
      </c>
    </row>
    <row r="13553" spans="1:12" x14ac:dyDescent="0.25">
      <c r="A13553">
        <v>19362</v>
      </c>
      <c r="B13553" s="2">
        <v>40.323439999999998</v>
      </c>
      <c r="C13553" s="3">
        <v>6432</v>
      </c>
      <c r="D13553" s="4">
        <v>37980</v>
      </c>
      <c r="E13553" t="s">
        <v>584</v>
      </c>
      <c r="F13553" s="4" t="s">
        <v>3003</v>
      </c>
      <c r="G13553" s="5">
        <v>4191</v>
      </c>
      <c r="H13553" s="6">
        <v>0.15863550000000001</v>
      </c>
      <c r="I13553" s="7">
        <v>68.884</v>
      </c>
    </row>
    <row r="13554" spans="1:12" x14ac:dyDescent="0.25">
      <c r="A13554">
        <v>95252</v>
      </c>
      <c r="B13554" s="2">
        <v>40.32</v>
      </c>
      <c r="C13554" s="3">
        <v>14142</v>
      </c>
      <c r="E13554" t="s">
        <v>10902</v>
      </c>
      <c r="F13554" s="4" t="s">
        <v>15368</v>
      </c>
      <c r="G13554" s="5">
        <v>10178</v>
      </c>
      <c r="H13554" s="6">
        <v>0.13204949999999999</v>
      </c>
      <c r="I13554" s="7">
        <v>73.475999999999999</v>
      </c>
      <c r="J13554" s="2">
        <v>53</v>
      </c>
      <c r="K13554">
        <v>2</v>
      </c>
    </row>
    <row r="13555" spans="1:12" x14ac:dyDescent="0.25">
      <c r="A13555">
        <v>13489</v>
      </c>
      <c r="B13555" s="2">
        <v>40.317459999999997</v>
      </c>
      <c r="C13555" s="3">
        <v>597</v>
      </c>
      <c r="E13555" t="s">
        <v>2633</v>
      </c>
      <c r="F13555" s="4" t="s">
        <v>1280</v>
      </c>
      <c r="G13555" s="5">
        <v>418</v>
      </c>
      <c r="H13555" s="6">
        <v>0.15071770000000001</v>
      </c>
      <c r="I13555" s="7">
        <v>70.25</v>
      </c>
    </row>
    <row r="13556" spans="1:12" x14ac:dyDescent="0.25">
      <c r="A13556">
        <v>65336</v>
      </c>
      <c r="B13556" s="2">
        <v>40.316600000000001</v>
      </c>
      <c r="C13556" s="3">
        <v>5361</v>
      </c>
      <c r="D13556" s="4">
        <v>47660</v>
      </c>
      <c r="E13556" t="s">
        <v>12397</v>
      </c>
      <c r="F13556" s="4" t="s">
        <v>12102</v>
      </c>
      <c r="G13556" s="5">
        <v>3173</v>
      </c>
      <c r="H13556" s="6">
        <v>0.1859439</v>
      </c>
      <c r="I13556" s="7">
        <v>64.159000000000006</v>
      </c>
      <c r="J13556" s="2">
        <v>64.5</v>
      </c>
      <c r="K13556">
        <v>4</v>
      </c>
    </row>
    <row r="13557" spans="1:12" x14ac:dyDescent="0.25">
      <c r="A13557">
        <v>17756</v>
      </c>
      <c r="B13557" s="2">
        <v>40.313560000000003</v>
      </c>
      <c r="C13557" s="3">
        <v>12598</v>
      </c>
      <c r="D13557" s="4">
        <v>48700</v>
      </c>
      <c r="E13557" t="s">
        <v>3849</v>
      </c>
      <c r="F13557" s="4" t="s">
        <v>3003</v>
      </c>
      <c r="G13557" s="5">
        <v>9524</v>
      </c>
      <c r="H13557" s="6">
        <v>0.18183730000000001</v>
      </c>
      <c r="I13557" s="7">
        <v>64.867999999999995</v>
      </c>
      <c r="J13557" s="2">
        <v>54.833300000000001</v>
      </c>
      <c r="K13557">
        <v>6</v>
      </c>
    </row>
    <row r="13558" spans="1:12" x14ac:dyDescent="0.25">
      <c r="A13558">
        <v>19057</v>
      </c>
      <c r="B13558" s="2">
        <v>40.308300000000003</v>
      </c>
      <c r="C13558" s="3">
        <v>17754</v>
      </c>
      <c r="D13558" s="4">
        <v>37980</v>
      </c>
      <c r="E13558" t="s">
        <v>2005</v>
      </c>
      <c r="F13558" s="4" t="s">
        <v>3003</v>
      </c>
      <c r="G13558" s="5">
        <v>12437</v>
      </c>
      <c r="H13558" s="6">
        <v>0.13531109999999999</v>
      </c>
      <c r="I13558" s="7">
        <v>72.908000000000001</v>
      </c>
      <c r="J13558" s="2">
        <v>37.666699999999999</v>
      </c>
      <c r="K13558">
        <v>3</v>
      </c>
    </row>
    <row r="13559" spans="1:12" x14ac:dyDescent="0.25">
      <c r="A13559">
        <v>68367</v>
      </c>
      <c r="B13559" s="2">
        <v>40.305250000000001</v>
      </c>
      <c r="C13559" s="3">
        <v>451</v>
      </c>
      <c r="E13559" t="s">
        <v>6262</v>
      </c>
      <c r="F13559" s="4" t="s">
        <v>12738</v>
      </c>
      <c r="G13559" s="5">
        <v>337</v>
      </c>
      <c r="H13559" s="6">
        <v>0.15726999999999999</v>
      </c>
      <c r="I13559" s="7">
        <v>69.106999999999999</v>
      </c>
    </row>
    <row r="13560" spans="1:12" x14ac:dyDescent="0.25">
      <c r="A13560">
        <v>18351</v>
      </c>
      <c r="B13560" s="2">
        <v>40.305079999999997</v>
      </c>
      <c r="C13560" s="3">
        <v>523</v>
      </c>
      <c r="D13560" s="4">
        <v>10900</v>
      </c>
      <c r="E13560" t="s">
        <v>765</v>
      </c>
      <c r="F13560" s="4" t="s">
        <v>3003</v>
      </c>
      <c r="G13560" s="5">
        <v>377</v>
      </c>
      <c r="H13560" s="6">
        <v>0.2493369</v>
      </c>
      <c r="I13560" s="7">
        <v>53.194000000000003</v>
      </c>
    </row>
    <row r="13561" spans="1:12" x14ac:dyDescent="0.25">
      <c r="A13561">
        <v>19150</v>
      </c>
      <c r="B13561" s="2">
        <v>40.300759999999997</v>
      </c>
      <c r="C13561" s="3">
        <v>25281</v>
      </c>
      <c r="D13561" s="4">
        <v>37980</v>
      </c>
      <c r="E13561" t="s">
        <v>2682</v>
      </c>
      <c r="F13561" s="4" t="s">
        <v>3003</v>
      </c>
      <c r="G13561" s="5">
        <v>17663</v>
      </c>
      <c r="H13561" s="6">
        <v>0.23178399999999999</v>
      </c>
      <c r="I13561" s="7">
        <v>56.226999999999997</v>
      </c>
      <c r="J13561" s="2">
        <v>28.875</v>
      </c>
      <c r="K13561">
        <v>8</v>
      </c>
    </row>
    <row r="13562" spans="1:12" x14ac:dyDescent="0.25">
      <c r="A13562">
        <v>50544</v>
      </c>
      <c r="B13562" s="2">
        <v>40.296439999999997</v>
      </c>
      <c r="C13562" s="3">
        <v>601</v>
      </c>
      <c r="D13562" s="4">
        <v>22700</v>
      </c>
      <c r="E13562" t="s">
        <v>9738</v>
      </c>
      <c r="F13562" s="4" t="s">
        <v>9593</v>
      </c>
      <c r="G13562" s="5">
        <v>381</v>
      </c>
      <c r="H13562" s="6">
        <v>0.24083769999999999</v>
      </c>
      <c r="I13562" s="7">
        <v>54.658999999999999</v>
      </c>
    </row>
    <row r="13563" spans="1:12" x14ac:dyDescent="0.25">
      <c r="A13563">
        <v>95338</v>
      </c>
      <c r="B13563" s="2">
        <v>40.294370000000001</v>
      </c>
      <c r="C13563" s="3">
        <v>11074</v>
      </c>
      <c r="E13563" t="s">
        <v>15865</v>
      </c>
      <c r="F13563" s="4" t="s">
        <v>15368</v>
      </c>
      <c r="G13563" s="5">
        <v>8270</v>
      </c>
      <c r="H13563" s="6">
        <v>0.20227300000000001</v>
      </c>
      <c r="I13563" s="7">
        <v>61.317999999999998</v>
      </c>
      <c r="J13563" s="2">
        <v>41</v>
      </c>
      <c r="K13563">
        <v>2</v>
      </c>
    </row>
    <row r="13564" spans="1:12" x14ac:dyDescent="0.25">
      <c r="A13564">
        <v>17102</v>
      </c>
      <c r="B13564" s="2">
        <v>40.290970000000002</v>
      </c>
      <c r="C13564" s="3">
        <v>8256</v>
      </c>
      <c r="D13564" s="4">
        <v>25420</v>
      </c>
      <c r="E13564" t="s">
        <v>3725</v>
      </c>
      <c r="F13564" s="4" t="s">
        <v>3003</v>
      </c>
      <c r="G13564" s="5">
        <v>5934</v>
      </c>
      <c r="H13564" s="6">
        <v>0.33367039999999998</v>
      </c>
      <c r="I13564" s="7">
        <v>38.607999999999997</v>
      </c>
      <c r="J13564" s="2">
        <v>42.777799999999999</v>
      </c>
      <c r="K13564">
        <v>9</v>
      </c>
    </row>
    <row r="13565" spans="1:12" x14ac:dyDescent="0.25">
      <c r="A13565">
        <v>80459</v>
      </c>
      <c r="B13565" s="2">
        <v>40.289169999999999</v>
      </c>
      <c r="C13565" s="3">
        <v>2651</v>
      </c>
      <c r="E13565" t="s">
        <v>14498</v>
      </c>
      <c r="F13565" s="4" t="s">
        <v>14477</v>
      </c>
      <c r="G13565" s="5">
        <v>1593</v>
      </c>
      <c r="H13565" s="6">
        <v>0.17942279999999999</v>
      </c>
      <c r="I13565" s="7">
        <v>65.260000000000005</v>
      </c>
    </row>
    <row r="13566" spans="1:12" x14ac:dyDescent="0.25">
      <c r="A13566">
        <v>56278</v>
      </c>
      <c r="B13566" s="2">
        <v>40.288310000000003</v>
      </c>
      <c r="C13566" s="3">
        <v>2783</v>
      </c>
      <c r="E13566" t="s">
        <v>9201</v>
      </c>
      <c r="F13566" s="4" t="s">
        <v>10428</v>
      </c>
      <c r="G13566" s="5">
        <v>2016</v>
      </c>
      <c r="H13566" s="6">
        <v>0.22905310000000001</v>
      </c>
      <c r="I13566" s="7">
        <v>56.683</v>
      </c>
    </row>
    <row r="13567" spans="1:12" x14ac:dyDescent="0.25">
      <c r="A13567">
        <v>1020</v>
      </c>
      <c r="B13567" s="2">
        <v>40.282510000000002</v>
      </c>
      <c r="C13567" s="3">
        <v>30593</v>
      </c>
      <c r="D13567" s="4">
        <v>44140</v>
      </c>
      <c r="E13567" t="s">
        <v>30</v>
      </c>
      <c r="F13567" s="4" t="s">
        <v>21</v>
      </c>
      <c r="G13567" s="5">
        <v>22209</v>
      </c>
      <c r="H13567" s="6">
        <v>0.1775777</v>
      </c>
      <c r="I13567" s="7">
        <v>65.572999999999993</v>
      </c>
      <c r="J13567" s="2">
        <v>61.6</v>
      </c>
      <c r="K13567">
        <v>10</v>
      </c>
      <c r="L13567" s="9">
        <v>100</v>
      </c>
    </row>
    <row r="13568" spans="1:12" x14ac:dyDescent="0.25">
      <c r="A13568">
        <v>58461</v>
      </c>
      <c r="B13568" s="2">
        <v>40.27711</v>
      </c>
      <c r="C13568" s="3">
        <v>453</v>
      </c>
      <c r="E13568" t="s">
        <v>11178</v>
      </c>
      <c r="F13568" s="4" t="s">
        <v>11069</v>
      </c>
      <c r="G13568" s="5">
        <v>372</v>
      </c>
      <c r="H13568" s="6">
        <v>0.15013399999999999</v>
      </c>
      <c r="I13568" s="7">
        <v>70.313000000000002</v>
      </c>
    </row>
    <row r="13569" spans="1:11" x14ac:dyDescent="0.25">
      <c r="A13569">
        <v>21795</v>
      </c>
      <c r="B13569" s="2">
        <v>40.27543</v>
      </c>
      <c r="C13569" s="3">
        <v>9225</v>
      </c>
      <c r="D13569" s="4">
        <v>25180</v>
      </c>
      <c r="E13569" t="s">
        <v>3832</v>
      </c>
      <c r="F13569" s="4" t="s">
        <v>4361</v>
      </c>
      <c r="G13569" s="5">
        <v>6627</v>
      </c>
      <c r="H13569" s="6">
        <v>0.1652082</v>
      </c>
      <c r="I13569" s="7">
        <v>67.704999999999998</v>
      </c>
      <c r="J13569" s="2">
        <v>72</v>
      </c>
      <c r="K13569">
        <v>1</v>
      </c>
    </row>
    <row r="13570" spans="1:11" x14ac:dyDescent="0.25">
      <c r="A13570">
        <v>58762</v>
      </c>
      <c r="B13570" s="2">
        <v>40.273800000000001</v>
      </c>
      <c r="C13570" s="3">
        <v>250</v>
      </c>
      <c r="E13570" t="s">
        <v>3745</v>
      </c>
      <c r="F13570" s="4" t="s">
        <v>11069</v>
      </c>
      <c r="G13570" s="5">
        <v>192</v>
      </c>
      <c r="H13570" s="6">
        <v>0.1302083</v>
      </c>
      <c r="I13570" s="7">
        <v>73.75</v>
      </c>
    </row>
    <row r="13571" spans="1:11" x14ac:dyDescent="0.25">
      <c r="A13571">
        <v>15120</v>
      </c>
      <c r="B13571" s="2">
        <v>40.270530000000001</v>
      </c>
      <c r="C13571" s="3">
        <v>18677</v>
      </c>
      <c r="D13571" s="4">
        <v>38300</v>
      </c>
      <c r="E13571" t="s">
        <v>3067</v>
      </c>
      <c r="F13571" s="4" t="s">
        <v>3003</v>
      </c>
      <c r="G13571" s="5">
        <v>13491</v>
      </c>
      <c r="H13571" s="6">
        <v>0.2126603</v>
      </c>
      <c r="I13571" s="7">
        <v>59.497</v>
      </c>
      <c r="J13571" s="2">
        <v>47.625</v>
      </c>
      <c r="K13571">
        <v>8</v>
      </c>
    </row>
    <row r="13572" spans="1:11" x14ac:dyDescent="0.25">
      <c r="A13572">
        <v>12852</v>
      </c>
      <c r="B13572" s="2">
        <v>40.267209999999999</v>
      </c>
      <c r="C13572" s="3">
        <v>493</v>
      </c>
      <c r="E13572" t="s">
        <v>2388</v>
      </c>
      <c r="F13572" s="4" t="s">
        <v>1280</v>
      </c>
      <c r="G13572" s="5">
        <v>372</v>
      </c>
      <c r="H13572" s="6">
        <v>0.22580639999999999</v>
      </c>
      <c r="I13572" s="7">
        <v>57.222000000000001</v>
      </c>
      <c r="J13572" s="2">
        <v>33</v>
      </c>
      <c r="K13572">
        <v>1</v>
      </c>
    </row>
    <row r="13573" spans="1:11" x14ac:dyDescent="0.25">
      <c r="A13573">
        <v>78962</v>
      </c>
      <c r="B13573" s="2">
        <v>40.266190000000002</v>
      </c>
      <c r="C13573" s="3">
        <v>5297</v>
      </c>
      <c r="E13573" t="s">
        <v>14333</v>
      </c>
      <c r="F13573" s="4" t="s">
        <v>13752</v>
      </c>
      <c r="G13573" s="5">
        <v>3861</v>
      </c>
      <c r="H13573" s="6">
        <v>0.18772659999999999</v>
      </c>
      <c r="I13573" s="7">
        <v>63.801000000000002</v>
      </c>
    </row>
    <row r="13574" spans="1:11" x14ac:dyDescent="0.25">
      <c r="A13574">
        <v>12742</v>
      </c>
      <c r="B13574" s="2">
        <v>40.265230000000003</v>
      </c>
      <c r="C13574" s="3">
        <v>289</v>
      </c>
      <c r="E13574" t="s">
        <v>2321</v>
      </c>
      <c r="F13574" s="4" t="s">
        <v>1280</v>
      </c>
      <c r="G13574" s="5">
        <v>177</v>
      </c>
      <c r="H13574" s="6">
        <v>0.14689269999999999</v>
      </c>
      <c r="I13574" s="7">
        <v>70.849999999999994</v>
      </c>
    </row>
    <row r="13575" spans="1:11" x14ac:dyDescent="0.25">
      <c r="A13575">
        <v>8093</v>
      </c>
      <c r="B13575" s="2">
        <v>40.263620000000003</v>
      </c>
      <c r="C13575" s="3">
        <v>9814</v>
      </c>
      <c r="D13575" s="4">
        <v>37980</v>
      </c>
      <c r="E13575" t="s">
        <v>1637</v>
      </c>
      <c r="F13575" s="4" t="s">
        <v>1341</v>
      </c>
      <c r="G13575" s="5">
        <v>6563</v>
      </c>
      <c r="H13575" s="6">
        <v>0.16943469999999999</v>
      </c>
      <c r="I13575" s="7">
        <v>66.953000000000003</v>
      </c>
      <c r="J13575" s="2">
        <v>67</v>
      </c>
      <c r="K13575">
        <v>1</v>
      </c>
    </row>
    <row r="13576" spans="1:11" x14ac:dyDescent="0.25">
      <c r="A13576">
        <v>17304</v>
      </c>
      <c r="B13576" s="2">
        <v>40.261539999999997</v>
      </c>
      <c r="C13576" s="3">
        <v>2956</v>
      </c>
      <c r="D13576" s="4">
        <v>23900</v>
      </c>
      <c r="E13576" t="s">
        <v>3767</v>
      </c>
      <c r="F13576" s="4" t="s">
        <v>3003</v>
      </c>
      <c r="G13576" s="5">
        <v>2098</v>
      </c>
      <c r="H13576" s="6">
        <v>0.1734986</v>
      </c>
      <c r="I13576" s="7">
        <v>66.25</v>
      </c>
      <c r="J13576" s="2">
        <v>37.5</v>
      </c>
      <c r="K13576">
        <v>2</v>
      </c>
    </row>
    <row r="13577" spans="1:11" x14ac:dyDescent="0.25">
      <c r="A13577">
        <v>43619</v>
      </c>
      <c r="B13577" s="2">
        <v>40.25976</v>
      </c>
      <c r="C13577" s="3">
        <v>7763</v>
      </c>
      <c r="D13577" s="4">
        <v>45780</v>
      </c>
      <c r="E13577" t="s">
        <v>571</v>
      </c>
      <c r="F13577" s="4" t="s">
        <v>8295</v>
      </c>
      <c r="G13577" s="5">
        <v>5340</v>
      </c>
      <c r="H13577" s="6">
        <v>0.16273409999999999</v>
      </c>
      <c r="I13577" s="7">
        <v>68.11</v>
      </c>
      <c r="J13577" s="2">
        <v>44</v>
      </c>
      <c r="K13577">
        <v>1</v>
      </c>
    </row>
    <row r="13578" spans="1:11" x14ac:dyDescent="0.25">
      <c r="A13578">
        <v>59324</v>
      </c>
      <c r="B13578" s="2">
        <v>40.258339999999997</v>
      </c>
      <c r="C13578" s="3">
        <v>852</v>
      </c>
      <c r="E13578" t="s">
        <v>11357</v>
      </c>
      <c r="F13578" s="4" t="s">
        <v>11278</v>
      </c>
      <c r="G13578" s="5">
        <v>624</v>
      </c>
      <c r="H13578" s="6">
        <v>0.18589739999999999</v>
      </c>
      <c r="I13578" s="7">
        <v>64.106999999999999</v>
      </c>
    </row>
    <row r="13579" spans="1:11" x14ac:dyDescent="0.25">
      <c r="A13579">
        <v>29074</v>
      </c>
      <c r="B13579" s="2">
        <v>40.258159999999997</v>
      </c>
      <c r="C13579" s="3">
        <v>112</v>
      </c>
      <c r="D13579" s="4">
        <v>17900</v>
      </c>
      <c r="E13579" t="s">
        <v>6159</v>
      </c>
      <c r="F13579" s="4" t="s">
        <v>6130</v>
      </c>
      <c r="G13579" s="5">
        <v>104</v>
      </c>
      <c r="H13579" s="6">
        <v>0.3714286</v>
      </c>
      <c r="I13579" s="7">
        <v>32.042000000000002</v>
      </c>
    </row>
    <row r="13580" spans="1:11" x14ac:dyDescent="0.25">
      <c r="A13580">
        <v>99756</v>
      </c>
      <c r="B13580" s="2">
        <v>40.258130000000001</v>
      </c>
      <c r="C13580" s="3">
        <v>79</v>
      </c>
      <c r="E13580" t="s">
        <v>16729</v>
      </c>
      <c r="F13580" s="4" t="s">
        <v>16604</v>
      </c>
      <c r="G13580" s="5">
        <v>57</v>
      </c>
      <c r="H13580" s="6">
        <v>0.122807</v>
      </c>
      <c r="I13580" s="7">
        <v>75</v>
      </c>
    </row>
    <row r="13581" spans="1:11" x14ac:dyDescent="0.25">
      <c r="A13581">
        <v>98256</v>
      </c>
      <c r="B13581" s="2">
        <v>40.258009999999999</v>
      </c>
      <c r="C13581" s="3">
        <v>509</v>
      </c>
      <c r="D13581" s="4">
        <v>42660</v>
      </c>
      <c r="E13581" t="s">
        <v>16378</v>
      </c>
      <c r="F13581" s="4" t="s">
        <v>16344</v>
      </c>
      <c r="G13581" s="5">
        <v>421</v>
      </c>
      <c r="H13581" s="6">
        <v>0.20902609999999999</v>
      </c>
      <c r="I13581" s="7">
        <v>60.095999999999997</v>
      </c>
    </row>
    <row r="13582" spans="1:11" x14ac:dyDescent="0.25">
      <c r="A13582">
        <v>75420</v>
      </c>
      <c r="B13582" s="2">
        <v>40.257719999999999</v>
      </c>
      <c r="C13582" s="3">
        <v>990</v>
      </c>
      <c r="D13582" s="4">
        <v>44860</v>
      </c>
      <c r="E13582" t="s">
        <v>12159</v>
      </c>
      <c r="F13582" s="4" t="s">
        <v>13752</v>
      </c>
      <c r="G13582" s="5">
        <v>791</v>
      </c>
      <c r="H13582" s="6">
        <v>0.16919190000000001</v>
      </c>
      <c r="I13582" s="7">
        <v>66.978999999999999</v>
      </c>
    </row>
    <row r="13583" spans="1:11" x14ac:dyDescent="0.25">
      <c r="A13583">
        <v>44677</v>
      </c>
      <c r="B13583" s="2">
        <v>40.25714</v>
      </c>
      <c r="C13583" s="3">
        <v>2480</v>
      </c>
      <c r="D13583" s="4">
        <v>49300</v>
      </c>
      <c r="E13583" t="s">
        <v>5496</v>
      </c>
      <c r="F13583" s="4" t="s">
        <v>8295</v>
      </c>
      <c r="G13583" s="5">
        <v>1633</v>
      </c>
      <c r="H13583" s="6">
        <v>0.20746629999999999</v>
      </c>
      <c r="I13583" s="7">
        <v>60.362000000000002</v>
      </c>
      <c r="J13583" s="2">
        <v>53</v>
      </c>
      <c r="K13583">
        <v>1</v>
      </c>
    </row>
    <row r="13584" spans="1:11" x14ac:dyDescent="0.25">
      <c r="A13584">
        <v>13776</v>
      </c>
      <c r="B13584" s="2">
        <v>40.25665</v>
      </c>
      <c r="C13584" s="3">
        <v>550</v>
      </c>
      <c r="D13584" s="4">
        <v>36580</v>
      </c>
      <c r="E13584" t="s">
        <v>2716</v>
      </c>
      <c r="F13584" s="4" t="s">
        <v>1280</v>
      </c>
      <c r="G13584" s="5">
        <v>409</v>
      </c>
      <c r="H13584" s="6">
        <v>0.22195119999999999</v>
      </c>
      <c r="I13584" s="7">
        <v>57.856999999999999</v>
      </c>
      <c r="J13584" s="2">
        <v>46</v>
      </c>
      <c r="K13584">
        <v>1</v>
      </c>
    </row>
    <row r="13585" spans="1:12" x14ac:dyDescent="0.25">
      <c r="A13585">
        <v>52038</v>
      </c>
      <c r="B13585" s="2">
        <v>40.256480000000003</v>
      </c>
      <c r="C13585" s="3">
        <v>426</v>
      </c>
      <c r="E13585" t="s">
        <v>2964</v>
      </c>
      <c r="F13585" s="4" t="s">
        <v>9593</v>
      </c>
      <c r="G13585" s="5">
        <v>321</v>
      </c>
      <c r="H13585" s="6">
        <v>0.1149068</v>
      </c>
      <c r="I13585" s="7">
        <v>76.353999999999999</v>
      </c>
    </row>
    <row r="13586" spans="1:12" x14ac:dyDescent="0.25">
      <c r="A13586">
        <v>43333</v>
      </c>
      <c r="B13586" s="2">
        <v>40.25629</v>
      </c>
      <c r="C13586" s="3">
        <v>575</v>
      </c>
      <c r="D13586" s="4">
        <v>13340</v>
      </c>
      <c r="E13586" t="s">
        <v>3690</v>
      </c>
      <c r="F13586" s="4" t="s">
        <v>8295</v>
      </c>
      <c r="G13586" s="5">
        <v>474</v>
      </c>
      <c r="H13586" s="6">
        <v>0.20886080000000001</v>
      </c>
      <c r="I13586" s="7">
        <v>60.113999999999997</v>
      </c>
      <c r="J13586" s="2">
        <v>62</v>
      </c>
      <c r="K13586">
        <v>1</v>
      </c>
    </row>
    <row r="13587" spans="1:12" x14ac:dyDescent="0.25">
      <c r="A13587">
        <v>71118</v>
      </c>
      <c r="B13587" s="2">
        <v>40.252000000000002</v>
      </c>
      <c r="C13587" s="3">
        <v>27031</v>
      </c>
      <c r="D13587" s="4">
        <v>43340</v>
      </c>
      <c r="E13587" t="s">
        <v>13113</v>
      </c>
      <c r="F13587" s="4" t="s">
        <v>12927</v>
      </c>
      <c r="G13587" s="5">
        <v>17430</v>
      </c>
      <c r="H13587" s="6">
        <v>0.2090648</v>
      </c>
      <c r="I13587" s="7">
        <v>60.078000000000003</v>
      </c>
      <c r="J13587" s="2">
        <v>56.333300000000001</v>
      </c>
      <c r="K13587">
        <v>6</v>
      </c>
    </row>
    <row r="13588" spans="1:12" x14ac:dyDescent="0.25">
      <c r="A13588">
        <v>13163</v>
      </c>
      <c r="B13588" s="2">
        <v>40.247770000000003</v>
      </c>
      <c r="C13588" s="3">
        <v>342</v>
      </c>
      <c r="D13588" s="4">
        <v>45060</v>
      </c>
      <c r="E13588" t="s">
        <v>2543</v>
      </c>
      <c r="F13588" s="4" t="s">
        <v>1280</v>
      </c>
      <c r="G13588" s="5">
        <v>263</v>
      </c>
      <c r="H13588" s="6">
        <v>0.16730039999999999</v>
      </c>
      <c r="I13588" s="7">
        <v>67.292000000000002</v>
      </c>
      <c r="J13588" s="2">
        <v>65</v>
      </c>
      <c r="K13588">
        <v>1</v>
      </c>
    </row>
    <row r="13589" spans="1:12" x14ac:dyDescent="0.25">
      <c r="A13589">
        <v>50518</v>
      </c>
      <c r="B13589" s="2">
        <v>40.24765</v>
      </c>
      <c r="C13589" s="3">
        <v>442</v>
      </c>
      <c r="D13589" s="4">
        <v>22700</v>
      </c>
      <c r="E13589" t="s">
        <v>9722</v>
      </c>
      <c r="F13589" s="4" t="s">
        <v>9593</v>
      </c>
      <c r="G13589" s="5">
        <v>250</v>
      </c>
      <c r="H13589" s="6">
        <v>0.12748999999999999</v>
      </c>
      <c r="I13589" s="7">
        <v>74.167000000000002</v>
      </c>
      <c r="J13589" s="2">
        <v>49</v>
      </c>
      <c r="K13589">
        <v>1</v>
      </c>
    </row>
    <row r="13590" spans="1:12" x14ac:dyDescent="0.25">
      <c r="A13590">
        <v>79518</v>
      </c>
      <c r="B13590" s="2">
        <v>40.24756</v>
      </c>
      <c r="C13590" s="3">
        <v>163</v>
      </c>
      <c r="E13590" t="s">
        <v>3505</v>
      </c>
      <c r="F13590" s="4" t="s">
        <v>13752</v>
      </c>
      <c r="G13590" s="5">
        <v>115</v>
      </c>
      <c r="H13590" s="6">
        <v>0.23478260000000001</v>
      </c>
      <c r="I13590" s="7">
        <v>55.625</v>
      </c>
    </row>
    <row r="13591" spans="1:12" x14ac:dyDescent="0.25">
      <c r="A13591">
        <v>78142</v>
      </c>
      <c r="B13591" s="2">
        <v>40.247509999999998</v>
      </c>
      <c r="C13591" s="3">
        <v>126</v>
      </c>
      <c r="D13591" s="4">
        <v>13300</v>
      </c>
      <c r="E13591" t="s">
        <v>14191</v>
      </c>
      <c r="F13591" s="4" t="s">
        <v>13752</v>
      </c>
      <c r="G13591" s="5">
        <v>98</v>
      </c>
      <c r="H13591" s="6">
        <v>0.15151519999999999</v>
      </c>
      <c r="I13591" s="7">
        <v>70</v>
      </c>
    </row>
    <row r="13592" spans="1:12" x14ac:dyDescent="0.25">
      <c r="A13592">
        <v>53916</v>
      </c>
      <c r="B13592" s="2">
        <v>40.243749999999999</v>
      </c>
      <c r="C13592" s="3">
        <v>22482</v>
      </c>
      <c r="D13592" s="4">
        <v>13180</v>
      </c>
      <c r="E13592" t="s">
        <v>8229</v>
      </c>
      <c r="F13592" s="4" t="s">
        <v>10031</v>
      </c>
      <c r="G13592" s="5">
        <v>15619</v>
      </c>
      <c r="H13592" s="6">
        <v>0.19820740000000001</v>
      </c>
      <c r="I13592" s="7">
        <v>61.93</v>
      </c>
      <c r="J13592" s="2">
        <v>52</v>
      </c>
      <c r="K13592">
        <v>6</v>
      </c>
    </row>
    <row r="13593" spans="1:12" x14ac:dyDescent="0.25">
      <c r="A13593">
        <v>70710</v>
      </c>
      <c r="B13593" s="2">
        <v>40.23939</v>
      </c>
      <c r="C13593" s="3">
        <v>4004</v>
      </c>
      <c r="D13593" s="4">
        <v>12940</v>
      </c>
      <c r="E13593" t="s">
        <v>13052</v>
      </c>
      <c r="F13593" s="4" t="s">
        <v>12927</v>
      </c>
      <c r="G13593" s="5">
        <v>2568</v>
      </c>
      <c r="H13593" s="6">
        <v>0.21378510000000001</v>
      </c>
      <c r="I13593" s="7">
        <v>59.235999999999997</v>
      </c>
    </row>
    <row r="13594" spans="1:12" x14ac:dyDescent="0.25">
      <c r="A13594">
        <v>49837</v>
      </c>
      <c r="B13594" s="2">
        <v>40.237079999999999</v>
      </c>
      <c r="C13594" s="3">
        <v>9552</v>
      </c>
      <c r="D13594" s="4">
        <v>21540</v>
      </c>
      <c r="E13594" t="s">
        <v>1559</v>
      </c>
      <c r="F13594" s="4" t="s">
        <v>9106</v>
      </c>
      <c r="G13594" s="5">
        <v>7057</v>
      </c>
      <c r="H13594" s="6">
        <v>0.215389</v>
      </c>
      <c r="I13594" s="7">
        <v>58.957999999999998</v>
      </c>
      <c r="J13594" s="2">
        <v>49.375</v>
      </c>
      <c r="K13594">
        <v>8</v>
      </c>
    </row>
    <row r="13595" spans="1:12" x14ac:dyDescent="0.25">
      <c r="A13595">
        <v>47921</v>
      </c>
      <c r="B13595" s="2">
        <v>40.235219999999998</v>
      </c>
      <c r="C13595" s="3">
        <v>1065</v>
      </c>
      <c r="D13595" s="4">
        <v>29200</v>
      </c>
      <c r="E13595" t="s">
        <v>3184</v>
      </c>
      <c r="F13595" s="4" t="s">
        <v>8800</v>
      </c>
      <c r="G13595" s="5">
        <v>750</v>
      </c>
      <c r="H13595" s="6">
        <v>0.2053333</v>
      </c>
      <c r="I13595" s="7">
        <v>60.694000000000003</v>
      </c>
    </row>
    <row r="13596" spans="1:12" x14ac:dyDescent="0.25">
      <c r="A13596">
        <v>49253</v>
      </c>
      <c r="B13596" s="2">
        <v>40.23442</v>
      </c>
      <c r="C13596" s="3">
        <v>3006</v>
      </c>
      <c r="D13596" s="4">
        <v>10300</v>
      </c>
      <c r="E13596" t="s">
        <v>9349</v>
      </c>
      <c r="F13596" s="4" t="s">
        <v>9106</v>
      </c>
      <c r="G13596" s="5">
        <v>2588</v>
      </c>
      <c r="H13596" s="6">
        <v>0.22758890000000001</v>
      </c>
      <c r="I13596" s="7">
        <v>56.847999999999999</v>
      </c>
    </row>
    <row r="13597" spans="1:12" x14ac:dyDescent="0.25">
      <c r="A13597">
        <v>48827</v>
      </c>
      <c r="B13597" s="2">
        <v>40.231290000000001</v>
      </c>
      <c r="C13597" s="3">
        <v>16150</v>
      </c>
      <c r="D13597" s="4">
        <v>29620</v>
      </c>
      <c r="E13597" t="s">
        <v>9276</v>
      </c>
      <c r="F13597" s="4" t="s">
        <v>9106</v>
      </c>
      <c r="G13597" s="5">
        <v>10470</v>
      </c>
      <c r="H13597" s="6">
        <v>0.17839749999999999</v>
      </c>
      <c r="I13597" s="7">
        <v>65.346999999999994</v>
      </c>
      <c r="J13597" s="2">
        <v>52.454500000000003</v>
      </c>
      <c r="K13597">
        <v>11</v>
      </c>
      <c r="L13597" s="2">
        <v>97</v>
      </c>
    </row>
    <row r="13598" spans="1:12" x14ac:dyDescent="0.25">
      <c r="A13598">
        <v>38387</v>
      </c>
      <c r="B13598" s="2">
        <v>40.228729999999999</v>
      </c>
      <c r="C13598" s="3">
        <v>377</v>
      </c>
      <c r="E13598" t="s">
        <v>463</v>
      </c>
      <c r="F13598" s="4" t="s">
        <v>7348</v>
      </c>
      <c r="G13598" s="5">
        <v>240</v>
      </c>
      <c r="H13598" s="6">
        <v>0.27385890000000002</v>
      </c>
      <c r="I13598" s="7">
        <v>48.845999999999997</v>
      </c>
      <c r="J13598" s="2">
        <v>69</v>
      </c>
      <c r="K13598">
        <v>1</v>
      </c>
    </row>
    <row r="13599" spans="1:12" x14ac:dyDescent="0.25">
      <c r="A13599">
        <v>54304</v>
      </c>
      <c r="B13599" s="2">
        <v>40.224060000000001</v>
      </c>
      <c r="C13599" s="3">
        <v>28329</v>
      </c>
      <c r="D13599" s="4">
        <v>24580</v>
      </c>
      <c r="E13599" t="s">
        <v>4928</v>
      </c>
      <c r="F13599" s="4" t="s">
        <v>10031</v>
      </c>
      <c r="G13599" s="5">
        <v>19304</v>
      </c>
      <c r="H13599" s="6">
        <v>0.2301078</v>
      </c>
      <c r="I13599" s="7">
        <v>56.402000000000001</v>
      </c>
      <c r="J13599" s="2">
        <v>45.1053</v>
      </c>
      <c r="K13599">
        <v>19</v>
      </c>
      <c r="L13599" s="2">
        <v>77.2</v>
      </c>
    </row>
    <row r="13600" spans="1:12" x14ac:dyDescent="0.25">
      <c r="A13600">
        <v>32548</v>
      </c>
      <c r="B13600" s="2">
        <v>40.216030000000003</v>
      </c>
      <c r="C13600" s="3">
        <v>20393</v>
      </c>
      <c r="D13600" s="4">
        <v>18880</v>
      </c>
      <c r="E13600" t="s">
        <v>6792</v>
      </c>
      <c r="F13600" s="4" t="s">
        <v>6689</v>
      </c>
      <c r="G13600" s="5">
        <v>14213</v>
      </c>
      <c r="H13600" s="6">
        <v>0.2292971</v>
      </c>
      <c r="I13600" s="7">
        <v>56.533999999999999</v>
      </c>
      <c r="J13600" s="2">
        <v>51.25</v>
      </c>
      <c r="K13600">
        <v>8</v>
      </c>
    </row>
    <row r="13601" spans="1:11" x14ac:dyDescent="0.25">
      <c r="A13601">
        <v>61488</v>
      </c>
      <c r="B13601" s="2">
        <v>40.212440000000001</v>
      </c>
      <c r="C13601" s="3">
        <v>1182</v>
      </c>
      <c r="D13601" s="4">
        <v>23660</v>
      </c>
      <c r="E13601" t="s">
        <v>11762</v>
      </c>
      <c r="F13601" s="4" t="s">
        <v>11490</v>
      </c>
      <c r="G13601" s="5">
        <v>777</v>
      </c>
      <c r="H13601" s="6">
        <v>0.16966580000000001</v>
      </c>
      <c r="I13601" s="7">
        <v>66.837999999999994</v>
      </c>
      <c r="J13601" s="2">
        <v>54</v>
      </c>
      <c r="K13601">
        <v>1</v>
      </c>
    </row>
    <row r="13602" spans="1:11" x14ac:dyDescent="0.25">
      <c r="A13602">
        <v>33922</v>
      </c>
      <c r="B13602" s="2">
        <v>40.211509999999997</v>
      </c>
      <c r="C13602" s="3">
        <v>3595</v>
      </c>
      <c r="D13602" s="4">
        <v>15980</v>
      </c>
      <c r="E13602" t="s">
        <v>6951</v>
      </c>
      <c r="F13602" s="4" t="s">
        <v>6689</v>
      </c>
      <c r="G13602" s="5">
        <v>3128</v>
      </c>
      <c r="H13602" s="6">
        <v>0.26246799999999998</v>
      </c>
      <c r="I13602" s="7">
        <v>50.8</v>
      </c>
    </row>
    <row r="13603" spans="1:11" x14ac:dyDescent="0.25">
      <c r="A13603">
        <v>24473</v>
      </c>
      <c r="B13603" s="2">
        <v>40.210610000000003</v>
      </c>
      <c r="C13603" s="3">
        <v>816</v>
      </c>
      <c r="E13603" t="s">
        <v>5079</v>
      </c>
      <c r="F13603" s="4" t="s">
        <v>4335</v>
      </c>
      <c r="G13603" s="5">
        <v>634</v>
      </c>
      <c r="H13603" s="6">
        <v>0.22047240000000001</v>
      </c>
      <c r="I13603" s="7">
        <v>58.055999999999997</v>
      </c>
    </row>
    <row r="13604" spans="1:11" x14ac:dyDescent="0.25">
      <c r="A13604">
        <v>46703</v>
      </c>
      <c r="B13604" s="2">
        <v>40.207810000000002</v>
      </c>
      <c r="C13604" s="3">
        <v>17607</v>
      </c>
      <c r="D13604" s="4">
        <v>11420</v>
      </c>
      <c r="E13604" t="s">
        <v>2760</v>
      </c>
      <c r="F13604" s="4" t="s">
        <v>8800</v>
      </c>
      <c r="G13604" s="5">
        <v>11071</v>
      </c>
      <c r="H13604" s="6">
        <v>0.2457551</v>
      </c>
      <c r="I13604" s="7">
        <v>53.686</v>
      </c>
      <c r="J13604" s="2">
        <v>67.75</v>
      </c>
      <c r="K13604">
        <v>4</v>
      </c>
    </row>
    <row r="13605" spans="1:11" x14ac:dyDescent="0.25">
      <c r="A13605">
        <v>48657</v>
      </c>
      <c r="B13605" s="2">
        <v>40.203780000000002</v>
      </c>
      <c r="C13605" s="3">
        <v>7953</v>
      </c>
      <c r="D13605" s="4">
        <v>33220</v>
      </c>
      <c r="E13605" t="s">
        <v>748</v>
      </c>
      <c r="F13605" s="4" t="s">
        <v>9106</v>
      </c>
      <c r="G13605" s="5">
        <v>5755</v>
      </c>
      <c r="H13605" s="6">
        <v>0.2135534</v>
      </c>
      <c r="I13605" s="7">
        <v>59.25</v>
      </c>
      <c r="J13605" s="2">
        <v>59.6</v>
      </c>
      <c r="K13605">
        <v>5</v>
      </c>
    </row>
    <row r="13606" spans="1:11" x14ac:dyDescent="0.25">
      <c r="A13606">
        <v>63747</v>
      </c>
      <c r="B13606" s="2">
        <v>40.20232</v>
      </c>
      <c r="C13606" s="3">
        <v>556</v>
      </c>
      <c r="D13606" s="4">
        <v>16020</v>
      </c>
      <c r="E13606" t="s">
        <v>12192</v>
      </c>
      <c r="F13606" s="4" t="s">
        <v>12102</v>
      </c>
      <c r="G13606" s="5">
        <v>361</v>
      </c>
      <c r="H13606" s="6">
        <v>0.2077562</v>
      </c>
      <c r="I13606" s="7">
        <v>60.25</v>
      </c>
    </row>
    <row r="13607" spans="1:11" x14ac:dyDescent="0.25">
      <c r="A13607">
        <v>12955</v>
      </c>
      <c r="B13607" s="2">
        <v>40.20214</v>
      </c>
      <c r="C13607" s="3">
        <v>465</v>
      </c>
      <c r="D13607" s="4">
        <v>38460</v>
      </c>
      <c r="E13607" t="s">
        <v>2436</v>
      </c>
      <c r="F13607" s="4" t="s">
        <v>1280</v>
      </c>
      <c r="G13607" s="5">
        <v>335</v>
      </c>
      <c r="H13607" s="6">
        <v>0.1607143</v>
      </c>
      <c r="I13607" s="7">
        <v>68.375</v>
      </c>
    </row>
    <row r="13608" spans="1:11" x14ac:dyDescent="0.25">
      <c r="A13608">
        <v>65065</v>
      </c>
      <c r="B13608" s="2">
        <v>40.200899999999997</v>
      </c>
      <c r="C13608" s="3">
        <v>6626</v>
      </c>
      <c r="E13608" t="s">
        <v>12362</v>
      </c>
      <c r="F13608" s="4" t="s">
        <v>12102</v>
      </c>
      <c r="G13608" s="5">
        <v>4869</v>
      </c>
      <c r="H13608" s="6">
        <v>0.249692</v>
      </c>
      <c r="I13608" s="7">
        <v>52.997</v>
      </c>
      <c r="J13608" s="2">
        <v>44</v>
      </c>
      <c r="K13608">
        <v>2</v>
      </c>
    </row>
    <row r="13609" spans="1:11" x14ac:dyDescent="0.25">
      <c r="A13609">
        <v>38348</v>
      </c>
      <c r="B13609" s="2">
        <v>40.199530000000003</v>
      </c>
      <c r="C13609" s="3">
        <v>1360</v>
      </c>
      <c r="E13609" t="s">
        <v>7572</v>
      </c>
      <c r="F13609" s="4" t="s">
        <v>7348</v>
      </c>
      <c r="G13609" s="5">
        <v>847</v>
      </c>
      <c r="H13609" s="6">
        <v>0.18181820000000001</v>
      </c>
      <c r="I13609" s="7">
        <v>64.721999999999994</v>
      </c>
    </row>
    <row r="13610" spans="1:11" x14ac:dyDescent="0.25">
      <c r="A13610">
        <v>54758</v>
      </c>
      <c r="B13610" s="2">
        <v>40.198549999999997</v>
      </c>
      <c r="C13610" s="3">
        <v>4710</v>
      </c>
      <c r="E13610" t="s">
        <v>9355</v>
      </c>
      <c r="F13610" s="4" t="s">
        <v>10031</v>
      </c>
      <c r="G13610" s="5">
        <v>3260</v>
      </c>
      <c r="H13610" s="6">
        <v>0.2091383</v>
      </c>
      <c r="I13610" s="7">
        <v>60</v>
      </c>
      <c r="J13610" s="2">
        <v>48</v>
      </c>
      <c r="K13610">
        <v>1</v>
      </c>
    </row>
    <row r="13611" spans="1:11" x14ac:dyDescent="0.25">
      <c r="A13611">
        <v>76579</v>
      </c>
      <c r="B13611" s="2">
        <v>40.197099999999999</v>
      </c>
      <c r="C13611" s="3">
        <v>4239</v>
      </c>
      <c r="D13611" s="4">
        <v>28660</v>
      </c>
      <c r="E13611" t="s">
        <v>605</v>
      </c>
      <c r="F13611" s="4" t="s">
        <v>13752</v>
      </c>
      <c r="G13611" s="5">
        <v>2812</v>
      </c>
      <c r="H13611" s="6">
        <v>0.16352649999999999</v>
      </c>
      <c r="I13611" s="7">
        <v>67.882000000000005</v>
      </c>
      <c r="J13611" s="2">
        <v>49</v>
      </c>
      <c r="K13611">
        <v>1</v>
      </c>
    </row>
    <row r="13612" spans="1:11" x14ac:dyDescent="0.25">
      <c r="A13612">
        <v>5083</v>
      </c>
      <c r="B13612" s="2">
        <v>40.196399999999997</v>
      </c>
      <c r="C13612" s="3">
        <v>131</v>
      </c>
      <c r="D13612" s="4">
        <v>17200</v>
      </c>
      <c r="E13612" t="s">
        <v>1055</v>
      </c>
      <c r="F13612" s="4" t="s">
        <v>1030</v>
      </c>
      <c r="G13612" s="5">
        <v>98</v>
      </c>
      <c r="H13612" s="6">
        <v>0.26262629999999998</v>
      </c>
      <c r="I13612" s="7">
        <v>50.75</v>
      </c>
    </row>
    <row r="13613" spans="1:11" x14ac:dyDescent="0.25">
      <c r="A13613">
        <v>85603</v>
      </c>
      <c r="B13613" s="2">
        <v>40.19511</v>
      </c>
      <c r="C13613" s="3">
        <v>6946</v>
      </c>
      <c r="D13613" s="4">
        <v>43420</v>
      </c>
      <c r="E13613" t="s">
        <v>11128</v>
      </c>
      <c r="F13613" s="4" t="s">
        <v>14962</v>
      </c>
      <c r="G13613" s="5">
        <v>5293</v>
      </c>
      <c r="H13613" s="6">
        <v>0.28566029999999998</v>
      </c>
      <c r="I13613" s="7">
        <v>46.765999999999998</v>
      </c>
      <c r="J13613" s="2">
        <v>56.571399999999997</v>
      </c>
      <c r="K13613">
        <v>7</v>
      </c>
    </row>
    <row r="13614" spans="1:11" x14ac:dyDescent="0.25">
      <c r="A13614">
        <v>58440</v>
      </c>
      <c r="B13614" s="2">
        <v>40.193809999999999</v>
      </c>
      <c r="C13614" s="3">
        <v>194</v>
      </c>
      <c r="E13614" t="s">
        <v>2792</v>
      </c>
      <c r="F13614" s="4" t="s">
        <v>11069</v>
      </c>
      <c r="G13614" s="5">
        <v>129</v>
      </c>
      <c r="H13614" s="6">
        <v>0.23076920000000001</v>
      </c>
      <c r="I13614" s="7">
        <v>56.25</v>
      </c>
    </row>
    <row r="13615" spans="1:11" x14ac:dyDescent="0.25">
      <c r="A13615">
        <v>69170</v>
      </c>
      <c r="B13615" s="2">
        <v>40.193710000000003</v>
      </c>
      <c r="C13615" s="3">
        <v>388</v>
      </c>
      <c r="D13615" s="4">
        <v>35820</v>
      </c>
      <c r="E13615" t="s">
        <v>429</v>
      </c>
      <c r="F13615" s="4" t="s">
        <v>12738</v>
      </c>
      <c r="G13615" s="5">
        <v>293</v>
      </c>
      <c r="H13615" s="6">
        <v>0.1331058</v>
      </c>
      <c r="I13615" s="7">
        <v>73.125</v>
      </c>
    </row>
    <row r="13616" spans="1:11" x14ac:dyDescent="0.25">
      <c r="A13616">
        <v>47580</v>
      </c>
      <c r="B13616" s="2">
        <v>40.193579999999997</v>
      </c>
      <c r="C13616" s="3">
        <v>467</v>
      </c>
      <c r="D13616" s="4">
        <v>27540</v>
      </c>
      <c r="E13616" t="s">
        <v>9037</v>
      </c>
      <c r="F13616" s="4" t="s">
        <v>8800</v>
      </c>
      <c r="G13616" s="5">
        <v>246</v>
      </c>
      <c r="H13616" s="6">
        <v>0.1341463</v>
      </c>
      <c r="I13616" s="7">
        <v>72.941000000000003</v>
      </c>
    </row>
    <row r="13617" spans="1:12" x14ac:dyDescent="0.25">
      <c r="A13617">
        <v>30124</v>
      </c>
      <c r="B13617" s="2">
        <v>40.193069999999999</v>
      </c>
      <c r="C13617" s="3">
        <v>2976</v>
      </c>
      <c r="D13617" s="4">
        <v>40660</v>
      </c>
      <c r="E13617" t="s">
        <v>6392</v>
      </c>
      <c r="F13617" s="4" t="s">
        <v>6363</v>
      </c>
      <c r="G13617" s="5">
        <v>1876</v>
      </c>
      <c r="H13617" s="6">
        <v>0.24733469999999999</v>
      </c>
      <c r="I13617" s="7">
        <v>53.381</v>
      </c>
      <c r="J13617" s="2">
        <v>55</v>
      </c>
      <c r="K13617">
        <v>1</v>
      </c>
    </row>
    <row r="13618" spans="1:12" x14ac:dyDescent="0.25">
      <c r="A13618">
        <v>38582</v>
      </c>
      <c r="B13618" s="2">
        <v>40.192340000000002</v>
      </c>
      <c r="C13618" s="3">
        <v>1625</v>
      </c>
      <c r="D13618" s="4">
        <v>18260</v>
      </c>
      <c r="E13618" t="s">
        <v>7629</v>
      </c>
      <c r="F13618" s="4" t="s">
        <v>7348</v>
      </c>
      <c r="G13618" s="5">
        <v>1182</v>
      </c>
      <c r="H13618" s="6">
        <v>0.20541000000000001</v>
      </c>
      <c r="I13618" s="7">
        <v>60.625</v>
      </c>
      <c r="J13618" s="2">
        <v>77</v>
      </c>
      <c r="K13618">
        <v>1</v>
      </c>
    </row>
    <row r="13619" spans="1:12" x14ac:dyDescent="0.25">
      <c r="A13619">
        <v>37095</v>
      </c>
      <c r="B13619" s="2">
        <v>40.191780000000001</v>
      </c>
      <c r="C13619" s="3">
        <v>1669</v>
      </c>
      <c r="E13619" t="s">
        <v>1006</v>
      </c>
      <c r="F13619" s="4" t="s">
        <v>7348</v>
      </c>
      <c r="G13619" s="5">
        <v>1182</v>
      </c>
      <c r="H13619" s="6">
        <v>0.21808959999999999</v>
      </c>
      <c r="I13619" s="7">
        <v>58.417000000000002</v>
      </c>
    </row>
    <row r="13620" spans="1:12" x14ac:dyDescent="0.25">
      <c r="A13620">
        <v>66431</v>
      </c>
      <c r="B13620" s="2">
        <v>40.191389999999998</v>
      </c>
      <c r="C13620" s="3">
        <v>579</v>
      </c>
      <c r="D13620" s="4">
        <v>45820</v>
      </c>
      <c r="E13620" t="s">
        <v>12531</v>
      </c>
      <c r="F13620" s="4" t="s">
        <v>12494</v>
      </c>
      <c r="G13620" s="5">
        <v>463</v>
      </c>
      <c r="H13620" s="6">
        <v>0.17887929999999999</v>
      </c>
      <c r="I13620" s="7">
        <v>65.191999999999993</v>
      </c>
    </row>
    <row r="13621" spans="1:12" x14ac:dyDescent="0.25">
      <c r="A13621">
        <v>55982</v>
      </c>
      <c r="B13621" s="2">
        <v>40.191200000000002</v>
      </c>
      <c r="C13621" s="3">
        <v>441</v>
      </c>
      <c r="D13621" s="4">
        <v>12380</v>
      </c>
      <c r="E13621" t="s">
        <v>362</v>
      </c>
      <c r="F13621" s="4" t="s">
        <v>10428</v>
      </c>
      <c r="G13621" s="5">
        <v>314</v>
      </c>
      <c r="H13621" s="6">
        <v>0.16190479999999999</v>
      </c>
      <c r="I13621" s="7">
        <v>68.125</v>
      </c>
    </row>
    <row r="13622" spans="1:12" x14ac:dyDescent="0.25">
      <c r="A13622">
        <v>56649</v>
      </c>
      <c r="B13622" s="2">
        <v>40.189419999999998</v>
      </c>
      <c r="C13622" s="3">
        <v>9784</v>
      </c>
      <c r="E13622" t="s">
        <v>10824</v>
      </c>
      <c r="F13622" s="4" t="s">
        <v>10428</v>
      </c>
      <c r="G13622" s="5">
        <v>7077</v>
      </c>
      <c r="H13622" s="6">
        <v>0.20234559999999999</v>
      </c>
      <c r="I13622" s="7">
        <v>61.136000000000003</v>
      </c>
      <c r="J13622" s="2">
        <v>51.666699999999999</v>
      </c>
      <c r="K13622">
        <v>3</v>
      </c>
    </row>
    <row r="13623" spans="1:12" x14ac:dyDescent="0.25">
      <c r="A13623">
        <v>16912</v>
      </c>
      <c r="B13623" s="2">
        <v>40.187440000000002</v>
      </c>
      <c r="C13623" s="3">
        <v>1876</v>
      </c>
      <c r="E13623" t="s">
        <v>3644</v>
      </c>
      <c r="F13623" s="4" t="s">
        <v>3003</v>
      </c>
      <c r="G13623" s="5">
        <v>1200</v>
      </c>
      <c r="H13623" s="6">
        <v>0.2206495</v>
      </c>
      <c r="I13623" s="7">
        <v>57.969000000000001</v>
      </c>
      <c r="J13623" s="2">
        <v>52.5</v>
      </c>
      <c r="K13623">
        <v>2</v>
      </c>
    </row>
    <row r="13624" spans="1:12" x14ac:dyDescent="0.25">
      <c r="A13624">
        <v>50559</v>
      </c>
      <c r="B13624" s="2">
        <v>40.187100000000001</v>
      </c>
      <c r="C13624" s="3">
        <v>282</v>
      </c>
      <c r="E13624" t="s">
        <v>9741</v>
      </c>
      <c r="F13624" s="4" t="s">
        <v>9593</v>
      </c>
      <c r="G13624" s="5">
        <v>228</v>
      </c>
      <c r="H13624" s="6">
        <v>0.1929825</v>
      </c>
      <c r="I13624" s="7">
        <v>62.75</v>
      </c>
    </row>
    <row r="13625" spans="1:12" x14ac:dyDescent="0.25">
      <c r="A13625">
        <v>53582</v>
      </c>
      <c r="B13625" s="2">
        <v>40.186880000000002</v>
      </c>
      <c r="C13625" s="3">
        <v>953</v>
      </c>
      <c r="D13625" s="4">
        <v>31540</v>
      </c>
      <c r="E13625" t="s">
        <v>4984</v>
      </c>
      <c r="F13625" s="4" t="s">
        <v>10031</v>
      </c>
      <c r="G13625" s="5">
        <v>721</v>
      </c>
      <c r="H13625" s="6">
        <v>0.1775312</v>
      </c>
      <c r="I13625" s="7">
        <v>65.417000000000002</v>
      </c>
      <c r="J13625" s="2">
        <v>64</v>
      </c>
      <c r="K13625">
        <v>1</v>
      </c>
    </row>
    <row r="13626" spans="1:12" x14ac:dyDescent="0.25">
      <c r="A13626">
        <v>52235</v>
      </c>
      <c r="B13626" s="2">
        <v>40.186579999999999</v>
      </c>
      <c r="C13626" s="3">
        <v>800</v>
      </c>
      <c r="D13626" s="4">
        <v>26980</v>
      </c>
      <c r="E13626" t="s">
        <v>9950</v>
      </c>
      <c r="F13626" s="4" t="s">
        <v>9593</v>
      </c>
      <c r="G13626" s="5">
        <v>527</v>
      </c>
      <c r="H13626" s="6">
        <v>0.19544590000000001</v>
      </c>
      <c r="I13626" s="7">
        <v>62.320999999999998</v>
      </c>
      <c r="J13626" s="2">
        <v>43.5</v>
      </c>
      <c r="K13626">
        <v>2</v>
      </c>
    </row>
    <row r="13627" spans="1:12" x14ac:dyDescent="0.25">
      <c r="A13627">
        <v>97338</v>
      </c>
      <c r="B13627" s="2">
        <v>40.183239999999998</v>
      </c>
      <c r="C13627" s="3">
        <v>20093</v>
      </c>
      <c r="D13627" s="4">
        <v>41420</v>
      </c>
      <c r="E13627" t="s">
        <v>4091</v>
      </c>
      <c r="F13627" s="4" t="s">
        <v>16170</v>
      </c>
      <c r="G13627" s="5">
        <v>13414</v>
      </c>
      <c r="H13627" s="6">
        <v>0.21326870000000001</v>
      </c>
      <c r="I13627" s="7">
        <v>59.232999999999997</v>
      </c>
      <c r="J13627" s="2">
        <v>48.923099999999998</v>
      </c>
      <c r="K13627">
        <v>13</v>
      </c>
      <c r="L13627" s="2">
        <v>90.9</v>
      </c>
    </row>
    <row r="13628" spans="1:12" x14ac:dyDescent="0.25">
      <c r="A13628">
        <v>30106</v>
      </c>
      <c r="B13628" s="2">
        <v>40.176810000000003</v>
      </c>
      <c r="C13628" s="3">
        <v>19048</v>
      </c>
      <c r="D13628" s="4">
        <v>12060</v>
      </c>
      <c r="E13628" t="s">
        <v>6388</v>
      </c>
      <c r="F13628" s="4" t="s">
        <v>6363</v>
      </c>
      <c r="G13628" s="5">
        <v>13458</v>
      </c>
      <c r="H13628" s="6">
        <v>0.25055729999999998</v>
      </c>
      <c r="I13628" s="7">
        <v>52.787999999999997</v>
      </c>
      <c r="J13628" s="2">
        <v>42</v>
      </c>
      <c r="K13628">
        <v>4</v>
      </c>
    </row>
    <row r="13629" spans="1:12" x14ac:dyDescent="0.25">
      <c r="A13629">
        <v>35458</v>
      </c>
      <c r="B13629" s="2">
        <v>40.173499999999997</v>
      </c>
      <c r="C13629" s="3">
        <v>488</v>
      </c>
      <c r="D13629" s="4">
        <v>46220</v>
      </c>
      <c r="E13629" t="s">
        <v>7090</v>
      </c>
      <c r="F13629" s="4" t="s">
        <v>7027</v>
      </c>
      <c r="G13629" s="5">
        <v>321</v>
      </c>
      <c r="H13629" s="6">
        <v>0.1459627</v>
      </c>
      <c r="I13629" s="7">
        <v>70.858999999999995</v>
      </c>
    </row>
    <row r="13630" spans="1:12" x14ac:dyDescent="0.25">
      <c r="A13630">
        <v>41365</v>
      </c>
      <c r="B13630" s="2">
        <v>40.173360000000002</v>
      </c>
      <c r="C13630" s="3">
        <v>411</v>
      </c>
      <c r="E13630" t="s">
        <v>8061</v>
      </c>
      <c r="F13630" s="4" t="s">
        <v>7883</v>
      </c>
      <c r="G13630" s="5">
        <v>314</v>
      </c>
      <c r="H13630" s="6">
        <v>0.21656049999999999</v>
      </c>
      <c r="I13630" s="7">
        <v>58.655999999999999</v>
      </c>
    </row>
    <row r="13631" spans="1:12" x14ac:dyDescent="0.25">
      <c r="A13631">
        <v>16433</v>
      </c>
      <c r="B13631" s="2">
        <v>40.172359999999998</v>
      </c>
      <c r="C13631" s="3">
        <v>5310</v>
      </c>
      <c r="D13631" s="4">
        <v>32740</v>
      </c>
      <c r="E13631" t="s">
        <v>3514</v>
      </c>
      <c r="F13631" s="4" t="s">
        <v>3003</v>
      </c>
      <c r="G13631" s="5">
        <v>3865</v>
      </c>
      <c r="H13631" s="6">
        <v>0.21423030000000001</v>
      </c>
      <c r="I13631" s="7">
        <v>59.052</v>
      </c>
      <c r="J13631" s="2">
        <v>62.333300000000001</v>
      </c>
      <c r="K13631">
        <v>3</v>
      </c>
    </row>
    <row r="13632" spans="1:12" x14ac:dyDescent="0.25">
      <c r="A13632">
        <v>51027</v>
      </c>
      <c r="B13632" s="2">
        <v>40.171259999999997</v>
      </c>
      <c r="C13632" s="3">
        <v>1049</v>
      </c>
      <c r="E13632" t="s">
        <v>9809</v>
      </c>
      <c r="F13632" s="4" t="s">
        <v>9593</v>
      </c>
      <c r="G13632" s="5">
        <v>720</v>
      </c>
      <c r="H13632" s="6">
        <v>0.17361109999999999</v>
      </c>
      <c r="I13632" s="7">
        <v>66.070999999999998</v>
      </c>
    </row>
    <row r="13633" spans="1:12" x14ac:dyDescent="0.25">
      <c r="A13633">
        <v>73572</v>
      </c>
      <c r="B13633" s="2">
        <v>40.170520000000003</v>
      </c>
      <c r="C13633" s="3">
        <v>3552</v>
      </c>
      <c r="D13633" s="4">
        <v>30020</v>
      </c>
      <c r="E13633" t="s">
        <v>13524</v>
      </c>
      <c r="F13633" s="4" t="s">
        <v>13462</v>
      </c>
      <c r="G13633" s="5">
        <v>2384</v>
      </c>
      <c r="H13633" s="6">
        <v>0.18624160000000001</v>
      </c>
      <c r="I13633" s="7">
        <v>63.881999999999998</v>
      </c>
      <c r="J13633" s="2">
        <v>57</v>
      </c>
      <c r="K13633">
        <v>1</v>
      </c>
    </row>
    <row r="13634" spans="1:12" x14ac:dyDescent="0.25">
      <c r="A13634">
        <v>84747</v>
      </c>
      <c r="B13634" s="2">
        <v>40.169800000000002</v>
      </c>
      <c r="C13634" s="3">
        <v>1128</v>
      </c>
      <c r="E13634" t="s">
        <v>14944</v>
      </c>
      <c r="F13634" s="4" t="s">
        <v>14851</v>
      </c>
      <c r="G13634" s="5">
        <v>620</v>
      </c>
      <c r="H13634" s="6">
        <v>0.21774189999999999</v>
      </c>
      <c r="I13634" s="7">
        <v>58.438000000000002</v>
      </c>
    </row>
    <row r="13635" spans="1:12" x14ac:dyDescent="0.25">
      <c r="A13635">
        <v>45239</v>
      </c>
      <c r="B13635" s="2">
        <v>40.165170000000003</v>
      </c>
      <c r="C13635" s="3">
        <v>27579</v>
      </c>
      <c r="D13635" s="4">
        <v>17140</v>
      </c>
      <c r="E13635" t="s">
        <v>8663</v>
      </c>
      <c r="F13635" s="4" t="s">
        <v>8295</v>
      </c>
      <c r="G13635" s="5">
        <v>18709</v>
      </c>
      <c r="H13635" s="6">
        <v>0.19882420000000001</v>
      </c>
      <c r="I13635" s="7">
        <v>61.704999999999998</v>
      </c>
      <c r="J13635" s="2">
        <v>43.529400000000003</v>
      </c>
      <c r="K13635">
        <v>17</v>
      </c>
      <c r="L13635" s="2">
        <v>69.5</v>
      </c>
    </row>
    <row r="13636" spans="1:12" x14ac:dyDescent="0.25">
      <c r="A13636">
        <v>56218</v>
      </c>
      <c r="B13636" s="2">
        <v>40.160609999999998</v>
      </c>
      <c r="C13636" s="3">
        <v>532</v>
      </c>
      <c r="E13636" t="s">
        <v>10335</v>
      </c>
      <c r="F13636" s="4" t="s">
        <v>10428</v>
      </c>
      <c r="G13636" s="5">
        <v>342</v>
      </c>
      <c r="H13636" s="6">
        <v>0.17251459999999999</v>
      </c>
      <c r="I13636" s="7">
        <v>66.25</v>
      </c>
    </row>
    <row r="13637" spans="1:12" x14ac:dyDescent="0.25">
      <c r="A13637">
        <v>90605</v>
      </c>
      <c r="B13637" s="2">
        <v>40.154179999999997</v>
      </c>
      <c r="C13637" s="3">
        <v>42103</v>
      </c>
      <c r="D13637" s="4">
        <v>31080</v>
      </c>
      <c r="E13637" t="s">
        <v>6121</v>
      </c>
      <c r="F13637" s="4" t="s">
        <v>15368</v>
      </c>
      <c r="G13637" s="5">
        <v>26548</v>
      </c>
      <c r="H13637" s="6">
        <v>0.16016269999999999</v>
      </c>
      <c r="I13637" s="7">
        <v>68.384</v>
      </c>
      <c r="J13637" s="2">
        <v>36.75</v>
      </c>
      <c r="K13637">
        <v>8</v>
      </c>
    </row>
    <row r="13638" spans="1:12" x14ac:dyDescent="0.25">
      <c r="A13638">
        <v>98284</v>
      </c>
      <c r="B13638" s="2">
        <v>40.143770000000004</v>
      </c>
      <c r="C13638" s="3">
        <v>24583</v>
      </c>
      <c r="D13638" s="4">
        <v>34580</v>
      </c>
      <c r="E13638" t="s">
        <v>16392</v>
      </c>
      <c r="F13638" s="4" t="s">
        <v>16344</v>
      </c>
      <c r="G13638" s="5">
        <v>16936</v>
      </c>
      <c r="H13638" s="6">
        <v>0.17896790000000001</v>
      </c>
      <c r="I13638" s="7">
        <v>65.125</v>
      </c>
      <c r="J13638" s="2">
        <v>47.090899999999998</v>
      </c>
      <c r="K13638">
        <v>11</v>
      </c>
      <c r="L13638" s="2">
        <v>84.9</v>
      </c>
    </row>
    <row r="13639" spans="1:12" x14ac:dyDescent="0.25">
      <c r="A13639">
        <v>51536</v>
      </c>
      <c r="B13639" s="2">
        <v>40.139629999999997</v>
      </c>
      <c r="C13639" s="3">
        <v>414</v>
      </c>
      <c r="D13639" s="4">
        <v>36540</v>
      </c>
      <c r="E13639" t="s">
        <v>597</v>
      </c>
      <c r="F13639" s="4" t="s">
        <v>9593</v>
      </c>
      <c r="G13639" s="5">
        <v>347</v>
      </c>
      <c r="H13639" s="6">
        <v>0.17241380000000001</v>
      </c>
      <c r="I13639" s="7">
        <v>66.25</v>
      </c>
    </row>
    <row r="13640" spans="1:12" x14ac:dyDescent="0.25">
      <c r="A13640">
        <v>85203</v>
      </c>
      <c r="B13640" s="2">
        <v>40.13458</v>
      </c>
      <c r="C13640" s="3">
        <v>33935</v>
      </c>
      <c r="D13640" s="4">
        <v>38060</v>
      </c>
      <c r="E13640" t="s">
        <v>14649</v>
      </c>
      <c r="F13640" s="4" t="s">
        <v>14962</v>
      </c>
      <c r="G13640" s="5">
        <v>20777</v>
      </c>
      <c r="H13640" s="6">
        <v>0.25234630000000002</v>
      </c>
      <c r="I13640" s="7">
        <v>52.436</v>
      </c>
      <c r="J13640" s="2">
        <v>34.25</v>
      </c>
      <c r="K13640">
        <v>12</v>
      </c>
      <c r="L13640" s="2">
        <v>19.399999999999999</v>
      </c>
    </row>
    <row r="13641" spans="1:12" x14ac:dyDescent="0.25">
      <c r="A13641">
        <v>84061</v>
      </c>
      <c r="B13641" s="2">
        <v>40.129539999999999</v>
      </c>
      <c r="C13641" s="3">
        <v>391</v>
      </c>
      <c r="D13641" s="4">
        <v>44920</v>
      </c>
      <c r="E13641" t="s">
        <v>14878</v>
      </c>
      <c r="F13641" s="4" t="s">
        <v>14851</v>
      </c>
      <c r="G13641" s="5">
        <v>291</v>
      </c>
      <c r="H13641" s="6">
        <v>0.25</v>
      </c>
      <c r="I13641" s="7">
        <v>52.832999999999998</v>
      </c>
    </row>
    <row r="13642" spans="1:12" x14ac:dyDescent="0.25">
      <c r="A13642">
        <v>33166</v>
      </c>
      <c r="B13642" s="2">
        <v>40.125450000000001</v>
      </c>
      <c r="C13642" s="3">
        <v>23534</v>
      </c>
      <c r="D13642" s="4">
        <v>33100</v>
      </c>
      <c r="E13642" t="s">
        <v>5277</v>
      </c>
      <c r="F13642" s="4" t="s">
        <v>6689</v>
      </c>
      <c r="G13642" s="5">
        <v>16774</v>
      </c>
      <c r="H13642" s="6">
        <v>0.2354694</v>
      </c>
      <c r="I13642" s="7">
        <v>55.343000000000004</v>
      </c>
      <c r="J13642" s="2">
        <v>42.428600000000003</v>
      </c>
      <c r="K13642">
        <v>7</v>
      </c>
    </row>
    <row r="13643" spans="1:12" x14ac:dyDescent="0.25">
      <c r="A13643">
        <v>53543</v>
      </c>
      <c r="B13643" s="2">
        <v>40.121160000000003</v>
      </c>
      <c r="C13643" s="3">
        <v>1657</v>
      </c>
      <c r="D13643" s="4">
        <v>31540</v>
      </c>
      <c r="E13643" t="s">
        <v>2269</v>
      </c>
      <c r="F13643" s="4" t="s">
        <v>10031</v>
      </c>
      <c r="G13643" s="5">
        <v>1144</v>
      </c>
      <c r="H13643" s="6">
        <v>0.18618879999999999</v>
      </c>
      <c r="I13643" s="7">
        <v>63.859000000000002</v>
      </c>
    </row>
    <row r="13644" spans="1:12" x14ac:dyDescent="0.25">
      <c r="A13644">
        <v>33713</v>
      </c>
      <c r="B13644" s="2">
        <v>40.11553</v>
      </c>
      <c r="C13644" s="3">
        <v>31068</v>
      </c>
      <c r="D13644" s="4">
        <v>45300</v>
      </c>
      <c r="E13644" t="s">
        <v>3400</v>
      </c>
      <c r="F13644" s="4" t="s">
        <v>6689</v>
      </c>
      <c r="G13644" s="5">
        <v>22382</v>
      </c>
      <c r="H13644" s="6">
        <v>0.21413570000000001</v>
      </c>
      <c r="I13644" s="7">
        <v>59.029000000000003</v>
      </c>
      <c r="J13644" s="2">
        <v>43.444400000000002</v>
      </c>
      <c r="K13644">
        <v>9</v>
      </c>
    </row>
    <row r="13645" spans="1:12" x14ac:dyDescent="0.25">
      <c r="A13645">
        <v>13808</v>
      </c>
      <c r="B13645" s="2">
        <v>40.109909999999999</v>
      </c>
      <c r="C13645" s="3">
        <v>1361</v>
      </c>
      <c r="D13645" s="4">
        <v>36580</v>
      </c>
      <c r="E13645" t="s">
        <v>1320</v>
      </c>
      <c r="F13645" s="4" t="s">
        <v>1280</v>
      </c>
      <c r="G13645" s="5">
        <v>1101</v>
      </c>
      <c r="H13645" s="6">
        <v>0.2232305</v>
      </c>
      <c r="I13645" s="7">
        <v>57.454000000000001</v>
      </c>
      <c r="J13645" s="2">
        <v>46</v>
      </c>
      <c r="K13645">
        <v>2</v>
      </c>
    </row>
    <row r="13646" spans="1:12" x14ac:dyDescent="0.25">
      <c r="A13646">
        <v>58384</v>
      </c>
      <c r="B13646" s="2">
        <v>40.109549999999999</v>
      </c>
      <c r="C13646" s="3">
        <v>564</v>
      </c>
      <c r="E13646" t="s">
        <v>11156</v>
      </c>
      <c r="F13646" s="4" t="s">
        <v>11069</v>
      </c>
      <c r="G13646" s="5">
        <v>423</v>
      </c>
      <c r="H13646" s="6">
        <v>0.1650943</v>
      </c>
      <c r="I13646" s="7">
        <v>67.5</v>
      </c>
    </row>
    <row r="13647" spans="1:12" x14ac:dyDescent="0.25">
      <c r="A13647">
        <v>51466</v>
      </c>
      <c r="B13647" s="2">
        <v>40.109310000000001</v>
      </c>
      <c r="C13647" s="3">
        <v>913</v>
      </c>
      <c r="E13647" t="s">
        <v>9867</v>
      </c>
      <c r="F13647" s="4" t="s">
        <v>9593</v>
      </c>
      <c r="G13647" s="5">
        <v>601</v>
      </c>
      <c r="H13647" s="6">
        <v>0.18136440000000001</v>
      </c>
      <c r="I13647" s="7">
        <v>64.688000000000002</v>
      </c>
      <c r="J13647" s="2">
        <v>48</v>
      </c>
      <c r="K13647">
        <v>2</v>
      </c>
    </row>
    <row r="13648" spans="1:12" x14ac:dyDescent="0.25">
      <c r="A13648">
        <v>29073</v>
      </c>
      <c r="B13648" s="2">
        <v>40.102539999999998</v>
      </c>
      <c r="C13648" s="3">
        <v>41749</v>
      </c>
      <c r="D13648" s="4">
        <v>17900</v>
      </c>
      <c r="E13648" t="s">
        <v>360</v>
      </c>
      <c r="F13648" s="4" t="s">
        <v>6130</v>
      </c>
      <c r="G13648" s="5">
        <v>27656</v>
      </c>
      <c r="H13648" s="6">
        <v>0.2004628</v>
      </c>
      <c r="I13648" s="7">
        <v>61.387</v>
      </c>
      <c r="J13648" s="2">
        <v>37.571399999999997</v>
      </c>
      <c r="K13648">
        <v>7</v>
      </c>
    </row>
    <row r="13649" spans="1:12" x14ac:dyDescent="0.25">
      <c r="A13649">
        <v>40422</v>
      </c>
      <c r="B13649" s="2">
        <v>40.091949999999997</v>
      </c>
      <c r="C13649" s="3">
        <v>24761</v>
      </c>
      <c r="D13649" s="4">
        <v>19220</v>
      </c>
      <c r="E13649" t="s">
        <v>655</v>
      </c>
      <c r="F13649" s="4" t="s">
        <v>7883</v>
      </c>
      <c r="G13649" s="5">
        <v>16631</v>
      </c>
      <c r="H13649" s="6">
        <v>0.24416789999999999</v>
      </c>
      <c r="I13649" s="7">
        <v>53.832000000000001</v>
      </c>
      <c r="J13649" s="2">
        <v>46.090899999999998</v>
      </c>
      <c r="K13649">
        <v>11</v>
      </c>
      <c r="L13649" s="2">
        <v>81.3</v>
      </c>
    </row>
    <row r="13650" spans="1:12" x14ac:dyDescent="0.25">
      <c r="A13650">
        <v>13114</v>
      </c>
      <c r="B13650" s="2">
        <v>40.0869</v>
      </c>
      <c r="C13650" s="3">
        <v>6761</v>
      </c>
      <c r="D13650" s="4">
        <v>45060</v>
      </c>
      <c r="E13650" t="s">
        <v>782</v>
      </c>
      <c r="F13650" s="4" t="s">
        <v>1280</v>
      </c>
      <c r="G13650" s="5">
        <v>4426</v>
      </c>
      <c r="H13650" s="6">
        <v>0.1728423</v>
      </c>
      <c r="I13650" s="7">
        <v>66.153999999999996</v>
      </c>
      <c r="J13650" s="2">
        <v>49</v>
      </c>
      <c r="K13650">
        <v>3</v>
      </c>
    </row>
    <row r="13651" spans="1:12" x14ac:dyDescent="0.25">
      <c r="A13651">
        <v>58849</v>
      </c>
      <c r="B13651" s="2">
        <v>40.085700000000003</v>
      </c>
      <c r="C13651" s="3">
        <v>1113</v>
      </c>
      <c r="D13651" s="4">
        <v>48780</v>
      </c>
      <c r="E13651" t="s">
        <v>8721</v>
      </c>
      <c r="F13651" s="4" t="s">
        <v>11069</v>
      </c>
      <c r="G13651" s="5">
        <v>620</v>
      </c>
      <c r="H13651" s="6">
        <v>0.15781000000000001</v>
      </c>
      <c r="I13651" s="7">
        <v>68.75</v>
      </c>
    </row>
    <row r="13652" spans="1:12" x14ac:dyDescent="0.25">
      <c r="A13652">
        <v>49437</v>
      </c>
      <c r="B13652" s="2">
        <v>40.084400000000002</v>
      </c>
      <c r="C13652" s="3">
        <v>7004</v>
      </c>
      <c r="D13652" s="4">
        <v>34740</v>
      </c>
      <c r="E13652" t="s">
        <v>126</v>
      </c>
      <c r="F13652" s="4" t="s">
        <v>9106</v>
      </c>
      <c r="G13652" s="5">
        <v>4777</v>
      </c>
      <c r="H13652" s="6">
        <v>0.1915027</v>
      </c>
      <c r="I13652" s="7">
        <v>62.924999999999997</v>
      </c>
      <c r="J13652" s="2">
        <v>52.75</v>
      </c>
      <c r="K13652">
        <v>4</v>
      </c>
    </row>
    <row r="13653" spans="1:12" x14ac:dyDescent="0.25">
      <c r="A13653">
        <v>52362</v>
      </c>
      <c r="B13653" s="2">
        <v>40.083129999999997</v>
      </c>
      <c r="C13653" s="3">
        <v>736</v>
      </c>
      <c r="D13653" s="4">
        <v>16300</v>
      </c>
      <c r="E13653" t="s">
        <v>511</v>
      </c>
      <c r="F13653" s="4" t="s">
        <v>9593</v>
      </c>
      <c r="G13653" s="5">
        <v>546</v>
      </c>
      <c r="H13653" s="6">
        <v>0.22161169999999999</v>
      </c>
      <c r="I13653" s="7">
        <v>57.720999999999997</v>
      </c>
    </row>
    <row r="13654" spans="1:12" x14ac:dyDescent="0.25">
      <c r="A13654">
        <v>54614</v>
      </c>
      <c r="B13654" s="2">
        <v>40.082529999999998</v>
      </c>
      <c r="C13654" s="3">
        <v>2940</v>
      </c>
      <c r="D13654" s="4">
        <v>29100</v>
      </c>
      <c r="E13654" t="s">
        <v>813</v>
      </c>
      <c r="F13654" s="4" t="s">
        <v>10031</v>
      </c>
      <c r="G13654" s="5">
        <v>1949</v>
      </c>
      <c r="H13654" s="6">
        <v>0.17496149999999999</v>
      </c>
      <c r="I13654" s="7">
        <v>65.781000000000006</v>
      </c>
      <c r="J13654" s="2">
        <v>53.666699999999999</v>
      </c>
      <c r="K13654">
        <v>3</v>
      </c>
    </row>
    <row r="13655" spans="1:12" x14ac:dyDescent="0.25">
      <c r="A13655">
        <v>65738</v>
      </c>
      <c r="B13655" s="2">
        <v>40.079270000000001</v>
      </c>
      <c r="C13655" s="3">
        <v>17837</v>
      </c>
      <c r="D13655" s="4">
        <v>44180</v>
      </c>
      <c r="E13655" t="s">
        <v>3171</v>
      </c>
      <c r="F13655" s="4" t="s">
        <v>12102</v>
      </c>
      <c r="G13655" s="5">
        <v>11687</v>
      </c>
      <c r="H13655" s="6">
        <v>0.21603349999999999</v>
      </c>
      <c r="I13655" s="7">
        <v>58.683</v>
      </c>
      <c r="J13655" s="2">
        <v>48.25</v>
      </c>
      <c r="K13655">
        <v>4</v>
      </c>
    </row>
    <row r="13656" spans="1:12" x14ac:dyDescent="0.25">
      <c r="A13656">
        <v>50457</v>
      </c>
      <c r="B13656" s="2">
        <v>40.076410000000003</v>
      </c>
      <c r="C13656" s="3">
        <v>342</v>
      </c>
      <c r="D13656" s="4">
        <v>32380</v>
      </c>
      <c r="E13656" t="s">
        <v>9703</v>
      </c>
      <c r="F13656" s="4" t="s">
        <v>9593</v>
      </c>
      <c r="G13656" s="5">
        <v>252</v>
      </c>
      <c r="H13656" s="6">
        <v>0.1071429</v>
      </c>
      <c r="I13656" s="7">
        <v>77.5</v>
      </c>
    </row>
    <row r="13657" spans="1:12" x14ac:dyDescent="0.25">
      <c r="A13657">
        <v>24136</v>
      </c>
      <c r="B13657" s="2">
        <v>40.075760000000002</v>
      </c>
      <c r="C13657" s="3">
        <v>3493</v>
      </c>
      <c r="D13657" s="4">
        <v>13980</v>
      </c>
      <c r="E13657" t="s">
        <v>351</v>
      </c>
      <c r="F13657" s="4" t="s">
        <v>4335</v>
      </c>
      <c r="G13657" s="5">
        <v>2483</v>
      </c>
      <c r="H13657" s="6">
        <v>0.21819649999999999</v>
      </c>
      <c r="I13657" s="7">
        <v>58.308999999999997</v>
      </c>
      <c r="J13657" s="2">
        <v>50</v>
      </c>
      <c r="K13657">
        <v>1</v>
      </c>
    </row>
    <row r="13658" spans="1:12" x14ac:dyDescent="0.25">
      <c r="A13658">
        <v>77598</v>
      </c>
      <c r="B13658" s="2">
        <v>40.071579999999997</v>
      </c>
      <c r="C13658" s="3">
        <v>24538</v>
      </c>
      <c r="D13658" s="4">
        <v>26420</v>
      </c>
      <c r="E13658" t="s">
        <v>198</v>
      </c>
      <c r="F13658" s="4" t="s">
        <v>13752</v>
      </c>
      <c r="G13658" s="5">
        <v>14987</v>
      </c>
      <c r="H13658" s="6">
        <v>0.25635550000000001</v>
      </c>
      <c r="I13658" s="7">
        <v>51.712000000000003</v>
      </c>
      <c r="J13658" s="2">
        <v>45</v>
      </c>
      <c r="K13658">
        <v>4</v>
      </c>
    </row>
    <row r="13659" spans="1:12" x14ac:dyDescent="0.25">
      <c r="A13659">
        <v>49969</v>
      </c>
      <c r="B13659" s="2">
        <v>40.067729999999997</v>
      </c>
      <c r="C13659" s="3">
        <v>1322</v>
      </c>
      <c r="E13659" t="s">
        <v>9590</v>
      </c>
      <c r="F13659" s="4" t="s">
        <v>9106</v>
      </c>
      <c r="G13659" s="5">
        <v>1064</v>
      </c>
      <c r="H13659" s="6">
        <v>0.25281949999999997</v>
      </c>
      <c r="I13659" s="7">
        <v>52.320999999999998</v>
      </c>
    </row>
    <row r="13660" spans="1:12" x14ac:dyDescent="0.25">
      <c r="A13660">
        <v>93287</v>
      </c>
      <c r="B13660" s="2">
        <v>40.067439999999998</v>
      </c>
      <c r="C13660" s="3">
        <v>141</v>
      </c>
      <c r="D13660" s="4">
        <v>12540</v>
      </c>
      <c r="E13660" t="s">
        <v>15656</v>
      </c>
      <c r="F13660" s="4" t="s">
        <v>15368</v>
      </c>
      <c r="G13660" s="5">
        <v>136</v>
      </c>
      <c r="H13660" s="6">
        <v>0.17518249999999999</v>
      </c>
      <c r="I13660" s="7">
        <v>65.734999999999999</v>
      </c>
    </row>
    <row r="13661" spans="1:12" x14ac:dyDescent="0.25">
      <c r="A13661">
        <v>80915</v>
      </c>
      <c r="B13661" s="2">
        <v>40.06429</v>
      </c>
      <c r="C13661" s="3">
        <v>20236</v>
      </c>
      <c r="D13661" s="4">
        <v>17820</v>
      </c>
      <c r="E13661" t="s">
        <v>14565</v>
      </c>
      <c r="F13661" s="4" t="s">
        <v>14477</v>
      </c>
      <c r="G13661" s="5">
        <v>13036</v>
      </c>
      <c r="H13661" s="6">
        <v>0.21070800000000001</v>
      </c>
      <c r="I13661" s="7">
        <v>59.594000000000001</v>
      </c>
      <c r="J13661" s="2">
        <v>53.333300000000001</v>
      </c>
      <c r="K13661">
        <v>6</v>
      </c>
    </row>
    <row r="13662" spans="1:12" x14ac:dyDescent="0.25">
      <c r="A13662">
        <v>57018</v>
      </c>
      <c r="B13662" s="2">
        <v>40.060940000000002</v>
      </c>
      <c r="C13662" s="3">
        <v>1389</v>
      </c>
      <c r="D13662" s="4">
        <v>43620</v>
      </c>
      <c r="E13662" t="s">
        <v>2653</v>
      </c>
      <c r="F13662" s="4" t="s">
        <v>10877</v>
      </c>
      <c r="G13662" s="5">
        <v>972</v>
      </c>
      <c r="H13662" s="6">
        <v>0.17266190000000001</v>
      </c>
      <c r="I13662" s="7">
        <v>66.167000000000002</v>
      </c>
    </row>
    <row r="13663" spans="1:12" x14ac:dyDescent="0.25">
      <c r="A13663">
        <v>54170</v>
      </c>
      <c r="B13663" s="2">
        <v>40.060119999999998</v>
      </c>
      <c r="C13663" s="3">
        <v>3559</v>
      </c>
      <c r="D13663" s="4">
        <v>11540</v>
      </c>
      <c r="E13663" t="s">
        <v>10203</v>
      </c>
      <c r="F13663" s="4" t="s">
        <v>10031</v>
      </c>
      <c r="G13663" s="5">
        <v>2463</v>
      </c>
      <c r="H13663" s="6">
        <v>0.1396104</v>
      </c>
      <c r="I13663" s="7">
        <v>71.875</v>
      </c>
    </row>
    <row r="13664" spans="1:12" x14ac:dyDescent="0.25">
      <c r="A13664">
        <v>5743</v>
      </c>
      <c r="B13664" s="2">
        <v>40.058799999999998</v>
      </c>
      <c r="C13664" s="3">
        <v>4247</v>
      </c>
      <c r="D13664" s="4">
        <v>40860</v>
      </c>
      <c r="E13664" t="s">
        <v>1150</v>
      </c>
      <c r="F13664" s="4" t="s">
        <v>1030</v>
      </c>
      <c r="G13664" s="5">
        <v>3026</v>
      </c>
      <c r="H13664" s="6">
        <v>0.22934570000000001</v>
      </c>
      <c r="I13664" s="7">
        <v>56.363999999999997</v>
      </c>
      <c r="J13664" s="2">
        <v>45</v>
      </c>
      <c r="K13664">
        <v>1</v>
      </c>
    </row>
    <row r="13665" spans="1:11" x14ac:dyDescent="0.25">
      <c r="A13665">
        <v>45669</v>
      </c>
      <c r="B13665" s="2">
        <v>40.056350000000002</v>
      </c>
      <c r="C13665" s="3">
        <v>10260</v>
      </c>
      <c r="D13665" s="4">
        <v>26580</v>
      </c>
      <c r="E13665" t="s">
        <v>5931</v>
      </c>
      <c r="F13665" s="4" t="s">
        <v>8295</v>
      </c>
      <c r="G13665" s="5">
        <v>7209</v>
      </c>
      <c r="H13665" s="6">
        <v>0.18906919999999999</v>
      </c>
      <c r="I13665" s="7">
        <v>63.323</v>
      </c>
      <c r="J13665" s="2">
        <v>55.75</v>
      </c>
      <c r="K13665">
        <v>4</v>
      </c>
    </row>
    <row r="13666" spans="1:11" x14ac:dyDescent="0.25">
      <c r="A13666">
        <v>95642</v>
      </c>
      <c r="B13666" s="2">
        <v>40.053489999999996</v>
      </c>
      <c r="C13666" s="3">
        <v>6618</v>
      </c>
      <c r="E13666" t="s">
        <v>671</v>
      </c>
      <c r="F13666" s="4" t="s">
        <v>15368</v>
      </c>
      <c r="G13666" s="5">
        <v>4750</v>
      </c>
      <c r="H13666" s="6">
        <v>0.2065263</v>
      </c>
      <c r="I13666" s="7">
        <v>60.305999999999997</v>
      </c>
      <c r="J13666" s="2">
        <v>53.5</v>
      </c>
      <c r="K13666">
        <v>2</v>
      </c>
    </row>
    <row r="13667" spans="1:11" x14ac:dyDescent="0.25">
      <c r="A13667">
        <v>52156</v>
      </c>
      <c r="B13667" s="2">
        <v>40.052250000000001</v>
      </c>
      <c r="C13667" s="3">
        <v>740</v>
      </c>
      <c r="E13667" t="s">
        <v>9925</v>
      </c>
      <c r="F13667" s="4" t="s">
        <v>9593</v>
      </c>
      <c r="G13667" s="5">
        <v>448</v>
      </c>
      <c r="H13667" s="6">
        <v>0.14732139999999999</v>
      </c>
      <c r="I13667" s="7">
        <v>70.536000000000001</v>
      </c>
    </row>
    <row r="13668" spans="1:11" x14ac:dyDescent="0.25">
      <c r="A13668">
        <v>32531</v>
      </c>
      <c r="B13668" s="2">
        <v>40.051319999999997</v>
      </c>
      <c r="C13668" s="3">
        <v>5032</v>
      </c>
      <c r="D13668" s="4">
        <v>18880</v>
      </c>
      <c r="E13668" t="s">
        <v>5626</v>
      </c>
      <c r="F13668" s="4" t="s">
        <v>6689</v>
      </c>
      <c r="G13668" s="5">
        <v>3427</v>
      </c>
      <c r="H13668" s="6">
        <v>0.18529329999999999</v>
      </c>
      <c r="I13668" s="7">
        <v>63.970999999999997</v>
      </c>
      <c r="J13668" s="2">
        <v>69</v>
      </c>
      <c r="K13668">
        <v>1</v>
      </c>
    </row>
    <row r="13669" spans="1:11" x14ac:dyDescent="0.25">
      <c r="A13669">
        <v>51640</v>
      </c>
      <c r="B13669" s="2">
        <v>40.050240000000002</v>
      </c>
      <c r="C13669" s="3">
        <v>1562</v>
      </c>
      <c r="E13669" t="s">
        <v>1420</v>
      </c>
      <c r="F13669" s="4" t="s">
        <v>9593</v>
      </c>
      <c r="G13669" s="5">
        <v>1059</v>
      </c>
      <c r="H13669" s="6">
        <v>0.25</v>
      </c>
      <c r="I13669" s="7">
        <v>52.787999999999997</v>
      </c>
    </row>
    <row r="13670" spans="1:11" x14ac:dyDescent="0.25">
      <c r="A13670">
        <v>76020</v>
      </c>
      <c r="B13670" s="2">
        <v>40.045459999999999</v>
      </c>
      <c r="C13670" s="3">
        <v>26937</v>
      </c>
      <c r="D13670" s="4">
        <v>19100</v>
      </c>
      <c r="E13670" t="s">
        <v>13887</v>
      </c>
      <c r="F13670" s="4" t="s">
        <v>13752</v>
      </c>
      <c r="G13670" s="5">
        <v>18934</v>
      </c>
      <c r="H13670" s="6">
        <v>0.1798352</v>
      </c>
      <c r="I13670" s="7">
        <v>64.911000000000001</v>
      </c>
      <c r="J13670" s="2">
        <v>55.375</v>
      </c>
      <c r="K13670">
        <v>8</v>
      </c>
    </row>
    <row r="13671" spans="1:11" x14ac:dyDescent="0.25">
      <c r="A13671">
        <v>49404</v>
      </c>
      <c r="B13671" s="2">
        <v>40.039580000000001</v>
      </c>
      <c r="C13671" s="3">
        <v>8927</v>
      </c>
      <c r="D13671" s="4">
        <v>24340</v>
      </c>
      <c r="E13671" t="s">
        <v>9386</v>
      </c>
      <c r="F13671" s="4" t="s">
        <v>9106</v>
      </c>
      <c r="G13671" s="5">
        <v>5663</v>
      </c>
      <c r="H13671" s="6">
        <v>0.19106480000000001</v>
      </c>
      <c r="I13671" s="7">
        <v>62.969000000000001</v>
      </c>
      <c r="J13671" s="2">
        <v>57</v>
      </c>
      <c r="K13671">
        <v>3</v>
      </c>
    </row>
    <row r="13672" spans="1:11" x14ac:dyDescent="0.25">
      <c r="A13672">
        <v>2542</v>
      </c>
      <c r="B13672" s="2">
        <v>40.038130000000002</v>
      </c>
      <c r="C13672" s="3">
        <v>1069</v>
      </c>
      <c r="D13672" s="4">
        <v>12700</v>
      </c>
      <c r="E13672" t="s">
        <v>381</v>
      </c>
      <c r="F13672" s="4" t="s">
        <v>21</v>
      </c>
      <c r="G13672" s="5">
        <v>389</v>
      </c>
      <c r="H13672" s="6">
        <v>0.28717949999999998</v>
      </c>
      <c r="I13672" s="7">
        <v>46.357999999999997</v>
      </c>
      <c r="J13672" s="2">
        <v>46</v>
      </c>
      <c r="K13672">
        <v>1</v>
      </c>
    </row>
    <row r="13673" spans="1:11" x14ac:dyDescent="0.25">
      <c r="A13673">
        <v>52658</v>
      </c>
      <c r="B13673" s="2">
        <v>40.037889999999997</v>
      </c>
      <c r="C13673" s="3">
        <v>745</v>
      </c>
      <c r="D13673" s="4">
        <v>22800</v>
      </c>
      <c r="E13673" t="s">
        <v>10010</v>
      </c>
      <c r="F13673" s="4" t="s">
        <v>9593</v>
      </c>
      <c r="G13673" s="5">
        <v>611</v>
      </c>
      <c r="H13673" s="6">
        <v>0.2009804</v>
      </c>
      <c r="I13673" s="7">
        <v>61.25</v>
      </c>
    </row>
    <row r="13674" spans="1:11" x14ac:dyDescent="0.25">
      <c r="A13674">
        <v>21904</v>
      </c>
      <c r="B13674" s="2">
        <v>40.03651</v>
      </c>
      <c r="C13674" s="3">
        <v>7775</v>
      </c>
      <c r="D13674" s="4">
        <v>37980</v>
      </c>
      <c r="E13674" t="s">
        <v>4637</v>
      </c>
      <c r="F13674" s="4" t="s">
        <v>4361</v>
      </c>
      <c r="G13674" s="5">
        <v>5171</v>
      </c>
      <c r="H13674" s="6">
        <v>0.14387929999999999</v>
      </c>
      <c r="I13674" s="7">
        <v>71.114999999999995</v>
      </c>
      <c r="J13674" s="2">
        <v>37.666699999999999</v>
      </c>
      <c r="K13674">
        <v>3</v>
      </c>
    </row>
    <row r="13675" spans="1:11" x14ac:dyDescent="0.25">
      <c r="A13675">
        <v>61447</v>
      </c>
      <c r="B13675" s="2">
        <v>40.035110000000003</v>
      </c>
      <c r="C13675" s="3">
        <v>952</v>
      </c>
      <c r="E13675" t="s">
        <v>2724</v>
      </c>
      <c r="F13675" s="4" t="s">
        <v>11490</v>
      </c>
      <c r="G13675" s="5">
        <v>663</v>
      </c>
      <c r="H13675" s="6">
        <v>0.1972892</v>
      </c>
      <c r="I13675" s="7">
        <v>61.875</v>
      </c>
    </row>
    <row r="13676" spans="1:11" x14ac:dyDescent="0.25">
      <c r="A13676">
        <v>52160</v>
      </c>
      <c r="B13676" s="2">
        <v>40.034779999999998</v>
      </c>
      <c r="C13676" s="3">
        <v>1123</v>
      </c>
      <c r="E13676" t="s">
        <v>9928</v>
      </c>
      <c r="F13676" s="4" t="s">
        <v>9593</v>
      </c>
      <c r="G13676" s="5">
        <v>727</v>
      </c>
      <c r="H13676" s="6">
        <v>0.168956</v>
      </c>
      <c r="I13676" s="7">
        <v>66.771000000000001</v>
      </c>
    </row>
    <row r="13677" spans="1:11" x14ac:dyDescent="0.25">
      <c r="A13677">
        <v>47840</v>
      </c>
      <c r="B13677" s="2">
        <v>40.034309999999998</v>
      </c>
      <c r="C13677" s="3">
        <v>1927</v>
      </c>
      <c r="D13677" s="4">
        <v>45460</v>
      </c>
      <c r="E13677" t="s">
        <v>9063</v>
      </c>
      <c r="F13677" s="4" t="s">
        <v>8800</v>
      </c>
      <c r="G13677" s="5">
        <v>1243</v>
      </c>
      <c r="H13677" s="6">
        <v>0.14871380000000001</v>
      </c>
      <c r="I13677" s="7">
        <v>70.259</v>
      </c>
    </row>
    <row r="13678" spans="1:11" x14ac:dyDescent="0.25">
      <c r="A13678">
        <v>48036</v>
      </c>
      <c r="B13678" s="2">
        <v>40.03051</v>
      </c>
      <c r="C13678" s="3">
        <v>21270</v>
      </c>
      <c r="D13678" s="4">
        <v>19820</v>
      </c>
      <c r="E13678" t="s">
        <v>9120</v>
      </c>
      <c r="F13678" s="4" t="s">
        <v>9106</v>
      </c>
      <c r="G13678" s="5">
        <v>14642</v>
      </c>
      <c r="H13678" s="6">
        <v>0.21976370000000001</v>
      </c>
      <c r="I13678" s="7">
        <v>57.981000000000002</v>
      </c>
      <c r="J13678" s="2">
        <v>46</v>
      </c>
      <c r="K13678">
        <v>5</v>
      </c>
    </row>
    <row r="13679" spans="1:11" x14ac:dyDescent="0.25">
      <c r="A13679">
        <v>5871</v>
      </c>
      <c r="B13679" s="2">
        <v>40.026760000000003</v>
      </c>
      <c r="C13679" s="3">
        <v>1572</v>
      </c>
      <c r="E13679" t="s">
        <v>1190</v>
      </c>
      <c r="F13679" s="4" t="s">
        <v>1030</v>
      </c>
      <c r="G13679" s="5">
        <v>1014</v>
      </c>
      <c r="H13679" s="6">
        <v>0.24753449999999999</v>
      </c>
      <c r="I13679" s="7">
        <v>53.182000000000002</v>
      </c>
      <c r="J13679" s="2">
        <v>38</v>
      </c>
      <c r="K13679">
        <v>1</v>
      </c>
    </row>
    <row r="13680" spans="1:11" x14ac:dyDescent="0.25">
      <c r="A13680">
        <v>61020</v>
      </c>
      <c r="B13680" s="2">
        <v>40.026049999999998</v>
      </c>
      <c r="C13680" s="3">
        <v>3301</v>
      </c>
      <c r="D13680" s="4">
        <v>40300</v>
      </c>
      <c r="E13680" t="s">
        <v>11653</v>
      </c>
      <c r="F13680" s="4" t="s">
        <v>11490</v>
      </c>
      <c r="G13680" s="5">
        <v>1965</v>
      </c>
      <c r="H13680" s="6">
        <v>0.17548320000000001</v>
      </c>
      <c r="I13680" s="7">
        <v>65.625</v>
      </c>
    </row>
    <row r="13681" spans="1:11" x14ac:dyDescent="0.25">
      <c r="A13681">
        <v>73763</v>
      </c>
      <c r="B13681" s="2">
        <v>40.025320000000001</v>
      </c>
      <c r="C13681" s="3">
        <v>1396</v>
      </c>
      <c r="E13681" t="s">
        <v>13560</v>
      </c>
      <c r="F13681" s="4" t="s">
        <v>13462</v>
      </c>
      <c r="G13681" s="5">
        <v>1059</v>
      </c>
      <c r="H13681" s="6">
        <v>0.20113310000000001</v>
      </c>
      <c r="I13681" s="7">
        <v>61.188000000000002</v>
      </c>
    </row>
    <row r="13682" spans="1:11" x14ac:dyDescent="0.25">
      <c r="A13682">
        <v>56465</v>
      </c>
      <c r="B13682" s="2">
        <v>40.024729999999998</v>
      </c>
      <c r="C13682" s="3">
        <v>1909</v>
      </c>
      <c r="D13682" s="4">
        <v>14660</v>
      </c>
      <c r="E13682" t="s">
        <v>10756</v>
      </c>
      <c r="F13682" s="4" t="s">
        <v>10428</v>
      </c>
      <c r="G13682" s="5">
        <v>1427</v>
      </c>
      <c r="H13682" s="6">
        <v>0.23599439999999999</v>
      </c>
      <c r="I13682" s="7">
        <v>55.162999999999997</v>
      </c>
    </row>
    <row r="13683" spans="1:11" x14ac:dyDescent="0.25">
      <c r="A13683">
        <v>55363</v>
      </c>
      <c r="B13683" s="2">
        <v>40.023719999999997</v>
      </c>
      <c r="C13683" s="3">
        <v>4518</v>
      </c>
      <c r="D13683" s="4">
        <v>33460</v>
      </c>
      <c r="E13683" t="s">
        <v>1819</v>
      </c>
      <c r="F13683" s="4" t="s">
        <v>10428</v>
      </c>
      <c r="G13683" s="5">
        <v>2769</v>
      </c>
      <c r="H13683" s="6">
        <v>0.1733478</v>
      </c>
      <c r="I13683" s="7">
        <v>65.986000000000004</v>
      </c>
      <c r="J13683" s="2">
        <v>54</v>
      </c>
      <c r="K13683">
        <v>1</v>
      </c>
    </row>
    <row r="13684" spans="1:11" x14ac:dyDescent="0.25">
      <c r="A13684">
        <v>44090</v>
      </c>
      <c r="B13684" s="2">
        <v>40.0212</v>
      </c>
      <c r="C13684" s="3">
        <v>11253</v>
      </c>
      <c r="D13684" s="4">
        <v>17460</v>
      </c>
      <c r="E13684" t="s">
        <v>6881</v>
      </c>
      <c r="F13684" s="4" t="s">
        <v>8295</v>
      </c>
      <c r="G13684" s="5">
        <v>7747</v>
      </c>
      <c r="H13684" s="6">
        <v>0.1582548</v>
      </c>
      <c r="I13684" s="7">
        <v>68.591999999999999</v>
      </c>
      <c r="J13684" s="2">
        <v>44.25</v>
      </c>
      <c r="K13684">
        <v>8</v>
      </c>
    </row>
    <row r="13685" spans="1:11" x14ac:dyDescent="0.25">
      <c r="A13685">
        <v>57368</v>
      </c>
      <c r="B13685" s="2">
        <v>40.019159999999999</v>
      </c>
      <c r="C13685" s="3">
        <v>1246</v>
      </c>
      <c r="E13685" t="s">
        <v>10954</v>
      </c>
      <c r="F13685" s="4" t="s">
        <v>10877</v>
      </c>
      <c r="G13685" s="5">
        <v>776</v>
      </c>
      <c r="H13685" s="6">
        <v>0.2525773</v>
      </c>
      <c r="I13685" s="7">
        <v>52.292000000000002</v>
      </c>
    </row>
    <row r="13686" spans="1:11" x14ac:dyDescent="0.25">
      <c r="A13686">
        <v>96094</v>
      </c>
      <c r="B13686" s="2">
        <v>40.017910000000001</v>
      </c>
      <c r="C13686" s="3">
        <v>6369</v>
      </c>
      <c r="E13686" t="s">
        <v>15312</v>
      </c>
      <c r="F13686" s="4" t="s">
        <v>15368</v>
      </c>
      <c r="G13686" s="5">
        <v>4433</v>
      </c>
      <c r="H13686" s="6">
        <v>0.2494924</v>
      </c>
      <c r="I13686" s="7">
        <v>52.823999999999998</v>
      </c>
      <c r="J13686" s="2">
        <v>45.333300000000001</v>
      </c>
      <c r="K13686">
        <v>3</v>
      </c>
    </row>
    <row r="13687" spans="1:11" x14ac:dyDescent="0.25">
      <c r="A13687">
        <v>62047</v>
      </c>
      <c r="B13687" s="2">
        <v>40.016559999999998</v>
      </c>
      <c r="C13687" s="3">
        <v>1731</v>
      </c>
      <c r="D13687" s="4">
        <v>41180</v>
      </c>
      <c r="E13687" t="s">
        <v>8179</v>
      </c>
      <c r="F13687" s="4" t="s">
        <v>11490</v>
      </c>
      <c r="G13687" s="5">
        <v>1220</v>
      </c>
      <c r="H13687" s="6">
        <v>0.13360659999999999</v>
      </c>
      <c r="I13687" s="7">
        <v>72.846999999999994</v>
      </c>
    </row>
    <row r="13688" spans="1:11" x14ac:dyDescent="0.25">
      <c r="A13688">
        <v>61740</v>
      </c>
      <c r="B13688" s="2">
        <v>40.015970000000003</v>
      </c>
      <c r="C13688" s="3">
        <v>1779</v>
      </c>
      <c r="D13688" s="4">
        <v>38700</v>
      </c>
      <c r="E13688" t="s">
        <v>11794</v>
      </c>
      <c r="F13688" s="4" t="s">
        <v>11490</v>
      </c>
      <c r="G13688" s="5">
        <v>1271</v>
      </c>
      <c r="H13688" s="6">
        <v>0.1761006</v>
      </c>
      <c r="I13688" s="7">
        <v>65.5</v>
      </c>
      <c r="J13688" s="2">
        <v>49.5</v>
      </c>
      <c r="K13688">
        <v>2</v>
      </c>
    </row>
    <row r="13689" spans="1:11" x14ac:dyDescent="0.25">
      <c r="A13689">
        <v>11436</v>
      </c>
      <c r="B13689" s="2">
        <v>40.012709999999998</v>
      </c>
      <c r="C13689" s="3">
        <v>18608</v>
      </c>
      <c r="D13689" s="4">
        <v>35620</v>
      </c>
      <c r="E13689" t="s">
        <v>1077</v>
      </c>
      <c r="F13689" s="4" t="s">
        <v>1280</v>
      </c>
      <c r="G13689" s="5">
        <v>12348</v>
      </c>
      <c r="H13689" s="6">
        <v>0.1744271</v>
      </c>
      <c r="I13689" s="7">
        <v>65.789000000000001</v>
      </c>
    </row>
    <row r="13690" spans="1:11" x14ac:dyDescent="0.25">
      <c r="A13690">
        <v>14304</v>
      </c>
      <c r="B13690" s="2">
        <v>40.004629999999999</v>
      </c>
      <c r="C13690" s="3">
        <v>28604</v>
      </c>
      <c r="D13690" s="4">
        <v>15380</v>
      </c>
      <c r="E13690" t="s">
        <v>2832</v>
      </c>
      <c r="F13690" s="4" t="s">
        <v>1280</v>
      </c>
      <c r="G13690" s="5">
        <v>21403</v>
      </c>
      <c r="H13690" s="6">
        <v>0.19388900000000001</v>
      </c>
      <c r="I13690" s="7">
        <v>62.423999999999999</v>
      </c>
      <c r="J13690" s="2">
        <v>47.571399999999997</v>
      </c>
      <c r="K13690">
        <v>7</v>
      </c>
    </row>
    <row r="13691" spans="1:11" x14ac:dyDescent="0.25">
      <c r="A13691">
        <v>83545</v>
      </c>
      <c r="B13691" s="2">
        <v>39.999409999999997</v>
      </c>
      <c r="C13691" s="3">
        <v>540</v>
      </c>
      <c r="D13691" s="4">
        <v>30300</v>
      </c>
      <c r="E13691" t="s">
        <v>9204</v>
      </c>
      <c r="F13691" s="4" t="s">
        <v>14725</v>
      </c>
      <c r="G13691" s="5">
        <v>426</v>
      </c>
      <c r="H13691" s="6">
        <v>0.15925059999999999</v>
      </c>
      <c r="I13691" s="7">
        <v>68.409000000000006</v>
      </c>
    </row>
    <row r="13692" spans="1:11" x14ac:dyDescent="0.25">
      <c r="A13692">
        <v>65462</v>
      </c>
      <c r="B13692" s="2">
        <v>39.999040000000001</v>
      </c>
      <c r="C13692" s="3">
        <v>1472</v>
      </c>
      <c r="D13692" s="4">
        <v>40620</v>
      </c>
      <c r="E13692" t="s">
        <v>12409</v>
      </c>
      <c r="F13692" s="4" t="s">
        <v>12102</v>
      </c>
      <c r="G13692" s="5">
        <v>1110</v>
      </c>
      <c r="H13692" s="6">
        <v>0.17011699999999999</v>
      </c>
      <c r="I13692" s="7">
        <v>66.528000000000006</v>
      </c>
    </row>
    <row r="13693" spans="1:11" x14ac:dyDescent="0.25">
      <c r="A13693">
        <v>26617</v>
      </c>
      <c r="B13693" s="2">
        <v>39.998719999999999</v>
      </c>
      <c r="C13693" s="3">
        <v>256</v>
      </c>
      <c r="D13693" s="4">
        <v>16620</v>
      </c>
      <c r="E13693" t="s">
        <v>5590</v>
      </c>
      <c r="F13693" s="4" t="s">
        <v>5144</v>
      </c>
      <c r="G13693" s="5">
        <v>232</v>
      </c>
      <c r="H13693" s="6">
        <v>0.22317600000000001</v>
      </c>
      <c r="I13693" s="7">
        <v>57.353000000000002</v>
      </c>
    </row>
    <row r="13694" spans="1:11" x14ac:dyDescent="0.25">
      <c r="A13694">
        <v>14770</v>
      </c>
      <c r="B13694" s="2">
        <v>39.998190000000001</v>
      </c>
      <c r="C13694" s="3">
        <v>2835</v>
      </c>
      <c r="D13694" s="4">
        <v>36460</v>
      </c>
      <c r="E13694" t="s">
        <v>2937</v>
      </c>
      <c r="F13694" s="4" t="s">
        <v>1280</v>
      </c>
      <c r="G13694" s="5">
        <v>1986</v>
      </c>
      <c r="H13694" s="6">
        <v>0.2063412</v>
      </c>
      <c r="I13694" s="7">
        <v>60.26</v>
      </c>
      <c r="J13694" s="2">
        <v>49</v>
      </c>
      <c r="K13694">
        <v>1</v>
      </c>
    </row>
    <row r="13695" spans="1:11" x14ac:dyDescent="0.25">
      <c r="A13695">
        <v>14718</v>
      </c>
      <c r="B13695" s="2">
        <v>39.99738</v>
      </c>
      <c r="C13695" s="3">
        <v>2194</v>
      </c>
      <c r="D13695" s="4">
        <v>27460</v>
      </c>
      <c r="E13695" t="s">
        <v>2910</v>
      </c>
      <c r="F13695" s="4" t="s">
        <v>1280</v>
      </c>
      <c r="G13695" s="5">
        <v>1388</v>
      </c>
      <c r="H13695" s="6">
        <v>0.20172909999999999</v>
      </c>
      <c r="I13695" s="7">
        <v>61.052999999999997</v>
      </c>
    </row>
    <row r="13696" spans="1:11" x14ac:dyDescent="0.25">
      <c r="A13696">
        <v>68328</v>
      </c>
      <c r="B13696" s="2">
        <v>39.996969999999997</v>
      </c>
      <c r="C13696" s="3">
        <v>423</v>
      </c>
      <c r="D13696" s="4">
        <v>13100</v>
      </c>
      <c r="E13696" t="s">
        <v>12767</v>
      </c>
      <c r="F13696" s="4" t="s">
        <v>12738</v>
      </c>
      <c r="G13696" s="5">
        <v>291</v>
      </c>
      <c r="H13696" s="6">
        <v>0.17525769999999999</v>
      </c>
      <c r="I13696" s="7">
        <v>65.625</v>
      </c>
    </row>
    <row r="13697" spans="1:12" x14ac:dyDescent="0.25">
      <c r="A13697">
        <v>49348</v>
      </c>
      <c r="B13697" s="2">
        <v>39.995049999999999</v>
      </c>
      <c r="C13697" s="3">
        <v>12029</v>
      </c>
      <c r="D13697" s="4">
        <v>26090</v>
      </c>
      <c r="E13697" t="s">
        <v>233</v>
      </c>
      <c r="F13697" s="4" t="s">
        <v>9106</v>
      </c>
      <c r="G13697" s="5">
        <v>7750</v>
      </c>
      <c r="H13697" s="6">
        <v>0.19107209999999999</v>
      </c>
      <c r="I13697" s="7">
        <v>62.892000000000003</v>
      </c>
      <c r="J13697" s="2">
        <v>63.5</v>
      </c>
      <c r="K13697">
        <v>2</v>
      </c>
    </row>
    <row r="13698" spans="1:12" x14ac:dyDescent="0.25">
      <c r="A13698">
        <v>51301</v>
      </c>
      <c r="B13698" s="2">
        <v>39.991030000000002</v>
      </c>
      <c r="C13698" s="3">
        <v>12904</v>
      </c>
      <c r="D13698" s="4">
        <v>43980</v>
      </c>
      <c r="E13698" t="s">
        <v>193</v>
      </c>
      <c r="F13698" s="4" t="s">
        <v>9593</v>
      </c>
      <c r="G13698" s="5">
        <v>9048</v>
      </c>
      <c r="H13698" s="6">
        <v>0.17979890000000001</v>
      </c>
      <c r="I13698" s="7">
        <v>64.84</v>
      </c>
      <c r="J13698" s="2">
        <v>50.285699999999999</v>
      </c>
      <c r="K13698">
        <v>7</v>
      </c>
    </row>
    <row r="13699" spans="1:12" x14ac:dyDescent="0.25">
      <c r="A13699">
        <v>48127</v>
      </c>
      <c r="B13699" s="2">
        <v>39.983110000000003</v>
      </c>
      <c r="C13699" s="3">
        <v>37006</v>
      </c>
      <c r="D13699" s="4">
        <v>19820</v>
      </c>
      <c r="E13699" t="s">
        <v>9139</v>
      </c>
      <c r="F13699" s="4" t="s">
        <v>9106</v>
      </c>
      <c r="G13699" s="5">
        <v>24056</v>
      </c>
      <c r="H13699" s="6">
        <v>0.25285780000000002</v>
      </c>
      <c r="I13699" s="7">
        <v>52.213000000000001</v>
      </c>
      <c r="J13699" s="2">
        <v>34.538499999999999</v>
      </c>
      <c r="K13699">
        <v>13</v>
      </c>
      <c r="L13699" s="2">
        <v>21</v>
      </c>
    </row>
    <row r="13700" spans="1:12" x14ac:dyDescent="0.25">
      <c r="A13700">
        <v>12828</v>
      </c>
      <c r="B13700" s="2">
        <v>39.975700000000003</v>
      </c>
      <c r="C13700" s="3">
        <v>9291</v>
      </c>
      <c r="D13700" s="4">
        <v>24020</v>
      </c>
      <c r="E13700" t="s">
        <v>2373</v>
      </c>
      <c r="F13700" s="4" t="s">
        <v>1280</v>
      </c>
      <c r="G13700" s="5">
        <v>6906</v>
      </c>
      <c r="H13700" s="6">
        <v>0.17911959999999999</v>
      </c>
      <c r="I13700" s="7">
        <v>64.954999999999998</v>
      </c>
    </row>
    <row r="13701" spans="1:12" x14ac:dyDescent="0.25">
      <c r="A13701">
        <v>63769</v>
      </c>
      <c r="B13701" s="2">
        <v>39.97383</v>
      </c>
      <c r="C13701" s="3">
        <v>1297</v>
      </c>
      <c r="D13701" s="4">
        <v>16020</v>
      </c>
      <c r="E13701" t="s">
        <v>1429</v>
      </c>
      <c r="F13701" s="4" t="s">
        <v>12102</v>
      </c>
      <c r="G13701" s="5">
        <v>866</v>
      </c>
      <c r="H13701" s="6">
        <v>0.1476355</v>
      </c>
      <c r="I13701" s="7">
        <v>70.394999999999996</v>
      </c>
    </row>
    <row r="13702" spans="1:12" x14ac:dyDescent="0.25">
      <c r="A13702">
        <v>73852</v>
      </c>
      <c r="B13702" s="2">
        <v>39.97325</v>
      </c>
      <c r="C13702" s="3">
        <v>2352</v>
      </c>
      <c r="D13702" s="4">
        <v>49260</v>
      </c>
      <c r="E13702" t="s">
        <v>8988</v>
      </c>
      <c r="F13702" s="4" t="s">
        <v>13462</v>
      </c>
      <c r="G13702" s="5">
        <v>1577</v>
      </c>
      <c r="H13702" s="6">
        <v>0.2129278</v>
      </c>
      <c r="I13702" s="7">
        <v>59.112000000000002</v>
      </c>
    </row>
    <row r="13703" spans="1:12" x14ac:dyDescent="0.25">
      <c r="A13703">
        <v>49038</v>
      </c>
      <c r="B13703" s="2">
        <v>39.971339999999998</v>
      </c>
      <c r="C13703" s="3">
        <v>9133</v>
      </c>
      <c r="D13703" s="4">
        <v>35660</v>
      </c>
      <c r="E13703" t="s">
        <v>9311</v>
      </c>
      <c r="F13703" s="4" t="s">
        <v>9106</v>
      </c>
      <c r="G13703" s="5">
        <v>6388</v>
      </c>
      <c r="H13703" s="6">
        <v>0.16984969999999999</v>
      </c>
      <c r="I13703" s="7">
        <v>66.552000000000007</v>
      </c>
      <c r="J13703" s="2">
        <v>59</v>
      </c>
      <c r="K13703">
        <v>4</v>
      </c>
    </row>
    <row r="13704" spans="1:12" x14ac:dyDescent="0.25">
      <c r="A13704">
        <v>61264</v>
      </c>
      <c r="B13704" s="2">
        <v>39.967860000000002</v>
      </c>
      <c r="C13704" s="3">
        <v>10550</v>
      </c>
      <c r="D13704" s="4">
        <v>19340</v>
      </c>
      <c r="E13704" t="s">
        <v>615</v>
      </c>
      <c r="F13704" s="4" t="s">
        <v>11490</v>
      </c>
      <c r="G13704" s="5">
        <v>8173</v>
      </c>
      <c r="H13704" s="6">
        <v>0.16638120000000001</v>
      </c>
      <c r="I13704" s="7">
        <v>67.149000000000001</v>
      </c>
      <c r="J13704" s="2">
        <v>44.2</v>
      </c>
      <c r="K13704">
        <v>5</v>
      </c>
    </row>
    <row r="13705" spans="1:12" x14ac:dyDescent="0.25">
      <c r="A13705">
        <v>16508</v>
      </c>
      <c r="B13705" s="2">
        <v>39.96322</v>
      </c>
      <c r="C13705" s="3">
        <v>16499</v>
      </c>
      <c r="D13705" s="4">
        <v>21500</v>
      </c>
      <c r="E13705" t="s">
        <v>3520</v>
      </c>
      <c r="F13705" s="4" t="s">
        <v>3003</v>
      </c>
      <c r="G13705" s="5">
        <v>11187</v>
      </c>
      <c r="H13705" s="6">
        <v>0.27064709999999997</v>
      </c>
      <c r="I13705" s="7">
        <v>49.128999999999998</v>
      </c>
      <c r="J13705" s="2">
        <v>44.125</v>
      </c>
      <c r="K13705">
        <v>8</v>
      </c>
    </row>
    <row r="13706" spans="1:12" x14ac:dyDescent="0.25">
      <c r="A13706">
        <v>57272</v>
      </c>
      <c r="B13706" s="2">
        <v>39.960520000000002</v>
      </c>
      <c r="C13706" s="3">
        <v>187</v>
      </c>
      <c r="E13706" t="s">
        <v>5566</v>
      </c>
      <c r="F13706" s="4" t="s">
        <v>10877</v>
      </c>
      <c r="G13706" s="5">
        <v>123</v>
      </c>
      <c r="H13706" s="6">
        <v>0.24390239999999999</v>
      </c>
      <c r="I13706" s="7">
        <v>53.75</v>
      </c>
    </row>
    <row r="13707" spans="1:12" x14ac:dyDescent="0.25">
      <c r="A13707">
        <v>18438</v>
      </c>
      <c r="B13707" s="2">
        <v>39.96031</v>
      </c>
      <c r="C13707" s="3">
        <v>941</v>
      </c>
      <c r="E13707" t="s">
        <v>348</v>
      </c>
      <c r="F13707" s="4" t="s">
        <v>3003</v>
      </c>
      <c r="G13707" s="5">
        <v>740</v>
      </c>
      <c r="H13707" s="6">
        <v>0.22672059999999999</v>
      </c>
      <c r="I13707" s="7">
        <v>56.719000000000001</v>
      </c>
    </row>
    <row r="13708" spans="1:12" x14ac:dyDescent="0.25">
      <c r="A13708">
        <v>1011</v>
      </c>
      <c r="B13708" s="2">
        <v>39.959879999999998</v>
      </c>
      <c r="C13708" s="3">
        <v>1478</v>
      </c>
      <c r="D13708" s="4">
        <v>44140</v>
      </c>
      <c r="E13708" t="s">
        <v>28</v>
      </c>
      <c r="F13708" s="4" t="s">
        <v>21</v>
      </c>
      <c r="G13708" s="5">
        <v>1049</v>
      </c>
      <c r="H13708" s="6">
        <v>0.14380950000000001</v>
      </c>
      <c r="I13708" s="7">
        <v>71.042000000000002</v>
      </c>
      <c r="J13708" s="2">
        <v>57</v>
      </c>
      <c r="K13708">
        <v>1</v>
      </c>
      <c r="L13708" s="9"/>
    </row>
    <row r="13709" spans="1:12" x14ac:dyDescent="0.25">
      <c r="A13709">
        <v>47552</v>
      </c>
      <c r="B13709" s="2">
        <v>39.959609999999998</v>
      </c>
      <c r="C13709" s="3">
        <v>75</v>
      </c>
      <c r="E13709" t="s">
        <v>9026</v>
      </c>
      <c r="F13709" s="4" t="s">
        <v>8800</v>
      </c>
      <c r="G13709" s="5">
        <v>75</v>
      </c>
      <c r="H13709" s="6">
        <v>0.1710526</v>
      </c>
      <c r="I13709" s="7">
        <v>66.332999999999998</v>
      </c>
    </row>
    <row r="13710" spans="1:12" x14ac:dyDescent="0.25">
      <c r="A13710">
        <v>12740</v>
      </c>
      <c r="B13710" s="2">
        <v>39.959290000000003</v>
      </c>
      <c r="C13710" s="3">
        <v>1866</v>
      </c>
      <c r="E13710" t="s">
        <v>2319</v>
      </c>
      <c r="F13710" s="4" t="s">
        <v>1280</v>
      </c>
      <c r="G13710" s="5">
        <v>1286</v>
      </c>
      <c r="H13710" s="6">
        <v>0.20046620000000001</v>
      </c>
      <c r="I13710" s="7">
        <v>61.25</v>
      </c>
      <c r="J13710" s="2">
        <v>58</v>
      </c>
      <c r="K13710">
        <v>1</v>
      </c>
    </row>
    <row r="13711" spans="1:12" x14ac:dyDescent="0.25">
      <c r="A13711">
        <v>4287</v>
      </c>
      <c r="B13711" s="2">
        <v>39.958460000000002</v>
      </c>
      <c r="C13711" s="3">
        <v>3092</v>
      </c>
      <c r="D13711" s="4">
        <v>38860</v>
      </c>
      <c r="E13711" t="s">
        <v>797</v>
      </c>
      <c r="F13711" s="4" t="s">
        <v>701</v>
      </c>
      <c r="G13711" s="5">
        <v>2160</v>
      </c>
      <c r="H13711" s="6">
        <v>0.200463</v>
      </c>
      <c r="I13711" s="7">
        <v>61.25</v>
      </c>
      <c r="J13711" s="2">
        <v>34</v>
      </c>
      <c r="K13711">
        <v>1</v>
      </c>
    </row>
    <row r="13712" spans="1:12" x14ac:dyDescent="0.25">
      <c r="A13712">
        <v>67546</v>
      </c>
      <c r="B13712" s="2">
        <v>39.957509999999999</v>
      </c>
      <c r="C13712" s="3">
        <v>2444</v>
      </c>
      <c r="D13712" s="4">
        <v>32700</v>
      </c>
      <c r="E13712" t="s">
        <v>6204</v>
      </c>
      <c r="F13712" s="4" t="s">
        <v>12494</v>
      </c>
      <c r="G13712" s="5">
        <v>1799</v>
      </c>
      <c r="H13712" s="6">
        <v>0.19944439999999999</v>
      </c>
      <c r="I13712" s="7">
        <v>61.421999999999997</v>
      </c>
      <c r="J13712" s="2">
        <v>63</v>
      </c>
      <c r="K13712">
        <v>1</v>
      </c>
    </row>
    <row r="13713" spans="1:12" x14ac:dyDescent="0.25">
      <c r="A13713">
        <v>85939</v>
      </c>
      <c r="B13713" s="2">
        <v>39.956409999999998</v>
      </c>
      <c r="C13713" s="3">
        <v>4441</v>
      </c>
      <c r="D13713" s="4">
        <v>43320</v>
      </c>
      <c r="E13713" t="s">
        <v>4087</v>
      </c>
      <c r="F13713" s="4" t="s">
        <v>14962</v>
      </c>
      <c r="G13713" s="5">
        <v>2789</v>
      </c>
      <c r="H13713" s="6">
        <v>0.2391538</v>
      </c>
      <c r="I13713" s="7">
        <v>54.555999999999997</v>
      </c>
      <c r="J13713" s="2">
        <v>7</v>
      </c>
      <c r="K13713">
        <v>1</v>
      </c>
    </row>
    <row r="13714" spans="1:12" x14ac:dyDescent="0.25">
      <c r="A13714">
        <v>55312</v>
      </c>
      <c r="B13714" s="2">
        <v>39.955489999999998</v>
      </c>
      <c r="C13714" s="3">
        <v>1488</v>
      </c>
      <c r="D13714" s="4">
        <v>26780</v>
      </c>
      <c r="E13714" t="s">
        <v>10467</v>
      </c>
      <c r="F13714" s="4" t="s">
        <v>10428</v>
      </c>
      <c r="G13714" s="5">
        <v>1083</v>
      </c>
      <c r="H13714" s="6">
        <v>0.13837640000000001</v>
      </c>
      <c r="I13714" s="7">
        <v>71.971000000000004</v>
      </c>
    </row>
    <row r="13715" spans="1:12" x14ac:dyDescent="0.25">
      <c r="A13715">
        <v>65566</v>
      </c>
      <c r="B13715" s="2">
        <v>39.955109999999998</v>
      </c>
      <c r="C13715" s="3">
        <v>740</v>
      </c>
      <c r="E13715" t="s">
        <v>12422</v>
      </c>
      <c r="F13715" s="4" t="s">
        <v>12102</v>
      </c>
      <c r="G13715" s="5">
        <v>499</v>
      </c>
      <c r="H13715" s="6">
        <v>0.20040079999999999</v>
      </c>
      <c r="I13715" s="7">
        <v>61.25</v>
      </c>
    </row>
    <row r="13716" spans="1:12" x14ac:dyDescent="0.25">
      <c r="A13716">
        <v>56330</v>
      </c>
      <c r="B13716" s="2">
        <v>39.954709999999999</v>
      </c>
      <c r="C13716" s="3">
        <v>1807</v>
      </c>
      <c r="D13716" s="4">
        <v>33460</v>
      </c>
      <c r="E13716" t="s">
        <v>10714</v>
      </c>
      <c r="F13716" s="4" t="s">
        <v>10428</v>
      </c>
      <c r="G13716" s="5">
        <v>1182</v>
      </c>
      <c r="H13716" s="6">
        <v>0.1497462</v>
      </c>
      <c r="I13716" s="7">
        <v>70</v>
      </c>
    </row>
    <row r="13717" spans="1:12" x14ac:dyDescent="0.25">
      <c r="A13717">
        <v>46012</v>
      </c>
      <c r="B13717" s="2">
        <v>39.95129</v>
      </c>
      <c r="C13717" s="3">
        <v>19537</v>
      </c>
      <c r="D13717" s="4">
        <v>26900</v>
      </c>
      <c r="E13717" t="s">
        <v>6287</v>
      </c>
      <c r="F13717" s="4" t="s">
        <v>8800</v>
      </c>
      <c r="G13717" s="5">
        <v>13097</v>
      </c>
      <c r="H13717" s="6">
        <v>0.22600600000000001</v>
      </c>
      <c r="I13717" s="7">
        <v>56.814999999999998</v>
      </c>
      <c r="J13717" s="2">
        <v>51</v>
      </c>
      <c r="K13717">
        <v>10</v>
      </c>
      <c r="L13717" s="2">
        <v>94.9</v>
      </c>
    </row>
    <row r="13718" spans="1:12" x14ac:dyDescent="0.25">
      <c r="A13718">
        <v>62088</v>
      </c>
      <c r="B13718" s="2">
        <v>39.94699</v>
      </c>
      <c r="C13718" s="3">
        <v>6796</v>
      </c>
      <c r="D13718" s="4">
        <v>41180</v>
      </c>
      <c r="E13718" t="s">
        <v>5061</v>
      </c>
      <c r="F13718" s="4" t="s">
        <v>11490</v>
      </c>
      <c r="G13718" s="5">
        <v>4875</v>
      </c>
      <c r="H13718" s="6">
        <v>0.1745641</v>
      </c>
      <c r="I13718" s="7">
        <v>65.703000000000003</v>
      </c>
      <c r="J13718" s="2">
        <v>58</v>
      </c>
      <c r="K13718">
        <v>2</v>
      </c>
    </row>
    <row r="13719" spans="1:12" x14ac:dyDescent="0.25">
      <c r="A13719">
        <v>75760</v>
      </c>
      <c r="B13719" s="2">
        <v>39.94538</v>
      </c>
      <c r="C13719" s="3">
        <v>2592</v>
      </c>
      <c r="D13719" s="4">
        <v>34860</v>
      </c>
      <c r="E13719" t="s">
        <v>876</v>
      </c>
      <c r="F13719" s="4" t="s">
        <v>13752</v>
      </c>
      <c r="G13719" s="5">
        <v>1804</v>
      </c>
      <c r="H13719" s="6">
        <v>0.1545706</v>
      </c>
      <c r="I13719" s="7">
        <v>69.158000000000001</v>
      </c>
    </row>
    <row r="13720" spans="1:12" x14ac:dyDescent="0.25">
      <c r="A13720">
        <v>16311</v>
      </c>
      <c r="B13720" s="2">
        <v>39.944859999999998</v>
      </c>
      <c r="C13720" s="3">
        <v>569</v>
      </c>
      <c r="D13720" s="4">
        <v>49660</v>
      </c>
      <c r="E13720" t="s">
        <v>3469</v>
      </c>
      <c r="F13720" s="4" t="s">
        <v>3003</v>
      </c>
      <c r="G13720" s="5">
        <v>389</v>
      </c>
      <c r="H13720" s="6">
        <v>0.22564100000000001</v>
      </c>
      <c r="I13720" s="7">
        <v>56.875</v>
      </c>
    </row>
    <row r="13721" spans="1:12" x14ac:dyDescent="0.25">
      <c r="A13721">
        <v>73658</v>
      </c>
      <c r="B13721" s="2">
        <v>39.944719999999997</v>
      </c>
      <c r="C13721" s="3">
        <v>330</v>
      </c>
      <c r="E13721" t="s">
        <v>5134</v>
      </c>
      <c r="F13721" s="4" t="s">
        <v>13462</v>
      </c>
      <c r="G13721" s="5">
        <v>207</v>
      </c>
      <c r="H13721" s="6">
        <v>0.10628020000000001</v>
      </c>
      <c r="I13721" s="7">
        <v>77.5</v>
      </c>
    </row>
    <row r="13722" spans="1:12" x14ac:dyDescent="0.25">
      <c r="A13722">
        <v>64448</v>
      </c>
      <c r="B13722" s="2">
        <v>39.944479999999999</v>
      </c>
      <c r="C13722" s="3">
        <v>986</v>
      </c>
      <c r="D13722" s="4">
        <v>41140</v>
      </c>
      <c r="E13722" t="s">
        <v>12270</v>
      </c>
      <c r="F13722" s="4" t="s">
        <v>12102</v>
      </c>
      <c r="G13722" s="5">
        <v>777</v>
      </c>
      <c r="H13722" s="6">
        <v>0.13899610000000001</v>
      </c>
      <c r="I13722" s="7">
        <v>71.841999999999999</v>
      </c>
    </row>
    <row r="13723" spans="1:12" x14ac:dyDescent="0.25">
      <c r="A13723">
        <v>46158</v>
      </c>
      <c r="B13723" s="2">
        <v>39.940570000000001</v>
      </c>
      <c r="C13723" s="3">
        <v>22247</v>
      </c>
      <c r="D13723" s="4">
        <v>26900</v>
      </c>
      <c r="E13723" t="s">
        <v>5885</v>
      </c>
      <c r="F13723" s="4" t="s">
        <v>8800</v>
      </c>
      <c r="G13723" s="5">
        <v>15560</v>
      </c>
      <c r="H13723" s="6">
        <v>0.1621465</v>
      </c>
      <c r="I13723" s="7">
        <v>67.837999999999994</v>
      </c>
      <c r="J13723" s="2">
        <v>49.25</v>
      </c>
      <c r="K13723">
        <v>8</v>
      </c>
    </row>
    <row r="13724" spans="1:12" x14ac:dyDescent="0.25">
      <c r="A13724">
        <v>56235</v>
      </c>
      <c r="B13724" s="2">
        <v>39.936750000000004</v>
      </c>
      <c r="C13724" s="3">
        <v>561</v>
      </c>
      <c r="E13724" t="s">
        <v>10680</v>
      </c>
      <c r="F13724" s="4" t="s">
        <v>10428</v>
      </c>
      <c r="G13724" s="5">
        <v>395</v>
      </c>
      <c r="H13724" s="6">
        <v>0.18434339999999999</v>
      </c>
      <c r="I13724" s="7">
        <v>64</v>
      </c>
    </row>
    <row r="13725" spans="1:12" x14ac:dyDescent="0.25">
      <c r="A13725">
        <v>15713</v>
      </c>
      <c r="B13725" s="2">
        <v>39.936619999999998</v>
      </c>
      <c r="C13725" s="3">
        <v>127</v>
      </c>
      <c r="D13725" s="4">
        <v>26860</v>
      </c>
      <c r="E13725" t="s">
        <v>3271</v>
      </c>
      <c r="F13725" s="4" t="s">
        <v>3003</v>
      </c>
      <c r="G13725" s="5">
        <v>127</v>
      </c>
      <c r="H13725" s="6">
        <v>0</v>
      </c>
      <c r="I13725" s="7">
        <v>95.852000000000004</v>
      </c>
    </row>
    <row r="13726" spans="1:12" x14ac:dyDescent="0.25">
      <c r="A13726">
        <v>11224</v>
      </c>
      <c r="B13726" s="2">
        <v>39.929209999999998</v>
      </c>
      <c r="C13726" s="3">
        <v>42698</v>
      </c>
      <c r="D13726" s="4">
        <v>35620</v>
      </c>
      <c r="E13726" t="s">
        <v>1238</v>
      </c>
      <c r="F13726" s="4" t="s">
        <v>1280</v>
      </c>
      <c r="G13726" s="5">
        <v>30853</v>
      </c>
      <c r="H13726" s="6">
        <v>0.30762</v>
      </c>
      <c r="I13726" s="7">
        <v>42.689</v>
      </c>
      <c r="J13726" s="2">
        <v>35.299999999999997</v>
      </c>
      <c r="K13726">
        <v>10</v>
      </c>
      <c r="L13726" s="2">
        <v>25.2</v>
      </c>
    </row>
    <row r="13727" spans="1:12" x14ac:dyDescent="0.25">
      <c r="A13727">
        <v>65069</v>
      </c>
      <c r="B13727" s="2">
        <v>39.921709999999997</v>
      </c>
      <c r="C13727" s="3">
        <v>802</v>
      </c>
      <c r="E13727" t="s">
        <v>12364</v>
      </c>
      <c r="F13727" s="4" t="s">
        <v>12102</v>
      </c>
      <c r="G13727" s="5">
        <v>500</v>
      </c>
      <c r="H13727" s="6">
        <v>0.20359279999999999</v>
      </c>
      <c r="I13727" s="7">
        <v>60.661999999999999</v>
      </c>
    </row>
    <row r="13728" spans="1:12" x14ac:dyDescent="0.25">
      <c r="A13728">
        <v>39071</v>
      </c>
      <c r="B13728" s="2">
        <v>39.920630000000003</v>
      </c>
      <c r="C13728" s="3">
        <v>5679</v>
      </c>
      <c r="D13728" s="4">
        <v>27140</v>
      </c>
      <c r="E13728" t="s">
        <v>7745</v>
      </c>
      <c r="F13728" s="4" t="s">
        <v>7633</v>
      </c>
      <c r="G13728" s="5">
        <v>4013</v>
      </c>
      <c r="H13728" s="6">
        <v>0.25317719999999999</v>
      </c>
      <c r="I13728" s="7">
        <v>52.088999999999999</v>
      </c>
      <c r="J13728" s="2">
        <v>43</v>
      </c>
      <c r="K13728">
        <v>1</v>
      </c>
    </row>
    <row r="13729" spans="1:12" x14ac:dyDescent="0.25">
      <c r="A13729">
        <v>26241</v>
      </c>
      <c r="B13729" s="2">
        <v>39.917160000000003</v>
      </c>
      <c r="C13729" s="3">
        <v>14670</v>
      </c>
      <c r="D13729" s="4">
        <v>21180</v>
      </c>
      <c r="E13729" t="s">
        <v>553</v>
      </c>
      <c r="F13729" s="4" t="s">
        <v>5144</v>
      </c>
      <c r="G13729" s="5">
        <v>10480</v>
      </c>
      <c r="H13729" s="6">
        <v>0.246923</v>
      </c>
      <c r="I13729" s="7">
        <v>53.161000000000001</v>
      </c>
      <c r="J13729" s="2">
        <v>40.875</v>
      </c>
      <c r="K13729">
        <v>8</v>
      </c>
    </row>
    <row r="13730" spans="1:12" x14ac:dyDescent="0.25">
      <c r="A13730">
        <v>47353</v>
      </c>
      <c r="B13730" s="2">
        <v>39.913699999999999</v>
      </c>
      <c r="C13730" s="3">
        <v>5830</v>
      </c>
      <c r="D13730" s="4">
        <v>17140</v>
      </c>
      <c r="E13730" t="s">
        <v>1006</v>
      </c>
      <c r="F13730" s="4" t="s">
        <v>8800</v>
      </c>
      <c r="G13730" s="5">
        <v>3959</v>
      </c>
      <c r="H13730" s="6">
        <v>0.20535490000000001</v>
      </c>
      <c r="I13730" s="7">
        <v>60.341999999999999</v>
      </c>
      <c r="J13730" s="2">
        <v>55.5</v>
      </c>
      <c r="K13730">
        <v>2</v>
      </c>
    </row>
    <row r="13731" spans="1:12" x14ac:dyDescent="0.25">
      <c r="A13731">
        <v>80017</v>
      </c>
      <c r="B13731" s="2">
        <v>39.90775</v>
      </c>
      <c r="C13731" s="3">
        <v>33978</v>
      </c>
      <c r="D13731" s="4">
        <v>19740</v>
      </c>
      <c r="E13731" t="s">
        <v>815</v>
      </c>
      <c r="F13731" s="4" t="s">
        <v>14477</v>
      </c>
      <c r="G13731" s="5">
        <v>20941</v>
      </c>
      <c r="H13731" s="6">
        <v>0.23125780000000001</v>
      </c>
      <c r="I13731" s="7">
        <v>55.863999999999997</v>
      </c>
      <c r="J13731" s="2">
        <v>40</v>
      </c>
      <c r="K13731">
        <v>12</v>
      </c>
      <c r="L13731" s="2">
        <v>50.9</v>
      </c>
    </row>
    <row r="13732" spans="1:12" x14ac:dyDescent="0.25">
      <c r="A13732">
        <v>56253</v>
      </c>
      <c r="B13732" s="2">
        <v>39.902560000000001</v>
      </c>
      <c r="C13732" s="3">
        <v>1041</v>
      </c>
      <c r="D13732" s="4">
        <v>48820</v>
      </c>
      <c r="E13732" t="s">
        <v>10686</v>
      </c>
      <c r="F13732" s="4" t="s">
        <v>10428</v>
      </c>
      <c r="G13732" s="5">
        <v>722</v>
      </c>
      <c r="H13732" s="6">
        <v>0.14542939999999999</v>
      </c>
      <c r="I13732" s="7">
        <v>70.694000000000003</v>
      </c>
    </row>
    <row r="13733" spans="1:12" x14ac:dyDescent="0.25">
      <c r="A13733">
        <v>8072</v>
      </c>
      <c r="B13733" s="2">
        <v>39.902329999999999</v>
      </c>
      <c r="C13733" s="3">
        <v>266</v>
      </c>
      <c r="D13733" s="4">
        <v>37980</v>
      </c>
      <c r="E13733" t="s">
        <v>1623</v>
      </c>
      <c r="F13733" s="4" t="s">
        <v>1341</v>
      </c>
      <c r="G13733" s="5">
        <v>229</v>
      </c>
      <c r="H13733" s="6">
        <v>0.139738</v>
      </c>
      <c r="I13733" s="7">
        <v>71.667000000000002</v>
      </c>
    </row>
    <row r="13734" spans="1:12" x14ac:dyDescent="0.25">
      <c r="A13734">
        <v>48082</v>
      </c>
      <c r="B13734" s="2">
        <v>39.899340000000002</v>
      </c>
      <c r="C13734" s="3">
        <v>16718</v>
      </c>
      <c r="D13734" s="4">
        <v>19820</v>
      </c>
      <c r="E13734" t="s">
        <v>9133</v>
      </c>
      <c r="F13734" s="4" t="s">
        <v>9106</v>
      </c>
      <c r="G13734" s="5">
        <v>12274</v>
      </c>
      <c r="H13734" s="6">
        <v>0.1800407</v>
      </c>
      <c r="I13734" s="7">
        <v>64.694999999999993</v>
      </c>
      <c r="J13734" s="2">
        <v>41.625</v>
      </c>
      <c r="K13734">
        <v>8</v>
      </c>
    </row>
    <row r="13735" spans="1:12" x14ac:dyDescent="0.25">
      <c r="A13735">
        <v>61048</v>
      </c>
      <c r="B13735" s="2">
        <v>39.895699999999998</v>
      </c>
      <c r="C13735" s="3">
        <v>4131</v>
      </c>
      <c r="D13735" s="4">
        <v>23300</v>
      </c>
      <c r="E13735" t="s">
        <v>7750</v>
      </c>
      <c r="F13735" s="4" t="s">
        <v>11490</v>
      </c>
      <c r="G13735" s="5">
        <v>2930</v>
      </c>
      <c r="H13735" s="6">
        <v>0.17366090000000001</v>
      </c>
      <c r="I13735" s="7">
        <v>65.795000000000002</v>
      </c>
      <c r="J13735" s="2">
        <v>44</v>
      </c>
      <c r="K13735">
        <v>1</v>
      </c>
    </row>
    <row r="13736" spans="1:12" x14ac:dyDescent="0.25">
      <c r="A13736">
        <v>29111</v>
      </c>
      <c r="B13736" s="2">
        <v>39.894730000000003</v>
      </c>
      <c r="C13736" s="3">
        <v>1830</v>
      </c>
      <c r="E13736" t="s">
        <v>6170</v>
      </c>
      <c r="F13736" s="4" t="s">
        <v>6130</v>
      </c>
      <c r="G13736" s="5">
        <v>1110</v>
      </c>
      <c r="H13736" s="6">
        <v>0.2063063</v>
      </c>
      <c r="I13736" s="7">
        <v>60.152000000000001</v>
      </c>
    </row>
    <row r="13737" spans="1:12" x14ac:dyDescent="0.25">
      <c r="A13737">
        <v>98823</v>
      </c>
      <c r="B13737" s="2">
        <v>39.892850000000003</v>
      </c>
      <c r="C13737" s="3">
        <v>10821</v>
      </c>
      <c r="D13737" s="4">
        <v>34180</v>
      </c>
      <c r="E13737" t="s">
        <v>3807</v>
      </c>
      <c r="F13737" s="4" t="s">
        <v>16344</v>
      </c>
      <c r="G13737" s="5">
        <v>6782</v>
      </c>
      <c r="H13737" s="6">
        <v>0.19622590000000001</v>
      </c>
      <c r="I13737" s="7">
        <v>61.892000000000003</v>
      </c>
      <c r="J13737" s="2">
        <v>59.75</v>
      </c>
      <c r="K13737">
        <v>4</v>
      </c>
    </row>
    <row r="13738" spans="1:12" x14ac:dyDescent="0.25">
      <c r="A13738">
        <v>46350</v>
      </c>
      <c r="B13738" s="2">
        <v>39.884169999999997</v>
      </c>
      <c r="C13738" s="3">
        <v>43000</v>
      </c>
      <c r="D13738" s="4">
        <v>33140</v>
      </c>
      <c r="E13738" t="s">
        <v>8852</v>
      </c>
      <c r="F13738" s="4" t="s">
        <v>8800</v>
      </c>
      <c r="G13738" s="5">
        <v>29444</v>
      </c>
      <c r="H13738" s="6">
        <v>0.1922567</v>
      </c>
      <c r="I13738" s="7">
        <v>62.563000000000002</v>
      </c>
      <c r="J13738" s="2">
        <v>52.75</v>
      </c>
      <c r="K13738">
        <v>12</v>
      </c>
      <c r="L13738" s="2">
        <v>97.2</v>
      </c>
    </row>
    <row r="13739" spans="1:12" x14ac:dyDescent="0.25">
      <c r="A13739">
        <v>80804</v>
      </c>
      <c r="B13739" s="2">
        <v>39.877070000000003</v>
      </c>
      <c r="C13739" s="3">
        <v>330</v>
      </c>
      <c r="E13739" t="s">
        <v>14544</v>
      </c>
      <c r="F13739" s="4" t="s">
        <v>14477</v>
      </c>
      <c r="G13739" s="5">
        <v>238</v>
      </c>
      <c r="H13739" s="6">
        <v>0.2142857</v>
      </c>
      <c r="I13739" s="7">
        <v>58.75</v>
      </c>
    </row>
    <row r="13740" spans="1:12" x14ac:dyDescent="0.25">
      <c r="A13740">
        <v>55783</v>
      </c>
      <c r="B13740" s="2">
        <v>39.876609999999999</v>
      </c>
      <c r="C13740" s="3">
        <v>2338</v>
      </c>
      <c r="E13740" t="s">
        <v>10551</v>
      </c>
      <c r="F13740" s="4" t="s">
        <v>10428</v>
      </c>
      <c r="G13740" s="5">
        <v>1664</v>
      </c>
      <c r="H13740" s="6">
        <v>0.18258260000000001</v>
      </c>
      <c r="I13740" s="7">
        <v>64.225999999999999</v>
      </c>
      <c r="J13740" s="2">
        <v>50</v>
      </c>
      <c r="K13740">
        <v>2</v>
      </c>
    </row>
    <row r="13741" spans="1:12" x14ac:dyDescent="0.25">
      <c r="A13741">
        <v>83815</v>
      </c>
      <c r="B13741" s="2">
        <v>39.871229999999997</v>
      </c>
      <c r="C13741" s="3">
        <v>31688</v>
      </c>
      <c r="D13741" s="4">
        <v>17660</v>
      </c>
      <c r="E13741" t="s">
        <v>14829</v>
      </c>
      <c r="F13741" s="4" t="s">
        <v>14725</v>
      </c>
      <c r="G13741" s="5">
        <v>20799</v>
      </c>
      <c r="H13741" s="6">
        <v>0.22115380000000001</v>
      </c>
      <c r="I13741" s="7">
        <v>57.558999999999997</v>
      </c>
      <c r="J13741" s="2">
        <v>47.8889</v>
      </c>
      <c r="K13741">
        <v>9</v>
      </c>
    </row>
    <row r="13742" spans="1:12" x14ac:dyDescent="0.25">
      <c r="A13742">
        <v>17578</v>
      </c>
      <c r="B13742" s="2">
        <v>39.865090000000002</v>
      </c>
      <c r="C13742" s="3">
        <v>7697</v>
      </c>
      <c r="D13742" s="4">
        <v>29540</v>
      </c>
      <c r="E13742" t="s">
        <v>3827</v>
      </c>
      <c r="F13742" s="4" t="s">
        <v>3003</v>
      </c>
      <c r="G13742" s="5">
        <v>4861</v>
      </c>
      <c r="H13742" s="6">
        <v>0.17893870000000001</v>
      </c>
      <c r="I13742" s="7">
        <v>64.852000000000004</v>
      </c>
      <c r="J13742" s="2">
        <v>34</v>
      </c>
      <c r="K13742">
        <v>1</v>
      </c>
    </row>
    <row r="13743" spans="1:12" x14ac:dyDescent="0.25">
      <c r="A13743">
        <v>61844</v>
      </c>
      <c r="B13743" s="2">
        <v>39.863779999999998</v>
      </c>
      <c r="C13743" s="3">
        <v>898</v>
      </c>
      <c r="D13743" s="4">
        <v>19180</v>
      </c>
      <c r="E13743" t="s">
        <v>11820</v>
      </c>
      <c r="F13743" s="4" t="s">
        <v>11490</v>
      </c>
      <c r="G13743" s="5">
        <v>610</v>
      </c>
      <c r="H13743" s="6">
        <v>8.5245899999999999E-2</v>
      </c>
      <c r="I13743" s="7">
        <v>81.042000000000002</v>
      </c>
    </row>
    <row r="13744" spans="1:12" x14ac:dyDescent="0.25">
      <c r="A13744">
        <v>12749</v>
      </c>
      <c r="B13744" s="2">
        <v>39.863579999999999</v>
      </c>
      <c r="C13744" s="3">
        <v>337</v>
      </c>
      <c r="E13744" t="s">
        <v>2326</v>
      </c>
      <c r="F13744" s="4" t="s">
        <v>1280</v>
      </c>
      <c r="G13744" s="5">
        <v>254</v>
      </c>
      <c r="H13744" s="6">
        <v>0.29019610000000001</v>
      </c>
      <c r="I13744" s="7">
        <v>45.625</v>
      </c>
    </row>
    <row r="13745" spans="1:11" x14ac:dyDescent="0.25">
      <c r="A13745">
        <v>75491</v>
      </c>
      <c r="B13745" s="2">
        <v>39.862639999999999</v>
      </c>
      <c r="C13745" s="3">
        <v>5403</v>
      </c>
      <c r="D13745" s="4">
        <v>43300</v>
      </c>
      <c r="E13745" t="s">
        <v>13820</v>
      </c>
      <c r="F13745" s="4" t="s">
        <v>13752</v>
      </c>
      <c r="G13745" s="5">
        <v>3667</v>
      </c>
      <c r="H13745" s="6">
        <v>0.200709</v>
      </c>
      <c r="I13745" s="7">
        <v>61.082000000000001</v>
      </c>
    </row>
    <row r="13746" spans="1:11" x14ac:dyDescent="0.25">
      <c r="A13746">
        <v>16724</v>
      </c>
      <c r="B13746" s="2">
        <v>39.861739999999998</v>
      </c>
      <c r="C13746" s="3">
        <v>90</v>
      </c>
      <c r="D13746" s="4">
        <v>14620</v>
      </c>
      <c r="E13746" t="s">
        <v>3574</v>
      </c>
      <c r="F13746" s="4" t="s">
        <v>3003</v>
      </c>
      <c r="G13746" s="5">
        <v>81</v>
      </c>
      <c r="H13746" s="6">
        <v>0.1111111</v>
      </c>
      <c r="I13746" s="7">
        <v>76.563000000000002</v>
      </c>
    </row>
    <row r="13747" spans="1:11" x14ac:dyDescent="0.25">
      <c r="A13747">
        <v>19963</v>
      </c>
      <c r="B13747" s="2">
        <v>39.858469999999997</v>
      </c>
      <c r="C13747" s="3">
        <v>18930</v>
      </c>
      <c r="D13747" s="4">
        <v>41540</v>
      </c>
      <c r="E13747" t="s">
        <v>226</v>
      </c>
      <c r="F13747" s="4" t="s">
        <v>4311</v>
      </c>
      <c r="G13747" s="5">
        <v>13560</v>
      </c>
      <c r="H13747" s="6">
        <v>0.19985249999999999</v>
      </c>
      <c r="I13747" s="7">
        <v>61.222999999999999</v>
      </c>
      <c r="J13747" s="2">
        <v>53.333300000000001</v>
      </c>
      <c r="K13747">
        <v>6</v>
      </c>
    </row>
    <row r="13748" spans="1:11" x14ac:dyDescent="0.25">
      <c r="A13748">
        <v>13796</v>
      </c>
      <c r="B13748" s="2">
        <v>39.854990000000001</v>
      </c>
      <c r="C13748" s="3">
        <v>1356</v>
      </c>
      <c r="D13748" s="4">
        <v>36580</v>
      </c>
      <c r="E13748" t="s">
        <v>2725</v>
      </c>
      <c r="F13748" s="4" t="s">
        <v>1280</v>
      </c>
      <c r="G13748" s="5">
        <v>986</v>
      </c>
      <c r="H13748" s="6">
        <v>0.2241379</v>
      </c>
      <c r="I13748" s="7">
        <v>57.024000000000001</v>
      </c>
    </row>
    <row r="13749" spans="1:11" x14ac:dyDescent="0.25">
      <c r="A13749">
        <v>67545</v>
      </c>
      <c r="B13749" s="2">
        <v>39.85472</v>
      </c>
      <c r="C13749" s="3">
        <v>250</v>
      </c>
      <c r="E13749" t="s">
        <v>222</v>
      </c>
      <c r="F13749" s="4" t="s">
        <v>12494</v>
      </c>
      <c r="G13749" s="5">
        <v>164</v>
      </c>
      <c r="H13749" s="6">
        <v>0.17073169999999999</v>
      </c>
      <c r="I13749" s="7">
        <v>66.25</v>
      </c>
    </row>
    <row r="13750" spans="1:11" x14ac:dyDescent="0.25">
      <c r="A13750">
        <v>21919</v>
      </c>
      <c r="B13750" s="2">
        <v>39.854059999999997</v>
      </c>
      <c r="C13750" s="3">
        <v>3479</v>
      </c>
      <c r="D13750" s="4">
        <v>37980</v>
      </c>
      <c r="E13750" t="s">
        <v>4643</v>
      </c>
      <c r="F13750" s="4" t="s">
        <v>4361</v>
      </c>
      <c r="G13750" s="5">
        <v>2595</v>
      </c>
      <c r="H13750" s="6">
        <v>0.1575501</v>
      </c>
      <c r="I13750" s="7">
        <v>68.527000000000001</v>
      </c>
    </row>
    <row r="13751" spans="1:11" x14ac:dyDescent="0.25">
      <c r="A13751">
        <v>48418</v>
      </c>
      <c r="B13751" s="2">
        <v>39.852730000000001</v>
      </c>
      <c r="C13751" s="3">
        <v>4386</v>
      </c>
      <c r="D13751" s="4">
        <v>37020</v>
      </c>
      <c r="E13751" t="s">
        <v>2837</v>
      </c>
      <c r="F13751" s="4" t="s">
        <v>9106</v>
      </c>
      <c r="G13751" s="5">
        <v>2944</v>
      </c>
      <c r="H13751" s="6">
        <v>0.16236410000000001</v>
      </c>
      <c r="I13751" s="7">
        <v>67.691000000000003</v>
      </c>
      <c r="J13751" s="2">
        <v>56.666699999999999</v>
      </c>
      <c r="K13751">
        <v>3</v>
      </c>
    </row>
    <row r="13752" spans="1:11" x14ac:dyDescent="0.25">
      <c r="A13752">
        <v>56042</v>
      </c>
      <c r="B13752" s="2">
        <v>39.851909999999997</v>
      </c>
      <c r="C13752" s="3">
        <v>665</v>
      </c>
      <c r="D13752" s="4">
        <v>10660</v>
      </c>
      <c r="E13752" t="s">
        <v>1003</v>
      </c>
      <c r="F13752" s="4" t="s">
        <v>10428</v>
      </c>
      <c r="G13752" s="5">
        <v>476</v>
      </c>
      <c r="H13752" s="6">
        <v>0.18067230000000001</v>
      </c>
      <c r="I13752" s="7">
        <v>64.519000000000005</v>
      </c>
      <c r="J13752" s="2">
        <v>41</v>
      </c>
      <c r="K13752">
        <v>1</v>
      </c>
    </row>
    <row r="13753" spans="1:11" x14ac:dyDescent="0.25">
      <c r="A13753">
        <v>52151</v>
      </c>
      <c r="B13753" s="2">
        <v>39.851439999999997</v>
      </c>
      <c r="C13753" s="3">
        <v>1919</v>
      </c>
      <c r="E13753" t="s">
        <v>2990</v>
      </c>
      <c r="F13753" s="4" t="s">
        <v>9593</v>
      </c>
      <c r="G13753" s="5">
        <v>1523</v>
      </c>
      <c r="H13753" s="6">
        <v>0.20091919999999999</v>
      </c>
      <c r="I13753" s="7">
        <v>61.018999999999998</v>
      </c>
      <c r="J13753" s="2">
        <v>39</v>
      </c>
      <c r="K13753">
        <v>1</v>
      </c>
    </row>
    <row r="13754" spans="1:11" x14ac:dyDescent="0.25">
      <c r="A13754">
        <v>59828</v>
      </c>
      <c r="B13754" s="2">
        <v>39.850169999999999</v>
      </c>
      <c r="C13754" s="3">
        <v>5011</v>
      </c>
      <c r="E13754" t="s">
        <v>11459</v>
      </c>
      <c r="F13754" s="4" t="s">
        <v>11278</v>
      </c>
      <c r="G13754" s="5">
        <v>3744</v>
      </c>
      <c r="H13754" s="6">
        <v>0.2056075</v>
      </c>
      <c r="I13754" s="7">
        <v>60.207999999999998</v>
      </c>
      <c r="J13754" s="2">
        <v>44.5</v>
      </c>
      <c r="K13754">
        <v>4</v>
      </c>
    </row>
    <row r="13755" spans="1:11" x14ac:dyDescent="0.25">
      <c r="A13755">
        <v>5153</v>
      </c>
      <c r="B13755" s="2">
        <v>39.849130000000002</v>
      </c>
      <c r="C13755" s="3">
        <v>842</v>
      </c>
      <c r="D13755" s="4">
        <v>17200</v>
      </c>
      <c r="E13755" t="s">
        <v>1063</v>
      </c>
      <c r="F13755" s="4" t="s">
        <v>1030</v>
      </c>
      <c r="G13755" s="5">
        <v>616</v>
      </c>
      <c r="H13755" s="6">
        <v>0.21069689999999999</v>
      </c>
      <c r="I13755" s="7">
        <v>59.326999999999998</v>
      </c>
      <c r="J13755" s="2">
        <v>25</v>
      </c>
      <c r="K13755">
        <v>1</v>
      </c>
    </row>
    <row r="13756" spans="1:11" x14ac:dyDescent="0.25">
      <c r="A13756">
        <v>61270</v>
      </c>
      <c r="B13756" s="2">
        <v>39.847790000000003</v>
      </c>
      <c r="C13756" s="3">
        <v>6973</v>
      </c>
      <c r="D13756" s="4">
        <v>44580</v>
      </c>
      <c r="E13756" t="s">
        <v>7432</v>
      </c>
      <c r="F13756" s="4" t="s">
        <v>11490</v>
      </c>
      <c r="G13756" s="5">
        <v>4969</v>
      </c>
      <c r="H13756" s="6">
        <v>0.17183100000000001</v>
      </c>
      <c r="I13756" s="7">
        <v>66.037999999999997</v>
      </c>
      <c r="J13756" s="2">
        <v>43</v>
      </c>
      <c r="K13756">
        <v>4</v>
      </c>
    </row>
    <row r="13757" spans="1:11" x14ac:dyDescent="0.25">
      <c r="A13757">
        <v>62237</v>
      </c>
      <c r="B13757" s="2">
        <v>39.846130000000002</v>
      </c>
      <c r="C13757" s="3">
        <v>2766</v>
      </c>
      <c r="E13757" t="s">
        <v>11896</v>
      </c>
      <c r="F13757" s="4" t="s">
        <v>11490</v>
      </c>
      <c r="G13757" s="5">
        <v>1968</v>
      </c>
      <c r="H13757" s="6">
        <v>0.15345529999999999</v>
      </c>
      <c r="I13757" s="7">
        <v>69.212999999999994</v>
      </c>
    </row>
    <row r="13758" spans="1:11" x14ac:dyDescent="0.25">
      <c r="A13758">
        <v>19940</v>
      </c>
      <c r="B13758" s="2">
        <v>39.844790000000003</v>
      </c>
      <c r="C13758" s="3">
        <v>5599</v>
      </c>
      <c r="D13758" s="4">
        <v>41540</v>
      </c>
      <c r="E13758" t="s">
        <v>2099</v>
      </c>
      <c r="F13758" s="4" t="s">
        <v>4311</v>
      </c>
      <c r="G13758" s="5">
        <v>3644</v>
      </c>
      <c r="H13758" s="6">
        <v>0.14818880000000001</v>
      </c>
      <c r="I13758" s="7">
        <v>70.117999999999995</v>
      </c>
      <c r="J13758" s="2">
        <v>42</v>
      </c>
      <c r="K13758">
        <v>2</v>
      </c>
    </row>
    <row r="13759" spans="1:11" x14ac:dyDescent="0.25">
      <c r="A13759">
        <v>50320</v>
      </c>
      <c r="B13759" s="2">
        <v>39.840899999999998</v>
      </c>
      <c r="C13759" s="3">
        <v>21114</v>
      </c>
      <c r="D13759" s="4">
        <v>19780</v>
      </c>
      <c r="E13759" t="s">
        <v>9677</v>
      </c>
      <c r="F13759" s="4" t="s">
        <v>9593</v>
      </c>
      <c r="G13759" s="5">
        <v>12611</v>
      </c>
      <c r="H13759" s="6">
        <v>0.21378159999999999</v>
      </c>
      <c r="I13759" s="7">
        <v>58.783000000000001</v>
      </c>
      <c r="J13759" s="2">
        <v>56.6</v>
      </c>
      <c r="K13759">
        <v>5</v>
      </c>
    </row>
    <row r="13760" spans="1:11" x14ac:dyDescent="0.25">
      <c r="A13760">
        <v>70516</v>
      </c>
      <c r="B13760" s="2">
        <v>39.837760000000003</v>
      </c>
      <c r="C13760" s="3">
        <v>691</v>
      </c>
      <c r="D13760" s="4">
        <v>29180</v>
      </c>
      <c r="E13760" t="s">
        <v>9385</v>
      </c>
      <c r="F13760" s="4" t="s">
        <v>12927</v>
      </c>
      <c r="G13760" s="5">
        <v>523</v>
      </c>
      <c r="H13760" s="6">
        <v>0.166348</v>
      </c>
      <c r="I13760" s="7">
        <v>66.978999999999999</v>
      </c>
      <c r="J13760" s="2">
        <v>43</v>
      </c>
      <c r="K13760">
        <v>1</v>
      </c>
    </row>
    <row r="13761" spans="1:12" x14ac:dyDescent="0.25">
      <c r="A13761">
        <v>13206</v>
      </c>
      <c r="B13761" s="2">
        <v>39.834910000000001</v>
      </c>
      <c r="C13761" s="3">
        <v>15996</v>
      </c>
      <c r="D13761" s="4">
        <v>45060</v>
      </c>
      <c r="E13761" t="s">
        <v>2548</v>
      </c>
      <c r="F13761" s="4" t="s">
        <v>1280</v>
      </c>
      <c r="G13761" s="5">
        <v>11359</v>
      </c>
      <c r="H13761" s="6">
        <v>0.24192269999999999</v>
      </c>
      <c r="I13761" s="7">
        <v>53.915999999999997</v>
      </c>
      <c r="J13761" s="2">
        <v>42.8889</v>
      </c>
      <c r="K13761">
        <v>9</v>
      </c>
    </row>
    <row r="13762" spans="1:12" x14ac:dyDescent="0.25">
      <c r="A13762">
        <v>85929</v>
      </c>
      <c r="B13762" s="2">
        <v>39.830880000000001</v>
      </c>
      <c r="C13762" s="3">
        <v>7719</v>
      </c>
      <c r="D13762" s="4">
        <v>43320</v>
      </c>
      <c r="E13762" t="s">
        <v>1319</v>
      </c>
      <c r="F13762" s="4" t="s">
        <v>14962</v>
      </c>
      <c r="G13762" s="5">
        <v>5492</v>
      </c>
      <c r="H13762" s="6">
        <v>0.22050259999999999</v>
      </c>
      <c r="I13762" s="7">
        <v>57.609000000000002</v>
      </c>
      <c r="J13762" s="2">
        <v>52.5</v>
      </c>
      <c r="K13762">
        <v>2</v>
      </c>
    </row>
    <row r="13763" spans="1:12" x14ac:dyDescent="0.25">
      <c r="A13763">
        <v>88047</v>
      </c>
      <c r="B13763" s="2">
        <v>39.82929</v>
      </c>
      <c r="C13763" s="3">
        <v>1810</v>
      </c>
      <c r="D13763" s="4">
        <v>29740</v>
      </c>
      <c r="E13763" t="s">
        <v>15277</v>
      </c>
      <c r="F13763" s="4" t="s">
        <v>15124</v>
      </c>
      <c r="G13763" s="5">
        <v>1139</v>
      </c>
      <c r="H13763" s="6">
        <v>0.1747147</v>
      </c>
      <c r="I13763" s="7">
        <v>65.521000000000001</v>
      </c>
      <c r="J13763" s="2">
        <v>51</v>
      </c>
      <c r="K13763">
        <v>2</v>
      </c>
    </row>
    <row r="13764" spans="1:12" x14ac:dyDescent="0.25">
      <c r="A13764">
        <v>69155</v>
      </c>
      <c r="B13764" s="2">
        <v>39.828859999999999</v>
      </c>
      <c r="C13764" s="3">
        <v>1070</v>
      </c>
      <c r="E13764" t="s">
        <v>207</v>
      </c>
      <c r="F13764" s="4" t="s">
        <v>12738</v>
      </c>
      <c r="G13764" s="5">
        <v>693</v>
      </c>
      <c r="H13764" s="6">
        <v>0.23376620000000001</v>
      </c>
      <c r="I13764" s="7">
        <v>55.313000000000002</v>
      </c>
    </row>
    <row r="13765" spans="1:12" x14ac:dyDescent="0.25">
      <c r="A13765">
        <v>69020</v>
      </c>
      <c r="B13765" s="2">
        <v>39.828620000000001</v>
      </c>
      <c r="C13765" s="3">
        <v>372</v>
      </c>
      <c r="E13765" t="s">
        <v>5157</v>
      </c>
      <c r="F13765" s="4" t="s">
        <v>12738</v>
      </c>
      <c r="G13765" s="5">
        <v>277</v>
      </c>
      <c r="H13765" s="6">
        <v>0.17689530000000001</v>
      </c>
      <c r="I13765" s="7">
        <v>65.138999999999996</v>
      </c>
    </row>
    <row r="13766" spans="1:12" x14ac:dyDescent="0.25">
      <c r="A13766">
        <v>23150</v>
      </c>
      <c r="B13766" s="2">
        <v>39.826529999999998</v>
      </c>
      <c r="C13766" s="3">
        <v>11810</v>
      </c>
      <c r="D13766" s="4">
        <v>40060</v>
      </c>
      <c r="E13766" t="s">
        <v>4831</v>
      </c>
      <c r="F13766" s="4" t="s">
        <v>4335</v>
      </c>
      <c r="G13766" s="5">
        <v>8453</v>
      </c>
      <c r="H13766" s="6">
        <v>0.17922630000000001</v>
      </c>
      <c r="I13766" s="7">
        <v>64.733000000000004</v>
      </c>
      <c r="J13766" s="2">
        <v>46.571399999999997</v>
      </c>
      <c r="K13766">
        <v>7</v>
      </c>
    </row>
    <row r="13767" spans="1:12" x14ac:dyDescent="0.25">
      <c r="A13767">
        <v>23175</v>
      </c>
      <c r="B13767" s="2">
        <v>39.824210000000001</v>
      </c>
      <c r="C13767" s="3">
        <v>1523</v>
      </c>
      <c r="E13767" t="s">
        <v>4836</v>
      </c>
      <c r="F13767" s="4" t="s">
        <v>4335</v>
      </c>
      <c r="G13767" s="5">
        <v>1245</v>
      </c>
      <c r="H13767" s="6">
        <v>0.2506024</v>
      </c>
      <c r="I13767" s="7">
        <v>52.396000000000001</v>
      </c>
    </row>
    <row r="13768" spans="1:12" x14ac:dyDescent="0.25">
      <c r="A13768">
        <v>7644</v>
      </c>
      <c r="B13768" s="2">
        <v>39.819870000000002</v>
      </c>
      <c r="C13768" s="3">
        <v>24427</v>
      </c>
      <c r="D13768" s="4">
        <v>35620</v>
      </c>
      <c r="E13768" t="s">
        <v>1469</v>
      </c>
      <c r="F13768" s="4" t="s">
        <v>1341</v>
      </c>
      <c r="G13768" s="5">
        <v>16881</v>
      </c>
      <c r="H13768" s="6">
        <v>0.2311474</v>
      </c>
      <c r="I13768" s="7">
        <v>55.75</v>
      </c>
      <c r="J13768" s="2">
        <v>55</v>
      </c>
      <c r="K13768">
        <v>1</v>
      </c>
    </row>
    <row r="13769" spans="1:12" x14ac:dyDescent="0.25">
      <c r="A13769">
        <v>95401</v>
      </c>
      <c r="B13769" s="2">
        <v>39.809809999999999</v>
      </c>
      <c r="C13769" s="3">
        <v>38604</v>
      </c>
      <c r="D13769" s="4">
        <v>42220</v>
      </c>
      <c r="E13769" t="s">
        <v>14265</v>
      </c>
      <c r="F13769" s="4" t="s">
        <v>15368</v>
      </c>
      <c r="G13769" s="5">
        <v>25186</v>
      </c>
      <c r="H13769" s="6">
        <v>0.20682120000000001</v>
      </c>
      <c r="I13769" s="7">
        <v>59.95</v>
      </c>
      <c r="J13769" s="2">
        <v>43.571399999999997</v>
      </c>
      <c r="K13769">
        <v>14</v>
      </c>
      <c r="L13769" s="2">
        <v>69.7</v>
      </c>
    </row>
    <row r="13770" spans="1:12" x14ac:dyDescent="0.25">
      <c r="A13770">
        <v>21629</v>
      </c>
      <c r="B13770" s="2">
        <v>39.802250000000001</v>
      </c>
      <c r="C13770" s="3">
        <v>9625</v>
      </c>
      <c r="E13770" t="s">
        <v>4549</v>
      </c>
      <c r="F13770" s="4" t="s">
        <v>4361</v>
      </c>
      <c r="G13770" s="5">
        <v>6375</v>
      </c>
      <c r="H13770" s="6">
        <v>0.1392941</v>
      </c>
      <c r="I13770" s="7">
        <v>71.614000000000004</v>
      </c>
    </row>
    <row r="13771" spans="1:12" x14ac:dyDescent="0.25">
      <c r="A13771">
        <v>64016</v>
      </c>
      <c r="B13771" s="2">
        <v>39.799970000000002</v>
      </c>
      <c r="C13771" s="3">
        <v>4596</v>
      </c>
      <c r="D13771" s="4">
        <v>28140</v>
      </c>
      <c r="E13771" t="s">
        <v>7886</v>
      </c>
      <c r="F13771" s="4" t="s">
        <v>12102</v>
      </c>
      <c r="G13771" s="5">
        <v>3161</v>
      </c>
      <c r="H13771" s="6">
        <v>0.14583989999999999</v>
      </c>
      <c r="I13771" s="7">
        <v>70.475999999999999</v>
      </c>
    </row>
    <row r="13772" spans="1:12" x14ac:dyDescent="0.25">
      <c r="A13772">
        <v>12025</v>
      </c>
      <c r="B13772" s="2">
        <v>39.798310000000001</v>
      </c>
      <c r="C13772" s="3">
        <v>5471</v>
      </c>
      <c r="D13772" s="4">
        <v>24100</v>
      </c>
      <c r="E13772" t="s">
        <v>2082</v>
      </c>
      <c r="F13772" s="4" t="s">
        <v>1280</v>
      </c>
      <c r="G13772" s="5">
        <v>3789</v>
      </c>
      <c r="H13772" s="6">
        <v>0.14854880000000001</v>
      </c>
      <c r="I13772" s="7">
        <v>70</v>
      </c>
      <c r="J13772" s="2">
        <v>37.25</v>
      </c>
      <c r="K13772">
        <v>4</v>
      </c>
    </row>
    <row r="13773" spans="1:12" x14ac:dyDescent="0.25">
      <c r="A13773">
        <v>63654</v>
      </c>
      <c r="B13773" s="2">
        <v>39.7973</v>
      </c>
      <c r="C13773" s="3">
        <v>552</v>
      </c>
      <c r="E13773" t="s">
        <v>10891</v>
      </c>
      <c r="F13773" s="4" t="s">
        <v>12102</v>
      </c>
      <c r="G13773" s="5">
        <v>405</v>
      </c>
      <c r="H13773" s="6">
        <v>0.1185185</v>
      </c>
      <c r="I13773" s="7">
        <v>75.179000000000002</v>
      </c>
    </row>
    <row r="13774" spans="1:12" x14ac:dyDescent="0.25">
      <c r="A13774">
        <v>18465</v>
      </c>
      <c r="B13774" s="2">
        <v>39.796959999999999</v>
      </c>
      <c r="C13774" s="3">
        <v>1391</v>
      </c>
      <c r="E13774" t="s">
        <v>1254</v>
      </c>
      <c r="F13774" s="4" t="s">
        <v>3003</v>
      </c>
      <c r="G13774" s="5">
        <v>1031</v>
      </c>
      <c r="H13774" s="6">
        <v>0.2199612</v>
      </c>
      <c r="I13774" s="7">
        <v>57.639000000000003</v>
      </c>
    </row>
    <row r="13775" spans="1:12" x14ac:dyDescent="0.25">
      <c r="A13775">
        <v>71405</v>
      </c>
      <c r="B13775" s="2">
        <v>39.795769999999997</v>
      </c>
      <c r="C13775" s="3">
        <v>5666</v>
      </c>
      <c r="D13775" s="4">
        <v>10780</v>
      </c>
      <c r="E13775" t="s">
        <v>13160</v>
      </c>
      <c r="F13775" s="4" t="s">
        <v>12927</v>
      </c>
      <c r="G13775" s="5">
        <v>3917</v>
      </c>
      <c r="H13775" s="6">
        <v>0.18304819999999999</v>
      </c>
      <c r="I13775" s="7">
        <v>64.015000000000001</v>
      </c>
    </row>
    <row r="13776" spans="1:12" x14ac:dyDescent="0.25">
      <c r="A13776">
        <v>41034</v>
      </c>
      <c r="B13776" s="2">
        <v>39.794640000000001</v>
      </c>
      <c r="C13776" s="3">
        <v>1180</v>
      </c>
      <c r="D13776" s="4">
        <v>32500</v>
      </c>
      <c r="E13776" t="s">
        <v>290</v>
      </c>
      <c r="F13776" s="4" t="s">
        <v>7883</v>
      </c>
      <c r="G13776" s="5">
        <v>824</v>
      </c>
      <c r="H13776" s="6">
        <v>0.2266667</v>
      </c>
      <c r="I13776" s="7">
        <v>56.476999999999997</v>
      </c>
    </row>
    <row r="13777" spans="1:12" x14ac:dyDescent="0.25">
      <c r="A13777">
        <v>49238</v>
      </c>
      <c r="B13777" s="2">
        <v>39.794139999999999</v>
      </c>
      <c r="C13777" s="3">
        <v>1940</v>
      </c>
      <c r="D13777" s="4">
        <v>10300</v>
      </c>
      <c r="E13777" t="s">
        <v>119</v>
      </c>
      <c r="F13777" s="4" t="s">
        <v>9106</v>
      </c>
      <c r="G13777" s="5">
        <v>1251</v>
      </c>
      <c r="H13777" s="6">
        <v>0.206869</v>
      </c>
      <c r="I13777" s="7">
        <v>59.896000000000001</v>
      </c>
      <c r="J13777" s="2">
        <v>45.5</v>
      </c>
      <c r="K13777">
        <v>2</v>
      </c>
    </row>
    <row r="13778" spans="1:12" x14ac:dyDescent="0.25">
      <c r="A13778">
        <v>62810</v>
      </c>
      <c r="B13778" s="2">
        <v>39.793689999999998</v>
      </c>
      <c r="C13778" s="3">
        <v>991</v>
      </c>
      <c r="D13778" s="4">
        <v>34500</v>
      </c>
      <c r="E13778" t="s">
        <v>12010</v>
      </c>
      <c r="F13778" s="4" t="s">
        <v>11490</v>
      </c>
      <c r="G13778" s="5">
        <v>596</v>
      </c>
      <c r="H13778" s="6">
        <v>0.18120810000000001</v>
      </c>
      <c r="I13778" s="7">
        <v>64.326999999999998</v>
      </c>
      <c r="J13778" s="2">
        <v>67</v>
      </c>
      <c r="K13778">
        <v>1</v>
      </c>
    </row>
    <row r="13779" spans="1:12" x14ac:dyDescent="0.25">
      <c r="A13779">
        <v>48437</v>
      </c>
      <c r="B13779" s="2">
        <v>39.793460000000003</v>
      </c>
      <c r="C13779" s="3">
        <v>518</v>
      </c>
      <c r="D13779" s="4">
        <v>22420</v>
      </c>
      <c r="E13779" t="s">
        <v>3651</v>
      </c>
      <c r="F13779" s="4" t="s">
        <v>9106</v>
      </c>
      <c r="G13779" s="5">
        <v>384</v>
      </c>
      <c r="H13779" s="6">
        <v>0.1354167</v>
      </c>
      <c r="I13779" s="7">
        <v>72.221999999999994</v>
      </c>
      <c r="J13779" s="2">
        <v>54.5</v>
      </c>
      <c r="K13779">
        <v>2</v>
      </c>
    </row>
    <row r="13780" spans="1:12" x14ac:dyDescent="0.25">
      <c r="A13780">
        <v>46526</v>
      </c>
      <c r="B13780" s="2">
        <v>39.788510000000002</v>
      </c>
      <c r="C13780" s="3">
        <v>32957</v>
      </c>
      <c r="D13780" s="4">
        <v>21140</v>
      </c>
      <c r="E13780" t="s">
        <v>37</v>
      </c>
      <c r="F13780" s="4" t="s">
        <v>8800</v>
      </c>
      <c r="G13780" s="5">
        <v>20322</v>
      </c>
      <c r="H13780" s="6">
        <v>0.23963000000000001</v>
      </c>
      <c r="I13780" s="7">
        <v>54.204999999999998</v>
      </c>
      <c r="J13780" s="2">
        <v>48.2759</v>
      </c>
      <c r="K13780">
        <v>29</v>
      </c>
      <c r="L13780" s="2">
        <v>89.2</v>
      </c>
    </row>
    <row r="13781" spans="1:12" x14ac:dyDescent="0.25">
      <c r="A13781">
        <v>46182</v>
      </c>
      <c r="B13781" s="2">
        <v>39.783360000000002</v>
      </c>
      <c r="C13781" s="3">
        <v>1639</v>
      </c>
      <c r="D13781" s="4">
        <v>26900</v>
      </c>
      <c r="E13781" t="s">
        <v>8837</v>
      </c>
      <c r="F13781" s="4" t="s">
        <v>8800</v>
      </c>
      <c r="G13781" s="5">
        <v>1166</v>
      </c>
      <c r="H13781" s="6">
        <v>0.16552320000000001</v>
      </c>
      <c r="I13781" s="7">
        <v>67.010999999999996</v>
      </c>
      <c r="J13781" s="2">
        <v>62</v>
      </c>
      <c r="K13781">
        <v>1</v>
      </c>
    </row>
    <row r="13782" spans="1:12" x14ac:dyDescent="0.25">
      <c r="A13782">
        <v>33867</v>
      </c>
      <c r="B13782" s="2">
        <v>39.783000000000001</v>
      </c>
      <c r="C13782" s="3">
        <v>344</v>
      </c>
      <c r="D13782" s="4">
        <v>29460</v>
      </c>
      <c r="E13782" t="s">
        <v>6940</v>
      </c>
      <c r="F13782" s="4" t="s">
        <v>6689</v>
      </c>
      <c r="G13782" s="5">
        <v>328</v>
      </c>
      <c r="H13782" s="6">
        <v>0.20364740000000001</v>
      </c>
      <c r="I13782" s="7">
        <v>60.417000000000002</v>
      </c>
    </row>
    <row r="13783" spans="1:12" x14ac:dyDescent="0.25">
      <c r="A13783">
        <v>69201</v>
      </c>
      <c r="B13783" s="2">
        <v>39.782220000000002</v>
      </c>
      <c r="C13783" s="3">
        <v>3999</v>
      </c>
      <c r="E13783" t="s">
        <v>12911</v>
      </c>
      <c r="F13783" s="4" t="s">
        <v>12738</v>
      </c>
      <c r="G13783" s="5">
        <v>2950</v>
      </c>
      <c r="H13783" s="6">
        <v>0.20027110000000001</v>
      </c>
      <c r="I13783" s="7">
        <v>61</v>
      </c>
      <c r="J13783" s="2">
        <v>55.75</v>
      </c>
      <c r="K13783">
        <v>4</v>
      </c>
    </row>
    <row r="13784" spans="1:12" x14ac:dyDescent="0.25">
      <c r="A13784">
        <v>98675</v>
      </c>
      <c r="B13784" s="2">
        <v>39.780569999999997</v>
      </c>
      <c r="C13784" s="3">
        <v>7335</v>
      </c>
      <c r="D13784" s="4">
        <v>38900</v>
      </c>
      <c r="E13784" t="s">
        <v>16495</v>
      </c>
      <c r="F13784" s="4" t="s">
        <v>16344</v>
      </c>
      <c r="G13784" s="5">
        <v>3941</v>
      </c>
      <c r="H13784" s="6">
        <v>0.16032469999999999</v>
      </c>
      <c r="I13784" s="7">
        <v>67.902000000000001</v>
      </c>
    </row>
    <row r="13785" spans="1:12" x14ac:dyDescent="0.25">
      <c r="A13785">
        <v>27960</v>
      </c>
      <c r="B13785" s="2">
        <v>39.779510000000002</v>
      </c>
      <c r="C13785" s="3">
        <v>555</v>
      </c>
      <c r="E13785" t="s">
        <v>5837</v>
      </c>
      <c r="F13785" s="4" t="s">
        <v>5642</v>
      </c>
      <c r="G13785" s="5">
        <v>465</v>
      </c>
      <c r="H13785" s="6">
        <v>0.18279570000000001</v>
      </c>
      <c r="I13785" s="7">
        <v>64.018000000000001</v>
      </c>
      <c r="J13785" s="2">
        <v>50</v>
      </c>
      <c r="K13785">
        <v>2</v>
      </c>
    </row>
    <row r="13786" spans="1:12" x14ac:dyDescent="0.25">
      <c r="A13786">
        <v>95988</v>
      </c>
      <c r="B13786" s="2">
        <v>39.777940000000001</v>
      </c>
      <c r="C13786" s="3">
        <v>8913</v>
      </c>
      <c r="E13786" t="s">
        <v>16022</v>
      </c>
      <c r="F13786" s="4" t="s">
        <v>15368</v>
      </c>
      <c r="G13786" s="5">
        <v>6103</v>
      </c>
      <c r="H13786" s="6">
        <v>0.19056200000000001</v>
      </c>
      <c r="I13786" s="7">
        <v>62.67</v>
      </c>
      <c r="J13786" s="2">
        <v>48.666699999999999</v>
      </c>
      <c r="K13786">
        <v>3</v>
      </c>
    </row>
    <row r="13787" spans="1:12" x14ac:dyDescent="0.25">
      <c r="A13787">
        <v>27281</v>
      </c>
      <c r="B13787" s="2">
        <v>39.776040000000002</v>
      </c>
      <c r="C13787" s="3">
        <v>2648</v>
      </c>
      <c r="D13787" s="4">
        <v>38240</v>
      </c>
      <c r="E13787" t="s">
        <v>5684</v>
      </c>
      <c r="F13787" s="4" t="s">
        <v>5642</v>
      </c>
      <c r="G13787" s="5">
        <v>1837</v>
      </c>
      <c r="H13787" s="6">
        <v>0.2221013</v>
      </c>
      <c r="I13787" s="7">
        <v>57.218000000000004</v>
      </c>
      <c r="J13787" s="2">
        <v>48</v>
      </c>
      <c r="K13787">
        <v>1</v>
      </c>
    </row>
    <row r="13788" spans="1:12" x14ac:dyDescent="0.25">
      <c r="A13788">
        <v>13669</v>
      </c>
      <c r="B13788" s="2">
        <v>39.772799999999997</v>
      </c>
      <c r="C13788" s="3">
        <v>16436</v>
      </c>
      <c r="D13788" s="4">
        <v>36300</v>
      </c>
      <c r="E13788" t="s">
        <v>1430</v>
      </c>
      <c r="F13788" s="4" t="s">
        <v>1280</v>
      </c>
      <c r="G13788" s="5">
        <v>11727</v>
      </c>
      <c r="H13788" s="6">
        <v>0.19815820000000001</v>
      </c>
      <c r="I13788" s="7">
        <v>61.351999999999997</v>
      </c>
      <c r="J13788" s="2">
        <v>47</v>
      </c>
      <c r="K13788">
        <v>4</v>
      </c>
    </row>
    <row r="13789" spans="1:12" x14ac:dyDescent="0.25">
      <c r="A13789">
        <v>88012</v>
      </c>
      <c r="B13789" s="2">
        <v>39.76623</v>
      </c>
      <c r="C13789" s="3">
        <v>26294</v>
      </c>
      <c r="D13789" s="4">
        <v>29740</v>
      </c>
      <c r="E13789" t="s">
        <v>15260</v>
      </c>
      <c r="F13789" s="4" t="s">
        <v>15124</v>
      </c>
      <c r="G13789" s="5">
        <v>15722</v>
      </c>
      <c r="H13789" s="6">
        <v>0.26610699999999998</v>
      </c>
      <c r="I13789" s="7">
        <v>49.601999999999997</v>
      </c>
      <c r="J13789" s="2">
        <v>44.166699999999999</v>
      </c>
      <c r="K13789">
        <v>6</v>
      </c>
    </row>
    <row r="13790" spans="1:12" x14ac:dyDescent="0.25">
      <c r="A13790">
        <v>41015</v>
      </c>
      <c r="B13790" s="2">
        <v>39.759</v>
      </c>
      <c r="C13790" s="3">
        <v>20465</v>
      </c>
      <c r="D13790" s="4">
        <v>17140</v>
      </c>
      <c r="E13790" t="s">
        <v>8008</v>
      </c>
      <c r="F13790" s="4" t="s">
        <v>7883</v>
      </c>
      <c r="G13790" s="5">
        <v>14479</v>
      </c>
      <c r="H13790" s="6">
        <v>0.20657500000000001</v>
      </c>
      <c r="I13790" s="7">
        <v>59.886000000000003</v>
      </c>
      <c r="J13790" s="2">
        <v>37.75</v>
      </c>
      <c r="K13790">
        <v>8</v>
      </c>
    </row>
    <row r="13791" spans="1:12" x14ac:dyDescent="0.25">
      <c r="A13791">
        <v>83313</v>
      </c>
      <c r="B13791" s="2">
        <v>39.75497</v>
      </c>
      <c r="C13791" s="3">
        <v>3716</v>
      </c>
      <c r="D13791" s="4">
        <v>25200</v>
      </c>
      <c r="E13791" t="s">
        <v>8019</v>
      </c>
      <c r="F13791" s="4" t="s">
        <v>14725</v>
      </c>
      <c r="G13791" s="5">
        <v>2362</v>
      </c>
      <c r="H13791" s="6">
        <v>0.22090560000000001</v>
      </c>
      <c r="I13791" s="7">
        <v>57.406999999999996</v>
      </c>
      <c r="J13791" s="2">
        <v>48</v>
      </c>
      <c r="K13791">
        <v>1</v>
      </c>
    </row>
    <row r="13792" spans="1:12" x14ac:dyDescent="0.25">
      <c r="A13792">
        <v>72828</v>
      </c>
      <c r="B13792" s="2">
        <v>39.754390000000001</v>
      </c>
      <c r="C13792" s="3">
        <v>97</v>
      </c>
      <c r="D13792" s="4">
        <v>40780</v>
      </c>
      <c r="E13792" t="s">
        <v>10141</v>
      </c>
      <c r="F13792" s="4" t="s">
        <v>13183</v>
      </c>
      <c r="G13792" s="5">
        <v>81</v>
      </c>
      <c r="H13792" s="6">
        <v>0</v>
      </c>
      <c r="I13792" s="7">
        <v>95.576999999999998</v>
      </c>
    </row>
    <row r="13793" spans="1:12" x14ac:dyDescent="0.25">
      <c r="A13793">
        <v>64733</v>
      </c>
      <c r="B13793" s="2">
        <v>39.754150000000003</v>
      </c>
      <c r="C13793" s="3">
        <v>1246</v>
      </c>
      <c r="D13793" s="4">
        <v>47660</v>
      </c>
      <c r="E13793" t="s">
        <v>12317</v>
      </c>
      <c r="F13793" s="4" t="s">
        <v>12102</v>
      </c>
      <c r="G13793" s="5">
        <v>903</v>
      </c>
      <c r="H13793" s="6">
        <v>0.19469030000000001</v>
      </c>
      <c r="I13793" s="7">
        <v>61.932000000000002</v>
      </c>
    </row>
    <row r="13794" spans="1:12" x14ac:dyDescent="0.25">
      <c r="A13794">
        <v>88434</v>
      </c>
      <c r="B13794" s="2">
        <v>39.753860000000003</v>
      </c>
      <c r="C13794" s="3">
        <v>402</v>
      </c>
      <c r="E13794" t="s">
        <v>15317</v>
      </c>
      <c r="F13794" s="4" t="s">
        <v>15124</v>
      </c>
      <c r="G13794" s="5">
        <v>289</v>
      </c>
      <c r="H13794" s="6">
        <v>0.20069200000000001</v>
      </c>
      <c r="I13794" s="7">
        <v>60.893000000000001</v>
      </c>
    </row>
    <row r="13795" spans="1:12" x14ac:dyDescent="0.25">
      <c r="A13795">
        <v>24931</v>
      </c>
      <c r="B13795" s="2">
        <v>39.753529999999998</v>
      </c>
      <c r="C13795" s="3">
        <v>1542</v>
      </c>
      <c r="E13795" t="s">
        <v>5208</v>
      </c>
      <c r="F13795" s="4" t="s">
        <v>5144</v>
      </c>
      <c r="G13795" s="5">
        <v>1111</v>
      </c>
      <c r="H13795" s="6">
        <v>0.22032370000000001</v>
      </c>
      <c r="I13795" s="7">
        <v>57.5</v>
      </c>
      <c r="J13795" s="2">
        <v>58</v>
      </c>
      <c r="K13795">
        <v>1</v>
      </c>
    </row>
    <row r="13796" spans="1:12" x14ac:dyDescent="0.25">
      <c r="A13796">
        <v>41086</v>
      </c>
      <c r="B13796" s="2">
        <v>39.752800000000001</v>
      </c>
      <c r="C13796" s="3">
        <v>2733</v>
      </c>
      <c r="E13796" t="s">
        <v>1545</v>
      </c>
      <c r="F13796" s="4" t="s">
        <v>7883</v>
      </c>
      <c r="G13796" s="5">
        <v>1945</v>
      </c>
      <c r="H13796" s="6">
        <v>0.15732650000000001</v>
      </c>
      <c r="I13796" s="7">
        <v>68.385000000000005</v>
      </c>
      <c r="J13796" s="2">
        <v>50</v>
      </c>
      <c r="K13796">
        <v>1</v>
      </c>
    </row>
    <row r="13797" spans="1:12" x14ac:dyDescent="0.25">
      <c r="A13797">
        <v>50401</v>
      </c>
      <c r="B13797" s="2">
        <v>39.74747</v>
      </c>
      <c r="C13797" s="3">
        <v>29320</v>
      </c>
      <c r="D13797" s="4">
        <v>32380</v>
      </c>
      <c r="E13797" t="s">
        <v>9680</v>
      </c>
      <c r="F13797" s="4" t="s">
        <v>9593</v>
      </c>
      <c r="G13797" s="5">
        <v>20299</v>
      </c>
      <c r="H13797" s="6">
        <v>0.20733989999999999</v>
      </c>
      <c r="I13797" s="7">
        <v>59.74</v>
      </c>
      <c r="J13797" s="2">
        <v>48.461500000000001</v>
      </c>
      <c r="K13797">
        <v>13</v>
      </c>
      <c r="L13797" s="2">
        <v>89.7</v>
      </c>
    </row>
    <row r="13798" spans="1:12" x14ac:dyDescent="0.25">
      <c r="A13798">
        <v>4091</v>
      </c>
      <c r="B13798" s="2">
        <v>39.742449999999998</v>
      </c>
      <c r="C13798" s="3">
        <v>910</v>
      </c>
      <c r="D13798" s="4">
        <v>38860</v>
      </c>
      <c r="E13798" t="s">
        <v>759</v>
      </c>
      <c r="F13798" s="4" t="s">
        <v>701</v>
      </c>
      <c r="G13798" s="5">
        <v>667</v>
      </c>
      <c r="H13798" s="6">
        <v>0.21706590000000001</v>
      </c>
      <c r="I13798" s="7">
        <v>58.055999999999997</v>
      </c>
    </row>
    <row r="13799" spans="1:12" x14ac:dyDescent="0.25">
      <c r="A13799">
        <v>25913</v>
      </c>
      <c r="B13799" s="2">
        <v>39.742240000000002</v>
      </c>
      <c r="C13799" s="3">
        <v>455</v>
      </c>
      <c r="E13799" t="s">
        <v>5441</v>
      </c>
      <c r="F13799" s="4" t="s">
        <v>5144</v>
      </c>
      <c r="G13799" s="5">
        <v>250</v>
      </c>
      <c r="H13799" s="6">
        <v>0</v>
      </c>
      <c r="I13799" s="7">
        <v>95.563000000000002</v>
      </c>
    </row>
    <row r="13800" spans="1:12" x14ac:dyDescent="0.25">
      <c r="A13800">
        <v>95501</v>
      </c>
      <c r="B13800" s="2">
        <v>39.738239999999998</v>
      </c>
      <c r="C13800" s="3">
        <v>23768</v>
      </c>
      <c r="D13800" s="4">
        <v>21700</v>
      </c>
      <c r="E13800" t="s">
        <v>10404</v>
      </c>
      <c r="F13800" s="4" t="s">
        <v>15368</v>
      </c>
      <c r="G13800" s="5">
        <v>16454</v>
      </c>
      <c r="H13800" s="6">
        <v>0.24278340000000001</v>
      </c>
      <c r="I13800" s="7">
        <v>53.603000000000002</v>
      </c>
      <c r="J13800" s="2">
        <v>45.55</v>
      </c>
      <c r="K13800">
        <v>20</v>
      </c>
      <c r="L13800" s="2">
        <v>78.900000000000006</v>
      </c>
    </row>
    <row r="13801" spans="1:12" x14ac:dyDescent="0.25">
      <c r="A13801">
        <v>73526</v>
      </c>
      <c r="B13801" s="2">
        <v>39.733969999999999</v>
      </c>
      <c r="C13801" s="3">
        <v>2061</v>
      </c>
      <c r="D13801" s="4">
        <v>11060</v>
      </c>
      <c r="E13801" t="s">
        <v>5231</v>
      </c>
      <c r="F13801" s="4" t="s">
        <v>13462</v>
      </c>
      <c r="G13801" s="5">
        <v>1365</v>
      </c>
      <c r="H13801" s="6">
        <v>0.18461540000000001</v>
      </c>
      <c r="I13801" s="7">
        <v>63.654000000000003</v>
      </c>
    </row>
    <row r="13802" spans="1:12" x14ac:dyDescent="0.25">
      <c r="A13802">
        <v>56340</v>
      </c>
      <c r="B13802" s="2">
        <v>39.733280000000001</v>
      </c>
      <c r="C13802" s="3">
        <v>2272</v>
      </c>
      <c r="D13802" s="4">
        <v>41060</v>
      </c>
      <c r="E13802" t="s">
        <v>10717</v>
      </c>
      <c r="F13802" s="4" t="s">
        <v>10428</v>
      </c>
      <c r="G13802" s="5">
        <v>1503</v>
      </c>
      <c r="H13802" s="6">
        <v>0.13098399999999999</v>
      </c>
      <c r="I13802" s="7">
        <v>72.917000000000002</v>
      </c>
    </row>
    <row r="13803" spans="1:12" x14ac:dyDescent="0.25">
      <c r="A13803">
        <v>17944</v>
      </c>
      <c r="B13803" s="2">
        <v>39.732889999999998</v>
      </c>
      <c r="C13803" s="3">
        <v>215</v>
      </c>
      <c r="D13803" s="4">
        <v>39060</v>
      </c>
      <c r="E13803" t="s">
        <v>3918</v>
      </c>
      <c r="F13803" s="4" t="s">
        <v>3003</v>
      </c>
      <c r="G13803" s="5">
        <v>127</v>
      </c>
      <c r="H13803" s="6">
        <v>0.15748029999999999</v>
      </c>
      <c r="I13803" s="7">
        <v>68.332999999999998</v>
      </c>
    </row>
    <row r="13804" spans="1:12" x14ac:dyDescent="0.25">
      <c r="A13804">
        <v>2861</v>
      </c>
      <c r="B13804" s="2">
        <v>39.728369999999998</v>
      </c>
      <c r="C13804" s="3">
        <v>26232</v>
      </c>
      <c r="D13804" s="4">
        <v>39300</v>
      </c>
      <c r="E13804" t="s">
        <v>495</v>
      </c>
      <c r="F13804" s="4" t="s">
        <v>466</v>
      </c>
      <c r="G13804" s="5">
        <v>18768</v>
      </c>
      <c r="H13804" s="6">
        <v>0.1843465</v>
      </c>
      <c r="I13804" s="7">
        <v>63.688000000000002</v>
      </c>
      <c r="J13804" s="2">
        <v>41.8889</v>
      </c>
      <c r="K13804">
        <v>9</v>
      </c>
    </row>
    <row r="13805" spans="1:12" x14ac:dyDescent="0.25">
      <c r="A13805">
        <v>44053</v>
      </c>
      <c r="B13805" s="2">
        <v>39.72072</v>
      </c>
      <c r="C13805" s="3">
        <v>18351</v>
      </c>
      <c r="D13805" s="4">
        <v>17460</v>
      </c>
      <c r="E13805" t="s">
        <v>8497</v>
      </c>
      <c r="F13805" s="4" t="s">
        <v>8295</v>
      </c>
      <c r="G13805" s="5">
        <v>13213</v>
      </c>
      <c r="H13805" s="6">
        <v>0.1784606</v>
      </c>
      <c r="I13805" s="7">
        <v>64.704999999999998</v>
      </c>
      <c r="J13805" s="2">
        <v>51.2</v>
      </c>
      <c r="K13805">
        <v>10</v>
      </c>
      <c r="L13805" s="2">
        <v>95.3</v>
      </c>
    </row>
    <row r="13806" spans="1:12" x14ac:dyDescent="0.25">
      <c r="A13806">
        <v>67470</v>
      </c>
      <c r="B13806" s="2">
        <v>39.717469999999999</v>
      </c>
      <c r="C13806" s="3">
        <v>460</v>
      </c>
      <c r="D13806" s="4">
        <v>41460</v>
      </c>
      <c r="E13806" t="s">
        <v>12168</v>
      </c>
      <c r="F13806" s="4" t="s">
        <v>12494</v>
      </c>
      <c r="G13806" s="5">
        <v>354</v>
      </c>
      <c r="H13806" s="6">
        <v>0.20845069999999999</v>
      </c>
      <c r="I13806" s="7">
        <v>59.518999999999998</v>
      </c>
    </row>
    <row r="13807" spans="1:12" x14ac:dyDescent="0.25">
      <c r="A13807">
        <v>93513</v>
      </c>
      <c r="B13807" s="2">
        <v>39.717109999999998</v>
      </c>
      <c r="C13807" s="3">
        <v>1583</v>
      </c>
      <c r="E13807" t="s">
        <v>15683</v>
      </c>
      <c r="F13807" s="4" t="s">
        <v>15368</v>
      </c>
      <c r="G13807" s="5">
        <v>1161</v>
      </c>
      <c r="H13807" s="6">
        <v>0.16781409999999999</v>
      </c>
      <c r="I13807" s="7">
        <v>66.531999999999996</v>
      </c>
    </row>
    <row r="13808" spans="1:12" x14ac:dyDescent="0.25">
      <c r="A13808">
        <v>47551</v>
      </c>
      <c r="B13808" s="2">
        <v>39.716679999999997</v>
      </c>
      <c r="C13808" s="3">
        <v>852</v>
      </c>
      <c r="E13808" t="s">
        <v>9025</v>
      </c>
      <c r="F13808" s="4" t="s">
        <v>8800</v>
      </c>
      <c r="G13808" s="5">
        <v>606</v>
      </c>
      <c r="H13808" s="6">
        <v>0.1976936</v>
      </c>
      <c r="I13808" s="7">
        <v>61.363999999999997</v>
      </c>
    </row>
    <row r="13809" spans="1:12" x14ac:dyDescent="0.25">
      <c r="A13809">
        <v>15483</v>
      </c>
      <c r="B13809" s="2">
        <v>39.716459999999998</v>
      </c>
      <c r="C13809" s="3">
        <v>446</v>
      </c>
      <c r="D13809" s="4">
        <v>38300</v>
      </c>
      <c r="E13809" t="s">
        <v>3175</v>
      </c>
      <c r="F13809" s="4" t="s">
        <v>3003</v>
      </c>
      <c r="G13809" s="5">
        <v>326</v>
      </c>
      <c r="H13809" s="6">
        <v>0.20489299999999999</v>
      </c>
      <c r="I13809" s="7">
        <v>60.113999999999997</v>
      </c>
    </row>
    <row r="13810" spans="1:12" x14ac:dyDescent="0.25">
      <c r="A13810">
        <v>25177</v>
      </c>
      <c r="B13810" s="2">
        <v>39.712179999999996</v>
      </c>
      <c r="C13810" s="3">
        <v>24608</v>
      </c>
      <c r="D13810" s="4">
        <v>16620</v>
      </c>
      <c r="E13810" t="s">
        <v>1018</v>
      </c>
      <c r="F13810" s="4" t="s">
        <v>5144</v>
      </c>
      <c r="G13810" s="5">
        <v>17524</v>
      </c>
      <c r="H13810" s="6">
        <v>0.20291010000000001</v>
      </c>
      <c r="I13810" s="7">
        <v>60.454999999999998</v>
      </c>
      <c r="J13810" s="2">
        <v>41.1111</v>
      </c>
      <c r="K13810">
        <v>9</v>
      </c>
    </row>
    <row r="13811" spans="1:12" x14ac:dyDescent="0.25">
      <c r="A13811">
        <v>65054</v>
      </c>
      <c r="B13811" s="2">
        <v>39.707850000000001</v>
      </c>
      <c r="C13811" s="3">
        <v>745</v>
      </c>
      <c r="D13811" s="4">
        <v>27620</v>
      </c>
      <c r="E13811" t="s">
        <v>12359</v>
      </c>
      <c r="F13811" s="4" t="s">
        <v>12102</v>
      </c>
      <c r="G13811" s="5">
        <v>588</v>
      </c>
      <c r="H13811" s="6">
        <v>0.12054330000000001</v>
      </c>
      <c r="I13811" s="7">
        <v>74.688000000000002</v>
      </c>
    </row>
    <row r="13812" spans="1:12" x14ac:dyDescent="0.25">
      <c r="A13812">
        <v>48897</v>
      </c>
      <c r="B13812" s="2">
        <v>39.707459999999998</v>
      </c>
      <c r="C13812" s="3">
        <v>1463</v>
      </c>
      <c r="D13812" s="4">
        <v>24340</v>
      </c>
      <c r="E13812" t="s">
        <v>3640</v>
      </c>
      <c r="F13812" s="4" t="s">
        <v>9106</v>
      </c>
      <c r="G13812" s="5">
        <v>1018</v>
      </c>
      <c r="H13812" s="6">
        <v>0.14636540000000001</v>
      </c>
      <c r="I13812" s="7">
        <v>70.221000000000004</v>
      </c>
      <c r="J13812" s="2">
        <v>49</v>
      </c>
      <c r="K13812">
        <v>1</v>
      </c>
    </row>
    <row r="13813" spans="1:12" x14ac:dyDescent="0.25">
      <c r="A13813">
        <v>14530</v>
      </c>
      <c r="B13813" s="2">
        <v>39.706330000000001</v>
      </c>
      <c r="C13813" s="3">
        <v>5392</v>
      </c>
      <c r="E13813" t="s">
        <v>921</v>
      </c>
      <c r="F13813" s="4" t="s">
        <v>1280</v>
      </c>
      <c r="G13813" s="5">
        <v>3726</v>
      </c>
      <c r="H13813" s="6">
        <v>0.18840580000000001</v>
      </c>
      <c r="I13813" s="7">
        <v>62.954999999999998</v>
      </c>
      <c r="J13813" s="2">
        <v>54</v>
      </c>
      <c r="K13813">
        <v>1</v>
      </c>
    </row>
    <row r="13814" spans="1:12" x14ac:dyDescent="0.25">
      <c r="A13814">
        <v>56701</v>
      </c>
      <c r="B13814" s="2">
        <v>39.70337</v>
      </c>
      <c r="C13814" s="3">
        <v>12690</v>
      </c>
      <c r="E13814" t="s">
        <v>10849</v>
      </c>
      <c r="F13814" s="4" t="s">
        <v>10428</v>
      </c>
      <c r="G13814" s="5">
        <v>8616</v>
      </c>
      <c r="H13814" s="6">
        <v>0.16922010000000001</v>
      </c>
      <c r="I13814" s="7">
        <v>66.265000000000001</v>
      </c>
      <c r="J13814" s="2">
        <v>54</v>
      </c>
      <c r="K13814">
        <v>11</v>
      </c>
      <c r="L13814" s="2">
        <v>98.4</v>
      </c>
    </row>
    <row r="13815" spans="1:12" x14ac:dyDescent="0.25">
      <c r="A13815">
        <v>77623</v>
      </c>
      <c r="B13815" s="2">
        <v>39.7012</v>
      </c>
      <c r="C13815" s="3">
        <v>658</v>
      </c>
      <c r="D13815" s="4">
        <v>26420</v>
      </c>
      <c r="E13815" t="s">
        <v>14102</v>
      </c>
      <c r="F13815" s="4" t="s">
        <v>13752</v>
      </c>
      <c r="G13815" s="5">
        <v>442</v>
      </c>
      <c r="H13815" s="6">
        <v>0.18735889999999999</v>
      </c>
      <c r="I13815" s="7">
        <v>63.125</v>
      </c>
    </row>
    <row r="13816" spans="1:12" x14ac:dyDescent="0.25">
      <c r="A13816">
        <v>44811</v>
      </c>
      <c r="B13816" s="2">
        <v>39.699039999999997</v>
      </c>
      <c r="C13816" s="3">
        <v>12732</v>
      </c>
      <c r="D13816" s="4">
        <v>23380</v>
      </c>
      <c r="E13816" t="s">
        <v>8019</v>
      </c>
      <c r="F13816" s="4" t="s">
        <v>8295</v>
      </c>
      <c r="G13816" s="5">
        <v>8585</v>
      </c>
      <c r="H13816" s="6">
        <v>0.17297609999999999</v>
      </c>
      <c r="I13816" s="7">
        <v>65.61</v>
      </c>
      <c r="J13816" s="2">
        <v>54.375</v>
      </c>
      <c r="K13816">
        <v>8</v>
      </c>
    </row>
    <row r="13817" spans="1:12" x14ac:dyDescent="0.25">
      <c r="A13817">
        <v>96755</v>
      </c>
      <c r="B13817" s="2">
        <v>39.696429999999999</v>
      </c>
      <c r="C13817" s="3">
        <v>2948</v>
      </c>
      <c r="D13817" s="4">
        <v>25900</v>
      </c>
      <c r="E13817" t="s">
        <v>16137</v>
      </c>
      <c r="F13817" s="4" t="s">
        <v>16099</v>
      </c>
      <c r="G13817" s="5">
        <v>2299</v>
      </c>
      <c r="H13817" s="6">
        <v>0.17695649999999999</v>
      </c>
      <c r="I13817" s="7">
        <v>64.921999999999997</v>
      </c>
      <c r="J13817" s="2">
        <v>47.5</v>
      </c>
      <c r="K13817">
        <v>2</v>
      </c>
    </row>
    <row r="13818" spans="1:12" x14ac:dyDescent="0.25">
      <c r="A13818">
        <v>71855</v>
      </c>
      <c r="B13818" s="2">
        <v>39.695790000000002</v>
      </c>
      <c r="C13818" s="3">
        <v>510</v>
      </c>
      <c r="E13818" t="s">
        <v>13220</v>
      </c>
      <c r="F13818" s="4" t="s">
        <v>13183</v>
      </c>
      <c r="G13818" s="5">
        <v>393</v>
      </c>
      <c r="H13818" s="6">
        <v>0.17557249999999999</v>
      </c>
      <c r="I13818" s="7">
        <v>65.156000000000006</v>
      </c>
    </row>
    <row r="13819" spans="1:12" x14ac:dyDescent="0.25">
      <c r="A13819">
        <v>24059</v>
      </c>
      <c r="B13819" s="2">
        <v>39.69558</v>
      </c>
      <c r="C13819" s="3">
        <v>791</v>
      </c>
      <c r="D13819" s="4">
        <v>40220</v>
      </c>
      <c r="E13819" t="s">
        <v>4947</v>
      </c>
      <c r="F13819" s="4" t="s">
        <v>4335</v>
      </c>
      <c r="G13819" s="5">
        <v>500</v>
      </c>
      <c r="H13819" s="6">
        <v>0.29399999999999998</v>
      </c>
      <c r="I13819" s="7">
        <v>44.688000000000002</v>
      </c>
    </row>
    <row r="13820" spans="1:12" x14ac:dyDescent="0.25">
      <c r="A13820">
        <v>30079</v>
      </c>
      <c r="B13820" s="2">
        <v>39.69502</v>
      </c>
      <c r="C13820" s="3">
        <v>2904</v>
      </c>
      <c r="D13820" s="4">
        <v>12060</v>
      </c>
      <c r="E13820" t="s">
        <v>3256</v>
      </c>
      <c r="F13820" s="4" t="s">
        <v>6363</v>
      </c>
      <c r="G13820" s="5">
        <v>1825</v>
      </c>
      <c r="H13820" s="6">
        <v>0.33260269999999997</v>
      </c>
      <c r="I13820" s="7">
        <v>38.015000000000001</v>
      </c>
    </row>
    <row r="13821" spans="1:12" x14ac:dyDescent="0.25">
      <c r="A13821">
        <v>17074</v>
      </c>
      <c r="B13821" s="2">
        <v>39.69341</v>
      </c>
      <c r="C13821" s="3">
        <v>7278</v>
      </c>
      <c r="D13821" s="4">
        <v>25420</v>
      </c>
      <c r="E13821" t="s">
        <v>489</v>
      </c>
      <c r="F13821" s="4" t="s">
        <v>3003</v>
      </c>
      <c r="G13821" s="5">
        <v>4888</v>
      </c>
      <c r="H13821" s="6">
        <v>0.1743044</v>
      </c>
      <c r="I13821" s="7">
        <v>65.37</v>
      </c>
      <c r="J13821" s="2">
        <v>34.5</v>
      </c>
      <c r="K13821">
        <v>2</v>
      </c>
    </row>
    <row r="13822" spans="1:12" x14ac:dyDescent="0.25">
      <c r="A13822">
        <v>96048</v>
      </c>
      <c r="B13822" s="2">
        <v>39.692070000000001</v>
      </c>
      <c r="C13822" s="3">
        <v>976</v>
      </c>
      <c r="E13822" t="s">
        <v>6679</v>
      </c>
      <c r="F13822" s="4" t="s">
        <v>15368</v>
      </c>
      <c r="G13822" s="5">
        <v>736</v>
      </c>
      <c r="H13822" s="6">
        <v>0.21981000000000001</v>
      </c>
      <c r="I13822" s="7">
        <v>57.5</v>
      </c>
    </row>
    <row r="13823" spans="1:12" x14ac:dyDescent="0.25">
      <c r="A13823">
        <v>67436</v>
      </c>
      <c r="B13823" s="2">
        <v>39.691749999999999</v>
      </c>
      <c r="C13823" s="3">
        <v>754</v>
      </c>
      <c r="D13823" s="4">
        <v>41460</v>
      </c>
      <c r="E13823" t="s">
        <v>8761</v>
      </c>
      <c r="F13823" s="4" t="s">
        <v>12494</v>
      </c>
      <c r="G13823" s="5">
        <v>560</v>
      </c>
      <c r="H13823" s="6">
        <v>0.16607140000000001</v>
      </c>
      <c r="I13823" s="7">
        <v>66.786000000000001</v>
      </c>
    </row>
    <row r="13824" spans="1:12" x14ac:dyDescent="0.25">
      <c r="A13824">
        <v>41018</v>
      </c>
      <c r="B13824" s="2">
        <v>39.687170000000002</v>
      </c>
      <c r="C13824" s="3">
        <v>27621</v>
      </c>
      <c r="D13824" s="4">
        <v>17140</v>
      </c>
      <c r="E13824" t="s">
        <v>8009</v>
      </c>
      <c r="F13824" s="4" t="s">
        <v>7883</v>
      </c>
      <c r="G13824" s="5">
        <v>18599</v>
      </c>
      <c r="H13824" s="6">
        <v>0.21124789999999999</v>
      </c>
      <c r="I13824" s="7">
        <v>58.976999999999997</v>
      </c>
      <c r="J13824" s="2">
        <v>52.555599999999998</v>
      </c>
      <c r="K13824">
        <v>9</v>
      </c>
    </row>
    <row r="13825" spans="1:12" x14ac:dyDescent="0.25">
      <c r="A13825">
        <v>98405</v>
      </c>
      <c r="B13825" s="2">
        <v>39.678959999999996</v>
      </c>
      <c r="C13825" s="3">
        <v>23846</v>
      </c>
      <c r="D13825" s="4">
        <v>42660</v>
      </c>
      <c r="E13825" t="s">
        <v>16435</v>
      </c>
      <c r="F13825" s="4" t="s">
        <v>16344</v>
      </c>
      <c r="G13825" s="5">
        <v>15696</v>
      </c>
      <c r="H13825" s="6">
        <v>0.2285787</v>
      </c>
      <c r="I13825" s="7">
        <v>55.97</v>
      </c>
      <c r="J13825" s="2">
        <v>44.363599999999998</v>
      </c>
      <c r="K13825">
        <v>22</v>
      </c>
      <c r="L13825" s="2">
        <v>74</v>
      </c>
    </row>
    <row r="13826" spans="1:12" x14ac:dyDescent="0.25">
      <c r="A13826">
        <v>61460</v>
      </c>
      <c r="B13826" s="2">
        <v>39.675159999999998</v>
      </c>
      <c r="C13826" s="3">
        <v>230</v>
      </c>
      <c r="D13826" s="4">
        <v>15460</v>
      </c>
      <c r="E13826" t="s">
        <v>4211</v>
      </c>
      <c r="F13826" s="4" t="s">
        <v>11490</v>
      </c>
      <c r="G13826" s="5">
        <v>202</v>
      </c>
      <c r="H13826" s="6">
        <v>0.1980198</v>
      </c>
      <c r="I13826" s="7">
        <v>61.25</v>
      </c>
    </row>
    <row r="13827" spans="1:12" x14ac:dyDescent="0.25">
      <c r="A13827">
        <v>99789</v>
      </c>
      <c r="B13827" s="2">
        <v>39.675060000000002</v>
      </c>
      <c r="C13827" s="3">
        <v>370</v>
      </c>
      <c r="E13827" t="s">
        <v>16752</v>
      </c>
      <c r="F13827" s="4" t="s">
        <v>16604</v>
      </c>
      <c r="G13827" s="5">
        <v>179</v>
      </c>
      <c r="H13827" s="6">
        <v>7.2625700000000001E-2</v>
      </c>
      <c r="I13827" s="7">
        <v>82.917000000000002</v>
      </c>
    </row>
    <row r="13828" spans="1:12" x14ac:dyDescent="0.25">
      <c r="A13828">
        <v>58478</v>
      </c>
      <c r="B13828" s="2">
        <v>39.674999999999997</v>
      </c>
      <c r="C13828" s="3">
        <v>126</v>
      </c>
      <c r="E13828" t="s">
        <v>3367</v>
      </c>
      <c r="F13828" s="4" t="s">
        <v>11069</v>
      </c>
      <c r="G13828" s="5">
        <v>100</v>
      </c>
      <c r="H13828" s="6">
        <v>0.13</v>
      </c>
      <c r="I13828" s="7">
        <v>73</v>
      </c>
    </row>
    <row r="13829" spans="1:12" x14ac:dyDescent="0.25">
      <c r="A13829">
        <v>86315</v>
      </c>
      <c r="B13829" s="2">
        <v>39.673789999999997</v>
      </c>
      <c r="C13829" s="3">
        <v>6768</v>
      </c>
      <c r="D13829" s="4">
        <v>39140</v>
      </c>
      <c r="E13829" t="s">
        <v>15087</v>
      </c>
      <c r="F13829" s="4" t="s">
        <v>14962</v>
      </c>
      <c r="G13829" s="5">
        <v>4940</v>
      </c>
      <c r="H13829" s="6">
        <v>0.20420969999999999</v>
      </c>
      <c r="I13829" s="7">
        <v>60.176000000000002</v>
      </c>
      <c r="J13829" s="2">
        <v>70</v>
      </c>
      <c r="K13829">
        <v>2</v>
      </c>
    </row>
    <row r="13830" spans="1:12" x14ac:dyDescent="0.25">
      <c r="A13830">
        <v>68669</v>
      </c>
      <c r="B13830" s="2">
        <v>39.672539999999998</v>
      </c>
      <c r="C13830" s="3">
        <v>368</v>
      </c>
      <c r="E13830" t="s">
        <v>3664</v>
      </c>
      <c r="F13830" s="4" t="s">
        <v>12738</v>
      </c>
      <c r="G13830" s="5">
        <v>268</v>
      </c>
      <c r="H13830" s="6">
        <v>0.20522389999999999</v>
      </c>
      <c r="I13830" s="7">
        <v>60</v>
      </c>
    </row>
    <row r="13831" spans="1:12" x14ac:dyDescent="0.25">
      <c r="A13831">
        <v>83867</v>
      </c>
      <c r="B13831" s="2">
        <v>39.672339999999998</v>
      </c>
      <c r="C13831" s="3">
        <v>652</v>
      </c>
      <c r="E13831" t="s">
        <v>14387</v>
      </c>
      <c r="F13831" s="4" t="s">
        <v>14725</v>
      </c>
      <c r="G13831" s="5">
        <v>561</v>
      </c>
      <c r="H13831" s="6">
        <v>0.22775799999999999</v>
      </c>
      <c r="I13831" s="7">
        <v>56.097999999999999</v>
      </c>
      <c r="J13831" s="2">
        <v>66</v>
      </c>
      <c r="K13831">
        <v>1</v>
      </c>
    </row>
    <row r="13832" spans="1:12" x14ac:dyDescent="0.25">
      <c r="A13832">
        <v>56169</v>
      </c>
      <c r="B13832" s="2">
        <v>39.672089999999997</v>
      </c>
      <c r="C13832" s="3">
        <v>748</v>
      </c>
      <c r="D13832" s="4">
        <v>32140</v>
      </c>
      <c r="E13832" t="s">
        <v>56</v>
      </c>
      <c r="F13832" s="4" t="s">
        <v>10428</v>
      </c>
      <c r="G13832" s="5">
        <v>503</v>
      </c>
      <c r="H13832" s="6">
        <v>0.13717689999999999</v>
      </c>
      <c r="I13832" s="7">
        <v>71.75</v>
      </c>
    </row>
    <row r="13833" spans="1:12" x14ac:dyDescent="0.25">
      <c r="A13833">
        <v>30178</v>
      </c>
      <c r="B13833" s="2">
        <v>39.671439999999997</v>
      </c>
      <c r="C13833" s="3">
        <v>3226</v>
      </c>
      <c r="D13833" s="4">
        <v>12060</v>
      </c>
      <c r="E13833" t="s">
        <v>6067</v>
      </c>
      <c r="F13833" s="4" t="s">
        <v>6363</v>
      </c>
      <c r="G13833" s="5">
        <v>2237</v>
      </c>
      <c r="H13833" s="6">
        <v>0.1058981</v>
      </c>
      <c r="I13833" s="7">
        <v>77.153000000000006</v>
      </c>
    </row>
    <row r="13834" spans="1:12" x14ac:dyDescent="0.25">
      <c r="A13834">
        <v>51562</v>
      </c>
      <c r="B13834" s="2">
        <v>39.670850000000002</v>
      </c>
      <c r="C13834" s="3">
        <v>349</v>
      </c>
      <c r="E13834" t="s">
        <v>2936</v>
      </c>
      <c r="F13834" s="4" t="s">
        <v>9593</v>
      </c>
      <c r="G13834" s="5">
        <v>222</v>
      </c>
      <c r="H13834" s="6">
        <v>0.1171171</v>
      </c>
      <c r="I13834" s="7">
        <v>75.207999999999998</v>
      </c>
    </row>
    <row r="13835" spans="1:12" x14ac:dyDescent="0.25">
      <c r="A13835">
        <v>7063</v>
      </c>
      <c r="B13835" s="2">
        <v>39.668660000000003</v>
      </c>
      <c r="C13835" s="3">
        <v>13960</v>
      </c>
      <c r="D13835" s="4">
        <v>35620</v>
      </c>
      <c r="E13835" t="s">
        <v>55</v>
      </c>
      <c r="F13835" s="4" t="s">
        <v>1341</v>
      </c>
      <c r="G13835" s="5">
        <v>8939</v>
      </c>
      <c r="H13835" s="6">
        <v>0.17205500000000001</v>
      </c>
      <c r="I13835" s="7">
        <v>65.713999999999999</v>
      </c>
      <c r="J13835" s="2">
        <v>44.25</v>
      </c>
      <c r="K13835">
        <v>4</v>
      </c>
    </row>
    <row r="13836" spans="1:12" x14ac:dyDescent="0.25">
      <c r="A13836">
        <v>95493</v>
      </c>
      <c r="B13836" s="2">
        <v>39.666469999999997</v>
      </c>
      <c r="C13836" s="3">
        <v>187</v>
      </c>
      <c r="D13836" s="4">
        <v>17340</v>
      </c>
      <c r="E13836" t="s">
        <v>15915</v>
      </c>
      <c r="F13836" s="4" t="s">
        <v>15368</v>
      </c>
      <c r="G13836" s="5">
        <v>165</v>
      </c>
      <c r="H13836" s="6">
        <v>0</v>
      </c>
      <c r="I13836" s="7">
        <v>95.445999999999998</v>
      </c>
    </row>
    <row r="13837" spans="1:12" x14ac:dyDescent="0.25">
      <c r="A13837">
        <v>32277</v>
      </c>
      <c r="B13837" s="2">
        <v>39.662120000000002</v>
      </c>
      <c r="C13837" s="3">
        <v>29128</v>
      </c>
      <c r="D13837" s="4">
        <v>27260</v>
      </c>
      <c r="E13837" t="s">
        <v>1076</v>
      </c>
      <c r="F13837" s="4" t="s">
        <v>6689</v>
      </c>
      <c r="G13837" s="5">
        <v>18023</v>
      </c>
      <c r="H13837" s="6">
        <v>0.2326472</v>
      </c>
      <c r="I13837" s="7">
        <v>55.241999999999997</v>
      </c>
      <c r="J13837" s="2">
        <v>42.571399999999997</v>
      </c>
      <c r="K13837">
        <v>7</v>
      </c>
    </row>
    <row r="13838" spans="1:12" x14ac:dyDescent="0.25">
      <c r="A13838">
        <v>54474</v>
      </c>
      <c r="B13838" s="2">
        <v>39.657159999999998</v>
      </c>
      <c r="C13838" s="3">
        <v>3772</v>
      </c>
      <c r="D13838" s="4">
        <v>48140</v>
      </c>
      <c r="E13838" t="s">
        <v>10263</v>
      </c>
      <c r="F13838" s="4" t="s">
        <v>10031</v>
      </c>
      <c r="G13838" s="5">
        <v>2697</v>
      </c>
      <c r="H13838" s="6">
        <v>0.1990363</v>
      </c>
      <c r="I13838" s="7">
        <v>61.046999999999997</v>
      </c>
      <c r="J13838" s="2">
        <v>48.333300000000001</v>
      </c>
      <c r="K13838">
        <v>3</v>
      </c>
    </row>
    <row r="13839" spans="1:12" x14ac:dyDescent="0.25">
      <c r="A13839">
        <v>15063</v>
      </c>
      <c r="B13839" s="2">
        <v>39.654510000000002</v>
      </c>
      <c r="C13839" s="3">
        <v>11104</v>
      </c>
      <c r="D13839" s="4">
        <v>38300</v>
      </c>
      <c r="E13839" t="s">
        <v>3043</v>
      </c>
      <c r="F13839" s="4" t="s">
        <v>3003</v>
      </c>
      <c r="G13839" s="5">
        <v>8394</v>
      </c>
      <c r="H13839" s="6">
        <v>0.1871575</v>
      </c>
      <c r="I13839" s="7">
        <v>63.097999999999999</v>
      </c>
      <c r="J13839" s="2">
        <v>38</v>
      </c>
      <c r="K13839">
        <v>3</v>
      </c>
    </row>
    <row r="13840" spans="1:12" x14ac:dyDescent="0.25">
      <c r="A13840">
        <v>49097</v>
      </c>
      <c r="B13840" s="2">
        <v>39.650829999999999</v>
      </c>
      <c r="C13840" s="3">
        <v>10269</v>
      </c>
      <c r="D13840" s="4">
        <v>28020</v>
      </c>
      <c r="E13840" t="s">
        <v>7773</v>
      </c>
      <c r="F13840" s="4" t="s">
        <v>9106</v>
      </c>
      <c r="G13840" s="5">
        <v>6992</v>
      </c>
      <c r="H13840" s="6">
        <v>0.1890732</v>
      </c>
      <c r="I13840" s="7">
        <v>62.765000000000001</v>
      </c>
      <c r="J13840" s="2">
        <v>45.2</v>
      </c>
      <c r="K13840">
        <v>5</v>
      </c>
    </row>
    <row r="13841" spans="1:12" x14ac:dyDescent="0.25">
      <c r="A13841">
        <v>53504</v>
      </c>
      <c r="B13841" s="2">
        <v>39.648820000000001</v>
      </c>
      <c r="C13841" s="3">
        <v>2002</v>
      </c>
      <c r="E13841" t="s">
        <v>2363</v>
      </c>
      <c r="F13841" s="4" t="s">
        <v>10031</v>
      </c>
      <c r="G13841" s="5">
        <v>1414</v>
      </c>
      <c r="H13841" s="6">
        <v>0.16890459999999999</v>
      </c>
      <c r="I13841" s="7">
        <v>66.25</v>
      </c>
      <c r="J13841" s="2">
        <v>58</v>
      </c>
      <c r="K13841">
        <v>3</v>
      </c>
    </row>
    <row r="13842" spans="1:12" x14ac:dyDescent="0.25">
      <c r="A13842">
        <v>84721</v>
      </c>
      <c r="B13842" s="2">
        <v>39.645820000000001</v>
      </c>
      <c r="C13842" s="3">
        <v>21551</v>
      </c>
      <c r="D13842" s="4">
        <v>16260</v>
      </c>
      <c r="E13842" t="s">
        <v>14932</v>
      </c>
      <c r="F13842" s="4" t="s">
        <v>14851</v>
      </c>
      <c r="G13842" s="5">
        <v>11095</v>
      </c>
      <c r="H13842" s="6">
        <v>0.26478010000000002</v>
      </c>
      <c r="I13842" s="7">
        <v>49.682000000000002</v>
      </c>
      <c r="J13842" s="2">
        <v>37</v>
      </c>
      <c r="K13842">
        <v>3</v>
      </c>
    </row>
    <row r="13843" spans="1:12" x14ac:dyDescent="0.25">
      <c r="A13843">
        <v>61043</v>
      </c>
      <c r="B13843" s="2">
        <v>39.643149999999999</v>
      </c>
      <c r="C13843" s="3">
        <v>86</v>
      </c>
      <c r="D13843" s="4">
        <v>40300</v>
      </c>
      <c r="E13843" t="s">
        <v>7724</v>
      </c>
      <c r="F13843" s="4" t="s">
        <v>11490</v>
      </c>
      <c r="G13843" s="5">
        <v>67</v>
      </c>
      <c r="H13843" s="6">
        <v>0.23880599999999999</v>
      </c>
      <c r="I13843" s="7">
        <v>54.167000000000002</v>
      </c>
    </row>
    <row r="13844" spans="1:12" x14ac:dyDescent="0.25">
      <c r="A13844">
        <v>18245</v>
      </c>
      <c r="B13844" s="2">
        <v>39.64302</v>
      </c>
      <c r="C13844" s="3">
        <v>541</v>
      </c>
      <c r="D13844" s="4">
        <v>39060</v>
      </c>
      <c r="E13844" t="s">
        <v>4007</v>
      </c>
      <c r="F13844" s="4" t="s">
        <v>3003</v>
      </c>
      <c r="G13844" s="5">
        <v>462</v>
      </c>
      <c r="H13844" s="6">
        <v>0.1166307</v>
      </c>
      <c r="I13844" s="7">
        <v>75.278000000000006</v>
      </c>
    </row>
    <row r="13845" spans="1:12" x14ac:dyDescent="0.25">
      <c r="A13845">
        <v>76015</v>
      </c>
      <c r="B13845" s="2">
        <v>39.640329999999999</v>
      </c>
      <c r="C13845" s="3">
        <v>16822</v>
      </c>
      <c r="D13845" s="4">
        <v>19100</v>
      </c>
      <c r="E13845" t="s">
        <v>374</v>
      </c>
      <c r="F13845" s="4" t="s">
        <v>13752</v>
      </c>
      <c r="G13845" s="5">
        <v>10795</v>
      </c>
      <c r="H13845" s="6">
        <v>0.2428902</v>
      </c>
      <c r="I13845" s="7">
        <v>53.459000000000003</v>
      </c>
      <c r="J13845" s="2">
        <v>39.857100000000003</v>
      </c>
      <c r="K13845">
        <v>7</v>
      </c>
    </row>
    <row r="13846" spans="1:12" x14ac:dyDescent="0.25">
      <c r="A13846">
        <v>42740</v>
      </c>
      <c r="B13846" s="2">
        <v>39.637450000000001</v>
      </c>
      <c r="C13846" s="3">
        <v>1702</v>
      </c>
      <c r="D13846" s="4">
        <v>21060</v>
      </c>
      <c r="E13846" t="s">
        <v>86</v>
      </c>
      <c r="F13846" s="4" t="s">
        <v>7883</v>
      </c>
      <c r="G13846" s="5">
        <v>1225</v>
      </c>
      <c r="H13846" s="6">
        <v>0.1379592</v>
      </c>
      <c r="I13846" s="7">
        <v>71.588999999999999</v>
      </c>
      <c r="J13846" s="2">
        <v>57</v>
      </c>
      <c r="K13846">
        <v>1</v>
      </c>
    </row>
    <row r="13847" spans="1:12" x14ac:dyDescent="0.25">
      <c r="A13847">
        <v>56171</v>
      </c>
      <c r="B13847" s="2">
        <v>39.636870000000002</v>
      </c>
      <c r="C13847" s="3">
        <v>1690</v>
      </c>
      <c r="E13847" t="s">
        <v>10660</v>
      </c>
      <c r="F13847" s="4" t="s">
        <v>10428</v>
      </c>
      <c r="G13847" s="5">
        <v>1179</v>
      </c>
      <c r="H13847" s="6">
        <v>0.18220339999999999</v>
      </c>
      <c r="I13847" s="7">
        <v>63.942</v>
      </c>
      <c r="J13847" s="2">
        <v>57</v>
      </c>
      <c r="K13847">
        <v>1</v>
      </c>
    </row>
    <row r="13848" spans="1:12" x14ac:dyDescent="0.25">
      <c r="A13848">
        <v>92504</v>
      </c>
      <c r="B13848" s="2">
        <v>39.62856</v>
      </c>
      <c r="C13848" s="3">
        <v>53959</v>
      </c>
      <c r="D13848" s="4">
        <v>40140</v>
      </c>
      <c r="E13848" t="s">
        <v>516</v>
      </c>
      <c r="F13848" s="4" t="s">
        <v>15368</v>
      </c>
      <c r="G13848" s="5">
        <v>33525</v>
      </c>
      <c r="H13848" s="6">
        <v>0.18860550000000001</v>
      </c>
      <c r="I13848" s="7">
        <v>62.834000000000003</v>
      </c>
      <c r="J13848" s="2">
        <v>39.363599999999998</v>
      </c>
      <c r="K13848">
        <v>11</v>
      </c>
      <c r="L13848" s="2">
        <v>47.2</v>
      </c>
    </row>
    <row r="13849" spans="1:12" x14ac:dyDescent="0.25">
      <c r="A13849">
        <v>84047</v>
      </c>
      <c r="B13849" s="2">
        <v>39.615670000000001</v>
      </c>
      <c r="C13849" s="3">
        <v>31375</v>
      </c>
      <c r="D13849" s="4">
        <v>41620</v>
      </c>
      <c r="E13849" t="s">
        <v>8587</v>
      </c>
      <c r="F13849" s="4" t="s">
        <v>14851</v>
      </c>
      <c r="G13849" s="5">
        <v>20336</v>
      </c>
      <c r="H13849" s="6">
        <v>0.2426239</v>
      </c>
      <c r="I13849" s="7">
        <v>53.497999999999998</v>
      </c>
      <c r="J13849" s="2">
        <v>43.882399999999997</v>
      </c>
      <c r="K13849">
        <v>17</v>
      </c>
      <c r="L13849" s="2">
        <v>71.5</v>
      </c>
    </row>
    <row r="13850" spans="1:12" x14ac:dyDescent="0.25">
      <c r="A13850">
        <v>83801</v>
      </c>
      <c r="B13850" s="2">
        <v>39.609870000000001</v>
      </c>
      <c r="C13850" s="3">
        <v>5852</v>
      </c>
      <c r="D13850" s="4">
        <v>17660</v>
      </c>
      <c r="E13850" t="s">
        <v>113</v>
      </c>
      <c r="F13850" s="4" t="s">
        <v>14725</v>
      </c>
      <c r="G13850" s="5">
        <v>3895</v>
      </c>
      <c r="H13850" s="6">
        <v>0.21919920000000001</v>
      </c>
      <c r="I13850" s="7">
        <v>57.545000000000002</v>
      </c>
      <c r="J13850" s="2">
        <v>52</v>
      </c>
      <c r="K13850">
        <v>1</v>
      </c>
    </row>
    <row r="13851" spans="1:12" x14ac:dyDescent="0.25">
      <c r="A13851">
        <v>78880</v>
      </c>
      <c r="B13851" s="2">
        <v>39.608629999999998</v>
      </c>
      <c r="C13851" s="3">
        <v>1842</v>
      </c>
      <c r="E13851" t="s">
        <v>14316</v>
      </c>
      <c r="F13851" s="4" t="s">
        <v>13752</v>
      </c>
      <c r="G13851" s="5">
        <v>1302</v>
      </c>
      <c r="H13851" s="6">
        <v>0.24654380000000001</v>
      </c>
      <c r="I13851" s="7">
        <v>52.813000000000002</v>
      </c>
    </row>
    <row r="13852" spans="1:12" x14ac:dyDescent="0.25">
      <c r="A13852">
        <v>98597</v>
      </c>
      <c r="B13852" s="2">
        <v>39.605080000000001</v>
      </c>
      <c r="C13852" s="3">
        <v>21840</v>
      </c>
      <c r="D13852" s="4">
        <v>36500</v>
      </c>
      <c r="E13852" t="s">
        <v>16470</v>
      </c>
      <c r="F13852" s="4" t="s">
        <v>16344</v>
      </c>
      <c r="G13852" s="5">
        <v>13520</v>
      </c>
      <c r="H13852" s="6">
        <v>0.1878698</v>
      </c>
      <c r="I13852" s="7">
        <v>62.951999999999998</v>
      </c>
      <c r="J13852" s="2">
        <v>45.666699999999999</v>
      </c>
      <c r="K13852">
        <v>3</v>
      </c>
    </row>
    <row r="13853" spans="1:12" x14ac:dyDescent="0.25">
      <c r="A13853">
        <v>15379</v>
      </c>
      <c r="B13853" s="2">
        <v>39.60183</v>
      </c>
      <c r="C13853" s="3">
        <v>104</v>
      </c>
      <c r="D13853" s="4">
        <v>38300</v>
      </c>
      <c r="E13853" t="s">
        <v>3124</v>
      </c>
      <c r="F13853" s="4" t="s">
        <v>3003</v>
      </c>
      <c r="G13853" s="5">
        <v>83</v>
      </c>
      <c r="H13853" s="6">
        <v>0.19047620000000001</v>
      </c>
      <c r="I13853" s="7">
        <v>62.5</v>
      </c>
    </row>
    <row r="13854" spans="1:12" x14ac:dyDescent="0.25">
      <c r="A13854">
        <v>92307</v>
      </c>
      <c r="B13854" s="2">
        <v>39.595880000000001</v>
      </c>
      <c r="C13854" s="3">
        <v>38203</v>
      </c>
      <c r="D13854" s="4">
        <v>40140</v>
      </c>
      <c r="E13854" t="s">
        <v>15528</v>
      </c>
      <c r="F13854" s="4" t="s">
        <v>15368</v>
      </c>
      <c r="G13854" s="5">
        <v>24760</v>
      </c>
      <c r="H13854" s="6">
        <v>0.1766963</v>
      </c>
      <c r="I13854" s="7">
        <v>64.881</v>
      </c>
      <c r="J13854" s="2">
        <v>47.5</v>
      </c>
      <c r="K13854">
        <v>4</v>
      </c>
    </row>
    <row r="13855" spans="1:12" x14ac:dyDescent="0.25">
      <c r="A13855">
        <v>18346</v>
      </c>
      <c r="B13855" s="2">
        <v>39.58952</v>
      </c>
      <c r="C13855" s="3">
        <v>2698</v>
      </c>
      <c r="D13855" s="4">
        <v>20700</v>
      </c>
      <c r="E13855" t="s">
        <v>4035</v>
      </c>
      <c r="F13855" s="4" t="s">
        <v>3003</v>
      </c>
      <c r="G13855" s="5">
        <v>1830</v>
      </c>
      <c r="H13855" s="6">
        <v>0.18077550000000001</v>
      </c>
      <c r="I13855" s="7">
        <v>64.176000000000002</v>
      </c>
    </row>
    <row r="13856" spans="1:12" x14ac:dyDescent="0.25">
      <c r="A13856">
        <v>58261</v>
      </c>
      <c r="B13856" s="2">
        <v>39.588889999999999</v>
      </c>
      <c r="C13856" s="3">
        <v>1202</v>
      </c>
      <c r="E13856" t="s">
        <v>11119</v>
      </c>
      <c r="F13856" s="4" t="s">
        <v>11069</v>
      </c>
      <c r="G13856" s="5">
        <v>806</v>
      </c>
      <c r="H13856" s="6">
        <v>0.17719950000000001</v>
      </c>
      <c r="I13856" s="7">
        <v>64.792000000000002</v>
      </c>
    </row>
    <row r="13857" spans="1:12" x14ac:dyDescent="0.25">
      <c r="A13857">
        <v>76380</v>
      </c>
      <c r="B13857" s="2">
        <v>39.588039999999999</v>
      </c>
      <c r="C13857" s="3">
        <v>3719</v>
      </c>
      <c r="E13857" t="s">
        <v>1303</v>
      </c>
      <c r="F13857" s="4" t="s">
        <v>13752</v>
      </c>
      <c r="G13857" s="5">
        <v>2750</v>
      </c>
      <c r="H13857" s="6">
        <v>0.22937109999999999</v>
      </c>
      <c r="I13857" s="7">
        <v>55.774000000000001</v>
      </c>
    </row>
    <row r="13858" spans="1:12" x14ac:dyDescent="0.25">
      <c r="A13858">
        <v>58443</v>
      </c>
      <c r="B13858" s="2">
        <v>39.587330000000001</v>
      </c>
      <c r="C13858" s="3">
        <v>215</v>
      </c>
      <c r="E13858" t="s">
        <v>2578</v>
      </c>
      <c r="F13858" s="4" t="s">
        <v>11069</v>
      </c>
      <c r="G13858" s="5">
        <v>165</v>
      </c>
      <c r="H13858" s="6">
        <v>0.21212120000000001</v>
      </c>
      <c r="I13858" s="7">
        <v>58.75</v>
      </c>
    </row>
    <row r="13859" spans="1:12" x14ac:dyDescent="0.25">
      <c r="A13859">
        <v>57350</v>
      </c>
      <c r="B13859" s="2">
        <v>39.584899999999998</v>
      </c>
      <c r="C13859" s="3">
        <v>15045</v>
      </c>
      <c r="D13859" s="4">
        <v>26700</v>
      </c>
      <c r="E13859" t="s">
        <v>7570</v>
      </c>
      <c r="F13859" s="4" t="s">
        <v>10877</v>
      </c>
      <c r="G13859" s="5">
        <v>10012</v>
      </c>
      <c r="H13859" s="6">
        <v>0.21082590000000001</v>
      </c>
      <c r="I13859" s="7">
        <v>58.972999999999999</v>
      </c>
      <c r="J13859" s="2">
        <v>53.363599999999998</v>
      </c>
      <c r="K13859">
        <v>11</v>
      </c>
      <c r="L13859" s="2">
        <v>97.9</v>
      </c>
    </row>
    <row r="13860" spans="1:12" x14ac:dyDescent="0.25">
      <c r="A13860">
        <v>95482</v>
      </c>
      <c r="B13860" s="2">
        <v>39.57732</v>
      </c>
      <c r="C13860" s="3">
        <v>33157</v>
      </c>
      <c r="D13860" s="4">
        <v>46380</v>
      </c>
      <c r="E13860" t="s">
        <v>15912</v>
      </c>
      <c r="F13860" s="4" t="s">
        <v>15368</v>
      </c>
      <c r="G13860" s="5">
        <v>21666</v>
      </c>
      <c r="H13860" s="6">
        <v>0.22651959999999999</v>
      </c>
      <c r="I13860" s="7">
        <v>56.258000000000003</v>
      </c>
      <c r="J13860" s="2">
        <v>46.714300000000001</v>
      </c>
      <c r="K13860">
        <v>14</v>
      </c>
      <c r="L13860" s="2">
        <v>83.5</v>
      </c>
    </row>
    <row r="13861" spans="1:12" x14ac:dyDescent="0.25">
      <c r="A13861">
        <v>45826</v>
      </c>
      <c r="B13861" s="2">
        <v>39.572069999999997</v>
      </c>
      <c r="C13861" s="3">
        <v>347</v>
      </c>
      <c r="D13861" s="4">
        <v>16380</v>
      </c>
      <c r="E13861" t="s">
        <v>8757</v>
      </c>
      <c r="F13861" s="4" t="s">
        <v>8295</v>
      </c>
      <c r="G13861" s="5">
        <v>256</v>
      </c>
      <c r="H13861" s="6">
        <v>0.2265625</v>
      </c>
      <c r="I13861" s="7">
        <v>56.25</v>
      </c>
    </row>
    <row r="13862" spans="1:12" x14ac:dyDescent="0.25">
      <c r="A13862">
        <v>75020</v>
      </c>
      <c r="B13862" s="2">
        <v>39.568309999999997</v>
      </c>
      <c r="C13862" s="3">
        <v>22285</v>
      </c>
      <c r="D13862" s="4">
        <v>43300</v>
      </c>
      <c r="E13862" t="s">
        <v>9857</v>
      </c>
      <c r="F13862" s="4" t="s">
        <v>13752</v>
      </c>
      <c r="G13862" s="5">
        <v>15442</v>
      </c>
      <c r="H13862" s="6">
        <v>0.20332839999999999</v>
      </c>
      <c r="I13862" s="7">
        <v>60.262999999999998</v>
      </c>
      <c r="J13862" s="2">
        <v>56.461500000000001</v>
      </c>
      <c r="K13862">
        <v>13</v>
      </c>
      <c r="L13862" s="2">
        <v>99.7</v>
      </c>
    </row>
    <row r="13863" spans="1:12" x14ac:dyDescent="0.25">
      <c r="A13863">
        <v>53114</v>
      </c>
      <c r="B13863" s="2">
        <v>39.564160000000001</v>
      </c>
      <c r="C13863" s="3">
        <v>2801</v>
      </c>
      <c r="D13863" s="4">
        <v>48580</v>
      </c>
      <c r="E13863" t="s">
        <v>1333</v>
      </c>
      <c r="F13863" s="4" t="s">
        <v>10031</v>
      </c>
      <c r="G13863" s="5">
        <v>1894</v>
      </c>
      <c r="H13863" s="6">
        <v>0.16200529999999999</v>
      </c>
      <c r="I13863" s="7">
        <v>67.396000000000001</v>
      </c>
    </row>
    <row r="13864" spans="1:12" x14ac:dyDescent="0.25">
      <c r="A13864">
        <v>18848</v>
      </c>
      <c r="B13864" s="2">
        <v>39.562170000000002</v>
      </c>
      <c r="C13864" s="3">
        <v>8984</v>
      </c>
      <c r="D13864" s="4">
        <v>42380</v>
      </c>
      <c r="E13864" t="s">
        <v>4143</v>
      </c>
      <c r="F13864" s="4" t="s">
        <v>3003</v>
      </c>
      <c r="G13864" s="5">
        <v>6414</v>
      </c>
      <c r="H13864" s="6">
        <v>0.2120031</v>
      </c>
      <c r="I13864" s="7">
        <v>58.75</v>
      </c>
      <c r="J13864" s="2">
        <v>51.25</v>
      </c>
      <c r="K13864">
        <v>4</v>
      </c>
    </row>
    <row r="13865" spans="1:12" x14ac:dyDescent="0.25">
      <c r="A13865">
        <v>85645</v>
      </c>
      <c r="B13865" s="2">
        <v>39.56033</v>
      </c>
      <c r="C13865" s="3">
        <v>1937</v>
      </c>
      <c r="D13865" s="4">
        <v>46060</v>
      </c>
      <c r="E13865" t="s">
        <v>15046</v>
      </c>
      <c r="F13865" s="4" t="s">
        <v>14962</v>
      </c>
      <c r="G13865" s="5">
        <v>1273</v>
      </c>
      <c r="H13865" s="6">
        <v>0.25844460000000002</v>
      </c>
      <c r="I13865" s="7">
        <v>50.722000000000001</v>
      </c>
    </row>
    <row r="13866" spans="1:12" x14ac:dyDescent="0.25">
      <c r="A13866">
        <v>28215</v>
      </c>
      <c r="B13866" s="2">
        <v>39.55162</v>
      </c>
      <c r="C13866" s="3">
        <v>55171</v>
      </c>
      <c r="D13866" s="4">
        <v>16740</v>
      </c>
      <c r="E13866" t="s">
        <v>1096</v>
      </c>
      <c r="F13866" s="4" t="s">
        <v>5642</v>
      </c>
      <c r="G13866" s="5">
        <v>35144</v>
      </c>
      <c r="H13866" s="6">
        <v>0.25332919999999998</v>
      </c>
      <c r="I13866" s="7">
        <v>51.603000000000002</v>
      </c>
      <c r="J13866" s="2">
        <v>50.375</v>
      </c>
      <c r="K13866">
        <v>8</v>
      </c>
    </row>
    <row r="13867" spans="1:12" x14ac:dyDescent="0.25">
      <c r="A13867">
        <v>62630</v>
      </c>
      <c r="B13867" s="2">
        <v>39.543120000000002</v>
      </c>
      <c r="C13867" s="3">
        <v>568</v>
      </c>
      <c r="D13867" s="4">
        <v>41180</v>
      </c>
      <c r="E13867" t="s">
        <v>29</v>
      </c>
      <c r="F13867" s="4" t="s">
        <v>11490</v>
      </c>
      <c r="G13867" s="5">
        <v>361</v>
      </c>
      <c r="H13867" s="6">
        <v>0.22160659999999999</v>
      </c>
      <c r="I13867" s="7">
        <v>57.082999999999998</v>
      </c>
      <c r="J13867" s="2">
        <v>78</v>
      </c>
      <c r="K13867">
        <v>1</v>
      </c>
    </row>
    <row r="13868" spans="1:12" x14ac:dyDescent="0.25">
      <c r="A13868">
        <v>19401</v>
      </c>
      <c r="B13868" s="2">
        <v>39.536239999999999</v>
      </c>
      <c r="C13868" s="3">
        <v>42002</v>
      </c>
      <c r="D13868" s="4">
        <v>37980</v>
      </c>
      <c r="E13868" t="s">
        <v>4251</v>
      </c>
      <c r="F13868" s="4" t="s">
        <v>3003</v>
      </c>
      <c r="G13868" s="5">
        <v>28422</v>
      </c>
      <c r="H13868" s="6">
        <v>0.22760540000000001</v>
      </c>
      <c r="I13868" s="7">
        <v>56.045999999999999</v>
      </c>
      <c r="J13868" s="2">
        <v>45.071399999999997</v>
      </c>
      <c r="K13868">
        <v>14</v>
      </c>
      <c r="L13868" s="2">
        <v>77.099999999999994</v>
      </c>
    </row>
    <row r="13869" spans="1:12" x14ac:dyDescent="0.25">
      <c r="A13869">
        <v>75438</v>
      </c>
      <c r="B13869" s="2">
        <v>39.52928</v>
      </c>
      <c r="C13869" s="3">
        <v>885</v>
      </c>
      <c r="E13869" t="s">
        <v>13800</v>
      </c>
      <c r="F13869" s="4" t="s">
        <v>13752</v>
      </c>
      <c r="G13869" s="5">
        <v>630</v>
      </c>
      <c r="H13869" s="6">
        <v>0.18858949999999999</v>
      </c>
      <c r="I13869" s="7">
        <v>62.787999999999997</v>
      </c>
    </row>
    <row r="13870" spans="1:12" x14ac:dyDescent="0.25">
      <c r="A13870">
        <v>37040</v>
      </c>
      <c r="B13870" s="2">
        <v>39.522539999999999</v>
      </c>
      <c r="C13870" s="3">
        <v>46654</v>
      </c>
      <c r="D13870" s="4">
        <v>17300</v>
      </c>
      <c r="E13870" t="s">
        <v>2090</v>
      </c>
      <c r="F13870" s="4" t="s">
        <v>7348</v>
      </c>
      <c r="G13870" s="5">
        <v>27545</v>
      </c>
      <c r="H13870" s="6">
        <v>0.2377841</v>
      </c>
      <c r="I13870" s="7">
        <v>54.286000000000001</v>
      </c>
      <c r="J13870" s="2">
        <v>52.923099999999998</v>
      </c>
      <c r="K13870">
        <v>13</v>
      </c>
      <c r="L13870" s="2">
        <v>97.4</v>
      </c>
    </row>
    <row r="13871" spans="1:12" x14ac:dyDescent="0.25">
      <c r="A13871">
        <v>54829</v>
      </c>
      <c r="B13871" s="2">
        <v>39.515059999999998</v>
      </c>
      <c r="C13871" s="3">
        <v>5189</v>
      </c>
      <c r="E13871" t="s">
        <v>497</v>
      </c>
      <c r="F13871" s="4" t="s">
        <v>10031</v>
      </c>
      <c r="G13871" s="5">
        <v>3700</v>
      </c>
      <c r="H13871" s="6">
        <v>0.22291269999999999</v>
      </c>
      <c r="I13871" s="7">
        <v>56.854999999999997</v>
      </c>
      <c r="J13871" s="2">
        <v>52</v>
      </c>
      <c r="K13871">
        <v>3</v>
      </c>
    </row>
    <row r="13872" spans="1:12" x14ac:dyDescent="0.25">
      <c r="A13872">
        <v>4955</v>
      </c>
      <c r="B13872" s="2">
        <v>39.513950000000001</v>
      </c>
      <c r="C13872" s="3">
        <v>1332</v>
      </c>
      <c r="E13872" t="s">
        <v>1008</v>
      </c>
      <c r="F13872" s="4" t="s">
        <v>701</v>
      </c>
      <c r="G13872" s="5">
        <v>961</v>
      </c>
      <c r="H13872" s="6">
        <v>0.22580639999999999</v>
      </c>
      <c r="I13872" s="7">
        <v>56.353999999999999</v>
      </c>
      <c r="J13872" s="2">
        <v>62</v>
      </c>
      <c r="K13872">
        <v>1</v>
      </c>
    </row>
    <row r="13873" spans="1:11" x14ac:dyDescent="0.25">
      <c r="A13873">
        <v>4973</v>
      </c>
      <c r="B13873" s="2">
        <v>39.513440000000003</v>
      </c>
      <c r="C13873" s="3">
        <v>1636</v>
      </c>
      <c r="E13873" t="s">
        <v>1019</v>
      </c>
      <c r="F13873" s="4" t="s">
        <v>701</v>
      </c>
      <c r="G13873" s="5">
        <v>1149</v>
      </c>
      <c r="H13873" s="6">
        <v>0.26782610000000001</v>
      </c>
      <c r="I13873" s="7">
        <v>49.091000000000001</v>
      </c>
    </row>
    <row r="13874" spans="1:11" x14ac:dyDescent="0.25">
      <c r="A13874">
        <v>58463</v>
      </c>
      <c r="B13874" s="2">
        <v>39.513060000000003</v>
      </c>
      <c r="C13874" s="3">
        <v>514</v>
      </c>
      <c r="E13874" t="s">
        <v>11179</v>
      </c>
      <c r="F13874" s="4" t="s">
        <v>11069</v>
      </c>
      <c r="G13874" s="5">
        <v>432</v>
      </c>
      <c r="H13874" s="6">
        <v>0.2263279</v>
      </c>
      <c r="I13874" s="7">
        <v>56.25</v>
      </c>
    </row>
    <row r="13875" spans="1:11" x14ac:dyDescent="0.25">
      <c r="A13875">
        <v>28790</v>
      </c>
      <c r="B13875" s="2">
        <v>39.512360000000001</v>
      </c>
      <c r="C13875" s="3">
        <v>3499</v>
      </c>
      <c r="D13875" s="4">
        <v>11700</v>
      </c>
      <c r="E13875" t="s">
        <v>6122</v>
      </c>
      <c r="F13875" s="4" t="s">
        <v>5642</v>
      </c>
      <c r="G13875" s="5">
        <v>2516</v>
      </c>
      <c r="H13875" s="6">
        <v>0.2161303</v>
      </c>
      <c r="I13875" s="7">
        <v>58.008000000000003</v>
      </c>
    </row>
    <row r="13876" spans="1:11" x14ac:dyDescent="0.25">
      <c r="A13876">
        <v>23846</v>
      </c>
      <c r="B13876" s="2">
        <v>39.51164</v>
      </c>
      <c r="C13876" s="3">
        <v>555</v>
      </c>
      <c r="E13876" t="s">
        <v>4896</v>
      </c>
      <c r="F13876" s="4" t="s">
        <v>4335</v>
      </c>
      <c r="G13876" s="5">
        <v>465</v>
      </c>
      <c r="H13876" s="6">
        <v>0.139485</v>
      </c>
      <c r="I13876" s="7">
        <v>71.25</v>
      </c>
    </row>
    <row r="13877" spans="1:11" x14ac:dyDescent="0.25">
      <c r="A13877">
        <v>56151</v>
      </c>
      <c r="B13877" s="2">
        <v>39.511389999999999</v>
      </c>
      <c r="C13877" s="3">
        <v>845</v>
      </c>
      <c r="E13877" t="s">
        <v>10648</v>
      </c>
      <c r="F13877" s="4" t="s">
        <v>10428</v>
      </c>
      <c r="G13877" s="5">
        <v>582</v>
      </c>
      <c r="H13877" s="6">
        <v>0.15635740000000001</v>
      </c>
      <c r="I13877" s="7">
        <v>68.332999999999998</v>
      </c>
    </row>
    <row r="13878" spans="1:11" x14ac:dyDescent="0.25">
      <c r="A13878">
        <v>60088</v>
      </c>
      <c r="B13878" s="2">
        <v>39.510330000000003</v>
      </c>
      <c r="C13878" s="3">
        <v>13416</v>
      </c>
      <c r="D13878" s="4">
        <v>16980</v>
      </c>
      <c r="E13878" t="s">
        <v>11517</v>
      </c>
      <c r="F13878" s="4" t="s">
        <v>11490</v>
      </c>
      <c r="G13878" s="5">
        <v>3867</v>
      </c>
      <c r="H13878" s="6">
        <v>0.22032579999999999</v>
      </c>
      <c r="I13878" s="7">
        <v>57.277999999999999</v>
      </c>
      <c r="J13878" s="2">
        <v>64.5</v>
      </c>
      <c r="K13878">
        <v>2</v>
      </c>
    </row>
    <row r="13879" spans="1:11" x14ac:dyDescent="0.25">
      <c r="A13879">
        <v>62546</v>
      </c>
      <c r="B13879" s="2">
        <v>39.509180000000001</v>
      </c>
      <c r="C13879" s="3">
        <v>1383</v>
      </c>
      <c r="D13879" s="4">
        <v>45380</v>
      </c>
      <c r="E13879" t="s">
        <v>2444</v>
      </c>
      <c r="F13879" s="4" t="s">
        <v>11490</v>
      </c>
      <c r="G13879" s="5">
        <v>915</v>
      </c>
      <c r="H13879" s="6">
        <v>0.13989070000000001</v>
      </c>
      <c r="I13879" s="7">
        <v>71.176000000000002</v>
      </c>
    </row>
    <row r="13880" spans="1:11" x14ac:dyDescent="0.25">
      <c r="A13880">
        <v>97021</v>
      </c>
      <c r="B13880" s="2">
        <v>39.508809999999997</v>
      </c>
      <c r="C13880" s="3">
        <v>939</v>
      </c>
      <c r="D13880" s="4">
        <v>45520</v>
      </c>
      <c r="E13880" t="s">
        <v>16178</v>
      </c>
      <c r="F13880" s="4" t="s">
        <v>16170</v>
      </c>
      <c r="G13880" s="5">
        <v>624</v>
      </c>
      <c r="H13880" s="6">
        <v>0.20192309999999999</v>
      </c>
      <c r="I13880" s="7">
        <v>60.454999999999998</v>
      </c>
      <c r="J13880" s="2">
        <v>40</v>
      </c>
      <c r="K13880">
        <v>2</v>
      </c>
    </row>
    <row r="13881" spans="1:11" x14ac:dyDescent="0.25">
      <c r="A13881">
        <v>55926</v>
      </c>
      <c r="B13881" s="2">
        <v>39.50855</v>
      </c>
      <c r="C13881" s="3">
        <v>676</v>
      </c>
      <c r="D13881" s="4">
        <v>12380</v>
      </c>
      <c r="E13881" t="s">
        <v>997</v>
      </c>
      <c r="F13881" s="4" t="s">
        <v>10428</v>
      </c>
      <c r="G13881" s="5">
        <v>469</v>
      </c>
      <c r="H13881" s="6">
        <v>0.14255319999999999</v>
      </c>
      <c r="I13881" s="7">
        <v>70.713999999999999</v>
      </c>
    </row>
    <row r="13882" spans="1:11" x14ac:dyDescent="0.25">
      <c r="A13882">
        <v>36754</v>
      </c>
      <c r="B13882" s="2">
        <v>39.508380000000002</v>
      </c>
      <c r="C13882" s="3">
        <v>303</v>
      </c>
      <c r="E13882" t="s">
        <v>1605</v>
      </c>
      <c r="F13882" s="4" t="s">
        <v>7027</v>
      </c>
      <c r="G13882" s="5">
        <v>217</v>
      </c>
      <c r="H13882" s="6">
        <v>6.4220200000000005E-2</v>
      </c>
      <c r="I13882" s="7">
        <v>84.25</v>
      </c>
    </row>
    <row r="13883" spans="1:11" x14ac:dyDescent="0.25">
      <c r="A13883">
        <v>18347</v>
      </c>
      <c r="B13883" s="2">
        <v>39.507930000000002</v>
      </c>
      <c r="C13883" s="3">
        <v>2158</v>
      </c>
      <c r="D13883" s="4">
        <v>20700</v>
      </c>
      <c r="E13883" t="s">
        <v>4036</v>
      </c>
      <c r="F13883" s="4" t="s">
        <v>3003</v>
      </c>
      <c r="G13883" s="5">
        <v>1685</v>
      </c>
      <c r="H13883" s="6">
        <v>0.25207590000000002</v>
      </c>
      <c r="I13883" s="7">
        <v>51.786000000000001</v>
      </c>
    </row>
    <row r="13884" spans="1:11" x14ac:dyDescent="0.25">
      <c r="A13884">
        <v>62893</v>
      </c>
      <c r="B13884" s="2">
        <v>39.507379999999998</v>
      </c>
      <c r="C13884" s="3">
        <v>797</v>
      </c>
      <c r="D13884" s="4">
        <v>16460</v>
      </c>
      <c r="E13884" t="s">
        <v>12053</v>
      </c>
      <c r="F13884" s="4" t="s">
        <v>11490</v>
      </c>
      <c r="G13884" s="5">
        <v>595</v>
      </c>
      <c r="H13884" s="6">
        <v>0.16470589999999999</v>
      </c>
      <c r="I13884" s="7">
        <v>66.875</v>
      </c>
    </row>
    <row r="13885" spans="1:11" x14ac:dyDescent="0.25">
      <c r="A13885">
        <v>18072</v>
      </c>
      <c r="B13885" s="2">
        <v>39.506180000000001</v>
      </c>
      <c r="C13885" s="3">
        <v>6565</v>
      </c>
      <c r="D13885" s="4">
        <v>10900</v>
      </c>
      <c r="E13885" t="s">
        <v>3969</v>
      </c>
      <c r="F13885" s="4" t="s">
        <v>3003</v>
      </c>
      <c r="G13885" s="5">
        <v>4385</v>
      </c>
      <c r="H13885" s="6">
        <v>0.19429869999999999</v>
      </c>
      <c r="I13885" s="7">
        <v>61.758000000000003</v>
      </c>
      <c r="J13885" s="2">
        <v>55</v>
      </c>
      <c r="K13885">
        <v>1</v>
      </c>
    </row>
    <row r="13886" spans="1:11" x14ac:dyDescent="0.25">
      <c r="A13886">
        <v>56226</v>
      </c>
      <c r="B13886" s="2">
        <v>39.50508</v>
      </c>
      <c r="C13886" s="3">
        <v>254</v>
      </c>
      <c r="E13886" t="s">
        <v>10676</v>
      </c>
      <c r="F13886" s="4" t="s">
        <v>10428</v>
      </c>
      <c r="G13886" s="5">
        <v>196</v>
      </c>
      <c r="H13886" s="6">
        <v>8.6294399999999993E-2</v>
      </c>
      <c r="I13886" s="7">
        <v>80.417000000000002</v>
      </c>
    </row>
    <row r="13887" spans="1:11" x14ac:dyDescent="0.25">
      <c r="A13887">
        <v>56115</v>
      </c>
      <c r="B13887" s="2">
        <v>39.504829999999998</v>
      </c>
      <c r="C13887" s="3">
        <v>1215</v>
      </c>
      <c r="D13887" s="4">
        <v>32140</v>
      </c>
      <c r="E13887" t="s">
        <v>10630</v>
      </c>
      <c r="F13887" s="4" t="s">
        <v>10428</v>
      </c>
      <c r="G13887" s="5">
        <v>888</v>
      </c>
      <c r="H13887" s="6">
        <v>0.19235099999999999</v>
      </c>
      <c r="I13887" s="7">
        <v>62.082999999999998</v>
      </c>
    </row>
    <row r="13888" spans="1:11" x14ac:dyDescent="0.25">
      <c r="A13888">
        <v>60099</v>
      </c>
      <c r="B13888" s="2">
        <v>39.499920000000003</v>
      </c>
      <c r="C13888" s="3">
        <v>31716</v>
      </c>
      <c r="D13888" s="4">
        <v>16980</v>
      </c>
      <c r="E13888" t="s">
        <v>11523</v>
      </c>
      <c r="F13888" s="4" t="s">
        <v>11490</v>
      </c>
      <c r="G13888" s="5">
        <v>19621</v>
      </c>
      <c r="H13888" s="6">
        <v>0.17180570000000001</v>
      </c>
      <c r="I13888" s="7">
        <v>65.628</v>
      </c>
      <c r="J13888" s="2">
        <v>40.666699999999999</v>
      </c>
      <c r="K13888">
        <v>9</v>
      </c>
    </row>
    <row r="13889" spans="1:12" x14ac:dyDescent="0.25">
      <c r="A13889">
        <v>80808</v>
      </c>
      <c r="B13889" s="2">
        <v>39.494210000000002</v>
      </c>
      <c r="C13889" s="3">
        <v>6052</v>
      </c>
      <c r="D13889" s="4">
        <v>17820</v>
      </c>
      <c r="E13889" t="s">
        <v>14545</v>
      </c>
      <c r="F13889" s="4" t="s">
        <v>14477</v>
      </c>
      <c r="G13889" s="5">
        <v>4237</v>
      </c>
      <c r="H13889" s="6">
        <v>0.16564419999999999</v>
      </c>
      <c r="I13889" s="7">
        <v>66.69</v>
      </c>
      <c r="J13889" s="2">
        <v>37</v>
      </c>
      <c r="K13889">
        <v>1</v>
      </c>
    </row>
    <row r="13890" spans="1:12" x14ac:dyDescent="0.25">
      <c r="A13890">
        <v>46186</v>
      </c>
      <c r="B13890" s="2">
        <v>39.49288</v>
      </c>
      <c r="C13890" s="3">
        <v>2026</v>
      </c>
      <c r="D13890" s="4">
        <v>26900</v>
      </c>
      <c r="E13890" t="s">
        <v>5392</v>
      </c>
      <c r="F13890" s="4" t="s">
        <v>8800</v>
      </c>
      <c r="G13890" s="5">
        <v>1312</v>
      </c>
      <c r="H13890" s="6">
        <v>0.1751714</v>
      </c>
      <c r="I13890" s="7">
        <v>65.042000000000002</v>
      </c>
    </row>
    <row r="13891" spans="1:12" x14ac:dyDescent="0.25">
      <c r="A13891">
        <v>61008</v>
      </c>
      <c r="B13891" s="2">
        <v>39.487299999999998</v>
      </c>
      <c r="C13891" s="3">
        <v>34785</v>
      </c>
      <c r="D13891" s="4">
        <v>40420</v>
      </c>
      <c r="E13891" t="s">
        <v>1522</v>
      </c>
      <c r="F13891" s="4" t="s">
        <v>11490</v>
      </c>
      <c r="G13891" s="5">
        <v>22013</v>
      </c>
      <c r="H13891" s="6">
        <v>0.18020349999999999</v>
      </c>
      <c r="I13891" s="7">
        <v>64.167000000000002</v>
      </c>
      <c r="J13891" s="2">
        <v>42.571399999999997</v>
      </c>
      <c r="K13891">
        <v>7</v>
      </c>
    </row>
    <row r="13892" spans="1:12" x14ac:dyDescent="0.25">
      <c r="A13892">
        <v>48876</v>
      </c>
      <c r="B13892" s="2">
        <v>39.481369999999998</v>
      </c>
      <c r="C13892" s="3">
        <v>3992</v>
      </c>
      <c r="D13892" s="4">
        <v>29620</v>
      </c>
      <c r="E13892" t="s">
        <v>9295</v>
      </c>
      <c r="F13892" s="4" t="s">
        <v>9106</v>
      </c>
      <c r="G13892" s="5">
        <v>2750</v>
      </c>
      <c r="H13892" s="6">
        <v>0.18872729999999999</v>
      </c>
      <c r="I13892" s="7">
        <v>62.692</v>
      </c>
      <c r="J13892" s="2">
        <v>37</v>
      </c>
      <c r="K13892">
        <v>1</v>
      </c>
    </row>
    <row r="13893" spans="1:12" x14ac:dyDescent="0.25">
      <c r="A13893">
        <v>55049</v>
      </c>
      <c r="B13893" s="2">
        <v>39.480319999999999</v>
      </c>
      <c r="C13893" s="3">
        <v>2703</v>
      </c>
      <c r="D13893" s="4">
        <v>36940</v>
      </c>
      <c r="E13893" t="s">
        <v>327</v>
      </c>
      <c r="F13893" s="4" t="s">
        <v>10428</v>
      </c>
      <c r="G13893" s="5">
        <v>1666</v>
      </c>
      <c r="H13893" s="6">
        <v>0.16266510000000001</v>
      </c>
      <c r="I13893" s="7">
        <v>67.188000000000002</v>
      </c>
    </row>
    <row r="13894" spans="1:12" x14ac:dyDescent="0.25">
      <c r="A13894">
        <v>19938</v>
      </c>
      <c r="B13894" s="2">
        <v>39.478439999999999</v>
      </c>
      <c r="C13894" s="3">
        <v>9223</v>
      </c>
      <c r="D13894" s="4">
        <v>20100</v>
      </c>
      <c r="E13894" t="s">
        <v>1673</v>
      </c>
      <c r="F13894" s="4" t="s">
        <v>4311</v>
      </c>
      <c r="G13894" s="5">
        <v>6147</v>
      </c>
      <c r="H13894" s="6">
        <v>0.14102149999999999</v>
      </c>
      <c r="I13894" s="7">
        <v>70.927000000000007</v>
      </c>
      <c r="J13894" s="2">
        <v>45</v>
      </c>
      <c r="K13894">
        <v>1</v>
      </c>
    </row>
    <row r="13895" spans="1:12" x14ac:dyDescent="0.25">
      <c r="A13895">
        <v>83705</v>
      </c>
      <c r="B13895" s="2">
        <v>39.472580000000001</v>
      </c>
      <c r="C13895" s="3">
        <v>26854</v>
      </c>
      <c r="D13895" s="4">
        <v>14260</v>
      </c>
      <c r="E13895" t="s">
        <v>14819</v>
      </c>
      <c r="F13895" s="4" t="s">
        <v>14725</v>
      </c>
      <c r="G13895" s="5">
        <v>18358</v>
      </c>
      <c r="H13895" s="6">
        <v>0.27969929999999998</v>
      </c>
      <c r="I13895" s="7">
        <v>46.951000000000001</v>
      </c>
      <c r="J13895" s="2">
        <v>44.736800000000002</v>
      </c>
      <c r="K13895">
        <v>19</v>
      </c>
      <c r="L13895" s="2">
        <v>75.7</v>
      </c>
    </row>
    <row r="13896" spans="1:12" x14ac:dyDescent="0.25">
      <c r="A13896">
        <v>68642</v>
      </c>
      <c r="B13896" s="2">
        <v>39.467910000000003</v>
      </c>
      <c r="C13896" s="3">
        <v>1786</v>
      </c>
      <c r="D13896" s="4">
        <v>18100</v>
      </c>
      <c r="E13896" t="s">
        <v>12813</v>
      </c>
      <c r="F13896" s="4" t="s">
        <v>12738</v>
      </c>
      <c r="G13896" s="5">
        <v>1134</v>
      </c>
      <c r="H13896" s="6">
        <v>0.15859029999999999</v>
      </c>
      <c r="I13896" s="7">
        <v>67.875</v>
      </c>
    </row>
    <row r="13897" spans="1:12" x14ac:dyDescent="0.25">
      <c r="A13897">
        <v>56362</v>
      </c>
      <c r="B13897" s="2">
        <v>39.466659999999997</v>
      </c>
      <c r="C13897" s="3">
        <v>5635</v>
      </c>
      <c r="D13897" s="4">
        <v>41060</v>
      </c>
      <c r="E13897" t="s">
        <v>5191</v>
      </c>
      <c r="F13897" s="4" t="s">
        <v>10428</v>
      </c>
      <c r="G13897" s="5">
        <v>4099</v>
      </c>
      <c r="H13897" s="6">
        <v>0.18243899999999999</v>
      </c>
      <c r="I13897" s="7">
        <v>63.75</v>
      </c>
      <c r="J13897" s="2">
        <v>55</v>
      </c>
      <c r="K13897">
        <v>2</v>
      </c>
    </row>
    <row r="13898" spans="1:12" x14ac:dyDescent="0.25">
      <c r="A13898">
        <v>37141</v>
      </c>
      <c r="B13898" s="2">
        <v>39.46546</v>
      </c>
      <c r="C13898" s="3">
        <v>1467</v>
      </c>
      <c r="D13898" s="4">
        <v>34980</v>
      </c>
      <c r="E13898" t="s">
        <v>7391</v>
      </c>
      <c r="F13898" s="4" t="s">
        <v>7348</v>
      </c>
      <c r="G13898" s="5">
        <v>921</v>
      </c>
      <c r="H13898" s="6">
        <v>0.20846899999999999</v>
      </c>
      <c r="I13898" s="7">
        <v>59.25</v>
      </c>
    </row>
    <row r="13899" spans="1:12" x14ac:dyDescent="0.25">
      <c r="A13899">
        <v>13421</v>
      </c>
      <c r="B13899" s="2">
        <v>39.462980000000002</v>
      </c>
      <c r="C13899" s="3">
        <v>14105</v>
      </c>
      <c r="D13899" s="4">
        <v>45060</v>
      </c>
      <c r="E13899" t="s">
        <v>2605</v>
      </c>
      <c r="F13899" s="4" t="s">
        <v>1280</v>
      </c>
      <c r="G13899" s="5">
        <v>9434</v>
      </c>
      <c r="H13899" s="6">
        <v>0.2213271</v>
      </c>
      <c r="I13899" s="7">
        <v>57.026000000000003</v>
      </c>
      <c r="J13899" s="2">
        <v>51.5</v>
      </c>
      <c r="K13899">
        <v>6</v>
      </c>
    </row>
    <row r="13900" spans="1:12" x14ac:dyDescent="0.25">
      <c r="A13900">
        <v>62014</v>
      </c>
      <c r="B13900" s="2">
        <v>39.46</v>
      </c>
      <c r="C13900" s="3">
        <v>4265</v>
      </c>
      <c r="D13900" s="4">
        <v>41180</v>
      </c>
      <c r="E13900" t="s">
        <v>5328</v>
      </c>
      <c r="F13900" s="4" t="s">
        <v>11490</v>
      </c>
      <c r="G13900" s="5">
        <v>3019</v>
      </c>
      <c r="H13900" s="6">
        <v>0.1625828</v>
      </c>
      <c r="I13900" s="7">
        <v>67.177000000000007</v>
      </c>
      <c r="J13900" s="2">
        <v>64</v>
      </c>
      <c r="K13900">
        <v>3</v>
      </c>
    </row>
    <row r="13901" spans="1:12" x14ac:dyDescent="0.25">
      <c r="A13901">
        <v>58559</v>
      </c>
      <c r="B13901" s="2">
        <v>39.459240000000001</v>
      </c>
      <c r="C13901" s="3">
        <v>192</v>
      </c>
      <c r="E13901" t="s">
        <v>3423</v>
      </c>
      <c r="F13901" s="4" t="s">
        <v>11069</v>
      </c>
      <c r="G13901" s="5">
        <v>155</v>
      </c>
      <c r="H13901" s="6">
        <v>0.22580639999999999</v>
      </c>
      <c r="I13901" s="7">
        <v>56.25</v>
      </c>
    </row>
    <row r="13902" spans="1:12" x14ac:dyDescent="0.25">
      <c r="A13902">
        <v>58647</v>
      </c>
      <c r="B13902" s="2">
        <v>39.45899</v>
      </c>
      <c r="C13902" s="3">
        <v>1154</v>
      </c>
      <c r="E13902" t="s">
        <v>11223</v>
      </c>
      <c r="F13902" s="4" t="s">
        <v>11069</v>
      </c>
      <c r="G13902" s="5">
        <v>879</v>
      </c>
      <c r="H13902" s="6">
        <v>0.14448240000000001</v>
      </c>
      <c r="I13902" s="7">
        <v>70.302000000000007</v>
      </c>
      <c r="J13902" s="2">
        <v>61</v>
      </c>
      <c r="K13902">
        <v>1</v>
      </c>
    </row>
    <row r="13903" spans="1:12" x14ac:dyDescent="0.25">
      <c r="A13903">
        <v>90249</v>
      </c>
      <c r="B13903" s="2">
        <v>39.454500000000003</v>
      </c>
      <c r="C13903" s="3">
        <v>27451</v>
      </c>
      <c r="D13903" s="4">
        <v>31080</v>
      </c>
      <c r="E13903" t="s">
        <v>15372</v>
      </c>
      <c r="F13903" s="4" t="s">
        <v>15368</v>
      </c>
      <c r="G13903" s="5">
        <v>17900</v>
      </c>
      <c r="H13903" s="6">
        <v>0.2107145</v>
      </c>
      <c r="I13903" s="7">
        <v>58.853000000000002</v>
      </c>
      <c r="J13903" s="2">
        <v>38.777799999999999</v>
      </c>
      <c r="K13903">
        <v>9</v>
      </c>
    </row>
    <row r="13904" spans="1:12" x14ac:dyDescent="0.25">
      <c r="A13904">
        <v>70773</v>
      </c>
      <c r="B13904" s="2">
        <v>39.450180000000003</v>
      </c>
      <c r="C13904" s="3">
        <v>187</v>
      </c>
      <c r="D13904" s="4">
        <v>12940</v>
      </c>
      <c r="E13904" t="s">
        <v>13081</v>
      </c>
      <c r="F13904" s="4" t="s">
        <v>12927</v>
      </c>
      <c r="G13904" s="5">
        <v>126</v>
      </c>
      <c r="H13904" s="6">
        <v>0</v>
      </c>
      <c r="I13904" s="7">
        <v>95.263000000000005</v>
      </c>
    </row>
    <row r="13905" spans="1:12" x14ac:dyDescent="0.25">
      <c r="A13905">
        <v>56647</v>
      </c>
      <c r="B13905" s="2">
        <v>39.450000000000003</v>
      </c>
      <c r="C13905" s="3">
        <v>838</v>
      </c>
      <c r="D13905" s="4">
        <v>13420</v>
      </c>
      <c r="E13905" t="s">
        <v>10823</v>
      </c>
      <c r="F13905" s="4" t="s">
        <v>10428</v>
      </c>
      <c r="G13905" s="5">
        <v>644</v>
      </c>
      <c r="H13905" s="6">
        <v>0.2093023</v>
      </c>
      <c r="I13905" s="7">
        <v>59.091000000000001</v>
      </c>
    </row>
    <row r="13906" spans="1:12" x14ac:dyDescent="0.25">
      <c r="A13906">
        <v>47708</v>
      </c>
      <c r="B13906" s="2">
        <v>39.449779999999997</v>
      </c>
      <c r="C13906" s="3">
        <v>291</v>
      </c>
      <c r="D13906" s="4">
        <v>21780</v>
      </c>
      <c r="E13906" t="s">
        <v>9059</v>
      </c>
      <c r="F13906" s="4" t="s">
        <v>8800</v>
      </c>
      <c r="G13906" s="5">
        <v>254</v>
      </c>
      <c r="H13906" s="6">
        <v>0.2705882</v>
      </c>
      <c r="I13906" s="7">
        <v>48.5</v>
      </c>
    </row>
    <row r="13907" spans="1:12" x14ac:dyDescent="0.25">
      <c r="A13907">
        <v>44134</v>
      </c>
      <c r="B13907" s="2">
        <v>39.443100000000001</v>
      </c>
      <c r="C13907" s="3">
        <v>38493</v>
      </c>
      <c r="D13907" s="4">
        <v>17460</v>
      </c>
      <c r="E13907" t="s">
        <v>2480</v>
      </c>
      <c r="F13907" s="4" t="s">
        <v>8295</v>
      </c>
      <c r="G13907" s="5">
        <v>27624</v>
      </c>
      <c r="H13907" s="6">
        <v>0.1897625</v>
      </c>
      <c r="I13907" s="7">
        <v>62.466000000000001</v>
      </c>
      <c r="J13907" s="2">
        <v>50</v>
      </c>
      <c r="K13907">
        <v>22</v>
      </c>
      <c r="L13907" s="2">
        <v>92.9</v>
      </c>
    </row>
    <row r="13908" spans="1:12" x14ac:dyDescent="0.25">
      <c r="A13908">
        <v>66521</v>
      </c>
      <c r="B13908" s="2">
        <v>39.436199999999999</v>
      </c>
      <c r="C13908" s="3">
        <v>1927</v>
      </c>
      <c r="D13908" s="4">
        <v>31740</v>
      </c>
      <c r="E13908" t="s">
        <v>12541</v>
      </c>
      <c r="F13908" s="4" t="s">
        <v>12494</v>
      </c>
      <c r="G13908" s="5">
        <v>1243</v>
      </c>
      <c r="H13908" s="6">
        <v>0.181672</v>
      </c>
      <c r="I13908" s="7">
        <v>63.863999999999997</v>
      </c>
    </row>
    <row r="13909" spans="1:12" x14ac:dyDescent="0.25">
      <c r="A13909">
        <v>68784</v>
      </c>
      <c r="B13909" s="2">
        <v>39.435549999999999</v>
      </c>
      <c r="C13909" s="3">
        <v>2207</v>
      </c>
      <c r="D13909" s="4">
        <v>43580</v>
      </c>
      <c r="E13909" t="s">
        <v>255</v>
      </c>
      <c r="F13909" s="4" t="s">
        <v>12738</v>
      </c>
      <c r="G13909" s="5">
        <v>1476</v>
      </c>
      <c r="H13909" s="6">
        <v>0.21123900000000001</v>
      </c>
      <c r="I13909" s="7">
        <v>58.75</v>
      </c>
      <c r="J13909" s="2">
        <v>48</v>
      </c>
      <c r="K13909">
        <v>2</v>
      </c>
    </row>
    <row r="13910" spans="1:12" x14ac:dyDescent="0.25">
      <c r="A13910">
        <v>51443</v>
      </c>
      <c r="B13910" s="2">
        <v>39.434899999999999</v>
      </c>
      <c r="C13910" s="3">
        <v>1899</v>
      </c>
      <c r="E13910" t="s">
        <v>9858</v>
      </c>
      <c r="F13910" s="4" t="s">
        <v>9593</v>
      </c>
      <c r="G13910" s="5">
        <v>1220</v>
      </c>
      <c r="H13910" s="6">
        <v>0.1909836</v>
      </c>
      <c r="I13910" s="7">
        <v>62.25</v>
      </c>
      <c r="J13910" s="2">
        <v>57.5</v>
      </c>
      <c r="K13910">
        <v>2</v>
      </c>
    </row>
    <row r="13911" spans="1:12" x14ac:dyDescent="0.25">
      <c r="A13911">
        <v>48192</v>
      </c>
      <c r="B13911" s="2">
        <v>39.430190000000003</v>
      </c>
      <c r="C13911" s="3">
        <v>25469</v>
      </c>
      <c r="D13911" s="4">
        <v>19820</v>
      </c>
      <c r="E13911" t="s">
        <v>9157</v>
      </c>
      <c r="F13911" s="4" t="s">
        <v>9106</v>
      </c>
      <c r="G13911" s="5">
        <v>18483</v>
      </c>
      <c r="H13911" s="6">
        <v>0.1648453</v>
      </c>
      <c r="I13911" s="7">
        <v>66.762</v>
      </c>
      <c r="J13911" s="2">
        <v>44.652200000000001</v>
      </c>
      <c r="K13911">
        <v>23</v>
      </c>
      <c r="L13911" s="2">
        <v>75.3</v>
      </c>
    </row>
    <row r="13912" spans="1:12" x14ac:dyDescent="0.25">
      <c r="A13912">
        <v>3867</v>
      </c>
      <c r="B13912" s="2">
        <v>39.422289999999997</v>
      </c>
      <c r="C13912" s="3">
        <v>20520</v>
      </c>
      <c r="D13912" s="4">
        <v>14460</v>
      </c>
      <c r="E13912" t="s">
        <v>458</v>
      </c>
      <c r="F13912" s="4" t="s">
        <v>520</v>
      </c>
      <c r="G13912" s="5">
        <v>14508</v>
      </c>
      <c r="H13912" s="6">
        <v>0.20981530000000001</v>
      </c>
      <c r="I13912" s="7">
        <v>58.988999999999997</v>
      </c>
      <c r="J13912" s="2">
        <v>40.777799999999999</v>
      </c>
      <c r="K13912">
        <v>9</v>
      </c>
    </row>
    <row r="13913" spans="1:12" x14ac:dyDescent="0.25">
      <c r="A13913">
        <v>91977</v>
      </c>
      <c r="B13913" s="2">
        <v>39.4099</v>
      </c>
      <c r="C13913" s="3">
        <v>59480</v>
      </c>
      <c r="D13913" s="4">
        <v>41740</v>
      </c>
      <c r="E13913" t="s">
        <v>1878</v>
      </c>
      <c r="F13913" s="4" t="s">
        <v>15368</v>
      </c>
      <c r="G13913" s="5">
        <v>37266</v>
      </c>
      <c r="H13913" s="6">
        <v>0.1878069</v>
      </c>
      <c r="I13913" s="7">
        <v>62.790999999999997</v>
      </c>
      <c r="J13913" s="2">
        <v>50.333300000000001</v>
      </c>
      <c r="K13913">
        <v>6</v>
      </c>
    </row>
    <row r="13914" spans="1:12" x14ac:dyDescent="0.25">
      <c r="A13914">
        <v>54621</v>
      </c>
      <c r="B13914" s="2">
        <v>39.400799999999997</v>
      </c>
      <c r="C13914" s="3">
        <v>1029</v>
      </c>
      <c r="E13914" t="s">
        <v>10311</v>
      </c>
      <c r="F13914" s="4" t="s">
        <v>10031</v>
      </c>
      <c r="G13914" s="5">
        <v>763</v>
      </c>
      <c r="H13914" s="6">
        <v>0.1256544</v>
      </c>
      <c r="I13914" s="7">
        <v>73.528999999999996</v>
      </c>
      <c r="J13914" s="2">
        <v>64</v>
      </c>
      <c r="K13914">
        <v>1</v>
      </c>
    </row>
    <row r="13915" spans="1:12" x14ac:dyDescent="0.25">
      <c r="A13915">
        <v>69141</v>
      </c>
      <c r="B13915" s="2">
        <v>39.400559999999999</v>
      </c>
      <c r="C13915" s="3">
        <v>305</v>
      </c>
      <c r="E13915" t="s">
        <v>7137</v>
      </c>
      <c r="F13915" s="4" t="s">
        <v>12738</v>
      </c>
      <c r="G13915" s="5">
        <v>247</v>
      </c>
      <c r="H13915" s="6">
        <v>0.1774193</v>
      </c>
      <c r="I13915" s="7">
        <v>64.582999999999998</v>
      </c>
      <c r="J13915" s="2">
        <v>80</v>
      </c>
      <c r="K13915">
        <v>1</v>
      </c>
    </row>
    <row r="13916" spans="1:12" x14ac:dyDescent="0.25">
      <c r="A13916">
        <v>69023</v>
      </c>
      <c r="B13916" s="2">
        <v>39.400440000000003</v>
      </c>
      <c r="C13916" s="3">
        <v>319</v>
      </c>
      <c r="E13916" t="s">
        <v>3218</v>
      </c>
      <c r="F13916" s="4" t="s">
        <v>12738</v>
      </c>
      <c r="G13916" s="5">
        <v>244</v>
      </c>
      <c r="H13916" s="6">
        <v>0.20081969999999999</v>
      </c>
      <c r="I13916" s="7">
        <v>60.536000000000001</v>
      </c>
    </row>
    <row r="13917" spans="1:12" x14ac:dyDescent="0.25">
      <c r="A13917">
        <v>62939</v>
      </c>
      <c r="B13917" s="2">
        <v>39.399850000000001</v>
      </c>
      <c r="C13917" s="3">
        <v>3219</v>
      </c>
      <c r="E13917" t="s">
        <v>12075</v>
      </c>
      <c r="F13917" s="4" t="s">
        <v>11490</v>
      </c>
      <c r="G13917" s="5">
        <v>2249</v>
      </c>
      <c r="H13917" s="6">
        <v>0.22632279999999999</v>
      </c>
      <c r="I13917" s="7">
        <v>56.125</v>
      </c>
      <c r="J13917" s="2">
        <v>43</v>
      </c>
      <c r="K13917">
        <v>1</v>
      </c>
    </row>
    <row r="13918" spans="1:12" x14ac:dyDescent="0.25">
      <c r="A13918">
        <v>61842</v>
      </c>
      <c r="B13918" s="2">
        <v>39.398820000000001</v>
      </c>
      <c r="C13918" s="3">
        <v>2855</v>
      </c>
      <c r="D13918" s="4">
        <v>14010</v>
      </c>
      <c r="E13918" t="s">
        <v>11819</v>
      </c>
      <c r="F13918" s="4" t="s">
        <v>11490</v>
      </c>
      <c r="G13918" s="5">
        <v>2022</v>
      </c>
      <c r="H13918" s="6">
        <v>0.17408509999999999</v>
      </c>
      <c r="I13918" s="7">
        <v>65.152000000000001</v>
      </c>
      <c r="J13918" s="2">
        <v>44</v>
      </c>
      <c r="K13918">
        <v>1</v>
      </c>
    </row>
    <row r="13919" spans="1:12" x14ac:dyDescent="0.25">
      <c r="A13919">
        <v>44607</v>
      </c>
      <c r="B13919" s="2">
        <v>39.398310000000002</v>
      </c>
      <c r="C13919" s="3">
        <v>221</v>
      </c>
      <c r="D13919" s="4">
        <v>15940</v>
      </c>
      <c r="E13919" t="s">
        <v>801</v>
      </c>
      <c r="F13919" s="4" t="s">
        <v>8295</v>
      </c>
      <c r="G13919" s="5">
        <v>131</v>
      </c>
      <c r="H13919" s="6">
        <v>5.3030300000000002E-2</v>
      </c>
      <c r="I13919" s="7">
        <v>86.070999999999998</v>
      </c>
    </row>
    <row r="13920" spans="1:12" x14ac:dyDescent="0.25">
      <c r="A13920">
        <v>76845</v>
      </c>
      <c r="B13920" s="2">
        <v>39.398249999999997</v>
      </c>
      <c r="C13920" s="3">
        <v>201</v>
      </c>
      <c r="E13920" t="s">
        <v>14004</v>
      </c>
      <c r="F13920" s="4" t="s">
        <v>13752</v>
      </c>
      <c r="G13920" s="5">
        <v>127</v>
      </c>
      <c r="H13920" s="6">
        <v>0.28346460000000001</v>
      </c>
      <c r="I13920" s="7">
        <v>46.25</v>
      </c>
    </row>
    <row r="13921" spans="1:12" x14ac:dyDescent="0.25">
      <c r="A13921">
        <v>53901</v>
      </c>
      <c r="B13921" s="2">
        <v>39.395650000000003</v>
      </c>
      <c r="C13921" s="3">
        <v>14798</v>
      </c>
      <c r="D13921" s="4">
        <v>31540</v>
      </c>
      <c r="E13921" t="s">
        <v>960</v>
      </c>
      <c r="F13921" s="4" t="s">
        <v>10031</v>
      </c>
      <c r="G13921" s="5">
        <v>10732</v>
      </c>
      <c r="H13921" s="6">
        <v>0.1850368</v>
      </c>
      <c r="I13921" s="7">
        <v>63.258000000000003</v>
      </c>
      <c r="J13921" s="2">
        <v>50.428600000000003</v>
      </c>
      <c r="K13921">
        <v>7</v>
      </c>
    </row>
    <row r="13922" spans="1:12" x14ac:dyDescent="0.25">
      <c r="A13922">
        <v>44882</v>
      </c>
      <c r="B13922" s="2">
        <v>39.392600000000002</v>
      </c>
      <c r="C13922" s="3">
        <v>2717</v>
      </c>
      <c r="E13922" t="s">
        <v>3117</v>
      </c>
      <c r="F13922" s="4" t="s">
        <v>8295</v>
      </c>
      <c r="G13922" s="5">
        <v>1983</v>
      </c>
      <c r="H13922" s="6">
        <v>0.17540320000000001</v>
      </c>
      <c r="I13922" s="7">
        <v>64.921999999999997</v>
      </c>
    </row>
    <row r="13923" spans="1:12" x14ac:dyDescent="0.25">
      <c r="A13923">
        <v>84001</v>
      </c>
      <c r="B13923" s="2">
        <v>39.39199</v>
      </c>
      <c r="C13923" s="3">
        <v>1218</v>
      </c>
      <c r="E13923" t="s">
        <v>2075</v>
      </c>
      <c r="F13923" s="4" t="s">
        <v>14851</v>
      </c>
      <c r="G13923" s="5">
        <v>600</v>
      </c>
      <c r="H13923" s="6">
        <v>0.1366667</v>
      </c>
      <c r="I13923" s="7">
        <v>71.613</v>
      </c>
    </row>
    <row r="13924" spans="1:12" x14ac:dyDescent="0.25">
      <c r="A13924">
        <v>50038</v>
      </c>
      <c r="B13924" s="2">
        <v>39.391820000000003</v>
      </c>
      <c r="C13924" s="3">
        <v>104</v>
      </c>
      <c r="D13924" s="4">
        <v>19780</v>
      </c>
      <c r="E13924" t="s">
        <v>7697</v>
      </c>
      <c r="F13924" s="4" t="s">
        <v>9593</v>
      </c>
      <c r="G13924" s="5">
        <v>97</v>
      </c>
      <c r="H13924" s="6">
        <v>0.14432990000000001</v>
      </c>
      <c r="I13924" s="7">
        <v>70.287999999999997</v>
      </c>
    </row>
    <row r="13925" spans="1:12" x14ac:dyDescent="0.25">
      <c r="A13925">
        <v>60109</v>
      </c>
      <c r="B13925" s="2">
        <v>39.391710000000003</v>
      </c>
      <c r="C13925" s="3">
        <v>560</v>
      </c>
      <c r="D13925" s="4">
        <v>16980</v>
      </c>
      <c r="E13925" t="s">
        <v>235</v>
      </c>
      <c r="F13925" s="4" t="s">
        <v>11490</v>
      </c>
      <c r="G13925" s="5">
        <v>381</v>
      </c>
      <c r="H13925" s="6">
        <v>0.1496063</v>
      </c>
      <c r="I13925" s="7">
        <v>69.375</v>
      </c>
    </row>
    <row r="13926" spans="1:12" x14ac:dyDescent="0.25">
      <c r="A13926">
        <v>95376</v>
      </c>
      <c r="B13926" s="2">
        <v>39.38449</v>
      </c>
      <c r="C13926" s="3">
        <v>49397</v>
      </c>
      <c r="D13926" s="4">
        <v>44700</v>
      </c>
      <c r="E13926" t="s">
        <v>9669</v>
      </c>
      <c r="F13926" s="4" t="s">
        <v>15368</v>
      </c>
      <c r="G13926" s="5">
        <v>29778</v>
      </c>
      <c r="H13926" s="6">
        <v>0.16195979999999999</v>
      </c>
      <c r="I13926" s="7">
        <v>67.239999999999995</v>
      </c>
      <c r="J13926" s="2">
        <v>39.769199999999998</v>
      </c>
      <c r="K13926">
        <v>13</v>
      </c>
      <c r="L13926" s="2">
        <v>49.4</v>
      </c>
    </row>
    <row r="13927" spans="1:12" x14ac:dyDescent="0.25">
      <c r="A13927">
        <v>71047</v>
      </c>
      <c r="B13927" s="2">
        <v>39.375520000000002</v>
      </c>
      <c r="C13927" s="3">
        <v>11204</v>
      </c>
      <c r="D13927" s="4">
        <v>43340</v>
      </c>
      <c r="E13927" t="s">
        <v>13105</v>
      </c>
      <c r="F13927" s="4" t="s">
        <v>12927</v>
      </c>
      <c r="G13927" s="5">
        <v>7690</v>
      </c>
      <c r="H13927" s="6">
        <v>0.19243270000000001</v>
      </c>
      <c r="I13927" s="7">
        <v>61.966999999999999</v>
      </c>
      <c r="J13927" s="2">
        <v>25</v>
      </c>
      <c r="K13927">
        <v>1</v>
      </c>
    </row>
    <row r="13928" spans="1:12" x14ac:dyDescent="0.25">
      <c r="A13928">
        <v>57725</v>
      </c>
      <c r="B13928" s="2">
        <v>39.373649999999998</v>
      </c>
      <c r="C13928" s="3">
        <v>172</v>
      </c>
      <c r="D13928" s="4">
        <v>39660</v>
      </c>
      <c r="E13928" t="s">
        <v>11040</v>
      </c>
      <c r="F13928" s="4" t="s">
        <v>10877</v>
      </c>
      <c r="G13928" s="5">
        <v>151</v>
      </c>
      <c r="H13928" s="6">
        <v>0.2236842</v>
      </c>
      <c r="I13928" s="7">
        <v>56.563000000000002</v>
      </c>
    </row>
    <row r="13929" spans="1:12" x14ac:dyDescent="0.25">
      <c r="A13929">
        <v>49893</v>
      </c>
      <c r="B13929" s="2">
        <v>39.373280000000001</v>
      </c>
      <c r="C13929" s="3">
        <v>1909</v>
      </c>
      <c r="D13929" s="4">
        <v>31940</v>
      </c>
      <c r="E13929" t="s">
        <v>5566</v>
      </c>
      <c r="F13929" s="4" t="s">
        <v>9106</v>
      </c>
      <c r="G13929" s="5">
        <v>1379</v>
      </c>
      <c r="H13929" s="6">
        <v>0.16159419999999999</v>
      </c>
      <c r="I13929" s="7">
        <v>67.292000000000002</v>
      </c>
    </row>
    <row r="13930" spans="1:12" x14ac:dyDescent="0.25">
      <c r="A13930">
        <v>18826</v>
      </c>
      <c r="B13930" s="2">
        <v>39.37265</v>
      </c>
      <c r="C13930" s="3">
        <v>1569</v>
      </c>
      <c r="E13930" t="s">
        <v>4131</v>
      </c>
      <c r="F13930" s="4" t="s">
        <v>3003</v>
      </c>
      <c r="G13930" s="5">
        <v>1231</v>
      </c>
      <c r="H13930" s="6">
        <v>0.15422079999999999</v>
      </c>
      <c r="I13930" s="7">
        <v>68.563000000000002</v>
      </c>
      <c r="J13930" s="2">
        <v>54</v>
      </c>
      <c r="K13930">
        <v>1</v>
      </c>
    </row>
    <row r="13931" spans="1:12" x14ac:dyDescent="0.25">
      <c r="A13931">
        <v>36752</v>
      </c>
      <c r="B13931" s="2">
        <v>39.372079999999997</v>
      </c>
      <c r="C13931" s="3">
        <v>1726</v>
      </c>
      <c r="D13931" s="4">
        <v>33860</v>
      </c>
      <c r="E13931" t="s">
        <v>7316</v>
      </c>
      <c r="F13931" s="4" t="s">
        <v>7027</v>
      </c>
      <c r="G13931" s="5">
        <v>1180</v>
      </c>
      <c r="H13931" s="6">
        <v>0.257409</v>
      </c>
      <c r="I13931" s="7">
        <v>50.728999999999999</v>
      </c>
    </row>
    <row r="13932" spans="1:12" x14ac:dyDescent="0.25">
      <c r="A13932">
        <v>17536</v>
      </c>
      <c r="B13932" s="2">
        <v>39.371409999999997</v>
      </c>
      <c r="C13932" s="3">
        <v>2785</v>
      </c>
      <c r="D13932" s="4">
        <v>29540</v>
      </c>
      <c r="E13932" t="s">
        <v>2724</v>
      </c>
      <c r="F13932" s="4" t="s">
        <v>3003</v>
      </c>
      <c r="G13932" s="5">
        <v>1598</v>
      </c>
      <c r="H13932" s="6">
        <v>0.18073800000000001</v>
      </c>
      <c r="I13932" s="7">
        <v>63.969000000000001</v>
      </c>
    </row>
    <row r="13933" spans="1:12" x14ac:dyDescent="0.25">
      <c r="A13933">
        <v>62522</v>
      </c>
      <c r="B13933" s="2">
        <v>39.368659999999998</v>
      </c>
      <c r="C13933" s="3">
        <v>16547</v>
      </c>
      <c r="D13933" s="4">
        <v>19500</v>
      </c>
      <c r="E13933" t="s">
        <v>6372</v>
      </c>
      <c r="F13933" s="4" t="s">
        <v>11490</v>
      </c>
      <c r="G13933" s="5">
        <v>9894</v>
      </c>
      <c r="H13933" s="6">
        <v>0.2444916</v>
      </c>
      <c r="I13933" s="7">
        <v>52.951000000000001</v>
      </c>
      <c r="J13933" s="2">
        <v>45.142899999999997</v>
      </c>
      <c r="K13933">
        <v>7</v>
      </c>
    </row>
    <row r="13934" spans="1:12" x14ac:dyDescent="0.25">
      <c r="A13934">
        <v>28756</v>
      </c>
      <c r="B13934" s="2">
        <v>39.365519999999997</v>
      </c>
      <c r="C13934" s="3">
        <v>4321</v>
      </c>
      <c r="E13934" t="s">
        <v>6103</v>
      </c>
      <c r="F13934" s="4" t="s">
        <v>5642</v>
      </c>
      <c r="G13934" s="5">
        <v>3263</v>
      </c>
      <c r="H13934" s="6">
        <v>0.20625189999999999</v>
      </c>
      <c r="I13934" s="7">
        <v>59.558999999999997</v>
      </c>
      <c r="J13934" s="2">
        <v>37.5</v>
      </c>
      <c r="K13934">
        <v>2</v>
      </c>
    </row>
    <row r="13935" spans="1:12" x14ac:dyDescent="0.25">
      <c r="A13935">
        <v>5830</v>
      </c>
      <c r="B13935" s="2">
        <v>39.364460000000001</v>
      </c>
      <c r="C13935" s="3">
        <v>1631</v>
      </c>
      <c r="E13935" t="s">
        <v>1174</v>
      </c>
      <c r="F13935" s="4" t="s">
        <v>1030</v>
      </c>
      <c r="G13935" s="5">
        <v>1167</v>
      </c>
      <c r="H13935" s="6">
        <v>0.2414384</v>
      </c>
      <c r="I13935" s="7">
        <v>53.472000000000001</v>
      </c>
      <c r="J13935" s="2">
        <v>59.333300000000001</v>
      </c>
      <c r="K13935">
        <v>3</v>
      </c>
    </row>
    <row r="13936" spans="1:12" x14ac:dyDescent="0.25">
      <c r="A13936">
        <v>70056</v>
      </c>
      <c r="B13936" s="2">
        <v>39.358170000000001</v>
      </c>
      <c r="C13936" s="3">
        <v>39717</v>
      </c>
      <c r="D13936" s="4">
        <v>35380</v>
      </c>
      <c r="E13936" t="s">
        <v>5104</v>
      </c>
      <c r="F13936" s="4" t="s">
        <v>12927</v>
      </c>
      <c r="G13936" s="5">
        <v>25096</v>
      </c>
      <c r="H13936" s="6">
        <v>0.21202579999999999</v>
      </c>
      <c r="I13936" s="7">
        <v>58.554000000000002</v>
      </c>
      <c r="J13936" s="2">
        <v>40.777799999999999</v>
      </c>
      <c r="K13936">
        <v>9</v>
      </c>
    </row>
    <row r="13937" spans="1:12" x14ac:dyDescent="0.25">
      <c r="A13937">
        <v>43462</v>
      </c>
      <c r="B13937" s="2">
        <v>39.351990000000001</v>
      </c>
      <c r="C13937" s="3">
        <v>1029</v>
      </c>
      <c r="D13937" s="4">
        <v>45780</v>
      </c>
      <c r="E13937" t="s">
        <v>8382</v>
      </c>
      <c r="F13937" s="4" t="s">
        <v>8295</v>
      </c>
      <c r="G13937" s="5">
        <v>720</v>
      </c>
      <c r="H13937" s="6">
        <v>0.1833333</v>
      </c>
      <c r="I13937" s="7">
        <v>63.512</v>
      </c>
    </row>
    <row r="13938" spans="1:12" x14ac:dyDescent="0.25">
      <c r="A13938">
        <v>23228</v>
      </c>
      <c r="B13938" s="2">
        <v>39.345970000000001</v>
      </c>
      <c r="C13938" s="3">
        <v>35168</v>
      </c>
      <c r="D13938" s="4">
        <v>40060</v>
      </c>
      <c r="E13938" t="s">
        <v>4800</v>
      </c>
      <c r="F13938" s="4" t="s">
        <v>4335</v>
      </c>
      <c r="G13938" s="5">
        <v>24459</v>
      </c>
      <c r="H13938" s="6">
        <v>0.26075229999999999</v>
      </c>
      <c r="I13938" s="7">
        <v>50.131</v>
      </c>
      <c r="J13938" s="2">
        <v>44.6</v>
      </c>
      <c r="K13938">
        <v>15</v>
      </c>
      <c r="L13938" s="2">
        <v>75</v>
      </c>
    </row>
    <row r="13939" spans="1:12" x14ac:dyDescent="0.25">
      <c r="A13939">
        <v>15329</v>
      </c>
      <c r="B13939" s="2">
        <v>39.339840000000002</v>
      </c>
      <c r="C13939" s="3">
        <v>1715</v>
      </c>
      <c r="D13939" s="4">
        <v>38300</v>
      </c>
      <c r="E13939" t="s">
        <v>3096</v>
      </c>
      <c r="F13939" s="4" t="s">
        <v>3003</v>
      </c>
      <c r="G13939" s="5">
        <v>1123</v>
      </c>
      <c r="H13939" s="6">
        <v>0.17987529999999999</v>
      </c>
      <c r="I13939" s="7">
        <v>64.106999999999999</v>
      </c>
      <c r="J13939" s="2">
        <v>46</v>
      </c>
      <c r="K13939">
        <v>1</v>
      </c>
    </row>
    <row r="13940" spans="1:12" x14ac:dyDescent="0.25">
      <c r="A13940">
        <v>15411</v>
      </c>
      <c r="B13940" s="2">
        <v>39.339449999999999</v>
      </c>
      <c r="C13940" s="3">
        <v>734</v>
      </c>
      <c r="D13940" s="4">
        <v>43740</v>
      </c>
      <c r="E13940" t="s">
        <v>885</v>
      </c>
      <c r="F13940" s="4" t="s">
        <v>3003</v>
      </c>
      <c r="G13940" s="5">
        <v>536</v>
      </c>
      <c r="H13940" s="6">
        <v>0.18283579999999999</v>
      </c>
      <c r="I13940" s="7">
        <v>63.594000000000001</v>
      </c>
    </row>
    <row r="13941" spans="1:12" x14ac:dyDescent="0.25">
      <c r="A13941">
        <v>50173</v>
      </c>
      <c r="B13941" s="2">
        <v>39.33916</v>
      </c>
      <c r="C13941" s="3">
        <v>871</v>
      </c>
      <c r="E13941" t="s">
        <v>9644</v>
      </c>
      <c r="F13941" s="4" t="s">
        <v>9593</v>
      </c>
      <c r="G13941" s="5">
        <v>642</v>
      </c>
      <c r="H13941" s="6">
        <v>0.1121495</v>
      </c>
      <c r="I13941" s="7">
        <v>75.808999999999997</v>
      </c>
    </row>
    <row r="13942" spans="1:12" x14ac:dyDescent="0.25">
      <c r="A13942">
        <v>45833</v>
      </c>
      <c r="B13942" s="2">
        <v>39.337249999999997</v>
      </c>
      <c r="C13942" s="3">
        <v>10569</v>
      </c>
      <c r="D13942" s="4">
        <v>30620</v>
      </c>
      <c r="E13942" t="s">
        <v>8761</v>
      </c>
      <c r="F13942" s="4" t="s">
        <v>8295</v>
      </c>
      <c r="G13942" s="5">
        <v>7368</v>
      </c>
      <c r="H13942" s="6">
        <v>0.18265709999999999</v>
      </c>
      <c r="I13942" s="7">
        <v>63.622</v>
      </c>
      <c r="J13942" s="2">
        <v>52</v>
      </c>
      <c r="K13942">
        <v>1</v>
      </c>
    </row>
    <row r="13943" spans="1:12" x14ac:dyDescent="0.25">
      <c r="A13943">
        <v>62515</v>
      </c>
      <c r="B13943" s="2">
        <v>39.335290000000001</v>
      </c>
      <c r="C13943" s="3">
        <v>1100</v>
      </c>
      <c r="D13943" s="4">
        <v>44100</v>
      </c>
      <c r="E13943" t="s">
        <v>2831</v>
      </c>
      <c r="F13943" s="4" t="s">
        <v>11490</v>
      </c>
      <c r="G13943" s="5">
        <v>828</v>
      </c>
      <c r="H13943" s="6">
        <v>0.19202900000000001</v>
      </c>
      <c r="I13943" s="7">
        <v>62</v>
      </c>
    </row>
    <row r="13944" spans="1:12" x14ac:dyDescent="0.25">
      <c r="A13944">
        <v>54412</v>
      </c>
      <c r="B13944" s="2">
        <v>39.33475</v>
      </c>
      <c r="C13944" s="3">
        <v>2042</v>
      </c>
      <c r="D13944" s="4">
        <v>49220</v>
      </c>
      <c r="E13944" t="s">
        <v>370</v>
      </c>
      <c r="F13944" s="4" t="s">
        <v>10031</v>
      </c>
      <c r="G13944" s="5">
        <v>1383</v>
      </c>
      <c r="H13944" s="6">
        <v>0.15256690000000001</v>
      </c>
      <c r="I13944" s="7">
        <v>68.813000000000002</v>
      </c>
    </row>
    <row r="13945" spans="1:12" x14ac:dyDescent="0.25">
      <c r="A13945">
        <v>97419</v>
      </c>
      <c r="B13945" s="2">
        <v>39.33417</v>
      </c>
      <c r="C13945" s="3">
        <v>1248</v>
      </c>
      <c r="D13945" s="4">
        <v>21660</v>
      </c>
      <c r="E13945" t="s">
        <v>84</v>
      </c>
      <c r="F13945" s="4" t="s">
        <v>16170</v>
      </c>
      <c r="G13945" s="5">
        <v>1075</v>
      </c>
      <c r="H13945" s="6">
        <v>0.2239777</v>
      </c>
      <c r="I13945" s="7">
        <v>56.470999999999997</v>
      </c>
    </row>
    <row r="13946" spans="1:12" x14ac:dyDescent="0.25">
      <c r="A13946">
        <v>64470</v>
      </c>
      <c r="B13946" s="2">
        <v>39.33361</v>
      </c>
      <c r="C13946" s="3">
        <v>1684</v>
      </c>
      <c r="E13946" t="s">
        <v>11027</v>
      </c>
      <c r="F13946" s="4" t="s">
        <v>12102</v>
      </c>
      <c r="G13946" s="5">
        <v>1225</v>
      </c>
      <c r="H13946" s="6">
        <v>0.21941269999999999</v>
      </c>
      <c r="I13946" s="7">
        <v>57.256</v>
      </c>
    </row>
    <row r="13947" spans="1:12" x14ac:dyDescent="0.25">
      <c r="A13947">
        <v>68325</v>
      </c>
      <c r="B13947" s="2">
        <v>39.333289999999998</v>
      </c>
      <c r="C13947" s="3">
        <v>185</v>
      </c>
      <c r="E13947" t="s">
        <v>2837</v>
      </c>
      <c r="F13947" s="4" t="s">
        <v>12738</v>
      </c>
      <c r="G13947" s="5">
        <v>143</v>
      </c>
      <c r="H13947" s="6">
        <v>0.18181820000000001</v>
      </c>
      <c r="I13947" s="7">
        <v>63.75</v>
      </c>
    </row>
    <row r="13948" spans="1:12" x14ac:dyDescent="0.25">
      <c r="A13948">
        <v>84744</v>
      </c>
      <c r="B13948" s="2">
        <v>39.333210000000001</v>
      </c>
      <c r="C13948" s="3">
        <v>337</v>
      </c>
      <c r="E13948" t="s">
        <v>14942</v>
      </c>
      <c r="F13948" s="4" t="s">
        <v>14851</v>
      </c>
      <c r="G13948" s="5">
        <v>187</v>
      </c>
      <c r="H13948" s="6">
        <v>0.2234043</v>
      </c>
      <c r="I13948" s="7">
        <v>56.563000000000002</v>
      </c>
    </row>
    <row r="13949" spans="1:12" x14ac:dyDescent="0.25">
      <c r="A13949">
        <v>22980</v>
      </c>
      <c r="B13949" s="2">
        <v>39.327919999999999</v>
      </c>
      <c r="C13949" s="3">
        <v>31260</v>
      </c>
      <c r="D13949" s="4">
        <v>44420</v>
      </c>
      <c r="E13949" t="s">
        <v>3762</v>
      </c>
      <c r="F13949" s="4" t="s">
        <v>4335</v>
      </c>
      <c r="G13949" s="5">
        <v>21895</v>
      </c>
      <c r="H13949" s="6">
        <v>0.21204790000000001</v>
      </c>
      <c r="I13949" s="7">
        <v>58.524000000000001</v>
      </c>
      <c r="J13949" s="2">
        <v>55.875</v>
      </c>
      <c r="K13949">
        <v>8</v>
      </c>
    </row>
    <row r="13950" spans="1:12" x14ac:dyDescent="0.25">
      <c r="A13950">
        <v>74871</v>
      </c>
      <c r="B13950" s="2">
        <v>39.322319999999998</v>
      </c>
      <c r="C13950" s="3">
        <v>2184</v>
      </c>
      <c r="D13950" s="4">
        <v>10220</v>
      </c>
      <c r="E13950" t="s">
        <v>6019</v>
      </c>
      <c r="F13950" s="4" t="s">
        <v>13462</v>
      </c>
      <c r="G13950" s="5">
        <v>1513</v>
      </c>
      <c r="H13950" s="6">
        <v>0.2088566</v>
      </c>
      <c r="I13950" s="7">
        <v>59.063000000000002</v>
      </c>
    </row>
    <row r="13951" spans="1:12" x14ac:dyDescent="0.25">
      <c r="A13951">
        <v>5655</v>
      </c>
      <c r="B13951" s="2">
        <v>39.321460000000002</v>
      </c>
      <c r="C13951" s="3">
        <v>2905</v>
      </c>
      <c r="E13951" t="s">
        <v>319</v>
      </c>
      <c r="F13951" s="4" t="s">
        <v>1030</v>
      </c>
      <c r="G13951" s="5">
        <v>2072</v>
      </c>
      <c r="H13951" s="6">
        <v>0.2557915</v>
      </c>
      <c r="I13951" s="7">
        <v>50.951000000000001</v>
      </c>
      <c r="J13951" s="2">
        <v>46</v>
      </c>
      <c r="K13951">
        <v>2</v>
      </c>
    </row>
    <row r="13952" spans="1:12" x14ac:dyDescent="0.25">
      <c r="A13952">
        <v>13628</v>
      </c>
      <c r="B13952" s="2">
        <v>39.320929999999997</v>
      </c>
      <c r="C13952" s="3">
        <v>210</v>
      </c>
      <c r="D13952" s="4">
        <v>48060</v>
      </c>
      <c r="E13952" t="s">
        <v>2655</v>
      </c>
      <c r="F13952" s="4" t="s">
        <v>1280</v>
      </c>
      <c r="G13952" s="5">
        <v>144</v>
      </c>
      <c r="H13952" s="6">
        <v>0.17931040000000001</v>
      </c>
      <c r="I13952" s="7">
        <v>64.167000000000002</v>
      </c>
    </row>
    <row r="13953" spans="1:12" x14ac:dyDescent="0.25">
      <c r="A13953">
        <v>28701</v>
      </c>
      <c r="B13953" s="2">
        <v>39.320270000000001</v>
      </c>
      <c r="C13953" s="3">
        <v>3555</v>
      </c>
      <c r="D13953" s="4">
        <v>11700</v>
      </c>
      <c r="E13953" t="s">
        <v>2759</v>
      </c>
      <c r="F13953" s="4" t="s">
        <v>5642</v>
      </c>
      <c r="G13953" s="5">
        <v>2599</v>
      </c>
      <c r="H13953" s="6">
        <v>0.20230770000000001</v>
      </c>
      <c r="I13953" s="7">
        <v>60.192</v>
      </c>
    </row>
    <row r="13954" spans="1:12" x14ac:dyDescent="0.25">
      <c r="A13954">
        <v>8324</v>
      </c>
      <c r="B13954" s="2">
        <v>39.319569999999999</v>
      </c>
      <c r="C13954" s="3">
        <v>449</v>
      </c>
      <c r="D13954" s="4">
        <v>47220</v>
      </c>
      <c r="E13954" t="s">
        <v>1681</v>
      </c>
      <c r="F13954" s="4" t="s">
        <v>1341</v>
      </c>
      <c r="G13954" s="5">
        <v>335</v>
      </c>
      <c r="H13954" s="6">
        <v>5.6547600000000003E-2</v>
      </c>
      <c r="I13954" s="7">
        <v>85.38</v>
      </c>
    </row>
    <row r="13955" spans="1:12" x14ac:dyDescent="0.25">
      <c r="A13955">
        <v>60930</v>
      </c>
      <c r="B13955" s="2">
        <v>39.319339999999997</v>
      </c>
      <c r="C13955" s="3">
        <v>802</v>
      </c>
      <c r="E13955" t="s">
        <v>826</v>
      </c>
      <c r="F13955" s="4" t="s">
        <v>11490</v>
      </c>
      <c r="G13955" s="5">
        <v>598</v>
      </c>
      <c r="H13955" s="6">
        <v>0.1202003</v>
      </c>
      <c r="I13955" s="7">
        <v>74.375</v>
      </c>
    </row>
    <row r="13956" spans="1:12" x14ac:dyDescent="0.25">
      <c r="A13956">
        <v>74063</v>
      </c>
      <c r="B13956" s="2">
        <v>39.314309999999999</v>
      </c>
      <c r="C13956" s="3">
        <v>30458</v>
      </c>
      <c r="D13956" s="4">
        <v>46140</v>
      </c>
      <c r="E13956" t="s">
        <v>11320</v>
      </c>
      <c r="F13956" s="4" t="s">
        <v>13462</v>
      </c>
      <c r="G13956" s="5">
        <v>20431</v>
      </c>
      <c r="H13956" s="6">
        <v>0.17913080000000001</v>
      </c>
      <c r="I13956" s="7">
        <v>64.191000000000003</v>
      </c>
      <c r="J13956" s="2">
        <v>59.25</v>
      </c>
      <c r="K13956">
        <v>8</v>
      </c>
    </row>
    <row r="13957" spans="1:12" x14ac:dyDescent="0.25">
      <c r="A13957">
        <v>55738</v>
      </c>
      <c r="B13957" s="2">
        <v>39.309339999999999</v>
      </c>
      <c r="C13957" s="3">
        <v>474</v>
      </c>
      <c r="D13957" s="4">
        <v>20260</v>
      </c>
      <c r="E13957" t="s">
        <v>10529</v>
      </c>
      <c r="F13957" s="4" t="s">
        <v>10428</v>
      </c>
      <c r="G13957" s="5">
        <v>347</v>
      </c>
      <c r="H13957" s="6">
        <v>0.14367820000000001</v>
      </c>
      <c r="I13957" s="7">
        <v>70.313000000000002</v>
      </c>
    </row>
    <row r="13958" spans="1:12" x14ac:dyDescent="0.25">
      <c r="A13958">
        <v>32730</v>
      </c>
      <c r="B13958" s="2">
        <v>39.30829</v>
      </c>
      <c r="C13958" s="3">
        <v>5669</v>
      </c>
      <c r="D13958" s="4">
        <v>36740</v>
      </c>
      <c r="E13958" t="s">
        <v>6826</v>
      </c>
      <c r="F13958" s="4" t="s">
        <v>6689</v>
      </c>
      <c r="G13958" s="5">
        <v>4017</v>
      </c>
      <c r="H13958" s="6">
        <v>0.2315161</v>
      </c>
      <c r="I13958" s="7">
        <v>55.131999999999998</v>
      </c>
      <c r="J13958" s="2">
        <v>29</v>
      </c>
      <c r="K13958">
        <v>1</v>
      </c>
    </row>
    <row r="13959" spans="1:12" x14ac:dyDescent="0.25">
      <c r="A13959">
        <v>53115</v>
      </c>
      <c r="B13959" s="2">
        <v>39.304760000000002</v>
      </c>
      <c r="C13959" s="3">
        <v>15861</v>
      </c>
      <c r="D13959" s="4">
        <v>48580</v>
      </c>
      <c r="E13959" t="s">
        <v>10072</v>
      </c>
      <c r="F13959" s="4" t="s">
        <v>10031</v>
      </c>
      <c r="G13959" s="5">
        <v>10720</v>
      </c>
      <c r="H13959" s="6">
        <v>0.19960829999999999</v>
      </c>
      <c r="I13959" s="7">
        <v>60.640999999999998</v>
      </c>
      <c r="J13959" s="2">
        <v>53.555599999999998</v>
      </c>
      <c r="K13959">
        <v>9</v>
      </c>
    </row>
    <row r="13960" spans="1:12" x14ac:dyDescent="0.25">
      <c r="A13960">
        <v>24210</v>
      </c>
      <c r="B13960" s="2">
        <v>39.299259999999997</v>
      </c>
      <c r="C13960" s="3">
        <v>16569</v>
      </c>
      <c r="D13960" s="4">
        <v>28700</v>
      </c>
      <c r="E13960" t="s">
        <v>4461</v>
      </c>
      <c r="F13960" s="4" t="s">
        <v>4335</v>
      </c>
      <c r="G13960" s="5">
        <v>12312</v>
      </c>
      <c r="H13960" s="6">
        <v>0.23438639999999999</v>
      </c>
      <c r="I13960" s="7">
        <v>54.63</v>
      </c>
      <c r="J13960" s="2">
        <v>46.4</v>
      </c>
      <c r="K13960">
        <v>5</v>
      </c>
    </row>
    <row r="13961" spans="1:12" x14ac:dyDescent="0.25">
      <c r="A13961">
        <v>32343</v>
      </c>
      <c r="B13961" s="2">
        <v>39.295850000000002</v>
      </c>
      <c r="C13961" s="3">
        <v>3200</v>
      </c>
      <c r="D13961" s="4">
        <v>45220</v>
      </c>
      <c r="E13961" t="s">
        <v>3040</v>
      </c>
      <c r="F13961" s="4" t="s">
        <v>6689</v>
      </c>
      <c r="G13961" s="5">
        <v>1927</v>
      </c>
      <c r="H13961" s="6">
        <v>0.23755190000000001</v>
      </c>
      <c r="I13961" s="7">
        <v>54.08</v>
      </c>
    </row>
    <row r="13962" spans="1:12" x14ac:dyDescent="0.25">
      <c r="A13962">
        <v>69149</v>
      </c>
      <c r="B13962" s="2">
        <v>39.295270000000002</v>
      </c>
      <c r="C13962" s="3">
        <v>679</v>
      </c>
      <c r="E13962" t="s">
        <v>11024</v>
      </c>
      <c r="F13962" s="4" t="s">
        <v>12738</v>
      </c>
      <c r="G13962" s="5">
        <v>490</v>
      </c>
      <c r="H13962" s="6">
        <v>0.16530610000000001</v>
      </c>
      <c r="I13962" s="7">
        <v>66.563000000000002</v>
      </c>
    </row>
    <row r="13963" spans="1:12" x14ac:dyDescent="0.25">
      <c r="A13963">
        <v>52147</v>
      </c>
      <c r="B13963" s="2">
        <v>39.294939999999997</v>
      </c>
      <c r="C13963" s="3">
        <v>1261</v>
      </c>
      <c r="E13963" t="s">
        <v>9922</v>
      </c>
      <c r="F13963" s="4" t="s">
        <v>9593</v>
      </c>
      <c r="G13963" s="5">
        <v>873</v>
      </c>
      <c r="H13963" s="6">
        <v>0.1420389</v>
      </c>
      <c r="I13963" s="7">
        <v>70.582999999999998</v>
      </c>
    </row>
    <row r="13964" spans="1:12" x14ac:dyDescent="0.25">
      <c r="A13964">
        <v>50271</v>
      </c>
      <c r="B13964" s="2">
        <v>39.294620000000002</v>
      </c>
      <c r="C13964" s="3">
        <v>707</v>
      </c>
      <c r="E13964" t="s">
        <v>6250</v>
      </c>
      <c r="F13964" s="4" t="s">
        <v>9593</v>
      </c>
      <c r="G13964" s="5">
        <v>460</v>
      </c>
      <c r="H13964" s="6">
        <v>0.1956522</v>
      </c>
      <c r="I13964" s="7">
        <v>61.316000000000003</v>
      </c>
      <c r="J13964" s="2">
        <v>49</v>
      </c>
      <c r="K13964">
        <v>1</v>
      </c>
    </row>
    <row r="13965" spans="1:12" x14ac:dyDescent="0.25">
      <c r="A13965">
        <v>56667</v>
      </c>
      <c r="B13965" s="2">
        <v>39.29439</v>
      </c>
      <c r="C13965" s="3">
        <v>778</v>
      </c>
      <c r="D13965" s="4">
        <v>13420</v>
      </c>
      <c r="E13965" t="s">
        <v>10836</v>
      </c>
      <c r="F13965" s="4" t="s">
        <v>10428</v>
      </c>
      <c r="G13965" s="5">
        <v>527</v>
      </c>
      <c r="H13965" s="6">
        <v>0.23339660000000001</v>
      </c>
      <c r="I13965" s="7">
        <v>54.792000000000002</v>
      </c>
    </row>
    <row r="13966" spans="1:12" x14ac:dyDescent="0.25">
      <c r="A13966">
        <v>48225</v>
      </c>
      <c r="B13966" s="2">
        <v>39.292000000000002</v>
      </c>
      <c r="C13966" s="3">
        <v>14697</v>
      </c>
      <c r="D13966" s="4">
        <v>19820</v>
      </c>
      <c r="E13966" t="s">
        <v>9162</v>
      </c>
      <c r="F13966" s="4" t="s">
        <v>9106</v>
      </c>
      <c r="G13966" s="5">
        <v>9427</v>
      </c>
      <c r="H13966" s="6">
        <v>0.24461649999999999</v>
      </c>
      <c r="I13966" s="7">
        <v>52.848999999999997</v>
      </c>
      <c r="J13966" s="2">
        <v>39.083300000000001</v>
      </c>
      <c r="K13966">
        <v>12</v>
      </c>
      <c r="L13966" s="2">
        <v>45.5</v>
      </c>
    </row>
    <row r="13967" spans="1:12" x14ac:dyDescent="0.25">
      <c r="A13967">
        <v>64486</v>
      </c>
      <c r="B13967" s="2">
        <v>39.289659999999998</v>
      </c>
      <c r="C13967" s="3">
        <v>490</v>
      </c>
      <c r="E13967" t="s">
        <v>2815</v>
      </c>
      <c r="F13967" s="4" t="s">
        <v>12102</v>
      </c>
      <c r="G13967" s="5">
        <v>370</v>
      </c>
      <c r="H13967" s="6">
        <v>0.20754719999999999</v>
      </c>
      <c r="I13967" s="7">
        <v>59.25</v>
      </c>
      <c r="J13967" s="2">
        <v>52</v>
      </c>
      <c r="K13967">
        <v>1</v>
      </c>
    </row>
    <row r="13968" spans="1:12" x14ac:dyDescent="0.25">
      <c r="A13968">
        <v>26254</v>
      </c>
      <c r="B13968" s="2">
        <v>39.289479999999998</v>
      </c>
      <c r="C13968" s="3">
        <v>481</v>
      </c>
      <c r="D13968" s="4">
        <v>21180</v>
      </c>
      <c r="E13968" t="s">
        <v>5512</v>
      </c>
      <c r="F13968" s="4" t="s">
        <v>5144</v>
      </c>
      <c r="G13968" s="5">
        <v>375</v>
      </c>
      <c r="H13968" s="6">
        <v>0.28000000000000003</v>
      </c>
      <c r="I13968" s="7">
        <v>46.725999999999999</v>
      </c>
    </row>
    <row r="13969" spans="1:12" x14ac:dyDescent="0.25">
      <c r="A13969">
        <v>18013</v>
      </c>
      <c r="B13969" s="2">
        <v>39.286299999999997</v>
      </c>
      <c r="C13969" s="3">
        <v>18240</v>
      </c>
      <c r="D13969" s="4">
        <v>10900</v>
      </c>
      <c r="E13969" t="s">
        <v>813</v>
      </c>
      <c r="F13969" s="4" t="s">
        <v>3003</v>
      </c>
      <c r="G13969" s="5">
        <v>12916</v>
      </c>
      <c r="H13969" s="6">
        <v>0.17782770000000001</v>
      </c>
      <c r="I13969" s="7">
        <v>64.38</v>
      </c>
      <c r="J13969" s="2">
        <v>45.666699999999999</v>
      </c>
      <c r="K13969">
        <v>3</v>
      </c>
    </row>
    <row r="13970" spans="1:12" x14ac:dyDescent="0.25">
      <c r="A13970">
        <v>5829</v>
      </c>
      <c r="B13970" s="2">
        <v>39.282870000000003</v>
      </c>
      <c r="C13970" s="3">
        <v>1902</v>
      </c>
      <c r="E13970" t="s">
        <v>1173</v>
      </c>
      <c r="F13970" s="4" t="s">
        <v>1030</v>
      </c>
      <c r="G13970" s="5">
        <v>1389</v>
      </c>
      <c r="H13970" s="6">
        <v>0.23254140000000001</v>
      </c>
      <c r="I13970" s="7">
        <v>54.917000000000002</v>
      </c>
      <c r="J13970" s="2">
        <v>28</v>
      </c>
      <c r="K13970">
        <v>1</v>
      </c>
    </row>
    <row r="13971" spans="1:12" x14ac:dyDescent="0.25">
      <c r="A13971">
        <v>49107</v>
      </c>
      <c r="B13971" s="2">
        <v>39.280790000000003</v>
      </c>
      <c r="C13971" s="3">
        <v>10362</v>
      </c>
      <c r="D13971" s="4">
        <v>35660</v>
      </c>
      <c r="E13971" t="s">
        <v>1799</v>
      </c>
      <c r="F13971" s="4" t="s">
        <v>9106</v>
      </c>
      <c r="G13971" s="5">
        <v>7297</v>
      </c>
      <c r="H13971" s="6">
        <v>0.19580710000000001</v>
      </c>
      <c r="I13971" s="7">
        <v>61.264000000000003</v>
      </c>
      <c r="J13971" s="2">
        <v>57</v>
      </c>
      <c r="K13971">
        <v>2</v>
      </c>
    </row>
    <row r="13972" spans="1:12" x14ac:dyDescent="0.25">
      <c r="A13972">
        <v>15074</v>
      </c>
      <c r="B13972" s="2">
        <v>39.277369999999998</v>
      </c>
      <c r="C13972" s="3">
        <v>9095</v>
      </c>
      <c r="D13972" s="4">
        <v>38300</v>
      </c>
      <c r="E13972" t="s">
        <v>458</v>
      </c>
      <c r="F13972" s="4" t="s">
        <v>3003</v>
      </c>
      <c r="G13972" s="5">
        <v>6980</v>
      </c>
      <c r="H13972" s="6">
        <v>0.15900300000000001</v>
      </c>
      <c r="I13972" s="7">
        <v>67.619</v>
      </c>
      <c r="J13972" s="2">
        <v>63</v>
      </c>
      <c r="K13972">
        <v>2</v>
      </c>
    </row>
    <row r="13973" spans="1:12" x14ac:dyDescent="0.25">
      <c r="A13973">
        <v>50609</v>
      </c>
      <c r="B13973" s="2">
        <v>39.275649999999999</v>
      </c>
      <c r="C13973" s="3">
        <v>351</v>
      </c>
      <c r="D13973" s="4">
        <v>47940</v>
      </c>
      <c r="E13973" t="s">
        <v>9768</v>
      </c>
      <c r="F13973" s="4" t="s">
        <v>9593</v>
      </c>
      <c r="G13973" s="5">
        <v>232</v>
      </c>
      <c r="H13973" s="6">
        <v>0.2103004</v>
      </c>
      <c r="I13973" s="7">
        <v>58.75</v>
      </c>
    </row>
    <row r="13974" spans="1:12" x14ac:dyDescent="0.25">
      <c r="A13974">
        <v>61841</v>
      </c>
      <c r="B13974" s="2">
        <v>39.275379999999998</v>
      </c>
      <c r="C13974" s="3">
        <v>1197</v>
      </c>
      <c r="D13974" s="4">
        <v>19180</v>
      </c>
      <c r="E13974" t="s">
        <v>6397</v>
      </c>
      <c r="F13974" s="4" t="s">
        <v>11490</v>
      </c>
      <c r="G13974" s="5">
        <v>901</v>
      </c>
      <c r="H13974" s="6">
        <v>0.16537180000000001</v>
      </c>
      <c r="I13974" s="7">
        <v>66.510000000000005</v>
      </c>
      <c r="J13974" s="2">
        <v>55</v>
      </c>
      <c r="K13974">
        <v>1</v>
      </c>
    </row>
    <row r="13975" spans="1:12" x14ac:dyDescent="0.25">
      <c r="A13975">
        <v>97465</v>
      </c>
      <c r="B13975" s="2">
        <v>39.274659999999997</v>
      </c>
      <c r="C13975" s="3">
        <v>2493</v>
      </c>
      <c r="D13975" s="4">
        <v>15060</v>
      </c>
      <c r="E13975" t="s">
        <v>16262</v>
      </c>
      <c r="F13975" s="4" t="s">
        <v>16170</v>
      </c>
      <c r="G13975" s="5">
        <v>2092</v>
      </c>
      <c r="H13975" s="6">
        <v>0.25669219999999998</v>
      </c>
      <c r="I13975" s="7">
        <v>50.728999999999999</v>
      </c>
      <c r="J13975" s="2">
        <v>17</v>
      </c>
      <c r="K13975">
        <v>1</v>
      </c>
    </row>
    <row r="13976" spans="1:12" x14ac:dyDescent="0.25">
      <c r="A13976">
        <v>58231</v>
      </c>
      <c r="B13976" s="2">
        <v>39.274079999999998</v>
      </c>
      <c r="C13976" s="3">
        <v>483</v>
      </c>
      <c r="E13976" t="s">
        <v>11106</v>
      </c>
      <c r="F13976" s="4" t="s">
        <v>11069</v>
      </c>
      <c r="G13976" s="5">
        <v>347</v>
      </c>
      <c r="H13976" s="6">
        <v>0.137931</v>
      </c>
      <c r="I13976" s="7">
        <v>71.25</v>
      </c>
    </row>
    <row r="13977" spans="1:12" x14ac:dyDescent="0.25">
      <c r="A13977">
        <v>31011</v>
      </c>
      <c r="B13977" s="2">
        <v>39.273829999999997</v>
      </c>
      <c r="C13977" s="3">
        <v>1050</v>
      </c>
      <c r="E13977" t="s">
        <v>6554</v>
      </c>
      <c r="F13977" s="4" t="s">
        <v>6363</v>
      </c>
      <c r="G13977" s="5">
        <v>666</v>
      </c>
      <c r="H13977" s="6">
        <v>0.26086959999999998</v>
      </c>
      <c r="I13977" s="7">
        <v>50</v>
      </c>
    </row>
    <row r="13978" spans="1:12" x14ac:dyDescent="0.25">
      <c r="A13978">
        <v>95320</v>
      </c>
      <c r="B13978" s="2">
        <v>39.271650000000001</v>
      </c>
      <c r="C13978" s="3">
        <v>12739</v>
      </c>
      <c r="D13978" s="4">
        <v>44700</v>
      </c>
      <c r="E13978" t="s">
        <v>15860</v>
      </c>
      <c r="F13978" s="4" t="s">
        <v>15368</v>
      </c>
      <c r="G13978" s="5">
        <v>8449</v>
      </c>
      <c r="H13978" s="6">
        <v>0.1762339</v>
      </c>
      <c r="I13978" s="7">
        <v>64.625</v>
      </c>
      <c r="J13978" s="2">
        <v>44</v>
      </c>
      <c r="K13978">
        <v>1</v>
      </c>
    </row>
    <row r="13979" spans="1:12" x14ac:dyDescent="0.25">
      <c r="A13979">
        <v>18014</v>
      </c>
      <c r="B13979" s="2">
        <v>39.267620000000001</v>
      </c>
      <c r="C13979" s="3">
        <v>11592</v>
      </c>
      <c r="D13979" s="4">
        <v>10900</v>
      </c>
      <c r="E13979" t="s">
        <v>627</v>
      </c>
      <c r="F13979" s="4" t="s">
        <v>3003</v>
      </c>
      <c r="G13979" s="5">
        <v>8395</v>
      </c>
      <c r="H13979" s="6">
        <v>0.1743895</v>
      </c>
      <c r="I13979" s="7">
        <v>64.942999999999998</v>
      </c>
      <c r="J13979" s="2">
        <v>38.5</v>
      </c>
      <c r="K13979">
        <v>2</v>
      </c>
    </row>
    <row r="13980" spans="1:12" x14ac:dyDescent="0.25">
      <c r="A13980">
        <v>70755</v>
      </c>
      <c r="B13980" s="2">
        <v>39.265279999999997</v>
      </c>
      <c r="C13980" s="3">
        <v>2082</v>
      </c>
      <c r="D13980" s="4">
        <v>12940</v>
      </c>
      <c r="E13980" t="s">
        <v>2863</v>
      </c>
      <c r="F13980" s="4" t="s">
        <v>12927</v>
      </c>
      <c r="G13980" s="5">
        <v>1376</v>
      </c>
      <c r="H13980" s="6">
        <v>9.5203499999999996E-2</v>
      </c>
      <c r="I13980" s="7">
        <v>78.625</v>
      </c>
    </row>
    <row r="13981" spans="1:12" x14ac:dyDescent="0.25">
      <c r="A13981">
        <v>97758</v>
      </c>
      <c r="B13981" s="2">
        <v>39.26493</v>
      </c>
      <c r="C13981" s="3">
        <v>112</v>
      </c>
      <c r="E13981" t="s">
        <v>9074</v>
      </c>
      <c r="F13981" s="4" t="s">
        <v>16170</v>
      </c>
      <c r="G13981" s="5">
        <v>68</v>
      </c>
      <c r="H13981" s="6">
        <v>0.24637680000000001</v>
      </c>
      <c r="I13981" s="7">
        <v>52.5</v>
      </c>
    </row>
    <row r="13982" spans="1:12" x14ac:dyDescent="0.25">
      <c r="A13982">
        <v>15083</v>
      </c>
      <c r="B13982" s="2">
        <v>39.264769999999999</v>
      </c>
      <c r="C13982" s="3">
        <v>842</v>
      </c>
      <c r="D13982" s="4">
        <v>38300</v>
      </c>
      <c r="E13982" t="s">
        <v>3053</v>
      </c>
      <c r="F13982" s="4" t="s">
        <v>3003</v>
      </c>
      <c r="G13982" s="5">
        <v>621</v>
      </c>
      <c r="H13982" s="6">
        <v>0.17041799999999999</v>
      </c>
      <c r="I13982" s="7">
        <v>65.625</v>
      </c>
      <c r="J13982" s="2">
        <v>60</v>
      </c>
      <c r="K13982">
        <v>1</v>
      </c>
    </row>
    <row r="13983" spans="1:12" x14ac:dyDescent="0.25">
      <c r="A13983">
        <v>99649</v>
      </c>
      <c r="B13983" s="2">
        <v>39.264609999999998</v>
      </c>
      <c r="C13983" s="3">
        <v>59</v>
      </c>
      <c r="E13983" t="s">
        <v>13914</v>
      </c>
      <c r="F13983" s="4" t="s">
        <v>16604</v>
      </c>
      <c r="G13983" s="5">
        <v>46</v>
      </c>
      <c r="H13983" s="6">
        <v>0.23913039999999999</v>
      </c>
      <c r="I13983" s="7">
        <v>53.75</v>
      </c>
    </row>
    <row r="13984" spans="1:12" x14ac:dyDescent="0.25">
      <c r="A13984">
        <v>39180</v>
      </c>
      <c r="B13984" s="2">
        <v>39.259410000000003</v>
      </c>
      <c r="C13984" s="3">
        <v>33244</v>
      </c>
      <c r="D13984" s="4">
        <v>46980</v>
      </c>
      <c r="E13984" t="s">
        <v>7773</v>
      </c>
      <c r="F13984" s="4" t="s">
        <v>7633</v>
      </c>
      <c r="G13984" s="5">
        <v>21663</v>
      </c>
      <c r="H13984" s="6">
        <v>0.2382755</v>
      </c>
      <c r="I13984" s="7">
        <v>53.895000000000003</v>
      </c>
      <c r="J13984" s="2">
        <v>47.357100000000003</v>
      </c>
      <c r="K13984">
        <v>14</v>
      </c>
      <c r="L13984" s="2">
        <v>85.9</v>
      </c>
    </row>
    <row r="13985" spans="1:12" x14ac:dyDescent="0.25">
      <c r="A13985">
        <v>68655</v>
      </c>
      <c r="B13985" s="2">
        <v>39.254199999999997</v>
      </c>
      <c r="C13985" s="3">
        <v>158</v>
      </c>
      <c r="E13985" t="s">
        <v>12817</v>
      </c>
      <c r="F13985" s="4" t="s">
        <v>12738</v>
      </c>
      <c r="G13985" s="5">
        <v>114</v>
      </c>
      <c r="H13985" s="6">
        <v>0.1403509</v>
      </c>
      <c r="I13985" s="7">
        <v>70.804000000000002</v>
      </c>
    </row>
    <row r="13986" spans="1:12" x14ac:dyDescent="0.25">
      <c r="A13986">
        <v>55973</v>
      </c>
      <c r="B13986" s="2">
        <v>39.25412</v>
      </c>
      <c r="C13986" s="3">
        <v>326</v>
      </c>
      <c r="D13986" s="4">
        <v>12380</v>
      </c>
      <c r="E13986" t="s">
        <v>10584</v>
      </c>
      <c r="F13986" s="4" t="s">
        <v>10428</v>
      </c>
      <c r="G13986" s="5">
        <v>218</v>
      </c>
      <c r="H13986" s="6">
        <v>0.1232877</v>
      </c>
      <c r="I13986" s="7">
        <v>73.75</v>
      </c>
    </row>
    <row r="13987" spans="1:12" x14ac:dyDescent="0.25">
      <c r="A13987">
        <v>64138</v>
      </c>
      <c r="B13987" s="2">
        <v>39.250070000000001</v>
      </c>
      <c r="C13987" s="3">
        <v>25083</v>
      </c>
      <c r="D13987" s="4">
        <v>28140</v>
      </c>
      <c r="E13987" t="s">
        <v>12261</v>
      </c>
      <c r="F13987" s="4" t="s">
        <v>12102</v>
      </c>
      <c r="G13987" s="5">
        <v>16697</v>
      </c>
      <c r="H13987" s="6">
        <v>0.20249149999999999</v>
      </c>
      <c r="I13987" s="7">
        <v>60.058999999999997</v>
      </c>
      <c r="J13987" s="2">
        <v>40.75</v>
      </c>
      <c r="K13987">
        <v>12</v>
      </c>
      <c r="L13987" s="2">
        <v>55.4</v>
      </c>
    </row>
    <row r="13988" spans="1:12" x14ac:dyDescent="0.25">
      <c r="A13988">
        <v>54558</v>
      </c>
      <c r="B13988" s="2">
        <v>39.245660000000001</v>
      </c>
      <c r="C13988" s="3">
        <v>2385</v>
      </c>
      <c r="E13988" t="s">
        <v>10299</v>
      </c>
      <c r="F13988" s="4" t="s">
        <v>10031</v>
      </c>
      <c r="G13988" s="5">
        <v>1764</v>
      </c>
      <c r="H13988" s="6">
        <v>0.23116149999999999</v>
      </c>
      <c r="I13988" s="7">
        <v>55.103999999999999</v>
      </c>
    </row>
    <row r="13989" spans="1:12" x14ac:dyDescent="0.25">
      <c r="A13989">
        <v>75931</v>
      </c>
      <c r="B13989" s="2">
        <v>39.244750000000003</v>
      </c>
      <c r="C13989" s="3">
        <v>2463</v>
      </c>
      <c r="E13989" t="s">
        <v>13870</v>
      </c>
      <c r="F13989" s="4" t="s">
        <v>13752</v>
      </c>
      <c r="G13989" s="5">
        <v>1975</v>
      </c>
      <c r="H13989" s="6">
        <v>0.20607600000000001</v>
      </c>
      <c r="I13989" s="7">
        <v>59.438000000000002</v>
      </c>
    </row>
    <row r="13990" spans="1:12" x14ac:dyDescent="0.25">
      <c r="A13990">
        <v>72032</v>
      </c>
      <c r="B13990" s="2">
        <v>39.23948</v>
      </c>
      <c r="C13990" s="3">
        <v>31962</v>
      </c>
      <c r="D13990" s="4">
        <v>30780</v>
      </c>
      <c r="E13990" t="s">
        <v>118</v>
      </c>
      <c r="F13990" s="4" t="s">
        <v>13183</v>
      </c>
      <c r="G13990" s="5">
        <v>20047</v>
      </c>
      <c r="H13990" s="6">
        <v>0.2176884</v>
      </c>
      <c r="I13990" s="7">
        <v>57.427</v>
      </c>
      <c r="J13990" s="2">
        <v>46.384599999999999</v>
      </c>
      <c r="K13990">
        <v>13</v>
      </c>
      <c r="L13990" s="2">
        <v>82.5</v>
      </c>
    </row>
    <row r="13991" spans="1:12" x14ac:dyDescent="0.25">
      <c r="A13991">
        <v>12992</v>
      </c>
      <c r="B13991" s="2">
        <v>39.233890000000002</v>
      </c>
      <c r="C13991" s="3">
        <v>4697</v>
      </c>
      <c r="D13991" s="4">
        <v>38460</v>
      </c>
      <c r="E13991" t="s">
        <v>2463</v>
      </c>
      <c r="F13991" s="4" t="s">
        <v>1280</v>
      </c>
      <c r="G13991" s="5">
        <v>3308</v>
      </c>
      <c r="H13991" s="6">
        <v>0.15810160000000001</v>
      </c>
      <c r="I13991" s="7">
        <v>67.722999999999999</v>
      </c>
      <c r="J13991" s="2">
        <v>49.5</v>
      </c>
      <c r="K13991">
        <v>2</v>
      </c>
    </row>
    <row r="13992" spans="1:12" x14ac:dyDescent="0.25">
      <c r="A13992">
        <v>60180</v>
      </c>
      <c r="B13992" s="2">
        <v>39.232849999999999</v>
      </c>
      <c r="C13992" s="3">
        <v>1519</v>
      </c>
      <c r="D13992" s="4">
        <v>16980</v>
      </c>
      <c r="E13992" t="s">
        <v>697</v>
      </c>
      <c r="F13992" s="4" t="s">
        <v>11490</v>
      </c>
      <c r="G13992" s="5">
        <v>1042</v>
      </c>
      <c r="H13992" s="6">
        <v>0.1967371</v>
      </c>
      <c r="I13992" s="7">
        <v>61.042000000000002</v>
      </c>
    </row>
    <row r="13993" spans="1:12" x14ac:dyDescent="0.25">
      <c r="A13993">
        <v>18032</v>
      </c>
      <c r="B13993" s="2">
        <v>39.231029999999997</v>
      </c>
      <c r="C13993" s="3">
        <v>9321</v>
      </c>
      <c r="D13993" s="4">
        <v>10900</v>
      </c>
      <c r="E13993" t="s">
        <v>3947</v>
      </c>
      <c r="F13993" s="4" t="s">
        <v>3003</v>
      </c>
      <c r="G13993" s="5">
        <v>6598</v>
      </c>
      <c r="H13993" s="6">
        <v>0.1974841</v>
      </c>
      <c r="I13993" s="7">
        <v>60.908999999999999</v>
      </c>
      <c r="J13993" s="2">
        <v>42</v>
      </c>
      <c r="K13993">
        <v>1</v>
      </c>
    </row>
    <row r="13994" spans="1:12" x14ac:dyDescent="0.25">
      <c r="A13994">
        <v>67023</v>
      </c>
      <c r="B13994" s="2">
        <v>39.229410000000001</v>
      </c>
      <c r="C13994" s="3">
        <v>184</v>
      </c>
      <c r="D13994" s="4">
        <v>11680</v>
      </c>
      <c r="E13994" t="s">
        <v>320</v>
      </c>
      <c r="F13994" s="4" t="s">
        <v>12494</v>
      </c>
      <c r="G13994" s="5">
        <v>137</v>
      </c>
      <c r="H13994" s="6">
        <v>0.1086956</v>
      </c>
      <c r="I13994" s="7">
        <v>76.25</v>
      </c>
    </row>
    <row r="13995" spans="1:12" x14ac:dyDescent="0.25">
      <c r="A13995">
        <v>87044</v>
      </c>
      <c r="B13995" s="2">
        <v>39.229309999999998</v>
      </c>
      <c r="C13995" s="3">
        <v>446</v>
      </c>
      <c r="D13995" s="4">
        <v>10740</v>
      </c>
      <c r="E13995" t="s">
        <v>15154</v>
      </c>
      <c r="F13995" s="4" t="s">
        <v>15124</v>
      </c>
      <c r="G13995" s="5">
        <v>266</v>
      </c>
      <c r="H13995" s="6">
        <v>0.23970040000000001</v>
      </c>
      <c r="I13995" s="7">
        <v>53.610999999999997</v>
      </c>
    </row>
    <row r="13996" spans="1:12" x14ac:dyDescent="0.25">
      <c r="A13996">
        <v>57580</v>
      </c>
      <c r="B13996" s="2">
        <v>39.22851</v>
      </c>
      <c r="C13996" s="3">
        <v>4343</v>
      </c>
      <c r="E13996" t="s">
        <v>11010</v>
      </c>
      <c r="F13996" s="4" t="s">
        <v>10877</v>
      </c>
      <c r="G13996" s="5">
        <v>3078</v>
      </c>
      <c r="H13996" s="6">
        <v>0.21637429999999999</v>
      </c>
      <c r="I13996" s="7">
        <v>57.639000000000003</v>
      </c>
      <c r="J13996" s="2">
        <v>56.5</v>
      </c>
      <c r="K13996">
        <v>2</v>
      </c>
    </row>
    <row r="13997" spans="1:12" x14ac:dyDescent="0.25">
      <c r="A13997">
        <v>50058</v>
      </c>
      <c r="B13997" s="2">
        <v>39.227429999999998</v>
      </c>
      <c r="C13997" s="3">
        <v>2056</v>
      </c>
      <c r="E13997" t="s">
        <v>9610</v>
      </c>
      <c r="F13997" s="4" t="s">
        <v>9593</v>
      </c>
      <c r="G13997" s="5">
        <v>1427</v>
      </c>
      <c r="H13997" s="6">
        <v>0.17939730000000001</v>
      </c>
      <c r="I13997" s="7">
        <v>64.028000000000006</v>
      </c>
      <c r="J13997" s="2">
        <v>59.666699999999999</v>
      </c>
      <c r="K13997">
        <v>3</v>
      </c>
    </row>
    <row r="13998" spans="1:12" x14ac:dyDescent="0.25">
      <c r="A13998">
        <v>41043</v>
      </c>
      <c r="B13998" s="2">
        <v>39.226799999999997</v>
      </c>
      <c r="C13998" s="3">
        <v>1855</v>
      </c>
      <c r="D13998" s="4">
        <v>17140</v>
      </c>
      <c r="E13998" t="s">
        <v>479</v>
      </c>
      <c r="F13998" s="4" t="s">
        <v>7883</v>
      </c>
      <c r="G13998" s="5">
        <v>1241</v>
      </c>
      <c r="H13998" s="6">
        <v>0.1425121</v>
      </c>
      <c r="I13998" s="7">
        <v>70.400000000000006</v>
      </c>
    </row>
    <row r="13999" spans="1:12" x14ac:dyDescent="0.25">
      <c r="A13999">
        <v>46050</v>
      </c>
      <c r="B13999" s="2">
        <v>39.226179999999999</v>
      </c>
      <c r="C13999" s="3">
        <v>1986</v>
      </c>
      <c r="D13999" s="4">
        <v>23140</v>
      </c>
      <c r="E13999" t="s">
        <v>8806</v>
      </c>
      <c r="F13999" s="4" t="s">
        <v>8800</v>
      </c>
      <c r="G13999" s="5">
        <v>1296</v>
      </c>
      <c r="H13999" s="6">
        <v>0.191358</v>
      </c>
      <c r="I13999" s="7">
        <v>61.959000000000003</v>
      </c>
    </row>
    <row r="14000" spans="1:12" x14ac:dyDescent="0.25">
      <c r="A14000">
        <v>10705</v>
      </c>
      <c r="B14000" s="2">
        <v>39.219799999999999</v>
      </c>
      <c r="C14000" s="3">
        <v>39817</v>
      </c>
      <c r="D14000" s="4">
        <v>35620</v>
      </c>
      <c r="E14000" t="s">
        <v>1841</v>
      </c>
      <c r="F14000" s="4" t="s">
        <v>1280</v>
      </c>
      <c r="G14000" s="5">
        <v>25364</v>
      </c>
      <c r="H14000" s="6">
        <v>0.2344175</v>
      </c>
      <c r="I14000" s="7">
        <v>54.515000000000001</v>
      </c>
      <c r="J14000" s="2">
        <v>30.909099999999999</v>
      </c>
      <c r="K14000">
        <v>11</v>
      </c>
      <c r="L14000" s="2">
        <v>8.6999999999999993</v>
      </c>
    </row>
    <row r="14001" spans="1:12" x14ac:dyDescent="0.25">
      <c r="A14001">
        <v>82240</v>
      </c>
      <c r="B14001" s="2">
        <v>39.212009999999999</v>
      </c>
      <c r="C14001" s="3">
        <v>10269</v>
      </c>
      <c r="E14001" t="s">
        <v>1327</v>
      </c>
      <c r="F14001" s="4" t="s">
        <v>14657</v>
      </c>
      <c r="G14001" s="5">
        <v>7179</v>
      </c>
      <c r="H14001" s="6">
        <v>0.21838440000000001</v>
      </c>
      <c r="I14001" s="7">
        <v>57.280999999999999</v>
      </c>
      <c r="J14001" s="2">
        <v>41.333300000000001</v>
      </c>
      <c r="K14001">
        <v>3</v>
      </c>
    </row>
    <row r="14002" spans="1:12" x14ac:dyDescent="0.25">
      <c r="A14002">
        <v>46410</v>
      </c>
      <c r="B14002" s="2">
        <v>39.2042</v>
      </c>
      <c r="C14002" s="3">
        <v>38689</v>
      </c>
      <c r="D14002" s="4">
        <v>16980</v>
      </c>
      <c r="E14002" t="s">
        <v>8865</v>
      </c>
      <c r="F14002" s="4" t="s">
        <v>8800</v>
      </c>
      <c r="G14002" s="5">
        <v>25468</v>
      </c>
      <c r="H14002" s="6">
        <v>0.1980054</v>
      </c>
      <c r="I14002" s="7">
        <v>60.793999999999997</v>
      </c>
      <c r="J14002" s="2">
        <v>42.357100000000003</v>
      </c>
      <c r="K14002">
        <v>14</v>
      </c>
      <c r="L14002" s="2">
        <v>63.6</v>
      </c>
    </row>
    <row r="14003" spans="1:12" x14ac:dyDescent="0.25">
      <c r="A14003">
        <v>69361</v>
      </c>
      <c r="B14003" s="2">
        <v>39.195239999999998</v>
      </c>
      <c r="C14003" s="3">
        <v>18111</v>
      </c>
      <c r="D14003" s="4">
        <v>42420</v>
      </c>
      <c r="E14003" t="s">
        <v>12924</v>
      </c>
      <c r="F14003" s="4" t="s">
        <v>12738</v>
      </c>
      <c r="G14003" s="5">
        <v>11986</v>
      </c>
      <c r="H14003" s="6">
        <v>0.23802770000000001</v>
      </c>
      <c r="I14003" s="7">
        <v>53.877000000000002</v>
      </c>
      <c r="J14003" s="2">
        <v>55</v>
      </c>
      <c r="K14003">
        <v>8</v>
      </c>
    </row>
    <row r="14004" spans="1:12" x14ac:dyDescent="0.25">
      <c r="A14004">
        <v>5653</v>
      </c>
      <c r="B14004" s="2">
        <v>39.19229</v>
      </c>
      <c r="C14004" s="3">
        <v>477</v>
      </c>
      <c r="E14004" t="s">
        <v>1129</v>
      </c>
      <c r="F14004" s="4" t="s">
        <v>1030</v>
      </c>
      <c r="G14004" s="5">
        <v>310</v>
      </c>
      <c r="H14004" s="6">
        <v>0.26045020000000002</v>
      </c>
      <c r="I14004" s="7">
        <v>50</v>
      </c>
    </row>
    <row r="14005" spans="1:12" x14ac:dyDescent="0.25">
      <c r="A14005">
        <v>44276</v>
      </c>
      <c r="B14005" s="2">
        <v>39.191929999999999</v>
      </c>
      <c r="C14005" s="3">
        <v>1868</v>
      </c>
      <c r="D14005" s="4">
        <v>49300</v>
      </c>
      <c r="E14005" t="s">
        <v>194</v>
      </c>
      <c r="F14005" s="4" t="s">
        <v>8295</v>
      </c>
      <c r="G14005" s="5">
        <v>1220</v>
      </c>
      <c r="H14005" s="6">
        <v>0.15151519999999999</v>
      </c>
      <c r="I14005" s="7">
        <v>68.823999999999998</v>
      </c>
    </row>
    <row r="14006" spans="1:12" x14ac:dyDescent="0.25">
      <c r="A14006">
        <v>3243</v>
      </c>
      <c r="B14006" s="2">
        <v>39.19144</v>
      </c>
      <c r="C14006" s="3">
        <v>1164</v>
      </c>
      <c r="D14006" s="4">
        <v>18180</v>
      </c>
      <c r="E14006" t="s">
        <v>559</v>
      </c>
      <c r="F14006" s="4" t="s">
        <v>520</v>
      </c>
      <c r="G14006" s="5">
        <v>833</v>
      </c>
      <c r="H14006" s="6">
        <v>0.13565430000000001</v>
      </c>
      <c r="I14006" s="7">
        <v>71.563000000000002</v>
      </c>
    </row>
    <row r="14007" spans="1:12" x14ac:dyDescent="0.25">
      <c r="A14007">
        <v>67665</v>
      </c>
      <c r="B14007" s="2">
        <v>39.190390000000001</v>
      </c>
      <c r="C14007" s="3">
        <v>5004</v>
      </c>
      <c r="E14007" t="s">
        <v>56</v>
      </c>
      <c r="F14007" s="4" t="s">
        <v>12494</v>
      </c>
      <c r="G14007" s="5">
        <v>3532</v>
      </c>
      <c r="H14007" s="6">
        <v>0.25396380000000002</v>
      </c>
      <c r="I14007" s="7">
        <v>51.118000000000002</v>
      </c>
      <c r="J14007" s="2">
        <v>51.5</v>
      </c>
      <c r="K14007">
        <v>2</v>
      </c>
    </row>
    <row r="14008" spans="1:12" x14ac:dyDescent="0.25">
      <c r="A14008">
        <v>40076</v>
      </c>
      <c r="B14008" s="2">
        <v>39.189129999999999</v>
      </c>
      <c r="C14008" s="3">
        <v>2181</v>
      </c>
      <c r="D14008" s="4">
        <v>31140</v>
      </c>
      <c r="E14008" t="s">
        <v>7902</v>
      </c>
      <c r="F14008" s="4" t="s">
        <v>7883</v>
      </c>
      <c r="G14008" s="5">
        <v>1750</v>
      </c>
      <c r="H14008" s="6">
        <v>0.1217143</v>
      </c>
      <c r="I14008" s="7">
        <v>73.971000000000004</v>
      </c>
    </row>
    <row r="14009" spans="1:12" x14ac:dyDescent="0.25">
      <c r="A14009">
        <v>45832</v>
      </c>
      <c r="B14009" s="2">
        <v>39.188249999999996</v>
      </c>
      <c r="C14009" s="3">
        <v>2971</v>
      </c>
      <c r="D14009" s="4">
        <v>46780</v>
      </c>
      <c r="E14009" t="s">
        <v>8760</v>
      </c>
      <c r="F14009" s="4" t="s">
        <v>8295</v>
      </c>
      <c r="G14009" s="5">
        <v>1927</v>
      </c>
      <c r="H14009" s="6">
        <v>0.1816295</v>
      </c>
      <c r="I14009" s="7">
        <v>63.610999999999997</v>
      </c>
      <c r="J14009" s="2">
        <v>57</v>
      </c>
      <c r="K14009">
        <v>1</v>
      </c>
    </row>
    <row r="14010" spans="1:12" x14ac:dyDescent="0.25">
      <c r="A14010">
        <v>78934</v>
      </c>
      <c r="B14010" s="2">
        <v>39.186779999999999</v>
      </c>
      <c r="C14010" s="3">
        <v>5949</v>
      </c>
      <c r="E14010" t="s">
        <v>1585</v>
      </c>
      <c r="F14010" s="4" t="s">
        <v>13752</v>
      </c>
      <c r="G14010" s="5">
        <v>4184</v>
      </c>
      <c r="H14010" s="6">
        <v>0.21194740000000001</v>
      </c>
      <c r="I14010" s="7">
        <v>58.369</v>
      </c>
      <c r="J14010" s="2">
        <v>54</v>
      </c>
      <c r="K14010">
        <v>1</v>
      </c>
    </row>
    <row r="14011" spans="1:12" x14ac:dyDescent="0.25">
      <c r="A14011">
        <v>58365</v>
      </c>
      <c r="B14011" s="2">
        <v>39.185720000000003</v>
      </c>
      <c r="C14011" s="3">
        <v>349</v>
      </c>
      <c r="E14011" t="s">
        <v>11147</v>
      </c>
      <c r="F14011" s="4" t="s">
        <v>11069</v>
      </c>
      <c r="G14011" s="5">
        <v>241</v>
      </c>
      <c r="H14011" s="6">
        <v>0.1694215</v>
      </c>
      <c r="I14011" s="7">
        <v>65.713999999999999</v>
      </c>
      <c r="J14011" s="2">
        <v>30</v>
      </c>
      <c r="K14011">
        <v>1</v>
      </c>
    </row>
    <row r="14012" spans="1:12" x14ac:dyDescent="0.25">
      <c r="A14012">
        <v>68447</v>
      </c>
      <c r="B14012" s="2">
        <v>39.185569999999998</v>
      </c>
      <c r="C14012" s="3">
        <v>476</v>
      </c>
      <c r="E14012" t="s">
        <v>12800</v>
      </c>
      <c r="F14012" s="4" t="s">
        <v>12738</v>
      </c>
      <c r="G14012" s="5">
        <v>382</v>
      </c>
      <c r="H14012" s="6">
        <v>0.1644909</v>
      </c>
      <c r="I14012" s="7">
        <v>66.563000000000002</v>
      </c>
    </row>
    <row r="14013" spans="1:12" x14ac:dyDescent="0.25">
      <c r="A14013">
        <v>43565</v>
      </c>
      <c r="B14013" s="2">
        <v>39.185409999999997</v>
      </c>
      <c r="C14013" s="3">
        <v>418</v>
      </c>
      <c r="D14013" s="4">
        <v>45780</v>
      </c>
      <c r="E14013" t="s">
        <v>8414</v>
      </c>
      <c r="F14013" s="4" t="s">
        <v>8295</v>
      </c>
      <c r="G14013" s="5">
        <v>298</v>
      </c>
      <c r="H14013" s="6">
        <v>9.3959699999999993E-2</v>
      </c>
      <c r="I14013" s="7">
        <v>78.75</v>
      </c>
    </row>
    <row r="14014" spans="1:12" x14ac:dyDescent="0.25">
      <c r="A14014">
        <v>47590</v>
      </c>
      <c r="B14014" s="2">
        <v>39.185250000000003</v>
      </c>
      <c r="C14014" s="3">
        <v>486</v>
      </c>
      <c r="D14014" s="4">
        <v>27540</v>
      </c>
      <c r="E14014" t="s">
        <v>9042</v>
      </c>
      <c r="F14014" s="4" t="s">
        <v>8800</v>
      </c>
      <c r="G14014" s="5">
        <v>382</v>
      </c>
      <c r="H14014" s="6">
        <v>0.19060050000000001</v>
      </c>
      <c r="I14014" s="7">
        <v>62.048999999999999</v>
      </c>
    </row>
    <row r="14015" spans="1:12" x14ac:dyDescent="0.25">
      <c r="A14015">
        <v>57001</v>
      </c>
      <c r="B14015" s="2">
        <v>39.18486</v>
      </c>
      <c r="C14015" s="3">
        <v>1746</v>
      </c>
      <c r="D14015" s="4">
        <v>43580</v>
      </c>
      <c r="E14015" t="s">
        <v>10876</v>
      </c>
      <c r="F14015" s="4" t="s">
        <v>10877</v>
      </c>
      <c r="G14015" s="5">
        <v>1231</v>
      </c>
      <c r="H14015" s="6">
        <v>0.1866883</v>
      </c>
      <c r="I14015" s="7">
        <v>62.722999999999999</v>
      </c>
      <c r="J14015" s="2">
        <v>56.666699999999999</v>
      </c>
      <c r="K14015">
        <v>3</v>
      </c>
    </row>
    <row r="14016" spans="1:12" x14ac:dyDescent="0.25">
      <c r="A14016">
        <v>4015</v>
      </c>
      <c r="B14016" s="2">
        <v>39.183900000000001</v>
      </c>
      <c r="C14016" s="3">
        <v>3861</v>
      </c>
      <c r="D14016" s="4">
        <v>38860</v>
      </c>
      <c r="E14016" t="s">
        <v>719</v>
      </c>
      <c r="F14016" s="4" t="s">
        <v>701</v>
      </c>
      <c r="G14016" s="5">
        <v>2779</v>
      </c>
      <c r="H14016" s="6">
        <v>0.2335372</v>
      </c>
      <c r="I14016" s="7">
        <v>54.625</v>
      </c>
    </row>
    <row r="14017" spans="1:12" x14ac:dyDescent="0.25">
      <c r="A14017">
        <v>91906</v>
      </c>
      <c r="B14017" s="2">
        <v>39.182639999999999</v>
      </c>
      <c r="C14017" s="3">
        <v>3644</v>
      </c>
      <c r="D14017" s="4">
        <v>41740</v>
      </c>
      <c r="E14017" t="s">
        <v>14569</v>
      </c>
      <c r="F14017" s="4" t="s">
        <v>15368</v>
      </c>
      <c r="G14017" s="5">
        <v>2476</v>
      </c>
      <c r="H14017" s="6">
        <v>0.15064620000000001</v>
      </c>
      <c r="I14017" s="7">
        <v>68.947000000000003</v>
      </c>
      <c r="J14017" s="2">
        <v>42</v>
      </c>
      <c r="K14017">
        <v>1</v>
      </c>
    </row>
    <row r="14018" spans="1:12" x14ac:dyDescent="0.25">
      <c r="A14018">
        <v>73552</v>
      </c>
      <c r="B14018" s="2">
        <v>39.181800000000003</v>
      </c>
      <c r="C14018" s="3">
        <v>1628</v>
      </c>
      <c r="D14018" s="4">
        <v>30020</v>
      </c>
      <c r="E14018" t="s">
        <v>13517</v>
      </c>
      <c r="F14018" s="4" t="s">
        <v>13462</v>
      </c>
      <c r="G14018" s="5">
        <v>1026</v>
      </c>
      <c r="H14018" s="6">
        <v>0.15692010000000001</v>
      </c>
      <c r="I14018" s="7">
        <v>67.856999999999999</v>
      </c>
    </row>
    <row r="14019" spans="1:12" x14ac:dyDescent="0.25">
      <c r="A14019">
        <v>42232</v>
      </c>
      <c r="B14019" s="2">
        <v>39.181480000000001</v>
      </c>
      <c r="C14019" s="3">
        <v>509</v>
      </c>
      <c r="D14019" s="4">
        <v>17300</v>
      </c>
      <c r="E14019" t="s">
        <v>8218</v>
      </c>
      <c r="F14019" s="4" t="s">
        <v>7883</v>
      </c>
      <c r="G14019" s="5">
        <v>354</v>
      </c>
      <c r="H14019" s="6">
        <v>0.22033900000000001</v>
      </c>
      <c r="I14019" s="7">
        <v>56.896999999999998</v>
      </c>
    </row>
    <row r="14020" spans="1:12" x14ac:dyDescent="0.25">
      <c r="A14020">
        <v>95075</v>
      </c>
      <c r="B14020" s="2">
        <v>39.181330000000003</v>
      </c>
      <c r="C14020" s="3">
        <v>330</v>
      </c>
      <c r="D14020" s="4">
        <v>41940</v>
      </c>
      <c r="E14020" t="s">
        <v>15837</v>
      </c>
      <c r="F14020" s="4" t="s">
        <v>15368</v>
      </c>
      <c r="G14020" s="5">
        <v>246</v>
      </c>
      <c r="H14020" s="6">
        <v>0.19512189999999999</v>
      </c>
      <c r="I14020" s="7">
        <v>61.25</v>
      </c>
    </row>
    <row r="14021" spans="1:12" x14ac:dyDescent="0.25">
      <c r="A14021">
        <v>99039</v>
      </c>
      <c r="B14021" s="2">
        <v>39.181249999999999</v>
      </c>
      <c r="C14021" s="3">
        <v>100</v>
      </c>
      <c r="D14021" s="4">
        <v>44060</v>
      </c>
      <c r="E14021" t="s">
        <v>2996</v>
      </c>
      <c r="F14021" s="4" t="s">
        <v>16344</v>
      </c>
      <c r="G14021" s="5">
        <v>82</v>
      </c>
      <c r="H14021" s="6">
        <v>0.32530120000000001</v>
      </c>
      <c r="I14021" s="7">
        <v>38.75</v>
      </c>
    </row>
    <row r="14022" spans="1:12" x14ac:dyDescent="0.25">
      <c r="A14022">
        <v>17270</v>
      </c>
      <c r="B14022" s="2">
        <v>39.18121</v>
      </c>
      <c r="C14022" s="3">
        <v>166</v>
      </c>
      <c r="E14022" t="s">
        <v>2900</v>
      </c>
      <c r="F14022" s="4" t="s">
        <v>3003</v>
      </c>
      <c r="G14022" s="5">
        <v>120</v>
      </c>
      <c r="H14022" s="6">
        <v>0.28099170000000001</v>
      </c>
      <c r="I14022" s="7">
        <v>46.405999999999999</v>
      </c>
    </row>
    <row r="14023" spans="1:12" x14ac:dyDescent="0.25">
      <c r="A14023">
        <v>25504</v>
      </c>
      <c r="B14023" s="2">
        <v>39.178959999999996</v>
      </c>
      <c r="C14023" s="3">
        <v>13336</v>
      </c>
      <c r="D14023" s="4">
        <v>26580</v>
      </c>
      <c r="E14023" t="s">
        <v>4750</v>
      </c>
      <c r="F14023" s="4" t="s">
        <v>5144</v>
      </c>
      <c r="G14023" s="5">
        <v>9270</v>
      </c>
      <c r="H14023" s="6">
        <v>0.23484360000000001</v>
      </c>
      <c r="I14023" s="7">
        <v>54.378999999999998</v>
      </c>
      <c r="J14023" s="2">
        <v>56.75</v>
      </c>
      <c r="K14023">
        <v>4</v>
      </c>
    </row>
    <row r="14024" spans="1:12" x14ac:dyDescent="0.25">
      <c r="A14024">
        <v>5442</v>
      </c>
      <c r="B14024" s="2">
        <v>39.176690000000001</v>
      </c>
      <c r="C14024" s="3">
        <v>356</v>
      </c>
      <c r="E14024" t="s">
        <v>1095</v>
      </c>
      <c r="F14024" s="4" t="s">
        <v>1030</v>
      </c>
      <c r="G14024" s="5">
        <v>214</v>
      </c>
      <c r="H14024" s="6">
        <v>0.21495330000000001</v>
      </c>
      <c r="I14024" s="7">
        <v>57.813000000000002</v>
      </c>
    </row>
    <row r="14025" spans="1:12" x14ac:dyDescent="0.25">
      <c r="A14025">
        <v>95814</v>
      </c>
      <c r="B14025" s="2">
        <v>39.174720000000001</v>
      </c>
      <c r="C14025" s="3">
        <v>10076</v>
      </c>
      <c r="D14025" s="4">
        <v>40900</v>
      </c>
      <c r="E14025" t="s">
        <v>3933</v>
      </c>
      <c r="F14025" s="4" t="s">
        <v>15368</v>
      </c>
      <c r="G14025" s="5">
        <v>8029</v>
      </c>
      <c r="H14025" s="6">
        <v>0.3403911</v>
      </c>
      <c r="I14025" s="7">
        <v>36.136000000000003</v>
      </c>
      <c r="J14025" s="2">
        <v>42.375</v>
      </c>
      <c r="K14025">
        <v>8</v>
      </c>
    </row>
    <row r="14026" spans="1:12" x14ac:dyDescent="0.25">
      <c r="A14026">
        <v>69333</v>
      </c>
      <c r="B14026" s="2">
        <v>39.172759999999997</v>
      </c>
      <c r="C14026" s="3">
        <v>194</v>
      </c>
      <c r="E14026" t="s">
        <v>142</v>
      </c>
      <c r="F14026" s="4" t="s">
        <v>12738</v>
      </c>
      <c r="G14026" s="5">
        <v>146</v>
      </c>
      <c r="H14026" s="6">
        <v>0.15646260000000001</v>
      </c>
      <c r="I14026" s="7">
        <v>67.917000000000002</v>
      </c>
    </row>
    <row r="14027" spans="1:12" x14ac:dyDescent="0.25">
      <c r="A14027">
        <v>46164</v>
      </c>
      <c r="B14027" s="2">
        <v>39.171999999999997</v>
      </c>
      <c r="C14027" s="3">
        <v>3989</v>
      </c>
      <c r="D14027" s="4">
        <v>26900</v>
      </c>
      <c r="E14027" t="s">
        <v>2736</v>
      </c>
      <c r="F14027" s="4" t="s">
        <v>8800</v>
      </c>
      <c r="G14027" s="5">
        <v>3035</v>
      </c>
      <c r="H14027" s="6">
        <v>0.1779242</v>
      </c>
      <c r="I14027" s="7">
        <v>64.206999999999994</v>
      </c>
      <c r="J14027" s="2">
        <v>61</v>
      </c>
      <c r="K14027">
        <v>1</v>
      </c>
    </row>
    <row r="14028" spans="1:12" x14ac:dyDescent="0.25">
      <c r="A14028">
        <v>73947</v>
      </c>
      <c r="B14028" s="2">
        <v>39.171190000000003</v>
      </c>
      <c r="C14028" s="3">
        <v>433</v>
      </c>
      <c r="E14028" t="s">
        <v>13582</v>
      </c>
      <c r="F14028" s="4" t="s">
        <v>13462</v>
      </c>
      <c r="G14028" s="5">
        <v>317</v>
      </c>
      <c r="H14028" s="6">
        <v>0.1829653</v>
      </c>
      <c r="I14028" s="7">
        <v>63.332999999999998</v>
      </c>
    </row>
    <row r="14029" spans="1:12" x14ac:dyDescent="0.25">
      <c r="A14029">
        <v>46615</v>
      </c>
      <c r="B14029" s="2">
        <v>39.168810000000001</v>
      </c>
      <c r="C14029" s="3">
        <v>14876</v>
      </c>
      <c r="D14029" s="4">
        <v>43780</v>
      </c>
      <c r="E14029" t="s">
        <v>8886</v>
      </c>
      <c r="F14029" s="4" t="s">
        <v>8800</v>
      </c>
      <c r="G14029" s="5">
        <v>9640</v>
      </c>
      <c r="H14029" s="6">
        <v>0.26161830000000003</v>
      </c>
      <c r="I14029" s="7">
        <v>49.738999999999997</v>
      </c>
      <c r="J14029" s="2">
        <v>40.461500000000001</v>
      </c>
      <c r="K14029">
        <v>13</v>
      </c>
      <c r="L14029" s="2">
        <v>54</v>
      </c>
    </row>
    <row r="14030" spans="1:12" x14ac:dyDescent="0.25">
      <c r="A14030">
        <v>40178</v>
      </c>
      <c r="B14030" s="2">
        <v>39.166420000000002</v>
      </c>
      <c r="C14030" s="3">
        <v>653</v>
      </c>
      <c r="E14030" t="s">
        <v>7925</v>
      </c>
      <c r="F14030" s="4" t="s">
        <v>7883</v>
      </c>
      <c r="G14030" s="5">
        <v>335</v>
      </c>
      <c r="H14030" s="6">
        <v>0.2142857</v>
      </c>
      <c r="I14030" s="7">
        <v>57.917000000000002</v>
      </c>
    </row>
    <row r="14031" spans="1:12" x14ac:dyDescent="0.25">
      <c r="A14031">
        <v>31548</v>
      </c>
      <c r="B14031" s="2">
        <v>39.163269999999997</v>
      </c>
      <c r="C14031" s="3">
        <v>20927</v>
      </c>
      <c r="D14031" s="4">
        <v>41220</v>
      </c>
      <c r="E14031" t="s">
        <v>6616</v>
      </c>
      <c r="F14031" s="4" t="s">
        <v>6363</v>
      </c>
      <c r="G14031" s="5">
        <v>12854</v>
      </c>
      <c r="H14031" s="6">
        <v>0.1860899</v>
      </c>
      <c r="I14031" s="7">
        <v>62.787999999999997</v>
      </c>
      <c r="J14031" s="2">
        <v>61.666699999999999</v>
      </c>
      <c r="K14031">
        <v>3</v>
      </c>
    </row>
    <row r="14032" spans="1:12" x14ac:dyDescent="0.25">
      <c r="A14032">
        <v>67156</v>
      </c>
      <c r="B14032" s="2">
        <v>39.157829999999997</v>
      </c>
      <c r="C14032" s="3">
        <v>15079</v>
      </c>
      <c r="D14032" s="4">
        <v>11680</v>
      </c>
      <c r="E14032" t="s">
        <v>3905</v>
      </c>
      <c r="F14032" s="4" t="s">
        <v>12494</v>
      </c>
      <c r="G14032" s="5">
        <v>9854</v>
      </c>
      <c r="H14032" s="6">
        <v>0.22171489999999999</v>
      </c>
      <c r="I14032" s="7">
        <v>56.625999999999998</v>
      </c>
      <c r="J14032" s="2">
        <v>58.818199999999997</v>
      </c>
      <c r="K14032">
        <v>11</v>
      </c>
      <c r="L14032" s="2">
        <v>99.9</v>
      </c>
    </row>
    <row r="14033" spans="1:11" x14ac:dyDescent="0.25">
      <c r="A14033">
        <v>50598</v>
      </c>
      <c r="B14033" s="2">
        <v>39.155340000000002</v>
      </c>
      <c r="C14033" s="3">
        <v>815</v>
      </c>
      <c r="E14033" t="s">
        <v>9267</v>
      </c>
      <c r="F14033" s="4" t="s">
        <v>9593</v>
      </c>
      <c r="G14033" s="5">
        <v>552</v>
      </c>
      <c r="H14033" s="6">
        <v>0.1826402</v>
      </c>
      <c r="I14033" s="7">
        <v>63.375</v>
      </c>
    </row>
    <row r="14034" spans="1:11" x14ac:dyDescent="0.25">
      <c r="A14034">
        <v>55756</v>
      </c>
      <c r="B14034" s="2">
        <v>39.15513</v>
      </c>
      <c r="C14034" s="3">
        <v>395</v>
      </c>
      <c r="E14034" t="s">
        <v>10536</v>
      </c>
      <c r="F14034" s="4" t="s">
        <v>10428</v>
      </c>
      <c r="G14034" s="5">
        <v>326</v>
      </c>
      <c r="H14034" s="6">
        <v>0.17125380000000001</v>
      </c>
      <c r="I14034" s="7">
        <v>65.340999999999994</v>
      </c>
    </row>
    <row r="14035" spans="1:11" x14ac:dyDescent="0.25">
      <c r="A14035">
        <v>19731</v>
      </c>
      <c r="B14035" s="2">
        <v>39.15502</v>
      </c>
      <c r="C14035" s="3">
        <v>185</v>
      </c>
      <c r="D14035" s="4">
        <v>37980</v>
      </c>
      <c r="E14035" t="s">
        <v>4315</v>
      </c>
      <c r="F14035" s="4" t="s">
        <v>4311</v>
      </c>
      <c r="G14035" s="5">
        <v>128</v>
      </c>
      <c r="H14035" s="6">
        <v>0.265625</v>
      </c>
      <c r="I14035" s="7">
        <v>49.027999999999999</v>
      </c>
    </row>
    <row r="14036" spans="1:11" x14ac:dyDescent="0.25">
      <c r="A14036">
        <v>61413</v>
      </c>
      <c r="B14036" s="2">
        <v>39.154809999999998</v>
      </c>
      <c r="C14036" s="3">
        <v>940</v>
      </c>
      <c r="D14036" s="4">
        <v>19340</v>
      </c>
      <c r="E14036" t="s">
        <v>9558</v>
      </c>
      <c r="F14036" s="4" t="s">
        <v>11490</v>
      </c>
      <c r="G14036" s="5">
        <v>745</v>
      </c>
      <c r="H14036" s="6">
        <v>0.1796247</v>
      </c>
      <c r="I14036" s="7">
        <v>63.889000000000003</v>
      </c>
      <c r="J14036" s="2">
        <v>38</v>
      </c>
      <c r="K14036">
        <v>1</v>
      </c>
    </row>
    <row r="14037" spans="1:11" x14ac:dyDescent="0.25">
      <c r="A14037">
        <v>78010</v>
      </c>
      <c r="B14037" s="2">
        <v>39.15408</v>
      </c>
      <c r="C14037" s="3">
        <v>3335</v>
      </c>
      <c r="D14037" s="4">
        <v>28500</v>
      </c>
      <c r="E14037" t="s">
        <v>5538</v>
      </c>
      <c r="F14037" s="4" t="s">
        <v>13752</v>
      </c>
      <c r="G14037" s="5">
        <v>2292</v>
      </c>
      <c r="H14037" s="6">
        <v>0.23331879999999999</v>
      </c>
      <c r="I14037" s="7">
        <v>54.609000000000002</v>
      </c>
      <c r="J14037" s="2">
        <v>49</v>
      </c>
      <c r="K14037">
        <v>2</v>
      </c>
    </row>
    <row r="14038" spans="1:11" x14ac:dyDescent="0.25">
      <c r="A14038">
        <v>14874</v>
      </c>
      <c r="B14038" s="2">
        <v>39.153500000000001</v>
      </c>
      <c r="C14038" s="3">
        <v>165</v>
      </c>
      <c r="D14038" s="4">
        <v>18500</v>
      </c>
      <c r="E14038" t="s">
        <v>2985</v>
      </c>
      <c r="F14038" s="4" t="s">
        <v>1280</v>
      </c>
      <c r="G14038" s="5">
        <v>133</v>
      </c>
      <c r="H14038" s="6">
        <v>0.2105263</v>
      </c>
      <c r="I14038" s="7">
        <v>58.542000000000002</v>
      </c>
    </row>
    <row r="14039" spans="1:11" x14ac:dyDescent="0.25">
      <c r="A14039">
        <v>78621</v>
      </c>
      <c r="B14039" s="2">
        <v>39.149979999999999</v>
      </c>
      <c r="C14039" s="3">
        <v>22288</v>
      </c>
      <c r="D14039" s="4">
        <v>12420</v>
      </c>
      <c r="E14039" t="s">
        <v>6144</v>
      </c>
      <c r="F14039" s="4" t="s">
        <v>13752</v>
      </c>
      <c r="G14039" s="5">
        <v>14579</v>
      </c>
      <c r="H14039" s="6">
        <v>0.15802469999999999</v>
      </c>
      <c r="I14039" s="7">
        <v>67.61</v>
      </c>
      <c r="J14039" s="2">
        <v>54.333300000000001</v>
      </c>
      <c r="K14039">
        <v>6</v>
      </c>
    </row>
    <row r="14040" spans="1:11" x14ac:dyDescent="0.25">
      <c r="A14040">
        <v>33897</v>
      </c>
      <c r="B14040" s="2">
        <v>39.143720000000002</v>
      </c>
      <c r="C14040" s="3">
        <v>15869</v>
      </c>
      <c r="D14040" s="4">
        <v>29460</v>
      </c>
      <c r="E14040" t="s">
        <v>2706</v>
      </c>
      <c r="F14040" s="4" t="s">
        <v>6689</v>
      </c>
      <c r="G14040" s="5">
        <v>11555</v>
      </c>
      <c r="H14040" s="6">
        <v>0.2335583</v>
      </c>
      <c r="I14040" s="7">
        <v>54.555</v>
      </c>
    </row>
    <row r="14041" spans="1:11" x14ac:dyDescent="0.25">
      <c r="A14041">
        <v>17266</v>
      </c>
      <c r="B14041" s="2">
        <v>39.140860000000004</v>
      </c>
      <c r="C14041" s="3">
        <v>578</v>
      </c>
      <c r="D14041" s="4">
        <v>25420</v>
      </c>
      <c r="E14041" t="s">
        <v>3760</v>
      </c>
      <c r="F14041" s="4" t="s">
        <v>3003</v>
      </c>
      <c r="G14041" s="5">
        <v>405</v>
      </c>
      <c r="H14041" s="6">
        <v>0.1111111</v>
      </c>
      <c r="I14041" s="7">
        <v>75.713999999999999</v>
      </c>
    </row>
    <row r="14042" spans="1:11" x14ac:dyDescent="0.25">
      <c r="A14042">
        <v>5450</v>
      </c>
      <c r="B14042" s="2">
        <v>39.139919999999996</v>
      </c>
      <c r="C14042" s="3">
        <v>4915</v>
      </c>
      <c r="D14042" s="4">
        <v>15540</v>
      </c>
      <c r="E14042" t="s">
        <v>1100</v>
      </c>
      <c r="F14042" s="4" t="s">
        <v>1030</v>
      </c>
      <c r="G14042" s="5">
        <v>3500</v>
      </c>
      <c r="H14042" s="6">
        <v>0.1842857</v>
      </c>
      <c r="I14042" s="7">
        <v>63.067999999999998</v>
      </c>
    </row>
    <row r="14043" spans="1:11" x14ac:dyDescent="0.25">
      <c r="A14043">
        <v>50057</v>
      </c>
      <c r="B14043" s="2">
        <v>39.139049999999997</v>
      </c>
      <c r="C14043" s="3">
        <v>300</v>
      </c>
      <c r="E14043" t="s">
        <v>1240</v>
      </c>
      <c r="F14043" s="4" t="s">
        <v>9593</v>
      </c>
      <c r="G14043" s="5">
        <v>160</v>
      </c>
      <c r="H14043" s="6">
        <v>0.23602480000000001</v>
      </c>
      <c r="I14043" s="7">
        <v>54.125</v>
      </c>
    </row>
    <row r="14044" spans="1:11" x14ac:dyDescent="0.25">
      <c r="A14044">
        <v>59422</v>
      </c>
      <c r="B14044" s="2">
        <v>39.138590000000001</v>
      </c>
      <c r="C14044" s="3">
        <v>2461</v>
      </c>
      <c r="E14044" t="s">
        <v>11374</v>
      </c>
      <c r="F14044" s="4" t="s">
        <v>11278</v>
      </c>
      <c r="G14044" s="5">
        <v>1741</v>
      </c>
      <c r="H14044" s="6">
        <v>0.23536170000000001</v>
      </c>
      <c r="I14044" s="7">
        <v>54.234000000000002</v>
      </c>
    </row>
    <row r="14045" spans="1:11" x14ac:dyDescent="0.25">
      <c r="A14045">
        <v>52746</v>
      </c>
      <c r="B14045" s="2">
        <v>39.137990000000002</v>
      </c>
      <c r="C14045" s="3">
        <v>967</v>
      </c>
      <c r="D14045" s="4">
        <v>19340</v>
      </c>
      <c r="E14045" t="s">
        <v>10018</v>
      </c>
      <c r="F14045" s="4" t="s">
        <v>9593</v>
      </c>
      <c r="G14045" s="5">
        <v>765</v>
      </c>
      <c r="H14045" s="6">
        <v>0.1279373</v>
      </c>
      <c r="I14045" s="7">
        <v>72.793999999999997</v>
      </c>
    </row>
    <row r="14046" spans="1:11" x14ac:dyDescent="0.25">
      <c r="A14046">
        <v>12960</v>
      </c>
      <c r="B14046" s="2">
        <v>39.13758</v>
      </c>
      <c r="C14046" s="3">
        <v>1442</v>
      </c>
      <c r="E14046" t="s">
        <v>2442</v>
      </c>
      <c r="F14046" s="4" t="s">
        <v>1280</v>
      </c>
      <c r="G14046" s="5">
        <v>944</v>
      </c>
      <c r="H14046" s="6">
        <v>0.1079365</v>
      </c>
      <c r="I14046" s="7">
        <v>76.25</v>
      </c>
    </row>
    <row r="14047" spans="1:11" x14ac:dyDescent="0.25">
      <c r="A14047">
        <v>49745</v>
      </c>
      <c r="B14047" s="2">
        <v>39.13711</v>
      </c>
      <c r="C14047" s="3">
        <v>1276</v>
      </c>
      <c r="E14047" t="s">
        <v>9478</v>
      </c>
      <c r="F14047" s="4" t="s">
        <v>9106</v>
      </c>
      <c r="G14047" s="5">
        <v>1004</v>
      </c>
      <c r="H14047" s="6">
        <v>0.21293529999999999</v>
      </c>
      <c r="I14047" s="7">
        <v>58.097999999999999</v>
      </c>
    </row>
    <row r="14048" spans="1:11" x14ac:dyDescent="0.25">
      <c r="A14048">
        <v>29446</v>
      </c>
      <c r="B14048" s="2">
        <v>39.136699999999998</v>
      </c>
      <c r="C14048" s="3">
        <v>894</v>
      </c>
      <c r="E14048" t="s">
        <v>6230</v>
      </c>
      <c r="F14048" s="4" t="s">
        <v>6130</v>
      </c>
      <c r="G14048" s="5">
        <v>725</v>
      </c>
      <c r="H14048" s="6">
        <v>0.137931</v>
      </c>
      <c r="I14048" s="7">
        <v>71.058000000000007</v>
      </c>
    </row>
    <row r="14049" spans="1:12" x14ac:dyDescent="0.25">
      <c r="A14049">
        <v>83537</v>
      </c>
      <c r="B14049" s="2">
        <v>39.136310000000002</v>
      </c>
      <c r="C14049" s="3">
        <v>1077</v>
      </c>
      <c r="D14049" s="4">
        <v>30300</v>
      </c>
      <c r="E14049" t="s">
        <v>14789</v>
      </c>
      <c r="F14049" s="4" t="s">
        <v>14725</v>
      </c>
      <c r="G14049" s="5">
        <v>856</v>
      </c>
      <c r="H14049" s="6">
        <v>0.18086350000000001</v>
      </c>
      <c r="I14049" s="7">
        <v>63.636000000000003</v>
      </c>
    </row>
    <row r="14050" spans="1:12" x14ac:dyDescent="0.25">
      <c r="A14050">
        <v>65333</v>
      </c>
      <c r="B14050" s="2">
        <v>39.13599</v>
      </c>
      <c r="C14050" s="3">
        <v>709</v>
      </c>
      <c r="D14050" s="4">
        <v>42740</v>
      </c>
      <c r="E14050" t="s">
        <v>12396</v>
      </c>
      <c r="F14050" s="4" t="s">
        <v>12102</v>
      </c>
      <c r="G14050" s="5">
        <v>503</v>
      </c>
      <c r="H14050" s="6">
        <v>0.1829026</v>
      </c>
      <c r="I14050" s="7">
        <v>63.280999999999999</v>
      </c>
    </row>
    <row r="14051" spans="1:12" x14ac:dyDescent="0.25">
      <c r="A14051">
        <v>36079</v>
      </c>
      <c r="B14051" s="2">
        <v>39.134480000000003</v>
      </c>
      <c r="C14051" s="3">
        <v>9470</v>
      </c>
      <c r="D14051" s="4">
        <v>45980</v>
      </c>
      <c r="E14051" t="s">
        <v>605</v>
      </c>
      <c r="F14051" s="4" t="s">
        <v>7027</v>
      </c>
      <c r="G14051" s="5">
        <v>5820</v>
      </c>
      <c r="H14051" s="6">
        <v>0.2489691</v>
      </c>
      <c r="I14051" s="7">
        <v>51.863999999999997</v>
      </c>
    </row>
    <row r="14052" spans="1:12" x14ac:dyDescent="0.25">
      <c r="A14052">
        <v>44095</v>
      </c>
      <c r="B14052" s="2">
        <v>39.127279999999999</v>
      </c>
      <c r="C14052" s="3">
        <v>33508</v>
      </c>
      <c r="D14052" s="4">
        <v>17460</v>
      </c>
      <c r="E14052" t="s">
        <v>8511</v>
      </c>
      <c r="F14052" s="4" t="s">
        <v>8295</v>
      </c>
      <c r="G14052" s="5">
        <v>24263</v>
      </c>
      <c r="H14052" s="6">
        <v>0.1919304</v>
      </c>
      <c r="I14052" s="7">
        <v>61.719000000000001</v>
      </c>
      <c r="J14052" s="2">
        <v>46.1</v>
      </c>
      <c r="K14052">
        <v>10</v>
      </c>
      <c r="L14052" s="2">
        <v>81.400000000000006</v>
      </c>
    </row>
    <row r="14053" spans="1:12" x14ac:dyDescent="0.25">
      <c r="A14053">
        <v>66724</v>
      </c>
      <c r="B14053" s="2">
        <v>39.121279999999999</v>
      </c>
      <c r="C14053" s="3">
        <v>1210</v>
      </c>
      <c r="D14053" s="4">
        <v>38260</v>
      </c>
      <c r="E14053" t="s">
        <v>6088</v>
      </c>
      <c r="F14053" s="4" t="s">
        <v>12494</v>
      </c>
      <c r="G14053" s="5">
        <v>800</v>
      </c>
      <c r="H14053" s="6">
        <v>0.19500000000000001</v>
      </c>
      <c r="I14053" s="7">
        <v>61.180999999999997</v>
      </c>
    </row>
    <row r="14054" spans="1:12" x14ac:dyDescent="0.25">
      <c r="A14054">
        <v>56304</v>
      </c>
      <c r="B14054" s="2">
        <v>39.11862</v>
      </c>
      <c r="C14054" s="3">
        <v>16024</v>
      </c>
      <c r="D14054" s="4">
        <v>33460</v>
      </c>
      <c r="E14054" t="s">
        <v>7016</v>
      </c>
      <c r="F14054" s="4" t="s">
        <v>10428</v>
      </c>
      <c r="G14054" s="5">
        <v>10329</v>
      </c>
      <c r="H14054" s="6">
        <v>0.23920620000000001</v>
      </c>
      <c r="I14054" s="7">
        <v>53.539000000000001</v>
      </c>
      <c r="J14054" s="2">
        <v>41.4</v>
      </c>
      <c r="K14054">
        <v>5</v>
      </c>
    </row>
    <row r="14055" spans="1:12" x14ac:dyDescent="0.25">
      <c r="A14055">
        <v>15370</v>
      </c>
      <c r="B14055" s="2">
        <v>39.113549999999996</v>
      </c>
      <c r="C14055" s="3">
        <v>15277</v>
      </c>
      <c r="E14055" t="s">
        <v>3121</v>
      </c>
      <c r="F14055" s="4" t="s">
        <v>3003</v>
      </c>
      <c r="G14055" s="5">
        <v>10852</v>
      </c>
      <c r="H14055" s="6">
        <v>0.17221049999999999</v>
      </c>
      <c r="I14055" s="7">
        <v>65.113</v>
      </c>
      <c r="J14055" s="2">
        <v>52.833300000000001</v>
      </c>
      <c r="K14055">
        <v>6</v>
      </c>
    </row>
    <row r="14056" spans="1:12" x14ac:dyDescent="0.25">
      <c r="A14056">
        <v>10701</v>
      </c>
      <c r="B14056" s="2">
        <v>39.101520000000001</v>
      </c>
      <c r="C14056" s="3">
        <v>59627</v>
      </c>
      <c r="D14056" s="4">
        <v>35620</v>
      </c>
      <c r="E14056" t="s">
        <v>1841</v>
      </c>
      <c r="F14056" s="4" t="s">
        <v>1280</v>
      </c>
      <c r="G14056" s="5">
        <v>39443</v>
      </c>
      <c r="H14056" s="6">
        <v>0.24420049999999999</v>
      </c>
      <c r="I14056" s="7">
        <v>52.671999999999997</v>
      </c>
      <c r="J14056" s="2">
        <v>34.277799999999999</v>
      </c>
      <c r="K14056">
        <v>18</v>
      </c>
      <c r="L14056" s="2">
        <v>19.5</v>
      </c>
    </row>
    <row r="14057" spans="1:12" x14ac:dyDescent="0.25">
      <c r="A14057">
        <v>49826</v>
      </c>
      <c r="B14057" s="2">
        <v>39.092039999999997</v>
      </c>
      <c r="C14057" s="3">
        <v>182</v>
      </c>
      <c r="E14057" t="s">
        <v>9522</v>
      </c>
      <c r="F14057" s="4" t="s">
        <v>9106</v>
      </c>
      <c r="G14057" s="5">
        <v>143</v>
      </c>
      <c r="H14057" s="6">
        <v>0.25</v>
      </c>
      <c r="I14057" s="7">
        <v>51.667000000000002</v>
      </c>
    </row>
    <row r="14058" spans="1:12" x14ac:dyDescent="0.25">
      <c r="A14058">
        <v>3222</v>
      </c>
      <c r="B14058" s="2">
        <v>39.09104</v>
      </c>
      <c r="C14058" s="3">
        <v>5572</v>
      </c>
      <c r="D14058" s="4">
        <v>17200</v>
      </c>
      <c r="E14058" t="s">
        <v>471</v>
      </c>
      <c r="F14058" s="4" t="s">
        <v>520</v>
      </c>
      <c r="G14058" s="5">
        <v>4059</v>
      </c>
      <c r="H14058" s="6">
        <v>0.21704850000000001</v>
      </c>
      <c r="I14058" s="7">
        <v>57.356999999999999</v>
      </c>
      <c r="J14058" s="2">
        <v>47</v>
      </c>
      <c r="K14058">
        <v>1</v>
      </c>
    </row>
    <row r="14059" spans="1:12" x14ac:dyDescent="0.25">
      <c r="A14059">
        <v>7060</v>
      </c>
      <c r="B14059" s="2">
        <v>39.082859999999997</v>
      </c>
      <c r="C14059" s="3">
        <v>45780</v>
      </c>
      <c r="D14059" s="4">
        <v>35620</v>
      </c>
      <c r="E14059" t="s">
        <v>55</v>
      </c>
      <c r="F14059" s="4" t="s">
        <v>1341</v>
      </c>
      <c r="G14059" s="5">
        <v>30115</v>
      </c>
      <c r="H14059" s="6">
        <v>0.20238410000000001</v>
      </c>
      <c r="I14059" s="7">
        <v>59.89</v>
      </c>
      <c r="J14059" s="2">
        <v>38</v>
      </c>
      <c r="K14059">
        <v>17</v>
      </c>
      <c r="L14059" s="2">
        <v>39.1</v>
      </c>
    </row>
    <row r="14060" spans="1:12" x14ac:dyDescent="0.25">
      <c r="A14060">
        <v>12986</v>
      </c>
      <c r="B14060" s="2">
        <v>39.074629999999999</v>
      </c>
      <c r="C14060" s="3">
        <v>6176</v>
      </c>
      <c r="D14060" s="4">
        <v>31660</v>
      </c>
      <c r="E14060" t="s">
        <v>2460</v>
      </c>
      <c r="F14060" s="4" t="s">
        <v>1280</v>
      </c>
      <c r="G14060" s="5">
        <v>4242</v>
      </c>
      <c r="H14060" s="6">
        <v>0.1900047</v>
      </c>
      <c r="I14060" s="7">
        <v>62.026000000000003</v>
      </c>
      <c r="J14060" s="2">
        <v>61</v>
      </c>
      <c r="K14060">
        <v>1</v>
      </c>
    </row>
    <row r="14061" spans="1:12" x14ac:dyDescent="0.25">
      <c r="A14061">
        <v>13746</v>
      </c>
      <c r="B14061" s="2">
        <v>39.073250000000002</v>
      </c>
      <c r="C14061" s="3">
        <v>2216</v>
      </c>
      <c r="D14061" s="4">
        <v>13780</v>
      </c>
      <c r="E14061" t="s">
        <v>2704</v>
      </c>
      <c r="F14061" s="4" t="s">
        <v>1280</v>
      </c>
      <c r="G14061" s="5">
        <v>1529</v>
      </c>
      <c r="H14061" s="6">
        <v>0.16732030000000001</v>
      </c>
      <c r="I14061" s="7">
        <v>65.945999999999998</v>
      </c>
      <c r="J14061" s="2">
        <v>55.5</v>
      </c>
      <c r="K14061">
        <v>2</v>
      </c>
    </row>
    <row r="14062" spans="1:12" x14ac:dyDescent="0.25">
      <c r="A14062">
        <v>27966</v>
      </c>
      <c r="B14062" s="2">
        <v>39.072670000000002</v>
      </c>
      <c r="C14062" s="3">
        <v>1274</v>
      </c>
      <c r="D14062" s="4">
        <v>47260</v>
      </c>
      <c r="E14062" t="s">
        <v>5840</v>
      </c>
      <c r="F14062" s="4" t="s">
        <v>5642</v>
      </c>
      <c r="G14062" s="5">
        <v>902</v>
      </c>
      <c r="H14062" s="6">
        <v>0.20819489999999999</v>
      </c>
      <c r="I14062" s="7">
        <v>58.881999999999998</v>
      </c>
    </row>
    <row r="14063" spans="1:12" x14ac:dyDescent="0.25">
      <c r="A14063">
        <v>4937</v>
      </c>
      <c r="B14063" s="2">
        <v>39.071390000000001</v>
      </c>
      <c r="C14063" s="3">
        <v>6464</v>
      </c>
      <c r="D14063" s="4">
        <v>12300</v>
      </c>
      <c r="E14063" t="s">
        <v>1000</v>
      </c>
      <c r="F14063" s="4" t="s">
        <v>701</v>
      </c>
      <c r="G14063" s="5">
        <v>4467</v>
      </c>
      <c r="H14063" s="6">
        <v>0.2021039</v>
      </c>
      <c r="I14063" s="7">
        <v>59.933999999999997</v>
      </c>
      <c r="J14063" s="2">
        <v>50</v>
      </c>
      <c r="K14063">
        <v>2</v>
      </c>
    </row>
    <row r="14064" spans="1:12" x14ac:dyDescent="0.25">
      <c r="A14064">
        <v>89031</v>
      </c>
      <c r="B14064" s="2">
        <v>39.060839999999999</v>
      </c>
      <c r="C14064" s="3">
        <v>63259</v>
      </c>
      <c r="D14064" s="4">
        <v>29820</v>
      </c>
      <c r="E14064" t="s">
        <v>15330</v>
      </c>
      <c r="F14064" s="4" t="s">
        <v>15318</v>
      </c>
      <c r="G14064" s="5">
        <v>39603</v>
      </c>
      <c r="H14064" s="6">
        <v>0.1691791</v>
      </c>
      <c r="I14064" s="7">
        <v>65.620999999999995</v>
      </c>
      <c r="J14064" s="2">
        <v>52.5</v>
      </c>
      <c r="K14064">
        <v>4</v>
      </c>
    </row>
    <row r="14065" spans="1:12" x14ac:dyDescent="0.25">
      <c r="A14065">
        <v>45856</v>
      </c>
      <c r="B14065" s="2">
        <v>39.050539999999998</v>
      </c>
      <c r="C14065" s="3">
        <v>5131</v>
      </c>
      <c r="E14065" t="s">
        <v>8773</v>
      </c>
      <c r="F14065" s="4" t="s">
        <v>8295</v>
      </c>
      <c r="G14065" s="5">
        <v>3448</v>
      </c>
      <c r="H14065" s="6">
        <v>0.1614961</v>
      </c>
      <c r="I14065" s="7">
        <v>66.944000000000003</v>
      </c>
      <c r="J14065" s="2">
        <v>67</v>
      </c>
      <c r="K14065">
        <v>1</v>
      </c>
    </row>
    <row r="14066" spans="1:12" x14ac:dyDescent="0.25">
      <c r="A14066">
        <v>67834</v>
      </c>
      <c r="B14066" s="2">
        <v>39.049509999999998</v>
      </c>
      <c r="C14066" s="3">
        <v>1251</v>
      </c>
      <c r="D14066" s="4">
        <v>19980</v>
      </c>
      <c r="E14066" t="s">
        <v>12290</v>
      </c>
      <c r="F14066" s="4" t="s">
        <v>12494</v>
      </c>
      <c r="G14066" s="5">
        <v>828</v>
      </c>
      <c r="H14066" s="6">
        <v>0.1908213</v>
      </c>
      <c r="I14066" s="7">
        <v>61.875</v>
      </c>
    </row>
    <row r="14067" spans="1:12" x14ac:dyDescent="0.25">
      <c r="A14067">
        <v>36529</v>
      </c>
      <c r="B14067" s="2">
        <v>39.04927</v>
      </c>
      <c r="C14067" s="3">
        <v>287</v>
      </c>
      <c r="E14067" t="s">
        <v>1989</v>
      </c>
      <c r="F14067" s="4" t="s">
        <v>7027</v>
      </c>
      <c r="G14067" s="5">
        <v>200</v>
      </c>
      <c r="H14067" s="6">
        <v>0.185</v>
      </c>
      <c r="I14067" s="7">
        <v>62.875</v>
      </c>
    </row>
    <row r="14068" spans="1:12" x14ac:dyDescent="0.25">
      <c r="A14068">
        <v>76484</v>
      </c>
      <c r="B14068" s="2">
        <v>39.049039999999998</v>
      </c>
      <c r="C14068" s="3">
        <v>972</v>
      </c>
      <c r="D14068" s="4">
        <v>33420</v>
      </c>
      <c r="E14068" t="s">
        <v>13950</v>
      </c>
      <c r="F14068" s="4" t="s">
        <v>13752</v>
      </c>
      <c r="G14068" s="5">
        <v>759</v>
      </c>
      <c r="H14068" s="6">
        <v>0.13833989999999999</v>
      </c>
      <c r="I14068" s="7">
        <v>70.938000000000002</v>
      </c>
    </row>
    <row r="14069" spans="1:12" x14ac:dyDescent="0.25">
      <c r="A14069">
        <v>60155</v>
      </c>
      <c r="B14069" s="2">
        <v>39.047469999999997</v>
      </c>
      <c r="C14069" s="3">
        <v>7947</v>
      </c>
      <c r="D14069" s="4">
        <v>16980</v>
      </c>
      <c r="E14069" t="s">
        <v>11285</v>
      </c>
      <c r="F14069" s="4" t="s">
        <v>11490</v>
      </c>
      <c r="G14069" s="5">
        <v>5804</v>
      </c>
      <c r="H14069" s="6">
        <v>0.18036179999999999</v>
      </c>
      <c r="I14069" s="7">
        <v>63.670999999999999</v>
      </c>
      <c r="J14069" s="2">
        <v>25</v>
      </c>
      <c r="K14069">
        <v>1</v>
      </c>
    </row>
    <row r="14070" spans="1:12" x14ac:dyDescent="0.25">
      <c r="A14070">
        <v>95720</v>
      </c>
      <c r="B14070" s="2">
        <v>39.046059999999997</v>
      </c>
      <c r="C14070" s="3">
        <v>59</v>
      </c>
      <c r="D14070" s="4">
        <v>40900</v>
      </c>
      <c r="E14070" t="s">
        <v>15990</v>
      </c>
      <c r="F14070" s="4" t="s">
        <v>15368</v>
      </c>
      <c r="G14070" s="5">
        <v>57</v>
      </c>
      <c r="H14070" s="6">
        <v>0.2280702</v>
      </c>
      <c r="I14070" s="7">
        <v>55.417000000000002</v>
      </c>
    </row>
    <row r="14071" spans="1:12" x14ac:dyDescent="0.25">
      <c r="A14071">
        <v>71459</v>
      </c>
      <c r="B14071" s="2">
        <v>39.04486</v>
      </c>
      <c r="C14071" s="3">
        <v>12246</v>
      </c>
      <c r="D14071" s="4">
        <v>22860</v>
      </c>
      <c r="E14071" t="s">
        <v>13171</v>
      </c>
      <c r="F14071" s="4" t="s">
        <v>12927</v>
      </c>
      <c r="G14071" s="5">
        <v>4972</v>
      </c>
      <c r="H14071" s="6">
        <v>0.27634750000000002</v>
      </c>
      <c r="I14071" s="7">
        <v>47.072000000000003</v>
      </c>
    </row>
    <row r="14072" spans="1:12" x14ac:dyDescent="0.25">
      <c r="A14072">
        <v>4932</v>
      </c>
      <c r="B14072" s="2">
        <v>39.043460000000003</v>
      </c>
      <c r="C14072" s="3">
        <v>1202</v>
      </c>
      <c r="D14072" s="4">
        <v>12620</v>
      </c>
      <c r="E14072" t="s">
        <v>998</v>
      </c>
      <c r="F14072" s="4" t="s">
        <v>701</v>
      </c>
      <c r="G14072" s="5">
        <v>865</v>
      </c>
      <c r="H14072" s="6">
        <v>0.22080929999999999</v>
      </c>
      <c r="I14072" s="7">
        <v>56.667000000000002</v>
      </c>
    </row>
    <row r="14073" spans="1:12" x14ac:dyDescent="0.25">
      <c r="A14073">
        <v>37034</v>
      </c>
      <c r="B14073" s="2">
        <v>39.042079999999999</v>
      </c>
      <c r="C14073" s="3">
        <v>7446</v>
      </c>
      <c r="D14073" s="4">
        <v>30280</v>
      </c>
      <c r="E14073" t="s">
        <v>5719</v>
      </c>
      <c r="F14073" s="4" t="s">
        <v>7348</v>
      </c>
      <c r="G14073" s="5">
        <v>4903</v>
      </c>
      <c r="H14073" s="6">
        <v>0.18433930000000001</v>
      </c>
      <c r="I14073" s="7">
        <v>62.969000000000001</v>
      </c>
    </row>
    <row r="14074" spans="1:12" x14ac:dyDescent="0.25">
      <c r="A14074">
        <v>29204</v>
      </c>
      <c r="B14074" s="2">
        <v>39.037669999999999</v>
      </c>
      <c r="C14074" s="3">
        <v>20815</v>
      </c>
      <c r="D14074" s="4">
        <v>17900</v>
      </c>
      <c r="E14074" t="s">
        <v>1240</v>
      </c>
      <c r="F14074" s="4" t="s">
        <v>6130</v>
      </c>
      <c r="G14074" s="5">
        <v>13541</v>
      </c>
      <c r="H14074" s="6">
        <v>0.33008419999999999</v>
      </c>
      <c r="I14074" s="7">
        <v>37.780999999999999</v>
      </c>
      <c r="J14074" s="2">
        <v>32.8889</v>
      </c>
      <c r="K14074">
        <v>9</v>
      </c>
    </row>
    <row r="14075" spans="1:12" x14ac:dyDescent="0.25">
      <c r="A14075">
        <v>44714</v>
      </c>
      <c r="B14075" s="2">
        <v>39.03284</v>
      </c>
      <c r="C14075" s="3">
        <v>8885</v>
      </c>
      <c r="D14075" s="4">
        <v>15940</v>
      </c>
      <c r="E14075" t="s">
        <v>287</v>
      </c>
      <c r="F14075" s="4" t="s">
        <v>8295</v>
      </c>
      <c r="G14075" s="5">
        <v>6629</v>
      </c>
      <c r="H14075" s="6">
        <v>0.25644889999999998</v>
      </c>
      <c r="I14075" s="7">
        <v>50.503999999999998</v>
      </c>
      <c r="J14075" s="2">
        <v>49</v>
      </c>
      <c r="K14075">
        <v>5</v>
      </c>
    </row>
    <row r="14076" spans="1:12" x14ac:dyDescent="0.25">
      <c r="A14076">
        <v>58228</v>
      </c>
      <c r="B14076" s="2">
        <v>39.031109999999998</v>
      </c>
      <c r="C14076" s="3">
        <v>847</v>
      </c>
      <c r="D14076" s="4">
        <v>24220</v>
      </c>
      <c r="E14076" t="s">
        <v>11105</v>
      </c>
      <c r="F14076" s="4" t="s">
        <v>11069</v>
      </c>
      <c r="G14076" s="5">
        <v>611</v>
      </c>
      <c r="H14076" s="6">
        <v>0.1653028</v>
      </c>
      <c r="I14076" s="7">
        <v>66.25</v>
      </c>
    </row>
    <row r="14077" spans="1:12" x14ac:dyDescent="0.25">
      <c r="A14077">
        <v>96093</v>
      </c>
      <c r="B14077" s="2">
        <v>39.030279999999998</v>
      </c>
      <c r="C14077" s="3">
        <v>4006</v>
      </c>
      <c r="E14077" t="s">
        <v>6120</v>
      </c>
      <c r="F14077" s="4" t="s">
        <v>15368</v>
      </c>
      <c r="G14077" s="5">
        <v>2816</v>
      </c>
      <c r="H14077" s="6">
        <v>0.23464679999999999</v>
      </c>
      <c r="I14077" s="7">
        <v>54.265000000000001</v>
      </c>
      <c r="J14077" s="2">
        <v>41</v>
      </c>
      <c r="K14077">
        <v>3</v>
      </c>
    </row>
    <row r="14078" spans="1:12" x14ac:dyDescent="0.25">
      <c r="A14078">
        <v>68640</v>
      </c>
      <c r="B14078" s="2">
        <v>39.029350000000001</v>
      </c>
      <c r="C14078" s="3">
        <v>1572</v>
      </c>
      <c r="D14078" s="4">
        <v>18100</v>
      </c>
      <c r="E14078" t="s">
        <v>2493</v>
      </c>
      <c r="F14078" s="4" t="s">
        <v>12738</v>
      </c>
      <c r="G14078" s="5">
        <v>1113</v>
      </c>
      <c r="H14078" s="6">
        <v>0.1795332</v>
      </c>
      <c r="I14078" s="7">
        <v>63.787999999999997</v>
      </c>
      <c r="J14078" s="2">
        <v>49.666699999999999</v>
      </c>
      <c r="K14078">
        <v>3</v>
      </c>
    </row>
    <row r="14079" spans="1:12" x14ac:dyDescent="0.25">
      <c r="A14079">
        <v>58772</v>
      </c>
      <c r="B14079" s="2">
        <v>39.029060000000001</v>
      </c>
      <c r="C14079" s="3">
        <v>126</v>
      </c>
      <c r="E14079" t="s">
        <v>6448</v>
      </c>
      <c r="F14079" s="4" t="s">
        <v>11069</v>
      </c>
      <c r="G14079" s="5">
        <v>87</v>
      </c>
      <c r="H14079" s="6">
        <v>0.21590909999999999</v>
      </c>
      <c r="I14079" s="7">
        <v>57.5</v>
      </c>
    </row>
    <row r="14080" spans="1:12" x14ac:dyDescent="0.25">
      <c r="A14080">
        <v>95610</v>
      </c>
      <c r="B14080" s="2">
        <v>39.021729999999998</v>
      </c>
      <c r="C14080" s="3">
        <v>43571</v>
      </c>
      <c r="D14080" s="4">
        <v>40900</v>
      </c>
      <c r="E14080" t="s">
        <v>15951</v>
      </c>
      <c r="F14080" s="4" t="s">
        <v>15368</v>
      </c>
      <c r="G14080" s="5">
        <v>30528</v>
      </c>
      <c r="H14080" s="6">
        <v>0.19791020000000001</v>
      </c>
      <c r="I14080" s="7">
        <v>60.61</v>
      </c>
      <c r="J14080" s="2">
        <v>44</v>
      </c>
      <c r="K14080">
        <v>14</v>
      </c>
      <c r="L14080" s="2">
        <v>72.099999999999994</v>
      </c>
    </row>
    <row r="14081" spans="1:12" x14ac:dyDescent="0.25">
      <c r="A14081">
        <v>1081</v>
      </c>
      <c r="B14081" s="2">
        <v>39.014110000000002</v>
      </c>
      <c r="C14081" s="3">
        <v>1807</v>
      </c>
      <c r="D14081" s="4">
        <v>44140</v>
      </c>
      <c r="E14081" t="s">
        <v>63</v>
      </c>
      <c r="F14081" s="4" t="s">
        <v>21</v>
      </c>
      <c r="G14081" s="5">
        <v>1322</v>
      </c>
      <c r="H14081" s="6">
        <v>0.1898638</v>
      </c>
      <c r="I14081" s="7">
        <v>62</v>
      </c>
      <c r="J14081" s="2">
        <v>55</v>
      </c>
      <c r="K14081">
        <v>1</v>
      </c>
    </row>
    <row r="14082" spans="1:12" x14ac:dyDescent="0.25">
      <c r="A14082">
        <v>22567</v>
      </c>
      <c r="B14082" s="2">
        <v>39.01332</v>
      </c>
      <c r="C14082" s="3">
        <v>2683</v>
      </c>
      <c r="E14082" t="s">
        <v>1223</v>
      </c>
      <c r="F14082" s="4" t="s">
        <v>4335</v>
      </c>
      <c r="G14082" s="5">
        <v>1957</v>
      </c>
      <c r="H14082" s="6">
        <v>0.17373530000000001</v>
      </c>
      <c r="I14082" s="7">
        <v>64.787000000000006</v>
      </c>
    </row>
    <row r="14083" spans="1:12" x14ac:dyDescent="0.25">
      <c r="A14083">
        <v>62898</v>
      </c>
      <c r="B14083" s="2">
        <v>39.012520000000002</v>
      </c>
      <c r="C14083" s="3">
        <v>2089</v>
      </c>
      <c r="D14083" s="4">
        <v>34500</v>
      </c>
      <c r="E14083" t="s">
        <v>5059</v>
      </c>
      <c r="F14083" s="4" t="s">
        <v>11490</v>
      </c>
      <c r="G14083" s="5">
        <v>1378</v>
      </c>
      <c r="H14083" s="6">
        <v>0.18201600000000001</v>
      </c>
      <c r="I14083" s="7">
        <v>63.35</v>
      </c>
    </row>
    <row r="14084" spans="1:12" x14ac:dyDescent="0.25">
      <c r="A14084">
        <v>77663</v>
      </c>
      <c r="B14084" s="2">
        <v>39.012009999999997</v>
      </c>
      <c r="C14084" s="3">
        <v>995</v>
      </c>
      <c r="D14084" s="4">
        <v>13140</v>
      </c>
      <c r="E14084" t="s">
        <v>14115</v>
      </c>
      <c r="F14084" s="4" t="s">
        <v>13752</v>
      </c>
      <c r="G14084" s="5">
        <v>754</v>
      </c>
      <c r="H14084" s="6">
        <v>0.21324499999999999</v>
      </c>
      <c r="I14084" s="7">
        <v>57.953000000000003</v>
      </c>
    </row>
    <row r="14085" spans="1:12" x14ac:dyDescent="0.25">
      <c r="A14085">
        <v>67009</v>
      </c>
      <c r="B14085" s="2">
        <v>39.011690000000002</v>
      </c>
      <c r="C14085" s="3">
        <v>917</v>
      </c>
      <c r="E14085" t="s">
        <v>2763</v>
      </c>
      <c r="F14085" s="4" t="s">
        <v>12494</v>
      </c>
      <c r="G14085" s="5">
        <v>578</v>
      </c>
      <c r="H14085" s="6">
        <v>0.16580310000000001</v>
      </c>
      <c r="I14085" s="7">
        <v>66.146000000000001</v>
      </c>
    </row>
    <row r="14086" spans="1:12" x14ac:dyDescent="0.25">
      <c r="A14086">
        <v>23608</v>
      </c>
      <c r="B14086" s="2">
        <v>39.005009999999999</v>
      </c>
      <c r="C14086" s="3">
        <v>43826</v>
      </c>
      <c r="D14086" s="4">
        <v>47260</v>
      </c>
      <c r="E14086" t="s">
        <v>4877</v>
      </c>
      <c r="F14086" s="4" t="s">
        <v>4335</v>
      </c>
      <c r="G14086" s="5">
        <v>27353</v>
      </c>
      <c r="H14086" s="6">
        <v>0.20955650000000001</v>
      </c>
      <c r="I14086" s="7">
        <v>58.584000000000003</v>
      </c>
      <c r="J14086" s="2">
        <v>44.75</v>
      </c>
      <c r="K14086">
        <v>12</v>
      </c>
      <c r="L14086" s="2">
        <v>75.7</v>
      </c>
    </row>
    <row r="14087" spans="1:12" x14ac:dyDescent="0.25">
      <c r="A14087">
        <v>6360</v>
      </c>
      <c r="B14087" s="2">
        <v>38.992350000000002</v>
      </c>
      <c r="C14087" s="3">
        <v>37351</v>
      </c>
      <c r="D14087" s="4">
        <v>35980</v>
      </c>
      <c r="E14087" t="s">
        <v>1042</v>
      </c>
      <c r="F14087" s="4" t="s">
        <v>1198</v>
      </c>
      <c r="G14087" s="5">
        <v>25547</v>
      </c>
      <c r="H14087" s="6">
        <v>0.2090265</v>
      </c>
      <c r="I14087" s="7">
        <v>58.673999999999999</v>
      </c>
      <c r="J14087" s="2">
        <v>45.904800000000002</v>
      </c>
      <c r="K14087">
        <v>21</v>
      </c>
      <c r="L14087" s="2">
        <v>80.400000000000006</v>
      </c>
    </row>
    <row r="14088" spans="1:12" x14ac:dyDescent="0.25">
      <c r="A14088">
        <v>98938</v>
      </c>
      <c r="B14088" s="2">
        <v>38.985950000000003</v>
      </c>
      <c r="C14088" s="3">
        <v>2592</v>
      </c>
      <c r="D14088" s="4">
        <v>49420</v>
      </c>
      <c r="E14088" t="s">
        <v>11343</v>
      </c>
      <c r="F14088" s="4" t="s">
        <v>16344</v>
      </c>
      <c r="G14088" s="5">
        <v>1174</v>
      </c>
      <c r="H14088" s="6">
        <v>0.16950599999999999</v>
      </c>
      <c r="I14088" s="7">
        <v>65.5</v>
      </c>
      <c r="J14088" s="2">
        <v>54</v>
      </c>
      <c r="K14088">
        <v>1</v>
      </c>
    </row>
    <row r="14089" spans="1:12" x14ac:dyDescent="0.25">
      <c r="A14089">
        <v>62862</v>
      </c>
      <c r="B14089" s="2">
        <v>38.985619999999997</v>
      </c>
      <c r="C14089" s="3">
        <v>319</v>
      </c>
      <c r="E14089" t="s">
        <v>12037</v>
      </c>
      <c r="F14089" s="4" t="s">
        <v>11490</v>
      </c>
      <c r="G14089" s="5">
        <v>232</v>
      </c>
      <c r="H14089" s="6">
        <v>0.10729610000000001</v>
      </c>
      <c r="I14089" s="7">
        <v>76.25</v>
      </c>
      <c r="J14089" s="2">
        <v>48</v>
      </c>
      <c r="K14089">
        <v>1</v>
      </c>
    </row>
    <row r="14090" spans="1:12" x14ac:dyDescent="0.25">
      <c r="A14090">
        <v>57755</v>
      </c>
      <c r="B14090" s="2">
        <v>38.985550000000003</v>
      </c>
      <c r="C14090" s="3">
        <v>89</v>
      </c>
      <c r="E14090" t="s">
        <v>49</v>
      </c>
      <c r="F14090" s="4" t="s">
        <v>10877</v>
      </c>
      <c r="G14090" s="5">
        <v>54</v>
      </c>
      <c r="H14090" s="6">
        <v>0.21818180000000001</v>
      </c>
      <c r="I14090" s="7">
        <v>57.082999999999998</v>
      </c>
    </row>
    <row r="14091" spans="1:12" x14ac:dyDescent="0.25">
      <c r="A14091">
        <v>59046</v>
      </c>
      <c r="B14091" s="2">
        <v>38.985469999999999</v>
      </c>
      <c r="C14091" s="3">
        <v>398</v>
      </c>
      <c r="D14091" s="4">
        <v>13740</v>
      </c>
      <c r="E14091" t="s">
        <v>11302</v>
      </c>
      <c r="F14091" s="4" t="s">
        <v>11278</v>
      </c>
      <c r="G14091" s="5">
        <v>280</v>
      </c>
      <c r="H14091" s="6">
        <v>0.28928569999999998</v>
      </c>
      <c r="I14091" s="7">
        <v>44.792000000000002</v>
      </c>
    </row>
    <row r="14092" spans="1:12" x14ac:dyDescent="0.25">
      <c r="A14092">
        <v>62635</v>
      </c>
      <c r="B14092" s="2">
        <v>38.985309999999998</v>
      </c>
      <c r="C14092" s="3">
        <v>600</v>
      </c>
      <c r="D14092" s="4">
        <v>30660</v>
      </c>
      <c r="E14092" t="s">
        <v>11993</v>
      </c>
      <c r="F14092" s="4" t="s">
        <v>11490</v>
      </c>
      <c r="G14092" s="5">
        <v>402</v>
      </c>
      <c r="H14092" s="6">
        <v>0.19402990000000001</v>
      </c>
      <c r="I14092" s="7">
        <v>61.25</v>
      </c>
    </row>
    <row r="14093" spans="1:12" x14ac:dyDescent="0.25">
      <c r="A14093">
        <v>70121</v>
      </c>
      <c r="B14093" s="2">
        <v>38.982979999999998</v>
      </c>
      <c r="C14093" s="3">
        <v>11876</v>
      </c>
      <c r="D14093" s="4">
        <v>35380</v>
      </c>
      <c r="E14093" t="s">
        <v>12957</v>
      </c>
      <c r="F14093" s="4" t="s">
        <v>12927</v>
      </c>
      <c r="G14093" s="5">
        <v>9312</v>
      </c>
      <c r="H14093" s="6">
        <v>0.2413016</v>
      </c>
      <c r="I14093" s="7">
        <v>53.076999999999998</v>
      </c>
      <c r="J14093" s="2">
        <v>47.166699999999999</v>
      </c>
      <c r="K14093">
        <v>6</v>
      </c>
    </row>
    <row r="14094" spans="1:12" x14ac:dyDescent="0.25">
      <c r="A14094">
        <v>53530</v>
      </c>
      <c r="B14094" s="2">
        <v>38.98001</v>
      </c>
      <c r="C14094" s="3">
        <v>4769</v>
      </c>
      <c r="E14094" t="s">
        <v>3412</v>
      </c>
      <c r="F14094" s="4" t="s">
        <v>10031</v>
      </c>
      <c r="G14094" s="5">
        <v>3096</v>
      </c>
      <c r="H14094" s="6">
        <v>0.18211169999999999</v>
      </c>
      <c r="I14094" s="7">
        <v>63.304000000000002</v>
      </c>
      <c r="J14094" s="2">
        <v>55</v>
      </c>
      <c r="K14094">
        <v>1</v>
      </c>
    </row>
    <row r="14095" spans="1:12" x14ac:dyDescent="0.25">
      <c r="A14095">
        <v>84728</v>
      </c>
      <c r="B14095" s="2">
        <v>38.979239999999997</v>
      </c>
      <c r="C14095" s="3">
        <v>236</v>
      </c>
      <c r="E14095" t="s">
        <v>1807</v>
      </c>
      <c r="F14095" s="4" t="s">
        <v>14851</v>
      </c>
      <c r="G14095" s="5">
        <v>135</v>
      </c>
      <c r="H14095" s="6">
        <v>0.31851849999999998</v>
      </c>
      <c r="I14095" s="7">
        <v>39.729999999999997</v>
      </c>
    </row>
    <row r="14096" spans="1:12" x14ac:dyDescent="0.25">
      <c r="A14096">
        <v>54660</v>
      </c>
      <c r="B14096" s="2">
        <v>38.976579999999998</v>
      </c>
      <c r="C14096" s="3">
        <v>16513</v>
      </c>
      <c r="E14096" t="s">
        <v>10327</v>
      </c>
      <c r="F14096" s="4" t="s">
        <v>10031</v>
      </c>
      <c r="G14096" s="5">
        <v>10954</v>
      </c>
      <c r="H14096" s="6">
        <v>0.1873117</v>
      </c>
      <c r="I14096" s="7">
        <v>62.402000000000001</v>
      </c>
      <c r="J14096" s="2">
        <v>60</v>
      </c>
      <c r="K14096">
        <v>2</v>
      </c>
    </row>
    <row r="14097" spans="1:12" x14ac:dyDescent="0.25">
      <c r="A14097">
        <v>50672</v>
      </c>
      <c r="B14097" s="2">
        <v>38.973869999999998</v>
      </c>
      <c r="C14097" s="3">
        <v>504</v>
      </c>
      <c r="E14097" t="s">
        <v>9785</v>
      </c>
      <c r="F14097" s="4" t="s">
        <v>9593</v>
      </c>
      <c r="G14097" s="5">
        <v>377</v>
      </c>
      <c r="H14097" s="6">
        <v>8.7533200000000005E-2</v>
      </c>
      <c r="I14097" s="7">
        <v>79.643000000000001</v>
      </c>
    </row>
    <row r="14098" spans="1:12" x14ac:dyDescent="0.25">
      <c r="A14098">
        <v>97101</v>
      </c>
      <c r="B14098" s="2">
        <v>38.973149999999997</v>
      </c>
      <c r="C14098" s="3">
        <v>3684</v>
      </c>
      <c r="D14098" s="4">
        <v>38900</v>
      </c>
      <c r="E14098" t="s">
        <v>3083</v>
      </c>
      <c r="F14098" s="4" t="s">
        <v>16170</v>
      </c>
      <c r="G14098" s="5">
        <v>2624</v>
      </c>
      <c r="H14098" s="6">
        <v>0.1989329</v>
      </c>
      <c r="I14098" s="7">
        <v>60.390999999999998</v>
      </c>
      <c r="J14098" s="2">
        <v>38</v>
      </c>
      <c r="K14098">
        <v>1</v>
      </c>
    </row>
    <row r="14099" spans="1:12" x14ac:dyDescent="0.25">
      <c r="A14099">
        <v>72003</v>
      </c>
      <c r="B14099" s="2">
        <v>38.972380000000001</v>
      </c>
      <c r="C14099" s="3">
        <v>939</v>
      </c>
      <c r="E14099" t="s">
        <v>13244</v>
      </c>
      <c r="F14099" s="4" t="s">
        <v>13183</v>
      </c>
      <c r="G14099" s="5">
        <v>607</v>
      </c>
      <c r="H14099" s="6">
        <v>0.1101974</v>
      </c>
      <c r="I14099" s="7">
        <v>75.721000000000004</v>
      </c>
      <c r="J14099" s="2">
        <v>44</v>
      </c>
      <c r="K14099">
        <v>1</v>
      </c>
    </row>
    <row r="14100" spans="1:12" x14ac:dyDescent="0.25">
      <c r="A14100">
        <v>18844</v>
      </c>
      <c r="B14100" s="2">
        <v>38.971910000000001</v>
      </c>
      <c r="C14100" s="3">
        <v>2059</v>
      </c>
      <c r="E14100" t="s">
        <v>2819</v>
      </c>
      <c r="F14100" s="4" t="s">
        <v>3003</v>
      </c>
      <c r="G14100" s="5">
        <v>1343</v>
      </c>
      <c r="H14100" s="6">
        <v>0.16306780000000001</v>
      </c>
      <c r="I14100" s="7">
        <v>66.582999999999998</v>
      </c>
      <c r="J14100" s="2">
        <v>54.5</v>
      </c>
      <c r="K14100">
        <v>2</v>
      </c>
    </row>
    <row r="14101" spans="1:12" x14ac:dyDescent="0.25">
      <c r="A14101">
        <v>44641</v>
      </c>
      <c r="B14101" s="2">
        <v>38.968130000000002</v>
      </c>
      <c r="C14101" s="3">
        <v>20204</v>
      </c>
      <c r="D14101" s="4">
        <v>15940</v>
      </c>
      <c r="E14101" t="s">
        <v>6443</v>
      </c>
      <c r="F14101" s="4" t="s">
        <v>8295</v>
      </c>
      <c r="G14101" s="5">
        <v>14440</v>
      </c>
      <c r="H14101" s="6">
        <v>0.17381070000000001</v>
      </c>
      <c r="I14101" s="7">
        <v>64.725999999999999</v>
      </c>
      <c r="J14101" s="2">
        <v>43.333300000000001</v>
      </c>
      <c r="K14101">
        <v>3</v>
      </c>
    </row>
    <row r="14102" spans="1:12" x14ac:dyDescent="0.25">
      <c r="A14102">
        <v>53569</v>
      </c>
      <c r="B14102" s="2">
        <v>38.964489999999998</v>
      </c>
      <c r="C14102" s="3">
        <v>1108</v>
      </c>
      <c r="D14102" s="4">
        <v>38420</v>
      </c>
      <c r="E14102" t="s">
        <v>10111</v>
      </c>
      <c r="F14102" s="4" t="s">
        <v>10031</v>
      </c>
      <c r="G14102" s="5">
        <v>773</v>
      </c>
      <c r="H14102" s="6">
        <v>0.18217050000000001</v>
      </c>
      <c r="I14102" s="7">
        <v>63.280999999999999</v>
      </c>
    </row>
    <row r="14103" spans="1:12" x14ac:dyDescent="0.25">
      <c r="A14103">
        <v>86018</v>
      </c>
      <c r="B14103" s="2">
        <v>38.964190000000002</v>
      </c>
      <c r="C14103" s="3">
        <v>670</v>
      </c>
      <c r="D14103" s="4">
        <v>22380</v>
      </c>
      <c r="E14103" t="s">
        <v>12895</v>
      </c>
      <c r="F14103" s="4" t="s">
        <v>14962</v>
      </c>
      <c r="G14103" s="5">
        <v>509</v>
      </c>
      <c r="H14103" s="6">
        <v>0.28880159999999999</v>
      </c>
      <c r="I14103" s="7">
        <v>44.85</v>
      </c>
    </row>
    <row r="14104" spans="1:12" x14ac:dyDescent="0.25">
      <c r="A14104">
        <v>27534</v>
      </c>
      <c r="B14104" s="2">
        <v>38.959090000000003</v>
      </c>
      <c r="C14104" s="3">
        <v>31767</v>
      </c>
      <c r="D14104" s="4">
        <v>24140</v>
      </c>
      <c r="E14104" t="s">
        <v>4554</v>
      </c>
      <c r="F14104" s="4" t="s">
        <v>5642</v>
      </c>
      <c r="G14104" s="5">
        <v>20775</v>
      </c>
      <c r="H14104" s="6">
        <v>0.22242010000000001</v>
      </c>
      <c r="I14104" s="7">
        <v>56.320999999999998</v>
      </c>
      <c r="J14104" s="2">
        <v>43.375</v>
      </c>
      <c r="K14104">
        <v>8</v>
      </c>
    </row>
    <row r="14105" spans="1:12" x14ac:dyDescent="0.25">
      <c r="A14105">
        <v>55107</v>
      </c>
      <c r="B14105" s="2">
        <v>38.951880000000003</v>
      </c>
      <c r="C14105" s="3">
        <v>15543</v>
      </c>
      <c r="D14105" s="4">
        <v>33460</v>
      </c>
      <c r="E14105" t="s">
        <v>5025</v>
      </c>
      <c r="F14105" s="4" t="s">
        <v>10428</v>
      </c>
      <c r="G14105" s="5">
        <v>9354</v>
      </c>
      <c r="H14105" s="6">
        <v>0.25272610000000001</v>
      </c>
      <c r="I14105" s="7">
        <v>51.081000000000003</v>
      </c>
      <c r="J14105" s="2">
        <v>52.846200000000003</v>
      </c>
      <c r="K14105">
        <v>13</v>
      </c>
      <c r="L14105" s="2">
        <v>97.4</v>
      </c>
    </row>
    <row r="14106" spans="1:12" x14ac:dyDescent="0.25">
      <c r="A14106">
        <v>45219</v>
      </c>
      <c r="B14106" s="2">
        <v>38.948390000000003</v>
      </c>
      <c r="C14106" s="3">
        <v>18214</v>
      </c>
      <c r="D14106" s="4">
        <v>17140</v>
      </c>
      <c r="E14106" t="s">
        <v>8663</v>
      </c>
      <c r="F14106" s="4" t="s">
        <v>8295</v>
      </c>
      <c r="G14106" s="5">
        <v>5215</v>
      </c>
      <c r="H14106" s="6">
        <v>0.35244490000000001</v>
      </c>
      <c r="I14106" s="7">
        <v>33.845999999999997</v>
      </c>
      <c r="J14106" s="2">
        <v>35.166699999999999</v>
      </c>
      <c r="K14106">
        <v>6</v>
      </c>
    </row>
    <row r="14107" spans="1:12" x14ac:dyDescent="0.25">
      <c r="A14107">
        <v>60551</v>
      </c>
      <c r="B14107" s="2">
        <v>38.94632</v>
      </c>
      <c r="C14107" s="3">
        <v>4796</v>
      </c>
      <c r="D14107" s="4">
        <v>36860</v>
      </c>
      <c r="E14107" t="s">
        <v>2815</v>
      </c>
      <c r="F14107" s="4" t="s">
        <v>11490</v>
      </c>
      <c r="G14107" s="5">
        <v>3436</v>
      </c>
      <c r="H14107" s="6">
        <v>0.1140861</v>
      </c>
      <c r="I14107" s="7">
        <v>75.033000000000001</v>
      </c>
    </row>
    <row r="14108" spans="1:12" x14ac:dyDescent="0.25">
      <c r="A14108">
        <v>73749</v>
      </c>
      <c r="B14108" s="2">
        <v>38.945430000000002</v>
      </c>
      <c r="C14108" s="3">
        <v>421</v>
      </c>
      <c r="E14108" t="s">
        <v>13552</v>
      </c>
      <c r="F14108" s="4" t="s">
        <v>13462</v>
      </c>
      <c r="G14108" s="5">
        <v>300</v>
      </c>
      <c r="H14108" s="6">
        <v>0.2026578</v>
      </c>
      <c r="I14108" s="7">
        <v>59.722000000000001</v>
      </c>
    </row>
    <row r="14109" spans="1:12" x14ac:dyDescent="0.25">
      <c r="A14109">
        <v>42741</v>
      </c>
      <c r="B14109" s="2">
        <v>38.945270000000001</v>
      </c>
      <c r="C14109" s="3">
        <v>542</v>
      </c>
      <c r="E14109" t="s">
        <v>8287</v>
      </c>
      <c r="F14109" s="4" t="s">
        <v>7883</v>
      </c>
      <c r="G14109" s="5">
        <v>349</v>
      </c>
      <c r="H14109" s="6">
        <v>0.27142860000000002</v>
      </c>
      <c r="I14109" s="7">
        <v>47.832999999999998</v>
      </c>
    </row>
    <row r="14110" spans="1:12" x14ac:dyDescent="0.25">
      <c r="A14110">
        <v>36078</v>
      </c>
      <c r="B14110" s="2">
        <v>38.94303</v>
      </c>
      <c r="C14110" s="3">
        <v>13682</v>
      </c>
      <c r="D14110" s="4">
        <v>33860</v>
      </c>
      <c r="E14110" t="s">
        <v>7204</v>
      </c>
      <c r="F14110" s="4" t="s">
        <v>7027</v>
      </c>
      <c r="G14110" s="5">
        <v>9010</v>
      </c>
      <c r="H14110" s="6">
        <v>0.1964484</v>
      </c>
      <c r="I14110" s="7">
        <v>60.789000000000001</v>
      </c>
      <c r="J14110" s="2">
        <v>72</v>
      </c>
      <c r="K14110">
        <v>1</v>
      </c>
    </row>
    <row r="14111" spans="1:12" x14ac:dyDescent="0.25">
      <c r="A14111">
        <v>87417</v>
      </c>
      <c r="B14111" s="2">
        <v>38.94003</v>
      </c>
      <c r="C14111" s="3">
        <v>5672</v>
      </c>
      <c r="D14111" s="4">
        <v>22140</v>
      </c>
      <c r="E14111" t="s">
        <v>15188</v>
      </c>
      <c r="F14111" s="4" t="s">
        <v>15124</v>
      </c>
      <c r="G14111" s="5">
        <v>3532</v>
      </c>
      <c r="H14111" s="6">
        <v>0.1990374</v>
      </c>
      <c r="I14111" s="7">
        <v>60.338000000000001</v>
      </c>
    </row>
    <row r="14112" spans="1:12" x14ac:dyDescent="0.25">
      <c r="A14112">
        <v>22709</v>
      </c>
      <c r="B14112" s="2">
        <v>38.938989999999997</v>
      </c>
      <c r="C14112" s="3">
        <v>1006</v>
      </c>
      <c r="E14112" t="s">
        <v>4707</v>
      </c>
      <c r="F14112" s="4" t="s">
        <v>4335</v>
      </c>
      <c r="G14112" s="5">
        <v>811</v>
      </c>
      <c r="H14112" s="6">
        <v>0.19581280000000001</v>
      </c>
      <c r="I14112" s="7">
        <v>60.893000000000001</v>
      </c>
    </row>
    <row r="14113" spans="1:12" x14ac:dyDescent="0.25">
      <c r="A14113">
        <v>65023</v>
      </c>
      <c r="B14113" s="2">
        <v>38.938549999999999</v>
      </c>
      <c r="C14113" s="3">
        <v>1399</v>
      </c>
      <c r="D14113" s="4">
        <v>27620</v>
      </c>
      <c r="E14113" t="s">
        <v>8232</v>
      </c>
      <c r="F14113" s="4" t="s">
        <v>12102</v>
      </c>
      <c r="G14113" s="5">
        <v>1037</v>
      </c>
      <c r="H14113" s="6">
        <v>0.177264</v>
      </c>
      <c r="I14113" s="7">
        <v>64.096999999999994</v>
      </c>
      <c r="J14113" s="2">
        <v>60</v>
      </c>
      <c r="K14113">
        <v>2</v>
      </c>
    </row>
    <row r="14114" spans="1:12" x14ac:dyDescent="0.25">
      <c r="A14114">
        <v>62561</v>
      </c>
      <c r="B14114" s="2">
        <v>38.937530000000002</v>
      </c>
      <c r="C14114" s="3">
        <v>5268</v>
      </c>
      <c r="D14114" s="4">
        <v>44100</v>
      </c>
      <c r="E14114" t="s">
        <v>1212</v>
      </c>
      <c r="F14114" s="4" t="s">
        <v>11490</v>
      </c>
      <c r="G14114" s="5">
        <v>3226</v>
      </c>
      <c r="H14114" s="6">
        <v>0.16522010000000001</v>
      </c>
      <c r="I14114" s="7">
        <v>66.176000000000002</v>
      </c>
      <c r="J14114" s="2">
        <v>77</v>
      </c>
      <c r="K14114">
        <v>1</v>
      </c>
    </row>
    <row r="14115" spans="1:12" x14ac:dyDescent="0.25">
      <c r="A14115">
        <v>99103</v>
      </c>
      <c r="B14115" s="2">
        <v>38.936669999999999</v>
      </c>
      <c r="C14115" s="3">
        <v>477</v>
      </c>
      <c r="E14115" t="s">
        <v>16554</v>
      </c>
      <c r="F14115" s="4" t="s">
        <v>16344</v>
      </c>
      <c r="G14115" s="5">
        <v>345</v>
      </c>
      <c r="H14115" s="6">
        <v>0.2138728</v>
      </c>
      <c r="I14115" s="7">
        <v>57.768000000000001</v>
      </c>
    </row>
    <row r="14116" spans="1:12" x14ac:dyDescent="0.25">
      <c r="A14116">
        <v>50446</v>
      </c>
      <c r="B14116" s="2">
        <v>38.936489999999999</v>
      </c>
      <c r="C14116" s="3">
        <v>597</v>
      </c>
      <c r="D14116" s="4">
        <v>32380</v>
      </c>
      <c r="E14116" t="s">
        <v>9693</v>
      </c>
      <c r="F14116" s="4" t="s">
        <v>9593</v>
      </c>
      <c r="G14116" s="5">
        <v>388</v>
      </c>
      <c r="H14116" s="6">
        <v>0.17994859999999999</v>
      </c>
      <c r="I14116" s="7">
        <v>63.625</v>
      </c>
    </row>
    <row r="14117" spans="1:12" x14ac:dyDescent="0.25">
      <c r="A14117">
        <v>1438</v>
      </c>
      <c r="B14117" s="2">
        <v>38.936320000000002</v>
      </c>
      <c r="C14117" s="3">
        <v>463</v>
      </c>
      <c r="D14117" s="4">
        <v>49340</v>
      </c>
      <c r="E14117" t="s">
        <v>146</v>
      </c>
      <c r="F14117" s="4" t="s">
        <v>21</v>
      </c>
      <c r="G14117" s="5">
        <v>335</v>
      </c>
      <c r="H14117" s="6">
        <v>0.19047620000000001</v>
      </c>
      <c r="I14117" s="7">
        <v>61.802999999999997</v>
      </c>
      <c r="J14117" s="2">
        <v>63</v>
      </c>
      <c r="K14117">
        <v>1</v>
      </c>
    </row>
    <row r="14118" spans="1:12" x14ac:dyDescent="0.25">
      <c r="A14118">
        <v>4064</v>
      </c>
      <c r="B14118" s="2">
        <v>38.934620000000002</v>
      </c>
      <c r="C14118" s="3">
        <v>8364</v>
      </c>
      <c r="D14118" s="4">
        <v>38860</v>
      </c>
      <c r="E14118" t="s">
        <v>743</v>
      </c>
      <c r="F14118" s="4" t="s">
        <v>701</v>
      </c>
      <c r="G14118" s="5">
        <v>6778</v>
      </c>
      <c r="H14118" s="6">
        <v>0.26759110000000003</v>
      </c>
      <c r="I14118" s="7">
        <v>48.476999999999997</v>
      </c>
      <c r="J14118" s="2">
        <v>58.25</v>
      </c>
      <c r="K14118">
        <v>4</v>
      </c>
    </row>
    <row r="14119" spans="1:12" x14ac:dyDescent="0.25">
      <c r="A14119">
        <v>84733</v>
      </c>
      <c r="B14119" s="2">
        <v>38.932969999999997</v>
      </c>
      <c r="C14119" s="3">
        <v>163</v>
      </c>
      <c r="D14119" s="4">
        <v>41100</v>
      </c>
      <c r="E14119" t="s">
        <v>8107</v>
      </c>
      <c r="F14119" s="4" t="s">
        <v>14851</v>
      </c>
      <c r="G14119" s="5">
        <v>105</v>
      </c>
      <c r="H14119" s="6">
        <v>0.37735849999999999</v>
      </c>
      <c r="I14119" s="7">
        <v>29.507999999999999</v>
      </c>
    </row>
    <row r="14120" spans="1:12" x14ac:dyDescent="0.25">
      <c r="A14120">
        <v>79087</v>
      </c>
      <c r="B14120" s="2">
        <v>38.932810000000003</v>
      </c>
      <c r="C14120" s="3">
        <v>785</v>
      </c>
      <c r="E14120" t="s">
        <v>14369</v>
      </c>
      <c r="F14120" s="4" t="s">
        <v>13752</v>
      </c>
      <c r="G14120" s="5">
        <v>550</v>
      </c>
      <c r="H14120" s="6">
        <v>0.18</v>
      </c>
      <c r="I14120" s="7">
        <v>63.610999999999997</v>
      </c>
    </row>
    <row r="14121" spans="1:12" x14ac:dyDescent="0.25">
      <c r="A14121">
        <v>13101</v>
      </c>
      <c r="B14121" s="2">
        <v>38.93224</v>
      </c>
      <c r="C14121" s="3">
        <v>2648</v>
      </c>
      <c r="D14121" s="4">
        <v>18660</v>
      </c>
      <c r="E14121" t="s">
        <v>2506</v>
      </c>
      <c r="F14121" s="4" t="s">
        <v>1280</v>
      </c>
      <c r="G14121" s="5">
        <v>1812</v>
      </c>
      <c r="H14121" s="6">
        <v>0.1632653</v>
      </c>
      <c r="I14121" s="7">
        <v>66.5</v>
      </c>
      <c r="J14121" s="2">
        <v>27</v>
      </c>
      <c r="K14121">
        <v>1</v>
      </c>
    </row>
    <row r="14122" spans="1:12" x14ac:dyDescent="0.25">
      <c r="A14122">
        <v>58467</v>
      </c>
      <c r="B14122" s="2">
        <v>38.931710000000002</v>
      </c>
      <c r="C14122" s="3">
        <v>646</v>
      </c>
      <c r="D14122" s="4">
        <v>27420</v>
      </c>
      <c r="E14122" t="s">
        <v>2804</v>
      </c>
      <c r="F14122" s="4" t="s">
        <v>11069</v>
      </c>
      <c r="G14122" s="5">
        <v>442</v>
      </c>
      <c r="H14122" s="6">
        <v>0.14479639999999999</v>
      </c>
      <c r="I14122" s="7">
        <v>69.688000000000002</v>
      </c>
    </row>
    <row r="14123" spans="1:12" x14ac:dyDescent="0.25">
      <c r="A14123">
        <v>84726</v>
      </c>
      <c r="B14123" s="2">
        <v>38.931460000000001</v>
      </c>
      <c r="C14123" s="3">
        <v>833</v>
      </c>
      <c r="E14123" t="s">
        <v>14934</v>
      </c>
      <c r="F14123" s="4" t="s">
        <v>14851</v>
      </c>
      <c r="G14123" s="5">
        <v>600</v>
      </c>
      <c r="H14123" s="6">
        <v>0.25833329999999999</v>
      </c>
      <c r="I14123" s="7">
        <v>50.066000000000003</v>
      </c>
      <c r="J14123" s="2">
        <v>54.5</v>
      </c>
      <c r="K14123">
        <v>2</v>
      </c>
    </row>
    <row r="14124" spans="1:12" x14ac:dyDescent="0.25">
      <c r="A14124">
        <v>61730</v>
      </c>
      <c r="B14124" s="2">
        <v>38.931249999999999</v>
      </c>
      <c r="C14124" s="3">
        <v>404</v>
      </c>
      <c r="D14124" s="4">
        <v>14010</v>
      </c>
      <c r="E14124" t="s">
        <v>4586</v>
      </c>
      <c r="F14124" s="4" t="s">
        <v>11490</v>
      </c>
      <c r="G14124" s="5">
        <v>282</v>
      </c>
      <c r="H14124" s="6">
        <v>0.18794330000000001</v>
      </c>
      <c r="I14124" s="7">
        <v>62.222000000000001</v>
      </c>
    </row>
    <row r="14125" spans="1:12" x14ac:dyDescent="0.25">
      <c r="A14125">
        <v>46208</v>
      </c>
      <c r="B14125" s="2">
        <v>38.92794</v>
      </c>
      <c r="C14125" s="3">
        <v>22565</v>
      </c>
      <c r="D14125" s="4">
        <v>26900</v>
      </c>
      <c r="E14125" t="s">
        <v>8839</v>
      </c>
      <c r="F14125" s="4" t="s">
        <v>8800</v>
      </c>
      <c r="G14125" s="5">
        <v>13510</v>
      </c>
      <c r="H14125" s="6">
        <v>0.30732789999999999</v>
      </c>
      <c r="I14125" s="7">
        <v>41.588999999999999</v>
      </c>
      <c r="J14125" s="2">
        <v>37.871000000000002</v>
      </c>
      <c r="K14125">
        <v>31</v>
      </c>
      <c r="L14125" s="2">
        <v>38.6</v>
      </c>
    </row>
    <row r="14126" spans="1:12" x14ac:dyDescent="0.25">
      <c r="A14126">
        <v>46984</v>
      </c>
      <c r="B14126" s="2">
        <v>38.924680000000002</v>
      </c>
      <c r="C14126" s="3">
        <v>123</v>
      </c>
      <c r="D14126" s="4">
        <v>47340</v>
      </c>
      <c r="E14126" t="s">
        <v>444</v>
      </c>
      <c r="F14126" s="4" t="s">
        <v>8800</v>
      </c>
      <c r="G14126" s="5">
        <v>123</v>
      </c>
      <c r="H14126" s="6">
        <v>0.1129032</v>
      </c>
      <c r="I14126" s="7">
        <v>75.179000000000002</v>
      </c>
    </row>
    <row r="14127" spans="1:12" x14ac:dyDescent="0.25">
      <c r="A14127">
        <v>70584</v>
      </c>
      <c r="B14127" s="2">
        <v>38.92342</v>
      </c>
      <c r="C14127" s="3">
        <v>8168</v>
      </c>
      <c r="D14127" s="4">
        <v>36660</v>
      </c>
      <c r="E14127" t="s">
        <v>6312</v>
      </c>
      <c r="F14127" s="4" t="s">
        <v>12927</v>
      </c>
      <c r="G14127" s="5">
        <v>5145</v>
      </c>
      <c r="H14127" s="6">
        <v>0.1702293</v>
      </c>
      <c r="I14127" s="7">
        <v>65.272000000000006</v>
      </c>
      <c r="J14127" s="2">
        <v>42</v>
      </c>
      <c r="K14127">
        <v>1</v>
      </c>
    </row>
    <row r="14128" spans="1:12" x14ac:dyDescent="0.25">
      <c r="A14128">
        <v>80911</v>
      </c>
      <c r="B14128" s="2">
        <v>38.917380000000001</v>
      </c>
      <c r="C14128" s="3">
        <v>31912</v>
      </c>
      <c r="D14128" s="4">
        <v>17820</v>
      </c>
      <c r="E14128" t="s">
        <v>14565</v>
      </c>
      <c r="F14128" s="4" t="s">
        <v>14477</v>
      </c>
      <c r="G14128" s="5">
        <v>20086</v>
      </c>
      <c r="H14128" s="6">
        <v>0.1877925</v>
      </c>
      <c r="I14128" s="7">
        <v>62.235999999999997</v>
      </c>
      <c r="J14128" s="2">
        <v>47</v>
      </c>
      <c r="K14128">
        <v>11</v>
      </c>
      <c r="L14128" s="2">
        <v>84.5</v>
      </c>
    </row>
    <row r="14129" spans="1:12" x14ac:dyDescent="0.25">
      <c r="A14129">
        <v>72761</v>
      </c>
      <c r="B14129" s="2">
        <v>38.909469999999999</v>
      </c>
      <c r="C14129" s="3">
        <v>21906</v>
      </c>
      <c r="D14129" s="4">
        <v>22220</v>
      </c>
      <c r="E14129" t="s">
        <v>13435</v>
      </c>
      <c r="F14129" s="4" t="s">
        <v>13183</v>
      </c>
      <c r="G14129" s="5">
        <v>12998</v>
      </c>
      <c r="H14129" s="6">
        <v>0.2257866</v>
      </c>
      <c r="I14129" s="7">
        <v>55.67</v>
      </c>
      <c r="J14129" s="2">
        <v>59.75</v>
      </c>
      <c r="K14129">
        <v>8</v>
      </c>
    </row>
    <row r="14130" spans="1:12" x14ac:dyDescent="0.25">
      <c r="A14130">
        <v>13660</v>
      </c>
      <c r="B14130" s="2">
        <v>38.906019999999998</v>
      </c>
      <c r="C14130" s="3">
        <v>2019</v>
      </c>
      <c r="D14130" s="4">
        <v>36300</v>
      </c>
      <c r="E14130" t="s">
        <v>2675</v>
      </c>
      <c r="F14130" s="4" t="s">
        <v>1280</v>
      </c>
      <c r="G14130" s="5">
        <v>1383</v>
      </c>
      <c r="H14130" s="6">
        <v>0.21547359999999999</v>
      </c>
      <c r="I14130" s="7">
        <v>57.45</v>
      </c>
      <c r="J14130" s="2">
        <v>50.5</v>
      </c>
      <c r="K14130">
        <v>2</v>
      </c>
    </row>
    <row r="14131" spans="1:12" x14ac:dyDescent="0.25">
      <c r="A14131">
        <v>50262</v>
      </c>
      <c r="B14131" s="2">
        <v>38.905610000000003</v>
      </c>
      <c r="C14131" s="3">
        <v>485</v>
      </c>
      <c r="E14131" t="s">
        <v>8794</v>
      </c>
      <c r="F14131" s="4" t="s">
        <v>9593</v>
      </c>
      <c r="G14131" s="5">
        <v>344</v>
      </c>
      <c r="H14131" s="6">
        <v>0.17101450000000001</v>
      </c>
      <c r="I14131" s="7">
        <v>65.132000000000005</v>
      </c>
    </row>
    <row r="14132" spans="1:12" x14ac:dyDescent="0.25">
      <c r="A14132">
        <v>30116</v>
      </c>
      <c r="B14132" s="2">
        <v>38.90193</v>
      </c>
      <c r="C14132" s="3">
        <v>22868</v>
      </c>
      <c r="D14132" s="4">
        <v>12060</v>
      </c>
      <c r="E14132" t="s">
        <v>4846</v>
      </c>
      <c r="F14132" s="4" t="s">
        <v>6363</v>
      </c>
      <c r="G14132" s="5">
        <v>15017</v>
      </c>
      <c r="H14132" s="6">
        <v>0.21602180000000001</v>
      </c>
      <c r="I14132" s="7">
        <v>57.353999999999999</v>
      </c>
      <c r="J14132" s="2">
        <v>46.5</v>
      </c>
      <c r="K14132">
        <v>4</v>
      </c>
    </row>
    <row r="14133" spans="1:12" x14ac:dyDescent="0.25">
      <c r="A14133">
        <v>46368</v>
      </c>
      <c r="B14133" s="2">
        <v>38.892020000000002</v>
      </c>
      <c r="C14133" s="3">
        <v>38930</v>
      </c>
      <c r="D14133" s="4">
        <v>16980</v>
      </c>
      <c r="E14133" t="s">
        <v>960</v>
      </c>
      <c r="F14133" s="4" t="s">
        <v>8800</v>
      </c>
      <c r="G14133" s="5">
        <v>26392</v>
      </c>
      <c r="H14133" s="6">
        <v>0.1698935</v>
      </c>
      <c r="I14133" s="7">
        <v>65.325000000000003</v>
      </c>
      <c r="J14133" s="2">
        <v>47.916699999999999</v>
      </c>
      <c r="K14133">
        <v>12</v>
      </c>
      <c r="L14133" s="2">
        <v>87.9</v>
      </c>
    </row>
    <row r="14134" spans="1:12" x14ac:dyDescent="0.25">
      <c r="A14134">
        <v>69347</v>
      </c>
      <c r="B14134" s="2">
        <v>38.885489999999997</v>
      </c>
      <c r="C14134" s="3">
        <v>1149</v>
      </c>
      <c r="E14134" t="s">
        <v>12919</v>
      </c>
      <c r="F14134" s="4" t="s">
        <v>12738</v>
      </c>
      <c r="G14134" s="5">
        <v>879</v>
      </c>
      <c r="H14134" s="6">
        <v>0.2263936</v>
      </c>
      <c r="I14134" s="7">
        <v>55.555999999999997</v>
      </c>
    </row>
    <row r="14135" spans="1:12" x14ac:dyDescent="0.25">
      <c r="A14135">
        <v>99347</v>
      </c>
      <c r="B14135" s="2">
        <v>38.884860000000003</v>
      </c>
      <c r="C14135" s="3">
        <v>2315</v>
      </c>
      <c r="E14135" t="s">
        <v>8750</v>
      </c>
      <c r="F14135" s="4" t="s">
        <v>16344</v>
      </c>
      <c r="G14135" s="5">
        <v>1748</v>
      </c>
      <c r="H14135" s="6">
        <v>0.20594970000000001</v>
      </c>
      <c r="I14135" s="7">
        <v>59.082999999999998</v>
      </c>
    </row>
    <row r="14136" spans="1:12" x14ac:dyDescent="0.25">
      <c r="A14136">
        <v>67060</v>
      </c>
      <c r="B14136" s="2">
        <v>38.882280000000002</v>
      </c>
      <c r="C14136" s="3">
        <v>14244</v>
      </c>
      <c r="D14136" s="4">
        <v>48620</v>
      </c>
      <c r="E14136" t="s">
        <v>12610</v>
      </c>
      <c r="F14136" s="4" t="s">
        <v>12494</v>
      </c>
      <c r="G14136" s="5">
        <v>9041</v>
      </c>
      <c r="H14136" s="6">
        <v>0.1668878</v>
      </c>
      <c r="I14136" s="7">
        <v>65.832999999999998</v>
      </c>
      <c r="J14136" s="2">
        <v>51.8</v>
      </c>
      <c r="K14136">
        <v>5</v>
      </c>
    </row>
    <row r="14137" spans="1:12" x14ac:dyDescent="0.25">
      <c r="A14137">
        <v>44802</v>
      </c>
      <c r="B14137" s="2">
        <v>38.879959999999997</v>
      </c>
      <c r="C14137" s="3">
        <v>885</v>
      </c>
      <c r="D14137" s="4">
        <v>45660</v>
      </c>
      <c r="E14137" t="s">
        <v>8604</v>
      </c>
      <c r="F14137" s="4" t="s">
        <v>8295</v>
      </c>
      <c r="G14137" s="5">
        <v>657</v>
      </c>
      <c r="H14137" s="6">
        <v>0.1126332</v>
      </c>
      <c r="I14137" s="7">
        <v>75.207999999999998</v>
      </c>
    </row>
    <row r="14138" spans="1:12" x14ac:dyDescent="0.25">
      <c r="A14138">
        <v>73724</v>
      </c>
      <c r="B14138" s="2">
        <v>38.879629999999999</v>
      </c>
      <c r="C14138" s="3">
        <v>1021</v>
      </c>
      <c r="E14138" t="s">
        <v>287</v>
      </c>
      <c r="F14138" s="4" t="s">
        <v>13462</v>
      </c>
      <c r="G14138" s="5">
        <v>739</v>
      </c>
      <c r="H14138" s="6">
        <v>0.2354533</v>
      </c>
      <c r="I14138" s="7">
        <v>53.981000000000002</v>
      </c>
    </row>
    <row r="14139" spans="1:12" x14ac:dyDescent="0.25">
      <c r="A14139">
        <v>52348</v>
      </c>
      <c r="B14139" s="2">
        <v>38.879440000000002</v>
      </c>
      <c r="C14139" s="3">
        <v>74</v>
      </c>
      <c r="E14139" t="s">
        <v>9973</v>
      </c>
      <c r="F14139" s="4" t="s">
        <v>9593</v>
      </c>
      <c r="G14139" s="5">
        <v>57</v>
      </c>
      <c r="H14139" s="6">
        <v>0.137931</v>
      </c>
      <c r="I14139" s="7">
        <v>70.832999999999998</v>
      </c>
    </row>
    <row r="14140" spans="1:12" x14ac:dyDescent="0.25">
      <c r="A14140">
        <v>5483</v>
      </c>
      <c r="B14140" s="2">
        <v>38.879179999999998</v>
      </c>
      <c r="C14140" s="3">
        <v>1514</v>
      </c>
      <c r="D14140" s="4">
        <v>15540</v>
      </c>
      <c r="E14140" t="s">
        <v>1115</v>
      </c>
      <c r="F14140" s="4" t="s">
        <v>1030</v>
      </c>
      <c r="G14140" s="5">
        <v>981</v>
      </c>
      <c r="H14140" s="6">
        <v>0.15580450000000001</v>
      </c>
      <c r="I14140" s="7">
        <v>67.733999999999995</v>
      </c>
      <c r="J14140" s="2">
        <v>59</v>
      </c>
      <c r="K14140">
        <v>2</v>
      </c>
    </row>
    <row r="14141" spans="1:12" x14ac:dyDescent="0.25">
      <c r="A14141">
        <v>58737</v>
      </c>
      <c r="B14141" s="2">
        <v>38.878920000000001</v>
      </c>
      <c r="C14141" s="3">
        <v>180</v>
      </c>
      <c r="E14141" t="s">
        <v>11243</v>
      </c>
      <c r="F14141" s="4" t="s">
        <v>11069</v>
      </c>
      <c r="G14141" s="5">
        <v>143</v>
      </c>
      <c r="H14141" s="6">
        <v>0.22222220000000001</v>
      </c>
      <c r="I14141" s="7">
        <v>56.25</v>
      </c>
    </row>
    <row r="14142" spans="1:12" x14ac:dyDescent="0.25">
      <c r="A14142">
        <v>88339</v>
      </c>
      <c r="B14142" s="2">
        <v>38.878729999999997</v>
      </c>
      <c r="C14142" s="3">
        <v>797</v>
      </c>
      <c r="D14142" s="4">
        <v>10460</v>
      </c>
      <c r="E14142" t="s">
        <v>15303</v>
      </c>
      <c r="F14142" s="4" t="s">
        <v>15124</v>
      </c>
      <c r="G14142" s="5">
        <v>626</v>
      </c>
      <c r="H14142" s="6">
        <v>0.22966510000000001</v>
      </c>
      <c r="I14142" s="7">
        <v>54.957999999999998</v>
      </c>
    </row>
    <row r="14143" spans="1:12" x14ac:dyDescent="0.25">
      <c r="A14143">
        <v>47012</v>
      </c>
      <c r="B14143" s="2">
        <v>38.876930000000002</v>
      </c>
      <c r="C14143" s="3">
        <v>10381</v>
      </c>
      <c r="E14143" t="s">
        <v>3323</v>
      </c>
      <c r="F14143" s="4" t="s">
        <v>8800</v>
      </c>
      <c r="G14143" s="5">
        <v>6907</v>
      </c>
      <c r="H14143" s="6">
        <v>0.1915171</v>
      </c>
      <c r="I14143" s="7">
        <v>61.542999999999999</v>
      </c>
      <c r="J14143" s="2">
        <v>53.75</v>
      </c>
      <c r="K14143">
        <v>4</v>
      </c>
    </row>
    <row r="14144" spans="1:12" x14ac:dyDescent="0.25">
      <c r="A14144">
        <v>64097</v>
      </c>
      <c r="B14144" s="2">
        <v>38.875070000000001</v>
      </c>
      <c r="C14144" s="3">
        <v>1314</v>
      </c>
      <c r="D14144" s="4">
        <v>28140</v>
      </c>
      <c r="E14144" t="s">
        <v>6881</v>
      </c>
      <c r="F14144" s="4" t="s">
        <v>12102</v>
      </c>
      <c r="G14144" s="5">
        <v>871</v>
      </c>
      <c r="H14144" s="6">
        <v>0.18233940000000001</v>
      </c>
      <c r="I14144" s="7">
        <v>63.125</v>
      </c>
    </row>
    <row r="14145" spans="1:11" x14ac:dyDescent="0.25">
      <c r="A14145">
        <v>31798</v>
      </c>
      <c r="B14145" s="2">
        <v>38.874699999999997</v>
      </c>
      <c r="C14145" s="3">
        <v>954</v>
      </c>
      <c r="E14145" t="s">
        <v>6673</v>
      </c>
      <c r="F14145" s="4" t="s">
        <v>6363</v>
      </c>
      <c r="G14145" s="5">
        <v>679</v>
      </c>
      <c r="H14145" s="6">
        <v>0.25036819999999999</v>
      </c>
      <c r="I14145" s="7">
        <v>51.369</v>
      </c>
    </row>
    <row r="14146" spans="1:11" x14ac:dyDescent="0.25">
      <c r="A14146">
        <v>48064</v>
      </c>
      <c r="B14146" s="2">
        <v>38.87388</v>
      </c>
      <c r="C14146" s="3">
        <v>4068</v>
      </c>
      <c r="D14146" s="4">
        <v>19820</v>
      </c>
      <c r="E14146" t="s">
        <v>719</v>
      </c>
      <c r="F14146" s="4" t="s">
        <v>9106</v>
      </c>
      <c r="G14146" s="5">
        <v>2727</v>
      </c>
      <c r="H14146" s="6">
        <v>0.17228740000000001</v>
      </c>
      <c r="I14146" s="7">
        <v>64.861000000000004</v>
      </c>
      <c r="J14146" s="2">
        <v>76</v>
      </c>
      <c r="K14146">
        <v>1</v>
      </c>
    </row>
    <row r="14147" spans="1:11" x14ac:dyDescent="0.25">
      <c r="A14147">
        <v>21634</v>
      </c>
      <c r="B14147" s="2">
        <v>38.873159999999999</v>
      </c>
      <c r="C14147" s="3">
        <v>351</v>
      </c>
      <c r="D14147" s="4">
        <v>15700</v>
      </c>
      <c r="E14147" t="s">
        <v>4552</v>
      </c>
      <c r="F14147" s="4" t="s">
        <v>4361</v>
      </c>
      <c r="G14147" s="5">
        <v>289</v>
      </c>
      <c r="H14147" s="6">
        <v>9.6551700000000004E-2</v>
      </c>
      <c r="I14147" s="7">
        <v>77.945999999999998</v>
      </c>
    </row>
    <row r="14148" spans="1:11" x14ac:dyDescent="0.25">
      <c r="A14148">
        <v>59871</v>
      </c>
      <c r="B14148" s="2">
        <v>38.873040000000003</v>
      </c>
      <c r="C14148" s="3">
        <v>222</v>
      </c>
      <c r="E14148" t="s">
        <v>11476</v>
      </c>
      <c r="F14148" s="4" t="s">
        <v>11278</v>
      </c>
      <c r="G14148" s="5">
        <v>190</v>
      </c>
      <c r="H14148" s="6">
        <v>0.19895289999999999</v>
      </c>
      <c r="I14148" s="7">
        <v>60.25</v>
      </c>
    </row>
    <row r="14149" spans="1:11" x14ac:dyDescent="0.25">
      <c r="A14149">
        <v>46392</v>
      </c>
      <c r="B14149" s="2">
        <v>38.871690000000001</v>
      </c>
      <c r="C14149" s="3">
        <v>8215</v>
      </c>
      <c r="D14149" s="4">
        <v>16980</v>
      </c>
      <c r="E14149" t="s">
        <v>8862</v>
      </c>
      <c r="F14149" s="4" t="s">
        <v>8800</v>
      </c>
      <c r="G14149" s="5">
        <v>5451</v>
      </c>
      <c r="H14149" s="6">
        <v>0.1317189</v>
      </c>
      <c r="I14149" s="7">
        <v>71.861000000000004</v>
      </c>
      <c r="J14149" s="2">
        <v>55</v>
      </c>
      <c r="K14149">
        <v>3</v>
      </c>
    </row>
    <row r="14150" spans="1:11" x14ac:dyDescent="0.25">
      <c r="A14150">
        <v>54750</v>
      </c>
      <c r="B14150" s="2">
        <v>38.870220000000003</v>
      </c>
      <c r="C14150" s="3">
        <v>975</v>
      </c>
      <c r="D14150" s="4">
        <v>33460</v>
      </c>
      <c r="E14150" t="s">
        <v>10350</v>
      </c>
      <c r="F14150" s="4" t="s">
        <v>10031</v>
      </c>
      <c r="G14150" s="5">
        <v>709</v>
      </c>
      <c r="H14150" s="6">
        <v>0.1605634</v>
      </c>
      <c r="I14150" s="7">
        <v>66.875</v>
      </c>
    </row>
    <row r="14151" spans="1:11" x14ac:dyDescent="0.25">
      <c r="A14151">
        <v>43734</v>
      </c>
      <c r="B14151" s="2">
        <v>38.86985</v>
      </c>
      <c r="C14151" s="3">
        <v>1373</v>
      </c>
      <c r="D14151" s="4">
        <v>49780</v>
      </c>
      <c r="E14151" t="s">
        <v>8427</v>
      </c>
      <c r="F14151" s="4" t="s">
        <v>8295</v>
      </c>
      <c r="G14151" s="5">
        <v>847</v>
      </c>
      <c r="H14151" s="6">
        <v>0.120283</v>
      </c>
      <c r="I14151" s="7">
        <v>73.828000000000003</v>
      </c>
    </row>
    <row r="14152" spans="1:11" x14ac:dyDescent="0.25">
      <c r="A14152">
        <v>17509</v>
      </c>
      <c r="B14152" s="2">
        <v>38.869050000000001</v>
      </c>
      <c r="C14152" s="3">
        <v>4696</v>
      </c>
      <c r="D14152" s="4">
        <v>29540</v>
      </c>
      <c r="E14152" t="s">
        <v>3802</v>
      </c>
      <c r="F14152" s="4" t="s">
        <v>3003</v>
      </c>
      <c r="G14152" s="5">
        <v>2476</v>
      </c>
      <c r="H14152" s="6">
        <v>0.18086389999999999</v>
      </c>
      <c r="I14152" s="7">
        <v>63.359000000000002</v>
      </c>
      <c r="J14152" s="2">
        <v>52.5</v>
      </c>
      <c r="K14152">
        <v>2</v>
      </c>
    </row>
    <row r="14153" spans="1:11" x14ac:dyDescent="0.25">
      <c r="A14153">
        <v>31008</v>
      </c>
      <c r="B14153" s="2">
        <v>38.865490000000001</v>
      </c>
      <c r="C14153" s="3">
        <v>18145</v>
      </c>
      <c r="D14153" s="4">
        <v>47580</v>
      </c>
      <c r="E14153" t="s">
        <v>2837</v>
      </c>
      <c r="F14153" s="4" t="s">
        <v>6363</v>
      </c>
      <c r="G14153" s="5">
        <v>12399</v>
      </c>
      <c r="H14153" s="6">
        <v>0.18227280000000001</v>
      </c>
      <c r="I14153" s="7">
        <v>63.115000000000002</v>
      </c>
      <c r="J14153" s="2">
        <v>52.333300000000001</v>
      </c>
      <c r="K14153">
        <v>3</v>
      </c>
    </row>
    <row r="14154" spans="1:11" x14ac:dyDescent="0.25">
      <c r="A14154">
        <v>49713</v>
      </c>
      <c r="B14154" s="2">
        <v>38.862189999999998</v>
      </c>
      <c r="C14154" s="3">
        <v>1970</v>
      </c>
      <c r="E14154" t="s">
        <v>9459</v>
      </c>
      <c r="F14154" s="4" t="s">
        <v>9106</v>
      </c>
      <c r="G14154" s="5">
        <v>1383</v>
      </c>
      <c r="H14154" s="6">
        <v>0.21041209999999999</v>
      </c>
      <c r="I14154" s="7">
        <v>58.25</v>
      </c>
      <c r="J14154" s="2">
        <v>30</v>
      </c>
      <c r="K14154">
        <v>1</v>
      </c>
    </row>
    <row r="14155" spans="1:11" x14ac:dyDescent="0.25">
      <c r="A14155">
        <v>74464</v>
      </c>
      <c r="B14155" s="2">
        <v>38.857559999999999</v>
      </c>
      <c r="C14155" s="3">
        <v>30559</v>
      </c>
      <c r="D14155" s="4">
        <v>45140</v>
      </c>
      <c r="E14155" t="s">
        <v>13658</v>
      </c>
      <c r="F14155" s="4" t="s">
        <v>13462</v>
      </c>
      <c r="G14155" s="5">
        <v>17952</v>
      </c>
      <c r="H14155" s="6">
        <v>0.2743274</v>
      </c>
      <c r="I14155" s="7">
        <v>47.204000000000001</v>
      </c>
      <c r="J14155" s="2">
        <v>49.666699999999999</v>
      </c>
      <c r="K14155">
        <v>6</v>
      </c>
    </row>
    <row r="14156" spans="1:11" x14ac:dyDescent="0.25">
      <c r="A14156">
        <v>46774</v>
      </c>
      <c r="B14156" s="2">
        <v>38.850650000000002</v>
      </c>
      <c r="C14156" s="3">
        <v>16966</v>
      </c>
      <c r="D14156" s="4">
        <v>23060</v>
      </c>
      <c r="E14156" t="s">
        <v>1110</v>
      </c>
      <c r="F14156" s="4" t="s">
        <v>8800</v>
      </c>
      <c r="G14156" s="5">
        <v>10944</v>
      </c>
      <c r="H14156" s="6">
        <v>0.2116228</v>
      </c>
      <c r="I14156" s="7">
        <v>58.037999999999997</v>
      </c>
      <c r="J14156" s="2">
        <v>40.4</v>
      </c>
      <c r="K14156">
        <v>5</v>
      </c>
    </row>
    <row r="14157" spans="1:11" x14ac:dyDescent="0.25">
      <c r="A14157">
        <v>67654</v>
      </c>
      <c r="B14157" s="2">
        <v>38.847299999999997</v>
      </c>
      <c r="C14157" s="3">
        <v>4150</v>
      </c>
      <c r="E14157" t="s">
        <v>455</v>
      </c>
      <c r="F14157" s="4" t="s">
        <v>12494</v>
      </c>
      <c r="G14157" s="5">
        <v>3079</v>
      </c>
      <c r="H14157" s="6">
        <v>0.16623379999999999</v>
      </c>
      <c r="I14157" s="7">
        <v>65.88</v>
      </c>
    </row>
    <row r="14158" spans="1:11" x14ac:dyDescent="0.25">
      <c r="A14158">
        <v>61051</v>
      </c>
      <c r="B14158" s="2">
        <v>38.846290000000003</v>
      </c>
      <c r="C14158" s="3">
        <v>1567</v>
      </c>
      <c r="E14158" t="s">
        <v>6576</v>
      </c>
      <c r="F14158" s="4" t="s">
        <v>11490</v>
      </c>
      <c r="G14158" s="5">
        <v>1136</v>
      </c>
      <c r="H14158" s="6">
        <v>0.1320423</v>
      </c>
      <c r="I14158" s="7">
        <v>71.786000000000001</v>
      </c>
      <c r="J14158" s="2">
        <v>59.333300000000001</v>
      </c>
      <c r="K14158">
        <v>3</v>
      </c>
    </row>
    <row r="14159" spans="1:11" x14ac:dyDescent="0.25">
      <c r="A14159">
        <v>1331</v>
      </c>
      <c r="B14159" s="2">
        <v>38.843780000000002</v>
      </c>
      <c r="C14159" s="3">
        <v>13263</v>
      </c>
      <c r="D14159" s="4">
        <v>49340</v>
      </c>
      <c r="E14159" t="s">
        <v>113</v>
      </c>
      <c r="F14159" s="4" t="s">
        <v>21</v>
      </c>
      <c r="G14159" s="5">
        <v>9350</v>
      </c>
      <c r="H14159" s="6">
        <v>0.1574332</v>
      </c>
      <c r="I14159" s="7">
        <v>67.393000000000001</v>
      </c>
      <c r="J14159" s="2">
        <v>48</v>
      </c>
      <c r="K14159">
        <v>3</v>
      </c>
    </row>
    <row r="14160" spans="1:11" x14ac:dyDescent="0.25">
      <c r="A14160">
        <v>76033</v>
      </c>
      <c r="B14160" s="2">
        <v>38.837829999999997</v>
      </c>
      <c r="C14160" s="3">
        <v>24047</v>
      </c>
      <c r="D14160" s="4">
        <v>19100</v>
      </c>
      <c r="E14160" t="s">
        <v>13889</v>
      </c>
      <c r="F14160" s="4" t="s">
        <v>13752</v>
      </c>
      <c r="G14160" s="5">
        <v>15500</v>
      </c>
      <c r="H14160" s="6">
        <v>0.1965161</v>
      </c>
      <c r="I14160" s="7">
        <v>60.639000000000003</v>
      </c>
      <c r="J14160" s="2">
        <v>40</v>
      </c>
      <c r="K14160">
        <v>1</v>
      </c>
    </row>
    <row r="14161" spans="1:12" x14ac:dyDescent="0.25">
      <c r="A14161">
        <v>59014</v>
      </c>
      <c r="B14161" s="2">
        <v>38.83381</v>
      </c>
      <c r="C14161" s="3">
        <v>1851</v>
      </c>
      <c r="D14161" s="4">
        <v>13740</v>
      </c>
      <c r="E14161" t="s">
        <v>11284</v>
      </c>
      <c r="F14161" s="4" t="s">
        <v>11278</v>
      </c>
      <c r="G14161" s="5">
        <v>1312</v>
      </c>
      <c r="H14161" s="6">
        <v>0.20715919999999999</v>
      </c>
      <c r="I14161" s="7">
        <v>58.792999999999999</v>
      </c>
      <c r="J14161" s="2">
        <v>59</v>
      </c>
      <c r="K14161">
        <v>1</v>
      </c>
    </row>
    <row r="14162" spans="1:12" x14ac:dyDescent="0.25">
      <c r="A14162">
        <v>38606</v>
      </c>
      <c r="B14162" s="2">
        <v>38.831240000000001</v>
      </c>
      <c r="C14162" s="3">
        <v>16080</v>
      </c>
      <c r="E14162" t="s">
        <v>7634</v>
      </c>
      <c r="F14162" s="4" t="s">
        <v>7633</v>
      </c>
      <c r="G14162" s="5">
        <v>9418</v>
      </c>
      <c r="H14162" s="6">
        <v>0.21743280000000001</v>
      </c>
      <c r="I14162" s="7">
        <v>57.014000000000003</v>
      </c>
    </row>
    <row r="14163" spans="1:12" x14ac:dyDescent="0.25">
      <c r="A14163">
        <v>58495</v>
      </c>
      <c r="B14163" s="2">
        <v>38.828740000000003</v>
      </c>
      <c r="C14163" s="3">
        <v>1286</v>
      </c>
      <c r="E14163" t="s">
        <v>11191</v>
      </c>
      <c r="F14163" s="4" t="s">
        <v>11069</v>
      </c>
      <c r="G14163" s="5">
        <v>1006</v>
      </c>
      <c r="H14163" s="6">
        <v>0.1817279</v>
      </c>
      <c r="I14163" s="7">
        <v>63.182000000000002</v>
      </c>
      <c r="J14163" s="2">
        <v>81</v>
      </c>
      <c r="K14163">
        <v>1</v>
      </c>
    </row>
    <row r="14164" spans="1:12" x14ac:dyDescent="0.25">
      <c r="A14164">
        <v>97023</v>
      </c>
      <c r="B14164" s="2">
        <v>38.826729999999998</v>
      </c>
      <c r="C14164" s="3">
        <v>10569</v>
      </c>
      <c r="D14164" s="4">
        <v>38900</v>
      </c>
      <c r="E14164" t="s">
        <v>16180</v>
      </c>
      <c r="F14164" s="4" t="s">
        <v>16170</v>
      </c>
      <c r="G14164" s="5">
        <v>7401</v>
      </c>
      <c r="H14164" s="6">
        <v>0.15200649999999999</v>
      </c>
      <c r="I14164" s="7">
        <v>68.316999999999993</v>
      </c>
      <c r="J14164" s="2">
        <v>55.2</v>
      </c>
      <c r="K14164">
        <v>5</v>
      </c>
    </row>
    <row r="14165" spans="1:12" x14ac:dyDescent="0.25">
      <c r="A14165">
        <v>56583</v>
      </c>
      <c r="B14165" s="2">
        <v>38.824939999999998</v>
      </c>
      <c r="C14165" s="3">
        <v>118</v>
      </c>
      <c r="D14165" s="4">
        <v>47420</v>
      </c>
      <c r="E14165" t="s">
        <v>10799</v>
      </c>
      <c r="F14165" s="4" t="s">
        <v>10428</v>
      </c>
      <c r="G14165" s="5">
        <v>83</v>
      </c>
      <c r="H14165" s="6">
        <v>9.5238100000000006E-2</v>
      </c>
      <c r="I14165" s="7">
        <v>78.125</v>
      </c>
    </row>
    <row r="14166" spans="1:12" x14ac:dyDescent="0.25">
      <c r="A14166">
        <v>45042</v>
      </c>
      <c r="B14166" s="2">
        <v>38.820390000000003</v>
      </c>
      <c r="C14166" s="3">
        <v>26642</v>
      </c>
      <c r="D14166" s="4">
        <v>17140</v>
      </c>
      <c r="E14166" t="s">
        <v>490</v>
      </c>
      <c r="F14166" s="4" t="s">
        <v>8295</v>
      </c>
      <c r="G14166" s="5">
        <v>18922</v>
      </c>
      <c r="H14166" s="6">
        <v>0.20452380000000001</v>
      </c>
      <c r="I14166" s="7">
        <v>59.231999999999999</v>
      </c>
      <c r="J14166" s="2">
        <v>42.75</v>
      </c>
      <c r="K14166">
        <v>8</v>
      </c>
    </row>
    <row r="14167" spans="1:12" x14ac:dyDescent="0.25">
      <c r="A14167">
        <v>39745</v>
      </c>
      <c r="B14167" s="2">
        <v>38.815750000000001</v>
      </c>
      <c r="C14167" s="3">
        <v>716</v>
      </c>
      <c r="E14167" t="s">
        <v>7857</v>
      </c>
      <c r="F14167" s="4" t="s">
        <v>7633</v>
      </c>
      <c r="G14167" s="5">
        <v>488</v>
      </c>
      <c r="H14167" s="6">
        <v>0.18237709999999999</v>
      </c>
      <c r="I14167" s="7">
        <v>63.055999999999997</v>
      </c>
    </row>
    <row r="14168" spans="1:12" x14ac:dyDescent="0.25">
      <c r="A14168">
        <v>89049</v>
      </c>
      <c r="B14168" s="2">
        <v>38.815089999999998</v>
      </c>
      <c r="C14168" s="3">
        <v>3154</v>
      </c>
      <c r="D14168" s="4">
        <v>37220</v>
      </c>
      <c r="E14168" t="s">
        <v>15003</v>
      </c>
      <c r="F14168" s="4" t="s">
        <v>15318</v>
      </c>
      <c r="G14168" s="5">
        <v>2240</v>
      </c>
      <c r="H14168" s="6">
        <v>0.14107140000000001</v>
      </c>
      <c r="I14168" s="7">
        <v>70.192999999999998</v>
      </c>
    </row>
    <row r="14169" spans="1:12" x14ac:dyDescent="0.25">
      <c r="A14169">
        <v>61279</v>
      </c>
      <c r="B14169" s="2">
        <v>38.814399999999999</v>
      </c>
      <c r="C14169" s="3">
        <v>1011</v>
      </c>
      <c r="D14169" s="4">
        <v>19340</v>
      </c>
      <c r="E14169" t="s">
        <v>6583</v>
      </c>
      <c r="F14169" s="4" t="s">
        <v>11490</v>
      </c>
      <c r="G14169" s="5">
        <v>675</v>
      </c>
      <c r="H14169" s="6">
        <v>0.14940829999999999</v>
      </c>
      <c r="I14169" s="7">
        <v>68.75</v>
      </c>
      <c r="J14169" s="2">
        <v>69.5</v>
      </c>
      <c r="K14169">
        <v>2</v>
      </c>
    </row>
    <row r="14170" spans="1:12" x14ac:dyDescent="0.25">
      <c r="A14170">
        <v>44057</v>
      </c>
      <c r="B14170" s="2">
        <v>38.810929999999999</v>
      </c>
      <c r="C14170" s="3">
        <v>19732</v>
      </c>
      <c r="D14170" s="4">
        <v>17460</v>
      </c>
      <c r="E14170" t="s">
        <v>673</v>
      </c>
      <c r="F14170" s="4" t="s">
        <v>8295</v>
      </c>
      <c r="G14170" s="5">
        <v>13812</v>
      </c>
      <c r="H14170" s="6">
        <v>0.181726</v>
      </c>
      <c r="I14170" s="7">
        <v>63.155999999999999</v>
      </c>
      <c r="J14170" s="2">
        <v>54</v>
      </c>
      <c r="K14170">
        <v>10</v>
      </c>
      <c r="L14170" s="2">
        <v>98.4</v>
      </c>
    </row>
    <row r="14171" spans="1:12" x14ac:dyDescent="0.25">
      <c r="A14171">
        <v>52201</v>
      </c>
      <c r="B14171" s="2">
        <v>38.807409999999997</v>
      </c>
      <c r="C14171" s="3">
        <v>1328</v>
      </c>
      <c r="D14171" s="4">
        <v>26980</v>
      </c>
      <c r="E14171" t="s">
        <v>9937</v>
      </c>
      <c r="F14171" s="4" t="s">
        <v>9593</v>
      </c>
      <c r="G14171" s="5">
        <v>883</v>
      </c>
      <c r="H14171" s="6">
        <v>0.17440539999999999</v>
      </c>
      <c r="I14171" s="7">
        <v>64.418999999999997</v>
      </c>
    </row>
    <row r="14172" spans="1:12" x14ac:dyDescent="0.25">
      <c r="A14172">
        <v>12522</v>
      </c>
      <c r="B14172" s="2">
        <v>38.806289999999997</v>
      </c>
      <c r="C14172" s="3">
        <v>5158</v>
      </c>
      <c r="D14172" s="4">
        <v>35620</v>
      </c>
      <c r="E14172" t="s">
        <v>2264</v>
      </c>
      <c r="F14172" s="4" t="s">
        <v>1280</v>
      </c>
      <c r="G14172" s="5">
        <v>3828</v>
      </c>
      <c r="H14172" s="6">
        <v>0.15591540000000001</v>
      </c>
      <c r="I14172" s="7">
        <v>67.611000000000004</v>
      </c>
      <c r="J14172" s="2">
        <v>50.5</v>
      </c>
      <c r="K14172">
        <v>2</v>
      </c>
    </row>
    <row r="14173" spans="1:12" x14ac:dyDescent="0.25">
      <c r="A14173">
        <v>59749</v>
      </c>
      <c r="B14173" s="2">
        <v>38.80509</v>
      </c>
      <c r="C14173" s="3">
        <v>1475</v>
      </c>
      <c r="E14173" t="s">
        <v>2815</v>
      </c>
      <c r="F14173" s="4" t="s">
        <v>11278</v>
      </c>
      <c r="G14173" s="5">
        <v>1162</v>
      </c>
      <c r="H14173" s="6">
        <v>0.2433362</v>
      </c>
      <c r="I14173" s="7">
        <v>52.5</v>
      </c>
    </row>
    <row r="14174" spans="1:12" x14ac:dyDescent="0.25">
      <c r="A14174">
        <v>68856</v>
      </c>
      <c r="B14174" s="2">
        <v>38.804729999999999</v>
      </c>
      <c r="C14174" s="3">
        <v>519</v>
      </c>
      <c r="D14174" s="4">
        <v>25580</v>
      </c>
      <c r="E14174" t="s">
        <v>12862</v>
      </c>
      <c r="F14174" s="4" t="s">
        <v>12738</v>
      </c>
      <c r="G14174" s="5">
        <v>372</v>
      </c>
      <c r="H14174" s="6">
        <v>0.22043009999999999</v>
      </c>
      <c r="I14174" s="7">
        <v>56.457999999999998</v>
      </c>
    </row>
    <row r="14175" spans="1:12" x14ac:dyDescent="0.25">
      <c r="A14175">
        <v>36075</v>
      </c>
      <c r="B14175" s="2">
        <v>38.80424</v>
      </c>
      <c r="C14175" s="3">
        <v>2223</v>
      </c>
      <c r="E14175" t="s">
        <v>7203</v>
      </c>
      <c r="F14175" s="4" t="s">
        <v>7027</v>
      </c>
      <c r="G14175" s="5">
        <v>1649</v>
      </c>
      <c r="H14175" s="6">
        <v>0.16787879999999999</v>
      </c>
      <c r="I14175" s="7">
        <v>65.539000000000001</v>
      </c>
    </row>
    <row r="14176" spans="1:12" x14ac:dyDescent="0.25">
      <c r="A14176">
        <v>99136</v>
      </c>
      <c r="B14176" s="2">
        <v>38.803840000000001</v>
      </c>
      <c r="C14176" s="3">
        <v>32</v>
      </c>
      <c r="D14176" s="4">
        <v>39420</v>
      </c>
      <c r="E14176" t="s">
        <v>16565</v>
      </c>
      <c r="F14176" s="4" t="s">
        <v>16344</v>
      </c>
      <c r="G14176" s="5">
        <v>32</v>
      </c>
      <c r="H14176" s="6">
        <v>0.18181820000000001</v>
      </c>
      <c r="I14176" s="7">
        <v>63.125</v>
      </c>
    </row>
    <row r="14177" spans="1:12" x14ac:dyDescent="0.25">
      <c r="A14177">
        <v>50126</v>
      </c>
      <c r="B14177" s="2">
        <v>38.802669999999999</v>
      </c>
      <c r="C14177" s="3">
        <v>7078</v>
      </c>
      <c r="E14177" t="s">
        <v>9625</v>
      </c>
      <c r="F14177" s="4" t="s">
        <v>9593</v>
      </c>
      <c r="G14177" s="5">
        <v>4854</v>
      </c>
      <c r="H14177" s="6">
        <v>0.16687270000000001</v>
      </c>
      <c r="I14177" s="7">
        <v>65.706999999999994</v>
      </c>
      <c r="J14177" s="2">
        <v>53</v>
      </c>
      <c r="K14177">
        <v>4</v>
      </c>
    </row>
    <row r="14178" spans="1:12" x14ac:dyDescent="0.25">
      <c r="A14178">
        <v>18229</v>
      </c>
      <c r="B14178" s="2">
        <v>38.799909999999997</v>
      </c>
      <c r="C14178" s="3">
        <v>9159</v>
      </c>
      <c r="D14178" s="4">
        <v>10900</v>
      </c>
      <c r="E14178" t="s">
        <v>3996</v>
      </c>
      <c r="F14178" s="4" t="s">
        <v>3003</v>
      </c>
      <c r="G14178" s="5">
        <v>6693</v>
      </c>
      <c r="H14178" s="6">
        <v>0.1964446</v>
      </c>
      <c r="I14178" s="7">
        <v>60.591000000000001</v>
      </c>
      <c r="J14178" s="2">
        <v>50.5</v>
      </c>
      <c r="K14178">
        <v>2</v>
      </c>
    </row>
    <row r="14179" spans="1:12" x14ac:dyDescent="0.25">
      <c r="A14179">
        <v>59077</v>
      </c>
      <c r="B14179" s="2">
        <v>38.798290000000001</v>
      </c>
      <c r="C14179" s="3">
        <v>89</v>
      </c>
      <c r="E14179" t="s">
        <v>11320</v>
      </c>
      <c r="F14179" s="4" t="s">
        <v>11278</v>
      </c>
      <c r="G14179" s="5">
        <v>59</v>
      </c>
      <c r="H14179" s="6">
        <v>0.1166667</v>
      </c>
      <c r="I14179" s="7">
        <v>74.375</v>
      </c>
    </row>
    <row r="14180" spans="1:12" x14ac:dyDescent="0.25">
      <c r="A14180">
        <v>68416</v>
      </c>
      <c r="B14180" s="2">
        <v>38.798229999999997</v>
      </c>
      <c r="C14180" s="3">
        <v>275</v>
      </c>
      <c r="E14180" t="s">
        <v>12786</v>
      </c>
      <c r="F14180" s="4" t="s">
        <v>12738</v>
      </c>
      <c r="G14180" s="5">
        <v>210</v>
      </c>
      <c r="H14180" s="6">
        <v>9.4786700000000002E-2</v>
      </c>
      <c r="I14180" s="7">
        <v>78.156000000000006</v>
      </c>
    </row>
    <row r="14181" spans="1:12" x14ac:dyDescent="0.25">
      <c r="A14181">
        <v>93553</v>
      </c>
      <c r="B14181" s="2">
        <v>38.797800000000002</v>
      </c>
      <c r="C14181" s="3">
        <v>1975</v>
      </c>
      <c r="D14181" s="4">
        <v>31080</v>
      </c>
      <c r="E14181" t="s">
        <v>15693</v>
      </c>
      <c r="F14181" s="4" t="s">
        <v>15368</v>
      </c>
      <c r="G14181" s="5">
        <v>1593</v>
      </c>
      <c r="H14181" s="6">
        <v>0.15065909999999999</v>
      </c>
      <c r="I14181" s="7">
        <v>68.5</v>
      </c>
    </row>
    <row r="14182" spans="1:12" x14ac:dyDescent="0.25">
      <c r="A14182">
        <v>49279</v>
      </c>
      <c r="B14182" s="2">
        <v>38.797310000000003</v>
      </c>
      <c r="C14182" s="3">
        <v>614</v>
      </c>
      <c r="D14182" s="4">
        <v>10300</v>
      </c>
      <c r="E14182" t="s">
        <v>9360</v>
      </c>
      <c r="F14182" s="4" t="s">
        <v>9106</v>
      </c>
      <c r="G14182" s="5">
        <v>446</v>
      </c>
      <c r="H14182" s="6">
        <v>0.16367709999999999</v>
      </c>
      <c r="I14182" s="7">
        <v>66.25</v>
      </c>
    </row>
    <row r="14183" spans="1:12" x14ac:dyDescent="0.25">
      <c r="A14183">
        <v>54540</v>
      </c>
      <c r="B14183" s="2">
        <v>38.797029999999999</v>
      </c>
      <c r="C14183" s="3">
        <v>916</v>
      </c>
      <c r="E14183" t="s">
        <v>6995</v>
      </c>
      <c r="F14183" s="4" t="s">
        <v>10031</v>
      </c>
      <c r="G14183" s="5">
        <v>735</v>
      </c>
      <c r="H14183" s="6">
        <v>0.24081630000000001</v>
      </c>
      <c r="I14183" s="7">
        <v>52.917000000000002</v>
      </c>
    </row>
    <row r="14184" spans="1:12" x14ac:dyDescent="0.25">
      <c r="A14184">
        <v>4330</v>
      </c>
      <c r="B14184" s="2">
        <v>38.792389999999997</v>
      </c>
      <c r="C14184" s="3">
        <v>25826</v>
      </c>
      <c r="D14184" s="4">
        <v>12300</v>
      </c>
      <c r="E14184" t="s">
        <v>801</v>
      </c>
      <c r="F14184" s="4" t="s">
        <v>701</v>
      </c>
      <c r="G14184" s="5">
        <v>18656</v>
      </c>
      <c r="H14184" s="6">
        <v>0.22625429999999999</v>
      </c>
      <c r="I14184" s="7">
        <v>55.433</v>
      </c>
      <c r="J14184" s="2">
        <v>44.785699999999999</v>
      </c>
      <c r="K14184">
        <v>14</v>
      </c>
      <c r="L14184" s="2">
        <v>75.8</v>
      </c>
    </row>
    <row r="14185" spans="1:12" x14ac:dyDescent="0.25">
      <c r="A14185">
        <v>31832</v>
      </c>
      <c r="B14185" s="2">
        <v>38.787889999999997</v>
      </c>
      <c r="C14185" s="3">
        <v>109</v>
      </c>
      <c r="E14185" t="s">
        <v>379</v>
      </c>
      <c r="F14185" s="4" t="s">
        <v>6363</v>
      </c>
      <c r="G14185" s="5">
        <v>109</v>
      </c>
      <c r="H14185" s="6">
        <v>0.16363639999999999</v>
      </c>
      <c r="I14185" s="7">
        <v>66.25</v>
      </c>
    </row>
    <row r="14186" spans="1:12" x14ac:dyDescent="0.25">
      <c r="A14186">
        <v>15695</v>
      </c>
      <c r="B14186" s="2">
        <v>38.78783</v>
      </c>
      <c r="C14186" s="3">
        <v>204</v>
      </c>
      <c r="D14186" s="4">
        <v>38300</v>
      </c>
      <c r="E14186" t="s">
        <v>3264</v>
      </c>
      <c r="F14186" s="4" t="s">
        <v>3003</v>
      </c>
      <c r="G14186" s="5">
        <v>165</v>
      </c>
      <c r="H14186" s="6">
        <v>6.6666699999999995E-2</v>
      </c>
      <c r="I14186" s="7">
        <v>83</v>
      </c>
    </row>
    <row r="14187" spans="1:12" x14ac:dyDescent="0.25">
      <c r="A14187">
        <v>64725</v>
      </c>
      <c r="B14187" s="2">
        <v>38.787430000000001</v>
      </c>
      <c r="C14187" s="3">
        <v>2243</v>
      </c>
      <c r="D14187" s="4">
        <v>28140</v>
      </c>
      <c r="E14187" t="s">
        <v>12315</v>
      </c>
      <c r="F14187" s="4" t="s">
        <v>12102</v>
      </c>
      <c r="G14187" s="5">
        <v>1470</v>
      </c>
      <c r="H14187" s="6">
        <v>9.4557799999999997E-2</v>
      </c>
      <c r="I14187" s="7">
        <v>78.176000000000002</v>
      </c>
    </row>
    <row r="14188" spans="1:12" x14ac:dyDescent="0.25">
      <c r="A14188">
        <v>49963</v>
      </c>
      <c r="B14188" s="2">
        <v>38.786949999999997</v>
      </c>
      <c r="C14188" s="3">
        <v>879</v>
      </c>
      <c r="D14188" s="4">
        <v>26340</v>
      </c>
      <c r="E14188" t="s">
        <v>9587</v>
      </c>
      <c r="F14188" s="4" t="s">
        <v>9106</v>
      </c>
      <c r="G14188" s="5">
        <v>560</v>
      </c>
      <c r="H14188" s="6">
        <v>0.24107139999999999</v>
      </c>
      <c r="I14188" s="7">
        <v>52.856999999999999</v>
      </c>
    </row>
    <row r="14189" spans="1:12" x14ac:dyDescent="0.25">
      <c r="A14189">
        <v>68419</v>
      </c>
      <c r="B14189" s="2">
        <v>38.786760000000001</v>
      </c>
      <c r="C14189" s="3">
        <v>272</v>
      </c>
      <c r="D14189" s="4">
        <v>30700</v>
      </c>
      <c r="E14189" t="s">
        <v>2936</v>
      </c>
      <c r="F14189" s="4" t="s">
        <v>12738</v>
      </c>
      <c r="G14189" s="5">
        <v>204</v>
      </c>
      <c r="H14189" s="6">
        <v>0.1609756</v>
      </c>
      <c r="I14189" s="7">
        <v>66.695999999999998</v>
      </c>
    </row>
    <row r="14190" spans="1:12" x14ac:dyDescent="0.25">
      <c r="A14190">
        <v>43953</v>
      </c>
      <c r="B14190" s="2">
        <v>38.784680000000002</v>
      </c>
      <c r="C14190" s="3">
        <v>11406</v>
      </c>
      <c r="D14190" s="4">
        <v>48260</v>
      </c>
      <c r="E14190" t="s">
        <v>8478</v>
      </c>
      <c r="F14190" s="4" t="s">
        <v>8295</v>
      </c>
      <c r="G14190" s="5">
        <v>8494</v>
      </c>
      <c r="H14190" s="6">
        <v>0.21730430000000001</v>
      </c>
      <c r="I14190" s="7">
        <v>56.96</v>
      </c>
      <c r="J14190" s="2">
        <v>43.5</v>
      </c>
      <c r="K14190">
        <v>2</v>
      </c>
    </row>
    <row r="14191" spans="1:12" x14ac:dyDescent="0.25">
      <c r="A14191">
        <v>98943</v>
      </c>
      <c r="B14191" s="2">
        <v>38.782510000000002</v>
      </c>
      <c r="C14191" s="3">
        <v>827</v>
      </c>
      <c r="D14191" s="4">
        <v>21260</v>
      </c>
      <c r="E14191" t="s">
        <v>16528</v>
      </c>
      <c r="F14191" s="4" t="s">
        <v>16344</v>
      </c>
      <c r="G14191" s="5">
        <v>565</v>
      </c>
      <c r="H14191" s="6">
        <v>0.1943463</v>
      </c>
      <c r="I14191" s="7">
        <v>60.926000000000002</v>
      </c>
    </row>
    <row r="14192" spans="1:12" x14ac:dyDescent="0.25">
      <c r="A14192">
        <v>11354</v>
      </c>
      <c r="B14192" s="2">
        <v>38.77187</v>
      </c>
      <c r="C14192" s="3">
        <v>56432</v>
      </c>
      <c r="D14192" s="4">
        <v>35620</v>
      </c>
      <c r="E14192" t="s">
        <v>1902</v>
      </c>
      <c r="F14192" s="4" t="s">
        <v>1280</v>
      </c>
      <c r="G14192" s="5">
        <v>43856</v>
      </c>
      <c r="H14192" s="6">
        <v>0.25348290000000001</v>
      </c>
      <c r="I14192" s="7">
        <v>50.706000000000003</v>
      </c>
      <c r="J14192" s="2">
        <v>29</v>
      </c>
      <c r="K14192">
        <v>15</v>
      </c>
      <c r="L14192" s="2">
        <v>4.3</v>
      </c>
    </row>
    <row r="14193" spans="1:12" x14ac:dyDescent="0.25">
      <c r="A14193">
        <v>39740</v>
      </c>
      <c r="B14193" s="2">
        <v>38.760489999999997</v>
      </c>
      <c r="C14193" s="3">
        <v>5635</v>
      </c>
      <c r="D14193" s="4">
        <v>18060</v>
      </c>
      <c r="E14193" t="s">
        <v>2838</v>
      </c>
      <c r="F14193" s="4" t="s">
        <v>7633</v>
      </c>
      <c r="G14193" s="5">
        <v>3729</v>
      </c>
      <c r="H14193" s="6">
        <v>0.16411909999999999</v>
      </c>
      <c r="I14193" s="7">
        <v>66.135999999999996</v>
      </c>
      <c r="J14193" s="2">
        <v>52.333300000000001</v>
      </c>
      <c r="K14193">
        <v>3</v>
      </c>
    </row>
    <row r="14194" spans="1:12" x14ac:dyDescent="0.25">
      <c r="A14194">
        <v>54817</v>
      </c>
      <c r="B14194" s="2">
        <v>38.759169999999997</v>
      </c>
      <c r="C14194" s="3">
        <v>2122</v>
      </c>
      <c r="E14194" t="s">
        <v>7411</v>
      </c>
      <c r="F14194" s="4" t="s">
        <v>10031</v>
      </c>
      <c r="G14194" s="5">
        <v>1769</v>
      </c>
      <c r="H14194" s="6">
        <v>0.21650649999999999</v>
      </c>
      <c r="I14194" s="7">
        <v>57.082999999999998</v>
      </c>
      <c r="J14194" s="2">
        <v>30</v>
      </c>
      <c r="K14194">
        <v>1</v>
      </c>
    </row>
    <row r="14195" spans="1:12" x14ac:dyDescent="0.25">
      <c r="A14195">
        <v>85139</v>
      </c>
      <c r="B14195" s="2">
        <v>38.755960000000002</v>
      </c>
      <c r="C14195" s="3">
        <v>18073</v>
      </c>
      <c r="D14195" s="4">
        <v>38060</v>
      </c>
      <c r="E14195" t="s">
        <v>14970</v>
      </c>
      <c r="F14195" s="4" t="s">
        <v>14962</v>
      </c>
      <c r="G14195" s="5">
        <v>11642</v>
      </c>
      <c r="H14195" s="6">
        <v>0.19625529999999999</v>
      </c>
      <c r="I14195" s="7">
        <v>60.581000000000003</v>
      </c>
    </row>
    <row r="14196" spans="1:12" x14ac:dyDescent="0.25">
      <c r="A14196">
        <v>27950</v>
      </c>
      <c r="B14196" s="2">
        <v>38.752800000000001</v>
      </c>
      <c r="C14196" s="3">
        <v>2125</v>
      </c>
      <c r="D14196" s="4">
        <v>47260</v>
      </c>
      <c r="E14196" t="s">
        <v>5830</v>
      </c>
      <c r="F14196" s="4" t="s">
        <v>5642</v>
      </c>
      <c r="G14196" s="5">
        <v>1560</v>
      </c>
      <c r="H14196" s="6">
        <v>0.13196669999999999</v>
      </c>
      <c r="I14196" s="7">
        <v>71.688999999999993</v>
      </c>
    </row>
    <row r="14197" spans="1:12" x14ac:dyDescent="0.25">
      <c r="A14197">
        <v>97230</v>
      </c>
      <c r="B14197" s="2">
        <v>38.745640000000002</v>
      </c>
      <c r="C14197" s="3">
        <v>40997</v>
      </c>
      <c r="D14197" s="4">
        <v>38900</v>
      </c>
      <c r="E14197" t="s">
        <v>765</v>
      </c>
      <c r="F14197" s="4" t="s">
        <v>16170</v>
      </c>
      <c r="G14197" s="5">
        <v>28379</v>
      </c>
      <c r="H14197" s="6">
        <v>0.20856240000000001</v>
      </c>
      <c r="I14197" s="7">
        <v>58.445999999999998</v>
      </c>
      <c r="J14197" s="2">
        <v>46.956499999999998</v>
      </c>
      <c r="K14197">
        <v>23</v>
      </c>
      <c r="L14197" s="2">
        <v>84.4</v>
      </c>
    </row>
    <row r="14198" spans="1:12" x14ac:dyDescent="0.25">
      <c r="A14198">
        <v>22834</v>
      </c>
      <c r="B14198" s="2">
        <v>38.73865</v>
      </c>
      <c r="C14198" s="3">
        <v>1187</v>
      </c>
      <c r="D14198" s="4">
        <v>25500</v>
      </c>
      <c r="E14198" t="s">
        <v>4738</v>
      </c>
      <c r="F14198" s="4" t="s">
        <v>4335</v>
      </c>
      <c r="G14198" s="5">
        <v>828</v>
      </c>
      <c r="H14198" s="6">
        <v>0.30193239999999999</v>
      </c>
      <c r="I14198" s="7">
        <v>42.311</v>
      </c>
    </row>
    <row r="14199" spans="1:12" x14ac:dyDescent="0.25">
      <c r="A14199">
        <v>97019</v>
      </c>
      <c r="B14199" s="2">
        <v>38.737870000000001</v>
      </c>
      <c r="C14199" s="3">
        <v>3417</v>
      </c>
      <c r="D14199" s="4">
        <v>38900</v>
      </c>
      <c r="E14199" t="s">
        <v>16176</v>
      </c>
      <c r="F14199" s="4" t="s">
        <v>16170</v>
      </c>
      <c r="G14199" s="5">
        <v>2398</v>
      </c>
      <c r="H14199" s="6">
        <v>0.2097581</v>
      </c>
      <c r="I14199" s="7">
        <v>58.238999999999997</v>
      </c>
      <c r="J14199" s="2">
        <v>37.5</v>
      </c>
      <c r="K14199">
        <v>2</v>
      </c>
    </row>
    <row r="14200" spans="1:12" x14ac:dyDescent="0.25">
      <c r="A14200">
        <v>89301</v>
      </c>
      <c r="B14200" s="2">
        <v>38.7361</v>
      </c>
      <c r="C14200" s="3">
        <v>7190</v>
      </c>
      <c r="E14200" t="s">
        <v>9948</v>
      </c>
      <c r="F14200" s="4" t="s">
        <v>15318</v>
      </c>
      <c r="G14200" s="5">
        <v>5017</v>
      </c>
      <c r="H14200" s="6">
        <v>0.1311541</v>
      </c>
      <c r="I14200" s="7">
        <v>71.814999999999998</v>
      </c>
      <c r="J14200" s="2">
        <v>41</v>
      </c>
      <c r="K14200">
        <v>1</v>
      </c>
    </row>
    <row r="14201" spans="1:12" x14ac:dyDescent="0.25">
      <c r="A14201">
        <v>81044</v>
      </c>
      <c r="B14201" s="2">
        <v>38.734850000000002</v>
      </c>
      <c r="C14201" s="3">
        <v>305</v>
      </c>
      <c r="E14201" t="s">
        <v>13409</v>
      </c>
      <c r="F14201" s="4" t="s">
        <v>14477</v>
      </c>
      <c r="G14201" s="5">
        <v>211</v>
      </c>
      <c r="H14201" s="6">
        <v>0.1226415</v>
      </c>
      <c r="I14201" s="7">
        <v>73.281000000000006</v>
      </c>
    </row>
    <row r="14202" spans="1:12" x14ac:dyDescent="0.25">
      <c r="A14202">
        <v>68831</v>
      </c>
      <c r="B14202" s="2">
        <v>38.734670000000001</v>
      </c>
      <c r="C14202" s="3">
        <v>713</v>
      </c>
      <c r="D14202" s="4">
        <v>24260</v>
      </c>
      <c r="E14202" t="s">
        <v>12856</v>
      </c>
      <c r="F14202" s="4" t="s">
        <v>12738</v>
      </c>
      <c r="G14202" s="5">
        <v>536</v>
      </c>
      <c r="H14202" s="6">
        <v>0.1753731</v>
      </c>
      <c r="I14202" s="7">
        <v>64.167000000000002</v>
      </c>
    </row>
    <row r="14203" spans="1:12" x14ac:dyDescent="0.25">
      <c r="A14203">
        <v>95310</v>
      </c>
      <c r="B14203" s="2">
        <v>38.734160000000003</v>
      </c>
      <c r="C14203" s="3">
        <v>1934</v>
      </c>
      <c r="D14203" s="4">
        <v>43760</v>
      </c>
      <c r="E14203" t="s">
        <v>1240</v>
      </c>
      <c r="F14203" s="4" t="s">
        <v>15368</v>
      </c>
      <c r="G14203" s="5">
        <v>1565</v>
      </c>
      <c r="H14203" s="6">
        <v>0.22477649999999999</v>
      </c>
      <c r="I14203" s="7">
        <v>55.625</v>
      </c>
    </row>
    <row r="14204" spans="1:12" x14ac:dyDescent="0.25">
      <c r="A14204">
        <v>32043</v>
      </c>
      <c r="B14204" s="2">
        <v>38.729660000000003</v>
      </c>
      <c r="C14204" s="3">
        <v>24670</v>
      </c>
      <c r="D14204" s="4">
        <v>27260</v>
      </c>
      <c r="E14204" t="s">
        <v>6695</v>
      </c>
      <c r="F14204" s="4" t="s">
        <v>6689</v>
      </c>
      <c r="G14204" s="5">
        <v>17243</v>
      </c>
      <c r="H14204" s="6">
        <v>0.1859777</v>
      </c>
      <c r="I14204" s="7">
        <v>62.328000000000003</v>
      </c>
      <c r="J14204" s="2">
        <v>44.625</v>
      </c>
      <c r="K14204">
        <v>8</v>
      </c>
    </row>
    <row r="14205" spans="1:12" x14ac:dyDescent="0.25">
      <c r="A14205">
        <v>54656</v>
      </c>
      <c r="B14205" s="2">
        <v>38.722650000000002</v>
      </c>
      <c r="C14205" s="3">
        <v>17437</v>
      </c>
      <c r="E14205" t="s">
        <v>1545</v>
      </c>
      <c r="F14205" s="4" t="s">
        <v>10031</v>
      </c>
      <c r="G14205" s="5">
        <v>12069</v>
      </c>
      <c r="H14205" s="6">
        <v>0.19378619999999999</v>
      </c>
      <c r="I14205" s="7">
        <v>60.973999999999997</v>
      </c>
      <c r="J14205" s="2">
        <v>57.375</v>
      </c>
      <c r="K14205">
        <v>8</v>
      </c>
    </row>
    <row r="14206" spans="1:12" x14ac:dyDescent="0.25">
      <c r="A14206">
        <v>75446</v>
      </c>
      <c r="B14206" s="2">
        <v>38.719180000000001</v>
      </c>
      <c r="C14206" s="3">
        <v>3487</v>
      </c>
      <c r="E14206" t="s">
        <v>3684</v>
      </c>
      <c r="F14206" s="4" t="s">
        <v>13752</v>
      </c>
      <c r="G14206" s="5">
        <v>2430</v>
      </c>
      <c r="H14206" s="6">
        <v>0.16783219999999999</v>
      </c>
      <c r="I14206" s="7">
        <v>65.456999999999994</v>
      </c>
      <c r="J14206" s="2">
        <v>78</v>
      </c>
      <c r="K14206">
        <v>1</v>
      </c>
    </row>
    <row r="14207" spans="1:12" x14ac:dyDescent="0.25">
      <c r="A14207">
        <v>56484</v>
      </c>
      <c r="B14207" s="2">
        <v>38.71801</v>
      </c>
      <c r="C14207" s="3">
        <v>3408</v>
      </c>
      <c r="D14207" s="4">
        <v>14660</v>
      </c>
      <c r="E14207" t="s">
        <v>5497</v>
      </c>
      <c r="F14207" s="4" t="s">
        <v>10428</v>
      </c>
      <c r="G14207" s="5">
        <v>2447</v>
      </c>
      <c r="H14207" s="6">
        <v>0.24642420000000001</v>
      </c>
      <c r="I14207" s="7">
        <v>51.875</v>
      </c>
    </row>
    <row r="14208" spans="1:12" x14ac:dyDescent="0.25">
      <c r="A14208">
        <v>59632</v>
      </c>
      <c r="B14208" s="2">
        <v>38.717059999999996</v>
      </c>
      <c r="C14208" s="3">
        <v>2178</v>
      </c>
      <c r="D14208" s="4">
        <v>25740</v>
      </c>
      <c r="E14208" t="s">
        <v>11423</v>
      </c>
      <c r="F14208" s="4" t="s">
        <v>11278</v>
      </c>
      <c r="G14208" s="5">
        <v>1514</v>
      </c>
      <c r="H14208" s="6">
        <v>0.1690885</v>
      </c>
      <c r="I14208" s="7">
        <v>65.238</v>
      </c>
      <c r="J14208" s="2">
        <v>54.8</v>
      </c>
      <c r="K14208">
        <v>5</v>
      </c>
    </row>
    <row r="14209" spans="1:12" x14ac:dyDescent="0.25">
      <c r="A14209">
        <v>46254</v>
      </c>
      <c r="B14209" s="2">
        <v>38.711399999999998</v>
      </c>
      <c r="C14209" s="3">
        <v>38256</v>
      </c>
      <c r="D14209" s="4">
        <v>26900</v>
      </c>
      <c r="E14209" t="s">
        <v>8839</v>
      </c>
      <c r="F14209" s="4" t="s">
        <v>8800</v>
      </c>
      <c r="G14209" s="5">
        <v>22138</v>
      </c>
      <c r="H14209" s="6">
        <v>0.29179280000000002</v>
      </c>
      <c r="I14209" s="7">
        <v>44.033000000000001</v>
      </c>
      <c r="J14209" s="2">
        <v>39.933300000000003</v>
      </c>
      <c r="K14209">
        <v>15</v>
      </c>
      <c r="L14209" s="2">
        <v>50.6</v>
      </c>
    </row>
    <row r="14210" spans="1:12" x14ac:dyDescent="0.25">
      <c r="A14210">
        <v>56735</v>
      </c>
      <c r="B14210" s="2">
        <v>38.705959999999997</v>
      </c>
      <c r="C14210" s="3">
        <v>838</v>
      </c>
      <c r="E14210" t="s">
        <v>176</v>
      </c>
      <c r="F14210" s="4" t="s">
        <v>10428</v>
      </c>
      <c r="G14210" s="5">
        <v>597</v>
      </c>
      <c r="H14210" s="6">
        <v>0.19095480000000001</v>
      </c>
      <c r="I14210" s="7">
        <v>61.457999999999998</v>
      </c>
      <c r="J14210" s="2">
        <v>76</v>
      </c>
      <c r="K14210">
        <v>1</v>
      </c>
    </row>
    <row r="14211" spans="1:12" x14ac:dyDescent="0.25">
      <c r="A14211">
        <v>25446</v>
      </c>
      <c r="B14211" s="2">
        <v>38.705539999999999</v>
      </c>
      <c r="C14211" s="3">
        <v>1947</v>
      </c>
      <c r="D14211" s="4">
        <v>47900</v>
      </c>
      <c r="E14211" t="s">
        <v>5342</v>
      </c>
      <c r="F14211" s="4" t="s">
        <v>5144</v>
      </c>
      <c r="G14211" s="5">
        <v>1169</v>
      </c>
      <c r="H14211" s="6">
        <v>0.14285709999999999</v>
      </c>
      <c r="I14211" s="7">
        <v>69.766000000000005</v>
      </c>
    </row>
    <row r="14212" spans="1:12" x14ac:dyDescent="0.25">
      <c r="A14212">
        <v>65048</v>
      </c>
      <c r="B14212" s="2">
        <v>38.705240000000003</v>
      </c>
      <c r="C14212" s="3">
        <v>128</v>
      </c>
      <c r="D14212" s="4">
        <v>27620</v>
      </c>
      <c r="E14212" t="s">
        <v>12355</v>
      </c>
      <c r="F14212" s="4" t="s">
        <v>12102</v>
      </c>
      <c r="G14212" s="5">
        <v>79</v>
      </c>
      <c r="H14212" s="6">
        <v>0.25</v>
      </c>
      <c r="I14212" s="7">
        <v>51.25</v>
      </c>
    </row>
    <row r="14213" spans="1:12" x14ac:dyDescent="0.25">
      <c r="A14213">
        <v>24440</v>
      </c>
      <c r="B14213" s="2">
        <v>38.704740000000001</v>
      </c>
      <c r="C14213" s="3">
        <v>3079</v>
      </c>
      <c r="D14213" s="4">
        <v>44420</v>
      </c>
      <c r="E14213" t="s">
        <v>481</v>
      </c>
      <c r="F14213" s="4" t="s">
        <v>4335</v>
      </c>
      <c r="G14213" s="5">
        <v>1998</v>
      </c>
      <c r="H14213" s="6">
        <v>0.19069069999999999</v>
      </c>
      <c r="I14213" s="7">
        <v>61.496000000000002</v>
      </c>
      <c r="J14213" s="2">
        <v>71</v>
      </c>
      <c r="K14213">
        <v>1</v>
      </c>
    </row>
    <row r="14214" spans="1:12" x14ac:dyDescent="0.25">
      <c r="A14214">
        <v>52347</v>
      </c>
      <c r="B14214" s="2">
        <v>38.703989999999997</v>
      </c>
      <c r="C14214" s="3">
        <v>1511</v>
      </c>
      <c r="E14214" t="s">
        <v>2894</v>
      </c>
      <c r="F14214" s="4" t="s">
        <v>9593</v>
      </c>
      <c r="G14214" s="5">
        <v>1108</v>
      </c>
      <c r="H14214" s="6">
        <v>0.13086639999999999</v>
      </c>
      <c r="I14214" s="7">
        <v>71.832999999999998</v>
      </c>
    </row>
    <row r="14215" spans="1:12" x14ac:dyDescent="0.25">
      <c r="A14215">
        <v>35769</v>
      </c>
      <c r="B14215" s="2">
        <v>38.702100000000002</v>
      </c>
      <c r="C14215" s="3">
        <v>9642</v>
      </c>
      <c r="D14215" s="4">
        <v>42460</v>
      </c>
      <c r="E14215" t="s">
        <v>7147</v>
      </c>
      <c r="F14215" s="4" t="s">
        <v>7027</v>
      </c>
      <c r="G14215" s="5">
        <v>6815</v>
      </c>
      <c r="H14215" s="6">
        <v>0.23198830000000001</v>
      </c>
      <c r="I14215" s="7">
        <v>54.356000000000002</v>
      </c>
      <c r="J14215" s="2">
        <v>75</v>
      </c>
      <c r="K14215">
        <v>1</v>
      </c>
    </row>
    <row r="14216" spans="1:12" x14ac:dyDescent="0.25">
      <c r="A14216">
        <v>1256</v>
      </c>
      <c r="B14216" s="2">
        <v>38.700339999999997</v>
      </c>
      <c r="C14216" s="3">
        <v>703</v>
      </c>
      <c r="D14216" s="4">
        <v>38340</v>
      </c>
      <c r="E14216" t="s">
        <v>101</v>
      </c>
      <c r="F14216" s="4" t="s">
        <v>21</v>
      </c>
      <c r="G14216" s="5">
        <v>513</v>
      </c>
      <c r="H14216" s="6">
        <v>0.1828794</v>
      </c>
      <c r="I14216" s="7">
        <v>62.841000000000001</v>
      </c>
    </row>
    <row r="14217" spans="1:12" x14ac:dyDescent="0.25">
      <c r="A14217">
        <v>72753</v>
      </c>
      <c r="B14217" s="2">
        <v>38.69894</v>
      </c>
      <c r="C14217" s="3">
        <v>7993</v>
      </c>
      <c r="D14217" s="4">
        <v>22220</v>
      </c>
      <c r="E14217" t="s">
        <v>13434</v>
      </c>
      <c r="F14217" s="4" t="s">
        <v>13183</v>
      </c>
      <c r="G14217" s="5">
        <v>5342</v>
      </c>
      <c r="H14217" s="6">
        <v>0.16828899999999999</v>
      </c>
      <c r="I14217" s="7">
        <v>65.361999999999995</v>
      </c>
      <c r="J14217" s="2">
        <v>64</v>
      </c>
      <c r="K14217">
        <v>1</v>
      </c>
    </row>
    <row r="14218" spans="1:12" x14ac:dyDescent="0.25">
      <c r="A14218">
        <v>83123</v>
      </c>
      <c r="B14218" s="2">
        <v>38.697560000000003</v>
      </c>
      <c r="C14218" s="3">
        <v>662</v>
      </c>
      <c r="E14218" t="s">
        <v>14721</v>
      </c>
      <c r="F14218" s="4" t="s">
        <v>14657</v>
      </c>
      <c r="G14218" s="5">
        <v>425</v>
      </c>
      <c r="H14218" s="6">
        <v>6.80751E-2</v>
      </c>
      <c r="I14218" s="7">
        <v>82.679000000000002</v>
      </c>
    </row>
    <row r="14219" spans="1:12" x14ac:dyDescent="0.25">
      <c r="A14219">
        <v>28905</v>
      </c>
      <c r="B14219" s="2">
        <v>38.696959999999997</v>
      </c>
      <c r="C14219" s="3">
        <v>3176</v>
      </c>
      <c r="E14219" t="s">
        <v>3482</v>
      </c>
      <c r="F14219" s="4" t="s">
        <v>5642</v>
      </c>
      <c r="G14219" s="5">
        <v>2095</v>
      </c>
      <c r="H14219" s="6">
        <v>0.2295943</v>
      </c>
      <c r="I14219" s="7">
        <v>54.765999999999998</v>
      </c>
    </row>
    <row r="14220" spans="1:12" x14ac:dyDescent="0.25">
      <c r="A14220">
        <v>96780</v>
      </c>
      <c r="B14220" s="2">
        <v>38.69632</v>
      </c>
      <c r="C14220" s="3">
        <v>813</v>
      </c>
      <c r="D14220" s="4">
        <v>25900</v>
      </c>
      <c r="E14220" t="s">
        <v>16157</v>
      </c>
      <c r="F14220" s="4" t="s">
        <v>16099</v>
      </c>
      <c r="G14220" s="5">
        <v>569</v>
      </c>
      <c r="H14220" s="6">
        <v>0.1491228</v>
      </c>
      <c r="I14220" s="7">
        <v>68.671999999999997</v>
      </c>
    </row>
    <row r="14221" spans="1:12" x14ac:dyDescent="0.25">
      <c r="A14221">
        <v>15020</v>
      </c>
      <c r="B14221" s="2">
        <v>38.69614</v>
      </c>
      <c r="C14221" s="3">
        <v>237</v>
      </c>
      <c r="D14221" s="4">
        <v>38300</v>
      </c>
      <c r="E14221" t="s">
        <v>3016</v>
      </c>
      <c r="F14221" s="4" t="s">
        <v>3003</v>
      </c>
      <c r="G14221" s="5">
        <v>182</v>
      </c>
      <c r="H14221" s="6">
        <v>0.16393440000000001</v>
      </c>
      <c r="I14221" s="7">
        <v>66.111000000000004</v>
      </c>
    </row>
    <row r="14222" spans="1:12" x14ac:dyDescent="0.25">
      <c r="A14222">
        <v>31097</v>
      </c>
      <c r="B14222" s="2">
        <v>38.695880000000002</v>
      </c>
      <c r="C14222" s="3">
        <v>1246</v>
      </c>
      <c r="D14222" s="4">
        <v>45580</v>
      </c>
      <c r="E14222" t="s">
        <v>6592</v>
      </c>
      <c r="F14222" s="4" t="s">
        <v>6363</v>
      </c>
      <c r="G14222" s="5">
        <v>906</v>
      </c>
      <c r="H14222" s="6">
        <v>0.10706400000000001</v>
      </c>
      <c r="I14222" s="7">
        <v>75.938000000000002</v>
      </c>
    </row>
    <row r="14223" spans="1:12" x14ac:dyDescent="0.25">
      <c r="A14223">
        <v>87931</v>
      </c>
      <c r="B14223" s="2">
        <v>38.695509999999999</v>
      </c>
      <c r="C14223" s="3">
        <v>634</v>
      </c>
      <c r="E14223" t="s">
        <v>15258</v>
      </c>
      <c r="F14223" s="4" t="s">
        <v>15124</v>
      </c>
      <c r="G14223" s="5">
        <v>634</v>
      </c>
      <c r="H14223" s="6">
        <v>0.19370080000000001</v>
      </c>
      <c r="I14223" s="7">
        <v>60.966000000000001</v>
      </c>
    </row>
    <row r="14224" spans="1:12" x14ac:dyDescent="0.25">
      <c r="A14224">
        <v>58788</v>
      </c>
      <c r="B14224" s="2">
        <v>38.695160000000001</v>
      </c>
      <c r="C14224" s="3">
        <v>1167</v>
      </c>
      <c r="D14224" s="4">
        <v>33500</v>
      </c>
      <c r="E14224" t="s">
        <v>11265</v>
      </c>
      <c r="F14224" s="4" t="s">
        <v>11069</v>
      </c>
      <c r="G14224" s="5">
        <v>824</v>
      </c>
      <c r="H14224" s="6">
        <v>0.18082519999999999</v>
      </c>
      <c r="I14224" s="7">
        <v>63.19</v>
      </c>
    </row>
    <row r="14225" spans="1:11" x14ac:dyDescent="0.25">
      <c r="A14225">
        <v>86046</v>
      </c>
      <c r="B14225" s="2">
        <v>38.693950000000001</v>
      </c>
      <c r="C14225" s="3">
        <v>6227</v>
      </c>
      <c r="D14225" s="4">
        <v>22380</v>
      </c>
      <c r="E14225" t="s">
        <v>6250</v>
      </c>
      <c r="F14225" s="4" t="s">
        <v>14962</v>
      </c>
      <c r="G14225" s="5">
        <v>4241</v>
      </c>
      <c r="H14225" s="6">
        <v>0.2280123</v>
      </c>
      <c r="I14225" s="7">
        <v>55.031999999999996</v>
      </c>
      <c r="J14225" s="2">
        <v>36</v>
      </c>
      <c r="K14225">
        <v>1</v>
      </c>
    </row>
    <row r="14226" spans="1:11" x14ac:dyDescent="0.25">
      <c r="A14226">
        <v>88041</v>
      </c>
      <c r="B14226" s="2">
        <v>38.692720000000001</v>
      </c>
      <c r="C14226" s="3">
        <v>1167</v>
      </c>
      <c r="D14226" s="4">
        <v>43500</v>
      </c>
      <c r="E14226" t="s">
        <v>344</v>
      </c>
      <c r="F14226" s="4" t="s">
        <v>15124</v>
      </c>
      <c r="G14226" s="5">
        <v>867</v>
      </c>
      <c r="H14226" s="6">
        <v>0.30299540000000003</v>
      </c>
      <c r="I14226" s="7">
        <v>42.070999999999998</v>
      </c>
    </row>
    <row r="14227" spans="1:11" x14ac:dyDescent="0.25">
      <c r="A14227">
        <v>38053</v>
      </c>
      <c r="B14227" s="2">
        <v>38.687959999999997</v>
      </c>
      <c r="C14227" s="3">
        <v>28450</v>
      </c>
      <c r="D14227" s="4">
        <v>32820</v>
      </c>
      <c r="E14227" t="s">
        <v>1563</v>
      </c>
      <c r="F14227" s="4" t="s">
        <v>7348</v>
      </c>
      <c r="G14227" s="5">
        <v>19049</v>
      </c>
      <c r="H14227" s="6">
        <v>0.17900260000000001</v>
      </c>
      <c r="I14227" s="7">
        <v>63.497</v>
      </c>
      <c r="J14227" s="2">
        <v>53.8</v>
      </c>
      <c r="K14227">
        <v>5</v>
      </c>
    </row>
    <row r="14228" spans="1:11" x14ac:dyDescent="0.25">
      <c r="A14228">
        <v>29664</v>
      </c>
      <c r="B14228" s="2">
        <v>38.683030000000002</v>
      </c>
      <c r="C14228" s="3">
        <v>2088</v>
      </c>
      <c r="D14228" s="4">
        <v>42860</v>
      </c>
      <c r="E14228" t="s">
        <v>6305</v>
      </c>
      <c r="F14228" s="4" t="s">
        <v>6130</v>
      </c>
      <c r="G14228" s="5">
        <v>1547</v>
      </c>
      <c r="H14228" s="6">
        <v>0.22559789999999999</v>
      </c>
      <c r="I14228" s="7">
        <v>55.444000000000003</v>
      </c>
      <c r="J14228" s="2">
        <v>22</v>
      </c>
      <c r="K14228">
        <v>1</v>
      </c>
    </row>
    <row r="14229" spans="1:11" x14ac:dyDescent="0.25">
      <c r="A14229">
        <v>33770</v>
      </c>
      <c r="B14229" s="2">
        <v>38.678199999999997</v>
      </c>
      <c r="C14229" s="3">
        <v>24707</v>
      </c>
      <c r="D14229" s="4">
        <v>45300</v>
      </c>
      <c r="E14229" t="s">
        <v>6922</v>
      </c>
      <c r="F14229" s="4" t="s">
        <v>6689</v>
      </c>
      <c r="G14229" s="5">
        <v>18628</v>
      </c>
      <c r="H14229" s="6">
        <v>0.2375456</v>
      </c>
      <c r="I14229" s="7">
        <v>53.372999999999998</v>
      </c>
      <c r="J14229" s="2">
        <v>52</v>
      </c>
      <c r="K14229">
        <v>5</v>
      </c>
    </row>
    <row r="14230" spans="1:11" x14ac:dyDescent="0.25">
      <c r="A14230">
        <v>93644</v>
      </c>
      <c r="B14230" s="2">
        <v>38.672350000000002</v>
      </c>
      <c r="C14230" s="3">
        <v>7434</v>
      </c>
      <c r="D14230" s="4">
        <v>31460</v>
      </c>
      <c r="E14230" t="s">
        <v>1514</v>
      </c>
      <c r="F14230" s="4" t="s">
        <v>15368</v>
      </c>
      <c r="G14230" s="5">
        <v>5823</v>
      </c>
      <c r="H14230" s="6">
        <v>0.23025409999999999</v>
      </c>
      <c r="I14230" s="7">
        <v>54.63</v>
      </c>
      <c r="J14230" s="2">
        <v>42.25</v>
      </c>
      <c r="K14230">
        <v>4</v>
      </c>
    </row>
    <row r="14231" spans="1:11" x14ac:dyDescent="0.25">
      <c r="A14231">
        <v>79079</v>
      </c>
      <c r="B14231" s="2">
        <v>38.670529999999999</v>
      </c>
      <c r="C14231" s="3">
        <v>2463</v>
      </c>
      <c r="E14231" t="s">
        <v>13612</v>
      </c>
      <c r="F14231" s="4" t="s">
        <v>13752</v>
      </c>
      <c r="G14231" s="5">
        <v>1764</v>
      </c>
      <c r="H14231" s="6">
        <v>0.19716710000000001</v>
      </c>
      <c r="I14231" s="7">
        <v>60.347000000000001</v>
      </c>
      <c r="J14231" s="2">
        <v>74</v>
      </c>
      <c r="K14231">
        <v>1</v>
      </c>
    </row>
    <row r="14232" spans="1:11" x14ac:dyDescent="0.25">
      <c r="A14232">
        <v>61068</v>
      </c>
      <c r="B14232" s="2">
        <v>38.6678</v>
      </c>
      <c r="C14232" s="3">
        <v>14916</v>
      </c>
      <c r="D14232" s="4">
        <v>40300</v>
      </c>
      <c r="E14232" t="s">
        <v>4724</v>
      </c>
      <c r="F14232" s="4" t="s">
        <v>11490</v>
      </c>
      <c r="G14232" s="5">
        <v>9642</v>
      </c>
      <c r="H14232" s="6">
        <v>0.19257489999999999</v>
      </c>
      <c r="I14232" s="7">
        <v>61.136000000000003</v>
      </c>
      <c r="J14232" s="2">
        <v>53.125</v>
      </c>
      <c r="K14232">
        <v>8</v>
      </c>
    </row>
    <row r="14233" spans="1:11" x14ac:dyDescent="0.25">
      <c r="A14233">
        <v>57382</v>
      </c>
      <c r="B14233" s="2">
        <v>38.665230000000001</v>
      </c>
      <c r="C14233" s="3">
        <v>1529</v>
      </c>
      <c r="E14233" t="s">
        <v>10964</v>
      </c>
      <c r="F14233" s="4" t="s">
        <v>10877</v>
      </c>
      <c r="G14233" s="5">
        <v>1115</v>
      </c>
      <c r="H14233" s="6">
        <v>0.18385650000000001</v>
      </c>
      <c r="I14233" s="7">
        <v>62.639000000000003</v>
      </c>
      <c r="J14233" s="2">
        <v>62.5</v>
      </c>
      <c r="K14233">
        <v>2</v>
      </c>
    </row>
    <row r="14234" spans="1:11" x14ac:dyDescent="0.25">
      <c r="A14234">
        <v>68770</v>
      </c>
      <c r="B14234" s="2">
        <v>38.66469</v>
      </c>
      <c r="C14234" s="3">
        <v>1605</v>
      </c>
      <c r="D14234" s="4">
        <v>43580</v>
      </c>
      <c r="E14234" t="s">
        <v>12840</v>
      </c>
      <c r="F14234" s="4" t="s">
        <v>12738</v>
      </c>
      <c r="G14234" s="5">
        <v>1098</v>
      </c>
      <c r="H14234" s="6">
        <v>0.15468609999999999</v>
      </c>
      <c r="I14234" s="7">
        <v>67.679000000000002</v>
      </c>
    </row>
    <row r="14235" spans="1:11" x14ac:dyDescent="0.25">
      <c r="A14235">
        <v>80463</v>
      </c>
      <c r="B14235" s="2">
        <v>38.664400000000001</v>
      </c>
      <c r="C14235" s="3">
        <v>140</v>
      </c>
      <c r="D14235" s="4">
        <v>20780</v>
      </c>
      <c r="E14235" t="s">
        <v>14500</v>
      </c>
      <c r="F14235" s="4" t="s">
        <v>14477</v>
      </c>
      <c r="G14235" s="5">
        <v>108</v>
      </c>
      <c r="H14235" s="6">
        <v>0.26851849999999999</v>
      </c>
      <c r="I14235" s="7">
        <v>48</v>
      </c>
    </row>
    <row r="14236" spans="1:11" x14ac:dyDescent="0.25">
      <c r="A14236">
        <v>50842</v>
      </c>
      <c r="B14236" s="2">
        <v>38.664360000000002</v>
      </c>
      <c r="C14236" s="3">
        <v>85</v>
      </c>
      <c r="E14236" t="s">
        <v>1285</v>
      </c>
      <c r="F14236" s="4" t="s">
        <v>9593</v>
      </c>
      <c r="G14236" s="5">
        <v>59</v>
      </c>
      <c r="H14236" s="6">
        <v>8.3333299999999999E-2</v>
      </c>
      <c r="I14236" s="7">
        <v>80</v>
      </c>
    </row>
    <row r="14237" spans="1:11" x14ac:dyDescent="0.25">
      <c r="A14237">
        <v>95456</v>
      </c>
      <c r="B14237" s="2">
        <v>38.664230000000003</v>
      </c>
      <c r="C14237" s="3">
        <v>600</v>
      </c>
      <c r="D14237" s="4">
        <v>46380</v>
      </c>
      <c r="E14237" t="s">
        <v>6269</v>
      </c>
      <c r="F14237" s="4" t="s">
        <v>15368</v>
      </c>
      <c r="G14237" s="5">
        <v>467</v>
      </c>
      <c r="H14237" s="6">
        <v>0.29487180000000002</v>
      </c>
      <c r="I14237" s="7">
        <v>43.438000000000002</v>
      </c>
      <c r="J14237" s="2">
        <v>32</v>
      </c>
      <c r="K14237">
        <v>1</v>
      </c>
    </row>
    <row r="14238" spans="1:11" x14ac:dyDescent="0.25">
      <c r="A14238">
        <v>47320</v>
      </c>
      <c r="B14238" s="2">
        <v>38.663420000000002</v>
      </c>
      <c r="C14238" s="3">
        <v>3957</v>
      </c>
      <c r="D14238" s="4">
        <v>34620</v>
      </c>
      <c r="E14238" t="s">
        <v>1168</v>
      </c>
      <c r="F14238" s="4" t="s">
        <v>8800</v>
      </c>
      <c r="G14238" s="5">
        <v>2940</v>
      </c>
      <c r="H14238" s="6">
        <v>0.19177150000000001</v>
      </c>
      <c r="I14238" s="7">
        <v>61.25</v>
      </c>
      <c r="J14238" s="2">
        <v>78</v>
      </c>
      <c r="K14238">
        <v>2</v>
      </c>
    </row>
    <row r="14239" spans="1:11" x14ac:dyDescent="0.25">
      <c r="A14239">
        <v>12469</v>
      </c>
      <c r="B14239" s="2">
        <v>38.662579999999998</v>
      </c>
      <c r="C14239" s="3">
        <v>707</v>
      </c>
      <c r="D14239" s="4">
        <v>10580</v>
      </c>
      <c r="E14239" t="s">
        <v>2231</v>
      </c>
      <c r="F14239" s="4" t="s">
        <v>1280</v>
      </c>
      <c r="G14239" s="5">
        <v>574</v>
      </c>
      <c r="H14239" s="6">
        <v>0.16521739999999999</v>
      </c>
      <c r="I14239" s="7">
        <v>65.832999999999998</v>
      </c>
    </row>
    <row r="14240" spans="1:11" x14ac:dyDescent="0.25">
      <c r="A14240">
        <v>94535</v>
      </c>
      <c r="B14240" s="2">
        <v>38.662010000000002</v>
      </c>
      <c r="C14240" s="3">
        <v>4543</v>
      </c>
      <c r="D14240" s="4">
        <v>46700</v>
      </c>
      <c r="E14240" t="s">
        <v>15773</v>
      </c>
      <c r="F14240" s="4" t="s">
        <v>15368</v>
      </c>
      <c r="G14240" s="5">
        <v>1809</v>
      </c>
      <c r="H14240" s="6">
        <v>0.2331492</v>
      </c>
      <c r="I14240" s="7">
        <v>54.088999999999999</v>
      </c>
      <c r="J14240" s="2">
        <v>53.5</v>
      </c>
      <c r="K14240">
        <v>4</v>
      </c>
    </row>
    <row r="14241" spans="1:11" x14ac:dyDescent="0.25">
      <c r="A14241">
        <v>16875</v>
      </c>
      <c r="B14241" s="2">
        <v>38.660850000000003</v>
      </c>
      <c r="C14241" s="3">
        <v>4263</v>
      </c>
      <c r="D14241" s="4">
        <v>44300</v>
      </c>
      <c r="E14241" t="s">
        <v>3635</v>
      </c>
      <c r="F14241" s="4" t="s">
        <v>3003</v>
      </c>
      <c r="G14241" s="5">
        <v>3010</v>
      </c>
      <c r="H14241" s="6">
        <v>0.21653939999999999</v>
      </c>
      <c r="I14241" s="7">
        <v>56.957999999999998</v>
      </c>
      <c r="J14241" s="2">
        <v>47</v>
      </c>
      <c r="K14241">
        <v>2</v>
      </c>
    </row>
    <row r="14242" spans="1:11" x14ac:dyDescent="0.25">
      <c r="A14242">
        <v>57763</v>
      </c>
      <c r="B14242" s="2">
        <v>38.660080000000001</v>
      </c>
      <c r="C14242" s="3">
        <v>293</v>
      </c>
      <c r="E14242" t="s">
        <v>11053</v>
      </c>
      <c r="F14242" s="4" t="s">
        <v>10877</v>
      </c>
      <c r="G14242" s="5">
        <v>230</v>
      </c>
      <c r="H14242" s="6">
        <v>0.1434783</v>
      </c>
      <c r="I14242" s="7">
        <v>69.582999999999998</v>
      </c>
    </row>
    <row r="14243" spans="1:11" x14ac:dyDescent="0.25">
      <c r="A14243">
        <v>36374</v>
      </c>
      <c r="B14243" s="2">
        <v>38.659869999999998</v>
      </c>
      <c r="C14243" s="3">
        <v>907</v>
      </c>
      <c r="D14243" s="4">
        <v>37120</v>
      </c>
      <c r="E14243" t="s">
        <v>7240</v>
      </c>
      <c r="F14243" s="4" t="s">
        <v>7027</v>
      </c>
      <c r="G14243" s="5">
        <v>637</v>
      </c>
      <c r="H14243" s="6">
        <v>0.2182104</v>
      </c>
      <c r="I14243" s="7">
        <v>56.667000000000002</v>
      </c>
    </row>
    <row r="14244" spans="1:11" x14ac:dyDescent="0.25">
      <c r="A14244">
        <v>28315</v>
      </c>
      <c r="B14244" s="2">
        <v>38.657739999999997</v>
      </c>
      <c r="C14244" s="3">
        <v>12748</v>
      </c>
      <c r="D14244" s="4">
        <v>38240</v>
      </c>
      <c r="E14244" t="s">
        <v>4459</v>
      </c>
      <c r="F14244" s="4" t="s">
        <v>5642</v>
      </c>
      <c r="G14244" s="5">
        <v>8253</v>
      </c>
      <c r="H14244" s="6">
        <v>0.22937109999999999</v>
      </c>
      <c r="I14244" s="7">
        <v>54.734000000000002</v>
      </c>
      <c r="J14244" s="2">
        <v>45.333300000000001</v>
      </c>
      <c r="K14244">
        <v>3</v>
      </c>
    </row>
    <row r="14245" spans="1:11" x14ac:dyDescent="0.25">
      <c r="A14245">
        <v>99158</v>
      </c>
      <c r="B14245" s="2">
        <v>38.655650000000001</v>
      </c>
      <c r="C14245" s="3">
        <v>709</v>
      </c>
      <c r="D14245" s="4">
        <v>39420</v>
      </c>
      <c r="E14245" t="s">
        <v>16578</v>
      </c>
      <c r="F14245" s="4" t="s">
        <v>16344</v>
      </c>
      <c r="G14245" s="5">
        <v>500</v>
      </c>
      <c r="H14245" s="6">
        <v>0.26347310000000002</v>
      </c>
      <c r="I14245" s="7">
        <v>48.838999999999999</v>
      </c>
    </row>
    <row r="14246" spans="1:11" x14ac:dyDescent="0.25">
      <c r="A14246">
        <v>17760</v>
      </c>
      <c r="B14246" s="2">
        <v>38.655410000000003</v>
      </c>
      <c r="C14246" s="3">
        <v>635</v>
      </c>
      <c r="D14246" s="4">
        <v>30820</v>
      </c>
      <c r="E14246" t="s">
        <v>3851</v>
      </c>
      <c r="F14246" s="4" t="s">
        <v>3003</v>
      </c>
      <c r="G14246" s="5">
        <v>470</v>
      </c>
      <c r="H14246" s="6">
        <v>0.13375799999999999</v>
      </c>
      <c r="I14246" s="7">
        <v>71.25</v>
      </c>
    </row>
    <row r="14247" spans="1:11" x14ac:dyDescent="0.25">
      <c r="A14247">
        <v>65712</v>
      </c>
      <c r="B14247" s="2">
        <v>38.653889999999997</v>
      </c>
      <c r="C14247" s="3">
        <v>8453</v>
      </c>
      <c r="E14247" t="s">
        <v>807</v>
      </c>
      <c r="F14247" s="4" t="s">
        <v>12102</v>
      </c>
      <c r="G14247" s="5">
        <v>5903</v>
      </c>
      <c r="H14247" s="6">
        <v>0.21409210000000001</v>
      </c>
      <c r="I14247" s="7">
        <v>57.366</v>
      </c>
      <c r="J14247" s="2">
        <v>60.333300000000001</v>
      </c>
      <c r="K14247">
        <v>3</v>
      </c>
    </row>
    <row r="14248" spans="1:11" x14ac:dyDescent="0.25">
      <c r="A14248">
        <v>54216</v>
      </c>
      <c r="B14248" s="2">
        <v>38.65137</v>
      </c>
      <c r="C14248" s="3">
        <v>6221</v>
      </c>
      <c r="D14248" s="4">
        <v>24580</v>
      </c>
      <c r="E14248" t="s">
        <v>10216</v>
      </c>
      <c r="F14248" s="4" t="s">
        <v>10031</v>
      </c>
      <c r="G14248" s="5">
        <v>4647</v>
      </c>
      <c r="H14248" s="6">
        <v>0.15361449999999999</v>
      </c>
      <c r="I14248" s="7">
        <v>67.813000000000002</v>
      </c>
      <c r="J14248" s="2">
        <v>57.5</v>
      </c>
      <c r="K14248">
        <v>4</v>
      </c>
    </row>
    <row r="14249" spans="1:11" x14ac:dyDescent="0.25">
      <c r="A14249">
        <v>24477</v>
      </c>
      <c r="B14249" s="2">
        <v>38.648560000000003</v>
      </c>
      <c r="C14249" s="3">
        <v>10149</v>
      </c>
      <c r="D14249" s="4">
        <v>44420</v>
      </c>
      <c r="E14249" t="s">
        <v>5082</v>
      </c>
      <c r="F14249" s="4" t="s">
        <v>4335</v>
      </c>
      <c r="G14249" s="5">
        <v>7092</v>
      </c>
      <c r="H14249" s="6">
        <v>0.17919080000000001</v>
      </c>
      <c r="I14249" s="7">
        <v>63.393000000000001</v>
      </c>
      <c r="J14249" s="2">
        <v>37</v>
      </c>
      <c r="K14249">
        <v>1</v>
      </c>
    </row>
    <row r="14250" spans="1:11" x14ac:dyDescent="0.25">
      <c r="A14250">
        <v>59027</v>
      </c>
      <c r="B14250" s="2">
        <v>38.646700000000003</v>
      </c>
      <c r="C14250" s="3">
        <v>930</v>
      </c>
      <c r="E14250" t="s">
        <v>11290</v>
      </c>
      <c r="F14250" s="4" t="s">
        <v>11278</v>
      </c>
      <c r="G14250" s="5">
        <v>662</v>
      </c>
      <c r="H14250" s="6">
        <v>0.33685799999999999</v>
      </c>
      <c r="I14250" s="7">
        <v>36.146000000000001</v>
      </c>
    </row>
    <row r="14251" spans="1:11" x14ac:dyDescent="0.25">
      <c r="A14251">
        <v>62081</v>
      </c>
      <c r="B14251" s="2">
        <v>38.646479999999997</v>
      </c>
      <c r="C14251" s="3">
        <v>354</v>
      </c>
      <c r="E14251" t="s">
        <v>8336</v>
      </c>
      <c r="F14251" s="4" t="s">
        <v>11490</v>
      </c>
      <c r="G14251" s="5">
        <v>246</v>
      </c>
      <c r="H14251" s="6">
        <v>0.2024291</v>
      </c>
      <c r="I14251" s="7">
        <v>59.375</v>
      </c>
      <c r="J14251" s="2">
        <v>64</v>
      </c>
      <c r="K14251">
        <v>1</v>
      </c>
    </row>
    <row r="14252" spans="1:11" x14ac:dyDescent="0.25">
      <c r="A14252">
        <v>60144</v>
      </c>
      <c r="B14252" s="2">
        <v>38.646410000000003</v>
      </c>
      <c r="C14252" s="3">
        <v>79</v>
      </c>
      <c r="D14252" s="4">
        <v>16980</v>
      </c>
      <c r="E14252" t="s">
        <v>11535</v>
      </c>
      <c r="F14252" s="4" t="s">
        <v>11490</v>
      </c>
      <c r="G14252" s="5">
        <v>50</v>
      </c>
      <c r="H14252" s="6">
        <v>0.18</v>
      </c>
      <c r="I14252" s="7">
        <v>63.25</v>
      </c>
      <c r="J14252" s="2">
        <v>33</v>
      </c>
      <c r="K14252">
        <v>1</v>
      </c>
    </row>
    <row r="14253" spans="1:11" x14ac:dyDescent="0.25">
      <c r="A14253">
        <v>22843</v>
      </c>
      <c r="B14253" s="2">
        <v>38.646000000000001</v>
      </c>
      <c r="C14253" s="3">
        <v>2200</v>
      </c>
      <c r="D14253" s="4">
        <v>44420</v>
      </c>
      <c r="E14253" t="s">
        <v>4743</v>
      </c>
      <c r="F14253" s="4" t="s">
        <v>4335</v>
      </c>
      <c r="G14253" s="5">
        <v>1646</v>
      </c>
      <c r="H14253" s="6">
        <v>0.1962333</v>
      </c>
      <c r="I14253" s="7">
        <v>60.444000000000003</v>
      </c>
      <c r="J14253" s="2">
        <v>60</v>
      </c>
      <c r="K14253">
        <v>1</v>
      </c>
    </row>
    <row r="14254" spans="1:11" x14ac:dyDescent="0.25">
      <c r="A14254">
        <v>54539</v>
      </c>
      <c r="B14254" s="2">
        <v>38.645359999999997</v>
      </c>
      <c r="C14254" s="3">
        <v>1238</v>
      </c>
      <c r="E14254" t="s">
        <v>10291</v>
      </c>
      <c r="F14254" s="4" t="s">
        <v>10031</v>
      </c>
      <c r="G14254" s="5">
        <v>1072</v>
      </c>
      <c r="H14254" s="6">
        <v>0.21361939999999999</v>
      </c>
      <c r="I14254" s="7">
        <v>57.438000000000002</v>
      </c>
    </row>
    <row r="14255" spans="1:11" x14ac:dyDescent="0.25">
      <c r="A14255">
        <v>77510</v>
      </c>
      <c r="B14255" s="2">
        <v>38.642679999999999</v>
      </c>
      <c r="C14255" s="3">
        <v>14532</v>
      </c>
      <c r="D14255" s="4">
        <v>26420</v>
      </c>
      <c r="E14255" t="s">
        <v>7603</v>
      </c>
      <c r="F14255" s="4" t="s">
        <v>13752</v>
      </c>
      <c r="G14255" s="5">
        <v>10109</v>
      </c>
      <c r="H14255" s="6">
        <v>0.12929070000000001</v>
      </c>
      <c r="I14255" s="7">
        <v>72.004000000000005</v>
      </c>
      <c r="J14255" s="2">
        <v>55.666699999999999</v>
      </c>
      <c r="K14255">
        <v>6</v>
      </c>
    </row>
    <row r="14256" spans="1:11" x14ac:dyDescent="0.25">
      <c r="A14256">
        <v>61834</v>
      </c>
      <c r="B14256" s="2">
        <v>38.638860000000001</v>
      </c>
      <c r="C14256" s="3">
        <v>7780</v>
      </c>
      <c r="D14256" s="4">
        <v>19180</v>
      </c>
      <c r="E14256" t="s">
        <v>655</v>
      </c>
      <c r="F14256" s="4" t="s">
        <v>11490</v>
      </c>
      <c r="G14256" s="5">
        <v>5844</v>
      </c>
      <c r="H14256" s="6">
        <v>0.1404619</v>
      </c>
      <c r="I14256" s="7">
        <v>70.061000000000007</v>
      </c>
      <c r="J14256" s="2">
        <v>62</v>
      </c>
      <c r="K14256">
        <v>4</v>
      </c>
    </row>
    <row r="14257" spans="1:12" x14ac:dyDescent="0.25">
      <c r="A14257">
        <v>77807</v>
      </c>
      <c r="B14257" s="2">
        <v>38.635820000000002</v>
      </c>
      <c r="C14257" s="3">
        <v>11255</v>
      </c>
      <c r="D14257" s="4">
        <v>17780</v>
      </c>
      <c r="E14257" t="s">
        <v>8389</v>
      </c>
      <c r="F14257" s="4" t="s">
        <v>13752</v>
      </c>
      <c r="G14257" s="5">
        <v>6859</v>
      </c>
      <c r="H14257" s="6">
        <v>0.23122899999999999</v>
      </c>
      <c r="I14257" s="7">
        <v>54.375</v>
      </c>
      <c r="J14257" s="2">
        <v>23</v>
      </c>
      <c r="K14257">
        <v>1</v>
      </c>
    </row>
    <row r="14258" spans="1:12" x14ac:dyDescent="0.25">
      <c r="A14258">
        <v>57775</v>
      </c>
      <c r="B14258" s="2">
        <v>38.634120000000003</v>
      </c>
      <c r="C14258" s="3">
        <v>398</v>
      </c>
      <c r="D14258" s="4">
        <v>39660</v>
      </c>
      <c r="E14258" t="s">
        <v>11059</v>
      </c>
      <c r="F14258" s="4" t="s">
        <v>10877</v>
      </c>
      <c r="G14258" s="5">
        <v>248</v>
      </c>
      <c r="H14258" s="6">
        <v>0.13654620000000001</v>
      </c>
      <c r="I14258" s="7">
        <v>70.734999999999999</v>
      </c>
    </row>
    <row r="14259" spans="1:12" x14ac:dyDescent="0.25">
      <c r="A14259">
        <v>55912</v>
      </c>
      <c r="B14259" s="2">
        <v>38.629530000000003</v>
      </c>
      <c r="C14259" s="3">
        <v>28875</v>
      </c>
      <c r="D14259" s="4">
        <v>12380</v>
      </c>
      <c r="E14259" t="s">
        <v>3573</v>
      </c>
      <c r="F14259" s="4" t="s">
        <v>10428</v>
      </c>
      <c r="G14259" s="5">
        <v>18913</v>
      </c>
      <c r="H14259" s="6">
        <v>0.1906524</v>
      </c>
      <c r="I14259" s="7">
        <v>61.383000000000003</v>
      </c>
      <c r="J14259" s="2">
        <v>44.916699999999999</v>
      </c>
      <c r="K14259">
        <v>12</v>
      </c>
      <c r="L14259" s="2">
        <v>76.599999999999994</v>
      </c>
    </row>
    <row r="14260" spans="1:12" x14ac:dyDescent="0.25">
      <c r="A14260">
        <v>60120</v>
      </c>
      <c r="B14260" s="2">
        <v>38.617739999999998</v>
      </c>
      <c r="C14260" s="3">
        <v>50153</v>
      </c>
      <c r="D14260" s="4">
        <v>16980</v>
      </c>
      <c r="E14260" t="s">
        <v>6144</v>
      </c>
      <c r="F14260" s="4" t="s">
        <v>11490</v>
      </c>
      <c r="G14260" s="5">
        <v>30336</v>
      </c>
      <c r="H14260" s="6">
        <v>0.20470730000000001</v>
      </c>
      <c r="I14260" s="7">
        <v>58.951999999999998</v>
      </c>
      <c r="J14260" s="2">
        <v>44.846200000000003</v>
      </c>
      <c r="K14260">
        <v>26</v>
      </c>
      <c r="L14260" s="2">
        <v>76.3</v>
      </c>
    </row>
    <row r="14261" spans="1:12" x14ac:dyDescent="0.25">
      <c r="A14261">
        <v>51234</v>
      </c>
      <c r="B14261" s="2">
        <v>38.610300000000002</v>
      </c>
      <c r="C14261" s="3">
        <v>1167</v>
      </c>
      <c r="E14261" t="s">
        <v>9828</v>
      </c>
      <c r="F14261" s="4" t="s">
        <v>9593</v>
      </c>
      <c r="G14261" s="5">
        <v>779</v>
      </c>
      <c r="H14261" s="6">
        <v>0.17051279999999999</v>
      </c>
      <c r="I14261" s="7">
        <v>64.861000000000004</v>
      </c>
    </row>
    <row r="14262" spans="1:12" x14ac:dyDescent="0.25">
      <c r="A14262">
        <v>77412</v>
      </c>
      <c r="B14262" s="2">
        <v>38.61009</v>
      </c>
      <c r="C14262" s="3">
        <v>109</v>
      </c>
      <c r="E14262" t="s">
        <v>14042</v>
      </c>
      <c r="F14262" s="4" t="s">
        <v>13752</v>
      </c>
      <c r="G14262" s="5">
        <v>81</v>
      </c>
      <c r="H14262" s="6">
        <v>0.19753090000000001</v>
      </c>
      <c r="I14262" s="7">
        <v>60.188000000000002</v>
      </c>
    </row>
    <row r="14263" spans="1:12" x14ac:dyDescent="0.25">
      <c r="A14263">
        <v>68458</v>
      </c>
      <c r="B14263" s="2">
        <v>38.610039999999998</v>
      </c>
      <c r="C14263" s="3">
        <v>172</v>
      </c>
      <c r="D14263" s="4">
        <v>13100</v>
      </c>
      <c r="E14263" t="s">
        <v>10557</v>
      </c>
      <c r="F14263" s="4" t="s">
        <v>12738</v>
      </c>
      <c r="G14263" s="5">
        <v>119</v>
      </c>
      <c r="H14263" s="6">
        <v>7.5630299999999998E-2</v>
      </c>
      <c r="I14263" s="7">
        <v>81.25</v>
      </c>
    </row>
    <row r="14264" spans="1:12" x14ac:dyDescent="0.25">
      <c r="A14264">
        <v>48049</v>
      </c>
      <c r="B14264" s="2">
        <v>38.609070000000003</v>
      </c>
      <c r="C14264" s="3">
        <v>5514</v>
      </c>
      <c r="D14264" s="4">
        <v>19820</v>
      </c>
      <c r="E14264" t="s">
        <v>9125</v>
      </c>
      <c r="F14264" s="4" t="s">
        <v>9106</v>
      </c>
      <c r="G14264" s="5">
        <v>3944</v>
      </c>
      <c r="H14264" s="6">
        <v>0.1823022</v>
      </c>
      <c r="I14264" s="7">
        <v>62.813000000000002</v>
      </c>
      <c r="J14264" s="2">
        <v>49</v>
      </c>
      <c r="K14264">
        <v>1</v>
      </c>
    </row>
    <row r="14265" spans="1:12" x14ac:dyDescent="0.25">
      <c r="A14265">
        <v>25862</v>
      </c>
      <c r="B14265" s="2">
        <v>38.608080000000001</v>
      </c>
      <c r="C14265" s="3">
        <v>252</v>
      </c>
      <c r="D14265" s="4">
        <v>13220</v>
      </c>
      <c r="E14265" t="s">
        <v>2990</v>
      </c>
      <c r="F14265" s="4" t="s">
        <v>5144</v>
      </c>
      <c r="G14265" s="5">
        <v>216</v>
      </c>
      <c r="H14265" s="6">
        <v>0.202765</v>
      </c>
      <c r="I14265" s="7">
        <v>59.271000000000001</v>
      </c>
    </row>
    <row r="14266" spans="1:12" x14ac:dyDescent="0.25">
      <c r="A14266">
        <v>56590</v>
      </c>
      <c r="B14266" s="2">
        <v>38.607959999999999</v>
      </c>
      <c r="C14266" s="3">
        <v>340</v>
      </c>
      <c r="E14266" t="s">
        <v>139</v>
      </c>
      <c r="F14266" s="4" t="s">
        <v>10428</v>
      </c>
      <c r="G14266" s="5">
        <v>275</v>
      </c>
      <c r="H14266" s="6">
        <v>0.15272730000000001</v>
      </c>
      <c r="I14266" s="7">
        <v>67.917000000000002</v>
      </c>
    </row>
    <row r="14267" spans="1:12" x14ac:dyDescent="0.25">
      <c r="A14267">
        <v>66864</v>
      </c>
      <c r="B14267" s="2">
        <v>38.607819999999997</v>
      </c>
      <c r="C14267" s="3">
        <v>398</v>
      </c>
      <c r="D14267" s="4">
        <v>21380</v>
      </c>
      <c r="E14267" t="s">
        <v>12575</v>
      </c>
      <c r="F14267" s="4" t="s">
        <v>12494</v>
      </c>
      <c r="G14267" s="5">
        <v>296</v>
      </c>
      <c r="H14267" s="6">
        <v>0.15151519999999999</v>
      </c>
      <c r="I14267" s="7">
        <v>68.125</v>
      </c>
    </row>
    <row r="14268" spans="1:12" x14ac:dyDescent="0.25">
      <c r="A14268">
        <v>79607</v>
      </c>
      <c r="B14268" s="2">
        <v>38.607489999999999</v>
      </c>
      <c r="C14268" s="3">
        <v>3098</v>
      </c>
      <c r="D14268" s="4">
        <v>10180</v>
      </c>
      <c r="E14268" t="s">
        <v>14440</v>
      </c>
      <c r="F14268" s="4" t="s">
        <v>13752</v>
      </c>
      <c r="G14268" s="5">
        <v>1069</v>
      </c>
      <c r="H14268" s="6">
        <v>0.28531339999999999</v>
      </c>
      <c r="I14268" s="7">
        <v>45</v>
      </c>
    </row>
    <row r="14269" spans="1:12" x14ac:dyDescent="0.25">
      <c r="A14269">
        <v>54006</v>
      </c>
      <c r="B14269" s="2">
        <v>38.607120000000002</v>
      </c>
      <c r="C14269" s="3">
        <v>707</v>
      </c>
      <c r="E14269" t="s">
        <v>876</v>
      </c>
      <c r="F14269" s="4" t="s">
        <v>10031</v>
      </c>
      <c r="G14269" s="5">
        <v>501</v>
      </c>
      <c r="H14269" s="6">
        <v>0.16334660000000001</v>
      </c>
      <c r="I14269" s="7">
        <v>66.070999999999998</v>
      </c>
      <c r="J14269" s="2">
        <v>42</v>
      </c>
      <c r="K14269">
        <v>1</v>
      </c>
    </row>
    <row r="14270" spans="1:12" x14ac:dyDescent="0.25">
      <c r="A14270">
        <v>73122</v>
      </c>
      <c r="B14270" s="2">
        <v>38.604860000000002</v>
      </c>
      <c r="C14270" s="3">
        <v>13961</v>
      </c>
      <c r="D14270" s="4">
        <v>36420</v>
      </c>
      <c r="E14270" t="s">
        <v>13492</v>
      </c>
      <c r="F14270" s="4" t="s">
        <v>13462</v>
      </c>
      <c r="G14270" s="5">
        <v>8913</v>
      </c>
      <c r="H14270" s="6">
        <v>0.2331164</v>
      </c>
      <c r="I14270" s="7">
        <v>54.012</v>
      </c>
      <c r="J14270" s="2">
        <v>49.25</v>
      </c>
      <c r="K14270">
        <v>8</v>
      </c>
    </row>
    <row r="14271" spans="1:12" x14ac:dyDescent="0.25">
      <c r="A14271">
        <v>68779</v>
      </c>
      <c r="B14271" s="2">
        <v>38.602319999999999</v>
      </c>
      <c r="C14271" s="3">
        <v>2584</v>
      </c>
      <c r="D14271" s="4">
        <v>35740</v>
      </c>
      <c r="E14271" t="s">
        <v>7538</v>
      </c>
      <c r="F14271" s="4" t="s">
        <v>12738</v>
      </c>
      <c r="G14271" s="5">
        <v>1715</v>
      </c>
      <c r="H14271" s="6">
        <v>0.1690962</v>
      </c>
      <c r="I14271" s="7">
        <v>65.072000000000003</v>
      </c>
      <c r="J14271" s="2">
        <v>76</v>
      </c>
      <c r="K14271">
        <v>1</v>
      </c>
    </row>
    <row r="14272" spans="1:12" x14ac:dyDescent="0.25">
      <c r="A14272">
        <v>24981</v>
      </c>
      <c r="B14272" s="2">
        <v>38.601770000000002</v>
      </c>
      <c r="C14272" s="3">
        <v>694</v>
      </c>
      <c r="E14272" t="s">
        <v>5221</v>
      </c>
      <c r="F14272" s="4" t="s">
        <v>5144</v>
      </c>
      <c r="G14272" s="5">
        <v>570</v>
      </c>
      <c r="H14272" s="6">
        <v>0.28021020000000002</v>
      </c>
      <c r="I14272" s="7">
        <v>45.87</v>
      </c>
    </row>
    <row r="14273" spans="1:12" x14ac:dyDescent="0.25">
      <c r="A14273">
        <v>4949</v>
      </c>
      <c r="B14273" s="2">
        <v>38.601500000000001</v>
      </c>
      <c r="C14273" s="3">
        <v>721</v>
      </c>
      <c r="E14273" t="s">
        <v>1006</v>
      </c>
      <c r="F14273" s="4" t="s">
        <v>701</v>
      </c>
      <c r="G14273" s="5">
        <v>559</v>
      </c>
      <c r="H14273" s="6">
        <v>0.28980319999999998</v>
      </c>
      <c r="I14273" s="7">
        <v>44.210999999999999</v>
      </c>
      <c r="J14273" s="2">
        <v>49</v>
      </c>
      <c r="K14273">
        <v>1</v>
      </c>
    </row>
    <row r="14274" spans="1:12" x14ac:dyDescent="0.25">
      <c r="A14274">
        <v>11204</v>
      </c>
      <c r="B14274" s="2">
        <v>38.589010000000002</v>
      </c>
      <c r="C14274" s="3">
        <v>80348</v>
      </c>
      <c r="D14274" s="4">
        <v>35620</v>
      </c>
      <c r="E14274" t="s">
        <v>1238</v>
      </c>
      <c r="F14274" s="4" t="s">
        <v>1280</v>
      </c>
      <c r="G14274" s="5">
        <v>51638</v>
      </c>
      <c r="H14274" s="6">
        <v>0.24793760000000001</v>
      </c>
      <c r="I14274" s="7">
        <v>51.441000000000003</v>
      </c>
      <c r="J14274" s="2">
        <v>36.5</v>
      </c>
      <c r="K14274">
        <v>18</v>
      </c>
      <c r="L14274" s="2">
        <v>30.6</v>
      </c>
    </row>
    <row r="14275" spans="1:12" x14ac:dyDescent="0.25">
      <c r="A14275">
        <v>76251</v>
      </c>
      <c r="B14275" s="2">
        <v>38.576529999999998</v>
      </c>
      <c r="C14275" s="3">
        <v>628</v>
      </c>
      <c r="E14275" t="s">
        <v>126</v>
      </c>
      <c r="F14275" s="4" t="s">
        <v>13752</v>
      </c>
      <c r="G14275" s="5">
        <v>513</v>
      </c>
      <c r="H14275" s="6">
        <v>0.20272899999999999</v>
      </c>
      <c r="I14275" s="7">
        <v>59.25</v>
      </c>
    </row>
    <row r="14276" spans="1:12" x14ac:dyDescent="0.25">
      <c r="A14276">
        <v>71245</v>
      </c>
      <c r="B14276" s="2">
        <v>38.575839999999999</v>
      </c>
      <c r="C14276" s="3">
        <v>4735</v>
      </c>
      <c r="D14276" s="4">
        <v>40820</v>
      </c>
      <c r="E14276" t="s">
        <v>13127</v>
      </c>
      <c r="F14276" s="4" t="s">
        <v>12927</v>
      </c>
      <c r="G14276" s="5">
        <v>2382</v>
      </c>
      <c r="H14276" s="6">
        <v>0.33990769999999998</v>
      </c>
      <c r="I14276" s="7">
        <v>35.542999999999999</v>
      </c>
    </row>
    <row r="14277" spans="1:12" x14ac:dyDescent="0.25">
      <c r="A14277">
        <v>92683</v>
      </c>
      <c r="B14277" s="2">
        <v>38.560290000000002</v>
      </c>
      <c r="C14277" s="3">
        <v>91204</v>
      </c>
      <c r="D14277" s="4">
        <v>31080</v>
      </c>
      <c r="E14277" t="s">
        <v>159</v>
      </c>
      <c r="F14277" s="4" t="s">
        <v>15368</v>
      </c>
      <c r="G14277" s="5">
        <v>62604</v>
      </c>
      <c r="H14277" s="6">
        <v>0.2145869</v>
      </c>
      <c r="I14277" s="7">
        <v>57.198</v>
      </c>
      <c r="J14277" s="2">
        <v>37.083300000000001</v>
      </c>
      <c r="K14277">
        <v>12</v>
      </c>
      <c r="L14277" s="2">
        <v>34</v>
      </c>
    </row>
    <row r="14278" spans="1:12" x14ac:dyDescent="0.25">
      <c r="A14278">
        <v>79234</v>
      </c>
      <c r="B14278" s="2">
        <v>38.545290000000001</v>
      </c>
      <c r="C14278" s="3">
        <v>119</v>
      </c>
      <c r="E14278" t="s">
        <v>14378</v>
      </c>
      <c r="F14278" s="4" t="s">
        <v>13752</v>
      </c>
      <c r="G14278" s="5">
        <v>59</v>
      </c>
      <c r="H14278" s="6">
        <v>0.15254239999999999</v>
      </c>
      <c r="I14278" s="7">
        <v>67.917000000000002</v>
      </c>
    </row>
    <row r="14279" spans="1:12" x14ac:dyDescent="0.25">
      <c r="A14279">
        <v>95825</v>
      </c>
      <c r="B14279" s="2">
        <v>38.540370000000003</v>
      </c>
      <c r="C14279" s="3">
        <v>31083</v>
      </c>
      <c r="D14279" s="4">
        <v>40900</v>
      </c>
      <c r="E14279" t="s">
        <v>3933</v>
      </c>
      <c r="F14279" s="4" t="s">
        <v>15368</v>
      </c>
      <c r="G14279" s="5">
        <v>20482</v>
      </c>
      <c r="H14279" s="6">
        <v>0.32477299999999998</v>
      </c>
      <c r="I14279" s="7">
        <v>38.148000000000003</v>
      </c>
      <c r="J14279" s="2">
        <v>35</v>
      </c>
      <c r="K14279">
        <v>21</v>
      </c>
      <c r="L14279" s="2">
        <v>23.3</v>
      </c>
    </row>
    <row r="14280" spans="1:12" x14ac:dyDescent="0.25">
      <c r="A14280">
        <v>67673</v>
      </c>
      <c r="B14280" s="2">
        <v>38.535449999999997</v>
      </c>
      <c r="C14280" s="3">
        <v>146</v>
      </c>
      <c r="E14280" t="s">
        <v>6822</v>
      </c>
      <c r="F14280" s="4" t="s">
        <v>12494</v>
      </c>
      <c r="G14280" s="5">
        <v>104</v>
      </c>
      <c r="H14280" s="6">
        <v>0.18095240000000001</v>
      </c>
      <c r="I14280" s="7">
        <v>63</v>
      </c>
    </row>
    <row r="14281" spans="1:12" x14ac:dyDescent="0.25">
      <c r="A14281">
        <v>61421</v>
      </c>
      <c r="B14281" s="2">
        <v>38.535209999999999</v>
      </c>
      <c r="C14281" s="3">
        <v>1414</v>
      </c>
      <c r="D14281" s="4">
        <v>37900</v>
      </c>
      <c r="E14281" t="s">
        <v>470</v>
      </c>
      <c r="F14281" s="4" t="s">
        <v>11490</v>
      </c>
      <c r="G14281" s="5">
        <v>897</v>
      </c>
      <c r="H14281" s="6">
        <v>0.19509480000000001</v>
      </c>
      <c r="I14281" s="7">
        <v>60.555999999999997</v>
      </c>
      <c r="J14281" s="2">
        <v>46</v>
      </c>
      <c r="K14281">
        <v>2</v>
      </c>
    </row>
    <row r="14282" spans="1:12" x14ac:dyDescent="0.25">
      <c r="A14282">
        <v>58768</v>
      </c>
      <c r="B14282" s="2">
        <v>38.534950000000002</v>
      </c>
      <c r="C14282" s="3">
        <v>257</v>
      </c>
      <c r="D14282" s="4">
        <v>33500</v>
      </c>
      <c r="E14282" t="s">
        <v>1042</v>
      </c>
      <c r="F14282" s="4" t="s">
        <v>11069</v>
      </c>
      <c r="G14282" s="5">
        <v>177</v>
      </c>
      <c r="H14282" s="6">
        <v>0.1355932</v>
      </c>
      <c r="I14282" s="7">
        <v>70.832999999999998</v>
      </c>
    </row>
    <row r="14283" spans="1:12" x14ac:dyDescent="0.25">
      <c r="A14283">
        <v>15846</v>
      </c>
      <c r="B14283" s="2">
        <v>38.534300000000002</v>
      </c>
      <c r="C14283" s="3">
        <v>3749</v>
      </c>
      <c r="E14283" t="s">
        <v>3331</v>
      </c>
      <c r="F14283" s="4" t="s">
        <v>3003</v>
      </c>
      <c r="G14283" s="5">
        <v>2533</v>
      </c>
      <c r="H14283" s="6">
        <v>0.18863460000000001</v>
      </c>
      <c r="I14283" s="7">
        <v>61.667000000000002</v>
      </c>
      <c r="J14283" s="2">
        <v>67</v>
      </c>
      <c r="K14283">
        <v>1</v>
      </c>
    </row>
    <row r="14284" spans="1:12" x14ac:dyDescent="0.25">
      <c r="A14284">
        <v>62282</v>
      </c>
      <c r="B14284" s="2">
        <v>38.533610000000003</v>
      </c>
      <c r="C14284" s="3">
        <v>493</v>
      </c>
      <c r="D14284" s="4">
        <v>41180</v>
      </c>
      <c r="E14284" t="s">
        <v>11919</v>
      </c>
      <c r="F14284" s="4" t="s">
        <v>11490</v>
      </c>
      <c r="G14284" s="5">
        <v>363</v>
      </c>
      <c r="H14284" s="6">
        <v>9.0659299999999998E-2</v>
      </c>
      <c r="I14284" s="7">
        <v>78.593999999999994</v>
      </c>
    </row>
    <row r="14285" spans="1:12" x14ac:dyDescent="0.25">
      <c r="A14285">
        <v>71078</v>
      </c>
      <c r="B14285" s="2">
        <v>38.532539999999997</v>
      </c>
      <c r="C14285" s="3">
        <v>5669</v>
      </c>
      <c r="D14285" s="4">
        <v>43340</v>
      </c>
      <c r="E14285" t="s">
        <v>6019</v>
      </c>
      <c r="F14285" s="4" t="s">
        <v>12927</v>
      </c>
      <c r="G14285" s="5">
        <v>4089</v>
      </c>
      <c r="H14285" s="6">
        <v>0.1697236</v>
      </c>
      <c r="I14285" s="7">
        <v>64.930999999999997</v>
      </c>
    </row>
    <row r="14286" spans="1:12" x14ac:dyDescent="0.25">
      <c r="A14286">
        <v>84624</v>
      </c>
      <c r="B14286" s="2">
        <v>38.530749999999998</v>
      </c>
      <c r="C14286" s="3">
        <v>5567</v>
      </c>
      <c r="E14286" t="s">
        <v>3773</v>
      </c>
      <c r="F14286" s="4" t="s">
        <v>14851</v>
      </c>
      <c r="G14286" s="5">
        <v>3415</v>
      </c>
      <c r="H14286" s="6">
        <v>0.18940280000000001</v>
      </c>
      <c r="I14286" s="7">
        <v>61.524999999999999</v>
      </c>
      <c r="J14286" s="2">
        <v>63</v>
      </c>
      <c r="K14286">
        <v>1</v>
      </c>
    </row>
    <row r="14287" spans="1:12" x14ac:dyDescent="0.25">
      <c r="A14287">
        <v>78526</v>
      </c>
      <c r="B14287" s="2">
        <v>38.524070000000002</v>
      </c>
      <c r="C14287" s="3">
        <v>45012</v>
      </c>
      <c r="D14287" s="4">
        <v>15180</v>
      </c>
      <c r="E14287" t="s">
        <v>1033</v>
      </c>
      <c r="F14287" s="4" t="s">
        <v>13752</v>
      </c>
      <c r="G14287" s="5">
        <v>24486</v>
      </c>
      <c r="H14287" s="6">
        <v>0.2483052</v>
      </c>
      <c r="I14287" s="7">
        <v>51.345999999999997</v>
      </c>
      <c r="J14287" s="2">
        <v>41.5</v>
      </c>
      <c r="K14287">
        <v>2</v>
      </c>
    </row>
    <row r="14288" spans="1:12" x14ac:dyDescent="0.25">
      <c r="A14288">
        <v>37601</v>
      </c>
      <c r="B14288" s="2">
        <v>38.512180000000001</v>
      </c>
      <c r="C14288" s="3">
        <v>36284</v>
      </c>
      <c r="D14288" s="4">
        <v>27740</v>
      </c>
      <c r="E14288" t="s">
        <v>2722</v>
      </c>
      <c r="F14288" s="4" t="s">
        <v>7348</v>
      </c>
      <c r="G14288" s="5">
        <v>25158</v>
      </c>
      <c r="H14288" s="6">
        <v>0.28046749999999998</v>
      </c>
      <c r="I14288" s="7">
        <v>45.787999999999997</v>
      </c>
      <c r="J14288" s="2">
        <v>40.2941</v>
      </c>
      <c r="K14288">
        <v>17</v>
      </c>
      <c r="L14288" s="2">
        <v>53.2</v>
      </c>
    </row>
    <row r="14289" spans="1:11" x14ac:dyDescent="0.25">
      <c r="A14289">
        <v>96764</v>
      </c>
      <c r="B14289" s="2">
        <v>38.506050000000002</v>
      </c>
      <c r="C14289" s="3">
        <v>634</v>
      </c>
      <c r="D14289" s="4">
        <v>25900</v>
      </c>
      <c r="E14289" t="s">
        <v>16144</v>
      </c>
      <c r="F14289" s="4" t="s">
        <v>16099</v>
      </c>
      <c r="G14289" s="5">
        <v>460</v>
      </c>
      <c r="H14289" s="6">
        <v>0.21086959999999999</v>
      </c>
      <c r="I14289" s="7">
        <v>57.813000000000002</v>
      </c>
    </row>
    <row r="14290" spans="1:11" x14ac:dyDescent="0.25">
      <c r="A14290">
        <v>3851</v>
      </c>
      <c r="B14290" s="2">
        <v>38.505299999999998</v>
      </c>
      <c r="C14290" s="3">
        <v>3937</v>
      </c>
      <c r="D14290" s="4">
        <v>14460</v>
      </c>
      <c r="E14290" t="s">
        <v>332</v>
      </c>
      <c r="F14290" s="4" t="s">
        <v>520</v>
      </c>
      <c r="G14290" s="5">
        <v>2701</v>
      </c>
      <c r="H14290" s="6">
        <v>0.15729090000000001</v>
      </c>
      <c r="I14290" s="7">
        <v>67.070999999999998</v>
      </c>
      <c r="J14290" s="2">
        <v>58</v>
      </c>
      <c r="K14290">
        <v>1</v>
      </c>
    </row>
    <row r="14291" spans="1:11" x14ac:dyDescent="0.25">
      <c r="A14291">
        <v>94573</v>
      </c>
      <c r="B14291" s="2">
        <v>38.504629999999999</v>
      </c>
      <c r="C14291" s="3">
        <v>142</v>
      </c>
      <c r="D14291" s="4">
        <v>34900</v>
      </c>
      <c r="E14291" t="s">
        <v>1385</v>
      </c>
      <c r="F14291" s="4" t="s">
        <v>15368</v>
      </c>
      <c r="G14291" s="5">
        <v>72</v>
      </c>
      <c r="H14291" s="6">
        <v>0.10958900000000001</v>
      </c>
      <c r="I14291" s="7">
        <v>75.313000000000002</v>
      </c>
    </row>
    <row r="14292" spans="1:11" x14ac:dyDescent="0.25">
      <c r="A14292">
        <v>29689</v>
      </c>
      <c r="B14292" s="2">
        <v>38.50385</v>
      </c>
      <c r="C14292" s="3">
        <v>4370</v>
      </c>
      <c r="D14292" s="4">
        <v>24860</v>
      </c>
      <c r="E14292" t="s">
        <v>3492</v>
      </c>
      <c r="F14292" s="4" t="s">
        <v>6130</v>
      </c>
      <c r="G14292" s="5">
        <v>3198</v>
      </c>
      <c r="H14292" s="6">
        <v>0.1981869</v>
      </c>
      <c r="I14292" s="7">
        <v>60</v>
      </c>
    </row>
    <row r="14293" spans="1:11" x14ac:dyDescent="0.25">
      <c r="A14293">
        <v>66042</v>
      </c>
      <c r="B14293" s="2">
        <v>38.502980000000001</v>
      </c>
      <c r="C14293" s="3">
        <v>573</v>
      </c>
      <c r="D14293" s="4">
        <v>36840</v>
      </c>
      <c r="E14293" t="s">
        <v>6267</v>
      </c>
      <c r="F14293" s="4" t="s">
        <v>12494</v>
      </c>
      <c r="G14293" s="5">
        <v>442</v>
      </c>
      <c r="H14293" s="6">
        <v>0.17647060000000001</v>
      </c>
      <c r="I14293" s="7">
        <v>63.75</v>
      </c>
    </row>
    <row r="14294" spans="1:11" x14ac:dyDescent="0.25">
      <c r="A14294">
        <v>44867</v>
      </c>
      <c r="B14294" s="2">
        <v>38.502450000000003</v>
      </c>
      <c r="C14294" s="3">
        <v>2573</v>
      </c>
      <c r="D14294" s="4">
        <v>45660</v>
      </c>
      <c r="E14294" t="s">
        <v>3171</v>
      </c>
      <c r="F14294" s="4" t="s">
        <v>8295</v>
      </c>
      <c r="G14294" s="5">
        <v>1776</v>
      </c>
      <c r="H14294" s="6">
        <v>0.19200449999999999</v>
      </c>
      <c r="I14294" s="7">
        <v>61.063000000000002</v>
      </c>
    </row>
    <row r="14295" spans="1:11" x14ac:dyDescent="0.25">
      <c r="A14295">
        <v>50257</v>
      </c>
      <c r="B14295" s="2">
        <v>38.501869999999997</v>
      </c>
      <c r="C14295" s="3">
        <v>1024</v>
      </c>
      <c r="D14295" s="4">
        <v>19780</v>
      </c>
      <c r="E14295" t="s">
        <v>428</v>
      </c>
      <c r="F14295" s="4" t="s">
        <v>9593</v>
      </c>
      <c r="G14295" s="5">
        <v>628</v>
      </c>
      <c r="H14295" s="6">
        <v>0.15923570000000001</v>
      </c>
      <c r="I14295" s="7">
        <v>66.718999999999994</v>
      </c>
    </row>
    <row r="14296" spans="1:11" x14ac:dyDescent="0.25">
      <c r="A14296">
        <v>64469</v>
      </c>
      <c r="B14296" s="2">
        <v>38.501370000000001</v>
      </c>
      <c r="C14296" s="3">
        <v>2249</v>
      </c>
      <c r="D14296" s="4">
        <v>41140</v>
      </c>
      <c r="E14296" t="s">
        <v>5633</v>
      </c>
      <c r="F14296" s="4" t="s">
        <v>12102</v>
      </c>
      <c r="G14296" s="5">
        <v>1485</v>
      </c>
      <c r="H14296" s="6">
        <v>0.1971736</v>
      </c>
      <c r="I14296" s="7">
        <v>60.16</v>
      </c>
    </row>
    <row r="14297" spans="1:11" x14ac:dyDescent="0.25">
      <c r="A14297">
        <v>93222</v>
      </c>
      <c r="B14297" s="2">
        <v>38.500720000000001</v>
      </c>
      <c r="C14297" s="3">
        <v>1680</v>
      </c>
      <c r="D14297" s="4">
        <v>12540</v>
      </c>
      <c r="E14297" t="s">
        <v>15630</v>
      </c>
      <c r="F14297" s="4" t="s">
        <v>15368</v>
      </c>
      <c r="G14297" s="5">
        <v>1223</v>
      </c>
      <c r="H14297" s="6">
        <v>0.2728758</v>
      </c>
      <c r="I14297" s="7">
        <v>47.076000000000001</v>
      </c>
    </row>
    <row r="14298" spans="1:11" x14ac:dyDescent="0.25">
      <c r="A14298">
        <v>46157</v>
      </c>
      <c r="B14298" s="2">
        <v>38.499809999999997</v>
      </c>
      <c r="C14298" s="3">
        <v>4124</v>
      </c>
      <c r="D14298" s="4">
        <v>26900</v>
      </c>
      <c r="E14298" t="s">
        <v>4598</v>
      </c>
      <c r="F14298" s="4" t="s">
        <v>8800</v>
      </c>
      <c r="G14298" s="5">
        <v>2575</v>
      </c>
      <c r="H14298" s="6">
        <v>0.15844659999999999</v>
      </c>
      <c r="I14298" s="7">
        <v>66.847999999999999</v>
      </c>
      <c r="J14298" s="2">
        <v>61</v>
      </c>
      <c r="K14298">
        <v>1</v>
      </c>
    </row>
    <row r="14299" spans="1:11" x14ac:dyDescent="0.25">
      <c r="A14299">
        <v>67566</v>
      </c>
      <c r="B14299" s="2">
        <v>38.499049999999997</v>
      </c>
      <c r="C14299" s="3">
        <v>954</v>
      </c>
      <c r="D14299" s="4">
        <v>26740</v>
      </c>
      <c r="E14299" t="s">
        <v>7981</v>
      </c>
      <c r="F14299" s="4" t="s">
        <v>12494</v>
      </c>
      <c r="G14299" s="5">
        <v>569</v>
      </c>
      <c r="H14299" s="6">
        <v>0.16695960000000001</v>
      </c>
      <c r="I14299" s="7">
        <v>65.375</v>
      </c>
    </row>
    <row r="14300" spans="1:11" x14ac:dyDescent="0.25">
      <c r="A14300">
        <v>60087</v>
      </c>
      <c r="B14300" s="2">
        <v>38.494909999999997</v>
      </c>
      <c r="C14300" s="3">
        <v>26374</v>
      </c>
      <c r="D14300" s="4">
        <v>16980</v>
      </c>
      <c r="E14300" t="s">
        <v>11516</v>
      </c>
      <c r="F14300" s="4" t="s">
        <v>11490</v>
      </c>
      <c r="G14300" s="5">
        <v>16738</v>
      </c>
      <c r="H14300" s="6">
        <v>0.18233959999999999</v>
      </c>
      <c r="I14300" s="7">
        <v>62.716999999999999</v>
      </c>
      <c r="J14300" s="2">
        <v>48.666699999999999</v>
      </c>
      <c r="K14300">
        <v>6</v>
      </c>
    </row>
    <row r="14301" spans="1:11" x14ac:dyDescent="0.25">
      <c r="A14301">
        <v>24179</v>
      </c>
      <c r="B14301" s="2">
        <v>38.4878</v>
      </c>
      <c r="C14301" s="3">
        <v>18547</v>
      </c>
      <c r="D14301" s="4">
        <v>40220</v>
      </c>
      <c r="E14301" t="s">
        <v>4995</v>
      </c>
      <c r="F14301" s="4" t="s">
        <v>4335</v>
      </c>
      <c r="G14301" s="5">
        <v>12970</v>
      </c>
      <c r="H14301" s="6">
        <v>0.18720120000000001</v>
      </c>
      <c r="I14301" s="7">
        <v>61.871000000000002</v>
      </c>
      <c r="J14301" s="2">
        <v>44.2</v>
      </c>
      <c r="K14301">
        <v>5</v>
      </c>
    </row>
    <row r="14302" spans="1:11" x14ac:dyDescent="0.25">
      <c r="A14302">
        <v>84312</v>
      </c>
      <c r="B14302" s="2">
        <v>38.484229999999997</v>
      </c>
      <c r="C14302" s="3">
        <v>3546</v>
      </c>
      <c r="D14302" s="4">
        <v>36260</v>
      </c>
      <c r="E14302" t="s">
        <v>1001</v>
      </c>
      <c r="F14302" s="4" t="s">
        <v>14851</v>
      </c>
      <c r="G14302" s="5">
        <v>1940</v>
      </c>
      <c r="H14302" s="6">
        <v>0.18298970000000001</v>
      </c>
      <c r="I14302" s="7">
        <v>62.595999999999997</v>
      </c>
      <c r="J14302" s="2">
        <v>40</v>
      </c>
      <c r="K14302">
        <v>2</v>
      </c>
    </row>
    <row r="14303" spans="1:11" x14ac:dyDescent="0.25">
      <c r="A14303">
        <v>46390</v>
      </c>
      <c r="B14303" s="2">
        <v>38.483330000000002</v>
      </c>
      <c r="C14303" s="3">
        <v>2532</v>
      </c>
      <c r="D14303" s="4">
        <v>33140</v>
      </c>
      <c r="E14303" t="s">
        <v>8861</v>
      </c>
      <c r="F14303" s="4" t="s">
        <v>8800</v>
      </c>
      <c r="G14303" s="5">
        <v>1863</v>
      </c>
      <c r="H14303" s="6">
        <v>0.11164789999999999</v>
      </c>
      <c r="I14303" s="7">
        <v>74.924000000000007</v>
      </c>
      <c r="J14303" s="2">
        <v>71</v>
      </c>
      <c r="K14303">
        <v>1</v>
      </c>
    </row>
    <row r="14304" spans="1:11" x14ac:dyDescent="0.25">
      <c r="A14304">
        <v>54961</v>
      </c>
      <c r="B14304" s="2">
        <v>38.480580000000003</v>
      </c>
      <c r="C14304" s="3">
        <v>13904</v>
      </c>
      <c r="E14304" t="s">
        <v>567</v>
      </c>
      <c r="F14304" s="4" t="s">
        <v>10031</v>
      </c>
      <c r="G14304" s="5">
        <v>9586</v>
      </c>
      <c r="H14304" s="6">
        <v>0.16282469999999999</v>
      </c>
      <c r="I14304" s="7">
        <v>66.070999999999998</v>
      </c>
      <c r="J14304" s="2">
        <v>53.8</v>
      </c>
      <c r="K14304">
        <v>5</v>
      </c>
    </row>
    <row r="14305" spans="1:12" x14ac:dyDescent="0.25">
      <c r="A14305">
        <v>11223</v>
      </c>
      <c r="B14305" s="2">
        <v>38.465769999999999</v>
      </c>
      <c r="C14305" s="3">
        <v>76651</v>
      </c>
      <c r="D14305" s="4">
        <v>35620</v>
      </c>
      <c r="E14305" t="s">
        <v>1238</v>
      </c>
      <c r="F14305" s="4" t="s">
        <v>1280</v>
      </c>
      <c r="G14305" s="5">
        <v>52319</v>
      </c>
      <c r="H14305" s="6">
        <v>0.25458710000000001</v>
      </c>
      <c r="I14305" s="7">
        <v>50.209000000000003</v>
      </c>
      <c r="J14305" s="2">
        <v>33.307699999999997</v>
      </c>
      <c r="K14305">
        <v>13</v>
      </c>
      <c r="L14305" s="2">
        <v>15.7</v>
      </c>
    </row>
    <row r="14306" spans="1:12" x14ac:dyDescent="0.25">
      <c r="A14306">
        <v>97377</v>
      </c>
      <c r="B14306" s="2">
        <v>38.453110000000002</v>
      </c>
      <c r="C14306" s="3">
        <v>642</v>
      </c>
      <c r="D14306" s="4">
        <v>10540</v>
      </c>
      <c r="E14306" t="s">
        <v>16233</v>
      </c>
      <c r="F14306" s="4" t="s">
        <v>16170</v>
      </c>
      <c r="G14306" s="5">
        <v>555</v>
      </c>
      <c r="H14306" s="6">
        <v>0.18345320000000001</v>
      </c>
      <c r="I14306" s="7">
        <v>62.5</v>
      </c>
    </row>
    <row r="14307" spans="1:12" x14ac:dyDescent="0.25">
      <c r="A14307">
        <v>14864</v>
      </c>
      <c r="B14307" s="2">
        <v>38.45279</v>
      </c>
      <c r="C14307" s="3">
        <v>1106</v>
      </c>
      <c r="D14307" s="4">
        <v>21300</v>
      </c>
      <c r="E14307" t="s">
        <v>2978</v>
      </c>
      <c r="F14307" s="4" t="s">
        <v>1280</v>
      </c>
      <c r="G14307" s="5">
        <v>808</v>
      </c>
      <c r="H14307" s="6">
        <v>0.18316830000000001</v>
      </c>
      <c r="I14307" s="7">
        <v>62.545000000000002</v>
      </c>
    </row>
    <row r="14308" spans="1:12" x14ac:dyDescent="0.25">
      <c r="A14308">
        <v>73401</v>
      </c>
      <c r="B14308" s="2">
        <v>38.446939999999998</v>
      </c>
      <c r="C14308" s="3">
        <v>35838</v>
      </c>
      <c r="D14308" s="4">
        <v>11620</v>
      </c>
      <c r="E14308" t="s">
        <v>4176</v>
      </c>
      <c r="F14308" s="4" t="s">
        <v>13462</v>
      </c>
      <c r="G14308" s="5">
        <v>23606</v>
      </c>
      <c r="H14308" s="6">
        <v>0.20846400000000001</v>
      </c>
      <c r="I14308" s="7">
        <v>58.170999999999999</v>
      </c>
      <c r="J14308" s="2">
        <v>51.75</v>
      </c>
      <c r="K14308">
        <v>12</v>
      </c>
      <c r="L14308" s="2">
        <v>96.2</v>
      </c>
    </row>
    <row r="14309" spans="1:12" x14ac:dyDescent="0.25">
      <c r="A14309">
        <v>80929</v>
      </c>
      <c r="B14309" s="2">
        <v>38.441229999999997</v>
      </c>
      <c r="C14309" s="3">
        <v>282</v>
      </c>
      <c r="D14309" s="4">
        <v>17820</v>
      </c>
      <c r="E14309" t="s">
        <v>14565</v>
      </c>
      <c r="F14309" s="4" t="s">
        <v>14477</v>
      </c>
      <c r="G14309" s="5">
        <v>246</v>
      </c>
      <c r="H14309" s="6">
        <v>0.15447150000000001</v>
      </c>
      <c r="I14309" s="7">
        <v>67.5</v>
      </c>
    </row>
    <row r="14310" spans="1:12" x14ac:dyDescent="0.25">
      <c r="A14310">
        <v>36250</v>
      </c>
      <c r="B14310" s="2">
        <v>38.440350000000002</v>
      </c>
      <c r="C14310" s="3">
        <v>4967</v>
      </c>
      <c r="D14310" s="4">
        <v>11500</v>
      </c>
      <c r="E14310" t="s">
        <v>3522</v>
      </c>
      <c r="F14310" s="4" t="s">
        <v>7027</v>
      </c>
      <c r="G14310" s="5">
        <v>3457</v>
      </c>
      <c r="H14310" s="6">
        <v>0.15702720000000001</v>
      </c>
      <c r="I14310" s="7">
        <v>67.055999999999997</v>
      </c>
    </row>
    <row r="14311" spans="1:12" x14ac:dyDescent="0.25">
      <c r="A14311">
        <v>85194</v>
      </c>
      <c r="B14311" s="2">
        <v>38.438299999999998</v>
      </c>
      <c r="C14311" s="3">
        <v>6522</v>
      </c>
      <c r="D14311" s="4">
        <v>38060</v>
      </c>
      <c r="E14311" t="s">
        <v>14967</v>
      </c>
      <c r="F14311" s="4" t="s">
        <v>14962</v>
      </c>
      <c r="G14311" s="5">
        <v>5102</v>
      </c>
      <c r="H14311" s="6">
        <v>0.22324579999999999</v>
      </c>
      <c r="I14311" s="7">
        <v>55.610999999999997</v>
      </c>
    </row>
    <row r="14312" spans="1:12" x14ac:dyDescent="0.25">
      <c r="A14312">
        <v>48730</v>
      </c>
      <c r="B14312" s="2">
        <v>38.43627</v>
      </c>
      <c r="C14312" s="3">
        <v>4434</v>
      </c>
      <c r="E14312" t="s">
        <v>9244</v>
      </c>
      <c r="F14312" s="4" t="s">
        <v>9106</v>
      </c>
      <c r="G14312" s="5">
        <v>3381</v>
      </c>
      <c r="H14312" s="6">
        <v>0.2185098</v>
      </c>
      <c r="I14312" s="7">
        <v>56.429000000000002</v>
      </c>
    </row>
    <row r="14313" spans="1:12" x14ac:dyDescent="0.25">
      <c r="A14313">
        <v>61773</v>
      </c>
      <c r="B14313" s="2">
        <v>38.435380000000002</v>
      </c>
      <c r="C14313" s="3">
        <v>552</v>
      </c>
      <c r="D14313" s="4">
        <v>16580</v>
      </c>
      <c r="E14313" t="s">
        <v>9837</v>
      </c>
      <c r="F14313" s="4" t="s">
        <v>11490</v>
      </c>
      <c r="G14313" s="5">
        <v>347</v>
      </c>
      <c r="H14313" s="6">
        <v>0.1815562</v>
      </c>
      <c r="I14313" s="7">
        <v>62.813000000000002</v>
      </c>
    </row>
    <row r="14314" spans="1:12" x14ac:dyDescent="0.25">
      <c r="A14314">
        <v>6018</v>
      </c>
      <c r="B14314" s="2">
        <v>38.434780000000003</v>
      </c>
      <c r="C14314" s="3">
        <v>2734</v>
      </c>
      <c r="D14314" s="4">
        <v>45860</v>
      </c>
      <c r="E14314" t="s">
        <v>628</v>
      </c>
      <c r="F14314" s="4" t="s">
        <v>1198</v>
      </c>
      <c r="G14314" s="5">
        <v>2131</v>
      </c>
      <c r="H14314" s="6">
        <v>0.13696059999999999</v>
      </c>
      <c r="I14314" s="7">
        <v>70.516000000000005</v>
      </c>
      <c r="J14314" s="2">
        <v>55</v>
      </c>
      <c r="K14314">
        <v>1</v>
      </c>
    </row>
    <row r="14315" spans="1:12" x14ac:dyDescent="0.25">
      <c r="A14315">
        <v>72065</v>
      </c>
      <c r="B14315" s="2">
        <v>38.433430000000001</v>
      </c>
      <c r="C14315" s="3">
        <v>4921</v>
      </c>
      <c r="D14315" s="4">
        <v>30780</v>
      </c>
      <c r="E14315" t="s">
        <v>5170</v>
      </c>
      <c r="F14315" s="4" t="s">
        <v>13183</v>
      </c>
      <c r="G14315" s="5">
        <v>3517</v>
      </c>
      <c r="H14315" s="6">
        <v>0.1799318</v>
      </c>
      <c r="I14315" s="7">
        <v>63.088000000000001</v>
      </c>
      <c r="J14315" s="2">
        <v>55</v>
      </c>
      <c r="K14315">
        <v>1</v>
      </c>
    </row>
    <row r="14316" spans="1:12" x14ac:dyDescent="0.25">
      <c r="A14316">
        <v>12601</v>
      </c>
      <c r="B14316" s="2">
        <v>38.42633</v>
      </c>
      <c r="C14316" s="3">
        <v>42608</v>
      </c>
      <c r="D14316" s="4">
        <v>35620</v>
      </c>
      <c r="E14316" t="s">
        <v>2304</v>
      </c>
      <c r="F14316" s="4" t="s">
        <v>1280</v>
      </c>
      <c r="G14316" s="5">
        <v>26156</v>
      </c>
      <c r="H14316" s="6">
        <v>0.2192231</v>
      </c>
      <c r="I14316" s="7">
        <v>56.298000000000002</v>
      </c>
      <c r="J14316" s="2">
        <v>38</v>
      </c>
      <c r="K14316">
        <v>16</v>
      </c>
      <c r="L14316" s="2">
        <v>39.1</v>
      </c>
    </row>
    <row r="14317" spans="1:12" x14ac:dyDescent="0.25">
      <c r="A14317">
        <v>15021</v>
      </c>
      <c r="B14317" s="2">
        <v>38.41872</v>
      </c>
      <c r="C14317" s="3">
        <v>7771</v>
      </c>
      <c r="D14317" s="4">
        <v>38300</v>
      </c>
      <c r="E14317" t="s">
        <v>3017</v>
      </c>
      <c r="F14317" s="4" t="s">
        <v>3003</v>
      </c>
      <c r="G14317" s="5">
        <v>5631</v>
      </c>
      <c r="H14317" s="6">
        <v>0.15876399999999999</v>
      </c>
      <c r="I14317" s="7">
        <v>66.736999999999995</v>
      </c>
      <c r="J14317" s="2">
        <v>54.5</v>
      </c>
      <c r="K14317">
        <v>4</v>
      </c>
    </row>
    <row r="14318" spans="1:12" x14ac:dyDescent="0.25">
      <c r="A14318">
        <v>77978</v>
      </c>
      <c r="B14318" s="2">
        <v>38.417270000000002</v>
      </c>
      <c r="C14318" s="3">
        <v>634</v>
      </c>
      <c r="D14318" s="4">
        <v>38920</v>
      </c>
      <c r="E14318" t="s">
        <v>14138</v>
      </c>
      <c r="F14318" s="4" t="s">
        <v>13752</v>
      </c>
      <c r="G14318" s="5">
        <v>423</v>
      </c>
      <c r="H14318" s="6">
        <v>0.1603774</v>
      </c>
      <c r="I14318" s="7">
        <v>66.457999999999998</v>
      </c>
    </row>
    <row r="14319" spans="1:12" x14ac:dyDescent="0.25">
      <c r="A14319">
        <v>17922</v>
      </c>
      <c r="B14319" s="2">
        <v>38.416339999999998</v>
      </c>
      <c r="C14319" s="3">
        <v>4946</v>
      </c>
      <c r="D14319" s="4">
        <v>39060</v>
      </c>
      <c r="E14319" t="s">
        <v>162</v>
      </c>
      <c r="F14319" s="4" t="s">
        <v>3003</v>
      </c>
      <c r="G14319" s="5">
        <v>3493</v>
      </c>
      <c r="H14319" s="6">
        <v>0.18694530000000001</v>
      </c>
      <c r="I14319" s="7">
        <v>61.866</v>
      </c>
      <c r="J14319" s="2">
        <v>53</v>
      </c>
      <c r="K14319">
        <v>1</v>
      </c>
    </row>
    <row r="14320" spans="1:12" x14ac:dyDescent="0.25">
      <c r="A14320">
        <v>54440</v>
      </c>
      <c r="B14320" s="2">
        <v>38.414969999999997</v>
      </c>
      <c r="C14320" s="3">
        <v>3055</v>
      </c>
      <c r="D14320" s="4">
        <v>48140</v>
      </c>
      <c r="E14320" t="s">
        <v>10246</v>
      </c>
      <c r="F14320" s="4" t="s">
        <v>10031</v>
      </c>
      <c r="G14320" s="5">
        <v>2207</v>
      </c>
      <c r="H14320" s="6">
        <v>0.1648551</v>
      </c>
      <c r="I14320" s="7">
        <v>65.677000000000007</v>
      </c>
      <c r="J14320" s="2">
        <v>60.5</v>
      </c>
      <c r="K14320">
        <v>2</v>
      </c>
    </row>
    <row r="14321" spans="1:12" x14ac:dyDescent="0.25">
      <c r="A14321">
        <v>73564</v>
      </c>
      <c r="B14321" s="2">
        <v>38.414349999999999</v>
      </c>
      <c r="C14321" s="3">
        <v>497</v>
      </c>
      <c r="E14321" t="s">
        <v>1715</v>
      </c>
      <c r="F14321" s="4" t="s">
        <v>13462</v>
      </c>
      <c r="G14321" s="5">
        <v>377</v>
      </c>
      <c r="H14321" s="6">
        <v>0.23076920000000001</v>
      </c>
      <c r="I14321" s="7">
        <v>54.286000000000001</v>
      </c>
    </row>
    <row r="14322" spans="1:12" x14ac:dyDescent="0.25">
      <c r="A14322">
        <v>57446</v>
      </c>
      <c r="B14322" s="2">
        <v>38.414189999999998</v>
      </c>
      <c r="C14322" s="3">
        <v>301</v>
      </c>
      <c r="D14322" s="4">
        <v>10100</v>
      </c>
      <c r="E14322" t="s">
        <v>10973</v>
      </c>
      <c r="F14322" s="4" t="s">
        <v>10877</v>
      </c>
      <c r="G14322" s="5">
        <v>287</v>
      </c>
      <c r="H14322" s="6">
        <v>0.2090592</v>
      </c>
      <c r="I14322" s="7">
        <v>58.036000000000001</v>
      </c>
      <c r="J14322" s="2">
        <v>56</v>
      </c>
      <c r="K14322">
        <v>1</v>
      </c>
    </row>
    <row r="14323" spans="1:12" x14ac:dyDescent="0.25">
      <c r="A14323">
        <v>17307</v>
      </c>
      <c r="B14323" s="2">
        <v>38.413130000000002</v>
      </c>
      <c r="C14323" s="3">
        <v>6107</v>
      </c>
      <c r="D14323" s="4">
        <v>23900</v>
      </c>
      <c r="E14323" t="s">
        <v>3769</v>
      </c>
      <c r="F14323" s="4" t="s">
        <v>3003</v>
      </c>
      <c r="G14323" s="5">
        <v>4137</v>
      </c>
      <c r="H14323" s="6">
        <v>0.18322459999999999</v>
      </c>
      <c r="I14323" s="7">
        <v>62.5</v>
      </c>
      <c r="J14323" s="2">
        <v>70</v>
      </c>
      <c r="K14323">
        <v>1</v>
      </c>
    </row>
    <row r="14324" spans="1:12" x14ac:dyDescent="0.25">
      <c r="A14324">
        <v>53820</v>
      </c>
      <c r="B14324" s="2">
        <v>38.411700000000003</v>
      </c>
      <c r="C14324" s="3">
        <v>2667</v>
      </c>
      <c r="D14324" s="4">
        <v>38420</v>
      </c>
      <c r="E14324" t="s">
        <v>10135</v>
      </c>
      <c r="F14324" s="4" t="s">
        <v>10031</v>
      </c>
      <c r="G14324" s="5">
        <v>1827</v>
      </c>
      <c r="H14324" s="6">
        <v>0.16694030000000001</v>
      </c>
      <c r="I14324" s="7">
        <v>65.313000000000002</v>
      </c>
      <c r="J14324" s="2">
        <v>63</v>
      </c>
      <c r="K14324">
        <v>1</v>
      </c>
    </row>
    <row r="14325" spans="1:12" x14ac:dyDescent="0.25">
      <c r="A14325">
        <v>56449</v>
      </c>
      <c r="B14325" s="2">
        <v>38.41095</v>
      </c>
      <c r="C14325" s="3">
        <v>1996</v>
      </c>
      <c r="D14325" s="4">
        <v>14660</v>
      </c>
      <c r="E14325" t="s">
        <v>10754</v>
      </c>
      <c r="F14325" s="4" t="s">
        <v>10428</v>
      </c>
      <c r="G14325" s="5">
        <v>1315</v>
      </c>
      <c r="H14325" s="6">
        <v>0.15425530000000001</v>
      </c>
      <c r="I14325" s="7">
        <v>67.5</v>
      </c>
    </row>
    <row r="14326" spans="1:12" x14ac:dyDescent="0.25">
      <c r="A14326">
        <v>50674</v>
      </c>
      <c r="B14326" s="2">
        <v>38.410049999999998</v>
      </c>
      <c r="C14326" s="3">
        <v>3448</v>
      </c>
      <c r="D14326" s="4">
        <v>47940</v>
      </c>
      <c r="E14326" t="s">
        <v>800</v>
      </c>
      <c r="F14326" s="4" t="s">
        <v>9593</v>
      </c>
      <c r="G14326" s="5">
        <v>2437</v>
      </c>
      <c r="H14326" s="6">
        <v>0.1600328</v>
      </c>
      <c r="I14326" s="7">
        <v>66.5</v>
      </c>
      <c r="J14326" s="2">
        <v>39</v>
      </c>
      <c r="K14326">
        <v>1</v>
      </c>
    </row>
    <row r="14327" spans="1:12" x14ac:dyDescent="0.25">
      <c r="A14327">
        <v>56738</v>
      </c>
      <c r="B14327" s="2">
        <v>38.40925</v>
      </c>
      <c r="C14327" s="3">
        <v>1424</v>
      </c>
      <c r="E14327" t="s">
        <v>10861</v>
      </c>
      <c r="F14327" s="4" t="s">
        <v>10428</v>
      </c>
      <c r="G14327" s="5">
        <v>911</v>
      </c>
      <c r="H14327" s="6">
        <v>0.1602634</v>
      </c>
      <c r="I14327" s="7">
        <v>66.457999999999998</v>
      </c>
      <c r="J14327" s="2">
        <v>66</v>
      </c>
      <c r="K14327">
        <v>1</v>
      </c>
    </row>
    <row r="14328" spans="1:12" x14ac:dyDescent="0.25">
      <c r="A14328">
        <v>78884</v>
      </c>
      <c r="B14328" s="2">
        <v>38.408859999999997</v>
      </c>
      <c r="C14328" s="3">
        <v>902</v>
      </c>
      <c r="D14328" s="4">
        <v>46620</v>
      </c>
      <c r="E14328" t="s">
        <v>14319</v>
      </c>
      <c r="F14328" s="4" t="s">
        <v>13752</v>
      </c>
      <c r="G14328" s="5">
        <v>728</v>
      </c>
      <c r="H14328" s="6">
        <v>0.23319619999999999</v>
      </c>
      <c r="I14328" s="7">
        <v>53.853999999999999</v>
      </c>
    </row>
    <row r="14329" spans="1:12" x14ac:dyDescent="0.25">
      <c r="A14329">
        <v>50235</v>
      </c>
      <c r="B14329" s="2">
        <v>38.408619999999999</v>
      </c>
      <c r="C14329" s="3">
        <v>340</v>
      </c>
      <c r="E14329" t="s">
        <v>9658</v>
      </c>
      <c r="F14329" s="4" t="s">
        <v>9593</v>
      </c>
      <c r="G14329" s="5">
        <v>256</v>
      </c>
      <c r="H14329" s="6">
        <v>0.1867704</v>
      </c>
      <c r="I14329" s="7">
        <v>61.875</v>
      </c>
      <c r="J14329" s="2">
        <v>35</v>
      </c>
      <c r="K14329">
        <v>1</v>
      </c>
    </row>
    <row r="14330" spans="1:12" x14ac:dyDescent="0.25">
      <c r="A14330">
        <v>57620</v>
      </c>
      <c r="B14330" s="2">
        <v>38.408470000000001</v>
      </c>
      <c r="C14330" s="3">
        <v>460</v>
      </c>
      <c r="E14330" t="s">
        <v>11013</v>
      </c>
      <c r="F14330" s="4" t="s">
        <v>10877</v>
      </c>
      <c r="G14330" s="5">
        <v>347</v>
      </c>
      <c r="H14330" s="6">
        <v>0.1469741</v>
      </c>
      <c r="I14330" s="7">
        <v>68.75</v>
      </c>
      <c r="J14330" s="2">
        <v>53</v>
      </c>
      <c r="K14330">
        <v>2</v>
      </c>
    </row>
    <row r="14331" spans="1:12" x14ac:dyDescent="0.25">
      <c r="A14331">
        <v>60110</v>
      </c>
      <c r="B14331" s="2">
        <v>38.402909999999999</v>
      </c>
      <c r="C14331" s="3">
        <v>39203</v>
      </c>
      <c r="D14331" s="4">
        <v>16980</v>
      </c>
      <c r="E14331" t="s">
        <v>11527</v>
      </c>
      <c r="F14331" s="4" t="s">
        <v>11490</v>
      </c>
      <c r="G14331" s="5">
        <v>22886</v>
      </c>
      <c r="H14331" s="6">
        <v>0.20295360000000001</v>
      </c>
      <c r="I14331" s="7">
        <v>59.075000000000003</v>
      </c>
      <c r="J14331" s="2">
        <v>53</v>
      </c>
      <c r="K14331">
        <v>7</v>
      </c>
    </row>
    <row r="14332" spans="1:12" x14ac:dyDescent="0.25">
      <c r="A14332">
        <v>24324</v>
      </c>
      <c r="B14332" s="2">
        <v>38.39705</v>
      </c>
      <c r="C14332" s="3">
        <v>2101</v>
      </c>
      <c r="D14332" s="4">
        <v>13980</v>
      </c>
      <c r="E14332" t="s">
        <v>5038</v>
      </c>
      <c r="F14332" s="4" t="s">
        <v>4335</v>
      </c>
      <c r="G14332" s="5">
        <v>1580</v>
      </c>
      <c r="H14332" s="6">
        <v>0.2201139</v>
      </c>
      <c r="I14332" s="7">
        <v>56.107999999999997</v>
      </c>
    </row>
    <row r="14333" spans="1:12" x14ac:dyDescent="0.25">
      <c r="A14333">
        <v>28778</v>
      </c>
      <c r="B14333" s="2">
        <v>38.394930000000002</v>
      </c>
      <c r="C14333" s="3">
        <v>11157</v>
      </c>
      <c r="D14333" s="4">
        <v>11700</v>
      </c>
      <c r="E14333" t="s">
        <v>6115</v>
      </c>
      <c r="F14333" s="4" t="s">
        <v>5642</v>
      </c>
      <c r="G14333" s="5">
        <v>7294</v>
      </c>
      <c r="H14333" s="6">
        <v>0.25555250000000002</v>
      </c>
      <c r="I14333" s="7">
        <v>49.981999999999999</v>
      </c>
      <c r="J14333" s="2">
        <v>44</v>
      </c>
      <c r="K14333">
        <v>6</v>
      </c>
    </row>
    <row r="14334" spans="1:12" x14ac:dyDescent="0.25">
      <c r="A14334">
        <v>60402</v>
      </c>
      <c r="B14334" s="2">
        <v>38.383299999999998</v>
      </c>
      <c r="C14334" s="3">
        <v>64255</v>
      </c>
      <c r="D14334" s="4">
        <v>16980</v>
      </c>
      <c r="E14334" t="s">
        <v>4231</v>
      </c>
      <c r="F14334" s="4" t="s">
        <v>11490</v>
      </c>
      <c r="G14334" s="5">
        <v>41286</v>
      </c>
      <c r="H14334" s="6">
        <v>0.18962380000000001</v>
      </c>
      <c r="I14334" s="7">
        <v>61.372</v>
      </c>
      <c r="J14334" s="2">
        <v>41.647100000000002</v>
      </c>
      <c r="K14334">
        <v>34</v>
      </c>
      <c r="L14334" s="2">
        <v>60</v>
      </c>
    </row>
    <row r="14335" spans="1:12" x14ac:dyDescent="0.25">
      <c r="A14335">
        <v>12463</v>
      </c>
      <c r="B14335" s="2">
        <v>38.37323</v>
      </c>
      <c r="C14335" s="3">
        <v>1006</v>
      </c>
      <c r="E14335" t="s">
        <v>2226</v>
      </c>
      <c r="F14335" s="4" t="s">
        <v>1280</v>
      </c>
      <c r="G14335" s="5">
        <v>796</v>
      </c>
      <c r="H14335" s="6">
        <v>0.1919699</v>
      </c>
      <c r="I14335" s="7">
        <v>60.956000000000003</v>
      </c>
    </row>
    <row r="14336" spans="1:12" x14ac:dyDescent="0.25">
      <c r="A14336">
        <v>56216</v>
      </c>
      <c r="B14336" s="2">
        <v>38.372920000000001</v>
      </c>
      <c r="C14336" s="3">
        <v>698</v>
      </c>
      <c r="D14336" s="4">
        <v>48820</v>
      </c>
      <c r="E14336" t="s">
        <v>10670</v>
      </c>
      <c r="F14336" s="4" t="s">
        <v>10428</v>
      </c>
      <c r="G14336" s="5">
        <v>476</v>
      </c>
      <c r="H14336" s="6">
        <v>0.13445380000000001</v>
      </c>
      <c r="I14336" s="7">
        <v>70.893000000000001</v>
      </c>
      <c r="J14336" s="2">
        <v>62</v>
      </c>
      <c r="K14336">
        <v>1</v>
      </c>
    </row>
    <row r="14337" spans="1:12" x14ac:dyDescent="0.25">
      <c r="A14337">
        <v>24651</v>
      </c>
      <c r="B14337" s="2">
        <v>38.371740000000003</v>
      </c>
      <c r="C14337" s="3">
        <v>6210</v>
      </c>
      <c r="D14337" s="4">
        <v>14140</v>
      </c>
      <c r="E14337" t="s">
        <v>5141</v>
      </c>
      <c r="F14337" s="4" t="s">
        <v>4335</v>
      </c>
      <c r="G14337" s="5">
        <v>4478</v>
      </c>
      <c r="H14337" s="6">
        <v>0.20656540000000001</v>
      </c>
      <c r="I14337" s="7">
        <v>58.423000000000002</v>
      </c>
      <c r="J14337" s="2">
        <v>46</v>
      </c>
      <c r="K14337">
        <v>1</v>
      </c>
    </row>
    <row r="14338" spans="1:12" x14ac:dyDescent="0.25">
      <c r="A14338">
        <v>30263</v>
      </c>
      <c r="B14338" s="2">
        <v>38.362279999999998</v>
      </c>
      <c r="C14338" s="3">
        <v>53458</v>
      </c>
      <c r="D14338" s="4">
        <v>12060</v>
      </c>
      <c r="E14338" t="s">
        <v>6423</v>
      </c>
      <c r="F14338" s="4" t="s">
        <v>6363</v>
      </c>
      <c r="G14338" s="5">
        <v>35062</v>
      </c>
      <c r="H14338" s="6">
        <v>0.2034338</v>
      </c>
      <c r="I14338" s="7">
        <v>58.963999999999999</v>
      </c>
      <c r="J14338" s="2">
        <v>44.2</v>
      </c>
      <c r="K14338">
        <v>5</v>
      </c>
    </row>
    <row r="14339" spans="1:12" x14ac:dyDescent="0.25">
      <c r="A14339">
        <v>76474</v>
      </c>
      <c r="B14339" s="2">
        <v>38.353839999999998</v>
      </c>
      <c r="C14339" s="3">
        <v>300</v>
      </c>
      <c r="E14339" t="s">
        <v>2741</v>
      </c>
      <c r="F14339" s="4" t="s">
        <v>13752</v>
      </c>
      <c r="G14339" s="5">
        <v>218</v>
      </c>
      <c r="H14339" s="6">
        <v>0.21461189999999999</v>
      </c>
      <c r="I14339" s="7">
        <v>57.030999999999999</v>
      </c>
    </row>
    <row r="14340" spans="1:12" x14ac:dyDescent="0.25">
      <c r="A14340">
        <v>14561</v>
      </c>
      <c r="B14340" s="2">
        <v>38.353270000000002</v>
      </c>
      <c r="C14340" s="3">
        <v>3209</v>
      </c>
      <c r="D14340" s="4">
        <v>40380</v>
      </c>
      <c r="E14340" t="s">
        <v>2893</v>
      </c>
      <c r="F14340" s="4" t="s">
        <v>1280</v>
      </c>
      <c r="G14340" s="5">
        <v>2153</v>
      </c>
      <c r="H14340" s="6">
        <v>0.20343710000000001</v>
      </c>
      <c r="I14340" s="7">
        <v>58.957999999999998</v>
      </c>
      <c r="J14340" s="2">
        <v>55.5</v>
      </c>
      <c r="K14340">
        <v>4</v>
      </c>
    </row>
    <row r="14341" spans="1:12" x14ac:dyDescent="0.25">
      <c r="A14341">
        <v>56759</v>
      </c>
      <c r="B14341" s="2">
        <v>38.352690000000003</v>
      </c>
      <c r="C14341" s="3">
        <v>307</v>
      </c>
      <c r="E14341" t="s">
        <v>10872</v>
      </c>
      <c r="F14341" s="4" t="s">
        <v>10428</v>
      </c>
      <c r="G14341" s="5">
        <v>259</v>
      </c>
      <c r="H14341" s="6">
        <v>0.14671809999999999</v>
      </c>
      <c r="I14341" s="7">
        <v>68.75</v>
      </c>
    </row>
    <row r="14342" spans="1:12" x14ac:dyDescent="0.25">
      <c r="A14342">
        <v>97426</v>
      </c>
      <c r="B14342" s="2">
        <v>38.351010000000002</v>
      </c>
      <c r="C14342" s="3">
        <v>9609</v>
      </c>
      <c r="D14342" s="4">
        <v>21660</v>
      </c>
      <c r="E14342" t="s">
        <v>5814</v>
      </c>
      <c r="F14342" s="4" t="s">
        <v>16170</v>
      </c>
      <c r="G14342" s="5">
        <v>6776</v>
      </c>
      <c r="H14342" s="6">
        <v>0.1942149</v>
      </c>
      <c r="I14342" s="7">
        <v>60.540999999999997</v>
      </c>
      <c r="J14342" s="2">
        <v>45.8</v>
      </c>
      <c r="K14342">
        <v>5</v>
      </c>
    </row>
    <row r="14343" spans="1:12" x14ac:dyDescent="0.25">
      <c r="A14343">
        <v>17272</v>
      </c>
      <c r="B14343" s="2">
        <v>38.349330000000002</v>
      </c>
      <c r="C14343" s="3">
        <v>289</v>
      </c>
      <c r="D14343" s="4">
        <v>16540</v>
      </c>
      <c r="E14343" t="s">
        <v>3764</v>
      </c>
      <c r="F14343" s="4" t="s">
        <v>3003</v>
      </c>
      <c r="G14343" s="5">
        <v>208</v>
      </c>
      <c r="H14343" s="6">
        <v>0.125</v>
      </c>
      <c r="I14343" s="7">
        <v>72.5</v>
      </c>
    </row>
    <row r="14344" spans="1:12" x14ac:dyDescent="0.25">
      <c r="A14344">
        <v>99121</v>
      </c>
      <c r="B14344" s="2">
        <v>38.349260000000001</v>
      </c>
      <c r="C14344" s="3">
        <v>159</v>
      </c>
      <c r="E14344" t="s">
        <v>655</v>
      </c>
      <c r="F14344" s="4" t="s">
        <v>16344</v>
      </c>
      <c r="G14344" s="5">
        <v>111</v>
      </c>
      <c r="H14344" s="6">
        <v>0.27027030000000002</v>
      </c>
      <c r="I14344" s="7">
        <v>47.396000000000001</v>
      </c>
    </row>
    <row r="14345" spans="1:12" x14ac:dyDescent="0.25">
      <c r="A14345">
        <v>33063</v>
      </c>
      <c r="B14345" s="2">
        <v>38.339919999999999</v>
      </c>
      <c r="C14345" s="3">
        <v>52637</v>
      </c>
      <c r="D14345" s="4">
        <v>33100</v>
      </c>
      <c r="E14345" t="s">
        <v>6872</v>
      </c>
      <c r="F14345" s="4" t="s">
        <v>6689</v>
      </c>
      <c r="G14345" s="5">
        <v>38894</v>
      </c>
      <c r="H14345" s="6">
        <v>0.23098679999999999</v>
      </c>
      <c r="I14345" s="7">
        <v>54.183999999999997</v>
      </c>
      <c r="J14345" s="2">
        <v>51</v>
      </c>
      <c r="K14345">
        <v>3</v>
      </c>
    </row>
    <row r="14346" spans="1:12" x14ac:dyDescent="0.25">
      <c r="A14346">
        <v>92585</v>
      </c>
      <c r="B14346" s="2">
        <v>38.327640000000002</v>
      </c>
      <c r="C14346" s="3">
        <v>20148</v>
      </c>
      <c r="D14346" s="4">
        <v>40140</v>
      </c>
      <c r="E14346" t="s">
        <v>12624</v>
      </c>
      <c r="F14346" s="4" t="s">
        <v>15368</v>
      </c>
      <c r="G14346" s="5">
        <v>12423</v>
      </c>
      <c r="H14346" s="6">
        <v>0.17820349999999999</v>
      </c>
      <c r="I14346" s="7">
        <v>63.301000000000002</v>
      </c>
      <c r="J14346" s="2">
        <v>46</v>
      </c>
      <c r="K14346">
        <v>3</v>
      </c>
    </row>
    <row r="14347" spans="1:12" x14ac:dyDescent="0.25">
      <c r="A14347">
        <v>56078</v>
      </c>
      <c r="B14347" s="2">
        <v>38.324590000000001</v>
      </c>
      <c r="C14347" s="3">
        <v>527</v>
      </c>
      <c r="E14347" t="s">
        <v>1619</v>
      </c>
      <c r="F14347" s="4" t="s">
        <v>10428</v>
      </c>
      <c r="G14347" s="5">
        <v>352</v>
      </c>
      <c r="H14347" s="6">
        <v>0.1104816</v>
      </c>
      <c r="I14347" s="7">
        <v>75</v>
      </c>
    </row>
    <row r="14348" spans="1:12" x14ac:dyDescent="0.25">
      <c r="A14348">
        <v>61756</v>
      </c>
      <c r="B14348" s="2">
        <v>38.324129999999997</v>
      </c>
      <c r="C14348" s="3">
        <v>2260</v>
      </c>
      <c r="D14348" s="4">
        <v>19500</v>
      </c>
      <c r="E14348" t="s">
        <v>11802</v>
      </c>
      <c r="F14348" s="4" t="s">
        <v>11490</v>
      </c>
      <c r="G14348" s="5">
        <v>1572</v>
      </c>
      <c r="H14348" s="6">
        <v>0.15839690000000001</v>
      </c>
      <c r="I14348" s="7">
        <v>66.718999999999994</v>
      </c>
    </row>
    <row r="14349" spans="1:12" x14ac:dyDescent="0.25">
      <c r="A14349">
        <v>68717</v>
      </c>
      <c r="B14349" s="2">
        <v>38.323720000000002</v>
      </c>
      <c r="C14349" s="3">
        <v>194</v>
      </c>
      <c r="E14349" t="s">
        <v>7695</v>
      </c>
      <c r="F14349" s="4" t="s">
        <v>12738</v>
      </c>
      <c r="G14349" s="5">
        <v>148</v>
      </c>
      <c r="H14349" s="6">
        <v>5.4054100000000001E-2</v>
      </c>
      <c r="I14349" s="7">
        <v>84.75</v>
      </c>
    </row>
    <row r="14350" spans="1:12" x14ac:dyDescent="0.25">
      <c r="A14350">
        <v>64830</v>
      </c>
      <c r="B14350" s="2">
        <v>38.323560000000001</v>
      </c>
      <c r="C14350" s="3">
        <v>799</v>
      </c>
      <c r="D14350" s="4">
        <v>27900</v>
      </c>
      <c r="E14350" t="s">
        <v>9411</v>
      </c>
      <c r="F14350" s="4" t="s">
        <v>12102</v>
      </c>
      <c r="G14350" s="5">
        <v>495</v>
      </c>
      <c r="H14350" s="6">
        <v>0.16767679999999999</v>
      </c>
      <c r="I14350" s="7">
        <v>65.114000000000004</v>
      </c>
    </row>
    <row r="14351" spans="1:12" x14ac:dyDescent="0.25">
      <c r="A14351">
        <v>76354</v>
      </c>
      <c r="B14351" s="2">
        <v>38.321579999999997</v>
      </c>
      <c r="C14351" s="3">
        <v>11246</v>
      </c>
      <c r="D14351" s="4">
        <v>48660</v>
      </c>
      <c r="E14351" t="s">
        <v>13923</v>
      </c>
      <c r="F14351" s="4" t="s">
        <v>13752</v>
      </c>
      <c r="G14351" s="5">
        <v>7781</v>
      </c>
      <c r="H14351" s="6">
        <v>0.17619840000000001</v>
      </c>
      <c r="I14351" s="7">
        <v>63.640999999999998</v>
      </c>
      <c r="J14351" s="2">
        <v>45.5</v>
      </c>
      <c r="K14351">
        <v>2</v>
      </c>
    </row>
    <row r="14352" spans="1:12" x14ac:dyDescent="0.25">
      <c r="A14352">
        <v>48910</v>
      </c>
      <c r="B14352" s="2">
        <v>38.31429</v>
      </c>
      <c r="C14352" s="3">
        <v>35520</v>
      </c>
      <c r="D14352" s="4">
        <v>29620</v>
      </c>
      <c r="E14352" t="s">
        <v>2990</v>
      </c>
      <c r="F14352" s="4" t="s">
        <v>9106</v>
      </c>
      <c r="G14352" s="5">
        <v>22680</v>
      </c>
      <c r="H14352" s="6">
        <v>0.26731630000000001</v>
      </c>
      <c r="I14352" s="7">
        <v>47.89</v>
      </c>
      <c r="J14352" s="2">
        <v>47.714300000000001</v>
      </c>
      <c r="K14352">
        <v>28</v>
      </c>
      <c r="L14352" s="2">
        <v>87.2</v>
      </c>
    </row>
    <row r="14353" spans="1:11" x14ac:dyDescent="0.25">
      <c r="A14353">
        <v>44618</v>
      </c>
      <c r="B14353" s="2">
        <v>38.30782</v>
      </c>
      <c r="C14353" s="3">
        <v>6769</v>
      </c>
      <c r="D14353" s="4">
        <v>49300</v>
      </c>
      <c r="E14353" t="s">
        <v>85</v>
      </c>
      <c r="F14353" s="4" t="s">
        <v>8295</v>
      </c>
      <c r="G14353" s="5">
        <v>4357</v>
      </c>
      <c r="H14353" s="6">
        <v>0.19045429999999999</v>
      </c>
      <c r="I14353" s="7">
        <v>61.167000000000002</v>
      </c>
      <c r="J14353" s="2">
        <v>45</v>
      </c>
      <c r="K14353">
        <v>1</v>
      </c>
    </row>
    <row r="14354" spans="1:11" x14ac:dyDescent="0.25">
      <c r="A14354">
        <v>68649</v>
      </c>
      <c r="B14354" s="2">
        <v>38.306469999999997</v>
      </c>
      <c r="C14354" s="3">
        <v>1949</v>
      </c>
      <c r="D14354" s="4">
        <v>23340</v>
      </c>
      <c r="E14354" t="s">
        <v>3851</v>
      </c>
      <c r="F14354" s="4" t="s">
        <v>12738</v>
      </c>
      <c r="G14354" s="5">
        <v>1297</v>
      </c>
      <c r="H14354" s="6">
        <v>0.18272939999999999</v>
      </c>
      <c r="I14354" s="7">
        <v>62.5</v>
      </c>
    </row>
    <row r="14355" spans="1:11" x14ac:dyDescent="0.25">
      <c r="A14355">
        <v>61330</v>
      </c>
      <c r="B14355" s="2">
        <v>38.305929999999996</v>
      </c>
      <c r="C14355" s="3">
        <v>1389</v>
      </c>
      <c r="D14355" s="4">
        <v>19940</v>
      </c>
      <c r="E14355" t="s">
        <v>11713</v>
      </c>
      <c r="F14355" s="4" t="s">
        <v>11490</v>
      </c>
      <c r="G14355" s="5">
        <v>944</v>
      </c>
      <c r="H14355" s="6">
        <v>0.1313559</v>
      </c>
      <c r="I14355" s="7">
        <v>71.375</v>
      </c>
    </row>
    <row r="14356" spans="1:11" x14ac:dyDescent="0.25">
      <c r="A14356">
        <v>17946</v>
      </c>
      <c r="B14356" s="2">
        <v>38.305660000000003</v>
      </c>
      <c r="C14356" s="3">
        <v>237</v>
      </c>
      <c r="D14356" s="4">
        <v>39060</v>
      </c>
      <c r="E14356" t="s">
        <v>3920</v>
      </c>
      <c r="F14356" s="4" t="s">
        <v>3003</v>
      </c>
      <c r="G14356" s="5">
        <v>166</v>
      </c>
      <c r="H14356" s="6">
        <v>0.4431138</v>
      </c>
      <c r="I14356" s="7">
        <v>17.5</v>
      </c>
    </row>
    <row r="14357" spans="1:11" x14ac:dyDescent="0.25">
      <c r="A14357">
        <v>56378</v>
      </c>
      <c r="B14357" s="2">
        <v>38.304310000000001</v>
      </c>
      <c r="C14357" s="3">
        <v>7934</v>
      </c>
      <c r="D14357" s="4">
        <v>41060</v>
      </c>
      <c r="E14357" t="s">
        <v>10733</v>
      </c>
      <c r="F14357" s="4" t="s">
        <v>10428</v>
      </c>
      <c r="G14357" s="5">
        <v>5467</v>
      </c>
      <c r="H14357" s="6">
        <v>0.1686483</v>
      </c>
      <c r="I14357" s="7">
        <v>64.923000000000002</v>
      </c>
      <c r="J14357" s="2">
        <v>46.4</v>
      </c>
      <c r="K14357">
        <v>5</v>
      </c>
    </row>
    <row r="14358" spans="1:11" x14ac:dyDescent="0.25">
      <c r="A14358">
        <v>59343</v>
      </c>
      <c r="B14358" s="2">
        <v>38.302990000000001</v>
      </c>
      <c r="C14358" s="3">
        <v>122</v>
      </c>
      <c r="E14358" t="s">
        <v>11363</v>
      </c>
      <c r="F14358" s="4" t="s">
        <v>11278</v>
      </c>
      <c r="G14358" s="5">
        <v>83</v>
      </c>
      <c r="H14358" s="6">
        <v>0.28571429999999998</v>
      </c>
      <c r="I14358" s="7">
        <v>44.688000000000002</v>
      </c>
    </row>
    <row r="14359" spans="1:11" x14ac:dyDescent="0.25">
      <c r="A14359">
        <v>83686</v>
      </c>
      <c r="B14359" s="2">
        <v>38.296129999999998</v>
      </c>
      <c r="C14359" s="3">
        <v>47238</v>
      </c>
      <c r="D14359" s="4">
        <v>14260</v>
      </c>
      <c r="E14359" t="s">
        <v>14812</v>
      </c>
      <c r="F14359" s="4" t="s">
        <v>14725</v>
      </c>
      <c r="G14359" s="5">
        <v>28555</v>
      </c>
      <c r="H14359" s="6">
        <v>0.2381286</v>
      </c>
      <c r="I14359" s="7">
        <v>52.91</v>
      </c>
      <c r="J14359" s="2">
        <v>49.666699999999999</v>
      </c>
      <c r="K14359">
        <v>3</v>
      </c>
    </row>
    <row r="14360" spans="1:11" x14ac:dyDescent="0.25">
      <c r="A14360">
        <v>57353</v>
      </c>
      <c r="B14360" s="2">
        <v>38.289180000000002</v>
      </c>
      <c r="C14360" s="3">
        <v>695</v>
      </c>
      <c r="E14360" t="s">
        <v>10947</v>
      </c>
      <c r="F14360" s="4" t="s">
        <v>10877</v>
      </c>
      <c r="G14360" s="5">
        <v>481</v>
      </c>
      <c r="H14360" s="6">
        <v>0.1970954</v>
      </c>
      <c r="I14360" s="7">
        <v>60</v>
      </c>
    </row>
    <row r="14361" spans="1:11" x14ac:dyDescent="0.25">
      <c r="A14361">
        <v>60403</v>
      </c>
      <c r="B14361" s="2">
        <v>38.285789999999999</v>
      </c>
      <c r="C14361" s="3">
        <v>19038</v>
      </c>
      <c r="D14361" s="4">
        <v>16980</v>
      </c>
      <c r="E14361" t="s">
        <v>11556</v>
      </c>
      <c r="F14361" s="4" t="s">
        <v>11490</v>
      </c>
      <c r="G14361" s="5">
        <v>13701</v>
      </c>
      <c r="H14361" s="6">
        <v>0.17508389999999999</v>
      </c>
      <c r="I14361" s="7">
        <v>63.798000000000002</v>
      </c>
      <c r="J14361" s="2">
        <v>66</v>
      </c>
      <c r="K14361">
        <v>3</v>
      </c>
    </row>
    <row r="14362" spans="1:11" x14ac:dyDescent="0.25">
      <c r="A14362">
        <v>67557</v>
      </c>
      <c r="B14362" s="2">
        <v>38.282409999999999</v>
      </c>
      <c r="C14362" s="3">
        <v>661</v>
      </c>
      <c r="E14362" t="s">
        <v>12676</v>
      </c>
      <c r="F14362" s="4" t="s">
        <v>12494</v>
      </c>
      <c r="G14362" s="5">
        <v>430</v>
      </c>
      <c r="H14362" s="6">
        <v>0.25058000000000002</v>
      </c>
      <c r="I14362" s="7">
        <v>50.75</v>
      </c>
      <c r="J14362" s="2">
        <v>47</v>
      </c>
      <c r="K14362">
        <v>1</v>
      </c>
    </row>
    <row r="14363" spans="1:11" x14ac:dyDescent="0.25">
      <c r="A14363">
        <v>46113</v>
      </c>
      <c r="B14363" s="2">
        <v>38.280050000000003</v>
      </c>
      <c r="C14363" s="3">
        <v>15741</v>
      </c>
      <c r="D14363" s="4">
        <v>26900</v>
      </c>
      <c r="E14363" t="s">
        <v>8822</v>
      </c>
      <c r="F14363" s="4" t="s">
        <v>8800</v>
      </c>
      <c r="G14363" s="5">
        <v>9434</v>
      </c>
      <c r="H14363" s="6">
        <v>0.1528514</v>
      </c>
      <c r="I14363" s="7">
        <v>67.638000000000005</v>
      </c>
      <c r="J14363" s="2">
        <v>74</v>
      </c>
      <c r="K14363">
        <v>1</v>
      </c>
    </row>
    <row r="14364" spans="1:11" x14ac:dyDescent="0.25">
      <c r="A14364">
        <v>28314</v>
      </c>
      <c r="B14364" s="2">
        <v>38.270069999999997</v>
      </c>
      <c r="C14364" s="3">
        <v>53208</v>
      </c>
      <c r="D14364" s="4">
        <v>22180</v>
      </c>
      <c r="E14364" t="s">
        <v>2490</v>
      </c>
      <c r="F14364" s="4" t="s">
        <v>5642</v>
      </c>
      <c r="G14364" s="5">
        <v>32249</v>
      </c>
      <c r="H14364" s="6">
        <v>0.24292230000000001</v>
      </c>
      <c r="I14364" s="7">
        <v>52.072000000000003</v>
      </c>
      <c r="J14364" s="2">
        <v>57.333300000000001</v>
      </c>
      <c r="K14364">
        <v>9</v>
      </c>
    </row>
    <row r="14365" spans="1:11" x14ac:dyDescent="0.25">
      <c r="A14365">
        <v>16140</v>
      </c>
      <c r="B14365" s="2">
        <v>38.262329999999999</v>
      </c>
      <c r="C14365" s="3">
        <v>133</v>
      </c>
      <c r="D14365" s="4">
        <v>35260</v>
      </c>
      <c r="E14365" t="s">
        <v>447</v>
      </c>
      <c r="F14365" s="4" t="s">
        <v>3003</v>
      </c>
      <c r="G14365" s="5">
        <v>93</v>
      </c>
      <c r="H14365" s="6">
        <v>0.12903229999999999</v>
      </c>
      <c r="I14365" s="7">
        <v>71.75</v>
      </c>
    </row>
    <row r="14366" spans="1:11" x14ac:dyDescent="0.25">
      <c r="A14366">
        <v>62827</v>
      </c>
      <c r="B14366" s="2">
        <v>38.262120000000003</v>
      </c>
      <c r="C14366" s="3">
        <v>1164</v>
      </c>
      <c r="E14366" t="s">
        <v>7158</v>
      </c>
      <c r="F14366" s="4" t="s">
        <v>11490</v>
      </c>
      <c r="G14366" s="5">
        <v>829</v>
      </c>
      <c r="H14366" s="6">
        <v>0.16506019999999999</v>
      </c>
      <c r="I14366" s="7">
        <v>65.524000000000001</v>
      </c>
      <c r="J14366" s="2">
        <v>54</v>
      </c>
      <c r="K14366">
        <v>1</v>
      </c>
    </row>
    <row r="14367" spans="1:11" x14ac:dyDescent="0.25">
      <c r="A14367">
        <v>78025</v>
      </c>
      <c r="B14367" s="2">
        <v>38.261150000000001</v>
      </c>
      <c r="C14367" s="3">
        <v>4506</v>
      </c>
      <c r="D14367" s="4">
        <v>28500</v>
      </c>
      <c r="E14367" t="s">
        <v>14160</v>
      </c>
      <c r="F14367" s="4" t="s">
        <v>13752</v>
      </c>
      <c r="G14367" s="5">
        <v>3203</v>
      </c>
      <c r="H14367" s="6">
        <v>0.2235404</v>
      </c>
      <c r="I14367" s="7">
        <v>55.417000000000002</v>
      </c>
    </row>
    <row r="14368" spans="1:11" x14ac:dyDescent="0.25">
      <c r="A14368">
        <v>99688</v>
      </c>
      <c r="B14368" s="2">
        <v>38.259900000000002</v>
      </c>
      <c r="C14368" s="3">
        <v>2644</v>
      </c>
      <c r="D14368" s="4">
        <v>11260</v>
      </c>
      <c r="E14368" t="s">
        <v>2250</v>
      </c>
      <c r="F14368" s="4" t="s">
        <v>16604</v>
      </c>
      <c r="G14368" s="5">
        <v>2048</v>
      </c>
      <c r="H14368" s="6">
        <v>0.16943359999999999</v>
      </c>
      <c r="I14368" s="7">
        <v>64.762</v>
      </c>
      <c r="J14368" s="2">
        <v>51</v>
      </c>
      <c r="K14368">
        <v>2</v>
      </c>
    </row>
    <row r="14369" spans="1:12" x14ac:dyDescent="0.25">
      <c r="A14369">
        <v>66002</v>
      </c>
      <c r="B14369" s="2">
        <v>38.257480000000001</v>
      </c>
      <c r="C14369" s="3">
        <v>13531</v>
      </c>
      <c r="D14369" s="4">
        <v>11860</v>
      </c>
      <c r="E14369" t="s">
        <v>12493</v>
      </c>
      <c r="F14369" s="4" t="s">
        <v>12494</v>
      </c>
      <c r="G14369" s="5">
        <v>8029</v>
      </c>
      <c r="H14369" s="6">
        <v>0.21434800000000001</v>
      </c>
      <c r="I14369" s="7">
        <v>57</v>
      </c>
      <c r="J14369" s="2">
        <v>47.6</v>
      </c>
      <c r="K14369">
        <v>5</v>
      </c>
    </row>
    <row r="14370" spans="1:12" x14ac:dyDescent="0.25">
      <c r="A14370">
        <v>99350</v>
      </c>
      <c r="B14370" s="2">
        <v>38.253459999999997</v>
      </c>
      <c r="C14370" s="3">
        <v>14387</v>
      </c>
      <c r="D14370" s="4">
        <v>28420</v>
      </c>
      <c r="E14370" t="s">
        <v>16594</v>
      </c>
      <c r="F14370" s="4" t="s">
        <v>16344</v>
      </c>
      <c r="G14370" s="5">
        <v>8750</v>
      </c>
      <c r="H14370" s="6">
        <v>0.17645710000000001</v>
      </c>
      <c r="I14370" s="7">
        <v>63.545000000000002</v>
      </c>
      <c r="J14370" s="2">
        <v>49.428600000000003</v>
      </c>
      <c r="K14370">
        <v>7</v>
      </c>
    </row>
    <row r="14371" spans="1:12" x14ac:dyDescent="0.25">
      <c r="A14371">
        <v>24104</v>
      </c>
      <c r="B14371" s="2">
        <v>38.25074</v>
      </c>
      <c r="C14371" s="3">
        <v>3657</v>
      </c>
      <c r="D14371" s="4">
        <v>31340</v>
      </c>
      <c r="E14371" t="s">
        <v>4972</v>
      </c>
      <c r="F14371" s="4" t="s">
        <v>4335</v>
      </c>
      <c r="G14371" s="5">
        <v>2645</v>
      </c>
      <c r="H14371" s="6">
        <v>0.19690099999999999</v>
      </c>
      <c r="I14371" s="7">
        <v>60</v>
      </c>
      <c r="J14371" s="2">
        <v>37.5</v>
      </c>
      <c r="K14371">
        <v>2</v>
      </c>
    </row>
    <row r="14372" spans="1:12" x14ac:dyDescent="0.25">
      <c r="A14372">
        <v>44417</v>
      </c>
      <c r="B14372" s="2">
        <v>38.24982</v>
      </c>
      <c r="C14372" s="3">
        <v>1590</v>
      </c>
      <c r="D14372" s="4">
        <v>49660</v>
      </c>
      <c r="E14372" t="s">
        <v>8548</v>
      </c>
      <c r="F14372" s="4" t="s">
        <v>8295</v>
      </c>
      <c r="G14372" s="5">
        <v>1156</v>
      </c>
      <c r="H14372" s="6">
        <v>0.2420052</v>
      </c>
      <c r="I14372" s="7">
        <v>52.2</v>
      </c>
      <c r="J14372" s="2">
        <v>69</v>
      </c>
      <c r="K14372">
        <v>1</v>
      </c>
    </row>
    <row r="14373" spans="1:12" x14ac:dyDescent="0.25">
      <c r="A14373">
        <v>67203</v>
      </c>
      <c r="B14373" s="2">
        <v>38.244729999999997</v>
      </c>
      <c r="C14373" s="3">
        <v>30874</v>
      </c>
      <c r="D14373" s="4">
        <v>48620</v>
      </c>
      <c r="E14373" t="s">
        <v>12626</v>
      </c>
      <c r="F14373" s="4" t="s">
        <v>12494</v>
      </c>
      <c r="G14373" s="5">
        <v>20125</v>
      </c>
      <c r="H14373" s="6">
        <v>0.237118</v>
      </c>
      <c r="I14373" s="7">
        <v>53.043999999999997</v>
      </c>
      <c r="J14373" s="2">
        <v>48.277799999999999</v>
      </c>
      <c r="K14373">
        <v>18</v>
      </c>
      <c r="L14373" s="2">
        <v>89.2</v>
      </c>
    </row>
    <row r="14374" spans="1:12" x14ac:dyDescent="0.25">
      <c r="A14374">
        <v>15656</v>
      </c>
      <c r="B14374" s="2">
        <v>38.238169999999997</v>
      </c>
      <c r="C14374" s="3">
        <v>10071</v>
      </c>
      <c r="D14374" s="4">
        <v>38300</v>
      </c>
      <c r="E14374" t="s">
        <v>3238</v>
      </c>
      <c r="F14374" s="4" t="s">
        <v>3003</v>
      </c>
      <c r="G14374" s="5">
        <v>7276</v>
      </c>
      <c r="H14374" s="6">
        <v>0.19650960000000001</v>
      </c>
      <c r="I14374" s="7">
        <v>60.061</v>
      </c>
      <c r="J14374" s="2">
        <v>50.2</v>
      </c>
      <c r="K14374">
        <v>5</v>
      </c>
    </row>
    <row r="14375" spans="1:12" x14ac:dyDescent="0.25">
      <c r="A14375">
        <v>51062</v>
      </c>
      <c r="B14375" s="2">
        <v>38.236330000000002</v>
      </c>
      <c r="C14375" s="3">
        <v>635</v>
      </c>
      <c r="D14375" s="4">
        <v>43580</v>
      </c>
      <c r="E14375" t="s">
        <v>67</v>
      </c>
      <c r="F14375" s="4" t="s">
        <v>9593</v>
      </c>
      <c r="G14375" s="5">
        <v>407</v>
      </c>
      <c r="H14375" s="6">
        <v>0.2426471</v>
      </c>
      <c r="I14375" s="7">
        <v>52.082999999999998</v>
      </c>
      <c r="J14375" s="2">
        <v>66</v>
      </c>
      <c r="K14375">
        <v>1</v>
      </c>
    </row>
    <row r="14376" spans="1:12" x14ac:dyDescent="0.25">
      <c r="A14376">
        <v>97128</v>
      </c>
      <c r="B14376" s="2">
        <v>38.230710000000002</v>
      </c>
      <c r="C14376" s="3">
        <v>36994</v>
      </c>
      <c r="D14376" s="4">
        <v>38900</v>
      </c>
      <c r="E14376" t="s">
        <v>7384</v>
      </c>
      <c r="F14376" s="4" t="s">
        <v>16170</v>
      </c>
      <c r="G14376" s="5">
        <v>23093</v>
      </c>
      <c r="H14376" s="6">
        <v>0.23136880000000001</v>
      </c>
      <c r="I14376" s="7">
        <v>54.030999999999999</v>
      </c>
      <c r="J14376" s="2">
        <v>48</v>
      </c>
      <c r="K14376">
        <v>23</v>
      </c>
      <c r="L14376" s="2">
        <v>88</v>
      </c>
    </row>
    <row r="14377" spans="1:12" x14ac:dyDescent="0.25">
      <c r="A14377">
        <v>52761</v>
      </c>
      <c r="B14377" s="2">
        <v>38.220359999999999</v>
      </c>
      <c r="C14377" s="3">
        <v>30541</v>
      </c>
      <c r="D14377" s="4">
        <v>34700</v>
      </c>
      <c r="E14377" t="s">
        <v>10026</v>
      </c>
      <c r="F14377" s="4" t="s">
        <v>9593</v>
      </c>
      <c r="G14377" s="5">
        <v>20170</v>
      </c>
      <c r="H14377" s="6">
        <v>0.1880918</v>
      </c>
      <c r="I14377" s="7">
        <v>61.506999999999998</v>
      </c>
      <c r="J14377" s="2">
        <v>48.529400000000003</v>
      </c>
      <c r="K14377">
        <v>17</v>
      </c>
      <c r="L14377" s="2">
        <v>89.8</v>
      </c>
    </row>
    <row r="14378" spans="1:12" x14ac:dyDescent="0.25">
      <c r="A14378">
        <v>82443</v>
      </c>
      <c r="B14378" s="2">
        <v>38.214689999999997</v>
      </c>
      <c r="C14378" s="3">
        <v>4672</v>
      </c>
      <c r="E14378" t="s">
        <v>14687</v>
      </c>
      <c r="F14378" s="4" t="s">
        <v>14657</v>
      </c>
      <c r="G14378" s="5">
        <v>3484</v>
      </c>
      <c r="H14378" s="6">
        <v>0.2</v>
      </c>
      <c r="I14378" s="7">
        <v>59.448</v>
      </c>
      <c r="J14378" s="2">
        <v>47.5</v>
      </c>
      <c r="K14378">
        <v>6</v>
      </c>
    </row>
    <row r="14379" spans="1:12" x14ac:dyDescent="0.25">
      <c r="A14379">
        <v>56114</v>
      </c>
      <c r="B14379" s="2">
        <v>38.213799999999999</v>
      </c>
      <c r="C14379" s="3">
        <v>317</v>
      </c>
      <c r="E14379" t="s">
        <v>2949</v>
      </c>
      <c r="F14379" s="4" t="s">
        <v>10428</v>
      </c>
      <c r="G14379" s="5">
        <v>243</v>
      </c>
      <c r="H14379" s="6">
        <v>0.1316872</v>
      </c>
      <c r="I14379" s="7">
        <v>71.25</v>
      </c>
    </row>
    <row r="14380" spans="1:12" x14ac:dyDescent="0.25">
      <c r="A14380">
        <v>13825</v>
      </c>
      <c r="B14380" s="2">
        <v>38.21311</v>
      </c>
      <c r="C14380" s="3">
        <v>3522</v>
      </c>
      <c r="D14380" s="4">
        <v>36580</v>
      </c>
      <c r="E14380" t="s">
        <v>2738</v>
      </c>
      <c r="F14380" s="4" t="s">
        <v>1280</v>
      </c>
      <c r="G14380" s="5">
        <v>2631</v>
      </c>
      <c r="H14380" s="6">
        <v>0.22264439999999999</v>
      </c>
      <c r="I14380" s="7">
        <v>55.530999999999999</v>
      </c>
    </row>
    <row r="14381" spans="1:12" x14ac:dyDescent="0.25">
      <c r="A14381">
        <v>4083</v>
      </c>
      <c r="B14381" s="2">
        <v>38.211730000000003</v>
      </c>
      <c r="C14381" s="3">
        <v>4485</v>
      </c>
      <c r="D14381" s="4">
        <v>38860</v>
      </c>
      <c r="E14381" t="s">
        <v>752</v>
      </c>
      <c r="F14381" s="4" t="s">
        <v>701</v>
      </c>
      <c r="G14381" s="5">
        <v>3163</v>
      </c>
      <c r="H14381" s="6">
        <v>0.20771419999999999</v>
      </c>
      <c r="I14381" s="7">
        <v>58.11</v>
      </c>
      <c r="J14381" s="2">
        <v>41</v>
      </c>
      <c r="K14381">
        <v>1</v>
      </c>
    </row>
    <row r="14382" spans="1:12" x14ac:dyDescent="0.25">
      <c r="A14382">
        <v>48892</v>
      </c>
      <c r="B14382" s="2">
        <v>38.210239999999999</v>
      </c>
      <c r="C14382" s="3">
        <v>4629</v>
      </c>
      <c r="D14382" s="4">
        <v>29620</v>
      </c>
      <c r="E14382" t="s">
        <v>9301</v>
      </c>
      <c r="F14382" s="4" t="s">
        <v>9106</v>
      </c>
      <c r="G14382" s="5">
        <v>3075</v>
      </c>
      <c r="H14382" s="6">
        <v>0.16617889999999999</v>
      </c>
      <c r="I14382" s="7">
        <v>65.283000000000001</v>
      </c>
      <c r="J14382" s="2">
        <v>56.25</v>
      </c>
      <c r="K14382">
        <v>4</v>
      </c>
    </row>
    <row r="14383" spans="1:12" x14ac:dyDescent="0.25">
      <c r="A14383">
        <v>17038</v>
      </c>
      <c r="B14383" s="2">
        <v>38.208129999999997</v>
      </c>
      <c r="C14383" s="3">
        <v>8312</v>
      </c>
      <c r="D14383" s="4">
        <v>30140</v>
      </c>
      <c r="E14383" t="s">
        <v>3687</v>
      </c>
      <c r="F14383" s="4" t="s">
        <v>3003</v>
      </c>
      <c r="G14383" s="5">
        <v>5696</v>
      </c>
      <c r="H14383" s="6">
        <v>0.12219099999999999</v>
      </c>
      <c r="I14383" s="7">
        <v>72.884</v>
      </c>
      <c r="J14383" s="2">
        <v>59</v>
      </c>
      <c r="K14383">
        <v>2</v>
      </c>
    </row>
    <row r="14384" spans="1:12" x14ac:dyDescent="0.25">
      <c r="A14384">
        <v>44113</v>
      </c>
      <c r="B14384" s="2">
        <v>38.20346</v>
      </c>
      <c r="C14384" s="3">
        <v>19624</v>
      </c>
      <c r="D14384" s="4">
        <v>17460</v>
      </c>
      <c r="E14384" t="s">
        <v>2480</v>
      </c>
      <c r="F14384" s="4" t="s">
        <v>8295</v>
      </c>
      <c r="G14384" s="5">
        <v>13814</v>
      </c>
      <c r="H14384" s="6">
        <v>0.36694660000000001</v>
      </c>
      <c r="I14384" s="7">
        <v>30.585000000000001</v>
      </c>
      <c r="J14384" s="2">
        <v>34.823500000000003</v>
      </c>
      <c r="K14384">
        <v>17</v>
      </c>
      <c r="L14384" s="2">
        <v>22.5</v>
      </c>
    </row>
    <row r="14385" spans="1:11" x14ac:dyDescent="0.25">
      <c r="A14385">
        <v>68927</v>
      </c>
      <c r="B14385" s="2">
        <v>38.199950000000001</v>
      </c>
      <c r="C14385" s="3">
        <v>1233</v>
      </c>
      <c r="E14385" t="s">
        <v>12206</v>
      </c>
      <c r="F14385" s="4" t="s">
        <v>12738</v>
      </c>
      <c r="G14385" s="5">
        <v>857</v>
      </c>
      <c r="H14385" s="6">
        <v>0.1620047</v>
      </c>
      <c r="I14385" s="7">
        <v>66</v>
      </c>
    </row>
    <row r="14386" spans="1:11" x14ac:dyDescent="0.25">
      <c r="A14386">
        <v>71740</v>
      </c>
      <c r="B14386" s="2">
        <v>38.199539999999999</v>
      </c>
      <c r="C14386" s="3">
        <v>1376</v>
      </c>
      <c r="D14386" s="4">
        <v>31620</v>
      </c>
      <c r="E14386" t="s">
        <v>1462</v>
      </c>
      <c r="F14386" s="4" t="s">
        <v>13183</v>
      </c>
      <c r="G14386" s="5">
        <v>888</v>
      </c>
      <c r="H14386" s="6">
        <v>0.20945949999999999</v>
      </c>
      <c r="I14386" s="7">
        <v>57.793999999999997</v>
      </c>
    </row>
    <row r="14387" spans="1:11" x14ac:dyDescent="0.25">
      <c r="A14387">
        <v>59215</v>
      </c>
      <c r="B14387" s="2">
        <v>38.199129999999997</v>
      </c>
      <c r="C14387" s="3">
        <v>1049</v>
      </c>
      <c r="E14387" t="s">
        <v>11331</v>
      </c>
      <c r="F14387" s="4" t="s">
        <v>11278</v>
      </c>
      <c r="G14387" s="5">
        <v>778</v>
      </c>
      <c r="H14387" s="6">
        <v>0.1835687</v>
      </c>
      <c r="I14387" s="7">
        <v>62.265999999999998</v>
      </c>
    </row>
    <row r="14388" spans="1:11" x14ac:dyDescent="0.25">
      <c r="A14388">
        <v>82201</v>
      </c>
      <c r="B14388" s="2">
        <v>38.197870000000002</v>
      </c>
      <c r="C14388" s="3">
        <v>6328</v>
      </c>
      <c r="E14388" t="s">
        <v>3436</v>
      </c>
      <c r="F14388" s="4" t="s">
        <v>14657</v>
      </c>
      <c r="G14388" s="5">
        <v>4491</v>
      </c>
      <c r="H14388" s="6">
        <v>0.2211089</v>
      </c>
      <c r="I14388" s="7">
        <v>55.774000000000001</v>
      </c>
      <c r="J14388" s="2">
        <v>48.666699999999999</v>
      </c>
      <c r="K14388">
        <v>3</v>
      </c>
    </row>
    <row r="14389" spans="1:11" x14ac:dyDescent="0.25">
      <c r="A14389">
        <v>32423</v>
      </c>
      <c r="B14389" s="2">
        <v>38.196579999999997</v>
      </c>
      <c r="C14389" s="3">
        <v>1266</v>
      </c>
      <c r="E14389" t="s">
        <v>6767</v>
      </c>
      <c r="F14389" s="4" t="s">
        <v>6689</v>
      </c>
      <c r="G14389" s="5">
        <v>913</v>
      </c>
      <c r="H14389" s="6">
        <v>0.1487965</v>
      </c>
      <c r="I14389" s="7">
        <v>68.269000000000005</v>
      </c>
    </row>
    <row r="14390" spans="1:11" x14ac:dyDescent="0.25">
      <c r="A14390">
        <v>69339</v>
      </c>
      <c r="B14390" s="2">
        <v>38.196089999999998</v>
      </c>
      <c r="C14390" s="3">
        <v>1506</v>
      </c>
      <c r="E14390" t="s">
        <v>5540</v>
      </c>
      <c r="F14390" s="4" t="s">
        <v>12738</v>
      </c>
      <c r="G14390" s="5">
        <v>1148</v>
      </c>
      <c r="H14390" s="6">
        <v>0.21689890000000001</v>
      </c>
      <c r="I14390" s="7">
        <v>56.5</v>
      </c>
      <c r="J14390" s="2">
        <v>63</v>
      </c>
      <c r="K14390">
        <v>1</v>
      </c>
    </row>
    <row r="14391" spans="1:11" x14ac:dyDescent="0.25">
      <c r="A14391">
        <v>75428</v>
      </c>
      <c r="B14391" s="2">
        <v>38.194560000000003</v>
      </c>
      <c r="C14391" s="3">
        <v>10371</v>
      </c>
      <c r="D14391" s="4">
        <v>19100</v>
      </c>
      <c r="E14391" t="s">
        <v>6470</v>
      </c>
      <c r="F14391" s="4" t="s">
        <v>13752</v>
      </c>
      <c r="G14391" s="5">
        <v>5210</v>
      </c>
      <c r="H14391" s="6">
        <v>0.2529265</v>
      </c>
      <c r="I14391" s="7">
        <v>50.27</v>
      </c>
      <c r="J14391" s="2">
        <v>44</v>
      </c>
      <c r="K14391">
        <v>7</v>
      </c>
    </row>
    <row r="14392" spans="1:11" x14ac:dyDescent="0.25">
      <c r="A14392">
        <v>56047</v>
      </c>
      <c r="B14392" s="2">
        <v>38.193289999999998</v>
      </c>
      <c r="C14392" s="3">
        <v>192</v>
      </c>
      <c r="E14392" t="s">
        <v>10608</v>
      </c>
      <c r="F14392" s="4" t="s">
        <v>10428</v>
      </c>
      <c r="G14392" s="5">
        <v>119</v>
      </c>
      <c r="H14392" s="6">
        <v>0.20168069999999999</v>
      </c>
      <c r="I14392" s="7">
        <v>59.125</v>
      </c>
    </row>
    <row r="14393" spans="1:11" x14ac:dyDescent="0.25">
      <c r="A14393">
        <v>67480</v>
      </c>
      <c r="B14393" s="2">
        <v>38.192959999999999</v>
      </c>
      <c r="C14393" s="3">
        <v>1901</v>
      </c>
      <c r="E14393" t="s">
        <v>12657</v>
      </c>
      <c r="F14393" s="4" t="s">
        <v>12494</v>
      </c>
      <c r="G14393" s="5">
        <v>1245</v>
      </c>
      <c r="H14393" s="6">
        <v>0.16947789999999999</v>
      </c>
      <c r="I14393" s="7">
        <v>64.688000000000002</v>
      </c>
    </row>
    <row r="14394" spans="1:11" x14ac:dyDescent="0.25">
      <c r="A14394">
        <v>52580</v>
      </c>
      <c r="B14394" s="2">
        <v>38.192590000000003</v>
      </c>
      <c r="C14394" s="3">
        <v>476</v>
      </c>
      <c r="D14394" s="4">
        <v>21840</v>
      </c>
      <c r="E14394" t="s">
        <v>9993</v>
      </c>
      <c r="F14394" s="4" t="s">
        <v>9593</v>
      </c>
      <c r="G14394" s="5">
        <v>317</v>
      </c>
      <c r="H14394" s="6">
        <v>0.16403789999999999</v>
      </c>
      <c r="I14394" s="7">
        <v>65.625</v>
      </c>
    </row>
    <row r="14395" spans="1:11" x14ac:dyDescent="0.25">
      <c r="A14395">
        <v>68833</v>
      </c>
      <c r="B14395" s="2">
        <v>38.192439999999998</v>
      </c>
      <c r="C14395" s="3">
        <v>469</v>
      </c>
      <c r="E14395" t="s">
        <v>12857</v>
      </c>
      <c r="F14395" s="4" t="s">
        <v>12738</v>
      </c>
      <c r="G14395" s="5">
        <v>305</v>
      </c>
      <c r="H14395" s="6">
        <v>0.18300649999999999</v>
      </c>
      <c r="I14395" s="7">
        <v>62.344000000000001</v>
      </c>
    </row>
    <row r="14396" spans="1:11" x14ac:dyDescent="0.25">
      <c r="A14396">
        <v>50029</v>
      </c>
      <c r="B14396" s="2">
        <v>38.192239999999998</v>
      </c>
      <c r="C14396" s="3">
        <v>685</v>
      </c>
      <c r="D14396" s="4">
        <v>19780</v>
      </c>
      <c r="E14396" t="s">
        <v>5608</v>
      </c>
      <c r="F14396" s="4" t="s">
        <v>9593</v>
      </c>
      <c r="G14396" s="5">
        <v>504</v>
      </c>
      <c r="H14396" s="6">
        <v>0.16039600000000001</v>
      </c>
      <c r="I14396" s="7">
        <v>66.25</v>
      </c>
    </row>
    <row r="14397" spans="1:11" x14ac:dyDescent="0.25">
      <c r="A14397">
        <v>61001</v>
      </c>
      <c r="B14397" s="2">
        <v>38.191890000000001</v>
      </c>
      <c r="C14397" s="3">
        <v>1228</v>
      </c>
      <c r="E14397" t="s">
        <v>11650</v>
      </c>
      <c r="F14397" s="4" t="s">
        <v>11490</v>
      </c>
      <c r="G14397" s="5">
        <v>931</v>
      </c>
      <c r="H14397" s="6">
        <v>0.22532189999999999</v>
      </c>
      <c r="I14397" s="7">
        <v>55.029000000000003</v>
      </c>
    </row>
    <row r="14398" spans="1:11" x14ac:dyDescent="0.25">
      <c r="A14398">
        <v>54420</v>
      </c>
      <c r="B14398" s="2">
        <v>38.191470000000002</v>
      </c>
      <c r="C14398" s="3">
        <v>1414</v>
      </c>
      <c r="E14398" t="s">
        <v>10238</v>
      </c>
      <c r="F14398" s="4" t="s">
        <v>10031</v>
      </c>
      <c r="G14398" s="5">
        <v>850</v>
      </c>
      <c r="H14398" s="6">
        <v>0.24235290000000001</v>
      </c>
      <c r="I14398" s="7">
        <v>52.082999999999998</v>
      </c>
    </row>
    <row r="14399" spans="1:11" x14ac:dyDescent="0.25">
      <c r="A14399">
        <v>95632</v>
      </c>
      <c r="B14399" s="2">
        <v>38.186819999999997</v>
      </c>
      <c r="C14399" s="3">
        <v>30063</v>
      </c>
      <c r="D14399" s="4">
        <v>40900</v>
      </c>
      <c r="E14399" t="s">
        <v>9617</v>
      </c>
      <c r="F14399" s="4" t="s">
        <v>15368</v>
      </c>
      <c r="G14399" s="5">
        <v>18576</v>
      </c>
      <c r="H14399" s="6">
        <v>0.1635356</v>
      </c>
      <c r="I14399" s="7">
        <v>65.703000000000003</v>
      </c>
      <c r="J14399" s="2">
        <v>47.666699999999999</v>
      </c>
      <c r="K14399">
        <v>3</v>
      </c>
    </row>
    <row r="14400" spans="1:11" x14ac:dyDescent="0.25">
      <c r="A14400">
        <v>38011</v>
      </c>
      <c r="B14400" s="2">
        <v>38.180880000000002</v>
      </c>
      <c r="C14400" s="3">
        <v>10116</v>
      </c>
      <c r="D14400" s="4">
        <v>32820</v>
      </c>
      <c r="E14400" t="s">
        <v>318</v>
      </c>
      <c r="F14400" s="4" t="s">
        <v>7348</v>
      </c>
      <c r="G14400" s="5">
        <v>6263</v>
      </c>
      <c r="H14400" s="6">
        <v>0.16397890000000001</v>
      </c>
      <c r="I14400" s="7">
        <v>65.625</v>
      </c>
      <c r="J14400" s="2">
        <v>71</v>
      </c>
      <c r="K14400">
        <v>1</v>
      </c>
    </row>
    <row r="14401" spans="1:12" x14ac:dyDescent="0.25">
      <c r="A14401">
        <v>93451</v>
      </c>
      <c r="B14401" s="2">
        <v>38.178719999999998</v>
      </c>
      <c r="C14401" s="3">
        <v>4186</v>
      </c>
      <c r="D14401" s="4">
        <v>42020</v>
      </c>
      <c r="E14401" t="s">
        <v>15675</v>
      </c>
      <c r="F14401" s="4" t="s">
        <v>15368</v>
      </c>
      <c r="G14401" s="5">
        <v>2743</v>
      </c>
      <c r="H14401" s="6">
        <v>0.20962449999999999</v>
      </c>
      <c r="I14401" s="7">
        <v>57.735999999999997</v>
      </c>
      <c r="J14401" s="2">
        <v>70</v>
      </c>
      <c r="K14401">
        <v>1</v>
      </c>
    </row>
    <row r="14402" spans="1:12" x14ac:dyDescent="0.25">
      <c r="A14402">
        <v>17745</v>
      </c>
      <c r="B14402" s="2">
        <v>38.175379999999997</v>
      </c>
      <c r="C14402" s="3">
        <v>19423</v>
      </c>
      <c r="D14402" s="4">
        <v>30820</v>
      </c>
      <c r="E14402" t="s">
        <v>3842</v>
      </c>
      <c r="F14402" s="4" t="s">
        <v>3003</v>
      </c>
      <c r="G14402" s="5">
        <v>11236</v>
      </c>
      <c r="H14402" s="6">
        <v>0.2055892</v>
      </c>
      <c r="I14402" s="7">
        <v>58.430999999999997</v>
      </c>
      <c r="J14402" s="2">
        <v>49.222200000000001</v>
      </c>
      <c r="K14402">
        <v>9</v>
      </c>
    </row>
    <row r="14403" spans="1:12" x14ac:dyDescent="0.25">
      <c r="A14403">
        <v>97054</v>
      </c>
      <c r="B14403" s="2">
        <v>38.172420000000002</v>
      </c>
      <c r="C14403" s="3">
        <v>1414</v>
      </c>
      <c r="D14403" s="4">
        <v>38900</v>
      </c>
      <c r="E14403" t="s">
        <v>16194</v>
      </c>
      <c r="F14403" s="4" t="s">
        <v>16170</v>
      </c>
      <c r="G14403" s="5">
        <v>1095</v>
      </c>
      <c r="H14403" s="6">
        <v>9.0328500000000006E-2</v>
      </c>
      <c r="I14403" s="7">
        <v>78.346999999999994</v>
      </c>
    </row>
    <row r="14404" spans="1:12" x14ac:dyDescent="0.25">
      <c r="A14404">
        <v>43449</v>
      </c>
      <c r="B14404" s="2">
        <v>38.17069</v>
      </c>
      <c r="C14404" s="3">
        <v>8324</v>
      </c>
      <c r="D14404" s="4">
        <v>38840</v>
      </c>
      <c r="E14404" t="s">
        <v>8377</v>
      </c>
      <c r="F14404" s="4" t="s">
        <v>8295</v>
      </c>
      <c r="G14404" s="5">
        <v>6147</v>
      </c>
      <c r="H14404" s="6">
        <v>0.1922576</v>
      </c>
      <c r="I14404" s="7">
        <v>60.725999999999999</v>
      </c>
      <c r="J14404" s="2">
        <v>60.5</v>
      </c>
      <c r="K14404">
        <v>2</v>
      </c>
    </row>
    <row r="14405" spans="1:12" x14ac:dyDescent="0.25">
      <c r="A14405">
        <v>93561</v>
      </c>
      <c r="B14405" s="2">
        <v>38.163379999999997</v>
      </c>
      <c r="C14405" s="3">
        <v>34245</v>
      </c>
      <c r="D14405" s="4">
        <v>12540</v>
      </c>
      <c r="E14405" t="s">
        <v>15696</v>
      </c>
      <c r="F14405" s="4" t="s">
        <v>15368</v>
      </c>
      <c r="G14405" s="5">
        <v>24408</v>
      </c>
      <c r="H14405" s="6">
        <v>0.15753030000000001</v>
      </c>
      <c r="I14405" s="7">
        <v>66.727000000000004</v>
      </c>
      <c r="J14405" s="2">
        <v>42</v>
      </c>
      <c r="K14405">
        <v>4</v>
      </c>
    </row>
    <row r="14406" spans="1:12" x14ac:dyDescent="0.25">
      <c r="A14406">
        <v>93277</v>
      </c>
      <c r="B14406" s="2">
        <v>38.149700000000003</v>
      </c>
      <c r="C14406" s="3">
        <v>51848</v>
      </c>
      <c r="D14406" s="4">
        <v>47300</v>
      </c>
      <c r="E14406" t="s">
        <v>15652</v>
      </c>
      <c r="F14406" s="4" t="s">
        <v>15368</v>
      </c>
      <c r="G14406" s="5">
        <v>32740</v>
      </c>
      <c r="H14406" s="6">
        <v>0.21142330000000001</v>
      </c>
      <c r="I14406" s="7">
        <v>57.408000000000001</v>
      </c>
      <c r="J14406" s="2">
        <v>45.473700000000001</v>
      </c>
      <c r="K14406">
        <v>19</v>
      </c>
      <c r="L14406" s="2">
        <v>78.599999999999994</v>
      </c>
    </row>
    <row r="14407" spans="1:12" x14ac:dyDescent="0.25">
      <c r="A14407">
        <v>60131</v>
      </c>
      <c r="B14407" s="2">
        <v>38.138910000000003</v>
      </c>
      <c r="C14407" s="3">
        <v>18103</v>
      </c>
      <c r="D14407" s="4">
        <v>16980</v>
      </c>
      <c r="E14407" t="s">
        <v>1755</v>
      </c>
      <c r="F14407" s="4" t="s">
        <v>11490</v>
      </c>
      <c r="G14407" s="5">
        <v>12343</v>
      </c>
      <c r="H14407" s="6">
        <v>0.15934870000000001</v>
      </c>
      <c r="I14407" s="7">
        <v>66.403999999999996</v>
      </c>
      <c r="J14407" s="2">
        <v>46</v>
      </c>
      <c r="K14407">
        <v>7</v>
      </c>
    </row>
    <row r="14408" spans="1:12" x14ac:dyDescent="0.25">
      <c r="A14408">
        <v>73505</v>
      </c>
      <c r="B14408" s="2">
        <v>38.128250000000001</v>
      </c>
      <c r="C14408" s="3">
        <v>51390</v>
      </c>
      <c r="D14408" s="4">
        <v>30020</v>
      </c>
      <c r="E14408" t="s">
        <v>4132</v>
      </c>
      <c r="F14408" s="4" t="s">
        <v>13462</v>
      </c>
      <c r="G14408" s="5">
        <v>32200</v>
      </c>
      <c r="H14408" s="6">
        <v>0.2137578</v>
      </c>
      <c r="I14408" s="7">
        <v>57.000999999999998</v>
      </c>
      <c r="J14408" s="2">
        <v>41.357100000000003</v>
      </c>
      <c r="K14408">
        <v>14</v>
      </c>
      <c r="L14408" s="2">
        <v>58.5</v>
      </c>
    </row>
    <row r="14409" spans="1:12" x14ac:dyDescent="0.25">
      <c r="A14409">
        <v>76044</v>
      </c>
      <c r="B14409" s="2">
        <v>38.119959999999999</v>
      </c>
      <c r="C14409" s="3">
        <v>3839</v>
      </c>
      <c r="D14409" s="4">
        <v>19100</v>
      </c>
      <c r="E14409" t="s">
        <v>13893</v>
      </c>
      <c r="F14409" s="4" t="s">
        <v>13752</v>
      </c>
      <c r="G14409" s="5">
        <v>2440</v>
      </c>
      <c r="H14409" s="6">
        <v>0.1622951</v>
      </c>
      <c r="I14409" s="7">
        <v>65.878</v>
      </c>
      <c r="J14409" s="2">
        <v>56.5</v>
      </c>
      <c r="K14409">
        <v>2</v>
      </c>
    </row>
    <row r="14410" spans="1:12" x14ac:dyDescent="0.25">
      <c r="A14410">
        <v>66858</v>
      </c>
      <c r="B14410" s="2">
        <v>38.119289999999999</v>
      </c>
      <c r="C14410" s="3">
        <v>596</v>
      </c>
      <c r="E14410" t="s">
        <v>975</v>
      </c>
      <c r="F14410" s="4" t="s">
        <v>12494</v>
      </c>
      <c r="G14410" s="5">
        <v>388</v>
      </c>
      <c r="H14410" s="6">
        <v>0.19023139999999999</v>
      </c>
      <c r="I14410" s="7">
        <v>61.05</v>
      </c>
    </row>
    <row r="14411" spans="1:12" x14ac:dyDescent="0.25">
      <c r="A14411">
        <v>16025</v>
      </c>
      <c r="B14411" s="2">
        <v>38.11824</v>
      </c>
      <c r="C14411" s="3">
        <v>5710</v>
      </c>
      <c r="D14411" s="4">
        <v>38300</v>
      </c>
      <c r="E14411" t="s">
        <v>3383</v>
      </c>
      <c r="F14411" s="4" t="s">
        <v>3003</v>
      </c>
      <c r="G14411" s="5">
        <v>3947</v>
      </c>
      <c r="H14411" s="6">
        <v>0.14872050000000001</v>
      </c>
      <c r="I14411" s="7">
        <v>68.221999999999994</v>
      </c>
    </row>
    <row r="14412" spans="1:12" x14ac:dyDescent="0.25">
      <c r="A14412">
        <v>70446</v>
      </c>
      <c r="B14412" s="2">
        <v>38.116210000000002</v>
      </c>
      <c r="C14412" s="3">
        <v>6756</v>
      </c>
      <c r="D14412" s="4">
        <v>25220</v>
      </c>
      <c r="E14412" t="s">
        <v>12989</v>
      </c>
      <c r="F14412" s="4" t="s">
        <v>12927</v>
      </c>
      <c r="G14412" s="5">
        <v>4548</v>
      </c>
      <c r="H14412" s="6">
        <v>0.1648714</v>
      </c>
      <c r="I14412" s="7">
        <v>65.430000000000007</v>
      </c>
    </row>
    <row r="14413" spans="1:12" x14ac:dyDescent="0.25">
      <c r="A14413">
        <v>85653</v>
      </c>
      <c r="B14413" s="2">
        <v>38.112900000000003</v>
      </c>
      <c r="C14413" s="3">
        <v>13826</v>
      </c>
      <c r="D14413" s="4">
        <v>46060</v>
      </c>
      <c r="E14413" t="s">
        <v>15049</v>
      </c>
      <c r="F14413" s="4" t="s">
        <v>14962</v>
      </c>
      <c r="G14413" s="5">
        <v>9296</v>
      </c>
      <c r="H14413" s="6">
        <v>0.1675809</v>
      </c>
      <c r="I14413" s="7">
        <v>64.960999999999999</v>
      </c>
      <c r="J14413" s="2">
        <v>47</v>
      </c>
      <c r="K14413">
        <v>4</v>
      </c>
    </row>
    <row r="14414" spans="1:12" x14ac:dyDescent="0.25">
      <c r="A14414">
        <v>61607</v>
      </c>
      <c r="B14414" s="2">
        <v>38.108730000000001</v>
      </c>
      <c r="C14414" s="3">
        <v>11475</v>
      </c>
      <c r="D14414" s="4">
        <v>37900</v>
      </c>
      <c r="E14414" t="s">
        <v>11779</v>
      </c>
      <c r="F14414" s="4" t="s">
        <v>11490</v>
      </c>
      <c r="G14414" s="5">
        <v>8090</v>
      </c>
      <c r="H14414" s="6">
        <v>0.1563466</v>
      </c>
      <c r="I14414" s="7">
        <v>66.900999999999996</v>
      </c>
      <c r="J14414" s="2">
        <v>54</v>
      </c>
      <c r="K14414">
        <v>4</v>
      </c>
    </row>
    <row r="14415" spans="1:12" x14ac:dyDescent="0.25">
      <c r="A14415">
        <v>14203</v>
      </c>
      <c r="B14415" s="2">
        <v>38.106490000000001</v>
      </c>
      <c r="C14415" s="3">
        <v>1751</v>
      </c>
      <c r="D14415" s="4">
        <v>15380</v>
      </c>
      <c r="E14415" t="s">
        <v>2831</v>
      </c>
      <c r="F14415" s="4" t="s">
        <v>1280</v>
      </c>
      <c r="G14415" s="5">
        <v>1281</v>
      </c>
      <c r="H14415" s="6">
        <v>0.38485560000000002</v>
      </c>
      <c r="I14415" s="7">
        <v>27.408999999999999</v>
      </c>
      <c r="J14415" s="2">
        <v>33</v>
      </c>
      <c r="K14415">
        <v>1</v>
      </c>
    </row>
    <row r="14416" spans="1:12" x14ac:dyDescent="0.25">
      <c r="A14416">
        <v>98613</v>
      </c>
      <c r="B14416" s="2">
        <v>38.106090000000002</v>
      </c>
      <c r="C14416" s="3">
        <v>629</v>
      </c>
      <c r="E14416" t="s">
        <v>406</v>
      </c>
      <c r="F14416" s="4" t="s">
        <v>16344</v>
      </c>
      <c r="G14416" s="5">
        <v>416</v>
      </c>
      <c r="H14416" s="6">
        <v>0.1199041</v>
      </c>
      <c r="I14416" s="7">
        <v>73.194000000000003</v>
      </c>
    </row>
    <row r="14417" spans="1:12" x14ac:dyDescent="0.25">
      <c r="A14417">
        <v>22960</v>
      </c>
      <c r="B14417" s="2">
        <v>38.104109999999999</v>
      </c>
      <c r="C14417" s="3">
        <v>10932</v>
      </c>
      <c r="E14417" t="s">
        <v>130</v>
      </c>
      <c r="F14417" s="4" t="s">
        <v>4335</v>
      </c>
      <c r="G14417" s="5">
        <v>7829</v>
      </c>
      <c r="H14417" s="6">
        <v>0.19348660000000001</v>
      </c>
      <c r="I14417" s="7">
        <v>60.475000000000001</v>
      </c>
      <c r="J14417" s="2">
        <v>37.666699999999999</v>
      </c>
      <c r="K14417">
        <v>3</v>
      </c>
    </row>
    <row r="14418" spans="1:12" x14ac:dyDescent="0.25">
      <c r="A14418">
        <v>54028</v>
      </c>
      <c r="B14418" s="2">
        <v>38.101849999999999</v>
      </c>
      <c r="C14418" s="3">
        <v>2334</v>
      </c>
      <c r="D14418" s="4">
        <v>33460</v>
      </c>
      <c r="E14418" t="s">
        <v>4729</v>
      </c>
      <c r="F14418" s="4" t="s">
        <v>10031</v>
      </c>
      <c r="G14418" s="5">
        <v>1620</v>
      </c>
      <c r="H14418" s="6">
        <v>0.1783951</v>
      </c>
      <c r="I14418" s="7">
        <v>63.08</v>
      </c>
      <c r="J14418" s="2">
        <v>50</v>
      </c>
      <c r="K14418">
        <v>1</v>
      </c>
    </row>
    <row r="14419" spans="1:12" x14ac:dyDescent="0.25">
      <c r="A14419">
        <v>76844</v>
      </c>
      <c r="B14419" s="2">
        <v>38.10087</v>
      </c>
      <c r="C14419" s="3">
        <v>3736</v>
      </c>
      <c r="E14419" t="s">
        <v>14003</v>
      </c>
      <c r="F14419" s="4" t="s">
        <v>13752</v>
      </c>
      <c r="G14419" s="5">
        <v>2492</v>
      </c>
      <c r="H14419" s="6">
        <v>0.23234350000000001</v>
      </c>
      <c r="I14419" s="7">
        <v>53.75</v>
      </c>
      <c r="J14419" s="2">
        <v>69</v>
      </c>
      <c r="K14419">
        <v>1</v>
      </c>
    </row>
    <row r="14420" spans="1:12" x14ac:dyDescent="0.25">
      <c r="A14420">
        <v>99503</v>
      </c>
      <c r="B14420" s="2">
        <v>38.097949999999997</v>
      </c>
      <c r="C14420" s="3">
        <v>14661</v>
      </c>
      <c r="D14420" s="4">
        <v>11260</v>
      </c>
      <c r="E14420" t="s">
        <v>16603</v>
      </c>
      <c r="F14420" s="4" t="s">
        <v>16604</v>
      </c>
      <c r="G14420" s="5">
        <v>9720</v>
      </c>
      <c r="H14420" s="6">
        <v>0.1908436</v>
      </c>
      <c r="I14420" s="7">
        <v>60.917999999999999</v>
      </c>
      <c r="J14420" s="2">
        <v>40.909100000000002</v>
      </c>
      <c r="K14420">
        <v>11</v>
      </c>
      <c r="L14420" s="2">
        <v>56.1</v>
      </c>
    </row>
    <row r="14421" spans="1:12" x14ac:dyDescent="0.25">
      <c r="A14421">
        <v>52730</v>
      </c>
      <c r="B14421" s="2">
        <v>38.09478</v>
      </c>
      <c r="C14421" s="3">
        <v>4923</v>
      </c>
      <c r="D14421" s="4">
        <v>17540</v>
      </c>
      <c r="E14421" t="s">
        <v>10014</v>
      </c>
      <c r="F14421" s="4" t="s">
        <v>9593</v>
      </c>
      <c r="G14421" s="5">
        <v>3492</v>
      </c>
      <c r="H14421" s="6">
        <v>0.18270330000000001</v>
      </c>
      <c r="I14421" s="7">
        <v>62.320999999999998</v>
      </c>
      <c r="J14421" s="2">
        <v>56</v>
      </c>
      <c r="K14421">
        <v>2</v>
      </c>
    </row>
    <row r="14422" spans="1:12" x14ac:dyDescent="0.25">
      <c r="A14422">
        <v>25320</v>
      </c>
      <c r="B14422" s="2">
        <v>38.092799999999997</v>
      </c>
      <c r="C14422" s="3">
        <v>6699</v>
      </c>
      <c r="D14422" s="4">
        <v>16620</v>
      </c>
      <c r="E14422" t="s">
        <v>825</v>
      </c>
      <c r="F14422" s="4" t="s">
        <v>5144</v>
      </c>
      <c r="G14422" s="5">
        <v>4794</v>
      </c>
      <c r="H14422" s="6">
        <v>0.1725073</v>
      </c>
      <c r="I14422" s="7">
        <v>64.081999999999994</v>
      </c>
      <c r="J14422" s="2">
        <v>54</v>
      </c>
      <c r="K14422">
        <v>1</v>
      </c>
    </row>
    <row r="14423" spans="1:12" x14ac:dyDescent="0.25">
      <c r="A14423">
        <v>67879</v>
      </c>
      <c r="B14423" s="2">
        <v>38.091450000000002</v>
      </c>
      <c r="C14423" s="3">
        <v>1223</v>
      </c>
      <c r="E14423" t="s">
        <v>12735</v>
      </c>
      <c r="F14423" s="4" t="s">
        <v>12494</v>
      </c>
      <c r="G14423" s="5">
        <v>857</v>
      </c>
      <c r="H14423" s="6">
        <v>0.20046620000000001</v>
      </c>
      <c r="I14423" s="7">
        <v>59.25</v>
      </c>
    </row>
    <row r="14424" spans="1:12" x14ac:dyDescent="0.25">
      <c r="A14424">
        <v>73049</v>
      </c>
      <c r="B14424" s="2">
        <v>38.090240000000001</v>
      </c>
      <c r="C14424" s="3">
        <v>6359</v>
      </c>
      <c r="D14424" s="4">
        <v>36420</v>
      </c>
      <c r="E14424" t="s">
        <v>7313</v>
      </c>
      <c r="F14424" s="4" t="s">
        <v>13462</v>
      </c>
      <c r="G14424" s="5">
        <v>4222</v>
      </c>
      <c r="H14424" s="6">
        <v>0.1639034</v>
      </c>
      <c r="I14424" s="7">
        <v>65.567999999999998</v>
      </c>
      <c r="J14424" s="2">
        <v>51.5</v>
      </c>
      <c r="K14424">
        <v>2</v>
      </c>
    </row>
    <row r="14425" spans="1:12" x14ac:dyDescent="0.25">
      <c r="A14425">
        <v>61081</v>
      </c>
      <c r="B14425" s="2">
        <v>38.085700000000003</v>
      </c>
      <c r="C14425" s="3">
        <v>21617</v>
      </c>
      <c r="D14425" s="4">
        <v>44580</v>
      </c>
      <c r="E14425" t="s">
        <v>194</v>
      </c>
      <c r="F14425" s="4" t="s">
        <v>11490</v>
      </c>
      <c r="G14425" s="5">
        <v>14704</v>
      </c>
      <c r="H14425" s="6">
        <v>0.19421959999999999</v>
      </c>
      <c r="I14425" s="7">
        <v>60.328000000000003</v>
      </c>
      <c r="J14425" s="2">
        <v>46.428600000000003</v>
      </c>
      <c r="K14425">
        <v>7</v>
      </c>
    </row>
    <row r="14426" spans="1:12" x14ac:dyDescent="0.25">
      <c r="A14426">
        <v>37087</v>
      </c>
      <c r="B14426" s="2">
        <v>38.075369999999999</v>
      </c>
      <c r="C14426" s="3">
        <v>42826</v>
      </c>
      <c r="D14426" s="4">
        <v>34980</v>
      </c>
      <c r="E14426" t="s">
        <v>636</v>
      </c>
      <c r="F14426" s="4" t="s">
        <v>7348</v>
      </c>
      <c r="G14426" s="5">
        <v>28458</v>
      </c>
      <c r="H14426" s="6">
        <v>0.2156863</v>
      </c>
      <c r="I14426" s="7">
        <v>56.609000000000002</v>
      </c>
      <c r="J14426" s="2">
        <v>49.222200000000001</v>
      </c>
      <c r="K14426">
        <v>9</v>
      </c>
    </row>
    <row r="14427" spans="1:12" x14ac:dyDescent="0.25">
      <c r="A14427">
        <v>78217</v>
      </c>
      <c r="B14427" s="2">
        <v>38.063319999999997</v>
      </c>
      <c r="C14427" s="3">
        <v>33013</v>
      </c>
      <c r="D14427" s="4">
        <v>41700</v>
      </c>
      <c r="E14427" t="s">
        <v>6913</v>
      </c>
      <c r="F14427" s="4" t="s">
        <v>13752</v>
      </c>
      <c r="G14427" s="5">
        <v>21927</v>
      </c>
      <c r="H14427" s="6">
        <v>0.24814159999999999</v>
      </c>
      <c r="I14427" s="7">
        <v>50.996000000000002</v>
      </c>
      <c r="J14427" s="2">
        <v>39.25</v>
      </c>
      <c r="K14427">
        <v>8</v>
      </c>
    </row>
    <row r="14428" spans="1:12" x14ac:dyDescent="0.25">
      <c r="A14428">
        <v>33566</v>
      </c>
      <c r="B14428" s="2">
        <v>38.054920000000003</v>
      </c>
      <c r="C14428" s="3">
        <v>19940</v>
      </c>
      <c r="D14428" s="4">
        <v>45300</v>
      </c>
      <c r="E14428" t="s">
        <v>6908</v>
      </c>
      <c r="F14428" s="4" t="s">
        <v>6689</v>
      </c>
      <c r="G14428" s="5">
        <v>13157</v>
      </c>
      <c r="H14428" s="6">
        <v>0.2109743</v>
      </c>
      <c r="I14428" s="7">
        <v>57.411999999999999</v>
      </c>
      <c r="J14428" s="2">
        <v>55</v>
      </c>
      <c r="K14428">
        <v>1</v>
      </c>
    </row>
    <row r="14429" spans="1:12" x14ac:dyDescent="0.25">
      <c r="A14429">
        <v>64482</v>
      </c>
      <c r="B14429" s="2">
        <v>38.051409999999997</v>
      </c>
      <c r="C14429" s="3">
        <v>2151</v>
      </c>
      <c r="E14429" t="s">
        <v>12281</v>
      </c>
      <c r="F14429" s="4" t="s">
        <v>12102</v>
      </c>
      <c r="G14429" s="5">
        <v>1498</v>
      </c>
      <c r="H14429" s="6">
        <v>0.2194797</v>
      </c>
      <c r="I14429" s="7">
        <v>55.938000000000002</v>
      </c>
      <c r="J14429" s="2">
        <v>60.333300000000001</v>
      </c>
      <c r="K14429">
        <v>3</v>
      </c>
    </row>
    <row r="14430" spans="1:12" x14ac:dyDescent="0.25">
      <c r="A14430">
        <v>68768</v>
      </c>
      <c r="B14430" s="2">
        <v>38.050939999999997</v>
      </c>
      <c r="C14430" s="3">
        <v>597</v>
      </c>
      <c r="D14430" s="4">
        <v>35740</v>
      </c>
      <c r="E14430" t="s">
        <v>12839</v>
      </c>
      <c r="F14430" s="4" t="s">
        <v>12738</v>
      </c>
      <c r="G14430" s="5">
        <v>460</v>
      </c>
      <c r="H14430" s="6">
        <v>0.1453362</v>
      </c>
      <c r="I14430" s="7">
        <v>68.75</v>
      </c>
    </row>
    <row r="14431" spans="1:12" x14ac:dyDescent="0.25">
      <c r="A14431">
        <v>83449</v>
      </c>
      <c r="B14431" s="2">
        <v>38.050800000000002</v>
      </c>
      <c r="C14431" s="3">
        <v>189</v>
      </c>
      <c r="D14431" s="4">
        <v>26820</v>
      </c>
      <c r="E14431" t="s">
        <v>14771</v>
      </c>
      <c r="F14431" s="4" t="s">
        <v>14725</v>
      </c>
      <c r="G14431" s="5">
        <v>142</v>
      </c>
      <c r="H14431" s="6">
        <v>0.2042253</v>
      </c>
      <c r="I14431" s="7">
        <v>58.570999999999998</v>
      </c>
    </row>
    <row r="14432" spans="1:12" x14ac:dyDescent="0.25">
      <c r="A14432">
        <v>21639</v>
      </c>
      <c r="B14432" s="2">
        <v>38.050089999999997</v>
      </c>
      <c r="C14432" s="3">
        <v>4423</v>
      </c>
      <c r="E14432" t="s">
        <v>1180</v>
      </c>
      <c r="F14432" s="4" t="s">
        <v>4361</v>
      </c>
      <c r="G14432" s="5">
        <v>2785</v>
      </c>
      <c r="H14432" s="6">
        <v>0.1590664</v>
      </c>
      <c r="I14432" s="7">
        <v>66.373000000000005</v>
      </c>
    </row>
    <row r="14433" spans="1:12" x14ac:dyDescent="0.25">
      <c r="A14433">
        <v>19946</v>
      </c>
      <c r="B14433" s="2">
        <v>38.048740000000002</v>
      </c>
      <c r="C14433" s="3">
        <v>4293</v>
      </c>
      <c r="D14433" s="4">
        <v>20100</v>
      </c>
      <c r="E14433" t="s">
        <v>4324</v>
      </c>
      <c r="F14433" s="4" t="s">
        <v>4311</v>
      </c>
      <c r="G14433" s="5">
        <v>2891</v>
      </c>
      <c r="H14433" s="6">
        <v>0.172545</v>
      </c>
      <c r="I14433" s="7">
        <v>64.034000000000006</v>
      </c>
    </row>
    <row r="14434" spans="1:12" x14ac:dyDescent="0.25">
      <c r="A14434">
        <v>8641</v>
      </c>
      <c r="B14434" s="2">
        <v>38.04759</v>
      </c>
      <c r="C14434" s="3">
        <v>4485</v>
      </c>
      <c r="D14434" s="4">
        <v>37980</v>
      </c>
      <c r="E14434" t="s">
        <v>1720</v>
      </c>
      <c r="F14434" s="4" t="s">
        <v>1341</v>
      </c>
      <c r="G14434" s="5">
        <v>1902</v>
      </c>
      <c r="H14434" s="6">
        <v>0.24435100000000001</v>
      </c>
      <c r="I14434" s="7">
        <v>51.622999999999998</v>
      </c>
      <c r="J14434" s="2">
        <v>49</v>
      </c>
      <c r="K14434">
        <v>4</v>
      </c>
    </row>
    <row r="14435" spans="1:12" x14ac:dyDescent="0.25">
      <c r="A14435">
        <v>56113</v>
      </c>
      <c r="B14435" s="2">
        <v>38.0471</v>
      </c>
      <c r="C14435" s="3">
        <v>250</v>
      </c>
      <c r="E14435" t="s">
        <v>10629</v>
      </c>
      <c r="F14435" s="4" t="s">
        <v>10428</v>
      </c>
      <c r="G14435" s="5">
        <v>165</v>
      </c>
      <c r="H14435" s="6">
        <v>0.23636360000000001</v>
      </c>
      <c r="I14435" s="7">
        <v>53</v>
      </c>
    </row>
    <row r="14436" spans="1:12" x14ac:dyDescent="0.25">
      <c r="A14436">
        <v>94589</v>
      </c>
      <c r="B14436" s="2">
        <v>38.04224</v>
      </c>
      <c r="C14436" s="3">
        <v>30811</v>
      </c>
      <c r="D14436" s="4">
        <v>46700</v>
      </c>
      <c r="E14436" t="s">
        <v>15789</v>
      </c>
      <c r="F14436" s="4" t="s">
        <v>15368</v>
      </c>
      <c r="G14436" s="5">
        <v>20132</v>
      </c>
      <c r="H14436" s="6">
        <v>0.17349619999999999</v>
      </c>
      <c r="I14436" s="7">
        <v>63.862000000000002</v>
      </c>
      <c r="J14436" s="2">
        <v>42</v>
      </c>
      <c r="K14436">
        <v>2</v>
      </c>
    </row>
    <row r="14437" spans="1:12" x14ac:dyDescent="0.25">
      <c r="A14437">
        <v>56156</v>
      </c>
      <c r="B14437" s="2">
        <v>38.03642</v>
      </c>
      <c r="C14437" s="3">
        <v>5935</v>
      </c>
      <c r="E14437" t="s">
        <v>7199</v>
      </c>
      <c r="F14437" s="4" t="s">
        <v>10428</v>
      </c>
      <c r="G14437" s="5">
        <v>4166</v>
      </c>
      <c r="H14437" s="6">
        <v>0.1895848</v>
      </c>
      <c r="I14437" s="7">
        <v>61.078000000000003</v>
      </c>
      <c r="J14437" s="2">
        <v>47.75</v>
      </c>
      <c r="K14437">
        <v>4</v>
      </c>
    </row>
    <row r="14438" spans="1:12" x14ac:dyDescent="0.25">
      <c r="A14438">
        <v>55371</v>
      </c>
      <c r="B14438" s="2">
        <v>38.032829999999997</v>
      </c>
      <c r="C14438" s="3">
        <v>16409</v>
      </c>
      <c r="D14438" s="4">
        <v>33460</v>
      </c>
      <c r="E14438" t="s">
        <v>187</v>
      </c>
      <c r="F14438" s="4" t="s">
        <v>10428</v>
      </c>
      <c r="G14438" s="5">
        <v>10862</v>
      </c>
      <c r="H14438" s="6">
        <v>0.17186779999999999</v>
      </c>
      <c r="I14438" s="7">
        <v>64.138000000000005</v>
      </c>
      <c r="J14438" s="2">
        <v>56.5</v>
      </c>
      <c r="K14438">
        <v>2</v>
      </c>
    </row>
    <row r="14439" spans="1:12" x14ac:dyDescent="0.25">
      <c r="A14439">
        <v>58571</v>
      </c>
      <c r="B14439" s="2">
        <v>38.030110000000001</v>
      </c>
      <c r="C14439" s="3">
        <v>662</v>
      </c>
      <c r="E14439" t="s">
        <v>7538</v>
      </c>
      <c r="F14439" s="4" t="s">
        <v>11069</v>
      </c>
      <c r="G14439" s="5">
        <v>495</v>
      </c>
      <c r="H14439" s="6">
        <v>0.12298389999999999</v>
      </c>
      <c r="I14439" s="7">
        <v>72.582999999999998</v>
      </c>
      <c r="J14439" s="2">
        <v>66</v>
      </c>
      <c r="K14439">
        <v>1</v>
      </c>
    </row>
    <row r="14440" spans="1:12" x14ac:dyDescent="0.25">
      <c r="A14440">
        <v>28348</v>
      </c>
      <c r="B14440" s="2">
        <v>38.025179999999999</v>
      </c>
      <c r="C14440" s="3">
        <v>33384</v>
      </c>
      <c r="D14440" s="4">
        <v>22180</v>
      </c>
      <c r="E14440" t="s">
        <v>5917</v>
      </c>
      <c r="F14440" s="4" t="s">
        <v>5642</v>
      </c>
      <c r="G14440" s="5">
        <v>20086</v>
      </c>
      <c r="H14440" s="6">
        <v>0.1921737</v>
      </c>
      <c r="I14440" s="7">
        <v>60.615000000000002</v>
      </c>
      <c r="J14440" s="2">
        <v>42.75</v>
      </c>
      <c r="K14440">
        <v>4</v>
      </c>
    </row>
    <row r="14441" spans="1:12" x14ac:dyDescent="0.25">
      <c r="A14441">
        <v>84535</v>
      </c>
      <c r="B14441" s="2">
        <v>38.01999</v>
      </c>
      <c r="C14441" s="3">
        <v>2668</v>
      </c>
      <c r="E14441" t="s">
        <v>953</v>
      </c>
      <c r="F14441" s="4" t="s">
        <v>14851</v>
      </c>
      <c r="G14441" s="5">
        <v>1587</v>
      </c>
      <c r="H14441" s="6">
        <v>0.21361060000000001</v>
      </c>
      <c r="I14441" s="7">
        <v>56.91</v>
      </c>
      <c r="J14441" s="2">
        <v>45</v>
      </c>
      <c r="K14441">
        <v>1</v>
      </c>
    </row>
    <row r="14442" spans="1:12" x14ac:dyDescent="0.25">
      <c r="A14442">
        <v>47601</v>
      </c>
      <c r="B14442" s="2">
        <v>38.017220000000002</v>
      </c>
      <c r="C14442" s="3">
        <v>14300</v>
      </c>
      <c r="D14442" s="4">
        <v>21780</v>
      </c>
      <c r="E14442" t="s">
        <v>2554</v>
      </c>
      <c r="F14442" s="4" t="s">
        <v>8800</v>
      </c>
      <c r="G14442" s="5">
        <v>10000</v>
      </c>
      <c r="H14442" s="6">
        <v>0.1598</v>
      </c>
      <c r="I14442" s="7">
        <v>66.206999999999994</v>
      </c>
      <c r="J14442" s="2">
        <v>37.6</v>
      </c>
      <c r="K14442">
        <v>5</v>
      </c>
    </row>
    <row r="14443" spans="1:12" x14ac:dyDescent="0.25">
      <c r="A14443">
        <v>70589</v>
      </c>
      <c r="B14443" s="2">
        <v>38.014339999999997</v>
      </c>
      <c r="C14443" s="3">
        <v>3089</v>
      </c>
      <c r="D14443" s="4">
        <v>36660</v>
      </c>
      <c r="E14443" t="s">
        <v>579</v>
      </c>
      <c r="F14443" s="4" t="s">
        <v>12927</v>
      </c>
      <c r="G14443" s="5">
        <v>2012</v>
      </c>
      <c r="H14443" s="6">
        <v>0.222664</v>
      </c>
      <c r="I14443" s="7">
        <v>55.341000000000001</v>
      </c>
    </row>
    <row r="14444" spans="1:12" x14ac:dyDescent="0.25">
      <c r="A14444">
        <v>67572</v>
      </c>
      <c r="B14444" s="2">
        <v>38.01379</v>
      </c>
      <c r="C14444" s="3">
        <v>370</v>
      </c>
      <c r="E14444" t="s">
        <v>4114</v>
      </c>
      <c r="F14444" s="4" t="s">
        <v>12494</v>
      </c>
      <c r="G14444" s="5">
        <v>308</v>
      </c>
      <c r="H14444" s="6">
        <v>0.1812298</v>
      </c>
      <c r="I14444" s="7">
        <v>62.5</v>
      </c>
    </row>
    <row r="14445" spans="1:12" x14ac:dyDescent="0.25">
      <c r="A14445">
        <v>18640</v>
      </c>
      <c r="B14445" s="2">
        <v>38.010730000000002</v>
      </c>
      <c r="C14445" s="3">
        <v>17108</v>
      </c>
      <c r="D14445" s="4">
        <v>42540</v>
      </c>
      <c r="E14445" t="s">
        <v>4112</v>
      </c>
      <c r="F14445" s="4" t="s">
        <v>3003</v>
      </c>
      <c r="G14445" s="5">
        <v>12461</v>
      </c>
      <c r="H14445" s="6">
        <v>0.18746489999999999</v>
      </c>
      <c r="I14445" s="7">
        <v>61.421999999999997</v>
      </c>
      <c r="J14445" s="2">
        <v>40</v>
      </c>
      <c r="K14445">
        <v>1</v>
      </c>
    </row>
    <row r="14446" spans="1:12" x14ac:dyDescent="0.25">
      <c r="A14446">
        <v>87571</v>
      </c>
      <c r="B14446" s="2">
        <v>38.005870000000002</v>
      </c>
      <c r="C14446" s="3">
        <v>10444</v>
      </c>
      <c r="D14446" s="4">
        <v>45340</v>
      </c>
      <c r="E14446" t="s">
        <v>15227</v>
      </c>
      <c r="F14446" s="4" t="s">
        <v>15124</v>
      </c>
      <c r="G14446" s="5">
        <v>7868</v>
      </c>
      <c r="H14446" s="6">
        <v>0.28889169999999997</v>
      </c>
      <c r="I14446" s="7">
        <v>43.893000000000001</v>
      </c>
      <c r="J14446" s="2">
        <v>47.692300000000003</v>
      </c>
      <c r="K14446">
        <v>13</v>
      </c>
      <c r="L14446" s="2">
        <v>87.1</v>
      </c>
    </row>
    <row r="14447" spans="1:12" x14ac:dyDescent="0.25">
      <c r="A14447">
        <v>92027</v>
      </c>
      <c r="B14447" s="2">
        <v>37.995510000000003</v>
      </c>
      <c r="C14447" s="3">
        <v>56891</v>
      </c>
      <c r="D14447" s="4">
        <v>41740</v>
      </c>
      <c r="E14447" t="s">
        <v>15480</v>
      </c>
      <c r="F14447" s="4" t="s">
        <v>15368</v>
      </c>
      <c r="G14447" s="5">
        <v>35416</v>
      </c>
      <c r="H14447" s="6">
        <v>0.19171579999999999</v>
      </c>
      <c r="I14447" s="7">
        <v>60.677999999999997</v>
      </c>
      <c r="J14447" s="2">
        <v>45.083300000000001</v>
      </c>
      <c r="K14447">
        <v>12</v>
      </c>
      <c r="L14447" s="2">
        <v>77.099999999999994</v>
      </c>
    </row>
    <row r="14448" spans="1:12" x14ac:dyDescent="0.25">
      <c r="A14448">
        <v>75116</v>
      </c>
      <c r="B14448" s="2">
        <v>37.984009999999998</v>
      </c>
      <c r="C14448" s="3">
        <v>20403</v>
      </c>
      <c r="D14448" s="4">
        <v>19100</v>
      </c>
      <c r="E14448" t="s">
        <v>7089</v>
      </c>
      <c r="F14448" s="4" t="s">
        <v>13752</v>
      </c>
      <c r="G14448" s="5">
        <v>12618</v>
      </c>
      <c r="H14448" s="6">
        <v>0.20771909999999999</v>
      </c>
      <c r="I14448" s="7">
        <v>57.91</v>
      </c>
      <c r="J14448" s="2">
        <v>45</v>
      </c>
      <c r="K14448">
        <v>5</v>
      </c>
    </row>
    <row r="14449" spans="1:12" x14ac:dyDescent="0.25">
      <c r="A14449">
        <v>57061</v>
      </c>
      <c r="B14449" s="2">
        <v>37.980969999999999</v>
      </c>
      <c r="C14449" s="3">
        <v>162</v>
      </c>
      <c r="D14449" s="4">
        <v>15100</v>
      </c>
      <c r="E14449" t="s">
        <v>10898</v>
      </c>
      <c r="F14449" s="4" t="s">
        <v>10877</v>
      </c>
      <c r="G14449" s="5">
        <v>68</v>
      </c>
      <c r="H14449" s="6">
        <v>0.17391300000000001</v>
      </c>
      <c r="I14449" s="7">
        <v>63.75</v>
      </c>
    </row>
    <row r="14450" spans="1:12" x14ac:dyDescent="0.25">
      <c r="A14450">
        <v>4428</v>
      </c>
      <c r="B14450" s="2">
        <v>37.980379999999997</v>
      </c>
      <c r="C14450" s="3">
        <v>3299</v>
      </c>
      <c r="D14450" s="4">
        <v>12620</v>
      </c>
      <c r="E14450" t="s">
        <v>829</v>
      </c>
      <c r="F14450" s="4" t="s">
        <v>701</v>
      </c>
      <c r="G14450" s="5">
        <v>2418</v>
      </c>
      <c r="H14450" s="6">
        <v>0.18023980000000001</v>
      </c>
      <c r="I14450" s="7">
        <v>62.655999999999999</v>
      </c>
    </row>
    <row r="14451" spans="1:12" x14ac:dyDescent="0.25">
      <c r="A14451">
        <v>67444</v>
      </c>
      <c r="B14451" s="2">
        <v>37.979689999999998</v>
      </c>
      <c r="C14451" s="3">
        <v>569</v>
      </c>
      <c r="E14451" t="s">
        <v>2848</v>
      </c>
      <c r="F14451" s="4" t="s">
        <v>12494</v>
      </c>
      <c r="G14451" s="5">
        <v>432</v>
      </c>
      <c r="H14451" s="6">
        <v>0.1893764</v>
      </c>
      <c r="I14451" s="7">
        <v>61.070999999999998</v>
      </c>
      <c r="J14451" s="2">
        <v>68</v>
      </c>
      <c r="K14451">
        <v>1</v>
      </c>
    </row>
    <row r="14452" spans="1:12" x14ac:dyDescent="0.25">
      <c r="A14452">
        <v>97138</v>
      </c>
      <c r="B14452" s="2">
        <v>37.977870000000003</v>
      </c>
      <c r="C14452" s="3">
        <v>10050</v>
      </c>
      <c r="D14452" s="4">
        <v>11820</v>
      </c>
      <c r="E14452" t="s">
        <v>15741</v>
      </c>
      <c r="F14452" s="4" t="s">
        <v>16170</v>
      </c>
      <c r="G14452" s="5">
        <v>7183</v>
      </c>
      <c r="H14452" s="6">
        <v>0.23597380000000001</v>
      </c>
      <c r="I14452" s="7">
        <v>53.014000000000003</v>
      </c>
      <c r="J14452" s="2">
        <v>51.333300000000001</v>
      </c>
      <c r="K14452">
        <v>6</v>
      </c>
    </row>
    <row r="14453" spans="1:12" x14ac:dyDescent="0.25">
      <c r="A14453">
        <v>4901</v>
      </c>
      <c r="B14453" s="2">
        <v>37.97193</v>
      </c>
      <c r="C14453" s="3">
        <v>26291</v>
      </c>
      <c r="D14453" s="4">
        <v>12300</v>
      </c>
      <c r="E14453" t="s">
        <v>985</v>
      </c>
      <c r="F14453" s="4" t="s">
        <v>701</v>
      </c>
      <c r="G14453" s="5">
        <v>17645</v>
      </c>
      <c r="H14453" s="6">
        <v>0.2299235</v>
      </c>
      <c r="I14453" s="7">
        <v>54.057000000000002</v>
      </c>
      <c r="J14453" s="2">
        <v>47.578899999999997</v>
      </c>
      <c r="K14453">
        <v>19</v>
      </c>
      <c r="L14453" s="2">
        <v>86.7</v>
      </c>
    </row>
    <row r="14454" spans="1:12" x14ac:dyDescent="0.25">
      <c r="A14454">
        <v>75669</v>
      </c>
      <c r="B14454" s="2">
        <v>37.967590000000001</v>
      </c>
      <c r="C14454" s="3">
        <v>579</v>
      </c>
      <c r="E14454" t="s">
        <v>1508</v>
      </c>
      <c r="F14454" s="4" t="s">
        <v>13752</v>
      </c>
      <c r="G14454" s="5">
        <v>476</v>
      </c>
      <c r="H14454" s="6">
        <v>9.2437000000000005E-2</v>
      </c>
      <c r="I14454" s="7">
        <v>77.813000000000002</v>
      </c>
    </row>
    <row r="14455" spans="1:12" x14ac:dyDescent="0.25">
      <c r="A14455">
        <v>56256</v>
      </c>
      <c r="B14455" s="2">
        <v>37.967019999999998</v>
      </c>
      <c r="C14455" s="3">
        <v>2532</v>
      </c>
      <c r="E14455" t="s">
        <v>673</v>
      </c>
      <c r="F14455" s="4" t="s">
        <v>10428</v>
      </c>
      <c r="G14455" s="5">
        <v>1929</v>
      </c>
      <c r="H14455" s="6">
        <v>0.18341969999999999</v>
      </c>
      <c r="I14455" s="7">
        <v>62.082999999999998</v>
      </c>
      <c r="J14455" s="2">
        <v>70.333299999999994</v>
      </c>
      <c r="K14455">
        <v>3</v>
      </c>
    </row>
    <row r="14456" spans="1:12" x14ac:dyDescent="0.25">
      <c r="A14456">
        <v>90731</v>
      </c>
      <c r="B14456" s="2">
        <v>37.956800000000001</v>
      </c>
      <c r="C14456" s="3">
        <v>62347</v>
      </c>
      <c r="D14456" s="4">
        <v>31080</v>
      </c>
      <c r="E14456" t="s">
        <v>15401</v>
      </c>
      <c r="F14456" s="4" t="s">
        <v>15368</v>
      </c>
      <c r="G14456" s="5">
        <v>40756</v>
      </c>
      <c r="H14456" s="6">
        <v>0.21431900000000001</v>
      </c>
      <c r="I14456" s="7">
        <v>56.741</v>
      </c>
      <c r="J14456" s="2">
        <v>38.526299999999999</v>
      </c>
      <c r="K14456">
        <v>19</v>
      </c>
      <c r="L14456" s="2">
        <v>42.5</v>
      </c>
    </row>
    <row r="14457" spans="1:12" x14ac:dyDescent="0.25">
      <c r="A14457">
        <v>49701</v>
      </c>
      <c r="B14457" s="2">
        <v>37.94688</v>
      </c>
      <c r="C14457" s="3">
        <v>902</v>
      </c>
      <c r="E14457" t="s">
        <v>9454</v>
      </c>
      <c r="F14457" s="4" t="s">
        <v>9106</v>
      </c>
      <c r="G14457" s="5">
        <v>679</v>
      </c>
      <c r="H14457" s="6">
        <v>0.27098670000000002</v>
      </c>
      <c r="I14457" s="7">
        <v>46.944000000000003</v>
      </c>
      <c r="J14457" s="2">
        <v>73</v>
      </c>
      <c r="K14457">
        <v>3</v>
      </c>
    </row>
    <row r="14458" spans="1:12" x14ac:dyDescent="0.25">
      <c r="A14458">
        <v>61777</v>
      </c>
      <c r="B14458" s="2">
        <v>37.946579999999997</v>
      </c>
      <c r="C14458" s="3">
        <v>779</v>
      </c>
      <c r="D14458" s="4">
        <v>14010</v>
      </c>
      <c r="E14458" t="s">
        <v>11810</v>
      </c>
      <c r="F14458" s="4" t="s">
        <v>11490</v>
      </c>
      <c r="G14458" s="5">
        <v>583</v>
      </c>
      <c r="H14458" s="6">
        <v>0.1267123</v>
      </c>
      <c r="I14458" s="7">
        <v>71.875</v>
      </c>
    </row>
    <row r="14459" spans="1:12" x14ac:dyDescent="0.25">
      <c r="A14459">
        <v>76302</v>
      </c>
      <c r="B14459" s="2">
        <v>37.944420000000001</v>
      </c>
      <c r="C14459" s="3">
        <v>13484</v>
      </c>
      <c r="D14459" s="4">
        <v>48660</v>
      </c>
      <c r="E14459" t="s">
        <v>13920</v>
      </c>
      <c r="F14459" s="4" t="s">
        <v>13752</v>
      </c>
      <c r="G14459" s="5">
        <v>8458</v>
      </c>
      <c r="H14459" s="6">
        <v>0.24376400000000001</v>
      </c>
      <c r="I14459" s="7">
        <v>51.643999999999998</v>
      </c>
      <c r="J14459" s="2">
        <v>41.6</v>
      </c>
      <c r="K14459">
        <v>5</v>
      </c>
    </row>
    <row r="14460" spans="1:12" x14ac:dyDescent="0.25">
      <c r="A14460">
        <v>49272</v>
      </c>
      <c r="B14460" s="2">
        <v>37.942</v>
      </c>
      <c r="C14460" s="3">
        <v>2288</v>
      </c>
      <c r="D14460" s="4">
        <v>27100</v>
      </c>
      <c r="E14460" t="s">
        <v>8903</v>
      </c>
      <c r="F14460" s="4" t="s">
        <v>9106</v>
      </c>
      <c r="G14460" s="5">
        <v>1646</v>
      </c>
      <c r="H14460" s="6">
        <v>0.17679220000000001</v>
      </c>
      <c r="I14460" s="7">
        <v>63.213999999999999</v>
      </c>
    </row>
    <row r="14461" spans="1:12" x14ac:dyDescent="0.25">
      <c r="A14461">
        <v>64446</v>
      </c>
      <c r="B14461" s="2">
        <v>37.941420000000001</v>
      </c>
      <c r="C14461" s="3">
        <v>1023</v>
      </c>
      <c r="E14461" t="s">
        <v>1102</v>
      </c>
      <c r="F14461" s="4" t="s">
        <v>12102</v>
      </c>
      <c r="G14461" s="5">
        <v>768</v>
      </c>
      <c r="H14461" s="6">
        <v>0.2044271</v>
      </c>
      <c r="I14461" s="7">
        <v>58.438000000000002</v>
      </c>
      <c r="J14461" s="2">
        <v>79</v>
      </c>
      <c r="K14461">
        <v>1</v>
      </c>
    </row>
    <row r="14462" spans="1:12" x14ac:dyDescent="0.25">
      <c r="A14462">
        <v>78013</v>
      </c>
      <c r="B14462" s="2">
        <v>37.940309999999997</v>
      </c>
      <c r="C14462" s="3">
        <v>5974</v>
      </c>
      <c r="D14462" s="4">
        <v>41700</v>
      </c>
      <c r="E14462" t="s">
        <v>5243</v>
      </c>
      <c r="F14462" s="4" t="s">
        <v>13752</v>
      </c>
      <c r="G14462" s="5">
        <v>3858</v>
      </c>
      <c r="H14462" s="6">
        <v>0.2537584</v>
      </c>
      <c r="I14462" s="7">
        <v>49.911000000000001</v>
      </c>
      <c r="J14462" s="2">
        <v>65</v>
      </c>
      <c r="K14462">
        <v>3</v>
      </c>
    </row>
    <row r="14463" spans="1:12" x14ac:dyDescent="0.25">
      <c r="A14463">
        <v>15351</v>
      </c>
      <c r="B14463" s="2">
        <v>37.939279999999997</v>
      </c>
      <c r="C14463" s="3">
        <v>538</v>
      </c>
      <c r="E14463" t="s">
        <v>3109</v>
      </c>
      <c r="F14463" s="4" t="s">
        <v>3003</v>
      </c>
      <c r="G14463" s="5">
        <v>449</v>
      </c>
      <c r="H14463" s="6">
        <v>0.28730509999999998</v>
      </c>
      <c r="I14463" s="7">
        <v>44.106999999999999</v>
      </c>
      <c r="J14463" s="2">
        <v>53</v>
      </c>
      <c r="K14463">
        <v>1</v>
      </c>
    </row>
    <row r="14464" spans="1:12" x14ac:dyDescent="0.25">
      <c r="A14464">
        <v>98030</v>
      </c>
      <c r="B14464" s="2">
        <v>37.93403</v>
      </c>
      <c r="C14464" s="3">
        <v>35301</v>
      </c>
      <c r="D14464" s="4">
        <v>42660</v>
      </c>
      <c r="E14464" t="s">
        <v>1318</v>
      </c>
      <c r="F14464" s="4" t="s">
        <v>16344</v>
      </c>
      <c r="G14464" s="5">
        <v>21486</v>
      </c>
      <c r="H14464" s="6">
        <v>0.19733780000000001</v>
      </c>
      <c r="I14464" s="7">
        <v>59.652000000000001</v>
      </c>
      <c r="J14464" s="2">
        <v>41.75</v>
      </c>
      <c r="K14464">
        <v>8</v>
      </c>
    </row>
    <row r="14465" spans="1:12" x14ac:dyDescent="0.25">
      <c r="A14465">
        <v>49259</v>
      </c>
      <c r="B14465" s="2">
        <v>37.928489999999996</v>
      </c>
      <c r="C14465" s="3">
        <v>2308</v>
      </c>
      <c r="D14465" s="4">
        <v>27100</v>
      </c>
      <c r="E14465" t="s">
        <v>9352</v>
      </c>
      <c r="F14465" s="4" t="s">
        <v>9106</v>
      </c>
      <c r="G14465" s="5">
        <v>1654</v>
      </c>
      <c r="H14465" s="6">
        <v>0.15468280000000001</v>
      </c>
      <c r="I14465" s="7">
        <v>67.019000000000005</v>
      </c>
    </row>
    <row r="14466" spans="1:12" x14ac:dyDescent="0.25">
      <c r="A14466">
        <v>54101</v>
      </c>
      <c r="B14466" s="2">
        <v>37.927630000000001</v>
      </c>
      <c r="C14466" s="3">
        <v>2802</v>
      </c>
      <c r="D14466" s="4">
        <v>24580</v>
      </c>
      <c r="E14466" t="s">
        <v>10173</v>
      </c>
      <c r="F14466" s="4" t="s">
        <v>10031</v>
      </c>
      <c r="G14466" s="5">
        <v>1924</v>
      </c>
      <c r="H14466" s="6">
        <v>0.13974030000000001</v>
      </c>
      <c r="I14466" s="7">
        <v>69.597999999999999</v>
      </c>
      <c r="J14466" s="2">
        <v>59.333300000000001</v>
      </c>
      <c r="K14466">
        <v>3</v>
      </c>
    </row>
    <row r="14467" spans="1:12" x14ac:dyDescent="0.25">
      <c r="A14467">
        <v>54843</v>
      </c>
      <c r="B14467" s="2">
        <v>37.925240000000002</v>
      </c>
      <c r="C14467" s="3">
        <v>11404</v>
      </c>
      <c r="E14467" t="s">
        <v>10376</v>
      </c>
      <c r="F14467" s="4" t="s">
        <v>10031</v>
      </c>
      <c r="G14467" s="5">
        <v>8071</v>
      </c>
      <c r="H14467" s="6">
        <v>0.24975220000000001</v>
      </c>
      <c r="I14467" s="7">
        <v>50.587000000000003</v>
      </c>
      <c r="J14467" s="2">
        <v>50</v>
      </c>
      <c r="K14467">
        <v>4</v>
      </c>
    </row>
    <row r="14468" spans="1:12" x14ac:dyDescent="0.25">
      <c r="A14468">
        <v>71129</v>
      </c>
      <c r="B14468" s="2">
        <v>37.921039999999998</v>
      </c>
      <c r="C14468" s="3">
        <v>14159</v>
      </c>
      <c r="D14468" s="4">
        <v>43340</v>
      </c>
      <c r="E14468" t="s">
        <v>13113</v>
      </c>
      <c r="F14468" s="4" t="s">
        <v>12927</v>
      </c>
      <c r="G14468" s="5">
        <v>9461</v>
      </c>
      <c r="H14468" s="6">
        <v>0.21507080000000001</v>
      </c>
      <c r="I14468" s="7">
        <v>56.575000000000003</v>
      </c>
      <c r="J14468" s="2">
        <v>55.333300000000001</v>
      </c>
      <c r="K14468">
        <v>3</v>
      </c>
    </row>
    <row r="14469" spans="1:12" x14ac:dyDescent="0.25">
      <c r="A14469">
        <v>12885</v>
      </c>
      <c r="B14469" s="2">
        <v>37.917960000000001</v>
      </c>
      <c r="C14469" s="3">
        <v>4594</v>
      </c>
      <c r="D14469" s="4">
        <v>24020</v>
      </c>
      <c r="E14469" t="s">
        <v>2406</v>
      </c>
      <c r="F14469" s="4" t="s">
        <v>1280</v>
      </c>
      <c r="G14469" s="5">
        <v>3418</v>
      </c>
      <c r="H14469" s="6">
        <v>0.20971039999999999</v>
      </c>
      <c r="I14469" s="7">
        <v>57.5</v>
      </c>
    </row>
    <row r="14470" spans="1:12" x14ac:dyDescent="0.25">
      <c r="A14470">
        <v>16156</v>
      </c>
      <c r="B14470" s="2">
        <v>37.916640000000001</v>
      </c>
      <c r="C14470" s="3">
        <v>2890</v>
      </c>
      <c r="D14470" s="4">
        <v>35260</v>
      </c>
      <c r="E14470" t="s">
        <v>3432</v>
      </c>
      <c r="F14470" s="4" t="s">
        <v>3003</v>
      </c>
      <c r="G14470" s="5">
        <v>2102</v>
      </c>
      <c r="H14470" s="6">
        <v>0.20970040000000001</v>
      </c>
      <c r="I14470" s="7">
        <v>57.5</v>
      </c>
      <c r="J14470" s="2">
        <v>40.5</v>
      </c>
      <c r="K14470">
        <v>2</v>
      </c>
    </row>
    <row r="14471" spans="1:12" x14ac:dyDescent="0.25">
      <c r="A14471">
        <v>50128</v>
      </c>
      <c r="B14471" s="2">
        <v>37.916080000000001</v>
      </c>
      <c r="C14471" s="3">
        <v>361</v>
      </c>
      <c r="D14471" s="4">
        <v>19780</v>
      </c>
      <c r="E14471" t="s">
        <v>1077</v>
      </c>
      <c r="F14471" s="4" t="s">
        <v>9593</v>
      </c>
      <c r="G14471" s="5">
        <v>238</v>
      </c>
      <c r="H14471" s="6">
        <v>0.16317989999999999</v>
      </c>
      <c r="I14471" s="7">
        <v>65.536000000000001</v>
      </c>
    </row>
    <row r="14472" spans="1:12" x14ac:dyDescent="0.25">
      <c r="A14472">
        <v>59920</v>
      </c>
      <c r="B14472" s="2">
        <v>37.915669999999999</v>
      </c>
      <c r="C14472" s="3">
        <v>1935</v>
      </c>
      <c r="D14472" s="4">
        <v>28060</v>
      </c>
      <c r="E14472" t="s">
        <v>11483</v>
      </c>
      <c r="F14472" s="4" t="s">
        <v>11278</v>
      </c>
      <c r="G14472" s="5">
        <v>1465</v>
      </c>
      <c r="H14472" s="6">
        <v>0.26211600000000002</v>
      </c>
      <c r="I14472" s="7">
        <v>48.438000000000002</v>
      </c>
    </row>
    <row r="14473" spans="1:12" x14ac:dyDescent="0.25">
      <c r="A14473">
        <v>92054</v>
      </c>
      <c r="B14473" s="2">
        <v>37.908929999999998</v>
      </c>
      <c r="C14473" s="3">
        <v>42992</v>
      </c>
      <c r="D14473" s="4">
        <v>41740</v>
      </c>
      <c r="E14473" t="s">
        <v>1956</v>
      </c>
      <c r="F14473" s="4" t="s">
        <v>15368</v>
      </c>
      <c r="G14473" s="5">
        <v>26691</v>
      </c>
      <c r="H14473" s="6">
        <v>0.22242619999999999</v>
      </c>
      <c r="I14473" s="7">
        <v>55.295999999999999</v>
      </c>
      <c r="J14473" s="2">
        <v>41.333300000000001</v>
      </c>
      <c r="K14473">
        <v>12</v>
      </c>
      <c r="L14473" s="2">
        <v>58.4</v>
      </c>
    </row>
    <row r="14474" spans="1:12" x14ac:dyDescent="0.25">
      <c r="A14474">
        <v>34117</v>
      </c>
      <c r="B14474" s="2">
        <v>37.899990000000003</v>
      </c>
      <c r="C14474" s="3">
        <v>15407</v>
      </c>
      <c r="D14474" s="4">
        <v>34940</v>
      </c>
      <c r="E14474" t="s">
        <v>739</v>
      </c>
      <c r="F14474" s="4" t="s">
        <v>6689</v>
      </c>
      <c r="G14474" s="5">
        <v>10673</v>
      </c>
      <c r="H14474" s="6">
        <v>0.191605</v>
      </c>
      <c r="I14474" s="7">
        <v>60.618000000000002</v>
      </c>
      <c r="J14474" s="2">
        <v>45.666699999999999</v>
      </c>
      <c r="K14474">
        <v>3</v>
      </c>
    </row>
    <row r="14475" spans="1:12" x14ac:dyDescent="0.25">
      <c r="A14475">
        <v>61257</v>
      </c>
      <c r="B14475" s="2">
        <v>37.897239999999996</v>
      </c>
      <c r="C14475" s="3">
        <v>1080</v>
      </c>
      <c r="D14475" s="4">
        <v>19340</v>
      </c>
      <c r="E14475" t="s">
        <v>1467</v>
      </c>
      <c r="F14475" s="4" t="s">
        <v>11490</v>
      </c>
      <c r="G14475" s="5">
        <v>808</v>
      </c>
      <c r="H14475" s="6">
        <v>0.21782180000000001</v>
      </c>
      <c r="I14475" s="7">
        <v>56.082999999999998</v>
      </c>
      <c r="J14475" s="2">
        <v>56</v>
      </c>
      <c r="K14475">
        <v>1</v>
      </c>
    </row>
    <row r="14476" spans="1:12" x14ac:dyDescent="0.25">
      <c r="A14476">
        <v>87042</v>
      </c>
      <c r="B14476" s="2">
        <v>37.896410000000003</v>
      </c>
      <c r="C14476" s="3">
        <v>3635</v>
      </c>
      <c r="D14476" s="4">
        <v>10740</v>
      </c>
      <c r="E14476" t="s">
        <v>15152</v>
      </c>
      <c r="F14476" s="4" t="s">
        <v>15124</v>
      </c>
      <c r="G14476" s="5">
        <v>2654</v>
      </c>
      <c r="H14476" s="6">
        <v>0.21016950000000001</v>
      </c>
      <c r="I14476" s="7">
        <v>57.404000000000003</v>
      </c>
      <c r="J14476" s="2">
        <v>53</v>
      </c>
      <c r="K14476">
        <v>1</v>
      </c>
    </row>
    <row r="14477" spans="1:12" x14ac:dyDescent="0.25">
      <c r="A14477">
        <v>49831</v>
      </c>
      <c r="B14477" s="2">
        <v>37.895650000000003</v>
      </c>
      <c r="C14477" s="3">
        <v>717</v>
      </c>
      <c r="D14477" s="4">
        <v>27020</v>
      </c>
      <c r="E14477" t="s">
        <v>9525</v>
      </c>
      <c r="F14477" s="4" t="s">
        <v>9106</v>
      </c>
      <c r="G14477" s="5">
        <v>521</v>
      </c>
      <c r="H14477" s="6">
        <v>0.15355089999999999</v>
      </c>
      <c r="I14477" s="7">
        <v>67.188000000000002</v>
      </c>
    </row>
    <row r="14478" spans="1:12" x14ac:dyDescent="0.25">
      <c r="A14478">
        <v>73135</v>
      </c>
      <c r="B14478" s="2">
        <v>37.892440000000001</v>
      </c>
      <c r="C14478" s="3">
        <v>21031</v>
      </c>
      <c r="D14478" s="4">
        <v>36420</v>
      </c>
      <c r="E14478" t="s">
        <v>13492</v>
      </c>
      <c r="F14478" s="4" t="s">
        <v>13462</v>
      </c>
      <c r="G14478" s="5">
        <v>12881</v>
      </c>
      <c r="H14478" s="6">
        <v>0.21650359999999999</v>
      </c>
      <c r="I14478" s="7">
        <v>56.305</v>
      </c>
      <c r="J14478" s="2">
        <v>55.5</v>
      </c>
      <c r="K14478">
        <v>4</v>
      </c>
    </row>
    <row r="14479" spans="1:12" x14ac:dyDescent="0.25">
      <c r="A14479">
        <v>87831</v>
      </c>
      <c r="B14479" s="2">
        <v>37.889279999999999</v>
      </c>
      <c r="C14479" s="3">
        <v>423</v>
      </c>
      <c r="E14479" t="s">
        <v>15255</v>
      </c>
      <c r="F14479" s="4" t="s">
        <v>15124</v>
      </c>
      <c r="G14479" s="5">
        <v>354</v>
      </c>
      <c r="H14479" s="6">
        <v>0.20338980000000001</v>
      </c>
      <c r="I14479" s="7">
        <v>58.570999999999998</v>
      </c>
    </row>
    <row r="14480" spans="1:12" x14ac:dyDescent="0.25">
      <c r="A14480">
        <v>30285</v>
      </c>
      <c r="B14480" s="2">
        <v>37.889119999999998</v>
      </c>
      <c r="C14480" s="3">
        <v>474</v>
      </c>
      <c r="D14480" s="4">
        <v>45580</v>
      </c>
      <c r="E14480" t="s">
        <v>6429</v>
      </c>
      <c r="F14480" s="4" t="s">
        <v>6363</v>
      </c>
      <c r="G14480" s="5">
        <v>324</v>
      </c>
      <c r="H14480" s="6">
        <v>8.9506199999999994E-2</v>
      </c>
      <c r="I14480" s="7">
        <v>78.25</v>
      </c>
    </row>
    <row r="14481" spans="1:11" x14ac:dyDescent="0.25">
      <c r="A14481">
        <v>33765</v>
      </c>
      <c r="B14481" s="2">
        <v>37.88673</v>
      </c>
      <c r="C14481" s="3">
        <v>13496</v>
      </c>
      <c r="D14481" s="4">
        <v>45300</v>
      </c>
      <c r="E14481" t="s">
        <v>6920</v>
      </c>
      <c r="F14481" s="4" t="s">
        <v>6689</v>
      </c>
      <c r="G14481" s="5">
        <v>9657</v>
      </c>
      <c r="H14481" s="6">
        <v>0.23980119999999999</v>
      </c>
      <c r="I14481" s="7">
        <v>52.277000000000001</v>
      </c>
      <c r="J14481" s="2">
        <v>48</v>
      </c>
      <c r="K14481">
        <v>4</v>
      </c>
    </row>
    <row r="14482" spans="1:11" x14ac:dyDescent="0.25">
      <c r="A14482">
        <v>47930</v>
      </c>
      <c r="B14482" s="2">
        <v>37.884230000000002</v>
      </c>
      <c r="C14482" s="3">
        <v>1207</v>
      </c>
      <c r="D14482" s="4">
        <v>29200</v>
      </c>
      <c r="E14482" t="s">
        <v>6329</v>
      </c>
      <c r="F14482" s="4" t="s">
        <v>8800</v>
      </c>
      <c r="G14482" s="5">
        <v>790</v>
      </c>
      <c r="H14482" s="6">
        <v>0.13924049999999999</v>
      </c>
      <c r="I14482" s="7">
        <v>69.653000000000006</v>
      </c>
    </row>
    <row r="14483" spans="1:11" x14ac:dyDescent="0.25">
      <c r="A14483">
        <v>46791</v>
      </c>
      <c r="B14483" s="2">
        <v>37.883890000000001</v>
      </c>
      <c r="C14483" s="3">
        <v>972</v>
      </c>
      <c r="D14483" s="4">
        <v>23060</v>
      </c>
      <c r="E14483" t="s">
        <v>1944</v>
      </c>
      <c r="F14483" s="4" t="s">
        <v>8800</v>
      </c>
      <c r="G14483" s="5">
        <v>629</v>
      </c>
      <c r="H14483" s="6">
        <v>0.17011129999999999</v>
      </c>
      <c r="I14483" s="7">
        <v>64.317999999999998</v>
      </c>
      <c r="J14483" s="2">
        <v>50</v>
      </c>
      <c r="K14483">
        <v>1</v>
      </c>
    </row>
    <row r="14484" spans="1:11" x14ac:dyDescent="0.25">
      <c r="A14484">
        <v>67842</v>
      </c>
      <c r="B14484" s="2">
        <v>37.883659999999999</v>
      </c>
      <c r="C14484" s="3">
        <v>575</v>
      </c>
      <c r="D14484" s="4">
        <v>19980</v>
      </c>
      <c r="E14484" t="s">
        <v>4898</v>
      </c>
      <c r="F14484" s="4" t="s">
        <v>12494</v>
      </c>
      <c r="G14484" s="5">
        <v>351</v>
      </c>
      <c r="H14484" s="6">
        <v>0.21306820000000001</v>
      </c>
      <c r="I14484" s="7">
        <v>56.875</v>
      </c>
      <c r="J14484" s="2">
        <v>51</v>
      </c>
      <c r="K14484">
        <v>1</v>
      </c>
    </row>
    <row r="14485" spans="1:11" x14ac:dyDescent="0.25">
      <c r="A14485">
        <v>97846</v>
      </c>
      <c r="B14485" s="2">
        <v>37.883200000000002</v>
      </c>
      <c r="C14485" s="3">
        <v>1949</v>
      </c>
      <c r="E14485" t="s">
        <v>14939</v>
      </c>
      <c r="F14485" s="4" t="s">
        <v>16170</v>
      </c>
      <c r="G14485" s="5">
        <v>1536</v>
      </c>
      <c r="H14485" s="6">
        <v>0.29231770000000001</v>
      </c>
      <c r="I14485" s="7">
        <v>43.173000000000002</v>
      </c>
      <c r="J14485" s="2">
        <v>34</v>
      </c>
      <c r="K14485">
        <v>1</v>
      </c>
    </row>
    <row r="14486" spans="1:11" x14ac:dyDescent="0.25">
      <c r="A14486">
        <v>54836</v>
      </c>
      <c r="B14486" s="2">
        <v>37.882660000000001</v>
      </c>
      <c r="C14486" s="3">
        <v>996</v>
      </c>
      <c r="D14486" s="4">
        <v>20260</v>
      </c>
      <c r="E14486" t="s">
        <v>292</v>
      </c>
      <c r="F14486" s="4" t="s">
        <v>10031</v>
      </c>
      <c r="G14486" s="5">
        <v>716</v>
      </c>
      <c r="H14486" s="6">
        <v>0.13128490000000001</v>
      </c>
      <c r="I14486" s="7">
        <v>71</v>
      </c>
    </row>
    <row r="14487" spans="1:11" x14ac:dyDescent="0.25">
      <c r="A14487">
        <v>48434</v>
      </c>
      <c r="B14487" s="2">
        <v>37.882480000000001</v>
      </c>
      <c r="C14487" s="3">
        <v>59</v>
      </c>
      <c r="E14487" t="s">
        <v>2791</v>
      </c>
      <c r="F14487" s="4" t="s">
        <v>9106</v>
      </c>
      <c r="G14487" s="5">
        <v>39</v>
      </c>
      <c r="H14487" s="6">
        <v>0.25641029999999998</v>
      </c>
      <c r="I14487" s="7">
        <v>49.375</v>
      </c>
    </row>
    <row r="14488" spans="1:11" x14ac:dyDescent="0.25">
      <c r="A14488">
        <v>11722</v>
      </c>
      <c r="B14488" s="2">
        <v>37.876950000000001</v>
      </c>
      <c r="C14488" s="3">
        <v>37180</v>
      </c>
      <c r="D14488" s="4">
        <v>35620</v>
      </c>
      <c r="E14488" t="s">
        <v>1984</v>
      </c>
      <c r="F14488" s="4" t="s">
        <v>1280</v>
      </c>
      <c r="G14488" s="5">
        <v>23061</v>
      </c>
      <c r="H14488" s="6">
        <v>0.15380949999999999</v>
      </c>
      <c r="I14488" s="7">
        <v>67.099999999999994</v>
      </c>
      <c r="J14488" s="2">
        <v>40.4</v>
      </c>
      <c r="K14488">
        <v>5</v>
      </c>
    </row>
    <row r="14489" spans="1:11" x14ac:dyDescent="0.25">
      <c r="A14489">
        <v>57716</v>
      </c>
      <c r="B14489" s="2">
        <v>37.871369999999999</v>
      </c>
      <c r="C14489" s="3">
        <v>460</v>
      </c>
      <c r="E14489" t="s">
        <v>11034</v>
      </c>
      <c r="F14489" s="4" t="s">
        <v>10877</v>
      </c>
      <c r="G14489" s="5">
        <v>277</v>
      </c>
      <c r="H14489" s="6">
        <v>7.5539599999999998E-2</v>
      </c>
      <c r="I14489" s="7">
        <v>80.625</v>
      </c>
    </row>
    <row r="14490" spans="1:11" x14ac:dyDescent="0.25">
      <c r="A14490">
        <v>62863</v>
      </c>
      <c r="B14490" s="2">
        <v>37.869619999999998</v>
      </c>
      <c r="C14490" s="3">
        <v>9907</v>
      </c>
      <c r="E14490" t="s">
        <v>3884</v>
      </c>
      <c r="F14490" s="4" t="s">
        <v>11490</v>
      </c>
      <c r="G14490" s="5">
        <v>7027</v>
      </c>
      <c r="H14490" s="6">
        <v>0.18099029999999999</v>
      </c>
      <c r="I14490" s="7">
        <v>62.401000000000003</v>
      </c>
      <c r="J14490" s="2">
        <v>53.5</v>
      </c>
      <c r="K14490">
        <v>2</v>
      </c>
    </row>
    <row r="14491" spans="1:11" x14ac:dyDescent="0.25">
      <c r="A14491">
        <v>10927</v>
      </c>
      <c r="B14491" s="2">
        <v>37.866120000000002</v>
      </c>
      <c r="C14491" s="3">
        <v>12060</v>
      </c>
      <c r="D14491" s="4">
        <v>35620</v>
      </c>
      <c r="E14491" t="s">
        <v>1859</v>
      </c>
      <c r="F14491" s="4" t="s">
        <v>1280</v>
      </c>
      <c r="G14491" s="5">
        <v>7604</v>
      </c>
      <c r="H14491" s="6">
        <v>0.22369800000000001</v>
      </c>
      <c r="I14491" s="7">
        <v>55.018000000000001</v>
      </c>
      <c r="J14491" s="2">
        <v>28</v>
      </c>
      <c r="K14491">
        <v>2</v>
      </c>
    </row>
    <row r="14492" spans="1:11" x14ac:dyDescent="0.25">
      <c r="A14492">
        <v>29805</v>
      </c>
      <c r="B14492" s="2">
        <v>37.863300000000002</v>
      </c>
      <c r="C14492" s="3">
        <v>5831</v>
      </c>
      <c r="D14492" s="4">
        <v>12260</v>
      </c>
      <c r="E14492" t="s">
        <v>6325</v>
      </c>
      <c r="F14492" s="4" t="s">
        <v>6130</v>
      </c>
      <c r="G14492" s="5">
        <v>4162</v>
      </c>
      <c r="H14492" s="6">
        <v>0.1862085</v>
      </c>
      <c r="I14492" s="7">
        <v>61.494999999999997</v>
      </c>
    </row>
    <row r="14493" spans="1:11" x14ac:dyDescent="0.25">
      <c r="A14493">
        <v>95321</v>
      </c>
      <c r="B14493" s="2">
        <v>37.861609999999999</v>
      </c>
      <c r="C14493" s="3">
        <v>3460</v>
      </c>
      <c r="D14493" s="4">
        <v>43760</v>
      </c>
      <c r="E14493" t="s">
        <v>243</v>
      </c>
      <c r="F14493" s="4" t="s">
        <v>15368</v>
      </c>
      <c r="G14493" s="5">
        <v>2894</v>
      </c>
      <c r="H14493" s="6">
        <v>0.2404145</v>
      </c>
      <c r="I14493" s="7">
        <v>52.127000000000002</v>
      </c>
      <c r="J14493" s="2">
        <v>28</v>
      </c>
      <c r="K14493">
        <v>1</v>
      </c>
    </row>
    <row r="14494" spans="1:11" x14ac:dyDescent="0.25">
      <c r="A14494">
        <v>13691</v>
      </c>
      <c r="B14494" s="2">
        <v>37.860439999999997</v>
      </c>
      <c r="C14494" s="3">
        <v>2947</v>
      </c>
      <c r="D14494" s="4">
        <v>48060</v>
      </c>
      <c r="E14494" t="s">
        <v>2692</v>
      </c>
      <c r="F14494" s="4" t="s">
        <v>1280</v>
      </c>
      <c r="G14494" s="5">
        <v>2000</v>
      </c>
      <c r="H14494" s="6">
        <v>0.13950000000000001</v>
      </c>
      <c r="I14494" s="7">
        <v>69.561000000000007</v>
      </c>
    </row>
    <row r="14495" spans="1:11" x14ac:dyDescent="0.25">
      <c r="A14495">
        <v>50601</v>
      </c>
      <c r="B14495" s="2">
        <v>37.859520000000003</v>
      </c>
      <c r="C14495" s="3">
        <v>2438</v>
      </c>
      <c r="E14495" t="s">
        <v>9764</v>
      </c>
      <c r="F14495" s="4" t="s">
        <v>9593</v>
      </c>
      <c r="G14495" s="5">
        <v>1830</v>
      </c>
      <c r="H14495" s="6">
        <v>0.16493720000000001</v>
      </c>
      <c r="I14495" s="7">
        <v>65.162999999999997</v>
      </c>
    </row>
    <row r="14496" spans="1:11" x14ac:dyDescent="0.25">
      <c r="A14496">
        <v>15314</v>
      </c>
      <c r="B14496" s="2">
        <v>37.858460000000001</v>
      </c>
      <c r="C14496" s="3">
        <v>3900</v>
      </c>
      <c r="D14496" s="4">
        <v>38300</v>
      </c>
      <c r="E14496" t="s">
        <v>3086</v>
      </c>
      <c r="F14496" s="4" t="s">
        <v>3003</v>
      </c>
      <c r="G14496" s="5">
        <v>2602</v>
      </c>
      <c r="H14496" s="6">
        <v>0.1867076</v>
      </c>
      <c r="I14496" s="7">
        <v>61.4</v>
      </c>
    </row>
    <row r="14497" spans="1:12" x14ac:dyDescent="0.25">
      <c r="A14497">
        <v>18431</v>
      </c>
      <c r="B14497" s="2">
        <v>37.855719999999998</v>
      </c>
      <c r="C14497" s="3">
        <v>12470</v>
      </c>
      <c r="E14497" t="s">
        <v>4057</v>
      </c>
      <c r="F14497" s="4" t="s">
        <v>3003</v>
      </c>
      <c r="G14497" s="5">
        <v>8857</v>
      </c>
      <c r="H14497" s="6">
        <v>0.2284069</v>
      </c>
      <c r="I14497" s="7">
        <v>54.194000000000003</v>
      </c>
      <c r="J14497" s="2">
        <v>40.857100000000003</v>
      </c>
      <c r="K14497">
        <v>7</v>
      </c>
    </row>
    <row r="14498" spans="1:12" x14ac:dyDescent="0.25">
      <c r="A14498">
        <v>15737</v>
      </c>
      <c r="B14498" s="2">
        <v>37.853580000000001</v>
      </c>
      <c r="C14498" s="3">
        <v>103</v>
      </c>
      <c r="D14498" s="4">
        <v>27780</v>
      </c>
      <c r="E14498" t="s">
        <v>3288</v>
      </c>
      <c r="F14498" s="4" t="s">
        <v>3003</v>
      </c>
      <c r="G14498" s="5">
        <v>82</v>
      </c>
      <c r="H14498" s="6">
        <v>0.14634150000000001</v>
      </c>
      <c r="I14498" s="7">
        <v>68.375</v>
      </c>
    </row>
    <row r="14499" spans="1:12" x14ac:dyDescent="0.25">
      <c r="A14499">
        <v>80733</v>
      </c>
      <c r="B14499" s="2">
        <v>37.853490000000001</v>
      </c>
      <c r="C14499" s="3">
        <v>463</v>
      </c>
      <c r="D14499" s="4">
        <v>22820</v>
      </c>
      <c r="E14499" t="s">
        <v>14534</v>
      </c>
      <c r="F14499" s="4" t="s">
        <v>14477</v>
      </c>
      <c r="G14499" s="5">
        <v>328</v>
      </c>
      <c r="H14499" s="6">
        <v>0.15501519999999999</v>
      </c>
      <c r="I14499" s="7">
        <v>66.875</v>
      </c>
    </row>
    <row r="14500" spans="1:12" x14ac:dyDescent="0.25">
      <c r="A14500">
        <v>53549</v>
      </c>
      <c r="B14500" s="2">
        <v>37.85172</v>
      </c>
      <c r="C14500" s="3">
        <v>10133</v>
      </c>
      <c r="D14500" s="4">
        <v>48020</v>
      </c>
      <c r="E14500" t="s">
        <v>175</v>
      </c>
      <c r="F14500" s="4" t="s">
        <v>10031</v>
      </c>
      <c r="G14500" s="5">
        <v>7026</v>
      </c>
      <c r="H14500" s="6">
        <v>0.17734130000000001</v>
      </c>
      <c r="I14500" s="7">
        <v>63.005000000000003</v>
      </c>
      <c r="J14500" s="2">
        <v>61.666699999999999</v>
      </c>
      <c r="K14500">
        <v>3</v>
      </c>
    </row>
    <row r="14501" spans="1:12" x14ac:dyDescent="0.25">
      <c r="A14501">
        <v>93675</v>
      </c>
      <c r="B14501" s="2">
        <v>37.849559999999997</v>
      </c>
      <c r="C14501" s="3">
        <v>2808</v>
      </c>
      <c r="D14501" s="4">
        <v>23420</v>
      </c>
      <c r="E14501" t="s">
        <v>15731</v>
      </c>
      <c r="F14501" s="4" t="s">
        <v>15368</v>
      </c>
      <c r="G14501" s="5">
        <v>1998</v>
      </c>
      <c r="H14501" s="6">
        <v>0.14407200000000001</v>
      </c>
      <c r="I14501" s="7">
        <v>68.75</v>
      </c>
    </row>
    <row r="14502" spans="1:12" x14ac:dyDescent="0.25">
      <c r="A14502">
        <v>60481</v>
      </c>
      <c r="B14502" s="2">
        <v>37.847000000000001</v>
      </c>
      <c r="C14502" s="3">
        <v>11986</v>
      </c>
      <c r="D14502" s="4">
        <v>16980</v>
      </c>
      <c r="E14502" t="s">
        <v>257</v>
      </c>
      <c r="F14502" s="4" t="s">
        <v>11490</v>
      </c>
      <c r="G14502" s="5">
        <v>8706</v>
      </c>
      <c r="H14502" s="6">
        <v>0.14357909999999999</v>
      </c>
      <c r="I14502" s="7">
        <v>68.834999999999994</v>
      </c>
      <c r="J14502" s="2">
        <v>48</v>
      </c>
      <c r="K14502">
        <v>3</v>
      </c>
    </row>
    <row r="14503" spans="1:12" x14ac:dyDescent="0.25">
      <c r="A14503">
        <v>68736</v>
      </c>
      <c r="B14503" s="2">
        <v>37.844799999999999</v>
      </c>
      <c r="C14503" s="3">
        <v>707</v>
      </c>
      <c r="E14503" t="s">
        <v>12826</v>
      </c>
      <c r="F14503" s="4" t="s">
        <v>12738</v>
      </c>
      <c r="G14503" s="5">
        <v>472</v>
      </c>
      <c r="H14503" s="6">
        <v>0.1440678</v>
      </c>
      <c r="I14503" s="7">
        <v>68.75</v>
      </c>
    </row>
    <row r="14504" spans="1:12" x14ac:dyDescent="0.25">
      <c r="A14504">
        <v>54763</v>
      </c>
      <c r="B14504" s="2">
        <v>37.84449</v>
      </c>
      <c r="C14504" s="3">
        <v>1167</v>
      </c>
      <c r="D14504" s="4">
        <v>32860</v>
      </c>
      <c r="E14504" t="s">
        <v>6357</v>
      </c>
      <c r="F14504" s="4" t="s">
        <v>10031</v>
      </c>
      <c r="G14504" s="5">
        <v>824</v>
      </c>
      <c r="H14504" s="6">
        <v>0.15272730000000001</v>
      </c>
      <c r="I14504" s="7">
        <v>67.25</v>
      </c>
      <c r="J14504" s="2">
        <v>49</v>
      </c>
      <c r="K14504">
        <v>1</v>
      </c>
    </row>
    <row r="14505" spans="1:12" x14ac:dyDescent="0.25">
      <c r="A14505">
        <v>67844</v>
      </c>
      <c r="B14505" s="2">
        <v>37.844169999999998</v>
      </c>
      <c r="C14505" s="3">
        <v>675</v>
      </c>
      <c r="E14505" t="s">
        <v>8549</v>
      </c>
      <c r="F14505" s="4" t="s">
        <v>12494</v>
      </c>
      <c r="G14505" s="5">
        <v>486</v>
      </c>
      <c r="H14505" s="6">
        <v>0.23408619999999999</v>
      </c>
      <c r="I14505" s="7">
        <v>53.188000000000002</v>
      </c>
    </row>
    <row r="14506" spans="1:12" x14ac:dyDescent="0.25">
      <c r="A14506">
        <v>70555</v>
      </c>
      <c r="B14506" s="2">
        <v>37.842799999999997</v>
      </c>
      <c r="C14506" s="3">
        <v>8274</v>
      </c>
      <c r="D14506" s="4">
        <v>29180</v>
      </c>
      <c r="E14506" t="s">
        <v>9814</v>
      </c>
      <c r="F14506" s="4" t="s">
        <v>12927</v>
      </c>
      <c r="G14506" s="5">
        <v>5235</v>
      </c>
      <c r="H14506" s="6">
        <v>0.1606495</v>
      </c>
      <c r="I14506" s="7">
        <v>65.878</v>
      </c>
      <c r="J14506" s="2">
        <v>34</v>
      </c>
      <c r="K14506">
        <v>2</v>
      </c>
    </row>
    <row r="14507" spans="1:12" x14ac:dyDescent="0.25">
      <c r="A14507">
        <v>13664</v>
      </c>
      <c r="B14507" s="2">
        <v>37.841470000000001</v>
      </c>
      <c r="C14507" s="3">
        <v>439</v>
      </c>
      <c r="D14507" s="4">
        <v>36300</v>
      </c>
      <c r="E14507" t="s">
        <v>1565</v>
      </c>
      <c r="F14507" s="4" t="s">
        <v>1280</v>
      </c>
      <c r="G14507" s="5">
        <v>321</v>
      </c>
      <c r="H14507" s="6">
        <v>0.21118010000000001</v>
      </c>
      <c r="I14507" s="7">
        <v>57.143000000000001</v>
      </c>
    </row>
    <row r="14508" spans="1:12" x14ac:dyDescent="0.25">
      <c r="A14508">
        <v>50671</v>
      </c>
      <c r="B14508" s="2">
        <v>37.841360000000002</v>
      </c>
      <c r="C14508" s="3">
        <v>270</v>
      </c>
      <c r="E14508" t="s">
        <v>2893</v>
      </c>
      <c r="F14508" s="4" t="s">
        <v>9593</v>
      </c>
      <c r="G14508" s="5">
        <v>138</v>
      </c>
      <c r="H14508" s="6">
        <v>0.1223022</v>
      </c>
      <c r="I14508" s="7">
        <v>72.5</v>
      </c>
    </row>
    <row r="14509" spans="1:12" x14ac:dyDescent="0.25">
      <c r="A14509">
        <v>88065</v>
      </c>
      <c r="B14509" s="2">
        <v>37.84122</v>
      </c>
      <c r="C14509" s="3">
        <v>660</v>
      </c>
      <c r="D14509" s="4">
        <v>43500</v>
      </c>
      <c r="E14509" t="s">
        <v>3568</v>
      </c>
      <c r="F14509" s="4" t="s">
        <v>15124</v>
      </c>
      <c r="G14509" s="5">
        <v>449</v>
      </c>
      <c r="H14509" s="6">
        <v>0.31555549999999999</v>
      </c>
      <c r="I14509" s="7">
        <v>39.101999999999997</v>
      </c>
    </row>
    <row r="14510" spans="1:12" x14ac:dyDescent="0.25">
      <c r="A14510">
        <v>44119</v>
      </c>
      <c r="B14510" s="2">
        <v>37.839039999999997</v>
      </c>
      <c r="C14510" s="3">
        <v>12293</v>
      </c>
      <c r="D14510" s="4">
        <v>17460</v>
      </c>
      <c r="E14510" t="s">
        <v>2480</v>
      </c>
      <c r="F14510" s="4" t="s">
        <v>8295</v>
      </c>
      <c r="G14510" s="5">
        <v>8682</v>
      </c>
      <c r="H14510" s="6">
        <v>0.2324349</v>
      </c>
      <c r="I14510" s="7">
        <v>53.463000000000001</v>
      </c>
      <c r="J14510" s="2">
        <v>43.928600000000003</v>
      </c>
      <c r="K14510">
        <v>14</v>
      </c>
      <c r="L14510" s="2">
        <v>71.8</v>
      </c>
    </row>
    <row r="14511" spans="1:12" x14ac:dyDescent="0.25">
      <c r="A14511">
        <v>53110</v>
      </c>
      <c r="B14511" s="2">
        <v>37.833939999999998</v>
      </c>
      <c r="C14511" s="3">
        <v>18381</v>
      </c>
      <c r="D14511" s="4">
        <v>33340</v>
      </c>
      <c r="E14511" t="s">
        <v>10071</v>
      </c>
      <c r="F14511" s="4" t="s">
        <v>10031</v>
      </c>
      <c r="G14511" s="5">
        <v>12605</v>
      </c>
      <c r="H14511" s="6">
        <v>0.20752019999999999</v>
      </c>
      <c r="I14511" s="7">
        <v>57.768000000000001</v>
      </c>
      <c r="J14511" s="2">
        <v>47.555599999999998</v>
      </c>
      <c r="K14511">
        <v>9</v>
      </c>
    </row>
    <row r="14512" spans="1:12" x14ac:dyDescent="0.25">
      <c r="A14512">
        <v>73532</v>
      </c>
      <c r="B14512" s="2">
        <v>37.830849999999998</v>
      </c>
      <c r="C14512" s="3">
        <v>465</v>
      </c>
      <c r="D14512" s="4">
        <v>11060</v>
      </c>
      <c r="E14512" t="s">
        <v>12408</v>
      </c>
      <c r="F14512" s="4" t="s">
        <v>13462</v>
      </c>
      <c r="G14512" s="5">
        <v>310</v>
      </c>
      <c r="H14512" s="6">
        <v>0.26451609999999998</v>
      </c>
      <c r="I14512" s="7">
        <v>47.917000000000002</v>
      </c>
    </row>
    <row r="14513" spans="1:12" x14ac:dyDescent="0.25">
      <c r="A14513">
        <v>75422</v>
      </c>
      <c r="B14513" s="2">
        <v>37.83034</v>
      </c>
      <c r="C14513" s="3">
        <v>2572</v>
      </c>
      <c r="D14513" s="4">
        <v>19100</v>
      </c>
      <c r="E14513" t="s">
        <v>2957</v>
      </c>
      <c r="F14513" s="4" t="s">
        <v>13752</v>
      </c>
      <c r="G14513" s="5">
        <v>1807</v>
      </c>
      <c r="H14513" s="6">
        <v>0.16491420000000001</v>
      </c>
      <c r="I14513" s="7">
        <v>65.114000000000004</v>
      </c>
    </row>
    <row r="14514" spans="1:12" x14ac:dyDescent="0.25">
      <c r="A14514">
        <v>47849</v>
      </c>
      <c r="B14514" s="2">
        <v>37.82985</v>
      </c>
      <c r="C14514" s="3">
        <v>393</v>
      </c>
      <c r="D14514" s="4">
        <v>45460</v>
      </c>
      <c r="E14514" t="s">
        <v>9066</v>
      </c>
      <c r="F14514" s="4" t="s">
        <v>8800</v>
      </c>
      <c r="G14514" s="5">
        <v>266</v>
      </c>
      <c r="H14514" s="6">
        <v>0.18726590000000001</v>
      </c>
      <c r="I14514" s="7">
        <v>61.25</v>
      </c>
      <c r="J14514" s="2">
        <v>63</v>
      </c>
      <c r="K14514">
        <v>1</v>
      </c>
    </row>
    <row r="14515" spans="1:12" x14ac:dyDescent="0.25">
      <c r="A14515">
        <v>67658</v>
      </c>
      <c r="B14515" s="2">
        <v>37.82976</v>
      </c>
      <c r="C14515" s="3">
        <v>143</v>
      </c>
      <c r="E14515" t="s">
        <v>3821</v>
      </c>
      <c r="F14515" s="4" t="s">
        <v>12494</v>
      </c>
      <c r="G14515" s="5">
        <v>90</v>
      </c>
      <c r="H14515" s="6">
        <v>0.22222220000000001</v>
      </c>
      <c r="I14515" s="7">
        <v>55.207999999999998</v>
      </c>
    </row>
    <row r="14516" spans="1:12" x14ac:dyDescent="0.25">
      <c r="A14516">
        <v>80810</v>
      </c>
      <c r="B14516" s="2">
        <v>37.829529999999998</v>
      </c>
      <c r="C14516" s="3">
        <v>1292</v>
      </c>
      <c r="E14516" t="s">
        <v>14546</v>
      </c>
      <c r="F14516" s="4" t="s">
        <v>14477</v>
      </c>
      <c r="G14516" s="5">
        <v>870</v>
      </c>
      <c r="H14516" s="6">
        <v>0.2009185</v>
      </c>
      <c r="I14516" s="7">
        <v>58.889000000000003</v>
      </c>
    </row>
    <row r="14517" spans="1:12" x14ac:dyDescent="0.25">
      <c r="A14517">
        <v>48221</v>
      </c>
      <c r="B14517" s="2">
        <v>37.823120000000003</v>
      </c>
      <c r="C14517" s="3">
        <v>39765</v>
      </c>
      <c r="D14517" s="4">
        <v>19820</v>
      </c>
      <c r="E14517" t="s">
        <v>996</v>
      </c>
      <c r="F14517" s="4" t="s">
        <v>9106</v>
      </c>
      <c r="G14517" s="5">
        <v>25902</v>
      </c>
      <c r="H14517" s="6">
        <v>0.26171719999999998</v>
      </c>
      <c r="I14517" s="7">
        <v>48.381999999999998</v>
      </c>
      <c r="J14517" s="2">
        <v>37.333300000000001</v>
      </c>
      <c r="K14517">
        <v>24</v>
      </c>
      <c r="L14517" s="2">
        <v>35.700000000000003</v>
      </c>
    </row>
    <row r="14518" spans="1:12" x14ac:dyDescent="0.25">
      <c r="A14518">
        <v>68658</v>
      </c>
      <c r="B14518" s="2">
        <v>37.81682</v>
      </c>
      <c r="C14518" s="3">
        <v>606</v>
      </c>
      <c r="E14518" t="s">
        <v>12818</v>
      </c>
      <c r="F14518" s="4" t="s">
        <v>12738</v>
      </c>
      <c r="G14518" s="5">
        <v>437</v>
      </c>
      <c r="H14518" s="6">
        <v>0.15102979999999999</v>
      </c>
      <c r="I14518" s="7">
        <v>67.5</v>
      </c>
    </row>
    <row r="14519" spans="1:12" x14ac:dyDescent="0.25">
      <c r="A14519">
        <v>27935</v>
      </c>
      <c r="B14519" s="2">
        <v>37.816459999999999</v>
      </c>
      <c r="C14519" s="3">
        <v>1488</v>
      </c>
      <c r="D14519" s="4">
        <v>47260</v>
      </c>
      <c r="E14519" t="s">
        <v>5817</v>
      </c>
      <c r="F14519" s="4" t="s">
        <v>5642</v>
      </c>
      <c r="G14519" s="5">
        <v>1039</v>
      </c>
      <c r="H14519" s="6">
        <v>0.21730769999999999</v>
      </c>
      <c r="I14519" s="7">
        <v>56.042000000000002</v>
      </c>
    </row>
    <row r="14520" spans="1:12" x14ac:dyDescent="0.25">
      <c r="A14520">
        <v>95692</v>
      </c>
      <c r="B14520" s="2">
        <v>37.8155</v>
      </c>
      <c r="C14520" s="3">
        <v>4811</v>
      </c>
      <c r="D14520" s="4">
        <v>49700</v>
      </c>
      <c r="E14520" t="s">
        <v>3436</v>
      </c>
      <c r="F14520" s="4" t="s">
        <v>15368</v>
      </c>
      <c r="G14520" s="5">
        <v>2999</v>
      </c>
      <c r="H14520" s="6">
        <v>0.15438479999999999</v>
      </c>
      <c r="I14520" s="7">
        <v>66.912999999999997</v>
      </c>
      <c r="J14520" s="2">
        <v>35</v>
      </c>
      <c r="K14520">
        <v>3</v>
      </c>
    </row>
    <row r="14521" spans="1:12" x14ac:dyDescent="0.25">
      <c r="A14521">
        <v>30034</v>
      </c>
      <c r="B14521" s="2">
        <v>37.807769999999998</v>
      </c>
      <c r="C14521" s="3">
        <v>44084</v>
      </c>
      <c r="D14521" s="4">
        <v>12060</v>
      </c>
      <c r="E14521" t="s">
        <v>6372</v>
      </c>
      <c r="F14521" s="4" t="s">
        <v>6363</v>
      </c>
      <c r="G14521" s="5">
        <v>29267</v>
      </c>
      <c r="H14521" s="6">
        <v>0.2467541</v>
      </c>
      <c r="I14521" s="7">
        <v>50.948999999999998</v>
      </c>
      <c r="J14521" s="2">
        <v>40.4</v>
      </c>
      <c r="K14521">
        <v>5</v>
      </c>
    </row>
    <row r="14522" spans="1:12" x14ac:dyDescent="0.25">
      <c r="A14522">
        <v>60420</v>
      </c>
      <c r="B14522" s="2">
        <v>37.799610000000001</v>
      </c>
      <c r="C14522" s="3">
        <v>6513</v>
      </c>
      <c r="D14522" s="4">
        <v>38700</v>
      </c>
      <c r="E14522" t="s">
        <v>11567</v>
      </c>
      <c r="F14522" s="4" t="s">
        <v>11490</v>
      </c>
      <c r="G14522" s="5">
        <v>4831</v>
      </c>
      <c r="H14522" s="6">
        <v>0.14942050000000001</v>
      </c>
      <c r="I14522" s="7">
        <v>67.763000000000005</v>
      </c>
    </row>
    <row r="14523" spans="1:12" x14ac:dyDescent="0.25">
      <c r="A14523">
        <v>92328</v>
      </c>
      <c r="B14523" s="2">
        <v>37.798400000000001</v>
      </c>
      <c r="C14523" s="3">
        <v>280</v>
      </c>
      <c r="E14523" t="s">
        <v>15536</v>
      </c>
      <c r="F14523" s="4" t="s">
        <v>15368</v>
      </c>
      <c r="G14523" s="5">
        <v>254</v>
      </c>
      <c r="H14523" s="6">
        <v>0.2322835</v>
      </c>
      <c r="I14523" s="7">
        <v>53.438000000000002</v>
      </c>
    </row>
    <row r="14524" spans="1:12" x14ac:dyDescent="0.25">
      <c r="A14524">
        <v>96009</v>
      </c>
      <c r="B14524" s="2">
        <v>37.798270000000002</v>
      </c>
      <c r="C14524" s="3">
        <v>328</v>
      </c>
      <c r="D14524" s="4">
        <v>45000</v>
      </c>
      <c r="E14524" t="s">
        <v>16025</v>
      </c>
      <c r="F14524" s="4" t="s">
        <v>15368</v>
      </c>
      <c r="G14524" s="5">
        <v>263</v>
      </c>
      <c r="H14524" s="6">
        <v>0.1780303</v>
      </c>
      <c r="I14524" s="7">
        <v>62.813000000000002</v>
      </c>
    </row>
    <row r="14525" spans="1:12" x14ac:dyDescent="0.25">
      <c r="A14525">
        <v>17827</v>
      </c>
      <c r="B14525" s="2">
        <v>37.798090000000002</v>
      </c>
      <c r="C14525" s="3">
        <v>703</v>
      </c>
      <c r="D14525" s="4">
        <v>42780</v>
      </c>
      <c r="E14525" t="s">
        <v>3870</v>
      </c>
      <c r="F14525" s="4" t="s">
        <v>3003</v>
      </c>
      <c r="G14525" s="5">
        <v>517</v>
      </c>
      <c r="H14525" s="6">
        <v>0.16054160000000001</v>
      </c>
      <c r="I14525" s="7">
        <v>65.832999999999998</v>
      </c>
    </row>
    <row r="14526" spans="1:12" x14ac:dyDescent="0.25">
      <c r="A14526">
        <v>48757</v>
      </c>
      <c r="B14526" s="2">
        <v>37.797319999999999</v>
      </c>
      <c r="C14526" s="3">
        <v>3795</v>
      </c>
      <c r="E14526" t="s">
        <v>9259</v>
      </c>
      <c r="F14526" s="4" t="s">
        <v>9106</v>
      </c>
      <c r="G14526" s="5">
        <v>2713</v>
      </c>
      <c r="H14526" s="6">
        <v>0.19609289999999999</v>
      </c>
      <c r="I14526" s="7">
        <v>59.688000000000002</v>
      </c>
      <c r="J14526" s="2">
        <v>54</v>
      </c>
      <c r="K14526">
        <v>1</v>
      </c>
    </row>
    <row r="14527" spans="1:12" x14ac:dyDescent="0.25">
      <c r="A14527">
        <v>49249</v>
      </c>
      <c r="B14527" s="2">
        <v>37.796010000000003</v>
      </c>
      <c r="C14527" s="3">
        <v>3638</v>
      </c>
      <c r="D14527" s="4">
        <v>25880</v>
      </c>
      <c r="E14527" t="s">
        <v>3359</v>
      </c>
      <c r="F14527" s="4" t="s">
        <v>9106</v>
      </c>
      <c r="G14527" s="5">
        <v>2737</v>
      </c>
      <c r="H14527" s="6">
        <v>0.20525930000000001</v>
      </c>
      <c r="I14527" s="7">
        <v>58.101999999999997</v>
      </c>
      <c r="J14527" s="2">
        <v>69.5</v>
      </c>
      <c r="K14527">
        <v>2</v>
      </c>
    </row>
    <row r="14528" spans="1:12" x14ac:dyDescent="0.25">
      <c r="A14528">
        <v>14111</v>
      </c>
      <c r="B14528" s="2">
        <v>37.794800000000002</v>
      </c>
      <c r="C14528" s="3">
        <v>3456</v>
      </c>
      <c r="D14528" s="4">
        <v>15380</v>
      </c>
      <c r="E14528" t="s">
        <v>2806</v>
      </c>
      <c r="F14528" s="4" t="s">
        <v>1280</v>
      </c>
      <c r="G14528" s="5">
        <v>2335</v>
      </c>
      <c r="H14528" s="6">
        <v>0.1840753</v>
      </c>
      <c r="I14528" s="7">
        <v>61.761000000000003</v>
      </c>
      <c r="J14528" s="2">
        <v>54</v>
      </c>
      <c r="K14528">
        <v>1</v>
      </c>
    </row>
    <row r="14529" spans="1:12" x14ac:dyDescent="0.25">
      <c r="A14529">
        <v>70785</v>
      </c>
      <c r="B14529" s="2">
        <v>37.791139999999999</v>
      </c>
      <c r="C14529" s="3">
        <v>21093</v>
      </c>
      <c r="D14529" s="4">
        <v>12940</v>
      </c>
      <c r="E14529" t="s">
        <v>5497</v>
      </c>
      <c r="F14529" s="4" t="s">
        <v>12927</v>
      </c>
      <c r="G14529" s="5">
        <v>12956</v>
      </c>
      <c r="H14529" s="6">
        <v>0.1681716</v>
      </c>
      <c r="I14529" s="7">
        <v>64.507000000000005</v>
      </c>
    </row>
    <row r="14530" spans="1:12" x14ac:dyDescent="0.25">
      <c r="A14530">
        <v>33444</v>
      </c>
      <c r="B14530" s="2">
        <v>37.784309999999998</v>
      </c>
      <c r="C14530" s="3">
        <v>21903</v>
      </c>
      <c r="D14530" s="4">
        <v>33100</v>
      </c>
      <c r="E14530" t="s">
        <v>6888</v>
      </c>
      <c r="F14530" s="4" t="s">
        <v>6689</v>
      </c>
      <c r="G14530" s="5">
        <v>15569</v>
      </c>
      <c r="H14530" s="6">
        <v>0.26281310000000002</v>
      </c>
      <c r="I14530" s="7">
        <v>48.148000000000003</v>
      </c>
      <c r="J14530" s="2">
        <v>47</v>
      </c>
      <c r="K14530">
        <v>2</v>
      </c>
    </row>
    <row r="14531" spans="1:12" x14ac:dyDescent="0.25">
      <c r="A14531">
        <v>56266</v>
      </c>
      <c r="B14531" s="2">
        <v>37.780329999999999</v>
      </c>
      <c r="C14531" s="3">
        <v>1595</v>
      </c>
      <c r="E14531" t="s">
        <v>1185</v>
      </c>
      <c r="F14531" s="4" t="s">
        <v>10428</v>
      </c>
      <c r="G14531" s="5">
        <v>1055</v>
      </c>
      <c r="H14531" s="6">
        <v>0.16287879999999999</v>
      </c>
      <c r="I14531" s="7">
        <v>65.417000000000002</v>
      </c>
    </row>
    <row r="14532" spans="1:12" x14ac:dyDescent="0.25">
      <c r="A14532">
        <v>67204</v>
      </c>
      <c r="B14532" s="2">
        <v>37.776910000000001</v>
      </c>
      <c r="C14532" s="3">
        <v>20322</v>
      </c>
      <c r="D14532" s="4">
        <v>48620</v>
      </c>
      <c r="E14532" t="s">
        <v>12626</v>
      </c>
      <c r="F14532" s="4" t="s">
        <v>12494</v>
      </c>
      <c r="G14532" s="5">
        <v>13215</v>
      </c>
      <c r="H14532" s="6">
        <v>0.21392359999999999</v>
      </c>
      <c r="I14532" s="7">
        <v>56.594000000000001</v>
      </c>
      <c r="J14532" s="2">
        <v>52.666699999999999</v>
      </c>
      <c r="K14532">
        <v>18</v>
      </c>
      <c r="L14532" s="2">
        <v>97.1</v>
      </c>
    </row>
    <row r="14533" spans="1:12" x14ac:dyDescent="0.25">
      <c r="A14533">
        <v>58779</v>
      </c>
      <c r="B14533" s="2">
        <v>37.77364</v>
      </c>
      <c r="C14533" s="3">
        <v>603</v>
      </c>
      <c r="D14533" s="4">
        <v>33500</v>
      </c>
      <c r="E14533" t="s">
        <v>11261</v>
      </c>
      <c r="F14533" s="4" t="s">
        <v>11069</v>
      </c>
      <c r="G14533" s="5">
        <v>465</v>
      </c>
      <c r="H14533" s="6">
        <v>0.14408599999999999</v>
      </c>
      <c r="I14533" s="7">
        <v>68.661000000000001</v>
      </c>
    </row>
    <row r="14534" spans="1:12" x14ac:dyDescent="0.25">
      <c r="A14534">
        <v>71225</v>
      </c>
      <c r="B14534" s="2">
        <v>37.77234</v>
      </c>
      <c r="C14534" s="3">
        <v>7744</v>
      </c>
      <c r="D14534" s="4">
        <v>33740</v>
      </c>
      <c r="E14534" t="s">
        <v>6520</v>
      </c>
      <c r="F14534" s="4" t="s">
        <v>12927</v>
      </c>
      <c r="G14534" s="5">
        <v>4962</v>
      </c>
      <c r="H14534" s="6">
        <v>0.16623009999999999</v>
      </c>
      <c r="I14534" s="7">
        <v>64.834000000000003</v>
      </c>
    </row>
    <row r="14535" spans="1:12" x14ac:dyDescent="0.25">
      <c r="A14535">
        <v>78245</v>
      </c>
      <c r="B14535" s="2">
        <v>37.762509999999999</v>
      </c>
      <c r="C14535" s="3">
        <v>62615</v>
      </c>
      <c r="D14535" s="4">
        <v>41700</v>
      </c>
      <c r="E14535" t="s">
        <v>6913</v>
      </c>
      <c r="F14535" s="4" t="s">
        <v>13752</v>
      </c>
      <c r="G14535" s="5">
        <v>36092</v>
      </c>
      <c r="H14535" s="6">
        <v>0.1931677</v>
      </c>
      <c r="I14535" s="7">
        <v>60.177</v>
      </c>
      <c r="J14535" s="2">
        <v>45.181800000000003</v>
      </c>
      <c r="K14535">
        <v>11</v>
      </c>
      <c r="L14535" s="2">
        <v>77.5</v>
      </c>
    </row>
    <row r="14536" spans="1:12" x14ac:dyDescent="0.25">
      <c r="A14536">
        <v>77447</v>
      </c>
      <c r="B14536" s="2">
        <v>37.751930000000002</v>
      </c>
      <c r="C14536" s="3">
        <v>13185</v>
      </c>
      <c r="D14536" s="4">
        <v>26420</v>
      </c>
      <c r="E14536" t="s">
        <v>14053</v>
      </c>
      <c r="F14536" s="4" t="s">
        <v>13752</v>
      </c>
      <c r="G14536" s="5">
        <v>8135</v>
      </c>
      <c r="H14536" s="6">
        <v>0.13362019999999999</v>
      </c>
      <c r="I14536" s="7">
        <v>70.465000000000003</v>
      </c>
    </row>
    <row r="14537" spans="1:12" x14ac:dyDescent="0.25">
      <c r="A14537">
        <v>72051</v>
      </c>
      <c r="B14537" s="2">
        <v>37.749870000000001</v>
      </c>
      <c r="C14537" s="3">
        <v>635</v>
      </c>
      <c r="E14537" t="s">
        <v>13260</v>
      </c>
      <c r="F14537" s="4" t="s">
        <v>13183</v>
      </c>
      <c r="G14537" s="5">
        <v>441</v>
      </c>
      <c r="H14537" s="6">
        <v>0.11564629999999999</v>
      </c>
      <c r="I14537" s="7">
        <v>73.570999999999998</v>
      </c>
    </row>
    <row r="14538" spans="1:12" x14ac:dyDescent="0.25">
      <c r="A14538">
        <v>92359</v>
      </c>
      <c r="B14538" s="2">
        <v>37.748469999999998</v>
      </c>
      <c r="C14538" s="3">
        <v>8298</v>
      </c>
      <c r="D14538" s="4">
        <v>40140</v>
      </c>
      <c r="E14538" t="s">
        <v>7170</v>
      </c>
      <c r="F14538" s="4" t="s">
        <v>15368</v>
      </c>
      <c r="G14538" s="5">
        <v>5419</v>
      </c>
      <c r="H14538" s="6">
        <v>0.18693489999999999</v>
      </c>
      <c r="I14538" s="7">
        <v>61.25</v>
      </c>
    </row>
    <row r="14539" spans="1:12" x14ac:dyDescent="0.25">
      <c r="A14539">
        <v>32222</v>
      </c>
      <c r="B14539" s="2">
        <v>37.745609999999999</v>
      </c>
      <c r="C14539" s="3">
        <v>10291</v>
      </c>
      <c r="D14539" s="4">
        <v>27260</v>
      </c>
      <c r="E14539" t="s">
        <v>1076</v>
      </c>
      <c r="F14539" s="4" t="s">
        <v>6689</v>
      </c>
      <c r="G14539" s="5">
        <v>6552</v>
      </c>
      <c r="H14539" s="6">
        <v>0.13537850000000001</v>
      </c>
      <c r="I14539" s="7">
        <v>70.156000000000006</v>
      </c>
      <c r="J14539" s="2">
        <v>47.333300000000001</v>
      </c>
      <c r="K14539">
        <v>3</v>
      </c>
    </row>
    <row r="14540" spans="1:12" x14ac:dyDescent="0.25">
      <c r="A14540">
        <v>97835</v>
      </c>
      <c r="B14540" s="2">
        <v>37.743980000000001</v>
      </c>
      <c r="C14540" s="3">
        <v>375</v>
      </c>
      <c r="D14540" s="4">
        <v>25840</v>
      </c>
      <c r="E14540" t="s">
        <v>16321</v>
      </c>
      <c r="F14540" s="4" t="s">
        <v>16170</v>
      </c>
      <c r="G14540" s="5">
        <v>246</v>
      </c>
      <c r="H14540" s="6">
        <v>0.23481779999999999</v>
      </c>
      <c r="I14540" s="7">
        <v>52.969000000000001</v>
      </c>
    </row>
    <row r="14541" spans="1:12" x14ac:dyDescent="0.25">
      <c r="A14541">
        <v>86335</v>
      </c>
      <c r="B14541" s="2">
        <v>37.742919999999998</v>
      </c>
      <c r="C14541" s="3">
        <v>5651</v>
      </c>
      <c r="D14541" s="4">
        <v>39140</v>
      </c>
      <c r="E14541" t="s">
        <v>15094</v>
      </c>
      <c r="F14541" s="4" t="s">
        <v>14962</v>
      </c>
      <c r="G14541" s="5">
        <v>4155</v>
      </c>
      <c r="H14541" s="6">
        <v>0.2144404</v>
      </c>
      <c r="I14541" s="7">
        <v>56.488</v>
      </c>
    </row>
    <row r="14542" spans="1:12" x14ac:dyDescent="0.25">
      <c r="A14542">
        <v>32336</v>
      </c>
      <c r="B14542" s="2">
        <v>37.74165</v>
      </c>
      <c r="C14542" s="3">
        <v>1524</v>
      </c>
      <c r="D14542" s="4">
        <v>45220</v>
      </c>
      <c r="E14542" t="s">
        <v>6755</v>
      </c>
      <c r="F14542" s="4" t="s">
        <v>6689</v>
      </c>
      <c r="G14542" s="5">
        <v>1177</v>
      </c>
      <c r="H14542" s="6">
        <v>0.2207131</v>
      </c>
      <c r="I14542" s="7">
        <v>55.402999999999999</v>
      </c>
    </row>
    <row r="14543" spans="1:12" x14ac:dyDescent="0.25">
      <c r="A14543">
        <v>46069</v>
      </c>
      <c r="B14543" s="2">
        <v>37.740180000000002</v>
      </c>
      <c r="C14543" s="3">
        <v>7052</v>
      </c>
      <c r="D14543" s="4">
        <v>26900</v>
      </c>
      <c r="E14543" t="s">
        <v>2815</v>
      </c>
      <c r="F14543" s="4" t="s">
        <v>8800</v>
      </c>
      <c r="G14543" s="5">
        <v>4932</v>
      </c>
      <c r="H14543" s="6">
        <v>0.1796432</v>
      </c>
      <c r="I14543" s="7">
        <v>62.5</v>
      </c>
      <c r="J14543" s="2">
        <v>35.5</v>
      </c>
      <c r="K14543">
        <v>2</v>
      </c>
    </row>
    <row r="14544" spans="1:12" x14ac:dyDescent="0.25">
      <c r="A14544">
        <v>55090</v>
      </c>
      <c r="B14544" s="2">
        <v>37.738939999999999</v>
      </c>
      <c r="C14544" s="3">
        <v>365</v>
      </c>
      <c r="D14544" s="4">
        <v>33460</v>
      </c>
      <c r="E14544" t="s">
        <v>10462</v>
      </c>
      <c r="F14544" s="4" t="s">
        <v>10428</v>
      </c>
      <c r="G14544" s="5">
        <v>261</v>
      </c>
      <c r="H14544" s="6">
        <v>0.25287359999999998</v>
      </c>
      <c r="I14544" s="7">
        <v>49.844000000000001</v>
      </c>
    </row>
    <row r="14545" spans="1:12" x14ac:dyDescent="0.25">
      <c r="A14545">
        <v>15958</v>
      </c>
      <c r="B14545" s="2">
        <v>37.738529999999997</v>
      </c>
      <c r="C14545" s="3">
        <v>2078</v>
      </c>
      <c r="D14545" s="4">
        <v>27780</v>
      </c>
      <c r="E14545" t="s">
        <v>3375</v>
      </c>
      <c r="F14545" s="4" t="s">
        <v>3003</v>
      </c>
      <c r="G14545" s="5">
        <v>1460</v>
      </c>
      <c r="H14545" s="6">
        <v>0.1868583</v>
      </c>
      <c r="I14545" s="7">
        <v>61.25</v>
      </c>
      <c r="J14545" s="2">
        <v>31</v>
      </c>
      <c r="K14545">
        <v>1</v>
      </c>
    </row>
    <row r="14546" spans="1:12" x14ac:dyDescent="0.25">
      <c r="A14546">
        <v>78702</v>
      </c>
      <c r="B14546" s="2">
        <v>37.734569999999998</v>
      </c>
      <c r="C14546" s="3">
        <v>21854</v>
      </c>
      <c r="D14546" s="4">
        <v>12420</v>
      </c>
      <c r="E14546" t="s">
        <v>3573</v>
      </c>
      <c r="F14546" s="4" t="s">
        <v>13752</v>
      </c>
      <c r="G14546" s="5">
        <v>15067</v>
      </c>
      <c r="H14546" s="6">
        <v>0.31729489999999999</v>
      </c>
      <c r="I14546" s="7">
        <v>38.703000000000003</v>
      </c>
      <c r="J14546" s="2">
        <v>33.840000000000003</v>
      </c>
      <c r="K14546">
        <v>25</v>
      </c>
      <c r="L14546" s="2">
        <v>17.7</v>
      </c>
    </row>
    <row r="14547" spans="1:12" x14ac:dyDescent="0.25">
      <c r="A14547">
        <v>18801</v>
      </c>
      <c r="B14547" s="2">
        <v>37.729500000000002</v>
      </c>
      <c r="C14547" s="3">
        <v>8456</v>
      </c>
      <c r="E14547" t="s">
        <v>1819</v>
      </c>
      <c r="F14547" s="4" t="s">
        <v>3003</v>
      </c>
      <c r="G14547" s="5">
        <v>6122</v>
      </c>
      <c r="H14547" s="6">
        <v>0.17918980000000001</v>
      </c>
      <c r="I14547" s="7">
        <v>62.567999999999998</v>
      </c>
      <c r="J14547" s="2">
        <v>63.5</v>
      </c>
      <c r="K14547">
        <v>4</v>
      </c>
    </row>
    <row r="14548" spans="1:12" x14ac:dyDescent="0.25">
      <c r="A14548">
        <v>65613</v>
      </c>
      <c r="B14548" s="2">
        <v>37.72551</v>
      </c>
      <c r="C14548" s="3">
        <v>16798</v>
      </c>
      <c r="D14548" s="4">
        <v>44180</v>
      </c>
      <c r="E14548" t="s">
        <v>2907</v>
      </c>
      <c r="F14548" s="4" t="s">
        <v>12102</v>
      </c>
      <c r="G14548" s="5">
        <v>10586</v>
      </c>
      <c r="H14548" s="6">
        <v>0.2192518</v>
      </c>
      <c r="I14548" s="7">
        <v>55.645000000000003</v>
      </c>
      <c r="J14548" s="2">
        <v>49.25</v>
      </c>
      <c r="K14548">
        <v>4</v>
      </c>
    </row>
    <row r="14549" spans="1:12" x14ac:dyDescent="0.25">
      <c r="A14549">
        <v>48195</v>
      </c>
      <c r="B14549" s="2">
        <v>37.717849999999999</v>
      </c>
      <c r="C14549" s="3">
        <v>29709</v>
      </c>
      <c r="D14549" s="4">
        <v>19820</v>
      </c>
      <c r="E14549" t="s">
        <v>9158</v>
      </c>
      <c r="F14549" s="4" t="s">
        <v>9106</v>
      </c>
      <c r="G14549" s="5">
        <v>21381</v>
      </c>
      <c r="H14549" s="6">
        <v>0.16322139999999999</v>
      </c>
      <c r="I14549" s="7">
        <v>65.326999999999998</v>
      </c>
      <c r="J14549" s="2">
        <v>47.333300000000001</v>
      </c>
      <c r="K14549">
        <v>9</v>
      </c>
    </row>
    <row r="14550" spans="1:12" x14ac:dyDescent="0.25">
      <c r="A14550">
        <v>15486</v>
      </c>
      <c r="B14550" s="2">
        <v>37.71237</v>
      </c>
      <c r="C14550" s="3">
        <v>2038</v>
      </c>
      <c r="D14550" s="4">
        <v>38300</v>
      </c>
      <c r="E14550" t="s">
        <v>3177</v>
      </c>
      <c r="F14550" s="4" t="s">
        <v>3003</v>
      </c>
      <c r="G14550" s="5">
        <v>1537</v>
      </c>
      <c r="H14550" s="6">
        <v>0.14369309999999999</v>
      </c>
      <c r="I14550" s="7">
        <v>68.688000000000002</v>
      </c>
      <c r="J14550" s="2">
        <v>59</v>
      </c>
      <c r="K14550">
        <v>2</v>
      </c>
    </row>
    <row r="14551" spans="1:12" x14ac:dyDescent="0.25">
      <c r="A14551">
        <v>78575</v>
      </c>
      <c r="B14551" s="2">
        <v>37.710520000000002</v>
      </c>
      <c r="C14551" s="3">
        <v>10237</v>
      </c>
      <c r="D14551" s="4">
        <v>15180</v>
      </c>
      <c r="E14551" t="s">
        <v>14250</v>
      </c>
      <c r="F14551" s="4" t="s">
        <v>13752</v>
      </c>
      <c r="G14551" s="5">
        <v>6201</v>
      </c>
      <c r="H14551" s="6">
        <v>0.2862442</v>
      </c>
      <c r="I14551" s="7">
        <v>44.054000000000002</v>
      </c>
      <c r="J14551" s="2">
        <v>39.666699999999999</v>
      </c>
      <c r="K14551">
        <v>3</v>
      </c>
    </row>
    <row r="14552" spans="1:12" x14ac:dyDescent="0.25">
      <c r="A14552">
        <v>83547</v>
      </c>
      <c r="B14552" s="2">
        <v>37.709000000000003</v>
      </c>
      <c r="C14552" s="3">
        <v>178</v>
      </c>
      <c r="E14552" t="s">
        <v>11028</v>
      </c>
      <c r="F14552" s="4" t="s">
        <v>14725</v>
      </c>
      <c r="G14552" s="5">
        <v>158</v>
      </c>
      <c r="H14552" s="6">
        <v>0.327044</v>
      </c>
      <c r="I14552" s="7">
        <v>37</v>
      </c>
      <c r="J14552" s="2">
        <v>57</v>
      </c>
      <c r="K14552">
        <v>1</v>
      </c>
    </row>
    <row r="14553" spans="1:12" x14ac:dyDescent="0.25">
      <c r="A14553">
        <v>18030</v>
      </c>
      <c r="B14553" s="2">
        <v>37.708820000000003</v>
      </c>
      <c r="C14553" s="3">
        <v>824</v>
      </c>
      <c r="D14553" s="4">
        <v>10900</v>
      </c>
      <c r="E14553" t="s">
        <v>3945</v>
      </c>
      <c r="F14553" s="4" t="s">
        <v>3003</v>
      </c>
      <c r="G14553" s="5">
        <v>580</v>
      </c>
      <c r="H14553" s="6">
        <v>0.13425129999999999</v>
      </c>
      <c r="I14553" s="7">
        <v>70.313000000000002</v>
      </c>
    </row>
    <row r="14554" spans="1:12" x14ac:dyDescent="0.25">
      <c r="A14554">
        <v>65329</v>
      </c>
      <c r="B14554" s="2">
        <v>37.70861</v>
      </c>
      <c r="C14554" s="3">
        <v>375</v>
      </c>
      <c r="E14554" t="s">
        <v>52</v>
      </c>
      <c r="F14554" s="4" t="s">
        <v>12102</v>
      </c>
      <c r="G14554" s="5">
        <v>307</v>
      </c>
      <c r="H14554" s="6">
        <v>0.21172640000000001</v>
      </c>
      <c r="I14554" s="7">
        <v>56.923000000000002</v>
      </c>
    </row>
    <row r="14555" spans="1:12" x14ac:dyDescent="0.25">
      <c r="A14555">
        <v>55732</v>
      </c>
      <c r="B14555" s="2">
        <v>37.708289999999998</v>
      </c>
      <c r="C14555" s="3">
        <v>1225</v>
      </c>
      <c r="D14555" s="4">
        <v>20260</v>
      </c>
      <c r="E14555" t="s">
        <v>10403</v>
      </c>
      <c r="F14555" s="4" t="s">
        <v>10428</v>
      </c>
      <c r="G14555" s="5">
        <v>991</v>
      </c>
      <c r="H14555" s="6">
        <v>0.1239919</v>
      </c>
      <c r="I14555" s="7">
        <v>72.082999999999998</v>
      </c>
    </row>
    <row r="14556" spans="1:12" x14ac:dyDescent="0.25">
      <c r="A14556">
        <v>83214</v>
      </c>
      <c r="B14556" s="2">
        <v>37.707970000000003</v>
      </c>
      <c r="C14556" s="3">
        <v>531</v>
      </c>
      <c r="D14556" s="4">
        <v>38540</v>
      </c>
      <c r="E14556" t="s">
        <v>14729</v>
      </c>
      <c r="F14556" s="4" t="s">
        <v>14725</v>
      </c>
      <c r="G14556" s="5">
        <v>358</v>
      </c>
      <c r="H14556" s="6">
        <v>0.22284119999999999</v>
      </c>
      <c r="I14556" s="7">
        <v>55</v>
      </c>
    </row>
    <row r="14557" spans="1:12" x14ac:dyDescent="0.25">
      <c r="A14557">
        <v>30628</v>
      </c>
      <c r="B14557" s="2">
        <v>37.706789999999998</v>
      </c>
      <c r="C14557" s="3">
        <v>6684</v>
      </c>
      <c r="D14557" s="4">
        <v>12020</v>
      </c>
      <c r="E14557" t="s">
        <v>6504</v>
      </c>
      <c r="F14557" s="4" t="s">
        <v>6363</v>
      </c>
      <c r="G14557" s="5">
        <v>4546</v>
      </c>
      <c r="H14557" s="6">
        <v>0.16827980000000001</v>
      </c>
      <c r="I14557" s="7">
        <v>64.427000000000007</v>
      </c>
    </row>
    <row r="14558" spans="1:12" x14ac:dyDescent="0.25">
      <c r="A14558">
        <v>56295</v>
      </c>
      <c r="B14558" s="2">
        <v>37.705649999999999</v>
      </c>
      <c r="C14558" s="3">
        <v>337</v>
      </c>
      <c r="E14558" t="s">
        <v>10702</v>
      </c>
      <c r="F14558" s="4" t="s">
        <v>10428</v>
      </c>
      <c r="G14558" s="5">
        <v>231</v>
      </c>
      <c r="H14558" s="6">
        <v>0.18181820000000001</v>
      </c>
      <c r="I14558" s="7">
        <v>62.082999999999998</v>
      </c>
    </row>
    <row r="14559" spans="1:12" x14ac:dyDescent="0.25">
      <c r="A14559">
        <v>33954</v>
      </c>
      <c r="B14559" s="2">
        <v>37.703949999999999</v>
      </c>
      <c r="C14559" s="3">
        <v>9107</v>
      </c>
      <c r="D14559" s="4">
        <v>39460</v>
      </c>
      <c r="E14559" t="s">
        <v>6961</v>
      </c>
      <c r="F14559" s="4" t="s">
        <v>6689</v>
      </c>
      <c r="G14559" s="5">
        <v>6894</v>
      </c>
      <c r="H14559" s="6">
        <v>0.21421319999999999</v>
      </c>
      <c r="I14559" s="7">
        <v>56.476999999999997</v>
      </c>
      <c r="J14559" s="2">
        <v>65</v>
      </c>
      <c r="K14559">
        <v>1</v>
      </c>
    </row>
    <row r="14560" spans="1:12" x14ac:dyDescent="0.25">
      <c r="A14560">
        <v>22735</v>
      </c>
      <c r="B14560" s="2">
        <v>37.701920000000001</v>
      </c>
      <c r="C14560" s="3">
        <v>2381</v>
      </c>
      <c r="D14560" s="4">
        <v>47900</v>
      </c>
      <c r="E14560" t="s">
        <v>4721</v>
      </c>
      <c r="F14560" s="4" t="s">
        <v>4335</v>
      </c>
      <c r="G14560" s="5">
        <v>1587</v>
      </c>
      <c r="H14560" s="6">
        <v>0.2010082</v>
      </c>
      <c r="I14560" s="7">
        <v>58.75</v>
      </c>
      <c r="J14560" s="2">
        <v>46.5</v>
      </c>
      <c r="K14560">
        <v>2</v>
      </c>
    </row>
    <row r="14561" spans="1:12" x14ac:dyDescent="0.25">
      <c r="A14561">
        <v>81151</v>
      </c>
      <c r="B14561" s="2">
        <v>37.701320000000003</v>
      </c>
      <c r="C14561" s="3">
        <v>1361</v>
      </c>
      <c r="E14561" t="s">
        <v>748</v>
      </c>
      <c r="F14561" s="4" t="s">
        <v>14477</v>
      </c>
      <c r="G14561" s="5">
        <v>884</v>
      </c>
      <c r="H14561" s="6">
        <v>0.22372880000000001</v>
      </c>
      <c r="I14561" s="7">
        <v>54.820999999999998</v>
      </c>
    </row>
    <row r="14562" spans="1:12" x14ac:dyDescent="0.25">
      <c r="A14562">
        <v>62365</v>
      </c>
      <c r="B14562" s="2">
        <v>37.700980000000001</v>
      </c>
      <c r="C14562" s="3">
        <v>796</v>
      </c>
      <c r="D14562" s="4">
        <v>39500</v>
      </c>
      <c r="E14562" t="s">
        <v>452</v>
      </c>
      <c r="F14562" s="4" t="s">
        <v>11490</v>
      </c>
      <c r="G14562" s="5">
        <v>513</v>
      </c>
      <c r="H14562" s="6">
        <v>0.12865499999999999</v>
      </c>
      <c r="I14562" s="7">
        <v>71.25</v>
      </c>
    </row>
    <row r="14563" spans="1:12" x14ac:dyDescent="0.25">
      <c r="A14563">
        <v>33312</v>
      </c>
      <c r="B14563" s="2">
        <v>37.692010000000003</v>
      </c>
      <c r="C14563" s="3">
        <v>53452</v>
      </c>
      <c r="D14563" s="4">
        <v>33100</v>
      </c>
      <c r="E14563" t="s">
        <v>6877</v>
      </c>
      <c r="F14563" s="4" t="s">
        <v>6689</v>
      </c>
      <c r="G14563" s="5">
        <v>37004</v>
      </c>
      <c r="H14563" s="6">
        <v>0.24105499999999999</v>
      </c>
      <c r="I14563" s="7">
        <v>51.825000000000003</v>
      </c>
      <c r="J14563" s="2">
        <v>38.625</v>
      </c>
      <c r="K14563">
        <v>8</v>
      </c>
    </row>
    <row r="14564" spans="1:12" x14ac:dyDescent="0.25">
      <c r="A14564">
        <v>77984</v>
      </c>
      <c r="B14564" s="2">
        <v>37.682479999999998</v>
      </c>
      <c r="C14564" s="3">
        <v>3986</v>
      </c>
      <c r="E14564" t="s">
        <v>14142</v>
      </c>
      <c r="F14564" s="4" t="s">
        <v>13752</v>
      </c>
      <c r="G14564" s="5">
        <v>2826</v>
      </c>
      <c r="H14564" s="6">
        <v>0.1467987</v>
      </c>
      <c r="I14564" s="7">
        <v>68.111999999999995</v>
      </c>
    </row>
    <row r="14565" spans="1:12" x14ac:dyDescent="0.25">
      <c r="A14565">
        <v>47977</v>
      </c>
      <c r="B14565" s="2">
        <v>37.681429999999999</v>
      </c>
      <c r="C14565" s="3">
        <v>2286</v>
      </c>
      <c r="D14565" s="4">
        <v>16980</v>
      </c>
      <c r="E14565" t="s">
        <v>4720</v>
      </c>
      <c r="F14565" s="4" t="s">
        <v>8800</v>
      </c>
      <c r="G14565" s="5">
        <v>1532</v>
      </c>
      <c r="H14565" s="6">
        <v>0.18264839999999999</v>
      </c>
      <c r="I14565" s="7">
        <v>61.911999999999999</v>
      </c>
    </row>
    <row r="14566" spans="1:12" x14ac:dyDescent="0.25">
      <c r="A14566">
        <v>66801</v>
      </c>
      <c r="B14566" s="2">
        <v>37.677120000000002</v>
      </c>
      <c r="C14566" s="3">
        <v>28726</v>
      </c>
      <c r="D14566" s="4">
        <v>21380</v>
      </c>
      <c r="E14566" t="s">
        <v>4897</v>
      </c>
      <c r="F14566" s="4" t="s">
        <v>12494</v>
      </c>
      <c r="G14566" s="5">
        <v>16504</v>
      </c>
      <c r="H14566" s="6">
        <v>0.2543472</v>
      </c>
      <c r="I14566" s="7">
        <v>49.518999999999998</v>
      </c>
      <c r="J14566" s="2">
        <v>49.833300000000001</v>
      </c>
      <c r="K14566">
        <v>24</v>
      </c>
      <c r="L14566" s="2">
        <v>92.7</v>
      </c>
    </row>
    <row r="14567" spans="1:12" x14ac:dyDescent="0.25">
      <c r="A14567">
        <v>3561</v>
      </c>
      <c r="B14567" s="2">
        <v>37.672130000000003</v>
      </c>
      <c r="C14567" s="3">
        <v>5953</v>
      </c>
      <c r="D14567" s="4">
        <v>17200</v>
      </c>
      <c r="E14567" t="s">
        <v>152</v>
      </c>
      <c r="F14567" s="4" t="s">
        <v>520</v>
      </c>
      <c r="G14567" s="5">
        <v>4331</v>
      </c>
      <c r="H14567" s="6">
        <v>0.22553090000000001</v>
      </c>
      <c r="I14567" s="7">
        <v>54.496000000000002</v>
      </c>
      <c r="J14567" s="2">
        <v>54</v>
      </c>
      <c r="K14567">
        <v>1</v>
      </c>
    </row>
    <row r="14568" spans="1:12" x14ac:dyDescent="0.25">
      <c r="A14568">
        <v>18656</v>
      </c>
      <c r="B14568" s="2">
        <v>37.670679999999997</v>
      </c>
      <c r="C14568" s="3">
        <v>2417</v>
      </c>
      <c r="D14568" s="4">
        <v>42540</v>
      </c>
      <c r="E14568" t="s">
        <v>4116</v>
      </c>
      <c r="F14568" s="4" t="s">
        <v>3003</v>
      </c>
      <c r="G14568" s="5">
        <v>1736</v>
      </c>
      <c r="H14568" s="6">
        <v>0.18134710000000001</v>
      </c>
      <c r="I14568" s="7">
        <v>62.125</v>
      </c>
    </row>
    <row r="14569" spans="1:12" x14ac:dyDescent="0.25">
      <c r="A14569">
        <v>61531</v>
      </c>
      <c r="B14569" s="2">
        <v>37.669710000000002</v>
      </c>
      <c r="C14569" s="3">
        <v>3375</v>
      </c>
      <c r="D14569" s="4">
        <v>15900</v>
      </c>
      <c r="E14569" t="s">
        <v>662</v>
      </c>
      <c r="F14569" s="4" t="s">
        <v>11490</v>
      </c>
      <c r="G14569" s="5">
        <v>2303</v>
      </c>
      <c r="H14569" s="6">
        <v>0.1627604</v>
      </c>
      <c r="I14569" s="7">
        <v>65.334999999999994</v>
      </c>
      <c r="J14569" s="2">
        <v>48</v>
      </c>
      <c r="K14569">
        <v>1</v>
      </c>
    </row>
    <row r="14570" spans="1:12" x14ac:dyDescent="0.25">
      <c r="A14570">
        <v>95383</v>
      </c>
      <c r="B14570" s="2">
        <v>37.668489999999998</v>
      </c>
      <c r="C14570" s="3">
        <v>3727</v>
      </c>
      <c r="D14570" s="4">
        <v>43760</v>
      </c>
      <c r="E14570" t="s">
        <v>15876</v>
      </c>
      <c r="F14570" s="4" t="s">
        <v>15368</v>
      </c>
      <c r="G14570" s="5">
        <v>2790</v>
      </c>
      <c r="H14570" s="6">
        <v>0.24292369999999999</v>
      </c>
      <c r="I14570" s="7">
        <v>51.48</v>
      </c>
      <c r="J14570" s="2">
        <v>64.5</v>
      </c>
      <c r="K14570">
        <v>2</v>
      </c>
    </row>
    <row r="14571" spans="1:12" x14ac:dyDescent="0.25">
      <c r="A14571">
        <v>78066</v>
      </c>
      <c r="B14571" s="2">
        <v>37.667760000000001</v>
      </c>
      <c r="C14571" s="3">
        <v>626</v>
      </c>
      <c r="D14571" s="4">
        <v>41700</v>
      </c>
      <c r="E14571" t="s">
        <v>14172</v>
      </c>
      <c r="F14571" s="4" t="s">
        <v>13752</v>
      </c>
      <c r="G14571" s="5">
        <v>280</v>
      </c>
      <c r="H14571" s="6">
        <v>0.16014229999999999</v>
      </c>
      <c r="I14571" s="7">
        <v>65.781000000000006</v>
      </c>
    </row>
    <row r="14572" spans="1:12" x14ac:dyDescent="0.25">
      <c r="A14572">
        <v>77987</v>
      </c>
      <c r="B14572" s="2">
        <v>37.667659999999998</v>
      </c>
      <c r="C14572" s="3">
        <v>210</v>
      </c>
      <c r="E14572" t="s">
        <v>14143</v>
      </c>
      <c r="F14572" s="4" t="s">
        <v>13752</v>
      </c>
      <c r="G14572" s="5">
        <v>150</v>
      </c>
      <c r="H14572" s="6">
        <v>0.1733333</v>
      </c>
      <c r="I14572" s="7">
        <v>63.5</v>
      </c>
    </row>
    <row r="14573" spans="1:12" x14ac:dyDescent="0.25">
      <c r="A14573">
        <v>14034</v>
      </c>
      <c r="B14573" s="2">
        <v>37.667009999999998</v>
      </c>
      <c r="C14573" s="3">
        <v>3204</v>
      </c>
      <c r="D14573" s="4">
        <v>15380</v>
      </c>
      <c r="E14573" t="s">
        <v>2774</v>
      </c>
      <c r="F14573" s="4" t="s">
        <v>1280</v>
      </c>
      <c r="G14573" s="5">
        <v>2532</v>
      </c>
      <c r="H14573" s="6">
        <v>0.13467609999999999</v>
      </c>
      <c r="I14573" s="7">
        <v>70.179000000000002</v>
      </c>
    </row>
    <row r="14574" spans="1:12" x14ac:dyDescent="0.25">
      <c r="A14574">
        <v>58251</v>
      </c>
      <c r="B14574" s="2">
        <v>37.666020000000003</v>
      </c>
      <c r="C14574" s="3">
        <v>2302</v>
      </c>
      <c r="D14574" s="4">
        <v>24220</v>
      </c>
      <c r="E14574" t="s">
        <v>11114</v>
      </c>
      <c r="F14574" s="4" t="s">
        <v>11069</v>
      </c>
      <c r="G14574" s="5">
        <v>1598</v>
      </c>
      <c r="H14574" s="6">
        <v>0.19449659999999999</v>
      </c>
      <c r="I14574" s="7">
        <v>59.838999999999999</v>
      </c>
    </row>
    <row r="14575" spans="1:12" x14ac:dyDescent="0.25">
      <c r="A14575">
        <v>64075</v>
      </c>
      <c r="B14575" s="2">
        <v>37.66386</v>
      </c>
      <c r="C14575" s="3">
        <v>11654</v>
      </c>
      <c r="D14575" s="4">
        <v>28140</v>
      </c>
      <c r="E14575" t="s">
        <v>8222</v>
      </c>
      <c r="F14575" s="4" t="s">
        <v>12102</v>
      </c>
      <c r="G14575" s="5">
        <v>7462</v>
      </c>
      <c r="H14575" s="6">
        <v>0.16400909999999999</v>
      </c>
      <c r="I14575" s="7">
        <v>65.106999999999999</v>
      </c>
      <c r="J14575" s="2">
        <v>65</v>
      </c>
      <c r="K14575">
        <v>4</v>
      </c>
    </row>
    <row r="14576" spans="1:12" x14ac:dyDescent="0.25">
      <c r="A14576">
        <v>83657</v>
      </c>
      <c r="B14576" s="2">
        <v>37.662019999999998</v>
      </c>
      <c r="C14576" s="3">
        <v>223</v>
      </c>
      <c r="D14576" s="4">
        <v>14260</v>
      </c>
      <c r="E14576" t="s">
        <v>13447</v>
      </c>
      <c r="F14576" s="4" t="s">
        <v>14725</v>
      </c>
      <c r="G14576" s="5">
        <v>200</v>
      </c>
      <c r="H14576" s="6">
        <v>0.27500000000000002</v>
      </c>
      <c r="I14576" s="7">
        <v>45.923999999999999</v>
      </c>
    </row>
    <row r="14577" spans="1:12" x14ac:dyDescent="0.25">
      <c r="A14577">
        <v>18462</v>
      </c>
      <c r="B14577" s="2">
        <v>37.661900000000003</v>
      </c>
      <c r="C14577" s="3">
        <v>437</v>
      </c>
      <c r="E14577" t="s">
        <v>4078</v>
      </c>
      <c r="F14577" s="4" t="s">
        <v>3003</v>
      </c>
      <c r="G14577" s="5">
        <v>312</v>
      </c>
      <c r="H14577" s="6">
        <v>0.1826923</v>
      </c>
      <c r="I14577" s="7">
        <v>61.875</v>
      </c>
    </row>
    <row r="14578" spans="1:12" x14ac:dyDescent="0.25">
      <c r="A14578">
        <v>93710</v>
      </c>
      <c r="B14578" s="2">
        <v>37.657539999999997</v>
      </c>
      <c r="C14578" s="3">
        <v>33113</v>
      </c>
      <c r="D14578" s="4">
        <v>23420</v>
      </c>
      <c r="E14578" t="s">
        <v>8453</v>
      </c>
      <c r="F14578" s="4" t="s">
        <v>15368</v>
      </c>
      <c r="G14578" s="5">
        <v>17922</v>
      </c>
      <c r="H14578" s="6">
        <v>0.25744889999999998</v>
      </c>
      <c r="I14578" s="7">
        <v>48.953000000000003</v>
      </c>
      <c r="J14578" s="2">
        <v>46.4</v>
      </c>
      <c r="K14578">
        <v>20</v>
      </c>
      <c r="L14578" s="2">
        <v>82.5</v>
      </c>
    </row>
    <row r="14579" spans="1:12" x14ac:dyDescent="0.25">
      <c r="A14579">
        <v>76634</v>
      </c>
      <c r="B14579" s="2">
        <v>37.652079999999998</v>
      </c>
      <c r="C14579" s="3">
        <v>6657</v>
      </c>
      <c r="E14579" t="s">
        <v>1348</v>
      </c>
      <c r="F14579" s="4" t="s">
        <v>13752</v>
      </c>
      <c r="G14579" s="5">
        <v>4896</v>
      </c>
      <c r="H14579" s="6">
        <v>0.17847660000000001</v>
      </c>
      <c r="I14579" s="7">
        <v>62.597999999999999</v>
      </c>
      <c r="J14579" s="2">
        <v>53</v>
      </c>
      <c r="K14579">
        <v>1</v>
      </c>
    </row>
    <row r="14580" spans="1:12" x14ac:dyDescent="0.25">
      <c r="A14580">
        <v>55922</v>
      </c>
      <c r="B14580" s="2">
        <v>37.650779999999997</v>
      </c>
      <c r="C14580" s="3">
        <v>856</v>
      </c>
      <c r="D14580" s="4">
        <v>40340</v>
      </c>
      <c r="E14580" t="s">
        <v>287</v>
      </c>
      <c r="F14580" s="4" t="s">
        <v>10428</v>
      </c>
      <c r="G14580" s="5">
        <v>529</v>
      </c>
      <c r="H14580" s="6">
        <v>0.145283</v>
      </c>
      <c r="I14580" s="7">
        <v>68.332999999999998</v>
      </c>
      <c r="J14580" s="2">
        <v>55</v>
      </c>
      <c r="K14580">
        <v>1</v>
      </c>
    </row>
    <row r="14581" spans="1:12" x14ac:dyDescent="0.25">
      <c r="A14581">
        <v>46214</v>
      </c>
      <c r="B14581" s="2">
        <v>37.646720000000002</v>
      </c>
      <c r="C14581" s="3">
        <v>24930</v>
      </c>
      <c r="D14581" s="4">
        <v>26900</v>
      </c>
      <c r="E14581" t="s">
        <v>8839</v>
      </c>
      <c r="F14581" s="4" t="s">
        <v>8800</v>
      </c>
      <c r="G14581" s="5">
        <v>16422</v>
      </c>
      <c r="H14581" s="6">
        <v>0.22865669999999999</v>
      </c>
      <c r="I14581" s="7">
        <v>53.923999999999999</v>
      </c>
      <c r="J14581" s="2">
        <v>45.8</v>
      </c>
      <c r="K14581">
        <v>10</v>
      </c>
      <c r="L14581" s="2">
        <v>79.900000000000006</v>
      </c>
    </row>
    <row r="14582" spans="1:12" x14ac:dyDescent="0.25">
      <c r="A14582">
        <v>94511</v>
      </c>
      <c r="B14582" s="2">
        <v>37.642359999999996</v>
      </c>
      <c r="C14582" s="3">
        <v>2157</v>
      </c>
      <c r="D14582" s="4">
        <v>41860</v>
      </c>
      <c r="E14582" t="s">
        <v>15768</v>
      </c>
      <c r="F14582" s="4" t="s">
        <v>15368</v>
      </c>
      <c r="G14582" s="5">
        <v>1819</v>
      </c>
      <c r="H14582" s="6">
        <v>0.1209456</v>
      </c>
      <c r="I14582" s="7">
        <v>72.536000000000001</v>
      </c>
      <c r="J14582" s="2">
        <v>37</v>
      </c>
      <c r="K14582">
        <v>1</v>
      </c>
    </row>
    <row r="14583" spans="1:12" x14ac:dyDescent="0.25">
      <c r="A14583">
        <v>70556</v>
      </c>
      <c r="B14583" s="2">
        <v>37.641860000000001</v>
      </c>
      <c r="C14583" s="3">
        <v>391</v>
      </c>
      <c r="D14583" s="4">
        <v>29180</v>
      </c>
      <c r="E14583" t="s">
        <v>13022</v>
      </c>
      <c r="F14583" s="4" t="s">
        <v>12927</v>
      </c>
      <c r="G14583" s="5">
        <v>226</v>
      </c>
      <c r="H14583" s="6">
        <v>0.29955949999999998</v>
      </c>
      <c r="I14583" s="7">
        <v>41.667000000000002</v>
      </c>
    </row>
    <row r="14584" spans="1:12" x14ac:dyDescent="0.25">
      <c r="A14584">
        <v>97446</v>
      </c>
      <c r="B14584" s="2">
        <v>37.641039999999997</v>
      </c>
      <c r="C14584" s="3">
        <v>4847</v>
      </c>
      <c r="D14584" s="4">
        <v>10540</v>
      </c>
      <c r="E14584" t="s">
        <v>3725</v>
      </c>
      <c r="F14584" s="4" t="s">
        <v>16170</v>
      </c>
      <c r="G14584" s="5">
        <v>3224</v>
      </c>
      <c r="H14584" s="6">
        <v>0.16403100000000001</v>
      </c>
      <c r="I14584" s="7">
        <v>65.082999999999998</v>
      </c>
      <c r="J14584" s="2">
        <v>57</v>
      </c>
      <c r="K14584">
        <v>1</v>
      </c>
    </row>
    <row r="14585" spans="1:12" x14ac:dyDescent="0.25">
      <c r="A14585">
        <v>12843</v>
      </c>
      <c r="B14585" s="2">
        <v>37.6402</v>
      </c>
      <c r="C14585" s="3">
        <v>372</v>
      </c>
      <c r="D14585" s="4">
        <v>24020</v>
      </c>
      <c r="E14585" t="s">
        <v>2380</v>
      </c>
      <c r="F14585" s="4" t="s">
        <v>1280</v>
      </c>
      <c r="G14585" s="5">
        <v>266</v>
      </c>
      <c r="H14585" s="6">
        <v>0.2368421</v>
      </c>
      <c r="I14585" s="7">
        <v>52.5</v>
      </c>
    </row>
    <row r="14586" spans="1:12" x14ac:dyDescent="0.25">
      <c r="A14586">
        <v>12771</v>
      </c>
      <c r="B14586" s="2">
        <v>37.637909999999998</v>
      </c>
      <c r="C14586" s="3">
        <v>14041</v>
      </c>
      <c r="D14586" s="4">
        <v>35620</v>
      </c>
      <c r="E14586" t="s">
        <v>2342</v>
      </c>
      <c r="F14586" s="4" t="s">
        <v>1280</v>
      </c>
      <c r="G14586" s="5">
        <v>9324</v>
      </c>
      <c r="H14586" s="6">
        <v>0.1829491</v>
      </c>
      <c r="I14586" s="7">
        <v>61.813000000000002</v>
      </c>
      <c r="J14586" s="2">
        <v>48</v>
      </c>
      <c r="K14586">
        <v>3</v>
      </c>
    </row>
    <row r="14587" spans="1:12" x14ac:dyDescent="0.25">
      <c r="A14587">
        <v>14036</v>
      </c>
      <c r="B14587" s="2">
        <v>37.634799999999998</v>
      </c>
      <c r="C14587" s="3">
        <v>5118</v>
      </c>
      <c r="D14587" s="4">
        <v>12860</v>
      </c>
      <c r="E14587" t="s">
        <v>2776</v>
      </c>
      <c r="F14587" s="4" t="s">
        <v>1280</v>
      </c>
      <c r="G14587" s="5">
        <v>3632</v>
      </c>
      <c r="H14587" s="6">
        <v>0.1753372</v>
      </c>
      <c r="I14587" s="7">
        <v>63.125</v>
      </c>
      <c r="J14587" s="2">
        <v>44</v>
      </c>
      <c r="K14587">
        <v>1</v>
      </c>
    </row>
    <row r="14588" spans="1:12" x14ac:dyDescent="0.25">
      <c r="A14588">
        <v>56240</v>
      </c>
      <c r="B14588" s="2">
        <v>37.633769999999998</v>
      </c>
      <c r="C14588" s="3">
        <v>963</v>
      </c>
      <c r="E14588" t="s">
        <v>6776</v>
      </c>
      <c r="F14588" s="4" t="s">
        <v>10428</v>
      </c>
      <c r="G14588" s="5">
        <v>690</v>
      </c>
      <c r="H14588" s="6">
        <v>0.1186686</v>
      </c>
      <c r="I14588" s="7">
        <v>72.917000000000002</v>
      </c>
    </row>
    <row r="14589" spans="1:12" x14ac:dyDescent="0.25">
      <c r="A14589">
        <v>62450</v>
      </c>
      <c r="B14589" s="2">
        <v>37.631570000000004</v>
      </c>
      <c r="C14589" s="3">
        <v>12164</v>
      </c>
      <c r="E14589" t="s">
        <v>4439</v>
      </c>
      <c r="F14589" s="4" t="s">
        <v>11490</v>
      </c>
      <c r="G14589" s="5">
        <v>8482</v>
      </c>
      <c r="H14589" s="6">
        <v>0.22716020000000001</v>
      </c>
      <c r="I14589" s="7">
        <v>54.167000000000002</v>
      </c>
      <c r="J14589" s="2">
        <v>59.333300000000001</v>
      </c>
      <c r="K14589">
        <v>6</v>
      </c>
    </row>
    <row r="14590" spans="1:12" x14ac:dyDescent="0.25">
      <c r="A14590">
        <v>16635</v>
      </c>
      <c r="B14590" s="2">
        <v>37.627429999999997</v>
      </c>
      <c r="C14590" s="3">
        <v>12345</v>
      </c>
      <c r="D14590" s="4">
        <v>11020</v>
      </c>
      <c r="E14590" t="s">
        <v>3535</v>
      </c>
      <c r="F14590" s="4" t="s">
        <v>3003</v>
      </c>
      <c r="G14590" s="5">
        <v>8854</v>
      </c>
      <c r="H14590" s="6">
        <v>0.18658230000000001</v>
      </c>
      <c r="I14590" s="7">
        <v>61.170999999999999</v>
      </c>
      <c r="J14590" s="2">
        <v>46</v>
      </c>
      <c r="K14590">
        <v>2</v>
      </c>
    </row>
    <row r="14591" spans="1:12" x14ac:dyDescent="0.25">
      <c r="A14591">
        <v>33145</v>
      </c>
      <c r="B14591" s="2">
        <v>37.61965</v>
      </c>
      <c r="C14591" s="3">
        <v>31127</v>
      </c>
      <c r="D14591" s="4">
        <v>33100</v>
      </c>
      <c r="E14591" t="s">
        <v>5277</v>
      </c>
      <c r="F14591" s="4" t="s">
        <v>6689</v>
      </c>
      <c r="G14591" s="5">
        <v>23638</v>
      </c>
      <c r="H14591" s="6">
        <v>0.29719099999999998</v>
      </c>
      <c r="I14591" s="7">
        <v>42.055</v>
      </c>
      <c r="J14591" s="2">
        <v>37.6</v>
      </c>
      <c r="K14591">
        <v>5</v>
      </c>
    </row>
    <row r="14592" spans="1:12" x14ac:dyDescent="0.25">
      <c r="A14592">
        <v>80749</v>
      </c>
      <c r="B14592" s="2">
        <v>37.613939999999999</v>
      </c>
      <c r="C14592" s="3">
        <v>305</v>
      </c>
      <c r="E14592" t="s">
        <v>927</v>
      </c>
      <c r="F14592" s="4" t="s">
        <v>14477</v>
      </c>
      <c r="G14592" s="5">
        <v>229</v>
      </c>
      <c r="H14592" s="6">
        <v>0.20960699999999999</v>
      </c>
      <c r="I14592" s="7">
        <v>57.188000000000002</v>
      </c>
      <c r="J14592" s="2">
        <v>67</v>
      </c>
      <c r="K14592">
        <v>1</v>
      </c>
    </row>
    <row r="14593" spans="1:12" x14ac:dyDescent="0.25">
      <c r="A14593">
        <v>52544</v>
      </c>
      <c r="B14593" s="2">
        <v>37.612589999999997</v>
      </c>
      <c r="C14593" s="3">
        <v>7603</v>
      </c>
      <c r="E14593" t="s">
        <v>406</v>
      </c>
      <c r="F14593" s="4" t="s">
        <v>9593</v>
      </c>
      <c r="G14593" s="5">
        <v>5393</v>
      </c>
      <c r="H14593" s="6">
        <v>0.19580939999999999</v>
      </c>
      <c r="I14593" s="7">
        <v>59.57</v>
      </c>
      <c r="J14593" s="2">
        <v>56.5</v>
      </c>
      <c r="K14593">
        <v>2</v>
      </c>
    </row>
    <row r="14594" spans="1:12" x14ac:dyDescent="0.25">
      <c r="A14594">
        <v>65324</v>
      </c>
      <c r="B14594" s="2">
        <v>37.610990000000001</v>
      </c>
      <c r="C14594" s="3">
        <v>1447</v>
      </c>
      <c r="E14594" t="s">
        <v>12391</v>
      </c>
      <c r="F14594" s="4" t="s">
        <v>12102</v>
      </c>
      <c r="G14594" s="5">
        <v>1302</v>
      </c>
      <c r="H14594" s="6">
        <v>0.18956249999999999</v>
      </c>
      <c r="I14594" s="7">
        <v>60.643000000000001</v>
      </c>
      <c r="J14594" s="2">
        <v>77</v>
      </c>
      <c r="K14594">
        <v>1</v>
      </c>
    </row>
    <row r="14595" spans="1:12" x14ac:dyDescent="0.25">
      <c r="A14595">
        <v>18853</v>
      </c>
      <c r="B14595" s="2">
        <v>37.609960000000001</v>
      </c>
      <c r="C14595" s="3">
        <v>4165</v>
      </c>
      <c r="D14595" s="4">
        <v>42380</v>
      </c>
      <c r="E14595" t="s">
        <v>4146</v>
      </c>
      <c r="F14595" s="4" t="s">
        <v>3003</v>
      </c>
      <c r="G14595" s="5">
        <v>3019</v>
      </c>
      <c r="H14595" s="6">
        <v>0.1669427</v>
      </c>
      <c r="I14595" s="7">
        <v>64.551000000000002</v>
      </c>
      <c r="J14595" s="2">
        <v>53</v>
      </c>
      <c r="K14595">
        <v>1</v>
      </c>
    </row>
    <row r="14596" spans="1:12" x14ac:dyDescent="0.25">
      <c r="A14596">
        <v>22539</v>
      </c>
      <c r="B14596" s="2">
        <v>37.60877</v>
      </c>
      <c r="C14596" s="3">
        <v>2266</v>
      </c>
      <c r="E14596" t="s">
        <v>4679</v>
      </c>
      <c r="F14596" s="4" t="s">
        <v>4335</v>
      </c>
      <c r="G14596" s="5">
        <v>1945</v>
      </c>
      <c r="H14596" s="6">
        <v>0.18560409999999999</v>
      </c>
      <c r="I14596" s="7">
        <v>61.326000000000001</v>
      </c>
    </row>
    <row r="14597" spans="1:12" x14ac:dyDescent="0.25">
      <c r="A14597">
        <v>62681</v>
      </c>
      <c r="B14597" s="2">
        <v>37.607340000000001</v>
      </c>
      <c r="C14597" s="3">
        <v>5650</v>
      </c>
      <c r="E14597" t="s">
        <v>2884</v>
      </c>
      <c r="F14597" s="4" t="s">
        <v>11490</v>
      </c>
      <c r="G14597" s="5">
        <v>4014</v>
      </c>
      <c r="H14597" s="6">
        <v>0.18978829999999999</v>
      </c>
      <c r="I14597" s="7">
        <v>60.601999999999997</v>
      </c>
      <c r="J14597" s="2">
        <v>25</v>
      </c>
      <c r="K14597">
        <v>1</v>
      </c>
    </row>
    <row r="14598" spans="1:12" x14ac:dyDescent="0.25">
      <c r="A14598">
        <v>74736</v>
      </c>
      <c r="B14598" s="2">
        <v>37.606200000000001</v>
      </c>
      <c r="C14598" s="3">
        <v>1167</v>
      </c>
      <c r="E14598" t="s">
        <v>10639</v>
      </c>
      <c r="F14598" s="4" t="s">
        <v>13462</v>
      </c>
      <c r="G14598" s="5">
        <v>740</v>
      </c>
      <c r="H14598" s="6">
        <v>0.26585700000000001</v>
      </c>
      <c r="I14598" s="7">
        <v>47.45</v>
      </c>
    </row>
    <row r="14599" spans="1:12" x14ac:dyDescent="0.25">
      <c r="A14599">
        <v>46161</v>
      </c>
      <c r="B14599" s="2">
        <v>37.605550000000001</v>
      </c>
      <c r="C14599" s="3">
        <v>2802</v>
      </c>
      <c r="D14599" s="4">
        <v>26900</v>
      </c>
      <c r="E14599" t="s">
        <v>1565</v>
      </c>
      <c r="F14599" s="4" t="s">
        <v>8800</v>
      </c>
      <c r="G14599" s="5">
        <v>1968</v>
      </c>
      <c r="H14599" s="6">
        <v>0.14380080000000001</v>
      </c>
      <c r="I14599" s="7">
        <v>68.542000000000002</v>
      </c>
      <c r="J14599" s="2">
        <v>50.5</v>
      </c>
      <c r="K14599">
        <v>4</v>
      </c>
    </row>
    <row r="14600" spans="1:12" x14ac:dyDescent="0.25">
      <c r="A14600">
        <v>59825</v>
      </c>
      <c r="B14600" s="2">
        <v>37.604669999999999</v>
      </c>
      <c r="C14600" s="3">
        <v>2477</v>
      </c>
      <c r="D14600" s="4">
        <v>33540</v>
      </c>
      <c r="E14600" t="s">
        <v>168</v>
      </c>
      <c r="F14600" s="4" t="s">
        <v>11278</v>
      </c>
      <c r="G14600" s="5">
        <v>1718</v>
      </c>
      <c r="H14600" s="6">
        <v>0.1920838</v>
      </c>
      <c r="I14600" s="7">
        <v>60.197000000000003</v>
      </c>
      <c r="J14600" s="2">
        <v>63</v>
      </c>
      <c r="K14600">
        <v>1</v>
      </c>
    </row>
    <row r="14601" spans="1:12" x14ac:dyDescent="0.25">
      <c r="A14601">
        <v>57441</v>
      </c>
      <c r="B14601" s="2">
        <v>37.604129999999998</v>
      </c>
      <c r="C14601" s="3">
        <v>763</v>
      </c>
      <c r="D14601" s="4">
        <v>10100</v>
      </c>
      <c r="E14601" t="s">
        <v>4257</v>
      </c>
      <c r="F14601" s="4" t="s">
        <v>10877</v>
      </c>
      <c r="G14601" s="5">
        <v>531</v>
      </c>
      <c r="H14601" s="6">
        <v>0.20527309999999999</v>
      </c>
      <c r="I14601" s="7">
        <v>57.917000000000002</v>
      </c>
    </row>
    <row r="14602" spans="1:12" x14ac:dyDescent="0.25">
      <c r="A14602">
        <v>78039</v>
      </c>
      <c r="B14602" s="2">
        <v>37.603789999999996</v>
      </c>
      <c r="C14602" s="3">
        <v>1330</v>
      </c>
      <c r="D14602" s="4">
        <v>41700</v>
      </c>
      <c r="E14602" t="s">
        <v>14164</v>
      </c>
      <c r="F14602" s="4" t="s">
        <v>13752</v>
      </c>
      <c r="G14602" s="5">
        <v>912</v>
      </c>
      <c r="H14602" s="6">
        <v>0.1883899</v>
      </c>
      <c r="I14602" s="7">
        <v>60.832999999999998</v>
      </c>
      <c r="J14602" s="2">
        <v>66</v>
      </c>
      <c r="K14602">
        <v>1</v>
      </c>
    </row>
    <row r="14603" spans="1:12" x14ac:dyDescent="0.25">
      <c r="A14603">
        <v>88220</v>
      </c>
      <c r="B14603" s="2">
        <v>37.598089999999999</v>
      </c>
      <c r="C14603" s="3">
        <v>34793</v>
      </c>
      <c r="D14603" s="4">
        <v>16100</v>
      </c>
      <c r="E14603" t="s">
        <v>14022</v>
      </c>
      <c r="F14603" s="4" t="s">
        <v>15124</v>
      </c>
      <c r="G14603" s="5">
        <v>22900</v>
      </c>
      <c r="H14603" s="6">
        <v>0.1853631</v>
      </c>
      <c r="I14603" s="7">
        <v>61.354999999999997</v>
      </c>
      <c r="J14603" s="2">
        <v>55.538499999999999</v>
      </c>
      <c r="K14603">
        <v>13</v>
      </c>
      <c r="L14603" s="2">
        <v>99.3</v>
      </c>
    </row>
    <row r="14604" spans="1:12" x14ac:dyDescent="0.25">
      <c r="A14604">
        <v>50583</v>
      </c>
      <c r="B14604" s="2">
        <v>37.592120000000001</v>
      </c>
      <c r="C14604" s="3">
        <v>2667</v>
      </c>
      <c r="E14604" t="s">
        <v>9755</v>
      </c>
      <c r="F14604" s="4" t="s">
        <v>9593</v>
      </c>
      <c r="G14604" s="5">
        <v>2052</v>
      </c>
      <c r="H14604" s="6">
        <v>0.19103310000000001</v>
      </c>
      <c r="I14604" s="7">
        <v>60.375</v>
      </c>
    </row>
    <row r="14605" spans="1:12" x14ac:dyDescent="0.25">
      <c r="A14605">
        <v>84306</v>
      </c>
      <c r="B14605" s="2">
        <v>37.59158</v>
      </c>
      <c r="C14605" s="3">
        <v>324</v>
      </c>
      <c r="D14605" s="4">
        <v>36260</v>
      </c>
      <c r="E14605" t="s">
        <v>13121</v>
      </c>
      <c r="F14605" s="4" t="s">
        <v>14851</v>
      </c>
      <c r="G14605" s="5">
        <v>218</v>
      </c>
      <c r="H14605" s="6">
        <v>0.13698630000000001</v>
      </c>
      <c r="I14605" s="7">
        <v>69.713999999999999</v>
      </c>
    </row>
    <row r="14606" spans="1:12" x14ac:dyDescent="0.25">
      <c r="A14606">
        <v>73632</v>
      </c>
      <c r="B14606" s="2">
        <v>37.590989999999998</v>
      </c>
      <c r="C14606" s="3">
        <v>3348</v>
      </c>
      <c r="E14606" t="s">
        <v>13531</v>
      </c>
      <c r="F14606" s="4" t="s">
        <v>13462</v>
      </c>
      <c r="G14606" s="5">
        <v>2240</v>
      </c>
      <c r="H14606" s="6">
        <v>0.18437500000000001</v>
      </c>
      <c r="I14606" s="7">
        <v>61.523000000000003</v>
      </c>
      <c r="J14606" s="2">
        <v>57</v>
      </c>
      <c r="K14606">
        <v>3</v>
      </c>
    </row>
    <row r="14607" spans="1:12" x14ac:dyDescent="0.25">
      <c r="A14607">
        <v>43155</v>
      </c>
      <c r="B14607" s="2">
        <v>37.59008</v>
      </c>
      <c r="C14607" s="3">
        <v>2105</v>
      </c>
      <c r="D14607" s="4">
        <v>18140</v>
      </c>
      <c r="E14607" t="s">
        <v>3488</v>
      </c>
      <c r="F14607" s="4" t="s">
        <v>8295</v>
      </c>
      <c r="G14607" s="5">
        <v>1549</v>
      </c>
      <c r="H14607" s="6">
        <v>0.18774189999999999</v>
      </c>
      <c r="I14607" s="7">
        <v>60.938000000000002</v>
      </c>
      <c r="J14607" s="2">
        <v>57</v>
      </c>
      <c r="K14607">
        <v>1</v>
      </c>
    </row>
    <row r="14608" spans="1:12" x14ac:dyDescent="0.25">
      <c r="A14608">
        <v>10034</v>
      </c>
      <c r="B14608" s="2">
        <v>37.58258</v>
      </c>
      <c r="C14608" s="3">
        <v>42672</v>
      </c>
      <c r="D14608" s="4">
        <v>35620</v>
      </c>
      <c r="E14608" t="s">
        <v>1789</v>
      </c>
      <c r="F14608" s="4" t="s">
        <v>1280</v>
      </c>
      <c r="G14608" s="5">
        <v>29771</v>
      </c>
      <c r="H14608" s="6">
        <v>0.30394330000000003</v>
      </c>
      <c r="I14608" s="7">
        <v>40.851999999999997</v>
      </c>
      <c r="J14608" s="2">
        <v>31.5532</v>
      </c>
      <c r="K14608">
        <v>47</v>
      </c>
      <c r="L14608" s="2">
        <v>10.1</v>
      </c>
    </row>
    <row r="14609" spans="1:12" x14ac:dyDescent="0.25">
      <c r="A14609">
        <v>13318</v>
      </c>
      <c r="B14609" s="2">
        <v>37.575270000000003</v>
      </c>
      <c r="C14609" s="3">
        <v>1190</v>
      </c>
      <c r="D14609" s="4">
        <v>46540</v>
      </c>
      <c r="E14609" t="s">
        <v>2559</v>
      </c>
      <c r="F14609" s="4" t="s">
        <v>1280</v>
      </c>
      <c r="G14609" s="5">
        <v>795</v>
      </c>
      <c r="H14609" s="6">
        <v>0.13207550000000001</v>
      </c>
      <c r="I14609" s="7">
        <v>70.546999999999997</v>
      </c>
    </row>
    <row r="14610" spans="1:12" x14ac:dyDescent="0.25">
      <c r="A14610">
        <v>68727</v>
      </c>
      <c r="B14610" s="2">
        <v>37.574930000000002</v>
      </c>
      <c r="C14610" s="3">
        <v>830</v>
      </c>
      <c r="E14610" t="s">
        <v>12824</v>
      </c>
      <c r="F14610" s="4" t="s">
        <v>12738</v>
      </c>
      <c r="G14610" s="5">
        <v>595</v>
      </c>
      <c r="H14610" s="6">
        <v>0.1680672</v>
      </c>
      <c r="I14610" s="7">
        <v>64.326999999999998</v>
      </c>
      <c r="J14610" s="2">
        <v>71</v>
      </c>
      <c r="K14610">
        <v>1</v>
      </c>
    </row>
    <row r="14611" spans="1:12" x14ac:dyDescent="0.25">
      <c r="A14611">
        <v>92020</v>
      </c>
      <c r="B14611" s="2">
        <v>37.565910000000002</v>
      </c>
      <c r="C14611" s="3">
        <v>58305</v>
      </c>
      <c r="D14611" s="4">
        <v>41740</v>
      </c>
      <c r="E14611" t="s">
        <v>15478</v>
      </c>
      <c r="F14611" s="4" t="s">
        <v>15368</v>
      </c>
      <c r="G14611" s="5">
        <v>37088</v>
      </c>
      <c r="H14611" s="6">
        <v>0.2298318</v>
      </c>
      <c r="I14611" s="7">
        <v>53.651000000000003</v>
      </c>
      <c r="J14611" s="2">
        <v>44.578899999999997</v>
      </c>
      <c r="K14611">
        <v>19</v>
      </c>
      <c r="L14611" s="2">
        <v>74.900000000000006</v>
      </c>
    </row>
    <row r="14612" spans="1:12" x14ac:dyDescent="0.25">
      <c r="A14612">
        <v>85540</v>
      </c>
      <c r="B14612" s="2">
        <v>37.556629999999998</v>
      </c>
      <c r="C14612" s="3">
        <v>3028</v>
      </c>
      <c r="E14612" t="s">
        <v>9351</v>
      </c>
      <c r="F14612" s="4" t="s">
        <v>14962</v>
      </c>
      <c r="G14612" s="5">
        <v>1708</v>
      </c>
      <c r="H14612" s="6">
        <v>0.14686949999999999</v>
      </c>
      <c r="I14612" s="7">
        <v>67.986000000000004</v>
      </c>
      <c r="J14612" s="2">
        <v>25</v>
      </c>
      <c r="K14612">
        <v>1</v>
      </c>
    </row>
    <row r="14613" spans="1:12" x14ac:dyDescent="0.25">
      <c r="A14613">
        <v>99639</v>
      </c>
      <c r="B14613" s="2">
        <v>37.55603</v>
      </c>
      <c r="C14613" s="3">
        <v>955</v>
      </c>
      <c r="E14613" t="s">
        <v>16668</v>
      </c>
      <c r="F14613" s="4" t="s">
        <v>16604</v>
      </c>
      <c r="G14613" s="5">
        <v>778</v>
      </c>
      <c r="H14613" s="6">
        <v>0.21694479999999999</v>
      </c>
      <c r="I14613" s="7">
        <v>55.875</v>
      </c>
      <c r="J14613" s="2">
        <v>70</v>
      </c>
      <c r="K14613">
        <v>1</v>
      </c>
    </row>
    <row r="14614" spans="1:12" x14ac:dyDescent="0.25">
      <c r="A14614">
        <v>63042</v>
      </c>
      <c r="B14614" s="2">
        <v>37.552599999999998</v>
      </c>
      <c r="C14614" s="3">
        <v>20118</v>
      </c>
      <c r="D14614" s="4">
        <v>41180</v>
      </c>
      <c r="E14614" t="s">
        <v>12114</v>
      </c>
      <c r="F14614" s="4" t="s">
        <v>12102</v>
      </c>
      <c r="G14614" s="5">
        <v>13572</v>
      </c>
      <c r="H14614" s="6">
        <v>0.2263317</v>
      </c>
      <c r="I14614" s="7">
        <v>54.252000000000002</v>
      </c>
      <c r="J14614" s="2">
        <v>47.818199999999997</v>
      </c>
      <c r="K14614">
        <v>11</v>
      </c>
      <c r="L14614" s="2">
        <v>87.6</v>
      </c>
    </row>
    <row r="14615" spans="1:12" x14ac:dyDescent="0.25">
      <c r="A14615">
        <v>43511</v>
      </c>
      <c r="B14615" s="2">
        <v>37.549190000000003</v>
      </c>
      <c r="C14615" s="3">
        <v>875</v>
      </c>
      <c r="D14615" s="4">
        <v>45780</v>
      </c>
      <c r="E14615" t="s">
        <v>8390</v>
      </c>
      <c r="F14615" s="4" t="s">
        <v>8295</v>
      </c>
      <c r="G14615" s="5">
        <v>674</v>
      </c>
      <c r="H14615" s="6">
        <v>0.16172110000000001</v>
      </c>
      <c r="I14615" s="7">
        <v>65.417000000000002</v>
      </c>
    </row>
    <row r="14616" spans="1:12" x14ac:dyDescent="0.25">
      <c r="A14616">
        <v>84112</v>
      </c>
      <c r="B14616" s="2">
        <v>37.548960000000001</v>
      </c>
      <c r="C14616" s="3">
        <v>2226</v>
      </c>
      <c r="D14616" s="4">
        <v>41620</v>
      </c>
      <c r="E14616" t="s">
        <v>14892</v>
      </c>
      <c r="F14616" s="4" t="s">
        <v>14851</v>
      </c>
      <c r="G14616" s="5">
        <v>300</v>
      </c>
      <c r="H14616" s="6">
        <v>0.51495020000000002</v>
      </c>
      <c r="I14616" s="7">
        <v>4.375</v>
      </c>
    </row>
    <row r="14617" spans="1:12" x14ac:dyDescent="0.25">
      <c r="A14617">
        <v>45146</v>
      </c>
      <c r="B14617" s="2">
        <v>37.548650000000002</v>
      </c>
      <c r="C14617" s="3">
        <v>1511</v>
      </c>
      <c r="D14617" s="4">
        <v>48940</v>
      </c>
      <c r="E14617" t="s">
        <v>1764</v>
      </c>
      <c r="F14617" s="4" t="s">
        <v>8295</v>
      </c>
      <c r="G14617" s="5">
        <v>1003</v>
      </c>
      <c r="H14617" s="6">
        <v>0.13247010000000001</v>
      </c>
      <c r="I14617" s="7">
        <v>70.468999999999994</v>
      </c>
    </row>
    <row r="14618" spans="1:12" x14ac:dyDescent="0.25">
      <c r="A14618">
        <v>55719</v>
      </c>
      <c r="B14618" s="2">
        <v>37.547469999999997</v>
      </c>
      <c r="C14618" s="3">
        <v>5927</v>
      </c>
      <c r="D14618" s="4">
        <v>20260</v>
      </c>
      <c r="E14618" t="s">
        <v>10519</v>
      </c>
      <c r="F14618" s="4" t="s">
        <v>10428</v>
      </c>
      <c r="G14618" s="5">
        <v>3924</v>
      </c>
      <c r="H14618" s="6">
        <v>0.1893476</v>
      </c>
      <c r="I14618" s="7">
        <v>60.637</v>
      </c>
      <c r="J14618" s="2">
        <v>47.666699999999999</v>
      </c>
      <c r="K14618">
        <v>6</v>
      </c>
    </row>
    <row r="14619" spans="1:12" x14ac:dyDescent="0.25">
      <c r="A14619">
        <v>64668</v>
      </c>
      <c r="B14619" s="2">
        <v>37.546309999999998</v>
      </c>
      <c r="C14619" s="3">
        <v>1366</v>
      </c>
      <c r="E14619" t="s">
        <v>12306</v>
      </c>
      <c r="F14619" s="4" t="s">
        <v>12102</v>
      </c>
      <c r="G14619" s="5">
        <v>953</v>
      </c>
      <c r="H14619" s="6">
        <v>0.18238989999999999</v>
      </c>
      <c r="I14619" s="7">
        <v>61.838000000000001</v>
      </c>
    </row>
    <row r="14620" spans="1:12" x14ac:dyDescent="0.25">
      <c r="A14620">
        <v>95326</v>
      </c>
      <c r="B14620" s="2">
        <v>37.544690000000003</v>
      </c>
      <c r="C14620" s="3">
        <v>9487</v>
      </c>
      <c r="D14620" s="4">
        <v>33700</v>
      </c>
      <c r="E14620" t="s">
        <v>15862</v>
      </c>
      <c r="F14620" s="4" t="s">
        <v>15368</v>
      </c>
      <c r="G14620" s="5">
        <v>5778</v>
      </c>
      <c r="H14620" s="6">
        <v>0.1526216</v>
      </c>
      <c r="I14620" s="7">
        <v>66.978999999999999</v>
      </c>
      <c r="J14620" s="2">
        <v>65.5</v>
      </c>
      <c r="K14620">
        <v>2</v>
      </c>
    </row>
    <row r="14621" spans="1:12" x14ac:dyDescent="0.25">
      <c r="A14621">
        <v>65610</v>
      </c>
      <c r="B14621" s="2">
        <v>37.54242</v>
      </c>
      <c r="C14621" s="3">
        <v>5427</v>
      </c>
      <c r="D14621" s="4">
        <v>44180</v>
      </c>
      <c r="E14621" t="s">
        <v>11327</v>
      </c>
      <c r="F14621" s="4" t="s">
        <v>12102</v>
      </c>
      <c r="G14621" s="5">
        <v>3742</v>
      </c>
      <c r="H14621" s="6">
        <v>0.2012293</v>
      </c>
      <c r="I14621" s="7">
        <v>58.578000000000003</v>
      </c>
      <c r="J14621" s="2">
        <v>66</v>
      </c>
      <c r="K14621">
        <v>1</v>
      </c>
    </row>
    <row r="14622" spans="1:12" x14ac:dyDescent="0.25">
      <c r="A14622">
        <v>45388</v>
      </c>
      <c r="B14622" s="2">
        <v>37.541400000000003</v>
      </c>
      <c r="C14622" s="3">
        <v>884</v>
      </c>
      <c r="D14622" s="4">
        <v>24820</v>
      </c>
      <c r="E14622" t="s">
        <v>2829</v>
      </c>
      <c r="F14622" s="4" t="s">
        <v>8295</v>
      </c>
      <c r="G14622" s="5">
        <v>504</v>
      </c>
      <c r="H14622" s="6">
        <v>0.12698409999999999</v>
      </c>
      <c r="I14622" s="7">
        <v>71.406000000000006</v>
      </c>
      <c r="J14622" s="2">
        <v>55</v>
      </c>
      <c r="K14622">
        <v>1</v>
      </c>
    </row>
    <row r="14623" spans="1:12" x14ac:dyDescent="0.25">
      <c r="A14623">
        <v>72631</v>
      </c>
      <c r="B14623" s="2">
        <v>37.540480000000002</v>
      </c>
      <c r="C14623" s="3">
        <v>4241</v>
      </c>
      <c r="E14623" t="s">
        <v>13404</v>
      </c>
      <c r="F14623" s="4" t="s">
        <v>13183</v>
      </c>
      <c r="G14623" s="5">
        <v>3351</v>
      </c>
      <c r="H14623" s="6">
        <v>0.227327</v>
      </c>
      <c r="I14623" s="7">
        <v>54.063000000000002</v>
      </c>
    </row>
    <row r="14624" spans="1:12" x14ac:dyDescent="0.25">
      <c r="A14624">
        <v>60927</v>
      </c>
      <c r="B14624" s="2">
        <v>37.53931</v>
      </c>
      <c r="C14624" s="3">
        <v>2413</v>
      </c>
      <c r="E14624" t="s">
        <v>1348</v>
      </c>
      <c r="F14624" s="4" t="s">
        <v>11490</v>
      </c>
      <c r="G14624" s="5">
        <v>1547</v>
      </c>
      <c r="H14624" s="6">
        <v>0.12209299999999999</v>
      </c>
      <c r="I14624" s="7">
        <v>72.242999999999995</v>
      </c>
      <c r="J14624" s="2">
        <v>74</v>
      </c>
      <c r="K14624">
        <v>1</v>
      </c>
    </row>
    <row r="14625" spans="1:12" x14ac:dyDescent="0.25">
      <c r="A14625">
        <v>97389</v>
      </c>
      <c r="B14625" s="2">
        <v>37.538670000000003</v>
      </c>
      <c r="C14625" s="3">
        <v>1802</v>
      </c>
      <c r="D14625" s="4">
        <v>10540</v>
      </c>
      <c r="E14625" t="s">
        <v>16238</v>
      </c>
      <c r="F14625" s="4" t="s">
        <v>16170</v>
      </c>
      <c r="G14625" s="5">
        <v>1128</v>
      </c>
      <c r="H14625" s="6">
        <v>0.18600530000000001</v>
      </c>
      <c r="I14625" s="7">
        <v>61.198</v>
      </c>
    </row>
    <row r="14626" spans="1:12" x14ac:dyDescent="0.25">
      <c r="A14626">
        <v>13634</v>
      </c>
      <c r="B14626" s="2">
        <v>37.537649999999999</v>
      </c>
      <c r="C14626" s="3">
        <v>4879</v>
      </c>
      <c r="D14626" s="4">
        <v>48060</v>
      </c>
      <c r="E14626" t="s">
        <v>997</v>
      </c>
      <c r="F14626" s="4" t="s">
        <v>1280</v>
      </c>
      <c r="G14626" s="5">
        <v>3098</v>
      </c>
      <c r="H14626" s="6">
        <v>0.17457239999999999</v>
      </c>
      <c r="I14626" s="7">
        <v>63.161999999999999</v>
      </c>
      <c r="J14626" s="2">
        <v>59.5</v>
      </c>
      <c r="K14626">
        <v>2</v>
      </c>
    </row>
    <row r="14627" spans="1:12" x14ac:dyDescent="0.25">
      <c r="A14627">
        <v>29829</v>
      </c>
      <c r="B14627" s="2">
        <v>37.535299999999999</v>
      </c>
      <c r="C14627" s="3">
        <v>10237</v>
      </c>
      <c r="D14627" s="4">
        <v>12260</v>
      </c>
      <c r="E14627" t="s">
        <v>1130</v>
      </c>
      <c r="F14627" s="4" t="s">
        <v>6130</v>
      </c>
      <c r="G14627" s="5">
        <v>6741</v>
      </c>
      <c r="H14627" s="6">
        <v>0.19922860000000001</v>
      </c>
      <c r="I14627" s="7">
        <v>58.896999999999998</v>
      </c>
    </row>
    <row r="14628" spans="1:12" x14ac:dyDescent="0.25">
      <c r="A14628">
        <v>5866</v>
      </c>
      <c r="B14628" s="2">
        <v>37.533580000000001</v>
      </c>
      <c r="C14628" s="3">
        <v>612</v>
      </c>
      <c r="E14628" t="s">
        <v>102</v>
      </c>
      <c r="F14628" s="4" t="s">
        <v>1030</v>
      </c>
      <c r="G14628" s="5">
        <v>446</v>
      </c>
      <c r="H14628" s="6">
        <v>0.26008969999999998</v>
      </c>
      <c r="I14628" s="7">
        <v>48.375</v>
      </c>
    </row>
    <row r="14629" spans="1:12" x14ac:dyDescent="0.25">
      <c r="A14629">
        <v>3835</v>
      </c>
      <c r="B14629" s="2">
        <v>37.532359999999997</v>
      </c>
      <c r="C14629" s="3">
        <v>6823</v>
      </c>
      <c r="D14629" s="4">
        <v>14460</v>
      </c>
      <c r="E14629" t="s">
        <v>662</v>
      </c>
      <c r="F14629" s="4" t="s">
        <v>520</v>
      </c>
      <c r="G14629" s="5">
        <v>4662</v>
      </c>
      <c r="H14629" s="6">
        <v>0.16173319999999999</v>
      </c>
      <c r="I14629" s="7">
        <v>65.366</v>
      </c>
      <c r="J14629" s="2">
        <v>60</v>
      </c>
      <c r="K14629">
        <v>4</v>
      </c>
    </row>
    <row r="14630" spans="1:12" x14ac:dyDescent="0.25">
      <c r="A14630">
        <v>81223</v>
      </c>
      <c r="B14630" s="2">
        <v>37.530929999999998</v>
      </c>
      <c r="C14630" s="3">
        <v>1480</v>
      </c>
      <c r="D14630" s="4">
        <v>15860</v>
      </c>
      <c r="E14630" t="s">
        <v>14612</v>
      </c>
      <c r="F14630" s="4" t="s">
        <v>14477</v>
      </c>
      <c r="G14630" s="5">
        <v>1294</v>
      </c>
      <c r="H14630" s="6">
        <v>0.23552119999999999</v>
      </c>
      <c r="I14630" s="7">
        <v>52.613999999999997</v>
      </c>
    </row>
    <row r="14631" spans="1:12" x14ac:dyDescent="0.25">
      <c r="A14631">
        <v>35640</v>
      </c>
      <c r="B14631" s="2">
        <v>37.526589999999999</v>
      </c>
      <c r="C14631" s="3">
        <v>25680</v>
      </c>
      <c r="D14631" s="4">
        <v>19460</v>
      </c>
      <c r="E14631" t="s">
        <v>7125</v>
      </c>
      <c r="F14631" s="4" t="s">
        <v>7027</v>
      </c>
      <c r="G14631" s="5">
        <v>16829</v>
      </c>
      <c r="H14631" s="6">
        <v>0.20167570000000001</v>
      </c>
      <c r="I14631" s="7">
        <v>58.462000000000003</v>
      </c>
      <c r="J14631" s="2">
        <v>60</v>
      </c>
      <c r="K14631">
        <v>1</v>
      </c>
    </row>
    <row r="14632" spans="1:12" x14ac:dyDescent="0.25">
      <c r="A14632">
        <v>47111</v>
      </c>
      <c r="B14632" s="2">
        <v>37.52017</v>
      </c>
      <c r="C14632" s="3">
        <v>14973</v>
      </c>
      <c r="D14632" s="4">
        <v>31140</v>
      </c>
      <c r="E14632" t="s">
        <v>313</v>
      </c>
      <c r="F14632" s="4" t="s">
        <v>8800</v>
      </c>
      <c r="G14632" s="5">
        <v>10008</v>
      </c>
      <c r="H14632" s="6">
        <v>0.1857328</v>
      </c>
      <c r="I14632" s="7">
        <v>61.216999999999999</v>
      </c>
      <c r="J14632" s="2">
        <v>77</v>
      </c>
      <c r="K14632">
        <v>1</v>
      </c>
    </row>
    <row r="14633" spans="1:12" x14ac:dyDescent="0.25">
      <c r="A14633">
        <v>56009</v>
      </c>
      <c r="B14633" s="2">
        <v>37.517519999999998</v>
      </c>
      <c r="C14633" s="3">
        <v>1516</v>
      </c>
      <c r="D14633" s="4">
        <v>10660</v>
      </c>
      <c r="E14633" t="s">
        <v>2758</v>
      </c>
      <c r="F14633" s="4" t="s">
        <v>10428</v>
      </c>
      <c r="G14633" s="5">
        <v>1072</v>
      </c>
      <c r="H14633" s="6">
        <v>0.1436567</v>
      </c>
      <c r="I14633" s="7">
        <v>68.486999999999995</v>
      </c>
    </row>
    <row r="14634" spans="1:12" x14ac:dyDescent="0.25">
      <c r="A14634">
        <v>85140</v>
      </c>
      <c r="B14634" s="2">
        <v>37.511940000000003</v>
      </c>
      <c r="C14634" s="3">
        <v>39507</v>
      </c>
      <c r="D14634" s="4">
        <v>38060</v>
      </c>
      <c r="E14634" t="s">
        <v>14971</v>
      </c>
      <c r="F14634" s="4" t="s">
        <v>14962</v>
      </c>
      <c r="G14634" s="5">
        <v>22238</v>
      </c>
      <c r="H14634" s="6">
        <v>0.1944419</v>
      </c>
      <c r="I14634" s="7">
        <v>59.709000000000003</v>
      </c>
      <c r="J14634" s="2">
        <v>46</v>
      </c>
      <c r="K14634">
        <v>2</v>
      </c>
    </row>
    <row r="14635" spans="1:12" x14ac:dyDescent="0.25">
      <c r="A14635">
        <v>45628</v>
      </c>
      <c r="B14635" s="2">
        <v>37.505830000000003</v>
      </c>
      <c r="C14635" s="3">
        <v>4566</v>
      </c>
      <c r="D14635" s="4">
        <v>17060</v>
      </c>
      <c r="E14635" t="s">
        <v>831</v>
      </c>
      <c r="F14635" s="4" t="s">
        <v>8295</v>
      </c>
      <c r="G14635" s="5">
        <v>3292</v>
      </c>
      <c r="H14635" s="6">
        <v>0.1698056</v>
      </c>
      <c r="I14635" s="7">
        <v>63.957999999999998</v>
      </c>
      <c r="J14635" s="2">
        <v>46.333300000000001</v>
      </c>
      <c r="K14635">
        <v>3</v>
      </c>
    </row>
    <row r="14636" spans="1:12" x14ac:dyDescent="0.25">
      <c r="A14636">
        <v>50588</v>
      </c>
      <c r="B14636" s="2">
        <v>37.503169999999997</v>
      </c>
      <c r="C14636" s="3">
        <v>12847</v>
      </c>
      <c r="D14636" s="4">
        <v>44740</v>
      </c>
      <c r="E14636" t="s">
        <v>9757</v>
      </c>
      <c r="F14636" s="4" t="s">
        <v>9593</v>
      </c>
      <c r="G14636" s="5">
        <v>7802</v>
      </c>
      <c r="H14636" s="6">
        <v>0.1862104</v>
      </c>
      <c r="I14636" s="7">
        <v>61.113999999999997</v>
      </c>
      <c r="J14636" s="2">
        <v>43.75</v>
      </c>
      <c r="K14636">
        <v>4</v>
      </c>
    </row>
    <row r="14637" spans="1:12" x14ac:dyDescent="0.25">
      <c r="A14637">
        <v>62288</v>
      </c>
      <c r="B14637" s="2">
        <v>37.500819999999997</v>
      </c>
      <c r="C14637" s="3">
        <v>2885</v>
      </c>
      <c r="E14637" t="s">
        <v>11921</v>
      </c>
      <c r="F14637" s="4" t="s">
        <v>11490</v>
      </c>
      <c r="G14637" s="5">
        <v>2022</v>
      </c>
      <c r="H14637" s="6">
        <v>0.17655789999999999</v>
      </c>
      <c r="I14637" s="7">
        <v>62.781999999999996</v>
      </c>
    </row>
    <row r="14638" spans="1:12" x14ac:dyDescent="0.25">
      <c r="A14638">
        <v>17028</v>
      </c>
      <c r="B14638" s="2">
        <v>37.499760000000002</v>
      </c>
      <c r="C14638" s="3">
        <v>3604</v>
      </c>
      <c r="D14638" s="4">
        <v>25420</v>
      </c>
      <c r="E14638" t="s">
        <v>3680</v>
      </c>
      <c r="F14638" s="4" t="s">
        <v>3003</v>
      </c>
      <c r="G14638" s="5">
        <v>2437</v>
      </c>
      <c r="H14638" s="6">
        <v>0.172343</v>
      </c>
      <c r="I14638" s="7">
        <v>63.51</v>
      </c>
      <c r="J14638" s="2">
        <v>61</v>
      </c>
      <c r="K14638">
        <v>2</v>
      </c>
    </row>
    <row r="14639" spans="1:12" x14ac:dyDescent="0.25">
      <c r="A14639">
        <v>93955</v>
      </c>
      <c r="B14639" s="2">
        <v>37.494199999999999</v>
      </c>
      <c r="C14639" s="3">
        <v>34083</v>
      </c>
      <c r="D14639" s="4">
        <v>41500</v>
      </c>
      <c r="E14639" t="s">
        <v>15741</v>
      </c>
      <c r="F14639" s="4" t="s">
        <v>15368</v>
      </c>
      <c r="G14639" s="5">
        <v>20792</v>
      </c>
      <c r="H14639" s="6">
        <v>0.22810559999999999</v>
      </c>
      <c r="I14639" s="7">
        <v>53.866999999999997</v>
      </c>
      <c r="J14639" s="2">
        <v>40.214300000000001</v>
      </c>
      <c r="K14639">
        <v>14</v>
      </c>
      <c r="L14639" s="2">
        <v>52.6</v>
      </c>
    </row>
    <row r="14640" spans="1:12" x14ac:dyDescent="0.25">
      <c r="A14640">
        <v>67159</v>
      </c>
      <c r="B14640" s="2">
        <v>37.489199999999997</v>
      </c>
      <c r="C14640" s="3">
        <v>115</v>
      </c>
      <c r="D14640" s="4">
        <v>48620</v>
      </c>
      <c r="E14640" t="s">
        <v>10097</v>
      </c>
      <c r="F14640" s="4" t="s">
        <v>12494</v>
      </c>
      <c r="G14640" s="5">
        <v>111</v>
      </c>
      <c r="H14640" s="6">
        <v>0.24324319999999999</v>
      </c>
      <c r="I14640" s="7">
        <v>51.25</v>
      </c>
    </row>
    <row r="14641" spans="1:11" x14ac:dyDescent="0.25">
      <c r="A14641">
        <v>47989</v>
      </c>
      <c r="B14641" s="2">
        <v>37.48892</v>
      </c>
      <c r="C14641" s="3">
        <v>1416</v>
      </c>
      <c r="D14641" s="4">
        <v>18820</v>
      </c>
      <c r="E14641" t="s">
        <v>7835</v>
      </c>
      <c r="F14641" s="4" t="s">
        <v>8800</v>
      </c>
      <c r="G14641" s="5">
        <v>1024</v>
      </c>
      <c r="H14641" s="6">
        <v>0.2341463</v>
      </c>
      <c r="I14641" s="7">
        <v>52.820999999999998</v>
      </c>
      <c r="J14641" s="2">
        <v>46</v>
      </c>
      <c r="K14641">
        <v>1</v>
      </c>
    </row>
    <row r="14642" spans="1:11" x14ac:dyDescent="0.25">
      <c r="A14642">
        <v>83115</v>
      </c>
      <c r="B14642" s="2">
        <v>37.488419999999998</v>
      </c>
      <c r="C14642" s="3">
        <v>1452</v>
      </c>
      <c r="E14642" t="s">
        <v>14719</v>
      </c>
      <c r="F14642" s="4" t="s">
        <v>14657</v>
      </c>
      <c r="G14642" s="5">
        <v>1062</v>
      </c>
      <c r="H14642" s="6">
        <v>0.27939789999999998</v>
      </c>
      <c r="I14642" s="7">
        <v>45</v>
      </c>
      <c r="J14642" s="2">
        <v>57</v>
      </c>
      <c r="K14642">
        <v>1</v>
      </c>
    </row>
    <row r="14643" spans="1:11" x14ac:dyDescent="0.25">
      <c r="A14643">
        <v>57322</v>
      </c>
      <c r="B14643" s="2">
        <v>37.488109999999999</v>
      </c>
      <c r="C14643" s="3">
        <v>365</v>
      </c>
      <c r="D14643" s="4">
        <v>26700</v>
      </c>
      <c r="E14643" t="s">
        <v>9684</v>
      </c>
      <c r="F14643" s="4" t="s">
        <v>10877</v>
      </c>
      <c r="G14643" s="5">
        <v>248</v>
      </c>
      <c r="H14643" s="6">
        <v>0.17269080000000001</v>
      </c>
      <c r="I14643" s="7">
        <v>63.438000000000002</v>
      </c>
    </row>
    <row r="14644" spans="1:11" x14ac:dyDescent="0.25">
      <c r="A14644">
        <v>40391</v>
      </c>
      <c r="B14644" s="2">
        <v>37.482170000000004</v>
      </c>
      <c r="C14644" s="3">
        <v>35351</v>
      </c>
      <c r="D14644" s="4">
        <v>30460</v>
      </c>
      <c r="E14644" t="s">
        <v>258</v>
      </c>
      <c r="F14644" s="4" t="s">
        <v>7883</v>
      </c>
      <c r="G14644" s="5">
        <v>24572</v>
      </c>
      <c r="H14644" s="6">
        <v>0.19746050000000001</v>
      </c>
      <c r="I14644" s="7">
        <v>59.155999999999999</v>
      </c>
      <c r="J14644" s="2">
        <v>45.75</v>
      </c>
      <c r="K14644">
        <v>8</v>
      </c>
    </row>
    <row r="14645" spans="1:11" x14ac:dyDescent="0.25">
      <c r="A14645">
        <v>60424</v>
      </c>
      <c r="B14645" s="2">
        <v>37.475920000000002</v>
      </c>
      <c r="C14645" s="3">
        <v>2322</v>
      </c>
      <c r="D14645" s="4">
        <v>16980</v>
      </c>
      <c r="E14645" t="s">
        <v>147</v>
      </c>
      <c r="F14645" s="4" t="s">
        <v>11490</v>
      </c>
      <c r="G14645" s="5">
        <v>1544</v>
      </c>
      <c r="H14645" s="6">
        <v>0.1101036</v>
      </c>
      <c r="I14645" s="7">
        <v>74.25</v>
      </c>
    </row>
    <row r="14646" spans="1:11" x14ac:dyDescent="0.25">
      <c r="A14646">
        <v>13166</v>
      </c>
      <c r="B14646" s="2">
        <v>37.474600000000002</v>
      </c>
      <c r="C14646" s="3">
        <v>5565</v>
      </c>
      <c r="D14646" s="4">
        <v>12180</v>
      </c>
      <c r="E14646" t="s">
        <v>2546</v>
      </c>
      <c r="F14646" s="4" t="s">
        <v>1280</v>
      </c>
      <c r="G14646" s="5">
        <v>3993</v>
      </c>
      <c r="H14646" s="6">
        <v>0.17155020000000001</v>
      </c>
      <c r="I14646" s="7">
        <v>63.628999999999998</v>
      </c>
      <c r="J14646" s="2">
        <v>56.333300000000001</v>
      </c>
      <c r="K14646">
        <v>3</v>
      </c>
    </row>
    <row r="14647" spans="1:11" x14ac:dyDescent="0.25">
      <c r="A14647">
        <v>56727</v>
      </c>
      <c r="B14647" s="2">
        <v>37.473509999999997</v>
      </c>
      <c r="C14647" s="3">
        <v>737</v>
      </c>
      <c r="D14647" s="4">
        <v>13420</v>
      </c>
      <c r="E14647" t="s">
        <v>10856</v>
      </c>
      <c r="F14647" s="4" t="s">
        <v>10428</v>
      </c>
      <c r="G14647" s="5">
        <v>536</v>
      </c>
      <c r="H14647" s="6">
        <v>0.1585821</v>
      </c>
      <c r="I14647" s="7">
        <v>65.864999999999995</v>
      </c>
    </row>
    <row r="14648" spans="1:11" x14ac:dyDescent="0.25">
      <c r="A14648">
        <v>67648</v>
      </c>
      <c r="B14648" s="2">
        <v>37.473269999999999</v>
      </c>
      <c r="C14648" s="3">
        <v>657</v>
      </c>
      <c r="E14648" t="s">
        <v>8205</v>
      </c>
      <c r="F14648" s="4" t="s">
        <v>12494</v>
      </c>
      <c r="G14648" s="5">
        <v>488</v>
      </c>
      <c r="H14648" s="6">
        <v>0.2331288</v>
      </c>
      <c r="I14648" s="7">
        <v>52.981000000000002</v>
      </c>
    </row>
    <row r="14649" spans="1:11" x14ac:dyDescent="0.25">
      <c r="A14649">
        <v>36748</v>
      </c>
      <c r="B14649" s="2">
        <v>37.4726</v>
      </c>
      <c r="C14649" s="3">
        <v>3059</v>
      </c>
      <c r="E14649" t="s">
        <v>1365</v>
      </c>
      <c r="F14649" s="4" t="s">
        <v>7027</v>
      </c>
      <c r="G14649" s="5">
        <v>2302</v>
      </c>
      <c r="H14649" s="6">
        <v>0.19973949999999999</v>
      </c>
      <c r="I14649" s="7">
        <v>58.75</v>
      </c>
    </row>
    <row r="14650" spans="1:11" x14ac:dyDescent="0.25">
      <c r="A14650">
        <v>54129</v>
      </c>
      <c r="B14650" s="2">
        <v>37.471550000000001</v>
      </c>
      <c r="C14650" s="3">
        <v>2963</v>
      </c>
      <c r="D14650" s="4">
        <v>11540</v>
      </c>
      <c r="E14650" t="s">
        <v>10186</v>
      </c>
      <c r="F14650" s="4" t="s">
        <v>10031</v>
      </c>
      <c r="G14650" s="5">
        <v>2111</v>
      </c>
      <c r="H14650" s="6">
        <v>0.1519886</v>
      </c>
      <c r="I14650" s="7">
        <v>67</v>
      </c>
      <c r="J14650" s="2">
        <v>52.333300000000001</v>
      </c>
      <c r="K14650">
        <v>3</v>
      </c>
    </row>
    <row r="14651" spans="1:11" x14ac:dyDescent="0.25">
      <c r="A14651">
        <v>30567</v>
      </c>
      <c r="B14651" s="2">
        <v>37.47054</v>
      </c>
      <c r="C14651" s="3">
        <v>3042</v>
      </c>
      <c r="D14651" s="4">
        <v>27600</v>
      </c>
      <c r="E14651" t="s">
        <v>6491</v>
      </c>
      <c r="F14651" s="4" t="s">
        <v>6363</v>
      </c>
      <c r="G14651" s="5">
        <v>2094</v>
      </c>
      <c r="H14651" s="6">
        <v>0.22015280000000001</v>
      </c>
      <c r="I14651" s="7">
        <v>55.219000000000001</v>
      </c>
      <c r="J14651" s="2">
        <v>62</v>
      </c>
      <c r="K14651">
        <v>1</v>
      </c>
    </row>
    <row r="14652" spans="1:11" x14ac:dyDescent="0.25">
      <c r="A14652">
        <v>92595</v>
      </c>
      <c r="B14652" s="2">
        <v>37.465409999999999</v>
      </c>
      <c r="C14652" s="3">
        <v>31138</v>
      </c>
      <c r="D14652" s="4">
        <v>40140</v>
      </c>
      <c r="E14652" t="s">
        <v>15576</v>
      </c>
      <c r="F14652" s="4" t="s">
        <v>15368</v>
      </c>
      <c r="G14652" s="5">
        <v>19336</v>
      </c>
      <c r="H14652" s="6">
        <v>0.16564960000000001</v>
      </c>
      <c r="I14652" s="7">
        <v>64.635000000000005</v>
      </c>
      <c r="J14652" s="2">
        <v>70</v>
      </c>
      <c r="K14652">
        <v>1</v>
      </c>
    </row>
    <row r="14653" spans="1:11" x14ac:dyDescent="0.25">
      <c r="A14653">
        <v>73726</v>
      </c>
      <c r="B14653" s="2">
        <v>37.460680000000004</v>
      </c>
      <c r="C14653" s="3">
        <v>643</v>
      </c>
      <c r="E14653" t="s">
        <v>13546</v>
      </c>
      <c r="F14653" s="4" t="s">
        <v>13462</v>
      </c>
      <c r="G14653" s="5">
        <v>419</v>
      </c>
      <c r="H14653" s="6">
        <v>0.22380949999999999</v>
      </c>
      <c r="I14653" s="7">
        <v>54.582999999999998</v>
      </c>
    </row>
    <row r="14654" spans="1:11" x14ac:dyDescent="0.25">
      <c r="A14654">
        <v>29690</v>
      </c>
      <c r="B14654" s="2">
        <v>37.457389999999997</v>
      </c>
      <c r="C14654" s="3">
        <v>21127</v>
      </c>
      <c r="D14654" s="4">
        <v>24860</v>
      </c>
      <c r="E14654" t="s">
        <v>6315</v>
      </c>
      <c r="F14654" s="4" t="s">
        <v>6130</v>
      </c>
      <c r="G14654" s="5">
        <v>13326</v>
      </c>
      <c r="H14654" s="6">
        <v>0.2252739</v>
      </c>
      <c r="I14654" s="7">
        <v>54.326999999999998</v>
      </c>
      <c r="J14654" s="2">
        <v>37.5</v>
      </c>
      <c r="K14654">
        <v>2</v>
      </c>
    </row>
    <row r="14655" spans="1:11" x14ac:dyDescent="0.25">
      <c r="A14655">
        <v>44849</v>
      </c>
      <c r="B14655" s="2">
        <v>37.453859999999999</v>
      </c>
      <c r="C14655" s="3">
        <v>2203</v>
      </c>
      <c r="E14655" t="s">
        <v>8619</v>
      </c>
      <c r="F14655" s="4" t="s">
        <v>8295</v>
      </c>
      <c r="G14655" s="5">
        <v>1430</v>
      </c>
      <c r="H14655" s="6">
        <v>0.1572327</v>
      </c>
      <c r="I14655" s="7">
        <v>66.082999999999998</v>
      </c>
      <c r="J14655" s="2">
        <v>39</v>
      </c>
      <c r="K14655">
        <v>1</v>
      </c>
    </row>
    <row r="14656" spans="1:11" x14ac:dyDescent="0.25">
      <c r="A14656">
        <v>4350</v>
      </c>
      <c r="B14656" s="2">
        <v>37.452889999999996</v>
      </c>
      <c r="C14656" s="3">
        <v>3601</v>
      </c>
      <c r="D14656" s="4">
        <v>12300</v>
      </c>
      <c r="E14656" t="s">
        <v>529</v>
      </c>
      <c r="F14656" s="4" t="s">
        <v>701</v>
      </c>
      <c r="G14656" s="5">
        <v>2621</v>
      </c>
      <c r="H14656" s="6">
        <v>0.1671118</v>
      </c>
      <c r="I14656" s="7">
        <v>64.375</v>
      </c>
      <c r="J14656" s="2">
        <v>53.666699999999999</v>
      </c>
      <c r="K14656">
        <v>3</v>
      </c>
    </row>
    <row r="14657" spans="1:12" x14ac:dyDescent="0.25">
      <c r="A14657">
        <v>12760</v>
      </c>
      <c r="B14657" s="2">
        <v>37.452159999999999</v>
      </c>
      <c r="C14657" s="3">
        <v>504</v>
      </c>
      <c r="E14657" t="s">
        <v>2332</v>
      </c>
      <c r="F14657" s="4" t="s">
        <v>1280</v>
      </c>
      <c r="G14657" s="5">
        <v>428</v>
      </c>
      <c r="H14657" s="6">
        <v>0.12587409999999999</v>
      </c>
      <c r="I14657" s="7">
        <v>71.5</v>
      </c>
    </row>
    <row r="14658" spans="1:12" x14ac:dyDescent="0.25">
      <c r="A14658">
        <v>75645</v>
      </c>
      <c r="B14658" s="2">
        <v>37.450380000000003</v>
      </c>
      <c r="C14658" s="3">
        <v>10277</v>
      </c>
      <c r="D14658" s="4">
        <v>30980</v>
      </c>
      <c r="E14658" t="s">
        <v>13834</v>
      </c>
      <c r="F14658" s="4" t="s">
        <v>13752</v>
      </c>
      <c r="G14658" s="5">
        <v>7013</v>
      </c>
      <c r="H14658" s="6">
        <v>0.1569941</v>
      </c>
      <c r="I14658" s="7">
        <v>66.12</v>
      </c>
    </row>
    <row r="14659" spans="1:12" x14ac:dyDescent="0.25">
      <c r="A14659">
        <v>58727</v>
      </c>
      <c r="B14659" s="2">
        <v>37.448659999999997</v>
      </c>
      <c r="C14659" s="3">
        <v>275</v>
      </c>
      <c r="E14659" t="s">
        <v>1585</v>
      </c>
      <c r="F14659" s="4" t="s">
        <v>11069</v>
      </c>
      <c r="G14659" s="5">
        <v>180</v>
      </c>
      <c r="H14659" s="6">
        <v>0.13812150000000001</v>
      </c>
      <c r="I14659" s="7">
        <v>69.375</v>
      </c>
      <c r="J14659" s="2">
        <v>47.5</v>
      </c>
      <c r="K14659">
        <v>2</v>
      </c>
    </row>
    <row r="14660" spans="1:12" x14ac:dyDescent="0.25">
      <c r="A14660">
        <v>3060</v>
      </c>
      <c r="B14660" s="2">
        <v>37.443910000000002</v>
      </c>
      <c r="C14660" s="3">
        <v>29479</v>
      </c>
      <c r="D14660" s="4">
        <v>31700</v>
      </c>
      <c r="E14660" t="s">
        <v>533</v>
      </c>
      <c r="F14660" s="4" t="s">
        <v>520</v>
      </c>
      <c r="G14660" s="5">
        <v>19648</v>
      </c>
      <c r="H14660" s="6">
        <v>0.23915919999999999</v>
      </c>
      <c r="I14660" s="7">
        <v>51.914000000000001</v>
      </c>
      <c r="J14660" s="2">
        <v>46.347799999999999</v>
      </c>
      <c r="K14660">
        <v>23</v>
      </c>
      <c r="L14660" s="2">
        <v>82.2</v>
      </c>
    </row>
    <row r="14661" spans="1:12" x14ac:dyDescent="0.25">
      <c r="A14661">
        <v>45750</v>
      </c>
      <c r="B14661" s="2">
        <v>37.434629999999999</v>
      </c>
      <c r="C14661" s="3">
        <v>27709</v>
      </c>
      <c r="D14661" s="4">
        <v>31930</v>
      </c>
      <c r="E14661" t="s">
        <v>2510</v>
      </c>
      <c r="F14661" s="4" t="s">
        <v>8295</v>
      </c>
      <c r="G14661" s="5">
        <v>19152</v>
      </c>
      <c r="H14661" s="6">
        <v>0.21010860000000001</v>
      </c>
      <c r="I14661" s="7">
        <v>56.933</v>
      </c>
      <c r="J14661" s="2">
        <v>47.75</v>
      </c>
      <c r="K14661">
        <v>8</v>
      </c>
    </row>
    <row r="14662" spans="1:12" x14ac:dyDescent="0.25">
      <c r="A14662">
        <v>78725</v>
      </c>
      <c r="B14662" s="2">
        <v>37.428820000000002</v>
      </c>
      <c r="C14662" s="3">
        <v>7611</v>
      </c>
      <c r="D14662" s="4">
        <v>12420</v>
      </c>
      <c r="E14662" t="s">
        <v>3573</v>
      </c>
      <c r="F14662" s="4" t="s">
        <v>13752</v>
      </c>
      <c r="G14662" s="5">
        <v>5110</v>
      </c>
      <c r="H14662" s="6">
        <v>0.15420739999999999</v>
      </c>
      <c r="I14662" s="7">
        <v>66.590999999999994</v>
      </c>
      <c r="J14662" s="2">
        <v>56.5</v>
      </c>
      <c r="K14662">
        <v>2</v>
      </c>
    </row>
    <row r="14663" spans="1:12" x14ac:dyDescent="0.25">
      <c r="A14663">
        <v>17972</v>
      </c>
      <c r="B14663" s="2">
        <v>37.42577</v>
      </c>
      <c r="C14663" s="3">
        <v>10774</v>
      </c>
      <c r="D14663" s="4">
        <v>39060</v>
      </c>
      <c r="E14663" t="s">
        <v>3935</v>
      </c>
      <c r="F14663" s="4" t="s">
        <v>3003</v>
      </c>
      <c r="G14663" s="5">
        <v>7637</v>
      </c>
      <c r="H14663" s="6">
        <v>0.17441400000000001</v>
      </c>
      <c r="I14663" s="7">
        <v>63.098999999999997</v>
      </c>
    </row>
    <row r="14664" spans="1:12" x14ac:dyDescent="0.25">
      <c r="A14664">
        <v>83440</v>
      </c>
      <c r="B14664" s="2">
        <v>37.420490000000001</v>
      </c>
      <c r="C14664" s="3">
        <v>35731</v>
      </c>
      <c r="D14664" s="4">
        <v>39940</v>
      </c>
      <c r="E14664" t="s">
        <v>14768</v>
      </c>
      <c r="F14664" s="4" t="s">
        <v>14725</v>
      </c>
      <c r="G14664" s="5">
        <v>14414</v>
      </c>
      <c r="H14664" s="6">
        <v>0.3408949</v>
      </c>
      <c r="I14664" s="7">
        <v>34.328000000000003</v>
      </c>
      <c r="J14664" s="2">
        <v>42.416699999999999</v>
      </c>
      <c r="K14664">
        <v>12</v>
      </c>
      <c r="L14664" s="2">
        <v>63.9</v>
      </c>
    </row>
    <row r="14665" spans="1:12" x14ac:dyDescent="0.25">
      <c r="A14665">
        <v>98387</v>
      </c>
      <c r="B14665" s="2">
        <v>37.410339999999998</v>
      </c>
      <c r="C14665" s="3">
        <v>44764</v>
      </c>
      <c r="D14665" s="4">
        <v>42660</v>
      </c>
      <c r="E14665" t="s">
        <v>16430</v>
      </c>
      <c r="F14665" s="4" t="s">
        <v>16344</v>
      </c>
      <c r="G14665" s="5">
        <v>27990</v>
      </c>
      <c r="H14665" s="6">
        <v>0.14047370000000001</v>
      </c>
      <c r="I14665" s="7">
        <v>68.954999999999998</v>
      </c>
      <c r="J14665" s="2">
        <v>49.8</v>
      </c>
      <c r="K14665">
        <v>10</v>
      </c>
      <c r="L14665" s="2">
        <v>92.6</v>
      </c>
    </row>
    <row r="14666" spans="1:12" x14ac:dyDescent="0.25">
      <c r="A14666">
        <v>30273</v>
      </c>
      <c r="B14666" s="2">
        <v>37.401600000000002</v>
      </c>
      <c r="C14666" s="3">
        <v>14029</v>
      </c>
      <c r="D14666" s="4">
        <v>12060</v>
      </c>
      <c r="E14666" t="s">
        <v>6426</v>
      </c>
      <c r="F14666" s="4" t="s">
        <v>6363</v>
      </c>
      <c r="G14666" s="5">
        <v>8550</v>
      </c>
      <c r="H14666" s="6">
        <v>0.24874279999999999</v>
      </c>
      <c r="I14666" s="7">
        <v>50.244999999999997</v>
      </c>
      <c r="J14666" s="2">
        <v>45.5</v>
      </c>
      <c r="K14666">
        <v>2</v>
      </c>
    </row>
    <row r="14667" spans="1:12" x14ac:dyDescent="0.25">
      <c r="A14667">
        <v>18405</v>
      </c>
      <c r="B14667" s="2">
        <v>37.399120000000003</v>
      </c>
      <c r="C14667" s="3">
        <v>2631</v>
      </c>
      <c r="E14667" t="s">
        <v>4047</v>
      </c>
      <c r="F14667" s="4" t="s">
        <v>3003</v>
      </c>
      <c r="G14667" s="5">
        <v>1807</v>
      </c>
      <c r="H14667" s="6">
        <v>0.1355838</v>
      </c>
      <c r="I14667" s="7">
        <v>69.798000000000002</v>
      </c>
    </row>
    <row r="14668" spans="1:12" x14ac:dyDescent="0.25">
      <c r="A14668">
        <v>52531</v>
      </c>
      <c r="B14668" s="2">
        <v>37.397689999999997</v>
      </c>
      <c r="C14668" s="3">
        <v>6066</v>
      </c>
      <c r="E14668" t="s">
        <v>9980</v>
      </c>
      <c r="F14668" s="4" t="s">
        <v>9593</v>
      </c>
      <c r="G14668" s="5">
        <v>4144</v>
      </c>
      <c r="H14668" s="6">
        <v>0.1930036</v>
      </c>
      <c r="I14668" s="7">
        <v>59.868000000000002</v>
      </c>
    </row>
    <row r="14669" spans="1:12" x14ac:dyDescent="0.25">
      <c r="A14669">
        <v>56587</v>
      </c>
      <c r="B14669" s="2">
        <v>37.396430000000002</v>
      </c>
      <c r="C14669" s="3">
        <v>1396</v>
      </c>
      <c r="D14669" s="4">
        <v>22260</v>
      </c>
      <c r="E14669" t="s">
        <v>10802</v>
      </c>
      <c r="F14669" s="4" t="s">
        <v>10428</v>
      </c>
      <c r="G14669" s="5">
        <v>1123</v>
      </c>
      <c r="H14669" s="6">
        <v>0.18788959999999999</v>
      </c>
      <c r="I14669" s="7">
        <v>60.75</v>
      </c>
    </row>
    <row r="14670" spans="1:12" x14ac:dyDescent="0.25">
      <c r="A14670">
        <v>63112</v>
      </c>
      <c r="B14670" s="2">
        <v>37.393070000000002</v>
      </c>
      <c r="C14670" s="3">
        <v>20184</v>
      </c>
      <c r="D14670" s="4">
        <v>41180</v>
      </c>
      <c r="E14670" t="s">
        <v>9297</v>
      </c>
      <c r="F14670" s="4" t="s">
        <v>12102</v>
      </c>
      <c r="G14670" s="5">
        <v>12928</v>
      </c>
      <c r="H14670" s="6">
        <v>0.3235613</v>
      </c>
      <c r="I14670" s="7">
        <v>37.302</v>
      </c>
      <c r="J14670" s="2">
        <v>39.1053</v>
      </c>
      <c r="K14670">
        <v>19</v>
      </c>
      <c r="L14670" s="2">
        <v>45.7</v>
      </c>
    </row>
    <row r="14671" spans="1:12" x14ac:dyDescent="0.25">
      <c r="A14671">
        <v>18660</v>
      </c>
      <c r="B14671" s="2">
        <v>37.389429999999997</v>
      </c>
      <c r="C14671" s="3">
        <v>3178</v>
      </c>
      <c r="D14671" s="4">
        <v>42540</v>
      </c>
      <c r="E14671" t="s">
        <v>4118</v>
      </c>
      <c r="F14671" s="4" t="s">
        <v>3003</v>
      </c>
      <c r="G14671" s="5">
        <v>2288</v>
      </c>
      <c r="H14671" s="6">
        <v>0.1617133</v>
      </c>
      <c r="I14671" s="7">
        <v>65.268000000000001</v>
      </c>
    </row>
    <row r="14672" spans="1:12" x14ac:dyDescent="0.25">
      <c r="A14672">
        <v>59253</v>
      </c>
      <c r="B14672" s="2">
        <v>37.388849999999998</v>
      </c>
      <c r="C14672" s="3">
        <v>137</v>
      </c>
      <c r="E14672" t="s">
        <v>11344</v>
      </c>
      <c r="F14672" s="4" t="s">
        <v>11278</v>
      </c>
      <c r="G14672" s="5">
        <v>118</v>
      </c>
      <c r="H14672" s="6">
        <v>0.2627119</v>
      </c>
      <c r="I14672" s="7">
        <v>47.813000000000002</v>
      </c>
    </row>
    <row r="14673" spans="1:12" x14ac:dyDescent="0.25">
      <c r="A14673">
        <v>31046</v>
      </c>
      <c r="B14673" s="2">
        <v>37.388289999999998</v>
      </c>
      <c r="C14673" s="3">
        <v>2936</v>
      </c>
      <c r="D14673" s="4">
        <v>31420</v>
      </c>
      <c r="E14673" t="s">
        <v>6569</v>
      </c>
      <c r="F14673" s="4" t="s">
        <v>6363</v>
      </c>
      <c r="G14673" s="5">
        <v>2240</v>
      </c>
      <c r="H14673" s="6">
        <v>0.16428570000000001</v>
      </c>
      <c r="I14673" s="7">
        <v>64.820999999999998</v>
      </c>
    </row>
    <row r="14674" spans="1:12" x14ac:dyDescent="0.25">
      <c r="A14674">
        <v>32327</v>
      </c>
      <c r="B14674" s="2">
        <v>37.383099999999999</v>
      </c>
      <c r="C14674" s="3">
        <v>27611</v>
      </c>
      <c r="D14674" s="4">
        <v>45220</v>
      </c>
      <c r="E14674" t="s">
        <v>6506</v>
      </c>
      <c r="F14674" s="4" t="s">
        <v>6689</v>
      </c>
      <c r="G14674" s="5">
        <v>19443</v>
      </c>
      <c r="H14674" s="6">
        <v>0.17188709999999999</v>
      </c>
      <c r="I14674" s="7">
        <v>63.506</v>
      </c>
      <c r="J14674" s="2">
        <v>54.666699999999999</v>
      </c>
      <c r="K14674">
        <v>6</v>
      </c>
    </row>
    <row r="14675" spans="1:12" x14ac:dyDescent="0.25">
      <c r="A14675">
        <v>55338</v>
      </c>
      <c r="B14675" s="2">
        <v>37.378279999999997</v>
      </c>
      <c r="C14675" s="3">
        <v>1019</v>
      </c>
      <c r="D14675" s="4">
        <v>33460</v>
      </c>
      <c r="E14675" t="s">
        <v>10480</v>
      </c>
      <c r="F14675" s="4" t="s">
        <v>10428</v>
      </c>
      <c r="G14675" s="5">
        <v>685</v>
      </c>
      <c r="H14675" s="6">
        <v>0.1343066</v>
      </c>
      <c r="I14675" s="7">
        <v>70</v>
      </c>
    </row>
    <row r="14676" spans="1:12" x14ac:dyDescent="0.25">
      <c r="A14676">
        <v>75603</v>
      </c>
      <c r="B14676" s="2">
        <v>37.377110000000002</v>
      </c>
      <c r="C14676" s="3">
        <v>5741</v>
      </c>
      <c r="D14676" s="4">
        <v>30980</v>
      </c>
      <c r="E14676" t="s">
        <v>11823</v>
      </c>
      <c r="F14676" s="4" t="s">
        <v>13752</v>
      </c>
      <c r="G14676" s="5">
        <v>4203</v>
      </c>
      <c r="H14676" s="6">
        <v>0.18843679999999999</v>
      </c>
      <c r="I14676" s="7">
        <v>60.642000000000003</v>
      </c>
      <c r="J14676" s="2">
        <v>56</v>
      </c>
      <c r="K14676">
        <v>1</v>
      </c>
    </row>
    <row r="14677" spans="1:12" x14ac:dyDescent="0.25">
      <c r="A14677">
        <v>59339</v>
      </c>
      <c r="B14677" s="2">
        <v>37.376080000000002</v>
      </c>
      <c r="C14677" s="3">
        <v>159</v>
      </c>
      <c r="E14677" t="s">
        <v>11362</v>
      </c>
      <c r="F14677" s="4" t="s">
        <v>11278</v>
      </c>
      <c r="G14677" s="5">
        <v>122</v>
      </c>
      <c r="H14677" s="6">
        <v>0.18852459999999999</v>
      </c>
      <c r="I14677" s="7">
        <v>60.625</v>
      </c>
    </row>
    <row r="14678" spans="1:12" x14ac:dyDescent="0.25">
      <c r="A14678">
        <v>51454</v>
      </c>
      <c r="B14678" s="2">
        <v>37.375810000000001</v>
      </c>
      <c r="C14678" s="3">
        <v>1345</v>
      </c>
      <c r="E14678" t="s">
        <v>8829</v>
      </c>
      <c r="F14678" s="4" t="s">
        <v>9593</v>
      </c>
      <c r="G14678" s="5">
        <v>995</v>
      </c>
      <c r="H14678" s="6">
        <v>0.1306533</v>
      </c>
      <c r="I14678" s="7">
        <v>70.625</v>
      </c>
      <c r="J14678" s="2">
        <v>33</v>
      </c>
      <c r="K14678">
        <v>1</v>
      </c>
    </row>
    <row r="14679" spans="1:12" x14ac:dyDescent="0.25">
      <c r="A14679">
        <v>27016</v>
      </c>
      <c r="B14679" s="2">
        <v>37.375259999999997</v>
      </c>
      <c r="C14679" s="3">
        <v>1771</v>
      </c>
      <c r="D14679" s="4">
        <v>49180</v>
      </c>
      <c r="E14679" t="s">
        <v>551</v>
      </c>
      <c r="F14679" s="4" t="s">
        <v>5642</v>
      </c>
      <c r="G14679" s="5">
        <v>1312</v>
      </c>
      <c r="H14679" s="6">
        <v>0.19588420000000001</v>
      </c>
      <c r="I14679" s="7">
        <v>59.351999999999997</v>
      </c>
    </row>
    <row r="14680" spans="1:12" x14ac:dyDescent="0.25">
      <c r="A14680">
        <v>42156</v>
      </c>
      <c r="B14680" s="2">
        <v>37.37491</v>
      </c>
      <c r="C14680" s="3">
        <v>173</v>
      </c>
      <c r="D14680" s="4">
        <v>23980</v>
      </c>
      <c r="E14680" t="s">
        <v>8205</v>
      </c>
      <c r="F14680" s="4" t="s">
        <v>7883</v>
      </c>
      <c r="G14680" s="5">
        <v>143</v>
      </c>
      <c r="H14680" s="6">
        <v>0.25</v>
      </c>
      <c r="I14680" s="7">
        <v>50</v>
      </c>
    </row>
    <row r="14681" spans="1:12" x14ac:dyDescent="0.25">
      <c r="A14681">
        <v>98349</v>
      </c>
      <c r="B14681" s="2">
        <v>37.374139999999997</v>
      </c>
      <c r="C14681" s="3">
        <v>4414</v>
      </c>
      <c r="D14681" s="4">
        <v>42660</v>
      </c>
      <c r="E14681" t="s">
        <v>16411</v>
      </c>
      <c r="F14681" s="4" t="s">
        <v>16344</v>
      </c>
      <c r="G14681" s="5">
        <v>3076</v>
      </c>
      <c r="H14681" s="6">
        <v>0.2222944</v>
      </c>
      <c r="I14681" s="7">
        <v>54.786000000000001</v>
      </c>
      <c r="J14681" s="2">
        <v>38.5</v>
      </c>
      <c r="K14681">
        <v>4</v>
      </c>
    </row>
    <row r="14682" spans="1:12" x14ac:dyDescent="0.25">
      <c r="A14682">
        <v>14710</v>
      </c>
      <c r="B14682" s="2">
        <v>37.37283</v>
      </c>
      <c r="C14682" s="3">
        <v>3358</v>
      </c>
      <c r="D14682" s="4">
        <v>27460</v>
      </c>
      <c r="E14682" t="s">
        <v>2904</v>
      </c>
      <c r="F14682" s="4" t="s">
        <v>1280</v>
      </c>
      <c r="G14682" s="5">
        <v>2403</v>
      </c>
      <c r="H14682" s="6">
        <v>0.18684980000000001</v>
      </c>
      <c r="I14682" s="7">
        <v>60.908999999999999</v>
      </c>
      <c r="J14682" s="2">
        <v>45.5</v>
      </c>
      <c r="K14682">
        <v>4</v>
      </c>
    </row>
    <row r="14683" spans="1:12" x14ac:dyDescent="0.25">
      <c r="A14683">
        <v>91406</v>
      </c>
      <c r="B14683" s="2">
        <v>37.363849999999999</v>
      </c>
      <c r="C14683" s="3">
        <v>53527</v>
      </c>
      <c r="D14683" s="4">
        <v>31080</v>
      </c>
      <c r="E14683" t="s">
        <v>15436</v>
      </c>
      <c r="F14683" s="4" t="s">
        <v>15368</v>
      </c>
      <c r="G14683" s="5">
        <v>35132</v>
      </c>
      <c r="H14683" s="6">
        <v>0.22995470000000001</v>
      </c>
      <c r="I14683" s="7">
        <v>53.46</v>
      </c>
      <c r="J14683" s="2">
        <v>36.636400000000002</v>
      </c>
      <c r="K14683">
        <v>11</v>
      </c>
      <c r="L14683" s="2">
        <v>31.4</v>
      </c>
    </row>
    <row r="14684" spans="1:12" x14ac:dyDescent="0.25">
      <c r="A14684">
        <v>50568</v>
      </c>
      <c r="B14684" s="2">
        <v>37.355170000000001</v>
      </c>
      <c r="C14684" s="3">
        <v>1705</v>
      </c>
      <c r="D14684" s="4">
        <v>44740</v>
      </c>
      <c r="E14684" t="s">
        <v>3164</v>
      </c>
      <c r="F14684" s="4" t="s">
        <v>9593</v>
      </c>
      <c r="G14684" s="5">
        <v>1116</v>
      </c>
      <c r="H14684" s="6">
        <v>0.18369179999999999</v>
      </c>
      <c r="I14684" s="7">
        <v>61.438000000000002</v>
      </c>
      <c r="J14684" s="2">
        <v>61.5</v>
      </c>
      <c r="K14684">
        <v>2</v>
      </c>
    </row>
    <row r="14685" spans="1:12" x14ac:dyDescent="0.25">
      <c r="A14685">
        <v>43515</v>
      </c>
      <c r="B14685" s="2">
        <v>37.353589999999997</v>
      </c>
      <c r="C14685" s="3">
        <v>8248</v>
      </c>
      <c r="D14685" s="4">
        <v>45780</v>
      </c>
      <c r="E14685" t="s">
        <v>3773</v>
      </c>
      <c r="F14685" s="4" t="s">
        <v>8295</v>
      </c>
      <c r="G14685" s="5">
        <v>5484</v>
      </c>
      <c r="H14685" s="6">
        <v>0.1823487</v>
      </c>
      <c r="I14685" s="7">
        <v>61.667000000000002</v>
      </c>
      <c r="J14685" s="2">
        <v>59</v>
      </c>
      <c r="K14685">
        <v>2</v>
      </c>
    </row>
    <row r="14686" spans="1:12" x14ac:dyDescent="0.25">
      <c r="A14686">
        <v>17889</v>
      </c>
      <c r="B14686" s="2">
        <v>37.351840000000003</v>
      </c>
      <c r="C14686" s="3">
        <v>2676</v>
      </c>
      <c r="D14686" s="4">
        <v>30260</v>
      </c>
      <c r="E14686" t="s">
        <v>3905</v>
      </c>
      <c r="F14686" s="4" t="s">
        <v>3003</v>
      </c>
      <c r="G14686" s="5">
        <v>1819</v>
      </c>
      <c r="H14686" s="6">
        <v>0.2281473</v>
      </c>
      <c r="I14686" s="7">
        <v>53.75</v>
      </c>
      <c r="J14686" s="2">
        <v>61</v>
      </c>
      <c r="K14686">
        <v>2</v>
      </c>
    </row>
    <row r="14687" spans="1:12" x14ac:dyDescent="0.25">
      <c r="A14687">
        <v>56043</v>
      </c>
      <c r="B14687" s="2">
        <v>37.351320000000001</v>
      </c>
      <c r="C14687" s="3">
        <v>500</v>
      </c>
      <c r="D14687" s="4">
        <v>10660</v>
      </c>
      <c r="E14687" t="s">
        <v>10376</v>
      </c>
      <c r="F14687" s="4" t="s">
        <v>10428</v>
      </c>
      <c r="G14687" s="5">
        <v>368</v>
      </c>
      <c r="H14687" s="6">
        <v>0.1521739</v>
      </c>
      <c r="I14687" s="7">
        <v>66.875</v>
      </c>
      <c r="J14687" s="2">
        <v>75</v>
      </c>
      <c r="K14687">
        <v>1</v>
      </c>
    </row>
    <row r="14688" spans="1:12" x14ac:dyDescent="0.25">
      <c r="A14688">
        <v>47613</v>
      </c>
      <c r="B14688" s="2">
        <v>37.350810000000003</v>
      </c>
      <c r="C14688" s="3">
        <v>2566</v>
      </c>
      <c r="D14688" s="4">
        <v>21780</v>
      </c>
      <c r="E14688" t="s">
        <v>9048</v>
      </c>
      <c r="F14688" s="4" t="s">
        <v>8800</v>
      </c>
      <c r="G14688" s="5">
        <v>1746</v>
      </c>
      <c r="H14688" s="6">
        <v>0.1557847</v>
      </c>
      <c r="I14688" s="7">
        <v>66.25</v>
      </c>
      <c r="J14688" s="2">
        <v>53</v>
      </c>
      <c r="K14688">
        <v>1</v>
      </c>
    </row>
    <row r="14689" spans="1:12" x14ac:dyDescent="0.25">
      <c r="A14689">
        <v>41092</v>
      </c>
      <c r="B14689" s="2">
        <v>37.349870000000003</v>
      </c>
      <c r="C14689" s="3">
        <v>3473</v>
      </c>
      <c r="D14689" s="4">
        <v>17140</v>
      </c>
      <c r="E14689" t="s">
        <v>1370</v>
      </c>
      <c r="F14689" s="4" t="s">
        <v>7883</v>
      </c>
      <c r="G14689" s="5">
        <v>2198</v>
      </c>
      <c r="H14689" s="6">
        <v>0.17962710000000001</v>
      </c>
      <c r="I14689" s="7">
        <v>62.128</v>
      </c>
      <c r="J14689" s="2">
        <v>51</v>
      </c>
      <c r="K14689">
        <v>1</v>
      </c>
    </row>
    <row r="14690" spans="1:12" x14ac:dyDescent="0.25">
      <c r="A14690">
        <v>98396</v>
      </c>
      <c r="B14690" s="2">
        <v>37.349240000000002</v>
      </c>
      <c r="C14690" s="3">
        <v>612</v>
      </c>
      <c r="D14690" s="4">
        <v>42660</v>
      </c>
      <c r="E14690" t="s">
        <v>16434</v>
      </c>
      <c r="F14690" s="4" t="s">
        <v>16344</v>
      </c>
      <c r="G14690" s="5">
        <v>416</v>
      </c>
      <c r="H14690" s="6">
        <v>0.1177885</v>
      </c>
      <c r="I14690" s="7">
        <v>72.813000000000002</v>
      </c>
    </row>
    <row r="14691" spans="1:12" x14ac:dyDescent="0.25">
      <c r="A14691">
        <v>58431</v>
      </c>
      <c r="B14691" s="2">
        <v>37.349119999999999</v>
      </c>
      <c r="C14691" s="3">
        <v>118</v>
      </c>
      <c r="E14691" t="s">
        <v>11165</v>
      </c>
      <c r="F14691" s="4" t="s">
        <v>11069</v>
      </c>
      <c r="G14691" s="5">
        <v>98</v>
      </c>
      <c r="H14691" s="6">
        <v>0.19191920000000001</v>
      </c>
      <c r="I14691" s="7">
        <v>60</v>
      </c>
    </row>
    <row r="14692" spans="1:12" x14ac:dyDescent="0.25">
      <c r="A14692">
        <v>43532</v>
      </c>
      <c r="B14692" s="2">
        <v>37.348460000000003</v>
      </c>
      <c r="C14692" s="3">
        <v>4202</v>
      </c>
      <c r="E14692" t="s">
        <v>8400</v>
      </c>
      <c r="F14692" s="4" t="s">
        <v>8295</v>
      </c>
      <c r="G14692" s="5">
        <v>2661</v>
      </c>
      <c r="H14692" s="6">
        <v>0.1284748</v>
      </c>
      <c r="I14692" s="7">
        <v>70.962000000000003</v>
      </c>
      <c r="J14692" s="2">
        <v>53</v>
      </c>
      <c r="K14692">
        <v>1</v>
      </c>
    </row>
    <row r="14693" spans="1:12" x14ac:dyDescent="0.25">
      <c r="A14693">
        <v>38575</v>
      </c>
      <c r="B14693" s="2">
        <v>37.347630000000002</v>
      </c>
      <c r="C14693" s="3">
        <v>1218</v>
      </c>
      <c r="E14693" t="s">
        <v>7624</v>
      </c>
      <c r="F14693" s="4" t="s">
        <v>7348</v>
      </c>
      <c r="G14693" s="5">
        <v>810</v>
      </c>
      <c r="H14693" s="6">
        <v>0.2135803</v>
      </c>
      <c r="I14693" s="7">
        <v>56.25</v>
      </c>
    </row>
    <row r="14694" spans="1:12" x14ac:dyDescent="0.25">
      <c r="A14694">
        <v>50525</v>
      </c>
      <c r="B14694" s="2">
        <v>37.346890000000002</v>
      </c>
      <c r="C14694" s="3">
        <v>3413</v>
      </c>
      <c r="E14694" t="s">
        <v>3442</v>
      </c>
      <c r="F14694" s="4" t="s">
        <v>9593</v>
      </c>
      <c r="G14694" s="5">
        <v>2259</v>
      </c>
      <c r="H14694" s="6">
        <v>0.2155821</v>
      </c>
      <c r="I14694" s="7">
        <v>55.902999999999999</v>
      </c>
      <c r="J14694" s="2">
        <v>56</v>
      </c>
      <c r="K14694">
        <v>2</v>
      </c>
    </row>
    <row r="14695" spans="1:12" x14ac:dyDescent="0.25">
      <c r="A14695">
        <v>29935</v>
      </c>
      <c r="B14695" s="2">
        <v>37.34581</v>
      </c>
      <c r="C14695" s="3">
        <v>3125</v>
      </c>
      <c r="D14695" s="4">
        <v>25940</v>
      </c>
      <c r="E14695" t="s">
        <v>3715</v>
      </c>
      <c r="F14695" s="4" t="s">
        <v>6130</v>
      </c>
      <c r="G14695" s="5">
        <v>2252</v>
      </c>
      <c r="H14695" s="6">
        <v>0.2415631</v>
      </c>
      <c r="I14695" s="7">
        <v>51.412999999999997</v>
      </c>
    </row>
    <row r="14696" spans="1:12" x14ac:dyDescent="0.25">
      <c r="A14696">
        <v>67008</v>
      </c>
      <c r="B14696" s="2">
        <v>37.345190000000002</v>
      </c>
      <c r="C14696" s="3">
        <v>517</v>
      </c>
      <c r="D14696" s="4">
        <v>11680</v>
      </c>
      <c r="E14696" t="s">
        <v>2948</v>
      </c>
      <c r="F14696" s="4" t="s">
        <v>12494</v>
      </c>
      <c r="G14696" s="5">
        <v>351</v>
      </c>
      <c r="H14696" s="6">
        <v>0.2678063</v>
      </c>
      <c r="I14696" s="7">
        <v>46.875</v>
      </c>
    </row>
    <row r="14697" spans="1:12" x14ac:dyDescent="0.25">
      <c r="A14697">
        <v>59745</v>
      </c>
      <c r="B14697" s="2">
        <v>37.345080000000003</v>
      </c>
      <c r="C14697" s="3">
        <v>136</v>
      </c>
      <c r="E14697" t="s">
        <v>6307</v>
      </c>
      <c r="F14697" s="4" t="s">
        <v>11278</v>
      </c>
      <c r="G14697" s="5">
        <v>96</v>
      </c>
      <c r="H14697" s="6">
        <v>0.34375</v>
      </c>
      <c r="I14697" s="7">
        <v>33.75</v>
      </c>
    </row>
    <row r="14698" spans="1:12" x14ac:dyDescent="0.25">
      <c r="A14698">
        <v>54475</v>
      </c>
      <c r="B14698" s="2">
        <v>37.344790000000003</v>
      </c>
      <c r="C14698" s="3">
        <v>1644</v>
      </c>
      <c r="D14698" s="4">
        <v>49220</v>
      </c>
      <c r="E14698" t="s">
        <v>8382</v>
      </c>
      <c r="F14698" s="4" t="s">
        <v>10031</v>
      </c>
      <c r="G14698" s="5">
        <v>1128</v>
      </c>
      <c r="H14698" s="6">
        <v>0.13209219999999999</v>
      </c>
      <c r="I14698" s="7">
        <v>70.322999999999993</v>
      </c>
    </row>
    <row r="14699" spans="1:12" x14ac:dyDescent="0.25">
      <c r="A14699">
        <v>72587</v>
      </c>
      <c r="B14699" s="2">
        <v>37.344470000000001</v>
      </c>
      <c r="C14699" s="3">
        <v>167</v>
      </c>
      <c r="E14699" t="s">
        <v>13396</v>
      </c>
      <c r="F14699" s="4" t="s">
        <v>13183</v>
      </c>
      <c r="G14699" s="5">
        <v>167</v>
      </c>
      <c r="H14699" s="6">
        <v>5.3571399999999998E-2</v>
      </c>
      <c r="I14699" s="7">
        <v>83.888999999999996</v>
      </c>
    </row>
    <row r="14700" spans="1:12" x14ac:dyDescent="0.25">
      <c r="A14700">
        <v>41033</v>
      </c>
      <c r="B14700" s="2">
        <v>37.344119999999997</v>
      </c>
      <c r="C14700" s="3">
        <v>2046</v>
      </c>
      <c r="D14700" s="4">
        <v>17140</v>
      </c>
      <c r="E14700" t="s">
        <v>8012</v>
      </c>
      <c r="F14700" s="4" t="s">
        <v>7883</v>
      </c>
      <c r="G14700" s="5">
        <v>1324</v>
      </c>
      <c r="H14700" s="6">
        <v>0.16087609999999999</v>
      </c>
      <c r="I14700" s="7">
        <v>65.344999999999999</v>
      </c>
    </row>
    <row r="14701" spans="1:12" x14ac:dyDescent="0.25">
      <c r="A14701">
        <v>71235</v>
      </c>
      <c r="B14701" s="2">
        <v>37.3431</v>
      </c>
      <c r="C14701" s="3">
        <v>4326</v>
      </c>
      <c r="D14701" s="4">
        <v>40820</v>
      </c>
      <c r="E14701" t="s">
        <v>13122</v>
      </c>
      <c r="F14701" s="4" t="s">
        <v>12927</v>
      </c>
      <c r="G14701" s="5">
        <v>2950</v>
      </c>
      <c r="H14701" s="6">
        <v>0.23118639999999999</v>
      </c>
      <c r="I14701" s="7">
        <v>53.194000000000003</v>
      </c>
    </row>
    <row r="14702" spans="1:12" x14ac:dyDescent="0.25">
      <c r="A14702">
        <v>98802</v>
      </c>
      <c r="B14702" s="2">
        <v>37.337829999999997</v>
      </c>
      <c r="C14702" s="3">
        <v>28672</v>
      </c>
      <c r="D14702" s="4">
        <v>48300</v>
      </c>
      <c r="E14702" t="s">
        <v>16497</v>
      </c>
      <c r="F14702" s="4" t="s">
        <v>16344</v>
      </c>
      <c r="G14702" s="5">
        <v>19069</v>
      </c>
      <c r="H14702" s="6">
        <v>0.19570000000000001</v>
      </c>
      <c r="I14702" s="7">
        <v>59.325000000000003</v>
      </c>
      <c r="J14702" s="2">
        <v>44.8</v>
      </c>
      <c r="K14702">
        <v>10</v>
      </c>
      <c r="L14702" s="2">
        <v>75.900000000000006</v>
      </c>
    </row>
    <row r="14703" spans="1:12" x14ac:dyDescent="0.25">
      <c r="A14703">
        <v>4653</v>
      </c>
      <c r="B14703" s="2">
        <v>37.333170000000003</v>
      </c>
      <c r="C14703" s="3">
        <v>483</v>
      </c>
      <c r="E14703" t="s">
        <v>914</v>
      </c>
      <c r="F14703" s="4" t="s">
        <v>701</v>
      </c>
      <c r="G14703" s="5">
        <v>386</v>
      </c>
      <c r="H14703" s="6">
        <v>0.27979280000000001</v>
      </c>
      <c r="I14703" s="7">
        <v>44.792000000000002</v>
      </c>
      <c r="J14703" s="2">
        <v>7</v>
      </c>
      <c r="K14703">
        <v>1</v>
      </c>
    </row>
    <row r="14704" spans="1:12" x14ac:dyDescent="0.25">
      <c r="A14704">
        <v>46737</v>
      </c>
      <c r="B14704" s="2">
        <v>37.33182</v>
      </c>
      <c r="C14704" s="3">
        <v>7260</v>
      </c>
      <c r="D14704" s="4">
        <v>11420</v>
      </c>
      <c r="E14704" t="s">
        <v>525</v>
      </c>
      <c r="F14704" s="4" t="s">
        <v>8800</v>
      </c>
      <c r="G14704" s="5">
        <v>5248</v>
      </c>
      <c r="H14704" s="6">
        <v>0.1920732</v>
      </c>
      <c r="I14704" s="7">
        <v>59.945999999999998</v>
      </c>
      <c r="J14704" s="2">
        <v>51.333300000000001</v>
      </c>
      <c r="K14704">
        <v>3</v>
      </c>
    </row>
    <row r="14705" spans="1:12" x14ac:dyDescent="0.25">
      <c r="A14705">
        <v>98244</v>
      </c>
      <c r="B14705" s="2">
        <v>37.330030000000001</v>
      </c>
      <c r="C14705" s="3">
        <v>2911</v>
      </c>
      <c r="D14705" s="4">
        <v>13380</v>
      </c>
      <c r="E14705" t="s">
        <v>15269</v>
      </c>
      <c r="F14705" s="4" t="s">
        <v>16344</v>
      </c>
      <c r="G14705" s="5">
        <v>2227</v>
      </c>
      <c r="H14705" s="6">
        <v>0.21454219999999999</v>
      </c>
      <c r="I14705" s="7">
        <v>56.063000000000002</v>
      </c>
      <c r="J14705" s="2">
        <v>49.5</v>
      </c>
      <c r="K14705">
        <v>2</v>
      </c>
    </row>
    <row r="14706" spans="1:12" x14ac:dyDescent="0.25">
      <c r="A14706">
        <v>16223</v>
      </c>
      <c r="B14706" s="2">
        <v>37.329479999999997</v>
      </c>
      <c r="C14706" s="3">
        <v>136</v>
      </c>
      <c r="D14706" s="4">
        <v>38300</v>
      </c>
      <c r="E14706" t="s">
        <v>3445</v>
      </c>
      <c r="F14706" s="4" t="s">
        <v>3003</v>
      </c>
      <c r="G14706" s="5">
        <v>97</v>
      </c>
      <c r="H14706" s="6">
        <v>0.1020408</v>
      </c>
      <c r="I14706" s="7">
        <v>75.5</v>
      </c>
    </row>
    <row r="14707" spans="1:12" x14ac:dyDescent="0.25">
      <c r="A14707">
        <v>88056</v>
      </c>
      <c r="B14707" s="2">
        <v>37.329410000000003</v>
      </c>
      <c r="C14707" s="3">
        <v>194</v>
      </c>
      <c r="E14707" t="s">
        <v>15280</v>
      </c>
      <c r="F14707" s="4" t="s">
        <v>15124</v>
      </c>
      <c r="G14707" s="5">
        <v>145</v>
      </c>
      <c r="H14707" s="6">
        <v>0.32191779999999998</v>
      </c>
      <c r="I14707" s="7">
        <v>37.5</v>
      </c>
    </row>
    <row r="14708" spans="1:12" x14ac:dyDescent="0.25">
      <c r="A14708">
        <v>46544</v>
      </c>
      <c r="B14708" s="2">
        <v>37.3245</v>
      </c>
      <c r="C14708" s="3">
        <v>31216</v>
      </c>
      <c r="D14708" s="4">
        <v>43780</v>
      </c>
      <c r="E14708" t="s">
        <v>8876</v>
      </c>
      <c r="F14708" s="4" t="s">
        <v>8800</v>
      </c>
      <c r="G14708" s="5">
        <v>20358</v>
      </c>
      <c r="H14708" s="6">
        <v>0.23296819999999999</v>
      </c>
      <c r="I14708" s="7">
        <v>52.871000000000002</v>
      </c>
      <c r="J14708" s="2">
        <v>53.8095</v>
      </c>
      <c r="K14708">
        <v>21</v>
      </c>
      <c r="L14708" s="2">
        <v>98.2</v>
      </c>
    </row>
    <row r="14709" spans="1:12" x14ac:dyDescent="0.25">
      <c r="A14709">
        <v>50054</v>
      </c>
      <c r="B14709" s="2">
        <v>37.319139999999997</v>
      </c>
      <c r="C14709" s="3">
        <v>3255</v>
      </c>
      <c r="D14709" s="4">
        <v>35500</v>
      </c>
      <c r="E14709" t="s">
        <v>5675</v>
      </c>
      <c r="F14709" s="4" t="s">
        <v>9593</v>
      </c>
      <c r="G14709" s="5">
        <v>2062</v>
      </c>
      <c r="H14709" s="6">
        <v>0.1454193</v>
      </c>
      <c r="I14709" s="7">
        <v>68</v>
      </c>
      <c r="J14709" s="2">
        <v>18</v>
      </c>
      <c r="K14709">
        <v>1</v>
      </c>
    </row>
    <row r="14710" spans="1:12" x14ac:dyDescent="0.25">
      <c r="A14710">
        <v>63390</v>
      </c>
      <c r="B14710" s="2">
        <v>37.316899999999997</v>
      </c>
      <c r="C14710" s="3">
        <v>10713</v>
      </c>
      <c r="D14710" s="4">
        <v>41180</v>
      </c>
      <c r="E14710" t="s">
        <v>12147</v>
      </c>
      <c r="F14710" s="4" t="s">
        <v>12102</v>
      </c>
      <c r="G14710" s="5">
        <v>7313</v>
      </c>
      <c r="H14710" s="6">
        <v>0.16723640000000001</v>
      </c>
      <c r="I14710" s="7">
        <v>64.228999999999999</v>
      </c>
      <c r="J14710" s="2">
        <v>50.5</v>
      </c>
      <c r="K14710">
        <v>2</v>
      </c>
    </row>
    <row r="14711" spans="1:12" x14ac:dyDescent="0.25">
      <c r="A14711">
        <v>15637</v>
      </c>
      <c r="B14711" s="2">
        <v>37.314819999999997</v>
      </c>
      <c r="C14711" s="3">
        <v>2003</v>
      </c>
      <c r="D14711" s="4">
        <v>38300</v>
      </c>
      <c r="E14711" t="s">
        <v>3228</v>
      </c>
      <c r="F14711" s="4" t="s">
        <v>3003</v>
      </c>
      <c r="G14711" s="5">
        <v>1358</v>
      </c>
      <c r="H14711" s="6">
        <v>0.19941130000000001</v>
      </c>
      <c r="I14711" s="7">
        <v>58.667000000000002</v>
      </c>
    </row>
    <row r="14712" spans="1:12" x14ac:dyDescent="0.25">
      <c r="A14712">
        <v>52169</v>
      </c>
      <c r="B14712" s="2">
        <v>37.314430000000002</v>
      </c>
      <c r="C14712" s="3">
        <v>495</v>
      </c>
      <c r="E14712" t="s">
        <v>9934</v>
      </c>
      <c r="F14712" s="4" t="s">
        <v>9593</v>
      </c>
      <c r="G14712" s="5">
        <v>293</v>
      </c>
      <c r="H14712" s="6">
        <v>0.23208190000000001</v>
      </c>
      <c r="I14712" s="7">
        <v>53.021000000000001</v>
      </c>
    </row>
    <row r="14713" spans="1:12" x14ac:dyDescent="0.25">
      <c r="A14713">
        <v>93291</v>
      </c>
      <c r="B14713" s="2">
        <v>37.306719999999999</v>
      </c>
      <c r="C14713" s="3">
        <v>54898</v>
      </c>
      <c r="D14713" s="4">
        <v>47300</v>
      </c>
      <c r="E14713" t="s">
        <v>15652</v>
      </c>
      <c r="F14713" s="4" t="s">
        <v>15368</v>
      </c>
      <c r="G14713" s="5">
        <v>31916</v>
      </c>
      <c r="H14713" s="6">
        <v>0.22987750000000001</v>
      </c>
      <c r="I14713" s="7">
        <v>53.4</v>
      </c>
      <c r="J14713" s="2">
        <v>43.8</v>
      </c>
      <c r="K14713">
        <v>5</v>
      </c>
    </row>
    <row r="14714" spans="1:12" x14ac:dyDescent="0.25">
      <c r="A14714">
        <v>89061</v>
      </c>
      <c r="B14714" s="2">
        <v>37.298139999999997</v>
      </c>
      <c r="C14714" s="3">
        <v>4938</v>
      </c>
      <c r="D14714" s="4">
        <v>37220</v>
      </c>
      <c r="E14714" t="s">
        <v>15336</v>
      </c>
      <c r="F14714" s="4" t="s">
        <v>15318</v>
      </c>
      <c r="G14714" s="5">
        <v>3937</v>
      </c>
      <c r="H14714" s="6">
        <v>0.17927879999999999</v>
      </c>
      <c r="I14714" s="7">
        <v>62.139000000000003</v>
      </c>
    </row>
    <row r="14715" spans="1:12" x14ac:dyDescent="0.25">
      <c r="A14715">
        <v>16061</v>
      </c>
      <c r="B14715" s="2">
        <v>37.296729999999997</v>
      </c>
      <c r="C14715" s="3">
        <v>2667</v>
      </c>
      <c r="D14715" s="4">
        <v>38300</v>
      </c>
      <c r="E14715" t="s">
        <v>3405</v>
      </c>
      <c r="F14715" s="4" t="s">
        <v>3003</v>
      </c>
      <c r="G14715" s="5">
        <v>1955</v>
      </c>
      <c r="H14715" s="6">
        <v>0.1626599</v>
      </c>
      <c r="I14715" s="7">
        <v>65</v>
      </c>
    </row>
    <row r="14716" spans="1:12" x14ac:dyDescent="0.25">
      <c r="A14716">
        <v>6332</v>
      </c>
      <c r="B14716" s="2">
        <v>37.29618</v>
      </c>
      <c r="C14716" s="3">
        <v>444</v>
      </c>
      <c r="D14716" s="4">
        <v>49340</v>
      </c>
      <c r="E14716" t="s">
        <v>1259</v>
      </c>
      <c r="F14716" s="4" t="s">
        <v>1198</v>
      </c>
      <c r="G14716" s="5">
        <v>344</v>
      </c>
      <c r="H14716" s="6">
        <v>7.26744E-2</v>
      </c>
      <c r="I14716" s="7">
        <v>80.55</v>
      </c>
    </row>
    <row r="14717" spans="1:12" x14ac:dyDescent="0.25">
      <c r="A14717">
        <v>56118</v>
      </c>
      <c r="B14717" s="2">
        <v>37.296030000000002</v>
      </c>
      <c r="C14717" s="3">
        <v>419</v>
      </c>
      <c r="E14717" t="s">
        <v>10633</v>
      </c>
      <c r="F14717" s="4" t="s">
        <v>10428</v>
      </c>
      <c r="G14717" s="5">
        <v>268</v>
      </c>
      <c r="H14717" s="6">
        <v>0.13805970000000001</v>
      </c>
      <c r="I14717" s="7">
        <v>69.25</v>
      </c>
    </row>
    <row r="14718" spans="1:12" x14ac:dyDescent="0.25">
      <c r="A14718">
        <v>70814</v>
      </c>
      <c r="B14718" s="2">
        <v>37.293579999999999</v>
      </c>
      <c r="C14718" s="3">
        <v>15937</v>
      </c>
      <c r="D14718" s="4">
        <v>12940</v>
      </c>
      <c r="E14718" t="s">
        <v>13089</v>
      </c>
      <c r="F14718" s="4" t="s">
        <v>12927</v>
      </c>
      <c r="G14718" s="5">
        <v>9993</v>
      </c>
      <c r="H14718" s="6">
        <v>0.2179526</v>
      </c>
      <c r="I14718" s="7">
        <v>55.439</v>
      </c>
      <c r="J14718" s="2">
        <v>36.333300000000001</v>
      </c>
      <c r="K14718">
        <v>3</v>
      </c>
    </row>
    <row r="14719" spans="1:12" x14ac:dyDescent="0.25">
      <c r="A14719">
        <v>61335</v>
      </c>
      <c r="B14719" s="2">
        <v>37.291080000000001</v>
      </c>
      <c r="C14719" s="3">
        <v>570</v>
      </c>
      <c r="D14719" s="4">
        <v>36860</v>
      </c>
      <c r="E14719" t="s">
        <v>11717</v>
      </c>
      <c r="F14719" s="4" t="s">
        <v>11490</v>
      </c>
      <c r="G14719" s="5">
        <v>439</v>
      </c>
      <c r="H14719" s="6">
        <v>0.125</v>
      </c>
      <c r="I14719" s="7">
        <v>71.5</v>
      </c>
    </row>
    <row r="14720" spans="1:12" x14ac:dyDescent="0.25">
      <c r="A14720">
        <v>18845</v>
      </c>
      <c r="B14720" s="2">
        <v>37.29092</v>
      </c>
      <c r="C14720" s="3">
        <v>324</v>
      </c>
      <c r="D14720" s="4">
        <v>42380</v>
      </c>
      <c r="E14720" t="s">
        <v>4140</v>
      </c>
      <c r="F14720" s="4" t="s">
        <v>3003</v>
      </c>
      <c r="G14720" s="5">
        <v>241</v>
      </c>
      <c r="H14720" s="6">
        <v>0.16115699999999999</v>
      </c>
      <c r="I14720" s="7">
        <v>65.25</v>
      </c>
    </row>
    <row r="14721" spans="1:12" x14ac:dyDescent="0.25">
      <c r="A14721">
        <v>82649</v>
      </c>
      <c r="B14721" s="2">
        <v>37.290660000000003</v>
      </c>
      <c r="C14721" s="3">
        <v>1103</v>
      </c>
      <c r="D14721" s="4">
        <v>40180</v>
      </c>
      <c r="E14721" t="s">
        <v>14700</v>
      </c>
      <c r="F14721" s="4" t="s">
        <v>14657</v>
      </c>
      <c r="G14721" s="5">
        <v>808</v>
      </c>
      <c r="H14721" s="6">
        <v>0.18564359999999999</v>
      </c>
      <c r="I14721" s="7">
        <v>61.01</v>
      </c>
    </row>
    <row r="14722" spans="1:12" x14ac:dyDescent="0.25">
      <c r="A14722">
        <v>96017</v>
      </c>
      <c r="B14722" s="2">
        <v>37.290430000000001</v>
      </c>
      <c r="C14722" s="3">
        <v>233</v>
      </c>
      <c r="D14722" s="4">
        <v>39820</v>
      </c>
      <c r="E14722" t="s">
        <v>16029</v>
      </c>
      <c r="F14722" s="4" t="s">
        <v>15368</v>
      </c>
      <c r="G14722" s="5">
        <v>160</v>
      </c>
      <c r="H14722" s="6">
        <v>0.24844720000000001</v>
      </c>
      <c r="I14722" s="7">
        <v>50.155999999999999</v>
      </c>
    </row>
    <row r="14723" spans="1:12" x14ac:dyDescent="0.25">
      <c r="A14723">
        <v>76379</v>
      </c>
      <c r="B14723" s="2">
        <v>37.290289999999999</v>
      </c>
      <c r="C14723" s="3">
        <v>707</v>
      </c>
      <c r="D14723" s="4">
        <v>48660</v>
      </c>
      <c r="E14723" t="s">
        <v>1251</v>
      </c>
      <c r="F14723" s="4" t="s">
        <v>13752</v>
      </c>
      <c r="G14723" s="5">
        <v>425</v>
      </c>
      <c r="H14723" s="6">
        <v>0.16705880000000001</v>
      </c>
      <c r="I14723" s="7">
        <v>64.218999999999994</v>
      </c>
    </row>
    <row r="14724" spans="1:12" x14ac:dyDescent="0.25">
      <c r="A14724">
        <v>29696</v>
      </c>
      <c r="B14724" s="2">
        <v>37.289470000000001</v>
      </c>
      <c r="C14724" s="3">
        <v>4364</v>
      </c>
      <c r="D14724" s="4">
        <v>42860</v>
      </c>
      <c r="E14724" t="s">
        <v>5567</v>
      </c>
      <c r="F14724" s="4" t="s">
        <v>6130</v>
      </c>
      <c r="G14724" s="5">
        <v>2986</v>
      </c>
      <c r="H14724" s="6">
        <v>0.21098459999999999</v>
      </c>
      <c r="I14724" s="7">
        <v>56.625</v>
      </c>
      <c r="J14724" s="2">
        <v>49</v>
      </c>
      <c r="K14724">
        <v>3</v>
      </c>
    </row>
    <row r="14725" spans="1:12" x14ac:dyDescent="0.25">
      <c r="A14725">
        <v>17565</v>
      </c>
      <c r="B14725" s="2">
        <v>37.288339999999998</v>
      </c>
      <c r="C14725" s="3">
        <v>2387</v>
      </c>
      <c r="D14725" s="4">
        <v>29540</v>
      </c>
      <c r="E14725" t="s">
        <v>3823</v>
      </c>
      <c r="F14725" s="4" t="s">
        <v>3003</v>
      </c>
      <c r="G14725" s="5">
        <v>1753</v>
      </c>
      <c r="H14725" s="6">
        <v>0.13511970000000001</v>
      </c>
      <c r="I14725" s="7">
        <v>69.721999999999994</v>
      </c>
    </row>
    <row r="14726" spans="1:12" x14ac:dyDescent="0.25">
      <c r="A14726">
        <v>98201</v>
      </c>
      <c r="B14726" s="2">
        <v>37.28304</v>
      </c>
      <c r="C14726" s="3">
        <v>28379</v>
      </c>
      <c r="D14726" s="4">
        <v>42660</v>
      </c>
      <c r="E14726" t="s">
        <v>323</v>
      </c>
      <c r="F14726" s="4" t="s">
        <v>16344</v>
      </c>
      <c r="G14726" s="5">
        <v>20399</v>
      </c>
      <c r="H14726" s="6">
        <v>0.21436269999999999</v>
      </c>
      <c r="I14726" s="7">
        <v>56.015999999999998</v>
      </c>
      <c r="J14726" s="2">
        <v>46.928600000000003</v>
      </c>
      <c r="K14726">
        <v>14</v>
      </c>
      <c r="L14726" s="2">
        <v>84.3</v>
      </c>
    </row>
    <row r="14727" spans="1:12" x14ac:dyDescent="0.25">
      <c r="A14727">
        <v>26384</v>
      </c>
      <c r="B14727" s="2">
        <v>37.278030000000001</v>
      </c>
      <c r="C14727" s="3">
        <v>875</v>
      </c>
      <c r="E14727" t="s">
        <v>5549</v>
      </c>
      <c r="F14727" s="4" t="s">
        <v>5144</v>
      </c>
      <c r="G14727" s="5">
        <v>527</v>
      </c>
      <c r="H14727" s="6">
        <v>0.22960149999999999</v>
      </c>
      <c r="I14727" s="7">
        <v>53.378</v>
      </c>
    </row>
    <row r="14728" spans="1:12" x14ac:dyDescent="0.25">
      <c r="A14728">
        <v>54865</v>
      </c>
      <c r="B14728" s="2">
        <v>37.277819999999998</v>
      </c>
      <c r="C14728" s="3">
        <v>416</v>
      </c>
      <c r="E14728" t="s">
        <v>10387</v>
      </c>
      <c r="F14728" s="4" t="s">
        <v>10031</v>
      </c>
      <c r="G14728" s="5">
        <v>354</v>
      </c>
      <c r="H14728" s="6">
        <v>0.2816902</v>
      </c>
      <c r="I14728" s="7">
        <v>44.375</v>
      </c>
      <c r="J14728" s="2">
        <v>58.333300000000001</v>
      </c>
      <c r="K14728">
        <v>3</v>
      </c>
    </row>
    <row r="14729" spans="1:12" x14ac:dyDescent="0.25">
      <c r="A14729">
        <v>81071</v>
      </c>
      <c r="B14729" s="2">
        <v>37.277679999999997</v>
      </c>
      <c r="C14729" s="3">
        <v>337</v>
      </c>
      <c r="E14729" t="s">
        <v>14581</v>
      </c>
      <c r="F14729" s="4" t="s">
        <v>14477</v>
      </c>
      <c r="G14729" s="5">
        <v>192</v>
      </c>
      <c r="H14729" s="6">
        <v>0.2708333</v>
      </c>
      <c r="I14729" s="7">
        <v>46.25</v>
      </c>
    </row>
    <row r="14730" spans="1:12" x14ac:dyDescent="0.25">
      <c r="A14730">
        <v>49622</v>
      </c>
      <c r="B14730" s="2">
        <v>37.277180000000001</v>
      </c>
      <c r="C14730" s="3">
        <v>2571</v>
      </c>
      <c r="E14730" t="s">
        <v>9417</v>
      </c>
      <c r="F14730" s="4" t="s">
        <v>9106</v>
      </c>
      <c r="G14730" s="5">
        <v>1901</v>
      </c>
      <c r="H14730" s="6">
        <v>0.2260778</v>
      </c>
      <c r="I14730" s="7">
        <v>53.984000000000002</v>
      </c>
    </row>
    <row r="14731" spans="1:12" x14ac:dyDescent="0.25">
      <c r="A14731">
        <v>68414</v>
      </c>
      <c r="B14731" s="2">
        <v>37.276679999999999</v>
      </c>
      <c r="C14731" s="3">
        <v>250</v>
      </c>
      <c r="E14731" t="s">
        <v>9746</v>
      </c>
      <c r="F14731" s="4" t="s">
        <v>12738</v>
      </c>
      <c r="G14731" s="5">
        <v>204</v>
      </c>
      <c r="H14731" s="6">
        <v>6.8292699999999998E-2</v>
      </c>
      <c r="I14731" s="7">
        <v>81.25</v>
      </c>
    </row>
    <row r="14732" spans="1:12" x14ac:dyDescent="0.25">
      <c r="A14732">
        <v>95943</v>
      </c>
      <c r="B14732" s="2">
        <v>37.276499999999999</v>
      </c>
      <c r="C14732" s="3">
        <v>805</v>
      </c>
      <c r="E14732" t="s">
        <v>16008</v>
      </c>
      <c r="F14732" s="4" t="s">
        <v>15368</v>
      </c>
      <c r="G14732" s="5">
        <v>518</v>
      </c>
      <c r="H14732" s="6">
        <v>0.21042469999999999</v>
      </c>
      <c r="I14732" s="7">
        <v>56.688000000000002</v>
      </c>
    </row>
    <row r="14733" spans="1:12" x14ac:dyDescent="0.25">
      <c r="A14733">
        <v>33065</v>
      </c>
      <c r="B14733" s="2">
        <v>37.268149999999999</v>
      </c>
      <c r="C14733" s="3">
        <v>55249</v>
      </c>
      <c r="D14733" s="4">
        <v>33100</v>
      </c>
      <c r="E14733" t="s">
        <v>6872</v>
      </c>
      <c r="F14733" s="4" t="s">
        <v>6689</v>
      </c>
      <c r="G14733" s="5">
        <v>34402</v>
      </c>
      <c r="H14733" s="6">
        <v>0.24109059999999999</v>
      </c>
      <c r="I14733" s="7">
        <v>51.384999999999998</v>
      </c>
      <c r="J14733" s="2">
        <v>39.083300000000001</v>
      </c>
      <c r="K14733">
        <v>24</v>
      </c>
      <c r="L14733" s="2">
        <v>45.5</v>
      </c>
    </row>
    <row r="14734" spans="1:12" x14ac:dyDescent="0.25">
      <c r="A14734">
        <v>41055</v>
      </c>
      <c r="B14734" s="2">
        <v>37.259630000000001</v>
      </c>
      <c r="C14734" s="3">
        <v>2046</v>
      </c>
      <c r="D14734" s="4">
        <v>32500</v>
      </c>
      <c r="E14734" t="s">
        <v>8016</v>
      </c>
      <c r="F14734" s="4" t="s">
        <v>7883</v>
      </c>
      <c r="G14734" s="5">
        <v>1207</v>
      </c>
      <c r="H14734" s="6">
        <v>0.21706710000000001</v>
      </c>
      <c r="I14734" s="7">
        <v>55.536000000000001</v>
      </c>
    </row>
    <row r="14735" spans="1:12" x14ac:dyDescent="0.25">
      <c r="A14735">
        <v>32709</v>
      </c>
      <c r="B14735" s="2">
        <v>37.258929999999999</v>
      </c>
      <c r="C14735" s="3">
        <v>2253</v>
      </c>
      <c r="D14735" s="4">
        <v>36740</v>
      </c>
      <c r="E14735" t="s">
        <v>6828</v>
      </c>
      <c r="F14735" s="4" t="s">
        <v>6689</v>
      </c>
      <c r="G14735" s="5">
        <v>1697</v>
      </c>
      <c r="H14735" s="6">
        <v>0.14908660000000001</v>
      </c>
      <c r="I14735" s="7">
        <v>67.283000000000001</v>
      </c>
      <c r="J14735" s="2">
        <v>38</v>
      </c>
      <c r="K14735">
        <v>1</v>
      </c>
    </row>
    <row r="14736" spans="1:12" x14ac:dyDescent="0.25">
      <c r="A14736">
        <v>59101</v>
      </c>
      <c r="B14736" s="2">
        <v>37.252119999999998</v>
      </c>
      <c r="C14736" s="3">
        <v>40234</v>
      </c>
      <c r="D14736" s="4">
        <v>13740</v>
      </c>
      <c r="E14736" t="s">
        <v>11327</v>
      </c>
      <c r="F14736" s="4" t="s">
        <v>11278</v>
      </c>
      <c r="G14736" s="5">
        <v>26761</v>
      </c>
      <c r="H14736" s="6">
        <v>0.2253568</v>
      </c>
      <c r="I14736" s="7">
        <v>54.095999999999997</v>
      </c>
      <c r="J14736" s="2">
        <v>51.684199999999997</v>
      </c>
      <c r="K14736">
        <v>19</v>
      </c>
      <c r="L14736" s="2">
        <v>96.1</v>
      </c>
    </row>
    <row r="14737" spans="1:11" x14ac:dyDescent="0.25">
      <c r="A14737">
        <v>29821</v>
      </c>
      <c r="B14737" s="2">
        <v>37.245489999999997</v>
      </c>
      <c r="C14737" s="3">
        <v>1243</v>
      </c>
      <c r="E14737" t="s">
        <v>6329</v>
      </c>
      <c r="F14737" s="4" t="s">
        <v>6130</v>
      </c>
      <c r="G14737" s="5">
        <v>930</v>
      </c>
      <c r="H14737" s="6">
        <v>0.13104189999999999</v>
      </c>
      <c r="I14737" s="7">
        <v>70.391000000000005</v>
      </c>
    </row>
    <row r="14738" spans="1:11" x14ac:dyDescent="0.25">
      <c r="A14738">
        <v>21660</v>
      </c>
      <c r="B14738" s="2">
        <v>37.244610000000002</v>
      </c>
      <c r="C14738" s="3">
        <v>4197</v>
      </c>
      <c r="E14738" t="s">
        <v>4564</v>
      </c>
      <c r="F14738" s="4" t="s">
        <v>4361</v>
      </c>
      <c r="G14738" s="5">
        <v>2767</v>
      </c>
      <c r="H14738" s="6">
        <v>0.13908960000000001</v>
      </c>
      <c r="I14738" s="7">
        <v>69</v>
      </c>
      <c r="J14738" s="2">
        <v>44</v>
      </c>
      <c r="K14738">
        <v>1</v>
      </c>
    </row>
    <row r="14739" spans="1:11" x14ac:dyDescent="0.25">
      <c r="A14739">
        <v>60512</v>
      </c>
      <c r="B14739" s="2">
        <v>37.243630000000003</v>
      </c>
      <c r="C14739" s="3">
        <v>2000</v>
      </c>
      <c r="D14739" s="4">
        <v>16980</v>
      </c>
      <c r="E14739" t="s">
        <v>471</v>
      </c>
      <c r="F14739" s="4" t="s">
        <v>11490</v>
      </c>
      <c r="G14739" s="5">
        <v>1317</v>
      </c>
      <c r="H14739" s="6">
        <v>0.2405159</v>
      </c>
      <c r="I14739" s="7">
        <v>51.472000000000001</v>
      </c>
      <c r="J14739" s="2">
        <v>38</v>
      </c>
      <c r="K14739">
        <v>2</v>
      </c>
    </row>
    <row r="14740" spans="1:11" x14ac:dyDescent="0.25">
      <c r="A14740">
        <v>93643</v>
      </c>
      <c r="B14740" s="2">
        <v>37.242800000000003</v>
      </c>
      <c r="C14740" s="3">
        <v>2723</v>
      </c>
      <c r="D14740" s="4">
        <v>31460</v>
      </c>
      <c r="E14740" t="s">
        <v>14779</v>
      </c>
      <c r="F14740" s="4" t="s">
        <v>15368</v>
      </c>
      <c r="G14740" s="5">
        <v>2130</v>
      </c>
      <c r="H14740" s="6">
        <v>0.22347420000000001</v>
      </c>
      <c r="I14740" s="7">
        <v>54.408000000000001</v>
      </c>
      <c r="J14740" s="2">
        <v>38</v>
      </c>
      <c r="K14740">
        <v>2</v>
      </c>
    </row>
    <row r="14741" spans="1:11" x14ac:dyDescent="0.25">
      <c r="A14741">
        <v>61764</v>
      </c>
      <c r="B14741" s="2">
        <v>37.239829999999998</v>
      </c>
      <c r="C14741" s="3">
        <v>14404</v>
      </c>
      <c r="D14741" s="4">
        <v>38700</v>
      </c>
      <c r="E14741" t="s">
        <v>9170</v>
      </c>
      <c r="F14741" s="4" t="s">
        <v>11490</v>
      </c>
      <c r="G14741" s="5">
        <v>10265</v>
      </c>
      <c r="H14741" s="6">
        <v>0.16298099999999999</v>
      </c>
      <c r="I14741" s="7">
        <v>64.858000000000004</v>
      </c>
      <c r="J14741" s="2">
        <v>51.333300000000001</v>
      </c>
      <c r="K14741">
        <v>3</v>
      </c>
    </row>
    <row r="14742" spans="1:11" x14ac:dyDescent="0.25">
      <c r="A14742">
        <v>67576</v>
      </c>
      <c r="B14742" s="2">
        <v>37.237090000000002</v>
      </c>
      <c r="C14742" s="3">
        <v>1809</v>
      </c>
      <c r="E14742" t="s">
        <v>8855</v>
      </c>
      <c r="F14742" s="4" t="s">
        <v>12494</v>
      </c>
      <c r="G14742" s="5">
        <v>1223</v>
      </c>
      <c r="H14742" s="6">
        <v>0.205233</v>
      </c>
      <c r="I14742" s="7">
        <v>57.552</v>
      </c>
    </row>
    <row r="14743" spans="1:11" x14ac:dyDescent="0.25">
      <c r="A14743">
        <v>76366</v>
      </c>
      <c r="B14743" s="2">
        <v>37.236379999999997</v>
      </c>
      <c r="C14743" s="3">
        <v>2493</v>
      </c>
      <c r="D14743" s="4">
        <v>48660</v>
      </c>
      <c r="E14743" t="s">
        <v>12378</v>
      </c>
      <c r="F14743" s="4" t="s">
        <v>13752</v>
      </c>
      <c r="G14743" s="5">
        <v>1736</v>
      </c>
      <c r="H14743" s="6">
        <v>0.18019569999999999</v>
      </c>
      <c r="I14743" s="7">
        <v>61.875</v>
      </c>
    </row>
    <row r="14744" spans="1:11" x14ac:dyDescent="0.25">
      <c r="A14744">
        <v>49905</v>
      </c>
      <c r="B14744" s="2">
        <v>37.235700000000001</v>
      </c>
      <c r="C14744" s="3">
        <v>1820</v>
      </c>
      <c r="D14744" s="4">
        <v>26340</v>
      </c>
      <c r="E14744" t="s">
        <v>9560</v>
      </c>
      <c r="F14744" s="4" t="s">
        <v>9106</v>
      </c>
      <c r="G14744" s="5">
        <v>1082</v>
      </c>
      <c r="H14744" s="6">
        <v>0.20129269999999999</v>
      </c>
      <c r="I14744" s="7">
        <v>58.228999999999999</v>
      </c>
      <c r="J14744" s="2">
        <v>56</v>
      </c>
      <c r="K14744">
        <v>2</v>
      </c>
    </row>
    <row r="14745" spans="1:11" x14ac:dyDescent="0.25">
      <c r="A14745">
        <v>77880</v>
      </c>
      <c r="B14745" s="2">
        <v>37.235210000000002</v>
      </c>
      <c r="C14745" s="3">
        <v>1256</v>
      </c>
      <c r="D14745" s="4">
        <v>14780</v>
      </c>
      <c r="E14745" t="s">
        <v>579</v>
      </c>
      <c r="F14745" s="4" t="s">
        <v>13752</v>
      </c>
      <c r="G14745" s="5">
        <v>961</v>
      </c>
      <c r="H14745" s="6">
        <v>0.19354840000000001</v>
      </c>
      <c r="I14745" s="7">
        <v>59.563000000000002</v>
      </c>
    </row>
    <row r="14746" spans="1:11" x14ac:dyDescent="0.25">
      <c r="A14746">
        <v>79106</v>
      </c>
      <c r="B14746" s="2">
        <v>37.230519999999999</v>
      </c>
      <c r="C14746" s="3">
        <v>28604</v>
      </c>
      <c r="D14746" s="4">
        <v>11100</v>
      </c>
      <c r="E14746" t="s">
        <v>14375</v>
      </c>
      <c r="F14746" s="4" t="s">
        <v>13752</v>
      </c>
      <c r="G14746" s="5">
        <v>18642</v>
      </c>
      <c r="H14746" s="6">
        <v>0.22458829999999999</v>
      </c>
      <c r="I14746" s="7">
        <v>54.198999999999998</v>
      </c>
      <c r="J14746" s="2">
        <v>44.75</v>
      </c>
      <c r="K14746">
        <v>4</v>
      </c>
    </row>
    <row r="14747" spans="1:11" x14ac:dyDescent="0.25">
      <c r="A14747">
        <v>69021</v>
      </c>
      <c r="B14747" s="2">
        <v>37.225819999999999</v>
      </c>
      <c r="C14747" s="3">
        <v>1404</v>
      </c>
      <c r="E14747" t="s">
        <v>12890</v>
      </c>
      <c r="F14747" s="4" t="s">
        <v>12738</v>
      </c>
      <c r="G14747" s="5">
        <v>1001</v>
      </c>
      <c r="H14747" s="6">
        <v>0.2245509</v>
      </c>
      <c r="I14747" s="7">
        <v>54.204999999999998</v>
      </c>
      <c r="J14747" s="2">
        <v>58</v>
      </c>
      <c r="K14747">
        <v>1</v>
      </c>
    </row>
    <row r="14748" spans="1:11" x14ac:dyDescent="0.25">
      <c r="A14748">
        <v>12041</v>
      </c>
      <c r="B14748" s="2">
        <v>37.225499999999997</v>
      </c>
      <c r="C14748" s="3">
        <v>500</v>
      </c>
      <c r="D14748" s="4">
        <v>10580</v>
      </c>
      <c r="E14748" t="s">
        <v>2090</v>
      </c>
      <c r="F14748" s="4" t="s">
        <v>1280</v>
      </c>
      <c r="G14748" s="5">
        <v>349</v>
      </c>
      <c r="H14748" s="6">
        <v>0.1114286</v>
      </c>
      <c r="I14748" s="7">
        <v>73.75</v>
      </c>
    </row>
    <row r="14749" spans="1:11" x14ac:dyDescent="0.25">
      <c r="A14749">
        <v>50480</v>
      </c>
      <c r="B14749" s="2">
        <v>37.225270000000002</v>
      </c>
      <c r="C14749" s="3">
        <v>787</v>
      </c>
      <c r="E14749" t="s">
        <v>9713</v>
      </c>
      <c r="F14749" s="4" t="s">
        <v>9593</v>
      </c>
      <c r="G14749" s="5">
        <v>597</v>
      </c>
      <c r="H14749" s="6">
        <v>0.15745390000000001</v>
      </c>
      <c r="I14749" s="7">
        <v>65.795000000000002</v>
      </c>
      <c r="J14749" s="2">
        <v>57.5</v>
      </c>
      <c r="K14749">
        <v>2</v>
      </c>
    </row>
    <row r="14750" spans="1:11" x14ac:dyDescent="0.25">
      <c r="A14750">
        <v>73067</v>
      </c>
      <c r="B14750" s="2">
        <v>37.224760000000003</v>
      </c>
      <c r="C14750" s="3">
        <v>2173</v>
      </c>
      <c r="D14750" s="4">
        <v>36420</v>
      </c>
      <c r="E14750" t="s">
        <v>13487</v>
      </c>
      <c r="F14750" s="4" t="s">
        <v>13462</v>
      </c>
      <c r="G14750" s="5">
        <v>1562</v>
      </c>
      <c r="H14750" s="6">
        <v>0.1439539</v>
      </c>
      <c r="I14750" s="7">
        <v>68.125</v>
      </c>
      <c r="J14750" s="2">
        <v>59</v>
      </c>
      <c r="K14750">
        <v>1</v>
      </c>
    </row>
    <row r="14751" spans="1:11" x14ac:dyDescent="0.25">
      <c r="A14751">
        <v>13167</v>
      </c>
      <c r="B14751" s="2">
        <v>37.223909999999997</v>
      </c>
      <c r="C14751" s="3">
        <v>3055</v>
      </c>
      <c r="D14751" s="4">
        <v>45060</v>
      </c>
      <c r="E14751" t="s">
        <v>2547</v>
      </c>
      <c r="F14751" s="4" t="s">
        <v>1280</v>
      </c>
      <c r="G14751" s="5">
        <v>1968</v>
      </c>
      <c r="H14751" s="6">
        <v>0.16201119999999999</v>
      </c>
      <c r="I14751" s="7">
        <v>65</v>
      </c>
      <c r="J14751" s="2">
        <v>58.666699999999999</v>
      </c>
      <c r="K14751">
        <v>3</v>
      </c>
    </row>
    <row r="14752" spans="1:11" x14ac:dyDescent="0.25">
      <c r="A14752">
        <v>96029</v>
      </c>
      <c r="B14752" s="2">
        <v>37.223410000000001</v>
      </c>
      <c r="C14752" s="3">
        <v>165</v>
      </c>
      <c r="D14752" s="4">
        <v>39780</v>
      </c>
      <c r="E14752" t="s">
        <v>16035</v>
      </c>
      <c r="F14752" s="4" t="s">
        <v>15368</v>
      </c>
      <c r="G14752" s="5">
        <v>119</v>
      </c>
      <c r="H14752" s="6">
        <v>0.17647060000000001</v>
      </c>
      <c r="I14752" s="7">
        <v>62.5</v>
      </c>
    </row>
    <row r="14753" spans="1:12" x14ac:dyDescent="0.25">
      <c r="A14753">
        <v>40504</v>
      </c>
      <c r="B14753" s="2">
        <v>37.219520000000003</v>
      </c>
      <c r="C14753" s="3">
        <v>26122</v>
      </c>
      <c r="D14753" s="4">
        <v>30460</v>
      </c>
      <c r="E14753" t="s">
        <v>360</v>
      </c>
      <c r="F14753" s="4" t="s">
        <v>7883</v>
      </c>
      <c r="G14753" s="5">
        <v>16128</v>
      </c>
      <c r="H14753" s="6">
        <v>0.27162249999999999</v>
      </c>
      <c r="I14753" s="7">
        <v>46.055999999999997</v>
      </c>
      <c r="J14753" s="2">
        <v>41.714300000000001</v>
      </c>
      <c r="K14753">
        <v>14</v>
      </c>
      <c r="L14753" s="2">
        <v>60.3</v>
      </c>
    </row>
    <row r="14754" spans="1:12" x14ac:dyDescent="0.25">
      <c r="A14754">
        <v>55921</v>
      </c>
      <c r="B14754" s="2">
        <v>37.214849999999998</v>
      </c>
      <c r="C14754" s="3">
        <v>4815</v>
      </c>
      <c r="D14754" s="4">
        <v>29100</v>
      </c>
      <c r="E14754" t="s">
        <v>2838</v>
      </c>
      <c r="F14754" s="4" t="s">
        <v>10428</v>
      </c>
      <c r="G14754" s="5">
        <v>3388</v>
      </c>
      <c r="H14754" s="6">
        <v>0.16199469999999999</v>
      </c>
      <c r="I14754" s="7">
        <v>65</v>
      </c>
      <c r="J14754" s="2">
        <v>41</v>
      </c>
      <c r="K14754">
        <v>2</v>
      </c>
    </row>
    <row r="14755" spans="1:12" x14ac:dyDescent="0.25">
      <c r="A14755">
        <v>63732</v>
      </c>
      <c r="B14755" s="2">
        <v>37.213920000000002</v>
      </c>
      <c r="C14755" s="3">
        <v>857</v>
      </c>
      <c r="D14755" s="4">
        <v>16020</v>
      </c>
      <c r="E14755" t="s">
        <v>12188</v>
      </c>
      <c r="F14755" s="4" t="s">
        <v>12102</v>
      </c>
      <c r="G14755" s="5">
        <v>518</v>
      </c>
      <c r="H14755" s="6">
        <v>0.1483622</v>
      </c>
      <c r="I14755" s="7">
        <v>67.352999999999994</v>
      </c>
    </row>
    <row r="14756" spans="1:12" x14ac:dyDescent="0.25">
      <c r="A14756">
        <v>17846</v>
      </c>
      <c r="B14756" s="2">
        <v>37.213149999999999</v>
      </c>
      <c r="C14756" s="3">
        <v>3676</v>
      </c>
      <c r="D14756" s="4">
        <v>14100</v>
      </c>
      <c r="E14756" t="s">
        <v>179</v>
      </c>
      <c r="F14756" s="4" t="s">
        <v>3003</v>
      </c>
      <c r="G14756" s="5">
        <v>2687</v>
      </c>
      <c r="H14756" s="6">
        <v>0.20022329999999999</v>
      </c>
      <c r="I14756" s="7">
        <v>58.384999999999998</v>
      </c>
      <c r="J14756" s="2">
        <v>44</v>
      </c>
      <c r="K14756">
        <v>1</v>
      </c>
    </row>
    <row r="14757" spans="1:12" x14ac:dyDescent="0.25">
      <c r="A14757">
        <v>67523</v>
      </c>
      <c r="B14757" s="2">
        <v>37.212440000000001</v>
      </c>
      <c r="C14757" s="3">
        <v>363</v>
      </c>
      <c r="E14757" t="s">
        <v>2954</v>
      </c>
      <c r="F14757" s="4" t="s">
        <v>12494</v>
      </c>
      <c r="G14757" s="5">
        <v>261</v>
      </c>
      <c r="H14757" s="6">
        <v>0.2758621</v>
      </c>
      <c r="I14757" s="7">
        <v>45.313000000000002</v>
      </c>
    </row>
    <row r="14758" spans="1:12" x14ac:dyDescent="0.25">
      <c r="A14758">
        <v>47339</v>
      </c>
      <c r="B14758" s="2">
        <v>37.21228</v>
      </c>
      <c r="C14758" s="3">
        <v>662</v>
      </c>
      <c r="D14758" s="4">
        <v>39980</v>
      </c>
      <c r="E14758" t="s">
        <v>8981</v>
      </c>
      <c r="F14758" s="4" t="s">
        <v>8800</v>
      </c>
      <c r="G14758" s="5">
        <v>425</v>
      </c>
      <c r="H14758" s="6">
        <v>0.17411760000000001</v>
      </c>
      <c r="I14758" s="7">
        <v>62.895000000000003</v>
      </c>
    </row>
    <row r="14759" spans="1:12" x14ac:dyDescent="0.25">
      <c r="A14759">
        <v>15679</v>
      </c>
      <c r="B14759" s="2">
        <v>37.211550000000003</v>
      </c>
      <c r="C14759" s="3">
        <v>3599</v>
      </c>
      <c r="D14759" s="4">
        <v>38300</v>
      </c>
      <c r="E14759" t="s">
        <v>3253</v>
      </c>
      <c r="F14759" s="4" t="s">
        <v>3003</v>
      </c>
      <c r="G14759" s="5">
        <v>2615</v>
      </c>
      <c r="H14759" s="6">
        <v>0.13919690000000001</v>
      </c>
      <c r="I14759" s="7">
        <v>68.929000000000002</v>
      </c>
    </row>
    <row r="14760" spans="1:12" x14ac:dyDescent="0.25">
      <c r="A14760">
        <v>69032</v>
      </c>
      <c r="B14760" s="2">
        <v>37.210830000000001</v>
      </c>
      <c r="C14760" s="3">
        <v>507</v>
      </c>
      <c r="E14760" t="s">
        <v>12894</v>
      </c>
      <c r="F14760" s="4" t="s">
        <v>12738</v>
      </c>
      <c r="G14760" s="5">
        <v>381</v>
      </c>
      <c r="H14760" s="6">
        <v>0.2047244</v>
      </c>
      <c r="I14760" s="7">
        <v>57.603999999999999</v>
      </c>
    </row>
    <row r="14761" spans="1:12" x14ac:dyDescent="0.25">
      <c r="A14761">
        <v>62420</v>
      </c>
      <c r="B14761" s="2">
        <v>37.209980000000002</v>
      </c>
      <c r="C14761" s="3">
        <v>4551</v>
      </c>
      <c r="E14761" t="s">
        <v>9606</v>
      </c>
      <c r="F14761" s="4" t="s">
        <v>11490</v>
      </c>
      <c r="G14761" s="5">
        <v>3144</v>
      </c>
      <c r="H14761" s="6">
        <v>0.2079491</v>
      </c>
      <c r="I14761" s="7">
        <v>57.045000000000002</v>
      </c>
      <c r="J14761" s="2">
        <v>57</v>
      </c>
      <c r="K14761">
        <v>1</v>
      </c>
    </row>
    <row r="14762" spans="1:12" x14ac:dyDescent="0.25">
      <c r="A14762">
        <v>67552</v>
      </c>
      <c r="B14762" s="2">
        <v>37.209110000000003</v>
      </c>
      <c r="C14762" s="3">
        <v>669</v>
      </c>
      <c r="E14762" t="s">
        <v>2435</v>
      </c>
      <c r="F14762" s="4" t="s">
        <v>12494</v>
      </c>
      <c r="G14762" s="5">
        <v>499</v>
      </c>
      <c r="H14762" s="6">
        <v>0.20841680000000001</v>
      </c>
      <c r="I14762" s="7">
        <v>56.963999999999999</v>
      </c>
    </row>
    <row r="14763" spans="1:12" x14ac:dyDescent="0.25">
      <c r="A14763">
        <v>56131</v>
      </c>
      <c r="B14763" s="2">
        <v>37.208599999999997</v>
      </c>
      <c r="C14763" s="3">
        <v>2286</v>
      </c>
      <c r="E14763" t="s">
        <v>10638</v>
      </c>
      <c r="F14763" s="4" t="s">
        <v>10428</v>
      </c>
      <c r="G14763" s="5">
        <v>1629</v>
      </c>
      <c r="H14763" s="6">
        <v>0.1417178</v>
      </c>
      <c r="I14763" s="7">
        <v>68.486999999999995</v>
      </c>
    </row>
    <row r="14764" spans="1:12" x14ac:dyDescent="0.25">
      <c r="A14764">
        <v>66846</v>
      </c>
      <c r="B14764" s="2">
        <v>37.207619999999999</v>
      </c>
      <c r="C14764" s="3">
        <v>3335</v>
      </c>
      <c r="E14764" t="s">
        <v>12569</v>
      </c>
      <c r="F14764" s="4" t="s">
        <v>12494</v>
      </c>
      <c r="G14764" s="5">
        <v>2474</v>
      </c>
      <c r="H14764" s="6">
        <v>0.2125252</v>
      </c>
      <c r="I14764" s="7">
        <v>56.25</v>
      </c>
      <c r="J14764" s="2">
        <v>33.5</v>
      </c>
      <c r="K14764">
        <v>2</v>
      </c>
    </row>
    <row r="14765" spans="1:12" x14ac:dyDescent="0.25">
      <c r="A14765">
        <v>48185</v>
      </c>
      <c r="B14765" s="2">
        <v>37.198990000000002</v>
      </c>
      <c r="C14765" s="3">
        <v>47872</v>
      </c>
      <c r="D14765" s="4">
        <v>19820</v>
      </c>
      <c r="E14765" t="s">
        <v>9154</v>
      </c>
      <c r="F14765" s="4" t="s">
        <v>9106</v>
      </c>
      <c r="G14765" s="5">
        <v>33575</v>
      </c>
      <c r="H14765" s="6">
        <v>0.19976169999999999</v>
      </c>
      <c r="I14765" s="7">
        <v>58.451999999999998</v>
      </c>
      <c r="J14765" s="2">
        <v>45.333300000000001</v>
      </c>
      <c r="K14765">
        <v>9</v>
      </c>
    </row>
    <row r="14766" spans="1:12" x14ac:dyDescent="0.25">
      <c r="A14766">
        <v>64651</v>
      </c>
      <c r="B14766" s="2">
        <v>37.190849999999998</v>
      </c>
      <c r="C14766" s="3">
        <v>654</v>
      </c>
      <c r="E14766" t="s">
        <v>12300</v>
      </c>
      <c r="F14766" s="4" t="s">
        <v>12102</v>
      </c>
      <c r="G14766" s="5">
        <v>444</v>
      </c>
      <c r="H14766" s="6">
        <v>0.17567569999999999</v>
      </c>
      <c r="I14766" s="7">
        <v>62.613999999999997</v>
      </c>
      <c r="J14766" s="2">
        <v>73</v>
      </c>
      <c r="K14766">
        <v>1</v>
      </c>
    </row>
    <row r="14767" spans="1:12" x14ac:dyDescent="0.25">
      <c r="A14767">
        <v>82501</v>
      </c>
      <c r="B14767" s="2">
        <v>37.187669999999997</v>
      </c>
      <c r="C14767" s="3">
        <v>19788</v>
      </c>
      <c r="D14767" s="4">
        <v>40180</v>
      </c>
      <c r="E14767" t="s">
        <v>1212</v>
      </c>
      <c r="F14767" s="4" t="s">
        <v>14657</v>
      </c>
      <c r="G14767" s="5">
        <v>12817</v>
      </c>
      <c r="H14767" s="6">
        <v>0.17951320000000001</v>
      </c>
      <c r="I14767" s="7">
        <v>61.948</v>
      </c>
      <c r="J14767" s="2">
        <v>49.666699999999999</v>
      </c>
      <c r="K14767">
        <v>3</v>
      </c>
    </row>
    <row r="14768" spans="1:12" x14ac:dyDescent="0.25">
      <c r="A14768">
        <v>55396</v>
      </c>
      <c r="B14768" s="2">
        <v>37.184269999999998</v>
      </c>
      <c r="C14768" s="3">
        <v>2158</v>
      </c>
      <c r="D14768" s="4">
        <v>33460</v>
      </c>
      <c r="E14768" t="s">
        <v>326</v>
      </c>
      <c r="F14768" s="4" t="s">
        <v>10428</v>
      </c>
      <c r="G14768" s="5">
        <v>1421</v>
      </c>
      <c r="H14768" s="6">
        <v>0.16678399999999999</v>
      </c>
      <c r="I14768" s="7">
        <v>64.141000000000005</v>
      </c>
    </row>
    <row r="14769" spans="1:12" x14ac:dyDescent="0.25">
      <c r="A14769">
        <v>46044</v>
      </c>
      <c r="B14769" s="2">
        <v>37.183509999999998</v>
      </c>
      <c r="C14769" s="3">
        <v>2711</v>
      </c>
      <c r="D14769" s="4">
        <v>26900</v>
      </c>
      <c r="E14769" t="s">
        <v>8804</v>
      </c>
      <c r="F14769" s="4" t="s">
        <v>8800</v>
      </c>
      <c r="G14769" s="5">
        <v>1758</v>
      </c>
      <c r="H14769" s="6">
        <v>0.16884589999999999</v>
      </c>
      <c r="I14769" s="7">
        <v>63.783999999999999</v>
      </c>
    </row>
    <row r="14770" spans="1:12" x14ac:dyDescent="0.25">
      <c r="A14770">
        <v>96027</v>
      </c>
      <c r="B14770" s="2">
        <v>37.182639999999999</v>
      </c>
      <c r="C14770" s="3">
        <v>2461</v>
      </c>
      <c r="E14770" t="s">
        <v>633</v>
      </c>
      <c r="F14770" s="4" t="s">
        <v>15368</v>
      </c>
      <c r="G14770" s="5">
        <v>1833</v>
      </c>
      <c r="H14770" s="6">
        <v>0.2753544</v>
      </c>
      <c r="I14770" s="7">
        <v>45.372999999999998</v>
      </c>
    </row>
    <row r="14771" spans="1:12" x14ac:dyDescent="0.25">
      <c r="A14771">
        <v>66609</v>
      </c>
      <c r="B14771" s="2">
        <v>37.18085</v>
      </c>
      <c r="C14771" s="3">
        <v>8619</v>
      </c>
      <c r="D14771" s="4">
        <v>45820</v>
      </c>
      <c r="E14771" t="s">
        <v>8883</v>
      </c>
      <c r="F14771" s="4" t="s">
        <v>12494</v>
      </c>
      <c r="G14771" s="5">
        <v>5689</v>
      </c>
      <c r="H14771" s="6">
        <v>0.21726139999999999</v>
      </c>
      <c r="I14771" s="7">
        <v>55.405999999999999</v>
      </c>
      <c r="J14771" s="2">
        <v>41.25</v>
      </c>
      <c r="K14771">
        <v>4</v>
      </c>
    </row>
    <row r="14772" spans="1:12" x14ac:dyDescent="0.25">
      <c r="A14772">
        <v>50039</v>
      </c>
      <c r="B14772" s="2">
        <v>37.179380000000002</v>
      </c>
      <c r="C14772" s="3">
        <v>537</v>
      </c>
      <c r="D14772" s="4">
        <v>19780</v>
      </c>
      <c r="E14772" t="s">
        <v>9603</v>
      </c>
      <c r="F14772" s="4" t="s">
        <v>9593</v>
      </c>
      <c r="G14772" s="5">
        <v>419</v>
      </c>
      <c r="H14772" s="6">
        <v>7.1428599999999995E-2</v>
      </c>
      <c r="I14772" s="7">
        <v>80.605000000000004</v>
      </c>
    </row>
    <row r="14773" spans="1:12" x14ac:dyDescent="0.25">
      <c r="A14773">
        <v>54854</v>
      </c>
      <c r="B14773" s="2">
        <v>37.179119999999998</v>
      </c>
      <c r="C14773" s="3">
        <v>1021</v>
      </c>
      <c r="D14773" s="4">
        <v>20260</v>
      </c>
      <c r="E14773" t="s">
        <v>5833</v>
      </c>
      <c r="F14773" s="4" t="s">
        <v>10031</v>
      </c>
      <c r="G14773" s="5">
        <v>702</v>
      </c>
      <c r="H14773" s="6">
        <v>0.20655270000000001</v>
      </c>
      <c r="I14773" s="7">
        <v>57.25</v>
      </c>
      <c r="J14773" s="2">
        <v>51</v>
      </c>
      <c r="K14773">
        <v>1</v>
      </c>
    </row>
    <row r="14774" spans="1:12" x14ac:dyDescent="0.25">
      <c r="A14774">
        <v>92557</v>
      </c>
      <c r="B14774" s="2">
        <v>37.171489999999999</v>
      </c>
      <c r="C14774" s="3">
        <v>51870</v>
      </c>
      <c r="D14774" s="4">
        <v>40140</v>
      </c>
      <c r="E14774" t="s">
        <v>15569</v>
      </c>
      <c r="F14774" s="4" t="s">
        <v>15368</v>
      </c>
      <c r="G14774" s="5">
        <v>31156</v>
      </c>
      <c r="H14774" s="6">
        <v>0.16705719999999999</v>
      </c>
      <c r="I14774" s="7">
        <v>64.073999999999998</v>
      </c>
      <c r="J14774" s="2">
        <v>38.4</v>
      </c>
      <c r="K14774">
        <v>10</v>
      </c>
      <c r="L14774" s="2">
        <v>41.9</v>
      </c>
    </row>
    <row r="14775" spans="1:12" x14ac:dyDescent="0.25">
      <c r="A14775">
        <v>14011</v>
      </c>
      <c r="B14775" s="2">
        <v>37.162219999999998</v>
      </c>
      <c r="C14775" s="3">
        <v>9956</v>
      </c>
      <c r="E14775" t="s">
        <v>2763</v>
      </c>
      <c r="F14775" s="4" t="s">
        <v>1280</v>
      </c>
      <c r="G14775" s="5">
        <v>7594</v>
      </c>
      <c r="H14775" s="6">
        <v>0.1148124</v>
      </c>
      <c r="I14775" s="7">
        <v>73.099999999999994</v>
      </c>
      <c r="J14775" s="2">
        <v>37</v>
      </c>
      <c r="K14775">
        <v>1</v>
      </c>
    </row>
    <row r="14776" spans="1:12" x14ac:dyDescent="0.25">
      <c r="A14776">
        <v>56529</v>
      </c>
      <c r="B14776" s="2">
        <v>37.159770000000002</v>
      </c>
      <c r="C14776" s="3">
        <v>4104</v>
      </c>
      <c r="D14776" s="4">
        <v>22020</v>
      </c>
      <c r="E14776" t="s">
        <v>10775</v>
      </c>
      <c r="F14776" s="4" t="s">
        <v>10428</v>
      </c>
      <c r="G14776" s="5">
        <v>2601</v>
      </c>
      <c r="H14776" s="6">
        <v>0.2337562</v>
      </c>
      <c r="I14776" s="7">
        <v>52.539000000000001</v>
      </c>
      <c r="J14776" s="2">
        <v>52.8</v>
      </c>
      <c r="K14776">
        <v>5</v>
      </c>
    </row>
    <row r="14777" spans="1:12" x14ac:dyDescent="0.25">
      <c r="A14777">
        <v>98828</v>
      </c>
      <c r="B14777" s="2">
        <v>37.15878</v>
      </c>
      <c r="C14777" s="3">
        <v>2309</v>
      </c>
      <c r="D14777" s="4">
        <v>48300</v>
      </c>
      <c r="E14777" t="s">
        <v>1684</v>
      </c>
      <c r="F14777" s="4" t="s">
        <v>16344</v>
      </c>
      <c r="G14777" s="5">
        <v>1575</v>
      </c>
      <c r="H14777" s="6">
        <v>0.18031749999999999</v>
      </c>
      <c r="I14777" s="7">
        <v>61.773000000000003</v>
      </c>
    </row>
    <row r="14778" spans="1:12" x14ac:dyDescent="0.25">
      <c r="A14778">
        <v>67417</v>
      </c>
      <c r="B14778" s="2">
        <v>37.158369999999998</v>
      </c>
      <c r="C14778" s="3">
        <v>170</v>
      </c>
      <c r="E14778" t="s">
        <v>815</v>
      </c>
      <c r="F14778" s="4" t="s">
        <v>12494</v>
      </c>
      <c r="G14778" s="5">
        <v>119</v>
      </c>
      <c r="H14778" s="6">
        <v>0.1833333</v>
      </c>
      <c r="I14778" s="7">
        <v>61.25</v>
      </c>
    </row>
    <row r="14779" spans="1:12" x14ac:dyDescent="0.25">
      <c r="A14779">
        <v>44437</v>
      </c>
      <c r="B14779" s="2">
        <v>37.157649999999997</v>
      </c>
      <c r="C14779" s="3">
        <v>4139</v>
      </c>
      <c r="D14779" s="4">
        <v>49660</v>
      </c>
      <c r="E14779" t="s">
        <v>3038</v>
      </c>
      <c r="F14779" s="4" t="s">
        <v>8295</v>
      </c>
      <c r="G14779" s="5">
        <v>2888</v>
      </c>
      <c r="H14779" s="6">
        <v>0.19390579999999999</v>
      </c>
      <c r="I14779" s="7">
        <v>59.423000000000002</v>
      </c>
      <c r="J14779" s="2">
        <v>51.333300000000001</v>
      </c>
      <c r="K14779">
        <v>3</v>
      </c>
    </row>
    <row r="14780" spans="1:12" x14ac:dyDescent="0.25">
      <c r="A14780">
        <v>73663</v>
      </c>
      <c r="B14780" s="2">
        <v>37.156770000000002</v>
      </c>
      <c r="C14780" s="3">
        <v>1199</v>
      </c>
      <c r="E14780" t="s">
        <v>13541</v>
      </c>
      <c r="F14780" s="4" t="s">
        <v>13462</v>
      </c>
      <c r="G14780" s="5">
        <v>776</v>
      </c>
      <c r="H14780" s="6">
        <v>0.181701</v>
      </c>
      <c r="I14780" s="7">
        <v>61.531999999999996</v>
      </c>
      <c r="J14780" s="2">
        <v>72</v>
      </c>
      <c r="K14780">
        <v>1</v>
      </c>
    </row>
    <row r="14781" spans="1:12" x14ac:dyDescent="0.25">
      <c r="A14781">
        <v>76848</v>
      </c>
      <c r="B14781" s="2">
        <v>37.156570000000002</v>
      </c>
      <c r="C14781" s="3">
        <v>46</v>
      </c>
      <c r="E14781" t="s">
        <v>14005</v>
      </c>
      <c r="F14781" s="4" t="s">
        <v>13752</v>
      </c>
      <c r="G14781" s="5">
        <v>46</v>
      </c>
      <c r="H14781" s="6">
        <v>0.36956519999999998</v>
      </c>
      <c r="I14781" s="7">
        <v>29.062999999999999</v>
      </c>
    </row>
    <row r="14782" spans="1:12" x14ac:dyDescent="0.25">
      <c r="A14782">
        <v>4363</v>
      </c>
      <c r="B14782" s="2">
        <v>37.156129999999997</v>
      </c>
      <c r="C14782" s="3">
        <v>2575</v>
      </c>
      <c r="D14782" s="4">
        <v>12300</v>
      </c>
      <c r="E14782" t="s">
        <v>110</v>
      </c>
      <c r="F14782" s="4" t="s">
        <v>701</v>
      </c>
      <c r="G14782" s="5">
        <v>1804</v>
      </c>
      <c r="H14782" s="6">
        <v>0.18181820000000001</v>
      </c>
      <c r="I14782" s="7">
        <v>61.505000000000003</v>
      </c>
    </row>
    <row r="14783" spans="1:12" x14ac:dyDescent="0.25">
      <c r="A14783">
        <v>72132</v>
      </c>
      <c r="B14783" s="2">
        <v>37.155200000000001</v>
      </c>
      <c r="C14783" s="3">
        <v>3313</v>
      </c>
      <c r="D14783" s="4">
        <v>38220</v>
      </c>
      <c r="E14783" t="s">
        <v>2611</v>
      </c>
      <c r="F14783" s="4" t="s">
        <v>13183</v>
      </c>
      <c r="G14783" s="5">
        <v>2065</v>
      </c>
      <c r="H14783" s="6">
        <v>0.1738499</v>
      </c>
      <c r="I14783" s="7">
        <v>62.875</v>
      </c>
      <c r="J14783" s="2">
        <v>55</v>
      </c>
      <c r="K14783">
        <v>1</v>
      </c>
    </row>
    <row r="14784" spans="1:12" x14ac:dyDescent="0.25">
      <c r="A14784">
        <v>87410</v>
      </c>
      <c r="B14784" s="2">
        <v>37.151850000000003</v>
      </c>
      <c r="C14784" s="3">
        <v>17479</v>
      </c>
      <c r="D14784" s="4">
        <v>22140</v>
      </c>
      <c r="E14784" t="s">
        <v>15186</v>
      </c>
      <c r="F14784" s="4" t="s">
        <v>15124</v>
      </c>
      <c r="G14784" s="5">
        <v>11953</v>
      </c>
      <c r="H14784" s="6">
        <v>0.15401989999999999</v>
      </c>
      <c r="I14784" s="7">
        <v>66.299000000000007</v>
      </c>
      <c r="J14784" s="2">
        <v>50</v>
      </c>
      <c r="K14784">
        <v>4</v>
      </c>
    </row>
    <row r="14785" spans="1:11" x14ac:dyDescent="0.25">
      <c r="A14785">
        <v>83543</v>
      </c>
      <c r="B14785" s="2">
        <v>37.148859999999999</v>
      </c>
      <c r="C14785" s="3">
        <v>753</v>
      </c>
      <c r="E14785" t="s">
        <v>14793</v>
      </c>
      <c r="F14785" s="4" t="s">
        <v>14725</v>
      </c>
      <c r="G14785" s="5">
        <v>507</v>
      </c>
      <c r="H14785" s="6">
        <v>0.2169625</v>
      </c>
      <c r="I14785" s="7">
        <v>55.417000000000002</v>
      </c>
      <c r="J14785" s="2">
        <v>27</v>
      </c>
      <c r="K14785">
        <v>1</v>
      </c>
    </row>
    <row r="14786" spans="1:11" x14ac:dyDescent="0.25">
      <c r="A14786">
        <v>35750</v>
      </c>
      <c r="B14786" s="2">
        <v>37.146769999999997</v>
      </c>
      <c r="C14786" s="3">
        <v>12006</v>
      </c>
      <c r="D14786" s="4">
        <v>26620</v>
      </c>
      <c r="E14786" t="s">
        <v>7139</v>
      </c>
      <c r="F14786" s="4" t="s">
        <v>7027</v>
      </c>
      <c r="G14786" s="5">
        <v>8243</v>
      </c>
      <c r="H14786" s="6">
        <v>0.21169479999999999</v>
      </c>
      <c r="I14786" s="7">
        <v>56.313000000000002</v>
      </c>
      <c r="J14786" s="2">
        <v>52</v>
      </c>
      <c r="K14786">
        <v>1</v>
      </c>
    </row>
    <row r="14787" spans="1:11" x14ac:dyDescent="0.25">
      <c r="A14787">
        <v>76450</v>
      </c>
      <c r="B14787" s="2">
        <v>37.14255</v>
      </c>
      <c r="C14787" s="3">
        <v>13468</v>
      </c>
      <c r="E14787" t="s">
        <v>5681</v>
      </c>
      <c r="F14787" s="4" t="s">
        <v>13752</v>
      </c>
      <c r="G14787" s="5">
        <v>9387</v>
      </c>
      <c r="H14787" s="6">
        <v>0.1807819</v>
      </c>
      <c r="I14787" s="7">
        <v>61.648000000000003</v>
      </c>
      <c r="J14787" s="2">
        <v>56</v>
      </c>
      <c r="K14787">
        <v>1</v>
      </c>
    </row>
    <row r="14788" spans="1:11" x14ac:dyDescent="0.25">
      <c r="A14788">
        <v>78114</v>
      </c>
      <c r="B14788" s="2">
        <v>37.137079999999997</v>
      </c>
      <c r="C14788" s="3">
        <v>20100</v>
      </c>
      <c r="D14788" s="4">
        <v>41700</v>
      </c>
      <c r="E14788" t="s">
        <v>14182</v>
      </c>
      <c r="F14788" s="4" t="s">
        <v>13752</v>
      </c>
      <c r="G14788" s="5">
        <v>13475</v>
      </c>
      <c r="H14788" s="6">
        <v>0.15345800000000001</v>
      </c>
      <c r="I14788" s="7">
        <v>66.367999999999995</v>
      </c>
      <c r="J14788" s="2">
        <v>44</v>
      </c>
      <c r="K14788">
        <v>1</v>
      </c>
    </row>
    <row r="14789" spans="1:11" x14ac:dyDescent="0.25">
      <c r="A14789">
        <v>78940</v>
      </c>
      <c r="B14789" s="2">
        <v>37.133429999999997</v>
      </c>
      <c r="C14789" s="3">
        <v>2226</v>
      </c>
      <c r="E14789" t="s">
        <v>2490</v>
      </c>
      <c r="F14789" s="4" t="s">
        <v>13752</v>
      </c>
      <c r="G14789" s="5">
        <v>1776</v>
      </c>
      <c r="H14789" s="6">
        <v>0.19144140000000001</v>
      </c>
      <c r="I14789" s="7">
        <v>59.802999999999997</v>
      </c>
      <c r="J14789" s="2">
        <v>58</v>
      </c>
      <c r="K14789">
        <v>1</v>
      </c>
    </row>
    <row r="14790" spans="1:11" x14ac:dyDescent="0.25">
      <c r="A14790">
        <v>72756</v>
      </c>
      <c r="B14790" s="2">
        <v>37.126840000000001</v>
      </c>
      <c r="C14790" s="3">
        <v>39762</v>
      </c>
      <c r="D14790" s="4">
        <v>22220</v>
      </c>
      <c r="E14790" t="s">
        <v>8061</v>
      </c>
      <c r="F14790" s="4" t="s">
        <v>13183</v>
      </c>
      <c r="G14790" s="5">
        <v>25735</v>
      </c>
      <c r="H14790" s="6">
        <v>0.2127453</v>
      </c>
      <c r="I14790" s="7">
        <v>56.118000000000002</v>
      </c>
      <c r="J14790" s="2">
        <v>47.571399999999997</v>
      </c>
      <c r="K14790">
        <v>7</v>
      </c>
    </row>
    <row r="14791" spans="1:11" x14ac:dyDescent="0.25">
      <c r="A14791">
        <v>64507</v>
      </c>
      <c r="B14791" s="2">
        <v>37.118549999999999</v>
      </c>
      <c r="C14791" s="3">
        <v>14241</v>
      </c>
      <c r="D14791" s="4">
        <v>41140</v>
      </c>
      <c r="E14791" t="s">
        <v>7602</v>
      </c>
      <c r="F14791" s="4" t="s">
        <v>12102</v>
      </c>
      <c r="G14791" s="5">
        <v>8888</v>
      </c>
      <c r="H14791" s="6">
        <v>0.2102599</v>
      </c>
      <c r="I14791" s="7">
        <v>56.546999999999997</v>
      </c>
      <c r="J14791" s="2">
        <v>51</v>
      </c>
      <c r="K14791">
        <v>5</v>
      </c>
    </row>
    <row r="14792" spans="1:11" x14ac:dyDescent="0.25">
      <c r="A14792">
        <v>45768</v>
      </c>
      <c r="B14792" s="2">
        <v>37.116129999999998</v>
      </c>
      <c r="C14792" s="3">
        <v>1651</v>
      </c>
      <c r="D14792" s="4">
        <v>31930</v>
      </c>
      <c r="E14792" t="s">
        <v>489</v>
      </c>
      <c r="F14792" s="4" t="s">
        <v>8295</v>
      </c>
      <c r="G14792" s="5">
        <v>1241</v>
      </c>
      <c r="H14792" s="6">
        <v>0.14504429999999999</v>
      </c>
      <c r="I14792" s="7">
        <v>67.813000000000002</v>
      </c>
    </row>
    <row r="14793" spans="1:11" x14ac:dyDescent="0.25">
      <c r="A14793">
        <v>51050</v>
      </c>
      <c r="B14793" s="2">
        <v>37.11542</v>
      </c>
      <c r="C14793" s="3">
        <v>2752</v>
      </c>
      <c r="D14793" s="4">
        <v>43580</v>
      </c>
      <c r="E14793" t="s">
        <v>2612</v>
      </c>
      <c r="F14793" s="4" t="s">
        <v>9593</v>
      </c>
      <c r="G14793" s="5">
        <v>1730</v>
      </c>
      <c r="H14793" s="6">
        <v>0.1623339</v>
      </c>
      <c r="I14793" s="7">
        <v>64.820999999999998</v>
      </c>
    </row>
    <row r="14794" spans="1:11" x14ac:dyDescent="0.25">
      <c r="A14794">
        <v>7857</v>
      </c>
      <c r="B14794" s="2">
        <v>37.114440000000002</v>
      </c>
      <c r="C14794" s="3">
        <v>3303</v>
      </c>
      <c r="D14794" s="4">
        <v>35620</v>
      </c>
      <c r="E14794" t="s">
        <v>1542</v>
      </c>
      <c r="F14794" s="4" t="s">
        <v>1341</v>
      </c>
      <c r="G14794" s="5">
        <v>2335</v>
      </c>
      <c r="H14794" s="6">
        <v>0.18279110000000001</v>
      </c>
      <c r="I14794" s="7">
        <v>61.284999999999997</v>
      </c>
    </row>
    <row r="14795" spans="1:11" x14ac:dyDescent="0.25">
      <c r="A14795">
        <v>30120</v>
      </c>
      <c r="B14795" s="2">
        <v>37.10821</v>
      </c>
      <c r="C14795" s="3">
        <v>37479</v>
      </c>
      <c r="D14795" s="4">
        <v>12060</v>
      </c>
      <c r="E14795" t="s">
        <v>4781</v>
      </c>
      <c r="F14795" s="4" t="s">
        <v>6363</v>
      </c>
      <c r="G14795" s="5">
        <v>23724</v>
      </c>
      <c r="H14795" s="6">
        <v>0.21775420000000001</v>
      </c>
      <c r="I14795" s="7">
        <v>55.241999999999997</v>
      </c>
      <c r="J14795" s="2">
        <v>51.333300000000001</v>
      </c>
      <c r="K14795">
        <v>6</v>
      </c>
    </row>
    <row r="14796" spans="1:11" x14ac:dyDescent="0.25">
      <c r="A14796">
        <v>69169</v>
      </c>
      <c r="B14796" s="2">
        <v>37.102429999999998</v>
      </c>
      <c r="C14796" s="3">
        <v>598</v>
      </c>
      <c r="D14796" s="4">
        <v>35820</v>
      </c>
      <c r="E14796" t="s">
        <v>5566</v>
      </c>
      <c r="F14796" s="4" t="s">
        <v>12738</v>
      </c>
      <c r="G14796" s="5">
        <v>419</v>
      </c>
      <c r="H14796" s="6">
        <v>0.2119048</v>
      </c>
      <c r="I14796" s="7">
        <v>56.25</v>
      </c>
    </row>
    <row r="14797" spans="1:11" x14ac:dyDescent="0.25">
      <c r="A14797">
        <v>56023</v>
      </c>
      <c r="B14797" s="2">
        <v>37.102240000000002</v>
      </c>
      <c r="C14797" s="3">
        <v>552</v>
      </c>
      <c r="E14797" t="s">
        <v>10072</v>
      </c>
      <c r="F14797" s="4" t="s">
        <v>10428</v>
      </c>
      <c r="G14797" s="5">
        <v>374</v>
      </c>
      <c r="H14797" s="6">
        <v>0.16577539999999999</v>
      </c>
      <c r="I14797" s="7">
        <v>64.218999999999994</v>
      </c>
    </row>
    <row r="14798" spans="1:11" x14ac:dyDescent="0.25">
      <c r="A14798">
        <v>14167</v>
      </c>
      <c r="B14798" s="2">
        <v>37.101849999999999</v>
      </c>
      <c r="C14798" s="3">
        <v>1764</v>
      </c>
      <c r="E14798" t="s">
        <v>2823</v>
      </c>
      <c r="F14798" s="4" t="s">
        <v>1280</v>
      </c>
      <c r="G14798" s="5">
        <v>1256</v>
      </c>
      <c r="H14798" s="6">
        <v>0.14956240000000001</v>
      </c>
      <c r="I14798" s="7">
        <v>67.019000000000005</v>
      </c>
    </row>
    <row r="14799" spans="1:11" x14ac:dyDescent="0.25">
      <c r="A14799">
        <v>17519</v>
      </c>
      <c r="B14799" s="2">
        <v>37.100560000000002</v>
      </c>
      <c r="C14799" s="3">
        <v>7032</v>
      </c>
      <c r="D14799" s="4">
        <v>29540</v>
      </c>
      <c r="E14799" t="s">
        <v>3805</v>
      </c>
      <c r="F14799" s="4" t="s">
        <v>3003</v>
      </c>
      <c r="G14799" s="5">
        <v>4143</v>
      </c>
      <c r="H14799" s="6">
        <v>0.12696109999999999</v>
      </c>
      <c r="I14799" s="7">
        <v>70.924000000000007</v>
      </c>
      <c r="J14799" s="2">
        <v>43</v>
      </c>
      <c r="K14799">
        <v>1</v>
      </c>
    </row>
    <row r="14800" spans="1:11" x14ac:dyDescent="0.25">
      <c r="A14800">
        <v>96727</v>
      </c>
      <c r="B14800" s="2">
        <v>37.098640000000003</v>
      </c>
      <c r="C14800" s="3">
        <v>6027</v>
      </c>
      <c r="D14800" s="4">
        <v>25900</v>
      </c>
      <c r="E14800" t="s">
        <v>16116</v>
      </c>
      <c r="F14800" s="4" t="s">
        <v>16099</v>
      </c>
      <c r="G14800" s="5">
        <v>3861</v>
      </c>
      <c r="H14800" s="6">
        <v>0.16161619999999999</v>
      </c>
      <c r="I14800" s="7">
        <v>64.932000000000002</v>
      </c>
      <c r="J14800" s="2">
        <v>49.5</v>
      </c>
      <c r="K14800">
        <v>2</v>
      </c>
    </row>
    <row r="14801" spans="1:12" x14ac:dyDescent="0.25">
      <c r="A14801">
        <v>99402</v>
      </c>
      <c r="B14801" s="2">
        <v>37.09742</v>
      </c>
      <c r="C14801" s="3">
        <v>1904</v>
      </c>
      <c r="D14801" s="4">
        <v>30300</v>
      </c>
      <c r="E14801" t="s">
        <v>16602</v>
      </c>
      <c r="F14801" s="4" t="s">
        <v>16344</v>
      </c>
      <c r="G14801" s="5">
        <v>1273</v>
      </c>
      <c r="H14801" s="6">
        <v>0.1995287</v>
      </c>
      <c r="I14801" s="7">
        <v>58.375</v>
      </c>
    </row>
    <row r="14802" spans="1:12" x14ac:dyDescent="0.25">
      <c r="A14802">
        <v>5261</v>
      </c>
      <c r="B14802" s="2">
        <v>37.096600000000002</v>
      </c>
      <c r="C14802" s="3">
        <v>3028</v>
      </c>
      <c r="D14802" s="4">
        <v>13540</v>
      </c>
      <c r="E14802" t="s">
        <v>746</v>
      </c>
      <c r="F14802" s="4" t="s">
        <v>1030</v>
      </c>
      <c r="G14802" s="5">
        <v>2157</v>
      </c>
      <c r="H14802" s="6">
        <v>0.1872104</v>
      </c>
      <c r="I14802" s="7">
        <v>60.5</v>
      </c>
      <c r="J14802" s="2">
        <v>31</v>
      </c>
      <c r="K14802">
        <v>1</v>
      </c>
    </row>
    <row r="14803" spans="1:12" x14ac:dyDescent="0.25">
      <c r="A14803">
        <v>94578</v>
      </c>
      <c r="B14803" s="2">
        <v>37.08999</v>
      </c>
      <c r="C14803" s="3">
        <v>38629</v>
      </c>
      <c r="D14803" s="4">
        <v>41860</v>
      </c>
      <c r="E14803" t="s">
        <v>15784</v>
      </c>
      <c r="F14803" s="4" t="s">
        <v>15368</v>
      </c>
      <c r="G14803" s="5">
        <v>25454</v>
      </c>
      <c r="H14803" s="6">
        <v>0.217914</v>
      </c>
      <c r="I14803" s="7">
        <v>55.192999999999998</v>
      </c>
      <c r="J14803" s="2">
        <v>38.571399999999997</v>
      </c>
      <c r="K14803">
        <v>14</v>
      </c>
      <c r="L14803" s="2">
        <v>42.7</v>
      </c>
    </row>
    <row r="14804" spans="1:12" x14ac:dyDescent="0.25">
      <c r="A14804">
        <v>35094</v>
      </c>
      <c r="B14804" s="2">
        <v>37.081560000000003</v>
      </c>
      <c r="C14804" s="3">
        <v>14555</v>
      </c>
      <c r="D14804" s="4">
        <v>13820</v>
      </c>
      <c r="E14804" t="s">
        <v>47</v>
      </c>
      <c r="F14804" s="4" t="s">
        <v>7027</v>
      </c>
      <c r="G14804" s="5">
        <v>9743</v>
      </c>
      <c r="H14804" s="6">
        <v>0.19993839999999999</v>
      </c>
      <c r="I14804" s="7">
        <v>58.296999999999997</v>
      </c>
      <c r="J14804" s="2">
        <v>75</v>
      </c>
      <c r="K14804">
        <v>1</v>
      </c>
    </row>
    <row r="14805" spans="1:12" x14ac:dyDescent="0.25">
      <c r="A14805">
        <v>99216</v>
      </c>
      <c r="B14805" s="2">
        <v>37.075319999999998</v>
      </c>
      <c r="C14805" s="3">
        <v>24089</v>
      </c>
      <c r="D14805" s="4">
        <v>44060</v>
      </c>
      <c r="E14805" t="s">
        <v>12476</v>
      </c>
      <c r="F14805" s="4" t="s">
        <v>16344</v>
      </c>
      <c r="G14805" s="5">
        <v>16358</v>
      </c>
      <c r="H14805" s="6">
        <v>0.21560000000000001</v>
      </c>
      <c r="I14805" s="7">
        <v>55.588000000000001</v>
      </c>
      <c r="J14805" s="2">
        <v>50.555599999999998</v>
      </c>
      <c r="K14805">
        <v>9</v>
      </c>
    </row>
    <row r="14806" spans="1:12" x14ac:dyDescent="0.25">
      <c r="A14806">
        <v>68443</v>
      </c>
      <c r="B14806" s="2">
        <v>37.071240000000003</v>
      </c>
      <c r="C14806" s="3">
        <v>1014</v>
      </c>
      <c r="E14806" t="s">
        <v>194</v>
      </c>
      <c r="F14806" s="4" t="s">
        <v>12738</v>
      </c>
      <c r="G14806" s="5">
        <v>688</v>
      </c>
      <c r="H14806" s="6">
        <v>0.1671512</v>
      </c>
      <c r="I14806" s="7">
        <v>63.957999999999998</v>
      </c>
    </row>
    <row r="14807" spans="1:12" x14ac:dyDescent="0.25">
      <c r="A14807">
        <v>84111</v>
      </c>
      <c r="B14807" s="2">
        <v>37.069209999999998</v>
      </c>
      <c r="C14807" s="3">
        <v>10718</v>
      </c>
      <c r="D14807" s="4">
        <v>41620</v>
      </c>
      <c r="E14807" t="s">
        <v>14892</v>
      </c>
      <c r="F14807" s="4" t="s">
        <v>14851</v>
      </c>
      <c r="G14807" s="5">
        <v>7757</v>
      </c>
      <c r="H14807" s="6">
        <v>0.32779069999999999</v>
      </c>
      <c r="I14807" s="7">
        <v>36.198</v>
      </c>
      <c r="J14807" s="2">
        <v>40.75</v>
      </c>
      <c r="K14807">
        <v>12</v>
      </c>
      <c r="L14807" s="2">
        <v>55.4</v>
      </c>
    </row>
    <row r="14808" spans="1:12" x14ac:dyDescent="0.25">
      <c r="A14808">
        <v>4626</v>
      </c>
      <c r="B14808" s="2">
        <v>37.06729</v>
      </c>
      <c r="C14808" s="3">
        <v>467</v>
      </c>
      <c r="E14808" t="s">
        <v>899</v>
      </c>
      <c r="F14808" s="4" t="s">
        <v>701</v>
      </c>
      <c r="G14808" s="5">
        <v>300</v>
      </c>
      <c r="H14808" s="6">
        <v>0.25333329999999998</v>
      </c>
      <c r="I14808" s="7">
        <v>49.063000000000002</v>
      </c>
    </row>
    <row r="14809" spans="1:12" x14ac:dyDescent="0.25">
      <c r="A14809">
        <v>4419</v>
      </c>
      <c r="B14809" s="2">
        <v>37.06673</v>
      </c>
      <c r="C14809" s="3">
        <v>2793</v>
      </c>
      <c r="D14809" s="4">
        <v>12620</v>
      </c>
      <c r="E14809" t="s">
        <v>823</v>
      </c>
      <c r="F14809" s="4" t="s">
        <v>701</v>
      </c>
      <c r="G14809" s="5">
        <v>2003</v>
      </c>
      <c r="H14809" s="6">
        <v>0.15327009999999999</v>
      </c>
      <c r="I14809" s="7">
        <v>66.353999999999999</v>
      </c>
    </row>
    <row r="14810" spans="1:12" x14ac:dyDescent="0.25">
      <c r="A14810">
        <v>69219</v>
      </c>
      <c r="B14810" s="2">
        <v>37.066240000000001</v>
      </c>
      <c r="C14810" s="3">
        <v>94</v>
      </c>
      <c r="E14810" t="s">
        <v>12916</v>
      </c>
      <c r="F14810" s="4" t="s">
        <v>12738</v>
      </c>
      <c r="G14810" s="5">
        <v>59</v>
      </c>
      <c r="H14810" s="6">
        <v>0.1666667</v>
      </c>
      <c r="I14810" s="7">
        <v>64.037999999999997</v>
      </c>
    </row>
    <row r="14811" spans="1:12" x14ac:dyDescent="0.25">
      <c r="A14811">
        <v>47177</v>
      </c>
      <c r="B14811" s="2">
        <v>37.066000000000003</v>
      </c>
      <c r="C14811" s="3">
        <v>1220</v>
      </c>
      <c r="D14811" s="4">
        <v>31140</v>
      </c>
      <c r="E14811" t="s">
        <v>8963</v>
      </c>
      <c r="F14811" s="4" t="s">
        <v>8800</v>
      </c>
      <c r="G14811" s="5">
        <v>945</v>
      </c>
      <c r="H14811" s="6">
        <v>0.1183932</v>
      </c>
      <c r="I14811" s="7">
        <v>72.379000000000005</v>
      </c>
    </row>
    <row r="14812" spans="1:12" x14ac:dyDescent="0.25">
      <c r="A14812">
        <v>49344</v>
      </c>
      <c r="B14812" s="2">
        <v>37.065089999999998</v>
      </c>
      <c r="C14812" s="3">
        <v>3959</v>
      </c>
      <c r="D14812" s="4">
        <v>24340</v>
      </c>
      <c r="E14812" t="s">
        <v>7399</v>
      </c>
      <c r="F14812" s="4" t="s">
        <v>9106</v>
      </c>
      <c r="G14812" s="5">
        <v>2848</v>
      </c>
      <c r="H14812" s="6">
        <v>0.1583012</v>
      </c>
      <c r="I14812" s="7">
        <v>65.480999999999995</v>
      </c>
    </row>
    <row r="14813" spans="1:12" x14ac:dyDescent="0.25">
      <c r="A14813">
        <v>58032</v>
      </c>
      <c r="B14813" s="2">
        <v>37.06429</v>
      </c>
      <c r="C14813" s="3">
        <v>739</v>
      </c>
      <c r="E14813" t="s">
        <v>11077</v>
      </c>
      <c r="F14813" s="4" t="s">
        <v>11069</v>
      </c>
      <c r="G14813" s="5">
        <v>509</v>
      </c>
      <c r="H14813" s="6">
        <v>0.17450979999999999</v>
      </c>
      <c r="I14813" s="7">
        <v>62.679000000000002</v>
      </c>
    </row>
    <row r="14814" spans="1:12" x14ac:dyDescent="0.25">
      <c r="A14814">
        <v>79323</v>
      </c>
      <c r="B14814" s="2">
        <v>37.06326</v>
      </c>
      <c r="C14814" s="3">
        <v>6269</v>
      </c>
      <c r="E14814" t="s">
        <v>14391</v>
      </c>
      <c r="F14814" s="4" t="s">
        <v>13752</v>
      </c>
      <c r="G14814" s="5">
        <v>3808</v>
      </c>
      <c r="H14814" s="6">
        <v>0.15493699999999999</v>
      </c>
      <c r="I14814" s="7">
        <v>66.058000000000007</v>
      </c>
    </row>
    <row r="14815" spans="1:12" x14ac:dyDescent="0.25">
      <c r="A14815">
        <v>77521</v>
      </c>
      <c r="B14815" s="2">
        <v>37.054749999999999</v>
      </c>
      <c r="C14815" s="3">
        <v>53090</v>
      </c>
      <c r="D14815" s="4">
        <v>26420</v>
      </c>
      <c r="E14815" t="s">
        <v>14075</v>
      </c>
      <c r="F14815" s="4" t="s">
        <v>13752</v>
      </c>
      <c r="G14815" s="5">
        <v>31732</v>
      </c>
      <c r="H14815" s="6">
        <v>0.17127819999999999</v>
      </c>
      <c r="I14815" s="7">
        <v>63.232999999999997</v>
      </c>
      <c r="J14815" s="2">
        <v>45.142899999999997</v>
      </c>
      <c r="K14815">
        <v>7</v>
      </c>
    </row>
    <row r="14816" spans="1:12" x14ac:dyDescent="0.25">
      <c r="A14816">
        <v>17068</v>
      </c>
      <c r="B14816" s="2">
        <v>37.046410000000002</v>
      </c>
      <c r="C14816" s="3">
        <v>4488</v>
      </c>
      <c r="D14816" s="4">
        <v>25420</v>
      </c>
      <c r="E14816" t="s">
        <v>3708</v>
      </c>
      <c r="F14816" s="4" t="s">
        <v>3003</v>
      </c>
      <c r="G14816" s="5">
        <v>3128</v>
      </c>
      <c r="H14816" s="6">
        <v>0.1706616</v>
      </c>
      <c r="I14816" s="7">
        <v>63.332999999999998</v>
      </c>
    </row>
    <row r="14817" spans="1:12" x14ac:dyDescent="0.25">
      <c r="A14817">
        <v>38316</v>
      </c>
      <c r="B14817" s="2">
        <v>37.045070000000003</v>
      </c>
      <c r="C14817" s="3">
        <v>3372</v>
      </c>
      <c r="E14817" t="s">
        <v>470</v>
      </c>
      <c r="F14817" s="4" t="s">
        <v>7348</v>
      </c>
      <c r="G14817" s="5">
        <v>2473</v>
      </c>
      <c r="H14817" s="6">
        <v>0.1552142</v>
      </c>
      <c r="I14817" s="7">
        <v>66</v>
      </c>
    </row>
    <row r="14818" spans="1:12" x14ac:dyDescent="0.25">
      <c r="A14818">
        <v>3852</v>
      </c>
      <c r="B14818" s="2">
        <v>37.044379999999997</v>
      </c>
      <c r="C14818" s="3">
        <v>654</v>
      </c>
      <c r="D14818" s="4">
        <v>14460</v>
      </c>
      <c r="E14818" t="s">
        <v>675</v>
      </c>
      <c r="F14818" s="4" t="s">
        <v>520</v>
      </c>
      <c r="G14818" s="5">
        <v>407</v>
      </c>
      <c r="H14818" s="6">
        <v>0.26535629999999999</v>
      </c>
      <c r="I14818" s="7">
        <v>46.963999999999999</v>
      </c>
      <c r="J14818" s="2">
        <v>44</v>
      </c>
      <c r="K14818">
        <v>1</v>
      </c>
    </row>
    <row r="14819" spans="1:12" x14ac:dyDescent="0.25">
      <c r="A14819">
        <v>76530</v>
      </c>
      <c r="B14819" s="2">
        <v>37.043799999999997</v>
      </c>
      <c r="C14819" s="3">
        <v>2644</v>
      </c>
      <c r="D14819" s="4">
        <v>12420</v>
      </c>
      <c r="E14819" t="s">
        <v>8873</v>
      </c>
      <c r="F14819" s="4" t="s">
        <v>13752</v>
      </c>
      <c r="G14819" s="5">
        <v>1981</v>
      </c>
      <c r="H14819" s="6">
        <v>0.17103940000000001</v>
      </c>
      <c r="I14819" s="7">
        <v>63.262</v>
      </c>
      <c r="J14819" s="2">
        <v>70</v>
      </c>
      <c r="K14819">
        <v>1</v>
      </c>
    </row>
    <row r="14820" spans="1:12" x14ac:dyDescent="0.25">
      <c r="A14820">
        <v>12422</v>
      </c>
      <c r="B14820" s="2">
        <v>37.043280000000003</v>
      </c>
      <c r="C14820" s="3">
        <v>244</v>
      </c>
      <c r="E14820" t="s">
        <v>657</v>
      </c>
      <c r="F14820" s="4" t="s">
        <v>1280</v>
      </c>
      <c r="G14820" s="5">
        <v>202</v>
      </c>
      <c r="H14820" s="6">
        <v>0.25615759999999999</v>
      </c>
      <c r="I14820" s="7">
        <v>48.542000000000002</v>
      </c>
    </row>
    <row r="14821" spans="1:12" x14ac:dyDescent="0.25">
      <c r="A14821">
        <v>80103</v>
      </c>
      <c r="B14821" s="2">
        <v>37.042789999999997</v>
      </c>
      <c r="C14821" s="3">
        <v>2681</v>
      </c>
      <c r="D14821" s="4">
        <v>19740</v>
      </c>
      <c r="E14821" t="s">
        <v>12596</v>
      </c>
      <c r="F14821" s="4" t="s">
        <v>14477</v>
      </c>
      <c r="G14821" s="5">
        <v>1876</v>
      </c>
      <c r="H14821" s="6">
        <v>0.15929679999999999</v>
      </c>
      <c r="I14821" s="7">
        <v>65.278000000000006</v>
      </c>
    </row>
    <row r="14822" spans="1:12" x14ac:dyDescent="0.25">
      <c r="A14822">
        <v>15613</v>
      </c>
      <c r="B14822" s="2">
        <v>37.039830000000002</v>
      </c>
      <c r="C14822" s="3">
        <v>13954</v>
      </c>
      <c r="D14822" s="4">
        <v>38300</v>
      </c>
      <c r="E14822" t="s">
        <v>3213</v>
      </c>
      <c r="F14822" s="4" t="s">
        <v>3003</v>
      </c>
      <c r="G14822" s="5">
        <v>10493</v>
      </c>
      <c r="H14822" s="6">
        <v>0.17773749999999999</v>
      </c>
      <c r="I14822" s="7">
        <v>62.088000000000001</v>
      </c>
      <c r="J14822" s="2">
        <v>49</v>
      </c>
      <c r="K14822">
        <v>6</v>
      </c>
    </row>
    <row r="14823" spans="1:12" x14ac:dyDescent="0.25">
      <c r="A14823">
        <v>45172</v>
      </c>
      <c r="B14823" s="2">
        <v>37.037280000000003</v>
      </c>
      <c r="C14823" s="3">
        <v>153</v>
      </c>
      <c r="E14823" t="s">
        <v>8661</v>
      </c>
      <c r="F14823" s="4" t="s">
        <v>8295</v>
      </c>
      <c r="G14823" s="5">
        <v>116</v>
      </c>
      <c r="H14823" s="6">
        <v>4.2735000000000002E-2</v>
      </c>
      <c r="I14823" s="7">
        <v>85.417000000000002</v>
      </c>
    </row>
    <row r="14824" spans="1:12" x14ac:dyDescent="0.25">
      <c r="A14824">
        <v>61473</v>
      </c>
      <c r="B14824" s="2">
        <v>37.036960000000001</v>
      </c>
      <c r="C14824" s="3">
        <v>1633</v>
      </c>
      <c r="E14824" t="s">
        <v>8443</v>
      </c>
      <c r="F14824" s="4" t="s">
        <v>11490</v>
      </c>
      <c r="G14824" s="5">
        <v>1238</v>
      </c>
      <c r="H14824" s="6">
        <v>0.2479806</v>
      </c>
      <c r="I14824" s="7">
        <v>49.948</v>
      </c>
    </row>
    <row r="14825" spans="1:12" x14ac:dyDescent="0.25">
      <c r="A14825">
        <v>38134</v>
      </c>
      <c r="B14825" s="2">
        <v>37.030009999999997</v>
      </c>
      <c r="C14825" s="3">
        <v>43243</v>
      </c>
      <c r="D14825" s="4">
        <v>32820</v>
      </c>
      <c r="E14825" t="s">
        <v>2512</v>
      </c>
      <c r="F14825" s="4" t="s">
        <v>7348</v>
      </c>
      <c r="G14825" s="5">
        <v>27784</v>
      </c>
      <c r="H14825" s="6">
        <v>0.22958429999999999</v>
      </c>
      <c r="I14825" s="7">
        <v>53.127000000000002</v>
      </c>
      <c r="J14825" s="2">
        <v>39.200000000000003</v>
      </c>
      <c r="K14825">
        <v>10</v>
      </c>
      <c r="L14825" s="2">
        <v>46.2</v>
      </c>
    </row>
    <row r="14826" spans="1:12" x14ac:dyDescent="0.25">
      <c r="A14826">
        <v>94060</v>
      </c>
      <c r="B14826" s="2">
        <v>37.023110000000003</v>
      </c>
      <c r="C14826" s="3">
        <v>1649</v>
      </c>
      <c r="D14826" s="4">
        <v>41860</v>
      </c>
      <c r="E14826" t="s">
        <v>15757</v>
      </c>
      <c r="F14826" s="4" t="s">
        <v>15368</v>
      </c>
      <c r="G14826" s="5">
        <v>1082</v>
      </c>
      <c r="H14826" s="6">
        <v>0.21072089999999999</v>
      </c>
      <c r="I14826" s="7">
        <v>56.381999999999998</v>
      </c>
      <c r="J14826" s="2">
        <v>36.5</v>
      </c>
      <c r="K14826">
        <v>2</v>
      </c>
    </row>
    <row r="14827" spans="1:12" x14ac:dyDescent="0.25">
      <c r="A14827">
        <v>89025</v>
      </c>
      <c r="B14827" s="2">
        <v>37.022660000000002</v>
      </c>
      <c r="C14827" s="3">
        <v>1310</v>
      </c>
      <c r="D14827" s="4">
        <v>29820</v>
      </c>
      <c r="E14827" t="s">
        <v>15328</v>
      </c>
      <c r="F14827" s="4" t="s">
        <v>15318</v>
      </c>
      <c r="G14827" s="5">
        <v>763</v>
      </c>
      <c r="H14827" s="6">
        <v>0.1179554</v>
      </c>
      <c r="I14827" s="7">
        <v>72.411000000000001</v>
      </c>
    </row>
    <row r="14828" spans="1:12" x14ac:dyDescent="0.25">
      <c r="A14828">
        <v>77480</v>
      </c>
      <c r="B14828" s="2">
        <v>37.02129</v>
      </c>
      <c r="C14828" s="3">
        <v>7909</v>
      </c>
      <c r="D14828" s="4">
        <v>26420</v>
      </c>
      <c r="E14828" t="s">
        <v>14067</v>
      </c>
      <c r="F14828" s="4" t="s">
        <v>13752</v>
      </c>
      <c r="G14828" s="5">
        <v>4997</v>
      </c>
      <c r="H14828" s="6">
        <v>0.14308589999999999</v>
      </c>
      <c r="I14828" s="7">
        <v>68.067999999999998</v>
      </c>
      <c r="J14828" s="2">
        <v>52</v>
      </c>
      <c r="K14828">
        <v>1</v>
      </c>
    </row>
    <row r="14829" spans="1:12" x14ac:dyDescent="0.25">
      <c r="A14829">
        <v>97042</v>
      </c>
      <c r="B14829" s="2">
        <v>37.019509999999997</v>
      </c>
      <c r="C14829" s="3">
        <v>3542</v>
      </c>
      <c r="D14829" s="4">
        <v>38900</v>
      </c>
      <c r="E14829" t="s">
        <v>16188</v>
      </c>
      <c r="F14829" s="4" t="s">
        <v>16170</v>
      </c>
      <c r="G14829" s="5">
        <v>2420</v>
      </c>
      <c r="H14829" s="6">
        <v>0.14876030000000001</v>
      </c>
      <c r="I14829" s="7">
        <v>67.082999999999998</v>
      </c>
      <c r="J14829" s="2">
        <v>37</v>
      </c>
      <c r="K14829">
        <v>1</v>
      </c>
    </row>
    <row r="14830" spans="1:12" x14ac:dyDescent="0.25">
      <c r="A14830">
        <v>57313</v>
      </c>
      <c r="B14830" s="2">
        <v>37.018729999999998</v>
      </c>
      <c r="C14830" s="3">
        <v>1256</v>
      </c>
      <c r="E14830" t="s">
        <v>10934</v>
      </c>
      <c r="F14830" s="4" t="s">
        <v>10877</v>
      </c>
      <c r="G14830" s="5">
        <v>843</v>
      </c>
      <c r="H14830" s="6">
        <v>0.2227488</v>
      </c>
      <c r="I14830" s="7">
        <v>54.292999999999999</v>
      </c>
    </row>
    <row r="14831" spans="1:12" x14ac:dyDescent="0.25">
      <c r="A14831">
        <v>83467</v>
      </c>
      <c r="B14831" s="2">
        <v>37.017429999999997</v>
      </c>
      <c r="C14831" s="3">
        <v>6043</v>
      </c>
      <c r="E14831" t="s">
        <v>14780</v>
      </c>
      <c r="F14831" s="4" t="s">
        <v>14725</v>
      </c>
      <c r="G14831" s="5">
        <v>4605</v>
      </c>
      <c r="H14831" s="6">
        <v>0.2353452</v>
      </c>
      <c r="I14831" s="7">
        <v>52.115000000000002</v>
      </c>
      <c r="J14831" s="2">
        <v>49</v>
      </c>
      <c r="K14831">
        <v>1</v>
      </c>
    </row>
    <row r="14832" spans="1:12" x14ac:dyDescent="0.25">
      <c r="A14832">
        <v>97039</v>
      </c>
      <c r="B14832" s="2">
        <v>37.016240000000003</v>
      </c>
      <c r="C14832" s="3">
        <v>513</v>
      </c>
      <c r="E14832" t="s">
        <v>11871</v>
      </c>
      <c r="F14832" s="4" t="s">
        <v>16170</v>
      </c>
      <c r="G14832" s="5">
        <v>358</v>
      </c>
      <c r="H14832" s="6">
        <v>0.17039109999999999</v>
      </c>
      <c r="I14832" s="7">
        <v>63.332999999999998</v>
      </c>
      <c r="J14832" s="2">
        <v>58</v>
      </c>
      <c r="K14832">
        <v>1</v>
      </c>
    </row>
    <row r="14833" spans="1:12" x14ac:dyDescent="0.25">
      <c r="A14833">
        <v>55918</v>
      </c>
      <c r="B14833" s="2">
        <v>37.01596</v>
      </c>
      <c r="C14833" s="3">
        <v>1080</v>
      </c>
      <c r="D14833" s="4">
        <v>12380</v>
      </c>
      <c r="E14833" t="s">
        <v>10564</v>
      </c>
      <c r="F14833" s="4" t="s">
        <v>10428</v>
      </c>
      <c r="G14833" s="5">
        <v>768</v>
      </c>
      <c r="H14833" s="6">
        <v>0.1679688</v>
      </c>
      <c r="I14833" s="7">
        <v>63.75</v>
      </c>
    </row>
    <row r="14834" spans="1:12" x14ac:dyDescent="0.25">
      <c r="A14834">
        <v>73077</v>
      </c>
      <c r="B14834" s="2">
        <v>37.014629999999997</v>
      </c>
      <c r="C14834" s="3">
        <v>6868</v>
      </c>
      <c r="E14834" t="s">
        <v>921</v>
      </c>
      <c r="F14834" s="4" t="s">
        <v>13462</v>
      </c>
      <c r="G14834" s="5">
        <v>4820</v>
      </c>
      <c r="H14834" s="6">
        <v>0.22116179999999999</v>
      </c>
      <c r="I14834" s="7">
        <v>54.554000000000002</v>
      </c>
      <c r="J14834" s="2">
        <v>49</v>
      </c>
      <c r="K14834">
        <v>4</v>
      </c>
    </row>
    <row r="14835" spans="1:12" x14ac:dyDescent="0.25">
      <c r="A14835">
        <v>40121</v>
      </c>
      <c r="B14835" s="2">
        <v>37.012410000000003</v>
      </c>
      <c r="C14835" s="3">
        <v>10270</v>
      </c>
      <c r="D14835" s="4">
        <v>21060</v>
      </c>
      <c r="E14835" t="s">
        <v>7910</v>
      </c>
      <c r="F14835" s="4" t="s">
        <v>7883</v>
      </c>
      <c r="G14835" s="5">
        <v>4428</v>
      </c>
      <c r="H14835" s="6">
        <v>0.23255809999999999</v>
      </c>
      <c r="I14835" s="7">
        <v>52.581000000000003</v>
      </c>
      <c r="J14835" s="2">
        <v>44.5</v>
      </c>
      <c r="K14835">
        <v>4</v>
      </c>
    </row>
    <row r="14836" spans="1:12" x14ac:dyDescent="0.25">
      <c r="A14836">
        <v>88210</v>
      </c>
      <c r="B14836" s="2">
        <v>37.008749999999999</v>
      </c>
      <c r="C14836" s="3">
        <v>17243</v>
      </c>
      <c r="D14836" s="4">
        <v>16100</v>
      </c>
      <c r="E14836" t="s">
        <v>7853</v>
      </c>
      <c r="F14836" s="4" t="s">
        <v>15124</v>
      </c>
      <c r="G14836" s="5">
        <v>10857</v>
      </c>
      <c r="H14836" s="6">
        <v>0.15326519999999999</v>
      </c>
      <c r="I14836" s="7">
        <v>66.277000000000001</v>
      </c>
      <c r="J14836" s="2">
        <v>44.166699999999999</v>
      </c>
      <c r="K14836">
        <v>6</v>
      </c>
    </row>
    <row r="14837" spans="1:12" x14ac:dyDescent="0.25">
      <c r="A14837">
        <v>54154</v>
      </c>
      <c r="B14837" s="2">
        <v>37.005209999999998</v>
      </c>
      <c r="C14837" s="3">
        <v>5487</v>
      </c>
      <c r="D14837" s="4">
        <v>24580</v>
      </c>
      <c r="E14837" t="s">
        <v>10197</v>
      </c>
      <c r="F14837" s="4" t="s">
        <v>10031</v>
      </c>
      <c r="G14837" s="5">
        <v>3934</v>
      </c>
      <c r="H14837" s="6">
        <v>0.17001269999999999</v>
      </c>
      <c r="I14837" s="7">
        <v>63.381</v>
      </c>
      <c r="J14837" s="2">
        <v>42.5</v>
      </c>
      <c r="K14837">
        <v>2</v>
      </c>
    </row>
    <row r="14838" spans="1:12" x14ac:dyDescent="0.25">
      <c r="A14838">
        <v>47978</v>
      </c>
      <c r="B14838" s="2">
        <v>37.002540000000003</v>
      </c>
      <c r="C14838" s="3">
        <v>11008</v>
      </c>
      <c r="D14838" s="4">
        <v>16980</v>
      </c>
      <c r="E14838" t="s">
        <v>2150</v>
      </c>
      <c r="F14838" s="4" t="s">
        <v>8800</v>
      </c>
      <c r="G14838" s="5">
        <v>7235</v>
      </c>
      <c r="H14838" s="6">
        <v>0.17912919999999999</v>
      </c>
      <c r="I14838" s="7">
        <v>61.795999999999999</v>
      </c>
      <c r="J14838" s="2">
        <v>53.2</v>
      </c>
      <c r="K14838">
        <v>10</v>
      </c>
      <c r="L14838" s="2">
        <v>97.8</v>
      </c>
    </row>
    <row r="14839" spans="1:12" x14ac:dyDescent="0.25">
      <c r="A14839">
        <v>84337</v>
      </c>
      <c r="B14839" s="2">
        <v>36.99924</v>
      </c>
      <c r="C14839" s="3">
        <v>11618</v>
      </c>
      <c r="D14839" s="4">
        <v>36260</v>
      </c>
      <c r="E14839" t="s">
        <v>14900</v>
      </c>
      <c r="F14839" s="4" t="s">
        <v>14851</v>
      </c>
      <c r="G14839" s="5">
        <v>6524</v>
      </c>
      <c r="H14839" s="6">
        <v>0.18485589999999999</v>
      </c>
      <c r="I14839" s="7">
        <v>60.805999999999997</v>
      </c>
    </row>
    <row r="14840" spans="1:12" x14ac:dyDescent="0.25">
      <c r="A14840">
        <v>52551</v>
      </c>
      <c r="B14840" s="2">
        <v>36.997579999999999</v>
      </c>
      <c r="C14840" s="3">
        <v>542</v>
      </c>
      <c r="E14840" t="s">
        <v>9983</v>
      </c>
      <c r="F14840" s="4" t="s">
        <v>9593</v>
      </c>
      <c r="G14840" s="5">
        <v>441</v>
      </c>
      <c r="H14840" s="6">
        <v>0.2290249</v>
      </c>
      <c r="I14840" s="7">
        <v>53.173000000000002</v>
      </c>
    </row>
    <row r="14841" spans="1:12" x14ac:dyDescent="0.25">
      <c r="A14841">
        <v>77611</v>
      </c>
      <c r="B14841" s="2">
        <v>36.996229999999997</v>
      </c>
      <c r="C14841" s="3">
        <v>8211</v>
      </c>
      <c r="D14841" s="4">
        <v>13140</v>
      </c>
      <c r="E14841" t="s">
        <v>14093</v>
      </c>
      <c r="F14841" s="4" t="s">
        <v>13752</v>
      </c>
      <c r="G14841" s="5">
        <v>5211</v>
      </c>
      <c r="H14841" s="6">
        <v>0.1540675</v>
      </c>
      <c r="I14841" s="7">
        <v>66.12</v>
      </c>
      <c r="J14841" s="2">
        <v>69</v>
      </c>
      <c r="K14841">
        <v>1</v>
      </c>
    </row>
    <row r="14842" spans="1:12" x14ac:dyDescent="0.25">
      <c r="A14842">
        <v>45251</v>
      </c>
      <c r="B14842" s="2">
        <v>36.991549999999997</v>
      </c>
      <c r="C14842" s="3">
        <v>21951</v>
      </c>
      <c r="D14842" s="4">
        <v>17140</v>
      </c>
      <c r="E14842" t="s">
        <v>8663</v>
      </c>
      <c r="F14842" s="4" t="s">
        <v>8295</v>
      </c>
      <c r="G14842" s="5">
        <v>14333</v>
      </c>
      <c r="H14842" s="6">
        <v>0.17182919999999999</v>
      </c>
      <c r="I14842" s="7">
        <v>63.048000000000002</v>
      </c>
      <c r="J14842" s="2">
        <v>42.5</v>
      </c>
      <c r="K14842">
        <v>2</v>
      </c>
    </row>
    <row r="14843" spans="1:12" x14ac:dyDescent="0.25">
      <c r="A14843">
        <v>29365</v>
      </c>
      <c r="B14843" s="2">
        <v>36.986550000000001</v>
      </c>
      <c r="C14843" s="3">
        <v>9505</v>
      </c>
      <c r="D14843" s="4">
        <v>43900</v>
      </c>
      <c r="E14843" t="s">
        <v>6209</v>
      </c>
      <c r="F14843" s="4" t="s">
        <v>6130</v>
      </c>
      <c r="G14843" s="5">
        <v>6586</v>
      </c>
      <c r="H14843" s="6">
        <v>0.19826930000000001</v>
      </c>
      <c r="I14843" s="7">
        <v>58.476999999999997</v>
      </c>
      <c r="J14843" s="2">
        <v>57</v>
      </c>
      <c r="K14843">
        <v>2</v>
      </c>
    </row>
    <row r="14844" spans="1:12" x14ac:dyDescent="0.25">
      <c r="A14844">
        <v>3576</v>
      </c>
      <c r="B14844" s="2">
        <v>36.984360000000002</v>
      </c>
      <c r="C14844" s="3">
        <v>3259</v>
      </c>
      <c r="D14844" s="4">
        <v>13620</v>
      </c>
      <c r="E14844" t="s">
        <v>608</v>
      </c>
      <c r="F14844" s="4" t="s">
        <v>520</v>
      </c>
      <c r="G14844" s="5">
        <v>2549</v>
      </c>
      <c r="H14844" s="6">
        <v>0.23342489999999999</v>
      </c>
      <c r="I14844" s="7">
        <v>52.4</v>
      </c>
      <c r="J14844" s="2">
        <v>50</v>
      </c>
      <c r="K14844">
        <v>1</v>
      </c>
    </row>
    <row r="14845" spans="1:12" x14ac:dyDescent="0.25">
      <c r="A14845">
        <v>27330</v>
      </c>
      <c r="B14845" s="2">
        <v>36.977629999999998</v>
      </c>
      <c r="C14845" s="3">
        <v>39172</v>
      </c>
      <c r="D14845" s="4">
        <v>41820</v>
      </c>
      <c r="E14845" t="s">
        <v>748</v>
      </c>
      <c r="F14845" s="4" t="s">
        <v>5642</v>
      </c>
      <c r="G14845" s="5">
        <v>25579</v>
      </c>
      <c r="H14845" s="6">
        <v>0.20841319999999999</v>
      </c>
      <c r="I14845" s="7">
        <v>56.719000000000001</v>
      </c>
      <c r="J14845" s="2">
        <v>48.714300000000001</v>
      </c>
      <c r="K14845">
        <v>7</v>
      </c>
    </row>
    <row r="14846" spans="1:12" x14ac:dyDescent="0.25">
      <c r="A14846">
        <v>30296</v>
      </c>
      <c r="B14846" s="2">
        <v>36.967489999999998</v>
      </c>
      <c r="C14846" s="3">
        <v>26829</v>
      </c>
      <c r="D14846" s="4">
        <v>12060</v>
      </c>
      <c r="E14846" t="s">
        <v>1438</v>
      </c>
      <c r="F14846" s="4" t="s">
        <v>6363</v>
      </c>
      <c r="G14846" s="5">
        <v>16778</v>
      </c>
      <c r="H14846" s="6">
        <v>0.23338700000000001</v>
      </c>
      <c r="I14846" s="7">
        <v>52.4</v>
      </c>
      <c r="J14846" s="2">
        <v>56</v>
      </c>
      <c r="K14846">
        <v>2</v>
      </c>
    </row>
    <row r="14847" spans="1:12" x14ac:dyDescent="0.25">
      <c r="A14847">
        <v>32334</v>
      </c>
      <c r="B14847" s="2">
        <v>36.963189999999997</v>
      </c>
      <c r="C14847" s="3">
        <v>1675</v>
      </c>
      <c r="E14847" t="s">
        <v>6754</v>
      </c>
      <c r="F14847" s="4" t="s">
        <v>6689</v>
      </c>
      <c r="G14847" s="5">
        <v>1192</v>
      </c>
      <c r="H14847" s="6">
        <v>0.1417785</v>
      </c>
      <c r="I14847" s="7">
        <v>68.228999999999999</v>
      </c>
    </row>
    <row r="14848" spans="1:12" x14ac:dyDescent="0.25">
      <c r="A14848">
        <v>77988</v>
      </c>
      <c r="B14848" s="2">
        <v>36.962870000000002</v>
      </c>
      <c r="C14848" s="3">
        <v>301</v>
      </c>
      <c r="D14848" s="4">
        <v>47020</v>
      </c>
      <c r="E14848" t="s">
        <v>14144</v>
      </c>
      <c r="F14848" s="4" t="s">
        <v>13752</v>
      </c>
      <c r="G14848" s="5">
        <v>151</v>
      </c>
      <c r="H14848" s="6">
        <v>0</v>
      </c>
      <c r="I14848" s="7">
        <v>92.727000000000004</v>
      </c>
    </row>
    <row r="14849" spans="1:12" x14ac:dyDescent="0.25">
      <c r="A14849">
        <v>98273</v>
      </c>
      <c r="B14849" s="2">
        <v>36.958419999999997</v>
      </c>
      <c r="C14849" s="3">
        <v>29962</v>
      </c>
      <c r="D14849" s="4">
        <v>34580</v>
      </c>
      <c r="E14849" t="s">
        <v>807</v>
      </c>
      <c r="F14849" s="4" t="s">
        <v>16344</v>
      </c>
      <c r="G14849" s="5">
        <v>18429</v>
      </c>
      <c r="H14849" s="6">
        <v>0.21373919999999999</v>
      </c>
      <c r="I14849" s="7">
        <v>55.79</v>
      </c>
      <c r="J14849" s="2">
        <v>50.642899999999997</v>
      </c>
      <c r="K14849">
        <v>14</v>
      </c>
      <c r="L14849" s="2">
        <v>94.3</v>
      </c>
    </row>
    <row r="14850" spans="1:12" x14ac:dyDescent="0.25">
      <c r="A14850">
        <v>34113</v>
      </c>
      <c r="B14850" s="2">
        <v>36.950809999999997</v>
      </c>
      <c r="C14850" s="3">
        <v>18339</v>
      </c>
      <c r="D14850" s="4">
        <v>34940</v>
      </c>
      <c r="E14850" t="s">
        <v>739</v>
      </c>
      <c r="F14850" s="4" t="s">
        <v>6689</v>
      </c>
      <c r="G14850" s="5">
        <v>13357</v>
      </c>
      <c r="H14850" s="6">
        <v>0.2152268</v>
      </c>
      <c r="I14850" s="7">
        <v>55.531999999999996</v>
      </c>
      <c r="J14850" s="2">
        <v>30</v>
      </c>
      <c r="K14850">
        <v>1</v>
      </c>
    </row>
    <row r="14851" spans="1:12" x14ac:dyDescent="0.25">
      <c r="A14851">
        <v>27553</v>
      </c>
      <c r="B14851" s="2">
        <v>36.947180000000003</v>
      </c>
      <c r="C14851" s="3">
        <v>2138</v>
      </c>
      <c r="D14851" s="4">
        <v>25780</v>
      </c>
      <c r="E14851" t="s">
        <v>5734</v>
      </c>
      <c r="F14851" s="4" t="s">
        <v>5642</v>
      </c>
      <c r="G14851" s="5">
        <v>1833</v>
      </c>
      <c r="H14851" s="6">
        <v>0.15539800000000001</v>
      </c>
      <c r="I14851" s="7">
        <v>65.87</v>
      </c>
    </row>
    <row r="14852" spans="1:12" x14ac:dyDescent="0.25">
      <c r="A14852">
        <v>18830</v>
      </c>
      <c r="B14852" s="2">
        <v>36.946599999999997</v>
      </c>
      <c r="C14852" s="3">
        <v>697</v>
      </c>
      <c r="E14852" t="s">
        <v>4134</v>
      </c>
      <c r="F14852" s="4" t="s">
        <v>3003</v>
      </c>
      <c r="G14852" s="5">
        <v>593</v>
      </c>
      <c r="H14852" s="6">
        <v>0.15319869999999999</v>
      </c>
      <c r="I14852" s="7">
        <v>66.25</v>
      </c>
      <c r="J14852" s="2">
        <v>58</v>
      </c>
      <c r="K14852">
        <v>1</v>
      </c>
    </row>
    <row r="14853" spans="1:12" x14ac:dyDescent="0.25">
      <c r="A14853">
        <v>49431</v>
      </c>
      <c r="B14853" s="2">
        <v>36.943550000000002</v>
      </c>
      <c r="C14853" s="3">
        <v>16986</v>
      </c>
      <c r="D14853" s="4">
        <v>31220</v>
      </c>
      <c r="E14853" t="s">
        <v>9396</v>
      </c>
      <c r="F14853" s="4" t="s">
        <v>9106</v>
      </c>
      <c r="G14853" s="5">
        <v>12145</v>
      </c>
      <c r="H14853" s="6">
        <v>0.2338218</v>
      </c>
      <c r="I14853" s="7">
        <v>52.317</v>
      </c>
      <c r="J14853" s="2">
        <v>45</v>
      </c>
      <c r="K14853">
        <v>5</v>
      </c>
    </row>
    <row r="14854" spans="1:12" x14ac:dyDescent="0.25">
      <c r="A14854">
        <v>18626</v>
      </c>
      <c r="B14854" s="2">
        <v>36.940519999999999</v>
      </c>
      <c r="C14854" s="3">
        <v>680</v>
      </c>
      <c r="E14854" t="s">
        <v>4103</v>
      </c>
      <c r="F14854" s="4" t="s">
        <v>3003</v>
      </c>
      <c r="G14854" s="5">
        <v>509</v>
      </c>
      <c r="H14854" s="6">
        <v>0.18664049999999999</v>
      </c>
      <c r="I14854" s="7">
        <v>60.469000000000001</v>
      </c>
    </row>
    <row r="14855" spans="1:12" x14ac:dyDescent="0.25">
      <c r="A14855">
        <v>69360</v>
      </c>
      <c r="B14855" s="2">
        <v>36.940159999999999</v>
      </c>
      <c r="C14855" s="3">
        <v>1363</v>
      </c>
      <c r="E14855" t="s">
        <v>2884</v>
      </c>
      <c r="F14855" s="4" t="s">
        <v>12738</v>
      </c>
      <c r="G14855" s="5">
        <v>998</v>
      </c>
      <c r="H14855" s="6">
        <v>0.26753510000000003</v>
      </c>
      <c r="I14855" s="7">
        <v>46.484000000000002</v>
      </c>
    </row>
    <row r="14856" spans="1:12" x14ac:dyDescent="0.25">
      <c r="A14856">
        <v>43320</v>
      </c>
      <c r="B14856" s="2">
        <v>36.939630000000001</v>
      </c>
      <c r="C14856" s="3">
        <v>1685</v>
      </c>
      <c r="D14856" s="4">
        <v>18140</v>
      </c>
      <c r="E14856" t="s">
        <v>1752</v>
      </c>
      <c r="F14856" s="4" t="s">
        <v>8295</v>
      </c>
      <c r="G14856" s="5">
        <v>1217</v>
      </c>
      <c r="H14856" s="6">
        <v>0.1166804</v>
      </c>
      <c r="I14856" s="7">
        <v>72.55</v>
      </c>
    </row>
    <row r="14857" spans="1:12" x14ac:dyDescent="0.25">
      <c r="A14857">
        <v>79257</v>
      </c>
      <c r="B14857" s="2">
        <v>36.939149999999998</v>
      </c>
      <c r="C14857" s="3">
        <v>1115</v>
      </c>
      <c r="E14857" t="s">
        <v>14387</v>
      </c>
      <c r="F14857" s="4" t="s">
        <v>13752</v>
      </c>
      <c r="G14857" s="5">
        <v>773</v>
      </c>
      <c r="H14857" s="6">
        <v>0.2082794</v>
      </c>
      <c r="I14857" s="7">
        <v>56.719000000000001</v>
      </c>
    </row>
    <row r="14858" spans="1:12" x14ac:dyDescent="0.25">
      <c r="A14858">
        <v>62568</v>
      </c>
      <c r="B14858" s="2">
        <v>36.93609</v>
      </c>
      <c r="C14858" s="3">
        <v>16416</v>
      </c>
      <c r="D14858" s="4">
        <v>45380</v>
      </c>
      <c r="E14858" t="s">
        <v>11982</v>
      </c>
      <c r="F14858" s="4" t="s">
        <v>11490</v>
      </c>
      <c r="G14858" s="5">
        <v>12031</v>
      </c>
      <c r="H14858" s="6">
        <v>0.1663203</v>
      </c>
      <c r="I14858" s="7">
        <v>63.966999999999999</v>
      </c>
      <c r="J14858" s="2">
        <v>43</v>
      </c>
      <c r="K14858">
        <v>2</v>
      </c>
    </row>
    <row r="14859" spans="1:12" x14ac:dyDescent="0.25">
      <c r="A14859">
        <v>53014</v>
      </c>
      <c r="B14859" s="2">
        <v>36.931849999999997</v>
      </c>
      <c r="C14859" s="3">
        <v>8074</v>
      </c>
      <c r="D14859" s="4">
        <v>11540</v>
      </c>
      <c r="E14859" t="s">
        <v>10036</v>
      </c>
      <c r="F14859" s="4" t="s">
        <v>10031</v>
      </c>
      <c r="G14859" s="5">
        <v>5679</v>
      </c>
      <c r="H14859" s="6">
        <v>0.153169</v>
      </c>
      <c r="I14859" s="7">
        <v>66.236000000000004</v>
      </c>
      <c r="J14859" s="2">
        <v>39.75</v>
      </c>
      <c r="K14859">
        <v>4</v>
      </c>
    </row>
    <row r="14860" spans="1:12" x14ac:dyDescent="0.25">
      <c r="A14860">
        <v>29130</v>
      </c>
      <c r="B14860" s="2">
        <v>36.929229999999997</v>
      </c>
      <c r="C14860" s="3">
        <v>7122</v>
      </c>
      <c r="D14860" s="4">
        <v>17900</v>
      </c>
      <c r="E14860" t="s">
        <v>4984</v>
      </c>
      <c r="F14860" s="4" t="s">
        <v>6130</v>
      </c>
      <c r="G14860" s="5">
        <v>5245</v>
      </c>
      <c r="H14860" s="6">
        <v>0.19348070000000001</v>
      </c>
      <c r="I14860" s="7">
        <v>59.267000000000003</v>
      </c>
    </row>
    <row r="14861" spans="1:12" x14ac:dyDescent="0.25">
      <c r="A14861">
        <v>69034</v>
      </c>
      <c r="B14861" s="2">
        <v>36.927810000000001</v>
      </c>
      <c r="C14861" s="3">
        <v>1078</v>
      </c>
      <c r="E14861" t="s">
        <v>3033</v>
      </c>
      <c r="F14861" s="4" t="s">
        <v>12738</v>
      </c>
      <c r="G14861" s="5">
        <v>720</v>
      </c>
      <c r="H14861" s="6">
        <v>0.1458333</v>
      </c>
      <c r="I14861" s="7">
        <v>67.5</v>
      </c>
    </row>
    <row r="14862" spans="1:12" x14ac:dyDescent="0.25">
      <c r="A14862">
        <v>78850</v>
      </c>
      <c r="B14862" s="2">
        <v>36.927430000000001</v>
      </c>
      <c r="C14862" s="3">
        <v>1340</v>
      </c>
      <c r="D14862" s="4">
        <v>41700</v>
      </c>
      <c r="E14862" t="s">
        <v>14307</v>
      </c>
      <c r="F14862" s="4" t="s">
        <v>13752</v>
      </c>
      <c r="G14862" s="5">
        <v>878</v>
      </c>
      <c r="H14862" s="6">
        <v>0.20728930000000001</v>
      </c>
      <c r="I14862" s="7">
        <v>56.875</v>
      </c>
    </row>
    <row r="14863" spans="1:12" x14ac:dyDescent="0.25">
      <c r="A14863">
        <v>12474</v>
      </c>
      <c r="B14863" s="2">
        <v>36.926969999999997</v>
      </c>
      <c r="C14863" s="3">
        <v>1467</v>
      </c>
      <c r="E14863" t="s">
        <v>790</v>
      </c>
      <c r="F14863" s="4" t="s">
        <v>1280</v>
      </c>
      <c r="G14863" s="5">
        <v>1023</v>
      </c>
      <c r="H14863" s="6">
        <v>0.2170088</v>
      </c>
      <c r="I14863" s="7">
        <v>55.195</v>
      </c>
    </row>
    <row r="14864" spans="1:12" x14ac:dyDescent="0.25">
      <c r="A14864">
        <v>56282</v>
      </c>
      <c r="B14864" s="2">
        <v>36.92651</v>
      </c>
      <c r="C14864" s="3">
        <v>1427</v>
      </c>
      <c r="D14864" s="4">
        <v>48820</v>
      </c>
      <c r="E14864" t="s">
        <v>537</v>
      </c>
      <c r="F14864" s="4" t="s">
        <v>10428</v>
      </c>
      <c r="G14864" s="5">
        <v>911</v>
      </c>
      <c r="H14864" s="6">
        <v>0.1427003</v>
      </c>
      <c r="I14864" s="7">
        <v>68.036000000000001</v>
      </c>
    </row>
    <row r="14865" spans="1:12" x14ac:dyDescent="0.25">
      <c r="A14865">
        <v>56098</v>
      </c>
      <c r="B14865" s="2">
        <v>36.925919999999998</v>
      </c>
      <c r="C14865" s="3">
        <v>2108</v>
      </c>
      <c r="E14865" t="s">
        <v>10627</v>
      </c>
      <c r="F14865" s="4" t="s">
        <v>10428</v>
      </c>
      <c r="G14865" s="5">
        <v>1546</v>
      </c>
      <c r="H14865" s="6">
        <v>0.1785252</v>
      </c>
      <c r="I14865" s="7">
        <v>61.844999999999999</v>
      </c>
      <c r="J14865" s="2">
        <v>39</v>
      </c>
      <c r="K14865">
        <v>1</v>
      </c>
    </row>
    <row r="14866" spans="1:12" x14ac:dyDescent="0.25">
      <c r="A14866">
        <v>46506</v>
      </c>
      <c r="B14866" s="2">
        <v>36.924019999999999</v>
      </c>
      <c r="C14866" s="3">
        <v>9869</v>
      </c>
      <c r="D14866" s="4">
        <v>38500</v>
      </c>
      <c r="E14866" t="s">
        <v>869</v>
      </c>
      <c r="F14866" s="4" t="s">
        <v>8800</v>
      </c>
      <c r="G14866" s="5">
        <v>6400</v>
      </c>
      <c r="H14866" s="6">
        <v>0.16609380000000001</v>
      </c>
      <c r="I14866" s="7">
        <v>63.99</v>
      </c>
      <c r="J14866" s="2">
        <v>71</v>
      </c>
      <c r="K14866">
        <v>1</v>
      </c>
    </row>
    <row r="14867" spans="1:12" x14ac:dyDescent="0.25">
      <c r="A14867">
        <v>53581</v>
      </c>
      <c r="B14867" s="2">
        <v>36.920720000000003</v>
      </c>
      <c r="C14867" s="3">
        <v>10722</v>
      </c>
      <c r="E14867" t="s">
        <v>10120</v>
      </c>
      <c r="F14867" s="4" t="s">
        <v>10031</v>
      </c>
      <c r="G14867" s="5">
        <v>7363</v>
      </c>
      <c r="H14867" s="6">
        <v>0.1932374</v>
      </c>
      <c r="I14867" s="7">
        <v>59.298000000000002</v>
      </c>
      <c r="J14867" s="2">
        <v>38</v>
      </c>
      <c r="K14867">
        <v>3</v>
      </c>
    </row>
    <row r="14868" spans="1:12" x14ac:dyDescent="0.25">
      <c r="A14868">
        <v>32547</v>
      </c>
      <c r="B14868" s="2">
        <v>36.913490000000003</v>
      </c>
      <c r="C14868" s="3">
        <v>35333</v>
      </c>
      <c r="D14868" s="4">
        <v>18880</v>
      </c>
      <c r="E14868" t="s">
        <v>6792</v>
      </c>
      <c r="F14868" s="4" t="s">
        <v>6689</v>
      </c>
      <c r="G14868" s="5">
        <v>22865</v>
      </c>
      <c r="H14868" s="6">
        <v>0.21940870000000001</v>
      </c>
      <c r="I14868" s="7">
        <v>54.771999999999998</v>
      </c>
      <c r="J14868" s="2">
        <v>41.25</v>
      </c>
      <c r="K14868">
        <v>8</v>
      </c>
    </row>
    <row r="14869" spans="1:12" x14ac:dyDescent="0.25">
      <c r="A14869">
        <v>15366</v>
      </c>
      <c r="B14869" s="2">
        <v>36.907989999999998</v>
      </c>
      <c r="C14869" s="3">
        <v>138</v>
      </c>
      <c r="D14869" s="4">
        <v>38300</v>
      </c>
      <c r="E14869" t="s">
        <v>3118</v>
      </c>
      <c r="F14869" s="4" t="s">
        <v>3003</v>
      </c>
      <c r="G14869" s="5">
        <v>131</v>
      </c>
      <c r="H14869" s="6">
        <v>0.1060606</v>
      </c>
      <c r="I14869" s="7">
        <v>74.352999999999994</v>
      </c>
    </row>
    <row r="14870" spans="1:12" x14ac:dyDescent="0.25">
      <c r="A14870">
        <v>59530</v>
      </c>
      <c r="B14870" s="2">
        <v>36.90793</v>
      </c>
      <c r="C14870" s="3">
        <v>142</v>
      </c>
      <c r="E14870" t="s">
        <v>6989</v>
      </c>
      <c r="F14870" s="4" t="s">
        <v>11278</v>
      </c>
      <c r="G14870" s="5">
        <v>104</v>
      </c>
      <c r="H14870" s="6">
        <v>0.22115380000000001</v>
      </c>
      <c r="I14870" s="7">
        <v>54.463999999999999</v>
      </c>
    </row>
    <row r="14871" spans="1:12" x14ac:dyDescent="0.25">
      <c r="A14871">
        <v>60924</v>
      </c>
      <c r="B14871" s="2">
        <v>36.907629999999997</v>
      </c>
      <c r="C14871" s="3">
        <v>1582</v>
      </c>
      <c r="E14871" t="s">
        <v>11630</v>
      </c>
      <c r="F14871" s="4" t="s">
        <v>11490</v>
      </c>
      <c r="G14871" s="5">
        <v>1169</v>
      </c>
      <c r="H14871" s="6">
        <v>0.13686909999999999</v>
      </c>
      <c r="I14871" s="7">
        <v>69.028000000000006</v>
      </c>
      <c r="J14871" s="2">
        <v>75</v>
      </c>
      <c r="K14871">
        <v>1</v>
      </c>
    </row>
    <row r="14872" spans="1:12" x14ac:dyDescent="0.25">
      <c r="A14872">
        <v>64449</v>
      </c>
      <c r="B14872" s="2">
        <v>36.907260000000001</v>
      </c>
      <c r="C14872" s="3">
        <v>501</v>
      </c>
      <c r="D14872" s="4">
        <v>41140</v>
      </c>
      <c r="E14872" t="s">
        <v>2923</v>
      </c>
      <c r="F14872" s="4" t="s">
        <v>12102</v>
      </c>
      <c r="G14872" s="5">
        <v>342</v>
      </c>
      <c r="H14872" s="6">
        <v>0.1754386</v>
      </c>
      <c r="I14872" s="7">
        <v>62.360999999999997</v>
      </c>
    </row>
    <row r="14873" spans="1:12" x14ac:dyDescent="0.25">
      <c r="A14873">
        <v>71367</v>
      </c>
      <c r="B14873" s="2">
        <v>36.906970000000001</v>
      </c>
      <c r="C14873" s="3">
        <v>1312</v>
      </c>
      <c r="E14873" t="s">
        <v>13153</v>
      </c>
      <c r="F14873" s="4" t="s">
        <v>12927</v>
      </c>
      <c r="G14873" s="5">
        <v>867</v>
      </c>
      <c r="H14873" s="6">
        <v>0.1163594</v>
      </c>
      <c r="I14873" s="7">
        <v>72.567999999999998</v>
      </c>
    </row>
    <row r="14874" spans="1:12" x14ac:dyDescent="0.25">
      <c r="A14874">
        <v>68370</v>
      </c>
      <c r="B14874" s="2">
        <v>36.906379999999999</v>
      </c>
      <c r="C14874" s="3">
        <v>2144</v>
      </c>
      <c r="E14874" t="s">
        <v>557</v>
      </c>
      <c r="F14874" s="4" t="s">
        <v>12738</v>
      </c>
      <c r="G14874" s="5">
        <v>1628</v>
      </c>
      <c r="H14874" s="6">
        <v>0.20147419999999999</v>
      </c>
      <c r="I14874" s="7">
        <v>57.856999999999999</v>
      </c>
    </row>
    <row r="14875" spans="1:12" x14ac:dyDescent="0.25">
      <c r="A14875">
        <v>12143</v>
      </c>
      <c r="B14875" s="2">
        <v>36.905160000000002</v>
      </c>
      <c r="C14875" s="3">
        <v>5104</v>
      </c>
      <c r="D14875" s="4">
        <v>10580</v>
      </c>
      <c r="E14875" t="s">
        <v>2149</v>
      </c>
      <c r="F14875" s="4" t="s">
        <v>1280</v>
      </c>
      <c r="G14875" s="5">
        <v>3474</v>
      </c>
      <c r="H14875" s="6">
        <v>0.16057550000000001</v>
      </c>
      <c r="I14875" s="7">
        <v>64.923000000000002</v>
      </c>
      <c r="J14875" s="2">
        <v>36.333300000000001</v>
      </c>
      <c r="K14875">
        <v>3</v>
      </c>
    </row>
    <row r="14876" spans="1:12" x14ac:dyDescent="0.25">
      <c r="A14876">
        <v>83401</v>
      </c>
      <c r="B14876" s="2">
        <v>36.898800000000001</v>
      </c>
      <c r="C14876" s="3">
        <v>40133</v>
      </c>
      <c r="D14876" s="4">
        <v>26820</v>
      </c>
      <c r="E14876" t="s">
        <v>14763</v>
      </c>
      <c r="F14876" s="4" t="s">
        <v>14725</v>
      </c>
      <c r="G14876" s="5">
        <v>23072</v>
      </c>
      <c r="H14876" s="6">
        <v>0.2249382</v>
      </c>
      <c r="I14876" s="7">
        <v>53.795999999999999</v>
      </c>
      <c r="J14876" s="2">
        <v>50.958300000000001</v>
      </c>
      <c r="K14876">
        <v>24</v>
      </c>
      <c r="L14876" s="2">
        <v>94.9</v>
      </c>
    </row>
    <row r="14877" spans="1:12" x14ac:dyDescent="0.25">
      <c r="A14877">
        <v>43319</v>
      </c>
      <c r="B14877" s="2">
        <v>36.893099999999997</v>
      </c>
      <c r="C14877" s="3">
        <v>903</v>
      </c>
      <c r="D14877" s="4">
        <v>13340</v>
      </c>
      <c r="E14877" t="s">
        <v>8349</v>
      </c>
      <c r="F14877" s="4" t="s">
        <v>8295</v>
      </c>
      <c r="G14877" s="5">
        <v>748</v>
      </c>
      <c r="H14877" s="6">
        <v>9.6256700000000001E-2</v>
      </c>
      <c r="I14877" s="7">
        <v>76.033000000000001</v>
      </c>
    </row>
    <row r="14878" spans="1:12" x14ac:dyDescent="0.25">
      <c r="A14878">
        <v>75492</v>
      </c>
      <c r="B14878" s="2">
        <v>36.892850000000003</v>
      </c>
      <c r="C14878" s="3">
        <v>384</v>
      </c>
      <c r="E14878" t="s">
        <v>10628</v>
      </c>
      <c r="F14878" s="4" t="s">
        <v>13752</v>
      </c>
      <c r="G14878" s="5">
        <v>280</v>
      </c>
      <c r="H14878" s="6">
        <v>0.21071429999999999</v>
      </c>
      <c r="I14878" s="7">
        <v>56.25</v>
      </c>
    </row>
    <row r="14879" spans="1:12" x14ac:dyDescent="0.25">
      <c r="A14879">
        <v>55724</v>
      </c>
      <c r="B14879" s="2">
        <v>36.892629999999997</v>
      </c>
      <c r="C14879" s="3">
        <v>832</v>
      </c>
      <c r="D14879" s="4">
        <v>20260</v>
      </c>
      <c r="E14879" t="s">
        <v>10523</v>
      </c>
      <c r="F14879" s="4" t="s">
        <v>10428</v>
      </c>
      <c r="G14879" s="5">
        <v>653</v>
      </c>
      <c r="H14879" s="6">
        <v>0.1880734</v>
      </c>
      <c r="I14879" s="7">
        <v>60.155999999999999</v>
      </c>
      <c r="J14879" s="2">
        <v>64</v>
      </c>
      <c r="K14879">
        <v>1</v>
      </c>
    </row>
    <row r="14880" spans="1:12" x14ac:dyDescent="0.25">
      <c r="A14880">
        <v>85390</v>
      </c>
      <c r="B14880" s="2">
        <v>36.89076</v>
      </c>
      <c r="C14880" s="3">
        <v>8958</v>
      </c>
      <c r="D14880" s="4">
        <v>38060</v>
      </c>
      <c r="E14880" t="s">
        <v>15014</v>
      </c>
      <c r="F14880" s="4" t="s">
        <v>14962</v>
      </c>
      <c r="G14880" s="5">
        <v>7175</v>
      </c>
      <c r="H14880" s="6">
        <v>0.23498260000000001</v>
      </c>
      <c r="I14880" s="7">
        <v>52.048999999999999</v>
      </c>
      <c r="J14880" s="2">
        <v>48.5</v>
      </c>
      <c r="K14880">
        <v>2</v>
      </c>
    </row>
    <row r="14881" spans="1:12" x14ac:dyDescent="0.25">
      <c r="A14881">
        <v>14777</v>
      </c>
      <c r="B14881" s="2">
        <v>36.888919999999999</v>
      </c>
      <c r="C14881" s="3">
        <v>656</v>
      </c>
      <c r="E14881" t="s">
        <v>2940</v>
      </c>
      <c r="F14881" s="4" t="s">
        <v>1280</v>
      </c>
      <c r="G14881" s="5">
        <v>517</v>
      </c>
      <c r="H14881" s="6">
        <v>0.23597679999999999</v>
      </c>
      <c r="I14881" s="7">
        <v>51.875</v>
      </c>
    </row>
    <row r="14882" spans="1:12" x14ac:dyDescent="0.25">
      <c r="A14882">
        <v>46072</v>
      </c>
      <c r="B14882" s="2">
        <v>36.8872</v>
      </c>
      <c r="C14882" s="3">
        <v>9651</v>
      </c>
      <c r="E14882" t="s">
        <v>8814</v>
      </c>
      <c r="F14882" s="4" t="s">
        <v>8800</v>
      </c>
      <c r="G14882" s="5">
        <v>6657</v>
      </c>
      <c r="H14882" s="6">
        <v>0.1967853</v>
      </c>
      <c r="I14882" s="7">
        <v>58.646000000000001</v>
      </c>
      <c r="J14882" s="2">
        <v>31</v>
      </c>
      <c r="K14882">
        <v>2</v>
      </c>
    </row>
    <row r="14883" spans="1:12" x14ac:dyDescent="0.25">
      <c r="A14883">
        <v>15946</v>
      </c>
      <c r="B14883" s="2">
        <v>36.884419999999999</v>
      </c>
      <c r="C14883" s="3">
        <v>7092</v>
      </c>
      <c r="D14883" s="4">
        <v>27780</v>
      </c>
      <c r="E14883" t="s">
        <v>960</v>
      </c>
      <c r="F14883" s="4" t="s">
        <v>3003</v>
      </c>
      <c r="G14883" s="5">
        <v>4935</v>
      </c>
      <c r="H14883" s="6">
        <v>0.1876013</v>
      </c>
      <c r="I14883" s="7">
        <v>60.226999999999997</v>
      </c>
      <c r="J14883" s="2">
        <v>54</v>
      </c>
      <c r="K14883">
        <v>2</v>
      </c>
    </row>
    <row r="14884" spans="1:12" x14ac:dyDescent="0.25">
      <c r="A14884">
        <v>51445</v>
      </c>
      <c r="B14884" s="2">
        <v>36.882739999999998</v>
      </c>
      <c r="C14884" s="3">
        <v>2799</v>
      </c>
      <c r="E14884" t="s">
        <v>9860</v>
      </c>
      <c r="F14884" s="4" t="s">
        <v>9593</v>
      </c>
      <c r="G14884" s="5">
        <v>2066</v>
      </c>
      <c r="H14884" s="6">
        <v>0.19400100000000001</v>
      </c>
      <c r="I14884" s="7">
        <v>59.118000000000002</v>
      </c>
      <c r="J14884" s="2">
        <v>62</v>
      </c>
      <c r="K14884">
        <v>1</v>
      </c>
    </row>
    <row r="14885" spans="1:12" x14ac:dyDescent="0.25">
      <c r="A14885">
        <v>13322</v>
      </c>
      <c r="B14885" s="2">
        <v>36.882080000000002</v>
      </c>
      <c r="C14885" s="3">
        <v>919</v>
      </c>
      <c r="D14885" s="4">
        <v>46540</v>
      </c>
      <c r="E14885" t="s">
        <v>474</v>
      </c>
      <c r="F14885" s="4" t="s">
        <v>1280</v>
      </c>
      <c r="G14885" s="5">
        <v>698</v>
      </c>
      <c r="H14885" s="6">
        <v>0.2292264</v>
      </c>
      <c r="I14885" s="7">
        <v>53.029000000000003</v>
      </c>
    </row>
    <row r="14886" spans="1:12" x14ac:dyDescent="0.25">
      <c r="A14886">
        <v>43056</v>
      </c>
      <c r="B14886" s="2">
        <v>36.878900000000002</v>
      </c>
      <c r="C14886" s="3">
        <v>17827</v>
      </c>
      <c r="D14886" s="4">
        <v>18140</v>
      </c>
      <c r="E14886" t="s">
        <v>122</v>
      </c>
      <c r="F14886" s="4" t="s">
        <v>8295</v>
      </c>
      <c r="G14886" s="5">
        <v>12571</v>
      </c>
      <c r="H14886" s="6">
        <v>0.15710759999999999</v>
      </c>
      <c r="I14886" s="7">
        <v>65.484999999999999</v>
      </c>
      <c r="J14886" s="2">
        <v>35.666699999999999</v>
      </c>
      <c r="K14886">
        <v>3</v>
      </c>
    </row>
    <row r="14887" spans="1:12" x14ac:dyDescent="0.25">
      <c r="A14887">
        <v>30720</v>
      </c>
      <c r="B14887" s="2">
        <v>36.871409999999997</v>
      </c>
      <c r="C14887" s="3">
        <v>28613</v>
      </c>
      <c r="D14887" s="4">
        <v>19140</v>
      </c>
      <c r="E14887" t="s">
        <v>85</v>
      </c>
      <c r="F14887" s="4" t="s">
        <v>6363</v>
      </c>
      <c r="G14887" s="5">
        <v>18745</v>
      </c>
      <c r="H14887" s="6">
        <v>0.2125367</v>
      </c>
      <c r="I14887" s="7">
        <v>55.904000000000003</v>
      </c>
      <c r="J14887" s="2">
        <v>50.714300000000001</v>
      </c>
      <c r="K14887">
        <v>14</v>
      </c>
      <c r="L14887" s="2">
        <v>94.4</v>
      </c>
    </row>
    <row r="14888" spans="1:12" x14ac:dyDescent="0.25">
      <c r="A14888">
        <v>99836</v>
      </c>
      <c r="B14888" s="2">
        <v>36.86692</v>
      </c>
      <c r="C14888" s="3">
        <v>29</v>
      </c>
      <c r="E14888" t="s">
        <v>16759</v>
      </c>
      <c r="F14888" s="4" t="s">
        <v>16604</v>
      </c>
      <c r="G14888" s="5">
        <v>18</v>
      </c>
      <c r="H14888" s="6">
        <v>0.2105263</v>
      </c>
      <c r="I14888" s="7">
        <v>56.25</v>
      </c>
      <c r="J14888" s="2">
        <v>46</v>
      </c>
      <c r="K14888">
        <v>1</v>
      </c>
    </row>
    <row r="14889" spans="1:12" x14ac:dyDescent="0.25">
      <c r="A14889">
        <v>38366</v>
      </c>
      <c r="B14889" s="2">
        <v>36.866549999999997</v>
      </c>
      <c r="C14889" s="3">
        <v>2081</v>
      </c>
      <c r="D14889" s="4">
        <v>27180</v>
      </c>
      <c r="E14889" t="s">
        <v>7066</v>
      </c>
      <c r="F14889" s="4" t="s">
        <v>7348</v>
      </c>
      <c r="G14889" s="5">
        <v>1531</v>
      </c>
      <c r="H14889" s="6">
        <v>0.1253264</v>
      </c>
      <c r="I14889" s="7">
        <v>70.971999999999994</v>
      </c>
    </row>
    <row r="14890" spans="1:12" x14ac:dyDescent="0.25">
      <c r="A14890">
        <v>97813</v>
      </c>
      <c r="B14890" s="2">
        <v>36.86598</v>
      </c>
      <c r="C14890" s="3">
        <v>1233</v>
      </c>
      <c r="D14890" s="4">
        <v>25840</v>
      </c>
      <c r="E14890" t="s">
        <v>16313</v>
      </c>
      <c r="F14890" s="4" t="s">
        <v>16170</v>
      </c>
      <c r="G14890" s="5">
        <v>814</v>
      </c>
      <c r="H14890" s="6">
        <v>0.22576689999999999</v>
      </c>
      <c r="I14890" s="7">
        <v>53.610999999999997</v>
      </c>
      <c r="J14890" s="2">
        <v>43</v>
      </c>
      <c r="K14890">
        <v>1</v>
      </c>
    </row>
    <row r="14891" spans="1:12" x14ac:dyDescent="0.25">
      <c r="A14891">
        <v>61353</v>
      </c>
      <c r="B14891" s="2">
        <v>36.865560000000002</v>
      </c>
      <c r="C14891" s="3">
        <v>1322</v>
      </c>
      <c r="D14891" s="4">
        <v>19940</v>
      </c>
      <c r="E14891" t="s">
        <v>5337</v>
      </c>
      <c r="F14891" s="4" t="s">
        <v>11490</v>
      </c>
      <c r="G14891" s="5">
        <v>935</v>
      </c>
      <c r="H14891" s="6">
        <v>0.16346150000000001</v>
      </c>
      <c r="I14891" s="7">
        <v>64.375</v>
      </c>
    </row>
    <row r="14892" spans="1:12" x14ac:dyDescent="0.25">
      <c r="A14892">
        <v>80735</v>
      </c>
      <c r="B14892" s="2">
        <v>36.865279999999998</v>
      </c>
      <c r="C14892" s="3">
        <v>430</v>
      </c>
      <c r="E14892" t="s">
        <v>14535</v>
      </c>
      <c r="F14892" s="4" t="s">
        <v>14477</v>
      </c>
      <c r="G14892" s="5">
        <v>248</v>
      </c>
      <c r="H14892" s="6">
        <v>0.18875500000000001</v>
      </c>
      <c r="I14892" s="7">
        <v>60</v>
      </c>
    </row>
    <row r="14893" spans="1:12" x14ac:dyDescent="0.25">
      <c r="A14893">
        <v>56444</v>
      </c>
      <c r="B14893" s="2">
        <v>36.864660000000001</v>
      </c>
      <c r="C14893" s="3">
        <v>2944</v>
      </c>
      <c r="D14893" s="4">
        <v>14660</v>
      </c>
      <c r="E14893" t="s">
        <v>10750</v>
      </c>
      <c r="F14893" s="4" t="s">
        <v>10428</v>
      </c>
      <c r="G14893" s="5">
        <v>2325</v>
      </c>
      <c r="H14893" s="6">
        <v>0.2192605</v>
      </c>
      <c r="I14893" s="7">
        <v>54.722000000000001</v>
      </c>
      <c r="J14893" s="2">
        <v>55</v>
      </c>
      <c r="K14893">
        <v>3</v>
      </c>
    </row>
    <row r="14894" spans="1:12" x14ac:dyDescent="0.25">
      <c r="A14894">
        <v>13357</v>
      </c>
      <c r="B14894" s="2">
        <v>36.86224</v>
      </c>
      <c r="C14894" s="3">
        <v>11279</v>
      </c>
      <c r="D14894" s="4">
        <v>46540</v>
      </c>
      <c r="E14894" t="s">
        <v>2587</v>
      </c>
      <c r="F14894" s="4" t="s">
        <v>1280</v>
      </c>
      <c r="G14894" s="5">
        <v>7755</v>
      </c>
      <c r="H14894" s="6">
        <v>0.22553190000000001</v>
      </c>
      <c r="I14894" s="7">
        <v>53.627000000000002</v>
      </c>
      <c r="J14894" s="2">
        <v>55.857100000000003</v>
      </c>
      <c r="K14894">
        <v>7</v>
      </c>
    </row>
    <row r="14895" spans="1:12" x14ac:dyDescent="0.25">
      <c r="A14895">
        <v>4411</v>
      </c>
      <c r="B14895" s="2">
        <v>36.860129999999998</v>
      </c>
      <c r="C14895" s="3">
        <v>1419</v>
      </c>
      <c r="D14895" s="4">
        <v>12620</v>
      </c>
      <c r="E14895" t="s">
        <v>816</v>
      </c>
      <c r="F14895" s="4" t="s">
        <v>701</v>
      </c>
      <c r="G14895" s="5">
        <v>1072</v>
      </c>
      <c r="H14895" s="6">
        <v>0.1893657</v>
      </c>
      <c r="I14895" s="7">
        <v>59.875</v>
      </c>
    </row>
    <row r="14896" spans="1:12" x14ac:dyDescent="0.25">
      <c r="A14896">
        <v>79080</v>
      </c>
      <c r="B14896" s="2">
        <v>36.859769999999997</v>
      </c>
      <c r="C14896" s="3">
        <v>662</v>
      </c>
      <c r="D14896" s="4">
        <v>14420</v>
      </c>
      <c r="E14896" t="s">
        <v>14365</v>
      </c>
      <c r="F14896" s="4" t="s">
        <v>13752</v>
      </c>
      <c r="G14896" s="5">
        <v>430</v>
      </c>
      <c r="H14896" s="6">
        <v>0.1418605</v>
      </c>
      <c r="I14896" s="7">
        <v>68.082999999999998</v>
      </c>
    </row>
    <row r="14897" spans="1:12" x14ac:dyDescent="0.25">
      <c r="A14897">
        <v>83221</v>
      </c>
      <c r="B14897" s="2">
        <v>36.85575</v>
      </c>
      <c r="C14897" s="3">
        <v>27332</v>
      </c>
      <c r="D14897" s="4">
        <v>13940</v>
      </c>
      <c r="E14897" t="s">
        <v>14731</v>
      </c>
      <c r="F14897" s="4" t="s">
        <v>14725</v>
      </c>
      <c r="G14897" s="5">
        <v>16378</v>
      </c>
      <c r="H14897" s="6">
        <v>0.1934302</v>
      </c>
      <c r="I14897" s="7">
        <v>59.162999999999997</v>
      </c>
      <c r="J14897" s="2">
        <v>52</v>
      </c>
      <c r="K14897">
        <v>5</v>
      </c>
    </row>
    <row r="14898" spans="1:12" x14ac:dyDescent="0.25">
      <c r="A14898">
        <v>75750</v>
      </c>
      <c r="B14898" s="2">
        <v>36.851300000000002</v>
      </c>
      <c r="C14898" s="3">
        <v>3510</v>
      </c>
      <c r="D14898" s="4">
        <v>46340</v>
      </c>
      <c r="E14898" t="s">
        <v>13844</v>
      </c>
      <c r="F14898" s="4" t="s">
        <v>13752</v>
      </c>
      <c r="G14898" s="5">
        <v>2239</v>
      </c>
      <c r="H14898" s="6">
        <v>0.1679321</v>
      </c>
      <c r="I14898" s="7">
        <v>63.567999999999998</v>
      </c>
      <c r="J14898" s="2">
        <v>57</v>
      </c>
      <c r="K14898">
        <v>1</v>
      </c>
    </row>
    <row r="14899" spans="1:12" x14ac:dyDescent="0.25">
      <c r="A14899">
        <v>68366</v>
      </c>
      <c r="B14899" s="2">
        <v>36.850569999999998</v>
      </c>
      <c r="C14899" s="3">
        <v>1284</v>
      </c>
      <c r="D14899" s="4">
        <v>36540</v>
      </c>
      <c r="E14899" t="s">
        <v>780</v>
      </c>
      <c r="F14899" s="4" t="s">
        <v>12738</v>
      </c>
      <c r="G14899" s="5">
        <v>799</v>
      </c>
      <c r="H14899" s="6">
        <v>0.19399250000000001</v>
      </c>
      <c r="I14899" s="7">
        <v>59.063000000000002</v>
      </c>
    </row>
    <row r="14900" spans="1:12" x14ac:dyDescent="0.25">
      <c r="A14900">
        <v>46118</v>
      </c>
      <c r="B14900" s="2">
        <v>36.849559999999997</v>
      </c>
      <c r="C14900" s="3">
        <v>5105</v>
      </c>
      <c r="D14900" s="4">
        <v>26900</v>
      </c>
      <c r="E14900" t="s">
        <v>1673</v>
      </c>
      <c r="F14900" s="4" t="s">
        <v>8800</v>
      </c>
      <c r="G14900" s="5">
        <v>3433</v>
      </c>
      <c r="H14900" s="6">
        <v>0.13807169999999999</v>
      </c>
      <c r="I14900" s="7">
        <v>68.722999999999999</v>
      </c>
      <c r="J14900" s="2">
        <v>57.5</v>
      </c>
      <c r="K14900">
        <v>2</v>
      </c>
    </row>
    <row r="14901" spans="1:12" x14ac:dyDescent="0.25">
      <c r="A14901">
        <v>62666</v>
      </c>
      <c r="B14901" s="2">
        <v>36.848640000000003</v>
      </c>
      <c r="C14901" s="3">
        <v>537</v>
      </c>
      <c r="D14901" s="4">
        <v>30660</v>
      </c>
      <c r="E14901" t="s">
        <v>490</v>
      </c>
      <c r="F14901" s="4" t="s">
        <v>11490</v>
      </c>
      <c r="G14901" s="5">
        <v>388</v>
      </c>
      <c r="H14901" s="6">
        <v>0.193299</v>
      </c>
      <c r="I14901" s="7">
        <v>59.167000000000002</v>
      </c>
    </row>
    <row r="14902" spans="1:12" x14ac:dyDescent="0.25">
      <c r="A14902">
        <v>43044</v>
      </c>
      <c r="B14902" s="2">
        <v>36.847670000000001</v>
      </c>
      <c r="C14902" s="3">
        <v>5228</v>
      </c>
      <c r="D14902" s="4">
        <v>46500</v>
      </c>
      <c r="E14902" t="s">
        <v>3694</v>
      </c>
      <c r="F14902" s="4" t="s">
        <v>8295</v>
      </c>
      <c r="G14902" s="5">
        <v>3670</v>
      </c>
      <c r="H14902" s="6">
        <v>0.16348770000000001</v>
      </c>
      <c r="I14902" s="7">
        <v>64.317999999999998</v>
      </c>
    </row>
    <row r="14903" spans="1:12" x14ac:dyDescent="0.25">
      <c r="A14903">
        <v>73450</v>
      </c>
      <c r="B14903" s="2">
        <v>36.846539999999997</v>
      </c>
      <c r="C14903" s="3">
        <v>1383</v>
      </c>
      <c r="E14903" t="s">
        <v>13499</v>
      </c>
      <c r="F14903" s="4" t="s">
        <v>13462</v>
      </c>
      <c r="G14903" s="5">
        <v>1049</v>
      </c>
      <c r="H14903" s="6">
        <v>0.2361905</v>
      </c>
      <c r="I14903" s="7">
        <v>51.738</v>
      </c>
    </row>
    <row r="14904" spans="1:12" x14ac:dyDescent="0.25">
      <c r="A14904">
        <v>47110</v>
      </c>
      <c r="B14904" s="2">
        <v>36.846200000000003</v>
      </c>
      <c r="C14904" s="3">
        <v>600</v>
      </c>
      <c r="D14904" s="4">
        <v>31140</v>
      </c>
      <c r="E14904" t="s">
        <v>6290</v>
      </c>
      <c r="F14904" s="4" t="s">
        <v>8800</v>
      </c>
      <c r="G14904" s="5">
        <v>370</v>
      </c>
      <c r="H14904" s="6">
        <v>4.05405E-2</v>
      </c>
      <c r="I14904" s="7">
        <v>85.545000000000002</v>
      </c>
    </row>
    <row r="14905" spans="1:12" x14ac:dyDescent="0.25">
      <c r="A14905">
        <v>32159</v>
      </c>
      <c r="B14905" s="2">
        <v>36.840020000000003</v>
      </c>
      <c r="C14905" s="3">
        <v>29898</v>
      </c>
      <c r="D14905" s="4">
        <v>36740</v>
      </c>
      <c r="E14905" t="s">
        <v>6731</v>
      </c>
      <c r="F14905" s="4" t="s">
        <v>6689</v>
      </c>
      <c r="G14905" s="5">
        <v>25447</v>
      </c>
      <c r="H14905" s="6">
        <v>0.2426517</v>
      </c>
      <c r="I14905" s="7">
        <v>50.618000000000002</v>
      </c>
      <c r="J14905" s="2">
        <v>39.666699999999999</v>
      </c>
      <c r="K14905">
        <v>3</v>
      </c>
    </row>
    <row r="14906" spans="1:12" x14ac:dyDescent="0.25">
      <c r="A14906">
        <v>66434</v>
      </c>
      <c r="B14906" s="2">
        <v>36.833109999999998</v>
      </c>
      <c r="C14906" s="3">
        <v>4828</v>
      </c>
      <c r="E14906" t="s">
        <v>5149</v>
      </c>
      <c r="F14906" s="4" t="s">
        <v>12494</v>
      </c>
      <c r="G14906" s="5">
        <v>3413</v>
      </c>
      <c r="H14906" s="6">
        <v>0.2355699</v>
      </c>
      <c r="I14906" s="7">
        <v>51.84</v>
      </c>
      <c r="J14906" s="2">
        <v>44</v>
      </c>
      <c r="K14906">
        <v>1</v>
      </c>
    </row>
    <row r="14907" spans="1:12" x14ac:dyDescent="0.25">
      <c r="A14907">
        <v>49285</v>
      </c>
      <c r="B14907" s="2">
        <v>36.831339999999997</v>
      </c>
      <c r="C14907" s="3">
        <v>5782</v>
      </c>
      <c r="D14907" s="4">
        <v>29620</v>
      </c>
      <c r="E14907" t="s">
        <v>106</v>
      </c>
      <c r="F14907" s="4" t="s">
        <v>9106</v>
      </c>
      <c r="G14907" s="5">
        <v>3986</v>
      </c>
      <c r="H14907" s="6">
        <v>0.16683390000000001</v>
      </c>
      <c r="I14907" s="7">
        <v>63.713000000000001</v>
      </c>
      <c r="J14907" s="2">
        <v>50</v>
      </c>
      <c r="K14907">
        <v>1</v>
      </c>
    </row>
    <row r="14908" spans="1:12" x14ac:dyDescent="0.25">
      <c r="A14908">
        <v>62674</v>
      </c>
      <c r="B14908" s="2">
        <v>36.83014</v>
      </c>
      <c r="C14908" s="3">
        <v>1412</v>
      </c>
      <c r="D14908" s="4">
        <v>41180</v>
      </c>
      <c r="E14908" t="s">
        <v>1015</v>
      </c>
      <c r="F14908" s="4" t="s">
        <v>11490</v>
      </c>
      <c r="G14908" s="5">
        <v>1024</v>
      </c>
      <c r="H14908" s="6">
        <v>0.18341460000000001</v>
      </c>
      <c r="I14908" s="7">
        <v>60.847000000000001</v>
      </c>
    </row>
    <row r="14909" spans="1:12" x14ac:dyDescent="0.25">
      <c r="A14909">
        <v>29210</v>
      </c>
      <c r="B14909" s="2">
        <v>36.823520000000002</v>
      </c>
      <c r="C14909" s="3">
        <v>41296</v>
      </c>
      <c r="D14909" s="4">
        <v>17900</v>
      </c>
      <c r="E14909" t="s">
        <v>1240</v>
      </c>
      <c r="F14909" s="4" t="s">
        <v>6130</v>
      </c>
      <c r="G14909" s="5">
        <v>26620</v>
      </c>
      <c r="H14909" s="6">
        <v>0.27513149999999997</v>
      </c>
      <c r="I14909" s="7">
        <v>44.994999999999997</v>
      </c>
      <c r="J14909" s="2">
        <v>39.636400000000002</v>
      </c>
      <c r="K14909">
        <v>11</v>
      </c>
      <c r="L14909" s="2">
        <v>48.7</v>
      </c>
    </row>
    <row r="14910" spans="1:12" x14ac:dyDescent="0.25">
      <c r="A14910">
        <v>56542</v>
      </c>
      <c r="B14910" s="2">
        <v>36.816670000000002</v>
      </c>
      <c r="C14910" s="3">
        <v>2964</v>
      </c>
      <c r="D14910" s="4">
        <v>24220</v>
      </c>
      <c r="E14910" t="s">
        <v>10781</v>
      </c>
      <c r="F14910" s="4" t="s">
        <v>10428</v>
      </c>
      <c r="G14910" s="5">
        <v>2029</v>
      </c>
      <c r="H14910" s="6">
        <v>0.21192710000000001</v>
      </c>
      <c r="I14910" s="7">
        <v>55.917000000000002</v>
      </c>
      <c r="J14910" s="2">
        <v>60</v>
      </c>
      <c r="K14910">
        <v>3</v>
      </c>
    </row>
    <row r="14911" spans="1:12" x14ac:dyDescent="0.25">
      <c r="A14911">
        <v>3774</v>
      </c>
      <c r="B14911" s="2">
        <v>36.815860000000001</v>
      </c>
      <c r="C14911" s="3">
        <v>1710</v>
      </c>
      <c r="D14911" s="4">
        <v>17200</v>
      </c>
      <c r="E14911" t="s">
        <v>640</v>
      </c>
      <c r="F14911" s="4" t="s">
        <v>520</v>
      </c>
      <c r="G14911" s="5">
        <v>1343</v>
      </c>
      <c r="H14911" s="6">
        <v>0.18824399999999999</v>
      </c>
      <c r="I14911" s="7">
        <v>60</v>
      </c>
      <c r="J14911" s="2">
        <v>87</v>
      </c>
      <c r="K14911">
        <v>1</v>
      </c>
    </row>
    <row r="14912" spans="1:12" x14ac:dyDescent="0.25">
      <c r="A14912">
        <v>76901</v>
      </c>
      <c r="B14912" s="2">
        <v>36.811160000000001</v>
      </c>
      <c r="C14912" s="3">
        <v>27319</v>
      </c>
      <c r="D14912" s="4">
        <v>41660</v>
      </c>
      <c r="E14912" t="s">
        <v>14020</v>
      </c>
      <c r="F14912" s="4" t="s">
        <v>13752</v>
      </c>
      <c r="G14912" s="5">
        <v>18319</v>
      </c>
      <c r="H14912" s="6">
        <v>0.19193189999999999</v>
      </c>
      <c r="I14912" s="7">
        <v>59.360999999999997</v>
      </c>
      <c r="J14912" s="2">
        <v>52.8</v>
      </c>
      <c r="K14912">
        <v>10</v>
      </c>
      <c r="L14912" s="2">
        <v>97.3</v>
      </c>
    </row>
    <row r="14913" spans="1:12" x14ac:dyDescent="0.25">
      <c r="A14913">
        <v>67140</v>
      </c>
      <c r="B14913" s="2">
        <v>36.806649999999998</v>
      </c>
      <c r="C14913" s="3">
        <v>694</v>
      </c>
      <c r="D14913" s="4">
        <v>48620</v>
      </c>
      <c r="E14913" t="s">
        <v>9330</v>
      </c>
      <c r="F14913" s="4" t="s">
        <v>12494</v>
      </c>
      <c r="G14913" s="5">
        <v>500</v>
      </c>
      <c r="H14913" s="6">
        <v>0.16200000000000001</v>
      </c>
      <c r="I14913" s="7">
        <v>64.531000000000006</v>
      </c>
    </row>
    <row r="14914" spans="1:12" x14ac:dyDescent="0.25">
      <c r="A14914">
        <v>56069</v>
      </c>
      <c r="B14914" s="2">
        <v>36.805819999999997</v>
      </c>
      <c r="C14914" s="3">
        <v>4409</v>
      </c>
      <c r="D14914" s="4">
        <v>33460</v>
      </c>
      <c r="E14914" t="s">
        <v>2277</v>
      </c>
      <c r="F14914" s="4" t="s">
        <v>10428</v>
      </c>
      <c r="G14914" s="5">
        <v>2979</v>
      </c>
      <c r="H14914" s="6">
        <v>0.14434369999999999</v>
      </c>
      <c r="I14914" s="7">
        <v>67.581000000000003</v>
      </c>
    </row>
    <row r="14915" spans="1:12" x14ac:dyDescent="0.25">
      <c r="A14915">
        <v>45786</v>
      </c>
      <c r="B14915" s="2">
        <v>36.80453</v>
      </c>
      <c r="C14915" s="3">
        <v>3661</v>
      </c>
      <c r="D14915" s="4">
        <v>31930</v>
      </c>
      <c r="E14915" t="s">
        <v>757</v>
      </c>
      <c r="F14915" s="4" t="s">
        <v>8295</v>
      </c>
      <c r="G14915" s="5">
        <v>2428</v>
      </c>
      <c r="H14915" s="6">
        <v>0.13256480000000001</v>
      </c>
      <c r="I14915" s="7">
        <v>69.611999999999995</v>
      </c>
    </row>
    <row r="14916" spans="1:12" x14ac:dyDescent="0.25">
      <c r="A14916">
        <v>21520</v>
      </c>
      <c r="B14916" s="2">
        <v>36.80359</v>
      </c>
      <c r="C14916" s="3">
        <v>2081</v>
      </c>
      <c r="E14916" t="s">
        <v>4525</v>
      </c>
      <c r="F14916" s="4" t="s">
        <v>4361</v>
      </c>
      <c r="G14916" s="5">
        <v>1503</v>
      </c>
      <c r="H14916" s="6">
        <v>0.2062542</v>
      </c>
      <c r="I14916" s="7">
        <v>56.875</v>
      </c>
    </row>
    <row r="14917" spans="1:12" x14ac:dyDescent="0.25">
      <c r="A14917">
        <v>48117</v>
      </c>
      <c r="B14917" s="2">
        <v>36.801540000000003</v>
      </c>
      <c r="C14917" s="3">
        <v>10145</v>
      </c>
      <c r="D14917" s="4">
        <v>33780</v>
      </c>
      <c r="E14917" t="s">
        <v>9136</v>
      </c>
      <c r="F14917" s="4" t="s">
        <v>9106</v>
      </c>
      <c r="G14917" s="5">
        <v>7063</v>
      </c>
      <c r="H14917" s="6">
        <v>0.1386097</v>
      </c>
      <c r="I14917" s="7">
        <v>68.563999999999993</v>
      </c>
      <c r="J14917" s="2">
        <v>57.166699999999999</v>
      </c>
      <c r="K14917">
        <v>6</v>
      </c>
    </row>
    <row r="14918" spans="1:12" x14ac:dyDescent="0.25">
      <c r="A14918">
        <v>49251</v>
      </c>
      <c r="B14918" s="2">
        <v>36.798819999999999</v>
      </c>
      <c r="C14918" s="3">
        <v>6631</v>
      </c>
      <c r="D14918" s="4">
        <v>29620</v>
      </c>
      <c r="E14918" t="s">
        <v>5455</v>
      </c>
      <c r="F14918" s="4" t="s">
        <v>9106</v>
      </c>
      <c r="G14918" s="5">
        <v>4309</v>
      </c>
      <c r="H14918" s="6">
        <v>0.15057999999999999</v>
      </c>
      <c r="I14918" s="7">
        <v>66.492000000000004</v>
      </c>
      <c r="J14918" s="2">
        <v>44</v>
      </c>
      <c r="K14918">
        <v>2</v>
      </c>
    </row>
    <row r="14919" spans="1:12" x14ac:dyDescent="0.25">
      <c r="A14919">
        <v>65264</v>
      </c>
      <c r="B14919" s="2">
        <v>36.79768</v>
      </c>
      <c r="C14919" s="3">
        <v>700</v>
      </c>
      <c r="D14919" s="4">
        <v>33020</v>
      </c>
      <c r="E14919" t="s">
        <v>2596</v>
      </c>
      <c r="F14919" s="4" t="s">
        <v>12102</v>
      </c>
      <c r="G14919" s="5">
        <v>428</v>
      </c>
      <c r="H14919" s="6">
        <v>0.17056070000000001</v>
      </c>
      <c r="I14919" s="7">
        <v>63.036000000000001</v>
      </c>
      <c r="J14919" s="2">
        <v>78</v>
      </c>
      <c r="K14919">
        <v>1</v>
      </c>
    </row>
    <row r="14920" spans="1:12" x14ac:dyDescent="0.25">
      <c r="A14920">
        <v>97121</v>
      </c>
      <c r="B14920" s="2">
        <v>36.797359999999998</v>
      </c>
      <c r="C14920" s="3">
        <v>1567</v>
      </c>
      <c r="D14920" s="4">
        <v>11820</v>
      </c>
      <c r="E14920" t="s">
        <v>2666</v>
      </c>
      <c r="F14920" s="4" t="s">
        <v>16170</v>
      </c>
      <c r="G14920" s="5">
        <v>916</v>
      </c>
      <c r="H14920" s="6">
        <v>0.15720519999999999</v>
      </c>
      <c r="I14920" s="7">
        <v>65.340999999999994</v>
      </c>
      <c r="J14920" s="2">
        <v>42</v>
      </c>
      <c r="K14920">
        <v>1</v>
      </c>
    </row>
    <row r="14921" spans="1:12" x14ac:dyDescent="0.25">
      <c r="A14921">
        <v>49076</v>
      </c>
      <c r="B14921" s="2">
        <v>36.796529999999997</v>
      </c>
      <c r="C14921" s="3">
        <v>4242</v>
      </c>
      <c r="D14921" s="4">
        <v>29620</v>
      </c>
      <c r="E14921" t="s">
        <v>9325</v>
      </c>
      <c r="F14921" s="4" t="s">
        <v>9106</v>
      </c>
      <c r="G14921" s="5">
        <v>2532</v>
      </c>
      <c r="H14921" s="6">
        <v>0.2116904</v>
      </c>
      <c r="I14921" s="7">
        <v>55.923999999999999</v>
      </c>
      <c r="J14921" s="2">
        <v>73</v>
      </c>
      <c r="K14921">
        <v>1</v>
      </c>
    </row>
    <row r="14922" spans="1:12" x14ac:dyDescent="0.25">
      <c r="A14922">
        <v>62685</v>
      </c>
      <c r="B14922" s="2">
        <v>36.79562</v>
      </c>
      <c r="C14922" s="3">
        <v>1756</v>
      </c>
      <c r="D14922" s="4">
        <v>41180</v>
      </c>
      <c r="E14922" t="s">
        <v>4768</v>
      </c>
      <c r="F14922" s="4" t="s">
        <v>11490</v>
      </c>
      <c r="G14922" s="5">
        <v>1307</v>
      </c>
      <c r="H14922" s="6">
        <v>0.18439169999999999</v>
      </c>
      <c r="I14922" s="7">
        <v>60.64</v>
      </c>
    </row>
    <row r="14923" spans="1:12" x14ac:dyDescent="0.25">
      <c r="A14923">
        <v>6239</v>
      </c>
      <c r="B14923" s="2">
        <v>36.793509999999998</v>
      </c>
      <c r="C14923" s="3">
        <v>10600</v>
      </c>
      <c r="D14923" s="4">
        <v>49340</v>
      </c>
      <c r="E14923" t="s">
        <v>1241</v>
      </c>
      <c r="F14923" s="4" t="s">
        <v>1198</v>
      </c>
      <c r="G14923" s="5">
        <v>7474</v>
      </c>
      <c r="H14923" s="6">
        <v>0.18033440000000001</v>
      </c>
      <c r="I14923" s="7">
        <v>61.338999999999999</v>
      </c>
      <c r="J14923" s="2">
        <v>39.5</v>
      </c>
      <c r="K14923">
        <v>4</v>
      </c>
    </row>
    <row r="14924" spans="1:12" x14ac:dyDescent="0.25">
      <c r="A14924">
        <v>83402</v>
      </c>
      <c r="B14924" s="2">
        <v>36.787770000000002</v>
      </c>
      <c r="C14924" s="3">
        <v>25711</v>
      </c>
      <c r="D14924" s="4">
        <v>26820</v>
      </c>
      <c r="E14924" t="s">
        <v>14763</v>
      </c>
      <c r="F14924" s="4" t="s">
        <v>14725</v>
      </c>
      <c r="G14924" s="5">
        <v>16486</v>
      </c>
      <c r="H14924" s="6">
        <v>0.22291639999999999</v>
      </c>
      <c r="I14924" s="7">
        <v>53.978999999999999</v>
      </c>
      <c r="J14924" s="2">
        <v>52.5</v>
      </c>
      <c r="K14924">
        <v>10</v>
      </c>
      <c r="L14924" s="2">
        <v>97</v>
      </c>
    </row>
    <row r="14925" spans="1:12" x14ac:dyDescent="0.25">
      <c r="A14925">
        <v>49965</v>
      </c>
      <c r="B14925" s="2">
        <v>36.783740000000002</v>
      </c>
      <c r="C14925" s="3">
        <v>381</v>
      </c>
      <c r="D14925" s="4">
        <v>26340</v>
      </c>
      <c r="E14925" t="s">
        <v>9588</v>
      </c>
      <c r="F14925" s="4" t="s">
        <v>9106</v>
      </c>
      <c r="G14925" s="5">
        <v>347</v>
      </c>
      <c r="H14925" s="6">
        <v>0.20977009999999999</v>
      </c>
      <c r="I14925" s="7">
        <v>56.25</v>
      </c>
    </row>
    <row r="14926" spans="1:12" x14ac:dyDescent="0.25">
      <c r="A14926">
        <v>62461</v>
      </c>
      <c r="B14926" s="2">
        <v>36.783520000000003</v>
      </c>
      <c r="C14926" s="3">
        <v>800</v>
      </c>
      <c r="D14926" s="4">
        <v>20820</v>
      </c>
      <c r="E14926" t="s">
        <v>11957</v>
      </c>
      <c r="F14926" s="4" t="s">
        <v>11490</v>
      </c>
      <c r="G14926" s="5">
        <v>574</v>
      </c>
      <c r="H14926" s="6">
        <v>0.16695650000000001</v>
      </c>
      <c r="I14926" s="7">
        <v>63.646000000000001</v>
      </c>
    </row>
    <row r="14927" spans="1:12" x14ac:dyDescent="0.25">
      <c r="A14927">
        <v>64701</v>
      </c>
      <c r="B14927" s="2">
        <v>36.781109999999998</v>
      </c>
      <c r="C14927" s="3">
        <v>14253</v>
      </c>
      <c r="D14927" s="4">
        <v>28140</v>
      </c>
      <c r="E14927" t="s">
        <v>1598</v>
      </c>
      <c r="F14927" s="4" t="s">
        <v>12102</v>
      </c>
      <c r="G14927" s="5">
        <v>9503</v>
      </c>
      <c r="H14927" s="6">
        <v>0.1947806</v>
      </c>
      <c r="I14927" s="7">
        <v>58.83</v>
      </c>
      <c r="J14927" s="2">
        <v>56.428600000000003</v>
      </c>
      <c r="K14927">
        <v>7</v>
      </c>
    </row>
    <row r="14928" spans="1:12" x14ac:dyDescent="0.25">
      <c r="A14928">
        <v>78638</v>
      </c>
      <c r="B14928" s="2">
        <v>36.77843</v>
      </c>
      <c r="C14928" s="3">
        <v>2538</v>
      </c>
      <c r="D14928" s="4">
        <v>41700</v>
      </c>
      <c r="E14928" t="s">
        <v>8848</v>
      </c>
      <c r="F14928" s="4" t="s">
        <v>13752</v>
      </c>
      <c r="G14928" s="5">
        <v>1697</v>
      </c>
      <c r="H14928" s="6">
        <v>0.2144962</v>
      </c>
      <c r="I14928" s="7">
        <v>55.417000000000002</v>
      </c>
    </row>
    <row r="14929" spans="1:12" x14ac:dyDescent="0.25">
      <c r="A14929">
        <v>69341</v>
      </c>
      <c r="B14929" s="2">
        <v>36.776260000000001</v>
      </c>
      <c r="C14929" s="3">
        <v>10786</v>
      </c>
      <c r="D14929" s="4">
        <v>42420</v>
      </c>
      <c r="E14929" t="s">
        <v>12918</v>
      </c>
      <c r="F14929" s="4" t="s">
        <v>12738</v>
      </c>
      <c r="G14929" s="5">
        <v>7357</v>
      </c>
      <c r="H14929" s="6">
        <v>0.20589830000000001</v>
      </c>
      <c r="I14929" s="7">
        <v>56.896999999999998</v>
      </c>
      <c r="J14929" s="2">
        <v>54.4</v>
      </c>
      <c r="K14929">
        <v>5</v>
      </c>
    </row>
    <row r="14930" spans="1:12" x14ac:dyDescent="0.25">
      <c r="A14930">
        <v>62410</v>
      </c>
      <c r="B14930" s="2">
        <v>36.774340000000002</v>
      </c>
      <c r="C14930" s="3">
        <v>1031</v>
      </c>
      <c r="E14930" t="s">
        <v>1413</v>
      </c>
      <c r="F14930" s="4" t="s">
        <v>11490</v>
      </c>
      <c r="G14930" s="5">
        <v>662</v>
      </c>
      <c r="H14930" s="6">
        <v>0.173454</v>
      </c>
      <c r="I14930" s="7">
        <v>62.5</v>
      </c>
    </row>
    <row r="14931" spans="1:12" x14ac:dyDescent="0.25">
      <c r="A14931">
        <v>57381</v>
      </c>
      <c r="B14931" s="2">
        <v>36.774090000000001</v>
      </c>
      <c r="C14931" s="3">
        <v>652</v>
      </c>
      <c r="D14931" s="4">
        <v>26700</v>
      </c>
      <c r="E14931" t="s">
        <v>10963</v>
      </c>
      <c r="F14931" s="4" t="s">
        <v>10877</v>
      </c>
      <c r="G14931" s="5">
        <v>409</v>
      </c>
      <c r="H14931" s="6">
        <v>0.2249389</v>
      </c>
      <c r="I14931" s="7">
        <v>53.594000000000001</v>
      </c>
    </row>
    <row r="14932" spans="1:12" x14ac:dyDescent="0.25">
      <c r="A14932">
        <v>28146</v>
      </c>
      <c r="B14932" s="2">
        <v>36.769509999999997</v>
      </c>
      <c r="C14932" s="3">
        <v>26818</v>
      </c>
      <c r="D14932" s="4">
        <v>16740</v>
      </c>
      <c r="E14932" t="s">
        <v>277</v>
      </c>
      <c r="F14932" s="4" t="s">
        <v>5642</v>
      </c>
      <c r="G14932" s="5">
        <v>18718</v>
      </c>
      <c r="H14932" s="6">
        <v>0.1934932</v>
      </c>
      <c r="I14932" s="7">
        <v>59.027999999999999</v>
      </c>
      <c r="J14932" s="2">
        <v>59</v>
      </c>
      <c r="K14932">
        <v>4</v>
      </c>
    </row>
    <row r="14933" spans="1:12" x14ac:dyDescent="0.25">
      <c r="A14933">
        <v>98860</v>
      </c>
      <c r="B14933" s="2">
        <v>36.764989999999997</v>
      </c>
      <c r="C14933" s="3">
        <v>252</v>
      </c>
      <c r="D14933" s="4">
        <v>34180</v>
      </c>
      <c r="E14933" t="s">
        <v>16517</v>
      </c>
      <c r="F14933" s="4" t="s">
        <v>16344</v>
      </c>
      <c r="G14933" s="5">
        <v>171</v>
      </c>
      <c r="H14933" s="6">
        <v>0.22222220000000001</v>
      </c>
      <c r="I14933" s="7">
        <v>54.063000000000002</v>
      </c>
    </row>
    <row r="14934" spans="1:12" x14ac:dyDescent="0.25">
      <c r="A14934">
        <v>88330</v>
      </c>
      <c r="B14934" s="2">
        <v>36.764659999999999</v>
      </c>
      <c r="C14934" s="3">
        <v>3744</v>
      </c>
      <c r="D14934" s="4">
        <v>10460</v>
      </c>
      <c r="E14934" t="s">
        <v>15301</v>
      </c>
      <c r="F14934" s="4" t="s">
        <v>15124</v>
      </c>
      <c r="G14934" s="5">
        <v>1177</v>
      </c>
      <c r="H14934" s="6">
        <v>0.2863212</v>
      </c>
      <c r="I14934" s="7">
        <v>42.984999999999999</v>
      </c>
      <c r="J14934" s="2">
        <v>51</v>
      </c>
      <c r="K14934">
        <v>3</v>
      </c>
    </row>
    <row r="14935" spans="1:12" x14ac:dyDescent="0.25">
      <c r="A14935">
        <v>99918</v>
      </c>
      <c r="B14935" s="2">
        <v>36.76435</v>
      </c>
      <c r="C14935" s="3">
        <v>141</v>
      </c>
      <c r="E14935" t="s">
        <v>16763</v>
      </c>
      <c r="F14935" s="4" t="s">
        <v>16604</v>
      </c>
      <c r="G14935" s="5">
        <v>128</v>
      </c>
      <c r="H14935" s="6">
        <v>7.8125E-2</v>
      </c>
      <c r="I14935" s="7">
        <v>78.957999999999998</v>
      </c>
    </row>
    <row r="14936" spans="1:12" x14ac:dyDescent="0.25">
      <c r="A14936">
        <v>68452</v>
      </c>
      <c r="B14936" s="2">
        <v>36.764299999999999</v>
      </c>
      <c r="C14936" s="3">
        <v>97</v>
      </c>
      <c r="E14936" t="s">
        <v>12801</v>
      </c>
      <c r="F14936" s="4" t="s">
        <v>12738</v>
      </c>
      <c r="G14936" s="5">
        <v>75</v>
      </c>
      <c r="H14936" s="6">
        <v>0.1842105</v>
      </c>
      <c r="I14936" s="7">
        <v>60.625</v>
      </c>
    </row>
    <row r="14937" spans="1:12" x14ac:dyDescent="0.25">
      <c r="A14937">
        <v>11370</v>
      </c>
      <c r="B14937" s="2">
        <v>36.758319999999998</v>
      </c>
      <c r="C14937" s="3">
        <v>36270</v>
      </c>
      <c r="D14937" s="4">
        <v>35620</v>
      </c>
      <c r="E14937" t="s">
        <v>1910</v>
      </c>
      <c r="F14937" s="4" t="s">
        <v>1280</v>
      </c>
      <c r="G14937" s="5">
        <v>24929</v>
      </c>
      <c r="H14937" s="6">
        <v>0.20345779999999999</v>
      </c>
      <c r="I14937" s="7">
        <v>57.298000000000002</v>
      </c>
      <c r="J14937" s="2">
        <v>33.1</v>
      </c>
      <c r="K14937">
        <v>10</v>
      </c>
      <c r="L14937" s="2">
        <v>14.9</v>
      </c>
    </row>
    <row r="14938" spans="1:12" x14ac:dyDescent="0.25">
      <c r="A14938">
        <v>99647</v>
      </c>
      <c r="B14938" s="2">
        <v>36.75235</v>
      </c>
      <c r="C14938" s="3">
        <v>21</v>
      </c>
      <c r="E14938" t="s">
        <v>16673</v>
      </c>
      <c r="F14938" s="4" t="s">
        <v>16604</v>
      </c>
      <c r="G14938" s="5">
        <v>14</v>
      </c>
      <c r="H14938" s="6">
        <v>0.2142857</v>
      </c>
      <c r="I14938" s="7">
        <v>55.417000000000002</v>
      </c>
    </row>
    <row r="14939" spans="1:12" x14ac:dyDescent="0.25">
      <c r="A14939">
        <v>98625</v>
      </c>
      <c r="B14939" s="2">
        <v>36.751240000000003</v>
      </c>
      <c r="C14939" s="3">
        <v>6590</v>
      </c>
      <c r="D14939" s="4">
        <v>31020</v>
      </c>
      <c r="E14939" t="s">
        <v>16481</v>
      </c>
      <c r="F14939" s="4" t="s">
        <v>16344</v>
      </c>
      <c r="G14939" s="5">
        <v>4644</v>
      </c>
      <c r="H14939" s="6">
        <v>0.16236</v>
      </c>
      <c r="I14939" s="7">
        <v>64.388000000000005</v>
      </c>
      <c r="J14939" s="2">
        <v>61</v>
      </c>
      <c r="K14939">
        <v>3</v>
      </c>
    </row>
    <row r="14940" spans="1:12" x14ac:dyDescent="0.25">
      <c r="A14940">
        <v>1851</v>
      </c>
      <c r="B14940" s="2">
        <v>36.745359999999998</v>
      </c>
      <c r="C14940" s="3">
        <v>30378</v>
      </c>
      <c r="D14940" s="4">
        <v>14460</v>
      </c>
      <c r="E14940" t="s">
        <v>247</v>
      </c>
      <c r="F14940" s="4" t="s">
        <v>21</v>
      </c>
      <c r="G14940" s="5">
        <v>19903</v>
      </c>
      <c r="H14940" s="6">
        <v>0.2090032</v>
      </c>
      <c r="I14940" s="7">
        <v>56.326999999999998</v>
      </c>
      <c r="J14940" s="2">
        <v>28.333300000000001</v>
      </c>
      <c r="K14940">
        <v>3</v>
      </c>
    </row>
    <row r="14941" spans="1:12" x14ac:dyDescent="0.25">
      <c r="A14941">
        <v>48813</v>
      </c>
      <c r="B14941" s="2">
        <v>36.737079999999999</v>
      </c>
      <c r="C14941" s="3">
        <v>21180</v>
      </c>
      <c r="D14941" s="4">
        <v>29620</v>
      </c>
      <c r="E14941" t="s">
        <v>1096</v>
      </c>
      <c r="F14941" s="4" t="s">
        <v>9106</v>
      </c>
      <c r="G14941" s="5">
        <v>14715</v>
      </c>
      <c r="H14941" s="6">
        <v>0.17565910000000001</v>
      </c>
      <c r="I14941" s="7">
        <v>62.088000000000001</v>
      </c>
      <c r="J14941" s="2">
        <v>50.9</v>
      </c>
      <c r="K14941">
        <v>10</v>
      </c>
      <c r="L14941" s="2">
        <v>94.7</v>
      </c>
    </row>
    <row r="14942" spans="1:12" x14ac:dyDescent="0.25">
      <c r="A14942">
        <v>65047</v>
      </c>
      <c r="B14942" s="2">
        <v>36.733310000000003</v>
      </c>
      <c r="C14942" s="3">
        <v>1231</v>
      </c>
      <c r="E14942" t="s">
        <v>12354</v>
      </c>
      <c r="F14942" s="4" t="s">
        <v>12102</v>
      </c>
      <c r="G14942" s="5">
        <v>1029</v>
      </c>
      <c r="H14942" s="6">
        <v>0.2274053</v>
      </c>
      <c r="I14942" s="7">
        <v>53.145000000000003</v>
      </c>
    </row>
    <row r="14943" spans="1:12" x14ac:dyDescent="0.25">
      <c r="A14943">
        <v>44634</v>
      </c>
      <c r="B14943" s="2">
        <v>36.732729999999997</v>
      </c>
      <c r="C14943" s="3">
        <v>2115</v>
      </c>
      <c r="D14943" s="4">
        <v>41400</v>
      </c>
      <c r="E14943" t="s">
        <v>8582</v>
      </c>
      <c r="F14943" s="4" t="s">
        <v>8295</v>
      </c>
      <c r="G14943" s="5">
        <v>1394</v>
      </c>
      <c r="H14943" s="6">
        <v>0.1390681</v>
      </c>
      <c r="I14943" s="7">
        <v>68.409000000000006</v>
      </c>
    </row>
    <row r="14944" spans="1:12" x14ac:dyDescent="0.25">
      <c r="A14944">
        <v>21220</v>
      </c>
      <c r="B14944" s="2">
        <v>36.725909999999999</v>
      </c>
      <c r="C14944" s="3">
        <v>40398</v>
      </c>
      <c r="D14944" s="4">
        <v>12580</v>
      </c>
      <c r="E14944" t="s">
        <v>4517</v>
      </c>
      <c r="F14944" s="4" t="s">
        <v>4361</v>
      </c>
      <c r="G14944" s="5">
        <v>27099</v>
      </c>
      <c r="H14944" s="6">
        <v>0.14694270000000001</v>
      </c>
      <c r="I14944" s="7">
        <v>67.042000000000002</v>
      </c>
      <c r="J14944" s="2">
        <v>48.833300000000001</v>
      </c>
      <c r="K14944">
        <v>6</v>
      </c>
    </row>
    <row r="14945" spans="1:12" x14ac:dyDescent="0.25">
      <c r="A14945">
        <v>4547</v>
      </c>
      <c r="B14945" s="2">
        <v>36.71922</v>
      </c>
      <c r="C14945" s="3">
        <v>1057</v>
      </c>
      <c r="E14945" t="s">
        <v>868</v>
      </c>
      <c r="F14945" s="4" t="s">
        <v>701</v>
      </c>
      <c r="G14945" s="5">
        <v>837</v>
      </c>
      <c r="H14945" s="6">
        <v>0.2267303</v>
      </c>
      <c r="I14945" s="7">
        <v>53.25</v>
      </c>
    </row>
    <row r="14946" spans="1:12" x14ac:dyDescent="0.25">
      <c r="A14946">
        <v>47385</v>
      </c>
      <c r="B14946" s="2">
        <v>36.718699999999998</v>
      </c>
      <c r="C14946" s="3">
        <v>2075</v>
      </c>
      <c r="D14946" s="4">
        <v>35220</v>
      </c>
      <c r="E14946" t="s">
        <v>8994</v>
      </c>
      <c r="F14946" s="4" t="s">
        <v>8800</v>
      </c>
      <c r="G14946" s="5">
        <v>1315</v>
      </c>
      <c r="H14946" s="6">
        <v>0.1589354</v>
      </c>
      <c r="I14946" s="7">
        <v>64.963999999999999</v>
      </c>
    </row>
    <row r="14947" spans="1:12" x14ac:dyDescent="0.25">
      <c r="A14947">
        <v>73044</v>
      </c>
      <c r="B14947" s="2">
        <v>36.714979999999997</v>
      </c>
      <c r="C14947" s="3">
        <v>21430</v>
      </c>
      <c r="D14947" s="4">
        <v>36420</v>
      </c>
      <c r="E14947" t="s">
        <v>8219</v>
      </c>
      <c r="F14947" s="4" t="s">
        <v>13462</v>
      </c>
      <c r="G14947" s="5">
        <v>14220</v>
      </c>
      <c r="H14947" s="6">
        <v>0.2041347</v>
      </c>
      <c r="I14947" s="7">
        <v>57.152999999999999</v>
      </c>
      <c r="J14947" s="2">
        <v>55.1</v>
      </c>
      <c r="K14947">
        <v>10</v>
      </c>
      <c r="L14947" s="2">
        <v>99.1</v>
      </c>
    </row>
    <row r="14948" spans="1:12" x14ac:dyDescent="0.25">
      <c r="A14948">
        <v>28577</v>
      </c>
      <c r="B14948" s="2">
        <v>36.711480000000002</v>
      </c>
      <c r="C14948" s="3">
        <v>453</v>
      </c>
      <c r="D14948" s="4">
        <v>33980</v>
      </c>
      <c r="E14948" t="s">
        <v>6015</v>
      </c>
      <c r="F14948" s="4" t="s">
        <v>5642</v>
      </c>
      <c r="G14948" s="5">
        <v>419</v>
      </c>
      <c r="H14948" s="6">
        <v>0.1095238</v>
      </c>
      <c r="I14948" s="7">
        <v>73.5</v>
      </c>
    </row>
    <row r="14949" spans="1:12" x14ac:dyDescent="0.25">
      <c r="A14949">
        <v>47112</v>
      </c>
      <c r="B14949" s="2">
        <v>36.708660000000002</v>
      </c>
      <c r="C14949" s="3">
        <v>16437</v>
      </c>
      <c r="D14949" s="4">
        <v>31140</v>
      </c>
      <c r="E14949" t="s">
        <v>8248</v>
      </c>
      <c r="F14949" s="4" t="s">
        <v>8800</v>
      </c>
      <c r="G14949" s="5">
        <v>11378</v>
      </c>
      <c r="H14949" s="6">
        <v>0.1731412</v>
      </c>
      <c r="I14949" s="7">
        <v>62.5</v>
      </c>
      <c r="J14949" s="2">
        <v>41</v>
      </c>
      <c r="K14949">
        <v>3</v>
      </c>
    </row>
    <row r="14950" spans="1:12" x14ac:dyDescent="0.25">
      <c r="A14950">
        <v>72941</v>
      </c>
      <c r="B14950" s="2">
        <v>36.704979999999999</v>
      </c>
      <c r="C14950" s="3">
        <v>5795</v>
      </c>
      <c r="D14950" s="4">
        <v>22900</v>
      </c>
      <c r="E14950" t="s">
        <v>13455</v>
      </c>
      <c r="F14950" s="4" t="s">
        <v>13183</v>
      </c>
      <c r="G14950" s="5">
        <v>3990</v>
      </c>
      <c r="H14950" s="6">
        <v>0.17268169999999999</v>
      </c>
      <c r="I14950" s="7">
        <v>62.576000000000001</v>
      </c>
      <c r="J14950" s="2">
        <v>77</v>
      </c>
      <c r="K14950">
        <v>1</v>
      </c>
    </row>
    <row r="14951" spans="1:12" x14ac:dyDescent="0.25">
      <c r="A14951">
        <v>37073</v>
      </c>
      <c r="B14951" s="2">
        <v>36.701839999999997</v>
      </c>
      <c r="C14951" s="3">
        <v>13447</v>
      </c>
      <c r="D14951" s="4">
        <v>34980</v>
      </c>
      <c r="E14951" t="s">
        <v>7374</v>
      </c>
      <c r="F14951" s="4" t="s">
        <v>7348</v>
      </c>
      <c r="G14951" s="5">
        <v>9135</v>
      </c>
      <c r="H14951" s="6">
        <v>0.17294219999999999</v>
      </c>
      <c r="I14951" s="7">
        <v>62.529000000000003</v>
      </c>
      <c r="J14951" s="2">
        <v>36</v>
      </c>
      <c r="K14951">
        <v>1</v>
      </c>
    </row>
    <row r="14952" spans="1:12" x14ac:dyDescent="0.25">
      <c r="A14952">
        <v>18058</v>
      </c>
      <c r="B14952" s="2">
        <v>36.697989999999997</v>
      </c>
      <c r="C14952" s="3">
        <v>9536</v>
      </c>
      <c r="D14952" s="4">
        <v>20700</v>
      </c>
      <c r="E14952" t="s">
        <v>3960</v>
      </c>
      <c r="F14952" s="4" t="s">
        <v>3003</v>
      </c>
      <c r="G14952" s="5">
        <v>6947</v>
      </c>
      <c r="H14952" s="6">
        <v>0.15848570000000001</v>
      </c>
      <c r="I14952" s="7">
        <v>65.027000000000001</v>
      </c>
      <c r="J14952" s="2">
        <v>69</v>
      </c>
      <c r="K14952">
        <v>1</v>
      </c>
    </row>
    <row r="14953" spans="1:12" x14ac:dyDescent="0.25">
      <c r="A14953">
        <v>46538</v>
      </c>
      <c r="B14953" s="2">
        <v>36.69567</v>
      </c>
      <c r="C14953" s="3">
        <v>4022</v>
      </c>
      <c r="D14953" s="4">
        <v>47700</v>
      </c>
      <c r="E14953" t="s">
        <v>1683</v>
      </c>
      <c r="F14953" s="4" t="s">
        <v>8800</v>
      </c>
      <c r="G14953" s="5">
        <v>2694</v>
      </c>
      <c r="H14953" s="6">
        <v>0.21929499999999999</v>
      </c>
      <c r="I14953" s="7">
        <v>54.518000000000001</v>
      </c>
      <c r="J14953" s="2">
        <v>59</v>
      </c>
      <c r="K14953">
        <v>1</v>
      </c>
    </row>
    <row r="14954" spans="1:12" x14ac:dyDescent="0.25">
      <c r="A14954">
        <v>2908</v>
      </c>
      <c r="B14954" s="2">
        <v>36.689979999999998</v>
      </c>
      <c r="C14954" s="3">
        <v>38140</v>
      </c>
      <c r="D14954" s="4">
        <v>39300</v>
      </c>
      <c r="E14954" t="s">
        <v>512</v>
      </c>
      <c r="F14954" s="4" t="s">
        <v>466</v>
      </c>
      <c r="G14954" s="5">
        <v>21100</v>
      </c>
      <c r="H14954" s="6">
        <v>0.25951380000000002</v>
      </c>
      <c r="I14954" s="7">
        <v>47.567</v>
      </c>
      <c r="J14954" s="2">
        <v>33.083300000000001</v>
      </c>
      <c r="K14954">
        <v>12</v>
      </c>
      <c r="L14954" s="2">
        <v>14.8</v>
      </c>
    </row>
    <row r="14955" spans="1:12" x14ac:dyDescent="0.25">
      <c r="A14955">
        <v>50208</v>
      </c>
      <c r="B14955" s="2">
        <v>36.681449999999998</v>
      </c>
      <c r="C14955" s="3">
        <v>20478</v>
      </c>
      <c r="D14955" s="4">
        <v>35500</v>
      </c>
      <c r="E14955" t="s">
        <v>363</v>
      </c>
      <c r="F14955" s="4" t="s">
        <v>9593</v>
      </c>
      <c r="G14955" s="5">
        <v>14567</v>
      </c>
      <c r="H14955" s="6">
        <v>0.18677920000000001</v>
      </c>
      <c r="I14955" s="7">
        <v>60.131999999999998</v>
      </c>
      <c r="J14955" s="2">
        <v>42.1875</v>
      </c>
      <c r="K14955">
        <v>16</v>
      </c>
      <c r="L14955" s="2">
        <v>62.6</v>
      </c>
    </row>
    <row r="14956" spans="1:12" x14ac:dyDescent="0.25">
      <c r="A14956">
        <v>18641</v>
      </c>
      <c r="B14956" s="2">
        <v>36.676720000000003</v>
      </c>
      <c r="C14956" s="3">
        <v>7173</v>
      </c>
      <c r="D14956" s="4">
        <v>42540</v>
      </c>
      <c r="E14956" t="s">
        <v>4112</v>
      </c>
      <c r="F14956" s="4" t="s">
        <v>3003</v>
      </c>
      <c r="G14956" s="5">
        <v>5156</v>
      </c>
      <c r="H14956" s="6">
        <v>0.20752519999999999</v>
      </c>
      <c r="I14956" s="7">
        <v>56.542999999999999</v>
      </c>
      <c r="J14956" s="2">
        <v>49.666699999999999</v>
      </c>
      <c r="K14956">
        <v>3</v>
      </c>
    </row>
    <row r="14957" spans="1:12" x14ac:dyDescent="0.25">
      <c r="A14957">
        <v>15313</v>
      </c>
      <c r="B14957" s="2">
        <v>36.675420000000003</v>
      </c>
      <c r="C14957" s="3">
        <v>389</v>
      </c>
      <c r="D14957" s="4">
        <v>38300</v>
      </c>
      <c r="E14957" t="s">
        <v>3085</v>
      </c>
      <c r="F14957" s="4" t="s">
        <v>3003</v>
      </c>
      <c r="G14957" s="5">
        <v>293</v>
      </c>
      <c r="H14957" s="6">
        <v>0.1911263</v>
      </c>
      <c r="I14957" s="7">
        <v>59.375</v>
      </c>
    </row>
    <row r="14958" spans="1:12" x14ac:dyDescent="0.25">
      <c r="A14958">
        <v>67490</v>
      </c>
      <c r="B14958" s="2">
        <v>36.675170000000001</v>
      </c>
      <c r="C14958" s="3">
        <v>973</v>
      </c>
      <c r="E14958" t="s">
        <v>2828</v>
      </c>
      <c r="F14958" s="4" t="s">
        <v>12494</v>
      </c>
      <c r="G14958" s="5">
        <v>731</v>
      </c>
      <c r="H14958" s="6">
        <v>0.2336066</v>
      </c>
      <c r="I14958" s="7">
        <v>52.030999999999999</v>
      </c>
      <c r="J14958" s="2">
        <v>58</v>
      </c>
      <c r="K14958">
        <v>1</v>
      </c>
    </row>
    <row r="14959" spans="1:12" x14ac:dyDescent="0.25">
      <c r="A14959">
        <v>40013</v>
      </c>
      <c r="B14959" s="2">
        <v>36.67409</v>
      </c>
      <c r="C14959" s="3">
        <v>5388</v>
      </c>
      <c r="D14959" s="4">
        <v>12680</v>
      </c>
      <c r="E14959" t="s">
        <v>7888</v>
      </c>
      <c r="F14959" s="4" t="s">
        <v>7883</v>
      </c>
      <c r="G14959" s="5">
        <v>3802</v>
      </c>
      <c r="H14959" s="6">
        <v>0.1627662</v>
      </c>
      <c r="I14959" s="7">
        <v>64.271000000000001</v>
      </c>
      <c r="J14959" s="2">
        <v>66</v>
      </c>
      <c r="K14959">
        <v>2</v>
      </c>
    </row>
    <row r="14960" spans="1:12" x14ac:dyDescent="0.25">
      <c r="A14960">
        <v>13407</v>
      </c>
      <c r="B14960" s="2">
        <v>36.672280000000001</v>
      </c>
      <c r="C14960" s="3">
        <v>5280</v>
      </c>
      <c r="D14960" s="4">
        <v>46540</v>
      </c>
      <c r="E14960" t="s">
        <v>2598</v>
      </c>
      <c r="F14960" s="4" t="s">
        <v>1280</v>
      </c>
      <c r="G14960" s="5">
        <v>3788</v>
      </c>
      <c r="H14960" s="6">
        <v>0.19007389999999999</v>
      </c>
      <c r="I14960" s="7">
        <v>59.545000000000002</v>
      </c>
      <c r="J14960" s="2">
        <v>42</v>
      </c>
      <c r="K14960">
        <v>1</v>
      </c>
    </row>
    <row r="14961" spans="1:11" x14ac:dyDescent="0.25">
      <c r="A14961">
        <v>62512</v>
      </c>
      <c r="B14961" s="2">
        <v>36.671300000000002</v>
      </c>
      <c r="C14961" s="3">
        <v>470</v>
      </c>
      <c r="D14961" s="4">
        <v>30660</v>
      </c>
      <c r="E14961" t="s">
        <v>11964</v>
      </c>
      <c r="F14961" s="4" t="s">
        <v>11490</v>
      </c>
      <c r="G14961" s="5">
        <v>266</v>
      </c>
      <c r="H14961" s="6">
        <v>0.1353384</v>
      </c>
      <c r="I14961" s="7">
        <v>69</v>
      </c>
    </row>
    <row r="14962" spans="1:11" x14ac:dyDescent="0.25">
      <c r="A14962">
        <v>52050</v>
      </c>
      <c r="B14962" s="2">
        <v>36.671129999999998</v>
      </c>
      <c r="C14962" s="3">
        <v>767</v>
      </c>
      <c r="E14962" t="s">
        <v>4054</v>
      </c>
      <c r="F14962" s="4" t="s">
        <v>9593</v>
      </c>
      <c r="G14962" s="5">
        <v>430</v>
      </c>
      <c r="H14962" s="6">
        <v>0.13720930000000001</v>
      </c>
      <c r="I14962" s="7">
        <v>68.671999999999997</v>
      </c>
    </row>
    <row r="14963" spans="1:11" x14ac:dyDescent="0.25">
      <c r="A14963">
        <v>56349</v>
      </c>
      <c r="B14963" s="2">
        <v>36.670909999999999</v>
      </c>
      <c r="C14963" s="3">
        <v>788</v>
      </c>
      <c r="E14963" t="s">
        <v>10720</v>
      </c>
      <c r="F14963" s="4" t="s">
        <v>10428</v>
      </c>
      <c r="G14963" s="5">
        <v>524</v>
      </c>
      <c r="H14963" s="6">
        <v>0.12952379999999999</v>
      </c>
      <c r="I14963" s="7">
        <v>70</v>
      </c>
      <c r="J14963" s="2">
        <v>45</v>
      </c>
      <c r="K14963">
        <v>1</v>
      </c>
    </row>
    <row r="14964" spans="1:11" x14ac:dyDescent="0.25">
      <c r="A14964">
        <v>70760</v>
      </c>
      <c r="B14964" s="2">
        <v>36.669710000000002</v>
      </c>
      <c r="C14964" s="3">
        <v>6589</v>
      </c>
      <c r="D14964" s="4">
        <v>12940</v>
      </c>
      <c r="E14964" t="s">
        <v>13074</v>
      </c>
      <c r="F14964" s="4" t="s">
        <v>12927</v>
      </c>
      <c r="G14964" s="5">
        <v>4445</v>
      </c>
      <c r="H14964" s="6">
        <v>0.17480319999999999</v>
      </c>
      <c r="I14964" s="7">
        <v>62.17</v>
      </c>
    </row>
    <row r="14965" spans="1:11" x14ac:dyDescent="0.25">
      <c r="A14965">
        <v>21675</v>
      </c>
      <c r="B14965" s="2">
        <v>36.66863</v>
      </c>
      <c r="C14965" s="3">
        <v>71</v>
      </c>
      <c r="D14965" s="4">
        <v>15700</v>
      </c>
      <c r="E14965" t="s">
        <v>4576</v>
      </c>
      <c r="F14965" s="4" t="s">
        <v>4361</v>
      </c>
      <c r="G14965" s="5">
        <v>71</v>
      </c>
      <c r="H14965" s="6">
        <v>0.27777780000000002</v>
      </c>
      <c r="I14965" s="7">
        <v>44.375</v>
      </c>
    </row>
    <row r="14966" spans="1:11" x14ac:dyDescent="0.25">
      <c r="A14966">
        <v>13475</v>
      </c>
      <c r="B14966" s="2">
        <v>36.668610000000001</v>
      </c>
      <c r="C14966" s="3">
        <v>41</v>
      </c>
      <c r="D14966" s="4">
        <v>46540</v>
      </c>
      <c r="E14966" t="s">
        <v>2628</v>
      </c>
      <c r="F14966" s="4" t="s">
        <v>1280</v>
      </c>
      <c r="G14966" s="5">
        <v>34</v>
      </c>
      <c r="H14966" s="6">
        <v>0.14705879999999999</v>
      </c>
      <c r="I14966" s="7">
        <v>66.963999999999999</v>
      </c>
    </row>
    <row r="14967" spans="1:11" x14ac:dyDescent="0.25">
      <c r="A14967">
        <v>64491</v>
      </c>
      <c r="B14967" s="2">
        <v>36.668289999999999</v>
      </c>
      <c r="C14967" s="3">
        <v>1697</v>
      </c>
      <c r="E14967" t="s">
        <v>12284</v>
      </c>
      <c r="F14967" s="4" t="s">
        <v>12102</v>
      </c>
      <c r="G14967" s="5">
        <v>1324</v>
      </c>
      <c r="H14967" s="6">
        <v>0.2243202</v>
      </c>
      <c r="I14967" s="7">
        <v>53.606000000000002</v>
      </c>
      <c r="J14967" s="2">
        <v>59.5</v>
      </c>
      <c r="K14967">
        <v>2</v>
      </c>
    </row>
    <row r="14968" spans="1:11" x14ac:dyDescent="0.25">
      <c r="A14968">
        <v>56668</v>
      </c>
      <c r="B14968" s="2">
        <v>36.667949999999998</v>
      </c>
      <c r="C14968" s="3">
        <v>120</v>
      </c>
      <c r="E14968" t="s">
        <v>10837</v>
      </c>
      <c r="F14968" s="4" t="s">
        <v>10428</v>
      </c>
      <c r="G14968" s="5">
        <v>97</v>
      </c>
      <c r="H14968" s="6">
        <v>0.18367349999999999</v>
      </c>
      <c r="I14968" s="7">
        <v>60.625</v>
      </c>
    </row>
    <row r="14969" spans="1:11" x14ac:dyDescent="0.25">
      <c r="A14969">
        <v>48631</v>
      </c>
      <c r="B14969" s="2">
        <v>36.667180000000002</v>
      </c>
      <c r="C14969" s="3">
        <v>4386</v>
      </c>
      <c r="D14969" s="4">
        <v>13020</v>
      </c>
      <c r="E14969" t="s">
        <v>9223</v>
      </c>
      <c r="F14969" s="4" t="s">
        <v>9106</v>
      </c>
      <c r="G14969" s="5">
        <v>3091</v>
      </c>
      <c r="H14969" s="6">
        <v>0.1572307</v>
      </c>
      <c r="I14969" s="7">
        <v>65.191999999999993</v>
      </c>
      <c r="J14969" s="2">
        <v>40.25</v>
      </c>
      <c r="K14969">
        <v>4</v>
      </c>
    </row>
    <row r="14970" spans="1:11" x14ac:dyDescent="0.25">
      <c r="A14970">
        <v>52640</v>
      </c>
      <c r="B14970" s="2">
        <v>36.66619</v>
      </c>
      <c r="C14970" s="3">
        <v>1600</v>
      </c>
      <c r="E14970" t="s">
        <v>10005</v>
      </c>
      <c r="F14970" s="4" t="s">
        <v>9593</v>
      </c>
      <c r="G14970" s="5">
        <v>1057</v>
      </c>
      <c r="H14970" s="6">
        <v>0.16918710000000001</v>
      </c>
      <c r="I14970" s="7">
        <v>63.125</v>
      </c>
    </row>
    <row r="14971" spans="1:11" x14ac:dyDescent="0.25">
      <c r="A14971">
        <v>58317</v>
      </c>
      <c r="B14971" s="2">
        <v>36.665889999999997</v>
      </c>
      <c r="C14971" s="3">
        <v>212</v>
      </c>
      <c r="E14971" t="s">
        <v>11128</v>
      </c>
      <c r="F14971" s="4" t="s">
        <v>11069</v>
      </c>
      <c r="G14971" s="5">
        <v>180</v>
      </c>
      <c r="H14971" s="6">
        <v>8.8397799999999999E-2</v>
      </c>
      <c r="I14971" s="7">
        <v>77.082999999999998</v>
      </c>
    </row>
    <row r="14972" spans="1:11" x14ac:dyDescent="0.25">
      <c r="A14972">
        <v>64473</v>
      </c>
      <c r="B14972" s="2">
        <v>36.665590000000002</v>
      </c>
      <c r="C14972" s="3">
        <v>1452</v>
      </c>
      <c r="E14972" t="s">
        <v>8419</v>
      </c>
      <c r="F14972" s="4" t="s">
        <v>12102</v>
      </c>
      <c r="G14972" s="5">
        <v>1078</v>
      </c>
      <c r="H14972" s="6">
        <v>0.2196478</v>
      </c>
      <c r="I14972" s="7">
        <v>54.402000000000001</v>
      </c>
      <c r="J14972" s="2">
        <v>54</v>
      </c>
      <c r="K14972">
        <v>1</v>
      </c>
    </row>
    <row r="14973" spans="1:11" x14ac:dyDescent="0.25">
      <c r="A14973">
        <v>12944</v>
      </c>
      <c r="B14973" s="2">
        <v>36.664569999999998</v>
      </c>
      <c r="C14973" s="3">
        <v>4386</v>
      </c>
      <c r="D14973" s="4">
        <v>38460</v>
      </c>
      <c r="E14973" t="s">
        <v>2432</v>
      </c>
      <c r="F14973" s="4" t="s">
        <v>1280</v>
      </c>
      <c r="G14973" s="5">
        <v>3177</v>
      </c>
      <c r="H14973" s="6">
        <v>0.1942084</v>
      </c>
      <c r="I14973" s="7">
        <v>58.792000000000002</v>
      </c>
    </row>
    <row r="14974" spans="1:11" x14ac:dyDescent="0.25">
      <c r="A14974">
        <v>47368</v>
      </c>
      <c r="B14974" s="2">
        <v>36.663330000000002</v>
      </c>
      <c r="C14974" s="3">
        <v>2861</v>
      </c>
      <c r="E14974" t="s">
        <v>8990</v>
      </c>
      <c r="F14974" s="4" t="s">
        <v>8800</v>
      </c>
      <c r="G14974" s="5">
        <v>2000</v>
      </c>
      <c r="H14974" s="6">
        <v>0.19690150000000001</v>
      </c>
      <c r="I14974" s="7">
        <v>58.322000000000003</v>
      </c>
    </row>
    <row r="14975" spans="1:11" x14ac:dyDescent="0.25">
      <c r="A14975">
        <v>63373</v>
      </c>
      <c r="B14975" s="2">
        <v>36.662770000000002</v>
      </c>
      <c r="C14975" s="3">
        <v>456</v>
      </c>
      <c r="D14975" s="4">
        <v>41180</v>
      </c>
      <c r="E14975" t="s">
        <v>12142</v>
      </c>
      <c r="F14975" s="4" t="s">
        <v>12102</v>
      </c>
      <c r="G14975" s="5">
        <v>342</v>
      </c>
      <c r="H14975" s="6">
        <v>0.1341108</v>
      </c>
      <c r="I14975" s="7">
        <v>69.167000000000002</v>
      </c>
    </row>
    <row r="14976" spans="1:11" x14ac:dyDescent="0.25">
      <c r="A14976">
        <v>5150</v>
      </c>
      <c r="B14976" s="2">
        <v>36.662509999999997</v>
      </c>
      <c r="C14976" s="3">
        <v>855</v>
      </c>
      <c r="D14976" s="4">
        <v>17200</v>
      </c>
      <c r="E14976" t="s">
        <v>1061</v>
      </c>
      <c r="F14976" s="4" t="s">
        <v>1030</v>
      </c>
      <c r="G14976" s="5">
        <v>737</v>
      </c>
      <c r="H14976" s="6">
        <v>0.13821140000000001</v>
      </c>
      <c r="I14976" s="7">
        <v>68.456000000000003</v>
      </c>
      <c r="J14976" s="2">
        <v>54</v>
      </c>
      <c r="K14976">
        <v>1</v>
      </c>
    </row>
    <row r="14977" spans="1:12" x14ac:dyDescent="0.25">
      <c r="A14977">
        <v>90704</v>
      </c>
      <c r="B14977" s="2">
        <v>36.661740000000002</v>
      </c>
      <c r="C14977" s="3">
        <v>3951</v>
      </c>
      <c r="D14977" s="4">
        <v>31080</v>
      </c>
      <c r="E14977" t="s">
        <v>1647</v>
      </c>
      <c r="F14977" s="4" t="s">
        <v>15368</v>
      </c>
      <c r="G14977" s="5">
        <v>2487</v>
      </c>
      <c r="H14977" s="6">
        <v>0.19292599999999999</v>
      </c>
      <c r="I14977" s="7">
        <v>59</v>
      </c>
    </row>
    <row r="14978" spans="1:12" x14ac:dyDescent="0.25">
      <c r="A14978">
        <v>81240</v>
      </c>
      <c r="B14978" s="2">
        <v>36.660510000000002</v>
      </c>
      <c r="C14978" s="3">
        <v>3697</v>
      </c>
      <c r="D14978" s="4">
        <v>15860</v>
      </c>
      <c r="E14978" t="s">
        <v>6108</v>
      </c>
      <c r="F14978" s="4" t="s">
        <v>14477</v>
      </c>
      <c r="G14978" s="5">
        <v>2651</v>
      </c>
      <c r="H14978" s="6">
        <v>0.2082233</v>
      </c>
      <c r="I14978" s="7">
        <v>56.351999999999997</v>
      </c>
      <c r="J14978" s="2">
        <v>56</v>
      </c>
      <c r="K14978">
        <v>3</v>
      </c>
    </row>
    <row r="14979" spans="1:12" x14ac:dyDescent="0.25">
      <c r="A14979">
        <v>24318</v>
      </c>
      <c r="B14979" s="2">
        <v>36.659730000000003</v>
      </c>
      <c r="C14979" s="3">
        <v>739</v>
      </c>
      <c r="E14979" t="s">
        <v>2913</v>
      </c>
      <c r="F14979" s="4" t="s">
        <v>4335</v>
      </c>
      <c r="G14979" s="5">
        <v>629</v>
      </c>
      <c r="H14979" s="6">
        <v>0.17806040000000001</v>
      </c>
      <c r="I14979" s="7">
        <v>61.563000000000002</v>
      </c>
    </row>
    <row r="14980" spans="1:12" x14ac:dyDescent="0.25">
      <c r="A14980">
        <v>50158</v>
      </c>
      <c r="B14980" s="2">
        <v>36.654580000000003</v>
      </c>
      <c r="C14980" s="3">
        <v>31634</v>
      </c>
      <c r="D14980" s="4">
        <v>32260</v>
      </c>
      <c r="E14980" t="s">
        <v>9637</v>
      </c>
      <c r="F14980" s="4" t="s">
        <v>9593</v>
      </c>
      <c r="G14980" s="5">
        <v>20844</v>
      </c>
      <c r="H14980" s="6">
        <v>0.20225470000000001</v>
      </c>
      <c r="I14980" s="7">
        <v>57.381999999999998</v>
      </c>
      <c r="J14980" s="2">
        <v>46.7</v>
      </c>
      <c r="K14980">
        <v>20</v>
      </c>
      <c r="L14980" s="2">
        <v>83.5</v>
      </c>
    </row>
    <row r="14981" spans="1:12" x14ac:dyDescent="0.25">
      <c r="A14981">
        <v>73090</v>
      </c>
      <c r="B14981" s="2">
        <v>36.649340000000002</v>
      </c>
      <c r="C14981" s="3">
        <v>1384</v>
      </c>
      <c r="D14981" s="4">
        <v>36420</v>
      </c>
      <c r="E14981" t="s">
        <v>1398</v>
      </c>
      <c r="F14981" s="4" t="s">
        <v>13462</v>
      </c>
      <c r="G14981" s="5">
        <v>1080</v>
      </c>
      <c r="H14981" s="6">
        <v>0.1509259</v>
      </c>
      <c r="I14981" s="7">
        <v>66.25</v>
      </c>
    </row>
    <row r="14982" spans="1:12" x14ac:dyDescent="0.25">
      <c r="A14982">
        <v>51549</v>
      </c>
      <c r="B14982" s="2">
        <v>36.649009999999997</v>
      </c>
      <c r="C14982" s="3">
        <v>395</v>
      </c>
      <c r="D14982" s="4">
        <v>36540</v>
      </c>
      <c r="E14982" t="s">
        <v>8499</v>
      </c>
      <c r="F14982" s="4" t="s">
        <v>9593</v>
      </c>
      <c r="G14982" s="5">
        <v>293</v>
      </c>
      <c r="H14982" s="6">
        <v>9.1836699999999993E-2</v>
      </c>
      <c r="I14982" s="7">
        <v>76.457999999999998</v>
      </c>
    </row>
    <row r="14983" spans="1:12" x14ac:dyDescent="0.25">
      <c r="A14983">
        <v>66543</v>
      </c>
      <c r="B14983" s="2">
        <v>36.648760000000003</v>
      </c>
      <c r="C14983" s="3">
        <v>996</v>
      </c>
      <c r="D14983" s="4">
        <v>45820</v>
      </c>
      <c r="E14983" t="s">
        <v>9266</v>
      </c>
      <c r="F14983" s="4" t="s">
        <v>12494</v>
      </c>
      <c r="G14983" s="5">
        <v>739</v>
      </c>
      <c r="H14983" s="6">
        <v>0.16914750000000001</v>
      </c>
      <c r="I14983" s="7">
        <v>63.097999999999999</v>
      </c>
    </row>
    <row r="14984" spans="1:12" x14ac:dyDescent="0.25">
      <c r="A14984">
        <v>64076</v>
      </c>
      <c r="B14984" s="2">
        <v>36.647199999999998</v>
      </c>
      <c r="C14984" s="3">
        <v>8991</v>
      </c>
      <c r="D14984" s="4">
        <v>28140</v>
      </c>
      <c r="E14984" t="s">
        <v>2980</v>
      </c>
      <c r="F14984" s="4" t="s">
        <v>12102</v>
      </c>
      <c r="G14984" s="5">
        <v>5777</v>
      </c>
      <c r="H14984" s="6">
        <v>0.14537900000000001</v>
      </c>
      <c r="I14984" s="7">
        <v>67.203999999999994</v>
      </c>
      <c r="J14984" s="2">
        <v>75</v>
      </c>
      <c r="K14984">
        <v>3</v>
      </c>
    </row>
    <row r="14985" spans="1:12" x14ac:dyDescent="0.25">
      <c r="A14985">
        <v>66414</v>
      </c>
      <c r="B14985" s="2">
        <v>36.645409999999998</v>
      </c>
      <c r="C14985" s="3">
        <v>2734</v>
      </c>
      <c r="D14985" s="4">
        <v>45820</v>
      </c>
      <c r="E14985" t="s">
        <v>4048</v>
      </c>
      <c r="F14985" s="4" t="s">
        <v>12494</v>
      </c>
      <c r="G14985" s="5">
        <v>1699</v>
      </c>
      <c r="H14985" s="6">
        <v>0.18834609999999999</v>
      </c>
      <c r="I14985" s="7">
        <v>59.777000000000001</v>
      </c>
      <c r="J14985" s="2">
        <v>54</v>
      </c>
      <c r="K14985">
        <v>2</v>
      </c>
    </row>
    <row r="14986" spans="1:12" x14ac:dyDescent="0.25">
      <c r="A14986">
        <v>52249</v>
      </c>
      <c r="B14986" s="2">
        <v>36.644799999999996</v>
      </c>
      <c r="C14986" s="3">
        <v>1141</v>
      </c>
      <c r="D14986" s="4">
        <v>16300</v>
      </c>
      <c r="E14986" t="s">
        <v>8896</v>
      </c>
      <c r="F14986" s="4" t="s">
        <v>9593</v>
      </c>
      <c r="G14986" s="5">
        <v>836</v>
      </c>
      <c r="H14986" s="6">
        <v>0.12918660000000001</v>
      </c>
      <c r="I14986" s="7">
        <v>70</v>
      </c>
      <c r="J14986" s="2">
        <v>34</v>
      </c>
      <c r="K14986">
        <v>1</v>
      </c>
    </row>
    <row r="14987" spans="1:12" x14ac:dyDescent="0.25">
      <c r="A14987">
        <v>66964</v>
      </c>
      <c r="B14987" s="2">
        <v>36.644559999999998</v>
      </c>
      <c r="C14987" s="3">
        <v>187</v>
      </c>
      <c r="E14987" t="s">
        <v>3171</v>
      </c>
      <c r="F14987" s="4" t="s">
        <v>12494</v>
      </c>
      <c r="G14987" s="5">
        <v>168</v>
      </c>
      <c r="H14987" s="6">
        <v>0.18343200000000001</v>
      </c>
      <c r="I14987" s="7">
        <v>60.625</v>
      </c>
    </row>
    <row r="14988" spans="1:12" x14ac:dyDescent="0.25">
      <c r="A14988">
        <v>20784</v>
      </c>
      <c r="B14988" s="2">
        <v>36.640059999999998</v>
      </c>
      <c r="C14988" s="3">
        <v>29382</v>
      </c>
      <c r="D14988" s="4">
        <v>47900</v>
      </c>
      <c r="E14988" t="s">
        <v>4434</v>
      </c>
      <c r="F14988" s="4" t="s">
        <v>4361</v>
      </c>
      <c r="G14988" s="5">
        <v>18614</v>
      </c>
      <c r="H14988" s="6">
        <v>0.16363150000000001</v>
      </c>
      <c r="I14988" s="7">
        <v>64.043000000000006</v>
      </c>
      <c r="J14988" s="2">
        <v>44.466700000000003</v>
      </c>
      <c r="K14988">
        <v>15</v>
      </c>
      <c r="L14988" s="2">
        <v>74.400000000000006</v>
      </c>
    </row>
    <row r="14989" spans="1:12" x14ac:dyDescent="0.25">
      <c r="A14989">
        <v>24580</v>
      </c>
      <c r="B14989" s="2">
        <v>36.635509999999996</v>
      </c>
      <c r="C14989" s="3">
        <v>661</v>
      </c>
      <c r="E14989" t="s">
        <v>600</v>
      </c>
      <c r="F14989" s="4" t="s">
        <v>4335</v>
      </c>
      <c r="G14989" s="5">
        <v>418</v>
      </c>
      <c r="H14989" s="6">
        <v>0.2057416</v>
      </c>
      <c r="I14989" s="7">
        <v>56.765000000000001</v>
      </c>
    </row>
    <row r="14990" spans="1:12" x14ac:dyDescent="0.25">
      <c r="A14990">
        <v>13367</v>
      </c>
      <c r="B14990" s="2">
        <v>36.634010000000004</v>
      </c>
      <c r="C14990" s="3">
        <v>8564</v>
      </c>
      <c r="E14990" t="s">
        <v>2593</v>
      </c>
      <c r="F14990" s="4" t="s">
        <v>1280</v>
      </c>
      <c r="G14990" s="5">
        <v>5846</v>
      </c>
      <c r="H14990" s="6">
        <v>0.1790968</v>
      </c>
      <c r="I14990" s="7">
        <v>61.363999999999997</v>
      </c>
      <c r="J14990" s="2">
        <v>44</v>
      </c>
      <c r="K14990">
        <v>4</v>
      </c>
    </row>
    <row r="14991" spans="1:12" x14ac:dyDescent="0.25">
      <c r="A14991">
        <v>55959</v>
      </c>
      <c r="B14991" s="2">
        <v>36.632249999999999</v>
      </c>
      <c r="C14991" s="3">
        <v>2380</v>
      </c>
      <c r="D14991" s="4">
        <v>49100</v>
      </c>
      <c r="E14991" t="s">
        <v>10579</v>
      </c>
      <c r="F14991" s="4" t="s">
        <v>10428</v>
      </c>
      <c r="G14991" s="5">
        <v>1486</v>
      </c>
      <c r="H14991" s="6">
        <v>0.20780090000000001</v>
      </c>
      <c r="I14991" s="7">
        <v>56.395000000000003</v>
      </c>
    </row>
    <row r="14992" spans="1:12" x14ac:dyDescent="0.25">
      <c r="A14992">
        <v>76073</v>
      </c>
      <c r="B14992" s="2">
        <v>36.630929999999999</v>
      </c>
      <c r="C14992" s="3">
        <v>5835</v>
      </c>
      <c r="D14992" s="4">
        <v>19100</v>
      </c>
      <c r="E14992" t="s">
        <v>3821</v>
      </c>
      <c r="F14992" s="4" t="s">
        <v>13752</v>
      </c>
      <c r="G14992" s="5">
        <v>4021</v>
      </c>
      <c r="H14992" s="6">
        <v>0.14917949999999999</v>
      </c>
      <c r="I14992" s="7">
        <v>66.518000000000001</v>
      </c>
    </row>
    <row r="14993" spans="1:12" x14ac:dyDescent="0.25">
      <c r="A14993">
        <v>50222</v>
      </c>
      <c r="B14993" s="2">
        <v>36.629869999999997</v>
      </c>
      <c r="C14993" s="3">
        <v>566</v>
      </c>
      <c r="D14993" s="4">
        <v>19780</v>
      </c>
      <c r="E14993" t="s">
        <v>799</v>
      </c>
      <c r="F14993" s="4" t="s">
        <v>9593</v>
      </c>
      <c r="G14993" s="5">
        <v>428</v>
      </c>
      <c r="H14993" s="6">
        <v>0.1285047</v>
      </c>
      <c r="I14993" s="7">
        <v>70.085999999999999</v>
      </c>
    </row>
    <row r="14994" spans="1:12" x14ac:dyDescent="0.25">
      <c r="A14994">
        <v>77009</v>
      </c>
      <c r="B14994" s="2">
        <v>36.623649999999998</v>
      </c>
      <c r="C14994" s="3">
        <v>39361</v>
      </c>
      <c r="D14994" s="4">
        <v>26420</v>
      </c>
      <c r="E14994" t="s">
        <v>3103</v>
      </c>
      <c r="F14994" s="4" t="s">
        <v>13752</v>
      </c>
      <c r="G14994" s="5">
        <v>25575</v>
      </c>
      <c r="H14994" s="6">
        <v>0.25059629999999999</v>
      </c>
      <c r="I14994" s="7">
        <v>48.984999999999999</v>
      </c>
      <c r="J14994" s="2">
        <v>38.565199999999997</v>
      </c>
      <c r="K14994">
        <v>23</v>
      </c>
      <c r="L14994" s="2">
        <v>42.7</v>
      </c>
    </row>
    <row r="14995" spans="1:12" x14ac:dyDescent="0.25">
      <c r="A14995">
        <v>21722</v>
      </c>
      <c r="B14995" s="2">
        <v>36.616619999999998</v>
      </c>
      <c r="C14995" s="3">
        <v>5530</v>
      </c>
      <c r="D14995" s="4">
        <v>25180</v>
      </c>
      <c r="E14995" t="s">
        <v>4585</v>
      </c>
      <c r="F14995" s="4" t="s">
        <v>4361</v>
      </c>
      <c r="G14995" s="5">
        <v>3770</v>
      </c>
      <c r="H14995" s="6">
        <v>0.13126489999999999</v>
      </c>
      <c r="I14995" s="7">
        <v>69.603999999999999</v>
      </c>
      <c r="J14995" s="2">
        <v>44</v>
      </c>
      <c r="K14995">
        <v>1</v>
      </c>
    </row>
    <row r="14996" spans="1:12" x14ac:dyDescent="0.25">
      <c r="A14996">
        <v>45369</v>
      </c>
      <c r="B14996" s="2">
        <v>36.615169999999999</v>
      </c>
      <c r="C14996" s="3">
        <v>3471</v>
      </c>
      <c r="D14996" s="4">
        <v>44220</v>
      </c>
      <c r="E14996" t="s">
        <v>8691</v>
      </c>
      <c r="F14996" s="4" t="s">
        <v>8295</v>
      </c>
      <c r="G14996" s="5">
        <v>2311</v>
      </c>
      <c r="H14996" s="6">
        <v>0.1605366</v>
      </c>
      <c r="I14996" s="7">
        <v>64.545000000000002</v>
      </c>
    </row>
    <row r="14997" spans="1:12" x14ac:dyDescent="0.25">
      <c r="A14997">
        <v>51533</v>
      </c>
      <c r="B14997" s="2">
        <v>36.614440000000002</v>
      </c>
      <c r="C14997" s="3">
        <v>1026</v>
      </c>
      <c r="D14997" s="4">
        <v>36540</v>
      </c>
      <c r="E14997" t="s">
        <v>1462</v>
      </c>
      <c r="F14997" s="4" t="s">
        <v>9593</v>
      </c>
      <c r="G14997" s="5">
        <v>732</v>
      </c>
      <c r="H14997" s="6">
        <v>0.16643930000000001</v>
      </c>
      <c r="I14997" s="7">
        <v>63.523000000000003</v>
      </c>
    </row>
    <row r="14998" spans="1:12" x14ac:dyDescent="0.25">
      <c r="A14998">
        <v>48027</v>
      </c>
      <c r="B14998" s="2">
        <v>36.613720000000001</v>
      </c>
      <c r="C14998" s="3">
        <v>3226</v>
      </c>
      <c r="D14998" s="4">
        <v>19820</v>
      </c>
      <c r="E14998" t="s">
        <v>9116</v>
      </c>
      <c r="F14998" s="4" t="s">
        <v>9106</v>
      </c>
      <c r="G14998" s="5">
        <v>2286</v>
      </c>
      <c r="H14998" s="6">
        <v>0.16003500000000001</v>
      </c>
      <c r="I14998" s="7">
        <v>64.628</v>
      </c>
      <c r="J14998" s="2">
        <v>62</v>
      </c>
      <c r="K14998">
        <v>1</v>
      </c>
    </row>
    <row r="14999" spans="1:12" x14ac:dyDescent="0.25">
      <c r="A14999">
        <v>83261</v>
      </c>
      <c r="B14999" s="2">
        <v>36.613079999999997</v>
      </c>
      <c r="C14999" s="3">
        <v>495</v>
      </c>
      <c r="E14999" t="s">
        <v>4342</v>
      </c>
      <c r="F14999" s="4" t="s">
        <v>14725</v>
      </c>
      <c r="G14999" s="5">
        <v>361</v>
      </c>
      <c r="H14999" s="6">
        <v>0.19113569999999999</v>
      </c>
      <c r="I14999" s="7">
        <v>59.25</v>
      </c>
      <c r="J14999" s="2">
        <v>4</v>
      </c>
      <c r="K14999">
        <v>1</v>
      </c>
    </row>
    <row r="15000" spans="1:12" x14ac:dyDescent="0.25">
      <c r="A15000">
        <v>67739</v>
      </c>
      <c r="B15000" s="2">
        <v>36.612949999999998</v>
      </c>
      <c r="C15000" s="3">
        <v>256</v>
      </c>
      <c r="E15000" t="s">
        <v>3872</v>
      </c>
      <c r="F15000" s="4" t="s">
        <v>12494</v>
      </c>
      <c r="G15000" s="5">
        <v>211</v>
      </c>
      <c r="H15000" s="6">
        <v>0.1650943</v>
      </c>
      <c r="I15000" s="7">
        <v>63.75</v>
      </c>
    </row>
    <row r="15001" spans="1:12" x14ac:dyDescent="0.25">
      <c r="A15001">
        <v>74472</v>
      </c>
      <c r="B15001" s="2">
        <v>36.6128</v>
      </c>
      <c r="C15001" s="3">
        <v>620</v>
      </c>
      <c r="E15001" t="s">
        <v>620</v>
      </c>
      <c r="F15001" s="4" t="s">
        <v>13462</v>
      </c>
      <c r="G15001" s="5">
        <v>381</v>
      </c>
      <c r="H15001" s="6">
        <v>0.23560210000000001</v>
      </c>
      <c r="I15001" s="7">
        <v>51.563000000000002</v>
      </c>
    </row>
    <row r="15002" spans="1:12" x14ac:dyDescent="0.25">
      <c r="A15002">
        <v>46755</v>
      </c>
      <c r="B15002" s="2">
        <v>36.610289999999999</v>
      </c>
      <c r="C15002" s="3">
        <v>15092</v>
      </c>
      <c r="D15002" s="4">
        <v>28340</v>
      </c>
      <c r="E15002" t="s">
        <v>8895</v>
      </c>
      <c r="F15002" s="4" t="s">
        <v>8800</v>
      </c>
      <c r="G15002" s="5">
        <v>10097</v>
      </c>
      <c r="H15002" s="6">
        <v>0.1886699</v>
      </c>
      <c r="I15002" s="7">
        <v>59.670999999999999</v>
      </c>
      <c r="J15002" s="2">
        <v>63.333300000000001</v>
      </c>
      <c r="K15002">
        <v>6</v>
      </c>
    </row>
    <row r="15003" spans="1:12" x14ac:dyDescent="0.25">
      <c r="A15003">
        <v>49046</v>
      </c>
      <c r="B15003" s="2">
        <v>36.606639999999999</v>
      </c>
      <c r="C15003" s="3">
        <v>7085</v>
      </c>
      <c r="D15003" s="4">
        <v>24340</v>
      </c>
      <c r="E15003" t="s">
        <v>9315</v>
      </c>
      <c r="F15003" s="4" t="s">
        <v>9106</v>
      </c>
      <c r="G15003" s="5">
        <v>5170</v>
      </c>
      <c r="H15003" s="6">
        <v>0.17059959999999999</v>
      </c>
      <c r="I15003" s="7">
        <v>62.784999999999997</v>
      </c>
    </row>
    <row r="15004" spans="1:12" x14ac:dyDescent="0.25">
      <c r="A15004">
        <v>5488</v>
      </c>
      <c r="B15004" s="2">
        <v>36.604030000000002</v>
      </c>
      <c r="C15004" s="3">
        <v>8371</v>
      </c>
      <c r="D15004" s="4">
        <v>15540</v>
      </c>
      <c r="E15004" t="s">
        <v>1118</v>
      </c>
      <c r="F15004" s="4" t="s">
        <v>1030</v>
      </c>
      <c r="G15004" s="5">
        <v>5760</v>
      </c>
      <c r="H15004" s="6">
        <v>0.16979169999999999</v>
      </c>
      <c r="I15004" s="7">
        <v>62.923999999999999</v>
      </c>
    </row>
    <row r="15005" spans="1:12" x14ac:dyDescent="0.25">
      <c r="A15005">
        <v>67646</v>
      </c>
      <c r="B15005" s="2">
        <v>36.602539999999998</v>
      </c>
      <c r="C15005" s="3">
        <v>644</v>
      </c>
      <c r="E15005" t="s">
        <v>5372</v>
      </c>
      <c r="F15005" s="4" t="s">
        <v>12494</v>
      </c>
      <c r="G15005" s="5">
        <v>469</v>
      </c>
      <c r="H15005" s="6">
        <v>0.21321960000000001</v>
      </c>
      <c r="I15005" s="7">
        <v>55.417000000000002</v>
      </c>
      <c r="J15005" s="2">
        <v>58.5</v>
      </c>
      <c r="K15005">
        <v>2</v>
      </c>
    </row>
    <row r="15006" spans="1:12" x14ac:dyDescent="0.25">
      <c r="A15006">
        <v>60456</v>
      </c>
      <c r="B15006" s="2">
        <v>36.601660000000003</v>
      </c>
      <c r="C15006" s="3">
        <v>4357</v>
      </c>
      <c r="D15006" s="4">
        <v>16980</v>
      </c>
      <c r="E15006" t="s">
        <v>5264</v>
      </c>
      <c r="F15006" s="4" t="s">
        <v>11490</v>
      </c>
      <c r="G15006" s="5">
        <v>3180</v>
      </c>
      <c r="H15006" s="6">
        <v>0.15466830000000001</v>
      </c>
      <c r="I15006" s="7">
        <v>65.53</v>
      </c>
    </row>
    <row r="15007" spans="1:12" x14ac:dyDescent="0.25">
      <c r="A15007">
        <v>78944</v>
      </c>
      <c r="B15007" s="2">
        <v>36.600790000000003</v>
      </c>
      <c r="C15007" s="3">
        <v>617</v>
      </c>
      <c r="D15007" s="4">
        <v>26420</v>
      </c>
      <c r="E15007" t="s">
        <v>3034</v>
      </c>
      <c r="F15007" s="4" t="s">
        <v>13752</v>
      </c>
      <c r="G15007" s="5">
        <v>474</v>
      </c>
      <c r="H15007" s="6">
        <v>0.17088610000000001</v>
      </c>
      <c r="I15007" s="7">
        <v>62.726999999999997</v>
      </c>
    </row>
    <row r="15008" spans="1:12" x14ac:dyDescent="0.25">
      <c r="A15008">
        <v>54205</v>
      </c>
      <c r="B15008" s="2">
        <v>36.60033</v>
      </c>
      <c r="C15008" s="3">
        <v>2042</v>
      </c>
      <c r="D15008" s="4">
        <v>24580</v>
      </c>
      <c r="E15008" t="s">
        <v>719</v>
      </c>
      <c r="F15008" s="4" t="s">
        <v>10031</v>
      </c>
      <c r="G15008" s="5">
        <v>1434</v>
      </c>
      <c r="H15008" s="6">
        <v>0.13867599999999999</v>
      </c>
      <c r="I15008" s="7">
        <v>68.289000000000001</v>
      </c>
    </row>
    <row r="15009" spans="1:12" x14ac:dyDescent="0.25">
      <c r="A15009">
        <v>18834</v>
      </c>
      <c r="B15009" s="2">
        <v>36.599379999999996</v>
      </c>
      <c r="C15009" s="3">
        <v>3555</v>
      </c>
      <c r="E15009" t="s">
        <v>1322</v>
      </c>
      <c r="F15009" s="4" t="s">
        <v>3003</v>
      </c>
      <c r="G15009" s="5">
        <v>2539</v>
      </c>
      <c r="H15009" s="6">
        <v>0.173622</v>
      </c>
      <c r="I15009" s="7">
        <v>62.25</v>
      </c>
      <c r="J15009" s="2">
        <v>47</v>
      </c>
      <c r="K15009">
        <v>1</v>
      </c>
    </row>
    <row r="15010" spans="1:12" x14ac:dyDescent="0.25">
      <c r="A15010">
        <v>12883</v>
      </c>
      <c r="B15010" s="2">
        <v>36.597900000000003</v>
      </c>
      <c r="C15010" s="3">
        <v>5019</v>
      </c>
      <c r="E15010" t="s">
        <v>2404</v>
      </c>
      <c r="F15010" s="4" t="s">
        <v>1280</v>
      </c>
      <c r="G15010" s="5">
        <v>3642</v>
      </c>
      <c r="H15010" s="6">
        <v>0.1830909</v>
      </c>
      <c r="I15010" s="7">
        <v>60.607999999999997</v>
      </c>
      <c r="J15010" s="2">
        <v>50</v>
      </c>
      <c r="K15010">
        <v>2</v>
      </c>
    </row>
    <row r="15011" spans="1:12" x14ac:dyDescent="0.25">
      <c r="A15011">
        <v>68629</v>
      </c>
      <c r="B15011" s="2">
        <v>36.596780000000003</v>
      </c>
      <c r="C15011" s="3">
        <v>1496</v>
      </c>
      <c r="E15011" t="s">
        <v>8283</v>
      </c>
      <c r="F15011" s="4" t="s">
        <v>12738</v>
      </c>
      <c r="G15011" s="5">
        <v>1034</v>
      </c>
      <c r="H15011" s="6">
        <v>0.15087039999999999</v>
      </c>
      <c r="I15011" s="7">
        <v>66.171999999999997</v>
      </c>
      <c r="J15011" s="2">
        <v>17</v>
      </c>
      <c r="K15011">
        <v>1</v>
      </c>
    </row>
    <row r="15012" spans="1:12" x14ac:dyDescent="0.25">
      <c r="A15012">
        <v>68730</v>
      </c>
      <c r="B15012" s="2">
        <v>36.596220000000002</v>
      </c>
      <c r="C15012" s="3">
        <v>1975</v>
      </c>
      <c r="E15012" t="s">
        <v>4492</v>
      </c>
      <c r="F15012" s="4" t="s">
        <v>12738</v>
      </c>
      <c r="G15012" s="5">
        <v>1332</v>
      </c>
      <c r="H15012" s="6">
        <v>0.16816819999999999</v>
      </c>
      <c r="I15012" s="7">
        <v>63.177</v>
      </c>
      <c r="J15012" s="2">
        <v>47</v>
      </c>
      <c r="K15012">
        <v>2</v>
      </c>
    </row>
    <row r="15013" spans="1:12" x14ac:dyDescent="0.25">
      <c r="A15013">
        <v>76569</v>
      </c>
      <c r="B15013" s="2">
        <v>36.595559999999999</v>
      </c>
      <c r="C15013" s="3">
        <v>2193</v>
      </c>
      <c r="D15013" s="4">
        <v>28660</v>
      </c>
      <c r="E15013" t="s">
        <v>8061</v>
      </c>
      <c r="F15013" s="4" t="s">
        <v>13752</v>
      </c>
      <c r="G15013" s="5">
        <v>1417</v>
      </c>
      <c r="H15013" s="6">
        <v>0.1009174</v>
      </c>
      <c r="I15013" s="7">
        <v>74.798000000000002</v>
      </c>
    </row>
    <row r="15014" spans="1:12" x14ac:dyDescent="0.25">
      <c r="A15014">
        <v>55395</v>
      </c>
      <c r="B15014" s="2">
        <v>36.594749999999998</v>
      </c>
      <c r="C15014" s="3">
        <v>2812</v>
      </c>
      <c r="D15014" s="4">
        <v>26780</v>
      </c>
      <c r="E15014" t="s">
        <v>1231</v>
      </c>
      <c r="F15014" s="4" t="s">
        <v>10428</v>
      </c>
      <c r="G15014" s="5">
        <v>1976</v>
      </c>
      <c r="H15014" s="6">
        <v>0.14972179999999999</v>
      </c>
      <c r="I15014" s="7">
        <v>66.364000000000004</v>
      </c>
    </row>
    <row r="15015" spans="1:12" x14ac:dyDescent="0.25">
      <c r="A15015">
        <v>98580</v>
      </c>
      <c r="B15015" s="2">
        <v>36.592449999999999</v>
      </c>
      <c r="C15015" s="3">
        <v>11090</v>
      </c>
      <c r="D15015" s="4">
        <v>42660</v>
      </c>
      <c r="E15015" t="s">
        <v>11400</v>
      </c>
      <c r="F15015" s="4" t="s">
        <v>16344</v>
      </c>
      <c r="G15015" s="5">
        <v>7606</v>
      </c>
      <c r="H15015" s="6">
        <v>0.1539372</v>
      </c>
      <c r="I15015" s="7">
        <v>65.635000000000005</v>
      </c>
      <c r="J15015" s="2">
        <v>62</v>
      </c>
      <c r="K15015">
        <v>1</v>
      </c>
    </row>
    <row r="15016" spans="1:12" x14ac:dyDescent="0.25">
      <c r="A15016">
        <v>43567</v>
      </c>
      <c r="B15016" s="2">
        <v>36.588630000000002</v>
      </c>
      <c r="C15016" s="3">
        <v>13055</v>
      </c>
      <c r="D15016" s="4">
        <v>45780</v>
      </c>
      <c r="E15016" t="s">
        <v>8415</v>
      </c>
      <c r="F15016" s="4" t="s">
        <v>8295</v>
      </c>
      <c r="G15016" s="5">
        <v>8350</v>
      </c>
      <c r="H15016" s="6">
        <v>0.16034010000000001</v>
      </c>
      <c r="I15016" s="7">
        <v>64.525999999999996</v>
      </c>
      <c r="J15016" s="2">
        <v>50.5</v>
      </c>
      <c r="K15016">
        <v>8</v>
      </c>
    </row>
    <row r="15017" spans="1:12" x14ac:dyDescent="0.25">
      <c r="A15017">
        <v>76148</v>
      </c>
      <c r="B15017" s="2">
        <v>36.582940000000001</v>
      </c>
      <c r="C15017" s="3">
        <v>23722</v>
      </c>
      <c r="D15017" s="4">
        <v>19100</v>
      </c>
      <c r="E15017" t="s">
        <v>13904</v>
      </c>
      <c r="F15017" s="4" t="s">
        <v>13752</v>
      </c>
      <c r="G15017" s="5">
        <v>15425</v>
      </c>
      <c r="H15017" s="6">
        <v>0.16609399999999999</v>
      </c>
      <c r="I15017" s="7">
        <v>63.52</v>
      </c>
      <c r="J15017" s="2">
        <v>59.75</v>
      </c>
      <c r="K15017">
        <v>4</v>
      </c>
    </row>
    <row r="15018" spans="1:12" x14ac:dyDescent="0.25">
      <c r="A15018">
        <v>33462</v>
      </c>
      <c r="B15018" s="2">
        <v>36.573869999999999</v>
      </c>
      <c r="C15018" s="3">
        <v>33206</v>
      </c>
      <c r="D15018" s="4">
        <v>33100</v>
      </c>
      <c r="E15018" t="s">
        <v>6889</v>
      </c>
      <c r="F15018" s="4" t="s">
        <v>6689</v>
      </c>
      <c r="G15018" s="5">
        <v>22469</v>
      </c>
      <c r="H15018" s="6">
        <v>0.23155319999999999</v>
      </c>
      <c r="I15018" s="7">
        <v>52.207000000000001</v>
      </c>
      <c r="J15018" s="2">
        <v>36.25</v>
      </c>
      <c r="K15018">
        <v>4</v>
      </c>
    </row>
    <row r="15019" spans="1:12" x14ac:dyDescent="0.25">
      <c r="A15019">
        <v>14837</v>
      </c>
      <c r="B15019" s="2">
        <v>36.567619999999998</v>
      </c>
      <c r="C15019" s="3">
        <v>5568</v>
      </c>
      <c r="D15019" s="4">
        <v>40380</v>
      </c>
      <c r="E15019" t="s">
        <v>2964</v>
      </c>
      <c r="F15019" s="4" t="s">
        <v>1280</v>
      </c>
      <c r="G15019" s="5">
        <v>3671</v>
      </c>
      <c r="H15019" s="6">
        <v>0.20506540000000001</v>
      </c>
      <c r="I15019" s="7">
        <v>56.781999999999996</v>
      </c>
    </row>
    <row r="15020" spans="1:12" x14ac:dyDescent="0.25">
      <c r="A15020">
        <v>12068</v>
      </c>
      <c r="B15020" s="2">
        <v>36.566270000000003</v>
      </c>
      <c r="C15020" s="3">
        <v>3006</v>
      </c>
      <c r="D15020" s="4">
        <v>11220</v>
      </c>
      <c r="E15020" t="s">
        <v>2112</v>
      </c>
      <c r="F15020" s="4" t="s">
        <v>1280</v>
      </c>
      <c r="G15020" s="5">
        <v>1947</v>
      </c>
      <c r="H15020" s="6">
        <v>0.1802773</v>
      </c>
      <c r="I15020" s="7">
        <v>61.064999999999998</v>
      </c>
      <c r="J15020" s="2">
        <v>67</v>
      </c>
      <c r="K15020">
        <v>1</v>
      </c>
    </row>
    <row r="15021" spans="1:12" x14ac:dyDescent="0.25">
      <c r="A15021">
        <v>12194</v>
      </c>
      <c r="B15021" s="2">
        <v>36.565770000000001</v>
      </c>
      <c r="C15021" s="3">
        <v>155</v>
      </c>
      <c r="D15021" s="4">
        <v>10580</v>
      </c>
      <c r="E15021" t="s">
        <v>2180</v>
      </c>
      <c r="F15021" s="4" t="s">
        <v>1280</v>
      </c>
      <c r="G15021" s="5">
        <v>130</v>
      </c>
      <c r="H15021" s="6">
        <v>0.1068702</v>
      </c>
      <c r="I15021" s="7">
        <v>73.75</v>
      </c>
    </row>
    <row r="15022" spans="1:12" x14ac:dyDescent="0.25">
      <c r="A15022">
        <v>44403</v>
      </c>
      <c r="B15022" s="2">
        <v>36.564979999999998</v>
      </c>
      <c r="C15022" s="3">
        <v>4044</v>
      </c>
      <c r="D15022" s="4">
        <v>49660</v>
      </c>
      <c r="E15022" t="s">
        <v>166</v>
      </c>
      <c r="F15022" s="4" t="s">
        <v>8295</v>
      </c>
      <c r="G15022" s="5">
        <v>3194</v>
      </c>
      <c r="H15022" s="6">
        <v>0.2159624</v>
      </c>
      <c r="I15022" s="7">
        <v>54.896000000000001</v>
      </c>
      <c r="J15022" s="2">
        <v>49</v>
      </c>
      <c r="K15022">
        <v>1</v>
      </c>
    </row>
    <row r="15023" spans="1:12" x14ac:dyDescent="0.25">
      <c r="A15023">
        <v>49783</v>
      </c>
      <c r="B15023" s="2">
        <v>36.561199999999999</v>
      </c>
      <c r="C15023" s="3">
        <v>19898</v>
      </c>
      <c r="D15023" s="4">
        <v>42300</v>
      </c>
      <c r="E15023" t="s">
        <v>9502</v>
      </c>
      <c r="F15023" s="4" t="s">
        <v>9106</v>
      </c>
      <c r="G15023" s="5">
        <v>12586</v>
      </c>
      <c r="H15023" s="6">
        <v>0.2260268</v>
      </c>
      <c r="I15023" s="7">
        <v>53.154000000000003</v>
      </c>
      <c r="J15023" s="2">
        <v>48.666699999999999</v>
      </c>
      <c r="K15023">
        <v>12</v>
      </c>
      <c r="L15023" s="2">
        <v>90.2</v>
      </c>
    </row>
    <row r="15024" spans="1:12" x14ac:dyDescent="0.25">
      <c r="A15024">
        <v>11420</v>
      </c>
      <c r="B15024" s="2">
        <v>36.550269999999998</v>
      </c>
      <c r="C15024" s="3">
        <v>50161</v>
      </c>
      <c r="D15024" s="4">
        <v>35620</v>
      </c>
      <c r="E15024" t="s">
        <v>1925</v>
      </c>
      <c r="F15024" s="4" t="s">
        <v>1280</v>
      </c>
      <c r="G15024" s="5">
        <v>33075</v>
      </c>
      <c r="H15024" s="6">
        <v>0.17535899999999999</v>
      </c>
      <c r="I15024" s="7">
        <v>61.908999999999999</v>
      </c>
      <c r="J15024" s="2">
        <v>32</v>
      </c>
      <c r="K15024">
        <v>5</v>
      </c>
    </row>
    <row r="15025" spans="1:11" x14ac:dyDescent="0.25">
      <c r="A15025">
        <v>45067</v>
      </c>
      <c r="B15025" s="2">
        <v>36.54025</v>
      </c>
      <c r="C15025" s="3">
        <v>14123</v>
      </c>
      <c r="D15025" s="4">
        <v>17140</v>
      </c>
      <c r="E15025" t="s">
        <v>1720</v>
      </c>
      <c r="F15025" s="4" t="s">
        <v>8295</v>
      </c>
      <c r="G15025" s="5">
        <v>8772</v>
      </c>
      <c r="H15025" s="6">
        <v>0.1536708</v>
      </c>
      <c r="I15025" s="7">
        <v>65.656000000000006</v>
      </c>
      <c r="J15025" s="2">
        <v>67</v>
      </c>
      <c r="K15025">
        <v>2</v>
      </c>
    </row>
    <row r="15026" spans="1:11" x14ac:dyDescent="0.25">
      <c r="A15026">
        <v>81433</v>
      </c>
      <c r="B15026" s="2">
        <v>36.538040000000002</v>
      </c>
      <c r="C15026" s="3">
        <v>615</v>
      </c>
      <c r="E15026" t="s">
        <v>14387</v>
      </c>
      <c r="F15026" s="4" t="s">
        <v>14477</v>
      </c>
      <c r="G15026" s="5">
        <v>493</v>
      </c>
      <c r="H15026" s="6">
        <v>0.26113360000000002</v>
      </c>
      <c r="I15026" s="7">
        <v>47.082999999999998</v>
      </c>
    </row>
    <row r="15027" spans="1:11" x14ac:dyDescent="0.25">
      <c r="A15027">
        <v>17032</v>
      </c>
      <c r="B15027" s="2">
        <v>36.536459999999998</v>
      </c>
      <c r="C15027" s="3">
        <v>8458</v>
      </c>
      <c r="D15027" s="4">
        <v>25420</v>
      </c>
      <c r="E15027" t="s">
        <v>343</v>
      </c>
      <c r="F15027" s="4" t="s">
        <v>3003</v>
      </c>
      <c r="G15027" s="5">
        <v>6079</v>
      </c>
      <c r="H15027" s="6">
        <v>0.14128289999999999</v>
      </c>
      <c r="I15027" s="7">
        <v>67.793999999999997</v>
      </c>
      <c r="J15027" s="2">
        <v>67</v>
      </c>
      <c r="K15027">
        <v>1</v>
      </c>
    </row>
    <row r="15028" spans="1:11" x14ac:dyDescent="0.25">
      <c r="A15028">
        <v>46723</v>
      </c>
      <c r="B15028" s="2">
        <v>36.533819999999999</v>
      </c>
      <c r="C15028" s="3">
        <v>7372</v>
      </c>
      <c r="D15028" s="4">
        <v>23060</v>
      </c>
      <c r="E15028" t="s">
        <v>2420</v>
      </c>
      <c r="F15028" s="4" t="s">
        <v>8800</v>
      </c>
      <c r="G15028" s="5">
        <v>4977</v>
      </c>
      <c r="H15028" s="6">
        <v>0.13682939999999999</v>
      </c>
      <c r="I15028" s="7">
        <v>68.561000000000007</v>
      </c>
      <c r="J15028" s="2">
        <v>51.25</v>
      </c>
      <c r="K15028">
        <v>4</v>
      </c>
    </row>
    <row r="15029" spans="1:11" x14ac:dyDescent="0.25">
      <c r="A15029">
        <v>68070</v>
      </c>
      <c r="B15029" s="2">
        <v>36.532499999999999</v>
      </c>
      <c r="C15029" s="3">
        <v>809</v>
      </c>
      <c r="D15029" s="4">
        <v>36540</v>
      </c>
      <c r="E15029" t="s">
        <v>379</v>
      </c>
      <c r="F15029" s="4" t="s">
        <v>12738</v>
      </c>
      <c r="G15029" s="5">
        <v>513</v>
      </c>
      <c r="H15029" s="6">
        <v>0.13229569999999999</v>
      </c>
      <c r="I15029" s="7">
        <v>69.341999999999999</v>
      </c>
    </row>
    <row r="15030" spans="1:11" x14ac:dyDescent="0.25">
      <c r="A15030">
        <v>18424</v>
      </c>
      <c r="B15030" s="2">
        <v>36.531460000000003</v>
      </c>
      <c r="C15030" s="3">
        <v>5183</v>
      </c>
      <c r="E15030" t="s">
        <v>886</v>
      </c>
      <c r="F15030" s="4" t="s">
        <v>3003</v>
      </c>
      <c r="G15030" s="5">
        <v>3834</v>
      </c>
      <c r="H15030" s="6">
        <v>0.1864893</v>
      </c>
      <c r="I15030" s="7">
        <v>59.975000000000001</v>
      </c>
      <c r="J15030" s="2">
        <v>59</v>
      </c>
      <c r="K15030">
        <v>3</v>
      </c>
    </row>
    <row r="15031" spans="1:11" x14ac:dyDescent="0.25">
      <c r="A15031">
        <v>50468</v>
      </c>
      <c r="B15031" s="2">
        <v>36.530290000000001</v>
      </c>
      <c r="C15031" s="3">
        <v>1610</v>
      </c>
      <c r="E15031" t="s">
        <v>7069</v>
      </c>
      <c r="F15031" s="4" t="s">
        <v>9593</v>
      </c>
      <c r="G15031" s="5">
        <v>1088</v>
      </c>
      <c r="H15031" s="6">
        <v>0.15977959999999999</v>
      </c>
      <c r="I15031" s="7">
        <v>64.582999999999998</v>
      </c>
      <c r="J15031" s="2">
        <v>50.666699999999999</v>
      </c>
      <c r="K15031">
        <v>3</v>
      </c>
    </row>
    <row r="15032" spans="1:11" x14ac:dyDescent="0.25">
      <c r="A15032">
        <v>21628</v>
      </c>
      <c r="B15032" s="2">
        <v>36.529910000000001</v>
      </c>
      <c r="C15032" s="3">
        <v>592</v>
      </c>
      <c r="D15032" s="4">
        <v>12580</v>
      </c>
      <c r="E15032" t="s">
        <v>4548</v>
      </c>
      <c r="F15032" s="4" t="s">
        <v>4361</v>
      </c>
      <c r="G15032" s="5">
        <v>456</v>
      </c>
      <c r="H15032" s="6">
        <v>0.1732456</v>
      </c>
      <c r="I15032" s="7">
        <v>62.25</v>
      </c>
    </row>
    <row r="15033" spans="1:11" x14ac:dyDescent="0.25">
      <c r="A15033">
        <v>62441</v>
      </c>
      <c r="B15033" s="2">
        <v>36.528579999999998</v>
      </c>
      <c r="C15033" s="3">
        <v>7419</v>
      </c>
      <c r="E15033" t="s">
        <v>4338</v>
      </c>
      <c r="F15033" s="4" t="s">
        <v>11490</v>
      </c>
      <c r="G15033" s="5">
        <v>5126</v>
      </c>
      <c r="H15033" s="6">
        <v>0.19134000000000001</v>
      </c>
      <c r="I15033" s="7">
        <v>59.112000000000002</v>
      </c>
      <c r="J15033" s="2">
        <v>64</v>
      </c>
      <c r="K15033">
        <v>2</v>
      </c>
    </row>
    <row r="15034" spans="1:11" x14ac:dyDescent="0.25">
      <c r="A15034">
        <v>56231</v>
      </c>
      <c r="B15034" s="2">
        <v>36.527279999999998</v>
      </c>
      <c r="C15034" s="3">
        <v>426</v>
      </c>
      <c r="E15034" t="s">
        <v>267</v>
      </c>
      <c r="F15034" s="4" t="s">
        <v>10428</v>
      </c>
      <c r="G15034" s="5">
        <v>303</v>
      </c>
      <c r="H15034" s="6">
        <v>0.1221122</v>
      </c>
      <c r="I15034" s="7">
        <v>71.070999999999998</v>
      </c>
    </row>
    <row r="15035" spans="1:11" x14ac:dyDescent="0.25">
      <c r="A15035">
        <v>64074</v>
      </c>
      <c r="B15035" s="2">
        <v>36.527070000000002</v>
      </c>
      <c r="C15035" s="3">
        <v>889</v>
      </c>
      <c r="D15035" s="4">
        <v>28140</v>
      </c>
      <c r="E15035" t="s">
        <v>8407</v>
      </c>
      <c r="F15035" s="4" t="s">
        <v>12102</v>
      </c>
      <c r="G15035" s="5">
        <v>569</v>
      </c>
      <c r="H15035" s="6">
        <v>0.1546573</v>
      </c>
      <c r="I15035" s="7">
        <v>65.444000000000003</v>
      </c>
    </row>
    <row r="15036" spans="1:11" x14ac:dyDescent="0.25">
      <c r="A15036">
        <v>48872</v>
      </c>
      <c r="B15036" s="2">
        <v>36.525709999999997</v>
      </c>
      <c r="C15036" s="3">
        <v>7407</v>
      </c>
      <c r="D15036" s="4">
        <v>37020</v>
      </c>
      <c r="E15036" t="s">
        <v>921</v>
      </c>
      <c r="F15036" s="4" t="s">
        <v>9106</v>
      </c>
      <c r="G15036" s="5">
        <v>5091</v>
      </c>
      <c r="H15036" s="6">
        <v>0.15655079999999999</v>
      </c>
      <c r="I15036" s="7">
        <v>65.114999999999995</v>
      </c>
      <c r="J15036" s="2">
        <v>40.5</v>
      </c>
      <c r="K15036">
        <v>2</v>
      </c>
    </row>
    <row r="15037" spans="1:11" x14ac:dyDescent="0.25">
      <c r="A15037">
        <v>17512</v>
      </c>
      <c r="B15037" s="2">
        <v>36.521549999999998</v>
      </c>
      <c r="C15037" s="3">
        <v>17874</v>
      </c>
      <c r="D15037" s="4">
        <v>29540</v>
      </c>
      <c r="E15037" t="s">
        <v>1240</v>
      </c>
      <c r="F15037" s="4" t="s">
        <v>3003</v>
      </c>
      <c r="G15037" s="5">
        <v>12326</v>
      </c>
      <c r="H15037" s="6">
        <v>0.16394909999999999</v>
      </c>
      <c r="I15037" s="7">
        <v>63.835999999999999</v>
      </c>
      <c r="J15037" s="2">
        <v>42.666699999999999</v>
      </c>
      <c r="K15037">
        <v>3</v>
      </c>
    </row>
    <row r="15038" spans="1:11" x14ac:dyDescent="0.25">
      <c r="A15038">
        <v>61814</v>
      </c>
      <c r="B15038" s="2">
        <v>36.5184</v>
      </c>
      <c r="C15038" s="3">
        <v>1284</v>
      </c>
      <c r="D15038" s="4">
        <v>19180</v>
      </c>
      <c r="E15038" t="s">
        <v>11193</v>
      </c>
      <c r="F15038" s="4" t="s">
        <v>11490</v>
      </c>
      <c r="G15038" s="5">
        <v>833</v>
      </c>
      <c r="H15038" s="6">
        <v>0.1318945</v>
      </c>
      <c r="I15038" s="7">
        <v>69.375</v>
      </c>
    </row>
    <row r="15039" spans="1:11" x14ac:dyDescent="0.25">
      <c r="A15039">
        <v>43080</v>
      </c>
      <c r="B15039" s="2">
        <v>36.517310000000002</v>
      </c>
      <c r="C15039" s="3">
        <v>5830</v>
      </c>
      <c r="D15039" s="4">
        <v>18140</v>
      </c>
      <c r="E15039" t="s">
        <v>2638</v>
      </c>
      <c r="F15039" s="4" t="s">
        <v>8295</v>
      </c>
      <c r="G15039" s="5">
        <v>3687</v>
      </c>
      <c r="H15039" s="6">
        <v>0.16734470000000001</v>
      </c>
      <c r="I15039" s="7">
        <v>63.243000000000002</v>
      </c>
      <c r="J15039" s="2">
        <v>77</v>
      </c>
      <c r="K15039">
        <v>1</v>
      </c>
    </row>
    <row r="15040" spans="1:11" x14ac:dyDescent="0.25">
      <c r="A15040">
        <v>98032</v>
      </c>
      <c r="B15040" s="2">
        <v>36.511009999999999</v>
      </c>
      <c r="C15040" s="3">
        <v>35935</v>
      </c>
      <c r="D15040" s="4">
        <v>42660</v>
      </c>
      <c r="E15040" t="s">
        <v>1318</v>
      </c>
      <c r="F15040" s="4" t="s">
        <v>16344</v>
      </c>
      <c r="G15040" s="5">
        <v>22645</v>
      </c>
      <c r="H15040" s="6">
        <v>0.21382200000000001</v>
      </c>
      <c r="I15040" s="7">
        <v>55.21</v>
      </c>
      <c r="J15040" s="2">
        <v>54.4</v>
      </c>
      <c r="K15040">
        <v>5</v>
      </c>
    </row>
    <row r="15041" spans="1:12" x14ac:dyDescent="0.25">
      <c r="A15041">
        <v>17212</v>
      </c>
      <c r="B15041" s="2">
        <v>36.505470000000003</v>
      </c>
      <c r="C15041" s="3">
        <v>867</v>
      </c>
      <c r="E15041" t="s">
        <v>3729</v>
      </c>
      <c r="F15041" s="4" t="s">
        <v>3003</v>
      </c>
      <c r="G15041" s="5">
        <v>500</v>
      </c>
      <c r="H15041" s="6">
        <v>0.1377245</v>
      </c>
      <c r="I15041" s="7">
        <v>68.358999999999995</v>
      </c>
    </row>
    <row r="15042" spans="1:12" x14ac:dyDescent="0.25">
      <c r="A15042">
        <v>93667</v>
      </c>
      <c r="B15042" s="2">
        <v>36.505000000000003</v>
      </c>
      <c r="C15042" s="3">
        <v>2088</v>
      </c>
      <c r="D15042" s="4">
        <v>23420</v>
      </c>
      <c r="E15042" t="s">
        <v>15727</v>
      </c>
      <c r="F15042" s="4" t="s">
        <v>15368</v>
      </c>
      <c r="G15042" s="5">
        <v>1480</v>
      </c>
      <c r="H15042" s="6">
        <v>0.2189189</v>
      </c>
      <c r="I15042" s="7">
        <v>54.323</v>
      </c>
    </row>
    <row r="15043" spans="1:12" x14ac:dyDescent="0.25">
      <c r="A15043">
        <v>64778</v>
      </c>
      <c r="B15043" s="2">
        <v>36.504539999999999</v>
      </c>
      <c r="C15043" s="3">
        <v>652</v>
      </c>
      <c r="E15043" t="s">
        <v>12326</v>
      </c>
      <c r="F15043" s="4" t="s">
        <v>12102</v>
      </c>
      <c r="G15043" s="5">
        <v>430</v>
      </c>
      <c r="H15043" s="6">
        <v>0.14385149999999999</v>
      </c>
      <c r="I15043" s="7">
        <v>67.292000000000002</v>
      </c>
    </row>
    <row r="15044" spans="1:12" x14ac:dyDescent="0.25">
      <c r="A15044">
        <v>66871</v>
      </c>
      <c r="B15044" s="2">
        <v>36.50421</v>
      </c>
      <c r="C15044" s="3">
        <v>1296</v>
      </c>
      <c r="E15044" t="s">
        <v>2996</v>
      </c>
      <c r="F15044" s="4" t="s">
        <v>12494</v>
      </c>
      <c r="G15044" s="5">
        <v>944</v>
      </c>
      <c r="H15044" s="6">
        <v>0.17777780000000001</v>
      </c>
      <c r="I15044" s="7">
        <v>61.429000000000002</v>
      </c>
    </row>
    <row r="15045" spans="1:12" x14ac:dyDescent="0.25">
      <c r="A15045">
        <v>16504</v>
      </c>
      <c r="B15045" s="2">
        <v>36.501350000000002</v>
      </c>
      <c r="C15045" s="3">
        <v>17135</v>
      </c>
      <c r="D15045" s="4">
        <v>21500</v>
      </c>
      <c r="E15045" t="s">
        <v>3520</v>
      </c>
      <c r="F15045" s="4" t="s">
        <v>3003</v>
      </c>
      <c r="G15045" s="5">
        <v>11003</v>
      </c>
      <c r="H15045" s="6">
        <v>0.21882950000000001</v>
      </c>
      <c r="I15045" s="7">
        <v>54.332000000000001</v>
      </c>
      <c r="J15045" s="2">
        <v>51.1111</v>
      </c>
      <c r="K15045">
        <v>9</v>
      </c>
    </row>
    <row r="15046" spans="1:12" x14ac:dyDescent="0.25">
      <c r="A15046">
        <v>13815</v>
      </c>
      <c r="B15046" s="2">
        <v>36.496400000000001</v>
      </c>
      <c r="C15046" s="3">
        <v>13895</v>
      </c>
      <c r="E15046" t="s">
        <v>1042</v>
      </c>
      <c r="F15046" s="4" t="s">
        <v>1280</v>
      </c>
      <c r="G15046" s="5">
        <v>9685</v>
      </c>
      <c r="H15046" s="6">
        <v>0.20351060000000001</v>
      </c>
      <c r="I15046" s="7">
        <v>56.976999999999997</v>
      </c>
      <c r="J15046" s="2">
        <v>43.133299999999998</v>
      </c>
      <c r="K15046">
        <v>15</v>
      </c>
      <c r="L15046" s="2">
        <v>67.900000000000006</v>
      </c>
    </row>
    <row r="15047" spans="1:12" x14ac:dyDescent="0.25">
      <c r="A15047">
        <v>61018</v>
      </c>
      <c r="B15047" s="2">
        <v>36.493920000000003</v>
      </c>
      <c r="C15047" s="3">
        <v>1090</v>
      </c>
      <c r="D15047" s="4">
        <v>23300</v>
      </c>
      <c r="E15047" t="s">
        <v>10565</v>
      </c>
      <c r="F15047" s="4" t="s">
        <v>11490</v>
      </c>
      <c r="G15047" s="5">
        <v>694</v>
      </c>
      <c r="H15047" s="6">
        <v>0.13112389999999999</v>
      </c>
      <c r="I15047" s="7">
        <v>69.484999999999999</v>
      </c>
      <c r="J15047" s="2">
        <v>65</v>
      </c>
      <c r="K15047">
        <v>1</v>
      </c>
    </row>
    <row r="15048" spans="1:12" x14ac:dyDescent="0.25">
      <c r="A15048">
        <v>54121</v>
      </c>
      <c r="B15048" s="2">
        <v>36.493160000000003</v>
      </c>
      <c r="C15048" s="3">
        <v>3279</v>
      </c>
      <c r="D15048" s="4">
        <v>27020</v>
      </c>
      <c r="E15048" t="s">
        <v>52</v>
      </c>
      <c r="F15048" s="4" t="s">
        <v>10031</v>
      </c>
      <c r="G15048" s="5">
        <v>2447</v>
      </c>
      <c r="H15048" s="6">
        <v>0.18627450000000001</v>
      </c>
      <c r="I15048" s="7">
        <v>59.948</v>
      </c>
      <c r="J15048" s="2">
        <v>67</v>
      </c>
      <c r="K15048">
        <v>2</v>
      </c>
    </row>
    <row r="15049" spans="1:12" x14ac:dyDescent="0.25">
      <c r="A15049">
        <v>71268</v>
      </c>
      <c r="B15049" s="2">
        <v>36.492130000000003</v>
      </c>
      <c r="C15049" s="3">
        <v>2668</v>
      </c>
      <c r="E15049" t="s">
        <v>6640</v>
      </c>
      <c r="F15049" s="4" t="s">
        <v>12927</v>
      </c>
      <c r="G15049" s="5">
        <v>1878</v>
      </c>
      <c r="H15049" s="6">
        <v>0.18636849999999999</v>
      </c>
      <c r="I15049" s="7">
        <v>59.929000000000002</v>
      </c>
    </row>
    <row r="15050" spans="1:12" x14ac:dyDescent="0.25">
      <c r="A15050">
        <v>52758</v>
      </c>
      <c r="B15050" s="2">
        <v>36.49165</v>
      </c>
      <c r="C15050" s="3">
        <v>194</v>
      </c>
      <c r="D15050" s="4">
        <v>19340</v>
      </c>
      <c r="E15050" t="s">
        <v>10025</v>
      </c>
      <c r="F15050" s="4" t="s">
        <v>9593</v>
      </c>
      <c r="G15050" s="5">
        <v>141</v>
      </c>
      <c r="H15050" s="6">
        <v>0.10638300000000001</v>
      </c>
      <c r="I15050" s="7">
        <v>73.75</v>
      </c>
    </row>
    <row r="15051" spans="1:12" x14ac:dyDescent="0.25">
      <c r="A15051">
        <v>56385</v>
      </c>
      <c r="B15051" s="2">
        <v>36.491459999999996</v>
      </c>
      <c r="C15051" s="3">
        <v>1008</v>
      </c>
      <c r="E15051" t="s">
        <v>10738</v>
      </c>
      <c r="F15051" s="4" t="s">
        <v>10428</v>
      </c>
      <c r="G15051" s="5">
        <v>644</v>
      </c>
      <c r="H15051" s="6">
        <v>0.1410853</v>
      </c>
      <c r="I15051" s="7">
        <v>67.75</v>
      </c>
      <c r="J15051" s="2">
        <v>46</v>
      </c>
      <c r="K15051">
        <v>1</v>
      </c>
    </row>
    <row r="15052" spans="1:12" x14ac:dyDescent="0.25">
      <c r="A15052">
        <v>83654</v>
      </c>
      <c r="B15052" s="2">
        <v>36.491019999999999</v>
      </c>
      <c r="C15052" s="3">
        <v>1475</v>
      </c>
      <c r="E15052" t="s">
        <v>14813</v>
      </c>
      <c r="F15052" s="4" t="s">
        <v>14725</v>
      </c>
      <c r="G15052" s="5">
        <v>1152</v>
      </c>
      <c r="H15052" s="6">
        <v>0.24197750000000001</v>
      </c>
      <c r="I15052" s="7">
        <v>50.313000000000002</v>
      </c>
      <c r="J15052" s="2">
        <v>43</v>
      </c>
      <c r="K15052">
        <v>1</v>
      </c>
    </row>
    <row r="15053" spans="1:12" x14ac:dyDescent="0.25">
      <c r="A15053">
        <v>28646</v>
      </c>
      <c r="B15053" s="2">
        <v>36.490650000000002</v>
      </c>
      <c r="C15053" s="3">
        <v>564</v>
      </c>
      <c r="E15053" t="s">
        <v>4738</v>
      </c>
      <c r="F15053" s="4" t="s">
        <v>5642</v>
      </c>
      <c r="G15053" s="5">
        <v>416</v>
      </c>
      <c r="H15053" s="6">
        <v>0.27338129999999999</v>
      </c>
      <c r="I15053" s="7">
        <v>44.875</v>
      </c>
    </row>
    <row r="15054" spans="1:12" x14ac:dyDescent="0.25">
      <c r="A15054">
        <v>14818</v>
      </c>
      <c r="B15054" s="2">
        <v>36.49024</v>
      </c>
      <c r="C15054" s="3">
        <v>1598</v>
      </c>
      <c r="E15054" t="s">
        <v>2954</v>
      </c>
      <c r="F15054" s="4" t="s">
        <v>1280</v>
      </c>
      <c r="G15054" s="5">
        <v>1297</v>
      </c>
      <c r="H15054" s="6">
        <v>0.1448382</v>
      </c>
      <c r="I15054" s="7">
        <v>67.082999999999998</v>
      </c>
      <c r="J15054" s="2">
        <v>58</v>
      </c>
      <c r="K15054">
        <v>2</v>
      </c>
    </row>
    <row r="15055" spans="1:12" x14ac:dyDescent="0.25">
      <c r="A15055">
        <v>74073</v>
      </c>
      <c r="B15055" s="2">
        <v>36.48903</v>
      </c>
      <c r="C15055" s="3">
        <v>5723</v>
      </c>
      <c r="D15055" s="4">
        <v>46140</v>
      </c>
      <c r="E15055" t="s">
        <v>10007</v>
      </c>
      <c r="F15055" s="4" t="s">
        <v>13462</v>
      </c>
      <c r="G15055" s="5">
        <v>3766</v>
      </c>
      <c r="H15055" s="6">
        <v>0.17600209999999999</v>
      </c>
      <c r="I15055" s="7">
        <v>61.695999999999998</v>
      </c>
    </row>
    <row r="15056" spans="1:12" x14ac:dyDescent="0.25">
      <c r="A15056">
        <v>68631</v>
      </c>
      <c r="B15056" s="2">
        <v>36.488039999999998</v>
      </c>
      <c r="C15056" s="3">
        <v>507</v>
      </c>
      <c r="D15056" s="4">
        <v>18100</v>
      </c>
      <c r="E15056" t="s">
        <v>5482</v>
      </c>
      <c r="F15056" s="4" t="s">
        <v>12738</v>
      </c>
      <c r="G15056" s="5">
        <v>326</v>
      </c>
      <c r="H15056" s="6">
        <v>8.2568799999999998E-2</v>
      </c>
      <c r="I15056" s="7">
        <v>77.840999999999994</v>
      </c>
    </row>
    <row r="15057" spans="1:11" x14ac:dyDescent="0.25">
      <c r="A15057">
        <v>44215</v>
      </c>
      <c r="B15057" s="2">
        <v>36.487580000000001</v>
      </c>
      <c r="C15057" s="3">
        <v>2283</v>
      </c>
      <c r="D15057" s="4">
        <v>17460</v>
      </c>
      <c r="E15057" t="s">
        <v>8526</v>
      </c>
      <c r="F15057" s="4" t="s">
        <v>8295</v>
      </c>
      <c r="G15057" s="5">
        <v>1588</v>
      </c>
      <c r="H15057" s="6">
        <v>0.17947099999999999</v>
      </c>
      <c r="I15057" s="7">
        <v>61.094000000000001</v>
      </c>
    </row>
    <row r="15058" spans="1:11" x14ac:dyDescent="0.25">
      <c r="A15058">
        <v>96713</v>
      </c>
      <c r="B15058" s="2">
        <v>36.48695</v>
      </c>
      <c r="C15058" s="3">
        <v>1672</v>
      </c>
      <c r="D15058" s="4">
        <v>27980</v>
      </c>
      <c r="E15058" t="s">
        <v>16108</v>
      </c>
      <c r="F15058" s="4" t="s">
        <v>16099</v>
      </c>
      <c r="G15058" s="5">
        <v>1049</v>
      </c>
      <c r="H15058" s="6">
        <v>0.221163</v>
      </c>
      <c r="I15058" s="7">
        <v>53.889000000000003</v>
      </c>
    </row>
    <row r="15059" spans="1:11" x14ac:dyDescent="0.25">
      <c r="A15059">
        <v>74530</v>
      </c>
      <c r="B15059" s="2">
        <v>36.486660000000001</v>
      </c>
      <c r="C15059" s="3">
        <v>246</v>
      </c>
      <c r="E15059" t="s">
        <v>13666</v>
      </c>
      <c r="F15059" s="4" t="s">
        <v>13462</v>
      </c>
      <c r="G15059" s="5">
        <v>182</v>
      </c>
      <c r="H15059" s="6">
        <v>0.23497270000000001</v>
      </c>
      <c r="I15059" s="7">
        <v>51.5</v>
      </c>
    </row>
    <row r="15060" spans="1:11" x14ac:dyDescent="0.25">
      <c r="A15060">
        <v>40461</v>
      </c>
      <c r="B15060" s="2">
        <v>36.4861</v>
      </c>
      <c r="C15060" s="3">
        <v>3131</v>
      </c>
      <c r="E15060" t="s">
        <v>7947</v>
      </c>
      <c r="F15060" s="4" t="s">
        <v>7883</v>
      </c>
      <c r="G15060" s="5">
        <v>2155</v>
      </c>
      <c r="H15060" s="6">
        <v>0.16697590000000001</v>
      </c>
      <c r="I15060" s="7">
        <v>63.25</v>
      </c>
    </row>
    <row r="15061" spans="1:11" x14ac:dyDescent="0.25">
      <c r="A15061">
        <v>61430</v>
      </c>
      <c r="B15061" s="2">
        <v>36.48545</v>
      </c>
      <c r="C15061" s="3">
        <v>806</v>
      </c>
      <c r="D15061" s="4">
        <v>23660</v>
      </c>
      <c r="E15061" t="s">
        <v>11743</v>
      </c>
      <c r="F15061" s="4" t="s">
        <v>11490</v>
      </c>
      <c r="G15061" s="5">
        <v>550</v>
      </c>
      <c r="H15061" s="6">
        <v>0.1978221</v>
      </c>
      <c r="I15061" s="7">
        <v>57.917000000000002</v>
      </c>
    </row>
    <row r="15062" spans="1:11" x14ac:dyDescent="0.25">
      <c r="A15062">
        <v>82301</v>
      </c>
      <c r="B15062" s="2">
        <v>36.483829999999998</v>
      </c>
      <c r="C15062" s="3">
        <v>9461</v>
      </c>
      <c r="E15062" t="s">
        <v>14671</v>
      </c>
      <c r="F15062" s="4" t="s">
        <v>14657</v>
      </c>
      <c r="G15062" s="5">
        <v>6201</v>
      </c>
      <c r="H15062" s="6">
        <v>0.1415901</v>
      </c>
      <c r="I15062" s="7">
        <v>67.634</v>
      </c>
      <c r="J15062" s="2">
        <v>44.833300000000001</v>
      </c>
      <c r="K15062">
        <v>6</v>
      </c>
    </row>
    <row r="15063" spans="1:11" x14ac:dyDescent="0.25">
      <c r="A15063">
        <v>47805</v>
      </c>
      <c r="B15063" s="2">
        <v>36.480339999999998</v>
      </c>
      <c r="C15063" s="3">
        <v>12670</v>
      </c>
      <c r="D15063" s="4">
        <v>45460</v>
      </c>
      <c r="E15063" t="s">
        <v>9060</v>
      </c>
      <c r="F15063" s="4" t="s">
        <v>8800</v>
      </c>
      <c r="G15063" s="5">
        <v>8428</v>
      </c>
      <c r="H15063" s="6">
        <v>0.19385459999999999</v>
      </c>
      <c r="I15063" s="7">
        <v>58.601999999999997</v>
      </c>
      <c r="J15063" s="2">
        <v>42.8</v>
      </c>
      <c r="K15063">
        <v>5</v>
      </c>
    </row>
    <row r="15064" spans="1:11" x14ac:dyDescent="0.25">
      <c r="A15064">
        <v>38644</v>
      </c>
      <c r="B15064" s="2">
        <v>36.478270000000002</v>
      </c>
      <c r="C15064" s="3">
        <v>314</v>
      </c>
      <c r="D15064" s="4">
        <v>17260</v>
      </c>
      <c r="E15064" t="s">
        <v>6486</v>
      </c>
      <c r="F15064" s="4" t="s">
        <v>7633</v>
      </c>
      <c r="G15064" s="5">
        <v>181</v>
      </c>
      <c r="H15064" s="6">
        <v>0.3186813</v>
      </c>
      <c r="I15064" s="7">
        <v>37.030999999999999</v>
      </c>
    </row>
    <row r="15065" spans="1:11" x14ac:dyDescent="0.25">
      <c r="A15065">
        <v>32456</v>
      </c>
      <c r="B15065" s="2">
        <v>36.476909999999997</v>
      </c>
      <c r="C15065" s="3">
        <v>7276</v>
      </c>
      <c r="D15065" s="4">
        <v>37460</v>
      </c>
      <c r="E15065" t="s">
        <v>6781</v>
      </c>
      <c r="F15065" s="4" t="s">
        <v>6689</v>
      </c>
      <c r="G15065" s="5">
        <v>5506</v>
      </c>
      <c r="H15065" s="6">
        <v>0.2488195</v>
      </c>
      <c r="I15065" s="7">
        <v>49.101999999999997</v>
      </c>
      <c r="J15065" s="2">
        <v>64</v>
      </c>
      <c r="K15065">
        <v>1</v>
      </c>
    </row>
    <row r="15066" spans="1:11" x14ac:dyDescent="0.25">
      <c r="A15066">
        <v>53960</v>
      </c>
      <c r="B15066" s="2">
        <v>36.47504</v>
      </c>
      <c r="C15066" s="3">
        <v>3242</v>
      </c>
      <c r="D15066" s="4">
        <v>31540</v>
      </c>
      <c r="E15066" t="s">
        <v>5621</v>
      </c>
      <c r="F15066" s="4" t="s">
        <v>10031</v>
      </c>
      <c r="G15066" s="5">
        <v>2286</v>
      </c>
      <c r="H15066" s="6">
        <v>0.1491036</v>
      </c>
      <c r="I15066" s="7">
        <v>66.332999999999998</v>
      </c>
    </row>
    <row r="15067" spans="1:11" x14ac:dyDescent="0.25">
      <c r="A15067">
        <v>76550</v>
      </c>
      <c r="B15067" s="2">
        <v>36.472529999999999</v>
      </c>
      <c r="C15067" s="3">
        <v>11854</v>
      </c>
      <c r="D15067" s="4">
        <v>28660</v>
      </c>
      <c r="E15067" t="s">
        <v>13961</v>
      </c>
      <c r="F15067" s="4" t="s">
        <v>13752</v>
      </c>
      <c r="G15067" s="5">
        <v>8213</v>
      </c>
      <c r="H15067" s="6">
        <v>0.2255905</v>
      </c>
      <c r="I15067" s="7">
        <v>53.112000000000002</v>
      </c>
      <c r="J15067" s="2">
        <v>53.25</v>
      </c>
      <c r="K15067">
        <v>4</v>
      </c>
    </row>
    <row r="15068" spans="1:11" x14ac:dyDescent="0.25">
      <c r="A15068">
        <v>67951</v>
      </c>
      <c r="B15068" s="2">
        <v>36.469799999999999</v>
      </c>
      <c r="C15068" s="3">
        <v>4964</v>
      </c>
      <c r="E15068" t="s">
        <v>12736</v>
      </c>
      <c r="F15068" s="4" t="s">
        <v>12494</v>
      </c>
      <c r="G15068" s="5">
        <v>3217</v>
      </c>
      <c r="H15068" s="6">
        <v>0.16257379999999999</v>
      </c>
      <c r="I15068" s="7">
        <v>64</v>
      </c>
    </row>
    <row r="15069" spans="1:11" x14ac:dyDescent="0.25">
      <c r="A15069">
        <v>61747</v>
      </c>
      <c r="B15069" s="2">
        <v>36.468760000000003</v>
      </c>
      <c r="C15069" s="3">
        <v>1583</v>
      </c>
      <c r="D15069" s="4">
        <v>37900</v>
      </c>
      <c r="E15069" t="s">
        <v>220</v>
      </c>
      <c r="F15069" s="4" t="s">
        <v>11490</v>
      </c>
      <c r="G15069" s="5">
        <v>1116</v>
      </c>
      <c r="H15069" s="6">
        <v>0.14771709999999999</v>
      </c>
      <c r="I15069" s="7">
        <v>66.563000000000002</v>
      </c>
      <c r="J15069" s="2">
        <v>47</v>
      </c>
      <c r="K15069">
        <v>1</v>
      </c>
    </row>
    <row r="15070" spans="1:11" x14ac:dyDescent="0.25">
      <c r="A15070">
        <v>63552</v>
      </c>
      <c r="B15070" s="2">
        <v>36.467199999999998</v>
      </c>
      <c r="C15070" s="3">
        <v>7981</v>
      </c>
      <c r="E15070" t="s">
        <v>5733</v>
      </c>
      <c r="F15070" s="4" t="s">
        <v>12102</v>
      </c>
      <c r="G15070" s="5">
        <v>5388</v>
      </c>
      <c r="H15070" s="6">
        <v>0.21005750000000001</v>
      </c>
      <c r="I15070" s="7">
        <v>55.787999999999997</v>
      </c>
      <c r="J15070" s="2">
        <v>44</v>
      </c>
      <c r="K15070">
        <v>3</v>
      </c>
    </row>
    <row r="15071" spans="1:11" x14ac:dyDescent="0.25">
      <c r="A15071">
        <v>38801</v>
      </c>
      <c r="B15071" s="2">
        <v>36.461460000000002</v>
      </c>
      <c r="C15071" s="3">
        <v>29568</v>
      </c>
      <c r="D15071" s="4">
        <v>46180</v>
      </c>
      <c r="E15071" t="s">
        <v>7692</v>
      </c>
      <c r="F15071" s="4" t="s">
        <v>7633</v>
      </c>
      <c r="G15071" s="5">
        <v>18600</v>
      </c>
      <c r="H15071" s="6">
        <v>0.23622389999999999</v>
      </c>
      <c r="I15071" s="7">
        <v>51.264000000000003</v>
      </c>
      <c r="J15071" s="2">
        <v>42.571399999999997</v>
      </c>
      <c r="K15071">
        <v>7</v>
      </c>
    </row>
    <row r="15072" spans="1:11" x14ac:dyDescent="0.25">
      <c r="A15072">
        <v>56329</v>
      </c>
      <c r="B15072" s="2">
        <v>36.455829999999999</v>
      </c>
      <c r="C15072" s="3">
        <v>7276</v>
      </c>
      <c r="D15072" s="4">
        <v>41060</v>
      </c>
      <c r="E15072" t="s">
        <v>7282</v>
      </c>
      <c r="F15072" s="4" t="s">
        <v>10428</v>
      </c>
      <c r="G15072" s="5">
        <v>4902</v>
      </c>
      <c r="H15072" s="6">
        <v>0.1327759</v>
      </c>
      <c r="I15072" s="7">
        <v>69.13</v>
      </c>
      <c r="J15072" s="2">
        <v>50</v>
      </c>
      <c r="K15072">
        <v>2</v>
      </c>
    </row>
    <row r="15073" spans="1:12" x14ac:dyDescent="0.25">
      <c r="A15073">
        <v>44826</v>
      </c>
      <c r="B15073" s="2">
        <v>36.454360000000001</v>
      </c>
      <c r="C15073" s="3">
        <v>1718</v>
      </c>
      <c r="D15073" s="4">
        <v>35940</v>
      </c>
      <c r="E15073" t="s">
        <v>2774</v>
      </c>
      <c r="F15073" s="4" t="s">
        <v>8295</v>
      </c>
      <c r="G15073" s="5">
        <v>1266</v>
      </c>
      <c r="H15073" s="6">
        <v>0.124704</v>
      </c>
      <c r="I15073" s="7">
        <v>70.521000000000001</v>
      </c>
    </row>
    <row r="15074" spans="1:12" x14ac:dyDescent="0.25">
      <c r="A15074">
        <v>53035</v>
      </c>
      <c r="B15074" s="2">
        <v>36.45364</v>
      </c>
      <c r="C15074" s="3">
        <v>2509</v>
      </c>
      <c r="D15074" s="4">
        <v>13180</v>
      </c>
      <c r="E15074" t="s">
        <v>10045</v>
      </c>
      <c r="F15074" s="4" t="s">
        <v>10031</v>
      </c>
      <c r="G15074" s="5">
        <v>1718</v>
      </c>
      <c r="H15074" s="6">
        <v>0.14543339999999999</v>
      </c>
      <c r="I15074" s="7">
        <v>66.932000000000002</v>
      </c>
    </row>
    <row r="15075" spans="1:12" x14ac:dyDescent="0.25">
      <c r="A15075">
        <v>58021</v>
      </c>
      <c r="B15075" s="2">
        <v>36.45317</v>
      </c>
      <c r="C15075" s="3">
        <v>407</v>
      </c>
      <c r="D15075" s="4">
        <v>22020</v>
      </c>
      <c r="E15075" t="s">
        <v>2706</v>
      </c>
      <c r="F15075" s="4" t="s">
        <v>11069</v>
      </c>
      <c r="G15075" s="5">
        <v>252</v>
      </c>
      <c r="H15075" s="6">
        <v>0.16600790000000001</v>
      </c>
      <c r="I15075" s="7">
        <v>63.375</v>
      </c>
      <c r="J15075" s="2">
        <v>71</v>
      </c>
      <c r="K15075">
        <v>1</v>
      </c>
    </row>
    <row r="15076" spans="1:12" x14ac:dyDescent="0.25">
      <c r="A15076">
        <v>47542</v>
      </c>
      <c r="B15076" s="2">
        <v>36.451529999999998</v>
      </c>
      <c r="C15076" s="3">
        <v>9855</v>
      </c>
      <c r="D15076" s="4">
        <v>27540</v>
      </c>
      <c r="E15076" t="s">
        <v>9024</v>
      </c>
      <c r="F15076" s="4" t="s">
        <v>8800</v>
      </c>
      <c r="G15076" s="5">
        <v>6598</v>
      </c>
      <c r="H15076" s="6">
        <v>0.14608270000000001</v>
      </c>
      <c r="I15076" s="7">
        <v>66.805999999999997</v>
      </c>
      <c r="J15076" s="2">
        <v>44.666699999999999</v>
      </c>
      <c r="K15076">
        <v>3</v>
      </c>
    </row>
    <row r="15077" spans="1:12" x14ac:dyDescent="0.25">
      <c r="A15077">
        <v>38024</v>
      </c>
      <c r="B15077" s="2">
        <v>36.445489999999999</v>
      </c>
      <c r="C15077" s="3">
        <v>27513</v>
      </c>
      <c r="D15077" s="4">
        <v>20540</v>
      </c>
      <c r="E15077" t="s">
        <v>7527</v>
      </c>
      <c r="F15077" s="4" t="s">
        <v>7348</v>
      </c>
      <c r="G15077" s="5">
        <v>18639</v>
      </c>
      <c r="H15077" s="6">
        <v>0.21706010000000001</v>
      </c>
      <c r="I15077" s="7">
        <v>54.537999999999997</v>
      </c>
      <c r="J15077" s="2">
        <v>64.333299999999994</v>
      </c>
      <c r="K15077">
        <v>6</v>
      </c>
    </row>
    <row r="15078" spans="1:12" x14ac:dyDescent="0.25">
      <c r="A15078">
        <v>56143</v>
      </c>
      <c r="B15078" s="2">
        <v>36.440240000000003</v>
      </c>
      <c r="C15078" s="3">
        <v>4477</v>
      </c>
      <c r="E15078" t="s">
        <v>671</v>
      </c>
      <c r="F15078" s="4" t="s">
        <v>10428</v>
      </c>
      <c r="G15078" s="5">
        <v>3306</v>
      </c>
      <c r="H15078" s="6">
        <v>0.20471729999999999</v>
      </c>
      <c r="I15078" s="7">
        <v>56.667000000000002</v>
      </c>
      <c r="J15078" s="2">
        <v>45.666699999999999</v>
      </c>
      <c r="K15078">
        <v>3</v>
      </c>
    </row>
    <row r="15079" spans="1:12" x14ac:dyDescent="0.25">
      <c r="A15079">
        <v>13862</v>
      </c>
      <c r="B15079" s="2">
        <v>36.438720000000004</v>
      </c>
      <c r="C15079" s="3">
        <v>4531</v>
      </c>
      <c r="D15079" s="4">
        <v>13780</v>
      </c>
      <c r="E15079" t="s">
        <v>2753</v>
      </c>
      <c r="F15079" s="4" t="s">
        <v>1280</v>
      </c>
      <c r="G15079" s="5">
        <v>3022</v>
      </c>
      <c r="H15079" s="6">
        <v>0.1826605</v>
      </c>
      <c r="I15079" s="7">
        <v>60.475999999999999</v>
      </c>
      <c r="J15079" s="2">
        <v>49.666699999999999</v>
      </c>
      <c r="K15079">
        <v>3</v>
      </c>
    </row>
    <row r="15080" spans="1:12" x14ac:dyDescent="0.25">
      <c r="A15080">
        <v>56174</v>
      </c>
      <c r="B15080" s="2">
        <v>36.434469999999997</v>
      </c>
      <c r="C15080" s="3">
        <v>351</v>
      </c>
      <c r="E15080" t="s">
        <v>10663</v>
      </c>
      <c r="F15080" s="4" t="s">
        <v>10428</v>
      </c>
      <c r="G15080" s="5">
        <v>261</v>
      </c>
      <c r="H15080" s="6">
        <v>0.2251908</v>
      </c>
      <c r="I15080" s="7">
        <v>53.125</v>
      </c>
    </row>
    <row r="15081" spans="1:12" x14ac:dyDescent="0.25">
      <c r="A15081">
        <v>65251</v>
      </c>
      <c r="B15081" s="2">
        <v>36.434469999999997</v>
      </c>
      <c r="C15081" s="3">
        <v>21833</v>
      </c>
      <c r="D15081" s="4">
        <v>27620</v>
      </c>
      <c r="E15081" t="s">
        <v>2492</v>
      </c>
      <c r="F15081" s="4" t="s">
        <v>12102</v>
      </c>
      <c r="G15081" s="5">
        <v>14472</v>
      </c>
      <c r="H15081" s="6">
        <v>0.20239080000000001</v>
      </c>
      <c r="I15081" s="7">
        <v>57.064999999999998</v>
      </c>
      <c r="J15081" s="2">
        <v>45.363599999999998</v>
      </c>
      <c r="K15081">
        <v>11</v>
      </c>
      <c r="L15081" s="2">
        <v>78.2</v>
      </c>
    </row>
    <row r="15082" spans="1:12" x14ac:dyDescent="0.25">
      <c r="A15082">
        <v>58262</v>
      </c>
      <c r="B15082" s="2">
        <v>36.430929999999996</v>
      </c>
      <c r="C15082" s="3">
        <v>118</v>
      </c>
      <c r="E15082" t="s">
        <v>10193</v>
      </c>
      <c r="F15082" s="4" t="s">
        <v>11069</v>
      </c>
      <c r="G15082" s="5">
        <v>90</v>
      </c>
      <c r="H15082" s="6">
        <v>0.13186809999999999</v>
      </c>
      <c r="I15082" s="7">
        <v>69.25</v>
      </c>
    </row>
    <row r="15083" spans="1:12" x14ac:dyDescent="0.25">
      <c r="A15083">
        <v>97117</v>
      </c>
      <c r="B15083" s="2">
        <v>36.430810000000001</v>
      </c>
      <c r="C15083" s="3">
        <v>490</v>
      </c>
      <c r="D15083" s="4">
        <v>38900</v>
      </c>
      <c r="E15083" t="s">
        <v>16206</v>
      </c>
      <c r="F15083" s="4" t="s">
        <v>16170</v>
      </c>
      <c r="G15083" s="5">
        <v>416</v>
      </c>
      <c r="H15083" s="6">
        <v>0.1610577</v>
      </c>
      <c r="I15083" s="7">
        <v>64.204999999999998</v>
      </c>
    </row>
    <row r="15084" spans="1:12" x14ac:dyDescent="0.25">
      <c r="A15084">
        <v>70519</v>
      </c>
      <c r="B15084" s="2">
        <v>36.430660000000003</v>
      </c>
      <c r="C15084" s="3">
        <v>228</v>
      </c>
      <c r="D15084" s="4">
        <v>29180</v>
      </c>
      <c r="E15084" t="s">
        <v>13003</v>
      </c>
      <c r="F15084" s="4" t="s">
        <v>12927</v>
      </c>
      <c r="G15084" s="5">
        <v>188</v>
      </c>
      <c r="H15084" s="6">
        <v>0.1058201</v>
      </c>
      <c r="I15084" s="7">
        <v>73.75</v>
      </c>
    </row>
    <row r="15085" spans="1:12" x14ac:dyDescent="0.25">
      <c r="A15085">
        <v>52031</v>
      </c>
      <c r="B15085" s="2">
        <v>36.429699999999997</v>
      </c>
      <c r="C15085" s="3">
        <v>5443</v>
      </c>
      <c r="E15085" t="s">
        <v>8019</v>
      </c>
      <c r="F15085" s="4" t="s">
        <v>9593</v>
      </c>
      <c r="G15085" s="5">
        <v>3845</v>
      </c>
      <c r="H15085" s="6">
        <v>0.17815339999999999</v>
      </c>
      <c r="I15085" s="7">
        <v>61.25</v>
      </c>
      <c r="J15085" s="2">
        <v>47.5</v>
      </c>
      <c r="K15085">
        <v>2</v>
      </c>
    </row>
    <row r="15086" spans="1:12" x14ac:dyDescent="0.25">
      <c r="A15086">
        <v>25635</v>
      </c>
      <c r="B15086" s="2">
        <v>36.428550000000001</v>
      </c>
      <c r="C15086" s="3">
        <v>1294</v>
      </c>
      <c r="D15086" s="4">
        <v>30880</v>
      </c>
      <c r="E15086" t="s">
        <v>5382</v>
      </c>
      <c r="F15086" s="4" t="s">
        <v>5144</v>
      </c>
      <c r="G15086" s="5">
        <v>919</v>
      </c>
      <c r="H15086" s="6">
        <v>0.1142546</v>
      </c>
      <c r="I15086" s="7">
        <v>72.292000000000002</v>
      </c>
    </row>
    <row r="15087" spans="1:12" x14ac:dyDescent="0.25">
      <c r="A15087">
        <v>53827</v>
      </c>
      <c r="B15087" s="2">
        <v>36.4283</v>
      </c>
      <c r="C15087" s="3">
        <v>218</v>
      </c>
      <c r="D15087" s="4">
        <v>38420</v>
      </c>
      <c r="E15087" t="s">
        <v>10139</v>
      </c>
      <c r="F15087" s="4" t="s">
        <v>10031</v>
      </c>
      <c r="G15087" s="5">
        <v>158</v>
      </c>
      <c r="H15087" s="6">
        <v>0.13836480000000001</v>
      </c>
      <c r="I15087" s="7">
        <v>68.125</v>
      </c>
    </row>
    <row r="15088" spans="1:12" x14ac:dyDescent="0.25">
      <c r="A15088">
        <v>59917</v>
      </c>
      <c r="B15088" s="2">
        <v>36.427509999999998</v>
      </c>
      <c r="C15088" s="3">
        <v>4313</v>
      </c>
      <c r="E15088" t="s">
        <v>10404</v>
      </c>
      <c r="F15088" s="4" t="s">
        <v>11278</v>
      </c>
      <c r="G15088" s="5">
        <v>3109</v>
      </c>
      <c r="H15088" s="6">
        <v>0.25048229999999999</v>
      </c>
      <c r="I15088" s="7">
        <v>48.75</v>
      </c>
    </row>
    <row r="15089" spans="1:11" x14ac:dyDescent="0.25">
      <c r="A15089">
        <v>14806</v>
      </c>
      <c r="B15089" s="2">
        <v>36.426400000000001</v>
      </c>
      <c r="C15089" s="3">
        <v>2148</v>
      </c>
      <c r="E15089" t="s">
        <v>236</v>
      </c>
      <c r="F15089" s="4" t="s">
        <v>1280</v>
      </c>
      <c r="G15089" s="5">
        <v>1518</v>
      </c>
      <c r="H15089" s="6">
        <v>0.1824769</v>
      </c>
      <c r="I15089" s="7">
        <v>60.5</v>
      </c>
    </row>
    <row r="15090" spans="1:11" x14ac:dyDescent="0.25">
      <c r="A15090">
        <v>35035</v>
      </c>
      <c r="B15090" s="2">
        <v>36.425800000000002</v>
      </c>
      <c r="C15090" s="3">
        <v>1555</v>
      </c>
      <c r="D15090" s="4">
        <v>13820</v>
      </c>
      <c r="E15090" t="s">
        <v>7036</v>
      </c>
      <c r="F15090" s="4" t="s">
        <v>7027</v>
      </c>
      <c r="G15090" s="5">
        <v>986</v>
      </c>
      <c r="H15090" s="6">
        <v>0.19776879999999999</v>
      </c>
      <c r="I15090" s="7">
        <v>57.856999999999999</v>
      </c>
    </row>
    <row r="15091" spans="1:11" x14ac:dyDescent="0.25">
      <c r="A15091">
        <v>15446</v>
      </c>
      <c r="B15091" s="2">
        <v>36.425510000000003</v>
      </c>
      <c r="C15091" s="3">
        <v>229</v>
      </c>
      <c r="D15091" s="4">
        <v>38300</v>
      </c>
      <c r="E15091" t="s">
        <v>3151</v>
      </c>
      <c r="F15091" s="4" t="s">
        <v>3003</v>
      </c>
      <c r="G15091" s="5">
        <v>229</v>
      </c>
      <c r="H15091" s="6">
        <v>0.32314409999999999</v>
      </c>
      <c r="I15091" s="7">
        <v>36.19</v>
      </c>
    </row>
    <row r="15092" spans="1:11" x14ac:dyDescent="0.25">
      <c r="A15092">
        <v>56710</v>
      </c>
      <c r="B15092" s="2">
        <v>36.425370000000001</v>
      </c>
      <c r="C15092" s="3">
        <v>623</v>
      </c>
      <c r="E15092" t="s">
        <v>10850</v>
      </c>
      <c r="F15092" s="4" t="s">
        <v>10428</v>
      </c>
      <c r="G15092" s="5">
        <v>381</v>
      </c>
      <c r="H15092" s="6">
        <v>0.18897639999999999</v>
      </c>
      <c r="I15092" s="7">
        <v>59.375</v>
      </c>
    </row>
    <row r="15093" spans="1:11" x14ac:dyDescent="0.25">
      <c r="A15093">
        <v>75604</v>
      </c>
      <c r="B15093" s="2">
        <v>36.420720000000003</v>
      </c>
      <c r="C15093" s="3">
        <v>30850</v>
      </c>
      <c r="D15093" s="4">
        <v>30980</v>
      </c>
      <c r="E15093" t="s">
        <v>11823</v>
      </c>
      <c r="F15093" s="4" t="s">
        <v>13752</v>
      </c>
      <c r="G15093" s="5">
        <v>19045</v>
      </c>
      <c r="H15093" s="6">
        <v>0.2129056</v>
      </c>
      <c r="I15093" s="7">
        <v>55.234000000000002</v>
      </c>
      <c r="J15093" s="2">
        <v>51</v>
      </c>
      <c r="K15093">
        <v>7</v>
      </c>
    </row>
    <row r="15094" spans="1:11" x14ac:dyDescent="0.25">
      <c r="A15094">
        <v>78164</v>
      </c>
      <c r="B15094" s="2">
        <v>36.415469999999999</v>
      </c>
      <c r="C15094" s="3">
        <v>4322</v>
      </c>
      <c r="E15094" t="s">
        <v>4881</v>
      </c>
      <c r="F15094" s="4" t="s">
        <v>13752</v>
      </c>
      <c r="G15094" s="5">
        <v>2891</v>
      </c>
      <c r="H15094" s="6">
        <v>0.1279834</v>
      </c>
      <c r="I15094" s="7">
        <v>69.906000000000006</v>
      </c>
      <c r="J15094" s="2">
        <v>61.5</v>
      </c>
      <c r="K15094">
        <v>2</v>
      </c>
    </row>
    <row r="15095" spans="1:11" x14ac:dyDescent="0.25">
      <c r="A15095">
        <v>98276</v>
      </c>
      <c r="B15095" s="2">
        <v>36.41469</v>
      </c>
      <c r="C15095" s="3">
        <v>625</v>
      </c>
      <c r="D15095" s="4">
        <v>13380</v>
      </c>
      <c r="E15095" t="s">
        <v>16387</v>
      </c>
      <c r="F15095" s="4" t="s">
        <v>16344</v>
      </c>
      <c r="G15095" s="5">
        <v>337</v>
      </c>
      <c r="H15095" s="6">
        <v>0.13609470000000001</v>
      </c>
      <c r="I15095" s="7">
        <v>68.5</v>
      </c>
      <c r="J15095" s="2">
        <v>51.5</v>
      </c>
      <c r="K15095">
        <v>2</v>
      </c>
    </row>
    <row r="15096" spans="1:11" x14ac:dyDescent="0.25">
      <c r="A15096">
        <v>16159</v>
      </c>
      <c r="B15096" s="2">
        <v>36.413849999999996</v>
      </c>
      <c r="C15096" s="3">
        <v>4594</v>
      </c>
      <c r="D15096" s="4">
        <v>49660</v>
      </c>
      <c r="E15096" t="s">
        <v>3434</v>
      </c>
      <c r="F15096" s="4" t="s">
        <v>3003</v>
      </c>
      <c r="G15096" s="5">
        <v>3190</v>
      </c>
      <c r="H15096" s="6">
        <v>0.18238799999999999</v>
      </c>
      <c r="I15096" s="7">
        <v>60.5</v>
      </c>
    </row>
    <row r="15097" spans="1:11" x14ac:dyDescent="0.25">
      <c r="A15097">
        <v>67511</v>
      </c>
      <c r="B15097" s="2">
        <v>36.413020000000003</v>
      </c>
      <c r="C15097" s="3">
        <v>340</v>
      </c>
      <c r="E15097" t="s">
        <v>12663</v>
      </c>
      <c r="F15097" s="4" t="s">
        <v>12494</v>
      </c>
      <c r="G15097" s="5">
        <v>284</v>
      </c>
      <c r="H15097" s="6">
        <v>0.1866197</v>
      </c>
      <c r="I15097" s="7">
        <v>59.765999999999998</v>
      </c>
      <c r="J15097" s="2">
        <v>64</v>
      </c>
      <c r="K15097">
        <v>1</v>
      </c>
    </row>
    <row r="15098" spans="1:11" x14ac:dyDescent="0.25">
      <c r="A15098">
        <v>67219</v>
      </c>
      <c r="B15098" s="2">
        <v>36.411200000000001</v>
      </c>
      <c r="C15098" s="3">
        <v>12145</v>
      </c>
      <c r="D15098" s="4">
        <v>48620</v>
      </c>
      <c r="E15098" t="s">
        <v>12626</v>
      </c>
      <c r="F15098" s="4" t="s">
        <v>12494</v>
      </c>
      <c r="G15098" s="5">
        <v>7333</v>
      </c>
      <c r="H15098" s="6">
        <v>0.2106914</v>
      </c>
      <c r="I15098" s="7">
        <v>55.603000000000002</v>
      </c>
      <c r="J15098" s="2">
        <v>56</v>
      </c>
      <c r="K15098">
        <v>1</v>
      </c>
    </row>
    <row r="15099" spans="1:11" x14ac:dyDescent="0.25">
      <c r="A15099">
        <v>64640</v>
      </c>
      <c r="B15099" s="2">
        <v>36.408920000000002</v>
      </c>
      <c r="C15099" s="3">
        <v>3125</v>
      </c>
      <c r="E15099" t="s">
        <v>7372</v>
      </c>
      <c r="F15099" s="4" t="s">
        <v>12102</v>
      </c>
      <c r="G15099" s="5">
        <v>2200</v>
      </c>
      <c r="H15099" s="6">
        <v>0.22500000000000001</v>
      </c>
      <c r="I15099" s="7">
        <v>53.125</v>
      </c>
    </row>
    <row r="15100" spans="1:11" x14ac:dyDescent="0.25">
      <c r="A15100">
        <v>20743</v>
      </c>
      <c r="B15100" s="2">
        <v>36.40222</v>
      </c>
      <c r="C15100" s="3">
        <v>38787</v>
      </c>
      <c r="D15100" s="4">
        <v>47900</v>
      </c>
      <c r="E15100" t="s">
        <v>4417</v>
      </c>
      <c r="F15100" s="4" t="s">
        <v>4361</v>
      </c>
      <c r="G15100" s="5">
        <v>25785</v>
      </c>
      <c r="H15100" s="6">
        <v>0.1450787</v>
      </c>
      <c r="I15100" s="7">
        <v>66.935000000000002</v>
      </c>
      <c r="J15100" s="2">
        <v>42.1111</v>
      </c>
      <c r="K15100">
        <v>9</v>
      </c>
    </row>
    <row r="15101" spans="1:11" x14ac:dyDescent="0.25">
      <c r="A15101">
        <v>61565</v>
      </c>
      <c r="B15101" s="2">
        <v>36.395740000000004</v>
      </c>
      <c r="C15101" s="3">
        <v>1656</v>
      </c>
      <c r="D15101" s="4">
        <v>37900</v>
      </c>
      <c r="E15101" t="s">
        <v>11776</v>
      </c>
      <c r="F15101" s="4" t="s">
        <v>11490</v>
      </c>
      <c r="G15101" s="5">
        <v>1264</v>
      </c>
      <c r="H15101" s="6">
        <v>0.13043479999999999</v>
      </c>
      <c r="I15101" s="7">
        <v>69.463999999999999</v>
      </c>
      <c r="J15101" s="2">
        <v>48.5</v>
      </c>
      <c r="K15101">
        <v>2</v>
      </c>
    </row>
    <row r="15102" spans="1:11" x14ac:dyDescent="0.25">
      <c r="A15102">
        <v>32927</v>
      </c>
      <c r="B15102" s="2">
        <v>36.391280000000002</v>
      </c>
      <c r="C15102" s="3">
        <v>24440</v>
      </c>
      <c r="D15102" s="4">
        <v>37340</v>
      </c>
      <c r="E15102" t="s">
        <v>6849</v>
      </c>
      <c r="F15102" s="4" t="s">
        <v>6689</v>
      </c>
      <c r="G15102" s="5">
        <v>17358</v>
      </c>
      <c r="H15102" s="6">
        <v>0.1778904</v>
      </c>
      <c r="I15102" s="7">
        <v>61.262999999999998</v>
      </c>
      <c r="J15102" s="2">
        <v>47.333300000000001</v>
      </c>
      <c r="K15102">
        <v>3</v>
      </c>
    </row>
    <row r="15103" spans="1:11" x14ac:dyDescent="0.25">
      <c r="A15103">
        <v>15349</v>
      </c>
      <c r="B15103" s="2">
        <v>36.386809999999997</v>
      </c>
      <c r="C15103" s="3">
        <v>1771</v>
      </c>
      <c r="E15103" t="s">
        <v>2866</v>
      </c>
      <c r="F15103" s="4" t="s">
        <v>3003</v>
      </c>
      <c r="G15103" s="5">
        <v>1351</v>
      </c>
      <c r="H15103" s="6">
        <v>0.13831360000000001</v>
      </c>
      <c r="I15103" s="7">
        <v>68.099999999999994</v>
      </c>
      <c r="J15103" s="2">
        <v>56</v>
      </c>
      <c r="K15103">
        <v>1</v>
      </c>
    </row>
    <row r="15104" spans="1:11" x14ac:dyDescent="0.25">
      <c r="A15104">
        <v>54909</v>
      </c>
      <c r="B15104" s="2">
        <v>36.386090000000003</v>
      </c>
      <c r="C15104" s="3">
        <v>2385</v>
      </c>
      <c r="D15104" s="4">
        <v>44620</v>
      </c>
      <c r="E15104" t="s">
        <v>2946</v>
      </c>
      <c r="F15104" s="4" t="s">
        <v>10031</v>
      </c>
      <c r="G15104" s="5">
        <v>1636</v>
      </c>
      <c r="H15104" s="6">
        <v>0.1802077</v>
      </c>
      <c r="I15104" s="7">
        <v>60.859000000000002</v>
      </c>
      <c r="J15104" s="2">
        <v>58</v>
      </c>
      <c r="K15104">
        <v>1</v>
      </c>
    </row>
    <row r="15105" spans="1:12" x14ac:dyDescent="0.25">
      <c r="A15105">
        <v>48162</v>
      </c>
      <c r="B15105" s="2">
        <v>36.380969999999998</v>
      </c>
      <c r="C15105" s="3">
        <v>28721</v>
      </c>
      <c r="D15105" s="4">
        <v>33780</v>
      </c>
      <c r="E15105" t="s">
        <v>639</v>
      </c>
      <c r="F15105" s="4" t="s">
        <v>9106</v>
      </c>
      <c r="G15105" s="5">
        <v>19738</v>
      </c>
      <c r="H15105" s="6">
        <v>0.18147740000000001</v>
      </c>
      <c r="I15105" s="7">
        <v>60.637</v>
      </c>
      <c r="J15105" s="2">
        <v>52.181800000000003</v>
      </c>
      <c r="K15105">
        <v>11</v>
      </c>
      <c r="L15105" s="2">
        <v>96.8</v>
      </c>
    </row>
    <row r="15106" spans="1:12" x14ac:dyDescent="0.25">
      <c r="A15106">
        <v>50597</v>
      </c>
      <c r="B15106" s="2">
        <v>36.376049999999999</v>
      </c>
      <c r="C15106" s="3">
        <v>1327</v>
      </c>
      <c r="E15106" t="s">
        <v>9762</v>
      </c>
      <c r="F15106" s="4" t="s">
        <v>9593</v>
      </c>
      <c r="G15106" s="5">
        <v>855</v>
      </c>
      <c r="H15106" s="6">
        <v>0.148538</v>
      </c>
      <c r="I15106" s="7">
        <v>66.328000000000003</v>
      </c>
      <c r="J15106" s="2">
        <v>74</v>
      </c>
      <c r="K15106">
        <v>1</v>
      </c>
    </row>
    <row r="15107" spans="1:12" x14ac:dyDescent="0.25">
      <c r="A15107">
        <v>52751</v>
      </c>
      <c r="B15107" s="2">
        <v>36.375680000000003</v>
      </c>
      <c r="C15107" s="3">
        <v>952</v>
      </c>
      <c r="D15107" s="4">
        <v>17540</v>
      </c>
      <c r="E15107" t="s">
        <v>10020</v>
      </c>
      <c r="F15107" s="4" t="s">
        <v>9593</v>
      </c>
      <c r="G15107" s="5">
        <v>649</v>
      </c>
      <c r="H15107" s="6">
        <v>0.13846149999999999</v>
      </c>
      <c r="I15107" s="7">
        <v>68.067999999999998</v>
      </c>
    </row>
    <row r="15108" spans="1:12" x14ac:dyDescent="0.25">
      <c r="A15108">
        <v>54759</v>
      </c>
      <c r="B15108" s="2">
        <v>36.375250000000001</v>
      </c>
      <c r="C15108" s="3">
        <v>1501</v>
      </c>
      <c r="E15108" t="s">
        <v>10355</v>
      </c>
      <c r="F15108" s="4" t="s">
        <v>10031</v>
      </c>
      <c r="G15108" s="5">
        <v>1156</v>
      </c>
      <c r="H15108" s="6">
        <v>0.1877163</v>
      </c>
      <c r="I15108" s="7">
        <v>59.554000000000002</v>
      </c>
    </row>
    <row r="15109" spans="1:12" x14ac:dyDescent="0.25">
      <c r="A15109">
        <v>50138</v>
      </c>
      <c r="B15109" s="2">
        <v>36.373089999999998</v>
      </c>
      <c r="C15109" s="3">
        <v>11602</v>
      </c>
      <c r="E15109" t="s">
        <v>3655</v>
      </c>
      <c r="F15109" s="4" t="s">
        <v>9593</v>
      </c>
      <c r="G15109" s="5">
        <v>7869</v>
      </c>
      <c r="H15109" s="6">
        <v>0.1613723</v>
      </c>
      <c r="I15109" s="7">
        <v>64.105000000000004</v>
      </c>
      <c r="J15109" s="2">
        <v>54.875</v>
      </c>
      <c r="K15109">
        <v>8</v>
      </c>
    </row>
    <row r="15110" spans="1:12" x14ac:dyDescent="0.25">
      <c r="A15110">
        <v>33615</v>
      </c>
      <c r="B15110" s="2">
        <v>36.36345</v>
      </c>
      <c r="C15110" s="3">
        <v>46787</v>
      </c>
      <c r="D15110" s="4">
        <v>45300</v>
      </c>
      <c r="E15110" t="s">
        <v>6919</v>
      </c>
      <c r="F15110" s="4" t="s">
        <v>6689</v>
      </c>
      <c r="G15110" s="5">
        <v>32419</v>
      </c>
      <c r="H15110" s="6">
        <v>0.22190009999999999</v>
      </c>
      <c r="I15110" s="7">
        <v>53.645000000000003</v>
      </c>
      <c r="J15110" s="2">
        <v>33.8889</v>
      </c>
      <c r="K15110">
        <v>9</v>
      </c>
    </row>
    <row r="15111" spans="1:12" x14ac:dyDescent="0.25">
      <c r="A15111">
        <v>45881</v>
      </c>
      <c r="B15111" s="2">
        <v>36.355429999999998</v>
      </c>
      <c r="C15111" s="3">
        <v>1544</v>
      </c>
      <c r="D15111" s="4">
        <v>22300</v>
      </c>
      <c r="E15111" t="s">
        <v>8790</v>
      </c>
      <c r="F15111" s="4" t="s">
        <v>8295</v>
      </c>
      <c r="G15111" s="5">
        <v>1072</v>
      </c>
      <c r="H15111" s="6">
        <v>0.1854613</v>
      </c>
      <c r="I15111" s="7">
        <v>59.938000000000002</v>
      </c>
      <c r="J15111" s="2">
        <v>45</v>
      </c>
      <c r="K15111">
        <v>2</v>
      </c>
    </row>
    <row r="15112" spans="1:12" x14ac:dyDescent="0.25">
      <c r="A15112">
        <v>14481</v>
      </c>
      <c r="B15112" s="2">
        <v>36.354840000000003</v>
      </c>
      <c r="C15112" s="3">
        <v>1865</v>
      </c>
      <c r="D15112" s="4">
        <v>40380</v>
      </c>
      <c r="E15112" t="s">
        <v>177</v>
      </c>
      <c r="F15112" s="4" t="s">
        <v>1280</v>
      </c>
      <c r="G15112" s="5">
        <v>1417</v>
      </c>
      <c r="H15112" s="6">
        <v>0.1403385</v>
      </c>
      <c r="I15112" s="7">
        <v>67.733999999999995</v>
      </c>
      <c r="J15112" s="2">
        <v>45</v>
      </c>
      <c r="K15112">
        <v>1</v>
      </c>
    </row>
    <row r="15113" spans="1:12" x14ac:dyDescent="0.25">
      <c r="A15113">
        <v>46303</v>
      </c>
      <c r="B15113" s="2">
        <v>36.352409999999999</v>
      </c>
      <c r="C15113" s="3">
        <v>13996</v>
      </c>
      <c r="D15113" s="4">
        <v>16980</v>
      </c>
      <c r="E15113" t="s">
        <v>8841</v>
      </c>
      <c r="F15113" s="4" t="s">
        <v>8800</v>
      </c>
      <c r="G15113" s="5">
        <v>8737</v>
      </c>
      <c r="H15113" s="6">
        <v>0.14581659999999999</v>
      </c>
      <c r="I15113" s="7">
        <v>66.787000000000006</v>
      </c>
      <c r="J15113" s="2">
        <v>57</v>
      </c>
      <c r="K15113">
        <v>5</v>
      </c>
    </row>
    <row r="15114" spans="1:12" x14ac:dyDescent="0.25">
      <c r="A15114">
        <v>7093</v>
      </c>
      <c r="B15114" s="2">
        <v>36.339680000000001</v>
      </c>
      <c r="C15114" s="3">
        <v>62908</v>
      </c>
      <c r="D15114" s="4">
        <v>35620</v>
      </c>
      <c r="E15114" t="s">
        <v>1401</v>
      </c>
      <c r="F15114" s="4" t="s">
        <v>1341</v>
      </c>
      <c r="G15114" s="5">
        <v>44462</v>
      </c>
      <c r="H15114" s="6">
        <v>0.2539247</v>
      </c>
      <c r="I15114" s="7">
        <v>48.1</v>
      </c>
      <c r="J15114" s="2">
        <v>38.363599999999998</v>
      </c>
      <c r="K15114">
        <v>11</v>
      </c>
      <c r="L15114" s="2">
        <v>41.7</v>
      </c>
    </row>
    <row r="15115" spans="1:12" x14ac:dyDescent="0.25">
      <c r="A15115">
        <v>2780</v>
      </c>
      <c r="B15115" s="2">
        <v>36.32076</v>
      </c>
      <c r="C15115" s="3">
        <v>49456</v>
      </c>
      <c r="D15115" s="4">
        <v>39300</v>
      </c>
      <c r="E15115" t="s">
        <v>462</v>
      </c>
      <c r="F15115" s="4" t="s">
        <v>21</v>
      </c>
      <c r="G15115" s="5">
        <v>34590</v>
      </c>
      <c r="H15115" s="6">
        <v>0.17761850000000001</v>
      </c>
      <c r="I15115" s="7">
        <v>61.286000000000001</v>
      </c>
      <c r="J15115" s="2">
        <v>48.8</v>
      </c>
      <c r="K15115">
        <v>10</v>
      </c>
      <c r="L15115" s="2">
        <v>90.5</v>
      </c>
    </row>
    <row r="15116" spans="1:12" x14ac:dyDescent="0.25">
      <c r="A15116">
        <v>38390</v>
      </c>
      <c r="B15116" s="2">
        <v>36.31232</v>
      </c>
      <c r="C15116" s="3">
        <v>953</v>
      </c>
      <c r="E15116" t="s">
        <v>7583</v>
      </c>
      <c r="F15116" s="4" t="s">
        <v>7348</v>
      </c>
      <c r="G15116" s="5">
        <v>635</v>
      </c>
      <c r="H15116" s="6">
        <v>0.1572327</v>
      </c>
      <c r="I15116" s="7">
        <v>64.808000000000007</v>
      </c>
    </row>
    <row r="15117" spans="1:12" x14ac:dyDescent="0.25">
      <c r="A15117">
        <v>84311</v>
      </c>
      <c r="B15117" s="2">
        <v>36.312049999999999</v>
      </c>
      <c r="C15117" s="3">
        <v>855</v>
      </c>
      <c r="D15117" s="4">
        <v>36260</v>
      </c>
      <c r="E15117" t="s">
        <v>14895</v>
      </c>
      <c r="F15117" s="4" t="s">
        <v>14851</v>
      </c>
      <c r="G15117" s="5">
        <v>512</v>
      </c>
      <c r="H15117" s="6">
        <v>0.15429689999999999</v>
      </c>
      <c r="I15117" s="7">
        <v>65.313000000000002</v>
      </c>
      <c r="J15117" s="2">
        <v>51</v>
      </c>
      <c r="K15117">
        <v>2</v>
      </c>
    </row>
    <row r="15118" spans="1:12" x14ac:dyDescent="0.25">
      <c r="A15118">
        <v>4048</v>
      </c>
      <c r="B15118" s="2">
        <v>36.311489999999999</v>
      </c>
      <c r="C15118" s="3">
        <v>3000</v>
      </c>
      <c r="D15118" s="4">
        <v>38860</v>
      </c>
      <c r="E15118" t="s">
        <v>735</v>
      </c>
      <c r="F15118" s="4" t="s">
        <v>701</v>
      </c>
      <c r="G15118" s="5">
        <v>1825</v>
      </c>
      <c r="H15118" s="6">
        <v>0.21698629999999999</v>
      </c>
      <c r="I15118" s="7">
        <v>54.478999999999999</v>
      </c>
      <c r="J15118" s="2">
        <v>39</v>
      </c>
      <c r="K15118">
        <v>1</v>
      </c>
    </row>
    <row r="15119" spans="1:12" x14ac:dyDescent="0.25">
      <c r="A15119">
        <v>51449</v>
      </c>
      <c r="B15119" s="2">
        <v>36.310690000000001</v>
      </c>
      <c r="C15119" s="3">
        <v>2089</v>
      </c>
      <c r="E15119" t="s">
        <v>3509</v>
      </c>
      <c r="F15119" s="4" t="s">
        <v>9593</v>
      </c>
      <c r="G15119" s="5">
        <v>1516</v>
      </c>
      <c r="H15119" s="6">
        <v>0.16875409999999999</v>
      </c>
      <c r="I15119" s="7">
        <v>62.813000000000002</v>
      </c>
    </row>
    <row r="15120" spans="1:12" x14ac:dyDescent="0.25">
      <c r="A15120">
        <v>64040</v>
      </c>
      <c r="B15120" s="2">
        <v>36.3093</v>
      </c>
      <c r="C15120" s="3">
        <v>6415</v>
      </c>
      <c r="D15120" s="4">
        <v>47660</v>
      </c>
      <c r="E15120" t="s">
        <v>173</v>
      </c>
      <c r="F15120" s="4" t="s">
        <v>12102</v>
      </c>
      <c r="G15120" s="5">
        <v>4298</v>
      </c>
      <c r="H15120" s="6">
        <v>0.17515700000000001</v>
      </c>
      <c r="I15120" s="7">
        <v>61.704999999999998</v>
      </c>
      <c r="J15120" s="2">
        <v>42</v>
      </c>
      <c r="K15120">
        <v>1</v>
      </c>
    </row>
    <row r="15121" spans="1:12" x14ac:dyDescent="0.25">
      <c r="A15121">
        <v>67547</v>
      </c>
      <c r="B15121" s="2">
        <v>36.307980000000001</v>
      </c>
      <c r="C15121" s="3">
        <v>1682</v>
      </c>
      <c r="E15121" t="s">
        <v>12672</v>
      </c>
      <c r="F15121" s="4" t="s">
        <v>12494</v>
      </c>
      <c r="G15121" s="5">
        <v>1194</v>
      </c>
      <c r="H15121" s="6">
        <v>0.1691792</v>
      </c>
      <c r="I15121" s="7">
        <v>62.738</v>
      </c>
    </row>
    <row r="15122" spans="1:12" x14ac:dyDescent="0.25">
      <c r="A15122">
        <v>42049</v>
      </c>
      <c r="B15122" s="2">
        <v>36.307380000000002</v>
      </c>
      <c r="C15122" s="3">
        <v>1965</v>
      </c>
      <c r="D15122" s="4">
        <v>34660</v>
      </c>
      <c r="E15122" t="s">
        <v>8180</v>
      </c>
      <c r="F15122" s="4" t="s">
        <v>7883</v>
      </c>
      <c r="G15122" s="5">
        <v>1320</v>
      </c>
      <c r="H15122" s="6">
        <v>0.244697</v>
      </c>
      <c r="I15122" s="7">
        <v>49.688000000000002</v>
      </c>
    </row>
    <row r="15123" spans="1:12" x14ac:dyDescent="0.25">
      <c r="A15123">
        <v>90242</v>
      </c>
      <c r="B15123" s="2">
        <v>36.300789999999999</v>
      </c>
      <c r="C15123" s="3">
        <v>43199</v>
      </c>
      <c r="D15123" s="4">
        <v>31080</v>
      </c>
      <c r="E15123" t="s">
        <v>14733</v>
      </c>
      <c r="F15123" s="4" t="s">
        <v>15368</v>
      </c>
      <c r="G15123" s="5">
        <v>26215</v>
      </c>
      <c r="H15123" s="6">
        <v>0.18760250000000001</v>
      </c>
      <c r="I15123" s="7">
        <v>59.552</v>
      </c>
      <c r="J15123" s="2">
        <v>38.7333</v>
      </c>
      <c r="K15123">
        <v>15</v>
      </c>
      <c r="L15123" s="2">
        <v>43.6</v>
      </c>
    </row>
    <row r="15124" spans="1:12" x14ac:dyDescent="0.25">
      <c r="A15124">
        <v>61741</v>
      </c>
      <c r="B15124" s="2">
        <v>36.294260000000001</v>
      </c>
      <c r="C15124" s="3">
        <v>1743</v>
      </c>
      <c r="D15124" s="4">
        <v>38700</v>
      </c>
      <c r="E15124" t="s">
        <v>11795</v>
      </c>
      <c r="F15124" s="4" t="s">
        <v>11490</v>
      </c>
      <c r="G15124" s="5">
        <v>1072</v>
      </c>
      <c r="H15124" s="6">
        <v>0.1295433</v>
      </c>
      <c r="I15124" s="7">
        <v>69.582999999999998</v>
      </c>
      <c r="J15124" s="2">
        <v>33</v>
      </c>
      <c r="K15124">
        <v>1</v>
      </c>
    </row>
    <row r="15125" spans="1:12" x14ac:dyDescent="0.25">
      <c r="A15125">
        <v>56311</v>
      </c>
      <c r="B15125" s="2">
        <v>36.293869999999998</v>
      </c>
      <c r="C15125" s="3">
        <v>712</v>
      </c>
      <c r="E15125" t="s">
        <v>10705</v>
      </c>
      <c r="F15125" s="4" t="s">
        <v>10428</v>
      </c>
      <c r="G15125" s="5">
        <v>546</v>
      </c>
      <c r="H15125" s="6">
        <v>0.1849817</v>
      </c>
      <c r="I15125" s="7">
        <v>60</v>
      </c>
      <c r="J15125" s="2">
        <v>68</v>
      </c>
      <c r="K15125">
        <v>1</v>
      </c>
    </row>
    <row r="15126" spans="1:12" x14ac:dyDescent="0.25">
      <c r="A15126">
        <v>25405</v>
      </c>
      <c r="B15126" s="2">
        <v>36.291739999999997</v>
      </c>
      <c r="C15126" s="3">
        <v>12350</v>
      </c>
      <c r="D15126" s="4">
        <v>25180</v>
      </c>
      <c r="E15126" t="s">
        <v>2596</v>
      </c>
      <c r="F15126" s="4" t="s">
        <v>5144</v>
      </c>
      <c r="G15126" s="5">
        <v>8375</v>
      </c>
      <c r="H15126" s="6">
        <v>0.18937309999999999</v>
      </c>
      <c r="I15126" s="7">
        <v>59.241</v>
      </c>
      <c r="J15126" s="2">
        <v>58</v>
      </c>
      <c r="K15126">
        <v>1</v>
      </c>
    </row>
    <row r="15127" spans="1:12" x14ac:dyDescent="0.25">
      <c r="A15127">
        <v>56713</v>
      </c>
      <c r="B15127" s="2">
        <v>36.289560000000002</v>
      </c>
      <c r="C15127" s="3">
        <v>893</v>
      </c>
      <c r="E15127" t="s">
        <v>2363</v>
      </c>
      <c r="F15127" s="4" t="s">
        <v>10428</v>
      </c>
      <c r="G15127" s="5">
        <v>698</v>
      </c>
      <c r="H15127" s="6">
        <v>0.17191980000000001</v>
      </c>
      <c r="I15127" s="7">
        <v>62.25</v>
      </c>
      <c r="J15127" s="2">
        <v>55</v>
      </c>
      <c r="K15127">
        <v>1</v>
      </c>
    </row>
    <row r="15128" spans="1:12" x14ac:dyDescent="0.25">
      <c r="A15128">
        <v>68015</v>
      </c>
      <c r="B15128" s="2">
        <v>36.289200000000001</v>
      </c>
      <c r="C15128" s="3">
        <v>1182</v>
      </c>
      <c r="D15128" s="4">
        <v>36540</v>
      </c>
      <c r="E15128" t="s">
        <v>12740</v>
      </c>
      <c r="F15128" s="4" t="s">
        <v>12738</v>
      </c>
      <c r="G15128" s="5">
        <v>827</v>
      </c>
      <c r="H15128" s="6">
        <v>0.15961310000000001</v>
      </c>
      <c r="I15128" s="7">
        <v>64.375</v>
      </c>
      <c r="J15128" s="2">
        <v>43</v>
      </c>
      <c r="K15128">
        <v>1</v>
      </c>
    </row>
    <row r="15129" spans="1:12" x14ac:dyDescent="0.25">
      <c r="A15129">
        <v>84737</v>
      </c>
      <c r="B15129" s="2">
        <v>36.286639999999998</v>
      </c>
      <c r="C15129" s="3">
        <v>15713</v>
      </c>
      <c r="D15129" s="4">
        <v>41100</v>
      </c>
      <c r="E15129" t="s">
        <v>5356</v>
      </c>
      <c r="F15129" s="4" t="s">
        <v>14851</v>
      </c>
      <c r="G15129" s="5">
        <v>9857</v>
      </c>
      <c r="H15129" s="6">
        <v>0.228241</v>
      </c>
      <c r="I15129" s="7">
        <v>52.51</v>
      </c>
      <c r="J15129" s="2">
        <v>46.75</v>
      </c>
      <c r="K15129">
        <v>4</v>
      </c>
    </row>
    <row r="15130" spans="1:12" x14ac:dyDescent="0.25">
      <c r="A15130">
        <v>31709</v>
      </c>
      <c r="B15130" s="2">
        <v>36.282020000000003</v>
      </c>
      <c r="C15130" s="3">
        <v>16038</v>
      </c>
      <c r="D15130" s="4">
        <v>11140</v>
      </c>
      <c r="E15130" t="s">
        <v>6645</v>
      </c>
      <c r="F15130" s="4" t="s">
        <v>6363</v>
      </c>
      <c r="G15130" s="5">
        <v>9439</v>
      </c>
      <c r="H15130" s="6">
        <v>0.25903169999999998</v>
      </c>
      <c r="I15130" s="7">
        <v>47.180999999999997</v>
      </c>
      <c r="J15130" s="2">
        <v>51</v>
      </c>
      <c r="K15130">
        <v>1</v>
      </c>
    </row>
    <row r="15131" spans="1:12" x14ac:dyDescent="0.25">
      <c r="A15131">
        <v>56763</v>
      </c>
      <c r="B15131" s="2">
        <v>36.278950000000002</v>
      </c>
      <c r="C15131" s="3">
        <v>5341</v>
      </c>
      <c r="E15131" t="s">
        <v>10875</v>
      </c>
      <c r="F15131" s="4" t="s">
        <v>10428</v>
      </c>
      <c r="G15131" s="5">
        <v>3405</v>
      </c>
      <c r="H15131" s="6">
        <v>0.18144450000000001</v>
      </c>
      <c r="I15131" s="7">
        <v>60.587000000000003</v>
      </c>
    </row>
    <row r="15132" spans="1:12" x14ac:dyDescent="0.25">
      <c r="A15132">
        <v>42724</v>
      </c>
      <c r="B15132" s="2">
        <v>36.277479999999997</v>
      </c>
      <c r="C15132" s="3">
        <v>4125</v>
      </c>
      <c r="D15132" s="4">
        <v>21060</v>
      </c>
      <c r="E15132" t="s">
        <v>8282</v>
      </c>
      <c r="F15132" s="4" t="s">
        <v>7883</v>
      </c>
      <c r="G15132" s="5">
        <v>2701</v>
      </c>
      <c r="H15132" s="6">
        <v>0.19430049999999999</v>
      </c>
      <c r="I15132" s="7">
        <v>58.365000000000002</v>
      </c>
    </row>
    <row r="15133" spans="1:12" x14ac:dyDescent="0.25">
      <c r="A15133">
        <v>17365</v>
      </c>
      <c r="B15133" s="2">
        <v>36.276429999999998</v>
      </c>
      <c r="C15133" s="3">
        <v>2081</v>
      </c>
      <c r="D15133" s="4">
        <v>49620</v>
      </c>
      <c r="E15133" t="s">
        <v>2998</v>
      </c>
      <c r="F15133" s="4" t="s">
        <v>3003</v>
      </c>
      <c r="G15133" s="5">
        <v>1713</v>
      </c>
      <c r="H15133" s="6">
        <v>0.13134850000000001</v>
      </c>
      <c r="I15133" s="7">
        <v>69.236000000000004</v>
      </c>
      <c r="J15133" s="2">
        <v>62</v>
      </c>
      <c r="K15133">
        <v>2</v>
      </c>
    </row>
    <row r="15134" spans="1:12" x14ac:dyDescent="0.25">
      <c r="A15134">
        <v>4654</v>
      </c>
      <c r="B15134" s="2">
        <v>36.275489999999998</v>
      </c>
      <c r="C15134" s="3">
        <v>3279</v>
      </c>
      <c r="E15134" t="s">
        <v>915</v>
      </c>
      <c r="F15134" s="4" t="s">
        <v>701</v>
      </c>
      <c r="G15134" s="5">
        <v>2204</v>
      </c>
      <c r="H15134" s="6">
        <v>0.25306119999999999</v>
      </c>
      <c r="I15134" s="7">
        <v>48.201000000000001</v>
      </c>
      <c r="J15134" s="2">
        <v>38.5</v>
      </c>
      <c r="K15134">
        <v>2</v>
      </c>
    </row>
    <row r="15135" spans="1:12" x14ac:dyDescent="0.25">
      <c r="A15135">
        <v>64019</v>
      </c>
      <c r="B15135" s="2">
        <v>36.274590000000003</v>
      </c>
      <c r="C15135" s="3">
        <v>2246</v>
      </c>
      <c r="D15135" s="4">
        <v>47660</v>
      </c>
      <c r="E15135" t="s">
        <v>12243</v>
      </c>
      <c r="F15135" s="4" t="s">
        <v>12102</v>
      </c>
      <c r="G15135" s="5">
        <v>1542</v>
      </c>
      <c r="H15135" s="6">
        <v>0.1827608</v>
      </c>
      <c r="I15135" s="7">
        <v>60.347000000000001</v>
      </c>
    </row>
    <row r="15136" spans="1:12" x14ac:dyDescent="0.25">
      <c r="A15136">
        <v>49871</v>
      </c>
      <c r="B15136" s="2">
        <v>36.27413</v>
      </c>
      <c r="C15136" s="3">
        <v>579</v>
      </c>
      <c r="D15136" s="4">
        <v>32100</v>
      </c>
      <c r="E15136" t="s">
        <v>54</v>
      </c>
      <c r="F15136" s="4" t="s">
        <v>9106</v>
      </c>
      <c r="G15136" s="5">
        <v>393</v>
      </c>
      <c r="H15136" s="6">
        <v>0.25380710000000001</v>
      </c>
      <c r="I15136" s="7">
        <v>48.067999999999998</v>
      </c>
    </row>
    <row r="15137" spans="1:12" x14ac:dyDescent="0.25">
      <c r="A15137">
        <v>23303</v>
      </c>
      <c r="B15137" s="2">
        <v>36.273800000000001</v>
      </c>
      <c r="C15137" s="3">
        <v>1134</v>
      </c>
      <c r="E15137" t="s">
        <v>3409</v>
      </c>
      <c r="F15137" s="4" t="s">
        <v>4335</v>
      </c>
      <c r="G15137" s="5">
        <v>990</v>
      </c>
      <c r="H15137" s="6">
        <v>0.24646460000000001</v>
      </c>
      <c r="I15137" s="7">
        <v>49.332000000000001</v>
      </c>
      <c r="J15137" s="2">
        <v>52</v>
      </c>
      <c r="K15137">
        <v>1</v>
      </c>
    </row>
    <row r="15138" spans="1:12" x14ac:dyDescent="0.25">
      <c r="A15138">
        <v>62286</v>
      </c>
      <c r="B15138" s="2">
        <v>36.272489999999998</v>
      </c>
      <c r="C15138" s="3">
        <v>6077</v>
      </c>
      <c r="E15138" t="s">
        <v>1545</v>
      </c>
      <c r="F15138" s="4" t="s">
        <v>11490</v>
      </c>
      <c r="G15138" s="5">
        <v>4492</v>
      </c>
      <c r="H15138" s="6">
        <v>0.1716385</v>
      </c>
      <c r="I15138" s="7">
        <v>62.256999999999998</v>
      </c>
      <c r="J15138" s="2">
        <v>74</v>
      </c>
      <c r="K15138">
        <v>2</v>
      </c>
    </row>
    <row r="15139" spans="1:12" x14ac:dyDescent="0.25">
      <c r="A15139">
        <v>61362</v>
      </c>
      <c r="B15139" s="2">
        <v>36.27046</v>
      </c>
      <c r="C15139" s="3">
        <v>5675</v>
      </c>
      <c r="D15139" s="4">
        <v>36860</v>
      </c>
      <c r="E15139" t="s">
        <v>1878</v>
      </c>
      <c r="F15139" s="4" t="s">
        <v>11490</v>
      </c>
      <c r="G15139" s="5">
        <v>3982</v>
      </c>
      <c r="H15139" s="6">
        <v>0.1767956</v>
      </c>
      <c r="I15139" s="7">
        <v>61.362000000000002</v>
      </c>
      <c r="J15139" s="2">
        <v>51</v>
      </c>
      <c r="K15139">
        <v>2</v>
      </c>
    </row>
    <row r="15140" spans="1:12" x14ac:dyDescent="0.25">
      <c r="A15140">
        <v>33948</v>
      </c>
      <c r="B15140" s="2">
        <v>36.266620000000003</v>
      </c>
      <c r="C15140" s="3">
        <v>15456</v>
      </c>
      <c r="D15140" s="4">
        <v>39460</v>
      </c>
      <c r="E15140" t="s">
        <v>6961</v>
      </c>
      <c r="F15140" s="4" t="s">
        <v>6689</v>
      </c>
      <c r="G15140" s="5">
        <v>12045</v>
      </c>
      <c r="H15140" s="6">
        <v>0.21915989999999999</v>
      </c>
      <c r="I15140" s="7">
        <v>54.036999999999999</v>
      </c>
      <c r="J15140" s="2">
        <v>52</v>
      </c>
      <c r="K15140">
        <v>1</v>
      </c>
    </row>
    <row r="15141" spans="1:12" x14ac:dyDescent="0.25">
      <c r="A15141">
        <v>95827</v>
      </c>
      <c r="B15141" s="2">
        <v>36.2605</v>
      </c>
      <c r="C15141" s="3">
        <v>20294</v>
      </c>
      <c r="D15141" s="4">
        <v>40900</v>
      </c>
      <c r="E15141" t="s">
        <v>3933</v>
      </c>
      <c r="F15141" s="4" t="s">
        <v>15368</v>
      </c>
      <c r="G15141" s="5">
        <v>13560</v>
      </c>
      <c r="H15141" s="6">
        <v>0.23302120000000001</v>
      </c>
      <c r="I15141" s="7">
        <v>51.640999999999998</v>
      </c>
      <c r="J15141" s="2">
        <v>34</v>
      </c>
      <c r="K15141">
        <v>3</v>
      </c>
    </row>
    <row r="15142" spans="1:12" x14ac:dyDescent="0.25">
      <c r="A15142">
        <v>44064</v>
      </c>
      <c r="B15142" s="2">
        <v>36.256979999999999</v>
      </c>
      <c r="C15142" s="3">
        <v>1717</v>
      </c>
      <c r="D15142" s="4">
        <v>17460</v>
      </c>
      <c r="E15142" t="s">
        <v>1371</v>
      </c>
      <c r="F15142" s="4" t="s">
        <v>8295</v>
      </c>
      <c r="G15142" s="5">
        <v>1151</v>
      </c>
      <c r="H15142" s="6">
        <v>0.1111111</v>
      </c>
      <c r="I15142" s="7">
        <v>72.7</v>
      </c>
      <c r="J15142" s="2">
        <v>42</v>
      </c>
      <c r="K15142">
        <v>2</v>
      </c>
    </row>
    <row r="15143" spans="1:12" x14ac:dyDescent="0.25">
      <c r="A15143">
        <v>13076</v>
      </c>
      <c r="B15143" s="2">
        <v>36.256309999999999</v>
      </c>
      <c r="C15143" s="3">
        <v>2450</v>
      </c>
      <c r="D15143" s="4">
        <v>45060</v>
      </c>
      <c r="E15143" t="s">
        <v>2495</v>
      </c>
      <c r="F15143" s="4" t="s">
        <v>1280</v>
      </c>
      <c r="G15143" s="5">
        <v>1648</v>
      </c>
      <c r="H15143" s="6">
        <v>0.1359223</v>
      </c>
      <c r="I15143" s="7">
        <v>68.409000000000006</v>
      </c>
      <c r="J15143" s="2">
        <v>45</v>
      </c>
      <c r="K15143">
        <v>1</v>
      </c>
    </row>
    <row r="15144" spans="1:12" x14ac:dyDescent="0.25">
      <c r="A15144">
        <v>4416</v>
      </c>
      <c r="B15144" s="2">
        <v>36.254939999999998</v>
      </c>
      <c r="C15144" s="3">
        <v>5506</v>
      </c>
      <c r="E15144" t="s">
        <v>821</v>
      </c>
      <c r="F15144" s="4" t="s">
        <v>701</v>
      </c>
      <c r="G15144" s="5">
        <v>4041</v>
      </c>
      <c r="H15144" s="6">
        <v>0.22315689999999999</v>
      </c>
      <c r="I15144" s="7">
        <v>53.332999999999998</v>
      </c>
      <c r="J15144" s="2">
        <v>61</v>
      </c>
      <c r="K15144">
        <v>2</v>
      </c>
    </row>
    <row r="15145" spans="1:12" x14ac:dyDescent="0.25">
      <c r="A15145">
        <v>59929</v>
      </c>
      <c r="B15145" s="2">
        <v>36.253929999999997</v>
      </c>
      <c r="C15145" s="3">
        <v>293</v>
      </c>
      <c r="E15145" t="s">
        <v>1160</v>
      </c>
      <c r="F15145" s="4" t="s">
        <v>11278</v>
      </c>
      <c r="G15145" s="5">
        <v>182</v>
      </c>
      <c r="H15145" s="6">
        <v>0.26775959999999999</v>
      </c>
      <c r="I15145" s="7">
        <v>45.625</v>
      </c>
    </row>
    <row r="15146" spans="1:12" x14ac:dyDescent="0.25">
      <c r="A15146">
        <v>80742</v>
      </c>
      <c r="B15146" s="2">
        <v>36.25385</v>
      </c>
      <c r="C15146" s="3">
        <v>277</v>
      </c>
      <c r="D15146" s="4">
        <v>24540</v>
      </c>
      <c r="E15146" t="s">
        <v>14540</v>
      </c>
      <c r="F15146" s="4" t="s">
        <v>14477</v>
      </c>
      <c r="G15146" s="5">
        <v>173</v>
      </c>
      <c r="H15146" s="6">
        <v>0.1954023</v>
      </c>
      <c r="I15146" s="7">
        <v>58.125</v>
      </c>
    </row>
    <row r="15147" spans="1:12" x14ac:dyDescent="0.25">
      <c r="A15147">
        <v>67450</v>
      </c>
      <c r="B15147" s="2">
        <v>36.253729999999997</v>
      </c>
      <c r="C15147" s="3">
        <v>449</v>
      </c>
      <c r="E15147" t="s">
        <v>12649</v>
      </c>
      <c r="F15147" s="4" t="s">
        <v>12494</v>
      </c>
      <c r="G15147" s="5">
        <v>354</v>
      </c>
      <c r="H15147" s="6">
        <v>0.2062147</v>
      </c>
      <c r="I15147" s="7">
        <v>56.25</v>
      </c>
    </row>
    <row r="15148" spans="1:12" x14ac:dyDescent="0.25">
      <c r="A15148">
        <v>71753</v>
      </c>
      <c r="B15148" s="2">
        <v>36.251139999999999</v>
      </c>
      <c r="C15148" s="3">
        <v>17593</v>
      </c>
      <c r="D15148" s="4">
        <v>31620</v>
      </c>
      <c r="E15148" t="s">
        <v>1605</v>
      </c>
      <c r="F15148" s="4" t="s">
        <v>13183</v>
      </c>
      <c r="G15148" s="5">
        <v>10446</v>
      </c>
      <c r="H15148" s="6">
        <v>0.23288980000000001</v>
      </c>
      <c r="I15148" s="7">
        <v>51.64</v>
      </c>
      <c r="J15148" s="2">
        <v>53.4</v>
      </c>
      <c r="K15148">
        <v>5</v>
      </c>
    </row>
    <row r="15149" spans="1:12" x14ac:dyDescent="0.25">
      <c r="A15149">
        <v>14225</v>
      </c>
      <c r="B15149" s="2">
        <v>36.24297</v>
      </c>
      <c r="C15149" s="3">
        <v>33228</v>
      </c>
      <c r="D15149" s="4">
        <v>15380</v>
      </c>
      <c r="E15149" t="s">
        <v>2831</v>
      </c>
      <c r="F15149" s="4" t="s">
        <v>1280</v>
      </c>
      <c r="G15149" s="5">
        <v>23688</v>
      </c>
      <c r="H15149" s="6">
        <v>0.21254590000000001</v>
      </c>
      <c r="I15149" s="7">
        <v>55.151000000000003</v>
      </c>
      <c r="J15149" s="2">
        <v>35.466700000000003</v>
      </c>
      <c r="K15149">
        <v>15</v>
      </c>
      <c r="L15149" s="2">
        <v>25.9</v>
      </c>
    </row>
    <row r="15150" spans="1:12" x14ac:dyDescent="0.25">
      <c r="A15150">
        <v>76238</v>
      </c>
      <c r="B15150" s="2">
        <v>36.237220000000001</v>
      </c>
      <c r="C15150" s="3">
        <v>490</v>
      </c>
      <c r="D15150" s="4">
        <v>23620</v>
      </c>
      <c r="E15150" t="s">
        <v>13907</v>
      </c>
      <c r="F15150" s="4" t="s">
        <v>13752</v>
      </c>
      <c r="G15150" s="5">
        <v>319</v>
      </c>
      <c r="H15150" s="6">
        <v>0.17241380000000001</v>
      </c>
      <c r="I15150" s="7">
        <v>62.082999999999998</v>
      </c>
    </row>
    <row r="15151" spans="1:12" x14ac:dyDescent="0.25">
      <c r="A15151">
        <v>21734</v>
      </c>
      <c r="B15151" s="2">
        <v>36.237020000000001</v>
      </c>
      <c r="C15151" s="3">
        <v>805</v>
      </c>
      <c r="D15151" s="4">
        <v>25180</v>
      </c>
      <c r="E15151" t="s">
        <v>4589</v>
      </c>
      <c r="F15151" s="4" t="s">
        <v>4361</v>
      </c>
      <c r="G15151" s="5">
        <v>537</v>
      </c>
      <c r="H15151" s="6">
        <v>0.133829</v>
      </c>
      <c r="I15151" s="7">
        <v>68.75</v>
      </c>
    </row>
    <row r="15152" spans="1:12" x14ac:dyDescent="0.25">
      <c r="A15152">
        <v>53922</v>
      </c>
      <c r="B15152" s="2">
        <v>36.236739999999998</v>
      </c>
      <c r="C15152" s="3">
        <v>958</v>
      </c>
      <c r="D15152" s="4">
        <v>13180</v>
      </c>
      <c r="E15152" t="s">
        <v>10142</v>
      </c>
      <c r="F15152" s="4" t="s">
        <v>10031</v>
      </c>
      <c r="G15152" s="5">
        <v>642</v>
      </c>
      <c r="H15152" s="6">
        <v>0.1292835</v>
      </c>
      <c r="I15152" s="7">
        <v>69.531000000000006</v>
      </c>
    </row>
    <row r="15153" spans="1:12" x14ac:dyDescent="0.25">
      <c r="A15153">
        <v>33177</v>
      </c>
      <c r="B15153" s="2">
        <v>36.227359999999997</v>
      </c>
      <c r="C15153" s="3">
        <v>56736</v>
      </c>
      <c r="D15153" s="4">
        <v>33100</v>
      </c>
      <c r="E15153" t="s">
        <v>5277</v>
      </c>
      <c r="F15153" s="4" t="s">
        <v>6689</v>
      </c>
      <c r="G15153" s="5">
        <v>38541</v>
      </c>
      <c r="H15153" s="6">
        <v>0.2024338</v>
      </c>
      <c r="I15153" s="7">
        <v>56.89</v>
      </c>
      <c r="J15153" s="2">
        <v>6</v>
      </c>
      <c r="K15153">
        <v>1</v>
      </c>
    </row>
    <row r="15154" spans="1:12" x14ac:dyDescent="0.25">
      <c r="A15154">
        <v>17240</v>
      </c>
      <c r="B15154" s="2">
        <v>36.217649999999999</v>
      </c>
      <c r="C15154" s="3">
        <v>3184</v>
      </c>
      <c r="D15154" s="4">
        <v>25420</v>
      </c>
      <c r="E15154" t="s">
        <v>3745</v>
      </c>
      <c r="F15154" s="4" t="s">
        <v>3003</v>
      </c>
      <c r="G15154" s="5">
        <v>2038</v>
      </c>
      <c r="H15154" s="6">
        <v>0.1496565</v>
      </c>
      <c r="I15154" s="7">
        <v>66.007000000000005</v>
      </c>
      <c r="J15154" s="2">
        <v>67</v>
      </c>
      <c r="K15154">
        <v>1</v>
      </c>
    </row>
    <row r="15155" spans="1:12" x14ac:dyDescent="0.25">
      <c r="A15155">
        <v>17257</v>
      </c>
      <c r="B15155" s="2">
        <v>36.213230000000003</v>
      </c>
      <c r="C15155" s="3">
        <v>29013</v>
      </c>
      <c r="D15155" s="4">
        <v>25420</v>
      </c>
      <c r="E15155" t="s">
        <v>3754</v>
      </c>
      <c r="F15155" s="4" t="s">
        <v>3003</v>
      </c>
      <c r="G15155" s="5">
        <v>16424</v>
      </c>
      <c r="H15155" s="6">
        <v>0.19232879999999999</v>
      </c>
      <c r="I15155" s="7">
        <v>58.628999999999998</v>
      </c>
      <c r="J15155" s="2">
        <v>45.833300000000001</v>
      </c>
      <c r="K15155">
        <v>12</v>
      </c>
      <c r="L15155" s="2">
        <v>80.099999999999994</v>
      </c>
    </row>
    <row r="15156" spans="1:12" x14ac:dyDescent="0.25">
      <c r="A15156">
        <v>18446</v>
      </c>
      <c r="B15156" s="2">
        <v>36.20861</v>
      </c>
      <c r="C15156" s="3">
        <v>4076</v>
      </c>
      <c r="E15156" t="s">
        <v>4066</v>
      </c>
      <c r="F15156" s="4" t="s">
        <v>3003</v>
      </c>
      <c r="G15156" s="5">
        <v>2869</v>
      </c>
      <c r="H15156" s="6">
        <v>0.1888502</v>
      </c>
      <c r="I15156" s="7">
        <v>59.219000000000001</v>
      </c>
      <c r="J15156" s="2">
        <v>74</v>
      </c>
      <c r="K15156">
        <v>1</v>
      </c>
    </row>
    <row r="15157" spans="1:12" x14ac:dyDescent="0.25">
      <c r="A15157">
        <v>49825</v>
      </c>
      <c r="B15157" s="2">
        <v>36.20787</v>
      </c>
      <c r="C15157" s="3">
        <v>266</v>
      </c>
      <c r="E15157" t="s">
        <v>9521</v>
      </c>
      <c r="F15157" s="4" t="s">
        <v>9106</v>
      </c>
      <c r="G15157" s="5">
        <v>214</v>
      </c>
      <c r="H15157" s="6">
        <v>0.33177570000000001</v>
      </c>
      <c r="I15157" s="7">
        <v>34.518999999999998</v>
      </c>
    </row>
    <row r="15158" spans="1:12" x14ac:dyDescent="0.25">
      <c r="A15158">
        <v>80236</v>
      </c>
      <c r="B15158" s="2">
        <v>36.20514</v>
      </c>
      <c r="C15158" s="3">
        <v>16913</v>
      </c>
      <c r="D15158" s="4">
        <v>19740</v>
      </c>
      <c r="E15158" t="s">
        <v>2197</v>
      </c>
      <c r="F15158" s="4" t="s">
        <v>14477</v>
      </c>
      <c r="G15158" s="5">
        <v>11220</v>
      </c>
      <c r="H15158" s="6">
        <v>0.2091614</v>
      </c>
      <c r="I15158" s="7">
        <v>55.701000000000001</v>
      </c>
      <c r="J15158" s="2">
        <v>46.75</v>
      </c>
      <c r="K15158">
        <v>4</v>
      </c>
    </row>
    <row r="15159" spans="1:12" x14ac:dyDescent="0.25">
      <c r="A15159">
        <v>33165</v>
      </c>
      <c r="B15159" s="2">
        <v>36.192329999999998</v>
      </c>
      <c r="C15159" s="3">
        <v>56174</v>
      </c>
      <c r="D15159" s="4">
        <v>33100</v>
      </c>
      <c r="E15159" t="s">
        <v>5277</v>
      </c>
      <c r="F15159" s="4" t="s">
        <v>6689</v>
      </c>
      <c r="G15159" s="5">
        <v>42319</v>
      </c>
      <c r="H15159" s="6">
        <v>0.2489603</v>
      </c>
      <c r="I15159" s="7">
        <v>48.817999999999998</v>
      </c>
      <c r="J15159" s="2">
        <v>46.2727</v>
      </c>
      <c r="K15159">
        <v>11</v>
      </c>
      <c r="L15159" s="2">
        <v>82</v>
      </c>
    </row>
    <row r="15160" spans="1:12" x14ac:dyDescent="0.25">
      <c r="A15160">
        <v>50670</v>
      </c>
      <c r="B15160" s="2">
        <v>36.18186</v>
      </c>
      <c r="C15160" s="3">
        <v>2115</v>
      </c>
      <c r="E15160" t="s">
        <v>9784</v>
      </c>
      <c r="F15160" s="4" t="s">
        <v>9593</v>
      </c>
      <c r="G15160" s="5">
        <v>1404</v>
      </c>
      <c r="H15160" s="6">
        <v>0.13594310000000001</v>
      </c>
      <c r="I15160" s="7">
        <v>68.347999999999999</v>
      </c>
      <c r="J15160" s="2">
        <v>49.5</v>
      </c>
      <c r="K15160">
        <v>2</v>
      </c>
    </row>
    <row r="15161" spans="1:12" x14ac:dyDescent="0.25">
      <c r="A15161">
        <v>74361</v>
      </c>
      <c r="B15161" s="2">
        <v>36.178899999999999</v>
      </c>
      <c r="C15161" s="3">
        <v>16722</v>
      </c>
      <c r="E15161" t="s">
        <v>11313</v>
      </c>
      <c r="F15161" s="4" t="s">
        <v>13462</v>
      </c>
      <c r="G15161" s="5">
        <v>10979</v>
      </c>
      <c r="H15161" s="6">
        <v>0.2066673</v>
      </c>
      <c r="I15161" s="7">
        <v>56.125</v>
      </c>
    </row>
    <row r="15162" spans="1:12" x14ac:dyDescent="0.25">
      <c r="A15162">
        <v>54519</v>
      </c>
      <c r="B15162" s="2">
        <v>36.17604</v>
      </c>
      <c r="C15162" s="3">
        <v>1205</v>
      </c>
      <c r="E15162" t="s">
        <v>6029</v>
      </c>
      <c r="F15162" s="4" t="s">
        <v>10031</v>
      </c>
      <c r="G15162" s="5">
        <v>971</v>
      </c>
      <c r="H15162" s="6">
        <v>0.21833159999999999</v>
      </c>
      <c r="I15162" s="7">
        <v>54.106999999999999</v>
      </c>
      <c r="J15162" s="2">
        <v>62</v>
      </c>
      <c r="K15162">
        <v>1</v>
      </c>
    </row>
    <row r="15163" spans="1:12" x14ac:dyDescent="0.25">
      <c r="A15163">
        <v>51036</v>
      </c>
      <c r="B15163" s="2">
        <v>36.175710000000002</v>
      </c>
      <c r="C15163" s="3">
        <v>593</v>
      </c>
      <c r="E15163" t="s">
        <v>9814</v>
      </c>
      <c r="F15163" s="4" t="s">
        <v>9593</v>
      </c>
      <c r="G15163" s="5">
        <v>382</v>
      </c>
      <c r="H15163" s="6">
        <v>0.1227154</v>
      </c>
      <c r="I15163" s="7">
        <v>70.625</v>
      </c>
      <c r="J15163" s="2">
        <v>58</v>
      </c>
      <c r="K15163">
        <v>1</v>
      </c>
    </row>
    <row r="15164" spans="1:12" x14ac:dyDescent="0.25">
      <c r="A15164">
        <v>33983</v>
      </c>
      <c r="B15164" s="2">
        <v>36.172820000000002</v>
      </c>
      <c r="C15164" s="3">
        <v>15425</v>
      </c>
      <c r="D15164" s="4">
        <v>39460</v>
      </c>
      <c r="E15164" t="s">
        <v>6962</v>
      </c>
      <c r="F15164" s="4" t="s">
        <v>6689</v>
      </c>
      <c r="G15164" s="5">
        <v>11687</v>
      </c>
      <c r="H15164" s="6">
        <v>0.17984259999999999</v>
      </c>
      <c r="I15164" s="7">
        <v>60.753</v>
      </c>
      <c r="J15164" s="2">
        <v>50.5</v>
      </c>
      <c r="K15164">
        <v>2</v>
      </c>
    </row>
    <row r="15165" spans="1:12" x14ac:dyDescent="0.25">
      <c r="A15165">
        <v>67057</v>
      </c>
      <c r="B15165" s="2">
        <v>36.169989999999999</v>
      </c>
      <c r="C15165" s="3">
        <v>228</v>
      </c>
      <c r="E15165" t="s">
        <v>12609</v>
      </c>
      <c r="F15165" s="4" t="s">
        <v>12494</v>
      </c>
      <c r="G15165" s="5">
        <v>172</v>
      </c>
      <c r="H15165" s="6">
        <v>0.2312139</v>
      </c>
      <c r="I15165" s="7">
        <v>51.875</v>
      </c>
    </row>
    <row r="15166" spans="1:12" x14ac:dyDescent="0.25">
      <c r="A15166">
        <v>62447</v>
      </c>
      <c r="B15166" s="2">
        <v>36.169370000000001</v>
      </c>
      <c r="C15166" s="3">
        <v>3214</v>
      </c>
      <c r="D15166" s="4">
        <v>16660</v>
      </c>
      <c r="E15166" t="s">
        <v>11952</v>
      </c>
      <c r="F15166" s="4" t="s">
        <v>11490</v>
      </c>
      <c r="G15166" s="5">
        <v>2385</v>
      </c>
      <c r="H15166" s="6">
        <v>0.17560770000000001</v>
      </c>
      <c r="I15166" s="7">
        <v>61.484000000000002</v>
      </c>
      <c r="J15166" s="2">
        <v>39</v>
      </c>
      <c r="K15166">
        <v>1</v>
      </c>
    </row>
    <row r="15167" spans="1:12" x14ac:dyDescent="0.25">
      <c r="A15167">
        <v>15870</v>
      </c>
      <c r="B15167" s="2">
        <v>36.168579999999999</v>
      </c>
      <c r="C15167" s="3">
        <v>1282</v>
      </c>
      <c r="E15167" t="s">
        <v>3345</v>
      </c>
      <c r="F15167" s="4" t="s">
        <v>3003</v>
      </c>
      <c r="G15167" s="5">
        <v>953</v>
      </c>
      <c r="H15167" s="6">
        <v>0.14480589999999999</v>
      </c>
      <c r="I15167" s="7">
        <v>66.805999999999997</v>
      </c>
    </row>
    <row r="15168" spans="1:12" x14ac:dyDescent="0.25">
      <c r="A15168">
        <v>48239</v>
      </c>
      <c r="B15168" s="2">
        <v>36.162689999999998</v>
      </c>
      <c r="C15168" s="3">
        <v>35710</v>
      </c>
      <c r="D15168" s="4">
        <v>19820</v>
      </c>
      <c r="E15168" t="s">
        <v>2454</v>
      </c>
      <c r="F15168" s="4" t="s">
        <v>9106</v>
      </c>
      <c r="G15168" s="5">
        <v>23632</v>
      </c>
      <c r="H15168" s="6">
        <v>0.2013287</v>
      </c>
      <c r="I15168" s="7">
        <v>57.037999999999997</v>
      </c>
      <c r="J15168" s="2">
        <v>42.625</v>
      </c>
      <c r="K15168">
        <v>16</v>
      </c>
      <c r="L15168" s="2">
        <v>65.2</v>
      </c>
    </row>
    <row r="15169" spans="1:12" x14ac:dyDescent="0.25">
      <c r="A15169">
        <v>75662</v>
      </c>
      <c r="B15169" s="2">
        <v>36.153210000000001</v>
      </c>
      <c r="C15169" s="3">
        <v>25238</v>
      </c>
      <c r="D15169" s="4">
        <v>30980</v>
      </c>
      <c r="E15169" t="s">
        <v>12913</v>
      </c>
      <c r="F15169" s="4" t="s">
        <v>13752</v>
      </c>
      <c r="G15169" s="5">
        <v>15993</v>
      </c>
      <c r="H15169" s="6">
        <v>0.1707622</v>
      </c>
      <c r="I15169" s="7">
        <v>62.32</v>
      </c>
      <c r="J15169" s="2">
        <v>52</v>
      </c>
      <c r="K15169">
        <v>2</v>
      </c>
    </row>
    <row r="15170" spans="1:12" x14ac:dyDescent="0.25">
      <c r="A15170">
        <v>61951</v>
      </c>
      <c r="B15170" s="2">
        <v>36.148040000000002</v>
      </c>
      <c r="C15170" s="3">
        <v>8253</v>
      </c>
      <c r="E15170" t="s">
        <v>593</v>
      </c>
      <c r="F15170" s="4" t="s">
        <v>11490</v>
      </c>
      <c r="G15170" s="5">
        <v>5618</v>
      </c>
      <c r="H15170" s="6">
        <v>0.19508719999999999</v>
      </c>
      <c r="I15170" s="7">
        <v>58.116</v>
      </c>
      <c r="J15170" s="2">
        <v>56</v>
      </c>
      <c r="K15170">
        <v>3</v>
      </c>
    </row>
    <row r="15171" spans="1:12" x14ac:dyDescent="0.25">
      <c r="A15171">
        <v>18655</v>
      </c>
      <c r="B15171" s="2">
        <v>36.145589999999999</v>
      </c>
      <c r="C15171" s="3">
        <v>6368</v>
      </c>
      <c r="D15171" s="4">
        <v>42540</v>
      </c>
      <c r="E15171" t="s">
        <v>4115</v>
      </c>
      <c r="F15171" s="4" t="s">
        <v>3003</v>
      </c>
      <c r="G15171" s="5">
        <v>4623</v>
      </c>
      <c r="H15171" s="6">
        <v>0.17153360000000001</v>
      </c>
      <c r="I15171" s="7">
        <v>62.180999999999997</v>
      </c>
      <c r="J15171" s="2">
        <v>52</v>
      </c>
      <c r="K15171">
        <v>1</v>
      </c>
    </row>
    <row r="15172" spans="1:12" x14ac:dyDescent="0.25">
      <c r="A15172">
        <v>57365</v>
      </c>
      <c r="B15172" s="2">
        <v>36.144370000000002</v>
      </c>
      <c r="C15172" s="3">
        <v>563</v>
      </c>
      <c r="E15172" t="s">
        <v>10951</v>
      </c>
      <c r="F15172" s="4" t="s">
        <v>10877</v>
      </c>
      <c r="G15172" s="5">
        <v>446</v>
      </c>
      <c r="H15172" s="6">
        <v>0.14798210000000001</v>
      </c>
      <c r="I15172" s="7">
        <v>66.25</v>
      </c>
      <c r="J15172" s="2">
        <v>55</v>
      </c>
      <c r="K15172">
        <v>2</v>
      </c>
    </row>
    <row r="15173" spans="1:12" x14ac:dyDescent="0.25">
      <c r="A15173">
        <v>57761</v>
      </c>
      <c r="B15173" s="2">
        <v>36.144069999999999</v>
      </c>
      <c r="C15173" s="3">
        <v>1080</v>
      </c>
      <c r="D15173" s="4">
        <v>39660</v>
      </c>
      <c r="E15173" t="s">
        <v>11051</v>
      </c>
      <c r="F15173" s="4" t="s">
        <v>10877</v>
      </c>
      <c r="G15173" s="5">
        <v>814</v>
      </c>
      <c r="H15173" s="6">
        <v>0.17690420000000001</v>
      </c>
      <c r="I15173" s="7">
        <v>61.25</v>
      </c>
      <c r="J15173" s="2">
        <v>66</v>
      </c>
      <c r="K15173">
        <v>1</v>
      </c>
    </row>
    <row r="15174" spans="1:12" x14ac:dyDescent="0.25">
      <c r="A15174">
        <v>83619</v>
      </c>
      <c r="B15174" s="2">
        <v>36.142800000000001</v>
      </c>
      <c r="C15174" s="3">
        <v>7339</v>
      </c>
      <c r="D15174" s="4">
        <v>36620</v>
      </c>
      <c r="E15174" t="s">
        <v>4620</v>
      </c>
      <c r="F15174" s="4" t="s">
        <v>14725</v>
      </c>
      <c r="G15174" s="5">
        <v>4543</v>
      </c>
      <c r="H15174" s="6">
        <v>0.16596959999999999</v>
      </c>
      <c r="I15174" s="7">
        <v>63.137999999999998</v>
      </c>
      <c r="J15174" s="2">
        <v>69.5</v>
      </c>
      <c r="K15174">
        <v>2</v>
      </c>
    </row>
    <row r="15175" spans="1:12" x14ac:dyDescent="0.25">
      <c r="A15175">
        <v>17267</v>
      </c>
      <c r="B15175" s="2">
        <v>36.141249999999999</v>
      </c>
      <c r="C15175" s="3">
        <v>2707</v>
      </c>
      <c r="E15175" t="s">
        <v>3761</v>
      </c>
      <c r="F15175" s="4" t="s">
        <v>3003</v>
      </c>
      <c r="G15175" s="5">
        <v>1932</v>
      </c>
      <c r="H15175" s="6">
        <v>0.14795659999999999</v>
      </c>
      <c r="I15175" s="7">
        <v>66.25</v>
      </c>
    </row>
    <row r="15176" spans="1:12" x14ac:dyDescent="0.25">
      <c r="A15176">
        <v>4221</v>
      </c>
      <c r="B15176" s="2">
        <v>36.14058</v>
      </c>
      <c r="C15176" s="3">
        <v>1169</v>
      </c>
      <c r="E15176" t="s">
        <v>287</v>
      </c>
      <c r="F15176" s="4" t="s">
        <v>701</v>
      </c>
      <c r="G15176" s="5">
        <v>871</v>
      </c>
      <c r="H15176" s="6">
        <v>0.19495409999999999</v>
      </c>
      <c r="I15176" s="7">
        <v>58.125</v>
      </c>
    </row>
    <row r="15177" spans="1:12" x14ac:dyDescent="0.25">
      <c r="A15177">
        <v>54801</v>
      </c>
      <c r="B15177" s="2">
        <v>36.139209999999999</v>
      </c>
      <c r="C15177" s="3">
        <v>6643</v>
      </c>
      <c r="E15177" t="s">
        <v>10361</v>
      </c>
      <c r="F15177" s="4" t="s">
        <v>10031</v>
      </c>
      <c r="G15177" s="5">
        <v>4849</v>
      </c>
      <c r="H15177" s="6">
        <v>0.21773200000000001</v>
      </c>
      <c r="I15177" s="7">
        <v>54.186999999999998</v>
      </c>
      <c r="J15177" s="2">
        <v>54.75</v>
      </c>
      <c r="K15177">
        <v>4</v>
      </c>
    </row>
    <row r="15178" spans="1:12" x14ac:dyDescent="0.25">
      <c r="A15178">
        <v>48906</v>
      </c>
      <c r="B15178" s="2">
        <v>36.133969999999998</v>
      </c>
      <c r="C15178" s="3">
        <v>26047</v>
      </c>
      <c r="D15178" s="4">
        <v>29620</v>
      </c>
      <c r="E15178" t="s">
        <v>2990</v>
      </c>
      <c r="F15178" s="4" t="s">
        <v>9106</v>
      </c>
      <c r="G15178" s="5">
        <v>17044</v>
      </c>
      <c r="H15178" s="6">
        <v>0.23497999999999999</v>
      </c>
      <c r="I15178" s="7">
        <v>51.203000000000003</v>
      </c>
      <c r="J15178" s="2">
        <v>45.473700000000001</v>
      </c>
      <c r="K15178">
        <v>19</v>
      </c>
      <c r="L15178" s="2">
        <v>78.599999999999994</v>
      </c>
    </row>
    <row r="15179" spans="1:12" x14ac:dyDescent="0.25">
      <c r="A15179">
        <v>64477</v>
      </c>
      <c r="B15179" s="2">
        <v>36.129300000000001</v>
      </c>
      <c r="C15179" s="3">
        <v>3621</v>
      </c>
      <c r="D15179" s="4">
        <v>28140</v>
      </c>
      <c r="E15179" t="s">
        <v>12278</v>
      </c>
      <c r="F15179" s="4" t="s">
        <v>12102</v>
      </c>
      <c r="G15179" s="5">
        <v>2463</v>
      </c>
      <c r="H15179" s="6">
        <v>0.15625</v>
      </c>
      <c r="I15179" s="7">
        <v>64.808000000000007</v>
      </c>
      <c r="J15179" s="2">
        <v>35.5</v>
      </c>
      <c r="K15179">
        <v>2</v>
      </c>
    </row>
    <row r="15180" spans="1:12" x14ac:dyDescent="0.25">
      <c r="A15180">
        <v>56676</v>
      </c>
      <c r="B15180" s="2">
        <v>36.128439999999998</v>
      </c>
      <c r="C15180" s="3">
        <v>1554</v>
      </c>
      <c r="E15180" t="s">
        <v>10842</v>
      </c>
      <c r="F15180" s="4" t="s">
        <v>10428</v>
      </c>
      <c r="G15180" s="5">
        <v>1146</v>
      </c>
      <c r="H15180" s="6">
        <v>0.2101133</v>
      </c>
      <c r="I15180" s="7">
        <v>55.5</v>
      </c>
      <c r="J15180" s="2">
        <v>68</v>
      </c>
      <c r="K15180">
        <v>1</v>
      </c>
    </row>
    <row r="15181" spans="1:12" x14ac:dyDescent="0.25">
      <c r="A15181">
        <v>81625</v>
      </c>
      <c r="B15181" s="2">
        <v>36.12623</v>
      </c>
      <c r="C15181" s="3">
        <v>12425</v>
      </c>
      <c r="D15181" s="4">
        <v>18780</v>
      </c>
      <c r="E15181" t="s">
        <v>12269</v>
      </c>
      <c r="F15181" s="4" t="s">
        <v>14477</v>
      </c>
      <c r="G15181" s="5">
        <v>8083</v>
      </c>
      <c r="H15181" s="6">
        <v>0.14289250000000001</v>
      </c>
      <c r="I15181" s="7">
        <v>67.111000000000004</v>
      </c>
      <c r="J15181" s="2">
        <v>72.5</v>
      </c>
      <c r="K15181">
        <v>2</v>
      </c>
    </row>
    <row r="15182" spans="1:12" x14ac:dyDescent="0.25">
      <c r="A15182">
        <v>10031</v>
      </c>
      <c r="B15182" s="2">
        <v>36.114609999999999</v>
      </c>
      <c r="C15182" s="3">
        <v>58911</v>
      </c>
      <c r="D15182" s="4">
        <v>35620</v>
      </c>
      <c r="E15182" t="s">
        <v>1789</v>
      </c>
      <c r="F15182" s="4" t="s">
        <v>1280</v>
      </c>
      <c r="G15182" s="5">
        <v>40463</v>
      </c>
      <c r="H15182" s="6">
        <v>0.30324000000000001</v>
      </c>
      <c r="I15182" s="7">
        <v>39.4</v>
      </c>
      <c r="J15182" s="2">
        <v>35.72</v>
      </c>
      <c r="K15182">
        <v>25</v>
      </c>
      <c r="L15182" s="2">
        <v>26.9</v>
      </c>
    </row>
    <row r="15183" spans="1:12" x14ac:dyDescent="0.25">
      <c r="A15183">
        <v>4978</v>
      </c>
      <c r="B15183" s="2">
        <v>36.104790000000001</v>
      </c>
      <c r="C15183" s="3">
        <v>774</v>
      </c>
      <c r="E15183" t="s">
        <v>518</v>
      </c>
      <c r="F15183" s="4" t="s">
        <v>701</v>
      </c>
      <c r="G15183" s="5">
        <v>572</v>
      </c>
      <c r="H15183" s="6">
        <v>0.20104900000000001</v>
      </c>
      <c r="I15183" s="7">
        <v>57.058999999999997</v>
      </c>
    </row>
    <row r="15184" spans="1:12" x14ac:dyDescent="0.25">
      <c r="A15184">
        <v>49870</v>
      </c>
      <c r="B15184" s="2">
        <v>36.104059999999997</v>
      </c>
      <c r="C15184" s="3">
        <v>3453</v>
      </c>
      <c r="D15184" s="4">
        <v>27020</v>
      </c>
      <c r="E15184" t="s">
        <v>788</v>
      </c>
      <c r="F15184" s="4" t="s">
        <v>9106</v>
      </c>
      <c r="G15184" s="5">
        <v>2470</v>
      </c>
      <c r="H15184" s="6">
        <v>0.2105263</v>
      </c>
      <c r="I15184" s="7">
        <v>55.417000000000002</v>
      </c>
      <c r="J15184" s="2">
        <v>48.5</v>
      </c>
      <c r="K15184">
        <v>2</v>
      </c>
    </row>
    <row r="15185" spans="1:12" x14ac:dyDescent="0.25">
      <c r="A15185">
        <v>16115</v>
      </c>
      <c r="B15185" s="2">
        <v>36.102919999999997</v>
      </c>
      <c r="C15185" s="3">
        <v>3289</v>
      </c>
      <c r="D15185" s="4">
        <v>38300</v>
      </c>
      <c r="E15185" t="s">
        <v>3412</v>
      </c>
      <c r="F15185" s="4" t="s">
        <v>3003</v>
      </c>
      <c r="G15185" s="5">
        <v>2328</v>
      </c>
      <c r="H15185" s="6">
        <v>0.16230140000000001</v>
      </c>
      <c r="I15185" s="7">
        <v>63.75</v>
      </c>
      <c r="J15185" s="2">
        <v>53</v>
      </c>
      <c r="K15185">
        <v>1</v>
      </c>
    </row>
    <row r="15186" spans="1:12" x14ac:dyDescent="0.25">
      <c r="A15186">
        <v>54603</v>
      </c>
      <c r="B15186" s="2">
        <v>36.099930000000001</v>
      </c>
      <c r="C15186" s="3">
        <v>14152</v>
      </c>
      <c r="D15186" s="4">
        <v>29100</v>
      </c>
      <c r="E15186" t="s">
        <v>4931</v>
      </c>
      <c r="F15186" s="4" t="s">
        <v>10031</v>
      </c>
      <c r="G15186" s="5">
        <v>10180</v>
      </c>
      <c r="H15186" s="6">
        <v>0.20852570000000001</v>
      </c>
      <c r="I15186" s="7">
        <v>55.761000000000003</v>
      </c>
      <c r="J15186" s="2">
        <v>52</v>
      </c>
      <c r="K15186">
        <v>6</v>
      </c>
    </row>
    <row r="15187" spans="1:12" x14ac:dyDescent="0.25">
      <c r="A15187">
        <v>74017</v>
      </c>
      <c r="B15187" s="2">
        <v>36.092979999999997</v>
      </c>
      <c r="C15187" s="3">
        <v>27806</v>
      </c>
      <c r="D15187" s="4">
        <v>46140</v>
      </c>
      <c r="E15187" t="s">
        <v>13590</v>
      </c>
      <c r="F15187" s="4" t="s">
        <v>13462</v>
      </c>
      <c r="G15187" s="5">
        <v>18853</v>
      </c>
      <c r="H15187" s="6">
        <v>0.18888240000000001</v>
      </c>
      <c r="I15187" s="7">
        <v>59.152999999999999</v>
      </c>
      <c r="J15187" s="2">
        <v>60.333300000000001</v>
      </c>
      <c r="K15187">
        <v>6</v>
      </c>
    </row>
    <row r="15188" spans="1:12" x14ac:dyDescent="0.25">
      <c r="A15188">
        <v>45858</v>
      </c>
      <c r="B15188" s="2">
        <v>36.087919999999997</v>
      </c>
      <c r="C15188" s="3">
        <v>3703</v>
      </c>
      <c r="D15188" s="4">
        <v>22300</v>
      </c>
      <c r="E15188" t="s">
        <v>8774</v>
      </c>
      <c r="F15188" s="4" t="s">
        <v>8295</v>
      </c>
      <c r="G15188" s="5">
        <v>2290</v>
      </c>
      <c r="H15188" s="6">
        <v>0.1501528</v>
      </c>
      <c r="I15188" s="7">
        <v>65.844999999999999</v>
      </c>
    </row>
    <row r="15189" spans="1:12" x14ac:dyDescent="0.25">
      <c r="A15189">
        <v>76240</v>
      </c>
      <c r="B15189" s="2">
        <v>36.083109999999998</v>
      </c>
      <c r="C15189" s="3">
        <v>26968</v>
      </c>
      <c r="D15189" s="4">
        <v>23620</v>
      </c>
      <c r="E15189" t="s">
        <v>2793</v>
      </c>
      <c r="F15189" s="4" t="s">
        <v>13752</v>
      </c>
      <c r="G15189" s="5">
        <v>17812</v>
      </c>
      <c r="H15189" s="6">
        <v>0.2008645</v>
      </c>
      <c r="I15189" s="7">
        <v>57.081000000000003</v>
      </c>
      <c r="J15189" s="2">
        <v>51.25</v>
      </c>
      <c r="K15189">
        <v>4</v>
      </c>
    </row>
    <row r="15190" spans="1:12" x14ac:dyDescent="0.25">
      <c r="A15190">
        <v>46121</v>
      </c>
      <c r="B15190" s="2">
        <v>36.077889999999996</v>
      </c>
      <c r="C15190" s="3">
        <v>5440</v>
      </c>
      <c r="D15190" s="4">
        <v>26900</v>
      </c>
      <c r="E15190" t="s">
        <v>4234</v>
      </c>
      <c r="F15190" s="4" t="s">
        <v>8800</v>
      </c>
      <c r="G15190" s="5">
        <v>3986</v>
      </c>
      <c r="H15190" s="6">
        <v>0.14697769999999999</v>
      </c>
      <c r="I15190" s="7">
        <v>66.388999999999996</v>
      </c>
    </row>
    <row r="15191" spans="1:12" x14ac:dyDescent="0.25">
      <c r="A15191">
        <v>55767</v>
      </c>
      <c r="B15191" s="2">
        <v>36.076070000000001</v>
      </c>
      <c r="C15191" s="3">
        <v>4691</v>
      </c>
      <c r="D15191" s="4">
        <v>20260</v>
      </c>
      <c r="E15191" t="s">
        <v>10543</v>
      </c>
      <c r="F15191" s="4" t="s">
        <v>10428</v>
      </c>
      <c r="G15191" s="5">
        <v>3601</v>
      </c>
      <c r="H15191" s="6">
        <v>0.17740139999999999</v>
      </c>
      <c r="I15191" s="7">
        <v>61.128</v>
      </c>
      <c r="J15191" s="2">
        <v>54</v>
      </c>
      <c r="K15191">
        <v>2</v>
      </c>
    </row>
    <row r="15192" spans="1:12" x14ac:dyDescent="0.25">
      <c r="A15192">
        <v>97051</v>
      </c>
      <c r="B15192" s="2">
        <v>36.072740000000003</v>
      </c>
      <c r="C15192" s="3">
        <v>15536</v>
      </c>
      <c r="D15192" s="4">
        <v>38900</v>
      </c>
      <c r="E15192" t="s">
        <v>16193</v>
      </c>
      <c r="F15192" s="4" t="s">
        <v>16170</v>
      </c>
      <c r="G15192" s="5">
        <v>10331</v>
      </c>
      <c r="H15192" s="6">
        <v>0.17644209999999999</v>
      </c>
      <c r="I15192" s="7">
        <v>61.292000000000002</v>
      </c>
      <c r="J15192" s="2">
        <v>40.571399999999997</v>
      </c>
      <c r="K15192">
        <v>7</v>
      </c>
    </row>
    <row r="15193" spans="1:12" x14ac:dyDescent="0.25">
      <c r="A15193">
        <v>56673</v>
      </c>
      <c r="B15193" s="2">
        <v>36.070140000000002</v>
      </c>
      <c r="C15193" s="3">
        <v>638</v>
      </c>
      <c r="E15193" t="s">
        <v>1715</v>
      </c>
      <c r="F15193" s="4" t="s">
        <v>10428</v>
      </c>
      <c r="G15193" s="5">
        <v>537</v>
      </c>
      <c r="H15193" s="6">
        <v>0.1802974</v>
      </c>
      <c r="I15193" s="7">
        <v>60.625</v>
      </c>
    </row>
    <row r="15194" spans="1:12" x14ac:dyDescent="0.25">
      <c r="A15194">
        <v>61862</v>
      </c>
      <c r="B15194" s="2">
        <v>36.069929999999999</v>
      </c>
      <c r="C15194" s="3">
        <v>465</v>
      </c>
      <c r="D15194" s="4">
        <v>16580</v>
      </c>
      <c r="E15194" t="s">
        <v>2874</v>
      </c>
      <c r="F15194" s="4" t="s">
        <v>11490</v>
      </c>
      <c r="G15194" s="5">
        <v>328</v>
      </c>
      <c r="H15194" s="6">
        <v>6.4024399999999995E-2</v>
      </c>
      <c r="I15194" s="7">
        <v>80.713999999999999</v>
      </c>
      <c r="J15194" s="2">
        <v>47</v>
      </c>
      <c r="K15194">
        <v>1</v>
      </c>
    </row>
    <row r="15195" spans="1:12" x14ac:dyDescent="0.25">
      <c r="A15195">
        <v>4681</v>
      </c>
      <c r="B15195" s="2">
        <v>36.06962</v>
      </c>
      <c r="C15195" s="3">
        <v>1312</v>
      </c>
      <c r="E15195" t="s">
        <v>931</v>
      </c>
      <c r="F15195" s="4" t="s">
        <v>701</v>
      </c>
      <c r="G15195" s="5">
        <v>975</v>
      </c>
      <c r="H15195" s="6">
        <v>0.2471795</v>
      </c>
      <c r="I15195" s="7">
        <v>49.063000000000002</v>
      </c>
      <c r="J15195" s="2">
        <v>51.333300000000001</v>
      </c>
      <c r="K15195">
        <v>3</v>
      </c>
    </row>
    <row r="15196" spans="1:12" x14ac:dyDescent="0.25">
      <c r="A15196">
        <v>51247</v>
      </c>
      <c r="B15196" s="2">
        <v>36.068649999999998</v>
      </c>
      <c r="C15196" s="3">
        <v>5171</v>
      </c>
      <c r="E15196" t="s">
        <v>9836</v>
      </c>
      <c r="F15196" s="4" t="s">
        <v>9593</v>
      </c>
      <c r="G15196" s="5">
        <v>3073</v>
      </c>
      <c r="H15196" s="6">
        <v>0.1577749</v>
      </c>
      <c r="I15196" s="7">
        <v>64.507999999999996</v>
      </c>
      <c r="J15196" s="2">
        <v>55</v>
      </c>
      <c r="K15196">
        <v>2</v>
      </c>
    </row>
    <row r="15197" spans="1:12" x14ac:dyDescent="0.25">
      <c r="A15197">
        <v>59701</v>
      </c>
      <c r="B15197" s="2">
        <v>36.062550000000002</v>
      </c>
      <c r="C15197" s="3">
        <v>33405</v>
      </c>
      <c r="D15197" s="4">
        <v>15580</v>
      </c>
      <c r="E15197" t="s">
        <v>11237</v>
      </c>
      <c r="F15197" s="4" t="s">
        <v>11278</v>
      </c>
      <c r="G15197" s="5">
        <v>22420</v>
      </c>
      <c r="H15197" s="6">
        <v>0.23330809999999999</v>
      </c>
      <c r="I15197" s="7">
        <v>51.454000000000001</v>
      </c>
      <c r="J15197" s="2">
        <v>39.941200000000002</v>
      </c>
      <c r="K15197">
        <v>17</v>
      </c>
      <c r="L15197" s="2">
        <v>50.7</v>
      </c>
    </row>
    <row r="15198" spans="1:12" x14ac:dyDescent="0.25">
      <c r="A15198">
        <v>17322</v>
      </c>
      <c r="B15198" s="2">
        <v>36.056130000000003</v>
      </c>
      <c r="C15198" s="3">
        <v>6548</v>
      </c>
      <c r="D15198" s="4">
        <v>49620</v>
      </c>
      <c r="E15198" t="s">
        <v>3778</v>
      </c>
      <c r="F15198" s="4" t="s">
        <v>3003</v>
      </c>
      <c r="G15198" s="5">
        <v>4410</v>
      </c>
      <c r="H15198" s="6">
        <v>0.1319429</v>
      </c>
      <c r="I15198" s="7">
        <v>68.968999999999994</v>
      </c>
      <c r="J15198" s="2">
        <v>49.5</v>
      </c>
      <c r="K15198">
        <v>2</v>
      </c>
    </row>
    <row r="15199" spans="1:12" x14ac:dyDescent="0.25">
      <c r="A15199">
        <v>21837</v>
      </c>
      <c r="B15199" s="2">
        <v>36.054580000000001</v>
      </c>
      <c r="C15199" s="3">
        <v>2783</v>
      </c>
      <c r="D15199" s="4">
        <v>41540</v>
      </c>
      <c r="E15199" t="s">
        <v>4623</v>
      </c>
      <c r="F15199" s="4" t="s">
        <v>4361</v>
      </c>
      <c r="G15199" s="5">
        <v>2036</v>
      </c>
      <c r="H15199" s="6">
        <v>0.12917490000000001</v>
      </c>
      <c r="I15199" s="7">
        <v>69.44</v>
      </c>
    </row>
    <row r="15200" spans="1:12" x14ac:dyDescent="0.25">
      <c r="A15200">
        <v>59865</v>
      </c>
      <c r="B15200" s="2">
        <v>36.053609999999999</v>
      </c>
      <c r="C15200" s="3">
        <v>3286</v>
      </c>
      <c r="E15200" t="s">
        <v>11473</v>
      </c>
      <c r="F15200" s="4" t="s">
        <v>11278</v>
      </c>
      <c r="G15200" s="5">
        <v>2025</v>
      </c>
      <c r="H15200" s="6">
        <v>0.1950617</v>
      </c>
      <c r="I15200" s="7">
        <v>58.052999999999997</v>
      </c>
      <c r="J15200" s="2">
        <v>61</v>
      </c>
      <c r="K15200">
        <v>1</v>
      </c>
    </row>
    <row r="15201" spans="1:11" x14ac:dyDescent="0.25">
      <c r="A15201">
        <v>36067</v>
      </c>
      <c r="B15201" s="2">
        <v>36.048729999999999</v>
      </c>
      <c r="C15201" s="3">
        <v>28482</v>
      </c>
      <c r="D15201" s="4">
        <v>33860</v>
      </c>
      <c r="E15201" t="s">
        <v>7201</v>
      </c>
      <c r="F15201" s="4" t="s">
        <v>7027</v>
      </c>
      <c r="G15201" s="5">
        <v>18357</v>
      </c>
      <c r="H15201" s="6">
        <v>0.17752480000000001</v>
      </c>
      <c r="I15201" s="7">
        <v>61.082000000000001</v>
      </c>
      <c r="J15201" s="2">
        <v>51.25</v>
      </c>
      <c r="K15201">
        <v>8</v>
      </c>
    </row>
    <row r="15202" spans="1:11" x14ac:dyDescent="0.25">
      <c r="A15202">
        <v>12093</v>
      </c>
      <c r="B15202" s="2">
        <v>36.044020000000003</v>
      </c>
      <c r="C15202" s="3">
        <v>1812</v>
      </c>
      <c r="D15202" s="4">
        <v>10580</v>
      </c>
      <c r="E15202" t="s">
        <v>175</v>
      </c>
      <c r="F15202" s="4" t="s">
        <v>1280</v>
      </c>
      <c r="G15202" s="5">
        <v>1315</v>
      </c>
      <c r="H15202" s="6">
        <v>0.1756654</v>
      </c>
      <c r="I15202" s="7">
        <v>61.4</v>
      </c>
    </row>
    <row r="15203" spans="1:11" x14ac:dyDescent="0.25">
      <c r="A15203">
        <v>42452</v>
      </c>
      <c r="B15203" s="2">
        <v>36.043300000000002</v>
      </c>
      <c r="C15203" s="3">
        <v>2529</v>
      </c>
      <c r="D15203" s="4">
        <v>21780</v>
      </c>
      <c r="E15203" t="s">
        <v>8257</v>
      </c>
      <c r="F15203" s="4" t="s">
        <v>7883</v>
      </c>
      <c r="G15203" s="5">
        <v>1712</v>
      </c>
      <c r="H15203" s="6">
        <v>0.14544389999999999</v>
      </c>
      <c r="I15203" s="7">
        <v>66.622</v>
      </c>
    </row>
    <row r="15204" spans="1:11" x14ac:dyDescent="0.25">
      <c r="A15204">
        <v>24550</v>
      </c>
      <c r="B15204" s="2">
        <v>36.041609999999999</v>
      </c>
      <c r="C15204" s="3">
        <v>8010</v>
      </c>
      <c r="D15204" s="4">
        <v>31340</v>
      </c>
      <c r="E15204" t="s">
        <v>5099</v>
      </c>
      <c r="F15204" s="4" t="s">
        <v>4335</v>
      </c>
      <c r="G15204" s="5">
        <v>5348</v>
      </c>
      <c r="H15204" s="6">
        <v>0.20044880000000001</v>
      </c>
      <c r="I15204" s="7">
        <v>57.115000000000002</v>
      </c>
      <c r="J15204" s="2">
        <v>45.5</v>
      </c>
      <c r="K15204">
        <v>2</v>
      </c>
    </row>
    <row r="15205" spans="1:11" x14ac:dyDescent="0.25">
      <c r="A15205">
        <v>46911</v>
      </c>
      <c r="B15205" s="2">
        <v>36.040109999999999</v>
      </c>
      <c r="C15205" s="3">
        <v>1368</v>
      </c>
      <c r="D15205" s="4">
        <v>37940</v>
      </c>
      <c r="E15205" t="s">
        <v>8913</v>
      </c>
      <c r="F15205" s="4" t="s">
        <v>8800</v>
      </c>
      <c r="G15205" s="5">
        <v>913</v>
      </c>
      <c r="H15205" s="6">
        <v>0.14989060000000001</v>
      </c>
      <c r="I15205" s="7">
        <v>65.849999999999994</v>
      </c>
    </row>
    <row r="15206" spans="1:11" x14ac:dyDescent="0.25">
      <c r="A15206">
        <v>5675</v>
      </c>
      <c r="B15206" s="2">
        <v>36.039700000000003</v>
      </c>
      <c r="C15206" s="3">
        <v>1072</v>
      </c>
      <c r="D15206" s="4">
        <v>17200</v>
      </c>
      <c r="E15206" t="s">
        <v>579</v>
      </c>
      <c r="F15206" s="4" t="s">
        <v>1030</v>
      </c>
      <c r="G15206" s="5">
        <v>819</v>
      </c>
      <c r="H15206" s="6">
        <v>0.21341460000000001</v>
      </c>
      <c r="I15206" s="7">
        <v>54.860999999999997</v>
      </c>
      <c r="J15206" s="2">
        <v>46</v>
      </c>
      <c r="K15206">
        <v>1</v>
      </c>
    </row>
    <row r="15207" spans="1:11" x14ac:dyDescent="0.25">
      <c r="A15207">
        <v>59259</v>
      </c>
      <c r="B15207" s="2">
        <v>36.03678</v>
      </c>
      <c r="C15207" s="3">
        <v>379</v>
      </c>
      <c r="E15207" t="s">
        <v>11347</v>
      </c>
      <c r="F15207" s="4" t="s">
        <v>11278</v>
      </c>
      <c r="G15207" s="5">
        <v>268</v>
      </c>
      <c r="H15207" s="6">
        <v>0.204461</v>
      </c>
      <c r="I15207" s="7">
        <v>56.405999999999999</v>
      </c>
    </row>
    <row r="15208" spans="1:11" x14ac:dyDescent="0.25">
      <c r="A15208">
        <v>62966</v>
      </c>
      <c r="B15208" s="2">
        <v>36.03678</v>
      </c>
      <c r="C15208" s="3">
        <v>15751</v>
      </c>
      <c r="D15208" s="4">
        <v>16060</v>
      </c>
      <c r="E15208" t="s">
        <v>12090</v>
      </c>
      <c r="F15208" s="4" t="s">
        <v>11490</v>
      </c>
      <c r="G15208" s="5">
        <v>11086</v>
      </c>
      <c r="H15208" s="6">
        <v>0.23243440000000001</v>
      </c>
      <c r="I15208" s="7">
        <v>51.572000000000003</v>
      </c>
      <c r="J15208" s="2">
        <v>47.166699999999999</v>
      </c>
      <c r="K15208">
        <v>6</v>
      </c>
    </row>
    <row r="15209" spans="1:11" x14ac:dyDescent="0.25">
      <c r="A15209">
        <v>76871</v>
      </c>
      <c r="B15209" s="2">
        <v>36.033929999999998</v>
      </c>
      <c r="C15209" s="3">
        <v>773</v>
      </c>
      <c r="E15209" t="s">
        <v>14012</v>
      </c>
      <c r="F15209" s="4" t="s">
        <v>13752</v>
      </c>
      <c r="G15209" s="5">
        <v>551</v>
      </c>
      <c r="H15209" s="6">
        <v>0.25543480000000002</v>
      </c>
      <c r="I15209" s="7">
        <v>47.595999999999997</v>
      </c>
    </row>
    <row r="15210" spans="1:11" x14ac:dyDescent="0.25">
      <c r="A15210">
        <v>65233</v>
      </c>
      <c r="B15210" s="2">
        <v>36.031880000000001</v>
      </c>
      <c r="C15210" s="3">
        <v>11699</v>
      </c>
      <c r="E15210" t="s">
        <v>2554</v>
      </c>
      <c r="F15210" s="4" t="s">
        <v>12102</v>
      </c>
      <c r="G15210" s="5">
        <v>7998</v>
      </c>
      <c r="H15210" s="6">
        <v>0.20030010000000001</v>
      </c>
      <c r="I15210" s="7">
        <v>57.12</v>
      </c>
      <c r="J15210" s="2">
        <v>63.666699999999999</v>
      </c>
      <c r="K15210">
        <v>6</v>
      </c>
    </row>
    <row r="15211" spans="1:11" x14ac:dyDescent="0.25">
      <c r="A15211">
        <v>63369</v>
      </c>
      <c r="B15211" s="2">
        <v>36.029640000000001</v>
      </c>
      <c r="C15211" s="3">
        <v>1909</v>
      </c>
      <c r="D15211" s="4">
        <v>41180</v>
      </c>
      <c r="E15211" t="s">
        <v>12141</v>
      </c>
      <c r="F15211" s="4" t="s">
        <v>12102</v>
      </c>
      <c r="G15211" s="5">
        <v>1366</v>
      </c>
      <c r="H15211" s="6">
        <v>0.1192392</v>
      </c>
      <c r="I15211" s="7">
        <v>71.126000000000005</v>
      </c>
      <c r="J15211" s="2">
        <v>68</v>
      </c>
      <c r="K15211">
        <v>1</v>
      </c>
    </row>
    <row r="15212" spans="1:11" x14ac:dyDescent="0.25">
      <c r="A15212">
        <v>47516</v>
      </c>
      <c r="B15212" s="2">
        <v>36.029069999999997</v>
      </c>
      <c r="C15212" s="3">
        <v>1440</v>
      </c>
      <c r="D15212" s="4">
        <v>47180</v>
      </c>
      <c r="E15212" t="s">
        <v>9012</v>
      </c>
      <c r="F15212" s="4" t="s">
        <v>8800</v>
      </c>
      <c r="G15212" s="5">
        <v>1026</v>
      </c>
      <c r="H15212" s="6">
        <v>0.14132549999999999</v>
      </c>
      <c r="I15212" s="7">
        <v>67.308000000000007</v>
      </c>
    </row>
    <row r="15213" spans="1:11" x14ac:dyDescent="0.25">
      <c r="A15213">
        <v>48131</v>
      </c>
      <c r="B15213" s="2">
        <v>36.027670000000001</v>
      </c>
      <c r="C15213" s="3">
        <v>6539</v>
      </c>
      <c r="D15213" s="4">
        <v>33780</v>
      </c>
      <c r="E15213" t="s">
        <v>2964</v>
      </c>
      <c r="F15213" s="4" t="s">
        <v>9106</v>
      </c>
      <c r="G15213" s="5">
        <v>4807</v>
      </c>
      <c r="H15213" s="6">
        <v>0.18410650000000001</v>
      </c>
      <c r="I15213" s="7">
        <v>59.914000000000001</v>
      </c>
      <c r="J15213" s="2">
        <v>53</v>
      </c>
      <c r="K15213">
        <v>6</v>
      </c>
    </row>
    <row r="15214" spans="1:11" x14ac:dyDescent="0.25">
      <c r="A15214">
        <v>4640</v>
      </c>
      <c r="B15214" s="2">
        <v>36.026119999999999</v>
      </c>
      <c r="C15214" s="3">
        <v>2092</v>
      </c>
      <c r="E15214" t="s">
        <v>597</v>
      </c>
      <c r="F15214" s="4" t="s">
        <v>701</v>
      </c>
      <c r="G15214" s="5">
        <v>1672</v>
      </c>
      <c r="H15214" s="6">
        <v>0.25762099999999999</v>
      </c>
      <c r="I15214" s="7">
        <v>47.207999999999998</v>
      </c>
      <c r="J15214" s="2">
        <v>33.25</v>
      </c>
      <c r="K15214">
        <v>4</v>
      </c>
    </row>
    <row r="15215" spans="1:11" x14ac:dyDescent="0.25">
      <c r="A15215">
        <v>54820</v>
      </c>
      <c r="B15215" s="2">
        <v>36.025590000000001</v>
      </c>
      <c r="C15215" s="3">
        <v>723</v>
      </c>
      <c r="D15215" s="4">
        <v>20260</v>
      </c>
      <c r="E15215" t="s">
        <v>10367</v>
      </c>
      <c r="F15215" s="4" t="s">
        <v>10031</v>
      </c>
      <c r="G15215" s="5">
        <v>531</v>
      </c>
      <c r="H15215" s="6">
        <v>0.20527309999999999</v>
      </c>
      <c r="I15215" s="7">
        <v>56.25</v>
      </c>
      <c r="J15215" s="2">
        <v>59</v>
      </c>
      <c r="K15215">
        <v>1</v>
      </c>
    </row>
    <row r="15216" spans="1:11" x14ac:dyDescent="0.25">
      <c r="A15216">
        <v>68922</v>
      </c>
      <c r="B15216" s="2">
        <v>36.025260000000003</v>
      </c>
      <c r="C15216" s="3">
        <v>1144</v>
      </c>
      <c r="E15216" t="s">
        <v>5984</v>
      </c>
      <c r="F15216" s="4" t="s">
        <v>12738</v>
      </c>
      <c r="G15216" s="5">
        <v>853</v>
      </c>
      <c r="H15216" s="6">
        <v>0.13583139999999999</v>
      </c>
      <c r="I15216" s="7">
        <v>68.25</v>
      </c>
    </row>
    <row r="15217" spans="1:11" x14ac:dyDescent="0.25">
      <c r="A15217">
        <v>15522</v>
      </c>
      <c r="B15217" s="2">
        <v>36.023060000000001</v>
      </c>
      <c r="C15217" s="3">
        <v>11663</v>
      </c>
      <c r="E15217" t="s">
        <v>213</v>
      </c>
      <c r="F15217" s="4" t="s">
        <v>3003</v>
      </c>
      <c r="G15217" s="5">
        <v>8364</v>
      </c>
      <c r="H15217" s="6">
        <v>0.17704719999999999</v>
      </c>
      <c r="I15217" s="7">
        <v>61.127000000000002</v>
      </c>
      <c r="J15217" s="2">
        <v>48.5</v>
      </c>
      <c r="K15217">
        <v>4</v>
      </c>
    </row>
    <row r="15218" spans="1:11" x14ac:dyDescent="0.25">
      <c r="A15218">
        <v>45813</v>
      </c>
      <c r="B15218" s="2">
        <v>36.020449999999997</v>
      </c>
      <c r="C15218" s="3">
        <v>3579</v>
      </c>
      <c r="E15218" t="s">
        <v>2642</v>
      </c>
      <c r="F15218" s="4" t="s">
        <v>8295</v>
      </c>
      <c r="G15218" s="5">
        <v>2532</v>
      </c>
      <c r="H15218" s="6">
        <v>0.16113739999999999</v>
      </c>
      <c r="I15218" s="7">
        <v>63.875</v>
      </c>
      <c r="J15218" s="2">
        <v>66</v>
      </c>
      <c r="K15218">
        <v>1</v>
      </c>
    </row>
    <row r="15219" spans="1:11" x14ac:dyDescent="0.25">
      <c r="A15219">
        <v>31320</v>
      </c>
      <c r="B15219" s="2">
        <v>36.018389999999997</v>
      </c>
      <c r="C15219" s="3">
        <v>8779</v>
      </c>
      <c r="D15219" s="4">
        <v>25980</v>
      </c>
      <c r="E15219" t="s">
        <v>3040</v>
      </c>
      <c r="F15219" s="4" t="s">
        <v>6363</v>
      </c>
      <c r="G15219" s="5">
        <v>6039</v>
      </c>
      <c r="H15219" s="6">
        <v>0.20284820000000001</v>
      </c>
      <c r="I15219" s="7">
        <v>56.664000000000001</v>
      </c>
      <c r="J15219" s="2">
        <v>69</v>
      </c>
      <c r="K15219">
        <v>1</v>
      </c>
    </row>
    <row r="15220" spans="1:11" x14ac:dyDescent="0.25">
      <c r="A15220">
        <v>46711</v>
      </c>
      <c r="B15220" s="2">
        <v>36.015940000000001</v>
      </c>
      <c r="C15220" s="3">
        <v>7625</v>
      </c>
      <c r="D15220" s="4">
        <v>19540</v>
      </c>
      <c r="E15220" t="s">
        <v>2081</v>
      </c>
      <c r="F15220" s="4" t="s">
        <v>8800</v>
      </c>
      <c r="G15220" s="5">
        <v>4234</v>
      </c>
      <c r="H15220" s="6">
        <v>0.2071327</v>
      </c>
      <c r="I15220" s="7">
        <v>55.923000000000002</v>
      </c>
    </row>
    <row r="15221" spans="1:11" x14ac:dyDescent="0.25">
      <c r="A15221">
        <v>47161</v>
      </c>
      <c r="B15221" s="2">
        <v>36.014380000000003</v>
      </c>
      <c r="C15221" s="3">
        <v>3927</v>
      </c>
      <c r="D15221" s="4">
        <v>31140</v>
      </c>
      <c r="E15221" t="s">
        <v>8958</v>
      </c>
      <c r="F15221" s="4" t="s">
        <v>8800</v>
      </c>
      <c r="G15221" s="5">
        <v>2290</v>
      </c>
      <c r="H15221" s="6">
        <v>0.15713659999999999</v>
      </c>
      <c r="I15221" s="7">
        <v>64.56</v>
      </c>
      <c r="J15221" s="2">
        <v>31</v>
      </c>
      <c r="K15221">
        <v>1</v>
      </c>
    </row>
    <row r="15222" spans="1:11" x14ac:dyDescent="0.25">
      <c r="A15222">
        <v>50421</v>
      </c>
      <c r="B15222" s="2">
        <v>36.013300000000001</v>
      </c>
      <c r="C15222" s="3">
        <v>3049</v>
      </c>
      <c r="E15222" t="s">
        <v>9681</v>
      </c>
      <c r="F15222" s="4" t="s">
        <v>9593</v>
      </c>
      <c r="G15222" s="5">
        <v>2210</v>
      </c>
      <c r="H15222" s="6">
        <v>0.1420815</v>
      </c>
      <c r="I15222" s="7">
        <v>67.159000000000006</v>
      </c>
      <c r="J15222" s="2">
        <v>44</v>
      </c>
      <c r="K15222">
        <v>2</v>
      </c>
    </row>
    <row r="15223" spans="1:11" x14ac:dyDescent="0.25">
      <c r="A15223">
        <v>8640</v>
      </c>
      <c r="B15223" s="2">
        <v>36.011310000000002</v>
      </c>
      <c r="C15223" s="3">
        <v>7892</v>
      </c>
      <c r="D15223" s="4">
        <v>37980</v>
      </c>
      <c r="E15223" t="s">
        <v>1721</v>
      </c>
      <c r="F15223" s="4" t="s">
        <v>1341</v>
      </c>
      <c r="G15223" s="5">
        <v>6123</v>
      </c>
      <c r="H15223" s="6">
        <v>0.14878330000000001</v>
      </c>
      <c r="I15223" s="7">
        <v>66</v>
      </c>
      <c r="J15223" s="2">
        <v>35</v>
      </c>
      <c r="K15223">
        <v>4</v>
      </c>
    </row>
    <row r="15224" spans="1:11" x14ac:dyDescent="0.25">
      <c r="A15224">
        <v>18242</v>
      </c>
      <c r="B15224" s="2">
        <v>36.009810000000002</v>
      </c>
      <c r="C15224" s="3">
        <v>184</v>
      </c>
      <c r="D15224" s="4">
        <v>39060</v>
      </c>
      <c r="E15224" t="s">
        <v>2605</v>
      </c>
      <c r="F15224" s="4" t="s">
        <v>3003</v>
      </c>
      <c r="G15224" s="5">
        <v>137</v>
      </c>
      <c r="H15224" s="6">
        <v>0.1376812</v>
      </c>
      <c r="I15224" s="7">
        <v>67.917000000000002</v>
      </c>
      <c r="J15224" s="2">
        <v>70</v>
      </c>
      <c r="K15224">
        <v>1</v>
      </c>
    </row>
    <row r="15225" spans="1:11" x14ac:dyDescent="0.25">
      <c r="A15225">
        <v>60164</v>
      </c>
      <c r="B15225" s="2">
        <v>36.00647</v>
      </c>
      <c r="C15225" s="3">
        <v>22287</v>
      </c>
      <c r="D15225" s="4">
        <v>16980</v>
      </c>
      <c r="E15225" t="s">
        <v>11542</v>
      </c>
      <c r="F15225" s="4" t="s">
        <v>11490</v>
      </c>
      <c r="G15225" s="5">
        <v>13831</v>
      </c>
      <c r="H15225" s="6">
        <v>0.12810869999999999</v>
      </c>
      <c r="I15225" s="7">
        <v>69.569999999999993</v>
      </c>
      <c r="J15225" s="2">
        <v>48</v>
      </c>
      <c r="K15225">
        <v>5</v>
      </c>
    </row>
    <row r="15226" spans="1:11" x14ac:dyDescent="0.25">
      <c r="A15226">
        <v>59483</v>
      </c>
      <c r="B15226" s="2">
        <v>36.003079999999997</v>
      </c>
      <c r="C15226" s="3">
        <v>418</v>
      </c>
      <c r="D15226" s="4">
        <v>24500</v>
      </c>
      <c r="E15226" t="s">
        <v>11405</v>
      </c>
      <c r="F15226" s="4" t="s">
        <v>11278</v>
      </c>
      <c r="G15226" s="5">
        <v>307</v>
      </c>
      <c r="H15226" s="6">
        <v>0.1140065</v>
      </c>
      <c r="I15226" s="7">
        <v>72</v>
      </c>
      <c r="J15226" s="2">
        <v>52</v>
      </c>
      <c r="K15226">
        <v>2</v>
      </c>
    </row>
    <row r="15227" spans="1:11" x14ac:dyDescent="0.25">
      <c r="A15227">
        <v>30259</v>
      </c>
      <c r="B15227" s="2">
        <v>36.002519999999997</v>
      </c>
      <c r="C15227" s="3">
        <v>2960</v>
      </c>
      <c r="D15227" s="4">
        <v>12060</v>
      </c>
      <c r="E15227" t="s">
        <v>6421</v>
      </c>
      <c r="F15227" s="4" t="s">
        <v>6363</v>
      </c>
      <c r="G15227" s="5">
        <v>2051</v>
      </c>
      <c r="H15227" s="6">
        <v>0.17796200000000001</v>
      </c>
      <c r="I15227" s="7">
        <v>60.948</v>
      </c>
    </row>
    <row r="15228" spans="1:11" x14ac:dyDescent="0.25">
      <c r="A15228">
        <v>60474</v>
      </c>
      <c r="B15228" s="2">
        <v>36.001890000000003</v>
      </c>
      <c r="C15228" s="3">
        <v>827</v>
      </c>
      <c r="D15228" s="4">
        <v>16980</v>
      </c>
      <c r="E15228" t="s">
        <v>11594</v>
      </c>
      <c r="F15228" s="4" t="s">
        <v>11490</v>
      </c>
      <c r="G15228" s="5">
        <v>560</v>
      </c>
      <c r="H15228" s="6">
        <v>0.16042780000000001</v>
      </c>
      <c r="I15228" s="7">
        <v>63.976999999999997</v>
      </c>
    </row>
    <row r="15229" spans="1:11" x14ac:dyDescent="0.25">
      <c r="A15229">
        <v>97413</v>
      </c>
      <c r="B15229" s="2">
        <v>36.001579999999997</v>
      </c>
      <c r="C15229" s="3">
        <v>986</v>
      </c>
      <c r="D15229" s="4">
        <v>21660</v>
      </c>
      <c r="E15229" t="s">
        <v>8100</v>
      </c>
      <c r="F15229" s="4" t="s">
        <v>16170</v>
      </c>
      <c r="G15229" s="5">
        <v>732</v>
      </c>
      <c r="H15229" s="6">
        <v>0.26330150000000002</v>
      </c>
      <c r="I15229" s="7">
        <v>46.194000000000003</v>
      </c>
      <c r="J15229" s="2">
        <v>35</v>
      </c>
      <c r="K15229">
        <v>1</v>
      </c>
    </row>
    <row r="15230" spans="1:11" x14ac:dyDescent="0.25">
      <c r="A15230">
        <v>59480</v>
      </c>
      <c r="B15230" s="2">
        <v>36.001339999999999</v>
      </c>
      <c r="C15230" s="3">
        <v>497</v>
      </c>
      <c r="D15230" s="4">
        <v>24500</v>
      </c>
      <c r="E15230" t="s">
        <v>11403</v>
      </c>
      <c r="F15230" s="4" t="s">
        <v>11278</v>
      </c>
      <c r="G15230" s="5">
        <v>305</v>
      </c>
      <c r="H15230" s="6">
        <v>0.1508197</v>
      </c>
      <c r="I15230" s="7">
        <v>65.625</v>
      </c>
    </row>
    <row r="15231" spans="1:11" x14ac:dyDescent="0.25">
      <c r="A15231">
        <v>50233</v>
      </c>
      <c r="B15231" s="2">
        <v>36.00103</v>
      </c>
      <c r="C15231" s="3">
        <v>1383</v>
      </c>
      <c r="D15231" s="4">
        <v>19780</v>
      </c>
      <c r="E15231" t="s">
        <v>2611</v>
      </c>
      <c r="F15231" s="4" t="s">
        <v>9593</v>
      </c>
      <c r="G15231" s="5">
        <v>975</v>
      </c>
      <c r="H15231" s="6">
        <v>0.16</v>
      </c>
      <c r="I15231" s="7">
        <v>64.037999999999997</v>
      </c>
      <c r="J15231" s="2">
        <v>61.333300000000001</v>
      </c>
      <c r="K15231">
        <v>3</v>
      </c>
    </row>
    <row r="15232" spans="1:11" x14ac:dyDescent="0.25">
      <c r="A15232">
        <v>6260</v>
      </c>
      <c r="B15232" s="2">
        <v>35.99924</v>
      </c>
      <c r="C15232" s="3">
        <v>9489</v>
      </c>
      <c r="D15232" s="4">
        <v>49340</v>
      </c>
      <c r="E15232" t="s">
        <v>1249</v>
      </c>
      <c r="F15232" s="4" t="s">
        <v>1198</v>
      </c>
      <c r="G15232" s="5">
        <v>6468</v>
      </c>
      <c r="H15232" s="6">
        <v>0.20513219999999999</v>
      </c>
      <c r="I15232" s="7">
        <v>56.238</v>
      </c>
      <c r="J15232" s="2">
        <v>59.5</v>
      </c>
      <c r="K15232">
        <v>2</v>
      </c>
    </row>
    <row r="15233" spans="1:12" x14ac:dyDescent="0.25">
      <c r="A15233">
        <v>17235</v>
      </c>
      <c r="B15233" s="2">
        <v>35.997599999999998</v>
      </c>
      <c r="C15233" s="3">
        <v>712</v>
      </c>
      <c r="D15233" s="4">
        <v>16540</v>
      </c>
      <c r="E15233" t="s">
        <v>445</v>
      </c>
      <c r="F15233" s="4" t="s">
        <v>3003</v>
      </c>
      <c r="G15233" s="5">
        <v>407</v>
      </c>
      <c r="H15233" s="6">
        <v>0.21867320000000001</v>
      </c>
      <c r="I15233" s="7">
        <v>53.892000000000003</v>
      </c>
    </row>
    <row r="15234" spans="1:12" x14ac:dyDescent="0.25">
      <c r="A15234">
        <v>97901</v>
      </c>
      <c r="B15234" s="2">
        <v>35.997390000000003</v>
      </c>
      <c r="C15234" s="3">
        <v>589</v>
      </c>
      <c r="D15234" s="4">
        <v>36620</v>
      </c>
      <c r="E15234" t="s">
        <v>3438</v>
      </c>
      <c r="F15234" s="4" t="s">
        <v>16170</v>
      </c>
      <c r="G15234" s="5">
        <v>470</v>
      </c>
      <c r="H15234" s="6">
        <v>0.21868360000000001</v>
      </c>
      <c r="I15234" s="7">
        <v>53.889000000000003</v>
      </c>
    </row>
    <row r="15235" spans="1:12" x14ac:dyDescent="0.25">
      <c r="A15235">
        <v>78671</v>
      </c>
      <c r="B15235" s="2">
        <v>35.997169999999997</v>
      </c>
      <c r="C15235" s="3">
        <v>609</v>
      </c>
      <c r="D15235" s="4">
        <v>23240</v>
      </c>
      <c r="E15235" t="s">
        <v>6019</v>
      </c>
      <c r="F15235" s="4" t="s">
        <v>13752</v>
      </c>
      <c r="G15235" s="5">
        <v>451</v>
      </c>
      <c r="H15235" s="6">
        <v>0.24390239999999999</v>
      </c>
      <c r="I15235" s="7">
        <v>49.530999999999999</v>
      </c>
      <c r="J15235" s="2">
        <v>38</v>
      </c>
      <c r="K15235">
        <v>1</v>
      </c>
    </row>
    <row r="15236" spans="1:12" x14ac:dyDescent="0.25">
      <c r="A15236">
        <v>79756</v>
      </c>
      <c r="B15236" s="2">
        <v>35.995649999999998</v>
      </c>
      <c r="C15236" s="3">
        <v>9484</v>
      </c>
      <c r="E15236" t="s">
        <v>14455</v>
      </c>
      <c r="F15236" s="4" t="s">
        <v>13752</v>
      </c>
      <c r="G15236" s="5">
        <v>5901</v>
      </c>
      <c r="H15236" s="6">
        <v>0.13808880000000001</v>
      </c>
      <c r="I15236" s="7">
        <v>67.813000000000002</v>
      </c>
      <c r="J15236" s="2">
        <v>63</v>
      </c>
      <c r="K15236">
        <v>1</v>
      </c>
    </row>
    <row r="15237" spans="1:12" x14ac:dyDescent="0.25">
      <c r="A15237">
        <v>57314</v>
      </c>
      <c r="B15237" s="2">
        <v>35.994109999999999</v>
      </c>
      <c r="C15237" s="3">
        <v>814</v>
      </c>
      <c r="E15237" t="s">
        <v>10935</v>
      </c>
      <c r="F15237" s="4" t="s">
        <v>10877</v>
      </c>
      <c r="G15237" s="5">
        <v>537</v>
      </c>
      <c r="H15237" s="6">
        <v>0.16356879999999999</v>
      </c>
      <c r="I15237" s="7">
        <v>63.408999999999999</v>
      </c>
    </row>
    <row r="15238" spans="1:12" x14ac:dyDescent="0.25">
      <c r="A15238">
        <v>4280</v>
      </c>
      <c r="B15238" s="2">
        <v>35.992809999999999</v>
      </c>
      <c r="C15238" s="3">
        <v>6927</v>
      </c>
      <c r="D15238" s="4">
        <v>30340</v>
      </c>
      <c r="E15238" t="s">
        <v>791</v>
      </c>
      <c r="F15238" s="4" t="s">
        <v>701</v>
      </c>
      <c r="G15238" s="5">
        <v>4893</v>
      </c>
      <c r="H15238" s="6">
        <v>0.19681180000000001</v>
      </c>
      <c r="I15238" s="7">
        <v>57.661999999999999</v>
      </c>
    </row>
    <row r="15239" spans="1:12" x14ac:dyDescent="0.25">
      <c r="A15239">
        <v>68350</v>
      </c>
      <c r="B15239" s="2">
        <v>35.991590000000002</v>
      </c>
      <c r="C15239" s="3">
        <v>257</v>
      </c>
      <c r="E15239" t="s">
        <v>2714</v>
      </c>
      <c r="F15239" s="4" t="s">
        <v>12738</v>
      </c>
      <c r="G15239" s="5">
        <v>193</v>
      </c>
      <c r="H15239" s="6">
        <v>0.20207249999999999</v>
      </c>
      <c r="I15239" s="7">
        <v>56.75</v>
      </c>
    </row>
    <row r="15240" spans="1:12" x14ac:dyDescent="0.25">
      <c r="A15240">
        <v>76053</v>
      </c>
      <c r="B15240" s="2">
        <v>35.986939999999997</v>
      </c>
      <c r="C15240" s="3">
        <v>29448</v>
      </c>
      <c r="D15240" s="4">
        <v>19100</v>
      </c>
      <c r="E15240" t="s">
        <v>12080</v>
      </c>
      <c r="F15240" s="4" t="s">
        <v>13752</v>
      </c>
      <c r="G15240" s="5">
        <v>19243</v>
      </c>
      <c r="H15240" s="6">
        <v>0.20084179999999999</v>
      </c>
      <c r="I15240" s="7">
        <v>56.960999999999999</v>
      </c>
      <c r="J15240" s="2">
        <v>42.823500000000003</v>
      </c>
      <c r="K15240">
        <v>17</v>
      </c>
      <c r="L15240" s="2">
        <v>66.2</v>
      </c>
    </row>
    <row r="15241" spans="1:12" x14ac:dyDescent="0.25">
      <c r="A15241">
        <v>61472</v>
      </c>
      <c r="B15241" s="2">
        <v>35.982250000000001</v>
      </c>
      <c r="C15241" s="3">
        <v>509</v>
      </c>
      <c r="D15241" s="4">
        <v>23660</v>
      </c>
      <c r="E15241" t="s">
        <v>5621</v>
      </c>
      <c r="F15241" s="4" t="s">
        <v>11490</v>
      </c>
      <c r="G15241" s="5">
        <v>379</v>
      </c>
      <c r="H15241" s="6">
        <v>0.16315789999999999</v>
      </c>
      <c r="I15241" s="7">
        <v>63.472000000000001</v>
      </c>
      <c r="J15241" s="2">
        <v>51</v>
      </c>
      <c r="K15241">
        <v>1</v>
      </c>
    </row>
    <row r="15242" spans="1:12" x14ac:dyDescent="0.25">
      <c r="A15242">
        <v>48933</v>
      </c>
      <c r="B15242" s="2">
        <v>35.98169</v>
      </c>
      <c r="C15242" s="3">
        <v>2609</v>
      </c>
      <c r="D15242" s="4">
        <v>29620</v>
      </c>
      <c r="E15242" t="s">
        <v>2990</v>
      </c>
      <c r="F15242" s="4" t="s">
        <v>9106</v>
      </c>
      <c r="G15242" s="5">
        <v>1962</v>
      </c>
      <c r="H15242" s="6">
        <v>0.38532110000000003</v>
      </c>
      <c r="I15242" s="7">
        <v>25.077999999999999</v>
      </c>
      <c r="J15242" s="2">
        <v>32.5</v>
      </c>
      <c r="K15242">
        <v>2</v>
      </c>
    </row>
    <row r="15243" spans="1:12" x14ac:dyDescent="0.25">
      <c r="A15243">
        <v>66783</v>
      </c>
      <c r="B15243" s="2">
        <v>35.980849999999997</v>
      </c>
      <c r="C15243" s="3">
        <v>2079</v>
      </c>
      <c r="E15243" t="s">
        <v>12564</v>
      </c>
      <c r="F15243" s="4" t="s">
        <v>12494</v>
      </c>
      <c r="G15243" s="5">
        <v>1547</v>
      </c>
      <c r="H15243" s="6">
        <v>0.2230123</v>
      </c>
      <c r="I15243" s="7">
        <v>53.125</v>
      </c>
      <c r="J15243" s="2">
        <v>56</v>
      </c>
      <c r="K15243">
        <v>1</v>
      </c>
    </row>
    <row r="15244" spans="1:12" x14ac:dyDescent="0.25">
      <c r="A15244">
        <v>46563</v>
      </c>
      <c r="B15244" s="2">
        <v>35.97672</v>
      </c>
      <c r="C15244" s="3">
        <v>23822</v>
      </c>
      <c r="D15244" s="4">
        <v>38500</v>
      </c>
      <c r="E15244" t="s">
        <v>352</v>
      </c>
      <c r="F15244" s="4" t="s">
        <v>8800</v>
      </c>
      <c r="G15244" s="5">
        <v>15694</v>
      </c>
      <c r="H15244" s="6">
        <v>0.1912711</v>
      </c>
      <c r="I15244" s="7">
        <v>58.609000000000002</v>
      </c>
      <c r="J15244" s="2">
        <v>54.2</v>
      </c>
      <c r="K15244">
        <v>5</v>
      </c>
    </row>
    <row r="15245" spans="1:12" x14ac:dyDescent="0.25">
      <c r="A15245">
        <v>78244</v>
      </c>
      <c r="B15245" s="2">
        <v>35.968609999999998</v>
      </c>
      <c r="C15245" s="3">
        <v>31611</v>
      </c>
      <c r="D15245" s="4">
        <v>41700</v>
      </c>
      <c r="E15245" t="s">
        <v>6913</v>
      </c>
      <c r="F15245" s="4" t="s">
        <v>13752</v>
      </c>
      <c r="G15245" s="5">
        <v>18193</v>
      </c>
      <c r="H15245" s="6">
        <v>0.1886989</v>
      </c>
      <c r="I15245" s="7">
        <v>59.046999999999997</v>
      </c>
      <c r="J15245" s="2">
        <v>50.666699999999999</v>
      </c>
      <c r="K15245">
        <v>3</v>
      </c>
    </row>
    <row r="15246" spans="1:12" x14ac:dyDescent="0.25">
      <c r="A15246">
        <v>45895</v>
      </c>
      <c r="B15246" s="2">
        <v>35.961350000000003</v>
      </c>
      <c r="C15246" s="3">
        <v>18333</v>
      </c>
      <c r="D15246" s="4">
        <v>47540</v>
      </c>
      <c r="E15246" t="s">
        <v>8796</v>
      </c>
      <c r="F15246" s="4" t="s">
        <v>8295</v>
      </c>
      <c r="G15246" s="5">
        <v>12137</v>
      </c>
      <c r="H15246" s="6">
        <v>0.1678201</v>
      </c>
      <c r="I15246" s="7">
        <v>62.651000000000003</v>
      </c>
      <c r="J15246" s="2">
        <v>48.5</v>
      </c>
      <c r="K15246">
        <v>2</v>
      </c>
    </row>
    <row r="15247" spans="1:12" x14ac:dyDescent="0.25">
      <c r="A15247">
        <v>63068</v>
      </c>
      <c r="B15247" s="2">
        <v>35.957599999999999</v>
      </c>
      <c r="C15247" s="3">
        <v>5256</v>
      </c>
      <c r="D15247" s="4">
        <v>41180</v>
      </c>
      <c r="E15247" t="s">
        <v>1110</v>
      </c>
      <c r="F15247" s="4" t="s">
        <v>12102</v>
      </c>
      <c r="G15247" s="5">
        <v>3529</v>
      </c>
      <c r="H15247" s="6">
        <v>0.1572238</v>
      </c>
      <c r="I15247" s="7">
        <v>64.480999999999995</v>
      </c>
    </row>
    <row r="15248" spans="1:12" x14ac:dyDescent="0.25">
      <c r="A15248">
        <v>21219</v>
      </c>
      <c r="B15248" s="2">
        <v>35.955190000000002</v>
      </c>
      <c r="C15248" s="3">
        <v>8927</v>
      </c>
      <c r="D15248" s="4">
        <v>12580</v>
      </c>
      <c r="E15248" t="s">
        <v>4516</v>
      </c>
      <c r="F15248" s="4" t="s">
        <v>4361</v>
      </c>
      <c r="G15248" s="5">
        <v>6538</v>
      </c>
      <c r="H15248" s="6">
        <v>0.12756190000000001</v>
      </c>
      <c r="I15248" s="7">
        <v>69.605000000000004</v>
      </c>
      <c r="J15248" s="2">
        <v>33</v>
      </c>
      <c r="K15248">
        <v>1</v>
      </c>
    </row>
    <row r="15249" spans="1:12" x14ac:dyDescent="0.25">
      <c r="A15249">
        <v>73539</v>
      </c>
      <c r="B15249" s="2">
        <v>35.953589999999998</v>
      </c>
      <c r="C15249" s="3">
        <v>234</v>
      </c>
      <c r="D15249" s="4">
        <v>11060</v>
      </c>
      <c r="E15249" t="s">
        <v>1677</v>
      </c>
      <c r="F15249" s="4" t="s">
        <v>13462</v>
      </c>
      <c r="G15249" s="5">
        <v>164</v>
      </c>
      <c r="H15249" s="6">
        <v>0.2012195</v>
      </c>
      <c r="I15249" s="7">
        <v>56.875</v>
      </c>
    </row>
    <row r="15250" spans="1:12" x14ac:dyDescent="0.25">
      <c r="A15250">
        <v>33763</v>
      </c>
      <c r="B15250" s="2">
        <v>35.94999</v>
      </c>
      <c r="C15250" s="3">
        <v>18896</v>
      </c>
      <c r="D15250" s="4">
        <v>45300</v>
      </c>
      <c r="E15250" t="s">
        <v>6920</v>
      </c>
      <c r="F15250" s="4" t="s">
        <v>6689</v>
      </c>
      <c r="G15250" s="5">
        <v>14883</v>
      </c>
      <c r="H15250" s="6">
        <v>0.23463010000000001</v>
      </c>
      <c r="I15250" s="7">
        <v>51.1</v>
      </c>
      <c r="J15250" s="2">
        <v>30.75</v>
      </c>
      <c r="K15250">
        <v>4</v>
      </c>
    </row>
    <row r="15251" spans="1:12" x14ac:dyDescent="0.25">
      <c r="A15251">
        <v>13335</v>
      </c>
      <c r="B15251" s="2">
        <v>35.946170000000002</v>
      </c>
      <c r="C15251" s="3">
        <v>1649</v>
      </c>
      <c r="D15251" s="4">
        <v>36580</v>
      </c>
      <c r="E15251" t="s">
        <v>2572</v>
      </c>
      <c r="F15251" s="4" t="s">
        <v>1280</v>
      </c>
      <c r="G15251" s="5">
        <v>1067</v>
      </c>
      <c r="H15251" s="6">
        <v>0.15089040000000001</v>
      </c>
      <c r="I15251" s="7">
        <v>65.567999999999998</v>
      </c>
    </row>
    <row r="15252" spans="1:12" x14ac:dyDescent="0.25">
      <c r="A15252">
        <v>28560</v>
      </c>
      <c r="B15252" s="2">
        <v>35.941180000000003</v>
      </c>
      <c r="C15252" s="3">
        <v>28136</v>
      </c>
      <c r="D15252" s="4">
        <v>35100</v>
      </c>
      <c r="E15252" t="s">
        <v>6010</v>
      </c>
      <c r="F15252" s="4" t="s">
        <v>5642</v>
      </c>
      <c r="G15252" s="5">
        <v>19766</v>
      </c>
      <c r="H15252" s="6">
        <v>0.20970349999999999</v>
      </c>
      <c r="I15252" s="7">
        <v>55.402000000000001</v>
      </c>
      <c r="J15252" s="2">
        <v>42.5</v>
      </c>
      <c r="K15252">
        <v>4</v>
      </c>
    </row>
    <row r="15253" spans="1:12" x14ac:dyDescent="0.25">
      <c r="A15253">
        <v>29374</v>
      </c>
      <c r="B15253" s="2">
        <v>35.935920000000003</v>
      </c>
      <c r="C15253" s="3">
        <v>3158</v>
      </c>
      <c r="D15253" s="4">
        <v>43900</v>
      </c>
      <c r="E15253" t="s">
        <v>6213</v>
      </c>
      <c r="F15253" s="4" t="s">
        <v>6130</v>
      </c>
      <c r="G15253" s="5">
        <v>2198</v>
      </c>
      <c r="H15253" s="6">
        <v>0.18963169999999999</v>
      </c>
      <c r="I15253" s="7">
        <v>58.869</v>
      </c>
    </row>
    <row r="15254" spans="1:12" x14ac:dyDescent="0.25">
      <c r="A15254">
        <v>52732</v>
      </c>
      <c r="B15254" s="2">
        <v>35.93074</v>
      </c>
      <c r="C15254" s="3">
        <v>28129</v>
      </c>
      <c r="D15254" s="4">
        <v>17540</v>
      </c>
      <c r="E15254" t="s">
        <v>168</v>
      </c>
      <c r="F15254" s="4" t="s">
        <v>9593</v>
      </c>
      <c r="G15254" s="5">
        <v>19459</v>
      </c>
      <c r="H15254" s="6">
        <v>0.18299070000000001</v>
      </c>
      <c r="I15254" s="7">
        <v>60.015000000000001</v>
      </c>
      <c r="J15254" s="2">
        <v>43</v>
      </c>
      <c r="K15254">
        <v>13</v>
      </c>
      <c r="L15254" s="2">
        <v>67.099999999999994</v>
      </c>
    </row>
    <row r="15255" spans="1:12" x14ac:dyDescent="0.25">
      <c r="A15255">
        <v>49319</v>
      </c>
      <c r="B15255" s="2">
        <v>35.923630000000003</v>
      </c>
      <c r="C15255" s="3">
        <v>16400</v>
      </c>
      <c r="D15255" s="4">
        <v>24340</v>
      </c>
      <c r="E15255" t="s">
        <v>9370</v>
      </c>
      <c r="F15255" s="4" t="s">
        <v>9106</v>
      </c>
      <c r="G15255" s="5">
        <v>10262</v>
      </c>
      <c r="H15255" s="6">
        <v>0.1616486</v>
      </c>
      <c r="I15255" s="7">
        <v>63.7</v>
      </c>
      <c r="J15255" s="2">
        <v>26</v>
      </c>
      <c r="K15255">
        <v>1</v>
      </c>
    </row>
    <row r="15256" spans="1:12" x14ac:dyDescent="0.25">
      <c r="A15256">
        <v>8321</v>
      </c>
      <c r="B15256" s="2">
        <v>35.921149999999997</v>
      </c>
      <c r="C15256" s="3">
        <v>123</v>
      </c>
      <c r="D15256" s="4">
        <v>47220</v>
      </c>
      <c r="E15256" t="s">
        <v>1679</v>
      </c>
      <c r="F15256" s="4" t="s">
        <v>1341</v>
      </c>
      <c r="G15256" s="5">
        <v>112</v>
      </c>
      <c r="H15256" s="6">
        <v>0.1061947</v>
      </c>
      <c r="I15256" s="7">
        <v>73.281000000000006</v>
      </c>
    </row>
    <row r="15257" spans="1:12" x14ac:dyDescent="0.25">
      <c r="A15257">
        <v>2151</v>
      </c>
      <c r="B15257" s="2">
        <v>35.911760000000001</v>
      </c>
      <c r="C15257" s="3">
        <v>53268</v>
      </c>
      <c r="D15257" s="4">
        <v>14460</v>
      </c>
      <c r="E15257" t="s">
        <v>325</v>
      </c>
      <c r="F15257" s="4" t="s">
        <v>21</v>
      </c>
      <c r="G15257" s="5">
        <v>39115</v>
      </c>
      <c r="H15257" s="6">
        <v>0.18962029999999999</v>
      </c>
      <c r="I15257" s="7">
        <v>58.863999999999997</v>
      </c>
      <c r="J15257" s="2">
        <v>43.6</v>
      </c>
      <c r="K15257">
        <v>5</v>
      </c>
    </row>
    <row r="15258" spans="1:12" x14ac:dyDescent="0.25">
      <c r="A15258">
        <v>50060</v>
      </c>
      <c r="B15258" s="2">
        <v>35.90202</v>
      </c>
      <c r="C15258" s="3">
        <v>2249</v>
      </c>
      <c r="E15258" t="s">
        <v>8248</v>
      </c>
      <c r="F15258" s="4" t="s">
        <v>9593</v>
      </c>
      <c r="G15258" s="5">
        <v>1575</v>
      </c>
      <c r="H15258" s="6">
        <v>0.15545690000000001</v>
      </c>
      <c r="I15258" s="7">
        <v>64.766000000000005</v>
      </c>
      <c r="J15258" s="2">
        <v>64</v>
      </c>
      <c r="K15258">
        <v>1</v>
      </c>
    </row>
    <row r="15259" spans="1:12" x14ac:dyDescent="0.25">
      <c r="A15259">
        <v>76487</v>
      </c>
      <c r="B15259" s="2">
        <v>35.901260000000001</v>
      </c>
      <c r="C15259" s="3">
        <v>2150</v>
      </c>
      <c r="D15259" s="4">
        <v>19100</v>
      </c>
      <c r="E15259" t="s">
        <v>13952</v>
      </c>
      <c r="F15259" s="4" t="s">
        <v>13752</v>
      </c>
      <c r="G15259" s="5">
        <v>1610</v>
      </c>
      <c r="H15259" s="6">
        <v>0.16821849999999999</v>
      </c>
      <c r="I15259" s="7">
        <v>62.56</v>
      </c>
    </row>
    <row r="15260" spans="1:12" x14ac:dyDescent="0.25">
      <c r="A15260">
        <v>73095</v>
      </c>
      <c r="B15260" s="2">
        <v>35.900539999999999</v>
      </c>
      <c r="C15260" s="3">
        <v>2140</v>
      </c>
      <c r="D15260" s="4">
        <v>36420</v>
      </c>
      <c r="E15260" t="s">
        <v>794</v>
      </c>
      <c r="F15260" s="4" t="s">
        <v>13462</v>
      </c>
      <c r="G15260" s="5">
        <v>1378</v>
      </c>
      <c r="H15260" s="6">
        <v>0.1777939</v>
      </c>
      <c r="I15260" s="7">
        <v>60.902999999999999</v>
      </c>
    </row>
    <row r="15261" spans="1:12" x14ac:dyDescent="0.25">
      <c r="A15261">
        <v>79741</v>
      </c>
      <c r="B15261" s="2">
        <v>35.90016</v>
      </c>
      <c r="C15261" s="3">
        <v>277</v>
      </c>
      <c r="D15261" s="4">
        <v>36220</v>
      </c>
      <c r="E15261" t="s">
        <v>14449</v>
      </c>
      <c r="F15261" s="4" t="s">
        <v>13752</v>
      </c>
      <c r="G15261" s="5">
        <v>195</v>
      </c>
      <c r="H15261" s="6">
        <v>0.127551</v>
      </c>
      <c r="I15261" s="7">
        <v>69.582999999999998</v>
      </c>
    </row>
    <row r="15262" spans="1:12" x14ac:dyDescent="0.25">
      <c r="A15262">
        <v>73054</v>
      </c>
      <c r="B15262" s="2">
        <v>35.89949</v>
      </c>
      <c r="C15262" s="3">
        <v>3667</v>
      </c>
      <c r="D15262" s="4">
        <v>36420</v>
      </c>
      <c r="E15262" t="s">
        <v>9437</v>
      </c>
      <c r="F15262" s="4" t="s">
        <v>13462</v>
      </c>
      <c r="G15262" s="5">
        <v>2586</v>
      </c>
      <c r="H15262" s="6">
        <v>0.21724009999999999</v>
      </c>
      <c r="I15262" s="7">
        <v>54.082999999999998</v>
      </c>
    </row>
    <row r="15263" spans="1:12" x14ac:dyDescent="0.25">
      <c r="A15263">
        <v>26884</v>
      </c>
      <c r="B15263" s="2">
        <v>35.898769999999999</v>
      </c>
      <c r="C15263" s="3">
        <v>617</v>
      </c>
      <c r="E15263" t="s">
        <v>5640</v>
      </c>
      <c r="F15263" s="4" t="s">
        <v>5144</v>
      </c>
      <c r="G15263" s="5">
        <v>455</v>
      </c>
      <c r="H15263" s="6">
        <v>0.15164839999999999</v>
      </c>
      <c r="I15263" s="7">
        <v>65.417000000000002</v>
      </c>
    </row>
    <row r="15264" spans="1:12" x14ac:dyDescent="0.25">
      <c r="A15264">
        <v>17602</v>
      </c>
      <c r="B15264" s="2">
        <v>35.890349999999998</v>
      </c>
      <c r="C15264" s="3">
        <v>53835</v>
      </c>
      <c r="D15264" s="4">
        <v>29540</v>
      </c>
      <c r="E15264" t="s">
        <v>176</v>
      </c>
      <c r="F15264" s="4" t="s">
        <v>3003</v>
      </c>
      <c r="G15264" s="5">
        <v>34700</v>
      </c>
      <c r="H15264" s="6">
        <v>0.2212392</v>
      </c>
      <c r="I15264" s="7">
        <v>53.387</v>
      </c>
      <c r="J15264" s="2">
        <v>46.714300000000001</v>
      </c>
      <c r="K15264">
        <v>14</v>
      </c>
      <c r="L15264" s="2">
        <v>83.5</v>
      </c>
    </row>
    <row r="15265" spans="1:12" x14ac:dyDescent="0.25">
      <c r="A15265">
        <v>97346</v>
      </c>
      <c r="B15265" s="2">
        <v>35.881869999999999</v>
      </c>
      <c r="C15265" s="3">
        <v>911</v>
      </c>
      <c r="D15265" s="4">
        <v>41420</v>
      </c>
      <c r="E15265" t="s">
        <v>5819</v>
      </c>
      <c r="F15265" s="4" t="s">
        <v>16170</v>
      </c>
      <c r="G15265" s="5">
        <v>717</v>
      </c>
      <c r="H15265" s="6">
        <v>0.26220359999999998</v>
      </c>
      <c r="I15265" s="7">
        <v>46.304000000000002</v>
      </c>
      <c r="J15265" s="2">
        <v>54</v>
      </c>
      <c r="K15265">
        <v>1</v>
      </c>
    </row>
    <row r="15266" spans="1:12" x14ac:dyDescent="0.25">
      <c r="A15266">
        <v>4408</v>
      </c>
      <c r="B15266" s="2">
        <v>35.88167</v>
      </c>
      <c r="C15266" s="3">
        <v>194</v>
      </c>
      <c r="E15266" t="s">
        <v>815</v>
      </c>
      <c r="F15266" s="4" t="s">
        <v>701</v>
      </c>
      <c r="G15266" s="5">
        <v>119</v>
      </c>
      <c r="H15266" s="6">
        <v>0.1666667</v>
      </c>
      <c r="I15266" s="7">
        <v>62.813000000000002</v>
      </c>
    </row>
    <row r="15267" spans="1:12" x14ac:dyDescent="0.25">
      <c r="A15267">
        <v>28715</v>
      </c>
      <c r="B15267" s="2">
        <v>35.877270000000003</v>
      </c>
      <c r="C15267" s="3">
        <v>25850</v>
      </c>
      <c r="D15267" s="4">
        <v>11700</v>
      </c>
      <c r="E15267" t="s">
        <v>6085</v>
      </c>
      <c r="F15267" s="4" t="s">
        <v>5642</v>
      </c>
      <c r="G15267" s="5">
        <v>18297</v>
      </c>
      <c r="H15267" s="6">
        <v>0.220528</v>
      </c>
      <c r="I15267" s="7">
        <v>53.503999999999998</v>
      </c>
      <c r="J15267" s="2">
        <v>49.25</v>
      </c>
      <c r="K15267">
        <v>4</v>
      </c>
    </row>
    <row r="15268" spans="1:12" x14ac:dyDescent="0.25">
      <c r="A15268">
        <v>33175</v>
      </c>
      <c r="B15268" s="2">
        <v>35.863399999999999</v>
      </c>
      <c r="C15268" s="3">
        <v>54236</v>
      </c>
      <c r="D15268" s="4">
        <v>33100</v>
      </c>
      <c r="E15268" t="s">
        <v>5277</v>
      </c>
      <c r="F15268" s="4" t="s">
        <v>6689</v>
      </c>
      <c r="G15268" s="5">
        <v>39631</v>
      </c>
      <c r="H15268" s="6">
        <v>0.23173189999999999</v>
      </c>
      <c r="I15268" s="7">
        <v>51.566000000000003</v>
      </c>
      <c r="J15268" s="2">
        <v>28</v>
      </c>
      <c r="K15268">
        <v>4</v>
      </c>
    </row>
    <row r="15269" spans="1:12" x14ac:dyDescent="0.25">
      <c r="A15269">
        <v>70767</v>
      </c>
      <c r="B15269" s="2">
        <v>35.85145</v>
      </c>
      <c r="C15269" s="3">
        <v>15097</v>
      </c>
      <c r="D15269" s="4">
        <v>12940</v>
      </c>
      <c r="E15269" t="s">
        <v>13078</v>
      </c>
      <c r="F15269" s="4" t="s">
        <v>12927</v>
      </c>
      <c r="G15269" s="5">
        <v>10326</v>
      </c>
      <c r="H15269" s="6">
        <v>0.15619250000000001</v>
      </c>
      <c r="I15269" s="7">
        <v>64.617999999999995</v>
      </c>
      <c r="J15269" s="2">
        <v>52.333300000000001</v>
      </c>
      <c r="K15269">
        <v>3</v>
      </c>
    </row>
    <row r="15270" spans="1:12" x14ac:dyDescent="0.25">
      <c r="A15270">
        <v>70663</v>
      </c>
      <c r="B15270" s="2">
        <v>35.844520000000003</v>
      </c>
      <c r="C15270" s="3">
        <v>27961</v>
      </c>
      <c r="D15270" s="4">
        <v>29340</v>
      </c>
      <c r="E15270" t="s">
        <v>7900</v>
      </c>
      <c r="F15270" s="4" t="s">
        <v>12927</v>
      </c>
      <c r="G15270" s="5">
        <v>18615</v>
      </c>
      <c r="H15270" s="6">
        <v>0.184089</v>
      </c>
      <c r="I15270" s="7">
        <v>59.795000000000002</v>
      </c>
      <c r="J15270" s="2">
        <v>55</v>
      </c>
      <c r="K15270">
        <v>1</v>
      </c>
    </row>
    <row r="15271" spans="1:12" x14ac:dyDescent="0.25">
      <c r="A15271">
        <v>72632</v>
      </c>
      <c r="B15271" s="2">
        <v>35.839199999999998</v>
      </c>
      <c r="C15271" s="3">
        <v>4541</v>
      </c>
      <c r="E15271" t="s">
        <v>13404</v>
      </c>
      <c r="F15271" s="4" t="s">
        <v>13183</v>
      </c>
      <c r="G15271" s="5">
        <v>3592</v>
      </c>
      <c r="H15271" s="6">
        <v>0.23802899999999999</v>
      </c>
      <c r="I15271" s="7">
        <v>50.469000000000001</v>
      </c>
      <c r="J15271" s="2">
        <v>72.5</v>
      </c>
      <c r="K15271">
        <v>2</v>
      </c>
    </row>
    <row r="15272" spans="1:12" x14ac:dyDescent="0.25">
      <c r="A15272">
        <v>49726</v>
      </c>
      <c r="B15272" s="2">
        <v>35.838120000000004</v>
      </c>
      <c r="C15272" s="3">
        <v>1116</v>
      </c>
      <c r="D15272" s="4">
        <v>42300</v>
      </c>
      <c r="E15272" t="s">
        <v>9468</v>
      </c>
      <c r="F15272" s="4" t="s">
        <v>9106</v>
      </c>
      <c r="G15272" s="5">
        <v>952</v>
      </c>
      <c r="H15272" s="6">
        <v>0.24474789999999999</v>
      </c>
      <c r="I15272" s="7">
        <v>49.305999999999997</v>
      </c>
      <c r="J15272" s="2">
        <v>43</v>
      </c>
      <c r="K15272">
        <v>1</v>
      </c>
    </row>
    <row r="15273" spans="1:12" x14ac:dyDescent="0.25">
      <c r="A15273">
        <v>99115</v>
      </c>
      <c r="B15273" s="2">
        <v>35.837670000000003</v>
      </c>
      <c r="C15273" s="3">
        <v>1309</v>
      </c>
      <c r="D15273" s="4">
        <v>34180</v>
      </c>
      <c r="E15273" t="s">
        <v>16558</v>
      </c>
      <c r="F15273" s="4" t="s">
        <v>16344</v>
      </c>
      <c r="G15273" s="5">
        <v>903</v>
      </c>
      <c r="H15273" s="6">
        <v>0.18030969999999999</v>
      </c>
      <c r="I15273" s="7">
        <v>60.441000000000003</v>
      </c>
    </row>
    <row r="15274" spans="1:12" x14ac:dyDescent="0.25">
      <c r="A15274">
        <v>24202</v>
      </c>
      <c r="B15274" s="2">
        <v>35.835299999999997</v>
      </c>
      <c r="C15274" s="3">
        <v>13194</v>
      </c>
      <c r="D15274" s="4">
        <v>28700</v>
      </c>
      <c r="E15274" t="s">
        <v>471</v>
      </c>
      <c r="F15274" s="4" t="s">
        <v>4335</v>
      </c>
      <c r="G15274" s="5">
        <v>9017</v>
      </c>
      <c r="H15274" s="6">
        <v>0.2123766</v>
      </c>
      <c r="I15274" s="7">
        <v>54.896000000000001</v>
      </c>
      <c r="J15274" s="2">
        <v>53.666699999999999</v>
      </c>
      <c r="K15274">
        <v>3</v>
      </c>
    </row>
    <row r="15275" spans="1:12" x14ac:dyDescent="0.25">
      <c r="A15275">
        <v>33896</v>
      </c>
      <c r="B15275" s="2">
        <v>35.831670000000003</v>
      </c>
      <c r="C15275" s="3">
        <v>8496</v>
      </c>
      <c r="D15275" s="4">
        <v>29460</v>
      </c>
      <c r="E15275" t="s">
        <v>2706</v>
      </c>
      <c r="F15275" s="4" t="s">
        <v>6689</v>
      </c>
      <c r="G15275" s="5">
        <v>6155</v>
      </c>
      <c r="H15275" s="6">
        <v>0.25231520000000002</v>
      </c>
      <c r="I15275" s="7">
        <v>47.994</v>
      </c>
    </row>
    <row r="15276" spans="1:12" x14ac:dyDescent="0.25">
      <c r="A15276">
        <v>49055</v>
      </c>
      <c r="B15276" s="2">
        <v>35.829140000000002</v>
      </c>
      <c r="C15276" s="3">
        <v>6006</v>
      </c>
      <c r="D15276" s="4">
        <v>28020</v>
      </c>
      <c r="E15276" t="s">
        <v>9320</v>
      </c>
      <c r="F15276" s="4" t="s">
        <v>9106</v>
      </c>
      <c r="G15276" s="5">
        <v>4401</v>
      </c>
      <c r="H15276" s="6">
        <v>0.1524307</v>
      </c>
      <c r="I15276" s="7">
        <v>65.25</v>
      </c>
      <c r="J15276" s="2">
        <v>54</v>
      </c>
      <c r="K15276">
        <v>1</v>
      </c>
    </row>
    <row r="15277" spans="1:12" x14ac:dyDescent="0.25">
      <c r="A15277">
        <v>25309</v>
      </c>
      <c r="B15277" s="2">
        <v>35.825780000000002</v>
      </c>
      <c r="C15277" s="3">
        <v>13157</v>
      </c>
      <c r="D15277" s="4">
        <v>16620</v>
      </c>
      <c r="E15277" t="s">
        <v>825</v>
      </c>
      <c r="F15277" s="4" t="s">
        <v>5144</v>
      </c>
      <c r="G15277" s="5">
        <v>9631</v>
      </c>
      <c r="H15277" s="6">
        <v>0.2220723</v>
      </c>
      <c r="I15277" s="7">
        <v>53.213999999999999</v>
      </c>
      <c r="J15277" s="2">
        <v>50</v>
      </c>
      <c r="K15277">
        <v>2</v>
      </c>
    </row>
    <row r="15278" spans="1:12" x14ac:dyDescent="0.25">
      <c r="A15278">
        <v>14533</v>
      </c>
      <c r="B15278" s="2">
        <v>35.823149999999998</v>
      </c>
      <c r="C15278" s="3">
        <v>1825</v>
      </c>
      <c r="D15278" s="4">
        <v>40380</v>
      </c>
      <c r="E15278" t="s">
        <v>2877</v>
      </c>
      <c r="F15278" s="4" t="s">
        <v>1280</v>
      </c>
      <c r="G15278" s="5">
        <v>1383</v>
      </c>
      <c r="H15278" s="6">
        <v>0.14822850000000001</v>
      </c>
      <c r="I15278" s="7">
        <v>65.971999999999994</v>
      </c>
    </row>
    <row r="15279" spans="1:12" x14ac:dyDescent="0.25">
      <c r="A15279">
        <v>29566</v>
      </c>
      <c r="B15279" s="2">
        <v>35.819600000000001</v>
      </c>
      <c r="C15279" s="3">
        <v>16489</v>
      </c>
      <c r="D15279" s="4">
        <v>34820</v>
      </c>
      <c r="E15279" t="s">
        <v>6269</v>
      </c>
      <c r="F15279" s="4" t="s">
        <v>6130</v>
      </c>
      <c r="G15279" s="5">
        <v>13470</v>
      </c>
      <c r="H15279" s="6">
        <v>0.24163019999999999</v>
      </c>
      <c r="I15279" s="7">
        <v>49.826999999999998</v>
      </c>
    </row>
    <row r="15280" spans="1:12" x14ac:dyDescent="0.25">
      <c r="A15280">
        <v>17268</v>
      </c>
      <c r="B15280" s="2">
        <v>35.811630000000001</v>
      </c>
      <c r="C15280" s="3">
        <v>28152</v>
      </c>
      <c r="D15280" s="4">
        <v>16540</v>
      </c>
      <c r="E15280" t="s">
        <v>3762</v>
      </c>
      <c r="F15280" s="4" t="s">
        <v>3003</v>
      </c>
      <c r="G15280" s="5">
        <v>19819</v>
      </c>
      <c r="H15280" s="6">
        <v>0.1851254</v>
      </c>
      <c r="I15280" s="7">
        <v>59.591000000000001</v>
      </c>
      <c r="J15280" s="2">
        <v>48.846200000000003</v>
      </c>
      <c r="K15280">
        <v>13</v>
      </c>
      <c r="L15280" s="2">
        <v>90.7</v>
      </c>
    </row>
    <row r="15281" spans="1:11" x14ac:dyDescent="0.25">
      <c r="A15281">
        <v>60929</v>
      </c>
      <c r="B15281" s="2">
        <v>35.806750000000001</v>
      </c>
      <c r="C15281" s="3">
        <v>922</v>
      </c>
      <c r="D15281" s="4">
        <v>38700</v>
      </c>
      <c r="E15281" t="s">
        <v>11631</v>
      </c>
      <c r="F15281" s="4" t="s">
        <v>11490</v>
      </c>
      <c r="G15281" s="5">
        <v>546</v>
      </c>
      <c r="H15281" s="6">
        <v>0.17216119999999999</v>
      </c>
      <c r="I15281" s="7">
        <v>61.826999999999998</v>
      </c>
    </row>
    <row r="15282" spans="1:11" x14ac:dyDescent="0.25">
      <c r="A15282">
        <v>28742</v>
      </c>
      <c r="B15282" s="2">
        <v>35.806049999999999</v>
      </c>
      <c r="C15282" s="3">
        <v>3134</v>
      </c>
      <c r="D15282" s="4">
        <v>11700</v>
      </c>
      <c r="E15282" t="s">
        <v>6098</v>
      </c>
      <c r="F15282" s="4" t="s">
        <v>5642</v>
      </c>
      <c r="G15282" s="5">
        <v>2390</v>
      </c>
      <c r="H15282" s="6">
        <v>0.19037660000000001</v>
      </c>
      <c r="I15282" s="7">
        <v>58.676000000000002</v>
      </c>
    </row>
    <row r="15283" spans="1:11" x14ac:dyDescent="0.25">
      <c r="A15283">
        <v>84770</v>
      </c>
      <c r="B15283" s="2">
        <v>35.799599999999998</v>
      </c>
      <c r="C15283" s="3">
        <v>39995</v>
      </c>
      <c r="D15283" s="4">
        <v>41100</v>
      </c>
      <c r="E15283" t="s">
        <v>6244</v>
      </c>
      <c r="F15283" s="4" t="s">
        <v>14851</v>
      </c>
      <c r="G15283" s="5">
        <v>24570</v>
      </c>
      <c r="H15283" s="6">
        <v>0.2340971</v>
      </c>
      <c r="I15283" s="7">
        <v>51.12</v>
      </c>
      <c r="J15283" s="2">
        <v>45.6</v>
      </c>
      <c r="K15283">
        <v>5</v>
      </c>
    </row>
    <row r="15284" spans="1:11" x14ac:dyDescent="0.25">
      <c r="A15284">
        <v>49945</v>
      </c>
      <c r="B15284" s="2">
        <v>35.793259999999997</v>
      </c>
      <c r="C15284" s="3">
        <v>2515</v>
      </c>
      <c r="D15284" s="4">
        <v>26340</v>
      </c>
      <c r="E15284" t="s">
        <v>9577</v>
      </c>
      <c r="F15284" s="4" t="s">
        <v>9106</v>
      </c>
      <c r="G15284" s="5">
        <v>1904</v>
      </c>
      <c r="H15284" s="6">
        <v>0.2384454</v>
      </c>
      <c r="I15284" s="7">
        <v>50.365000000000002</v>
      </c>
      <c r="J15284" s="2">
        <v>27</v>
      </c>
      <c r="K15284">
        <v>1</v>
      </c>
    </row>
    <row r="15285" spans="1:11" x14ac:dyDescent="0.25">
      <c r="A15285">
        <v>53224</v>
      </c>
      <c r="B15285" s="2">
        <v>35.789810000000003</v>
      </c>
      <c r="C15285" s="3">
        <v>22096</v>
      </c>
      <c r="D15285" s="4">
        <v>33340</v>
      </c>
      <c r="E15285" t="s">
        <v>10098</v>
      </c>
      <c r="F15285" s="4" t="s">
        <v>10031</v>
      </c>
      <c r="G15285" s="5">
        <v>12539</v>
      </c>
      <c r="H15285" s="6">
        <v>0.25263160000000001</v>
      </c>
      <c r="I15285" s="7">
        <v>47.911999999999999</v>
      </c>
      <c r="J15285" s="2">
        <v>48.285699999999999</v>
      </c>
      <c r="K15285">
        <v>7</v>
      </c>
    </row>
    <row r="15286" spans="1:11" x14ac:dyDescent="0.25">
      <c r="A15286">
        <v>60553</v>
      </c>
      <c r="B15286" s="2">
        <v>35.786670000000001</v>
      </c>
      <c r="C15286" s="3">
        <v>864</v>
      </c>
      <c r="D15286" s="4">
        <v>19940</v>
      </c>
      <c r="E15286" t="s">
        <v>11612</v>
      </c>
      <c r="F15286" s="4" t="s">
        <v>11490</v>
      </c>
      <c r="G15286" s="5">
        <v>550</v>
      </c>
      <c r="H15286" s="6">
        <v>0.1451906</v>
      </c>
      <c r="I15286" s="7">
        <v>66.477000000000004</v>
      </c>
    </row>
    <row r="15287" spans="1:11" x14ac:dyDescent="0.25">
      <c r="A15287">
        <v>54610</v>
      </c>
      <c r="B15287" s="2">
        <v>35.786239999999999</v>
      </c>
      <c r="C15287" s="3">
        <v>1537</v>
      </c>
      <c r="E15287" t="s">
        <v>2902</v>
      </c>
      <c r="F15287" s="4" t="s">
        <v>10031</v>
      </c>
      <c r="G15287" s="5">
        <v>1248</v>
      </c>
      <c r="H15287" s="6">
        <v>0.16733390000000001</v>
      </c>
      <c r="I15287" s="7">
        <v>62.646999999999998</v>
      </c>
    </row>
    <row r="15288" spans="1:11" x14ac:dyDescent="0.25">
      <c r="A15288">
        <v>25143</v>
      </c>
      <c r="B15288" s="2">
        <v>35.784480000000002</v>
      </c>
      <c r="C15288" s="3">
        <v>8295</v>
      </c>
      <c r="D15288" s="4">
        <v>16620</v>
      </c>
      <c r="E15288" t="s">
        <v>5282</v>
      </c>
      <c r="F15288" s="4" t="s">
        <v>5144</v>
      </c>
      <c r="G15288" s="5">
        <v>6126</v>
      </c>
      <c r="H15288" s="6">
        <v>0.19226380000000001</v>
      </c>
      <c r="I15288" s="7">
        <v>58.332999999999998</v>
      </c>
      <c r="J15288" s="2">
        <v>56.2</v>
      </c>
      <c r="K15288">
        <v>5</v>
      </c>
    </row>
    <row r="15289" spans="1:11" x14ac:dyDescent="0.25">
      <c r="A15289">
        <v>23237</v>
      </c>
      <c r="B15289" s="2">
        <v>35.779640000000001</v>
      </c>
      <c r="C15289" s="3">
        <v>21500</v>
      </c>
      <c r="D15289" s="4">
        <v>40060</v>
      </c>
      <c r="E15289" t="s">
        <v>99</v>
      </c>
      <c r="F15289" s="4" t="s">
        <v>4335</v>
      </c>
      <c r="G15289" s="5">
        <v>14079</v>
      </c>
      <c r="H15289" s="6">
        <v>0.1720293</v>
      </c>
      <c r="I15289" s="7">
        <v>61.829000000000001</v>
      </c>
      <c r="J15289" s="2">
        <v>35</v>
      </c>
      <c r="K15289">
        <v>5</v>
      </c>
    </row>
    <row r="15290" spans="1:11" x14ac:dyDescent="0.25">
      <c r="A15290">
        <v>17834</v>
      </c>
      <c r="B15290" s="2">
        <v>35.775599999999997</v>
      </c>
      <c r="C15290" s="3">
        <v>3739</v>
      </c>
      <c r="D15290" s="4">
        <v>44980</v>
      </c>
      <c r="E15290" t="s">
        <v>3874</v>
      </c>
      <c r="F15290" s="4" t="s">
        <v>3003</v>
      </c>
      <c r="G15290" s="5">
        <v>2822</v>
      </c>
      <c r="H15290" s="6">
        <v>0.17221829999999999</v>
      </c>
      <c r="I15290" s="7">
        <v>61.795000000000002</v>
      </c>
    </row>
    <row r="15291" spans="1:11" x14ac:dyDescent="0.25">
      <c r="A15291">
        <v>46950</v>
      </c>
      <c r="B15291" s="2">
        <v>35.774810000000002</v>
      </c>
      <c r="C15291" s="3">
        <v>651</v>
      </c>
      <c r="D15291" s="4">
        <v>30900</v>
      </c>
      <c r="E15291" t="s">
        <v>8925</v>
      </c>
      <c r="F15291" s="4" t="s">
        <v>8800</v>
      </c>
      <c r="G15291" s="5">
        <v>476</v>
      </c>
      <c r="H15291" s="6">
        <v>0.20125789999999999</v>
      </c>
      <c r="I15291" s="7">
        <v>56.776000000000003</v>
      </c>
    </row>
    <row r="15292" spans="1:11" x14ac:dyDescent="0.25">
      <c r="A15292">
        <v>73754</v>
      </c>
      <c r="B15292" s="2">
        <v>35.774520000000003</v>
      </c>
      <c r="C15292" s="3">
        <v>1139</v>
      </c>
      <c r="D15292" s="4">
        <v>21420</v>
      </c>
      <c r="E15292" t="s">
        <v>13554</v>
      </c>
      <c r="F15292" s="4" t="s">
        <v>13462</v>
      </c>
      <c r="G15292" s="5">
        <v>732</v>
      </c>
      <c r="H15292" s="6">
        <v>0.1623465</v>
      </c>
      <c r="I15292" s="7">
        <v>63.5</v>
      </c>
      <c r="J15292" s="2">
        <v>64</v>
      </c>
      <c r="K15292">
        <v>1</v>
      </c>
    </row>
    <row r="15293" spans="1:11" x14ac:dyDescent="0.25">
      <c r="A15293">
        <v>64505</v>
      </c>
      <c r="B15293" s="2">
        <v>35.772170000000003</v>
      </c>
      <c r="C15293" s="3">
        <v>13248</v>
      </c>
      <c r="D15293" s="4">
        <v>41140</v>
      </c>
      <c r="E15293" t="s">
        <v>7602</v>
      </c>
      <c r="F15293" s="4" t="s">
        <v>12102</v>
      </c>
      <c r="G15293" s="5">
        <v>9071</v>
      </c>
      <c r="H15293" s="6">
        <v>0.21375810000000001</v>
      </c>
      <c r="I15293" s="7">
        <v>54.615000000000002</v>
      </c>
      <c r="J15293" s="2">
        <v>38.333300000000001</v>
      </c>
      <c r="K15293">
        <v>3</v>
      </c>
    </row>
    <row r="15294" spans="1:11" x14ac:dyDescent="0.25">
      <c r="A15294">
        <v>79534</v>
      </c>
      <c r="B15294" s="2">
        <v>35.769979999999997</v>
      </c>
      <c r="C15294" s="3">
        <v>119</v>
      </c>
      <c r="E15294" t="s">
        <v>14429</v>
      </c>
      <c r="F15294" s="4" t="s">
        <v>13752</v>
      </c>
      <c r="G15294" s="5">
        <v>90</v>
      </c>
      <c r="H15294" s="6">
        <v>0.1666667</v>
      </c>
      <c r="I15294" s="7">
        <v>62.75</v>
      </c>
    </row>
    <row r="15295" spans="1:11" x14ac:dyDescent="0.25">
      <c r="A15295">
        <v>50129</v>
      </c>
      <c r="B15295" s="2">
        <v>35.769069999999999</v>
      </c>
      <c r="C15295" s="3">
        <v>5098</v>
      </c>
      <c r="E15295" t="s">
        <v>175</v>
      </c>
      <c r="F15295" s="4" t="s">
        <v>9593</v>
      </c>
      <c r="G15295" s="5">
        <v>3700</v>
      </c>
      <c r="H15295" s="6">
        <v>0.20297299999999999</v>
      </c>
      <c r="I15295" s="7">
        <v>56.472999999999999</v>
      </c>
      <c r="J15295" s="2">
        <v>55.125</v>
      </c>
      <c r="K15295">
        <v>8</v>
      </c>
    </row>
    <row r="15296" spans="1:11" x14ac:dyDescent="0.25">
      <c r="A15296">
        <v>4572</v>
      </c>
      <c r="B15296" s="2">
        <v>35.767380000000003</v>
      </c>
      <c r="C15296" s="3">
        <v>5034</v>
      </c>
      <c r="E15296" t="s">
        <v>880</v>
      </c>
      <c r="F15296" s="4" t="s">
        <v>701</v>
      </c>
      <c r="G15296" s="5">
        <v>3404</v>
      </c>
      <c r="H15296" s="6">
        <v>0.2426557</v>
      </c>
      <c r="I15296" s="7">
        <v>49.615000000000002</v>
      </c>
      <c r="J15296" s="2">
        <v>54.75</v>
      </c>
      <c r="K15296">
        <v>4</v>
      </c>
    </row>
    <row r="15297" spans="1:12" x14ac:dyDescent="0.25">
      <c r="A15297">
        <v>88002</v>
      </c>
      <c r="B15297" s="2">
        <v>35.766419999999997</v>
      </c>
      <c r="C15297" s="3">
        <v>1669</v>
      </c>
      <c r="D15297" s="4">
        <v>29740</v>
      </c>
      <c r="E15297" t="s">
        <v>15261</v>
      </c>
      <c r="F15297" s="4" t="s">
        <v>15124</v>
      </c>
      <c r="G15297" s="5">
        <v>596</v>
      </c>
      <c r="H15297" s="6">
        <v>0.26510070000000002</v>
      </c>
      <c r="I15297" s="7">
        <v>45.734000000000002</v>
      </c>
      <c r="J15297" s="2">
        <v>51.333300000000001</v>
      </c>
      <c r="K15297">
        <v>3</v>
      </c>
    </row>
    <row r="15298" spans="1:12" x14ac:dyDescent="0.25">
      <c r="A15298">
        <v>95615</v>
      </c>
      <c r="B15298" s="2">
        <v>35.766100000000002</v>
      </c>
      <c r="C15298" s="3">
        <v>1090</v>
      </c>
      <c r="D15298" s="4">
        <v>40900</v>
      </c>
      <c r="E15298" t="s">
        <v>4888</v>
      </c>
      <c r="F15298" s="4" t="s">
        <v>15368</v>
      </c>
      <c r="G15298" s="5">
        <v>741</v>
      </c>
      <c r="H15298" s="6">
        <v>0.15902959999999999</v>
      </c>
      <c r="I15298" s="7">
        <v>64.063000000000002</v>
      </c>
      <c r="J15298" s="2">
        <v>41.5</v>
      </c>
      <c r="K15298">
        <v>2</v>
      </c>
    </row>
    <row r="15299" spans="1:12" x14ac:dyDescent="0.25">
      <c r="A15299">
        <v>58348</v>
      </c>
      <c r="B15299" s="2">
        <v>35.765799999999999</v>
      </c>
      <c r="C15299" s="3">
        <v>731</v>
      </c>
      <c r="E15299" t="s">
        <v>11139</v>
      </c>
      <c r="F15299" s="4" t="s">
        <v>11069</v>
      </c>
      <c r="G15299" s="5">
        <v>495</v>
      </c>
      <c r="H15299" s="6">
        <v>0.16565659999999999</v>
      </c>
      <c r="I15299" s="7">
        <v>62.917000000000002</v>
      </c>
      <c r="J15299" s="2">
        <v>71</v>
      </c>
      <c r="K15299">
        <v>1</v>
      </c>
    </row>
    <row r="15300" spans="1:12" x14ac:dyDescent="0.25">
      <c r="A15300">
        <v>44442</v>
      </c>
      <c r="B15300" s="2">
        <v>35.764969999999998</v>
      </c>
      <c r="C15300" s="3">
        <v>3789</v>
      </c>
      <c r="D15300" s="4">
        <v>49660</v>
      </c>
      <c r="E15300" t="s">
        <v>8560</v>
      </c>
      <c r="F15300" s="4" t="s">
        <v>8295</v>
      </c>
      <c r="G15300" s="5">
        <v>2954</v>
      </c>
      <c r="H15300" s="6">
        <v>0.19323180000000001</v>
      </c>
      <c r="I15300" s="7">
        <v>58.15</v>
      </c>
      <c r="J15300" s="2">
        <v>37</v>
      </c>
      <c r="K15300">
        <v>2</v>
      </c>
    </row>
    <row r="15301" spans="1:12" x14ac:dyDescent="0.25">
      <c r="A15301">
        <v>49853</v>
      </c>
      <c r="B15301" s="2">
        <v>35.764029999999998</v>
      </c>
      <c r="C15301" s="3">
        <v>1299</v>
      </c>
      <c r="E15301" t="s">
        <v>9536</v>
      </c>
      <c r="F15301" s="4" t="s">
        <v>9106</v>
      </c>
      <c r="G15301" s="5">
        <v>981</v>
      </c>
      <c r="H15301" s="6">
        <v>0.20977599999999999</v>
      </c>
      <c r="I15301" s="7">
        <v>55.287999999999997</v>
      </c>
    </row>
    <row r="15302" spans="1:12" x14ac:dyDescent="0.25">
      <c r="A15302">
        <v>12786</v>
      </c>
      <c r="B15302" s="2">
        <v>35.763739999999999</v>
      </c>
      <c r="C15302" s="3">
        <v>291</v>
      </c>
      <c r="E15302" t="s">
        <v>2352</v>
      </c>
      <c r="F15302" s="4" t="s">
        <v>1280</v>
      </c>
      <c r="G15302" s="5">
        <v>231</v>
      </c>
      <c r="H15302" s="6">
        <v>0.3419913</v>
      </c>
      <c r="I15302" s="7">
        <v>32.438000000000002</v>
      </c>
    </row>
    <row r="15303" spans="1:12" x14ac:dyDescent="0.25">
      <c r="A15303">
        <v>37921</v>
      </c>
      <c r="B15303" s="2">
        <v>35.759210000000003</v>
      </c>
      <c r="C15303" s="3">
        <v>28499</v>
      </c>
      <c r="D15303" s="4">
        <v>28940</v>
      </c>
      <c r="E15303" t="s">
        <v>3655</v>
      </c>
      <c r="F15303" s="4" t="s">
        <v>7348</v>
      </c>
      <c r="G15303" s="5">
        <v>18684</v>
      </c>
      <c r="H15303" s="6">
        <v>0.25362590000000002</v>
      </c>
      <c r="I15303" s="7">
        <v>47.707999999999998</v>
      </c>
      <c r="J15303" s="2">
        <v>45.8</v>
      </c>
      <c r="K15303">
        <v>15</v>
      </c>
      <c r="L15303" s="2">
        <v>79.900000000000006</v>
      </c>
    </row>
    <row r="15304" spans="1:12" x14ac:dyDescent="0.25">
      <c r="A15304">
        <v>50594</v>
      </c>
      <c r="B15304" s="2">
        <v>35.754689999999997</v>
      </c>
      <c r="C15304" s="3">
        <v>291</v>
      </c>
      <c r="D15304" s="4">
        <v>22700</v>
      </c>
      <c r="E15304" t="s">
        <v>7077</v>
      </c>
      <c r="F15304" s="4" t="s">
        <v>9593</v>
      </c>
      <c r="G15304" s="5">
        <v>194</v>
      </c>
      <c r="H15304" s="6">
        <v>0.17525769999999999</v>
      </c>
      <c r="I15304" s="7">
        <v>61.25</v>
      </c>
    </row>
    <row r="15305" spans="1:12" x14ac:dyDescent="0.25">
      <c r="A15305">
        <v>50576</v>
      </c>
      <c r="B15305" s="2">
        <v>35.75459</v>
      </c>
      <c r="C15305" s="3">
        <v>405</v>
      </c>
      <c r="D15305" s="4">
        <v>44740</v>
      </c>
      <c r="E15305" t="s">
        <v>9750</v>
      </c>
      <c r="F15305" s="4" t="s">
        <v>9593</v>
      </c>
      <c r="G15305" s="5">
        <v>272</v>
      </c>
      <c r="H15305" s="6">
        <v>0.23529410000000001</v>
      </c>
      <c r="I15305" s="7">
        <v>50.875</v>
      </c>
    </row>
    <row r="15306" spans="1:12" x14ac:dyDescent="0.25">
      <c r="A15306">
        <v>57428</v>
      </c>
      <c r="B15306" s="2">
        <v>35.754390000000001</v>
      </c>
      <c r="C15306" s="3">
        <v>708</v>
      </c>
      <c r="D15306" s="4">
        <v>10100</v>
      </c>
      <c r="E15306" t="s">
        <v>10967</v>
      </c>
      <c r="F15306" s="4" t="s">
        <v>10877</v>
      </c>
      <c r="G15306" s="5">
        <v>517</v>
      </c>
      <c r="H15306" s="6">
        <v>0.15473890000000001</v>
      </c>
      <c r="I15306" s="7">
        <v>64.792000000000002</v>
      </c>
    </row>
    <row r="15307" spans="1:12" x14ac:dyDescent="0.25">
      <c r="A15307">
        <v>32084</v>
      </c>
      <c r="B15307" s="2">
        <v>35.749110000000002</v>
      </c>
      <c r="C15307" s="3">
        <v>32180</v>
      </c>
      <c r="D15307" s="4">
        <v>27260</v>
      </c>
      <c r="E15307" t="s">
        <v>6709</v>
      </c>
      <c r="F15307" s="4" t="s">
        <v>6689</v>
      </c>
      <c r="G15307" s="5">
        <v>21562</v>
      </c>
      <c r="H15307" s="6">
        <v>0.23684089999999999</v>
      </c>
      <c r="I15307" s="7">
        <v>50.6</v>
      </c>
      <c r="J15307" s="2">
        <v>43.636400000000002</v>
      </c>
      <c r="K15307">
        <v>11</v>
      </c>
      <c r="L15307" s="2">
        <v>70.099999999999994</v>
      </c>
    </row>
    <row r="15308" spans="1:12" x14ac:dyDescent="0.25">
      <c r="A15308">
        <v>62052</v>
      </c>
      <c r="B15308" s="2">
        <v>35.741770000000002</v>
      </c>
      <c r="C15308" s="3">
        <v>13322</v>
      </c>
      <c r="D15308" s="4">
        <v>41180</v>
      </c>
      <c r="E15308" t="s">
        <v>11867</v>
      </c>
      <c r="F15308" s="4" t="s">
        <v>11490</v>
      </c>
      <c r="G15308" s="5">
        <v>9097</v>
      </c>
      <c r="H15308" s="6">
        <v>0.1393866</v>
      </c>
      <c r="I15308" s="7">
        <v>67.438000000000002</v>
      </c>
      <c r="J15308" s="2">
        <v>48.75</v>
      </c>
      <c r="K15308">
        <v>4</v>
      </c>
    </row>
    <row r="15309" spans="1:12" x14ac:dyDescent="0.25">
      <c r="A15309">
        <v>5652</v>
      </c>
      <c r="B15309" s="2">
        <v>35.739460000000001</v>
      </c>
      <c r="C15309" s="3">
        <v>875</v>
      </c>
      <c r="E15309" t="s">
        <v>1128</v>
      </c>
      <c r="F15309" s="4" t="s">
        <v>1030</v>
      </c>
      <c r="G15309" s="5">
        <v>570</v>
      </c>
      <c r="H15309" s="6">
        <v>0.2101576</v>
      </c>
      <c r="I15309" s="7">
        <v>55.207999999999998</v>
      </c>
    </row>
    <row r="15310" spans="1:12" x14ac:dyDescent="0.25">
      <c r="A15310">
        <v>76263</v>
      </c>
      <c r="B15310" s="2">
        <v>35.739310000000003</v>
      </c>
      <c r="C15310" s="3">
        <v>72</v>
      </c>
      <c r="D15310" s="4">
        <v>23620</v>
      </c>
      <c r="E15310" t="s">
        <v>13221</v>
      </c>
      <c r="F15310" s="4" t="s">
        <v>13752</v>
      </c>
      <c r="G15310" s="5">
        <v>70</v>
      </c>
      <c r="H15310" s="6">
        <v>0.1285714</v>
      </c>
      <c r="I15310" s="7">
        <v>69.305999999999997</v>
      </c>
    </row>
    <row r="15311" spans="1:12" x14ac:dyDescent="0.25">
      <c r="A15311">
        <v>54749</v>
      </c>
      <c r="B15311" s="2">
        <v>35.739069999999998</v>
      </c>
      <c r="C15311" s="3">
        <v>1187</v>
      </c>
      <c r="D15311" s="4">
        <v>32860</v>
      </c>
      <c r="E15311" t="s">
        <v>10349</v>
      </c>
      <c r="F15311" s="4" t="s">
        <v>10031</v>
      </c>
      <c r="G15311" s="5">
        <v>888</v>
      </c>
      <c r="H15311" s="6">
        <v>0.15990989999999999</v>
      </c>
      <c r="I15311" s="7">
        <v>63.889000000000003</v>
      </c>
    </row>
    <row r="15312" spans="1:12" x14ac:dyDescent="0.25">
      <c r="A15312">
        <v>47163</v>
      </c>
      <c r="B15312" s="2">
        <v>35.73854</v>
      </c>
      <c r="C15312" s="3">
        <v>2026</v>
      </c>
      <c r="D15312" s="4">
        <v>31140</v>
      </c>
      <c r="E15312" t="s">
        <v>8959</v>
      </c>
      <c r="F15312" s="4" t="s">
        <v>8800</v>
      </c>
      <c r="G15312" s="5">
        <v>1350</v>
      </c>
      <c r="H15312" s="6">
        <v>0.1221318</v>
      </c>
      <c r="I15312" s="7">
        <v>70.417000000000002</v>
      </c>
      <c r="J15312" s="2">
        <v>41</v>
      </c>
      <c r="K15312">
        <v>1</v>
      </c>
    </row>
    <row r="15313" spans="1:12" x14ac:dyDescent="0.25">
      <c r="A15313">
        <v>82421</v>
      </c>
      <c r="B15313" s="2">
        <v>35.738149999999997</v>
      </c>
      <c r="C15313" s="3">
        <v>375</v>
      </c>
      <c r="E15313" t="s">
        <v>14680</v>
      </c>
      <c r="F15313" s="4" t="s">
        <v>14657</v>
      </c>
      <c r="G15313" s="5">
        <v>275</v>
      </c>
      <c r="H15313" s="6">
        <v>0.1127273</v>
      </c>
      <c r="I15313" s="7">
        <v>72.031000000000006</v>
      </c>
    </row>
    <row r="15314" spans="1:12" x14ac:dyDescent="0.25">
      <c r="A15314">
        <v>47453</v>
      </c>
      <c r="B15314" s="2">
        <v>35.738</v>
      </c>
      <c r="C15314" s="3">
        <v>515</v>
      </c>
      <c r="E15314" t="s">
        <v>9005</v>
      </c>
      <c r="F15314" s="4" t="s">
        <v>8800</v>
      </c>
      <c r="G15314" s="5">
        <v>372</v>
      </c>
      <c r="H15314" s="6">
        <v>0.1666667</v>
      </c>
      <c r="I15314" s="7">
        <v>62.707999999999998</v>
      </c>
    </row>
    <row r="15315" spans="1:12" x14ac:dyDescent="0.25">
      <c r="A15315">
        <v>2663</v>
      </c>
      <c r="B15315" s="2">
        <v>35.73789</v>
      </c>
      <c r="C15315" s="3">
        <v>82</v>
      </c>
      <c r="D15315" s="4">
        <v>12700</v>
      </c>
      <c r="E15315" t="s">
        <v>426</v>
      </c>
      <c r="F15315" s="4" t="s">
        <v>21</v>
      </c>
      <c r="G15315" s="5">
        <v>68</v>
      </c>
      <c r="H15315" s="6">
        <v>0.26086959999999998</v>
      </c>
      <c r="I15315" s="7">
        <v>46.429000000000002</v>
      </c>
    </row>
    <row r="15316" spans="1:12" x14ac:dyDescent="0.25">
      <c r="A15316">
        <v>60146</v>
      </c>
      <c r="B15316" s="2">
        <v>35.737430000000003</v>
      </c>
      <c r="C15316" s="3">
        <v>2813</v>
      </c>
      <c r="D15316" s="4">
        <v>16980</v>
      </c>
      <c r="E15316" t="s">
        <v>11536</v>
      </c>
      <c r="F15316" s="4" t="s">
        <v>11490</v>
      </c>
      <c r="G15316" s="5">
        <v>1827</v>
      </c>
      <c r="H15316" s="6">
        <v>0.15982479999999999</v>
      </c>
      <c r="I15316" s="7">
        <v>63.881999999999998</v>
      </c>
      <c r="J15316" s="2">
        <v>68</v>
      </c>
      <c r="K15316">
        <v>1</v>
      </c>
    </row>
    <row r="15317" spans="1:12" x14ac:dyDescent="0.25">
      <c r="A15317">
        <v>43130</v>
      </c>
      <c r="B15317" s="2">
        <v>35.727130000000002</v>
      </c>
      <c r="C15317" s="3">
        <v>59923</v>
      </c>
      <c r="D15317" s="4">
        <v>18140</v>
      </c>
      <c r="E15317" t="s">
        <v>176</v>
      </c>
      <c r="F15317" s="4" t="s">
        <v>8295</v>
      </c>
      <c r="G15317" s="5">
        <v>41209</v>
      </c>
      <c r="H15317" s="6">
        <v>0.18029600000000001</v>
      </c>
      <c r="I15317" s="7">
        <v>60.341999999999999</v>
      </c>
      <c r="J15317" s="2">
        <v>48.583300000000001</v>
      </c>
      <c r="K15317">
        <v>24</v>
      </c>
      <c r="L15317" s="2">
        <v>90</v>
      </c>
    </row>
    <row r="15318" spans="1:12" x14ac:dyDescent="0.25">
      <c r="A15318">
        <v>18083</v>
      </c>
      <c r="B15318" s="2">
        <v>35.717190000000002</v>
      </c>
      <c r="C15318" s="3">
        <v>481</v>
      </c>
      <c r="D15318" s="4">
        <v>10900</v>
      </c>
      <c r="E15318" t="s">
        <v>3978</v>
      </c>
      <c r="F15318" s="4" t="s">
        <v>3003</v>
      </c>
      <c r="G15318" s="5">
        <v>358</v>
      </c>
      <c r="H15318" s="6">
        <v>0.18105850000000001</v>
      </c>
      <c r="I15318" s="7">
        <v>60.207999999999998</v>
      </c>
    </row>
    <row r="15319" spans="1:12" x14ac:dyDescent="0.25">
      <c r="A15319">
        <v>56050</v>
      </c>
      <c r="B15319" s="2">
        <v>35.716819999999998</v>
      </c>
      <c r="C15319" s="3">
        <v>1654</v>
      </c>
      <c r="D15319" s="4">
        <v>33460</v>
      </c>
      <c r="E15319" t="s">
        <v>10609</v>
      </c>
      <c r="F15319" s="4" t="s">
        <v>10428</v>
      </c>
      <c r="G15319" s="5">
        <v>1154</v>
      </c>
      <c r="H15319" s="6">
        <v>0.16637779999999999</v>
      </c>
      <c r="I15319" s="7">
        <v>62.74</v>
      </c>
      <c r="J15319" s="2">
        <v>41</v>
      </c>
      <c r="K15319">
        <v>1</v>
      </c>
    </row>
    <row r="15320" spans="1:12" x14ac:dyDescent="0.25">
      <c r="A15320">
        <v>59037</v>
      </c>
      <c r="B15320" s="2">
        <v>35.716239999999999</v>
      </c>
      <c r="C15320" s="3">
        <v>1697</v>
      </c>
      <c r="D15320" s="4">
        <v>13740</v>
      </c>
      <c r="E15320" t="s">
        <v>10608</v>
      </c>
      <c r="F15320" s="4" t="s">
        <v>11278</v>
      </c>
      <c r="G15320" s="5">
        <v>1284</v>
      </c>
      <c r="H15320" s="6">
        <v>0.14485980000000001</v>
      </c>
      <c r="I15320" s="7">
        <v>66.457999999999998</v>
      </c>
    </row>
    <row r="15321" spans="1:12" x14ac:dyDescent="0.25">
      <c r="A15321">
        <v>66701</v>
      </c>
      <c r="B15321" s="2">
        <v>35.71405</v>
      </c>
      <c r="C15321" s="3">
        <v>12017</v>
      </c>
      <c r="E15321" t="s">
        <v>12549</v>
      </c>
      <c r="F15321" s="4" t="s">
        <v>12494</v>
      </c>
      <c r="G15321" s="5">
        <v>7867</v>
      </c>
      <c r="H15321" s="6">
        <v>0.21838060000000001</v>
      </c>
      <c r="I15321" s="7">
        <v>53.75</v>
      </c>
      <c r="J15321" s="2">
        <v>48.666699999999999</v>
      </c>
      <c r="K15321">
        <v>3</v>
      </c>
    </row>
    <row r="15322" spans="1:12" x14ac:dyDescent="0.25">
      <c r="A15322">
        <v>63379</v>
      </c>
      <c r="B15322" s="2">
        <v>35.708399999999997</v>
      </c>
      <c r="C15322" s="3">
        <v>23929</v>
      </c>
      <c r="D15322" s="4">
        <v>41180</v>
      </c>
      <c r="E15322" t="s">
        <v>605</v>
      </c>
      <c r="F15322" s="4" t="s">
        <v>12102</v>
      </c>
      <c r="G15322" s="5">
        <v>15727</v>
      </c>
      <c r="H15322" s="6">
        <v>0.16734489999999999</v>
      </c>
      <c r="I15322" s="7">
        <v>62.567</v>
      </c>
      <c r="J15322" s="2">
        <v>68</v>
      </c>
      <c r="K15322">
        <v>1</v>
      </c>
    </row>
    <row r="15323" spans="1:12" x14ac:dyDescent="0.25">
      <c r="A15323">
        <v>56013</v>
      </c>
      <c r="B15323" s="2">
        <v>35.703890000000001</v>
      </c>
      <c r="C15323" s="3">
        <v>4399</v>
      </c>
      <c r="E15323" t="s">
        <v>10595</v>
      </c>
      <c r="F15323" s="4" t="s">
        <v>10428</v>
      </c>
      <c r="G15323" s="5">
        <v>3145</v>
      </c>
      <c r="H15323" s="6">
        <v>0.19485060000000001</v>
      </c>
      <c r="I15323" s="7">
        <v>57.813000000000002</v>
      </c>
      <c r="J15323" s="2">
        <v>59.5</v>
      </c>
      <c r="K15323">
        <v>2</v>
      </c>
    </row>
    <row r="15324" spans="1:12" x14ac:dyDescent="0.25">
      <c r="A15324">
        <v>67564</v>
      </c>
      <c r="B15324" s="2">
        <v>35.703090000000003</v>
      </c>
      <c r="C15324" s="3">
        <v>268</v>
      </c>
      <c r="D15324" s="4">
        <v>24460</v>
      </c>
      <c r="E15324" t="s">
        <v>12680</v>
      </c>
      <c r="F15324" s="4" t="s">
        <v>12494</v>
      </c>
      <c r="G15324" s="5">
        <v>195</v>
      </c>
      <c r="H15324" s="6">
        <v>0.17857139999999999</v>
      </c>
      <c r="I15324" s="7">
        <v>60.625</v>
      </c>
    </row>
    <row r="15325" spans="1:12" x14ac:dyDescent="0.25">
      <c r="A15325">
        <v>90043</v>
      </c>
      <c r="B15325" s="2">
        <v>35.695950000000003</v>
      </c>
      <c r="C15325" s="3">
        <v>43118</v>
      </c>
      <c r="D15325" s="4">
        <v>31080</v>
      </c>
      <c r="E15325" t="s">
        <v>15367</v>
      </c>
      <c r="F15325" s="4" t="s">
        <v>15368</v>
      </c>
      <c r="G15325" s="5">
        <v>29631</v>
      </c>
      <c r="H15325" s="6">
        <v>0.20899699999999999</v>
      </c>
      <c r="I15325" s="7">
        <v>55.365000000000002</v>
      </c>
      <c r="J15325" s="2">
        <v>43.846200000000003</v>
      </c>
      <c r="K15325">
        <v>13</v>
      </c>
      <c r="L15325" s="2">
        <v>71.3</v>
      </c>
    </row>
    <row r="15326" spans="1:12" x14ac:dyDescent="0.25">
      <c r="A15326">
        <v>55412</v>
      </c>
      <c r="B15326" s="2">
        <v>35.685769999999998</v>
      </c>
      <c r="C15326" s="3">
        <v>21295</v>
      </c>
      <c r="D15326" s="4">
        <v>33460</v>
      </c>
      <c r="E15326" t="s">
        <v>10500</v>
      </c>
      <c r="F15326" s="4" t="s">
        <v>10428</v>
      </c>
      <c r="G15326" s="5">
        <v>12907</v>
      </c>
      <c r="H15326" s="6">
        <v>0.24868299999999999</v>
      </c>
      <c r="I15326" s="7">
        <v>48.5</v>
      </c>
      <c r="J15326" s="2">
        <v>50.95</v>
      </c>
      <c r="K15326">
        <v>20</v>
      </c>
      <c r="L15326" s="2">
        <v>94.9</v>
      </c>
    </row>
    <row r="15327" spans="1:12" x14ac:dyDescent="0.25">
      <c r="A15327">
        <v>46962</v>
      </c>
      <c r="B15327" s="2">
        <v>35.681220000000003</v>
      </c>
      <c r="C15327" s="3">
        <v>10199</v>
      </c>
      <c r="D15327" s="4">
        <v>47340</v>
      </c>
      <c r="E15327" t="s">
        <v>8928</v>
      </c>
      <c r="F15327" s="4" t="s">
        <v>8800</v>
      </c>
      <c r="G15327" s="5">
        <v>6113</v>
      </c>
      <c r="H15327" s="6">
        <v>0.23307159999999999</v>
      </c>
      <c r="I15327" s="7">
        <v>51.195999999999998</v>
      </c>
      <c r="J15327" s="2">
        <v>55.2</v>
      </c>
      <c r="K15327">
        <v>5</v>
      </c>
    </row>
    <row r="15328" spans="1:12" x14ac:dyDescent="0.25">
      <c r="A15328">
        <v>47150</v>
      </c>
      <c r="B15328" s="2">
        <v>35.671900000000001</v>
      </c>
      <c r="C15328" s="3">
        <v>48258</v>
      </c>
      <c r="D15328" s="4">
        <v>31140</v>
      </c>
      <c r="E15328" t="s">
        <v>4136</v>
      </c>
      <c r="F15328" s="4" t="s">
        <v>8800</v>
      </c>
      <c r="G15328" s="5">
        <v>32805</v>
      </c>
      <c r="H15328" s="6">
        <v>0.20401759999999999</v>
      </c>
      <c r="I15328" s="7">
        <v>56.216000000000001</v>
      </c>
      <c r="J15328" s="2">
        <v>40.035699999999999</v>
      </c>
      <c r="K15328">
        <v>28</v>
      </c>
      <c r="L15328" s="2">
        <v>51.5</v>
      </c>
    </row>
    <row r="15329" spans="1:12" x14ac:dyDescent="0.25">
      <c r="A15329">
        <v>25845</v>
      </c>
      <c r="B15329" s="2">
        <v>35.663930000000001</v>
      </c>
      <c r="C15329" s="3">
        <v>651</v>
      </c>
      <c r="E15329" t="s">
        <v>5423</v>
      </c>
      <c r="F15329" s="4" t="s">
        <v>5144</v>
      </c>
      <c r="G15329" s="5">
        <v>521</v>
      </c>
      <c r="H15329" s="6">
        <v>0.1017274</v>
      </c>
      <c r="I15329" s="7">
        <v>73.888999999999996</v>
      </c>
    </row>
    <row r="15330" spans="1:12" x14ac:dyDescent="0.25">
      <c r="A15330">
        <v>67526</v>
      </c>
      <c r="B15330" s="2">
        <v>35.663319999999999</v>
      </c>
      <c r="C15330" s="3">
        <v>3058</v>
      </c>
      <c r="D15330" s="4">
        <v>24460</v>
      </c>
      <c r="E15330" t="s">
        <v>12669</v>
      </c>
      <c r="F15330" s="4" t="s">
        <v>12494</v>
      </c>
      <c r="G15330" s="5">
        <v>1996</v>
      </c>
      <c r="H15330" s="6">
        <v>0.16875309999999999</v>
      </c>
      <c r="I15330" s="7">
        <v>62.305</v>
      </c>
      <c r="J15330" s="2">
        <v>60.5</v>
      </c>
      <c r="K15330">
        <v>2</v>
      </c>
    </row>
    <row r="15331" spans="1:12" x14ac:dyDescent="0.25">
      <c r="A15331">
        <v>25839</v>
      </c>
      <c r="B15331" s="2">
        <v>35.66272</v>
      </c>
      <c r="C15331" s="3">
        <v>758</v>
      </c>
      <c r="D15331" s="4">
        <v>13220</v>
      </c>
      <c r="E15331" t="s">
        <v>5420</v>
      </c>
      <c r="F15331" s="4" t="s">
        <v>5144</v>
      </c>
      <c r="G15331" s="5">
        <v>515</v>
      </c>
      <c r="H15331" s="6">
        <v>0.1104651</v>
      </c>
      <c r="I15331" s="7">
        <v>72.372</v>
      </c>
    </row>
    <row r="15332" spans="1:12" x14ac:dyDescent="0.25">
      <c r="A15332">
        <v>51557</v>
      </c>
      <c r="B15332" s="2">
        <v>35.662460000000003</v>
      </c>
      <c r="C15332" s="3">
        <v>722</v>
      </c>
      <c r="D15332" s="4">
        <v>36540</v>
      </c>
      <c r="E15332" t="s">
        <v>9882</v>
      </c>
      <c r="F15332" s="4" t="s">
        <v>9593</v>
      </c>
      <c r="G15332" s="5">
        <v>555</v>
      </c>
      <c r="H15332" s="6">
        <v>0.163964</v>
      </c>
      <c r="I15332" s="7">
        <v>63.125</v>
      </c>
      <c r="J15332" s="2">
        <v>54</v>
      </c>
      <c r="K15332">
        <v>1</v>
      </c>
    </row>
    <row r="15333" spans="1:12" x14ac:dyDescent="0.25">
      <c r="A15333">
        <v>21206</v>
      </c>
      <c r="B15333" s="2">
        <v>35.654159999999997</v>
      </c>
      <c r="C15333" s="3">
        <v>50230</v>
      </c>
      <c r="D15333" s="4">
        <v>12580</v>
      </c>
      <c r="E15333" t="s">
        <v>4512</v>
      </c>
      <c r="F15333" s="4" t="s">
        <v>4361</v>
      </c>
      <c r="G15333" s="5">
        <v>34146</v>
      </c>
      <c r="H15333" s="6">
        <v>0.1780244</v>
      </c>
      <c r="I15333" s="7">
        <v>60.683999999999997</v>
      </c>
      <c r="J15333" s="2">
        <v>53.076900000000002</v>
      </c>
      <c r="K15333">
        <v>13</v>
      </c>
      <c r="L15333" s="2">
        <v>97.6</v>
      </c>
    </row>
    <row r="15334" spans="1:12" x14ac:dyDescent="0.25">
      <c r="A15334">
        <v>81419</v>
      </c>
      <c r="B15334" s="2">
        <v>35.645310000000002</v>
      </c>
      <c r="C15334" s="3">
        <v>3789</v>
      </c>
      <c r="E15334" t="s">
        <v>14628</v>
      </c>
      <c r="F15334" s="4" t="s">
        <v>14477</v>
      </c>
      <c r="G15334" s="5">
        <v>2809</v>
      </c>
      <c r="H15334" s="6">
        <v>0.1982206</v>
      </c>
      <c r="I15334" s="7">
        <v>57.188000000000002</v>
      </c>
    </row>
    <row r="15335" spans="1:12" x14ac:dyDescent="0.25">
      <c r="A15335">
        <v>67003</v>
      </c>
      <c r="B15335" s="2">
        <v>35.644179999999999</v>
      </c>
      <c r="C15335" s="3">
        <v>2753</v>
      </c>
      <c r="E15335" t="s">
        <v>6804</v>
      </c>
      <c r="F15335" s="4" t="s">
        <v>12494</v>
      </c>
      <c r="G15335" s="5">
        <v>1904</v>
      </c>
      <c r="H15335" s="6">
        <v>0.21953780000000001</v>
      </c>
      <c r="I15335" s="7">
        <v>53.5</v>
      </c>
      <c r="J15335" s="2">
        <v>63</v>
      </c>
      <c r="K15335">
        <v>1</v>
      </c>
    </row>
    <row r="15336" spans="1:12" x14ac:dyDescent="0.25">
      <c r="A15336">
        <v>39565</v>
      </c>
      <c r="B15336" s="2">
        <v>35.640680000000003</v>
      </c>
      <c r="C15336" s="3">
        <v>20066</v>
      </c>
      <c r="D15336" s="4">
        <v>25060</v>
      </c>
      <c r="E15336" t="s">
        <v>7829</v>
      </c>
      <c r="F15336" s="4" t="s">
        <v>7633</v>
      </c>
      <c r="G15336" s="5">
        <v>12732</v>
      </c>
      <c r="H15336" s="6">
        <v>0.15243860000000001</v>
      </c>
      <c r="I15336" s="7">
        <v>65.091999999999999</v>
      </c>
      <c r="J15336" s="2">
        <v>58.5</v>
      </c>
      <c r="K15336">
        <v>2</v>
      </c>
    </row>
    <row r="15337" spans="1:12" x14ac:dyDescent="0.25">
      <c r="A15337">
        <v>68626</v>
      </c>
      <c r="B15337" s="2">
        <v>35.637529999999998</v>
      </c>
      <c r="C15337" s="3">
        <v>648</v>
      </c>
      <c r="E15337" t="s">
        <v>12808</v>
      </c>
      <c r="F15337" s="4" t="s">
        <v>12738</v>
      </c>
      <c r="G15337" s="5">
        <v>444</v>
      </c>
      <c r="H15337" s="6">
        <v>0.15730340000000001</v>
      </c>
      <c r="I15337" s="7">
        <v>64.25</v>
      </c>
    </row>
    <row r="15338" spans="1:12" x14ac:dyDescent="0.25">
      <c r="A15338">
        <v>51630</v>
      </c>
      <c r="B15338" s="2">
        <v>35.63738</v>
      </c>
      <c r="C15338" s="3">
        <v>212</v>
      </c>
      <c r="E15338" t="s">
        <v>3600</v>
      </c>
      <c r="F15338" s="4" t="s">
        <v>9593</v>
      </c>
      <c r="G15338" s="5">
        <v>146</v>
      </c>
      <c r="H15338" s="6">
        <v>0.23809520000000001</v>
      </c>
      <c r="I15338" s="7">
        <v>50.287999999999997</v>
      </c>
    </row>
    <row r="15339" spans="1:12" x14ac:dyDescent="0.25">
      <c r="A15339">
        <v>30415</v>
      </c>
      <c r="B15339" s="2">
        <v>35.636270000000003</v>
      </c>
      <c r="C15339" s="3">
        <v>6622</v>
      </c>
      <c r="D15339" s="4">
        <v>44340</v>
      </c>
      <c r="E15339" t="s">
        <v>6437</v>
      </c>
      <c r="F15339" s="4" t="s">
        <v>6363</v>
      </c>
      <c r="G15339" s="5">
        <v>4486</v>
      </c>
      <c r="H15339" s="6">
        <v>0.2262595</v>
      </c>
      <c r="I15339" s="7">
        <v>52.328000000000003</v>
      </c>
      <c r="J15339" s="2">
        <v>45</v>
      </c>
      <c r="K15339">
        <v>1</v>
      </c>
    </row>
    <row r="15340" spans="1:12" x14ac:dyDescent="0.25">
      <c r="A15340">
        <v>73491</v>
      </c>
      <c r="B15340" s="2">
        <v>35.635080000000002</v>
      </c>
      <c r="C15340" s="3">
        <v>842</v>
      </c>
      <c r="D15340" s="4">
        <v>20340</v>
      </c>
      <c r="E15340" t="s">
        <v>13506</v>
      </c>
      <c r="F15340" s="4" t="s">
        <v>13462</v>
      </c>
      <c r="G15340" s="5">
        <v>490</v>
      </c>
      <c r="H15340" s="6">
        <v>0.1201629</v>
      </c>
      <c r="I15340" s="7">
        <v>70.658000000000001</v>
      </c>
      <c r="J15340" s="2">
        <v>37</v>
      </c>
      <c r="K15340">
        <v>1</v>
      </c>
    </row>
    <row r="15341" spans="1:12" x14ac:dyDescent="0.25">
      <c r="A15341">
        <v>73021</v>
      </c>
      <c r="B15341" s="2">
        <v>35.634900000000002</v>
      </c>
      <c r="C15341" s="3">
        <v>300</v>
      </c>
      <c r="E15341" t="s">
        <v>12499</v>
      </c>
      <c r="F15341" s="4" t="s">
        <v>13462</v>
      </c>
      <c r="G15341" s="5">
        <v>246</v>
      </c>
      <c r="H15341" s="6">
        <v>0.199187</v>
      </c>
      <c r="I15341" s="7">
        <v>57</v>
      </c>
      <c r="J15341" s="2">
        <v>30</v>
      </c>
      <c r="K15341">
        <v>1</v>
      </c>
    </row>
    <row r="15342" spans="1:12" x14ac:dyDescent="0.25">
      <c r="A15342">
        <v>33980</v>
      </c>
      <c r="B15342" s="2">
        <v>35.632689999999997</v>
      </c>
      <c r="C15342" s="3">
        <v>11048</v>
      </c>
      <c r="D15342" s="4">
        <v>39460</v>
      </c>
      <c r="E15342" t="s">
        <v>6962</v>
      </c>
      <c r="F15342" s="4" t="s">
        <v>6689</v>
      </c>
      <c r="G15342" s="5">
        <v>9020</v>
      </c>
      <c r="H15342" s="6">
        <v>0.2322359</v>
      </c>
      <c r="I15342" s="7">
        <v>51.283000000000001</v>
      </c>
      <c r="J15342" s="2">
        <v>21.5</v>
      </c>
      <c r="K15342">
        <v>2</v>
      </c>
    </row>
    <row r="15343" spans="1:12" x14ac:dyDescent="0.25">
      <c r="A15343">
        <v>46030</v>
      </c>
      <c r="B15343" s="2">
        <v>35.630029999999998</v>
      </c>
      <c r="C15343" s="3">
        <v>2948</v>
      </c>
      <c r="D15343" s="4">
        <v>26900</v>
      </c>
      <c r="E15343" t="s">
        <v>3270</v>
      </c>
      <c r="F15343" s="4" t="s">
        <v>8800</v>
      </c>
      <c r="G15343" s="5">
        <v>2069</v>
      </c>
      <c r="H15343" s="6">
        <v>0.14258100000000001</v>
      </c>
      <c r="I15343" s="7">
        <v>66.771000000000001</v>
      </c>
      <c r="J15343" s="2">
        <v>44</v>
      </c>
      <c r="K15343">
        <v>1</v>
      </c>
    </row>
    <row r="15344" spans="1:12" x14ac:dyDescent="0.25">
      <c r="A15344">
        <v>32754</v>
      </c>
      <c r="B15344" s="2">
        <v>35.627719999999997</v>
      </c>
      <c r="C15344" s="3">
        <v>10442</v>
      </c>
      <c r="D15344" s="4">
        <v>37340</v>
      </c>
      <c r="E15344" t="s">
        <v>6835</v>
      </c>
      <c r="F15344" s="4" t="s">
        <v>6689</v>
      </c>
      <c r="G15344" s="5">
        <v>7583</v>
      </c>
      <c r="H15344" s="6">
        <v>0.19148090000000001</v>
      </c>
      <c r="I15344" s="7">
        <v>58.314</v>
      </c>
      <c r="J15344" s="2">
        <v>63</v>
      </c>
      <c r="K15344">
        <v>1</v>
      </c>
    </row>
    <row r="15345" spans="1:12" x14ac:dyDescent="0.25">
      <c r="A15345">
        <v>61450</v>
      </c>
      <c r="B15345" s="2">
        <v>35.625599999999999</v>
      </c>
      <c r="C15345" s="3">
        <v>1851</v>
      </c>
      <c r="D15345" s="4">
        <v>22800</v>
      </c>
      <c r="E15345" t="s">
        <v>11749</v>
      </c>
      <c r="F15345" s="4" t="s">
        <v>11490</v>
      </c>
      <c r="G15345" s="5">
        <v>1279</v>
      </c>
      <c r="H15345" s="6">
        <v>0.19546520000000001</v>
      </c>
      <c r="I15345" s="7">
        <v>57.625</v>
      </c>
    </row>
    <row r="15346" spans="1:12" x14ac:dyDescent="0.25">
      <c r="A15346">
        <v>92841</v>
      </c>
      <c r="B15346" s="2">
        <v>35.619929999999997</v>
      </c>
      <c r="C15346" s="3">
        <v>32839</v>
      </c>
      <c r="D15346" s="4">
        <v>31080</v>
      </c>
      <c r="E15346" t="s">
        <v>9618</v>
      </c>
      <c r="F15346" s="4" t="s">
        <v>15368</v>
      </c>
      <c r="G15346" s="5">
        <v>22409</v>
      </c>
      <c r="H15346" s="6">
        <v>0.1928243</v>
      </c>
      <c r="I15346" s="7">
        <v>58.081000000000003</v>
      </c>
      <c r="J15346" s="2">
        <v>42.75</v>
      </c>
      <c r="K15346">
        <v>4</v>
      </c>
    </row>
    <row r="15347" spans="1:12" x14ac:dyDescent="0.25">
      <c r="A15347">
        <v>36081</v>
      </c>
      <c r="B15347" s="2">
        <v>35.612380000000002</v>
      </c>
      <c r="C15347" s="3">
        <v>16356</v>
      </c>
      <c r="D15347" s="4">
        <v>45980</v>
      </c>
      <c r="E15347" t="s">
        <v>605</v>
      </c>
      <c r="F15347" s="4" t="s">
        <v>7027</v>
      </c>
      <c r="G15347" s="5">
        <v>9128</v>
      </c>
      <c r="H15347" s="6">
        <v>0.27691969999999999</v>
      </c>
      <c r="I15347" s="7">
        <v>43.545000000000002</v>
      </c>
      <c r="J15347" s="2">
        <v>56.5</v>
      </c>
      <c r="K15347">
        <v>4</v>
      </c>
    </row>
    <row r="15348" spans="1:12" x14ac:dyDescent="0.25">
      <c r="A15348">
        <v>4779</v>
      </c>
      <c r="B15348" s="2">
        <v>35.610140000000001</v>
      </c>
      <c r="C15348" s="3">
        <v>284</v>
      </c>
      <c r="E15348" t="s">
        <v>967</v>
      </c>
      <c r="F15348" s="4" t="s">
        <v>701</v>
      </c>
      <c r="G15348" s="5">
        <v>236</v>
      </c>
      <c r="H15348" s="6">
        <v>0.15677969999999999</v>
      </c>
      <c r="I15348" s="7">
        <v>64.305999999999997</v>
      </c>
    </row>
    <row r="15349" spans="1:12" x14ac:dyDescent="0.25">
      <c r="A15349">
        <v>50006</v>
      </c>
      <c r="B15349" s="2">
        <v>35.609830000000002</v>
      </c>
      <c r="C15349" s="3">
        <v>1427</v>
      </c>
      <c r="E15349" t="s">
        <v>2758</v>
      </c>
      <c r="F15349" s="4" t="s">
        <v>9593</v>
      </c>
      <c r="G15349" s="5">
        <v>1052</v>
      </c>
      <c r="H15349" s="6">
        <v>0.14163500000000001</v>
      </c>
      <c r="I15349" s="7">
        <v>66.923000000000002</v>
      </c>
    </row>
    <row r="15350" spans="1:12" x14ac:dyDescent="0.25">
      <c r="A15350">
        <v>28575</v>
      </c>
      <c r="B15350" s="2">
        <v>35.609520000000003</v>
      </c>
      <c r="C15350" s="3">
        <v>365</v>
      </c>
      <c r="D15350" s="4">
        <v>33980</v>
      </c>
      <c r="E15350" t="s">
        <v>6014</v>
      </c>
      <c r="F15350" s="4" t="s">
        <v>5642</v>
      </c>
      <c r="G15350" s="5">
        <v>263</v>
      </c>
      <c r="H15350" s="6">
        <v>0.2386364</v>
      </c>
      <c r="I15350" s="7">
        <v>50.155999999999999</v>
      </c>
    </row>
    <row r="15351" spans="1:12" x14ac:dyDescent="0.25">
      <c r="A15351">
        <v>69001</v>
      </c>
      <c r="B15351" s="2">
        <v>35.607959999999999</v>
      </c>
      <c r="C15351" s="3">
        <v>9296</v>
      </c>
      <c r="E15351" t="s">
        <v>12889</v>
      </c>
      <c r="F15351" s="4" t="s">
        <v>12738</v>
      </c>
      <c r="G15351" s="5">
        <v>6255</v>
      </c>
      <c r="H15351" s="6">
        <v>0.1936051</v>
      </c>
      <c r="I15351" s="7">
        <v>57.93</v>
      </c>
    </row>
    <row r="15352" spans="1:12" x14ac:dyDescent="0.25">
      <c r="A15352">
        <v>58204</v>
      </c>
      <c r="B15352" s="2">
        <v>35.606279999999998</v>
      </c>
      <c r="C15352" s="3">
        <v>1940</v>
      </c>
      <c r="D15352" s="4">
        <v>24220</v>
      </c>
      <c r="E15352" t="s">
        <v>11098</v>
      </c>
      <c r="F15352" s="4" t="s">
        <v>11069</v>
      </c>
      <c r="G15352" s="5">
        <v>772</v>
      </c>
      <c r="H15352" s="6">
        <v>0.30051810000000001</v>
      </c>
      <c r="I15352" s="7">
        <v>39.453000000000003</v>
      </c>
      <c r="J15352" s="2">
        <v>63</v>
      </c>
      <c r="K15352">
        <v>2</v>
      </c>
    </row>
    <row r="15353" spans="1:12" x14ac:dyDescent="0.25">
      <c r="A15353">
        <v>87507</v>
      </c>
      <c r="B15353" s="2">
        <v>35.598959999999998</v>
      </c>
      <c r="C15353" s="3">
        <v>46530</v>
      </c>
      <c r="D15353" s="4">
        <v>42140</v>
      </c>
      <c r="E15353" t="s">
        <v>7603</v>
      </c>
      <c r="F15353" s="4" t="s">
        <v>15124</v>
      </c>
      <c r="G15353" s="5">
        <v>29823</v>
      </c>
      <c r="H15353" s="6">
        <v>0.26015959999999999</v>
      </c>
      <c r="I15353" s="7">
        <v>46.423999999999999</v>
      </c>
      <c r="J15353" s="2">
        <v>38.4375</v>
      </c>
      <c r="K15353">
        <v>16</v>
      </c>
      <c r="L15353" s="2">
        <v>42</v>
      </c>
    </row>
    <row r="15354" spans="1:12" x14ac:dyDescent="0.25">
      <c r="A15354">
        <v>65041</v>
      </c>
      <c r="B15354" s="2">
        <v>35.590850000000003</v>
      </c>
      <c r="C15354" s="3">
        <v>5508</v>
      </c>
      <c r="E15354" t="s">
        <v>12352</v>
      </c>
      <c r="F15354" s="4" t="s">
        <v>12102</v>
      </c>
      <c r="G15354" s="5">
        <v>4053</v>
      </c>
      <c r="H15354" s="6">
        <v>0.20942279999999999</v>
      </c>
      <c r="I15354" s="7">
        <v>55.191000000000003</v>
      </c>
    </row>
    <row r="15355" spans="1:12" x14ac:dyDescent="0.25">
      <c r="A15355">
        <v>99123</v>
      </c>
      <c r="B15355" s="2">
        <v>35.589660000000002</v>
      </c>
      <c r="C15355" s="3">
        <v>1208</v>
      </c>
      <c r="D15355" s="4">
        <v>34180</v>
      </c>
      <c r="E15355" t="s">
        <v>16561</v>
      </c>
      <c r="F15355" s="4" t="s">
        <v>16344</v>
      </c>
      <c r="G15355" s="5">
        <v>930</v>
      </c>
      <c r="H15355" s="6">
        <v>0.14301079999999999</v>
      </c>
      <c r="I15355" s="7">
        <v>66.667000000000002</v>
      </c>
      <c r="J15355" s="2">
        <v>57.666699999999999</v>
      </c>
      <c r="K15355">
        <v>3</v>
      </c>
    </row>
    <row r="15356" spans="1:12" x14ac:dyDescent="0.25">
      <c r="A15356">
        <v>44670</v>
      </c>
      <c r="B15356" s="2">
        <v>35.589379999999998</v>
      </c>
      <c r="C15356" s="3">
        <v>356</v>
      </c>
      <c r="D15356" s="4">
        <v>15940</v>
      </c>
      <c r="E15356" t="s">
        <v>8590</v>
      </c>
      <c r="F15356" s="4" t="s">
        <v>8295</v>
      </c>
      <c r="G15356" s="5">
        <v>252</v>
      </c>
      <c r="H15356" s="6">
        <v>0.1230159</v>
      </c>
      <c r="I15356" s="7">
        <v>70.119</v>
      </c>
    </row>
    <row r="15357" spans="1:12" x14ac:dyDescent="0.25">
      <c r="A15357">
        <v>78155</v>
      </c>
      <c r="B15357" s="2">
        <v>35.581859999999999</v>
      </c>
      <c r="C15357" s="3">
        <v>47193</v>
      </c>
      <c r="D15357" s="4">
        <v>41700</v>
      </c>
      <c r="E15357" t="s">
        <v>14198</v>
      </c>
      <c r="F15357" s="4" t="s">
        <v>13752</v>
      </c>
      <c r="G15357" s="5">
        <v>31181</v>
      </c>
      <c r="H15357" s="6">
        <v>0.1733693</v>
      </c>
      <c r="I15357" s="7">
        <v>61.415999999999997</v>
      </c>
      <c r="J15357" s="2">
        <v>43.571399999999997</v>
      </c>
      <c r="K15357">
        <v>7</v>
      </c>
    </row>
    <row r="15358" spans="1:12" x14ac:dyDescent="0.25">
      <c r="A15358">
        <v>23310</v>
      </c>
      <c r="B15358" s="2">
        <v>35.573599999999999</v>
      </c>
      <c r="C15358" s="3">
        <v>4385</v>
      </c>
      <c r="E15358" t="s">
        <v>4844</v>
      </c>
      <c r="F15358" s="4" t="s">
        <v>4335</v>
      </c>
      <c r="G15358" s="5">
        <v>3308</v>
      </c>
      <c r="H15358" s="6">
        <v>0.20646919999999999</v>
      </c>
      <c r="I15358" s="7">
        <v>55.694000000000003</v>
      </c>
      <c r="J15358" s="2">
        <v>61</v>
      </c>
      <c r="K15358">
        <v>2</v>
      </c>
    </row>
    <row r="15359" spans="1:12" x14ac:dyDescent="0.25">
      <c r="A15359">
        <v>20722</v>
      </c>
      <c r="B15359" s="2">
        <v>35.571890000000003</v>
      </c>
      <c r="C15359" s="3">
        <v>5882</v>
      </c>
      <c r="D15359" s="4">
        <v>47900</v>
      </c>
      <c r="E15359" t="s">
        <v>1979</v>
      </c>
      <c r="F15359" s="4" t="s">
        <v>4361</v>
      </c>
      <c r="G15359" s="5">
        <v>3848</v>
      </c>
      <c r="H15359" s="6">
        <v>0.15150730000000001</v>
      </c>
      <c r="I15359" s="7">
        <v>65.185000000000002</v>
      </c>
      <c r="J15359" s="2">
        <v>39.5</v>
      </c>
      <c r="K15359">
        <v>4</v>
      </c>
    </row>
    <row r="15360" spans="1:12" x14ac:dyDescent="0.25">
      <c r="A15360">
        <v>65582</v>
      </c>
      <c r="B15360" s="2">
        <v>35.570610000000002</v>
      </c>
      <c r="C15360" s="3">
        <v>2171</v>
      </c>
      <c r="E15360" t="s">
        <v>812</v>
      </c>
      <c r="F15360" s="4" t="s">
        <v>12102</v>
      </c>
      <c r="G15360" s="5">
        <v>1485</v>
      </c>
      <c r="H15360" s="6">
        <v>0.22828280000000001</v>
      </c>
      <c r="I15360" s="7">
        <v>51.917000000000002</v>
      </c>
      <c r="J15360" s="2">
        <v>77</v>
      </c>
      <c r="K15360">
        <v>1</v>
      </c>
    </row>
    <row r="15361" spans="1:12" x14ac:dyDescent="0.25">
      <c r="A15361">
        <v>16233</v>
      </c>
      <c r="B15361" s="2">
        <v>35.570050000000002</v>
      </c>
      <c r="C15361" s="3">
        <v>1072</v>
      </c>
      <c r="E15361" t="s">
        <v>3451</v>
      </c>
      <c r="F15361" s="4" t="s">
        <v>3003</v>
      </c>
      <c r="G15361" s="5">
        <v>837</v>
      </c>
      <c r="H15361" s="6">
        <v>0.17183770000000001</v>
      </c>
      <c r="I15361" s="7">
        <v>61.667000000000002</v>
      </c>
    </row>
    <row r="15362" spans="1:12" x14ac:dyDescent="0.25">
      <c r="A15362">
        <v>55070</v>
      </c>
      <c r="B15362" s="2">
        <v>35.5687</v>
      </c>
      <c r="C15362" s="3">
        <v>7574</v>
      </c>
      <c r="D15362" s="4">
        <v>33460</v>
      </c>
      <c r="E15362" t="s">
        <v>964</v>
      </c>
      <c r="F15362" s="4" t="s">
        <v>10428</v>
      </c>
      <c r="G15362" s="5">
        <v>4821</v>
      </c>
      <c r="H15362" s="6">
        <v>0.13565650000000001</v>
      </c>
      <c r="I15362" s="7">
        <v>67.917000000000002</v>
      </c>
      <c r="J15362" s="2">
        <v>26.5</v>
      </c>
      <c r="K15362">
        <v>2</v>
      </c>
    </row>
    <row r="15363" spans="1:12" x14ac:dyDescent="0.25">
      <c r="A15363">
        <v>17090</v>
      </c>
      <c r="B15363" s="2">
        <v>35.566650000000003</v>
      </c>
      <c r="C15363" s="3">
        <v>5511</v>
      </c>
      <c r="D15363" s="4">
        <v>25420</v>
      </c>
      <c r="E15363" t="s">
        <v>3720</v>
      </c>
      <c r="F15363" s="4" t="s">
        <v>3003</v>
      </c>
      <c r="G15363" s="5">
        <v>3743</v>
      </c>
      <c r="H15363" s="6">
        <v>0.16617689999999999</v>
      </c>
      <c r="I15363" s="7">
        <v>62.642000000000003</v>
      </c>
      <c r="J15363" s="2">
        <v>49</v>
      </c>
      <c r="K15363">
        <v>1</v>
      </c>
    </row>
    <row r="15364" spans="1:12" x14ac:dyDescent="0.25">
      <c r="A15364">
        <v>66532</v>
      </c>
      <c r="B15364" s="2">
        <v>35.565669999999997</v>
      </c>
      <c r="C15364" s="3">
        <v>570</v>
      </c>
      <c r="E15364" t="s">
        <v>3367</v>
      </c>
      <c r="F15364" s="4" t="s">
        <v>12494</v>
      </c>
      <c r="G15364" s="5">
        <v>374</v>
      </c>
      <c r="H15364" s="6">
        <v>0.22727269999999999</v>
      </c>
      <c r="I15364" s="7">
        <v>52.082999999999998</v>
      </c>
      <c r="J15364" s="2">
        <v>46</v>
      </c>
      <c r="K15364">
        <v>1</v>
      </c>
    </row>
    <row r="15365" spans="1:12" x14ac:dyDescent="0.25">
      <c r="A15365">
        <v>47361</v>
      </c>
      <c r="B15365" s="2">
        <v>35.565559999999998</v>
      </c>
      <c r="C15365" s="3">
        <v>135</v>
      </c>
      <c r="D15365" s="4">
        <v>35220</v>
      </c>
      <c r="E15365" t="s">
        <v>8989</v>
      </c>
      <c r="F15365" s="4" t="s">
        <v>8800</v>
      </c>
      <c r="G15365" s="5">
        <v>90</v>
      </c>
      <c r="H15365" s="6">
        <v>0.23076920000000001</v>
      </c>
      <c r="I15365" s="7">
        <v>51.476999999999997</v>
      </c>
    </row>
    <row r="15366" spans="1:12" x14ac:dyDescent="0.25">
      <c r="A15366">
        <v>46986</v>
      </c>
      <c r="B15366" s="2">
        <v>35.565249999999999</v>
      </c>
      <c r="C15366" s="3">
        <v>1863</v>
      </c>
      <c r="D15366" s="4">
        <v>31980</v>
      </c>
      <c r="E15366" t="s">
        <v>8934</v>
      </c>
      <c r="F15366" s="4" t="s">
        <v>8800</v>
      </c>
      <c r="G15366" s="5">
        <v>1195</v>
      </c>
      <c r="H15366" s="6">
        <v>0.16973240000000001</v>
      </c>
      <c r="I15366" s="7">
        <v>62.018999999999998</v>
      </c>
      <c r="J15366" s="2">
        <v>56.5</v>
      </c>
      <c r="K15366">
        <v>2</v>
      </c>
    </row>
    <row r="15367" spans="1:12" x14ac:dyDescent="0.25">
      <c r="A15367">
        <v>87743</v>
      </c>
      <c r="B15367" s="2">
        <v>35.564889999999998</v>
      </c>
      <c r="C15367" s="3">
        <v>377</v>
      </c>
      <c r="E15367" t="s">
        <v>11400</v>
      </c>
      <c r="F15367" s="4" t="s">
        <v>15124</v>
      </c>
      <c r="G15367" s="5">
        <v>298</v>
      </c>
      <c r="H15367" s="6">
        <v>0.26510070000000002</v>
      </c>
      <c r="I15367" s="7">
        <v>45.536000000000001</v>
      </c>
    </row>
    <row r="15368" spans="1:12" x14ac:dyDescent="0.25">
      <c r="A15368">
        <v>11369</v>
      </c>
      <c r="B15368" s="2">
        <v>35.558430000000001</v>
      </c>
      <c r="C15368" s="3">
        <v>39861</v>
      </c>
      <c r="D15368" s="4">
        <v>35620</v>
      </c>
      <c r="E15368" t="s">
        <v>1910</v>
      </c>
      <c r="F15368" s="4" t="s">
        <v>1280</v>
      </c>
      <c r="G15368" s="5">
        <v>26674</v>
      </c>
      <c r="H15368" s="6">
        <v>0.1896157</v>
      </c>
      <c r="I15368" s="7">
        <v>58.570999999999998</v>
      </c>
      <c r="J15368" s="2">
        <v>35</v>
      </c>
      <c r="K15368">
        <v>7</v>
      </c>
    </row>
    <row r="15369" spans="1:12" x14ac:dyDescent="0.25">
      <c r="A15369">
        <v>82930</v>
      </c>
      <c r="B15369" s="2">
        <v>35.549909999999997</v>
      </c>
      <c r="C15369" s="3">
        <v>14432</v>
      </c>
      <c r="D15369" s="4">
        <v>21740</v>
      </c>
      <c r="E15369" t="s">
        <v>9020</v>
      </c>
      <c r="F15369" s="4" t="s">
        <v>14657</v>
      </c>
      <c r="G15369" s="5">
        <v>8942</v>
      </c>
      <c r="H15369" s="6">
        <v>0.19892650000000001</v>
      </c>
      <c r="I15369" s="7">
        <v>56.962000000000003</v>
      </c>
      <c r="J15369" s="2">
        <v>51.666699999999999</v>
      </c>
      <c r="K15369">
        <v>9</v>
      </c>
    </row>
    <row r="15370" spans="1:12" x14ac:dyDescent="0.25">
      <c r="A15370">
        <v>96057</v>
      </c>
      <c r="B15370" s="2">
        <v>35.547510000000003</v>
      </c>
      <c r="C15370" s="3">
        <v>1332</v>
      </c>
      <c r="E15370" t="s">
        <v>16051</v>
      </c>
      <c r="F15370" s="4" t="s">
        <v>15368</v>
      </c>
      <c r="G15370" s="5">
        <v>1088</v>
      </c>
      <c r="H15370" s="6">
        <v>0.2270221</v>
      </c>
      <c r="I15370" s="7">
        <v>52.104999999999997</v>
      </c>
    </row>
    <row r="15371" spans="1:12" x14ac:dyDescent="0.25">
      <c r="A15371">
        <v>92337</v>
      </c>
      <c r="B15371" s="2">
        <v>35.541849999999997</v>
      </c>
      <c r="C15371" s="3">
        <v>37844</v>
      </c>
      <c r="D15371" s="4">
        <v>40140</v>
      </c>
      <c r="E15371" t="s">
        <v>10076</v>
      </c>
      <c r="F15371" s="4" t="s">
        <v>15368</v>
      </c>
      <c r="G15371" s="5">
        <v>22556</v>
      </c>
      <c r="H15371" s="6">
        <v>0.1396462</v>
      </c>
      <c r="I15371" s="7">
        <v>67.188999999999993</v>
      </c>
      <c r="J15371" s="2">
        <v>47.75</v>
      </c>
      <c r="K15371">
        <v>4</v>
      </c>
    </row>
    <row r="15372" spans="1:12" x14ac:dyDescent="0.25">
      <c r="A15372">
        <v>12846</v>
      </c>
      <c r="B15372" s="2">
        <v>35.53586</v>
      </c>
      <c r="C15372" s="3">
        <v>3289</v>
      </c>
      <c r="D15372" s="4">
        <v>24020</v>
      </c>
      <c r="E15372" t="s">
        <v>2383</v>
      </c>
      <c r="F15372" s="4" t="s">
        <v>1280</v>
      </c>
      <c r="G15372" s="5">
        <v>2450</v>
      </c>
      <c r="H15372" s="6">
        <v>0.15952669999999999</v>
      </c>
      <c r="I15372" s="7">
        <v>63.75</v>
      </c>
      <c r="J15372" s="2">
        <v>64</v>
      </c>
      <c r="K15372">
        <v>2</v>
      </c>
    </row>
    <row r="15373" spans="1:12" x14ac:dyDescent="0.25">
      <c r="A15373">
        <v>4989</v>
      </c>
      <c r="B15373" s="2">
        <v>35.534610000000001</v>
      </c>
      <c r="C15373" s="3">
        <v>4060</v>
      </c>
      <c r="D15373" s="4">
        <v>12300</v>
      </c>
      <c r="E15373" t="s">
        <v>1028</v>
      </c>
      <c r="F15373" s="4" t="s">
        <v>701</v>
      </c>
      <c r="G15373" s="5">
        <v>2811</v>
      </c>
      <c r="H15373" s="6">
        <v>0.19352539999999999</v>
      </c>
      <c r="I15373" s="7">
        <v>57.868000000000002</v>
      </c>
    </row>
    <row r="15374" spans="1:12" x14ac:dyDescent="0.25">
      <c r="A15374">
        <v>12785</v>
      </c>
      <c r="B15374" s="2">
        <v>35.533740000000002</v>
      </c>
      <c r="C15374" s="3">
        <v>1095</v>
      </c>
      <c r="E15374" t="s">
        <v>2351</v>
      </c>
      <c r="F15374" s="4" t="s">
        <v>1280</v>
      </c>
      <c r="G15374" s="5">
        <v>788</v>
      </c>
      <c r="H15374" s="6">
        <v>0.2002535</v>
      </c>
      <c r="I15374" s="7">
        <v>56.704999999999998</v>
      </c>
    </row>
    <row r="15375" spans="1:12" x14ac:dyDescent="0.25">
      <c r="A15375">
        <v>21676</v>
      </c>
      <c r="B15375" s="2">
        <v>35.533470000000001</v>
      </c>
      <c r="C15375" s="3">
        <v>418</v>
      </c>
      <c r="D15375" s="4">
        <v>20660</v>
      </c>
      <c r="E15375" t="s">
        <v>4577</v>
      </c>
      <c r="F15375" s="4" t="s">
        <v>4361</v>
      </c>
      <c r="G15375" s="5">
        <v>372</v>
      </c>
      <c r="H15375" s="6">
        <v>0.233871</v>
      </c>
      <c r="I15375" s="7">
        <v>50.893000000000001</v>
      </c>
    </row>
    <row r="15376" spans="1:12" x14ac:dyDescent="0.25">
      <c r="A15376">
        <v>52804</v>
      </c>
      <c r="B15376" s="2">
        <v>35.529089999999997</v>
      </c>
      <c r="C15376" s="3">
        <v>27142</v>
      </c>
      <c r="D15376" s="4">
        <v>19340</v>
      </c>
      <c r="E15376" t="s">
        <v>2706</v>
      </c>
      <c r="F15376" s="4" t="s">
        <v>9593</v>
      </c>
      <c r="G15376" s="5">
        <v>17912</v>
      </c>
      <c r="H15376" s="6">
        <v>0.19646050000000001</v>
      </c>
      <c r="I15376" s="7">
        <v>57.356000000000002</v>
      </c>
      <c r="J15376" s="2">
        <v>46.125</v>
      </c>
      <c r="K15376">
        <v>16</v>
      </c>
      <c r="L15376" s="2">
        <v>81.400000000000006</v>
      </c>
    </row>
    <row r="15377" spans="1:12" x14ac:dyDescent="0.25">
      <c r="A15377">
        <v>51531</v>
      </c>
      <c r="B15377" s="2">
        <v>35.524650000000001</v>
      </c>
      <c r="C15377" s="3">
        <v>823</v>
      </c>
      <c r="E15377" t="s">
        <v>8286</v>
      </c>
      <c r="F15377" s="4" t="s">
        <v>9593</v>
      </c>
      <c r="G15377" s="5">
        <v>653</v>
      </c>
      <c r="H15377" s="6">
        <v>0.16207949999999999</v>
      </c>
      <c r="I15377" s="7">
        <v>63.295000000000002</v>
      </c>
    </row>
    <row r="15378" spans="1:12" x14ac:dyDescent="0.25">
      <c r="A15378">
        <v>14220</v>
      </c>
      <c r="B15378" s="2">
        <v>35.52037</v>
      </c>
      <c r="C15378" s="3">
        <v>24524</v>
      </c>
      <c r="D15378" s="4">
        <v>15380</v>
      </c>
      <c r="E15378" t="s">
        <v>2831</v>
      </c>
      <c r="F15378" s="4" t="s">
        <v>1280</v>
      </c>
      <c r="G15378" s="5">
        <v>17224</v>
      </c>
      <c r="H15378" s="6">
        <v>0.203321</v>
      </c>
      <c r="I15378" s="7">
        <v>56.167000000000002</v>
      </c>
      <c r="J15378" s="2">
        <v>42.461500000000001</v>
      </c>
      <c r="K15378">
        <v>13</v>
      </c>
      <c r="L15378" s="2">
        <v>64.2</v>
      </c>
    </row>
    <row r="15379" spans="1:12" x14ac:dyDescent="0.25">
      <c r="A15379">
        <v>39206</v>
      </c>
      <c r="B15379" s="2">
        <v>35.512369999999997</v>
      </c>
      <c r="C15379" s="3">
        <v>25011</v>
      </c>
      <c r="D15379" s="4">
        <v>27140</v>
      </c>
      <c r="E15379" t="s">
        <v>671</v>
      </c>
      <c r="F15379" s="4" t="s">
        <v>7633</v>
      </c>
      <c r="G15379" s="5">
        <v>16232</v>
      </c>
      <c r="H15379" s="6">
        <v>0.28074179999999999</v>
      </c>
      <c r="I15379" s="7">
        <v>42.786000000000001</v>
      </c>
      <c r="J15379" s="2">
        <v>36.299999999999997</v>
      </c>
      <c r="K15379">
        <v>10</v>
      </c>
      <c r="L15379" s="2">
        <v>29.8</v>
      </c>
    </row>
    <row r="15380" spans="1:12" x14ac:dyDescent="0.25">
      <c r="A15380">
        <v>98445</v>
      </c>
      <c r="B15380" s="2">
        <v>35.503680000000003</v>
      </c>
      <c r="C15380" s="3">
        <v>30198</v>
      </c>
      <c r="D15380" s="4">
        <v>42660</v>
      </c>
      <c r="E15380" t="s">
        <v>16435</v>
      </c>
      <c r="F15380" s="4" t="s">
        <v>16344</v>
      </c>
      <c r="G15380" s="5">
        <v>20056</v>
      </c>
      <c r="H15380" s="6">
        <v>0.1498729</v>
      </c>
      <c r="I15380" s="7">
        <v>65.400999999999996</v>
      </c>
      <c r="J15380" s="2">
        <v>41.375</v>
      </c>
      <c r="K15380">
        <v>8</v>
      </c>
    </row>
    <row r="15381" spans="1:12" x14ac:dyDescent="0.25">
      <c r="A15381">
        <v>29154</v>
      </c>
      <c r="B15381" s="2">
        <v>35.49427</v>
      </c>
      <c r="C15381" s="3">
        <v>28979</v>
      </c>
      <c r="D15381" s="4">
        <v>44940</v>
      </c>
      <c r="E15381" t="s">
        <v>6183</v>
      </c>
      <c r="F15381" s="4" t="s">
        <v>6130</v>
      </c>
      <c r="G15381" s="5">
        <v>19270</v>
      </c>
      <c r="H15381" s="6">
        <v>0.18811620000000001</v>
      </c>
      <c r="I15381" s="7">
        <v>58.790999999999997</v>
      </c>
      <c r="J15381" s="2">
        <v>49</v>
      </c>
      <c r="K15381">
        <v>2</v>
      </c>
    </row>
    <row r="15382" spans="1:12" x14ac:dyDescent="0.25">
      <c r="A15382">
        <v>74036</v>
      </c>
      <c r="B15382" s="2">
        <v>35.48865</v>
      </c>
      <c r="C15382" s="3">
        <v>6440</v>
      </c>
      <c r="D15382" s="4">
        <v>46140</v>
      </c>
      <c r="E15382" t="s">
        <v>13596</v>
      </c>
      <c r="F15382" s="4" t="s">
        <v>13462</v>
      </c>
      <c r="G15382" s="5">
        <v>4219</v>
      </c>
      <c r="H15382" s="6">
        <v>0.1509479</v>
      </c>
      <c r="I15382" s="7">
        <v>65.212999999999994</v>
      </c>
    </row>
    <row r="15383" spans="1:12" x14ac:dyDescent="0.25">
      <c r="A15383">
        <v>83450</v>
      </c>
      <c r="B15383" s="2">
        <v>35.487499999999997</v>
      </c>
      <c r="C15383" s="3">
        <v>1087</v>
      </c>
      <c r="D15383" s="4">
        <v>26820</v>
      </c>
      <c r="E15383" t="s">
        <v>14772</v>
      </c>
      <c r="F15383" s="4" t="s">
        <v>14725</v>
      </c>
      <c r="G15383" s="5">
        <v>597</v>
      </c>
      <c r="H15383" s="6">
        <v>0.1856187</v>
      </c>
      <c r="I15383" s="7">
        <v>59.219000000000001</v>
      </c>
    </row>
    <row r="15384" spans="1:12" x14ac:dyDescent="0.25">
      <c r="A15384">
        <v>76686</v>
      </c>
      <c r="B15384" s="2">
        <v>35.487310000000001</v>
      </c>
      <c r="C15384" s="3">
        <v>244</v>
      </c>
      <c r="E15384" t="s">
        <v>13992</v>
      </c>
      <c r="F15384" s="4" t="s">
        <v>13752</v>
      </c>
      <c r="G15384" s="5">
        <v>188</v>
      </c>
      <c r="H15384" s="6">
        <v>0.2751323</v>
      </c>
      <c r="I15384" s="7">
        <v>43.75</v>
      </c>
    </row>
    <row r="15385" spans="1:12" x14ac:dyDescent="0.25">
      <c r="A15385">
        <v>17040</v>
      </c>
      <c r="B15385" s="2">
        <v>35.486849999999997</v>
      </c>
      <c r="C15385" s="3">
        <v>2367</v>
      </c>
      <c r="D15385" s="4">
        <v>25420</v>
      </c>
      <c r="E15385" t="s">
        <v>3688</v>
      </c>
      <c r="F15385" s="4" t="s">
        <v>3003</v>
      </c>
      <c r="G15385" s="5">
        <v>1710</v>
      </c>
      <c r="H15385" s="6">
        <v>0.16491230000000001</v>
      </c>
      <c r="I15385" s="7">
        <v>62.793999999999997</v>
      </c>
    </row>
    <row r="15386" spans="1:12" x14ac:dyDescent="0.25">
      <c r="A15386">
        <v>28356</v>
      </c>
      <c r="B15386" s="2">
        <v>35.485639999999997</v>
      </c>
      <c r="C15386" s="3">
        <v>5165</v>
      </c>
      <c r="D15386" s="4">
        <v>22180</v>
      </c>
      <c r="E15386" t="s">
        <v>1365</v>
      </c>
      <c r="F15386" s="4" t="s">
        <v>5642</v>
      </c>
      <c r="G15386" s="5">
        <v>3361</v>
      </c>
      <c r="H15386" s="6">
        <v>0.19488249999999999</v>
      </c>
      <c r="I15386" s="7">
        <v>57.613999999999997</v>
      </c>
      <c r="J15386" s="2">
        <v>46</v>
      </c>
      <c r="K15386">
        <v>2</v>
      </c>
    </row>
    <row r="15387" spans="1:12" x14ac:dyDescent="0.25">
      <c r="A15387">
        <v>59275</v>
      </c>
      <c r="B15387" s="2">
        <v>35.484780000000001</v>
      </c>
      <c r="C15387" s="3">
        <v>291</v>
      </c>
      <c r="E15387" t="s">
        <v>10331</v>
      </c>
      <c r="F15387" s="4" t="s">
        <v>11278</v>
      </c>
      <c r="G15387" s="5">
        <v>236</v>
      </c>
      <c r="H15387" s="6">
        <v>0.19915250000000001</v>
      </c>
      <c r="I15387" s="7">
        <v>56.875</v>
      </c>
    </row>
    <row r="15388" spans="1:12" x14ac:dyDescent="0.25">
      <c r="A15388">
        <v>99345</v>
      </c>
      <c r="B15388" s="2">
        <v>35.484690000000001</v>
      </c>
      <c r="C15388" s="3">
        <v>192</v>
      </c>
      <c r="D15388" s="4">
        <v>28420</v>
      </c>
      <c r="E15388" t="s">
        <v>1445</v>
      </c>
      <c r="F15388" s="4" t="s">
        <v>16344</v>
      </c>
      <c r="G15388" s="5">
        <v>116</v>
      </c>
      <c r="H15388" s="6">
        <v>0.20512820000000001</v>
      </c>
      <c r="I15388" s="7">
        <v>55.832999999999998</v>
      </c>
    </row>
    <row r="15389" spans="1:12" x14ac:dyDescent="0.25">
      <c r="A15389">
        <v>96748</v>
      </c>
      <c r="B15389" s="2">
        <v>35.483969999999999</v>
      </c>
      <c r="C15389" s="3">
        <v>4085</v>
      </c>
      <c r="D15389" s="4">
        <v>27980</v>
      </c>
      <c r="E15389" t="s">
        <v>16131</v>
      </c>
      <c r="F15389" s="4" t="s">
        <v>16099</v>
      </c>
      <c r="G15389" s="5">
        <v>2880</v>
      </c>
      <c r="H15389" s="6">
        <v>0.2003472</v>
      </c>
      <c r="I15389" s="7">
        <v>56.658999999999999</v>
      </c>
      <c r="J15389" s="2">
        <v>49</v>
      </c>
      <c r="K15389">
        <v>1</v>
      </c>
    </row>
    <row r="15390" spans="1:12" x14ac:dyDescent="0.25">
      <c r="A15390">
        <v>99006</v>
      </c>
      <c r="B15390" s="2">
        <v>35.48142</v>
      </c>
      <c r="C15390" s="3">
        <v>10902</v>
      </c>
      <c r="D15390" s="4">
        <v>44060</v>
      </c>
      <c r="E15390" t="s">
        <v>1989</v>
      </c>
      <c r="F15390" s="4" t="s">
        <v>16344</v>
      </c>
      <c r="G15390" s="5">
        <v>7791</v>
      </c>
      <c r="H15390" s="6">
        <v>0.1773614</v>
      </c>
      <c r="I15390" s="7">
        <v>60.631</v>
      </c>
      <c r="J15390" s="2">
        <v>41</v>
      </c>
      <c r="K15390">
        <v>1</v>
      </c>
    </row>
    <row r="15391" spans="1:12" x14ac:dyDescent="0.25">
      <c r="A15391">
        <v>67650</v>
      </c>
      <c r="B15391" s="2">
        <v>35.479520000000001</v>
      </c>
      <c r="C15391" s="3">
        <v>224</v>
      </c>
      <c r="E15391" t="s">
        <v>12696</v>
      </c>
      <c r="F15391" s="4" t="s">
        <v>12494</v>
      </c>
      <c r="G15391" s="5">
        <v>158</v>
      </c>
      <c r="H15391" s="6">
        <v>0.22641510000000001</v>
      </c>
      <c r="I15391" s="7">
        <v>52.152999999999999</v>
      </c>
    </row>
    <row r="15392" spans="1:12" x14ac:dyDescent="0.25">
      <c r="A15392">
        <v>49448</v>
      </c>
      <c r="B15392" s="2">
        <v>35.478949999999998</v>
      </c>
      <c r="C15392" s="3">
        <v>3428</v>
      </c>
      <c r="D15392" s="4">
        <v>24340</v>
      </c>
      <c r="E15392" t="s">
        <v>9401</v>
      </c>
      <c r="F15392" s="4" t="s">
        <v>9106</v>
      </c>
      <c r="G15392" s="5">
        <v>2194</v>
      </c>
      <c r="H15392" s="6">
        <v>0.18869639999999999</v>
      </c>
      <c r="I15392" s="7">
        <v>58.670999999999999</v>
      </c>
    </row>
    <row r="15393" spans="1:12" x14ac:dyDescent="0.25">
      <c r="A15393">
        <v>23405</v>
      </c>
      <c r="B15393" s="2">
        <v>35.47822</v>
      </c>
      <c r="C15393" s="3">
        <v>1001</v>
      </c>
      <c r="E15393" t="s">
        <v>4859</v>
      </c>
      <c r="F15393" s="4" t="s">
        <v>4335</v>
      </c>
      <c r="G15393" s="5">
        <v>883</v>
      </c>
      <c r="H15393" s="6">
        <v>0.2197056</v>
      </c>
      <c r="I15393" s="7">
        <v>53.308999999999997</v>
      </c>
    </row>
    <row r="15394" spans="1:12" x14ac:dyDescent="0.25">
      <c r="A15394">
        <v>27704</v>
      </c>
      <c r="B15394" s="2">
        <v>35.472749999999998</v>
      </c>
      <c r="C15394" s="3">
        <v>35067</v>
      </c>
      <c r="D15394" s="4">
        <v>20500</v>
      </c>
      <c r="E15394" t="s">
        <v>657</v>
      </c>
      <c r="F15394" s="4" t="s">
        <v>5642</v>
      </c>
      <c r="G15394" s="5">
        <v>21983</v>
      </c>
      <c r="H15394" s="6">
        <v>0.2654203</v>
      </c>
      <c r="I15394" s="7">
        <v>45.408999999999999</v>
      </c>
      <c r="J15394" s="2">
        <v>43.666699999999999</v>
      </c>
      <c r="K15394">
        <v>9</v>
      </c>
    </row>
    <row r="15395" spans="1:12" x14ac:dyDescent="0.25">
      <c r="A15395">
        <v>52170</v>
      </c>
      <c r="B15395" s="2">
        <v>35.467410000000001</v>
      </c>
      <c r="C15395" s="3">
        <v>523</v>
      </c>
      <c r="E15395" t="s">
        <v>985</v>
      </c>
      <c r="F15395" s="4" t="s">
        <v>9593</v>
      </c>
      <c r="G15395" s="5">
        <v>340</v>
      </c>
      <c r="H15395" s="6">
        <v>0.1906158</v>
      </c>
      <c r="I15395" s="7">
        <v>58.332999999999998</v>
      </c>
    </row>
    <row r="15396" spans="1:12" x14ac:dyDescent="0.25">
      <c r="A15396">
        <v>62347</v>
      </c>
      <c r="B15396" s="2">
        <v>35.466929999999998</v>
      </c>
      <c r="C15396" s="3">
        <v>2457</v>
      </c>
      <c r="D15396" s="4">
        <v>39500</v>
      </c>
      <c r="E15396" t="s">
        <v>1006</v>
      </c>
      <c r="F15396" s="4" t="s">
        <v>11490</v>
      </c>
      <c r="G15396" s="5">
        <v>1657</v>
      </c>
      <c r="H15396" s="6">
        <v>0.1332931</v>
      </c>
      <c r="I15396" s="7">
        <v>68.236999999999995</v>
      </c>
    </row>
    <row r="15397" spans="1:12" x14ac:dyDescent="0.25">
      <c r="A15397">
        <v>48532</v>
      </c>
      <c r="B15397" s="2">
        <v>35.463250000000002</v>
      </c>
      <c r="C15397" s="3">
        <v>20052</v>
      </c>
      <c r="D15397" s="4">
        <v>22420</v>
      </c>
      <c r="E15397" t="s">
        <v>9211</v>
      </c>
      <c r="F15397" s="4" t="s">
        <v>9106</v>
      </c>
      <c r="G15397" s="5">
        <v>13717</v>
      </c>
      <c r="H15397" s="6">
        <v>0.19370129999999999</v>
      </c>
      <c r="I15397" s="7">
        <v>57.798000000000002</v>
      </c>
      <c r="J15397" s="2">
        <v>32.076900000000002</v>
      </c>
      <c r="K15397">
        <v>13</v>
      </c>
      <c r="L15397" s="2">
        <v>11.4</v>
      </c>
    </row>
    <row r="15398" spans="1:12" x14ac:dyDescent="0.25">
      <c r="A15398">
        <v>13408</v>
      </c>
      <c r="B15398" s="2">
        <v>35.459569999999999</v>
      </c>
      <c r="C15398" s="3">
        <v>3834</v>
      </c>
      <c r="D15398" s="4">
        <v>45060</v>
      </c>
      <c r="E15398" t="s">
        <v>1134</v>
      </c>
      <c r="F15398" s="4" t="s">
        <v>1280</v>
      </c>
      <c r="G15398" s="5">
        <v>1664</v>
      </c>
      <c r="H15398" s="6">
        <v>0.20720720000000001</v>
      </c>
      <c r="I15398" s="7">
        <v>55.463000000000001</v>
      </c>
      <c r="J15398" s="2">
        <v>33</v>
      </c>
      <c r="K15398">
        <v>1</v>
      </c>
    </row>
    <row r="15399" spans="1:12" x14ac:dyDescent="0.25">
      <c r="A15399">
        <v>70532</v>
      </c>
      <c r="B15399" s="2">
        <v>35.458770000000001</v>
      </c>
      <c r="C15399" s="3">
        <v>2430</v>
      </c>
      <c r="E15399" t="s">
        <v>3356</v>
      </c>
      <c r="F15399" s="4" t="s">
        <v>12927</v>
      </c>
      <c r="G15399" s="5">
        <v>1667</v>
      </c>
      <c r="H15399" s="6">
        <v>0.1781644</v>
      </c>
      <c r="I15399" s="7">
        <v>60.481000000000002</v>
      </c>
      <c r="J15399" s="2">
        <v>69</v>
      </c>
      <c r="K15399">
        <v>1</v>
      </c>
    </row>
    <row r="15400" spans="1:12" x14ac:dyDescent="0.25">
      <c r="A15400">
        <v>50801</v>
      </c>
      <c r="B15400" s="2">
        <v>35.456809999999997</v>
      </c>
      <c r="C15400" s="3">
        <v>9543</v>
      </c>
      <c r="E15400" t="s">
        <v>5482</v>
      </c>
      <c r="F15400" s="4" t="s">
        <v>9593</v>
      </c>
      <c r="G15400" s="5">
        <v>6526</v>
      </c>
      <c r="H15400" s="6">
        <v>0.19289110000000001</v>
      </c>
      <c r="I15400" s="7">
        <v>57.935000000000002</v>
      </c>
      <c r="J15400" s="2">
        <v>55.571399999999997</v>
      </c>
      <c r="K15400">
        <v>7</v>
      </c>
    </row>
    <row r="15401" spans="1:12" x14ac:dyDescent="0.25">
      <c r="A15401">
        <v>12071</v>
      </c>
      <c r="B15401" s="2">
        <v>35.455199999999998</v>
      </c>
      <c r="C15401" s="3">
        <v>254</v>
      </c>
      <c r="D15401" s="4">
        <v>10580</v>
      </c>
      <c r="E15401" t="s">
        <v>2115</v>
      </c>
      <c r="F15401" s="4" t="s">
        <v>1280</v>
      </c>
      <c r="G15401" s="5">
        <v>187</v>
      </c>
      <c r="H15401" s="6">
        <v>0.20744679999999999</v>
      </c>
      <c r="I15401" s="7">
        <v>55.417000000000002</v>
      </c>
    </row>
    <row r="15402" spans="1:12" x14ac:dyDescent="0.25">
      <c r="A15402">
        <v>83427</v>
      </c>
      <c r="B15402" s="2">
        <v>35.45496</v>
      </c>
      <c r="C15402" s="3">
        <v>1628</v>
      </c>
      <c r="D15402" s="4">
        <v>26820</v>
      </c>
      <c r="E15402" t="s">
        <v>10642</v>
      </c>
      <c r="F15402" s="4" t="s">
        <v>14725</v>
      </c>
      <c r="G15402" s="5">
        <v>824</v>
      </c>
      <c r="H15402" s="6">
        <v>0.1929612</v>
      </c>
      <c r="I15402" s="7">
        <v>57.917000000000002</v>
      </c>
      <c r="J15402" s="2">
        <v>49</v>
      </c>
      <c r="K15402">
        <v>1</v>
      </c>
    </row>
    <row r="15403" spans="1:12" x14ac:dyDescent="0.25">
      <c r="A15403">
        <v>73080</v>
      </c>
      <c r="B15403" s="2">
        <v>35.453220000000002</v>
      </c>
      <c r="C15403" s="3">
        <v>9614</v>
      </c>
      <c r="D15403" s="4">
        <v>36420</v>
      </c>
      <c r="E15403" t="s">
        <v>12337</v>
      </c>
      <c r="F15403" s="4" t="s">
        <v>13462</v>
      </c>
      <c r="G15403" s="5">
        <v>6446</v>
      </c>
      <c r="H15403" s="6">
        <v>0.17204469999999999</v>
      </c>
      <c r="I15403" s="7">
        <v>61.527999999999999</v>
      </c>
      <c r="J15403" s="2">
        <v>65.25</v>
      </c>
      <c r="K15403">
        <v>4</v>
      </c>
    </row>
    <row r="15404" spans="1:12" x14ac:dyDescent="0.25">
      <c r="A15404">
        <v>50653</v>
      </c>
      <c r="B15404" s="2">
        <v>35.451569999999997</v>
      </c>
      <c r="C15404" s="3">
        <v>666</v>
      </c>
      <c r="E15404" t="s">
        <v>9780</v>
      </c>
      <c r="F15404" s="4" t="s">
        <v>9593</v>
      </c>
      <c r="G15404" s="5">
        <v>412</v>
      </c>
      <c r="H15404" s="6">
        <v>0.1286408</v>
      </c>
      <c r="I15404" s="7">
        <v>69.028000000000006</v>
      </c>
    </row>
    <row r="15405" spans="1:12" x14ac:dyDescent="0.25">
      <c r="A15405">
        <v>97112</v>
      </c>
      <c r="B15405" s="2">
        <v>35.451129999999999</v>
      </c>
      <c r="C15405" s="3">
        <v>2201</v>
      </c>
      <c r="E15405" t="s">
        <v>4955</v>
      </c>
      <c r="F15405" s="4" t="s">
        <v>16170</v>
      </c>
      <c r="G15405" s="5">
        <v>1437</v>
      </c>
      <c r="H15405" s="6">
        <v>0.2463465</v>
      </c>
      <c r="I15405" s="7">
        <v>48.683999999999997</v>
      </c>
      <c r="J15405" s="2">
        <v>55</v>
      </c>
      <c r="K15405">
        <v>1</v>
      </c>
    </row>
    <row r="15406" spans="1:12" x14ac:dyDescent="0.25">
      <c r="A15406">
        <v>62037</v>
      </c>
      <c r="B15406" s="2">
        <v>35.450449999999996</v>
      </c>
      <c r="C15406" s="3">
        <v>1970</v>
      </c>
      <c r="D15406" s="4">
        <v>41180</v>
      </c>
      <c r="E15406" t="s">
        <v>172</v>
      </c>
      <c r="F15406" s="4" t="s">
        <v>11490</v>
      </c>
      <c r="G15406" s="5">
        <v>1412</v>
      </c>
      <c r="H15406" s="6">
        <v>0.19532910000000001</v>
      </c>
      <c r="I15406" s="7">
        <v>57.5</v>
      </c>
    </row>
    <row r="15407" spans="1:12" x14ac:dyDescent="0.25">
      <c r="A15407">
        <v>5669</v>
      </c>
      <c r="B15407" s="2">
        <v>35.450000000000003</v>
      </c>
      <c r="C15407" s="3">
        <v>609</v>
      </c>
      <c r="E15407" t="s">
        <v>790</v>
      </c>
      <c r="F15407" s="4" t="s">
        <v>1030</v>
      </c>
      <c r="G15407" s="5">
        <v>474</v>
      </c>
      <c r="H15407" s="6">
        <v>0.2821053</v>
      </c>
      <c r="I15407" s="7">
        <v>42.5</v>
      </c>
      <c r="J15407" s="2">
        <v>42</v>
      </c>
      <c r="K15407">
        <v>1</v>
      </c>
    </row>
    <row r="15408" spans="1:12" x14ac:dyDescent="0.25">
      <c r="A15408">
        <v>26541</v>
      </c>
      <c r="B15408" s="2">
        <v>35.449350000000003</v>
      </c>
      <c r="C15408" s="3">
        <v>3020</v>
      </c>
      <c r="D15408" s="4">
        <v>34060</v>
      </c>
      <c r="E15408" t="s">
        <v>5573</v>
      </c>
      <c r="F15408" s="4" t="s">
        <v>5144</v>
      </c>
      <c r="G15408" s="5">
        <v>2221</v>
      </c>
      <c r="H15408" s="6">
        <v>0.1876688</v>
      </c>
      <c r="I15408" s="7">
        <v>58.819000000000003</v>
      </c>
      <c r="J15408" s="2">
        <v>69</v>
      </c>
      <c r="K15408">
        <v>1</v>
      </c>
    </row>
    <row r="15409" spans="1:11" x14ac:dyDescent="0.25">
      <c r="A15409">
        <v>31038</v>
      </c>
      <c r="B15409" s="2">
        <v>35.448650000000001</v>
      </c>
      <c r="C15409" s="3">
        <v>921</v>
      </c>
      <c r="D15409" s="4">
        <v>12060</v>
      </c>
      <c r="E15409" t="s">
        <v>4556</v>
      </c>
      <c r="F15409" s="4" t="s">
        <v>6363</v>
      </c>
      <c r="G15409" s="5">
        <v>734</v>
      </c>
      <c r="H15409" s="6">
        <v>0.17438690000000001</v>
      </c>
      <c r="I15409" s="7">
        <v>61.110999999999997</v>
      </c>
      <c r="J15409" s="2">
        <v>65</v>
      </c>
      <c r="K15409">
        <v>1</v>
      </c>
    </row>
    <row r="15410" spans="1:11" x14ac:dyDescent="0.25">
      <c r="A15410">
        <v>93313</v>
      </c>
      <c r="B15410" s="2">
        <v>35.442419999999998</v>
      </c>
      <c r="C15410" s="3">
        <v>43644</v>
      </c>
      <c r="D15410" s="4">
        <v>12540</v>
      </c>
      <c r="E15410" t="s">
        <v>1094</v>
      </c>
      <c r="F15410" s="4" t="s">
        <v>15368</v>
      </c>
      <c r="G15410" s="5">
        <v>25274</v>
      </c>
      <c r="H15410" s="6">
        <v>0.14216190000000001</v>
      </c>
      <c r="I15410" s="7">
        <v>66.679000000000002</v>
      </c>
      <c r="J15410" s="2">
        <v>33.5</v>
      </c>
      <c r="K15410">
        <v>6</v>
      </c>
    </row>
    <row r="15411" spans="1:11" x14ac:dyDescent="0.25">
      <c r="A15411">
        <v>50535</v>
      </c>
      <c r="B15411" s="2">
        <v>35.436230000000002</v>
      </c>
      <c r="C15411" s="3">
        <v>884</v>
      </c>
      <c r="E15411" t="s">
        <v>9732</v>
      </c>
      <c r="F15411" s="4" t="s">
        <v>9593</v>
      </c>
      <c r="G15411" s="5">
        <v>624</v>
      </c>
      <c r="H15411" s="6">
        <v>0.21153849999999999</v>
      </c>
      <c r="I15411" s="7">
        <v>54.688000000000002</v>
      </c>
      <c r="J15411" s="2">
        <v>40</v>
      </c>
      <c r="K15411">
        <v>1</v>
      </c>
    </row>
    <row r="15412" spans="1:11" x14ac:dyDescent="0.25">
      <c r="A15412">
        <v>30224</v>
      </c>
      <c r="B15412" s="2">
        <v>35.432139999999997</v>
      </c>
      <c r="C15412" s="3">
        <v>24420</v>
      </c>
      <c r="D15412" s="4">
        <v>12060</v>
      </c>
      <c r="E15412" t="s">
        <v>6413</v>
      </c>
      <c r="F15412" s="4" t="s">
        <v>6363</v>
      </c>
      <c r="G15412" s="5">
        <v>16437</v>
      </c>
      <c r="H15412" s="6">
        <v>0.21085290000000001</v>
      </c>
      <c r="I15412" s="7">
        <v>54.802</v>
      </c>
      <c r="J15412" s="2">
        <v>40</v>
      </c>
      <c r="K15412">
        <v>2</v>
      </c>
    </row>
    <row r="15413" spans="1:11" x14ac:dyDescent="0.25">
      <c r="A15413">
        <v>26520</v>
      </c>
      <c r="B15413" s="2">
        <v>35.428069999999998</v>
      </c>
      <c r="C15413" s="3">
        <v>801</v>
      </c>
      <c r="D15413" s="4">
        <v>34060</v>
      </c>
      <c r="E15413" t="s">
        <v>5569</v>
      </c>
      <c r="F15413" s="4" t="s">
        <v>5144</v>
      </c>
      <c r="G15413" s="5">
        <v>587</v>
      </c>
      <c r="H15413" s="6">
        <v>0.1751701</v>
      </c>
      <c r="I15413" s="7">
        <v>60.966000000000001</v>
      </c>
    </row>
    <row r="15414" spans="1:11" x14ac:dyDescent="0.25">
      <c r="A15414">
        <v>96763</v>
      </c>
      <c r="B15414" s="2">
        <v>35.427349999999997</v>
      </c>
      <c r="C15414" s="3">
        <v>3526</v>
      </c>
      <c r="D15414" s="4">
        <v>27980</v>
      </c>
      <c r="E15414" t="s">
        <v>16143</v>
      </c>
      <c r="F15414" s="4" t="s">
        <v>16099</v>
      </c>
      <c r="G15414" s="5">
        <v>2411</v>
      </c>
      <c r="H15414" s="6">
        <v>0.2226368</v>
      </c>
      <c r="I15414" s="7">
        <v>52.762999999999998</v>
      </c>
      <c r="J15414" s="2">
        <v>70</v>
      </c>
      <c r="K15414">
        <v>1</v>
      </c>
    </row>
    <row r="15415" spans="1:11" x14ac:dyDescent="0.25">
      <c r="A15415">
        <v>49067</v>
      </c>
      <c r="B15415" s="2">
        <v>35.426070000000003</v>
      </c>
      <c r="C15415" s="3">
        <v>4214</v>
      </c>
      <c r="D15415" s="4">
        <v>43780</v>
      </c>
      <c r="E15415" t="s">
        <v>2509</v>
      </c>
      <c r="F15415" s="4" t="s">
        <v>9106</v>
      </c>
      <c r="G15415" s="5">
        <v>2961</v>
      </c>
      <c r="H15415" s="6">
        <v>0.16711680000000001</v>
      </c>
      <c r="I15415" s="7">
        <v>62.35</v>
      </c>
      <c r="J15415" s="2">
        <v>68</v>
      </c>
      <c r="K15415">
        <v>2</v>
      </c>
    </row>
    <row r="15416" spans="1:11" x14ac:dyDescent="0.25">
      <c r="A15416">
        <v>68365</v>
      </c>
      <c r="B15416" s="2">
        <v>35.425319999999999</v>
      </c>
      <c r="C15416" s="3">
        <v>172</v>
      </c>
      <c r="E15416" t="s">
        <v>172</v>
      </c>
      <c r="F15416" s="4" t="s">
        <v>12738</v>
      </c>
      <c r="G15416" s="5">
        <v>141</v>
      </c>
      <c r="H15416" s="6">
        <v>0.10638300000000001</v>
      </c>
      <c r="I15416" s="7">
        <v>72.840999999999994</v>
      </c>
    </row>
    <row r="15417" spans="1:11" x14ac:dyDescent="0.25">
      <c r="A15417">
        <v>30292</v>
      </c>
      <c r="B15417" s="2">
        <v>35.424210000000002</v>
      </c>
      <c r="C15417" s="3">
        <v>7137</v>
      </c>
      <c r="D15417" s="4">
        <v>12060</v>
      </c>
      <c r="E15417" t="s">
        <v>2900</v>
      </c>
      <c r="F15417" s="4" t="s">
        <v>6363</v>
      </c>
      <c r="G15417" s="5">
        <v>4505</v>
      </c>
      <c r="H15417" s="6">
        <v>0.13829079999999999</v>
      </c>
      <c r="I15417" s="7">
        <v>67.325000000000003</v>
      </c>
    </row>
    <row r="15418" spans="1:11" x14ac:dyDescent="0.25">
      <c r="A15418">
        <v>85554</v>
      </c>
      <c r="B15418" s="2">
        <v>35.42304</v>
      </c>
      <c r="C15418" s="3">
        <v>425</v>
      </c>
      <c r="D15418" s="4">
        <v>37740</v>
      </c>
      <c r="E15418" t="s">
        <v>15021</v>
      </c>
      <c r="F15418" s="4" t="s">
        <v>14962</v>
      </c>
      <c r="G15418" s="5">
        <v>384</v>
      </c>
      <c r="H15418" s="6">
        <v>0.1432292</v>
      </c>
      <c r="I15418" s="7">
        <v>66.471000000000004</v>
      </c>
    </row>
    <row r="15419" spans="1:11" x14ac:dyDescent="0.25">
      <c r="A15419">
        <v>46126</v>
      </c>
      <c r="B15419" s="2">
        <v>35.4221</v>
      </c>
      <c r="C15419" s="3">
        <v>4861</v>
      </c>
      <c r="D15419" s="4">
        <v>26900</v>
      </c>
      <c r="E15419" t="s">
        <v>8824</v>
      </c>
      <c r="F15419" s="4" t="s">
        <v>8800</v>
      </c>
      <c r="G15419" s="5">
        <v>3538</v>
      </c>
      <c r="H15419" s="6">
        <v>0.1393443</v>
      </c>
      <c r="I15419" s="7">
        <v>67.131</v>
      </c>
      <c r="J15419" s="2">
        <v>59</v>
      </c>
      <c r="K15419">
        <v>1</v>
      </c>
    </row>
    <row r="15420" spans="1:11" x14ac:dyDescent="0.25">
      <c r="A15420">
        <v>59274</v>
      </c>
      <c r="B15420" s="2">
        <v>35.421199999999999</v>
      </c>
      <c r="C15420" s="3">
        <v>284</v>
      </c>
      <c r="E15420" t="s">
        <v>11348</v>
      </c>
      <c r="F15420" s="4" t="s">
        <v>11278</v>
      </c>
      <c r="G15420" s="5">
        <v>216</v>
      </c>
      <c r="H15420" s="6">
        <v>0.2083333</v>
      </c>
      <c r="I15420" s="7">
        <v>55.207999999999998</v>
      </c>
    </row>
    <row r="15421" spans="1:11" x14ac:dyDescent="0.25">
      <c r="A15421">
        <v>13607</v>
      </c>
      <c r="B15421" s="2">
        <v>35.420819999999999</v>
      </c>
      <c r="C15421" s="3">
        <v>1809</v>
      </c>
      <c r="D15421" s="4">
        <v>48060</v>
      </c>
      <c r="E15421" t="s">
        <v>2641</v>
      </c>
      <c r="F15421" s="4" t="s">
        <v>1280</v>
      </c>
      <c r="G15421" s="5">
        <v>1368</v>
      </c>
      <c r="H15421" s="6">
        <v>0.21856729999999999</v>
      </c>
      <c r="I15421" s="7">
        <v>53.438000000000002</v>
      </c>
      <c r="J15421" s="2">
        <v>58</v>
      </c>
      <c r="K15421">
        <v>1</v>
      </c>
    </row>
    <row r="15422" spans="1:11" x14ac:dyDescent="0.25">
      <c r="A15422">
        <v>30105</v>
      </c>
      <c r="B15422" s="2">
        <v>35.420140000000004</v>
      </c>
      <c r="C15422" s="3">
        <v>2316</v>
      </c>
      <c r="D15422" s="4">
        <v>40660</v>
      </c>
      <c r="E15422" t="s">
        <v>6387</v>
      </c>
      <c r="F15422" s="4" t="s">
        <v>6363</v>
      </c>
      <c r="G15422" s="5">
        <v>1514</v>
      </c>
      <c r="H15422" s="6">
        <v>0.16776750000000001</v>
      </c>
      <c r="I15422" s="7">
        <v>62.216000000000001</v>
      </c>
      <c r="J15422" s="2">
        <v>64</v>
      </c>
      <c r="K15422">
        <v>2</v>
      </c>
    </row>
    <row r="15423" spans="1:11" x14ac:dyDescent="0.25">
      <c r="A15423">
        <v>80022</v>
      </c>
      <c r="B15423" s="2">
        <v>35.413319999999999</v>
      </c>
      <c r="C15423" s="3">
        <v>45662</v>
      </c>
      <c r="D15423" s="4">
        <v>19740</v>
      </c>
      <c r="E15423" t="s">
        <v>14479</v>
      </c>
      <c r="F15423" s="4" t="s">
        <v>14477</v>
      </c>
      <c r="G15423" s="5">
        <v>26955</v>
      </c>
      <c r="H15423" s="6">
        <v>0.17435819999999999</v>
      </c>
      <c r="I15423" s="7">
        <v>61.075000000000003</v>
      </c>
      <c r="J15423" s="2">
        <v>50.571399999999997</v>
      </c>
      <c r="K15423">
        <v>7</v>
      </c>
    </row>
    <row r="15424" spans="1:11" x14ac:dyDescent="0.25">
      <c r="A15424">
        <v>45761</v>
      </c>
      <c r="B15424" s="2">
        <v>35.40654</v>
      </c>
      <c r="C15424" s="3">
        <v>1955</v>
      </c>
      <c r="D15424" s="4">
        <v>11900</v>
      </c>
      <c r="E15424" t="s">
        <v>8746</v>
      </c>
      <c r="F15424" s="4" t="s">
        <v>8295</v>
      </c>
      <c r="G15424" s="5">
        <v>1391</v>
      </c>
      <c r="H15424" s="6">
        <v>0.22485630000000001</v>
      </c>
      <c r="I15424" s="7">
        <v>52.347999999999999</v>
      </c>
      <c r="J15424" s="2">
        <v>60</v>
      </c>
      <c r="K15424">
        <v>1</v>
      </c>
    </row>
    <row r="15425" spans="1:11" x14ac:dyDescent="0.25">
      <c r="A15425">
        <v>83554</v>
      </c>
      <c r="B15425" s="2">
        <v>35.406089999999999</v>
      </c>
      <c r="C15425" s="3">
        <v>582</v>
      </c>
      <c r="E15425" t="s">
        <v>14799</v>
      </c>
      <c r="F15425" s="4" t="s">
        <v>14725</v>
      </c>
      <c r="G15425" s="5">
        <v>481</v>
      </c>
      <c r="H15425" s="6">
        <v>0.30497930000000001</v>
      </c>
      <c r="I15425" s="7">
        <v>38.5</v>
      </c>
      <c r="J15425" s="2">
        <v>56</v>
      </c>
      <c r="K15425">
        <v>1</v>
      </c>
    </row>
    <row r="15426" spans="1:11" x14ac:dyDescent="0.25">
      <c r="A15426">
        <v>28609</v>
      </c>
      <c r="B15426" s="2">
        <v>35.404949999999999</v>
      </c>
      <c r="C15426" s="3">
        <v>5980</v>
      </c>
      <c r="D15426" s="4">
        <v>25860</v>
      </c>
      <c r="E15426" t="s">
        <v>4951</v>
      </c>
      <c r="F15426" s="4" t="s">
        <v>5642</v>
      </c>
      <c r="G15426" s="5">
        <v>4298</v>
      </c>
      <c r="H15426" s="6">
        <v>0.17469180000000001</v>
      </c>
      <c r="I15426" s="7">
        <v>61.006999999999998</v>
      </c>
    </row>
    <row r="15427" spans="1:11" x14ac:dyDescent="0.25">
      <c r="A15427">
        <v>15681</v>
      </c>
      <c r="B15427" s="2">
        <v>35.403060000000004</v>
      </c>
      <c r="C15427" s="3">
        <v>4848</v>
      </c>
      <c r="D15427" s="4">
        <v>26860</v>
      </c>
      <c r="E15427" t="s">
        <v>3255</v>
      </c>
      <c r="F15427" s="4" t="s">
        <v>3003</v>
      </c>
      <c r="G15427" s="5">
        <v>3572</v>
      </c>
      <c r="H15427" s="6">
        <v>0.15957450000000001</v>
      </c>
      <c r="I15427" s="7">
        <v>63.618000000000002</v>
      </c>
    </row>
    <row r="15428" spans="1:11" x14ac:dyDescent="0.25">
      <c r="A15428">
        <v>45864</v>
      </c>
      <c r="B15428" s="2">
        <v>35.402180000000001</v>
      </c>
      <c r="C15428" s="3">
        <v>127</v>
      </c>
      <c r="E15428" t="s">
        <v>8778</v>
      </c>
      <c r="F15428" s="4" t="s">
        <v>8295</v>
      </c>
      <c r="G15428" s="5">
        <v>105</v>
      </c>
      <c r="H15428" s="6">
        <v>0.1226415</v>
      </c>
      <c r="I15428" s="7">
        <v>70</v>
      </c>
    </row>
    <row r="15429" spans="1:11" x14ac:dyDescent="0.25">
      <c r="A15429">
        <v>61924</v>
      </c>
      <c r="B15429" s="2">
        <v>35.401719999999997</v>
      </c>
      <c r="C15429" s="3">
        <v>2473</v>
      </c>
      <c r="E15429" t="s">
        <v>11836</v>
      </c>
      <c r="F15429" s="4" t="s">
        <v>11490</v>
      </c>
      <c r="G15429" s="5">
        <v>1812</v>
      </c>
      <c r="H15429" s="6">
        <v>0.14514350000000001</v>
      </c>
      <c r="I15429" s="7">
        <v>66.111000000000004</v>
      </c>
    </row>
    <row r="15430" spans="1:11" x14ac:dyDescent="0.25">
      <c r="A15430">
        <v>61851</v>
      </c>
      <c r="B15430" s="2">
        <v>35.401229999999998</v>
      </c>
      <c r="C15430" s="3">
        <v>324</v>
      </c>
      <c r="D15430" s="4">
        <v>16580</v>
      </c>
      <c r="E15430" t="s">
        <v>11822</v>
      </c>
      <c r="F15430" s="4" t="s">
        <v>11490</v>
      </c>
      <c r="G15430" s="5">
        <v>238</v>
      </c>
      <c r="H15430" s="6">
        <v>0.1841004</v>
      </c>
      <c r="I15430" s="7">
        <v>59.375</v>
      </c>
    </row>
    <row r="15431" spans="1:11" x14ac:dyDescent="0.25">
      <c r="A15431">
        <v>4073</v>
      </c>
      <c r="B15431" s="2">
        <v>35.398519999999998</v>
      </c>
      <c r="C15431" s="3">
        <v>16326</v>
      </c>
      <c r="D15431" s="4">
        <v>38860</v>
      </c>
      <c r="E15431" t="s">
        <v>748</v>
      </c>
      <c r="F15431" s="4" t="s">
        <v>701</v>
      </c>
      <c r="G15431" s="5">
        <v>11076</v>
      </c>
      <c r="H15431" s="6">
        <v>0.19915140000000001</v>
      </c>
      <c r="I15431" s="7">
        <v>56.774000000000001</v>
      </c>
      <c r="J15431" s="2">
        <v>46.75</v>
      </c>
      <c r="K15431">
        <v>4</v>
      </c>
    </row>
    <row r="15432" spans="1:11" x14ac:dyDescent="0.25">
      <c r="A15432">
        <v>58212</v>
      </c>
      <c r="B15432" s="2">
        <v>35.395780000000002</v>
      </c>
      <c r="C15432" s="3">
        <v>501</v>
      </c>
      <c r="E15432" t="s">
        <v>11099</v>
      </c>
      <c r="F15432" s="4" t="s">
        <v>11069</v>
      </c>
      <c r="G15432" s="5">
        <v>372</v>
      </c>
      <c r="H15432" s="6">
        <v>0.172043</v>
      </c>
      <c r="I15432" s="7">
        <v>61.457999999999998</v>
      </c>
    </row>
    <row r="15433" spans="1:11" x14ac:dyDescent="0.25">
      <c r="A15433">
        <v>36203</v>
      </c>
      <c r="B15433" s="2">
        <v>35.392679999999999</v>
      </c>
      <c r="C15433" s="3">
        <v>18628</v>
      </c>
      <c r="D15433" s="4">
        <v>11500</v>
      </c>
      <c r="E15433" t="s">
        <v>186</v>
      </c>
      <c r="F15433" s="4" t="s">
        <v>7027</v>
      </c>
      <c r="G15433" s="5">
        <v>12576</v>
      </c>
      <c r="H15433" s="6">
        <v>0.1847964</v>
      </c>
      <c r="I15433" s="7">
        <v>59.252000000000002</v>
      </c>
      <c r="J15433" s="2">
        <v>72</v>
      </c>
      <c r="K15433">
        <v>1</v>
      </c>
    </row>
    <row r="15434" spans="1:11" x14ac:dyDescent="0.25">
      <c r="A15434">
        <v>61370</v>
      </c>
      <c r="B15434" s="2">
        <v>35.38944</v>
      </c>
      <c r="C15434" s="3">
        <v>1307</v>
      </c>
      <c r="D15434" s="4">
        <v>36860</v>
      </c>
      <c r="E15434" t="s">
        <v>11729</v>
      </c>
      <c r="F15434" s="4" t="s">
        <v>11490</v>
      </c>
      <c r="G15434" s="5">
        <v>958</v>
      </c>
      <c r="H15434" s="6">
        <v>0.14911369999999999</v>
      </c>
      <c r="I15434" s="7">
        <v>65.417000000000002</v>
      </c>
    </row>
    <row r="15435" spans="1:11" x14ac:dyDescent="0.25">
      <c r="A15435">
        <v>64849</v>
      </c>
      <c r="B15435" s="2">
        <v>35.389180000000003</v>
      </c>
      <c r="C15435" s="3">
        <v>223</v>
      </c>
      <c r="D15435" s="4">
        <v>27900</v>
      </c>
      <c r="E15435" t="s">
        <v>12334</v>
      </c>
      <c r="F15435" s="4" t="s">
        <v>12102</v>
      </c>
      <c r="G15435" s="5">
        <v>127</v>
      </c>
      <c r="H15435" s="6">
        <v>7.8740199999999996E-2</v>
      </c>
      <c r="I15435" s="7">
        <v>77.578000000000003</v>
      </c>
    </row>
    <row r="15436" spans="1:11" x14ac:dyDescent="0.25">
      <c r="A15436">
        <v>56331</v>
      </c>
      <c r="B15436" s="2">
        <v>35.388869999999997</v>
      </c>
      <c r="C15436" s="3">
        <v>1792</v>
      </c>
      <c r="D15436" s="4">
        <v>41060</v>
      </c>
      <c r="E15436" t="s">
        <v>726</v>
      </c>
      <c r="F15436" s="4" t="s">
        <v>10428</v>
      </c>
      <c r="G15436" s="5">
        <v>1157</v>
      </c>
      <c r="H15436" s="6">
        <v>0.13816929999999999</v>
      </c>
      <c r="I15436" s="7">
        <v>67.302999999999997</v>
      </c>
    </row>
    <row r="15437" spans="1:11" x14ac:dyDescent="0.25">
      <c r="A15437">
        <v>53920</v>
      </c>
      <c r="B15437" s="2">
        <v>35.38852</v>
      </c>
      <c r="C15437" s="3">
        <v>400</v>
      </c>
      <c r="E15437" t="s">
        <v>10141</v>
      </c>
      <c r="F15437" s="4" t="s">
        <v>10031</v>
      </c>
      <c r="G15437" s="5">
        <v>328</v>
      </c>
      <c r="H15437" s="6">
        <v>0.2012195</v>
      </c>
      <c r="I15437" s="7">
        <v>56.405999999999999</v>
      </c>
    </row>
    <row r="15438" spans="1:11" x14ac:dyDescent="0.25">
      <c r="A15438">
        <v>97135</v>
      </c>
      <c r="B15438" s="2">
        <v>35.388269999999999</v>
      </c>
      <c r="C15438" s="3">
        <v>748</v>
      </c>
      <c r="E15438" t="s">
        <v>16213</v>
      </c>
      <c r="F15438" s="4" t="s">
        <v>16170</v>
      </c>
      <c r="G15438" s="5">
        <v>693</v>
      </c>
      <c r="H15438" s="6">
        <v>0.2929293</v>
      </c>
      <c r="I15438" s="7">
        <v>40.555999999999997</v>
      </c>
      <c r="J15438" s="2">
        <v>38</v>
      </c>
      <c r="K15438">
        <v>1</v>
      </c>
    </row>
    <row r="15439" spans="1:11" x14ac:dyDescent="0.25">
      <c r="A15439">
        <v>24122</v>
      </c>
      <c r="B15439" s="2">
        <v>35.387799999999999</v>
      </c>
      <c r="C15439" s="3">
        <v>1588</v>
      </c>
      <c r="D15439" s="4">
        <v>31340</v>
      </c>
      <c r="E15439" t="s">
        <v>1470</v>
      </c>
      <c r="F15439" s="4" t="s">
        <v>4335</v>
      </c>
      <c r="G15439" s="5">
        <v>1269</v>
      </c>
      <c r="H15439" s="6">
        <v>0.1070866</v>
      </c>
      <c r="I15439" s="7">
        <v>72.67</v>
      </c>
    </row>
    <row r="15440" spans="1:11" x14ac:dyDescent="0.25">
      <c r="A15440">
        <v>98351</v>
      </c>
      <c r="B15440" s="2">
        <v>35.387300000000003</v>
      </c>
      <c r="C15440" s="3">
        <v>986</v>
      </c>
      <c r="D15440" s="4">
        <v>42660</v>
      </c>
      <c r="E15440" t="s">
        <v>16413</v>
      </c>
      <c r="F15440" s="4" t="s">
        <v>16344</v>
      </c>
      <c r="G15440" s="5">
        <v>820</v>
      </c>
      <c r="H15440" s="6">
        <v>0.22533500000000001</v>
      </c>
      <c r="I15440" s="7">
        <v>52.234000000000002</v>
      </c>
    </row>
    <row r="15441" spans="1:12" x14ac:dyDescent="0.25">
      <c r="A15441">
        <v>62373</v>
      </c>
      <c r="B15441" s="2">
        <v>35.387039999999999</v>
      </c>
      <c r="C15441" s="3">
        <v>395</v>
      </c>
      <c r="D15441" s="4">
        <v>22800</v>
      </c>
      <c r="E15441" t="s">
        <v>11939</v>
      </c>
      <c r="F15441" s="4" t="s">
        <v>11490</v>
      </c>
      <c r="G15441" s="5">
        <v>270</v>
      </c>
      <c r="H15441" s="6">
        <v>0.19629630000000001</v>
      </c>
      <c r="I15441" s="7">
        <v>57.25</v>
      </c>
    </row>
    <row r="15442" spans="1:12" x14ac:dyDescent="0.25">
      <c r="A15442">
        <v>57754</v>
      </c>
      <c r="B15442" s="2">
        <v>35.386380000000003</v>
      </c>
      <c r="C15442" s="3">
        <v>3407</v>
      </c>
      <c r="D15442" s="4">
        <v>43940</v>
      </c>
      <c r="E15442" t="s">
        <v>11047</v>
      </c>
      <c r="F15442" s="4" t="s">
        <v>10877</v>
      </c>
      <c r="G15442" s="5">
        <v>2483</v>
      </c>
      <c r="H15442" s="6">
        <v>0.26972620000000003</v>
      </c>
      <c r="I15442" s="7">
        <v>44.558</v>
      </c>
      <c r="J15442" s="2">
        <v>41.333300000000001</v>
      </c>
      <c r="K15442">
        <v>3</v>
      </c>
    </row>
    <row r="15443" spans="1:12" x14ac:dyDescent="0.25">
      <c r="A15443">
        <v>48509</v>
      </c>
      <c r="B15443" s="2">
        <v>35.384160000000001</v>
      </c>
      <c r="C15443" s="3">
        <v>9526</v>
      </c>
      <c r="D15443" s="4">
        <v>22420</v>
      </c>
      <c r="E15443" t="s">
        <v>5577</v>
      </c>
      <c r="F15443" s="4" t="s">
        <v>9106</v>
      </c>
      <c r="G15443" s="5">
        <v>6820</v>
      </c>
      <c r="H15443" s="6">
        <v>0.17551320000000001</v>
      </c>
      <c r="I15443" s="7">
        <v>60.832999999999998</v>
      </c>
      <c r="J15443" s="2">
        <v>56.5</v>
      </c>
      <c r="K15443">
        <v>4</v>
      </c>
    </row>
    <row r="15444" spans="1:12" x14ac:dyDescent="0.25">
      <c r="A15444">
        <v>75163</v>
      </c>
      <c r="B15444" s="2">
        <v>35.382179999999998</v>
      </c>
      <c r="C15444" s="3">
        <v>1812</v>
      </c>
      <c r="D15444" s="4">
        <v>11980</v>
      </c>
      <c r="E15444" t="s">
        <v>13784</v>
      </c>
      <c r="F15444" s="4" t="s">
        <v>13752</v>
      </c>
      <c r="G15444" s="5">
        <v>1453</v>
      </c>
      <c r="H15444" s="6">
        <v>0.17537829999999999</v>
      </c>
      <c r="I15444" s="7">
        <v>60.854999999999997</v>
      </c>
    </row>
    <row r="15445" spans="1:12" x14ac:dyDescent="0.25">
      <c r="A15445">
        <v>84725</v>
      </c>
      <c r="B15445" s="2">
        <v>35.381610000000002</v>
      </c>
      <c r="C15445" s="3">
        <v>1845</v>
      </c>
      <c r="D15445" s="4">
        <v>41100</v>
      </c>
      <c r="E15445" t="s">
        <v>5578</v>
      </c>
      <c r="F15445" s="4" t="s">
        <v>14851</v>
      </c>
      <c r="G15445" s="5">
        <v>911</v>
      </c>
      <c r="H15445" s="6">
        <v>0.2129528</v>
      </c>
      <c r="I15445" s="7">
        <v>54.356999999999999</v>
      </c>
    </row>
    <row r="15446" spans="1:12" x14ac:dyDescent="0.25">
      <c r="A15446">
        <v>80110</v>
      </c>
      <c r="B15446" s="2">
        <v>35.377899999999997</v>
      </c>
      <c r="C15446" s="3">
        <v>21457</v>
      </c>
      <c r="D15446" s="4">
        <v>19740</v>
      </c>
      <c r="E15446" t="s">
        <v>1463</v>
      </c>
      <c r="F15446" s="4" t="s">
        <v>14477</v>
      </c>
      <c r="G15446" s="5">
        <v>14614</v>
      </c>
      <c r="H15446" s="6">
        <v>0.22743759999999999</v>
      </c>
      <c r="I15446" s="7">
        <v>51.845999999999997</v>
      </c>
      <c r="J15446" s="2">
        <v>42.043500000000002</v>
      </c>
      <c r="K15446">
        <v>23</v>
      </c>
      <c r="L15446" s="2">
        <v>62.1</v>
      </c>
    </row>
    <row r="15447" spans="1:12" x14ac:dyDescent="0.25">
      <c r="A15447">
        <v>40870</v>
      </c>
      <c r="B15447" s="2">
        <v>35.374339999999997</v>
      </c>
      <c r="C15447" s="3">
        <v>345</v>
      </c>
      <c r="E15447" t="s">
        <v>7984</v>
      </c>
      <c r="F15447" s="4" t="s">
        <v>7883</v>
      </c>
      <c r="G15447" s="5">
        <v>239</v>
      </c>
      <c r="H15447" s="6">
        <v>0.14166670000000001</v>
      </c>
      <c r="I15447" s="7">
        <v>66.667000000000002</v>
      </c>
    </row>
    <row r="15448" spans="1:12" x14ac:dyDescent="0.25">
      <c r="A15448">
        <v>73859</v>
      </c>
      <c r="B15448" s="2">
        <v>35.374020000000002</v>
      </c>
      <c r="C15448" s="3">
        <v>1646</v>
      </c>
      <c r="E15448" t="s">
        <v>13572</v>
      </c>
      <c r="F15448" s="4" t="s">
        <v>13462</v>
      </c>
      <c r="G15448" s="5">
        <v>1098</v>
      </c>
      <c r="H15448" s="6">
        <v>0.2029117</v>
      </c>
      <c r="I15448" s="7">
        <v>56.082999999999998</v>
      </c>
    </row>
    <row r="15449" spans="1:12" x14ac:dyDescent="0.25">
      <c r="A15449">
        <v>80905</v>
      </c>
      <c r="B15449" s="2">
        <v>35.370959999999997</v>
      </c>
      <c r="C15449" s="3">
        <v>17340</v>
      </c>
      <c r="D15449" s="4">
        <v>17820</v>
      </c>
      <c r="E15449" t="s">
        <v>14565</v>
      </c>
      <c r="F15449" s="4" t="s">
        <v>14477</v>
      </c>
      <c r="G15449" s="5">
        <v>11680</v>
      </c>
      <c r="H15449" s="6">
        <v>0.2630768</v>
      </c>
      <c r="I15449" s="7">
        <v>45.685000000000002</v>
      </c>
      <c r="J15449" s="2">
        <v>50.875</v>
      </c>
      <c r="K15449">
        <v>8</v>
      </c>
    </row>
    <row r="15450" spans="1:12" x14ac:dyDescent="0.25">
      <c r="A15450">
        <v>69152</v>
      </c>
      <c r="B15450" s="2">
        <v>35.368020000000001</v>
      </c>
      <c r="C15450" s="3">
        <v>805</v>
      </c>
      <c r="E15450" t="s">
        <v>12907</v>
      </c>
      <c r="F15450" s="4" t="s">
        <v>12738</v>
      </c>
      <c r="G15450" s="5">
        <v>632</v>
      </c>
      <c r="H15450" s="6">
        <v>0.24050630000000001</v>
      </c>
      <c r="I15450" s="7">
        <v>49.582999999999998</v>
      </c>
    </row>
    <row r="15451" spans="1:12" x14ac:dyDescent="0.25">
      <c r="A15451">
        <v>13756</v>
      </c>
      <c r="B15451" s="2">
        <v>35.367780000000003</v>
      </c>
      <c r="C15451" s="3">
        <v>497</v>
      </c>
      <c r="E15451" t="s">
        <v>2712</v>
      </c>
      <c r="F15451" s="4" t="s">
        <v>1280</v>
      </c>
      <c r="G15451" s="5">
        <v>370</v>
      </c>
      <c r="H15451" s="6">
        <v>9.7034999999999996E-2</v>
      </c>
      <c r="I15451" s="7">
        <v>74.375</v>
      </c>
    </row>
    <row r="15452" spans="1:12" x14ac:dyDescent="0.25">
      <c r="A15452">
        <v>68038</v>
      </c>
      <c r="B15452" s="2">
        <v>35.367460000000001</v>
      </c>
      <c r="C15452" s="3">
        <v>1233</v>
      </c>
      <c r="E15452" t="s">
        <v>2864</v>
      </c>
      <c r="F15452" s="4" t="s">
        <v>12738</v>
      </c>
      <c r="G15452" s="5">
        <v>958</v>
      </c>
      <c r="H15452" s="6">
        <v>0.15553239999999999</v>
      </c>
      <c r="I15452" s="7">
        <v>64.265000000000001</v>
      </c>
    </row>
    <row r="15453" spans="1:12" x14ac:dyDescent="0.25">
      <c r="A15453">
        <v>76905</v>
      </c>
      <c r="B15453" s="2">
        <v>35.365290000000002</v>
      </c>
      <c r="C15453" s="3">
        <v>13562</v>
      </c>
      <c r="D15453" s="4">
        <v>41660</v>
      </c>
      <c r="E15453" t="s">
        <v>14020</v>
      </c>
      <c r="F15453" s="4" t="s">
        <v>13752</v>
      </c>
      <c r="G15453" s="5">
        <v>8121</v>
      </c>
      <c r="H15453" s="6">
        <v>0.1828593</v>
      </c>
      <c r="I15453" s="7">
        <v>59.537999999999997</v>
      </c>
      <c r="J15453" s="2">
        <v>52.666699999999999</v>
      </c>
      <c r="K15453">
        <v>3</v>
      </c>
    </row>
    <row r="15454" spans="1:12" x14ac:dyDescent="0.25">
      <c r="A15454">
        <v>4085</v>
      </c>
      <c r="B15454" s="2">
        <v>35.36298</v>
      </c>
      <c r="C15454" s="3">
        <v>2062</v>
      </c>
      <c r="D15454" s="4">
        <v>38860</v>
      </c>
      <c r="E15454" t="s">
        <v>754</v>
      </c>
      <c r="F15454" s="4" t="s">
        <v>701</v>
      </c>
      <c r="G15454" s="5">
        <v>1542</v>
      </c>
      <c r="H15454" s="6">
        <v>0.21970190000000001</v>
      </c>
      <c r="I15454" s="7">
        <v>53.161999999999999</v>
      </c>
      <c r="J15454" s="2">
        <v>60</v>
      </c>
      <c r="K15454">
        <v>1</v>
      </c>
    </row>
    <row r="15455" spans="1:12" x14ac:dyDescent="0.25">
      <c r="A15455">
        <v>99627</v>
      </c>
      <c r="B15455" s="2">
        <v>35.362549999999999</v>
      </c>
      <c r="C15455" s="3">
        <v>400</v>
      </c>
      <c r="E15455" t="s">
        <v>10721</v>
      </c>
      <c r="F15455" s="4" t="s">
        <v>16604</v>
      </c>
      <c r="G15455" s="5">
        <v>234</v>
      </c>
      <c r="H15455" s="6">
        <v>0.1446809</v>
      </c>
      <c r="I15455" s="7">
        <v>66.125</v>
      </c>
    </row>
    <row r="15456" spans="1:12" x14ac:dyDescent="0.25">
      <c r="A15456">
        <v>51550</v>
      </c>
      <c r="B15456" s="2">
        <v>35.362459999999999</v>
      </c>
      <c r="C15456" s="3">
        <v>148</v>
      </c>
      <c r="D15456" s="4">
        <v>36540</v>
      </c>
      <c r="E15456" t="s">
        <v>1605</v>
      </c>
      <c r="F15456" s="4" t="s">
        <v>9593</v>
      </c>
      <c r="G15456" s="5">
        <v>130</v>
      </c>
      <c r="H15456" s="6">
        <v>9.1603100000000007E-2</v>
      </c>
      <c r="I15456" s="7">
        <v>75.293999999999997</v>
      </c>
    </row>
    <row r="15457" spans="1:12" x14ac:dyDescent="0.25">
      <c r="A15457">
        <v>17751</v>
      </c>
      <c r="B15457" s="2">
        <v>35.361179999999997</v>
      </c>
      <c r="C15457" s="3">
        <v>7572</v>
      </c>
      <c r="D15457" s="4">
        <v>30820</v>
      </c>
      <c r="E15457" t="s">
        <v>3847</v>
      </c>
      <c r="F15457" s="4" t="s">
        <v>3003</v>
      </c>
      <c r="G15457" s="5">
        <v>5197</v>
      </c>
      <c r="H15457" s="6">
        <v>0.18626129999999999</v>
      </c>
      <c r="I15457" s="7">
        <v>58.930999999999997</v>
      </c>
      <c r="J15457" s="2">
        <v>77</v>
      </c>
      <c r="K15457">
        <v>1</v>
      </c>
    </row>
    <row r="15458" spans="1:12" x14ac:dyDescent="0.25">
      <c r="A15458">
        <v>52221</v>
      </c>
      <c r="B15458" s="2">
        <v>35.359909999999999</v>
      </c>
      <c r="C15458" s="3">
        <v>202</v>
      </c>
      <c r="E15458" t="s">
        <v>9947</v>
      </c>
      <c r="F15458" s="4" t="s">
        <v>9593</v>
      </c>
      <c r="G15458" s="5">
        <v>142</v>
      </c>
      <c r="H15458" s="6">
        <v>0.1619718</v>
      </c>
      <c r="I15458" s="7">
        <v>63.125</v>
      </c>
      <c r="J15458" s="2">
        <v>54</v>
      </c>
      <c r="K15458">
        <v>1</v>
      </c>
    </row>
    <row r="15459" spans="1:12" x14ac:dyDescent="0.25">
      <c r="A15459">
        <v>37416</v>
      </c>
      <c r="B15459" s="2">
        <v>35.357340000000001</v>
      </c>
      <c r="C15459" s="3">
        <v>15081</v>
      </c>
      <c r="D15459" s="4">
        <v>16860</v>
      </c>
      <c r="E15459" t="s">
        <v>7449</v>
      </c>
      <c r="F15459" s="4" t="s">
        <v>7348</v>
      </c>
      <c r="G15459" s="5">
        <v>10588</v>
      </c>
      <c r="H15459" s="6">
        <v>0.2105959</v>
      </c>
      <c r="I15459" s="7">
        <v>54.718000000000004</v>
      </c>
      <c r="J15459" s="2">
        <v>45.166699999999999</v>
      </c>
      <c r="K15459">
        <v>6</v>
      </c>
    </row>
    <row r="15460" spans="1:12" x14ac:dyDescent="0.25">
      <c r="A15460">
        <v>42351</v>
      </c>
      <c r="B15460" s="2">
        <v>35.354199999999999</v>
      </c>
      <c r="C15460" s="3">
        <v>3733</v>
      </c>
      <c r="D15460" s="4">
        <v>36980</v>
      </c>
      <c r="E15460" t="s">
        <v>8240</v>
      </c>
      <c r="F15460" s="4" t="s">
        <v>7883</v>
      </c>
      <c r="G15460" s="5">
        <v>2520</v>
      </c>
      <c r="H15460" s="6">
        <v>0.14438709999999999</v>
      </c>
      <c r="I15460" s="7">
        <v>66.156999999999996</v>
      </c>
    </row>
    <row r="15461" spans="1:12" x14ac:dyDescent="0.25">
      <c r="A15461">
        <v>15864</v>
      </c>
      <c r="B15461" s="2">
        <v>35.35331</v>
      </c>
      <c r="C15461" s="3">
        <v>1720</v>
      </c>
      <c r="E15461" t="s">
        <v>3341</v>
      </c>
      <c r="F15461" s="4" t="s">
        <v>3003</v>
      </c>
      <c r="G15461" s="5">
        <v>1187</v>
      </c>
      <c r="H15461" s="6">
        <v>0.20893010000000001</v>
      </c>
      <c r="I15461" s="7">
        <v>55</v>
      </c>
    </row>
    <row r="15462" spans="1:12" x14ac:dyDescent="0.25">
      <c r="A15462">
        <v>61436</v>
      </c>
      <c r="B15462" s="2">
        <v>35.352849999999997</v>
      </c>
      <c r="C15462" s="3">
        <v>978</v>
      </c>
      <c r="D15462" s="4">
        <v>23660</v>
      </c>
      <c r="E15462" t="s">
        <v>11745</v>
      </c>
      <c r="F15462" s="4" t="s">
        <v>11490</v>
      </c>
      <c r="G15462" s="5">
        <v>739</v>
      </c>
      <c r="H15462" s="6">
        <v>0.22192149999999999</v>
      </c>
      <c r="I15462" s="7">
        <v>52.75</v>
      </c>
    </row>
    <row r="15463" spans="1:12" x14ac:dyDescent="0.25">
      <c r="A15463">
        <v>95526</v>
      </c>
      <c r="B15463" s="2">
        <v>35.352620000000002</v>
      </c>
      <c r="C15463" s="3">
        <v>237</v>
      </c>
      <c r="D15463" s="4">
        <v>21700</v>
      </c>
      <c r="E15463" t="s">
        <v>3013</v>
      </c>
      <c r="F15463" s="4" t="s">
        <v>15368</v>
      </c>
      <c r="G15463" s="5">
        <v>207</v>
      </c>
      <c r="H15463" s="6">
        <v>0.18357490000000001</v>
      </c>
      <c r="I15463" s="7">
        <v>59.375</v>
      </c>
    </row>
    <row r="15464" spans="1:12" x14ac:dyDescent="0.25">
      <c r="A15464">
        <v>54005</v>
      </c>
      <c r="B15464" s="2">
        <v>35.3521</v>
      </c>
      <c r="C15464" s="3">
        <v>2892</v>
      </c>
      <c r="E15464" t="s">
        <v>9685</v>
      </c>
      <c r="F15464" s="4" t="s">
        <v>10031</v>
      </c>
      <c r="G15464" s="5">
        <v>2003</v>
      </c>
      <c r="H15464" s="6">
        <v>0.15726409999999999</v>
      </c>
      <c r="I15464" s="7">
        <v>63.917000000000002</v>
      </c>
      <c r="J15464" s="2">
        <v>49.5</v>
      </c>
      <c r="K15464">
        <v>2</v>
      </c>
    </row>
    <row r="15465" spans="1:12" x14ac:dyDescent="0.25">
      <c r="A15465">
        <v>56175</v>
      </c>
      <c r="B15465" s="2">
        <v>35.351140000000001</v>
      </c>
      <c r="C15465" s="3">
        <v>3035</v>
      </c>
      <c r="D15465" s="4">
        <v>32140</v>
      </c>
      <c r="E15465" t="s">
        <v>9669</v>
      </c>
      <c r="F15465" s="4" t="s">
        <v>10428</v>
      </c>
      <c r="G15465" s="5">
        <v>2010</v>
      </c>
      <c r="H15465" s="6">
        <v>0.16857279999999999</v>
      </c>
      <c r="I15465" s="7">
        <v>61.957000000000001</v>
      </c>
      <c r="J15465" s="2">
        <v>72</v>
      </c>
      <c r="K15465">
        <v>2</v>
      </c>
    </row>
    <row r="15466" spans="1:12" x14ac:dyDescent="0.25">
      <c r="A15466">
        <v>19720</v>
      </c>
      <c r="B15466" s="2">
        <v>35.341079999999998</v>
      </c>
      <c r="C15466" s="3">
        <v>60491</v>
      </c>
      <c r="D15466" s="4">
        <v>37980</v>
      </c>
      <c r="E15466" t="s">
        <v>677</v>
      </c>
      <c r="F15466" s="4" t="s">
        <v>4311</v>
      </c>
      <c r="G15466" s="5">
        <v>40012</v>
      </c>
      <c r="H15466" s="6">
        <v>0.17482259999999999</v>
      </c>
      <c r="I15466" s="7">
        <v>60.875</v>
      </c>
      <c r="J15466" s="2">
        <v>46.9</v>
      </c>
      <c r="K15466">
        <v>10</v>
      </c>
      <c r="L15466" s="2">
        <v>84.1</v>
      </c>
    </row>
    <row r="15467" spans="1:12" x14ac:dyDescent="0.25">
      <c r="A15467">
        <v>14145</v>
      </c>
      <c r="B15467" s="2">
        <v>35.331249999999997</v>
      </c>
      <c r="C15467" s="3">
        <v>1521</v>
      </c>
      <c r="E15467" t="s">
        <v>2821</v>
      </c>
      <c r="F15467" s="4" t="s">
        <v>1280</v>
      </c>
      <c r="G15467" s="5">
        <v>1047</v>
      </c>
      <c r="H15467" s="6">
        <v>0.11068699999999999</v>
      </c>
      <c r="I15467" s="7">
        <v>71.953000000000003</v>
      </c>
      <c r="J15467" s="2">
        <v>52</v>
      </c>
      <c r="K15467">
        <v>2</v>
      </c>
    </row>
    <row r="15468" spans="1:12" x14ac:dyDescent="0.25">
      <c r="A15468">
        <v>70657</v>
      </c>
      <c r="B15468" s="2">
        <v>35.330190000000002</v>
      </c>
      <c r="C15468" s="3">
        <v>5255</v>
      </c>
      <c r="D15468" s="4">
        <v>19760</v>
      </c>
      <c r="E15468" t="s">
        <v>13045</v>
      </c>
      <c r="F15468" s="4" t="s">
        <v>12927</v>
      </c>
      <c r="G15468" s="5">
        <v>3398</v>
      </c>
      <c r="H15468" s="6">
        <v>0.1076787</v>
      </c>
      <c r="I15468" s="7">
        <v>72.468000000000004</v>
      </c>
    </row>
    <row r="15469" spans="1:12" x14ac:dyDescent="0.25">
      <c r="A15469">
        <v>98363</v>
      </c>
      <c r="B15469" s="2">
        <v>35.326990000000002</v>
      </c>
      <c r="C15469" s="3">
        <v>13927</v>
      </c>
      <c r="D15469" s="4">
        <v>38820</v>
      </c>
      <c r="E15469" t="s">
        <v>16418</v>
      </c>
      <c r="F15469" s="4" t="s">
        <v>16344</v>
      </c>
      <c r="G15469" s="5">
        <v>9965</v>
      </c>
      <c r="H15469" s="6">
        <v>0.20028090000000001</v>
      </c>
      <c r="I15469" s="7">
        <v>56.463000000000001</v>
      </c>
      <c r="J15469" s="2">
        <v>69</v>
      </c>
      <c r="K15469">
        <v>1</v>
      </c>
    </row>
    <row r="15470" spans="1:12" x14ac:dyDescent="0.25">
      <c r="A15470">
        <v>18661</v>
      </c>
      <c r="B15470" s="2">
        <v>35.323599999999999</v>
      </c>
      <c r="C15470" s="3">
        <v>5657</v>
      </c>
      <c r="D15470" s="4">
        <v>42540</v>
      </c>
      <c r="E15470" t="s">
        <v>4119</v>
      </c>
      <c r="F15470" s="4" t="s">
        <v>3003</v>
      </c>
      <c r="G15470" s="5">
        <v>4170</v>
      </c>
      <c r="H15470" s="6">
        <v>0.18201439999999999</v>
      </c>
      <c r="I15470" s="7">
        <v>59.616999999999997</v>
      </c>
      <c r="J15470" s="2">
        <v>41.666699999999999</v>
      </c>
      <c r="K15470">
        <v>3</v>
      </c>
    </row>
    <row r="15471" spans="1:12" x14ac:dyDescent="0.25">
      <c r="A15471">
        <v>53525</v>
      </c>
      <c r="B15471" s="2">
        <v>35.32199</v>
      </c>
      <c r="C15471" s="3">
        <v>3852</v>
      </c>
      <c r="D15471" s="4">
        <v>27500</v>
      </c>
      <c r="E15471" t="s">
        <v>168</v>
      </c>
      <c r="F15471" s="4" t="s">
        <v>10031</v>
      </c>
      <c r="G15471" s="5">
        <v>2556</v>
      </c>
      <c r="H15471" s="6">
        <v>0.1677747</v>
      </c>
      <c r="I15471" s="7">
        <v>62.075000000000003</v>
      </c>
      <c r="J15471" s="2">
        <v>49.5</v>
      </c>
      <c r="K15471">
        <v>4</v>
      </c>
    </row>
    <row r="15472" spans="1:12" x14ac:dyDescent="0.25">
      <c r="A15472">
        <v>44824</v>
      </c>
      <c r="B15472" s="2">
        <v>35.320790000000002</v>
      </c>
      <c r="C15472" s="3">
        <v>3625</v>
      </c>
      <c r="D15472" s="4">
        <v>41780</v>
      </c>
      <c r="E15472" t="s">
        <v>5755</v>
      </c>
      <c r="F15472" s="4" t="s">
        <v>8295</v>
      </c>
      <c r="G15472" s="5">
        <v>2464</v>
      </c>
      <c r="H15472" s="6">
        <v>0.16430020000000001</v>
      </c>
      <c r="I15472" s="7">
        <v>62.671999999999997</v>
      </c>
      <c r="J15472" s="2">
        <v>61.5</v>
      </c>
      <c r="K15472">
        <v>2</v>
      </c>
    </row>
    <row r="15473" spans="1:12" x14ac:dyDescent="0.25">
      <c r="A15473">
        <v>83341</v>
      </c>
      <c r="B15473" s="2">
        <v>35.319209999999998</v>
      </c>
      <c r="C15473" s="3">
        <v>6973</v>
      </c>
      <c r="D15473" s="4">
        <v>46300</v>
      </c>
      <c r="E15473" t="s">
        <v>5270</v>
      </c>
      <c r="F15473" s="4" t="s">
        <v>14725</v>
      </c>
      <c r="G15473" s="5">
        <v>4157</v>
      </c>
      <c r="H15473" s="6">
        <v>0.2171717</v>
      </c>
      <c r="I15473" s="7">
        <v>53.533999999999999</v>
      </c>
      <c r="J15473" s="2">
        <v>51</v>
      </c>
      <c r="K15473">
        <v>3</v>
      </c>
    </row>
    <row r="15474" spans="1:12" x14ac:dyDescent="0.25">
      <c r="A15474">
        <v>25840</v>
      </c>
      <c r="B15474" s="2">
        <v>35.316769999999998</v>
      </c>
      <c r="C15474" s="3">
        <v>7465</v>
      </c>
      <c r="D15474" s="4">
        <v>13220</v>
      </c>
      <c r="E15474" t="s">
        <v>2490</v>
      </c>
      <c r="F15474" s="4" t="s">
        <v>5144</v>
      </c>
      <c r="G15474" s="5">
        <v>6019</v>
      </c>
      <c r="H15474" s="6">
        <v>0.2277787</v>
      </c>
      <c r="I15474" s="7">
        <v>51.701000000000001</v>
      </c>
    </row>
    <row r="15475" spans="1:12" x14ac:dyDescent="0.25">
      <c r="A15475">
        <v>54880</v>
      </c>
      <c r="B15475" s="2">
        <v>35.310400000000001</v>
      </c>
      <c r="C15475" s="3">
        <v>30399</v>
      </c>
      <c r="D15475" s="4">
        <v>20260</v>
      </c>
      <c r="E15475" t="s">
        <v>9851</v>
      </c>
      <c r="F15475" s="4" t="s">
        <v>10031</v>
      </c>
      <c r="G15475" s="5">
        <v>20600</v>
      </c>
      <c r="H15475" s="6">
        <v>0.2159604</v>
      </c>
      <c r="I15475" s="7">
        <v>53.741999999999997</v>
      </c>
      <c r="J15475" s="2">
        <v>46.235300000000002</v>
      </c>
      <c r="K15475">
        <v>17</v>
      </c>
      <c r="L15475" s="2">
        <v>81.900000000000006</v>
      </c>
    </row>
    <row r="15476" spans="1:12" x14ac:dyDescent="0.25">
      <c r="A15476">
        <v>57437</v>
      </c>
      <c r="B15476" s="2">
        <v>35.305239999999998</v>
      </c>
      <c r="C15476" s="3">
        <v>1218</v>
      </c>
      <c r="E15476" t="s">
        <v>10404</v>
      </c>
      <c r="F15476" s="4" t="s">
        <v>10877</v>
      </c>
      <c r="G15476" s="5">
        <v>967</v>
      </c>
      <c r="H15476" s="6">
        <v>0.21590909999999999</v>
      </c>
      <c r="I15476" s="7">
        <v>53.75</v>
      </c>
    </row>
    <row r="15477" spans="1:12" x14ac:dyDescent="0.25">
      <c r="A15477">
        <v>45418</v>
      </c>
      <c r="B15477" s="2">
        <v>35.304729999999999</v>
      </c>
      <c r="C15477" s="3">
        <v>1802</v>
      </c>
      <c r="E15477" t="s">
        <v>1749</v>
      </c>
      <c r="F15477" s="4" t="s">
        <v>8295</v>
      </c>
      <c r="G15477" s="5">
        <v>1154</v>
      </c>
      <c r="H15477" s="6">
        <v>0.1499133</v>
      </c>
      <c r="I15477" s="7">
        <v>65.150000000000006</v>
      </c>
    </row>
    <row r="15478" spans="1:12" x14ac:dyDescent="0.25">
      <c r="A15478">
        <v>25082</v>
      </c>
      <c r="B15478" s="2">
        <v>35.304200000000002</v>
      </c>
      <c r="C15478" s="3">
        <v>1667</v>
      </c>
      <c r="D15478" s="4">
        <v>26580</v>
      </c>
      <c r="E15478" t="s">
        <v>5256</v>
      </c>
      <c r="F15478" s="4" t="s">
        <v>5144</v>
      </c>
      <c r="G15478" s="5">
        <v>1049</v>
      </c>
      <c r="H15478" s="6">
        <v>0.21639659999999999</v>
      </c>
      <c r="I15478" s="7">
        <v>53.661000000000001</v>
      </c>
    </row>
    <row r="15479" spans="1:12" x14ac:dyDescent="0.25">
      <c r="A15479">
        <v>33334</v>
      </c>
      <c r="B15479" s="2">
        <v>35.298789999999997</v>
      </c>
      <c r="C15479" s="3">
        <v>29062</v>
      </c>
      <c r="D15479" s="4">
        <v>33100</v>
      </c>
      <c r="E15479" t="s">
        <v>6877</v>
      </c>
      <c r="F15479" s="4" t="s">
        <v>6689</v>
      </c>
      <c r="G15479" s="5">
        <v>21579</v>
      </c>
      <c r="H15479" s="6">
        <v>0.23953840000000001</v>
      </c>
      <c r="I15479" s="7">
        <v>49.66</v>
      </c>
      <c r="J15479" s="2">
        <v>58</v>
      </c>
      <c r="K15479">
        <v>4</v>
      </c>
    </row>
    <row r="15480" spans="1:12" x14ac:dyDescent="0.25">
      <c r="A15480">
        <v>52078</v>
      </c>
      <c r="B15480" s="2">
        <v>35.293460000000003</v>
      </c>
      <c r="C15480" s="3">
        <v>842</v>
      </c>
      <c r="D15480" s="4">
        <v>20220</v>
      </c>
      <c r="E15480" t="s">
        <v>75</v>
      </c>
      <c r="F15480" s="4" t="s">
        <v>9593</v>
      </c>
      <c r="G15480" s="5">
        <v>675</v>
      </c>
      <c r="H15480" s="6">
        <v>0.10962959999999999</v>
      </c>
      <c r="I15480" s="7">
        <v>72.108999999999995</v>
      </c>
      <c r="J15480" s="2">
        <v>47</v>
      </c>
      <c r="K15480">
        <v>1</v>
      </c>
    </row>
    <row r="15481" spans="1:12" x14ac:dyDescent="0.25">
      <c r="A15481">
        <v>10462</v>
      </c>
      <c r="B15481" s="2">
        <v>35.281149999999997</v>
      </c>
      <c r="C15481" s="3">
        <v>76113</v>
      </c>
      <c r="D15481" s="4">
        <v>35620</v>
      </c>
      <c r="E15481" t="s">
        <v>1791</v>
      </c>
      <c r="F15481" s="4" t="s">
        <v>1280</v>
      </c>
      <c r="G15481" s="5">
        <v>50757</v>
      </c>
      <c r="H15481" s="6">
        <v>0.24063200000000001</v>
      </c>
      <c r="I15481" s="7">
        <v>49.47</v>
      </c>
      <c r="J15481" s="2">
        <v>38.363599999999998</v>
      </c>
      <c r="K15481">
        <v>33</v>
      </c>
      <c r="L15481" s="2">
        <v>41.7</v>
      </c>
    </row>
    <row r="15482" spans="1:12" x14ac:dyDescent="0.25">
      <c r="A15482">
        <v>92398</v>
      </c>
      <c r="B15482" s="2">
        <v>35.268810000000002</v>
      </c>
      <c r="C15482" s="3">
        <v>1164</v>
      </c>
      <c r="D15482" s="4">
        <v>40140</v>
      </c>
      <c r="E15482" t="s">
        <v>15560</v>
      </c>
      <c r="F15482" s="4" t="s">
        <v>15368</v>
      </c>
      <c r="G15482" s="5">
        <v>785</v>
      </c>
      <c r="H15482" s="6">
        <v>0.1159236</v>
      </c>
      <c r="I15482" s="7">
        <v>71.016999999999996</v>
      </c>
    </row>
    <row r="15483" spans="1:12" x14ac:dyDescent="0.25">
      <c r="A15483">
        <v>16137</v>
      </c>
      <c r="B15483" s="2">
        <v>35.26632</v>
      </c>
      <c r="C15483" s="3">
        <v>12880</v>
      </c>
      <c r="D15483" s="4">
        <v>49660</v>
      </c>
      <c r="E15483" t="s">
        <v>3423</v>
      </c>
      <c r="F15483" s="4" t="s">
        <v>3003</v>
      </c>
      <c r="G15483" s="5">
        <v>9607</v>
      </c>
      <c r="H15483" s="6">
        <v>0.17403979999999999</v>
      </c>
      <c r="I15483" s="7">
        <v>60.970999999999997</v>
      </c>
      <c r="J15483" s="2">
        <v>44.666699999999999</v>
      </c>
      <c r="K15483">
        <v>3</v>
      </c>
    </row>
    <row r="15484" spans="1:12" x14ac:dyDescent="0.25">
      <c r="A15484">
        <v>74636</v>
      </c>
      <c r="B15484" s="2">
        <v>35.263979999999997</v>
      </c>
      <c r="C15484" s="3">
        <v>275</v>
      </c>
      <c r="E15484" t="s">
        <v>10773</v>
      </c>
      <c r="F15484" s="4" t="s">
        <v>13462</v>
      </c>
      <c r="G15484" s="5">
        <v>186</v>
      </c>
      <c r="H15484" s="6">
        <v>0.19892470000000001</v>
      </c>
      <c r="I15484" s="7">
        <v>56.667000000000002</v>
      </c>
    </row>
    <row r="15485" spans="1:12" x14ac:dyDescent="0.25">
      <c r="A15485">
        <v>17201</v>
      </c>
      <c r="B15485" s="2">
        <v>35.259920000000001</v>
      </c>
      <c r="C15485" s="3">
        <v>25257</v>
      </c>
      <c r="D15485" s="4">
        <v>16540</v>
      </c>
      <c r="E15485" t="s">
        <v>3726</v>
      </c>
      <c r="F15485" s="4" t="s">
        <v>3003</v>
      </c>
      <c r="G15485" s="5">
        <v>16766</v>
      </c>
      <c r="H15485" s="6">
        <v>0.22593340000000001</v>
      </c>
      <c r="I15485" s="7">
        <v>51.996000000000002</v>
      </c>
      <c r="J15485" s="2">
        <v>40</v>
      </c>
      <c r="K15485">
        <v>13</v>
      </c>
      <c r="L15485" s="2">
        <v>50.9</v>
      </c>
    </row>
    <row r="15486" spans="1:12" x14ac:dyDescent="0.25">
      <c r="A15486">
        <v>21780</v>
      </c>
      <c r="B15486" s="2">
        <v>35.255629999999996</v>
      </c>
      <c r="C15486" s="3">
        <v>1623</v>
      </c>
      <c r="D15486" s="4">
        <v>47900</v>
      </c>
      <c r="E15486" t="s">
        <v>4605</v>
      </c>
      <c r="F15486" s="4" t="s">
        <v>4361</v>
      </c>
      <c r="G15486" s="5">
        <v>1166</v>
      </c>
      <c r="H15486" s="6">
        <v>0.13379070000000001</v>
      </c>
      <c r="I15486" s="7">
        <v>67.917000000000002</v>
      </c>
      <c r="J15486" s="2">
        <v>58</v>
      </c>
      <c r="K15486">
        <v>1</v>
      </c>
    </row>
    <row r="15487" spans="1:12" x14ac:dyDescent="0.25">
      <c r="A15487">
        <v>54228</v>
      </c>
      <c r="B15487" s="2">
        <v>35.254890000000003</v>
      </c>
      <c r="C15487" s="3">
        <v>2678</v>
      </c>
      <c r="D15487" s="4">
        <v>31820</v>
      </c>
      <c r="E15487" t="s">
        <v>10220</v>
      </c>
      <c r="F15487" s="4" t="s">
        <v>10031</v>
      </c>
      <c r="G15487" s="5">
        <v>1911</v>
      </c>
      <c r="H15487" s="6">
        <v>0.14704339999999999</v>
      </c>
      <c r="I15487" s="7">
        <v>65.625</v>
      </c>
    </row>
    <row r="15488" spans="1:12" x14ac:dyDescent="0.25">
      <c r="A15488">
        <v>80750</v>
      </c>
      <c r="B15488" s="2">
        <v>35.254379999999998</v>
      </c>
      <c r="C15488" s="3">
        <v>277</v>
      </c>
      <c r="D15488" s="4">
        <v>22820</v>
      </c>
      <c r="E15488" t="s">
        <v>12820</v>
      </c>
      <c r="F15488" s="4" t="s">
        <v>14477</v>
      </c>
      <c r="G15488" s="5">
        <v>233</v>
      </c>
      <c r="H15488" s="6">
        <v>0.1196581</v>
      </c>
      <c r="I15488" s="7">
        <v>70.356999999999999</v>
      </c>
      <c r="J15488" s="2">
        <v>59</v>
      </c>
      <c r="K15488">
        <v>1</v>
      </c>
    </row>
    <row r="15489" spans="1:12" x14ac:dyDescent="0.25">
      <c r="A15489">
        <v>48198</v>
      </c>
      <c r="B15489" s="2">
        <v>35.248550000000002</v>
      </c>
      <c r="C15489" s="3">
        <v>37879</v>
      </c>
      <c r="D15489" s="4">
        <v>11460</v>
      </c>
      <c r="E15489" t="s">
        <v>9159</v>
      </c>
      <c r="F15489" s="4" t="s">
        <v>9106</v>
      </c>
      <c r="G15489" s="5">
        <v>24121</v>
      </c>
      <c r="H15489" s="6">
        <v>0.25777299999999997</v>
      </c>
      <c r="I15489" s="7">
        <v>46.487000000000002</v>
      </c>
      <c r="J15489" s="2">
        <v>44.806399999999996</v>
      </c>
      <c r="K15489">
        <v>31</v>
      </c>
      <c r="L15489" s="2">
        <v>76</v>
      </c>
    </row>
    <row r="15490" spans="1:12" x14ac:dyDescent="0.25">
      <c r="A15490">
        <v>78611</v>
      </c>
      <c r="B15490" s="2">
        <v>35.240540000000003</v>
      </c>
      <c r="C15490" s="3">
        <v>13107</v>
      </c>
      <c r="E15490" t="s">
        <v>14273</v>
      </c>
      <c r="F15490" s="4" t="s">
        <v>13752</v>
      </c>
      <c r="G15490" s="5">
        <v>9345</v>
      </c>
      <c r="H15490" s="6">
        <v>0.19732479999999999</v>
      </c>
      <c r="I15490" s="7">
        <v>56.932000000000002</v>
      </c>
      <c r="J15490" s="2">
        <v>54.5</v>
      </c>
      <c r="K15490">
        <v>2</v>
      </c>
    </row>
    <row r="15491" spans="1:12" x14ac:dyDescent="0.25">
      <c r="A15491">
        <v>72069</v>
      </c>
      <c r="B15491" s="2">
        <v>35.238</v>
      </c>
      <c r="C15491" s="3">
        <v>2042</v>
      </c>
      <c r="E15491" t="s">
        <v>13267</v>
      </c>
      <c r="F15491" s="4" t="s">
        <v>13183</v>
      </c>
      <c r="G15491" s="5">
        <v>1284</v>
      </c>
      <c r="H15491" s="6">
        <v>0.2305296</v>
      </c>
      <c r="I15491" s="7">
        <v>51.192999999999998</v>
      </c>
    </row>
    <row r="15492" spans="1:12" x14ac:dyDescent="0.25">
      <c r="A15492">
        <v>11203</v>
      </c>
      <c r="B15492" s="2">
        <v>35.225059999999999</v>
      </c>
      <c r="C15492" s="3">
        <v>77011</v>
      </c>
      <c r="D15492" s="4">
        <v>35620</v>
      </c>
      <c r="E15492" t="s">
        <v>1238</v>
      </c>
      <c r="F15492" s="4" t="s">
        <v>1280</v>
      </c>
      <c r="G15492" s="5">
        <v>52757</v>
      </c>
      <c r="H15492" s="6">
        <v>0.200652</v>
      </c>
      <c r="I15492" s="7">
        <v>56.354999999999997</v>
      </c>
      <c r="J15492" s="2">
        <v>40</v>
      </c>
      <c r="K15492">
        <v>17</v>
      </c>
      <c r="L15492" s="2">
        <v>50.9</v>
      </c>
    </row>
    <row r="15493" spans="1:12" x14ac:dyDescent="0.25">
      <c r="A15493">
        <v>42082</v>
      </c>
      <c r="B15493" s="2">
        <v>35.212060000000001</v>
      </c>
      <c r="C15493" s="3">
        <v>1996</v>
      </c>
      <c r="D15493" s="4">
        <v>32460</v>
      </c>
      <c r="E15493" t="s">
        <v>8191</v>
      </c>
      <c r="F15493" s="4" t="s">
        <v>7883</v>
      </c>
      <c r="G15493" s="5">
        <v>1597</v>
      </c>
      <c r="H15493" s="6">
        <v>0.16217909999999999</v>
      </c>
      <c r="I15493" s="7">
        <v>63</v>
      </c>
      <c r="J15493" s="2">
        <v>62</v>
      </c>
      <c r="K15493">
        <v>2</v>
      </c>
    </row>
    <row r="15494" spans="1:12" x14ac:dyDescent="0.25">
      <c r="A15494">
        <v>98310</v>
      </c>
      <c r="B15494" s="2">
        <v>35.208410000000001</v>
      </c>
      <c r="C15494" s="3">
        <v>19541</v>
      </c>
      <c r="D15494" s="4">
        <v>14740</v>
      </c>
      <c r="E15494" t="s">
        <v>16399</v>
      </c>
      <c r="F15494" s="4" t="s">
        <v>16344</v>
      </c>
      <c r="G15494" s="5">
        <v>13619</v>
      </c>
      <c r="H15494" s="6">
        <v>0.18502199999999999</v>
      </c>
      <c r="I15494" s="7">
        <v>59.052</v>
      </c>
      <c r="J15494" s="2">
        <v>38.866700000000002</v>
      </c>
      <c r="K15494">
        <v>15</v>
      </c>
      <c r="L15494" s="2">
        <v>44.2</v>
      </c>
    </row>
    <row r="15495" spans="1:12" x14ac:dyDescent="0.25">
      <c r="A15495">
        <v>36088</v>
      </c>
      <c r="B15495" s="2">
        <v>35.204680000000003</v>
      </c>
      <c r="C15495" s="3">
        <v>4613</v>
      </c>
      <c r="E15495" t="s">
        <v>7207</v>
      </c>
      <c r="F15495" s="4" t="s">
        <v>7027</v>
      </c>
      <c r="G15495" s="5">
        <v>1986</v>
      </c>
      <c r="H15495" s="6">
        <v>0.30045290000000002</v>
      </c>
      <c r="I15495" s="7">
        <v>39.101999999999997</v>
      </c>
      <c r="J15495" s="2">
        <v>43</v>
      </c>
      <c r="K15495">
        <v>1</v>
      </c>
    </row>
    <row r="15496" spans="1:12" x14ac:dyDescent="0.25">
      <c r="A15496">
        <v>60962</v>
      </c>
      <c r="B15496" s="2">
        <v>35.204090000000001</v>
      </c>
      <c r="C15496" s="3">
        <v>634</v>
      </c>
      <c r="D15496" s="4">
        <v>16580</v>
      </c>
      <c r="E15496" t="s">
        <v>10170</v>
      </c>
      <c r="F15496" s="4" t="s">
        <v>11490</v>
      </c>
      <c r="G15496" s="5">
        <v>455</v>
      </c>
      <c r="H15496" s="6">
        <v>0.17142859999999999</v>
      </c>
      <c r="I15496" s="7">
        <v>61.396999999999998</v>
      </c>
    </row>
    <row r="15497" spans="1:12" x14ac:dyDescent="0.25">
      <c r="A15497">
        <v>12819</v>
      </c>
      <c r="B15497" s="2">
        <v>35.203919999999997</v>
      </c>
      <c r="C15497" s="3">
        <v>316</v>
      </c>
      <c r="D15497" s="4">
        <v>24020</v>
      </c>
      <c r="E15497" t="s">
        <v>2368</v>
      </c>
      <c r="F15497" s="4" t="s">
        <v>1280</v>
      </c>
      <c r="G15497" s="5">
        <v>250</v>
      </c>
      <c r="H15497" s="6">
        <v>0.16400000000000001</v>
      </c>
      <c r="I15497" s="7">
        <v>62.679000000000002</v>
      </c>
    </row>
    <row r="15498" spans="1:12" x14ac:dyDescent="0.25">
      <c r="A15498">
        <v>58793</v>
      </c>
      <c r="B15498" s="2">
        <v>35.203749999999999</v>
      </c>
      <c r="C15498" s="3">
        <v>616</v>
      </c>
      <c r="E15498" t="s">
        <v>11269</v>
      </c>
      <c r="F15498" s="4" t="s">
        <v>11069</v>
      </c>
      <c r="G15498" s="5">
        <v>453</v>
      </c>
      <c r="H15498" s="6">
        <v>0.15418499999999999</v>
      </c>
      <c r="I15498" s="7">
        <v>64.375</v>
      </c>
      <c r="J15498" s="2">
        <v>39</v>
      </c>
      <c r="K15498">
        <v>1</v>
      </c>
    </row>
    <row r="15499" spans="1:12" x14ac:dyDescent="0.25">
      <c r="A15499">
        <v>38472</v>
      </c>
      <c r="B15499" s="2">
        <v>35.203159999999997</v>
      </c>
      <c r="C15499" s="3">
        <v>2700</v>
      </c>
      <c r="E15499" t="s">
        <v>7598</v>
      </c>
      <c r="F15499" s="4" t="s">
        <v>7348</v>
      </c>
      <c r="G15499" s="5">
        <v>2020</v>
      </c>
      <c r="H15499" s="6">
        <v>0.18258289999999999</v>
      </c>
      <c r="I15499" s="7">
        <v>59.463999999999999</v>
      </c>
      <c r="J15499" s="2">
        <v>52.5</v>
      </c>
      <c r="K15499">
        <v>2</v>
      </c>
    </row>
    <row r="15500" spans="1:12" x14ac:dyDescent="0.25">
      <c r="A15500">
        <v>83823</v>
      </c>
      <c r="B15500" s="2">
        <v>35.202440000000003</v>
      </c>
      <c r="C15500" s="3">
        <v>1281</v>
      </c>
      <c r="D15500" s="4">
        <v>34140</v>
      </c>
      <c r="E15500" t="s">
        <v>14831</v>
      </c>
      <c r="F15500" s="4" t="s">
        <v>14725</v>
      </c>
      <c r="G15500" s="5">
        <v>986</v>
      </c>
      <c r="H15500" s="6">
        <v>0.22920889999999999</v>
      </c>
      <c r="I15500" s="7">
        <v>51.405999999999999</v>
      </c>
      <c r="J15500" s="2">
        <v>55</v>
      </c>
      <c r="K15500">
        <v>1</v>
      </c>
    </row>
    <row r="15501" spans="1:12" x14ac:dyDescent="0.25">
      <c r="A15501">
        <v>56448</v>
      </c>
      <c r="B15501" s="2">
        <v>35.202150000000003</v>
      </c>
      <c r="C15501" s="3">
        <v>259</v>
      </c>
      <c r="D15501" s="4">
        <v>14660</v>
      </c>
      <c r="E15501" t="s">
        <v>10753</v>
      </c>
      <c r="F15501" s="4" t="s">
        <v>10428</v>
      </c>
      <c r="G15501" s="5">
        <v>239</v>
      </c>
      <c r="H15501" s="6">
        <v>0.21666669999999999</v>
      </c>
      <c r="I15501" s="7">
        <v>53.570999999999998</v>
      </c>
    </row>
    <row r="15502" spans="1:12" x14ac:dyDescent="0.25">
      <c r="A15502">
        <v>42361</v>
      </c>
      <c r="B15502" s="2">
        <v>35.201999999999998</v>
      </c>
      <c r="C15502" s="3">
        <v>524</v>
      </c>
      <c r="E15502" t="s">
        <v>8242</v>
      </c>
      <c r="F15502" s="4" t="s">
        <v>7883</v>
      </c>
      <c r="G15502" s="5">
        <v>361</v>
      </c>
      <c r="H15502" s="6">
        <v>8.0110500000000001E-2</v>
      </c>
      <c r="I15502" s="7">
        <v>77.167000000000002</v>
      </c>
    </row>
    <row r="15503" spans="1:12" x14ac:dyDescent="0.25">
      <c r="A15503">
        <v>25245</v>
      </c>
      <c r="B15503" s="2">
        <v>35.201799999999999</v>
      </c>
      <c r="C15503" s="3">
        <v>685</v>
      </c>
      <c r="E15503" t="s">
        <v>5313</v>
      </c>
      <c r="F15503" s="4" t="s">
        <v>5144</v>
      </c>
      <c r="G15503" s="5">
        <v>485</v>
      </c>
      <c r="H15503" s="6">
        <v>5.56701E-2</v>
      </c>
      <c r="I15503" s="7">
        <v>81.388999999999996</v>
      </c>
      <c r="J15503" s="2">
        <v>66</v>
      </c>
      <c r="K15503">
        <v>1</v>
      </c>
    </row>
    <row r="15504" spans="1:12" x14ac:dyDescent="0.25">
      <c r="A15504">
        <v>46110</v>
      </c>
      <c r="B15504" s="2">
        <v>35.201619999999998</v>
      </c>
      <c r="C15504" s="3">
        <v>425</v>
      </c>
      <c r="D15504" s="4">
        <v>26900</v>
      </c>
      <c r="E15504" t="s">
        <v>8820</v>
      </c>
      <c r="F15504" s="4" t="s">
        <v>8800</v>
      </c>
      <c r="G15504" s="5">
        <v>273</v>
      </c>
      <c r="H15504" s="6">
        <v>0.17582420000000001</v>
      </c>
      <c r="I15504" s="7">
        <v>60.625</v>
      </c>
    </row>
    <row r="15505" spans="1:12" x14ac:dyDescent="0.25">
      <c r="A15505">
        <v>91342</v>
      </c>
      <c r="B15505" s="2">
        <v>35.18797</v>
      </c>
      <c r="C15505" s="3">
        <v>91700</v>
      </c>
      <c r="D15505" s="4">
        <v>31080</v>
      </c>
      <c r="E15505" t="s">
        <v>15424</v>
      </c>
      <c r="F15505" s="4" t="s">
        <v>15368</v>
      </c>
      <c r="G15505" s="5">
        <v>56784</v>
      </c>
      <c r="H15505" s="6">
        <v>0.17085800000000001</v>
      </c>
      <c r="I15505" s="7">
        <v>61.478999999999999</v>
      </c>
      <c r="J15505" s="2">
        <v>42.461500000000001</v>
      </c>
      <c r="K15505">
        <v>13</v>
      </c>
      <c r="L15505" s="2">
        <v>64.2</v>
      </c>
    </row>
    <row r="15506" spans="1:12" x14ac:dyDescent="0.25">
      <c r="A15506">
        <v>56576</v>
      </c>
      <c r="B15506" s="2">
        <v>35.174250000000001</v>
      </c>
      <c r="C15506" s="3">
        <v>691</v>
      </c>
      <c r="D15506" s="4">
        <v>22260</v>
      </c>
      <c r="E15506" t="s">
        <v>2687</v>
      </c>
      <c r="F15506" s="4" t="s">
        <v>10428</v>
      </c>
      <c r="G15506" s="5">
        <v>538</v>
      </c>
      <c r="H15506" s="6">
        <v>0.20593690000000001</v>
      </c>
      <c r="I15506" s="7">
        <v>55.417000000000002</v>
      </c>
      <c r="J15506" s="2">
        <v>37</v>
      </c>
      <c r="K15506">
        <v>1</v>
      </c>
    </row>
    <row r="15507" spans="1:12" x14ac:dyDescent="0.25">
      <c r="A15507">
        <v>71758</v>
      </c>
      <c r="B15507" s="2">
        <v>35.174050000000001</v>
      </c>
      <c r="C15507" s="3">
        <v>335</v>
      </c>
      <c r="D15507" s="4">
        <v>20980</v>
      </c>
      <c r="E15507" t="s">
        <v>1154</v>
      </c>
      <c r="F15507" s="4" t="s">
        <v>13183</v>
      </c>
      <c r="G15507" s="5">
        <v>314</v>
      </c>
      <c r="H15507" s="6">
        <v>0.23809520000000001</v>
      </c>
      <c r="I15507" s="7">
        <v>49.857999999999997</v>
      </c>
    </row>
    <row r="15508" spans="1:12" x14ac:dyDescent="0.25">
      <c r="A15508">
        <v>73041</v>
      </c>
      <c r="B15508" s="2">
        <v>35.173920000000003</v>
      </c>
      <c r="C15508" s="3">
        <v>277</v>
      </c>
      <c r="E15508" t="s">
        <v>13478</v>
      </c>
      <c r="F15508" s="4" t="s">
        <v>13462</v>
      </c>
      <c r="G15508" s="5">
        <v>221</v>
      </c>
      <c r="H15508" s="6">
        <v>0.21266969999999999</v>
      </c>
      <c r="I15508" s="7">
        <v>54.25</v>
      </c>
      <c r="J15508" s="2">
        <v>41</v>
      </c>
      <c r="K15508">
        <v>1</v>
      </c>
    </row>
    <row r="15509" spans="1:12" x14ac:dyDescent="0.25">
      <c r="A15509">
        <v>92507</v>
      </c>
      <c r="B15509" s="2">
        <v>35.167270000000002</v>
      </c>
      <c r="C15509" s="3">
        <v>55155</v>
      </c>
      <c r="D15509" s="4">
        <v>40140</v>
      </c>
      <c r="E15509" t="s">
        <v>516</v>
      </c>
      <c r="F15509" s="4" t="s">
        <v>15368</v>
      </c>
      <c r="G15509" s="5">
        <v>27538</v>
      </c>
      <c r="H15509" s="6">
        <v>0.23853440000000001</v>
      </c>
      <c r="I15509" s="7">
        <v>49.779000000000003</v>
      </c>
      <c r="J15509" s="2">
        <v>35.799999999999997</v>
      </c>
      <c r="K15509">
        <v>20</v>
      </c>
      <c r="L15509" s="2">
        <v>27.2</v>
      </c>
    </row>
    <row r="15510" spans="1:12" x14ac:dyDescent="0.25">
      <c r="A15510">
        <v>98569</v>
      </c>
      <c r="B15510" s="2">
        <v>35.159500000000001</v>
      </c>
      <c r="C15510" s="3">
        <v>5922</v>
      </c>
      <c r="D15510" s="4">
        <v>10140</v>
      </c>
      <c r="E15510" t="s">
        <v>16457</v>
      </c>
      <c r="F15510" s="4" t="s">
        <v>16344</v>
      </c>
      <c r="G15510" s="5">
        <v>4953</v>
      </c>
      <c r="H15510" s="6">
        <v>0.2151797</v>
      </c>
      <c r="I15510" s="7">
        <v>53.814</v>
      </c>
      <c r="J15510" s="2">
        <v>40.333300000000001</v>
      </c>
      <c r="K15510">
        <v>3</v>
      </c>
    </row>
    <row r="15511" spans="1:12" x14ac:dyDescent="0.25">
      <c r="A15511">
        <v>71403</v>
      </c>
      <c r="B15511" s="2">
        <v>35.157629999999997</v>
      </c>
      <c r="C15511" s="3">
        <v>4402</v>
      </c>
      <c r="D15511" s="4">
        <v>22860</v>
      </c>
      <c r="E15511" t="s">
        <v>13159</v>
      </c>
      <c r="F15511" s="4" t="s">
        <v>12927</v>
      </c>
      <c r="G15511" s="5">
        <v>2834</v>
      </c>
      <c r="H15511" s="6">
        <v>0.17713480000000001</v>
      </c>
      <c r="I15511" s="7">
        <v>60.384999999999998</v>
      </c>
    </row>
    <row r="15512" spans="1:12" x14ac:dyDescent="0.25">
      <c r="A15512">
        <v>44146</v>
      </c>
      <c r="B15512" s="2">
        <v>35.151870000000002</v>
      </c>
      <c r="C15512" s="3">
        <v>29551</v>
      </c>
      <c r="D15512" s="4">
        <v>17460</v>
      </c>
      <c r="E15512" t="s">
        <v>213</v>
      </c>
      <c r="F15512" s="4" t="s">
        <v>8295</v>
      </c>
      <c r="G15512" s="5">
        <v>21238</v>
      </c>
      <c r="H15512" s="6">
        <v>0.20355019999999999</v>
      </c>
      <c r="I15512" s="7">
        <v>55.82</v>
      </c>
      <c r="J15512" s="2">
        <v>41.076900000000002</v>
      </c>
      <c r="K15512">
        <v>13</v>
      </c>
      <c r="L15512" s="2">
        <v>57.2</v>
      </c>
    </row>
    <row r="15513" spans="1:12" x14ac:dyDescent="0.25">
      <c r="A15513">
        <v>31211</v>
      </c>
      <c r="B15513" s="2">
        <v>35.144280000000002</v>
      </c>
      <c r="C15513" s="3">
        <v>16038</v>
      </c>
      <c r="D15513" s="4">
        <v>31420</v>
      </c>
      <c r="E15513" t="s">
        <v>5733</v>
      </c>
      <c r="F15513" s="4" t="s">
        <v>6363</v>
      </c>
      <c r="G15513" s="5">
        <v>10493</v>
      </c>
      <c r="H15513" s="6">
        <v>0.2129991</v>
      </c>
      <c r="I15513" s="7">
        <v>54.183</v>
      </c>
      <c r="J15513" s="2">
        <v>36.5</v>
      </c>
      <c r="K15513">
        <v>2</v>
      </c>
    </row>
    <row r="15514" spans="1:12" x14ac:dyDescent="0.25">
      <c r="A15514">
        <v>83854</v>
      </c>
      <c r="B15514" s="2">
        <v>35.135719999999999</v>
      </c>
      <c r="C15514" s="3">
        <v>38180</v>
      </c>
      <c r="D15514" s="4">
        <v>17660</v>
      </c>
      <c r="E15514" t="s">
        <v>14841</v>
      </c>
      <c r="F15514" s="4" t="s">
        <v>14725</v>
      </c>
      <c r="G15514" s="5">
        <v>25295</v>
      </c>
      <c r="H15514" s="6">
        <v>0.19777829999999999</v>
      </c>
      <c r="I15514" s="7">
        <v>56.81</v>
      </c>
      <c r="J15514" s="2">
        <v>52.625</v>
      </c>
      <c r="K15514">
        <v>8</v>
      </c>
    </row>
    <row r="15515" spans="1:12" x14ac:dyDescent="0.25">
      <c r="A15515">
        <v>53965</v>
      </c>
      <c r="B15515" s="2">
        <v>35.127940000000002</v>
      </c>
      <c r="C15515" s="3">
        <v>9925</v>
      </c>
      <c r="D15515" s="4">
        <v>12660</v>
      </c>
      <c r="E15515" t="s">
        <v>10162</v>
      </c>
      <c r="F15515" s="4" t="s">
        <v>10031</v>
      </c>
      <c r="G15515" s="5">
        <v>7184</v>
      </c>
      <c r="H15515" s="6">
        <v>0.19877510000000001</v>
      </c>
      <c r="I15515" s="7">
        <v>56.634999999999998</v>
      </c>
      <c r="J15515" s="2">
        <v>57.333300000000001</v>
      </c>
      <c r="K15515">
        <v>3</v>
      </c>
    </row>
    <row r="15516" spans="1:12" x14ac:dyDescent="0.25">
      <c r="A15516">
        <v>81243</v>
      </c>
      <c r="B15516" s="2">
        <v>35.126199999999997</v>
      </c>
      <c r="C15516" s="3">
        <v>142</v>
      </c>
      <c r="E15516" t="s">
        <v>14616</v>
      </c>
      <c r="F15516" s="4" t="s">
        <v>14477</v>
      </c>
      <c r="G15516" s="5">
        <v>104</v>
      </c>
      <c r="H15516" s="6">
        <v>0.35576920000000001</v>
      </c>
      <c r="I15516" s="7">
        <v>29.5</v>
      </c>
    </row>
    <row r="15517" spans="1:12" x14ac:dyDescent="0.25">
      <c r="A15517">
        <v>24058</v>
      </c>
      <c r="B15517" s="2">
        <v>35.126089999999998</v>
      </c>
      <c r="C15517" s="3">
        <v>374</v>
      </c>
      <c r="D15517" s="4">
        <v>13980</v>
      </c>
      <c r="E15517" t="s">
        <v>4946</v>
      </c>
      <c r="F15517" s="4" t="s">
        <v>4335</v>
      </c>
      <c r="G15517" s="5">
        <v>352</v>
      </c>
      <c r="H15517" s="6">
        <v>0.18413599999999999</v>
      </c>
      <c r="I15517" s="7">
        <v>59.158999999999999</v>
      </c>
      <c r="J15517" s="2">
        <v>66</v>
      </c>
      <c r="K15517">
        <v>1</v>
      </c>
    </row>
    <row r="15518" spans="1:12" x14ac:dyDescent="0.25">
      <c r="A15518">
        <v>52237</v>
      </c>
      <c r="B15518" s="2">
        <v>35.125790000000002</v>
      </c>
      <c r="C15518" s="3">
        <v>1305</v>
      </c>
      <c r="E15518" t="s">
        <v>221</v>
      </c>
      <c r="F15518" s="4" t="s">
        <v>9593</v>
      </c>
      <c r="G15518" s="5">
        <v>898</v>
      </c>
      <c r="H15518" s="6">
        <v>0.1078977</v>
      </c>
      <c r="I15518" s="7">
        <v>72.332999999999998</v>
      </c>
    </row>
    <row r="15519" spans="1:12" x14ac:dyDescent="0.25">
      <c r="A15519">
        <v>99341</v>
      </c>
      <c r="B15519" s="2">
        <v>35.125459999999997</v>
      </c>
      <c r="C15519" s="3">
        <v>786</v>
      </c>
      <c r="D15519" s="4">
        <v>36830</v>
      </c>
      <c r="E15519" t="s">
        <v>16591</v>
      </c>
      <c r="F15519" s="4" t="s">
        <v>16344</v>
      </c>
      <c r="G15519" s="5">
        <v>513</v>
      </c>
      <c r="H15519" s="6">
        <v>0.18128649999999999</v>
      </c>
      <c r="I15519" s="7">
        <v>59.643000000000001</v>
      </c>
    </row>
    <row r="15520" spans="1:12" x14ac:dyDescent="0.25">
      <c r="A15520">
        <v>27597</v>
      </c>
      <c r="B15520" s="2">
        <v>35.121589999999998</v>
      </c>
      <c r="C15520" s="3">
        <v>23895</v>
      </c>
      <c r="D15520" s="4">
        <v>39580</v>
      </c>
      <c r="E15520" t="s">
        <v>5748</v>
      </c>
      <c r="F15520" s="4" t="s">
        <v>5642</v>
      </c>
      <c r="G15520" s="5">
        <v>15625</v>
      </c>
      <c r="H15520" s="6">
        <v>0.18271999999999999</v>
      </c>
      <c r="I15520" s="7">
        <v>59.395000000000003</v>
      </c>
    </row>
    <row r="15521" spans="1:12" x14ac:dyDescent="0.25">
      <c r="A15521">
        <v>81646</v>
      </c>
      <c r="B15521" s="2">
        <v>35.117820000000002</v>
      </c>
      <c r="C15521" s="3">
        <v>209</v>
      </c>
      <c r="D15521" s="4">
        <v>24300</v>
      </c>
      <c r="E15521" t="s">
        <v>14650</v>
      </c>
      <c r="F15521" s="4" t="s">
        <v>14477</v>
      </c>
      <c r="G15521" s="5">
        <v>151</v>
      </c>
      <c r="H15521" s="6">
        <v>0.1907895</v>
      </c>
      <c r="I15521" s="7">
        <v>58</v>
      </c>
      <c r="J15521" s="2">
        <v>54</v>
      </c>
      <c r="K15521">
        <v>1</v>
      </c>
    </row>
    <row r="15522" spans="1:12" x14ac:dyDescent="0.25">
      <c r="A15522">
        <v>61064</v>
      </c>
      <c r="B15522" s="2">
        <v>35.117179999999998</v>
      </c>
      <c r="C15522" s="3">
        <v>3538</v>
      </c>
      <c r="D15522" s="4">
        <v>40300</v>
      </c>
      <c r="E15522" t="s">
        <v>11669</v>
      </c>
      <c r="F15522" s="4" t="s">
        <v>11490</v>
      </c>
      <c r="G15522" s="5">
        <v>2499</v>
      </c>
      <c r="H15522" s="6">
        <v>0.1680672</v>
      </c>
      <c r="I15522" s="7">
        <v>61.923000000000002</v>
      </c>
      <c r="J15522" s="2">
        <v>54.333300000000001</v>
      </c>
      <c r="K15522">
        <v>3</v>
      </c>
    </row>
    <row r="15523" spans="1:12" x14ac:dyDescent="0.25">
      <c r="A15523">
        <v>68720</v>
      </c>
      <c r="B15523" s="2">
        <v>35.116540000000001</v>
      </c>
      <c r="C15523" s="3">
        <v>239</v>
      </c>
      <c r="E15523" t="s">
        <v>718</v>
      </c>
      <c r="F15523" s="4" t="s">
        <v>12738</v>
      </c>
      <c r="G15523" s="5">
        <v>193</v>
      </c>
      <c r="H15523" s="6">
        <v>0.15025910000000001</v>
      </c>
      <c r="I15523" s="7">
        <v>65</v>
      </c>
    </row>
    <row r="15524" spans="1:12" x14ac:dyDescent="0.25">
      <c r="A15524">
        <v>96786</v>
      </c>
      <c r="B15524" s="2">
        <v>35.110550000000003</v>
      </c>
      <c r="C15524" s="3">
        <v>45279</v>
      </c>
      <c r="D15524" s="4">
        <v>46520</v>
      </c>
      <c r="E15524" t="s">
        <v>16160</v>
      </c>
      <c r="F15524" s="4" t="s">
        <v>16099</v>
      </c>
      <c r="G15524" s="5">
        <v>24815</v>
      </c>
      <c r="H15524" s="6">
        <v>0.18613740000000001</v>
      </c>
      <c r="I15524" s="7">
        <v>58.795999999999999</v>
      </c>
      <c r="J15524" s="2">
        <v>50.4</v>
      </c>
      <c r="K15524">
        <v>5</v>
      </c>
    </row>
    <row r="15525" spans="1:12" x14ac:dyDescent="0.25">
      <c r="A15525">
        <v>28071</v>
      </c>
      <c r="B15525" s="2">
        <v>35.104059999999997</v>
      </c>
      <c r="C15525" s="3">
        <v>3036</v>
      </c>
      <c r="D15525" s="4">
        <v>16740</v>
      </c>
      <c r="E15525" t="s">
        <v>5864</v>
      </c>
      <c r="F15525" s="4" t="s">
        <v>5642</v>
      </c>
      <c r="G15525" s="5">
        <v>2316</v>
      </c>
      <c r="H15525" s="6">
        <v>0.1234355</v>
      </c>
      <c r="I15525" s="7">
        <v>69.63</v>
      </c>
    </row>
    <row r="15526" spans="1:12" x14ac:dyDescent="0.25">
      <c r="A15526">
        <v>1420</v>
      </c>
      <c r="B15526" s="2">
        <v>35.097349999999999</v>
      </c>
      <c r="C15526" s="3">
        <v>40418</v>
      </c>
      <c r="D15526" s="4">
        <v>49340</v>
      </c>
      <c r="E15526" t="s">
        <v>140</v>
      </c>
      <c r="F15526" s="4" t="s">
        <v>21</v>
      </c>
      <c r="G15526" s="5">
        <v>25701</v>
      </c>
      <c r="H15526" s="6">
        <v>0.20598420000000001</v>
      </c>
      <c r="I15526" s="7">
        <v>55.363</v>
      </c>
      <c r="J15526" s="2">
        <v>51.375</v>
      </c>
      <c r="K15526">
        <v>16</v>
      </c>
      <c r="L15526" s="2">
        <v>95.6</v>
      </c>
    </row>
    <row r="15527" spans="1:12" x14ac:dyDescent="0.25">
      <c r="A15527">
        <v>54103</v>
      </c>
      <c r="B15527" s="2">
        <v>35.09113</v>
      </c>
      <c r="C15527" s="3">
        <v>423</v>
      </c>
      <c r="E15527" t="s">
        <v>10175</v>
      </c>
      <c r="F15527" s="4" t="s">
        <v>10031</v>
      </c>
      <c r="G15527" s="5">
        <v>319</v>
      </c>
      <c r="H15527" s="6">
        <v>0.171875</v>
      </c>
      <c r="I15527" s="7">
        <v>61.25</v>
      </c>
      <c r="J15527" s="2">
        <v>53</v>
      </c>
      <c r="K15527">
        <v>1</v>
      </c>
    </row>
    <row r="15528" spans="1:12" x14ac:dyDescent="0.25">
      <c r="A15528">
        <v>15364</v>
      </c>
      <c r="B15528" s="2">
        <v>35.090919999999997</v>
      </c>
      <c r="C15528" s="3">
        <v>754</v>
      </c>
      <c r="E15528" t="s">
        <v>3117</v>
      </c>
      <c r="F15528" s="4" t="s">
        <v>3003</v>
      </c>
      <c r="G15528" s="5">
        <v>537</v>
      </c>
      <c r="H15528" s="6">
        <v>0.16170999999999999</v>
      </c>
      <c r="I15528" s="7">
        <v>63</v>
      </c>
    </row>
    <row r="15529" spans="1:12" x14ac:dyDescent="0.25">
      <c r="A15529">
        <v>80427</v>
      </c>
      <c r="B15529" s="2">
        <v>35.090649999999997</v>
      </c>
      <c r="C15529" s="3">
        <v>759</v>
      </c>
      <c r="D15529" s="4">
        <v>19740</v>
      </c>
      <c r="E15529" t="s">
        <v>3351</v>
      </c>
      <c r="F15529" s="4" t="s">
        <v>14477</v>
      </c>
      <c r="G15529" s="5">
        <v>597</v>
      </c>
      <c r="H15529" s="6">
        <v>0.2110553</v>
      </c>
      <c r="I15529" s="7">
        <v>54.463999999999999</v>
      </c>
    </row>
    <row r="15530" spans="1:12" x14ac:dyDescent="0.25">
      <c r="A15530">
        <v>68040</v>
      </c>
      <c r="B15530" s="2">
        <v>35.090440000000001</v>
      </c>
      <c r="C15530" s="3">
        <v>546</v>
      </c>
      <c r="D15530" s="4">
        <v>36540</v>
      </c>
      <c r="E15530" t="s">
        <v>12744</v>
      </c>
      <c r="F15530" s="4" t="s">
        <v>12738</v>
      </c>
      <c r="G15530" s="5">
        <v>259</v>
      </c>
      <c r="H15530" s="6">
        <v>8.4942100000000006E-2</v>
      </c>
      <c r="I15530" s="7">
        <v>76.25</v>
      </c>
    </row>
    <row r="15531" spans="1:12" x14ac:dyDescent="0.25">
      <c r="A15531">
        <v>50681</v>
      </c>
      <c r="B15531" s="2">
        <v>35.090290000000003</v>
      </c>
      <c r="C15531" s="3">
        <v>508</v>
      </c>
      <c r="E15531" t="s">
        <v>9788</v>
      </c>
      <c r="F15531" s="4" t="s">
        <v>9593</v>
      </c>
      <c r="G15531" s="5">
        <v>360</v>
      </c>
      <c r="H15531" s="6">
        <v>0.15</v>
      </c>
      <c r="I15531" s="7">
        <v>65</v>
      </c>
    </row>
    <row r="15532" spans="1:12" x14ac:dyDescent="0.25">
      <c r="A15532">
        <v>62948</v>
      </c>
      <c r="B15532" s="2">
        <v>35.088050000000003</v>
      </c>
      <c r="C15532" s="3">
        <v>12977</v>
      </c>
      <c r="D15532" s="4">
        <v>16060</v>
      </c>
      <c r="E15532" t="s">
        <v>12079</v>
      </c>
      <c r="F15532" s="4" t="s">
        <v>11490</v>
      </c>
      <c r="G15532" s="5">
        <v>9031</v>
      </c>
      <c r="H15532" s="6">
        <v>0.2315102</v>
      </c>
      <c r="I15532" s="7">
        <v>50.914000000000001</v>
      </c>
      <c r="J15532" s="2">
        <v>49.75</v>
      </c>
      <c r="K15532">
        <v>4</v>
      </c>
    </row>
    <row r="15533" spans="1:12" x14ac:dyDescent="0.25">
      <c r="A15533">
        <v>38058</v>
      </c>
      <c r="B15533" s="2">
        <v>35.084449999999997</v>
      </c>
      <c r="C15533" s="3">
        <v>9095</v>
      </c>
      <c r="D15533" s="4">
        <v>32820</v>
      </c>
      <c r="E15533" t="s">
        <v>7217</v>
      </c>
      <c r="F15533" s="4" t="s">
        <v>7348</v>
      </c>
      <c r="G15533" s="5">
        <v>6028</v>
      </c>
      <c r="H15533" s="6">
        <v>0.1497761</v>
      </c>
      <c r="I15533" s="7">
        <v>65.037999999999997</v>
      </c>
    </row>
    <row r="15534" spans="1:12" x14ac:dyDescent="0.25">
      <c r="A15534">
        <v>37617</v>
      </c>
      <c r="B15534" s="2">
        <v>35.080660000000002</v>
      </c>
      <c r="C15534" s="3">
        <v>13904</v>
      </c>
      <c r="D15534" s="4">
        <v>28700</v>
      </c>
      <c r="E15534" t="s">
        <v>7450</v>
      </c>
      <c r="F15534" s="4" t="s">
        <v>7348</v>
      </c>
      <c r="G15534" s="5">
        <v>9781</v>
      </c>
      <c r="H15534" s="6">
        <v>0.19558329999999999</v>
      </c>
      <c r="I15534" s="7">
        <v>57.113999999999997</v>
      </c>
      <c r="J15534" s="2">
        <v>73</v>
      </c>
      <c r="K15534">
        <v>1</v>
      </c>
    </row>
    <row r="15535" spans="1:12" x14ac:dyDescent="0.25">
      <c r="A15535">
        <v>46784</v>
      </c>
      <c r="B15535" s="2">
        <v>35.077950000000001</v>
      </c>
      <c r="C15535" s="3">
        <v>2269</v>
      </c>
      <c r="D15535" s="4">
        <v>28340</v>
      </c>
      <c r="E15535" t="s">
        <v>8905</v>
      </c>
      <c r="F15535" s="4" t="s">
        <v>8800</v>
      </c>
      <c r="G15535" s="5">
        <v>1557</v>
      </c>
      <c r="H15535" s="6">
        <v>0.14450869999999999</v>
      </c>
      <c r="I15535" s="7">
        <v>65.938000000000002</v>
      </c>
    </row>
    <row r="15536" spans="1:12" x14ac:dyDescent="0.25">
      <c r="A15536">
        <v>16262</v>
      </c>
      <c r="B15536" s="2">
        <v>35.077069999999999</v>
      </c>
      <c r="C15536" s="3">
        <v>2812</v>
      </c>
      <c r="D15536" s="4">
        <v>38300</v>
      </c>
      <c r="E15536" t="s">
        <v>75</v>
      </c>
      <c r="F15536" s="4" t="s">
        <v>3003</v>
      </c>
      <c r="G15536" s="5">
        <v>2089</v>
      </c>
      <c r="H15536" s="6">
        <v>0.1545455</v>
      </c>
      <c r="I15536" s="7">
        <v>64.2</v>
      </c>
    </row>
    <row r="15537" spans="1:12" x14ac:dyDescent="0.25">
      <c r="A15537">
        <v>49325</v>
      </c>
      <c r="B15537" s="2">
        <v>35.076320000000003</v>
      </c>
      <c r="C15537" s="3">
        <v>1600</v>
      </c>
      <c r="D15537" s="4">
        <v>24340</v>
      </c>
      <c r="E15537" t="s">
        <v>726</v>
      </c>
      <c r="F15537" s="4" t="s">
        <v>9106</v>
      </c>
      <c r="G15537" s="5">
        <v>1082</v>
      </c>
      <c r="H15537" s="6">
        <v>0.132964</v>
      </c>
      <c r="I15537" s="7">
        <v>67.917000000000002</v>
      </c>
      <c r="J15537" s="2">
        <v>67</v>
      </c>
      <c r="K15537">
        <v>1</v>
      </c>
    </row>
    <row r="15538" spans="1:12" x14ac:dyDescent="0.25">
      <c r="A15538">
        <v>48634</v>
      </c>
      <c r="B15538" s="2">
        <v>35.075290000000003</v>
      </c>
      <c r="C15538" s="3">
        <v>4493</v>
      </c>
      <c r="D15538" s="4">
        <v>13020</v>
      </c>
      <c r="E15538" t="s">
        <v>1653</v>
      </c>
      <c r="F15538" s="4" t="s">
        <v>9106</v>
      </c>
      <c r="G15538" s="5">
        <v>3183</v>
      </c>
      <c r="H15538" s="6">
        <v>0.17876220000000001</v>
      </c>
      <c r="I15538" s="7">
        <v>60</v>
      </c>
      <c r="J15538" s="2">
        <v>45</v>
      </c>
      <c r="K15538">
        <v>1</v>
      </c>
    </row>
    <row r="15539" spans="1:12" x14ac:dyDescent="0.25">
      <c r="A15539">
        <v>19953</v>
      </c>
      <c r="B15539" s="2">
        <v>35.073839999999997</v>
      </c>
      <c r="C15539" s="3">
        <v>4151</v>
      </c>
      <c r="D15539" s="4">
        <v>20100</v>
      </c>
      <c r="E15539" t="s">
        <v>4326</v>
      </c>
      <c r="F15539" s="4" t="s">
        <v>4311</v>
      </c>
      <c r="G15539" s="5">
        <v>2904</v>
      </c>
      <c r="H15539" s="6">
        <v>0.1453168</v>
      </c>
      <c r="I15539" s="7">
        <v>65.778000000000006</v>
      </c>
    </row>
    <row r="15540" spans="1:12" x14ac:dyDescent="0.25">
      <c r="A15540">
        <v>59538</v>
      </c>
      <c r="B15540" s="2">
        <v>35.072629999999997</v>
      </c>
      <c r="C15540" s="3">
        <v>2969</v>
      </c>
      <c r="E15540" t="s">
        <v>8435</v>
      </c>
      <c r="F15540" s="4" t="s">
        <v>11278</v>
      </c>
      <c r="G15540" s="5">
        <v>2150</v>
      </c>
      <c r="H15540" s="6">
        <v>0.21534880000000001</v>
      </c>
      <c r="I15540" s="7">
        <v>53.673999999999999</v>
      </c>
      <c r="J15540" s="2">
        <v>44.5</v>
      </c>
      <c r="K15540">
        <v>2</v>
      </c>
    </row>
    <row r="15541" spans="1:12" x14ac:dyDescent="0.25">
      <c r="A15541">
        <v>68713</v>
      </c>
      <c r="B15541" s="2">
        <v>35.071770000000001</v>
      </c>
      <c r="C15541" s="3">
        <v>2141</v>
      </c>
      <c r="E15541" t="s">
        <v>649</v>
      </c>
      <c r="F15541" s="4" t="s">
        <v>12738</v>
      </c>
      <c r="G15541" s="5">
        <v>1449</v>
      </c>
      <c r="H15541" s="6">
        <v>0.20634920000000001</v>
      </c>
      <c r="I15541" s="7">
        <v>55.226999999999997</v>
      </c>
    </row>
    <row r="15542" spans="1:12" x14ac:dyDescent="0.25">
      <c r="A15542">
        <v>78631</v>
      </c>
      <c r="B15542" s="2">
        <v>35.070970000000003</v>
      </c>
      <c r="C15542" s="3">
        <v>2342</v>
      </c>
      <c r="D15542" s="4">
        <v>23240</v>
      </c>
      <c r="E15542" t="s">
        <v>9949</v>
      </c>
      <c r="F15542" s="4" t="s">
        <v>13752</v>
      </c>
      <c r="G15542" s="5">
        <v>1886</v>
      </c>
      <c r="H15542" s="6">
        <v>0.22204560000000001</v>
      </c>
      <c r="I15542" s="7">
        <v>52.5</v>
      </c>
    </row>
    <row r="15543" spans="1:12" x14ac:dyDescent="0.25">
      <c r="A15543">
        <v>18421</v>
      </c>
      <c r="B15543" s="2">
        <v>35.069670000000002</v>
      </c>
      <c r="C15543" s="3">
        <v>5021</v>
      </c>
      <c r="E15543" t="s">
        <v>4053</v>
      </c>
      <c r="F15543" s="4" t="s">
        <v>3003</v>
      </c>
      <c r="G15543" s="5">
        <v>3561</v>
      </c>
      <c r="H15543" s="6">
        <v>0.18365629999999999</v>
      </c>
      <c r="I15543" s="7">
        <v>59.13</v>
      </c>
      <c r="J15543" s="2">
        <v>67</v>
      </c>
      <c r="K15543">
        <v>2</v>
      </c>
    </row>
    <row r="15544" spans="1:12" x14ac:dyDescent="0.25">
      <c r="A15544">
        <v>25545</v>
      </c>
      <c r="B15544" s="2">
        <v>35.067970000000003</v>
      </c>
      <c r="C15544" s="3">
        <v>4997</v>
      </c>
      <c r="D15544" s="4">
        <v>26580</v>
      </c>
      <c r="E15544" t="s">
        <v>5361</v>
      </c>
      <c r="F15544" s="4" t="s">
        <v>5144</v>
      </c>
      <c r="G15544" s="5">
        <v>3536</v>
      </c>
      <c r="H15544" s="6">
        <v>0.1942873</v>
      </c>
      <c r="I15544" s="7">
        <v>57.292000000000002</v>
      </c>
      <c r="J15544" s="2">
        <v>37.5</v>
      </c>
      <c r="K15544">
        <v>2</v>
      </c>
    </row>
    <row r="15545" spans="1:12" x14ac:dyDescent="0.25">
      <c r="A15545">
        <v>64150</v>
      </c>
      <c r="B15545" s="2">
        <v>35.066569999999999</v>
      </c>
      <c r="C15545" s="3">
        <v>3177</v>
      </c>
      <c r="D15545" s="4">
        <v>28140</v>
      </c>
      <c r="E15545" t="s">
        <v>516</v>
      </c>
      <c r="F15545" s="4" t="s">
        <v>12102</v>
      </c>
      <c r="G15545" s="5">
        <v>2292</v>
      </c>
      <c r="H15545" s="6">
        <v>0.230266</v>
      </c>
      <c r="I15545" s="7">
        <v>51.070999999999998</v>
      </c>
      <c r="J15545" s="2">
        <v>49</v>
      </c>
      <c r="K15545">
        <v>1</v>
      </c>
    </row>
    <row r="15546" spans="1:12" x14ac:dyDescent="0.25">
      <c r="A15546">
        <v>34981</v>
      </c>
      <c r="B15546" s="2">
        <v>35.065199999999997</v>
      </c>
      <c r="C15546" s="3">
        <v>5334</v>
      </c>
      <c r="D15546" s="4">
        <v>38940</v>
      </c>
      <c r="E15546" t="s">
        <v>7020</v>
      </c>
      <c r="F15546" s="4" t="s">
        <v>6689</v>
      </c>
      <c r="G15546" s="5">
        <v>3450</v>
      </c>
      <c r="H15546" s="6">
        <v>0.24137929999999999</v>
      </c>
      <c r="I15546" s="7">
        <v>49.149000000000001</v>
      </c>
    </row>
    <row r="15547" spans="1:12" x14ac:dyDescent="0.25">
      <c r="A15547">
        <v>15049</v>
      </c>
      <c r="B15547" s="2">
        <v>35.064190000000004</v>
      </c>
      <c r="C15547" s="3">
        <v>916</v>
      </c>
      <c r="D15547" s="4">
        <v>38300</v>
      </c>
      <c r="E15547" t="s">
        <v>3031</v>
      </c>
      <c r="F15547" s="4" t="s">
        <v>3003</v>
      </c>
      <c r="G15547" s="5">
        <v>768</v>
      </c>
      <c r="H15547" s="6">
        <v>0.2135417</v>
      </c>
      <c r="I15547" s="7">
        <v>53.957999999999998</v>
      </c>
      <c r="J15547" s="2">
        <v>57.333300000000001</v>
      </c>
      <c r="K15547">
        <v>3</v>
      </c>
    </row>
    <row r="15548" spans="1:12" x14ac:dyDescent="0.25">
      <c r="A15548">
        <v>72581</v>
      </c>
      <c r="B15548" s="2">
        <v>35.06382</v>
      </c>
      <c r="C15548" s="3">
        <v>1057</v>
      </c>
      <c r="E15548" t="s">
        <v>13394</v>
      </c>
      <c r="F15548" s="4" t="s">
        <v>13183</v>
      </c>
      <c r="G15548" s="5">
        <v>791</v>
      </c>
      <c r="H15548" s="6">
        <v>8.0910200000000002E-2</v>
      </c>
      <c r="I15548" s="7">
        <v>76.875</v>
      </c>
      <c r="J15548" s="2">
        <v>61</v>
      </c>
      <c r="K15548">
        <v>2</v>
      </c>
    </row>
    <row r="15549" spans="1:12" x14ac:dyDescent="0.25">
      <c r="A15549">
        <v>38112</v>
      </c>
      <c r="B15549" s="2">
        <v>35.061149999999998</v>
      </c>
      <c r="C15549" s="3">
        <v>16857</v>
      </c>
      <c r="D15549" s="4">
        <v>32820</v>
      </c>
      <c r="E15549" t="s">
        <v>2512</v>
      </c>
      <c r="F15549" s="4" t="s">
        <v>7348</v>
      </c>
      <c r="G15549" s="5">
        <v>10347</v>
      </c>
      <c r="H15549" s="6">
        <v>0.29918830000000002</v>
      </c>
      <c r="I15549" s="7">
        <v>39.154000000000003</v>
      </c>
      <c r="J15549" s="2">
        <v>41.222200000000001</v>
      </c>
      <c r="K15549">
        <v>18</v>
      </c>
      <c r="L15549" s="2">
        <v>57.9</v>
      </c>
    </row>
    <row r="15550" spans="1:12" x14ac:dyDescent="0.25">
      <c r="A15550">
        <v>30170</v>
      </c>
      <c r="B15550" s="2">
        <v>35.058160000000001</v>
      </c>
      <c r="C15550" s="3">
        <v>3484</v>
      </c>
      <c r="D15550" s="4">
        <v>12060</v>
      </c>
      <c r="E15550" t="s">
        <v>6402</v>
      </c>
      <c r="F15550" s="4" t="s">
        <v>6363</v>
      </c>
      <c r="G15550" s="5">
        <v>2164</v>
      </c>
      <c r="H15550" s="6">
        <v>0.19362289999999999</v>
      </c>
      <c r="I15550" s="7">
        <v>57.386000000000003</v>
      </c>
      <c r="J15550" s="2">
        <v>72</v>
      </c>
      <c r="K15550">
        <v>1</v>
      </c>
    </row>
    <row r="15551" spans="1:12" x14ac:dyDescent="0.25">
      <c r="A15551">
        <v>8063</v>
      </c>
      <c r="B15551" s="2">
        <v>35.057130000000001</v>
      </c>
      <c r="C15551" s="3">
        <v>3131</v>
      </c>
      <c r="D15551" s="4">
        <v>37980</v>
      </c>
      <c r="E15551" t="s">
        <v>1616</v>
      </c>
      <c r="F15551" s="4" t="s">
        <v>1341</v>
      </c>
      <c r="G15551" s="5">
        <v>2148</v>
      </c>
      <c r="H15551" s="6">
        <v>0.1079572</v>
      </c>
      <c r="I15551" s="7">
        <v>72.188000000000002</v>
      </c>
      <c r="J15551" s="2">
        <v>43</v>
      </c>
      <c r="K15551">
        <v>1</v>
      </c>
    </row>
    <row r="15552" spans="1:12" x14ac:dyDescent="0.25">
      <c r="A15552">
        <v>19979</v>
      </c>
      <c r="B15552" s="2">
        <v>35.056519999999999</v>
      </c>
      <c r="C15552" s="3">
        <v>638</v>
      </c>
      <c r="D15552" s="4">
        <v>20100</v>
      </c>
      <c r="E15552" t="s">
        <v>4332</v>
      </c>
      <c r="F15552" s="4" t="s">
        <v>4311</v>
      </c>
      <c r="G15552" s="5">
        <v>393</v>
      </c>
      <c r="H15552" s="6">
        <v>0.22588829999999999</v>
      </c>
      <c r="I15552" s="7">
        <v>51.805999999999997</v>
      </c>
    </row>
    <row r="15553" spans="1:11" x14ac:dyDescent="0.25">
      <c r="A15553">
        <v>55602</v>
      </c>
      <c r="B15553" s="2">
        <v>35.05639</v>
      </c>
      <c r="C15553" s="3">
        <v>158</v>
      </c>
      <c r="D15553" s="4">
        <v>20260</v>
      </c>
      <c r="E15553" t="s">
        <v>10502</v>
      </c>
      <c r="F15553" s="4" t="s">
        <v>10428</v>
      </c>
      <c r="G15553" s="5">
        <v>145</v>
      </c>
      <c r="H15553" s="6">
        <v>0.17123289999999999</v>
      </c>
      <c r="I15553" s="7">
        <v>61.25</v>
      </c>
    </row>
    <row r="15554" spans="1:11" x14ac:dyDescent="0.25">
      <c r="A15554">
        <v>14173</v>
      </c>
      <c r="B15554" s="2">
        <v>35.056289999999997</v>
      </c>
      <c r="C15554" s="3">
        <v>263</v>
      </c>
      <c r="D15554" s="4">
        <v>36460</v>
      </c>
      <c r="E15554" t="s">
        <v>2829</v>
      </c>
      <c r="F15554" s="4" t="s">
        <v>1280</v>
      </c>
      <c r="G15554" s="5">
        <v>252</v>
      </c>
      <c r="H15554" s="6">
        <v>0.1150794</v>
      </c>
      <c r="I15554" s="7">
        <v>70.947999999999993</v>
      </c>
    </row>
    <row r="15555" spans="1:11" x14ac:dyDescent="0.25">
      <c r="A15555">
        <v>84647</v>
      </c>
      <c r="B15555" s="2">
        <v>35.055630000000001</v>
      </c>
      <c r="C15555" s="3">
        <v>4309</v>
      </c>
      <c r="E15555" t="s">
        <v>3243</v>
      </c>
      <c r="F15555" s="4" t="s">
        <v>14851</v>
      </c>
      <c r="G15555" s="5">
        <v>2522</v>
      </c>
      <c r="H15555" s="6">
        <v>0.19904839999999999</v>
      </c>
      <c r="I15555" s="7">
        <v>56.436</v>
      </c>
      <c r="J15555" s="2">
        <v>53</v>
      </c>
      <c r="K15555">
        <v>1</v>
      </c>
    </row>
    <row r="15556" spans="1:11" x14ac:dyDescent="0.25">
      <c r="A15556">
        <v>37731</v>
      </c>
      <c r="B15556" s="2">
        <v>35.054879999999997</v>
      </c>
      <c r="C15556" s="3">
        <v>802</v>
      </c>
      <c r="D15556" s="4">
        <v>28700</v>
      </c>
      <c r="E15556" t="s">
        <v>7479</v>
      </c>
      <c r="F15556" s="4" t="s">
        <v>7348</v>
      </c>
      <c r="G15556" s="5">
        <v>606</v>
      </c>
      <c r="H15556" s="6">
        <v>0.13344320000000001</v>
      </c>
      <c r="I15556" s="7">
        <v>67.77</v>
      </c>
    </row>
    <row r="15557" spans="1:11" x14ac:dyDescent="0.25">
      <c r="A15557">
        <v>50854</v>
      </c>
      <c r="B15557" s="2">
        <v>35.054360000000003</v>
      </c>
      <c r="C15557" s="3">
        <v>2052</v>
      </c>
      <c r="E15557" t="s">
        <v>9097</v>
      </c>
      <c r="F15557" s="4" t="s">
        <v>9593</v>
      </c>
      <c r="G15557" s="5">
        <v>1578</v>
      </c>
      <c r="H15557" s="6">
        <v>0.22989229999999999</v>
      </c>
      <c r="I15557" s="7">
        <v>51.094000000000001</v>
      </c>
      <c r="J15557" s="2">
        <v>51</v>
      </c>
      <c r="K15557">
        <v>1</v>
      </c>
    </row>
    <row r="15558" spans="1:11" x14ac:dyDescent="0.25">
      <c r="A15558">
        <v>5901</v>
      </c>
      <c r="B15558" s="2">
        <v>35.05397</v>
      </c>
      <c r="C15558" s="3">
        <v>18</v>
      </c>
      <c r="D15558" s="4">
        <v>13620</v>
      </c>
      <c r="E15558" t="s">
        <v>1194</v>
      </c>
      <c r="F15558" s="4" t="s">
        <v>1030</v>
      </c>
      <c r="G15558" s="5">
        <v>18</v>
      </c>
      <c r="H15558" s="6">
        <v>0.3157895</v>
      </c>
      <c r="I15558" s="7">
        <v>36.25</v>
      </c>
    </row>
    <row r="15559" spans="1:11" x14ac:dyDescent="0.25">
      <c r="A15559">
        <v>45885</v>
      </c>
      <c r="B15559" s="2">
        <v>35.051879999999997</v>
      </c>
      <c r="C15559" s="3">
        <v>12520</v>
      </c>
      <c r="D15559" s="4">
        <v>47540</v>
      </c>
      <c r="E15559" t="s">
        <v>3337</v>
      </c>
      <c r="F15559" s="4" t="s">
        <v>8295</v>
      </c>
      <c r="G15559" s="5">
        <v>8722</v>
      </c>
      <c r="H15559" s="6">
        <v>0.1651955</v>
      </c>
      <c r="I15559" s="7">
        <v>62.273000000000003</v>
      </c>
      <c r="J15559" s="2">
        <v>53.6</v>
      </c>
      <c r="K15559">
        <v>5</v>
      </c>
    </row>
    <row r="15560" spans="1:11" x14ac:dyDescent="0.25">
      <c r="A15560">
        <v>45830</v>
      </c>
      <c r="B15560" s="2">
        <v>35.0488</v>
      </c>
      <c r="C15560" s="3">
        <v>6275</v>
      </c>
      <c r="E15560" t="s">
        <v>8758</v>
      </c>
      <c r="F15560" s="4" t="s">
        <v>8295</v>
      </c>
      <c r="G15560" s="5">
        <v>4147</v>
      </c>
      <c r="H15560" s="6">
        <v>0.15308579999999999</v>
      </c>
      <c r="I15560" s="7">
        <v>64.364999999999995</v>
      </c>
      <c r="J15560" s="2">
        <v>54</v>
      </c>
      <c r="K15560">
        <v>2</v>
      </c>
    </row>
    <row r="15561" spans="1:11" x14ac:dyDescent="0.25">
      <c r="A15561">
        <v>32744</v>
      </c>
      <c r="B15561" s="2">
        <v>35.047190000000001</v>
      </c>
      <c r="C15561" s="3">
        <v>3269</v>
      </c>
      <c r="D15561" s="4">
        <v>19660</v>
      </c>
      <c r="E15561" t="s">
        <v>6832</v>
      </c>
      <c r="F15561" s="4" t="s">
        <v>6689</v>
      </c>
      <c r="G15561" s="5">
        <v>2582</v>
      </c>
      <c r="H15561" s="6">
        <v>0.1859024</v>
      </c>
      <c r="I15561" s="7">
        <v>58.69</v>
      </c>
      <c r="J15561" s="2">
        <v>39</v>
      </c>
      <c r="K15561">
        <v>1</v>
      </c>
    </row>
    <row r="15562" spans="1:11" x14ac:dyDescent="0.25">
      <c r="A15562">
        <v>65757</v>
      </c>
      <c r="B15562" s="2">
        <v>35.045430000000003</v>
      </c>
      <c r="C15562" s="3">
        <v>7052</v>
      </c>
      <c r="D15562" s="4">
        <v>44180</v>
      </c>
      <c r="E15562" t="s">
        <v>694</v>
      </c>
      <c r="F15562" s="4" t="s">
        <v>12102</v>
      </c>
      <c r="G15562" s="5">
        <v>4802</v>
      </c>
      <c r="H15562" s="6">
        <v>0.2074136</v>
      </c>
      <c r="I15562" s="7">
        <v>54.966000000000001</v>
      </c>
      <c r="J15562" s="2">
        <v>71.333299999999994</v>
      </c>
      <c r="K15562">
        <v>3</v>
      </c>
    </row>
    <row r="15563" spans="1:11" x14ac:dyDescent="0.25">
      <c r="A15563">
        <v>38547</v>
      </c>
      <c r="B15563" s="2">
        <v>35.04401</v>
      </c>
      <c r="C15563" s="3">
        <v>1546</v>
      </c>
      <c r="D15563" s="4">
        <v>34980</v>
      </c>
      <c r="E15563" t="s">
        <v>7612</v>
      </c>
      <c r="F15563" s="4" t="s">
        <v>7348</v>
      </c>
      <c r="G15563" s="5">
        <v>1121</v>
      </c>
      <c r="H15563" s="6">
        <v>0.1809269</v>
      </c>
      <c r="I15563" s="7">
        <v>59.530999999999999</v>
      </c>
      <c r="J15563" s="2">
        <v>61</v>
      </c>
      <c r="K15563">
        <v>1</v>
      </c>
    </row>
    <row r="15564" spans="1:11" x14ac:dyDescent="0.25">
      <c r="A15564">
        <v>12087</v>
      </c>
      <c r="B15564" s="2">
        <v>35.043590000000002</v>
      </c>
      <c r="C15564" s="3">
        <v>885</v>
      </c>
      <c r="E15564" t="s">
        <v>2125</v>
      </c>
      <c r="F15564" s="4" t="s">
        <v>1280</v>
      </c>
      <c r="G15564" s="5">
        <v>625</v>
      </c>
      <c r="H15564" s="6">
        <v>0.1056</v>
      </c>
      <c r="I15564" s="7">
        <v>72.548000000000002</v>
      </c>
    </row>
    <row r="15565" spans="1:11" x14ac:dyDescent="0.25">
      <c r="A15565">
        <v>54452</v>
      </c>
      <c r="B15565" s="2">
        <v>35.040199999999999</v>
      </c>
      <c r="C15565" s="3">
        <v>19243</v>
      </c>
      <c r="D15565" s="4">
        <v>32980</v>
      </c>
      <c r="E15565" t="s">
        <v>9225</v>
      </c>
      <c r="F15565" s="4" t="s">
        <v>10031</v>
      </c>
      <c r="G15565" s="5">
        <v>13545</v>
      </c>
      <c r="H15565" s="6">
        <v>0.1603425</v>
      </c>
      <c r="I15565" s="7">
        <v>63.087000000000003</v>
      </c>
      <c r="J15565" s="2">
        <v>53.375</v>
      </c>
      <c r="K15565">
        <v>8</v>
      </c>
    </row>
    <row r="15566" spans="1:11" x14ac:dyDescent="0.25">
      <c r="A15566">
        <v>77982</v>
      </c>
      <c r="B15566" s="2">
        <v>35.036740000000002</v>
      </c>
      <c r="C15566" s="3">
        <v>1152</v>
      </c>
      <c r="D15566" s="4">
        <v>38920</v>
      </c>
      <c r="E15566" t="s">
        <v>14140</v>
      </c>
      <c r="F15566" s="4" t="s">
        <v>13752</v>
      </c>
      <c r="G15566" s="5">
        <v>875</v>
      </c>
      <c r="H15566" s="6">
        <v>0.1908571</v>
      </c>
      <c r="I15566" s="7">
        <v>57.813000000000002</v>
      </c>
    </row>
    <row r="15567" spans="1:11" x14ac:dyDescent="0.25">
      <c r="A15567">
        <v>13317</v>
      </c>
      <c r="B15567" s="2">
        <v>35.035939999999997</v>
      </c>
      <c r="C15567" s="3">
        <v>3786</v>
      </c>
      <c r="D15567" s="4">
        <v>11220</v>
      </c>
      <c r="E15567" t="s">
        <v>2558</v>
      </c>
      <c r="F15567" s="4" t="s">
        <v>1280</v>
      </c>
      <c r="G15567" s="5">
        <v>2467</v>
      </c>
      <c r="H15567" s="6">
        <v>0.195379</v>
      </c>
      <c r="I15567" s="7">
        <v>57.030999999999999</v>
      </c>
      <c r="J15567" s="2">
        <v>37</v>
      </c>
      <c r="K15567">
        <v>2</v>
      </c>
    </row>
    <row r="15568" spans="1:11" x14ac:dyDescent="0.25">
      <c r="A15568">
        <v>72166</v>
      </c>
      <c r="B15568" s="2">
        <v>35.035290000000003</v>
      </c>
      <c r="C15568" s="3">
        <v>252</v>
      </c>
      <c r="E15568" t="s">
        <v>13292</v>
      </c>
      <c r="F15568" s="4" t="s">
        <v>13183</v>
      </c>
      <c r="G15568" s="5">
        <v>226</v>
      </c>
      <c r="H15568" s="6">
        <v>0.17621139999999999</v>
      </c>
      <c r="I15568" s="7">
        <v>60.341000000000001</v>
      </c>
    </row>
    <row r="15569" spans="1:12" x14ac:dyDescent="0.25">
      <c r="A15569">
        <v>59520</v>
      </c>
      <c r="B15569" s="2">
        <v>35.035040000000002</v>
      </c>
      <c r="C15569" s="3">
        <v>1266</v>
      </c>
      <c r="E15569" t="s">
        <v>5159</v>
      </c>
      <c r="F15569" s="4" t="s">
        <v>11278</v>
      </c>
      <c r="G15569" s="5">
        <v>834</v>
      </c>
      <c r="H15569" s="6">
        <v>0.21796409999999999</v>
      </c>
      <c r="I15569" s="7">
        <v>53.125</v>
      </c>
      <c r="J15569" s="2">
        <v>56</v>
      </c>
      <c r="K15569">
        <v>1</v>
      </c>
    </row>
    <row r="15570" spans="1:12" x14ac:dyDescent="0.25">
      <c r="A15570">
        <v>23866</v>
      </c>
      <c r="B15570" s="2">
        <v>35.034480000000002</v>
      </c>
      <c r="C15570" s="3">
        <v>2171</v>
      </c>
      <c r="E15570" t="s">
        <v>4901</v>
      </c>
      <c r="F15570" s="4" t="s">
        <v>4335</v>
      </c>
      <c r="G15570" s="5">
        <v>1472</v>
      </c>
      <c r="H15570" s="6">
        <v>0.17255429999999999</v>
      </c>
      <c r="I15570" s="7">
        <v>60.972000000000001</v>
      </c>
      <c r="J15570" s="2">
        <v>74</v>
      </c>
      <c r="K15570">
        <v>3</v>
      </c>
    </row>
    <row r="15571" spans="1:12" x14ac:dyDescent="0.25">
      <c r="A15571">
        <v>78363</v>
      </c>
      <c r="B15571" s="2">
        <v>35.030079999999998</v>
      </c>
      <c r="C15571" s="3">
        <v>30590</v>
      </c>
      <c r="D15571" s="4">
        <v>28780</v>
      </c>
      <c r="E15571" t="s">
        <v>4486</v>
      </c>
      <c r="F15571" s="4" t="s">
        <v>13752</v>
      </c>
      <c r="G15571" s="5">
        <v>16927</v>
      </c>
      <c r="H15571" s="6">
        <v>0.24771080000000001</v>
      </c>
      <c r="I15571" s="7">
        <v>47.98</v>
      </c>
      <c r="J15571" s="2">
        <v>49.333300000000001</v>
      </c>
      <c r="K15571">
        <v>3</v>
      </c>
    </row>
    <row r="15572" spans="1:12" x14ac:dyDescent="0.25">
      <c r="A15572">
        <v>48446</v>
      </c>
      <c r="B15572" s="2">
        <v>35.020800000000001</v>
      </c>
      <c r="C15572" s="3">
        <v>30540</v>
      </c>
      <c r="D15572" s="4">
        <v>19820</v>
      </c>
      <c r="E15572" t="s">
        <v>9196</v>
      </c>
      <c r="F15572" s="4" t="s">
        <v>9106</v>
      </c>
      <c r="G15572" s="5">
        <v>21854</v>
      </c>
      <c r="H15572" s="6">
        <v>0.17571149999999999</v>
      </c>
      <c r="I15572" s="7">
        <v>60.420999999999999</v>
      </c>
      <c r="J15572" s="2">
        <v>38.166699999999999</v>
      </c>
      <c r="K15572">
        <v>12</v>
      </c>
      <c r="L15572" s="2">
        <v>40.6</v>
      </c>
    </row>
    <row r="15573" spans="1:12" x14ac:dyDescent="0.25">
      <c r="A15573">
        <v>14532</v>
      </c>
      <c r="B15573" s="2">
        <v>35.014859999999999</v>
      </c>
      <c r="C15573" s="3">
        <v>4235</v>
      </c>
      <c r="D15573" s="4">
        <v>40380</v>
      </c>
      <c r="E15573" t="s">
        <v>2876</v>
      </c>
      <c r="F15573" s="4" t="s">
        <v>1280</v>
      </c>
      <c r="G15573" s="5">
        <v>2976</v>
      </c>
      <c r="H15573" s="6">
        <v>0.16834679999999999</v>
      </c>
      <c r="I15573" s="7">
        <v>61.691000000000003</v>
      </c>
      <c r="J15573" s="2">
        <v>49.5</v>
      </c>
      <c r="K15573">
        <v>2</v>
      </c>
    </row>
    <row r="15574" spans="1:12" x14ac:dyDescent="0.25">
      <c r="A15574">
        <v>33024</v>
      </c>
      <c r="B15574" s="2">
        <v>35.00282</v>
      </c>
      <c r="C15574" s="3">
        <v>71143</v>
      </c>
      <c r="D15574" s="4">
        <v>33100</v>
      </c>
      <c r="E15574" t="s">
        <v>4384</v>
      </c>
      <c r="F15574" s="4" t="s">
        <v>6689</v>
      </c>
      <c r="G15574" s="5">
        <v>47333</v>
      </c>
      <c r="H15574" s="6">
        <v>0.2052436</v>
      </c>
      <c r="I15574" s="7">
        <v>55.313000000000002</v>
      </c>
      <c r="J15574" s="2">
        <v>45.1</v>
      </c>
      <c r="K15574">
        <v>10</v>
      </c>
      <c r="L15574" s="2">
        <v>77.2</v>
      </c>
    </row>
    <row r="15575" spans="1:12" x14ac:dyDescent="0.25">
      <c r="A15575">
        <v>13656</v>
      </c>
      <c r="B15575" s="2">
        <v>34.991019999999999</v>
      </c>
      <c r="C15575" s="3">
        <v>2894</v>
      </c>
      <c r="D15575" s="4">
        <v>48060</v>
      </c>
      <c r="E15575" t="s">
        <v>2673</v>
      </c>
      <c r="F15575" s="4" t="s">
        <v>1280</v>
      </c>
      <c r="G15575" s="5">
        <v>1963</v>
      </c>
      <c r="H15575" s="6">
        <v>0.1624236</v>
      </c>
      <c r="I15575" s="7">
        <v>62.707999999999998</v>
      </c>
    </row>
    <row r="15576" spans="1:12" x14ac:dyDescent="0.25">
      <c r="A15576">
        <v>53923</v>
      </c>
      <c r="B15576" s="2">
        <v>34.99024</v>
      </c>
      <c r="C15576" s="3">
        <v>2138</v>
      </c>
      <c r="D15576" s="4">
        <v>31540</v>
      </c>
      <c r="E15576" t="s">
        <v>10143</v>
      </c>
      <c r="F15576" s="4" t="s">
        <v>10031</v>
      </c>
      <c r="G15576" s="5">
        <v>1310</v>
      </c>
      <c r="H15576" s="6">
        <v>0.1342487</v>
      </c>
      <c r="I15576" s="7">
        <v>67.573999999999998</v>
      </c>
    </row>
    <row r="15577" spans="1:12" x14ac:dyDescent="0.25">
      <c r="A15577">
        <v>67483</v>
      </c>
      <c r="B15577" s="2">
        <v>34.989879999999999</v>
      </c>
      <c r="C15577" s="3">
        <v>324</v>
      </c>
      <c r="E15577" t="s">
        <v>6919</v>
      </c>
      <c r="F15577" s="4" t="s">
        <v>12494</v>
      </c>
      <c r="G15577" s="5">
        <v>207</v>
      </c>
      <c r="H15577" s="6">
        <v>0.14009659999999999</v>
      </c>
      <c r="I15577" s="7">
        <v>66.563000000000002</v>
      </c>
    </row>
    <row r="15578" spans="1:12" x14ac:dyDescent="0.25">
      <c r="A15578">
        <v>50514</v>
      </c>
      <c r="B15578" s="2">
        <v>34.989570000000001</v>
      </c>
      <c r="C15578" s="3">
        <v>1460</v>
      </c>
      <c r="E15578" t="s">
        <v>9719</v>
      </c>
      <c r="F15578" s="4" t="s">
        <v>9593</v>
      </c>
      <c r="G15578" s="5">
        <v>1085</v>
      </c>
      <c r="H15578" s="6">
        <v>0.1132597</v>
      </c>
      <c r="I15578" s="7">
        <v>71.195999999999998</v>
      </c>
      <c r="J15578" s="2">
        <v>73</v>
      </c>
      <c r="K15578">
        <v>2</v>
      </c>
    </row>
    <row r="15579" spans="1:12" x14ac:dyDescent="0.25">
      <c r="A15579">
        <v>47960</v>
      </c>
      <c r="B15579" s="2">
        <v>34.986710000000002</v>
      </c>
      <c r="C15579" s="3">
        <v>14616</v>
      </c>
      <c r="E15579" t="s">
        <v>953</v>
      </c>
      <c r="F15579" s="4" t="s">
        <v>8800</v>
      </c>
      <c r="G15579" s="5">
        <v>10864</v>
      </c>
      <c r="H15579" s="6">
        <v>0.16099040000000001</v>
      </c>
      <c r="I15579" s="7">
        <v>62.944000000000003</v>
      </c>
      <c r="J15579" s="2">
        <v>42.25</v>
      </c>
      <c r="K15579">
        <v>4</v>
      </c>
    </row>
    <row r="15580" spans="1:12" x14ac:dyDescent="0.25">
      <c r="A15580">
        <v>15866</v>
      </c>
      <c r="B15580" s="2">
        <v>34.984070000000003</v>
      </c>
      <c r="C15580" s="3">
        <v>189</v>
      </c>
      <c r="D15580" s="4">
        <v>20180</v>
      </c>
      <c r="E15580" t="s">
        <v>3343</v>
      </c>
      <c r="F15580" s="4" t="s">
        <v>3003</v>
      </c>
      <c r="G15580" s="5">
        <v>143</v>
      </c>
      <c r="H15580" s="6">
        <v>0.16083919999999999</v>
      </c>
      <c r="I15580" s="7">
        <v>62.969000000000001</v>
      </c>
    </row>
    <row r="15581" spans="1:12" x14ac:dyDescent="0.25">
      <c r="A15581">
        <v>67445</v>
      </c>
      <c r="B15581" s="2">
        <v>34.983939999999997</v>
      </c>
      <c r="C15581" s="3">
        <v>550</v>
      </c>
      <c r="E15581" t="s">
        <v>2203</v>
      </c>
      <c r="F15581" s="4" t="s">
        <v>12494</v>
      </c>
      <c r="G15581" s="5">
        <v>411</v>
      </c>
      <c r="H15581" s="6">
        <v>0.26034059999999998</v>
      </c>
      <c r="I15581" s="7">
        <v>45.768999999999998</v>
      </c>
      <c r="J15581" s="2">
        <v>53</v>
      </c>
      <c r="K15581">
        <v>1</v>
      </c>
    </row>
    <row r="15582" spans="1:12" x14ac:dyDescent="0.25">
      <c r="A15582">
        <v>53803</v>
      </c>
      <c r="B15582" s="2">
        <v>34.983620000000002</v>
      </c>
      <c r="C15582" s="3">
        <v>1317</v>
      </c>
      <c r="E15582" t="s">
        <v>3865</v>
      </c>
      <c r="F15582" s="4" t="s">
        <v>10031</v>
      </c>
      <c r="G15582" s="5">
        <v>927</v>
      </c>
      <c r="H15582" s="6">
        <v>0.15193970000000001</v>
      </c>
      <c r="I15582" s="7">
        <v>64.5</v>
      </c>
    </row>
    <row r="15583" spans="1:12" x14ac:dyDescent="0.25">
      <c r="A15583">
        <v>70068</v>
      </c>
      <c r="B15583" s="2">
        <v>34.978340000000003</v>
      </c>
      <c r="C15583" s="3">
        <v>33393</v>
      </c>
      <c r="D15583" s="4">
        <v>35380</v>
      </c>
      <c r="E15583" t="s">
        <v>11840</v>
      </c>
      <c r="F15583" s="4" t="s">
        <v>12927</v>
      </c>
      <c r="G15583" s="5">
        <v>21131</v>
      </c>
      <c r="H15583" s="6">
        <v>0.16974259999999999</v>
      </c>
      <c r="I15583" s="7">
        <v>61.423000000000002</v>
      </c>
      <c r="J15583" s="2">
        <v>50.5</v>
      </c>
      <c r="K15583">
        <v>4</v>
      </c>
    </row>
    <row r="15584" spans="1:12" x14ac:dyDescent="0.25">
      <c r="A15584">
        <v>46616</v>
      </c>
      <c r="B15584" s="2">
        <v>34.972479999999997</v>
      </c>
      <c r="C15584" s="3">
        <v>5342</v>
      </c>
      <c r="D15584" s="4">
        <v>43780</v>
      </c>
      <c r="E15584" t="s">
        <v>8886</v>
      </c>
      <c r="F15584" s="4" t="s">
        <v>8800</v>
      </c>
      <c r="G15584" s="5">
        <v>3364</v>
      </c>
      <c r="H15584" s="6">
        <v>0.2990488</v>
      </c>
      <c r="I15584" s="7">
        <v>39.076999999999998</v>
      </c>
      <c r="J15584" s="2">
        <v>41.181800000000003</v>
      </c>
      <c r="K15584">
        <v>11</v>
      </c>
      <c r="L15584" s="2">
        <v>57.9</v>
      </c>
    </row>
    <row r="15585" spans="1:12" x14ac:dyDescent="0.25">
      <c r="A15585">
        <v>17857</v>
      </c>
      <c r="B15585" s="2">
        <v>34.970289999999999</v>
      </c>
      <c r="C15585" s="3">
        <v>7501</v>
      </c>
      <c r="D15585" s="4">
        <v>44980</v>
      </c>
      <c r="E15585" t="s">
        <v>3887</v>
      </c>
      <c r="F15585" s="4" t="s">
        <v>3003</v>
      </c>
      <c r="G15585" s="5">
        <v>5776</v>
      </c>
      <c r="H15585" s="6">
        <v>0.18037039999999999</v>
      </c>
      <c r="I15585" s="7">
        <v>59.582999999999998</v>
      </c>
      <c r="J15585" s="2">
        <v>57.5</v>
      </c>
      <c r="K15585">
        <v>2</v>
      </c>
    </row>
    <row r="15586" spans="1:12" x14ac:dyDescent="0.25">
      <c r="A15586">
        <v>18334</v>
      </c>
      <c r="B15586" s="2">
        <v>34.968260000000001</v>
      </c>
      <c r="C15586" s="3">
        <v>4696</v>
      </c>
      <c r="D15586" s="4">
        <v>20700</v>
      </c>
      <c r="E15586" t="s">
        <v>4028</v>
      </c>
      <c r="F15586" s="4" t="s">
        <v>3003</v>
      </c>
      <c r="G15586" s="5">
        <v>2743</v>
      </c>
      <c r="H15586" s="6">
        <v>0.17571999999999999</v>
      </c>
      <c r="I15586" s="7">
        <v>60.383000000000003</v>
      </c>
    </row>
    <row r="15587" spans="1:12" x14ac:dyDescent="0.25">
      <c r="A15587">
        <v>34953</v>
      </c>
      <c r="B15587" s="2">
        <v>34.957810000000002</v>
      </c>
      <c r="C15587" s="3">
        <v>64478</v>
      </c>
      <c r="D15587" s="4">
        <v>38940</v>
      </c>
      <c r="E15587" t="s">
        <v>7021</v>
      </c>
      <c r="F15587" s="4" t="s">
        <v>6689</v>
      </c>
      <c r="G15587" s="5">
        <v>40901</v>
      </c>
      <c r="H15587" s="6">
        <v>0.19439619999999999</v>
      </c>
      <c r="I15587" s="7">
        <v>57.152000000000001</v>
      </c>
      <c r="J15587" s="2">
        <v>44.5</v>
      </c>
      <c r="K15587">
        <v>2</v>
      </c>
    </row>
    <row r="15588" spans="1:12" x14ac:dyDescent="0.25">
      <c r="A15588">
        <v>94804</v>
      </c>
      <c r="B15588" s="2">
        <v>34.94164</v>
      </c>
      <c r="C15588" s="3">
        <v>40941</v>
      </c>
      <c r="D15588" s="4">
        <v>41860</v>
      </c>
      <c r="E15588" t="s">
        <v>99</v>
      </c>
      <c r="F15588" s="4" t="s">
        <v>15368</v>
      </c>
      <c r="G15588" s="5">
        <v>26711</v>
      </c>
      <c r="H15588" s="6">
        <v>0.23128180000000001</v>
      </c>
      <c r="I15588" s="7">
        <v>50.774999999999999</v>
      </c>
      <c r="J15588" s="2">
        <v>37.740699999999997</v>
      </c>
      <c r="K15588">
        <v>27</v>
      </c>
      <c r="L15588" s="2">
        <v>37.9</v>
      </c>
    </row>
    <row r="15589" spans="1:12" x14ac:dyDescent="0.25">
      <c r="A15589">
        <v>59748</v>
      </c>
      <c r="B15589" s="2">
        <v>34.935200000000002</v>
      </c>
      <c r="C15589" s="3">
        <v>214</v>
      </c>
      <c r="D15589" s="4">
        <v>15580</v>
      </c>
      <c r="E15589" t="s">
        <v>9584</v>
      </c>
      <c r="F15589" s="4" t="s">
        <v>11278</v>
      </c>
      <c r="G15589" s="5">
        <v>163</v>
      </c>
      <c r="H15589" s="6">
        <v>0.13496929999999999</v>
      </c>
      <c r="I15589" s="7">
        <v>67.417000000000002</v>
      </c>
    </row>
    <row r="15590" spans="1:12" x14ac:dyDescent="0.25">
      <c r="A15590">
        <v>92154</v>
      </c>
      <c r="B15590" s="2">
        <v>34.922550000000001</v>
      </c>
      <c r="C15590" s="3">
        <v>86739</v>
      </c>
      <c r="D15590" s="4">
        <v>41740</v>
      </c>
      <c r="E15590" t="s">
        <v>14226</v>
      </c>
      <c r="F15590" s="4" t="s">
        <v>15368</v>
      </c>
      <c r="G15590" s="5">
        <v>52712</v>
      </c>
      <c r="H15590" s="6">
        <v>0.1564729</v>
      </c>
      <c r="I15590" s="7">
        <v>63.701000000000001</v>
      </c>
      <c r="J15590" s="2">
        <v>45</v>
      </c>
      <c r="K15590">
        <v>9</v>
      </c>
    </row>
    <row r="15591" spans="1:12" x14ac:dyDescent="0.25">
      <c r="A15591">
        <v>53048</v>
      </c>
      <c r="B15591" s="2">
        <v>34.909439999999996</v>
      </c>
      <c r="C15591" s="3">
        <v>3187</v>
      </c>
      <c r="D15591" s="4">
        <v>13180</v>
      </c>
      <c r="E15591" t="s">
        <v>10053</v>
      </c>
      <c r="F15591" s="4" t="s">
        <v>10031</v>
      </c>
      <c r="G15591" s="5">
        <v>2073</v>
      </c>
      <c r="H15591" s="6">
        <v>0.14802309999999999</v>
      </c>
      <c r="I15591" s="7">
        <v>65.161000000000001</v>
      </c>
    </row>
    <row r="15592" spans="1:12" x14ac:dyDescent="0.25">
      <c r="A15592">
        <v>68739</v>
      </c>
      <c r="B15592" s="2">
        <v>34.90851</v>
      </c>
      <c r="C15592" s="3">
        <v>2710</v>
      </c>
      <c r="E15592" t="s">
        <v>12827</v>
      </c>
      <c r="F15592" s="4" t="s">
        <v>12738</v>
      </c>
      <c r="G15592" s="5">
        <v>1812</v>
      </c>
      <c r="H15592" s="6">
        <v>0.14671809999999999</v>
      </c>
      <c r="I15592" s="7">
        <v>65.385000000000005</v>
      </c>
    </row>
    <row r="15593" spans="1:12" x14ac:dyDescent="0.25">
      <c r="A15593">
        <v>87520</v>
      </c>
      <c r="B15593" s="2">
        <v>34.907859999999999</v>
      </c>
      <c r="C15593" s="3">
        <v>1223</v>
      </c>
      <c r="D15593" s="4">
        <v>21580</v>
      </c>
      <c r="E15593" t="s">
        <v>14592</v>
      </c>
      <c r="F15593" s="4" t="s">
        <v>15124</v>
      </c>
      <c r="G15593" s="5">
        <v>935</v>
      </c>
      <c r="H15593" s="6">
        <v>0.23076920000000001</v>
      </c>
      <c r="I15593" s="7">
        <v>50.859000000000002</v>
      </c>
    </row>
    <row r="15594" spans="1:12" x14ac:dyDescent="0.25">
      <c r="A15594">
        <v>49724</v>
      </c>
      <c r="B15594" s="2">
        <v>34.907440000000001</v>
      </c>
      <c r="C15594" s="3">
        <v>1151</v>
      </c>
      <c r="D15594" s="4">
        <v>42300</v>
      </c>
      <c r="E15594" t="s">
        <v>9466</v>
      </c>
      <c r="F15594" s="4" t="s">
        <v>9106</v>
      </c>
      <c r="G15594" s="5">
        <v>800</v>
      </c>
      <c r="H15594" s="6">
        <v>0.16875000000000001</v>
      </c>
      <c r="I15594" s="7">
        <v>61.573</v>
      </c>
    </row>
    <row r="15595" spans="1:12" x14ac:dyDescent="0.25">
      <c r="A15595">
        <v>33782</v>
      </c>
      <c r="B15595" s="2">
        <v>34.903379999999999</v>
      </c>
      <c r="C15595" s="3">
        <v>21670</v>
      </c>
      <c r="D15595" s="4">
        <v>45300</v>
      </c>
      <c r="E15595" t="s">
        <v>6923</v>
      </c>
      <c r="F15595" s="4" t="s">
        <v>6689</v>
      </c>
      <c r="G15595" s="5">
        <v>16160</v>
      </c>
      <c r="H15595" s="6">
        <v>0.21155869999999999</v>
      </c>
      <c r="I15595" s="7">
        <v>54.174999999999997</v>
      </c>
      <c r="J15595" s="2">
        <v>42.333300000000001</v>
      </c>
      <c r="K15595">
        <v>3</v>
      </c>
    </row>
    <row r="15596" spans="1:12" x14ac:dyDescent="0.25">
      <c r="A15596">
        <v>54463</v>
      </c>
      <c r="B15596" s="2">
        <v>34.899369999999998</v>
      </c>
      <c r="C15596" s="3">
        <v>718</v>
      </c>
      <c r="E15596" t="s">
        <v>10257</v>
      </c>
      <c r="F15596" s="4" t="s">
        <v>10031</v>
      </c>
      <c r="G15596" s="5">
        <v>592</v>
      </c>
      <c r="H15596" s="6">
        <v>0.16891890000000001</v>
      </c>
      <c r="I15596" s="7">
        <v>61.537999999999997</v>
      </c>
    </row>
    <row r="15597" spans="1:12" x14ac:dyDescent="0.25">
      <c r="A15597">
        <v>13859</v>
      </c>
      <c r="B15597" s="2">
        <v>34.8992</v>
      </c>
      <c r="C15597" s="3">
        <v>268</v>
      </c>
      <c r="D15597" s="4">
        <v>36580</v>
      </c>
      <c r="E15597" t="s">
        <v>2751</v>
      </c>
      <c r="F15597" s="4" t="s">
        <v>1280</v>
      </c>
      <c r="G15597" s="5">
        <v>125</v>
      </c>
      <c r="H15597" s="6">
        <v>5.6000000000000001E-2</v>
      </c>
      <c r="I15597" s="7">
        <v>81.05</v>
      </c>
    </row>
    <row r="15598" spans="1:12" x14ac:dyDescent="0.25">
      <c r="A15598">
        <v>92378</v>
      </c>
      <c r="B15598" s="2">
        <v>34.899140000000003</v>
      </c>
      <c r="C15598" s="3">
        <v>165</v>
      </c>
      <c r="D15598" s="4">
        <v>40140</v>
      </c>
      <c r="E15598" t="s">
        <v>15553</v>
      </c>
      <c r="F15598" s="4" t="s">
        <v>15368</v>
      </c>
      <c r="G15598" s="5">
        <v>133</v>
      </c>
      <c r="H15598" s="6">
        <v>0.12781960000000001</v>
      </c>
      <c r="I15598" s="7">
        <v>68.635999999999996</v>
      </c>
    </row>
    <row r="15599" spans="1:12" x14ac:dyDescent="0.25">
      <c r="A15599">
        <v>67481</v>
      </c>
      <c r="B15599" s="2">
        <v>34.898989999999998</v>
      </c>
      <c r="C15599" s="3">
        <v>624</v>
      </c>
      <c r="E15599" t="s">
        <v>12658</v>
      </c>
      <c r="F15599" s="4" t="s">
        <v>12494</v>
      </c>
      <c r="G15599" s="5">
        <v>481</v>
      </c>
      <c r="H15599" s="6">
        <v>0.25155929999999999</v>
      </c>
      <c r="I15599" s="7">
        <v>47.25</v>
      </c>
      <c r="J15599" s="2">
        <v>49.666699999999999</v>
      </c>
      <c r="K15599">
        <v>3</v>
      </c>
    </row>
    <row r="15600" spans="1:12" x14ac:dyDescent="0.25">
      <c r="A15600">
        <v>15673</v>
      </c>
      <c r="B15600" s="2">
        <v>34.89864</v>
      </c>
      <c r="C15600" s="3">
        <v>1422</v>
      </c>
      <c r="D15600" s="4">
        <v>38300</v>
      </c>
      <c r="E15600" t="s">
        <v>3248</v>
      </c>
      <c r="F15600" s="4" t="s">
        <v>3003</v>
      </c>
      <c r="G15600" s="5">
        <v>1006</v>
      </c>
      <c r="H15600" s="6">
        <v>0.167992</v>
      </c>
      <c r="I15600" s="7">
        <v>61.688000000000002</v>
      </c>
    </row>
    <row r="15601" spans="1:12" x14ac:dyDescent="0.25">
      <c r="A15601">
        <v>62642</v>
      </c>
      <c r="B15601" s="2">
        <v>34.898119999999999</v>
      </c>
      <c r="C15601" s="3">
        <v>1605</v>
      </c>
      <c r="D15601" s="4">
        <v>44100</v>
      </c>
      <c r="E15601" t="s">
        <v>11994</v>
      </c>
      <c r="F15601" s="4" t="s">
        <v>11490</v>
      </c>
      <c r="G15601" s="5">
        <v>1131</v>
      </c>
      <c r="H15601" s="6">
        <v>0.12190810000000001</v>
      </c>
      <c r="I15601" s="7">
        <v>69.643000000000001</v>
      </c>
      <c r="J15601" s="2">
        <v>41.5</v>
      </c>
      <c r="K15601">
        <v>2</v>
      </c>
    </row>
    <row r="15602" spans="1:12" x14ac:dyDescent="0.25">
      <c r="A15602">
        <v>50578</v>
      </c>
      <c r="B15602" s="2">
        <v>34.897739999999999</v>
      </c>
      <c r="C15602" s="3">
        <v>649</v>
      </c>
      <c r="E15602" t="s">
        <v>9752</v>
      </c>
      <c r="F15602" s="4" t="s">
        <v>9593</v>
      </c>
      <c r="G15602" s="5">
        <v>451</v>
      </c>
      <c r="H15602" s="6">
        <v>0.1862528</v>
      </c>
      <c r="I15602" s="7">
        <v>58.523000000000003</v>
      </c>
    </row>
    <row r="15603" spans="1:12" x14ac:dyDescent="0.25">
      <c r="A15603">
        <v>35976</v>
      </c>
      <c r="B15603" s="2">
        <v>34.894620000000003</v>
      </c>
      <c r="C15603" s="3">
        <v>17024</v>
      </c>
      <c r="D15603" s="4">
        <v>10700</v>
      </c>
      <c r="E15603" t="s">
        <v>7165</v>
      </c>
      <c r="F15603" s="4" t="s">
        <v>7027</v>
      </c>
      <c r="G15603" s="5">
        <v>12588</v>
      </c>
      <c r="H15603" s="6">
        <v>0.22329019999999999</v>
      </c>
      <c r="I15603" s="7">
        <v>52.119</v>
      </c>
      <c r="J15603" s="2">
        <v>52.166699999999999</v>
      </c>
      <c r="K15603">
        <v>6</v>
      </c>
    </row>
    <row r="15604" spans="1:12" x14ac:dyDescent="0.25">
      <c r="A15604">
        <v>39482</v>
      </c>
      <c r="B15604" s="2">
        <v>34.890219999999999</v>
      </c>
      <c r="C15604" s="3">
        <v>8892</v>
      </c>
      <c r="D15604" s="4">
        <v>25620</v>
      </c>
      <c r="E15604" t="s">
        <v>7818</v>
      </c>
      <c r="F15604" s="4" t="s">
        <v>7633</v>
      </c>
      <c r="G15604" s="5">
        <v>5801</v>
      </c>
      <c r="H15604" s="6">
        <v>0.1989312</v>
      </c>
      <c r="I15604" s="7">
        <v>56.317999999999998</v>
      </c>
    </row>
    <row r="15605" spans="1:12" x14ac:dyDescent="0.25">
      <c r="A15605">
        <v>84601</v>
      </c>
      <c r="B15605" s="2">
        <v>34.884799999999998</v>
      </c>
      <c r="C15605" s="3">
        <v>34707</v>
      </c>
      <c r="D15605" s="4">
        <v>39340</v>
      </c>
      <c r="E15605" t="s">
        <v>14913</v>
      </c>
      <c r="F15605" s="4" t="s">
        <v>14851</v>
      </c>
      <c r="G15605" s="5">
        <v>16836</v>
      </c>
      <c r="H15605" s="6">
        <v>0.26419579999999998</v>
      </c>
      <c r="I15605" s="7">
        <v>45.037999999999997</v>
      </c>
      <c r="J15605" s="2">
        <v>44.1053</v>
      </c>
      <c r="K15605">
        <v>19</v>
      </c>
      <c r="L15605" s="2">
        <v>72.8</v>
      </c>
    </row>
    <row r="15606" spans="1:12" x14ac:dyDescent="0.25">
      <c r="A15606">
        <v>13120</v>
      </c>
      <c r="B15606" s="2">
        <v>34.880429999999997</v>
      </c>
      <c r="C15606" s="3">
        <v>2161</v>
      </c>
      <c r="D15606" s="4">
        <v>45060</v>
      </c>
      <c r="E15606" t="s">
        <v>2518</v>
      </c>
      <c r="F15606" s="4" t="s">
        <v>1280</v>
      </c>
      <c r="G15606" s="5">
        <v>1453</v>
      </c>
      <c r="H15606" s="6">
        <v>0.16024759999999999</v>
      </c>
      <c r="I15606" s="7">
        <v>63</v>
      </c>
      <c r="J15606" s="2">
        <v>33.5</v>
      </c>
      <c r="K15606">
        <v>2</v>
      </c>
    </row>
    <row r="15607" spans="1:12" x14ac:dyDescent="0.25">
      <c r="A15607">
        <v>97603</v>
      </c>
      <c r="B15607" s="2">
        <v>34.875340000000001</v>
      </c>
      <c r="C15607" s="3">
        <v>29688</v>
      </c>
      <c r="D15607" s="4">
        <v>28900</v>
      </c>
      <c r="E15607" t="s">
        <v>16287</v>
      </c>
      <c r="F15607" s="4" t="s">
        <v>16170</v>
      </c>
      <c r="G15607" s="5">
        <v>19804</v>
      </c>
      <c r="H15607" s="6">
        <v>0.215916</v>
      </c>
      <c r="I15607" s="7">
        <v>53.38</v>
      </c>
      <c r="J15607" s="2">
        <v>56.642899999999997</v>
      </c>
      <c r="K15607">
        <v>14</v>
      </c>
      <c r="L15607" s="2">
        <v>99.7</v>
      </c>
    </row>
    <row r="15608" spans="1:12" x14ac:dyDescent="0.25">
      <c r="A15608">
        <v>14723</v>
      </c>
      <c r="B15608" s="2">
        <v>34.87041</v>
      </c>
      <c r="C15608" s="3">
        <v>1149</v>
      </c>
      <c r="D15608" s="4">
        <v>27460</v>
      </c>
      <c r="E15608" t="s">
        <v>2915</v>
      </c>
      <c r="F15608" s="4" t="s">
        <v>1280</v>
      </c>
      <c r="G15608" s="5">
        <v>800</v>
      </c>
      <c r="H15608" s="6">
        <v>0.19350809999999999</v>
      </c>
      <c r="I15608" s="7">
        <v>57.25</v>
      </c>
      <c r="J15608" s="2">
        <v>55</v>
      </c>
      <c r="K15608">
        <v>1</v>
      </c>
    </row>
    <row r="15609" spans="1:12" x14ac:dyDescent="0.25">
      <c r="A15609">
        <v>17859</v>
      </c>
      <c r="B15609" s="2">
        <v>34.869660000000003</v>
      </c>
      <c r="C15609" s="3">
        <v>3035</v>
      </c>
      <c r="D15609" s="4">
        <v>14100</v>
      </c>
      <c r="E15609" t="s">
        <v>3888</v>
      </c>
      <c r="F15609" s="4" t="s">
        <v>3003</v>
      </c>
      <c r="G15609" s="5">
        <v>2329</v>
      </c>
      <c r="H15609" s="6">
        <v>0.1600858</v>
      </c>
      <c r="I15609" s="7">
        <v>63.024000000000001</v>
      </c>
    </row>
    <row r="15610" spans="1:12" x14ac:dyDescent="0.25">
      <c r="A15610">
        <v>61108</v>
      </c>
      <c r="B15610" s="2">
        <v>34.864379999999997</v>
      </c>
      <c r="C15610" s="3">
        <v>29125</v>
      </c>
      <c r="D15610" s="4">
        <v>40420</v>
      </c>
      <c r="E15610" t="s">
        <v>7069</v>
      </c>
      <c r="F15610" s="4" t="s">
        <v>11490</v>
      </c>
      <c r="G15610" s="5">
        <v>19743</v>
      </c>
      <c r="H15610" s="6">
        <v>0.21181120000000001</v>
      </c>
      <c r="I15610" s="7">
        <v>54.085000000000001</v>
      </c>
      <c r="J15610" s="2">
        <v>43.368400000000001</v>
      </c>
      <c r="K15610">
        <v>19</v>
      </c>
      <c r="L15610" s="2">
        <v>68.900000000000006</v>
      </c>
    </row>
    <row r="15611" spans="1:12" x14ac:dyDescent="0.25">
      <c r="A15611">
        <v>2905</v>
      </c>
      <c r="B15611" s="2">
        <v>34.856229999999996</v>
      </c>
      <c r="C15611" s="3">
        <v>25041</v>
      </c>
      <c r="D15611" s="4">
        <v>39300</v>
      </c>
      <c r="E15611" t="s">
        <v>512</v>
      </c>
      <c r="F15611" s="4" t="s">
        <v>466</v>
      </c>
      <c r="G15611" s="5">
        <v>14333</v>
      </c>
      <c r="H15611" s="6">
        <v>0.26182499999999997</v>
      </c>
      <c r="I15611" s="7">
        <v>45.442</v>
      </c>
      <c r="J15611" s="2">
        <v>42.642899999999997</v>
      </c>
      <c r="K15611">
        <v>14</v>
      </c>
      <c r="L15611" s="2">
        <v>65.3</v>
      </c>
    </row>
    <row r="15612" spans="1:12" x14ac:dyDescent="0.25">
      <c r="A15612">
        <v>62448</v>
      </c>
      <c r="B15612" s="2">
        <v>34.851779999999998</v>
      </c>
      <c r="C15612" s="3">
        <v>6041</v>
      </c>
      <c r="E15612" t="s">
        <v>363</v>
      </c>
      <c r="F15612" s="4" t="s">
        <v>11490</v>
      </c>
      <c r="G15612" s="5">
        <v>4235</v>
      </c>
      <c r="H15612" s="6">
        <v>0.1872491</v>
      </c>
      <c r="I15612" s="7">
        <v>58.323</v>
      </c>
      <c r="J15612" s="2">
        <v>66</v>
      </c>
      <c r="K15612">
        <v>1</v>
      </c>
    </row>
    <row r="15613" spans="1:12" x14ac:dyDescent="0.25">
      <c r="A15613">
        <v>69022</v>
      </c>
      <c r="B15613" s="2">
        <v>34.850490000000001</v>
      </c>
      <c r="C15613" s="3">
        <v>1623</v>
      </c>
      <c r="E15613" t="s">
        <v>320</v>
      </c>
      <c r="F15613" s="4" t="s">
        <v>12738</v>
      </c>
      <c r="G15613" s="5">
        <v>1179</v>
      </c>
      <c r="H15613" s="6">
        <v>0.2</v>
      </c>
      <c r="I15613" s="7">
        <v>56.118000000000002</v>
      </c>
    </row>
    <row r="15614" spans="1:12" x14ac:dyDescent="0.25">
      <c r="A15614">
        <v>49660</v>
      </c>
      <c r="B15614" s="2">
        <v>34.847729999999999</v>
      </c>
      <c r="C15614" s="3">
        <v>14130</v>
      </c>
      <c r="E15614" t="s">
        <v>9440</v>
      </c>
      <c r="F15614" s="4" t="s">
        <v>9106</v>
      </c>
      <c r="G15614" s="5">
        <v>10347</v>
      </c>
      <c r="H15614" s="6">
        <v>0.21646689999999999</v>
      </c>
      <c r="I15614" s="7">
        <v>53.271999999999998</v>
      </c>
      <c r="J15614" s="2">
        <v>36.666699999999999</v>
      </c>
      <c r="K15614">
        <v>3</v>
      </c>
    </row>
    <row r="15615" spans="1:12" x14ac:dyDescent="0.25">
      <c r="A15615">
        <v>73932</v>
      </c>
      <c r="B15615" s="2">
        <v>34.844889999999999</v>
      </c>
      <c r="C15615" s="3">
        <v>2151</v>
      </c>
      <c r="E15615" t="s">
        <v>3009</v>
      </c>
      <c r="F15615" s="4" t="s">
        <v>13462</v>
      </c>
      <c r="G15615" s="5">
        <v>1521</v>
      </c>
      <c r="H15615" s="6">
        <v>0.18540429999999999</v>
      </c>
      <c r="I15615" s="7">
        <v>58.636000000000003</v>
      </c>
    </row>
    <row r="15616" spans="1:12" x14ac:dyDescent="0.25">
      <c r="A15616">
        <v>16914</v>
      </c>
      <c r="B15616" s="2">
        <v>34.844169999999998</v>
      </c>
      <c r="C15616" s="3">
        <v>2174</v>
      </c>
      <c r="D15616" s="4">
        <v>42380</v>
      </c>
      <c r="E15616" t="s">
        <v>3645</v>
      </c>
      <c r="F15616" s="4" t="s">
        <v>3003</v>
      </c>
      <c r="G15616" s="5">
        <v>1473</v>
      </c>
      <c r="H15616" s="6">
        <v>0.17096339999999999</v>
      </c>
      <c r="I15616" s="7">
        <v>61.131</v>
      </c>
    </row>
    <row r="15617" spans="1:12" x14ac:dyDescent="0.25">
      <c r="A15617">
        <v>66849</v>
      </c>
      <c r="B15617" s="2">
        <v>34.84375</v>
      </c>
      <c r="C15617" s="3">
        <v>472</v>
      </c>
      <c r="E15617" t="s">
        <v>11567</v>
      </c>
      <c r="F15617" s="4" t="s">
        <v>12494</v>
      </c>
      <c r="G15617" s="5">
        <v>291</v>
      </c>
      <c r="H15617" s="6">
        <v>0.13698630000000001</v>
      </c>
      <c r="I15617" s="7">
        <v>67</v>
      </c>
    </row>
    <row r="15618" spans="1:12" x14ac:dyDescent="0.25">
      <c r="A15618">
        <v>57252</v>
      </c>
      <c r="B15618" s="2">
        <v>34.842930000000003</v>
      </c>
      <c r="C15618" s="3">
        <v>4526</v>
      </c>
      <c r="E15618" t="s">
        <v>10923</v>
      </c>
      <c r="F15618" s="4" t="s">
        <v>10877</v>
      </c>
      <c r="G15618" s="5">
        <v>3154</v>
      </c>
      <c r="H15618" s="6">
        <v>0.18262519999999999</v>
      </c>
      <c r="I15618" s="7">
        <v>59.112000000000002</v>
      </c>
      <c r="J15618" s="2">
        <v>57.75</v>
      </c>
      <c r="K15618">
        <v>4</v>
      </c>
    </row>
    <row r="15619" spans="1:12" x14ac:dyDescent="0.25">
      <c r="A15619">
        <v>94533</v>
      </c>
      <c r="B15619" s="2">
        <v>34.831409999999998</v>
      </c>
      <c r="C15619" s="3">
        <v>70634</v>
      </c>
      <c r="D15619" s="4">
        <v>46700</v>
      </c>
      <c r="E15619" t="s">
        <v>1000</v>
      </c>
      <c r="F15619" s="4" t="s">
        <v>15368</v>
      </c>
      <c r="G15619" s="5">
        <v>44995</v>
      </c>
      <c r="H15619" s="6">
        <v>0.1646591</v>
      </c>
      <c r="I15619" s="7">
        <v>62.207000000000001</v>
      </c>
      <c r="J15619" s="2">
        <v>47.1</v>
      </c>
      <c r="K15619">
        <v>20</v>
      </c>
      <c r="L15619" s="2">
        <v>85</v>
      </c>
    </row>
    <row r="15620" spans="1:12" x14ac:dyDescent="0.25">
      <c r="A15620">
        <v>68025</v>
      </c>
      <c r="B15620" s="2">
        <v>34.815770000000001</v>
      </c>
      <c r="C15620" s="3">
        <v>30150</v>
      </c>
      <c r="D15620" s="4">
        <v>23340</v>
      </c>
      <c r="E15620" t="s">
        <v>525</v>
      </c>
      <c r="F15620" s="4" t="s">
        <v>12738</v>
      </c>
      <c r="G15620" s="5">
        <v>20353</v>
      </c>
      <c r="H15620" s="6">
        <v>0.19569600000000001</v>
      </c>
      <c r="I15620" s="7">
        <v>56.838999999999999</v>
      </c>
      <c r="J15620" s="2">
        <v>61.875</v>
      </c>
      <c r="K15620">
        <v>16</v>
      </c>
      <c r="L15620" s="2">
        <v>100</v>
      </c>
    </row>
    <row r="15621" spans="1:12" x14ac:dyDescent="0.25">
      <c r="A15621">
        <v>6105</v>
      </c>
      <c r="B15621" s="2">
        <v>34.807569999999998</v>
      </c>
      <c r="C15621" s="3">
        <v>20229</v>
      </c>
      <c r="D15621" s="4">
        <v>25540</v>
      </c>
      <c r="E15621" t="s">
        <v>1232</v>
      </c>
      <c r="F15621" s="4" t="s">
        <v>1198</v>
      </c>
      <c r="G15621" s="5">
        <v>13892</v>
      </c>
      <c r="H15621" s="6">
        <v>0.27164759999999999</v>
      </c>
      <c r="I15621" s="7">
        <v>43.713000000000001</v>
      </c>
      <c r="J15621" s="2">
        <v>38.777799999999999</v>
      </c>
      <c r="K15621">
        <v>9</v>
      </c>
    </row>
    <row r="15622" spans="1:12" x14ac:dyDescent="0.25">
      <c r="A15622">
        <v>14892</v>
      </c>
      <c r="B15622" s="2">
        <v>34.80294</v>
      </c>
      <c r="C15622" s="3">
        <v>8000</v>
      </c>
      <c r="D15622" s="4">
        <v>13780</v>
      </c>
      <c r="E15622" t="s">
        <v>2996</v>
      </c>
      <c r="F15622" s="4" t="s">
        <v>1280</v>
      </c>
      <c r="G15622" s="5">
        <v>5448</v>
      </c>
      <c r="H15622" s="6">
        <v>0.16039639999999999</v>
      </c>
      <c r="I15622" s="7">
        <v>62.936999999999998</v>
      </c>
      <c r="J15622" s="2">
        <v>39</v>
      </c>
      <c r="K15622">
        <v>1</v>
      </c>
    </row>
    <row r="15623" spans="1:12" x14ac:dyDescent="0.25">
      <c r="A15623">
        <v>13790</v>
      </c>
      <c r="B15623" s="2">
        <v>34.798679999999997</v>
      </c>
      <c r="C15623" s="3">
        <v>17857</v>
      </c>
      <c r="D15623" s="4">
        <v>13780</v>
      </c>
      <c r="E15623" t="s">
        <v>2722</v>
      </c>
      <c r="F15623" s="4" t="s">
        <v>1280</v>
      </c>
      <c r="G15623" s="5">
        <v>12361</v>
      </c>
      <c r="H15623" s="6">
        <v>0.22352559999999999</v>
      </c>
      <c r="I15623" s="7">
        <v>52.024999999999999</v>
      </c>
      <c r="J15623" s="2">
        <v>50</v>
      </c>
      <c r="K15623">
        <v>8</v>
      </c>
    </row>
    <row r="15624" spans="1:12" x14ac:dyDescent="0.25">
      <c r="A15624">
        <v>55734</v>
      </c>
      <c r="B15624" s="2">
        <v>34.794609999999999</v>
      </c>
      <c r="C15624" s="3">
        <v>6231</v>
      </c>
      <c r="D15624" s="4">
        <v>20260</v>
      </c>
      <c r="E15624" t="s">
        <v>10526</v>
      </c>
      <c r="F15624" s="4" t="s">
        <v>10428</v>
      </c>
      <c r="G15624" s="5">
        <v>4646</v>
      </c>
      <c r="H15624" s="6">
        <v>0.21088870000000001</v>
      </c>
      <c r="I15624" s="7">
        <v>54.206000000000003</v>
      </c>
      <c r="J15624" s="2">
        <v>39</v>
      </c>
      <c r="K15624">
        <v>3</v>
      </c>
    </row>
    <row r="15625" spans="1:12" x14ac:dyDescent="0.25">
      <c r="A15625">
        <v>25011</v>
      </c>
      <c r="B15625" s="2">
        <v>34.793370000000003</v>
      </c>
      <c r="C15625" s="3">
        <v>746</v>
      </c>
      <c r="D15625" s="4">
        <v>26580</v>
      </c>
      <c r="E15625" t="s">
        <v>5227</v>
      </c>
      <c r="F15625" s="4" t="s">
        <v>5144</v>
      </c>
      <c r="G15625" s="5">
        <v>541</v>
      </c>
      <c r="H15625" s="6">
        <v>0.168207</v>
      </c>
      <c r="I15625" s="7">
        <v>61.579000000000001</v>
      </c>
    </row>
    <row r="15626" spans="1:12" x14ac:dyDescent="0.25">
      <c r="A15626">
        <v>38229</v>
      </c>
      <c r="B15626" s="2">
        <v>34.7928</v>
      </c>
      <c r="C15626" s="3">
        <v>2565</v>
      </c>
      <c r="D15626" s="4">
        <v>32280</v>
      </c>
      <c r="E15626" t="s">
        <v>7544</v>
      </c>
      <c r="F15626" s="4" t="s">
        <v>7348</v>
      </c>
      <c r="G15626" s="5">
        <v>1837</v>
      </c>
      <c r="H15626" s="6">
        <v>0.18835060000000001</v>
      </c>
      <c r="I15626" s="7">
        <v>58.097999999999999</v>
      </c>
      <c r="J15626" s="2">
        <v>87</v>
      </c>
      <c r="K15626">
        <v>1</v>
      </c>
    </row>
    <row r="15627" spans="1:12" x14ac:dyDescent="0.25">
      <c r="A15627">
        <v>83522</v>
      </c>
      <c r="B15627" s="2">
        <v>34.792009999999998</v>
      </c>
      <c r="C15627" s="3">
        <v>2252</v>
      </c>
      <c r="E15627" t="s">
        <v>7229</v>
      </c>
      <c r="F15627" s="4" t="s">
        <v>14725</v>
      </c>
      <c r="G15627" s="5">
        <v>1467</v>
      </c>
      <c r="H15627" s="6">
        <v>0.19291069999999999</v>
      </c>
      <c r="I15627" s="7">
        <v>57.308</v>
      </c>
      <c r="J15627" s="2">
        <v>40</v>
      </c>
      <c r="K15627">
        <v>2</v>
      </c>
    </row>
    <row r="15628" spans="1:12" x14ac:dyDescent="0.25">
      <c r="A15628">
        <v>19358</v>
      </c>
      <c r="B15628" s="2">
        <v>34.791580000000003</v>
      </c>
      <c r="C15628" s="3">
        <v>495</v>
      </c>
      <c r="D15628" s="4">
        <v>37980</v>
      </c>
      <c r="E15628" t="s">
        <v>2276</v>
      </c>
      <c r="F15628" s="4" t="s">
        <v>3003</v>
      </c>
      <c r="G15628" s="5">
        <v>317</v>
      </c>
      <c r="H15628" s="6">
        <v>0.1104101</v>
      </c>
      <c r="I15628" s="7">
        <v>71.563000000000002</v>
      </c>
    </row>
    <row r="15629" spans="1:12" x14ac:dyDescent="0.25">
      <c r="A15629">
        <v>73625</v>
      </c>
      <c r="B15629" s="2">
        <v>34.791400000000003</v>
      </c>
      <c r="C15629" s="3">
        <v>559</v>
      </c>
      <c r="D15629" s="4">
        <v>48220</v>
      </c>
      <c r="E15629" t="s">
        <v>1415</v>
      </c>
      <c r="F15629" s="4" t="s">
        <v>13462</v>
      </c>
      <c r="G15629" s="5">
        <v>418</v>
      </c>
      <c r="H15629" s="6">
        <v>0.1411483</v>
      </c>
      <c r="I15629" s="7">
        <v>66.25</v>
      </c>
      <c r="J15629" s="2">
        <v>44</v>
      </c>
      <c r="K15629">
        <v>1</v>
      </c>
    </row>
    <row r="15630" spans="1:12" x14ac:dyDescent="0.25">
      <c r="A15630">
        <v>19151</v>
      </c>
      <c r="B15630" s="2">
        <v>34.786380000000001</v>
      </c>
      <c r="C15630" s="3">
        <v>32682</v>
      </c>
      <c r="D15630" s="4">
        <v>37980</v>
      </c>
      <c r="E15630" t="s">
        <v>2682</v>
      </c>
      <c r="F15630" s="4" t="s">
        <v>3003</v>
      </c>
      <c r="G15630" s="5">
        <v>20579</v>
      </c>
      <c r="H15630" s="6">
        <v>0.2298945</v>
      </c>
      <c r="I15630" s="7">
        <v>50.914000000000001</v>
      </c>
      <c r="J15630" s="2">
        <v>36.083300000000001</v>
      </c>
      <c r="K15630">
        <v>12</v>
      </c>
      <c r="L15630" s="2">
        <v>28.5</v>
      </c>
    </row>
    <row r="15631" spans="1:12" x14ac:dyDescent="0.25">
      <c r="A15631">
        <v>68644</v>
      </c>
      <c r="B15631" s="2">
        <v>34.781309999999998</v>
      </c>
      <c r="C15631" s="3">
        <v>836</v>
      </c>
      <c r="D15631" s="4">
        <v>18100</v>
      </c>
      <c r="E15631" t="s">
        <v>11362</v>
      </c>
      <c r="F15631" s="4" t="s">
        <v>12738</v>
      </c>
      <c r="G15631" s="5">
        <v>573</v>
      </c>
      <c r="H15631" s="6">
        <v>0.15357770000000001</v>
      </c>
      <c r="I15631" s="7">
        <v>64.096999999999994</v>
      </c>
      <c r="J15631" s="2">
        <v>55</v>
      </c>
      <c r="K15631">
        <v>1</v>
      </c>
    </row>
    <row r="15632" spans="1:12" x14ac:dyDescent="0.25">
      <c r="A15632">
        <v>46763</v>
      </c>
      <c r="B15632" s="2">
        <v>34.780850000000001</v>
      </c>
      <c r="C15632" s="3">
        <v>1981</v>
      </c>
      <c r="D15632" s="4">
        <v>28340</v>
      </c>
      <c r="E15632" t="s">
        <v>8898</v>
      </c>
      <c r="F15632" s="4" t="s">
        <v>8800</v>
      </c>
      <c r="G15632" s="5">
        <v>1399</v>
      </c>
      <c r="H15632" s="6">
        <v>0.14785709999999999</v>
      </c>
      <c r="I15632" s="7">
        <v>65.082999999999998</v>
      </c>
    </row>
    <row r="15633" spans="1:11" x14ac:dyDescent="0.25">
      <c r="A15633">
        <v>56207</v>
      </c>
      <c r="B15633" s="2">
        <v>34.780479999999997</v>
      </c>
      <c r="C15633" s="3">
        <v>209</v>
      </c>
      <c r="E15633" t="s">
        <v>4882</v>
      </c>
      <c r="F15633" s="4" t="s">
        <v>10428</v>
      </c>
      <c r="G15633" s="5">
        <v>136</v>
      </c>
      <c r="H15633" s="6">
        <v>0.13868610000000001</v>
      </c>
      <c r="I15633" s="7">
        <v>66.667000000000002</v>
      </c>
      <c r="J15633" s="2">
        <v>51</v>
      </c>
      <c r="K15633">
        <v>1</v>
      </c>
    </row>
    <row r="15634" spans="1:11" x14ac:dyDescent="0.25">
      <c r="A15634">
        <v>49814</v>
      </c>
      <c r="B15634" s="2">
        <v>34.780200000000001</v>
      </c>
      <c r="C15634" s="3">
        <v>1445</v>
      </c>
      <c r="D15634" s="4">
        <v>32100</v>
      </c>
      <c r="E15634" t="s">
        <v>3218</v>
      </c>
      <c r="F15634" s="4" t="s">
        <v>9106</v>
      </c>
      <c r="G15634" s="5">
        <v>1014</v>
      </c>
      <c r="H15634" s="6">
        <v>0.17258380000000001</v>
      </c>
      <c r="I15634" s="7">
        <v>60.804000000000002</v>
      </c>
      <c r="J15634" s="2">
        <v>66</v>
      </c>
      <c r="K15634">
        <v>1</v>
      </c>
    </row>
    <row r="15635" spans="1:11" x14ac:dyDescent="0.25">
      <c r="A15635">
        <v>65648</v>
      </c>
      <c r="B15635" s="2">
        <v>34.778970000000001</v>
      </c>
      <c r="C15635" s="3">
        <v>6406</v>
      </c>
      <c r="D15635" s="4">
        <v>44180</v>
      </c>
      <c r="E15635" t="s">
        <v>12443</v>
      </c>
      <c r="F15635" s="4" t="s">
        <v>12102</v>
      </c>
      <c r="G15635" s="5">
        <v>4140</v>
      </c>
      <c r="H15635" s="6">
        <v>0.14127020000000001</v>
      </c>
      <c r="I15635" s="7">
        <v>66.209999999999994</v>
      </c>
    </row>
    <row r="15636" spans="1:11" x14ac:dyDescent="0.25">
      <c r="A15636">
        <v>74058</v>
      </c>
      <c r="B15636" s="2">
        <v>34.777290000000001</v>
      </c>
      <c r="C15636" s="3">
        <v>4102</v>
      </c>
      <c r="D15636" s="4">
        <v>46140</v>
      </c>
      <c r="E15636" t="s">
        <v>11981</v>
      </c>
      <c r="F15636" s="4" t="s">
        <v>13462</v>
      </c>
      <c r="G15636" s="5">
        <v>2855</v>
      </c>
      <c r="H15636" s="6">
        <v>0.2042032</v>
      </c>
      <c r="I15636" s="7">
        <v>55.332999999999998</v>
      </c>
    </row>
    <row r="15637" spans="1:11" x14ac:dyDescent="0.25">
      <c r="A15637">
        <v>23898</v>
      </c>
      <c r="B15637" s="2">
        <v>34.776249999999997</v>
      </c>
      <c r="C15637" s="3">
        <v>1853</v>
      </c>
      <c r="D15637" s="4">
        <v>47260</v>
      </c>
      <c r="E15637" t="s">
        <v>4913</v>
      </c>
      <c r="F15637" s="4" t="s">
        <v>4335</v>
      </c>
      <c r="G15637" s="5">
        <v>1516</v>
      </c>
      <c r="H15637" s="6">
        <v>0.133905</v>
      </c>
      <c r="I15637" s="7">
        <v>67.471000000000004</v>
      </c>
      <c r="J15637" s="2">
        <v>62</v>
      </c>
      <c r="K15637">
        <v>1</v>
      </c>
    </row>
    <row r="15638" spans="1:11" x14ac:dyDescent="0.25">
      <c r="A15638">
        <v>54007</v>
      </c>
      <c r="B15638" s="2">
        <v>34.775660000000002</v>
      </c>
      <c r="C15638" s="3">
        <v>1389</v>
      </c>
      <c r="D15638" s="4">
        <v>33460</v>
      </c>
      <c r="E15638" t="s">
        <v>1989</v>
      </c>
      <c r="F15638" s="4" t="s">
        <v>10031</v>
      </c>
      <c r="G15638" s="5">
        <v>930</v>
      </c>
      <c r="H15638" s="6">
        <v>0.13010749999999999</v>
      </c>
      <c r="I15638" s="7">
        <v>68.125</v>
      </c>
      <c r="J15638" s="2">
        <v>49</v>
      </c>
      <c r="K15638">
        <v>1</v>
      </c>
    </row>
    <row r="15639" spans="1:11" x14ac:dyDescent="0.25">
      <c r="A15639">
        <v>51231</v>
      </c>
      <c r="B15639" s="2">
        <v>34.775390000000002</v>
      </c>
      <c r="C15639" s="3">
        <v>361</v>
      </c>
      <c r="E15639" t="s">
        <v>6805</v>
      </c>
      <c r="F15639" s="4" t="s">
        <v>9593</v>
      </c>
      <c r="G15639" s="5">
        <v>209</v>
      </c>
      <c r="H15639" s="6">
        <v>9.0909100000000007E-2</v>
      </c>
      <c r="I15639" s="7">
        <v>74.896000000000001</v>
      </c>
      <c r="J15639" s="2">
        <v>57</v>
      </c>
      <c r="K15639">
        <v>1</v>
      </c>
    </row>
    <row r="15640" spans="1:11" x14ac:dyDescent="0.25">
      <c r="A15640">
        <v>44622</v>
      </c>
      <c r="B15640" s="2">
        <v>34.77216</v>
      </c>
      <c r="C15640" s="3">
        <v>18398</v>
      </c>
      <c r="D15640" s="4">
        <v>35420</v>
      </c>
      <c r="E15640" t="s">
        <v>290</v>
      </c>
      <c r="F15640" s="4" t="s">
        <v>8295</v>
      </c>
      <c r="G15640" s="5">
        <v>13248</v>
      </c>
      <c r="H15640" s="6">
        <v>0.20756279999999999</v>
      </c>
      <c r="I15640" s="7">
        <v>54.731999999999999</v>
      </c>
      <c r="J15640" s="2">
        <v>50.142899999999997</v>
      </c>
      <c r="K15640">
        <v>7</v>
      </c>
    </row>
    <row r="15641" spans="1:11" x14ac:dyDescent="0.25">
      <c r="A15641">
        <v>64021</v>
      </c>
      <c r="B15641" s="2">
        <v>34.768909999999998</v>
      </c>
      <c r="C15641" s="3">
        <v>592</v>
      </c>
      <c r="D15641" s="4">
        <v>28140</v>
      </c>
      <c r="E15641" t="s">
        <v>12245</v>
      </c>
      <c r="F15641" s="4" t="s">
        <v>12102</v>
      </c>
      <c r="G15641" s="5">
        <v>368</v>
      </c>
      <c r="H15641" s="6">
        <v>0.20596210000000001</v>
      </c>
      <c r="I15641" s="7">
        <v>55</v>
      </c>
    </row>
    <row r="15642" spans="1:11" x14ac:dyDescent="0.25">
      <c r="A15642">
        <v>63050</v>
      </c>
      <c r="B15642" s="2">
        <v>34.766249999999999</v>
      </c>
      <c r="C15642" s="3">
        <v>15506</v>
      </c>
      <c r="D15642" s="4">
        <v>41180</v>
      </c>
      <c r="E15642" t="s">
        <v>4556</v>
      </c>
      <c r="F15642" s="4" t="s">
        <v>12102</v>
      </c>
      <c r="G15642" s="5">
        <v>10722</v>
      </c>
      <c r="H15642" s="6">
        <v>0.16153699999999999</v>
      </c>
      <c r="I15642" s="7">
        <v>62.676000000000002</v>
      </c>
      <c r="J15642" s="2">
        <v>48.4</v>
      </c>
      <c r="K15642">
        <v>5</v>
      </c>
    </row>
    <row r="15643" spans="1:11" x14ac:dyDescent="0.25">
      <c r="A15643">
        <v>62628</v>
      </c>
      <c r="B15643" s="2">
        <v>34.763550000000002</v>
      </c>
      <c r="C15643" s="3">
        <v>782</v>
      </c>
      <c r="D15643" s="4">
        <v>27300</v>
      </c>
      <c r="E15643" t="s">
        <v>6139</v>
      </c>
      <c r="F15643" s="4" t="s">
        <v>11490</v>
      </c>
      <c r="G15643" s="5">
        <v>554</v>
      </c>
      <c r="H15643" s="6">
        <v>0.12635379999999999</v>
      </c>
      <c r="I15643" s="7">
        <v>68.75</v>
      </c>
    </row>
    <row r="15644" spans="1:11" x14ac:dyDescent="0.25">
      <c r="A15644">
        <v>44853</v>
      </c>
      <c r="B15644" s="2">
        <v>34.763210000000001</v>
      </c>
      <c r="C15644" s="3">
        <v>1256</v>
      </c>
      <c r="D15644" s="4">
        <v>45660</v>
      </c>
      <c r="E15644" t="s">
        <v>8620</v>
      </c>
      <c r="F15644" s="4" t="s">
        <v>8295</v>
      </c>
      <c r="G15644" s="5">
        <v>898</v>
      </c>
      <c r="H15644" s="6">
        <v>0.10344830000000001</v>
      </c>
      <c r="I15644" s="7">
        <v>72.707999999999998</v>
      </c>
      <c r="J15644" s="2">
        <v>65</v>
      </c>
      <c r="K15644">
        <v>1</v>
      </c>
    </row>
    <row r="15645" spans="1:11" x14ac:dyDescent="0.25">
      <c r="A15645">
        <v>24523</v>
      </c>
      <c r="B15645" s="2">
        <v>34.759720000000002</v>
      </c>
      <c r="C15645" s="3">
        <v>18788</v>
      </c>
      <c r="D15645" s="4">
        <v>31340</v>
      </c>
      <c r="E15645" t="s">
        <v>213</v>
      </c>
      <c r="F15645" s="4" t="s">
        <v>4335</v>
      </c>
      <c r="G15645" s="5">
        <v>13668</v>
      </c>
      <c r="H15645" s="6">
        <v>0.18729879999999999</v>
      </c>
      <c r="I15645" s="7">
        <v>58.216999999999999</v>
      </c>
      <c r="J15645" s="2">
        <v>56.5</v>
      </c>
      <c r="K15645">
        <v>6</v>
      </c>
    </row>
    <row r="15646" spans="1:11" x14ac:dyDescent="0.25">
      <c r="A15646">
        <v>4563</v>
      </c>
      <c r="B15646" s="2">
        <v>34.756230000000002</v>
      </c>
      <c r="C15646" s="3">
        <v>1414</v>
      </c>
      <c r="E15646" t="s">
        <v>876</v>
      </c>
      <c r="F15646" s="4" t="s">
        <v>701</v>
      </c>
      <c r="G15646" s="5">
        <v>933</v>
      </c>
      <c r="H15646" s="6">
        <v>0.21543409999999999</v>
      </c>
      <c r="I15646" s="7">
        <v>53.354999999999997</v>
      </c>
    </row>
    <row r="15647" spans="1:11" x14ac:dyDescent="0.25">
      <c r="A15647">
        <v>67880</v>
      </c>
      <c r="B15647" s="2">
        <v>34.754860000000001</v>
      </c>
      <c r="C15647" s="3">
        <v>7974</v>
      </c>
      <c r="E15647" t="s">
        <v>3664</v>
      </c>
      <c r="F15647" s="4" t="s">
        <v>12494</v>
      </c>
      <c r="G15647" s="5">
        <v>4760</v>
      </c>
      <c r="H15647" s="6">
        <v>0.18277309999999999</v>
      </c>
      <c r="I15647" s="7">
        <v>58.996000000000002</v>
      </c>
      <c r="J15647" s="2">
        <v>46</v>
      </c>
      <c r="K15647">
        <v>1</v>
      </c>
    </row>
    <row r="15648" spans="1:11" x14ac:dyDescent="0.25">
      <c r="A15648">
        <v>75103</v>
      </c>
      <c r="B15648" s="2">
        <v>34.751539999999999</v>
      </c>
      <c r="C15648" s="3">
        <v>13036</v>
      </c>
      <c r="E15648" t="s">
        <v>287</v>
      </c>
      <c r="F15648" s="4" t="s">
        <v>13752</v>
      </c>
      <c r="G15648" s="5">
        <v>9128</v>
      </c>
      <c r="H15648" s="6">
        <v>0.15195</v>
      </c>
      <c r="I15648" s="7">
        <v>64.319000000000003</v>
      </c>
    </row>
    <row r="15649" spans="1:12" x14ac:dyDescent="0.25">
      <c r="A15649">
        <v>14740</v>
      </c>
      <c r="B15649" s="2">
        <v>34.749099999999999</v>
      </c>
      <c r="C15649" s="3">
        <v>1496</v>
      </c>
      <c r="D15649" s="4">
        <v>27460</v>
      </c>
      <c r="E15649" t="s">
        <v>2926</v>
      </c>
      <c r="F15649" s="4" t="s">
        <v>1280</v>
      </c>
      <c r="G15649" s="5">
        <v>1070</v>
      </c>
      <c r="H15649" s="6">
        <v>0.19345789999999999</v>
      </c>
      <c r="I15649" s="7">
        <v>57.143000000000001</v>
      </c>
    </row>
    <row r="15650" spans="1:12" x14ac:dyDescent="0.25">
      <c r="A15650">
        <v>49128</v>
      </c>
      <c r="B15650" s="2">
        <v>34.748130000000003</v>
      </c>
      <c r="C15650" s="3">
        <v>4144</v>
      </c>
      <c r="D15650" s="4">
        <v>35660</v>
      </c>
      <c r="E15650" t="s">
        <v>9342</v>
      </c>
      <c r="F15650" s="4" t="s">
        <v>9106</v>
      </c>
      <c r="G15650" s="5">
        <v>2956</v>
      </c>
      <c r="H15650" s="6">
        <v>0.20838970000000001</v>
      </c>
      <c r="I15650" s="7">
        <v>54.561</v>
      </c>
      <c r="J15650" s="2">
        <v>63</v>
      </c>
      <c r="K15650">
        <v>1</v>
      </c>
    </row>
    <row r="15651" spans="1:12" x14ac:dyDescent="0.25">
      <c r="A15651">
        <v>14883</v>
      </c>
      <c r="B15651" s="2">
        <v>34.746769999999998</v>
      </c>
      <c r="C15651" s="3">
        <v>4056</v>
      </c>
      <c r="D15651" s="4">
        <v>13780</v>
      </c>
      <c r="E15651" t="s">
        <v>193</v>
      </c>
      <c r="F15651" s="4" t="s">
        <v>1280</v>
      </c>
      <c r="G15651" s="5">
        <v>2746</v>
      </c>
      <c r="H15651" s="6">
        <v>0.18900220000000001</v>
      </c>
      <c r="I15651" s="7">
        <v>57.902999999999999</v>
      </c>
      <c r="J15651" s="2">
        <v>53.5</v>
      </c>
      <c r="K15651">
        <v>2</v>
      </c>
    </row>
    <row r="15652" spans="1:12" x14ac:dyDescent="0.25">
      <c r="A15652">
        <v>68624</v>
      </c>
      <c r="B15652" s="2">
        <v>34.745910000000002</v>
      </c>
      <c r="C15652" s="3">
        <v>1180</v>
      </c>
      <c r="E15652" t="s">
        <v>3524</v>
      </c>
      <c r="F15652" s="4" t="s">
        <v>12738</v>
      </c>
      <c r="G15652" s="5">
        <v>825</v>
      </c>
      <c r="H15652" s="6">
        <v>0.14285709999999999</v>
      </c>
      <c r="I15652" s="7">
        <v>65.875</v>
      </c>
      <c r="J15652" s="2">
        <v>67</v>
      </c>
      <c r="K15652">
        <v>1</v>
      </c>
    </row>
    <row r="15653" spans="1:12" x14ac:dyDescent="0.25">
      <c r="A15653">
        <v>71039</v>
      </c>
      <c r="B15653" s="2">
        <v>34.74541</v>
      </c>
      <c r="C15653" s="3">
        <v>1774</v>
      </c>
      <c r="D15653" s="4">
        <v>43340</v>
      </c>
      <c r="E15653" t="s">
        <v>7215</v>
      </c>
      <c r="F15653" s="4" t="s">
        <v>12927</v>
      </c>
      <c r="G15653" s="5">
        <v>1235</v>
      </c>
      <c r="H15653" s="6">
        <v>0.1360324</v>
      </c>
      <c r="I15653" s="7">
        <v>67.054000000000002</v>
      </c>
    </row>
    <row r="15654" spans="1:12" x14ac:dyDescent="0.25">
      <c r="A15654">
        <v>75062</v>
      </c>
      <c r="B15654" s="2">
        <v>34.73809</v>
      </c>
      <c r="C15654" s="3">
        <v>46469</v>
      </c>
      <c r="D15654" s="4">
        <v>19100</v>
      </c>
      <c r="E15654" t="s">
        <v>2798</v>
      </c>
      <c r="F15654" s="4" t="s">
        <v>13752</v>
      </c>
      <c r="G15654" s="5">
        <v>29351</v>
      </c>
      <c r="H15654" s="6">
        <v>0.25047700000000001</v>
      </c>
      <c r="I15654" s="7">
        <v>47.277000000000001</v>
      </c>
      <c r="J15654" s="2">
        <v>43.923099999999998</v>
      </c>
      <c r="K15654">
        <v>13</v>
      </c>
      <c r="L15654" s="2">
        <v>71.8</v>
      </c>
    </row>
    <row r="15655" spans="1:12" x14ac:dyDescent="0.25">
      <c r="A15655">
        <v>74701</v>
      </c>
      <c r="B15655" s="2">
        <v>34.727629999999998</v>
      </c>
      <c r="C15655" s="3">
        <v>23204</v>
      </c>
      <c r="D15655" s="4">
        <v>20460</v>
      </c>
      <c r="E15655" t="s">
        <v>7744</v>
      </c>
      <c r="F15655" s="4" t="s">
        <v>13462</v>
      </c>
      <c r="G15655" s="5">
        <v>14388</v>
      </c>
      <c r="H15655" s="6">
        <v>0.2468552</v>
      </c>
      <c r="I15655" s="7">
        <v>47.901000000000003</v>
      </c>
      <c r="J15655" s="2">
        <v>59.5</v>
      </c>
      <c r="K15655">
        <v>6</v>
      </c>
    </row>
    <row r="15656" spans="1:12" x14ac:dyDescent="0.25">
      <c r="A15656">
        <v>18452</v>
      </c>
      <c r="B15656" s="2">
        <v>34.723210000000002</v>
      </c>
      <c r="C15656" s="3">
        <v>5024</v>
      </c>
      <c r="D15656" s="4">
        <v>42540</v>
      </c>
      <c r="E15656" t="s">
        <v>4069</v>
      </c>
      <c r="F15656" s="4" t="s">
        <v>3003</v>
      </c>
      <c r="G15656" s="5">
        <v>4085</v>
      </c>
      <c r="H15656" s="6">
        <v>0.21321909999999999</v>
      </c>
      <c r="I15656" s="7">
        <v>53.707999999999998</v>
      </c>
    </row>
    <row r="15657" spans="1:12" x14ac:dyDescent="0.25">
      <c r="A15657">
        <v>73449</v>
      </c>
      <c r="B15657" s="2">
        <v>34.721710000000002</v>
      </c>
      <c r="C15657" s="3">
        <v>2687</v>
      </c>
      <c r="D15657" s="4">
        <v>20460</v>
      </c>
      <c r="E15657" t="s">
        <v>12745</v>
      </c>
      <c r="F15657" s="4" t="s">
        <v>13462</v>
      </c>
      <c r="G15657" s="5">
        <v>2157</v>
      </c>
      <c r="H15657" s="6">
        <v>0.1927711</v>
      </c>
      <c r="I15657" s="7">
        <v>57.238</v>
      </c>
    </row>
    <row r="15658" spans="1:12" x14ac:dyDescent="0.25">
      <c r="A15658">
        <v>62692</v>
      </c>
      <c r="B15658" s="2">
        <v>34.7209</v>
      </c>
      <c r="C15658" s="3">
        <v>1871</v>
      </c>
      <c r="D15658" s="4">
        <v>27300</v>
      </c>
      <c r="E15658" t="s">
        <v>2996</v>
      </c>
      <c r="F15658" s="4" t="s">
        <v>11490</v>
      </c>
      <c r="G15658" s="5">
        <v>1222</v>
      </c>
      <c r="H15658" s="6">
        <v>0.205401</v>
      </c>
      <c r="I15658" s="7">
        <v>55.052</v>
      </c>
      <c r="J15658" s="2">
        <v>52.5</v>
      </c>
      <c r="K15658">
        <v>2</v>
      </c>
    </row>
    <row r="15659" spans="1:12" x14ac:dyDescent="0.25">
      <c r="A15659">
        <v>98537</v>
      </c>
      <c r="B15659" s="2">
        <v>34.720230000000001</v>
      </c>
      <c r="C15659" s="3">
        <v>2142</v>
      </c>
      <c r="D15659" s="4">
        <v>10140</v>
      </c>
      <c r="E15659" t="s">
        <v>16446</v>
      </c>
      <c r="F15659" s="4" t="s">
        <v>16344</v>
      </c>
      <c r="G15659" s="5">
        <v>1569</v>
      </c>
      <c r="H15659" s="6">
        <v>0.18036969999999999</v>
      </c>
      <c r="I15659" s="7">
        <v>59.375</v>
      </c>
      <c r="J15659" s="2">
        <v>51</v>
      </c>
      <c r="K15659">
        <v>1</v>
      </c>
    </row>
    <row r="15660" spans="1:12" x14ac:dyDescent="0.25">
      <c r="A15660">
        <v>74565</v>
      </c>
      <c r="B15660" s="2">
        <v>34.719760000000001</v>
      </c>
      <c r="C15660" s="3">
        <v>611</v>
      </c>
      <c r="D15660" s="4">
        <v>32540</v>
      </c>
      <c r="E15660" t="s">
        <v>11673</v>
      </c>
      <c r="F15660" s="4" t="s">
        <v>13462</v>
      </c>
      <c r="G15660" s="5">
        <v>423</v>
      </c>
      <c r="H15660" s="6">
        <v>0.17494090000000001</v>
      </c>
      <c r="I15660" s="7">
        <v>60.313000000000002</v>
      </c>
      <c r="J15660" s="2">
        <v>62</v>
      </c>
      <c r="K15660">
        <v>1</v>
      </c>
    </row>
    <row r="15661" spans="1:12" x14ac:dyDescent="0.25">
      <c r="A15661">
        <v>61282</v>
      </c>
      <c r="B15661" s="2">
        <v>34.718380000000003</v>
      </c>
      <c r="C15661" s="3">
        <v>7800</v>
      </c>
      <c r="D15661" s="4">
        <v>19340</v>
      </c>
      <c r="E15661" t="s">
        <v>11701</v>
      </c>
      <c r="F15661" s="4" t="s">
        <v>11490</v>
      </c>
      <c r="G15661" s="5">
        <v>5342</v>
      </c>
      <c r="H15661" s="6">
        <v>0.1568407</v>
      </c>
      <c r="I15661" s="7">
        <v>63.438000000000002</v>
      </c>
      <c r="J15661" s="2">
        <v>39</v>
      </c>
      <c r="K15661">
        <v>3</v>
      </c>
    </row>
    <row r="15662" spans="1:12" x14ac:dyDescent="0.25">
      <c r="A15662">
        <v>13619</v>
      </c>
      <c r="B15662" s="2">
        <v>34.715470000000003</v>
      </c>
      <c r="C15662" s="3">
        <v>10706</v>
      </c>
      <c r="D15662" s="4">
        <v>48060</v>
      </c>
      <c r="E15662" t="s">
        <v>2648</v>
      </c>
      <c r="F15662" s="4" t="s">
        <v>1280</v>
      </c>
      <c r="G15662" s="5">
        <v>6836</v>
      </c>
      <c r="H15662" s="6">
        <v>0.16249820000000001</v>
      </c>
      <c r="I15662" s="7">
        <v>62.457999999999998</v>
      </c>
      <c r="J15662" s="2">
        <v>58.2</v>
      </c>
      <c r="K15662">
        <v>5</v>
      </c>
    </row>
    <row r="15663" spans="1:12" x14ac:dyDescent="0.25">
      <c r="A15663">
        <v>14521</v>
      </c>
      <c r="B15663" s="2">
        <v>34.713369999999998</v>
      </c>
      <c r="C15663" s="3">
        <v>2755</v>
      </c>
      <c r="D15663" s="4">
        <v>42900</v>
      </c>
      <c r="E15663" t="s">
        <v>2872</v>
      </c>
      <c r="F15663" s="4" t="s">
        <v>1280</v>
      </c>
      <c r="G15663" s="5">
        <v>1901</v>
      </c>
      <c r="H15663" s="6">
        <v>0.18937399999999999</v>
      </c>
      <c r="I15663" s="7">
        <v>57.813000000000002</v>
      </c>
      <c r="J15663" s="2">
        <v>48.5</v>
      </c>
      <c r="K15663">
        <v>2</v>
      </c>
    </row>
    <row r="15664" spans="1:12" x14ac:dyDescent="0.25">
      <c r="A15664">
        <v>70049</v>
      </c>
      <c r="B15664" s="2">
        <v>34.712539999999997</v>
      </c>
      <c r="C15664" s="3">
        <v>2187</v>
      </c>
      <c r="D15664" s="4">
        <v>35380</v>
      </c>
      <c r="E15664" t="s">
        <v>12938</v>
      </c>
      <c r="F15664" s="4" t="s">
        <v>12927</v>
      </c>
      <c r="G15664" s="5">
        <v>1603</v>
      </c>
      <c r="H15664" s="6">
        <v>0.198378</v>
      </c>
      <c r="I15664" s="7">
        <v>56.25</v>
      </c>
    </row>
    <row r="15665" spans="1:12" x14ac:dyDescent="0.25">
      <c r="A15665">
        <v>18328</v>
      </c>
      <c r="B15665" s="2">
        <v>34.71096</v>
      </c>
      <c r="C15665" s="3">
        <v>7426</v>
      </c>
      <c r="D15665" s="4">
        <v>35620</v>
      </c>
      <c r="E15665" t="s">
        <v>4023</v>
      </c>
      <c r="F15665" s="4" t="s">
        <v>3003</v>
      </c>
      <c r="G15665" s="5">
        <v>4965</v>
      </c>
      <c r="H15665" s="6">
        <v>0.15689829999999999</v>
      </c>
      <c r="I15665" s="7">
        <v>63.417000000000002</v>
      </c>
      <c r="J15665" s="2">
        <v>42</v>
      </c>
      <c r="K15665">
        <v>2</v>
      </c>
    </row>
    <row r="15666" spans="1:12" x14ac:dyDescent="0.25">
      <c r="A15666">
        <v>38964</v>
      </c>
      <c r="B15666" s="2">
        <v>34.709719999999997</v>
      </c>
      <c r="C15666" s="3">
        <v>284</v>
      </c>
      <c r="E15666" t="s">
        <v>6187</v>
      </c>
      <c r="F15666" s="4" t="s">
        <v>7633</v>
      </c>
      <c r="G15666" s="5">
        <v>203</v>
      </c>
      <c r="H15666" s="6">
        <v>3.9215699999999999E-2</v>
      </c>
      <c r="I15666" s="7">
        <v>83.75</v>
      </c>
    </row>
    <row r="15667" spans="1:12" x14ac:dyDescent="0.25">
      <c r="A15667">
        <v>8242</v>
      </c>
      <c r="B15667" s="2">
        <v>34.709220000000002</v>
      </c>
      <c r="C15667" s="3">
        <v>2681</v>
      </c>
      <c r="D15667" s="4">
        <v>36140</v>
      </c>
      <c r="E15667" t="s">
        <v>1661</v>
      </c>
      <c r="F15667" s="4" t="s">
        <v>1341</v>
      </c>
      <c r="G15667" s="5">
        <v>1934</v>
      </c>
      <c r="H15667" s="6">
        <v>0.15253359999999999</v>
      </c>
      <c r="I15667" s="7">
        <v>64.167000000000002</v>
      </c>
      <c r="J15667" s="2">
        <v>46</v>
      </c>
      <c r="K15667">
        <v>1</v>
      </c>
    </row>
    <row r="15668" spans="1:12" x14ac:dyDescent="0.25">
      <c r="A15668">
        <v>54489</v>
      </c>
      <c r="B15668" s="2">
        <v>34.708500000000001</v>
      </c>
      <c r="C15668" s="3">
        <v>1557</v>
      </c>
      <c r="D15668" s="4">
        <v>49220</v>
      </c>
      <c r="E15668" t="s">
        <v>10269</v>
      </c>
      <c r="F15668" s="4" t="s">
        <v>10031</v>
      </c>
      <c r="G15668" s="5">
        <v>1046</v>
      </c>
      <c r="H15668" s="6">
        <v>0.1319312</v>
      </c>
      <c r="I15668" s="7">
        <v>67.727000000000004</v>
      </c>
    </row>
    <row r="15669" spans="1:12" x14ac:dyDescent="0.25">
      <c r="A15669">
        <v>68503</v>
      </c>
      <c r="B15669" s="2">
        <v>34.706249999999997</v>
      </c>
      <c r="C15669" s="3">
        <v>15939</v>
      </c>
      <c r="D15669" s="4">
        <v>30700</v>
      </c>
      <c r="E15669" t="s">
        <v>230</v>
      </c>
      <c r="F15669" s="4" t="s">
        <v>12738</v>
      </c>
      <c r="G15669" s="5">
        <v>8352</v>
      </c>
      <c r="H15669" s="6">
        <v>0.31884580000000001</v>
      </c>
      <c r="I15669" s="7">
        <v>35.417000000000002</v>
      </c>
      <c r="J15669" s="2">
        <v>50.1111</v>
      </c>
      <c r="K15669">
        <v>9</v>
      </c>
    </row>
    <row r="15670" spans="1:12" x14ac:dyDescent="0.25">
      <c r="A15670">
        <v>99747</v>
      </c>
      <c r="B15670" s="2">
        <v>34.704230000000003</v>
      </c>
      <c r="C15670" s="3">
        <v>175</v>
      </c>
      <c r="E15670" t="s">
        <v>16721</v>
      </c>
      <c r="F15670" s="4" t="s">
        <v>16604</v>
      </c>
      <c r="G15670" s="5">
        <v>97</v>
      </c>
      <c r="H15670" s="6">
        <v>1.0204100000000001E-2</v>
      </c>
      <c r="I15670" s="7">
        <v>88.75</v>
      </c>
    </row>
    <row r="15671" spans="1:12" x14ac:dyDescent="0.25">
      <c r="A15671">
        <v>61369</v>
      </c>
      <c r="B15671" s="2">
        <v>34.703940000000003</v>
      </c>
      <c r="C15671" s="3">
        <v>1554</v>
      </c>
      <c r="D15671" s="4">
        <v>37900</v>
      </c>
      <c r="E15671" t="s">
        <v>11728</v>
      </c>
      <c r="F15671" s="4" t="s">
        <v>11490</v>
      </c>
      <c r="G15671" s="5">
        <v>1128</v>
      </c>
      <c r="H15671" s="6">
        <v>0.16932620000000001</v>
      </c>
      <c r="I15671" s="7">
        <v>61.25</v>
      </c>
    </row>
    <row r="15672" spans="1:12" x14ac:dyDescent="0.25">
      <c r="A15672">
        <v>43540</v>
      </c>
      <c r="B15672" s="2">
        <v>34.703409999999998</v>
      </c>
      <c r="C15672" s="3">
        <v>1690</v>
      </c>
      <c r="D15672" s="4">
        <v>45780</v>
      </c>
      <c r="E15672" t="s">
        <v>8404</v>
      </c>
      <c r="F15672" s="4" t="s">
        <v>8295</v>
      </c>
      <c r="G15672" s="5">
        <v>1093</v>
      </c>
      <c r="H15672" s="6">
        <v>0.1061299</v>
      </c>
      <c r="I15672" s="7">
        <v>72.167000000000002</v>
      </c>
    </row>
    <row r="15673" spans="1:12" x14ac:dyDescent="0.25">
      <c r="A15673">
        <v>97358</v>
      </c>
      <c r="B15673" s="2">
        <v>34.702730000000003</v>
      </c>
      <c r="C15673" s="3">
        <v>2322</v>
      </c>
      <c r="D15673" s="4">
        <v>10540</v>
      </c>
      <c r="E15673" t="s">
        <v>2864</v>
      </c>
      <c r="F15673" s="4" t="s">
        <v>16170</v>
      </c>
      <c r="G15673" s="5">
        <v>1715</v>
      </c>
      <c r="H15673" s="6">
        <v>0.1480186</v>
      </c>
      <c r="I15673" s="7">
        <v>64.918999999999997</v>
      </c>
      <c r="J15673" s="2">
        <v>50</v>
      </c>
      <c r="K15673">
        <v>1</v>
      </c>
    </row>
    <row r="15674" spans="1:12" x14ac:dyDescent="0.25">
      <c r="A15674">
        <v>41071</v>
      </c>
      <c r="B15674" s="2">
        <v>34.698920000000001</v>
      </c>
      <c r="C15674" s="3">
        <v>21009</v>
      </c>
      <c r="D15674" s="4">
        <v>17140</v>
      </c>
      <c r="E15674" t="s">
        <v>489</v>
      </c>
      <c r="F15674" s="4" t="s">
        <v>7883</v>
      </c>
      <c r="G15674" s="5">
        <v>14220</v>
      </c>
      <c r="H15674" s="6">
        <v>0.21390899999999999</v>
      </c>
      <c r="I15674" s="7">
        <v>53.524000000000001</v>
      </c>
      <c r="J15674" s="2">
        <v>47.571399999999997</v>
      </c>
      <c r="K15674">
        <v>7</v>
      </c>
    </row>
    <row r="15675" spans="1:12" x14ac:dyDescent="0.25">
      <c r="A15675">
        <v>95303</v>
      </c>
      <c r="B15675" s="2">
        <v>34.69538</v>
      </c>
      <c r="C15675" s="3">
        <v>1019</v>
      </c>
      <c r="D15675" s="4">
        <v>32900</v>
      </c>
      <c r="E15675" t="s">
        <v>15853</v>
      </c>
      <c r="F15675" s="4" t="s">
        <v>15368</v>
      </c>
      <c r="G15675" s="5">
        <v>541</v>
      </c>
      <c r="H15675" s="6">
        <v>0.21256929999999999</v>
      </c>
      <c r="I15675" s="7">
        <v>53.75</v>
      </c>
    </row>
    <row r="15676" spans="1:12" x14ac:dyDescent="0.25">
      <c r="A15676">
        <v>55613</v>
      </c>
      <c r="B15676" s="2">
        <v>34.695210000000003</v>
      </c>
      <c r="C15676" s="3">
        <v>239</v>
      </c>
      <c r="E15676" t="s">
        <v>10509</v>
      </c>
      <c r="F15676" s="4" t="s">
        <v>10428</v>
      </c>
      <c r="G15676" s="5">
        <v>203</v>
      </c>
      <c r="H15676" s="6">
        <v>0.23529410000000001</v>
      </c>
      <c r="I15676" s="7">
        <v>49.820999999999998</v>
      </c>
    </row>
    <row r="15677" spans="1:12" x14ac:dyDescent="0.25">
      <c r="A15677">
        <v>98003</v>
      </c>
      <c r="B15677" s="2">
        <v>34.688049999999997</v>
      </c>
      <c r="C15677" s="3">
        <v>45631</v>
      </c>
      <c r="D15677" s="4">
        <v>42660</v>
      </c>
      <c r="E15677" t="s">
        <v>16345</v>
      </c>
      <c r="F15677" s="4" t="s">
        <v>16344</v>
      </c>
      <c r="G15677" s="5">
        <v>29700</v>
      </c>
      <c r="H15677" s="6">
        <v>0.2223569</v>
      </c>
      <c r="I15677" s="7">
        <v>52.054000000000002</v>
      </c>
      <c r="J15677" s="2">
        <v>42.6</v>
      </c>
      <c r="K15677">
        <v>10</v>
      </c>
      <c r="L15677" s="2">
        <v>65</v>
      </c>
    </row>
    <row r="15678" spans="1:12" x14ac:dyDescent="0.25">
      <c r="A15678">
        <v>37347</v>
      </c>
      <c r="B15678" s="2">
        <v>34.679760000000002</v>
      </c>
      <c r="C15678" s="3">
        <v>7152</v>
      </c>
      <c r="D15678" s="4">
        <v>16860</v>
      </c>
      <c r="E15678" t="s">
        <v>2974</v>
      </c>
      <c r="F15678" s="4" t="s">
        <v>7348</v>
      </c>
      <c r="G15678" s="5">
        <v>4943</v>
      </c>
      <c r="H15678" s="6">
        <v>0.18426380000000001</v>
      </c>
      <c r="I15678" s="7">
        <v>58.634</v>
      </c>
    </row>
    <row r="15679" spans="1:12" x14ac:dyDescent="0.25">
      <c r="A15679">
        <v>73601</v>
      </c>
      <c r="B15679" s="2">
        <v>34.677</v>
      </c>
      <c r="C15679" s="3">
        <v>10241</v>
      </c>
      <c r="D15679" s="4">
        <v>48220</v>
      </c>
      <c r="E15679" t="s">
        <v>168</v>
      </c>
      <c r="F15679" s="4" t="s">
        <v>13462</v>
      </c>
      <c r="G15679" s="5">
        <v>6598</v>
      </c>
      <c r="H15679" s="6">
        <v>0.21127609999999999</v>
      </c>
      <c r="I15679" s="7">
        <v>53.966000000000001</v>
      </c>
      <c r="J15679" s="2">
        <v>49</v>
      </c>
      <c r="K15679">
        <v>4</v>
      </c>
    </row>
    <row r="15680" spans="1:12" x14ac:dyDescent="0.25">
      <c r="A15680">
        <v>65710</v>
      </c>
      <c r="B15680" s="2">
        <v>34.675229999999999</v>
      </c>
      <c r="C15680" s="3">
        <v>1449</v>
      </c>
      <c r="D15680" s="4">
        <v>44180</v>
      </c>
      <c r="E15680" t="s">
        <v>1134</v>
      </c>
      <c r="F15680" s="4" t="s">
        <v>12102</v>
      </c>
      <c r="G15680" s="5">
        <v>819</v>
      </c>
      <c r="H15680" s="6">
        <v>0.19756099999999999</v>
      </c>
      <c r="I15680" s="7">
        <v>56.335999999999999</v>
      </c>
    </row>
    <row r="15681" spans="1:12" x14ac:dyDescent="0.25">
      <c r="A15681">
        <v>79925</v>
      </c>
      <c r="B15681" s="2">
        <v>34.66872</v>
      </c>
      <c r="C15681" s="3">
        <v>41528</v>
      </c>
      <c r="D15681" s="4">
        <v>21340</v>
      </c>
      <c r="E15681" t="s">
        <v>11792</v>
      </c>
      <c r="F15681" s="4" t="s">
        <v>13752</v>
      </c>
      <c r="G15681" s="5">
        <v>26347</v>
      </c>
      <c r="H15681" s="6">
        <v>0.23171520000000001</v>
      </c>
      <c r="I15681" s="7">
        <v>50.433</v>
      </c>
      <c r="J15681" s="2">
        <v>49.25</v>
      </c>
      <c r="K15681">
        <v>16</v>
      </c>
      <c r="L15681" s="2">
        <v>91.6</v>
      </c>
    </row>
    <row r="15682" spans="1:12" x14ac:dyDescent="0.25">
      <c r="A15682">
        <v>51341</v>
      </c>
      <c r="B15682" s="2">
        <v>34.662410000000001</v>
      </c>
      <c r="C15682" s="3">
        <v>68</v>
      </c>
      <c r="D15682" s="4">
        <v>43980</v>
      </c>
      <c r="E15682" t="s">
        <v>9843</v>
      </c>
      <c r="F15682" s="4" t="s">
        <v>9593</v>
      </c>
      <c r="G15682" s="5">
        <v>32</v>
      </c>
      <c r="H15682" s="6">
        <v>6.0606100000000003E-2</v>
      </c>
      <c r="I15682" s="7">
        <v>80</v>
      </c>
    </row>
    <row r="15683" spans="1:12" x14ac:dyDescent="0.25">
      <c r="A15683">
        <v>56473</v>
      </c>
      <c r="B15683" s="2">
        <v>34.661830000000002</v>
      </c>
      <c r="C15683" s="3">
        <v>3392</v>
      </c>
      <c r="D15683" s="4">
        <v>14660</v>
      </c>
      <c r="E15683" t="s">
        <v>10763</v>
      </c>
      <c r="F15683" s="4" t="s">
        <v>10428</v>
      </c>
      <c r="G15683" s="5">
        <v>2377</v>
      </c>
      <c r="H15683" s="6">
        <v>0.16954140000000001</v>
      </c>
      <c r="I15683" s="7">
        <v>61.168999999999997</v>
      </c>
      <c r="J15683" s="2">
        <v>70</v>
      </c>
      <c r="K15683">
        <v>1</v>
      </c>
    </row>
    <row r="15684" spans="1:12" x14ac:dyDescent="0.25">
      <c r="A15684">
        <v>55723</v>
      </c>
      <c r="B15684" s="2">
        <v>34.660800000000002</v>
      </c>
      <c r="C15684" s="3">
        <v>2473</v>
      </c>
      <c r="D15684" s="4">
        <v>20260</v>
      </c>
      <c r="E15684" t="s">
        <v>10522</v>
      </c>
      <c r="F15684" s="4" t="s">
        <v>10428</v>
      </c>
      <c r="G15684" s="5">
        <v>1953</v>
      </c>
      <c r="H15684" s="6">
        <v>0.20777889999999999</v>
      </c>
      <c r="I15684" s="7">
        <v>54.558999999999997</v>
      </c>
      <c r="J15684" s="2">
        <v>59.166699999999999</v>
      </c>
      <c r="K15684">
        <v>6</v>
      </c>
    </row>
    <row r="15685" spans="1:12" x14ac:dyDescent="0.25">
      <c r="A15685">
        <v>64161</v>
      </c>
      <c r="B15685" s="2">
        <v>34.660269999999997</v>
      </c>
      <c r="C15685" s="3">
        <v>326</v>
      </c>
      <c r="D15685" s="4">
        <v>28140</v>
      </c>
      <c r="E15685" t="s">
        <v>12261</v>
      </c>
      <c r="F15685" s="4" t="s">
        <v>12102</v>
      </c>
      <c r="G15685" s="5">
        <v>245</v>
      </c>
      <c r="H15685" s="6">
        <v>6.9387799999999999E-2</v>
      </c>
      <c r="I15685" s="7">
        <v>78.471999999999994</v>
      </c>
    </row>
    <row r="15686" spans="1:12" x14ac:dyDescent="0.25">
      <c r="A15686">
        <v>59711</v>
      </c>
      <c r="B15686" s="2">
        <v>34.658659999999998</v>
      </c>
      <c r="C15686" s="3">
        <v>8918</v>
      </c>
      <c r="E15686" t="s">
        <v>11431</v>
      </c>
      <c r="F15686" s="4" t="s">
        <v>11278</v>
      </c>
      <c r="G15686" s="5">
        <v>6492</v>
      </c>
      <c r="H15686" s="6">
        <v>0.1953173</v>
      </c>
      <c r="I15686" s="7">
        <v>56.704999999999998</v>
      </c>
      <c r="J15686" s="2">
        <v>46.5</v>
      </c>
      <c r="K15686">
        <v>4</v>
      </c>
    </row>
    <row r="15687" spans="1:12" x14ac:dyDescent="0.25">
      <c r="A15687">
        <v>85543</v>
      </c>
      <c r="B15687" s="2">
        <v>34.656619999999997</v>
      </c>
      <c r="C15687" s="3">
        <v>3476</v>
      </c>
      <c r="D15687" s="4">
        <v>40940</v>
      </c>
      <c r="E15687" t="s">
        <v>15018</v>
      </c>
      <c r="F15687" s="4" t="s">
        <v>14962</v>
      </c>
      <c r="G15687" s="5">
        <v>2028</v>
      </c>
      <c r="H15687" s="6">
        <v>0.19280079999999999</v>
      </c>
      <c r="I15687" s="7">
        <v>57.137</v>
      </c>
    </row>
    <row r="15688" spans="1:12" x14ac:dyDescent="0.25">
      <c r="A15688">
        <v>49065</v>
      </c>
      <c r="B15688" s="2">
        <v>34.655090000000001</v>
      </c>
      <c r="C15688" s="3">
        <v>6640</v>
      </c>
      <c r="D15688" s="4">
        <v>28020</v>
      </c>
      <c r="E15688" t="s">
        <v>4132</v>
      </c>
      <c r="F15688" s="4" t="s">
        <v>9106</v>
      </c>
      <c r="G15688" s="5">
        <v>4381</v>
      </c>
      <c r="H15688" s="6">
        <v>0.19351889999999999</v>
      </c>
      <c r="I15688" s="7">
        <v>57.012</v>
      </c>
    </row>
    <row r="15689" spans="1:12" x14ac:dyDescent="0.25">
      <c r="A15689">
        <v>64136</v>
      </c>
      <c r="B15689" s="2">
        <v>34.653700000000001</v>
      </c>
      <c r="C15689" s="3">
        <v>2104</v>
      </c>
      <c r="D15689" s="4">
        <v>28140</v>
      </c>
      <c r="E15689" t="s">
        <v>12261</v>
      </c>
      <c r="F15689" s="4" t="s">
        <v>12102</v>
      </c>
      <c r="G15689" s="5">
        <v>1396</v>
      </c>
      <c r="H15689" s="6">
        <v>0.17693410000000001</v>
      </c>
      <c r="I15689" s="7">
        <v>59.875</v>
      </c>
    </row>
    <row r="15690" spans="1:12" x14ac:dyDescent="0.25">
      <c r="A15690">
        <v>28376</v>
      </c>
      <c r="B15690" s="2">
        <v>34.647359999999999</v>
      </c>
      <c r="C15690" s="3">
        <v>40904</v>
      </c>
      <c r="D15690" s="4">
        <v>22180</v>
      </c>
      <c r="E15690" t="s">
        <v>5932</v>
      </c>
      <c r="F15690" s="4" t="s">
        <v>5642</v>
      </c>
      <c r="G15690" s="5">
        <v>25097</v>
      </c>
      <c r="H15690" s="6">
        <v>0.20121929999999999</v>
      </c>
      <c r="I15690" s="7">
        <v>55.67</v>
      </c>
      <c r="J15690" s="2">
        <v>65</v>
      </c>
      <c r="K15690">
        <v>2</v>
      </c>
    </row>
    <row r="15691" spans="1:12" x14ac:dyDescent="0.25">
      <c r="A15691">
        <v>24293</v>
      </c>
      <c r="B15691" s="2">
        <v>34.63982</v>
      </c>
      <c r="C15691" s="3">
        <v>9887</v>
      </c>
      <c r="D15691" s="4">
        <v>13720</v>
      </c>
      <c r="E15691" t="s">
        <v>5028</v>
      </c>
      <c r="F15691" s="4" t="s">
        <v>4335</v>
      </c>
      <c r="G15691" s="5">
        <v>6429</v>
      </c>
      <c r="H15691" s="6">
        <v>0.19424569999999999</v>
      </c>
      <c r="I15691" s="7">
        <v>56.875</v>
      </c>
      <c r="J15691" s="2">
        <v>40</v>
      </c>
      <c r="K15691">
        <v>2</v>
      </c>
    </row>
    <row r="15692" spans="1:12" x14ac:dyDescent="0.25">
      <c r="A15692">
        <v>68357</v>
      </c>
      <c r="B15692" s="2">
        <v>34.638210000000001</v>
      </c>
      <c r="C15692" s="3">
        <v>365</v>
      </c>
      <c r="D15692" s="4">
        <v>13100</v>
      </c>
      <c r="E15692" t="s">
        <v>12772</v>
      </c>
      <c r="F15692" s="4" t="s">
        <v>12738</v>
      </c>
      <c r="G15692" s="5">
        <v>277</v>
      </c>
      <c r="H15692" s="6">
        <v>0.19424459999999999</v>
      </c>
      <c r="I15692" s="7">
        <v>56.875</v>
      </c>
    </row>
    <row r="15693" spans="1:12" x14ac:dyDescent="0.25">
      <c r="A15693">
        <v>73105</v>
      </c>
      <c r="B15693" s="2">
        <v>34.637149999999998</v>
      </c>
      <c r="C15693" s="3">
        <v>5925</v>
      </c>
      <c r="D15693" s="4">
        <v>36420</v>
      </c>
      <c r="E15693" t="s">
        <v>13492</v>
      </c>
      <c r="F15693" s="4" t="s">
        <v>13462</v>
      </c>
      <c r="G15693" s="5">
        <v>4159</v>
      </c>
      <c r="H15693" s="6">
        <v>0.28942309999999999</v>
      </c>
      <c r="I15693" s="7">
        <v>40.427</v>
      </c>
    </row>
    <row r="15694" spans="1:12" x14ac:dyDescent="0.25">
      <c r="A15694">
        <v>89146</v>
      </c>
      <c r="B15694" s="2">
        <v>34.633049999999997</v>
      </c>
      <c r="C15694" s="3">
        <v>18111</v>
      </c>
      <c r="D15694" s="4">
        <v>29820</v>
      </c>
      <c r="E15694" t="s">
        <v>15235</v>
      </c>
      <c r="F15694" s="4" t="s">
        <v>15318</v>
      </c>
      <c r="G15694" s="5">
        <v>12991</v>
      </c>
      <c r="H15694" s="6">
        <v>0.2216919</v>
      </c>
      <c r="I15694" s="7">
        <v>52.131</v>
      </c>
      <c r="J15694" s="2">
        <v>50.333300000000001</v>
      </c>
      <c r="K15694">
        <v>3</v>
      </c>
    </row>
    <row r="15695" spans="1:12" x14ac:dyDescent="0.25">
      <c r="A15695">
        <v>79781</v>
      </c>
      <c r="B15695" s="2">
        <v>34.629899999999999</v>
      </c>
      <c r="C15695" s="3">
        <v>263</v>
      </c>
      <c r="E15695" t="s">
        <v>102</v>
      </c>
      <c r="F15695" s="4" t="s">
        <v>13752</v>
      </c>
      <c r="G15695" s="5">
        <v>164</v>
      </c>
      <c r="H15695" s="6">
        <v>0.2317073</v>
      </c>
      <c r="I15695" s="7">
        <v>50.390999999999998</v>
      </c>
    </row>
    <row r="15696" spans="1:12" x14ac:dyDescent="0.25">
      <c r="A15696">
        <v>45177</v>
      </c>
      <c r="B15696" s="2">
        <v>34.62641</v>
      </c>
      <c r="C15696" s="3">
        <v>21950</v>
      </c>
      <c r="D15696" s="4">
        <v>48940</v>
      </c>
      <c r="E15696" t="s">
        <v>257</v>
      </c>
      <c r="F15696" s="4" t="s">
        <v>8295</v>
      </c>
      <c r="G15696" s="5">
        <v>14420</v>
      </c>
      <c r="H15696" s="6">
        <v>0.18792039999999999</v>
      </c>
      <c r="I15696" s="7">
        <v>57.954999999999998</v>
      </c>
      <c r="J15696" s="2">
        <v>51.363599999999998</v>
      </c>
      <c r="K15696">
        <v>11</v>
      </c>
      <c r="L15696" s="2">
        <v>95.6</v>
      </c>
    </row>
    <row r="15697" spans="1:12" x14ac:dyDescent="0.25">
      <c r="A15697">
        <v>13782</v>
      </c>
      <c r="B15697" s="2">
        <v>34.62285</v>
      </c>
      <c r="C15697" s="3">
        <v>611</v>
      </c>
      <c r="E15697" t="s">
        <v>1307</v>
      </c>
      <c r="F15697" s="4" t="s">
        <v>1280</v>
      </c>
      <c r="G15697" s="5">
        <v>460</v>
      </c>
      <c r="H15697" s="6">
        <v>0.15652170000000001</v>
      </c>
      <c r="I15697" s="7">
        <v>63.375</v>
      </c>
    </row>
    <row r="15698" spans="1:12" x14ac:dyDescent="0.25">
      <c r="A15698">
        <v>22580</v>
      </c>
      <c r="B15698" s="2">
        <v>34.621850000000002</v>
      </c>
      <c r="C15698" s="3">
        <v>5238</v>
      </c>
      <c r="D15698" s="4">
        <v>40060</v>
      </c>
      <c r="E15698" t="s">
        <v>4686</v>
      </c>
      <c r="F15698" s="4" t="s">
        <v>4335</v>
      </c>
      <c r="G15698" s="5">
        <v>3684</v>
      </c>
      <c r="H15698" s="6">
        <v>0.17639079999999999</v>
      </c>
      <c r="I15698" s="7">
        <v>59.936</v>
      </c>
    </row>
    <row r="15699" spans="1:12" x14ac:dyDescent="0.25">
      <c r="A15699">
        <v>53930</v>
      </c>
      <c r="B15699" s="2">
        <v>34.620759999999997</v>
      </c>
      <c r="C15699" s="3">
        <v>1208</v>
      </c>
      <c r="E15699" t="s">
        <v>3475</v>
      </c>
      <c r="F15699" s="4" t="s">
        <v>10031</v>
      </c>
      <c r="G15699" s="5">
        <v>874</v>
      </c>
      <c r="H15699" s="6">
        <v>0.1636156</v>
      </c>
      <c r="I15699" s="7">
        <v>62.143000000000001</v>
      </c>
    </row>
    <row r="15700" spans="1:12" x14ac:dyDescent="0.25">
      <c r="A15700">
        <v>83263</v>
      </c>
      <c r="B15700" s="2">
        <v>34.61927</v>
      </c>
      <c r="C15700" s="3">
        <v>8847</v>
      </c>
      <c r="D15700" s="4">
        <v>30860</v>
      </c>
      <c r="E15700" t="s">
        <v>1269</v>
      </c>
      <c r="F15700" s="4" t="s">
        <v>14725</v>
      </c>
      <c r="G15700" s="5">
        <v>5359</v>
      </c>
      <c r="H15700" s="6">
        <v>0.1811905</v>
      </c>
      <c r="I15700" s="7">
        <v>59.101999999999997</v>
      </c>
      <c r="J15700" s="2">
        <v>66</v>
      </c>
      <c r="K15700">
        <v>1</v>
      </c>
    </row>
    <row r="15701" spans="1:12" x14ac:dyDescent="0.25">
      <c r="A15701">
        <v>1350</v>
      </c>
      <c r="B15701" s="2">
        <v>34.61797</v>
      </c>
      <c r="C15701" s="3">
        <v>118</v>
      </c>
      <c r="D15701" s="4">
        <v>24640</v>
      </c>
      <c r="E15701" t="s">
        <v>125</v>
      </c>
      <c r="F15701" s="4" t="s">
        <v>21</v>
      </c>
      <c r="G15701" s="5">
        <v>90</v>
      </c>
      <c r="H15701" s="6">
        <v>0.18681320000000001</v>
      </c>
      <c r="I15701" s="7">
        <v>58.125</v>
      </c>
    </row>
    <row r="15702" spans="1:12" x14ac:dyDescent="0.25">
      <c r="A15702">
        <v>53214</v>
      </c>
      <c r="B15702" s="2">
        <v>34.612189999999998</v>
      </c>
      <c r="C15702" s="3">
        <v>34396</v>
      </c>
      <c r="D15702" s="4">
        <v>33340</v>
      </c>
      <c r="E15702" t="s">
        <v>10098</v>
      </c>
      <c r="F15702" s="4" t="s">
        <v>10031</v>
      </c>
      <c r="G15702" s="5">
        <v>24027</v>
      </c>
      <c r="H15702" s="6">
        <v>0.21882799999999999</v>
      </c>
      <c r="I15702" s="7">
        <v>52.591000000000001</v>
      </c>
      <c r="J15702" s="2">
        <v>47.333300000000001</v>
      </c>
      <c r="K15702">
        <v>21</v>
      </c>
      <c r="L15702" s="2">
        <v>85.8</v>
      </c>
    </row>
    <row r="15703" spans="1:12" x14ac:dyDescent="0.25">
      <c r="A15703">
        <v>23830</v>
      </c>
      <c r="B15703" s="2">
        <v>34.606209999999997</v>
      </c>
      <c r="C15703" s="3">
        <v>1398</v>
      </c>
      <c r="D15703" s="4">
        <v>40060</v>
      </c>
      <c r="E15703" t="s">
        <v>4885</v>
      </c>
      <c r="F15703" s="4" t="s">
        <v>4335</v>
      </c>
      <c r="G15703" s="5">
        <v>972</v>
      </c>
      <c r="H15703" s="6">
        <v>6.7901199999999995E-2</v>
      </c>
      <c r="I15703" s="7">
        <v>78.671999999999997</v>
      </c>
      <c r="J15703" s="2">
        <v>76</v>
      </c>
      <c r="K15703">
        <v>1</v>
      </c>
    </row>
    <row r="15704" spans="1:12" x14ac:dyDescent="0.25">
      <c r="A15704">
        <v>36303</v>
      </c>
      <c r="B15704" s="2">
        <v>34.60107</v>
      </c>
      <c r="C15704" s="3">
        <v>31000</v>
      </c>
      <c r="D15704" s="4">
        <v>20020</v>
      </c>
      <c r="E15704" t="s">
        <v>7223</v>
      </c>
      <c r="F15704" s="4" t="s">
        <v>7027</v>
      </c>
      <c r="G15704" s="5">
        <v>20538</v>
      </c>
      <c r="H15704" s="6">
        <v>0.2311812</v>
      </c>
      <c r="I15704" s="7">
        <v>50.456000000000003</v>
      </c>
      <c r="J15704" s="2">
        <v>45.090899999999998</v>
      </c>
      <c r="K15704">
        <v>11</v>
      </c>
      <c r="L15704" s="2">
        <v>77.2</v>
      </c>
    </row>
    <row r="15705" spans="1:12" x14ac:dyDescent="0.25">
      <c r="A15705">
        <v>79703</v>
      </c>
      <c r="B15705" s="2">
        <v>34.593029999999999</v>
      </c>
      <c r="C15705" s="3">
        <v>22115</v>
      </c>
      <c r="D15705" s="4">
        <v>33260</v>
      </c>
      <c r="E15705" t="s">
        <v>3039</v>
      </c>
      <c r="F15705" s="4" t="s">
        <v>13752</v>
      </c>
      <c r="G15705" s="5">
        <v>13059</v>
      </c>
      <c r="H15705" s="6">
        <v>0.12550729999999999</v>
      </c>
      <c r="I15705" s="7">
        <v>68.715999999999994</v>
      </c>
      <c r="J15705" s="2">
        <v>46.5</v>
      </c>
      <c r="K15705">
        <v>4</v>
      </c>
    </row>
    <row r="15706" spans="1:12" x14ac:dyDescent="0.25">
      <c r="A15706">
        <v>31547</v>
      </c>
      <c r="B15706" s="2">
        <v>34.589820000000003</v>
      </c>
      <c r="C15706" s="3">
        <v>1172</v>
      </c>
      <c r="D15706" s="4">
        <v>41220</v>
      </c>
      <c r="E15706" t="s">
        <v>6615</v>
      </c>
      <c r="F15706" s="4" t="s">
        <v>6363</v>
      </c>
      <c r="G15706" s="5">
        <v>335</v>
      </c>
      <c r="H15706" s="6">
        <v>0.34226190000000001</v>
      </c>
      <c r="I15706" s="7">
        <v>31.25</v>
      </c>
    </row>
    <row r="15707" spans="1:12" x14ac:dyDescent="0.25">
      <c r="A15707">
        <v>40108</v>
      </c>
      <c r="B15707" s="2">
        <v>34.587850000000003</v>
      </c>
      <c r="C15707" s="3">
        <v>11565</v>
      </c>
      <c r="D15707" s="4">
        <v>21060</v>
      </c>
      <c r="E15707" t="s">
        <v>7905</v>
      </c>
      <c r="F15707" s="4" t="s">
        <v>7883</v>
      </c>
      <c r="G15707" s="5">
        <v>7868</v>
      </c>
      <c r="H15707" s="6">
        <v>0.1647178</v>
      </c>
      <c r="I15707" s="7">
        <v>61.927999999999997</v>
      </c>
      <c r="J15707" s="2">
        <v>58.5</v>
      </c>
      <c r="K15707">
        <v>2</v>
      </c>
    </row>
    <row r="15708" spans="1:12" x14ac:dyDescent="0.25">
      <c r="A15708">
        <v>97534</v>
      </c>
      <c r="B15708" s="2">
        <v>34.585920000000002</v>
      </c>
      <c r="C15708" s="3">
        <v>279</v>
      </c>
      <c r="D15708" s="4">
        <v>24420</v>
      </c>
      <c r="E15708" t="s">
        <v>6706</v>
      </c>
      <c r="F15708" s="4" t="s">
        <v>16170</v>
      </c>
      <c r="G15708" s="5">
        <v>218</v>
      </c>
      <c r="H15708" s="6">
        <v>0.2283105</v>
      </c>
      <c r="I15708" s="7">
        <v>50.929000000000002</v>
      </c>
    </row>
    <row r="15709" spans="1:12" x14ac:dyDescent="0.25">
      <c r="A15709">
        <v>68933</v>
      </c>
      <c r="B15709" s="2">
        <v>34.585700000000003</v>
      </c>
      <c r="C15709" s="3">
        <v>953</v>
      </c>
      <c r="E15709" t="s">
        <v>8365</v>
      </c>
      <c r="F15709" s="4" t="s">
        <v>12738</v>
      </c>
      <c r="G15709" s="5">
        <v>657</v>
      </c>
      <c r="H15709" s="6">
        <v>0.15501519999999999</v>
      </c>
      <c r="I15709" s="7">
        <v>63.594000000000001</v>
      </c>
    </row>
    <row r="15710" spans="1:12" x14ac:dyDescent="0.25">
      <c r="A15710">
        <v>66770</v>
      </c>
      <c r="B15710" s="2">
        <v>34.585329999999999</v>
      </c>
      <c r="C15710" s="3">
        <v>1276</v>
      </c>
      <c r="E15710" t="s">
        <v>1212</v>
      </c>
      <c r="F15710" s="4" t="s">
        <v>12494</v>
      </c>
      <c r="G15710" s="5">
        <v>906</v>
      </c>
      <c r="H15710" s="6">
        <v>0.17660039999999999</v>
      </c>
      <c r="I15710" s="7">
        <v>59.860999999999997</v>
      </c>
    </row>
    <row r="15711" spans="1:12" x14ac:dyDescent="0.25">
      <c r="A15711">
        <v>81092</v>
      </c>
      <c r="B15711" s="2">
        <v>34.584980000000002</v>
      </c>
      <c r="C15711" s="3">
        <v>815</v>
      </c>
      <c r="E15711" t="s">
        <v>14586</v>
      </c>
      <c r="F15711" s="4" t="s">
        <v>14477</v>
      </c>
      <c r="G15711" s="5">
        <v>526</v>
      </c>
      <c r="H15711" s="6">
        <v>0.21102660000000001</v>
      </c>
      <c r="I15711" s="7">
        <v>53.91</v>
      </c>
      <c r="J15711" s="2">
        <v>65</v>
      </c>
      <c r="K15711">
        <v>1</v>
      </c>
    </row>
    <row r="15712" spans="1:12" x14ac:dyDescent="0.25">
      <c r="A15712">
        <v>84501</v>
      </c>
      <c r="B15712" s="2">
        <v>34.582909999999998</v>
      </c>
      <c r="C15712" s="3">
        <v>13468</v>
      </c>
      <c r="D15712" s="4">
        <v>39220</v>
      </c>
      <c r="E15712" t="s">
        <v>14901</v>
      </c>
      <c r="F15712" s="4" t="s">
        <v>14851</v>
      </c>
      <c r="G15712" s="5">
        <v>8152</v>
      </c>
      <c r="H15712" s="6">
        <v>0.15086469999999999</v>
      </c>
      <c r="I15712" s="7">
        <v>64.301000000000002</v>
      </c>
      <c r="J15712" s="2">
        <v>50.666699999999999</v>
      </c>
      <c r="K15712">
        <v>6</v>
      </c>
    </row>
    <row r="15713" spans="1:12" x14ac:dyDescent="0.25">
      <c r="A15713">
        <v>62803</v>
      </c>
      <c r="B15713" s="2">
        <v>34.580800000000004</v>
      </c>
      <c r="C15713" s="3">
        <v>977</v>
      </c>
      <c r="E15713" t="s">
        <v>12008</v>
      </c>
      <c r="F15713" s="4" t="s">
        <v>11490</v>
      </c>
      <c r="G15713" s="5">
        <v>649</v>
      </c>
      <c r="H15713" s="6">
        <v>0.1630769</v>
      </c>
      <c r="I15713" s="7">
        <v>62.188000000000002</v>
      </c>
    </row>
    <row r="15714" spans="1:12" x14ac:dyDescent="0.25">
      <c r="A15714">
        <v>55957</v>
      </c>
      <c r="B15714" s="2">
        <v>34.580539999999999</v>
      </c>
      <c r="C15714" s="3">
        <v>699</v>
      </c>
      <c r="D15714" s="4">
        <v>40340</v>
      </c>
      <c r="E15714" t="s">
        <v>179</v>
      </c>
      <c r="F15714" s="4" t="s">
        <v>10428</v>
      </c>
      <c r="G15714" s="5">
        <v>460</v>
      </c>
      <c r="H15714" s="6">
        <v>0.1149675</v>
      </c>
      <c r="I15714" s="7">
        <v>70.5</v>
      </c>
      <c r="J15714" s="2">
        <v>51</v>
      </c>
      <c r="K15714">
        <v>1</v>
      </c>
    </row>
    <row r="15715" spans="1:12" x14ac:dyDescent="0.25">
      <c r="A15715">
        <v>17550</v>
      </c>
      <c r="B15715" s="2">
        <v>34.580249999999999</v>
      </c>
      <c r="C15715" s="3">
        <v>1023</v>
      </c>
      <c r="D15715" s="4">
        <v>29540</v>
      </c>
      <c r="E15715" t="s">
        <v>3815</v>
      </c>
      <c r="F15715" s="4" t="s">
        <v>3003</v>
      </c>
      <c r="G15715" s="5">
        <v>737</v>
      </c>
      <c r="H15715" s="6">
        <v>5.5555599999999997E-2</v>
      </c>
      <c r="I15715" s="7">
        <v>80.763999999999996</v>
      </c>
      <c r="J15715" s="2">
        <v>52.5</v>
      </c>
      <c r="K15715">
        <v>2</v>
      </c>
    </row>
    <row r="15716" spans="1:12" x14ac:dyDescent="0.25">
      <c r="A15716">
        <v>97429</v>
      </c>
      <c r="B15716" s="2">
        <v>34.579929999999997</v>
      </c>
      <c r="C15716" s="3">
        <v>742</v>
      </c>
      <c r="D15716" s="4">
        <v>40700</v>
      </c>
      <c r="E15716" t="s">
        <v>16249</v>
      </c>
      <c r="F15716" s="4" t="s">
        <v>16170</v>
      </c>
      <c r="G15716" s="5">
        <v>605</v>
      </c>
      <c r="H15716" s="6">
        <v>0.24132229999999999</v>
      </c>
      <c r="I15716" s="7">
        <v>48.661000000000001</v>
      </c>
    </row>
    <row r="15717" spans="1:12" x14ac:dyDescent="0.25">
      <c r="A15717">
        <v>65559</v>
      </c>
      <c r="B15717" s="2">
        <v>34.578299999999999</v>
      </c>
      <c r="C15717" s="3">
        <v>8805</v>
      </c>
      <c r="D15717" s="4">
        <v>40620</v>
      </c>
      <c r="E15717" t="s">
        <v>2021</v>
      </c>
      <c r="F15717" s="4" t="s">
        <v>12102</v>
      </c>
      <c r="G15717" s="5">
        <v>6201</v>
      </c>
      <c r="H15717" s="6">
        <v>0.2173843</v>
      </c>
      <c r="I15717" s="7">
        <v>52.792000000000002</v>
      </c>
      <c r="J15717" s="2">
        <v>58.5</v>
      </c>
      <c r="K15717">
        <v>2</v>
      </c>
    </row>
    <row r="15718" spans="1:12" x14ac:dyDescent="0.25">
      <c r="A15718">
        <v>43050</v>
      </c>
      <c r="B15718" s="2">
        <v>34.572270000000003</v>
      </c>
      <c r="C15718" s="3">
        <v>28424</v>
      </c>
      <c r="D15718" s="4">
        <v>34540</v>
      </c>
      <c r="E15718" t="s">
        <v>807</v>
      </c>
      <c r="F15718" s="4" t="s">
        <v>8295</v>
      </c>
      <c r="G15718" s="5">
        <v>18993</v>
      </c>
      <c r="H15718" s="6">
        <v>0.2151206</v>
      </c>
      <c r="I15718" s="7">
        <v>53.182000000000002</v>
      </c>
      <c r="J15718" s="2">
        <v>41</v>
      </c>
      <c r="K15718">
        <v>11</v>
      </c>
      <c r="L15718" s="2">
        <v>56.5</v>
      </c>
    </row>
    <row r="15719" spans="1:12" x14ac:dyDescent="0.25">
      <c r="A15719">
        <v>22952</v>
      </c>
      <c r="B15719" s="2">
        <v>34.567300000000003</v>
      </c>
      <c r="C15719" s="3">
        <v>2467</v>
      </c>
      <c r="D15719" s="4">
        <v>44420</v>
      </c>
      <c r="E15719" t="s">
        <v>1386</v>
      </c>
      <c r="F15719" s="4" t="s">
        <v>4335</v>
      </c>
      <c r="G15719" s="5">
        <v>1797</v>
      </c>
      <c r="H15719" s="6">
        <v>0.2291435</v>
      </c>
      <c r="I15719" s="7">
        <v>50.758000000000003</v>
      </c>
    </row>
    <row r="15720" spans="1:12" x14ac:dyDescent="0.25">
      <c r="A15720">
        <v>20745</v>
      </c>
      <c r="B15720" s="2">
        <v>34.561990000000002</v>
      </c>
      <c r="C15720" s="3">
        <v>30260</v>
      </c>
      <c r="D15720" s="4">
        <v>47900</v>
      </c>
      <c r="E15720" t="s">
        <v>4418</v>
      </c>
      <c r="F15720" s="4" t="s">
        <v>4361</v>
      </c>
      <c r="G15720" s="5">
        <v>20350</v>
      </c>
      <c r="H15720" s="6">
        <v>0.1642671</v>
      </c>
      <c r="I15720" s="7">
        <v>61.968000000000004</v>
      </c>
      <c r="J15720" s="2">
        <v>40.285699999999999</v>
      </c>
      <c r="K15720">
        <v>14</v>
      </c>
      <c r="L15720" s="2">
        <v>53</v>
      </c>
    </row>
    <row r="15721" spans="1:12" x14ac:dyDescent="0.25">
      <c r="A15721">
        <v>78945</v>
      </c>
      <c r="B15721" s="2">
        <v>34.555370000000003</v>
      </c>
      <c r="C15721" s="3">
        <v>10465</v>
      </c>
      <c r="E15721" t="s">
        <v>6004</v>
      </c>
      <c r="F15721" s="4" t="s">
        <v>13752</v>
      </c>
      <c r="G15721" s="5">
        <v>7326</v>
      </c>
      <c r="H15721" s="6">
        <v>0.15670220000000001</v>
      </c>
      <c r="I15721" s="7">
        <v>63.271000000000001</v>
      </c>
      <c r="J15721" s="2">
        <v>56</v>
      </c>
      <c r="K15721">
        <v>1</v>
      </c>
    </row>
    <row r="15722" spans="1:12" x14ac:dyDescent="0.25">
      <c r="A15722">
        <v>52079</v>
      </c>
      <c r="B15722" s="2">
        <v>34.55348</v>
      </c>
      <c r="C15722" s="3">
        <v>853</v>
      </c>
      <c r="E15722" t="s">
        <v>9918</v>
      </c>
      <c r="F15722" s="4" t="s">
        <v>9593</v>
      </c>
      <c r="G15722" s="5">
        <v>569</v>
      </c>
      <c r="H15722" s="6">
        <v>9.6660800000000005E-2</v>
      </c>
      <c r="I15722" s="7">
        <v>73.646000000000001</v>
      </c>
    </row>
    <row r="15723" spans="1:12" x14ac:dyDescent="0.25">
      <c r="A15723">
        <v>67756</v>
      </c>
      <c r="B15723" s="2">
        <v>34.552990000000001</v>
      </c>
      <c r="C15723" s="3">
        <v>1963</v>
      </c>
      <c r="E15723" t="s">
        <v>964</v>
      </c>
      <c r="F15723" s="4" t="s">
        <v>12494</v>
      </c>
      <c r="G15723" s="5">
        <v>1476</v>
      </c>
      <c r="H15723" s="6">
        <v>0.19160460000000001</v>
      </c>
      <c r="I15723" s="7">
        <v>57.237000000000002</v>
      </c>
      <c r="J15723" s="2">
        <v>53</v>
      </c>
      <c r="K15723">
        <v>2</v>
      </c>
    </row>
    <row r="15724" spans="1:12" x14ac:dyDescent="0.25">
      <c r="A15724">
        <v>31569</v>
      </c>
      <c r="B15724" s="2">
        <v>34.551729999999999</v>
      </c>
      <c r="C15724" s="3">
        <v>5596</v>
      </c>
      <c r="D15724" s="4">
        <v>41220</v>
      </c>
      <c r="E15724" t="s">
        <v>1669</v>
      </c>
      <c r="F15724" s="4" t="s">
        <v>6363</v>
      </c>
      <c r="G15724" s="5">
        <v>3747</v>
      </c>
      <c r="H15724" s="6">
        <v>0.1977054</v>
      </c>
      <c r="I15724" s="7">
        <v>56.180999999999997</v>
      </c>
    </row>
    <row r="15725" spans="1:12" x14ac:dyDescent="0.25">
      <c r="A15725">
        <v>55354</v>
      </c>
      <c r="B15725" s="2">
        <v>34.550429999999999</v>
      </c>
      <c r="C15725" s="3">
        <v>2595</v>
      </c>
      <c r="D15725" s="4">
        <v>26780</v>
      </c>
      <c r="E15725" t="s">
        <v>10485</v>
      </c>
      <c r="F15725" s="4" t="s">
        <v>10428</v>
      </c>
      <c r="G15725" s="5">
        <v>1718</v>
      </c>
      <c r="H15725" s="6">
        <v>0.133217</v>
      </c>
      <c r="I15725" s="7">
        <v>67.320999999999998</v>
      </c>
      <c r="J15725" s="2">
        <v>52</v>
      </c>
      <c r="K15725">
        <v>1</v>
      </c>
    </row>
    <row r="15726" spans="1:12" x14ac:dyDescent="0.25">
      <c r="A15726">
        <v>50632</v>
      </c>
      <c r="B15726" s="2">
        <v>34.549840000000003</v>
      </c>
      <c r="C15726" s="3">
        <v>1075</v>
      </c>
      <c r="E15726" t="s">
        <v>9775</v>
      </c>
      <c r="F15726" s="4" t="s">
        <v>9593</v>
      </c>
      <c r="G15726" s="5">
        <v>721</v>
      </c>
      <c r="H15726" s="6">
        <v>0.16504849999999999</v>
      </c>
      <c r="I15726" s="7">
        <v>61.817999999999998</v>
      </c>
    </row>
    <row r="15727" spans="1:12" x14ac:dyDescent="0.25">
      <c r="A15727">
        <v>20737</v>
      </c>
      <c r="B15727" s="2">
        <v>34.546669999999999</v>
      </c>
      <c r="C15727" s="3">
        <v>21247</v>
      </c>
      <c r="D15727" s="4">
        <v>47900</v>
      </c>
      <c r="E15727" t="s">
        <v>1438</v>
      </c>
      <c r="F15727" s="4" t="s">
        <v>4361</v>
      </c>
      <c r="G15727" s="5">
        <v>12545</v>
      </c>
      <c r="H15727" s="6">
        <v>0.1751953</v>
      </c>
      <c r="I15727" s="7">
        <v>60.063000000000002</v>
      </c>
      <c r="J15727" s="2">
        <v>38.642899999999997</v>
      </c>
      <c r="K15727">
        <v>14</v>
      </c>
      <c r="L15727" s="2">
        <v>43.1</v>
      </c>
    </row>
    <row r="15728" spans="1:12" x14ac:dyDescent="0.25">
      <c r="A15728">
        <v>13083</v>
      </c>
      <c r="B15728" s="2">
        <v>34.543379999999999</v>
      </c>
      <c r="C15728" s="3">
        <v>1703</v>
      </c>
      <c r="D15728" s="4">
        <v>45060</v>
      </c>
      <c r="E15728" t="s">
        <v>2501</v>
      </c>
      <c r="F15728" s="4" t="s">
        <v>1280</v>
      </c>
      <c r="G15728" s="5">
        <v>1164</v>
      </c>
      <c r="H15728" s="6">
        <v>0.1871245</v>
      </c>
      <c r="I15728" s="7">
        <v>58</v>
      </c>
      <c r="J15728" s="2">
        <v>53</v>
      </c>
      <c r="K15728">
        <v>1</v>
      </c>
    </row>
    <row r="15729" spans="1:12" x14ac:dyDescent="0.25">
      <c r="A15729">
        <v>37356</v>
      </c>
      <c r="B15729" s="2">
        <v>34.542670000000001</v>
      </c>
      <c r="C15729" s="3">
        <v>2482</v>
      </c>
      <c r="D15729" s="4">
        <v>16860</v>
      </c>
      <c r="E15729" t="s">
        <v>7431</v>
      </c>
      <c r="F15729" s="4" t="s">
        <v>7348</v>
      </c>
      <c r="G15729" s="5">
        <v>1819</v>
      </c>
      <c r="H15729" s="6">
        <v>0.2281473</v>
      </c>
      <c r="I15729" s="7">
        <v>50.908999999999999</v>
      </c>
      <c r="J15729" s="2">
        <v>43</v>
      </c>
      <c r="K15729">
        <v>1</v>
      </c>
    </row>
    <row r="15730" spans="1:12" x14ac:dyDescent="0.25">
      <c r="A15730">
        <v>12922</v>
      </c>
      <c r="B15730" s="2">
        <v>34.54222</v>
      </c>
      <c r="C15730" s="3">
        <v>35</v>
      </c>
      <c r="D15730" s="4">
        <v>36300</v>
      </c>
      <c r="E15730" t="s">
        <v>2419</v>
      </c>
      <c r="F15730" s="4" t="s">
        <v>1280</v>
      </c>
      <c r="G15730" s="5">
        <v>32</v>
      </c>
      <c r="H15730" s="6">
        <v>0.15625</v>
      </c>
      <c r="I15730" s="7">
        <v>63.332999999999998</v>
      </c>
    </row>
    <row r="15731" spans="1:12" x14ac:dyDescent="0.25">
      <c r="A15731">
        <v>74857</v>
      </c>
      <c r="B15731" s="2">
        <v>34.540860000000002</v>
      </c>
      <c r="C15731" s="3">
        <v>7929</v>
      </c>
      <c r="D15731" s="4">
        <v>36420</v>
      </c>
      <c r="E15731" t="s">
        <v>13722</v>
      </c>
      <c r="F15731" s="4" t="s">
        <v>13462</v>
      </c>
      <c r="G15731" s="5">
        <v>5684</v>
      </c>
      <c r="H15731" s="6">
        <v>0.14793319999999999</v>
      </c>
      <c r="I15731" s="7">
        <v>64.760999999999996</v>
      </c>
      <c r="J15731" s="2">
        <v>68</v>
      </c>
      <c r="K15731">
        <v>1</v>
      </c>
    </row>
    <row r="15732" spans="1:12" x14ac:dyDescent="0.25">
      <c r="A15732">
        <v>93727</v>
      </c>
      <c r="B15732" s="2">
        <v>34.529209999999999</v>
      </c>
      <c r="C15732" s="3">
        <v>73670</v>
      </c>
      <c r="D15732" s="4">
        <v>23420</v>
      </c>
      <c r="E15732" t="s">
        <v>8453</v>
      </c>
      <c r="F15732" s="4" t="s">
        <v>15368</v>
      </c>
      <c r="G15732" s="5">
        <v>42960</v>
      </c>
      <c r="H15732" s="6">
        <v>0.20788619999999999</v>
      </c>
      <c r="I15732" s="7">
        <v>54.398000000000003</v>
      </c>
      <c r="J15732" s="2">
        <v>38.642899999999997</v>
      </c>
      <c r="K15732">
        <v>14</v>
      </c>
      <c r="L15732" s="2">
        <v>43.1</v>
      </c>
    </row>
    <row r="15733" spans="1:12" x14ac:dyDescent="0.25">
      <c r="A15733">
        <v>70721</v>
      </c>
      <c r="B15733" s="2">
        <v>34.518830000000001</v>
      </c>
      <c r="C15733" s="3">
        <v>856</v>
      </c>
      <c r="D15733" s="4">
        <v>12940</v>
      </c>
      <c r="E15733" t="s">
        <v>13055</v>
      </c>
      <c r="F15733" s="4" t="s">
        <v>12927</v>
      </c>
      <c r="G15733" s="5">
        <v>460</v>
      </c>
      <c r="H15733" s="6">
        <v>0.22608700000000001</v>
      </c>
      <c r="I15733" s="7">
        <v>51.25</v>
      </c>
    </row>
    <row r="15734" spans="1:12" x14ac:dyDescent="0.25">
      <c r="A15734">
        <v>57066</v>
      </c>
      <c r="B15734" s="2">
        <v>34.518430000000002</v>
      </c>
      <c r="C15734" s="3">
        <v>1628</v>
      </c>
      <c r="E15734" t="s">
        <v>10901</v>
      </c>
      <c r="F15734" s="4" t="s">
        <v>10877</v>
      </c>
      <c r="G15734" s="5">
        <v>1167</v>
      </c>
      <c r="H15734" s="6">
        <v>0.19108829999999999</v>
      </c>
      <c r="I15734" s="7">
        <v>57.292000000000002</v>
      </c>
    </row>
    <row r="15735" spans="1:12" x14ac:dyDescent="0.25">
      <c r="A15735">
        <v>27283</v>
      </c>
      <c r="B15735" s="2">
        <v>34.517650000000003</v>
      </c>
      <c r="C15735" s="3">
        <v>2871</v>
      </c>
      <c r="D15735" s="4">
        <v>24660</v>
      </c>
      <c r="E15735" t="s">
        <v>3613</v>
      </c>
      <c r="F15735" s="4" t="s">
        <v>5642</v>
      </c>
      <c r="G15735" s="5">
        <v>2105</v>
      </c>
      <c r="H15735" s="6">
        <v>0.1957245</v>
      </c>
      <c r="I15735" s="7">
        <v>56.49</v>
      </c>
    </row>
    <row r="15736" spans="1:12" x14ac:dyDescent="0.25">
      <c r="A15736">
        <v>46342</v>
      </c>
      <c r="B15736" s="2">
        <v>34.511949999999999</v>
      </c>
      <c r="C15736" s="3">
        <v>31378</v>
      </c>
      <c r="D15736" s="4">
        <v>16980</v>
      </c>
      <c r="E15736" t="s">
        <v>2721</v>
      </c>
      <c r="F15736" s="4" t="s">
        <v>8800</v>
      </c>
      <c r="G15736" s="5">
        <v>21704</v>
      </c>
      <c r="H15736" s="6">
        <v>0.15075559999999999</v>
      </c>
      <c r="I15736" s="7">
        <v>64.248000000000005</v>
      </c>
      <c r="J15736" s="2">
        <v>50.846200000000003</v>
      </c>
      <c r="K15736">
        <v>13</v>
      </c>
      <c r="L15736" s="2">
        <v>94.7</v>
      </c>
    </row>
    <row r="15737" spans="1:12" x14ac:dyDescent="0.25">
      <c r="A15737">
        <v>92804</v>
      </c>
      <c r="B15737" s="2">
        <v>34.493679999999998</v>
      </c>
      <c r="C15737" s="3">
        <v>85969</v>
      </c>
      <c r="D15737" s="4">
        <v>31080</v>
      </c>
      <c r="E15737" t="s">
        <v>15600</v>
      </c>
      <c r="F15737" s="4" t="s">
        <v>15368</v>
      </c>
      <c r="G15737" s="5">
        <v>54631</v>
      </c>
      <c r="H15737" s="6">
        <v>0.20711299999999999</v>
      </c>
      <c r="I15737" s="7">
        <v>54.508000000000003</v>
      </c>
      <c r="J15737" s="2">
        <v>47</v>
      </c>
      <c r="K15737">
        <v>16</v>
      </c>
      <c r="L15737" s="2">
        <v>84.5</v>
      </c>
    </row>
    <row r="15738" spans="1:12" x14ac:dyDescent="0.25">
      <c r="A15738">
        <v>37912</v>
      </c>
      <c r="B15738" s="2">
        <v>34.477209999999999</v>
      </c>
      <c r="C15738" s="3">
        <v>19344</v>
      </c>
      <c r="D15738" s="4">
        <v>28940</v>
      </c>
      <c r="E15738" t="s">
        <v>3655</v>
      </c>
      <c r="F15738" s="4" t="s">
        <v>7348</v>
      </c>
      <c r="G15738" s="5">
        <v>14225</v>
      </c>
      <c r="H15738" s="6">
        <v>0.2465907</v>
      </c>
      <c r="I15738" s="7">
        <v>47.680999999999997</v>
      </c>
      <c r="J15738" s="2">
        <v>42</v>
      </c>
      <c r="K15738">
        <v>3</v>
      </c>
    </row>
    <row r="15739" spans="1:12" x14ac:dyDescent="0.25">
      <c r="A15739">
        <v>97005</v>
      </c>
      <c r="B15739" s="2">
        <v>34.469810000000003</v>
      </c>
      <c r="C15739" s="3">
        <v>25523</v>
      </c>
      <c r="D15739" s="4">
        <v>38900</v>
      </c>
      <c r="E15739" t="s">
        <v>7103</v>
      </c>
      <c r="F15739" s="4" t="s">
        <v>16170</v>
      </c>
      <c r="G15739" s="5">
        <v>16649</v>
      </c>
      <c r="H15739" s="6">
        <v>0.26888889999999999</v>
      </c>
      <c r="I15739" s="7">
        <v>43.826999999999998</v>
      </c>
      <c r="J15739" s="2">
        <v>43</v>
      </c>
      <c r="K15739">
        <v>35</v>
      </c>
      <c r="L15739" s="2">
        <v>67.099999999999994</v>
      </c>
    </row>
    <row r="15740" spans="1:12" x14ac:dyDescent="0.25">
      <c r="A15740">
        <v>97342</v>
      </c>
      <c r="B15740" s="2">
        <v>34.465780000000002</v>
      </c>
      <c r="C15740" s="3">
        <v>254</v>
      </c>
      <c r="D15740" s="4">
        <v>41420</v>
      </c>
      <c r="E15740" t="s">
        <v>996</v>
      </c>
      <c r="F15740" s="4" t="s">
        <v>16170</v>
      </c>
      <c r="G15740" s="5">
        <v>202</v>
      </c>
      <c r="H15740" s="6">
        <v>0.3069307</v>
      </c>
      <c r="I15740" s="7">
        <v>37.25</v>
      </c>
      <c r="J15740" s="2">
        <v>60</v>
      </c>
      <c r="K15740">
        <v>1</v>
      </c>
    </row>
    <row r="15741" spans="1:12" x14ac:dyDescent="0.25">
      <c r="A15741">
        <v>76802</v>
      </c>
      <c r="B15741" s="2">
        <v>34.464860000000002</v>
      </c>
      <c r="C15741" s="3">
        <v>5665</v>
      </c>
      <c r="D15741" s="4">
        <v>15220</v>
      </c>
      <c r="E15741" t="s">
        <v>9732</v>
      </c>
      <c r="F15741" s="4" t="s">
        <v>13752</v>
      </c>
      <c r="G15741" s="5">
        <v>3680</v>
      </c>
      <c r="H15741" s="6">
        <v>0.1679348</v>
      </c>
      <c r="I15741" s="7">
        <v>61.268999999999998</v>
      </c>
    </row>
    <row r="15742" spans="1:12" x14ac:dyDescent="0.25">
      <c r="A15742">
        <v>56354</v>
      </c>
      <c r="B15742" s="2">
        <v>34.463749999999997</v>
      </c>
      <c r="C15742" s="3">
        <v>1330</v>
      </c>
      <c r="D15742" s="4">
        <v>10820</v>
      </c>
      <c r="E15742" t="s">
        <v>10723</v>
      </c>
      <c r="F15742" s="4" t="s">
        <v>10428</v>
      </c>
      <c r="G15742" s="5">
        <v>957</v>
      </c>
      <c r="H15742" s="6">
        <v>0.17345869999999999</v>
      </c>
      <c r="I15742" s="7">
        <v>60.313000000000002</v>
      </c>
    </row>
    <row r="15743" spans="1:12" x14ac:dyDescent="0.25">
      <c r="A15743">
        <v>54554</v>
      </c>
      <c r="B15743" s="2">
        <v>34.463279999999997</v>
      </c>
      <c r="C15743" s="3">
        <v>1205</v>
      </c>
      <c r="E15743" t="s">
        <v>2876</v>
      </c>
      <c r="F15743" s="4" t="s">
        <v>10031</v>
      </c>
      <c r="G15743" s="5">
        <v>977</v>
      </c>
      <c r="H15743" s="6">
        <v>0.2331288</v>
      </c>
      <c r="I15743" s="7">
        <v>50</v>
      </c>
      <c r="J15743" s="2">
        <v>48</v>
      </c>
      <c r="K15743">
        <v>2</v>
      </c>
    </row>
    <row r="15744" spans="1:12" x14ac:dyDescent="0.25">
      <c r="A15744">
        <v>53821</v>
      </c>
      <c r="B15744" s="2">
        <v>34.461649999999999</v>
      </c>
      <c r="C15744" s="3">
        <v>8350</v>
      </c>
      <c r="E15744" t="s">
        <v>10136</v>
      </c>
      <c r="F15744" s="4" t="s">
        <v>10031</v>
      </c>
      <c r="G15744" s="5">
        <v>5827</v>
      </c>
      <c r="H15744" s="6">
        <v>0.1661232</v>
      </c>
      <c r="I15744" s="7">
        <v>61.576000000000001</v>
      </c>
      <c r="J15744" s="2">
        <v>49.4</v>
      </c>
      <c r="K15744">
        <v>5</v>
      </c>
    </row>
    <row r="15745" spans="1:12" x14ac:dyDescent="0.25">
      <c r="A15745">
        <v>68777</v>
      </c>
      <c r="B15745" s="2">
        <v>34.460129999999999</v>
      </c>
      <c r="C15745" s="3">
        <v>685</v>
      </c>
      <c r="E15745" t="s">
        <v>193</v>
      </c>
      <c r="F15745" s="4" t="s">
        <v>12738</v>
      </c>
      <c r="G15745" s="5">
        <v>507</v>
      </c>
      <c r="H15745" s="6">
        <v>0.23668639999999999</v>
      </c>
      <c r="I15745" s="7">
        <v>49.375</v>
      </c>
    </row>
    <row r="15746" spans="1:12" x14ac:dyDescent="0.25">
      <c r="A15746">
        <v>61342</v>
      </c>
      <c r="B15746" s="2">
        <v>34.458530000000003</v>
      </c>
      <c r="C15746" s="3">
        <v>9119</v>
      </c>
      <c r="D15746" s="4">
        <v>36860</v>
      </c>
      <c r="E15746" t="s">
        <v>5018</v>
      </c>
      <c r="F15746" s="4" t="s">
        <v>11490</v>
      </c>
      <c r="G15746" s="5">
        <v>6169</v>
      </c>
      <c r="H15746" s="6">
        <v>0.15334739999999999</v>
      </c>
      <c r="I15746" s="7">
        <v>63.776000000000003</v>
      </c>
      <c r="J15746" s="2">
        <v>55.25</v>
      </c>
      <c r="K15746">
        <v>4</v>
      </c>
    </row>
    <row r="15747" spans="1:12" x14ac:dyDescent="0.25">
      <c r="A15747">
        <v>15014</v>
      </c>
      <c r="B15747" s="2">
        <v>34.456519999999998</v>
      </c>
      <c r="C15747" s="3">
        <v>3203</v>
      </c>
      <c r="D15747" s="4">
        <v>38300</v>
      </c>
      <c r="E15747" t="s">
        <v>3011</v>
      </c>
      <c r="F15747" s="4" t="s">
        <v>3003</v>
      </c>
      <c r="G15747" s="5">
        <v>2253</v>
      </c>
      <c r="H15747" s="6">
        <v>0.20062140000000001</v>
      </c>
      <c r="I15747" s="7">
        <v>55.606000000000002</v>
      </c>
      <c r="J15747" s="2">
        <v>55.666699999999999</v>
      </c>
      <c r="K15747">
        <v>3</v>
      </c>
    </row>
    <row r="15748" spans="1:12" x14ac:dyDescent="0.25">
      <c r="A15748">
        <v>93436</v>
      </c>
      <c r="B15748" s="2">
        <v>34.447659999999999</v>
      </c>
      <c r="C15748" s="3">
        <v>55175</v>
      </c>
      <c r="D15748" s="4">
        <v>42200</v>
      </c>
      <c r="E15748" t="s">
        <v>15667</v>
      </c>
      <c r="F15748" s="4" t="s">
        <v>15368</v>
      </c>
      <c r="G15748" s="5">
        <v>34761</v>
      </c>
      <c r="H15748" s="6">
        <v>0.17643339999999999</v>
      </c>
      <c r="I15748" s="7">
        <v>59.783000000000001</v>
      </c>
      <c r="J15748" s="2">
        <v>50.625</v>
      </c>
      <c r="K15748">
        <v>24</v>
      </c>
      <c r="L15748" s="2">
        <v>94.2</v>
      </c>
    </row>
    <row r="15749" spans="1:12" x14ac:dyDescent="0.25">
      <c r="A15749">
        <v>52076</v>
      </c>
      <c r="B15749" s="2">
        <v>34.438940000000002</v>
      </c>
      <c r="C15749" s="3">
        <v>2461</v>
      </c>
      <c r="E15749" t="s">
        <v>9917</v>
      </c>
      <c r="F15749" s="4" t="s">
        <v>9593</v>
      </c>
      <c r="G15749" s="5">
        <v>1702</v>
      </c>
      <c r="H15749" s="6">
        <v>0.17743829999999999</v>
      </c>
      <c r="I15749" s="7">
        <v>59.609000000000002</v>
      </c>
      <c r="J15749" s="2">
        <v>34</v>
      </c>
      <c r="K15749">
        <v>1</v>
      </c>
    </row>
    <row r="15750" spans="1:12" x14ac:dyDescent="0.25">
      <c r="A15750">
        <v>68869</v>
      </c>
      <c r="B15750" s="2">
        <v>34.438189999999999</v>
      </c>
      <c r="C15750" s="3">
        <v>2098</v>
      </c>
      <c r="D15750" s="4">
        <v>28260</v>
      </c>
      <c r="E15750" t="s">
        <v>7948</v>
      </c>
      <c r="F15750" s="4" t="s">
        <v>12738</v>
      </c>
      <c r="G15750" s="5">
        <v>1417</v>
      </c>
      <c r="H15750" s="6">
        <v>0.19816639999999999</v>
      </c>
      <c r="I15750" s="7">
        <v>56.023000000000003</v>
      </c>
    </row>
    <row r="15751" spans="1:12" x14ac:dyDescent="0.25">
      <c r="A15751">
        <v>86327</v>
      </c>
      <c r="B15751" s="2">
        <v>34.436</v>
      </c>
      <c r="C15751" s="3">
        <v>9569</v>
      </c>
      <c r="D15751" s="4">
        <v>39140</v>
      </c>
      <c r="E15751" t="s">
        <v>11818</v>
      </c>
      <c r="F15751" s="4" t="s">
        <v>14962</v>
      </c>
      <c r="G15751" s="5">
        <v>7734</v>
      </c>
      <c r="H15751" s="6">
        <v>0.18593219999999999</v>
      </c>
      <c r="I15751" s="7">
        <v>58.136000000000003</v>
      </c>
      <c r="J15751" s="2">
        <v>35.5</v>
      </c>
      <c r="K15751">
        <v>2</v>
      </c>
    </row>
    <row r="15752" spans="1:12" x14ac:dyDescent="0.25">
      <c r="A15752">
        <v>63459</v>
      </c>
      <c r="B15752" s="2">
        <v>34.433459999999997</v>
      </c>
      <c r="C15752" s="3">
        <v>4446</v>
      </c>
      <c r="D15752" s="4">
        <v>25300</v>
      </c>
      <c r="E15752" t="s">
        <v>567</v>
      </c>
      <c r="F15752" s="4" t="s">
        <v>12102</v>
      </c>
      <c r="G15752" s="5">
        <v>2884</v>
      </c>
      <c r="H15752" s="6">
        <v>0.1875867</v>
      </c>
      <c r="I15752" s="7">
        <v>57.847000000000001</v>
      </c>
    </row>
    <row r="15753" spans="1:12" x14ac:dyDescent="0.25">
      <c r="A15753">
        <v>75040</v>
      </c>
      <c r="B15753" s="2">
        <v>34.423810000000003</v>
      </c>
      <c r="C15753" s="3">
        <v>60638</v>
      </c>
      <c r="D15753" s="4">
        <v>19100</v>
      </c>
      <c r="E15753" t="s">
        <v>1001</v>
      </c>
      <c r="F15753" s="4" t="s">
        <v>13752</v>
      </c>
      <c r="G15753" s="5">
        <v>37449</v>
      </c>
      <c r="H15753" s="6">
        <v>0.18566579999999999</v>
      </c>
      <c r="I15753" s="7">
        <v>58.177</v>
      </c>
      <c r="J15753" s="2">
        <v>46.235300000000002</v>
      </c>
      <c r="K15753">
        <v>17</v>
      </c>
      <c r="L15753" s="2">
        <v>81.900000000000006</v>
      </c>
    </row>
    <row r="15754" spans="1:12" x14ac:dyDescent="0.25">
      <c r="A15754">
        <v>74722</v>
      </c>
      <c r="B15754" s="2">
        <v>34.414810000000003</v>
      </c>
      <c r="C15754" s="3">
        <v>280</v>
      </c>
      <c r="E15754" t="s">
        <v>13693</v>
      </c>
      <c r="F15754" s="4" t="s">
        <v>13462</v>
      </c>
      <c r="G15754" s="5">
        <v>159</v>
      </c>
      <c r="H15754" s="6">
        <v>0.14374999999999999</v>
      </c>
      <c r="I15754" s="7">
        <v>65.417000000000002</v>
      </c>
    </row>
    <row r="15755" spans="1:12" x14ac:dyDescent="0.25">
      <c r="A15755">
        <v>24574</v>
      </c>
      <c r="B15755" s="2">
        <v>34.414059999999999</v>
      </c>
      <c r="C15755" s="3">
        <v>4270</v>
      </c>
      <c r="D15755" s="4">
        <v>31340</v>
      </c>
      <c r="E15755" t="s">
        <v>639</v>
      </c>
      <c r="F15755" s="4" t="s">
        <v>4335</v>
      </c>
      <c r="G15755" s="5">
        <v>2980</v>
      </c>
      <c r="H15755" s="6">
        <v>0.17611540000000001</v>
      </c>
      <c r="I15755" s="7">
        <v>59.811</v>
      </c>
    </row>
    <row r="15756" spans="1:12" x14ac:dyDescent="0.25">
      <c r="A15756">
        <v>83122</v>
      </c>
      <c r="B15756" s="2">
        <v>34.413249999999998</v>
      </c>
      <c r="C15756" s="3">
        <v>570</v>
      </c>
      <c r="E15756" t="s">
        <v>5866</v>
      </c>
      <c r="F15756" s="4" t="s">
        <v>14657</v>
      </c>
      <c r="G15756" s="5">
        <v>412</v>
      </c>
      <c r="H15756" s="6">
        <v>0.1480583</v>
      </c>
      <c r="I15756" s="7">
        <v>64.659000000000006</v>
      </c>
    </row>
    <row r="15757" spans="1:12" x14ac:dyDescent="0.25">
      <c r="A15757">
        <v>66512</v>
      </c>
      <c r="B15757" s="2">
        <v>34.412610000000001</v>
      </c>
      <c r="C15757" s="3">
        <v>3201</v>
      </c>
      <c r="D15757" s="4">
        <v>45820</v>
      </c>
      <c r="E15757" t="s">
        <v>638</v>
      </c>
      <c r="F15757" s="4" t="s">
        <v>12494</v>
      </c>
      <c r="G15757" s="5">
        <v>2262</v>
      </c>
      <c r="H15757" s="6">
        <v>0.1131742</v>
      </c>
      <c r="I15757" s="7">
        <v>70.683999999999997</v>
      </c>
      <c r="J15757" s="2">
        <v>63.666699999999999</v>
      </c>
      <c r="K15757">
        <v>3</v>
      </c>
    </row>
    <row r="15758" spans="1:12" x14ac:dyDescent="0.25">
      <c r="A15758">
        <v>46510</v>
      </c>
      <c r="B15758" s="2">
        <v>34.41151</v>
      </c>
      <c r="C15758" s="3">
        <v>3437</v>
      </c>
      <c r="D15758" s="4">
        <v>47700</v>
      </c>
      <c r="E15758" t="s">
        <v>8869</v>
      </c>
      <c r="F15758" s="4" t="s">
        <v>8800</v>
      </c>
      <c r="G15758" s="5">
        <v>2318</v>
      </c>
      <c r="H15758" s="6">
        <v>0.12855910000000001</v>
      </c>
      <c r="I15758" s="7">
        <v>68.024000000000001</v>
      </c>
    </row>
    <row r="15759" spans="1:12" x14ac:dyDescent="0.25">
      <c r="A15759">
        <v>35541</v>
      </c>
      <c r="B15759" s="2">
        <v>34.410380000000004</v>
      </c>
      <c r="C15759" s="3">
        <v>3220</v>
      </c>
      <c r="E15759" t="s">
        <v>7101</v>
      </c>
      <c r="F15759" s="4" t="s">
        <v>7027</v>
      </c>
      <c r="G15759" s="5">
        <v>2415</v>
      </c>
      <c r="H15759" s="6">
        <v>0.2015729</v>
      </c>
      <c r="I15759" s="7">
        <v>55.4</v>
      </c>
    </row>
    <row r="15760" spans="1:12" x14ac:dyDescent="0.25">
      <c r="A15760">
        <v>15666</v>
      </c>
      <c r="B15760" s="2">
        <v>34.406750000000002</v>
      </c>
      <c r="C15760" s="3">
        <v>16454</v>
      </c>
      <c r="D15760" s="4">
        <v>38300</v>
      </c>
      <c r="E15760" t="s">
        <v>3243</v>
      </c>
      <c r="F15760" s="4" t="s">
        <v>3003</v>
      </c>
      <c r="G15760" s="5">
        <v>12741</v>
      </c>
      <c r="H15760" s="6">
        <v>0.17587510000000001</v>
      </c>
      <c r="I15760" s="7">
        <v>59.838999999999999</v>
      </c>
      <c r="J15760" s="2">
        <v>53.5</v>
      </c>
      <c r="K15760">
        <v>4</v>
      </c>
    </row>
    <row r="15761" spans="1:12" x14ac:dyDescent="0.25">
      <c r="A15761">
        <v>59034</v>
      </c>
      <c r="B15761" s="2">
        <v>34.402880000000003</v>
      </c>
      <c r="C15761" s="3">
        <v>5596</v>
      </c>
      <c r="E15761" t="s">
        <v>8179</v>
      </c>
      <c r="F15761" s="4" t="s">
        <v>11278</v>
      </c>
      <c r="G15761" s="5">
        <v>3418</v>
      </c>
      <c r="H15761" s="6">
        <v>0.1746125</v>
      </c>
      <c r="I15761" s="7">
        <v>60.054000000000002</v>
      </c>
      <c r="J15761" s="2">
        <v>58</v>
      </c>
      <c r="K15761">
        <v>1</v>
      </c>
    </row>
    <row r="15762" spans="1:12" x14ac:dyDescent="0.25">
      <c r="A15762">
        <v>52132</v>
      </c>
      <c r="B15762" s="2">
        <v>34.401739999999997</v>
      </c>
      <c r="C15762" s="3">
        <v>1888</v>
      </c>
      <c r="E15762" t="s">
        <v>9920</v>
      </c>
      <c r="F15762" s="4" t="s">
        <v>9593</v>
      </c>
      <c r="G15762" s="5">
        <v>1368</v>
      </c>
      <c r="H15762" s="6">
        <v>0.1694668</v>
      </c>
      <c r="I15762" s="7">
        <v>60.938000000000002</v>
      </c>
    </row>
    <row r="15763" spans="1:12" x14ac:dyDescent="0.25">
      <c r="A15763">
        <v>46528</v>
      </c>
      <c r="B15763" s="2">
        <v>34.397840000000002</v>
      </c>
      <c r="C15763" s="3">
        <v>25115</v>
      </c>
      <c r="D15763" s="4">
        <v>21140</v>
      </c>
      <c r="E15763" t="s">
        <v>37</v>
      </c>
      <c r="F15763" s="4" t="s">
        <v>8800</v>
      </c>
      <c r="G15763" s="5">
        <v>14904</v>
      </c>
      <c r="H15763" s="6">
        <v>0.1904187</v>
      </c>
      <c r="I15763" s="7">
        <v>57.313000000000002</v>
      </c>
      <c r="J15763" s="2">
        <v>44.75</v>
      </c>
      <c r="K15763">
        <v>8</v>
      </c>
    </row>
    <row r="15764" spans="1:12" x14ac:dyDescent="0.25">
      <c r="A15764">
        <v>68781</v>
      </c>
      <c r="B15764" s="2">
        <v>34.394010000000002</v>
      </c>
      <c r="C15764" s="3">
        <v>1613</v>
      </c>
      <c r="D15764" s="4">
        <v>35740</v>
      </c>
      <c r="E15764" t="s">
        <v>11922</v>
      </c>
      <c r="F15764" s="4" t="s">
        <v>12738</v>
      </c>
      <c r="G15764" s="5">
        <v>1100</v>
      </c>
      <c r="H15764" s="6">
        <v>0.17620340000000001</v>
      </c>
      <c r="I15764" s="7">
        <v>59.768999999999998</v>
      </c>
      <c r="J15764" s="2">
        <v>38</v>
      </c>
      <c r="K15764">
        <v>1</v>
      </c>
    </row>
    <row r="15765" spans="1:12" x14ac:dyDescent="0.25">
      <c r="A15765">
        <v>26372</v>
      </c>
      <c r="B15765" s="2">
        <v>34.393599999999999</v>
      </c>
      <c r="C15765" s="3">
        <v>949</v>
      </c>
      <c r="E15765" t="s">
        <v>5545</v>
      </c>
      <c r="F15765" s="4" t="s">
        <v>5144</v>
      </c>
      <c r="G15765" s="5">
        <v>630</v>
      </c>
      <c r="H15765" s="6">
        <v>0.2282092</v>
      </c>
      <c r="I15765" s="7">
        <v>50.776000000000003</v>
      </c>
    </row>
    <row r="15766" spans="1:12" x14ac:dyDescent="0.25">
      <c r="A15766">
        <v>4030</v>
      </c>
      <c r="B15766" s="2">
        <v>34.39302</v>
      </c>
      <c r="C15766" s="3">
        <v>2625</v>
      </c>
      <c r="D15766" s="4">
        <v>38860</v>
      </c>
      <c r="E15766" t="s">
        <v>725</v>
      </c>
      <c r="F15766" s="4" t="s">
        <v>701</v>
      </c>
      <c r="G15766" s="5">
        <v>1789</v>
      </c>
      <c r="H15766" s="6">
        <v>0.14469270000000001</v>
      </c>
      <c r="I15766" s="7">
        <v>65.207999999999998</v>
      </c>
      <c r="J15766" s="2">
        <v>50</v>
      </c>
      <c r="K15766">
        <v>1</v>
      </c>
    </row>
    <row r="15767" spans="1:12" x14ac:dyDescent="0.25">
      <c r="A15767">
        <v>6451</v>
      </c>
      <c r="B15767" s="2">
        <v>34.388660000000002</v>
      </c>
      <c r="C15767" s="3">
        <v>23753</v>
      </c>
      <c r="D15767" s="4">
        <v>35300</v>
      </c>
      <c r="E15767" t="s">
        <v>638</v>
      </c>
      <c r="F15767" s="4" t="s">
        <v>1198</v>
      </c>
      <c r="G15767" s="5">
        <v>16426</v>
      </c>
      <c r="H15767" s="6">
        <v>0.16413</v>
      </c>
      <c r="I15767" s="7">
        <v>61.848999999999997</v>
      </c>
      <c r="J15767" s="2">
        <v>31.666699999999999</v>
      </c>
      <c r="K15767">
        <v>3</v>
      </c>
    </row>
    <row r="15768" spans="1:12" x14ac:dyDescent="0.25">
      <c r="A15768">
        <v>98651</v>
      </c>
      <c r="B15768" s="2">
        <v>34.384599999999999</v>
      </c>
      <c r="C15768" s="3">
        <v>814</v>
      </c>
      <c r="D15768" s="4">
        <v>38900</v>
      </c>
      <c r="E15768" t="s">
        <v>8963</v>
      </c>
      <c r="F15768" s="4" t="s">
        <v>16344</v>
      </c>
      <c r="G15768" s="5">
        <v>541</v>
      </c>
      <c r="H15768" s="6">
        <v>0.24354239999999999</v>
      </c>
      <c r="I15768" s="7">
        <v>48.125</v>
      </c>
    </row>
    <row r="15769" spans="1:12" x14ac:dyDescent="0.25">
      <c r="A15769">
        <v>78052</v>
      </c>
      <c r="B15769" s="2">
        <v>34.383429999999997</v>
      </c>
      <c r="C15769" s="3">
        <v>6933</v>
      </c>
      <c r="D15769" s="4">
        <v>41700</v>
      </c>
      <c r="E15769" t="s">
        <v>14166</v>
      </c>
      <c r="F15769" s="4" t="s">
        <v>13752</v>
      </c>
      <c r="G15769" s="5">
        <v>4349</v>
      </c>
      <c r="H15769" s="6">
        <v>0.13632179999999999</v>
      </c>
      <c r="I15769" s="7">
        <v>66.644999999999996</v>
      </c>
      <c r="J15769" s="2">
        <v>47</v>
      </c>
      <c r="K15769">
        <v>1</v>
      </c>
    </row>
    <row r="15770" spans="1:12" x14ac:dyDescent="0.25">
      <c r="A15770">
        <v>44840</v>
      </c>
      <c r="B15770" s="2">
        <v>34.381839999999997</v>
      </c>
      <c r="C15770" s="3">
        <v>3365</v>
      </c>
      <c r="D15770" s="4">
        <v>11740</v>
      </c>
      <c r="E15770" t="s">
        <v>8615</v>
      </c>
      <c r="F15770" s="4" t="s">
        <v>8295</v>
      </c>
      <c r="G15770" s="5">
        <v>2269</v>
      </c>
      <c r="H15770" s="6">
        <v>0.15638769999999999</v>
      </c>
      <c r="I15770" s="7">
        <v>63.177</v>
      </c>
      <c r="J15770" s="2">
        <v>65</v>
      </c>
      <c r="K15770">
        <v>2</v>
      </c>
    </row>
    <row r="15771" spans="1:12" x14ac:dyDescent="0.25">
      <c r="A15771">
        <v>60408</v>
      </c>
      <c r="B15771" s="2">
        <v>34.380389999999998</v>
      </c>
      <c r="C15771" s="3">
        <v>5467</v>
      </c>
      <c r="D15771" s="4">
        <v>16980</v>
      </c>
      <c r="E15771" t="s">
        <v>11560</v>
      </c>
      <c r="F15771" s="4" t="s">
        <v>11490</v>
      </c>
      <c r="G15771" s="5">
        <v>3811</v>
      </c>
      <c r="H15771" s="6">
        <v>0.1044345</v>
      </c>
      <c r="I15771" s="7">
        <v>72.153000000000006</v>
      </c>
    </row>
    <row r="15772" spans="1:12" x14ac:dyDescent="0.25">
      <c r="A15772">
        <v>37360</v>
      </c>
      <c r="B15772" s="2">
        <v>34.37921</v>
      </c>
      <c r="C15772" s="3">
        <v>1531</v>
      </c>
      <c r="D15772" s="4">
        <v>46100</v>
      </c>
      <c r="E15772" t="s">
        <v>7433</v>
      </c>
      <c r="F15772" s="4" t="s">
        <v>7348</v>
      </c>
      <c r="G15772" s="5">
        <v>1105</v>
      </c>
      <c r="H15772" s="6">
        <v>0.25429869999999999</v>
      </c>
      <c r="I15772" s="7">
        <v>46.25</v>
      </c>
      <c r="J15772" s="2">
        <v>58</v>
      </c>
      <c r="K15772">
        <v>1</v>
      </c>
    </row>
    <row r="15773" spans="1:12" x14ac:dyDescent="0.25">
      <c r="A15773">
        <v>46524</v>
      </c>
      <c r="B15773" s="2">
        <v>34.378590000000003</v>
      </c>
      <c r="C15773" s="3">
        <v>2470</v>
      </c>
      <c r="D15773" s="4">
        <v>47700</v>
      </c>
      <c r="E15773" t="s">
        <v>8872</v>
      </c>
      <c r="F15773" s="4" t="s">
        <v>8800</v>
      </c>
      <c r="G15773" s="5">
        <v>1465</v>
      </c>
      <c r="H15773" s="6">
        <v>0.13165070000000001</v>
      </c>
      <c r="I15773" s="7">
        <v>67.44</v>
      </c>
      <c r="J15773" s="2">
        <v>51.5</v>
      </c>
      <c r="K15773">
        <v>2</v>
      </c>
    </row>
    <row r="15774" spans="1:12" x14ac:dyDescent="0.25">
      <c r="A15774">
        <v>94565</v>
      </c>
      <c r="B15774" s="2">
        <v>34.36533</v>
      </c>
      <c r="C15774" s="3">
        <v>87394</v>
      </c>
      <c r="D15774" s="4">
        <v>41860</v>
      </c>
      <c r="E15774" t="s">
        <v>617</v>
      </c>
      <c r="F15774" s="4" t="s">
        <v>15368</v>
      </c>
      <c r="G15774" s="5">
        <v>53944</v>
      </c>
      <c r="H15774" s="6">
        <v>0.17515990000000001</v>
      </c>
      <c r="I15774" s="7">
        <v>59.912999999999997</v>
      </c>
      <c r="J15774" s="2">
        <v>44.181800000000003</v>
      </c>
      <c r="K15774">
        <v>11</v>
      </c>
      <c r="L15774" s="2">
        <v>73.2</v>
      </c>
    </row>
    <row r="15775" spans="1:12" x14ac:dyDescent="0.25">
      <c r="A15775">
        <v>12993</v>
      </c>
      <c r="B15775" s="2">
        <v>34.352130000000002</v>
      </c>
      <c r="C15775" s="3">
        <v>1618</v>
      </c>
      <c r="E15775" t="s">
        <v>463</v>
      </c>
      <c r="F15775" s="4" t="s">
        <v>1280</v>
      </c>
      <c r="G15775" s="5">
        <v>1225</v>
      </c>
      <c r="H15775" s="6">
        <v>0.2228571</v>
      </c>
      <c r="I15775" s="7">
        <v>51.667000000000002</v>
      </c>
    </row>
    <row r="15776" spans="1:12" x14ac:dyDescent="0.25">
      <c r="A15776">
        <v>16346</v>
      </c>
      <c r="B15776" s="2">
        <v>34.351239999999997</v>
      </c>
      <c r="C15776" s="3">
        <v>3519</v>
      </c>
      <c r="D15776" s="4">
        <v>36340</v>
      </c>
      <c r="E15776" t="s">
        <v>3487</v>
      </c>
      <c r="F15776" s="4" t="s">
        <v>3003</v>
      </c>
      <c r="G15776" s="5">
        <v>2464</v>
      </c>
      <c r="H15776" s="6">
        <v>0.22636919999999999</v>
      </c>
      <c r="I15776" s="7">
        <v>51.058</v>
      </c>
      <c r="J15776" s="2">
        <v>71</v>
      </c>
      <c r="K15776">
        <v>2</v>
      </c>
    </row>
    <row r="15777" spans="1:12" x14ac:dyDescent="0.25">
      <c r="A15777">
        <v>56353</v>
      </c>
      <c r="B15777" s="2">
        <v>34.349220000000003</v>
      </c>
      <c r="C15777" s="3">
        <v>8836</v>
      </c>
      <c r="D15777" s="4">
        <v>33460</v>
      </c>
      <c r="E15777" t="s">
        <v>10722</v>
      </c>
      <c r="F15777" s="4" t="s">
        <v>10428</v>
      </c>
      <c r="G15777" s="5">
        <v>5962</v>
      </c>
      <c r="H15777" s="6">
        <v>0.1680362</v>
      </c>
      <c r="I15777" s="7">
        <v>61.137999999999998</v>
      </c>
      <c r="J15777" s="2">
        <v>51.333300000000001</v>
      </c>
      <c r="K15777">
        <v>3</v>
      </c>
    </row>
    <row r="15778" spans="1:12" x14ac:dyDescent="0.25">
      <c r="A15778">
        <v>13477</v>
      </c>
      <c r="B15778" s="2">
        <v>34.347499999999997</v>
      </c>
      <c r="C15778" s="3">
        <v>1802</v>
      </c>
      <c r="D15778" s="4">
        <v>46540</v>
      </c>
      <c r="E15778" t="s">
        <v>2629</v>
      </c>
      <c r="F15778" s="4" t="s">
        <v>1280</v>
      </c>
      <c r="G15778" s="5">
        <v>1225</v>
      </c>
      <c r="H15778" s="6">
        <v>0.1158238</v>
      </c>
      <c r="I15778" s="7">
        <v>70.156000000000006</v>
      </c>
    </row>
    <row r="15779" spans="1:12" x14ac:dyDescent="0.25">
      <c r="A15779">
        <v>22821</v>
      </c>
      <c r="B15779" s="2">
        <v>34.346290000000003</v>
      </c>
      <c r="C15779" s="3">
        <v>5909</v>
      </c>
      <c r="D15779" s="4">
        <v>25500</v>
      </c>
      <c r="E15779" t="s">
        <v>1749</v>
      </c>
      <c r="F15779" s="4" t="s">
        <v>4335</v>
      </c>
      <c r="G15779" s="5">
        <v>3828</v>
      </c>
      <c r="H15779" s="6">
        <v>0.18229300000000001</v>
      </c>
      <c r="I15779" s="7">
        <v>58.667000000000002</v>
      </c>
      <c r="J15779" s="2">
        <v>61</v>
      </c>
      <c r="K15779">
        <v>1</v>
      </c>
    </row>
    <row r="15780" spans="1:12" x14ac:dyDescent="0.25">
      <c r="A15780">
        <v>47932</v>
      </c>
      <c r="B15780" s="2">
        <v>34.34449</v>
      </c>
      <c r="C15780" s="3">
        <v>5380</v>
      </c>
      <c r="E15780" t="s">
        <v>3647</v>
      </c>
      <c r="F15780" s="4" t="s">
        <v>8800</v>
      </c>
      <c r="G15780" s="5">
        <v>3716</v>
      </c>
      <c r="H15780" s="6">
        <v>0.1762648</v>
      </c>
      <c r="I15780" s="7">
        <v>59.706000000000003</v>
      </c>
      <c r="J15780" s="2">
        <v>59</v>
      </c>
      <c r="K15780">
        <v>2</v>
      </c>
    </row>
    <row r="15781" spans="1:12" x14ac:dyDescent="0.25">
      <c r="A15781">
        <v>13439</v>
      </c>
      <c r="B15781" s="2">
        <v>34.342959999999998</v>
      </c>
      <c r="C15781" s="3">
        <v>3654</v>
      </c>
      <c r="D15781" s="4">
        <v>36580</v>
      </c>
      <c r="E15781" t="s">
        <v>2613</v>
      </c>
      <c r="F15781" s="4" t="s">
        <v>1280</v>
      </c>
      <c r="G15781" s="5">
        <v>2657</v>
      </c>
      <c r="H15781" s="6">
        <v>0.21904399999999999</v>
      </c>
      <c r="I15781" s="7">
        <v>52.313000000000002</v>
      </c>
      <c r="J15781" s="2">
        <v>51.8</v>
      </c>
      <c r="K15781">
        <v>5</v>
      </c>
    </row>
    <row r="15782" spans="1:12" x14ac:dyDescent="0.25">
      <c r="A15782">
        <v>14609</v>
      </c>
      <c r="B15782" s="2">
        <v>34.335590000000003</v>
      </c>
      <c r="C15782" s="3">
        <v>44103</v>
      </c>
      <c r="D15782" s="4">
        <v>40380</v>
      </c>
      <c r="E15782" t="s">
        <v>458</v>
      </c>
      <c r="F15782" s="4" t="s">
        <v>1280</v>
      </c>
      <c r="G15782" s="5">
        <v>28150</v>
      </c>
      <c r="H15782" s="6">
        <v>0.25064829999999999</v>
      </c>
      <c r="I15782" s="7">
        <v>46.85</v>
      </c>
      <c r="J15782" s="2">
        <v>37.2333</v>
      </c>
      <c r="K15782">
        <v>30</v>
      </c>
      <c r="L15782" s="2">
        <v>35</v>
      </c>
    </row>
    <row r="15783" spans="1:12" x14ac:dyDescent="0.25">
      <c r="A15783">
        <v>58540</v>
      </c>
      <c r="B15783" s="2">
        <v>34.328409999999998</v>
      </c>
      <c r="C15783" s="3">
        <v>2398</v>
      </c>
      <c r="E15783" t="s">
        <v>1807</v>
      </c>
      <c r="F15783" s="4" t="s">
        <v>11069</v>
      </c>
      <c r="G15783" s="5">
        <v>1827</v>
      </c>
      <c r="H15783" s="6">
        <v>0.1646608</v>
      </c>
      <c r="I15783" s="7">
        <v>61.704999999999998</v>
      </c>
    </row>
    <row r="15784" spans="1:12" x14ac:dyDescent="0.25">
      <c r="A15784">
        <v>88352</v>
      </c>
      <c r="B15784" s="2">
        <v>34.327199999999998</v>
      </c>
      <c r="C15784" s="3">
        <v>4880</v>
      </c>
      <c r="D15784" s="4">
        <v>10460</v>
      </c>
      <c r="E15784" t="s">
        <v>15311</v>
      </c>
      <c r="F15784" s="4" t="s">
        <v>15124</v>
      </c>
      <c r="G15784" s="5">
        <v>3237</v>
      </c>
      <c r="H15784" s="6">
        <v>0.26034590000000002</v>
      </c>
      <c r="I15784" s="7">
        <v>45.161999999999999</v>
      </c>
    </row>
    <row r="15785" spans="1:12" x14ac:dyDescent="0.25">
      <c r="A15785">
        <v>89042</v>
      </c>
      <c r="B15785" s="2">
        <v>34.326210000000003</v>
      </c>
      <c r="C15785" s="3">
        <v>1506</v>
      </c>
      <c r="E15785" t="s">
        <v>15332</v>
      </c>
      <c r="F15785" s="4" t="s">
        <v>15318</v>
      </c>
      <c r="G15785" s="5">
        <v>879</v>
      </c>
      <c r="H15785" s="6">
        <v>0.27386359999999998</v>
      </c>
      <c r="I15785" s="7">
        <v>42.820999999999998</v>
      </c>
      <c r="J15785" s="2">
        <v>45</v>
      </c>
      <c r="K15785">
        <v>1</v>
      </c>
    </row>
    <row r="15786" spans="1:12" x14ac:dyDescent="0.25">
      <c r="A15786">
        <v>47342</v>
      </c>
      <c r="B15786" s="2">
        <v>34.325519999999997</v>
      </c>
      <c r="C15786" s="3">
        <v>2980</v>
      </c>
      <c r="D15786" s="4">
        <v>34620</v>
      </c>
      <c r="E15786" t="s">
        <v>5766</v>
      </c>
      <c r="F15786" s="4" t="s">
        <v>8800</v>
      </c>
      <c r="G15786" s="5">
        <v>2019</v>
      </c>
      <c r="H15786" s="6">
        <v>0.17632490000000001</v>
      </c>
      <c r="I15786" s="7">
        <v>59.670999999999999</v>
      </c>
    </row>
    <row r="15787" spans="1:12" x14ac:dyDescent="0.25">
      <c r="A15787">
        <v>15501</v>
      </c>
      <c r="B15787" s="2">
        <v>34.322069999999997</v>
      </c>
      <c r="C15787" s="3">
        <v>16641</v>
      </c>
      <c r="D15787" s="4">
        <v>43740</v>
      </c>
      <c r="E15787" t="s">
        <v>444</v>
      </c>
      <c r="F15787" s="4" t="s">
        <v>3003</v>
      </c>
      <c r="G15787" s="5">
        <v>12409</v>
      </c>
      <c r="H15787" s="6">
        <v>0.1801112</v>
      </c>
      <c r="I15787" s="7">
        <v>59.009</v>
      </c>
      <c r="J15787" s="2">
        <v>54.833300000000001</v>
      </c>
      <c r="K15787">
        <v>6</v>
      </c>
    </row>
    <row r="15788" spans="1:12" x14ac:dyDescent="0.25">
      <c r="A15788">
        <v>48815</v>
      </c>
      <c r="B15788" s="2">
        <v>34.318710000000003</v>
      </c>
      <c r="C15788" s="3">
        <v>2303</v>
      </c>
      <c r="D15788" s="4">
        <v>26960</v>
      </c>
      <c r="E15788" t="s">
        <v>2090</v>
      </c>
      <c r="F15788" s="4" t="s">
        <v>9106</v>
      </c>
      <c r="G15788" s="5">
        <v>1593</v>
      </c>
      <c r="H15788" s="6">
        <v>0.16499369999999999</v>
      </c>
      <c r="I15788" s="7">
        <v>61.615000000000002</v>
      </c>
      <c r="J15788" s="2">
        <v>58</v>
      </c>
      <c r="K15788">
        <v>1</v>
      </c>
    </row>
    <row r="15789" spans="1:12" x14ac:dyDescent="0.25">
      <c r="A15789">
        <v>47971</v>
      </c>
      <c r="B15789" s="2">
        <v>34.317999999999998</v>
      </c>
      <c r="C15789" s="3">
        <v>1996</v>
      </c>
      <c r="D15789" s="4">
        <v>29200</v>
      </c>
      <c r="E15789" t="s">
        <v>186</v>
      </c>
      <c r="F15789" s="4" t="s">
        <v>8800</v>
      </c>
      <c r="G15789" s="5">
        <v>1393</v>
      </c>
      <c r="H15789" s="6">
        <v>0.166547</v>
      </c>
      <c r="I15789" s="7">
        <v>61.345999999999997</v>
      </c>
      <c r="J15789" s="2">
        <v>69.5</v>
      </c>
      <c r="K15789">
        <v>2</v>
      </c>
    </row>
    <row r="15790" spans="1:12" x14ac:dyDescent="0.25">
      <c r="A15790">
        <v>73434</v>
      </c>
      <c r="B15790" s="2">
        <v>34.317590000000003</v>
      </c>
      <c r="C15790" s="3">
        <v>523</v>
      </c>
      <c r="D15790" s="4">
        <v>20340</v>
      </c>
      <c r="E15790" t="s">
        <v>479</v>
      </c>
      <c r="F15790" s="4" t="s">
        <v>13462</v>
      </c>
      <c r="G15790" s="5">
        <v>326</v>
      </c>
      <c r="H15790" s="6">
        <v>0.17431189999999999</v>
      </c>
      <c r="I15790" s="7">
        <v>60</v>
      </c>
    </row>
    <row r="15791" spans="1:12" x14ac:dyDescent="0.25">
      <c r="A15791">
        <v>54871</v>
      </c>
      <c r="B15791" s="2">
        <v>34.316969999999998</v>
      </c>
      <c r="C15791" s="3">
        <v>3198</v>
      </c>
      <c r="E15791" t="s">
        <v>10391</v>
      </c>
      <c r="F15791" s="4" t="s">
        <v>10031</v>
      </c>
      <c r="G15791" s="5">
        <v>2263</v>
      </c>
      <c r="H15791" s="6">
        <v>0.2085727</v>
      </c>
      <c r="I15791" s="7">
        <v>54.073999999999998</v>
      </c>
    </row>
    <row r="15792" spans="1:12" x14ac:dyDescent="0.25">
      <c r="A15792">
        <v>96014</v>
      </c>
      <c r="B15792" s="2">
        <v>34.316400000000002</v>
      </c>
      <c r="C15792" s="3">
        <v>151</v>
      </c>
      <c r="E15792" t="s">
        <v>6691</v>
      </c>
      <c r="F15792" s="4" t="s">
        <v>15368</v>
      </c>
      <c r="G15792" s="5">
        <v>111</v>
      </c>
      <c r="H15792" s="6">
        <v>0.1711712</v>
      </c>
      <c r="I15792" s="7">
        <v>60.536000000000001</v>
      </c>
    </row>
    <row r="15793" spans="1:12" x14ac:dyDescent="0.25">
      <c r="A15793">
        <v>79084</v>
      </c>
      <c r="B15793" s="2">
        <v>34.316000000000003</v>
      </c>
      <c r="C15793" s="3">
        <v>2528</v>
      </c>
      <c r="E15793" t="s">
        <v>1313</v>
      </c>
      <c r="F15793" s="4" t="s">
        <v>13752</v>
      </c>
      <c r="G15793" s="5">
        <v>1587</v>
      </c>
      <c r="H15793" s="6">
        <v>0.19596720000000001</v>
      </c>
      <c r="I15793" s="7">
        <v>56.25</v>
      </c>
    </row>
    <row r="15794" spans="1:12" x14ac:dyDescent="0.25">
      <c r="A15794">
        <v>80759</v>
      </c>
      <c r="B15794" s="2">
        <v>34.314819999999997</v>
      </c>
      <c r="C15794" s="3">
        <v>4670</v>
      </c>
      <c r="E15794" t="s">
        <v>7583</v>
      </c>
      <c r="F15794" s="4" t="s">
        <v>14477</v>
      </c>
      <c r="G15794" s="5">
        <v>3309</v>
      </c>
      <c r="H15794" s="6">
        <v>0.21842900000000001</v>
      </c>
      <c r="I15794" s="7">
        <v>52.366999999999997</v>
      </c>
      <c r="J15794" s="2">
        <v>52</v>
      </c>
      <c r="K15794">
        <v>3</v>
      </c>
    </row>
    <row r="15795" spans="1:12" x14ac:dyDescent="0.25">
      <c r="A15795">
        <v>17844</v>
      </c>
      <c r="B15795" s="2">
        <v>34.312429999999999</v>
      </c>
      <c r="C15795" s="3">
        <v>9987</v>
      </c>
      <c r="D15795" s="4">
        <v>30260</v>
      </c>
      <c r="E15795" t="s">
        <v>3881</v>
      </c>
      <c r="F15795" s="4" t="s">
        <v>3003</v>
      </c>
      <c r="G15795" s="5">
        <v>6702</v>
      </c>
      <c r="H15795" s="6">
        <v>0.1793495</v>
      </c>
      <c r="I15795" s="7">
        <v>59.119</v>
      </c>
      <c r="J15795" s="2">
        <v>45</v>
      </c>
      <c r="K15795">
        <v>1</v>
      </c>
    </row>
    <row r="15796" spans="1:12" x14ac:dyDescent="0.25">
      <c r="A15796">
        <v>46319</v>
      </c>
      <c r="B15796" s="2">
        <v>34.307980000000001</v>
      </c>
      <c r="C15796" s="3">
        <v>17948</v>
      </c>
      <c r="D15796" s="4">
        <v>16980</v>
      </c>
      <c r="E15796" t="s">
        <v>8845</v>
      </c>
      <c r="F15796" s="4" t="s">
        <v>8800</v>
      </c>
      <c r="G15796" s="5">
        <v>11873</v>
      </c>
      <c r="H15796" s="6">
        <v>0.1548892</v>
      </c>
      <c r="I15796" s="7">
        <v>63.344000000000001</v>
      </c>
      <c r="J15796" s="2">
        <v>52.454500000000003</v>
      </c>
      <c r="K15796">
        <v>11</v>
      </c>
      <c r="L15796" s="2">
        <v>97</v>
      </c>
    </row>
    <row r="15797" spans="1:12" x14ac:dyDescent="0.25">
      <c r="A15797">
        <v>80737</v>
      </c>
      <c r="B15797" s="2">
        <v>34.304879999999997</v>
      </c>
      <c r="C15797" s="3">
        <v>1567</v>
      </c>
      <c r="E15797" t="s">
        <v>14537</v>
      </c>
      <c r="F15797" s="4" t="s">
        <v>14477</v>
      </c>
      <c r="G15797" s="5">
        <v>1110</v>
      </c>
      <c r="H15797" s="6">
        <v>0.19351940000000001</v>
      </c>
      <c r="I15797" s="7">
        <v>56.667000000000002</v>
      </c>
      <c r="J15797" s="2">
        <v>55.5</v>
      </c>
      <c r="K15797">
        <v>2</v>
      </c>
    </row>
    <row r="15798" spans="1:12" x14ac:dyDescent="0.25">
      <c r="A15798">
        <v>70507</v>
      </c>
      <c r="B15798" s="2">
        <v>34.301969999999997</v>
      </c>
      <c r="C15798" s="3">
        <v>16617</v>
      </c>
      <c r="D15798" s="4">
        <v>29180</v>
      </c>
      <c r="E15798" t="s">
        <v>1535</v>
      </c>
      <c r="F15798" s="4" t="s">
        <v>12927</v>
      </c>
      <c r="G15798" s="5">
        <v>11036</v>
      </c>
      <c r="H15798" s="6">
        <v>0.18564829999999999</v>
      </c>
      <c r="I15798" s="7">
        <v>58.024999999999999</v>
      </c>
    </row>
    <row r="15799" spans="1:12" x14ac:dyDescent="0.25">
      <c r="A15799">
        <v>65254</v>
      </c>
      <c r="B15799" s="2">
        <v>34.299019999999999</v>
      </c>
      <c r="C15799" s="3">
        <v>1972</v>
      </c>
      <c r="E15799" t="s">
        <v>5102</v>
      </c>
      <c r="F15799" s="4" t="s">
        <v>12102</v>
      </c>
      <c r="G15799" s="5">
        <v>1279</v>
      </c>
      <c r="H15799" s="6">
        <v>0.18686469999999999</v>
      </c>
      <c r="I15799" s="7">
        <v>57.813000000000002</v>
      </c>
      <c r="J15799" s="2">
        <v>62</v>
      </c>
      <c r="K15799">
        <v>2</v>
      </c>
    </row>
    <row r="15800" spans="1:12" x14ac:dyDescent="0.25">
      <c r="A15800">
        <v>48706</v>
      </c>
      <c r="B15800" s="2">
        <v>34.291910000000001</v>
      </c>
      <c r="C15800" s="3">
        <v>40152</v>
      </c>
      <c r="D15800" s="4">
        <v>13020</v>
      </c>
      <c r="E15800" t="s">
        <v>9237</v>
      </c>
      <c r="F15800" s="4" t="s">
        <v>9106</v>
      </c>
      <c r="G15800" s="5">
        <v>28448</v>
      </c>
      <c r="H15800" s="6">
        <v>0.18615770000000001</v>
      </c>
      <c r="I15800" s="7">
        <v>57.927999999999997</v>
      </c>
      <c r="J15800" s="2">
        <v>45.6875</v>
      </c>
      <c r="K15800">
        <v>16</v>
      </c>
      <c r="L15800" s="2">
        <v>79.400000000000006</v>
      </c>
    </row>
    <row r="15801" spans="1:12" x14ac:dyDescent="0.25">
      <c r="A15801">
        <v>61770</v>
      </c>
      <c r="B15801" s="2">
        <v>34.284930000000003</v>
      </c>
      <c r="C15801" s="3">
        <v>994</v>
      </c>
      <c r="D15801" s="4">
        <v>14010</v>
      </c>
      <c r="E15801" t="s">
        <v>11807</v>
      </c>
      <c r="F15801" s="4" t="s">
        <v>11490</v>
      </c>
      <c r="G15801" s="5">
        <v>698</v>
      </c>
      <c r="H15801" s="6">
        <v>0.1346705</v>
      </c>
      <c r="I15801" s="7">
        <v>66.817999999999998</v>
      </c>
    </row>
    <row r="15802" spans="1:12" x14ac:dyDescent="0.25">
      <c r="A15802">
        <v>99346</v>
      </c>
      <c r="B15802" s="2">
        <v>34.284700000000001</v>
      </c>
      <c r="C15802" s="3">
        <v>367</v>
      </c>
      <c r="D15802" s="4">
        <v>28420</v>
      </c>
      <c r="E15802" t="s">
        <v>352</v>
      </c>
      <c r="F15802" s="4" t="s">
        <v>16344</v>
      </c>
      <c r="G15802" s="5">
        <v>261</v>
      </c>
      <c r="H15802" s="6">
        <v>0.11068699999999999</v>
      </c>
      <c r="I15802" s="7">
        <v>70.962000000000003</v>
      </c>
    </row>
    <row r="15803" spans="1:12" x14ac:dyDescent="0.25">
      <c r="A15803">
        <v>49749</v>
      </c>
      <c r="B15803" s="2">
        <v>34.283880000000003</v>
      </c>
      <c r="C15803" s="3">
        <v>4217</v>
      </c>
      <c r="E15803" t="s">
        <v>9482</v>
      </c>
      <c r="F15803" s="4" t="s">
        <v>9106</v>
      </c>
      <c r="G15803" s="5">
        <v>3190</v>
      </c>
      <c r="H15803" s="6">
        <v>0.21059230000000001</v>
      </c>
      <c r="I15803" s="7">
        <v>53.697000000000003</v>
      </c>
      <c r="J15803" s="2">
        <v>39</v>
      </c>
      <c r="K15803">
        <v>3</v>
      </c>
    </row>
    <row r="15804" spans="1:12" x14ac:dyDescent="0.25">
      <c r="A15804">
        <v>69346</v>
      </c>
      <c r="B15804" s="2">
        <v>34.283000000000001</v>
      </c>
      <c r="C15804" s="3">
        <v>609</v>
      </c>
      <c r="D15804" s="4">
        <v>42420</v>
      </c>
      <c r="E15804" t="s">
        <v>729</v>
      </c>
      <c r="F15804" s="4" t="s">
        <v>12738</v>
      </c>
      <c r="G15804" s="5">
        <v>455</v>
      </c>
      <c r="H15804" s="6">
        <v>0.26813189999999998</v>
      </c>
      <c r="I15804" s="7">
        <v>43.75</v>
      </c>
      <c r="J15804" s="2">
        <v>60</v>
      </c>
      <c r="K15804">
        <v>1</v>
      </c>
    </row>
    <row r="15805" spans="1:12" x14ac:dyDescent="0.25">
      <c r="A15805">
        <v>21719</v>
      </c>
      <c r="B15805" s="2">
        <v>34.282679999999999</v>
      </c>
      <c r="C15805" s="3">
        <v>1411</v>
      </c>
      <c r="D15805" s="4">
        <v>25180</v>
      </c>
      <c r="E15805" t="s">
        <v>4584</v>
      </c>
      <c r="F15805" s="4" t="s">
        <v>4361</v>
      </c>
      <c r="G15805" s="5">
        <v>898</v>
      </c>
      <c r="H15805" s="6">
        <v>0.1668521</v>
      </c>
      <c r="I15805" s="7">
        <v>61.25</v>
      </c>
    </row>
    <row r="15806" spans="1:12" x14ac:dyDescent="0.25">
      <c r="A15806">
        <v>47126</v>
      </c>
      <c r="B15806" s="2">
        <v>34.281750000000002</v>
      </c>
      <c r="C15806" s="3">
        <v>4316</v>
      </c>
      <c r="D15806" s="4">
        <v>31140</v>
      </c>
      <c r="E15806" t="s">
        <v>4026</v>
      </c>
      <c r="F15806" s="4" t="s">
        <v>8800</v>
      </c>
      <c r="G15806" s="5">
        <v>2976</v>
      </c>
      <c r="H15806" s="6">
        <v>0.1616263</v>
      </c>
      <c r="I15806" s="7">
        <v>62.152999999999999</v>
      </c>
      <c r="J15806" s="2">
        <v>27</v>
      </c>
      <c r="K15806">
        <v>1</v>
      </c>
    </row>
    <row r="15807" spans="1:12" x14ac:dyDescent="0.25">
      <c r="A15807">
        <v>46958</v>
      </c>
      <c r="B15807" s="2">
        <v>34.280949999999997</v>
      </c>
      <c r="C15807" s="3">
        <v>439</v>
      </c>
      <c r="D15807" s="4">
        <v>37940</v>
      </c>
      <c r="E15807" t="s">
        <v>782</v>
      </c>
      <c r="F15807" s="4" t="s">
        <v>8800</v>
      </c>
      <c r="G15807" s="5">
        <v>372</v>
      </c>
      <c r="H15807" s="6">
        <v>0.10483870000000001</v>
      </c>
      <c r="I15807" s="7">
        <v>71.963999999999999</v>
      </c>
    </row>
    <row r="15808" spans="1:12" x14ac:dyDescent="0.25">
      <c r="A15808">
        <v>59751</v>
      </c>
      <c r="B15808" s="2">
        <v>34.280819999999999</v>
      </c>
      <c r="C15808" s="3">
        <v>277</v>
      </c>
      <c r="E15808" t="s">
        <v>11444</v>
      </c>
      <c r="F15808" s="4" t="s">
        <v>11278</v>
      </c>
      <c r="G15808" s="5">
        <v>184</v>
      </c>
      <c r="H15808" s="6">
        <v>0.26086959999999998</v>
      </c>
      <c r="I15808" s="7">
        <v>45</v>
      </c>
    </row>
    <row r="15809" spans="1:12" x14ac:dyDescent="0.25">
      <c r="A15809">
        <v>19104</v>
      </c>
      <c r="B15809" s="2">
        <v>34.27561</v>
      </c>
      <c r="C15809" s="3">
        <v>53360</v>
      </c>
      <c r="D15809" s="4">
        <v>37980</v>
      </c>
      <c r="E15809" t="s">
        <v>2682</v>
      </c>
      <c r="F15809" s="4" t="s">
        <v>3003</v>
      </c>
      <c r="G15809" s="5">
        <v>21579</v>
      </c>
      <c r="H15809" s="6">
        <v>0.33991379999999999</v>
      </c>
      <c r="I15809" s="7">
        <v>31.335000000000001</v>
      </c>
      <c r="J15809" s="2">
        <v>33.395800000000001</v>
      </c>
      <c r="K15809">
        <v>48</v>
      </c>
      <c r="L15809" s="2">
        <v>16.100000000000001</v>
      </c>
    </row>
    <row r="15810" spans="1:12" x14ac:dyDescent="0.25">
      <c r="A15810">
        <v>84632</v>
      </c>
      <c r="B15810" s="2">
        <v>34.27028</v>
      </c>
      <c r="C15810" s="3">
        <v>1149</v>
      </c>
      <c r="E15810" t="s">
        <v>14915</v>
      </c>
      <c r="F15810" s="4" t="s">
        <v>14851</v>
      </c>
      <c r="G15810" s="5">
        <v>690</v>
      </c>
      <c r="H15810" s="6">
        <v>0.19392180000000001</v>
      </c>
      <c r="I15810" s="7">
        <v>56.563000000000002</v>
      </c>
    </row>
    <row r="15811" spans="1:12" x14ac:dyDescent="0.25">
      <c r="A15811">
        <v>17527</v>
      </c>
      <c r="B15811" s="2">
        <v>34.26923</v>
      </c>
      <c r="C15811" s="3">
        <v>6243</v>
      </c>
      <c r="D15811" s="4">
        <v>29540</v>
      </c>
      <c r="E15811" t="s">
        <v>3808</v>
      </c>
      <c r="F15811" s="4" t="s">
        <v>3003</v>
      </c>
      <c r="G15811" s="5">
        <v>3706</v>
      </c>
      <c r="H15811" s="6">
        <v>0.1438208</v>
      </c>
      <c r="I15811" s="7">
        <v>65.213999999999999</v>
      </c>
      <c r="J15811" s="2">
        <v>38.666699999999999</v>
      </c>
      <c r="K15811">
        <v>3</v>
      </c>
    </row>
    <row r="15812" spans="1:12" x14ac:dyDescent="0.25">
      <c r="A15812">
        <v>12010</v>
      </c>
      <c r="B15812" s="2">
        <v>34.263469999999998</v>
      </c>
      <c r="C15812" s="3">
        <v>28926</v>
      </c>
      <c r="D15812" s="4">
        <v>11220</v>
      </c>
      <c r="E15812" t="s">
        <v>2076</v>
      </c>
      <c r="F15812" s="4" t="s">
        <v>1280</v>
      </c>
      <c r="G15812" s="5">
        <v>20354</v>
      </c>
      <c r="H15812" s="6">
        <v>0.18118400000000001</v>
      </c>
      <c r="I15812" s="7">
        <v>58.756</v>
      </c>
      <c r="J15812" s="2">
        <v>44.7</v>
      </c>
      <c r="K15812">
        <v>10</v>
      </c>
      <c r="L15812" s="2">
        <v>75.400000000000006</v>
      </c>
    </row>
    <row r="15813" spans="1:12" x14ac:dyDescent="0.25">
      <c r="A15813">
        <v>22476</v>
      </c>
      <c r="B15813" s="2">
        <v>34.258470000000003</v>
      </c>
      <c r="C15813" s="3">
        <v>680</v>
      </c>
      <c r="E15813" t="s">
        <v>4668</v>
      </c>
      <c r="F15813" s="4" t="s">
        <v>4335</v>
      </c>
      <c r="G15813" s="5">
        <v>497</v>
      </c>
      <c r="H15813" s="6">
        <v>0.12851409999999999</v>
      </c>
      <c r="I15813" s="7">
        <v>67.856999999999999</v>
      </c>
      <c r="J15813" s="2">
        <v>37</v>
      </c>
      <c r="K15813">
        <v>1</v>
      </c>
    </row>
    <row r="15814" spans="1:12" x14ac:dyDescent="0.25">
      <c r="A15814">
        <v>80815</v>
      </c>
      <c r="B15814" s="2">
        <v>34.258220000000001</v>
      </c>
      <c r="C15814" s="3">
        <v>850</v>
      </c>
      <c r="E15814" t="s">
        <v>14547</v>
      </c>
      <c r="F15814" s="4" t="s">
        <v>14477</v>
      </c>
      <c r="G15814" s="5">
        <v>578</v>
      </c>
      <c r="H15814" s="6">
        <v>0.15544040000000001</v>
      </c>
      <c r="I15814" s="7">
        <v>63.194000000000003</v>
      </c>
    </row>
    <row r="15815" spans="1:12" x14ac:dyDescent="0.25">
      <c r="A15815">
        <v>62054</v>
      </c>
      <c r="B15815" s="2">
        <v>34.257950000000001</v>
      </c>
      <c r="C15815" s="3">
        <v>694</v>
      </c>
      <c r="E15815" t="s">
        <v>3584</v>
      </c>
      <c r="F15815" s="4" t="s">
        <v>11490</v>
      </c>
      <c r="G15815" s="5">
        <v>508</v>
      </c>
      <c r="H15815" s="6">
        <v>0.1594488</v>
      </c>
      <c r="I15815" s="7">
        <v>62.5</v>
      </c>
    </row>
    <row r="15816" spans="1:12" x14ac:dyDescent="0.25">
      <c r="A15816">
        <v>51238</v>
      </c>
      <c r="B15816" s="2">
        <v>34.257640000000002</v>
      </c>
      <c r="C15816" s="3">
        <v>1273</v>
      </c>
      <c r="E15816" t="s">
        <v>9831</v>
      </c>
      <c r="F15816" s="4" t="s">
        <v>9593</v>
      </c>
      <c r="G15816" s="5">
        <v>777</v>
      </c>
      <c r="H15816" s="6">
        <v>0.14028309999999999</v>
      </c>
      <c r="I15816" s="7">
        <v>65.808999999999997</v>
      </c>
      <c r="J15816" s="2">
        <v>60</v>
      </c>
      <c r="K15816">
        <v>1</v>
      </c>
    </row>
    <row r="15817" spans="1:12" x14ac:dyDescent="0.25">
      <c r="A15817">
        <v>44404</v>
      </c>
      <c r="B15817" s="2">
        <v>34.257150000000003</v>
      </c>
      <c r="C15817" s="3">
        <v>1763</v>
      </c>
      <c r="D15817" s="4">
        <v>49660</v>
      </c>
      <c r="E15817" t="s">
        <v>8544</v>
      </c>
      <c r="F15817" s="4" t="s">
        <v>8295</v>
      </c>
      <c r="G15817" s="5">
        <v>1281</v>
      </c>
      <c r="H15817" s="6">
        <v>0.20592820000000001</v>
      </c>
      <c r="I15817" s="7">
        <v>54.463999999999999</v>
      </c>
    </row>
    <row r="15818" spans="1:12" x14ac:dyDescent="0.25">
      <c r="A15818">
        <v>31836</v>
      </c>
      <c r="B15818" s="2">
        <v>34.256700000000002</v>
      </c>
      <c r="C15818" s="3">
        <v>802</v>
      </c>
      <c r="E15818" t="s">
        <v>3640</v>
      </c>
      <c r="F15818" s="4" t="s">
        <v>6363</v>
      </c>
      <c r="G15818" s="5">
        <v>620</v>
      </c>
      <c r="H15818" s="6">
        <v>0.2012882</v>
      </c>
      <c r="I15818" s="7">
        <v>55.26</v>
      </c>
      <c r="J15818" s="2">
        <v>75</v>
      </c>
      <c r="K15818">
        <v>1</v>
      </c>
    </row>
    <row r="15819" spans="1:12" x14ac:dyDescent="0.25">
      <c r="A15819">
        <v>50591</v>
      </c>
      <c r="B15819" s="2">
        <v>34.256509999999999</v>
      </c>
      <c r="C15819" s="3">
        <v>263</v>
      </c>
      <c r="E15819" t="s">
        <v>9759</v>
      </c>
      <c r="F15819" s="4" t="s">
        <v>9593</v>
      </c>
      <c r="G15819" s="5">
        <v>184</v>
      </c>
      <c r="H15819" s="6">
        <v>0.14130429999999999</v>
      </c>
      <c r="I15819" s="7">
        <v>65.625</v>
      </c>
    </row>
    <row r="15820" spans="1:12" x14ac:dyDescent="0.25">
      <c r="A15820">
        <v>24590</v>
      </c>
      <c r="B15820" s="2">
        <v>34.255130000000001</v>
      </c>
      <c r="C15820" s="3">
        <v>8008</v>
      </c>
      <c r="D15820" s="4">
        <v>16820</v>
      </c>
      <c r="E15820" t="s">
        <v>2886</v>
      </c>
      <c r="F15820" s="4" t="s">
        <v>4335</v>
      </c>
      <c r="G15820" s="5">
        <v>5565</v>
      </c>
      <c r="H15820" s="6">
        <v>0.16855349999999999</v>
      </c>
      <c r="I15820" s="7">
        <v>60.908999999999999</v>
      </c>
      <c r="J15820" s="2">
        <v>46.8</v>
      </c>
      <c r="K15820">
        <v>5</v>
      </c>
    </row>
    <row r="15821" spans="1:12" x14ac:dyDescent="0.25">
      <c r="A15821">
        <v>81121</v>
      </c>
      <c r="B15821" s="2">
        <v>34.253749999999997</v>
      </c>
      <c r="C15821" s="3">
        <v>261</v>
      </c>
      <c r="E15821" t="s">
        <v>14589</v>
      </c>
      <c r="F15821" s="4" t="s">
        <v>14477</v>
      </c>
      <c r="G15821" s="5">
        <v>211</v>
      </c>
      <c r="H15821" s="6">
        <v>0.28773579999999999</v>
      </c>
      <c r="I15821" s="7">
        <v>40.313000000000002</v>
      </c>
    </row>
    <row r="15822" spans="1:12" x14ac:dyDescent="0.25">
      <c r="A15822">
        <v>53941</v>
      </c>
      <c r="B15822" s="2">
        <v>34.25318</v>
      </c>
      <c r="C15822" s="3">
        <v>3184</v>
      </c>
      <c r="D15822" s="4">
        <v>12660</v>
      </c>
      <c r="E15822" t="s">
        <v>10150</v>
      </c>
      <c r="F15822" s="4" t="s">
        <v>10031</v>
      </c>
      <c r="G15822" s="5">
        <v>2167</v>
      </c>
      <c r="H15822" s="6">
        <v>0.1688192</v>
      </c>
      <c r="I15822" s="7">
        <v>60.851999999999997</v>
      </c>
      <c r="J15822" s="2">
        <v>48</v>
      </c>
      <c r="K15822">
        <v>1</v>
      </c>
    </row>
    <row r="15823" spans="1:12" x14ac:dyDescent="0.25">
      <c r="A15823">
        <v>51334</v>
      </c>
      <c r="B15823" s="2">
        <v>34.251480000000001</v>
      </c>
      <c r="C15823" s="3">
        <v>7334</v>
      </c>
      <c r="E15823" t="s">
        <v>9841</v>
      </c>
      <c r="F15823" s="4" t="s">
        <v>9593</v>
      </c>
      <c r="G15823" s="5">
        <v>4934</v>
      </c>
      <c r="H15823" s="6">
        <v>0.15038509999999999</v>
      </c>
      <c r="I15823" s="7">
        <v>64.034999999999997</v>
      </c>
      <c r="J15823" s="2">
        <v>45.666699999999999</v>
      </c>
      <c r="K15823">
        <v>3</v>
      </c>
    </row>
    <row r="15824" spans="1:12" x14ac:dyDescent="0.25">
      <c r="A15824">
        <v>50558</v>
      </c>
      <c r="B15824" s="2">
        <v>34.25018</v>
      </c>
      <c r="C15824" s="3">
        <v>683</v>
      </c>
      <c r="E15824" t="s">
        <v>778</v>
      </c>
      <c r="F15824" s="4" t="s">
        <v>9593</v>
      </c>
      <c r="G15824" s="5">
        <v>481</v>
      </c>
      <c r="H15824" s="6">
        <v>0.1721992</v>
      </c>
      <c r="I15824" s="7">
        <v>60.262999999999998</v>
      </c>
    </row>
    <row r="15825" spans="1:12" x14ac:dyDescent="0.25">
      <c r="A15825">
        <v>84327</v>
      </c>
      <c r="B15825" s="2">
        <v>34.249929999999999</v>
      </c>
      <c r="C15825" s="3">
        <v>1023</v>
      </c>
      <c r="D15825" s="4">
        <v>30860</v>
      </c>
      <c r="E15825" t="s">
        <v>363</v>
      </c>
      <c r="F15825" s="4" t="s">
        <v>14851</v>
      </c>
      <c r="G15825" s="5">
        <v>600</v>
      </c>
      <c r="H15825" s="6">
        <v>0.20333329999999999</v>
      </c>
      <c r="I15825" s="7">
        <v>54.881</v>
      </c>
    </row>
    <row r="15826" spans="1:12" x14ac:dyDescent="0.25">
      <c r="A15826">
        <v>61554</v>
      </c>
      <c r="B15826" s="2">
        <v>34.242550000000001</v>
      </c>
      <c r="C15826" s="3">
        <v>43691</v>
      </c>
      <c r="D15826" s="4">
        <v>37900</v>
      </c>
      <c r="E15826" t="s">
        <v>8960</v>
      </c>
      <c r="F15826" s="4" t="s">
        <v>11490</v>
      </c>
      <c r="G15826" s="5">
        <v>30208</v>
      </c>
      <c r="H15826" s="6">
        <v>0.1776682</v>
      </c>
      <c r="I15826" s="7">
        <v>59.314999999999998</v>
      </c>
      <c r="J15826" s="2">
        <v>51.2</v>
      </c>
      <c r="K15826">
        <v>10</v>
      </c>
      <c r="L15826" s="2">
        <v>95.3</v>
      </c>
    </row>
    <row r="15827" spans="1:12" x14ac:dyDescent="0.25">
      <c r="A15827">
        <v>62316</v>
      </c>
      <c r="B15827" s="2">
        <v>34.235230000000001</v>
      </c>
      <c r="C15827" s="3">
        <v>728</v>
      </c>
      <c r="D15827" s="4">
        <v>22800</v>
      </c>
      <c r="E15827" t="s">
        <v>11928</v>
      </c>
      <c r="F15827" s="4" t="s">
        <v>11490</v>
      </c>
      <c r="G15827" s="5">
        <v>398</v>
      </c>
      <c r="H15827" s="6">
        <v>0.16582920000000001</v>
      </c>
      <c r="I15827" s="7">
        <v>61.353999999999999</v>
      </c>
    </row>
    <row r="15828" spans="1:12" x14ac:dyDescent="0.25">
      <c r="A15828">
        <v>97814</v>
      </c>
      <c r="B15828" s="2">
        <v>34.232990000000001</v>
      </c>
      <c r="C15828" s="3">
        <v>12267</v>
      </c>
      <c r="E15828" t="s">
        <v>16314</v>
      </c>
      <c r="F15828" s="4" t="s">
        <v>16170</v>
      </c>
      <c r="G15828" s="5">
        <v>8958</v>
      </c>
      <c r="H15828" s="6">
        <v>0.21042640000000001</v>
      </c>
      <c r="I15828" s="7">
        <v>53.646000000000001</v>
      </c>
      <c r="J15828" s="2">
        <v>42.8</v>
      </c>
      <c r="K15828">
        <v>5</v>
      </c>
    </row>
    <row r="15829" spans="1:12" x14ac:dyDescent="0.25">
      <c r="A15829">
        <v>55953</v>
      </c>
      <c r="B15829" s="2">
        <v>34.230699999999999</v>
      </c>
      <c r="C15829" s="3">
        <v>833</v>
      </c>
      <c r="D15829" s="4">
        <v>12380</v>
      </c>
      <c r="E15829" t="s">
        <v>10575</v>
      </c>
      <c r="F15829" s="4" t="s">
        <v>10428</v>
      </c>
      <c r="G15829" s="5">
        <v>598</v>
      </c>
      <c r="H15829" s="6">
        <v>0.14858099999999999</v>
      </c>
      <c r="I15829" s="7">
        <v>64.332999999999998</v>
      </c>
    </row>
    <row r="15830" spans="1:12" x14ac:dyDescent="0.25">
      <c r="A15830">
        <v>13605</v>
      </c>
      <c r="B15830" s="2">
        <v>34.229790000000001</v>
      </c>
      <c r="C15830" s="3">
        <v>4907</v>
      </c>
      <c r="D15830" s="4">
        <v>48060</v>
      </c>
      <c r="E15830" t="s">
        <v>80</v>
      </c>
      <c r="F15830" s="4" t="s">
        <v>1280</v>
      </c>
      <c r="G15830" s="5">
        <v>3177</v>
      </c>
      <c r="H15830" s="6">
        <v>0.2010699</v>
      </c>
      <c r="I15830" s="7">
        <v>55.26</v>
      </c>
      <c r="J15830" s="2">
        <v>57</v>
      </c>
      <c r="K15830">
        <v>1</v>
      </c>
    </row>
    <row r="15831" spans="1:12" x14ac:dyDescent="0.25">
      <c r="A15831">
        <v>98057</v>
      </c>
      <c r="B15831" s="2">
        <v>34.226970000000001</v>
      </c>
      <c r="C15831" s="3">
        <v>12187</v>
      </c>
      <c r="D15831" s="4">
        <v>42660</v>
      </c>
      <c r="E15831" t="s">
        <v>16360</v>
      </c>
      <c r="F15831" s="4" t="s">
        <v>16344</v>
      </c>
      <c r="G15831" s="5">
        <v>8612</v>
      </c>
      <c r="H15831" s="6">
        <v>0.2646</v>
      </c>
      <c r="I15831" s="7">
        <v>44.280999999999999</v>
      </c>
      <c r="J15831" s="2">
        <v>43</v>
      </c>
      <c r="K15831">
        <v>6</v>
      </c>
    </row>
    <row r="15832" spans="1:12" x14ac:dyDescent="0.25">
      <c r="A15832">
        <v>22657</v>
      </c>
      <c r="B15832" s="2">
        <v>34.223129999999998</v>
      </c>
      <c r="C15832" s="3">
        <v>10598</v>
      </c>
      <c r="E15832" t="s">
        <v>3828</v>
      </c>
      <c r="F15832" s="4" t="s">
        <v>4335</v>
      </c>
      <c r="G15832" s="5">
        <v>7456</v>
      </c>
      <c r="H15832" s="6">
        <v>0.1650798</v>
      </c>
      <c r="I15832" s="7">
        <v>61.473999999999997</v>
      </c>
      <c r="J15832" s="2">
        <v>66</v>
      </c>
      <c r="K15832">
        <v>1</v>
      </c>
    </row>
    <row r="15833" spans="1:12" x14ac:dyDescent="0.25">
      <c r="A15833">
        <v>60803</v>
      </c>
      <c r="B15833" s="2">
        <v>34.217790000000001</v>
      </c>
      <c r="C15833" s="3">
        <v>22990</v>
      </c>
      <c r="D15833" s="4">
        <v>16980</v>
      </c>
      <c r="E15833" t="s">
        <v>11619</v>
      </c>
      <c r="F15833" s="4" t="s">
        <v>11490</v>
      </c>
      <c r="G15833" s="5">
        <v>14838</v>
      </c>
      <c r="H15833" s="6">
        <v>0.15769259999999999</v>
      </c>
      <c r="I15833" s="7">
        <v>62.75</v>
      </c>
      <c r="J15833" s="2">
        <v>41.166699999999999</v>
      </c>
      <c r="K15833">
        <v>6</v>
      </c>
    </row>
    <row r="15834" spans="1:12" x14ac:dyDescent="0.25">
      <c r="A15834">
        <v>17087</v>
      </c>
      <c r="B15834" s="2">
        <v>34.213749999999997</v>
      </c>
      <c r="C15834" s="3">
        <v>3164</v>
      </c>
      <c r="D15834" s="4">
        <v>30140</v>
      </c>
      <c r="E15834" t="s">
        <v>1691</v>
      </c>
      <c r="F15834" s="4" t="s">
        <v>3003</v>
      </c>
      <c r="G15834" s="5">
        <v>2069</v>
      </c>
      <c r="H15834" s="6">
        <v>0.1338164</v>
      </c>
      <c r="I15834" s="7">
        <v>66.875</v>
      </c>
    </row>
    <row r="15835" spans="1:12" x14ac:dyDescent="0.25">
      <c r="A15835">
        <v>26568</v>
      </c>
      <c r="B15835" s="2">
        <v>34.213140000000003</v>
      </c>
      <c r="C15835" s="3">
        <v>558</v>
      </c>
      <c r="D15835" s="4">
        <v>17220</v>
      </c>
      <c r="E15835" t="s">
        <v>5578</v>
      </c>
      <c r="F15835" s="4" t="s">
        <v>5144</v>
      </c>
      <c r="G15835" s="5">
        <v>441</v>
      </c>
      <c r="H15835" s="6">
        <v>0.19274379999999999</v>
      </c>
      <c r="I15835" s="7">
        <v>56.691000000000003</v>
      </c>
    </row>
    <row r="15836" spans="1:12" x14ac:dyDescent="0.25">
      <c r="A15836">
        <v>4456</v>
      </c>
      <c r="B15836" s="2">
        <v>34.212539999999997</v>
      </c>
      <c r="C15836" s="3">
        <v>2901</v>
      </c>
      <c r="D15836" s="4">
        <v>12620</v>
      </c>
      <c r="E15836" t="s">
        <v>839</v>
      </c>
      <c r="F15836" s="4" t="s">
        <v>701</v>
      </c>
      <c r="G15836" s="5">
        <v>2092</v>
      </c>
      <c r="H15836" s="6">
        <v>0.18299090000000001</v>
      </c>
      <c r="I15836" s="7">
        <v>58.372999999999998</v>
      </c>
      <c r="J15836" s="2">
        <v>28</v>
      </c>
      <c r="K15836">
        <v>1</v>
      </c>
    </row>
    <row r="15837" spans="1:12" x14ac:dyDescent="0.25">
      <c r="A15837">
        <v>44473</v>
      </c>
      <c r="B15837" s="2">
        <v>34.211350000000003</v>
      </c>
      <c r="C15837" s="3">
        <v>3721</v>
      </c>
      <c r="D15837" s="4">
        <v>49660</v>
      </c>
      <c r="E15837" t="s">
        <v>812</v>
      </c>
      <c r="F15837" s="4" t="s">
        <v>8295</v>
      </c>
      <c r="G15837" s="5">
        <v>2859</v>
      </c>
      <c r="H15837" s="6">
        <v>0.17797199999999999</v>
      </c>
      <c r="I15837" s="7">
        <v>59.235999999999997</v>
      </c>
    </row>
    <row r="15838" spans="1:12" x14ac:dyDescent="0.25">
      <c r="A15838">
        <v>30545</v>
      </c>
      <c r="B15838" s="2">
        <v>34.210540000000002</v>
      </c>
      <c r="C15838" s="3">
        <v>675</v>
      </c>
      <c r="E15838" t="s">
        <v>6481</v>
      </c>
      <c r="F15838" s="4" t="s">
        <v>6363</v>
      </c>
      <c r="G15838" s="5">
        <v>561</v>
      </c>
      <c r="H15838" s="6">
        <v>0.20462630000000001</v>
      </c>
      <c r="I15838" s="7">
        <v>54.625</v>
      </c>
      <c r="J15838" s="2">
        <v>47</v>
      </c>
      <c r="K15838">
        <v>1</v>
      </c>
    </row>
    <row r="15839" spans="1:12" x14ac:dyDescent="0.25">
      <c r="A15839">
        <v>42051</v>
      </c>
      <c r="B15839" s="2">
        <v>34.20993</v>
      </c>
      <c r="C15839" s="3">
        <v>2743</v>
      </c>
      <c r="D15839" s="4">
        <v>32460</v>
      </c>
      <c r="E15839" t="s">
        <v>3102</v>
      </c>
      <c r="F15839" s="4" t="s">
        <v>7883</v>
      </c>
      <c r="G15839" s="5">
        <v>1972</v>
      </c>
      <c r="H15839" s="6">
        <v>0.17393510000000001</v>
      </c>
      <c r="I15839" s="7">
        <v>59.926000000000002</v>
      </c>
    </row>
    <row r="15840" spans="1:12" x14ac:dyDescent="0.25">
      <c r="A15840">
        <v>94607</v>
      </c>
      <c r="B15840" s="2">
        <v>34.205240000000003</v>
      </c>
      <c r="C15840" s="3">
        <v>24829</v>
      </c>
      <c r="D15840" s="4">
        <v>41860</v>
      </c>
      <c r="E15840" t="s">
        <v>493</v>
      </c>
      <c r="F15840" s="4" t="s">
        <v>15368</v>
      </c>
      <c r="G15840" s="5">
        <v>17615</v>
      </c>
      <c r="H15840" s="6">
        <v>0.3345822</v>
      </c>
      <c r="I15840" s="7">
        <v>32.159999999999997</v>
      </c>
      <c r="J15840" s="2">
        <v>35.523800000000001</v>
      </c>
      <c r="K15840">
        <v>42</v>
      </c>
      <c r="L15840" s="2">
        <v>26</v>
      </c>
    </row>
    <row r="15841" spans="1:12" x14ac:dyDescent="0.25">
      <c r="A15841">
        <v>14869</v>
      </c>
      <c r="B15841" s="2">
        <v>34.20082</v>
      </c>
      <c r="C15841" s="3">
        <v>1343</v>
      </c>
      <c r="E15841" t="s">
        <v>2980</v>
      </c>
      <c r="F15841" s="4" t="s">
        <v>1280</v>
      </c>
      <c r="G15841" s="5">
        <v>873</v>
      </c>
      <c r="H15841" s="6">
        <v>0.13860249999999999</v>
      </c>
      <c r="I15841" s="7">
        <v>66.022999999999996</v>
      </c>
    </row>
    <row r="15842" spans="1:12" x14ac:dyDescent="0.25">
      <c r="A15842">
        <v>4461</v>
      </c>
      <c r="B15842" s="2">
        <v>34.200049999999997</v>
      </c>
      <c r="C15842" s="3">
        <v>3053</v>
      </c>
      <c r="D15842" s="4">
        <v>12620</v>
      </c>
      <c r="E15842" t="s">
        <v>226</v>
      </c>
      <c r="F15842" s="4" t="s">
        <v>701</v>
      </c>
      <c r="G15842" s="5">
        <v>2322</v>
      </c>
      <c r="H15842" s="6">
        <v>0.21791559999999999</v>
      </c>
      <c r="I15842" s="7">
        <v>52.314</v>
      </c>
    </row>
    <row r="15843" spans="1:12" x14ac:dyDescent="0.25">
      <c r="A15843">
        <v>16235</v>
      </c>
      <c r="B15843" s="2">
        <v>34.199269999999999</v>
      </c>
      <c r="C15843" s="3">
        <v>1281</v>
      </c>
      <c r="E15843" t="s">
        <v>3452</v>
      </c>
      <c r="F15843" s="4" t="s">
        <v>3003</v>
      </c>
      <c r="G15843" s="5">
        <v>947</v>
      </c>
      <c r="H15843" s="6">
        <v>0.15733900000000001</v>
      </c>
      <c r="I15843" s="7">
        <v>62.777999999999999</v>
      </c>
    </row>
    <row r="15844" spans="1:12" x14ac:dyDescent="0.25">
      <c r="A15844">
        <v>32221</v>
      </c>
      <c r="B15844" s="2">
        <v>34.194400000000002</v>
      </c>
      <c r="C15844" s="3">
        <v>30215</v>
      </c>
      <c r="D15844" s="4">
        <v>27260</v>
      </c>
      <c r="E15844" t="s">
        <v>1076</v>
      </c>
      <c r="F15844" s="4" t="s">
        <v>6689</v>
      </c>
      <c r="G15844" s="5">
        <v>19416</v>
      </c>
      <c r="H15844" s="6">
        <v>0.15666679999999999</v>
      </c>
      <c r="I15844" s="7">
        <v>62.893999999999998</v>
      </c>
      <c r="J15844" s="2">
        <v>38.5</v>
      </c>
      <c r="K15844">
        <v>2</v>
      </c>
    </row>
    <row r="15845" spans="1:12" x14ac:dyDescent="0.25">
      <c r="A15845">
        <v>65327</v>
      </c>
      <c r="B15845" s="2">
        <v>34.189700000000002</v>
      </c>
      <c r="C15845" s="3">
        <v>266</v>
      </c>
      <c r="D15845" s="4">
        <v>28140</v>
      </c>
      <c r="E15845" t="s">
        <v>12393</v>
      </c>
      <c r="F15845" s="4" t="s">
        <v>12102</v>
      </c>
      <c r="G15845" s="5">
        <v>187</v>
      </c>
      <c r="H15845" s="6">
        <v>0.1914894</v>
      </c>
      <c r="I15845" s="7">
        <v>56.875</v>
      </c>
    </row>
    <row r="15846" spans="1:12" x14ac:dyDescent="0.25">
      <c r="A15846">
        <v>18453</v>
      </c>
      <c r="B15846" s="2">
        <v>34.189450000000001</v>
      </c>
      <c r="C15846" s="3">
        <v>1164</v>
      </c>
      <c r="E15846" t="s">
        <v>4070</v>
      </c>
      <c r="F15846" s="4" t="s">
        <v>3003</v>
      </c>
      <c r="G15846" s="5">
        <v>890</v>
      </c>
      <c r="H15846" s="6">
        <v>0.22222220000000001</v>
      </c>
      <c r="I15846" s="7">
        <v>51.563000000000002</v>
      </c>
    </row>
    <row r="15847" spans="1:12" x14ac:dyDescent="0.25">
      <c r="A15847">
        <v>81077</v>
      </c>
      <c r="B15847" s="2">
        <v>34.189160000000001</v>
      </c>
      <c r="C15847" s="3">
        <v>522</v>
      </c>
      <c r="E15847" t="s">
        <v>13705</v>
      </c>
      <c r="F15847" s="4" t="s">
        <v>14477</v>
      </c>
      <c r="G15847" s="5">
        <v>319</v>
      </c>
      <c r="H15847" s="6">
        <v>0.23197490000000001</v>
      </c>
      <c r="I15847" s="7">
        <v>49.875</v>
      </c>
      <c r="J15847" s="2">
        <v>46</v>
      </c>
      <c r="K15847">
        <v>1</v>
      </c>
    </row>
    <row r="15848" spans="1:12" x14ac:dyDescent="0.25">
      <c r="A15848">
        <v>12149</v>
      </c>
      <c r="B15848" s="2">
        <v>34.188690000000001</v>
      </c>
      <c r="C15848" s="3">
        <v>2414</v>
      </c>
      <c r="D15848" s="4">
        <v>10580</v>
      </c>
      <c r="E15848" t="s">
        <v>2153</v>
      </c>
      <c r="F15848" s="4" t="s">
        <v>1280</v>
      </c>
      <c r="G15848" s="5">
        <v>1595</v>
      </c>
      <c r="H15848" s="6">
        <v>0.1716792</v>
      </c>
      <c r="I15848" s="7">
        <v>60.293999999999997</v>
      </c>
      <c r="J15848" s="2">
        <v>61</v>
      </c>
      <c r="K15848">
        <v>1</v>
      </c>
    </row>
    <row r="15849" spans="1:12" x14ac:dyDescent="0.25">
      <c r="A15849">
        <v>80012</v>
      </c>
      <c r="B15849" s="2">
        <v>34.180909999999997</v>
      </c>
      <c r="C15849" s="3">
        <v>48381</v>
      </c>
      <c r="D15849" s="4">
        <v>19740</v>
      </c>
      <c r="E15849" t="s">
        <v>815</v>
      </c>
      <c r="F15849" s="4" t="s">
        <v>14477</v>
      </c>
      <c r="G15849" s="5">
        <v>30924</v>
      </c>
      <c r="H15849" s="6">
        <v>0.2327243</v>
      </c>
      <c r="I15849" s="7">
        <v>49.744</v>
      </c>
      <c r="J15849" s="2">
        <v>47</v>
      </c>
      <c r="K15849">
        <v>15</v>
      </c>
      <c r="L15849" s="2">
        <v>84.5</v>
      </c>
    </row>
    <row r="15850" spans="1:12" x14ac:dyDescent="0.25">
      <c r="A15850">
        <v>12192</v>
      </c>
      <c r="B15850" s="2">
        <v>34.173160000000003</v>
      </c>
      <c r="C15850" s="3">
        <v>2088</v>
      </c>
      <c r="E15850" t="s">
        <v>2178</v>
      </c>
      <c r="F15850" s="4" t="s">
        <v>1280</v>
      </c>
      <c r="G15850" s="5">
        <v>1470</v>
      </c>
      <c r="H15850" s="6">
        <v>0.16451389999999999</v>
      </c>
      <c r="I15850" s="7">
        <v>61.527999999999999</v>
      </c>
      <c r="J15850" s="2">
        <v>55</v>
      </c>
      <c r="K15850">
        <v>1</v>
      </c>
    </row>
    <row r="15851" spans="1:12" x14ac:dyDescent="0.25">
      <c r="A15851">
        <v>29929</v>
      </c>
      <c r="B15851" s="2">
        <v>34.172620000000002</v>
      </c>
      <c r="C15851" s="3">
        <v>1141</v>
      </c>
      <c r="E15851" t="s">
        <v>6355</v>
      </c>
      <c r="F15851" s="4" t="s">
        <v>6130</v>
      </c>
      <c r="G15851" s="5">
        <v>788</v>
      </c>
      <c r="H15851" s="6">
        <v>0.20659060000000001</v>
      </c>
      <c r="I15851" s="7">
        <v>54.25</v>
      </c>
    </row>
    <row r="15852" spans="1:12" x14ac:dyDescent="0.25">
      <c r="A15852">
        <v>6401</v>
      </c>
      <c r="B15852" s="2">
        <v>34.169269999999997</v>
      </c>
      <c r="C15852" s="3">
        <v>19128</v>
      </c>
      <c r="D15852" s="4">
        <v>35300</v>
      </c>
      <c r="E15852" t="s">
        <v>1281</v>
      </c>
      <c r="F15852" s="4" t="s">
        <v>1198</v>
      </c>
      <c r="G15852" s="5">
        <v>13180</v>
      </c>
      <c r="H15852" s="6">
        <v>0.16265840000000001</v>
      </c>
      <c r="I15852" s="7">
        <v>61.84</v>
      </c>
      <c r="J15852" s="2">
        <v>46</v>
      </c>
      <c r="K15852">
        <v>7</v>
      </c>
    </row>
    <row r="15853" spans="1:12" x14ac:dyDescent="0.25">
      <c r="A15853">
        <v>49878</v>
      </c>
      <c r="B15853" s="2">
        <v>34.165500000000002</v>
      </c>
      <c r="C15853" s="3">
        <v>3621</v>
      </c>
      <c r="D15853" s="4">
        <v>21540</v>
      </c>
      <c r="E15853" t="s">
        <v>9548</v>
      </c>
      <c r="F15853" s="4" t="s">
        <v>9106</v>
      </c>
      <c r="G15853" s="5">
        <v>2581</v>
      </c>
      <c r="H15853" s="6">
        <v>0.22510659999999999</v>
      </c>
      <c r="I15853" s="7">
        <v>51.046999999999997</v>
      </c>
      <c r="J15853" s="2">
        <v>40.5</v>
      </c>
      <c r="K15853">
        <v>2</v>
      </c>
    </row>
    <row r="15854" spans="1:12" x14ac:dyDescent="0.25">
      <c r="A15854">
        <v>34474</v>
      </c>
      <c r="B15854" s="2">
        <v>34.162320000000001</v>
      </c>
      <c r="C15854" s="3">
        <v>15902</v>
      </c>
      <c r="D15854" s="4">
        <v>36100</v>
      </c>
      <c r="E15854" t="s">
        <v>6992</v>
      </c>
      <c r="F15854" s="4" t="s">
        <v>6689</v>
      </c>
      <c r="G15854" s="5">
        <v>10725</v>
      </c>
      <c r="H15854" s="6">
        <v>0.2142657</v>
      </c>
      <c r="I15854" s="7">
        <v>52.918999999999997</v>
      </c>
      <c r="J15854" s="2">
        <v>46.5</v>
      </c>
      <c r="K15854">
        <v>4</v>
      </c>
    </row>
    <row r="15855" spans="1:12" x14ac:dyDescent="0.25">
      <c r="A15855">
        <v>14141</v>
      </c>
      <c r="B15855" s="2">
        <v>34.15842</v>
      </c>
      <c r="C15855" s="3">
        <v>7684</v>
      </c>
      <c r="D15855" s="4">
        <v>15380</v>
      </c>
      <c r="E15855" t="s">
        <v>2819</v>
      </c>
      <c r="F15855" s="4" t="s">
        <v>1280</v>
      </c>
      <c r="G15855" s="5">
        <v>5548</v>
      </c>
      <c r="H15855" s="6">
        <v>0.1942692</v>
      </c>
      <c r="I15855" s="7">
        <v>56.372999999999998</v>
      </c>
      <c r="J15855" s="2">
        <v>48</v>
      </c>
      <c r="K15855">
        <v>2</v>
      </c>
    </row>
    <row r="15856" spans="1:12" x14ac:dyDescent="0.25">
      <c r="A15856">
        <v>78870</v>
      </c>
      <c r="B15856" s="2">
        <v>34.156950000000002</v>
      </c>
      <c r="C15856" s="3">
        <v>991</v>
      </c>
      <c r="D15856" s="4">
        <v>46620</v>
      </c>
      <c r="E15856" t="s">
        <v>14311</v>
      </c>
      <c r="F15856" s="4" t="s">
        <v>13752</v>
      </c>
      <c r="G15856" s="5">
        <v>598</v>
      </c>
      <c r="H15856" s="6">
        <v>0.2103506</v>
      </c>
      <c r="I15856" s="7">
        <v>53.594000000000001</v>
      </c>
    </row>
    <row r="15857" spans="1:12" x14ac:dyDescent="0.25">
      <c r="A15857">
        <v>38732</v>
      </c>
      <c r="B15857" s="2">
        <v>34.154110000000003</v>
      </c>
      <c r="C15857" s="3">
        <v>18059</v>
      </c>
      <c r="D15857" s="4">
        <v>17380</v>
      </c>
      <c r="E15857" t="s">
        <v>2480</v>
      </c>
      <c r="F15857" s="4" t="s">
        <v>7633</v>
      </c>
      <c r="G15857" s="5">
        <v>11258</v>
      </c>
      <c r="H15857" s="6">
        <v>0.26618700000000001</v>
      </c>
      <c r="I15857" s="7">
        <v>43.944000000000003</v>
      </c>
      <c r="J15857" s="2">
        <v>38.75</v>
      </c>
      <c r="K15857">
        <v>4</v>
      </c>
    </row>
    <row r="15858" spans="1:12" x14ac:dyDescent="0.25">
      <c r="A15858">
        <v>55615</v>
      </c>
      <c r="B15858" s="2">
        <v>34.15137</v>
      </c>
      <c r="C15858" s="3">
        <v>257</v>
      </c>
      <c r="E15858" t="s">
        <v>10510</v>
      </c>
      <c r="F15858" s="4" t="s">
        <v>10428</v>
      </c>
      <c r="G15858" s="5">
        <v>202</v>
      </c>
      <c r="H15858" s="6">
        <v>0.2118227</v>
      </c>
      <c r="I15858" s="7">
        <v>53.332999999999998</v>
      </c>
    </row>
    <row r="15859" spans="1:12" x14ac:dyDescent="0.25">
      <c r="A15859">
        <v>27610</v>
      </c>
      <c r="B15859" s="2">
        <v>34.140940000000001</v>
      </c>
      <c r="C15859" s="3">
        <v>71266</v>
      </c>
      <c r="D15859" s="4">
        <v>39580</v>
      </c>
      <c r="E15859" t="s">
        <v>5749</v>
      </c>
      <c r="F15859" s="4" t="s">
        <v>5642</v>
      </c>
      <c r="G15859" s="5">
        <v>43374</v>
      </c>
      <c r="H15859" s="6">
        <v>0.2356481</v>
      </c>
      <c r="I15859" s="7">
        <v>49.213000000000001</v>
      </c>
      <c r="J15859" s="2">
        <v>49.5</v>
      </c>
      <c r="K15859">
        <v>6</v>
      </c>
    </row>
    <row r="15860" spans="1:12" x14ac:dyDescent="0.25">
      <c r="A15860">
        <v>87564</v>
      </c>
      <c r="B15860" s="2">
        <v>34.130470000000003</v>
      </c>
      <c r="C15860" s="3">
        <v>470</v>
      </c>
      <c r="D15860" s="4">
        <v>45340</v>
      </c>
      <c r="E15860" t="s">
        <v>15223</v>
      </c>
      <c r="F15860" s="4" t="s">
        <v>15124</v>
      </c>
      <c r="G15860" s="5">
        <v>412</v>
      </c>
      <c r="H15860" s="6">
        <v>0.2154964</v>
      </c>
      <c r="I15860" s="7">
        <v>52.692</v>
      </c>
    </row>
    <row r="15861" spans="1:12" x14ac:dyDescent="0.25">
      <c r="A15861">
        <v>98579</v>
      </c>
      <c r="B15861" s="2">
        <v>34.128210000000003</v>
      </c>
      <c r="C15861" s="3">
        <v>13494</v>
      </c>
      <c r="D15861" s="4">
        <v>36500</v>
      </c>
      <c r="E15861" t="s">
        <v>458</v>
      </c>
      <c r="F15861" s="4" t="s">
        <v>16344</v>
      </c>
      <c r="G15861" s="5">
        <v>9000</v>
      </c>
      <c r="H15861" s="6">
        <v>0.1715555</v>
      </c>
      <c r="I15861" s="7">
        <v>60.284999999999997</v>
      </c>
      <c r="J15861" s="2">
        <v>50</v>
      </c>
      <c r="K15861">
        <v>2</v>
      </c>
    </row>
    <row r="15862" spans="1:12" x14ac:dyDescent="0.25">
      <c r="A15862">
        <v>71243</v>
      </c>
      <c r="B15862" s="2">
        <v>34.12603</v>
      </c>
      <c r="C15862" s="3">
        <v>158</v>
      </c>
      <c r="E15862" t="s">
        <v>13126</v>
      </c>
      <c r="F15862" s="4" t="s">
        <v>12927</v>
      </c>
      <c r="G15862" s="5">
        <v>122</v>
      </c>
      <c r="H15862" s="6">
        <v>0.31967210000000001</v>
      </c>
      <c r="I15862" s="7">
        <v>34.688000000000002</v>
      </c>
    </row>
    <row r="15863" spans="1:12" x14ac:dyDescent="0.25">
      <c r="A15863">
        <v>56662</v>
      </c>
      <c r="B15863" s="2">
        <v>34.125900000000001</v>
      </c>
      <c r="C15863" s="3">
        <v>509</v>
      </c>
      <c r="D15863" s="4">
        <v>14660</v>
      </c>
      <c r="E15863" t="s">
        <v>10834</v>
      </c>
      <c r="F15863" s="4" t="s">
        <v>10428</v>
      </c>
      <c r="G15863" s="5">
        <v>437</v>
      </c>
      <c r="H15863" s="6">
        <v>0.2196796</v>
      </c>
      <c r="I15863" s="7">
        <v>51.963999999999999</v>
      </c>
    </row>
    <row r="15864" spans="1:12" x14ac:dyDescent="0.25">
      <c r="A15864">
        <v>90650</v>
      </c>
      <c r="B15864" s="2">
        <v>34.109830000000002</v>
      </c>
      <c r="C15864" s="3">
        <v>106521</v>
      </c>
      <c r="D15864" s="4">
        <v>31080</v>
      </c>
      <c r="E15864" t="s">
        <v>1336</v>
      </c>
      <c r="F15864" s="4" t="s">
        <v>15368</v>
      </c>
      <c r="G15864" s="5">
        <v>66709</v>
      </c>
      <c r="H15864" s="6">
        <v>0.15182129999999999</v>
      </c>
      <c r="I15864" s="7">
        <v>63.688000000000002</v>
      </c>
      <c r="J15864" s="2">
        <v>43.333300000000001</v>
      </c>
      <c r="K15864">
        <v>18</v>
      </c>
      <c r="L15864" s="2">
        <v>68.7</v>
      </c>
    </row>
    <row r="15865" spans="1:12" x14ac:dyDescent="0.25">
      <c r="A15865">
        <v>53946</v>
      </c>
      <c r="B15865" s="2">
        <v>34.09308</v>
      </c>
      <c r="C15865" s="3">
        <v>4681</v>
      </c>
      <c r="E15865" t="s">
        <v>10152</v>
      </c>
      <c r="F15865" s="4" t="s">
        <v>10031</v>
      </c>
      <c r="G15865" s="5">
        <v>3263</v>
      </c>
      <c r="H15865" s="6">
        <v>0.16084560000000001</v>
      </c>
      <c r="I15865" s="7">
        <v>62.128</v>
      </c>
      <c r="J15865" s="2">
        <v>45</v>
      </c>
      <c r="K15865">
        <v>1</v>
      </c>
    </row>
    <row r="15866" spans="1:12" x14ac:dyDescent="0.25">
      <c r="A15866">
        <v>78016</v>
      </c>
      <c r="B15866" s="2">
        <v>34.090949999999999</v>
      </c>
      <c r="C15866" s="3">
        <v>8664</v>
      </c>
      <c r="D15866" s="4">
        <v>41700</v>
      </c>
      <c r="E15866" t="s">
        <v>14155</v>
      </c>
      <c r="F15866" s="4" t="s">
        <v>13752</v>
      </c>
      <c r="G15866" s="5">
        <v>5669</v>
      </c>
      <c r="H15866" s="6">
        <v>0.1656377</v>
      </c>
      <c r="I15866" s="7">
        <v>61.295999999999999</v>
      </c>
      <c r="J15866" s="2">
        <v>46.5</v>
      </c>
      <c r="K15866">
        <v>2</v>
      </c>
    </row>
    <row r="15867" spans="1:12" x14ac:dyDescent="0.25">
      <c r="A15867">
        <v>38044</v>
      </c>
      <c r="B15867" s="2">
        <v>34.089480000000002</v>
      </c>
      <c r="C15867" s="3">
        <v>578</v>
      </c>
      <c r="E15867" t="s">
        <v>7535</v>
      </c>
      <c r="F15867" s="4" t="s">
        <v>7348</v>
      </c>
      <c r="G15867" s="5">
        <v>448</v>
      </c>
      <c r="H15867" s="6">
        <v>0.15625</v>
      </c>
      <c r="I15867" s="7">
        <v>62.917000000000002</v>
      </c>
    </row>
    <row r="15868" spans="1:12" x14ac:dyDescent="0.25">
      <c r="A15868">
        <v>29577</v>
      </c>
      <c r="B15868" s="2">
        <v>34.084539999999997</v>
      </c>
      <c r="C15868" s="3">
        <v>28565</v>
      </c>
      <c r="D15868" s="4">
        <v>34820</v>
      </c>
      <c r="E15868" t="s">
        <v>6274</v>
      </c>
      <c r="F15868" s="4" t="s">
        <v>6130</v>
      </c>
      <c r="G15868" s="5">
        <v>20201</v>
      </c>
      <c r="H15868" s="6">
        <v>0.23503789999999999</v>
      </c>
      <c r="I15868" s="7">
        <v>49.295000000000002</v>
      </c>
      <c r="J15868" s="2">
        <v>38.909100000000002</v>
      </c>
      <c r="K15868">
        <v>11</v>
      </c>
      <c r="L15868" s="2">
        <v>44.5</v>
      </c>
    </row>
    <row r="15869" spans="1:12" x14ac:dyDescent="0.25">
      <c r="A15869">
        <v>33009</v>
      </c>
      <c r="B15869" s="2">
        <v>34.072069999999997</v>
      </c>
      <c r="C15869" s="3">
        <v>40326</v>
      </c>
      <c r="D15869" s="4">
        <v>33100</v>
      </c>
      <c r="E15869" t="s">
        <v>6863</v>
      </c>
      <c r="F15869" s="4" t="s">
        <v>6689</v>
      </c>
      <c r="G15869" s="5">
        <v>31888</v>
      </c>
      <c r="H15869" s="6">
        <v>0.2838058</v>
      </c>
      <c r="I15869" s="7">
        <v>40.856000000000002</v>
      </c>
      <c r="J15869" s="2">
        <v>50</v>
      </c>
      <c r="K15869">
        <v>2</v>
      </c>
    </row>
    <row r="15870" spans="1:12" x14ac:dyDescent="0.25">
      <c r="A15870">
        <v>43407</v>
      </c>
      <c r="B15870" s="2">
        <v>34.064340000000001</v>
      </c>
      <c r="C15870" s="3">
        <v>685</v>
      </c>
      <c r="D15870" s="4">
        <v>23380</v>
      </c>
      <c r="E15870" t="s">
        <v>8364</v>
      </c>
      <c r="F15870" s="4" t="s">
        <v>8295</v>
      </c>
      <c r="G15870" s="5">
        <v>423</v>
      </c>
      <c r="H15870" s="6">
        <v>0.27423170000000002</v>
      </c>
      <c r="I15870" s="7">
        <v>42.5</v>
      </c>
      <c r="J15870" s="2">
        <v>58</v>
      </c>
      <c r="K15870">
        <v>1</v>
      </c>
    </row>
    <row r="15871" spans="1:12" x14ac:dyDescent="0.25">
      <c r="A15871">
        <v>16255</v>
      </c>
      <c r="B15871" s="2">
        <v>34.063929999999999</v>
      </c>
      <c r="C15871" s="3">
        <v>1814</v>
      </c>
      <c r="E15871" t="s">
        <v>3463</v>
      </c>
      <c r="F15871" s="4" t="s">
        <v>3003</v>
      </c>
      <c r="G15871" s="5">
        <v>1274</v>
      </c>
      <c r="H15871" s="6">
        <v>0.17411760000000001</v>
      </c>
      <c r="I15871" s="7">
        <v>59.8</v>
      </c>
      <c r="J15871" s="2">
        <v>88</v>
      </c>
      <c r="K15871">
        <v>1</v>
      </c>
    </row>
    <row r="15872" spans="1:12" x14ac:dyDescent="0.25">
      <c r="A15872">
        <v>50115</v>
      </c>
      <c r="B15872" s="2">
        <v>34.063200000000002</v>
      </c>
      <c r="C15872" s="3">
        <v>2612</v>
      </c>
      <c r="D15872" s="4">
        <v>19780</v>
      </c>
      <c r="E15872" t="s">
        <v>9621</v>
      </c>
      <c r="F15872" s="4" t="s">
        <v>9593</v>
      </c>
      <c r="G15872" s="5">
        <v>1800</v>
      </c>
      <c r="H15872" s="6">
        <v>0.1660189</v>
      </c>
      <c r="I15872" s="7">
        <v>61.192999999999998</v>
      </c>
      <c r="J15872" s="2">
        <v>50</v>
      </c>
      <c r="K15872">
        <v>1</v>
      </c>
    </row>
    <row r="15873" spans="1:12" x14ac:dyDescent="0.25">
      <c r="A15873">
        <v>18042</v>
      </c>
      <c r="B15873" s="2">
        <v>34.056229999999999</v>
      </c>
      <c r="C15873" s="3">
        <v>41902</v>
      </c>
      <c r="D15873" s="4">
        <v>10900</v>
      </c>
      <c r="E15873" t="s">
        <v>943</v>
      </c>
      <c r="F15873" s="4" t="s">
        <v>3003</v>
      </c>
      <c r="G15873" s="5">
        <v>27311</v>
      </c>
      <c r="H15873" s="6">
        <v>0.1987844</v>
      </c>
      <c r="I15873" s="7">
        <v>55.527000000000001</v>
      </c>
      <c r="J15873" s="2">
        <v>43.551699999999997</v>
      </c>
      <c r="K15873">
        <v>29</v>
      </c>
      <c r="L15873" s="2">
        <v>69.599999999999994</v>
      </c>
    </row>
    <row r="15874" spans="1:12" x14ac:dyDescent="0.25">
      <c r="A15874">
        <v>62690</v>
      </c>
      <c r="B15874" s="2">
        <v>34.049019999999999</v>
      </c>
      <c r="C15874" s="3">
        <v>4203</v>
      </c>
      <c r="D15874" s="4">
        <v>41180</v>
      </c>
      <c r="E15874" t="s">
        <v>12005</v>
      </c>
      <c r="F15874" s="4" t="s">
        <v>11490</v>
      </c>
      <c r="G15874" s="5">
        <v>2811</v>
      </c>
      <c r="H15874" s="6">
        <v>0.13980790000000001</v>
      </c>
      <c r="I15874" s="7">
        <v>65.716999999999999</v>
      </c>
    </row>
    <row r="15875" spans="1:12" x14ac:dyDescent="0.25">
      <c r="A15875">
        <v>56117</v>
      </c>
      <c r="B15875" s="2">
        <v>34.048290000000001</v>
      </c>
      <c r="C15875" s="3">
        <v>363</v>
      </c>
      <c r="D15875" s="4">
        <v>49380</v>
      </c>
      <c r="E15875" t="s">
        <v>10632</v>
      </c>
      <c r="F15875" s="4" t="s">
        <v>10428</v>
      </c>
      <c r="G15875" s="5">
        <v>268</v>
      </c>
      <c r="H15875" s="6">
        <v>8.5501900000000006E-2</v>
      </c>
      <c r="I15875" s="7">
        <v>75.096000000000004</v>
      </c>
    </row>
    <row r="15876" spans="1:12" x14ac:dyDescent="0.25">
      <c r="A15876">
        <v>97327</v>
      </c>
      <c r="B15876" s="2">
        <v>34.047699999999999</v>
      </c>
      <c r="C15876" s="3">
        <v>2969</v>
      </c>
      <c r="D15876" s="4">
        <v>10540</v>
      </c>
      <c r="E15876" t="s">
        <v>1033</v>
      </c>
      <c r="F15876" s="4" t="s">
        <v>16170</v>
      </c>
      <c r="G15876" s="5">
        <v>2173</v>
      </c>
      <c r="H15876" s="6">
        <v>0.1799356</v>
      </c>
      <c r="I15876" s="7">
        <v>58.774000000000001</v>
      </c>
      <c r="J15876" s="2">
        <v>62</v>
      </c>
      <c r="K15876">
        <v>2</v>
      </c>
    </row>
    <row r="15877" spans="1:12" x14ac:dyDescent="0.25">
      <c r="A15877">
        <v>73014</v>
      </c>
      <c r="B15877" s="2">
        <v>34.046909999999997</v>
      </c>
      <c r="C15877" s="3">
        <v>1751</v>
      </c>
      <c r="D15877" s="4">
        <v>36420</v>
      </c>
      <c r="E15877" t="s">
        <v>9564</v>
      </c>
      <c r="F15877" s="4" t="s">
        <v>13462</v>
      </c>
      <c r="G15877" s="5">
        <v>1148</v>
      </c>
      <c r="H15877" s="6">
        <v>0.16376309999999999</v>
      </c>
      <c r="I15877" s="7">
        <v>61.563000000000002</v>
      </c>
      <c r="J15877" s="2">
        <v>29</v>
      </c>
      <c r="K15877">
        <v>1</v>
      </c>
    </row>
    <row r="15878" spans="1:12" x14ac:dyDescent="0.25">
      <c r="A15878">
        <v>43512</v>
      </c>
      <c r="B15878" s="2">
        <v>34.042079999999999</v>
      </c>
      <c r="C15878" s="3">
        <v>27986</v>
      </c>
      <c r="D15878" s="4">
        <v>19580</v>
      </c>
      <c r="E15878" t="s">
        <v>3534</v>
      </c>
      <c r="F15878" s="4" t="s">
        <v>8295</v>
      </c>
      <c r="G15878" s="5">
        <v>19020</v>
      </c>
      <c r="H15878" s="6">
        <v>0.17806630000000001</v>
      </c>
      <c r="I15878" s="7">
        <v>59.09</v>
      </c>
      <c r="J15878" s="2">
        <v>43</v>
      </c>
      <c r="K15878">
        <v>11</v>
      </c>
      <c r="L15878" s="2">
        <v>67.099999999999994</v>
      </c>
    </row>
    <row r="15879" spans="1:12" x14ac:dyDescent="0.25">
      <c r="A15879">
        <v>66509</v>
      </c>
      <c r="B15879" s="2">
        <v>34.037109999999998</v>
      </c>
      <c r="C15879" s="3">
        <v>2717</v>
      </c>
      <c r="D15879" s="4">
        <v>45820</v>
      </c>
      <c r="E15879" t="s">
        <v>12536</v>
      </c>
      <c r="F15879" s="4" t="s">
        <v>12494</v>
      </c>
      <c r="G15879" s="5">
        <v>1725</v>
      </c>
      <c r="H15879" s="6">
        <v>0.14194670000000001</v>
      </c>
      <c r="I15879" s="7">
        <v>65.331000000000003</v>
      </c>
    </row>
    <row r="15880" spans="1:12" x14ac:dyDescent="0.25">
      <c r="A15880">
        <v>67674</v>
      </c>
      <c r="B15880" s="2">
        <v>34.03669</v>
      </c>
      <c r="C15880" s="3">
        <v>112</v>
      </c>
      <c r="D15880" s="4">
        <v>25700</v>
      </c>
      <c r="E15880" t="s">
        <v>5497</v>
      </c>
      <c r="F15880" s="4" t="s">
        <v>12494</v>
      </c>
      <c r="G15880" s="5">
        <v>28</v>
      </c>
      <c r="H15880" s="6">
        <v>0.2758621</v>
      </c>
      <c r="I15880" s="7">
        <v>42.188000000000002</v>
      </c>
    </row>
    <row r="15881" spans="1:12" x14ac:dyDescent="0.25">
      <c r="A15881">
        <v>80812</v>
      </c>
      <c r="B15881" s="2">
        <v>34.036650000000002</v>
      </c>
      <c r="C15881" s="3">
        <v>168</v>
      </c>
      <c r="E15881" t="s">
        <v>6141</v>
      </c>
      <c r="F15881" s="4" t="s">
        <v>14477</v>
      </c>
      <c r="G15881" s="5">
        <v>135</v>
      </c>
      <c r="H15881" s="6">
        <v>0.17037040000000001</v>
      </c>
      <c r="I15881" s="7">
        <v>60.417000000000002</v>
      </c>
    </row>
    <row r="15882" spans="1:12" x14ac:dyDescent="0.25">
      <c r="A15882">
        <v>92084</v>
      </c>
      <c r="B15882" s="2">
        <v>34.028930000000003</v>
      </c>
      <c r="C15882" s="3">
        <v>48275</v>
      </c>
      <c r="D15882" s="4">
        <v>41740</v>
      </c>
      <c r="E15882" t="s">
        <v>15491</v>
      </c>
      <c r="F15882" s="4" t="s">
        <v>15368</v>
      </c>
      <c r="G15882" s="5">
        <v>32105</v>
      </c>
      <c r="H15882" s="6">
        <v>0.19416929999999999</v>
      </c>
      <c r="I15882" s="7">
        <v>56.301000000000002</v>
      </c>
      <c r="J15882" s="2">
        <v>44.230800000000002</v>
      </c>
      <c r="K15882">
        <v>13</v>
      </c>
      <c r="L15882" s="2">
        <v>73.5</v>
      </c>
    </row>
    <row r="15883" spans="1:12" x14ac:dyDescent="0.25">
      <c r="A15883">
        <v>69154</v>
      </c>
      <c r="B15883" s="2">
        <v>34.021000000000001</v>
      </c>
      <c r="C15883" s="3">
        <v>1315</v>
      </c>
      <c r="E15883" t="s">
        <v>10400</v>
      </c>
      <c r="F15883" s="4" t="s">
        <v>12738</v>
      </c>
      <c r="G15883" s="5">
        <v>1036</v>
      </c>
      <c r="H15883" s="6">
        <v>0.20752899999999999</v>
      </c>
      <c r="I15883" s="7">
        <v>53.984000000000002</v>
      </c>
    </row>
    <row r="15884" spans="1:12" x14ac:dyDescent="0.25">
      <c r="A15884">
        <v>68731</v>
      </c>
      <c r="B15884" s="2">
        <v>34.02028</v>
      </c>
      <c r="C15884" s="3">
        <v>3056</v>
      </c>
      <c r="D15884" s="4">
        <v>43580</v>
      </c>
      <c r="E15884" t="s">
        <v>9728</v>
      </c>
      <c r="F15884" s="4" t="s">
        <v>12738</v>
      </c>
      <c r="G15884" s="5">
        <v>1967</v>
      </c>
      <c r="H15884" s="6">
        <v>0.1189629</v>
      </c>
      <c r="I15884" s="7">
        <v>69.286000000000001</v>
      </c>
    </row>
    <row r="15885" spans="1:12" x14ac:dyDescent="0.25">
      <c r="A15885">
        <v>15034</v>
      </c>
      <c r="B15885" s="2">
        <v>34.019460000000002</v>
      </c>
      <c r="C15885" s="3">
        <v>1820</v>
      </c>
      <c r="D15885" s="4">
        <v>38300</v>
      </c>
      <c r="E15885" t="s">
        <v>3025</v>
      </c>
      <c r="F15885" s="4" t="s">
        <v>3003</v>
      </c>
      <c r="G15885" s="5">
        <v>1445</v>
      </c>
      <c r="H15885" s="6">
        <v>0.1799308</v>
      </c>
      <c r="I15885" s="7">
        <v>58.75</v>
      </c>
    </row>
    <row r="15886" spans="1:12" x14ac:dyDescent="0.25">
      <c r="A15886">
        <v>42029</v>
      </c>
      <c r="B15886" s="2">
        <v>34.018070000000002</v>
      </c>
      <c r="C15886" s="3">
        <v>6563</v>
      </c>
      <c r="E15886" t="s">
        <v>8175</v>
      </c>
      <c r="F15886" s="4" t="s">
        <v>7883</v>
      </c>
      <c r="G15886" s="5">
        <v>4353</v>
      </c>
      <c r="H15886" s="6">
        <v>0.15138989999999999</v>
      </c>
      <c r="I15886" s="7">
        <v>63.680999999999997</v>
      </c>
    </row>
    <row r="15887" spans="1:12" x14ac:dyDescent="0.25">
      <c r="A15887">
        <v>50501</v>
      </c>
      <c r="B15887" s="2">
        <v>34.012529999999998</v>
      </c>
      <c r="C15887" s="3">
        <v>27962</v>
      </c>
      <c r="D15887" s="4">
        <v>22700</v>
      </c>
      <c r="E15887" t="s">
        <v>9716</v>
      </c>
      <c r="F15887" s="4" t="s">
        <v>9593</v>
      </c>
      <c r="G15887" s="5">
        <v>18839</v>
      </c>
      <c r="H15887" s="6">
        <v>0.21068000000000001</v>
      </c>
      <c r="I15887" s="7">
        <v>53.435000000000002</v>
      </c>
      <c r="J15887" s="2">
        <v>38.769199999999998</v>
      </c>
      <c r="K15887">
        <v>13</v>
      </c>
      <c r="L15887" s="2">
        <v>43.9</v>
      </c>
    </row>
    <row r="15888" spans="1:12" x14ac:dyDescent="0.25">
      <c r="A15888">
        <v>15925</v>
      </c>
      <c r="B15888" s="2">
        <v>34.008000000000003</v>
      </c>
      <c r="C15888" s="3">
        <v>120</v>
      </c>
      <c r="D15888" s="4">
        <v>27780</v>
      </c>
      <c r="E15888" t="s">
        <v>3350</v>
      </c>
      <c r="F15888" s="4" t="s">
        <v>3003</v>
      </c>
      <c r="G15888" s="5">
        <v>89</v>
      </c>
      <c r="H15888" s="6">
        <v>7.8651700000000005E-2</v>
      </c>
      <c r="I15888" s="7">
        <v>76.25</v>
      </c>
    </row>
    <row r="15889" spans="1:12" x14ac:dyDescent="0.25">
      <c r="A15889">
        <v>76457</v>
      </c>
      <c r="B15889" s="2">
        <v>34.00723</v>
      </c>
      <c r="C15889" s="3">
        <v>4604</v>
      </c>
      <c r="E15889" t="s">
        <v>5427</v>
      </c>
      <c r="F15889" s="4" t="s">
        <v>13752</v>
      </c>
      <c r="G15889" s="5">
        <v>3088</v>
      </c>
      <c r="H15889" s="6">
        <v>0.1887953</v>
      </c>
      <c r="I15889" s="7">
        <v>57.213999999999999</v>
      </c>
      <c r="J15889" s="2">
        <v>56</v>
      </c>
      <c r="K15889">
        <v>1</v>
      </c>
    </row>
    <row r="15890" spans="1:12" x14ac:dyDescent="0.25">
      <c r="A15890">
        <v>57523</v>
      </c>
      <c r="B15890" s="2">
        <v>34.006300000000003</v>
      </c>
      <c r="C15890" s="3">
        <v>1144</v>
      </c>
      <c r="E15890" t="s">
        <v>2414</v>
      </c>
      <c r="F15890" s="4" t="s">
        <v>10877</v>
      </c>
      <c r="G15890" s="5">
        <v>804</v>
      </c>
      <c r="H15890" s="6">
        <v>0.20522389999999999</v>
      </c>
      <c r="I15890" s="7">
        <v>54.375</v>
      </c>
      <c r="J15890" s="2">
        <v>71</v>
      </c>
      <c r="K15890">
        <v>1</v>
      </c>
    </row>
    <row r="15891" spans="1:12" x14ac:dyDescent="0.25">
      <c r="A15891">
        <v>81133</v>
      </c>
      <c r="B15891" s="2">
        <v>34.005949999999999</v>
      </c>
      <c r="C15891" s="3">
        <v>875</v>
      </c>
      <c r="E15891" t="s">
        <v>14598</v>
      </c>
      <c r="F15891" s="4" t="s">
        <v>14477</v>
      </c>
      <c r="G15891" s="5">
        <v>644</v>
      </c>
      <c r="H15891" s="6">
        <v>0.2356589</v>
      </c>
      <c r="I15891" s="7">
        <v>49.106999999999999</v>
      </c>
    </row>
    <row r="15892" spans="1:12" x14ac:dyDescent="0.25">
      <c r="A15892">
        <v>56284</v>
      </c>
      <c r="B15892" s="2">
        <v>34.00544</v>
      </c>
      <c r="C15892" s="3">
        <v>2265</v>
      </c>
      <c r="E15892" t="s">
        <v>10695</v>
      </c>
      <c r="F15892" s="4" t="s">
        <v>10428</v>
      </c>
      <c r="G15892" s="5">
        <v>1519</v>
      </c>
      <c r="H15892" s="6">
        <v>0.16250000000000001</v>
      </c>
      <c r="I15892" s="7">
        <v>61.741</v>
      </c>
    </row>
    <row r="15893" spans="1:12" x14ac:dyDescent="0.25">
      <c r="A15893">
        <v>29322</v>
      </c>
      <c r="B15893" s="2">
        <v>34.003700000000002</v>
      </c>
      <c r="C15893" s="3">
        <v>8196</v>
      </c>
      <c r="D15893" s="4">
        <v>43900</v>
      </c>
      <c r="E15893" t="s">
        <v>6194</v>
      </c>
      <c r="F15893" s="4" t="s">
        <v>6130</v>
      </c>
      <c r="G15893" s="5">
        <v>5760</v>
      </c>
      <c r="H15893" s="6">
        <v>0.21944440000000001</v>
      </c>
      <c r="I15893" s="7">
        <v>51.896999999999998</v>
      </c>
      <c r="J15893" s="2">
        <v>63.5</v>
      </c>
      <c r="K15893">
        <v>2</v>
      </c>
    </row>
    <row r="15894" spans="1:12" x14ac:dyDescent="0.25">
      <c r="A15894">
        <v>50659</v>
      </c>
      <c r="B15894" s="2">
        <v>34.001390000000001</v>
      </c>
      <c r="C15894" s="3">
        <v>5697</v>
      </c>
      <c r="E15894" t="s">
        <v>566</v>
      </c>
      <c r="F15894" s="4" t="s">
        <v>9593</v>
      </c>
      <c r="G15894" s="5">
        <v>3881</v>
      </c>
      <c r="H15894" s="6">
        <v>0.1692863</v>
      </c>
      <c r="I15894" s="7">
        <v>60.563000000000002</v>
      </c>
      <c r="J15894" s="2">
        <v>46.5</v>
      </c>
      <c r="K15894">
        <v>2</v>
      </c>
    </row>
    <row r="15895" spans="1:12" x14ac:dyDescent="0.25">
      <c r="A15895">
        <v>73570</v>
      </c>
      <c r="B15895" s="2">
        <v>34.00027</v>
      </c>
      <c r="C15895" s="3">
        <v>1179</v>
      </c>
      <c r="E15895" t="s">
        <v>8814</v>
      </c>
      <c r="F15895" s="4" t="s">
        <v>13462</v>
      </c>
      <c r="G15895" s="5">
        <v>773</v>
      </c>
      <c r="H15895" s="6">
        <v>0.1976744</v>
      </c>
      <c r="I15895" s="7">
        <v>55.655000000000001</v>
      </c>
      <c r="J15895" s="2">
        <v>71</v>
      </c>
      <c r="K15895">
        <v>1</v>
      </c>
    </row>
    <row r="15896" spans="1:12" x14ac:dyDescent="0.25">
      <c r="A15896">
        <v>96130</v>
      </c>
      <c r="B15896" s="2">
        <v>33.996369999999999</v>
      </c>
      <c r="C15896" s="3">
        <v>21920</v>
      </c>
      <c r="D15896" s="4">
        <v>45000</v>
      </c>
      <c r="E15896" t="s">
        <v>16085</v>
      </c>
      <c r="F15896" s="4" t="s">
        <v>15368</v>
      </c>
      <c r="G15896" s="5">
        <v>15538</v>
      </c>
      <c r="H15896" s="6">
        <v>0.12484720000000001</v>
      </c>
      <c r="I15896" s="7">
        <v>68.234999999999999</v>
      </c>
      <c r="J15896" s="2">
        <v>36.5</v>
      </c>
      <c r="K15896">
        <v>4</v>
      </c>
    </row>
    <row r="15897" spans="1:12" x14ac:dyDescent="0.25">
      <c r="A15897">
        <v>68361</v>
      </c>
      <c r="B15897" s="2">
        <v>33.992249999999999</v>
      </c>
      <c r="C15897" s="3">
        <v>2430</v>
      </c>
      <c r="E15897" t="s">
        <v>2849</v>
      </c>
      <c r="F15897" s="4" t="s">
        <v>12738</v>
      </c>
      <c r="G15897" s="5">
        <v>1690</v>
      </c>
      <c r="H15897" s="6">
        <v>0.20236689999999999</v>
      </c>
      <c r="I15897" s="7">
        <v>54.837000000000003</v>
      </c>
      <c r="J15897" s="2">
        <v>48.333300000000001</v>
      </c>
      <c r="K15897">
        <v>3</v>
      </c>
    </row>
    <row r="15898" spans="1:12" x14ac:dyDescent="0.25">
      <c r="A15898">
        <v>13904</v>
      </c>
      <c r="B15898" s="2">
        <v>33.990279999999998</v>
      </c>
      <c r="C15898" s="3">
        <v>9626</v>
      </c>
      <c r="D15898" s="4">
        <v>13780</v>
      </c>
      <c r="E15898" t="s">
        <v>2756</v>
      </c>
      <c r="F15898" s="4" t="s">
        <v>1280</v>
      </c>
      <c r="G15898" s="5">
        <v>6561</v>
      </c>
      <c r="H15898" s="6">
        <v>0.19079550000000001</v>
      </c>
      <c r="I15898" s="7">
        <v>56.832999999999998</v>
      </c>
      <c r="J15898" s="2">
        <v>42</v>
      </c>
      <c r="K15898">
        <v>2</v>
      </c>
    </row>
    <row r="15899" spans="1:12" x14ac:dyDescent="0.25">
      <c r="A15899">
        <v>38920</v>
      </c>
      <c r="B15899" s="2">
        <v>33.988599999999998</v>
      </c>
      <c r="C15899" s="3">
        <v>541</v>
      </c>
      <c r="E15899" t="s">
        <v>7718</v>
      </c>
      <c r="F15899" s="4" t="s">
        <v>7633</v>
      </c>
      <c r="G15899" s="5">
        <v>453</v>
      </c>
      <c r="H15899" s="6">
        <v>0.18101539999999999</v>
      </c>
      <c r="I15899" s="7">
        <v>58.523000000000003</v>
      </c>
    </row>
    <row r="15900" spans="1:12" x14ac:dyDescent="0.25">
      <c r="A15900">
        <v>12534</v>
      </c>
      <c r="B15900" s="2">
        <v>33.985460000000003</v>
      </c>
      <c r="C15900" s="3">
        <v>17846</v>
      </c>
      <c r="D15900" s="4">
        <v>26460</v>
      </c>
      <c r="E15900" t="s">
        <v>222</v>
      </c>
      <c r="F15900" s="4" t="s">
        <v>1280</v>
      </c>
      <c r="G15900" s="5">
        <v>12651</v>
      </c>
      <c r="H15900" s="6">
        <v>0.2074935</v>
      </c>
      <c r="I15900" s="7">
        <v>53.947000000000003</v>
      </c>
      <c r="J15900" s="2">
        <v>40</v>
      </c>
      <c r="K15900">
        <v>10</v>
      </c>
      <c r="L15900" s="2">
        <v>50.9</v>
      </c>
    </row>
    <row r="15901" spans="1:12" x14ac:dyDescent="0.25">
      <c r="A15901">
        <v>68030</v>
      </c>
      <c r="B15901" s="2">
        <v>33.982309999999998</v>
      </c>
      <c r="C15901" s="3">
        <v>767</v>
      </c>
      <c r="D15901" s="4">
        <v>43580</v>
      </c>
      <c r="E15901" t="s">
        <v>2496</v>
      </c>
      <c r="F15901" s="4" t="s">
        <v>12738</v>
      </c>
      <c r="G15901" s="5">
        <v>537</v>
      </c>
      <c r="H15901" s="6">
        <v>0.14869889999999999</v>
      </c>
      <c r="I15901" s="7">
        <v>64.106999999999999</v>
      </c>
      <c r="J15901" s="2">
        <v>44</v>
      </c>
      <c r="K15901">
        <v>1</v>
      </c>
    </row>
    <row r="15902" spans="1:12" x14ac:dyDescent="0.25">
      <c r="A15902">
        <v>95330</v>
      </c>
      <c r="B15902" s="2">
        <v>33.979689999999998</v>
      </c>
      <c r="C15902" s="3">
        <v>17701</v>
      </c>
      <c r="D15902" s="4">
        <v>44700</v>
      </c>
      <c r="E15902" t="s">
        <v>12275</v>
      </c>
      <c r="F15902" s="4" t="s">
        <v>15368</v>
      </c>
      <c r="G15902" s="5">
        <v>10404</v>
      </c>
      <c r="H15902" s="6">
        <v>0.1475252</v>
      </c>
      <c r="I15902" s="7">
        <v>64.308999999999997</v>
      </c>
      <c r="J15902" s="2">
        <v>74</v>
      </c>
      <c r="K15902">
        <v>1</v>
      </c>
    </row>
    <row r="15903" spans="1:12" x14ac:dyDescent="0.25">
      <c r="A15903">
        <v>71286</v>
      </c>
      <c r="B15903" s="2">
        <v>33.977089999999997</v>
      </c>
      <c r="C15903" s="3">
        <v>605</v>
      </c>
      <c r="E15903" t="s">
        <v>13139</v>
      </c>
      <c r="F15903" s="4" t="s">
        <v>12927</v>
      </c>
      <c r="G15903" s="5">
        <v>456</v>
      </c>
      <c r="H15903" s="6">
        <v>9.6491199999999999E-2</v>
      </c>
      <c r="I15903" s="7">
        <v>73.125</v>
      </c>
    </row>
    <row r="15904" spans="1:12" x14ac:dyDescent="0.25">
      <c r="A15904">
        <v>29461</v>
      </c>
      <c r="B15904" s="2">
        <v>33.971730000000001</v>
      </c>
      <c r="C15904" s="3">
        <v>31990</v>
      </c>
      <c r="D15904" s="4">
        <v>16700</v>
      </c>
      <c r="E15904" t="s">
        <v>6238</v>
      </c>
      <c r="F15904" s="4" t="s">
        <v>6130</v>
      </c>
      <c r="G15904" s="5">
        <v>21910</v>
      </c>
      <c r="H15904" s="6">
        <v>0.17269860000000001</v>
      </c>
      <c r="I15904" s="7">
        <v>59.954999999999998</v>
      </c>
      <c r="J15904" s="2">
        <v>54</v>
      </c>
      <c r="K15904">
        <v>2</v>
      </c>
    </row>
    <row r="15905" spans="1:12" x14ac:dyDescent="0.25">
      <c r="A15905">
        <v>38235</v>
      </c>
      <c r="B15905" s="2">
        <v>33.966450000000002</v>
      </c>
      <c r="C15905" s="3">
        <v>246</v>
      </c>
      <c r="E15905" t="s">
        <v>7546</v>
      </c>
      <c r="F15905" s="4" t="s">
        <v>7348</v>
      </c>
      <c r="G15905" s="5">
        <v>155</v>
      </c>
      <c r="H15905" s="6">
        <v>0.12903229999999999</v>
      </c>
      <c r="I15905" s="7">
        <v>67.5</v>
      </c>
    </row>
    <row r="15906" spans="1:12" x14ac:dyDescent="0.25">
      <c r="A15906">
        <v>44089</v>
      </c>
      <c r="B15906" s="2">
        <v>33.963590000000003</v>
      </c>
      <c r="C15906" s="3">
        <v>15645</v>
      </c>
      <c r="D15906" s="4">
        <v>41780</v>
      </c>
      <c r="E15906" t="s">
        <v>8508</v>
      </c>
      <c r="F15906" s="4" t="s">
        <v>8295</v>
      </c>
      <c r="G15906" s="5">
        <v>11786</v>
      </c>
      <c r="H15906" s="6">
        <v>0.17103589999999999</v>
      </c>
      <c r="I15906" s="7">
        <v>60.23</v>
      </c>
      <c r="J15906" s="2">
        <v>49.2</v>
      </c>
      <c r="K15906">
        <v>5</v>
      </c>
    </row>
    <row r="15907" spans="1:12" x14ac:dyDescent="0.25">
      <c r="A15907">
        <v>67749</v>
      </c>
      <c r="B15907" s="2">
        <v>33.960360000000001</v>
      </c>
      <c r="C15907" s="3">
        <v>2289</v>
      </c>
      <c r="E15907" t="s">
        <v>8503</v>
      </c>
      <c r="F15907" s="4" t="s">
        <v>12494</v>
      </c>
      <c r="G15907" s="5">
        <v>1718</v>
      </c>
      <c r="H15907" s="6">
        <v>0.25189060000000002</v>
      </c>
      <c r="I15907" s="7">
        <v>46.25</v>
      </c>
      <c r="J15907" s="2">
        <v>50</v>
      </c>
      <c r="K15907">
        <v>2</v>
      </c>
    </row>
    <row r="15908" spans="1:12" x14ac:dyDescent="0.25">
      <c r="A15908">
        <v>1079</v>
      </c>
      <c r="B15908" s="2">
        <v>33.95984</v>
      </c>
      <c r="C15908" s="3">
        <v>541</v>
      </c>
      <c r="D15908" s="4">
        <v>44140</v>
      </c>
      <c r="E15908" t="s">
        <v>61</v>
      </c>
      <c r="F15908" s="4" t="s">
        <v>21</v>
      </c>
      <c r="G15908" s="5">
        <v>453</v>
      </c>
      <c r="H15908" s="6">
        <v>0.25991189999999997</v>
      </c>
      <c r="I15908" s="7">
        <v>44.856000000000002</v>
      </c>
    </row>
    <row r="15909" spans="1:12" x14ac:dyDescent="0.25">
      <c r="A15909">
        <v>79938</v>
      </c>
      <c r="B15909" s="2">
        <v>33.951450000000001</v>
      </c>
      <c r="C15909" s="3">
        <v>63471</v>
      </c>
      <c r="D15909" s="4">
        <v>21340</v>
      </c>
      <c r="E15909" t="s">
        <v>11792</v>
      </c>
      <c r="F15909" s="4" t="s">
        <v>13752</v>
      </c>
      <c r="G15909" s="5">
        <v>34583</v>
      </c>
      <c r="H15909" s="6">
        <v>0.2070611</v>
      </c>
      <c r="I15909" s="7">
        <v>53.984000000000002</v>
      </c>
      <c r="J15909" s="2">
        <v>49</v>
      </c>
      <c r="K15909">
        <v>4</v>
      </c>
    </row>
    <row r="15910" spans="1:12" x14ac:dyDescent="0.25">
      <c r="A15910">
        <v>56244</v>
      </c>
      <c r="B15910" s="2">
        <v>33.942970000000003</v>
      </c>
      <c r="C15910" s="3">
        <v>1429</v>
      </c>
      <c r="E15910" t="s">
        <v>597</v>
      </c>
      <c r="F15910" s="4" t="s">
        <v>10428</v>
      </c>
      <c r="G15910" s="5">
        <v>883</v>
      </c>
      <c r="H15910" s="6">
        <v>0.17327290000000001</v>
      </c>
      <c r="I15910" s="7">
        <v>59.820999999999998</v>
      </c>
      <c r="J15910" s="2">
        <v>59</v>
      </c>
      <c r="K15910">
        <v>1</v>
      </c>
    </row>
    <row r="15911" spans="1:12" x14ac:dyDescent="0.25">
      <c r="A15911">
        <v>76629</v>
      </c>
      <c r="B15911" s="2">
        <v>33.942439999999998</v>
      </c>
      <c r="C15911" s="3">
        <v>1819</v>
      </c>
      <c r="D15911" s="4">
        <v>17780</v>
      </c>
      <c r="E15911" t="s">
        <v>13972</v>
      </c>
      <c r="F15911" s="4" t="s">
        <v>13752</v>
      </c>
      <c r="G15911" s="5">
        <v>1315</v>
      </c>
      <c r="H15911" s="6">
        <v>0.12158049999999999</v>
      </c>
      <c r="I15911" s="7">
        <v>68.75</v>
      </c>
    </row>
    <row r="15912" spans="1:12" x14ac:dyDescent="0.25">
      <c r="A15912">
        <v>99301</v>
      </c>
      <c r="B15912" s="2">
        <v>33.932220000000001</v>
      </c>
      <c r="C15912" s="3">
        <v>74025</v>
      </c>
      <c r="D15912" s="4">
        <v>28420</v>
      </c>
      <c r="E15912" t="s">
        <v>16584</v>
      </c>
      <c r="F15912" s="4" t="s">
        <v>16344</v>
      </c>
      <c r="G15912" s="5">
        <v>41393</v>
      </c>
      <c r="H15912" s="6">
        <v>0.16534199999999999</v>
      </c>
      <c r="I15912" s="7">
        <v>61.179000000000002</v>
      </c>
      <c r="J15912" s="2">
        <v>50.666699999999999</v>
      </c>
      <c r="K15912">
        <v>15</v>
      </c>
      <c r="L15912" s="2">
        <v>94.3</v>
      </c>
    </row>
    <row r="15913" spans="1:12" x14ac:dyDescent="0.25">
      <c r="A15913">
        <v>62471</v>
      </c>
      <c r="B15913" s="2">
        <v>33.920720000000003</v>
      </c>
      <c r="C15913" s="3">
        <v>9524</v>
      </c>
      <c r="E15913" t="s">
        <v>8694</v>
      </c>
      <c r="F15913" s="4" t="s">
        <v>11490</v>
      </c>
      <c r="G15913" s="5">
        <v>6665</v>
      </c>
      <c r="H15913" s="6">
        <v>0.19081909999999999</v>
      </c>
      <c r="I15913" s="7">
        <v>56.774999999999999</v>
      </c>
    </row>
    <row r="15914" spans="1:12" x14ac:dyDescent="0.25">
      <c r="A15914">
        <v>38454</v>
      </c>
      <c r="B15914" s="2">
        <v>33.918909999999997</v>
      </c>
      <c r="C15914" s="3">
        <v>1391</v>
      </c>
      <c r="D15914" s="4">
        <v>34980</v>
      </c>
      <c r="E15914" t="s">
        <v>7588</v>
      </c>
      <c r="F15914" s="4" t="s">
        <v>7348</v>
      </c>
      <c r="G15914" s="5">
        <v>879</v>
      </c>
      <c r="H15914" s="6">
        <v>0.16951079999999999</v>
      </c>
      <c r="I15914" s="7">
        <v>60.454999999999998</v>
      </c>
    </row>
    <row r="15915" spans="1:12" x14ac:dyDescent="0.25">
      <c r="A15915">
        <v>83641</v>
      </c>
      <c r="B15915" s="2">
        <v>33.918140000000001</v>
      </c>
      <c r="C15915" s="3">
        <v>3818</v>
      </c>
      <c r="D15915" s="4">
        <v>14260</v>
      </c>
      <c r="E15915" t="s">
        <v>14810</v>
      </c>
      <c r="F15915" s="4" t="s">
        <v>14725</v>
      </c>
      <c r="G15915" s="5">
        <v>2328</v>
      </c>
      <c r="H15915" s="6">
        <v>0.1528553</v>
      </c>
      <c r="I15915" s="7">
        <v>63.332999999999998</v>
      </c>
      <c r="J15915" s="2">
        <v>47</v>
      </c>
      <c r="K15915">
        <v>1</v>
      </c>
    </row>
    <row r="15916" spans="1:12" x14ac:dyDescent="0.25">
      <c r="A15916">
        <v>66536</v>
      </c>
      <c r="B15916" s="2">
        <v>33.917059999999999</v>
      </c>
      <c r="C15916" s="3">
        <v>4452</v>
      </c>
      <c r="D15916" s="4">
        <v>31740</v>
      </c>
      <c r="E15916" t="s">
        <v>3337</v>
      </c>
      <c r="F15916" s="4" t="s">
        <v>12494</v>
      </c>
      <c r="G15916" s="5">
        <v>2186</v>
      </c>
      <c r="H15916" s="6">
        <v>0.16331200000000001</v>
      </c>
      <c r="I15916" s="7">
        <v>61.524999999999999</v>
      </c>
      <c r="J15916" s="2">
        <v>46</v>
      </c>
      <c r="K15916">
        <v>1</v>
      </c>
    </row>
    <row r="15917" spans="1:12" x14ac:dyDescent="0.25">
      <c r="A15917">
        <v>52335</v>
      </c>
      <c r="B15917" s="2">
        <v>33.916429999999998</v>
      </c>
      <c r="C15917" s="3">
        <v>552</v>
      </c>
      <c r="E15917" t="s">
        <v>9969</v>
      </c>
      <c r="F15917" s="4" t="s">
        <v>9593</v>
      </c>
      <c r="G15917" s="5">
        <v>439</v>
      </c>
      <c r="H15917" s="6">
        <v>0.1431818</v>
      </c>
      <c r="I15917" s="7">
        <v>65</v>
      </c>
    </row>
    <row r="15918" spans="1:12" x14ac:dyDescent="0.25">
      <c r="A15918">
        <v>85937</v>
      </c>
      <c r="B15918" s="2">
        <v>33.915210000000002</v>
      </c>
      <c r="C15918" s="3">
        <v>7500</v>
      </c>
      <c r="D15918" s="4">
        <v>43320</v>
      </c>
      <c r="E15918" t="s">
        <v>15065</v>
      </c>
      <c r="F15918" s="4" t="s">
        <v>14962</v>
      </c>
      <c r="G15918" s="5">
        <v>4664</v>
      </c>
      <c r="H15918" s="6">
        <v>0.18713830000000001</v>
      </c>
      <c r="I15918" s="7">
        <v>57.404000000000003</v>
      </c>
    </row>
    <row r="15919" spans="1:12" x14ac:dyDescent="0.25">
      <c r="A15919">
        <v>56520</v>
      </c>
      <c r="B15919" s="2">
        <v>33.913409999999999</v>
      </c>
      <c r="C15919" s="3">
        <v>4072</v>
      </c>
      <c r="D15919" s="4">
        <v>47420</v>
      </c>
      <c r="E15919" t="s">
        <v>9215</v>
      </c>
      <c r="F15919" s="4" t="s">
        <v>10428</v>
      </c>
      <c r="G15919" s="5">
        <v>2838</v>
      </c>
      <c r="H15919" s="6">
        <v>0.15040510000000001</v>
      </c>
      <c r="I15919" s="7">
        <v>63.75</v>
      </c>
      <c r="J15919" s="2">
        <v>47.666699999999999</v>
      </c>
      <c r="K15919">
        <v>3</v>
      </c>
    </row>
    <row r="15920" spans="1:12" x14ac:dyDescent="0.25">
      <c r="A15920">
        <v>79778</v>
      </c>
      <c r="B15920" s="2">
        <v>33.912590000000002</v>
      </c>
      <c r="C15920" s="3">
        <v>862</v>
      </c>
      <c r="E15920" t="s">
        <v>11645</v>
      </c>
      <c r="F15920" s="4" t="s">
        <v>13752</v>
      </c>
      <c r="G15920" s="5">
        <v>592</v>
      </c>
      <c r="H15920" s="6">
        <v>7.9257999999999995E-2</v>
      </c>
      <c r="I15920" s="7">
        <v>76.042000000000002</v>
      </c>
    </row>
    <row r="15921" spans="1:12" x14ac:dyDescent="0.25">
      <c r="A15921">
        <v>36020</v>
      </c>
      <c r="B15921" s="2">
        <v>33.912300000000002</v>
      </c>
      <c r="C15921" s="3">
        <v>949</v>
      </c>
      <c r="D15921" s="4">
        <v>33860</v>
      </c>
      <c r="E15921" t="s">
        <v>7179</v>
      </c>
      <c r="F15921" s="4" t="s">
        <v>7027</v>
      </c>
      <c r="G15921" s="5">
        <v>643</v>
      </c>
      <c r="H15921" s="6">
        <v>0.16485230000000001</v>
      </c>
      <c r="I15921" s="7">
        <v>61.25</v>
      </c>
    </row>
    <row r="15922" spans="1:12" x14ac:dyDescent="0.25">
      <c r="A15922">
        <v>54442</v>
      </c>
      <c r="B15922" s="2">
        <v>33.911969999999997</v>
      </c>
      <c r="C15922" s="3">
        <v>1175</v>
      </c>
      <c r="D15922" s="4">
        <v>32980</v>
      </c>
      <c r="E15922" t="s">
        <v>10247</v>
      </c>
      <c r="F15922" s="4" t="s">
        <v>10031</v>
      </c>
      <c r="G15922" s="5">
        <v>732</v>
      </c>
      <c r="H15922" s="6">
        <v>0.15279670000000001</v>
      </c>
      <c r="I15922" s="7">
        <v>63.332999999999998</v>
      </c>
    </row>
    <row r="15923" spans="1:12" x14ac:dyDescent="0.25">
      <c r="A15923">
        <v>3441</v>
      </c>
      <c r="B15923" s="2">
        <v>33.911720000000003</v>
      </c>
      <c r="C15923" s="3">
        <v>572</v>
      </c>
      <c r="D15923" s="4">
        <v>28300</v>
      </c>
      <c r="E15923" t="s">
        <v>590</v>
      </c>
      <c r="F15923" s="4" t="s">
        <v>520</v>
      </c>
      <c r="G15923" s="5">
        <v>319</v>
      </c>
      <c r="H15923" s="6">
        <v>0.12812499999999999</v>
      </c>
      <c r="I15923" s="7">
        <v>67.596000000000004</v>
      </c>
    </row>
    <row r="15924" spans="1:12" x14ac:dyDescent="0.25">
      <c r="A15924">
        <v>54159</v>
      </c>
      <c r="B15924" s="2">
        <v>33.911369999999998</v>
      </c>
      <c r="C15924" s="3">
        <v>1483</v>
      </c>
      <c r="D15924" s="4">
        <v>31940</v>
      </c>
      <c r="E15924" t="s">
        <v>10200</v>
      </c>
      <c r="F15924" s="4" t="s">
        <v>10031</v>
      </c>
      <c r="G15924" s="5">
        <v>1116</v>
      </c>
      <c r="H15924" s="6">
        <v>0.13697400000000001</v>
      </c>
      <c r="I15924" s="7">
        <v>66.066000000000003</v>
      </c>
    </row>
    <row r="15925" spans="1:12" x14ac:dyDescent="0.25">
      <c r="A15925">
        <v>18445</v>
      </c>
      <c r="B15925" s="2">
        <v>33.910710000000002</v>
      </c>
      <c r="C15925" s="3">
        <v>2335</v>
      </c>
      <c r="E15925" t="s">
        <v>1428</v>
      </c>
      <c r="F15925" s="4" t="s">
        <v>3003</v>
      </c>
      <c r="G15925" s="5">
        <v>1675</v>
      </c>
      <c r="H15925" s="6">
        <v>0.19988069999999999</v>
      </c>
      <c r="I15925" s="7">
        <v>55.188000000000002</v>
      </c>
      <c r="J15925" s="2">
        <v>45</v>
      </c>
      <c r="K15925">
        <v>1</v>
      </c>
    </row>
    <row r="15926" spans="1:12" x14ac:dyDescent="0.25">
      <c r="A15926">
        <v>61235</v>
      </c>
      <c r="B15926" s="2">
        <v>33.910060000000001</v>
      </c>
      <c r="C15926" s="3">
        <v>1439</v>
      </c>
      <c r="D15926" s="4">
        <v>19340</v>
      </c>
      <c r="E15926" t="s">
        <v>649</v>
      </c>
      <c r="F15926" s="4" t="s">
        <v>11490</v>
      </c>
      <c r="G15926" s="5">
        <v>1018</v>
      </c>
      <c r="H15926" s="6">
        <v>0.15913559999999999</v>
      </c>
      <c r="I15926" s="7">
        <v>62.226999999999997</v>
      </c>
      <c r="J15926" s="2">
        <v>57</v>
      </c>
      <c r="K15926">
        <v>1</v>
      </c>
    </row>
    <row r="15927" spans="1:12" x14ac:dyDescent="0.25">
      <c r="A15927">
        <v>71450</v>
      </c>
      <c r="B15927" s="2">
        <v>33.909649999999999</v>
      </c>
      <c r="C15927" s="3">
        <v>1036</v>
      </c>
      <c r="D15927" s="4">
        <v>35060</v>
      </c>
      <c r="E15927" t="s">
        <v>13169</v>
      </c>
      <c r="F15927" s="4" t="s">
        <v>12927</v>
      </c>
      <c r="G15927" s="5">
        <v>675</v>
      </c>
      <c r="H15927" s="6">
        <v>0.1523669</v>
      </c>
      <c r="I15927" s="7">
        <v>63.393000000000001</v>
      </c>
    </row>
    <row r="15928" spans="1:12" x14ac:dyDescent="0.25">
      <c r="A15928">
        <v>53548</v>
      </c>
      <c r="B15928" s="2">
        <v>33.906669999999998</v>
      </c>
      <c r="C15928" s="3">
        <v>17618</v>
      </c>
      <c r="D15928" s="4">
        <v>27500</v>
      </c>
      <c r="E15928" t="s">
        <v>9778</v>
      </c>
      <c r="F15928" s="4" t="s">
        <v>10031</v>
      </c>
      <c r="G15928" s="5">
        <v>11776</v>
      </c>
      <c r="H15928" s="6">
        <v>0.18885869999999999</v>
      </c>
      <c r="I15928" s="7">
        <v>57.085999999999999</v>
      </c>
      <c r="J15928" s="2">
        <v>62</v>
      </c>
      <c r="K15928">
        <v>2</v>
      </c>
    </row>
    <row r="15929" spans="1:12" x14ac:dyDescent="0.25">
      <c r="A15929">
        <v>79032</v>
      </c>
      <c r="B15929" s="2">
        <v>33.903829999999999</v>
      </c>
      <c r="C15929" s="3">
        <v>119</v>
      </c>
      <c r="D15929" s="4">
        <v>38380</v>
      </c>
      <c r="E15929" t="s">
        <v>14347</v>
      </c>
      <c r="F15929" s="4" t="s">
        <v>13752</v>
      </c>
      <c r="G15929" s="5">
        <v>90</v>
      </c>
      <c r="H15929" s="6">
        <v>0.1111111</v>
      </c>
      <c r="I15929" s="7">
        <v>70.521000000000001</v>
      </c>
    </row>
    <row r="15930" spans="1:12" x14ac:dyDescent="0.25">
      <c r="A15930">
        <v>11717</v>
      </c>
      <c r="B15930" s="2">
        <v>33.89481</v>
      </c>
      <c r="C15930" s="3">
        <v>59449</v>
      </c>
      <c r="D15930" s="4">
        <v>35620</v>
      </c>
      <c r="E15930" t="s">
        <v>1979</v>
      </c>
      <c r="F15930" s="4" t="s">
        <v>1280</v>
      </c>
      <c r="G15930" s="5">
        <v>37601</v>
      </c>
      <c r="H15930" s="6">
        <v>0.12582109999999999</v>
      </c>
      <c r="I15930" s="7">
        <v>67.974999999999994</v>
      </c>
      <c r="J15930" s="2">
        <v>45.533299999999997</v>
      </c>
      <c r="K15930">
        <v>15</v>
      </c>
      <c r="L15930" s="2">
        <v>78.8</v>
      </c>
    </row>
    <row r="15931" spans="1:12" x14ac:dyDescent="0.25">
      <c r="A15931">
        <v>56057</v>
      </c>
      <c r="B15931" s="2">
        <v>33.885199999999998</v>
      </c>
      <c r="C15931" s="3">
        <v>3690</v>
      </c>
      <c r="D15931" s="4">
        <v>33460</v>
      </c>
      <c r="E15931" t="s">
        <v>10613</v>
      </c>
      <c r="F15931" s="4" t="s">
        <v>10428</v>
      </c>
      <c r="G15931" s="5">
        <v>2555</v>
      </c>
      <c r="H15931" s="6">
        <v>0.1525822</v>
      </c>
      <c r="I15931" s="7">
        <v>63.344000000000001</v>
      </c>
      <c r="J15931" s="2">
        <v>50</v>
      </c>
      <c r="K15931">
        <v>1</v>
      </c>
    </row>
    <row r="15932" spans="1:12" x14ac:dyDescent="0.25">
      <c r="A15932">
        <v>29643</v>
      </c>
      <c r="B15932" s="2">
        <v>33.884079999999997</v>
      </c>
      <c r="C15932" s="3">
        <v>2651</v>
      </c>
      <c r="D15932" s="4">
        <v>42860</v>
      </c>
      <c r="E15932" t="s">
        <v>6295</v>
      </c>
      <c r="F15932" s="4" t="s">
        <v>6130</v>
      </c>
      <c r="G15932" s="5">
        <v>2095</v>
      </c>
      <c r="H15932" s="6">
        <v>0.18845419999999999</v>
      </c>
      <c r="I15932" s="7">
        <v>57.143000000000001</v>
      </c>
    </row>
    <row r="15933" spans="1:12" x14ac:dyDescent="0.25">
      <c r="A15933">
        <v>61427</v>
      </c>
      <c r="B15933" s="2">
        <v>33.883159999999997</v>
      </c>
      <c r="C15933" s="3">
        <v>2371</v>
      </c>
      <c r="D15933" s="4">
        <v>15900</v>
      </c>
      <c r="E15933" t="s">
        <v>2918</v>
      </c>
      <c r="F15933" s="4" t="s">
        <v>11490</v>
      </c>
      <c r="G15933" s="5">
        <v>1741</v>
      </c>
      <c r="H15933" s="6">
        <v>0.1595867</v>
      </c>
      <c r="I15933" s="7">
        <v>62.131</v>
      </c>
      <c r="J15933" s="2">
        <v>70</v>
      </c>
      <c r="K15933">
        <v>1</v>
      </c>
    </row>
    <row r="15934" spans="1:12" x14ac:dyDescent="0.25">
      <c r="A15934">
        <v>18071</v>
      </c>
      <c r="B15934" s="2">
        <v>33.880960000000002</v>
      </c>
      <c r="C15934" s="3">
        <v>10322</v>
      </c>
      <c r="D15934" s="4">
        <v>10900</v>
      </c>
      <c r="E15934" t="s">
        <v>3968</v>
      </c>
      <c r="F15934" s="4" t="s">
        <v>3003</v>
      </c>
      <c r="G15934" s="5">
        <v>7460</v>
      </c>
      <c r="H15934" s="6">
        <v>0.13778309999999999</v>
      </c>
      <c r="I15934" s="7">
        <v>65.896000000000001</v>
      </c>
    </row>
    <row r="15935" spans="1:12" x14ac:dyDescent="0.25">
      <c r="A15935">
        <v>61201</v>
      </c>
      <c r="B15935" s="2">
        <v>33.873179999999998</v>
      </c>
      <c r="C15935" s="3">
        <v>38986</v>
      </c>
      <c r="D15935" s="4">
        <v>19340</v>
      </c>
      <c r="E15935" t="s">
        <v>7628</v>
      </c>
      <c r="F15935" s="4" t="s">
        <v>11490</v>
      </c>
      <c r="G15935" s="5">
        <v>25058</v>
      </c>
      <c r="H15935" s="6">
        <v>0.21893209999999999</v>
      </c>
      <c r="I15935" s="7">
        <v>51.866</v>
      </c>
      <c r="J15935" s="2">
        <v>45.424199999999999</v>
      </c>
      <c r="K15935">
        <v>33</v>
      </c>
      <c r="L15935" s="2">
        <v>78.5</v>
      </c>
    </row>
    <row r="15936" spans="1:12" x14ac:dyDescent="0.25">
      <c r="A15936">
        <v>4263</v>
      </c>
      <c r="B15936" s="2">
        <v>33.866840000000003</v>
      </c>
      <c r="C15936" s="3">
        <v>2009</v>
      </c>
      <c r="D15936" s="4">
        <v>30340</v>
      </c>
      <c r="E15936" t="s">
        <v>47</v>
      </c>
      <c r="F15936" s="4" t="s">
        <v>701</v>
      </c>
      <c r="G15936" s="5">
        <v>1407</v>
      </c>
      <c r="H15936" s="6">
        <v>0.1605114</v>
      </c>
      <c r="I15936" s="7">
        <v>61.96</v>
      </c>
    </row>
    <row r="15937" spans="1:12" x14ac:dyDescent="0.25">
      <c r="A15937">
        <v>18628</v>
      </c>
      <c r="B15937" s="2">
        <v>33.866459999999996</v>
      </c>
      <c r="C15937" s="3">
        <v>272</v>
      </c>
      <c r="E15937" t="s">
        <v>4104</v>
      </c>
      <c r="F15937" s="4" t="s">
        <v>3003</v>
      </c>
      <c r="G15937" s="5">
        <v>233</v>
      </c>
      <c r="H15937" s="6">
        <v>0.1837607</v>
      </c>
      <c r="I15937" s="7">
        <v>57.941000000000003</v>
      </c>
    </row>
    <row r="15938" spans="1:12" x14ac:dyDescent="0.25">
      <c r="A15938">
        <v>83202</v>
      </c>
      <c r="B15938" s="2">
        <v>33.863129999999998</v>
      </c>
      <c r="C15938" s="3">
        <v>22344</v>
      </c>
      <c r="D15938" s="4">
        <v>38540</v>
      </c>
      <c r="E15938" t="s">
        <v>14724</v>
      </c>
      <c r="F15938" s="4" t="s">
        <v>14725</v>
      </c>
      <c r="G15938" s="5">
        <v>13651</v>
      </c>
      <c r="H15938" s="6">
        <v>0.19874</v>
      </c>
      <c r="I15938" s="7">
        <v>55.350999999999999</v>
      </c>
      <c r="J15938" s="2">
        <v>67.75</v>
      </c>
      <c r="K15938">
        <v>4</v>
      </c>
    </row>
    <row r="15939" spans="1:12" x14ac:dyDescent="0.25">
      <c r="A15939">
        <v>44676</v>
      </c>
      <c r="B15939" s="2">
        <v>33.859110000000001</v>
      </c>
      <c r="C15939" s="3">
        <v>4820</v>
      </c>
      <c r="D15939" s="4">
        <v>49300</v>
      </c>
      <c r="E15939" t="s">
        <v>8592</v>
      </c>
      <c r="F15939" s="4" t="s">
        <v>8295</v>
      </c>
      <c r="G15939" s="5">
        <v>3167</v>
      </c>
      <c r="H15939" s="6">
        <v>0.14366909999999999</v>
      </c>
      <c r="I15939" s="7">
        <v>64.867000000000004</v>
      </c>
      <c r="J15939" s="2">
        <v>58</v>
      </c>
      <c r="K15939">
        <v>2</v>
      </c>
    </row>
    <row r="15940" spans="1:12" x14ac:dyDescent="0.25">
      <c r="A15940">
        <v>74864</v>
      </c>
      <c r="B15940" s="2">
        <v>33.857489999999999</v>
      </c>
      <c r="C15940" s="3">
        <v>5416</v>
      </c>
      <c r="D15940" s="4">
        <v>36420</v>
      </c>
      <c r="E15940" t="s">
        <v>12749</v>
      </c>
      <c r="F15940" s="4" t="s">
        <v>13462</v>
      </c>
      <c r="G15940" s="5">
        <v>3591</v>
      </c>
      <c r="H15940" s="6">
        <v>0.13868</v>
      </c>
      <c r="I15940" s="7">
        <v>65.728999999999999</v>
      </c>
      <c r="J15940" s="2">
        <v>76</v>
      </c>
      <c r="K15940">
        <v>1</v>
      </c>
    </row>
    <row r="15941" spans="1:12" x14ac:dyDescent="0.25">
      <c r="A15941">
        <v>6256</v>
      </c>
      <c r="B15941" s="2">
        <v>33.85624</v>
      </c>
      <c r="C15941" s="3">
        <v>2138</v>
      </c>
      <c r="D15941" s="4">
        <v>49340</v>
      </c>
      <c r="E15941" t="s">
        <v>1247</v>
      </c>
      <c r="F15941" s="4" t="s">
        <v>1198</v>
      </c>
      <c r="G15941" s="5">
        <v>1631</v>
      </c>
      <c r="H15941" s="6">
        <v>0.21152670000000001</v>
      </c>
      <c r="I15941" s="7">
        <v>53.137999999999998</v>
      </c>
    </row>
    <row r="15942" spans="1:12" x14ac:dyDescent="0.25">
      <c r="A15942">
        <v>71446</v>
      </c>
      <c r="B15942" s="2">
        <v>33.852150000000002</v>
      </c>
      <c r="C15942" s="3">
        <v>23905</v>
      </c>
      <c r="D15942" s="4">
        <v>22860</v>
      </c>
      <c r="E15942" t="s">
        <v>6158</v>
      </c>
      <c r="F15942" s="4" t="s">
        <v>12927</v>
      </c>
      <c r="G15942" s="5">
        <v>15439</v>
      </c>
      <c r="H15942" s="6">
        <v>0.1868523</v>
      </c>
      <c r="I15942" s="7">
        <v>57.4</v>
      </c>
      <c r="J15942" s="2">
        <v>49.5</v>
      </c>
      <c r="K15942">
        <v>4</v>
      </c>
    </row>
    <row r="15943" spans="1:12" x14ac:dyDescent="0.25">
      <c r="A15943">
        <v>17371</v>
      </c>
      <c r="B15943" s="2">
        <v>33.848399999999998</v>
      </c>
      <c r="C15943" s="3">
        <v>365</v>
      </c>
      <c r="D15943" s="4">
        <v>49620</v>
      </c>
      <c r="E15943" t="s">
        <v>3798</v>
      </c>
      <c r="F15943" s="4" t="s">
        <v>3003</v>
      </c>
      <c r="G15943" s="5">
        <v>273</v>
      </c>
      <c r="H15943" s="6">
        <v>0.10256410000000001</v>
      </c>
      <c r="I15943" s="7">
        <v>71.963999999999999</v>
      </c>
    </row>
    <row r="15944" spans="1:12" x14ac:dyDescent="0.25">
      <c r="A15944">
        <v>17532</v>
      </c>
      <c r="B15944" s="2">
        <v>33.847790000000003</v>
      </c>
      <c r="C15944" s="3">
        <v>3257</v>
      </c>
      <c r="D15944" s="4">
        <v>29540</v>
      </c>
      <c r="E15944" t="s">
        <v>3810</v>
      </c>
      <c r="F15944" s="4" t="s">
        <v>3003</v>
      </c>
      <c r="G15944" s="5">
        <v>2246</v>
      </c>
      <c r="H15944" s="6">
        <v>0.13484650000000001</v>
      </c>
      <c r="I15944" s="7">
        <v>66.384</v>
      </c>
      <c r="J15944" s="2">
        <v>43.666699999999999</v>
      </c>
      <c r="K15944">
        <v>3</v>
      </c>
    </row>
    <row r="15945" spans="1:12" x14ac:dyDescent="0.25">
      <c r="A15945">
        <v>94124</v>
      </c>
      <c r="B15945" s="2">
        <v>33.841760000000001</v>
      </c>
      <c r="C15945" s="3">
        <v>35201</v>
      </c>
      <c r="D15945" s="4">
        <v>41860</v>
      </c>
      <c r="E15945" t="s">
        <v>15761</v>
      </c>
      <c r="F15945" s="4" t="s">
        <v>15368</v>
      </c>
      <c r="G15945" s="5">
        <v>22937</v>
      </c>
      <c r="H15945" s="6">
        <v>0.2213794</v>
      </c>
      <c r="I15945" s="7">
        <v>51.427</v>
      </c>
      <c r="J15945" s="2">
        <v>40</v>
      </c>
      <c r="K15945">
        <v>13</v>
      </c>
      <c r="L15945" s="2">
        <v>50.9</v>
      </c>
    </row>
    <row r="15946" spans="1:12" x14ac:dyDescent="0.25">
      <c r="A15946">
        <v>42170</v>
      </c>
      <c r="B15946" s="2">
        <v>33.836030000000001</v>
      </c>
      <c r="C15946" s="3">
        <v>1524</v>
      </c>
      <c r="D15946" s="4">
        <v>14540</v>
      </c>
      <c r="E15946" t="s">
        <v>8210</v>
      </c>
      <c r="F15946" s="4" t="s">
        <v>7883</v>
      </c>
      <c r="G15946" s="5">
        <v>1013</v>
      </c>
      <c r="H15946" s="6">
        <v>0.171767</v>
      </c>
      <c r="I15946" s="7">
        <v>60</v>
      </c>
      <c r="J15946" s="2">
        <v>38</v>
      </c>
      <c r="K15946">
        <v>1</v>
      </c>
    </row>
    <row r="15947" spans="1:12" x14ac:dyDescent="0.25">
      <c r="A15947">
        <v>77338</v>
      </c>
      <c r="B15947" s="2">
        <v>33.83052</v>
      </c>
      <c r="C15947" s="3">
        <v>36256</v>
      </c>
      <c r="D15947" s="4">
        <v>26420</v>
      </c>
      <c r="E15947" t="s">
        <v>14032</v>
      </c>
      <c r="F15947" s="4" t="s">
        <v>13752</v>
      </c>
      <c r="G15947" s="5">
        <v>22016</v>
      </c>
      <c r="H15947" s="6">
        <v>0.2022166</v>
      </c>
      <c r="I15947" s="7">
        <v>54.734999999999999</v>
      </c>
      <c r="J15947" s="2">
        <v>38</v>
      </c>
      <c r="K15947">
        <v>3</v>
      </c>
    </row>
    <row r="15948" spans="1:12" x14ac:dyDescent="0.25">
      <c r="A15948">
        <v>45231</v>
      </c>
      <c r="B15948" s="2">
        <v>33.818779999999997</v>
      </c>
      <c r="C15948" s="3">
        <v>40702</v>
      </c>
      <c r="D15948" s="4">
        <v>17140</v>
      </c>
      <c r="E15948" t="s">
        <v>8663</v>
      </c>
      <c r="F15948" s="4" t="s">
        <v>8295</v>
      </c>
      <c r="G15948" s="5">
        <v>27062</v>
      </c>
      <c r="H15948" s="6">
        <v>0.21793589999999999</v>
      </c>
      <c r="I15948" s="7">
        <v>52.015000000000001</v>
      </c>
      <c r="J15948" s="2">
        <v>42.789499999999997</v>
      </c>
      <c r="K15948">
        <v>19</v>
      </c>
      <c r="L15948" s="2">
        <v>66</v>
      </c>
    </row>
    <row r="15949" spans="1:12" x14ac:dyDescent="0.25">
      <c r="A15949">
        <v>42076</v>
      </c>
      <c r="B15949" s="2">
        <v>33.812100000000001</v>
      </c>
      <c r="C15949" s="3">
        <v>1019</v>
      </c>
      <c r="D15949" s="4">
        <v>34660</v>
      </c>
      <c r="E15949" t="s">
        <v>8188</v>
      </c>
      <c r="F15949" s="4" t="s">
        <v>7883</v>
      </c>
      <c r="G15949" s="5">
        <v>823</v>
      </c>
      <c r="H15949" s="6">
        <v>0.1773998</v>
      </c>
      <c r="I15949" s="7">
        <v>59.018000000000001</v>
      </c>
    </row>
    <row r="15950" spans="1:12" x14ac:dyDescent="0.25">
      <c r="A15950">
        <v>84513</v>
      </c>
      <c r="B15950" s="2">
        <v>33.811630000000001</v>
      </c>
      <c r="C15950" s="3">
        <v>1922</v>
      </c>
      <c r="E15950" t="s">
        <v>14904</v>
      </c>
      <c r="F15950" s="4" t="s">
        <v>14851</v>
      </c>
      <c r="G15950" s="5">
        <v>1159</v>
      </c>
      <c r="H15950" s="6">
        <v>0.1577586</v>
      </c>
      <c r="I15950" s="7">
        <v>62.404000000000003</v>
      </c>
    </row>
    <row r="15951" spans="1:12" x14ac:dyDescent="0.25">
      <c r="A15951">
        <v>13321</v>
      </c>
      <c r="B15951" s="2">
        <v>33.811160000000001</v>
      </c>
      <c r="C15951" s="3">
        <v>1174</v>
      </c>
      <c r="D15951" s="4">
        <v>46540</v>
      </c>
      <c r="E15951" t="s">
        <v>2561</v>
      </c>
      <c r="F15951" s="4" t="s">
        <v>1280</v>
      </c>
      <c r="G15951" s="5">
        <v>823</v>
      </c>
      <c r="H15951" s="6">
        <v>0.21992709999999999</v>
      </c>
      <c r="I15951" s="7">
        <v>51.655999999999999</v>
      </c>
    </row>
    <row r="15952" spans="1:12" x14ac:dyDescent="0.25">
      <c r="A15952">
        <v>69336</v>
      </c>
      <c r="B15952" s="2">
        <v>33.810560000000002</v>
      </c>
      <c r="C15952" s="3">
        <v>2520</v>
      </c>
      <c r="E15952" t="s">
        <v>1311</v>
      </c>
      <c r="F15952" s="4" t="s">
        <v>12738</v>
      </c>
      <c r="G15952" s="5">
        <v>1661</v>
      </c>
      <c r="H15952" s="6">
        <v>0.20517450000000001</v>
      </c>
      <c r="I15952" s="7">
        <v>54.204999999999998</v>
      </c>
    </row>
    <row r="15953" spans="1:11" x14ac:dyDescent="0.25">
      <c r="A15953">
        <v>93433</v>
      </c>
      <c r="B15953" s="2">
        <v>33.807969999999997</v>
      </c>
      <c r="C15953" s="3">
        <v>13336</v>
      </c>
      <c r="D15953" s="4">
        <v>42020</v>
      </c>
      <c r="E15953" t="s">
        <v>15665</v>
      </c>
      <c r="F15953" s="4" t="s">
        <v>15368</v>
      </c>
      <c r="G15953" s="5">
        <v>9182</v>
      </c>
      <c r="H15953" s="6">
        <v>0.2008277</v>
      </c>
      <c r="I15953" s="7">
        <v>54.954999999999998</v>
      </c>
      <c r="J15953" s="2">
        <v>38.666699999999999</v>
      </c>
      <c r="K15953">
        <v>3</v>
      </c>
    </row>
    <row r="15954" spans="1:11" x14ac:dyDescent="0.25">
      <c r="A15954">
        <v>43442</v>
      </c>
      <c r="B15954" s="2">
        <v>33.805579999999999</v>
      </c>
      <c r="C15954" s="3">
        <v>1182</v>
      </c>
      <c r="D15954" s="4">
        <v>23380</v>
      </c>
      <c r="E15954" t="s">
        <v>8374</v>
      </c>
      <c r="F15954" s="4" t="s">
        <v>8295</v>
      </c>
      <c r="G15954" s="5">
        <v>782</v>
      </c>
      <c r="H15954" s="6">
        <v>0.1445013</v>
      </c>
      <c r="I15954" s="7">
        <v>64.688000000000002</v>
      </c>
    </row>
    <row r="15955" spans="1:11" x14ac:dyDescent="0.25">
      <c r="A15955">
        <v>97536</v>
      </c>
      <c r="B15955" s="2">
        <v>33.805199999999999</v>
      </c>
      <c r="C15955" s="3">
        <v>1044</v>
      </c>
      <c r="D15955" s="4">
        <v>32780</v>
      </c>
      <c r="E15955" t="s">
        <v>1314</v>
      </c>
      <c r="F15955" s="4" t="s">
        <v>16170</v>
      </c>
      <c r="G15955" s="5">
        <v>805</v>
      </c>
      <c r="H15955" s="6">
        <v>0.18486349999999999</v>
      </c>
      <c r="I15955" s="7">
        <v>57.707999999999998</v>
      </c>
      <c r="J15955" s="2">
        <v>49</v>
      </c>
      <c r="K15955">
        <v>1</v>
      </c>
    </row>
    <row r="15956" spans="1:11" x14ac:dyDescent="0.25">
      <c r="A15956">
        <v>73531</v>
      </c>
      <c r="B15956" s="2">
        <v>33.804940000000002</v>
      </c>
      <c r="C15956" s="3">
        <v>458</v>
      </c>
      <c r="D15956" s="4">
        <v>30020</v>
      </c>
      <c r="E15956" t="s">
        <v>13511</v>
      </c>
      <c r="F15956" s="4" t="s">
        <v>13462</v>
      </c>
      <c r="G15956" s="5">
        <v>321</v>
      </c>
      <c r="H15956" s="6">
        <v>0.22741430000000001</v>
      </c>
      <c r="I15956" s="7">
        <v>50.35</v>
      </c>
    </row>
    <row r="15957" spans="1:11" x14ac:dyDescent="0.25">
      <c r="A15957">
        <v>43143</v>
      </c>
      <c r="B15957" s="2">
        <v>33.80395</v>
      </c>
      <c r="C15957" s="3">
        <v>5618</v>
      </c>
      <c r="D15957" s="4">
        <v>18140</v>
      </c>
      <c r="E15957" t="s">
        <v>7934</v>
      </c>
      <c r="F15957" s="4" t="s">
        <v>8295</v>
      </c>
      <c r="G15957" s="5">
        <v>3785</v>
      </c>
      <c r="H15957" s="6">
        <v>0.13368559999999999</v>
      </c>
      <c r="I15957" s="7">
        <v>66.540000000000006</v>
      </c>
      <c r="J15957" s="2">
        <v>46</v>
      </c>
      <c r="K15957">
        <v>3</v>
      </c>
    </row>
    <row r="15958" spans="1:11" x14ac:dyDescent="0.25">
      <c r="A15958">
        <v>6467</v>
      </c>
      <c r="B15958" s="2">
        <v>33.803019999999997</v>
      </c>
      <c r="C15958" s="3">
        <v>135</v>
      </c>
      <c r="D15958" s="4">
        <v>25540</v>
      </c>
      <c r="E15958" t="s">
        <v>1294</v>
      </c>
      <c r="F15958" s="4" t="s">
        <v>1198</v>
      </c>
      <c r="G15958" s="5">
        <v>78</v>
      </c>
      <c r="H15958" s="6">
        <v>0.15384619999999999</v>
      </c>
      <c r="I15958" s="7">
        <v>63.055999999999997</v>
      </c>
    </row>
    <row r="15959" spans="1:11" x14ac:dyDescent="0.25">
      <c r="A15959">
        <v>57632</v>
      </c>
      <c r="B15959" s="2">
        <v>33.802889999999998</v>
      </c>
      <c r="C15959" s="3">
        <v>680</v>
      </c>
      <c r="E15959" t="s">
        <v>11019</v>
      </c>
      <c r="F15959" s="4" t="s">
        <v>10877</v>
      </c>
      <c r="G15959" s="5">
        <v>465</v>
      </c>
      <c r="H15959" s="6">
        <v>0.139485</v>
      </c>
      <c r="I15959" s="7">
        <v>65.536000000000001</v>
      </c>
      <c r="J15959" s="2">
        <v>81</v>
      </c>
      <c r="K15959">
        <v>1</v>
      </c>
    </row>
    <row r="15960" spans="1:11" x14ac:dyDescent="0.25">
      <c r="A15960">
        <v>61778</v>
      </c>
      <c r="B15960" s="2">
        <v>33.802630000000001</v>
      </c>
      <c r="C15960" s="3">
        <v>800</v>
      </c>
      <c r="D15960" s="4">
        <v>14010</v>
      </c>
      <c r="E15960" t="s">
        <v>6119</v>
      </c>
      <c r="F15960" s="4" t="s">
        <v>11490</v>
      </c>
      <c r="G15960" s="5">
        <v>639</v>
      </c>
      <c r="H15960" s="6">
        <v>0.13593749999999999</v>
      </c>
      <c r="I15960" s="7">
        <v>66.149000000000001</v>
      </c>
    </row>
    <row r="15961" spans="1:11" x14ac:dyDescent="0.25">
      <c r="A15961">
        <v>1119</v>
      </c>
      <c r="B15961" s="2">
        <v>33.800319999999999</v>
      </c>
      <c r="C15961" s="3">
        <v>13942</v>
      </c>
      <c r="D15961" s="4">
        <v>44140</v>
      </c>
      <c r="E15961" t="s">
        <v>76</v>
      </c>
      <c r="F15961" s="4" t="s">
        <v>21</v>
      </c>
      <c r="G15961" s="5">
        <v>9005</v>
      </c>
      <c r="H15961" s="6">
        <v>0.19709080000000001</v>
      </c>
      <c r="I15961" s="7">
        <v>55.576999999999998</v>
      </c>
      <c r="J15961" s="2">
        <v>37.25</v>
      </c>
      <c r="K15961">
        <v>4</v>
      </c>
    </row>
    <row r="15962" spans="1:11" x14ac:dyDescent="0.25">
      <c r="A15962">
        <v>15470</v>
      </c>
      <c r="B15962" s="2">
        <v>33.797969999999999</v>
      </c>
      <c r="C15962" s="3">
        <v>1154</v>
      </c>
      <c r="D15962" s="4">
        <v>38300</v>
      </c>
      <c r="E15962" t="s">
        <v>3167</v>
      </c>
      <c r="F15962" s="4" t="s">
        <v>3003</v>
      </c>
      <c r="G15962" s="5">
        <v>796</v>
      </c>
      <c r="H15962" s="6">
        <v>0.1859296</v>
      </c>
      <c r="I15962" s="7">
        <v>57.5</v>
      </c>
    </row>
    <row r="15963" spans="1:11" x14ac:dyDescent="0.25">
      <c r="A15963">
        <v>24012</v>
      </c>
      <c r="B15963" s="2">
        <v>33.792870000000001</v>
      </c>
      <c r="C15963" s="3">
        <v>29724</v>
      </c>
      <c r="D15963" s="4">
        <v>40220</v>
      </c>
      <c r="E15963" t="s">
        <v>4942</v>
      </c>
      <c r="F15963" s="4" t="s">
        <v>4335</v>
      </c>
      <c r="G15963" s="5">
        <v>20524</v>
      </c>
      <c r="H15963" s="6">
        <v>0.19225339999999999</v>
      </c>
      <c r="I15963" s="7">
        <v>56.402000000000001</v>
      </c>
      <c r="J15963" s="2">
        <v>43.166699999999999</v>
      </c>
      <c r="K15963">
        <v>6</v>
      </c>
    </row>
    <row r="15964" spans="1:11" x14ac:dyDescent="0.25">
      <c r="A15964">
        <v>76023</v>
      </c>
      <c r="B15964" s="2">
        <v>33.787010000000002</v>
      </c>
      <c r="C15964" s="3">
        <v>5732</v>
      </c>
      <c r="D15964" s="4">
        <v>19100</v>
      </c>
      <c r="E15964" t="s">
        <v>10335</v>
      </c>
      <c r="F15964" s="4" t="s">
        <v>13752</v>
      </c>
      <c r="G15964" s="5">
        <v>3923</v>
      </c>
      <c r="H15964" s="6">
        <v>0.16492480000000001</v>
      </c>
      <c r="I15964" s="7">
        <v>61.121000000000002</v>
      </c>
      <c r="J15964" s="2">
        <v>56</v>
      </c>
      <c r="K15964">
        <v>1</v>
      </c>
    </row>
    <row r="15965" spans="1:11" x14ac:dyDescent="0.25">
      <c r="A15965">
        <v>72579</v>
      </c>
      <c r="B15965" s="2">
        <v>33.785879999999999</v>
      </c>
      <c r="C15965" s="3">
        <v>1271</v>
      </c>
      <c r="D15965" s="4">
        <v>12900</v>
      </c>
      <c r="E15965" t="s">
        <v>13393</v>
      </c>
      <c r="F15965" s="4" t="s">
        <v>13183</v>
      </c>
      <c r="G15965" s="5">
        <v>828</v>
      </c>
      <c r="H15965" s="6">
        <v>0.13872129999999999</v>
      </c>
      <c r="I15965" s="7">
        <v>65.647999999999996</v>
      </c>
    </row>
    <row r="15966" spans="1:11" x14ac:dyDescent="0.25">
      <c r="A15966">
        <v>14476</v>
      </c>
      <c r="B15966" s="2">
        <v>33.785319999999999</v>
      </c>
      <c r="C15966" s="3">
        <v>2229</v>
      </c>
      <c r="D15966" s="4">
        <v>40380</v>
      </c>
      <c r="E15966" t="s">
        <v>2858</v>
      </c>
      <c r="F15966" s="4" t="s">
        <v>1280</v>
      </c>
      <c r="G15966" s="5">
        <v>1486</v>
      </c>
      <c r="H15966" s="6">
        <v>0.18090110000000001</v>
      </c>
      <c r="I15966" s="7">
        <v>58.359000000000002</v>
      </c>
      <c r="J15966" s="2">
        <v>29</v>
      </c>
      <c r="K15966">
        <v>1</v>
      </c>
    </row>
    <row r="15967" spans="1:11" x14ac:dyDescent="0.25">
      <c r="A15967">
        <v>62567</v>
      </c>
      <c r="B15967" s="2">
        <v>33.784779999999998</v>
      </c>
      <c r="C15967" s="3">
        <v>1126</v>
      </c>
      <c r="D15967" s="4">
        <v>45380</v>
      </c>
      <c r="E15967" t="s">
        <v>931</v>
      </c>
      <c r="F15967" s="4" t="s">
        <v>11490</v>
      </c>
      <c r="G15967" s="5">
        <v>773</v>
      </c>
      <c r="H15967" s="6">
        <v>0.13583439999999999</v>
      </c>
      <c r="I15967" s="7">
        <v>66.146000000000001</v>
      </c>
    </row>
    <row r="15968" spans="1:11" x14ac:dyDescent="0.25">
      <c r="A15968">
        <v>93453</v>
      </c>
      <c r="B15968" s="2">
        <v>33.784019999999998</v>
      </c>
      <c r="C15968" s="3">
        <v>3486</v>
      </c>
      <c r="D15968" s="4">
        <v>42020</v>
      </c>
      <c r="E15968" t="s">
        <v>15677</v>
      </c>
      <c r="F15968" s="4" t="s">
        <v>15368</v>
      </c>
      <c r="G15968" s="5">
        <v>2426</v>
      </c>
      <c r="H15968" s="6">
        <v>0.2155812</v>
      </c>
      <c r="I15968" s="7">
        <v>52.365000000000002</v>
      </c>
    </row>
    <row r="15969" spans="1:12" x14ac:dyDescent="0.25">
      <c r="A15969">
        <v>50423</v>
      </c>
      <c r="B15969" s="2">
        <v>33.782919999999997</v>
      </c>
      <c r="C15969" s="3">
        <v>2993</v>
      </c>
      <c r="E15969" t="s">
        <v>9682</v>
      </c>
      <c r="F15969" s="4" t="s">
        <v>9593</v>
      </c>
      <c r="G15969" s="5">
        <v>2137</v>
      </c>
      <c r="H15969" s="6">
        <v>0.16846050000000001</v>
      </c>
      <c r="I15969" s="7">
        <v>60.5</v>
      </c>
      <c r="J15969" s="2">
        <v>72</v>
      </c>
      <c r="K15969">
        <v>1</v>
      </c>
    </row>
    <row r="15970" spans="1:12" x14ac:dyDescent="0.25">
      <c r="A15970">
        <v>24597</v>
      </c>
      <c r="B15970" s="2">
        <v>33.782209999999999</v>
      </c>
      <c r="C15970" s="3">
        <v>1133</v>
      </c>
      <c r="E15970" t="s">
        <v>5117</v>
      </c>
      <c r="F15970" s="4" t="s">
        <v>4335</v>
      </c>
      <c r="G15970" s="5">
        <v>847</v>
      </c>
      <c r="H15970" s="6">
        <v>0.21015349999999999</v>
      </c>
      <c r="I15970" s="7">
        <v>53.295000000000002</v>
      </c>
    </row>
    <row r="15971" spans="1:12" x14ac:dyDescent="0.25">
      <c r="A15971">
        <v>49706</v>
      </c>
      <c r="B15971" s="2">
        <v>33.781280000000002</v>
      </c>
      <c r="C15971" s="3">
        <v>4388</v>
      </c>
      <c r="E15971" t="s">
        <v>9455</v>
      </c>
      <c r="F15971" s="4" t="s">
        <v>9106</v>
      </c>
      <c r="G15971" s="5">
        <v>3000</v>
      </c>
      <c r="H15971" s="6">
        <v>0.215</v>
      </c>
      <c r="I15971" s="7">
        <v>52.456000000000003</v>
      </c>
    </row>
    <row r="15972" spans="1:12" x14ac:dyDescent="0.25">
      <c r="A15972">
        <v>52301</v>
      </c>
      <c r="B15972" s="2">
        <v>33.779989999999998</v>
      </c>
      <c r="C15972" s="3">
        <v>3615</v>
      </c>
      <c r="E15972" t="s">
        <v>8354</v>
      </c>
      <c r="F15972" s="4" t="s">
        <v>9593</v>
      </c>
      <c r="G15972" s="5">
        <v>2405</v>
      </c>
      <c r="H15972" s="6">
        <v>0.15960099999999999</v>
      </c>
      <c r="I15972" s="7">
        <v>62.026000000000003</v>
      </c>
    </row>
    <row r="15973" spans="1:12" x14ac:dyDescent="0.25">
      <c r="A15973">
        <v>36922</v>
      </c>
      <c r="B15973" s="2">
        <v>33.779330000000002</v>
      </c>
      <c r="C15973" s="3">
        <v>384</v>
      </c>
      <c r="E15973" t="s">
        <v>6189</v>
      </c>
      <c r="F15973" s="4" t="s">
        <v>7027</v>
      </c>
      <c r="G15973" s="5">
        <v>342</v>
      </c>
      <c r="H15973" s="6">
        <v>0.26530609999999999</v>
      </c>
      <c r="I15973" s="7">
        <v>43.75</v>
      </c>
    </row>
    <row r="15974" spans="1:12" x14ac:dyDescent="0.25">
      <c r="A15974">
        <v>60460</v>
      </c>
      <c r="B15974" s="2">
        <v>33.779020000000003</v>
      </c>
      <c r="C15974" s="3">
        <v>1371</v>
      </c>
      <c r="D15974" s="4">
        <v>38700</v>
      </c>
      <c r="E15974" t="s">
        <v>11584</v>
      </c>
      <c r="F15974" s="4" t="s">
        <v>11490</v>
      </c>
      <c r="G15974" s="5">
        <v>944</v>
      </c>
      <c r="H15974" s="6">
        <v>0.1439153</v>
      </c>
      <c r="I15974" s="7">
        <v>64.721999999999994</v>
      </c>
    </row>
    <row r="15975" spans="1:12" x14ac:dyDescent="0.25">
      <c r="A15975">
        <v>14548</v>
      </c>
      <c r="B15975" s="2">
        <v>33.778109999999998</v>
      </c>
      <c r="C15975" s="3">
        <v>4056</v>
      </c>
      <c r="D15975" s="4">
        <v>40380</v>
      </c>
      <c r="E15975" t="s">
        <v>2887</v>
      </c>
      <c r="F15975" s="4" t="s">
        <v>1280</v>
      </c>
      <c r="G15975" s="5">
        <v>2848</v>
      </c>
      <c r="H15975" s="6">
        <v>0.16110920000000001</v>
      </c>
      <c r="I15975" s="7">
        <v>61.75</v>
      </c>
    </row>
    <row r="15976" spans="1:12" x14ac:dyDescent="0.25">
      <c r="A15976">
        <v>57045</v>
      </c>
      <c r="B15976" s="2">
        <v>33.777259999999998</v>
      </c>
      <c r="C15976" s="3">
        <v>958</v>
      </c>
      <c r="E15976" t="s">
        <v>10892</v>
      </c>
      <c r="F15976" s="4" t="s">
        <v>10877</v>
      </c>
      <c r="G15976" s="5">
        <v>727</v>
      </c>
      <c r="H15976" s="6">
        <v>0.23626369999999999</v>
      </c>
      <c r="I15976" s="7">
        <v>48.75</v>
      </c>
      <c r="J15976" s="2">
        <v>69</v>
      </c>
      <c r="K15976">
        <v>2</v>
      </c>
    </row>
    <row r="15977" spans="1:12" x14ac:dyDescent="0.25">
      <c r="A15977">
        <v>49755</v>
      </c>
      <c r="B15977" s="2">
        <v>33.776730000000001</v>
      </c>
      <c r="C15977" s="3">
        <v>1995</v>
      </c>
      <c r="E15977" t="s">
        <v>9486</v>
      </c>
      <c r="F15977" s="4" t="s">
        <v>9106</v>
      </c>
      <c r="G15977" s="5">
        <v>1468</v>
      </c>
      <c r="H15977" s="6">
        <v>0.1968665</v>
      </c>
      <c r="I15977" s="7">
        <v>55.555999999999997</v>
      </c>
    </row>
    <row r="15978" spans="1:12" x14ac:dyDescent="0.25">
      <c r="A15978">
        <v>71823</v>
      </c>
      <c r="B15978" s="2">
        <v>33.77637</v>
      </c>
      <c r="C15978" s="3">
        <v>41</v>
      </c>
      <c r="E15978" t="s">
        <v>13208</v>
      </c>
      <c r="F15978" s="4" t="s">
        <v>13183</v>
      </c>
      <c r="G15978" s="5">
        <v>34</v>
      </c>
      <c r="H15978" s="6">
        <v>0.29411769999999998</v>
      </c>
      <c r="I15978" s="7">
        <v>38.75</v>
      </c>
    </row>
    <row r="15979" spans="1:12" x14ac:dyDescent="0.25">
      <c r="A15979">
        <v>49807</v>
      </c>
      <c r="B15979" s="2">
        <v>33.77581</v>
      </c>
      <c r="C15979" s="3">
        <v>3293</v>
      </c>
      <c r="D15979" s="4">
        <v>21540</v>
      </c>
      <c r="E15979" t="s">
        <v>9512</v>
      </c>
      <c r="F15979" s="4" t="s">
        <v>9106</v>
      </c>
      <c r="G15979" s="5">
        <v>2328</v>
      </c>
      <c r="H15979" s="6">
        <v>0.1812715</v>
      </c>
      <c r="I15979" s="7">
        <v>58.25</v>
      </c>
    </row>
    <row r="15980" spans="1:12" x14ac:dyDescent="0.25">
      <c r="A15980">
        <v>67042</v>
      </c>
      <c r="B15980" s="2">
        <v>33.772500000000001</v>
      </c>
      <c r="C15980" s="3">
        <v>17877</v>
      </c>
      <c r="D15980" s="4">
        <v>48620</v>
      </c>
      <c r="E15980" t="s">
        <v>12603</v>
      </c>
      <c r="F15980" s="4" t="s">
        <v>12494</v>
      </c>
      <c r="G15980" s="5">
        <v>11500</v>
      </c>
      <c r="H15980" s="6">
        <v>0.17565220000000001</v>
      </c>
      <c r="I15980" s="7">
        <v>59.22</v>
      </c>
      <c r="J15980" s="2">
        <v>49.090899999999998</v>
      </c>
      <c r="K15980">
        <v>11</v>
      </c>
      <c r="L15980" s="2">
        <v>91.2</v>
      </c>
    </row>
    <row r="15981" spans="1:12" x14ac:dyDescent="0.25">
      <c r="A15981">
        <v>72015</v>
      </c>
      <c r="B15981" s="2">
        <v>33.765129999999999</v>
      </c>
      <c r="C15981" s="3">
        <v>29037</v>
      </c>
      <c r="D15981" s="4">
        <v>30780</v>
      </c>
      <c r="E15981" t="s">
        <v>3865</v>
      </c>
      <c r="F15981" s="4" t="s">
        <v>13183</v>
      </c>
      <c r="G15981" s="5">
        <v>19312</v>
      </c>
      <c r="H15981" s="6">
        <v>0.18817320000000001</v>
      </c>
      <c r="I15981" s="7">
        <v>57.055999999999997</v>
      </c>
      <c r="J15981" s="2">
        <v>50.375</v>
      </c>
      <c r="K15981">
        <v>8</v>
      </c>
    </row>
    <row r="15982" spans="1:12" x14ac:dyDescent="0.25">
      <c r="A15982">
        <v>65473</v>
      </c>
      <c r="B15982" s="2">
        <v>33.759329999999999</v>
      </c>
      <c r="C15982" s="3">
        <v>17061</v>
      </c>
      <c r="D15982" s="4">
        <v>22780</v>
      </c>
      <c r="E15982" t="s">
        <v>12411</v>
      </c>
      <c r="F15982" s="4" t="s">
        <v>12102</v>
      </c>
      <c r="G15982" s="5">
        <v>4923</v>
      </c>
      <c r="H15982" s="6">
        <v>0.22867589999999999</v>
      </c>
      <c r="I15982" s="7">
        <v>50.055999999999997</v>
      </c>
      <c r="J15982" s="2">
        <v>46.5</v>
      </c>
      <c r="K15982">
        <v>2</v>
      </c>
    </row>
    <row r="15983" spans="1:12" x14ac:dyDescent="0.25">
      <c r="A15983">
        <v>57043</v>
      </c>
      <c r="B15983" s="2">
        <v>33.757910000000003</v>
      </c>
      <c r="C15983" s="3">
        <v>1335</v>
      </c>
      <c r="D15983" s="4">
        <v>43620</v>
      </c>
      <c r="E15983" t="s">
        <v>445</v>
      </c>
      <c r="F15983" s="4" t="s">
        <v>10877</v>
      </c>
      <c r="G15983" s="5">
        <v>1001</v>
      </c>
      <c r="H15983" s="6">
        <v>0.19580420000000001</v>
      </c>
      <c r="I15983" s="7">
        <v>55.734999999999999</v>
      </c>
      <c r="J15983" s="2">
        <v>63</v>
      </c>
      <c r="K15983">
        <v>1</v>
      </c>
    </row>
    <row r="15984" spans="1:12" x14ac:dyDescent="0.25">
      <c r="A15984">
        <v>79201</v>
      </c>
      <c r="B15984" s="2">
        <v>33.75656</v>
      </c>
      <c r="C15984" s="3">
        <v>7039</v>
      </c>
      <c r="E15984" t="s">
        <v>14376</v>
      </c>
      <c r="F15984" s="4" t="s">
        <v>13752</v>
      </c>
      <c r="G15984" s="5">
        <v>4626</v>
      </c>
      <c r="H15984" s="6">
        <v>0.2018587</v>
      </c>
      <c r="I15984" s="7">
        <v>54.688000000000002</v>
      </c>
    </row>
    <row r="15985" spans="1:11" x14ac:dyDescent="0.25">
      <c r="A15985">
        <v>34654</v>
      </c>
      <c r="B15985" s="2">
        <v>33.751739999999998</v>
      </c>
      <c r="C15985" s="3">
        <v>21724</v>
      </c>
      <c r="D15985" s="4">
        <v>45300</v>
      </c>
      <c r="E15985" t="s">
        <v>6996</v>
      </c>
      <c r="F15985" s="4" t="s">
        <v>6689</v>
      </c>
      <c r="G15985" s="5">
        <v>15500</v>
      </c>
      <c r="H15985" s="6">
        <v>0.2013548</v>
      </c>
      <c r="I15985" s="7">
        <v>54.774999999999999</v>
      </c>
    </row>
    <row r="15986" spans="1:11" x14ac:dyDescent="0.25">
      <c r="A15986">
        <v>62656</v>
      </c>
      <c r="B15986" s="2">
        <v>33.744259999999997</v>
      </c>
      <c r="C15986" s="3">
        <v>22385</v>
      </c>
      <c r="D15986" s="4">
        <v>30660</v>
      </c>
      <c r="E15986" t="s">
        <v>230</v>
      </c>
      <c r="F15986" s="4" t="s">
        <v>11490</v>
      </c>
      <c r="G15986" s="5">
        <v>15800</v>
      </c>
      <c r="H15986" s="6">
        <v>0.1541042</v>
      </c>
      <c r="I15986" s="7">
        <v>62.94</v>
      </c>
      <c r="J15986" s="2">
        <v>55.333300000000001</v>
      </c>
      <c r="K15986">
        <v>6</v>
      </c>
    </row>
    <row r="15987" spans="1:11" x14ac:dyDescent="0.25">
      <c r="A15987">
        <v>13865</v>
      </c>
      <c r="B15987" s="2">
        <v>33.739409999999999</v>
      </c>
      <c r="C15987" s="3">
        <v>6373</v>
      </c>
      <c r="D15987" s="4">
        <v>13780</v>
      </c>
      <c r="E15987" t="s">
        <v>110</v>
      </c>
      <c r="F15987" s="4" t="s">
        <v>1280</v>
      </c>
      <c r="G15987" s="5">
        <v>4459</v>
      </c>
      <c r="H15987" s="6">
        <v>0.1560888</v>
      </c>
      <c r="I15987" s="7">
        <v>62.595999999999997</v>
      </c>
      <c r="J15987" s="2">
        <v>65.666700000000006</v>
      </c>
      <c r="K15987">
        <v>3</v>
      </c>
    </row>
    <row r="15988" spans="1:11" x14ac:dyDescent="0.25">
      <c r="A15988">
        <v>68061</v>
      </c>
      <c r="B15988" s="2">
        <v>33.737949999999998</v>
      </c>
      <c r="C15988" s="3">
        <v>2372</v>
      </c>
      <c r="E15988" t="s">
        <v>12752</v>
      </c>
      <c r="F15988" s="4" t="s">
        <v>12738</v>
      </c>
      <c r="G15988" s="5">
        <v>1654</v>
      </c>
      <c r="H15988" s="6">
        <v>0.1608222</v>
      </c>
      <c r="I15988" s="7">
        <v>61.777999999999999</v>
      </c>
      <c r="J15988" s="2">
        <v>56</v>
      </c>
      <c r="K15988">
        <v>2</v>
      </c>
    </row>
    <row r="15989" spans="1:11" x14ac:dyDescent="0.25">
      <c r="A15989">
        <v>32622</v>
      </c>
      <c r="B15989" s="2">
        <v>33.737340000000003</v>
      </c>
      <c r="C15989" s="3">
        <v>1203</v>
      </c>
      <c r="E15989" t="s">
        <v>6808</v>
      </c>
      <c r="F15989" s="4" t="s">
        <v>6689</v>
      </c>
      <c r="G15989" s="5">
        <v>884</v>
      </c>
      <c r="H15989" s="6">
        <v>7.9096E-2</v>
      </c>
      <c r="I15989" s="7">
        <v>75.900000000000006</v>
      </c>
    </row>
    <row r="15990" spans="1:11" x14ac:dyDescent="0.25">
      <c r="A15990">
        <v>81413</v>
      </c>
      <c r="B15990" s="2">
        <v>33.736220000000003</v>
      </c>
      <c r="C15990" s="3">
        <v>5015</v>
      </c>
      <c r="E15990" t="s">
        <v>14626</v>
      </c>
      <c r="F15990" s="4" t="s">
        <v>14477</v>
      </c>
      <c r="G15990" s="5">
        <v>3779</v>
      </c>
      <c r="H15990" s="6">
        <v>0.24662609999999999</v>
      </c>
      <c r="I15990" s="7">
        <v>46.948999999999998</v>
      </c>
      <c r="J15990" s="2">
        <v>46.333300000000001</v>
      </c>
      <c r="K15990">
        <v>6</v>
      </c>
    </row>
    <row r="15991" spans="1:11" x14ac:dyDescent="0.25">
      <c r="A15991">
        <v>53061</v>
      </c>
      <c r="B15991" s="2">
        <v>33.73442</v>
      </c>
      <c r="C15991" s="3">
        <v>5173</v>
      </c>
      <c r="D15991" s="4">
        <v>11540</v>
      </c>
      <c r="E15991" t="s">
        <v>10058</v>
      </c>
      <c r="F15991" s="4" t="s">
        <v>10031</v>
      </c>
      <c r="G15991" s="5">
        <v>3753</v>
      </c>
      <c r="H15991" s="6">
        <v>0.17607890000000001</v>
      </c>
      <c r="I15991" s="7">
        <v>59.133000000000003</v>
      </c>
      <c r="J15991" s="2">
        <v>61.666699999999999</v>
      </c>
      <c r="K15991">
        <v>3</v>
      </c>
    </row>
    <row r="15992" spans="1:11" x14ac:dyDescent="0.25">
      <c r="A15992">
        <v>75959</v>
      </c>
      <c r="B15992" s="2">
        <v>33.733370000000001</v>
      </c>
      <c r="C15992" s="3">
        <v>763</v>
      </c>
      <c r="E15992" t="s">
        <v>13879</v>
      </c>
      <c r="F15992" s="4" t="s">
        <v>13752</v>
      </c>
      <c r="G15992" s="5">
        <v>619</v>
      </c>
      <c r="H15992" s="6">
        <v>0.3457189</v>
      </c>
      <c r="I15992" s="7">
        <v>29.815000000000001</v>
      </c>
    </row>
    <row r="15993" spans="1:11" x14ac:dyDescent="0.25">
      <c r="A15993">
        <v>97736</v>
      </c>
      <c r="B15993" s="2">
        <v>33.733199999999997</v>
      </c>
      <c r="C15993" s="3">
        <v>116</v>
      </c>
      <c r="E15993" t="s">
        <v>16306</v>
      </c>
      <c r="F15993" s="4" t="s">
        <v>16170</v>
      </c>
      <c r="G15993" s="5">
        <v>90</v>
      </c>
      <c r="H15993" s="6">
        <v>0.27472530000000001</v>
      </c>
      <c r="I15993" s="7">
        <v>42.082999999999998</v>
      </c>
    </row>
    <row r="15994" spans="1:11" x14ac:dyDescent="0.25">
      <c r="A15994">
        <v>37049</v>
      </c>
      <c r="B15994" s="2">
        <v>33.73265</v>
      </c>
      <c r="C15994" s="3">
        <v>3380</v>
      </c>
      <c r="D15994" s="4">
        <v>34980</v>
      </c>
      <c r="E15994" t="s">
        <v>7364</v>
      </c>
      <c r="F15994" s="4" t="s">
        <v>7348</v>
      </c>
      <c r="G15994" s="5">
        <v>2223</v>
      </c>
      <c r="H15994" s="6">
        <v>0.13983809999999999</v>
      </c>
      <c r="I15994" s="7">
        <v>65.391000000000005</v>
      </c>
      <c r="J15994" s="2">
        <v>48</v>
      </c>
      <c r="K15994">
        <v>1</v>
      </c>
    </row>
    <row r="15995" spans="1:11" x14ac:dyDescent="0.25">
      <c r="A15995">
        <v>5156</v>
      </c>
      <c r="B15995" s="2">
        <v>33.730490000000003</v>
      </c>
      <c r="C15995" s="3">
        <v>9425</v>
      </c>
      <c r="D15995" s="4">
        <v>17200</v>
      </c>
      <c r="E15995" t="s">
        <v>76</v>
      </c>
      <c r="F15995" s="4" t="s">
        <v>1030</v>
      </c>
      <c r="G15995" s="5">
        <v>6800</v>
      </c>
      <c r="H15995" s="6">
        <v>0.18441179999999999</v>
      </c>
      <c r="I15995" s="7">
        <v>57.679000000000002</v>
      </c>
      <c r="J15995" s="2">
        <v>44.75</v>
      </c>
      <c r="K15995">
        <v>8</v>
      </c>
    </row>
    <row r="15996" spans="1:11" x14ac:dyDescent="0.25">
      <c r="A15996">
        <v>12431</v>
      </c>
      <c r="B15996" s="2">
        <v>33.728619999999999</v>
      </c>
      <c r="C15996" s="3">
        <v>1338</v>
      </c>
      <c r="E15996" t="s">
        <v>1498</v>
      </c>
      <c r="F15996" s="4" t="s">
        <v>1280</v>
      </c>
      <c r="G15996" s="5">
        <v>1003</v>
      </c>
      <c r="H15996" s="6">
        <v>0.1982072</v>
      </c>
      <c r="I15996" s="7">
        <v>55.293999999999997</v>
      </c>
      <c r="J15996" s="2">
        <v>51.5</v>
      </c>
      <c r="K15996">
        <v>2</v>
      </c>
    </row>
    <row r="15997" spans="1:11" x14ac:dyDescent="0.25">
      <c r="A15997">
        <v>47929</v>
      </c>
      <c r="B15997" s="2">
        <v>33.728290000000001</v>
      </c>
      <c r="C15997" s="3">
        <v>657</v>
      </c>
      <c r="E15997" t="s">
        <v>9084</v>
      </c>
      <c r="F15997" s="4" t="s">
        <v>8800</v>
      </c>
      <c r="G15997" s="5">
        <v>398</v>
      </c>
      <c r="H15997" s="6">
        <v>0.1528822</v>
      </c>
      <c r="I15997" s="7">
        <v>63.125</v>
      </c>
      <c r="J15997" s="2">
        <v>68</v>
      </c>
      <c r="K15997">
        <v>1</v>
      </c>
    </row>
    <row r="15998" spans="1:11" x14ac:dyDescent="0.25">
      <c r="A15998">
        <v>97437</v>
      </c>
      <c r="B15998" s="2">
        <v>33.727730000000001</v>
      </c>
      <c r="C15998" s="3">
        <v>2500</v>
      </c>
      <c r="D15998" s="4">
        <v>21660</v>
      </c>
      <c r="E15998" t="s">
        <v>3001</v>
      </c>
      <c r="F15998" s="4" t="s">
        <v>16170</v>
      </c>
      <c r="G15998" s="5">
        <v>1952</v>
      </c>
      <c r="H15998" s="6">
        <v>0.2114695</v>
      </c>
      <c r="I15998" s="7">
        <v>53</v>
      </c>
      <c r="J15998" s="2">
        <v>51.75</v>
      </c>
      <c r="K15998">
        <v>4</v>
      </c>
    </row>
    <row r="15999" spans="1:11" x14ac:dyDescent="0.25">
      <c r="A15999">
        <v>79022</v>
      </c>
      <c r="B15999" s="2">
        <v>33.725479999999997</v>
      </c>
      <c r="C15999" s="3">
        <v>11307</v>
      </c>
      <c r="E15999" t="s">
        <v>14343</v>
      </c>
      <c r="F15999" s="4" t="s">
        <v>13752</v>
      </c>
      <c r="G15999" s="5">
        <v>7433</v>
      </c>
      <c r="H15999" s="6">
        <v>0.15928970000000001</v>
      </c>
      <c r="I15999" s="7">
        <v>62.015999999999998</v>
      </c>
      <c r="J15999" s="2">
        <v>47.571399999999997</v>
      </c>
      <c r="K15999">
        <v>7</v>
      </c>
    </row>
    <row r="16000" spans="1:11" x14ac:dyDescent="0.25">
      <c r="A16000">
        <v>16024</v>
      </c>
      <c r="B16000" s="2">
        <v>33.723660000000002</v>
      </c>
      <c r="C16000" s="3">
        <v>226</v>
      </c>
      <c r="D16000" s="4">
        <v>38300</v>
      </c>
      <c r="E16000" t="s">
        <v>3382</v>
      </c>
      <c r="F16000" s="4" t="s">
        <v>3003</v>
      </c>
      <c r="G16000" s="5">
        <v>172</v>
      </c>
      <c r="H16000" s="6">
        <v>5.23256E-2</v>
      </c>
      <c r="I16000" s="7">
        <v>80.5</v>
      </c>
    </row>
    <row r="16001" spans="1:11" x14ac:dyDescent="0.25">
      <c r="A16001">
        <v>14067</v>
      </c>
      <c r="B16001" s="2">
        <v>33.722729999999999</v>
      </c>
      <c r="C16001" s="3">
        <v>5455</v>
      </c>
      <c r="D16001" s="4">
        <v>15380</v>
      </c>
      <c r="E16001" t="s">
        <v>2794</v>
      </c>
      <c r="F16001" s="4" t="s">
        <v>1280</v>
      </c>
      <c r="G16001" s="5">
        <v>3713</v>
      </c>
      <c r="H16001" s="6">
        <v>0.15831990000000001</v>
      </c>
      <c r="I16001" s="7">
        <v>62.182000000000002</v>
      </c>
      <c r="J16001" s="2">
        <v>53.666699999999999</v>
      </c>
      <c r="K16001">
        <v>3</v>
      </c>
    </row>
    <row r="16002" spans="1:11" x14ac:dyDescent="0.25">
      <c r="A16002">
        <v>48604</v>
      </c>
      <c r="B16002" s="2">
        <v>33.720179999999999</v>
      </c>
      <c r="C16002" s="3">
        <v>13107</v>
      </c>
      <c r="D16002" s="4">
        <v>40980</v>
      </c>
      <c r="E16002" t="s">
        <v>9212</v>
      </c>
      <c r="F16002" s="4" t="s">
        <v>9106</v>
      </c>
      <c r="G16002" s="5">
        <v>6974</v>
      </c>
      <c r="H16002" s="6">
        <v>0.18881719999999999</v>
      </c>
      <c r="I16002" s="7">
        <v>56.91</v>
      </c>
      <c r="J16002" s="2">
        <v>52</v>
      </c>
      <c r="K16002">
        <v>6</v>
      </c>
    </row>
    <row r="16003" spans="1:11" x14ac:dyDescent="0.25">
      <c r="A16003">
        <v>77461</v>
      </c>
      <c r="B16003" s="2">
        <v>33.716850000000001</v>
      </c>
      <c r="C16003" s="3">
        <v>10435</v>
      </c>
      <c r="D16003" s="4">
        <v>26420</v>
      </c>
      <c r="E16003" t="s">
        <v>14060</v>
      </c>
      <c r="F16003" s="4" t="s">
        <v>13752</v>
      </c>
      <c r="G16003" s="5">
        <v>6932</v>
      </c>
      <c r="H16003" s="6">
        <v>0.13920950000000001</v>
      </c>
      <c r="I16003" s="7">
        <v>65.481999999999999</v>
      </c>
      <c r="J16003" s="2">
        <v>52</v>
      </c>
      <c r="K16003">
        <v>1</v>
      </c>
    </row>
    <row r="16004" spans="1:11" x14ac:dyDescent="0.25">
      <c r="A16004">
        <v>61818</v>
      </c>
      <c r="B16004" s="2">
        <v>33.714950000000002</v>
      </c>
      <c r="C16004" s="3">
        <v>1557</v>
      </c>
      <c r="D16004" s="4">
        <v>16580</v>
      </c>
      <c r="E16004" t="s">
        <v>5951</v>
      </c>
      <c r="F16004" s="4" t="s">
        <v>11490</v>
      </c>
      <c r="G16004" s="5">
        <v>992</v>
      </c>
      <c r="H16004" s="6">
        <v>0.13293050000000001</v>
      </c>
      <c r="I16004" s="7">
        <v>66.563000000000002</v>
      </c>
    </row>
    <row r="16005" spans="1:11" x14ac:dyDescent="0.25">
      <c r="A16005">
        <v>49303</v>
      </c>
      <c r="B16005" s="2">
        <v>33.714550000000003</v>
      </c>
      <c r="C16005" s="3">
        <v>1026</v>
      </c>
      <c r="D16005" s="4">
        <v>34740</v>
      </c>
      <c r="E16005" t="s">
        <v>5751</v>
      </c>
      <c r="F16005" s="4" t="s">
        <v>9106</v>
      </c>
      <c r="G16005" s="5">
        <v>680</v>
      </c>
      <c r="H16005" s="6">
        <v>0.13950070000000001</v>
      </c>
      <c r="I16005" s="7">
        <v>65.417000000000002</v>
      </c>
      <c r="J16005" s="2">
        <v>37</v>
      </c>
      <c r="K16005">
        <v>1</v>
      </c>
    </row>
    <row r="16006" spans="1:11" x14ac:dyDescent="0.25">
      <c r="A16006">
        <v>68307</v>
      </c>
      <c r="B16006" s="2">
        <v>33.714320000000001</v>
      </c>
      <c r="C16006" s="3">
        <v>393</v>
      </c>
      <c r="D16006" s="4">
        <v>36540</v>
      </c>
      <c r="E16006" t="s">
        <v>2949</v>
      </c>
      <c r="F16006" s="4" t="s">
        <v>12738</v>
      </c>
      <c r="G16006" s="5">
        <v>263</v>
      </c>
      <c r="H16006" s="6">
        <v>4.5454500000000002E-2</v>
      </c>
      <c r="I16006" s="7">
        <v>81.667000000000002</v>
      </c>
    </row>
    <row r="16007" spans="1:11" x14ac:dyDescent="0.25">
      <c r="A16007">
        <v>46764</v>
      </c>
      <c r="B16007" s="2">
        <v>33.714080000000003</v>
      </c>
      <c r="C16007" s="3">
        <v>1171</v>
      </c>
      <c r="D16007" s="4">
        <v>23060</v>
      </c>
      <c r="E16007" t="s">
        <v>8899</v>
      </c>
      <c r="F16007" s="4" t="s">
        <v>8800</v>
      </c>
      <c r="G16007" s="5">
        <v>746</v>
      </c>
      <c r="H16007" s="6">
        <v>7.09505E-2</v>
      </c>
      <c r="I16007" s="7">
        <v>77.260000000000005</v>
      </c>
    </row>
    <row r="16008" spans="1:11" x14ac:dyDescent="0.25">
      <c r="A16008">
        <v>56167</v>
      </c>
      <c r="B16008" s="2">
        <v>33.71378</v>
      </c>
      <c r="C16008" s="3">
        <v>697</v>
      </c>
      <c r="D16008" s="4">
        <v>49380</v>
      </c>
      <c r="E16008" t="s">
        <v>2155</v>
      </c>
      <c r="F16008" s="4" t="s">
        <v>10428</v>
      </c>
      <c r="G16008" s="5">
        <v>507</v>
      </c>
      <c r="H16008" s="6">
        <v>0.13609470000000001</v>
      </c>
      <c r="I16008" s="7">
        <v>66</v>
      </c>
      <c r="J16008" s="2">
        <v>61</v>
      </c>
      <c r="K16008">
        <v>1</v>
      </c>
    </row>
    <row r="16009" spans="1:11" x14ac:dyDescent="0.25">
      <c r="A16009">
        <v>73642</v>
      </c>
      <c r="B16009" s="2">
        <v>33.713630000000002</v>
      </c>
      <c r="C16009" s="3">
        <v>163</v>
      </c>
      <c r="E16009" t="s">
        <v>657</v>
      </c>
      <c r="F16009" s="4" t="s">
        <v>13462</v>
      </c>
      <c r="G16009" s="5">
        <v>126</v>
      </c>
      <c r="H16009" s="6">
        <v>0.24603169999999999</v>
      </c>
      <c r="I16009" s="7">
        <v>47</v>
      </c>
    </row>
    <row r="16010" spans="1:11" x14ac:dyDescent="0.25">
      <c r="A16010">
        <v>51577</v>
      </c>
      <c r="B16010" s="2">
        <v>33.713389999999997</v>
      </c>
      <c r="C16010" s="3">
        <v>1246</v>
      </c>
      <c r="D16010" s="4">
        <v>36540</v>
      </c>
      <c r="E16010" t="s">
        <v>7668</v>
      </c>
      <c r="F16010" s="4" t="s">
        <v>9593</v>
      </c>
      <c r="G16010" s="5">
        <v>884</v>
      </c>
      <c r="H16010" s="6">
        <v>0.14463280000000001</v>
      </c>
      <c r="I16010" s="7">
        <v>64.519000000000005</v>
      </c>
    </row>
    <row r="16011" spans="1:11" x14ac:dyDescent="0.25">
      <c r="A16011">
        <v>7203</v>
      </c>
      <c r="B16011" s="2">
        <v>33.709710000000001</v>
      </c>
      <c r="C16011" s="3">
        <v>21347</v>
      </c>
      <c r="D16011" s="4">
        <v>35620</v>
      </c>
      <c r="E16011" t="s">
        <v>1408</v>
      </c>
      <c r="F16011" s="4" t="s">
        <v>1341</v>
      </c>
      <c r="G16011" s="5">
        <v>14468</v>
      </c>
      <c r="H16011" s="6">
        <v>0.18337020000000001</v>
      </c>
      <c r="I16011" s="7">
        <v>57.823999999999998</v>
      </c>
      <c r="J16011" s="2">
        <v>40.333300000000001</v>
      </c>
      <c r="K16011">
        <v>6</v>
      </c>
    </row>
    <row r="16012" spans="1:11" x14ac:dyDescent="0.25">
      <c r="A16012">
        <v>67663</v>
      </c>
      <c r="B16012" s="2">
        <v>33.70581</v>
      </c>
      <c r="C16012" s="3">
        <v>2582</v>
      </c>
      <c r="E16012" t="s">
        <v>452</v>
      </c>
      <c r="F16012" s="4" t="s">
        <v>12494</v>
      </c>
      <c r="G16012" s="5">
        <v>1837</v>
      </c>
      <c r="H16012" s="6">
        <v>0.1703865</v>
      </c>
      <c r="I16012" s="7">
        <v>60.067</v>
      </c>
    </row>
    <row r="16013" spans="1:11" x14ac:dyDescent="0.25">
      <c r="A16013">
        <v>32097</v>
      </c>
      <c r="B16013" s="2">
        <v>33.702739999999999</v>
      </c>
      <c r="C16013" s="3">
        <v>16106</v>
      </c>
      <c r="D16013" s="4">
        <v>27260</v>
      </c>
      <c r="E16013" t="s">
        <v>6717</v>
      </c>
      <c r="F16013" s="4" t="s">
        <v>6689</v>
      </c>
      <c r="G16013" s="5">
        <v>10961</v>
      </c>
      <c r="H16013" s="6">
        <v>0.18054919999999999</v>
      </c>
      <c r="I16013" s="7">
        <v>58.308999999999997</v>
      </c>
    </row>
    <row r="16014" spans="1:11" x14ac:dyDescent="0.25">
      <c r="A16014">
        <v>65276</v>
      </c>
      <c r="B16014" s="2">
        <v>33.699860000000001</v>
      </c>
      <c r="C16014" s="3">
        <v>1636</v>
      </c>
      <c r="E16014" t="s">
        <v>12383</v>
      </c>
      <c r="F16014" s="4" t="s">
        <v>12102</v>
      </c>
      <c r="G16014" s="5">
        <v>1103</v>
      </c>
      <c r="H16014" s="6">
        <v>0.1713509</v>
      </c>
      <c r="I16014" s="7">
        <v>59.896000000000001</v>
      </c>
      <c r="J16014" s="2">
        <v>57</v>
      </c>
      <c r="K16014">
        <v>1</v>
      </c>
    </row>
    <row r="16015" spans="1:11" x14ac:dyDescent="0.25">
      <c r="A16015">
        <v>71044</v>
      </c>
      <c r="B16015" s="2">
        <v>33.699469999999998</v>
      </c>
      <c r="C16015" s="3">
        <v>654</v>
      </c>
      <c r="D16015" s="4">
        <v>43340</v>
      </c>
      <c r="E16015" t="s">
        <v>9142</v>
      </c>
      <c r="F16015" s="4" t="s">
        <v>12927</v>
      </c>
      <c r="G16015" s="5">
        <v>509</v>
      </c>
      <c r="H16015" s="6">
        <v>0.1803922</v>
      </c>
      <c r="I16015" s="7">
        <v>58.332999999999998</v>
      </c>
    </row>
    <row r="16016" spans="1:11" x14ac:dyDescent="0.25">
      <c r="A16016">
        <v>4020</v>
      </c>
      <c r="B16016" s="2">
        <v>33.699129999999997</v>
      </c>
      <c r="C16016" s="3">
        <v>1383</v>
      </c>
      <c r="D16016" s="4">
        <v>38860</v>
      </c>
      <c r="E16016" t="s">
        <v>630</v>
      </c>
      <c r="F16016" s="4" t="s">
        <v>701</v>
      </c>
      <c r="G16016" s="5">
        <v>944</v>
      </c>
      <c r="H16016" s="6">
        <v>0.23199149999999999</v>
      </c>
      <c r="I16016" s="7">
        <v>49.411999999999999</v>
      </c>
      <c r="J16016" s="2">
        <v>55</v>
      </c>
      <c r="K16016">
        <v>1</v>
      </c>
    </row>
    <row r="16017" spans="1:12" x14ac:dyDescent="0.25">
      <c r="A16017">
        <v>67104</v>
      </c>
      <c r="B16017" s="2">
        <v>33.698480000000004</v>
      </c>
      <c r="C16017" s="3">
        <v>2516</v>
      </c>
      <c r="E16017" t="s">
        <v>12614</v>
      </c>
      <c r="F16017" s="4" t="s">
        <v>12494</v>
      </c>
      <c r="G16017" s="5">
        <v>1771</v>
      </c>
      <c r="H16017" s="6">
        <v>0.18633540000000001</v>
      </c>
      <c r="I16017" s="7">
        <v>57.301000000000002</v>
      </c>
    </row>
    <row r="16018" spans="1:12" x14ac:dyDescent="0.25">
      <c r="A16018">
        <v>44470</v>
      </c>
      <c r="B16018" s="2">
        <v>33.697339999999997</v>
      </c>
      <c r="C16018" s="3">
        <v>3990</v>
      </c>
      <c r="D16018" s="4">
        <v>49660</v>
      </c>
      <c r="E16018" t="s">
        <v>1306</v>
      </c>
      <c r="F16018" s="4" t="s">
        <v>8295</v>
      </c>
      <c r="G16018" s="5">
        <v>2969</v>
      </c>
      <c r="H16018" s="6">
        <v>0.13640959999999999</v>
      </c>
      <c r="I16018" s="7">
        <v>65.924000000000007</v>
      </c>
    </row>
    <row r="16019" spans="1:12" x14ac:dyDescent="0.25">
      <c r="A16019">
        <v>72749</v>
      </c>
      <c r="B16019" s="2">
        <v>33.696620000000003</v>
      </c>
      <c r="C16019" s="3">
        <v>94</v>
      </c>
      <c r="D16019" s="4">
        <v>22220</v>
      </c>
      <c r="E16019" t="s">
        <v>6422</v>
      </c>
      <c r="F16019" s="4" t="s">
        <v>13183</v>
      </c>
      <c r="G16019" s="5">
        <v>59</v>
      </c>
      <c r="H16019" s="6">
        <v>0.23333329999999999</v>
      </c>
      <c r="I16019" s="7">
        <v>49.167000000000002</v>
      </c>
    </row>
    <row r="16020" spans="1:12" x14ac:dyDescent="0.25">
      <c r="A16020">
        <v>76110</v>
      </c>
      <c r="B16020" s="2">
        <v>33.69218</v>
      </c>
      <c r="C16020" s="3">
        <v>30750</v>
      </c>
      <c r="D16020" s="4">
        <v>19100</v>
      </c>
      <c r="E16020" t="s">
        <v>13904</v>
      </c>
      <c r="F16020" s="4" t="s">
        <v>13752</v>
      </c>
      <c r="G16020" s="5">
        <v>18479</v>
      </c>
      <c r="H16020" s="6">
        <v>0.2498512</v>
      </c>
      <c r="I16020" s="7">
        <v>46.311999999999998</v>
      </c>
      <c r="J16020" s="2">
        <v>41.066699999999997</v>
      </c>
      <c r="K16020">
        <v>15</v>
      </c>
      <c r="L16020" s="2">
        <v>57</v>
      </c>
    </row>
    <row r="16021" spans="1:12" x14ac:dyDescent="0.25">
      <c r="A16021">
        <v>69033</v>
      </c>
      <c r="B16021" s="2">
        <v>33.687309999999997</v>
      </c>
      <c r="C16021" s="3">
        <v>2607</v>
      </c>
      <c r="E16021" t="s">
        <v>3069</v>
      </c>
      <c r="F16021" s="4" t="s">
        <v>12738</v>
      </c>
      <c r="G16021" s="5">
        <v>1863</v>
      </c>
      <c r="H16021" s="6">
        <v>0.1877682</v>
      </c>
      <c r="I16021" s="7">
        <v>57.039000000000001</v>
      </c>
      <c r="J16021" s="2">
        <v>60.5</v>
      </c>
      <c r="K16021">
        <v>2</v>
      </c>
    </row>
    <row r="16022" spans="1:12" x14ac:dyDescent="0.25">
      <c r="A16022">
        <v>61910</v>
      </c>
      <c r="B16022" s="2">
        <v>33.686199999999999</v>
      </c>
      <c r="C16022" s="3">
        <v>4370</v>
      </c>
      <c r="E16022" t="s">
        <v>7671</v>
      </c>
      <c r="F16022" s="4" t="s">
        <v>11490</v>
      </c>
      <c r="G16022" s="5">
        <v>2789</v>
      </c>
      <c r="H16022" s="6">
        <v>0.15232970000000001</v>
      </c>
      <c r="I16022" s="7">
        <v>63.161999999999999</v>
      </c>
    </row>
    <row r="16023" spans="1:12" x14ac:dyDescent="0.25">
      <c r="A16023">
        <v>47557</v>
      </c>
      <c r="B16023" s="2">
        <v>33.685310000000001</v>
      </c>
      <c r="C16023" s="3">
        <v>1378</v>
      </c>
      <c r="D16023" s="4">
        <v>47180</v>
      </c>
      <c r="E16023" t="s">
        <v>9028</v>
      </c>
      <c r="F16023" s="4" t="s">
        <v>8800</v>
      </c>
      <c r="G16023" s="5">
        <v>935</v>
      </c>
      <c r="H16023" s="6">
        <v>0.1144385</v>
      </c>
      <c r="I16023" s="7">
        <v>69.688000000000002</v>
      </c>
    </row>
    <row r="16024" spans="1:12" x14ac:dyDescent="0.25">
      <c r="A16024">
        <v>49269</v>
      </c>
      <c r="B16024" s="2">
        <v>33.684069999999998</v>
      </c>
      <c r="C16024" s="3">
        <v>6145</v>
      </c>
      <c r="D16024" s="4">
        <v>27100</v>
      </c>
      <c r="E16024" t="s">
        <v>9357</v>
      </c>
      <c r="F16024" s="4" t="s">
        <v>9106</v>
      </c>
      <c r="G16024" s="5">
        <v>4217</v>
      </c>
      <c r="H16024" s="6">
        <v>0.17429449999999999</v>
      </c>
      <c r="I16024" s="7">
        <v>59.326999999999998</v>
      </c>
      <c r="J16024" s="2">
        <v>59</v>
      </c>
      <c r="K16024">
        <v>5</v>
      </c>
    </row>
    <row r="16025" spans="1:12" x14ac:dyDescent="0.25">
      <c r="A16025">
        <v>64459</v>
      </c>
      <c r="B16025" s="2">
        <v>33.682980000000001</v>
      </c>
      <c r="C16025" s="3">
        <v>423</v>
      </c>
      <c r="D16025" s="4">
        <v>41140</v>
      </c>
      <c r="E16025" t="s">
        <v>6565</v>
      </c>
      <c r="F16025" s="4" t="s">
        <v>12102</v>
      </c>
      <c r="G16025" s="5">
        <v>344</v>
      </c>
      <c r="H16025" s="6">
        <v>0.1860465</v>
      </c>
      <c r="I16025" s="7">
        <v>57.292000000000002</v>
      </c>
    </row>
    <row r="16026" spans="1:12" x14ac:dyDescent="0.25">
      <c r="A16026">
        <v>17026</v>
      </c>
      <c r="B16026" s="2">
        <v>33.68224</v>
      </c>
      <c r="C16026" s="3">
        <v>3878</v>
      </c>
      <c r="D16026" s="4">
        <v>30140</v>
      </c>
      <c r="E16026" t="s">
        <v>3679</v>
      </c>
      <c r="F16026" s="4" t="s">
        <v>3003</v>
      </c>
      <c r="G16026" s="5">
        <v>2762</v>
      </c>
      <c r="H16026" s="6">
        <v>0.13396089999999999</v>
      </c>
      <c r="I16026" s="7">
        <v>66.290000000000006</v>
      </c>
      <c r="J16026" s="2">
        <v>78</v>
      </c>
      <c r="K16026">
        <v>1</v>
      </c>
    </row>
    <row r="16027" spans="1:12" x14ac:dyDescent="0.25">
      <c r="A16027">
        <v>58656</v>
      </c>
      <c r="B16027" s="2">
        <v>33.681510000000003</v>
      </c>
      <c r="C16027" s="3">
        <v>365</v>
      </c>
      <c r="D16027" s="4">
        <v>19860</v>
      </c>
      <c r="E16027" t="s">
        <v>4087</v>
      </c>
      <c r="F16027" s="4" t="s">
        <v>11069</v>
      </c>
      <c r="G16027" s="5">
        <v>284</v>
      </c>
      <c r="H16027" s="6">
        <v>0.165493</v>
      </c>
      <c r="I16027" s="7">
        <v>60.832999999999998</v>
      </c>
    </row>
    <row r="16028" spans="1:12" x14ac:dyDescent="0.25">
      <c r="A16028">
        <v>26062</v>
      </c>
      <c r="B16028" s="2">
        <v>33.677700000000002</v>
      </c>
      <c r="C16028" s="3">
        <v>21045</v>
      </c>
      <c r="D16028" s="4">
        <v>48260</v>
      </c>
      <c r="E16028" t="s">
        <v>5476</v>
      </c>
      <c r="F16028" s="4" t="s">
        <v>5144</v>
      </c>
      <c r="G16028" s="5">
        <v>15645</v>
      </c>
      <c r="H16028" s="6">
        <v>0.19781409999999999</v>
      </c>
      <c r="I16028" s="7">
        <v>55.247</v>
      </c>
      <c r="J16028" s="2">
        <v>39.25</v>
      </c>
      <c r="K16028">
        <v>8</v>
      </c>
    </row>
    <row r="16029" spans="1:12" x14ac:dyDescent="0.25">
      <c r="A16029">
        <v>49339</v>
      </c>
      <c r="B16029" s="2">
        <v>33.673569999999998</v>
      </c>
      <c r="C16029" s="3">
        <v>2318</v>
      </c>
      <c r="D16029" s="4">
        <v>24340</v>
      </c>
      <c r="E16029" t="s">
        <v>6737</v>
      </c>
      <c r="F16029" s="4" t="s">
        <v>9106</v>
      </c>
      <c r="G16029" s="5">
        <v>1620</v>
      </c>
      <c r="H16029" s="6">
        <v>0.14135800000000001</v>
      </c>
      <c r="I16029" s="7">
        <v>65</v>
      </c>
      <c r="J16029" s="2">
        <v>54</v>
      </c>
      <c r="K16029">
        <v>1</v>
      </c>
    </row>
    <row r="16030" spans="1:12" x14ac:dyDescent="0.25">
      <c r="A16030">
        <v>54555</v>
      </c>
      <c r="B16030" s="2">
        <v>33.672289999999997</v>
      </c>
      <c r="C16030" s="3">
        <v>4764</v>
      </c>
      <c r="E16030" t="s">
        <v>1016</v>
      </c>
      <c r="F16030" s="4" t="s">
        <v>10031</v>
      </c>
      <c r="G16030" s="5">
        <v>3707</v>
      </c>
      <c r="H16030" s="6">
        <v>0.18365699999999999</v>
      </c>
      <c r="I16030" s="7">
        <v>57.69</v>
      </c>
      <c r="J16030" s="2">
        <v>59.2</v>
      </c>
      <c r="K16030">
        <v>5</v>
      </c>
    </row>
    <row r="16031" spans="1:12" x14ac:dyDescent="0.25">
      <c r="A16031">
        <v>25989</v>
      </c>
      <c r="B16031" s="2">
        <v>33.671309999999998</v>
      </c>
      <c r="C16031" s="3">
        <v>495</v>
      </c>
      <c r="D16031" s="4">
        <v>13220</v>
      </c>
      <c r="E16031" t="s">
        <v>5463</v>
      </c>
      <c r="F16031" s="4" t="s">
        <v>5144</v>
      </c>
      <c r="G16031" s="5">
        <v>382</v>
      </c>
      <c r="H16031" s="6">
        <v>0.24804180000000001</v>
      </c>
      <c r="I16031" s="7">
        <v>46.563000000000002</v>
      </c>
    </row>
    <row r="16032" spans="1:12" x14ac:dyDescent="0.25">
      <c r="A16032">
        <v>55919</v>
      </c>
      <c r="B16032" s="2">
        <v>33.671050000000001</v>
      </c>
      <c r="C16032" s="3">
        <v>959</v>
      </c>
      <c r="D16032" s="4">
        <v>29100</v>
      </c>
      <c r="E16032" t="s">
        <v>1033</v>
      </c>
      <c r="F16032" s="4" t="s">
        <v>10428</v>
      </c>
      <c r="G16032" s="5">
        <v>702</v>
      </c>
      <c r="H16032" s="6">
        <v>0.16096869999999999</v>
      </c>
      <c r="I16032" s="7">
        <v>61.606999999999999</v>
      </c>
    </row>
    <row r="16033" spans="1:12" x14ac:dyDescent="0.25">
      <c r="A16033">
        <v>78026</v>
      </c>
      <c r="B16033" s="2">
        <v>33.669899999999998</v>
      </c>
      <c r="C16033" s="3">
        <v>5846</v>
      </c>
      <c r="D16033" s="4">
        <v>41700</v>
      </c>
      <c r="E16033" t="s">
        <v>14161</v>
      </c>
      <c r="F16033" s="4" t="s">
        <v>13752</v>
      </c>
      <c r="G16033" s="5">
        <v>4133</v>
      </c>
      <c r="H16033" s="6">
        <v>0.12312529999999999</v>
      </c>
      <c r="I16033" s="7">
        <v>68.146000000000001</v>
      </c>
      <c r="J16033" s="2">
        <v>53</v>
      </c>
      <c r="K16033">
        <v>1</v>
      </c>
    </row>
    <row r="16034" spans="1:12" x14ac:dyDescent="0.25">
      <c r="A16034">
        <v>11550</v>
      </c>
      <c r="B16034" s="2">
        <v>33.660150000000002</v>
      </c>
      <c r="C16034" s="3">
        <v>57223</v>
      </c>
      <c r="D16034" s="4">
        <v>35620</v>
      </c>
      <c r="E16034" t="s">
        <v>1942</v>
      </c>
      <c r="F16034" s="4" t="s">
        <v>1280</v>
      </c>
      <c r="G16034" s="5">
        <v>36588</v>
      </c>
      <c r="H16034" s="6">
        <v>0.1682246</v>
      </c>
      <c r="I16034" s="7">
        <v>60.344000000000001</v>
      </c>
      <c r="J16034" s="2">
        <v>37.799999999999997</v>
      </c>
      <c r="K16034">
        <v>15</v>
      </c>
      <c r="L16034" s="2">
        <v>38.200000000000003</v>
      </c>
    </row>
    <row r="16035" spans="1:12" x14ac:dyDescent="0.25">
      <c r="A16035">
        <v>41831</v>
      </c>
      <c r="B16035" s="2">
        <v>33.651229999999998</v>
      </c>
      <c r="C16035" s="3">
        <v>1001</v>
      </c>
      <c r="E16035" t="s">
        <v>8156</v>
      </c>
      <c r="F16035" s="4" t="s">
        <v>7883</v>
      </c>
      <c r="G16035" s="5">
        <v>721</v>
      </c>
      <c r="H16035" s="6">
        <v>0.1137309</v>
      </c>
      <c r="I16035" s="7">
        <v>69.75</v>
      </c>
    </row>
    <row r="16036" spans="1:12" x14ac:dyDescent="0.25">
      <c r="A16036">
        <v>61006</v>
      </c>
      <c r="B16036" s="2">
        <v>33.650750000000002</v>
      </c>
      <c r="C16036" s="3">
        <v>1690</v>
      </c>
      <c r="D16036" s="4">
        <v>19940</v>
      </c>
      <c r="E16036" t="s">
        <v>4448</v>
      </c>
      <c r="F16036" s="4" t="s">
        <v>11490</v>
      </c>
      <c r="G16036" s="5">
        <v>1264</v>
      </c>
      <c r="H16036" s="6">
        <v>8.6956500000000006E-2</v>
      </c>
      <c r="I16036" s="7">
        <v>74.375</v>
      </c>
      <c r="J16036" s="2">
        <v>57</v>
      </c>
      <c r="K16036">
        <v>1</v>
      </c>
    </row>
    <row r="16037" spans="1:12" x14ac:dyDescent="0.25">
      <c r="A16037">
        <v>12763</v>
      </c>
      <c r="B16037" s="2">
        <v>33.650320000000001</v>
      </c>
      <c r="C16037" s="3">
        <v>708</v>
      </c>
      <c r="E16037" t="s">
        <v>2334</v>
      </c>
      <c r="F16037" s="4" t="s">
        <v>1280</v>
      </c>
      <c r="G16037" s="5">
        <v>529</v>
      </c>
      <c r="H16037" s="6">
        <v>0.13396230000000001</v>
      </c>
      <c r="I16037" s="7">
        <v>66.25</v>
      </c>
    </row>
    <row r="16038" spans="1:12" x14ac:dyDescent="0.25">
      <c r="A16038">
        <v>33990</v>
      </c>
      <c r="B16038" s="2">
        <v>33.644880000000001</v>
      </c>
      <c r="C16038" s="3">
        <v>31037</v>
      </c>
      <c r="D16038" s="4">
        <v>15980</v>
      </c>
      <c r="E16038" t="s">
        <v>6948</v>
      </c>
      <c r="F16038" s="4" t="s">
        <v>6689</v>
      </c>
      <c r="G16038" s="5">
        <v>22176</v>
      </c>
      <c r="H16038" s="6">
        <v>0.20729620000000001</v>
      </c>
      <c r="I16038" s="7">
        <v>53.573</v>
      </c>
      <c r="J16038" s="2">
        <v>65</v>
      </c>
      <c r="K16038">
        <v>2</v>
      </c>
    </row>
    <row r="16039" spans="1:12" x14ac:dyDescent="0.25">
      <c r="A16039">
        <v>62477</v>
      </c>
      <c r="B16039" s="2">
        <v>33.639409999999998</v>
      </c>
      <c r="C16039" s="3">
        <v>1032</v>
      </c>
      <c r="E16039" t="s">
        <v>5567</v>
      </c>
      <c r="F16039" s="4" t="s">
        <v>11490</v>
      </c>
      <c r="G16039" s="5">
        <v>700</v>
      </c>
      <c r="H16039" s="6">
        <v>0.17974319999999999</v>
      </c>
      <c r="I16039" s="7">
        <v>58.332999999999998</v>
      </c>
      <c r="J16039" s="2">
        <v>63</v>
      </c>
      <c r="K16039">
        <v>1</v>
      </c>
    </row>
    <row r="16040" spans="1:12" x14ac:dyDescent="0.25">
      <c r="A16040">
        <v>75973</v>
      </c>
      <c r="B16040" s="2">
        <v>33.638840000000002</v>
      </c>
      <c r="C16040" s="3">
        <v>2180</v>
      </c>
      <c r="E16040" t="s">
        <v>7399</v>
      </c>
      <c r="F16040" s="4" t="s">
        <v>13752</v>
      </c>
      <c r="G16040" s="5">
        <v>1664</v>
      </c>
      <c r="H16040" s="6">
        <v>0.1736779</v>
      </c>
      <c r="I16040" s="7">
        <v>59.375</v>
      </c>
    </row>
    <row r="16041" spans="1:12" x14ac:dyDescent="0.25">
      <c r="A16041">
        <v>58368</v>
      </c>
      <c r="B16041" s="2">
        <v>33.63776</v>
      </c>
      <c r="C16041" s="3">
        <v>3911</v>
      </c>
      <c r="E16041" t="s">
        <v>11150</v>
      </c>
      <c r="F16041" s="4" t="s">
        <v>11069</v>
      </c>
      <c r="G16041" s="5">
        <v>2869</v>
      </c>
      <c r="H16041" s="6">
        <v>0.14668990000000001</v>
      </c>
      <c r="I16041" s="7">
        <v>64.034000000000006</v>
      </c>
      <c r="J16041" s="2">
        <v>59.5</v>
      </c>
      <c r="K16041">
        <v>2</v>
      </c>
    </row>
    <row r="16042" spans="1:12" x14ac:dyDescent="0.25">
      <c r="A16042">
        <v>64801</v>
      </c>
      <c r="B16042" s="2">
        <v>33.631419999999999</v>
      </c>
      <c r="C16042" s="3">
        <v>36227</v>
      </c>
      <c r="D16042" s="4">
        <v>27900</v>
      </c>
      <c r="E16042" t="s">
        <v>11415</v>
      </c>
      <c r="F16042" s="4" t="s">
        <v>12102</v>
      </c>
      <c r="G16042" s="5">
        <v>23613</v>
      </c>
      <c r="H16042" s="6">
        <v>0.2207259</v>
      </c>
      <c r="I16042" s="7">
        <v>51.225999999999999</v>
      </c>
      <c r="J16042" s="2">
        <v>53.571399999999997</v>
      </c>
      <c r="K16042">
        <v>14</v>
      </c>
      <c r="L16042" s="2">
        <v>98.1</v>
      </c>
    </row>
    <row r="16043" spans="1:12" x14ac:dyDescent="0.25">
      <c r="A16043">
        <v>46391</v>
      </c>
      <c r="B16043" s="2">
        <v>33.623910000000002</v>
      </c>
      <c r="C16043" s="3">
        <v>10557</v>
      </c>
      <c r="D16043" s="4">
        <v>33140</v>
      </c>
      <c r="E16043" t="s">
        <v>1637</v>
      </c>
      <c r="F16043" s="4" t="s">
        <v>8800</v>
      </c>
      <c r="G16043" s="5">
        <v>7777</v>
      </c>
      <c r="H16043" s="6">
        <v>0.1056827</v>
      </c>
      <c r="I16043" s="7">
        <v>71.099999999999994</v>
      </c>
      <c r="J16043" s="2">
        <v>41</v>
      </c>
      <c r="K16043">
        <v>1</v>
      </c>
    </row>
    <row r="16044" spans="1:12" x14ac:dyDescent="0.25">
      <c r="A16044">
        <v>66052</v>
      </c>
      <c r="B16044" s="2">
        <v>33.621659999999999</v>
      </c>
      <c r="C16044" s="3">
        <v>2345</v>
      </c>
      <c r="D16044" s="4">
        <v>28140</v>
      </c>
      <c r="E16044" t="s">
        <v>1653</v>
      </c>
      <c r="F16044" s="4" t="s">
        <v>12494</v>
      </c>
      <c r="G16044" s="5">
        <v>1615</v>
      </c>
      <c r="H16044" s="6">
        <v>0.1739938</v>
      </c>
      <c r="I16044" s="7">
        <v>59.295000000000002</v>
      </c>
    </row>
    <row r="16045" spans="1:12" x14ac:dyDescent="0.25">
      <c r="A16045">
        <v>5086</v>
      </c>
      <c r="B16045" s="2">
        <v>33.621139999999997</v>
      </c>
      <c r="C16045" s="3">
        <v>763</v>
      </c>
      <c r="D16045" s="4">
        <v>17200</v>
      </c>
      <c r="E16045" t="s">
        <v>1057</v>
      </c>
      <c r="F16045" s="4" t="s">
        <v>1030</v>
      </c>
      <c r="G16045" s="5">
        <v>564</v>
      </c>
      <c r="H16045" s="6">
        <v>0.16991149999999999</v>
      </c>
      <c r="I16045" s="7">
        <v>60</v>
      </c>
    </row>
    <row r="16046" spans="1:12" x14ac:dyDescent="0.25">
      <c r="A16046">
        <v>70652</v>
      </c>
      <c r="B16046" s="2">
        <v>33.620669999999997</v>
      </c>
      <c r="C16046" s="3">
        <v>2338</v>
      </c>
      <c r="D16046" s="4">
        <v>19760</v>
      </c>
      <c r="E16046" t="s">
        <v>10829</v>
      </c>
      <c r="F16046" s="4" t="s">
        <v>12927</v>
      </c>
      <c r="G16046" s="5">
        <v>1386</v>
      </c>
      <c r="H16046" s="6">
        <v>0.25234319999999999</v>
      </c>
      <c r="I16046" s="7">
        <v>45.755000000000003</v>
      </c>
    </row>
    <row r="16047" spans="1:12" x14ac:dyDescent="0.25">
      <c r="A16047">
        <v>16319</v>
      </c>
      <c r="B16047" s="2">
        <v>33.620139999999999</v>
      </c>
      <c r="C16047" s="3">
        <v>1230</v>
      </c>
      <c r="D16047" s="4">
        <v>36340</v>
      </c>
      <c r="E16047" t="s">
        <v>3473</v>
      </c>
      <c r="F16047" s="4" t="s">
        <v>3003</v>
      </c>
      <c r="G16047" s="5">
        <v>818</v>
      </c>
      <c r="H16047" s="6">
        <v>0.1442543</v>
      </c>
      <c r="I16047" s="7">
        <v>64.432000000000002</v>
      </c>
    </row>
    <row r="16048" spans="1:12" x14ac:dyDescent="0.25">
      <c r="A16048">
        <v>61230</v>
      </c>
      <c r="B16048" s="2">
        <v>33.619700000000002</v>
      </c>
      <c r="C16048" s="3">
        <v>1457</v>
      </c>
      <c r="D16048" s="4">
        <v>44580</v>
      </c>
      <c r="E16048" t="s">
        <v>1168</v>
      </c>
      <c r="F16048" s="4" t="s">
        <v>11490</v>
      </c>
      <c r="G16048" s="5">
        <v>1031</v>
      </c>
      <c r="H16048" s="6">
        <v>0.13288069999999999</v>
      </c>
      <c r="I16048" s="7">
        <v>66.388999999999996</v>
      </c>
    </row>
    <row r="16049" spans="1:11" x14ac:dyDescent="0.25">
      <c r="A16049">
        <v>68840</v>
      </c>
      <c r="B16049" s="2">
        <v>33.619019999999999</v>
      </c>
      <c r="C16049" s="3">
        <v>2720</v>
      </c>
      <c r="D16049" s="4">
        <v>28260</v>
      </c>
      <c r="E16049" t="s">
        <v>10479</v>
      </c>
      <c r="F16049" s="4" t="s">
        <v>12738</v>
      </c>
      <c r="G16049" s="5">
        <v>1799</v>
      </c>
      <c r="H16049" s="6">
        <v>0.20455809999999999</v>
      </c>
      <c r="I16049" s="7">
        <v>54</v>
      </c>
    </row>
    <row r="16050" spans="1:11" x14ac:dyDescent="0.25">
      <c r="A16050">
        <v>48450</v>
      </c>
      <c r="B16050" s="2">
        <v>33.617739999999998</v>
      </c>
      <c r="C16050" s="3">
        <v>4775</v>
      </c>
      <c r="E16050" t="s">
        <v>360</v>
      </c>
      <c r="F16050" s="4" t="s">
        <v>9106</v>
      </c>
      <c r="G16050" s="5">
        <v>3555</v>
      </c>
      <c r="H16050" s="6">
        <v>0.18897639999999999</v>
      </c>
      <c r="I16050" s="7">
        <v>56.691000000000003</v>
      </c>
      <c r="J16050" s="2">
        <v>53</v>
      </c>
      <c r="K16050">
        <v>2</v>
      </c>
    </row>
    <row r="16051" spans="1:11" x14ac:dyDescent="0.25">
      <c r="A16051">
        <v>81040</v>
      </c>
      <c r="B16051" s="2">
        <v>33.616810000000001</v>
      </c>
      <c r="C16051" s="3">
        <v>354</v>
      </c>
      <c r="E16051" t="s">
        <v>147</v>
      </c>
      <c r="F16051" s="4" t="s">
        <v>14477</v>
      </c>
      <c r="G16051" s="5">
        <v>319</v>
      </c>
      <c r="H16051" s="6">
        <v>0.29062500000000002</v>
      </c>
      <c r="I16051" s="7">
        <v>39.125</v>
      </c>
      <c r="J16051" s="2">
        <v>60</v>
      </c>
      <c r="K16051">
        <v>1</v>
      </c>
    </row>
    <row r="16052" spans="1:11" x14ac:dyDescent="0.25">
      <c r="A16052">
        <v>57279</v>
      </c>
      <c r="B16052" s="2">
        <v>33.616549999999997</v>
      </c>
      <c r="C16052" s="3">
        <v>1016</v>
      </c>
      <c r="E16052" t="s">
        <v>583</v>
      </c>
      <c r="F16052" s="4" t="s">
        <v>10877</v>
      </c>
      <c r="G16052" s="5">
        <v>736</v>
      </c>
      <c r="H16052" s="6">
        <v>0.16168479999999999</v>
      </c>
      <c r="I16052" s="7">
        <v>61.405999999999999</v>
      </c>
    </row>
    <row r="16053" spans="1:11" x14ac:dyDescent="0.25">
      <c r="A16053">
        <v>17239</v>
      </c>
      <c r="B16053" s="2">
        <v>33.616340000000001</v>
      </c>
      <c r="C16053" s="3">
        <v>202</v>
      </c>
      <c r="D16053" s="4">
        <v>26500</v>
      </c>
      <c r="E16053" t="s">
        <v>3744</v>
      </c>
      <c r="F16053" s="4" t="s">
        <v>3003</v>
      </c>
      <c r="G16053" s="5">
        <v>146</v>
      </c>
      <c r="H16053" s="6">
        <v>0.19047620000000001</v>
      </c>
      <c r="I16053" s="7">
        <v>56.429000000000002</v>
      </c>
    </row>
    <row r="16054" spans="1:11" x14ac:dyDescent="0.25">
      <c r="A16054">
        <v>97131</v>
      </c>
      <c r="B16054" s="2">
        <v>33.615839999999999</v>
      </c>
      <c r="C16054" s="3">
        <v>2549</v>
      </c>
      <c r="E16054" t="s">
        <v>16210</v>
      </c>
      <c r="F16054" s="4" t="s">
        <v>16170</v>
      </c>
      <c r="G16054" s="5">
        <v>1929</v>
      </c>
      <c r="H16054" s="6">
        <v>0.1954381</v>
      </c>
      <c r="I16054" s="7">
        <v>55.567999999999998</v>
      </c>
      <c r="J16054" s="2">
        <v>43.4</v>
      </c>
      <c r="K16054">
        <v>5</v>
      </c>
    </row>
    <row r="16055" spans="1:11" x14ac:dyDescent="0.25">
      <c r="A16055">
        <v>35747</v>
      </c>
      <c r="B16055" s="2">
        <v>33.614420000000003</v>
      </c>
      <c r="C16055" s="3">
        <v>5574</v>
      </c>
      <c r="D16055" s="4">
        <v>10700</v>
      </c>
      <c r="E16055" t="s">
        <v>6854</v>
      </c>
      <c r="F16055" s="4" t="s">
        <v>7027</v>
      </c>
      <c r="G16055" s="5">
        <v>4008</v>
      </c>
      <c r="H16055" s="6">
        <v>0.13843849999999999</v>
      </c>
      <c r="I16055" s="7">
        <v>65.417000000000002</v>
      </c>
    </row>
    <row r="16056" spans="1:11" x14ac:dyDescent="0.25">
      <c r="A16056">
        <v>56540</v>
      </c>
      <c r="B16056" s="2">
        <v>33.613140000000001</v>
      </c>
      <c r="C16056" s="3">
        <v>1904</v>
      </c>
      <c r="D16056" s="4">
        <v>24220</v>
      </c>
      <c r="E16056" t="s">
        <v>9690</v>
      </c>
      <c r="F16056" s="4" t="s">
        <v>10428</v>
      </c>
      <c r="G16056" s="5">
        <v>1342</v>
      </c>
      <c r="H16056" s="6">
        <v>0.19076009999999999</v>
      </c>
      <c r="I16056" s="7">
        <v>56.375</v>
      </c>
      <c r="J16056" s="2">
        <v>55</v>
      </c>
      <c r="K16056">
        <v>1</v>
      </c>
    </row>
    <row r="16057" spans="1:11" x14ac:dyDescent="0.25">
      <c r="A16057">
        <v>2720</v>
      </c>
      <c r="B16057" s="2">
        <v>33.607529999999997</v>
      </c>
      <c r="C16057" s="3">
        <v>31090</v>
      </c>
      <c r="D16057" s="4">
        <v>39300</v>
      </c>
      <c r="E16057" t="s">
        <v>443</v>
      </c>
      <c r="F16057" s="4" t="s">
        <v>21</v>
      </c>
      <c r="G16057" s="5">
        <v>22099</v>
      </c>
      <c r="H16057" s="6">
        <v>0.199104</v>
      </c>
      <c r="I16057" s="7">
        <v>54.930999999999997</v>
      </c>
      <c r="J16057" s="2">
        <v>50.555599999999998</v>
      </c>
      <c r="K16057">
        <v>9</v>
      </c>
    </row>
    <row r="16058" spans="1:11" x14ac:dyDescent="0.25">
      <c r="A16058">
        <v>13425</v>
      </c>
      <c r="B16058" s="2">
        <v>33.601860000000002</v>
      </c>
      <c r="C16058" s="3">
        <v>2348</v>
      </c>
      <c r="D16058" s="4">
        <v>46540</v>
      </c>
      <c r="E16058" t="s">
        <v>2607</v>
      </c>
      <c r="F16058" s="4" t="s">
        <v>1280</v>
      </c>
      <c r="G16058" s="5">
        <v>1608</v>
      </c>
      <c r="H16058" s="6">
        <v>0.18905469999999999</v>
      </c>
      <c r="I16058" s="7">
        <v>56.667000000000002</v>
      </c>
    </row>
    <row r="16059" spans="1:11" x14ac:dyDescent="0.25">
      <c r="A16059">
        <v>50837</v>
      </c>
      <c r="B16059" s="2">
        <v>33.601419999999997</v>
      </c>
      <c r="C16059" s="3">
        <v>291</v>
      </c>
      <c r="E16059" t="s">
        <v>339</v>
      </c>
      <c r="F16059" s="4" t="s">
        <v>9593</v>
      </c>
      <c r="G16059" s="5">
        <v>231</v>
      </c>
      <c r="H16059" s="6">
        <v>0.18181820000000001</v>
      </c>
      <c r="I16059" s="7">
        <v>57.917000000000002</v>
      </c>
    </row>
    <row r="16060" spans="1:11" x14ac:dyDescent="0.25">
      <c r="A16060">
        <v>30236</v>
      </c>
      <c r="B16060" s="2">
        <v>33.594650000000001</v>
      </c>
      <c r="C16060" s="3">
        <v>45481</v>
      </c>
      <c r="D16060" s="4">
        <v>12060</v>
      </c>
      <c r="E16060" t="s">
        <v>910</v>
      </c>
      <c r="F16060" s="4" t="s">
        <v>6363</v>
      </c>
      <c r="G16060" s="5">
        <v>28055</v>
      </c>
      <c r="H16060" s="6">
        <v>0.23143</v>
      </c>
      <c r="I16060" s="7">
        <v>49.341000000000001</v>
      </c>
      <c r="J16060" s="2">
        <v>53</v>
      </c>
      <c r="K16060">
        <v>5</v>
      </c>
    </row>
    <row r="16061" spans="1:11" x14ac:dyDescent="0.25">
      <c r="A16061">
        <v>47666</v>
      </c>
      <c r="B16061" s="2">
        <v>33.587690000000002</v>
      </c>
      <c r="C16061" s="3">
        <v>1442</v>
      </c>
      <c r="E16061" t="s">
        <v>9058</v>
      </c>
      <c r="F16061" s="4" t="s">
        <v>8800</v>
      </c>
      <c r="G16061" s="5">
        <v>1021</v>
      </c>
      <c r="H16061" s="6">
        <v>0.1106758</v>
      </c>
      <c r="I16061" s="7">
        <v>70.207999999999998</v>
      </c>
      <c r="J16061" s="2">
        <v>74</v>
      </c>
      <c r="K16061">
        <v>1</v>
      </c>
    </row>
    <row r="16062" spans="1:11" x14ac:dyDescent="0.25">
      <c r="A16062">
        <v>77964</v>
      </c>
      <c r="B16062" s="2">
        <v>33.586010000000002</v>
      </c>
      <c r="C16062" s="3">
        <v>8227</v>
      </c>
      <c r="E16062" t="s">
        <v>14132</v>
      </c>
      <c r="F16062" s="4" t="s">
        <v>13752</v>
      </c>
      <c r="G16062" s="5">
        <v>5979</v>
      </c>
      <c r="H16062" s="6">
        <v>0.1724369</v>
      </c>
      <c r="I16062" s="7">
        <v>59.533999999999999</v>
      </c>
      <c r="J16062" s="2">
        <v>50</v>
      </c>
      <c r="K16062">
        <v>1</v>
      </c>
    </row>
    <row r="16063" spans="1:11" x14ac:dyDescent="0.25">
      <c r="A16063">
        <v>68344</v>
      </c>
      <c r="B16063" s="2">
        <v>33.584510000000002</v>
      </c>
      <c r="C16063" s="3">
        <v>449</v>
      </c>
      <c r="E16063" t="s">
        <v>170</v>
      </c>
      <c r="F16063" s="4" t="s">
        <v>12738</v>
      </c>
      <c r="G16063" s="5">
        <v>303</v>
      </c>
      <c r="H16063" s="6">
        <v>0.1480263</v>
      </c>
      <c r="I16063" s="7">
        <v>63.75</v>
      </c>
    </row>
    <row r="16064" spans="1:11" x14ac:dyDescent="0.25">
      <c r="A16064">
        <v>52248</v>
      </c>
      <c r="B16064" s="2">
        <v>33.584150000000001</v>
      </c>
      <c r="C16064" s="3">
        <v>1799</v>
      </c>
      <c r="E16064" t="s">
        <v>9954</v>
      </c>
      <c r="F16064" s="4" t="s">
        <v>9593</v>
      </c>
      <c r="G16064" s="5">
        <v>1190</v>
      </c>
      <c r="H16064" s="6">
        <v>0.17044500000000001</v>
      </c>
      <c r="I16064" s="7">
        <v>59.875</v>
      </c>
    </row>
    <row r="16065" spans="1:11" x14ac:dyDescent="0.25">
      <c r="A16065">
        <v>62323</v>
      </c>
      <c r="B16065" s="2">
        <v>33.583829999999999</v>
      </c>
      <c r="C16065" s="3">
        <v>194</v>
      </c>
      <c r="E16065" t="s">
        <v>3726</v>
      </c>
      <c r="F16065" s="4" t="s">
        <v>11490</v>
      </c>
      <c r="G16065" s="5">
        <v>158</v>
      </c>
      <c r="H16065" s="6">
        <v>0.13836480000000001</v>
      </c>
      <c r="I16065" s="7">
        <v>65.417000000000002</v>
      </c>
    </row>
    <row r="16066" spans="1:11" x14ac:dyDescent="0.25">
      <c r="A16066">
        <v>13365</v>
      </c>
      <c r="B16066" s="2">
        <v>33.582299999999996</v>
      </c>
      <c r="C16066" s="3">
        <v>9133</v>
      </c>
      <c r="D16066" s="4">
        <v>46540</v>
      </c>
      <c r="E16066" t="s">
        <v>1425</v>
      </c>
      <c r="F16066" s="4" t="s">
        <v>1280</v>
      </c>
      <c r="G16066" s="5">
        <v>6239</v>
      </c>
      <c r="H16066" s="6">
        <v>0.21185899999999999</v>
      </c>
      <c r="I16066" s="7">
        <v>52.713000000000001</v>
      </c>
      <c r="J16066" s="2">
        <v>55</v>
      </c>
      <c r="K16066">
        <v>3</v>
      </c>
    </row>
    <row r="16067" spans="1:11" x14ac:dyDescent="0.25">
      <c r="A16067">
        <v>46750</v>
      </c>
      <c r="B16067" s="2">
        <v>33.576459999999997</v>
      </c>
      <c r="C16067" s="3">
        <v>27336</v>
      </c>
      <c r="D16067" s="4">
        <v>26540</v>
      </c>
      <c r="E16067" t="s">
        <v>46</v>
      </c>
      <c r="F16067" s="4" t="s">
        <v>8800</v>
      </c>
      <c r="G16067" s="5">
        <v>18152</v>
      </c>
      <c r="H16067" s="6">
        <v>0.18752759999999999</v>
      </c>
      <c r="I16067" s="7">
        <v>56.914999999999999</v>
      </c>
      <c r="J16067" s="2">
        <v>57.444400000000002</v>
      </c>
      <c r="K16067">
        <v>9</v>
      </c>
    </row>
    <row r="16068" spans="1:11" x14ac:dyDescent="0.25">
      <c r="A16068">
        <v>12032</v>
      </c>
      <c r="B16068" s="2">
        <v>33.57197</v>
      </c>
      <c r="C16068" s="3">
        <v>836</v>
      </c>
      <c r="D16068" s="4">
        <v>24100</v>
      </c>
      <c r="E16068" t="s">
        <v>2085</v>
      </c>
      <c r="F16068" s="4" t="s">
        <v>1280</v>
      </c>
      <c r="G16068" s="5">
        <v>625</v>
      </c>
      <c r="H16068" s="6">
        <v>0.24440899999999999</v>
      </c>
      <c r="I16068" s="7">
        <v>47.082999999999998</v>
      </c>
      <c r="J16068" s="2">
        <v>19</v>
      </c>
      <c r="K16068">
        <v>1</v>
      </c>
    </row>
    <row r="16069" spans="1:11" x14ac:dyDescent="0.25">
      <c r="A16069">
        <v>84309</v>
      </c>
      <c r="B16069" s="2">
        <v>33.571739999999998</v>
      </c>
      <c r="C16069" s="3">
        <v>476</v>
      </c>
      <c r="D16069" s="4">
        <v>36260</v>
      </c>
      <c r="E16069" t="s">
        <v>14096</v>
      </c>
      <c r="F16069" s="4" t="s">
        <v>14851</v>
      </c>
      <c r="G16069" s="5">
        <v>333</v>
      </c>
      <c r="H16069" s="6">
        <v>0.1407186</v>
      </c>
      <c r="I16069" s="7">
        <v>65</v>
      </c>
      <c r="J16069" s="2">
        <v>54</v>
      </c>
      <c r="K16069">
        <v>2</v>
      </c>
    </row>
    <row r="16070" spans="1:11" x14ac:dyDescent="0.25">
      <c r="A16070">
        <v>67068</v>
      </c>
      <c r="B16070" s="2">
        <v>33.570900000000002</v>
      </c>
      <c r="C16070" s="3">
        <v>4573</v>
      </c>
      <c r="D16070" s="4">
        <v>48620</v>
      </c>
      <c r="E16070" t="s">
        <v>836</v>
      </c>
      <c r="F16070" s="4" t="s">
        <v>12494</v>
      </c>
      <c r="G16070" s="5">
        <v>3167</v>
      </c>
      <c r="H16070" s="6">
        <v>0.1682449</v>
      </c>
      <c r="I16070" s="7">
        <v>60.243000000000002</v>
      </c>
      <c r="J16070" s="2">
        <v>69</v>
      </c>
      <c r="K16070">
        <v>2</v>
      </c>
    </row>
    <row r="16071" spans="1:11" x14ac:dyDescent="0.25">
      <c r="A16071">
        <v>81331</v>
      </c>
      <c r="B16071" s="2">
        <v>33.570070000000001</v>
      </c>
      <c r="C16071" s="3">
        <v>324</v>
      </c>
      <c r="E16071" t="s">
        <v>7394</v>
      </c>
      <c r="F16071" s="4" t="s">
        <v>14477</v>
      </c>
      <c r="G16071" s="5">
        <v>298</v>
      </c>
      <c r="H16071" s="6">
        <v>0.15384619999999999</v>
      </c>
      <c r="I16071" s="7">
        <v>62.731000000000002</v>
      </c>
      <c r="J16071" s="2">
        <v>74</v>
      </c>
      <c r="K16071">
        <v>1</v>
      </c>
    </row>
    <row r="16072" spans="1:11" x14ac:dyDescent="0.25">
      <c r="A16072">
        <v>27923</v>
      </c>
      <c r="B16072" s="2">
        <v>33.569929999999999</v>
      </c>
      <c r="C16072" s="3">
        <v>367</v>
      </c>
      <c r="D16072" s="4">
        <v>47260</v>
      </c>
      <c r="E16072" t="s">
        <v>5810</v>
      </c>
      <c r="F16072" s="4" t="s">
        <v>5642</v>
      </c>
      <c r="G16072" s="5">
        <v>273</v>
      </c>
      <c r="H16072" s="6">
        <v>0.24817520000000001</v>
      </c>
      <c r="I16072" s="7">
        <v>46.429000000000002</v>
      </c>
      <c r="J16072" s="2">
        <v>52.5</v>
      </c>
      <c r="K16072">
        <v>2</v>
      </c>
    </row>
    <row r="16073" spans="1:11" x14ac:dyDescent="0.25">
      <c r="A16073">
        <v>16646</v>
      </c>
      <c r="B16073" s="2">
        <v>33.569420000000001</v>
      </c>
      <c r="C16073" s="3">
        <v>2575</v>
      </c>
      <c r="D16073" s="4">
        <v>27780</v>
      </c>
      <c r="E16073" t="s">
        <v>2495</v>
      </c>
      <c r="F16073" s="4" t="s">
        <v>3003</v>
      </c>
      <c r="G16073" s="5">
        <v>1876</v>
      </c>
      <c r="H16073" s="6">
        <v>0.17377400000000001</v>
      </c>
      <c r="I16073" s="7">
        <v>59.286000000000001</v>
      </c>
      <c r="J16073" s="2">
        <v>44</v>
      </c>
      <c r="K16073">
        <v>1</v>
      </c>
    </row>
    <row r="16074" spans="1:11" x14ac:dyDescent="0.25">
      <c r="A16074">
        <v>47246</v>
      </c>
      <c r="B16074" s="2">
        <v>33.568249999999999</v>
      </c>
      <c r="C16074" s="3">
        <v>4570</v>
      </c>
      <c r="D16074" s="4">
        <v>18020</v>
      </c>
      <c r="E16074" t="s">
        <v>483</v>
      </c>
      <c r="F16074" s="4" t="s">
        <v>8800</v>
      </c>
      <c r="G16074" s="5">
        <v>3000</v>
      </c>
      <c r="H16074" s="6">
        <v>0.161</v>
      </c>
      <c r="I16074" s="7">
        <v>61.493000000000002</v>
      </c>
      <c r="J16074" s="2">
        <v>43</v>
      </c>
      <c r="K16074">
        <v>1</v>
      </c>
    </row>
    <row r="16075" spans="1:11" x14ac:dyDescent="0.25">
      <c r="A16075">
        <v>15963</v>
      </c>
      <c r="B16075" s="2">
        <v>33.565620000000003</v>
      </c>
      <c r="C16075" s="3">
        <v>10784</v>
      </c>
      <c r="D16075" s="4">
        <v>43740</v>
      </c>
      <c r="E16075" t="s">
        <v>3379</v>
      </c>
      <c r="F16075" s="4" t="s">
        <v>3003</v>
      </c>
      <c r="G16075" s="5">
        <v>7999</v>
      </c>
      <c r="H16075" s="6">
        <v>0.1821478</v>
      </c>
      <c r="I16075" s="7">
        <v>57.838000000000001</v>
      </c>
      <c r="J16075" s="2">
        <v>44.5</v>
      </c>
      <c r="K16075">
        <v>4</v>
      </c>
    </row>
    <row r="16076" spans="1:11" x14ac:dyDescent="0.25">
      <c r="A16076">
        <v>56634</v>
      </c>
      <c r="B16076" s="2">
        <v>33.56344</v>
      </c>
      <c r="C16076" s="3">
        <v>1682</v>
      </c>
      <c r="E16076" t="s">
        <v>10816</v>
      </c>
      <c r="F16076" s="4" t="s">
        <v>10428</v>
      </c>
      <c r="G16076" s="5">
        <v>1115</v>
      </c>
      <c r="H16076" s="6">
        <v>0.15515699999999999</v>
      </c>
      <c r="I16076" s="7">
        <v>62.5</v>
      </c>
      <c r="J16076" s="2">
        <v>56</v>
      </c>
      <c r="K16076">
        <v>1</v>
      </c>
    </row>
    <row r="16077" spans="1:11" x14ac:dyDescent="0.25">
      <c r="A16077">
        <v>83311</v>
      </c>
      <c r="B16077" s="2">
        <v>33.563099999999999</v>
      </c>
      <c r="C16077" s="3">
        <v>423</v>
      </c>
      <c r="D16077" s="4">
        <v>15420</v>
      </c>
      <c r="E16077" t="s">
        <v>465</v>
      </c>
      <c r="F16077" s="4" t="s">
        <v>14725</v>
      </c>
      <c r="G16077" s="5">
        <v>266</v>
      </c>
      <c r="H16077" s="6">
        <v>0.164794</v>
      </c>
      <c r="I16077" s="7">
        <v>60.832999999999998</v>
      </c>
    </row>
    <row r="16078" spans="1:11" x14ac:dyDescent="0.25">
      <c r="A16078">
        <v>98237</v>
      </c>
      <c r="B16078" s="2">
        <v>33.562359999999998</v>
      </c>
      <c r="C16078" s="3">
        <v>4105</v>
      </c>
      <c r="D16078" s="4">
        <v>34580</v>
      </c>
      <c r="E16078" t="s">
        <v>16370</v>
      </c>
      <c r="F16078" s="4" t="s">
        <v>16344</v>
      </c>
      <c r="G16078" s="5">
        <v>2845</v>
      </c>
      <c r="H16078" s="6">
        <v>0.16584679999999999</v>
      </c>
      <c r="I16078" s="7">
        <v>60.65</v>
      </c>
      <c r="J16078" s="2">
        <v>62</v>
      </c>
      <c r="K16078">
        <v>1</v>
      </c>
    </row>
    <row r="16079" spans="1:11" x14ac:dyDescent="0.25">
      <c r="A16079">
        <v>48001</v>
      </c>
      <c r="B16079" s="2">
        <v>33.559550000000002</v>
      </c>
      <c r="C16079" s="3">
        <v>11864</v>
      </c>
      <c r="D16079" s="4">
        <v>19820</v>
      </c>
      <c r="E16079" t="s">
        <v>9105</v>
      </c>
      <c r="F16079" s="4" t="s">
        <v>9106</v>
      </c>
      <c r="G16079" s="5">
        <v>8866</v>
      </c>
      <c r="H16079" s="6">
        <v>0.16014439999999999</v>
      </c>
      <c r="I16079" s="7">
        <v>61.634999999999998</v>
      </c>
      <c r="J16079" s="2">
        <v>60</v>
      </c>
      <c r="K16079">
        <v>2</v>
      </c>
    </row>
    <row r="16080" spans="1:11" x14ac:dyDescent="0.25">
      <c r="A16080">
        <v>29349</v>
      </c>
      <c r="B16080" s="2">
        <v>33.552680000000002</v>
      </c>
      <c r="C16080" s="3">
        <v>29627</v>
      </c>
      <c r="D16080" s="4">
        <v>43900</v>
      </c>
      <c r="E16080" t="s">
        <v>6204</v>
      </c>
      <c r="F16080" s="4" t="s">
        <v>6130</v>
      </c>
      <c r="G16080" s="5">
        <v>19850</v>
      </c>
      <c r="H16080" s="6">
        <v>0.19933500000000001</v>
      </c>
      <c r="I16080" s="7">
        <v>54.86</v>
      </c>
      <c r="J16080" s="2">
        <v>39.6</v>
      </c>
      <c r="K16080">
        <v>5</v>
      </c>
    </row>
    <row r="16081" spans="1:11" x14ac:dyDescent="0.25">
      <c r="A16081">
        <v>72150</v>
      </c>
      <c r="B16081" s="2">
        <v>33.546039999999998</v>
      </c>
      <c r="C16081" s="3">
        <v>11574</v>
      </c>
      <c r="D16081" s="4">
        <v>30780</v>
      </c>
      <c r="E16081" t="s">
        <v>2815</v>
      </c>
      <c r="F16081" s="4" t="s">
        <v>13183</v>
      </c>
      <c r="G16081" s="5">
        <v>7912</v>
      </c>
      <c r="H16081" s="6">
        <v>0.17568249999999999</v>
      </c>
      <c r="I16081" s="7">
        <v>58.945999999999998</v>
      </c>
    </row>
    <row r="16082" spans="1:11" x14ac:dyDescent="0.25">
      <c r="A16082">
        <v>61047</v>
      </c>
      <c r="B16082" s="2">
        <v>33.543849999999999</v>
      </c>
      <c r="C16082" s="3">
        <v>1659</v>
      </c>
      <c r="D16082" s="4">
        <v>40300</v>
      </c>
      <c r="E16082" t="s">
        <v>11661</v>
      </c>
      <c r="F16082" s="4" t="s">
        <v>11490</v>
      </c>
      <c r="G16082" s="5">
        <v>1223</v>
      </c>
      <c r="H16082" s="6">
        <v>0.1478758</v>
      </c>
      <c r="I16082" s="7">
        <v>63.75</v>
      </c>
    </row>
    <row r="16083" spans="1:11" x14ac:dyDescent="0.25">
      <c r="A16083">
        <v>34484</v>
      </c>
      <c r="B16083" s="2">
        <v>33.542949999999998</v>
      </c>
      <c r="C16083" s="3">
        <v>3631</v>
      </c>
      <c r="D16083" s="4">
        <v>45540</v>
      </c>
      <c r="E16083" t="s">
        <v>186</v>
      </c>
      <c r="F16083" s="4" t="s">
        <v>6689</v>
      </c>
      <c r="G16083" s="5">
        <v>2536</v>
      </c>
      <c r="H16083" s="6">
        <v>0.2231861</v>
      </c>
      <c r="I16083" s="7">
        <v>50.732999999999997</v>
      </c>
    </row>
    <row r="16084" spans="1:11" x14ac:dyDescent="0.25">
      <c r="A16084">
        <v>73004</v>
      </c>
      <c r="B16084" s="2">
        <v>33.54222</v>
      </c>
      <c r="C16084" s="3">
        <v>753</v>
      </c>
      <c r="D16084" s="4">
        <v>36420</v>
      </c>
      <c r="E16084" t="s">
        <v>13463</v>
      </c>
      <c r="F16084" s="4" t="s">
        <v>13462</v>
      </c>
      <c r="G16084" s="5">
        <v>507</v>
      </c>
      <c r="H16084" s="6">
        <v>0.17357</v>
      </c>
      <c r="I16084" s="7">
        <v>59.305999999999997</v>
      </c>
    </row>
    <row r="16085" spans="1:11" x14ac:dyDescent="0.25">
      <c r="A16085">
        <v>81630</v>
      </c>
      <c r="B16085" s="2">
        <v>33.541980000000002</v>
      </c>
      <c r="C16085" s="3">
        <v>741</v>
      </c>
      <c r="D16085" s="4">
        <v>24300</v>
      </c>
      <c r="E16085" t="s">
        <v>14646</v>
      </c>
      <c r="F16085" s="4" t="s">
        <v>14477</v>
      </c>
      <c r="G16085" s="5">
        <v>504</v>
      </c>
      <c r="H16085" s="6">
        <v>0.16831679999999999</v>
      </c>
      <c r="I16085" s="7">
        <v>60.207999999999998</v>
      </c>
    </row>
    <row r="16086" spans="1:11" x14ac:dyDescent="0.25">
      <c r="A16086">
        <v>46540</v>
      </c>
      <c r="B16086" s="2">
        <v>33.54027</v>
      </c>
      <c r="C16086" s="3">
        <v>11579</v>
      </c>
      <c r="D16086" s="4">
        <v>21140</v>
      </c>
      <c r="E16086" t="s">
        <v>1152</v>
      </c>
      <c r="F16086" s="4" t="s">
        <v>8800</v>
      </c>
      <c r="G16086" s="5">
        <v>6625</v>
      </c>
      <c r="H16086" s="6">
        <v>0.17207549999999999</v>
      </c>
      <c r="I16086" s="7">
        <v>59.557000000000002</v>
      </c>
      <c r="J16086" s="2">
        <v>46.8</v>
      </c>
      <c r="K16086">
        <v>5</v>
      </c>
    </row>
    <row r="16087" spans="1:11" x14ac:dyDescent="0.25">
      <c r="A16087">
        <v>65074</v>
      </c>
      <c r="B16087" s="2">
        <v>33.538209999999999</v>
      </c>
      <c r="C16087" s="3">
        <v>3039</v>
      </c>
      <c r="D16087" s="4">
        <v>27620</v>
      </c>
      <c r="E16087" t="s">
        <v>7129</v>
      </c>
      <c r="F16087" s="4" t="s">
        <v>12102</v>
      </c>
      <c r="G16087" s="5">
        <v>1965</v>
      </c>
      <c r="H16087" s="6">
        <v>0.1831129</v>
      </c>
      <c r="I16087" s="7">
        <v>57.649000000000001</v>
      </c>
    </row>
    <row r="16088" spans="1:11" x14ac:dyDescent="0.25">
      <c r="A16088">
        <v>76857</v>
      </c>
      <c r="B16088" s="2">
        <v>33.537379999999999</v>
      </c>
      <c r="C16088" s="3">
        <v>1870</v>
      </c>
      <c r="D16088" s="4">
        <v>15220</v>
      </c>
      <c r="E16088" t="s">
        <v>13569</v>
      </c>
      <c r="F16088" s="4" t="s">
        <v>13752</v>
      </c>
      <c r="G16088" s="5">
        <v>1498</v>
      </c>
      <c r="H16088" s="6">
        <v>0.18212139999999999</v>
      </c>
      <c r="I16088" s="7">
        <v>57.82</v>
      </c>
      <c r="J16088" s="2">
        <v>35</v>
      </c>
      <c r="K16088">
        <v>1</v>
      </c>
    </row>
    <row r="16089" spans="1:11" x14ac:dyDescent="0.25">
      <c r="A16089">
        <v>83327</v>
      </c>
      <c r="B16089" s="2">
        <v>33.536850000000001</v>
      </c>
      <c r="C16089" s="3">
        <v>1031</v>
      </c>
      <c r="D16089" s="4">
        <v>25200</v>
      </c>
      <c r="E16089" t="s">
        <v>1000</v>
      </c>
      <c r="F16089" s="4" t="s">
        <v>14725</v>
      </c>
      <c r="G16089" s="5">
        <v>711</v>
      </c>
      <c r="H16089" s="6">
        <v>0.2292546</v>
      </c>
      <c r="I16089" s="7">
        <v>49.673999999999999</v>
      </c>
      <c r="J16089" s="2">
        <v>45</v>
      </c>
      <c r="K16089">
        <v>1</v>
      </c>
    </row>
    <row r="16090" spans="1:11" x14ac:dyDescent="0.25">
      <c r="A16090">
        <v>64479</v>
      </c>
      <c r="B16090" s="2">
        <v>33.536529999999999</v>
      </c>
      <c r="C16090" s="3">
        <v>1016</v>
      </c>
      <c r="D16090" s="4">
        <v>32340</v>
      </c>
      <c r="E16090" t="s">
        <v>12279</v>
      </c>
      <c r="F16090" s="4" t="s">
        <v>12102</v>
      </c>
      <c r="G16090" s="5">
        <v>640</v>
      </c>
      <c r="H16090" s="6">
        <v>0.16224649999999999</v>
      </c>
      <c r="I16090" s="7">
        <v>61.25</v>
      </c>
    </row>
    <row r="16091" spans="1:11" x14ac:dyDescent="0.25">
      <c r="A16091">
        <v>15338</v>
      </c>
      <c r="B16091" s="2">
        <v>33.536099999999998</v>
      </c>
      <c r="C16091" s="3">
        <v>1565</v>
      </c>
      <c r="E16091" t="s">
        <v>1180</v>
      </c>
      <c r="F16091" s="4" t="s">
        <v>3003</v>
      </c>
      <c r="G16091" s="5">
        <v>1156</v>
      </c>
      <c r="H16091" s="6">
        <v>0.16335350000000001</v>
      </c>
      <c r="I16091" s="7">
        <v>61.058</v>
      </c>
      <c r="J16091" s="2">
        <v>56</v>
      </c>
      <c r="K16091">
        <v>1</v>
      </c>
    </row>
    <row r="16092" spans="1:11" x14ac:dyDescent="0.25">
      <c r="A16092">
        <v>64841</v>
      </c>
      <c r="B16092" s="2">
        <v>33.535769999999999</v>
      </c>
      <c r="C16092" s="3">
        <v>284</v>
      </c>
      <c r="D16092" s="4">
        <v>27900</v>
      </c>
      <c r="E16092" t="s">
        <v>12331</v>
      </c>
      <c r="F16092" s="4" t="s">
        <v>12102</v>
      </c>
      <c r="G16092" s="5">
        <v>197</v>
      </c>
      <c r="H16092" s="6">
        <v>0.20202020000000001</v>
      </c>
      <c r="I16092" s="7">
        <v>54.375</v>
      </c>
    </row>
    <row r="16093" spans="1:11" x14ac:dyDescent="0.25">
      <c r="A16093">
        <v>75844</v>
      </c>
      <c r="B16093" s="2">
        <v>33.53463</v>
      </c>
      <c r="C16093" s="3">
        <v>6349</v>
      </c>
      <c r="E16093" t="s">
        <v>13857</v>
      </c>
      <c r="F16093" s="4" t="s">
        <v>13752</v>
      </c>
      <c r="G16093" s="5">
        <v>4585</v>
      </c>
      <c r="H16093" s="6">
        <v>0.1733915</v>
      </c>
      <c r="I16093" s="7">
        <v>59.317999999999998</v>
      </c>
    </row>
    <row r="16094" spans="1:11" x14ac:dyDescent="0.25">
      <c r="A16094">
        <v>17557</v>
      </c>
      <c r="B16094" s="2">
        <v>33.53125</v>
      </c>
      <c r="C16094" s="3">
        <v>14406</v>
      </c>
      <c r="D16094" s="4">
        <v>29540</v>
      </c>
      <c r="E16094" t="s">
        <v>3820</v>
      </c>
      <c r="F16094" s="4" t="s">
        <v>3003</v>
      </c>
      <c r="G16094" s="5">
        <v>9543</v>
      </c>
      <c r="H16094" s="6">
        <v>0.14333609999999999</v>
      </c>
      <c r="I16094" s="7">
        <v>64.509</v>
      </c>
      <c r="J16094" s="2">
        <v>66.25</v>
      </c>
      <c r="K16094">
        <v>4</v>
      </c>
    </row>
    <row r="16095" spans="1:11" x14ac:dyDescent="0.25">
      <c r="A16095">
        <v>14736</v>
      </c>
      <c r="B16095" s="2">
        <v>33.528919999999999</v>
      </c>
      <c r="C16095" s="3">
        <v>239</v>
      </c>
      <c r="D16095" s="4">
        <v>27460</v>
      </c>
      <c r="E16095" t="s">
        <v>2924</v>
      </c>
      <c r="F16095" s="4" t="s">
        <v>1280</v>
      </c>
      <c r="G16095" s="5">
        <v>181</v>
      </c>
      <c r="H16095" s="6">
        <v>0.24175820000000001</v>
      </c>
      <c r="I16095" s="7">
        <v>47.5</v>
      </c>
    </row>
    <row r="16096" spans="1:11" x14ac:dyDescent="0.25">
      <c r="A16096">
        <v>76273</v>
      </c>
      <c r="B16096" s="2">
        <v>33.527520000000003</v>
      </c>
      <c r="C16096" s="3">
        <v>8140</v>
      </c>
      <c r="D16096" s="4">
        <v>43300</v>
      </c>
      <c r="E16096" t="s">
        <v>2635</v>
      </c>
      <c r="F16096" s="4" t="s">
        <v>13752</v>
      </c>
      <c r="G16096" s="5">
        <v>5673</v>
      </c>
      <c r="H16096" s="6">
        <v>0.18822700000000001</v>
      </c>
      <c r="I16096" s="7">
        <v>56.75</v>
      </c>
    </row>
    <row r="16097" spans="1:11" x14ac:dyDescent="0.25">
      <c r="A16097">
        <v>93225</v>
      </c>
      <c r="B16097" s="2">
        <v>33.525329999999997</v>
      </c>
      <c r="C16097" s="3">
        <v>5572</v>
      </c>
      <c r="D16097" s="4">
        <v>12540</v>
      </c>
      <c r="E16097" t="s">
        <v>15632</v>
      </c>
      <c r="F16097" s="4" t="s">
        <v>15368</v>
      </c>
      <c r="G16097" s="5">
        <v>3467</v>
      </c>
      <c r="H16097" s="6">
        <v>0.21084510000000001</v>
      </c>
      <c r="I16097" s="7">
        <v>52.841000000000001</v>
      </c>
    </row>
    <row r="16098" spans="1:11" x14ac:dyDescent="0.25">
      <c r="A16098">
        <v>44049</v>
      </c>
      <c r="B16098" s="2">
        <v>33.524459999999998</v>
      </c>
      <c r="C16098" s="3">
        <v>257</v>
      </c>
      <c r="D16098" s="4">
        <v>17460</v>
      </c>
      <c r="E16098" t="s">
        <v>8496</v>
      </c>
      <c r="F16098" s="4" t="s">
        <v>8295</v>
      </c>
      <c r="G16098" s="5">
        <v>167</v>
      </c>
      <c r="H16098" s="6">
        <v>8.3333299999999999E-2</v>
      </c>
      <c r="I16098" s="7">
        <v>74.875</v>
      </c>
    </row>
    <row r="16099" spans="1:11" x14ac:dyDescent="0.25">
      <c r="A16099">
        <v>30268</v>
      </c>
      <c r="B16099" s="2">
        <v>33.522970000000001</v>
      </c>
      <c r="C16099" s="3">
        <v>9819</v>
      </c>
      <c r="D16099" s="4">
        <v>12060</v>
      </c>
      <c r="E16099" t="s">
        <v>6424</v>
      </c>
      <c r="F16099" s="4" t="s">
        <v>6363</v>
      </c>
      <c r="G16099" s="5">
        <v>6061</v>
      </c>
      <c r="H16099" s="6">
        <v>0.19053120000000001</v>
      </c>
      <c r="I16099" s="7">
        <v>56.341000000000001</v>
      </c>
      <c r="J16099" s="2">
        <v>43</v>
      </c>
      <c r="K16099">
        <v>5</v>
      </c>
    </row>
    <row r="16100" spans="1:11" x14ac:dyDescent="0.25">
      <c r="A16100">
        <v>47970</v>
      </c>
      <c r="B16100" s="2">
        <v>33.5212</v>
      </c>
      <c r="C16100" s="3">
        <v>2148</v>
      </c>
      <c r="D16100" s="4">
        <v>29200</v>
      </c>
      <c r="E16100" t="s">
        <v>9099</v>
      </c>
      <c r="F16100" s="4" t="s">
        <v>8800</v>
      </c>
      <c r="G16100" s="5">
        <v>1340</v>
      </c>
      <c r="H16100" s="6">
        <v>0.17076810000000001</v>
      </c>
      <c r="I16100" s="7">
        <v>59.755000000000003</v>
      </c>
      <c r="J16100" s="2">
        <v>33</v>
      </c>
      <c r="K16100">
        <v>1</v>
      </c>
    </row>
    <row r="16101" spans="1:11" x14ac:dyDescent="0.25">
      <c r="A16101">
        <v>4768</v>
      </c>
      <c r="B16101" s="2">
        <v>33.520789999999998</v>
      </c>
      <c r="C16101" s="3">
        <v>449</v>
      </c>
      <c r="E16101" t="s">
        <v>960</v>
      </c>
      <c r="F16101" s="4" t="s">
        <v>701</v>
      </c>
      <c r="G16101" s="5">
        <v>368</v>
      </c>
      <c r="H16101" s="6">
        <v>0.1653116</v>
      </c>
      <c r="I16101" s="7">
        <v>60.694000000000003</v>
      </c>
    </row>
    <row r="16102" spans="1:11" x14ac:dyDescent="0.25">
      <c r="A16102">
        <v>78343</v>
      </c>
      <c r="B16102" s="2">
        <v>33.520009999999999</v>
      </c>
      <c r="C16102" s="3">
        <v>4690</v>
      </c>
      <c r="D16102" s="4">
        <v>18580</v>
      </c>
      <c r="E16102" t="s">
        <v>5123</v>
      </c>
      <c r="F16102" s="4" t="s">
        <v>13752</v>
      </c>
      <c r="G16102" s="5">
        <v>2882</v>
      </c>
      <c r="H16102" s="6">
        <v>0.1293791</v>
      </c>
      <c r="I16102" s="7">
        <v>66.900000000000006</v>
      </c>
      <c r="J16102" s="2">
        <v>76</v>
      </c>
      <c r="K16102">
        <v>1</v>
      </c>
    </row>
    <row r="16103" spans="1:11" x14ac:dyDescent="0.25">
      <c r="A16103">
        <v>54733</v>
      </c>
      <c r="B16103" s="2">
        <v>33.519100000000002</v>
      </c>
      <c r="C16103" s="3">
        <v>1297</v>
      </c>
      <c r="E16103" t="s">
        <v>4091</v>
      </c>
      <c r="F16103" s="4" t="s">
        <v>10031</v>
      </c>
      <c r="G16103" s="5">
        <v>926</v>
      </c>
      <c r="H16103" s="6">
        <v>0.14563110000000001</v>
      </c>
      <c r="I16103" s="7">
        <v>64.090999999999994</v>
      </c>
    </row>
    <row r="16104" spans="1:11" x14ac:dyDescent="0.25">
      <c r="A16104">
        <v>59317</v>
      </c>
      <c r="B16104" s="2">
        <v>33.51867</v>
      </c>
      <c r="C16104" s="3">
        <v>1197</v>
      </c>
      <c r="E16104" t="s">
        <v>11353</v>
      </c>
      <c r="F16104" s="4" t="s">
        <v>11278</v>
      </c>
      <c r="G16104" s="5">
        <v>871</v>
      </c>
      <c r="H16104" s="6">
        <v>0.20183490000000001</v>
      </c>
      <c r="I16104" s="7">
        <v>54.375</v>
      </c>
      <c r="J16104" s="2">
        <v>38</v>
      </c>
      <c r="K16104">
        <v>1</v>
      </c>
    </row>
    <row r="16105" spans="1:11" x14ac:dyDescent="0.25">
      <c r="A16105">
        <v>81081</v>
      </c>
      <c r="B16105" s="2">
        <v>33.518450000000001</v>
      </c>
      <c r="C16105" s="3">
        <v>35</v>
      </c>
      <c r="E16105" t="s">
        <v>14583</v>
      </c>
      <c r="F16105" s="4" t="s">
        <v>14477</v>
      </c>
      <c r="G16105" s="5">
        <v>35</v>
      </c>
      <c r="H16105" s="6">
        <v>0.27777780000000002</v>
      </c>
      <c r="I16105" s="7">
        <v>41.25</v>
      </c>
    </row>
    <row r="16106" spans="1:11" x14ac:dyDescent="0.25">
      <c r="A16106">
        <v>34748</v>
      </c>
      <c r="B16106" s="2">
        <v>33.510809999999999</v>
      </c>
      <c r="C16106" s="3">
        <v>39441</v>
      </c>
      <c r="D16106" s="4">
        <v>36740</v>
      </c>
      <c r="E16106" t="s">
        <v>1683</v>
      </c>
      <c r="F16106" s="4" t="s">
        <v>6689</v>
      </c>
      <c r="G16106" s="5">
        <v>31872</v>
      </c>
      <c r="H16106" s="6">
        <v>0.2279359</v>
      </c>
      <c r="I16106" s="7">
        <v>49.854999999999997</v>
      </c>
      <c r="J16106" s="2">
        <v>47.75</v>
      </c>
      <c r="K16106">
        <v>4</v>
      </c>
    </row>
    <row r="16107" spans="1:11" x14ac:dyDescent="0.25">
      <c r="A16107">
        <v>56510</v>
      </c>
      <c r="B16107" s="2">
        <v>33.502800000000001</v>
      </c>
      <c r="C16107" s="3">
        <v>2296</v>
      </c>
      <c r="E16107" t="s">
        <v>8754</v>
      </c>
      <c r="F16107" s="4" t="s">
        <v>10428</v>
      </c>
      <c r="G16107" s="5">
        <v>1598</v>
      </c>
      <c r="H16107" s="6">
        <v>0.1676048</v>
      </c>
      <c r="I16107" s="7">
        <v>60.277999999999999</v>
      </c>
    </row>
    <row r="16108" spans="1:11" x14ac:dyDescent="0.25">
      <c r="A16108">
        <v>85053</v>
      </c>
      <c r="B16108" s="2">
        <v>33.49785</v>
      </c>
      <c r="C16108" s="3">
        <v>28365</v>
      </c>
      <c r="D16108" s="4">
        <v>38060</v>
      </c>
      <c r="E16108" t="s">
        <v>2525</v>
      </c>
      <c r="F16108" s="4" t="s">
        <v>14962</v>
      </c>
      <c r="G16108" s="5">
        <v>19084</v>
      </c>
      <c r="H16108" s="6">
        <v>0.1988473</v>
      </c>
      <c r="I16108" s="7">
        <v>54.878999999999998</v>
      </c>
      <c r="J16108" s="2">
        <v>54.428600000000003</v>
      </c>
      <c r="K16108">
        <v>7</v>
      </c>
    </row>
    <row r="16109" spans="1:11" x14ac:dyDescent="0.25">
      <c r="A16109">
        <v>18817</v>
      </c>
      <c r="B16109" s="2">
        <v>33.493250000000003</v>
      </c>
      <c r="C16109" s="3">
        <v>207</v>
      </c>
      <c r="D16109" s="4">
        <v>42380</v>
      </c>
      <c r="E16109" t="s">
        <v>4126</v>
      </c>
      <c r="F16109" s="4" t="s">
        <v>3003</v>
      </c>
      <c r="G16109" s="5">
        <v>144</v>
      </c>
      <c r="H16109" s="6">
        <v>0.2758621</v>
      </c>
      <c r="I16109" s="7">
        <v>41.563000000000002</v>
      </c>
    </row>
    <row r="16110" spans="1:11" x14ac:dyDescent="0.25">
      <c r="A16110">
        <v>23901</v>
      </c>
      <c r="B16110" s="2">
        <v>33.490929999999999</v>
      </c>
      <c r="C16110" s="3">
        <v>16149</v>
      </c>
      <c r="E16110" t="s">
        <v>4914</v>
      </c>
      <c r="F16110" s="4" t="s">
        <v>4335</v>
      </c>
      <c r="G16110" s="5">
        <v>9538</v>
      </c>
      <c r="H16110" s="6">
        <v>0.2543243</v>
      </c>
      <c r="I16110" s="7">
        <v>45.28</v>
      </c>
      <c r="J16110" s="2">
        <v>43.222200000000001</v>
      </c>
      <c r="K16110">
        <v>9</v>
      </c>
    </row>
    <row r="16111" spans="1:11" x14ac:dyDescent="0.25">
      <c r="A16111">
        <v>47955</v>
      </c>
      <c r="B16111" s="2">
        <v>33.48847</v>
      </c>
      <c r="C16111" s="3">
        <v>1085</v>
      </c>
      <c r="D16111" s="4">
        <v>18820</v>
      </c>
      <c r="E16111" t="s">
        <v>1365</v>
      </c>
      <c r="F16111" s="4" t="s">
        <v>8800</v>
      </c>
      <c r="G16111" s="5">
        <v>742</v>
      </c>
      <c r="H16111" s="6">
        <v>0.14670259999999999</v>
      </c>
      <c r="I16111" s="7">
        <v>63.875</v>
      </c>
    </row>
    <row r="16112" spans="1:11" x14ac:dyDescent="0.25">
      <c r="A16112">
        <v>70075</v>
      </c>
      <c r="B16112" s="2">
        <v>33.487549999999999</v>
      </c>
      <c r="C16112" s="3">
        <v>5019</v>
      </c>
      <c r="D16112" s="4">
        <v>35380</v>
      </c>
      <c r="E16112" t="s">
        <v>12947</v>
      </c>
      <c r="F16112" s="4" t="s">
        <v>12927</v>
      </c>
      <c r="G16112" s="5">
        <v>3121</v>
      </c>
      <c r="H16112" s="6">
        <v>0.1281641</v>
      </c>
      <c r="I16112" s="7">
        <v>67.075999999999993</v>
      </c>
    </row>
    <row r="16113" spans="1:12" x14ac:dyDescent="0.25">
      <c r="A16113">
        <v>18456</v>
      </c>
      <c r="B16113" s="2">
        <v>33.486719999999998</v>
      </c>
      <c r="C16113" s="3">
        <v>463</v>
      </c>
      <c r="E16113" t="s">
        <v>4072</v>
      </c>
      <c r="F16113" s="4" t="s">
        <v>3003</v>
      </c>
      <c r="G16113" s="5">
        <v>340</v>
      </c>
      <c r="H16113" s="6">
        <v>0.1529412</v>
      </c>
      <c r="I16113" s="7">
        <v>62.793999999999997</v>
      </c>
    </row>
    <row r="16114" spans="1:12" x14ac:dyDescent="0.25">
      <c r="A16114">
        <v>95903</v>
      </c>
      <c r="B16114" s="2">
        <v>33.486469999999997</v>
      </c>
      <c r="C16114" s="3">
        <v>1771</v>
      </c>
      <c r="D16114" s="4">
        <v>49700</v>
      </c>
      <c r="E16114" t="s">
        <v>15995</v>
      </c>
      <c r="F16114" s="4" t="s">
        <v>15368</v>
      </c>
      <c r="G16114" s="5">
        <v>686</v>
      </c>
      <c r="H16114" s="6">
        <v>0.26928679999999999</v>
      </c>
      <c r="I16114" s="7">
        <v>42.683999999999997</v>
      </c>
      <c r="J16114" s="2">
        <v>63.5</v>
      </c>
      <c r="K16114">
        <v>2</v>
      </c>
    </row>
    <row r="16115" spans="1:12" x14ac:dyDescent="0.25">
      <c r="A16115">
        <v>67554</v>
      </c>
      <c r="B16115" s="2">
        <v>33.485619999999997</v>
      </c>
      <c r="C16115" s="3">
        <v>4153</v>
      </c>
      <c r="E16115" t="s">
        <v>2864</v>
      </c>
      <c r="F16115" s="4" t="s">
        <v>12494</v>
      </c>
      <c r="G16115" s="5">
        <v>2861</v>
      </c>
      <c r="H16115" s="6">
        <v>0.152341</v>
      </c>
      <c r="I16115" s="7">
        <v>62.892000000000003</v>
      </c>
      <c r="J16115" s="2">
        <v>48.5</v>
      </c>
      <c r="K16115">
        <v>2</v>
      </c>
    </row>
    <row r="16116" spans="1:12" x14ac:dyDescent="0.25">
      <c r="A16116">
        <v>64840</v>
      </c>
      <c r="B16116" s="2">
        <v>33.484450000000002</v>
      </c>
      <c r="C16116" s="3">
        <v>3164</v>
      </c>
      <c r="D16116" s="4">
        <v>27900</v>
      </c>
      <c r="E16116" t="s">
        <v>8546</v>
      </c>
      <c r="F16116" s="4" t="s">
        <v>12102</v>
      </c>
      <c r="G16116" s="5">
        <v>2040</v>
      </c>
      <c r="H16116" s="6">
        <v>0.18422340000000001</v>
      </c>
      <c r="I16116" s="7">
        <v>57.377000000000002</v>
      </c>
    </row>
    <row r="16117" spans="1:12" x14ac:dyDescent="0.25">
      <c r="A16117">
        <v>64492</v>
      </c>
      <c r="B16117" s="2">
        <v>33.483669999999996</v>
      </c>
      <c r="C16117" s="3">
        <v>1848</v>
      </c>
      <c r="D16117" s="4">
        <v>28140</v>
      </c>
      <c r="E16117" t="s">
        <v>7554</v>
      </c>
      <c r="F16117" s="4" t="s">
        <v>12102</v>
      </c>
      <c r="G16117" s="5">
        <v>1210</v>
      </c>
      <c r="H16117" s="6">
        <v>0.1387283</v>
      </c>
      <c r="I16117" s="7">
        <v>65.238</v>
      </c>
      <c r="J16117" s="2">
        <v>61</v>
      </c>
      <c r="K16117">
        <v>1</v>
      </c>
    </row>
    <row r="16118" spans="1:12" x14ac:dyDescent="0.25">
      <c r="A16118">
        <v>56543</v>
      </c>
      <c r="B16118" s="2">
        <v>33.483339999999998</v>
      </c>
      <c r="C16118" s="3">
        <v>273</v>
      </c>
      <c r="D16118" s="4">
        <v>47420</v>
      </c>
      <c r="E16118" t="s">
        <v>10782</v>
      </c>
      <c r="F16118" s="4" t="s">
        <v>10428</v>
      </c>
      <c r="G16118" s="5">
        <v>182</v>
      </c>
      <c r="H16118" s="6">
        <v>0.1147541</v>
      </c>
      <c r="I16118" s="7">
        <v>69.375</v>
      </c>
    </row>
    <row r="16119" spans="1:12" x14ac:dyDescent="0.25">
      <c r="A16119">
        <v>57373</v>
      </c>
      <c r="B16119" s="2">
        <v>33.483199999999997</v>
      </c>
      <c r="C16119" s="3">
        <v>509</v>
      </c>
      <c r="E16119" t="s">
        <v>10958</v>
      </c>
      <c r="F16119" s="4" t="s">
        <v>10877</v>
      </c>
      <c r="G16119" s="5">
        <v>388</v>
      </c>
      <c r="H16119" s="6">
        <v>9.5115699999999997E-2</v>
      </c>
      <c r="I16119" s="7">
        <v>72.768000000000001</v>
      </c>
    </row>
    <row r="16120" spans="1:12" x14ac:dyDescent="0.25">
      <c r="A16120">
        <v>56045</v>
      </c>
      <c r="B16120" s="2">
        <v>33.482970000000002</v>
      </c>
      <c r="C16120" s="3">
        <v>948</v>
      </c>
      <c r="D16120" s="4">
        <v>10660</v>
      </c>
      <c r="E16120" t="s">
        <v>7680</v>
      </c>
      <c r="F16120" s="4" t="s">
        <v>10428</v>
      </c>
      <c r="G16120" s="5">
        <v>595</v>
      </c>
      <c r="H16120" s="6">
        <v>0.1394958</v>
      </c>
      <c r="I16120" s="7">
        <v>65.096000000000004</v>
      </c>
    </row>
    <row r="16121" spans="1:12" x14ac:dyDescent="0.25">
      <c r="A16121">
        <v>70460</v>
      </c>
      <c r="B16121" s="2">
        <v>33.479480000000002</v>
      </c>
      <c r="C16121" s="3">
        <v>22166</v>
      </c>
      <c r="D16121" s="4">
        <v>35380</v>
      </c>
      <c r="E16121" t="s">
        <v>12994</v>
      </c>
      <c r="F16121" s="4" t="s">
        <v>12927</v>
      </c>
      <c r="G16121" s="5">
        <v>13951</v>
      </c>
      <c r="H16121" s="6">
        <v>0.18959210000000001</v>
      </c>
      <c r="I16121" s="7">
        <v>56.439</v>
      </c>
      <c r="J16121" s="2">
        <v>40.25</v>
      </c>
      <c r="K16121">
        <v>8</v>
      </c>
    </row>
    <row r="16122" spans="1:12" x14ac:dyDescent="0.25">
      <c r="A16122">
        <v>40046</v>
      </c>
      <c r="B16122" s="2">
        <v>33.475850000000001</v>
      </c>
      <c r="C16122" s="3">
        <v>1881</v>
      </c>
      <c r="D16122" s="4">
        <v>31140</v>
      </c>
      <c r="E16122" t="s">
        <v>7895</v>
      </c>
      <c r="F16122" s="4" t="s">
        <v>7883</v>
      </c>
      <c r="G16122" s="5">
        <v>1240</v>
      </c>
      <c r="H16122" s="6">
        <v>8.1451599999999999E-2</v>
      </c>
      <c r="I16122" s="7">
        <v>75.125</v>
      </c>
    </row>
    <row r="16123" spans="1:12" x14ac:dyDescent="0.25">
      <c r="A16123">
        <v>19153</v>
      </c>
      <c r="B16123" s="2">
        <v>33.473529999999997</v>
      </c>
      <c r="C16123" s="3">
        <v>11663</v>
      </c>
      <c r="D16123" s="4">
        <v>37980</v>
      </c>
      <c r="E16123" t="s">
        <v>2682</v>
      </c>
      <c r="F16123" s="4" t="s">
        <v>3003</v>
      </c>
      <c r="G16123" s="5">
        <v>8470</v>
      </c>
      <c r="H16123" s="6">
        <v>0.20363590000000001</v>
      </c>
      <c r="I16123" s="7">
        <v>54.01</v>
      </c>
      <c r="J16123" s="2">
        <v>52</v>
      </c>
      <c r="K16123">
        <v>2</v>
      </c>
    </row>
    <row r="16124" spans="1:12" x14ac:dyDescent="0.25">
      <c r="A16124">
        <v>24095</v>
      </c>
      <c r="B16124" s="2">
        <v>33.470709999999997</v>
      </c>
      <c r="C16124" s="3">
        <v>4636</v>
      </c>
      <c r="D16124" s="4">
        <v>31340</v>
      </c>
      <c r="E16124" t="s">
        <v>4969</v>
      </c>
      <c r="F16124" s="4" t="s">
        <v>4335</v>
      </c>
      <c r="G16124" s="5">
        <v>3270</v>
      </c>
      <c r="H16124" s="6">
        <v>0.10424949999999999</v>
      </c>
      <c r="I16124" s="7">
        <v>71.180999999999997</v>
      </c>
      <c r="J16124" s="2">
        <v>52.333300000000001</v>
      </c>
      <c r="K16124">
        <v>3</v>
      </c>
    </row>
    <row r="16125" spans="1:12" x14ac:dyDescent="0.25">
      <c r="A16125">
        <v>54870</v>
      </c>
      <c r="B16125" s="2">
        <v>33.469630000000002</v>
      </c>
      <c r="C16125" s="3">
        <v>1552</v>
      </c>
      <c r="E16125" t="s">
        <v>10390</v>
      </c>
      <c r="F16125" s="4" t="s">
        <v>10031</v>
      </c>
      <c r="G16125" s="5">
        <v>1261</v>
      </c>
      <c r="H16125" s="6">
        <v>0.21490880000000001</v>
      </c>
      <c r="I16125" s="7">
        <v>52.055999999999997</v>
      </c>
      <c r="J16125" s="2">
        <v>50</v>
      </c>
      <c r="K16125">
        <v>1</v>
      </c>
    </row>
    <row r="16126" spans="1:12" x14ac:dyDescent="0.25">
      <c r="A16126">
        <v>90804</v>
      </c>
      <c r="B16126" s="2">
        <v>33.463340000000002</v>
      </c>
      <c r="C16126" s="3">
        <v>40679</v>
      </c>
      <c r="D16126" s="4">
        <v>31080</v>
      </c>
      <c r="E16126" t="s">
        <v>1949</v>
      </c>
      <c r="F16126" s="4" t="s">
        <v>15368</v>
      </c>
      <c r="G16126" s="5">
        <v>25045</v>
      </c>
      <c r="H16126" s="6">
        <v>0.25933319999999999</v>
      </c>
      <c r="I16126" s="7">
        <v>44.378999999999998</v>
      </c>
      <c r="J16126" s="2">
        <v>42.3</v>
      </c>
      <c r="K16126">
        <v>10</v>
      </c>
      <c r="L16126" s="2">
        <v>63.2</v>
      </c>
    </row>
    <row r="16127" spans="1:12" x14ac:dyDescent="0.25">
      <c r="A16127">
        <v>60953</v>
      </c>
      <c r="B16127" s="2">
        <v>33.456919999999997</v>
      </c>
      <c r="C16127" s="3">
        <v>2447</v>
      </c>
      <c r="E16127" t="s">
        <v>226</v>
      </c>
      <c r="F16127" s="4" t="s">
        <v>11490</v>
      </c>
      <c r="G16127" s="5">
        <v>1745</v>
      </c>
      <c r="H16127" s="6">
        <v>0.17134669999999999</v>
      </c>
      <c r="I16127" s="7">
        <v>59.582999999999998</v>
      </c>
      <c r="J16127" s="2">
        <v>59.5</v>
      </c>
      <c r="K16127">
        <v>2</v>
      </c>
    </row>
    <row r="16128" spans="1:12" x14ac:dyDescent="0.25">
      <c r="A16128">
        <v>22815</v>
      </c>
      <c r="B16128" s="2">
        <v>33.455159999999999</v>
      </c>
      <c r="C16128" s="3">
        <v>8291</v>
      </c>
      <c r="D16128" s="4">
        <v>25500</v>
      </c>
      <c r="E16128" t="s">
        <v>4733</v>
      </c>
      <c r="F16128" s="4" t="s">
        <v>4335</v>
      </c>
      <c r="G16128" s="5">
        <v>5603</v>
      </c>
      <c r="H16128" s="6">
        <v>0.16562560000000001</v>
      </c>
      <c r="I16128" s="7">
        <v>60.570999999999998</v>
      </c>
      <c r="J16128" s="2">
        <v>51.75</v>
      </c>
      <c r="K16128">
        <v>4</v>
      </c>
    </row>
    <row r="16129" spans="1:12" x14ac:dyDescent="0.25">
      <c r="A16129">
        <v>1440</v>
      </c>
      <c r="B16129" s="2">
        <v>33.450420000000001</v>
      </c>
      <c r="C16129" s="3">
        <v>20292</v>
      </c>
      <c r="D16129" s="4">
        <v>49340</v>
      </c>
      <c r="E16129" t="s">
        <v>147</v>
      </c>
      <c r="F16129" s="4" t="s">
        <v>21</v>
      </c>
      <c r="G16129" s="5">
        <v>14196</v>
      </c>
      <c r="H16129" s="6">
        <v>0.1739222</v>
      </c>
      <c r="I16129" s="7">
        <v>59.137</v>
      </c>
      <c r="J16129" s="2">
        <v>53</v>
      </c>
      <c r="K16129">
        <v>10</v>
      </c>
      <c r="L16129" s="2">
        <v>97.4</v>
      </c>
    </row>
    <row r="16130" spans="1:12" x14ac:dyDescent="0.25">
      <c r="A16130">
        <v>4655</v>
      </c>
      <c r="B16130" s="2">
        <v>33.446800000000003</v>
      </c>
      <c r="C16130" s="3">
        <v>1184</v>
      </c>
      <c r="E16130" t="s">
        <v>916</v>
      </c>
      <c r="F16130" s="4" t="s">
        <v>701</v>
      </c>
      <c r="G16130" s="5">
        <v>931</v>
      </c>
      <c r="H16130" s="6">
        <v>0.20922750000000001</v>
      </c>
      <c r="I16130" s="7">
        <v>53.036000000000001</v>
      </c>
    </row>
    <row r="16131" spans="1:12" x14ac:dyDescent="0.25">
      <c r="A16131">
        <v>39553</v>
      </c>
      <c r="B16131" s="2">
        <v>33.444029999999998</v>
      </c>
      <c r="C16131" s="3">
        <v>17148</v>
      </c>
      <c r="D16131" s="4">
        <v>25060</v>
      </c>
      <c r="E16131" t="s">
        <v>7825</v>
      </c>
      <c r="F16131" s="4" t="s">
        <v>7633</v>
      </c>
      <c r="G16131" s="5">
        <v>10668</v>
      </c>
      <c r="H16131" s="6">
        <v>0.21295339999999999</v>
      </c>
      <c r="I16131" s="7">
        <v>52.39</v>
      </c>
      <c r="J16131" s="2">
        <v>38</v>
      </c>
      <c r="K16131">
        <v>2</v>
      </c>
    </row>
    <row r="16132" spans="1:12" x14ac:dyDescent="0.25">
      <c r="A16132">
        <v>61462</v>
      </c>
      <c r="B16132" s="2">
        <v>33.439799999999998</v>
      </c>
      <c r="C16132" s="3">
        <v>11668</v>
      </c>
      <c r="E16132" t="s">
        <v>784</v>
      </c>
      <c r="F16132" s="4" t="s">
        <v>11490</v>
      </c>
      <c r="G16132" s="5">
        <v>7004</v>
      </c>
      <c r="H16132" s="6">
        <v>0.21873210000000001</v>
      </c>
      <c r="I16132" s="7">
        <v>51.384</v>
      </c>
      <c r="J16132" s="2">
        <v>45.333300000000001</v>
      </c>
      <c r="K16132">
        <v>3</v>
      </c>
    </row>
    <row r="16133" spans="1:12" x14ac:dyDescent="0.25">
      <c r="A16133">
        <v>50034</v>
      </c>
      <c r="B16133" s="2">
        <v>33.43806</v>
      </c>
      <c r="C16133" s="3">
        <v>354</v>
      </c>
      <c r="E16133" t="s">
        <v>9601</v>
      </c>
      <c r="F16133" s="4" t="s">
        <v>9593</v>
      </c>
      <c r="G16133" s="5">
        <v>248</v>
      </c>
      <c r="H16133" s="6">
        <v>0.18875500000000001</v>
      </c>
      <c r="I16133" s="7">
        <v>56.563000000000002</v>
      </c>
      <c r="J16133" s="2">
        <v>55</v>
      </c>
      <c r="K16133">
        <v>1</v>
      </c>
    </row>
    <row r="16134" spans="1:12" x14ac:dyDescent="0.25">
      <c r="A16134">
        <v>97367</v>
      </c>
      <c r="B16134" s="2">
        <v>33.436390000000003</v>
      </c>
      <c r="C16134" s="3">
        <v>9220</v>
      </c>
      <c r="D16134" s="4">
        <v>35440</v>
      </c>
      <c r="E16134" t="s">
        <v>9026</v>
      </c>
      <c r="F16134" s="4" t="s">
        <v>16170</v>
      </c>
      <c r="G16134" s="5">
        <v>6751</v>
      </c>
      <c r="H16134" s="6">
        <v>0.22793250000000001</v>
      </c>
      <c r="I16134" s="7">
        <v>49.784999999999997</v>
      </c>
      <c r="J16134" s="2">
        <v>53.6</v>
      </c>
      <c r="K16134">
        <v>5</v>
      </c>
    </row>
    <row r="16135" spans="1:12" x14ac:dyDescent="0.25">
      <c r="A16135">
        <v>58356</v>
      </c>
      <c r="B16135" s="2">
        <v>33.434469999999997</v>
      </c>
      <c r="C16135" s="3">
        <v>1753</v>
      </c>
      <c r="E16135" t="s">
        <v>11144</v>
      </c>
      <c r="F16135" s="4" t="s">
        <v>11069</v>
      </c>
      <c r="G16135" s="5">
        <v>1266</v>
      </c>
      <c r="H16135" s="6">
        <v>0.18404419999999999</v>
      </c>
      <c r="I16135" s="7">
        <v>57.360999999999997</v>
      </c>
      <c r="J16135" s="2">
        <v>64</v>
      </c>
      <c r="K16135">
        <v>1</v>
      </c>
    </row>
    <row r="16136" spans="1:12" x14ac:dyDescent="0.25">
      <c r="A16136">
        <v>59252</v>
      </c>
      <c r="B16136" s="2">
        <v>33.434139999999999</v>
      </c>
      <c r="C16136" s="3">
        <v>128</v>
      </c>
      <c r="E16136" t="s">
        <v>11343</v>
      </c>
      <c r="F16136" s="4" t="s">
        <v>11278</v>
      </c>
      <c r="G16136" s="5">
        <v>93</v>
      </c>
      <c r="H16136" s="6">
        <v>0.21505379999999999</v>
      </c>
      <c r="I16136" s="7">
        <v>52</v>
      </c>
    </row>
    <row r="16137" spans="1:12" x14ac:dyDescent="0.25">
      <c r="A16137">
        <v>68382</v>
      </c>
      <c r="B16137" s="2">
        <v>33.434109999999997</v>
      </c>
      <c r="C16137" s="3">
        <v>61</v>
      </c>
      <c r="E16137" t="s">
        <v>4652</v>
      </c>
      <c r="F16137" s="4" t="s">
        <v>12738</v>
      </c>
      <c r="G16137" s="5">
        <v>37</v>
      </c>
      <c r="H16137" s="6">
        <v>0.1578947</v>
      </c>
      <c r="I16137" s="7">
        <v>61.875</v>
      </c>
    </row>
    <row r="16138" spans="1:12" x14ac:dyDescent="0.25">
      <c r="A16138">
        <v>50028</v>
      </c>
      <c r="B16138" s="2">
        <v>33.43385</v>
      </c>
      <c r="C16138" s="3">
        <v>1523</v>
      </c>
      <c r="D16138" s="4">
        <v>35500</v>
      </c>
      <c r="E16138" t="s">
        <v>7610</v>
      </c>
      <c r="F16138" s="4" t="s">
        <v>9593</v>
      </c>
      <c r="G16138" s="5">
        <v>1049</v>
      </c>
      <c r="H16138" s="6">
        <v>0.16110579999999999</v>
      </c>
      <c r="I16138" s="7">
        <v>61.316000000000003</v>
      </c>
    </row>
    <row r="16139" spans="1:12" x14ac:dyDescent="0.25">
      <c r="A16139">
        <v>56183</v>
      </c>
      <c r="B16139" s="2">
        <v>33.43338</v>
      </c>
      <c r="C16139" s="3">
        <v>1236</v>
      </c>
      <c r="E16139" t="s">
        <v>760</v>
      </c>
      <c r="F16139" s="4" t="s">
        <v>10428</v>
      </c>
      <c r="G16139" s="5">
        <v>907</v>
      </c>
      <c r="H16139" s="6">
        <v>0.16648289999999999</v>
      </c>
      <c r="I16139" s="7">
        <v>60.384999999999998</v>
      </c>
      <c r="J16139" s="2">
        <v>51</v>
      </c>
      <c r="K16139">
        <v>1</v>
      </c>
    </row>
    <row r="16140" spans="1:12" x14ac:dyDescent="0.25">
      <c r="A16140">
        <v>75407</v>
      </c>
      <c r="B16140" s="2">
        <v>33.430869999999999</v>
      </c>
      <c r="C16140" s="3">
        <v>15116</v>
      </c>
      <c r="D16140" s="4">
        <v>19100</v>
      </c>
      <c r="E16140" t="s">
        <v>187</v>
      </c>
      <c r="F16140" s="4" t="s">
        <v>13752</v>
      </c>
      <c r="G16140" s="5">
        <v>9600</v>
      </c>
      <c r="H16140" s="6">
        <v>0.1846875</v>
      </c>
      <c r="I16140" s="7">
        <v>57.238999999999997</v>
      </c>
    </row>
    <row r="16141" spans="1:12" x14ac:dyDescent="0.25">
      <c r="A16141">
        <v>46742</v>
      </c>
      <c r="B16141" s="2">
        <v>33.427959999999999</v>
      </c>
      <c r="C16141" s="3">
        <v>3492</v>
      </c>
      <c r="D16141" s="4">
        <v>11420</v>
      </c>
      <c r="E16141" t="s">
        <v>2580</v>
      </c>
      <c r="F16141" s="4" t="s">
        <v>8800</v>
      </c>
      <c r="G16141" s="5">
        <v>2543</v>
      </c>
      <c r="H16141" s="6">
        <v>0.1552673</v>
      </c>
      <c r="I16141" s="7">
        <v>62.320999999999998</v>
      </c>
      <c r="J16141" s="2">
        <v>55</v>
      </c>
      <c r="K16141">
        <v>1</v>
      </c>
    </row>
    <row r="16142" spans="1:12" x14ac:dyDescent="0.25">
      <c r="A16142">
        <v>62063</v>
      </c>
      <c r="B16142" s="2">
        <v>33.42718</v>
      </c>
      <c r="C16142" s="3">
        <v>1062</v>
      </c>
      <c r="D16142" s="4">
        <v>41180</v>
      </c>
      <c r="E16142" t="s">
        <v>8971</v>
      </c>
      <c r="F16142" s="4" t="s">
        <v>11490</v>
      </c>
      <c r="G16142" s="5">
        <v>742</v>
      </c>
      <c r="H16142" s="6">
        <v>0.18842529999999999</v>
      </c>
      <c r="I16142" s="7">
        <v>56.591000000000001</v>
      </c>
    </row>
    <row r="16143" spans="1:12" x14ac:dyDescent="0.25">
      <c r="A16143">
        <v>65250</v>
      </c>
      <c r="B16143" s="2">
        <v>33.426909999999999</v>
      </c>
      <c r="C16143" s="3">
        <v>560</v>
      </c>
      <c r="E16143" t="s">
        <v>293</v>
      </c>
      <c r="F16143" s="4" t="s">
        <v>12102</v>
      </c>
      <c r="G16143" s="5">
        <v>379</v>
      </c>
      <c r="H16143" s="6">
        <v>0.1108179</v>
      </c>
      <c r="I16143" s="7">
        <v>70</v>
      </c>
    </row>
    <row r="16144" spans="1:12" x14ac:dyDescent="0.25">
      <c r="A16144">
        <v>59471</v>
      </c>
      <c r="B16144" s="2">
        <v>33.426780000000001</v>
      </c>
      <c r="C16144" s="3">
        <v>266</v>
      </c>
      <c r="E16144" t="s">
        <v>11400</v>
      </c>
      <c r="F16144" s="4" t="s">
        <v>11278</v>
      </c>
      <c r="G16144" s="5">
        <v>164</v>
      </c>
      <c r="H16144" s="6">
        <v>0.2012195</v>
      </c>
      <c r="I16144" s="7">
        <v>54.375</v>
      </c>
    </row>
    <row r="16145" spans="1:12" x14ac:dyDescent="0.25">
      <c r="A16145">
        <v>87543</v>
      </c>
      <c r="B16145" s="2">
        <v>33.426659999999998</v>
      </c>
      <c r="C16145" s="3">
        <v>507</v>
      </c>
      <c r="D16145" s="4">
        <v>45340</v>
      </c>
      <c r="E16145" t="s">
        <v>14284</v>
      </c>
      <c r="F16145" s="4" t="s">
        <v>15124</v>
      </c>
      <c r="G16145" s="5">
        <v>331</v>
      </c>
      <c r="H16145" s="6">
        <v>0.25</v>
      </c>
      <c r="I16145" s="7">
        <v>45.945</v>
      </c>
    </row>
    <row r="16146" spans="1:12" x14ac:dyDescent="0.25">
      <c r="A16146">
        <v>62363</v>
      </c>
      <c r="B16146" s="2">
        <v>33.425550000000001</v>
      </c>
      <c r="C16146" s="3">
        <v>6133</v>
      </c>
      <c r="E16146" t="s">
        <v>79</v>
      </c>
      <c r="F16146" s="4" t="s">
        <v>11490</v>
      </c>
      <c r="G16146" s="5">
        <v>4311</v>
      </c>
      <c r="H16146" s="6">
        <v>0.20686460000000001</v>
      </c>
      <c r="I16146" s="7">
        <v>53.398000000000003</v>
      </c>
    </row>
    <row r="16147" spans="1:12" x14ac:dyDescent="0.25">
      <c r="A16147">
        <v>22850</v>
      </c>
      <c r="B16147" s="2">
        <v>33.42436</v>
      </c>
      <c r="C16147" s="3">
        <v>1113</v>
      </c>
      <c r="D16147" s="4">
        <v>25500</v>
      </c>
      <c r="E16147" t="s">
        <v>4746</v>
      </c>
      <c r="F16147" s="4" t="s">
        <v>4335</v>
      </c>
      <c r="G16147" s="5">
        <v>685</v>
      </c>
      <c r="H16147" s="6">
        <v>0.17226279999999999</v>
      </c>
      <c r="I16147" s="7">
        <v>59.375</v>
      </c>
    </row>
    <row r="16148" spans="1:12" x14ac:dyDescent="0.25">
      <c r="A16148">
        <v>45312</v>
      </c>
      <c r="B16148" s="2">
        <v>33.423949999999998</v>
      </c>
      <c r="C16148" s="3">
        <v>1546</v>
      </c>
      <c r="D16148" s="4">
        <v>19380</v>
      </c>
      <c r="E16148" t="s">
        <v>8669</v>
      </c>
      <c r="F16148" s="4" t="s">
        <v>8295</v>
      </c>
      <c r="G16148" s="5">
        <v>996</v>
      </c>
      <c r="H16148" s="6">
        <v>0.17051150000000001</v>
      </c>
      <c r="I16148" s="7">
        <v>59.677</v>
      </c>
    </row>
    <row r="16149" spans="1:12" x14ac:dyDescent="0.25">
      <c r="A16149">
        <v>61775</v>
      </c>
      <c r="B16149" s="2">
        <v>33.423650000000002</v>
      </c>
      <c r="C16149" s="3">
        <v>360</v>
      </c>
      <c r="D16149" s="4">
        <v>38700</v>
      </c>
      <c r="E16149" t="s">
        <v>11809</v>
      </c>
      <c r="F16149" s="4" t="s">
        <v>11490</v>
      </c>
      <c r="G16149" s="5">
        <v>246</v>
      </c>
      <c r="H16149" s="6">
        <v>8.9068800000000004E-2</v>
      </c>
      <c r="I16149" s="7">
        <v>73.75</v>
      </c>
    </row>
    <row r="16150" spans="1:12" x14ac:dyDescent="0.25">
      <c r="A16150">
        <v>46151</v>
      </c>
      <c r="B16150" s="2">
        <v>33.418579999999999</v>
      </c>
      <c r="C16150" s="3">
        <v>30770</v>
      </c>
      <c r="D16150" s="4">
        <v>26900</v>
      </c>
      <c r="E16150" t="s">
        <v>1764</v>
      </c>
      <c r="F16150" s="4" t="s">
        <v>8800</v>
      </c>
      <c r="G16150" s="5">
        <v>20965</v>
      </c>
      <c r="H16150" s="6">
        <v>0.16803399999999999</v>
      </c>
      <c r="I16150" s="7">
        <v>60.100999999999999</v>
      </c>
      <c r="J16150" s="2">
        <v>53.571399999999997</v>
      </c>
      <c r="K16150">
        <v>14</v>
      </c>
      <c r="L16150" s="2">
        <v>98.1</v>
      </c>
    </row>
    <row r="16151" spans="1:12" x14ac:dyDescent="0.25">
      <c r="A16151">
        <v>56081</v>
      </c>
      <c r="B16151" s="2">
        <v>33.412610000000001</v>
      </c>
      <c r="C16151" s="3">
        <v>5928</v>
      </c>
      <c r="E16151" t="s">
        <v>2021</v>
      </c>
      <c r="F16151" s="4" t="s">
        <v>10428</v>
      </c>
      <c r="G16151" s="5">
        <v>3971</v>
      </c>
      <c r="H16151" s="6">
        <v>0.1681772</v>
      </c>
      <c r="I16151" s="7">
        <v>60.075000000000003</v>
      </c>
      <c r="J16151" s="2">
        <v>52</v>
      </c>
      <c r="K16151">
        <v>1</v>
      </c>
    </row>
    <row r="16152" spans="1:12" x14ac:dyDescent="0.25">
      <c r="A16152">
        <v>52220</v>
      </c>
      <c r="B16152" s="2">
        <v>33.4116</v>
      </c>
      <c r="C16152" s="3">
        <v>312</v>
      </c>
      <c r="E16152" t="s">
        <v>9946</v>
      </c>
      <c r="F16152" s="4" t="s">
        <v>9593</v>
      </c>
      <c r="G16152" s="5">
        <v>232</v>
      </c>
      <c r="H16152" s="6">
        <v>0.18025749999999999</v>
      </c>
      <c r="I16152" s="7">
        <v>57.985999999999997</v>
      </c>
    </row>
    <row r="16153" spans="1:12" x14ac:dyDescent="0.25">
      <c r="A16153">
        <v>14103</v>
      </c>
      <c r="B16153" s="2">
        <v>33.409820000000003</v>
      </c>
      <c r="C16153" s="3">
        <v>10727</v>
      </c>
      <c r="D16153" s="4">
        <v>40380</v>
      </c>
      <c r="E16153" t="s">
        <v>2804</v>
      </c>
      <c r="F16153" s="4" t="s">
        <v>1280</v>
      </c>
      <c r="G16153" s="5">
        <v>7215</v>
      </c>
      <c r="H16153" s="6">
        <v>0.19182260000000001</v>
      </c>
      <c r="I16153" s="7">
        <v>55.984000000000002</v>
      </c>
      <c r="J16153" s="2">
        <v>36</v>
      </c>
      <c r="K16153">
        <v>3</v>
      </c>
    </row>
    <row r="16154" spans="1:12" x14ac:dyDescent="0.25">
      <c r="A16154">
        <v>65058</v>
      </c>
      <c r="B16154" s="2">
        <v>33.407910000000001</v>
      </c>
      <c r="C16154" s="3">
        <v>1115</v>
      </c>
      <c r="E16154" t="s">
        <v>12360</v>
      </c>
      <c r="F16154" s="4" t="s">
        <v>12102</v>
      </c>
      <c r="G16154" s="5">
        <v>773</v>
      </c>
      <c r="H16154" s="6">
        <v>0.12661500000000001</v>
      </c>
      <c r="I16154" s="7">
        <v>67.25</v>
      </c>
    </row>
    <row r="16155" spans="1:12" x14ac:dyDescent="0.25">
      <c r="A16155">
        <v>15479</v>
      </c>
      <c r="B16155" s="2">
        <v>33.40737</v>
      </c>
      <c r="C16155" s="3">
        <v>2036</v>
      </c>
      <c r="D16155" s="4">
        <v>38300</v>
      </c>
      <c r="E16155" t="s">
        <v>3172</v>
      </c>
      <c r="F16155" s="4" t="s">
        <v>3003</v>
      </c>
      <c r="G16155" s="5">
        <v>1481</v>
      </c>
      <c r="H16155" s="6">
        <v>0.19500670000000001</v>
      </c>
      <c r="I16155" s="7">
        <v>55.430999999999997</v>
      </c>
    </row>
    <row r="16156" spans="1:12" x14ac:dyDescent="0.25">
      <c r="A16156">
        <v>78362</v>
      </c>
      <c r="B16156" s="2">
        <v>33.40569</v>
      </c>
      <c r="C16156" s="3">
        <v>9458</v>
      </c>
      <c r="D16156" s="4">
        <v>18580</v>
      </c>
      <c r="E16156" t="s">
        <v>11499</v>
      </c>
      <c r="F16156" s="4" t="s">
        <v>13752</v>
      </c>
      <c r="G16156" s="5">
        <v>5552</v>
      </c>
      <c r="H16156" s="6">
        <v>0.13434180000000001</v>
      </c>
      <c r="I16156" s="7">
        <v>65.912999999999997</v>
      </c>
      <c r="J16156" s="2">
        <v>62</v>
      </c>
      <c r="K16156">
        <v>2</v>
      </c>
    </row>
    <row r="16157" spans="1:12" x14ac:dyDescent="0.25">
      <c r="A16157">
        <v>31302</v>
      </c>
      <c r="B16157" s="2">
        <v>33.402940000000001</v>
      </c>
      <c r="C16157" s="3">
        <v>8972</v>
      </c>
      <c r="D16157" s="4">
        <v>42340</v>
      </c>
      <c r="E16157" t="s">
        <v>1414</v>
      </c>
      <c r="F16157" s="4" t="s">
        <v>6363</v>
      </c>
      <c r="G16157" s="5">
        <v>5921</v>
      </c>
      <c r="H16157" s="6">
        <v>0.1531836</v>
      </c>
      <c r="I16157" s="7">
        <v>62.654000000000003</v>
      </c>
    </row>
    <row r="16158" spans="1:12" x14ac:dyDescent="0.25">
      <c r="A16158">
        <v>28072</v>
      </c>
      <c r="B16158" s="2">
        <v>33.401330000000002</v>
      </c>
      <c r="C16158" s="3">
        <v>1241</v>
      </c>
      <c r="D16158" s="4">
        <v>16740</v>
      </c>
      <c r="E16158" t="s">
        <v>5865</v>
      </c>
      <c r="F16158" s="4" t="s">
        <v>5642</v>
      </c>
      <c r="G16158" s="5">
        <v>799</v>
      </c>
      <c r="H16158" s="6">
        <v>0.19023780000000001</v>
      </c>
      <c r="I16158" s="7">
        <v>56.25</v>
      </c>
    </row>
    <row r="16159" spans="1:12" x14ac:dyDescent="0.25">
      <c r="A16159">
        <v>29040</v>
      </c>
      <c r="B16159" s="2">
        <v>33.399729999999998</v>
      </c>
      <c r="C16159" s="3">
        <v>10157</v>
      </c>
      <c r="D16159" s="4">
        <v>44940</v>
      </c>
      <c r="E16159" t="s">
        <v>6142</v>
      </c>
      <c r="F16159" s="4" t="s">
        <v>6130</v>
      </c>
      <c r="G16159" s="5">
        <v>5907</v>
      </c>
      <c r="H16159" s="6">
        <v>0.20006769999999999</v>
      </c>
      <c r="I16159" s="7">
        <v>54.548999999999999</v>
      </c>
      <c r="J16159" s="2">
        <v>44</v>
      </c>
      <c r="K16159">
        <v>1</v>
      </c>
    </row>
    <row r="16160" spans="1:12" x14ac:dyDescent="0.25">
      <c r="A16160">
        <v>57751</v>
      </c>
      <c r="B16160" s="2">
        <v>33.398200000000003</v>
      </c>
      <c r="C16160" s="3">
        <v>697</v>
      </c>
      <c r="D16160" s="4">
        <v>39660</v>
      </c>
      <c r="E16160" t="s">
        <v>8896</v>
      </c>
      <c r="F16160" s="4" t="s">
        <v>10877</v>
      </c>
      <c r="G16160" s="5">
        <v>493</v>
      </c>
      <c r="H16160" s="6">
        <v>0.2368421</v>
      </c>
      <c r="I16160" s="7">
        <v>48.182000000000002</v>
      </c>
    </row>
    <row r="16161" spans="1:12" x14ac:dyDescent="0.25">
      <c r="A16161">
        <v>62250</v>
      </c>
      <c r="B16161" s="2">
        <v>33.39799</v>
      </c>
      <c r="C16161" s="3">
        <v>550</v>
      </c>
      <c r="D16161" s="4">
        <v>41180</v>
      </c>
      <c r="E16161" t="s">
        <v>5916</v>
      </c>
      <c r="F16161" s="4" t="s">
        <v>11490</v>
      </c>
      <c r="G16161" s="5">
        <v>347</v>
      </c>
      <c r="H16161" s="6">
        <v>0.11781610000000001</v>
      </c>
      <c r="I16161" s="7">
        <v>68.75</v>
      </c>
    </row>
    <row r="16162" spans="1:12" x14ac:dyDescent="0.25">
      <c r="A16162">
        <v>34759</v>
      </c>
      <c r="B16162" s="2">
        <v>33.393000000000001</v>
      </c>
      <c r="C16162" s="3">
        <v>31739</v>
      </c>
      <c r="D16162" s="4">
        <v>29460</v>
      </c>
      <c r="E16162" t="s">
        <v>7011</v>
      </c>
      <c r="F16162" s="4" t="s">
        <v>6689</v>
      </c>
      <c r="G16162" s="5">
        <v>20514</v>
      </c>
      <c r="H16162" s="6">
        <v>0.2393371</v>
      </c>
      <c r="I16162" s="7">
        <v>47.741999999999997</v>
      </c>
    </row>
    <row r="16163" spans="1:12" x14ac:dyDescent="0.25">
      <c r="A16163">
        <v>4468</v>
      </c>
      <c r="B16163" s="2">
        <v>33.386569999999999</v>
      </c>
      <c r="C16163" s="3">
        <v>9409</v>
      </c>
      <c r="D16163" s="4">
        <v>12620</v>
      </c>
      <c r="E16163" t="s">
        <v>843</v>
      </c>
      <c r="F16163" s="4" t="s">
        <v>701</v>
      </c>
      <c r="G16163" s="5">
        <v>6374</v>
      </c>
      <c r="H16163" s="6">
        <v>0.23533100000000001</v>
      </c>
      <c r="I16163" s="7">
        <v>48.433999999999997</v>
      </c>
      <c r="J16163" s="2">
        <v>42.375</v>
      </c>
      <c r="K16163">
        <v>8</v>
      </c>
    </row>
    <row r="16164" spans="1:12" x14ac:dyDescent="0.25">
      <c r="A16164">
        <v>80828</v>
      </c>
      <c r="B16164" s="2">
        <v>33.38438</v>
      </c>
      <c r="C16164" s="3">
        <v>3644</v>
      </c>
      <c r="E16164" t="s">
        <v>14554</v>
      </c>
      <c r="F16164" s="4" t="s">
        <v>14477</v>
      </c>
      <c r="G16164" s="5">
        <v>2757</v>
      </c>
      <c r="H16164" s="6">
        <v>0.15844810000000001</v>
      </c>
      <c r="I16164" s="7">
        <v>61.719000000000001</v>
      </c>
      <c r="J16164" s="2">
        <v>52</v>
      </c>
      <c r="K16164">
        <v>1</v>
      </c>
    </row>
    <row r="16165" spans="1:12" x14ac:dyDescent="0.25">
      <c r="A16165">
        <v>24934</v>
      </c>
      <c r="B16165" s="2">
        <v>33.383650000000003</v>
      </c>
      <c r="C16165" s="3">
        <v>340</v>
      </c>
      <c r="E16165" t="s">
        <v>5209</v>
      </c>
      <c r="F16165" s="4" t="s">
        <v>5144</v>
      </c>
      <c r="G16165" s="5">
        <v>286</v>
      </c>
      <c r="H16165" s="6">
        <v>0.22027969999999999</v>
      </c>
      <c r="I16165" s="7">
        <v>51.033000000000001</v>
      </c>
    </row>
    <row r="16166" spans="1:12" x14ac:dyDescent="0.25">
      <c r="A16166">
        <v>77957</v>
      </c>
      <c r="B16166" s="2">
        <v>33.382260000000002</v>
      </c>
      <c r="C16166" s="3">
        <v>8387</v>
      </c>
      <c r="E16166" t="s">
        <v>12631</v>
      </c>
      <c r="F16166" s="4" t="s">
        <v>13752</v>
      </c>
      <c r="G16166" s="5">
        <v>5538</v>
      </c>
      <c r="H16166" s="6">
        <v>0.18418200000000001</v>
      </c>
      <c r="I16166" s="7">
        <v>57.27</v>
      </c>
    </row>
    <row r="16167" spans="1:12" x14ac:dyDescent="0.25">
      <c r="A16167">
        <v>52625</v>
      </c>
      <c r="B16167" s="2">
        <v>33.380479999999999</v>
      </c>
      <c r="C16167" s="3">
        <v>2551</v>
      </c>
      <c r="D16167" s="4">
        <v>22800</v>
      </c>
      <c r="E16167" t="s">
        <v>10000</v>
      </c>
      <c r="F16167" s="4" t="s">
        <v>9593</v>
      </c>
      <c r="G16167" s="5">
        <v>1878</v>
      </c>
      <c r="H16167" s="6">
        <v>0.1394359</v>
      </c>
      <c r="I16167" s="7">
        <v>65</v>
      </c>
      <c r="J16167" s="2">
        <v>57.5</v>
      </c>
      <c r="K16167">
        <v>2</v>
      </c>
    </row>
    <row r="16168" spans="1:12" x14ac:dyDescent="0.25">
      <c r="A16168">
        <v>99205</v>
      </c>
      <c r="B16168" s="2">
        <v>33.373330000000003</v>
      </c>
      <c r="C16168" s="3">
        <v>41347</v>
      </c>
      <c r="D16168" s="4">
        <v>44060</v>
      </c>
      <c r="E16168" t="s">
        <v>12476</v>
      </c>
      <c r="F16168" s="4" t="s">
        <v>16344</v>
      </c>
      <c r="G16168" s="5">
        <v>28016</v>
      </c>
      <c r="H16168" s="6">
        <v>0.2105583</v>
      </c>
      <c r="I16168" s="7">
        <v>52.707000000000001</v>
      </c>
      <c r="J16168" s="2">
        <v>47.7273</v>
      </c>
      <c r="K16168">
        <v>22</v>
      </c>
      <c r="L16168" s="2">
        <v>87.3</v>
      </c>
    </row>
    <row r="16169" spans="1:12" x14ac:dyDescent="0.25">
      <c r="A16169">
        <v>45309</v>
      </c>
      <c r="B16169" s="2">
        <v>33.364449999999998</v>
      </c>
      <c r="C16169" s="3">
        <v>12598</v>
      </c>
      <c r="D16169" s="4">
        <v>19380</v>
      </c>
      <c r="E16169" t="s">
        <v>3323</v>
      </c>
      <c r="F16169" s="4" t="s">
        <v>8295</v>
      </c>
      <c r="G16169" s="5">
        <v>9072</v>
      </c>
      <c r="H16169" s="6">
        <v>0.141629</v>
      </c>
      <c r="I16169" s="7">
        <v>64.614000000000004</v>
      </c>
      <c r="J16169" s="2">
        <v>63</v>
      </c>
      <c r="K16169">
        <v>1</v>
      </c>
    </row>
    <row r="16170" spans="1:12" x14ac:dyDescent="0.25">
      <c r="A16170">
        <v>76701</v>
      </c>
      <c r="B16170" s="2">
        <v>33.362020000000001</v>
      </c>
      <c r="C16170" s="3">
        <v>1866</v>
      </c>
      <c r="D16170" s="4">
        <v>47380</v>
      </c>
      <c r="E16170" t="s">
        <v>5899</v>
      </c>
      <c r="F16170" s="4" t="s">
        <v>13752</v>
      </c>
      <c r="G16170" s="5">
        <v>1082</v>
      </c>
      <c r="H16170" s="6">
        <v>0.19223660000000001</v>
      </c>
      <c r="I16170" s="7">
        <v>55.865000000000002</v>
      </c>
      <c r="J16170" s="2">
        <v>28</v>
      </c>
      <c r="K16170">
        <v>3</v>
      </c>
    </row>
    <row r="16171" spans="1:12" x14ac:dyDescent="0.25">
      <c r="A16171">
        <v>32358</v>
      </c>
      <c r="B16171" s="2">
        <v>33.361469999999997</v>
      </c>
      <c r="C16171" s="3">
        <v>1838</v>
      </c>
      <c r="D16171" s="4">
        <v>45220</v>
      </c>
      <c r="E16171" t="s">
        <v>6759</v>
      </c>
      <c r="F16171" s="4" t="s">
        <v>6689</v>
      </c>
      <c r="G16171" s="5">
        <v>1220</v>
      </c>
      <c r="H16171" s="6">
        <v>0.19492219999999999</v>
      </c>
      <c r="I16171" s="7">
        <v>55.396000000000001</v>
      </c>
    </row>
    <row r="16172" spans="1:12" x14ac:dyDescent="0.25">
      <c r="A16172">
        <v>50065</v>
      </c>
      <c r="B16172" s="2">
        <v>33.361080000000001</v>
      </c>
      <c r="C16172" s="3">
        <v>568</v>
      </c>
      <c r="E16172" t="s">
        <v>9612</v>
      </c>
      <c r="F16172" s="4" t="s">
        <v>9593</v>
      </c>
      <c r="G16172" s="5">
        <v>393</v>
      </c>
      <c r="H16172" s="6">
        <v>0.1700508</v>
      </c>
      <c r="I16172" s="7">
        <v>59.688000000000002</v>
      </c>
    </row>
    <row r="16173" spans="1:12" x14ac:dyDescent="0.25">
      <c r="A16173">
        <v>69345</v>
      </c>
      <c r="B16173" s="2">
        <v>33.360900000000001</v>
      </c>
      <c r="C16173" s="3">
        <v>504</v>
      </c>
      <c r="D16173" s="4">
        <v>42420</v>
      </c>
      <c r="E16173" t="s">
        <v>3725</v>
      </c>
      <c r="F16173" s="4" t="s">
        <v>12738</v>
      </c>
      <c r="G16173" s="5">
        <v>358</v>
      </c>
      <c r="H16173" s="6">
        <v>0.1899441</v>
      </c>
      <c r="I16173" s="7">
        <v>56.25</v>
      </c>
    </row>
    <row r="16174" spans="1:12" x14ac:dyDescent="0.25">
      <c r="A16174">
        <v>59260</v>
      </c>
      <c r="B16174" s="2">
        <v>33.360799999999998</v>
      </c>
      <c r="C16174" s="3">
        <v>108</v>
      </c>
      <c r="E16174" t="s">
        <v>1691</v>
      </c>
      <c r="F16174" s="4" t="s">
        <v>11278</v>
      </c>
      <c r="G16174" s="5">
        <v>86</v>
      </c>
      <c r="H16174" s="6">
        <v>8.1395400000000007E-2</v>
      </c>
      <c r="I16174" s="7">
        <v>75</v>
      </c>
      <c r="J16174" s="2">
        <v>43</v>
      </c>
      <c r="K16174">
        <v>1</v>
      </c>
    </row>
    <row r="16175" spans="1:12" x14ac:dyDescent="0.25">
      <c r="A16175">
        <v>4574</v>
      </c>
      <c r="B16175" s="2">
        <v>33.360520000000001</v>
      </c>
      <c r="C16175" s="3">
        <v>1447</v>
      </c>
      <c r="E16175" t="s">
        <v>579</v>
      </c>
      <c r="F16175" s="4" t="s">
        <v>701</v>
      </c>
      <c r="G16175" s="5">
        <v>1092</v>
      </c>
      <c r="H16175" s="6">
        <v>0.21520149999999999</v>
      </c>
      <c r="I16175" s="7">
        <v>51.875</v>
      </c>
      <c r="J16175" s="2">
        <v>41.666699999999999</v>
      </c>
      <c r="K16175">
        <v>3</v>
      </c>
    </row>
    <row r="16176" spans="1:12" x14ac:dyDescent="0.25">
      <c r="A16176">
        <v>50570</v>
      </c>
      <c r="B16176" s="2">
        <v>33.360210000000002</v>
      </c>
      <c r="C16176" s="3">
        <v>225</v>
      </c>
      <c r="E16176" t="s">
        <v>9748</v>
      </c>
      <c r="F16176" s="4" t="s">
        <v>9593</v>
      </c>
      <c r="G16176" s="5">
        <v>182</v>
      </c>
      <c r="H16176" s="6">
        <v>7.1038299999999999E-2</v>
      </c>
      <c r="I16176" s="7">
        <v>76.786000000000001</v>
      </c>
    </row>
    <row r="16177" spans="1:11" x14ac:dyDescent="0.25">
      <c r="A16177">
        <v>49950</v>
      </c>
      <c r="B16177" s="2">
        <v>33.359929999999999</v>
      </c>
      <c r="C16177" s="3">
        <v>1376</v>
      </c>
      <c r="D16177" s="4">
        <v>26340</v>
      </c>
      <c r="E16177" t="s">
        <v>2598</v>
      </c>
      <c r="F16177" s="4" t="s">
        <v>9106</v>
      </c>
      <c r="G16177" s="5">
        <v>996</v>
      </c>
      <c r="H16177" s="6">
        <v>0.23069210000000001</v>
      </c>
      <c r="I16177" s="7">
        <v>49.195999999999998</v>
      </c>
    </row>
    <row r="16178" spans="1:11" x14ac:dyDescent="0.25">
      <c r="A16178">
        <v>71913</v>
      </c>
      <c r="B16178" s="2">
        <v>33.352159999999998</v>
      </c>
      <c r="C16178" s="3">
        <v>43047</v>
      </c>
      <c r="D16178" s="4">
        <v>26300</v>
      </c>
      <c r="E16178" t="s">
        <v>13223</v>
      </c>
      <c r="F16178" s="4" t="s">
        <v>13183</v>
      </c>
      <c r="G16178" s="5">
        <v>31450</v>
      </c>
      <c r="H16178" s="6">
        <v>0.21418119999999999</v>
      </c>
      <c r="I16178" s="7">
        <v>52.043999999999997</v>
      </c>
      <c r="J16178" s="2">
        <v>55.571399999999997</v>
      </c>
      <c r="K16178">
        <v>7</v>
      </c>
    </row>
    <row r="16179" spans="1:11" x14ac:dyDescent="0.25">
      <c r="A16179">
        <v>89822</v>
      </c>
      <c r="B16179" s="2">
        <v>33.344259999999998</v>
      </c>
      <c r="C16179" s="3">
        <v>2418</v>
      </c>
      <c r="D16179" s="4">
        <v>21220</v>
      </c>
      <c r="E16179" t="s">
        <v>15360</v>
      </c>
      <c r="F16179" s="4" t="s">
        <v>15318</v>
      </c>
      <c r="G16179" s="5">
        <v>1560</v>
      </c>
      <c r="H16179" s="6">
        <v>6.3420900000000002E-2</v>
      </c>
      <c r="I16179" s="7">
        <v>78.093999999999994</v>
      </c>
    </row>
    <row r="16180" spans="1:11" x14ac:dyDescent="0.25">
      <c r="A16180">
        <v>82083</v>
      </c>
      <c r="B16180" s="2">
        <v>33.343829999999997</v>
      </c>
      <c r="C16180" s="3">
        <v>340</v>
      </c>
      <c r="D16180" s="4">
        <v>29660</v>
      </c>
      <c r="E16180" t="s">
        <v>14663</v>
      </c>
      <c r="F16180" s="4" t="s">
        <v>14657</v>
      </c>
      <c r="G16180" s="5">
        <v>234</v>
      </c>
      <c r="H16180" s="6">
        <v>0.19574469999999999</v>
      </c>
      <c r="I16180" s="7">
        <v>55.226999999999997</v>
      </c>
    </row>
    <row r="16181" spans="1:11" x14ac:dyDescent="0.25">
      <c r="A16181">
        <v>25071</v>
      </c>
      <c r="B16181" s="2">
        <v>33.341639999999998</v>
      </c>
      <c r="C16181" s="3">
        <v>11727</v>
      </c>
      <c r="D16181" s="4">
        <v>16620</v>
      </c>
      <c r="E16181" t="s">
        <v>5253</v>
      </c>
      <c r="F16181" s="4" t="s">
        <v>5144</v>
      </c>
      <c r="G16181" s="5">
        <v>8918</v>
      </c>
      <c r="H16181" s="6">
        <v>0.1845705</v>
      </c>
      <c r="I16181" s="7">
        <v>57.151000000000003</v>
      </c>
      <c r="J16181" s="2">
        <v>57</v>
      </c>
      <c r="K16181">
        <v>1</v>
      </c>
    </row>
    <row r="16182" spans="1:11" x14ac:dyDescent="0.25">
      <c r="A16182">
        <v>29745</v>
      </c>
      <c r="B16182" s="2">
        <v>33.33455</v>
      </c>
      <c r="C16182" s="3">
        <v>30312</v>
      </c>
      <c r="D16182" s="4">
        <v>16740</v>
      </c>
      <c r="E16182" t="s">
        <v>709</v>
      </c>
      <c r="F16182" s="4" t="s">
        <v>6130</v>
      </c>
      <c r="G16182" s="5">
        <v>20697</v>
      </c>
      <c r="H16182" s="6">
        <v>0.18765100000000001</v>
      </c>
      <c r="I16182" s="7">
        <v>56.616</v>
      </c>
      <c r="J16182" s="2">
        <v>37.666699999999999</v>
      </c>
      <c r="K16182">
        <v>3</v>
      </c>
    </row>
    <row r="16183" spans="1:11" x14ac:dyDescent="0.25">
      <c r="A16183">
        <v>47356</v>
      </c>
      <c r="B16183" s="2">
        <v>33.328620000000001</v>
      </c>
      <c r="C16183" s="3">
        <v>5907</v>
      </c>
      <c r="D16183" s="4">
        <v>35220</v>
      </c>
      <c r="E16183" t="s">
        <v>490</v>
      </c>
      <c r="F16183" s="4" t="s">
        <v>8800</v>
      </c>
      <c r="G16183" s="5">
        <v>4098</v>
      </c>
      <c r="H16183" s="6">
        <v>0.1786237</v>
      </c>
      <c r="I16183" s="7">
        <v>58.17</v>
      </c>
    </row>
    <row r="16184" spans="1:11" x14ac:dyDescent="0.25">
      <c r="A16184">
        <v>11419</v>
      </c>
      <c r="B16184" s="2">
        <v>33.319920000000003</v>
      </c>
      <c r="C16184" s="3">
        <v>48369</v>
      </c>
      <c r="D16184" s="4">
        <v>35620</v>
      </c>
      <c r="E16184" t="s">
        <v>1924</v>
      </c>
      <c r="F16184" s="4" t="s">
        <v>1280</v>
      </c>
      <c r="G16184" s="5">
        <v>32240</v>
      </c>
      <c r="H16184" s="6">
        <v>0.17335610000000001</v>
      </c>
      <c r="I16184" s="7">
        <v>59.08</v>
      </c>
      <c r="J16184" s="2">
        <v>26</v>
      </c>
      <c r="K16184">
        <v>4</v>
      </c>
    </row>
    <row r="16185" spans="1:11" x14ac:dyDescent="0.25">
      <c r="A16185">
        <v>92365</v>
      </c>
      <c r="B16185" s="2">
        <v>33.311880000000002</v>
      </c>
      <c r="C16185" s="3">
        <v>1952</v>
      </c>
      <c r="D16185" s="4">
        <v>40140</v>
      </c>
      <c r="E16185" t="s">
        <v>15547</v>
      </c>
      <c r="F16185" s="4" t="s">
        <v>15368</v>
      </c>
      <c r="G16185" s="5">
        <v>1358</v>
      </c>
      <c r="H16185" s="6">
        <v>0.13024279999999999</v>
      </c>
      <c r="I16185" s="7">
        <v>66.53</v>
      </c>
    </row>
    <row r="16186" spans="1:11" x14ac:dyDescent="0.25">
      <c r="A16186">
        <v>64077</v>
      </c>
      <c r="B16186" s="2">
        <v>33.31129</v>
      </c>
      <c r="C16186" s="3">
        <v>1603</v>
      </c>
      <c r="D16186" s="4">
        <v>28140</v>
      </c>
      <c r="E16186" t="s">
        <v>12256</v>
      </c>
      <c r="F16186" s="4" t="s">
        <v>12102</v>
      </c>
      <c r="G16186" s="5">
        <v>1121</v>
      </c>
      <c r="H16186" s="6">
        <v>0.1578947</v>
      </c>
      <c r="I16186" s="7">
        <v>61.75</v>
      </c>
    </row>
    <row r="16187" spans="1:11" x14ac:dyDescent="0.25">
      <c r="A16187">
        <v>48415</v>
      </c>
      <c r="B16187" s="2">
        <v>33.309480000000001</v>
      </c>
      <c r="C16187" s="3">
        <v>9348</v>
      </c>
      <c r="D16187" s="4">
        <v>40980</v>
      </c>
      <c r="E16187" t="s">
        <v>9180</v>
      </c>
      <c r="F16187" s="4" t="s">
        <v>9106</v>
      </c>
      <c r="G16187" s="5">
        <v>6426</v>
      </c>
      <c r="H16187" s="6">
        <v>0.16230939999999999</v>
      </c>
      <c r="I16187" s="7">
        <v>60.978999999999999</v>
      </c>
      <c r="J16187" s="2">
        <v>61.5</v>
      </c>
      <c r="K16187">
        <v>2</v>
      </c>
    </row>
    <row r="16188" spans="1:11" x14ac:dyDescent="0.25">
      <c r="A16188">
        <v>16023</v>
      </c>
      <c r="B16188" s="2">
        <v>33.30715</v>
      </c>
      <c r="C16188" s="3">
        <v>4342</v>
      </c>
      <c r="D16188" s="4">
        <v>38300</v>
      </c>
      <c r="E16188" t="s">
        <v>1124</v>
      </c>
      <c r="F16188" s="4" t="s">
        <v>3003</v>
      </c>
      <c r="G16188" s="5">
        <v>3289</v>
      </c>
      <c r="H16188" s="6">
        <v>0.14893619999999999</v>
      </c>
      <c r="I16188" s="7">
        <v>63.289000000000001</v>
      </c>
    </row>
    <row r="16189" spans="1:11" x14ac:dyDescent="0.25">
      <c r="A16189">
        <v>29493</v>
      </c>
      <c r="B16189" s="2">
        <v>33.306339999999999</v>
      </c>
      <c r="C16189" s="3">
        <v>108</v>
      </c>
      <c r="E16189" t="s">
        <v>6250</v>
      </c>
      <c r="F16189" s="4" t="s">
        <v>6130</v>
      </c>
      <c r="G16189" s="5">
        <v>86</v>
      </c>
      <c r="H16189" s="6">
        <v>0.1860465</v>
      </c>
      <c r="I16189" s="7">
        <v>56.875</v>
      </c>
    </row>
    <row r="16190" spans="1:11" x14ac:dyDescent="0.25">
      <c r="A16190">
        <v>61545</v>
      </c>
      <c r="B16190" s="2">
        <v>33.306190000000001</v>
      </c>
      <c r="C16190" s="3">
        <v>855</v>
      </c>
      <c r="D16190" s="4">
        <v>37900</v>
      </c>
      <c r="E16190" t="s">
        <v>11771</v>
      </c>
      <c r="F16190" s="4" t="s">
        <v>11490</v>
      </c>
      <c r="G16190" s="5">
        <v>544</v>
      </c>
      <c r="H16190" s="6">
        <v>0.1286765</v>
      </c>
      <c r="I16190" s="7">
        <v>66.786000000000001</v>
      </c>
    </row>
    <row r="16191" spans="1:11" x14ac:dyDescent="0.25">
      <c r="A16191">
        <v>61471</v>
      </c>
      <c r="B16191" s="2">
        <v>33.306049999999999</v>
      </c>
      <c r="C16191" s="3">
        <v>97</v>
      </c>
      <c r="D16191" s="4">
        <v>15460</v>
      </c>
      <c r="E16191" t="s">
        <v>1777</v>
      </c>
      <c r="F16191" s="4" t="s">
        <v>11490</v>
      </c>
      <c r="G16191" s="5">
        <v>75</v>
      </c>
      <c r="H16191" s="6">
        <v>0.1842105</v>
      </c>
      <c r="I16191" s="7">
        <v>57.188000000000002</v>
      </c>
      <c r="J16191" s="2">
        <v>77</v>
      </c>
      <c r="K16191">
        <v>1</v>
      </c>
    </row>
    <row r="16192" spans="1:11" x14ac:dyDescent="0.25">
      <c r="A16192">
        <v>77836</v>
      </c>
      <c r="B16192" s="2">
        <v>33.304110000000001</v>
      </c>
      <c r="C16192" s="3">
        <v>11680</v>
      </c>
      <c r="D16192" s="4">
        <v>17780</v>
      </c>
      <c r="E16192" t="s">
        <v>1344</v>
      </c>
      <c r="F16192" s="4" t="s">
        <v>13752</v>
      </c>
      <c r="G16192" s="5">
        <v>7994</v>
      </c>
      <c r="H16192" s="6">
        <v>0.1417136</v>
      </c>
      <c r="I16192" s="7">
        <v>64.528999999999996</v>
      </c>
      <c r="J16192" s="2">
        <v>44.666699999999999</v>
      </c>
      <c r="K16192">
        <v>3</v>
      </c>
    </row>
    <row r="16193" spans="1:12" x14ac:dyDescent="0.25">
      <c r="A16193">
        <v>17317</v>
      </c>
      <c r="B16193" s="2">
        <v>33.302050000000001</v>
      </c>
      <c r="C16193" s="3">
        <v>1001</v>
      </c>
      <c r="D16193" s="4">
        <v>49620</v>
      </c>
      <c r="E16193" t="s">
        <v>3774</v>
      </c>
      <c r="F16193" s="4" t="s">
        <v>3003</v>
      </c>
      <c r="G16193" s="5">
        <v>596</v>
      </c>
      <c r="H16193" s="6">
        <v>0.16610739999999999</v>
      </c>
      <c r="I16193" s="7">
        <v>60.313000000000002</v>
      </c>
    </row>
    <row r="16194" spans="1:12" x14ac:dyDescent="0.25">
      <c r="A16194">
        <v>66835</v>
      </c>
      <c r="B16194" s="2">
        <v>33.301720000000003</v>
      </c>
      <c r="C16194" s="3">
        <v>1095</v>
      </c>
      <c r="D16194" s="4">
        <v>21380</v>
      </c>
      <c r="E16194" t="s">
        <v>6645</v>
      </c>
      <c r="F16194" s="4" t="s">
        <v>12494</v>
      </c>
      <c r="G16194" s="5">
        <v>777</v>
      </c>
      <c r="H16194" s="6">
        <v>0.16966580000000001</v>
      </c>
      <c r="I16194" s="7">
        <v>59.688000000000002</v>
      </c>
    </row>
    <row r="16195" spans="1:12" x14ac:dyDescent="0.25">
      <c r="A16195">
        <v>62931</v>
      </c>
      <c r="B16195" s="2">
        <v>33.301270000000002</v>
      </c>
      <c r="C16195" s="3">
        <v>1404</v>
      </c>
      <c r="E16195" t="s">
        <v>2426</v>
      </c>
      <c r="F16195" s="4" t="s">
        <v>11490</v>
      </c>
      <c r="G16195" s="5">
        <v>1095</v>
      </c>
      <c r="H16195" s="6">
        <v>0.14977170000000001</v>
      </c>
      <c r="I16195" s="7">
        <v>63.125</v>
      </c>
    </row>
    <row r="16196" spans="1:12" x14ac:dyDescent="0.25">
      <c r="A16196">
        <v>62876</v>
      </c>
      <c r="B16196" s="2">
        <v>33.300980000000003</v>
      </c>
      <c r="C16196" s="3">
        <v>175</v>
      </c>
      <c r="E16196" t="s">
        <v>12042</v>
      </c>
      <c r="F16196" s="4" t="s">
        <v>11490</v>
      </c>
      <c r="G16196" s="5">
        <v>128</v>
      </c>
      <c r="H16196" s="6">
        <v>0.1171875</v>
      </c>
      <c r="I16196" s="7">
        <v>68.75</v>
      </c>
    </row>
    <row r="16197" spans="1:12" x14ac:dyDescent="0.25">
      <c r="A16197">
        <v>79313</v>
      </c>
      <c r="B16197" s="2">
        <v>33.300710000000002</v>
      </c>
      <c r="C16197" s="3">
        <v>1615</v>
      </c>
      <c r="D16197" s="4">
        <v>30220</v>
      </c>
      <c r="E16197" t="s">
        <v>14389</v>
      </c>
      <c r="F16197" s="4" t="s">
        <v>13752</v>
      </c>
      <c r="G16197" s="5">
        <v>987</v>
      </c>
      <c r="H16197" s="6">
        <v>0.1842105</v>
      </c>
      <c r="I16197" s="7">
        <v>57.158999999999999</v>
      </c>
      <c r="J16197" s="2">
        <v>55</v>
      </c>
      <c r="K16197">
        <v>2</v>
      </c>
    </row>
    <row r="16198" spans="1:12" x14ac:dyDescent="0.25">
      <c r="A16198">
        <v>56550</v>
      </c>
      <c r="B16198" s="2">
        <v>33.300400000000003</v>
      </c>
      <c r="C16198" s="3">
        <v>393</v>
      </c>
      <c r="E16198" t="s">
        <v>10785</v>
      </c>
      <c r="F16198" s="4" t="s">
        <v>10428</v>
      </c>
      <c r="G16198" s="5">
        <v>289</v>
      </c>
      <c r="H16198" s="6">
        <v>0.16896549999999999</v>
      </c>
      <c r="I16198" s="7">
        <v>59.792000000000002</v>
      </c>
      <c r="J16198" s="2">
        <v>63</v>
      </c>
      <c r="K16198">
        <v>1</v>
      </c>
    </row>
    <row r="16199" spans="1:12" x14ac:dyDescent="0.25">
      <c r="A16199">
        <v>97459</v>
      </c>
      <c r="B16199" s="2">
        <v>33.297969999999999</v>
      </c>
      <c r="C16199" s="3">
        <v>14274</v>
      </c>
      <c r="D16199" s="4">
        <v>18300</v>
      </c>
      <c r="E16199" t="s">
        <v>3851</v>
      </c>
      <c r="F16199" s="4" t="s">
        <v>16170</v>
      </c>
      <c r="G16199" s="5">
        <v>9854</v>
      </c>
      <c r="H16199" s="6">
        <v>0.21430750000000001</v>
      </c>
      <c r="I16199" s="7">
        <v>51.954000000000001</v>
      </c>
      <c r="J16199" s="2">
        <v>47.454500000000003</v>
      </c>
      <c r="K16199">
        <v>11</v>
      </c>
      <c r="L16199" s="2">
        <v>86.3</v>
      </c>
    </row>
    <row r="16200" spans="1:12" x14ac:dyDescent="0.25">
      <c r="A16200">
        <v>51561</v>
      </c>
      <c r="B16200" s="2">
        <v>33.295400000000001</v>
      </c>
      <c r="C16200" s="3">
        <v>1212</v>
      </c>
      <c r="D16200" s="4">
        <v>36540</v>
      </c>
      <c r="E16200" t="s">
        <v>9884</v>
      </c>
      <c r="F16200" s="4" t="s">
        <v>9593</v>
      </c>
      <c r="G16200" s="5">
        <v>896</v>
      </c>
      <c r="H16200" s="6">
        <v>0.17857139999999999</v>
      </c>
      <c r="I16200" s="7">
        <v>58.125</v>
      </c>
      <c r="J16200" s="2">
        <v>15</v>
      </c>
      <c r="K16200">
        <v>1</v>
      </c>
    </row>
    <row r="16201" spans="1:12" x14ac:dyDescent="0.25">
      <c r="A16201">
        <v>3886</v>
      </c>
      <c r="B16201" s="2">
        <v>33.294759999999997</v>
      </c>
      <c r="C16201" s="3">
        <v>2161</v>
      </c>
      <c r="E16201" t="s">
        <v>696</v>
      </c>
      <c r="F16201" s="4" t="s">
        <v>520</v>
      </c>
      <c r="G16201" s="5">
        <v>1776</v>
      </c>
      <c r="H16201" s="6">
        <v>0.20821609999999999</v>
      </c>
      <c r="I16201" s="7">
        <v>53</v>
      </c>
      <c r="J16201" s="2">
        <v>57</v>
      </c>
      <c r="K16201">
        <v>1</v>
      </c>
    </row>
    <row r="16202" spans="1:12" x14ac:dyDescent="0.25">
      <c r="A16202">
        <v>53510</v>
      </c>
      <c r="B16202" s="2">
        <v>33.294110000000003</v>
      </c>
      <c r="C16202" s="3">
        <v>1508</v>
      </c>
      <c r="E16202" t="s">
        <v>375</v>
      </c>
      <c r="F16202" s="4" t="s">
        <v>10031</v>
      </c>
      <c r="G16202" s="5">
        <v>950</v>
      </c>
      <c r="H16202" s="6">
        <v>0.19663510000000001</v>
      </c>
      <c r="I16202" s="7">
        <v>55</v>
      </c>
      <c r="J16202" s="2">
        <v>67</v>
      </c>
      <c r="K16202">
        <v>1</v>
      </c>
    </row>
    <row r="16203" spans="1:12" x14ac:dyDescent="0.25">
      <c r="A16203">
        <v>79544</v>
      </c>
      <c r="B16203" s="2">
        <v>33.293790000000001</v>
      </c>
      <c r="C16203" s="3">
        <v>439</v>
      </c>
      <c r="E16203" t="s">
        <v>458</v>
      </c>
      <c r="F16203" s="4" t="s">
        <v>13752</v>
      </c>
      <c r="G16203" s="5">
        <v>347</v>
      </c>
      <c r="H16203" s="6">
        <v>0.21325649999999999</v>
      </c>
      <c r="I16203" s="7">
        <v>52.125</v>
      </c>
    </row>
    <row r="16204" spans="1:12" x14ac:dyDescent="0.25">
      <c r="A16204">
        <v>24084</v>
      </c>
      <c r="B16204" s="2">
        <v>33.291710000000002</v>
      </c>
      <c r="C16204" s="3">
        <v>11310</v>
      </c>
      <c r="D16204" s="4">
        <v>13980</v>
      </c>
      <c r="E16204" t="s">
        <v>592</v>
      </c>
      <c r="F16204" s="4" t="s">
        <v>4335</v>
      </c>
      <c r="G16204" s="5">
        <v>8338</v>
      </c>
      <c r="H16204" s="6">
        <v>0.17124349999999999</v>
      </c>
      <c r="I16204" s="7">
        <v>59.384</v>
      </c>
      <c r="J16204" s="2">
        <v>56.333300000000001</v>
      </c>
      <c r="K16204">
        <v>3</v>
      </c>
    </row>
    <row r="16205" spans="1:12" x14ac:dyDescent="0.25">
      <c r="A16205">
        <v>38059</v>
      </c>
      <c r="B16205" s="2">
        <v>33.288539999999998</v>
      </c>
      <c r="C16205" s="3">
        <v>7603</v>
      </c>
      <c r="D16205" s="4">
        <v>20540</v>
      </c>
      <c r="E16205" t="s">
        <v>7321</v>
      </c>
      <c r="F16205" s="4" t="s">
        <v>7348</v>
      </c>
      <c r="G16205" s="5">
        <v>4929</v>
      </c>
      <c r="H16205" s="6">
        <v>0.16714000000000001</v>
      </c>
      <c r="I16205" s="7">
        <v>60.093000000000004</v>
      </c>
      <c r="J16205" s="2">
        <v>85</v>
      </c>
      <c r="K16205">
        <v>1</v>
      </c>
    </row>
    <row r="16206" spans="1:12" x14ac:dyDescent="0.25">
      <c r="A16206">
        <v>59353</v>
      </c>
      <c r="B16206" s="2">
        <v>33.287190000000002</v>
      </c>
      <c r="C16206" s="3">
        <v>986</v>
      </c>
      <c r="E16206" t="s">
        <v>11366</v>
      </c>
      <c r="F16206" s="4" t="s">
        <v>11278</v>
      </c>
      <c r="G16206" s="5">
        <v>722</v>
      </c>
      <c r="H16206" s="6">
        <v>0.1842105</v>
      </c>
      <c r="I16206" s="7">
        <v>57.143000000000001</v>
      </c>
      <c r="J16206" s="2">
        <v>58</v>
      </c>
      <c r="K16206">
        <v>1</v>
      </c>
    </row>
    <row r="16207" spans="1:12" x14ac:dyDescent="0.25">
      <c r="A16207">
        <v>44275</v>
      </c>
      <c r="B16207" s="2">
        <v>33.286490000000001</v>
      </c>
      <c r="C16207" s="3">
        <v>3255</v>
      </c>
      <c r="D16207" s="4">
        <v>17460</v>
      </c>
      <c r="E16207" t="s">
        <v>193</v>
      </c>
      <c r="F16207" s="4" t="s">
        <v>8295</v>
      </c>
      <c r="G16207" s="5">
        <v>2213</v>
      </c>
      <c r="H16207" s="6">
        <v>0.13375509999999999</v>
      </c>
      <c r="I16207" s="7">
        <v>65.861999999999995</v>
      </c>
    </row>
    <row r="16208" spans="1:12" x14ac:dyDescent="0.25">
      <c r="A16208">
        <v>51249</v>
      </c>
      <c r="B16208" s="2">
        <v>33.285400000000003</v>
      </c>
      <c r="C16208" s="3">
        <v>3371</v>
      </c>
      <c r="E16208" t="s">
        <v>9837</v>
      </c>
      <c r="F16208" s="4" t="s">
        <v>9593</v>
      </c>
      <c r="G16208" s="5">
        <v>2345</v>
      </c>
      <c r="H16208" s="6">
        <v>0.15387890000000001</v>
      </c>
      <c r="I16208" s="7">
        <v>62.381999999999998</v>
      </c>
      <c r="J16208" s="2">
        <v>68</v>
      </c>
      <c r="K16208">
        <v>1</v>
      </c>
    </row>
    <row r="16209" spans="1:11" x14ac:dyDescent="0.25">
      <c r="A16209">
        <v>28152</v>
      </c>
      <c r="B16209" s="2">
        <v>33.280929999999998</v>
      </c>
      <c r="C16209" s="3">
        <v>24353</v>
      </c>
      <c r="D16209" s="4">
        <v>43140</v>
      </c>
      <c r="E16209" t="s">
        <v>5893</v>
      </c>
      <c r="F16209" s="4" t="s">
        <v>5642</v>
      </c>
      <c r="G16209" s="5">
        <v>16298</v>
      </c>
      <c r="H16209" s="6">
        <v>0.211424</v>
      </c>
      <c r="I16209" s="7">
        <v>52.426000000000002</v>
      </c>
      <c r="J16209" s="2">
        <v>44</v>
      </c>
      <c r="K16209">
        <v>1</v>
      </c>
    </row>
    <row r="16210" spans="1:11" x14ac:dyDescent="0.25">
      <c r="A16210">
        <v>42171</v>
      </c>
      <c r="B16210" s="2">
        <v>33.2759</v>
      </c>
      <c r="C16210" s="3">
        <v>6933</v>
      </c>
      <c r="D16210" s="4">
        <v>14540</v>
      </c>
      <c r="E16210" t="s">
        <v>8211</v>
      </c>
      <c r="F16210" s="4" t="s">
        <v>7883</v>
      </c>
      <c r="G16210" s="5">
        <v>4743</v>
      </c>
      <c r="H16210" s="6">
        <v>0.15303539999999999</v>
      </c>
      <c r="I16210" s="7">
        <v>62.512999999999998</v>
      </c>
    </row>
    <row r="16211" spans="1:11" x14ac:dyDescent="0.25">
      <c r="A16211">
        <v>33756</v>
      </c>
      <c r="B16211" s="2">
        <v>33.269419999999997</v>
      </c>
      <c r="C16211" s="3">
        <v>30624</v>
      </c>
      <c r="D16211" s="4">
        <v>45300</v>
      </c>
      <c r="E16211" t="s">
        <v>6920</v>
      </c>
      <c r="F16211" s="4" t="s">
        <v>6689</v>
      </c>
      <c r="G16211" s="5">
        <v>22334</v>
      </c>
      <c r="H16211" s="6">
        <v>0.2258339</v>
      </c>
      <c r="I16211" s="7">
        <v>49.932000000000002</v>
      </c>
      <c r="J16211" s="2">
        <v>42.555599999999998</v>
      </c>
      <c r="K16211">
        <v>9</v>
      </c>
    </row>
    <row r="16212" spans="1:11" x14ac:dyDescent="0.25">
      <c r="A16212">
        <v>84069</v>
      </c>
      <c r="B16212" s="2">
        <v>33.26397</v>
      </c>
      <c r="C16212" s="3">
        <v>573</v>
      </c>
      <c r="D16212" s="4">
        <v>41620</v>
      </c>
      <c r="E16212" t="s">
        <v>14879</v>
      </c>
      <c r="F16212" s="4" t="s">
        <v>14851</v>
      </c>
      <c r="G16212" s="5">
        <v>405</v>
      </c>
      <c r="H16212" s="6">
        <v>0.12592590000000001</v>
      </c>
      <c r="I16212" s="7">
        <v>67.188000000000002</v>
      </c>
    </row>
    <row r="16213" spans="1:11" x14ac:dyDescent="0.25">
      <c r="A16213">
        <v>66087</v>
      </c>
      <c r="B16213" s="2">
        <v>33.263550000000002</v>
      </c>
      <c r="C16213" s="3">
        <v>1962</v>
      </c>
      <c r="D16213" s="4">
        <v>41140</v>
      </c>
      <c r="E16213" t="s">
        <v>605</v>
      </c>
      <c r="F16213" s="4" t="s">
        <v>12494</v>
      </c>
      <c r="G16213" s="5">
        <v>1366</v>
      </c>
      <c r="H16213" s="6">
        <v>0.1405564</v>
      </c>
      <c r="I16213" s="7">
        <v>64.659000000000006</v>
      </c>
    </row>
    <row r="16214" spans="1:11" x14ac:dyDescent="0.25">
      <c r="A16214">
        <v>8030</v>
      </c>
      <c r="B16214" s="2">
        <v>33.261099999999999</v>
      </c>
      <c r="C16214" s="3">
        <v>13270</v>
      </c>
      <c r="D16214" s="4">
        <v>37980</v>
      </c>
      <c r="E16214" t="s">
        <v>1591</v>
      </c>
      <c r="F16214" s="4" t="s">
        <v>1341</v>
      </c>
      <c r="G16214" s="5">
        <v>8847</v>
      </c>
      <c r="H16214" s="6">
        <v>0.15474170000000001</v>
      </c>
      <c r="I16214" s="7">
        <v>62.207000000000001</v>
      </c>
      <c r="J16214" s="2">
        <v>34</v>
      </c>
      <c r="K16214">
        <v>3</v>
      </c>
    </row>
    <row r="16215" spans="1:11" x14ac:dyDescent="0.25">
      <c r="A16215">
        <v>18370</v>
      </c>
      <c r="B16215" s="2">
        <v>33.25882</v>
      </c>
      <c r="C16215" s="3">
        <v>947</v>
      </c>
      <c r="D16215" s="4">
        <v>20700</v>
      </c>
      <c r="E16215" t="s">
        <v>4044</v>
      </c>
      <c r="F16215" s="4" t="s">
        <v>3003</v>
      </c>
      <c r="G16215" s="5">
        <v>681</v>
      </c>
      <c r="H16215" s="6">
        <v>0.16568920000000001</v>
      </c>
      <c r="I16215" s="7">
        <v>60.313000000000002</v>
      </c>
      <c r="J16215" s="2">
        <v>49</v>
      </c>
      <c r="K16215">
        <v>2</v>
      </c>
    </row>
    <row r="16216" spans="1:11" x14ac:dyDescent="0.25">
      <c r="A16216">
        <v>83127</v>
      </c>
      <c r="B16216" s="2">
        <v>33.258180000000003</v>
      </c>
      <c r="C16216" s="3">
        <v>2785</v>
      </c>
      <c r="E16216" t="s">
        <v>14723</v>
      </c>
      <c r="F16216" s="4" t="s">
        <v>14657</v>
      </c>
      <c r="G16216" s="5">
        <v>1988</v>
      </c>
      <c r="H16216" s="6">
        <v>0.28822940000000002</v>
      </c>
      <c r="I16216" s="7">
        <v>39.134999999999998</v>
      </c>
      <c r="J16216" s="2">
        <v>45</v>
      </c>
      <c r="K16216">
        <v>1</v>
      </c>
    </row>
    <row r="16217" spans="1:11" x14ac:dyDescent="0.25">
      <c r="A16217">
        <v>35652</v>
      </c>
      <c r="B16217" s="2">
        <v>33.256259999999997</v>
      </c>
      <c r="C16217" s="3">
        <v>7968</v>
      </c>
      <c r="D16217" s="4">
        <v>22520</v>
      </c>
      <c r="E16217" t="s">
        <v>3113</v>
      </c>
      <c r="F16217" s="4" t="s">
        <v>7027</v>
      </c>
      <c r="G16217" s="5">
        <v>6039</v>
      </c>
      <c r="H16217" s="6">
        <v>0.16407279999999999</v>
      </c>
      <c r="I16217" s="7">
        <v>60.585000000000001</v>
      </c>
      <c r="J16217" s="2">
        <v>63</v>
      </c>
      <c r="K16217">
        <v>1</v>
      </c>
    </row>
    <row r="16218" spans="1:11" x14ac:dyDescent="0.25">
      <c r="A16218">
        <v>51601</v>
      </c>
      <c r="B16218" s="2">
        <v>33.253790000000002</v>
      </c>
      <c r="C16218" s="3">
        <v>5833</v>
      </c>
      <c r="E16218" t="s">
        <v>3937</v>
      </c>
      <c r="F16218" s="4" t="s">
        <v>9593</v>
      </c>
      <c r="G16218" s="5">
        <v>4288</v>
      </c>
      <c r="H16218" s="6">
        <v>0.1737407</v>
      </c>
      <c r="I16218" s="7">
        <v>58.914000000000001</v>
      </c>
      <c r="J16218" s="2">
        <v>52.4</v>
      </c>
      <c r="K16218">
        <v>5</v>
      </c>
    </row>
    <row r="16219" spans="1:11" x14ac:dyDescent="0.25">
      <c r="A16219">
        <v>56475</v>
      </c>
      <c r="B16219" s="2">
        <v>33.252499999999998</v>
      </c>
      <c r="C16219" s="3">
        <v>1638</v>
      </c>
      <c r="E16219" t="s">
        <v>9656</v>
      </c>
      <c r="F16219" s="4" t="s">
        <v>10428</v>
      </c>
      <c r="G16219" s="5">
        <v>1090</v>
      </c>
      <c r="H16219" s="6">
        <v>0.1577982</v>
      </c>
      <c r="I16219" s="7">
        <v>61.667000000000002</v>
      </c>
    </row>
    <row r="16220" spans="1:11" x14ac:dyDescent="0.25">
      <c r="A16220">
        <v>43836</v>
      </c>
      <c r="B16220" s="2">
        <v>33.252209999999998</v>
      </c>
      <c r="C16220" s="3">
        <v>137</v>
      </c>
      <c r="D16220" s="4">
        <v>18740</v>
      </c>
      <c r="E16220" t="s">
        <v>55</v>
      </c>
      <c r="F16220" s="4" t="s">
        <v>8295</v>
      </c>
      <c r="G16220" s="5">
        <v>108</v>
      </c>
      <c r="H16220" s="6">
        <v>7.3394500000000001E-2</v>
      </c>
      <c r="I16220" s="7">
        <v>76.25</v>
      </c>
    </row>
    <row r="16221" spans="1:11" x14ac:dyDescent="0.25">
      <c r="A16221">
        <v>83322</v>
      </c>
      <c r="B16221" s="2">
        <v>33.252180000000003</v>
      </c>
      <c r="C16221" s="3">
        <v>41</v>
      </c>
      <c r="D16221" s="4">
        <v>25200</v>
      </c>
      <c r="E16221" t="s">
        <v>14749</v>
      </c>
      <c r="F16221" s="4" t="s">
        <v>14725</v>
      </c>
      <c r="G16221" s="5">
        <v>32</v>
      </c>
      <c r="H16221" s="6">
        <v>0.36363640000000003</v>
      </c>
      <c r="I16221" s="7">
        <v>26.094000000000001</v>
      </c>
      <c r="J16221" s="2">
        <v>38</v>
      </c>
      <c r="K16221">
        <v>1</v>
      </c>
    </row>
    <row r="16222" spans="1:11" x14ac:dyDescent="0.25">
      <c r="A16222">
        <v>79565</v>
      </c>
      <c r="B16222" s="2">
        <v>33.252130000000001</v>
      </c>
      <c r="C16222" s="3">
        <v>259</v>
      </c>
      <c r="E16222" t="s">
        <v>760</v>
      </c>
      <c r="F16222" s="4" t="s">
        <v>13752</v>
      </c>
      <c r="G16222" s="5">
        <v>172</v>
      </c>
      <c r="H16222" s="6">
        <v>0.1569767</v>
      </c>
      <c r="I16222" s="7">
        <v>61.805999999999997</v>
      </c>
    </row>
    <row r="16223" spans="1:11" x14ac:dyDescent="0.25">
      <c r="A16223">
        <v>72685</v>
      </c>
      <c r="B16223" s="2">
        <v>33.251869999999997</v>
      </c>
      <c r="C16223" s="3">
        <v>1536</v>
      </c>
      <c r="D16223" s="4">
        <v>25460</v>
      </c>
      <c r="E16223" t="s">
        <v>13422</v>
      </c>
      <c r="F16223" s="4" t="s">
        <v>13183</v>
      </c>
      <c r="G16223" s="5">
        <v>935</v>
      </c>
      <c r="H16223" s="6">
        <v>0.19444439999999999</v>
      </c>
      <c r="I16223" s="7">
        <v>55.331000000000003</v>
      </c>
      <c r="J16223" s="2">
        <v>65</v>
      </c>
      <c r="K16223">
        <v>1</v>
      </c>
    </row>
    <row r="16224" spans="1:11" x14ac:dyDescent="0.25">
      <c r="A16224">
        <v>24555</v>
      </c>
      <c r="B16224" s="2">
        <v>33.251240000000003</v>
      </c>
      <c r="C16224" s="3">
        <v>2394</v>
      </c>
      <c r="E16224" t="s">
        <v>5102</v>
      </c>
      <c r="F16224" s="4" t="s">
        <v>4335</v>
      </c>
      <c r="G16224" s="5">
        <v>1661</v>
      </c>
      <c r="H16224" s="6">
        <v>0.1552346</v>
      </c>
      <c r="I16224" s="7">
        <v>62.101999999999997</v>
      </c>
    </row>
    <row r="16225" spans="1:11" x14ac:dyDescent="0.25">
      <c r="A16225">
        <v>48022</v>
      </c>
      <c r="B16225" s="2">
        <v>33.250419999999998</v>
      </c>
      <c r="C16225" s="3">
        <v>2619</v>
      </c>
      <c r="D16225" s="4">
        <v>19820</v>
      </c>
      <c r="E16225" t="s">
        <v>9114</v>
      </c>
      <c r="F16225" s="4" t="s">
        <v>9106</v>
      </c>
      <c r="G16225" s="5">
        <v>1779</v>
      </c>
      <c r="H16225" s="6">
        <v>9.7191E-2</v>
      </c>
      <c r="I16225" s="7">
        <v>72.132000000000005</v>
      </c>
    </row>
    <row r="16226" spans="1:11" x14ac:dyDescent="0.25">
      <c r="A16226">
        <v>59631</v>
      </c>
      <c r="B16226" s="2">
        <v>33.249949999999998</v>
      </c>
      <c r="C16226" s="3">
        <v>232</v>
      </c>
      <c r="D16226" s="4">
        <v>25740</v>
      </c>
      <c r="E16226" t="s">
        <v>11422</v>
      </c>
      <c r="F16226" s="4" t="s">
        <v>11278</v>
      </c>
      <c r="G16226" s="5">
        <v>157</v>
      </c>
      <c r="H16226" s="6">
        <v>0.24840760000000001</v>
      </c>
      <c r="I16226" s="7">
        <v>46</v>
      </c>
    </row>
    <row r="16227" spans="1:11" x14ac:dyDescent="0.25">
      <c r="A16227">
        <v>52630</v>
      </c>
      <c r="B16227" s="2">
        <v>33.24982</v>
      </c>
      <c r="C16227" s="3">
        <v>537</v>
      </c>
      <c r="E16227" t="s">
        <v>4556</v>
      </c>
      <c r="F16227" s="4" t="s">
        <v>9593</v>
      </c>
      <c r="G16227" s="5">
        <v>384</v>
      </c>
      <c r="H16227" s="6">
        <v>0.12987009999999999</v>
      </c>
      <c r="I16227" s="7">
        <v>66.477000000000004</v>
      </c>
    </row>
    <row r="16228" spans="1:11" x14ac:dyDescent="0.25">
      <c r="A16228">
        <v>30663</v>
      </c>
      <c r="B16228" s="2">
        <v>33.24924</v>
      </c>
      <c r="C16228" s="3">
        <v>3012</v>
      </c>
      <c r="D16228" s="4">
        <v>12060</v>
      </c>
      <c r="E16228" t="s">
        <v>6513</v>
      </c>
      <c r="F16228" s="4" t="s">
        <v>6363</v>
      </c>
      <c r="G16228" s="5">
        <v>2040</v>
      </c>
      <c r="H16228" s="6">
        <v>0.17491429999999999</v>
      </c>
      <c r="I16228" s="7">
        <v>58.689</v>
      </c>
    </row>
    <row r="16229" spans="1:11" x14ac:dyDescent="0.25">
      <c r="A16229">
        <v>35115</v>
      </c>
      <c r="B16229" s="2">
        <v>33.246600000000001</v>
      </c>
      <c r="C16229" s="3">
        <v>14581</v>
      </c>
      <c r="D16229" s="4">
        <v>13820</v>
      </c>
      <c r="E16229" t="s">
        <v>7062</v>
      </c>
      <c r="F16229" s="4" t="s">
        <v>7027</v>
      </c>
      <c r="G16229" s="5">
        <v>8987</v>
      </c>
      <c r="H16229" s="6">
        <v>0.21464340000000001</v>
      </c>
      <c r="I16229" s="7">
        <v>51.817</v>
      </c>
      <c r="J16229" s="2">
        <v>49</v>
      </c>
      <c r="K16229">
        <v>2</v>
      </c>
    </row>
    <row r="16230" spans="1:11" x14ac:dyDescent="0.25">
      <c r="A16230">
        <v>15207</v>
      </c>
      <c r="B16230" s="2">
        <v>33.242379999999997</v>
      </c>
      <c r="C16230" s="3">
        <v>11961</v>
      </c>
      <c r="D16230" s="4">
        <v>38300</v>
      </c>
      <c r="E16230" t="s">
        <v>3081</v>
      </c>
      <c r="F16230" s="4" t="s">
        <v>3003</v>
      </c>
      <c r="G16230" s="5">
        <v>8666</v>
      </c>
      <c r="H16230" s="6">
        <v>0.2109393</v>
      </c>
      <c r="I16230" s="7">
        <v>52.453000000000003</v>
      </c>
      <c r="J16230" s="2">
        <v>44.875</v>
      </c>
      <c r="K16230">
        <v>8</v>
      </c>
    </row>
    <row r="16231" spans="1:11" x14ac:dyDescent="0.25">
      <c r="A16231">
        <v>37060</v>
      </c>
      <c r="B16231" s="2">
        <v>33.239930000000001</v>
      </c>
      <c r="C16231" s="3">
        <v>2216</v>
      </c>
      <c r="D16231" s="4">
        <v>34980</v>
      </c>
      <c r="E16231" t="s">
        <v>7371</v>
      </c>
      <c r="F16231" s="4" t="s">
        <v>7348</v>
      </c>
      <c r="G16231" s="5">
        <v>1567</v>
      </c>
      <c r="H16231" s="6">
        <v>0.17155609999999999</v>
      </c>
      <c r="I16231" s="7">
        <v>59.258000000000003</v>
      </c>
      <c r="J16231" s="2">
        <v>69</v>
      </c>
      <c r="K16231">
        <v>1</v>
      </c>
    </row>
    <row r="16232" spans="1:11" x14ac:dyDescent="0.25">
      <c r="A16232">
        <v>36618</v>
      </c>
      <c r="B16232" s="2">
        <v>33.236939999999997</v>
      </c>
      <c r="C16232" s="3">
        <v>17120</v>
      </c>
      <c r="D16232" s="4">
        <v>33660</v>
      </c>
      <c r="E16232" t="s">
        <v>7304</v>
      </c>
      <c r="F16232" s="4" t="s">
        <v>7027</v>
      </c>
      <c r="G16232" s="5">
        <v>10892</v>
      </c>
      <c r="H16232" s="6">
        <v>0.2072891</v>
      </c>
      <c r="I16232" s="7">
        <v>53.081000000000003</v>
      </c>
      <c r="J16232" s="2">
        <v>35.5</v>
      </c>
      <c r="K16232">
        <v>2</v>
      </c>
    </row>
    <row r="16233" spans="1:11" x14ac:dyDescent="0.25">
      <c r="A16233">
        <v>67575</v>
      </c>
      <c r="B16233" s="2">
        <v>33.234270000000002</v>
      </c>
      <c r="C16233" s="3">
        <v>418</v>
      </c>
      <c r="E16233" t="s">
        <v>12684</v>
      </c>
      <c r="F16233" s="4" t="s">
        <v>12494</v>
      </c>
      <c r="G16233" s="5">
        <v>273</v>
      </c>
      <c r="H16233" s="6">
        <v>0.2116788</v>
      </c>
      <c r="I16233" s="7">
        <v>52.320999999999998</v>
      </c>
    </row>
    <row r="16234" spans="1:11" x14ac:dyDescent="0.25">
      <c r="A16234">
        <v>67639</v>
      </c>
      <c r="B16234" s="2">
        <v>33.234180000000002</v>
      </c>
      <c r="C16234" s="3">
        <v>175</v>
      </c>
      <c r="E16234" t="s">
        <v>12693</v>
      </c>
      <c r="F16234" s="4" t="s">
        <v>12494</v>
      </c>
      <c r="G16234" s="5">
        <v>131</v>
      </c>
      <c r="H16234" s="6">
        <v>0.22727269999999999</v>
      </c>
      <c r="I16234" s="7">
        <v>49.625</v>
      </c>
    </row>
    <row r="16235" spans="1:11" x14ac:dyDescent="0.25">
      <c r="A16235">
        <v>52208</v>
      </c>
      <c r="B16235" s="2">
        <v>33.233640000000001</v>
      </c>
      <c r="C16235" s="3">
        <v>3084</v>
      </c>
      <c r="D16235" s="4">
        <v>16300</v>
      </c>
      <c r="E16235" t="s">
        <v>9941</v>
      </c>
      <c r="F16235" s="4" t="s">
        <v>9593</v>
      </c>
      <c r="G16235" s="5">
        <v>2115</v>
      </c>
      <c r="H16235" s="6">
        <v>0.17446809999999999</v>
      </c>
      <c r="I16235" s="7">
        <v>58.75</v>
      </c>
    </row>
    <row r="16236" spans="1:11" x14ac:dyDescent="0.25">
      <c r="A16236">
        <v>63640</v>
      </c>
      <c r="B16236" s="2">
        <v>33.228450000000002</v>
      </c>
      <c r="C16236" s="3">
        <v>27218</v>
      </c>
      <c r="D16236" s="4">
        <v>22100</v>
      </c>
      <c r="E16236" t="s">
        <v>662</v>
      </c>
      <c r="F16236" s="4" t="s">
        <v>12102</v>
      </c>
      <c r="G16236" s="5">
        <v>19565</v>
      </c>
      <c r="H16236" s="6">
        <v>0.1853215</v>
      </c>
      <c r="I16236" s="7">
        <v>56.871000000000002</v>
      </c>
      <c r="J16236" s="2">
        <v>70</v>
      </c>
      <c r="K16236">
        <v>2</v>
      </c>
    </row>
    <row r="16237" spans="1:11" x14ac:dyDescent="0.25">
      <c r="A16237">
        <v>69127</v>
      </c>
      <c r="B16237" s="2">
        <v>33.223579999999998</v>
      </c>
      <c r="C16237" s="3">
        <v>1087</v>
      </c>
      <c r="E16237" t="s">
        <v>10367</v>
      </c>
      <c r="F16237" s="4" t="s">
        <v>12738</v>
      </c>
      <c r="G16237" s="5">
        <v>787</v>
      </c>
      <c r="H16237" s="6">
        <v>0.1880559</v>
      </c>
      <c r="I16237" s="7">
        <v>56.389000000000003</v>
      </c>
      <c r="J16237" s="2">
        <v>77</v>
      </c>
      <c r="K16237">
        <v>1</v>
      </c>
    </row>
    <row r="16238" spans="1:11" x14ac:dyDescent="0.25">
      <c r="A16238">
        <v>84735</v>
      </c>
      <c r="B16238" s="2">
        <v>33.22334</v>
      </c>
      <c r="C16238" s="3">
        <v>266</v>
      </c>
      <c r="E16238" t="s">
        <v>14936</v>
      </c>
      <c r="F16238" s="4" t="s">
        <v>14851</v>
      </c>
      <c r="G16238" s="5">
        <v>193</v>
      </c>
      <c r="H16238" s="6">
        <v>0.2331606</v>
      </c>
      <c r="I16238" s="7">
        <v>48.594000000000001</v>
      </c>
    </row>
    <row r="16239" spans="1:11" x14ac:dyDescent="0.25">
      <c r="A16239">
        <v>79373</v>
      </c>
      <c r="B16239" s="2">
        <v>33.222769999999997</v>
      </c>
      <c r="C16239" s="3">
        <v>3256</v>
      </c>
      <c r="D16239" s="4">
        <v>31180</v>
      </c>
      <c r="E16239" t="s">
        <v>14414</v>
      </c>
      <c r="F16239" s="4" t="s">
        <v>13752</v>
      </c>
      <c r="G16239" s="5">
        <v>2198</v>
      </c>
      <c r="H16239" s="6">
        <v>0.20554800000000001</v>
      </c>
      <c r="I16239" s="7">
        <v>53.365000000000002</v>
      </c>
      <c r="J16239" s="2">
        <v>55.5</v>
      </c>
      <c r="K16239">
        <v>2</v>
      </c>
    </row>
    <row r="16240" spans="1:11" x14ac:dyDescent="0.25">
      <c r="A16240">
        <v>63739</v>
      </c>
      <c r="B16240" s="2">
        <v>33.222180000000002</v>
      </c>
      <c r="C16240" s="3">
        <v>335</v>
      </c>
      <c r="D16240" s="4">
        <v>16020</v>
      </c>
      <c r="E16240" t="s">
        <v>12190</v>
      </c>
      <c r="F16240" s="4" t="s">
        <v>12102</v>
      </c>
      <c r="G16240" s="5">
        <v>277</v>
      </c>
      <c r="H16240" s="6">
        <v>0.1906475</v>
      </c>
      <c r="I16240" s="7">
        <v>55.938000000000002</v>
      </c>
    </row>
    <row r="16241" spans="1:11" x14ac:dyDescent="0.25">
      <c r="A16241">
        <v>55069</v>
      </c>
      <c r="B16241" s="2">
        <v>33.221170000000001</v>
      </c>
      <c r="C16241" s="3">
        <v>5565</v>
      </c>
      <c r="D16241" s="4">
        <v>33460</v>
      </c>
      <c r="E16241" t="s">
        <v>10453</v>
      </c>
      <c r="F16241" s="4" t="s">
        <v>10428</v>
      </c>
      <c r="G16241" s="5">
        <v>3911</v>
      </c>
      <c r="H16241" s="6">
        <v>0.1135259</v>
      </c>
      <c r="I16241" s="7">
        <v>69.260999999999996</v>
      </c>
      <c r="J16241" s="2">
        <v>43</v>
      </c>
      <c r="K16241">
        <v>4</v>
      </c>
    </row>
    <row r="16242" spans="1:11" x14ac:dyDescent="0.25">
      <c r="A16242">
        <v>34288</v>
      </c>
      <c r="B16242" s="2">
        <v>33.218580000000003</v>
      </c>
      <c r="C16242" s="3">
        <v>9838</v>
      </c>
      <c r="D16242" s="4">
        <v>35840</v>
      </c>
      <c r="E16242" t="s">
        <v>6981</v>
      </c>
      <c r="F16242" s="4" t="s">
        <v>6689</v>
      </c>
      <c r="G16242" s="5">
        <v>6927</v>
      </c>
      <c r="H16242" s="6">
        <v>0.20831530000000001</v>
      </c>
      <c r="I16242" s="7">
        <v>52.88</v>
      </c>
      <c r="J16242" s="2">
        <v>53</v>
      </c>
      <c r="K16242">
        <v>1</v>
      </c>
    </row>
    <row r="16243" spans="1:11" x14ac:dyDescent="0.25">
      <c r="A16243">
        <v>65079</v>
      </c>
      <c r="B16243" s="2">
        <v>33.216070000000002</v>
      </c>
      <c r="C16243" s="3">
        <v>4293</v>
      </c>
      <c r="E16243" t="s">
        <v>12368</v>
      </c>
      <c r="F16243" s="4" t="s">
        <v>12102</v>
      </c>
      <c r="G16243" s="5">
        <v>3545</v>
      </c>
      <c r="H16243" s="6">
        <v>0.19351199999999999</v>
      </c>
      <c r="I16243" s="7">
        <v>55.433</v>
      </c>
      <c r="J16243" s="2">
        <v>75</v>
      </c>
      <c r="K16243">
        <v>1</v>
      </c>
    </row>
    <row r="16244" spans="1:11" x14ac:dyDescent="0.25">
      <c r="A16244">
        <v>70422</v>
      </c>
      <c r="B16244" s="2">
        <v>33.213009999999997</v>
      </c>
      <c r="C16244" s="3">
        <v>14756</v>
      </c>
      <c r="D16244" s="4">
        <v>25220</v>
      </c>
      <c r="E16244" t="s">
        <v>12981</v>
      </c>
      <c r="F16244" s="4" t="s">
        <v>12927</v>
      </c>
      <c r="G16244" s="5">
        <v>9258</v>
      </c>
      <c r="H16244" s="6">
        <v>0.20347770000000001</v>
      </c>
      <c r="I16244" s="7">
        <v>53.707999999999998</v>
      </c>
      <c r="J16244" s="2">
        <v>63</v>
      </c>
      <c r="K16244">
        <v>1</v>
      </c>
    </row>
    <row r="16245" spans="1:11" x14ac:dyDescent="0.25">
      <c r="A16245">
        <v>52354</v>
      </c>
      <c r="B16245" s="2">
        <v>33.210729999999998</v>
      </c>
      <c r="C16245" s="3">
        <v>337</v>
      </c>
      <c r="D16245" s="4">
        <v>16300</v>
      </c>
      <c r="E16245" t="s">
        <v>9975</v>
      </c>
      <c r="F16245" s="4" t="s">
        <v>9593</v>
      </c>
      <c r="G16245" s="5">
        <v>257</v>
      </c>
      <c r="H16245" s="6">
        <v>9.6899200000000005E-2</v>
      </c>
      <c r="I16245" s="7">
        <v>72.125</v>
      </c>
    </row>
    <row r="16246" spans="1:11" x14ac:dyDescent="0.25">
      <c r="A16246">
        <v>52146</v>
      </c>
      <c r="B16246" s="2">
        <v>33.210459999999998</v>
      </c>
      <c r="C16246" s="3">
        <v>1006</v>
      </c>
      <c r="E16246" t="s">
        <v>5333</v>
      </c>
      <c r="F16246" s="4" t="s">
        <v>9593</v>
      </c>
      <c r="G16246" s="5">
        <v>853</v>
      </c>
      <c r="H16246" s="6">
        <v>0.20140520000000001</v>
      </c>
      <c r="I16246" s="7">
        <v>54.063000000000002</v>
      </c>
      <c r="J16246" s="2">
        <v>50</v>
      </c>
      <c r="K16246">
        <v>1</v>
      </c>
    </row>
    <row r="16247" spans="1:11" x14ac:dyDescent="0.25">
      <c r="A16247">
        <v>59489</v>
      </c>
      <c r="B16247" s="2">
        <v>33.210209999999996</v>
      </c>
      <c r="C16247" s="3">
        <v>305</v>
      </c>
      <c r="E16247" t="s">
        <v>11409</v>
      </c>
      <c r="F16247" s="4" t="s">
        <v>11278</v>
      </c>
      <c r="G16247" s="5">
        <v>224</v>
      </c>
      <c r="H16247" s="6">
        <v>0.23214290000000001</v>
      </c>
      <c r="I16247" s="7">
        <v>48.75</v>
      </c>
      <c r="J16247" s="2">
        <v>46</v>
      </c>
      <c r="K16247">
        <v>1</v>
      </c>
    </row>
    <row r="16248" spans="1:11" x14ac:dyDescent="0.25">
      <c r="A16248">
        <v>57034</v>
      </c>
      <c r="B16248" s="2">
        <v>33.210030000000003</v>
      </c>
      <c r="C16248" s="3">
        <v>800</v>
      </c>
      <c r="D16248" s="4">
        <v>43620</v>
      </c>
      <c r="E16248" t="s">
        <v>222</v>
      </c>
      <c r="F16248" s="4" t="s">
        <v>10877</v>
      </c>
      <c r="G16248" s="5">
        <v>527</v>
      </c>
      <c r="H16248" s="6">
        <v>8.1439399999999995E-2</v>
      </c>
      <c r="I16248" s="7">
        <v>74.792000000000002</v>
      </c>
      <c r="J16248" s="2">
        <v>36</v>
      </c>
      <c r="K16248">
        <v>1</v>
      </c>
    </row>
    <row r="16249" spans="1:11" x14ac:dyDescent="0.25">
      <c r="A16249">
        <v>67443</v>
      </c>
      <c r="B16249" s="2">
        <v>33.209629999999997</v>
      </c>
      <c r="C16249" s="3">
        <v>1769</v>
      </c>
      <c r="D16249" s="4">
        <v>32700</v>
      </c>
      <c r="E16249" t="s">
        <v>9805</v>
      </c>
      <c r="F16249" s="4" t="s">
        <v>12494</v>
      </c>
      <c r="G16249" s="5">
        <v>1144</v>
      </c>
      <c r="H16249" s="6">
        <v>0.14073430000000001</v>
      </c>
      <c r="I16249" s="7">
        <v>64.545000000000002</v>
      </c>
    </row>
    <row r="16250" spans="1:11" x14ac:dyDescent="0.25">
      <c r="A16250">
        <v>27863</v>
      </c>
      <c r="B16250" s="2">
        <v>33.207419999999999</v>
      </c>
      <c r="C16250" s="3">
        <v>12088</v>
      </c>
      <c r="D16250" s="4">
        <v>24140</v>
      </c>
      <c r="E16250" t="s">
        <v>5782</v>
      </c>
      <c r="F16250" s="4" t="s">
        <v>5642</v>
      </c>
      <c r="G16250" s="5">
        <v>8098</v>
      </c>
      <c r="H16250" s="6">
        <v>0.16928019999999999</v>
      </c>
      <c r="I16250" s="7">
        <v>59.610999999999997</v>
      </c>
    </row>
    <row r="16251" spans="1:11" x14ac:dyDescent="0.25">
      <c r="A16251">
        <v>65529</v>
      </c>
      <c r="B16251" s="2">
        <v>33.20543</v>
      </c>
      <c r="C16251" s="3">
        <v>270</v>
      </c>
      <c r="D16251" s="4">
        <v>40620</v>
      </c>
      <c r="E16251" t="s">
        <v>3359</v>
      </c>
      <c r="F16251" s="4" t="s">
        <v>12102</v>
      </c>
      <c r="G16251" s="5">
        <v>180</v>
      </c>
      <c r="H16251" s="6">
        <v>0.121547</v>
      </c>
      <c r="I16251" s="7">
        <v>67.856999999999999</v>
      </c>
    </row>
    <row r="16252" spans="1:11" x14ac:dyDescent="0.25">
      <c r="A16252">
        <v>58734</v>
      </c>
      <c r="B16252" s="2">
        <v>33.205329999999996</v>
      </c>
      <c r="C16252" s="3">
        <v>326</v>
      </c>
      <c r="D16252" s="4">
        <v>33500</v>
      </c>
      <c r="E16252" t="s">
        <v>11241</v>
      </c>
      <c r="F16252" s="4" t="s">
        <v>11069</v>
      </c>
      <c r="G16252" s="5">
        <v>240</v>
      </c>
      <c r="H16252" s="6">
        <v>8.7136900000000003E-2</v>
      </c>
      <c r="I16252" s="7">
        <v>73.8</v>
      </c>
    </row>
    <row r="16253" spans="1:11" x14ac:dyDescent="0.25">
      <c r="A16253">
        <v>61368</v>
      </c>
      <c r="B16253" s="2">
        <v>33.205030000000001</v>
      </c>
      <c r="C16253" s="3">
        <v>1396</v>
      </c>
      <c r="D16253" s="4">
        <v>36860</v>
      </c>
      <c r="E16253" t="s">
        <v>11727</v>
      </c>
      <c r="F16253" s="4" t="s">
        <v>11490</v>
      </c>
      <c r="G16253" s="5">
        <v>1037</v>
      </c>
      <c r="H16253" s="6">
        <v>0.1676301</v>
      </c>
      <c r="I16253" s="7">
        <v>59.886000000000003</v>
      </c>
      <c r="J16253" s="2">
        <v>62</v>
      </c>
      <c r="K16253">
        <v>3</v>
      </c>
    </row>
    <row r="16254" spans="1:11" x14ac:dyDescent="0.25">
      <c r="A16254">
        <v>52161</v>
      </c>
      <c r="B16254" s="2">
        <v>33.204529999999998</v>
      </c>
      <c r="C16254" s="3">
        <v>1473</v>
      </c>
      <c r="E16254" t="s">
        <v>8902</v>
      </c>
      <c r="F16254" s="4" t="s">
        <v>9593</v>
      </c>
      <c r="G16254" s="5">
        <v>1016</v>
      </c>
      <c r="H16254" s="6">
        <v>0.1358268</v>
      </c>
      <c r="I16254" s="7">
        <v>65.375</v>
      </c>
    </row>
    <row r="16255" spans="1:11" x14ac:dyDescent="0.25">
      <c r="A16255">
        <v>27314</v>
      </c>
      <c r="B16255" s="2">
        <v>33.203980000000001</v>
      </c>
      <c r="C16255" s="3">
        <v>1585</v>
      </c>
      <c r="E16255" t="s">
        <v>5692</v>
      </c>
      <c r="F16255" s="4" t="s">
        <v>5642</v>
      </c>
      <c r="G16255" s="5">
        <v>1297</v>
      </c>
      <c r="H16255" s="6">
        <v>9.2521199999999998E-2</v>
      </c>
      <c r="I16255" s="7">
        <v>72.856999999999999</v>
      </c>
    </row>
    <row r="16256" spans="1:11" x14ac:dyDescent="0.25">
      <c r="A16256">
        <v>45882</v>
      </c>
      <c r="B16256" s="2">
        <v>33.203209999999999</v>
      </c>
      <c r="C16256" s="3">
        <v>2842</v>
      </c>
      <c r="D16256" s="4">
        <v>16380</v>
      </c>
      <c r="E16256" t="s">
        <v>7069</v>
      </c>
      <c r="F16256" s="4" t="s">
        <v>8295</v>
      </c>
      <c r="G16256" s="5">
        <v>1927</v>
      </c>
      <c r="H16256" s="6">
        <v>0.156639</v>
      </c>
      <c r="I16256" s="7">
        <v>61.776000000000003</v>
      </c>
      <c r="J16256" s="2">
        <v>56</v>
      </c>
      <c r="K16256">
        <v>2</v>
      </c>
    </row>
    <row r="16257" spans="1:11" x14ac:dyDescent="0.25">
      <c r="A16257">
        <v>12412</v>
      </c>
      <c r="B16257" s="2">
        <v>33.202640000000002</v>
      </c>
      <c r="C16257" s="3">
        <v>574</v>
      </c>
      <c r="D16257" s="4">
        <v>28740</v>
      </c>
      <c r="E16257" t="s">
        <v>2190</v>
      </c>
      <c r="F16257" s="4" t="s">
        <v>1280</v>
      </c>
      <c r="G16257" s="5">
        <v>423</v>
      </c>
      <c r="H16257" s="6">
        <v>0.1891253</v>
      </c>
      <c r="I16257" s="7">
        <v>56.161000000000001</v>
      </c>
    </row>
    <row r="16258" spans="1:11" x14ac:dyDescent="0.25">
      <c r="A16258">
        <v>36548</v>
      </c>
      <c r="B16258" s="2">
        <v>33.202350000000003</v>
      </c>
      <c r="C16258" s="3">
        <v>1090</v>
      </c>
      <c r="E16258" t="s">
        <v>7288</v>
      </c>
      <c r="F16258" s="4" t="s">
        <v>7027</v>
      </c>
      <c r="G16258" s="5">
        <v>810</v>
      </c>
      <c r="H16258" s="6">
        <v>0.18618989999999999</v>
      </c>
      <c r="I16258" s="7">
        <v>56.667000000000002</v>
      </c>
    </row>
    <row r="16259" spans="1:11" x14ac:dyDescent="0.25">
      <c r="A16259">
        <v>5855</v>
      </c>
      <c r="B16259" s="2">
        <v>33.200989999999997</v>
      </c>
      <c r="C16259" s="3">
        <v>7105</v>
      </c>
      <c r="E16259" t="s">
        <v>489</v>
      </c>
      <c r="F16259" s="4" t="s">
        <v>1030</v>
      </c>
      <c r="G16259" s="5">
        <v>4862</v>
      </c>
      <c r="H16259" s="6">
        <v>0.20090479999999999</v>
      </c>
      <c r="I16259" s="7">
        <v>54.12</v>
      </c>
      <c r="J16259" s="2">
        <v>47</v>
      </c>
      <c r="K16259">
        <v>3</v>
      </c>
    </row>
    <row r="16260" spans="1:11" x14ac:dyDescent="0.25">
      <c r="A16260">
        <v>4449</v>
      </c>
      <c r="B16260" s="2">
        <v>33.199579999999997</v>
      </c>
      <c r="C16260" s="3">
        <v>1434</v>
      </c>
      <c r="D16260" s="4">
        <v>12620</v>
      </c>
      <c r="E16260" t="s">
        <v>222</v>
      </c>
      <c r="F16260" s="4" t="s">
        <v>701</v>
      </c>
      <c r="G16260" s="5">
        <v>1044</v>
      </c>
      <c r="H16260" s="6">
        <v>0.16091949999999999</v>
      </c>
      <c r="I16260" s="7">
        <v>61.027000000000001</v>
      </c>
    </row>
    <row r="16261" spans="1:11" x14ac:dyDescent="0.25">
      <c r="A16261">
        <v>30656</v>
      </c>
      <c r="B16261" s="2">
        <v>33.196840000000002</v>
      </c>
      <c r="C16261" s="3">
        <v>15399</v>
      </c>
      <c r="D16261" s="4">
        <v>12060</v>
      </c>
      <c r="E16261" t="s">
        <v>639</v>
      </c>
      <c r="F16261" s="4" t="s">
        <v>6363</v>
      </c>
      <c r="G16261" s="5">
        <v>10423</v>
      </c>
      <c r="H16261" s="6">
        <v>0.17047200000000001</v>
      </c>
      <c r="I16261" s="7">
        <v>59.375</v>
      </c>
      <c r="J16261" s="2">
        <v>39</v>
      </c>
      <c r="K16261">
        <v>2</v>
      </c>
    </row>
    <row r="16262" spans="1:11" x14ac:dyDescent="0.25">
      <c r="A16262">
        <v>39336</v>
      </c>
      <c r="B16262" s="2">
        <v>33.19417</v>
      </c>
      <c r="C16262" s="3">
        <v>1090</v>
      </c>
      <c r="E16262" t="s">
        <v>244</v>
      </c>
      <c r="F16262" s="4" t="s">
        <v>7633</v>
      </c>
      <c r="G16262" s="5">
        <v>740</v>
      </c>
      <c r="H16262" s="6">
        <v>0.18108109999999999</v>
      </c>
      <c r="I16262" s="7">
        <v>57.537999999999997</v>
      </c>
    </row>
    <row r="16263" spans="1:11" x14ac:dyDescent="0.25">
      <c r="A16263">
        <v>56209</v>
      </c>
      <c r="B16263" s="2">
        <v>33.19361</v>
      </c>
      <c r="C16263" s="3">
        <v>2240</v>
      </c>
      <c r="D16263" s="4">
        <v>48820</v>
      </c>
      <c r="E16263" t="s">
        <v>8523</v>
      </c>
      <c r="F16263" s="4" t="s">
        <v>10428</v>
      </c>
      <c r="G16263" s="5">
        <v>1600</v>
      </c>
      <c r="H16263" s="6">
        <v>0.14937500000000001</v>
      </c>
      <c r="I16263" s="7">
        <v>63.015000000000001</v>
      </c>
      <c r="J16263" s="2">
        <v>57</v>
      </c>
      <c r="K16263">
        <v>1</v>
      </c>
    </row>
    <row r="16264" spans="1:11" x14ac:dyDescent="0.25">
      <c r="A16264">
        <v>17350</v>
      </c>
      <c r="B16264" s="2">
        <v>33.191139999999997</v>
      </c>
      <c r="C16264" s="3">
        <v>12859</v>
      </c>
      <c r="D16264" s="4">
        <v>23900</v>
      </c>
      <c r="E16264" t="s">
        <v>3787</v>
      </c>
      <c r="F16264" s="4" t="s">
        <v>3003</v>
      </c>
      <c r="G16264" s="5">
        <v>8727</v>
      </c>
      <c r="H16264" s="6">
        <v>0.14380660000000001</v>
      </c>
      <c r="I16264" s="7">
        <v>63.976999999999997</v>
      </c>
      <c r="J16264" s="2">
        <v>49</v>
      </c>
      <c r="K16264">
        <v>3</v>
      </c>
    </row>
    <row r="16265" spans="1:11" x14ac:dyDescent="0.25">
      <c r="A16265">
        <v>48063</v>
      </c>
      <c r="B16265" s="2">
        <v>33.188389999999998</v>
      </c>
      <c r="C16265" s="3">
        <v>4019</v>
      </c>
      <c r="D16265" s="4">
        <v>19820</v>
      </c>
      <c r="E16265" t="s">
        <v>1585</v>
      </c>
      <c r="F16265" s="4" t="s">
        <v>9106</v>
      </c>
      <c r="G16265" s="5">
        <v>2726</v>
      </c>
      <c r="H16265" s="6">
        <v>0.1375642</v>
      </c>
      <c r="I16265" s="7">
        <v>65.054000000000002</v>
      </c>
      <c r="J16265" s="2">
        <v>43.25</v>
      </c>
      <c r="K16265">
        <v>4</v>
      </c>
    </row>
    <row r="16266" spans="1:11" x14ac:dyDescent="0.25">
      <c r="A16266">
        <v>96101</v>
      </c>
      <c r="B16266" s="2">
        <v>33.186860000000003</v>
      </c>
      <c r="C16266" s="3">
        <v>5260</v>
      </c>
      <c r="E16266" t="s">
        <v>16071</v>
      </c>
      <c r="F16266" s="4" t="s">
        <v>15368</v>
      </c>
      <c r="G16266" s="5">
        <v>3690</v>
      </c>
      <c r="H16266" s="6">
        <v>0.18157180000000001</v>
      </c>
      <c r="I16266" s="7">
        <v>57.447000000000003</v>
      </c>
      <c r="J16266" s="2">
        <v>61</v>
      </c>
      <c r="K16266">
        <v>3</v>
      </c>
    </row>
    <row r="16267" spans="1:11" x14ac:dyDescent="0.25">
      <c r="A16267">
        <v>32901</v>
      </c>
      <c r="B16267" s="2">
        <v>33.181739999999998</v>
      </c>
      <c r="C16267" s="3">
        <v>24929</v>
      </c>
      <c r="D16267" s="4">
        <v>37340</v>
      </c>
      <c r="E16267" t="s">
        <v>6845</v>
      </c>
      <c r="F16267" s="4" t="s">
        <v>6689</v>
      </c>
      <c r="G16267" s="5">
        <v>17701</v>
      </c>
      <c r="H16267" s="6">
        <v>0.24381430000000001</v>
      </c>
      <c r="I16267" s="7">
        <v>46.691000000000003</v>
      </c>
      <c r="J16267" s="2">
        <v>38.428600000000003</v>
      </c>
      <c r="K16267">
        <v>7</v>
      </c>
    </row>
    <row r="16268" spans="1:11" x14ac:dyDescent="0.25">
      <c r="A16268">
        <v>50136</v>
      </c>
      <c r="B16268" s="2">
        <v>33.177439999999997</v>
      </c>
      <c r="C16268" s="3">
        <v>340</v>
      </c>
      <c r="E16268" t="s">
        <v>4760</v>
      </c>
      <c r="F16268" s="4" t="s">
        <v>9593</v>
      </c>
      <c r="G16268" s="5">
        <v>245</v>
      </c>
      <c r="H16268" s="6">
        <v>0.13061220000000001</v>
      </c>
      <c r="I16268" s="7">
        <v>66.25</v>
      </c>
    </row>
    <row r="16269" spans="1:11" x14ac:dyDescent="0.25">
      <c r="A16269">
        <v>51232</v>
      </c>
      <c r="B16269" s="2">
        <v>33.177250000000001</v>
      </c>
      <c r="C16269" s="3">
        <v>760</v>
      </c>
      <c r="E16269" t="s">
        <v>4448</v>
      </c>
      <c r="F16269" s="4" t="s">
        <v>9593</v>
      </c>
      <c r="G16269" s="5">
        <v>537</v>
      </c>
      <c r="H16269" s="6">
        <v>0.1378026</v>
      </c>
      <c r="I16269" s="7">
        <v>65</v>
      </c>
    </row>
    <row r="16270" spans="1:11" x14ac:dyDescent="0.25">
      <c r="A16270">
        <v>5046</v>
      </c>
      <c r="B16270" s="2">
        <v>33.176929999999999</v>
      </c>
      <c r="C16270" s="3">
        <v>1118</v>
      </c>
      <c r="E16270" t="s">
        <v>148</v>
      </c>
      <c r="F16270" s="4" t="s">
        <v>1030</v>
      </c>
      <c r="G16270" s="5">
        <v>794</v>
      </c>
      <c r="H16270" s="6">
        <v>0.18513850000000001</v>
      </c>
      <c r="I16270" s="7">
        <v>56.817999999999998</v>
      </c>
    </row>
    <row r="16271" spans="1:11" x14ac:dyDescent="0.25">
      <c r="A16271">
        <v>15137</v>
      </c>
      <c r="B16271" s="2">
        <v>33.174959999999999</v>
      </c>
      <c r="C16271" s="3">
        <v>10137</v>
      </c>
      <c r="D16271" s="4">
        <v>38300</v>
      </c>
      <c r="E16271" t="s">
        <v>3073</v>
      </c>
      <c r="F16271" s="4" t="s">
        <v>3003</v>
      </c>
      <c r="G16271" s="5">
        <v>7453</v>
      </c>
      <c r="H16271" s="6">
        <v>0.18540380000000001</v>
      </c>
      <c r="I16271" s="7">
        <v>56.765000000000001</v>
      </c>
      <c r="J16271" s="2">
        <v>54.571399999999997</v>
      </c>
      <c r="K16271">
        <v>7</v>
      </c>
    </row>
    <row r="16272" spans="1:11" x14ac:dyDescent="0.25">
      <c r="A16272">
        <v>56316</v>
      </c>
      <c r="B16272" s="2">
        <v>33.17295</v>
      </c>
      <c r="C16272" s="3">
        <v>1427</v>
      </c>
      <c r="D16272" s="4">
        <v>41060</v>
      </c>
      <c r="E16272" t="s">
        <v>10708</v>
      </c>
      <c r="F16272" s="4" t="s">
        <v>10428</v>
      </c>
      <c r="G16272" s="5">
        <v>970</v>
      </c>
      <c r="H16272" s="6">
        <v>0.16185569999999999</v>
      </c>
      <c r="I16272" s="7">
        <v>60.832999999999998</v>
      </c>
    </row>
    <row r="16273" spans="1:11" x14ac:dyDescent="0.25">
      <c r="A16273">
        <v>29697</v>
      </c>
      <c r="B16273" s="2">
        <v>33.17062</v>
      </c>
      <c r="C16273" s="3">
        <v>13185</v>
      </c>
      <c r="D16273" s="4">
        <v>24860</v>
      </c>
      <c r="E16273" t="s">
        <v>5804</v>
      </c>
      <c r="F16273" s="4" t="s">
        <v>6130</v>
      </c>
      <c r="G16273" s="5">
        <v>8767</v>
      </c>
      <c r="H16273" s="6">
        <v>0.18170410000000001</v>
      </c>
      <c r="I16273" s="7">
        <v>57.398000000000003</v>
      </c>
      <c r="J16273" s="2">
        <v>48</v>
      </c>
      <c r="K16273">
        <v>2</v>
      </c>
    </row>
    <row r="16274" spans="1:11" x14ac:dyDescent="0.25">
      <c r="A16274">
        <v>97369</v>
      </c>
      <c r="B16274" s="2">
        <v>33.168460000000003</v>
      </c>
      <c r="C16274" s="3">
        <v>224</v>
      </c>
      <c r="D16274" s="4">
        <v>35440</v>
      </c>
      <c r="E16274" t="s">
        <v>16228</v>
      </c>
      <c r="F16274" s="4" t="s">
        <v>16170</v>
      </c>
      <c r="G16274" s="5">
        <v>224</v>
      </c>
      <c r="H16274" s="6">
        <v>0.18666669999999999</v>
      </c>
      <c r="I16274" s="7">
        <v>56.537999999999997</v>
      </c>
      <c r="J16274" s="2">
        <v>45</v>
      </c>
      <c r="K16274">
        <v>1</v>
      </c>
    </row>
    <row r="16275" spans="1:11" x14ac:dyDescent="0.25">
      <c r="A16275">
        <v>89460</v>
      </c>
      <c r="B16275" s="2">
        <v>33.166220000000003</v>
      </c>
      <c r="C16275" s="3">
        <v>12862</v>
      </c>
      <c r="D16275" s="4">
        <v>23820</v>
      </c>
      <c r="E16275" t="s">
        <v>15342</v>
      </c>
      <c r="F16275" s="4" t="s">
        <v>15318</v>
      </c>
      <c r="G16275" s="5">
        <v>9128</v>
      </c>
      <c r="H16275" s="6">
        <v>0.1910395</v>
      </c>
      <c r="I16275" s="7">
        <v>55.78</v>
      </c>
      <c r="J16275" s="2">
        <v>45.75</v>
      </c>
      <c r="K16275">
        <v>4</v>
      </c>
    </row>
    <row r="16276" spans="1:11" x14ac:dyDescent="0.25">
      <c r="A16276">
        <v>14427</v>
      </c>
      <c r="B16276" s="2">
        <v>33.163670000000003</v>
      </c>
      <c r="C16276" s="3">
        <v>2201</v>
      </c>
      <c r="E16276" t="s">
        <v>2840</v>
      </c>
      <c r="F16276" s="4" t="s">
        <v>1280</v>
      </c>
      <c r="G16276" s="5">
        <v>1539</v>
      </c>
      <c r="H16276" s="6">
        <v>0.17142859999999999</v>
      </c>
      <c r="I16276" s="7">
        <v>59.167000000000002</v>
      </c>
    </row>
    <row r="16277" spans="1:11" x14ac:dyDescent="0.25">
      <c r="A16277">
        <v>30512</v>
      </c>
      <c r="B16277" s="2">
        <v>33.159829999999999</v>
      </c>
      <c r="C16277" s="3">
        <v>18902</v>
      </c>
      <c r="E16277" t="s">
        <v>3275</v>
      </c>
      <c r="F16277" s="4" t="s">
        <v>6363</v>
      </c>
      <c r="G16277" s="5">
        <v>14517</v>
      </c>
      <c r="H16277" s="6">
        <v>0.2129228</v>
      </c>
      <c r="I16277" s="7">
        <v>51.99</v>
      </c>
      <c r="J16277" s="2">
        <v>59.75</v>
      </c>
      <c r="K16277">
        <v>4</v>
      </c>
    </row>
    <row r="16278" spans="1:11" x14ac:dyDescent="0.25">
      <c r="A16278">
        <v>15438</v>
      </c>
      <c r="B16278" s="2">
        <v>33.15598</v>
      </c>
      <c r="C16278" s="3">
        <v>2095</v>
      </c>
      <c r="D16278" s="4">
        <v>38300</v>
      </c>
      <c r="E16278" t="s">
        <v>3145</v>
      </c>
      <c r="F16278" s="4" t="s">
        <v>3003</v>
      </c>
      <c r="G16278" s="5">
        <v>1562</v>
      </c>
      <c r="H16278" s="6">
        <v>0.1976967</v>
      </c>
      <c r="I16278" s="7">
        <v>54.618000000000002</v>
      </c>
      <c r="J16278" s="2">
        <v>58.5</v>
      </c>
      <c r="K16278">
        <v>2</v>
      </c>
    </row>
    <row r="16279" spans="1:11" x14ac:dyDescent="0.25">
      <c r="A16279">
        <v>30122</v>
      </c>
      <c r="B16279" s="2">
        <v>33.15202</v>
      </c>
      <c r="C16279" s="3">
        <v>22954</v>
      </c>
      <c r="D16279" s="4">
        <v>12060</v>
      </c>
      <c r="E16279" t="s">
        <v>6391</v>
      </c>
      <c r="F16279" s="4" t="s">
        <v>6363</v>
      </c>
      <c r="G16279" s="5">
        <v>14958</v>
      </c>
      <c r="H16279" s="6">
        <v>0.2286918</v>
      </c>
      <c r="I16279" s="7">
        <v>49.259</v>
      </c>
      <c r="J16279" s="2">
        <v>42</v>
      </c>
      <c r="K16279">
        <v>7</v>
      </c>
    </row>
    <row r="16280" spans="1:11" x14ac:dyDescent="0.25">
      <c r="A16280">
        <v>77975</v>
      </c>
      <c r="B16280" s="2">
        <v>33.148090000000003</v>
      </c>
      <c r="C16280" s="3">
        <v>2128</v>
      </c>
      <c r="E16280" t="s">
        <v>7128</v>
      </c>
      <c r="F16280" s="4" t="s">
        <v>13752</v>
      </c>
      <c r="G16280" s="5">
        <v>1467</v>
      </c>
      <c r="H16280" s="6">
        <v>0.139741</v>
      </c>
      <c r="I16280" s="7">
        <v>64.628</v>
      </c>
    </row>
    <row r="16281" spans="1:11" x14ac:dyDescent="0.25">
      <c r="A16281">
        <v>50630</v>
      </c>
      <c r="B16281" s="2">
        <v>33.147440000000003</v>
      </c>
      <c r="C16281" s="3">
        <v>1878</v>
      </c>
      <c r="E16281" t="s">
        <v>3679</v>
      </c>
      <c r="F16281" s="4" t="s">
        <v>9593</v>
      </c>
      <c r="G16281" s="5">
        <v>1266</v>
      </c>
      <c r="H16281" s="6">
        <v>0.13812150000000001</v>
      </c>
      <c r="I16281" s="7">
        <v>64.903999999999996</v>
      </c>
      <c r="J16281" s="2">
        <v>51</v>
      </c>
      <c r="K16281">
        <v>3</v>
      </c>
    </row>
    <row r="16282" spans="1:11" x14ac:dyDescent="0.25">
      <c r="A16282">
        <v>26150</v>
      </c>
      <c r="B16282" s="2">
        <v>33.146149999999999</v>
      </c>
      <c r="C16282" s="3">
        <v>5940</v>
      </c>
      <c r="D16282" s="4">
        <v>37620</v>
      </c>
      <c r="E16282" t="s">
        <v>5487</v>
      </c>
      <c r="F16282" s="4" t="s">
        <v>5144</v>
      </c>
      <c r="G16282" s="5">
        <v>4122</v>
      </c>
      <c r="H16282" s="6">
        <v>0.1773411</v>
      </c>
      <c r="I16282" s="7">
        <v>58.125</v>
      </c>
      <c r="J16282" s="2">
        <v>47</v>
      </c>
      <c r="K16282">
        <v>1</v>
      </c>
    </row>
    <row r="16283" spans="1:11" x14ac:dyDescent="0.25">
      <c r="A16283">
        <v>56164</v>
      </c>
      <c r="B16283" s="2">
        <v>33.144219999999997</v>
      </c>
      <c r="C16283" s="3">
        <v>5743</v>
      </c>
      <c r="E16283" t="s">
        <v>10657</v>
      </c>
      <c r="F16283" s="4" t="s">
        <v>10428</v>
      </c>
      <c r="G16283" s="5">
        <v>3927</v>
      </c>
      <c r="H16283" s="6">
        <v>0.1863544</v>
      </c>
      <c r="I16283" s="7">
        <v>56.563000000000002</v>
      </c>
      <c r="J16283" s="2">
        <v>62.666699999999999</v>
      </c>
      <c r="K16283">
        <v>3</v>
      </c>
    </row>
    <row r="16284" spans="1:11" x14ac:dyDescent="0.25">
      <c r="A16284">
        <v>71406</v>
      </c>
      <c r="B16284" s="2">
        <v>33.143210000000003</v>
      </c>
      <c r="C16284" s="3">
        <v>425</v>
      </c>
      <c r="E16284" t="s">
        <v>375</v>
      </c>
      <c r="F16284" s="4" t="s">
        <v>12927</v>
      </c>
      <c r="G16284" s="5">
        <v>287</v>
      </c>
      <c r="H16284" s="6">
        <v>0.1180556</v>
      </c>
      <c r="I16284" s="7">
        <v>68.364999999999995</v>
      </c>
      <c r="J16284" s="2">
        <v>58</v>
      </c>
      <c r="K16284">
        <v>1</v>
      </c>
    </row>
    <row r="16285" spans="1:11" x14ac:dyDescent="0.25">
      <c r="A16285">
        <v>78116</v>
      </c>
      <c r="B16285" s="2">
        <v>33.143090000000001</v>
      </c>
      <c r="C16285" s="3">
        <v>264</v>
      </c>
      <c r="E16285" t="s">
        <v>3652</v>
      </c>
      <c r="F16285" s="4" t="s">
        <v>13752</v>
      </c>
      <c r="G16285" s="5">
        <v>206</v>
      </c>
      <c r="H16285" s="6">
        <v>8.2524299999999995E-2</v>
      </c>
      <c r="I16285" s="7">
        <v>74.5</v>
      </c>
    </row>
    <row r="16286" spans="1:11" x14ac:dyDescent="0.25">
      <c r="A16286">
        <v>57255</v>
      </c>
      <c r="B16286" s="2">
        <v>33.142980000000001</v>
      </c>
      <c r="C16286" s="3">
        <v>370</v>
      </c>
      <c r="E16286" t="s">
        <v>10924</v>
      </c>
      <c r="F16286" s="4" t="s">
        <v>10877</v>
      </c>
      <c r="G16286" s="5">
        <v>252</v>
      </c>
      <c r="H16286" s="6">
        <v>0.1230159</v>
      </c>
      <c r="I16286" s="7">
        <v>67.5</v>
      </c>
    </row>
    <row r="16287" spans="1:11" x14ac:dyDescent="0.25">
      <c r="A16287">
        <v>15952</v>
      </c>
      <c r="B16287" s="2">
        <v>33.142679999999999</v>
      </c>
      <c r="C16287" s="3">
        <v>1299</v>
      </c>
      <c r="D16287" s="4">
        <v>27780</v>
      </c>
      <c r="E16287" t="s">
        <v>3369</v>
      </c>
      <c r="F16287" s="4" t="s">
        <v>3003</v>
      </c>
      <c r="G16287" s="5">
        <v>1011</v>
      </c>
      <c r="H16287" s="6">
        <v>0.1798419</v>
      </c>
      <c r="I16287" s="7">
        <v>57.679000000000002</v>
      </c>
    </row>
    <row r="16288" spans="1:11" x14ac:dyDescent="0.25">
      <c r="A16288">
        <v>26271</v>
      </c>
      <c r="B16288" s="2">
        <v>33.14237</v>
      </c>
      <c r="C16288" s="3">
        <v>328</v>
      </c>
      <c r="E16288" t="s">
        <v>5522</v>
      </c>
      <c r="F16288" s="4" t="s">
        <v>5144</v>
      </c>
      <c r="G16288" s="5">
        <v>282</v>
      </c>
      <c r="H16288" s="6">
        <v>0.15194350000000001</v>
      </c>
      <c r="I16288" s="7">
        <v>62.5</v>
      </c>
    </row>
    <row r="16289" spans="1:12" x14ac:dyDescent="0.25">
      <c r="A16289">
        <v>2745</v>
      </c>
      <c r="B16289" s="2">
        <v>33.138080000000002</v>
      </c>
      <c r="C16289" s="3">
        <v>24641</v>
      </c>
      <c r="D16289" s="4">
        <v>39300</v>
      </c>
      <c r="E16289" t="s">
        <v>447</v>
      </c>
      <c r="F16289" s="4" t="s">
        <v>21</v>
      </c>
      <c r="G16289" s="5">
        <v>17638</v>
      </c>
      <c r="H16289" s="6">
        <v>0.1674226</v>
      </c>
      <c r="I16289" s="7">
        <v>59.820999999999998</v>
      </c>
      <c r="J16289" s="2">
        <v>54.833300000000001</v>
      </c>
      <c r="K16289">
        <v>6</v>
      </c>
    </row>
    <row r="16290" spans="1:12" x14ac:dyDescent="0.25">
      <c r="A16290">
        <v>49759</v>
      </c>
      <c r="B16290" s="2">
        <v>33.133560000000003</v>
      </c>
      <c r="C16290" s="3">
        <v>1496</v>
      </c>
      <c r="E16290" t="s">
        <v>3701</v>
      </c>
      <c r="F16290" s="4" t="s">
        <v>9106</v>
      </c>
      <c r="G16290" s="5">
        <v>1258</v>
      </c>
      <c r="H16290" s="6">
        <v>0.21701110000000001</v>
      </c>
      <c r="I16290" s="7">
        <v>51.25</v>
      </c>
    </row>
    <row r="16291" spans="1:12" x14ac:dyDescent="0.25">
      <c r="A16291">
        <v>12182</v>
      </c>
      <c r="B16291" s="2">
        <v>33.130940000000002</v>
      </c>
      <c r="C16291" s="3">
        <v>14937</v>
      </c>
      <c r="D16291" s="4">
        <v>10580</v>
      </c>
      <c r="E16291" t="s">
        <v>605</v>
      </c>
      <c r="F16291" s="4" t="s">
        <v>1280</v>
      </c>
      <c r="G16291" s="5">
        <v>9701</v>
      </c>
      <c r="H16291" s="6">
        <v>0.18552879999999999</v>
      </c>
      <c r="I16291" s="7">
        <v>56.69</v>
      </c>
      <c r="J16291" s="2">
        <v>44</v>
      </c>
      <c r="K16291">
        <v>6</v>
      </c>
    </row>
    <row r="16292" spans="1:12" x14ac:dyDescent="0.25">
      <c r="A16292">
        <v>58769</v>
      </c>
      <c r="B16292" s="2">
        <v>33.12856</v>
      </c>
      <c r="C16292" s="3">
        <v>352</v>
      </c>
      <c r="E16292" t="s">
        <v>808</v>
      </c>
      <c r="F16292" s="4" t="s">
        <v>11069</v>
      </c>
      <c r="G16292" s="5">
        <v>238</v>
      </c>
      <c r="H16292" s="6">
        <v>0</v>
      </c>
      <c r="I16292" s="7">
        <v>88.75</v>
      </c>
    </row>
    <row r="16293" spans="1:12" x14ac:dyDescent="0.25">
      <c r="A16293">
        <v>5260</v>
      </c>
      <c r="B16293" s="2">
        <v>33.128439999999998</v>
      </c>
      <c r="C16293" s="3">
        <v>324</v>
      </c>
      <c r="D16293" s="4">
        <v>13540</v>
      </c>
      <c r="E16293" t="s">
        <v>1071</v>
      </c>
      <c r="F16293" s="4" t="s">
        <v>1030</v>
      </c>
      <c r="G16293" s="5">
        <v>239</v>
      </c>
      <c r="H16293" s="6">
        <v>9.5833299999999996E-2</v>
      </c>
      <c r="I16293" s="7">
        <v>72.188000000000002</v>
      </c>
    </row>
    <row r="16294" spans="1:12" x14ac:dyDescent="0.25">
      <c r="A16294">
        <v>19503</v>
      </c>
      <c r="B16294" s="2">
        <v>33.128169999999997</v>
      </c>
      <c r="C16294" s="3">
        <v>1386</v>
      </c>
      <c r="D16294" s="4">
        <v>39740</v>
      </c>
      <c r="E16294" t="s">
        <v>4276</v>
      </c>
      <c r="F16294" s="4" t="s">
        <v>3003</v>
      </c>
      <c r="G16294" s="5">
        <v>921</v>
      </c>
      <c r="H16294" s="6">
        <v>0.15852340000000001</v>
      </c>
      <c r="I16294" s="7">
        <v>61.35</v>
      </c>
      <c r="J16294" s="2">
        <v>42</v>
      </c>
      <c r="K16294">
        <v>1</v>
      </c>
    </row>
    <row r="16295" spans="1:12" x14ac:dyDescent="0.25">
      <c r="A16295">
        <v>43778</v>
      </c>
      <c r="B16295" s="2">
        <v>33.127719999999997</v>
      </c>
      <c r="C16295" s="3">
        <v>1506</v>
      </c>
      <c r="D16295" s="4">
        <v>15740</v>
      </c>
      <c r="E16295" t="s">
        <v>8444</v>
      </c>
      <c r="F16295" s="4" t="s">
        <v>8295</v>
      </c>
      <c r="G16295" s="5">
        <v>949</v>
      </c>
      <c r="H16295" s="6">
        <v>0.10958900000000001</v>
      </c>
      <c r="I16295" s="7">
        <v>69.805000000000007</v>
      </c>
    </row>
    <row r="16296" spans="1:12" x14ac:dyDescent="0.25">
      <c r="A16296">
        <v>1605</v>
      </c>
      <c r="B16296" s="2">
        <v>33.123390000000001</v>
      </c>
      <c r="C16296" s="3">
        <v>27386</v>
      </c>
      <c r="D16296" s="4">
        <v>49340</v>
      </c>
      <c r="E16296" t="s">
        <v>205</v>
      </c>
      <c r="F16296" s="4" t="s">
        <v>21</v>
      </c>
      <c r="G16296" s="5">
        <v>17150</v>
      </c>
      <c r="H16296" s="6">
        <v>0.27158769999999999</v>
      </c>
      <c r="I16296" s="7">
        <v>41.808999999999997</v>
      </c>
      <c r="J16296" s="2">
        <v>36.200000000000003</v>
      </c>
      <c r="K16296">
        <v>10</v>
      </c>
      <c r="L16296" s="2">
        <v>29.4</v>
      </c>
    </row>
    <row r="16297" spans="1:12" x14ac:dyDescent="0.25">
      <c r="A16297">
        <v>16410</v>
      </c>
      <c r="B16297" s="2">
        <v>33.118989999999997</v>
      </c>
      <c r="C16297" s="3">
        <v>1743</v>
      </c>
      <c r="D16297" s="4">
        <v>21500</v>
      </c>
      <c r="E16297" t="s">
        <v>3503</v>
      </c>
      <c r="F16297" s="4" t="s">
        <v>3003</v>
      </c>
      <c r="G16297" s="5">
        <v>1222</v>
      </c>
      <c r="H16297" s="6">
        <v>0.14075289999999999</v>
      </c>
      <c r="I16297" s="7">
        <v>64.412000000000006</v>
      </c>
    </row>
    <row r="16298" spans="1:12" x14ac:dyDescent="0.25">
      <c r="A16298">
        <v>52316</v>
      </c>
      <c r="B16298" s="2">
        <v>33.118450000000003</v>
      </c>
      <c r="C16298" s="3">
        <v>1508</v>
      </c>
      <c r="E16298" t="s">
        <v>9960</v>
      </c>
      <c r="F16298" s="4" t="s">
        <v>9593</v>
      </c>
      <c r="G16298" s="5">
        <v>1062</v>
      </c>
      <c r="H16298" s="6">
        <v>0.13371</v>
      </c>
      <c r="I16298" s="7">
        <v>65.625</v>
      </c>
      <c r="J16298" s="2">
        <v>62</v>
      </c>
      <c r="K16298">
        <v>2</v>
      </c>
    </row>
    <row r="16299" spans="1:12" x14ac:dyDescent="0.25">
      <c r="A16299">
        <v>54568</v>
      </c>
      <c r="B16299" s="2">
        <v>33.117269999999998</v>
      </c>
      <c r="C16299" s="3">
        <v>5021</v>
      </c>
      <c r="E16299" t="s">
        <v>6218</v>
      </c>
      <c r="F16299" s="4" t="s">
        <v>10031</v>
      </c>
      <c r="G16299" s="5">
        <v>3862</v>
      </c>
      <c r="H16299" s="6">
        <v>0.19880919999999999</v>
      </c>
      <c r="I16299" s="7">
        <v>54.375</v>
      </c>
      <c r="J16299" s="2">
        <v>47</v>
      </c>
      <c r="K16299">
        <v>1</v>
      </c>
    </row>
    <row r="16300" spans="1:12" x14ac:dyDescent="0.25">
      <c r="A16300">
        <v>56088</v>
      </c>
      <c r="B16300" s="2">
        <v>33.116</v>
      </c>
      <c r="C16300" s="3">
        <v>1911</v>
      </c>
      <c r="E16300" t="s">
        <v>10625</v>
      </c>
      <c r="F16300" s="4" t="s">
        <v>10428</v>
      </c>
      <c r="G16300" s="5">
        <v>1406</v>
      </c>
      <c r="H16300" s="6">
        <v>0.17555080000000001</v>
      </c>
      <c r="I16300" s="7">
        <v>58.393000000000001</v>
      </c>
    </row>
    <row r="16301" spans="1:12" x14ac:dyDescent="0.25">
      <c r="A16301">
        <v>43113</v>
      </c>
      <c r="B16301" s="2">
        <v>33.111789999999999</v>
      </c>
      <c r="C16301" s="3">
        <v>23500</v>
      </c>
      <c r="D16301" s="4">
        <v>18140</v>
      </c>
      <c r="E16301" t="s">
        <v>1852</v>
      </c>
      <c r="F16301" s="4" t="s">
        <v>8295</v>
      </c>
      <c r="G16301" s="5">
        <v>16198</v>
      </c>
      <c r="H16301" s="6">
        <v>0.1688993</v>
      </c>
      <c r="I16301" s="7">
        <v>59.539000000000001</v>
      </c>
      <c r="J16301" s="2">
        <v>46.333300000000001</v>
      </c>
      <c r="K16301">
        <v>6</v>
      </c>
    </row>
    <row r="16302" spans="1:12" x14ac:dyDescent="0.25">
      <c r="A16302">
        <v>46923</v>
      </c>
      <c r="B16302" s="2">
        <v>33.106610000000003</v>
      </c>
      <c r="C16302" s="3">
        <v>7835</v>
      </c>
      <c r="D16302" s="4">
        <v>29200</v>
      </c>
      <c r="E16302" t="s">
        <v>8915</v>
      </c>
      <c r="F16302" s="4" t="s">
        <v>8800</v>
      </c>
      <c r="G16302" s="5">
        <v>5478</v>
      </c>
      <c r="H16302" s="6">
        <v>0.1637459</v>
      </c>
      <c r="I16302" s="7">
        <v>60.429000000000002</v>
      </c>
      <c r="J16302" s="2">
        <v>43.333300000000001</v>
      </c>
      <c r="K16302">
        <v>3</v>
      </c>
    </row>
    <row r="16303" spans="1:12" x14ac:dyDescent="0.25">
      <c r="A16303">
        <v>62411</v>
      </c>
      <c r="B16303" s="2">
        <v>33.104550000000003</v>
      </c>
      <c r="C16303" s="3">
        <v>4574</v>
      </c>
      <c r="D16303" s="4">
        <v>20820</v>
      </c>
      <c r="E16303" t="s">
        <v>2075</v>
      </c>
      <c r="F16303" s="4" t="s">
        <v>11490</v>
      </c>
      <c r="G16303" s="5">
        <v>3105</v>
      </c>
      <c r="H16303" s="6">
        <v>0.151642</v>
      </c>
      <c r="I16303" s="7">
        <v>62.52</v>
      </c>
      <c r="J16303" s="2">
        <v>46</v>
      </c>
      <c r="K16303">
        <v>2</v>
      </c>
    </row>
    <row r="16304" spans="1:12" x14ac:dyDescent="0.25">
      <c r="A16304">
        <v>4773</v>
      </c>
      <c r="B16304" s="2">
        <v>33.103679999999997</v>
      </c>
      <c r="C16304" s="3">
        <v>649</v>
      </c>
      <c r="E16304" t="s">
        <v>963</v>
      </c>
      <c r="F16304" s="4" t="s">
        <v>701</v>
      </c>
      <c r="G16304" s="5">
        <v>527</v>
      </c>
      <c r="H16304" s="6">
        <v>0.1439394</v>
      </c>
      <c r="I16304" s="7">
        <v>63.85</v>
      </c>
    </row>
    <row r="16305" spans="1:11" x14ac:dyDescent="0.25">
      <c r="A16305">
        <v>15341</v>
      </c>
      <c r="B16305" s="2">
        <v>33.103400000000001</v>
      </c>
      <c r="C16305" s="3">
        <v>930</v>
      </c>
      <c r="E16305" t="s">
        <v>346</v>
      </c>
      <c r="F16305" s="4" t="s">
        <v>3003</v>
      </c>
      <c r="G16305" s="5">
        <v>640</v>
      </c>
      <c r="H16305" s="6">
        <v>0.1419657</v>
      </c>
      <c r="I16305" s="7">
        <v>64.191000000000003</v>
      </c>
    </row>
    <row r="16306" spans="1:11" x14ac:dyDescent="0.25">
      <c r="A16306">
        <v>57468</v>
      </c>
      <c r="B16306" s="2">
        <v>33.103200000000001</v>
      </c>
      <c r="C16306" s="3">
        <v>236</v>
      </c>
      <c r="E16306" t="s">
        <v>8506</v>
      </c>
      <c r="F16306" s="4" t="s">
        <v>10877</v>
      </c>
      <c r="G16306" s="5">
        <v>172</v>
      </c>
      <c r="H16306" s="6">
        <v>0.1387283</v>
      </c>
      <c r="I16306" s="7">
        <v>64.75</v>
      </c>
    </row>
    <row r="16307" spans="1:11" x14ac:dyDescent="0.25">
      <c r="A16307">
        <v>99556</v>
      </c>
      <c r="B16307" s="2">
        <v>33.102690000000003</v>
      </c>
      <c r="C16307" s="3">
        <v>2710</v>
      </c>
      <c r="E16307" t="s">
        <v>16617</v>
      </c>
      <c r="F16307" s="4" t="s">
        <v>16604</v>
      </c>
      <c r="G16307" s="5">
        <v>1983</v>
      </c>
      <c r="H16307" s="6">
        <v>0.15834590000000001</v>
      </c>
      <c r="I16307" s="7">
        <v>61.35</v>
      </c>
      <c r="J16307" s="2">
        <v>54</v>
      </c>
      <c r="K16307">
        <v>1</v>
      </c>
    </row>
    <row r="16308" spans="1:11" x14ac:dyDescent="0.25">
      <c r="A16308">
        <v>73433</v>
      </c>
      <c r="B16308" s="2">
        <v>33.101770000000002</v>
      </c>
      <c r="C16308" s="3">
        <v>2757</v>
      </c>
      <c r="E16308" t="s">
        <v>13494</v>
      </c>
      <c r="F16308" s="4" t="s">
        <v>13462</v>
      </c>
      <c r="G16308" s="5">
        <v>1870</v>
      </c>
      <c r="H16308" s="6">
        <v>0.16951869999999999</v>
      </c>
      <c r="I16308" s="7">
        <v>59.417000000000002</v>
      </c>
    </row>
    <row r="16309" spans="1:11" x14ac:dyDescent="0.25">
      <c r="A16309">
        <v>93722</v>
      </c>
      <c r="B16309" s="2">
        <v>33.08999</v>
      </c>
      <c r="C16309" s="3">
        <v>80455</v>
      </c>
      <c r="D16309" s="4">
        <v>23420</v>
      </c>
      <c r="E16309" t="s">
        <v>8453</v>
      </c>
      <c r="F16309" s="4" t="s">
        <v>15368</v>
      </c>
      <c r="G16309" s="5">
        <v>47340</v>
      </c>
      <c r="H16309" s="6">
        <v>0.18544179999999999</v>
      </c>
      <c r="I16309" s="7">
        <v>56.662999999999997</v>
      </c>
      <c r="J16309" s="2">
        <v>49.666699999999999</v>
      </c>
      <c r="K16309">
        <v>9</v>
      </c>
    </row>
    <row r="16310" spans="1:11" x14ac:dyDescent="0.25">
      <c r="A16310">
        <v>54552</v>
      </c>
      <c r="B16310" s="2">
        <v>33.077869999999997</v>
      </c>
      <c r="C16310" s="3">
        <v>4224</v>
      </c>
      <c r="E16310" t="s">
        <v>10297</v>
      </c>
      <c r="F16310" s="4" t="s">
        <v>10031</v>
      </c>
      <c r="G16310" s="5">
        <v>3332</v>
      </c>
      <c r="H16310" s="6">
        <v>0.17761779999999999</v>
      </c>
      <c r="I16310" s="7">
        <v>58.015000000000001</v>
      </c>
      <c r="J16310" s="2">
        <v>51.666699999999999</v>
      </c>
      <c r="K16310">
        <v>3</v>
      </c>
    </row>
    <row r="16311" spans="1:11" x14ac:dyDescent="0.25">
      <c r="A16311">
        <v>29030</v>
      </c>
      <c r="B16311" s="2">
        <v>33.076709999999999</v>
      </c>
      <c r="C16311" s="3">
        <v>2246</v>
      </c>
      <c r="D16311" s="4">
        <v>17900</v>
      </c>
      <c r="E16311" t="s">
        <v>2955</v>
      </c>
      <c r="F16311" s="4" t="s">
        <v>6130</v>
      </c>
      <c r="G16311" s="5">
        <v>1481</v>
      </c>
      <c r="H16311" s="6">
        <v>0.1842105</v>
      </c>
      <c r="I16311" s="7">
        <v>56.875</v>
      </c>
    </row>
    <row r="16312" spans="1:11" x14ac:dyDescent="0.25">
      <c r="A16312">
        <v>50254</v>
      </c>
      <c r="B16312" s="2">
        <v>33.076309999999999</v>
      </c>
      <c r="C16312" s="3">
        <v>275</v>
      </c>
      <c r="E16312" t="s">
        <v>8860</v>
      </c>
      <c r="F16312" s="4" t="s">
        <v>9593</v>
      </c>
      <c r="G16312" s="5">
        <v>209</v>
      </c>
      <c r="H16312" s="6">
        <v>0.11961720000000001</v>
      </c>
      <c r="I16312" s="7">
        <v>68.036000000000001</v>
      </c>
    </row>
    <row r="16313" spans="1:11" x14ac:dyDescent="0.25">
      <c r="A16313">
        <v>70039</v>
      </c>
      <c r="B16313" s="2">
        <v>33.075960000000002</v>
      </c>
      <c r="C16313" s="3">
        <v>1881</v>
      </c>
      <c r="D16313" s="4">
        <v>35380</v>
      </c>
      <c r="E16313" t="s">
        <v>12933</v>
      </c>
      <c r="F16313" s="4" t="s">
        <v>12927</v>
      </c>
      <c r="G16313" s="5">
        <v>1261</v>
      </c>
      <c r="H16313" s="6">
        <v>0.2275971</v>
      </c>
      <c r="I16313" s="7">
        <v>49.375</v>
      </c>
    </row>
    <row r="16314" spans="1:11" x14ac:dyDescent="0.25">
      <c r="A16314">
        <v>4658</v>
      </c>
      <c r="B16314" s="2">
        <v>33.075400000000002</v>
      </c>
      <c r="C16314" s="3">
        <v>1409</v>
      </c>
      <c r="E16314" t="s">
        <v>918</v>
      </c>
      <c r="F16314" s="4" t="s">
        <v>701</v>
      </c>
      <c r="G16314" s="5">
        <v>1085</v>
      </c>
      <c r="H16314" s="6">
        <v>0.21086559999999999</v>
      </c>
      <c r="I16314" s="7">
        <v>52.265999999999998</v>
      </c>
    </row>
    <row r="16315" spans="1:11" x14ac:dyDescent="0.25">
      <c r="A16315">
        <v>1247</v>
      </c>
      <c r="B16315" s="2">
        <v>33.072499999999998</v>
      </c>
      <c r="C16315" s="3">
        <v>15859</v>
      </c>
      <c r="D16315" s="4">
        <v>38340</v>
      </c>
      <c r="E16315" t="s">
        <v>97</v>
      </c>
      <c r="F16315" s="4" t="s">
        <v>21</v>
      </c>
      <c r="G16315" s="5">
        <v>11010</v>
      </c>
      <c r="H16315" s="6">
        <v>0.21069840000000001</v>
      </c>
      <c r="I16315" s="7">
        <v>52.293999999999997</v>
      </c>
      <c r="J16315" s="2">
        <v>34.777799999999999</v>
      </c>
      <c r="K16315">
        <v>9</v>
      </c>
    </row>
    <row r="16316" spans="1:11" x14ac:dyDescent="0.25">
      <c r="A16316">
        <v>96041</v>
      </c>
      <c r="B16316" s="2">
        <v>33.069330000000001</v>
      </c>
      <c r="C16316" s="3">
        <v>2795</v>
      </c>
      <c r="E16316" t="s">
        <v>16043</v>
      </c>
      <c r="F16316" s="4" t="s">
        <v>15368</v>
      </c>
      <c r="G16316" s="5">
        <v>2246</v>
      </c>
      <c r="H16316" s="6">
        <v>0.2430988</v>
      </c>
      <c r="I16316" s="7">
        <v>46.692999999999998</v>
      </c>
      <c r="J16316" s="2">
        <v>48</v>
      </c>
      <c r="K16316">
        <v>1</v>
      </c>
    </row>
    <row r="16317" spans="1:11" x14ac:dyDescent="0.25">
      <c r="A16317">
        <v>48881</v>
      </c>
      <c r="B16317" s="2">
        <v>33.067929999999997</v>
      </c>
      <c r="C16317" s="3">
        <v>5360</v>
      </c>
      <c r="D16317" s="4">
        <v>26960</v>
      </c>
      <c r="E16317" t="s">
        <v>2457</v>
      </c>
      <c r="F16317" s="4" t="s">
        <v>9106</v>
      </c>
      <c r="G16317" s="5">
        <v>3585</v>
      </c>
      <c r="H16317" s="6">
        <v>0.17401</v>
      </c>
      <c r="I16317" s="7">
        <v>58.625</v>
      </c>
      <c r="J16317" s="2">
        <v>52.25</v>
      </c>
      <c r="K16317">
        <v>4</v>
      </c>
    </row>
    <row r="16318" spans="1:11" x14ac:dyDescent="0.25">
      <c r="A16318">
        <v>97024</v>
      </c>
      <c r="B16318" s="2">
        <v>33.065339999999999</v>
      </c>
      <c r="C16318" s="3">
        <v>10102</v>
      </c>
      <c r="D16318" s="4">
        <v>38900</v>
      </c>
      <c r="E16318" t="s">
        <v>1353</v>
      </c>
      <c r="F16318" s="4" t="s">
        <v>16170</v>
      </c>
      <c r="G16318" s="5">
        <v>7224</v>
      </c>
      <c r="H16318" s="6">
        <v>0.18892729999999999</v>
      </c>
      <c r="I16318" s="7">
        <v>56.046999999999997</v>
      </c>
      <c r="J16318" s="2">
        <v>33.25</v>
      </c>
      <c r="K16318">
        <v>4</v>
      </c>
    </row>
    <row r="16319" spans="1:11" x14ac:dyDescent="0.25">
      <c r="A16319">
        <v>82639</v>
      </c>
      <c r="B16319" s="2">
        <v>33.063450000000003</v>
      </c>
      <c r="C16319" s="3">
        <v>907</v>
      </c>
      <c r="E16319" t="s">
        <v>14697</v>
      </c>
      <c r="F16319" s="4" t="s">
        <v>14657</v>
      </c>
      <c r="G16319" s="5">
        <v>660</v>
      </c>
      <c r="H16319" s="6">
        <v>0.2075758</v>
      </c>
      <c r="I16319" s="7">
        <v>52.823999999999998</v>
      </c>
      <c r="J16319" s="2">
        <v>55</v>
      </c>
      <c r="K16319">
        <v>1</v>
      </c>
    </row>
    <row r="16320" spans="1:11" x14ac:dyDescent="0.25">
      <c r="A16320">
        <v>30625</v>
      </c>
      <c r="B16320" s="2">
        <v>33.062890000000003</v>
      </c>
      <c r="C16320" s="3">
        <v>2246</v>
      </c>
      <c r="D16320" s="4">
        <v>12060</v>
      </c>
      <c r="E16320" t="s">
        <v>6503</v>
      </c>
      <c r="F16320" s="4" t="s">
        <v>6363</v>
      </c>
      <c r="G16320" s="5">
        <v>1710</v>
      </c>
      <c r="H16320" s="6">
        <v>0.19228519999999999</v>
      </c>
      <c r="I16320" s="7">
        <v>55.466000000000001</v>
      </c>
      <c r="J16320" s="2">
        <v>51</v>
      </c>
      <c r="K16320">
        <v>2</v>
      </c>
    </row>
    <row r="16321" spans="1:12" x14ac:dyDescent="0.25">
      <c r="A16321">
        <v>95822</v>
      </c>
      <c r="B16321" s="2">
        <v>33.055720000000001</v>
      </c>
      <c r="C16321" s="3">
        <v>42907</v>
      </c>
      <c r="D16321" s="4">
        <v>40900</v>
      </c>
      <c r="E16321" t="s">
        <v>3933</v>
      </c>
      <c r="F16321" s="4" t="s">
        <v>15368</v>
      </c>
      <c r="G16321" s="5">
        <v>28239</v>
      </c>
      <c r="H16321" s="6">
        <v>0.22295409999999999</v>
      </c>
      <c r="I16321" s="7">
        <v>50.165999999999997</v>
      </c>
      <c r="J16321" s="2">
        <v>38.1111</v>
      </c>
      <c r="K16321">
        <v>27</v>
      </c>
      <c r="L16321" s="2">
        <v>40.200000000000003</v>
      </c>
    </row>
    <row r="16322" spans="1:12" x14ac:dyDescent="0.25">
      <c r="A16322">
        <v>23878</v>
      </c>
      <c r="B16322" s="2">
        <v>33.048729999999999</v>
      </c>
      <c r="C16322" s="3">
        <v>1332</v>
      </c>
      <c r="E16322" t="s">
        <v>4906</v>
      </c>
      <c r="F16322" s="4" t="s">
        <v>4335</v>
      </c>
      <c r="G16322" s="5">
        <v>950</v>
      </c>
      <c r="H16322" s="6">
        <v>0.1451104</v>
      </c>
      <c r="I16322" s="7">
        <v>63.616</v>
      </c>
    </row>
    <row r="16323" spans="1:12" x14ac:dyDescent="0.25">
      <c r="A16323">
        <v>64461</v>
      </c>
      <c r="B16323" s="2">
        <v>33.048369999999998</v>
      </c>
      <c r="C16323" s="3">
        <v>787</v>
      </c>
      <c r="D16323" s="4">
        <v>32340</v>
      </c>
      <c r="E16323" t="s">
        <v>6153</v>
      </c>
      <c r="F16323" s="4" t="s">
        <v>12102</v>
      </c>
      <c r="G16323" s="5">
        <v>546</v>
      </c>
      <c r="H16323" s="6">
        <v>0.18681320000000001</v>
      </c>
      <c r="I16323" s="7">
        <v>56.405999999999999</v>
      </c>
      <c r="J16323" s="2">
        <v>67</v>
      </c>
      <c r="K16323">
        <v>1</v>
      </c>
    </row>
    <row r="16324" spans="1:12" x14ac:dyDescent="0.25">
      <c r="A16324">
        <v>49614</v>
      </c>
      <c r="B16324" s="2">
        <v>33.047750000000001</v>
      </c>
      <c r="C16324" s="3">
        <v>2825</v>
      </c>
      <c r="E16324" t="s">
        <v>3499</v>
      </c>
      <c r="F16324" s="4" t="s">
        <v>9106</v>
      </c>
      <c r="G16324" s="5">
        <v>2042</v>
      </c>
      <c r="H16324" s="6">
        <v>0.21732750000000001</v>
      </c>
      <c r="I16324" s="7">
        <v>51.131</v>
      </c>
      <c r="J16324" s="2">
        <v>39</v>
      </c>
      <c r="K16324">
        <v>1</v>
      </c>
    </row>
    <row r="16325" spans="1:12" x14ac:dyDescent="0.25">
      <c r="A16325">
        <v>19505</v>
      </c>
      <c r="B16325" s="2">
        <v>33.046799999999998</v>
      </c>
      <c r="C16325" s="3">
        <v>2648</v>
      </c>
      <c r="D16325" s="4">
        <v>39740</v>
      </c>
      <c r="E16325" t="s">
        <v>4278</v>
      </c>
      <c r="F16325" s="4" t="s">
        <v>3003</v>
      </c>
      <c r="G16325" s="5">
        <v>1952</v>
      </c>
      <c r="H16325" s="6">
        <v>0.1285202</v>
      </c>
      <c r="I16325" s="7">
        <v>66.457999999999998</v>
      </c>
      <c r="J16325" s="2">
        <v>59</v>
      </c>
      <c r="K16325">
        <v>1</v>
      </c>
    </row>
    <row r="16326" spans="1:12" x14ac:dyDescent="0.25">
      <c r="A16326">
        <v>55970</v>
      </c>
      <c r="B16326" s="2">
        <v>33.04616</v>
      </c>
      <c r="C16326" s="3">
        <v>1082</v>
      </c>
      <c r="D16326" s="4">
        <v>12380</v>
      </c>
      <c r="E16326" t="s">
        <v>10583</v>
      </c>
      <c r="F16326" s="4" t="s">
        <v>10428</v>
      </c>
      <c r="G16326" s="5">
        <v>714</v>
      </c>
      <c r="H16326" s="6">
        <v>0.13566429999999999</v>
      </c>
      <c r="I16326" s="7">
        <v>65.207999999999998</v>
      </c>
    </row>
    <row r="16327" spans="1:12" x14ac:dyDescent="0.25">
      <c r="A16327">
        <v>18842</v>
      </c>
      <c r="B16327" s="2">
        <v>33.045949999999998</v>
      </c>
      <c r="C16327" s="3">
        <v>263</v>
      </c>
      <c r="E16327" t="s">
        <v>4138</v>
      </c>
      <c r="F16327" s="4" t="s">
        <v>3003</v>
      </c>
      <c r="G16327" s="5">
        <v>172</v>
      </c>
      <c r="H16327" s="6">
        <v>0.1860465</v>
      </c>
      <c r="I16327" s="7">
        <v>56.5</v>
      </c>
    </row>
    <row r="16328" spans="1:12" x14ac:dyDescent="0.25">
      <c r="A16328">
        <v>8733</v>
      </c>
      <c r="B16328" s="2">
        <v>33.04551</v>
      </c>
      <c r="C16328" s="3">
        <v>2765</v>
      </c>
      <c r="D16328" s="4">
        <v>35620</v>
      </c>
      <c r="E16328" t="s">
        <v>1731</v>
      </c>
      <c r="F16328" s="4" t="s">
        <v>1341</v>
      </c>
      <c r="G16328" s="5">
        <v>1667</v>
      </c>
      <c r="H16328" s="6">
        <v>0.1343731</v>
      </c>
      <c r="I16328" s="7">
        <v>65.417000000000002</v>
      </c>
      <c r="J16328" s="2">
        <v>39</v>
      </c>
      <c r="K16328">
        <v>3</v>
      </c>
    </row>
    <row r="16329" spans="1:12" x14ac:dyDescent="0.25">
      <c r="A16329">
        <v>54644</v>
      </c>
      <c r="B16329" s="2">
        <v>33.044870000000003</v>
      </c>
      <c r="C16329" s="3">
        <v>1414</v>
      </c>
      <c r="D16329" s="4">
        <v>29100</v>
      </c>
      <c r="E16329" t="s">
        <v>10322</v>
      </c>
      <c r="F16329" s="4" t="s">
        <v>10031</v>
      </c>
      <c r="G16329" s="5">
        <v>972</v>
      </c>
      <c r="H16329" s="6">
        <v>0.18499489999999999</v>
      </c>
      <c r="I16329" s="7">
        <v>56.667000000000002</v>
      </c>
    </row>
    <row r="16330" spans="1:12" x14ac:dyDescent="0.25">
      <c r="A16330">
        <v>49412</v>
      </c>
      <c r="B16330" s="2">
        <v>33.042839999999998</v>
      </c>
      <c r="C16330" s="3">
        <v>11206</v>
      </c>
      <c r="E16330" t="s">
        <v>525</v>
      </c>
      <c r="F16330" s="4" t="s">
        <v>9106</v>
      </c>
      <c r="G16330" s="5">
        <v>7547</v>
      </c>
      <c r="H16330" s="6">
        <v>0.1891892</v>
      </c>
      <c r="I16330" s="7">
        <v>55.938000000000002</v>
      </c>
      <c r="J16330" s="2">
        <v>59</v>
      </c>
      <c r="K16330">
        <v>6</v>
      </c>
    </row>
    <row r="16331" spans="1:12" x14ac:dyDescent="0.25">
      <c r="A16331">
        <v>43524</v>
      </c>
      <c r="B16331" s="2">
        <v>33.040849999999999</v>
      </c>
      <c r="C16331" s="3">
        <v>1123</v>
      </c>
      <c r="E16331" t="s">
        <v>8396</v>
      </c>
      <c r="F16331" s="4" t="s">
        <v>8295</v>
      </c>
      <c r="G16331" s="5">
        <v>763</v>
      </c>
      <c r="H16331" s="6">
        <v>0.1439791</v>
      </c>
      <c r="I16331" s="7">
        <v>63.75</v>
      </c>
      <c r="J16331" s="2">
        <v>46</v>
      </c>
      <c r="K16331">
        <v>1</v>
      </c>
    </row>
    <row r="16332" spans="1:12" x14ac:dyDescent="0.25">
      <c r="A16332">
        <v>85367</v>
      </c>
      <c r="B16332" s="2">
        <v>33.036560000000001</v>
      </c>
      <c r="C16332" s="3">
        <v>20559</v>
      </c>
      <c r="D16332" s="4">
        <v>49740</v>
      </c>
      <c r="E16332" t="s">
        <v>7583</v>
      </c>
      <c r="F16332" s="4" t="s">
        <v>14962</v>
      </c>
      <c r="G16332" s="5">
        <v>17125</v>
      </c>
      <c r="H16332" s="6">
        <v>0.1873175</v>
      </c>
      <c r="I16332" s="7">
        <v>56.256</v>
      </c>
      <c r="J16332" s="2">
        <v>41.666699999999999</v>
      </c>
      <c r="K16332">
        <v>3</v>
      </c>
    </row>
    <row r="16333" spans="1:12" x14ac:dyDescent="0.25">
      <c r="A16333">
        <v>89081</v>
      </c>
      <c r="B16333" s="2">
        <v>33.027970000000003</v>
      </c>
      <c r="C16333" s="3">
        <v>33916</v>
      </c>
      <c r="D16333" s="4">
        <v>29820</v>
      </c>
      <c r="E16333" t="s">
        <v>15330</v>
      </c>
      <c r="F16333" s="4" t="s">
        <v>15318</v>
      </c>
      <c r="G16333" s="5">
        <v>18792</v>
      </c>
      <c r="H16333" s="6">
        <v>0.17879</v>
      </c>
      <c r="I16333" s="7">
        <v>57.728000000000002</v>
      </c>
      <c r="J16333" s="2">
        <v>41.25</v>
      </c>
      <c r="K16333">
        <v>4</v>
      </c>
    </row>
    <row r="16334" spans="1:12" x14ac:dyDescent="0.25">
      <c r="A16334">
        <v>36874</v>
      </c>
      <c r="B16334" s="2">
        <v>33.022010000000002</v>
      </c>
      <c r="C16334" s="3">
        <v>8734</v>
      </c>
      <c r="D16334" s="4">
        <v>12220</v>
      </c>
      <c r="E16334" t="s">
        <v>281</v>
      </c>
      <c r="F16334" s="4" t="s">
        <v>7027</v>
      </c>
      <c r="G16334" s="5">
        <v>6097</v>
      </c>
      <c r="H16334" s="6">
        <v>0.13662460000000001</v>
      </c>
      <c r="I16334" s="7">
        <v>65.013000000000005</v>
      </c>
    </row>
    <row r="16335" spans="1:12" x14ac:dyDescent="0.25">
      <c r="A16335">
        <v>28625</v>
      </c>
      <c r="B16335" s="2">
        <v>33.014400000000002</v>
      </c>
      <c r="C16335" s="3">
        <v>37803</v>
      </c>
      <c r="D16335" s="4">
        <v>16740</v>
      </c>
      <c r="E16335" t="s">
        <v>6038</v>
      </c>
      <c r="F16335" s="4" t="s">
        <v>5642</v>
      </c>
      <c r="G16335" s="5">
        <v>25729</v>
      </c>
      <c r="H16335" s="6">
        <v>0.1906409</v>
      </c>
      <c r="I16335" s="7">
        <v>55.677999999999997</v>
      </c>
      <c r="J16335" s="2">
        <v>66</v>
      </c>
      <c r="K16335">
        <v>2</v>
      </c>
    </row>
    <row r="16336" spans="1:12" x14ac:dyDescent="0.25">
      <c r="A16336">
        <v>18473</v>
      </c>
      <c r="B16336" s="2">
        <v>33.008159999999997</v>
      </c>
      <c r="C16336" s="3">
        <v>561</v>
      </c>
      <c r="E16336" t="s">
        <v>4084</v>
      </c>
      <c r="F16336" s="4" t="s">
        <v>3003</v>
      </c>
      <c r="G16336" s="5">
        <v>351</v>
      </c>
      <c r="H16336" s="6">
        <v>0.21875</v>
      </c>
      <c r="I16336" s="7">
        <v>50.808999999999997</v>
      </c>
    </row>
    <row r="16337" spans="1:11" x14ac:dyDescent="0.25">
      <c r="A16337">
        <v>93625</v>
      </c>
      <c r="B16337" s="2">
        <v>33.007069999999999</v>
      </c>
      <c r="C16337" s="3">
        <v>7067</v>
      </c>
      <c r="D16337" s="4">
        <v>23420</v>
      </c>
      <c r="E16337" t="s">
        <v>8549</v>
      </c>
      <c r="F16337" s="4" t="s">
        <v>15368</v>
      </c>
      <c r="G16337" s="5">
        <v>4177</v>
      </c>
      <c r="H16337" s="6">
        <v>0.1603638</v>
      </c>
      <c r="I16337" s="7">
        <v>60.898000000000003</v>
      </c>
      <c r="J16337" s="2">
        <v>55.333300000000001</v>
      </c>
      <c r="K16337">
        <v>3</v>
      </c>
    </row>
    <row r="16338" spans="1:11" x14ac:dyDescent="0.25">
      <c r="A16338">
        <v>33463</v>
      </c>
      <c r="B16338" s="2">
        <v>32.997430000000001</v>
      </c>
      <c r="C16338" s="3">
        <v>57143</v>
      </c>
      <c r="D16338" s="4">
        <v>33100</v>
      </c>
      <c r="E16338" t="s">
        <v>6889</v>
      </c>
      <c r="F16338" s="4" t="s">
        <v>6689</v>
      </c>
      <c r="G16338" s="5">
        <v>36098</v>
      </c>
      <c r="H16338" s="6">
        <v>0.1954902</v>
      </c>
      <c r="I16338" s="7">
        <v>54.825000000000003</v>
      </c>
      <c r="J16338" s="2">
        <v>28.333300000000001</v>
      </c>
      <c r="K16338">
        <v>6</v>
      </c>
    </row>
    <row r="16339" spans="1:11" x14ac:dyDescent="0.25">
      <c r="A16339">
        <v>37865</v>
      </c>
      <c r="B16339" s="2">
        <v>32.985190000000003</v>
      </c>
      <c r="C16339" s="3">
        <v>20645</v>
      </c>
      <c r="D16339" s="4">
        <v>42940</v>
      </c>
      <c r="E16339" t="s">
        <v>1303</v>
      </c>
      <c r="F16339" s="4" t="s">
        <v>7348</v>
      </c>
      <c r="G16339" s="5">
        <v>15048</v>
      </c>
      <c r="H16339" s="6">
        <v>0.1729019</v>
      </c>
      <c r="I16339" s="7">
        <v>58.723999999999997</v>
      </c>
      <c r="J16339" s="2">
        <v>42.333300000000001</v>
      </c>
      <c r="K16339">
        <v>3</v>
      </c>
    </row>
    <row r="16340" spans="1:11" x14ac:dyDescent="0.25">
      <c r="A16340">
        <v>62427</v>
      </c>
      <c r="B16340" s="2">
        <v>32.98133</v>
      </c>
      <c r="C16340" s="3">
        <v>1618</v>
      </c>
      <c r="E16340" t="s">
        <v>6093</v>
      </c>
      <c r="F16340" s="4" t="s">
        <v>11490</v>
      </c>
      <c r="G16340" s="5">
        <v>1082</v>
      </c>
      <c r="H16340" s="6">
        <v>0.15327789999999999</v>
      </c>
      <c r="I16340" s="7">
        <v>62.115000000000002</v>
      </c>
    </row>
    <row r="16341" spans="1:11" x14ac:dyDescent="0.25">
      <c r="A16341">
        <v>38141</v>
      </c>
      <c r="B16341" s="2">
        <v>32.977849999999997</v>
      </c>
      <c r="C16341" s="3">
        <v>22436</v>
      </c>
      <c r="D16341" s="4">
        <v>32820</v>
      </c>
      <c r="E16341" t="s">
        <v>2512</v>
      </c>
      <c r="F16341" s="4" t="s">
        <v>7348</v>
      </c>
      <c r="G16341" s="5">
        <v>13460</v>
      </c>
      <c r="H16341" s="6">
        <v>0.2010401</v>
      </c>
      <c r="I16341" s="7">
        <v>53.860999999999997</v>
      </c>
      <c r="J16341" s="2">
        <v>34</v>
      </c>
      <c r="K16341">
        <v>2</v>
      </c>
    </row>
    <row r="16342" spans="1:11" x14ac:dyDescent="0.25">
      <c r="A16342">
        <v>36877</v>
      </c>
      <c r="B16342" s="2">
        <v>32.972839999999998</v>
      </c>
      <c r="C16342" s="3">
        <v>10956</v>
      </c>
      <c r="D16342" s="4">
        <v>12220</v>
      </c>
      <c r="E16342" t="s">
        <v>7342</v>
      </c>
      <c r="F16342" s="4" t="s">
        <v>7027</v>
      </c>
      <c r="G16342" s="5">
        <v>7493</v>
      </c>
      <c r="H16342" s="6">
        <v>0.1952228</v>
      </c>
      <c r="I16342" s="7">
        <v>54.863999999999997</v>
      </c>
      <c r="J16342" s="2">
        <v>38</v>
      </c>
      <c r="K16342">
        <v>1</v>
      </c>
    </row>
    <row r="16343" spans="1:11" x14ac:dyDescent="0.25">
      <c r="A16343">
        <v>46913</v>
      </c>
      <c r="B16343" s="2">
        <v>32.970849999999999</v>
      </c>
      <c r="C16343" s="3">
        <v>1197</v>
      </c>
      <c r="D16343" s="4">
        <v>29200</v>
      </c>
      <c r="E16343" t="s">
        <v>8914</v>
      </c>
      <c r="F16343" s="4" t="s">
        <v>8800</v>
      </c>
      <c r="G16343" s="5">
        <v>814</v>
      </c>
      <c r="H16343" s="6">
        <v>0.14723929999999999</v>
      </c>
      <c r="I16343" s="7">
        <v>63.155000000000001</v>
      </c>
    </row>
    <row r="16344" spans="1:11" x14ac:dyDescent="0.25">
      <c r="A16344">
        <v>19802</v>
      </c>
      <c r="B16344" s="2">
        <v>32.9666</v>
      </c>
      <c r="C16344" s="3">
        <v>25367</v>
      </c>
      <c r="D16344" s="4">
        <v>37980</v>
      </c>
      <c r="E16344" t="s">
        <v>257</v>
      </c>
      <c r="F16344" s="4" t="s">
        <v>4311</v>
      </c>
      <c r="G16344" s="5">
        <v>16936</v>
      </c>
      <c r="H16344" s="6">
        <v>0.21262400000000001</v>
      </c>
      <c r="I16344" s="7">
        <v>51.851999999999997</v>
      </c>
      <c r="J16344" s="2">
        <v>30.375</v>
      </c>
      <c r="K16344">
        <v>8</v>
      </c>
    </row>
    <row r="16345" spans="1:11" x14ac:dyDescent="0.25">
      <c r="A16345">
        <v>95329</v>
      </c>
      <c r="B16345" s="2">
        <v>32.962060000000001</v>
      </c>
      <c r="C16345" s="3">
        <v>2654</v>
      </c>
      <c r="D16345" s="4">
        <v>43760</v>
      </c>
      <c r="E16345" t="s">
        <v>6004</v>
      </c>
      <c r="F16345" s="4" t="s">
        <v>15368</v>
      </c>
      <c r="G16345" s="5">
        <v>2026</v>
      </c>
      <c r="H16345" s="6">
        <v>0.16584399999999999</v>
      </c>
      <c r="I16345" s="7">
        <v>59.933999999999997</v>
      </c>
    </row>
    <row r="16346" spans="1:11" x14ac:dyDescent="0.25">
      <c r="A16346">
        <v>56134</v>
      </c>
      <c r="B16346" s="2">
        <v>32.961500000000001</v>
      </c>
      <c r="C16346" s="3">
        <v>462</v>
      </c>
      <c r="E16346" t="s">
        <v>42</v>
      </c>
      <c r="F16346" s="4" t="s">
        <v>10428</v>
      </c>
      <c r="G16346" s="5">
        <v>308</v>
      </c>
      <c r="H16346" s="6">
        <v>0.16181229999999999</v>
      </c>
      <c r="I16346" s="7">
        <v>60.625</v>
      </c>
    </row>
    <row r="16347" spans="1:11" x14ac:dyDescent="0.25">
      <c r="A16347">
        <v>55751</v>
      </c>
      <c r="B16347" s="2">
        <v>32.961170000000003</v>
      </c>
      <c r="C16347" s="3">
        <v>1437</v>
      </c>
      <c r="D16347" s="4">
        <v>20260</v>
      </c>
      <c r="E16347" t="s">
        <v>10533</v>
      </c>
      <c r="F16347" s="4" t="s">
        <v>10428</v>
      </c>
      <c r="G16347" s="5">
        <v>1077</v>
      </c>
      <c r="H16347" s="6">
        <v>0.13649030000000001</v>
      </c>
      <c r="I16347" s="7">
        <v>65</v>
      </c>
    </row>
    <row r="16348" spans="1:11" x14ac:dyDescent="0.25">
      <c r="A16348">
        <v>73761</v>
      </c>
      <c r="B16348" s="2">
        <v>32.960819999999998</v>
      </c>
      <c r="C16348" s="3">
        <v>495</v>
      </c>
      <c r="E16348" t="s">
        <v>13558</v>
      </c>
      <c r="F16348" s="4" t="s">
        <v>13462</v>
      </c>
      <c r="G16348" s="5">
        <v>375</v>
      </c>
      <c r="H16348" s="6">
        <v>0.17553189999999999</v>
      </c>
      <c r="I16348" s="7">
        <v>58.25</v>
      </c>
    </row>
    <row r="16349" spans="1:11" x14ac:dyDescent="0.25">
      <c r="A16349">
        <v>34481</v>
      </c>
      <c r="B16349" s="2">
        <v>32.956960000000002</v>
      </c>
      <c r="C16349" s="3">
        <v>17599</v>
      </c>
      <c r="D16349" s="4">
        <v>36100</v>
      </c>
      <c r="E16349" t="s">
        <v>6992</v>
      </c>
      <c r="F16349" s="4" t="s">
        <v>6689</v>
      </c>
      <c r="G16349" s="5">
        <v>15725</v>
      </c>
      <c r="H16349" s="6">
        <v>0.22694900000000001</v>
      </c>
      <c r="I16349" s="7">
        <v>49.363999999999997</v>
      </c>
      <c r="J16349" s="2">
        <v>31</v>
      </c>
      <c r="K16349">
        <v>4</v>
      </c>
    </row>
    <row r="16350" spans="1:11" x14ac:dyDescent="0.25">
      <c r="A16350">
        <v>11575</v>
      </c>
      <c r="B16350" s="2">
        <v>32.950710000000001</v>
      </c>
      <c r="C16350" s="3">
        <v>16673</v>
      </c>
      <c r="D16350" s="4">
        <v>35620</v>
      </c>
      <c r="E16350" t="s">
        <v>1715</v>
      </c>
      <c r="F16350" s="4" t="s">
        <v>1280</v>
      </c>
      <c r="G16350" s="5">
        <v>10366</v>
      </c>
      <c r="H16350" s="6">
        <v>0.1391917</v>
      </c>
      <c r="I16350" s="7">
        <v>64.525000000000006</v>
      </c>
      <c r="J16350" s="2">
        <v>44.25</v>
      </c>
      <c r="K16350">
        <v>4</v>
      </c>
    </row>
    <row r="16351" spans="1:11" x14ac:dyDescent="0.25">
      <c r="A16351">
        <v>51461</v>
      </c>
      <c r="B16351" s="2">
        <v>32.948039999999999</v>
      </c>
      <c r="C16351" s="3">
        <v>1159</v>
      </c>
      <c r="E16351" t="s">
        <v>9865</v>
      </c>
      <c r="F16351" s="4" t="s">
        <v>9593</v>
      </c>
      <c r="G16351" s="5">
        <v>814</v>
      </c>
      <c r="H16351" s="6">
        <v>0.1523342</v>
      </c>
      <c r="I16351" s="7">
        <v>62.25</v>
      </c>
    </row>
    <row r="16352" spans="1:11" x14ac:dyDescent="0.25">
      <c r="A16352">
        <v>99114</v>
      </c>
      <c r="B16352" s="2">
        <v>32.945810000000002</v>
      </c>
      <c r="C16352" s="3">
        <v>11689</v>
      </c>
      <c r="D16352" s="4">
        <v>44060</v>
      </c>
      <c r="E16352" t="s">
        <v>16557</v>
      </c>
      <c r="F16352" s="4" t="s">
        <v>16344</v>
      </c>
      <c r="G16352" s="5">
        <v>8498</v>
      </c>
      <c r="H16352" s="6">
        <v>0.19981170000000001</v>
      </c>
      <c r="I16352" s="7">
        <v>54.043999999999997</v>
      </c>
      <c r="J16352" s="2">
        <v>58.25</v>
      </c>
      <c r="K16352">
        <v>4</v>
      </c>
    </row>
    <row r="16353" spans="1:12" x14ac:dyDescent="0.25">
      <c r="A16353">
        <v>60484</v>
      </c>
      <c r="B16353" s="2">
        <v>32.942880000000002</v>
      </c>
      <c r="C16353" s="3">
        <v>6735</v>
      </c>
      <c r="D16353" s="4">
        <v>16980</v>
      </c>
      <c r="E16353" t="s">
        <v>9998</v>
      </c>
      <c r="F16353" s="4" t="s">
        <v>11490</v>
      </c>
      <c r="G16353" s="5">
        <v>3746</v>
      </c>
      <c r="H16353" s="6">
        <v>0.23752329999999999</v>
      </c>
      <c r="I16353" s="7">
        <v>47.518999999999998</v>
      </c>
      <c r="J16353" s="2">
        <v>35</v>
      </c>
      <c r="K16353">
        <v>1</v>
      </c>
    </row>
    <row r="16354" spans="1:12" x14ac:dyDescent="0.25">
      <c r="A16354">
        <v>64746</v>
      </c>
      <c r="B16354" s="2">
        <v>32.941719999999997</v>
      </c>
      <c r="C16354" s="3">
        <v>1565</v>
      </c>
      <c r="D16354" s="4">
        <v>28140</v>
      </c>
      <c r="E16354" t="s">
        <v>4899</v>
      </c>
      <c r="F16354" s="4" t="s">
        <v>12102</v>
      </c>
      <c r="G16354" s="5">
        <v>1080</v>
      </c>
      <c r="H16354" s="6">
        <v>0.15</v>
      </c>
      <c r="I16354" s="7">
        <v>62.639000000000003</v>
      </c>
    </row>
    <row r="16355" spans="1:12" x14ac:dyDescent="0.25">
      <c r="A16355">
        <v>43102</v>
      </c>
      <c r="B16355" s="2">
        <v>32.940750000000001</v>
      </c>
      <c r="C16355" s="3">
        <v>4620</v>
      </c>
      <c r="D16355" s="4">
        <v>18140</v>
      </c>
      <c r="E16355" t="s">
        <v>8325</v>
      </c>
      <c r="F16355" s="4" t="s">
        <v>8295</v>
      </c>
      <c r="G16355" s="5">
        <v>2997</v>
      </c>
      <c r="H16355" s="6">
        <v>0.14009340000000001</v>
      </c>
      <c r="I16355" s="7">
        <v>64.349999999999994</v>
      </c>
      <c r="J16355" s="2">
        <v>37</v>
      </c>
      <c r="K16355">
        <v>1</v>
      </c>
    </row>
    <row r="16356" spans="1:12" x14ac:dyDescent="0.25">
      <c r="A16356">
        <v>36277</v>
      </c>
      <c r="B16356" s="2">
        <v>32.93918</v>
      </c>
      <c r="C16356" s="3">
        <v>4763</v>
      </c>
      <c r="D16356" s="4">
        <v>11500</v>
      </c>
      <c r="E16356" t="s">
        <v>7221</v>
      </c>
      <c r="F16356" s="4" t="s">
        <v>7027</v>
      </c>
      <c r="G16356" s="5">
        <v>3563</v>
      </c>
      <c r="H16356" s="6">
        <v>0.14955109999999999</v>
      </c>
      <c r="I16356" s="7">
        <v>62.713999999999999</v>
      </c>
      <c r="J16356" s="2">
        <v>58</v>
      </c>
      <c r="K16356">
        <v>1</v>
      </c>
    </row>
    <row r="16357" spans="1:12" x14ac:dyDescent="0.25">
      <c r="A16357">
        <v>1220</v>
      </c>
      <c r="B16357" s="2">
        <v>32.936869999999999</v>
      </c>
      <c r="C16357" s="3">
        <v>8536</v>
      </c>
      <c r="D16357" s="4">
        <v>38340</v>
      </c>
      <c r="E16357" t="s">
        <v>80</v>
      </c>
      <c r="F16357" s="4" t="s">
        <v>21</v>
      </c>
      <c r="G16357" s="5">
        <v>6090</v>
      </c>
      <c r="H16357" s="6">
        <v>0.2022988</v>
      </c>
      <c r="I16357" s="7">
        <v>53.597999999999999</v>
      </c>
      <c r="J16357" s="2">
        <v>49.333300000000001</v>
      </c>
      <c r="K16357">
        <v>3</v>
      </c>
    </row>
    <row r="16358" spans="1:12" x14ac:dyDescent="0.25">
      <c r="A16358">
        <v>92252</v>
      </c>
      <c r="B16358" s="2">
        <v>32.933869999999999</v>
      </c>
      <c r="C16358" s="3">
        <v>9227</v>
      </c>
      <c r="D16358" s="4">
        <v>40140</v>
      </c>
      <c r="E16358" t="s">
        <v>15508</v>
      </c>
      <c r="F16358" s="4" t="s">
        <v>15368</v>
      </c>
      <c r="G16358" s="5">
        <v>6443</v>
      </c>
      <c r="H16358" s="6">
        <v>0.21880820000000001</v>
      </c>
      <c r="I16358" s="7">
        <v>50.743000000000002</v>
      </c>
      <c r="J16358" s="2">
        <v>50.5</v>
      </c>
      <c r="K16358">
        <v>2</v>
      </c>
    </row>
    <row r="16359" spans="1:12" x14ac:dyDescent="0.25">
      <c r="A16359">
        <v>10029</v>
      </c>
      <c r="B16359" s="2">
        <v>32.91995</v>
      </c>
      <c r="C16359" s="3">
        <v>77857</v>
      </c>
      <c r="D16359" s="4">
        <v>35620</v>
      </c>
      <c r="E16359" t="s">
        <v>1789</v>
      </c>
      <c r="F16359" s="4" t="s">
        <v>1280</v>
      </c>
      <c r="G16359" s="5">
        <v>51737</v>
      </c>
      <c r="H16359" s="6">
        <v>0.30575210000000003</v>
      </c>
      <c r="I16359" s="7">
        <v>35.715000000000003</v>
      </c>
      <c r="J16359" s="2">
        <v>36.192300000000003</v>
      </c>
      <c r="K16359">
        <v>26</v>
      </c>
      <c r="L16359" s="2">
        <v>29.4</v>
      </c>
    </row>
    <row r="16360" spans="1:12" x14ac:dyDescent="0.25">
      <c r="A16360">
        <v>33778</v>
      </c>
      <c r="B16360" s="2">
        <v>32.905029999999996</v>
      </c>
      <c r="C16360" s="3">
        <v>14239</v>
      </c>
      <c r="D16360" s="4">
        <v>45300</v>
      </c>
      <c r="E16360" t="s">
        <v>6922</v>
      </c>
      <c r="F16360" s="4" t="s">
        <v>6689</v>
      </c>
      <c r="G16360" s="5">
        <v>10585</v>
      </c>
      <c r="H16360" s="6">
        <v>0.2001889</v>
      </c>
      <c r="I16360" s="7">
        <v>53.953000000000003</v>
      </c>
      <c r="J16360" s="2">
        <v>45.6</v>
      </c>
      <c r="K16360">
        <v>5</v>
      </c>
    </row>
    <row r="16361" spans="1:12" x14ac:dyDescent="0.25">
      <c r="A16361">
        <v>44460</v>
      </c>
      <c r="B16361" s="2">
        <v>32.897979999999997</v>
      </c>
      <c r="C16361" s="3">
        <v>26416</v>
      </c>
      <c r="D16361" s="4">
        <v>41400</v>
      </c>
      <c r="E16361" t="s">
        <v>281</v>
      </c>
      <c r="F16361" s="4" t="s">
        <v>8295</v>
      </c>
      <c r="G16361" s="5">
        <v>18884</v>
      </c>
      <c r="H16361" s="6">
        <v>0.1731095</v>
      </c>
      <c r="I16361" s="7">
        <v>58.628</v>
      </c>
      <c r="J16361" s="2">
        <v>38.625</v>
      </c>
      <c r="K16361">
        <v>8</v>
      </c>
    </row>
    <row r="16362" spans="1:12" x14ac:dyDescent="0.25">
      <c r="A16362">
        <v>79605</v>
      </c>
      <c r="B16362" s="2">
        <v>32.888979999999997</v>
      </c>
      <c r="C16362" s="3">
        <v>29902</v>
      </c>
      <c r="D16362" s="4">
        <v>10180</v>
      </c>
      <c r="E16362" t="s">
        <v>12639</v>
      </c>
      <c r="F16362" s="4" t="s">
        <v>13752</v>
      </c>
      <c r="G16362" s="5">
        <v>18701</v>
      </c>
      <c r="H16362" s="6">
        <v>0.2286386</v>
      </c>
      <c r="I16362" s="7">
        <v>49.030999999999999</v>
      </c>
      <c r="J16362" s="2">
        <v>43.666699999999999</v>
      </c>
      <c r="K16362">
        <v>15</v>
      </c>
      <c r="L16362" s="2">
        <v>70.3</v>
      </c>
    </row>
    <row r="16363" spans="1:12" x14ac:dyDescent="0.25">
      <c r="A16363">
        <v>4864</v>
      </c>
      <c r="B16363" s="2">
        <v>32.883690000000001</v>
      </c>
      <c r="C16363" s="3">
        <v>4715</v>
      </c>
      <c r="E16363" t="s">
        <v>65</v>
      </c>
      <c r="F16363" s="4" t="s">
        <v>701</v>
      </c>
      <c r="G16363" s="5">
        <v>3451</v>
      </c>
      <c r="H16363" s="6">
        <v>0.1413673</v>
      </c>
      <c r="I16363" s="7">
        <v>64.11</v>
      </c>
      <c r="J16363" s="2">
        <v>59</v>
      </c>
      <c r="K16363">
        <v>2</v>
      </c>
    </row>
    <row r="16364" spans="1:12" x14ac:dyDescent="0.25">
      <c r="A16364">
        <v>57559</v>
      </c>
      <c r="B16364" s="2">
        <v>32.882759999999998</v>
      </c>
      <c r="C16364" s="3">
        <v>531</v>
      </c>
      <c r="E16364" t="s">
        <v>10998</v>
      </c>
      <c r="F16364" s="4" t="s">
        <v>10877</v>
      </c>
      <c r="G16364" s="5">
        <v>428</v>
      </c>
      <c r="H16364" s="6">
        <v>0.20794389999999999</v>
      </c>
      <c r="I16364" s="7">
        <v>52.603999999999999</v>
      </c>
    </row>
    <row r="16365" spans="1:12" x14ac:dyDescent="0.25">
      <c r="A16365">
        <v>54515</v>
      </c>
      <c r="B16365" s="2">
        <v>32.882570000000001</v>
      </c>
      <c r="C16365" s="3">
        <v>439</v>
      </c>
      <c r="E16365" t="s">
        <v>4951</v>
      </c>
      <c r="F16365" s="4" t="s">
        <v>10031</v>
      </c>
      <c r="G16365" s="5">
        <v>337</v>
      </c>
      <c r="H16365" s="6">
        <v>0.1627219</v>
      </c>
      <c r="I16365" s="7">
        <v>60.417000000000002</v>
      </c>
    </row>
    <row r="16366" spans="1:12" x14ac:dyDescent="0.25">
      <c r="A16366">
        <v>48041</v>
      </c>
      <c r="B16366" s="2">
        <v>32.881749999999997</v>
      </c>
      <c r="C16366" s="3">
        <v>4558</v>
      </c>
      <c r="D16366" s="4">
        <v>19820</v>
      </c>
      <c r="E16366" t="s">
        <v>2512</v>
      </c>
      <c r="F16366" s="4" t="s">
        <v>9106</v>
      </c>
      <c r="G16366" s="5">
        <v>3085</v>
      </c>
      <c r="H16366" s="6">
        <v>0.12576989999999999</v>
      </c>
      <c r="I16366" s="7">
        <v>66.801000000000002</v>
      </c>
      <c r="J16366" s="2">
        <v>44</v>
      </c>
      <c r="K16366">
        <v>1</v>
      </c>
    </row>
    <row r="16367" spans="1:12" x14ac:dyDescent="0.25">
      <c r="A16367">
        <v>32439</v>
      </c>
      <c r="B16367" s="2">
        <v>32.879669999999997</v>
      </c>
      <c r="C16367" s="3">
        <v>8107</v>
      </c>
      <c r="D16367" s="4">
        <v>18880</v>
      </c>
      <c r="E16367" t="s">
        <v>726</v>
      </c>
      <c r="F16367" s="4" t="s">
        <v>6689</v>
      </c>
      <c r="G16367" s="5">
        <v>5594</v>
      </c>
      <c r="H16367" s="6">
        <v>0.20089370000000001</v>
      </c>
      <c r="I16367" s="7">
        <v>53.813000000000002</v>
      </c>
    </row>
    <row r="16368" spans="1:12" x14ac:dyDescent="0.25">
      <c r="A16368">
        <v>64030</v>
      </c>
      <c r="B16368" s="2">
        <v>32.874540000000003</v>
      </c>
      <c r="C16368" s="3">
        <v>24836</v>
      </c>
      <c r="D16368" s="4">
        <v>28140</v>
      </c>
      <c r="E16368" t="s">
        <v>7423</v>
      </c>
      <c r="F16368" s="4" t="s">
        <v>12102</v>
      </c>
      <c r="G16368" s="5">
        <v>15838</v>
      </c>
      <c r="H16368" s="6">
        <v>0.20135120000000001</v>
      </c>
      <c r="I16368" s="7">
        <v>53.731000000000002</v>
      </c>
      <c r="J16368" s="2">
        <v>50.818199999999997</v>
      </c>
      <c r="K16368">
        <v>11</v>
      </c>
      <c r="L16368" s="2">
        <v>94.6</v>
      </c>
    </row>
    <row r="16369" spans="1:12" x14ac:dyDescent="0.25">
      <c r="A16369">
        <v>69132</v>
      </c>
      <c r="B16369" s="2">
        <v>32.870719999999999</v>
      </c>
      <c r="C16369" s="3">
        <v>143</v>
      </c>
      <c r="D16369" s="4">
        <v>35820</v>
      </c>
      <c r="E16369" t="s">
        <v>9840</v>
      </c>
      <c r="F16369" s="4" t="s">
        <v>12738</v>
      </c>
      <c r="G16369" s="5">
        <v>111</v>
      </c>
      <c r="H16369" s="6">
        <v>0.16216220000000001</v>
      </c>
      <c r="I16369" s="7">
        <v>60.5</v>
      </c>
    </row>
    <row r="16370" spans="1:12" x14ac:dyDescent="0.25">
      <c r="A16370">
        <v>62572</v>
      </c>
      <c r="B16370" s="2">
        <v>32.870609999999999</v>
      </c>
      <c r="C16370" s="3">
        <v>490</v>
      </c>
      <c r="D16370" s="4">
        <v>41180</v>
      </c>
      <c r="E16370" t="s">
        <v>11985</v>
      </c>
      <c r="F16370" s="4" t="s">
        <v>11490</v>
      </c>
      <c r="G16370" s="5">
        <v>360</v>
      </c>
      <c r="H16370" s="6">
        <v>0.13611110000000001</v>
      </c>
      <c r="I16370" s="7">
        <v>65</v>
      </c>
    </row>
    <row r="16371" spans="1:12" x14ac:dyDescent="0.25">
      <c r="A16371">
        <v>71071</v>
      </c>
      <c r="B16371" s="2">
        <v>32.87012</v>
      </c>
      <c r="C16371" s="3">
        <v>2750</v>
      </c>
      <c r="D16371" s="4">
        <v>43340</v>
      </c>
      <c r="E16371" t="s">
        <v>13110</v>
      </c>
      <c r="F16371" s="4" t="s">
        <v>12927</v>
      </c>
      <c r="G16371" s="5">
        <v>1702</v>
      </c>
      <c r="H16371" s="6">
        <v>0.17381089999999999</v>
      </c>
      <c r="I16371" s="7">
        <v>58.484000000000002</v>
      </c>
    </row>
    <row r="16372" spans="1:12" x14ac:dyDescent="0.25">
      <c r="A16372">
        <v>4488</v>
      </c>
      <c r="B16372" s="2">
        <v>32.869500000000002</v>
      </c>
      <c r="C16372" s="3">
        <v>1236</v>
      </c>
      <c r="D16372" s="4">
        <v>12620</v>
      </c>
      <c r="E16372" t="s">
        <v>854</v>
      </c>
      <c r="F16372" s="4" t="s">
        <v>701</v>
      </c>
      <c r="G16372" s="5">
        <v>896</v>
      </c>
      <c r="H16372" s="6">
        <v>0.17299110000000001</v>
      </c>
      <c r="I16372" s="7">
        <v>58.625</v>
      </c>
      <c r="J16372" s="2">
        <v>63</v>
      </c>
      <c r="K16372">
        <v>1</v>
      </c>
    </row>
    <row r="16373" spans="1:12" x14ac:dyDescent="0.25">
      <c r="A16373">
        <v>71030</v>
      </c>
      <c r="B16373" s="2">
        <v>32.869019999999999</v>
      </c>
      <c r="C16373" s="3">
        <v>1582</v>
      </c>
      <c r="D16373" s="4">
        <v>43340</v>
      </c>
      <c r="E16373" t="s">
        <v>7839</v>
      </c>
      <c r="F16373" s="4" t="s">
        <v>12927</v>
      </c>
      <c r="G16373" s="5">
        <v>1077</v>
      </c>
      <c r="H16373" s="6">
        <v>0.23398330000000001</v>
      </c>
      <c r="I16373" s="7">
        <v>48.082999999999998</v>
      </c>
    </row>
    <row r="16374" spans="1:12" x14ac:dyDescent="0.25">
      <c r="A16374">
        <v>54859</v>
      </c>
      <c r="B16374" s="2">
        <v>32.868479999999998</v>
      </c>
      <c r="C16374" s="3">
        <v>1529</v>
      </c>
      <c r="E16374" t="s">
        <v>10383</v>
      </c>
      <c r="F16374" s="4" t="s">
        <v>10031</v>
      </c>
      <c r="G16374" s="5">
        <v>1189</v>
      </c>
      <c r="H16374" s="6">
        <v>0.1934399</v>
      </c>
      <c r="I16374" s="7">
        <v>55.088999999999999</v>
      </c>
    </row>
    <row r="16375" spans="1:12" x14ac:dyDescent="0.25">
      <c r="A16375">
        <v>49058</v>
      </c>
      <c r="B16375" s="2">
        <v>32.865049999999997</v>
      </c>
      <c r="C16375" s="3">
        <v>18988</v>
      </c>
      <c r="D16375" s="4">
        <v>24340</v>
      </c>
      <c r="E16375" t="s">
        <v>2495</v>
      </c>
      <c r="F16375" s="4" t="s">
        <v>9106</v>
      </c>
      <c r="G16375" s="5">
        <v>13135</v>
      </c>
      <c r="H16375" s="6">
        <v>0.16581650000000001</v>
      </c>
      <c r="I16375" s="7">
        <v>59.859000000000002</v>
      </c>
      <c r="J16375" s="2">
        <v>48.846200000000003</v>
      </c>
      <c r="K16375">
        <v>13</v>
      </c>
      <c r="L16375" s="2">
        <v>90.7</v>
      </c>
    </row>
    <row r="16376" spans="1:12" x14ac:dyDescent="0.25">
      <c r="A16376">
        <v>56279</v>
      </c>
      <c r="B16376" s="2">
        <v>32.861710000000002</v>
      </c>
      <c r="C16376" s="3">
        <v>1388</v>
      </c>
      <c r="D16376" s="4">
        <v>48820</v>
      </c>
      <c r="E16376" t="s">
        <v>10692</v>
      </c>
      <c r="F16376" s="4" t="s">
        <v>10428</v>
      </c>
      <c r="G16376" s="5">
        <v>837</v>
      </c>
      <c r="H16376" s="6">
        <v>0.15890080000000001</v>
      </c>
      <c r="I16376" s="7">
        <v>61.052999999999997</v>
      </c>
    </row>
    <row r="16377" spans="1:12" x14ac:dyDescent="0.25">
      <c r="A16377">
        <v>92503</v>
      </c>
      <c r="B16377" s="2">
        <v>32.84836</v>
      </c>
      <c r="C16377" s="3">
        <v>92958</v>
      </c>
      <c r="D16377" s="4">
        <v>40140</v>
      </c>
      <c r="E16377" t="s">
        <v>516</v>
      </c>
      <c r="F16377" s="4" t="s">
        <v>15368</v>
      </c>
      <c r="G16377" s="5">
        <v>54907</v>
      </c>
      <c r="H16377" s="6">
        <v>0.16313040000000001</v>
      </c>
      <c r="I16377" s="7">
        <v>60.317999999999998</v>
      </c>
      <c r="J16377" s="2">
        <v>53.866700000000002</v>
      </c>
      <c r="K16377">
        <v>15</v>
      </c>
      <c r="L16377" s="2">
        <v>98.3</v>
      </c>
    </row>
    <row r="16378" spans="1:12" x14ac:dyDescent="0.25">
      <c r="A16378">
        <v>38680</v>
      </c>
      <c r="B16378" s="2">
        <v>32.834339999999997</v>
      </c>
      <c r="C16378" s="3">
        <v>5794</v>
      </c>
      <c r="D16378" s="4">
        <v>32820</v>
      </c>
      <c r="E16378" t="s">
        <v>7667</v>
      </c>
      <c r="F16378" s="4" t="s">
        <v>7633</v>
      </c>
      <c r="G16378" s="5">
        <v>3710</v>
      </c>
      <c r="H16378" s="6">
        <v>0.1549865</v>
      </c>
      <c r="I16378" s="7">
        <v>61.720999999999997</v>
      </c>
    </row>
    <row r="16379" spans="1:12" x14ac:dyDescent="0.25">
      <c r="A16379">
        <v>57638</v>
      </c>
      <c r="B16379" s="2">
        <v>32.833080000000002</v>
      </c>
      <c r="C16379" s="3">
        <v>2040</v>
      </c>
      <c r="E16379" t="s">
        <v>11022</v>
      </c>
      <c r="F16379" s="4" t="s">
        <v>10877</v>
      </c>
      <c r="G16379" s="5">
        <v>1514</v>
      </c>
      <c r="H16379" s="6">
        <v>0.17425740000000001</v>
      </c>
      <c r="I16379" s="7">
        <v>58.387</v>
      </c>
      <c r="J16379" s="2">
        <v>30</v>
      </c>
      <c r="K16379">
        <v>1</v>
      </c>
    </row>
    <row r="16380" spans="1:12" x14ac:dyDescent="0.25">
      <c r="A16380">
        <v>83839</v>
      </c>
      <c r="B16380" s="2">
        <v>32.832500000000003</v>
      </c>
      <c r="C16380" s="3">
        <v>1105</v>
      </c>
      <c r="E16380" t="s">
        <v>353</v>
      </c>
      <c r="F16380" s="4" t="s">
        <v>14725</v>
      </c>
      <c r="G16380" s="5">
        <v>912</v>
      </c>
      <c r="H16380" s="6">
        <v>0.1436404</v>
      </c>
      <c r="I16380" s="7">
        <v>63.676000000000002</v>
      </c>
    </row>
    <row r="16381" spans="1:12" x14ac:dyDescent="0.25">
      <c r="A16381">
        <v>81652</v>
      </c>
      <c r="B16381" s="2">
        <v>32.831580000000002</v>
      </c>
      <c r="C16381" s="3">
        <v>4376</v>
      </c>
      <c r="D16381" s="4">
        <v>24060</v>
      </c>
      <c r="E16381" t="s">
        <v>14654</v>
      </c>
      <c r="F16381" s="4" t="s">
        <v>14477</v>
      </c>
      <c r="G16381" s="5">
        <v>2931</v>
      </c>
      <c r="H16381" s="6">
        <v>0.20975440000000001</v>
      </c>
      <c r="I16381" s="7">
        <v>52.25</v>
      </c>
    </row>
    <row r="16382" spans="1:12" x14ac:dyDescent="0.25">
      <c r="A16382">
        <v>52047</v>
      </c>
      <c r="B16382" s="2">
        <v>32.83081</v>
      </c>
      <c r="C16382" s="3">
        <v>453</v>
      </c>
      <c r="E16382" t="s">
        <v>9067</v>
      </c>
      <c r="F16382" s="4" t="s">
        <v>9593</v>
      </c>
      <c r="G16382" s="5">
        <v>305</v>
      </c>
      <c r="H16382" s="6">
        <v>8.1699300000000002E-2</v>
      </c>
      <c r="I16382" s="7">
        <v>74.375</v>
      </c>
    </row>
    <row r="16383" spans="1:12" x14ac:dyDescent="0.25">
      <c r="A16383">
        <v>43569</v>
      </c>
      <c r="B16383" s="2">
        <v>32.830240000000003</v>
      </c>
      <c r="C16383" s="3">
        <v>3072</v>
      </c>
      <c r="D16383" s="4">
        <v>45780</v>
      </c>
      <c r="E16383" t="s">
        <v>379</v>
      </c>
      <c r="F16383" s="4" t="s">
        <v>8295</v>
      </c>
      <c r="G16383" s="5">
        <v>2072</v>
      </c>
      <c r="H16383" s="6">
        <v>0.14285709999999999</v>
      </c>
      <c r="I16383" s="7">
        <v>63.804000000000002</v>
      </c>
      <c r="J16383" s="2">
        <v>78</v>
      </c>
      <c r="K16383">
        <v>1</v>
      </c>
    </row>
    <row r="16384" spans="1:12" x14ac:dyDescent="0.25">
      <c r="A16384">
        <v>97820</v>
      </c>
      <c r="B16384" s="2">
        <v>32.829560000000001</v>
      </c>
      <c r="C16384" s="3">
        <v>982</v>
      </c>
      <c r="E16384" t="s">
        <v>16317</v>
      </c>
      <c r="F16384" s="4" t="s">
        <v>16170</v>
      </c>
      <c r="G16384" s="5">
        <v>742</v>
      </c>
      <c r="H16384" s="6">
        <v>0.2072678</v>
      </c>
      <c r="I16384" s="7">
        <v>52.667000000000002</v>
      </c>
      <c r="J16384" s="2">
        <v>45</v>
      </c>
      <c r="K16384">
        <v>1</v>
      </c>
    </row>
    <row r="16385" spans="1:11" x14ac:dyDescent="0.25">
      <c r="A16385">
        <v>25130</v>
      </c>
      <c r="B16385" s="2">
        <v>32.828769999999999</v>
      </c>
      <c r="C16385" s="3">
        <v>3611</v>
      </c>
      <c r="D16385" s="4">
        <v>16620</v>
      </c>
      <c r="E16385" t="s">
        <v>673</v>
      </c>
      <c r="F16385" s="4" t="s">
        <v>5144</v>
      </c>
      <c r="G16385" s="5">
        <v>2555</v>
      </c>
      <c r="H16385" s="6">
        <v>0.1619718</v>
      </c>
      <c r="I16385" s="7">
        <v>60.494</v>
      </c>
      <c r="J16385" s="2">
        <v>49</v>
      </c>
      <c r="K16385">
        <v>2</v>
      </c>
    </row>
    <row r="16386" spans="1:11" x14ac:dyDescent="0.25">
      <c r="A16386">
        <v>81082</v>
      </c>
      <c r="B16386" s="2">
        <v>32.826160000000002</v>
      </c>
      <c r="C16386" s="3">
        <v>12045</v>
      </c>
      <c r="E16386" t="s">
        <v>13784</v>
      </c>
      <c r="F16386" s="4" t="s">
        <v>14477</v>
      </c>
      <c r="G16386" s="5">
        <v>8350</v>
      </c>
      <c r="H16386" s="6">
        <v>0.18752250000000001</v>
      </c>
      <c r="I16386" s="7">
        <v>56.073999999999998</v>
      </c>
      <c r="J16386" s="2">
        <v>52</v>
      </c>
      <c r="K16386">
        <v>6</v>
      </c>
    </row>
    <row r="16387" spans="1:11" x14ac:dyDescent="0.25">
      <c r="A16387">
        <v>66753</v>
      </c>
      <c r="B16387" s="2">
        <v>32.823990000000002</v>
      </c>
      <c r="C16387" s="3">
        <v>1031</v>
      </c>
      <c r="D16387" s="4">
        <v>38260</v>
      </c>
      <c r="E16387" t="s">
        <v>12556</v>
      </c>
      <c r="F16387" s="4" t="s">
        <v>12494</v>
      </c>
      <c r="G16387" s="5">
        <v>740</v>
      </c>
      <c r="H16387" s="6">
        <v>0.1740891</v>
      </c>
      <c r="I16387" s="7">
        <v>58.393000000000001</v>
      </c>
    </row>
    <row r="16388" spans="1:11" x14ac:dyDescent="0.25">
      <c r="A16388">
        <v>67570</v>
      </c>
      <c r="B16388" s="2">
        <v>32.82358</v>
      </c>
      <c r="C16388" s="3">
        <v>1524</v>
      </c>
      <c r="D16388" s="4">
        <v>26740</v>
      </c>
      <c r="E16388" t="s">
        <v>12682</v>
      </c>
      <c r="F16388" s="4" t="s">
        <v>12494</v>
      </c>
      <c r="G16388" s="5">
        <v>977</v>
      </c>
      <c r="H16388" s="6">
        <v>0.18302660000000001</v>
      </c>
      <c r="I16388" s="7">
        <v>56.847999999999999</v>
      </c>
    </row>
    <row r="16389" spans="1:11" x14ac:dyDescent="0.25">
      <c r="A16389">
        <v>79379</v>
      </c>
      <c r="B16389" s="2">
        <v>32.823250000000002</v>
      </c>
      <c r="C16389" s="3">
        <v>662</v>
      </c>
      <c r="E16389" t="s">
        <v>14415</v>
      </c>
      <c r="F16389" s="4" t="s">
        <v>13752</v>
      </c>
      <c r="G16389" s="5">
        <v>370</v>
      </c>
      <c r="H16389" s="6">
        <v>0.1864865</v>
      </c>
      <c r="I16389" s="7">
        <v>56.25</v>
      </c>
      <c r="J16389" s="2">
        <v>66</v>
      </c>
      <c r="K16389">
        <v>1</v>
      </c>
    </row>
    <row r="16390" spans="1:11" x14ac:dyDescent="0.25">
      <c r="A16390">
        <v>35096</v>
      </c>
      <c r="B16390" s="2">
        <v>32.821869999999997</v>
      </c>
      <c r="C16390" s="3">
        <v>7756</v>
      </c>
      <c r="D16390" s="4">
        <v>45180</v>
      </c>
      <c r="E16390" t="s">
        <v>230</v>
      </c>
      <c r="F16390" s="4" t="s">
        <v>7027</v>
      </c>
      <c r="G16390" s="5">
        <v>5406</v>
      </c>
      <c r="H16390" s="6">
        <v>0.16185720000000001</v>
      </c>
      <c r="I16390" s="7">
        <v>60.503999999999998</v>
      </c>
      <c r="J16390" s="2">
        <v>52</v>
      </c>
      <c r="K16390">
        <v>3</v>
      </c>
    </row>
    <row r="16391" spans="1:11" x14ac:dyDescent="0.25">
      <c r="A16391">
        <v>6266</v>
      </c>
      <c r="B16391" s="2">
        <v>32.820509999999999</v>
      </c>
      <c r="C16391" s="3">
        <v>333</v>
      </c>
      <c r="D16391" s="4">
        <v>49340</v>
      </c>
      <c r="E16391" t="s">
        <v>1252</v>
      </c>
      <c r="F16391" s="4" t="s">
        <v>1198</v>
      </c>
      <c r="G16391" s="5">
        <v>268</v>
      </c>
      <c r="H16391" s="6">
        <v>0.133829</v>
      </c>
      <c r="I16391" s="7">
        <v>65.346999999999994</v>
      </c>
    </row>
    <row r="16392" spans="1:11" x14ac:dyDescent="0.25">
      <c r="A16392">
        <v>27856</v>
      </c>
      <c r="B16392" s="2">
        <v>32.817720000000001</v>
      </c>
      <c r="C16392" s="3">
        <v>16322</v>
      </c>
      <c r="D16392" s="4">
        <v>40580</v>
      </c>
      <c r="E16392" t="s">
        <v>5777</v>
      </c>
      <c r="F16392" s="4" t="s">
        <v>5642</v>
      </c>
      <c r="G16392" s="5">
        <v>11395</v>
      </c>
      <c r="H16392" s="6">
        <v>0.17103989999999999</v>
      </c>
      <c r="I16392" s="7">
        <v>58.914999999999999</v>
      </c>
      <c r="J16392" s="2">
        <v>50.5</v>
      </c>
      <c r="K16392">
        <v>2</v>
      </c>
    </row>
    <row r="16393" spans="1:11" x14ac:dyDescent="0.25">
      <c r="A16393">
        <v>35463</v>
      </c>
      <c r="B16393" s="2">
        <v>32.814770000000003</v>
      </c>
      <c r="C16393" s="3">
        <v>1421</v>
      </c>
      <c r="D16393" s="4">
        <v>46220</v>
      </c>
      <c r="E16393" t="s">
        <v>7095</v>
      </c>
      <c r="F16393" s="4" t="s">
        <v>7027</v>
      </c>
      <c r="G16393" s="5">
        <v>943</v>
      </c>
      <c r="H16393" s="6">
        <v>0.14634150000000001</v>
      </c>
      <c r="I16393" s="7">
        <v>63.182000000000002</v>
      </c>
      <c r="J16393" s="2">
        <v>68</v>
      </c>
      <c r="K16393">
        <v>1</v>
      </c>
    </row>
    <row r="16394" spans="1:11" x14ac:dyDescent="0.25">
      <c r="A16394">
        <v>99125</v>
      </c>
      <c r="B16394" s="2">
        <v>32.814450000000001</v>
      </c>
      <c r="C16394" s="3">
        <v>504</v>
      </c>
      <c r="D16394" s="4">
        <v>39420</v>
      </c>
      <c r="E16394" t="s">
        <v>2714</v>
      </c>
      <c r="F16394" s="4" t="s">
        <v>16344</v>
      </c>
      <c r="G16394" s="5">
        <v>379</v>
      </c>
      <c r="H16394" s="6">
        <v>0.21899740000000001</v>
      </c>
      <c r="I16394" s="7">
        <v>50.625</v>
      </c>
    </row>
    <row r="16395" spans="1:11" x14ac:dyDescent="0.25">
      <c r="A16395">
        <v>94130</v>
      </c>
      <c r="B16395" s="2">
        <v>32.813969999999998</v>
      </c>
      <c r="C16395" s="3">
        <v>3082</v>
      </c>
      <c r="D16395" s="4">
        <v>41860</v>
      </c>
      <c r="E16395" t="s">
        <v>15761</v>
      </c>
      <c r="F16395" s="4" t="s">
        <v>15368</v>
      </c>
      <c r="G16395" s="5">
        <v>1628</v>
      </c>
      <c r="H16395" s="6">
        <v>0.36425059999999998</v>
      </c>
      <c r="I16395" s="7">
        <v>25.524000000000001</v>
      </c>
      <c r="J16395" s="2">
        <v>34</v>
      </c>
      <c r="K16395">
        <v>2</v>
      </c>
    </row>
    <row r="16396" spans="1:11" x14ac:dyDescent="0.25">
      <c r="A16396">
        <v>47234</v>
      </c>
      <c r="B16396" s="2">
        <v>32.813310000000001</v>
      </c>
      <c r="C16396" s="3">
        <v>1911</v>
      </c>
      <c r="D16396" s="4">
        <v>26900</v>
      </c>
      <c r="E16396" t="s">
        <v>6093</v>
      </c>
      <c r="F16396" s="4" t="s">
        <v>8800</v>
      </c>
      <c r="G16396" s="5">
        <v>1116</v>
      </c>
      <c r="H16396" s="6">
        <v>0.15053759999999999</v>
      </c>
      <c r="I16396" s="7">
        <v>62.454999999999998</v>
      </c>
      <c r="J16396" s="2">
        <v>44</v>
      </c>
      <c r="K16396">
        <v>2</v>
      </c>
    </row>
    <row r="16397" spans="1:11" x14ac:dyDescent="0.25">
      <c r="A16397">
        <v>16686</v>
      </c>
      <c r="B16397" s="2">
        <v>32.810839999999999</v>
      </c>
      <c r="C16397" s="3">
        <v>13074</v>
      </c>
      <c r="D16397" s="4">
        <v>11020</v>
      </c>
      <c r="E16397" t="s">
        <v>3568</v>
      </c>
      <c r="F16397" s="4" t="s">
        <v>3003</v>
      </c>
      <c r="G16397" s="5">
        <v>9189</v>
      </c>
      <c r="H16397" s="6">
        <v>0.17390359999999999</v>
      </c>
      <c r="I16397" s="7">
        <v>58.417000000000002</v>
      </c>
      <c r="J16397" s="2">
        <v>48</v>
      </c>
      <c r="K16397">
        <v>5</v>
      </c>
    </row>
    <row r="16398" spans="1:11" x14ac:dyDescent="0.25">
      <c r="A16398">
        <v>49688</v>
      </c>
      <c r="B16398" s="2">
        <v>32.808199999999999</v>
      </c>
      <c r="C16398" s="3">
        <v>2561</v>
      </c>
      <c r="E16398" t="s">
        <v>9453</v>
      </c>
      <c r="F16398" s="4" t="s">
        <v>9106</v>
      </c>
      <c r="G16398" s="5">
        <v>1832</v>
      </c>
      <c r="H16398" s="6">
        <v>0.1603928</v>
      </c>
      <c r="I16398" s="7">
        <v>60.75</v>
      </c>
    </row>
    <row r="16399" spans="1:11" x14ac:dyDescent="0.25">
      <c r="A16399">
        <v>16150</v>
      </c>
      <c r="B16399" s="2">
        <v>32.806550000000001</v>
      </c>
      <c r="C16399" s="3">
        <v>7328</v>
      </c>
      <c r="D16399" s="4">
        <v>49660</v>
      </c>
      <c r="E16399" t="s">
        <v>3428</v>
      </c>
      <c r="F16399" s="4" t="s">
        <v>3003</v>
      </c>
      <c r="G16399" s="5">
        <v>5102</v>
      </c>
      <c r="H16399" s="6">
        <v>0.19796159999999999</v>
      </c>
      <c r="I16399" s="7">
        <v>54.25</v>
      </c>
      <c r="J16399" s="2">
        <v>35.333300000000001</v>
      </c>
      <c r="K16399">
        <v>3</v>
      </c>
    </row>
    <row r="16400" spans="1:11" x14ac:dyDescent="0.25">
      <c r="A16400">
        <v>41121</v>
      </c>
      <c r="B16400" s="2">
        <v>32.805050000000001</v>
      </c>
      <c r="C16400" s="3">
        <v>1552</v>
      </c>
      <c r="D16400" s="4">
        <v>26580</v>
      </c>
      <c r="E16400" t="s">
        <v>8023</v>
      </c>
      <c r="F16400" s="4" t="s">
        <v>7883</v>
      </c>
      <c r="G16400" s="5">
        <v>1139</v>
      </c>
      <c r="H16400" s="6">
        <v>0.1350877</v>
      </c>
      <c r="I16400" s="7">
        <v>65.114000000000004</v>
      </c>
      <c r="J16400" s="2">
        <v>77</v>
      </c>
      <c r="K16400">
        <v>1</v>
      </c>
    </row>
    <row r="16401" spans="1:12" x14ac:dyDescent="0.25">
      <c r="A16401">
        <v>81504</v>
      </c>
      <c r="B16401" s="2">
        <v>32.800089999999997</v>
      </c>
      <c r="C16401" s="3">
        <v>29628</v>
      </c>
      <c r="D16401" s="4">
        <v>24300</v>
      </c>
      <c r="E16401" t="s">
        <v>7531</v>
      </c>
      <c r="F16401" s="4" t="s">
        <v>14477</v>
      </c>
      <c r="G16401" s="5">
        <v>19608</v>
      </c>
      <c r="H16401" s="6">
        <v>0.16594419999999999</v>
      </c>
      <c r="I16401" s="7">
        <v>59.780999999999999</v>
      </c>
      <c r="J16401" s="2">
        <v>40.777799999999999</v>
      </c>
      <c r="K16401">
        <v>9</v>
      </c>
    </row>
    <row r="16402" spans="1:12" x14ac:dyDescent="0.25">
      <c r="A16402">
        <v>43613</v>
      </c>
      <c r="B16402" s="2">
        <v>32.790300000000002</v>
      </c>
      <c r="C16402" s="3">
        <v>32305</v>
      </c>
      <c r="D16402" s="4">
        <v>45780</v>
      </c>
      <c r="E16402" t="s">
        <v>8418</v>
      </c>
      <c r="F16402" s="4" t="s">
        <v>8295</v>
      </c>
      <c r="G16402" s="5">
        <v>21278</v>
      </c>
      <c r="H16402" s="6">
        <v>0.2047089</v>
      </c>
      <c r="I16402" s="7">
        <v>53.082000000000001</v>
      </c>
      <c r="J16402" s="2">
        <v>42.25</v>
      </c>
      <c r="K16402">
        <v>20</v>
      </c>
      <c r="L16402" s="2">
        <v>62.8</v>
      </c>
    </row>
    <row r="16403" spans="1:12" x14ac:dyDescent="0.25">
      <c r="A16403">
        <v>36571</v>
      </c>
      <c r="B16403" s="2">
        <v>32.78275</v>
      </c>
      <c r="C16403" s="3">
        <v>14833</v>
      </c>
      <c r="D16403" s="4">
        <v>33660</v>
      </c>
      <c r="E16403" t="s">
        <v>7296</v>
      </c>
      <c r="F16403" s="4" t="s">
        <v>7027</v>
      </c>
      <c r="G16403" s="5">
        <v>10303</v>
      </c>
      <c r="H16403" s="6">
        <v>0.1711152</v>
      </c>
      <c r="I16403" s="7">
        <v>58.884</v>
      </c>
      <c r="J16403" s="2">
        <v>56</v>
      </c>
      <c r="K16403">
        <v>1</v>
      </c>
    </row>
    <row r="16404" spans="1:12" x14ac:dyDescent="0.25">
      <c r="A16404">
        <v>13687</v>
      </c>
      <c r="B16404" s="2">
        <v>32.780180000000001</v>
      </c>
      <c r="C16404" s="3">
        <v>542</v>
      </c>
      <c r="D16404" s="4">
        <v>36300</v>
      </c>
      <c r="E16404" t="s">
        <v>2690</v>
      </c>
      <c r="F16404" s="4" t="s">
        <v>1280</v>
      </c>
      <c r="G16404" s="5">
        <v>421</v>
      </c>
      <c r="H16404" s="6">
        <v>0.20142180000000001</v>
      </c>
      <c r="I16404" s="7">
        <v>53.646000000000001</v>
      </c>
    </row>
    <row r="16405" spans="1:12" x14ac:dyDescent="0.25">
      <c r="A16405">
        <v>95528</v>
      </c>
      <c r="B16405" s="2">
        <v>32.779879999999999</v>
      </c>
      <c r="C16405" s="3">
        <v>1273</v>
      </c>
      <c r="D16405" s="4">
        <v>21700</v>
      </c>
      <c r="E16405" t="s">
        <v>15922</v>
      </c>
      <c r="F16405" s="4" t="s">
        <v>15368</v>
      </c>
      <c r="G16405" s="5">
        <v>833</v>
      </c>
      <c r="H16405" s="6">
        <v>0.19424459999999999</v>
      </c>
      <c r="I16405" s="7">
        <v>54.886000000000003</v>
      </c>
    </row>
    <row r="16406" spans="1:12" x14ac:dyDescent="0.25">
      <c r="A16406">
        <v>15052</v>
      </c>
      <c r="B16406" s="2">
        <v>32.77908</v>
      </c>
      <c r="C16406" s="3">
        <v>3582</v>
      </c>
      <c r="D16406" s="4">
        <v>38300</v>
      </c>
      <c r="E16406" t="s">
        <v>3034</v>
      </c>
      <c r="F16406" s="4" t="s">
        <v>3003</v>
      </c>
      <c r="G16406" s="5">
        <v>2525</v>
      </c>
      <c r="H16406" s="6">
        <v>0.15643560000000001</v>
      </c>
      <c r="I16406" s="7">
        <v>61.417000000000002</v>
      </c>
    </row>
    <row r="16407" spans="1:12" x14ac:dyDescent="0.25">
      <c r="A16407">
        <v>15067</v>
      </c>
      <c r="B16407" s="2">
        <v>32.778089999999999</v>
      </c>
      <c r="C16407" s="3">
        <v>2253</v>
      </c>
      <c r="D16407" s="4">
        <v>38300</v>
      </c>
      <c r="E16407" t="s">
        <v>3046</v>
      </c>
      <c r="F16407" s="4" t="s">
        <v>3003</v>
      </c>
      <c r="G16407" s="5">
        <v>1585</v>
      </c>
      <c r="H16407" s="6">
        <v>0.14384859999999999</v>
      </c>
      <c r="I16407" s="7">
        <v>63.58</v>
      </c>
      <c r="J16407" s="2">
        <v>37</v>
      </c>
      <c r="K16407">
        <v>2</v>
      </c>
    </row>
    <row r="16408" spans="1:12" x14ac:dyDescent="0.25">
      <c r="A16408">
        <v>30710</v>
      </c>
      <c r="B16408" s="2">
        <v>32.776679999999999</v>
      </c>
      <c r="C16408" s="3">
        <v>6361</v>
      </c>
      <c r="D16408" s="4">
        <v>19140</v>
      </c>
      <c r="E16408" t="s">
        <v>6523</v>
      </c>
      <c r="F16408" s="4" t="s">
        <v>6363</v>
      </c>
      <c r="G16408" s="5">
        <v>4328</v>
      </c>
      <c r="H16408" s="6">
        <v>0.21926989999999999</v>
      </c>
      <c r="I16408" s="7">
        <v>50.545999999999999</v>
      </c>
    </row>
    <row r="16409" spans="1:12" x14ac:dyDescent="0.25">
      <c r="A16409">
        <v>15437</v>
      </c>
      <c r="B16409" s="2">
        <v>32.775230000000001</v>
      </c>
      <c r="C16409" s="3">
        <v>2424</v>
      </c>
      <c r="D16409" s="4">
        <v>38300</v>
      </c>
      <c r="E16409" t="s">
        <v>662</v>
      </c>
      <c r="F16409" s="4" t="s">
        <v>3003</v>
      </c>
      <c r="G16409" s="5">
        <v>1687</v>
      </c>
      <c r="H16409" s="6">
        <v>0.18542649999999999</v>
      </c>
      <c r="I16409" s="7">
        <v>56.393999999999998</v>
      </c>
    </row>
    <row r="16410" spans="1:12" x14ac:dyDescent="0.25">
      <c r="A16410">
        <v>4952</v>
      </c>
      <c r="B16410" s="2">
        <v>32.774500000000003</v>
      </c>
      <c r="C16410" s="3">
        <v>1914</v>
      </c>
      <c r="E16410" t="s">
        <v>1007</v>
      </c>
      <c r="F16410" s="4" t="s">
        <v>701</v>
      </c>
      <c r="G16410" s="5">
        <v>1376</v>
      </c>
      <c r="H16410" s="6">
        <v>0.18968019999999999</v>
      </c>
      <c r="I16410" s="7">
        <v>55.655000000000001</v>
      </c>
    </row>
    <row r="16411" spans="1:12" x14ac:dyDescent="0.25">
      <c r="A16411">
        <v>8031</v>
      </c>
      <c r="B16411" s="2">
        <v>32.77214</v>
      </c>
      <c r="C16411" s="3">
        <v>11538</v>
      </c>
      <c r="D16411" s="4">
        <v>37980</v>
      </c>
      <c r="E16411" t="s">
        <v>1592</v>
      </c>
      <c r="F16411" s="4" t="s">
        <v>1341</v>
      </c>
      <c r="G16411" s="5">
        <v>8479</v>
      </c>
      <c r="H16411" s="6">
        <v>0.14530009999999999</v>
      </c>
      <c r="I16411" s="7">
        <v>63.323</v>
      </c>
      <c r="J16411" s="2">
        <v>39.5</v>
      </c>
      <c r="K16411">
        <v>2</v>
      </c>
    </row>
    <row r="16412" spans="1:12" x14ac:dyDescent="0.25">
      <c r="A16412">
        <v>50650</v>
      </c>
      <c r="B16412" s="2">
        <v>32.770020000000002</v>
      </c>
      <c r="C16412" s="3">
        <v>527</v>
      </c>
      <c r="E16412" t="s">
        <v>6755</v>
      </c>
      <c r="F16412" s="4" t="s">
        <v>9593</v>
      </c>
      <c r="G16412" s="5">
        <v>388</v>
      </c>
      <c r="H16412" s="6">
        <v>0.1156812</v>
      </c>
      <c r="I16412" s="7">
        <v>68.438000000000002</v>
      </c>
    </row>
    <row r="16413" spans="1:12" x14ac:dyDescent="0.25">
      <c r="A16413">
        <v>17964</v>
      </c>
      <c r="B16413" s="2">
        <v>32.76979</v>
      </c>
      <c r="C16413" s="3">
        <v>810</v>
      </c>
      <c r="D16413" s="4">
        <v>39060</v>
      </c>
      <c r="E16413" t="s">
        <v>1622</v>
      </c>
      <c r="F16413" s="4" t="s">
        <v>3003</v>
      </c>
      <c r="G16413" s="5">
        <v>535</v>
      </c>
      <c r="H16413" s="6">
        <v>0.16448599999999999</v>
      </c>
      <c r="I16413" s="7">
        <v>60</v>
      </c>
      <c r="J16413" s="2">
        <v>65</v>
      </c>
      <c r="K16413">
        <v>1</v>
      </c>
    </row>
    <row r="16414" spans="1:12" x14ac:dyDescent="0.25">
      <c r="A16414">
        <v>24426</v>
      </c>
      <c r="B16414" s="2">
        <v>32.767270000000003</v>
      </c>
      <c r="C16414" s="3">
        <v>14048</v>
      </c>
      <c r="E16414" t="s">
        <v>3647</v>
      </c>
      <c r="F16414" s="4" t="s">
        <v>4335</v>
      </c>
      <c r="G16414" s="5">
        <v>10000</v>
      </c>
      <c r="H16414" s="6">
        <v>0.14829999999999999</v>
      </c>
      <c r="I16414" s="7">
        <v>62.795999999999999</v>
      </c>
      <c r="J16414" s="2">
        <v>33.5</v>
      </c>
      <c r="K16414">
        <v>2</v>
      </c>
    </row>
    <row r="16415" spans="1:12" x14ac:dyDescent="0.25">
      <c r="A16415">
        <v>41183</v>
      </c>
      <c r="B16415" s="2">
        <v>32.76464</v>
      </c>
      <c r="C16415" s="3">
        <v>1421</v>
      </c>
      <c r="D16415" s="4">
        <v>26580</v>
      </c>
      <c r="E16415" t="s">
        <v>75</v>
      </c>
      <c r="F16415" s="4" t="s">
        <v>7883</v>
      </c>
      <c r="G16415" s="5">
        <v>1019</v>
      </c>
      <c r="H16415" s="6">
        <v>0.18921569999999999</v>
      </c>
      <c r="I16415" s="7">
        <v>55.720999999999997</v>
      </c>
    </row>
    <row r="16416" spans="1:12" x14ac:dyDescent="0.25">
      <c r="A16416">
        <v>64490</v>
      </c>
      <c r="B16416" s="2">
        <v>32.764029999999998</v>
      </c>
      <c r="C16416" s="3">
        <v>2186</v>
      </c>
      <c r="D16416" s="4">
        <v>41140</v>
      </c>
      <c r="E16416" t="s">
        <v>1783</v>
      </c>
      <c r="F16416" s="4" t="s">
        <v>12102</v>
      </c>
      <c r="G16416" s="5">
        <v>1526</v>
      </c>
      <c r="H16416" s="6">
        <v>0.1611002</v>
      </c>
      <c r="I16416" s="7">
        <v>60.576999999999998</v>
      </c>
    </row>
    <row r="16417" spans="1:12" x14ac:dyDescent="0.25">
      <c r="A16417">
        <v>58343</v>
      </c>
      <c r="B16417" s="2">
        <v>32.763649999999998</v>
      </c>
      <c r="C16417" s="3">
        <v>61</v>
      </c>
      <c r="E16417" t="s">
        <v>3450</v>
      </c>
      <c r="F16417" s="4" t="s">
        <v>11069</v>
      </c>
      <c r="G16417" s="5">
        <v>61</v>
      </c>
      <c r="H16417" s="6">
        <v>8.1967200000000004E-2</v>
      </c>
      <c r="I16417" s="7">
        <v>74.25</v>
      </c>
    </row>
    <row r="16418" spans="1:12" x14ac:dyDescent="0.25">
      <c r="A16418">
        <v>62633</v>
      </c>
      <c r="B16418" s="2">
        <v>32.763509999999997</v>
      </c>
      <c r="C16418" s="3">
        <v>658</v>
      </c>
      <c r="E16418" t="s">
        <v>943</v>
      </c>
      <c r="F16418" s="4" t="s">
        <v>11490</v>
      </c>
      <c r="G16418" s="5">
        <v>501</v>
      </c>
      <c r="H16418" s="6">
        <v>0.1055777</v>
      </c>
      <c r="I16418" s="7">
        <v>70.167000000000002</v>
      </c>
    </row>
    <row r="16419" spans="1:12" x14ac:dyDescent="0.25">
      <c r="A16419">
        <v>40403</v>
      </c>
      <c r="B16419" s="2">
        <v>32.759590000000003</v>
      </c>
      <c r="C16419" s="3">
        <v>24368</v>
      </c>
      <c r="D16419" s="4">
        <v>40080</v>
      </c>
      <c r="E16419" t="s">
        <v>7943</v>
      </c>
      <c r="F16419" s="4" t="s">
        <v>7883</v>
      </c>
      <c r="G16419" s="5">
        <v>15873</v>
      </c>
      <c r="H16419" s="6">
        <v>0.21615319999999999</v>
      </c>
      <c r="I16419" s="7">
        <v>51.054000000000002</v>
      </c>
      <c r="J16419" s="2">
        <v>45.7273</v>
      </c>
      <c r="K16419">
        <v>11</v>
      </c>
      <c r="L16419" s="2">
        <v>79.7</v>
      </c>
    </row>
    <row r="16420" spans="1:12" x14ac:dyDescent="0.25">
      <c r="A16420">
        <v>64058</v>
      </c>
      <c r="B16420" s="2">
        <v>32.754669999999997</v>
      </c>
      <c r="C16420" s="3">
        <v>7203</v>
      </c>
      <c r="D16420" s="4">
        <v>28140</v>
      </c>
      <c r="E16420" t="s">
        <v>5046</v>
      </c>
      <c r="F16420" s="4" t="s">
        <v>12102</v>
      </c>
      <c r="G16420" s="5">
        <v>4708</v>
      </c>
      <c r="H16420" s="6">
        <v>0.1397621</v>
      </c>
      <c r="I16420" s="7">
        <v>64.254000000000005</v>
      </c>
      <c r="J16420" s="2">
        <v>50</v>
      </c>
      <c r="K16420">
        <v>1</v>
      </c>
    </row>
    <row r="16421" spans="1:12" x14ac:dyDescent="0.25">
      <c r="A16421">
        <v>21659</v>
      </c>
      <c r="B16421" s="2">
        <v>32.753259999999997</v>
      </c>
      <c r="C16421" s="3">
        <v>1524</v>
      </c>
      <c r="D16421" s="4">
        <v>15700</v>
      </c>
      <c r="E16421" t="s">
        <v>4563</v>
      </c>
      <c r="F16421" s="4" t="s">
        <v>4361</v>
      </c>
      <c r="G16421" s="5">
        <v>1164</v>
      </c>
      <c r="H16421" s="6">
        <v>0.1527897</v>
      </c>
      <c r="I16421" s="7">
        <v>62</v>
      </c>
    </row>
    <row r="16422" spans="1:12" x14ac:dyDescent="0.25">
      <c r="A16422">
        <v>52591</v>
      </c>
      <c r="B16422" s="2">
        <v>32.752420000000001</v>
      </c>
      <c r="C16422" s="3">
        <v>3302</v>
      </c>
      <c r="E16422" t="s">
        <v>9996</v>
      </c>
      <c r="F16422" s="4" t="s">
        <v>9593</v>
      </c>
      <c r="G16422" s="5">
        <v>2345</v>
      </c>
      <c r="H16422" s="6">
        <v>0.1624041</v>
      </c>
      <c r="I16422" s="7">
        <v>60.329000000000001</v>
      </c>
      <c r="J16422" s="2">
        <v>60</v>
      </c>
      <c r="K16422">
        <v>1</v>
      </c>
    </row>
    <row r="16423" spans="1:12" x14ac:dyDescent="0.25">
      <c r="A16423">
        <v>16038</v>
      </c>
      <c r="B16423" s="2">
        <v>32.751190000000001</v>
      </c>
      <c r="C16423" s="3">
        <v>4013</v>
      </c>
      <c r="D16423" s="4">
        <v>38300</v>
      </c>
      <c r="E16423" t="s">
        <v>482</v>
      </c>
      <c r="F16423" s="4" t="s">
        <v>3003</v>
      </c>
      <c r="G16423" s="5">
        <v>2755</v>
      </c>
      <c r="H16423" s="6">
        <v>0.16188749999999999</v>
      </c>
      <c r="I16423" s="7">
        <v>60.417000000000002</v>
      </c>
      <c r="J16423" s="2">
        <v>52</v>
      </c>
      <c r="K16423">
        <v>2</v>
      </c>
    </row>
    <row r="16424" spans="1:12" x14ac:dyDescent="0.25">
      <c r="A16424">
        <v>56237</v>
      </c>
      <c r="B16424" s="2">
        <v>32.750439999999998</v>
      </c>
      <c r="C16424" s="3">
        <v>626</v>
      </c>
      <c r="E16424" t="s">
        <v>10681</v>
      </c>
      <c r="F16424" s="4" t="s">
        <v>10428</v>
      </c>
      <c r="G16424" s="5">
        <v>405</v>
      </c>
      <c r="H16424" s="6">
        <v>0.145679</v>
      </c>
      <c r="I16424" s="7">
        <v>63.213999999999999</v>
      </c>
      <c r="J16424" s="2">
        <v>57</v>
      </c>
      <c r="K16424">
        <v>1</v>
      </c>
    </row>
    <row r="16425" spans="1:12" x14ac:dyDescent="0.25">
      <c r="A16425">
        <v>99150</v>
      </c>
      <c r="B16425" s="2">
        <v>32.750300000000003</v>
      </c>
      <c r="C16425" s="3">
        <v>252</v>
      </c>
      <c r="E16425" t="s">
        <v>16573</v>
      </c>
      <c r="F16425" s="4" t="s">
        <v>16344</v>
      </c>
      <c r="G16425" s="5">
        <v>158</v>
      </c>
      <c r="H16425" s="6">
        <v>0.28930820000000002</v>
      </c>
      <c r="I16425" s="7">
        <v>38.393000000000001</v>
      </c>
    </row>
    <row r="16426" spans="1:12" x14ac:dyDescent="0.25">
      <c r="A16426">
        <v>15736</v>
      </c>
      <c r="B16426" s="2">
        <v>32.750129999999999</v>
      </c>
      <c r="C16426" s="3">
        <v>717</v>
      </c>
      <c r="D16426" s="4">
        <v>38300</v>
      </c>
      <c r="E16426" t="s">
        <v>3287</v>
      </c>
      <c r="F16426" s="4" t="s">
        <v>3003</v>
      </c>
      <c r="G16426" s="5">
        <v>549</v>
      </c>
      <c r="H16426" s="6">
        <v>0.20765030000000001</v>
      </c>
      <c r="I16426" s="7">
        <v>52.5</v>
      </c>
    </row>
    <row r="16427" spans="1:12" x14ac:dyDescent="0.25">
      <c r="A16427">
        <v>33405</v>
      </c>
      <c r="B16427" s="2">
        <v>32.746429999999997</v>
      </c>
      <c r="C16427" s="3">
        <v>20451</v>
      </c>
      <c r="D16427" s="4">
        <v>33100</v>
      </c>
      <c r="E16427" t="s">
        <v>6878</v>
      </c>
      <c r="F16427" s="4" t="s">
        <v>6689</v>
      </c>
      <c r="G16427" s="5">
        <v>14909</v>
      </c>
      <c r="H16427" s="6">
        <v>0.25528200000000001</v>
      </c>
      <c r="I16427" s="7">
        <v>44.265000000000001</v>
      </c>
      <c r="J16427" s="2">
        <v>28.166699999999999</v>
      </c>
      <c r="K16427">
        <v>6</v>
      </c>
    </row>
    <row r="16428" spans="1:12" x14ac:dyDescent="0.25">
      <c r="A16428">
        <v>17037</v>
      </c>
      <c r="B16428" s="2">
        <v>32.742719999999998</v>
      </c>
      <c r="C16428" s="3">
        <v>885</v>
      </c>
      <c r="D16428" s="4">
        <v>25420</v>
      </c>
      <c r="E16428" t="s">
        <v>3686</v>
      </c>
      <c r="F16428" s="4" t="s">
        <v>3003</v>
      </c>
      <c r="G16428" s="5">
        <v>584</v>
      </c>
      <c r="H16428" s="6">
        <v>0.16239319999999999</v>
      </c>
      <c r="I16428" s="7">
        <v>60.313000000000002</v>
      </c>
      <c r="J16428" s="2">
        <v>70</v>
      </c>
      <c r="K16428">
        <v>1</v>
      </c>
    </row>
    <row r="16429" spans="1:12" x14ac:dyDescent="0.25">
      <c r="A16429">
        <v>33705</v>
      </c>
      <c r="B16429" s="2">
        <v>32.738250000000001</v>
      </c>
      <c r="C16429" s="3">
        <v>25864</v>
      </c>
      <c r="D16429" s="4">
        <v>45300</v>
      </c>
      <c r="E16429" t="s">
        <v>3400</v>
      </c>
      <c r="F16429" s="4" t="s">
        <v>6689</v>
      </c>
      <c r="G16429" s="5">
        <v>18093</v>
      </c>
      <c r="H16429" s="6">
        <v>0.25363400000000003</v>
      </c>
      <c r="I16429" s="7">
        <v>44.543999999999997</v>
      </c>
      <c r="J16429" s="2">
        <v>30.5</v>
      </c>
      <c r="K16429">
        <v>8</v>
      </c>
    </row>
    <row r="16430" spans="1:12" x14ac:dyDescent="0.25">
      <c r="A16430">
        <v>38567</v>
      </c>
      <c r="B16430" s="2">
        <v>32.733789999999999</v>
      </c>
      <c r="C16430" s="3">
        <v>723</v>
      </c>
      <c r="D16430" s="4">
        <v>34980</v>
      </c>
      <c r="E16430" t="s">
        <v>7622</v>
      </c>
      <c r="F16430" s="4" t="s">
        <v>7348</v>
      </c>
      <c r="G16430" s="5">
        <v>560</v>
      </c>
      <c r="H16430" s="6">
        <v>0.17499999999999999</v>
      </c>
      <c r="I16430" s="7">
        <v>58.125</v>
      </c>
    </row>
    <row r="16431" spans="1:12" x14ac:dyDescent="0.25">
      <c r="A16431">
        <v>13833</v>
      </c>
      <c r="B16431" s="2">
        <v>32.73292</v>
      </c>
      <c r="C16431" s="3">
        <v>4309</v>
      </c>
      <c r="D16431" s="4">
        <v>13780</v>
      </c>
      <c r="E16431" t="s">
        <v>2740</v>
      </c>
      <c r="F16431" s="4" t="s">
        <v>1280</v>
      </c>
      <c r="G16431" s="5">
        <v>3059</v>
      </c>
      <c r="H16431" s="6">
        <v>0.1722785</v>
      </c>
      <c r="I16431" s="7">
        <v>58.59</v>
      </c>
    </row>
    <row r="16432" spans="1:12" x14ac:dyDescent="0.25">
      <c r="A16432">
        <v>89835</v>
      </c>
      <c r="B16432" s="2">
        <v>32.731929999999998</v>
      </c>
      <c r="C16432" s="3">
        <v>1654</v>
      </c>
      <c r="D16432" s="4">
        <v>21220</v>
      </c>
      <c r="E16432" t="s">
        <v>758</v>
      </c>
      <c r="F16432" s="4" t="s">
        <v>15318</v>
      </c>
      <c r="G16432" s="5">
        <v>1103</v>
      </c>
      <c r="H16432" s="6">
        <v>0.15140529999999999</v>
      </c>
      <c r="I16432" s="7">
        <v>62.188000000000002</v>
      </c>
      <c r="J16432" s="2">
        <v>44</v>
      </c>
      <c r="K16432">
        <v>1</v>
      </c>
    </row>
    <row r="16433" spans="1:11" x14ac:dyDescent="0.25">
      <c r="A16433">
        <v>54756</v>
      </c>
      <c r="B16433" s="2">
        <v>32.73151</v>
      </c>
      <c r="C16433" s="3">
        <v>845</v>
      </c>
      <c r="E16433" t="s">
        <v>600</v>
      </c>
      <c r="F16433" s="4" t="s">
        <v>10031</v>
      </c>
      <c r="G16433" s="5">
        <v>651</v>
      </c>
      <c r="H16433" s="6">
        <v>0.1443932</v>
      </c>
      <c r="I16433" s="7">
        <v>63.393000000000001</v>
      </c>
    </row>
    <row r="16434" spans="1:11" x14ac:dyDescent="0.25">
      <c r="A16434">
        <v>39162</v>
      </c>
      <c r="B16434" s="2">
        <v>32.73133</v>
      </c>
      <c r="C16434" s="3">
        <v>87</v>
      </c>
      <c r="D16434" s="4">
        <v>46980</v>
      </c>
      <c r="E16434" t="s">
        <v>7765</v>
      </c>
      <c r="F16434" s="4" t="s">
        <v>7633</v>
      </c>
      <c r="G16434" s="5">
        <v>75</v>
      </c>
      <c r="H16434" s="6">
        <v>1.31579E-2</v>
      </c>
      <c r="I16434" s="7">
        <v>86.070999999999998</v>
      </c>
    </row>
    <row r="16435" spans="1:11" x14ac:dyDescent="0.25">
      <c r="A16435">
        <v>61475</v>
      </c>
      <c r="B16435" s="2">
        <v>32.731270000000002</v>
      </c>
      <c r="C16435" s="3">
        <v>321</v>
      </c>
      <c r="D16435" s="4">
        <v>31380</v>
      </c>
      <c r="E16435" t="s">
        <v>4041</v>
      </c>
      <c r="F16435" s="4" t="s">
        <v>11490</v>
      </c>
      <c r="G16435" s="5">
        <v>175</v>
      </c>
      <c r="H16435" s="6">
        <v>0.1136364</v>
      </c>
      <c r="I16435" s="7">
        <v>68.703999999999994</v>
      </c>
    </row>
    <row r="16436" spans="1:11" x14ac:dyDescent="0.25">
      <c r="A16436">
        <v>81036</v>
      </c>
      <c r="B16436" s="2">
        <v>32.731079999999999</v>
      </c>
      <c r="C16436" s="3">
        <v>984</v>
      </c>
      <c r="E16436" t="s">
        <v>7528</v>
      </c>
      <c r="F16436" s="4" t="s">
        <v>14477</v>
      </c>
      <c r="G16436" s="5">
        <v>637</v>
      </c>
      <c r="H16436" s="6">
        <v>0.17268449999999999</v>
      </c>
      <c r="I16436" s="7">
        <v>58.5</v>
      </c>
    </row>
    <row r="16437" spans="1:11" x14ac:dyDescent="0.25">
      <c r="A16437">
        <v>12304</v>
      </c>
      <c r="B16437" s="2">
        <v>32.727290000000004</v>
      </c>
      <c r="C16437" s="3">
        <v>22537</v>
      </c>
      <c r="D16437" s="4">
        <v>10580</v>
      </c>
      <c r="E16437" t="s">
        <v>2183</v>
      </c>
      <c r="F16437" s="4" t="s">
        <v>1280</v>
      </c>
      <c r="G16437" s="5">
        <v>15192</v>
      </c>
      <c r="H16437" s="6">
        <v>0.19246969999999999</v>
      </c>
      <c r="I16437" s="7">
        <v>55.076999999999998</v>
      </c>
      <c r="J16437" s="2">
        <v>42.5</v>
      </c>
      <c r="K16437">
        <v>4</v>
      </c>
    </row>
    <row r="16438" spans="1:11" x14ac:dyDescent="0.25">
      <c r="A16438">
        <v>64440</v>
      </c>
      <c r="B16438" s="2">
        <v>32.723529999999997</v>
      </c>
      <c r="C16438" s="3">
        <v>617</v>
      </c>
      <c r="D16438" s="4">
        <v>41140</v>
      </c>
      <c r="E16438" t="s">
        <v>7782</v>
      </c>
      <c r="F16438" s="4" t="s">
        <v>12102</v>
      </c>
      <c r="G16438" s="5">
        <v>486</v>
      </c>
      <c r="H16438" s="6">
        <v>0.11934160000000001</v>
      </c>
      <c r="I16438" s="7">
        <v>67.707999999999998</v>
      </c>
    </row>
    <row r="16439" spans="1:11" x14ac:dyDescent="0.25">
      <c r="A16439">
        <v>35452</v>
      </c>
      <c r="B16439" s="2">
        <v>32.72287</v>
      </c>
      <c r="C16439" s="3">
        <v>3450</v>
      </c>
      <c r="D16439" s="4">
        <v>46220</v>
      </c>
      <c r="E16439" t="s">
        <v>7088</v>
      </c>
      <c r="F16439" s="4" t="s">
        <v>7027</v>
      </c>
      <c r="G16439" s="5">
        <v>2302</v>
      </c>
      <c r="H16439" s="6">
        <v>0.1129453</v>
      </c>
      <c r="I16439" s="7">
        <v>68.81</v>
      </c>
      <c r="J16439" s="2">
        <v>42</v>
      </c>
      <c r="K16439">
        <v>1</v>
      </c>
    </row>
    <row r="16440" spans="1:11" x14ac:dyDescent="0.25">
      <c r="A16440">
        <v>91205</v>
      </c>
      <c r="B16440" s="2">
        <v>32.715859999999999</v>
      </c>
      <c r="C16440" s="3">
        <v>38138</v>
      </c>
      <c r="D16440" s="4">
        <v>31080</v>
      </c>
      <c r="E16440" t="s">
        <v>86</v>
      </c>
      <c r="F16440" s="4" t="s">
        <v>15368</v>
      </c>
      <c r="G16440" s="5">
        <v>26968</v>
      </c>
      <c r="H16440" s="6">
        <v>0.28621750000000001</v>
      </c>
      <c r="I16440" s="7">
        <v>38.866999999999997</v>
      </c>
      <c r="J16440" s="2">
        <v>34</v>
      </c>
      <c r="K16440">
        <v>8</v>
      </c>
    </row>
    <row r="16441" spans="1:11" x14ac:dyDescent="0.25">
      <c r="A16441">
        <v>38671</v>
      </c>
      <c r="B16441" s="2">
        <v>32.704030000000003</v>
      </c>
      <c r="C16441" s="3">
        <v>35880</v>
      </c>
      <c r="D16441" s="4">
        <v>32820</v>
      </c>
      <c r="E16441" t="s">
        <v>7664</v>
      </c>
      <c r="F16441" s="4" t="s">
        <v>7633</v>
      </c>
      <c r="G16441" s="5">
        <v>22482</v>
      </c>
      <c r="H16441" s="6">
        <v>0.17662230000000001</v>
      </c>
      <c r="I16441" s="7">
        <v>57.805</v>
      </c>
      <c r="J16441" s="2">
        <v>41.4</v>
      </c>
      <c r="K16441">
        <v>5</v>
      </c>
    </row>
    <row r="16442" spans="1:11" x14ac:dyDescent="0.25">
      <c r="A16442">
        <v>1854</v>
      </c>
      <c r="B16442" s="2">
        <v>32.69444</v>
      </c>
      <c r="C16442" s="3">
        <v>29214</v>
      </c>
      <c r="D16442" s="4">
        <v>14460</v>
      </c>
      <c r="E16442" t="s">
        <v>247</v>
      </c>
      <c r="F16442" s="4" t="s">
        <v>21</v>
      </c>
      <c r="G16442" s="5">
        <v>17584</v>
      </c>
      <c r="H16442" s="6">
        <v>0.1995451</v>
      </c>
      <c r="I16442" s="7">
        <v>53.843000000000004</v>
      </c>
      <c r="J16442" s="2">
        <v>39.375</v>
      </c>
      <c r="K16442">
        <v>8</v>
      </c>
    </row>
    <row r="16443" spans="1:11" x14ac:dyDescent="0.25">
      <c r="A16443">
        <v>14125</v>
      </c>
      <c r="B16443" s="2">
        <v>32.689610000000002</v>
      </c>
      <c r="C16443" s="3">
        <v>3765</v>
      </c>
      <c r="D16443" s="4">
        <v>12860</v>
      </c>
      <c r="E16443" t="s">
        <v>956</v>
      </c>
      <c r="F16443" s="4" t="s">
        <v>1280</v>
      </c>
      <c r="G16443" s="5">
        <v>2588</v>
      </c>
      <c r="H16443" s="6">
        <v>0.1367323</v>
      </c>
      <c r="I16443" s="7">
        <v>64.688000000000002</v>
      </c>
      <c r="J16443" s="2">
        <v>66</v>
      </c>
      <c r="K16443">
        <v>1</v>
      </c>
    </row>
    <row r="16444" spans="1:11" x14ac:dyDescent="0.25">
      <c r="A16444">
        <v>48801</v>
      </c>
      <c r="B16444" s="2">
        <v>32.687109999999997</v>
      </c>
      <c r="C16444" s="3">
        <v>12954</v>
      </c>
      <c r="D16444" s="4">
        <v>10940</v>
      </c>
      <c r="E16444" t="s">
        <v>2902</v>
      </c>
      <c r="F16444" s="4" t="s">
        <v>9106</v>
      </c>
      <c r="G16444" s="5">
        <v>7836</v>
      </c>
      <c r="H16444" s="6">
        <v>0.2144953</v>
      </c>
      <c r="I16444" s="7">
        <v>51.25</v>
      </c>
      <c r="J16444" s="2">
        <v>49.285699999999999</v>
      </c>
      <c r="K16444">
        <v>7</v>
      </c>
    </row>
    <row r="16445" spans="1:11" x14ac:dyDescent="0.25">
      <c r="A16445">
        <v>80743</v>
      </c>
      <c r="B16445" s="2">
        <v>32.685070000000003</v>
      </c>
      <c r="C16445" s="3">
        <v>976</v>
      </c>
      <c r="E16445" t="s">
        <v>98</v>
      </c>
      <c r="F16445" s="4" t="s">
        <v>14477</v>
      </c>
      <c r="G16445" s="5">
        <v>677</v>
      </c>
      <c r="H16445" s="6">
        <v>0.17109150000000001</v>
      </c>
      <c r="I16445" s="7">
        <v>58.75</v>
      </c>
    </row>
    <row r="16446" spans="1:11" x14ac:dyDescent="0.25">
      <c r="A16446">
        <v>17080</v>
      </c>
      <c r="B16446" s="2">
        <v>32.684869999999997</v>
      </c>
      <c r="C16446" s="3">
        <v>266</v>
      </c>
      <c r="D16446" s="4">
        <v>25420</v>
      </c>
      <c r="E16446" t="s">
        <v>3714</v>
      </c>
      <c r="F16446" s="4" t="s">
        <v>3003</v>
      </c>
      <c r="G16446" s="5">
        <v>159</v>
      </c>
      <c r="H16446" s="6">
        <v>0.2</v>
      </c>
      <c r="I16446" s="7">
        <v>53.75</v>
      </c>
    </row>
    <row r="16447" spans="1:11" x14ac:dyDescent="0.25">
      <c r="A16447">
        <v>49920</v>
      </c>
      <c r="B16447" s="2">
        <v>32.68403</v>
      </c>
      <c r="C16447" s="3">
        <v>4291</v>
      </c>
      <c r="E16447" t="s">
        <v>9569</v>
      </c>
      <c r="F16447" s="4" t="s">
        <v>9106</v>
      </c>
      <c r="G16447" s="5">
        <v>3368</v>
      </c>
      <c r="H16447" s="6">
        <v>0.2178688</v>
      </c>
      <c r="I16447" s="7">
        <v>50.661999999999999</v>
      </c>
      <c r="J16447" s="2">
        <v>68.5</v>
      </c>
      <c r="K16447">
        <v>2</v>
      </c>
    </row>
    <row r="16448" spans="1:11" x14ac:dyDescent="0.25">
      <c r="A16448">
        <v>45780</v>
      </c>
      <c r="B16448" s="2">
        <v>32.682699999999997</v>
      </c>
      <c r="C16448" s="3">
        <v>3240</v>
      </c>
      <c r="D16448" s="4">
        <v>11900</v>
      </c>
      <c r="E16448" t="s">
        <v>4359</v>
      </c>
      <c r="F16448" s="4" t="s">
        <v>8295</v>
      </c>
      <c r="G16448" s="5">
        <v>2167</v>
      </c>
      <c r="H16448" s="6">
        <v>0.27767530000000001</v>
      </c>
      <c r="I16448" s="7">
        <v>40.326000000000001</v>
      </c>
      <c r="J16448" s="2">
        <v>56.625</v>
      </c>
      <c r="K16448">
        <v>8</v>
      </c>
    </row>
    <row r="16449" spans="1:12" x14ac:dyDescent="0.25">
      <c r="A16449">
        <v>16926</v>
      </c>
      <c r="B16449" s="2">
        <v>32.68206</v>
      </c>
      <c r="C16449" s="3">
        <v>783</v>
      </c>
      <c r="D16449" s="4">
        <v>42380</v>
      </c>
      <c r="E16449" t="s">
        <v>3653</v>
      </c>
      <c r="F16449" s="4" t="s">
        <v>3003</v>
      </c>
      <c r="G16449" s="5">
        <v>514</v>
      </c>
      <c r="H16449" s="6">
        <v>0.18446599999999999</v>
      </c>
      <c r="I16449" s="7">
        <v>56.429000000000002</v>
      </c>
      <c r="J16449" s="2">
        <v>71</v>
      </c>
      <c r="K16449">
        <v>1</v>
      </c>
    </row>
    <row r="16450" spans="1:12" x14ac:dyDescent="0.25">
      <c r="A16450">
        <v>25159</v>
      </c>
      <c r="B16450" s="2">
        <v>32.681049999999999</v>
      </c>
      <c r="C16450" s="3">
        <v>5520</v>
      </c>
      <c r="D16450" s="4">
        <v>26580</v>
      </c>
      <c r="E16450" t="s">
        <v>5288</v>
      </c>
      <c r="F16450" s="4" t="s">
        <v>5144</v>
      </c>
      <c r="G16450" s="5">
        <v>3710</v>
      </c>
      <c r="H16450" s="6">
        <v>0.15849060000000001</v>
      </c>
      <c r="I16450" s="7">
        <v>60.917000000000002</v>
      </c>
      <c r="J16450" s="2">
        <v>66</v>
      </c>
      <c r="K16450">
        <v>2</v>
      </c>
    </row>
    <row r="16451" spans="1:12" x14ac:dyDescent="0.25">
      <c r="A16451">
        <v>85365</v>
      </c>
      <c r="B16451" s="2">
        <v>32.672730000000001</v>
      </c>
      <c r="C16451" s="3">
        <v>49624</v>
      </c>
      <c r="D16451" s="4">
        <v>49740</v>
      </c>
      <c r="E16451" t="s">
        <v>7583</v>
      </c>
      <c r="F16451" s="4" t="s">
        <v>14962</v>
      </c>
      <c r="G16451" s="5">
        <v>31063</v>
      </c>
      <c r="H16451" s="6">
        <v>0.1845223</v>
      </c>
      <c r="I16451" s="7">
        <v>56.417999999999999</v>
      </c>
      <c r="J16451" s="2">
        <v>51.214300000000001</v>
      </c>
      <c r="K16451">
        <v>14</v>
      </c>
      <c r="L16451" s="2">
        <v>95.3</v>
      </c>
    </row>
    <row r="16452" spans="1:12" x14ac:dyDescent="0.25">
      <c r="A16452">
        <v>56212</v>
      </c>
      <c r="B16452" s="2">
        <v>32.665210000000002</v>
      </c>
      <c r="C16452" s="3">
        <v>490</v>
      </c>
      <c r="E16452" t="s">
        <v>286</v>
      </c>
      <c r="F16452" s="4" t="s">
        <v>10428</v>
      </c>
      <c r="G16452" s="5">
        <v>356</v>
      </c>
      <c r="H16452" s="6">
        <v>0.1179775</v>
      </c>
      <c r="I16452" s="7">
        <v>67.917000000000002</v>
      </c>
    </row>
    <row r="16453" spans="1:12" x14ac:dyDescent="0.25">
      <c r="A16453">
        <v>14891</v>
      </c>
      <c r="B16453" s="2">
        <v>32.664319999999996</v>
      </c>
      <c r="C16453" s="3">
        <v>4655</v>
      </c>
      <c r="E16453" t="s">
        <v>2995</v>
      </c>
      <c r="F16453" s="4" t="s">
        <v>1280</v>
      </c>
      <c r="G16453" s="5">
        <v>3325</v>
      </c>
      <c r="H16453" s="6">
        <v>0.18616540000000001</v>
      </c>
      <c r="I16453" s="7">
        <v>56.133000000000003</v>
      </c>
      <c r="J16453" s="2">
        <v>38</v>
      </c>
      <c r="K16453">
        <v>3</v>
      </c>
    </row>
    <row r="16454" spans="1:12" x14ac:dyDescent="0.25">
      <c r="A16454">
        <v>3103</v>
      </c>
      <c r="B16454" s="2">
        <v>32.657690000000002</v>
      </c>
      <c r="C16454" s="3">
        <v>37300</v>
      </c>
      <c r="D16454" s="4">
        <v>31700</v>
      </c>
      <c r="E16454" t="s">
        <v>272</v>
      </c>
      <c r="F16454" s="4" t="s">
        <v>520</v>
      </c>
      <c r="G16454" s="5">
        <v>24381</v>
      </c>
      <c r="H16454" s="6">
        <v>0.19108359999999999</v>
      </c>
      <c r="I16454" s="7">
        <v>55.281999999999996</v>
      </c>
      <c r="J16454" s="2">
        <v>47.076900000000002</v>
      </c>
      <c r="K16454">
        <v>13</v>
      </c>
      <c r="L16454" s="2">
        <v>84.9</v>
      </c>
    </row>
    <row r="16455" spans="1:12" x14ac:dyDescent="0.25">
      <c r="A16455">
        <v>49318</v>
      </c>
      <c r="B16455" s="2">
        <v>32.651609999999998</v>
      </c>
      <c r="C16455" s="3">
        <v>1565</v>
      </c>
      <c r="D16455" s="4">
        <v>34740</v>
      </c>
      <c r="E16455" t="s">
        <v>9369</v>
      </c>
      <c r="F16455" s="4" t="s">
        <v>9106</v>
      </c>
      <c r="G16455" s="5">
        <v>1039</v>
      </c>
      <c r="H16455" s="6">
        <v>0.15110680000000001</v>
      </c>
      <c r="I16455" s="7">
        <v>62.188000000000002</v>
      </c>
    </row>
    <row r="16456" spans="1:12" x14ac:dyDescent="0.25">
      <c r="A16456">
        <v>67013</v>
      </c>
      <c r="B16456" s="2">
        <v>32.650939999999999</v>
      </c>
      <c r="C16456" s="3">
        <v>2747</v>
      </c>
      <c r="D16456" s="4">
        <v>48620</v>
      </c>
      <c r="E16456" t="s">
        <v>9941</v>
      </c>
      <c r="F16456" s="4" t="s">
        <v>12494</v>
      </c>
      <c r="G16456" s="5">
        <v>1766</v>
      </c>
      <c r="H16456" s="6">
        <v>0.1772367</v>
      </c>
      <c r="I16456" s="7">
        <v>57.668999999999997</v>
      </c>
      <c r="J16456" s="2">
        <v>64</v>
      </c>
      <c r="K16456">
        <v>1</v>
      </c>
    </row>
    <row r="16457" spans="1:12" x14ac:dyDescent="0.25">
      <c r="A16457">
        <v>98589</v>
      </c>
      <c r="B16457" s="2">
        <v>32.649340000000002</v>
      </c>
      <c r="C16457" s="3">
        <v>7142</v>
      </c>
      <c r="D16457" s="4">
        <v>36500</v>
      </c>
      <c r="E16457" t="s">
        <v>16466</v>
      </c>
      <c r="F16457" s="4" t="s">
        <v>16344</v>
      </c>
      <c r="G16457" s="5">
        <v>4896</v>
      </c>
      <c r="H16457" s="6">
        <v>0.16826630000000001</v>
      </c>
      <c r="I16457" s="7">
        <v>59.207000000000001</v>
      </c>
      <c r="J16457" s="2">
        <v>37</v>
      </c>
      <c r="K16457">
        <v>1</v>
      </c>
    </row>
    <row r="16458" spans="1:12" x14ac:dyDescent="0.25">
      <c r="A16458">
        <v>95621</v>
      </c>
      <c r="B16458" s="2">
        <v>32.641449999999999</v>
      </c>
      <c r="C16458" s="3">
        <v>41473</v>
      </c>
      <c r="D16458" s="4">
        <v>40900</v>
      </c>
      <c r="E16458" t="s">
        <v>15951</v>
      </c>
      <c r="F16458" s="4" t="s">
        <v>15368</v>
      </c>
      <c r="G16458" s="5">
        <v>28059</v>
      </c>
      <c r="H16458" s="6">
        <v>0.1773343</v>
      </c>
      <c r="I16458" s="7">
        <v>57.634999999999998</v>
      </c>
      <c r="J16458" s="2">
        <v>45.285699999999999</v>
      </c>
      <c r="K16458">
        <v>14</v>
      </c>
      <c r="L16458" s="2">
        <v>78</v>
      </c>
    </row>
    <row r="16459" spans="1:12" x14ac:dyDescent="0.25">
      <c r="A16459">
        <v>56571</v>
      </c>
      <c r="B16459" s="2">
        <v>32.634410000000003</v>
      </c>
      <c r="C16459" s="3">
        <v>1684</v>
      </c>
      <c r="D16459" s="4">
        <v>22260</v>
      </c>
      <c r="E16459" t="s">
        <v>10791</v>
      </c>
      <c r="F16459" s="4" t="s">
        <v>10428</v>
      </c>
      <c r="G16459" s="5">
        <v>1347</v>
      </c>
      <c r="H16459" s="6">
        <v>0.1848552</v>
      </c>
      <c r="I16459" s="7">
        <v>56.332999999999998</v>
      </c>
    </row>
    <row r="16460" spans="1:12" x14ac:dyDescent="0.25">
      <c r="A16460">
        <v>25404</v>
      </c>
      <c r="B16460" s="2">
        <v>32.630609999999997</v>
      </c>
      <c r="C16460" s="3">
        <v>21870</v>
      </c>
      <c r="D16460" s="4">
        <v>25180</v>
      </c>
      <c r="E16460" t="s">
        <v>2596</v>
      </c>
      <c r="F16460" s="4" t="s">
        <v>5144</v>
      </c>
      <c r="G16460" s="5">
        <v>14546</v>
      </c>
      <c r="H16460" s="6">
        <v>0.1953667</v>
      </c>
      <c r="I16460" s="7">
        <v>54.515999999999998</v>
      </c>
      <c r="J16460" s="2">
        <v>25.5</v>
      </c>
      <c r="K16460">
        <v>2</v>
      </c>
    </row>
    <row r="16461" spans="1:12" x14ac:dyDescent="0.25">
      <c r="A16461">
        <v>8701</v>
      </c>
      <c r="B16461" s="2">
        <v>32.616759999999999</v>
      </c>
      <c r="C16461" s="3">
        <v>93472</v>
      </c>
      <c r="D16461" s="4">
        <v>35620</v>
      </c>
      <c r="E16461" t="s">
        <v>1723</v>
      </c>
      <c r="F16461" s="4" t="s">
        <v>1341</v>
      </c>
      <c r="G16461" s="5">
        <v>43311</v>
      </c>
      <c r="H16461" s="6">
        <v>0.26501350000000001</v>
      </c>
      <c r="I16461" s="7">
        <v>42.478999999999999</v>
      </c>
      <c r="J16461" s="2">
        <v>35.4</v>
      </c>
      <c r="K16461">
        <v>5</v>
      </c>
    </row>
    <row r="16462" spans="1:12" x14ac:dyDescent="0.25">
      <c r="A16462">
        <v>47550</v>
      </c>
      <c r="B16462" s="2">
        <v>32.606270000000002</v>
      </c>
      <c r="C16462" s="3">
        <v>814</v>
      </c>
      <c r="E16462" t="s">
        <v>3616</v>
      </c>
      <c r="F16462" s="4" t="s">
        <v>8800</v>
      </c>
      <c r="G16462" s="5">
        <v>542</v>
      </c>
      <c r="H16462" s="6">
        <v>0.10313079999999999</v>
      </c>
      <c r="I16462" s="7">
        <v>70.441000000000003</v>
      </c>
    </row>
    <row r="16463" spans="1:12" x14ac:dyDescent="0.25">
      <c r="A16463">
        <v>52166</v>
      </c>
      <c r="B16463" s="2">
        <v>32.606119999999997</v>
      </c>
      <c r="C16463" s="3">
        <v>104</v>
      </c>
      <c r="E16463" t="s">
        <v>9932</v>
      </c>
      <c r="F16463" s="4" t="s">
        <v>9593</v>
      </c>
      <c r="G16463" s="5">
        <v>82</v>
      </c>
      <c r="H16463" s="6">
        <v>0.18072289999999999</v>
      </c>
      <c r="I16463" s="7">
        <v>57.030999999999999</v>
      </c>
    </row>
    <row r="16464" spans="1:12" x14ac:dyDescent="0.25">
      <c r="A16464">
        <v>67428</v>
      </c>
      <c r="B16464" s="2">
        <v>32.605820000000001</v>
      </c>
      <c r="C16464" s="3">
        <v>1748</v>
      </c>
      <c r="D16464" s="4">
        <v>32700</v>
      </c>
      <c r="E16464" t="s">
        <v>287</v>
      </c>
      <c r="F16464" s="4" t="s">
        <v>12494</v>
      </c>
      <c r="G16464" s="5">
        <v>1169</v>
      </c>
      <c r="H16464" s="6">
        <v>0.1343028</v>
      </c>
      <c r="I16464" s="7">
        <v>65.052000000000007</v>
      </c>
    </row>
    <row r="16465" spans="1:12" x14ac:dyDescent="0.25">
      <c r="A16465">
        <v>40004</v>
      </c>
      <c r="B16465" s="2">
        <v>32.600990000000003</v>
      </c>
      <c r="C16465" s="3">
        <v>29228</v>
      </c>
      <c r="D16465" s="4">
        <v>12680</v>
      </c>
      <c r="E16465" t="s">
        <v>7884</v>
      </c>
      <c r="F16465" s="4" t="s">
        <v>7883</v>
      </c>
      <c r="G16465" s="5">
        <v>19030</v>
      </c>
      <c r="H16465" s="6">
        <v>0.1778245</v>
      </c>
      <c r="I16465" s="7">
        <v>57.530999999999999</v>
      </c>
      <c r="J16465" s="2">
        <v>48.2</v>
      </c>
      <c r="K16465">
        <v>5</v>
      </c>
    </row>
    <row r="16466" spans="1:12" x14ac:dyDescent="0.25">
      <c r="A16466">
        <v>35474</v>
      </c>
      <c r="B16466" s="2">
        <v>32.59543</v>
      </c>
      <c r="C16466" s="3">
        <v>6061</v>
      </c>
      <c r="D16466" s="4">
        <v>46220</v>
      </c>
      <c r="E16466" t="s">
        <v>7097</v>
      </c>
      <c r="F16466" s="4" t="s">
        <v>7027</v>
      </c>
      <c r="G16466" s="5">
        <v>4197</v>
      </c>
      <c r="H16466" s="6">
        <v>0.1784608</v>
      </c>
      <c r="I16466" s="7">
        <v>57.417999999999999</v>
      </c>
    </row>
    <row r="16467" spans="1:12" x14ac:dyDescent="0.25">
      <c r="A16467">
        <v>13123</v>
      </c>
      <c r="B16467" s="2">
        <v>32.594380000000001</v>
      </c>
      <c r="C16467" s="3">
        <v>184</v>
      </c>
      <c r="D16467" s="4">
        <v>46540</v>
      </c>
      <c r="E16467" t="s">
        <v>2520</v>
      </c>
      <c r="F16467" s="4" t="s">
        <v>1280</v>
      </c>
      <c r="G16467" s="5">
        <v>184</v>
      </c>
      <c r="H16467" s="6">
        <v>0</v>
      </c>
      <c r="I16467" s="7">
        <v>88.25</v>
      </c>
    </row>
    <row r="16468" spans="1:12" x14ac:dyDescent="0.25">
      <c r="A16468">
        <v>37742</v>
      </c>
      <c r="B16468" s="2">
        <v>32.593249999999998</v>
      </c>
      <c r="C16468" s="3">
        <v>6342</v>
      </c>
      <c r="D16468" s="4">
        <v>28940</v>
      </c>
      <c r="E16468" t="s">
        <v>7481</v>
      </c>
      <c r="F16468" s="4" t="s">
        <v>7348</v>
      </c>
      <c r="G16468" s="5">
        <v>4532</v>
      </c>
      <c r="H16468" s="6">
        <v>0.17251269999999999</v>
      </c>
      <c r="I16468" s="7">
        <v>58.433999999999997</v>
      </c>
    </row>
    <row r="16469" spans="1:12" x14ac:dyDescent="0.25">
      <c r="A16469">
        <v>51243</v>
      </c>
      <c r="B16469" s="2">
        <v>32.592039999999997</v>
      </c>
      <c r="C16469" s="3">
        <v>824</v>
      </c>
      <c r="E16469" t="s">
        <v>6270</v>
      </c>
      <c r="F16469" s="4" t="s">
        <v>9593</v>
      </c>
      <c r="G16469" s="5">
        <v>537</v>
      </c>
      <c r="H16469" s="6">
        <v>0.1769087</v>
      </c>
      <c r="I16469" s="7">
        <v>57.667000000000002</v>
      </c>
    </row>
    <row r="16470" spans="1:12" x14ac:dyDescent="0.25">
      <c r="A16470">
        <v>10032</v>
      </c>
      <c r="B16470" s="2">
        <v>32.582070000000002</v>
      </c>
      <c r="C16470" s="3">
        <v>59069</v>
      </c>
      <c r="D16470" s="4">
        <v>35620</v>
      </c>
      <c r="E16470" t="s">
        <v>1789</v>
      </c>
      <c r="F16470" s="4" t="s">
        <v>1280</v>
      </c>
      <c r="G16470" s="5">
        <v>41131</v>
      </c>
      <c r="H16470" s="6">
        <v>0.28026839999999997</v>
      </c>
      <c r="I16470" s="7">
        <v>39.805</v>
      </c>
      <c r="J16470" s="2">
        <v>32.381799999999998</v>
      </c>
      <c r="K16470">
        <v>55</v>
      </c>
      <c r="L16470" s="2">
        <v>12.6</v>
      </c>
    </row>
    <row r="16471" spans="1:12" x14ac:dyDescent="0.25">
      <c r="A16471">
        <v>52210</v>
      </c>
      <c r="B16471" s="2">
        <v>32.572090000000003</v>
      </c>
      <c r="C16471" s="3">
        <v>824</v>
      </c>
      <c r="E16471" t="s">
        <v>1142</v>
      </c>
      <c r="F16471" s="4" t="s">
        <v>9593</v>
      </c>
      <c r="G16471" s="5">
        <v>556</v>
      </c>
      <c r="H16471" s="6">
        <v>0.18312390000000001</v>
      </c>
      <c r="I16471" s="7">
        <v>56.591000000000001</v>
      </c>
      <c r="J16471" s="2">
        <v>37</v>
      </c>
      <c r="K16471">
        <v>1</v>
      </c>
    </row>
    <row r="16472" spans="1:12" x14ac:dyDescent="0.25">
      <c r="A16472">
        <v>38401</v>
      </c>
      <c r="B16472" s="2">
        <v>32.563339999999997</v>
      </c>
      <c r="C16472" s="3">
        <v>53701</v>
      </c>
      <c r="D16472" s="4">
        <v>34980</v>
      </c>
      <c r="E16472" t="s">
        <v>1240</v>
      </c>
      <c r="F16472" s="4" t="s">
        <v>7348</v>
      </c>
      <c r="G16472" s="5">
        <v>35990</v>
      </c>
      <c r="H16472" s="6">
        <v>0.18774660000000001</v>
      </c>
      <c r="I16472" s="7">
        <v>55.789000000000001</v>
      </c>
      <c r="J16472" s="2">
        <v>52.166699999999999</v>
      </c>
      <c r="K16472">
        <v>12</v>
      </c>
      <c r="L16472" s="2">
        <v>96.7</v>
      </c>
    </row>
    <row r="16473" spans="1:12" x14ac:dyDescent="0.25">
      <c r="A16473">
        <v>1850</v>
      </c>
      <c r="B16473" s="2">
        <v>32.552230000000002</v>
      </c>
      <c r="C16473" s="3">
        <v>16197</v>
      </c>
      <c r="D16473" s="4">
        <v>14460</v>
      </c>
      <c r="E16473" t="s">
        <v>247</v>
      </c>
      <c r="F16473" s="4" t="s">
        <v>21</v>
      </c>
      <c r="G16473" s="5">
        <v>10428</v>
      </c>
      <c r="H16473" s="6">
        <v>0.1747051</v>
      </c>
      <c r="I16473" s="7">
        <v>58.037999999999997</v>
      </c>
      <c r="J16473" s="2">
        <v>44.666699999999999</v>
      </c>
      <c r="K16473">
        <v>6</v>
      </c>
    </row>
    <row r="16474" spans="1:12" x14ac:dyDescent="0.25">
      <c r="A16474">
        <v>33018</v>
      </c>
      <c r="B16474" s="2">
        <v>32.542079999999999</v>
      </c>
      <c r="C16474" s="3">
        <v>47314</v>
      </c>
      <c r="D16474" s="4">
        <v>33100</v>
      </c>
      <c r="E16474" t="s">
        <v>6864</v>
      </c>
      <c r="F16474" s="4" t="s">
        <v>6689</v>
      </c>
      <c r="G16474" s="5">
        <v>32029</v>
      </c>
      <c r="H16474" s="6">
        <v>0.20277870000000001</v>
      </c>
      <c r="I16474" s="7">
        <v>53.185000000000002</v>
      </c>
      <c r="J16474" s="2">
        <v>26</v>
      </c>
      <c r="K16474">
        <v>1</v>
      </c>
    </row>
    <row r="16475" spans="1:12" x14ac:dyDescent="0.25">
      <c r="A16475">
        <v>4438</v>
      </c>
      <c r="B16475" s="2">
        <v>32.534199999999998</v>
      </c>
      <c r="C16475" s="3">
        <v>1202</v>
      </c>
      <c r="E16475" t="s">
        <v>831</v>
      </c>
      <c r="F16475" s="4" t="s">
        <v>701</v>
      </c>
      <c r="G16475" s="5">
        <v>861</v>
      </c>
      <c r="H16475" s="6">
        <v>0.20997679999999999</v>
      </c>
      <c r="I16475" s="7">
        <v>51.932000000000002</v>
      </c>
    </row>
    <row r="16476" spans="1:12" x14ac:dyDescent="0.25">
      <c r="A16476">
        <v>15539</v>
      </c>
      <c r="B16476" s="2">
        <v>32.533859999999997</v>
      </c>
      <c r="C16476" s="3">
        <v>944</v>
      </c>
      <c r="E16476" t="s">
        <v>3191</v>
      </c>
      <c r="F16476" s="4" t="s">
        <v>3003</v>
      </c>
      <c r="G16476" s="5">
        <v>578</v>
      </c>
      <c r="H16476" s="6">
        <v>0.24006910000000001</v>
      </c>
      <c r="I16476" s="7">
        <v>46.723999999999997</v>
      </c>
    </row>
    <row r="16477" spans="1:12" x14ac:dyDescent="0.25">
      <c r="A16477">
        <v>56754</v>
      </c>
      <c r="B16477" s="2">
        <v>32.533630000000002</v>
      </c>
      <c r="C16477" s="3">
        <v>529</v>
      </c>
      <c r="E16477" t="s">
        <v>10867</v>
      </c>
      <c r="F16477" s="4" t="s">
        <v>10428</v>
      </c>
      <c r="G16477" s="5">
        <v>358</v>
      </c>
      <c r="H16477" s="6">
        <v>0.15598890000000001</v>
      </c>
      <c r="I16477" s="7">
        <v>61.25</v>
      </c>
    </row>
    <row r="16478" spans="1:12" x14ac:dyDescent="0.25">
      <c r="A16478">
        <v>79355</v>
      </c>
      <c r="B16478" s="2">
        <v>32.533250000000002</v>
      </c>
      <c r="C16478" s="3">
        <v>2229</v>
      </c>
      <c r="E16478" t="s">
        <v>6667</v>
      </c>
      <c r="F16478" s="4" t="s">
        <v>13752</v>
      </c>
      <c r="G16478" s="5">
        <v>1261</v>
      </c>
      <c r="H16478" s="6">
        <v>0.1870048</v>
      </c>
      <c r="I16478" s="7">
        <v>55.887</v>
      </c>
    </row>
    <row r="16479" spans="1:12" x14ac:dyDescent="0.25">
      <c r="A16479">
        <v>56072</v>
      </c>
      <c r="B16479" s="2">
        <v>32.532559999999997</v>
      </c>
      <c r="C16479" s="3">
        <v>2315</v>
      </c>
      <c r="E16479" t="s">
        <v>10619</v>
      </c>
      <c r="F16479" s="4" t="s">
        <v>10428</v>
      </c>
      <c r="G16479" s="5">
        <v>1605</v>
      </c>
      <c r="H16479" s="6">
        <v>0.16438359999999999</v>
      </c>
      <c r="I16479" s="7">
        <v>59.792000000000002</v>
      </c>
      <c r="J16479" s="2">
        <v>46.5</v>
      </c>
      <c r="K16479">
        <v>2</v>
      </c>
    </row>
    <row r="16480" spans="1:12" x14ac:dyDescent="0.25">
      <c r="A16480">
        <v>82510</v>
      </c>
      <c r="B16480" s="2">
        <v>32.532110000000003</v>
      </c>
      <c r="C16480" s="3">
        <v>465</v>
      </c>
      <c r="D16480" s="4">
        <v>40180</v>
      </c>
      <c r="E16480" t="s">
        <v>5984</v>
      </c>
      <c r="F16480" s="4" t="s">
        <v>14657</v>
      </c>
      <c r="G16480" s="5">
        <v>284</v>
      </c>
      <c r="H16480" s="6">
        <v>0.1619718</v>
      </c>
      <c r="I16480" s="7">
        <v>60.207999999999998</v>
      </c>
      <c r="J16480" s="2">
        <v>44</v>
      </c>
      <c r="K16480">
        <v>1</v>
      </c>
    </row>
    <row r="16481" spans="1:12" x14ac:dyDescent="0.25">
      <c r="A16481">
        <v>75452</v>
      </c>
      <c r="B16481" s="2">
        <v>32.531350000000003</v>
      </c>
      <c r="C16481" s="3">
        <v>4455</v>
      </c>
      <c r="E16481" t="s">
        <v>9173</v>
      </c>
      <c r="F16481" s="4" t="s">
        <v>13752</v>
      </c>
      <c r="G16481" s="5">
        <v>2904</v>
      </c>
      <c r="H16481" s="6">
        <v>0.1290878</v>
      </c>
      <c r="I16481" s="7">
        <v>65.885999999999996</v>
      </c>
      <c r="J16481" s="2">
        <v>79</v>
      </c>
      <c r="K16481">
        <v>1</v>
      </c>
    </row>
    <row r="16482" spans="1:12" x14ac:dyDescent="0.25">
      <c r="A16482">
        <v>41264</v>
      </c>
      <c r="B16482" s="2">
        <v>32.530589999999997</v>
      </c>
      <c r="C16482" s="3">
        <v>237</v>
      </c>
      <c r="E16482" t="s">
        <v>3664</v>
      </c>
      <c r="F16482" s="4" t="s">
        <v>7883</v>
      </c>
      <c r="G16482" s="5">
        <v>224</v>
      </c>
      <c r="H16482" s="6">
        <v>8.0357100000000001E-2</v>
      </c>
      <c r="I16482" s="7">
        <v>74.305999999999997</v>
      </c>
    </row>
    <row r="16483" spans="1:12" x14ac:dyDescent="0.25">
      <c r="A16483">
        <v>14091</v>
      </c>
      <c r="B16483" s="2">
        <v>32.530349999999999</v>
      </c>
      <c r="C16483" s="3">
        <v>1077</v>
      </c>
      <c r="D16483" s="4">
        <v>15380</v>
      </c>
      <c r="E16483" t="s">
        <v>2801</v>
      </c>
      <c r="F16483" s="4" t="s">
        <v>1280</v>
      </c>
      <c r="G16483" s="5">
        <v>796</v>
      </c>
      <c r="H16483" s="6">
        <v>0.1631117</v>
      </c>
      <c r="I16483" s="7">
        <v>60</v>
      </c>
    </row>
    <row r="16484" spans="1:12" x14ac:dyDescent="0.25">
      <c r="A16484">
        <v>62016</v>
      </c>
      <c r="B16484" s="2">
        <v>32.529499999999999</v>
      </c>
      <c r="C16484" s="3">
        <v>3726</v>
      </c>
      <c r="E16484" t="s">
        <v>4846</v>
      </c>
      <c r="F16484" s="4" t="s">
        <v>11490</v>
      </c>
      <c r="G16484" s="5">
        <v>2762</v>
      </c>
      <c r="H16484" s="6">
        <v>0.1810282</v>
      </c>
      <c r="I16484" s="7">
        <v>56.902000000000001</v>
      </c>
    </row>
    <row r="16485" spans="1:12" x14ac:dyDescent="0.25">
      <c r="A16485">
        <v>14098</v>
      </c>
      <c r="B16485" s="2">
        <v>32.528350000000003</v>
      </c>
      <c r="C16485" s="3">
        <v>3078</v>
      </c>
      <c r="D16485" s="4">
        <v>40380</v>
      </c>
      <c r="E16485" t="s">
        <v>1184</v>
      </c>
      <c r="F16485" s="4" t="s">
        <v>1280</v>
      </c>
      <c r="G16485" s="5">
        <v>2061</v>
      </c>
      <c r="H16485" s="6">
        <v>0.1339156</v>
      </c>
      <c r="I16485" s="7">
        <v>65.043000000000006</v>
      </c>
      <c r="J16485" s="2">
        <v>49</v>
      </c>
      <c r="K16485">
        <v>1</v>
      </c>
    </row>
    <row r="16486" spans="1:12" x14ac:dyDescent="0.25">
      <c r="A16486">
        <v>98533</v>
      </c>
      <c r="B16486" s="2">
        <v>32.527709999999999</v>
      </c>
      <c r="C16486" s="3">
        <v>763</v>
      </c>
      <c r="D16486" s="4">
        <v>16500</v>
      </c>
      <c r="E16486" t="s">
        <v>16444</v>
      </c>
      <c r="F16486" s="4" t="s">
        <v>16344</v>
      </c>
      <c r="G16486" s="5">
        <v>583</v>
      </c>
      <c r="H16486" s="6">
        <v>0.12692970000000001</v>
      </c>
      <c r="I16486" s="7">
        <v>66.25</v>
      </c>
    </row>
    <row r="16487" spans="1:12" x14ac:dyDescent="0.25">
      <c r="A16487">
        <v>69039</v>
      </c>
      <c r="B16487" s="2">
        <v>32.527560000000001</v>
      </c>
      <c r="C16487" s="3">
        <v>50</v>
      </c>
      <c r="E16487" t="s">
        <v>5634</v>
      </c>
      <c r="F16487" s="4" t="s">
        <v>12738</v>
      </c>
      <c r="G16487" s="5">
        <v>48</v>
      </c>
      <c r="H16487" s="6">
        <v>0.1666667</v>
      </c>
      <c r="I16487" s="7">
        <v>59.375</v>
      </c>
    </row>
    <row r="16488" spans="1:12" x14ac:dyDescent="0.25">
      <c r="A16488">
        <v>68424</v>
      </c>
      <c r="B16488" s="2">
        <v>32.527410000000003</v>
      </c>
      <c r="C16488" s="3">
        <v>773</v>
      </c>
      <c r="E16488" t="s">
        <v>352</v>
      </c>
      <c r="F16488" s="4" t="s">
        <v>12738</v>
      </c>
      <c r="G16488" s="5">
        <v>583</v>
      </c>
      <c r="H16488" s="6">
        <v>0.13698630000000001</v>
      </c>
      <c r="I16488" s="7">
        <v>64.5</v>
      </c>
    </row>
    <row r="16489" spans="1:12" x14ac:dyDescent="0.25">
      <c r="A16489">
        <v>95453</v>
      </c>
      <c r="B16489" s="2">
        <v>32.525460000000002</v>
      </c>
      <c r="C16489" s="3">
        <v>10345</v>
      </c>
      <c r="D16489" s="4">
        <v>17340</v>
      </c>
      <c r="E16489" t="s">
        <v>15899</v>
      </c>
      <c r="F16489" s="4" t="s">
        <v>15368</v>
      </c>
      <c r="G16489" s="5">
        <v>7577</v>
      </c>
      <c r="H16489" s="6">
        <v>0.20641409999999999</v>
      </c>
      <c r="I16489" s="7">
        <v>52.5</v>
      </c>
      <c r="J16489" s="2">
        <v>66</v>
      </c>
      <c r="K16489">
        <v>1</v>
      </c>
    </row>
    <row r="16490" spans="1:12" x14ac:dyDescent="0.25">
      <c r="A16490">
        <v>2122</v>
      </c>
      <c r="B16490" s="2">
        <v>32.519550000000002</v>
      </c>
      <c r="C16490" s="3">
        <v>25613</v>
      </c>
      <c r="D16490" s="4">
        <v>14460</v>
      </c>
      <c r="E16490" t="s">
        <v>311</v>
      </c>
      <c r="F16490" s="4" t="s">
        <v>21</v>
      </c>
      <c r="G16490" s="5">
        <v>17113</v>
      </c>
      <c r="H16490" s="6">
        <v>0.19955590000000001</v>
      </c>
      <c r="I16490" s="7">
        <v>53.682000000000002</v>
      </c>
      <c r="J16490" s="2">
        <v>37.777799999999999</v>
      </c>
      <c r="K16490">
        <v>9</v>
      </c>
    </row>
    <row r="16491" spans="1:12" x14ac:dyDescent="0.25">
      <c r="A16491">
        <v>79042</v>
      </c>
      <c r="B16491" s="2">
        <v>32.515270000000001</v>
      </c>
      <c r="C16491" s="3">
        <v>1246</v>
      </c>
      <c r="D16491" s="4">
        <v>11100</v>
      </c>
      <c r="E16491" t="s">
        <v>8133</v>
      </c>
      <c r="F16491" s="4" t="s">
        <v>13752</v>
      </c>
      <c r="G16491" s="5">
        <v>787</v>
      </c>
      <c r="H16491" s="6">
        <v>0.15736040000000001</v>
      </c>
      <c r="I16491" s="7">
        <v>60.972000000000001</v>
      </c>
    </row>
    <row r="16492" spans="1:12" x14ac:dyDescent="0.25">
      <c r="A16492">
        <v>53091</v>
      </c>
      <c r="B16492" s="2">
        <v>32.514740000000003</v>
      </c>
      <c r="C16492" s="3">
        <v>2036</v>
      </c>
      <c r="D16492" s="4">
        <v>13180</v>
      </c>
      <c r="E16492" t="s">
        <v>2692</v>
      </c>
      <c r="F16492" s="4" t="s">
        <v>10031</v>
      </c>
      <c r="G16492" s="5">
        <v>1419</v>
      </c>
      <c r="H16492" s="6">
        <v>0.1099366</v>
      </c>
      <c r="I16492" s="7">
        <v>69.167000000000002</v>
      </c>
    </row>
    <row r="16493" spans="1:12" x14ac:dyDescent="0.25">
      <c r="A16493">
        <v>23149</v>
      </c>
      <c r="B16493" s="2">
        <v>32.513869999999997</v>
      </c>
      <c r="C16493" s="3">
        <v>2964</v>
      </c>
      <c r="E16493" t="s">
        <v>4830</v>
      </c>
      <c r="F16493" s="4" t="s">
        <v>4335</v>
      </c>
      <c r="G16493" s="5">
        <v>2230</v>
      </c>
      <c r="H16493" s="6">
        <v>0.1982063</v>
      </c>
      <c r="I16493" s="7">
        <v>53.912999999999997</v>
      </c>
    </row>
    <row r="16494" spans="1:12" x14ac:dyDescent="0.25">
      <c r="A16494">
        <v>67218</v>
      </c>
      <c r="B16494" s="2">
        <v>32.509779999999999</v>
      </c>
      <c r="C16494" s="3">
        <v>22829</v>
      </c>
      <c r="D16494" s="4">
        <v>48620</v>
      </c>
      <c r="E16494" t="s">
        <v>12626</v>
      </c>
      <c r="F16494" s="4" t="s">
        <v>12494</v>
      </c>
      <c r="G16494" s="5">
        <v>14826</v>
      </c>
      <c r="H16494" s="6">
        <v>0.244419</v>
      </c>
      <c r="I16494" s="7">
        <v>45.927</v>
      </c>
      <c r="J16494" s="2">
        <v>47.428600000000003</v>
      </c>
      <c r="K16494">
        <v>14</v>
      </c>
      <c r="L16494" s="2">
        <v>86.2</v>
      </c>
    </row>
    <row r="16495" spans="1:12" x14ac:dyDescent="0.25">
      <c r="A16495">
        <v>59840</v>
      </c>
      <c r="B16495" s="2">
        <v>32.503830000000001</v>
      </c>
      <c r="C16495" s="3">
        <v>13446</v>
      </c>
      <c r="E16495" t="s">
        <v>2580</v>
      </c>
      <c r="F16495" s="4" t="s">
        <v>11278</v>
      </c>
      <c r="G16495" s="5">
        <v>10046</v>
      </c>
      <c r="H16495" s="6">
        <v>0.23947450000000001</v>
      </c>
      <c r="I16495" s="7">
        <v>46.774999999999999</v>
      </c>
      <c r="J16495" s="2">
        <v>41.142899999999997</v>
      </c>
      <c r="K16495">
        <v>7</v>
      </c>
    </row>
    <row r="16496" spans="1:12" x14ac:dyDescent="0.25">
      <c r="A16496">
        <v>66054</v>
      </c>
      <c r="B16496" s="2">
        <v>32.500889999999998</v>
      </c>
      <c r="C16496" s="3">
        <v>3151</v>
      </c>
      <c r="D16496" s="4">
        <v>45820</v>
      </c>
      <c r="E16496" t="s">
        <v>12505</v>
      </c>
      <c r="F16496" s="4" t="s">
        <v>12494</v>
      </c>
      <c r="G16496" s="5">
        <v>2220</v>
      </c>
      <c r="H16496" s="6">
        <v>0.16486490000000001</v>
      </c>
      <c r="I16496" s="7">
        <v>59.667000000000002</v>
      </c>
    </row>
    <row r="16497" spans="1:12" x14ac:dyDescent="0.25">
      <c r="A16497">
        <v>87518</v>
      </c>
      <c r="B16497" s="2">
        <v>32.500340000000001</v>
      </c>
      <c r="C16497" s="3">
        <v>131</v>
      </c>
      <c r="D16497" s="4">
        <v>21580</v>
      </c>
      <c r="E16497" t="s">
        <v>15199</v>
      </c>
      <c r="F16497" s="4" t="s">
        <v>15124</v>
      </c>
      <c r="G16497" s="5">
        <v>75</v>
      </c>
      <c r="H16497" s="6">
        <v>0.25333329999999998</v>
      </c>
      <c r="I16497" s="7">
        <v>44.375</v>
      </c>
    </row>
    <row r="16498" spans="1:12" x14ac:dyDescent="0.25">
      <c r="A16498">
        <v>97487</v>
      </c>
      <c r="B16498" s="2">
        <v>32.498989999999999</v>
      </c>
      <c r="C16498" s="3">
        <v>8121</v>
      </c>
      <c r="D16498" s="4">
        <v>21660</v>
      </c>
      <c r="E16498" t="s">
        <v>16271</v>
      </c>
      <c r="F16498" s="4" t="s">
        <v>16170</v>
      </c>
      <c r="G16498" s="5">
        <v>5548</v>
      </c>
      <c r="H16498" s="6">
        <v>0.19264729999999999</v>
      </c>
      <c r="I16498" s="7">
        <v>54.860999999999997</v>
      </c>
      <c r="J16498" s="2">
        <v>48.333300000000001</v>
      </c>
      <c r="K16498">
        <v>6</v>
      </c>
    </row>
    <row r="16499" spans="1:12" x14ac:dyDescent="0.25">
      <c r="A16499">
        <v>16331</v>
      </c>
      <c r="B16499" s="2">
        <v>32.49765</v>
      </c>
      <c r="C16499" s="3">
        <v>64</v>
      </c>
      <c r="E16499" t="s">
        <v>3480</v>
      </c>
      <c r="F16499" s="4" t="s">
        <v>3003</v>
      </c>
      <c r="G16499" s="5">
        <v>48</v>
      </c>
      <c r="H16499" s="6">
        <v>8.3333299999999999E-2</v>
      </c>
      <c r="I16499" s="7">
        <v>73.75</v>
      </c>
    </row>
    <row r="16500" spans="1:12" x14ac:dyDescent="0.25">
      <c r="A16500">
        <v>67573</v>
      </c>
      <c r="B16500" s="2">
        <v>32.497610000000002</v>
      </c>
      <c r="C16500" s="3">
        <v>172</v>
      </c>
      <c r="E16500" t="s">
        <v>537</v>
      </c>
      <c r="F16500" s="4" t="s">
        <v>12494</v>
      </c>
      <c r="G16500" s="5">
        <v>125</v>
      </c>
      <c r="H16500" s="6">
        <v>0.16</v>
      </c>
      <c r="I16500" s="7">
        <v>60.5</v>
      </c>
    </row>
    <row r="16501" spans="1:12" x14ac:dyDescent="0.25">
      <c r="A16501">
        <v>54755</v>
      </c>
      <c r="B16501" s="2">
        <v>32.496380000000002</v>
      </c>
      <c r="C16501" s="3">
        <v>7448</v>
      </c>
      <c r="E16501" t="s">
        <v>10353</v>
      </c>
      <c r="F16501" s="4" t="s">
        <v>10031</v>
      </c>
      <c r="G16501" s="5">
        <v>4994</v>
      </c>
      <c r="H16501" s="6">
        <v>0.17497499999999999</v>
      </c>
      <c r="I16501" s="7">
        <v>57.908000000000001</v>
      </c>
      <c r="J16501" s="2">
        <v>69</v>
      </c>
      <c r="K16501">
        <v>1</v>
      </c>
    </row>
    <row r="16502" spans="1:12" x14ac:dyDescent="0.25">
      <c r="A16502">
        <v>55430</v>
      </c>
      <c r="B16502" s="2">
        <v>32.491750000000003</v>
      </c>
      <c r="C16502" s="3">
        <v>22881</v>
      </c>
      <c r="D16502" s="4">
        <v>33460</v>
      </c>
      <c r="E16502" t="s">
        <v>10500</v>
      </c>
      <c r="F16502" s="4" t="s">
        <v>10428</v>
      </c>
      <c r="G16502" s="5">
        <v>14371</v>
      </c>
      <c r="H16502" s="6">
        <v>0.2127201</v>
      </c>
      <c r="I16502" s="7">
        <v>51.384999999999998</v>
      </c>
      <c r="J16502" s="2">
        <v>49.916699999999999</v>
      </c>
      <c r="K16502">
        <v>12</v>
      </c>
      <c r="L16502" s="2">
        <v>92.8</v>
      </c>
    </row>
    <row r="16503" spans="1:12" x14ac:dyDescent="0.25">
      <c r="A16503">
        <v>47683</v>
      </c>
      <c r="B16503" s="2">
        <v>32.488289999999999</v>
      </c>
      <c r="C16503" s="3">
        <v>128</v>
      </c>
      <c r="E16503" t="s">
        <v>321</v>
      </c>
      <c r="F16503" s="4" t="s">
        <v>8800</v>
      </c>
      <c r="G16503" s="5">
        <v>81</v>
      </c>
      <c r="H16503" s="6">
        <v>0.20987649999999999</v>
      </c>
      <c r="I16503" s="7">
        <v>51.875</v>
      </c>
    </row>
    <row r="16504" spans="1:12" x14ac:dyDescent="0.25">
      <c r="A16504">
        <v>54727</v>
      </c>
      <c r="B16504" s="2">
        <v>32.487439999999999</v>
      </c>
      <c r="C16504" s="3">
        <v>5118</v>
      </c>
      <c r="D16504" s="4">
        <v>20740</v>
      </c>
      <c r="E16504" t="s">
        <v>10336</v>
      </c>
      <c r="F16504" s="4" t="s">
        <v>10031</v>
      </c>
      <c r="G16504" s="5">
        <v>3457</v>
      </c>
      <c r="H16504" s="6">
        <v>0.1590975</v>
      </c>
      <c r="I16504" s="7">
        <v>60.646999999999998</v>
      </c>
    </row>
    <row r="16505" spans="1:12" x14ac:dyDescent="0.25">
      <c r="A16505">
        <v>84314</v>
      </c>
      <c r="B16505" s="2">
        <v>32.486469999999997</v>
      </c>
      <c r="C16505" s="3">
        <v>954</v>
      </c>
      <c r="D16505" s="4">
        <v>36260</v>
      </c>
      <c r="E16505" t="s">
        <v>14896</v>
      </c>
      <c r="F16505" s="4" t="s">
        <v>14851</v>
      </c>
      <c r="G16505" s="5">
        <v>607</v>
      </c>
      <c r="H16505" s="6">
        <v>0.1858553</v>
      </c>
      <c r="I16505" s="7">
        <v>56.023000000000003</v>
      </c>
    </row>
    <row r="16506" spans="1:12" x14ac:dyDescent="0.25">
      <c r="A16506">
        <v>66544</v>
      </c>
      <c r="B16506" s="2">
        <v>32.486269999999998</v>
      </c>
      <c r="C16506" s="3">
        <v>261</v>
      </c>
      <c r="E16506" t="s">
        <v>10461</v>
      </c>
      <c r="F16506" s="4" t="s">
        <v>12494</v>
      </c>
      <c r="G16506" s="5">
        <v>231</v>
      </c>
      <c r="H16506" s="6">
        <v>0.25108219999999998</v>
      </c>
      <c r="I16506" s="7">
        <v>44.75</v>
      </c>
    </row>
    <row r="16507" spans="1:12" x14ac:dyDescent="0.25">
      <c r="A16507">
        <v>75859</v>
      </c>
      <c r="B16507" s="2">
        <v>32.485869999999998</v>
      </c>
      <c r="C16507" s="3">
        <v>2078</v>
      </c>
      <c r="E16507" t="s">
        <v>13863</v>
      </c>
      <c r="F16507" s="4" t="s">
        <v>13752</v>
      </c>
      <c r="G16507" s="5">
        <v>1409</v>
      </c>
      <c r="H16507" s="6">
        <v>0.1695035</v>
      </c>
      <c r="I16507" s="7">
        <v>58.845999999999997</v>
      </c>
    </row>
    <row r="16508" spans="1:12" x14ac:dyDescent="0.25">
      <c r="A16508">
        <v>44666</v>
      </c>
      <c r="B16508" s="2">
        <v>32.485080000000004</v>
      </c>
      <c r="C16508" s="3">
        <v>3092</v>
      </c>
      <c r="D16508" s="4">
        <v>15940</v>
      </c>
      <c r="E16508" t="s">
        <v>2448</v>
      </c>
      <c r="F16508" s="4" t="s">
        <v>8295</v>
      </c>
      <c r="G16508" s="5">
        <v>1896</v>
      </c>
      <c r="H16508" s="6">
        <v>0.1334388</v>
      </c>
      <c r="I16508" s="7">
        <v>65.078000000000003</v>
      </c>
    </row>
    <row r="16509" spans="1:12" x14ac:dyDescent="0.25">
      <c r="A16509">
        <v>92706</v>
      </c>
      <c r="B16509" s="2">
        <v>32.479469999999999</v>
      </c>
      <c r="C16509" s="3">
        <v>36584</v>
      </c>
      <c r="D16509" s="4">
        <v>31080</v>
      </c>
      <c r="E16509" t="s">
        <v>15598</v>
      </c>
      <c r="F16509" s="4" t="s">
        <v>15368</v>
      </c>
      <c r="G16509" s="5">
        <v>21556</v>
      </c>
      <c r="H16509" s="6">
        <v>0.1875957</v>
      </c>
      <c r="I16509" s="7">
        <v>55.715000000000003</v>
      </c>
      <c r="J16509" s="2">
        <v>44.125</v>
      </c>
      <c r="K16509">
        <v>8</v>
      </c>
    </row>
    <row r="16510" spans="1:12" x14ac:dyDescent="0.25">
      <c r="A16510">
        <v>42355</v>
      </c>
      <c r="B16510" s="2">
        <v>32.47401</v>
      </c>
      <c r="C16510" s="3">
        <v>1776</v>
      </c>
      <c r="D16510" s="4">
        <v>36980</v>
      </c>
      <c r="E16510" t="s">
        <v>8241</v>
      </c>
      <c r="F16510" s="4" t="s">
        <v>7883</v>
      </c>
      <c r="G16510" s="5">
        <v>1233</v>
      </c>
      <c r="H16510" s="6">
        <v>0.16207460000000001</v>
      </c>
      <c r="I16510" s="7">
        <v>60.125</v>
      </c>
    </row>
    <row r="16511" spans="1:12" x14ac:dyDescent="0.25">
      <c r="A16511">
        <v>44420</v>
      </c>
      <c r="B16511" s="2">
        <v>32.471139999999998</v>
      </c>
      <c r="C16511" s="3">
        <v>15364</v>
      </c>
      <c r="D16511" s="4">
        <v>49660</v>
      </c>
      <c r="E16511" t="s">
        <v>3505</v>
      </c>
      <c r="F16511" s="4" t="s">
        <v>8295</v>
      </c>
      <c r="G16511" s="5">
        <v>10781</v>
      </c>
      <c r="H16511" s="6">
        <v>0.21166869999999999</v>
      </c>
      <c r="I16511" s="7">
        <v>51.554000000000002</v>
      </c>
      <c r="J16511" s="2">
        <v>43</v>
      </c>
      <c r="K16511">
        <v>6</v>
      </c>
    </row>
    <row r="16512" spans="1:12" x14ac:dyDescent="0.25">
      <c r="A16512">
        <v>84118</v>
      </c>
      <c r="B16512" s="2">
        <v>32.459069999999997</v>
      </c>
      <c r="C16512" s="3">
        <v>67152</v>
      </c>
      <c r="D16512" s="4">
        <v>41620</v>
      </c>
      <c r="E16512" t="s">
        <v>14892</v>
      </c>
      <c r="F16512" s="4" t="s">
        <v>14851</v>
      </c>
      <c r="G16512" s="5">
        <v>39645</v>
      </c>
      <c r="H16512" s="6">
        <v>0.14856849999999999</v>
      </c>
      <c r="I16512" s="7">
        <v>62.457999999999998</v>
      </c>
      <c r="J16512" s="2">
        <v>51.307699999999997</v>
      </c>
      <c r="K16512">
        <v>13</v>
      </c>
      <c r="L16512" s="2">
        <v>95.5</v>
      </c>
    </row>
    <row r="16513" spans="1:12" x14ac:dyDescent="0.25">
      <c r="A16513">
        <v>98532</v>
      </c>
      <c r="B16513" s="2">
        <v>32.445659999999997</v>
      </c>
      <c r="C16513" s="3">
        <v>23976</v>
      </c>
      <c r="D16513" s="4">
        <v>16500</v>
      </c>
      <c r="E16513" t="s">
        <v>16443</v>
      </c>
      <c r="F16513" s="4" t="s">
        <v>16344</v>
      </c>
      <c r="G16513" s="5">
        <v>16416</v>
      </c>
      <c r="H16513" s="6">
        <v>0.15813840000000001</v>
      </c>
      <c r="I16513" s="7">
        <v>60.804000000000002</v>
      </c>
      <c r="J16513" s="2">
        <v>45.444400000000002</v>
      </c>
      <c r="K16513">
        <v>9</v>
      </c>
    </row>
    <row r="16514" spans="1:12" x14ac:dyDescent="0.25">
      <c r="A16514">
        <v>59735</v>
      </c>
      <c r="B16514" s="2">
        <v>32.441650000000003</v>
      </c>
      <c r="C16514" s="3">
        <v>381</v>
      </c>
      <c r="E16514" t="s">
        <v>729</v>
      </c>
      <c r="F16514" s="4" t="s">
        <v>11278</v>
      </c>
      <c r="G16514" s="5">
        <v>293</v>
      </c>
      <c r="H16514" s="6">
        <v>0.22789119999999999</v>
      </c>
      <c r="I16514" s="7">
        <v>48.75</v>
      </c>
    </row>
    <row r="16515" spans="1:12" x14ac:dyDescent="0.25">
      <c r="A16515">
        <v>51237</v>
      </c>
      <c r="B16515" s="2">
        <v>32.441310000000001</v>
      </c>
      <c r="C16515" s="3">
        <v>1634</v>
      </c>
      <c r="E16515" t="s">
        <v>9830</v>
      </c>
      <c r="F16515" s="4" t="s">
        <v>9593</v>
      </c>
      <c r="G16515" s="5">
        <v>1139</v>
      </c>
      <c r="H16515" s="6">
        <v>0.15891130000000001</v>
      </c>
      <c r="I16515" s="7">
        <v>60.67</v>
      </c>
      <c r="J16515" s="2">
        <v>52</v>
      </c>
      <c r="K16515">
        <v>1</v>
      </c>
    </row>
    <row r="16516" spans="1:12" x14ac:dyDescent="0.25">
      <c r="A16516">
        <v>97431</v>
      </c>
      <c r="B16516" s="2">
        <v>32.440620000000003</v>
      </c>
      <c r="C16516" s="3">
        <v>2352</v>
      </c>
      <c r="D16516" s="4">
        <v>21660</v>
      </c>
      <c r="E16516" t="s">
        <v>997</v>
      </c>
      <c r="F16516" s="4" t="s">
        <v>16170</v>
      </c>
      <c r="G16516" s="5">
        <v>1748</v>
      </c>
      <c r="H16516" s="6">
        <v>0.13664950000000001</v>
      </c>
      <c r="I16516" s="7">
        <v>64.516000000000005</v>
      </c>
      <c r="J16516" s="2">
        <v>52</v>
      </c>
      <c r="K16516">
        <v>2</v>
      </c>
    </row>
    <row r="16517" spans="1:12" x14ac:dyDescent="0.25">
      <c r="A16517">
        <v>62534</v>
      </c>
      <c r="B16517" s="2">
        <v>32.44</v>
      </c>
      <c r="C16517" s="3">
        <v>1151</v>
      </c>
      <c r="E16517" t="s">
        <v>8763</v>
      </c>
      <c r="F16517" s="4" t="s">
        <v>11490</v>
      </c>
      <c r="G16517" s="5">
        <v>836</v>
      </c>
      <c r="H16517" s="6">
        <v>0.1543062</v>
      </c>
      <c r="I16517" s="7">
        <v>61.457999999999998</v>
      </c>
    </row>
    <row r="16518" spans="1:12" x14ac:dyDescent="0.25">
      <c r="A16518">
        <v>17067</v>
      </c>
      <c r="B16518" s="2">
        <v>32.437510000000003</v>
      </c>
      <c r="C16518" s="3">
        <v>14288</v>
      </c>
      <c r="D16518" s="4">
        <v>30140</v>
      </c>
      <c r="E16518" t="s">
        <v>3707</v>
      </c>
      <c r="F16518" s="4" t="s">
        <v>3003</v>
      </c>
      <c r="G16518" s="5">
        <v>9569</v>
      </c>
      <c r="H16518" s="6">
        <v>0.152367</v>
      </c>
      <c r="I16518" s="7">
        <v>61.792999999999999</v>
      </c>
      <c r="J16518" s="2">
        <v>59</v>
      </c>
      <c r="K16518">
        <v>2</v>
      </c>
    </row>
    <row r="16519" spans="1:12" x14ac:dyDescent="0.25">
      <c r="A16519">
        <v>68653</v>
      </c>
      <c r="B16519" s="2">
        <v>32.435099999999998</v>
      </c>
      <c r="C16519" s="3">
        <v>836</v>
      </c>
      <c r="D16519" s="4">
        <v>18100</v>
      </c>
      <c r="E16519" t="s">
        <v>12816</v>
      </c>
      <c r="F16519" s="4" t="s">
        <v>12738</v>
      </c>
      <c r="G16519" s="5">
        <v>505</v>
      </c>
      <c r="H16519" s="6">
        <v>0.1086956</v>
      </c>
      <c r="I16519" s="7">
        <v>69.337999999999994</v>
      </c>
    </row>
    <row r="16520" spans="1:12" x14ac:dyDescent="0.25">
      <c r="A16520">
        <v>4270</v>
      </c>
      <c r="B16520" s="2">
        <v>32.433880000000002</v>
      </c>
      <c r="C16520" s="3">
        <v>6210</v>
      </c>
      <c r="E16520" t="s">
        <v>186</v>
      </c>
      <c r="F16520" s="4" t="s">
        <v>701</v>
      </c>
      <c r="G16520" s="5">
        <v>4594</v>
      </c>
      <c r="H16520" s="6">
        <v>0.19717080000000001</v>
      </c>
      <c r="I16520" s="7">
        <v>54.046999999999997</v>
      </c>
      <c r="J16520" s="2">
        <v>38</v>
      </c>
      <c r="K16520">
        <v>2</v>
      </c>
    </row>
    <row r="16521" spans="1:12" x14ac:dyDescent="0.25">
      <c r="A16521">
        <v>56519</v>
      </c>
      <c r="B16521" s="2">
        <v>32.432720000000003</v>
      </c>
      <c r="C16521" s="3">
        <v>294</v>
      </c>
      <c r="E16521" t="s">
        <v>10771</v>
      </c>
      <c r="F16521" s="4" t="s">
        <v>10428</v>
      </c>
      <c r="G16521" s="5">
        <v>219</v>
      </c>
      <c r="H16521" s="6">
        <v>0.15909090000000001</v>
      </c>
      <c r="I16521" s="7">
        <v>60.625</v>
      </c>
    </row>
    <row r="16522" spans="1:12" x14ac:dyDescent="0.25">
      <c r="A16522">
        <v>92025</v>
      </c>
      <c r="B16522" s="2">
        <v>32.425420000000003</v>
      </c>
      <c r="C16522" s="3">
        <v>49734</v>
      </c>
      <c r="D16522" s="4">
        <v>41740</v>
      </c>
      <c r="E16522" t="s">
        <v>15480</v>
      </c>
      <c r="F16522" s="4" t="s">
        <v>15368</v>
      </c>
      <c r="G16522" s="5">
        <v>30318</v>
      </c>
      <c r="H16522" s="6">
        <v>0.22343160000000001</v>
      </c>
      <c r="I16522" s="7">
        <v>49.503999999999998</v>
      </c>
      <c r="J16522" s="2">
        <v>46.444400000000002</v>
      </c>
      <c r="K16522">
        <v>18</v>
      </c>
      <c r="L16522" s="2">
        <v>82.6</v>
      </c>
    </row>
    <row r="16523" spans="1:12" x14ac:dyDescent="0.25">
      <c r="A16523">
        <v>54949</v>
      </c>
      <c r="B16523" s="2">
        <v>32.4176</v>
      </c>
      <c r="C16523" s="3">
        <v>3315</v>
      </c>
      <c r="E16523" t="s">
        <v>10410</v>
      </c>
      <c r="F16523" s="4" t="s">
        <v>10031</v>
      </c>
      <c r="G16523" s="5">
        <v>2329</v>
      </c>
      <c r="H16523" s="6">
        <v>0.13476389999999999</v>
      </c>
      <c r="I16523" s="7">
        <v>64.820999999999998</v>
      </c>
      <c r="J16523" s="2">
        <v>37</v>
      </c>
      <c r="K16523">
        <v>2</v>
      </c>
    </row>
    <row r="16524" spans="1:12" x14ac:dyDescent="0.25">
      <c r="A16524">
        <v>46919</v>
      </c>
      <c r="B16524" s="2">
        <v>32.416629999999998</v>
      </c>
      <c r="C16524" s="3">
        <v>2680</v>
      </c>
      <c r="D16524" s="4">
        <v>31980</v>
      </c>
      <c r="E16524" t="s">
        <v>6196</v>
      </c>
      <c r="F16524" s="4" t="s">
        <v>8800</v>
      </c>
      <c r="G16524" s="5">
        <v>1731</v>
      </c>
      <c r="H16524" s="6">
        <v>0.17378750000000001</v>
      </c>
      <c r="I16524" s="7">
        <v>58.076999999999998</v>
      </c>
      <c r="J16524" s="2">
        <v>64</v>
      </c>
      <c r="K16524">
        <v>1</v>
      </c>
    </row>
    <row r="16525" spans="1:12" x14ac:dyDescent="0.25">
      <c r="A16525">
        <v>44667</v>
      </c>
      <c r="B16525" s="2">
        <v>32.413980000000002</v>
      </c>
      <c r="C16525" s="3">
        <v>14140</v>
      </c>
      <c r="D16525" s="4">
        <v>49300</v>
      </c>
      <c r="E16525" t="s">
        <v>7322</v>
      </c>
      <c r="F16525" s="4" t="s">
        <v>8295</v>
      </c>
      <c r="G16525" s="5">
        <v>9317</v>
      </c>
      <c r="H16525" s="6">
        <v>0.19746730000000001</v>
      </c>
      <c r="I16525" s="7">
        <v>53.982999999999997</v>
      </c>
      <c r="J16525" s="2">
        <v>47</v>
      </c>
      <c r="K16525">
        <v>3</v>
      </c>
    </row>
    <row r="16526" spans="1:12" x14ac:dyDescent="0.25">
      <c r="A16526">
        <v>37760</v>
      </c>
      <c r="B16526" s="2">
        <v>32.409640000000003</v>
      </c>
      <c r="C16526" s="3">
        <v>13263</v>
      </c>
      <c r="D16526" s="4">
        <v>34100</v>
      </c>
      <c r="E16526" t="s">
        <v>7487</v>
      </c>
      <c r="F16526" s="4" t="s">
        <v>7348</v>
      </c>
      <c r="G16526" s="5">
        <v>8824</v>
      </c>
      <c r="H16526" s="6">
        <v>0.21849499999999999</v>
      </c>
      <c r="I16526" s="7">
        <v>50.347999999999999</v>
      </c>
      <c r="J16526" s="2">
        <v>53.666699999999999</v>
      </c>
      <c r="K16526">
        <v>6</v>
      </c>
    </row>
    <row r="16527" spans="1:12" x14ac:dyDescent="0.25">
      <c r="A16527">
        <v>72680</v>
      </c>
      <c r="B16527" s="2">
        <v>32.407389999999999</v>
      </c>
      <c r="C16527" s="3">
        <v>735</v>
      </c>
      <c r="E16527" t="s">
        <v>13420</v>
      </c>
      <c r="F16527" s="4" t="s">
        <v>13183</v>
      </c>
      <c r="G16527" s="5">
        <v>579</v>
      </c>
      <c r="H16527" s="6">
        <v>0.29655169999999997</v>
      </c>
      <c r="I16527" s="7">
        <v>36.856000000000002</v>
      </c>
    </row>
    <row r="16528" spans="1:12" x14ac:dyDescent="0.25">
      <c r="A16528">
        <v>61465</v>
      </c>
      <c r="B16528" s="2">
        <v>32.407040000000002</v>
      </c>
      <c r="C16528" s="3">
        <v>1243</v>
      </c>
      <c r="D16528" s="4">
        <v>19340</v>
      </c>
      <c r="E16528" t="s">
        <v>2279</v>
      </c>
      <c r="F16528" s="4" t="s">
        <v>11490</v>
      </c>
      <c r="G16528" s="5">
        <v>878</v>
      </c>
      <c r="H16528" s="6">
        <v>0.1400911</v>
      </c>
      <c r="I16528" s="7">
        <v>63.889000000000003</v>
      </c>
      <c r="J16528" s="2">
        <v>64</v>
      </c>
      <c r="K16528">
        <v>1</v>
      </c>
    </row>
    <row r="16529" spans="1:12" x14ac:dyDescent="0.25">
      <c r="A16529">
        <v>43317</v>
      </c>
      <c r="B16529" s="2">
        <v>32.40681</v>
      </c>
      <c r="C16529" s="3">
        <v>153</v>
      </c>
      <c r="D16529" s="4">
        <v>18140</v>
      </c>
      <c r="E16529" t="s">
        <v>8347</v>
      </c>
      <c r="F16529" s="4" t="s">
        <v>8295</v>
      </c>
      <c r="G16529" s="5">
        <v>97</v>
      </c>
      <c r="H16529" s="6">
        <v>0.26530609999999999</v>
      </c>
      <c r="I16529" s="7">
        <v>42.25</v>
      </c>
    </row>
    <row r="16530" spans="1:12" x14ac:dyDescent="0.25">
      <c r="A16530">
        <v>76135</v>
      </c>
      <c r="B16530" s="2">
        <v>32.403370000000002</v>
      </c>
      <c r="C16530" s="3">
        <v>21018</v>
      </c>
      <c r="D16530" s="4">
        <v>19100</v>
      </c>
      <c r="E16530" t="s">
        <v>13904</v>
      </c>
      <c r="F16530" s="4" t="s">
        <v>13752</v>
      </c>
      <c r="G16530" s="5">
        <v>14281</v>
      </c>
      <c r="H16530" s="6">
        <v>0.18086969999999999</v>
      </c>
      <c r="I16530" s="7">
        <v>56.841000000000001</v>
      </c>
      <c r="J16530" s="2">
        <v>52.666699999999999</v>
      </c>
      <c r="K16530">
        <v>3</v>
      </c>
    </row>
    <row r="16531" spans="1:12" x14ac:dyDescent="0.25">
      <c r="A16531">
        <v>24593</v>
      </c>
      <c r="B16531" s="2">
        <v>32.399639999999998</v>
      </c>
      <c r="C16531" s="3">
        <v>1957</v>
      </c>
      <c r="D16531" s="4">
        <v>31340</v>
      </c>
      <c r="E16531" t="s">
        <v>5115</v>
      </c>
      <c r="F16531" s="4" t="s">
        <v>4335</v>
      </c>
      <c r="G16531" s="5">
        <v>1279</v>
      </c>
      <c r="H16531" s="6">
        <v>0.1289063</v>
      </c>
      <c r="I16531" s="7">
        <v>65.819999999999993</v>
      </c>
    </row>
    <row r="16532" spans="1:12" x14ac:dyDescent="0.25">
      <c r="A16532">
        <v>51248</v>
      </c>
      <c r="B16532" s="2">
        <v>32.399059999999999</v>
      </c>
      <c r="C16532" s="3">
        <v>1575</v>
      </c>
      <c r="E16532" t="s">
        <v>2813</v>
      </c>
      <c r="F16532" s="4" t="s">
        <v>9593</v>
      </c>
      <c r="G16532" s="5">
        <v>1166</v>
      </c>
      <c r="H16532" s="6">
        <v>0.15094340000000001</v>
      </c>
      <c r="I16532" s="7">
        <v>62.011000000000003</v>
      </c>
      <c r="J16532" s="2">
        <v>56</v>
      </c>
      <c r="K16532">
        <v>1</v>
      </c>
    </row>
    <row r="16533" spans="1:12" x14ac:dyDescent="0.25">
      <c r="A16533">
        <v>13739</v>
      </c>
      <c r="B16533" s="2">
        <v>32.398620000000001</v>
      </c>
      <c r="C16533" s="3">
        <v>911</v>
      </c>
      <c r="E16533" t="s">
        <v>2700</v>
      </c>
      <c r="F16533" s="4" t="s">
        <v>1280</v>
      </c>
      <c r="G16533" s="5">
        <v>677</v>
      </c>
      <c r="H16533" s="6">
        <v>0.16076699999999999</v>
      </c>
      <c r="I16533" s="7">
        <v>60.313000000000002</v>
      </c>
    </row>
    <row r="16534" spans="1:12" x14ac:dyDescent="0.25">
      <c r="A16534">
        <v>52774</v>
      </c>
      <c r="B16534" s="2">
        <v>32.398440000000001</v>
      </c>
      <c r="C16534" s="3">
        <v>112</v>
      </c>
      <c r="D16534" s="4">
        <v>17540</v>
      </c>
      <c r="E16534" t="s">
        <v>10029</v>
      </c>
      <c r="F16534" s="4" t="s">
        <v>9593</v>
      </c>
      <c r="G16534" s="5">
        <v>72</v>
      </c>
      <c r="H16534" s="6">
        <v>6.8493200000000004E-2</v>
      </c>
      <c r="I16534" s="7">
        <v>76.25</v>
      </c>
    </row>
    <row r="16535" spans="1:12" x14ac:dyDescent="0.25">
      <c r="A16535">
        <v>51023</v>
      </c>
      <c r="B16535" s="2">
        <v>32.397889999999997</v>
      </c>
      <c r="C16535" s="3">
        <v>3183</v>
      </c>
      <c r="E16535" t="s">
        <v>9806</v>
      </c>
      <c r="F16535" s="4" t="s">
        <v>9593</v>
      </c>
      <c r="G16535" s="5">
        <v>2221</v>
      </c>
      <c r="H16535" s="6">
        <v>0.18046809999999999</v>
      </c>
      <c r="I16535" s="7">
        <v>56.898000000000003</v>
      </c>
    </row>
    <row r="16536" spans="1:12" x14ac:dyDescent="0.25">
      <c r="A16536">
        <v>50020</v>
      </c>
      <c r="B16536" s="2">
        <v>32.397129999999997</v>
      </c>
      <c r="C16536" s="3">
        <v>1347</v>
      </c>
      <c r="E16536" t="s">
        <v>3269</v>
      </c>
      <c r="F16536" s="4" t="s">
        <v>9593</v>
      </c>
      <c r="G16536" s="5">
        <v>954</v>
      </c>
      <c r="H16536" s="6">
        <v>0.17696329999999999</v>
      </c>
      <c r="I16536" s="7">
        <v>57.5</v>
      </c>
    </row>
    <row r="16537" spans="1:12" x14ac:dyDescent="0.25">
      <c r="A16537">
        <v>46952</v>
      </c>
      <c r="B16537" s="2">
        <v>32.393509999999999</v>
      </c>
      <c r="C16537" s="3">
        <v>19597</v>
      </c>
      <c r="D16537" s="4">
        <v>31980</v>
      </c>
      <c r="E16537" t="s">
        <v>445</v>
      </c>
      <c r="F16537" s="4" t="s">
        <v>8800</v>
      </c>
      <c r="G16537" s="5">
        <v>14180</v>
      </c>
      <c r="H16537" s="6">
        <v>0.2163458</v>
      </c>
      <c r="I16537" s="7">
        <v>50.686999999999998</v>
      </c>
      <c r="J16537" s="2">
        <v>47.411799999999999</v>
      </c>
      <c r="K16537">
        <v>17</v>
      </c>
      <c r="L16537" s="2">
        <v>86.2</v>
      </c>
    </row>
    <row r="16538" spans="1:12" x14ac:dyDescent="0.25">
      <c r="A16538">
        <v>59875</v>
      </c>
      <c r="B16538" s="2">
        <v>32.389490000000002</v>
      </c>
      <c r="C16538" s="3">
        <v>3707</v>
      </c>
      <c r="E16538" t="s">
        <v>2894</v>
      </c>
      <c r="F16538" s="4" t="s">
        <v>11278</v>
      </c>
      <c r="G16538" s="5">
        <v>2602</v>
      </c>
      <c r="H16538" s="6">
        <v>0.2631579</v>
      </c>
      <c r="I16538" s="7">
        <v>42.595999999999997</v>
      </c>
      <c r="J16538" s="2">
        <v>49</v>
      </c>
      <c r="K16538">
        <v>3</v>
      </c>
    </row>
    <row r="16539" spans="1:12" x14ac:dyDescent="0.25">
      <c r="A16539">
        <v>37866</v>
      </c>
      <c r="B16539" s="2">
        <v>32.388570000000001</v>
      </c>
      <c r="C16539" s="3">
        <v>1588</v>
      </c>
      <c r="D16539" s="4">
        <v>28940</v>
      </c>
      <c r="E16539" t="s">
        <v>7508</v>
      </c>
      <c r="F16539" s="4" t="s">
        <v>7348</v>
      </c>
      <c r="G16539" s="5">
        <v>1243</v>
      </c>
      <c r="H16539" s="6">
        <v>0.16237940000000001</v>
      </c>
      <c r="I16539" s="7">
        <v>60</v>
      </c>
    </row>
    <row r="16540" spans="1:12" x14ac:dyDescent="0.25">
      <c r="A16540">
        <v>52205</v>
      </c>
      <c r="B16540" s="2">
        <v>32.386769999999999</v>
      </c>
      <c r="C16540" s="3">
        <v>8635</v>
      </c>
      <c r="D16540" s="4">
        <v>16300</v>
      </c>
      <c r="E16540" t="s">
        <v>9940</v>
      </c>
      <c r="F16540" s="4" t="s">
        <v>9593</v>
      </c>
      <c r="G16540" s="5">
        <v>6269</v>
      </c>
      <c r="H16540" s="6">
        <v>0.13397129999999999</v>
      </c>
      <c r="I16540" s="7">
        <v>64.906999999999996</v>
      </c>
      <c r="J16540" s="2">
        <v>56</v>
      </c>
      <c r="K16540">
        <v>3</v>
      </c>
    </row>
    <row r="16541" spans="1:12" x14ac:dyDescent="0.25">
      <c r="A16541">
        <v>59262</v>
      </c>
      <c r="B16541" s="2">
        <v>32.385159999999999</v>
      </c>
      <c r="C16541" s="3">
        <v>713</v>
      </c>
      <c r="E16541" t="s">
        <v>4425</v>
      </c>
      <c r="F16541" s="4" t="s">
        <v>11278</v>
      </c>
      <c r="G16541" s="5">
        <v>462</v>
      </c>
      <c r="H16541" s="6">
        <v>0.1536797</v>
      </c>
      <c r="I16541" s="7">
        <v>61.5</v>
      </c>
    </row>
    <row r="16542" spans="1:12" x14ac:dyDescent="0.25">
      <c r="A16542">
        <v>64622</v>
      </c>
      <c r="B16542" s="2">
        <v>32.384970000000003</v>
      </c>
      <c r="C16542" s="3">
        <v>554</v>
      </c>
      <c r="E16542" t="s">
        <v>12287</v>
      </c>
      <c r="F16542" s="4" t="s">
        <v>12102</v>
      </c>
      <c r="G16542" s="5">
        <v>340</v>
      </c>
      <c r="H16542" s="6">
        <v>0.16715540000000001</v>
      </c>
      <c r="I16542" s="7">
        <v>59.167000000000002</v>
      </c>
    </row>
    <row r="16543" spans="1:12" x14ac:dyDescent="0.25">
      <c r="A16543">
        <v>56223</v>
      </c>
      <c r="B16543" s="2">
        <v>32.38467</v>
      </c>
      <c r="C16543" s="3">
        <v>1291</v>
      </c>
      <c r="E16543" t="s">
        <v>10675</v>
      </c>
      <c r="F16543" s="4" t="s">
        <v>10428</v>
      </c>
      <c r="G16543" s="5">
        <v>920</v>
      </c>
      <c r="H16543" s="6">
        <v>0.15652170000000001</v>
      </c>
      <c r="I16543" s="7">
        <v>61</v>
      </c>
      <c r="J16543" s="2">
        <v>44</v>
      </c>
      <c r="K16543">
        <v>1</v>
      </c>
    </row>
    <row r="16544" spans="1:12" x14ac:dyDescent="0.25">
      <c r="A16544">
        <v>36317</v>
      </c>
      <c r="B16544" s="2">
        <v>32.38438</v>
      </c>
      <c r="C16544" s="3">
        <v>374</v>
      </c>
      <c r="D16544" s="4">
        <v>20020</v>
      </c>
      <c r="E16544" t="s">
        <v>7227</v>
      </c>
      <c r="F16544" s="4" t="s">
        <v>7027</v>
      </c>
      <c r="G16544" s="5">
        <v>282</v>
      </c>
      <c r="H16544" s="6">
        <v>0.1134752</v>
      </c>
      <c r="I16544" s="7">
        <v>68.438000000000002</v>
      </c>
    </row>
    <row r="16545" spans="1:12" x14ac:dyDescent="0.25">
      <c r="A16545">
        <v>28205</v>
      </c>
      <c r="B16545" s="2">
        <v>32.376739999999998</v>
      </c>
      <c r="C16545" s="3">
        <v>46070</v>
      </c>
      <c r="D16545" s="4">
        <v>16740</v>
      </c>
      <c r="E16545" t="s">
        <v>1096</v>
      </c>
      <c r="F16545" s="4" t="s">
        <v>5642</v>
      </c>
      <c r="G16545" s="5">
        <v>31670</v>
      </c>
      <c r="H16545" s="6">
        <v>0.28227720000000001</v>
      </c>
      <c r="I16545" s="7">
        <v>39.267000000000003</v>
      </c>
      <c r="J16545" s="2">
        <v>40.939399999999999</v>
      </c>
      <c r="K16545">
        <v>33</v>
      </c>
      <c r="L16545" s="2">
        <v>56.3</v>
      </c>
    </row>
    <row r="16546" spans="1:12" x14ac:dyDescent="0.25">
      <c r="A16546">
        <v>23837</v>
      </c>
      <c r="B16546" s="2">
        <v>32.368429999999996</v>
      </c>
      <c r="C16546" s="3">
        <v>4471</v>
      </c>
      <c r="E16546" t="s">
        <v>4888</v>
      </c>
      <c r="F16546" s="4" t="s">
        <v>4335</v>
      </c>
      <c r="G16546" s="5">
        <v>3023</v>
      </c>
      <c r="H16546" s="6">
        <v>0.17201449999999999</v>
      </c>
      <c r="I16546" s="7">
        <v>58.320999999999998</v>
      </c>
      <c r="J16546" s="2">
        <v>44</v>
      </c>
      <c r="K16546">
        <v>3</v>
      </c>
    </row>
    <row r="16547" spans="1:12" x14ac:dyDescent="0.25">
      <c r="A16547">
        <v>54157</v>
      </c>
      <c r="B16547" s="2">
        <v>32.366680000000002</v>
      </c>
      <c r="C16547" s="3">
        <v>6106</v>
      </c>
      <c r="D16547" s="4">
        <v>31940</v>
      </c>
      <c r="E16547" t="s">
        <v>10199</v>
      </c>
      <c r="F16547" s="4" t="s">
        <v>10031</v>
      </c>
      <c r="G16547" s="5">
        <v>4331</v>
      </c>
      <c r="H16547" s="6">
        <v>0.148892</v>
      </c>
      <c r="I16547" s="7">
        <v>62.316000000000003</v>
      </c>
      <c r="J16547" s="2">
        <v>51.666699999999999</v>
      </c>
      <c r="K16547">
        <v>3</v>
      </c>
    </row>
    <row r="16548" spans="1:12" x14ac:dyDescent="0.25">
      <c r="A16548">
        <v>48002</v>
      </c>
      <c r="B16548" s="2">
        <v>32.365090000000002</v>
      </c>
      <c r="C16548" s="3">
        <v>3246</v>
      </c>
      <c r="D16548" s="4">
        <v>19820</v>
      </c>
      <c r="E16548" t="s">
        <v>9107</v>
      </c>
      <c r="F16548" s="4" t="s">
        <v>9106</v>
      </c>
      <c r="G16548" s="5">
        <v>2306</v>
      </c>
      <c r="H16548" s="6">
        <v>0.13307330000000001</v>
      </c>
      <c r="I16548" s="7">
        <v>65.048000000000002</v>
      </c>
      <c r="J16548" s="2">
        <v>54</v>
      </c>
      <c r="K16548">
        <v>2</v>
      </c>
    </row>
    <row r="16549" spans="1:12" x14ac:dyDescent="0.25">
      <c r="A16549">
        <v>11096</v>
      </c>
      <c r="B16549" s="2">
        <v>32.363370000000003</v>
      </c>
      <c r="C16549" s="3">
        <v>7883</v>
      </c>
      <c r="D16549" s="4">
        <v>35620</v>
      </c>
      <c r="E16549" t="s">
        <v>1898</v>
      </c>
      <c r="F16549" s="4" t="s">
        <v>1280</v>
      </c>
      <c r="G16549" s="5">
        <v>4870</v>
      </c>
      <c r="H16549" s="6">
        <v>0.14719769999999999</v>
      </c>
      <c r="I16549" s="7">
        <v>62.604999999999997</v>
      </c>
      <c r="J16549" s="2">
        <v>25</v>
      </c>
      <c r="K16549">
        <v>1</v>
      </c>
    </row>
    <row r="16550" spans="1:12" x14ac:dyDescent="0.25">
      <c r="A16550">
        <v>77873</v>
      </c>
      <c r="B16550" s="2">
        <v>32.361960000000003</v>
      </c>
      <c r="C16550" s="3">
        <v>1445</v>
      </c>
      <c r="D16550" s="4">
        <v>26420</v>
      </c>
      <c r="E16550" t="s">
        <v>12326</v>
      </c>
      <c r="F16550" s="4" t="s">
        <v>13752</v>
      </c>
      <c r="G16550" s="5">
        <v>1031</v>
      </c>
      <c r="H16550" s="6">
        <v>0.17344960000000001</v>
      </c>
      <c r="I16550" s="7">
        <v>58.067999999999998</v>
      </c>
    </row>
    <row r="16551" spans="1:12" x14ac:dyDescent="0.25">
      <c r="A16551">
        <v>65658</v>
      </c>
      <c r="B16551" s="2">
        <v>32.361350000000002</v>
      </c>
      <c r="C16551" s="3">
        <v>1751</v>
      </c>
      <c r="E16551" t="s">
        <v>7700</v>
      </c>
      <c r="F16551" s="4" t="s">
        <v>12102</v>
      </c>
      <c r="G16551" s="5">
        <v>1491</v>
      </c>
      <c r="H16551" s="6">
        <v>0.18967829999999999</v>
      </c>
      <c r="I16551" s="7">
        <v>55.262999999999998</v>
      </c>
    </row>
    <row r="16552" spans="1:12" x14ac:dyDescent="0.25">
      <c r="A16552">
        <v>52073</v>
      </c>
      <c r="B16552" s="2">
        <v>32.360810000000001</v>
      </c>
      <c r="C16552" s="3">
        <v>1259</v>
      </c>
      <c r="D16552" s="4">
        <v>20220</v>
      </c>
      <c r="E16552" t="s">
        <v>2621</v>
      </c>
      <c r="F16552" s="4" t="s">
        <v>9593</v>
      </c>
      <c r="G16552" s="5">
        <v>767</v>
      </c>
      <c r="H16552" s="6">
        <v>0.11473270000000001</v>
      </c>
      <c r="I16552" s="7">
        <v>68.213999999999999</v>
      </c>
    </row>
    <row r="16553" spans="1:12" x14ac:dyDescent="0.25">
      <c r="A16553">
        <v>97402</v>
      </c>
      <c r="B16553" s="2">
        <v>32.352499999999999</v>
      </c>
      <c r="C16553" s="3">
        <v>50831</v>
      </c>
      <c r="D16553" s="4">
        <v>21660</v>
      </c>
      <c r="E16553" t="s">
        <v>12349</v>
      </c>
      <c r="F16553" s="4" t="s">
        <v>16170</v>
      </c>
      <c r="G16553" s="5">
        <v>33983</v>
      </c>
      <c r="H16553" s="6">
        <v>0.2299679</v>
      </c>
      <c r="I16553" s="7">
        <v>48.298999999999999</v>
      </c>
      <c r="J16553" s="2">
        <v>45.552599999999998</v>
      </c>
      <c r="K16553">
        <v>38</v>
      </c>
      <c r="L16553" s="2">
        <v>78.900000000000006</v>
      </c>
    </row>
    <row r="16554" spans="1:12" x14ac:dyDescent="0.25">
      <c r="A16554">
        <v>45503</v>
      </c>
      <c r="B16554" s="2">
        <v>32.338859999999997</v>
      </c>
      <c r="C16554" s="3">
        <v>32914</v>
      </c>
      <c r="D16554" s="4">
        <v>44220</v>
      </c>
      <c r="E16554" t="s">
        <v>76</v>
      </c>
      <c r="F16554" s="4" t="s">
        <v>8295</v>
      </c>
      <c r="G16554" s="5">
        <v>22997</v>
      </c>
      <c r="H16554" s="6">
        <v>0.1942778</v>
      </c>
      <c r="I16554" s="7">
        <v>54.457000000000001</v>
      </c>
      <c r="J16554" s="2">
        <v>45.647100000000002</v>
      </c>
      <c r="K16554">
        <v>17</v>
      </c>
      <c r="L16554" s="2">
        <v>79.2</v>
      </c>
    </row>
    <row r="16555" spans="1:12" x14ac:dyDescent="0.25">
      <c r="A16555">
        <v>56014</v>
      </c>
      <c r="B16555" s="2">
        <v>32.333240000000004</v>
      </c>
      <c r="C16555" s="3">
        <v>689</v>
      </c>
      <c r="E16555" t="s">
        <v>10596</v>
      </c>
      <c r="F16555" s="4" t="s">
        <v>10428</v>
      </c>
      <c r="G16555" s="5">
        <v>479</v>
      </c>
      <c r="H16555" s="6">
        <v>0.16701460000000001</v>
      </c>
      <c r="I16555" s="7">
        <v>59.167000000000002</v>
      </c>
    </row>
    <row r="16556" spans="1:12" x14ac:dyDescent="0.25">
      <c r="A16556">
        <v>79031</v>
      </c>
      <c r="B16556" s="2">
        <v>32.332920000000001</v>
      </c>
      <c r="C16556" s="3">
        <v>1289</v>
      </c>
      <c r="E16556" t="s">
        <v>14346</v>
      </c>
      <c r="F16556" s="4" t="s">
        <v>13752</v>
      </c>
      <c r="G16556" s="5">
        <v>848</v>
      </c>
      <c r="H16556" s="6">
        <v>0.1790342</v>
      </c>
      <c r="I16556" s="7">
        <v>57.082999999999998</v>
      </c>
    </row>
    <row r="16557" spans="1:12" x14ac:dyDescent="0.25">
      <c r="A16557">
        <v>50022</v>
      </c>
      <c r="B16557" s="2">
        <v>32.331319999999998</v>
      </c>
      <c r="C16557" s="3">
        <v>8116</v>
      </c>
      <c r="E16557" t="s">
        <v>3409</v>
      </c>
      <c r="F16557" s="4" t="s">
        <v>9593</v>
      </c>
      <c r="G16557" s="5">
        <v>5842</v>
      </c>
      <c r="H16557" s="6">
        <v>0.21495810000000001</v>
      </c>
      <c r="I16557" s="7">
        <v>50.872</v>
      </c>
      <c r="J16557" s="2">
        <v>43.333300000000001</v>
      </c>
      <c r="K16557">
        <v>3</v>
      </c>
    </row>
    <row r="16558" spans="1:12" x14ac:dyDescent="0.25">
      <c r="A16558">
        <v>46135</v>
      </c>
      <c r="B16558" s="2">
        <v>32.326810000000002</v>
      </c>
      <c r="C16558" s="3">
        <v>20736</v>
      </c>
      <c r="D16558" s="4">
        <v>26900</v>
      </c>
      <c r="E16558" t="s">
        <v>3738</v>
      </c>
      <c r="F16558" s="4" t="s">
        <v>8800</v>
      </c>
      <c r="G16558" s="5">
        <v>13010</v>
      </c>
      <c r="H16558" s="6">
        <v>0.1767871</v>
      </c>
      <c r="I16558" s="7">
        <v>57.468000000000004</v>
      </c>
      <c r="J16558" s="2">
        <v>53.222200000000001</v>
      </c>
      <c r="K16558">
        <v>9</v>
      </c>
    </row>
    <row r="16559" spans="1:12" x14ac:dyDescent="0.25">
      <c r="A16559">
        <v>95554</v>
      </c>
      <c r="B16559" s="2">
        <v>32.323650000000001</v>
      </c>
      <c r="C16559" s="3">
        <v>324</v>
      </c>
      <c r="D16559" s="4">
        <v>21700</v>
      </c>
      <c r="E16559" t="s">
        <v>15934</v>
      </c>
      <c r="F16559" s="4" t="s">
        <v>15368</v>
      </c>
      <c r="G16559" s="5">
        <v>200</v>
      </c>
      <c r="H16559" s="6">
        <v>0.26</v>
      </c>
      <c r="I16559" s="7">
        <v>43.088000000000001</v>
      </c>
    </row>
    <row r="16560" spans="1:12" x14ac:dyDescent="0.25">
      <c r="A16560">
        <v>14729</v>
      </c>
      <c r="B16560" s="2">
        <v>32.323450000000001</v>
      </c>
      <c r="C16560" s="3">
        <v>852</v>
      </c>
      <c r="D16560" s="4">
        <v>36460</v>
      </c>
      <c r="E16560" t="s">
        <v>2920</v>
      </c>
      <c r="F16560" s="4" t="s">
        <v>1280</v>
      </c>
      <c r="G16560" s="5">
        <v>626</v>
      </c>
      <c r="H16560" s="6">
        <v>0.1355662</v>
      </c>
      <c r="I16560" s="7">
        <v>64.582999999999998</v>
      </c>
    </row>
    <row r="16561" spans="1:11" x14ac:dyDescent="0.25">
      <c r="A16561">
        <v>8352</v>
      </c>
      <c r="B16561" s="2">
        <v>32.323189999999997</v>
      </c>
      <c r="C16561" s="3">
        <v>568</v>
      </c>
      <c r="D16561" s="4">
        <v>47220</v>
      </c>
      <c r="E16561" t="s">
        <v>1692</v>
      </c>
      <c r="F16561" s="4" t="s">
        <v>1341</v>
      </c>
      <c r="G16561" s="5">
        <v>451</v>
      </c>
      <c r="H16561" s="6">
        <v>7.0796499999999998E-2</v>
      </c>
      <c r="I16561" s="7">
        <v>75.774000000000001</v>
      </c>
    </row>
    <row r="16562" spans="1:11" x14ac:dyDescent="0.25">
      <c r="A16562">
        <v>56623</v>
      </c>
      <c r="B16562" s="2">
        <v>32.322650000000003</v>
      </c>
      <c r="C16562" s="3">
        <v>2453</v>
      </c>
      <c r="E16562" t="s">
        <v>10809</v>
      </c>
      <c r="F16562" s="4" t="s">
        <v>10428</v>
      </c>
      <c r="G16562" s="5">
        <v>1817</v>
      </c>
      <c r="H16562" s="6">
        <v>0.17381740000000001</v>
      </c>
      <c r="I16562" s="7">
        <v>57.969000000000001</v>
      </c>
    </row>
    <row r="16563" spans="1:11" x14ac:dyDescent="0.25">
      <c r="A16563">
        <v>3585</v>
      </c>
      <c r="B16563" s="2">
        <v>32.321759999999998</v>
      </c>
      <c r="C16563" s="3">
        <v>2559</v>
      </c>
      <c r="D16563" s="4">
        <v>17200</v>
      </c>
      <c r="E16563" t="s">
        <v>613</v>
      </c>
      <c r="F16563" s="4" t="s">
        <v>520</v>
      </c>
      <c r="G16563" s="5">
        <v>1906</v>
      </c>
      <c r="H16563" s="6">
        <v>0.18720500000000001</v>
      </c>
      <c r="I16563" s="7">
        <v>55.655000000000001</v>
      </c>
    </row>
    <row r="16564" spans="1:11" x14ac:dyDescent="0.25">
      <c r="A16564">
        <v>60534</v>
      </c>
      <c r="B16564" s="2">
        <v>32.319609999999997</v>
      </c>
      <c r="C16564" s="3">
        <v>10649</v>
      </c>
      <c r="D16564" s="4">
        <v>16980</v>
      </c>
      <c r="E16564" t="s">
        <v>2864</v>
      </c>
      <c r="F16564" s="4" t="s">
        <v>11490</v>
      </c>
      <c r="G16564" s="5">
        <v>7072</v>
      </c>
      <c r="H16564" s="6">
        <v>0.16487560000000001</v>
      </c>
      <c r="I16564" s="7">
        <v>59.512</v>
      </c>
      <c r="J16564" s="2">
        <v>40</v>
      </c>
      <c r="K16564">
        <v>2</v>
      </c>
    </row>
    <row r="16565" spans="1:11" x14ac:dyDescent="0.25">
      <c r="A16565">
        <v>68050</v>
      </c>
      <c r="B16565" s="2">
        <v>32.317819999999998</v>
      </c>
      <c r="C16565" s="3">
        <v>586</v>
      </c>
      <c r="D16565" s="4">
        <v>36540</v>
      </c>
      <c r="E16565" t="s">
        <v>12749</v>
      </c>
      <c r="F16565" s="4" t="s">
        <v>12738</v>
      </c>
      <c r="G16565" s="5">
        <v>398</v>
      </c>
      <c r="H16565" s="6">
        <v>0.13032579999999999</v>
      </c>
      <c r="I16565" s="7">
        <v>65.480999999999995</v>
      </c>
    </row>
    <row r="16566" spans="1:11" x14ac:dyDescent="0.25">
      <c r="A16566">
        <v>30566</v>
      </c>
      <c r="B16566" s="2">
        <v>32.316549999999999</v>
      </c>
      <c r="C16566" s="3">
        <v>8350</v>
      </c>
      <c r="D16566" s="4">
        <v>23580</v>
      </c>
      <c r="E16566" t="s">
        <v>5134</v>
      </c>
      <c r="F16566" s="4" t="s">
        <v>6363</v>
      </c>
      <c r="G16566" s="5">
        <v>4922</v>
      </c>
      <c r="H16566" s="6">
        <v>0.20597199999999999</v>
      </c>
      <c r="I16566" s="7">
        <v>52.406999999999996</v>
      </c>
    </row>
    <row r="16567" spans="1:11" x14ac:dyDescent="0.25">
      <c r="A16567">
        <v>17581</v>
      </c>
      <c r="B16567" s="2">
        <v>32.31523</v>
      </c>
      <c r="C16567" s="3">
        <v>925</v>
      </c>
      <c r="D16567" s="4">
        <v>29540</v>
      </c>
      <c r="E16567" t="s">
        <v>3829</v>
      </c>
      <c r="F16567" s="4" t="s">
        <v>3003</v>
      </c>
      <c r="G16567" s="5">
        <v>564</v>
      </c>
      <c r="H16567" s="6">
        <v>0.16637170000000001</v>
      </c>
      <c r="I16567" s="7">
        <v>59.25</v>
      </c>
    </row>
    <row r="16568" spans="1:11" x14ac:dyDescent="0.25">
      <c r="A16568">
        <v>39836</v>
      </c>
      <c r="B16568" s="2">
        <v>32.314990000000002</v>
      </c>
      <c r="C16568" s="3">
        <v>635</v>
      </c>
      <c r="E16568" t="s">
        <v>6900</v>
      </c>
      <c r="F16568" s="4" t="s">
        <v>6363</v>
      </c>
      <c r="G16568" s="5">
        <v>439</v>
      </c>
      <c r="H16568" s="6">
        <v>0.22954550000000001</v>
      </c>
      <c r="I16568" s="7">
        <v>48.332999999999998</v>
      </c>
    </row>
    <row r="16569" spans="1:11" x14ac:dyDescent="0.25">
      <c r="A16569">
        <v>36373</v>
      </c>
      <c r="B16569" s="2">
        <v>32.31476</v>
      </c>
      <c r="C16569" s="3">
        <v>633</v>
      </c>
      <c r="D16569" s="4">
        <v>20020</v>
      </c>
      <c r="E16569" t="s">
        <v>7239</v>
      </c>
      <c r="F16569" s="4" t="s">
        <v>7027</v>
      </c>
      <c r="G16569" s="5">
        <v>532</v>
      </c>
      <c r="H16569" s="6">
        <v>8.0827099999999999E-2</v>
      </c>
      <c r="I16569" s="7">
        <v>74.028000000000006</v>
      </c>
    </row>
    <row r="16570" spans="1:11" x14ac:dyDescent="0.25">
      <c r="A16570">
        <v>64601</v>
      </c>
      <c r="B16570" s="2">
        <v>32.312570000000001</v>
      </c>
      <c r="C16570" s="3">
        <v>11774</v>
      </c>
      <c r="E16570" t="s">
        <v>8700</v>
      </c>
      <c r="F16570" s="4" t="s">
        <v>12102</v>
      </c>
      <c r="G16570" s="5">
        <v>8597</v>
      </c>
      <c r="H16570" s="6">
        <v>0.18294949999999999</v>
      </c>
      <c r="I16570" s="7">
        <v>56.375999999999998</v>
      </c>
      <c r="J16570" s="2">
        <v>53.25</v>
      </c>
      <c r="K16570">
        <v>4</v>
      </c>
    </row>
    <row r="16571" spans="1:11" x14ac:dyDescent="0.25">
      <c r="A16571">
        <v>16673</v>
      </c>
      <c r="B16571" s="2">
        <v>32.309640000000002</v>
      </c>
      <c r="C16571" s="3">
        <v>5140</v>
      </c>
      <c r="D16571" s="4">
        <v>11020</v>
      </c>
      <c r="E16571" t="s">
        <v>3559</v>
      </c>
      <c r="F16571" s="4" t="s">
        <v>3003</v>
      </c>
      <c r="G16571" s="5">
        <v>3648</v>
      </c>
      <c r="H16571" s="6">
        <v>0.1474781</v>
      </c>
      <c r="I16571" s="7">
        <v>62.5</v>
      </c>
      <c r="J16571" s="2">
        <v>55.5</v>
      </c>
      <c r="K16571">
        <v>2</v>
      </c>
    </row>
    <row r="16572" spans="1:11" x14ac:dyDescent="0.25">
      <c r="A16572">
        <v>83232</v>
      </c>
      <c r="B16572" s="2">
        <v>32.308709999999998</v>
      </c>
      <c r="C16572" s="3">
        <v>504</v>
      </c>
      <c r="D16572" s="4">
        <v>30860</v>
      </c>
      <c r="E16572" t="s">
        <v>1749</v>
      </c>
      <c r="F16572" s="4" t="s">
        <v>14725</v>
      </c>
      <c r="G16572" s="5">
        <v>254</v>
      </c>
      <c r="H16572" s="6">
        <v>0.23137260000000001</v>
      </c>
      <c r="I16572" s="7">
        <v>48</v>
      </c>
    </row>
    <row r="16573" spans="1:11" x14ac:dyDescent="0.25">
      <c r="A16573">
        <v>33903</v>
      </c>
      <c r="B16573" s="2">
        <v>32.304589999999997</v>
      </c>
      <c r="C16573" s="3">
        <v>19882</v>
      </c>
      <c r="D16573" s="4">
        <v>15980</v>
      </c>
      <c r="E16573" t="s">
        <v>6947</v>
      </c>
      <c r="F16573" s="4" t="s">
        <v>6689</v>
      </c>
      <c r="G16573" s="5">
        <v>16933</v>
      </c>
      <c r="H16573" s="6">
        <v>0.2116577</v>
      </c>
      <c r="I16573" s="7">
        <v>51.405999999999999</v>
      </c>
      <c r="J16573" s="2">
        <v>36</v>
      </c>
      <c r="K16573">
        <v>1</v>
      </c>
    </row>
    <row r="16574" spans="1:11" x14ac:dyDescent="0.25">
      <c r="A16574">
        <v>62475</v>
      </c>
      <c r="B16574" s="2">
        <v>32.30048</v>
      </c>
      <c r="C16574" s="3">
        <v>314</v>
      </c>
      <c r="E16574" t="s">
        <v>5477</v>
      </c>
      <c r="F16574" s="4" t="s">
        <v>11490</v>
      </c>
      <c r="G16574" s="5">
        <v>273</v>
      </c>
      <c r="H16574" s="6">
        <v>0.1062271</v>
      </c>
      <c r="I16574" s="7">
        <v>69.625</v>
      </c>
    </row>
    <row r="16575" spans="1:11" x14ac:dyDescent="0.25">
      <c r="A16575">
        <v>32218</v>
      </c>
      <c r="B16575" s="2">
        <v>32.291910000000001</v>
      </c>
      <c r="C16575" s="3">
        <v>56734</v>
      </c>
      <c r="D16575" s="4">
        <v>27260</v>
      </c>
      <c r="E16575" t="s">
        <v>1076</v>
      </c>
      <c r="F16575" s="4" t="s">
        <v>6689</v>
      </c>
      <c r="G16575" s="5">
        <v>35541</v>
      </c>
      <c r="H16575" s="6">
        <v>0.18915650000000001</v>
      </c>
      <c r="I16575" s="7">
        <v>55.29</v>
      </c>
      <c r="J16575" s="2">
        <v>43.444400000000002</v>
      </c>
      <c r="K16575">
        <v>9</v>
      </c>
    </row>
    <row r="16576" spans="1:11" x14ac:dyDescent="0.25">
      <c r="A16576">
        <v>52645</v>
      </c>
      <c r="B16576" s="2">
        <v>32.282870000000003</v>
      </c>
      <c r="C16576" s="3">
        <v>3171</v>
      </c>
      <c r="E16576" t="s">
        <v>567</v>
      </c>
      <c r="F16576" s="4" t="s">
        <v>9593</v>
      </c>
      <c r="G16576" s="5">
        <v>2237</v>
      </c>
      <c r="H16576" s="6">
        <v>0.1541555</v>
      </c>
      <c r="I16576" s="7">
        <v>61.337000000000003</v>
      </c>
    </row>
    <row r="16577" spans="1:12" x14ac:dyDescent="0.25">
      <c r="A16577">
        <v>44255</v>
      </c>
      <c r="B16577" s="2">
        <v>32.280909999999999</v>
      </c>
      <c r="C16577" s="3">
        <v>8678</v>
      </c>
      <c r="D16577" s="4">
        <v>10420</v>
      </c>
      <c r="E16577" t="s">
        <v>1607</v>
      </c>
      <c r="F16577" s="4" t="s">
        <v>8295</v>
      </c>
      <c r="G16577" s="5">
        <v>5931</v>
      </c>
      <c r="H16577" s="6">
        <v>0.1510706</v>
      </c>
      <c r="I16577" s="7">
        <v>61.869</v>
      </c>
    </row>
    <row r="16578" spans="1:12" x14ac:dyDescent="0.25">
      <c r="A16578">
        <v>79543</v>
      </c>
      <c r="B16578" s="2">
        <v>32.279310000000002</v>
      </c>
      <c r="C16578" s="3">
        <v>1118</v>
      </c>
      <c r="E16578" t="s">
        <v>12419</v>
      </c>
      <c r="F16578" s="4" t="s">
        <v>13752</v>
      </c>
      <c r="G16578" s="5">
        <v>771</v>
      </c>
      <c r="H16578" s="6">
        <v>0.14785989999999999</v>
      </c>
      <c r="I16578" s="7">
        <v>62.421999999999997</v>
      </c>
    </row>
    <row r="16579" spans="1:12" x14ac:dyDescent="0.25">
      <c r="A16579">
        <v>30016</v>
      </c>
      <c r="B16579" s="2">
        <v>32.271560000000001</v>
      </c>
      <c r="C16579" s="3">
        <v>52159</v>
      </c>
      <c r="D16579" s="4">
        <v>12060</v>
      </c>
      <c r="E16579" t="s">
        <v>3647</v>
      </c>
      <c r="F16579" s="4" t="s">
        <v>6363</v>
      </c>
      <c r="G16579" s="5">
        <v>31618</v>
      </c>
      <c r="H16579" s="6">
        <v>0.1852684</v>
      </c>
      <c r="I16579" s="7">
        <v>55.957000000000001</v>
      </c>
      <c r="J16579" s="2">
        <v>57.2</v>
      </c>
      <c r="K16579">
        <v>5</v>
      </c>
    </row>
    <row r="16580" spans="1:12" x14ac:dyDescent="0.25">
      <c r="A16580">
        <v>25070</v>
      </c>
      <c r="B16580" s="2">
        <v>32.263660000000002</v>
      </c>
      <c r="C16580" s="3">
        <v>1960</v>
      </c>
      <c r="D16580" s="4">
        <v>26580</v>
      </c>
      <c r="E16580" t="s">
        <v>5252</v>
      </c>
      <c r="F16580" s="4" t="s">
        <v>5144</v>
      </c>
      <c r="G16580" s="5">
        <v>1381</v>
      </c>
      <c r="H16580" s="6">
        <v>0.15484800000000001</v>
      </c>
      <c r="I16580" s="7">
        <v>61.210999999999999</v>
      </c>
    </row>
    <row r="16581" spans="1:12" x14ac:dyDescent="0.25">
      <c r="A16581">
        <v>62881</v>
      </c>
      <c r="B16581" s="2">
        <v>32.261499999999998</v>
      </c>
      <c r="C16581" s="3">
        <v>11182</v>
      </c>
      <c r="D16581" s="4">
        <v>16460</v>
      </c>
      <c r="E16581" t="s">
        <v>281</v>
      </c>
      <c r="F16581" s="4" t="s">
        <v>11490</v>
      </c>
      <c r="G16581" s="5">
        <v>7627</v>
      </c>
      <c r="H16581" s="6">
        <v>0.16308339999999999</v>
      </c>
      <c r="I16581" s="7">
        <v>59.783999999999999</v>
      </c>
      <c r="J16581" s="2">
        <v>48.5</v>
      </c>
      <c r="K16581">
        <v>2</v>
      </c>
    </row>
    <row r="16582" spans="1:12" x14ac:dyDescent="0.25">
      <c r="A16582">
        <v>28792</v>
      </c>
      <c r="B16582" s="2">
        <v>32.25414</v>
      </c>
      <c r="C16582" s="3">
        <v>33097</v>
      </c>
      <c r="D16582" s="4">
        <v>11700</v>
      </c>
      <c r="E16582" t="s">
        <v>6096</v>
      </c>
      <c r="F16582" s="4" t="s">
        <v>5642</v>
      </c>
      <c r="G16582" s="5">
        <v>23136</v>
      </c>
      <c r="H16582" s="6">
        <v>0.21865409999999999</v>
      </c>
      <c r="I16582" s="7">
        <v>50.179000000000002</v>
      </c>
      <c r="J16582" s="2">
        <v>62.6</v>
      </c>
      <c r="K16582">
        <v>5</v>
      </c>
    </row>
    <row r="16583" spans="1:12" x14ac:dyDescent="0.25">
      <c r="A16583">
        <v>53178</v>
      </c>
      <c r="B16583" s="2">
        <v>32.248130000000003</v>
      </c>
      <c r="C16583" s="3">
        <v>2651</v>
      </c>
      <c r="D16583" s="4">
        <v>48020</v>
      </c>
      <c r="E16583" t="s">
        <v>593</v>
      </c>
      <c r="F16583" s="4" t="s">
        <v>10031</v>
      </c>
      <c r="G16583" s="5">
        <v>1985</v>
      </c>
      <c r="H16583" s="6">
        <v>0.1173804</v>
      </c>
      <c r="I16583" s="7">
        <v>67.679000000000002</v>
      </c>
    </row>
    <row r="16584" spans="1:12" x14ac:dyDescent="0.25">
      <c r="A16584">
        <v>19094</v>
      </c>
      <c r="B16584" s="2">
        <v>32.246899999999997</v>
      </c>
      <c r="C16584" s="3">
        <v>4846</v>
      </c>
      <c r="D16584" s="4">
        <v>37980</v>
      </c>
      <c r="E16584" t="s">
        <v>4225</v>
      </c>
      <c r="F16584" s="4" t="s">
        <v>3003</v>
      </c>
      <c r="G16584" s="5">
        <v>3142</v>
      </c>
      <c r="H16584" s="6">
        <v>0.16258349999999999</v>
      </c>
      <c r="I16584" s="7">
        <v>59.866999999999997</v>
      </c>
      <c r="J16584" s="2">
        <v>48.5</v>
      </c>
      <c r="K16584">
        <v>2</v>
      </c>
    </row>
    <row r="16585" spans="1:12" x14ac:dyDescent="0.25">
      <c r="A16585">
        <v>4623</v>
      </c>
      <c r="B16585" s="2">
        <v>32.245939999999997</v>
      </c>
      <c r="C16585" s="3">
        <v>1398</v>
      </c>
      <c r="E16585" t="s">
        <v>896</v>
      </c>
      <c r="F16585" s="4" t="s">
        <v>701</v>
      </c>
      <c r="G16585" s="5">
        <v>882</v>
      </c>
      <c r="H16585" s="6">
        <v>0.21201809999999999</v>
      </c>
      <c r="I16585" s="7">
        <v>51.319000000000003</v>
      </c>
    </row>
    <row r="16586" spans="1:12" x14ac:dyDescent="0.25">
      <c r="A16586">
        <v>98953</v>
      </c>
      <c r="B16586" s="2">
        <v>32.24474</v>
      </c>
      <c r="C16586" s="3">
        <v>7112</v>
      </c>
      <c r="D16586" s="4">
        <v>49420</v>
      </c>
      <c r="E16586" t="s">
        <v>16534</v>
      </c>
      <c r="F16586" s="4" t="s">
        <v>16344</v>
      </c>
      <c r="G16586" s="5">
        <v>4112</v>
      </c>
      <c r="H16586" s="6">
        <v>0.15827859999999999</v>
      </c>
      <c r="I16586" s="7">
        <v>60.598999999999997</v>
      </c>
      <c r="J16586" s="2">
        <v>59</v>
      </c>
      <c r="K16586">
        <v>2</v>
      </c>
    </row>
    <row r="16587" spans="1:12" x14ac:dyDescent="0.25">
      <c r="A16587">
        <v>46805</v>
      </c>
      <c r="B16587" s="2">
        <v>32.240450000000003</v>
      </c>
      <c r="C16587" s="3">
        <v>20827</v>
      </c>
      <c r="D16587" s="4">
        <v>23060</v>
      </c>
      <c r="E16587" t="s">
        <v>8912</v>
      </c>
      <c r="F16587" s="4" t="s">
        <v>8800</v>
      </c>
      <c r="G16587" s="5">
        <v>13831</v>
      </c>
      <c r="H16587" s="6">
        <v>0.22876150000000001</v>
      </c>
      <c r="I16587" s="7">
        <v>48.383000000000003</v>
      </c>
      <c r="J16587" s="2">
        <v>40.333300000000001</v>
      </c>
      <c r="K16587">
        <v>21</v>
      </c>
      <c r="L16587" s="2">
        <v>53.3</v>
      </c>
    </row>
    <row r="16588" spans="1:12" x14ac:dyDescent="0.25">
      <c r="A16588">
        <v>24134</v>
      </c>
      <c r="B16588" s="2">
        <v>32.236229999999999</v>
      </c>
      <c r="C16588" s="3">
        <v>5613</v>
      </c>
      <c r="D16588" s="4">
        <v>13980</v>
      </c>
      <c r="E16588" t="s">
        <v>4979</v>
      </c>
      <c r="F16588" s="4" t="s">
        <v>4335</v>
      </c>
      <c r="G16588" s="5">
        <v>3812</v>
      </c>
      <c r="H16588" s="6">
        <v>0.19202520000000001</v>
      </c>
      <c r="I16588" s="7">
        <v>54.731000000000002</v>
      </c>
      <c r="J16588" s="2">
        <v>67.5</v>
      </c>
      <c r="K16588">
        <v>2</v>
      </c>
    </row>
    <row r="16589" spans="1:12" x14ac:dyDescent="0.25">
      <c r="A16589">
        <v>62533</v>
      </c>
      <c r="B16589" s="2">
        <v>32.235199999999999</v>
      </c>
      <c r="C16589" s="3">
        <v>708</v>
      </c>
      <c r="E16589" t="s">
        <v>8674</v>
      </c>
      <c r="F16589" s="4" t="s">
        <v>11490</v>
      </c>
      <c r="G16589" s="5">
        <v>485</v>
      </c>
      <c r="H16589" s="6">
        <v>0.15670100000000001</v>
      </c>
      <c r="I16589" s="7">
        <v>60.832999999999998</v>
      </c>
    </row>
    <row r="16590" spans="1:12" x14ac:dyDescent="0.25">
      <c r="A16590">
        <v>66032</v>
      </c>
      <c r="B16590" s="2">
        <v>32.234279999999998</v>
      </c>
      <c r="C16590" s="3">
        <v>5144</v>
      </c>
      <c r="E16590" t="s">
        <v>6352</v>
      </c>
      <c r="F16590" s="4" t="s">
        <v>12494</v>
      </c>
      <c r="G16590" s="5">
        <v>3351</v>
      </c>
      <c r="H16590" s="6">
        <v>0.1971957</v>
      </c>
      <c r="I16590" s="7">
        <v>53.835000000000001</v>
      </c>
    </row>
    <row r="16591" spans="1:12" x14ac:dyDescent="0.25">
      <c r="A16591">
        <v>43140</v>
      </c>
      <c r="B16591" s="2">
        <v>32.229390000000002</v>
      </c>
      <c r="C16591" s="3">
        <v>24094</v>
      </c>
      <c r="D16591" s="4">
        <v>18140</v>
      </c>
      <c r="E16591" t="s">
        <v>7955</v>
      </c>
      <c r="F16591" s="4" t="s">
        <v>8295</v>
      </c>
      <c r="G16591" s="5">
        <v>17086</v>
      </c>
      <c r="H16591" s="6">
        <v>0.14156959999999999</v>
      </c>
      <c r="I16591" s="7">
        <v>63.445</v>
      </c>
      <c r="J16591" s="2">
        <v>46</v>
      </c>
      <c r="K16591">
        <v>4</v>
      </c>
    </row>
    <row r="16592" spans="1:12" x14ac:dyDescent="0.25">
      <c r="A16592">
        <v>48032</v>
      </c>
      <c r="B16592" s="2">
        <v>32.224879999999999</v>
      </c>
      <c r="C16592" s="3">
        <v>2467</v>
      </c>
      <c r="D16592" s="4">
        <v>19820</v>
      </c>
      <c r="E16592" t="s">
        <v>9119</v>
      </c>
      <c r="F16592" s="4" t="s">
        <v>9106</v>
      </c>
      <c r="G16592" s="5">
        <v>1730</v>
      </c>
      <c r="H16592" s="6">
        <v>0.1398036</v>
      </c>
      <c r="I16592" s="7">
        <v>63.75</v>
      </c>
      <c r="J16592" s="2">
        <v>66</v>
      </c>
      <c r="K16592">
        <v>2</v>
      </c>
    </row>
    <row r="16593" spans="1:12" x14ac:dyDescent="0.25">
      <c r="A16593">
        <v>10466</v>
      </c>
      <c r="B16593" s="2">
        <v>32.213889999999999</v>
      </c>
      <c r="C16593" s="3">
        <v>69656</v>
      </c>
      <c r="D16593" s="4">
        <v>35620</v>
      </c>
      <c r="E16593" t="s">
        <v>1791</v>
      </c>
      <c r="F16593" s="4" t="s">
        <v>1280</v>
      </c>
      <c r="G16593" s="5">
        <v>44215</v>
      </c>
      <c r="H16593" s="6">
        <v>0.2130725</v>
      </c>
      <c r="I16593" s="7">
        <v>51.087000000000003</v>
      </c>
      <c r="J16593" s="2">
        <v>37.153799999999997</v>
      </c>
      <c r="K16593">
        <v>13</v>
      </c>
      <c r="L16593" s="2">
        <v>34.4</v>
      </c>
    </row>
    <row r="16594" spans="1:12" x14ac:dyDescent="0.25">
      <c r="A16594">
        <v>36535</v>
      </c>
      <c r="B16594" s="2">
        <v>32.198810000000002</v>
      </c>
      <c r="C16594" s="3">
        <v>25642</v>
      </c>
      <c r="D16594" s="4">
        <v>19300</v>
      </c>
      <c r="E16594" t="s">
        <v>7282</v>
      </c>
      <c r="F16594" s="4" t="s">
        <v>7027</v>
      </c>
      <c r="G16594" s="5">
        <v>18804</v>
      </c>
      <c r="H16594" s="6">
        <v>0.2002234</v>
      </c>
      <c r="I16594" s="7">
        <v>53.304000000000002</v>
      </c>
      <c r="J16594" s="2">
        <v>39.666699999999999</v>
      </c>
      <c r="K16594">
        <v>3</v>
      </c>
    </row>
    <row r="16595" spans="1:12" x14ac:dyDescent="0.25">
      <c r="A16595">
        <v>44515</v>
      </c>
      <c r="B16595" s="2">
        <v>32.189599999999999</v>
      </c>
      <c r="C16595" s="3">
        <v>27180</v>
      </c>
      <c r="D16595" s="4">
        <v>49660</v>
      </c>
      <c r="E16595" t="s">
        <v>2830</v>
      </c>
      <c r="F16595" s="4" t="s">
        <v>8295</v>
      </c>
      <c r="G16595" s="5">
        <v>19663</v>
      </c>
      <c r="H16595" s="6">
        <v>0.20530950000000001</v>
      </c>
      <c r="I16595" s="7">
        <v>52.423000000000002</v>
      </c>
      <c r="J16595" s="2">
        <v>51.5</v>
      </c>
      <c r="K16595">
        <v>6</v>
      </c>
    </row>
    <row r="16596" spans="1:12" x14ac:dyDescent="0.25">
      <c r="A16596">
        <v>96772</v>
      </c>
      <c r="B16596" s="2">
        <v>32.184480000000001</v>
      </c>
      <c r="C16596" s="3">
        <v>2302</v>
      </c>
      <c r="D16596" s="4">
        <v>25900</v>
      </c>
      <c r="E16596" t="s">
        <v>16150</v>
      </c>
      <c r="F16596" s="4" t="s">
        <v>16099</v>
      </c>
      <c r="G16596" s="5">
        <v>1735</v>
      </c>
      <c r="H16596" s="6">
        <v>0.16138330000000001</v>
      </c>
      <c r="I16596" s="7">
        <v>60</v>
      </c>
      <c r="J16596" s="2">
        <v>4</v>
      </c>
      <c r="K16596">
        <v>1</v>
      </c>
    </row>
    <row r="16597" spans="1:12" x14ac:dyDescent="0.25">
      <c r="A16597">
        <v>73660</v>
      </c>
      <c r="B16597" s="2">
        <v>32.183999999999997</v>
      </c>
      <c r="C16597" s="3">
        <v>379</v>
      </c>
      <c r="E16597" t="s">
        <v>13539</v>
      </c>
      <c r="F16597" s="4" t="s">
        <v>13462</v>
      </c>
      <c r="G16597" s="5">
        <v>279</v>
      </c>
      <c r="H16597" s="6">
        <v>0.15412190000000001</v>
      </c>
      <c r="I16597" s="7">
        <v>61.25</v>
      </c>
    </row>
    <row r="16598" spans="1:12" x14ac:dyDescent="0.25">
      <c r="A16598">
        <v>53937</v>
      </c>
      <c r="B16598" s="2">
        <v>32.183790000000002</v>
      </c>
      <c r="C16598" s="3">
        <v>982</v>
      </c>
      <c r="D16598" s="4">
        <v>12660</v>
      </c>
      <c r="E16598" t="s">
        <v>10149</v>
      </c>
      <c r="F16598" s="4" t="s">
        <v>10031</v>
      </c>
      <c r="G16598" s="5">
        <v>596</v>
      </c>
      <c r="H16598" s="6">
        <v>0.15100669999999999</v>
      </c>
      <c r="I16598" s="7">
        <v>61.786000000000001</v>
      </c>
    </row>
    <row r="16599" spans="1:12" x14ac:dyDescent="0.25">
      <c r="A16599">
        <v>61913</v>
      </c>
      <c r="B16599" s="2">
        <v>32.18336</v>
      </c>
      <c r="C16599" s="3">
        <v>1549</v>
      </c>
      <c r="D16599" s="4">
        <v>16580</v>
      </c>
      <c r="E16599" t="s">
        <v>7541</v>
      </c>
      <c r="F16599" s="4" t="s">
        <v>11490</v>
      </c>
      <c r="G16599" s="5">
        <v>1164</v>
      </c>
      <c r="H16599" s="6">
        <v>0.14347080000000001</v>
      </c>
      <c r="I16599" s="7">
        <v>63.088000000000001</v>
      </c>
      <c r="J16599" s="2">
        <v>38</v>
      </c>
      <c r="K16599">
        <v>1</v>
      </c>
    </row>
    <row r="16600" spans="1:12" x14ac:dyDescent="0.25">
      <c r="A16600">
        <v>59912</v>
      </c>
      <c r="B16600" s="2">
        <v>32.180779999999999</v>
      </c>
      <c r="C16600" s="3">
        <v>14109</v>
      </c>
      <c r="D16600" s="4">
        <v>28060</v>
      </c>
      <c r="E16600" t="s">
        <v>896</v>
      </c>
      <c r="F16600" s="4" t="s">
        <v>11278</v>
      </c>
      <c r="G16600" s="5">
        <v>9649</v>
      </c>
      <c r="H16600" s="6">
        <v>0.18323139999999999</v>
      </c>
      <c r="I16600" s="7">
        <v>56.216000000000001</v>
      </c>
      <c r="J16600" s="2">
        <v>41.833300000000001</v>
      </c>
      <c r="K16600">
        <v>6</v>
      </c>
    </row>
    <row r="16601" spans="1:12" x14ac:dyDescent="0.25">
      <c r="A16601">
        <v>73533</v>
      </c>
      <c r="B16601" s="2">
        <v>32.173900000000003</v>
      </c>
      <c r="C16601" s="3">
        <v>28225</v>
      </c>
      <c r="D16601" s="4">
        <v>20340</v>
      </c>
      <c r="E16601" t="s">
        <v>6201</v>
      </c>
      <c r="F16601" s="4" t="s">
        <v>13462</v>
      </c>
      <c r="G16601" s="5">
        <v>19079</v>
      </c>
      <c r="H16601" s="6">
        <v>0.18998950000000001</v>
      </c>
      <c r="I16601" s="7">
        <v>55.048000000000002</v>
      </c>
      <c r="J16601" s="2">
        <v>56.222200000000001</v>
      </c>
      <c r="K16601">
        <v>9</v>
      </c>
    </row>
    <row r="16602" spans="1:12" x14ac:dyDescent="0.25">
      <c r="A16602">
        <v>68934</v>
      </c>
      <c r="B16602" s="2">
        <v>32.169319999999999</v>
      </c>
      <c r="C16602" s="3">
        <v>76</v>
      </c>
      <c r="E16602" t="s">
        <v>12870</v>
      </c>
      <c r="F16602" s="4" t="s">
        <v>12738</v>
      </c>
      <c r="G16602" s="5">
        <v>75</v>
      </c>
      <c r="H16602" s="6">
        <v>9.3333299999999994E-2</v>
      </c>
      <c r="I16602" s="7">
        <v>71.75</v>
      </c>
    </row>
    <row r="16603" spans="1:12" x14ac:dyDescent="0.25">
      <c r="A16603">
        <v>83611</v>
      </c>
      <c r="B16603" s="2">
        <v>32.16872</v>
      </c>
      <c r="C16603" s="3">
        <v>2993</v>
      </c>
      <c r="E16603" t="s">
        <v>4584</v>
      </c>
      <c r="F16603" s="4" t="s">
        <v>14725</v>
      </c>
      <c r="G16603" s="5">
        <v>2417</v>
      </c>
      <c r="H16603" s="6">
        <v>0.20512820000000001</v>
      </c>
      <c r="I16603" s="7">
        <v>52.430999999999997</v>
      </c>
    </row>
    <row r="16604" spans="1:12" x14ac:dyDescent="0.25">
      <c r="A16604">
        <v>76875</v>
      </c>
      <c r="B16604" s="2">
        <v>32.168039999999998</v>
      </c>
      <c r="C16604" s="3">
        <v>686</v>
      </c>
      <c r="E16604" t="s">
        <v>14013</v>
      </c>
      <c r="F16604" s="4" t="s">
        <v>13752</v>
      </c>
      <c r="G16604" s="5">
        <v>433</v>
      </c>
      <c r="H16604" s="6">
        <v>0.2050691</v>
      </c>
      <c r="I16604" s="7">
        <v>52.438000000000002</v>
      </c>
    </row>
    <row r="16605" spans="1:12" x14ac:dyDescent="0.25">
      <c r="A16605">
        <v>54026</v>
      </c>
      <c r="B16605" s="2">
        <v>32.167639999999999</v>
      </c>
      <c r="C16605" s="3">
        <v>1965</v>
      </c>
      <c r="E16605" t="s">
        <v>10172</v>
      </c>
      <c r="F16605" s="4" t="s">
        <v>10031</v>
      </c>
      <c r="G16605" s="5">
        <v>1233</v>
      </c>
      <c r="H16605" s="6">
        <v>0.16207460000000001</v>
      </c>
      <c r="I16605" s="7">
        <v>59.866</v>
      </c>
    </row>
    <row r="16606" spans="1:12" x14ac:dyDescent="0.25">
      <c r="A16606">
        <v>71659</v>
      </c>
      <c r="B16606" s="2">
        <v>32.167319999999997</v>
      </c>
      <c r="C16606" s="3">
        <v>131</v>
      </c>
      <c r="D16606" s="4">
        <v>38220</v>
      </c>
      <c r="E16606" t="s">
        <v>4065</v>
      </c>
      <c r="F16606" s="4" t="s">
        <v>13183</v>
      </c>
      <c r="G16606" s="5">
        <v>119</v>
      </c>
      <c r="H16606" s="6">
        <v>0.4</v>
      </c>
      <c r="I16606" s="7">
        <v>18.75</v>
      </c>
    </row>
    <row r="16607" spans="1:12" x14ac:dyDescent="0.25">
      <c r="A16607">
        <v>4220</v>
      </c>
      <c r="B16607" s="2">
        <v>32.166739999999997</v>
      </c>
      <c r="C16607" s="3">
        <v>3232</v>
      </c>
      <c r="E16607" t="s">
        <v>772</v>
      </c>
      <c r="F16607" s="4" t="s">
        <v>701</v>
      </c>
      <c r="G16607" s="5">
        <v>2266</v>
      </c>
      <c r="H16607" s="6">
        <v>0.19276579999999999</v>
      </c>
      <c r="I16607" s="7">
        <v>54.558999999999997</v>
      </c>
    </row>
    <row r="16608" spans="1:12" x14ac:dyDescent="0.25">
      <c r="A16608">
        <v>14081</v>
      </c>
      <c r="B16608" s="2">
        <v>32.165649999999999</v>
      </c>
      <c r="C16608" s="3">
        <v>3167</v>
      </c>
      <c r="D16608" s="4">
        <v>15380</v>
      </c>
      <c r="E16608" t="s">
        <v>2798</v>
      </c>
      <c r="F16608" s="4" t="s">
        <v>1280</v>
      </c>
      <c r="G16608" s="5">
        <v>2319</v>
      </c>
      <c r="H16608" s="6">
        <v>0.17499999999999999</v>
      </c>
      <c r="I16608" s="7">
        <v>57.628999999999998</v>
      </c>
      <c r="J16608" s="2">
        <v>46.5</v>
      </c>
      <c r="K16608">
        <v>2</v>
      </c>
    </row>
    <row r="16609" spans="1:11" x14ac:dyDescent="0.25">
      <c r="A16609">
        <v>98361</v>
      </c>
      <c r="B16609" s="2">
        <v>32.164859999999997</v>
      </c>
      <c r="C16609" s="3">
        <v>1042</v>
      </c>
      <c r="D16609" s="4">
        <v>16500</v>
      </c>
      <c r="E16609" t="s">
        <v>9993</v>
      </c>
      <c r="F16609" s="4" t="s">
        <v>16344</v>
      </c>
      <c r="G16609" s="5">
        <v>954</v>
      </c>
      <c r="H16609" s="6">
        <v>0.18534030000000001</v>
      </c>
      <c r="I16609" s="7">
        <v>55.832999999999998</v>
      </c>
    </row>
    <row r="16610" spans="1:11" x14ac:dyDescent="0.25">
      <c r="A16610">
        <v>54565</v>
      </c>
      <c r="B16610" s="2">
        <v>32.164619999999999</v>
      </c>
      <c r="C16610" s="3">
        <v>105</v>
      </c>
      <c r="E16610" t="s">
        <v>10304</v>
      </c>
      <c r="F16610" s="4" t="s">
        <v>10031</v>
      </c>
      <c r="G16610" s="5">
        <v>79</v>
      </c>
      <c r="H16610" s="6">
        <v>0.22500000000000001</v>
      </c>
      <c r="I16610" s="7">
        <v>48.976999999999997</v>
      </c>
    </row>
    <row r="16611" spans="1:11" x14ac:dyDescent="0.25">
      <c r="A16611">
        <v>85925</v>
      </c>
      <c r="B16611" s="2">
        <v>32.163910000000001</v>
      </c>
      <c r="C16611" s="3">
        <v>4894</v>
      </c>
      <c r="E16611" t="s">
        <v>15057</v>
      </c>
      <c r="F16611" s="4" t="s">
        <v>14962</v>
      </c>
      <c r="G16611" s="5">
        <v>2835</v>
      </c>
      <c r="H16611" s="6">
        <v>0.18730160000000001</v>
      </c>
      <c r="I16611" s="7">
        <v>55.491</v>
      </c>
      <c r="J16611" s="2">
        <v>34</v>
      </c>
      <c r="K16611">
        <v>1</v>
      </c>
    </row>
    <row r="16612" spans="1:11" x14ac:dyDescent="0.25">
      <c r="A16612">
        <v>76271</v>
      </c>
      <c r="B16612" s="2">
        <v>32.16301</v>
      </c>
      <c r="C16612" s="3">
        <v>1378</v>
      </c>
      <c r="D16612" s="4">
        <v>43300</v>
      </c>
      <c r="E16612" t="s">
        <v>3663</v>
      </c>
      <c r="F16612" s="4" t="s">
        <v>13752</v>
      </c>
      <c r="G16612" s="5">
        <v>958</v>
      </c>
      <c r="H16612" s="6">
        <v>0.14613780000000001</v>
      </c>
      <c r="I16612" s="7">
        <v>62.595999999999997</v>
      </c>
      <c r="J16612" s="2">
        <v>62</v>
      </c>
      <c r="K16612">
        <v>1</v>
      </c>
    </row>
    <row r="16613" spans="1:11" x14ac:dyDescent="0.25">
      <c r="A16613">
        <v>84662</v>
      </c>
      <c r="B16613" s="2">
        <v>32.162610000000001</v>
      </c>
      <c r="C16613" s="3">
        <v>1014</v>
      </c>
      <c r="E16613" t="s">
        <v>4273</v>
      </c>
      <c r="F16613" s="4" t="s">
        <v>14851</v>
      </c>
      <c r="G16613" s="5">
        <v>695</v>
      </c>
      <c r="H16613" s="6">
        <v>0.18103449999999999</v>
      </c>
      <c r="I16613" s="7">
        <v>56.563000000000002</v>
      </c>
      <c r="J16613" s="2">
        <v>59</v>
      </c>
      <c r="K16613">
        <v>2</v>
      </c>
    </row>
    <row r="16614" spans="1:11" x14ac:dyDescent="0.25">
      <c r="A16614">
        <v>15929</v>
      </c>
      <c r="B16614" s="2">
        <v>32.162430000000001</v>
      </c>
      <c r="C16614" s="3">
        <v>75</v>
      </c>
      <c r="D16614" s="4">
        <v>26860</v>
      </c>
      <c r="E16614" t="s">
        <v>3354</v>
      </c>
      <c r="F16614" s="4" t="s">
        <v>3003</v>
      </c>
      <c r="G16614" s="5">
        <v>56</v>
      </c>
      <c r="H16614" s="6">
        <v>7.1428599999999995E-2</v>
      </c>
      <c r="I16614" s="7">
        <v>75.5</v>
      </c>
    </row>
    <row r="16615" spans="1:11" x14ac:dyDescent="0.25">
      <c r="A16615">
        <v>67437</v>
      </c>
      <c r="B16615" s="2">
        <v>32.162190000000002</v>
      </c>
      <c r="C16615" s="3">
        <v>1263</v>
      </c>
      <c r="E16615" t="s">
        <v>11791</v>
      </c>
      <c r="F16615" s="4" t="s">
        <v>12494</v>
      </c>
      <c r="G16615" s="5">
        <v>949</v>
      </c>
      <c r="H16615" s="6">
        <v>0.18018970000000001</v>
      </c>
      <c r="I16615" s="7">
        <v>56.704999999999998</v>
      </c>
    </row>
    <row r="16616" spans="1:11" x14ac:dyDescent="0.25">
      <c r="A16616">
        <v>45653</v>
      </c>
      <c r="B16616" s="2">
        <v>32.161230000000003</v>
      </c>
      <c r="C16616" s="3">
        <v>4142</v>
      </c>
      <c r="D16616" s="4">
        <v>39020</v>
      </c>
      <c r="E16616" t="s">
        <v>8712</v>
      </c>
      <c r="F16616" s="4" t="s">
        <v>8295</v>
      </c>
      <c r="G16616" s="5">
        <v>3052</v>
      </c>
      <c r="H16616" s="6">
        <v>0.1474443</v>
      </c>
      <c r="I16616" s="7">
        <v>62.360999999999997</v>
      </c>
    </row>
    <row r="16617" spans="1:11" x14ac:dyDescent="0.25">
      <c r="A16617">
        <v>92802</v>
      </c>
      <c r="B16617" s="2">
        <v>32.154209999999999</v>
      </c>
      <c r="C16617" s="3">
        <v>43743</v>
      </c>
      <c r="D16617" s="4">
        <v>31080</v>
      </c>
      <c r="E16617" t="s">
        <v>15600</v>
      </c>
      <c r="F16617" s="4" t="s">
        <v>15368</v>
      </c>
      <c r="G16617" s="5">
        <v>26304</v>
      </c>
      <c r="H16617" s="6">
        <v>0.1838504</v>
      </c>
      <c r="I16617" s="7">
        <v>56.061</v>
      </c>
      <c r="J16617" s="2">
        <v>33</v>
      </c>
      <c r="K16617">
        <v>5</v>
      </c>
    </row>
    <row r="16618" spans="1:11" x14ac:dyDescent="0.25">
      <c r="A16618">
        <v>32534</v>
      </c>
      <c r="B16618" s="2">
        <v>32.145569999999999</v>
      </c>
      <c r="C16618" s="3">
        <v>14383</v>
      </c>
      <c r="D16618" s="4">
        <v>37860</v>
      </c>
      <c r="E16618" t="s">
        <v>6785</v>
      </c>
      <c r="F16618" s="4" t="s">
        <v>6689</v>
      </c>
      <c r="G16618" s="5">
        <v>9788</v>
      </c>
      <c r="H16618" s="6">
        <v>0.20085819999999999</v>
      </c>
      <c r="I16618" s="7">
        <v>53.121000000000002</v>
      </c>
    </row>
    <row r="16619" spans="1:11" x14ac:dyDescent="0.25">
      <c r="A16619">
        <v>33172</v>
      </c>
      <c r="B16619" s="2">
        <v>32.13646</v>
      </c>
      <c r="C16619" s="3">
        <v>39897</v>
      </c>
      <c r="D16619" s="4">
        <v>33100</v>
      </c>
      <c r="E16619" t="s">
        <v>5277</v>
      </c>
      <c r="F16619" s="4" t="s">
        <v>6689</v>
      </c>
      <c r="G16619" s="5">
        <v>28288</v>
      </c>
      <c r="H16619" s="6">
        <v>0.25077769999999999</v>
      </c>
      <c r="I16619" s="7">
        <v>44.491999999999997</v>
      </c>
      <c r="J16619" s="2">
        <v>51.333300000000001</v>
      </c>
      <c r="K16619">
        <v>6</v>
      </c>
    </row>
    <row r="16620" spans="1:11" x14ac:dyDescent="0.25">
      <c r="A16620">
        <v>55933</v>
      </c>
      <c r="B16620" s="2">
        <v>32.129649999999998</v>
      </c>
      <c r="C16620" s="3">
        <v>282</v>
      </c>
      <c r="D16620" s="4">
        <v>12380</v>
      </c>
      <c r="E16620" t="s">
        <v>4645</v>
      </c>
      <c r="F16620" s="4" t="s">
        <v>10428</v>
      </c>
      <c r="G16620" s="5">
        <v>164</v>
      </c>
      <c r="H16620" s="6">
        <v>0.16463420000000001</v>
      </c>
      <c r="I16620" s="7">
        <v>59.375</v>
      </c>
    </row>
    <row r="16621" spans="1:11" x14ac:dyDescent="0.25">
      <c r="A16621">
        <v>22663</v>
      </c>
      <c r="B16621" s="2">
        <v>32.129280000000001</v>
      </c>
      <c r="C16621" s="3">
        <v>1784</v>
      </c>
      <c r="D16621" s="4">
        <v>47900</v>
      </c>
      <c r="E16621" t="s">
        <v>4705</v>
      </c>
      <c r="F16621" s="4" t="s">
        <v>4335</v>
      </c>
      <c r="G16621" s="5">
        <v>1360</v>
      </c>
      <c r="H16621" s="6">
        <v>0.17119770000000001</v>
      </c>
      <c r="I16621" s="7">
        <v>58.238</v>
      </c>
      <c r="J16621" s="2">
        <v>46</v>
      </c>
      <c r="K16621">
        <v>1</v>
      </c>
    </row>
    <row r="16622" spans="1:11" x14ac:dyDescent="0.25">
      <c r="A16622">
        <v>30904</v>
      </c>
      <c r="B16622" s="2">
        <v>32.124690000000001</v>
      </c>
      <c r="C16622" s="3">
        <v>25656</v>
      </c>
      <c r="D16622" s="4">
        <v>12260</v>
      </c>
      <c r="E16622" t="s">
        <v>801</v>
      </c>
      <c r="F16622" s="4" t="s">
        <v>6363</v>
      </c>
      <c r="G16622" s="5">
        <v>17823</v>
      </c>
      <c r="H16622" s="6">
        <v>0.25757409999999997</v>
      </c>
      <c r="I16622" s="7">
        <v>43.308999999999997</v>
      </c>
      <c r="J16622" s="2">
        <v>44.777799999999999</v>
      </c>
      <c r="K16622">
        <v>9</v>
      </c>
    </row>
    <row r="16623" spans="1:11" x14ac:dyDescent="0.25">
      <c r="A16623">
        <v>35128</v>
      </c>
      <c r="B16623" s="2">
        <v>32.118810000000003</v>
      </c>
      <c r="C16623" s="3">
        <v>9522</v>
      </c>
      <c r="D16623" s="4">
        <v>13820</v>
      </c>
      <c r="E16623" t="s">
        <v>7065</v>
      </c>
      <c r="F16623" s="4" t="s">
        <v>7027</v>
      </c>
      <c r="G16623" s="5">
        <v>6763</v>
      </c>
      <c r="H16623" s="6">
        <v>0.1806623</v>
      </c>
      <c r="I16623" s="7">
        <v>56.598999999999997</v>
      </c>
      <c r="J16623" s="2">
        <v>57.5</v>
      </c>
      <c r="K16623">
        <v>2</v>
      </c>
    </row>
    <row r="16624" spans="1:11" x14ac:dyDescent="0.25">
      <c r="A16624">
        <v>21851</v>
      </c>
      <c r="B16624" s="2">
        <v>32.116010000000003</v>
      </c>
      <c r="C16624" s="3">
        <v>7657</v>
      </c>
      <c r="D16624" s="4">
        <v>41540</v>
      </c>
      <c r="E16624" t="s">
        <v>4627</v>
      </c>
      <c r="F16624" s="4" t="s">
        <v>4361</v>
      </c>
      <c r="G16624" s="5">
        <v>4941</v>
      </c>
      <c r="H16624" s="6">
        <v>0.21226220000000001</v>
      </c>
      <c r="I16624" s="7">
        <v>51.134</v>
      </c>
      <c r="J16624" s="2">
        <v>46</v>
      </c>
      <c r="K16624">
        <v>3</v>
      </c>
    </row>
    <row r="16625" spans="1:12" x14ac:dyDescent="0.25">
      <c r="A16625">
        <v>47018</v>
      </c>
      <c r="B16625" s="2">
        <v>32.114089999999997</v>
      </c>
      <c r="C16625" s="3">
        <v>4328</v>
      </c>
      <c r="D16625" s="4">
        <v>17140</v>
      </c>
      <c r="E16625" t="s">
        <v>8942</v>
      </c>
      <c r="F16625" s="4" t="s">
        <v>8800</v>
      </c>
      <c r="G16625" s="5">
        <v>3066</v>
      </c>
      <c r="H16625" s="6">
        <v>0.1222693</v>
      </c>
      <c r="I16625" s="7">
        <v>66.680000000000007</v>
      </c>
      <c r="J16625" s="2">
        <v>59</v>
      </c>
      <c r="K16625">
        <v>1</v>
      </c>
    </row>
    <row r="16626" spans="1:12" x14ac:dyDescent="0.25">
      <c r="A16626">
        <v>2124</v>
      </c>
      <c r="B16626" s="2">
        <v>32.105429999999998</v>
      </c>
      <c r="C16626" s="3">
        <v>51543</v>
      </c>
      <c r="D16626" s="4">
        <v>14460</v>
      </c>
      <c r="E16626" t="s">
        <v>311</v>
      </c>
      <c r="F16626" s="4" t="s">
        <v>21</v>
      </c>
      <c r="G16626" s="5">
        <v>33139</v>
      </c>
      <c r="H16626" s="6">
        <v>0.2008751</v>
      </c>
      <c r="I16626" s="7">
        <v>53.095999999999997</v>
      </c>
      <c r="J16626" s="2">
        <v>33.590899999999998</v>
      </c>
      <c r="K16626">
        <v>44</v>
      </c>
      <c r="L16626" s="2">
        <v>16.8</v>
      </c>
    </row>
    <row r="16627" spans="1:12" x14ac:dyDescent="0.25">
      <c r="A16627">
        <v>24521</v>
      </c>
      <c r="B16627" s="2">
        <v>32.095689999999998</v>
      </c>
      <c r="C16627" s="3">
        <v>10543</v>
      </c>
      <c r="D16627" s="4">
        <v>31340</v>
      </c>
      <c r="E16627" t="s">
        <v>22</v>
      </c>
      <c r="F16627" s="4" t="s">
        <v>4335</v>
      </c>
      <c r="G16627" s="5">
        <v>7546</v>
      </c>
      <c r="H16627" s="6">
        <v>0.18457670000000001</v>
      </c>
      <c r="I16627" s="7">
        <v>55.905999999999999</v>
      </c>
      <c r="J16627" s="2">
        <v>55</v>
      </c>
      <c r="K16627">
        <v>1</v>
      </c>
    </row>
    <row r="16628" spans="1:12" x14ac:dyDescent="0.25">
      <c r="A16628">
        <v>50517</v>
      </c>
      <c r="B16628" s="2">
        <v>32.093719999999998</v>
      </c>
      <c r="C16628" s="3">
        <v>1042</v>
      </c>
      <c r="E16628" t="s">
        <v>5227</v>
      </c>
      <c r="F16628" s="4" t="s">
        <v>9593</v>
      </c>
      <c r="G16628" s="5">
        <v>693</v>
      </c>
      <c r="H16628" s="6">
        <v>0.16450219999999999</v>
      </c>
      <c r="I16628" s="7">
        <v>59.375</v>
      </c>
      <c r="J16628" s="2">
        <v>62</v>
      </c>
      <c r="K16628">
        <v>3</v>
      </c>
    </row>
    <row r="16629" spans="1:12" x14ac:dyDescent="0.25">
      <c r="A16629">
        <v>68757</v>
      </c>
      <c r="B16629" s="2">
        <v>32.093420000000002</v>
      </c>
      <c r="C16629" s="3">
        <v>865</v>
      </c>
      <c r="D16629" s="4">
        <v>43580</v>
      </c>
      <c r="E16629" t="s">
        <v>870</v>
      </c>
      <c r="F16629" s="4" t="s">
        <v>12738</v>
      </c>
      <c r="G16629" s="5">
        <v>572</v>
      </c>
      <c r="H16629" s="6">
        <v>0.16083919999999999</v>
      </c>
      <c r="I16629" s="7">
        <v>60</v>
      </c>
    </row>
    <row r="16630" spans="1:12" x14ac:dyDescent="0.25">
      <c r="A16630">
        <v>90670</v>
      </c>
      <c r="B16630" s="2">
        <v>32.090850000000003</v>
      </c>
      <c r="C16630" s="3">
        <v>15593</v>
      </c>
      <c r="D16630" s="4">
        <v>31080</v>
      </c>
      <c r="E16630" t="s">
        <v>15394</v>
      </c>
      <c r="F16630" s="4" t="s">
        <v>15368</v>
      </c>
      <c r="G16630" s="5">
        <v>10137</v>
      </c>
      <c r="H16630" s="6">
        <v>0.13929169999999999</v>
      </c>
      <c r="I16630" s="7">
        <v>63.716999999999999</v>
      </c>
      <c r="J16630" s="2">
        <v>45</v>
      </c>
      <c r="K16630">
        <v>2</v>
      </c>
    </row>
    <row r="16631" spans="1:12" x14ac:dyDescent="0.25">
      <c r="A16631">
        <v>61050</v>
      </c>
      <c r="B16631" s="2">
        <v>32.088360000000002</v>
      </c>
      <c r="C16631" s="3">
        <v>409</v>
      </c>
      <c r="D16631" s="4">
        <v>23300</v>
      </c>
      <c r="E16631" t="s">
        <v>11663</v>
      </c>
      <c r="F16631" s="4" t="s">
        <v>11490</v>
      </c>
      <c r="G16631" s="5">
        <v>273</v>
      </c>
      <c r="H16631" s="6">
        <v>0.1824818</v>
      </c>
      <c r="I16631" s="7">
        <v>56.25</v>
      </c>
    </row>
    <row r="16632" spans="1:12" x14ac:dyDescent="0.25">
      <c r="A16632">
        <v>44511</v>
      </c>
      <c r="B16632" s="2">
        <v>32.085050000000003</v>
      </c>
      <c r="C16632" s="3">
        <v>19040</v>
      </c>
      <c r="D16632" s="4">
        <v>49660</v>
      </c>
      <c r="E16632" t="s">
        <v>2830</v>
      </c>
      <c r="F16632" s="4" t="s">
        <v>8295</v>
      </c>
      <c r="G16632" s="5">
        <v>13576</v>
      </c>
      <c r="H16632" s="6">
        <v>0.20852979999999999</v>
      </c>
      <c r="I16632" s="7">
        <v>51.747999999999998</v>
      </c>
      <c r="J16632" s="2">
        <v>41.1111</v>
      </c>
      <c r="K16632">
        <v>9</v>
      </c>
    </row>
    <row r="16633" spans="1:12" x14ac:dyDescent="0.25">
      <c r="A16633">
        <v>54521</v>
      </c>
      <c r="B16633" s="2">
        <v>32.080399999999997</v>
      </c>
      <c r="C16633" s="3">
        <v>7532</v>
      </c>
      <c r="E16633" t="s">
        <v>10281</v>
      </c>
      <c r="F16633" s="4" t="s">
        <v>10031</v>
      </c>
      <c r="G16633" s="5">
        <v>5827</v>
      </c>
      <c r="H16633" s="6">
        <v>0.2241291</v>
      </c>
      <c r="I16633" s="7">
        <v>49.052</v>
      </c>
      <c r="J16633" s="2">
        <v>51.333300000000001</v>
      </c>
      <c r="K16633">
        <v>3</v>
      </c>
    </row>
    <row r="16634" spans="1:12" x14ac:dyDescent="0.25">
      <c r="A16634">
        <v>50448</v>
      </c>
      <c r="B16634" s="2">
        <v>32.078879999999998</v>
      </c>
      <c r="C16634" s="3">
        <v>730</v>
      </c>
      <c r="D16634" s="4">
        <v>32380</v>
      </c>
      <c r="E16634" t="s">
        <v>9695</v>
      </c>
      <c r="F16634" s="4" t="s">
        <v>9593</v>
      </c>
      <c r="G16634" s="5">
        <v>536</v>
      </c>
      <c r="H16634" s="6">
        <v>0.1455224</v>
      </c>
      <c r="I16634" s="7">
        <v>62.634</v>
      </c>
    </row>
    <row r="16635" spans="1:12" x14ac:dyDescent="0.25">
      <c r="A16635">
        <v>61486</v>
      </c>
      <c r="B16635" s="2">
        <v>32.078479999999999</v>
      </c>
      <c r="C16635" s="3">
        <v>1554</v>
      </c>
      <c r="D16635" s="4">
        <v>19340</v>
      </c>
      <c r="E16635" t="s">
        <v>4332</v>
      </c>
      <c r="F16635" s="4" t="s">
        <v>11490</v>
      </c>
      <c r="G16635" s="5">
        <v>1116</v>
      </c>
      <c r="H16635" s="6">
        <v>0.1209677</v>
      </c>
      <c r="I16635" s="7">
        <v>66.875</v>
      </c>
    </row>
    <row r="16636" spans="1:12" x14ac:dyDescent="0.25">
      <c r="A16636">
        <v>13309</v>
      </c>
      <c r="B16636" s="2">
        <v>32.077190000000002</v>
      </c>
      <c r="C16636" s="3">
        <v>5940</v>
      </c>
      <c r="D16636" s="4">
        <v>46540</v>
      </c>
      <c r="E16636" t="s">
        <v>2554</v>
      </c>
      <c r="F16636" s="4" t="s">
        <v>1280</v>
      </c>
      <c r="G16636" s="5">
        <v>4257</v>
      </c>
      <c r="H16636" s="6">
        <v>0.17519960000000001</v>
      </c>
      <c r="I16636" s="7">
        <v>57.5</v>
      </c>
    </row>
    <row r="16637" spans="1:12" x14ac:dyDescent="0.25">
      <c r="A16637">
        <v>31733</v>
      </c>
      <c r="B16637" s="2">
        <v>32.075899999999997</v>
      </c>
      <c r="C16637" s="3">
        <v>1636</v>
      </c>
      <c r="D16637" s="4">
        <v>45700</v>
      </c>
      <c r="E16637" t="s">
        <v>6651</v>
      </c>
      <c r="F16637" s="4" t="s">
        <v>6363</v>
      </c>
      <c r="G16637" s="5">
        <v>1136</v>
      </c>
      <c r="H16637" s="6">
        <v>0.1503958</v>
      </c>
      <c r="I16637" s="7">
        <v>61.786000000000001</v>
      </c>
    </row>
    <row r="16638" spans="1:12" x14ac:dyDescent="0.25">
      <c r="A16638">
        <v>58704</v>
      </c>
      <c r="B16638" s="2">
        <v>32.075189999999999</v>
      </c>
      <c r="C16638" s="3">
        <v>5007</v>
      </c>
      <c r="D16638" s="4">
        <v>33500</v>
      </c>
      <c r="E16638" t="s">
        <v>11230</v>
      </c>
      <c r="F16638" s="4" t="s">
        <v>11069</v>
      </c>
      <c r="G16638" s="5">
        <v>1825</v>
      </c>
      <c r="H16638" s="6">
        <v>0.2783562</v>
      </c>
      <c r="I16638" s="7">
        <v>39.673000000000002</v>
      </c>
      <c r="J16638" s="2">
        <v>55</v>
      </c>
      <c r="K16638">
        <v>1</v>
      </c>
    </row>
    <row r="16639" spans="1:12" x14ac:dyDescent="0.25">
      <c r="A16639">
        <v>51436</v>
      </c>
      <c r="B16639" s="2">
        <v>32.074629999999999</v>
      </c>
      <c r="C16639" s="3">
        <v>829</v>
      </c>
      <c r="E16639" t="s">
        <v>9854</v>
      </c>
      <c r="F16639" s="4" t="s">
        <v>9593</v>
      </c>
      <c r="G16639" s="5">
        <v>517</v>
      </c>
      <c r="H16639" s="6">
        <v>0.1353965</v>
      </c>
      <c r="I16639" s="7">
        <v>64.375</v>
      </c>
      <c r="J16639" s="2">
        <v>58</v>
      </c>
      <c r="K16639">
        <v>1</v>
      </c>
    </row>
    <row r="16640" spans="1:12" x14ac:dyDescent="0.25">
      <c r="A16640">
        <v>59824</v>
      </c>
      <c r="B16640" s="2">
        <v>32.074260000000002</v>
      </c>
      <c r="C16640" s="3">
        <v>1634</v>
      </c>
      <c r="E16640" t="s">
        <v>11456</v>
      </c>
      <c r="F16640" s="4" t="s">
        <v>11278</v>
      </c>
      <c r="G16640" s="5">
        <v>1019</v>
      </c>
      <c r="H16640" s="6">
        <v>0.2323529</v>
      </c>
      <c r="I16640" s="7">
        <v>47.619</v>
      </c>
    </row>
    <row r="16641" spans="1:12" x14ac:dyDescent="0.25">
      <c r="A16641">
        <v>18425</v>
      </c>
      <c r="B16641" s="2">
        <v>32.073770000000003</v>
      </c>
      <c r="C16641" s="3">
        <v>1338</v>
      </c>
      <c r="D16641" s="4">
        <v>35620</v>
      </c>
      <c r="E16641" t="s">
        <v>4054</v>
      </c>
      <c r="F16641" s="4" t="s">
        <v>3003</v>
      </c>
      <c r="G16641" s="5">
        <v>1026</v>
      </c>
      <c r="H16641" s="6">
        <v>0.17154</v>
      </c>
      <c r="I16641" s="7">
        <v>58.125</v>
      </c>
    </row>
    <row r="16642" spans="1:12" x14ac:dyDescent="0.25">
      <c r="A16642">
        <v>73058</v>
      </c>
      <c r="B16642" s="2">
        <v>32.07347</v>
      </c>
      <c r="C16642" s="3">
        <v>272</v>
      </c>
      <c r="D16642" s="4">
        <v>36420</v>
      </c>
      <c r="E16642" t="s">
        <v>2513</v>
      </c>
      <c r="F16642" s="4" t="s">
        <v>13462</v>
      </c>
      <c r="G16642" s="5">
        <v>202</v>
      </c>
      <c r="H16642" s="6">
        <v>0.27722770000000002</v>
      </c>
      <c r="I16642" s="7">
        <v>39.860999999999997</v>
      </c>
      <c r="J16642" s="2">
        <v>35</v>
      </c>
      <c r="K16642">
        <v>1</v>
      </c>
    </row>
    <row r="16643" spans="1:12" x14ac:dyDescent="0.25">
      <c r="A16643">
        <v>11226</v>
      </c>
      <c r="B16643" s="2">
        <v>32.057560000000002</v>
      </c>
      <c r="C16643" s="3">
        <v>98299</v>
      </c>
      <c r="D16643" s="4">
        <v>35620</v>
      </c>
      <c r="E16643" t="s">
        <v>1238</v>
      </c>
      <c r="F16643" s="4" t="s">
        <v>1280</v>
      </c>
      <c r="G16643" s="5">
        <v>66320</v>
      </c>
      <c r="H16643" s="6">
        <v>0.2268965</v>
      </c>
      <c r="I16643" s="7">
        <v>48.552</v>
      </c>
      <c r="J16643" s="2">
        <v>33.653300000000002</v>
      </c>
      <c r="K16643">
        <v>75</v>
      </c>
      <c r="L16643" s="2">
        <v>17.100000000000001</v>
      </c>
    </row>
    <row r="16644" spans="1:12" x14ac:dyDescent="0.25">
      <c r="A16644">
        <v>68791</v>
      </c>
      <c r="B16644" s="2">
        <v>32.041400000000003</v>
      </c>
      <c r="C16644" s="3">
        <v>1865</v>
      </c>
      <c r="E16644" t="s">
        <v>12848</v>
      </c>
      <c r="F16644" s="4" t="s">
        <v>12738</v>
      </c>
      <c r="G16644" s="5">
        <v>1195</v>
      </c>
      <c r="H16644" s="6">
        <v>0.16150629999999999</v>
      </c>
      <c r="I16644" s="7">
        <v>59.847999999999999</v>
      </c>
      <c r="J16644" s="2">
        <v>55.25</v>
      </c>
      <c r="K16644">
        <v>4</v>
      </c>
    </row>
    <row r="16645" spans="1:12" x14ac:dyDescent="0.25">
      <c r="A16645">
        <v>91204</v>
      </c>
      <c r="B16645" s="2">
        <v>32.0383</v>
      </c>
      <c r="C16645" s="3">
        <v>16291</v>
      </c>
      <c r="D16645" s="4">
        <v>31080</v>
      </c>
      <c r="E16645" t="s">
        <v>86</v>
      </c>
      <c r="F16645" s="4" t="s">
        <v>15368</v>
      </c>
      <c r="G16645" s="5">
        <v>11741</v>
      </c>
      <c r="H16645" s="6">
        <v>0.263243</v>
      </c>
      <c r="I16645" s="7">
        <v>42.262999999999998</v>
      </c>
      <c r="J16645" s="2">
        <v>43.333300000000001</v>
      </c>
      <c r="K16645">
        <v>3</v>
      </c>
    </row>
    <row r="16646" spans="1:12" x14ac:dyDescent="0.25">
      <c r="A16646">
        <v>63743</v>
      </c>
      <c r="B16646" s="2">
        <v>32.03548</v>
      </c>
      <c r="C16646" s="3">
        <v>61</v>
      </c>
      <c r="D16646" s="4">
        <v>16020</v>
      </c>
      <c r="E16646" t="s">
        <v>6440</v>
      </c>
      <c r="F16646" s="4" t="s">
        <v>12102</v>
      </c>
      <c r="G16646" s="5">
        <v>37</v>
      </c>
      <c r="H16646" s="6">
        <v>0</v>
      </c>
      <c r="I16646" s="7">
        <v>87.75</v>
      </c>
    </row>
    <row r="16647" spans="1:12" x14ac:dyDescent="0.25">
      <c r="A16647">
        <v>60171</v>
      </c>
      <c r="B16647" s="2">
        <v>32.033720000000002</v>
      </c>
      <c r="C16647" s="3">
        <v>10305</v>
      </c>
      <c r="D16647" s="4">
        <v>16980</v>
      </c>
      <c r="E16647" t="s">
        <v>11546</v>
      </c>
      <c r="F16647" s="4" t="s">
        <v>11490</v>
      </c>
      <c r="G16647" s="5">
        <v>7330</v>
      </c>
      <c r="H16647" s="6">
        <v>0.19506209999999999</v>
      </c>
      <c r="I16647" s="7">
        <v>54.040999999999997</v>
      </c>
      <c r="J16647" s="2">
        <v>77</v>
      </c>
      <c r="K16647">
        <v>1</v>
      </c>
    </row>
    <row r="16648" spans="1:12" x14ac:dyDescent="0.25">
      <c r="A16648">
        <v>68822</v>
      </c>
      <c r="B16648" s="2">
        <v>32.031199999999998</v>
      </c>
      <c r="C16648" s="3">
        <v>4698</v>
      </c>
      <c r="E16648" t="s">
        <v>12854</v>
      </c>
      <c r="F16648" s="4" t="s">
        <v>12738</v>
      </c>
      <c r="G16648" s="5">
        <v>3183</v>
      </c>
      <c r="H16648" s="6">
        <v>0.22054660000000001</v>
      </c>
      <c r="I16648" s="7">
        <v>49.634999999999998</v>
      </c>
      <c r="J16648" s="2">
        <v>41.25</v>
      </c>
      <c r="K16648">
        <v>4</v>
      </c>
    </row>
    <row r="16649" spans="1:12" x14ac:dyDescent="0.25">
      <c r="A16649">
        <v>4253</v>
      </c>
      <c r="B16649" s="2">
        <v>32.030090000000001</v>
      </c>
      <c r="C16649" s="3">
        <v>2055</v>
      </c>
      <c r="D16649" s="4">
        <v>30340</v>
      </c>
      <c r="E16649" t="s">
        <v>778</v>
      </c>
      <c r="F16649" s="4" t="s">
        <v>701</v>
      </c>
      <c r="G16649" s="5">
        <v>1453</v>
      </c>
      <c r="H16649" s="6">
        <v>0.176066</v>
      </c>
      <c r="I16649" s="7">
        <v>57.320999999999998</v>
      </c>
      <c r="J16649" s="2">
        <v>50</v>
      </c>
      <c r="K16649">
        <v>1</v>
      </c>
    </row>
    <row r="16650" spans="1:12" x14ac:dyDescent="0.25">
      <c r="A16650">
        <v>66605</v>
      </c>
      <c r="B16650" s="2">
        <v>32.02684</v>
      </c>
      <c r="C16650" s="3">
        <v>19589</v>
      </c>
      <c r="D16650" s="4">
        <v>45820</v>
      </c>
      <c r="E16650" t="s">
        <v>8883</v>
      </c>
      <c r="F16650" s="4" t="s">
        <v>12494</v>
      </c>
      <c r="G16650" s="5">
        <v>12125</v>
      </c>
      <c r="H16650" s="6">
        <v>0.19167010000000001</v>
      </c>
      <c r="I16650" s="7">
        <v>54.619</v>
      </c>
      <c r="J16650" s="2">
        <v>51.571399999999997</v>
      </c>
      <c r="K16650">
        <v>14</v>
      </c>
      <c r="L16650" s="2">
        <v>95.9</v>
      </c>
    </row>
    <row r="16651" spans="1:12" x14ac:dyDescent="0.25">
      <c r="A16651">
        <v>76048</v>
      </c>
      <c r="B16651" s="2">
        <v>32.020150000000001</v>
      </c>
      <c r="C16651" s="3">
        <v>22773</v>
      </c>
      <c r="D16651" s="4">
        <v>19100</v>
      </c>
      <c r="E16651" t="s">
        <v>13894</v>
      </c>
      <c r="F16651" s="4" t="s">
        <v>13752</v>
      </c>
      <c r="G16651" s="5">
        <v>15871</v>
      </c>
      <c r="H16651" s="6">
        <v>0.17981349999999999</v>
      </c>
      <c r="I16651" s="7">
        <v>56.667000000000002</v>
      </c>
      <c r="J16651" s="2">
        <v>54.833300000000001</v>
      </c>
      <c r="K16651">
        <v>6</v>
      </c>
    </row>
    <row r="16652" spans="1:12" x14ac:dyDescent="0.25">
      <c r="A16652">
        <v>27521</v>
      </c>
      <c r="B16652" s="2">
        <v>32.015340000000002</v>
      </c>
      <c r="C16652" s="3">
        <v>6426</v>
      </c>
      <c r="D16652" s="4">
        <v>20380</v>
      </c>
      <c r="E16652" t="s">
        <v>5720</v>
      </c>
      <c r="F16652" s="4" t="s">
        <v>5642</v>
      </c>
      <c r="G16652" s="5">
        <v>4190</v>
      </c>
      <c r="H16652" s="6">
        <v>0.17732700000000001</v>
      </c>
      <c r="I16652" s="7">
        <v>57.094999999999999</v>
      </c>
    </row>
    <row r="16653" spans="1:12" x14ac:dyDescent="0.25">
      <c r="A16653">
        <v>52777</v>
      </c>
      <c r="B16653" s="2">
        <v>32.014130000000002</v>
      </c>
      <c r="C16653" s="3">
        <v>1264</v>
      </c>
      <c r="D16653" s="4">
        <v>17540</v>
      </c>
      <c r="E16653" t="s">
        <v>3436</v>
      </c>
      <c r="F16653" s="4" t="s">
        <v>9593</v>
      </c>
      <c r="G16653" s="5">
        <v>888</v>
      </c>
      <c r="H16653" s="6">
        <v>0.14864859999999999</v>
      </c>
      <c r="I16653" s="7">
        <v>62.05</v>
      </c>
      <c r="J16653" s="2">
        <v>52</v>
      </c>
      <c r="K16653">
        <v>1</v>
      </c>
    </row>
    <row r="16654" spans="1:12" x14ac:dyDescent="0.25">
      <c r="A16654">
        <v>62820</v>
      </c>
      <c r="B16654" s="2">
        <v>32.01388</v>
      </c>
      <c r="C16654" s="3">
        <v>180</v>
      </c>
      <c r="E16654" t="s">
        <v>12017</v>
      </c>
      <c r="F16654" s="4" t="s">
        <v>11490</v>
      </c>
      <c r="G16654" s="5">
        <v>143</v>
      </c>
      <c r="H16654" s="6">
        <v>0.10489510000000001</v>
      </c>
      <c r="I16654" s="7">
        <v>69.608999999999995</v>
      </c>
    </row>
    <row r="16655" spans="1:12" x14ac:dyDescent="0.25">
      <c r="A16655">
        <v>49408</v>
      </c>
      <c r="B16655" s="2">
        <v>32.012360000000001</v>
      </c>
      <c r="C16655" s="3">
        <v>9208</v>
      </c>
      <c r="D16655" s="4">
        <v>26090</v>
      </c>
      <c r="E16655" t="s">
        <v>9387</v>
      </c>
      <c r="F16655" s="4" t="s">
        <v>9106</v>
      </c>
      <c r="G16655" s="5">
        <v>6232</v>
      </c>
      <c r="H16655" s="6">
        <v>0.2037542</v>
      </c>
      <c r="I16655" s="7">
        <v>52.523000000000003</v>
      </c>
      <c r="J16655" s="2">
        <v>49.666699999999999</v>
      </c>
      <c r="K16655">
        <v>3</v>
      </c>
    </row>
    <row r="16656" spans="1:12" x14ac:dyDescent="0.25">
      <c r="A16656">
        <v>14219</v>
      </c>
      <c r="B16656" s="2">
        <v>32.009030000000003</v>
      </c>
      <c r="C16656" s="3">
        <v>10911</v>
      </c>
      <c r="D16656" s="4">
        <v>15380</v>
      </c>
      <c r="E16656" t="s">
        <v>2831</v>
      </c>
      <c r="F16656" s="4" t="s">
        <v>1280</v>
      </c>
      <c r="G16656" s="5">
        <v>7684</v>
      </c>
      <c r="H16656" s="6">
        <v>0.14966160000000001</v>
      </c>
      <c r="I16656" s="7">
        <v>61.869</v>
      </c>
      <c r="J16656" s="2">
        <v>46.8</v>
      </c>
      <c r="K16656">
        <v>5</v>
      </c>
    </row>
    <row r="16657" spans="1:12" x14ac:dyDescent="0.25">
      <c r="A16657">
        <v>62996</v>
      </c>
      <c r="B16657" s="2">
        <v>32.007100000000001</v>
      </c>
      <c r="C16657" s="3">
        <v>426</v>
      </c>
      <c r="E16657" t="s">
        <v>12099</v>
      </c>
      <c r="F16657" s="4" t="s">
        <v>11490</v>
      </c>
      <c r="G16657" s="5">
        <v>367</v>
      </c>
      <c r="H16657" s="6">
        <v>0.2234332</v>
      </c>
      <c r="I16657" s="7">
        <v>49.118000000000002</v>
      </c>
    </row>
    <row r="16658" spans="1:12" x14ac:dyDescent="0.25">
      <c r="A16658">
        <v>52212</v>
      </c>
      <c r="B16658" s="2">
        <v>32.006979999999999</v>
      </c>
      <c r="C16658" s="3">
        <v>201</v>
      </c>
      <c r="D16658" s="4">
        <v>16300</v>
      </c>
      <c r="E16658" t="s">
        <v>9942</v>
      </c>
      <c r="F16658" s="4" t="s">
        <v>9593</v>
      </c>
      <c r="G16658" s="5">
        <v>156</v>
      </c>
      <c r="H16658" s="6">
        <v>0.17307690000000001</v>
      </c>
      <c r="I16658" s="7">
        <v>57.813000000000002</v>
      </c>
    </row>
    <row r="16659" spans="1:12" x14ac:dyDescent="0.25">
      <c r="A16659">
        <v>76245</v>
      </c>
      <c r="B16659" s="2">
        <v>32.006599999999999</v>
      </c>
      <c r="C16659" s="3">
        <v>1814</v>
      </c>
      <c r="D16659" s="4">
        <v>43300</v>
      </c>
      <c r="E16659" t="s">
        <v>3809</v>
      </c>
      <c r="F16659" s="4" t="s">
        <v>13752</v>
      </c>
      <c r="G16659" s="5">
        <v>1417</v>
      </c>
      <c r="H16659" s="6">
        <v>0.18758820000000001</v>
      </c>
      <c r="I16659" s="7">
        <v>55.302999999999997</v>
      </c>
      <c r="J16659" s="2">
        <v>72</v>
      </c>
      <c r="K16659">
        <v>1</v>
      </c>
    </row>
    <row r="16660" spans="1:12" x14ac:dyDescent="0.25">
      <c r="A16660">
        <v>54736</v>
      </c>
      <c r="B16660" s="2">
        <v>32.005589999999998</v>
      </c>
      <c r="C16660" s="3">
        <v>3901</v>
      </c>
      <c r="E16660" t="s">
        <v>9187</v>
      </c>
      <c r="F16660" s="4" t="s">
        <v>10031</v>
      </c>
      <c r="G16660" s="5">
        <v>2785</v>
      </c>
      <c r="H16660" s="6">
        <v>0.1579892</v>
      </c>
      <c r="I16660" s="7">
        <v>60.417000000000002</v>
      </c>
      <c r="J16660" s="2">
        <v>55</v>
      </c>
      <c r="K16660">
        <v>3</v>
      </c>
    </row>
    <row r="16661" spans="1:12" x14ac:dyDescent="0.25">
      <c r="A16661">
        <v>35453</v>
      </c>
      <c r="B16661" s="2">
        <v>32.003169999999997</v>
      </c>
      <c r="C16661" s="3">
        <v>11329</v>
      </c>
      <c r="D16661" s="4">
        <v>46220</v>
      </c>
      <c r="E16661" t="s">
        <v>6773</v>
      </c>
      <c r="F16661" s="4" t="s">
        <v>7027</v>
      </c>
      <c r="G16661" s="5">
        <v>7311</v>
      </c>
      <c r="H16661" s="6">
        <v>0.14948030000000001</v>
      </c>
      <c r="I16661" s="7">
        <v>61.887</v>
      </c>
      <c r="J16661" s="2">
        <v>54.5</v>
      </c>
      <c r="K16661">
        <v>2</v>
      </c>
    </row>
    <row r="16662" spans="1:12" x14ac:dyDescent="0.25">
      <c r="A16662">
        <v>62232</v>
      </c>
      <c r="B16662" s="2">
        <v>32.000250000000001</v>
      </c>
      <c r="C16662" s="3">
        <v>7155</v>
      </c>
      <c r="D16662" s="4">
        <v>41180</v>
      </c>
      <c r="E16662" t="s">
        <v>11895</v>
      </c>
      <c r="F16662" s="4" t="s">
        <v>11490</v>
      </c>
      <c r="G16662" s="5">
        <v>4887</v>
      </c>
      <c r="H16662" s="6">
        <v>0.1489666</v>
      </c>
      <c r="I16662" s="7">
        <v>61.973999999999997</v>
      </c>
      <c r="J16662" s="2">
        <v>50.5</v>
      </c>
      <c r="K16662">
        <v>2</v>
      </c>
    </row>
    <row r="16663" spans="1:12" x14ac:dyDescent="0.25">
      <c r="A16663">
        <v>87401</v>
      </c>
      <c r="B16663" s="2">
        <v>31.9923</v>
      </c>
      <c r="C16663" s="3">
        <v>46249</v>
      </c>
      <c r="D16663" s="4">
        <v>22140</v>
      </c>
      <c r="E16663" t="s">
        <v>662</v>
      </c>
      <c r="F16663" s="4" t="s">
        <v>15124</v>
      </c>
      <c r="G16663" s="5">
        <v>28337</v>
      </c>
      <c r="H16663" s="6">
        <v>0.16236149999999999</v>
      </c>
      <c r="I16663" s="7">
        <v>59.656999999999996</v>
      </c>
      <c r="J16663" s="2">
        <v>46.923099999999998</v>
      </c>
      <c r="K16663">
        <v>13</v>
      </c>
      <c r="L16663" s="2">
        <v>84.3</v>
      </c>
    </row>
    <row r="16664" spans="1:12" x14ac:dyDescent="0.25">
      <c r="A16664">
        <v>72732</v>
      </c>
      <c r="B16664" s="2">
        <v>31.9848</v>
      </c>
      <c r="C16664" s="3">
        <v>3990</v>
      </c>
      <c r="D16664" s="4">
        <v>22220</v>
      </c>
      <c r="E16664" t="s">
        <v>1356</v>
      </c>
      <c r="F16664" s="4" t="s">
        <v>13183</v>
      </c>
      <c r="G16664" s="5">
        <v>3007</v>
      </c>
      <c r="H16664" s="6">
        <v>0.19182179999999999</v>
      </c>
      <c r="I16664" s="7">
        <v>54.563000000000002</v>
      </c>
    </row>
    <row r="16665" spans="1:12" x14ac:dyDescent="0.25">
      <c r="A16665">
        <v>82440</v>
      </c>
      <c r="B16665" s="2">
        <v>31.984059999999999</v>
      </c>
      <c r="C16665" s="3">
        <v>127</v>
      </c>
      <c r="E16665" t="s">
        <v>3853</v>
      </c>
      <c r="F16665" s="4" t="s">
        <v>14657</v>
      </c>
      <c r="G16665" s="5">
        <v>65</v>
      </c>
      <c r="H16665" s="6">
        <v>0.31818180000000001</v>
      </c>
      <c r="I16665" s="7">
        <v>32.726999999999997</v>
      </c>
    </row>
    <row r="16666" spans="1:12" x14ac:dyDescent="0.25">
      <c r="A16666">
        <v>55752</v>
      </c>
      <c r="B16666" s="2">
        <v>31.983969999999999</v>
      </c>
      <c r="C16666" s="3">
        <v>374</v>
      </c>
      <c r="E16666" t="s">
        <v>10534</v>
      </c>
      <c r="F16666" s="4" t="s">
        <v>10428</v>
      </c>
      <c r="G16666" s="5">
        <v>301</v>
      </c>
      <c r="H16666" s="6">
        <v>0.17218539999999999</v>
      </c>
      <c r="I16666" s="7">
        <v>57.954999999999998</v>
      </c>
    </row>
    <row r="16667" spans="1:12" x14ac:dyDescent="0.25">
      <c r="A16667">
        <v>56748</v>
      </c>
      <c r="B16667" s="2">
        <v>31.98377</v>
      </c>
      <c r="C16667" s="3">
        <v>787</v>
      </c>
      <c r="E16667" t="s">
        <v>10864</v>
      </c>
      <c r="F16667" s="4" t="s">
        <v>10428</v>
      </c>
      <c r="G16667" s="5">
        <v>526</v>
      </c>
      <c r="H16667" s="6">
        <v>0.17300380000000001</v>
      </c>
      <c r="I16667" s="7">
        <v>57.813000000000002</v>
      </c>
    </row>
    <row r="16668" spans="1:12" x14ac:dyDescent="0.25">
      <c r="A16668">
        <v>21613</v>
      </c>
      <c r="B16668" s="2">
        <v>31.980789999999999</v>
      </c>
      <c r="C16668" s="3">
        <v>17409</v>
      </c>
      <c r="D16668" s="4">
        <v>15700</v>
      </c>
      <c r="E16668" t="s">
        <v>320</v>
      </c>
      <c r="F16668" s="4" t="s">
        <v>4361</v>
      </c>
      <c r="G16668" s="5">
        <v>11923</v>
      </c>
      <c r="H16668" s="6">
        <v>0.23031119999999999</v>
      </c>
      <c r="I16668" s="7">
        <v>47.908999999999999</v>
      </c>
      <c r="J16668" s="2">
        <v>43.3</v>
      </c>
      <c r="K16668">
        <v>10</v>
      </c>
      <c r="L16668" s="2">
        <v>68.599999999999994</v>
      </c>
    </row>
    <row r="16669" spans="1:12" x14ac:dyDescent="0.25">
      <c r="A16669">
        <v>56039</v>
      </c>
      <c r="B16669" s="2">
        <v>31.977789999999999</v>
      </c>
      <c r="C16669" s="3">
        <v>990</v>
      </c>
      <c r="E16669" t="s">
        <v>10606</v>
      </c>
      <c r="F16669" s="4" t="s">
        <v>10428</v>
      </c>
      <c r="G16669" s="5">
        <v>660</v>
      </c>
      <c r="H16669" s="6">
        <v>0.1545455</v>
      </c>
      <c r="I16669" s="7">
        <v>61</v>
      </c>
      <c r="J16669" s="2">
        <v>55</v>
      </c>
      <c r="K16669">
        <v>1</v>
      </c>
    </row>
    <row r="16670" spans="1:12" x14ac:dyDescent="0.25">
      <c r="A16670">
        <v>62682</v>
      </c>
      <c r="B16670" s="2">
        <v>31.977509999999999</v>
      </c>
      <c r="C16670" s="3">
        <v>707</v>
      </c>
      <c r="E16670" t="s">
        <v>12003</v>
      </c>
      <c r="F16670" s="4" t="s">
        <v>11490</v>
      </c>
      <c r="G16670" s="5">
        <v>488</v>
      </c>
      <c r="H16670" s="6">
        <v>0.1331967</v>
      </c>
      <c r="I16670" s="7">
        <v>64.688000000000002</v>
      </c>
    </row>
    <row r="16671" spans="1:12" x14ac:dyDescent="0.25">
      <c r="A16671">
        <v>32068</v>
      </c>
      <c r="B16671" s="2">
        <v>31.96949</v>
      </c>
      <c r="C16671" s="3">
        <v>50916</v>
      </c>
      <c r="D16671" s="4">
        <v>27260</v>
      </c>
      <c r="E16671" t="s">
        <v>3880</v>
      </c>
      <c r="F16671" s="4" t="s">
        <v>6689</v>
      </c>
      <c r="G16671" s="5">
        <v>33042</v>
      </c>
      <c r="H16671" s="6">
        <v>0.15258910000000001</v>
      </c>
      <c r="I16671" s="7">
        <v>61.335999999999999</v>
      </c>
      <c r="J16671" s="2">
        <v>49.375</v>
      </c>
      <c r="K16671">
        <v>8</v>
      </c>
    </row>
    <row r="16672" spans="1:12" x14ac:dyDescent="0.25">
      <c r="A16672">
        <v>50258</v>
      </c>
      <c r="B16672" s="2">
        <v>31.961410000000001</v>
      </c>
      <c r="C16672" s="3">
        <v>964</v>
      </c>
      <c r="E16672" t="s">
        <v>697</v>
      </c>
      <c r="F16672" s="4" t="s">
        <v>9593</v>
      </c>
      <c r="G16672" s="5">
        <v>709</v>
      </c>
      <c r="H16672" s="6">
        <v>0.17323939999999999</v>
      </c>
      <c r="I16672" s="7">
        <v>57.762999999999998</v>
      </c>
    </row>
    <row r="16673" spans="1:12" x14ac:dyDescent="0.25">
      <c r="A16673">
        <v>52217</v>
      </c>
      <c r="B16673" s="2">
        <v>31.96115</v>
      </c>
      <c r="C16673" s="3">
        <v>529</v>
      </c>
      <c r="E16673" t="s">
        <v>9943</v>
      </c>
      <c r="F16673" s="4" t="s">
        <v>9593</v>
      </c>
      <c r="G16673" s="5">
        <v>365</v>
      </c>
      <c r="H16673" s="6">
        <v>8.4931499999999993E-2</v>
      </c>
      <c r="I16673" s="7">
        <v>73.021000000000001</v>
      </c>
      <c r="J16673" s="2">
        <v>76</v>
      </c>
      <c r="K16673">
        <v>1</v>
      </c>
    </row>
    <row r="16674" spans="1:12" x14ac:dyDescent="0.25">
      <c r="A16674">
        <v>78644</v>
      </c>
      <c r="B16674" s="2">
        <v>31.958259999999999</v>
      </c>
      <c r="C16674" s="3">
        <v>17275</v>
      </c>
      <c r="D16674" s="4">
        <v>12420</v>
      </c>
      <c r="E16674" t="s">
        <v>6208</v>
      </c>
      <c r="F16674" s="4" t="s">
        <v>13752</v>
      </c>
      <c r="G16674" s="5">
        <v>11694</v>
      </c>
      <c r="H16674" s="6">
        <v>0.14716950000000001</v>
      </c>
      <c r="I16674" s="7">
        <v>62.262</v>
      </c>
      <c r="J16674" s="2">
        <v>46</v>
      </c>
      <c r="K16674">
        <v>1</v>
      </c>
    </row>
    <row r="16675" spans="1:12" x14ac:dyDescent="0.25">
      <c r="A16675">
        <v>35175</v>
      </c>
      <c r="B16675" s="2">
        <v>31.954540000000001</v>
      </c>
      <c r="C16675" s="3">
        <v>5814</v>
      </c>
      <c r="D16675" s="4">
        <v>10700</v>
      </c>
      <c r="E16675" t="s">
        <v>6070</v>
      </c>
      <c r="F16675" s="4" t="s">
        <v>7027</v>
      </c>
      <c r="G16675" s="5">
        <v>3888</v>
      </c>
      <c r="H16675" s="6">
        <v>0.1808128</v>
      </c>
      <c r="I16675" s="7">
        <v>56.445</v>
      </c>
      <c r="J16675" s="2">
        <v>77</v>
      </c>
      <c r="K16675">
        <v>1</v>
      </c>
    </row>
    <row r="16676" spans="1:12" x14ac:dyDescent="0.25">
      <c r="A16676">
        <v>54773</v>
      </c>
      <c r="B16676" s="2">
        <v>31.953040000000001</v>
      </c>
      <c r="C16676" s="3">
        <v>3392</v>
      </c>
      <c r="E16676" t="s">
        <v>2408</v>
      </c>
      <c r="F16676" s="4" t="s">
        <v>10031</v>
      </c>
      <c r="G16676" s="5">
        <v>2352</v>
      </c>
      <c r="H16676" s="6">
        <v>0.14789630000000001</v>
      </c>
      <c r="I16676" s="7">
        <v>62.131999999999998</v>
      </c>
      <c r="J16676" s="2">
        <v>29</v>
      </c>
      <c r="K16676">
        <v>2</v>
      </c>
    </row>
    <row r="16677" spans="1:12" x14ac:dyDescent="0.25">
      <c r="A16677">
        <v>64489</v>
      </c>
      <c r="B16677" s="2">
        <v>31.952169999999999</v>
      </c>
      <c r="C16677" s="3">
        <v>2101</v>
      </c>
      <c r="E16677" t="s">
        <v>12283</v>
      </c>
      <c r="F16677" s="4" t="s">
        <v>12102</v>
      </c>
      <c r="G16677" s="5">
        <v>1304</v>
      </c>
      <c r="H16677" s="6">
        <v>0.18328220000000001</v>
      </c>
      <c r="I16677" s="7">
        <v>56.015999999999998</v>
      </c>
      <c r="J16677" s="2">
        <v>61</v>
      </c>
      <c r="K16677">
        <v>1</v>
      </c>
    </row>
    <row r="16678" spans="1:12" x14ac:dyDescent="0.25">
      <c r="A16678">
        <v>46514</v>
      </c>
      <c r="B16678" s="2">
        <v>31.945430000000002</v>
      </c>
      <c r="C16678" s="3">
        <v>39974</v>
      </c>
      <c r="D16678" s="4">
        <v>21140</v>
      </c>
      <c r="E16678" t="s">
        <v>8871</v>
      </c>
      <c r="F16678" s="4" t="s">
        <v>8800</v>
      </c>
      <c r="G16678" s="5">
        <v>26834</v>
      </c>
      <c r="H16678" s="6">
        <v>0.17939260000000001</v>
      </c>
      <c r="I16678" s="7">
        <v>56.679000000000002</v>
      </c>
      <c r="J16678" s="2">
        <v>45</v>
      </c>
      <c r="K16678">
        <v>30</v>
      </c>
      <c r="L16678" s="2">
        <v>76.8</v>
      </c>
    </row>
    <row r="16679" spans="1:12" x14ac:dyDescent="0.25">
      <c r="A16679">
        <v>23970</v>
      </c>
      <c r="B16679" s="2">
        <v>31.937560000000001</v>
      </c>
      <c r="C16679" s="3">
        <v>8034</v>
      </c>
      <c r="E16679" t="s">
        <v>4940</v>
      </c>
      <c r="F16679" s="4" t="s">
        <v>4335</v>
      </c>
      <c r="G16679" s="5">
        <v>6051</v>
      </c>
      <c r="H16679" s="6">
        <v>0.18492810000000001</v>
      </c>
      <c r="I16679" s="7">
        <v>55.722000000000001</v>
      </c>
      <c r="J16679" s="2">
        <v>47</v>
      </c>
      <c r="K16679">
        <v>3</v>
      </c>
    </row>
    <row r="16680" spans="1:12" x14ac:dyDescent="0.25">
      <c r="A16680">
        <v>91303</v>
      </c>
      <c r="B16680" s="2">
        <v>31.93187</v>
      </c>
      <c r="C16680" s="3">
        <v>27826</v>
      </c>
      <c r="D16680" s="4">
        <v>31080</v>
      </c>
      <c r="E16680" t="s">
        <v>15416</v>
      </c>
      <c r="F16680" s="4" t="s">
        <v>15368</v>
      </c>
      <c r="G16680" s="5">
        <v>17743</v>
      </c>
      <c r="H16680" s="6">
        <v>0.239982</v>
      </c>
      <c r="I16680" s="7">
        <v>46.203000000000003</v>
      </c>
      <c r="J16680" s="2">
        <v>49</v>
      </c>
      <c r="K16680">
        <v>3</v>
      </c>
    </row>
    <row r="16681" spans="1:12" x14ac:dyDescent="0.25">
      <c r="A16681">
        <v>22572</v>
      </c>
      <c r="B16681" s="2">
        <v>31.926269999999999</v>
      </c>
      <c r="C16681" s="3">
        <v>7517</v>
      </c>
      <c r="E16681" t="s">
        <v>2896</v>
      </c>
      <c r="F16681" s="4" t="s">
        <v>4335</v>
      </c>
      <c r="G16681" s="5">
        <v>5665</v>
      </c>
      <c r="H16681" s="6">
        <v>0.13166249999999999</v>
      </c>
      <c r="I16681" s="7">
        <v>64.92</v>
      </c>
      <c r="J16681" s="2">
        <v>39.5</v>
      </c>
      <c r="K16681">
        <v>2</v>
      </c>
    </row>
    <row r="16682" spans="1:12" x14ac:dyDescent="0.25">
      <c r="A16682">
        <v>78382</v>
      </c>
      <c r="B16682" s="2">
        <v>31.921309999999998</v>
      </c>
      <c r="C16682" s="3">
        <v>20458</v>
      </c>
      <c r="D16682" s="4">
        <v>18580</v>
      </c>
      <c r="E16682" t="s">
        <v>279</v>
      </c>
      <c r="F16682" s="4" t="s">
        <v>13752</v>
      </c>
      <c r="G16682" s="5">
        <v>15053</v>
      </c>
      <c r="H16682" s="6">
        <v>0.2063903</v>
      </c>
      <c r="I16682" s="7">
        <v>52.003999999999998</v>
      </c>
      <c r="J16682" s="2">
        <v>56.333300000000001</v>
      </c>
      <c r="K16682">
        <v>6</v>
      </c>
    </row>
    <row r="16683" spans="1:12" x14ac:dyDescent="0.25">
      <c r="A16683">
        <v>63053</v>
      </c>
      <c r="B16683" s="2">
        <v>31.91769</v>
      </c>
      <c r="C16683" s="3">
        <v>90</v>
      </c>
      <c r="D16683" s="4">
        <v>41180</v>
      </c>
      <c r="E16683" t="s">
        <v>12119</v>
      </c>
      <c r="F16683" s="4" t="s">
        <v>12102</v>
      </c>
      <c r="G16683" s="5">
        <v>54</v>
      </c>
      <c r="H16683" s="6">
        <v>0.18181820000000001</v>
      </c>
      <c r="I16683" s="7">
        <v>56.25</v>
      </c>
    </row>
    <row r="16684" spans="1:12" x14ac:dyDescent="0.25">
      <c r="A16684">
        <v>23964</v>
      </c>
      <c r="B16684" s="2">
        <v>31.917480000000001</v>
      </c>
      <c r="C16684" s="3">
        <v>1200</v>
      </c>
      <c r="E16684" t="s">
        <v>4936</v>
      </c>
      <c r="F16684" s="4" t="s">
        <v>4335</v>
      </c>
      <c r="G16684" s="5">
        <v>837</v>
      </c>
      <c r="H16684" s="6">
        <v>0.21837709999999999</v>
      </c>
      <c r="I16684" s="7">
        <v>49.932000000000002</v>
      </c>
      <c r="J16684" s="2">
        <v>44</v>
      </c>
      <c r="K16684">
        <v>1</v>
      </c>
    </row>
    <row r="16685" spans="1:12" x14ac:dyDescent="0.25">
      <c r="A16685">
        <v>84701</v>
      </c>
      <c r="B16685" s="2">
        <v>31.9161</v>
      </c>
      <c r="C16685" s="3">
        <v>8649</v>
      </c>
      <c r="E16685" t="s">
        <v>3718</v>
      </c>
      <c r="F16685" s="4" t="s">
        <v>14851</v>
      </c>
      <c r="G16685" s="5">
        <v>4928</v>
      </c>
      <c r="H16685" s="6">
        <v>0.1838101</v>
      </c>
      <c r="I16685" s="7">
        <v>55.905000000000001</v>
      </c>
      <c r="J16685" s="2">
        <v>61</v>
      </c>
      <c r="K16685">
        <v>1</v>
      </c>
    </row>
    <row r="16686" spans="1:12" x14ac:dyDescent="0.25">
      <c r="A16686">
        <v>73055</v>
      </c>
      <c r="B16686" s="2">
        <v>31.913229999999999</v>
      </c>
      <c r="C16686" s="3">
        <v>9958</v>
      </c>
      <c r="D16686" s="4">
        <v>20340</v>
      </c>
      <c r="E16686" t="s">
        <v>599</v>
      </c>
      <c r="F16686" s="4" t="s">
        <v>13462</v>
      </c>
      <c r="G16686" s="5">
        <v>7048</v>
      </c>
      <c r="H16686" s="6">
        <v>0.17307420000000001</v>
      </c>
      <c r="I16686" s="7">
        <v>57.759</v>
      </c>
    </row>
    <row r="16687" spans="1:12" x14ac:dyDescent="0.25">
      <c r="A16687">
        <v>12766</v>
      </c>
      <c r="B16687" s="2">
        <v>31.911460000000002</v>
      </c>
      <c r="C16687" s="3">
        <v>481</v>
      </c>
      <c r="E16687" t="s">
        <v>2337</v>
      </c>
      <c r="F16687" s="4" t="s">
        <v>1280</v>
      </c>
      <c r="G16687" s="5">
        <v>372</v>
      </c>
      <c r="H16687" s="6">
        <v>0.12634409999999999</v>
      </c>
      <c r="I16687" s="7">
        <v>65.832999999999998</v>
      </c>
    </row>
    <row r="16688" spans="1:12" x14ac:dyDescent="0.25">
      <c r="A16688">
        <v>61542</v>
      </c>
      <c r="B16688" s="2">
        <v>31.910679999999999</v>
      </c>
      <c r="C16688" s="3">
        <v>3811</v>
      </c>
      <c r="D16688" s="4">
        <v>15900</v>
      </c>
      <c r="E16688" t="s">
        <v>3690</v>
      </c>
      <c r="F16688" s="4" t="s">
        <v>11490</v>
      </c>
      <c r="G16688" s="5">
        <v>2875</v>
      </c>
      <c r="H16688" s="6">
        <v>0.13908209999999999</v>
      </c>
      <c r="I16688" s="7">
        <v>63.625</v>
      </c>
      <c r="J16688" s="2">
        <v>54</v>
      </c>
      <c r="K16688">
        <v>1</v>
      </c>
    </row>
    <row r="16689" spans="1:12" x14ac:dyDescent="0.25">
      <c r="A16689">
        <v>49729</v>
      </c>
      <c r="B16689" s="2">
        <v>31.90973</v>
      </c>
      <c r="C16689" s="3">
        <v>1503</v>
      </c>
      <c r="E16689" t="s">
        <v>884</v>
      </c>
      <c r="F16689" s="4" t="s">
        <v>9106</v>
      </c>
      <c r="G16689" s="5">
        <v>1080</v>
      </c>
      <c r="H16689" s="6">
        <v>0.1683626</v>
      </c>
      <c r="I16689" s="7">
        <v>58.563000000000002</v>
      </c>
      <c r="J16689" s="2">
        <v>59</v>
      </c>
      <c r="K16689">
        <v>1</v>
      </c>
    </row>
    <row r="16690" spans="1:12" x14ac:dyDescent="0.25">
      <c r="A16690">
        <v>80832</v>
      </c>
      <c r="B16690" s="2">
        <v>31.909379999999999</v>
      </c>
      <c r="C16690" s="3">
        <v>537</v>
      </c>
      <c r="D16690" s="4">
        <v>19740</v>
      </c>
      <c r="E16690" t="s">
        <v>14558</v>
      </c>
      <c r="F16690" s="4" t="s">
        <v>14477</v>
      </c>
      <c r="G16690" s="5">
        <v>381</v>
      </c>
      <c r="H16690" s="6">
        <v>0.15485560000000001</v>
      </c>
      <c r="I16690" s="7">
        <v>60.893000000000001</v>
      </c>
    </row>
    <row r="16691" spans="1:12" x14ac:dyDescent="0.25">
      <c r="A16691">
        <v>70637</v>
      </c>
      <c r="B16691" s="2">
        <v>31.909220000000001</v>
      </c>
      <c r="C16691" s="3">
        <v>614</v>
      </c>
      <c r="D16691" s="4">
        <v>19760</v>
      </c>
      <c r="E16691" t="s">
        <v>5249</v>
      </c>
      <c r="F16691" s="4" t="s">
        <v>12927</v>
      </c>
      <c r="G16691" s="5">
        <v>301</v>
      </c>
      <c r="H16691" s="6">
        <v>0.2086093</v>
      </c>
      <c r="I16691" s="7">
        <v>51.603000000000002</v>
      </c>
    </row>
    <row r="16692" spans="1:12" x14ac:dyDescent="0.25">
      <c r="A16692">
        <v>45831</v>
      </c>
      <c r="B16692" s="2">
        <v>31.908639999999998</v>
      </c>
      <c r="C16692" s="3">
        <v>3359</v>
      </c>
      <c r="E16692" t="s">
        <v>8759</v>
      </c>
      <c r="F16692" s="4" t="s">
        <v>8295</v>
      </c>
      <c r="G16692" s="5">
        <v>2095</v>
      </c>
      <c r="H16692" s="6">
        <v>0.1044847</v>
      </c>
      <c r="I16692" s="7">
        <v>69.594999999999999</v>
      </c>
      <c r="J16692" s="2">
        <v>53</v>
      </c>
      <c r="K16692">
        <v>1</v>
      </c>
    </row>
    <row r="16693" spans="1:12" x14ac:dyDescent="0.25">
      <c r="A16693">
        <v>97522</v>
      </c>
      <c r="B16693" s="2">
        <v>31.90804</v>
      </c>
      <c r="C16693" s="3">
        <v>600</v>
      </c>
      <c r="D16693" s="4">
        <v>32780</v>
      </c>
      <c r="E16693" t="s">
        <v>16277</v>
      </c>
      <c r="F16693" s="4" t="s">
        <v>16170</v>
      </c>
      <c r="G16693" s="5">
        <v>412</v>
      </c>
      <c r="H16693" s="6">
        <v>0.20338980000000001</v>
      </c>
      <c r="I16693" s="7">
        <v>52.5</v>
      </c>
      <c r="J16693" s="2">
        <v>66</v>
      </c>
      <c r="K16693">
        <v>1</v>
      </c>
    </row>
    <row r="16694" spans="1:12" x14ac:dyDescent="0.25">
      <c r="A16694">
        <v>4657</v>
      </c>
      <c r="B16694" s="2">
        <v>31.907889999999998</v>
      </c>
      <c r="C16694" s="3">
        <v>289</v>
      </c>
      <c r="E16694" t="s">
        <v>917</v>
      </c>
      <c r="F16694" s="4" t="s">
        <v>701</v>
      </c>
      <c r="G16694" s="5">
        <v>239</v>
      </c>
      <c r="H16694" s="6">
        <v>0.17083329999999999</v>
      </c>
      <c r="I16694" s="7">
        <v>58.125</v>
      </c>
    </row>
    <row r="16695" spans="1:12" x14ac:dyDescent="0.25">
      <c r="A16695">
        <v>85648</v>
      </c>
      <c r="B16695" s="2">
        <v>31.905190000000001</v>
      </c>
      <c r="C16695" s="3">
        <v>18884</v>
      </c>
      <c r="D16695" s="4">
        <v>35700</v>
      </c>
      <c r="E16695" t="s">
        <v>15048</v>
      </c>
      <c r="F16695" s="4" t="s">
        <v>14962</v>
      </c>
      <c r="G16695" s="5">
        <v>11046</v>
      </c>
      <c r="H16695" s="6">
        <v>0.21607680000000001</v>
      </c>
      <c r="I16695" s="7">
        <v>50.305999999999997</v>
      </c>
      <c r="J16695" s="2">
        <v>59</v>
      </c>
      <c r="K16695">
        <v>1</v>
      </c>
    </row>
    <row r="16696" spans="1:12" x14ac:dyDescent="0.25">
      <c r="A16696">
        <v>61054</v>
      </c>
      <c r="B16696" s="2">
        <v>31.901900000000001</v>
      </c>
      <c r="C16696" s="3">
        <v>3993</v>
      </c>
      <c r="D16696" s="4">
        <v>40300</v>
      </c>
      <c r="E16696" t="s">
        <v>2866</v>
      </c>
      <c r="F16696" s="4" t="s">
        <v>11490</v>
      </c>
      <c r="G16696" s="5">
        <v>2703</v>
      </c>
      <c r="H16696" s="6">
        <v>0.14201179999999999</v>
      </c>
      <c r="I16696" s="7">
        <v>63.09</v>
      </c>
    </row>
    <row r="16697" spans="1:12" x14ac:dyDescent="0.25">
      <c r="A16697">
        <v>57701</v>
      </c>
      <c r="B16697" s="2">
        <v>31.894449999999999</v>
      </c>
      <c r="C16697" s="3">
        <v>44046</v>
      </c>
      <c r="D16697" s="4">
        <v>39660</v>
      </c>
      <c r="E16697" t="s">
        <v>9446</v>
      </c>
      <c r="F16697" s="4" t="s">
        <v>10877</v>
      </c>
      <c r="G16697" s="5">
        <v>28420</v>
      </c>
      <c r="H16697" s="6">
        <v>0.2111893</v>
      </c>
      <c r="I16697" s="7">
        <v>51.134</v>
      </c>
      <c r="J16697" s="2">
        <v>45.1111</v>
      </c>
      <c r="K16697">
        <v>18</v>
      </c>
      <c r="L16697" s="2">
        <v>77.3</v>
      </c>
    </row>
    <row r="16698" spans="1:12" x14ac:dyDescent="0.25">
      <c r="A16698">
        <v>44047</v>
      </c>
      <c r="B16698" s="2">
        <v>31.886109999999999</v>
      </c>
      <c r="C16698" s="3">
        <v>8786</v>
      </c>
      <c r="D16698" s="4">
        <v>11780</v>
      </c>
      <c r="E16698" t="s">
        <v>175</v>
      </c>
      <c r="F16698" s="4" t="s">
        <v>8295</v>
      </c>
      <c r="G16698" s="5">
        <v>6395</v>
      </c>
      <c r="H16698" s="6">
        <v>0.1823014</v>
      </c>
      <c r="I16698" s="7">
        <v>56.125</v>
      </c>
      <c r="J16698" s="2">
        <v>51.333300000000001</v>
      </c>
      <c r="K16698">
        <v>3</v>
      </c>
    </row>
    <row r="16699" spans="1:12" x14ac:dyDescent="0.25">
      <c r="A16699">
        <v>26731</v>
      </c>
      <c r="B16699" s="2">
        <v>31.884550000000001</v>
      </c>
      <c r="C16699" s="3">
        <v>177</v>
      </c>
      <c r="E16699" t="s">
        <v>5616</v>
      </c>
      <c r="F16699" s="4" t="s">
        <v>5144</v>
      </c>
      <c r="G16699" s="5">
        <v>135</v>
      </c>
      <c r="H16699" s="6">
        <v>0</v>
      </c>
      <c r="I16699" s="7">
        <v>87.625</v>
      </c>
    </row>
    <row r="16700" spans="1:12" x14ac:dyDescent="0.25">
      <c r="A16700">
        <v>61231</v>
      </c>
      <c r="B16700" s="2">
        <v>31.88364</v>
      </c>
      <c r="C16700" s="3">
        <v>5144</v>
      </c>
      <c r="D16700" s="4">
        <v>19340</v>
      </c>
      <c r="E16700" t="s">
        <v>11681</v>
      </c>
      <c r="F16700" s="4" t="s">
        <v>11490</v>
      </c>
      <c r="G16700" s="5">
        <v>3667</v>
      </c>
      <c r="H16700" s="6">
        <v>0.1630316</v>
      </c>
      <c r="I16700" s="7">
        <v>59.451000000000001</v>
      </c>
      <c r="J16700" s="2">
        <v>40</v>
      </c>
      <c r="K16700">
        <v>1</v>
      </c>
    </row>
    <row r="16701" spans="1:12" x14ac:dyDescent="0.25">
      <c r="A16701">
        <v>49446</v>
      </c>
      <c r="B16701" s="2">
        <v>31.882359999999998</v>
      </c>
      <c r="C16701" s="3">
        <v>2532</v>
      </c>
      <c r="E16701" t="s">
        <v>9400</v>
      </c>
      <c r="F16701" s="4" t="s">
        <v>9106</v>
      </c>
      <c r="G16701" s="5">
        <v>1646</v>
      </c>
      <c r="H16701" s="6">
        <v>0.16707169999999999</v>
      </c>
      <c r="I16701" s="7">
        <v>58.75</v>
      </c>
      <c r="J16701" s="2">
        <v>68</v>
      </c>
      <c r="K16701">
        <v>1</v>
      </c>
    </row>
    <row r="16702" spans="1:12" x14ac:dyDescent="0.25">
      <c r="A16702">
        <v>79057</v>
      </c>
      <c r="B16702" s="2">
        <v>31.88176</v>
      </c>
      <c r="C16702" s="3">
        <v>1304</v>
      </c>
      <c r="D16702" s="4">
        <v>37420</v>
      </c>
      <c r="E16702" t="s">
        <v>4653</v>
      </c>
      <c r="F16702" s="4" t="s">
        <v>13752</v>
      </c>
      <c r="G16702" s="5">
        <v>856</v>
      </c>
      <c r="H16702" s="6">
        <v>0.17619599999999999</v>
      </c>
      <c r="I16702" s="7">
        <v>57.170999999999999</v>
      </c>
      <c r="J16702" s="2">
        <v>54</v>
      </c>
      <c r="K16702">
        <v>1</v>
      </c>
    </row>
    <row r="16703" spans="1:12" x14ac:dyDescent="0.25">
      <c r="A16703">
        <v>79096</v>
      </c>
      <c r="B16703" s="2">
        <v>31.881209999999999</v>
      </c>
      <c r="C16703" s="3">
        <v>2345</v>
      </c>
      <c r="E16703" t="s">
        <v>8863</v>
      </c>
      <c r="F16703" s="4" t="s">
        <v>13752</v>
      </c>
      <c r="G16703" s="5">
        <v>1455</v>
      </c>
      <c r="H16703" s="6">
        <v>0.15189</v>
      </c>
      <c r="I16703" s="7">
        <v>61.363999999999997</v>
      </c>
    </row>
    <row r="16704" spans="1:12" x14ac:dyDescent="0.25">
      <c r="A16704">
        <v>28546</v>
      </c>
      <c r="B16704" s="2">
        <v>31.875039999999998</v>
      </c>
      <c r="C16704" s="3">
        <v>44893</v>
      </c>
      <c r="D16704" s="4">
        <v>27340</v>
      </c>
      <c r="E16704" t="s">
        <v>1076</v>
      </c>
      <c r="F16704" s="4" t="s">
        <v>5642</v>
      </c>
      <c r="G16704" s="5">
        <v>24305</v>
      </c>
      <c r="H16704" s="6">
        <v>0.1945199</v>
      </c>
      <c r="I16704" s="7">
        <v>53.993000000000002</v>
      </c>
      <c r="J16704" s="2">
        <v>52.333300000000001</v>
      </c>
      <c r="K16704">
        <v>6</v>
      </c>
    </row>
    <row r="16705" spans="1:12" x14ac:dyDescent="0.25">
      <c r="A16705">
        <v>91702</v>
      </c>
      <c r="B16705" s="2">
        <v>31.8611</v>
      </c>
      <c r="C16705" s="3">
        <v>60474</v>
      </c>
      <c r="D16705" s="4">
        <v>31080</v>
      </c>
      <c r="E16705" t="s">
        <v>15443</v>
      </c>
      <c r="F16705" s="4" t="s">
        <v>15368</v>
      </c>
      <c r="G16705" s="5">
        <v>33964</v>
      </c>
      <c r="H16705" s="6">
        <v>0.1640855</v>
      </c>
      <c r="I16705" s="7">
        <v>59.252000000000002</v>
      </c>
      <c r="J16705" s="2">
        <v>46.25</v>
      </c>
      <c r="K16705">
        <v>12</v>
      </c>
      <c r="L16705" s="2">
        <v>81.900000000000006</v>
      </c>
    </row>
    <row r="16706" spans="1:12" x14ac:dyDescent="0.25">
      <c r="A16706">
        <v>49544</v>
      </c>
      <c r="B16706" s="2">
        <v>31.851520000000001</v>
      </c>
      <c r="C16706" s="3">
        <v>8828</v>
      </c>
      <c r="D16706" s="4">
        <v>24340</v>
      </c>
      <c r="E16706" t="s">
        <v>8395</v>
      </c>
      <c r="F16706" s="4" t="s">
        <v>9106</v>
      </c>
      <c r="G16706" s="5">
        <v>6041</v>
      </c>
      <c r="H16706" s="6">
        <v>0.21946379999999999</v>
      </c>
      <c r="I16706" s="7">
        <v>49.680999999999997</v>
      </c>
      <c r="J16706" s="2">
        <v>18</v>
      </c>
      <c r="K16706">
        <v>1</v>
      </c>
    </row>
    <row r="16707" spans="1:12" x14ac:dyDescent="0.25">
      <c r="A16707">
        <v>99547</v>
      </c>
      <c r="B16707" s="2">
        <v>31.850069999999999</v>
      </c>
      <c r="C16707" s="3">
        <v>65</v>
      </c>
      <c r="E16707" t="s">
        <v>16608</v>
      </c>
      <c r="F16707" s="4" t="s">
        <v>16604</v>
      </c>
      <c r="G16707" s="5">
        <v>54</v>
      </c>
      <c r="H16707" s="6">
        <v>0.1090909</v>
      </c>
      <c r="I16707" s="7">
        <v>68.75</v>
      </c>
    </row>
    <row r="16708" spans="1:12" x14ac:dyDescent="0.25">
      <c r="A16708">
        <v>54770</v>
      </c>
      <c r="B16708" s="2">
        <v>31.849699999999999</v>
      </c>
      <c r="C16708" s="3">
        <v>2154</v>
      </c>
      <c r="E16708" t="s">
        <v>10359</v>
      </c>
      <c r="F16708" s="4" t="s">
        <v>10031</v>
      </c>
      <c r="G16708" s="5">
        <v>1475</v>
      </c>
      <c r="H16708" s="6">
        <v>0.15932199999999999</v>
      </c>
      <c r="I16708" s="7">
        <v>60.067999999999998</v>
      </c>
    </row>
    <row r="16709" spans="1:12" x14ac:dyDescent="0.25">
      <c r="A16709">
        <v>3864</v>
      </c>
      <c r="B16709" s="2">
        <v>31.84909</v>
      </c>
      <c r="C16709" s="3">
        <v>1542</v>
      </c>
      <c r="E16709" t="s">
        <v>683</v>
      </c>
      <c r="F16709" s="4" t="s">
        <v>520</v>
      </c>
      <c r="G16709" s="5">
        <v>1067</v>
      </c>
      <c r="H16709" s="6">
        <v>0.19007489999999999</v>
      </c>
      <c r="I16709" s="7">
        <v>54.75</v>
      </c>
    </row>
    <row r="16710" spans="1:12" x14ac:dyDescent="0.25">
      <c r="A16710">
        <v>44609</v>
      </c>
      <c r="B16710" s="2">
        <v>31.84815</v>
      </c>
      <c r="C16710" s="3">
        <v>4352</v>
      </c>
      <c r="D16710" s="4">
        <v>49660</v>
      </c>
      <c r="E16710" t="s">
        <v>8573</v>
      </c>
      <c r="F16710" s="4" t="s">
        <v>8295</v>
      </c>
      <c r="G16710" s="5">
        <v>2854</v>
      </c>
      <c r="H16710" s="6">
        <v>0.17414160000000001</v>
      </c>
      <c r="I16710" s="7">
        <v>57.5</v>
      </c>
    </row>
    <row r="16711" spans="1:12" x14ac:dyDescent="0.25">
      <c r="A16711">
        <v>28613</v>
      </c>
      <c r="B16711" s="2">
        <v>31.843710000000002</v>
      </c>
      <c r="C16711" s="3">
        <v>23083</v>
      </c>
      <c r="D16711" s="4">
        <v>25860</v>
      </c>
      <c r="E16711" t="s">
        <v>6029</v>
      </c>
      <c r="F16711" s="4" t="s">
        <v>5642</v>
      </c>
      <c r="G16711" s="5">
        <v>15675</v>
      </c>
      <c r="H16711" s="6">
        <v>0.19598090000000001</v>
      </c>
      <c r="I16711" s="7">
        <v>53.725000000000001</v>
      </c>
    </row>
    <row r="16712" spans="1:12" x14ac:dyDescent="0.25">
      <c r="A16712">
        <v>36758</v>
      </c>
      <c r="B16712" s="2">
        <v>31.839639999999999</v>
      </c>
      <c r="C16712" s="3">
        <v>1940</v>
      </c>
      <c r="D16712" s="4">
        <v>42820</v>
      </c>
      <c r="E16712" t="s">
        <v>7317</v>
      </c>
      <c r="F16712" s="4" t="s">
        <v>7027</v>
      </c>
      <c r="G16712" s="5">
        <v>1332</v>
      </c>
      <c r="H16712" s="6">
        <v>0.1237809</v>
      </c>
      <c r="I16712" s="7">
        <v>66.2</v>
      </c>
    </row>
    <row r="16713" spans="1:12" x14ac:dyDescent="0.25">
      <c r="A16713">
        <v>98624</v>
      </c>
      <c r="B16713" s="2">
        <v>31.83906</v>
      </c>
      <c r="C16713" s="3">
        <v>1577</v>
      </c>
      <c r="E16713" t="s">
        <v>16480</v>
      </c>
      <c r="F16713" s="4" t="s">
        <v>16344</v>
      </c>
      <c r="G16713" s="5">
        <v>1098</v>
      </c>
      <c r="H16713" s="6">
        <v>0.21402550000000001</v>
      </c>
      <c r="I16713" s="7">
        <v>50.603000000000002</v>
      </c>
      <c r="J16713" s="2">
        <v>44</v>
      </c>
      <c r="K16713">
        <v>1</v>
      </c>
    </row>
    <row r="16714" spans="1:12" x14ac:dyDescent="0.25">
      <c r="A16714">
        <v>24935</v>
      </c>
      <c r="B16714" s="2">
        <v>31.83867</v>
      </c>
      <c r="C16714" s="3">
        <v>607</v>
      </c>
      <c r="E16714" t="s">
        <v>4473</v>
      </c>
      <c r="F16714" s="4" t="s">
        <v>5144</v>
      </c>
      <c r="G16714" s="5">
        <v>528</v>
      </c>
      <c r="H16714" s="6">
        <v>0.17013229999999999</v>
      </c>
      <c r="I16714" s="7">
        <v>58.188000000000002</v>
      </c>
    </row>
    <row r="16715" spans="1:12" x14ac:dyDescent="0.25">
      <c r="A16715">
        <v>13679</v>
      </c>
      <c r="B16715" s="2">
        <v>31.838280000000001</v>
      </c>
      <c r="C16715" s="3">
        <v>1809</v>
      </c>
      <c r="D16715" s="4">
        <v>48060</v>
      </c>
      <c r="E16715" t="s">
        <v>2685</v>
      </c>
      <c r="F16715" s="4" t="s">
        <v>1280</v>
      </c>
      <c r="G16715" s="5">
        <v>1113</v>
      </c>
      <c r="H16715" s="6">
        <v>0.1813285</v>
      </c>
      <c r="I16715" s="7">
        <v>56.25</v>
      </c>
      <c r="J16715" s="2">
        <v>58</v>
      </c>
      <c r="K16715">
        <v>1</v>
      </c>
    </row>
    <row r="16716" spans="1:12" x14ac:dyDescent="0.25">
      <c r="A16716">
        <v>39046</v>
      </c>
      <c r="B16716" s="2">
        <v>31.833929999999999</v>
      </c>
      <c r="C16716" s="3">
        <v>27121</v>
      </c>
      <c r="D16716" s="4">
        <v>27140</v>
      </c>
      <c r="E16716" t="s">
        <v>287</v>
      </c>
      <c r="F16716" s="4" t="s">
        <v>7633</v>
      </c>
      <c r="G16716" s="5">
        <v>17077</v>
      </c>
      <c r="H16716" s="6">
        <v>0.2404848</v>
      </c>
      <c r="I16716" s="7">
        <v>46.027000000000001</v>
      </c>
      <c r="J16716" s="2">
        <v>42</v>
      </c>
      <c r="K16716">
        <v>1</v>
      </c>
    </row>
    <row r="16717" spans="1:12" x14ac:dyDescent="0.25">
      <c r="A16717">
        <v>30025</v>
      </c>
      <c r="B16717" s="2">
        <v>31.828330000000001</v>
      </c>
      <c r="C16717" s="3">
        <v>9392</v>
      </c>
      <c r="D16717" s="4">
        <v>12060</v>
      </c>
      <c r="E16717" t="s">
        <v>6370</v>
      </c>
      <c r="F16717" s="4" t="s">
        <v>6363</v>
      </c>
      <c r="G16717" s="5">
        <v>6302</v>
      </c>
      <c r="H16717" s="6">
        <v>0.18086630000000001</v>
      </c>
      <c r="I16717" s="7">
        <v>56.326000000000001</v>
      </c>
      <c r="J16717" s="2">
        <v>57</v>
      </c>
      <c r="K16717">
        <v>1</v>
      </c>
    </row>
    <row r="16718" spans="1:12" x14ac:dyDescent="0.25">
      <c r="A16718">
        <v>15027</v>
      </c>
      <c r="B16718" s="2">
        <v>31.826450000000001</v>
      </c>
      <c r="C16718" s="3">
        <v>2174</v>
      </c>
      <c r="D16718" s="4">
        <v>38300</v>
      </c>
      <c r="E16718" t="s">
        <v>118</v>
      </c>
      <c r="F16718" s="4" t="s">
        <v>3003</v>
      </c>
      <c r="G16718" s="5">
        <v>1562</v>
      </c>
      <c r="H16718" s="6">
        <v>0.16389239999999999</v>
      </c>
      <c r="I16718" s="7">
        <v>59.259</v>
      </c>
      <c r="J16718" s="2">
        <v>52.5</v>
      </c>
      <c r="K16718">
        <v>2</v>
      </c>
    </row>
    <row r="16719" spans="1:12" x14ac:dyDescent="0.25">
      <c r="A16719">
        <v>70647</v>
      </c>
      <c r="B16719" s="2">
        <v>31.82469</v>
      </c>
      <c r="C16719" s="3">
        <v>8741</v>
      </c>
      <c r="D16719" s="4">
        <v>29340</v>
      </c>
      <c r="E16719" t="s">
        <v>13039</v>
      </c>
      <c r="F16719" s="4" t="s">
        <v>12927</v>
      </c>
      <c r="G16719" s="5">
        <v>5776</v>
      </c>
      <c r="H16719" s="6">
        <v>0.1639543</v>
      </c>
      <c r="I16719" s="7">
        <v>59.246000000000002</v>
      </c>
    </row>
    <row r="16720" spans="1:12" x14ac:dyDescent="0.25">
      <c r="A16720">
        <v>64090</v>
      </c>
      <c r="B16720" s="2">
        <v>31.8233</v>
      </c>
      <c r="C16720" s="3">
        <v>75</v>
      </c>
      <c r="D16720" s="4">
        <v>28140</v>
      </c>
      <c r="E16720" t="s">
        <v>3828</v>
      </c>
      <c r="F16720" s="4" t="s">
        <v>12102</v>
      </c>
      <c r="G16720" s="5">
        <v>61</v>
      </c>
      <c r="H16720" s="6">
        <v>0.2295082</v>
      </c>
      <c r="I16720" s="7">
        <v>47.917000000000002</v>
      </c>
    </row>
    <row r="16721" spans="1:12" x14ac:dyDescent="0.25">
      <c r="A16721">
        <v>44883</v>
      </c>
      <c r="B16721" s="2">
        <v>31.818719999999999</v>
      </c>
      <c r="C16721" s="3">
        <v>29270</v>
      </c>
      <c r="D16721" s="4">
        <v>45660</v>
      </c>
      <c r="E16721" t="s">
        <v>8627</v>
      </c>
      <c r="F16721" s="4" t="s">
        <v>8295</v>
      </c>
      <c r="G16721" s="5">
        <v>19083</v>
      </c>
      <c r="H16721" s="6">
        <v>0.1792077</v>
      </c>
      <c r="I16721" s="7">
        <v>56.609000000000002</v>
      </c>
      <c r="J16721" s="2">
        <v>48.230800000000002</v>
      </c>
      <c r="K16721">
        <v>13</v>
      </c>
      <c r="L16721" s="2">
        <v>89</v>
      </c>
    </row>
    <row r="16722" spans="1:12" x14ac:dyDescent="0.25">
      <c r="A16722">
        <v>45338</v>
      </c>
      <c r="B16722" s="2">
        <v>31.813320000000001</v>
      </c>
      <c r="C16722" s="3">
        <v>4869</v>
      </c>
      <c r="E16722" t="s">
        <v>3877</v>
      </c>
      <c r="F16722" s="4" t="s">
        <v>8295</v>
      </c>
      <c r="G16722" s="5">
        <v>3461</v>
      </c>
      <c r="H16722" s="6">
        <v>0.1265165</v>
      </c>
      <c r="I16722" s="7">
        <v>65.713999999999999</v>
      </c>
      <c r="J16722" s="2">
        <v>49.666699999999999</v>
      </c>
      <c r="K16722">
        <v>3</v>
      </c>
    </row>
    <row r="16723" spans="1:12" x14ac:dyDescent="0.25">
      <c r="A16723">
        <v>92059</v>
      </c>
      <c r="B16723" s="2">
        <v>31.812280000000001</v>
      </c>
      <c r="C16723" s="3">
        <v>1450</v>
      </c>
      <c r="D16723" s="4">
        <v>41740</v>
      </c>
      <c r="E16723" t="s">
        <v>15484</v>
      </c>
      <c r="F16723" s="4" t="s">
        <v>15368</v>
      </c>
      <c r="G16723" s="5">
        <v>893</v>
      </c>
      <c r="H16723" s="6">
        <v>0.12080539999999999</v>
      </c>
      <c r="I16723" s="7">
        <v>66.695999999999998</v>
      </c>
    </row>
    <row r="16724" spans="1:12" x14ac:dyDescent="0.25">
      <c r="A16724">
        <v>90038</v>
      </c>
      <c r="B16724" s="2">
        <v>31.80733</v>
      </c>
      <c r="C16724" s="3">
        <v>28798</v>
      </c>
      <c r="D16724" s="4">
        <v>31080</v>
      </c>
      <c r="E16724" t="s">
        <v>15367</v>
      </c>
      <c r="F16724" s="4" t="s">
        <v>15368</v>
      </c>
      <c r="G16724" s="5">
        <v>19798</v>
      </c>
      <c r="H16724" s="6">
        <v>0.2890045</v>
      </c>
      <c r="I16724" s="7">
        <v>37.628</v>
      </c>
      <c r="J16724" s="2">
        <v>38</v>
      </c>
      <c r="K16724">
        <v>8</v>
      </c>
    </row>
    <row r="16725" spans="1:12" x14ac:dyDescent="0.25">
      <c r="A16725">
        <v>14437</v>
      </c>
      <c r="B16725" s="2">
        <v>31.800560000000001</v>
      </c>
      <c r="C16725" s="3">
        <v>11314</v>
      </c>
      <c r="D16725" s="4">
        <v>40380</v>
      </c>
      <c r="E16725" t="s">
        <v>2845</v>
      </c>
      <c r="F16725" s="4" t="s">
        <v>1280</v>
      </c>
      <c r="G16725" s="5">
        <v>8470</v>
      </c>
      <c r="H16725" s="6">
        <v>0.1590319</v>
      </c>
      <c r="I16725" s="7">
        <v>60.088000000000001</v>
      </c>
      <c r="J16725" s="2">
        <v>50.25</v>
      </c>
      <c r="K16725">
        <v>4</v>
      </c>
    </row>
    <row r="16726" spans="1:12" x14ac:dyDescent="0.25">
      <c r="A16726">
        <v>50849</v>
      </c>
      <c r="B16726" s="2">
        <v>31.798100000000002</v>
      </c>
      <c r="C16726" s="3">
        <v>2615</v>
      </c>
      <c r="E16726" t="s">
        <v>111</v>
      </c>
      <c r="F16726" s="4" t="s">
        <v>9593</v>
      </c>
      <c r="G16726" s="5">
        <v>1837</v>
      </c>
      <c r="H16726" s="6">
        <v>0.14970059999999999</v>
      </c>
      <c r="I16726" s="7">
        <v>61.695999999999998</v>
      </c>
      <c r="J16726" s="2">
        <v>65</v>
      </c>
      <c r="K16726">
        <v>3</v>
      </c>
    </row>
    <row r="16727" spans="1:12" x14ac:dyDescent="0.25">
      <c r="A16727">
        <v>10002</v>
      </c>
      <c r="B16727" s="2">
        <v>31.783080000000002</v>
      </c>
      <c r="C16727" s="3">
        <v>79893</v>
      </c>
      <c r="D16727" s="4">
        <v>35620</v>
      </c>
      <c r="E16727" t="s">
        <v>1789</v>
      </c>
      <c r="F16727" s="4" t="s">
        <v>1280</v>
      </c>
      <c r="G16727" s="5">
        <v>60931</v>
      </c>
      <c r="H16727" s="6">
        <v>0.30381409999999998</v>
      </c>
      <c r="I16727" s="7">
        <v>35.061999999999998</v>
      </c>
      <c r="J16727" s="2">
        <v>29.886399999999998</v>
      </c>
      <c r="K16727">
        <v>44</v>
      </c>
      <c r="L16727" s="2">
        <v>6.3</v>
      </c>
    </row>
    <row r="16728" spans="1:12" x14ac:dyDescent="0.25">
      <c r="A16728">
        <v>25083</v>
      </c>
      <c r="B16728" s="2">
        <v>31.768380000000001</v>
      </c>
      <c r="C16728" s="3">
        <v>751</v>
      </c>
      <c r="D16728" s="4">
        <v>16620</v>
      </c>
      <c r="E16728" t="s">
        <v>5257</v>
      </c>
      <c r="F16728" s="4" t="s">
        <v>5144</v>
      </c>
      <c r="G16728" s="5">
        <v>474</v>
      </c>
      <c r="H16728" s="6">
        <v>0.1582278</v>
      </c>
      <c r="I16728" s="7">
        <v>60.216999999999999</v>
      </c>
    </row>
    <row r="16729" spans="1:12" x14ac:dyDescent="0.25">
      <c r="A16729">
        <v>52144</v>
      </c>
      <c r="B16729" s="2">
        <v>31.768070000000002</v>
      </c>
      <c r="C16729" s="3">
        <v>1291</v>
      </c>
      <c r="E16729" t="s">
        <v>9921</v>
      </c>
      <c r="F16729" s="4" t="s">
        <v>9593</v>
      </c>
      <c r="G16729" s="5">
        <v>836</v>
      </c>
      <c r="H16729" s="6">
        <v>0.1495215</v>
      </c>
      <c r="I16729" s="7">
        <v>61.719000000000001</v>
      </c>
    </row>
    <row r="16730" spans="1:12" x14ac:dyDescent="0.25">
      <c r="A16730">
        <v>78370</v>
      </c>
      <c r="B16730" s="2">
        <v>31.767150000000001</v>
      </c>
      <c r="C16730" s="3">
        <v>4560</v>
      </c>
      <c r="D16730" s="4">
        <v>18580</v>
      </c>
      <c r="E16730" t="s">
        <v>14217</v>
      </c>
      <c r="F16730" s="4" t="s">
        <v>13752</v>
      </c>
      <c r="G16730" s="5">
        <v>2983</v>
      </c>
      <c r="H16730" s="6">
        <v>0.1350536</v>
      </c>
      <c r="I16730" s="7">
        <v>64.218999999999994</v>
      </c>
      <c r="J16730" s="2">
        <v>54</v>
      </c>
      <c r="K16730">
        <v>2</v>
      </c>
    </row>
    <row r="16731" spans="1:12" x14ac:dyDescent="0.25">
      <c r="A16731">
        <v>67301</v>
      </c>
      <c r="B16731" s="2">
        <v>31.76444</v>
      </c>
      <c r="C16731" s="3">
        <v>13026</v>
      </c>
      <c r="D16731" s="4">
        <v>17700</v>
      </c>
      <c r="E16731" t="s">
        <v>5046</v>
      </c>
      <c r="F16731" s="4" t="s">
        <v>12494</v>
      </c>
      <c r="G16731" s="5">
        <v>8336</v>
      </c>
      <c r="H16731" s="6">
        <v>0.21326619999999999</v>
      </c>
      <c r="I16731" s="7">
        <v>50.703000000000003</v>
      </c>
      <c r="J16731" s="2">
        <v>53.142899999999997</v>
      </c>
      <c r="K16731">
        <v>7</v>
      </c>
    </row>
    <row r="16732" spans="1:12" x14ac:dyDescent="0.25">
      <c r="A16732">
        <v>45887</v>
      </c>
      <c r="B16732" s="2">
        <v>31.761710000000001</v>
      </c>
      <c r="C16732" s="3">
        <v>4415</v>
      </c>
      <c r="D16732" s="4">
        <v>30620</v>
      </c>
      <c r="E16732" t="s">
        <v>4451</v>
      </c>
      <c r="F16732" s="4" t="s">
        <v>8295</v>
      </c>
      <c r="G16732" s="5">
        <v>3069</v>
      </c>
      <c r="H16732" s="6">
        <v>0.15570030000000001</v>
      </c>
      <c r="I16732" s="7">
        <v>60.646999999999998</v>
      </c>
    </row>
    <row r="16733" spans="1:12" x14ac:dyDescent="0.25">
      <c r="A16733">
        <v>63453</v>
      </c>
      <c r="B16733" s="2">
        <v>31.760899999999999</v>
      </c>
      <c r="C16733" s="3">
        <v>572</v>
      </c>
      <c r="D16733" s="4">
        <v>22800</v>
      </c>
      <c r="E16733" t="s">
        <v>4739</v>
      </c>
      <c r="F16733" s="4" t="s">
        <v>12102</v>
      </c>
      <c r="G16733" s="5">
        <v>335</v>
      </c>
      <c r="H16733" s="6">
        <v>0.1666667</v>
      </c>
      <c r="I16733" s="7">
        <v>58.75</v>
      </c>
      <c r="J16733" s="2">
        <v>49</v>
      </c>
      <c r="K16733">
        <v>1</v>
      </c>
    </row>
    <row r="16734" spans="1:12" x14ac:dyDescent="0.25">
      <c r="A16734">
        <v>28511</v>
      </c>
      <c r="B16734" s="2">
        <v>31.76069</v>
      </c>
      <c r="C16734" s="3">
        <v>717</v>
      </c>
      <c r="D16734" s="4">
        <v>33980</v>
      </c>
      <c r="E16734" t="s">
        <v>3409</v>
      </c>
      <c r="F16734" s="4" t="s">
        <v>5642</v>
      </c>
      <c r="G16734" s="5">
        <v>526</v>
      </c>
      <c r="H16734" s="6">
        <v>0.1121673</v>
      </c>
      <c r="I16734" s="7">
        <v>68.162000000000006</v>
      </c>
    </row>
    <row r="16735" spans="1:12" x14ac:dyDescent="0.25">
      <c r="A16735">
        <v>79244</v>
      </c>
      <c r="B16735" s="2">
        <v>31.760470000000002</v>
      </c>
      <c r="C16735" s="3">
        <v>634</v>
      </c>
      <c r="E16735" t="s">
        <v>14382</v>
      </c>
      <c r="F16735" s="4" t="s">
        <v>13752</v>
      </c>
      <c r="G16735" s="5">
        <v>391</v>
      </c>
      <c r="H16735" s="6">
        <v>0.18367349999999999</v>
      </c>
      <c r="I16735" s="7">
        <v>55.804000000000002</v>
      </c>
    </row>
    <row r="16736" spans="1:12" x14ac:dyDescent="0.25">
      <c r="A16736">
        <v>48871</v>
      </c>
      <c r="B16736" s="2">
        <v>31.760010000000001</v>
      </c>
      <c r="C16736" s="3">
        <v>2131</v>
      </c>
      <c r="D16736" s="4">
        <v>10940</v>
      </c>
      <c r="E16736" t="s">
        <v>9292</v>
      </c>
      <c r="F16736" s="4" t="s">
        <v>9106</v>
      </c>
      <c r="G16736" s="5">
        <v>1542</v>
      </c>
      <c r="H16736" s="6">
        <v>0.13164719999999999</v>
      </c>
      <c r="I16736" s="7">
        <v>64.792000000000002</v>
      </c>
    </row>
    <row r="16737" spans="1:12" x14ac:dyDescent="0.25">
      <c r="A16737">
        <v>13325</v>
      </c>
      <c r="B16737" s="2">
        <v>31.75949</v>
      </c>
      <c r="C16737" s="3">
        <v>941</v>
      </c>
      <c r="E16737" t="s">
        <v>2563</v>
      </c>
      <c r="F16737" s="4" t="s">
        <v>1280</v>
      </c>
      <c r="G16737" s="5">
        <v>639</v>
      </c>
      <c r="H16737" s="6">
        <v>0.15937499999999999</v>
      </c>
      <c r="I16737" s="7">
        <v>60</v>
      </c>
      <c r="J16737" s="2">
        <v>63</v>
      </c>
      <c r="K16737">
        <v>2</v>
      </c>
    </row>
    <row r="16738" spans="1:12" x14ac:dyDescent="0.25">
      <c r="A16738">
        <v>93925</v>
      </c>
      <c r="B16738" s="2">
        <v>31.75909</v>
      </c>
      <c r="C16738" s="3">
        <v>1672</v>
      </c>
      <c r="D16738" s="4">
        <v>41500</v>
      </c>
      <c r="E16738" t="s">
        <v>15736</v>
      </c>
      <c r="F16738" s="4" t="s">
        <v>15368</v>
      </c>
      <c r="G16738" s="5">
        <v>1029</v>
      </c>
      <c r="H16738" s="6">
        <v>0.1409135</v>
      </c>
      <c r="I16738" s="7">
        <v>63.182000000000002</v>
      </c>
    </row>
    <row r="16739" spans="1:12" x14ac:dyDescent="0.25">
      <c r="A16739">
        <v>29686</v>
      </c>
      <c r="B16739" s="2">
        <v>31.758679999999998</v>
      </c>
      <c r="C16739" s="3">
        <v>1059</v>
      </c>
      <c r="D16739" s="4">
        <v>42860</v>
      </c>
      <c r="E16739" t="s">
        <v>6313</v>
      </c>
      <c r="F16739" s="4" t="s">
        <v>6130</v>
      </c>
      <c r="G16739" s="5">
        <v>679</v>
      </c>
      <c r="H16739" s="6">
        <v>0.16053020000000001</v>
      </c>
      <c r="I16739" s="7">
        <v>59.792000000000002</v>
      </c>
      <c r="J16739" s="2">
        <v>46</v>
      </c>
      <c r="K16739">
        <v>2</v>
      </c>
    </row>
    <row r="16740" spans="1:12" x14ac:dyDescent="0.25">
      <c r="A16740">
        <v>13743</v>
      </c>
      <c r="B16740" s="2">
        <v>31.75789</v>
      </c>
      <c r="C16740" s="3">
        <v>3793</v>
      </c>
      <c r="D16740" s="4">
        <v>13780</v>
      </c>
      <c r="E16740" t="s">
        <v>2702</v>
      </c>
      <c r="F16740" s="4" t="s">
        <v>1280</v>
      </c>
      <c r="G16740" s="5">
        <v>2595</v>
      </c>
      <c r="H16740" s="6">
        <v>0.1490755</v>
      </c>
      <c r="I16740" s="7">
        <v>61.771000000000001</v>
      </c>
    </row>
    <row r="16741" spans="1:12" x14ac:dyDescent="0.25">
      <c r="A16741">
        <v>29456</v>
      </c>
      <c r="B16741" s="2">
        <v>31.75264</v>
      </c>
      <c r="C16741" s="3">
        <v>32234</v>
      </c>
      <c r="D16741" s="4">
        <v>16700</v>
      </c>
      <c r="E16741" t="s">
        <v>6236</v>
      </c>
      <c r="F16741" s="4" t="s">
        <v>6130</v>
      </c>
      <c r="G16741" s="5">
        <v>19339</v>
      </c>
      <c r="H16741" s="6">
        <v>0.18149850000000001</v>
      </c>
      <c r="I16741" s="7">
        <v>56.161999999999999</v>
      </c>
      <c r="J16741" s="2">
        <v>52.5</v>
      </c>
      <c r="K16741">
        <v>2</v>
      </c>
    </row>
    <row r="16742" spans="1:12" x14ac:dyDescent="0.25">
      <c r="A16742">
        <v>77979</v>
      </c>
      <c r="B16742" s="2">
        <v>31.745259999999998</v>
      </c>
      <c r="C16742" s="3">
        <v>17388</v>
      </c>
      <c r="D16742" s="4">
        <v>38920</v>
      </c>
      <c r="E16742" t="s">
        <v>14139</v>
      </c>
      <c r="F16742" s="4" t="s">
        <v>13752</v>
      </c>
      <c r="G16742" s="5">
        <v>11496</v>
      </c>
      <c r="H16742" s="6">
        <v>0.17013130000000001</v>
      </c>
      <c r="I16742" s="7">
        <v>58.125</v>
      </c>
      <c r="J16742" s="2">
        <v>56</v>
      </c>
      <c r="K16742">
        <v>4</v>
      </c>
    </row>
    <row r="16743" spans="1:12" x14ac:dyDescent="0.25">
      <c r="A16743">
        <v>84128</v>
      </c>
      <c r="B16743" s="2">
        <v>31.738659999999999</v>
      </c>
      <c r="C16743" s="3">
        <v>28514</v>
      </c>
      <c r="D16743" s="4">
        <v>41620</v>
      </c>
      <c r="E16743" t="s">
        <v>14892</v>
      </c>
      <c r="F16743" s="4" t="s">
        <v>14851</v>
      </c>
      <c r="G16743" s="5">
        <v>16106</v>
      </c>
      <c r="H16743" s="6">
        <v>0.1205141</v>
      </c>
      <c r="I16743" s="7">
        <v>66.686999999999998</v>
      </c>
      <c r="J16743" s="2">
        <v>40</v>
      </c>
      <c r="K16743">
        <v>1</v>
      </c>
    </row>
    <row r="16744" spans="1:12" x14ac:dyDescent="0.25">
      <c r="A16744">
        <v>88101</v>
      </c>
      <c r="B16744" s="2">
        <v>31.728020000000001</v>
      </c>
      <c r="C16744" s="3">
        <v>46923</v>
      </c>
      <c r="D16744" s="4">
        <v>17580</v>
      </c>
      <c r="E16744" t="s">
        <v>15284</v>
      </c>
      <c r="F16744" s="4" t="s">
        <v>15124</v>
      </c>
      <c r="G16744" s="5">
        <v>28336</v>
      </c>
      <c r="H16744" s="6">
        <v>0.2055969</v>
      </c>
      <c r="I16744" s="7">
        <v>51.982999999999997</v>
      </c>
      <c r="J16744" s="2">
        <v>51.384599999999999</v>
      </c>
      <c r="K16744">
        <v>13</v>
      </c>
      <c r="L16744" s="2">
        <v>95.7</v>
      </c>
    </row>
    <row r="16745" spans="1:12" x14ac:dyDescent="0.25">
      <c r="A16745">
        <v>73773</v>
      </c>
      <c r="B16745" s="2">
        <v>31.720939999999999</v>
      </c>
      <c r="C16745" s="3">
        <v>1955</v>
      </c>
      <c r="D16745" s="4">
        <v>21420</v>
      </c>
      <c r="E16745" t="s">
        <v>13564</v>
      </c>
      <c r="F16745" s="4" t="s">
        <v>13462</v>
      </c>
      <c r="G16745" s="5">
        <v>1215</v>
      </c>
      <c r="H16745" s="6">
        <v>0.1950617</v>
      </c>
      <c r="I16745" s="7">
        <v>53.802</v>
      </c>
      <c r="J16745" s="2">
        <v>46</v>
      </c>
      <c r="K16745">
        <v>1</v>
      </c>
    </row>
    <row r="16746" spans="1:12" x14ac:dyDescent="0.25">
      <c r="A16746">
        <v>4671</v>
      </c>
      <c r="B16746" s="2">
        <v>31.720549999999999</v>
      </c>
      <c r="C16746" s="3">
        <v>532</v>
      </c>
      <c r="E16746" t="s">
        <v>923</v>
      </c>
      <c r="F16746" s="4" t="s">
        <v>701</v>
      </c>
      <c r="G16746" s="5">
        <v>416</v>
      </c>
      <c r="H16746" s="6">
        <v>0.1223022</v>
      </c>
      <c r="I16746" s="7">
        <v>66.375</v>
      </c>
    </row>
    <row r="16747" spans="1:12" x14ac:dyDescent="0.25">
      <c r="A16747">
        <v>69131</v>
      </c>
      <c r="B16747" s="2">
        <v>31.720359999999999</v>
      </c>
      <c r="C16747" s="3">
        <v>493</v>
      </c>
      <c r="E16747" t="s">
        <v>85</v>
      </c>
      <c r="F16747" s="4" t="s">
        <v>12738</v>
      </c>
      <c r="G16747" s="5">
        <v>372</v>
      </c>
      <c r="H16747" s="6">
        <v>0.19354840000000001</v>
      </c>
      <c r="I16747" s="7">
        <v>54.063000000000002</v>
      </c>
    </row>
    <row r="16748" spans="1:12" x14ac:dyDescent="0.25">
      <c r="A16748">
        <v>28689</v>
      </c>
      <c r="B16748" s="2">
        <v>31.720009999999998</v>
      </c>
      <c r="C16748" s="3">
        <v>1618</v>
      </c>
      <c r="D16748" s="4">
        <v>16740</v>
      </c>
      <c r="E16748" t="s">
        <v>6070</v>
      </c>
      <c r="F16748" s="4" t="s">
        <v>5642</v>
      </c>
      <c r="G16748" s="5">
        <v>1088</v>
      </c>
      <c r="H16748" s="6">
        <v>0.1488971</v>
      </c>
      <c r="I16748" s="7">
        <v>61.771000000000001</v>
      </c>
    </row>
    <row r="16749" spans="1:12" x14ac:dyDescent="0.25">
      <c r="A16749">
        <v>84648</v>
      </c>
      <c r="B16749" s="2">
        <v>31.718969999999999</v>
      </c>
      <c r="C16749" s="3">
        <v>5732</v>
      </c>
      <c r="D16749" s="4">
        <v>39340</v>
      </c>
      <c r="E16749" t="s">
        <v>14923</v>
      </c>
      <c r="F16749" s="4" t="s">
        <v>14851</v>
      </c>
      <c r="G16749" s="5">
        <v>3259</v>
      </c>
      <c r="H16749" s="6">
        <v>0.16932520000000001</v>
      </c>
      <c r="I16749" s="7">
        <v>58.24</v>
      </c>
      <c r="J16749" s="2">
        <v>49</v>
      </c>
      <c r="K16749">
        <v>2</v>
      </c>
    </row>
    <row r="16750" spans="1:12" x14ac:dyDescent="0.25">
      <c r="A16750">
        <v>19954</v>
      </c>
      <c r="B16750" s="2">
        <v>31.717960000000001</v>
      </c>
      <c r="C16750" s="3">
        <v>1366</v>
      </c>
      <c r="D16750" s="4">
        <v>20100</v>
      </c>
      <c r="E16750" t="s">
        <v>3103</v>
      </c>
      <c r="F16750" s="4" t="s">
        <v>4311</v>
      </c>
      <c r="G16750" s="5">
        <v>977</v>
      </c>
      <c r="H16750" s="6">
        <v>0.11451939999999999</v>
      </c>
      <c r="I16750" s="7">
        <v>67.707999999999998</v>
      </c>
    </row>
    <row r="16751" spans="1:12" x14ac:dyDescent="0.25">
      <c r="A16751">
        <v>13113</v>
      </c>
      <c r="B16751" s="2">
        <v>31.717680000000001</v>
      </c>
      <c r="C16751" s="3">
        <v>238</v>
      </c>
      <c r="D16751" s="4">
        <v>12180</v>
      </c>
      <c r="E16751" t="s">
        <v>2513</v>
      </c>
      <c r="F16751" s="4" t="s">
        <v>1280</v>
      </c>
      <c r="G16751" s="5">
        <v>165</v>
      </c>
      <c r="H16751" s="6">
        <v>0.1090909</v>
      </c>
      <c r="I16751" s="7">
        <v>68.646000000000001</v>
      </c>
      <c r="J16751" s="2">
        <v>56</v>
      </c>
      <c r="K16751">
        <v>1</v>
      </c>
    </row>
    <row r="16752" spans="1:12" x14ac:dyDescent="0.25">
      <c r="A16752">
        <v>14571</v>
      </c>
      <c r="B16752" s="2">
        <v>31.717420000000001</v>
      </c>
      <c r="C16752" s="3">
        <v>1123</v>
      </c>
      <c r="D16752" s="4">
        <v>40380</v>
      </c>
      <c r="E16752" t="s">
        <v>2897</v>
      </c>
      <c r="F16752" s="4" t="s">
        <v>1280</v>
      </c>
      <c r="G16752" s="5">
        <v>925</v>
      </c>
      <c r="H16752" s="6">
        <v>0.17081080000000001</v>
      </c>
      <c r="I16752" s="7">
        <v>57.975999999999999</v>
      </c>
    </row>
    <row r="16753" spans="1:12" x14ac:dyDescent="0.25">
      <c r="A16753">
        <v>14877</v>
      </c>
      <c r="B16753" s="2">
        <v>31.717110000000002</v>
      </c>
      <c r="C16753" s="3">
        <v>460</v>
      </c>
      <c r="D16753" s="4">
        <v>18500</v>
      </c>
      <c r="E16753" t="s">
        <v>2986</v>
      </c>
      <c r="F16753" s="4" t="s">
        <v>1280</v>
      </c>
      <c r="G16753" s="5">
        <v>365</v>
      </c>
      <c r="H16753" s="6">
        <v>0.18904109999999999</v>
      </c>
      <c r="I16753" s="7">
        <v>54.820999999999998</v>
      </c>
    </row>
    <row r="16754" spans="1:12" x14ac:dyDescent="0.25">
      <c r="A16754">
        <v>45346</v>
      </c>
      <c r="B16754" s="2">
        <v>31.716670000000001</v>
      </c>
      <c r="C16754" s="3">
        <v>2286</v>
      </c>
      <c r="D16754" s="4">
        <v>24820</v>
      </c>
      <c r="E16754" t="s">
        <v>8682</v>
      </c>
      <c r="F16754" s="4" t="s">
        <v>8295</v>
      </c>
      <c r="G16754" s="5">
        <v>1442</v>
      </c>
      <c r="H16754" s="6">
        <v>0.1303745</v>
      </c>
      <c r="I16754" s="7">
        <v>64.954999999999998</v>
      </c>
    </row>
    <row r="16755" spans="1:12" x14ac:dyDescent="0.25">
      <c r="A16755">
        <v>57256</v>
      </c>
      <c r="B16755" s="2">
        <v>31.71631</v>
      </c>
      <c r="C16755" s="3">
        <v>74</v>
      </c>
      <c r="E16755" t="s">
        <v>10925</v>
      </c>
      <c r="F16755" s="4" t="s">
        <v>10877</v>
      </c>
      <c r="G16755" s="5">
        <v>57</v>
      </c>
      <c r="H16755" s="6">
        <v>0.2241379</v>
      </c>
      <c r="I16755" s="7">
        <v>48.75</v>
      </c>
    </row>
    <row r="16756" spans="1:12" x14ac:dyDescent="0.25">
      <c r="A16756">
        <v>16260</v>
      </c>
      <c r="B16756" s="2">
        <v>31.71622</v>
      </c>
      <c r="C16756" s="3">
        <v>421</v>
      </c>
      <c r="E16756" t="s">
        <v>3466</v>
      </c>
      <c r="F16756" s="4" t="s">
        <v>3003</v>
      </c>
      <c r="G16756" s="5">
        <v>351</v>
      </c>
      <c r="H16756" s="6">
        <v>0.1823362</v>
      </c>
      <c r="I16756" s="7">
        <v>55.972000000000001</v>
      </c>
    </row>
    <row r="16757" spans="1:12" x14ac:dyDescent="0.25">
      <c r="A16757">
        <v>28772</v>
      </c>
      <c r="B16757" s="2">
        <v>31.715859999999999</v>
      </c>
      <c r="C16757" s="3">
        <v>1434</v>
      </c>
      <c r="D16757" s="4">
        <v>14820</v>
      </c>
      <c r="E16757" t="s">
        <v>6111</v>
      </c>
      <c r="F16757" s="4" t="s">
        <v>5642</v>
      </c>
      <c r="G16757" s="5">
        <v>1116</v>
      </c>
      <c r="H16757" s="6">
        <v>0.1620412</v>
      </c>
      <c r="I16757" s="7">
        <v>59.478000000000002</v>
      </c>
    </row>
    <row r="16758" spans="1:12" x14ac:dyDescent="0.25">
      <c r="A16758">
        <v>39039</v>
      </c>
      <c r="B16758" s="2">
        <v>31.715250000000001</v>
      </c>
      <c r="C16758" s="3">
        <v>1891</v>
      </c>
      <c r="D16758" s="4">
        <v>27140</v>
      </c>
      <c r="E16758" t="s">
        <v>3865</v>
      </c>
      <c r="F16758" s="4" t="s">
        <v>7633</v>
      </c>
      <c r="G16758" s="5">
        <v>1455</v>
      </c>
      <c r="H16758" s="6">
        <v>0.1936813</v>
      </c>
      <c r="I16758" s="7">
        <v>54.009</v>
      </c>
    </row>
    <row r="16759" spans="1:12" x14ac:dyDescent="0.25">
      <c r="A16759">
        <v>12031</v>
      </c>
      <c r="B16759" s="2">
        <v>31.714880000000001</v>
      </c>
      <c r="C16759" s="3">
        <v>114</v>
      </c>
      <c r="D16759" s="4">
        <v>10580</v>
      </c>
      <c r="E16759" t="s">
        <v>216</v>
      </c>
      <c r="F16759" s="4" t="s">
        <v>1280</v>
      </c>
      <c r="G16759" s="5">
        <v>90</v>
      </c>
      <c r="H16759" s="6">
        <v>0.2</v>
      </c>
      <c r="I16759" s="7">
        <v>52.917000000000002</v>
      </c>
    </row>
    <row r="16760" spans="1:12" x14ac:dyDescent="0.25">
      <c r="A16760">
        <v>47281</v>
      </c>
      <c r="B16760" s="2">
        <v>31.71462</v>
      </c>
      <c r="C16760" s="3">
        <v>1309</v>
      </c>
      <c r="D16760" s="4">
        <v>42980</v>
      </c>
      <c r="E16760" t="s">
        <v>8976</v>
      </c>
      <c r="F16760" s="4" t="s">
        <v>8800</v>
      </c>
      <c r="G16760" s="5">
        <v>987</v>
      </c>
      <c r="H16760" s="6">
        <v>9.4129599999999994E-2</v>
      </c>
      <c r="I16760" s="7">
        <v>71.212000000000003</v>
      </c>
    </row>
    <row r="16761" spans="1:12" x14ac:dyDescent="0.25">
      <c r="A16761">
        <v>12732</v>
      </c>
      <c r="B16761" s="2">
        <v>31.71424</v>
      </c>
      <c r="C16761" s="3">
        <v>787</v>
      </c>
      <c r="E16761" t="s">
        <v>2313</v>
      </c>
      <c r="F16761" s="4" t="s">
        <v>1280</v>
      </c>
      <c r="G16761" s="5">
        <v>570</v>
      </c>
      <c r="H16761" s="6">
        <v>0.1891419</v>
      </c>
      <c r="I16761" s="7">
        <v>54.792000000000002</v>
      </c>
      <c r="J16761" s="2">
        <v>50</v>
      </c>
      <c r="K16761">
        <v>1</v>
      </c>
    </row>
    <row r="16762" spans="1:12" x14ac:dyDescent="0.25">
      <c r="A16762">
        <v>77035</v>
      </c>
      <c r="B16762" s="2">
        <v>31.70872</v>
      </c>
      <c r="C16762" s="3">
        <v>35988</v>
      </c>
      <c r="D16762" s="4">
        <v>26420</v>
      </c>
      <c r="E16762" t="s">
        <v>3103</v>
      </c>
      <c r="F16762" s="4" t="s">
        <v>13752</v>
      </c>
      <c r="G16762" s="5">
        <v>22531</v>
      </c>
      <c r="H16762" s="6">
        <v>0.26536769999999998</v>
      </c>
      <c r="I16762" s="7">
        <v>41.619</v>
      </c>
      <c r="J16762" s="2">
        <v>39.85</v>
      </c>
      <c r="K16762">
        <v>20</v>
      </c>
      <c r="L16762" s="2">
        <v>50.1</v>
      </c>
    </row>
    <row r="16763" spans="1:12" x14ac:dyDescent="0.25">
      <c r="A16763">
        <v>47383</v>
      </c>
      <c r="B16763" s="2">
        <v>31.702850000000002</v>
      </c>
      <c r="C16763" s="3">
        <v>2911</v>
      </c>
      <c r="D16763" s="4">
        <v>34620</v>
      </c>
      <c r="E16763" t="s">
        <v>5080</v>
      </c>
      <c r="F16763" s="4" t="s">
        <v>8800</v>
      </c>
      <c r="G16763" s="5">
        <v>1981</v>
      </c>
      <c r="H16763" s="6">
        <v>0.15287590000000001</v>
      </c>
      <c r="I16763" s="7">
        <v>61.058</v>
      </c>
      <c r="J16763" s="2">
        <v>66</v>
      </c>
      <c r="K16763">
        <v>2</v>
      </c>
    </row>
    <row r="16764" spans="1:12" x14ac:dyDescent="0.25">
      <c r="A16764">
        <v>50430</v>
      </c>
      <c r="B16764" s="2">
        <v>31.702290000000001</v>
      </c>
      <c r="C16764" s="3">
        <v>437</v>
      </c>
      <c r="E16764" t="s">
        <v>9686</v>
      </c>
      <c r="F16764" s="4" t="s">
        <v>9593</v>
      </c>
      <c r="G16764" s="5">
        <v>345</v>
      </c>
      <c r="H16764" s="6">
        <v>0.1589595</v>
      </c>
      <c r="I16764" s="7">
        <v>60</v>
      </c>
    </row>
    <row r="16765" spans="1:12" x14ac:dyDescent="0.25">
      <c r="A16765">
        <v>56090</v>
      </c>
      <c r="B16765" s="2">
        <v>31.702089999999998</v>
      </c>
      <c r="C16765" s="3">
        <v>713</v>
      </c>
      <c r="D16765" s="4">
        <v>31860</v>
      </c>
      <c r="E16765" t="s">
        <v>2629</v>
      </c>
      <c r="F16765" s="4" t="s">
        <v>10428</v>
      </c>
      <c r="G16765" s="5">
        <v>500</v>
      </c>
      <c r="H16765" s="6">
        <v>0.15169659999999999</v>
      </c>
      <c r="I16765" s="7">
        <v>61.25</v>
      </c>
    </row>
    <row r="16766" spans="1:12" x14ac:dyDescent="0.25">
      <c r="A16766">
        <v>92114</v>
      </c>
      <c r="B16766" s="2">
        <v>31.691590000000001</v>
      </c>
      <c r="C16766" s="3">
        <v>69305</v>
      </c>
      <c r="D16766" s="4">
        <v>41740</v>
      </c>
      <c r="E16766" t="s">
        <v>14226</v>
      </c>
      <c r="F16766" s="4" t="s">
        <v>15368</v>
      </c>
      <c r="G16766" s="5">
        <v>43387</v>
      </c>
      <c r="H16766" s="6">
        <v>0.15004490000000001</v>
      </c>
      <c r="I16766" s="7">
        <v>61.530999999999999</v>
      </c>
      <c r="J16766" s="2">
        <v>48.666699999999999</v>
      </c>
      <c r="K16766">
        <v>6</v>
      </c>
    </row>
    <row r="16767" spans="1:12" x14ac:dyDescent="0.25">
      <c r="A16767">
        <v>67342</v>
      </c>
      <c r="B16767" s="2">
        <v>31.681059999999999</v>
      </c>
      <c r="C16767" s="3">
        <v>931</v>
      </c>
      <c r="D16767" s="4">
        <v>37660</v>
      </c>
      <c r="E16767" t="s">
        <v>12631</v>
      </c>
      <c r="F16767" s="4" t="s">
        <v>12494</v>
      </c>
      <c r="G16767" s="5">
        <v>593</v>
      </c>
      <c r="H16767" s="6">
        <v>0.15993270000000001</v>
      </c>
      <c r="I16767" s="7">
        <v>59.820999999999998</v>
      </c>
    </row>
    <row r="16768" spans="1:12" x14ac:dyDescent="0.25">
      <c r="A16768">
        <v>58448</v>
      </c>
      <c r="B16768" s="2">
        <v>31.680869999999999</v>
      </c>
      <c r="C16768" s="3">
        <v>229</v>
      </c>
      <c r="E16768" t="s">
        <v>11171</v>
      </c>
      <c r="F16768" s="4" t="s">
        <v>11069</v>
      </c>
      <c r="G16768" s="5">
        <v>204</v>
      </c>
      <c r="H16768" s="6">
        <v>0.19024389999999999</v>
      </c>
      <c r="I16768" s="7">
        <v>54.582999999999998</v>
      </c>
    </row>
    <row r="16769" spans="1:12" x14ac:dyDescent="0.25">
      <c r="A16769">
        <v>76082</v>
      </c>
      <c r="B16769" s="2">
        <v>31.67802</v>
      </c>
      <c r="C16769" s="3">
        <v>17909</v>
      </c>
      <c r="D16769" s="4">
        <v>19100</v>
      </c>
      <c r="E16769" t="s">
        <v>3977</v>
      </c>
      <c r="F16769" s="4" t="s">
        <v>13752</v>
      </c>
      <c r="G16769" s="5">
        <v>11694</v>
      </c>
      <c r="H16769" s="6">
        <v>0.14041390000000001</v>
      </c>
      <c r="I16769" s="7">
        <v>63.192999999999998</v>
      </c>
      <c r="J16769" s="2">
        <v>53</v>
      </c>
      <c r="K16769">
        <v>3</v>
      </c>
    </row>
    <row r="16770" spans="1:12" x14ac:dyDescent="0.25">
      <c r="A16770">
        <v>14470</v>
      </c>
      <c r="B16770" s="2">
        <v>31.673870000000001</v>
      </c>
      <c r="C16770" s="3">
        <v>7929</v>
      </c>
      <c r="D16770" s="4">
        <v>40380</v>
      </c>
      <c r="E16770" t="s">
        <v>2854</v>
      </c>
      <c r="F16770" s="4" t="s">
        <v>1280</v>
      </c>
      <c r="G16770" s="5">
        <v>5683</v>
      </c>
      <c r="H16770" s="6">
        <v>0.15396799999999999</v>
      </c>
      <c r="I16770" s="7">
        <v>60.85</v>
      </c>
      <c r="J16770" s="2">
        <v>51.5</v>
      </c>
      <c r="K16770">
        <v>2</v>
      </c>
    </row>
    <row r="16771" spans="1:12" x14ac:dyDescent="0.25">
      <c r="A16771">
        <v>1603</v>
      </c>
      <c r="B16771" s="2">
        <v>31.669280000000001</v>
      </c>
      <c r="C16771" s="3">
        <v>20379</v>
      </c>
      <c r="D16771" s="4">
        <v>49340</v>
      </c>
      <c r="E16771" t="s">
        <v>205</v>
      </c>
      <c r="F16771" s="4" t="s">
        <v>21</v>
      </c>
      <c r="G16771" s="5">
        <v>13486</v>
      </c>
      <c r="H16771" s="6">
        <v>0.20057839999999999</v>
      </c>
      <c r="I16771" s="7">
        <v>52.793999999999997</v>
      </c>
      <c r="J16771" s="2">
        <v>39.875</v>
      </c>
      <c r="K16771">
        <v>8</v>
      </c>
    </row>
    <row r="16772" spans="1:12" x14ac:dyDescent="0.25">
      <c r="A16772">
        <v>85631</v>
      </c>
      <c r="B16772" s="2">
        <v>31.665489999999998</v>
      </c>
      <c r="C16772" s="3">
        <v>3970</v>
      </c>
      <c r="D16772" s="4">
        <v>38060</v>
      </c>
      <c r="E16772" t="s">
        <v>15037</v>
      </c>
      <c r="F16772" s="4" t="s">
        <v>14962</v>
      </c>
      <c r="G16772" s="5">
        <v>2321</v>
      </c>
      <c r="H16772" s="6">
        <v>0.15553639999999999</v>
      </c>
      <c r="I16772" s="7">
        <v>60.575000000000003</v>
      </c>
      <c r="J16772" s="2">
        <v>54.333300000000001</v>
      </c>
      <c r="K16772">
        <v>3</v>
      </c>
    </row>
    <row r="16773" spans="1:12" x14ac:dyDescent="0.25">
      <c r="A16773">
        <v>44504</v>
      </c>
      <c r="B16773" s="2">
        <v>31.664190000000001</v>
      </c>
      <c r="C16773" s="3">
        <v>5098</v>
      </c>
      <c r="D16773" s="4">
        <v>49660</v>
      </c>
      <c r="E16773" t="s">
        <v>2830</v>
      </c>
      <c r="F16773" s="4" t="s">
        <v>8295</v>
      </c>
      <c r="G16773" s="5">
        <v>3115</v>
      </c>
      <c r="H16773" s="6">
        <v>0.24261869999999999</v>
      </c>
      <c r="I16773" s="7">
        <v>45.526000000000003</v>
      </c>
      <c r="J16773" s="2">
        <v>34.4</v>
      </c>
      <c r="K16773">
        <v>5</v>
      </c>
    </row>
    <row r="16774" spans="1:12" x14ac:dyDescent="0.25">
      <c r="A16774">
        <v>25801</v>
      </c>
      <c r="B16774" s="2">
        <v>31.65766</v>
      </c>
      <c r="C16774" s="3">
        <v>34020</v>
      </c>
      <c r="D16774" s="4">
        <v>13220</v>
      </c>
      <c r="E16774" t="s">
        <v>5406</v>
      </c>
      <c r="F16774" s="4" t="s">
        <v>5144</v>
      </c>
      <c r="G16774" s="5">
        <v>24190</v>
      </c>
      <c r="H16774" s="6">
        <v>0.20887929999999999</v>
      </c>
      <c r="I16774" s="7">
        <v>51.354999999999997</v>
      </c>
      <c r="J16774" s="2">
        <v>49.25</v>
      </c>
      <c r="K16774">
        <v>16</v>
      </c>
      <c r="L16774" s="2">
        <v>91.6</v>
      </c>
    </row>
    <row r="16775" spans="1:12" x14ac:dyDescent="0.25">
      <c r="A16775">
        <v>50554</v>
      </c>
      <c r="B16775" s="2">
        <v>31.651599999999998</v>
      </c>
      <c r="C16775" s="3">
        <v>1641</v>
      </c>
      <c r="E16775" t="s">
        <v>2725</v>
      </c>
      <c r="F16775" s="4" t="s">
        <v>9593</v>
      </c>
      <c r="G16775" s="5">
        <v>1128</v>
      </c>
      <c r="H16775" s="6">
        <v>0.1798051</v>
      </c>
      <c r="I16775" s="7">
        <v>56.375</v>
      </c>
      <c r="J16775" s="2">
        <v>60</v>
      </c>
      <c r="K16775">
        <v>1</v>
      </c>
    </row>
    <row r="16776" spans="1:12" x14ac:dyDescent="0.25">
      <c r="A16776">
        <v>40218</v>
      </c>
      <c r="B16776" s="2">
        <v>31.646450000000002</v>
      </c>
      <c r="C16776" s="3">
        <v>30193</v>
      </c>
      <c r="D16776" s="4">
        <v>31140</v>
      </c>
      <c r="E16776" t="s">
        <v>6443</v>
      </c>
      <c r="F16776" s="4" t="s">
        <v>7883</v>
      </c>
      <c r="G16776" s="5">
        <v>20385</v>
      </c>
      <c r="H16776" s="6">
        <v>0.2414521</v>
      </c>
      <c r="I16776" s="7">
        <v>45.720999999999997</v>
      </c>
      <c r="J16776" s="2">
        <v>42.285699999999999</v>
      </c>
      <c r="K16776">
        <v>7</v>
      </c>
    </row>
    <row r="16777" spans="1:12" x14ac:dyDescent="0.25">
      <c r="A16777">
        <v>75487</v>
      </c>
      <c r="B16777" s="2">
        <v>31.641349999999999</v>
      </c>
      <c r="C16777" s="3">
        <v>1314</v>
      </c>
      <c r="E16777" t="s">
        <v>13817</v>
      </c>
      <c r="F16777" s="4" t="s">
        <v>13752</v>
      </c>
      <c r="G16777" s="5">
        <v>926</v>
      </c>
      <c r="H16777" s="6">
        <v>0.22222220000000001</v>
      </c>
      <c r="I16777" s="7">
        <v>49.043999999999997</v>
      </c>
      <c r="J16777" s="2">
        <v>61</v>
      </c>
      <c r="K16777">
        <v>1</v>
      </c>
    </row>
    <row r="16778" spans="1:12" x14ac:dyDescent="0.25">
      <c r="A16778">
        <v>6320</v>
      </c>
      <c r="B16778" s="2">
        <v>31.637149999999998</v>
      </c>
      <c r="C16778" s="3">
        <v>27614</v>
      </c>
      <c r="D16778" s="4">
        <v>35980</v>
      </c>
      <c r="E16778" t="s">
        <v>567</v>
      </c>
      <c r="F16778" s="4" t="s">
        <v>1198</v>
      </c>
      <c r="G16778" s="5">
        <v>16607</v>
      </c>
      <c r="H16778" s="6">
        <v>0.212561</v>
      </c>
      <c r="I16778" s="7">
        <v>50.710999999999999</v>
      </c>
      <c r="J16778" s="2">
        <v>42.25</v>
      </c>
      <c r="K16778">
        <v>16</v>
      </c>
      <c r="L16778" s="2">
        <v>62.8</v>
      </c>
    </row>
    <row r="16779" spans="1:12" x14ac:dyDescent="0.25">
      <c r="A16779">
        <v>56168</v>
      </c>
      <c r="B16779" s="2">
        <v>31.633019999999998</v>
      </c>
      <c r="C16779" s="3">
        <v>829</v>
      </c>
      <c r="D16779" s="4">
        <v>49380</v>
      </c>
      <c r="E16779" t="s">
        <v>10658</v>
      </c>
      <c r="F16779" s="4" t="s">
        <v>10428</v>
      </c>
      <c r="G16779" s="5">
        <v>646</v>
      </c>
      <c r="H16779" s="6">
        <v>0.123839</v>
      </c>
      <c r="I16779" s="7">
        <v>66.042000000000002</v>
      </c>
    </row>
    <row r="16780" spans="1:12" x14ac:dyDescent="0.25">
      <c r="A16780">
        <v>74403</v>
      </c>
      <c r="B16780" s="2">
        <v>31.628</v>
      </c>
      <c r="C16780" s="3">
        <v>31202</v>
      </c>
      <c r="D16780" s="4">
        <v>34780</v>
      </c>
      <c r="E16780" t="s">
        <v>13636</v>
      </c>
      <c r="F16780" s="4" t="s">
        <v>13462</v>
      </c>
      <c r="G16780" s="5">
        <v>20312</v>
      </c>
      <c r="H16780" s="6">
        <v>0.20495269999999999</v>
      </c>
      <c r="I16780" s="7">
        <v>52.021000000000001</v>
      </c>
      <c r="J16780" s="2">
        <v>48.555599999999998</v>
      </c>
      <c r="K16780">
        <v>9</v>
      </c>
    </row>
    <row r="16781" spans="1:12" x14ac:dyDescent="0.25">
      <c r="A16781">
        <v>28554</v>
      </c>
      <c r="B16781" s="2">
        <v>31.623090000000001</v>
      </c>
      <c r="C16781" s="3">
        <v>266</v>
      </c>
      <c r="E16781" t="s">
        <v>6007</v>
      </c>
      <c r="F16781" s="4" t="s">
        <v>5642</v>
      </c>
      <c r="G16781" s="5">
        <v>211</v>
      </c>
      <c r="H16781" s="6">
        <v>0.15094340000000001</v>
      </c>
      <c r="I16781" s="7">
        <v>61.353999999999999</v>
      </c>
    </row>
    <row r="16782" spans="1:12" x14ac:dyDescent="0.25">
      <c r="A16782">
        <v>59648</v>
      </c>
      <c r="B16782" s="2">
        <v>31.622949999999999</v>
      </c>
      <c r="C16782" s="3">
        <v>476</v>
      </c>
      <c r="D16782" s="4">
        <v>25740</v>
      </c>
      <c r="E16782" t="s">
        <v>11429</v>
      </c>
      <c r="F16782" s="4" t="s">
        <v>11278</v>
      </c>
      <c r="G16782" s="5">
        <v>384</v>
      </c>
      <c r="H16782" s="6">
        <v>0.21298700000000001</v>
      </c>
      <c r="I16782" s="7">
        <v>50.625</v>
      </c>
    </row>
    <row r="16783" spans="1:12" x14ac:dyDescent="0.25">
      <c r="A16783">
        <v>22734</v>
      </c>
      <c r="B16783" s="2">
        <v>31.622389999999999</v>
      </c>
      <c r="C16783" s="3">
        <v>3359</v>
      </c>
      <c r="D16783" s="4">
        <v>47900</v>
      </c>
      <c r="E16783" t="s">
        <v>4720</v>
      </c>
      <c r="F16783" s="4" t="s">
        <v>4335</v>
      </c>
      <c r="G16783" s="5">
        <v>1957</v>
      </c>
      <c r="H16783" s="6">
        <v>0.13074569999999999</v>
      </c>
      <c r="I16783" s="7">
        <v>64.835999999999999</v>
      </c>
      <c r="J16783" s="2">
        <v>57.5</v>
      </c>
      <c r="K16783">
        <v>2</v>
      </c>
    </row>
    <row r="16784" spans="1:12" x14ac:dyDescent="0.25">
      <c r="A16784">
        <v>12780</v>
      </c>
      <c r="B16784" s="2">
        <v>31.621549999999999</v>
      </c>
      <c r="C16784" s="3">
        <v>2151</v>
      </c>
      <c r="D16784" s="4">
        <v>35620</v>
      </c>
      <c r="E16784" t="s">
        <v>2348</v>
      </c>
      <c r="F16784" s="4" t="s">
        <v>1280</v>
      </c>
      <c r="G16784" s="5">
        <v>1542</v>
      </c>
      <c r="H16784" s="6">
        <v>0.1822309</v>
      </c>
      <c r="I16784" s="7">
        <v>55.938000000000002</v>
      </c>
    </row>
    <row r="16785" spans="1:12" x14ac:dyDescent="0.25">
      <c r="A16785">
        <v>97368</v>
      </c>
      <c r="B16785" s="2">
        <v>31.620519999999999</v>
      </c>
      <c r="C16785" s="3">
        <v>3415</v>
      </c>
      <c r="D16785" s="4">
        <v>35440</v>
      </c>
      <c r="E16785" t="s">
        <v>98</v>
      </c>
      <c r="F16785" s="4" t="s">
        <v>16170</v>
      </c>
      <c r="G16785" s="5">
        <v>2740</v>
      </c>
      <c r="H16785" s="6">
        <v>0.20722360000000001</v>
      </c>
      <c r="I16785" s="7">
        <v>51.618000000000002</v>
      </c>
      <c r="J16785" s="2">
        <v>60.5</v>
      </c>
      <c r="K16785">
        <v>2</v>
      </c>
    </row>
    <row r="16786" spans="1:12" x14ac:dyDescent="0.25">
      <c r="A16786">
        <v>34442</v>
      </c>
      <c r="B16786" s="2">
        <v>31.61702</v>
      </c>
      <c r="C16786" s="3">
        <v>14772</v>
      </c>
      <c r="D16786" s="4">
        <v>26140</v>
      </c>
      <c r="E16786" t="s">
        <v>6986</v>
      </c>
      <c r="F16786" s="4" t="s">
        <v>6689</v>
      </c>
      <c r="G16786" s="5">
        <v>11916</v>
      </c>
      <c r="H16786" s="6">
        <v>0.22239010000000001</v>
      </c>
      <c r="I16786" s="7">
        <v>48.994</v>
      </c>
      <c r="J16786" s="2">
        <v>41.333300000000001</v>
      </c>
      <c r="K16786">
        <v>3</v>
      </c>
    </row>
    <row r="16787" spans="1:12" x14ac:dyDescent="0.25">
      <c r="A16787">
        <v>16201</v>
      </c>
      <c r="B16787" s="2">
        <v>31.610869999999998</v>
      </c>
      <c r="C16787" s="3">
        <v>18395</v>
      </c>
      <c r="D16787" s="4">
        <v>38300</v>
      </c>
      <c r="E16787" t="s">
        <v>3437</v>
      </c>
      <c r="F16787" s="4" t="s">
        <v>3003</v>
      </c>
      <c r="G16787" s="5">
        <v>13737</v>
      </c>
      <c r="H16787" s="6">
        <v>0.17500180000000001</v>
      </c>
      <c r="I16787" s="7">
        <v>57.18</v>
      </c>
      <c r="J16787" s="2">
        <v>54</v>
      </c>
      <c r="K16787">
        <v>3</v>
      </c>
    </row>
    <row r="16788" spans="1:12" x14ac:dyDescent="0.25">
      <c r="A16788">
        <v>45743</v>
      </c>
      <c r="B16788" s="2">
        <v>31.607330000000001</v>
      </c>
      <c r="C16788" s="3">
        <v>1550</v>
      </c>
      <c r="E16788" t="s">
        <v>8743</v>
      </c>
      <c r="F16788" s="4" t="s">
        <v>8295</v>
      </c>
      <c r="G16788" s="5">
        <v>1064</v>
      </c>
      <c r="H16788" s="6">
        <v>0.1240602</v>
      </c>
      <c r="I16788" s="7">
        <v>65.981999999999999</v>
      </c>
    </row>
    <row r="16789" spans="1:12" x14ac:dyDescent="0.25">
      <c r="A16789">
        <v>75489</v>
      </c>
      <c r="B16789" s="2">
        <v>31.606929999999998</v>
      </c>
      <c r="C16789" s="3">
        <v>1008</v>
      </c>
      <c r="D16789" s="4">
        <v>43300</v>
      </c>
      <c r="E16789" t="s">
        <v>13819</v>
      </c>
      <c r="F16789" s="4" t="s">
        <v>13752</v>
      </c>
      <c r="G16789" s="5">
        <v>643</v>
      </c>
      <c r="H16789" s="6">
        <v>0.10559010000000001</v>
      </c>
      <c r="I16789" s="7">
        <v>69.167000000000002</v>
      </c>
    </row>
    <row r="16790" spans="1:12" x14ac:dyDescent="0.25">
      <c r="A16790">
        <v>12856</v>
      </c>
      <c r="B16790" s="2">
        <v>31.606760000000001</v>
      </c>
      <c r="C16790" s="3">
        <v>65</v>
      </c>
      <c r="D16790" s="4">
        <v>24020</v>
      </c>
      <c r="E16790" t="s">
        <v>2391</v>
      </c>
      <c r="F16790" s="4" t="s">
        <v>1280</v>
      </c>
      <c r="G16790" s="5">
        <v>59</v>
      </c>
      <c r="H16790" s="6">
        <v>0.22033900000000001</v>
      </c>
      <c r="I16790" s="7">
        <v>49.332999999999998</v>
      </c>
    </row>
    <row r="16791" spans="1:12" x14ac:dyDescent="0.25">
      <c r="A16791">
        <v>76486</v>
      </c>
      <c r="B16791" s="2">
        <v>31.60652</v>
      </c>
      <c r="C16791" s="3">
        <v>1210</v>
      </c>
      <c r="E16791" t="s">
        <v>13951</v>
      </c>
      <c r="F16791" s="4" t="s">
        <v>13752</v>
      </c>
      <c r="G16791" s="5">
        <v>944</v>
      </c>
      <c r="H16791" s="6">
        <v>0.12605930000000001</v>
      </c>
      <c r="I16791" s="7">
        <v>65.625</v>
      </c>
    </row>
    <row r="16792" spans="1:12" x14ac:dyDescent="0.25">
      <c r="A16792">
        <v>27406</v>
      </c>
      <c r="B16792" s="2">
        <v>31.59742</v>
      </c>
      <c r="C16792" s="3">
        <v>57048</v>
      </c>
      <c r="D16792" s="4">
        <v>24660</v>
      </c>
      <c r="E16792" t="s">
        <v>1180</v>
      </c>
      <c r="F16792" s="4" t="s">
        <v>5642</v>
      </c>
      <c r="G16792" s="5">
        <v>37064</v>
      </c>
      <c r="H16792" s="6">
        <v>0.25101849999999998</v>
      </c>
      <c r="I16792" s="7">
        <v>44.03</v>
      </c>
      <c r="J16792" s="2">
        <v>35.538499999999999</v>
      </c>
      <c r="K16792">
        <v>13</v>
      </c>
      <c r="L16792" s="2">
        <v>26.1</v>
      </c>
    </row>
    <row r="16793" spans="1:12" x14ac:dyDescent="0.25">
      <c r="A16793">
        <v>62952</v>
      </c>
      <c r="B16793" s="2">
        <v>31.58802</v>
      </c>
      <c r="C16793" s="3">
        <v>3230</v>
      </c>
      <c r="E16793" t="s">
        <v>910</v>
      </c>
      <c r="F16793" s="4" t="s">
        <v>11490</v>
      </c>
      <c r="G16793" s="5">
        <v>2242</v>
      </c>
      <c r="H16793" s="6">
        <v>0.20562</v>
      </c>
      <c r="I16793" s="7">
        <v>51.875</v>
      </c>
      <c r="J16793" s="2">
        <v>77</v>
      </c>
      <c r="K16793">
        <v>1</v>
      </c>
    </row>
    <row r="16794" spans="1:12" x14ac:dyDescent="0.25">
      <c r="A16794">
        <v>44620</v>
      </c>
      <c r="B16794" s="2">
        <v>31.587209999999999</v>
      </c>
      <c r="C16794" s="3">
        <v>1478</v>
      </c>
      <c r="D16794" s="4">
        <v>15940</v>
      </c>
      <c r="E16794" t="s">
        <v>8576</v>
      </c>
      <c r="F16794" s="4" t="s">
        <v>8295</v>
      </c>
      <c r="G16794" s="5">
        <v>1106</v>
      </c>
      <c r="H16794" s="6">
        <v>0.11833780000000001</v>
      </c>
      <c r="I16794" s="7">
        <v>66.953000000000003</v>
      </c>
    </row>
    <row r="16795" spans="1:12" x14ac:dyDescent="0.25">
      <c r="A16795">
        <v>57385</v>
      </c>
      <c r="B16795" s="2">
        <v>31.586749999999999</v>
      </c>
      <c r="C16795" s="3">
        <v>1098</v>
      </c>
      <c r="E16795" t="s">
        <v>509</v>
      </c>
      <c r="F16795" s="4" t="s">
        <v>10877</v>
      </c>
      <c r="G16795" s="5">
        <v>851</v>
      </c>
      <c r="H16795" s="6">
        <v>0.14688599999999999</v>
      </c>
      <c r="I16795" s="7">
        <v>62.018999999999998</v>
      </c>
    </row>
    <row r="16796" spans="1:12" x14ac:dyDescent="0.25">
      <c r="A16796">
        <v>31636</v>
      </c>
      <c r="B16796" s="2">
        <v>31.58503</v>
      </c>
      <c r="C16796" s="3">
        <v>9661</v>
      </c>
      <c r="D16796" s="4">
        <v>46660</v>
      </c>
      <c r="E16796" t="s">
        <v>6637</v>
      </c>
      <c r="F16796" s="4" t="s">
        <v>6363</v>
      </c>
      <c r="G16796" s="5">
        <v>6307</v>
      </c>
      <c r="H16796" s="6">
        <v>0.1704455</v>
      </c>
      <c r="I16796" s="7">
        <v>57.944000000000003</v>
      </c>
    </row>
    <row r="16797" spans="1:12" x14ac:dyDescent="0.25">
      <c r="A16797">
        <v>16652</v>
      </c>
      <c r="B16797" s="2">
        <v>31.58034</v>
      </c>
      <c r="C16797" s="3">
        <v>18587</v>
      </c>
      <c r="D16797" s="4">
        <v>26500</v>
      </c>
      <c r="E16797" t="s">
        <v>3546</v>
      </c>
      <c r="F16797" s="4" t="s">
        <v>3003</v>
      </c>
      <c r="G16797" s="5">
        <v>13298</v>
      </c>
      <c r="H16797" s="6">
        <v>0.17474999999999999</v>
      </c>
      <c r="I16797" s="7">
        <v>57.192999999999998</v>
      </c>
      <c r="J16797" s="2">
        <v>46.2</v>
      </c>
      <c r="K16797">
        <v>5</v>
      </c>
    </row>
    <row r="16798" spans="1:12" x14ac:dyDescent="0.25">
      <c r="A16798">
        <v>81101</v>
      </c>
      <c r="B16798" s="2">
        <v>31.575050000000001</v>
      </c>
      <c r="C16798" s="3">
        <v>15329</v>
      </c>
      <c r="E16798" t="s">
        <v>14587</v>
      </c>
      <c r="F16798" s="4" t="s">
        <v>14477</v>
      </c>
      <c r="G16798" s="5">
        <v>8784</v>
      </c>
      <c r="H16798" s="6">
        <v>0.2374502</v>
      </c>
      <c r="I16798" s="7">
        <v>46.353000000000002</v>
      </c>
      <c r="J16798" s="2">
        <v>51.142899999999997</v>
      </c>
      <c r="K16798">
        <v>7</v>
      </c>
    </row>
    <row r="16799" spans="1:12" x14ac:dyDescent="0.25">
      <c r="A16799">
        <v>77515</v>
      </c>
      <c r="B16799" s="2">
        <v>31.567979999999999</v>
      </c>
      <c r="C16799" s="3">
        <v>30358</v>
      </c>
      <c r="D16799" s="4">
        <v>26420</v>
      </c>
      <c r="E16799" t="s">
        <v>14072</v>
      </c>
      <c r="F16799" s="4" t="s">
        <v>13752</v>
      </c>
      <c r="G16799" s="5">
        <v>20757</v>
      </c>
      <c r="H16799" s="6">
        <v>0.1236632</v>
      </c>
      <c r="I16799" s="7">
        <v>66.016000000000005</v>
      </c>
      <c r="J16799" s="2">
        <v>53.8</v>
      </c>
      <c r="K16799">
        <v>5</v>
      </c>
    </row>
    <row r="16800" spans="1:12" x14ac:dyDescent="0.25">
      <c r="A16800">
        <v>35404</v>
      </c>
      <c r="B16800" s="2">
        <v>31.560079999999999</v>
      </c>
      <c r="C16800" s="3">
        <v>21483</v>
      </c>
      <c r="D16800" s="4">
        <v>46220</v>
      </c>
      <c r="E16800" t="s">
        <v>7083</v>
      </c>
      <c r="F16800" s="4" t="s">
        <v>7027</v>
      </c>
      <c r="G16800" s="5">
        <v>12244</v>
      </c>
      <c r="H16800" s="6">
        <v>0.23168639999999999</v>
      </c>
      <c r="I16800" s="7">
        <v>47.347000000000001</v>
      </c>
      <c r="J16800" s="2">
        <v>47.666699999999999</v>
      </c>
      <c r="K16800">
        <v>9</v>
      </c>
    </row>
    <row r="16801" spans="1:12" x14ac:dyDescent="0.25">
      <c r="A16801">
        <v>59843</v>
      </c>
      <c r="B16801" s="2">
        <v>31.557089999999999</v>
      </c>
      <c r="C16801" s="3">
        <v>317</v>
      </c>
      <c r="E16801" t="s">
        <v>11463</v>
      </c>
      <c r="F16801" s="4" t="s">
        <v>11278</v>
      </c>
      <c r="G16801" s="5">
        <v>245</v>
      </c>
      <c r="H16801" s="6">
        <v>0.29795919999999998</v>
      </c>
      <c r="I16801" s="7">
        <v>35.893000000000001</v>
      </c>
    </row>
    <row r="16802" spans="1:12" x14ac:dyDescent="0.25">
      <c r="A16802">
        <v>23701</v>
      </c>
      <c r="B16802" s="2">
        <v>31.55293</v>
      </c>
      <c r="C16802" s="3">
        <v>23510</v>
      </c>
      <c r="D16802" s="4">
        <v>47260</v>
      </c>
      <c r="E16802" t="s">
        <v>498</v>
      </c>
      <c r="F16802" s="4" t="s">
        <v>4335</v>
      </c>
      <c r="G16802" s="5">
        <v>17115</v>
      </c>
      <c r="H16802" s="6">
        <v>0.17807899999999999</v>
      </c>
      <c r="I16802" s="7">
        <v>56.606999999999999</v>
      </c>
      <c r="J16802" s="2">
        <v>39.666699999999999</v>
      </c>
      <c r="K16802">
        <v>3</v>
      </c>
    </row>
    <row r="16803" spans="1:12" x14ac:dyDescent="0.25">
      <c r="A16803">
        <v>92655</v>
      </c>
      <c r="B16803" s="2">
        <v>31.547360000000001</v>
      </c>
      <c r="C16803" s="3">
        <v>9138</v>
      </c>
      <c r="D16803" s="4">
        <v>31080</v>
      </c>
      <c r="E16803" t="s">
        <v>15586</v>
      </c>
      <c r="F16803" s="4" t="s">
        <v>15368</v>
      </c>
      <c r="G16803" s="5">
        <v>6190</v>
      </c>
      <c r="H16803" s="6">
        <v>0.20400579999999999</v>
      </c>
      <c r="I16803" s="7">
        <v>52.125999999999998</v>
      </c>
      <c r="J16803" s="2">
        <v>56</v>
      </c>
      <c r="K16803">
        <v>2</v>
      </c>
    </row>
    <row r="16804" spans="1:12" x14ac:dyDescent="0.25">
      <c r="A16804">
        <v>13468</v>
      </c>
      <c r="B16804" s="2">
        <v>31.545809999999999</v>
      </c>
      <c r="C16804" s="3">
        <v>474</v>
      </c>
      <c r="D16804" s="4">
        <v>36580</v>
      </c>
      <c r="E16804" t="s">
        <v>2623</v>
      </c>
      <c r="F16804" s="4" t="s">
        <v>1280</v>
      </c>
      <c r="G16804" s="5">
        <v>266</v>
      </c>
      <c r="H16804" s="6">
        <v>0.23220969999999999</v>
      </c>
      <c r="I16804" s="7">
        <v>47.25</v>
      </c>
      <c r="J16804" s="2">
        <v>47</v>
      </c>
      <c r="K16804">
        <v>2</v>
      </c>
    </row>
    <row r="16805" spans="1:12" x14ac:dyDescent="0.25">
      <c r="A16805">
        <v>51063</v>
      </c>
      <c r="B16805" s="2">
        <v>31.545539999999999</v>
      </c>
      <c r="C16805" s="3">
        <v>1302</v>
      </c>
      <c r="E16805" t="s">
        <v>935</v>
      </c>
      <c r="F16805" s="4" t="s">
        <v>9593</v>
      </c>
      <c r="G16805" s="5">
        <v>861</v>
      </c>
      <c r="H16805" s="6">
        <v>0.19512189999999999</v>
      </c>
      <c r="I16805" s="7">
        <v>53.654000000000003</v>
      </c>
      <c r="J16805" s="2">
        <v>50</v>
      </c>
      <c r="K16805">
        <v>1</v>
      </c>
    </row>
    <row r="16806" spans="1:12" x14ac:dyDescent="0.25">
      <c r="A16806">
        <v>32664</v>
      </c>
      <c r="B16806" s="2">
        <v>31.54523</v>
      </c>
      <c r="C16806" s="3">
        <v>467</v>
      </c>
      <c r="D16806" s="4">
        <v>36100</v>
      </c>
      <c r="E16806" t="s">
        <v>6816</v>
      </c>
      <c r="F16806" s="4" t="s">
        <v>6689</v>
      </c>
      <c r="G16806" s="5">
        <v>428</v>
      </c>
      <c r="H16806" s="6">
        <v>0.25</v>
      </c>
      <c r="I16806" s="7">
        <v>44.167000000000002</v>
      </c>
    </row>
    <row r="16807" spans="1:12" x14ac:dyDescent="0.25">
      <c r="A16807">
        <v>95323</v>
      </c>
      <c r="B16807" s="2">
        <v>31.544979999999999</v>
      </c>
      <c r="C16807" s="3">
        <v>998</v>
      </c>
      <c r="D16807" s="4">
        <v>33700</v>
      </c>
      <c r="E16807" t="s">
        <v>7622</v>
      </c>
      <c r="F16807" s="4" t="s">
        <v>15368</v>
      </c>
      <c r="G16807" s="5">
        <v>629</v>
      </c>
      <c r="H16807" s="6">
        <v>0.14149439999999999</v>
      </c>
      <c r="I16807" s="7">
        <v>62.917000000000002</v>
      </c>
    </row>
    <row r="16808" spans="1:12" x14ac:dyDescent="0.25">
      <c r="A16808">
        <v>37705</v>
      </c>
      <c r="B16808" s="2">
        <v>31.544039999999999</v>
      </c>
      <c r="C16808" s="3">
        <v>4468</v>
      </c>
      <c r="D16808" s="4">
        <v>28940</v>
      </c>
      <c r="E16808" t="s">
        <v>6646</v>
      </c>
      <c r="F16808" s="4" t="s">
        <v>7348</v>
      </c>
      <c r="G16808" s="5">
        <v>3260</v>
      </c>
      <c r="H16808" s="6">
        <v>0.18491260000000001</v>
      </c>
      <c r="I16808" s="7">
        <v>55.405000000000001</v>
      </c>
      <c r="J16808" s="2">
        <v>57</v>
      </c>
      <c r="K16808">
        <v>1</v>
      </c>
    </row>
    <row r="16809" spans="1:12" x14ac:dyDescent="0.25">
      <c r="A16809">
        <v>55726</v>
      </c>
      <c r="B16809" s="2">
        <v>31.543099999999999</v>
      </c>
      <c r="C16809" s="3">
        <v>916</v>
      </c>
      <c r="D16809" s="4">
        <v>20260</v>
      </c>
      <c r="E16809" t="s">
        <v>1285</v>
      </c>
      <c r="F16809" s="4" t="s">
        <v>10428</v>
      </c>
      <c r="G16809" s="5">
        <v>702</v>
      </c>
      <c r="H16809" s="6">
        <v>0.17094019999999999</v>
      </c>
      <c r="I16809" s="7">
        <v>57.813000000000002</v>
      </c>
    </row>
    <row r="16810" spans="1:12" x14ac:dyDescent="0.25">
      <c r="A16810">
        <v>77362</v>
      </c>
      <c r="B16810" s="2">
        <v>31.542339999999999</v>
      </c>
      <c r="C16810" s="3">
        <v>4515</v>
      </c>
      <c r="D16810" s="4">
        <v>26420</v>
      </c>
      <c r="E16810" t="s">
        <v>5930</v>
      </c>
      <c r="F16810" s="4" t="s">
        <v>13752</v>
      </c>
      <c r="G16810" s="5">
        <v>2460</v>
      </c>
      <c r="H16810" s="6">
        <v>0.10934960000000001</v>
      </c>
      <c r="I16810" s="7">
        <v>68.456000000000003</v>
      </c>
    </row>
    <row r="16811" spans="1:12" x14ac:dyDescent="0.25">
      <c r="A16811">
        <v>67035</v>
      </c>
      <c r="B16811" s="2">
        <v>31.54158</v>
      </c>
      <c r="C16811" s="3">
        <v>945</v>
      </c>
      <c r="D16811" s="4">
        <v>48620</v>
      </c>
      <c r="E16811" t="s">
        <v>7367</v>
      </c>
      <c r="F16811" s="4" t="s">
        <v>12494</v>
      </c>
      <c r="G16811" s="5">
        <v>723</v>
      </c>
      <c r="H16811" s="6">
        <v>0.13535910000000001</v>
      </c>
      <c r="I16811" s="7">
        <v>63.957999999999998</v>
      </c>
      <c r="J16811" s="2">
        <v>78</v>
      </c>
      <c r="K16811">
        <v>1</v>
      </c>
    </row>
    <row r="16812" spans="1:12" x14ac:dyDescent="0.25">
      <c r="A16812">
        <v>48071</v>
      </c>
      <c r="B16812" s="2">
        <v>31.536300000000001</v>
      </c>
      <c r="C16812" s="3">
        <v>30027</v>
      </c>
      <c r="D16812" s="4">
        <v>19820</v>
      </c>
      <c r="E16812" t="s">
        <v>5110</v>
      </c>
      <c r="F16812" s="4" t="s">
        <v>9106</v>
      </c>
      <c r="G16812" s="5">
        <v>21330</v>
      </c>
      <c r="H16812" s="6">
        <v>0.2178051</v>
      </c>
      <c r="I16812" s="7">
        <v>49.706000000000003</v>
      </c>
      <c r="J16812" s="2">
        <v>48.083300000000001</v>
      </c>
      <c r="K16812">
        <v>12</v>
      </c>
      <c r="L16812" s="2">
        <v>88.6</v>
      </c>
    </row>
    <row r="16813" spans="1:12" x14ac:dyDescent="0.25">
      <c r="A16813">
        <v>51543</v>
      </c>
      <c r="B16813" s="2">
        <v>31.531120000000001</v>
      </c>
      <c r="C16813" s="3">
        <v>453</v>
      </c>
      <c r="E16813" t="s">
        <v>9877</v>
      </c>
      <c r="F16813" s="4" t="s">
        <v>9593</v>
      </c>
      <c r="G16813" s="5">
        <v>326</v>
      </c>
      <c r="H16813" s="6">
        <v>0.1196319</v>
      </c>
      <c r="I16813" s="7">
        <v>66.667000000000002</v>
      </c>
    </row>
    <row r="16814" spans="1:12" x14ac:dyDescent="0.25">
      <c r="A16814">
        <v>83325</v>
      </c>
      <c r="B16814" s="2">
        <v>31.530909999999999</v>
      </c>
      <c r="C16814" s="3">
        <v>759</v>
      </c>
      <c r="D16814" s="4">
        <v>46300</v>
      </c>
      <c r="E16814" t="s">
        <v>1128</v>
      </c>
      <c r="F16814" s="4" t="s">
        <v>14725</v>
      </c>
      <c r="G16814" s="5">
        <v>550</v>
      </c>
      <c r="H16814" s="6">
        <v>0.1618182</v>
      </c>
      <c r="I16814" s="7">
        <v>59.375</v>
      </c>
    </row>
    <row r="16815" spans="1:12" x14ac:dyDescent="0.25">
      <c r="A16815">
        <v>15857</v>
      </c>
      <c r="B16815" s="2">
        <v>31.528449999999999</v>
      </c>
      <c r="C16815" s="3">
        <v>13053</v>
      </c>
      <c r="E16815" t="s">
        <v>3337</v>
      </c>
      <c r="F16815" s="4" t="s">
        <v>3003</v>
      </c>
      <c r="G16815" s="5">
        <v>9725</v>
      </c>
      <c r="H16815" s="6">
        <v>0.16337650000000001</v>
      </c>
      <c r="I16815" s="7">
        <v>59.104999999999997</v>
      </c>
      <c r="J16815" s="2">
        <v>46.75</v>
      </c>
      <c r="K16815">
        <v>4</v>
      </c>
    </row>
    <row r="16816" spans="1:12" x14ac:dyDescent="0.25">
      <c r="A16816">
        <v>95367</v>
      </c>
      <c r="B16816" s="2">
        <v>31.522670000000002</v>
      </c>
      <c r="C16816" s="3">
        <v>24045</v>
      </c>
      <c r="D16816" s="4">
        <v>33700</v>
      </c>
      <c r="E16816" t="s">
        <v>15870</v>
      </c>
      <c r="F16816" s="4" t="s">
        <v>15368</v>
      </c>
      <c r="G16816" s="5">
        <v>14428</v>
      </c>
      <c r="H16816" s="6">
        <v>0.1444414</v>
      </c>
      <c r="I16816" s="7">
        <v>62.374000000000002</v>
      </c>
      <c r="J16816" s="2">
        <v>61</v>
      </c>
      <c r="K16816">
        <v>2</v>
      </c>
    </row>
    <row r="16817" spans="1:11" x14ac:dyDescent="0.25">
      <c r="A16817">
        <v>37388</v>
      </c>
      <c r="B16817" s="2">
        <v>31.514849999999999</v>
      </c>
      <c r="C16817" s="3">
        <v>26124</v>
      </c>
      <c r="D16817" s="4">
        <v>46100</v>
      </c>
      <c r="E16817" t="s">
        <v>7445</v>
      </c>
      <c r="F16817" s="4" t="s">
        <v>7348</v>
      </c>
      <c r="G16817" s="5">
        <v>18250</v>
      </c>
      <c r="H16817" s="6">
        <v>0.2100274</v>
      </c>
      <c r="I16817" s="7">
        <v>51.036000000000001</v>
      </c>
      <c r="J16817" s="2">
        <v>42</v>
      </c>
      <c r="K16817">
        <v>7</v>
      </c>
    </row>
    <row r="16818" spans="1:11" x14ac:dyDescent="0.25">
      <c r="A16818">
        <v>44644</v>
      </c>
      <c r="B16818" s="2">
        <v>31.50966</v>
      </c>
      <c r="C16818" s="3">
        <v>4732</v>
      </c>
      <c r="D16818" s="4">
        <v>15940</v>
      </c>
      <c r="E16818" t="s">
        <v>4245</v>
      </c>
      <c r="F16818" s="4" t="s">
        <v>8295</v>
      </c>
      <c r="G16818" s="5">
        <v>3424</v>
      </c>
      <c r="H16818" s="6">
        <v>0.1617518</v>
      </c>
      <c r="I16818" s="7">
        <v>59.375</v>
      </c>
    </row>
    <row r="16819" spans="1:11" x14ac:dyDescent="0.25">
      <c r="A16819">
        <v>30565</v>
      </c>
      <c r="B16819" s="2">
        <v>31.508140000000001</v>
      </c>
      <c r="C16819" s="3">
        <v>4308</v>
      </c>
      <c r="D16819" s="4">
        <v>27600</v>
      </c>
      <c r="E16819" t="s">
        <v>4066</v>
      </c>
      <c r="F16819" s="4" t="s">
        <v>6363</v>
      </c>
      <c r="G16819" s="5">
        <v>2905</v>
      </c>
      <c r="H16819" s="6">
        <v>0.15726080000000001</v>
      </c>
      <c r="I16819" s="7">
        <v>60.151000000000003</v>
      </c>
      <c r="J16819" s="2">
        <v>38</v>
      </c>
      <c r="K16819">
        <v>2</v>
      </c>
    </row>
    <row r="16820" spans="1:11" x14ac:dyDescent="0.25">
      <c r="A16820">
        <v>32409</v>
      </c>
      <c r="B16820" s="2">
        <v>31.505949999999999</v>
      </c>
      <c r="C16820" s="3">
        <v>8717</v>
      </c>
      <c r="D16820" s="4">
        <v>37460</v>
      </c>
      <c r="E16820" t="s">
        <v>6762</v>
      </c>
      <c r="F16820" s="4" t="s">
        <v>6689</v>
      </c>
      <c r="G16820" s="5">
        <v>6234</v>
      </c>
      <c r="H16820" s="6">
        <v>0.16554379999999999</v>
      </c>
      <c r="I16820" s="7">
        <v>58.719000000000001</v>
      </c>
      <c r="J16820" s="2">
        <v>72</v>
      </c>
      <c r="K16820">
        <v>2</v>
      </c>
    </row>
    <row r="16821" spans="1:11" x14ac:dyDescent="0.25">
      <c r="A16821">
        <v>15853</v>
      </c>
      <c r="B16821" s="2">
        <v>31.503360000000001</v>
      </c>
      <c r="C16821" s="3">
        <v>6269</v>
      </c>
      <c r="E16821" t="s">
        <v>3335</v>
      </c>
      <c r="F16821" s="4" t="s">
        <v>3003</v>
      </c>
      <c r="G16821" s="5">
        <v>4627</v>
      </c>
      <c r="H16821" s="6">
        <v>0.16616249999999999</v>
      </c>
      <c r="I16821" s="7">
        <v>58.610999999999997</v>
      </c>
      <c r="J16821" s="2">
        <v>43.5</v>
      </c>
      <c r="K16821">
        <v>2</v>
      </c>
    </row>
    <row r="16822" spans="1:11" x14ac:dyDescent="0.25">
      <c r="A16822">
        <v>57238</v>
      </c>
      <c r="B16822" s="2">
        <v>31.50217</v>
      </c>
      <c r="C16822" s="3">
        <v>561</v>
      </c>
      <c r="E16822" t="s">
        <v>10915</v>
      </c>
      <c r="F16822" s="4" t="s">
        <v>10877</v>
      </c>
      <c r="G16822" s="5">
        <v>316</v>
      </c>
      <c r="H16822" s="6">
        <v>9.8101300000000002E-2</v>
      </c>
      <c r="I16822" s="7">
        <v>70.372</v>
      </c>
    </row>
    <row r="16823" spans="1:11" x14ac:dyDescent="0.25">
      <c r="A16823">
        <v>96092</v>
      </c>
      <c r="B16823" s="2">
        <v>31.502040000000001</v>
      </c>
      <c r="C16823" s="3">
        <v>277</v>
      </c>
      <c r="D16823" s="4">
        <v>39780</v>
      </c>
      <c r="E16823" t="s">
        <v>7121</v>
      </c>
      <c r="F16823" s="4" t="s">
        <v>15368</v>
      </c>
      <c r="G16823" s="5">
        <v>234</v>
      </c>
      <c r="H16823" s="6">
        <v>0.28510639999999998</v>
      </c>
      <c r="I16823" s="7">
        <v>38.055999999999997</v>
      </c>
    </row>
    <row r="16824" spans="1:11" x14ac:dyDescent="0.25">
      <c r="A16824">
        <v>49093</v>
      </c>
      <c r="B16824" s="2">
        <v>31.49897</v>
      </c>
      <c r="C16824" s="3">
        <v>18305</v>
      </c>
      <c r="D16824" s="4">
        <v>44780</v>
      </c>
      <c r="E16824" t="s">
        <v>62</v>
      </c>
      <c r="F16824" s="4" t="s">
        <v>9106</v>
      </c>
      <c r="G16824" s="5">
        <v>12562</v>
      </c>
      <c r="H16824" s="6">
        <v>0.1805301</v>
      </c>
      <c r="I16824" s="7">
        <v>56.118000000000002</v>
      </c>
      <c r="J16824" s="2">
        <v>50.571399999999997</v>
      </c>
      <c r="K16824">
        <v>7</v>
      </c>
    </row>
    <row r="16825" spans="1:11" x14ac:dyDescent="0.25">
      <c r="A16825">
        <v>75554</v>
      </c>
      <c r="B16825" s="2">
        <v>31.49568</v>
      </c>
      <c r="C16825" s="3">
        <v>1601</v>
      </c>
      <c r="E16825" t="s">
        <v>13825</v>
      </c>
      <c r="F16825" s="4" t="s">
        <v>13752</v>
      </c>
      <c r="G16825" s="5">
        <v>1203</v>
      </c>
      <c r="H16825" s="6">
        <v>0.18023259999999999</v>
      </c>
      <c r="I16825" s="7">
        <v>56.167000000000002</v>
      </c>
    </row>
    <row r="16826" spans="1:11" x14ac:dyDescent="0.25">
      <c r="A16826">
        <v>68825</v>
      </c>
      <c r="B16826" s="2">
        <v>31.495200000000001</v>
      </c>
      <c r="C16826" s="3">
        <v>1141</v>
      </c>
      <c r="E16826" t="s">
        <v>4373</v>
      </c>
      <c r="F16826" s="4" t="s">
        <v>12738</v>
      </c>
      <c r="G16826" s="5">
        <v>790</v>
      </c>
      <c r="H16826" s="6">
        <v>0.1987342</v>
      </c>
      <c r="I16826" s="7">
        <v>52.969000000000001</v>
      </c>
    </row>
    <row r="16827" spans="1:11" x14ac:dyDescent="0.25">
      <c r="A16827">
        <v>59486</v>
      </c>
      <c r="B16827" s="2">
        <v>31.49483</v>
      </c>
      <c r="C16827" s="3">
        <v>1228</v>
      </c>
      <c r="E16827" t="s">
        <v>3317</v>
      </c>
      <c r="F16827" s="4" t="s">
        <v>11278</v>
      </c>
      <c r="G16827" s="5">
        <v>785</v>
      </c>
      <c r="H16827" s="6">
        <v>0.19872609999999999</v>
      </c>
      <c r="I16827" s="7">
        <v>52.969000000000001</v>
      </c>
    </row>
    <row r="16828" spans="1:11" x14ac:dyDescent="0.25">
      <c r="A16828">
        <v>25133</v>
      </c>
      <c r="B16828" s="2">
        <v>31.494499999999999</v>
      </c>
      <c r="C16828" s="3">
        <v>954</v>
      </c>
      <c r="D16828" s="4">
        <v>16620</v>
      </c>
      <c r="E16828" t="s">
        <v>5276</v>
      </c>
      <c r="F16828" s="4" t="s">
        <v>5144</v>
      </c>
      <c r="G16828" s="5">
        <v>554</v>
      </c>
      <c r="H16828" s="6">
        <v>0.1534296</v>
      </c>
      <c r="I16828" s="7">
        <v>60.795000000000002</v>
      </c>
      <c r="J16828" s="2">
        <v>40</v>
      </c>
      <c r="K16828">
        <v>1</v>
      </c>
    </row>
    <row r="16829" spans="1:11" x14ac:dyDescent="0.25">
      <c r="A16829">
        <v>17236</v>
      </c>
      <c r="B16829" s="2">
        <v>31.49295</v>
      </c>
      <c r="C16829" s="3">
        <v>8284</v>
      </c>
      <c r="D16829" s="4">
        <v>16540</v>
      </c>
      <c r="E16829" t="s">
        <v>3741</v>
      </c>
      <c r="F16829" s="4" t="s">
        <v>3003</v>
      </c>
      <c r="G16829" s="5">
        <v>5934</v>
      </c>
      <c r="H16829" s="6">
        <v>0.1171217</v>
      </c>
      <c r="I16829" s="7">
        <v>67.067999999999998</v>
      </c>
      <c r="J16829" s="2">
        <v>52.666699999999999</v>
      </c>
      <c r="K16829">
        <v>3</v>
      </c>
    </row>
    <row r="16830" spans="1:11" x14ac:dyDescent="0.25">
      <c r="A16830">
        <v>38641</v>
      </c>
      <c r="B16830" s="2">
        <v>31.491109999999999</v>
      </c>
      <c r="C16830" s="3">
        <v>2609</v>
      </c>
      <c r="D16830" s="4">
        <v>32820</v>
      </c>
      <c r="E16830" t="s">
        <v>7649</v>
      </c>
      <c r="F16830" s="4" t="s">
        <v>7633</v>
      </c>
      <c r="G16830" s="5">
        <v>1794</v>
      </c>
      <c r="H16830" s="6">
        <v>0.12701950000000001</v>
      </c>
      <c r="I16830" s="7">
        <v>65.356999999999999</v>
      </c>
    </row>
    <row r="16831" spans="1:11" x14ac:dyDescent="0.25">
      <c r="A16831">
        <v>81424</v>
      </c>
      <c r="B16831" s="2">
        <v>31.490480000000002</v>
      </c>
      <c r="C16831" s="3">
        <v>1143</v>
      </c>
      <c r="D16831" s="4">
        <v>33940</v>
      </c>
      <c r="E16831" t="s">
        <v>14630</v>
      </c>
      <c r="F16831" s="4" t="s">
        <v>14477</v>
      </c>
      <c r="G16831" s="5">
        <v>828</v>
      </c>
      <c r="H16831" s="6">
        <v>0.15681539999999999</v>
      </c>
      <c r="I16831" s="7">
        <v>60.207999999999998</v>
      </c>
    </row>
    <row r="16832" spans="1:11" x14ac:dyDescent="0.25">
      <c r="A16832">
        <v>27101</v>
      </c>
      <c r="B16832" s="2">
        <v>31.48742</v>
      </c>
      <c r="C16832" s="3">
        <v>17582</v>
      </c>
      <c r="D16832" s="4">
        <v>49180</v>
      </c>
      <c r="E16832" t="s">
        <v>5668</v>
      </c>
      <c r="F16832" s="4" t="s">
        <v>5642</v>
      </c>
      <c r="G16832" s="5">
        <v>11949</v>
      </c>
      <c r="H16832" s="6">
        <v>0.28242679999999998</v>
      </c>
      <c r="I16832" s="7">
        <v>38.497</v>
      </c>
      <c r="J16832" s="2">
        <v>37.6</v>
      </c>
      <c r="K16832">
        <v>5</v>
      </c>
    </row>
    <row r="16833" spans="1:11" x14ac:dyDescent="0.25">
      <c r="A16833">
        <v>36091</v>
      </c>
      <c r="B16833" s="2">
        <v>31.484000000000002</v>
      </c>
      <c r="C16833" s="3">
        <v>3579</v>
      </c>
      <c r="D16833" s="4">
        <v>13820</v>
      </c>
      <c r="E16833" t="s">
        <v>7208</v>
      </c>
      <c r="F16833" s="4" t="s">
        <v>7027</v>
      </c>
      <c r="G16833" s="5">
        <v>2341</v>
      </c>
      <c r="H16833" s="6">
        <v>0.18111920000000001</v>
      </c>
      <c r="I16833" s="7">
        <v>56</v>
      </c>
    </row>
    <row r="16834" spans="1:11" x14ac:dyDescent="0.25">
      <c r="A16834">
        <v>68335</v>
      </c>
      <c r="B16834" s="2">
        <v>31.483360000000001</v>
      </c>
      <c r="C16834" s="3">
        <v>442</v>
      </c>
      <c r="E16834" t="s">
        <v>2706</v>
      </c>
      <c r="F16834" s="4" t="s">
        <v>12738</v>
      </c>
      <c r="G16834" s="5">
        <v>335</v>
      </c>
      <c r="H16834" s="6">
        <v>0.18507460000000001</v>
      </c>
      <c r="I16834" s="7">
        <v>55.313000000000002</v>
      </c>
    </row>
    <row r="16835" spans="1:11" x14ac:dyDescent="0.25">
      <c r="A16835">
        <v>66403</v>
      </c>
      <c r="B16835" s="2">
        <v>31.483149999999998</v>
      </c>
      <c r="C16835" s="3">
        <v>839</v>
      </c>
      <c r="E16835" t="s">
        <v>12520</v>
      </c>
      <c r="F16835" s="4" t="s">
        <v>12494</v>
      </c>
      <c r="G16835" s="5">
        <v>544</v>
      </c>
      <c r="H16835" s="6">
        <v>0.14705879999999999</v>
      </c>
      <c r="I16835" s="7">
        <v>61.875</v>
      </c>
    </row>
    <row r="16836" spans="1:11" x14ac:dyDescent="0.25">
      <c r="A16836">
        <v>49643</v>
      </c>
      <c r="B16836" s="2">
        <v>31.481999999999999</v>
      </c>
      <c r="C16836" s="3">
        <v>6388</v>
      </c>
      <c r="D16836" s="4">
        <v>45900</v>
      </c>
      <c r="E16836" t="s">
        <v>9430</v>
      </c>
      <c r="F16836" s="4" t="s">
        <v>9106</v>
      </c>
      <c r="G16836" s="5">
        <v>4241</v>
      </c>
      <c r="H16836" s="6">
        <v>0.16246169999999999</v>
      </c>
      <c r="I16836" s="7">
        <v>59.213000000000001</v>
      </c>
      <c r="J16836" s="2">
        <v>44</v>
      </c>
      <c r="K16836">
        <v>1</v>
      </c>
    </row>
    <row r="16837" spans="1:11" x14ac:dyDescent="0.25">
      <c r="A16837">
        <v>87557</v>
      </c>
      <c r="B16837" s="2">
        <v>31.479810000000001</v>
      </c>
      <c r="C16837" s="3">
        <v>7171</v>
      </c>
      <c r="D16837" s="4">
        <v>45340</v>
      </c>
      <c r="E16837" t="s">
        <v>15220</v>
      </c>
      <c r="F16837" s="4" t="s">
        <v>15124</v>
      </c>
      <c r="G16837" s="5">
        <v>4934</v>
      </c>
      <c r="H16837" s="6">
        <v>0.22496959999999999</v>
      </c>
      <c r="I16837" s="7">
        <v>48.408999999999999</v>
      </c>
      <c r="J16837" s="2">
        <v>46</v>
      </c>
      <c r="K16837">
        <v>1</v>
      </c>
    </row>
    <row r="16838" spans="1:11" x14ac:dyDescent="0.25">
      <c r="A16838">
        <v>15717</v>
      </c>
      <c r="B16838" s="2">
        <v>31.476790000000001</v>
      </c>
      <c r="C16838" s="3">
        <v>11008</v>
      </c>
      <c r="D16838" s="4">
        <v>26860</v>
      </c>
      <c r="E16838" t="s">
        <v>3275</v>
      </c>
      <c r="F16838" s="4" t="s">
        <v>3003</v>
      </c>
      <c r="G16838" s="5">
        <v>7665</v>
      </c>
      <c r="H16838" s="6">
        <v>0.17062350000000001</v>
      </c>
      <c r="I16838" s="7">
        <v>57.798999999999999</v>
      </c>
      <c r="J16838" s="2">
        <v>33.5</v>
      </c>
      <c r="K16838">
        <v>2</v>
      </c>
    </row>
    <row r="16839" spans="1:11" x14ac:dyDescent="0.25">
      <c r="A16839">
        <v>12878</v>
      </c>
      <c r="B16839" s="2">
        <v>31.474799999999998</v>
      </c>
      <c r="C16839" s="3">
        <v>832</v>
      </c>
      <c r="D16839" s="4">
        <v>24020</v>
      </c>
      <c r="E16839" t="s">
        <v>2403</v>
      </c>
      <c r="F16839" s="4" t="s">
        <v>1280</v>
      </c>
      <c r="G16839" s="5">
        <v>634</v>
      </c>
      <c r="H16839" s="6">
        <v>0.1496063</v>
      </c>
      <c r="I16839" s="7">
        <v>61.429000000000002</v>
      </c>
    </row>
    <row r="16840" spans="1:11" x14ac:dyDescent="0.25">
      <c r="A16840">
        <v>57717</v>
      </c>
      <c r="B16840" s="2">
        <v>31.473410000000001</v>
      </c>
      <c r="C16840" s="3">
        <v>7781</v>
      </c>
      <c r="E16840" t="s">
        <v>11035</v>
      </c>
      <c r="F16840" s="4" t="s">
        <v>10877</v>
      </c>
      <c r="G16840" s="5">
        <v>5186</v>
      </c>
      <c r="H16840" s="6">
        <v>0.18951219999999999</v>
      </c>
      <c r="I16840" s="7">
        <v>54.530999999999999</v>
      </c>
      <c r="J16840" s="2">
        <v>54</v>
      </c>
      <c r="K16840">
        <v>2</v>
      </c>
    </row>
    <row r="16841" spans="1:11" x14ac:dyDescent="0.25">
      <c r="A16841">
        <v>78933</v>
      </c>
      <c r="B16841" s="2">
        <v>31.471920000000001</v>
      </c>
      <c r="C16841" s="3">
        <v>1233</v>
      </c>
      <c r="E16841" t="s">
        <v>14324</v>
      </c>
      <c r="F16841" s="4" t="s">
        <v>13752</v>
      </c>
      <c r="G16841" s="5">
        <v>1029</v>
      </c>
      <c r="H16841" s="6">
        <v>0.1758989</v>
      </c>
      <c r="I16841" s="7">
        <v>56.875</v>
      </c>
    </row>
    <row r="16842" spans="1:11" x14ac:dyDescent="0.25">
      <c r="A16842">
        <v>17306</v>
      </c>
      <c r="B16842" s="2">
        <v>31.471620000000001</v>
      </c>
      <c r="C16842" s="3">
        <v>367</v>
      </c>
      <c r="D16842" s="4">
        <v>23900</v>
      </c>
      <c r="E16842" t="s">
        <v>3768</v>
      </c>
      <c r="F16842" s="4" t="s">
        <v>3003</v>
      </c>
      <c r="G16842" s="5">
        <v>238</v>
      </c>
      <c r="H16842" s="6">
        <v>0.15899579999999999</v>
      </c>
      <c r="I16842" s="7">
        <v>59.792000000000002</v>
      </c>
      <c r="J16842" s="2">
        <v>54</v>
      </c>
      <c r="K16842">
        <v>1</v>
      </c>
    </row>
    <row r="16843" spans="1:11" x14ac:dyDescent="0.25">
      <c r="A16843">
        <v>64870</v>
      </c>
      <c r="B16843" s="2">
        <v>31.469439999999999</v>
      </c>
      <c r="C16843" s="3">
        <v>14352</v>
      </c>
      <c r="D16843" s="4">
        <v>27900</v>
      </c>
      <c r="E16843" t="s">
        <v>12343</v>
      </c>
      <c r="F16843" s="4" t="s">
        <v>12102</v>
      </c>
      <c r="G16843" s="5">
        <v>8838</v>
      </c>
      <c r="H16843" s="6">
        <v>0.1968771</v>
      </c>
      <c r="I16843" s="7">
        <v>53.244999999999997</v>
      </c>
      <c r="J16843" s="2">
        <v>33.5</v>
      </c>
      <c r="K16843">
        <v>2</v>
      </c>
    </row>
    <row r="16844" spans="1:11" x14ac:dyDescent="0.25">
      <c r="A16844">
        <v>34609</v>
      </c>
      <c r="B16844" s="2">
        <v>31.460989999999999</v>
      </c>
      <c r="C16844" s="3">
        <v>37709</v>
      </c>
      <c r="D16844" s="4">
        <v>45300</v>
      </c>
      <c r="E16844" t="s">
        <v>6994</v>
      </c>
      <c r="F16844" s="4" t="s">
        <v>6689</v>
      </c>
      <c r="G16844" s="5">
        <v>26472</v>
      </c>
      <c r="H16844" s="6">
        <v>0.18997430000000001</v>
      </c>
      <c r="I16844" s="7">
        <v>54.435000000000002</v>
      </c>
      <c r="J16844" s="2">
        <v>28</v>
      </c>
      <c r="K16844">
        <v>1</v>
      </c>
    </row>
    <row r="16845" spans="1:11" x14ac:dyDescent="0.25">
      <c r="A16845">
        <v>59915</v>
      </c>
      <c r="B16845" s="2">
        <v>31.45457</v>
      </c>
      <c r="C16845" s="3">
        <v>566</v>
      </c>
      <c r="E16845" t="s">
        <v>11480</v>
      </c>
      <c r="F16845" s="4" t="s">
        <v>11278</v>
      </c>
      <c r="G16845" s="5">
        <v>349</v>
      </c>
      <c r="H16845" s="6">
        <v>0.3209169</v>
      </c>
      <c r="I16845" s="7">
        <v>31.806000000000001</v>
      </c>
    </row>
    <row r="16846" spans="1:11" x14ac:dyDescent="0.25">
      <c r="A16846">
        <v>97502</v>
      </c>
      <c r="B16846" s="2">
        <v>31.449770000000001</v>
      </c>
      <c r="C16846" s="3">
        <v>28281</v>
      </c>
      <c r="D16846" s="4">
        <v>32780</v>
      </c>
      <c r="E16846" t="s">
        <v>16276</v>
      </c>
      <c r="F16846" s="4" t="s">
        <v>16170</v>
      </c>
      <c r="G16846" s="5">
        <v>19736</v>
      </c>
      <c r="H16846" s="6">
        <v>0.19010940000000001</v>
      </c>
      <c r="I16846" s="7">
        <v>54.405999999999999</v>
      </c>
      <c r="J16846" s="2">
        <v>35.857100000000003</v>
      </c>
      <c r="K16846">
        <v>7</v>
      </c>
    </row>
    <row r="16847" spans="1:11" x14ac:dyDescent="0.25">
      <c r="A16847">
        <v>46570</v>
      </c>
      <c r="B16847" s="2">
        <v>31.444849999999999</v>
      </c>
      <c r="C16847" s="3">
        <v>1225</v>
      </c>
      <c r="D16847" s="4">
        <v>38500</v>
      </c>
      <c r="E16847" t="s">
        <v>8601</v>
      </c>
      <c r="F16847" s="4" t="s">
        <v>8800</v>
      </c>
      <c r="G16847" s="5">
        <v>785</v>
      </c>
      <c r="H16847" s="6">
        <v>0.1312102</v>
      </c>
      <c r="I16847" s="7">
        <v>64.582999999999998</v>
      </c>
    </row>
    <row r="16848" spans="1:11" x14ac:dyDescent="0.25">
      <c r="A16848">
        <v>43746</v>
      </c>
      <c r="B16848" s="2">
        <v>31.444400000000002</v>
      </c>
      <c r="C16848" s="3">
        <v>1501</v>
      </c>
      <c r="D16848" s="4">
        <v>49780</v>
      </c>
      <c r="E16848" t="s">
        <v>1707</v>
      </c>
      <c r="F16848" s="4" t="s">
        <v>8295</v>
      </c>
      <c r="G16848" s="5">
        <v>1126</v>
      </c>
      <c r="H16848" s="6">
        <v>0.16607459999999999</v>
      </c>
      <c r="I16848" s="7">
        <v>58.552</v>
      </c>
      <c r="J16848" s="2">
        <v>42</v>
      </c>
      <c r="K16848">
        <v>1</v>
      </c>
    </row>
    <row r="16849" spans="1:12" x14ac:dyDescent="0.25">
      <c r="A16849">
        <v>95556</v>
      </c>
      <c r="B16849" s="2">
        <v>31.444009999999999</v>
      </c>
      <c r="C16849" s="3">
        <v>654</v>
      </c>
      <c r="D16849" s="4">
        <v>21700</v>
      </c>
      <c r="E16849" t="s">
        <v>421</v>
      </c>
      <c r="F16849" s="4" t="s">
        <v>15368</v>
      </c>
      <c r="G16849" s="5">
        <v>456</v>
      </c>
      <c r="H16849" s="6">
        <v>0.20350109999999999</v>
      </c>
      <c r="I16849" s="7">
        <v>52.082999999999998</v>
      </c>
    </row>
    <row r="16850" spans="1:12" x14ac:dyDescent="0.25">
      <c r="A16850">
        <v>71016</v>
      </c>
      <c r="B16850" s="2">
        <v>31.443660000000001</v>
      </c>
      <c r="C16850" s="3">
        <v>1659</v>
      </c>
      <c r="E16850" t="s">
        <v>13091</v>
      </c>
      <c r="F16850" s="4" t="s">
        <v>12927</v>
      </c>
      <c r="G16850" s="5">
        <v>1034</v>
      </c>
      <c r="H16850" s="6">
        <v>0.1237911</v>
      </c>
      <c r="I16850" s="7">
        <v>65.855000000000004</v>
      </c>
    </row>
    <row r="16851" spans="1:12" x14ac:dyDescent="0.25">
      <c r="A16851">
        <v>57744</v>
      </c>
      <c r="B16851" s="2">
        <v>31.443090000000002</v>
      </c>
      <c r="C16851" s="3">
        <v>1945</v>
      </c>
      <c r="D16851" s="4">
        <v>39660</v>
      </c>
      <c r="E16851" t="s">
        <v>11043</v>
      </c>
      <c r="F16851" s="4" t="s">
        <v>10877</v>
      </c>
      <c r="G16851" s="5">
        <v>1340</v>
      </c>
      <c r="H16851" s="6">
        <v>0.13880600000000001</v>
      </c>
      <c r="I16851" s="7">
        <v>63.259</v>
      </c>
      <c r="J16851" s="2">
        <v>66</v>
      </c>
      <c r="K16851">
        <v>1</v>
      </c>
    </row>
    <row r="16852" spans="1:12" x14ac:dyDescent="0.25">
      <c r="A16852">
        <v>32040</v>
      </c>
      <c r="B16852" s="2">
        <v>31.441590000000001</v>
      </c>
      <c r="C16852" s="3">
        <v>7221</v>
      </c>
      <c r="D16852" s="4">
        <v>27260</v>
      </c>
      <c r="E16852" t="s">
        <v>6694</v>
      </c>
      <c r="F16852" s="4" t="s">
        <v>6689</v>
      </c>
      <c r="G16852" s="5">
        <v>4951</v>
      </c>
      <c r="H16852" s="6">
        <v>9.2102600000000007E-2</v>
      </c>
      <c r="I16852" s="7">
        <v>71.325999999999993</v>
      </c>
      <c r="J16852" s="2">
        <v>60</v>
      </c>
      <c r="K16852">
        <v>1</v>
      </c>
    </row>
    <row r="16853" spans="1:12" x14ac:dyDescent="0.25">
      <c r="A16853">
        <v>13142</v>
      </c>
      <c r="B16853" s="2">
        <v>31.439430000000002</v>
      </c>
      <c r="C16853" s="3">
        <v>6140</v>
      </c>
      <c r="D16853" s="4">
        <v>45060</v>
      </c>
      <c r="E16853" t="s">
        <v>2529</v>
      </c>
      <c r="F16853" s="4" t="s">
        <v>1280</v>
      </c>
      <c r="G16853" s="5">
        <v>4066</v>
      </c>
      <c r="H16853" s="6">
        <v>0.1718712</v>
      </c>
      <c r="I16853" s="7">
        <v>57.531999999999996</v>
      </c>
      <c r="J16853" s="2">
        <v>50.125</v>
      </c>
      <c r="K16853">
        <v>8</v>
      </c>
    </row>
    <row r="16854" spans="1:12" x14ac:dyDescent="0.25">
      <c r="A16854">
        <v>62284</v>
      </c>
      <c r="B16854" s="2">
        <v>31.43835</v>
      </c>
      <c r="C16854" s="3">
        <v>587</v>
      </c>
      <c r="D16854" s="4">
        <v>41180</v>
      </c>
      <c r="E16854" t="s">
        <v>11920</v>
      </c>
      <c r="F16854" s="4" t="s">
        <v>11490</v>
      </c>
      <c r="G16854" s="5">
        <v>409</v>
      </c>
      <c r="H16854" s="6">
        <v>0.1662592</v>
      </c>
      <c r="I16854" s="7">
        <v>58.5</v>
      </c>
    </row>
    <row r="16855" spans="1:12" x14ac:dyDescent="0.25">
      <c r="A16855">
        <v>65466</v>
      </c>
      <c r="B16855" s="2">
        <v>31.438009999999998</v>
      </c>
      <c r="C16855" s="3">
        <v>1447</v>
      </c>
      <c r="E16855" t="s">
        <v>7890</v>
      </c>
      <c r="F16855" s="4" t="s">
        <v>12102</v>
      </c>
      <c r="G16855" s="5">
        <v>1031</v>
      </c>
      <c r="H16855" s="6">
        <v>0.2063953</v>
      </c>
      <c r="I16855" s="7">
        <v>51.563000000000002</v>
      </c>
    </row>
    <row r="16856" spans="1:12" x14ac:dyDescent="0.25">
      <c r="A16856">
        <v>26178</v>
      </c>
      <c r="B16856" s="2">
        <v>31.437660000000001</v>
      </c>
      <c r="C16856" s="3">
        <v>546</v>
      </c>
      <c r="E16856" t="s">
        <v>5496</v>
      </c>
      <c r="F16856" s="4" t="s">
        <v>5144</v>
      </c>
      <c r="G16856" s="5">
        <v>428</v>
      </c>
      <c r="H16856" s="6">
        <v>0.20745920000000001</v>
      </c>
      <c r="I16856" s="7">
        <v>51.375</v>
      </c>
    </row>
    <row r="16857" spans="1:12" x14ac:dyDescent="0.25">
      <c r="A16857">
        <v>72088</v>
      </c>
      <c r="B16857" s="2">
        <v>31.437049999999999</v>
      </c>
      <c r="C16857" s="3">
        <v>2480</v>
      </c>
      <c r="E16857" t="s">
        <v>13273</v>
      </c>
      <c r="F16857" s="4" t="s">
        <v>13183</v>
      </c>
      <c r="G16857" s="5">
        <v>2108</v>
      </c>
      <c r="H16857" s="6">
        <v>0.2555714</v>
      </c>
      <c r="I16857" s="7">
        <v>43.06</v>
      </c>
      <c r="J16857" s="2">
        <v>49</v>
      </c>
      <c r="K16857">
        <v>1</v>
      </c>
    </row>
    <row r="16858" spans="1:12" x14ac:dyDescent="0.25">
      <c r="A16858">
        <v>8332</v>
      </c>
      <c r="B16858" s="2">
        <v>31.43074</v>
      </c>
      <c r="C16858" s="3">
        <v>37451</v>
      </c>
      <c r="D16858" s="4">
        <v>47220</v>
      </c>
      <c r="E16858" t="s">
        <v>179</v>
      </c>
      <c r="F16858" s="4" t="s">
        <v>1341</v>
      </c>
      <c r="G16858" s="5">
        <v>24252</v>
      </c>
      <c r="H16858" s="6">
        <v>0.14629719999999999</v>
      </c>
      <c r="I16858" s="7">
        <v>61.939</v>
      </c>
      <c r="J16858" s="2">
        <v>49.1</v>
      </c>
      <c r="K16858">
        <v>10</v>
      </c>
      <c r="L16858" s="2">
        <v>91.3</v>
      </c>
    </row>
    <row r="16859" spans="1:12" x14ac:dyDescent="0.25">
      <c r="A16859">
        <v>32140</v>
      </c>
      <c r="B16859" s="2">
        <v>31.42475</v>
      </c>
      <c r="C16859" s="3">
        <v>927</v>
      </c>
      <c r="D16859" s="4">
        <v>37260</v>
      </c>
      <c r="E16859" t="s">
        <v>6729</v>
      </c>
      <c r="F16859" s="4" t="s">
        <v>6689</v>
      </c>
      <c r="G16859" s="5">
        <v>787</v>
      </c>
      <c r="H16859" s="6">
        <v>0.1814721</v>
      </c>
      <c r="I16859" s="7">
        <v>55.859000000000002</v>
      </c>
    </row>
    <row r="16860" spans="1:12" x14ac:dyDescent="0.25">
      <c r="A16860">
        <v>68662</v>
      </c>
      <c r="B16860" s="2">
        <v>31.42436</v>
      </c>
      <c r="C16860" s="3">
        <v>1215</v>
      </c>
      <c r="E16860" t="s">
        <v>5893</v>
      </c>
      <c r="F16860" s="4" t="s">
        <v>12738</v>
      </c>
      <c r="G16860" s="5">
        <v>856</v>
      </c>
      <c r="H16860" s="6">
        <v>0.12967290000000001</v>
      </c>
      <c r="I16860" s="7">
        <v>64.808000000000007</v>
      </c>
    </row>
    <row r="16861" spans="1:12" x14ac:dyDescent="0.25">
      <c r="A16861">
        <v>61075</v>
      </c>
      <c r="B16861" s="2">
        <v>31.42399</v>
      </c>
      <c r="C16861" s="3">
        <v>1013</v>
      </c>
      <c r="E16861" t="s">
        <v>11674</v>
      </c>
      <c r="F16861" s="4" t="s">
        <v>11490</v>
      </c>
      <c r="G16861" s="5">
        <v>670</v>
      </c>
      <c r="H16861" s="6">
        <v>0.1701493</v>
      </c>
      <c r="I16861" s="7">
        <v>57.813000000000002</v>
      </c>
    </row>
    <row r="16862" spans="1:12" x14ac:dyDescent="0.25">
      <c r="A16862">
        <v>69029</v>
      </c>
      <c r="B16862" s="2">
        <v>31.423760000000001</v>
      </c>
      <c r="C16862" s="3">
        <v>361</v>
      </c>
      <c r="D16862" s="4">
        <v>30420</v>
      </c>
      <c r="E16862" t="s">
        <v>12892</v>
      </c>
      <c r="F16862" s="4" t="s">
        <v>12738</v>
      </c>
      <c r="G16862" s="5">
        <v>289</v>
      </c>
      <c r="H16862" s="6">
        <v>0.1487889</v>
      </c>
      <c r="I16862" s="7">
        <v>61.5</v>
      </c>
    </row>
    <row r="16863" spans="1:12" x14ac:dyDescent="0.25">
      <c r="A16863">
        <v>50153</v>
      </c>
      <c r="B16863" s="2">
        <v>31.423549999999999</v>
      </c>
      <c r="C16863" s="3">
        <v>781</v>
      </c>
      <c r="D16863" s="4">
        <v>35500</v>
      </c>
      <c r="E16863" t="s">
        <v>7598</v>
      </c>
      <c r="F16863" s="4" t="s">
        <v>9593</v>
      </c>
      <c r="G16863" s="5">
        <v>593</v>
      </c>
      <c r="H16863" s="6">
        <v>8.7542099999999998E-2</v>
      </c>
      <c r="I16863" s="7">
        <v>72.082999999999998</v>
      </c>
    </row>
    <row r="16864" spans="1:12" x14ac:dyDescent="0.25">
      <c r="A16864">
        <v>29644</v>
      </c>
      <c r="B16864" s="2">
        <v>31.420459999999999</v>
      </c>
      <c r="C16864" s="3">
        <v>18819</v>
      </c>
      <c r="D16864" s="4">
        <v>24860</v>
      </c>
      <c r="E16864" t="s">
        <v>6296</v>
      </c>
      <c r="F16864" s="4" t="s">
        <v>6130</v>
      </c>
      <c r="G16864" s="5">
        <v>12340</v>
      </c>
      <c r="H16864" s="6">
        <v>0.1798217</v>
      </c>
      <c r="I16864" s="7">
        <v>56.133000000000003</v>
      </c>
      <c r="J16864" s="2">
        <v>52.5</v>
      </c>
      <c r="K16864">
        <v>2</v>
      </c>
    </row>
    <row r="16865" spans="1:11" x14ac:dyDescent="0.25">
      <c r="A16865">
        <v>41129</v>
      </c>
      <c r="B16865" s="2">
        <v>31.415769999999998</v>
      </c>
      <c r="C16865" s="3">
        <v>9913</v>
      </c>
      <c r="D16865" s="4">
        <v>26580</v>
      </c>
      <c r="E16865" t="s">
        <v>8024</v>
      </c>
      <c r="F16865" s="4" t="s">
        <v>7883</v>
      </c>
      <c r="G16865" s="5">
        <v>7256</v>
      </c>
      <c r="H16865" s="6">
        <v>0.1667585</v>
      </c>
      <c r="I16865" s="7">
        <v>58.386000000000003</v>
      </c>
      <c r="J16865" s="2">
        <v>56</v>
      </c>
      <c r="K16865">
        <v>2</v>
      </c>
    </row>
    <row r="16866" spans="1:11" x14ac:dyDescent="0.25">
      <c r="A16866">
        <v>4613</v>
      </c>
      <c r="B16866" s="2">
        <v>31.414000000000001</v>
      </c>
      <c r="C16866" s="3">
        <v>184</v>
      </c>
      <c r="E16866" t="s">
        <v>890</v>
      </c>
      <c r="F16866" s="4" t="s">
        <v>701</v>
      </c>
      <c r="G16866" s="5">
        <v>133</v>
      </c>
      <c r="H16866" s="6">
        <v>0.19548869999999999</v>
      </c>
      <c r="I16866" s="7">
        <v>53.417000000000002</v>
      </c>
    </row>
    <row r="16867" spans="1:11" x14ac:dyDescent="0.25">
      <c r="A16867">
        <v>63841</v>
      </c>
      <c r="B16867" s="2">
        <v>31.411709999999999</v>
      </c>
      <c r="C16867" s="3">
        <v>13201</v>
      </c>
      <c r="E16867" t="s">
        <v>997</v>
      </c>
      <c r="F16867" s="4" t="s">
        <v>12102</v>
      </c>
      <c r="G16867" s="5">
        <v>9418</v>
      </c>
      <c r="H16867" s="6">
        <v>0.16636590000000001</v>
      </c>
      <c r="I16867" s="7">
        <v>58.441000000000003</v>
      </c>
      <c r="J16867" s="2">
        <v>48</v>
      </c>
      <c r="K16867">
        <v>1</v>
      </c>
    </row>
    <row r="16868" spans="1:11" x14ac:dyDescent="0.25">
      <c r="A16868">
        <v>74640</v>
      </c>
      <c r="B16868" s="2">
        <v>31.409400000000002</v>
      </c>
      <c r="C16868" s="3">
        <v>305</v>
      </c>
      <c r="D16868" s="4">
        <v>21420</v>
      </c>
      <c r="E16868" t="s">
        <v>2211</v>
      </c>
      <c r="F16868" s="4" t="s">
        <v>13462</v>
      </c>
      <c r="G16868" s="5">
        <v>229</v>
      </c>
      <c r="H16868" s="6">
        <v>0.17903930000000001</v>
      </c>
      <c r="I16868" s="7">
        <v>56.25</v>
      </c>
    </row>
    <row r="16869" spans="1:11" x14ac:dyDescent="0.25">
      <c r="A16869">
        <v>36569</v>
      </c>
      <c r="B16869" s="2">
        <v>31.40917</v>
      </c>
      <c r="C16869" s="3">
        <v>980</v>
      </c>
      <c r="E16869" t="s">
        <v>7295</v>
      </c>
      <c r="F16869" s="4" t="s">
        <v>7027</v>
      </c>
      <c r="G16869" s="5">
        <v>744</v>
      </c>
      <c r="H16869" s="6">
        <v>0.10215050000000001</v>
      </c>
      <c r="I16869" s="7">
        <v>69.536000000000001</v>
      </c>
    </row>
    <row r="16870" spans="1:11" x14ac:dyDescent="0.25">
      <c r="A16870">
        <v>39503</v>
      </c>
      <c r="B16870" s="2">
        <v>31.40137</v>
      </c>
      <c r="C16870" s="3">
        <v>49448</v>
      </c>
      <c r="D16870" s="4">
        <v>25060</v>
      </c>
      <c r="E16870" t="s">
        <v>7820</v>
      </c>
      <c r="F16870" s="4" t="s">
        <v>7633</v>
      </c>
      <c r="G16870" s="5">
        <v>31847</v>
      </c>
      <c r="H16870" s="6">
        <v>0.20648079999999999</v>
      </c>
      <c r="I16870" s="7">
        <v>51.503999999999998</v>
      </c>
      <c r="J16870" s="2">
        <v>35</v>
      </c>
      <c r="K16870">
        <v>3</v>
      </c>
    </row>
    <row r="16871" spans="1:11" x14ac:dyDescent="0.25">
      <c r="A16871">
        <v>4945</v>
      </c>
      <c r="B16871" s="2">
        <v>31.393550000000001</v>
      </c>
      <c r="C16871" s="3">
        <v>1070</v>
      </c>
      <c r="E16871" t="s">
        <v>1004</v>
      </c>
      <c r="F16871" s="4" t="s">
        <v>701</v>
      </c>
      <c r="G16871" s="5">
        <v>811</v>
      </c>
      <c r="H16871" s="6">
        <v>0.17980299999999999</v>
      </c>
      <c r="I16871" s="7">
        <v>56.110999999999997</v>
      </c>
    </row>
    <row r="16872" spans="1:11" x14ac:dyDescent="0.25">
      <c r="A16872">
        <v>18850</v>
      </c>
      <c r="B16872" s="2">
        <v>31.393000000000001</v>
      </c>
      <c r="C16872" s="3">
        <v>2257</v>
      </c>
      <c r="D16872" s="4">
        <v>42380</v>
      </c>
      <c r="E16872" t="s">
        <v>4144</v>
      </c>
      <c r="F16872" s="4" t="s">
        <v>3003</v>
      </c>
      <c r="G16872" s="5">
        <v>1501</v>
      </c>
      <c r="H16872" s="6">
        <v>0.15046599999999999</v>
      </c>
      <c r="I16872" s="7">
        <v>61.167000000000002</v>
      </c>
      <c r="J16872" s="2">
        <v>74</v>
      </c>
      <c r="K16872">
        <v>2</v>
      </c>
    </row>
    <row r="16873" spans="1:11" x14ac:dyDescent="0.25">
      <c r="A16873">
        <v>68863</v>
      </c>
      <c r="B16873" s="2">
        <v>31.392440000000001</v>
      </c>
      <c r="C16873" s="3">
        <v>1379</v>
      </c>
      <c r="D16873" s="4">
        <v>30420</v>
      </c>
      <c r="E16873" t="s">
        <v>12865</v>
      </c>
      <c r="F16873" s="4" t="s">
        <v>12738</v>
      </c>
      <c r="G16873" s="5">
        <v>848</v>
      </c>
      <c r="H16873" s="6">
        <v>0.16018850000000001</v>
      </c>
      <c r="I16873" s="7">
        <v>59.484999999999999</v>
      </c>
      <c r="J16873" s="2">
        <v>53.5</v>
      </c>
      <c r="K16873">
        <v>2</v>
      </c>
    </row>
    <row r="16874" spans="1:11" x14ac:dyDescent="0.25">
      <c r="A16874">
        <v>65258</v>
      </c>
      <c r="B16874" s="2">
        <v>31.39218</v>
      </c>
      <c r="C16874" s="3">
        <v>388</v>
      </c>
      <c r="E16874" t="s">
        <v>12378</v>
      </c>
      <c r="F16874" s="4" t="s">
        <v>12102</v>
      </c>
      <c r="G16874" s="5">
        <v>244</v>
      </c>
      <c r="H16874" s="6">
        <v>0.1311475</v>
      </c>
      <c r="I16874" s="7">
        <v>64.5</v>
      </c>
      <c r="J16874" s="2">
        <v>71</v>
      </c>
      <c r="K16874">
        <v>1</v>
      </c>
    </row>
    <row r="16875" spans="1:11" x14ac:dyDescent="0.25">
      <c r="A16875">
        <v>33309</v>
      </c>
      <c r="B16875" s="2">
        <v>31.386140000000001</v>
      </c>
      <c r="C16875" s="3">
        <v>36394</v>
      </c>
      <c r="D16875" s="4">
        <v>33100</v>
      </c>
      <c r="E16875" t="s">
        <v>6877</v>
      </c>
      <c r="F16875" s="4" t="s">
        <v>6689</v>
      </c>
      <c r="G16875" s="5">
        <v>25009</v>
      </c>
      <c r="H16875" s="6">
        <v>0.21312329999999999</v>
      </c>
      <c r="I16875" s="7">
        <v>50.331000000000003</v>
      </c>
      <c r="J16875" s="2">
        <v>50.5</v>
      </c>
      <c r="K16875">
        <v>4</v>
      </c>
    </row>
    <row r="16876" spans="1:11" x14ac:dyDescent="0.25">
      <c r="A16876">
        <v>56230</v>
      </c>
      <c r="B16876" s="2">
        <v>31.380019999999998</v>
      </c>
      <c r="C16876" s="3">
        <v>805</v>
      </c>
      <c r="E16876" t="s">
        <v>10679</v>
      </c>
      <c r="F16876" s="4" t="s">
        <v>10428</v>
      </c>
      <c r="G16876" s="5">
        <v>546</v>
      </c>
      <c r="H16876" s="6">
        <v>0.15904940000000001</v>
      </c>
      <c r="I16876" s="7">
        <v>59.667000000000002</v>
      </c>
    </row>
    <row r="16877" spans="1:11" x14ac:dyDescent="0.25">
      <c r="A16877">
        <v>5649</v>
      </c>
      <c r="B16877" s="2">
        <v>31.379750000000001</v>
      </c>
      <c r="C16877" s="3">
        <v>876</v>
      </c>
      <c r="D16877" s="4">
        <v>12740</v>
      </c>
      <c r="E16877" t="s">
        <v>1125</v>
      </c>
      <c r="F16877" s="4" t="s">
        <v>1030</v>
      </c>
      <c r="G16877" s="5">
        <v>587</v>
      </c>
      <c r="H16877" s="6">
        <v>0.14285709999999999</v>
      </c>
      <c r="I16877" s="7">
        <v>62.460999999999999</v>
      </c>
    </row>
    <row r="16878" spans="1:11" x14ac:dyDescent="0.25">
      <c r="A16878">
        <v>14812</v>
      </c>
      <c r="B16878" s="2">
        <v>31.379049999999999</v>
      </c>
      <c r="C16878" s="3">
        <v>3368</v>
      </c>
      <c r="E16878" t="s">
        <v>2950</v>
      </c>
      <c r="F16878" s="4" t="s">
        <v>1280</v>
      </c>
      <c r="G16878" s="5">
        <v>2309</v>
      </c>
      <c r="H16878" s="6">
        <v>0.13295799999999999</v>
      </c>
      <c r="I16878" s="7">
        <v>64.167000000000002</v>
      </c>
      <c r="J16878" s="2">
        <v>62</v>
      </c>
      <c r="K16878">
        <v>3</v>
      </c>
    </row>
    <row r="16879" spans="1:11" x14ac:dyDescent="0.25">
      <c r="A16879">
        <v>68753</v>
      </c>
      <c r="B16879" s="2">
        <v>31.378489999999999</v>
      </c>
      <c r="C16879" s="3">
        <v>41</v>
      </c>
      <c r="E16879" t="s">
        <v>3659</v>
      </c>
      <c r="F16879" s="4" t="s">
        <v>12738</v>
      </c>
      <c r="G16879" s="5">
        <v>37</v>
      </c>
      <c r="H16879" s="6">
        <v>0.2631579</v>
      </c>
      <c r="I16879" s="7">
        <v>41.667000000000002</v>
      </c>
    </row>
    <row r="16880" spans="1:11" x14ac:dyDescent="0.25">
      <c r="A16880">
        <v>71259</v>
      </c>
      <c r="B16880" s="2">
        <v>31.3782</v>
      </c>
      <c r="C16880" s="3">
        <v>1825</v>
      </c>
      <c r="E16880" t="s">
        <v>13131</v>
      </c>
      <c r="F16880" s="4" t="s">
        <v>12927</v>
      </c>
      <c r="G16880" s="5">
        <v>1164</v>
      </c>
      <c r="H16880" s="6">
        <v>0.2188841</v>
      </c>
      <c r="I16880" s="7">
        <v>49.316000000000003</v>
      </c>
    </row>
    <row r="16881" spans="1:12" x14ac:dyDescent="0.25">
      <c r="A16881">
        <v>32967</v>
      </c>
      <c r="B16881" s="2">
        <v>31.374749999999999</v>
      </c>
      <c r="C16881" s="3">
        <v>19385</v>
      </c>
      <c r="D16881" s="4">
        <v>42680</v>
      </c>
      <c r="E16881" t="s">
        <v>6859</v>
      </c>
      <c r="F16881" s="4" t="s">
        <v>6689</v>
      </c>
      <c r="G16881" s="5">
        <v>13272</v>
      </c>
      <c r="H16881" s="6">
        <v>0.20010549999999999</v>
      </c>
      <c r="I16881" s="7">
        <v>52.56</v>
      </c>
      <c r="J16881" s="2">
        <v>44.5</v>
      </c>
      <c r="K16881">
        <v>2</v>
      </c>
    </row>
    <row r="16882" spans="1:12" x14ac:dyDescent="0.25">
      <c r="A16882">
        <v>16438</v>
      </c>
      <c r="B16882" s="2">
        <v>31.370249999999999</v>
      </c>
      <c r="C16882" s="3">
        <v>8079</v>
      </c>
      <c r="D16882" s="4">
        <v>32740</v>
      </c>
      <c r="E16882" t="s">
        <v>1398</v>
      </c>
      <c r="F16882" s="4" t="s">
        <v>3003</v>
      </c>
      <c r="G16882" s="5">
        <v>5520</v>
      </c>
      <c r="H16882" s="6">
        <v>0.16500629999999999</v>
      </c>
      <c r="I16882" s="7">
        <v>58.621000000000002</v>
      </c>
      <c r="J16882" s="2">
        <v>50</v>
      </c>
      <c r="K16882">
        <v>2</v>
      </c>
    </row>
    <row r="16883" spans="1:12" x14ac:dyDescent="0.25">
      <c r="A16883">
        <v>18426</v>
      </c>
      <c r="B16883" s="2">
        <v>31.368110000000001</v>
      </c>
      <c r="C16883" s="3">
        <v>4336</v>
      </c>
      <c r="D16883" s="4">
        <v>35620</v>
      </c>
      <c r="E16883" t="s">
        <v>4055</v>
      </c>
      <c r="F16883" s="4" t="s">
        <v>3003</v>
      </c>
      <c r="G16883" s="5">
        <v>3420</v>
      </c>
      <c r="H16883" s="6">
        <v>0.23128660000000001</v>
      </c>
      <c r="I16883" s="7">
        <v>47.158999999999999</v>
      </c>
    </row>
    <row r="16884" spans="1:12" x14ac:dyDescent="0.25">
      <c r="A16884">
        <v>44870</v>
      </c>
      <c r="B16884" s="2">
        <v>31.360410000000002</v>
      </c>
      <c r="C16884" s="3">
        <v>41125</v>
      </c>
      <c r="D16884" s="4">
        <v>41780</v>
      </c>
      <c r="E16884" t="s">
        <v>8626</v>
      </c>
      <c r="F16884" s="4" t="s">
        <v>8295</v>
      </c>
      <c r="G16884" s="5">
        <v>28735</v>
      </c>
      <c r="H16884" s="6">
        <v>0.1851401</v>
      </c>
      <c r="I16884" s="7">
        <v>55.128999999999998</v>
      </c>
      <c r="J16884" s="2">
        <v>45.153799999999997</v>
      </c>
      <c r="K16884">
        <v>13</v>
      </c>
      <c r="L16884" s="2">
        <v>77.400000000000006</v>
      </c>
    </row>
    <row r="16885" spans="1:12" x14ac:dyDescent="0.25">
      <c r="A16885">
        <v>57027</v>
      </c>
      <c r="B16885" s="2">
        <v>31.35352</v>
      </c>
      <c r="C16885" s="3">
        <v>85</v>
      </c>
      <c r="D16885" s="4">
        <v>43620</v>
      </c>
      <c r="E16885" t="s">
        <v>1353</v>
      </c>
      <c r="F16885" s="4" t="s">
        <v>10877</v>
      </c>
      <c r="G16885" s="5">
        <v>57</v>
      </c>
      <c r="H16885" s="6">
        <v>0.1052632</v>
      </c>
      <c r="I16885" s="7">
        <v>68.929000000000002</v>
      </c>
    </row>
    <row r="16886" spans="1:12" x14ac:dyDescent="0.25">
      <c r="A16886">
        <v>78956</v>
      </c>
      <c r="B16886" s="2">
        <v>31.35266</v>
      </c>
      <c r="C16886" s="3">
        <v>5105</v>
      </c>
      <c r="E16886" t="s">
        <v>14331</v>
      </c>
      <c r="F16886" s="4" t="s">
        <v>13752</v>
      </c>
      <c r="G16886" s="5">
        <v>3519</v>
      </c>
      <c r="H16886" s="6">
        <v>0.16510369999999999</v>
      </c>
      <c r="I16886" s="7">
        <v>58.585999999999999</v>
      </c>
      <c r="J16886" s="2">
        <v>60</v>
      </c>
      <c r="K16886">
        <v>1</v>
      </c>
    </row>
    <row r="16887" spans="1:12" x14ac:dyDescent="0.25">
      <c r="A16887">
        <v>53143</v>
      </c>
      <c r="B16887" s="2">
        <v>31.348089999999999</v>
      </c>
      <c r="C16887" s="3">
        <v>24006</v>
      </c>
      <c r="D16887" s="4">
        <v>16980</v>
      </c>
      <c r="E16887" t="s">
        <v>10083</v>
      </c>
      <c r="F16887" s="4" t="s">
        <v>10031</v>
      </c>
      <c r="G16887" s="5">
        <v>15579</v>
      </c>
      <c r="H16887" s="6">
        <v>0.20200270000000001</v>
      </c>
      <c r="I16887" s="7">
        <v>52.209000000000003</v>
      </c>
      <c r="J16887" s="2">
        <v>49.666699999999999</v>
      </c>
      <c r="K16887">
        <v>12</v>
      </c>
      <c r="L16887" s="2">
        <v>92.4</v>
      </c>
    </row>
    <row r="16888" spans="1:12" x14ac:dyDescent="0.25">
      <c r="A16888">
        <v>63435</v>
      </c>
      <c r="B16888" s="2">
        <v>31.34374</v>
      </c>
      <c r="C16888" s="3">
        <v>4528</v>
      </c>
      <c r="D16888" s="4">
        <v>39500</v>
      </c>
      <c r="E16888" t="s">
        <v>287</v>
      </c>
      <c r="F16888" s="4" t="s">
        <v>12102</v>
      </c>
      <c r="G16888" s="5">
        <v>2605</v>
      </c>
      <c r="H16888" s="6">
        <v>0.18925139999999999</v>
      </c>
      <c r="I16888" s="7">
        <v>54.411999999999999</v>
      </c>
      <c r="J16888" s="2">
        <v>69</v>
      </c>
      <c r="K16888">
        <v>1</v>
      </c>
    </row>
    <row r="16889" spans="1:12" x14ac:dyDescent="0.25">
      <c r="A16889">
        <v>54734</v>
      </c>
      <c r="B16889" s="2">
        <v>31.34299</v>
      </c>
      <c r="C16889" s="3">
        <v>802</v>
      </c>
      <c r="D16889" s="4">
        <v>32860</v>
      </c>
      <c r="E16889" t="s">
        <v>10340</v>
      </c>
      <c r="F16889" s="4" t="s">
        <v>10031</v>
      </c>
      <c r="G16889" s="5">
        <v>541</v>
      </c>
      <c r="H16889" s="6">
        <v>0.16051660000000001</v>
      </c>
      <c r="I16889" s="7">
        <v>59.375</v>
      </c>
      <c r="J16889" s="2">
        <v>55</v>
      </c>
      <c r="K16889">
        <v>1</v>
      </c>
    </row>
    <row r="16890" spans="1:12" x14ac:dyDescent="0.25">
      <c r="A16890">
        <v>80214</v>
      </c>
      <c r="B16890" s="2">
        <v>31.3386</v>
      </c>
      <c r="C16890" s="3">
        <v>25597</v>
      </c>
      <c r="D16890" s="4">
        <v>19740</v>
      </c>
      <c r="E16890" t="s">
        <v>2197</v>
      </c>
      <c r="F16890" s="4" t="s">
        <v>14477</v>
      </c>
      <c r="G16890" s="5">
        <v>17781</v>
      </c>
      <c r="H16890" s="6">
        <v>0.23917440000000001</v>
      </c>
      <c r="I16890" s="7">
        <v>45.779000000000003</v>
      </c>
      <c r="J16890" s="2">
        <v>50.533299999999997</v>
      </c>
      <c r="K16890">
        <v>15</v>
      </c>
      <c r="L16890" s="2">
        <v>94</v>
      </c>
    </row>
    <row r="16891" spans="1:12" x14ac:dyDescent="0.25">
      <c r="A16891">
        <v>34286</v>
      </c>
      <c r="B16891" s="2">
        <v>31.33108</v>
      </c>
      <c r="C16891" s="3">
        <v>21423</v>
      </c>
      <c r="D16891" s="4">
        <v>35840</v>
      </c>
      <c r="E16891" t="s">
        <v>6981</v>
      </c>
      <c r="F16891" s="4" t="s">
        <v>6689</v>
      </c>
      <c r="G16891" s="5">
        <v>13670</v>
      </c>
      <c r="H16891" s="6">
        <v>0.1356887</v>
      </c>
      <c r="I16891" s="7">
        <v>63.661000000000001</v>
      </c>
    </row>
    <row r="16892" spans="1:12" x14ac:dyDescent="0.25">
      <c r="A16892">
        <v>14823</v>
      </c>
      <c r="B16892" s="2">
        <v>31.327259999999999</v>
      </c>
      <c r="C16892" s="3">
        <v>3617</v>
      </c>
      <c r="D16892" s="4">
        <v>18500</v>
      </c>
      <c r="E16892" t="s">
        <v>2959</v>
      </c>
      <c r="F16892" s="4" t="s">
        <v>1280</v>
      </c>
      <c r="G16892" s="5">
        <v>2266</v>
      </c>
      <c r="H16892" s="6">
        <v>0.1610057</v>
      </c>
      <c r="I16892" s="7">
        <v>59.286000000000001</v>
      </c>
    </row>
    <row r="16893" spans="1:12" x14ac:dyDescent="0.25">
      <c r="A16893">
        <v>21875</v>
      </c>
      <c r="B16893" s="2">
        <v>31.325659999999999</v>
      </c>
      <c r="C16893" s="3">
        <v>6482</v>
      </c>
      <c r="D16893" s="4">
        <v>41540</v>
      </c>
      <c r="E16893" t="s">
        <v>2099</v>
      </c>
      <c r="F16893" s="4" t="s">
        <v>4361</v>
      </c>
      <c r="G16893" s="5">
        <v>4415</v>
      </c>
      <c r="H16893" s="6">
        <v>0.18999089999999999</v>
      </c>
      <c r="I16893" s="7">
        <v>54.274000000000001</v>
      </c>
      <c r="J16893" s="2">
        <v>59.5</v>
      </c>
      <c r="K16893">
        <v>2</v>
      </c>
    </row>
    <row r="16894" spans="1:12" x14ac:dyDescent="0.25">
      <c r="A16894">
        <v>68764</v>
      </c>
      <c r="B16894" s="2">
        <v>31.324490000000001</v>
      </c>
      <c r="C16894" s="3">
        <v>705</v>
      </c>
      <c r="E16894" t="s">
        <v>9705</v>
      </c>
      <c r="F16894" s="4" t="s">
        <v>12738</v>
      </c>
      <c r="G16894" s="5">
        <v>455</v>
      </c>
      <c r="H16894" s="6">
        <v>0.18241760000000001</v>
      </c>
      <c r="I16894" s="7">
        <v>55.576999999999998</v>
      </c>
    </row>
    <row r="16895" spans="1:12" x14ac:dyDescent="0.25">
      <c r="A16895">
        <v>3598</v>
      </c>
      <c r="B16895" s="2">
        <v>31.323799999999999</v>
      </c>
      <c r="C16895" s="3">
        <v>3066</v>
      </c>
      <c r="D16895" s="4">
        <v>13620</v>
      </c>
      <c r="E16895" t="s">
        <v>620</v>
      </c>
      <c r="F16895" s="4" t="s">
        <v>520</v>
      </c>
      <c r="G16895" s="5">
        <v>2437</v>
      </c>
      <c r="H16895" s="6">
        <v>0.17432320000000001</v>
      </c>
      <c r="I16895" s="7">
        <v>56.973999999999997</v>
      </c>
      <c r="J16895" s="2">
        <v>50.2</v>
      </c>
      <c r="K16895">
        <v>5</v>
      </c>
    </row>
    <row r="16896" spans="1:12" x14ac:dyDescent="0.25">
      <c r="A16896">
        <v>15684</v>
      </c>
      <c r="B16896" s="2">
        <v>31.3231</v>
      </c>
      <c r="C16896" s="3">
        <v>639</v>
      </c>
      <c r="D16896" s="4">
        <v>38300</v>
      </c>
      <c r="E16896" t="s">
        <v>3257</v>
      </c>
      <c r="F16896" s="4" t="s">
        <v>3003</v>
      </c>
      <c r="G16896" s="5">
        <v>479</v>
      </c>
      <c r="H16896" s="6">
        <v>0.1604167</v>
      </c>
      <c r="I16896" s="7">
        <v>59.375</v>
      </c>
    </row>
    <row r="16897" spans="1:11" x14ac:dyDescent="0.25">
      <c r="A16897">
        <v>54642</v>
      </c>
      <c r="B16897" s="2">
        <v>31.322659999999999</v>
      </c>
      <c r="C16897" s="3">
        <v>2025</v>
      </c>
      <c r="E16897" t="s">
        <v>329</v>
      </c>
      <c r="F16897" s="4" t="s">
        <v>10031</v>
      </c>
      <c r="G16897" s="5">
        <v>1371</v>
      </c>
      <c r="H16897" s="6">
        <v>0.1757841</v>
      </c>
      <c r="I16897" s="7">
        <v>56.719000000000001</v>
      </c>
      <c r="J16897" s="2">
        <v>51</v>
      </c>
      <c r="K16897">
        <v>1</v>
      </c>
    </row>
    <row r="16898" spans="1:11" x14ac:dyDescent="0.25">
      <c r="A16898">
        <v>50602</v>
      </c>
      <c r="B16898" s="2">
        <v>31.322009999999999</v>
      </c>
      <c r="C16898" s="3">
        <v>1817</v>
      </c>
      <c r="E16898" t="s">
        <v>3129</v>
      </c>
      <c r="F16898" s="4" t="s">
        <v>9593</v>
      </c>
      <c r="G16898" s="5">
        <v>1325</v>
      </c>
      <c r="H16898" s="6">
        <v>0.1342383</v>
      </c>
      <c r="I16898" s="7">
        <v>63.896999999999998</v>
      </c>
    </row>
    <row r="16899" spans="1:11" x14ac:dyDescent="0.25">
      <c r="A16899">
        <v>12996</v>
      </c>
      <c r="B16899" s="2">
        <v>31.32132</v>
      </c>
      <c r="C16899" s="3">
        <v>1904</v>
      </c>
      <c r="E16899" t="s">
        <v>2464</v>
      </c>
      <c r="F16899" s="4" t="s">
        <v>1280</v>
      </c>
      <c r="G16899" s="5">
        <v>1547</v>
      </c>
      <c r="H16899" s="6">
        <v>0.1596639</v>
      </c>
      <c r="I16899" s="7">
        <v>59.5</v>
      </c>
    </row>
    <row r="16900" spans="1:11" x14ac:dyDescent="0.25">
      <c r="A16900">
        <v>46759</v>
      </c>
      <c r="B16900" s="2">
        <v>31.320869999999999</v>
      </c>
      <c r="C16900" s="3">
        <v>411</v>
      </c>
      <c r="D16900" s="4">
        <v>23060</v>
      </c>
      <c r="E16900" t="s">
        <v>8896</v>
      </c>
      <c r="F16900" s="4" t="s">
        <v>8800</v>
      </c>
      <c r="G16900" s="5">
        <v>352</v>
      </c>
      <c r="H16900" s="6">
        <v>0.14730879999999999</v>
      </c>
      <c r="I16900" s="7">
        <v>61.634999999999998</v>
      </c>
    </row>
    <row r="16901" spans="1:11" x14ac:dyDescent="0.25">
      <c r="A16901">
        <v>24571</v>
      </c>
      <c r="B16901" s="2">
        <v>31.320430000000002</v>
      </c>
      <c r="C16901" s="3">
        <v>1919</v>
      </c>
      <c r="D16901" s="4">
        <v>31340</v>
      </c>
      <c r="E16901" t="s">
        <v>5109</v>
      </c>
      <c r="F16901" s="4" t="s">
        <v>4335</v>
      </c>
      <c r="G16901" s="5">
        <v>1500</v>
      </c>
      <c r="H16901" s="6">
        <v>0.1473333</v>
      </c>
      <c r="I16901" s="7">
        <v>61.63</v>
      </c>
    </row>
    <row r="16902" spans="1:11" x14ac:dyDescent="0.25">
      <c r="A16902">
        <v>77367</v>
      </c>
      <c r="B16902" s="2">
        <v>31.320029999999999</v>
      </c>
      <c r="C16902" s="3">
        <v>236</v>
      </c>
      <c r="D16902" s="4">
        <v>26660</v>
      </c>
      <c r="E16902" t="s">
        <v>516</v>
      </c>
      <c r="F16902" s="4" t="s">
        <v>13752</v>
      </c>
      <c r="G16902" s="5">
        <v>136</v>
      </c>
      <c r="H16902" s="6">
        <v>5.8823500000000001E-2</v>
      </c>
      <c r="I16902" s="7">
        <v>76.923000000000002</v>
      </c>
    </row>
    <row r="16903" spans="1:11" x14ac:dyDescent="0.25">
      <c r="A16903">
        <v>47611</v>
      </c>
      <c r="B16903" s="2">
        <v>31.319780000000002</v>
      </c>
      <c r="C16903" s="3">
        <v>1223</v>
      </c>
      <c r="E16903" t="s">
        <v>9047</v>
      </c>
      <c r="F16903" s="4" t="s">
        <v>8800</v>
      </c>
      <c r="G16903" s="5">
        <v>894</v>
      </c>
      <c r="H16903" s="6">
        <v>0.11173180000000001</v>
      </c>
      <c r="I16903" s="7">
        <v>67.778000000000006</v>
      </c>
      <c r="J16903" s="2">
        <v>77</v>
      </c>
      <c r="K16903">
        <v>1</v>
      </c>
    </row>
    <row r="16904" spans="1:11" x14ac:dyDescent="0.25">
      <c r="A16904">
        <v>54723</v>
      </c>
      <c r="B16904" s="2">
        <v>31.31936</v>
      </c>
      <c r="C16904" s="3">
        <v>1218</v>
      </c>
      <c r="D16904" s="4">
        <v>33460</v>
      </c>
      <c r="E16904" t="s">
        <v>9237</v>
      </c>
      <c r="F16904" s="4" t="s">
        <v>10031</v>
      </c>
      <c r="G16904" s="5">
        <v>876</v>
      </c>
      <c r="H16904" s="6">
        <v>0.14025090000000001</v>
      </c>
      <c r="I16904" s="7">
        <v>62.841000000000001</v>
      </c>
    </row>
    <row r="16905" spans="1:11" x14ac:dyDescent="0.25">
      <c r="A16905">
        <v>76305</v>
      </c>
      <c r="B16905" s="2">
        <v>31.318339999999999</v>
      </c>
      <c r="C16905" s="3">
        <v>4647</v>
      </c>
      <c r="D16905" s="4">
        <v>48660</v>
      </c>
      <c r="E16905" t="s">
        <v>13920</v>
      </c>
      <c r="F16905" s="4" t="s">
        <v>13752</v>
      </c>
      <c r="G16905" s="5">
        <v>3364</v>
      </c>
      <c r="H16905" s="6">
        <v>0.1753864</v>
      </c>
      <c r="I16905" s="7">
        <v>56.768999999999998</v>
      </c>
      <c r="J16905" s="2">
        <v>47</v>
      </c>
      <c r="K16905">
        <v>1</v>
      </c>
    </row>
    <row r="16906" spans="1:11" x14ac:dyDescent="0.25">
      <c r="A16906">
        <v>33993</v>
      </c>
      <c r="B16906" s="2">
        <v>31.31392</v>
      </c>
      <c r="C16906" s="3">
        <v>22576</v>
      </c>
      <c r="D16906" s="4">
        <v>15980</v>
      </c>
      <c r="E16906" t="s">
        <v>6948</v>
      </c>
      <c r="F16906" s="4" t="s">
        <v>6689</v>
      </c>
      <c r="G16906" s="5">
        <v>15126</v>
      </c>
      <c r="H16906" s="6">
        <v>0.20473330000000001</v>
      </c>
      <c r="I16906" s="7">
        <v>51.695</v>
      </c>
      <c r="J16906" s="2">
        <v>42.25</v>
      </c>
      <c r="K16906">
        <v>4</v>
      </c>
    </row>
    <row r="16907" spans="1:11" x14ac:dyDescent="0.25">
      <c r="A16907">
        <v>15784</v>
      </c>
      <c r="B16907" s="2">
        <v>31.310279999999999</v>
      </c>
      <c r="C16907" s="3">
        <v>68</v>
      </c>
      <c r="E16907" t="s">
        <v>3319</v>
      </c>
      <c r="F16907" s="4" t="s">
        <v>3003</v>
      </c>
      <c r="G16907" s="5">
        <v>56</v>
      </c>
      <c r="H16907" s="6">
        <v>0.19642860000000001</v>
      </c>
      <c r="I16907" s="7">
        <v>53.125</v>
      </c>
    </row>
    <row r="16908" spans="1:11" x14ac:dyDescent="0.25">
      <c r="A16908">
        <v>74855</v>
      </c>
      <c r="B16908" s="2">
        <v>31.309439999999999</v>
      </c>
      <c r="C16908" s="3">
        <v>4967</v>
      </c>
      <c r="D16908" s="4">
        <v>36420</v>
      </c>
      <c r="E16908" t="s">
        <v>13721</v>
      </c>
      <c r="F16908" s="4" t="s">
        <v>13462</v>
      </c>
      <c r="G16908" s="5">
        <v>3453</v>
      </c>
      <c r="H16908" s="6">
        <v>0.15691949999999999</v>
      </c>
      <c r="I16908" s="7">
        <v>59.948999999999998</v>
      </c>
    </row>
    <row r="16909" spans="1:11" x14ac:dyDescent="0.25">
      <c r="A16909">
        <v>16258</v>
      </c>
      <c r="B16909" s="2">
        <v>31.308299999999999</v>
      </c>
      <c r="C16909" s="3">
        <v>1690</v>
      </c>
      <c r="E16909" t="s">
        <v>3465</v>
      </c>
      <c r="F16909" s="4" t="s">
        <v>3003</v>
      </c>
      <c r="G16909" s="5">
        <v>1307</v>
      </c>
      <c r="H16909" s="6">
        <v>0.14843149999999999</v>
      </c>
      <c r="I16909" s="7">
        <v>61.411000000000001</v>
      </c>
    </row>
    <row r="16910" spans="1:11" x14ac:dyDescent="0.25">
      <c r="A16910">
        <v>74451</v>
      </c>
      <c r="B16910" s="2">
        <v>31.307230000000001</v>
      </c>
      <c r="C16910" s="3">
        <v>4525</v>
      </c>
      <c r="D16910" s="4">
        <v>45140</v>
      </c>
      <c r="E16910" t="s">
        <v>13651</v>
      </c>
      <c r="F16910" s="4" t="s">
        <v>13462</v>
      </c>
      <c r="G16910" s="5">
        <v>3167</v>
      </c>
      <c r="H16910" s="6">
        <v>0.20391409999999999</v>
      </c>
      <c r="I16910" s="7">
        <v>51.823</v>
      </c>
    </row>
    <row r="16911" spans="1:11" x14ac:dyDescent="0.25">
      <c r="A16911">
        <v>24366</v>
      </c>
      <c r="B16911" s="2">
        <v>31.306380000000001</v>
      </c>
      <c r="C16911" s="3">
        <v>510</v>
      </c>
      <c r="E16911" t="s">
        <v>5053</v>
      </c>
      <c r="F16911" s="4" t="s">
        <v>4335</v>
      </c>
      <c r="G16911" s="5">
        <v>402</v>
      </c>
      <c r="H16911" s="6">
        <v>0.2313433</v>
      </c>
      <c r="I16911" s="7">
        <v>47.082999999999998</v>
      </c>
    </row>
    <row r="16912" spans="1:11" x14ac:dyDescent="0.25">
      <c r="A16912">
        <v>19559</v>
      </c>
      <c r="B16912" s="2">
        <v>31.306239999999999</v>
      </c>
      <c r="C16912" s="3">
        <v>256</v>
      </c>
      <c r="D16912" s="4">
        <v>39740</v>
      </c>
      <c r="E16912" t="s">
        <v>4305</v>
      </c>
      <c r="F16912" s="4" t="s">
        <v>3003</v>
      </c>
      <c r="G16912" s="5">
        <v>190</v>
      </c>
      <c r="H16912" s="6">
        <v>0.12041880000000001</v>
      </c>
      <c r="I16912" s="7">
        <v>66.25</v>
      </c>
      <c r="J16912" s="2">
        <v>64</v>
      </c>
      <c r="K16912">
        <v>1</v>
      </c>
    </row>
    <row r="16913" spans="1:12" x14ac:dyDescent="0.25">
      <c r="A16913">
        <v>42376</v>
      </c>
      <c r="B16913" s="2">
        <v>31.305289999999999</v>
      </c>
      <c r="C16913" s="3">
        <v>6025</v>
      </c>
      <c r="D16913" s="4">
        <v>36980</v>
      </c>
      <c r="E16913" t="s">
        <v>2638</v>
      </c>
      <c r="F16913" s="4" t="s">
        <v>7883</v>
      </c>
      <c r="G16913" s="5">
        <v>3763</v>
      </c>
      <c r="H16913" s="6">
        <v>0.17459469999999999</v>
      </c>
      <c r="I16913" s="7">
        <v>56.887999999999998</v>
      </c>
      <c r="J16913" s="2">
        <v>54</v>
      </c>
      <c r="K16913">
        <v>1</v>
      </c>
    </row>
    <row r="16914" spans="1:12" x14ac:dyDescent="0.25">
      <c r="A16914">
        <v>68018</v>
      </c>
      <c r="B16914" s="2">
        <v>31.304310000000001</v>
      </c>
      <c r="C16914" s="3">
        <v>513</v>
      </c>
      <c r="D16914" s="4">
        <v>36540</v>
      </c>
      <c r="E16914" t="s">
        <v>9312</v>
      </c>
      <c r="F16914" s="4" t="s">
        <v>12738</v>
      </c>
      <c r="G16914" s="5">
        <v>316</v>
      </c>
      <c r="H16914" s="6">
        <v>0.2341772</v>
      </c>
      <c r="I16914" s="7">
        <v>46.591000000000001</v>
      </c>
    </row>
    <row r="16915" spans="1:12" x14ac:dyDescent="0.25">
      <c r="A16915">
        <v>59038</v>
      </c>
      <c r="B16915" s="2">
        <v>31.304120000000001</v>
      </c>
      <c r="C16915" s="3">
        <v>649</v>
      </c>
      <c r="E16915" t="s">
        <v>11298</v>
      </c>
      <c r="F16915" s="4" t="s">
        <v>11278</v>
      </c>
      <c r="G16915" s="5">
        <v>493</v>
      </c>
      <c r="H16915" s="6">
        <v>0.1926978</v>
      </c>
      <c r="I16915" s="7">
        <v>53.75</v>
      </c>
    </row>
    <row r="16916" spans="1:12" x14ac:dyDescent="0.25">
      <c r="A16916">
        <v>98168</v>
      </c>
      <c r="B16916" s="2">
        <v>31.29871</v>
      </c>
      <c r="C16916" s="3">
        <v>33604</v>
      </c>
      <c r="D16916" s="4">
        <v>42660</v>
      </c>
      <c r="E16916" t="s">
        <v>16366</v>
      </c>
      <c r="F16916" s="4" t="s">
        <v>16344</v>
      </c>
      <c r="G16916" s="5">
        <v>22100</v>
      </c>
      <c r="H16916" s="6">
        <v>0.1756934</v>
      </c>
      <c r="I16916" s="7">
        <v>56.686</v>
      </c>
      <c r="J16916" s="2">
        <v>45.933300000000003</v>
      </c>
      <c r="K16916">
        <v>15</v>
      </c>
      <c r="L16916" s="2">
        <v>80.599999999999994</v>
      </c>
    </row>
    <row r="16917" spans="1:12" x14ac:dyDescent="0.25">
      <c r="A16917">
        <v>47345</v>
      </c>
      <c r="B16917" s="2">
        <v>31.293189999999999</v>
      </c>
      <c r="C16917" s="3">
        <v>1519</v>
      </c>
      <c r="D16917" s="4">
        <v>39980</v>
      </c>
      <c r="E16917" t="s">
        <v>8984</v>
      </c>
      <c r="F16917" s="4" t="s">
        <v>8800</v>
      </c>
      <c r="G16917" s="5">
        <v>981</v>
      </c>
      <c r="H16917" s="6">
        <v>0.19266059999999999</v>
      </c>
      <c r="I16917" s="7">
        <v>53.75</v>
      </c>
    </row>
    <row r="16918" spans="1:12" x14ac:dyDescent="0.25">
      <c r="A16918">
        <v>77550</v>
      </c>
      <c r="B16918" s="2">
        <v>31.28932</v>
      </c>
      <c r="C16918" s="3">
        <v>22134</v>
      </c>
      <c r="D16918" s="4">
        <v>26420</v>
      </c>
      <c r="E16918" t="s">
        <v>8917</v>
      </c>
      <c r="F16918" s="4" t="s">
        <v>13752</v>
      </c>
      <c r="G16918" s="5">
        <v>15185</v>
      </c>
      <c r="H16918" s="6">
        <v>0.26993739999999999</v>
      </c>
      <c r="I16918" s="7">
        <v>40.396000000000001</v>
      </c>
      <c r="J16918" s="2">
        <v>44.5625</v>
      </c>
      <c r="K16918">
        <v>16</v>
      </c>
      <c r="L16918" s="2">
        <v>74.8</v>
      </c>
    </row>
    <row r="16919" spans="1:12" x14ac:dyDescent="0.25">
      <c r="A16919">
        <v>44401</v>
      </c>
      <c r="B16919" s="2">
        <v>31.285160000000001</v>
      </c>
      <c r="C16919" s="3">
        <v>2759</v>
      </c>
      <c r="D16919" s="4">
        <v>49660</v>
      </c>
      <c r="E16919" t="s">
        <v>8542</v>
      </c>
      <c r="F16919" s="4" t="s">
        <v>8295</v>
      </c>
      <c r="G16919" s="5">
        <v>2183</v>
      </c>
      <c r="H16919" s="6">
        <v>0.134219</v>
      </c>
      <c r="I16919" s="7">
        <v>63.848999999999997</v>
      </c>
      <c r="J16919" s="2">
        <v>37.5</v>
      </c>
      <c r="K16919">
        <v>2</v>
      </c>
    </row>
    <row r="16920" spans="1:12" x14ac:dyDescent="0.25">
      <c r="A16920">
        <v>63767</v>
      </c>
      <c r="B16920" s="2">
        <v>31.28453</v>
      </c>
      <c r="C16920" s="3">
        <v>736</v>
      </c>
      <c r="D16920" s="4">
        <v>43460</v>
      </c>
      <c r="E16920" t="s">
        <v>9378</v>
      </c>
      <c r="F16920" s="4" t="s">
        <v>12102</v>
      </c>
      <c r="G16920" s="5">
        <v>476</v>
      </c>
      <c r="H16920" s="6">
        <v>0.13025210000000001</v>
      </c>
      <c r="I16920" s="7">
        <v>64.531000000000006</v>
      </c>
    </row>
    <row r="16921" spans="1:12" x14ac:dyDescent="0.25">
      <c r="A16921">
        <v>52601</v>
      </c>
      <c r="B16921" s="2">
        <v>31.279499999999999</v>
      </c>
      <c r="C16921" s="3">
        <v>29805</v>
      </c>
      <c r="D16921" s="4">
        <v>15460</v>
      </c>
      <c r="E16921" t="s">
        <v>235</v>
      </c>
      <c r="F16921" s="4" t="s">
        <v>9593</v>
      </c>
      <c r="G16921" s="5">
        <v>20530</v>
      </c>
      <c r="H16921" s="6">
        <v>0.21690209999999999</v>
      </c>
      <c r="I16921" s="7">
        <v>49.555999999999997</v>
      </c>
      <c r="J16921" s="2">
        <v>54.307699999999997</v>
      </c>
      <c r="K16921">
        <v>13</v>
      </c>
      <c r="L16921" s="2">
        <v>98.7</v>
      </c>
    </row>
    <row r="16922" spans="1:12" x14ac:dyDescent="0.25">
      <c r="A16922">
        <v>13803</v>
      </c>
      <c r="B16922" s="2">
        <v>31.27393</v>
      </c>
      <c r="C16922" s="3">
        <v>4152</v>
      </c>
      <c r="D16922" s="4">
        <v>18660</v>
      </c>
      <c r="E16922" t="s">
        <v>2729</v>
      </c>
      <c r="F16922" s="4" t="s">
        <v>1280</v>
      </c>
      <c r="G16922" s="5">
        <v>2740</v>
      </c>
      <c r="H16922" s="6">
        <v>0.14155419999999999</v>
      </c>
      <c r="I16922" s="7">
        <v>62.576000000000001</v>
      </c>
      <c r="J16922" s="2">
        <v>48</v>
      </c>
      <c r="K16922">
        <v>1</v>
      </c>
    </row>
    <row r="16923" spans="1:12" x14ac:dyDescent="0.25">
      <c r="A16923">
        <v>6606</v>
      </c>
      <c r="B16923" s="2">
        <v>31.26549</v>
      </c>
      <c r="C16923" s="3">
        <v>49027</v>
      </c>
      <c r="D16923" s="4">
        <v>14860</v>
      </c>
      <c r="E16923" t="s">
        <v>1311</v>
      </c>
      <c r="F16923" s="4" t="s">
        <v>1198</v>
      </c>
      <c r="G16923" s="5">
        <v>32543</v>
      </c>
      <c r="H16923" s="6">
        <v>0.1707842</v>
      </c>
      <c r="I16923" s="7">
        <v>57.524000000000001</v>
      </c>
      <c r="J16923" s="2">
        <v>45.857100000000003</v>
      </c>
      <c r="K16923">
        <v>7</v>
      </c>
    </row>
    <row r="16924" spans="1:12" x14ac:dyDescent="0.25">
      <c r="A16924">
        <v>30607</v>
      </c>
      <c r="B16924" s="2">
        <v>31.256049999999998</v>
      </c>
      <c r="C16924" s="3">
        <v>11649</v>
      </c>
      <c r="D16924" s="4">
        <v>27600</v>
      </c>
      <c r="E16924" t="s">
        <v>987</v>
      </c>
      <c r="F16924" s="4" t="s">
        <v>6363</v>
      </c>
      <c r="G16924" s="5">
        <v>6903</v>
      </c>
      <c r="H16924" s="6">
        <v>0.23044609999999999</v>
      </c>
      <c r="I16924" s="7">
        <v>47.213999999999999</v>
      </c>
      <c r="J16924" s="2">
        <v>54.2</v>
      </c>
      <c r="K16924">
        <v>5</v>
      </c>
    </row>
    <row r="16925" spans="1:12" x14ac:dyDescent="0.25">
      <c r="A16925">
        <v>53956</v>
      </c>
      <c r="B16925" s="2">
        <v>31.253869999999999</v>
      </c>
      <c r="C16925" s="3">
        <v>3309</v>
      </c>
      <c r="D16925" s="4">
        <v>13180</v>
      </c>
      <c r="E16925" t="s">
        <v>355</v>
      </c>
      <c r="F16925" s="4" t="s">
        <v>10031</v>
      </c>
      <c r="G16925" s="5">
        <v>2216</v>
      </c>
      <c r="H16925" s="6">
        <v>0.12635379999999999</v>
      </c>
      <c r="I16925" s="7">
        <v>65.2</v>
      </c>
    </row>
    <row r="16926" spans="1:12" x14ac:dyDescent="0.25">
      <c r="A16926">
        <v>29471</v>
      </c>
      <c r="B16926" s="2">
        <v>31.25309</v>
      </c>
      <c r="C16926" s="3">
        <v>1453</v>
      </c>
      <c r="D16926" s="4">
        <v>16700</v>
      </c>
      <c r="E16926" t="s">
        <v>6241</v>
      </c>
      <c r="F16926" s="4" t="s">
        <v>6130</v>
      </c>
      <c r="G16926" s="5">
        <v>1052</v>
      </c>
      <c r="H16926" s="6">
        <v>0.17965780000000001</v>
      </c>
      <c r="I16926" s="7">
        <v>55.981999999999999</v>
      </c>
    </row>
    <row r="16927" spans="1:12" x14ac:dyDescent="0.25">
      <c r="A16927">
        <v>68104</v>
      </c>
      <c r="B16927" s="2">
        <v>31.247229999999998</v>
      </c>
      <c r="C16927" s="3">
        <v>35481</v>
      </c>
      <c r="D16927" s="4">
        <v>36540</v>
      </c>
      <c r="E16927" t="s">
        <v>6681</v>
      </c>
      <c r="F16927" s="4" t="s">
        <v>12738</v>
      </c>
      <c r="G16927" s="5">
        <v>23419</v>
      </c>
      <c r="H16927" s="6">
        <v>0.2274649</v>
      </c>
      <c r="I16927" s="7">
        <v>47.715000000000003</v>
      </c>
      <c r="J16927" s="2">
        <v>45.5</v>
      </c>
      <c r="K16927">
        <v>30</v>
      </c>
      <c r="L16927" s="2">
        <v>78.599999999999994</v>
      </c>
    </row>
    <row r="16928" spans="1:12" x14ac:dyDescent="0.25">
      <c r="A16928">
        <v>30161</v>
      </c>
      <c r="B16928" s="2">
        <v>31.235890000000001</v>
      </c>
      <c r="C16928" s="3">
        <v>35023</v>
      </c>
      <c r="D16928" s="4">
        <v>40660</v>
      </c>
      <c r="E16928" t="s">
        <v>2614</v>
      </c>
      <c r="F16928" s="4" t="s">
        <v>6363</v>
      </c>
      <c r="G16928" s="5">
        <v>23959</v>
      </c>
      <c r="H16928" s="6">
        <v>0.21043400000000001</v>
      </c>
      <c r="I16928" s="7">
        <v>50.656999999999996</v>
      </c>
      <c r="J16928" s="2">
        <v>43.9</v>
      </c>
      <c r="K16928">
        <v>10</v>
      </c>
      <c r="L16928" s="2">
        <v>71.599999999999994</v>
      </c>
    </row>
    <row r="16929" spans="1:12" x14ac:dyDescent="0.25">
      <c r="A16929">
        <v>56387</v>
      </c>
      <c r="B16929" s="2">
        <v>31.229130000000001</v>
      </c>
      <c r="C16929" s="3">
        <v>6671</v>
      </c>
      <c r="D16929" s="4">
        <v>41060</v>
      </c>
      <c r="E16929" t="s">
        <v>10740</v>
      </c>
      <c r="F16929" s="4" t="s">
        <v>10428</v>
      </c>
      <c r="G16929" s="5">
        <v>4307</v>
      </c>
      <c r="H16929" s="6">
        <v>0.21755279999999999</v>
      </c>
      <c r="I16929" s="7">
        <v>49.423000000000002</v>
      </c>
      <c r="J16929" s="2">
        <v>24</v>
      </c>
      <c r="K16929">
        <v>1</v>
      </c>
    </row>
    <row r="16930" spans="1:12" x14ac:dyDescent="0.25">
      <c r="A16930">
        <v>63775</v>
      </c>
      <c r="B16930" s="2">
        <v>31.225449999999999</v>
      </c>
      <c r="C16930" s="3">
        <v>16313</v>
      </c>
      <c r="E16930" t="s">
        <v>4636</v>
      </c>
      <c r="F16930" s="4" t="s">
        <v>12102</v>
      </c>
      <c r="G16930" s="5">
        <v>11031</v>
      </c>
      <c r="H16930" s="6">
        <v>0.1632672</v>
      </c>
      <c r="I16930" s="7">
        <v>58.802999999999997</v>
      </c>
      <c r="J16930" s="2">
        <v>51</v>
      </c>
      <c r="K16930">
        <v>3</v>
      </c>
    </row>
    <row r="16931" spans="1:12" x14ac:dyDescent="0.25">
      <c r="A16931">
        <v>48747</v>
      </c>
      <c r="B16931" s="2">
        <v>31.222549999999998</v>
      </c>
      <c r="C16931" s="3">
        <v>1444</v>
      </c>
      <c r="D16931" s="4">
        <v>13020</v>
      </c>
      <c r="E16931" t="s">
        <v>9252</v>
      </c>
      <c r="F16931" s="4" t="s">
        <v>9106</v>
      </c>
      <c r="G16931" s="5">
        <v>1088</v>
      </c>
      <c r="H16931" s="6">
        <v>0.12775739999999999</v>
      </c>
      <c r="I16931" s="7">
        <v>64.933999999999997</v>
      </c>
    </row>
    <row r="16932" spans="1:12" x14ac:dyDescent="0.25">
      <c r="A16932">
        <v>26525</v>
      </c>
      <c r="B16932" s="2">
        <v>31.221029999999999</v>
      </c>
      <c r="C16932" s="3">
        <v>6965</v>
      </c>
      <c r="D16932" s="4">
        <v>34060</v>
      </c>
      <c r="E16932" t="s">
        <v>5571</v>
      </c>
      <c r="F16932" s="4" t="s">
        <v>5144</v>
      </c>
      <c r="G16932" s="5">
        <v>5289</v>
      </c>
      <c r="H16932" s="6">
        <v>0.1164681</v>
      </c>
      <c r="I16932" s="7">
        <v>66.875</v>
      </c>
    </row>
    <row r="16933" spans="1:12" x14ac:dyDescent="0.25">
      <c r="A16933">
        <v>58627</v>
      </c>
      <c r="B16933" s="2">
        <v>31.219729999999998</v>
      </c>
      <c r="C16933" s="3">
        <v>187</v>
      </c>
      <c r="E16933" t="s">
        <v>1000</v>
      </c>
      <c r="F16933" s="4" t="s">
        <v>11069</v>
      </c>
      <c r="G16933" s="5">
        <v>143</v>
      </c>
      <c r="H16933" s="6">
        <v>8.3916099999999993E-2</v>
      </c>
      <c r="I16933" s="7">
        <v>72.5</v>
      </c>
    </row>
    <row r="16934" spans="1:12" x14ac:dyDescent="0.25">
      <c r="A16934">
        <v>61053</v>
      </c>
      <c r="B16934" s="2">
        <v>31.219180000000001</v>
      </c>
      <c r="C16934" s="3">
        <v>2959</v>
      </c>
      <c r="E16934" t="s">
        <v>11665</v>
      </c>
      <c r="F16934" s="4" t="s">
        <v>11490</v>
      </c>
      <c r="G16934" s="5">
        <v>2135</v>
      </c>
      <c r="H16934" s="6">
        <v>0.17228460000000001</v>
      </c>
      <c r="I16934" s="7">
        <v>57.222000000000001</v>
      </c>
      <c r="J16934" s="2">
        <v>42.5</v>
      </c>
      <c r="K16934">
        <v>2</v>
      </c>
    </row>
    <row r="16935" spans="1:12" x14ac:dyDescent="0.25">
      <c r="A16935">
        <v>8310</v>
      </c>
      <c r="B16935" s="2">
        <v>31.218309999999999</v>
      </c>
      <c r="C16935" s="3">
        <v>2040</v>
      </c>
      <c r="D16935" s="4">
        <v>12100</v>
      </c>
      <c r="E16935" t="s">
        <v>1671</v>
      </c>
      <c r="F16935" s="4" t="s">
        <v>1341</v>
      </c>
      <c r="G16935" s="5">
        <v>1490</v>
      </c>
      <c r="H16935" s="6">
        <v>0.15704699999999999</v>
      </c>
      <c r="I16935" s="7">
        <v>59.853000000000002</v>
      </c>
    </row>
    <row r="16936" spans="1:12" x14ac:dyDescent="0.25">
      <c r="A16936">
        <v>93230</v>
      </c>
      <c r="B16936" s="2">
        <v>31.208400000000001</v>
      </c>
      <c r="C16936" s="3">
        <v>66316</v>
      </c>
      <c r="D16936" s="4">
        <v>25260</v>
      </c>
      <c r="E16936" t="s">
        <v>15633</v>
      </c>
      <c r="F16936" s="4" t="s">
        <v>15368</v>
      </c>
      <c r="G16936" s="5">
        <v>39935</v>
      </c>
      <c r="H16936" s="6">
        <v>0.16574430000000001</v>
      </c>
      <c r="I16936" s="7">
        <v>58.347999999999999</v>
      </c>
      <c r="J16936" s="2">
        <v>48.647100000000002</v>
      </c>
      <c r="K16936">
        <v>17</v>
      </c>
      <c r="L16936" s="2">
        <v>90.2</v>
      </c>
    </row>
    <row r="16937" spans="1:12" x14ac:dyDescent="0.25">
      <c r="A16937">
        <v>49078</v>
      </c>
      <c r="B16937" s="2">
        <v>31.197369999999999</v>
      </c>
      <c r="C16937" s="3">
        <v>8817</v>
      </c>
      <c r="D16937" s="4">
        <v>26090</v>
      </c>
      <c r="E16937" t="s">
        <v>9326</v>
      </c>
      <c r="F16937" s="4" t="s">
        <v>9106</v>
      </c>
      <c r="G16937" s="5">
        <v>6151</v>
      </c>
      <c r="H16937" s="6">
        <v>0.16680220000000001</v>
      </c>
      <c r="I16937" s="7">
        <v>58.161999999999999</v>
      </c>
      <c r="J16937" s="2">
        <v>48.625</v>
      </c>
      <c r="K16937">
        <v>8</v>
      </c>
    </row>
    <row r="16938" spans="1:12" x14ac:dyDescent="0.25">
      <c r="A16938">
        <v>55334</v>
      </c>
      <c r="B16938" s="2">
        <v>31.195409999999999</v>
      </c>
      <c r="C16938" s="3">
        <v>2815</v>
      </c>
      <c r="D16938" s="4">
        <v>33460</v>
      </c>
      <c r="E16938" t="s">
        <v>9472</v>
      </c>
      <c r="F16938" s="4" t="s">
        <v>10428</v>
      </c>
      <c r="G16938" s="5">
        <v>2028</v>
      </c>
      <c r="H16938" s="6">
        <v>0.1449704</v>
      </c>
      <c r="I16938" s="7">
        <v>61.932000000000002</v>
      </c>
    </row>
    <row r="16939" spans="1:12" x14ac:dyDescent="0.25">
      <c r="A16939">
        <v>33406</v>
      </c>
      <c r="B16939" s="2">
        <v>31.190819999999999</v>
      </c>
      <c r="C16939" s="3">
        <v>25354</v>
      </c>
      <c r="D16939" s="4">
        <v>33100</v>
      </c>
      <c r="E16939" t="s">
        <v>6878</v>
      </c>
      <c r="F16939" s="4" t="s">
        <v>6689</v>
      </c>
      <c r="G16939" s="5">
        <v>17145</v>
      </c>
      <c r="H16939" s="6">
        <v>0.22040129999999999</v>
      </c>
      <c r="I16939" s="7">
        <v>48.896999999999998</v>
      </c>
      <c r="J16939" s="2">
        <v>75.5</v>
      </c>
      <c r="K16939">
        <v>2</v>
      </c>
    </row>
    <row r="16940" spans="1:12" x14ac:dyDescent="0.25">
      <c r="A16940">
        <v>83546</v>
      </c>
      <c r="B16940" s="2">
        <v>31.186589999999999</v>
      </c>
      <c r="C16940" s="3">
        <v>708</v>
      </c>
      <c r="E16940" t="s">
        <v>12838</v>
      </c>
      <c r="F16940" s="4" t="s">
        <v>14725</v>
      </c>
      <c r="G16940" s="5">
        <v>554</v>
      </c>
      <c r="H16940" s="6">
        <v>0.1696751</v>
      </c>
      <c r="I16940" s="7">
        <v>57.655999999999999</v>
      </c>
    </row>
    <row r="16941" spans="1:12" x14ac:dyDescent="0.25">
      <c r="A16941">
        <v>63566</v>
      </c>
      <c r="B16941" s="2">
        <v>31.186430000000001</v>
      </c>
      <c r="C16941" s="3">
        <v>135</v>
      </c>
      <c r="E16941" t="s">
        <v>12171</v>
      </c>
      <c r="F16941" s="4" t="s">
        <v>12102</v>
      </c>
      <c r="G16941" s="5">
        <v>93</v>
      </c>
      <c r="H16941" s="6">
        <v>0.23655909999999999</v>
      </c>
      <c r="I16941" s="7">
        <v>46.094000000000001</v>
      </c>
    </row>
    <row r="16942" spans="1:12" x14ac:dyDescent="0.25">
      <c r="A16942">
        <v>83524</v>
      </c>
      <c r="B16942" s="2">
        <v>31.186229999999998</v>
      </c>
      <c r="C16942" s="3">
        <v>1034</v>
      </c>
      <c r="D16942" s="4">
        <v>30300</v>
      </c>
      <c r="E16942" t="s">
        <v>14784</v>
      </c>
      <c r="F16942" s="4" t="s">
        <v>14725</v>
      </c>
      <c r="G16942" s="5">
        <v>740</v>
      </c>
      <c r="H16942" s="6">
        <v>0.14594599999999999</v>
      </c>
      <c r="I16942" s="7">
        <v>61.75</v>
      </c>
      <c r="J16942" s="2">
        <v>48</v>
      </c>
      <c r="K16942">
        <v>1</v>
      </c>
    </row>
    <row r="16943" spans="1:12" x14ac:dyDescent="0.25">
      <c r="A16943">
        <v>70772</v>
      </c>
      <c r="B16943" s="2">
        <v>31.1859</v>
      </c>
      <c r="C16943" s="3">
        <v>898</v>
      </c>
      <c r="D16943" s="4">
        <v>12940</v>
      </c>
      <c r="E16943" t="s">
        <v>1927</v>
      </c>
      <c r="F16943" s="4" t="s">
        <v>12927</v>
      </c>
      <c r="G16943" s="5">
        <v>642</v>
      </c>
      <c r="H16943" s="6">
        <v>0.11370719999999999</v>
      </c>
      <c r="I16943" s="7">
        <v>67.320999999999998</v>
      </c>
      <c r="J16943" s="2">
        <v>29</v>
      </c>
      <c r="K16943">
        <v>1</v>
      </c>
    </row>
    <row r="16944" spans="1:12" x14ac:dyDescent="0.25">
      <c r="A16944">
        <v>67053</v>
      </c>
      <c r="B16944" s="2">
        <v>31.185659999999999</v>
      </c>
      <c r="C16944" s="3">
        <v>545</v>
      </c>
      <c r="E16944" t="s">
        <v>12607</v>
      </c>
      <c r="F16944" s="4" t="s">
        <v>12494</v>
      </c>
      <c r="G16944" s="5">
        <v>382</v>
      </c>
      <c r="H16944" s="6">
        <v>0.14882509999999999</v>
      </c>
      <c r="I16944" s="7">
        <v>61.25</v>
      </c>
      <c r="J16944" s="2">
        <v>74.5</v>
      </c>
      <c r="K16944">
        <v>2</v>
      </c>
    </row>
    <row r="16945" spans="1:11" x14ac:dyDescent="0.25">
      <c r="A16945">
        <v>52595</v>
      </c>
      <c r="B16945" s="2">
        <v>31.185500000000001</v>
      </c>
      <c r="C16945" s="3">
        <v>492</v>
      </c>
      <c r="D16945" s="4">
        <v>36820</v>
      </c>
      <c r="E16945" t="s">
        <v>9998</v>
      </c>
      <c r="F16945" s="4" t="s">
        <v>9593</v>
      </c>
      <c r="G16945" s="5">
        <v>282</v>
      </c>
      <c r="H16945" s="6">
        <v>0.21631210000000001</v>
      </c>
      <c r="I16945" s="7">
        <v>49.582999999999998</v>
      </c>
    </row>
    <row r="16946" spans="1:11" x14ac:dyDescent="0.25">
      <c r="A16946">
        <v>24572</v>
      </c>
      <c r="B16946" s="2">
        <v>31.182790000000001</v>
      </c>
      <c r="C16946" s="3">
        <v>15659</v>
      </c>
      <c r="D16946" s="4">
        <v>31340</v>
      </c>
      <c r="E16946" t="s">
        <v>5110</v>
      </c>
      <c r="F16946" s="4" t="s">
        <v>4335</v>
      </c>
      <c r="G16946" s="5">
        <v>11045</v>
      </c>
      <c r="H16946" s="6">
        <v>0.1856043</v>
      </c>
      <c r="I16946" s="7">
        <v>54.889000000000003</v>
      </c>
      <c r="J16946" s="2">
        <v>49</v>
      </c>
      <c r="K16946">
        <v>3</v>
      </c>
    </row>
    <row r="16947" spans="1:11" x14ac:dyDescent="0.25">
      <c r="A16947">
        <v>65032</v>
      </c>
      <c r="B16947" s="2">
        <v>31.179839999999999</v>
      </c>
      <c r="C16947" s="3">
        <v>2009</v>
      </c>
      <c r="D16947" s="4">
        <v>27620</v>
      </c>
      <c r="E16947" t="s">
        <v>12349</v>
      </c>
      <c r="F16947" s="4" t="s">
        <v>12102</v>
      </c>
      <c r="G16947" s="5">
        <v>1284</v>
      </c>
      <c r="H16947" s="6">
        <v>0.1431907</v>
      </c>
      <c r="I16947" s="7">
        <v>62.216999999999999</v>
      </c>
    </row>
    <row r="16948" spans="1:11" x14ac:dyDescent="0.25">
      <c r="A16948">
        <v>65640</v>
      </c>
      <c r="B16948" s="2">
        <v>31.179400000000001</v>
      </c>
      <c r="C16948" s="3">
        <v>855</v>
      </c>
      <c r="D16948" s="4">
        <v>44180</v>
      </c>
      <c r="E16948" t="s">
        <v>12441</v>
      </c>
      <c r="F16948" s="4" t="s">
        <v>12102</v>
      </c>
      <c r="G16948" s="5">
        <v>550</v>
      </c>
      <c r="H16948" s="6">
        <v>0.23411979999999999</v>
      </c>
      <c r="I16948" s="7">
        <v>46.5</v>
      </c>
      <c r="J16948" s="2">
        <v>45</v>
      </c>
      <c r="K16948">
        <v>1</v>
      </c>
    </row>
    <row r="16949" spans="1:11" x14ac:dyDescent="0.25">
      <c r="A16949">
        <v>37721</v>
      </c>
      <c r="B16949" s="2">
        <v>31.177140000000001</v>
      </c>
      <c r="C16949" s="3">
        <v>12305</v>
      </c>
      <c r="D16949" s="4">
        <v>28940</v>
      </c>
      <c r="E16949" t="s">
        <v>7472</v>
      </c>
      <c r="F16949" s="4" t="s">
        <v>7348</v>
      </c>
      <c r="G16949" s="5">
        <v>8880</v>
      </c>
      <c r="H16949" s="6">
        <v>0.15563060000000001</v>
      </c>
      <c r="I16949" s="7">
        <v>60.063000000000002</v>
      </c>
    </row>
    <row r="16950" spans="1:11" x14ac:dyDescent="0.25">
      <c r="A16950">
        <v>72727</v>
      </c>
      <c r="B16950" s="2">
        <v>31.17398</v>
      </c>
      <c r="C16950" s="3">
        <v>5934</v>
      </c>
      <c r="D16950" s="4">
        <v>22220</v>
      </c>
      <c r="E16950" t="s">
        <v>553</v>
      </c>
      <c r="F16950" s="4" t="s">
        <v>13183</v>
      </c>
      <c r="G16950" s="5">
        <v>4316</v>
      </c>
      <c r="H16950" s="6">
        <v>0.14987259999999999</v>
      </c>
      <c r="I16950" s="7">
        <v>61.058</v>
      </c>
      <c r="J16950" s="2">
        <v>64</v>
      </c>
      <c r="K16950">
        <v>1</v>
      </c>
    </row>
    <row r="16951" spans="1:11" x14ac:dyDescent="0.25">
      <c r="A16951">
        <v>48885</v>
      </c>
      <c r="B16951" s="2">
        <v>31.172799999999999</v>
      </c>
      <c r="C16951" s="3">
        <v>885</v>
      </c>
      <c r="D16951" s="4">
        <v>24340</v>
      </c>
      <c r="E16951" t="s">
        <v>2741</v>
      </c>
      <c r="F16951" s="4" t="s">
        <v>9106</v>
      </c>
      <c r="G16951" s="5">
        <v>595</v>
      </c>
      <c r="H16951" s="6">
        <v>0.1747899</v>
      </c>
      <c r="I16951" s="7">
        <v>56.75</v>
      </c>
    </row>
    <row r="16952" spans="1:11" x14ac:dyDescent="0.25">
      <c r="A16952">
        <v>24740</v>
      </c>
      <c r="B16952" s="2">
        <v>31.16733</v>
      </c>
      <c r="C16952" s="3">
        <v>31135</v>
      </c>
      <c r="D16952" s="4">
        <v>14140</v>
      </c>
      <c r="E16952" t="s">
        <v>187</v>
      </c>
      <c r="F16952" s="4" t="s">
        <v>5144</v>
      </c>
      <c r="G16952" s="5">
        <v>22277</v>
      </c>
      <c r="H16952" s="6">
        <v>0.20774790000000001</v>
      </c>
      <c r="I16952" s="7">
        <v>51.052999999999997</v>
      </c>
      <c r="J16952" s="2">
        <v>40.25</v>
      </c>
      <c r="K16952">
        <v>4</v>
      </c>
    </row>
    <row r="16953" spans="1:11" x14ac:dyDescent="0.25">
      <c r="A16953">
        <v>87301</v>
      </c>
      <c r="B16953" s="2">
        <v>31.158740000000002</v>
      </c>
      <c r="C16953" s="3">
        <v>24101</v>
      </c>
      <c r="D16953" s="4">
        <v>23700</v>
      </c>
      <c r="E16953" t="s">
        <v>15170</v>
      </c>
      <c r="F16953" s="4" t="s">
        <v>15124</v>
      </c>
      <c r="G16953" s="5">
        <v>13630</v>
      </c>
      <c r="H16953" s="6">
        <v>0.19382289999999999</v>
      </c>
      <c r="I16953" s="7">
        <v>53.457999999999998</v>
      </c>
      <c r="J16953" s="2">
        <v>49</v>
      </c>
      <c r="K16953">
        <v>7</v>
      </c>
    </row>
    <row r="16954" spans="1:11" x14ac:dyDescent="0.25">
      <c r="A16954">
        <v>27583</v>
      </c>
      <c r="B16954" s="2">
        <v>31.154330000000002</v>
      </c>
      <c r="C16954" s="3">
        <v>6800</v>
      </c>
      <c r="D16954" s="4">
        <v>20500</v>
      </c>
      <c r="E16954" t="s">
        <v>5745</v>
      </c>
      <c r="F16954" s="4" t="s">
        <v>5642</v>
      </c>
      <c r="G16954" s="5">
        <v>4769</v>
      </c>
      <c r="H16954" s="6">
        <v>0.15055569999999999</v>
      </c>
      <c r="I16954" s="7">
        <v>60.929000000000002</v>
      </c>
      <c r="J16954" s="2">
        <v>43</v>
      </c>
      <c r="K16954">
        <v>1</v>
      </c>
    </row>
    <row r="16955" spans="1:11" x14ac:dyDescent="0.25">
      <c r="A16955">
        <v>64427</v>
      </c>
      <c r="B16955" s="2">
        <v>31.15307</v>
      </c>
      <c r="C16955" s="3">
        <v>722</v>
      </c>
      <c r="D16955" s="4">
        <v>41140</v>
      </c>
      <c r="E16955" t="s">
        <v>12264</v>
      </c>
      <c r="F16955" s="4" t="s">
        <v>12102</v>
      </c>
      <c r="G16955" s="5">
        <v>488</v>
      </c>
      <c r="H16955" s="6">
        <v>0.17008200000000001</v>
      </c>
      <c r="I16955" s="7">
        <v>57.554000000000002</v>
      </c>
      <c r="J16955" s="2">
        <v>74.5</v>
      </c>
      <c r="K16955">
        <v>2</v>
      </c>
    </row>
    <row r="16956" spans="1:11" x14ac:dyDescent="0.25">
      <c r="A16956">
        <v>74333</v>
      </c>
      <c r="B16956" s="2">
        <v>31.15278</v>
      </c>
      <c r="C16956" s="3">
        <v>1184</v>
      </c>
      <c r="D16956" s="4">
        <v>33060</v>
      </c>
      <c r="E16956" t="s">
        <v>13625</v>
      </c>
      <c r="F16956" s="4" t="s">
        <v>13462</v>
      </c>
      <c r="G16956" s="5">
        <v>748</v>
      </c>
      <c r="H16956" s="6">
        <v>0.14037430000000001</v>
      </c>
      <c r="I16956" s="7">
        <v>62.679000000000002</v>
      </c>
    </row>
    <row r="16957" spans="1:11" x14ac:dyDescent="0.25">
      <c r="A16957">
        <v>29020</v>
      </c>
      <c r="B16957" s="2">
        <v>31.148810000000001</v>
      </c>
      <c r="C16957" s="3">
        <v>22329</v>
      </c>
      <c r="D16957" s="4">
        <v>17900</v>
      </c>
      <c r="E16957" t="s">
        <v>973</v>
      </c>
      <c r="F16957" s="4" t="s">
        <v>6130</v>
      </c>
      <c r="G16957" s="5">
        <v>15824</v>
      </c>
      <c r="H16957" s="6">
        <v>0.21813589999999999</v>
      </c>
      <c r="I16957" s="7">
        <v>49.24</v>
      </c>
      <c r="J16957" s="2">
        <v>38</v>
      </c>
      <c r="K16957">
        <v>8</v>
      </c>
    </row>
    <row r="16958" spans="1:11" x14ac:dyDescent="0.25">
      <c r="A16958">
        <v>45619</v>
      </c>
      <c r="B16958" s="2">
        <v>31.143750000000001</v>
      </c>
      <c r="C16958" s="3">
        <v>8060</v>
      </c>
      <c r="D16958" s="4">
        <v>26580</v>
      </c>
      <c r="E16958" t="s">
        <v>4849</v>
      </c>
      <c r="F16958" s="4" t="s">
        <v>8295</v>
      </c>
      <c r="G16958" s="5">
        <v>5300</v>
      </c>
      <c r="H16958" s="6">
        <v>0.17716979999999999</v>
      </c>
      <c r="I16958" s="7">
        <v>56.31</v>
      </c>
      <c r="J16958" s="2">
        <v>51.333300000000001</v>
      </c>
      <c r="K16958">
        <v>3</v>
      </c>
    </row>
    <row r="16959" spans="1:11" x14ac:dyDescent="0.25">
      <c r="A16959">
        <v>32666</v>
      </c>
      <c r="B16959" s="2">
        <v>31.141279999999998</v>
      </c>
      <c r="C16959" s="3">
        <v>6708</v>
      </c>
      <c r="D16959" s="4">
        <v>37260</v>
      </c>
      <c r="E16959" t="s">
        <v>329</v>
      </c>
      <c r="F16959" s="4" t="s">
        <v>6689</v>
      </c>
      <c r="G16959" s="5">
        <v>5039</v>
      </c>
      <c r="H16959" s="6">
        <v>0.16567460000000001</v>
      </c>
      <c r="I16959" s="7">
        <v>58.295000000000002</v>
      </c>
      <c r="J16959" s="2">
        <v>54.5</v>
      </c>
      <c r="K16959">
        <v>2</v>
      </c>
    </row>
    <row r="16960" spans="1:11" x14ac:dyDescent="0.25">
      <c r="A16960">
        <v>60964</v>
      </c>
      <c r="B16960" s="2">
        <v>31.13918</v>
      </c>
      <c r="C16960" s="3">
        <v>5379</v>
      </c>
      <c r="D16960" s="4">
        <v>28100</v>
      </c>
      <c r="E16960" t="s">
        <v>11646</v>
      </c>
      <c r="F16960" s="4" t="s">
        <v>11490</v>
      </c>
      <c r="G16960" s="5">
        <v>3707</v>
      </c>
      <c r="H16960" s="6">
        <v>0.14158580000000001</v>
      </c>
      <c r="I16960" s="7">
        <v>62.454000000000001</v>
      </c>
      <c r="J16960" s="2">
        <v>40.333300000000001</v>
      </c>
      <c r="K16960">
        <v>3</v>
      </c>
    </row>
    <row r="16961" spans="1:12" x14ac:dyDescent="0.25">
      <c r="A16961">
        <v>76549</v>
      </c>
      <c r="B16961" s="2">
        <v>31.13203</v>
      </c>
      <c r="C16961" s="3">
        <v>48784</v>
      </c>
      <c r="D16961" s="4">
        <v>28660</v>
      </c>
      <c r="E16961" t="s">
        <v>13959</v>
      </c>
      <c r="F16961" s="4" t="s">
        <v>13752</v>
      </c>
      <c r="G16961" s="5">
        <v>26190</v>
      </c>
      <c r="H16961" s="6">
        <v>0.1909816</v>
      </c>
      <c r="I16961" s="7">
        <v>53.914999999999999</v>
      </c>
      <c r="J16961" s="2">
        <v>65.666700000000006</v>
      </c>
      <c r="K16961">
        <v>3</v>
      </c>
    </row>
    <row r="16962" spans="1:12" x14ac:dyDescent="0.25">
      <c r="A16962">
        <v>50141</v>
      </c>
      <c r="B16962" s="2">
        <v>31.12567</v>
      </c>
      <c r="C16962" s="3">
        <v>643</v>
      </c>
      <c r="D16962" s="4">
        <v>32260</v>
      </c>
      <c r="E16962" t="s">
        <v>2049</v>
      </c>
      <c r="F16962" s="4" t="s">
        <v>9593</v>
      </c>
      <c r="G16962" s="5">
        <v>368</v>
      </c>
      <c r="H16962" s="6">
        <v>9.7826099999999999E-2</v>
      </c>
      <c r="I16962" s="7">
        <v>70</v>
      </c>
    </row>
    <row r="16963" spans="1:12" x14ac:dyDescent="0.25">
      <c r="A16963">
        <v>59934</v>
      </c>
      <c r="B16963" s="2">
        <v>31.125489999999999</v>
      </c>
      <c r="C16963" s="3">
        <v>615</v>
      </c>
      <c r="E16963" t="s">
        <v>10396</v>
      </c>
      <c r="F16963" s="4" t="s">
        <v>11278</v>
      </c>
      <c r="G16963" s="5">
        <v>375</v>
      </c>
      <c r="H16963" s="6">
        <v>0.17553189999999999</v>
      </c>
      <c r="I16963" s="7">
        <v>56.563000000000002</v>
      </c>
      <c r="J16963" s="2">
        <v>42</v>
      </c>
      <c r="K16963">
        <v>1</v>
      </c>
    </row>
    <row r="16964" spans="1:12" x14ac:dyDescent="0.25">
      <c r="A16964">
        <v>58237</v>
      </c>
      <c r="B16964" s="2">
        <v>31.12452</v>
      </c>
      <c r="C16964" s="3">
        <v>5355</v>
      </c>
      <c r="E16964" t="s">
        <v>172</v>
      </c>
      <c r="F16964" s="4" t="s">
        <v>11069</v>
      </c>
      <c r="G16964" s="5">
        <v>3698</v>
      </c>
      <c r="H16964" s="6">
        <v>0.1695053</v>
      </c>
      <c r="I16964" s="7">
        <v>57.603999999999999</v>
      </c>
      <c r="J16964" s="2">
        <v>42.5</v>
      </c>
      <c r="K16964">
        <v>2</v>
      </c>
    </row>
    <row r="16965" spans="1:12" x14ac:dyDescent="0.25">
      <c r="A16965">
        <v>50213</v>
      </c>
      <c r="B16965" s="2">
        <v>31.12255</v>
      </c>
      <c r="C16965" s="3">
        <v>6892</v>
      </c>
      <c r="E16965" t="s">
        <v>3661</v>
      </c>
      <c r="F16965" s="4" t="s">
        <v>9593</v>
      </c>
      <c r="G16965" s="5">
        <v>4499</v>
      </c>
      <c r="H16965" s="6">
        <v>0.15470100000000001</v>
      </c>
      <c r="I16965" s="7">
        <v>60.158999999999999</v>
      </c>
      <c r="J16965" s="2">
        <v>67</v>
      </c>
      <c r="K16965">
        <v>1</v>
      </c>
    </row>
    <row r="16966" spans="1:12" x14ac:dyDescent="0.25">
      <c r="A16966">
        <v>95111</v>
      </c>
      <c r="B16966" s="2">
        <v>31.112580000000001</v>
      </c>
      <c r="C16966" s="3">
        <v>60907</v>
      </c>
      <c r="D16966" s="4">
        <v>41940</v>
      </c>
      <c r="E16966" t="s">
        <v>12003</v>
      </c>
      <c r="F16966" s="4" t="s">
        <v>15368</v>
      </c>
      <c r="G16966" s="5">
        <v>37187</v>
      </c>
      <c r="H16966" s="6">
        <v>0.1607508</v>
      </c>
      <c r="I16966" s="7">
        <v>59.113</v>
      </c>
      <c r="J16966" s="2">
        <v>41.5</v>
      </c>
      <c r="K16966">
        <v>8</v>
      </c>
    </row>
    <row r="16967" spans="1:12" x14ac:dyDescent="0.25">
      <c r="A16967">
        <v>30056</v>
      </c>
      <c r="B16967" s="2">
        <v>31.103280000000002</v>
      </c>
      <c r="C16967" s="3">
        <v>2242</v>
      </c>
      <c r="D16967" s="4">
        <v>12060</v>
      </c>
      <c r="E16967" t="s">
        <v>6377</v>
      </c>
      <c r="F16967" s="4" t="s">
        <v>6363</v>
      </c>
      <c r="G16967" s="5">
        <v>1674</v>
      </c>
      <c r="H16967" s="6">
        <v>0.14575869999999999</v>
      </c>
      <c r="I16967" s="7">
        <v>61.695999999999998</v>
      </c>
    </row>
    <row r="16968" spans="1:12" x14ac:dyDescent="0.25">
      <c r="A16968">
        <v>4924</v>
      </c>
      <c r="B16968" s="2">
        <v>31.10249</v>
      </c>
      <c r="C16968" s="3">
        <v>2198</v>
      </c>
      <c r="E16968" t="s">
        <v>628</v>
      </c>
      <c r="F16968" s="4" t="s">
        <v>701</v>
      </c>
      <c r="G16968" s="5">
        <v>1606</v>
      </c>
      <c r="H16968" s="6">
        <v>0.17672679999999999</v>
      </c>
      <c r="I16968" s="7">
        <v>56.338999999999999</v>
      </c>
    </row>
    <row r="16969" spans="1:12" x14ac:dyDescent="0.25">
      <c r="A16969">
        <v>68973</v>
      </c>
      <c r="B16969" s="2">
        <v>31.102029999999999</v>
      </c>
      <c r="C16969" s="3">
        <v>444</v>
      </c>
      <c r="D16969" s="4">
        <v>25580</v>
      </c>
      <c r="E16969" t="s">
        <v>1383</v>
      </c>
      <c r="F16969" s="4" t="s">
        <v>12738</v>
      </c>
      <c r="G16969" s="5">
        <v>337</v>
      </c>
      <c r="H16969" s="6">
        <v>0.17159759999999999</v>
      </c>
      <c r="I16969" s="7">
        <v>57.222000000000001</v>
      </c>
    </row>
    <row r="16970" spans="1:12" x14ac:dyDescent="0.25">
      <c r="A16970">
        <v>45734</v>
      </c>
      <c r="B16970" s="2">
        <v>31.101849999999999</v>
      </c>
      <c r="C16970" s="3">
        <v>612</v>
      </c>
      <c r="E16970" t="s">
        <v>3101</v>
      </c>
      <c r="F16970" s="4" t="s">
        <v>8295</v>
      </c>
      <c r="G16970" s="5">
        <v>414</v>
      </c>
      <c r="H16970" s="6">
        <v>5.3140100000000003E-2</v>
      </c>
      <c r="I16970" s="7">
        <v>77.691999999999993</v>
      </c>
    </row>
    <row r="16971" spans="1:12" x14ac:dyDescent="0.25">
      <c r="A16971">
        <v>51540</v>
      </c>
      <c r="B16971" s="2">
        <v>31.101669999999999</v>
      </c>
      <c r="C16971" s="3">
        <v>488</v>
      </c>
      <c r="D16971" s="4">
        <v>36540</v>
      </c>
      <c r="E16971" t="s">
        <v>2495</v>
      </c>
      <c r="F16971" s="4" t="s">
        <v>9593</v>
      </c>
      <c r="G16971" s="5">
        <v>324</v>
      </c>
      <c r="H16971" s="6">
        <v>0.2061538</v>
      </c>
      <c r="I16971" s="7">
        <v>51.25</v>
      </c>
    </row>
    <row r="16972" spans="1:12" x14ac:dyDescent="0.25">
      <c r="A16972">
        <v>24326</v>
      </c>
      <c r="B16972" s="2">
        <v>31.101400000000002</v>
      </c>
      <c r="C16972" s="3">
        <v>1097</v>
      </c>
      <c r="E16972" t="s">
        <v>5040</v>
      </c>
      <c r="F16972" s="4" t="s">
        <v>4335</v>
      </c>
      <c r="G16972" s="5">
        <v>790</v>
      </c>
      <c r="H16972" s="6">
        <v>0.29113919999999999</v>
      </c>
      <c r="I16972" s="7">
        <v>36.563000000000002</v>
      </c>
      <c r="J16972" s="2">
        <v>60</v>
      </c>
      <c r="K16972">
        <v>1</v>
      </c>
    </row>
    <row r="16973" spans="1:12" x14ac:dyDescent="0.25">
      <c r="A16973">
        <v>75057</v>
      </c>
      <c r="B16973" s="2">
        <v>31.099129999999999</v>
      </c>
      <c r="C16973" s="3">
        <v>13800</v>
      </c>
      <c r="D16973" s="4">
        <v>19100</v>
      </c>
      <c r="E16973" t="s">
        <v>5652</v>
      </c>
      <c r="F16973" s="4" t="s">
        <v>13752</v>
      </c>
      <c r="G16973" s="5">
        <v>8701</v>
      </c>
      <c r="H16973" s="6">
        <v>0.1803034</v>
      </c>
      <c r="I16973" s="7">
        <v>55.716000000000001</v>
      </c>
      <c r="J16973" s="2">
        <v>77</v>
      </c>
      <c r="K16973">
        <v>1</v>
      </c>
    </row>
    <row r="16974" spans="1:12" x14ac:dyDescent="0.25">
      <c r="A16974">
        <v>55314</v>
      </c>
      <c r="B16974" s="2">
        <v>31.096810000000001</v>
      </c>
      <c r="C16974" s="3">
        <v>1414</v>
      </c>
      <c r="E16974" t="s">
        <v>10468</v>
      </c>
      <c r="F16974" s="4" t="s">
        <v>10428</v>
      </c>
      <c r="G16974" s="5">
        <v>976</v>
      </c>
      <c r="H16974" s="6">
        <v>0.1454918</v>
      </c>
      <c r="I16974" s="7">
        <v>61.731000000000002</v>
      </c>
    </row>
    <row r="16975" spans="1:12" x14ac:dyDescent="0.25">
      <c r="A16975">
        <v>37411</v>
      </c>
      <c r="B16975" s="2">
        <v>31.093630000000001</v>
      </c>
      <c r="C16975" s="3">
        <v>18128</v>
      </c>
      <c r="D16975" s="4">
        <v>16860</v>
      </c>
      <c r="E16975" t="s">
        <v>7449</v>
      </c>
      <c r="F16975" s="4" t="s">
        <v>7348</v>
      </c>
      <c r="G16975" s="5">
        <v>12324</v>
      </c>
      <c r="H16975" s="6">
        <v>0.23490749999999999</v>
      </c>
      <c r="I16975" s="7">
        <v>46.277999999999999</v>
      </c>
      <c r="J16975" s="2">
        <v>51.6</v>
      </c>
      <c r="K16975">
        <v>10</v>
      </c>
      <c r="L16975" s="2">
        <v>95.9</v>
      </c>
    </row>
    <row r="16976" spans="1:12" x14ac:dyDescent="0.25">
      <c r="A16976">
        <v>3282</v>
      </c>
      <c r="B16976" s="2">
        <v>31.090520000000001</v>
      </c>
      <c r="C16976" s="3">
        <v>896</v>
      </c>
      <c r="D16976" s="4">
        <v>17200</v>
      </c>
      <c r="E16976" t="s">
        <v>581</v>
      </c>
      <c r="F16976" s="4" t="s">
        <v>520</v>
      </c>
      <c r="G16976" s="5">
        <v>665</v>
      </c>
      <c r="H16976" s="6">
        <v>0.15187970000000001</v>
      </c>
      <c r="I16976" s="7">
        <v>60.625</v>
      </c>
      <c r="J16976" s="2">
        <v>27</v>
      </c>
      <c r="K16976">
        <v>1</v>
      </c>
    </row>
    <row r="16977" spans="1:12" x14ac:dyDescent="0.25">
      <c r="A16977">
        <v>94606</v>
      </c>
      <c r="B16977" s="2">
        <v>31.084119999999999</v>
      </c>
      <c r="C16977" s="3">
        <v>37000</v>
      </c>
      <c r="D16977" s="4">
        <v>41860</v>
      </c>
      <c r="E16977" t="s">
        <v>493</v>
      </c>
      <c r="F16977" s="4" t="s">
        <v>15368</v>
      </c>
      <c r="G16977" s="5">
        <v>26080</v>
      </c>
      <c r="H16977" s="6">
        <v>0.27088679999999998</v>
      </c>
      <c r="I16977" s="7">
        <v>40.058999999999997</v>
      </c>
      <c r="J16977" s="2">
        <v>39.5946</v>
      </c>
      <c r="K16977">
        <v>37</v>
      </c>
      <c r="L16977" s="2">
        <v>48.5</v>
      </c>
    </row>
    <row r="16978" spans="1:12" x14ac:dyDescent="0.25">
      <c r="A16978">
        <v>67455</v>
      </c>
      <c r="B16978" s="2">
        <v>31.077559999999998</v>
      </c>
      <c r="C16978" s="3">
        <v>1863</v>
      </c>
      <c r="E16978" t="s">
        <v>230</v>
      </c>
      <c r="F16978" s="4" t="s">
        <v>12494</v>
      </c>
      <c r="G16978" s="5">
        <v>1351</v>
      </c>
      <c r="H16978" s="6">
        <v>0.1826923</v>
      </c>
      <c r="I16978" s="7">
        <v>55.298000000000002</v>
      </c>
      <c r="J16978" s="2">
        <v>56</v>
      </c>
      <c r="K16978">
        <v>2</v>
      </c>
    </row>
    <row r="16979" spans="1:12" x14ac:dyDescent="0.25">
      <c r="A16979">
        <v>2558</v>
      </c>
      <c r="B16979" s="2">
        <v>31.076969999999999</v>
      </c>
      <c r="C16979" s="3">
        <v>1537</v>
      </c>
      <c r="D16979" s="4">
        <v>14460</v>
      </c>
      <c r="E16979" t="s">
        <v>393</v>
      </c>
      <c r="F16979" s="4" t="s">
        <v>21</v>
      </c>
      <c r="G16979" s="5">
        <v>1098</v>
      </c>
      <c r="H16979" s="6">
        <v>0.1082803</v>
      </c>
      <c r="I16979" s="7">
        <v>68.152000000000001</v>
      </c>
      <c r="J16979" s="2">
        <v>41</v>
      </c>
      <c r="K16979">
        <v>1</v>
      </c>
    </row>
    <row r="16980" spans="1:12" x14ac:dyDescent="0.25">
      <c r="A16980">
        <v>25825</v>
      </c>
      <c r="B16980" s="2">
        <v>31.076229999999999</v>
      </c>
      <c r="C16980" s="3">
        <v>2878</v>
      </c>
      <c r="D16980" s="4">
        <v>13220</v>
      </c>
      <c r="E16980" t="s">
        <v>5413</v>
      </c>
      <c r="F16980" s="4" t="s">
        <v>5144</v>
      </c>
      <c r="G16980" s="5">
        <v>1993</v>
      </c>
      <c r="H16980" s="6">
        <v>0.17853559999999999</v>
      </c>
      <c r="I16980" s="7">
        <v>56.008000000000003</v>
      </c>
      <c r="J16980" s="2">
        <v>74</v>
      </c>
      <c r="K16980">
        <v>1</v>
      </c>
    </row>
    <row r="16981" spans="1:12" x14ac:dyDescent="0.25">
      <c r="A16981">
        <v>62326</v>
      </c>
      <c r="B16981" s="2">
        <v>31.075379999999999</v>
      </c>
      <c r="C16981" s="3">
        <v>2197</v>
      </c>
      <c r="D16981" s="4">
        <v>31380</v>
      </c>
      <c r="E16981" t="s">
        <v>1097</v>
      </c>
      <c r="F16981" s="4" t="s">
        <v>11490</v>
      </c>
      <c r="G16981" s="5">
        <v>1549</v>
      </c>
      <c r="H16981" s="6">
        <v>0.18</v>
      </c>
      <c r="I16981" s="7">
        <v>55.75</v>
      </c>
      <c r="J16981" s="2">
        <v>38</v>
      </c>
      <c r="K16981">
        <v>1</v>
      </c>
    </row>
    <row r="16982" spans="1:12" x14ac:dyDescent="0.25">
      <c r="A16982">
        <v>4250</v>
      </c>
      <c r="B16982" s="2">
        <v>31.074300000000001</v>
      </c>
      <c r="C16982" s="3">
        <v>4145</v>
      </c>
      <c r="D16982" s="4">
        <v>30340</v>
      </c>
      <c r="E16982" t="s">
        <v>613</v>
      </c>
      <c r="F16982" s="4" t="s">
        <v>701</v>
      </c>
      <c r="G16982" s="5">
        <v>2957</v>
      </c>
      <c r="H16982" s="6">
        <v>0.13049359999999999</v>
      </c>
      <c r="I16982" s="7">
        <v>64.3</v>
      </c>
      <c r="J16982" s="2">
        <v>35</v>
      </c>
      <c r="K16982">
        <v>1</v>
      </c>
    </row>
    <row r="16983" spans="1:12" x14ac:dyDescent="0.25">
      <c r="A16983">
        <v>55924</v>
      </c>
      <c r="B16983" s="2">
        <v>31.07338</v>
      </c>
      <c r="C16983" s="3">
        <v>1302</v>
      </c>
      <c r="D16983" s="4">
        <v>40340</v>
      </c>
      <c r="E16983" t="s">
        <v>629</v>
      </c>
      <c r="F16983" s="4" t="s">
        <v>10428</v>
      </c>
      <c r="G16983" s="5">
        <v>911</v>
      </c>
      <c r="H16983" s="6">
        <v>0.11196490000000001</v>
      </c>
      <c r="I16983" s="7">
        <v>67.5</v>
      </c>
    </row>
    <row r="16984" spans="1:12" x14ac:dyDescent="0.25">
      <c r="A16984">
        <v>50050</v>
      </c>
      <c r="B16984" s="2">
        <v>31.073060000000002</v>
      </c>
      <c r="C16984" s="3">
        <v>606</v>
      </c>
      <c r="E16984" t="s">
        <v>9608</v>
      </c>
      <c r="F16984" s="4" t="s">
        <v>9593</v>
      </c>
      <c r="G16984" s="5">
        <v>430</v>
      </c>
      <c r="H16984" s="6">
        <v>0.18139540000000001</v>
      </c>
      <c r="I16984" s="7">
        <v>55.5</v>
      </c>
      <c r="J16984" s="2">
        <v>77</v>
      </c>
      <c r="K16984">
        <v>1</v>
      </c>
    </row>
    <row r="16985" spans="1:12" x14ac:dyDescent="0.25">
      <c r="A16985">
        <v>27909</v>
      </c>
      <c r="B16985" s="2">
        <v>31.066590000000001</v>
      </c>
      <c r="C16985" s="3">
        <v>40306</v>
      </c>
      <c r="D16985" s="4">
        <v>21020</v>
      </c>
      <c r="E16985" t="s">
        <v>5805</v>
      </c>
      <c r="F16985" s="4" t="s">
        <v>5642</v>
      </c>
      <c r="G16985" s="5">
        <v>26594</v>
      </c>
      <c r="H16985" s="6">
        <v>0.18981010000000001</v>
      </c>
      <c r="I16985" s="7">
        <v>54.043999999999997</v>
      </c>
      <c r="J16985" s="2">
        <v>51.333300000000001</v>
      </c>
      <c r="K16985">
        <v>9</v>
      </c>
    </row>
    <row r="16986" spans="1:12" x14ac:dyDescent="0.25">
      <c r="A16986">
        <v>90606</v>
      </c>
      <c r="B16986" s="2">
        <v>31.055109999999999</v>
      </c>
      <c r="C16986" s="3">
        <v>32978</v>
      </c>
      <c r="D16986" s="4">
        <v>31080</v>
      </c>
      <c r="E16986" t="s">
        <v>6121</v>
      </c>
      <c r="F16986" s="4" t="s">
        <v>15368</v>
      </c>
      <c r="G16986" s="5">
        <v>21378</v>
      </c>
      <c r="H16986" s="6">
        <v>0.1172701</v>
      </c>
      <c r="I16986" s="7">
        <v>66.575999999999993</v>
      </c>
      <c r="J16986" s="2">
        <v>40</v>
      </c>
      <c r="K16986">
        <v>5</v>
      </c>
    </row>
    <row r="16987" spans="1:12" x14ac:dyDescent="0.25">
      <c r="A16987">
        <v>60637</v>
      </c>
      <c r="B16987" s="2">
        <v>31.043289999999999</v>
      </c>
      <c r="C16987" s="3">
        <v>48851</v>
      </c>
      <c r="D16987" s="4">
        <v>16980</v>
      </c>
      <c r="E16987" t="s">
        <v>11616</v>
      </c>
      <c r="F16987" s="4" t="s">
        <v>11490</v>
      </c>
      <c r="G16987" s="5">
        <v>28010</v>
      </c>
      <c r="H16987" s="6">
        <v>0.32138519999999998</v>
      </c>
      <c r="I16987" s="7">
        <v>31.302</v>
      </c>
      <c r="J16987" s="2">
        <v>29.956499999999998</v>
      </c>
      <c r="K16987">
        <v>69</v>
      </c>
      <c r="L16987" s="2">
        <v>6.4</v>
      </c>
    </row>
    <row r="16988" spans="1:12" x14ac:dyDescent="0.25">
      <c r="A16988">
        <v>15823</v>
      </c>
      <c r="B16988" s="2">
        <v>31.03632</v>
      </c>
      <c r="C16988" s="3">
        <v>1521</v>
      </c>
      <c r="E16988" t="s">
        <v>2836</v>
      </c>
      <c r="F16988" s="4" t="s">
        <v>3003</v>
      </c>
      <c r="G16988" s="5">
        <v>1113</v>
      </c>
      <c r="H16988" s="6">
        <v>0.1752022</v>
      </c>
      <c r="I16988" s="7">
        <v>56.563000000000002</v>
      </c>
    </row>
    <row r="16989" spans="1:12" x14ac:dyDescent="0.25">
      <c r="A16989">
        <v>79342</v>
      </c>
      <c r="B16989" s="2">
        <v>31.035969999999999</v>
      </c>
      <c r="C16989" s="3">
        <v>568</v>
      </c>
      <c r="E16989" t="s">
        <v>14397</v>
      </c>
      <c r="F16989" s="4" t="s">
        <v>13752</v>
      </c>
      <c r="G16989" s="5">
        <v>361</v>
      </c>
      <c r="H16989" s="6">
        <v>0.18784529999999999</v>
      </c>
      <c r="I16989" s="7">
        <v>54.375</v>
      </c>
    </row>
    <row r="16990" spans="1:12" x14ac:dyDescent="0.25">
      <c r="A16990">
        <v>55381</v>
      </c>
      <c r="B16990" s="2">
        <v>31.035550000000001</v>
      </c>
      <c r="C16990" s="3">
        <v>1980</v>
      </c>
      <c r="D16990" s="4">
        <v>26780</v>
      </c>
      <c r="E16990" t="s">
        <v>690</v>
      </c>
      <c r="F16990" s="4" t="s">
        <v>10428</v>
      </c>
      <c r="G16990" s="5">
        <v>1373</v>
      </c>
      <c r="H16990" s="6">
        <v>0.10924979999999999</v>
      </c>
      <c r="I16990" s="7">
        <v>67.954999999999998</v>
      </c>
      <c r="J16990" s="2">
        <v>64</v>
      </c>
      <c r="K16990">
        <v>2</v>
      </c>
    </row>
    <row r="16991" spans="1:12" x14ac:dyDescent="0.25">
      <c r="A16991">
        <v>60518</v>
      </c>
      <c r="B16991" s="2">
        <v>31.034579999999998</v>
      </c>
      <c r="C16991" s="3">
        <v>3753</v>
      </c>
      <c r="D16991" s="4">
        <v>36860</v>
      </c>
      <c r="E16991" t="s">
        <v>2569</v>
      </c>
      <c r="F16991" s="4" t="s">
        <v>11490</v>
      </c>
      <c r="G16991" s="5">
        <v>2697</v>
      </c>
      <c r="H16991" s="6">
        <v>0.1441809</v>
      </c>
      <c r="I16991" s="7">
        <v>61.917000000000002</v>
      </c>
      <c r="J16991" s="2">
        <v>43.75</v>
      </c>
      <c r="K16991">
        <v>4</v>
      </c>
    </row>
    <row r="16992" spans="1:12" x14ac:dyDescent="0.25">
      <c r="A16992">
        <v>83607</v>
      </c>
      <c r="B16992" s="2">
        <v>31.03059</v>
      </c>
      <c r="C16992" s="3">
        <v>22687</v>
      </c>
      <c r="D16992" s="4">
        <v>14260</v>
      </c>
      <c r="E16992" t="s">
        <v>1344</v>
      </c>
      <c r="F16992" s="4" t="s">
        <v>14725</v>
      </c>
      <c r="G16992" s="5">
        <v>13965</v>
      </c>
      <c r="H16992" s="6">
        <v>0.1965488</v>
      </c>
      <c r="I16992" s="7">
        <v>52.856999999999999</v>
      </c>
      <c r="J16992" s="2">
        <v>43</v>
      </c>
      <c r="K16992">
        <v>1</v>
      </c>
    </row>
    <row r="16993" spans="1:12" x14ac:dyDescent="0.25">
      <c r="A16993">
        <v>56373</v>
      </c>
      <c r="B16993" s="2">
        <v>31.026779999999999</v>
      </c>
      <c r="C16993" s="3">
        <v>3010</v>
      </c>
      <c r="E16993" t="s">
        <v>8068</v>
      </c>
      <c r="F16993" s="4" t="s">
        <v>10428</v>
      </c>
      <c r="G16993" s="5">
        <v>1935</v>
      </c>
      <c r="H16993" s="6">
        <v>0.14462810000000001</v>
      </c>
      <c r="I16993" s="7">
        <v>61.829000000000001</v>
      </c>
      <c r="J16993" s="2">
        <v>60.5</v>
      </c>
      <c r="K16993">
        <v>2</v>
      </c>
    </row>
    <row r="16994" spans="1:12" x14ac:dyDescent="0.25">
      <c r="A16994">
        <v>40104</v>
      </c>
      <c r="B16994" s="2">
        <v>31.02609</v>
      </c>
      <c r="C16994" s="3">
        <v>1266</v>
      </c>
      <c r="D16994" s="4">
        <v>21060</v>
      </c>
      <c r="E16994" t="s">
        <v>7904</v>
      </c>
      <c r="F16994" s="4" t="s">
        <v>7883</v>
      </c>
      <c r="G16994" s="5">
        <v>929</v>
      </c>
      <c r="H16994" s="6">
        <v>0.1248654</v>
      </c>
      <c r="I16994" s="7">
        <v>65.242000000000004</v>
      </c>
    </row>
    <row r="16995" spans="1:12" x14ac:dyDescent="0.25">
      <c r="A16995">
        <v>73086</v>
      </c>
      <c r="B16995" s="2">
        <v>31.024480000000001</v>
      </c>
      <c r="C16995" s="3">
        <v>8569</v>
      </c>
      <c r="E16995" t="s">
        <v>7900</v>
      </c>
      <c r="F16995" s="4" t="s">
        <v>13462</v>
      </c>
      <c r="G16995" s="5">
        <v>5827</v>
      </c>
      <c r="H16995" s="6">
        <v>0.1874035</v>
      </c>
      <c r="I16995" s="7">
        <v>54.433</v>
      </c>
      <c r="J16995" s="2">
        <v>63.5</v>
      </c>
      <c r="K16995">
        <v>2</v>
      </c>
    </row>
    <row r="16996" spans="1:12" x14ac:dyDescent="0.25">
      <c r="A16996">
        <v>23035</v>
      </c>
      <c r="B16996" s="2">
        <v>31.022870000000001</v>
      </c>
      <c r="C16996" s="3">
        <v>1338</v>
      </c>
      <c r="D16996" s="4">
        <v>47260</v>
      </c>
      <c r="E16996" t="s">
        <v>4784</v>
      </c>
      <c r="F16996" s="4" t="s">
        <v>4335</v>
      </c>
      <c r="G16996" s="5">
        <v>898</v>
      </c>
      <c r="H16996" s="6">
        <v>0.1824249</v>
      </c>
      <c r="I16996" s="7">
        <v>55.292999999999999</v>
      </c>
      <c r="J16996" s="2">
        <v>63</v>
      </c>
      <c r="K16996">
        <v>1</v>
      </c>
    </row>
    <row r="16997" spans="1:12" x14ac:dyDescent="0.25">
      <c r="A16997">
        <v>18706</v>
      </c>
      <c r="B16997" s="2">
        <v>31.019829999999999</v>
      </c>
      <c r="C16997" s="3">
        <v>15972</v>
      </c>
      <c r="D16997" s="4">
        <v>42540</v>
      </c>
      <c r="E16997" t="s">
        <v>4120</v>
      </c>
      <c r="F16997" s="4" t="s">
        <v>3003</v>
      </c>
      <c r="G16997" s="5">
        <v>11779</v>
      </c>
      <c r="H16997" s="6">
        <v>0.18566940000000001</v>
      </c>
      <c r="I16997" s="7">
        <v>54.731000000000002</v>
      </c>
      <c r="J16997" s="2">
        <v>39</v>
      </c>
      <c r="K16997">
        <v>1</v>
      </c>
    </row>
    <row r="16998" spans="1:12" x14ac:dyDescent="0.25">
      <c r="A16998">
        <v>98584</v>
      </c>
      <c r="B16998" s="2">
        <v>31.01098</v>
      </c>
      <c r="C16998" s="3">
        <v>35967</v>
      </c>
      <c r="D16998" s="4">
        <v>43220</v>
      </c>
      <c r="E16998" t="s">
        <v>1304</v>
      </c>
      <c r="F16998" s="4" t="s">
        <v>16344</v>
      </c>
      <c r="G16998" s="5">
        <v>25200</v>
      </c>
      <c r="H16998" s="6">
        <v>0.17253969999999999</v>
      </c>
      <c r="I16998" s="7">
        <v>56.997999999999998</v>
      </c>
      <c r="J16998" s="2">
        <v>49.6</v>
      </c>
      <c r="K16998">
        <v>10</v>
      </c>
      <c r="L16998" s="2">
        <v>92.3</v>
      </c>
    </row>
    <row r="16999" spans="1:12" x14ac:dyDescent="0.25">
      <c r="A16999">
        <v>44682</v>
      </c>
      <c r="B16999" s="2">
        <v>31.004799999999999</v>
      </c>
      <c r="C16999" s="3">
        <v>892</v>
      </c>
      <c r="D16999" s="4">
        <v>35420</v>
      </c>
      <c r="E16999" t="s">
        <v>8594</v>
      </c>
      <c r="F16999" s="4" t="s">
        <v>8295</v>
      </c>
      <c r="G16999" s="5">
        <v>615</v>
      </c>
      <c r="H16999" s="6">
        <v>0.15121950000000001</v>
      </c>
      <c r="I16999" s="7">
        <v>60.682000000000002</v>
      </c>
    </row>
    <row r="17000" spans="1:12" x14ac:dyDescent="0.25">
      <c r="A17000">
        <v>53520</v>
      </c>
      <c r="B17000" s="2">
        <v>31.003530000000001</v>
      </c>
      <c r="C17000" s="3">
        <v>6771</v>
      </c>
      <c r="D17000" s="4">
        <v>31540</v>
      </c>
      <c r="E17000" t="s">
        <v>7944</v>
      </c>
      <c r="F17000" s="4" t="s">
        <v>10031</v>
      </c>
      <c r="G17000" s="5">
        <v>4719</v>
      </c>
      <c r="H17000" s="6">
        <v>0.15932199999999999</v>
      </c>
      <c r="I17000" s="7">
        <v>59.279000000000003</v>
      </c>
      <c r="J17000" s="2">
        <v>72</v>
      </c>
      <c r="K17000">
        <v>1</v>
      </c>
    </row>
    <row r="17001" spans="1:12" x14ac:dyDescent="0.25">
      <c r="A17001">
        <v>13843</v>
      </c>
      <c r="B17001" s="2">
        <v>31.00206</v>
      </c>
      <c r="C17001" s="3">
        <v>2006</v>
      </c>
      <c r="E17001" t="s">
        <v>2745</v>
      </c>
      <c r="F17001" s="4" t="s">
        <v>1280</v>
      </c>
      <c r="G17001" s="5">
        <v>1419</v>
      </c>
      <c r="H17001" s="6">
        <v>0.16279070000000001</v>
      </c>
      <c r="I17001" s="7">
        <v>58.676000000000002</v>
      </c>
    </row>
    <row r="17002" spans="1:12" x14ac:dyDescent="0.25">
      <c r="A17002">
        <v>82322</v>
      </c>
      <c r="B17002" s="2">
        <v>31.00169</v>
      </c>
      <c r="C17002" s="3">
        <v>142</v>
      </c>
      <c r="D17002" s="4">
        <v>40540</v>
      </c>
      <c r="E17002" t="s">
        <v>14673</v>
      </c>
      <c r="F17002" s="4" t="s">
        <v>14657</v>
      </c>
      <c r="G17002" s="5">
        <v>115</v>
      </c>
      <c r="H17002" s="6">
        <v>0.1637931</v>
      </c>
      <c r="I17002" s="7">
        <v>58.5</v>
      </c>
    </row>
    <row r="17003" spans="1:12" x14ac:dyDescent="0.25">
      <c r="A17003">
        <v>98856</v>
      </c>
      <c r="B17003" s="2">
        <v>31.00121</v>
      </c>
      <c r="C17003" s="3">
        <v>2403</v>
      </c>
      <c r="E17003" t="s">
        <v>16515</v>
      </c>
      <c r="F17003" s="4" t="s">
        <v>16344</v>
      </c>
      <c r="G17003" s="5">
        <v>1855</v>
      </c>
      <c r="H17003" s="6">
        <v>0.2602371</v>
      </c>
      <c r="I17003" s="7">
        <v>41.826999999999998</v>
      </c>
      <c r="J17003" s="2">
        <v>59</v>
      </c>
      <c r="K17003">
        <v>2</v>
      </c>
    </row>
    <row r="17004" spans="1:12" x14ac:dyDescent="0.25">
      <c r="A17004">
        <v>59029</v>
      </c>
      <c r="B17004" s="2">
        <v>31.000640000000001</v>
      </c>
      <c r="C17004" s="3">
        <v>676</v>
      </c>
      <c r="D17004" s="4">
        <v>13740</v>
      </c>
      <c r="E17004" t="s">
        <v>11292</v>
      </c>
      <c r="F17004" s="4" t="s">
        <v>11278</v>
      </c>
      <c r="G17004" s="5">
        <v>524</v>
      </c>
      <c r="H17004" s="6">
        <v>0.1695238</v>
      </c>
      <c r="I17004" s="7">
        <v>57.5</v>
      </c>
    </row>
    <row r="17005" spans="1:12" x14ac:dyDescent="0.25">
      <c r="A17005">
        <v>36273</v>
      </c>
      <c r="B17005" s="2">
        <v>30.999939999999999</v>
      </c>
      <c r="C17005" s="3">
        <v>3673</v>
      </c>
      <c r="E17005" t="s">
        <v>7220</v>
      </c>
      <c r="F17005" s="4" t="s">
        <v>7027</v>
      </c>
      <c r="G17005" s="5">
        <v>2401</v>
      </c>
      <c r="H17005" s="6">
        <v>0.13202829999999999</v>
      </c>
      <c r="I17005" s="7">
        <v>63.976999999999997</v>
      </c>
      <c r="J17005" s="2">
        <v>71</v>
      </c>
      <c r="K17005">
        <v>1</v>
      </c>
    </row>
    <row r="17006" spans="1:12" x14ac:dyDescent="0.25">
      <c r="A17006">
        <v>99124</v>
      </c>
      <c r="B17006" s="2">
        <v>30.999320000000001</v>
      </c>
      <c r="C17006" s="3">
        <v>317</v>
      </c>
      <c r="E17006" t="s">
        <v>16562</v>
      </c>
      <c r="F17006" s="4" t="s">
        <v>16344</v>
      </c>
      <c r="G17006" s="5">
        <v>211</v>
      </c>
      <c r="H17006" s="6">
        <v>0.1839623</v>
      </c>
      <c r="I17006" s="7">
        <v>55</v>
      </c>
    </row>
    <row r="17007" spans="1:12" x14ac:dyDescent="0.25">
      <c r="A17007">
        <v>47954</v>
      </c>
      <c r="B17007" s="2">
        <v>30.998850000000001</v>
      </c>
      <c r="C17007" s="3">
        <v>2496</v>
      </c>
      <c r="D17007" s="4">
        <v>18820</v>
      </c>
      <c r="E17007" t="s">
        <v>9092</v>
      </c>
      <c r="F17007" s="4" t="s">
        <v>8800</v>
      </c>
      <c r="G17007" s="5">
        <v>1735</v>
      </c>
      <c r="H17007" s="6">
        <v>0.15898619999999999</v>
      </c>
      <c r="I17007" s="7">
        <v>59.308999999999997</v>
      </c>
    </row>
    <row r="17008" spans="1:12" x14ac:dyDescent="0.25">
      <c r="A17008">
        <v>50843</v>
      </c>
      <c r="B17008" s="2">
        <v>30.998349999999999</v>
      </c>
      <c r="C17008" s="3">
        <v>651</v>
      </c>
      <c r="E17008" t="s">
        <v>497</v>
      </c>
      <c r="F17008" s="4" t="s">
        <v>9593</v>
      </c>
      <c r="G17008" s="5">
        <v>358</v>
      </c>
      <c r="H17008" s="6">
        <v>0.22005569999999999</v>
      </c>
      <c r="I17008" s="7">
        <v>48.75</v>
      </c>
    </row>
    <row r="17009" spans="1:11" x14ac:dyDescent="0.25">
      <c r="A17009">
        <v>58736</v>
      </c>
      <c r="B17009" s="2">
        <v>30.998169999999998</v>
      </c>
      <c r="C17009" s="3">
        <v>517</v>
      </c>
      <c r="D17009" s="4">
        <v>33500</v>
      </c>
      <c r="E17009" t="s">
        <v>11242</v>
      </c>
      <c r="F17009" s="4" t="s">
        <v>11069</v>
      </c>
      <c r="G17009" s="5">
        <v>377</v>
      </c>
      <c r="H17009" s="6">
        <v>0.12962960000000001</v>
      </c>
      <c r="I17009" s="7">
        <v>64.375</v>
      </c>
    </row>
    <row r="17010" spans="1:11" x14ac:dyDescent="0.25">
      <c r="A17010">
        <v>56262</v>
      </c>
      <c r="B17010" s="2">
        <v>30.997959999999999</v>
      </c>
      <c r="C17010" s="3">
        <v>768</v>
      </c>
      <c r="E17010" t="s">
        <v>615</v>
      </c>
      <c r="F17010" s="4" t="s">
        <v>10428</v>
      </c>
      <c r="G17010" s="5">
        <v>495</v>
      </c>
      <c r="H17010" s="6">
        <v>0.2137097</v>
      </c>
      <c r="I17010" s="7">
        <v>49.844000000000001</v>
      </c>
      <c r="J17010" s="2">
        <v>51</v>
      </c>
      <c r="K17010">
        <v>1</v>
      </c>
    </row>
    <row r="17011" spans="1:11" x14ac:dyDescent="0.25">
      <c r="A17011">
        <v>15028</v>
      </c>
      <c r="B17011" s="2">
        <v>30.997810000000001</v>
      </c>
      <c r="C17011" s="3">
        <v>148</v>
      </c>
      <c r="D17011" s="4">
        <v>38300</v>
      </c>
      <c r="E17011" t="s">
        <v>3021</v>
      </c>
      <c r="F17011" s="4" t="s">
        <v>3003</v>
      </c>
      <c r="G17011" s="5">
        <v>111</v>
      </c>
      <c r="H17011" s="6">
        <v>0.16216220000000001</v>
      </c>
      <c r="I17011" s="7">
        <v>58.75</v>
      </c>
    </row>
    <row r="17012" spans="1:11" x14ac:dyDescent="0.25">
      <c r="A17012">
        <v>73842</v>
      </c>
      <c r="B17012" s="2">
        <v>30.997710000000001</v>
      </c>
      <c r="C17012" s="3">
        <v>483</v>
      </c>
      <c r="E17012" t="s">
        <v>663</v>
      </c>
      <c r="F17012" s="4" t="s">
        <v>13462</v>
      </c>
      <c r="G17012" s="5">
        <v>317</v>
      </c>
      <c r="H17012" s="6">
        <v>0.18927440000000001</v>
      </c>
      <c r="I17012" s="7">
        <v>54.063000000000002</v>
      </c>
    </row>
    <row r="17013" spans="1:11" x14ac:dyDescent="0.25">
      <c r="A17013">
        <v>80436</v>
      </c>
      <c r="B17013" s="2">
        <v>30.997540000000001</v>
      </c>
      <c r="C17013" s="3">
        <v>469</v>
      </c>
      <c r="D17013" s="4">
        <v>19740</v>
      </c>
      <c r="E17013" t="s">
        <v>1461</v>
      </c>
      <c r="F17013" s="4" t="s">
        <v>14477</v>
      </c>
      <c r="G17013" s="5">
        <v>405</v>
      </c>
      <c r="H17013" s="6">
        <v>0.14285709999999999</v>
      </c>
      <c r="I17013" s="7">
        <v>62.082999999999998</v>
      </c>
      <c r="J17013" s="2">
        <v>35</v>
      </c>
      <c r="K17013">
        <v>1</v>
      </c>
    </row>
    <row r="17014" spans="1:11" x14ac:dyDescent="0.25">
      <c r="A17014">
        <v>62095</v>
      </c>
      <c r="B17014" s="2">
        <v>30.995529999999999</v>
      </c>
      <c r="C17014" s="3">
        <v>10977</v>
      </c>
      <c r="D17014" s="4">
        <v>41180</v>
      </c>
      <c r="E17014" t="s">
        <v>11883</v>
      </c>
      <c r="F17014" s="4" t="s">
        <v>11490</v>
      </c>
      <c r="G17014" s="5">
        <v>7981</v>
      </c>
      <c r="H17014" s="6">
        <v>0.1553495</v>
      </c>
      <c r="I17014" s="7">
        <v>59.904000000000003</v>
      </c>
      <c r="J17014" s="2">
        <v>46</v>
      </c>
      <c r="K17014">
        <v>3</v>
      </c>
    </row>
    <row r="17015" spans="1:11" x14ac:dyDescent="0.25">
      <c r="A17015">
        <v>70811</v>
      </c>
      <c r="B17015" s="2">
        <v>30.99166</v>
      </c>
      <c r="C17015" s="3">
        <v>13001</v>
      </c>
      <c r="D17015" s="4">
        <v>12940</v>
      </c>
      <c r="E17015" t="s">
        <v>13089</v>
      </c>
      <c r="F17015" s="4" t="s">
        <v>12927</v>
      </c>
      <c r="G17015" s="5">
        <v>8163</v>
      </c>
      <c r="H17015" s="6">
        <v>0.1870636</v>
      </c>
      <c r="I17015" s="7">
        <v>54.415999999999997</v>
      </c>
      <c r="J17015" s="2">
        <v>33</v>
      </c>
      <c r="K17015">
        <v>3</v>
      </c>
    </row>
    <row r="17016" spans="1:11" x14ac:dyDescent="0.25">
      <c r="A17016">
        <v>63019</v>
      </c>
      <c r="B17016" s="2">
        <v>30.98901</v>
      </c>
      <c r="C17016" s="3">
        <v>4467</v>
      </c>
      <c r="D17016" s="4">
        <v>41180</v>
      </c>
      <c r="E17016" t="s">
        <v>12106</v>
      </c>
      <c r="F17016" s="4" t="s">
        <v>12102</v>
      </c>
      <c r="G17016" s="5">
        <v>2950</v>
      </c>
      <c r="H17016" s="6">
        <v>0.1786441</v>
      </c>
      <c r="I17016" s="7">
        <v>55.865000000000002</v>
      </c>
      <c r="J17016" s="2">
        <v>43</v>
      </c>
      <c r="K17016">
        <v>2</v>
      </c>
    </row>
    <row r="17017" spans="1:11" x14ac:dyDescent="0.25">
      <c r="A17017">
        <v>13668</v>
      </c>
      <c r="B17017" s="2">
        <v>30.987749999999998</v>
      </c>
      <c r="C17017" s="3">
        <v>3483</v>
      </c>
      <c r="D17017" s="4">
        <v>36300</v>
      </c>
      <c r="E17017" t="s">
        <v>303</v>
      </c>
      <c r="F17017" s="4" t="s">
        <v>1280</v>
      </c>
      <c r="G17017" s="5">
        <v>2306</v>
      </c>
      <c r="H17017" s="6">
        <v>0.18768960000000001</v>
      </c>
      <c r="I17017" s="7">
        <v>54.301000000000002</v>
      </c>
      <c r="J17017" s="2">
        <v>61</v>
      </c>
      <c r="K17017">
        <v>1</v>
      </c>
    </row>
    <row r="17018" spans="1:11" x14ac:dyDescent="0.25">
      <c r="A17018">
        <v>3293</v>
      </c>
      <c r="B17018" s="2">
        <v>30.987179999999999</v>
      </c>
      <c r="C17018" s="3">
        <v>93</v>
      </c>
      <c r="D17018" s="4">
        <v>17200</v>
      </c>
      <c r="E17018" t="s">
        <v>585</v>
      </c>
      <c r="F17018" s="4" t="s">
        <v>520</v>
      </c>
      <c r="G17018" s="5">
        <v>71</v>
      </c>
      <c r="H17018" s="6">
        <v>0.30555559999999998</v>
      </c>
      <c r="I17018" s="7">
        <v>33.929000000000002</v>
      </c>
    </row>
    <row r="17019" spans="1:11" x14ac:dyDescent="0.25">
      <c r="A17019">
        <v>72933</v>
      </c>
      <c r="B17019" s="2">
        <v>30.986409999999999</v>
      </c>
      <c r="C17019" s="3">
        <v>4842</v>
      </c>
      <c r="E17019" t="s">
        <v>825</v>
      </c>
      <c r="F17019" s="4" t="s">
        <v>13183</v>
      </c>
      <c r="G17019" s="5">
        <v>3131</v>
      </c>
      <c r="H17019" s="6">
        <v>0.15745770000000001</v>
      </c>
      <c r="I17019" s="7">
        <v>59.521000000000001</v>
      </c>
      <c r="J17019" s="2">
        <v>75</v>
      </c>
      <c r="K17019">
        <v>1</v>
      </c>
    </row>
    <row r="17020" spans="1:11" x14ac:dyDescent="0.25">
      <c r="A17020">
        <v>68131</v>
      </c>
      <c r="B17020" s="2">
        <v>30.983689999999999</v>
      </c>
      <c r="C17020" s="3">
        <v>13550</v>
      </c>
      <c r="D17020" s="4">
        <v>36540</v>
      </c>
      <c r="E17020" t="s">
        <v>6681</v>
      </c>
      <c r="F17020" s="4" t="s">
        <v>12738</v>
      </c>
      <c r="G17020" s="5">
        <v>8250</v>
      </c>
      <c r="H17020" s="6">
        <v>0.29733330000000002</v>
      </c>
      <c r="I17020" s="7">
        <v>35.344000000000001</v>
      </c>
      <c r="J17020" s="2">
        <v>43.777799999999999</v>
      </c>
      <c r="K17020">
        <v>9</v>
      </c>
    </row>
    <row r="17021" spans="1:11" x14ac:dyDescent="0.25">
      <c r="A17021">
        <v>16141</v>
      </c>
      <c r="B17021" s="2">
        <v>30.981380000000001</v>
      </c>
      <c r="C17021" s="3">
        <v>1901</v>
      </c>
      <c r="D17021" s="4">
        <v>35260</v>
      </c>
      <c r="E17021" t="s">
        <v>3424</v>
      </c>
      <c r="F17021" s="4" t="s">
        <v>3003</v>
      </c>
      <c r="G17021" s="5">
        <v>1401</v>
      </c>
      <c r="H17021" s="6">
        <v>0.16119829999999999</v>
      </c>
      <c r="I17021" s="7">
        <v>58.869</v>
      </c>
    </row>
    <row r="17022" spans="1:11" x14ac:dyDescent="0.25">
      <c r="A17022">
        <v>32565</v>
      </c>
      <c r="B17022" s="2">
        <v>30.980049999999999</v>
      </c>
      <c r="C17022" s="3">
        <v>5277</v>
      </c>
      <c r="D17022" s="4">
        <v>37860</v>
      </c>
      <c r="E17022" t="s">
        <v>775</v>
      </c>
      <c r="F17022" s="4" t="s">
        <v>6689</v>
      </c>
      <c r="G17022" s="5">
        <v>4166</v>
      </c>
      <c r="H17022" s="6">
        <v>0.13942879999999999</v>
      </c>
      <c r="I17022" s="7">
        <v>62.625</v>
      </c>
      <c r="J17022" s="2">
        <v>44</v>
      </c>
      <c r="K17022">
        <v>1</v>
      </c>
    </row>
    <row r="17023" spans="1:11" x14ac:dyDescent="0.25">
      <c r="A17023">
        <v>15683</v>
      </c>
      <c r="B17023" s="2">
        <v>30.977650000000001</v>
      </c>
      <c r="C17023" s="3">
        <v>8005</v>
      </c>
      <c r="D17023" s="4">
        <v>38300</v>
      </c>
      <c r="E17023" t="s">
        <v>3256</v>
      </c>
      <c r="F17023" s="4" t="s">
        <v>3003</v>
      </c>
      <c r="G17023" s="5">
        <v>5840</v>
      </c>
      <c r="H17023" s="6">
        <v>0.1756849</v>
      </c>
      <c r="I17023" s="7">
        <v>56.359000000000002</v>
      </c>
      <c r="J17023" s="2">
        <v>39.25</v>
      </c>
      <c r="K17023">
        <v>4</v>
      </c>
    </row>
    <row r="17024" spans="1:11" x14ac:dyDescent="0.25">
      <c r="A17024">
        <v>82058</v>
      </c>
      <c r="B17024" s="2">
        <v>30.976240000000001</v>
      </c>
      <c r="C17024" s="3">
        <v>56</v>
      </c>
      <c r="D17024" s="4">
        <v>29660</v>
      </c>
      <c r="E17024" t="s">
        <v>3194</v>
      </c>
      <c r="F17024" s="4" t="s">
        <v>14657</v>
      </c>
      <c r="G17024" s="5">
        <v>48</v>
      </c>
      <c r="H17024" s="6">
        <v>0.1666667</v>
      </c>
      <c r="I17024" s="7">
        <v>57.917000000000002</v>
      </c>
    </row>
    <row r="17025" spans="1:11" x14ac:dyDescent="0.25">
      <c r="A17025">
        <v>61311</v>
      </c>
      <c r="B17025" s="2">
        <v>30.976199999999999</v>
      </c>
      <c r="C17025" s="3">
        <v>145</v>
      </c>
      <c r="D17025" s="4">
        <v>38700</v>
      </c>
      <c r="E17025" t="s">
        <v>11704</v>
      </c>
      <c r="F17025" s="4" t="s">
        <v>11490</v>
      </c>
      <c r="G17025" s="5">
        <v>123</v>
      </c>
      <c r="H17025" s="6">
        <v>0.14634150000000001</v>
      </c>
      <c r="I17025" s="7">
        <v>61.429000000000002</v>
      </c>
    </row>
    <row r="17026" spans="1:11" x14ac:dyDescent="0.25">
      <c r="A17026">
        <v>57051</v>
      </c>
      <c r="B17026" s="2">
        <v>30.976130000000001</v>
      </c>
      <c r="C17026" s="3">
        <v>246</v>
      </c>
      <c r="E17026" t="s">
        <v>10895</v>
      </c>
      <c r="F17026" s="4" t="s">
        <v>10877</v>
      </c>
      <c r="G17026" s="5">
        <v>190</v>
      </c>
      <c r="H17026" s="6">
        <v>0.1256544</v>
      </c>
      <c r="I17026" s="7">
        <v>65</v>
      </c>
    </row>
    <row r="17027" spans="1:11" x14ac:dyDescent="0.25">
      <c r="A17027">
        <v>92004</v>
      </c>
      <c r="B17027" s="2">
        <v>30.975570000000001</v>
      </c>
      <c r="C17027" s="3">
        <v>2624</v>
      </c>
      <c r="D17027" s="4">
        <v>41740</v>
      </c>
      <c r="E17027" t="s">
        <v>15475</v>
      </c>
      <c r="F17027" s="4" t="s">
        <v>15368</v>
      </c>
      <c r="G17027" s="5">
        <v>2138</v>
      </c>
      <c r="H17027" s="6">
        <v>0.25116929999999998</v>
      </c>
      <c r="I17027" s="7">
        <v>43.308999999999997</v>
      </c>
    </row>
    <row r="17028" spans="1:11" x14ac:dyDescent="0.25">
      <c r="A17028">
        <v>58631</v>
      </c>
      <c r="B17028" s="2">
        <v>30.974889999999998</v>
      </c>
      <c r="C17028" s="3">
        <v>986</v>
      </c>
      <c r="D17028" s="4">
        <v>13900</v>
      </c>
      <c r="E17028" t="s">
        <v>11215</v>
      </c>
      <c r="F17028" s="4" t="s">
        <v>11069</v>
      </c>
      <c r="G17028" s="5">
        <v>717</v>
      </c>
      <c r="H17028" s="6">
        <v>0.1506276</v>
      </c>
      <c r="I17028" s="7">
        <v>60.682000000000002</v>
      </c>
    </row>
    <row r="17029" spans="1:11" x14ac:dyDescent="0.25">
      <c r="A17029">
        <v>21636</v>
      </c>
      <c r="B17029" s="2">
        <v>30.974509999999999</v>
      </c>
      <c r="C17029" s="3">
        <v>1243</v>
      </c>
      <c r="E17029" t="s">
        <v>4554</v>
      </c>
      <c r="F17029" s="4" t="s">
        <v>4361</v>
      </c>
      <c r="G17029" s="5">
        <v>828</v>
      </c>
      <c r="H17029" s="6">
        <v>0.14009659999999999</v>
      </c>
      <c r="I17029" s="7">
        <v>62.5</v>
      </c>
    </row>
    <row r="17030" spans="1:11" x14ac:dyDescent="0.25">
      <c r="A17030">
        <v>68303</v>
      </c>
      <c r="B17030" s="2">
        <v>30.974270000000001</v>
      </c>
      <c r="C17030" s="3">
        <v>239</v>
      </c>
      <c r="E17030" t="s">
        <v>3522</v>
      </c>
      <c r="F17030" s="4" t="s">
        <v>12738</v>
      </c>
      <c r="G17030" s="5">
        <v>187</v>
      </c>
      <c r="H17030" s="6">
        <v>0.1925134</v>
      </c>
      <c r="I17030" s="7">
        <v>53.438000000000002</v>
      </c>
    </row>
    <row r="17031" spans="1:11" x14ac:dyDescent="0.25">
      <c r="A17031">
        <v>80818</v>
      </c>
      <c r="B17031" s="2">
        <v>30.974170000000001</v>
      </c>
      <c r="C17031" s="3">
        <v>289</v>
      </c>
      <c r="E17031" t="s">
        <v>2493</v>
      </c>
      <c r="F17031" s="4" t="s">
        <v>14477</v>
      </c>
      <c r="G17031" s="5">
        <v>215</v>
      </c>
      <c r="H17031" s="6">
        <v>0.1906977</v>
      </c>
      <c r="I17031" s="7">
        <v>53.75</v>
      </c>
    </row>
    <row r="17032" spans="1:11" x14ac:dyDescent="0.25">
      <c r="A17032">
        <v>48637</v>
      </c>
      <c r="B17032" s="2">
        <v>30.97354</v>
      </c>
      <c r="C17032" s="3">
        <v>3384</v>
      </c>
      <c r="D17032" s="4">
        <v>40980</v>
      </c>
      <c r="E17032" t="s">
        <v>9225</v>
      </c>
      <c r="F17032" s="4" t="s">
        <v>9106</v>
      </c>
      <c r="G17032" s="5">
        <v>2404</v>
      </c>
      <c r="H17032" s="6">
        <v>0.164657</v>
      </c>
      <c r="I17032" s="7">
        <v>58.25</v>
      </c>
    </row>
    <row r="17033" spans="1:11" x14ac:dyDescent="0.25">
      <c r="A17033">
        <v>87046</v>
      </c>
      <c r="B17033" s="2">
        <v>30.972950000000001</v>
      </c>
      <c r="C17033" s="3">
        <v>45</v>
      </c>
      <c r="D17033" s="4">
        <v>10740</v>
      </c>
      <c r="E17033" t="s">
        <v>8090</v>
      </c>
      <c r="F17033" s="4" t="s">
        <v>15124</v>
      </c>
      <c r="G17033" s="5">
        <v>45</v>
      </c>
      <c r="H17033" s="6">
        <v>0.1111111</v>
      </c>
      <c r="I17033" s="7">
        <v>67.5</v>
      </c>
    </row>
    <row r="17034" spans="1:11" x14ac:dyDescent="0.25">
      <c r="A17034">
        <v>71603</v>
      </c>
      <c r="B17034" s="2">
        <v>30.96752</v>
      </c>
      <c r="C17034" s="3">
        <v>33057</v>
      </c>
      <c r="D17034" s="4">
        <v>38220</v>
      </c>
      <c r="E17034" t="s">
        <v>13182</v>
      </c>
      <c r="F17034" s="4" t="s">
        <v>13183</v>
      </c>
      <c r="G17034" s="5">
        <v>22665</v>
      </c>
      <c r="H17034" s="6">
        <v>0.19360250000000001</v>
      </c>
      <c r="I17034" s="7">
        <v>53.243000000000002</v>
      </c>
      <c r="J17034" s="2">
        <v>47.75</v>
      </c>
      <c r="K17034">
        <v>8</v>
      </c>
    </row>
    <row r="17035" spans="1:11" x14ac:dyDescent="0.25">
      <c r="A17035">
        <v>3470</v>
      </c>
      <c r="B17035" s="2">
        <v>30.96124</v>
      </c>
      <c r="C17035" s="3">
        <v>4780</v>
      </c>
      <c r="D17035" s="4">
        <v>28300</v>
      </c>
      <c r="E17035" t="s">
        <v>258</v>
      </c>
      <c r="F17035" s="4" t="s">
        <v>520</v>
      </c>
      <c r="G17035" s="5">
        <v>3539</v>
      </c>
      <c r="H17035" s="6">
        <v>0.1892655</v>
      </c>
      <c r="I17035" s="7">
        <v>53.984000000000002</v>
      </c>
      <c r="J17035" s="2">
        <v>27</v>
      </c>
      <c r="K17035">
        <v>1</v>
      </c>
    </row>
    <row r="17036" spans="1:11" x14ac:dyDescent="0.25">
      <c r="A17036">
        <v>58488</v>
      </c>
      <c r="B17036" s="2">
        <v>30.960339999999999</v>
      </c>
      <c r="C17036" s="3">
        <v>270</v>
      </c>
      <c r="E17036" t="s">
        <v>11189</v>
      </c>
      <c r="F17036" s="4" t="s">
        <v>11069</v>
      </c>
      <c r="G17036" s="5">
        <v>216</v>
      </c>
      <c r="H17036" s="6">
        <v>0.1751152</v>
      </c>
      <c r="I17036" s="7">
        <v>56.429000000000002</v>
      </c>
    </row>
    <row r="17037" spans="1:11" x14ac:dyDescent="0.25">
      <c r="A17037">
        <v>54868</v>
      </c>
      <c r="B17037" s="2">
        <v>30.95758</v>
      </c>
      <c r="C17037" s="3">
        <v>15571</v>
      </c>
      <c r="E17037" t="s">
        <v>10389</v>
      </c>
      <c r="F17037" s="4" t="s">
        <v>10031</v>
      </c>
      <c r="G17037" s="5">
        <v>11314</v>
      </c>
      <c r="H17037" s="6">
        <v>0.1832965</v>
      </c>
      <c r="I17037" s="7">
        <v>55.014000000000003</v>
      </c>
      <c r="J17037" s="2">
        <v>61.5</v>
      </c>
      <c r="K17037">
        <v>4</v>
      </c>
    </row>
    <row r="17038" spans="1:11" x14ac:dyDescent="0.25">
      <c r="A17038">
        <v>61301</v>
      </c>
      <c r="B17038" s="2">
        <v>30.95307</v>
      </c>
      <c r="C17038" s="3">
        <v>10567</v>
      </c>
      <c r="D17038" s="4">
        <v>36860</v>
      </c>
      <c r="E17038" t="s">
        <v>9144</v>
      </c>
      <c r="F17038" s="4" t="s">
        <v>11490</v>
      </c>
      <c r="G17038" s="5">
        <v>7564</v>
      </c>
      <c r="H17038" s="6">
        <v>0.16737179999999999</v>
      </c>
      <c r="I17038" s="7">
        <v>57.765000000000001</v>
      </c>
      <c r="J17038" s="2">
        <v>55.5</v>
      </c>
      <c r="K17038">
        <v>6</v>
      </c>
    </row>
    <row r="17039" spans="1:11" x14ac:dyDescent="0.25">
      <c r="A17039">
        <v>2538</v>
      </c>
      <c r="B17039" s="2">
        <v>30.950700000000001</v>
      </c>
      <c r="C17039" s="3">
        <v>3293</v>
      </c>
      <c r="D17039" s="4">
        <v>14460</v>
      </c>
      <c r="E17039" t="s">
        <v>386</v>
      </c>
      <c r="F17039" s="4" t="s">
        <v>21</v>
      </c>
      <c r="G17039" s="5">
        <v>2325</v>
      </c>
      <c r="H17039" s="6">
        <v>0.1126397</v>
      </c>
      <c r="I17039" s="7">
        <v>67.218999999999994</v>
      </c>
      <c r="J17039" s="2">
        <v>42</v>
      </c>
      <c r="K17039">
        <v>1</v>
      </c>
    </row>
    <row r="17040" spans="1:11" x14ac:dyDescent="0.25">
      <c r="A17040">
        <v>83346</v>
      </c>
      <c r="B17040" s="2">
        <v>30.949919999999999</v>
      </c>
      <c r="C17040" s="3">
        <v>1552</v>
      </c>
      <c r="D17040" s="4">
        <v>15420</v>
      </c>
      <c r="E17040" t="s">
        <v>9227</v>
      </c>
      <c r="F17040" s="4" t="s">
        <v>14725</v>
      </c>
      <c r="G17040" s="5">
        <v>896</v>
      </c>
      <c r="H17040" s="6">
        <v>0.18861610000000001</v>
      </c>
      <c r="I17040" s="7">
        <v>54.087000000000003</v>
      </c>
      <c r="J17040" s="2">
        <v>56</v>
      </c>
      <c r="K17040">
        <v>1</v>
      </c>
    </row>
    <row r="17041" spans="1:11" x14ac:dyDescent="0.25">
      <c r="A17041">
        <v>59221</v>
      </c>
      <c r="B17041" s="2">
        <v>30.949439999999999</v>
      </c>
      <c r="C17041" s="3">
        <v>1702</v>
      </c>
      <c r="E17041" t="s">
        <v>1353</v>
      </c>
      <c r="F17041" s="4" t="s">
        <v>11278</v>
      </c>
      <c r="G17041" s="5">
        <v>1108</v>
      </c>
      <c r="H17041" s="6">
        <v>0.16050500000000001</v>
      </c>
      <c r="I17041" s="7">
        <v>58.942</v>
      </c>
    </row>
    <row r="17042" spans="1:11" x14ac:dyDescent="0.25">
      <c r="A17042">
        <v>61042</v>
      </c>
      <c r="B17042" s="2">
        <v>30.949100000000001</v>
      </c>
      <c r="C17042" s="3">
        <v>460</v>
      </c>
      <c r="D17042" s="4">
        <v>19940</v>
      </c>
      <c r="E17042" t="s">
        <v>11659</v>
      </c>
      <c r="F17042" s="4" t="s">
        <v>11490</v>
      </c>
      <c r="G17042" s="5">
        <v>331</v>
      </c>
      <c r="H17042" s="6">
        <v>9.9397600000000003E-2</v>
      </c>
      <c r="I17042" s="7">
        <v>69.5</v>
      </c>
    </row>
    <row r="17043" spans="1:11" x14ac:dyDescent="0.25">
      <c r="A17043">
        <v>38068</v>
      </c>
      <c r="B17043" s="2">
        <v>30.947369999999999</v>
      </c>
      <c r="C17043" s="3">
        <v>9687</v>
      </c>
      <c r="D17043" s="4">
        <v>32820</v>
      </c>
      <c r="E17043" t="s">
        <v>321</v>
      </c>
      <c r="F17043" s="4" t="s">
        <v>7348</v>
      </c>
      <c r="G17043" s="5">
        <v>6890</v>
      </c>
      <c r="H17043" s="6">
        <v>0.16340150000000001</v>
      </c>
      <c r="I17043" s="7">
        <v>58.438000000000002</v>
      </c>
      <c r="J17043" s="2">
        <v>62</v>
      </c>
      <c r="K17043">
        <v>1</v>
      </c>
    </row>
    <row r="17044" spans="1:11" x14ac:dyDescent="0.25">
      <c r="A17044">
        <v>26575</v>
      </c>
      <c r="B17044" s="2">
        <v>30.945540000000001</v>
      </c>
      <c r="C17044" s="3">
        <v>1021</v>
      </c>
      <c r="E17044" t="s">
        <v>5581</v>
      </c>
      <c r="F17044" s="4" t="s">
        <v>5144</v>
      </c>
      <c r="G17044" s="5">
        <v>763</v>
      </c>
      <c r="H17044" s="6">
        <v>5.8977700000000001E-2</v>
      </c>
      <c r="I17044" s="7">
        <v>76.480999999999995</v>
      </c>
    </row>
    <row r="17045" spans="1:11" x14ac:dyDescent="0.25">
      <c r="A17045">
        <v>13350</v>
      </c>
      <c r="B17045" s="2">
        <v>30.943709999999999</v>
      </c>
      <c r="C17045" s="3">
        <v>10079</v>
      </c>
      <c r="D17045" s="4">
        <v>46540</v>
      </c>
      <c r="E17045" t="s">
        <v>2582</v>
      </c>
      <c r="F17045" s="4" t="s">
        <v>1280</v>
      </c>
      <c r="G17045" s="5">
        <v>6894</v>
      </c>
      <c r="H17045" s="6">
        <v>0.19738939999999999</v>
      </c>
      <c r="I17045" s="7">
        <v>52.561</v>
      </c>
      <c r="J17045" s="2">
        <v>36</v>
      </c>
      <c r="K17045">
        <v>2</v>
      </c>
    </row>
    <row r="17046" spans="1:11" x14ac:dyDescent="0.25">
      <c r="A17046">
        <v>51040</v>
      </c>
      <c r="B17046" s="2">
        <v>30.94145</v>
      </c>
      <c r="C17046" s="3">
        <v>3575</v>
      </c>
      <c r="E17046" t="s">
        <v>9816</v>
      </c>
      <c r="F17046" s="4" t="s">
        <v>9593</v>
      </c>
      <c r="G17046" s="5">
        <v>2536</v>
      </c>
      <c r="H17046" s="6">
        <v>0.14905360000000001</v>
      </c>
      <c r="I17046" s="7">
        <v>60.911999999999999</v>
      </c>
      <c r="J17046" s="2">
        <v>56</v>
      </c>
      <c r="K17046">
        <v>1</v>
      </c>
    </row>
    <row r="17047" spans="1:11" x14ac:dyDescent="0.25">
      <c r="A17047">
        <v>51034</v>
      </c>
      <c r="B17047" s="2">
        <v>30.940529999999999</v>
      </c>
      <c r="C17047" s="3">
        <v>1815</v>
      </c>
      <c r="E17047" t="s">
        <v>951</v>
      </c>
      <c r="F17047" s="4" t="s">
        <v>9593</v>
      </c>
      <c r="G17047" s="5">
        <v>1309</v>
      </c>
      <c r="H17047" s="6">
        <v>0.1665393</v>
      </c>
      <c r="I17047" s="7">
        <v>57.88</v>
      </c>
    </row>
    <row r="17048" spans="1:11" x14ac:dyDescent="0.25">
      <c r="A17048">
        <v>67651</v>
      </c>
      <c r="B17048" s="2">
        <v>30.94013</v>
      </c>
      <c r="C17048" s="3">
        <v>453</v>
      </c>
      <c r="E17048" t="s">
        <v>12697</v>
      </c>
      <c r="F17048" s="4" t="s">
        <v>12494</v>
      </c>
      <c r="G17048" s="5">
        <v>354</v>
      </c>
      <c r="H17048" s="6">
        <v>0.20056499999999999</v>
      </c>
      <c r="I17048" s="7">
        <v>52</v>
      </c>
    </row>
    <row r="17049" spans="1:11" x14ac:dyDescent="0.25">
      <c r="A17049">
        <v>65737</v>
      </c>
      <c r="B17049" s="2">
        <v>30.93852</v>
      </c>
      <c r="C17049" s="3">
        <v>8425</v>
      </c>
      <c r="D17049" s="4">
        <v>14700</v>
      </c>
      <c r="E17049" t="s">
        <v>12469</v>
      </c>
      <c r="F17049" s="4" t="s">
        <v>12102</v>
      </c>
      <c r="G17049" s="5">
        <v>6375</v>
      </c>
      <c r="H17049" s="6">
        <v>0.20298040000000001</v>
      </c>
      <c r="I17049" s="7">
        <v>51.582000000000001</v>
      </c>
      <c r="J17049" s="2">
        <v>55.5</v>
      </c>
      <c r="K17049">
        <v>4</v>
      </c>
    </row>
    <row r="17050" spans="1:11" x14ac:dyDescent="0.25">
      <c r="A17050">
        <v>67846</v>
      </c>
      <c r="B17050" s="2">
        <v>30.93225</v>
      </c>
      <c r="C17050" s="3">
        <v>33958</v>
      </c>
      <c r="D17050" s="4">
        <v>23780</v>
      </c>
      <c r="E17050" t="s">
        <v>1937</v>
      </c>
      <c r="F17050" s="4" t="s">
        <v>12494</v>
      </c>
      <c r="G17050" s="5">
        <v>19812</v>
      </c>
      <c r="H17050" s="6">
        <v>0.18548429999999999</v>
      </c>
      <c r="I17050" s="7">
        <v>54.6</v>
      </c>
      <c r="J17050" s="2">
        <v>60</v>
      </c>
      <c r="K17050">
        <v>5</v>
      </c>
    </row>
    <row r="17051" spans="1:11" x14ac:dyDescent="0.25">
      <c r="A17051">
        <v>58385</v>
      </c>
      <c r="B17051" s="2">
        <v>30.92747</v>
      </c>
      <c r="C17051" s="3">
        <v>270</v>
      </c>
      <c r="E17051" t="s">
        <v>11157</v>
      </c>
      <c r="F17051" s="4" t="s">
        <v>11069</v>
      </c>
      <c r="G17051" s="5">
        <v>167</v>
      </c>
      <c r="H17051" s="6">
        <v>0.1607143</v>
      </c>
      <c r="I17051" s="7">
        <v>58.875</v>
      </c>
    </row>
    <row r="17052" spans="1:11" x14ac:dyDescent="0.25">
      <c r="A17052">
        <v>54838</v>
      </c>
      <c r="B17052" s="2">
        <v>30.927150000000001</v>
      </c>
      <c r="C17052" s="3">
        <v>1350</v>
      </c>
      <c r="D17052" s="4">
        <v>20260</v>
      </c>
      <c r="E17052" t="s">
        <v>3914</v>
      </c>
      <c r="F17052" s="4" t="s">
        <v>10031</v>
      </c>
      <c r="G17052" s="5">
        <v>1169</v>
      </c>
      <c r="H17052" s="6">
        <v>0.1847733</v>
      </c>
      <c r="I17052" s="7">
        <v>54.712000000000003</v>
      </c>
      <c r="J17052" s="2">
        <v>37</v>
      </c>
      <c r="K17052">
        <v>1</v>
      </c>
    </row>
    <row r="17053" spans="1:11" x14ac:dyDescent="0.25">
      <c r="A17053">
        <v>54639</v>
      </c>
      <c r="B17053" s="2">
        <v>30.926459999999999</v>
      </c>
      <c r="C17053" s="3">
        <v>2473</v>
      </c>
      <c r="E17053" t="s">
        <v>10321</v>
      </c>
      <c r="F17053" s="4" t="s">
        <v>10031</v>
      </c>
      <c r="G17053" s="5">
        <v>1705</v>
      </c>
      <c r="H17053" s="6">
        <v>0.18698709999999999</v>
      </c>
      <c r="I17053" s="7">
        <v>54.329000000000001</v>
      </c>
    </row>
    <row r="17054" spans="1:11" x14ac:dyDescent="0.25">
      <c r="A17054">
        <v>58053</v>
      </c>
      <c r="B17054" s="2">
        <v>30.925820000000002</v>
      </c>
      <c r="C17054" s="3">
        <v>1409</v>
      </c>
      <c r="D17054" s="4">
        <v>47420</v>
      </c>
      <c r="E17054" t="s">
        <v>11085</v>
      </c>
      <c r="F17054" s="4" t="s">
        <v>11069</v>
      </c>
      <c r="G17054" s="5">
        <v>961</v>
      </c>
      <c r="H17054" s="6">
        <v>0.16024969999999999</v>
      </c>
      <c r="I17054" s="7">
        <v>58.947000000000003</v>
      </c>
    </row>
    <row r="17055" spans="1:11" x14ac:dyDescent="0.25">
      <c r="A17055">
        <v>54612</v>
      </c>
      <c r="B17055" s="2">
        <v>30.924779999999998</v>
      </c>
      <c r="C17055" s="3">
        <v>5212</v>
      </c>
      <c r="E17055" t="s">
        <v>3270</v>
      </c>
      <c r="F17055" s="4" t="s">
        <v>10031</v>
      </c>
      <c r="G17055" s="5">
        <v>3391</v>
      </c>
      <c r="H17055" s="6">
        <v>0.16189909999999999</v>
      </c>
      <c r="I17055" s="7">
        <v>58.658999999999999</v>
      </c>
      <c r="J17055" s="2">
        <v>56</v>
      </c>
      <c r="K17055">
        <v>2</v>
      </c>
    </row>
    <row r="17056" spans="1:11" x14ac:dyDescent="0.25">
      <c r="A17056">
        <v>54761</v>
      </c>
      <c r="B17056" s="2">
        <v>30.923760000000001</v>
      </c>
      <c r="C17056" s="3">
        <v>1307</v>
      </c>
      <c r="D17056" s="4">
        <v>33460</v>
      </c>
      <c r="E17056" t="s">
        <v>10357</v>
      </c>
      <c r="F17056" s="4" t="s">
        <v>10031</v>
      </c>
      <c r="G17056" s="5">
        <v>862</v>
      </c>
      <c r="H17056" s="6">
        <v>0.1714948</v>
      </c>
      <c r="I17056" s="7">
        <v>57</v>
      </c>
      <c r="J17056" s="2">
        <v>51</v>
      </c>
      <c r="K17056">
        <v>2</v>
      </c>
    </row>
    <row r="17057" spans="1:12" x14ac:dyDescent="0.25">
      <c r="A17057">
        <v>75243</v>
      </c>
      <c r="B17057" s="2">
        <v>30.914840000000002</v>
      </c>
      <c r="C17057" s="3">
        <v>60063</v>
      </c>
      <c r="D17057" s="4">
        <v>19100</v>
      </c>
      <c r="E17057" t="s">
        <v>4091</v>
      </c>
      <c r="F17057" s="4" t="s">
        <v>13752</v>
      </c>
      <c r="G17057" s="5">
        <v>36442</v>
      </c>
      <c r="H17057" s="6">
        <v>0.27029249999999999</v>
      </c>
      <c r="I17057" s="7">
        <v>39.926000000000002</v>
      </c>
      <c r="J17057" s="2">
        <v>40.963000000000001</v>
      </c>
      <c r="K17057">
        <v>27</v>
      </c>
      <c r="L17057" s="2">
        <v>56.4</v>
      </c>
    </row>
    <row r="17058" spans="1:12" x14ac:dyDescent="0.25">
      <c r="A17058">
        <v>77511</v>
      </c>
      <c r="B17058" s="2">
        <v>30.899059999999999</v>
      </c>
      <c r="C17058" s="3">
        <v>46333</v>
      </c>
      <c r="D17058" s="4">
        <v>26420</v>
      </c>
      <c r="E17058" t="s">
        <v>11811</v>
      </c>
      <c r="F17058" s="4" t="s">
        <v>13752</v>
      </c>
      <c r="G17058" s="5">
        <v>29497</v>
      </c>
      <c r="H17058" s="6">
        <v>0.16512979999999999</v>
      </c>
      <c r="I17058" s="7">
        <v>58.097000000000001</v>
      </c>
      <c r="J17058" s="2">
        <v>50.1</v>
      </c>
      <c r="K17058">
        <v>10</v>
      </c>
      <c r="L17058" s="2">
        <v>93.2</v>
      </c>
    </row>
    <row r="17059" spans="1:12" x14ac:dyDescent="0.25">
      <c r="A17059">
        <v>18517</v>
      </c>
      <c r="B17059" s="2">
        <v>30.89106</v>
      </c>
      <c r="C17059" s="3">
        <v>5532</v>
      </c>
      <c r="D17059" s="4">
        <v>42540</v>
      </c>
      <c r="E17059" t="s">
        <v>4087</v>
      </c>
      <c r="F17059" s="4" t="s">
        <v>3003</v>
      </c>
      <c r="G17059" s="5">
        <v>3926</v>
      </c>
      <c r="H17059" s="6">
        <v>0.18925110000000001</v>
      </c>
      <c r="I17059" s="7">
        <v>53.924999999999997</v>
      </c>
      <c r="J17059" s="2">
        <v>51.5</v>
      </c>
      <c r="K17059">
        <v>2</v>
      </c>
    </row>
    <row r="17060" spans="1:12" x14ac:dyDescent="0.25">
      <c r="A17060">
        <v>17960</v>
      </c>
      <c r="B17060" s="2">
        <v>30.889430000000001</v>
      </c>
      <c r="C17060" s="3">
        <v>3921</v>
      </c>
      <c r="D17060" s="4">
        <v>39060</v>
      </c>
      <c r="E17060" t="s">
        <v>3928</v>
      </c>
      <c r="F17060" s="4" t="s">
        <v>3003</v>
      </c>
      <c r="G17060" s="5">
        <v>2877</v>
      </c>
      <c r="H17060" s="6">
        <v>0.1567605</v>
      </c>
      <c r="I17060" s="7">
        <v>59.539000000000001</v>
      </c>
    </row>
    <row r="17061" spans="1:12" x14ac:dyDescent="0.25">
      <c r="A17061">
        <v>16334</v>
      </c>
      <c r="B17061" s="2">
        <v>30.888680000000001</v>
      </c>
      <c r="C17061" s="3">
        <v>370</v>
      </c>
      <c r="E17061" t="s">
        <v>3482</v>
      </c>
      <c r="F17061" s="4" t="s">
        <v>3003</v>
      </c>
      <c r="G17061" s="5">
        <v>238</v>
      </c>
      <c r="H17061" s="6">
        <v>0.1799163</v>
      </c>
      <c r="I17061" s="7">
        <v>55.536000000000001</v>
      </c>
    </row>
    <row r="17062" spans="1:12" x14ac:dyDescent="0.25">
      <c r="A17062">
        <v>71602</v>
      </c>
      <c r="B17062" s="2">
        <v>30.885999999999999</v>
      </c>
      <c r="C17062" s="3">
        <v>16152</v>
      </c>
      <c r="D17062" s="4">
        <v>38220</v>
      </c>
      <c r="E17062" t="s">
        <v>4510</v>
      </c>
      <c r="F17062" s="4" t="s">
        <v>13183</v>
      </c>
      <c r="G17062" s="5">
        <v>10954</v>
      </c>
      <c r="H17062" s="6">
        <v>0.16376080000000001</v>
      </c>
      <c r="I17062" s="7">
        <v>58.316000000000003</v>
      </c>
      <c r="J17062" s="2">
        <v>42</v>
      </c>
      <c r="K17062">
        <v>2</v>
      </c>
    </row>
    <row r="17063" spans="1:12" x14ac:dyDescent="0.25">
      <c r="A17063">
        <v>61070</v>
      </c>
      <c r="B17063" s="2">
        <v>30.88316</v>
      </c>
      <c r="C17063" s="3">
        <v>1327</v>
      </c>
      <c r="D17063" s="4">
        <v>23300</v>
      </c>
      <c r="E17063" t="s">
        <v>11672</v>
      </c>
      <c r="F17063" s="4" t="s">
        <v>11490</v>
      </c>
      <c r="G17063" s="5">
        <v>896</v>
      </c>
      <c r="H17063" s="6">
        <v>0.1071429</v>
      </c>
      <c r="I17063" s="7">
        <v>68.097999999999999</v>
      </c>
    </row>
    <row r="17064" spans="1:12" x14ac:dyDescent="0.25">
      <c r="A17064">
        <v>56087</v>
      </c>
      <c r="B17064" s="2">
        <v>30.882429999999999</v>
      </c>
      <c r="C17064" s="3">
        <v>3115</v>
      </c>
      <c r="D17064" s="4">
        <v>35580</v>
      </c>
      <c r="E17064" t="s">
        <v>76</v>
      </c>
      <c r="F17064" s="4" t="s">
        <v>10428</v>
      </c>
      <c r="G17064" s="5">
        <v>2178</v>
      </c>
      <c r="H17064" s="6">
        <v>0.1399725</v>
      </c>
      <c r="I17064" s="7">
        <v>62.421999999999997</v>
      </c>
      <c r="J17064" s="2">
        <v>54.6</v>
      </c>
      <c r="K17064">
        <v>5</v>
      </c>
    </row>
    <row r="17065" spans="1:12" x14ac:dyDescent="0.25">
      <c r="A17065">
        <v>88419</v>
      </c>
      <c r="B17065" s="2">
        <v>30.881869999999999</v>
      </c>
      <c r="C17065" s="3">
        <v>197</v>
      </c>
      <c r="E17065" t="s">
        <v>4197</v>
      </c>
      <c r="F17065" s="4" t="s">
        <v>15124</v>
      </c>
      <c r="G17065" s="5">
        <v>143</v>
      </c>
      <c r="H17065" s="6">
        <v>0.30769229999999997</v>
      </c>
      <c r="I17065" s="7">
        <v>33.438000000000002</v>
      </c>
    </row>
    <row r="17066" spans="1:12" x14ac:dyDescent="0.25">
      <c r="A17066">
        <v>67861</v>
      </c>
      <c r="B17066" s="2">
        <v>30.881530000000001</v>
      </c>
      <c r="C17066" s="3">
        <v>1930</v>
      </c>
      <c r="E17066" t="s">
        <v>12727</v>
      </c>
      <c r="F17066" s="4" t="s">
        <v>12494</v>
      </c>
      <c r="G17066" s="5">
        <v>1256</v>
      </c>
      <c r="H17066" s="6">
        <v>0.1702466</v>
      </c>
      <c r="I17066" s="7">
        <v>57.188000000000002</v>
      </c>
    </row>
    <row r="17067" spans="1:12" x14ac:dyDescent="0.25">
      <c r="A17067">
        <v>91761</v>
      </c>
      <c r="B17067" s="2">
        <v>30.87276</v>
      </c>
      <c r="C17067" s="3">
        <v>59891</v>
      </c>
      <c r="D17067" s="4">
        <v>40140</v>
      </c>
      <c r="E17067" t="s">
        <v>2871</v>
      </c>
      <c r="F17067" s="4" t="s">
        <v>15368</v>
      </c>
      <c r="G17067" s="5">
        <v>35416</v>
      </c>
      <c r="H17067" s="6">
        <v>0.14448269999999999</v>
      </c>
      <c r="I17067" s="7">
        <v>61.639000000000003</v>
      </c>
      <c r="J17067" s="2">
        <v>47.666699999999999</v>
      </c>
      <c r="K17067">
        <v>3</v>
      </c>
    </row>
    <row r="17068" spans="1:12" x14ac:dyDescent="0.25">
      <c r="A17068">
        <v>49676</v>
      </c>
      <c r="B17068" s="2">
        <v>30.863679999999999</v>
      </c>
      <c r="C17068" s="3">
        <v>3335</v>
      </c>
      <c r="D17068" s="4">
        <v>45900</v>
      </c>
      <c r="E17068" t="s">
        <v>9446</v>
      </c>
      <c r="F17068" s="4" t="s">
        <v>9106</v>
      </c>
      <c r="G17068" s="5">
        <v>2516</v>
      </c>
      <c r="H17068" s="6">
        <v>0.24165339999999999</v>
      </c>
      <c r="I17068" s="7">
        <v>44.844000000000001</v>
      </c>
    </row>
    <row r="17069" spans="1:12" x14ac:dyDescent="0.25">
      <c r="A17069">
        <v>70583</v>
      </c>
      <c r="B17069" s="2">
        <v>30.86139</v>
      </c>
      <c r="C17069" s="3">
        <v>11218</v>
      </c>
      <c r="D17069" s="4">
        <v>29180</v>
      </c>
      <c r="E17069" t="s">
        <v>7688</v>
      </c>
      <c r="F17069" s="4" t="s">
        <v>12927</v>
      </c>
      <c r="G17069" s="5">
        <v>7039</v>
      </c>
      <c r="H17069" s="6">
        <v>0.15882940000000001</v>
      </c>
      <c r="I17069" s="7">
        <v>59.155000000000001</v>
      </c>
      <c r="J17069" s="2">
        <v>28</v>
      </c>
      <c r="K17069">
        <v>1</v>
      </c>
    </row>
    <row r="17070" spans="1:12" x14ac:dyDescent="0.25">
      <c r="A17070">
        <v>12470</v>
      </c>
      <c r="B17070" s="2">
        <v>30.85961</v>
      </c>
      <c r="C17070" s="3">
        <v>537</v>
      </c>
      <c r="E17070" t="s">
        <v>2232</v>
      </c>
      <c r="F17070" s="4" t="s">
        <v>1280</v>
      </c>
      <c r="G17070" s="5">
        <v>395</v>
      </c>
      <c r="H17070" s="6">
        <v>0.2</v>
      </c>
      <c r="I17070" s="7">
        <v>52.037999999999997</v>
      </c>
    </row>
    <row r="17071" spans="1:12" x14ac:dyDescent="0.25">
      <c r="A17071">
        <v>70777</v>
      </c>
      <c r="B17071" s="2">
        <v>30.858750000000001</v>
      </c>
      <c r="C17071" s="3">
        <v>4769</v>
      </c>
      <c r="D17071" s="4">
        <v>12940</v>
      </c>
      <c r="E17071" t="s">
        <v>13084</v>
      </c>
      <c r="F17071" s="4" t="s">
        <v>12927</v>
      </c>
      <c r="G17071" s="5">
        <v>3177</v>
      </c>
      <c r="H17071" s="6">
        <v>0.12212779999999999</v>
      </c>
      <c r="I17071" s="7">
        <v>65.492999999999995</v>
      </c>
    </row>
    <row r="17072" spans="1:12" x14ac:dyDescent="0.25">
      <c r="A17072">
        <v>53943</v>
      </c>
      <c r="B17072" s="2">
        <v>30.857810000000001</v>
      </c>
      <c r="C17072" s="3">
        <v>1049</v>
      </c>
      <c r="D17072" s="4">
        <v>12660</v>
      </c>
      <c r="E17072" t="s">
        <v>6376</v>
      </c>
      <c r="F17072" s="4" t="s">
        <v>10031</v>
      </c>
      <c r="G17072" s="5">
        <v>777</v>
      </c>
      <c r="H17072" s="6">
        <v>0.1093951</v>
      </c>
      <c r="I17072" s="7">
        <v>67.691999999999993</v>
      </c>
    </row>
    <row r="17073" spans="1:12" x14ac:dyDescent="0.25">
      <c r="A17073">
        <v>53050</v>
      </c>
      <c r="B17073" s="2">
        <v>30.856480000000001</v>
      </c>
      <c r="C17073" s="3">
        <v>6868</v>
      </c>
      <c r="D17073" s="4">
        <v>13180</v>
      </c>
      <c r="E17073" t="s">
        <v>2934</v>
      </c>
      <c r="F17073" s="4" t="s">
        <v>10031</v>
      </c>
      <c r="G17073" s="5">
        <v>4772</v>
      </c>
      <c r="H17073" s="6">
        <v>0.13576369999999999</v>
      </c>
      <c r="I17073" s="7">
        <v>63.134</v>
      </c>
      <c r="J17073" s="2">
        <v>52.2</v>
      </c>
      <c r="K17073">
        <v>5</v>
      </c>
    </row>
    <row r="17074" spans="1:12" x14ac:dyDescent="0.25">
      <c r="A17074">
        <v>62002</v>
      </c>
      <c r="B17074" s="2">
        <v>30.849920000000001</v>
      </c>
      <c r="C17074" s="3">
        <v>32458</v>
      </c>
      <c r="D17074" s="4">
        <v>41180</v>
      </c>
      <c r="E17074" t="s">
        <v>647</v>
      </c>
      <c r="F17074" s="4" t="s">
        <v>11490</v>
      </c>
      <c r="G17074" s="5">
        <v>22625</v>
      </c>
      <c r="H17074" s="6">
        <v>0.2038363</v>
      </c>
      <c r="I17074" s="7">
        <v>51.368000000000002</v>
      </c>
      <c r="J17074" s="2">
        <v>52.666699999999999</v>
      </c>
      <c r="K17074">
        <v>12</v>
      </c>
      <c r="L17074" s="2">
        <v>97.1</v>
      </c>
    </row>
    <row r="17075" spans="1:12" x14ac:dyDescent="0.25">
      <c r="A17075">
        <v>74344</v>
      </c>
      <c r="B17075" s="2">
        <v>30.841889999999999</v>
      </c>
      <c r="C17075" s="3">
        <v>14479</v>
      </c>
      <c r="E17075" t="s">
        <v>13630</v>
      </c>
      <c r="F17075" s="4" t="s">
        <v>13462</v>
      </c>
      <c r="G17075" s="5">
        <v>10928</v>
      </c>
      <c r="H17075" s="6">
        <v>0.20358680000000001</v>
      </c>
      <c r="I17075" s="7">
        <v>51.411000000000001</v>
      </c>
      <c r="J17075" s="2">
        <v>55.333300000000001</v>
      </c>
      <c r="K17075">
        <v>3</v>
      </c>
    </row>
    <row r="17076" spans="1:12" x14ac:dyDescent="0.25">
      <c r="A17076">
        <v>76449</v>
      </c>
      <c r="B17076" s="2">
        <v>30.838840000000001</v>
      </c>
      <c r="C17076" s="3">
        <v>2415</v>
      </c>
      <c r="D17076" s="4">
        <v>33420</v>
      </c>
      <c r="E17076" t="s">
        <v>13940</v>
      </c>
      <c r="F17076" s="4" t="s">
        <v>13752</v>
      </c>
      <c r="G17076" s="5">
        <v>1810</v>
      </c>
      <c r="H17076" s="6">
        <v>0.1430149</v>
      </c>
      <c r="I17076" s="7">
        <v>61.875</v>
      </c>
    </row>
    <row r="17077" spans="1:12" x14ac:dyDescent="0.25">
      <c r="A17077">
        <v>49112</v>
      </c>
      <c r="B17077" s="2">
        <v>30.836760000000002</v>
      </c>
      <c r="C17077" s="3">
        <v>10215</v>
      </c>
      <c r="D17077" s="4">
        <v>43780</v>
      </c>
      <c r="E17077" t="s">
        <v>9337</v>
      </c>
      <c r="F17077" s="4" t="s">
        <v>9106</v>
      </c>
      <c r="G17077" s="5">
        <v>6889</v>
      </c>
      <c r="H17077" s="6">
        <v>0.18345429999999999</v>
      </c>
      <c r="I17077" s="7">
        <v>54.884999999999998</v>
      </c>
      <c r="J17077" s="2">
        <v>50.75</v>
      </c>
      <c r="K17077">
        <v>4</v>
      </c>
    </row>
    <row r="17078" spans="1:12" x14ac:dyDescent="0.25">
      <c r="A17078">
        <v>47882</v>
      </c>
      <c r="B17078" s="2">
        <v>30.833760000000002</v>
      </c>
      <c r="C17078" s="3">
        <v>8092</v>
      </c>
      <c r="D17078" s="4">
        <v>45460</v>
      </c>
      <c r="E17078" t="s">
        <v>593</v>
      </c>
      <c r="F17078" s="4" t="s">
        <v>8800</v>
      </c>
      <c r="G17078" s="5">
        <v>5639</v>
      </c>
      <c r="H17078" s="6">
        <v>0.17570920000000001</v>
      </c>
      <c r="I17078" s="7">
        <v>56.222999999999999</v>
      </c>
      <c r="J17078" s="2">
        <v>75</v>
      </c>
      <c r="K17078">
        <v>1</v>
      </c>
    </row>
    <row r="17079" spans="1:12" x14ac:dyDescent="0.25">
      <c r="A17079">
        <v>18615</v>
      </c>
      <c r="B17079" s="2">
        <v>30.832090000000001</v>
      </c>
      <c r="C17079" s="3">
        <v>1718</v>
      </c>
      <c r="D17079" s="4">
        <v>42540</v>
      </c>
      <c r="E17079" t="s">
        <v>4093</v>
      </c>
      <c r="F17079" s="4" t="s">
        <v>3003</v>
      </c>
      <c r="G17079" s="5">
        <v>1324</v>
      </c>
      <c r="H17079" s="6">
        <v>0.14350450000000001</v>
      </c>
      <c r="I17079" s="7">
        <v>61.786000000000001</v>
      </c>
    </row>
    <row r="17080" spans="1:12" x14ac:dyDescent="0.25">
      <c r="A17080">
        <v>67357</v>
      </c>
      <c r="B17080" s="2">
        <v>30.829740000000001</v>
      </c>
      <c r="C17080" s="3">
        <v>12663</v>
      </c>
      <c r="D17080" s="4">
        <v>37660</v>
      </c>
      <c r="E17080" t="s">
        <v>5527</v>
      </c>
      <c r="F17080" s="4" t="s">
        <v>12494</v>
      </c>
      <c r="G17080" s="5">
        <v>8512</v>
      </c>
      <c r="H17080" s="6">
        <v>0.21816260000000001</v>
      </c>
      <c r="I17080" s="7">
        <v>48.881</v>
      </c>
      <c r="J17080" s="2">
        <v>63.4</v>
      </c>
      <c r="K17080">
        <v>5</v>
      </c>
    </row>
    <row r="17081" spans="1:12" x14ac:dyDescent="0.25">
      <c r="A17081">
        <v>98241</v>
      </c>
      <c r="B17081" s="2">
        <v>30.82734</v>
      </c>
      <c r="C17081" s="3">
        <v>2173</v>
      </c>
      <c r="D17081" s="4">
        <v>42660</v>
      </c>
      <c r="E17081" t="s">
        <v>16372</v>
      </c>
      <c r="F17081" s="4" t="s">
        <v>16344</v>
      </c>
      <c r="G17081" s="5">
        <v>1506</v>
      </c>
      <c r="H17081" s="6">
        <v>0.1660027</v>
      </c>
      <c r="I17081" s="7">
        <v>57.890999999999998</v>
      </c>
    </row>
    <row r="17082" spans="1:12" x14ac:dyDescent="0.25">
      <c r="A17082">
        <v>37801</v>
      </c>
      <c r="B17082" s="2">
        <v>30.822849999999999</v>
      </c>
      <c r="C17082" s="3">
        <v>25035</v>
      </c>
      <c r="D17082" s="4">
        <v>28940</v>
      </c>
      <c r="E17082" t="s">
        <v>7495</v>
      </c>
      <c r="F17082" s="4" t="s">
        <v>7348</v>
      </c>
      <c r="G17082" s="5">
        <v>17294</v>
      </c>
      <c r="H17082" s="6">
        <v>0.18503530000000001</v>
      </c>
      <c r="I17082" s="7">
        <v>54.601999999999997</v>
      </c>
      <c r="J17082" s="2">
        <v>52.416699999999999</v>
      </c>
      <c r="K17082">
        <v>12</v>
      </c>
      <c r="L17082" s="2">
        <v>96.9</v>
      </c>
    </row>
    <row r="17083" spans="1:12" x14ac:dyDescent="0.25">
      <c r="A17083">
        <v>17301</v>
      </c>
      <c r="B17083" s="2">
        <v>30.818059999999999</v>
      </c>
      <c r="C17083" s="3">
        <v>3869</v>
      </c>
      <c r="D17083" s="4">
        <v>23900</v>
      </c>
      <c r="E17083" t="s">
        <v>3765</v>
      </c>
      <c r="F17083" s="4" t="s">
        <v>3003</v>
      </c>
      <c r="G17083" s="5">
        <v>2720</v>
      </c>
      <c r="H17083" s="6">
        <v>0.10661760000000001</v>
      </c>
      <c r="I17083" s="7">
        <v>68.150999999999996</v>
      </c>
    </row>
    <row r="17084" spans="1:12" x14ac:dyDescent="0.25">
      <c r="A17084">
        <v>51047</v>
      </c>
      <c r="B17084" s="2">
        <v>30.81728</v>
      </c>
      <c r="C17084" s="3">
        <v>698</v>
      </c>
      <c r="D17084" s="4">
        <v>43980</v>
      </c>
      <c r="E17084" t="s">
        <v>9819</v>
      </c>
      <c r="F17084" s="4" t="s">
        <v>9593</v>
      </c>
      <c r="G17084" s="5">
        <v>523</v>
      </c>
      <c r="H17084" s="6">
        <v>0.13931299999999999</v>
      </c>
      <c r="I17084" s="7">
        <v>62.5</v>
      </c>
    </row>
    <row r="17085" spans="1:12" x14ac:dyDescent="0.25">
      <c r="A17085">
        <v>27803</v>
      </c>
      <c r="B17085" s="2">
        <v>30.813870000000001</v>
      </c>
      <c r="C17085" s="3">
        <v>20261</v>
      </c>
      <c r="D17085" s="4">
        <v>40580</v>
      </c>
      <c r="E17085" t="s">
        <v>4987</v>
      </c>
      <c r="F17085" s="4" t="s">
        <v>5642</v>
      </c>
      <c r="G17085" s="5">
        <v>13725</v>
      </c>
      <c r="H17085" s="6">
        <v>0.18811020000000001</v>
      </c>
      <c r="I17085" s="7">
        <v>54.061</v>
      </c>
      <c r="J17085" s="2">
        <v>39</v>
      </c>
      <c r="K17085">
        <v>1</v>
      </c>
    </row>
    <row r="17086" spans="1:12" x14ac:dyDescent="0.25">
      <c r="A17086">
        <v>52653</v>
      </c>
      <c r="B17086" s="2">
        <v>30.809989999999999</v>
      </c>
      <c r="C17086" s="3">
        <v>3502</v>
      </c>
      <c r="E17086" t="s">
        <v>10008</v>
      </c>
      <c r="F17086" s="4" t="s">
        <v>9593</v>
      </c>
      <c r="G17086" s="5">
        <v>2486</v>
      </c>
      <c r="H17086" s="6">
        <v>0.1508447</v>
      </c>
      <c r="I17086" s="7">
        <v>60.5</v>
      </c>
      <c r="J17086" s="2">
        <v>40.5</v>
      </c>
      <c r="K17086">
        <v>2</v>
      </c>
    </row>
    <row r="17087" spans="1:12" x14ac:dyDescent="0.25">
      <c r="A17087">
        <v>65068</v>
      </c>
      <c r="B17087" s="2">
        <v>30.809270000000001</v>
      </c>
      <c r="C17087" s="3">
        <v>851</v>
      </c>
      <c r="E17087" t="s">
        <v>12363</v>
      </c>
      <c r="F17087" s="4" t="s">
        <v>12102</v>
      </c>
      <c r="G17087" s="5">
        <v>497</v>
      </c>
      <c r="H17087" s="6">
        <v>0.16096579999999999</v>
      </c>
      <c r="I17087" s="7">
        <v>58.75</v>
      </c>
    </row>
    <row r="17088" spans="1:12" x14ac:dyDescent="0.25">
      <c r="A17088">
        <v>48460</v>
      </c>
      <c r="B17088" s="2">
        <v>30.808789999999998</v>
      </c>
      <c r="C17088" s="3">
        <v>2203</v>
      </c>
      <c r="D17088" s="4">
        <v>37020</v>
      </c>
      <c r="E17088" t="s">
        <v>9200</v>
      </c>
      <c r="F17088" s="4" t="s">
        <v>9106</v>
      </c>
      <c r="G17088" s="5">
        <v>1519</v>
      </c>
      <c r="H17088" s="6">
        <v>0.16513159999999999</v>
      </c>
      <c r="I17088" s="7">
        <v>58.026000000000003</v>
      </c>
    </row>
    <row r="17089" spans="1:12" x14ac:dyDescent="0.25">
      <c r="A17089">
        <v>96142</v>
      </c>
      <c r="B17089" s="2">
        <v>30.808309999999999</v>
      </c>
      <c r="C17089" s="3">
        <v>731</v>
      </c>
      <c r="D17089" s="4">
        <v>40900</v>
      </c>
      <c r="E17089" t="s">
        <v>16091</v>
      </c>
      <c r="F17089" s="4" t="s">
        <v>15368</v>
      </c>
      <c r="G17089" s="5">
        <v>490</v>
      </c>
      <c r="H17089" s="6">
        <v>0.24847250000000001</v>
      </c>
      <c r="I17089" s="7">
        <v>43.616</v>
      </c>
    </row>
    <row r="17090" spans="1:12" x14ac:dyDescent="0.25">
      <c r="A17090">
        <v>70634</v>
      </c>
      <c r="B17090" s="2">
        <v>30.804269999999999</v>
      </c>
      <c r="C17090" s="3">
        <v>25294</v>
      </c>
      <c r="D17090" s="4">
        <v>19760</v>
      </c>
      <c r="E17090" t="s">
        <v>13036</v>
      </c>
      <c r="F17090" s="4" t="s">
        <v>12927</v>
      </c>
      <c r="G17090" s="5">
        <v>16384</v>
      </c>
      <c r="H17090" s="6">
        <v>0.16625980000000001</v>
      </c>
      <c r="I17090" s="7">
        <v>57.820999999999998</v>
      </c>
      <c r="J17090" s="2">
        <v>59.6</v>
      </c>
      <c r="K17090">
        <v>5</v>
      </c>
    </row>
    <row r="17091" spans="1:12" x14ac:dyDescent="0.25">
      <c r="A17091">
        <v>61345</v>
      </c>
      <c r="B17091" s="2">
        <v>30.80021</v>
      </c>
      <c r="C17091" s="3">
        <v>805</v>
      </c>
      <c r="D17091" s="4">
        <v>36860</v>
      </c>
      <c r="E17091" t="s">
        <v>11720</v>
      </c>
      <c r="F17091" s="4" t="s">
        <v>11490</v>
      </c>
      <c r="G17091" s="5">
        <v>568</v>
      </c>
      <c r="H17091" s="6">
        <v>0.1584507</v>
      </c>
      <c r="I17091" s="7">
        <v>59.167000000000002</v>
      </c>
    </row>
    <row r="17092" spans="1:12" x14ac:dyDescent="0.25">
      <c r="A17092">
        <v>68929</v>
      </c>
      <c r="B17092" s="2">
        <v>30.800049999999999</v>
      </c>
      <c r="C17092" s="3">
        <v>223</v>
      </c>
      <c r="E17092" t="s">
        <v>2189</v>
      </c>
      <c r="F17092" s="4" t="s">
        <v>12738</v>
      </c>
      <c r="G17092" s="5">
        <v>143</v>
      </c>
      <c r="H17092" s="6">
        <v>0.16083919999999999</v>
      </c>
      <c r="I17092" s="7">
        <v>58.75</v>
      </c>
    </row>
    <row r="17093" spans="1:12" x14ac:dyDescent="0.25">
      <c r="A17093">
        <v>40370</v>
      </c>
      <c r="B17093" s="2">
        <v>30.799620000000001</v>
      </c>
      <c r="C17093" s="3">
        <v>2309</v>
      </c>
      <c r="E17093" t="s">
        <v>7939</v>
      </c>
      <c r="F17093" s="4" t="s">
        <v>7883</v>
      </c>
      <c r="G17093" s="5">
        <v>1620</v>
      </c>
      <c r="H17093" s="6">
        <v>0.15679009999999999</v>
      </c>
      <c r="I17093" s="7">
        <v>59.448</v>
      </c>
      <c r="J17093" s="2">
        <v>59</v>
      </c>
      <c r="K17093">
        <v>1</v>
      </c>
    </row>
    <row r="17094" spans="1:12" x14ac:dyDescent="0.25">
      <c r="A17094">
        <v>62865</v>
      </c>
      <c r="B17094" s="2">
        <v>30.79889</v>
      </c>
      <c r="C17094" s="3">
        <v>1988</v>
      </c>
      <c r="E17094" t="s">
        <v>12038</v>
      </c>
      <c r="F17094" s="4" t="s">
        <v>11490</v>
      </c>
      <c r="G17094" s="5">
        <v>1450</v>
      </c>
      <c r="H17094" s="6">
        <v>0.13025500000000001</v>
      </c>
      <c r="I17094" s="7">
        <v>64.028000000000006</v>
      </c>
    </row>
    <row r="17095" spans="1:12" x14ac:dyDescent="0.25">
      <c r="A17095">
        <v>54487</v>
      </c>
      <c r="B17095" s="2">
        <v>30.796779999999998</v>
      </c>
      <c r="C17095" s="3">
        <v>9458</v>
      </c>
      <c r="D17095" s="4">
        <v>32980</v>
      </c>
      <c r="E17095" t="s">
        <v>8053</v>
      </c>
      <c r="F17095" s="4" t="s">
        <v>10031</v>
      </c>
      <c r="G17095" s="5">
        <v>7383</v>
      </c>
      <c r="H17095" s="6">
        <v>0.16048209999999999</v>
      </c>
      <c r="I17095" s="7">
        <v>58.8</v>
      </c>
      <c r="J17095" s="2">
        <v>49</v>
      </c>
      <c r="K17095">
        <v>1</v>
      </c>
    </row>
    <row r="17096" spans="1:12" x14ac:dyDescent="0.25">
      <c r="A17096">
        <v>43037</v>
      </c>
      <c r="B17096" s="2">
        <v>30.79495</v>
      </c>
      <c r="C17096" s="3">
        <v>370</v>
      </c>
      <c r="D17096" s="4">
        <v>34540</v>
      </c>
      <c r="E17096" t="s">
        <v>2596</v>
      </c>
      <c r="F17096" s="4" t="s">
        <v>8295</v>
      </c>
      <c r="G17096" s="5">
        <v>266</v>
      </c>
      <c r="H17096" s="6">
        <v>0.18726590000000001</v>
      </c>
      <c r="I17096" s="7">
        <v>54.167000000000002</v>
      </c>
    </row>
    <row r="17097" spans="1:12" x14ac:dyDescent="0.25">
      <c r="A17097">
        <v>34476</v>
      </c>
      <c r="B17097" s="2">
        <v>30.790500000000002</v>
      </c>
      <c r="C17097" s="3">
        <v>22149</v>
      </c>
      <c r="D17097" s="4">
        <v>36100</v>
      </c>
      <c r="E17097" t="s">
        <v>6992</v>
      </c>
      <c r="F17097" s="4" t="s">
        <v>6689</v>
      </c>
      <c r="G17097" s="5">
        <v>18322</v>
      </c>
      <c r="H17097" s="6">
        <v>0.1992032</v>
      </c>
      <c r="I17097" s="7">
        <v>52.103000000000002</v>
      </c>
      <c r="J17097" s="2">
        <v>51.5</v>
      </c>
      <c r="K17097">
        <v>4</v>
      </c>
    </row>
    <row r="17098" spans="1:12" x14ac:dyDescent="0.25">
      <c r="A17098">
        <v>81501</v>
      </c>
      <c r="B17098" s="2">
        <v>30.782710000000002</v>
      </c>
      <c r="C17098" s="3">
        <v>24610</v>
      </c>
      <c r="D17098" s="4">
        <v>24300</v>
      </c>
      <c r="E17098" t="s">
        <v>7531</v>
      </c>
      <c r="F17098" s="4" t="s">
        <v>14477</v>
      </c>
      <c r="G17098" s="5">
        <v>14222</v>
      </c>
      <c r="H17098" s="6">
        <v>0.2424946</v>
      </c>
      <c r="I17098" s="7">
        <v>44.619</v>
      </c>
      <c r="J17098" s="2">
        <v>47.769199999999998</v>
      </c>
      <c r="K17098">
        <v>13</v>
      </c>
      <c r="L17098" s="2">
        <v>87.5</v>
      </c>
    </row>
    <row r="17099" spans="1:12" x14ac:dyDescent="0.25">
      <c r="A17099">
        <v>31323</v>
      </c>
      <c r="B17099" s="2">
        <v>30.779029999999999</v>
      </c>
      <c r="C17099" s="3">
        <v>1575</v>
      </c>
      <c r="D17099" s="4">
        <v>25980</v>
      </c>
      <c r="E17099" t="s">
        <v>6601</v>
      </c>
      <c r="F17099" s="4" t="s">
        <v>6363</v>
      </c>
      <c r="G17099" s="5">
        <v>1174</v>
      </c>
      <c r="H17099" s="6">
        <v>0.12350940000000001</v>
      </c>
      <c r="I17099" s="7">
        <v>65.176000000000002</v>
      </c>
    </row>
    <row r="17100" spans="1:12" x14ac:dyDescent="0.25">
      <c r="A17100">
        <v>99730</v>
      </c>
      <c r="B17100" s="2">
        <v>30.77872</v>
      </c>
      <c r="C17100" s="3">
        <v>109</v>
      </c>
      <c r="E17100" t="s">
        <v>6290</v>
      </c>
      <c r="F17100" s="4" t="s">
        <v>16604</v>
      </c>
      <c r="G17100" s="5">
        <v>89</v>
      </c>
      <c r="H17100" s="6">
        <v>0.20224719999999999</v>
      </c>
      <c r="I17100" s="7">
        <v>51.563000000000002</v>
      </c>
    </row>
    <row r="17101" spans="1:12" x14ac:dyDescent="0.25">
      <c r="A17101">
        <v>54207</v>
      </c>
      <c r="B17101" s="2">
        <v>30.778670000000002</v>
      </c>
      <c r="C17101" s="3">
        <v>178</v>
      </c>
      <c r="D17101" s="4">
        <v>31820</v>
      </c>
      <c r="E17101" t="s">
        <v>2774</v>
      </c>
      <c r="F17101" s="4" t="s">
        <v>10031</v>
      </c>
      <c r="G17101" s="5">
        <v>131</v>
      </c>
      <c r="H17101" s="6">
        <v>0.1136364</v>
      </c>
      <c r="I17101" s="7">
        <v>66.875</v>
      </c>
    </row>
    <row r="17102" spans="1:12" x14ac:dyDescent="0.25">
      <c r="A17102">
        <v>98294</v>
      </c>
      <c r="B17102" s="2">
        <v>30.77759</v>
      </c>
      <c r="C17102" s="3">
        <v>6653</v>
      </c>
      <c r="D17102" s="4">
        <v>42660</v>
      </c>
      <c r="E17102" t="s">
        <v>16396</v>
      </c>
      <c r="F17102" s="4" t="s">
        <v>16344</v>
      </c>
      <c r="G17102" s="5">
        <v>4408</v>
      </c>
      <c r="H17102" s="6">
        <v>0.13608529999999999</v>
      </c>
      <c r="I17102" s="7">
        <v>62.994999999999997</v>
      </c>
      <c r="J17102" s="2">
        <v>66</v>
      </c>
      <c r="K17102">
        <v>1</v>
      </c>
    </row>
    <row r="17103" spans="1:12" x14ac:dyDescent="0.25">
      <c r="A17103">
        <v>96747</v>
      </c>
      <c r="B17103" s="2">
        <v>30.77638</v>
      </c>
      <c r="C17103" s="3">
        <v>1006</v>
      </c>
      <c r="D17103" s="4">
        <v>28180</v>
      </c>
      <c r="E17103" t="s">
        <v>16130</v>
      </c>
      <c r="F17103" s="4" t="s">
        <v>16099</v>
      </c>
      <c r="G17103" s="5">
        <v>628</v>
      </c>
      <c r="H17103" s="6">
        <v>9.5541399999999999E-2</v>
      </c>
      <c r="I17103" s="7">
        <v>70</v>
      </c>
    </row>
    <row r="17104" spans="1:12" x14ac:dyDescent="0.25">
      <c r="A17104">
        <v>18818</v>
      </c>
      <c r="B17104" s="2">
        <v>30.77599</v>
      </c>
      <c r="C17104" s="3">
        <v>1320</v>
      </c>
      <c r="E17104" t="s">
        <v>4127</v>
      </c>
      <c r="F17104" s="4" t="s">
        <v>3003</v>
      </c>
      <c r="G17104" s="5">
        <v>994</v>
      </c>
      <c r="H17104" s="6">
        <v>0.14688129999999999</v>
      </c>
      <c r="I17104" s="7">
        <v>61.125</v>
      </c>
    </row>
    <row r="17105" spans="1:12" x14ac:dyDescent="0.25">
      <c r="A17105">
        <v>98148</v>
      </c>
      <c r="B17105" s="2">
        <v>30.774139999999999</v>
      </c>
      <c r="C17105" s="3">
        <v>10206</v>
      </c>
      <c r="D17105" s="4">
        <v>42660</v>
      </c>
      <c r="E17105" t="s">
        <v>16366</v>
      </c>
      <c r="F17105" s="4" t="s">
        <v>16344</v>
      </c>
      <c r="G17105" s="5">
        <v>6754</v>
      </c>
      <c r="H17105" s="6">
        <v>0.18255850000000001</v>
      </c>
      <c r="I17105" s="7">
        <v>54.957999999999998</v>
      </c>
      <c r="J17105" s="2">
        <v>44.333300000000001</v>
      </c>
      <c r="K17105">
        <v>9</v>
      </c>
    </row>
    <row r="17106" spans="1:12" x14ac:dyDescent="0.25">
      <c r="A17106">
        <v>64625</v>
      </c>
      <c r="B17106" s="2">
        <v>30.77244</v>
      </c>
      <c r="C17106" s="3">
        <v>521</v>
      </c>
      <c r="D17106" s="4">
        <v>28140</v>
      </c>
      <c r="E17106" t="s">
        <v>9215</v>
      </c>
      <c r="F17106" s="4" t="s">
        <v>12102</v>
      </c>
      <c r="G17106" s="5">
        <v>337</v>
      </c>
      <c r="H17106" s="6">
        <v>0.18047340000000001</v>
      </c>
      <c r="I17106" s="7">
        <v>55.313000000000002</v>
      </c>
    </row>
    <row r="17107" spans="1:12" x14ac:dyDescent="0.25">
      <c r="A17107">
        <v>32907</v>
      </c>
      <c r="B17107" s="2">
        <v>30.765519999999999</v>
      </c>
      <c r="C17107" s="3">
        <v>41334</v>
      </c>
      <c r="D17107" s="4">
        <v>37340</v>
      </c>
      <c r="E17107" t="s">
        <v>6847</v>
      </c>
      <c r="F17107" s="4" t="s">
        <v>6689</v>
      </c>
      <c r="G17107" s="5">
        <v>28580</v>
      </c>
      <c r="H17107" s="6">
        <v>0.1833736</v>
      </c>
      <c r="I17107" s="7">
        <v>54.81</v>
      </c>
      <c r="J17107" s="2">
        <v>48</v>
      </c>
      <c r="K17107">
        <v>6</v>
      </c>
    </row>
    <row r="17108" spans="1:12" x14ac:dyDescent="0.25">
      <c r="A17108">
        <v>70714</v>
      </c>
      <c r="B17108" s="2">
        <v>30.75583</v>
      </c>
      <c r="C17108" s="3">
        <v>19702</v>
      </c>
      <c r="D17108" s="4">
        <v>12940</v>
      </c>
      <c r="E17108" t="s">
        <v>5626</v>
      </c>
      <c r="F17108" s="4" t="s">
        <v>12927</v>
      </c>
      <c r="G17108" s="5">
        <v>11911</v>
      </c>
      <c r="H17108" s="6">
        <v>0.19048019999999999</v>
      </c>
      <c r="I17108" s="7">
        <v>53.578000000000003</v>
      </c>
      <c r="J17108" s="2">
        <v>45.666699999999999</v>
      </c>
      <c r="K17108">
        <v>3</v>
      </c>
    </row>
    <row r="17109" spans="1:12" x14ac:dyDescent="0.25">
      <c r="A17109">
        <v>75208</v>
      </c>
      <c r="B17109" s="2">
        <v>30.74822</v>
      </c>
      <c r="C17109" s="3">
        <v>31426</v>
      </c>
      <c r="D17109" s="4">
        <v>19100</v>
      </c>
      <c r="E17109" t="s">
        <v>4091</v>
      </c>
      <c r="F17109" s="4" t="s">
        <v>13752</v>
      </c>
      <c r="G17109" s="5">
        <v>19895</v>
      </c>
      <c r="H17109" s="6">
        <v>0.22532170000000001</v>
      </c>
      <c r="I17109" s="7">
        <v>47.554000000000002</v>
      </c>
      <c r="J17109" s="2">
        <v>40</v>
      </c>
      <c r="K17109">
        <v>20</v>
      </c>
      <c r="L17109" s="2">
        <v>50.9</v>
      </c>
    </row>
    <row r="17110" spans="1:12" x14ac:dyDescent="0.25">
      <c r="A17110">
        <v>58043</v>
      </c>
      <c r="B17110" s="2">
        <v>30.74343</v>
      </c>
      <c r="C17110" s="3">
        <v>148</v>
      </c>
      <c r="E17110" t="s">
        <v>6753</v>
      </c>
      <c r="F17110" s="4" t="s">
        <v>11069</v>
      </c>
      <c r="G17110" s="5">
        <v>128</v>
      </c>
      <c r="H17110" s="6">
        <v>0.140625</v>
      </c>
      <c r="I17110" s="7">
        <v>62.188000000000002</v>
      </c>
    </row>
    <row r="17111" spans="1:12" x14ac:dyDescent="0.25">
      <c r="A17111">
        <v>97544</v>
      </c>
      <c r="B17111" s="2">
        <v>30.74296</v>
      </c>
      <c r="C17111" s="3">
        <v>2237</v>
      </c>
      <c r="D17111" s="4">
        <v>24420</v>
      </c>
      <c r="E17111" t="s">
        <v>6250</v>
      </c>
      <c r="F17111" s="4" t="s">
        <v>16170</v>
      </c>
      <c r="G17111" s="5">
        <v>1833</v>
      </c>
      <c r="H17111" s="6">
        <v>0.28953109999999999</v>
      </c>
      <c r="I17111" s="7">
        <v>36.453000000000003</v>
      </c>
      <c r="J17111" s="2">
        <v>55</v>
      </c>
      <c r="K17111">
        <v>2</v>
      </c>
    </row>
    <row r="17112" spans="1:12" x14ac:dyDescent="0.25">
      <c r="A17112">
        <v>39567</v>
      </c>
      <c r="B17112" s="2">
        <v>30.7407</v>
      </c>
      <c r="C17112" s="3">
        <v>10744</v>
      </c>
      <c r="D17112" s="4">
        <v>25060</v>
      </c>
      <c r="E17112" t="s">
        <v>7830</v>
      </c>
      <c r="F17112" s="4" t="s">
        <v>7633</v>
      </c>
      <c r="G17112" s="5">
        <v>7606</v>
      </c>
      <c r="H17112" s="6">
        <v>0.19915869999999999</v>
      </c>
      <c r="I17112" s="7">
        <v>52.069000000000003</v>
      </c>
      <c r="J17112" s="2">
        <v>49.2</v>
      </c>
      <c r="K17112">
        <v>5</v>
      </c>
    </row>
    <row r="17113" spans="1:12" x14ac:dyDescent="0.25">
      <c r="A17113">
        <v>15112</v>
      </c>
      <c r="B17113" s="2">
        <v>30.738289999999999</v>
      </c>
      <c r="C17113" s="3">
        <v>3563</v>
      </c>
      <c r="D17113" s="4">
        <v>38300</v>
      </c>
      <c r="E17113" t="s">
        <v>3065</v>
      </c>
      <c r="F17113" s="4" t="s">
        <v>3003</v>
      </c>
      <c r="G17113" s="5">
        <v>2448</v>
      </c>
      <c r="H17113" s="6">
        <v>0.2184565</v>
      </c>
      <c r="I17113" s="7">
        <v>48.732999999999997</v>
      </c>
      <c r="J17113" s="2">
        <v>47.2</v>
      </c>
      <c r="K17113">
        <v>5</v>
      </c>
    </row>
    <row r="17114" spans="1:12" x14ac:dyDescent="0.25">
      <c r="A17114">
        <v>32625</v>
      </c>
      <c r="B17114" s="2">
        <v>30.737439999999999</v>
      </c>
      <c r="C17114" s="3">
        <v>1486</v>
      </c>
      <c r="E17114" t="s">
        <v>6809</v>
      </c>
      <c r="F17114" s="4" t="s">
        <v>6689</v>
      </c>
      <c r="G17114" s="5">
        <v>1110</v>
      </c>
      <c r="H17114" s="6">
        <v>0.2187219</v>
      </c>
      <c r="I17114" s="7">
        <v>48.686</v>
      </c>
      <c r="J17114" s="2">
        <v>23</v>
      </c>
      <c r="K17114">
        <v>1</v>
      </c>
    </row>
    <row r="17115" spans="1:12" x14ac:dyDescent="0.25">
      <c r="A17115">
        <v>48157</v>
      </c>
      <c r="B17115" s="2">
        <v>30.736940000000001</v>
      </c>
      <c r="C17115" s="3">
        <v>1396</v>
      </c>
      <c r="D17115" s="4">
        <v>33780</v>
      </c>
      <c r="E17115" t="s">
        <v>9145</v>
      </c>
      <c r="F17115" s="4" t="s">
        <v>9106</v>
      </c>
      <c r="G17115" s="5">
        <v>986</v>
      </c>
      <c r="H17115" s="6">
        <v>0.18439720000000001</v>
      </c>
      <c r="I17115" s="7">
        <v>54.615000000000002</v>
      </c>
    </row>
    <row r="17116" spans="1:12" x14ac:dyDescent="0.25">
      <c r="A17116">
        <v>94509</v>
      </c>
      <c r="B17116" s="2">
        <v>30.726970000000001</v>
      </c>
      <c r="C17116" s="3">
        <v>63351</v>
      </c>
      <c r="D17116" s="4">
        <v>41860</v>
      </c>
      <c r="E17116" t="s">
        <v>7349</v>
      </c>
      <c r="F17116" s="4" t="s">
        <v>15368</v>
      </c>
      <c r="G17116" s="5">
        <v>40655</v>
      </c>
      <c r="H17116" s="6">
        <v>0.14571029999999999</v>
      </c>
      <c r="I17116" s="7">
        <v>61.298999999999999</v>
      </c>
      <c r="J17116" s="2">
        <v>40.381</v>
      </c>
      <c r="K17116">
        <v>21</v>
      </c>
      <c r="L17116" s="2">
        <v>53.6</v>
      </c>
    </row>
    <row r="17117" spans="1:12" x14ac:dyDescent="0.25">
      <c r="A17117">
        <v>67645</v>
      </c>
      <c r="B17117" s="2">
        <v>30.717120000000001</v>
      </c>
      <c r="C17117" s="3">
        <v>675</v>
      </c>
      <c r="E17117" t="s">
        <v>12695</v>
      </c>
      <c r="F17117" s="4" t="s">
        <v>12494</v>
      </c>
      <c r="G17117" s="5">
        <v>483</v>
      </c>
      <c r="H17117" s="6">
        <v>0.15320909999999999</v>
      </c>
      <c r="I17117" s="7">
        <v>60</v>
      </c>
      <c r="J17117" s="2">
        <v>56.5</v>
      </c>
      <c r="K17117">
        <v>2</v>
      </c>
    </row>
    <row r="17118" spans="1:12" x14ac:dyDescent="0.25">
      <c r="A17118">
        <v>97838</v>
      </c>
      <c r="B17118" s="2">
        <v>30.71332</v>
      </c>
      <c r="C17118" s="3">
        <v>25583</v>
      </c>
      <c r="D17118" s="4">
        <v>25840</v>
      </c>
      <c r="E17118" t="s">
        <v>16323</v>
      </c>
      <c r="F17118" s="4" t="s">
        <v>16170</v>
      </c>
      <c r="G17118" s="5">
        <v>15434</v>
      </c>
      <c r="H17118" s="6">
        <v>0.14856810000000001</v>
      </c>
      <c r="I17118" s="7">
        <v>60.793999999999997</v>
      </c>
      <c r="J17118" s="2">
        <v>47.5</v>
      </c>
      <c r="K17118">
        <v>8</v>
      </c>
    </row>
    <row r="17119" spans="1:12" x14ac:dyDescent="0.25">
      <c r="A17119">
        <v>30815</v>
      </c>
      <c r="B17119" s="2">
        <v>30.703440000000001</v>
      </c>
      <c r="C17119" s="3">
        <v>40486</v>
      </c>
      <c r="D17119" s="4">
        <v>12260</v>
      </c>
      <c r="E17119" t="s">
        <v>6545</v>
      </c>
      <c r="F17119" s="4" t="s">
        <v>6363</v>
      </c>
      <c r="G17119" s="5">
        <v>25864</v>
      </c>
      <c r="H17119" s="6">
        <v>0.16219459999999999</v>
      </c>
      <c r="I17119" s="7">
        <v>58.439</v>
      </c>
      <c r="J17119" s="2">
        <v>48</v>
      </c>
      <c r="K17119">
        <v>5</v>
      </c>
    </row>
    <row r="17120" spans="1:12" x14ac:dyDescent="0.25">
      <c r="A17120">
        <v>75437</v>
      </c>
      <c r="B17120" s="2">
        <v>30.697030000000002</v>
      </c>
      <c r="C17120" s="3">
        <v>1302</v>
      </c>
      <c r="D17120" s="4">
        <v>44860</v>
      </c>
      <c r="E17120" t="s">
        <v>9772</v>
      </c>
      <c r="F17120" s="4" t="s">
        <v>13752</v>
      </c>
      <c r="G17120" s="5">
        <v>913</v>
      </c>
      <c r="H17120" s="6">
        <v>0.14551420000000001</v>
      </c>
      <c r="I17120" s="7">
        <v>61.319000000000003</v>
      </c>
    </row>
    <row r="17121" spans="1:12" x14ac:dyDescent="0.25">
      <c r="A17121">
        <v>67022</v>
      </c>
      <c r="B17121" s="2">
        <v>30.696529999999999</v>
      </c>
      <c r="C17121" s="3">
        <v>1649</v>
      </c>
      <c r="D17121" s="4">
        <v>48620</v>
      </c>
      <c r="E17121" t="s">
        <v>1344</v>
      </c>
      <c r="F17121" s="4" t="s">
        <v>12494</v>
      </c>
      <c r="G17121" s="5">
        <v>1179</v>
      </c>
      <c r="H17121" s="6">
        <v>0.1815097</v>
      </c>
      <c r="I17121" s="7">
        <v>55.095999999999997</v>
      </c>
      <c r="J17121" s="2">
        <v>51</v>
      </c>
      <c r="K17121">
        <v>1</v>
      </c>
    </row>
    <row r="17122" spans="1:12" x14ac:dyDescent="0.25">
      <c r="A17122">
        <v>99118</v>
      </c>
      <c r="B17122" s="2">
        <v>30.696090000000002</v>
      </c>
      <c r="C17122" s="3">
        <v>850</v>
      </c>
      <c r="E17122" t="s">
        <v>9726</v>
      </c>
      <c r="F17122" s="4" t="s">
        <v>16344</v>
      </c>
      <c r="G17122" s="5">
        <v>649</v>
      </c>
      <c r="H17122" s="6">
        <v>0.1892308</v>
      </c>
      <c r="I17122" s="7">
        <v>53.75</v>
      </c>
    </row>
    <row r="17123" spans="1:12" x14ac:dyDescent="0.25">
      <c r="A17123">
        <v>96774</v>
      </c>
      <c r="B17123" s="2">
        <v>30.695889999999999</v>
      </c>
      <c r="C17123" s="3">
        <v>335</v>
      </c>
      <c r="D17123" s="4">
        <v>25900</v>
      </c>
      <c r="E17123" t="s">
        <v>16152</v>
      </c>
      <c r="F17123" s="4" t="s">
        <v>16099</v>
      </c>
      <c r="G17123" s="5">
        <v>212</v>
      </c>
      <c r="H17123" s="6">
        <v>0.2206573</v>
      </c>
      <c r="I17123" s="7">
        <v>48.317999999999998</v>
      </c>
    </row>
    <row r="17124" spans="1:12" x14ac:dyDescent="0.25">
      <c r="A17124">
        <v>4694</v>
      </c>
      <c r="B17124" s="2">
        <v>30.695430000000002</v>
      </c>
      <c r="C17124" s="3">
        <v>2204</v>
      </c>
      <c r="E17124" t="s">
        <v>937</v>
      </c>
      <c r="F17124" s="4" t="s">
        <v>701</v>
      </c>
      <c r="G17124" s="5">
        <v>1695</v>
      </c>
      <c r="H17124" s="6">
        <v>0.17688680000000001</v>
      </c>
      <c r="I17124" s="7">
        <v>55.88</v>
      </c>
    </row>
    <row r="17125" spans="1:12" x14ac:dyDescent="0.25">
      <c r="A17125">
        <v>56211</v>
      </c>
      <c r="B17125" s="2">
        <v>30.694939999999999</v>
      </c>
      <c r="C17125" s="3">
        <v>446</v>
      </c>
      <c r="E17125" t="s">
        <v>10668</v>
      </c>
      <c r="F17125" s="4" t="s">
        <v>10428</v>
      </c>
      <c r="G17125" s="5">
        <v>347</v>
      </c>
      <c r="H17125" s="6">
        <v>8.0691600000000002E-2</v>
      </c>
      <c r="I17125" s="7">
        <v>72.5</v>
      </c>
    </row>
    <row r="17126" spans="1:12" x14ac:dyDescent="0.25">
      <c r="A17126">
        <v>89015</v>
      </c>
      <c r="B17126" s="2">
        <v>30.688510000000001</v>
      </c>
      <c r="C17126" s="3">
        <v>38429</v>
      </c>
      <c r="D17126" s="4">
        <v>29820</v>
      </c>
      <c r="E17126" t="s">
        <v>2668</v>
      </c>
      <c r="F17126" s="4" t="s">
        <v>15318</v>
      </c>
      <c r="G17126" s="5">
        <v>26511</v>
      </c>
      <c r="H17126" s="6">
        <v>0.15434519999999999</v>
      </c>
      <c r="I17126" s="7">
        <v>59.771999999999998</v>
      </c>
      <c r="J17126" s="2">
        <v>50.833300000000001</v>
      </c>
      <c r="K17126">
        <v>12</v>
      </c>
      <c r="L17126" s="2">
        <v>94.6</v>
      </c>
    </row>
    <row r="17127" spans="1:12" x14ac:dyDescent="0.25">
      <c r="A17127">
        <v>14860</v>
      </c>
      <c r="B17127" s="2">
        <v>30.68196</v>
      </c>
      <c r="C17127" s="3">
        <v>1269</v>
      </c>
      <c r="D17127" s="4">
        <v>42900</v>
      </c>
      <c r="E17127" t="s">
        <v>1469</v>
      </c>
      <c r="F17127" s="4" t="s">
        <v>1280</v>
      </c>
      <c r="G17127" s="5">
        <v>874</v>
      </c>
      <c r="H17127" s="6">
        <v>0.18192220000000001</v>
      </c>
      <c r="I17127" s="7">
        <v>55</v>
      </c>
    </row>
    <row r="17128" spans="1:12" x14ac:dyDescent="0.25">
      <c r="A17128">
        <v>51431</v>
      </c>
      <c r="B17128" s="2">
        <v>30.68167</v>
      </c>
      <c r="C17128" s="3">
        <v>449</v>
      </c>
      <c r="E17128" t="s">
        <v>9853</v>
      </c>
      <c r="F17128" s="4" t="s">
        <v>9593</v>
      </c>
      <c r="G17128" s="5">
        <v>308</v>
      </c>
      <c r="H17128" s="6">
        <v>0.18770229999999999</v>
      </c>
      <c r="I17128" s="7">
        <v>54</v>
      </c>
      <c r="J17128" s="2">
        <v>64</v>
      </c>
      <c r="K17128">
        <v>1</v>
      </c>
    </row>
    <row r="17129" spans="1:12" x14ac:dyDescent="0.25">
      <c r="A17129">
        <v>56315</v>
      </c>
      <c r="B17129" s="2">
        <v>30.68131</v>
      </c>
      <c r="C17129" s="3">
        <v>1720</v>
      </c>
      <c r="D17129" s="4">
        <v>10820</v>
      </c>
      <c r="E17129" t="s">
        <v>1142</v>
      </c>
      <c r="F17129" s="4" t="s">
        <v>10428</v>
      </c>
      <c r="G17129" s="5">
        <v>1215</v>
      </c>
      <c r="H17129" s="6">
        <v>0.1274671</v>
      </c>
      <c r="I17129" s="7">
        <v>64.405000000000001</v>
      </c>
    </row>
    <row r="17130" spans="1:12" x14ac:dyDescent="0.25">
      <c r="A17130">
        <v>48048</v>
      </c>
      <c r="B17130" s="2">
        <v>30.679770000000001</v>
      </c>
      <c r="C17130" s="3">
        <v>8008</v>
      </c>
      <c r="D17130" s="4">
        <v>19820</v>
      </c>
      <c r="E17130" t="s">
        <v>1110</v>
      </c>
      <c r="F17130" s="4" t="s">
        <v>9106</v>
      </c>
      <c r="G17130" s="5">
        <v>5223</v>
      </c>
      <c r="H17130" s="6">
        <v>0.15029680000000001</v>
      </c>
      <c r="I17130" s="7">
        <v>60.456000000000003</v>
      </c>
      <c r="J17130" s="2">
        <v>60</v>
      </c>
      <c r="K17130">
        <v>2</v>
      </c>
    </row>
    <row r="17131" spans="1:12" x14ac:dyDescent="0.25">
      <c r="A17131">
        <v>49911</v>
      </c>
      <c r="B17131" s="2">
        <v>30.678039999999999</v>
      </c>
      <c r="C17131" s="3">
        <v>2809</v>
      </c>
      <c r="E17131" t="s">
        <v>3410</v>
      </c>
      <c r="F17131" s="4" t="s">
        <v>9106</v>
      </c>
      <c r="G17131" s="5">
        <v>1991</v>
      </c>
      <c r="H17131" s="6">
        <v>0.1917671</v>
      </c>
      <c r="I17131" s="7">
        <v>53.289000000000001</v>
      </c>
    </row>
    <row r="17132" spans="1:12" x14ac:dyDescent="0.25">
      <c r="A17132">
        <v>88338</v>
      </c>
      <c r="B17132" s="2">
        <v>30.677520000000001</v>
      </c>
      <c r="C17132" s="3">
        <v>236</v>
      </c>
      <c r="E17132" t="s">
        <v>230</v>
      </c>
      <c r="F17132" s="4" t="s">
        <v>15124</v>
      </c>
      <c r="G17132" s="5">
        <v>186</v>
      </c>
      <c r="H17132" s="6">
        <v>0.18279570000000001</v>
      </c>
      <c r="I17132" s="7">
        <v>54.837000000000003</v>
      </c>
    </row>
    <row r="17133" spans="1:12" x14ac:dyDescent="0.25">
      <c r="A17133">
        <v>56551</v>
      </c>
      <c r="B17133" s="2">
        <v>30.67708</v>
      </c>
      <c r="C17133" s="3">
        <v>2243</v>
      </c>
      <c r="D17133" s="4">
        <v>22260</v>
      </c>
      <c r="E17133" t="s">
        <v>7533</v>
      </c>
      <c r="F17133" s="4" t="s">
        <v>10428</v>
      </c>
      <c r="G17133" s="5">
        <v>1654</v>
      </c>
      <c r="H17133" s="6">
        <v>0.1765417</v>
      </c>
      <c r="I17133" s="7">
        <v>55.917000000000002</v>
      </c>
      <c r="J17133" s="2">
        <v>47</v>
      </c>
      <c r="K17133">
        <v>1</v>
      </c>
    </row>
    <row r="17134" spans="1:12" x14ac:dyDescent="0.25">
      <c r="A17134">
        <v>90260</v>
      </c>
      <c r="B17134" s="2">
        <v>30.671379999999999</v>
      </c>
      <c r="C17134" s="3">
        <v>35854</v>
      </c>
      <c r="D17134" s="4">
        <v>31080</v>
      </c>
      <c r="E17134" t="s">
        <v>5875</v>
      </c>
      <c r="F17134" s="4" t="s">
        <v>15368</v>
      </c>
      <c r="G17134" s="5">
        <v>22170</v>
      </c>
      <c r="H17134" s="6">
        <v>0.18109239999999999</v>
      </c>
      <c r="I17134" s="7">
        <v>55.128999999999998</v>
      </c>
      <c r="J17134" s="2">
        <v>38.5</v>
      </c>
      <c r="K17134">
        <v>4</v>
      </c>
    </row>
    <row r="17135" spans="1:12" x14ac:dyDescent="0.25">
      <c r="A17135">
        <v>34450</v>
      </c>
      <c r="B17135" s="2">
        <v>30.664090000000002</v>
      </c>
      <c r="C17135" s="3">
        <v>10380</v>
      </c>
      <c r="D17135" s="4">
        <v>26140</v>
      </c>
      <c r="E17135" t="s">
        <v>6989</v>
      </c>
      <c r="F17135" s="4" t="s">
        <v>6689</v>
      </c>
      <c r="G17135" s="5">
        <v>8295</v>
      </c>
      <c r="H17135" s="6">
        <v>0.18647540000000001</v>
      </c>
      <c r="I17135" s="7">
        <v>54.198</v>
      </c>
      <c r="J17135" s="2">
        <v>61</v>
      </c>
      <c r="K17135">
        <v>2</v>
      </c>
    </row>
    <row r="17136" spans="1:12" x14ac:dyDescent="0.25">
      <c r="A17136">
        <v>56567</v>
      </c>
      <c r="B17136" s="2">
        <v>30.661539999999999</v>
      </c>
      <c r="C17136" s="3">
        <v>3483</v>
      </c>
      <c r="D17136" s="4">
        <v>22260</v>
      </c>
      <c r="E17136" t="s">
        <v>2603</v>
      </c>
      <c r="F17136" s="4" t="s">
        <v>10428</v>
      </c>
      <c r="G17136" s="5">
        <v>2329</v>
      </c>
      <c r="H17136" s="6">
        <v>0.15364810000000001</v>
      </c>
      <c r="I17136" s="7">
        <v>59.863999999999997</v>
      </c>
      <c r="J17136" s="2">
        <v>54.5</v>
      </c>
      <c r="K17136">
        <v>2</v>
      </c>
    </row>
    <row r="17137" spans="1:11" x14ac:dyDescent="0.25">
      <c r="A17137">
        <v>48628</v>
      </c>
      <c r="B17137" s="2">
        <v>30.660630000000001</v>
      </c>
      <c r="C17137" s="3">
        <v>2040</v>
      </c>
      <c r="D17137" s="4">
        <v>33220</v>
      </c>
      <c r="E17137" t="s">
        <v>483</v>
      </c>
      <c r="F17137" s="4" t="s">
        <v>9106</v>
      </c>
      <c r="G17137" s="5">
        <v>1478</v>
      </c>
      <c r="H17137" s="6">
        <v>0.1745602</v>
      </c>
      <c r="I17137" s="7">
        <v>56.25</v>
      </c>
    </row>
    <row r="17138" spans="1:11" x14ac:dyDescent="0.25">
      <c r="A17138">
        <v>83320</v>
      </c>
      <c r="B17138" s="2">
        <v>30.660139999999998</v>
      </c>
      <c r="C17138" s="3">
        <v>941</v>
      </c>
      <c r="D17138" s="4">
        <v>25200</v>
      </c>
      <c r="E17138" t="s">
        <v>8346</v>
      </c>
      <c r="F17138" s="4" t="s">
        <v>14725</v>
      </c>
      <c r="G17138" s="5">
        <v>589</v>
      </c>
      <c r="H17138" s="6">
        <v>0.16610169999999999</v>
      </c>
      <c r="I17138" s="7">
        <v>57.707999999999998</v>
      </c>
    </row>
    <row r="17139" spans="1:11" x14ac:dyDescent="0.25">
      <c r="A17139">
        <v>15417</v>
      </c>
      <c r="B17139" s="2">
        <v>30.658580000000001</v>
      </c>
      <c r="C17139" s="3">
        <v>8548</v>
      </c>
      <c r="D17139" s="4">
        <v>38300</v>
      </c>
      <c r="E17139" t="s">
        <v>1033</v>
      </c>
      <c r="F17139" s="4" t="s">
        <v>3003</v>
      </c>
      <c r="G17139" s="5">
        <v>5910</v>
      </c>
      <c r="H17139" s="6">
        <v>0.18643209999999999</v>
      </c>
      <c r="I17139" s="7">
        <v>54.186</v>
      </c>
      <c r="J17139" s="2">
        <v>55</v>
      </c>
      <c r="K17139">
        <v>2</v>
      </c>
    </row>
    <row r="17140" spans="1:11" x14ac:dyDescent="0.25">
      <c r="A17140">
        <v>4453</v>
      </c>
      <c r="B17140" s="2">
        <v>30.657019999999999</v>
      </c>
      <c r="C17140" s="3">
        <v>750</v>
      </c>
      <c r="D17140" s="4">
        <v>12620</v>
      </c>
      <c r="E17140" t="s">
        <v>837</v>
      </c>
      <c r="F17140" s="4" t="s">
        <v>701</v>
      </c>
      <c r="G17140" s="5">
        <v>597</v>
      </c>
      <c r="H17140" s="6">
        <v>0.1655518</v>
      </c>
      <c r="I17140" s="7">
        <v>57.787999999999997</v>
      </c>
    </row>
    <row r="17141" spans="1:11" x14ac:dyDescent="0.25">
      <c r="A17141">
        <v>83255</v>
      </c>
      <c r="B17141" s="2">
        <v>30.656690000000001</v>
      </c>
      <c r="C17141" s="3">
        <v>1182</v>
      </c>
      <c r="D17141" s="4">
        <v>26820</v>
      </c>
      <c r="E17141" t="s">
        <v>6210</v>
      </c>
      <c r="F17141" s="4" t="s">
        <v>14725</v>
      </c>
      <c r="G17141" s="5">
        <v>800</v>
      </c>
      <c r="H17141" s="6">
        <v>0.18</v>
      </c>
      <c r="I17141" s="7">
        <v>55.287999999999997</v>
      </c>
      <c r="J17141" s="2">
        <v>70</v>
      </c>
      <c r="K17141">
        <v>1</v>
      </c>
    </row>
    <row r="17142" spans="1:11" x14ac:dyDescent="0.25">
      <c r="A17142">
        <v>58451</v>
      </c>
      <c r="B17142" s="2">
        <v>30.656469999999999</v>
      </c>
      <c r="C17142" s="3">
        <v>167</v>
      </c>
      <c r="E17142" t="s">
        <v>11172</v>
      </c>
      <c r="F17142" s="4" t="s">
        <v>11069</v>
      </c>
      <c r="G17142" s="5">
        <v>128</v>
      </c>
      <c r="H17142" s="6">
        <v>0.125</v>
      </c>
      <c r="I17142" s="7">
        <v>64.792000000000002</v>
      </c>
    </row>
    <row r="17143" spans="1:11" x14ac:dyDescent="0.25">
      <c r="A17143">
        <v>17023</v>
      </c>
      <c r="B17143" s="2">
        <v>30.655850000000001</v>
      </c>
      <c r="C17143" s="3">
        <v>3703</v>
      </c>
      <c r="D17143" s="4">
        <v>25420</v>
      </c>
      <c r="E17143" t="s">
        <v>3676</v>
      </c>
      <c r="F17143" s="4" t="s">
        <v>3003</v>
      </c>
      <c r="G17143" s="5">
        <v>2456</v>
      </c>
      <c r="H17143" s="6">
        <v>0.14943000000000001</v>
      </c>
      <c r="I17143" s="7">
        <v>60.567999999999998</v>
      </c>
      <c r="J17143" s="2">
        <v>50</v>
      </c>
      <c r="K17143">
        <v>3</v>
      </c>
    </row>
    <row r="17144" spans="1:11" x14ac:dyDescent="0.25">
      <c r="A17144">
        <v>15961</v>
      </c>
      <c r="B17144" s="2">
        <v>30.65512</v>
      </c>
      <c r="C17144" s="3">
        <v>804</v>
      </c>
      <c r="D17144" s="4">
        <v>26860</v>
      </c>
      <c r="E17144" t="s">
        <v>3377</v>
      </c>
      <c r="F17144" s="4" t="s">
        <v>3003</v>
      </c>
      <c r="G17144" s="5">
        <v>602</v>
      </c>
      <c r="H17144" s="6">
        <v>0.13101160000000001</v>
      </c>
      <c r="I17144" s="7">
        <v>63.75</v>
      </c>
    </row>
    <row r="17145" spans="1:11" x14ac:dyDescent="0.25">
      <c r="A17145">
        <v>66940</v>
      </c>
      <c r="B17145" s="2">
        <v>30.654910000000001</v>
      </c>
      <c r="C17145" s="3">
        <v>328</v>
      </c>
      <c r="E17145" t="s">
        <v>2918</v>
      </c>
      <c r="F17145" s="4" t="s">
        <v>12494</v>
      </c>
      <c r="G17145" s="5">
        <v>266</v>
      </c>
      <c r="H17145" s="6">
        <v>0.14981269999999999</v>
      </c>
      <c r="I17145" s="7">
        <v>60.5</v>
      </c>
    </row>
    <row r="17146" spans="1:11" x14ac:dyDescent="0.25">
      <c r="A17146">
        <v>49264</v>
      </c>
      <c r="B17146" s="2">
        <v>30.65447</v>
      </c>
      <c r="C17146" s="3">
        <v>2236</v>
      </c>
      <c r="D17146" s="4">
        <v>29620</v>
      </c>
      <c r="E17146" t="s">
        <v>9353</v>
      </c>
      <c r="F17146" s="4" t="s">
        <v>9106</v>
      </c>
      <c r="G17146" s="5">
        <v>1570</v>
      </c>
      <c r="H17146" s="6">
        <v>0.1171975</v>
      </c>
      <c r="I17146" s="7">
        <v>66.135999999999996</v>
      </c>
      <c r="J17146" s="2">
        <v>51</v>
      </c>
      <c r="K17146">
        <v>2</v>
      </c>
    </row>
    <row r="17147" spans="1:11" x14ac:dyDescent="0.25">
      <c r="A17147">
        <v>15089</v>
      </c>
      <c r="B17147" s="2">
        <v>30.653030000000001</v>
      </c>
      <c r="C17147" s="3">
        <v>5897</v>
      </c>
      <c r="D17147" s="4">
        <v>38300</v>
      </c>
      <c r="E17147" t="s">
        <v>369</v>
      </c>
      <c r="F17147" s="4" t="s">
        <v>3003</v>
      </c>
      <c r="G17147" s="5">
        <v>4440</v>
      </c>
      <c r="H17147" s="6">
        <v>0.1731982</v>
      </c>
      <c r="I17147" s="7">
        <v>56.454999999999998</v>
      </c>
      <c r="J17147" s="2">
        <v>47.666699999999999</v>
      </c>
      <c r="K17147">
        <v>3</v>
      </c>
    </row>
    <row r="17148" spans="1:11" x14ac:dyDescent="0.25">
      <c r="A17148">
        <v>97886</v>
      </c>
      <c r="B17148" s="2">
        <v>30.65174</v>
      </c>
      <c r="C17148" s="3">
        <v>1258</v>
      </c>
      <c r="D17148" s="4">
        <v>25840</v>
      </c>
      <c r="E17148" t="s">
        <v>379</v>
      </c>
      <c r="F17148" s="4" t="s">
        <v>16170</v>
      </c>
      <c r="G17148" s="5">
        <v>962</v>
      </c>
      <c r="H17148" s="6">
        <v>0.16320170000000001</v>
      </c>
      <c r="I17148" s="7">
        <v>58.182000000000002</v>
      </c>
    </row>
    <row r="17149" spans="1:11" x14ac:dyDescent="0.25">
      <c r="A17149">
        <v>67361</v>
      </c>
      <c r="B17149" s="2">
        <v>30.651150000000001</v>
      </c>
      <c r="C17149" s="3">
        <v>1996</v>
      </c>
      <c r="E17149" t="s">
        <v>12638</v>
      </c>
      <c r="F17149" s="4" t="s">
        <v>12494</v>
      </c>
      <c r="G17149" s="5">
        <v>1465</v>
      </c>
      <c r="H17149" s="6">
        <v>0.2094134</v>
      </c>
      <c r="I17149" s="7">
        <v>50.195</v>
      </c>
      <c r="J17149" s="2">
        <v>34</v>
      </c>
      <c r="K17149">
        <v>1</v>
      </c>
    </row>
    <row r="17150" spans="1:11" x14ac:dyDescent="0.25">
      <c r="A17150">
        <v>36607</v>
      </c>
      <c r="B17150" s="2">
        <v>30.649619999999999</v>
      </c>
      <c r="C17150" s="3">
        <v>7019</v>
      </c>
      <c r="D17150" s="4">
        <v>33660</v>
      </c>
      <c r="E17150" t="s">
        <v>7304</v>
      </c>
      <c r="F17150" s="4" t="s">
        <v>7027</v>
      </c>
      <c r="G17150" s="5">
        <v>4940</v>
      </c>
      <c r="H17150" s="6">
        <v>0.26052629999999999</v>
      </c>
      <c r="I17150" s="7">
        <v>41.360999999999997</v>
      </c>
      <c r="J17150" s="2">
        <v>20</v>
      </c>
      <c r="K17150">
        <v>1</v>
      </c>
    </row>
    <row r="17151" spans="1:11" x14ac:dyDescent="0.25">
      <c r="A17151">
        <v>23874</v>
      </c>
      <c r="B17151" s="2">
        <v>30.648260000000001</v>
      </c>
      <c r="C17151" s="3">
        <v>970</v>
      </c>
      <c r="E17151" t="s">
        <v>4904</v>
      </c>
      <c r="F17151" s="4" t="s">
        <v>4335</v>
      </c>
      <c r="G17151" s="5">
        <v>744</v>
      </c>
      <c r="H17151" s="6">
        <v>0.13709679999999999</v>
      </c>
      <c r="I17151" s="7">
        <v>62.688000000000002</v>
      </c>
    </row>
    <row r="17152" spans="1:11" x14ac:dyDescent="0.25">
      <c r="A17152">
        <v>39561</v>
      </c>
      <c r="B17152" s="2">
        <v>30.647739999999999</v>
      </c>
      <c r="C17152" s="3">
        <v>2378</v>
      </c>
      <c r="E17152" t="s">
        <v>4535</v>
      </c>
      <c r="F17152" s="4" t="s">
        <v>7633</v>
      </c>
      <c r="G17152" s="5">
        <v>1445</v>
      </c>
      <c r="H17152" s="6">
        <v>0.104426</v>
      </c>
      <c r="I17152" s="7">
        <v>68.332999999999998</v>
      </c>
      <c r="J17152" s="2">
        <v>48</v>
      </c>
      <c r="K17152">
        <v>1</v>
      </c>
    </row>
    <row r="17153" spans="1:11" x14ac:dyDescent="0.25">
      <c r="A17153">
        <v>16947</v>
      </c>
      <c r="B17153" s="2">
        <v>30.646439999999998</v>
      </c>
      <c r="C17153" s="3">
        <v>5439</v>
      </c>
      <c r="D17153" s="4">
        <v>42380</v>
      </c>
      <c r="E17153" t="s">
        <v>605</v>
      </c>
      <c r="F17153" s="4" t="s">
        <v>3003</v>
      </c>
      <c r="G17153" s="5">
        <v>3957</v>
      </c>
      <c r="H17153" s="6">
        <v>0.15841330000000001</v>
      </c>
      <c r="I17153" s="7">
        <v>59</v>
      </c>
      <c r="J17153" s="2">
        <v>63</v>
      </c>
      <c r="K17153">
        <v>2</v>
      </c>
    </row>
    <row r="17154" spans="1:11" x14ac:dyDescent="0.25">
      <c r="A17154">
        <v>54414</v>
      </c>
      <c r="B17154" s="2">
        <v>30.644919999999999</v>
      </c>
      <c r="C17154" s="3">
        <v>3394</v>
      </c>
      <c r="D17154" s="4">
        <v>43020</v>
      </c>
      <c r="E17154" t="s">
        <v>10235</v>
      </c>
      <c r="F17154" s="4" t="s">
        <v>10031</v>
      </c>
      <c r="G17154" s="5">
        <v>2384</v>
      </c>
      <c r="H17154" s="6">
        <v>0.14010069999999999</v>
      </c>
      <c r="I17154" s="7">
        <v>62.161999999999999</v>
      </c>
    </row>
    <row r="17155" spans="1:11" x14ac:dyDescent="0.25">
      <c r="A17155">
        <v>13310</v>
      </c>
      <c r="B17155" s="2">
        <v>30.64425</v>
      </c>
      <c r="C17155" s="3">
        <v>555</v>
      </c>
      <c r="D17155" s="4">
        <v>45060</v>
      </c>
      <c r="E17155" t="s">
        <v>2555</v>
      </c>
      <c r="F17155" s="4" t="s">
        <v>1280</v>
      </c>
      <c r="G17155" s="5">
        <v>442</v>
      </c>
      <c r="H17155" s="6">
        <v>0.15349889999999999</v>
      </c>
      <c r="I17155" s="7">
        <v>59.844000000000001</v>
      </c>
      <c r="J17155" s="2">
        <v>56</v>
      </c>
      <c r="K17155">
        <v>1</v>
      </c>
    </row>
    <row r="17156" spans="1:11" x14ac:dyDescent="0.25">
      <c r="A17156">
        <v>25271</v>
      </c>
      <c r="B17156" s="2">
        <v>30.642589999999998</v>
      </c>
      <c r="C17156" s="3">
        <v>9423</v>
      </c>
      <c r="E17156" t="s">
        <v>2939</v>
      </c>
      <c r="F17156" s="4" t="s">
        <v>5144</v>
      </c>
      <c r="G17156" s="5">
        <v>6504</v>
      </c>
      <c r="H17156" s="6">
        <v>0.17312420000000001</v>
      </c>
      <c r="I17156" s="7">
        <v>56.451999999999998</v>
      </c>
      <c r="J17156" s="2">
        <v>50.25</v>
      </c>
      <c r="K17156">
        <v>4</v>
      </c>
    </row>
    <row r="17157" spans="1:11" x14ac:dyDescent="0.25">
      <c r="A17157">
        <v>21040</v>
      </c>
      <c r="B17157" s="2">
        <v>30.637319999999999</v>
      </c>
      <c r="C17157" s="3">
        <v>25027</v>
      </c>
      <c r="D17157" s="4">
        <v>12580</v>
      </c>
      <c r="E17157" t="s">
        <v>4469</v>
      </c>
      <c r="F17157" s="4" t="s">
        <v>4361</v>
      </c>
      <c r="G17157" s="5">
        <v>15512</v>
      </c>
      <c r="H17157" s="6">
        <v>0.1686328</v>
      </c>
      <c r="I17157" s="7">
        <v>57.222999999999999</v>
      </c>
      <c r="J17157" s="2">
        <v>40.714300000000001</v>
      </c>
      <c r="K17157">
        <v>7</v>
      </c>
    </row>
    <row r="17158" spans="1:11" x14ac:dyDescent="0.25">
      <c r="A17158">
        <v>61570</v>
      </c>
      <c r="B17158" s="2">
        <v>30.63334</v>
      </c>
      <c r="C17158" s="3">
        <v>1771</v>
      </c>
      <c r="D17158" s="4">
        <v>37900</v>
      </c>
      <c r="E17158" t="s">
        <v>972</v>
      </c>
      <c r="F17158" s="4" t="s">
        <v>11490</v>
      </c>
      <c r="G17158" s="5">
        <v>1116</v>
      </c>
      <c r="H17158" s="6">
        <v>0.12813620000000001</v>
      </c>
      <c r="I17158" s="7">
        <v>64.218999999999994</v>
      </c>
    </row>
    <row r="17159" spans="1:11" x14ac:dyDescent="0.25">
      <c r="A17159">
        <v>52731</v>
      </c>
      <c r="B17159" s="2">
        <v>30.63297</v>
      </c>
      <c r="C17159" s="3">
        <v>703</v>
      </c>
      <c r="D17159" s="4">
        <v>17540</v>
      </c>
      <c r="E17159" t="s">
        <v>1096</v>
      </c>
      <c r="F17159" s="4" t="s">
        <v>9593</v>
      </c>
      <c r="G17159" s="5">
        <v>437</v>
      </c>
      <c r="H17159" s="6">
        <v>0.173516</v>
      </c>
      <c r="I17159" s="7">
        <v>56.375</v>
      </c>
    </row>
    <row r="17160" spans="1:11" x14ac:dyDescent="0.25">
      <c r="A17160">
        <v>57241</v>
      </c>
      <c r="B17160" s="2">
        <v>30.632739999999998</v>
      </c>
      <c r="C17160" s="3">
        <v>1014</v>
      </c>
      <c r="E17160" t="s">
        <v>10917</v>
      </c>
      <c r="F17160" s="4" t="s">
        <v>10877</v>
      </c>
      <c r="G17160" s="5">
        <v>517</v>
      </c>
      <c r="H17160" s="6">
        <v>0.16054160000000001</v>
      </c>
      <c r="I17160" s="7">
        <v>58.610999999999997</v>
      </c>
    </row>
    <row r="17161" spans="1:11" x14ac:dyDescent="0.25">
      <c r="A17161">
        <v>56029</v>
      </c>
      <c r="B17161" s="2">
        <v>30.6325</v>
      </c>
      <c r="C17161" s="3">
        <v>731</v>
      </c>
      <c r="D17161" s="4">
        <v>10660</v>
      </c>
      <c r="E17161" t="s">
        <v>10602</v>
      </c>
      <c r="F17161" s="4" t="s">
        <v>10428</v>
      </c>
      <c r="G17161" s="5">
        <v>501</v>
      </c>
      <c r="H17161" s="6">
        <v>0.16334660000000001</v>
      </c>
      <c r="I17161" s="7">
        <v>58.125</v>
      </c>
    </row>
    <row r="17162" spans="1:11" x14ac:dyDescent="0.25">
      <c r="A17162">
        <v>66713</v>
      </c>
      <c r="B17162" s="2">
        <v>30.631489999999999</v>
      </c>
      <c r="C17162" s="3">
        <v>5614</v>
      </c>
      <c r="E17162" t="s">
        <v>12551</v>
      </c>
      <c r="F17162" s="4" t="s">
        <v>12494</v>
      </c>
      <c r="G17162" s="5">
        <v>3686</v>
      </c>
      <c r="H17162" s="6">
        <v>0.16006509999999999</v>
      </c>
      <c r="I17162" s="7">
        <v>58.692</v>
      </c>
      <c r="J17162" s="2">
        <v>43</v>
      </c>
      <c r="K17162">
        <v>2</v>
      </c>
    </row>
    <row r="17163" spans="1:11" x14ac:dyDescent="0.25">
      <c r="A17163">
        <v>56521</v>
      </c>
      <c r="B17163" s="2">
        <v>30.630479999999999</v>
      </c>
      <c r="C17163" s="3">
        <v>841</v>
      </c>
      <c r="E17163" t="s">
        <v>4373</v>
      </c>
      <c r="F17163" s="4" t="s">
        <v>10428</v>
      </c>
      <c r="G17163" s="5">
        <v>541</v>
      </c>
      <c r="H17163" s="6">
        <v>0.16051660000000001</v>
      </c>
      <c r="I17163" s="7">
        <v>58.610999999999997</v>
      </c>
    </row>
    <row r="17164" spans="1:11" x14ac:dyDescent="0.25">
      <c r="A17164">
        <v>28304</v>
      </c>
      <c r="B17164" s="2">
        <v>30.624600000000001</v>
      </c>
      <c r="C17164" s="3">
        <v>37499</v>
      </c>
      <c r="D17164" s="4">
        <v>22180</v>
      </c>
      <c r="E17164" t="s">
        <v>2490</v>
      </c>
      <c r="F17164" s="4" t="s">
        <v>5642</v>
      </c>
      <c r="G17164" s="5">
        <v>24041</v>
      </c>
      <c r="H17164" s="6">
        <v>0.21054819999999999</v>
      </c>
      <c r="I17164" s="7">
        <v>49.963000000000001</v>
      </c>
      <c r="J17164" s="2">
        <v>43.571399999999997</v>
      </c>
      <c r="K17164">
        <v>7</v>
      </c>
    </row>
    <row r="17165" spans="1:11" x14ac:dyDescent="0.25">
      <c r="A17165">
        <v>67867</v>
      </c>
      <c r="B17165" s="2">
        <v>30.618600000000001</v>
      </c>
      <c r="C17165" s="3">
        <v>1557</v>
      </c>
      <c r="E17165" t="s">
        <v>2516</v>
      </c>
      <c r="F17165" s="4" t="s">
        <v>12494</v>
      </c>
      <c r="G17165" s="5">
        <v>1014</v>
      </c>
      <c r="H17165" s="6">
        <v>0.13313610000000001</v>
      </c>
      <c r="I17165" s="7">
        <v>63.332999999999998</v>
      </c>
    </row>
    <row r="17166" spans="1:11" x14ac:dyDescent="0.25">
      <c r="A17166">
        <v>29835</v>
      </c>
      <c r="B17166" s="2">
        <v>30.617059999999999</v>
      </c>
      <c r="C17166" s="3">
        <v>6892</v>
      </c>
      <c r="E17166" t="s">
        <v>6334</v>
      </c>
      <c r="F17166" s="4" t="s">
        <v>6130</v>
      </c>
      <c r="G17166" s="5">
        <v>5426</v>
      </c>
      <c r="H17166" s="6">
        <v>0.23792849999999999</v>
      </c>
      <c r="I17166" s="7">
        <v>45.222000000000001</v>
      </c>
      <c r="J17166" s="2">
        <v>51</v>
      </c>
      <c r="K17166">
        <v>1</v>
      </c>
    </row>
    <row r="17167" spans="1:11" x14ac:dyDescent="0.25">
      <c r="A17167">
        <v>53403</v>
      </c>
      <c r="B17167" s="2">
        <v>30.61159</v>
      </c>
      <c r="C17167" s="3">
        <v>27322</v>
      </c>
      <c r="D17167" s="4">
        <v>39540</v>
      </c>
      <c r="E17167" t="s">
        <v>5293</v>
      </c>
      <c r="F17167" s="4" t="s">
        <v>10031</v>
      </c>
      <c r="G17167" s="5">
        <v>17433</v>
      </c>
      <c r="H17167" s="6">
        <v>0.18751789999999999</v>
      </c>
      <c r="I17167" s="7">
        <v>53.932000000000002</v>
      </c>
      <c r="J17167" s="2">
        <v>53.777799999999999</v>
      </c>
      <c r="K17167">
        <v>9</v>
      </c>
    </row>
    <row r="17168" spans="1:11" x14ac:dyDescent="0.25">
      <c r="A17168">
        <v>74653</v>
      </c>
      <c r="B17168" s="2">
        <v>30.606870000000001</v>
      </c>
      <c r="C17168" s="3">
        <v>3882</v>
      </c>
      <c r="D17168" s="4">
        <v>38620</v>
      </c>
      <c r="E17168" t="s">
        <v>13691</v>
      </c>
      <c r="F17168" s="4" t="s">
        <v>13462</v>
      </c>
      <c r="G17168" s="5">
        <v>2312</v>
      </c>
      <c r="H17168" s="6">
        <v>0.204064</v>
      </c>
      <c r="I17168" s="7">
        <v>51.066000000000003</v>
      </c>
    </row>
    <row r="17169" spans="1:11" x14ac:dyDescent="0.25">
      <c r="A17169">
        <v>95357</v>
      </c>
      <c r="B17169" s="2">
        <v>30.604620000000001</v>
      </c>
      <c r="C17169" s="3">
        <v>11352</v>
      </c>
      <c r="D17169" s="4">
        <v>33700</v>
      </c>
      <c r="E17169" t="s">
        <v>11999</v>
      </c>
      <c r="F17169" s="4" t="s">
        <v>15368</v>
      </c>
      <c r="G17169" s="5">
        <v>7068</v>
      </c>
      <c r="H17169" s="6">
        <v>0.17767720000000001</v>
      </c>
      <c r="I17169" s="7">
        <v>55.625</v>
      </c>
      <c r="J17169" s="2">
        <v>66</v>
      </c>
      <c r="K17169">
        <v>1</v>
      </c>
    </row>
    <row r="17170" spans="1:11" x14ac:dyDescent="0.25">
      <c r="A17170">
        <v>29341</v>
      </c>
      <c r="B17170" s="2">
        <v>30.59984</v>
      </c>
      <c r="C17170" s="3">
        <v>19292</v>
      </c>
      <c r="D17170" s="4">
        <v>23500</v>
      </c>
      <c r="E17170" t="s">
        <v>6203</v>
      </c>
      <c r="F17170" s="4" t="s">
        <v>6130</v>
      </c>
      <c r="G17170" s="5">
        <v>12916</v>
      </c>
      <c r="H17170" s="6">
        <v>0.20863979999999999</v>
      </c>
      <c r="I17170" s="7">
        <v>50.274000000000001</v>
      </c>
      <c r="J17170" s="2">
        <v>34</v>
      </c>
      <c r="K17170">
        <v>2</v>
      </c>
    </row>
    <row r="17171" spans="1:11" x14ac:dyDescent="0.25">
      <c r="A17171">
        <v>68718</v>
      </c>
      <c r="B17171" s="2">
        <v>30.596440000000001</v>
      </c>
      <c r="C17171" s="3">
        <v>1725</v>
      </c>
      <c r="E17171" t="s">
        <v>1199</v>
      </c>
      <c r="F17171" s="4" t="s">
        <v>12738</v>
      </c>
      <c r="G17171" s="5">
        <v>1289</v>
      </c>
      <c r="H17171" s="6">
        <v>0.18386350000000001</v>
      </c>
      <c r="I17171" s="7">
        <v>54.554000000000002</v>
      </c>
    </row>
    <row r="17172" spans="1:11" x14ac:dyDescent="0.25">
      <c r="A17172">
        <v>58569</v>
      </c>
      <c r="B17172" s="2">
        <v>30.596119999999999</v>
      </c>
      <c r="C17172" s="3">
        <v>54</v>
      </c>
      <c r="E17172" t="s">
        <v>11208</v>
      </c>
      <c r="F17172" s="4" t="s">
        <v>11069</v>
      </c>
      <c r="G17172" s="5">
        <v>50</v>
      </c>
      <c r="H17172" s="6">
        <v>0.1568628</v>
      </c>
      <c r="I17172" s="7">
        <v>59.219000000000001</v>
      </c>
    </row>
    <row r="17173" spans="1:11" x14ac:dyDescent="0.25">
      <c r="A17173">
        <v>4612</v>
      </c>
      <c r="B17173" s="2">
        <v>30.59601</v>
      </c>
      <c r="C17173" s="3">
        <v>587</v>
      </c>
      <c r="E17173" t="s">
        <v>889</v>
      </c>
      <c r="F17173" s="4" t="s">
        <v>701</v>
      </c>
      <c r="G17173" s="5">
        <v>375</v>
      </c>
      <c r="H17173" s="6">
        <v>0.2367021</v>
      </c>
      <c r="I17173" s="7">
        <v>45.417000000000002</v>
      </c>
      <c r="J17173" s="2">
        <v>46</v>
      </c>
      <c r="K17173">
        <v>1</v>
      </c>
    </row>
    <row r="17174" spans="1:11" x14ac:dyDescent="0.25">
      <c r="A17174">
        <v>46714</v>
      </c>
      <c r="B17174" s="2">
        <v>30.593589999999999</v>
      </c>
      <c r="C17174" s="3">
        <v>14598</v>
      </c>
      <c r="D17174" s="4">
        <v>23060</v>
      </c>
      <c r="E17174" t="s">
        <v>6345</v>
      </c>
      <c r="F17174" s="4" t="s">
        <v>8800</v>
      </c>
      <c r="G17174" s="5">
        <v>9758</v>
      </c>
      <c r="H17174" s="6">
        <v>0.18280560000000001</v>
      </c>
      <c r="I17174" s="7">
        <v>54.726999999999997</v>
      </c>
      <c r="J17174" s="2">
        <v>44.666699999999999</v>
      </c>
      <c r="K17174">
        <v>3</v>
      </c>
    </row>
    <row r="17175" spans="1:11" x14ac:dyDescent="0.25">
      <c r="A17175">
        <v>34221</v>
      </c>
      <c r="B17175" s="2">
        <v>30.584129999999998</v>
      </c>
      <c r="C17175" s="3">
        <v>41683</v>
      </c>
      <c r="D17175" s="4">
        <v>35840</v>
      </c>
      <c r="E17175" t="s">
        <v>6424</v>
      </c>
      <c r="F17175" s="4" t="s">
        <v>6689</v>
      </c>
      <c r="G17175" s="5">
        <v>29747</v>
      </c>
      <c r="H17175" s="6">
        <v>0.19964370000000001</v>
      </c>
      <c r="I17175" s="7">
        <v>51.814</v>
      </c>
      <c r="J17175" s="2">
        <v>40.5</v>
      </c>
      <c r="K17175">
        <v>2</v>
      </c>
    </row>
    <row r="17176" spans="1:11" x14ac:dyDescent="0.25">
      <c r="A17176">
        <v>93653</v>
      </c>
      <c r="B17176" s="2">
        <v>30.576740000000001</v>
      </c>
      <c r="C17176" s="3">
        <v>1356</v>
      </c>
      <c r="D17176" s="4">
        <v>31460</v>
      </c>
      <c r="E17176" t="s">
        <v>537</v>
      </c>
      <c r="F17176" s="4" t="s">
        <v>15368</v>
      </c>
      <c r="G17176" s="5">
        <v>1131</v>
      </c>
      <c r="H17176" s="6">
        <v>0.14575969999999999</v>
      </c>
      <c r="I17176" s="7">
        <v>61.125</v>
      </c>
      <c r="J17176" s="2">
        <v>57</v>
      </c>
      <c r="K17176">
        <v>1</v>
      </c>
    </row>
    <row r="17177" spans="1:11" x14ac:dyDescent="0.25">
      <c r="A17177">
        <v>97394</v>
      </c>
      <c r="B17177" s="2">
        <v>30.57565</v>
      </c>
      <c r="C17177" s="3">
        <v>4109</v>
      </c>
      <c r="D17177" s="4">
        <v>35440</v>
      </c>
      <c r="E17177" t="s">
        <v>16240</v>
      </c>
      <c r="F17177" s="4" t="s">
        <v>16170</v>
      </c>
      <c r="G17177" s="5">
        <v>3430</v>
      </c>
      <c r="H17177" s="6">
        <v>0.2083941</v>
      </c>
      <c r="I17177" s="7">
        <v>50.3</v>
      </c>
      <c r="J17177" s="2">
        <v>38.333300000000001</v>
      </c>
      <c r="K17177">
        <v>3</v>
      </c>
    </row>
    <row r="17178" spans="1:11" x14ac:dyDescent="0.25">
      <c r="A17178">
        <v>39443</v>
      </c>
      <c r="B17178" s="2">
        <v>30.571359999999999</v>
      </c>
      <c r="C17178" s="3">
        <v>21495</v>
      </c>
      <c r="D17178" s="4">
        <v>29860</v>
      </c>
      <c r="E17178" t="s">
        <v>2049</v>
      </c>
      <c r="F17178" s="4" t="s">
        <v>7633</v>
      </c>
      <c r="G17178" s="5">
        <v>14498</v>
      </c>
      <c r="H17178" s="6">
        <v>0.18195610000000001</v>
      </c>
      <c r="I17178" s="7">
        <v>54.868000000000002</v>
      </c>
      <c r="J17178" s="2">
        <v>66</v>
      </c>
      <c r="K17178">
        <v>1</v>
      </c>
    </row>
    <row r="17179" spans="1:11" x14ac:dyDescent="0.25">
      <c r="A17179">
        <v>41567</v>
      </c>
      <c r="B17179" s="2">
        <v>30.56785</v>
      </c>
      <c r="C17179" s="3">
        <v>254</v>
      </c>
      <c r="E17179" t="s">
        <v>8094</v>
      </c>
      <c r="F17179" s="4" t="s">
        <v>7883</v>
      </c>
      <c r="G17179" s="5">
        <v>158</v>
      </c>
      <c r="H17179" s="6">
        <v>5.0314499999999998E-2</v>
      </c>
      <c r="I17179" s="7">
        <v>77.614000000000004</v>
      </c>
    </row>
    <row r="17180" spans="1:11" x14ac:dyDescent="0.25">
      <c r="A17180">
        <v>15559</v>
      </c>
      <c r="B17180" s="2">
        <v>30.56747</v>
      </c>
      <c r="C17180" s="3">
        <v>1876</v>
      </c>
      <c r="E17180" t="s">
        <v>3203</v>
      </c>
      <c r="F17180" s="4" t="s">
        <v>3003</v>
      </c>
      <c r="G17180" s="5">
        <v>1450</v>
      </c>
      <c r="H17180" s="6">
        <v>0.12267400000000001</v>
      </c>
      <c r="I17180" s="7">
        <v>65.103999999999999</v>
      </c>
    </row>
    <row r="17181" spans="1:11" x14ac:dyDescent="0.25">
      <c r="A17181">
        <v>19952</v>
      </c>
      <c r="B17181" s="2">
        <v>30.565460000000002</v>
      </c>
      <c r="C17181" s="3">
        <v>10451</v>
      </c>
      <c r="D17181" s="4">
        <v>20100</v>
      </c>
      <c r="E17181" t="s">
        <v>907</v>
      </c>
      <c r="F17181" s="4" t="s">
        <v>4311</v>
      </c>
      <c r="G17181" s="5">
        <v>6943</v>
      </c>
      <c r="H17181" s="6">
        <v>0.172379</v>
      </c>
      <c r="I17181" s="7">
        <v>56.514000000000003</v>
      </c>
      <c r="J17181" s="2">
        <v>52</v>
      </c>
      <c r="K17181">
        <v>1</v>
      </c>
    </row>
    <row r="17182" spans="1:11" x14ac:dyDescent="0.25">
      <c r="A17182">
        <v>44201</v>
      </c>
      <c r="B17182" s="2">
        <v>30.562609999999999</v>
      </c>
      <c r="C17182" s="3">
        <v>6816</v>
      </c>
      <c r="D17182" s="4">
        <v>10420</v>
      </c>
      <c r="E17182" t="s">
        <v>8523</v>
      </c>
      <c r="F17182" s="4" t="s">
        <v>8295</v>
      </c>
      <c r="G17182" s="5">
        <v>4978</v>
      </c>
      <c r="H17182" s="6">
        <v>0.13218160000000001</v>
      </c>
      <c r="I17182" s="7">
        <v>63.459000000000003</v>
      </c>
      <c r="J17182" s="2">
        <v>34.5</v>
      </c>
      <c r="K17182">
        <v>4</v>
      </c>
    </row>
    <row r="17183" spans="1:11" x14ac:dyDescent="0.25">
      <c r="A17183">
        <v>97439</v>
      </c>
      <c r="B17183" s="2">
        <v>30.55857</v>
      </c>
      <c r="C17183" s="3">
        <v>14303</v>
      </c>
      <c r="D17183" s="4">
        <v>21660</v>
      </c>
      <c r="E17183" t="s">
        <v>52</v>
      </c>
      <c r="F17183" s="4" t="s">
        <v>16170</v>
      </c>
      <c r="G17183" s="5">
        <v>11868</v>
      </c>
      <c r="H17183" s="6">
        <v>0.23483319999999999</v>
      </c>
      <c r="I17183" s="7">
        <v>45.719000000000001</v>
      </c>
      <c r="J17183" s="2">
        <v>47.428600000000003</v>
      </c>
      <c r="K17183">
        <v>7</v>
      </c>
    </row>
    <row r="17184" spans="1:11" x14ac:dyDescent="0.25">
      <c r="A17184">
        <v>15066</v>
      </c>
      <c r="B17184" s="2">
        <v>30.55358</v>
      </c>
      <c r="C17184" s="3">
        <v>12713</v>
      </c>
      <c r="D17184" s="4">
        <v>38300</v>
      </c>
      <c r="E17184" t="s">
        <v>3045</v>
      </c>
      <c r="F17184" s="4" t="s">
        <v>3003</v>
      </c>
      <c r="G17184" s="5">
        <v>9022</v>
      </c>
      <c r="H17184" s="6">
        <v>0.1863223</v>
      </c>
      <c r="I17184" s="7">
        <v>54.100999999999999</v>
      </c>
      <c r="J17184" s="2">
        <v>57.5</v>
      </c>
      <c r="K17184">
        <v>6</v>
      </c>
    </row>
    <row r="17185" spans="1:11" x14ac:dyDescent="0.25">
      <c r="A17185">
        <v>13733</v>
      </c>
      <c r="B17185" s="2">
        <v>30.55049</v>
      </c>
      <c r="C17185" s="3">
        <v>5331</v>
      </c>
      <c r="E17185" t="s">
        <v>2699</v>
      </c>
      <c r="F17185" s="4" t="s">
        <v>1280</v>
      </c>
      <c r="G17185" s="5">
        <v>3869</v>
      </c>
      <c r="H17185" s="6">
        <v>0.17493539999999999</v>
      </c>
      <c r="I17185" s="7">
        <v>56.067999999999998</v>
      </c>
      <c r="J17185" s="2">
        <v>64</v>
      </c>
      <c r="K17185">
        <v>1</v>
      </c>
    </row>
    <row r="17186" spans="1:11" x14ac:dyDescent="0.25">
      <c r="A17186">
        <v>24085</v>
      </c>
      <c r="B17186" s="2">
        <v>30.549189999999999</v>
      </c>
      <c r="C17186" s="3">
        <v>2163</v>
      </c>
      <c r="D17186" s="4">
        <v>40220</v>
      </c>
      <c r="E17186" t="s">
        <v>4960</v>
      </c>
      <c r="F17186" s="4" t="s">
        <v>4335</v>
      </c>
      <c r="G17186" s="5">
        <v>1583</v>
      </c>
      <c r="H17186" s="6">
        <v>0.18244949999999999</v>
      </c>
      <c r="I17186" s="7">
        <v>54.768999999999998</v>
      </c>
      <c r="J17186" s="2">
        <v>51</v>
      </c>
      <c r="K17186">
        <v>1</v>
      </c>
    </row>
    <row r="17187" spans="1:11" x14ac:dyDescent="0.25">
      <c r="A17187">
        <v>78963</v>
      </c>
      <c r="B17187" s="2">
        <v>30.548639999999999</v>
      </c>
      <c r="C17187" s="3">
        <v>958</v>
      </c>
      <c r="E17187" t="s">
        <v>1888</v>
      </c>
      <c r="F17187" s="4" t="s">
        <v>13752</v>
      </c>
      <c r="G17187" s="5">
        <v>703</v>
      </c>
      <c r="H17187" s="6">
        <v>0.1152205</v>
      </c>
      <c r="I17187" s="7">
        <v>66.385000000000005</v>
      </c>
    </row>
    <row r="17188" spans="1:11" x14ac:dyDescent="0.25">
      <c r="A17188">
        <v>99170</v>
      </c>
      <c r="B17188" s="2">
        <v>30.548290000000001</v>
      </c>
      <c r="C17188" s="3">
        <v>1000</v>
      </c>
      <c r="D17188" s="4">
        <v>39420</v>
      </c>
      <c r="E17188" t="s">
        <v>12621</v>
      </c>
      <c r="F17188" s="4" t="s">
        <v>16344</v>
      </c>
      <c r="G17188" s="5">
        <v>751</v>
      </c>
      <c r="H17188" s="6">
        <v>0.22207450000000001</v>
      </c>
      <c r="I17188" s="7">
        <v>47.917000000000002</v>
      </c>
      <c r="J17188" s="2">
        <v>43</v>
      </c>
      <c r="K17188">
        <v>1</v>
      </c>
    </row>
    <row r="17189" spans="1:11" x14ac:dyDescent="0.25">
      <c r="A17189">
        <v>17860</v>
      </c>
      <c r="B17189" s="2">
        <v>30.547699999999999</v>
      </c>
      <c r="C17189" s="3">
        <v>2467</v>
      </c>
      <c r="D17189" s="4">
        <v>44980</v>
      </c>
      <c r="E17189" t="s">
        <v>3889</v>
      </c>
      <c r="F17189" s="4" t="s">
        <v>3003</v>
      </c>
      <c r="G17189" s="5">
        <v>1728</v>
      </c>
      <c r="H17189" s="6">
        <v>0.141122</v>
      </c>
      <c r="I17189" s="7">
        <v>61.902000000000001</v>
      </c>
    </row>
    <row r="17190" spans="1:11" x14ac:dyDescent="0.25">
      <c r="A17190">
        <v>93245</v>
      </c>
      <c r="B17190" s="2">
        <v>30.542400000000001</v>
      </c>
      <c r="C17190" s="3">
        <v>37062</v>
      </c>
      <c r="D17190" s="4">
        <v>25260</v>
      </c>
      <c r="E17190" t="s">
        <v>15640</v>
      </c>
      <c r="F17190" s="4" t="s">
        <v>15368</v>
      </c>
      <c r="G17190" s="5">
        <v>20395</v>
      </c>
      <c r="H17190" s="6">
        <v>0.1848002</v>
      </c>
      <c r="I17190" s="7">
        <v>54.350999999999999</v>
      </c>
      <c r="J17190" s="2">
        <v>47.285699999999999</v>
      </c>
      <c r="K17190">
        <v>7</v>
      </c>
    </row>
    <row r="17191" spans="1:11" x14ac:dyDescent="0.25">
      <c r="A17191">
        <v>38222</v>
      </c>
      <c r="B17191" s="2">
        <v>30.53698</v>
      </c>
      <c r="C17191" s="3">
        <v>2773</v>
      </c>
      <c r="D17191" s="4">
        <v>37540</v>
      </c>
      <c r="E17191" t="s">
        <v>1799</v>
      </c>
      <c r="F17191" s="4" t="s">
        <v>7348</v>
      </c>
      <c r="G17191" s="5">
        <v>2256</v>
      </c>
      <c r="H17191" s="6">
        <v>0.18882979999999999</v>
      </c>
      <c r="I17191" s="7">
        <v>53.652999999999999</v>
      </c>
    </row>
    <row r="17192" spans="1:11" x14ac:dyDescent="0.25">
      <c r="A17192">
        <v>50475</v>
      </c>
      <c r="B17192" s="2">
        <v>30.536149999999999</v>
      </c>
      <c r="C17192" s="3">
        <v>1822</v>
      </c>
      <c r="E17192" t="s">
        <v>102</v>
      </c>
      <c r="F17192" s="4" t="s">
        <v>9593</v>
      </c>
      <c r="G17192" s="5">
        <v>1220</v>
      </c>
      <c r="H17192" s="6">
        <v>0.16871420000000001</v>
      </c>
      <c r="I17192" s="7">
        <v>57.125</v>
      </c>
      <c r="J17192" s="2">
        <v>58.666699999999999</v>
      </c>
      <c r="K17192">
        <v>3</v>
      </c>
    </row>
    <row r="17193" spans="1:11" x14ac:dyDescent="0.25">
      <c r="A17193">
        <v>56726</v>
      </c>
      <c r="B17193" s="2">
        <v>30.53558</v>
      </c>
      <c r="C17193" s="3">
        <v>1751</v>
      </c>
      <c r="E17193" t="s">
        <v>822</v>
      </c>
      <c r="F17193" s="4" t="s">
        <v>10428</v>
      </c>
      <c r="G17193" s="5">
        <v>1143</v>
      </c>
      <c r="H17193" s="6">
        <v>0.14173230000000001</v>
      </c>
      <c r="I17193" s="7">
        <v>61.786000000000001</v>
      </c>
    </row>
    <row r="17194" spans="1:11" x14ac:dyDescent="0.25">
      <c r="A17194">
        <v>51333</v>
      </c>
      <c r="B17194" s="2">
        <v>30.535240000000002</v>
      </c>
      <c r="C17194" s="3">
        <v>395</v>
      </c>
      <c r="D17194" s="4">
        <v>43980</v>
      </c>
      <c r="E17194" t="s">
        <v>9840</v>
      </c>
      <c r="F17194" s="4" t="s">
        <v>9593</v>
      </c>
      <c r="G17194" s="5">
        <v>296</v>
      </c>
      <c r="H17194" s="6">
        <v>0.12794610000000001</v>
      </c>
      <c r="I17194" s="7">
        <v>64.167000000000002</v>
      </c>
    </row>
    <row r="17195" spans="1:11" x14ac:dyDescent="0.25">
      <c r="A17195">
        <v>36360</v>
      </c>
      <c r="B17195" s="2">
        <v>30.531780000000001</v>
      </c>
      <c r="C17195" s="3">
        <v>19774</v>
      </c>
      <c r="D17195" s="4">
        <v>37120</v>
      </c>
      <c r="E17195" t="s">
        <v>7235</v>
      </c>
      <c r="F17195" s="4" t="s">
        <v>7027</v>
      </c>
      <c r="G17195" s="5">
        <v>14152</v>
      </c>
      <c r="H17195" s="6">
        <v>0.17022329999999999</v>
      </c>
      <c r="I17195" s="7">
        <v>56.859000000000002</v>
      </c>
      <c r="J17195" s="2">
        <v>51.5</v>
      </c>
      <c r="K17195">
        <v>2</v>
      </c>
    </row>
    <row r="17196" spans="1:11" x14ac:dyDescent="0.25">
      <c r="A17196">
        <v>30738</v>
      </c>
      <c r="B17196" s="2">
        <v>30.527729999999998</v>
      </c>
      <c r="C17196" s="3">
        <v>3878</v>
      </c>
      <c r="D17196" s="4">
        <v>16860</v>
      </c>
      <c r="E17196" t="s">
        <v>6528</v>
      </c>
      <c r="F17196" s="4" t="s">
        <v>6363</v>
      </c>
      <c r="G17196" s="5">
        <v>2776</v>
      </c>
      <c r="H17196" s="6">
        <v>0.19625500000000001</v>
      </c>
      <c r="I17196" s="7">
        <v>52.36</v>
      </c>
      <c r="J17196" s="2">
        <v>88</v>
      </c>
      <c r="K17196">
        <v>1</v>
      </c>
    </row>
    <row r="17197" spans="1:11" x14ac:dyDescent="0.25">
      <c r="A17197">
        <v>98605</v>
      </c>
      <c r="B17197" s="2">
        <v>30.52685</v>
      </c>
      <c r="C17197" s="3">
        <v>1348</v>
      </c>
      <c r="D17197" s="4">
        <v>38900</v>
      </c>
      <c r="E17197" t="s">
        <v>16472</v>
      </c>
      <c r="F17197" s="4" t="s">
        <v>16344</v>
      </c>
      <c r="G17197" s="5">
        <v>910</v>
      </c>
      <c r="H17197" s="6">
        <v>0.19120880000000001</v>
      </c>
      <c r="I17197" s="7">
        <v>53.228999999999999</v>
      </c>
      <c r="J17197" s="2">
        <v>52</v>
      </c>
      <c r="K17197">
        <v>3</v>
      </c>
    </row>
    <row r="17198" spans="1:11" x14ac:dyDescent="0.25">
      <c r="A17198">
        <v>57375</v>
      </c>
      <c r="B17198" s="2">
        <v>30.526509999999998</v>
      </c>
      <c r="C17198" s="3">
        <v>728</v>
      </c>
      <c r="E17198" t="s">
        <v>10959</v>
      </c>
      <c r="F17198" s="4" t="s">
        <v>10877</v>
      </c>
      <c r="G17198" s="5">
        <v>504</v>
      </c>
      <c r="H17198" s="6">
        <v>0.1584158</v>
      </c>
      <c r="I17198" s="7">
        <v>58.889000000000003</v>
      </c>
    </row>
    <row r="17199" spans="1:11" x14ac:dyDescent="0.25">
      <c r="A17199">
        <v>13751</v>
      </c>
      <c r="B17199" s="2">
        <v>30.52636</v>
      </c>
      <c r="C17199" s="3">
        <v>156</v>
      </c>
      <c r="E17199" t="s">
        <v>2707</v>
      </c>
      <c r="F17199" s="4" t="s">
        <v>1280</v>
      </c>
      <c r="G17199" s="5">
        <v>109</v>
      </c>
      <c r="H17199" s="6">
        <v>0.14545449999999999</v>
      </c>
      <c r="I17199" s="7">
        <v>61.125</v>
      </c>
    </row>
    <row r="17200" spans="1:11" x14ac:dyDescent="0.25">
      <c r="A17200">
        <v>5857</v>
      </c>
      <c r="B17200" s="2">
        <v>30.526029999999999</v>
      </c>
      <c r="C17200" s="3">
        <v>1695</v>
      </c>
      <c r="E17200" t="s">
        <v>1186</v>
      </c>
      <c r="F17200" s="4" t="s">
        <v>1030</v>
      </c>
      <c r="G17200" s="5">
        <v>1246</v>
      </c>
      <c r="H17200" s="6">
        <v>0.17882919999999999</v>
      </c>
      <c r="I17200" s="7">
        <v>55.356999999999999</v>
      </c>
    </row>
    <row r="17201" spans="1:11" x14ac:dyDescent="0.25">
      <c r="A17201">
        <v>38021</v>
      </c>
      <c r="B17201" s="2">
        <v>30.52571</v>
      </c>
      <c r="C17201" s="3">
        <v>153</v>
      </c>
      <c r="D17201" s="4">
        <v>27180</v>
      </c>
      <c r="E17201" t="s">
        <v>7525</v>
      </c>
      <c r="F17201" s="4" t="s">
        <v>7348</v>
      </c>
      <c r="G17201" s="5">
        <v>122</v>
      </c>
      <c r="H17201" s="6">
        <v>0.2622951</v>
      </c>
      <c r="I17201" s="7">
        <v>40.929000000000002</v>
      </c>
    </row>
    <row r="17202" spans="1:11" x14ac:dyDescent="0.25">
      <c r="A17202">
        <v>55603</v>
      </c>
      <c r="B17202" s="2">
        <v>30.525580000000001</v>
      </c>
      <c r="C17202" s="3">
        <v>483</v>
      </c>
      <c r="E17202" t="s">
        <v>10503</v>
      </c>
      <c r="F17202" s="4" t="s">
        <v>10428</v>
      </c>
      <c r="G17202" s="5">
        <v>395</v>
      </c>
      <c r="H17202" s="6">
        <v>0.1721519</v>
      </c>
      <c r="I17202" s="7">
        <v>56.5</v>
      </c>
    </row>
    <row r="17203" spans="1:11" x14ac:dyDescent="0.25">
      <c r="A17203">
        <v>83803</v>
      </c>
      <c r="B17203" s="2">
        <v>30.525379999999998</v>
      </c>
      <c r="C17203" s="3">
        <v>587</v>
      </c>
      <c r="D17203" s="4">
        <v>17660</v>
      </c>
      <c r="E17203" t="s">
        <v>14820</v>
      </c>
      <c r="F17203" s="4" t="s">
        <v>14725</v>
      </c>
      <c r="G17203" s="5">
        <v>451</v>
      </c>
      <c r="H17203" s="6">
        <v>0.23725060000000001</v>
      </c>
      <c r="I17203" s="7">
        <v>45.25</v>
      </c>
    </row>
    <row r="17204" spans="1:11" x14ac:dyDescent="0.25">
      <c r="A17204">
        <v>85042</v>
      </c>
      <c r="B17204" s="2">
        <v>30.51925</v>
      </c>
      <c r="C17204" s="3">
        <v>41676</v>
      </c>
      <c r="D17204" s="4">
        <v>38060</v>
      </c>
      <c r="E17204" t="s">
        <v>2525</v>
      </c>
      <c r="F17204" s="4" t="s">
        <v>14962</v>
      </c>
      <c r="G17204" s="5">
        <v>25138</v>
      </c>
      <c r="H17204" s="6">
        <v>0.22534709999999999</v>
      </c>
      <c r="I17204" s="7">
        <v>47.307000000000002</v>
      </c>
      <c r="J17204" s="2">
        <v>41.5</v>
      </c>
      <c r="K17204">
        <v>6</v>
      </c>
    </row>
    <row r="17205" spans="1:11" x14ac:dyDescent="0.25">
      <c r="A17205">
        <v>12085</v>
      </c>
      <c r="B17205" s="2">
        <v>30.51315</v>
      </c>
      <c r="C17205" s="3">
        <v>507</v>
      </c>
      <c r="D17205" s="4">
        <v>10580</v>
      </c>
      <c r="E17205" t="s">
        <v>2123</v>
      </c>
      <c r="F17205" s="4" t="s">
        <v>1280</v>
      </c>
      <c r="G17205" s="5">
        <v>365</v>
      </c>
      <c r="H17205" s="6">
        <v>0.1479452</v>
      </c>
      <c r="I17205" s="7">
        <v>60.682000000000002</v>
      </c>
    </row>
    <row r="17206" spans="1:11" x14ac:dyDescent="0.25">
      <c r="A17206">
        <v>65340</v>
      </c>
      <c r="B17206" s="2">
        <v>30.5107</v>
      </c>
      <c r="C17206" s="3">
        <v>15819</v>
      </c>
      <c r="D17206" s="4">
        <v>32180</v>
      </c>
      <c r="E17206" t="s">
        <v>4338</v>
      </c>
      <c r="F17206" s="4" t="s">
        <v>12102</v>
      </c>
      <c r="G17206" s="5">
        <v>9866</v>
      </c>
      <c r="H17206" s="6">
        <v>0.20261499999999999</v>
      </c>
      <c r="I17206" s="7">
        <v>51.23</v>
      </c>
      <c r="J17206" s="2">
        <v>57.75</v>
      </c>
      <c r="K17206">
        <v>4</v>
      </c>
    </row>
    <row r="17207" spans="1:11" x14ac:dyDescent="0.25">
      <c r="A17207">
        <v>72027</v>
      </c>
      <c r="B17207" s="2">
        <v>30.50808</v>
      </c>
      <c r="C17207" s="3">
        <v>1534</v>
      </c>
      <c r="E17207" t="s">
        <v>13255</v>
      </c>
      <c r="F17207" s="4" t="s">
        <v>13183</v>
      </c>
      <c r="G17207" s="5">
        <v>1062</v>
      </c>
      <c r="H17207" s="6">
        <v>0.19285040000000001</v>
      </c>
      <c r="I17207" s="7">
        <v>52.917000000000002</v>
      </c>
    </row>
    <row r="17208" spans="1:11" x14ac:dyDescent="0.25">
      <c r="A17208">
        <v>79081</v>
      </c>
      <c r="B17208" s="2">
        <v>30.50723</v>
      </c>
      <c r="C17208" s="3">
        <v>4083</v>
      </c>
      <c r="E17208" t="s">
        <v>14366</v>
      </c>
      <c r="F17208" s="4" t="s">
        <v>13752</v>
      </c>
      <c r="G17208" s="5">
        <v>2516</v>
      </c>
      <c r="H17208" s="6">
        <v>0.18521460000000001</v>
      </c>
      <c r="I17208" s="7">
        <v>54.234999999999999</v>
      </c>
      <c r="J17208" s="2">
        <v>69</v>
      </c>
      <c r="K17208">
        <v>1</v>
      </c>
    </row>
    <row r="17209" spans="1:11" x14ac:dyDescent="0.25">
      <c r="A17209">
        <v>66942</v>
      </c>
      <c r="B17209" s="2">
        <v>30.50658</v>
      </c>
      <c r="C17209" s="3">
        <v>294</v>
      </c>
      <c r="E17209" t="s">
        <v>12583</v>
      </c>
      <c r="F17209" s="4" t="s">
        <v>12494</v>
      </c>
      <c r="G17209" s="5">
        <v>172</v>
      </c>
      <c r="H17209" s="6">
        <v>0.1860465</v>
      </c>
      <c r="I17209" s="7">
        <v>54.091000000000001</v>
      </c>
    </row>
    <row r="17210" spans="1:11" x14ac:dyDescent="0.25">
      <c r="A17210">
        <v>50256</v>
      </c>
      <c r="B17210" s="2">
        <v>30.506419999999999</v>
      </c>
      <c r="C17210" s="3">
        <v>691</v>
      </c>
      <c r="E17210" t="s">
        <v>9669</v>
      </c>
      <c r="F17210" s="4" t="s">
        <v>9593</v>
      </c>
      <c r="G17210" s="5">
        <v>513</v>
      </c>
      <c r="H17210" s="6">
        <v>6.8226099999999998E-2</v>
      </c>
      <c r="I17210" s="7">
        <v>74.450999999999993</v>
      </c>
    </row>
    <row r="17211" spans="1:11" x14ac:dyDescent="0.25">
      <c r="A17211">
        <v>75164</v>
      </c>
      <c r="B17211" s="2">
        <v>30.506219999999999</v>
      </c>
      <c r="C17211" s="3">
        <v>556</v>
      </c>
      <c r="D17211" s="4">
        <v>19100</v>
      </c>
      <c r="E17211" t="s">
        <v>3296</v>
      </c>
      <c r="F17211" s="4" t="s">
        <v>13752</v>
      </c>
      <c r="G17211" s="5">
        <v>331</v>
      </c>
      <c r="H17211" s="6">
        <v>9.6385499999999999E-2</v>
      </c>
      <c r="I17211" s="7">
        <v>69.582999999999998</v>
      </c>
    </row>
    <row r="17212" spans="1:11" x14ac:dyDescent="0.25">
      <c r="A17212">
        <v>45820</v>
      </c>
      <c r="B17212" s="2">
        <v>30.506060000000002</v>
      </c>
      <c r="C17212" s="3">
        <v>469</v>
      </c>
      <c r="D17212" s="4">
        <v>30620</v>
      </c>
      <c r="E17212" t="s">
        <v>2191</v>
      </c>
      <c r="F17212" s="4" t="s">
        <v>8295</v>
      </c>
      <c r="G17212" s="5">
        <v>340</v>
      </c>
      <c r="H17212" s="6">
        <v>0.14411769999999999</v>
      </c>
      <c r="I17212" s="7">
        <v>61.332999999999998</v>
      </c>
    </row>
    <row r="17213" spans="1:11" x14ac:dyDescent="0.25">
      <c r="A17213">
        <v>92372</v>
      </c>
      <c r="B17213" s="2">
        <v>30.504919999999998</v>
      </c>
      <c r="C17213" s="3">
        <v>5928</v>
      </c>
      <c r="D17213" s="4">
        <v>40140</v>
      </c>
      <c r="E17213" t="s">
        <v>15550</v>
      </c>
      <c r="F17213" s="4" t="s">
        <v>15368</v>
      </c>
      <c r="G17213" s="5">
        <v>4402</v>
      </c>
      <c r="H17213" s="6">
        <v>0.13581650000000001</v>
      </c>
      <c r="I17213" s="7">
        <v>62.765999999999998</v>
      </c>
      <c r="J17213" s="2">
        <v>58</v>
      </c>
      <c r="K17213">
        <v>1</v>
      </c>
    </row>
    <row r="17214" spans="1:11" x14ac:dyDescent="0.25">
      <c r="A17214">
        <v>98946</v>
      </c>
      <c r="B17214" s="2">
        <v>30.503769999999999</v>
      </c>
      <c r="C17214" s="3">
        <v>587</v>
      </c>
      <c r="D17214" s="4">
        <v>21260</v>
      </c>
      <c r="E17214" t="s">
        <v>10360</v>
      </c>
      <c r="F17214" s="4" t="s">
        <v>16344</v>
      </c>
      <c r="G17214" s="5">
        <v>421</v>
      </c>
      <c r="H17214" s="6">
        <v>0.1828979</v>
      </c>
      <c r="I17214" s="7">
        <v>54.625</v>
      </c>
      <c r="J17214" s="2">
        <v>33</v>
      </c>
      <c r="K17214">
        <v>1</v>
      </c>
    </row>
    <row r="17215" spans="1:11" x14ac:dyDescent="0.25">
      <c r="A17215">
        <v>14781</v>
      </c>
      <c r="B17215" s="2">
        <v>30.503350000000001</v>
      </c>
      <c r="C17215" s="3">
        <v>2180</v>
      </c>
      <c r="D17215" s="4">
        <v>27460</v>
      </c>
      <c r="E17215" t="s">
        <v>965</v>
      </c>
      <c r="F17215" s="4" t="s">
        <v>1280</v>
      </c>
      <c r="G17215" s="5">
        <v>1358</v>
      </c>
      <c r="H17215" s="6">
        <v>0.16863030000000001</v>
      </c>
      <c r="I17215" s="7">
        <v>57.082999999999998</v>
      </c>
      <c r="J17215" s="2">
        <v>54</v>
      </c>
      <c r="K17215">
        <v>1</v>
      </c>
    </row>
    <row r="17216" spans="1:11" x14ac:dyDescent="0.25">
      <c r="A17216">
        <v>57265</v>
      </c>
      <c r="B17216" s="2">
        <v>30.502980000000001</v>
      </c>
      <c r="C17216" s="3">
        <v>238</v>
      </c>
      <c r="E17216" t="s">
        <v>10929</v>
      </c>
      <c r="F17216" s="4" t="s">
        <v>10877</v>
      </c>
      <c r="G17216" s="5">
        <v>184</v>
      </c>
      <c r="H17216" s="6">
        <v>0.11413040000000001</v>
      </c>
      <c r="I17216" s="7">
        <v>66.5</v>
      </c>
    </row>
    <row r="17217" spans="1:12" x14ac:dyDescent="0.25">
      <c r="A17217">
        <v>54241</v>
      </c>
      <c r="B17217" s="2">
        <v>30.500389999999999</v>
      </c>
      <c r="C17217" s="3">
        <v>14802</v>
      </c>
      <c r="D17217" s="4">
        <v>31820</v>
      </c>
      <c r="E17217" t="s">
        <v>10225</v>
      </c>
      <c r="F17217" s="4" t="s">
        <v>10031</v>
      </c>
      <c r="G17217" s="5">
        <v>10642</v>
      </c>
      <c r="H17217" s="6">
        <v>0.175343</v>
      </c>
      <c r="I17217" s="7">
        <v>55.917999999999999</v>
      </c>
      <c r="J17217" s="2">
        <v>46.285699999999999</v>
      </c>
      <c r="K17217">
        <v>7</v>
      </c>
    </row>
    <row r="17218" spans="1:12" x14ac:dyDescent="0.25">
      <c r="A17218">
        <v>94806</v>
      </c>
      <c r="B17218" s="2">
        <v>30.488569999999999</v>
      </c>
      <c r="C17218" s="3">
        <v>60101</v>
      </c>
      <c r="D17218" s="4">
        <v>41860</v>
      </c>
      <c r="E17218" t="s">
        <v>15794</v>
      </c>
      <c r="F17218" s="4" t="s">
        <v>15368</v>
      </c>
      <c r="G17218" s="5">
        <v>38715</v>
      </c>
      <c r="H17218" s="6">
        <v>0.17367949999999999</v>
      </c>
      <c r="I17218" s="7">
        <v>56.201999999999998</v>
      </c>
      <c r="J17218" s="2">
        <v>45.181800000000003</v>
      </c>
      <c r="K17218">
        <v>11</v>
      </c>
      <c r="L17218" s="2">
        <v>77.5</v>
      </c>
    </row>
    <row r="17219" spans="1:12" x14ac:dyDescent="0.25">
      <c r="A17219">
        <v>21221</v>
      </c>
      <c r="B17219" s="2">
        <v>30.4727</v>
      </c>
      <c r="C17219" s="3">
        <v>40187</v>
      </c>
      <c r="D17219" s="4">
        <v>12580</v>
      </c>
      <c r="E17219" t="s">
        <v>268</v>
      </c>
      <c r="F17219" s="4" t="s">
        <v>4361</v>
      </c>
      <c r="G17219" s="5">
        <v>27621</v>
      </c>
      <c r="H17219" s="6">
        <v>0.1245791</v>
      </c>
      <c r="I17219" s="7">
        <v>64.680999999999997</v>
      </c>
      <c r="J17219" s="2">
        <v>46.571399999999997</v>
      </c>
      <c r="K17219">
        <v>7</v>
      </c>
    </row>
    <row r="17220" spans="1:12" x14ac:dyDescent="0.25">
      <c r="A17220">
        <v>90247</v>
      </c>
      <c r="B17220" s="2">
        <v>30.45844</v>
      </c>
      <c r="C17220" s="3">
        <v>47374</v>
      </c>
      <c r="D17220" s="4">
        <v>31080</v>
      </c>
      <c r="E17220" t="s">
        <v>15372</v>
      </c>
      <c r="F17220" s="4" t="s">
        <v>15368</v>
      </c>
      <c r="G17220" s="5">
        <v>31981</v>
      </c>
      <c r="H17220" s="6">
        <v>0.2237266</v>
      </c>
      <c r="I17220" s="7">
        <v>47.545000000000002</v>
      </c>
      <c r="J17220" s="2">
        <v>38.4</v>
      </c>
      <c r="K17220">
        <v>5</v>
      </c>
    </row>
    <row r="17221" spans="1:12" x14ac:dyDescent="0.25">
      <c r="A17221">
        <v>37885</v>
      </c>
      <c r="B17221" s="2">
        <v>30.449940000000002</v>
      </c>
      <c r="C17221" s="3">
        <v>4830</v>
      </c>
      <c r="E17221" t="s">
        <v>7517</v>
      </c>
      <c r="F17221" s="4" t="s">
        <v>7348</v>
      </c>
      <c r="G17221" s="5">
        <v>3528</v>
      </c>
      <c r="H17221" s="6">
        <v>0.20861679999999999</v>
      </c>
      <c r="I17221" s="7">
        <v>50.155999999999999</v>
      </c>
      <c r="J17221" s="2">
        <v>54</v>
      </c>
      <c r="K17221">
        <v>1</v>
      </c>
    </row>
    <row r="17222" spans="1:12" x14ac:dyDescent="0.25">
      <c r="A17222">
        <v>24280</v>
      </c>
      <c r="B17222" s="2">
        <v>30.448979999999999</v>
      </c>
      <c r="C17222" s="3">
        <v>603</v>
      </c>
      <c r="E17222" t="s">
        <v>1927</v>
      </c>
      <c r="F17222" s="4" t="s">
        <v>4335</v>
      </c>
      <c r="G17222" s="5">
        <v>467</v>
      </c>
      <c r="H17222" s="6">
        <v>0.18803420000000001</v>
      </c>
      <c r="I17222" s="7">
        <v>53.712000000000003</v>
      </c>
    </row>
    <row r="17223" spans="1:12" x14ac:dyDescent="0.25">
      <c r="A17223">
        <v>24522</v>
      </c>
      <c r="B17223" s="2">
        <v>30.447150000000001</v>
      </c>
      <c r="C17223" s="3">
        <v>9923</v>
      </c>
      <c r="D17223" s="4">
        <v>31340</v>
      </c>
      <c r="E17223" t="s">
        <v>5090</v>
      </c>
      <c r="F17223" s="4" t="s">
        <v>4335</v>
      </c>
      <c r="G17223" s="5">
        <v>7157</v>
      </c>
      <c r="H17223" s="6">
        <v>0.15912270000000001</v>
      </c>
      <c r="I17223" s="7">
        <v>58.706000000000003</v>
      </c>
      <c r="J17223" s="2">
        <v>56</v>
      </c>
      <c r="K17223">
        <v>1</v>
      </c>
    </row>
    <row r="17224" spans="1:12" x14ac:dyDescent="0.25">
      <c r="A17224">
        <v>48420</v>
      </c>
      <c r="B17224" s="2">
        <v>30.44173</v>
      </c>
      <c r="C17224" s="3">
        <v>21777</v>
      </c>
      <c r="D17224" s="4">
        <v>22420</v>
      </c>
      <c r="E17224" t="s">
        <v>6257</v>
      </c>
      <c r="F17224" s="4" t="s">
        <v>9106</v>
      </c>
      <c r="G17224" s="5">
        <v>15510</v>
      </c>
      <c r="H17224" s="6">
        <v>0.15828500000000001</v>
      </c>
      <c r="I17224" s="7">
        <v>58.844000000000001</v>
      </c>
      <c r="J17224" s="2">
        <v>80</v>
      </c>
      <c r="K17224">
        <v>1</v>
      </c>
    </row>
    <row r="17225" spans="1:12" x14ac:dyDescent="0.25">
      <c r="A17225">
        <v>67468</v>
      </c>
      <c r="B17225" s="2">
        <v>30.43798</v>
      </c>
      <c r="C17225" s="3">
        <v>229</v>
      </c>
      <c r="E17225" t="s">
        <v>1512</v>
      </c>
      <c r="F17225" s="4" t="s">
        <v>12494</v>
      </c>
      <c r="G17225" s="5">
        <v>152</v>
      </c>
      <c r="H17225" s="6">
        <v>0.10457519999999999</v>
      </c>
      <c r="I17225" s="7">
        <v>68.125</v>
      </c>
    </row>
    <row r="17226" spans="1:12" x14ac:dyDescent="0.25">
      <c r="A17226">
        <v>44086</v>
      </c>
      <c r="B17226" s="2">
        <v>30.437529999999999</v>
      </c>
      <c r="C17226" s="3">
        <v>2451</v>
      </c>
      <c r="D17226" s="4">
        <v>17460</v>
      </c>
      <c r="E17226" t="s">
        <v>1254</v>
      </c>
      <c r="F17226" s="4" t="s">
        <v>8295</v>
      </c>
      <c r="G17226" s="5">
        <v>1751</v>
      </c>
      <c r="H17226" s="6">
        <v>0.13478010000000001</v>
      </c>
      <c r="I17226" s="7">
        <v>62.904000000000003</v>
      </c>
      <c r="J17226" s="2">
        <v>63</v>
      </c>
      <c r="K17226">
        <v>1</v>
      </c>
    </row>
    <row r="17227" spans="1:12" x14ac:dyDescent="0.25">
      <c r="A17227">
        <v>67574</v>
      </c>
      <c r="B17227" s="2">
        <v>30.437049999999999</v>
      </c>
      <c r="C17227" s="3">
        <v>324</v>
      </c>
      <c r="E17227" t="s">
        <v>12683</v>
      </c>
      <c r="F17227" s="4" t="s">
        <v>12494</v>
      </c>
      <c r="G17227" s="5">
        <v>231</v>
      </c>
      <c r="H17227" s="6">
        <v>0.12987009999999999</v>
      </c>
      <c r="I17227" s="7">
        <v>63.75</v>
      </c>
    </row>
    <row r="17228" spans="1:12" x14ac:dyDescent="0.25">
      <c r="A17228">
        <v>61520</v>
      </c>
      <c r="B17228" s="2">
        <v>30.43403</v>
      </c>
      <c r="C17228" s="3">
        <v>17420</v>
      </c>
      <c r="D17228" s="4">
        <v>15900</v>
      </c>
      <c r="E17228" t="s">
        <v>287</v>
      </c>
      <c r="F17228" s="4" t="s">
        <v>11490</v>
      </c>
      <c r="G17228" s="5">
        <v>12416</v>
      </c>
      <c r="H17228" s="6">
        <v>0.1709753</v>
      </c>
      <c r="I17228" s="7">
        <v>56.640999999999998</v>
      </c>
      <c r="J17228" s="2">
        <v>54.833300000000001</v>
      </c>
      <c r="K17228">
        <v>6</v>
      </c>
    </row>
    <row r="17229" spans="1:12" x14ac:dyDescent="0.25">
      <c r="A17229">
        <v>5845</v>
      </c>
      <c r="B17229" s="2">
        <v>30.430869999999999</v>
      </c>
      <c r="C17229" s="3">
        <v>1000</v>
      </c>
      <c r="E17229" t="s">
        <v>1182</v>
      </c>
      <c r="F17229" s="4" t="s">
        <v>1030</v>
      </c>
      <c r="G17229" s="5">
        <v>759</v>
      </c>
      <c r="H17229" s="6">
        <v>0.20816860000000001</v>
      </c>
      <c r="I17229" s="7">
        <v>50.207999999999998</v>
      </c>
    </row>
    <row r="17230" spans="1:12" x14ac:dyDescent="0.25">
      <c r="A17230">
        <v>78238</v>
      </c>
      <c r="B17230" s="2">
        <v>30.426649999999999</v>
      </c>
      <c r="C17230" s="3">
        <v>25129</v>
      </c>
      <c r="D17230" s="4">
        <v>41700</v>
      </c>
      <c r="E17230" t="s">
        <v>6913</v>
      </c>
      <c r="F17230" s="4" t="s">
        <v>13752</v>
      </c>
      <c r="G17230" s="5">
        <v>16870</v>
      </c>
      <c r="H17230" s="6">
        <v>0.18607000000000001</v>
      </c>
      <c r="I17230" s="7">
        <v>54.024000000000001</v>
      </c>
      <c r="J17230" s="2">
        <v>51.333300000000001</v>
      </c>
      <c r="K17230">
        <v>3</v>
      </c>
    </row>
    <row r="17231" spans="1:12" x14ac:dyDescent="0.25">
      <c r="A17231">
        <v>61327</v>
      </c>
      <c r="B17231" s="2">
        <v>30.42238</v>
      </c>
      <c r="C17231" s="3">
        <v>1338</v>
      </c>
      <c r="D17231" s="4">
        <v>36860</v>
      </c>
      <c r="E17231" t="s">
        <v>11711</v>
      </c>
      <c r="F17231" s="4" t="s">
        <v>11490</v>
      </c>
      <c r="G17231" s="5">
        <v>992</v>
      </c>
      <c r="H17231" s="6">
        <v>7.8549800000000003E-2</v>
      </c>
      <c r="I17231" s="7">
        <v>72.603999999999999</v>
      </c>
    </row>
    <row r="17232" spans="1:12" x14ac:dyDescent="0.25">
      <c r="A17232">
        <v>35630</v>
      </c>
      <c r="B17232" s="2">
        <v>30.417149999999999</v>
      </c>
      <c r="C17232" s="3">
        <v>33561</v>
      </c>
      <c r="D17232" s="4">
        <v>22520</v>
      </c>
      <c r="E17232" t="s">
        <v>52</v>
      </c>
      <c r="F17232" s="4" t="s">
        <v>7027</v>
      </c>
      <c r="G17232" s="5">
        <v>20871</v>
      </c>
      <c r="H17232" s="6">
        <v>0.23749519999999999</v>
      </c>
      <c r="I17232" s="7">
        <v>45.136000000000003</v>
      </c>
      <c r="J17232" s="2">
        <v>49.25</v>
      </c>
      <c r="K17232">
        <v>16</v>
      </c>
      <c r="L17232" s="2">
        <v>91.6</v>
      </c>
    </row>
    <row r="17233" spans="1:11" x14ac:dyDescent="0.25">
      <c r="A17233">
        <v>16613</v>
      </c>
      <c r="B17233" s="2">
        <v>30.411899999999999</v>
      </c>
      <c r="C17233" s="3">
        <v>1455</v>
      </c>
      <c r="D17233" s="4">
        <v>27780</v>
      </c>
      <c r="E17233" t="s">
        <v>2904</v>
      </c>
      <c r="F17233" s="4" t="s">
        <v>3003</v>
      </c>
      <c r="G17233" s="5">
        <v>1052</v>
      </c>
      <c r="H17233" s="6">
        <v>0.1206078</v>
      </c>
      <c r="I17233" s="7">
        <v>65.332999999999998</v>
      </c>
    </row>
    <row r="17234" spans="1:11" x14ac:dyDescent="0.25">
      <c r="A17234">
        <v>52776</v>
      </c>
      <c r="B17234" s="2">
        <v>30.410959999999999</v>
      </c>
      <c r="C17234" s="3">
        <v>4570</v>
      </c>
      <c r="D17234" s="4">
        <v>34700</v>
      </c>
      <c r="E17234" t="s">
        <v>5477</v>
      </c>
      <c r="F17234" s="4" t="s">
        <v>9593</v>
      </c>
      <c r="G17234" s="5">
        <v>2898</v>
      </c>
      <c r="H17234" s="6">
        <v>0.1445825</v>
      </c>
      <c r="I17234" s="7">
        <v>61.189</v>
      </c>
      <c r="J17234" s="2">
        <v>45.2</v>
      </c>
      <c r="K17234">
        <v>5</v>
      </c>
    </row>
    <row r="17235" spans="1:11" x14ac:dyDescent="0.25">
      <c r="A17235">
        <v>32583</v>
      </c>
      <c r="B17235" s="2">
        <v>30.405799999999999</v>
      </c>
      <c r="C17235" s="3">
        <v>26416</v>
      </c>
      <c r="D17235" s="4">
        <v>37860</v>
      </c>
      <c r="E17235" t="s">
        <v>332</v>
      </c>
      <c r="F17235" s="4" t="s">
        <v>6689</v>
      </c>
      <c r="G17235" s="5">
        <v>18663</v>
      </c>
      <c r="H17235" s="6">
        <v>0.1837763</v>
      </c>
      <c r="I17235" s="7">
        <v>54.414999999999999</v>
      </c>
    </row>
    <row r="17236" spans="1:11" x14ac:dyDescent="0.25">
      <c r="A17236">
        <v>70071</v>
      </c>
      <c r="B17236" s="2">
        <v>30.400770000000001</v>
      </c>
      <c r="C17236" s="3">
        <v>3539</v>
      </c>
      <c r="D17236" s="4">
        <v>35380</v>
      </c>
      <c r="E17236" t="s">
        <v>12945</v>
      </c>
      <c r="F17236" s="4" t="s">
        <v>12927</v>
      </c>
      <c r="G17236" s="5">
        <v>2364</v>
      </c>
      <c r="H17236" s="6">
        <v>0.12944159999999999</v>
      </c>
      <c r="I17236" s="7">
        <v>63.804000000000002</v>
      </c>
      <c r="J17236" s="2">
        <v>61</v>
      </c>
      <c r="K17236">
        <v>1</v>
      </c>
    </row>
    <row r="17237" spans="1:11" x14ac:dyDescent="0.25">
      <c r="A17237">
        <v>27231</v>
      </c>
      <c r="B17237" s="2">
        <v>30.399889999999999</v>
      </c>
      <c r="C17237" s="3">
        <v>1708</v>
      </c>
      <c r="D17237" s="4">
        <v>20500</v>
      </c>
      <c r="E17237" t="s">
        <v>1346</v>
      </c>
      <c r="F17237" s="4" t="s">
        <v>5642</v>
      </c>
      <c r="G17237" s="5">
        <v>1284</v>
      </c>
      <c r="H17237" s="6">
        <v>0.20389109999999999</v>
      </c>
      <c r="I17237" s="7">
        <v>50.938000000000002</v>
      </c>
      <c r="J17237" s="2">
        <v>47</v>
      </c>
      <c r="K17237">
        <v>1</v>
      </c>
    </row>
    <row r="17238" spans="1:11" x14ac:dyDescent="0.25">
      <c r="A17238">
        <v>62912</v>
      </c>
      <c r="B17238" s="2">
        <v>30.39939</v>
      </c>
      <c r="C17238" s="3">
        <v>1210</v>
      </c>
      <c r="E17238" t="s">
        <v>12061</v>
      </c>
      <c r="F17238" s="4" t="s">
        <v>11490</v>
      </c>
      <c r="G17238" s="5">
        <v>818</v>
      </c>
      <c r="H17238" s="6">
        <v>0.22860639999999999</v>
      </c>
      <c r="I17238" s="7">
        <v>46.667000000000002</v>
      </c>
      <c r="J17238" s="2">
        <v>63</v>
      </c>
      <c r="K17238">
        <v>1</v>
      </c>
    </row>
    <row r="17239" spans="1:11" x14ac:dyDescent="0.25">
      <c r="A17239">
        <v>63548</v>
      </c>
      <c r="B17239" s="2">
        <v>30.399000000000001</v>
      </c>
      <c r="C17239" s="3">
        <v>1240</v>
      </c>
      <c r="D17239" s="4">
        <v>28860</v>
      </c>
      <c r="E17239" t="s">
        <v>176</v>
      </c>
      <c r="F17239" s="4" t="s">
        <v>12102</v>
      </c>
      <c r="G17239" s="5">
        <v>787</v>
      </c>
      <c r="H17239" s="6">
        <v>0.2030457</v>
      </c>
      <c r="I17239" s="7">
        <v>51.08</v>
      </c>
    </row>
    <row r="17240" spans="1:11" x14ac:dyDescent="0.25">
      <c r="A17240">
        <v>65321</v>
      </c>
      <c r="B17240" s="2">
        <v>30.39874</v>
      </c>
      <c r="C17240" s="3">
        <v>483</v>
      </c>
      <c r="D17240" s="4">
        <v>32180</v>
      </c>
      <c r="E17240" t="s">
        <v>12390</v>
      </c>
      <c r="F17240" s="4" t="s">
        <v>12102</v>
      </c>
      <c r="G17240" s="5">
        <v>307</v>
      </c>
      <c r="H17240" s="6">
        <v>0.1824104</v>
      </c>
      <c r="I17240" s="7">
        <v>54.643000000000001</v>
      </c>
    </row>
    <row r="17241" spans="1:11" x14ac:dyDescent="0.25">
      <c r="A17241">
        <v>62935</v>
      </c>
      <c r="B17241" s="2">
        <v>30.398409999999998</v>
      </c>
      <c r="C17241" s="3">
        <v>1552</v>
      </c>
      <c r="E17241" t="s">
        <v>12073</v>
      </c>
      <c r="F17241" s="4" t="s">
        <v>11490</v>
      </c>
      <c r="G17241" s="5">
        <v>1072</v>
      </c>
      <c r="H17241" s="6">
        <v>0.12674740000000001</v>
      </c>
      <c r="I17241" s="7">
        <v>64.259</v>
      </c>
    </row>
    <row r="17242" spans="1:11" x14ac:dyDescent="0.25">
      <c r="A17242">
        <v>48851</v>
      </c>
      <c r="B17242" s="2">
        <v>30.397770000000001</v>
      </c>
      <c r="C17242" s="3">
        <v>2515</v>
      </c>
      <c r="D17242" s="4">
        <v>26960</v>
      </c>
      <c r="E17242" t="s">
        <v>2864</v>
      </c>
      <c r="F17242" s="4" t="s">
        <v>9106</v>
      </c>
      <c r="G17242" s="5">
        <v>1621</v>
      </c>
      <c r="H17242" s="6">
        <v>0.1337855</v>
      </c>
      <c r="I17242" s="7">
        <v>63.036000000000001</v>
      </c>
      <c r="J17242" s="2">
        <v>63</v>
      </c>
      <c r="K17242">
        <v>1</v>
      </c>
    </row>
    <row r="17243" spans="1:11" x14ac:dyDescent="0.25">
      <c r="A17243">
        <v>59332</v>
      </c>
      <c r="B17243" s="2">
        <v>30.397349999999999</v>
      </c>
      <c r="C17243" s="3">
        <v>143</v>
      </c>
      <c r="E17243" t="s">
        <v>2666</v>
      </c>
      <c r="F17243" s="4" t="s">
        <v>11278</v>
      </c>
      <c r="G17243" s="5">
        <v>107</v>
      </c>
      <c r="H17243" s="6">
        <v>0.1214953</v>
      </c>
      <c r="I17243" s="7">
        <v>65.156000000000006</v>
      </c>
    </row>
    <row r="17244" spans="1:11" x14ac:dyDescent="0.25">
      <c r="A17244">
        <v>36352</v>
      </c>
      <c r="B17244" s="2">
        <v>30.396439999999998</v>
      </c>
      <c r="C17244" s="3">
        <v>5307</v>
      </c>
      <c r="D17244" s="4">
        <v>20020</v>
      </c>
      <c r="E17244" t="s">
        <v>363</v>
      </c>
      <c r="F17244" s="4" t="s">
        <v>7027</v>
      </c>
      <c r="G17244" s="5">
        <v>3710</v>
      </c>
      <c r="H17244" s="6">
        <v>0.1538669</v>
      </c>
      <c r="I17244" s="7">
        <v>59.561</v>
      </c>
    </row>
    <row r="17245" spans="1:11" x14ac:dyDescent="0.25">
      <c r="A17245">
        <v>92325</v>
      </c>
      <c r="B17245" s="2">
        <v>30.394089999999998</v>
      </c>
      <c r="C17245" s="3">
        <v>8317</v>
      </c>
      <c r="D17245" s="4">
        <v>40140</v>
      </c>
      <c r="E17245" t="s">
        <v>8611</v>
      </c>
      <c r="F17245" s="4" t="s">
        <v>15368</v>
      </c>
      <c r="G17245" s="5">
        <v>6096</v>
      </c>
      <c r="H17245" s="6">
        <v>0.18618770000000001</v>
      </c>
      <c r="I17245" s="7">
        <v>53.966000000000001</v>
      </c>
      <c r="J17245" s="2">
        <v>53.333300000000001</v>
      </c>
      <c r="K17245">
        <v>3</v>
      </c>
    </row>
    <row r="17246" spans="1:11" x14ac:dyDescent="0.25">
      <c r="A17246">
        <v>12428</v>
      </c>
      <c r="B17246" s="2">
        <v>30.391590000000001</v>
      </c>
      <c r="C17246" s="3">
        <v>6709</v>
      </c>
      <c r="D17246" s="4">
        <v>28740</v>
      </c>
      <c r="E17246" t="s">
        <v>2201</v>
      </c>
      <c r="F17246" s="4" t="s">
        <v>1280</v>
      </c>
      <c r="G17246" s="5">
        <v>4360</v>
      </c>
      <c r="H17246" s="6">
        <v>0.2002294</v>
      </c>
      <c r="I17246" s="7">
        <v>51.537999999999997</v>
      </c>
      <c r="J17246" s="2">
        <v>41.666699999999999</v>
      </c>
      <c r="K17246">
        <v>3</v>
      </c>
    </row>
    <row r="17247" spans="1:11" x14ac:dyDescent="0.25">
      <c r="A17247">
        <v>78022</v>
      </c>
      <c r="B17247" s="2">
        <v>30.389790000000001</v>
      </c>
      <c r="C17247" s="3">
        <v>4762</v>
      </c>
      <c r="E17247" t="s">
        <v>14158</v>
      </c>
      <c r="F17247" s="4" t="s">
        <v>13752</v>
      </c>
      <c r="G17247" s="5">
        <v>3141</v>
      </c>
      <c r="H17247" s="6">
        <v>0.1868832</v>
      </c>
      <c r="I17247" s="7">
        <v>53.844000000000001</v>
      </c>
    </row>
    <row r="17248" spans="1:11" x14ac:dyDescent="0.25">
      <c r="A17248">
        <v>26060</v>
      </c>
      <c r="B17248" s="2">
        <v>30.388729999999999</v>
      </c>
      <c r="C17248" s="3">
        <v>1822</v>
      </c>
      <c r="D17248" s="4">
        <v>48540</v>
      </c>
      <c r="E17248" t="s">
        <v>5475</v>
      </c>
      <c r="F17248" s="4" t="s">
        <v>5144</v>
      </c>
      <c r="G17248" s="5">
        <v>1294</v>
      </c>
      <c r="H17248" s="6">
        <v>0.1514683</v>
      </c>
      <c r="I17248" s="7">
        <v>59.962000000000003</v>
      </c>
      <c r="J17248" s="2">
        <v>43</v>
      </c>
      <c r="K17248">
        <v>1</v>
      </c>
    </row>
    <row r="17249" spans="1:11" x14ac:dyDescent="0.25">
      <c r="A17249">
        <v>33810</v>
      </c>
      <c r="B17249" s="2">
        <v>30.38054</v>
      </c>
      <c r="C17249" s="3">
        <v>47674</v>
      </c>
      <c r="D17249" s="4">
        <v>29460</v>
      </c>
      <c r="E17249" t="s">
        <v>6636</v>
      </c>
      <c r="F17249" s="4" t="s">
        <v>6689</v>
      </c>
      <c r="G17249" s="5">
        <v>32923</v>
      </c>
      <c r="H17249" s="6">
        <v>0.1670565</v>
      </c>
      <c r="I17249" s="7">
        <v>57.268000000000001</v>
      </c>
      <c r="J17249" s="2">
        <v>45</v>
      </c>
      <c r="K17249">
        <v>2</v>
      </c>
    </row>
    <row r="17250" spans="1:11" x14ac:dyDescent="0.25">
      <c r="A17250">
        <v>58763</v>
      </c>
      <c r="B17250" s="2">
        <v>30.372109999999999</v>
      </c>
      <c r="C17250" s="3">
        <v>3815</v>
      </c>
      <c r="E17250" t="s">
        <v>11253</v>
      </c>
      <c r="F17250" s="4" t="s">
        <v>11069</v>
      </c>
      <c r="G17250" s="5">
        <v>2326</v>
      </c>
      <c r="H17250" s="6">
        <v>0.16931669999999999</v>
      </c>
      <c r="I17250" s="7">
        <v>56.875</v>
      </c>
      <c r="J17250" s="2">
        <v>73</v>
      </c>
      <c r="K17250">
        <v>1</v>
      </c>
    </row>
    <row r="17251" spans="1:11" x14ac:dyDescent="0.25">
      <c r="A17251">
        <v>76071</v>
      </c>
      <c r="B17251" s="2">
        <v>30.370909999999999</v>
      </c>
      <c r="C17251" s="3">
        <v>4103</v>
      </c>
      <c r="D17251" s="4">
        <v>19100</v>
      </c>
      <c r="E17251" t="s">
        <v>1403</v>
      </c>
      <c r="F17251" s="4" t="s">
        <v>13752</v>
      </c>
      <c r="G17251" s="5">
        <v>2655</v>
      </c>
      <c r="H17251" s="6">
        <v>0.1042922</v>
      </c>
      <c r="I17251" s="7">
        <v>68.108999999999995</v>
      </c>
    </row>
    <row r="17252" spans="1:11" x14ac:dyDescent="0.25">
      <c r="A17252">
        <v>53808</v>
      </c>
      <c r="B17252" s="2">
        <v>30.370100000000001</v>
      </c>
      <c r="C17252" s="3">
        <v>1006</v>
      </c>
      <c r="D17252" s="4">
        <v>38420</v>
      </c>
      <c r="E17252" t="s">
        <v>10130</v>
      </c>
      <c r="F17252" s="4" t="s">
        <v>10031</v>
      </c>
      <c r="G17252" s="5">
        <v>737</v>
      </c>
      <c r="H17252" s="6">
        <v>0.1409214</v>
      </c>
      <c r="I17252" s="7">
        <v>61.771000000000001</v>
      </c>
    </row>
    <row r="17253" spans="1:11" x14ac:dyDescent="0.25">
      <c r="A17253">
        <v>26711</v>
      </c>
      <c r="B17253" s="2">
        <v>30.36957</v>
      </c>
      <c r="C17253" s="3">
        <v>1968</v>
      </c>
      <c r="D17253" s="4">
        <v>49020</v>
      </c>
      <c r="E17253" t="s">
        <v>5609</v>
      </c>
      <c r="F17253" s="4" t="s">
        <v>5144</v>
      </c>
      <c r="G17253" s="5">
        <v>1485</v>
      </c>
      <c r="H17253" s="6">
        <v>0.14737549999999999</v>
      </c>
      <c r="I17253" s="7">
        <v>60.655000000000001</v>
      </c>
    </row>
    <row r="17254" spans="1:11" x14ac:dyDescent="0.25">
      <c r="A17254">
        <v>1031</v>
      </c>
      <c r="B17254" s="2">
        <v>30.368980000000001</v>
      </c>
      <c r="C17254" s="3">
        <v>1389</v>
      </c>
      <c r="D17254" s="4">
        <v>49340</v>
      </c>
      <c r="E17254" t="s">
        <v>36</v>
      </c>
      <c r="F17254" s="4" t="s">
        <v>21</v>
      </c>
      <c r="G17254" s="5">
        <v>953</v>
      </c>
      <c r="H17254" s="6">
        <v>0.17628540000000001</v>
      </c>
      <c r="I17254" s="7">
        <v>55.658000000000001</v>
      </c>
    </row>
    <row r="17255" spans="1:11" x14ac:dyDescent="0.25">
      <c r="A17255">
        <v>52329</v>
      </c>
      <c r="B17255" s="2">
        <v>30.36863</v>
      </c>
      <c r="C17255" s="3">
        <v>750</v>
      </c>
      <c r="E17255" t="s">
        <v>280</v>
      </c>
      <c r="F17255" s="4" t="s">
        <v>9593</v>
      </c>
      <c r="G17255" s="5">
        <v>535</v>
      </c>
      <c r="H17255" s="6">
        <v>0.1214953</v>
      </c>
      <c r="I17255" s="7">
        <v>65.125</v>
      </c>
    </row>
    <row r="17256" spans="1:11" x14ac:dyDescent="0.25">
      <c r="A17256">
        <v>83520</v>
      </c>
      <c r="B17256" s="2">
        <v>30.368469999999999</v>
      </c>
      <c r="C17256" s="3">
        <v>119</v>
      </c>
      <c r="E17256" t="s">
        <v>14782</v>
      </c>
      <c r="F17256" s="4" t="s">
        <v>14725</v>
      </c>
      <c r="G17256" s="5">
        <v>104</v>
      </c>
      <c r="H17256" s="6">
        <v>0.25</v>
      </c>
      <c r="I17256" s="7">
        <v>42.917000000000002</v>
      </c>
    </row>
    <row r="17257" spans="1:11" x14ac:dyDescent="0.25">
      <c r="A17257">
        <v>54410</v>
      </c>
      <c r="B17257" s="2">
        <v>30.368069999999999</v>
      </c>
      <c r="C17257" s="3">
        <v>2400</v>
      </c>
      <c r="D17257" s="4">
        <v>49220</v>
      </c>
      <c r="E17257" t="s">
        <v>10233</v>
      </c>
      <c r="F17257" s="4" t="s">
        <v>10031</v>
      </c>
      <c r="G17257" s="5">
        <v>1575</v>
      </c>
      <c r="H17257" s="6">
        <v>0.1269035</v>
      </c>
      <c r="I17257" s="7">
        <v>64.188000000000002</v>
      </c>
    </row>
    <row r="17258" spans="1:11" x14ac:dyDescent="0.25">
      <c r="A17258">
        <v>17901</v>
      </c>
      <c r="B17258" s="2">
        <v>30.363530000000001</v>
      </c>
      <c r="C17258" s="3">
        <v>24174</v>
      </c>
      <c r="D17258" s="4">
        <v>39060</v>
      </c>
      <c r="E17258" t="s">
        <v>3906</v>
      </c>
      <c r="F17258" s="4" t="s">
        <v>3003</v>
      </c>
      <c r="G17258" s="5">
        <v>17378</v>
      </c>
      <c r="H17258" s="6">
        <v>0.1630704</v>
      </c>
      <c r="I17258" s="7">
        <v>57.935000000000002</v>
      </c>
      <c r="J17258" s="2">
        <v>53.666699999999999</v>
      </c>
      <c r="K17258">
        <v>6</v>
      </c>
    </row>
    <row r="17259" spans="1:11" x14ac:dyDescent="0.25">
      <c r="A17259">
        <v>49090</v>
      </c>
      <c r="B17259" s="2">
        <v>30.357150000000001</v>
      </c>
      <c r="C17259" s="3">
        <v>13850</v>
      </c>
      <c r="D17259" s="4">
        <v>28020</v>
      </c>
      <c r="E17259" t="s">
        <v>9330</v>
      </c>
      <c r="F17259" s="4" t="s">
        <v>9106</v>
      </c>
      <c r="G17259" s="5">
        <v>9317</v>
      </c>
      <c r="H17259" s="6">
        <v>0.1995277</v>
      </c>
      <c r="I17259" s="7">
        <v>51.634</v>
      </c>
      <c r="J17259" s="2">
        <v>53.166699999999999</v>
      </c>
      <c r="K17259">
        <v>6</v>
      </c>
    </row>
    <row r="17260" spans="1:11" x14ac:dyDescent="0.25">
      <c r="A17260">
        <v>54960</v>
      </c>
      <c r="B17260" s="2">
        <v>30.354410000000001</v>
      </c>
      <c r="C17260" s="3">
        <v>2586</v>
      </c>
      <c r="E17260" t="s">
        <v>10413</v>
      </c>
      <c r="F17260" s="4" t="s">
        <v>10031</v>
      </c>
      <c r="G17260" s="5">
        <v>2104</v>
      </c>
      <c r="H17260" s="6">
        <v>0.154943</v>
      </c>
      <c r="I17260" s="7">
        <v>59.338000000000001</v>
      </c>
      <c r="J17260" s="2">
        <v>64</v>
      </c>
      <c r="K17260">
        <v>2</v>
      </c>
    </row>
    <row r="17261" spans="1:11" x14ac:dyDescent="0.25">
      <c r="A17261">
        <v>24340</v>
      </c>
      <c r="B17261" s="2">
        <v>30.352969999999999</v>
      </c>
      <c r="C17261" s="3">
        <v>5741</v>
      </c>
      <c r="D17261" s="4">
        <v>28700</v>
      </c>
      <c r="E17261" t="s">
        <v>5044</v>
      </c>
      <c r="F17261" s="4" t="s">
        <v>4335</v>
      </c>
      <c r="G17261" s="5">
        <v>3911</v>
      </c>
      <c r="H17261" s="6">
        <v>0.19202250000000001</v>
      </c>
      <c r="I17261" s="7">
        <v>52.929000000000002</v>
      </c>
      <c r="J17261" s="2">
        <v>31</v>
      </c>
      <c r="K17261">
        <v>1</v>
      </c>
    </row>
    <row r="17262" spans="1:11" x14ac:dyDescent="0.25">
      <c r="A17262">
        <v>46733</v>
      </c>
      <c r="B17262" s="2">
        <v>30.349070000000001</v>
      </c>
      <c r="C17262" s="3">
        <v>18274</v>
      </c>
      <c r="D17262" s="4">
        <v>19540</v>
      </c>
      <c r="E17262" t="s">
        <v>6372</v>
      </c>
      <c r="F17262" s="4" t="s">
        <v>8800</v>
      </c>
      <c r="G17262" s="5">
        <v>12411</v>
      </c>
      <c r="H17262" s="6">
        <v>0.1513052</v>
      </c>
      <c r="I17262" s="7">
        <v>59.965000000000003</v>
      </c>
      <c r="J17262" s="2">
        <v>38</v>
      </c>
      <c r="K17262">
        <v>4</v>
      </c>
    </row>
    <row r="17263" spans="1:11" x14ac:dyDescent="0.25">
      <c r="A17263">
        <v>83342</v>
      </c>
      <c r="B17263" s="2">
        <v>30.345880000000001</v>
      </c>
      <c r="C17263" s="3">
        <v>1633</v>
      </c>
      <c r="D17263" s="4">
        <v>15420</v>
      </c>
      <c r="E17263" t="s">
        <v>8435</v>
      </c>
      <c r="F17263" s="4" t="s">
        <v>14725</v>
      </c>
      <c r="G17263" s="5">
        <v>907</v>
      </c>
      <c r="H17263" s="6">
        <v>0.21278939999999999</v>
      </c>
      <c r="I17263" s="7">
        <v>49.338000000000001</v>
      </c>
    </row>
    <row r="17264" spans="1:11" x14ac:dyDescent="0.25">
      <c r="A17264">
        <v>56684</v>
      </c>
      <c r="B17264" s="2">
        <v>30.34562</v>
      </c>
      <c r="C17264" s="3">
        <v>323</v>
      </c>
      <c r="E17264" t="s">
        <v>10846</v>
      </c>
      <c r="F17264" s="4" t="s">
        <v>10428</v>
      </c>
      <c r="G17264" s="5">
        <v>202</v>
      </c>
      <c r="H17264" s="6">
        <v>0.13300490000000001</v>
      </c>
      <c r="I17264" s="7">
        <v>63.125</v>
      </c>
    </row>
    <row r="17265" spans="1:12" x14ac:dyDescent="0.25">
      <c r="A17265">
        <v>47523</v>
      </c>
      <c r="B17265" s="2">
        <v>30.344989999999999</v>
      </c>
      <c r="C17265" s="3">
        <v>3334</v>
      </c>
      <c r="E17265" t="s">
        <v>2778</v>
      </c>
      <c r="F17265" s="4" t="s">
        <v>8800</v>
      </c>
      <c r="G17265" s="5">
        <v>2433</v>
      </c>
      <c r="H17265" s="6">
        <v>0.1245376</v>
      </c>
      <c r="I17265" s="7">
        <v>64.582999999999998</v>
      </c>
    </row>
    <row r="17266" spans="1:12" x14ac:dyDescent="0.25">
      <c r="A17266">
        <v>92021</v>
      </c>
      <c r="B17266" s="2">
        <v>30.334060000000001</v>
      </c>
      <c r="C17266" s="3">
        <v>66853</v>
      </c>
      <c r="D17266" s="4">
        <v>41740</v>
      </c>
      <c r="E17266" t="s">
        <v>15478</v>
      </c>
      <c r="F17266" s="4" t="s">
        <v>15368</v>
      </c>
      <c r="G17266" s="5">
        <v>43238</v>
      </c>
      <c r="H17266" s="6">
        <v>0.16459679999999999</v>
      </c>
      <c r="I17266" s="7">
        <v>57.66</v>
      </c>
      <c r="J17266" s="2">
        <v>40.666699999999999</v>
      </c>
      <c r="K17266">
        <v>12</v>
      </c>
      <c r="L17266" s="2">
        <v>55</v>
      </c>
    </row>
    <row r="17267" spans="1:12" x14ac:dyDescent="0.25">
      <c r="A17267">
        <v>3743</v>
      </c>
      <c r="B17267" s="2">
        <v>30.32141</v>
      </c>
      <c r="C17267" s="3">
        <v>13904</v>
      </c>
      <c r="D17267" s="4">
        <v>17200</v>
      </c>
      <c r="E17267" t="s">
        <v>629</v>
      </c>
      <c r="F17267" s="4" t="s">
        <v>520</v>
      </c>
      <c r="G17267" s="5">
        <v>9607</v>
      </c>
      <c r="H17267" s="6">
        <v>0.18195069999999999</v>
      </c>
      <c r="I17267" s="7">
        <v>54.661000000000001</v>
      </c>
      <c r="J17267" s="2">
        <v>40.666699999999999</v>
      </c>
      <c r="K17267">
        <v>9</v>
      </c>
    </row>
    <row r="17268" spans="1:12" x14ac:dyDescent="0.25">
      <c r="A17268">
        <v>95076</v>
      </c>
      <c r="B17268" s="2">
        <v>30.306940000000001</v>
      </c>
      <c r="C17268" s="3">
        <v>84586</v>
      </c>
      <c r="D17268" s="4">
        <v>42100</v>
      </c>
      <c r="E17268" t="s">
        <v>15838</v>
      </c>
      <c r="F17268" s="4" t="s">
        <v>15368</v>
      </c>
      <c r="G17268" s="5">
        <v>50858</v>
      </c>
      <c r="H17268" s="6">
        <v>0.16227539999999999</v>
      </c>
      <c r="I17268" s="7">
        <v>58.058999999999997</v>
      </c>
      <c r="J17268" s="2">
        <v>46.578899999999997</v>
      </c>
      <c r="K17268">
        <v>19</v>
      </c>
      <c r="L17268" s="2">
        <v>83</v>
      </c>
    </row>
    <row r="17269" spans="1:12" x14ac:dyDescent="0.25">
      <c r="A17269">
        <v>27974</v>
      </c>
      <c r="B17269" s="2">
        <v>30.294499999999999</v>
      </c>
      <c r="C17269" s="3">
        <v>1518</v>
      </c>
      <c r="D17269" s="4">
        <v>21020</v>
      </c>
      <c r="E17269" t="s">
        <v>1693</v>
      </c>
      <c r="F17269" s="4" t="s">
        <v>5642</v>
      </c>
      <c r="G17269" s="5">
        <v>1110</v>
      </c>
      <c r="H17269" s="6">
        <v>0.1666667</v>
      </c>
      <c r="I17269" s="7">
        <v>57.292000000000002</v>
      </c>
      <c r="J17269" s="2">
        <v>58</v>
      </c>
      <c r="K17269">
        <v>1</v>
      </c>
    </row>
    <row r="17270" spans="1:12" x14ac:dyDescent="0.25">
      <c r="A17270">
        <v>16416</v>
      </c>
      <c r="B17270" s="2">
        <v>30.2942</v>
      </c>
      <c r="C17270" s="3">
        <v>243</v>
      </c>
      <c r="D17270" s="4">
        <v>47620</v>
      </c>
      <c r="E17270" t="s">
        <v>1001</v>
      </c>
      <c r="F17270" s="4" t="s">
        <v>3003</v>
      </c>
      <c r="G17270" s="5">
        <v>163</v>
      </c>
      <c r="H17270" s="6">
        <v>8.5889599999999997E-2</v>
      </c>
      <c r="I17270" s="7">
        <v>71.25</v>
      </c>
    </row>
    <row r="17271" spans="1:12" x14ac:dyDescent="0.25">
      <c r="A17271">
        <v>50604</v>
      </c>
      <c r="B17271" s="2">
        <v>30.293869999999998</v>
      </c>
      <c r="C17271" s="3">
        <v>1672</v>
      </c>
      <c r="E17271" t="s">
        <v>9766</v>
      </c>
      <c r="F17271" s="4" t="s">
        <v>9593</v>
      </c>
      <c r="G17271" s="5">
        <v>1200</v>
      </c>
      <c r="H17271" s="6">
        <v>0.14571190000000001</v>
      </c>
      <c r="I17271" s="7">
        <v>60.908999999999999</v>
      </c>
      <c r="J17271" s="2">
        <v>48.5</v>
      </c>
      <c r="K17271">
        <v>2</v>
      </c>
    </row>
    <row r="17272" spans="1:12" x14ac:dyDescent="0.25">
      <c r="A17272">
        <v>76270</v>
      </c>
      <c r="B17272" s="2">
        <v>30.293289999999999</v>
      </c>
      <c r="C17272" s="3">
        <v>1685</v>
      </c>
      <c r="E17272" t="s">
        <v>6312</v>
      </c>
      <c r="F17272" s="4" t="s">
        <v>13752</v>
      </c>
      <c r="G17272" s="5">
        <v>1228</v>
      </c>
      <c r="H17272" s="6">
        <v>0.16761599999999999</v>
      </c>
      <c r="I17272" s="7">
        <v>57.112000000000002</v>
      </c>
      <c r="J17272" s="2">
        <v>32</v>
      </c>
      <c r="K17272">
        <v>1</v>
      </c>
    </row>
    <row r="17273" spans="1:12" x14ac:dyDescent="0.25">
      <c r="A17273">
        <v>13502</v>
      </c>
      <c r="B17273" s="2">
        <v>30.287939999999999</v>
      </c>
      <c r="C17273" s="3">
        <v>32415</v>
      </c>
      <c r="D17273" s="4">
        <v>46540</v>
      </c>
      <c r="E17273" t="s">
        <v>2638</v>
      </c>
      <c r="F17273" s="4" t="s">
        <v>1280</v>
      </c>
      <c r="G17273" s="5">
        <v>21150</v>
      </c>
      <c r="H17273" s="6">
        <v>0.19705919999999999</v>
      </c>
      <c r="I17273" s="7">
        <v>52.023000000000003</v>
      </c>
      <c r="J17273" s="2">
        <v>38.6875</v>
      </c>
      <c r="K17273">
        <v>16</v>
      </c>
      <c r="L17273" s="2">
        <v>43.4</v>
      </c>
    </row>
    <row r="17274" spans="1:12" x14ac:dyDescent="0.25">
      <c r="A17274">
        <v>53505</v>
      </c>
      <c r="B17274" s="2">
        <v>30.282789999999999</v>
      </c>
      <c r="C17274" s="3">
        <v>497</v>
      </c>
      <c r="D17274" s="4">
        <v>27500</v>
      </c>
      <c r="E17274" t="s">
        <v>1647</v>
      </c>
      <c r="F17274" s="4" t="s">
        <v>10031</v>
      </c>
      <c r="G17274" s="5">
        <v>358</v>
      </c>
      <c r="H17274" s="6">
        <v>0.1424581</v>
      </c>
      <c r="I17274" s="7">
        <v>61.457999999999998</v>
      </c>
    </row>
    <row r="17275" spans="1:12" x14ac:dyDescent="0.25">
      <c r="A17275">
        <v>52649</v>
      </c>
      <c r="B17275" s="2">
        <v>30.282550000000001</v>
      </c>
      <c r="C17275" s="3">
        <v>847</v>
      </c>
      <c r="E17275" t="s">
        <v>281</v>
      </c>
      <c r="F17275" s="4" t="s">
        <v>9593</v>
      </c>
      <c r="G17275" s="5">
        <v>606</v>
      </c>
      <c r="H17275" s="6">
        <v>0.17326730000000001</v>
      </c>
      <c r="I17275" s="7">
        <v>56.131</v>
      </c>
    </row>
    <row r="17276" spans="1:12" x14ac:dyDescent="0.25">
      <c r="A17276">
        <v>50242</v>
      </c>
      <c r="B17276" s="2">
        <v>30.282350000000001</v>
      </c>
      <c r="C17276" s="3">
        <v>428</v>
      </c>
      <c r="E17276" t="s">
        <v>9661</v>
      </c>
      <c r="F17276" s="4" t="s">
        <v>9593</v>
      </c>
      <c r="G17276" s="5">
        <v>263</v>
      </c>
      <c r="H17276" s="6">
        <v>0.1711027</v>
      </c>
      <c r="I17276" s="7">
        <v>56.5</v>
      </c>
      <c r="J17276" s="2">
        <v>53</v>
      </c>
      <c r="K17276">
        <v>1</v>
      </c>
    </row>
    <row r="17277" spans="1:12" x14ac:dyDescent="0.25">
      <c r="A17277">
        <v>42411</v>
      </c>
      <c r="B17277" s="2">
        <v>30.28201</v>
      </c>
      <c r="C17277" s="3">
        <v>1442</v>
      </c>
      <c r="E17277" t="s">
        <v>2792</v>
      </c>
      <c r="F17277" s="4" t="s">
        <v>7883</v>
      </c>
      <c r="G17277" s="5">
        <v>1133</v>
      </c>
      <c r="H17277" s="6">
        <v>0.14739630000000001</v>
      </c>
      <c r="I17277" s="7">
        <v>60.594999999999999</v>
      </c>
    </row>
    <row r="17278" spans="1:12" x14ac:dyDescent="0.25">
      <c r="A17278">
        <v>40069</v>
      </c>
      <c r="B17278" s="2">
        <v>30.28041</v>
      </c>
      <c r="C17278" s="3">
        <v>8475</v>
      </c>
      <c r="E17278" t="s">
        <v>76</v>
      </c>
      <c r="F17278" s="4" t="s">
        <v>7883</v>
      </c>
      <c r="G17278" s="5">
        <v>5574</v>
      </c>
      <c r="H17278" s="6">
        <v>0.18600900000000001</v>
      </c>
      <c r="I17278" s="7">
        <v>53.92</v>
      </c>
      <c r="J17278" s="2">
        <v>66</v>
      </c>
      <c r="K17278">
        <v>1</v>
      </c>
    </row>
    <row r="17279" spans="1:12" x14ac:dyDescent="0.25">
      <c r="A17279">
        <v>47948</v>
      </c>
      <c r="B17279" s="2">
        <v>30.278829999999999</v>
      </c>
      <c r="C17279" s="3">
        <v>1335</v>
      </c>
      <c r="D17279" s="4">
        <v>16980</v>
      </c>
      <c r="E17279" t="s">
        <v>9089</v>
      </c>
      <c r="F17279" s="4" t="s">
        <v>8800</v>
      </c>
      <c r="G17279" s="5">
        <v>999</v>
      </c>
      <c r="H17279" s="6">
        <v>0.16916919999999999</v>
      </c>
      <c r="I17279" s="7">
        <v>56.826999999999998</v>
      </c>
      <c r="J17279" s="2">
        <v>60</v>
      </c>
      <c r="K17279">
        <v>2</v>
      </c>
    </row>
    <row r="17280" spans="1:12" x14ac:dyDescent="0.25">
      <c r="A17280">
        <v>90640</v>
      </c>
      <c r="B17280" s="2">
        <v>30.268419999999999</v>
      </c>
      <c r="C17280" s="3">
        <v>63400</v>
      </c>
      <c r="D17280" s="4">
        <v>31080</v>
      </c>
      <c r="E17280" t="s">
        <v>5076</v>
      </c>
      <c r="F17280" s="4" t="s">
        <v>15368</v>
      </c>
      <c r="G17280" s="5">
        <v>42505</v>
      </c>
      <c r="H17280" s="6">
        <v>0.17588519999999999</v>
      </c>
      <c r="I17280" s="7">
        <v>55.664999999999999</v>
      </c>
      <c r="J17280" s="2">
        <v>35.4</v>
      </c>
      <c r="K17280">
        <v>5</v>
      </c>
    </row>
    <row r="17281" spans="1:11" x14ac:dyDescent="0.25">
      <c r="A17281">
        <v>63430</v>
      </c>
      <c r="B17281" s="2">
        <v>30.25817</v>
      </c>
      <c r="C17281" s="3">
        <v>493</v>
      </c>
      <c r="D17281" s="4">
        <v>22800</v>
      </c>
      <c r="E17281" t="s">
        <v>3522</v>
      </c>
      <c r="F17281" s="4" t="s">
        <v>12102</v>
      </c>
      <c r="G17281" s="5">
        <v>349</v>
      </c>
      <c r="H17281" s="6">
        <v>6.8767900000000007E-2</v>
      </c>
      <c r="I17281" s="7">
        <v>74.167000000000002</v>
      </c>
    </row>
    <row r="17282" spans="1:11" x14ac:dyDescent="0.25">
      <c r="A17282">
        <v>51439</v>
      </c>
      <c r="B17282" s="2">
        <v>30.25788</v>
      </c>
      <c r="C17282" s="3">
        <v>1241</v>
      </c>
      <c r="E17282" t="s">
        <v>9855</v>
      </c>
      <c r="F17282" s="4" t="s">
        <v>9593</v>
      </c>
      <c r="G17282" s="5">
        <v>822</v>
      </c>
      <c r="H17282" s="6">
        <v>0.16423360000000001</v>
      </c>
      <c r="I17282" s="7">
        <v>57.668999999999997</v>
      </c>
    </row>
    <row r="17283" spans="1:11" x14ac:dyDescent="0.25">
      <c r="A17283">
        <v>55052</v>
      </c>
      <c r="B17283" s="2">
        <v>30.257390000000001</v>
      </c>
      <c r="C17283" s="3">
        <v>1779</v>
      </c>
      <c r="D17283" s="4">
        <v>22060</v>
      </c>
      <c r="E17283" t="s">
        <v>1565</v>
      </c>
      <c r="F17283" s="4" t="s">
        <v>10428</v>
      </c>
      <c r="G17283" s="5">
        <v>1258</v>
      </c>
      <c r="H17283" s="6">
        <v>0.1191422</v>
      </c>
      <c r="I17283" s="7">
        <v>65.460999999999999</v>
      </c>
    </row>
    <row r="17284" spans="1:11" x14ac:dyDescent="0.25">
      <c r="A17284">
        <v>12155</v>
      </c>
      <c r="B17284" s="2">
        <v>30.256769999999999</v>
      </c>
      <c r="C17284" s="3">
        <v>1934</v>
      </c>
      <c r="D17284" s="4">
        <v>36580</v>
      </c>
      <c r="E17284" t="s">
        <v>2158</v>
      </c>
      <c r="F17284" s="4" t="s">
        <v>1280</v>
      </c>
      <c r="G17284" s="5">
        <v>1307</v>
      </c>
      <c r="H17284" s="6">
        <v>0.16067329999999999</v>
      </c>
      <c r="I17284" s="7">
        <v>58.280999999999999</v>
      </c>
    </row>
    <row r="17285" spans="1:11" x14ac:dyDescent="0.25">
      <c r="A17285">
        <v>16112</v>
      </c>
      <c r="B17285" s="2">
        <v>30.25619</v>
      </c>
      <c r="C17285" s="3">
        <v>1574</v>
      </c>
      <c r="D17285" s="4">
        <v>35260</v>
      </c>
      <c r="E17285" t="s">
        <v>3410</v>
      </c>
      <c r="F17285" s="4" t="s">
        <v>3003</v>
      </c>
      <c r="G17285" s="5">
        <v>1126</v>
      </c>
      <c r="H17285" s="6">
        <v>0.18722269999999999</v>
      </c>
      <c r="I17285" s="7">
        <v>53.692999999999998</v>
      </c>
      <c r="J17285" s="2">
        <v>59</v>
      </c>
      <c r="K17285">
        <v>1</v>
      </c>
    </row>
    <row r="17286" spans="1:11" x14ac:dyDescent="0.25">
      <c r="A17286">
        <v>50595</v>
      </c>
      <c r="B17286" s="2">
        <v>30.254380000000001</v>
      </c>
      <c r="C17286" s="3">
        <v>9121</v>
      </c>
      <c r="E17286" t="s">
        <v>9761</v>
      </c>
      <c r="F17286" s="4" t="s">
        <v>9593</v>
      </c>
      <c r="G17286" s="5">
        <v>6401</v>
      </c>
      <c r="H17286" s="6">
        <v>0.18137790000000001</v>
      </c>
      <c r="I17286" s="7">
        <v>54.703000000000003</v>
      </c>
      <c r="J17286" s="2">
        <v>40.75</v>
      </c>
      <c r="K17286">
        <v>4</v>
      </c>
    </row>
    <row r="17287" spans="1:11" x14ac:dyDescent="0.25">
      <c r="A17287">
        <v>29924</v>
      </c>
      <c r="B17287" s="2">
        <v>30.252210000000002</v>
      </c>
      <c r="C17287" s="3">
        <v>4013</v>
      </c>
      <c r="E17287" t="s">
        <v>668</v>
      </c>
      <c r="F17287" s="4" t="s">
        <v>6130</v>
      </c>
      <c r="G17287" s="5">
        <v>2694</v>
      </c>
      <c r="H17287" s="6">
        <v>0.1933927</v>
      </c>
      <c r="I17287" s="7">
        <v>52.625</v>
      </c>
    </row>
    <row r="17288" spans="1:11" x14ac:dyDescent="0.25">
      <c r="A17288">
        <v>34785</v>
      </c>
      <c r="B17288" s="2">
        <v>30.24765</v>
      </c>
      <c r="C17288" s="3">
        <v>19201</v>
      </c>
      <c r="D17288" s="4">
        <v>45540</v>
      </c>
      <c r="E17288" t="s">
        <v>1668</v>
      </c>
      <c r="F17288" s="4" t="s">
        <v>6689</v>
      </c>
      <c r="G17288" s="5">
        <v>16368</v>
      </c>
      <c r="H17288" s="6">
        <v>0.18902740000000001</v>
      </c>
      <c r="I17288" s="7">
        <v>53.378</v>
      </c>
    </row>
    <row r="17289" spans="1:11" x14ac:dyDescent="0.25">
      <c r="A17289">
        <v>84754</v>
      </c>
      <c r="B17289" s="2">
        <v>30.243120000000001</v>
      </c>
      <c r="C17289" s="3">
        <v>4000</v>
      </c>
      <c r="E17289" t="s">
        <v>639</v>
      </c>
      <c r="F17289" s="4" t="s">
        <v>14851</v>
      </c>
      <c r="G17289" s="5">
        <v>2549</v>
      </c>
      <c r="H17289" s="6">
        <v>0.1968627</v>
      </c>
      <c r="I17289" s="7">
        <v>52.021999999999998</v>
      </c>
    </row>
    <row r="17290" spans="1:11" x14ac:dyDescent="0.25">
      <c r="A17290">
        <v>28323</v>
      </c>
      <c r="B17290" s="2">
        <v>30.24202</v>
      </c>
      <c r="C17290" s="3">
        <v>3413</v>
      </c>
      <c r="D17290" s="4">
        <v>20380</v>
      </c>
      <c r="E17290" t="s">
        <v>5906</v>
      </c>
      <c r="F17290" s="4" t="s">
        <v>5642</v>
      </c>
      <c r="G17290" s="5">
        <v>2042</v>
      </c>
      <c r="H17290" s="6">
        <v>0.17042119999999999</v>
      </c>
      <c r="I17290" s="7">
        <v>56.591000000000001</v>
      </c>
    </row>
    <row r="17291" spans="1:11" x14ac:dyDescent="0.25">
      <c r="A17291">
        <v>56678</v>
      </c>
      <c r="B17291" s="2">
        <v>30.241340000000001</v>
      </c>
      <c r="C17291" s="3">
        <v>1164</v>
      </c>
      <c r="E17291" t="s">
        <v>10843</v>
      </c>
      <c r="F17291" s="4" t="s">
        <v>10428</v>
      </c>
      <c r="G17291" s="5">
        <v>827</v>
      </c>
      <c r="H17291" s="6">
        <v>0.19709789999999999</v>
      </c>
      <c r="I17291" s="7">
        <v>51.978999999999999</v>
      </c>
    </row>
    <row r="17292" spans="1:11" x14ac:dyDescent="0.25">
      <c r="A17292">
        <v>68774</v>
      </c>
      <c r="B17292" s="2">
        <v>30.24108</v>
      </c>
      <c r="C17292" s="3">
        <v>301</v>
      </c>
      <c r="E17292" t="s">
        <v>12841</v>
      </c>
      <c r="F17292" s="4" t="s">
        <v>12738</v>
      </c>
      <c r="G17292" s="5">
        <v>254</v>
      </c>
      <c r="H17292" s="6">
        <v>0.1181102</v>
      </c>
      <c r="I17292" s="7">
        <v>65.625</v>
      </c>
    </row>
    <row r="17293" spans="1:11" x14ac:dyDescent="0.25">
      <c r="A17293">
        <v>15747</v>
      </c>
      <c r="B17293" s="2">
        <v>30.2407</v>
      </c>
      <c r="C17293" s="3">
        <v>1947</v>
      </c>
      <c r="D17293" s="4">
        <v>26860</v>
      </c>
      <c r="E17293" t="s">
        <v>3294</v>
      </c>
      <c r="F17293" s="4" t="s">
        <v>3003</v>
      </c>
      <c r="G17293" s="5">
        <v>1330</v>
      </c>
      <c r="H17293" s="6">
        <v>0.121713</v>
      </c>
      <c r="I17293" s="7">
        <v>65</v>
      </c>
      <c r="J17293" s="2">
        <v>46</v>
      </c>
      <c r="K17293">
        <v>1</v>
      </c>
    </row>
    <row r="17294" spans="1:11" x14ac:dyDescent="0.25">
      <c r="A17294">
        <v>12791</v>
      </c>
      <c r="B17294" s="2">
        <v>30.240290000000002</v>
      </c>
      <c r="C17294" s="3">
        <v>646</v>
      </c>
      <c r="E17294" t="s">
        <v>2357</v>
      </c>
      <c r="F17294" s="4" t="s">
        <v>1280</v>
      </c>
      <c r="G17294" s="5">
        <v>391</v>
      </c>
      <c r="H17294" s="6">
        <v>0.25765310000000002</v>
      </c>
      <c r="I17294" s="7">
        <v>41.5</v>
      </c>
      <c r="J17294" s="2">
        <v>49</v>
      </c>
      <c r="K17294">
        <v>1</v>
      </c>
    </row>
    <row r="17295" spans="1:11" x14ac:dyDescent="0.25">
      <c r="A17295">
        <v>57656</v>
      </c>
      <c r="B17295" s="2">
        <v>30.240089999999999</v>
      </c>
      <c r="C17295" s="3">
        <v>684</v>
      </c>
      <c r="E17295" t="s">
        <v>11029</v>
      </c>
      <c r="F17295" s="4" t="s">
        <v>10877</v>
      </c>
      <c r="G17295" s="5">
        <v>455</v>
      </c>
      <c r="H17295" s="6">
        <v>0.16263739999999999</v>
      </c>
      <c r="I17295" s="7">
        <v>57.917000000000002</v>
      </c>
    </row>
    <row r="17296" spans="1:11" x14ac:dyDescent="0.25">
      <c r="A17296">
        <v>18235</v>
      </c>
      <c r="B17296" s="2">
        <v>30.236599999999999</v>
      </c>
      <c r="C17296" s="3">
        <v>19236</v>
      </c>
      <c r="D17296" s="4">
        <v>10900</v>
      </c>
      <c r="E17296" t="s">
        <v>4001</v>
      </c>
      <c r="F17296" s="4" t="s">
        <v>3003</v>
      </c>
      <c r="G17296" s="5">
        <v>14119</v>
      </c>
      <c r="H17296" s="6">
        <v>0.15814449999999999</v>
      </c>
      <c r="I17296" s="7">
        <v>58.692999999999998</v>
      </c>
      <c r="J17296" s="2">
        <v>50</v>
      </c>
      <c r="K17296">
        <v>2</v>
      </c>
    </row>
    <row r="17297" spans="1:12" x14ac:dyDescent="0.25">
      <c r="A17297">
        <v>18210</v>
      </c>
      <c r="B17297" s="2">
        <v>30.231960000000001</v>
      </c>
      <c r="C17297" s="3">
        <v>8133</v>
      </c>
      <c r="D17297" s="4">
        <v>10900</v>
      </c>
      <c r="E17297" t="s">
        <v>3986</v>
      </c>
      <c r="F17297" s="4" t="s">
        <v>3003</v>
      </c>
      <c r="G17297" s="5">
        <v>5250</v>
      </c>
      <c r="H17297" s="6">
        <v>0.18948770000000001</v>
      </c>
      <c r="I17297" s="7">
        <v>53.274000000000001</v>
      </c>
      <c r="J17297" s="2">
        <v>33</v>
      </c>
      <c r="K17297">
        <v>1</v>
      </c>
    </row>
    <row r="17298" spans="1:12" x14ac:dyDescent="0.25">
      <c r="A17298">
        <v>63336</v>
      </c>
      <c r="B17298" s="2">
        <v>30.230530000000002</v>
      </c>
      <c r="C17298" s="3">
        <v>945</v>
      </c>
      <c r="E17298" t="s">
        <v>2090</v>
      </c>
      <c r="F17298" s="4" t="s">
        <v>12102</v>
      </c>
      <c r="G17298" s="5">
        <v>739</v>
      </c>
      <c r="H17298" s="6">
        <v>0.19215160000000001</v>
      </c>
      <c r="I17298" s="7">
        <v>52.813000000000002</v>
      </c>
      <c r="J17298" s="2">
        <v>2</v>
      </c>
      <c r="K17298">
        <v>1</v>
      </c>
    </row>
    <row r="17299" spans="1:12" x14ac:dyDescent="0.25">
      <c r="A17299">
        <v>97325</v>
      </c>
      <c r="B17299" s="2">
        <v>30.22927</v>
      </c>
      <c r="C17299" s="3">
        <v>7046</v>
      </c>
      <c r="D17299" s="4">
        <v>41420</v>
      </c>
      <c r="E17299" t="s">
        <v>16219</v>
      </c>
      <c r="F17299" s="4" t="s">
        <v>16170</v>
      </c>
      <c r="G17299" s="5">
        <v>4528</v>
      </c>
      <c r="H17299" s="6">
        <v>0.1333628</v>
      </c>
      <c r="I17299" s="7">
        <v>62.970999999999997</v>
      </c>
      <c r="J17299" s="2">
        <v>43</v>
      </c>
      <c r="K17299">
        <v>2</v>
      </c>
    </row>
    <row r="17300" spans="1:12" x14ac:dyDescent="0.25">
      <c r="A17300">
        <v>96090</v>
      </c>
      <c r="B17300" s="2">
        <v>30.228110000000001</v>
      </c>
      <c r="C17300" s="3">
        <v>397</v>
      </c>
      <c r="D17300" s="4">
        <v>39780</v>
      </c>
      <c r="E17300" t="s">
        <v>16067</v>
      </c>
      <c r="F17300" s="4" t="s">
        <v>15368</v>
      </c>
      <c r="G17300" s="5">
        <v>287</v>
      </c>
      <c r="H17300" s="6">
        <v>0.2125435</v>
      </c>
      <c r="I17300" s="7">
        <v>49.286000000000001</v>
      </c>
      <c r="J17300" s="2">
        <v>44.5</v>
      </c>
      <c r="K17300">
        <v>2</v>
      </c>
    </row>
    <row r="17301" spans="1:12" x14ac:dyDescent="0.25">
      <c r="A17301">
        <v>15775</v>
      </c>
      <c r="B17301" s="2">
        <v>30.227910000000001</v>
      </c>
      <c r="C17301" s="3">
        <v>672</v>
      </c>
      <c r="D17301" s="4">
        <v>27780</v>
      </c>
      <c r="E17301" t="s">
        <v>3313</v>
      </c>
      <c r="F17301" s="4" t="s">
        <v>3003</v>
      </c>
      <c r="G17301" s="5">
        <v>560</v>
      </c>
      <c r="H17301" s="6">
        <v>0.14464289999999999</v>
      </c>
      <c r="I17301" s="7">
        <v>61.015999999999998</v>
      </c>
    </row>
    <row r="17302" spans="1:12" x14ac:dyDescent="0.25">
      <c r="A17302">
        <v>36732</v>
      </c>
      <c r="B17302" s="2">
        <v>30.226520000000001</v>
      </c>
      <c r="C17302" s="3">
        <v>8192</v>
      </c>
      <c r="E17302" t="s">
        <v>7308</v>
      </c>
      <c r="F17302" s="4" t="s">
        <v>7027</v>
      </c>
      <c r="G17302" s="5">
        <v>5244</v>
      </c>
      <c r="H17302" s="6">
        <v>0.20762630000000001</v>
      </c>
      <c r="I17302" s="7">
        <v>50.131999999999998</v>
      </c>
      <c r="J17302" s="2">
        <v>50</v>
      </c>
      <c r="K17302">
        <v>1</v>
      </c>
    </row>
    <row r="17303" spans="1:12" x14ac:dyDescent="0.25">
      <c r="A17303">
        <v>59464</v>
      </c>
      <c r="B17303" s="2">
        <v>30.225190000000001</v>
      </c>
      <c r="C17303" s="3">
        <v>442</v>
      </c>
      <c r="E17303" t="s">
        <v>6210</v>
      </c>
      <c r="F17303" s="4" t="s">
        <v>11278</v>
      </c>
      <c r="G17303" s="5">
        <v>289</v>
      </c>
      <c r="H17303" s="6">
        <v>0.17647060000000001</v>
      </c>
      <c r="I17303" s="7">
        <v>55.515000000000001</v>
      </c>
    </row>
    <row r="17304" spans="1:12" x14ac:dyDescent="0.25">
      <c r="A17304">
        <v>80622</v>
      </c>
      <c r="B17304" s="2">
        <v>30.225100000000001</v>
      </c>
      <c r="C17304" s="3">
        <v>238</v>
      </c>
      <c r="D17304" s="4">
        <v>24540</v>
      </c>
      <c r="E17304" t="s">
        <v>3650</v>
      </c>
      <c r="F17304" s="4" t="s">
        <v>14477</v>
      </c>
      <c r="G17304" s="5">
        <v>107</v>
      </c>
      <c r="H17304" s="6">
        <v>0.21495330000000001</v>
      </c>
      <c r="I17304" s="7">
        <v>48.863999999999997</v>
      </c>
    </row>
    <row r="17305" spans="1:12" x14ac:dyDescent="0.25">
      <c r="A17305">
        <v>23841</v>
      </c>
      <c r="B17305" s="2">
        <v>30.224440000000001</v>
      </c>
      <c r="C17305" s="3">
        <v>3523</v>
      </c>
      <c r="D17305" s="4">
        <v>40060</v>
      </c>
      <c r="E17305" t="s">
        <v>4891</v>
      </c>
      <c r="F17305" s="4" t="s">
        <v>4335</v>
      </c>
      <c r="G17305" s="5">
        <v>2617</v>
      </c>
      <c r="H17305" s="6">
        <v>0.16927780000000001</v>
      </c>
      <c r="I17305" s="7">
        <v>56.756999999999998</v>
      </c>
    </row>
    <row r="17306" spans="1:12" x14ac:dyDescent="0.25">
      <c r="A17306">
        <v>83802</v>
      </c>
      <c r="B17306" s="2">
        <v>30.223780000000001</v>
      </c>
      <c r="C17306" s="3">
        <v>216</v>
      </c>
      <c r="E17306" t="s">
        <v>13825</v>
      </c>
      <c r="F17306" s="4" t="s">
        <v>14725</v>
      </c>
      <c r="G17306" s="5">
        <v>141</v>
      </c>
      <c r="H17306" s="6">
        <v>9.9290799999999999E-2</v>
      </c>
      <c r="I17306" s="7">
        <v>68.849999999999994</v>
      </c>
    </row>
    <row r="17307" spans="1:12" x14ac:dyDescent="0.25">
      <c r="A17307">
        <v>92320</v>
      </c>
      <c r="B17307" s="2">
        <v>30.222300000000001</v>
      </c>
      <c r="C17307" s="3">
        <v>8097</v>
      </c>
      <c r="D17307" s="4">
        <v>40140</v>
      </c>
      <c r="E17307" t="s">
        <v>15533</v>
      </c>
      <c r="F17307" s="4" t="s">
        <v>15368</v>
      </c>
      <c r="G17307" s="5">
        <v>6039</v>
      </c>
      <c r="H17307" s="6">
        <v>0.14586089999999999</v>
      </c>
      <c r="I17307" s="7">
        <v>60.798999999999999</v>
      </c>
      <c r="J17307" s="2">
        <v>55</v>
      </c>
      <c r="K17307">
        <v>1</v>
      </c>
    </row>
    <row r="17308" spans="1:12" x14ac:dyDescent="0.25">
      <c r="A17308">
        <v>53713</v>
      </c>
      <c r="B17308" s="2">
        <v>30.217479999999998</v>
      </c>
      <c r="C17308" s="3">
        <v>24094</v>
      </c>
      <c r="D17308" s="4">
        <v>31540</v>
      </c>
      <c r="E17308" t="s">
        <v>673</v>
      </c>
      <c r="F17308" s="4" t="s">
        <v>10031</v>
      </c>
      <c r="G17308" s="5">
        <v>14116</v>
      </c>
      <c r="H17308" s="6">
        <v>0.27578629999999998</v>
      </c>
      <c r="I17308" s="7">
        <v>38.341999999999999</v>
      </c>
      <c r="J17308" s="2">
        <v>43.033299999999997</v>
      </c>
      <c r="K17308">
        <v>30</v>
      </c>
      <c r="L17308" s="2">
        <v>67.400000000000006</v>
      </c>
    </row>
    <row r="17309" spans="1:12" x14ac:dyDescent="0.25">
      <c r="A17309">
        <v>22664</v>
      </c>
      <c r="B17309" s="2">
        <v>30.212610000000002</v>
      </c>
      <c r="C17309" s="3">
        <v>9071</v>
      </c>
      <c r="E17309" t="s">
        <v>585</v>
      </c>
      <c r="F17309" s="4" t="s">
        <v>4335</v>
      </c>
      <c r="G17309" s="5">
        <v>6219</v>
      </c>
      <c r="H17309" s="6">
        <v>0.2049839</v>
      </c>
      <c r="I17309" s="7">
        <v>50.576000000000001</v>
      </c>
      <c r="J17309" s="2">
        <v>39</v>
      </c>
      <c r="K17309">
        <v>2</v>
      </c>
    </row>
    <row r="17310" spans="1:12" x14ac:dyDescent="0.25">
      <c r="A17310">
        <v>61341</v>
      </c>
      <c r="B17310" s="2">
        <v>30.209910000000001</v>
      </c>
      <c r="C17310" s="3">
        <v>7598</v>
      </c>
      <c r="D17310" s="4">
        <v>36860</v>
      </c>
      <c r="E17310" t="s">
        <v>11719</v>
      </c>
      <c r="F17310" s="4" t="s">
        <v>11490</v>
      </c>
      <c r="G17310" s="5">
        <v>5090</v>
      </c>
      <c r="H17310" s="6">
        <v>0.13280939999999999</v>
      </c>
      <c r="I17310" s="7">
        <v>63.046999999999997</v>
      </c>
    </row>
    <row r="17311" spans="1:12" x14ac:dyDescent="0.25">
      <c r="A17311">
        <v>13804</v>
      </c>
      <c r="B17311" s="2">
        <v>30.208590000000001</v>
      </c>
      <c r="C17311" s="3">
        <v>657</v>
      </c>
      <c r="E17311" t="s">
        <v>2730</v>
      </c>
      <c r="F17311" s="4" t="s">
        <v>1280</v>
      </c>
      <c r="G17311" s="5">
        <v>397</v>
      </c>
      <c r="H17311" s="6">
        <v>0.12594459999999999</v>
      </c>
      <c r="I17311" s="7">
        <v>64.230999999999995</v>
      </c>
    </row>
    <row r="17312" spans="1:12" x14ac:dyDescent="0.25">
      <c r="A17312">
        <v>31313</v>
      </c>
      <c r="B17312" s="2">
        <v>30.202860000000001</v>
      </c>
      <c r="C17312" s="3">
        <v>41014</v>
      </c>
      <c r="D17312" s="4">
        <v>25980</v>
      </c>
      <c r="E17312" t="s">
        <v>6596</v>
      </c>
      <c r="F17312" s="4" t="s">
        <v>6363</v>
      </c>
      <c r="G17312" s="5">
        <v>23568</v>
      </c>
      <c r="H17312" s="6">
        <v>0.20243549999999999</v>
      </c>
      <c r="I17312" s="7">
        <v>51.011000000000003</v>
      </c>
      <c r="J17312" s="2">
        <v>52.857100000000003</v>
      </c>
      <c r="K17312">
        <v>7</v>
      </c>
    </row>
    <row r="17313" spans="1:11" x14ac:dyDescent="0.25">
      <c r="A17313">
        <v>85633</v>
      </c>
      <c r="B17313" s="2">
        <v>30.197199999999999</v>
      </c>
      <c r="C17313" s="3">
        <v>54</v>
      </c>
      <c r="D17313" s="4">
        <v>46060</v>
      </c>
      <c r="E17313" t="s">
        <v>15039</v>
      </c>
      <c r="F17313" s="4" t="s">
        <v>14962</v>
      </c>
      <c r="G17313" s="5">
        <v>37</v>
      </c>
      <c r="H17313" s="6">
        <v>0.3421053</v>
      </c>
      <c r="I17313" s="7">
        <v>26.875</v>
      </c>
    </row>
    <row r="17314" spans="1:11" x14ac:dyDescent="0.25">
      <c r="A17314">
        <v>46057</v>
      </c>
      <c r="B17314" s="2">
        <v>30.197040000000001</v>
      </c>
      <c r="C17314" s="3">
        <v>977</v>
      </c>
      <c r="D17314" s="4">
        <v>23140</v>
      </c>
      <c r="E17314" t="s">
        <v>8810</v>
      </c>
      <c r="F17314" s="4" t="s">
        <v>8800</v>
      </c>
      <c r="G17314" s="5">
        <v>640</v>
      </c>
      <c r="H17314" s="6">
        <v>0.1060842</v>
      </c>
      <c r="I17314" s="7">
        <v>67.661000000000001</v>
      </c>
      <c r="J17314" s="2">
        <v>56</v>
      </c>
      <c r="K17314">
        <v>1</v>
      </c>
    </row>
    <row r="17315" spans="1:11" x14ac:dyDescent="0.25">
      <c r="A17315">
        <v>70533</v>
      </c>
      <c r="B17315" s="2">
        <v>30.195810000000002</v>
      </c>
      <c r="C17315" s="3">
        <v>6723</v>
      </c>
      <c r="D17315" s="4">
        <v>29180</v>
      </c>
      <c r="E17315" t="s">
        <v>13011</v>
      </c>
      <c r="F17315" s="4" t="s">
        <v>12927</v>
      </c>
      <c r="G17315" s="5">
        <v>4486</v>
      </c>
      <c r="H17315" s="6">
        <v>0.1212662</v>
      </c>
      <c r="I17315" s="7">
        <v>65.034999999999997</v>
      </c>
    </row>
    <row r="17316" spans="1:11" x14ac:dyDescent="0.25">
      <c r="A17316">
        <v>93518</v>
      </c>
      <c r="B17316" s="2">
        <v>30.194559999999999</v>
      </c>
      <c r="C17316" s="3">
        <v>986</v>
      </c>
      <c r="D17316" s="4">
        <v>12540</v>
      </c>
      <c r="E17316" t="s">
        <v>15323</v>
      </c>
      <c r="F17316" s="4" t="s">
        <v>15368</v>
      </c>
      <c r="G17316" s="5">
        <v>754</v>
      </c>
      <c r="H17316" s="6">
        <v>0.1576159</v>
      </c>
      <c r="I17316" s="7">
        <v>58.75</v>
      </c>
    </row>
    <row r="17317" spans="1:11" x14ac:dyDescent="0.25">
      <c r="A17317">
        <v>75691</v>
      </c>
      <c r="B17317" s="2">
        <v>30.193899999999999</v>
      </c>
      <c r="C17317" s="3">
        <v>3180</v>
      </c>
      <c r="D17317" s="4">
        <v>30980</v>
      </c>
      <c r="E17317" t="s">
        <v>6285</v>
      </c>
      <c r="F17317" s="4" t="s">
        <v>13752</v>
      </c>
      <c r="G17317" s="5">
        <v>2003</v>
      </c>
      <c r="H17317" s="6">
        <v>0.1212575</v>
      </c>
      <c r="I17317" s="7">
        <v>65.03</v>
      </c>
    </row>
    <row r="17318" spans="1:11" x14ac:dyDescent="0.25">
      <c r="A17318">
        <v>25248</v>
      </c>
      <c r="B17318" s="2">
        <v>30.192900000000002</v>
      </c>
      <c r="C17318" s="3">
        <v>3183</v>
      </c>
      <c r="E17318" t="s">
        <v>5314</v>
      </c>
      <c r="F17318" s="4" t="s">
        <v>5144</v>
      </c>
      <c r="G17318" s="5">
        <v>2164</v>
      </c>
      <c r="H17318" s="6">
        <v>0.17606289999999999</v>
      </c>
      <c r="I17318" s="7">
        <v>55.555999999999997</v>
      </c>
      <c r="J17318" s="2">
        <v>64</v>
      </c>
      <c r="K17318">
        <v>1</v>
      </c>
    </row>
    <row r="17319" spans="1:11" x14ac:dyDescent="0.25">
      <c r="A17319">
        <v>92501</v>
      </c>
      <c r="B17319" s="2">
        <v>30.189160000000001</v>
      </c>
      <c r="C17319" s="3">
        <v>22215</v>
      </c>
      <c r="D17319" s="4">
        <v>40140</v>
      </c>
      <c r="E17319" t="s">
        <v>516</v>
      </c>
      <c r="F17319" s="4" t="s">
        <v>15368</v>
      </c>
      <c r="G17319" s="5">
        <v>13479</v>
      </c>
      <c r="H17319" s="6">
        <v>0.1686327</v>
      </c>
      <c r="I17319" s="7">
        <v>56.837000000000003</v>
      </c>
      <c r="J17319" s="2">
        <v>36.333300000000001</v>
      </c>
      <c r="K17319">
        <v>9</v>
      </c>
    </row>
    <row r="17320" spans="1:11" x14ac:dyDescent="0.25">
      <c r="A17320">
        <v>56447</v>
      </c>
      <c r="B17320" s="2">
        <v>30.18571</v>
      </c>
      <c r="C17320" s="3">
        <v>1139</v>
      </c>
      <c r="D17320" s="4">
        <v>14660</v>
      </c>
      <c r="E17320" t="s">
        <v>10752</v>
      </c>
      <c r="F17320" s="4" t="s">
        <v>10428</v>
      </c>
      <c r="G17320" s="5">
        <v>935</v>
      </c>
      <c r="H17320" s="6">
        <v>0.20405980000000001</v>
      </c>
      <c r="I17320" s="7">
        <v>50.713999999999999</v>
      </c>
    </row>
    <row r="17321" spans="1:11" x14ac:dyDescent="0.25">
      <c r="A17321">
        <v>74066</v>
      </c>
      <c r="B17321" s="2">
        <v>30.18045</v>
      </c>
      <c r="C17321" s="3">
        <v>31284</v>
      </c>
      <c r="D17321" s="4">
        <v>46140</v>
      </c>
      <c r="E17321" t="s">
        <v>13611</v>
      </c>
      <c r="F17321" s="4" t="s">
        <v>13462</v>
      </c>
      <c r="G17321" s="5">
        <v>21048</v>
      </c>
      <c r="H17321" s="6">
        <v>0.1688916</v>
      </c>
      <c r="I17321" s="7">
        <v>56.790999999999997</v>
      </c>
      <c r="J17321" s="2">
        <v>60.166699999999999</v>
      </c>
      <c r="K17321">
        <v>6</v>
      </c>
    </row>
    <row r="17322" spans="1:11" x14ac:dyDescent="0.25">
      <c r="A17322">
        <v>27814</v>
      </c>
      <c r="B17322" s="2">
        <v>30.17511</v>
      </c>
      <c r="C17322" s="3">
        <v>1519</v>
      </c>
      <c r="D17322" s="4">
        <v>47820</v>
      </c>
      <c r="E17322" t="s">
        <v>5754</v>
      </c>
      <c r="F17322" s="4" t="s">
        <v>5642</v>
      </c>
      <c r="G17322" s="5">
        <v>1230</v>
      </c>
      <c r="H17322" s="6">
        <v>0.14959349999999999</v>
      </c>
      <c r="I17322" s="7">
        <v>60.125</v>
      </c>
      <c r="J17322" s="2">
        <v>25</v>
      </c>
      <c r="K17322">
        <v>1</v>
      </c>
    </row>
    <row r="17323" spans="1:11" x14ac:dyDescent="0.25">
      <c r="A17323">
        <v>52135</v>
      </c>
      <c r="B17323" s="2">
        <v>30.174679999999999</v>
      </c>
      <c r="C17323" s="3">
        <v>941</v>
      </c>
      <c r="E17323" t="s">
        <v>6469</v>
      </c>
      <c r="F17323" s="4" t="s">
        <v>9593</v>
      </c>
      <c r="G17323" s="5">
        <v>602</v>
      </c>
      <c r="H17323" s="6">
        <v>0.15754560000000001</v>
      </c>
      <c r="I17323" s="7">
        <v>58.75</v>
      </c>
    </row>
    <row r="17324" spans="1:11" x14ac:dyDescent="0.25">
      <c r="A17324">
        <v>93454</v>
      </c>
      <c r="B17324" s="2">
        <v>30.168959999999998</v>
      </c>
      <c r="C17324" s="3">
        <v>37361</v>
      </c>
      <c r="D17324" s="4">
        <v>42200</v>
      </c>
      <c r="E17324" t="s">
        <v>14264</v>
      </c>
      <c r="F17324" s="4" t="s">
        <v>15368</v>
      </c>
      <c r="G17324" s="5">
        <v>23268</v>
      </c>
      <c r="H17324" s="6">
        <v>0.16829259999999999</v>
      </c>
      <c r="I17324" s="7">
        <v>56.89</v>
      </c>
      <c r="J17324" s="2">
        <v>35.571399999999997</v>
      </c>
      <c r="K17324">
        <v>7</v>
      </c>
    </row>
    <row r="17325" spans="1:11" x14ac:dyDescent="0.25">
      <c r="A17325">
        <v>68935</v>
      </c>
      <c r="B17325" s="2">
        <v>30.16328</v>
      </c>
      <c r="C17325" s="3">
        <v>759</v>
      </c>
      <c r="E17325" t="s">
        <v>10242</v>
      </c>
      <c r="F17325" s="4" t="s">
        <v>12738</v>
      </c>
      <c r="G17325" s="5">
        <v>490</v>
      </c>
      <c r="H17325" s="6">
        <v>0.2081633</v>
      </c>
      <c r="I17325" s="7">
        <v>50</v>
      </c>
      <c r="J17325" s="2">
        <v>66</v>
      </c>
      <c r="K17325">
        <v>1</v>
      </c>
    </row>
    <row r="17326" spans="1:11" x14ac:dyDescent="0.25">
      <c r="A17326">
        <v>16930</v>
      </c>
      <c r="B17326" s="2">
        <v>30.162939999999999</v>
      </c>
      <c r="C17326" s="3">
        <v>1373</v>
      </c>
      <c r="E17326" t="s">
        <v>1006</v>
      </c>
      <c r="F17326" s="4" t="s">
        <v>3003</v>
      </c>
      <c r="G17326" s="5">
        <v>907</v>
      </c>
      <c r="H17326" s="6">
        <v>0.2061742</v>
      </c>
      <c r="I17326" s="7">
        <v>50.341000000000001</v>
      </c>
      <c r="J17326" s="2">
        <v>60.5</v>
      </c>
      <c r="K17326">
        <v>2</v>
      </c>
    </row>
    <row r="17327" spans="1:11" x14ac:dyDescent="0.25">
      <c r="A17327">
        <v>15801</v>
      </c>
      <c r="B17327" s="2">
        <v>30.15945</v>
      </c>
      <c r="C17327" s="3">
        <v>19326</v>
      </c>
      <c r="D17327" s="4">
        <v>20180</v>
      </c>
      <c r="E17327" t="s">
        <v>3320</v>
      </c>
      <c r="F17327" s="4" t="s">
        <v>3003</v>
      </c>
      <c r="G17327" s="5">
        <v>13682</v>
      </c>
      <c r="H17327" s="6">
        <v>0.20061390000000001</v>
      </c>
      <c r="I17327" s="7">
        <v>51.301000000000002</v>
      </c>
      <c r="J17327" s="2">
        <v>49.142899999999997</v>
      </c>
      <c r="K17327">
        <v>7</v>
      </c>
    </row>
    <row r="17328" spans="1:11" x14ac:dyDescent="0.25">
      <c r="A17328">
        <v>57760</v>
      </c>
      <c r="B17328" s="2">
        <v>30.155940000000001</v>
      </c>
      <c r="C17328" s="3">
        <v>1386</v>
      </c>
      <c r="E17328" t="s">
        <v>3164</v>
      </c>
      <c r="F17328" s="4" t="s">
        <v>10877</v>
      </c>
      <c r="G17328" s="5">
        <v>1013</v>
      </c>
      <c r="H17328" s="6">
        <v>0.15992100000000001</v>
      </c>
      <c r="I17328" s="7">
        <v>58.332999999999998</v>
      </c>
      <c r="J17328" s="2">
        <v>52</v>
      </c>
      <c r="K17328">
        <v>1</v>
      </c>
    </row>
    <row r="17329" spans="1:11" x14ac:dyDescent="0.25">
      <c r="A17329">
        <v>68943</v>
      </c>
      <c r="B17329" s="2">
        <v>30.155650000000001</v>
      </c>
      <c r="C17329" s="3">
        <v>207</v>
      </c>
      <c r="E17329" t="s">
        <v>4970</v>
      </c>
      <c r="F17329" s="4" t="s">
        <v>12738</v>
      </c>
      <c r="G17329" s="5">
        <v>172</v>
      </c>
      <c r="H17329" s="6">
        <v>0.19186049999999999</v>
      </c>
      <c r="I17329" s="7">
        <v>52.813000000000002</v>
      </c>
    </row>
    <row r="17330" spans="1:11" x14ac:dyDescent="0.25">
      <c r="A17330">
        <v>17985</v>
      </c>
      <c r="B17330" s="2">
        <v>30.1554</v>
      </c>
      <c r="C17330" s="3">
        <v>1141</v>
      </c>
      <c r="D17330" s="4">
        <v>39060</v>
      </c>
      <c r="E17330" t="s">
        <v>3943</v>
      </c>
      <c r="F17330" s="4" t="s">
        <v>3003</v>
      </c>
      <c r="G17330" s="5">
        <v>898</v>
      </c>
      <c r="H17330" s="6">
        <v>0.15478839999999999</v>
      </c>
      <c r="I17330" s="7">
        <v>59.219000000000001</v>
      </c>
      <c r="J17330" s="2">
        <v>33</v>
      </c>
      <c r="K17330">
        <v>1</v>
      </c>
    </row>
    <row r="17331" spans="1:11" x14ac:dyDescent="0.25">
      <c r="A17331">
        <v>28312</v>
      </c>
      <c r="B17331" s="2">
        <v>30.152149999999999</v>
      </c>
      <c r="C17331" s="3">
        <v>18561</v>
      </c>
      <c r="D17331" s="4">
        <v>22180</v>
      </c>
      <c r="E17331" t="s">
        <v>2490</v>
      </c>
      <c r="F17331" s="4" t="s">
        <v>5642</v>
      </c>
      <c r="G17331" s="5">
        <v>12661</v>
      </c>
      <c r="H17331" s="6">
        <v>0.170984</v>
      </c>
      <c r="I17331" s="7">
        <v>56.417999999999999</v>
      </c>
      <c r="J17331" s="2">
        <v>54</v>
      </c>
      <c r="K17331">
        <v>1</v>
      </c>
    </row>
    <row r="17332" spans="1:11" x14ac:dyDescent="0.25">
      <c r="A17332">
        <v>32506</v>
      </c>
      <c r="B17332" s="2">
        <v>30.143650000000001</v>
      </c>
      <c r="C17332" s="3">
        <v>35571</v>
      </c>
      <c r="D17332" s="4">
        <v>37860</v>
      </c>
      <c r="E17332" t="s">
        <v>6785</v>
      </c>
      <c r="F17332" s="4" t="s">
        <v>6689</v>
      </c>
      <c r="G17332" s="5">
        <v>22874</v>
      </c>
      <c r="H17332" s="6">
        <v>0.19331989999999999</v>
      </c>
      <c r="I17332" s="7">
        <v>52.558</v>
      </c>
      <c r="J17332" s="2">
        <v>50.875</v>
      </c>
      <c r="K17332">
        <v>8</v>
      </c>
    </row>
    <row r="17333" spans="1:11" x14ac:dyDescent="0.25">
      <c r="A17333">
        <v>68826</v>
      </c>
      <c r="B17333" s="2">
        <v>30.137540000000001</v>
      </c>
      <c r="C17333" s="3">
        <v>3894</v>
      </c>
      <c r="D17333" s="4">
        <v>24260</v>
      </c>
      <c r="E17333" t="s">
        <v>3351</v>
      </c>
      <c r="F17333" s="4" t="s">
        <v>12738</v>
      </c>
      <c r="G17333" s="5">
        <v>2674</v>
      </c>
      <c r="H17333" s="6">
        <v>0.18280370000000001</v>
      </c>
      <c r="I17333" s="7">
        <v>54.375</v>
      </c>
      <c r="J17333" s="2">
        <v>58</v>
      </c>
      <c r="K17333">
        <v>3</v>
      </c>
    </row>
    <row r="17334" spans="1:11" x14ac:dyDescent="0.25">
      <c r="A17334">
        <v>85627</v>
      </c>
      <c r="B17334" s="2">
        <v>30.136749999999999</v>
      </c>
      <c r="C17334" s="3">
        <v>1009</v>
      </c>
      <c r="D17334" s="4">
        <v>43420</v>
      </c>
      <c r="E17334" t="s">
        <v>15035</v>
      </c>
      <c r="F17334" s="4" t="s">
        <v>14962</v>
      </c>
      <c r="G17334" s="5">
        <v>600</v>
      </c>
      <c r="H17334" s="6">
        <v>0.16833329999999999</v>
      </c>
      <c r="I17334" s="7">
        <v>56.875</v>
      </c>
    </row>
    <row r="17335" spans="1:11" x14ac:dyDescent="0.25">
      <c r="A17335">
        <v>78151</v>
      </c>
      <c r="B17335" s="2">
        <v>30.136379999999999</v>
      </c>
      <c r="C17335" s="3">
        <v>1462</v>
      </c>
      <c r="E17335" t="s">
        <v>14195</v>
      </c>
      <c r="F17335" s="4" t="s">
        <v>13752</v>
      </c>
      <c r="G17335" s="5">
        <v>949</v>
      </c>
      <c r="H17335" s="6">
        <v>0.13473679999999999</v>
      </c>
      <c r="I17335" s="7">
        <v>62.679000000000002</v>
      </c>
    </row>
    <row r="17336" spans="1:11" x14ac:dyDescent="0.25">
      <c r="A17336">
        <v>59050</v>
      </c>
      <c r="B17336" s="2">
        <v>30.135960000000001</v>
      </c>
      <c r="C17336" s="3">
        <v>1427</v>
      </c>
      <c r="E17336" t="s">
        <v>11303</v>
      </c>
      <c r="F17336" s="4" t="s">
        <v>11278</v>
      </c>
      <c r="G17336" s="5">
        <v>797</v>
      </c>
      <c r="H17336" s="6">
        <v>0.19423560000000001</v>
      </c>
      <c r="I17336" s="7">
        <v>52.396000000000001</v>
      </c>
    </row>
    <row r="17337" spans="1:11" x14ac:dyDescent="0.25">
      <c r="A17337">
        <v>12449</v>
      </c>
      <c r="B17337" s="2">
        <v>30.135169999999999</v>
      </c>
      <c r="C17337" s="3">
        <v>3301</v>
      </c>
      <c r="D17337" s="4">
        <v>28740</v>
      </c>
      <c r="E17337" t="s">
        <v>2216</v>
      </c>
      <c r="F17337" s="4" t="s">
        <v>1280</v>
      </c>
      <c r="G17337" s="5">
        <v>2505</v>
      </c>
      <c r="H17337" s="6">
        <v>0.17844309999999999</v>
      </c>
      <c r="I17337" s="7">
        <v>55.119</v>
      </c>
    </row>
    <row r="17338" spans="1:11" x14ac:dyDescent="0.25">
      <c r="A17338">
        <v>75783</v>
      </c>
      <c r="B17338" s="2">
        <v>30.133179999999999</v>
      </c>
      <c r="C17338" s="3">
        <v>7942</v>
      </c>
      <c r="E17338" t="s">
        <v>6640</v>
      </c>
      <c r="F17338" s="4" t="s">
        <v>13752</v>
      </c>
      <c r="G17338" s="5">
        <v>5784</v>
      </c>
      <c r="H17338" s="6">
        <v>0.17666380000000001</v>
      </c>
      <c r="I17338" s="7">
        <v>55.423999999999999</v>
      </c>
      <c r="J17338" s="2">
        <v>48</v>
      </c>
      <c r="K17338">
        <v>1</v>
      </c>
    </row>
    <row r="17339" spans="1:11" x14ac:dyDescent="0.25">
      <c r="A17339">
        <v>47250</v>
      </c>
      <c r="B17339" s="2">
        <v>30.128129999999999</v>
      </c>
      <c r="C17339" s="3">
        <v>21886</v>
      </c>
      <c r="D17339" s="4">
        <v>31500</v>
      </c>
      <c r="E17339" t="s">
        <v>673</v>
      </c>
      <c r="F17339" s="4" t="s">
        <v>8800</v>
      </c>
      <c r="G17339" s="5">
        <v>15326</v>
      </c>
      <c r="H17339" s="6">
        <v>0.1873165</v>
      </c>
      <c r="I17339" s="7">
        <v>53.582999999999998</v>
      </c>
      <c r="J17339" s="2">
        <v>57.25</v>
      </c>
      <c r="K17339">
        <v>4</v>
      </c>
    </row>
    <row r="17340" spans="1:11" x14ac:dyDescent="0.25">
      <c r="A17340">
        <v>68719</v>
      </c>
      <c r="B17340" s="2">
        <v>30.12444</v>
      </c>
      <c r="C17340" s="3">
        <v>82</v>
      </c>
      <c r="E17340" t="s">
        <v>4345</v>
      </c>
      <c r="F17340" s="4" t="s">
        <v>12738</v>
      </c>
      <c r="G17340" s="5">
        <v>71</v>
      </c>
      <c r="H17340" s="6">
        <v>0.1971831</v>
      </c>
      <c r="I17340" s="7">
        <v>51.875</v>
      </c>
    </row>
    <row r="17341" spans="1:11" x14ac:dyDescent="0.25">
      <c r="A17341">
        <v>56068</v>
      </c>
      <c r="B17341" s="2">
        <v>30.12424</v>
      </c>
      <c r="C17341" s="3">
        <v>1014</v>
      </c>
      <c r="E17341" t="s">
        <v>10617</v>
      </c>
      <c r="F17341" s="4" t="s">
        <v>10428</v>
      </c>
      <c r="G17341" s="5">
        <v>768</v>
      </c>
      <c r="H17341" s="6">
        <v>0.1289063</v>
      </c>
      <c r="I17341" s="7">
        <v>63.671999999999997</v>
      </c>
      <c r="J17341" s="2">
        <v>54</v>
      </c>
      <c r="K17341">
        <v>1</v>
      </c>
    </row>
    <row r="17342" spans="1:11" x14ac:dyDescent="0.25">
      <c r="A17342">
        <v>55702</v>
      </c>
      <c r="B17342" s="2">
        <v>30.12397</v>
      </c>
      <c r="C17342" s="3">
        <v>503</v>
      </c>
      <c r="D17342" s="4">
        <v>20260</v>
      </c>
      <c r="E17342" t="s">
        <v>10512</v>
      </c>
      <c r="F17342" s="4" t="s">
        <v>10428</v>
      </c>
      <c r="G17342" s="5">
        <v>363</v>
      </c>
      <c r="H17342" s="6">
        <v>0.1212121</v>
      </c>
      <c r="I17342" s="7">
        <v>65</v>
      </c>
      <c r="J17342" s="2">
        <v>57</v>
      </c>
      <c r="K17342">
        <v>1</v>
      </c>
    </row>
    <row r="17343" spans="1:11" x14ac:dyDescent="0.25">
      <c r="A17343">
        <v>62423</v>
      </c>
      <c r="B17343" s="2">
        <v>30.12378</v>
      </c>
      <c r="C17343" s="3">
        <v>685</v>
      </c>
      <c r="E17343" t="s">
        <v>8577</v>
      </c>
      <c r="F17343" s="4" t="s">
        <v>11490</v>
      </c>
      <c r="G17343" s="5">
        <v>437</v>
      </c>
      <c r="H17343" s="6">
        <v>0.19634699999999999</v>
      </c>
      <c r="I17343" s="7">
        <v>52.015999999999998</v>
      </c>
    </row>
    <row r="17344" spans="1:11" x14ac:dyDescent="0.25">
      <c r="A17344">
        <v>72522</v>
      </c>
      <c r="B17344" s="2">
        <v>30.123570000000001</v>
      </c>
      <c r="C17344" s="3">
        <v>546</v>
      </c>
      <c r="D17344" s="4">
        <v>12900</v>
      </c>
      <c r="E17344" t="s">
        <v>1096</v>
      </c>
      <c r="F17344" s="4" t="s">
        <v>13183</v>
      </c>
      <c r="G17344" s="5">
        <v>425</v>
      </c>
      <c r="H17344" s="6">
        <v>0.1694118</v>
      </c>
      <c r="I17344" s="7">
        <v>56.667000000000002</v>
      </c>
    </row>
    <row r="17345" spans="1:12" x14ac:dyDescent="0.25">
      <c r="A17345">
        <v>43145</v>
      </c>
      <c r="B17345" s="2">
        <v>30.123190000000001</v>
      </c>
      <c r="C17345" s="3">
        <v>1649</v>
      </c>
      <c r="D17345" s="4">
        <v>18140</v>
      </c>
      <c r="E17345" t="s">
        <v>3820</v>
      </c>
      <c r="F17345" s="4" t="s">
        <v>8295</v>
      </c>
      <c r="G17345" s="5">
        <v>1156</v>
      </c>
      <c r="H17345" s="6">
        <v>0.11754539999999999</v>
      </c>
      <c r="I17345" s="7">
        <v>65.625</v>
      </c>
    </row>
    <row r="17346" spans="1:12" x14ac:dyDescent="0.25">
      <c r="A17346">
        <v>44454</v>
      </c>
      <c r="B17346" s="2">
        <v>30.122769999999999</v>
      </c>
      <c r="C17346" s="3">
        <v>859</v>
      </c>
      <c r="D17346" s="4">
        <v>49660</v>
      </c>
      <c r="E17346" t="s">
        <v>2146</v>
      </c>
      <c r="F17346" s="4" t="s">
        <v>8295</v>
      </c>
      <c r="G17346" s="5">
        <v>583</v>
      </c>
      <c r="H17346" s="6">
        <v>0.1732419</v>
      </c>
      <c r="I17346" s="7">
        <v>56</v>
      </c>
    </row>
    <row r="17347" spans="1:12" x14ac:dyDescent="0.25">
      <c r="A17347">
        <v>61912</v>
      </c>
      <c r="B17347" s="2">
        <v>30.122430000000001</v>
      </c>
      <c r="C17347" s="3">
        <v>1259</v>
      </c>
      <c r="D17347" s="4">
        <v>16660</v>
      </c>
      <c r="E17347" t="s">
        <v>11834</v>
      </c>
      <c r="F17347" s="4" t="s">
        <v>11490</v>
      </c>
      <c r="G17347" s="5">
        <v>875</v>
      </c>
      <c r="H17347" s="6">
        <v>0.14285709999999999</v>
      </c>
      <c r="I17347" s="7">
        <v>61.25</v>
      </c>
    </row>
    <row r="17348" spans="1:12" x14ac:dyDescent="0.25">
      <c r="A17348">
        <v>52320</v>
      </c>
      <c r="B17348" s="2">
        <v>30.122029999999999</v>
      </c>
      <c r="C17348" s="3">
        <v>1106</v>
      </c>
      <c r="D17348" s="4">
        <v>16300</v>
      </c>
      <c r="E17348" t="s">
        <v>6056</v>
      </c>
      <c r="F17348" s="4" t="s">
        <v>9593</v>
      </c>
      <c r="G17348" s="5">
        <v>758</v>
      </c>
      <c r="H17348" s="6">
        <v>0.13456460000000001</v>
      </c>
      <c r="I17348" s="7">
        <v>62.679000000000002</v>
      </c>
    </row>
    <row r="17349" spans="1:12" x14ac:dyDescent="0.25">
      <c r="A17349">
        <v>89408</v>
      </c>
      <c r="B17349" s="2">
        <v>30.118829999999999</v>
      </c>
      <c r="C17349" s="3">
        <v>19243</v>
      </c>
      <c r="D17349" s="4">
        <v>22280</v>
      </c>
      <c r="E17349" t="s">
        <v>15340</v>
      </c>
      <c r="F17349" s="4" t="s">
        <v>15318</v>
      </c>
      <c r="G17349" s="5">
        <v>12619</v>
      </c>
      <c r="H17349" s="6">
        <v>0.1670497</v>
      </c>
      <c r="I17349" s="7">
        <v>57.061</v>
      </c>
      <c r="J17349" s="2">
        <v>46</v>
      </c>
      <c r="K17349">
        <v>1</v>
      </c>
    </row>
    <row r="17350" spans="1:12" x14ac:dyDescent="0.25">
      <c r="A17350">
        <v>83323</v>
      </c>
      <c r="B17350" s="2">
        <v>30.115549999999999</v>
      </c>
      <c r="C17350" s="3">
        <v>1985</v>
      </c>
      <c r="D17350" s="4">
        <v>15420</v>
      </c>
      <c r="E17350" t="s">
        <v>14750</v>
      </c>
      <c r="F17350" s="4" t="s">
        <v>14725</v>
      </c>
      <c r="G17350" s="5">
        <v>1072</v>
      </c>
      <c r="H17350" s="6">
        <v>0.1481827</v>
      </c>
      <c r="I17350" s="7">
        <v>60.313000000000002</v>
      </c>
      <c r="J17350" s="2">
        <v>56</v>
      </c>
      <c r="K17350">
        <v>1</v>
      </c>
    </row>
    <row r="17351" spans="1:12" x14ac:dyDescent="0.25">
      <c r="A17351">
        <v>81650</v>
      </c>
      <c r="B17351" s="2">
        <v>30.113340000000001</v>
      </c>
      <c r="C17351" s="3">
        <v>13430</v>
      </c>
      <c r="D17351" s="4">
        <v>24060</v>
      </c>
      <c r="E17351" t="s">
        <v>14653</v>
      </c>
      <c r="F17351" s="4" t="s">
        <v>14477</v>
      </c>
      <c r="G17351" s="5">
        <v>8173</v>
      </c>
      <c r="H17351" s="6">
        <v>0.16542270000000001</v>
      </c>
      <c r="I17351" s="7">
        <v>57.332999999999998</v>
      </c>
      <c r="J17351" s="2">
        <v>49</v>
      </c>
      <c r="K17351">
        <v>4</v>
      </c>
    </row>
    <row r="17352" spans="1:12" x14ac:dyDescent="0.25">
      <c r="A17352">
        <v>39531</v>
      </c>
      <c r="B17352" s="2">
        <v>30.108550000000001</v>
      </c>
      <c r="C17352" s="3">
        <v>18117</v>
      </c>
      <c r="D17352" s="4">
        <v>25060</v>
      </c>
      <c r="E17352" t="s">
        <v>7823</v>
      </c>
      <c r="F17352" s="4" t="s">
        <v>7633</v>
      </c>
      <c r="G17352" s="5">
        <v>11838</v>
      </c>
      <c r="H17352" s="6">
        <v>0.23008700000000001</v>
      </c>
      <c r="I17352" s="7">
        <v>46.158000000000001</v>
      </c>
      <c r="J17352" s="2">
        <v>55.4</v>
      </c>
      <c r="K17352">
        <v>5</v>
      </c>
    </row>
    <row r="17353" spans="1:12" x14ac:dyDescent="0.25">
      <c r="A17353">
        <v>85711</v>
      </c>
      <c r="B17353" s="2">
        <v>30.099440000000001</v>
      </c>
      <c r="C17353" s="3">
        <v>40314</v>
      </c>
      <c r="D17353" s="4">
        <v>46060</v>
      </c>
      <c r="E17353" t="s">
        <v>15050</v>
      </c>
      <c r="F17353" s="4" t="s">
        <v>14962</v>
      </c>
      <c r="G17353" s="5">
        <v>26249</v>
      </c>
      <c r="H17353" s="6">
        <v>0.25395250000000003</v>
      </c>
      <c r="I17353" s="7">
        <v>42.031999999999996</v>
      </c>
      <c r="J17353" s="2">
        <v>40.829799999999999</v>
      </c>
      <c r="K17353">
        <v>47</v>
      </c>
      <c r="L17353" s="2">
        <v>55.7</v>
      </c>
    </row>
    <row r="17354" spans="1:12" x14ac:dyDescent="0.25">
      <c r="A17354">
        <v>84729</v>
      </c>
      <c r="B17354" s="2">
        <v>30.093109999999999</v>
      </c>
      <c r="C17354" s="3">
        <v>335</v>
      </c>
      <c r="E17354" t="s">
        <v>86</v>
      </c>
      <c r="F17354" s="4" t="s">
        <v>14851</v>
      </c>
      <c r="G17354" s="5">
        <v>224</v>
      </c>
      <c r="H17354" s="6">
        <v>0.22767860000000001</v>
      </c>
      <c r="I17354" s="7">
        <v>46.563000000000002</v>
      </c>
    </row>
    <row r="17355" spans="1:12" x14ac:dyDescent="0.25">
      <c r="A17355">
        <v>12430</v>
      </c>
      <c r="B17355" s="2">
        <v>30.092870000000001</v>
      </c>
      <c r="C17355" s="3">
        <v>1034</v>
      </c>
      <c r="E17355" t="s">
        <v>2202</v>
      </c>
      <c r="F17355" s="4" t="s">
        <v>1280</v>
      </c>
      <c r="G17355" s="5">
        <v>765</v>
      </c>
      <c r="H17355" s="6">
        <v>0.19712789999999999</v>
      </c>
      <c r="I17355" s="7">
        <v>51.841999999999999</v>
      </c>
    </row>
    <row r="17356" spans="1:12" x14ac:dyDescent="0.25">
      <c r="A17356">
        <v>62889</v>
      </c>
      <c r="B17356" s="2">
        <v>30.09253</v>
      </c>
      <c r="C17356" s="3">
        <v>1006</v>
      </c>
      <c r="D17356" s="4">
        <v>34500</v>
      </c>
      <c r="E17356" t="s">
        <v>12052</v>
      </c>
      <c r="F17356" s="4" t="s">
        <v>11490</v>
      </c>
      <c r="G17356" s="5">
        <v>654</v>
      </c>
      <c r="H17356" s="6">
        <v>0.14198469999999999</v>
      </c>
      <c r="I17356" s="7">
        <v>61.371000000000002</v>
      </c>
    </row>
    <row r="17357" spans="1:12" x14ac:dyDescent="0.25">
      <c r="A17357">
        <v>50577</v>
      </c>
      <c r="B17357" s="2">
        <v>30.092289999999998</v>
      </c>
      <c r="C17357" s="3">
        <v>439</v>
      </c>
      <c r="E17357" t="s">
        <v>9751</v>
      </c>
      <c r="F17357" s="4" t="s">
        <v>9593</v>
      </c>
      <c r="G17357" s="5">
        <v>312</v>
      </c>
      <c r="H17357" s="6">
        <v>0.18849840000000001</v>
      </c>
      <c r="I17357" s="7">
        <v>53.332999999999998</v>
      </c>
    </row>
    <row r="17358" spans="1:12" x14ac:dyDescent="0.25">
      <c r="A17358">
        <v>73062</v>
      </c>
      <c r="B17358" s="2">
        <v>30.091950000000001</v>
      </c>
      <c r="C17358" s="3">
        <v>1562</v>
      </c>
      <c r="E17358" t="s">
        <v>12418</v>
      </c>
      <c r="F17358" s="4" t="s">
        <v>13462</v>
      </c>
      <c r="G17358" s="5">
        <v>1131</v>
      </c>
      <c r="H17358" s="6">
        <v>0.2305654</v>
      </c>
      <c r="I17358" s="7">
        <v>46.061</v>
      </c>
    </row>
    <row r="17359" spans="1:12" x14ac:dyDescent="0.25">
      <c r="A17359">
        <v>22824</v>
      </c>
      <c r="B17359" s="2">
        <v>30.090630000000001</v>
      </c>
      <c r="C17359" s="3">
        <v>6110</v>
      </c>
      <c r="E17359" t="s">
        <v>3413</v>
      </c>
      <c r="F17359" s="4" t="s">
        <v>4335</v>
      </c>
      <c r="G17359" s="5">
        <v>4395</v>
      </c>
      <c r="H17359" s="6">
        <v>0.1671975</v>
      </c>
      <c r="I17359" s="7">
        <v>57.011000000000003</v>
      </c>
      <c r="J17359" s="2">
        <v>35</v>
      </c>
      <c r="K17359">
        <v>1</v>
      </c>
    </row>
    <row r="17360" spans="1:12" x14ac:dyDescent="0.25">
      <c r="A17360">
        <v>23027</v>
      </c>
      <c r="B17360" s="2">
        <v>30.089369999999999</v>
      </c>
      <c r="C17360" s="3">
        <v>1226</v>
      </c>
      <c r="E17360" t="s">
        <v>4781</v>
      </c>
      <c r="F17360" s="4" t="s">
        <v>4335</v>
      </c>
      <c r="G17360" s="5">
        <v>855</v>
      </c>
      <c r="H17360" s="6">
        <v>5.7309899999999997E-2</v>
      </c>
      <c r="I17360" s="7">
        <v>76</v>
      </c>
      <c r="J17360" s="2">
        <v>48</v>
      </c>
      <c r="K17360">
        <v>1</v>
      </c>
    </row>
    <row r="17361" spans="1:11" x14ac:dyDescent="0.25">
      <c r="A17361">
        <v>43340</v>
      </c>
      <c r="B17361" s="2">
        <v>30.088899999999999</v>
      </c>
      <c r="C17361" s="3">
        <v>1993</v>
      </c>
      <c r="E17361" t="s">
        <v>8356</v>
      </c>
      <c r="F17361" s="4" t="s">
        <v>8295</v>
      </c>
      <c r="G17361" s="5">
        <v>1090</v>
      </c>
      <c r="H17361" s="6">
        <v>0.13748850000000001</v>
      </c>
      <c r="I17361" s="7">
        <v>62.143000000000001</v>
      </c>
      <c r="J17361" s="2">
        <v>64</v>
      </c>
      <c r="K17361">
        <v>1</v>
      </c>
    </row>
    <row r="17362" spans="1:11" x14ac:dyDescent="0.25">
      <c r="A17362">
        <v>10030</v>
      </c>
      <c r="B17362" s="2">
        <v>30.083839999999999</v>
      </c>
      <c r="C17362" s="3">
        <v>29530</v>
      </c>
      <c r="D17362" s="4">
        <v>35620</v>
      </c>
      <c r="E17362" t="s">
        <v>1789</v>
      </c>
      <c r="F17362" s="4" t="s">
        <v>1280</v>
      </c>
      <c r="G17362" s="5">
        <v>20041</v>
      </c>
      <c r="H17362" s="6">
        <v>0.27487279999999997</v>
      </c>
      <c r="I17362" s="7">
        <v>38.402000000000001</v>
      </c>
      <c r="J17362" s="2">
        <v>36.625</v>
      </c>
      <c r="K17362">
        <v>8</v>
      </c>
    </row>
    <row r="17363" spans="1:11" x14ac:dyDescent="0.25">
      <c r="A17363">
        <v>52172</v>
      </c>
      <c r="B17363" s="2">
        <v>30.078040000000001</v>
      </c>
      <c r="C17363" s="3">
        <v>5874</v>
      </c>
      <c r="E17363" t="s">
        <v>9936</v>
      </c>
      <c r="F17363" s="4" t="s">
        <v>9593</v>
      </c>
      <c r="G17363" s="5">
        <v>4205</v>
      </c>
      <c r="H17363" s="6">
        <v>0.15168809999999999</v>
      </c>
      <c r="I17363" s="7">
        <v>59.688000000000002</v>
      </c>
      <c r="J17363" s="2">
        <v>52.333300000000001</v>
      </c>
      <c r="K17363">
        <v>3</v>
      </c>
    </row>
    <row r="17364" spans="1:11" x14ac:dyDescent="0.25">
      <c r="A17364">
        <v>40927</v>
      </c>
      <c r="B17364" s="2">
        <v>30.077000000000002</v>
      </c>
      <c r="C17364" s="3">
        <v>218</v>
      </c>
      <c r="E17364" t="s">
        <v>7993</v>
      </c>
      <c r="F17364" s="4" t="s">
        <v>7883</v>
      </c>
      <c r="G17364" s="5">
        <v>128</v>
      </c>
      <c r="H17364" s="6">
        <v>0.13178290000000001</v>
      </c>
      <c r="I17364" s="7">
        <v>63.125</v>
      </c>
    </row>
    <row r="17365" spans="1:11" x14ac:dyDescent="0.25">
      <c r="A17365">
        <v>18466</v>
      </c>
      <c r="B17365" s="2">
        <v>30.074400000000001</v>
      </c>
      <c r="C17365" s="3">
        <v>17608</v>
      </c>
      <c r="D17365" s="4">
        <v>20700</v>
      </c>
      <c r="E17365" t="s">
        <v>4080</v>
      </c>
      <c r="F17365" s="4" t="s">
        <v>3003</v>
      </c>
      <c r="G17365" s="5">
        <v>10727</v>
      </c>
      <c r="H17365" s="6">
        <v>0.15408279999999999</v>
      </c>
      <c r="I17365" s="7">
        <v>59.265999999999998</v>
      </c>
      <c r="J17365" s="2">
        <v>47</v>
      </c>
      <c r="K17365">
        <v>1</v>
      </c>
    </row>
    <row r="17366" spans="1:11" x14ac:dyDescent="0.25">
      <c r="A17366">
        <v>63051</v>
      </c>
      <c r="B17366" s="2">
        <v>30.06945</v>
      </c>
      <c r="C17366" s="3">
        <v>14437</v>
      </c>
      <c r="D17366" s="4">
        <v>41180</v>
      </c>
      <c r="E17366" t="s">
        <v>12118</v>
      </c>
      <c r="F17366" s="4" t="s">
        <v>12102</v>
      </c>
      <c r="G17366" s="5">
        <v>9965</v>
      </c>
      <c r="H17366" s="6">
        <v>0.14209730000000001</v>
      </c>
      <c r="I17366" s="7">
        <v>61.337000000000003</v>
      </c>
      <c r="J17366" s="2">
        <v>60</v>
      </c>
      <c r="K17366">
        <v>5</v>
      </c>
    </row>
    <row r="17367" spans="1:11" x14ac:dyDescent="0.25">
      <c r="A17367">
        <v>89506</v>
      </c>
      <c r="B17367" s="2">
        <v>30.060880000000001</v>
      </c>
      <c r="C17367" s="3">
        <v>41417</v>
      </c>
      <c r="D17367" s="4">
        <v>39900</v>
      </c>
      <c r="E17367" t="s">
        <v>3485</v>
      </c>
      <c r="F17367" s="4" t="s">
        <v>15318</v>
      </c>
      <c r="G17367" s="5">
        <v>25816</v>
      </c>
      <c r="H17367" s="6">
        <v>0.15877140000000001</v>
      </c>
      <c r="I17367" s="7">
        <v>58.448999999999998</v>
      </c>
      <c r="J17367" s="2">
        <v>40.428600000000003</v>
      </c>
      <c r="K17367">
        <v>7</v>
      </c>
    </row>
    <row r="17368" spans="1:11" x14ac:dyDescent="0.25">
      <c r="A17368">
        <v>14024</v>
      </c>
      <c r="B17368" s="2">
        <v>30.05443</v>
      </c>
      <c r="C17368" s="3">
        <v>1700</v>
      </c>
      <c r="E17368" t="s">
        <v>2767</v>
      </c>
      <c r="F17368" s="4" t="s">
        <v>1280</v>
      </c>
      <c r="G17368" s="5">
        <v>1161</v>
      </c>
      <c r="H17368" s="6">
        <v>0.13683300000000001</v>
      </c>
      <c r="I17368" s="7">
        <v>62.228000000000002</v>
      </c>
      <c r="J17368" s="2">
        <v>58</v>
      </c>
      <c r="K17368">
        <v>1</v>
      </c>
    </row>
    <row r="17369" spans="1:11" x14ac:dyDescent="0.25">
      <c r="A17369">
        <v>17084</v>
      </c>
      <c r="B17369" s="2">
        <v>30.0534</v>
      </c>
      <c r="C17369" s="3">
        <v>4346</v>
      </c>
      <c r="D17369" s="4">
        <v>30380</v>
      </c>
      <c r="E17369" t="s">
        <v>3717</v>
      </c>
      <c r="F17369" s="4" t="s">
        <v>3003</v>
      </c>
      <c r="G17369" s="5">
        <v>3132</v>
      </c>
      <c r="H17369" s="6">
        <v>0.20842640000000001</v>
      </c>
      <c r="I17369" s="7">
        <v>49.856000000000002</v>
      </c>
      <c r="J17369" s="2">
        <v>50.5</v>
      </c>
      <c r="K17369">
        <v>2</v>
      </c>
    </row>
    <row r="17370" spans="1:11" x14ac:dyDescent="0.25">
      <c r="A17370">
        <v>27205</v>
      </c>
      <c r="B17370" s="2">
        <v>30.047180000000001</v>
      </c>
      <c r="C17370" s="3">
        <v>33353</v>
      </c>
      <c r="D17370" s="4">
        <v>24660</v>
      </c>
      <c r="E17370" t="s">
        <v>5670</v>
      </c>
      <c r="F17370" s="4" t="s">
        <v>5642</v>
      </c>
      <c r="G17370" s="5">
        <v>22846</v>
      </c>
      <c r="H17370" s="6">
        <v>0.18515280000000001</v>
      </c>
      <c r="I17370" s="7">
        <v>53.877000000000002</v>
      </c>
      <c r="J17370" s="2">
        <v>49</v>
      </c>
      <c r="K17370">
        <v>4</v>
      </c>
    </row>
    <row r="17371" spans="1:11" x14ac:dyDescent="0.25">
      <c r="A17371">
        <v>23502</v>
      </c>
      <c r="B17371" s="2">
        <v>30.038270000000001</v>
      </c>
      <c r="C17371" s="3">
        <v>21933</v>
      </c>
      <c r="D17371" s="4">
        <v>47260</v>
      </c>
      <c r="E17371" t="s">
        <v>301</v>
      </c>
      <c r="F17371" s="4" t="s">
        <v>4335</v>
      </c>
      <c r="G17371" s="5">
        <v>14404</v>
      </c>
      <c r="H17371" s="6">
        <v>0.20397109999999999</v>
      </c>
      <c r="I17371" s="7">
        <v>50.625</v>
      </c>
      <c r="J17371" s="2">
        <v>59.5</v>
      </c>
      <c r="K17371">
        <v>4</v>
      </c>
    </row>
    <row r="17372" spans="1:11" x14ac:dyDescent="0.25">
      <c r="A17372">
        <v>17878</v>
      </c>
      <c r="B17372" s="2">
        <v>30.034590000000001</v>
      </c>
      <c r="C17372" s="3">
        <v>1300</v>
      </c>
      <c r="D17372" s="4">
        <v>14100</v>
      </c>
      <c r="E17372" t="s">
        <v>855</v>
      </c>
      <c r="F17372" s="4" t="s">
        <v>3003</v>
      </c>
      <c r="G17372" s="5">
        <v>994</v>
      </c>
      <c r="H17372" s="6">
        <v>0.15694169999999999</v>
      </c>
      <c r="I17372" s="7">
        <v>58.75</v>
      </c>
    </row>
    <row r="17373" spans="1:11" x14ac:dyDescent="0.25">
      <c r="A17373">
        <v>21557</v>
      </c>
      <c r="B17373" s="2">
        <v>30.034030000000001</v>
      </c>
      <c r="C17373" s="3">
        <v>2016</v>
      </c>
      <c r="D17373" s="4">
        <v>19060</v>
      </c>
      <c r="E17373" t="s">
        <v>4538</v>
      </c>
      <c r="F17373" s="4" t="s">
        <v>4361</v>
      </c>
      <c r="G17373" s="5">
        <v>1363</v>
      </c>
      <c r="H17373" s="6">
        <v>0.13279530000000001</v>
      </c>
      <c r="I17373" s="7">
        <v>62.917000000000002</v>
      </c>
    </row>
    <row r="17374" spans="1:11" x14ac:dyDescent="0.25">
      <c r="A17374">
        <v>55750</v>
      </c>
      <c r="B17374" s="2">
        <v>30.03332</v>
      </c>
      <c r="C17374" s="3">
        <v>2025</v>
      </c>
      <c r="D17374" s="4">
        <v>20260</v>
      </c>
      <c r="E17374" t="s">
        <v>10532</v>
      </c>
      <c r="F17374" s="4" t="s">
        <v>10428</v>
      </c>
      <c r="G17374" s="5">
        <v>1588</v>
      </c>
      <c r="H17374" s="6">
        <v>0.1630982</v>
      </c>
      <c r="I17374" s="7">
        <v>57.679000000000002</v>
      </c>
    </row>
    <row r="17375" spans="1:11" x14ac:dyDescent="0.25">
      <c r="A17375">
        <v>62449</v>
      </c>
      <c r="B17375" s="2">
        <v>30.032450000000001</v>
      </c>
      <c r="C17375" s="3">
        <v>3065</v>
      </c>
      <c r="E17375" t="s">
        <v>11953</v>
      </c>
      <c r="F17375" s="4" t="s">
        <v>11490</v>
      </c>
      <c r="G17375" s="5">
        <v>2058</v>
      </c>
      <c r="H17375" s="6">
        <v>0.14965990000000001</v>
      </c>
      <c r="I17375" s="7">
        <v>60</v>
      </c>
      <c r="J17375" s="2">
        <v>62</v>
      </c>
      <c r="K17375">
        <v>1</v>
      </c>
    </row>
    <row r="17376" spans="1:11" x14ac:dyDescent="0.25">
      <c r="A17376">
        <v>70819</v>
      </c>
      <c r="B17376" s="2">
        <v>30.031269999999999</v>
      </c>
      <c r="C17376" s="3">
        <v>4696</v>
      </c>
      <c r="D17376" s="4">
        <v>12940</v>
      </c>
      <c r="E17376" t="s">
        <v>13089</v>
      </c>
      <c r="F17376" s="4" t="s">
        <v>12927</v>
      </c>
      <c r="G17376" s="5">
        <v>2841</v>
      </c>
      <c r="H17376" s="6">
        <v>0.22879269999999999</v>
      </c>
      <c r="I17376" s="7">
        <v>46.322000000000003</v>
      </c>
      <c r="J17376" s="2">
        <v>53</v>
      </c>
      <c r="K17376">
        <v>1</v>
      </c>
    </row>
    <row r="17377" spans="1:12" x14ac:dyDescent="0.25">
      <c r="A17377">
        <v>30008</v>
      </c>
      <c r="B17377" s="2">
        <v>30.025729999999999</v>
      </c>
      <c r="C17377" s="3">
        <v>32049</v>
      </c>
      <c r="D17377" s="4">
        <v>12060</v>
      </c>
      <c r="E17377" t="s">
        <v>2510</v>
      </c>
      <c r="F17377" s="4" t="s">
        <v>6363</v>
      </c>
      <c r="G17377" s="5">
        <v>20332</v>
      </c>
      <c r="H17377" s="6">
        <v>0.23962230000000001</v>
      </c>
      <c r="I17377" s="7">
        <v>44.448</v>
      </c>
      <c r="J17377" s="2">
        <v>35.666699999999999</v>
      </c>
      <c r="K17377">
        <v>3</v>
      </c>
    </row>
    <row r="17378" spans="1:12" x14ac:dyDescent="0.25">
      <c r="A17378">
        <v>74953</v>
      </c>
      <c r="B17378" s="2">
        <v>30.019089999999998</v>
      </c>
      <c r="C17378" s="3">
        <v>11501</v>
      </c>
      <c r="D17378" s="4">
        <v>22900</v>
      </c>
      <c r="E17378" t="s">
        <v>13745</v>
      </c>
      <c r="F17378" s="4" t="s">
        <v>13462</v>
      </c>
      <c r="G17378" s="5">
        <v>7412</v>
      </c>
      <c r="H17378" s="6">
        <v>0.21276310000000001</v>
      </c>
      <c r="I17378" s="7">
        <v>49.088999999999999</v>
      </c>
      <c r="J17378" s="2">
        <v>68.5</v>
      </c>
      <c r="K17378">
        <v>2</v>
      </c>
    </row>
    <row r="17379" spans="1:12" x14ac:dyDescent="0.25">
      <c r="A17379">
        <v>73666</v>
      </c>
      <c r="B17379" s="2">
        <v>30.01728</v>
      </c>
      <c r="C17379" s="3">
        <v>200</v>
      </c>
      <c r="D17379" s="4">
        <v>21120</v>
      </c>
      <c r="E17379" t="s">
        <v>7513</v>
      </c>
      <c r="F17379" s="4" t="s">
        <v>13462</v>
      </c>
      <c r="G17379" s="5">
        <v>148</v>
      </c>
      <c r="H17379" s="6">
        <v>0.13513510000000001</v>
      </c>
      <c r="I17379" s="7">
        <v>62.5</v>
      </c>
    </row>
    <row r="17380" spans="1:12" x14ac:dyDescent="0.25">
      <c r="A17380">
        <v>30177</v>
      </c>
      <c r="B17380" s="2">
        <v>30.017060000000001</v>
      </c>
      <c r="C17380" s="3">
        <v>1141</v>
      </c>
      <c r="D17380" s="4">
        <v>12060</v>
      </c>
      <c r="E17380" t="s">
        <v>6406</v>
      </c>
      <c r="F17380" s="4" t="s">
        <v>6363</v>
      </c>
      <c r="G17380" s="5">
        <v>759</v>
      </c>
      <c r="H17380" s="6">
        <v>0.1842105</v>
      </c>
      <c r="I17380" s="7">
        <v>54.018000000000001</v>
      </c>
    </row>
    <row r="17381" spans="1:12" x14ac:dyDescent="0.25">
      <c r="A17381">
        <v>41101</v>
      </c>
      <c r="B17381" s="2">
        <v>30.013719999999999</v>
      </c>
      <c r="C17381" s="3">
        <v>19073</v>
      </c>
      <c r="D17381" s="4">
        <v>26580</v>
      </c>
      <c r="E17381" t="s">
        <v>212</v>
      </c>
      <c r="F17381" s="4" t="s">
        <v>7883</v>
      </c>
      <c r="G17381" s="5">
        <v>13197</v>
      </c>
      <c r="H17381" s="6">
        <v>0.1933626</v>
      </c>
      <c r="I17381" s="7">
        <v>52.435000000000002</v>
      </c>
      <c r="J17381" s="2">
        <v>47.571399999999997</v>
      </c>
      <c r="K17381">
        <v>7</v>
      </c>
    </row>
    <row r="17382" spans="1:12" x14ac:dyDescent="0.25">
      <c r="A17382">
        <v>72179</v>
      </c>
      <c r="B17382" s="2">
        <v>30.010470000000002</v>
      </c>
      <c r="C17382" s="3">
        <v>586</v>
      </c>
      <c r="E17382" t="s">
        <v>13296</v>
      </c>
      <c r="F17382" s="4" t="s">
        <v>13183</v>
      </c>
      <c r="G17382" s="5">
        <v>381</v>
      </c>
      <c r="H17382" s="6">
        <v>0.312336</v>
      </c>
      <c r="I17382" s="7">
        <v>31.875</v>
      </c>
    </row>
    <row r="17383" spans="1:12" x14ac:dyDescent="0.25">
      <c r="A17383">
        <v>60931</v>
      </c>
      <c r="B17383" s="2">
        <v>30.010290000000001</v>
      </c>
      <c r="C17383" s="3">
        <v>546</v>
      </c>
      <c r="E17383" t="s">
        <v>11632</v>
      </c>
      <c r="F17383" s="4" t="s">
        <v>11490</v>
      </c>
      <c r="G17383" s="5">
        <v>358</v>
      </c>
      <c r="H17383" s="6">
        <v>0.1169916</v>
      </c>
      <c r="I17383" s="7">
        <v>65.625</v>
      </c>
      <c r="J17383" s="2">
        <v>39</v>
      </c>
      <c r="K17383">
        <v>1</v>
      </c>
    </row>
    <row r="17384" spans="1:12" x14ac:dyDescent="0.25">
      <c r="A17384">
        <v>76691</v>
      </c>
      <c r="B17384" s="2">
        <v>30.009180000000001</v>
      </c>
      <c r="C17384" s="3">
        <v>6355</v>
      </c>
      <c r="D17384" s="4">
        <v>47380</v>
      </c>
      <c r="E17384" t="s">
        <v>7775</v>
      </c>
      <c r="F17384" s="4" t="s">
        <v>13752</v>
      </c>
      <c r="G17384" s="5">
        <v>4301</v>
      </c>
      <c r="H17384" s="6">
        <v>0.14996509999999999</v>
      </c>
      <c r="I17384" s="7">
        <v>59.918999999999997</v>
      </c>
      <c r="J17384" s="2">
        <v>54.666699999999999</v>
      </c>
      <c r="K17384">
        <v>3</v>
      </c>
    </row>
    <row r="17385" spans="1:12" x14ac:dyDescent="0.25">
      <c r="A17385">
        <v>68722</v>
      </c>
      <c r="B17385" s="2">
        <v>30.008050000000001</v>
      </c>
      <c r="C17385" s="3">
        <v>589</v>
      </c>
      <c r="E17385" t="s">
        <v>11237</v>
      </c>
      <c r="F17385" s="4" t="s">
        <v>12738</v>
      </c>
      <c r="G17385" s="5">
        <v>441</v>
      </c>
      <c r="H17385" s="6">
        <v>0.1791383</v>
      </c>
      <c r="I17385" s="7">
        <v>54.875</v>
      </c>
    </row>
    <row r="17386" spans="1:12" x14ac:dyDescent="0.25">
      <c r="A17386">
        <v>98837</v>
      </c>
      <c r="B17386" s="2">
        <v>30.00198</v>
      </c>
      <c r="C17386" s="3">
        <v>40916</v>
      </c>
      <c r="D17386" s="4">
        <v>34180</v>
      </c>
      <c r="E17386" t="s">
        <v>16507</v>
      </c>
      <c r="F17386" s="4" t="s">
        <v>16344</v>
      </c>
      <c r="G17386" s="5">
        <v>24913</v>
      </c>
      <c r="H17386" s="6">
        <v>0.18492349999999999</v>
      </c>
      <c r="I17386" s="7">
        <v>53.874000000000002</v>
      </c>
      <c r="J17386" s="2">
        <v>53.1</v>
      </c>
      <c r="K17386">
        <v>10</v>
      </c>
      <c r="L17386" s="2">
        <v>97.6</v>
      </c>
    </row>
    <row r="17387" spans="1:12" x14ac:dyDescent="0.25">
      <c r="A17387">
        <v>26170</v>
      </c>
      <c r="B17387" s="2">
        <v>29.995010000000001</v>
      </c>
      <c r="C17387" s="3">
        <v>5693</v>
      </c>
      <c r="E17387" t="s">
        <v>3337</v>
      </c>
      <c r="F17387" s="4" t="s">
        <v>5144</v>
      </c>
      <c r="G17387" s="5">
        <v>4216</v>
      </c>
      <c r="H17387" s="6">
        <v>0.14444969999999999</v>
      </c>
      <c r="I17387" s="7">
        <v>60.868000000000002</v>
      </c>
    </row>
    <row r="17388" spans="1:12" x14ac:dyDescent="0.25">
      <c r="A17388">
        <v>45843</v>
      </c>
      <c r="B17388" s="2">
        <v>29.993310000000001</v>
      </c>
      <c r="C17388" s="3">
        <v>4143</v>
      </c>
      <c r="E17388" t="s">
        <v>5100</v>
      </c>
      <c r="F17388" s="4" t="s">
        <v>8295</v>
      </c>
      <c r="G17388" s="5">
        <v>2845</v>
      </c>
      <c r="H17388" s="6">
        <v>0.14089950000000001</v>
      </c>
      <c r="I17388" s="7">
        <v>61.48</v>
      </c>
      <c r="J17388" s="2">
        <v>55</v>
      </c>
      <c r="K17388">
        <v>2</v>
      </c>
    </row>
    <row r="17389" spans="1:12" x14ac:dyDescent="0.25">
      <c r="A17389">
        <v>62906</v>
      </c>
      <c r="B17389" s="2">
        <v>29.991420000000002</v>
      </c>
      <c r="C17389" s="3">
        <v>6833</v>
      </c>
      <c r="E17389" t="s">
        <v>8664</v>
      </c>
      <c r="F17389" s="4" t="s">
        <v>11490</v>
      </c>
      <c r="G17389" s="5">
        <v>5073</v>
      </c>
      <c r="H17389" s="6">
        <v>0.20457230000000001</v>
      </c>
      <c r="I17389" s="7">
        <v>50.475000000000001</v>
      </c>
      <c r="J17389" s="2">
        <v>46.5</v>
      </c>
      <c r="K17389">
        <v>2</v>
      </c>
    </row>
    <row r="17390" spans="1:12" x14ac:dyDescent="0.25">
      <c r="A17390">
        <v>85541</v>
      </c>
      <c r="B17390" s="2">
        <v>29.986129999999999</v>
      </c>
      <c r="C17390" s="3">
        <v>21784</v>
      </c>
      <c r="D17390" s="4">
        <v>37740</v>
      </c>
      <c r="E17390" t="s">
        <v>11938</v>
      </c>
      <c r="F17390" s="4" t="s">
        <v>14962</v>
      </c>
      <c r="G17390" s="5">
        <v>17031</v>
      </c>
      <c r="H17390" s="6">
        <v>0.20486170000000001</v>
      </c>
      <c r="I17390" s="7">
        <v>50.423000000000002</v>
      </c>
      <c r="J17390" s="2">
        <v>43</v>
      </c>
      <c r="K17390">
        <v>1</v>
      </c>
    </row>
    <row r="17391" spans="1:12" x14ac:dyDescent="0.25">
      <c r="A17391">
        <v>54547</v>
      </c>
      <c r="B17391" s="2">
        <v>29.9818</v>
      </c>
      <c r="C17391" s="3">
        <v>1282</v>
      </c>
      <c r="E17391" t="s">
        <v>3423</v>
      </c>
      <c r="F17391" s="4" t="s">
        <v>10031</v>
      </c>
      <c r="G17391" s="5">
        <v>1054</v>
      </c>
      <c r="H17391" s="6">
        <v>0.22390889999999999</v>
      </c>
      <c r="I17391" s="7">
        <v>47.125</v>
      </c>
      <c r="J17391" s="2">
        <v>48.5</v>
      </c>
      <c r="K17391">
        <v>2</v>
      </c>
    </row>
    <row r="17392" spans="1:12" x14ac:dyDescent="0.25">
      <c r="A17392">
        <v>81091</v>
      </c>
      <c r="B17392" s="2">
        <v>29.981400000000001</v>
      </c>
      <c r="C17392" s="3">
        <v>843</v>
      </c>
      <c r="E17392" t="s">
        <v>379</v>
      </c>
      <c r="F17392" s="4" t="s">
        <v>14477</v>
      </c>
      <c r="G17392" s="5">
        <v>638</v>
      </c>
      <c r="H17392" s="6">
        <v>0.15203759999999999</v>
      </c>
      <c r="I17392" s="7">
        <v>59.542000000000002</v>
      </c>
    </row>
    <row r="17393" spans="1:11" x14ac:dyDescent="0.25">
      <c r="A17393">
        <v>65274</v>
      </c>
      <c r="B17393" s="2">
        <v>29.980889999999999</v>
      </c>
      <c r="C17393" s="3">
        <v>2084</v>
      </c>
      <c r="E17393" t="s">
        <v>12382</v>
      </c>
      <c r="F17393" s="4" t="s">
        <v>12102</v>
      </c>
      <c r="G17393" s="5">
        <v>1500</v>
      </c>
      <c r="H17393" s="6">
        <v>0.1686667</v>
      </c>
      <c r="I17393" s="7">
        <v>56.667000000000002</v>
      </c>
    </row>
    <row r="17394" spans="1:11" x14ac:dyDescent="0.25">
      <c r="A17394">
        <v>33441</v>
      </c>
      <c r="B17394" s="2">
        <v>29.97589</v>
      </c>
      <c r="C17394" s="3">
        <v>26566</v>
      </c>
      <c r="D17394" s="4">
        <v>33100</v>
      </c>
      <c r="E17394" t="s">
        <v>6887</v>
      </c>
      <c r="F17394" s="4" t="s">
        <v>6689</v>
      </c>
      <c r="G17394" s="5">
        <v>19368</v>
      </c>
      <c r="H17394" s="6">
        <v>0.21591199999999999</v>
      </c>
      <c r="I17394" s="7">
        <v>48.502000000000002</v>
      </c>
      <c r="J17394" s="2">
        <v>58.666699999999999</v>
      </c>
      <c r="K17394">
        <v>3</v>
      </c>
    </row>
    <row r="17395" spans="1:11" x14ac:dyDescent="0.25">
      <c r="A17395">
        <v>50859</v>
      </c>
      <c r="B17395" s="2">
        <v>29.971150000000002</v>
      </c>
      <c r="C17395" s="3">
        <v>663</v>
      </c>
      <c r="E17395" t="s">
        <v>9258</v>
      </c>
      <c r="F17395" s="4" t="s">
        <v>9593</v>
      </c>
      <c r="G17395" s="5">
        <v>451</v>
      </c>
      <c r="H17395" s="6">
        <v>0.13938049999999999</v>
      </c>
      <c r="I17395" s="7">
        <v>61.719000000000001</v>
      </c>
      <c r="J17395" s="2">
        <v>67</v>
      </c>
      <c r="K17395">
        <v>1</v>
      </c>
    </row>
    <row r="17396" spans="1:11" x14ac:dyDescent="0.25">
      <c r="A17396">
        <v>37352</v>
      </c>
      <c r="B17396" s="2">
        <v>29.97054</v>
      </c>
      <c r="C17396" s="3">
        <v>3075</v>
      </c>
      <c r="D17396" s="4">
        <v>46100</v>
      </c>
      <c r="E17396" t="s">
        <v>5088</v>
      </c>
      <c r="F17396" s="4" t="s">
        <v>7348</v>
      </c>
      <c r="G17396" s="5">
        <v>2108</v>
      </c>
      <c r="H17396" s="6">
        <v>0.1665085</v>
      </c>
      <c r="I17396" s="7">
        <v>57.030999999999999</v>
      </c>
    </row>
    <row r="17397" spans="1:11" x14ac:dyDescent="0.25">
      <c r="A17397">
        <v>4435</v>
      </c>
      <c r="B17397" s="2">
        <v>29.969860000000001</v>
      </c>
      <c r="C17397" s="3">
        <v>1011</v>
      </c>
      <c r="D17397" s="4">
        <v>12620</v>
      </c>
      <c r="E17397" t="s">
        <v>478</v>
      </c>
      <c r="F17397" s="4" t="s">
        <v>701</v>
      </c>
      <c r="G17397" s="5">
        <v>718</v>
      </c>
      <c r="H17397" s="6">
        <v>0.17524339999999999</v>
      </c>
      <c r="I17397" s="7">
        <v>55.521000000000001</v>
      </c>
      <c r="J17397" s="2">
        <v>55</v>
      </c>
      <c r="K17397">
        <v>1</v>
      </c>
    </row>
    <row r="17398" spans="1:11" x14ac:dyDescent="0.25">
      <c r="A17398">
        <v>27295</v>
      </c>
      <c r="B17398" s="2">
        <v>29.96321</v>
      </c>
      <c r="C17398" s="3">
        <v>38459</v>
      </c>
      <c r="D17398" s="4">
        <v>49180</v>
      </c>
      <c r="E17398" t="s">
        <v>360</v>
      </c>
      <c r="F17398" s="4" t="s">
        <v>5642</v>
      </c>
      <c r="G17398" s="5">
        <v>27090</v>
      </c>
      <c r="H17398" s="6">
        <v>0.1709793</v>
      </c>
      <c r="I17398" s="7">
        <v>56.256999999999998</v>
      </c>
    </row>
    <row r="17399" spans="1:11" x14ac:dyDescent="0.25">
      <c r="A17399">
        <v>87734</v>
      </c>
      <c r="B17399" s="2">
        <v>29.956689999999998</v>
      </c>
      <c r="C17399" s="3">
        <v>138</v>
      </c>
      <c r="E17399" t="s">
        <v>15242</v>
      </c>
      <c r="F17399" s="4" t="s">
        <v>15124</v>
      </c>
      <c r="G17399" s="5">
        <v>128</v>
      </c>
      <c r="H17399" s="6">
        <v>0.140625</v>
      </c>
      <c r="I17399" s="7">
        <v>61.5</v>
      </c>
    </row>
    <row r="17400" spans="1:11" x14ac:dyDescent="0.25">
      <c r="A17400">
        <v>68652</v>
      </c>
      <c r="B17400" s="2">
        <v>29.956520000000001</v>
      </c>
      <c r="C17400" s="3">
        <v>806</v>
      </c>
      <c r="E17400" t="s">
        <v>2146</v>
      </c>
      <c r="F17400" s="4" t="s">
        <v>12738</v>
      </c>
      <c r="G17400" s="5">
        <v>597</v>
      </c>
      <c r="H17400" s="6">
        <v>0.12730320000000001</v>
      </c>
      <c r="I17400" s="7">
        <v>63.802</v>
      </c>
    </row>
    <row r="17401" spans="1:11" x14ac:dyDescent="0.25">
      <c r="A17401">
        <v>70374</v>
      </c>
      <c r="B17401" s="2">
        <v>29.955159999999999</v>
      </c>
      <c r="C17401" s="3">
        <v>7410</v>
      </c>
      <c r="D17401" s="4">
        <v>26380</v>
      </c>
      <c r="E17401" t="s">
        <v>2802</v>
      </c>
      <c r="F17401" s="4" t="s">
        <v>12927</v>
      </c>
      <c r="G17401" s="5">
        <v>5063</v>
      </c>
      <c r="H17401" s="6">
        <v>9.79656E-2</v>
      </c>
      <c r="I17401" s="7">
        <v>68.870999999999995</v>
      </c>
    </row>
    <row r="17402" spans="1:11" x14ac:dyDescent="0.25">
      <c r="A17402">
        <v>71861</v>
      </c>
      <c r="B17402" s="2">
        <v>29.953610000000001</v>
      </c>
      <c r="C17402" s="3">
        <v>1784</v>
      </c>
      <c r="D17402" s="4">
        <v>31620</v>
      </c>
      <c r="E17402" t="s">
        <v>4087</v>
      </c>
      <c r="F17402" s="4" t="s">
        <v>13183</v>
      </c>
      <c r="G17402" s="5">
        <v>1437</v>
      </c>
      <c r="H17402" s="6">
        <v>0.1517049</v>
      </c>
      <c r="I17402" s="7">
        <v>59.582999999999998</v>
      </c>
    </row>
    <row r="17403" spans="1:11" x14ac:dyDescent="0.25">
      <c r="A17403">
        <v>30173</v>
      </c>
      <c r="B17403" s="2">
        <v>29.952290000000001</v>
      </c>
      <c r="C17403" s="3">
        <v>5758</v>
      </c>
      <c r="D17403" s="4">
        <v>40660</v>
      </c>
      <c r="E17403" t="s">
        <v>2816</v>
      </c>
      <c r="F17403" s="4" t="s">
        <v>6363</v>
      </c>
      <c r="G17403" s="5">
        <v>4077</v>
      </c>
      <c r="H17403" s="6">
        <v>0.2111847</v>
      </c>
      <c r="I17403" s="7">
        <v>49.3</v>
      </c>
    </row>
    <row r="17404" spans="1:11" x14ac:dyDescent="0.25">
      <c r="A17404">
        <v>64117</v>
      </c>
      <c r="B17404" s="2">
        <v>29.949110000000001</v>
      </c>
      <c r="C17404" s="3">
        <v>14147</v>
      </c>
      <c r="D17404" s="4">
        <v>28140</v>
      </c>
      <c r="E17404" t="s">
        <v>12261</v>
      </c>
      <c r="F17404" s="4" t="s">
        <v>12102</v>
      </c>
      <c r="G17404" s="5">
        <v>9184</v>
      </c>
      <c r="H17404" s="6">
        <v>0.20154620000000001</v>
      </c>
      <c r="I17404" s="7">
        <v>50.963999999999999</v>
      </c>
      <c r="J17404" s="2">
        <v>50.875</v>
      </c>
      <c r="K17404">
        <v>8</v>
      </c>
    </row>
    <row r="17405" spans="1:11" x14ac:dyDescent="0.25">
      <c r="A17405">
        <v>97423</v>
      </c>
      <c r="B17405" s="2">
        <v>29.94567</v>
      </c>
      <c r="C17405" s="3">
        <v>6883</v>
      </c>
      <c r="D17405" s="4">
        <v>18300</v>
      </c>
      <c r="E17405" t="s">
        <v>16248</v>
      </c>
      <c r="F17405" s="4" t="s">
        <v>16170</v>
      </c>
      <c r="G17405" s="5">
        <v>5190</v>
      </c>
      <c r="H17405" s="6">
        <v>0.18146789999999999</v>
      </c>
      <c r="I17405" s="7">
        <v>54.432000000000002</v>
      </c>
      <c r="J17405" s="2">
        <v>50</v>
      </c>
      <c r="K17405">
        <v>1</v>
      </c>
    </row>
    <row r="17406" spans="1:11" x14ac:dyDescent="0.25">
      <c r="A17406">
        <v>29150</v>
      </c>
      <c r="B17406" s="2">
        <v>29.938089999999999</v>
      </c>
      <c r="C17406" s="3">
        <v>41866</v>
      </c>
      <c r="D17406" s="4">
        <v>44940</v>
      </c>
      <c r="E17406" t="s">
        <v>6183</v>
      </c>
      <c r="F17406" s="4" t="s">
        <v>6130</v>
      </c>
      <c r="G17406" s="5">
        <v>26495</v>
      </c>
      <c r="H17406" s="6">
        <v>0.224382</v>
      </c>
      <c r="I17406" s="7">
        <v>47.012</v>
      </c>
      <c r="J17406" s="2">
        <v>41.4</v>
      </c>
      <c r="K17406">
        <v>5</v>
      </c>
    </row>
    <row r="17407" spans="1:11" x14ac:dyDescent="0.25">
      <c r="A17407">
        <v>76832</v>
      </c>
      <c r="B17407" s="2">
        <v>29.931619999999999</v>
      </c>
      <c r="C17407" s="3">
        <v>646</v>
      </c>
      <c r="E17407" t="s">
        <v>6088</v>
      </c>
      <c r="F17407" s="4" t="s">
        <v>13752</v>
      </c>
      <c r="G17407" s="5">
        <v>521</v>
      </c>
      <c r="H17407" s="6">
        <v>0.1516315</v>
      </c>
      <c r="I17407" s="7">
        <v>59.582999999999998</v>
      </c>
    </row>
    <row r="17408" spans="1:11" x14ac:dyDescent="0.25">
      <c r="A17408">
        <v>14005</v>
      </c>
      <c r="B17408" s="2">
        <v>29.931180000000001</v>
      </c>
      <c r="C17408" s="3">
        <v>2032</v>
      </c>
      <c r="D17408" s="4">
        <v>12860</v>
      </c>
      <c r="E17408" t="s">
        <v>2759</v>
      </c>
      <c r="F17408" s="4" t="s">
        <v>1280</v>
      </c>
      <c r="G17408" s="5">
        <v>1338</v>
      </c>
      <c r="H17408" s="6">
        <v>0.12920090000000001</v>
      </c>
      <c r="I17408" s="7">
        <v>63.456000000000003</v>
      </c>
    </row>
    <row r="17409" spans="1:12" x14ac:dyDescent="0.25">
      <c r="A17409">
        <v>69130</v>
      </c>
      <c r="B17409" s="2">
        <v>29.92999</v>
      </c>
      <c r="C17409" s="3">
        <v>5300</v>
      </c>
      <c r="D17409" s="4">
        <v>30420</v>
      </c>
      <c r="E17409" t="s">
        <v>12901</v>
      </c>
      <c r="F17409" s="4" t="s">
        <v>12738</v>
      </c>
      <c r="G17409" s="5">
        <v>3638</v>
      </c>
      <c r="H17409" s="6">
        <v>0.1891149</v>
      </c>
      <c r="I17409" s="7">
        <v>53.1</v>
      </c>
    </row>
    <row r="17410" spans="1:12" x14ac:dyDescent="0.25">
      <c r="A17410">
        <v>55385</v>
      </c>
      <c r="B17410" s="2">
        <v>29.928889999999999</v>
      </c>
      <c r="C17410" s="3">
        <v>1391</v>
      </c>
      <c r="D17410" s="4">
        <v>26780</v>
      </c>
      <c r="E17410" t="s">
        <v>7401</v>
      </c>
      <c r="F17410" s="4" t="s">
        <v>10428</v>
      </c>
      <c r="G17410" s="5">
        <v>935</v>
      </c>
      <c r="H17410" s="6">
        <v>0.1144385</v>
      </c>
      <c r="I17410" s="7">
        <v>66</v>
      </c>
    </row>
    <row r="17411" spans="1:12" x14ac:dyDescent="0.25">
      <c r="A17411">
        <v>13736</v>
      </c>
      <c r="B17411" s="2">
        <v>29.9283</v>
      </c>
      <c r="C17411" s="3">
        <v>2252</v>
      </c>
      <c r="D17411" s="4">
        <v>13780</v>
      </c>
      <c r="E17411" t="s">
        <v>83</v>
      </c>
      <c r="F17411" s="4" t="s">
        <v>1280</v>
      </c>
      <c r="G17411" s="5">
        <v>1529</v>
      </c>
      <c r="H17411" s="6">
        <v>0.14388490000000001</v>
      </c>
      <c r="I17411" s="7">
        <v>60.905999999999999</v>
      </c>
    </row>
    <row r="17412" spans="1:12" x14ac:dyDescent="0.25">
      <c r="A17412">
        <v>27501</v>
      </c>
      <c r="B17412" s="2">
        <v>29.925080000000001</v>
      </c>
      <c r="C17412" s="3">
        <v>18121</v>
      </c>
      <c r="D17412" s="4">
        <v>20380</v>
      </c>
      <c r="E17412" t="s">
        <v>5710</v>
      </c>
      <c r="F17412" s="4" t="s">
        <v>5642</v>
      </c>
      <c r="G17412" s="5">
        <v>11923</v>
      </c>
      <c r="H17412" s="6">
        <v>0.1525495</v>
      </c>
      <c r="I17412" s="7">
        <v>59.408000000000001</v>
      </c>
      <c r="J17412" s="2">
        <v>46</v>
      </c>
      <c r="K17412">
        <v>6</v>
      </c>
    </row>
    <row r="17413" spans="1:12" x14ac:dyDescent="0.25">
      <c r="A17413">
        <v>60459</v>
      </c>
      <c r="B17413" s="2">
        <v>29.9177</v>
      </c>
      <c r="C17413" s="3">
        <v>29086</v>
      </c>
      <c r="D17413" s="4">
        <v>16980</v>
      </c>
      <c r="E17413" t="s">
        <v>8525</v>
      </c>
      <c r="F17413" s="4" t="s">
        <v>11490</v>
      </c>
      <c r="G17413" s="5">
        <v>18943</v>
      </c>
      <c r="H17413" s="6">
        <v>0.1227366</v>
      </c>
      <c r="I17413" s="7">
        <v>64.555000000000007</v>
      </c>
      <c r="J17413" s="2">
        <v>43.166699999999999</v>
      </c>
      <c r="K17413">
        <v>6</v>
      </c>
    </row>
    <row r="17414" spans="1:12" x14ac:dyDescent="0.25">
      <c r="A17414">
        <v>26430</v>
      </c>
      <c r="B17414" s="2">
        <v>29.913070000000001</v>
      </c>
      <c r="C17414" s="3">
        <v>559</v>
      </c>
      <c r="E17414" t="s">
        <v>5561</v>
      </c>
      <c r="F17414" s="4" t="s">
        <v>5144</v>
      </c>
      <c r="G17414" s="5">
        <v>386</v>
      </c>
      <c r="H17414" s="6">
        <v>0.1450777</v>
      </c>
      <c r="I17414" s="7">
        <v>60.694000000000003</v>
      </c>
    </row>
    <row r="17415" spans="1:12" x14ac:dyDescent="0.25">
      <c r="A17415">
        <v>14858</v>
      </c>
      <c r="B17415" s="2">
        <v>29.912710000000001</v>
      </c>
      <c r="C17415" s="3">
        <v>1713</v>
      </c>
      <c r="D17415" s="4">
        <v>18500</v>
      </c>
      <c r="E17415" t="s">
        <v>2975</v>
      </c>
      <c r="F17415" s="4" t="s">
        <v>1280</v>
      </c>
      <c r="G17415" s="5">
        <v>1097</v>
      </c>
      <c r="H17415" s="6">
        <v>0.13309019999999999</v>
      </c>
      <c r="I17415" s="7">
        <v>62.765000000000001</v>
      </c>
    </row>
    <row r="17416" spans="1:12" x14ac:dyDescent="0.25">
      <c r="A17416">
        <v>70082</v>
      </c>
      <c r="B17416" s="2">
        <v>29.912400000000002</v>
      </c>
      <c r="C17416" s="3">
        <v>324</v>
      </c>
      <c r="D17416" s="4">
        <v>35380</v>
      </c>
      <c r="E17416" t="s">
        <v>12950</v>
      </c>
      <c r="F17416" s="4" t="s">
        <v>12927</v>
      </c>
      <c r="G17416" s="5">
        <v>212</v>
      </c>
      <c r="H17416" s="6">
        <v>0.1408451</v>
      </c>
      <c r="I17416" s="7">
        <v>61.421999999999997</v>
      </c>
    </row>
    <row r="17417" spans="1:12" x14ac:dyDescent="0.25">
      <c r="A17417">
        <v>13464</v>
      </c>
      <c r="B17417" s="2">
        <v>29.91215</v>
      </c>
      <c r="C17417" s="3">
        <v>1093</v>
      </c>
      <c r="E17417" t="s">
        <v>2622</v>
      </c>
      <c r="F17417" s="4" t="s">
        <v>1280</v>
      </c>
      <c r="G17417" s="5">
        <v>848</v>
      </c>
      <c r="H17417" s="6">
        <v>0.15312129999999999</v>
      </c>
      <c r="I17417" s="7">
        <v>59.3</v>
      </c>
    </row>
    <row r="17418" spans="1:12" x14ac:dyDescent="0.25">
      <c r="A17418">
        <v>52049</v>
      </c>
      <c r="B17418" s="2">
        <v>29.911709999999999</v>
      </c>
      <c r="C17418" s="3">
        <v>1299</v>
      </c>
      <c r="E17418" t="s">
        <v>9906</v>
      </c>
      <c r="F17418" s="4" t="s">
        <v>9593</v>
      </c>
      <c r="G17418" s="5">
        <v>986</v>
      </c>
      <c r="H17418" s="6">
        <v>0.1448835</v>
      </c>
      <c r="I17418" s="7">
        <v>60.713999999999999</v>
      </c>
    </row>
    <row r="17419" spans="1:12" x14ac:dyDescent="0.25">
      <c r="A17419">
        <v>98304</v>
      </c>
      <c r="B17419" s="2">
        <v>29.911339999999999</v>
      </c>
      <c r="C17419" s="3">
        <v>560</v>
      </c>
      <c r="D17419" s="4">
        <v>42660</v>
      </c>
      <c r="E17419" t="s">
        <v>1255</v>
      </c>
      <c r="F17419" s="4" t="s">
        <v>16344</v>
      </c>
      <c r="G17419" s="5">
        <v>547</v>
      </c>
      <c r="H17419" s="6">
        <v>0.14598539999999999</v>
      </c>
      <c r="I17419" s="7">
        <v>60.521000000000001</v>
      </c>
      <c r="J17419" s="2">
        <v>36</v>
      </c>
      <c r="K17419">
        <v>1</v>
      </c>
    </row>
    <row r="17420" spans="1:12" x14ac:dyDescent="0.25">
      <c r="A17420">
        <v>62661</v>
      </c>
      <c r="B17420" s="2">
        <v>29.910990000000002</v>
      </c>
      <c r="C17420" s="3">
        <v>1258</v>
      </c>
      <c r="D17420" s="4">
        <v>44100</v>
      </c>
      <c r="E17420" t="s">
        <v>11997</v>
      </c>
      <c r="F17420" s="4" t="s">
        <v>11490</v>
      </c>
      <c r="G17420" s="5">
        <v>921</v>
      </c>
      <c r="H17420" s="6">
        <v>0.12689810000000001</v>
      </c>
      <c r="I17420" s="7">
        <v>63.819000000000003</v>
      </c>
      <c r="J17420" s="2">
        <v>48</v>
      </c>
      <c r="K17420">
        <v>1</v>
      </c>
    </row>
    <row r="17421" spans="1:12" x14ac:dyDescent="0.25">
      <c r="A17421">
        <v>92505</v>
      </c>
      <c r="B17421" s="2">
        <v>29.90381</v>
      </c>
      <c r="C17421" s="3">
        <v>49063</v>
      </c>
      <c r="D17421" s="4">
        <v>40140</v>
      </c>
      <c r="E17421" t="s">
        <v>516</v>
      </c>
      <c r="F17421" s="4" t="s">
        <v>15368</v>
      </c>
      <c r="G17421" s="5">
        <v>29072</v>
      </c>
      <c r="H17421" s="6">
        <v>0.16492970000000001</v>
      </c>
      <c r="I17421" s="7">
        <v>57.246000000000002</v>
      </c>
      <c r="J17421" s="2">
        <v>43.333300000000001</v>
      </c>
      <c r="K17421">
        <v>12</v>
      </c>
      <c r="L17421" s="2">
        <v>68.7</v>
      </c>
    </row>
    <row r="17422" spans="1:12" x14ac:dyDescent="0.25">
      <c r="A17422">
        <v>16630</v>
      </c>
      <c r="B17422" s="2">
        <v>29.89602</v>
      </c>
      <c r="C17422" s="3">
        <v>5178</v>
      </c>
      <c r="D17422" s="4">
        <v>27780</v>
      </c>
      <c r="E17422" t="s">
        <v>3532</v>
      </c>
      <c r="F17422" s="4" t="s">
        <v>3003</v>
      </c>
      <c r="G17422" s="5">
        <v>3463</v>
      </c>
      <c r="H17422" s="6">
        <v>0.15535660000000001</v>
      </c>
      <c r="I17422" s="7">
        <v>58.9</v>
      </c>
      <c r="J17422" s="2">
        <v>47.666699999999999</v>
      </c>
      <c r="K17422">
        <v>3</v>
      </c>
    </row>
    <row r="17423" spans="1:12" x14ac:dyDescent="0.25">
      <c r="A17423">
        <v>32131</v>
      </c>
      <c r="B17423" s="2">
        <v>29.894410000000001</v>
      </c>
      <c r="C17423" s="3">
        <v>4614</v>
      </c>
      <c r="D17423" s="4">
        <v>37260</v>
      </c>
      <c r="E17423" t="s">
        <v>6725</v>
      </c>
      <c r="F17423" s="4" t="s">
        <v>6689</v>
      </c>
      <c r="G17423" s="5">
        <v>3269</v>
      </c>
      <c r="H17423" s="6">
        <v>0.16885900000000001</v>
      </c>
      <c r="I17423" s="7">
        <v>56.563000000000002</v>
      </c>
    </row>
    <row r="17424" spans="1:12" x14ac:dyDescent="0.25">
      <c r="A17424">
        <v>50055</v>
      </c>
      <c r="B17424" s="2">
        <v>29.89348</v>
      </c>
      <c r="C17424" s="3">
        <v>898</v>
      </c>
      <c r="D17424" s="4">
        <v>11180</v>
      </c>
      <c r="E17424" t="s">
        <v>2774</v>
      </c>
      <c r="F17424" s="4" t="s">
        <v>9593</v>
      </c>
      <c r="G17424" s="5">
        <v>638</v>
      </c>
      <c r="H17424" s="6">
        <v>0.1191223</v>
      </c>
      <c r="I17424" s="7">
        <v>65.156000000000006</v>
      </c>
      <c r="J17424" s="2">
        <v>43.5</v>
      </c>
      <c r="K17424">
        <v>2</v>
      </c>
    </row>
    <row r="17425" spans="1:12" x14ac:dyDescent="0.25">
      <c r="A17425">
        <v>23347</v>
      </c>
      <c r="B17425" s="2">
        <v>29.893190000000001</v>
      </c>
      <c r="C17425" s="3">
        <v>790</v>
      </c>
      <c r="E17425" t="s">
        <v>4852</v>
      </c>
      <c r="F17425" s="4" t="s">
        <v>4335</v>
      </c>
      <c r="G17425" s="5">
        <v>565</v>
      </c>
      <c r="H17425" s="6">
        <v>0.12897529999999999</v>
      </c>
      <c r="I17425" s="7">
        <v>63.451999999999998</v>
      </c>
    </row>
    <row r="17426" spans="1:12" x14ac:dyDescent="0.25">
      <c r="A17426">
        <v>56570</v>
      </c>
      <c r="B17426" s="2">
        <v>29.89284</v>
      </c>
      <c r="C17426" s="3">
        <v>1241</v>
      </c>
      <c r="E17426" t="s">
        <v>5574</v>
      </c>
      <c r="F17426" s="4" t="s">
        <v>10428</v>
      </c>
      <c r="G17426" s="5">
        <v>870</v>
      </c>
      <c r="H17426" s="6">
        <v>0.13662460000000001</v>
      </c>
      <c r="I17426" s="7">
        <v>62.125</v>
      </c>
      <c r="J17426" s="2">
        <v>34</v>
      </c>
      <c r="K17426">
        <v>1</v>
      </c>
    </row>
    <row r="17427" spans="1:12" x14ac:dyDescent="0.25">
      <c r="A17427">
        <v>24946</v>
      </c>
      <c r="B17427" s="2">
        <v>29.892299999999999</v>
      </c>
      <c r="C17427" s="3">
        <v>1794</v>
      </c>
      <c r="E17427" t="s">
        <v>4556</v>
      </c>
      <c r="F17427" s="4" t="s">
        <v>5144</v>
      </c>
      <c r="G17427" s="5">
        <v>1406</v>
      </c>
      <c r="H17427" s="6">
        <v>0.2475107</v>
      </c>
      <c r="I17427" s="7">
        <v>42.962000000000003</v>
      </c>
      <c r="J17427" s="2">
        <v>61</v>
      </c>
      <c r="K17427">
        <v>1</v>
      </c>
    </row>
    <row r="17428" spans="1:12" x14ac:dyDescent="0.25">
      <c r="A17428">
        <v>52065</v>
      </c>
      <c r="B17428" s="2">
        <v>29.891760000000001</v>
      </c>
      <c r="C17428" s="3">
        <v>1149</v>
      </c>
      <c r="D17428" s="4">
        <v>20220</v>
      </c>
      <c r="E17428" t="s">
        <v>8655</v>
      </c>
      <c r="F17428" s="4" t="s">
        <v>9593</v>
      </c>
      <c r="G17428" s="5">
        <v>824</v>
      </c>
      <c r="H17428" s="6">
        <v>0.1151515</v>
      </c>
      <c r="I17428" s="7">
        <v>65.832999999999998</v>
      </c>
    </row>
    <row r="17429" spans="1:12" x14ac:dyDescent="0.25">
      <c r="A17429">
        <v>17045</v>
      </c>
      <c r="B17429" s="2">
        <v>29.891020000000001</v>
      </c>
      <c r="C17429" s="3">
        <v>3177</v>
      </c>
      <c r="D17429" s="4">
        <v>25420</v>
      </c>
      <c r="E17429" t="s">
        <v>2504</v>
      </c>
      <c r="F17429" s="4" t="s">
        <v>3003</v>
      </c>
      <c r="G17429" s="5">
        <v>2267</v>
      </c>
      <c r="H17429" s="6">
        <v>0.12698409999999999</v>
      </c>
      <c r="I17429" s="7">
        <v>63.786999999999999</v>
      </c>
      <c r="J17429" s="2">
        <v>43</v>
      </c>
      <c r="K17429">
        <v>1</v>
      </c>
    </row>
    <row r="17430" spans="1:12" x14ac:dyDescent="0.25">
      <c r="A17430">
        <v>84716</v>
      </c>
      <c r="B17430" s="2">
        <v>29.890440000000002</v>
      </c>
      <c r="C17430" s="3">
        <v>180</v>
      </c>
      <c r="E17430" t="s">
        <v>11423</v>
      </c>
      <c r="F17430" s="4" t="s">
        <v>14851</v>
      </c>
      <c r="G17430" s="5">
        <v>167</v>
      </c>
      <c r="H17430" s="6">
        <v>0.34523809999999999</v>
      </c>
      <c r="I17430" s="7">
        <v>26.071000000000002</v>
      </c>
    </row>
    <row r="17431" spans="1:12" x14ac:dyDescent="0.25">
      <c r="A17431">
        <v>53933</v>
      </c>
      <c r="B17431" s="2">
        <v>29.889600000000002</v>
      </c>
      <c r="C17431" s="3">
        <v>4261</v>
      </c>
      <c r="D17431" s="4">
        <v>13180</v>
      </c>
      <c r="E17431" t="s">
        <v>10146</v>
      </c>
      <c r="F17431" s="4" t="s">
        <v>10031</v>
      </c>
      <c r="G17431" s="5">
        <v>3316</v>
      </c>
      <c r="H17431" s="6">
        <v>0.12209830000000001</v>
      </c>
      <c r="I17431" s="7">
        <v>64.625</v>
      </c>
    </row>
    <row r="17432" spans="1:12" x14ac:dyDescent="0.25">
      <c r="A17432">
        <v>30083</v>
      </c>
      <c r="B17432" s="2">
        <v>29.880790000000001</v>
      </c>
      <c r="C17432" s="3">
        <v>53914</v>
      </c>
      <c r="D17432" s="4">
        <v>12060</v>
      </c>
      <c r="E17432" t="s">
        <v>6382</v>
      </c>
      <c r="F17432" s="4" t="s">
        <v>6363</v>
      </c>
      <c r="G17432" s="5">
        <v>33485</v>
      </c>
      <c r="H17432" s="6">
        <v>0.24396000000000001</v>
      </c>
      <c r="I17432" s="7">
        <v>43.566000000000003</v>
      </c>
      <c r="J17432" s="2">
        <v>43.708300000000001</v>
      </c>
      <c r="K17432">
        <v>24</v>
      </c>
      <c r="L17432" s="2">
        <v>70.599999999999994</v>
      </c>
    </row>
    <row r="17433" spans="1:12" x14ac:dyDescent="0.25">
      <c r="A17433">
        <v>62621</v>
      </c>
      <c r="B17433" s="2">
        <v>29.87257</v>
      </c>
      <c r="C17433" s="3">
        <v>1291</v>
      </c>
      <c r="D17433" s="4">
        <v>27300</v>
      </c>
      <c r="E17433" t="s">
        <v>11989</v>
      </c>
      <c r="F17433" s="4" t="s">
        <v>11490</v>
      </c>
      <c r="G17433" s="5">
        <v>867</v>
      </c>
      <c r="H17433" s="6">
        <v>0.16474649999999999</v>
      </c>
      <c r="I17433" s="7">
        <v>57.25</v>
      </c>
    </row>
    <row r="17434" spans="1:12" x14ac:dyDescent="0.25">
      <c r="A17434">
        <v>17324</v>
      </c>
      <c r="B17434" s="2">
        <v>29.87163</v>
      </c>
      <c r="C17434" s="3">
        <v>4093</v>
      </c>
      <c r="D17434" s="4">
        <v>23900</v>
      </c>
      <c r="E17434" t="s">
        <v>3779</v>
      </c>
      <c r="F17434" s="4" t="s">
        <v>3003</v>
      </c>
      <c r="G17434" s="5">
        <v>3066</v>
      </c>
      <c r="H17434" s="6">
        <v>0.12259539999999999</v>
      </c>
      <c r="I17434" s="7">
        <v>64.531000000000006</v>
      </c>
      <c r="J17434" s="2">
        <v>48</v>
      </c>
      <c r="K17434">
        <v>1</v>
      </c>
    </row>
    <row r="17435" spans="1:12" x14ac:dyDescent="0.25">
      <c r="A17435">
        <v>44854</v>
      </c>
      <c r="B17435" s="2">
        <v>29.870609999999999</v>
      </c>
      <c r="C17435" s="3">
        <v>1646</v>
      </c>
      <c r="D17435" s="4">
        <v>15340</v>
      </c>
      <c r="E17435" t="s">
        <v>8621</v>
      </c>
      <c r="F17435" s="4" t="s">
        <v>8295</v>
      </c>
      <c r="G17435" s="5">
        <v>1174</v>
      </c>
      <c r="H17435" s="6">
        <v>0.1446809</v>
      </c>
      <c r="I17435" s="7">
        <v>60.713999999999999</v>
      </c>
      <c r="J17435" s="2">
        <v>33</v>
      </c>
      <c r="K17435">
        <v>1</v>
      </c>
    </row>
    <row r="17436" spans="1:12" x14ac:dyDescent="0.25">
      <c r="A17436">
        <v>73638</v>
      </c>
      <c r="B17436" s="2">
        <v>29.87031</v>
      </c>
      <c r="C17436" s="3">
        <v>122</v>
      </c>
      <c r="E17436" t="s">
        <v>5540</v>
      </c>
      <c r="F17436" s="4" t="s">
        <v>13462</v>
      </c>
      <c r="G17436" s="5">
        <v>90</v>
      </c>
      <c r="H17436" s="6">
        <v>0.23076920000000001</v>
      </c>
      <c r="I17436" s="7">
        <v>45.832999999999998</v>
      </c>
    </row>
    <row r="17437" spans="1:12" x14ac:dyDescent="0.25">
      <c r="A17437">
        <v>47274</v>
      </c>
      <c r="B17437" s="2">
        <v>29.865580000000001</v>
      </c>
      <c r="C17437" s="3">
        <v>29836</v>
      </c>
      <c r="D17437" s="4">
        <v>42980</v>
      </c>
      <c r="E17437" t="s">
        <v>1303</v>
      </c>
      <c r="F17437" s="4" t="s">
        <v>8800</v>
      </c>
      <c r="G17437" s="5">
        <v>19645</v>
      </c>
      <c r="H17437" s="6">
        <v>0.1646137</v>
      </c>
      <c r="I17437" s="7">
        <v>57.265000000000001</v>
      </c>
      <c r="J17437" s="2">
        <v>47</v>
      </c>
      <c r="K17437">
        <v>4</v>
      </c>
    </row>
    <row r="17438" spans="1:12" x14ac:dyDescent="0.25">
      <c r="A17438">
        <v>35476</v>
      </c>
      <c r="B17438" s="2">
        <v>29.859629999999999</v>
      </c>
      <c r="C17438" s="3">
        <v>7415</v>
      </c>
      <c r="D17438" s="4">
        <v>46220</v>
      </c>
      <c r="E17438" t="s">
        <v>2013</v>
      </c>
      <c r="F17438" s="4" t="s">
        <v>7027</v>
      </c>
      <c r="G17438" s="5">
        <v>5224</v>
      </c>
      <c r="H17438" s="6">
        <v>0.24861240000000001</v>
      </c>
      <c r="I17438" s="7">
        <v>42.746000000000002</v>
      </c>
      <c r="J17438" s="2">
        <v>42.125</v>
      </c>
      <c r="K17438">
        <v>8</v>
      </c>
    </row>
    <row r="17439" spans="1:12" x14ac:dyDescent="0.25">
      <c r="A17439">
        <v>62640</v>
      </c>
      <c r="B17439" s="2">
        <v>29.85773</v>
      </c>
      <c r="C17439" s="3">
        <v>3786</v>
      </c>
      <c r="D17439" s="4">
        <v>41180</v>
      </c>
      <c r="E17439" t="s">
        <v>3505</v>
      </c>
      <c r="F17439" s="4" t="s">
        <v>11490</v>
      </c>
      <c r="G17439" s="5">
        <v>2681</v>
      </c>
      <c r="H17439" s="6">
        <v>0.14280390000000001</v>
      </c>
      <c r="I17439" s="7">
        <v>61.027999999999999</v>
      </c>
      <c r="J17439" s="2">
        <v>77</v>
      </c>
      <c r="K17439">
        <v>1</v>
      </c>
    </row>
    <row r="17440" spans="1:12" x14ac:dyDescent="0.25">
      <c r="A17440">
        <v>50255</v>
      </c>
      <c r="B17440" s="2">
        <v>29.85708</v>
      </c>
      <c r="C17440" s="3">
        <v>82</v>
      </c>
      <c r="E17440" t="s">
        <v>9668</v>
      </c>
      <c r="F17440" s="4" t="s">
        <v>9593</v>
      </c>
      <c r="G17440" s="5">
        <v>59</v>
      </c>
      <c r="H17440" s="6">
        <v>0.1016949</v>
      </c>
      <c r="I17440" s="7">
        <v>68.125</v>
      </c>
    </row>
    <row r="17441" spans="1:12" x14ac:dyDescent="0.25">
      <c r="A17441">
        <v>61491</v>
      </c>
      <c r="B17441" s="2">
        <v>29.856670000000001</v>
      </c>
      <c r="C17441" s="3">
        <v>2309</v>
      </c>
      <c r="D17441" s="4">
        <v>37900</v>
      </c>
      <c r="E17441" t="s">
        <v>511</v>
      </c>
      <c r="F17441" s="4" t="s">
        <v>11490</v>
      </c>
      <c r="G17441" s="5">
        <v>1657</v>
      </c>
      <c r="H17441" s="6">
        <v>0.14053080000000001</v>
      </c>
      <c r="I17441" s="7">
        <v>61.41</v>
      </c>
      <c r="J17441" s="2">
        <v>42.666699999999999</v>
      </c>
      <c r="K17441">
        <v>3</v>
      </c>
    </row>
    <row r="17442" spans="1:12" x14ac:dyDescent="0.25">
      <c r="A17442">
        <v>26679</v>
      </c>
      <c r="B17442" s="2">
        <v>29.855979999999999</v>
      </c>
      <c r="C17442" s="3">
        <v>1774</v>
      </c>
      <c r="E17442" t="s">
        <v>5604</v>
      </c>
      <c r="F17442" s="4" t="s">
        <v>5144</v>
      </c>
      <c r="G17442" s="5">
        <v>1218</v>
      </c>
      <c r="H17442" s="6">
        <v>0.2142857</v>
      </c>
      <c r="I17442" s="7">
        <v>48.662999999999997</v>
      </c>
    </row>
    <row r="17443" spans="1:12" x14ac:dyDescent="0.25">
      <c r="A17443">
        <v>54666</v>
      </c>
      <c r="B17443" s="2">
        <v>29.855239999999998</v>
      </c>
      <c r="C17443" s="3">
        <v>2536</v>
      </c>
      <c r="E17443" t="s">
        <v>10330</v>
      </c>
      <c r="F17443" s="4" t="s">
        <v>10031</v>
      </c>
      <c r="G17443" s="5">
        <v>1845</v>
      </c>
      <c r="H17443" s="6">
        <v>0.13116530000000001</v>
      </c>
      <c r="I17443" s="7">
        <v>63.026000000000003</v>
      </c>
    </row>
    <row r="17444" spans="1:12" x14ac:dyDescent="0.25">
      <c r="A17444">
        <v>73733</v>
      </c>
      <c r="B17444" s="2">
        <v>29.854759999999999</v>
      </c>
      <c r="C17444" s="3">
        <v>225</v>
      </c>
      <c r="D17444" s="4">
        <v>21420</v>
      </c>
      <c r="E17444" t="s">
        <v>170</v>
      </c>
      <c r="F17444" s="4" t="s">
        <v>13462</v>
      </c>
      <c r="G17444" s="5">
        <v>158</v>
      </c>
      <c r="H17444" s="6">
        <v>0.19496859999999999</v>
      </c>
      <c r="I17444" s="7">
        <v>52</v>
      </c>
    </row>
    <row r="17445" spans="1:12" x14ac:dyDescent="0.25">
      <c r="A17445">
        <v>32220</v>
      </c>
      <c r="B17445" s="2">
        <v>29.852609999999999</v>
      </c>
      <c r="C17445" s="3">
        <v>13628</v>
      </c>
      <c r="D17445" s="4">
        <v>27260</v>
      </c>
      <c r="E17445" t="s">
        <v>1076</v>
      </c>
      <c r="F17445" s="4" t="s">
        <v>6689</v>
      </c>
      <c r="G17445" s="5">
        <v>8824</v>
      </c>
      <c r="H17445" s="6">
        <v>0.13587940000000001</v>
      </c>
      <c r="I17445" s="7">
        <v>62.207999999999998</v>
      </c>
      <c r="J17445" s="2">
        <v>66</v>
      </c>
      <c r="K17445">
        <v>1</v>
      </c>
    </row>
    <row r="17446" spans="1:12" x14ac:dyDescent="0.25">
      <c r="A17446">
        <v>68814</v>
      </c>
      <c r="B17446" s="2">
        <v>29.85033</v>
      </c>
      <c r="C17446" s="3">
        <v>978</v>
      </c>
      <c r="E17446" t="s">
        <v>12852</v>
      </c>
      <c r="F17446" s="4" t="s">
        <v>12738</v>
      </c>
      <c r="G17446" s="5">
        <v>711</v>
      </c>
      <c r="H17446" s="6">
        <v>0.1997187</v>
      </c>
      <c r="I17446" s="7">
        <v>51.176000000000002</v>
      </c>
    </row>
    <row r="17447" spans="1:12" x14ac:dyDescent="0.25">
      <c r="A17447">
        <v>61537</v>
      </c>
      <c r="B17447" s="2">
        <v>29.849699999999999</v>
      </c>
      <c r="C17447" s="3">
        <v>2782</v>
      </c>
      <c r="D17447" s="4">
        <v>37900</v>
      </c>
      <c r="E17447" t="s">
        <v>4971</v>
      </c>
      <c r="F17447" s="4" t="s">
        <v>11490</v>
      </c>
      <c r="G17447" s="5">
        <v>1916</v>
      </c>
      <c r="H17447" s="6">
        <v>0.14613780000000001</v>
      </c>
      <c r="I17447" s="7">
        <v>60.433</v>
      </c>
      <c r="J17447" s="2">
        <v>46</v>
      </c>
      <c r="K17447">
        <v>1</v>
      </c>
    </row>
    <row r="17448" spans="1:12" x14ac:dyDescent="0.25">
      <c r="A17448">
        <v>25411</v>
      </c>
      <c r="B17448" s="2">
        <v>29.847049999999999</v>
      </c>
      <c r="C17448" s="3">
        <v>12628</v>
      </c>
      <c r="E17448" t="s">
        <v>5327</v>
      </c>
      <c r="F17448" s="4" t="s">
        <v>5144</v>
      </c>
      <c r="G17448" s="5">
        <v>9145</v>
      </c>
      <c r="H17448" s="6">
        <v>0.17703659999999999</v>
      </c>
      <c r="I17448" s="7">
        <v>55.088000000000001</v>
      </c>
      <c r="J17448" s="2">
        <v>42</v>
      </c>
      <c r="K17448">
        <v>5</v>
      </c>
    </row>
    <row r="17449" spans="1:12" x14ac:dyDescent="0.25">
      <c r="A17449">
        <v>76538</v>
      </c>
      <c r="B17449" s="2">
        <v>29.844740000000002</v>
      </c>
      <c r="C17449" s="3">
        <v>773</v>
      </c>
      <c r="E17449" t="s">
        <v>910</v>
      </c>
      <c r="F17449" s="4" t="s">
        <v>13752</v>
      </c>
      <c r="G17449" s="5">
        <v>514</v>
      </c>
      <c r="H17449" s="6">
        <v>0.1475728</v>
      </c>
      <c r="I17449" s="7">
        <v>60.179000000000002</v>
      </c>
    </row>
    <row r="17450" spans="1:12" x14ac:dyDescent="0.25">
      <c r="A17450">
        <v>45211</v>
      </c>
      <c r="B17450" s="2">
        <v>29.838539999999998</v>
      </c>
      <c r="C17450" s="3">
        <v>37317</v>
      </c>
      <c r="D17450" s="4">
        <v>17140</v>
      </c>
      <c r="E17450" t="s">
        <v>8663</v>
      </c>
      <c r="F17450" s="4" t="s">
        <v>8295</v>
      </c>
      <c r="G17450" s="5">
        <v>25386</v>
      </c>
      <c r="H17450" s="6">
        <v>0.21558279999999999</v>
      </c>
      <c r="I17450" s="7">
        <v>48.426000000000002</v>
      </c>
      <c r="J17450" s="2">
        <v>44.32</v>
      </c>
      <c r="K17450">
        <v>25</v>
      </c>
      <c r="L17450" s="2">
        <v>73.900000000000006</v>
      </c>
    </row>
    <row r="17451" spans="1:12" x14ac:dyDescent="0.25">
      <c r="A17451">
        <v>55342</v>
      </c>
      <c r="B17451" s="2">
        <v>29.832139999999999</v>
      </c>
      <c r="C17451" s="3">
        <v>1949</v>
      </c>
      <c r="E17451" t="s">
        <v>2967</v>
      </c>
      <c r="F17451" s="4" t="s">
        <v>10428</v>
      </c>
      <c r="G17451" s="5">
        <v>1335</v>
      </c>
      <c r="H17451" s="6">
        <v>0.117603</v>
      </c>
      <c r="I17451" s="7">
        <v>65.356999999999999</v>
      </c>
    </row>
    <row r="17452" spans="1:12" x14ac:dyDescent="0.25">
      <c r="A17452">
        <v>39769</v>
      </c>
      <c r="B17452" s="2">
        <v>29.83146</v>
      </c>
      <c r="C17452" s="3">
        <v>2091</v>
      </c>
      <c r="D17452" s="4">
        <v>44260</v>
      </c>
      <c r="E17452" t="s">
        <v>7866</v>
      </c>
      <c r="F17452" s="4" t="s">
        <v>7633</v>
      </c>
      <c r="G17452" s="5">
        <v>1504</v>
      </c>
      <c r="H17452" s="6">
        <v>0.22591359999999999</v>
      </c>
      <c r="I17452" s="7">
        <v>46.634999999999998</v>
      </c>
      <c r="J17452" s="2">
        <v>58</v>
      </c>
      <c r="K17452">
        <v>1</v>
      </c>
    </row>
    <row r="17453" spans="1:12" x14ac:dyDescent="0.25">
      <c r="A17453">
        <v>43334</v>
      </c>
      <c r="B17453" s="2">
        <v>29.829989999999999</v>
      </c>
      <c r="C17453" s="3">
        <v>6875</v>
      </c>
      <c r="D17453" s="4">
        <v>18140</v>
      </c>
      <c r="E17453" t="s">
        <v>8354</v>
      </c>
      <c r="F17453" s="4" t="s">
        <v>8295</v>
      </c>
      <c r="G17453" s="5">
        <v>4651</v>
      </c>
      <c r="H17453" s="6">
        <v>0.12169430000000001</v>
      </c>
      <c r="I17453" s="7">
        <v>64.643000000000001</v>
      </c>
      <c r="J17453" s="2">
        <v>67</v>
      </c>
      <c r="K17453">
        <v>2</v>
      </c>
    </row>
    <row r="17454" spans="1:12" x14ac:dyDescent="0.25">
      <c r="A17454">
        <v>89027</v>
      </c>
      <c r="B17454" s="2">
        <v>29.825990000000001</v>
      </c>
      <c r="C17454" s="3">
        <v>16072</v>
      </c>
      <c r="D17454" s="4">
        <v>29820</v>
      </c>
      <c r="E17454" t="s">
        <v>13780</v>
      </c>
      <c r="F17454" s="4" t="s">
        <v>15318</v>
      </c>
      <c r="G17454" s="5">
        <v>12039</v>
      </c>
      <c r="H17454" s="6">
        <v>0.17657809999999999</v>
      </c>
      <c r="I17454" s="7">
        <v>55.152999999999999</v>
      </c>
      <c r="J17454" s="2">
        <v>45.333300000000001</v>
      </c>
      <c r="K17454">
        <v>3</v>
      </c>
    </row>
    <row r="17455" spans="1:12" x14ac:dyDescent="0.25">
      <c r="A17455">
        <v>12131</v>
      </c>
      <c r="B17455" s="2">
        <v>29.823090000000001</v>
      </c>
      <c r="C17455" s="3">
        <v>114</v>
      </c>
      <c r="D17455" s="4">
        <v>10580</v>
      </c>
      <c r="E17455" t="s">
        <v>2142</v>
      </c>
      <c r="F17455" s="4" t="s">
        <v>1280</v>
      </c>
      <c r="G17455" s="5">
        <v>89</v>
      </c>
      <c r="H17455" s="6">
        <v>0.1123596</v>
      </c>
      <c r="I17455" s="7">
        <v>66.25</v>
      </c>
    </row>
    <row r="17456" spans="1:12" x14ac:dyDescent="0.25">
      <c r="A17456">
        <v>17368</v>
      </c>
      <c r="B17456" s="2">
        <v>29.82188</v>
      </c>
      <c r="C17456" s="3">
        <v>6664</v>
      </c>
      <c r="D17456" s="4">
        <v>49620</v>
      </c>
      <c r="E17456" t="s">
        <v>3796</v>
      </c>
      <c r="F17456" s="4" t="s">
        <v>3003</v>
      </c>
      <c r="G17456" s="5">
        <v>4960</v>
      </c>
      <c r="H17456" s="6">
        <v>0.13767389999999999</v>
      </c>
      <c r="I17456" s="7">
        <v>61.875</v>
      </c>
      <c r="J17456" s="2">
        <v>40.333300000000001</v>
      </c>
      <c r="K17456">
        <v>3</v>
      </c>
    </row>
    <row r="17457" spans="1:12" x14ac:dyDescent="0.25">
      <c r="A17457">
        <v>43338</v>
      </c>
      <c r="B17457" s="2">
        <v>29.819019999999998</v>
      </c>
      <c r="C17457" s="3">
        <v>10173</v>
      </c>
      <c r="D17457" s="4">
        <v>18140</v>
      </c>
      <c r="E17457" t="s">
        <v>5689</v>
      </c>
      <c r="F17457" s="4" t="s">
        <v>8295</v>
      </c>
      <c r="G17457" s="5">
        <v>7011</v>
      </c>
      <c r="H17457" s="6">
        <v>0.1628869</v>
      </c>
      <c r="I17457" s="7">
        <v>57.512999999999998</v>
      </c>
      <c r="J17457" s="2">
        <v>43</v>
      </c>
      <c r="K17457">
        <v>1</v>
      </c>
    </row>
    <row r="17458" spans="1:12" x14ac:dyDescent="0.25">
      <c r="A17458">
        <v>53081</v>
      </c>
      <c r="B17458" s="2">
        <v>29.810420000000001</v>
      </c>
      <c r="C17458" s="3">
        <v>43167</v>
      </c>
      <c r="D17458" s="4">
        <v>43100</v>
      </c>
      <c r="E17458" t="s">
        <v>10066</v>
      </c>
      <c r="F17458" s="4" t="s">
        <v>10031</v>
      </c>
      <c r="G17458" s="5">
        <v>28891</v>
      </c>
      <c r="H17458" s="6">
        <v>0.17735629999999999</v>
      </c>
      <c r="I17458" s="7">
        <v>55.012</v>
      </c>
      <c r="J17458" s="2">
        <v>46.058799999999998</v>
      </c>
      <c r="K17458">
        <v>17</v>
      </c>
      <c r="L17458" s="2">
        <v>81.2</v>
      </c>
    </row>
    <row r="17459" spans="1:12" x14ac:dyDescent="0.25">
      <c r="A17459">
        <v>64017</v>
      </c>
      <c r="B17459" s="2">
        <v>29.803439999999998</v>
      </c>
      <c r="C17459" s="3">
        <v>428</v>
      </c>
      <c r="D17459" s="4">
        <v>28140</v>
      </c>
      <c r="E17459" t="s">
        <v>973</v>
      </c>
      <c r="F17459" s="4" t="s">
        <v>12102</v>
      </c>
      <c r="G17459" s="5">
        <v>300</v>
      </c>
      <c r="H17459" s="6">
        <v>9.3333299999999994E-2</v>
      </c>
      <c r="I17459" s="7">
        <v>69.531000000000006</v>
      </c>
    </row>
    <row r="17460" spans="1:12" x14ac:dyDescent="0.25">
      <c r="A17460">
        <v>23503</v>
      </c>
      <c r="B17460" s="2">
        <v>29.798079999999999</v>
      </c>
      <c r="C17460" s="3">
        <v>34828</v>
      </c>
      <c r="D17460" s="4">
        <v>47260</v>
      </c>
      <c r="E17460" t="s">
        <v>301</v>
      </c>
      <c r="F17460" s="4" t="s">
        <v>4335</v>
      </c>
      <c r="G17460" s="5">
        <v>22086</v>
      </c>
      <c r="H17460" s="6">
        <v>0.19663149999999999</v>
      </c>
      <c r="I17460" s="7">
        <v>51.68</v>
      </c>
      <c r="J17460" s="2">
        <v>42.875</v>
      </c>
      <c r="K17460">
        <v>16</v>
      </c>
      <c r="L17460" s="2">
        <v>66.400000000000006</v>
      </c>
    </row>
    <row r="17461" spans="1:12" x14ac:dyDescent="0.25">
      <c r="A17461">
        <v>73540</v>
      </c>
      <c r="B17461" s="2">
        <v>29.792739999999998</v>
      </c>
      <c r="C17461" s="3">
        <v>384</v>
      </c>
      <c r="D17461" s="4">
        <v>30020</v>
      </c>
      <c r="E17461" t="s">
        <v>13512</v>
      </c>
      <c r="F17461" s="4" t="s">
        <v>13462</v>
      </c>
      <c r="G17461" s="5">
        <v>254</v>
      </c>
      <c r="H17461" s="6">
        <v>0.16535430000000001</v>
      </c>
      <c r="I17461" s="7">
        <v>57.082999999999998</v>
      </c>
    </row>
    <row r="17462" spans="1:12" x14ac:dyDescent="0.25">
      <c r="A17462">
        <v>77624</v>
      </c>
      <c r="B17462" s="2">
        <v>29.792470000000002</v>
      </c>
      <c r="C17462" s="3">
        <v>1184</v>
      </c>
      <c r="E17462" t="s">
        <v>14103</v>
      </c>
      <c r="F17462" s="4" t="s">
        <v>13752</v>
      </c>
      <c r="G17462" s="5">
        <v>860</v>
      </c>
      <c r="H17462" s="6">
        <v>0.15116280000000001</v>
      </c>
      <c r="I17462" s="7">
        <v>59.530999999999999</v>
      </c>
      <c r="J17462" s="2">
        <v>70</v>
      </c>
      <c r="K17462">
        <v>1</v>
      </c>
    </row>
    <row r="17463" spans="1:12" x14ac:dyDescent="0.25">
      <c r="A17463">
        <v>27817</v>
      </c>
      <c r="B17463" s="2">
        <v>29.791070000000001</v>
      </c>
      <c r="C17463" s="3">
        <v>6809</v>
      </c>
      <c r="D17463" s="4">
        <v>47820</v>
      </c>
      <c r="E17463" t="s">
        <v>5756</v>
      </c>
      <c r="F17463" s="4" t="s">
        <v>5642</v>
      </c>
      <c r="G17463" s="5">
        <v>4991</v>
      </c>
      <c r="H17463" s="6">
        <v>0.20396710000000001</v>
      </c>
      <c r="I17463" s="7">
        <v>50.402999999999999</v>
      </c>
    </row>
    <row r="17464" spans="1:12" x14ac:dyDescent="0.25">
      <c r="A17464">
        <v>88253</v>
      </c>
      <c r="B17464" s="2">
        <v>29.789719999999999</v>
      </c>
      <c r="C17464" s="3">
        <v>915</v>
      </c>
      <c r="D17464" s="4">
        <v>40740</v>
      </c>
      <c r="E17464" t="s">
        <v>13019</v>
      </c>
      <c r="F17464" s="4" t="s">
        <v>15124</v>
      </c>
      <c r="G17464" s="5">
        <v>648</v>
      </c>
      <c r="H17464" s="6">
        <v>6.9337399999999993E-2</v>
      </c>
      <c r="I17464" s="7">
        <v>73.667000000000002</v>
      </c>
    </row>
    <row r="17465" spans="1:12" x14ac:dyDescent="0.25">
      <c r="A17465">
        <v>5825</v>
      </c>
      <c r="B17465" s="2">
        <v>29.78952</v>
      </c>
      <c r="C17465" s="3">
        <v>277</v>
      </c>
      <c r="E17465" t="s">
        <v>475</v>
      </c>
      <c r="F17465" s="4" t="s">
        <v>1030</v>
      </c>
      <c r="G17465" s="5">
        <v>179</v>
      </c>
      <c r="H17465" s="6">
        <v>0.150838</v>
      </c>
      <c r="I17465" s="7">
        <v>59.582999999999998</v>
      </c>
    </row>
    <row r="17466" spans="1:12" x14ac:dyDescent="0.25">
      <c r="A17466">
        <v>47264</v>
      </c>
      <c r="B17466" s="2">
        <v>29.789200000000001</v>
      </c>
      <c r="C17466" s="3">
        <v>1677</v>
      </c>
      <c r="D17466" s="4">
        <v>42980</v>
      </c>
      <c r="E17466" t="s">
        <v>5927</v>
      </c>
      <c r="F17466" s="4" t="s">
        <v>8800</v>
      </c>
      <c r="G17466" s="5">
        <v>1166</v>
      </c>
      <c r="H17466" s="6">
        <v>0.1492281</v>
      </c>
      <c r="I17466" s="7">
        <v>59.860999999999997</v>
      </c>
    </row>
    <row r="17467" spans="1:12" x14ac:dyDescent="0.25">
      <c r="A17467">
        <v>55805</v>
      </c>
      <c r="B17467" s="2">
        <v>29.787579999999998</v>
      </c>
      <c r="C17467" s="3">
        <v>9932</v>
      </c>
      <c r="D17467" s="4">
        <v>20260</v>
      </c>
      <c r="E17467" t="s">
        <v>6384</v>
      </c>
      <c r="F17467" s="4" t="s">
        <v>10428</v>
      </c>
      <c r="G17467" s="5">
        <v>5605</v>
      </c>
      <c r="H17467" s="6">
        <v>0.28826259999999998</v>
      </c>
      <c r="I17467" s="7">
        <v>35.832999999999998</v>
      </c>
      <c r="J17467" s="2">
        <v>43.6</v>
      </c>
      <c r="K17467">
        <v>5</v>
      </c>
    </row>
    <row r="17468" spans="1:12" x14ac:dyDescent="0.25">
      <c r="A17468">
        <v>56110</v>
      </c>
      <c r="B17468" s="2">
        <v>29.785900000000002</v>
      </c>
      <c r="C17468" s="3">
        <v>1998</v>
      </c>
      <c r="D17468" s="4">
        <v>49380</v>
      </c>
      <c r="E17468" t="s">
        <v>3438</v>
      </c>
      <c r="F17468" s="4" t="s">
        <v>10428</v>
      </c>
      <c r="G17468" s="5">
        <v>1381</v>
      </c>
      <c r="H17468" s="6">
        <v>0.11585810000000001</v>
      </c>
      <c r="I17468" s="7">
        <v>65.625</v>
      </c>
      <c r="J17468" s="2">
        <v>65</v>
      </c>
      <c r="K17468">
        <v>1</v>
      </c>
    </row>
    <row r="17469" spans="1:12" x14ac:dyDescent="0.25">
      <c r="A17469">
        <v>46219</v>
      </c>
      <c r="B17469" s="2">
        <v>29.77974</v>
      </c>
      <c r="C17469" s="3">
        <v>34828</v>
      </c>
      <c r="D17469" s="4">
        <v>26900</v>
      </c>
      <c r="E17469" t="s">
        <v>8839</v>
      </c>
      <c r="F17469" s="4" t="s">
        <v>8800</v>
      </c>
      <c r="G17469" s="5">
        <v>24357</v>
      </c>
      <c r="H17469" s="6">
        <v>0.21073159999999999</v>
      </c>
      <c r="I17469" s="7">
        <v>49.228000000000002</v>
      </c>
      <c r="J17469" s="2">
        <v>41.911799999999999</v>
      </c>
      <c r="K17469">
        <v>34</v>
      </c>
      <c r="L17469" s="2">
        <v>61.6</v>
      </c>
    </row>
    <row r="17470" spans="1:12" x14ac:dyDescent="0.25">
      <c r="A17470">
        <v>49221</v>
      </c>
      <c r="B17470" s="2">
        <v>29.767379999999999</v>
      </c>
      <c r="C17470" s="3">
        <v>41792</v>
      </c>
      <c r="D17470" s="4">
        <v>10300</v>
      </c>
      <c r="E17470" t="s">
        <v>3438</v>
      </c>
      <c r="F17470" s="4" t="s">
        <v>9106</v>
      </c>
      <c r="G17470" s="5">
        <v>27299</v>
      </c>
      <c r="H17470" s="6">
        <v>0.1958608</v>
      </c>
      <c r="I17470" s="7">
        <v>51.796999999999997</v>
      </c>
      <c r="J17470" s="2">
        <v>46</v>
      </c>
      <c r="K17470">
        <v>10</v>
      </c>
      <c r="L17470" s="2">
        <v>80.8</v>
      </c>
    </row>
    <row r="17471" spans="1:12" x14ac:dyDescent="0.25">
      <c r="A17471">
        <v>68105</v>
      </c>
      <c r="B17471" s="2">
        <v>29.757180000000002</v>
      </c>
      <c r="C17471" s="3">
        <v>24725</v>
      </c>
      <c r="D17471" s="4">
        <v>36540</v>
      </c>
      <c r="E17471" t="s">
        <v>6681</v>
      </c>
      <c r="F17471" s="4" t="s">
        <v>12738</v>
      </c>
      <c r="G17471" s="5">
        <v>15331</v>
      </c>
      <c r="H17471" s="6">
        <v>0.24525469999999999</v>
      </c>
      <c r="I17471" s="7">
        <v>43.261000000000003</v>
      </c>
      <c r="J17471" s="2">
        <v>47.7333</v>
      </c>
      <c r="K17471">
        <v>15</v>
      </c>
      <c r="L17471" s="2">
        <v>87.4</v>
      </c>
    </row>
    <row r="17472" spans="1:12" x14ac:dyDescent="0.25">
      <c r="A17472">
        <v>60957</v>
      </c>
      <c r="B17472" s="2">
        <v>29.752600000000001</v>
      </c>
      <c r="C17472" s="3">
        <v>5385</v>
      </c>
      <c r="D17472" s="4">
        <v>16580</v>
      </c>
      <c r="E17472" t="s">
        <v>207</v>
      </c>
      <c r="F17472" s="4" t="s">
        <v>11490</v>
      </c>
      <c r="G17472" s="5">
        <v>3818</v>
      </c>
      <c r="H17472" s="6">
        <v>0.14876900000000001</v>
      </c>
      <c r="I17472" s="7">
        <v>59.933999999999997</v>
      </c>
      <c r="J17472" s="2">
        <v>45.5</v>
      </c>
      <c r="K17472">
        <v>2</v>
      </c>
    </row>
    <row r="17473" spans="1:12" x14ac:dyDescent="0.25">
      <c r="A17473">
        <v>55808</v>
      </c>
      <c r="B17473" s="2">
        <v>29.750730000000001</v>
      </c>
      <c r="C17473" s="3">
        <v>5806</v>
      </c>
      <c r="D17473" s="4">
        <v>20260</v>
      </c>
      <c r="E17473" t="s">
        <v>6384</v>
      </c>
      <c r="F17473" s="4" t="s">
        <v>10428</v>
      </c>
      <c r="G17473" s="5">
        <v>3957</v>
      </c>
      <c r="H17473" s="6">
        <v>0.1609805</v>
      </c>
      <c r="I17473" s="7">
        <v>57.822000000000003</v>
      </c>
      <c r="J17473" s="2">
        <v>21</v>
      </c>
      <c r="K17473">
        <v>1</v>
      </c>
    </row>
    <row r="17474" spans="1:12" x14ac:dyDescent="0.25">
      <c r="A17474">
        <v>37412</v>
      </c>
      <c r="B17474" s="2">
        <v>29.746320000000001</v>
      </c>
      <c r="C17474" s="3">
        <v>21246</v>
      </c>
      <c r="D17474" s="4">
        <v>16860</v>
      </c>
      <c r="E17474" t="s">
        <v>7449</v>
      </c>
      <c r="F17474" s="4" t="s">
        <v>7348</v>
      </c>
      <c r="G17474" s="5">
        <v>14498</v>
      </c>
      <c r="H17474" s="6">
        <v>0.2048558</v>
      </c>
      <c r="I17474" s="7">
        <v>50.238999999999997</v>
      </c>
      <c r="J17474" s="2">
        <v>50.307699999999997</v>
      </c>
      <c r="K17474">
        <v>13</v>
      </c>
      <c r="L17474" s="2">
        <v>93.5</v>
      </c>
    </row>
    <row r="17475" spans="1:12" x14ac:dyDescent="0.25">
      <c r="A17475">
        <v>65072</v>
      </c>
      <c r="B17475" s="2">
        <v>29.742529999999999</v>
      </c>
      <c r="C17475" s="3">
        <v>1684</v>
      </c>
      <c r="E17475" t="s">
        <v>4987</v>
      </c>
      <c r="F17475" s="4" t="s">
        <v>12102</v>
      </c>
      <c r="G17475" s="5">
        <v>1342</v>
      </c>
      <c r="H17475" s="6">
        <v>0.223547</v>
      </c>
      <c r="I17475" s="7">
        <v>47.009</v>
      </c>
    </row>
    <row r="17476" spans="1:12" x14ac:dyDescent="0.25">
      <c r="A17476">
        <v>76228</v>
      </c>
      <c r="B17476" s="2">
        <v>29.742000000000001</v>
      </c>
      <c r="C17476" s="3">
        <v>1098</v>
      </c>
      <c r="D17476" s="4">
        <v>48660</v>
      </c>
      <c r="E17476" t="s">
        <v>8019</v>
      </c>
      <c r="F17476" s="4" t="s">
        <v>13752</v>
      </c>
      <c r="G17476" s="5">
        <v>852</v>
      </c>
      <c r="H17476" s="6">
        <v>0.1676436</v>
      </c>
      <c r="I17476" s="7">
        <v>56.667000000000002</v>
      </c>
    </row>
    <row r="17477" spans="1:12" x14ac:dyDescent="0.25">
      <c r="A17477">
        <v>47665</v>
      </c>
      <c r="B17477" s="2">
        <v>29.741240000000001</v>
      </c>
      <c r="C17477" s="3">
        <v>3650</v>
      </c>
      <c r="E17477" t="s">
        <v>8656</v>
      </c>
      <c r="F17477" s="4" t="s">
        <v>8800</v>
      </c>
      <c r="G17477" s="5">
        <v>2345</v>
      </c>
      <c r="H17477" s="6">
        <v>0.1133845</v>
      </c>
      <c r="I17477" s="7">
        <v>66.042000000000002</v>
      </c>
    </row>
    <row r="17478" spans="1:12" x14ac:dyDescent="0.25">
      <c r="A17478">
        <v>75442</v>
      </c>
      <c r="B17478" s="2">
        <v>29.739090000000001</v>
      </c>
      <c r="C17478" s="3">
        <v>9960</v>
      </c>
      <c r="D17478" s="4">
        <v>19100</v>
      </c>
      <c r="E17478" t="s">
        <v>8674</v>
      </c>
      <c r="F17478" s="4" t="s">
        <v>13752</v>
      </c>
      <c r="G17478" s="5">
        <v>6603</v>
      </c>
      <c r="H17478" s="6">
        <v>0.14614569999999999</v>
      </c>
      <c r="I17478" s="7">
        <v>60.377000000000002</v>
      </c>
    </row>
    <row r="17479" spans="1:12" x14ac:dyDescent="0.25">
      <c r="A17479">
        <v>62032</v>
      </c>
      <c r="B17479" s="2">
        <v>29.73742</v>
      </c>
      <c r="C17479" s="3">
        <v>616</v>
      </c>
      <c r="E17479" t="s">
        <v>2923</v>
      </c>
      <c r="F17479" s="4" t="s">
        <v>11490</v>
      </c>
      <c r="G17479" s="5">
        <v>384</v>
      </c>
      <c r="H17479" s="6">
        <v>0.1171875</v>
      </c>
      <c r="I17479" s="7">
        <v>65.38</v>
      </c>
      <c r="J17479" s="2">
        <v>47</v>
      </c>
      <c r="K17479">
        <v>1</v>
      </c>
    </row>
    <row r="17480" spans="1:12" x14ac:dyDescent="0.25">
      <c r="A17480">
        <v>27809</v>
      </c>
      <c r="B17480" s="2">
        <v>29.73668</v>
      </c>
      <c r="C17480" s="3">
        <v>4143</v>
      </c>
      <c r="D17480" s="4">
        <v>40580</v>
      </c>
      <c r="E17480" t="s">
        <v>5752</v>
      </c>
      <c r="F17480" s="4" t="s">
        <v>5642</v>
      </c>
      <c r="G17480" s="5">
        <v>2740</v>
      </c>
      <c r="H17480" s="6">
        <v>0.1857664</v>
      </c>
      <c r="I17480" s="7">
        <v>53.529000000000003</v>
      </c>
      <c r="J17480" s="2">
        <v>31</v>
      </c>
      <c r="K17480">
        <v>1</v>
      </c>
    </row>
    <row r="17481" spans="1:12" x14ac:dyDescent="0.25">
      <c r="A17481">
        <v>56260</v>
      </c>
      <c r="B17481" s="2">
        <v>29.735869999999998</v>
      </c>
      <c r="C17481" s="3">
        <v>907</v>
      </c>
      <c r="E17481" t="s">
        <v>224</v>
      </c>
      <c r="F17481" s="4" t="s">
        <v>10428</v>
      </c>
      <c r="G17481" s="5">
        <v>644</v>
      </c>
      <c r="H17481" s="6">
        <v>0.1410853</v>
      </c>
      <c r="I17481" s="7">
        <v>61.25</v>
      </c>
    </row>
    <row r="17482" spans="1:12" x14ac:dyDescent="0.25">
      <c r="A17482">
        <v>30256</v>
      </c>
      <c r="B17482" s="2">
        <v>29.73535</v>
      </c>
      <c r="C17482" s="3">
        <v>2211</v>
      </c>
      <c r="D17482" s="4">
        <v>12060</v>
      </c>
      <c r="E17482" t="s">
        <v>6418</v>
      </c>
      <c r="F17482" s="4" t="s">
        <v>6363</v>
      </c>
      <c r="G17482" s="5">
        <v>1493</v>
      </c>
      <c r="H17482" s="6">
        <v>0.1914324</v>
      </c>
      <c r="I17482" s="7">
        <v>52.54</v>
      </c>
    </row>
    <row r="17483" spans="1:12" x14ac:dyDescent="0.25">
      <c r="A17483">
        <v>83627</v>
      </c>
      <c r="B17483" s="2">
        <v>29.734909999999999</v>
      </c>
      <c r="C17483" s="3">
        <v>458</v>
      </c>
      <c r="D17483" s="4">
        <v>34300</v>
      </c>
      <c r="E17483" t="s">
        <v>14803</v>
      </c>
      <c r="F17483" s="4" t="s">
        <v>14725</v>
      </c>
      <c r="G17483" s="5">
        <v>361</v>
      </c>
      <c r="H17483" s="6">
        <v>0.15235460000000001</v>
      </c>
      <c r="I17483" s="7">
        <v>59.286000000000001</v>
      </c>
    </row>
    <row r="17484" spans="1:12" x14ac:dyDescent="0.25">
      <c r="A17484">
        <v>68716</v>
      </c>
      <c r="B17484" s="2">
        <v>29.734660000000002</v>
      </c>
      <c r="C17484" s="3">
        <v>875</v>
      </c>
      <c r="E17484" t="s">
        <v>12822</v>
      </c>
      <c r="F17484" s="4" t="s">
        <v>12738</v>
      </c>
      <c r="G17484" s="5">
        <v>685</v>
      </c>
      <c r="H17484" s="6">
        <v>0.1982507</v>
      </c>
      <c r="I17484" s="7">
        <v>51.353999999999999</v>
      </c>
    </row>
    <row r="17485" spans="1:12" x14ac:dyDescent="0.25">
      <c r="A17485">
        <v>61546</v>
      </c>
      <c r="B17485" s="2">
        <v>29.73377</v>
      </c>
      <c r="C17485" s="3">
        <v>4172</v>
      </c>
      <c r="E17485" t="s">
        <v>11772</v>
      </c>
      <c r="F17485" s="4" t="s">
        <v>11490</v>
      </c>
      <c r="G17485" s="5">
        <v>3007</v>
      </c>
      <c r="H17485" s="6">
        <v>0.1120346</v>
      </c>
      <c r="I17485" s="7">
        <v>66.25</v>
      </c>
      <c r="J17485" s="2">
        <v>74</v>
      </c>
      <c r="K17485">
        <v>1</v>
      </c>
    </row>
    <row r="17486" spans="1:12" x14ac:dyDescent="0.25">
      <c r="A17486">
        <v>61103</v>
      </c>
      <c r="B17486" s="2">
        <v>29.72916</v>
      </c>
      <c r="C17486" s="3">
        <v>24340</v>
      </c>
      <c r="D17486" s="4">
        <v>40420</v>
      </c>
      <c r="E17486" t="s">
        <v>7069</v>
      </c>
      <c r="F17486" s="4" t="s">
        <v>11490</v>
      </c>
      <c r="G17486" s="5">
        <v>16288</v>
      </c>
      <c r="H17486" s="6">
        <v>0.20542730000000001</v>
      </c>
      <c r="I17486" s="7">
        <v>50.110999999999997</v>
      </c>
      <c r="J17486" s="2">
        <v>50.1111</v>
      </c>
      <c r="K17486">
        <v>9</v>
      </c>
    </row>
    <row r="17487" spans="1:12" x14ac:dyDescent="0.25">
      <c r="A17487">
        <v>23805</v>
      </c>
      <c r="B17487" s="2">
        <v>29.72203</v>
      </c>
      <c r="C17487" s="3">
        <v>19716</v>
      </c>
      <c r="D17487" s="4">
        <v>40060</v>
      </c>
      <c r="E17487" t="s">
        <v>2146</v>
      </c>
      <c r="F17487" s="4" t="s">
        <v>4335</v>
      </c>
      <c r="G17487" s="5">
        <v>13468</v>
      </c>
      <c r="H17487" s="6">
        <v>0.194298</v>
      </c>
      <c r="I17487" s="7">
        <v>52.033999999999999</v>
      </c>
      <c r="J17487" s="2">
        <v>43.8</v>
      </c>
      <c r="K17487">
        <v>5</v>
      </c>
    </row>
    <row r="17488" spans="1:12" x14ac:dyDescent="0.25">
      <c r="A17488">
        <v>48849</v>
      </c>
      <c r="B17488" s="2">
        <v>29.717829999999999</v>
      </c>
      <c r="C17488" s="3">
        <v>5787</v>
      </c>
      <c r="D17488" s="4">
        <v>26960</v>
      </c>
      <c r="E17488" t="s">
        <v>9284</v>
      </c>
      <c r="F17488" s="4" t="s">
        <v>9106</v>
      </c>
      <c r="G17488" s="5">
        <v>4077</v>
      </c>
      <c r="H17488" s="6">
        <v>0.1542801</v>
      </c>
      <c r="I17488" s="7">
        <v>58.945</v>
      </c>
      <c r="J17488" s="2">
        <v>62</v>
      </c>
      <c r="K17488">
        <v>2</v>
      </c>
    </row>
    <row r="17489" spans="1:11" x14ac:dyDescent="0.25">
      <c r="A17489">
        <v>61241</v>
      </c>
      <c r="B17489" s="2">
        <v>29.715800000000002</v>
      </c>
      <c r="C17489" s="3">
        <v>6768</v>
      </c>
      <c r="D17489" s="4">
        <v>19340</v>
      </c>
      <c r="E17489" t="s">
        <v>11686</v>
      </c>
      <c r="F17489" s="4" t="s">
        <v>11490</v>
      </c>
      <c r="G17489" s="5">
        <v>4415</v>
      </c>
      <c r="H17489" s="6">
        <v>0.1236413</v>
      </c>
      <c r="I17489" s="7">
        <v>64.236000000000004</v>
      </c>
      <c r="J17489" s="2">
        <v>48</v>
      </c>
      <c r="K17489">
        <v>1</v>
      </c>
    </row>
    <row r="17490" spans="1:11" x14ac:dyDescent="0.25">
      <c r="A17490">
        <v>77457</v>
      </c>
      <c r="B17490" s="2">
        <v>29.71463</v>
      </c>
      <c r="C17490" s="3">
        <v>544</v>
      </c>
      <c r="D17490" s="4">
        <v>13060</v>
      </c>
      <c r="E17490" t="s">
        <v>14058</v>
      </c>
      <c r="F17490" s="4" t="s">
        <v>13752</v>
      </c>
      <c r="G17490" s="5">
        <v>458</v>
      </c>
      <c r="H17490" s="6">
        <v>0.18777289999999999</v>
      </c>
      <c r="I17490" s="7">
        <v>53.152000000000001</v>
      </c>
    </row>
    <row r="17491" spans="1:11" x14ac:dyDescent="0.25">
      <c r="A17491">
        <v>63473</v>
      </c>
      <c r="B17491" s="2">
        <v>29.714469999999999</v>
      </c>
      <c r="C17491" s="3">
        <v>303</v>
      </c>
      <c r="D17491" s="4">
        <v>39500</v>
      </c>
      <c r="E17491" t="s">
        <v>109</v>
      </c>
      <c r="F17491" s="4" t="s">
        <v>12102</v>
      </c>
      <c r="G17491" s="5">
        <v>214</v>
      </c>
      <c r="H17491" s="6">
        <v>0.16822429999999999</v>
      </c>
      <c r="I17491" s="7">
        <v>56.527999999999999</v>
      </c>
    </row>
    <row r="17492" spans="1:11" x14ac:dyDescent="0.25">
      <c r="A17492">
        <v>14522</v>
      </c>
      <c r="B17492" s="2">
        <v>29.712800000000001</v>
      </c>
      <c r="C17492" s="3">
        <v>9288</v>
      </c>
      <c r="D17492" s="4">
        <v>40380</v>
      </c>
      <c r="E17492" t="s">
        <v>1015</v>
      </c>
      <c r="F17492" s="4" t="s">
        <v>1280</v>
      </c>
      <c r="G17492" s="5">
        <v>6761</v>
      </c>
      <c r="H17492" s="6">
        <v>0.157669</v>
      </c>
      <c r="I17492" s="7">
        <v>58.351999999999997</v>
      </c>
      <c r="J17492" s="2">
        <v>53.166699999999999</v>
      </c>
      <c r="K17492">
        <v>6</v>
      </c>
    </row>
    <row r="17493" spans="1:11" x14ac:dyDescent="0.25">
      <c r="A17493">
        <v>29550</v>
      </c>
      <c r="B17493" s="2">
        <v>29.706099999999999</v>
      </c>
      <c r="C17493" s="3">
        <v>31586</v>
      </c>
      <c r="D17493" s="4">
        <v>22500</v>
      </c>
      <c r="E17493" t="s">
        <v>6264</v>
      </c>
      <c r="F17493" s="4" t="s">
        <v>6130</v>
      </c>
      <c r="G17493" s="5">
        <v>21235</v>
      </c>
      <c r="H17493" s="6">
        <v>0.19416059999999999</v>
      </c>
      <c r="I17493" s="7">
        <v>52.043999999999997</v>
      </c>
      <c r="J17493" s="2">
        <v>48</v>
      </c>
      <c r="K17493">
        <v>4</v>
      </c>
    </row>
    <row r="17494" spans="1:11" x14ac:dyDescent="0.25">
      <c r="A17494">
        <v>28129</v>
      </c>
      <c r="B17494" s="2">
        <v>29.70008</v>
      </c>
      <c r="C17494" s="3">
        <v>5619</v>
      </c>
      <c r="D17494" s="4">
        <v>10620</v>
      </c>
      <c r="E17494" t="s">
        <v>5888</v>
      </c>
      <c r="F17494" s="4" t="s">
        <v>5642</v>
      </c>
      <c r="G17494" s="5">
        <v>3947</v>
      </c>
      <c r="H17494" s="6">
        <v>0.1360527</v>
      </c>
      <c r="I17494" s="7">
        <v>62.082999999999998</v>
      </c>
    </row>
    <row r="17495" spans="1:11" x14ac:dyDescent="0.25">
      <c r="A17495">
        <v>44680</v>
      </c>
      <c r="B17495" s="2">
        <v>29.69838</v>
      </c>
      <c r="C17495" s="3">
        <v>4210</v>
      </c>
      <c r="D17495" s="4">
        <v>35420</v>
      </c>
      <c r="E17495" t="s">
        <v>3828</v>
      </c>
      <c r="F17495" s="4" t="s">
        <v>8295</v>
      </c>
      <c r="G17495" s="5">
        <v>3138</v>
      </c>
      <c r="H17495" s="6">
        <v>0.17011789999999999</v>
      </c>
      <c r="I17495" s="7">
        <v>56.195999999999998</v>
      </c>
    </row>
    <row r="17496" spans="1:11" x14ac:dyDescent="0.25">
      <c r="A17496">
        <v>57528</v>
      </c>
      <c r="B17496" s="2">
        <v>29.697510000000001</v>
      </c>
      <c r="C17496" s="3">
        <v>722</v>
      </c>
      <c r="E17496" t="s">
        <v>10987</v>
      </c>
      <c r="F17496" s="4" t="s">
        <v>10877</v>
      </c>
      <c r="G17496" s="5">
        <v>493</v>
      </c>
      <c r="H17496" s="6">
        <v>0.2004049</v>
      </c>
      <c r="I17496" s="7">
        <v>50.962000000000003</v>
      </c>
      <c r="J17496" s="2">
        <v>52</v>
      </c>
      <c r="K17496">
        <v>1</v>
      </c>
    </row>
    <row r="17497" spans="1:11" x14ac:dyDescent="0.25">
      <c r="A17497">
        <v>57522</v>
      </c>
      <c r="B17497" s="2">
        <v>29.697310000000002</v>
      </c>
      <c r="C17497" s="3">
        <v>488</v>
      </c>
      <c r="D17497" s="4">
        <v>38180</v>
      </c>
      <c r="E17497" t="s">
        <v>10986</v>
      </c>
      <c r="F17497" s="4" t="s">
        <v>10877</v>
      </c>
      <c r="G17497" s="5">
        <v>354</v>
      </c>
      <c r="H17497" s="6">
        <v>0.1408451</v>
      </c>
      <c r="I17497" s="7">
        <v>61.25</v>
      </c>
      <c r="J17497" s="2">
        <v>73</v>
      </c>
      <c r="K17497">
        <v>1</v>
      </c>
    </row>
    <row r="17498" spans="1:11" x14ac:dyDescent="0.25">
      <c r="A17498">
        <v>56142</v>
      </c>
      <c r="B17498" s="2">
        <v>29.697040000000001</v>
      </c>
      <c r="C17498" s="3">
        <v>933</v>
      </c>
      <c r="E17498" t="s">
        <v>5047</v>
      </c>
      <c r="F17498" s="4" t="s">
        <v>10428</v>
      </c>
      <c r="G17498" s="5">
        <v>731</v>
      </c>
      <c r="H17498" s="6">
        <v>0.1614227</v>
      </c>
      <c r="I17498" s="7">
        <v>57.692</v>
      </c>
    </row>
    <row r="17499" spans="1:11" x14ac:dyDescent="0.25">
      <c r="A17499">
        <v>73834</v>
      </c>
      <c r="B17499" s="2">
        <v>29.696570000000001</v>
      </c>
      <c r="C17499" s="3">
        <v>1781</v>
      </c>
      <c r="E17499" t="s">
        <v>2831</v>
      </c>
      <c r="F17499" s="4" t="s">
        <v>13462</v>
      </c>
      <c r="G17499" s="5">
        <v>1235</v>
      </c>
      <c r="H17499" s="6">
        <v>0.15614890000000001</v>
      </c>
      <c r="I17499" s="7">
        <v>58.603000000000002</v>
      </c>
    </row>
    <row r="17500" spans="1:11" x14ac:dyDescent="0.25">
      <c r="A17500">
        <v>36092</v>
      </c>
      <c r="B17500" s="2">
        <v>29.693069999999999</v>
      </c>
      <c r="C17500" s="3">
        <v>19611</v>
      </c>
      <c r="D17500" s="4">
        <v>33860</v>
      </c>
      <c r="E17500" t="s">
        <v>7209</v>
      </c>
      <c r="F17500" s="4" t="s">
        <v>7027</v>
      </c>
      <c r="G17500" s="5">
        <v>13413</v>
      </c>
      <c r="H17500" s="6">
        <v>0.15498729999999999</v>
      </c>
      <c r="I17500" s="7">
        <v>58.802999999999997</v>
      </c>
      <c r="J17500" s="2">
        <v>53.2</v>
      </c>
      <c r="K17500">
        <v>5</v>
      </c>
    </row>
    <row r="17501" spans="1:11" x14ac:dyDescent="0.25">
      <c r="A17501">
        <v>15331</v>
      </c>
      <c r="B17501" s="2">
        <v>29.689710000000002</v>
      </c>
      <c r="C17501" s="3">
        <v>815</v>
      </c>
      <c r="D17501" s="4">
        <v>38300</v>
      </c>
      <c r="E17501" t="s">
        <v>884</v>
      </c>
      <c r="F17501" s="4" t="s">
        <v>3003</v>
      </c>
      <c r="G17501" s="5">
        <v>614</v>
      </c>
      <c r="H17501" s="6">
        <v>0.18566779999999999</v>
      </c>
      <c r="I17501" s="7">
        <v>53.5</v>
      </c>
      <c r="J17501" s="2">
        <v>56</v>
      </c>
      <c r="K17501">
        <v>1</v>
      </c>
    </row>
    <row r="17502" spans="1:11" x14ac:dyDescent="0.25">
      <c r="A17502">
        <v>52729</v>
      </c>
      <c r="B17502" s="2">
        <v>29.689430000000002</v>
      </c>
      <c r="C17502" s="3">
        <v>782</v>
      </c>
      <c r="D17502" s="4">
        <v>17540</v>
      </c>
      <c r="E17502" t="s">
        <v>10013</v>
      </c>
      <c r="F17502" s="4" t="s">
        <v>9593</v>
      </c>
      <c r="G17502" s="5">
        <v>566</v>
      </c>
      <c r="H17502" s="6">
        <v>0.13403880000000001</v>
      </c>
      <c r="I17502" s="7">
        <v>62.414000000000001</v>
      </c>
      <c r="J17502" s="2">
        <v>39</v>
      </c>
      <c r="K17502">
        <v>1</v>
      </c>
    </row>
    <row r="17503" spans="1:11" x14ac:dyDescent="0.25">
      <c r="A17503">
        <v>21913</v>
      </c>
      <c r="B17503" s="2">
        <v>29.68919</v>
      </c>
      <c r="C17503" s="3">
        <v>675</v>
      </c>
      <c r="D17503" s="4">
        <v>37980</v>
      </c>
      <c r="E17503" t="s">
        <v>4639</v>
      </c>
      <c r="F17503" s="4" t="s">
        <v>4361</v>
      </c>
      <c r="G17503" s="5">
        <v>435</v>
      </c>
      <c r="H17503" s="6">
        <v>0.14220179999999999</v>
      </c>
      <c r="I17503" s="7">
        <v>61</v>
      </c>
    </row>
    <row r="17504" spans="1:11" x14ac:dyDescent="0.25">
      <c r="A17504">
        <v>31906</v>
      </c>
      <c r="B17504" s="2">
        <v>29.685590000000001</v>
      </c>
      <c r="C17504" s="3">
        <v>21938</v>
      </c>
      <c r="D17504" s="4">
        <v>17980</v>
      </c>
      <c r="E17504" t="s">
        <v>1585</v>
      </c>
      <c r="F17504" s="4" t="s">
        <v>6363</v>
      </c>
      <c r="G17504" s="5">
        <v>14598</v>
      </c>
      <c r="H17504" s="6">
        <v>0.23878350000000001</v>
      </c>
      <c r="I17504" s="7">
        <v>44.31</v>
      </c>
      <c r="J17504" s="2">
        <v>36</v>
      </c>
      <c r="K17504">
        <v>7</v>
      </c>
    </row>
    <row r="17505" spans="1:11" x14ac:dyDescent="0.25">
      <c r="A17505">
        <v>99031</v>
      </c>
      <c r="B17505" s="2">
        <v>29.681920000000002</v>
      </c>
      <c r="C17505" s="3">
        <v>915</v>
      </c>
      <c r="D17505" s="4">
        <v>44060</v>
      </c>
      <c r="E17505" t="s">
        <v>16548</v>
      </c>
      <c r="F17505" s="4" t="s">
        <v>16344</v>
      </c>
      <c r="G17505" s="5">
        <v>712</v>
      </c>
      <c r="H17505" s="6">
        <v>0.25525949999999997</v>
      </c>
      <c r="I17505" s="7">
        <v>41.457999999999998</v>
      </c>
    </row>
    <row r="17506" spans="1:11" x14ac:dyDescent="0.25">
      <c r="A17506">
        <v>15436</v>
      </c>
      <c r="B17506" s="2">
        <v>29.681329999999999</v>
      </c>
      <c r="C17506" s="3">
        <v>2559</v>
      </c>
      <c r="D17506" s="4">
        <v>38300</v>
      </c>
      <c r="E17506" t="s">
        <v>3144</v>
      </c>
      <c r="F17506" s="4" t="s">
        <v>3003</v>
      </c>
      <c r="G17506" s="5">
        <v>1786</v>
      </c>
      <c r="H17506" s="6">
        <v>0.1796307</v>
      </c>
      <c r="I17506" s="7">
        <v>54.515999999999998</v>
      </c>
      <c r="J17506" s="2">
        <v>69</v>
      </c>
      <c r="K17506">
        <v>1</v>
      </c>
    </row>
    <row r="17507" spans="1:11" x14ac:dyDescent="0.25">
      <c r="A17507">
        <v>67024</v>
      </c>
      <c r="B17507" s="2">
        <v>29.680769999999999</v>
      </c>
      <c r="C17507" s="3">
        <v>705</v>
      </c>
      <c r="E17507" t="s">
        <v>12597</v>
      </c>
      <c r="F17507" s="4" t="s">
        <v>12494</v>
      </c>
      <c r="G17507" s="5">
        <v>514</v>
      </c>
      <c r="H17507" s="6">
        <v>0.231068</v>
      </c>
      <c r="I17507" s="7">
        <v>45.625</v>
      </c>
      <c r="J17507" s="2">
        <v>48</v>
      </c>
      <c r="K17507">
        <v>1</v>
      </c>
    </row>
    <row r="17508" spans="1:11" x14ac:dyDescent="0.25">
      <c r="A17508">
        <v>45715</v>
      </c>
      <c r="B17508" s="2">
        <v>29.680230000000002</v>
      </c>
      <c r="C17508" s="3">
        <v>2476</v>
      </c>
      <c r="D17508" s="4">
        <v>31930</v>
      </c>
      <c r="E17508" t="s">
        <v>264</v>
      </c>
      <c r="F17508" s="4" t="s">
        <v>8295</v>
      </c>
      <c r="G17508" s="5">
        <v>1738</v>
      </c>
      <c r="H17508" s="6">
        <v>0.15008630000000001</v>
      </c>
      <c r="I17508" s="7">
        <v>59.615000000000002</v>
      </c>
      <c r="J17508" s="2">
        <v>70</v>
      </c>
      <c r="K17508">
        <v>1</v>
      </c>
    </row>
    <row r="17509" spans="1:11" x14ac:dyDescent="0.25">
      <c r="A17509">
        <v>23888</v>
      </c>
      <c r="B17509" s="2">
        <v>29.679549999999999</v>
      </c>
      <c r="C17509" s="3">
        <v>1720</v>
      </c>
      <c r="D17509" s="4">
        <v>40060</v>
      </c>
      <c r="E17509" t="s">
        <v>255</v>
      </c>
      <c r="F17509" s="4" t="s">
        <v>4335</v>
      </c>
      <c r="G17509" s="5">
        <v>1111</v>
      </c>
      <c r="H17509" s="6">
        <v>0.1789568</v>
      </c>
      <c r="I17509" s="7">
        <v>54.625</v>
      </c>
    </row>
    <row r="17510" spans="1:11" x14ac:dyDescent="0.25">
      <c r="A17510">
        <v>35051</v>
      </c>
      <c r="B17510" s="2">
        <v>29.67784</v>
      </c>
      <c r="C17510" s="3">
        <v>8996</v>
      </c>
      <c r="D17510" s="4">
        <v>13820</v>
      </c>
      <c r="E17510" t="s">
        <v>7041</v>
      </c>
      <c r="F17510" s="4" t="s">
        <v>7027</v>
      </c>
      <c r="G17510" s="5">
        <v>6033</v>
      </c>
      <c r="H17510" s="6">
        <v>0.1711966</v>
      </c>
      <c r="I17510" s="7">
        <v>55.966000000000001</v>
      </c>
    </row>
    <row r="17511" spans="1:11" x14ac:dyDescent="0.25">
      <c r="A17511">
        <v>56443</v>
      </c>
      <c r="B17511" s="2">
        <v>29.676110000000001</v>
      </c>
      <c r="C17511" s="3">
        <v>1453</v>
      </c>
      <c r="E17511" t="s">
        <v>876</v>
      </c>
      <c r="F17511" s="4" t="s">
        <v>10428</v>
      </c>
      <c r="G17511" s="5">
        <v>1202</v>
      </c>
      <c r="H17511" s="6">
        <v>0.17788860000000001</v>
      </c>
      <c r="I17511" s="7">
        <v>54.808</v>
      </c>
    </row>
    <row r="17512" spans="1:11" x14ac:dyDescent="0.25">
      <c r="A17512">
        <v>46929</v>
      </c>
      <c r="B17512" s="2">
        <v>29.675280000000001</v>
      </c>
      <c r="C17512" s="3">
        <v>3387</v>
      </c>
      <c r="D17512" s="4">
        <v>29200</v>
      </c>
      <c r="E17512" t="s">
        <v>7745</v>
      </c>
      <c r="F17512" s="4" t="s">
        <v>8800</v>
      </c>
      <c r="G17512" s="5">
        <v>2282</v>
      </c>
      <c r="H17512" s="6">
        <v>0.16695879999999999</v>
      </c>
      <c r="I17512" s="7">
        <v>56.691000000000003</v>
      </c>
      <c r="J17512" s="2">
        <v>38</v>
      </c>
      <c r="K17512">
        <v>1</v>
      </c>
    </row>
    <row r="17513" spans="1:11" x14ac:dyDescent="0.25">
      <c r="A17513">
        <v>56121</v>
      </c>
      <c r="B17513" s="2">
        <v>29.674620000000001</v>
      </c>
      <c r="C17513" s="3">
        <v>633</v>
      </c>
      <c r="E17513" t="s">
        <v>10635</v>
      </c>
      <c r="F17513" s="4" t="s">
        <v>10428</v>
      </c>
      <c r="G17513" s="5">
        <v>465</v>
      </c>
      <c r="H17513" s="6">
        <v>0.1502146</v>
      </c>
      <c r="I17513" s="7">
        <v>59.582999999999998</v>
      </c>
    </row>
    <row r="17514" spans="1:11" x14ac:dyDescent="0.25">
      <c r="A17514">
        <v>18321</v>
      </c>
      <c r="B17514" s="2">
        <v>29.674219999999998</v>
      </c>
      <c r="C17514" s="3">
        <v>1626</v>
      </c>
      <c r="D17514" s="4">
        <v>20700</v>
      </c>
      <c r="E17514" t="s">
        <v>4016</v>
      </c>
      <c r="F17514" s="4" t="s">
        <v>3003</v>
      </c>
      <c r="G17514" s="5">
        <v>1202</v>
      </c>
      <c r="H17514" s="6">
        <v>0.16888520000000001</v>
      </c>
      <c r="I17514" s="7">
        <v>56.353999999999999</v>
      </c>
      <c r="J17514" s="2">
        <v>49.666699999999999</v>
      </c>
      <c r="K17514">
        <v>3</v>
      </c>
    </row>
    <row r="17515" spans="1:11" x14ac:dyDescent="0.25">
      <c r="A17515">
        <v>42025</v>
      </c>
      <c r="B17515" s="2">
        <v>29.670590000000001</v>
      </c>
      <c r="C17515" s="3">
        <v>19173</v>
      </c>
      <c r="E17515" t="s">
        <v>3865</v>
      </c>
      <c r="F17515" s="4" t="s">
        <v>7883</v>
      </c>
      <c r="G17515" s="5">
        <v>13975</v>
      </c>
      <c r="H17515" s="6">
        <v>0.16692899999999999</v>
      </c>
      <c r="I17515" s="7">
        <v>56.69</v>
      </c>
      <c r="J17515" s="2">
        <v>60</v>
      </c>
      <c r="K17515">
        <v>3</v>
      </c>
    </row>
    <row r="17516" spans="1:11" x14ac:dyDescent="0.25">
      <c r="A17516">
        <v>97374</v>
      </c>
      <c r="B17516" s="2">
        <v>29.666270000000001</v>
      </c>
      <c r="C17516" s="3">
        <v>5993</v>
      </c>
      <c r="D17516" s="4">
        <v>10540</v>
      </c>
      <c r="E17516" t="s">
        <v>2989</v>
      </c>
      <c r="F17516" s="4" t="s">
        <v>16170</v>
      </c>
      <c r="G17516" s="5">
        <v>4081</v>
      </c>
      <c r="H17516" s="6">
        <v>0.19426750000000001</v>
      </c>
      <c r="I17516" s="7">
        <v>51.963999999999999</v>
      </c>
      <c r="J17516" s="2">
        <v>53.2</v>
      </c>
      <c r="K17516">
        <v>5</v>
      </c>
    </row>
    <row r="17517" spans="1:11" x14ac:dyDescent="0.25">
      <c r="A17517">
        <v>99703</v>
      </c>
      <c r="B17517" s="2">
        <v>29.66461</v>
      </c>
      <c r="C17517" s="3">
        <v>7763</v>
      </c>
      <c r="D17517" s="4">
        <v>21820</v>
      </c>
      <c r="E17517" t="s">
        <v>16707</v>
      </c>
      <c r="F17517" s="4" t="s">
        <v>16604</v>
      </c>
      <c r="G17517" s="5">
        <v>2854</v>
      </c>
      <c r="H17517" s="6">
        <v>0.21618780000000001</v>
      </c>
      <c r="I17517" s="7">
        <v>48.173000000000002</v>
      </c>
      <c r="J17517" s="2">
        <v>39.666699999999999</v>
      </c>
      <c r="K17517">
        <v>3</v>
      </c>
    </row>
    <row r="17518" spans="1:11" x14ac:dyDescent="0.25">
      <c r="A17518">
        <v>66720</v>
      </c>
      <c r="B17518" s="2">
        <v>29.662120000000002</v>
      </c>
      <c r="C17518" s="3">
        <v>11409</v>
      </c>
      <c r="E17518" t="s">
        <v>12552</v>
      </c>
      <c r="F17518" s="4" t="s">
        <v>12494</v>
      </c>
      <c r="G17518" s="5">
        <v>7539</v>
      </c>
      <c r="H17518" s="6">
        <v>0.19962859999999999</v>
      </c>
      <c r="I17518" s="7">
        <v>51.033999999999999</v>
      </c>
      <c r="J17518" s="2">
        <v>61.666699999999999</v>
      </c>
      <c r="K17518">
        <v>3</v>
      </c>
    </row>
    <row r="17519" spans="1:11" x14ac:dyDescent="0.25">
      <c r="A17519">
        <v>18504</v>
      </c>
      <c r="B17519" s="2">
        <v>29.657</v>
      </c>
      <c r="C17519" s="3">
        <v>20488</v>
      </c>
      <c r="D17519" s="4">
        <v>42540</v>
      </c>
      <c r="E17519" t="s">
        <v>4085</v>
      </c>
      <c r="F17519" s="4" t="s">
        <v>3003</v>
      </c>
      <c r="G17519" s="5">
        <v>13873</v>
      </c>
      <c r="H17519" s="6">
        <v>0.19828460000000001</v>
      </c>
      <c r="I17519" s="7">
        <v>51.262999999999998</v>
      </c>
      <c r="J17519" s="2">
        <v>44.4</v>
      </c>
      <c r="K17519">
        <v>5</v>
      </c>
    </row>
    <row r="17520" spans="1:11" x14ac:dyDescent="0.25">
      <c r="A17520">
        <v>41063</v>
      </c>
      <c r="B17520" s="2">
        <v>29.653169999999999</v>
      </c>
      <c r="C17520" s="3">
        <v>2920</v>
      </c>
      <c r="D17520" s="4">
        <v>17140</v>
      </c>
      <c r="E17520" t="s">
        <v>8017</v>
      </c>
      <c r="F17520" s="4" t="s">
        <v>7883</v>
      </c>
      <c r="G17520" s="5">
        <v>2115</v>
      </c>
      <c r="H17520" s="6">
        <v>0.15689980000000001</v>
      </c>
      <c r="I17520" s="7">
        <v>58.412999999999997</v>
      </c>
    </row>
    <row r="17521" spans="1:12" x14ac:dyDescent="0.25">
      <c r="A17521">
        <v>56522</v>
      </c>
      <c r="B17521" s="2">
        <v>29.652570000000001</v>
      </c>
      <c r="C17521" s="3">
        <v>624</v>
      </c>
      <c r="D17521" s="4">
        <v>47420</v>
      </c>
      <c r="E17521" t="s">
        <v>2957</v>
      </c>
      <c r="F17521" s="4" t="s">
        <v>10428</v>
      </c>
      <c r="G17521" s="5">
        <v>400</v>
      </c>
      <c r="H17521" s="6">
        <v>0.1246883</v>
      </c>
      <c r="I17521" s="7">
        <v>63.976999999999997</v>
      </c>
      <c r="J17521" s="2">
        <v>43</v>
      </c>
      <c r="K17521">
        <v>2</v>
      </c>
    </row>
    <row r="17522" spans="1:12" x14ac:dyDescent="0.25">
      <c r="A17522">
        <v>74062</v>
      </c>
      <c r="B17522" s="2">
        <v>29.65232</v>
      </c>
      <c r="C17522" s="3">
        <v>864</v>
      </c>
      <c r="D17522" s="4">
        <v>44660</v>
      </c>
      <c r="E17522" t="s">
        <v>2939</v>
      </c>
      <c r="F17522" s="4" t="s">
        <v>13462</v>
      </c>
      <c r="G17522" s="5">
        <v>651</v>
      </c>
      <c r="H17522" s="6">
        <v>0.20737330000000001</v>
      </c>
      <c r="I17522" s="7">
        <v>49.688000000000002</v>
      </c>
    </row>
    <row r="17523" spans="1:12" x14ac:dyDescent="0.25">
      <c r="A17523">
        <v>61087</v>
      </c>
      <c r="B17523" s="2">
        <v>29.651859999999999</v>
      </c>
      <c r="C17523" s="3">
        <v>1690</v>
      </c>
      <c r="E17523" t="s">
        <v>65</v>
      </c>
      <c r="F17523" s="4" t="s">
        <v>11490</v>
      </c>
      <c r="G17523" s="5">
        <v>1258</v>
      </c>
      <c r="H17523" s="6">
        <v>0.14387920000000001</v>
      </c>
      <c r="I17523" s="7">
        <v>60.655000000000001</v>
      </c>
    </row>
    <row r="17524" spans="1:12" x14ac:dyDescent="0.25">
      <c r="A17524">
        <v>33809</v>
      </c>
      <c r="B17524" s="2">
        <v>29.646719999999998</v>
      </c>
      <c r="C17524" s="3">
        <v>28989</v>
      </c>
      <c r="D17524" s="4">
        <v>29460</v>
      </c>
      <c r="E17524" t="s">
        <v>6636</v>
      </c>
      <c r="F17524" s="4" t="s">
        <v>6689</v>
      </c>
      <c r="G17524" s="5">
        <v>20224</v>
      </c>
      <c r="H17524" s="6">
        <v>0.18883510000000001</v>
      </c>
      <c r="I17524" s="7">
        <v>52.884</v>
      </c>
      <c r="J17524" s="2">
        <v>67</v>
      </c>
      <c r="K17524">
        <v>1</v>
      </c>
    </row>
    <row r="17525" spans="1:12" x14ac:dyDescent="0.25">
      <c r="A17525">
        <v>66438</v>
      </c>
      <c r="B17525" s="2">
        <v>29.641829999999999</v>
      </c>
      <c r="C17525" s="3">
        <v>254</v>
      </c>
      <c r="E17525" t="s">
        <v>3294</v>
      </c>
      <c r="F17525" s="4" t="s">
        <v>12494</v>
      </c>
      <c r="G17525" s="5">
        <v>206</v>
      </c>
      <c r="H17525" s="6">
        <v>2.42718E-2</v>
      </c>
      <c r="I17525" s="7">
        <v>81.319000000000003</v>
      </c>
    </row>
    <row r="17526" spans="1:12" x14ac:dyDescent="0.25">
      <c r="A17526">
        <v>72026</v>
      </c>
      <c r="B17526" s="2">
        <v>29.6417</v>
      </c>
      <c r="C17526" s="3">
        <v>446</v>
      </c>
      <c r="E17526" t="s">
        <v>13254</v>
      </c>
      <c r="F17526" s="4" t="s">
        <v>13183</v>
      </c>
      <c r="G17526" s="5">
        <v>337</v>
      </c>
      <c r="H17526" s="6">
        <v>3.5503E-2</v>
      </c>
      <c r="I17526" s="7">
        <v>79.375</v>
      </c>
    </row>
    <row r="17527" spans="1:12" x14ac:dyDescent="0.25">
      <c r="A17527">
        <v>57323</v>
      </c>
      <c r="B17527" s="2">
        <v>29.641570000000002</v>
      </c>
      <c r="C17527" s="3">
        <v>239</v>
      </c>
      <c r="E17527" t="s">
        <v>2648</v>
      </c>
      <c r="F17527" s="4" t="s">
        <v>10877</v>
      </c>
      <c r="G17527" s="5">
        <v>185</v>
      </c>
      <c r="H17527" s="6">
        <v>0.1837838</v>
      </c>
      <c r="I17527" s="7">
        <v>53.75</v>
      </c>
    </row>
    <row r="17528" spans="1:12" x14ac:dyDescent="0.25">
      <c r="A17528">
        <v>69301</v>
      </c>
      <c r="B17528" s="2">
        <v>29.63993</v>
      </c>
      <c r="C17528" s="3">
        <v>10288</v>
      </c>
      <c r="E17528" t="s">
        <v>8570</v>
      </c>
      <c r="F17528" s="4" t="s">
        <v>12738</v>
      </c>
      <c r="G17528" s="5">
        <v>6672</v>
      </c>
      <c r="H17528" s="6">
        <v>0.15180579999999999</v>
      </c>
      <c r="I17528" s="7">
        <v>59.274000000000001</v>
      </c>
      <c r="J17528" s="2">
        <v>44</v>
      </c>
      <c r="K17528">
        <v>3</v>
      </c>
    </row>
    <row r="17529" spans="1:12" x14ac:dyDescent="0.25">
      <c r="A17529">
        <v>98528</v>
      </c>
      <c r="B17529" s="2">
        <v>29.636749999999999</v>
      </c>
      <c r="C17529" s="3">
        <v>9286</v>
      </c>
      <c r="D17529" s="4">
        <v>43220</v>
      </c>
      <c r="E17529" t="s">
        <v>16441</v>
      </c>
      <c r="F17529" s="4" t="s">
        <v>16344</v>
      </c>
      <c r="G17529" s="5">
        <v>6639</v>
      </c>
      <c r="H17529" s="6">
        <v>0.14337349999999999</v>
      </c>
      <c r="I17529" s="7">
        <v>60.726999999999997</v>
      </c>
      <c r="J17529" s="2">
        <v>53.333300000000001</v>
      </c>
      <c r="K17529">
        <v>3</v>
      </c>
    </row>
    <row r="17530" spans="1:12" x14ac:dyDescent="0.25">
      <c r="A17530">
        <v>19733</v>
      </c>
      <c r="B17530" s="2">
        <v>29.635110000000001</v>
      </c>
      <c r="C17530" s="3">
        <v>298</v>
      </c>
      <c r="D17530" s="4">
        <v>37980</v>
      </c>
      <c r="E17530" t="s">
        <v>4316</v>
      </c>
      <c r="F17530" s="4" t="s">
        <v>4311</v>
      </c>
      <c r="G17530" s="5">
        <v>214</v>
      </c>
      <c r="H17530" s="6">
        <v>7.9439300000000004E-2</v>
      </c>
      <c r="I17530" s="7">
        <v>71.771000000000001</v>
      </c>
    </row>
    <row r="17531" spans="1:12" x14ac:dyDescent="0.25">
      <c r="A17531">
        <v>62463</v>
      </c>
      <c r="B17531" s="2">
        <v>29.63485</v>
      </c>
      <c r="C17531" s="3">
        <v>1200</v>
      </c>
      <c r="E17531" t="s">
        <v>11958</v>
      </c>
      <c r="F17531" s="4" t="s">
        <v>11490</v>
      </c>
      <c r="G17531" s="5">
        <v>850</v>
      </c>
      <c r="H17531" s="6">
        <v>0.16705880000000001</v>
      </c>
      <c r="I17531" s="7">
        <v>56.625</v>
      </c>
    </row>
    <row r="17532" spans="1:12" x14ac:dyDescent="0.25">
      <c r="A17532">
        <v>32824</v>
      </c>
      <c r="B17532" s="2">
        <v>29.62876</v>
      </c>
      <c r="C17532" s="3">
        <v>38036</v>
      </c>
      <c r="D17532" s="4">
        <v>36740</v>
      </c>
      <c r="E17532" t="s">
        <v>5555</v>
      </c>
      <c r="F17532" s="4" t="s">
        <v>6689</v>
      </c>
      <c r="G17532" s="5">
        <v>24600</v>
      </c>
      <c r="H17532" s="6">
        <v>0.21234910000000001</v>
      </c>
      <c r="I17532" s="7">
        <v>48.796999999999997</v>
      </c>
      <c r="J17532" s="2">
        <v>50</v>
      </c>
      <c r="K17532">
        <v>2</v>
      </c>
    </row>
    <row r="17533" spans="1:12" x14ac:dyDescent="0.25">
      <c r="A17533">
        <v>65612</v>
      </c>
      <c r="B17533" s="2">
        <v>29.622610000000002</v>
      </c>
      <c r="C17533" s="3">
        <v>1572</v>
      </c>
      <c r="D17533" s="4">
        <v>44180</v>
      </c>
      <c r="E17533" t="s">
        <v>12430</v>
      </c>
      <c r="F17533" s="4" t="s">
        <v>12102</v>
      </c>
      <c r="G17533" s="5">
        <v>1116</v>
      </c>
      <c r="H17533" s="6">
        <v>0.1693548</v>
      </c>
      <c r="I17533" s="7">
        <v>56.225000000000001</v>
      </c>
    </row>
    <row r="17534" spans="1:12" x14ac:dyDescent="0.25">
      <c r="A17534">
        <v>54810</v>
      </c>
      <c r="B17534" s="2">
        <v>29.621949999999998</v>
      </c>
      <c r="C17534" s="3">
        <v>2197</v>
      </c>
      <c r="E17534" t="s">
        <v>10363</v>
      </c>
      <c r="F17534" s="4" t="s">
        <v>10031</v>
      </c>
      <c r="G17534" s="5">
        <v>1641</v>
      </c>
      <c r="H17534" s="6">
        <v>0.18464349999999999</v>
      </c>
      <c r="I17534" s="7">
        <v>53.582999999999998</v>
      </c>
      <c r="J17534" s="2">
        <v>36</v>
      </c>
      <c r="K17534">
        <v>1</v>
      </c>
    </row>
    <row r="17535" spans="1:12" x14ac:dyDescent="0.25">
      <c r="A17535">
        <v>14825</v>
      </c>
      <c r="B17535" s="2">
        <v>29.621379999999998</v>
      </c>
      <c r="C17535" s="3">
        <v>1006</v>
      </c>
      <c r="D17535" s="4">
        <v>21300</v>
      </c>
      <c r="E17535" t="s">
        <v>2961</v>
      </c>
      <c r="F17535" s="4" t="s">
        <v>1280</v>
      </c>
      <c r="G17535" s="5">
        <v>746</v>
      </c>
      <c r="H17535" s="6">
        <v>0.14591699999999999</v>
      </c>
      <c r="I17535" s="7">
        <v>60.271999999999998</v>
      </c>
      <c r="J17535" s="2">
        <v>55</v>
      </c>
      <c r="K17535">
        <v>1</v>
      </c>
    </row>
    <row r="17536" spans="1:12" x14ac:dyDescent="0.25">
      <c r="A17536">
        <v>42301</v>
      </c>
      <c r="B17536" s="2">
        <v>29.614319999999999</v>
      </c>
      <c r="C17536" s="3">
        <v>42270</v>
      </c>
      <c r="D17536" s="4">
        <v>36980</v>
      </c>
      <c r="E17536" t="s">
        <v>8228</v>
      </c>
      <c r="F17536" s="4" t="s">
        <v>7883</v>
      </c>
      <c r="G17536" s="5">
        <v>28733</v>
      </c>
      <c r="H17536" s="6">
        <v>0.18626019999999999</v>
      </c>
      <c r="I17536" s="7">
        <v>53.295999999999999</v>
      </c>
      <c r="J17536" s="2">
        <v>45.941200000000002</v>
      </c>
      <c r="K17536">
        <v>17</v>
      </c>
      <c r="L17536" s="2">
        <v>80.7</v>
      </c>
    </row>
    <row r="17537" spans="1:12" x14ac:dyDescent="0.25">
      <c r="A17537">
        <v>70112</v>
      </c>
      <c r="B17537" s="2">
        <v>29.606960000000001</v>
      </c>
      <c r="C17537" s="3">
        <v>3053</v>
      </c>
      <c r="D17537" s="4">
        <v>35380</v>
      </c>
      <c r="E17537" t="s">
        <v>12957</v>
      </c>
      <c r="F17537" s="4" t="s">
        <v>12927</v>
      </c>
      <c r="G17537" s="5">
        <v>2039</v>
      </c>
      <c r="H17537" s="6">
        <v>0.41049530000000001</v>
      </c>
      <c r="I17537" s="7">
        <v>14.545</v>
      </c>
      <c r="J17537" s="2">
        <v>32</v>
      </c>
      <c r="K17537">
        <v>5</v>
      </c>
    </row>
    <row r="17538" spans="1:12" x14ac:dyDescent="0.25">
      <c r="A17538">
        <v>41002</v>
      </c>
      <c r="B17538" s="2">
        <v>29.606089999999998</v>
      </c>
      <c r="C17538" s="3">
        <v>2397</v>
      </c>
      <c r="D17538" s="4">
        <v>17140</v>
      </c>
      <c r="E17538" t="s">
        <v>801</v>
      </c>
      <c r="F17538" s="4" t="s">
        <v>7883</v>
      </c>
      <c r="G17538" s="5">
        <v>1601</v>
      </c>
      <c r="H17538" s="6">
        <v>0.17665420000000001</v>
      </c>
      <c r="I17538" s="7">
        <v>54.951999999999998</v>
      </c>
    </row>
    <row r="17539" spans="1:12" x14ac:dyDescent="0.25">
      <c r="A17539">
        <v>56083</v>
      </c>
      <c r="B17539" s="2">
        <v>29.605540000000001</v>
      </c>
      <c r="C17539" s="3">
        <v>949</v>
      </c>
      <c r="E17539" t="s">
        <v>2813</v>
      </c>
      <c r="F17539" s="4" t="s">
        <v>10428</v>
      </c>
      <c r="G17539" s="5">
        <v>685</v>
      </c>
      <c r="H17539" s="6">
        <v>0.12973760000000001</v>
      </c>
      <c r="I17539" s="7">
        <v>63.055999999999997</v>
      </c>
    </row>
    <row r="17540" spans="1:12" x14ac:dyDescent="0.25">
      <c r="A17540">
        <v>43072</v>
      </c>
      <c r="B17540" s="2">
        <v>29.604399999999998</v>
      </c>
      <c r="C17540" s="3">
        <v>5692</v>
      </c>
      <c r="D17540" s="4">
        <v>46500</v>
      </c>
      <c r="E17540" t="s">
        <v>8319</v>
      </c>
      <c r="F17540" s="4" t="s">
        <v>8295</v>
      </c>
      <c r="G17540" s="5">
        <v>4057</v>
      </c>
      <c r="H17540" s="6">
        <v>0.16218879999999999</v>
      </c>
      <c r="I17540" s="7">
        <v>57.445</v>
      </c>
    </row>
    <row r="17541" spans="1:12" x14ac:dyDescent="0.25">
      <c r="A17541">
        <v>68755</v>
      </c>
      <c r="B17541" s="2">
        <v>29.603380000000001</v>
      </c>
      <c r="C17541" s="3">
        <v>270</v>
      </c>
      <c r="E17541" t="s">
        <v>12832</v>
      </c>
      <c r="F17541" s="4" t="s">
        <v>12738</v>
      </c>
      <c r="G17541" s="5">
        <v>218</v>
      </c>
      <c r="H17541" s="6">
        <v>0.1232877</v>
      </c>
      <c r="I17541" s="7">
        <v>64.167000000000002</v>
      </c>
    </row>
    <row r="17542" spans="1:12" x14ac:dyDescent="0.25">
      <c r="A17542">
        <v>41006</v>
      </c>
      <c r="B17542" s="2">
        <v>29.602620000000002</v>
      </c>
      <c r="C17542" s="3">
        <v>4235</v>
      </c>
      <c r="D17542" s="4">
        <v>17140</v>
      </c>
      <c r="E17542" t="s">
        <v>1415</v>
      </c>
      <c r="F17542" s="4" t="s">
        <v>7883</v>
      </c>
      <c r="G17542" s="5">
        <v>2947</v>
      </c>
      <c r="H17542" s="6">
        <v>0.1370886</v>
      </c>
      <c r="I17542" s="7">
        <v>61.779000000000003</v>
      </c>
    </row>
    <row r="17543" spans="1:12" x14ac:dyDescent="0.25">
      <c r="A17543">
        <v>50227</v>
      </c>
      <c r="B17543" s="2">
        <v>29.60191</v>
      </c>
      <c r="C17543" s="3">
        <v>37</v>
      </c>
      <c r="E17543" t="s">
        <v>9652</v>
      </c>
      <c r="F17543" s="4" t="s">
        <v>9593</v>
      </c>
      <c r="G17543" s="5">
        <v>28</v>
      </c>
      <c r="H17543" s="6">
        <v>7.1428599999999995E-2</v>
      </c>
      <c r="I17543" s="7">
        <v>73.125</v>
      </c>
    </row>
    <row r="17544" spans="1:12" x14ac:dyDescent="0.25">
      <c r="A17544">
        <v>89086</v>
      </c>
      <c r="B17544" s="2">
        <v>29.601179999999999</v>
      </c>
      <c r="C17544" s="3">
        <v>4998</v>
      </c>
      <c r="D17544" s="4">
        <v>29820</v>
      </c>
      <c r="E17544" t="s">
        <v>15330</v>
      </c>
      <c r="F17544" s="4" t="s">
        <v>15318</v>
      </c>
      <c r="G17544" s="5">
        <v>2986</v>
      </c>
      <c r="H17544" s="6">
        <v>0.17615539999999999</v>
      </c>
      <c r="I17544" s="7">
        <v>55.021000000000001</v>
      </c>
      <c r="J17544" s="2">
        <v>16</v>
      </c>
      <c r="K17544">
        <v>1</v>
      </c>
    </row>
    <row r="17545" spans="1:12" x14ac:dyDescent="0.25">
      <c r="A17545">
        <v>40165</v>
      </c>
      <c r="B17545" s="2">
        <v>29.595009999999998</v>
      </c>
      <c r="C17545" s="3">
        <v>33625</v>
      </c>
      <c r="D17545" s="4">
        <v>31140</v>
      </c>
      <c r="E17545" t="s">
        <v>7921</v>
      </c>
      <c r="F17545" s="4" t="s">
        <v>7883</v>
      </c>
      <c r="G17545" s="5">
        <v>22785</v>
      </c>
      <c r="H17545" s="6">
        <v>0.1281928</v>
      </c>
      <c r="I17545" s="7">
        <v>63.302999999999997</v>
      </c>
      <c r="J17545" s="2">
        <v>64.25</v>
      </c>
      <c r="K17545">
        <v>4</v>
      </c>
    </row>
    <row r="17546" spans="1:12" x14ac:dyDescent="0.25">
      <c r="A17546">
        <v>50274</v>
      </c>
      <c r="B17546" s="2">
        <v>29.589500000000001</v>
      </c>
      <c r="C17546" s="3">
        <v>324</v>
      </c>
      <c r="E17546" t="s">
        <v>9675</v>
      </c>
      <c r="F17546" s="4" t="s">
        <v>9593</v>
      </c>
      <c r="G17546" s="5">
        <v>246</v>
      </c>
      <c r="H17546" s="6">
        <v>0.17004050000000001</v>
      </c>
      <c r="I17546" s="7">
        <v>56.070999999999998</v>
      </c>
    </row>
    <row r="17547" spans="1:12" x14ac:dyDescent="0.25">
      <c r="A17547">
        <v>39073</v>
      </c>
      <c r="B17547" s="2">
        <v>29.586259999999999</v>
      </c>
      <c r="C17547" s="3">
        <v>19975</v>
      </c>
      <c r="D17547" s="4">
        <v>27140</v>
      </c>
      <c r="E17547" t="s">
        <v>52</v>
      </c>
      <c r="F17547" s="4" t="s">
        <v>7633</v>
      </c>
      <c r="G17547" s="5">
        <v>13269</v>
      </c>
      <c r="H17547" s="6">
        <v>0.14243729999999999</v>
      </c>
      <c r="I17547" s="7">
        <v>60.841000000000001</v>
      </c>
      <c r="J17547" s="2">
        <v>53</v>
      </c>
      <c r="K17547">
        <v>3</v>
      </c>
    </row>
    <row r="17548" spans="1:12" x14ac:dyDescent="0.25">
      <c r="A17548">
        <v>54517</v>
      </c>
      <c r="B17548" s="2">
        <v>29.58306</v>
      </c>
      <c r="C17548" s="3">
        <v>141</v>
      </c>
      <c r="E17548" t="s">
        <v>10279</v>
      </c>
      <c r="F17548" s="4" t="s">
        <v>10031</v>
      </c>
      <c r="G17548" s="5">
        <v>137</v>
      </c>
      <c r="H17548" s="6">
        <v>0.1231884</v>
      </c>
      <c r="I17548" s="7">
        <v>64.167000000000002</v>
      </c>
    </row>
    <row r="17549" spans="1:12" x14ac:dyDescent="0.25">
      <c r="A17549">
        <v>34746</v>
      </c>
      <c r="B17549" s="2">
        <v>29.57714</v>
      </c>
      <c r="C17549" s="3">
        <v>37306</v>
      </c>
      <c r="D17549" s="4">
        <v>36740</v>
      </c>
      <c r="E17549" t="s">
        <v>7011</v>
      </c>
      <c r="F17549" s="4" t="s">
        <v>6689</v>
      </c>
      <c r="G17549" s="5">
        <v>24558</v>
      </c>
      <c r="H17549" s="6">
        <v>0.17786460000000001</v>
      </c>
      <c r="I17549" s="7">
        <v>54.713999999999999</v>
      </c>
      <c r="J17549" s="2">
        <v>51</v>
      </c>
      <c r="K17549">
        <v>4</v>
      </c>
    </row>
    <row r="17550" spans="1:12" x14ac:dyDescent="0.25">
      <c r="A17550">
        <v>47220</v>
      </c>
      <c r="B17550" s="2">
        <v>29.570340000000002</v>
      </c>
      <c r="C17550" s="3">
        <v>5475</v>
      </c>
      <c r="D17550" s="4">
        <v>42980</v>
      </c>
      <c r="E17550" t="s">
        <v>3801</v>
      </c>
      <c r="F17550" s="4" t="s">
        <v>8800</v>
      </c>
      <c r="G17550" s="5">
        <v>3869</v>
      </c>
      <c r="H17550" s="6">
        <v>0.13901810000000001</v>
      </c>
      <c r="I17550" s="7">
        <v>61.42</v>
      </c>
      <c r="J17550" s="2">
        <v>76</v>
      </c>
      <c r="K17550">
        <v>1</v>
      </c>
    </row>
    <row r="17551" spans="1:12" x14ac:dyDescent="0.25">
      <c r="A17551">
        <v>63135</v>
      </c>
      <c r="B17551" s="2">
        <v>29.566120000000002</v>
      </c>
      <c r="C17551" s="3">
        <v>21986</v>
      </c>
      <c r="D17551" s="4">
        <v>41180</v>
      </c>
      <c r="E17551" t="s">
        <v>9297</v>
      </c>
      <c r="F17551" s="4" t="s">
        <v>12102</v>
      </c>
      <c r="G17551" s="5">
        <v>13751</v>
      </c>
      <c r="H17551" s="6">
        <v>0.22332920000000001</v>
      </c>
      <c r="I17551" s="7">
        <v>46.85</v>
      </c>
      <c r="J17551" s="2">
        <v>49.2</v>
      </c>
      <c r="K17551">
        <v>10</v>
      </c>
      <c r="L17551" s="2">
        <v>91.4</v>
      </c>
    </row>
    <row r="17552" spans="1:12" x14ac:dyDescent="0.25">
      <c r="A17552">
        <v>47393</v>
      </c>
      <c r="B17552" s="2">
        <v>29.562550000000002</v>
      </c>
      <c r="C17552" s="3">
        <v>1740</v>
      </c>
      <c r="D17552" s="4">
        <v>39980</v>
      </c>
      <c r="E17552" t="s">
        <v>74</v>
      </c>
      <c r="F17552" s="4" t="s">
        <v>8800</v>
      </c>
      <c r="G17552" s="5">
        <v>1189</v>
      </c>
      <c r="H17552" s="6">
        <v>0.1480235</v>
      </c>
      <c r="I17552" s="7">
        <v>59.860999999999997</v>
      </c>
      <c r="J17552" s="2">
        <v>65</v>
      </c>
      <c r="K17552">
        <v>1</v>
      </c>
    </row>
    <row r="17553" spans="1:12" x14ac:dyDescent="0.25">
      <c r="A17553">
        <v>95920</v>
      </c>
      <c r="B17553" s="2">
        <v>29.56221</v>
      </c>
      <c r="C17553" s="3">
        <v>416</v>
      </c>
      <c r="E17553" t="s">
        <v>15999</v>
      </c>
      <c r="F17553" s="4" t="s">
        <v>15368</v>
      </c>
      <c r="G17553" s="5">
        <v>225</v>
      </c>
      <c r="H17553" s="6">
        <v>7.5221200000000002E-2</v>
      </c>
      <c r="I17553" s="7">
        <v>72.438000000000002</v>
      </c>
    </row>
    <row r="17554" spans="1:12" x14ac:dyDescent="0.25">
      <c r="A17554">
        <v>78650</v>
      </c>
      <c r="B17554" s="2">
        <v>29.561869999999999</v>
      </c>
      <c r="C17554" s="3">
        <v>1937</v>
      </c>
      <c r="D17554" s="4">
        <v>12420</v>
      </c>
      <c r="E17554" t="s">
        <v>14285</v>
      </c>
      <c r="F17554" s="4" t="s">
        <v>13752</v>
      </c>
      <c r="G17554" s="5">
        <v>1197</v>
      </c>
      <c r="H17554" s="6">
        <v>0.16708439999999999</v>
      </c>
      <c r="I17554" s="7">
        <v>56.563000000000002</v>
      </c>
    </row>
    <row r="17555" spans="1:12" x14ac:dyDescent="0.25">
      <c r="A17555">
        <v>93657</v>
      </c>
      <c r="B17555" s="2">
        <v>29.556380000000001</v>
      </c>
      <c r="C17555" s="3">
        <v>35652</v>
      </c>
      <c r="D17555" s="4">
        <v>23420</v>
      </c>
      <c r="E17555" t="s">
        <v>13918</v>
      </c>
      <c r="F17555" s="4" t="s">
        <v>15368</v>
      </c>
      <c r="G17555" s="5">
        <v>21732</v>
      </c>
      <c r="H17555" s="6">
        <v>0.15704950000000001</v>
      </c>
      <c r="I17555" s="7">
        <v>58.293999999999997</v>
      </c>
      <c r="J17555" s="2">
        <v>23</v>
      </c>
      <c r="K17555">
        <v>1</v>
      </c>
    </row>
    <row r="17556" spans="1:12" x14ac:dyDescent="0.25">
      <c r="A17556">
        <v>56165</v>
      </c>
      <c r="B17556" s="2">
        <v>29.551120000000001</v>
      </c>
      <c r="C17556" s="3">
        <v>381</v>
      </c>
      <c r="D17556" s="4">
        <v>49380</v>
      </c>
      <c r="E17556" t="s">
        <v>252</v>
      </c>
      <c r="F17556" s="4" t="s">
        <v>10428</v>
      </c>
      <c r="G17556" s="5">
        <v>263</v>
      </c>
      <c r="H17556" s="6">
        <v>0.12547530000000001</v>
      </c>
      <c r="I17556" s="7">
        <v>63.75</v>
      </c>
    </row>
    <row r="17557" spans="1:12" x14ac:dyDescent="0.25">
      <c r="A17557">
        <v>78411</v>
      </c>
      <c r="B17557" s="2">
        <v>29.546690000000002</v>
      </c>
      <c r="C17557" s="3">
        <v>27868</v>
      </c>
      <c r="D17557" s="4">
        <v>18580</v>
      </c>
      <c r="E17557" t="s">
        <v>14230</v>
      </c>
      <c r="F17557" s="4" t="s">
        <v>13752</v>
      </c>
      <c r="G17557" s="5">
        <v>18246</v>
      </c>
      <c r="H17557" s="6">
        <v>0.20151259999999999</v>
      </c>
      <c r="I17557" s="7">
        <v>50.607999999999997</v>
      </c>
      <c r="J17557" s="2">
        <v>43.857100000000003</v>
      </c>
      <c r="K17557">
        <v>7</v>
      </c>
    </row>
    <row r="17558" spans="1:12" x14ac:dyDescent="0.25">
      <c r="A17558">
        <v>73742</v>
      </c>
      <c r="B17558" s="2">
        <v>29.54167</v>
      </c>
      <c r="C17558" s="3">
        <v>4422</v>
      </c>
      <c r="E17558" t="s">
        <v>13551</v>
      </c>
      <c r="F17558" s="4" t="s">
        <v>13462</v>
      </c>
      <c r="G17558" s="5">
        <v>2709</v>
      </c>
      <c r="H17558" s="6">
        <v>0.1458103</v>
      </c>
      <c r="I17558" s="7">
        <v>60.231000000000002</v>
      </c>
    </row>
    <row r="17559" spans="1:12" x14ac:dyDescent="0.25">
      <c r="A17559">
        <v>44123</v>
      </c>
      <c r="B17559" s="2">
        <v>29.538350000000001</v>
      </c>
      <c r="C17559" s="3">
        <v>16136</v>
      </c>
      <c r="D17559" s="4">
        <v>17460</v>
      </c>
      <c r="E17559" t="s">
        <v>8513</v>
      </c>
      <c r="F17559" s="4" t="s">
        <v>8295</v>
      </c>
      <c r="G17559" s="5">
        <v>11170</v>
      </c>
      <c r="H17559" s="6">
        <v>0.20510300000000001</v>
      </c>
      <c r="I17559" s="7">
        <v>49.981000000000002</v>
      </c>
      <c r="J17559" s="2">
        <v>42.909100000000002</v>
      </c>
      <c r="K17559">
        <v>11</v>
      </c>
      <c r="L17559" s="2">
        <v>66.7</v>
      </c>
    </row>
    <row r="17560" spans="1:12" x14ac:dyDescent="0.25">
      <c r="A17560">
        <v>56579</v>
      </c>
      <c r="B17560" s="2">
        <v>29.535499999999999</v>
      </c>
      <c r="C17560" s="3">
        <v>1004</v>
      </c>
      <c r="D17560" s="4">
        <v>47420</v>
      </c>
      <c r="E17560" t="s">
        <v>10796</v>
      </c>
      <c r="F17560" s="4" t="s">
        <v>10428</v>
      </c>
      <c r="G17560" s="5">
        <v>730</v>
      </c>
      <c r="H17560" s="6">
        <v>0.17123289999999999</v>
      </c>
      <c r="I17560" s="7">
        <v>55.832999999999998</v>
      </c>
    </row>
    <row r="17561" spans="1:12" x14ac:dyDescent="0.25">
      <c r="A17561">
        <v>55749</v>
      </c>
      <c r="B17561" s="2">
        <v>29.535229999999999</v>
      </c>
      <c r="C17561" s="3">
        <v>527</v>
      </c>
      <c r="D17561" s="4">
        <v>20260</v>
      </c>
      <c r="E17561" t="s">
        <v>45</v>
      </c>
      <c r="F17561" s="4" t="s">
        <v>10428</v>
      </c>
      <c r="G17561" s="5">
        <v>395</v>
      </c>
      <c r="H17561" s="6">
        <v>0.1338384</v>
      </c>
      <c r="I17561" s="7">
        <v>62.292000000000002</v>
      </c>
      <c r="J17561" s="2">
        <v>43</v>
      </c>
      <c r="K17561">
        <v>1</v>
      </c>
    </row>
    <row r="17562" spans="1:12" x14ac:dyDescent="0.25">
      <c r="A17562">
        <v>45383</v>
      </c>
      <c r="B17562" s="2">
        <v>29.53388</v>
      </c>
      <c r="C17562" s="3">
        <v>7278</v>
      </c>
      <c r="D17562" s="4">
        <v>19380</v>
      </c>
      <c r="E17562" t="s">
        <v>3902</v>
      </c>
      <c r="F17562" s="4" t="s">
        <v>8295</v>
      </c>
      <c r="G17562" s="5">
        <v>5254</v>
      </c>
      <c r="H17562" s="6">
        <v>0.17681769999999999</v>
      </c>
      <c r="I17562" s="7">
        <v>54.863999999999997</v>
      </c>
      <c r="J17562" s="2">
        <v>48.75</v>
      </c>
      <c r="K17562">
        <v>4</v>
      </c>
    </row>
    <row r="17563" spans="1:12" x14ac:dyDescent="0.25">
      <c r="A17563">
        <v>12169</v>
      </c>
      <c r="B17563" s="2">
        <v>29.53256</v>
      </c>
      <c r="C17563" s="3">
        <v>345</v>
      </c>
      <c r="D17563" s="4">
        <v>10580</v>
      </c>
      <c r="E17563" t="s">
        <v>2167</v>
      </c>
      <c r="F17563" s="4" t="s">
        <v>1280</v>
      </c>
      <c r="G17563" s="5">
        <v>275</v>
      </c>
      <c r="H17563" s="6">
        <v>0.14130429999999999</v>
      </c>
      <c r="I17563" s="7">
        <v>61</v>
      </c>
    </row>
    <row r="17564" spans="1:12" x14ac:dyDescent="0.25">
      <c r="A17564">
        <v>68319</v>
      </c>
      <c r="B17564" s="2">
        <v>29.53238</v>
      </c>
      <c r="C17564" s="3">
        <v>672</v>
      </c>
      <c r="E17564" t="s">
        <v>5160</v>
      </c>
      <c r="F17564" s="4" t="s">
        <v>12738</v>
      </c>
      <c r="G17564" s="5">
        <v>437</v>
      </c>
      <c r="H17564" s="6">
        <v>0.14416480000000001</v>
      </c>
      <c r="I17564" s="7">
        <v>60.5</v>
      </c>
    </row>
    <row r="17565" spans="1:12" x14ac:dyDescent="0.25">
      <c r="A17565">
        <v>16749</v>
      </c>
      <c r="B17565" s="2">
        <v>29.53153</v>
      </c>
      <c r="C17565" s="3">
        <v>4171</v>
      </c>
      <c r="D17565" s="4">
        <v>14620</v>
      </c>
      <c r="E17565" t="s">
        <v>3592</v>
      </c>
      <c r="F17565" s="4" t="s">
        <v>3003</v>
      </c>
      <c r="G17565" s="5">
        <v>3134</v>
      </c>
      <c r="H17565" s="6">
        <v>0.15156349999999999</v>
      </c>
      <c r="I17565" s="7">
        <v>59.219000000000001</v>
      </c>
      <c r="J17565" s="2">
        <v>49.333300000000001</v>
      </c>
      <c r="K17565">
        <v>3</v>
      </c>
    </row>
    <row r="17566" spans="1:12" x14ac:dyDescent="0.25">
      <c r="A17566">
        <v>63955</v>
      </c>
      <c r="B17566" s="2">
        <v>29.530750000000001</v>
      </c>
      <c r="C17566" s="3">
        <v>158</v>
      </c>
      <c r="E17566" t="s">
        <v>12236</v>
      </c>
      <c r="F17566" s="4" t="s">
        <v>12102</v>
      </c>
      <c r="G17566" s="5">
        <v>133</v>
      </c>
      <c r="H17566" s="6">
        <v>0.2105263</v>
      </c>
      <c r="I17566" s="7">
        <v>49.027999999999999</v>
      </c>
    </row>
    <row r="17567" spans="1:12" x14ac:dyDescent="0.25">
      <c r="A17567">
        <v>13621</v>
      </c>
      <c r="B17567" s="2">
        <v>29.530639999999998</v>
      </c>
      <c r="C17567" s="3">
        <v>560</v>
      </c>
      <c r="D17567" s="4">
        <v>36300</v>
      </c>
      <c r="E17567" t="s">
        <v>2650</v>
      </c>
      <c r="F17567" s="4" t="s">
        <v>1280</v>
      </c>
      <c r="G17567" s="5">
        <v>342</v>
      </c>
      <c r="H17567" s="6">
        <v>0.2157434</v>
      </c>
      <c r="I17567" s="7">
        <v>48.125</v>
      </c>
      <c r="J17567" s="2">
        <v>52</v>
      </c>
      <c r="K17567">
        <v>1</v>
      </c>
    </row>
    <row r="17568" spans="1:12" x14ac:dyDescent="0.25">
      <c r="A17568">
        <v>58487</v>
      </c>
      <c r="B17568" s="2">
        <v>29.530480000000001</v>
      </c>
      <c r="C17568" s="3">
        <v>426</v>
      </c>
      <c r="E17568" t="s">
        <v>11188</v>
      </c>
      <c r="F17568" s="4" t="s">
        <v>11069</v>
      </c>
      <c r="G17568" s="5">
        <v>312</v>
      </c>
      <c r="H17568" s="6">
        <v>0.15335460000000001</v>
      </c>
      <c r="I17568" s="7">
        <v>58.905999999999999</v>
      </c>
      <c r="J17568" s="2">
        <v>77</v>
      </c>
      <c r="K17568">
        <v>1</v>
      </c>
    </row>
    <row r="17569" spans="1:12" x14ac:dyDescent="0.25">
      <c r="A17569">
        <v>16373</v>
      </c>
      <c r="B17569" s="2">
        <v>29.52984</v>
      </c>
      <c r="C17569" s="3">
        <v>3420</v>
      </c>
      <c r="D17569" s="4">
        <v>36340</v>
      </c>
      <c r="E17569" t="s">
        <v>3497</v>
      </c>
      <c r="F17569" s="4" t="s">
        <v>3003</v>
      </c>
      <c r="G17569" s="5">
        <v>2369</v>
      </c>
      <c r="H17569" s="6">
        <v>0.15063289999999999</v>
      </c>
      <c r="I17569" s="7">
        <v>59.375</v>
      </c>
    </row>
    <row r="17570" spans="1:12" x14ac:dyDescent="0.25">
      <c r="A17570">
        <v>84115</v>
      </c>
      <c r="B17570" s="2">
        <v>29.525449999999999</v>
      </c>
      <c r="C17570" s="3">
        <v>25034</v>
      </c>
      <c r="D17570" s="4">
        <v>41620</v>
      </c>
      <c r="E17570" t="s">
        <v>14892</v>
      </c>
      <c r="F17570" s="4" t="s">
        <v>14851</v>
      </c>
      <c r="G17570" s="5">
        <v>15975</v>
      </c>
      <c r="H17570" s="6">
        <v>0.2573396</v>
      </c>
      <c r="I17570" s="7">
        <v>40.933</v>
      </c>
      <c r="J17570" s="2">
        <v>39.333300000000001</v>
      </c>
      <c r="K17570">
        <v>9</v>
      </c>
    </row>
    <row r="17571" spans="1:12" x14ac:dyDescent="0.25">
      <c r="A17571">
        <v>58429</v>
      </c>
      <c r="B17571" s="2">
        <v>29.521560000000001</v>
      </c>
      <c r="C17571" s="3">
        <v>405</v>
      </c>
      <c r="E17571" t="s">
        <v>11163</v>
      </c>
      <c r="F17571" s="4" t="s">
        <v>11069</v>
      </c>
      <c r="G17571" s="5">
        <v>259</v>
      </c>
      <c r="H17571" s="6">
        <v>0.1076923</v>
      </c>
      <c r="I17571" s="7">
        <v>66.786000000000001</v>
      </c>
    </row>
    <row r="17572" spans="1:12" x14ac:dyDescent="0.25">
      <c r="A17572">
        <v>41615</v>
      </c>
      <c r="B17572" s="2">
        <v>29.521409999999999</v>
      </c>
      <c r="C17572" s="3">
        <v>683</v>
      </c>
      <c r="E17572" t="s">
        <v>8101</v>
      </c>
      <c r="F17572" s="4" t="s">
        <v>7883</v>
      </c>
      <c r="G17572" s="5">
        <v>374</v>
      </c>
      <c r="H17572" s="6">
        <v>0.29946519999999999</v>
      </c>
      <c r="I17572" s="7">
        <v>33.646000000000001</v>
      </c>
    </row>
    <row r="17573" spans="1:12" x14ac:dyDescent="0.25">
      <c r="A17573">
        <v>20783</v>
      </c>
      <c r="B17573" s="2">
        <v>29.513459999999998</v>
      </c>
      <c r="C17573" s="3">
        <v>49006</v>
      </c>
      <c r="D17573" s="4">
        <v>47900</v>
      </c>
      <c r="E17573" t="s">
        <v>4434</v>
      </c>
      <c r="F17573" s="4" t="s">
        <v>4361</v>
      </c>
      <c r="G17573" s="5">
        <v>32860</v>
      </c>
      <c r="H17573" s="6">
        <v>0.17224590000000001</v>
      </c>
      <c r="I17573" s="7">
        <v>55.628999999999998</v>
      </c>
      <c r="J17573" s="2">
        <v>33.083300000000001</v>
      </c>
      <c r="K17573">
        <v>12</v>
      </c>
      <c r="L17573" s="2">
        <v>14.8</v>
      </c>
    </row>
    <row r="17574" spans="1:12" x14ac:dyDescent="0.25">
      <c r="A17574">
        <v>50071</v>
      </c>
      <c r="B17574" s="2">
        <v>29.50544</v>
      </c>
      <c r="C17574" s="3">
        <v>822</v>
      </c>
      <c r="E17574" t="s">
        <v>9613</v>
      </c>
      <c r="F17574" s="4" t="s">
        <v>9593</v>
      </c>
      <c r="G17574" s="5">
        <v>657</v>
      </c>
      <c r="H17574" s="6">
        <v>0.1534954</v>
      </c>
      <c r="I17574" s="7">
        <v>58.863999999999997</v>
      </c>
      <c r="J17574" s="2">
        <v>50</v>
      </c>
      <c r="K17574">
        <v>1</v>
      </c>
    </row>
    <row r="17575" spans="1:12" x14ac:dyDescent="0.25">
      <c r="A17575">
        <v>43931</v>
      </c>
      <c r="B17575" s="2">
        <v>29.505240000000001</v>
      </c>
      <c r="C17575" s="3">
        <v>248</v>
      </c>
      <c r="E17575" t="s">
        <v>2494</v>
      </c>
      <c r="F17575" s="4" t="s">
        <v>8295</v>
      </c>
      <c r="G17575" s="5">
        <v>180</v>
      </c>
      <c r="H17575" s="6">
        <v>0.18232039999999999</v>
      </c>
      <c r="I17575" s="7">
        <v>53.881999999999998</v>
      </c>
    </row>
    <row r="17576" spans="1:12" x14ac:dyDescent="0.25">
      <c r="A17576">
        <v>43732</v>
      </c>
      <c r="B17576" s="2">
        <v>29.504860000000001</v>
      </c>
      <c r="C17576" s="3">
        <v>1827</v>
      </c>
      <c r="D17576" s="4">
        <v>15740</v>
      </c>
      <c r="E17576" t="s">
        <v>497</v>
      </c>
      <c r="F17576" s="4" t="s">
        <v>8295</v>
      </c>
      <c r="G17576" s="5">
        <v>1376</v>
      </c>
      <c r="H17576" s="6">
        <v>0.1706609</v>
      </c>
      <c r="I17576" s="7">
        <v>55.893000000000001</v>
      </c>
    </row>
    <row r="17577" spans="1:12" x14ac:dyDescent="0.25">
      <c r="A17577">
        <v>11355</v>
      </c>
      <c r="B17577" s="2">
        <v>29.48967</v>
      </c>
      <c r="C17577" s="3">
        <v>83799</v>
      </c>
      <c r="D17577" s="4">
        <v>35620</v>
      </c>
      <c r="E17577" t="s">
        <v>1902</v>
      </c>
      <c r="F17577" s="4" t="s">
        <v>1280</v>
      </c>
      <c r="G17577" s="5">
        <v>62111</v>
      </c>
      <c r="H17577" s="6">
        <v>0.24742800000000001</v>
      </c>
      <c r="I17577" s="7">
        <v>42.625999999999998</v>
      </c>
      <c r="J17577" s="2">
        <v>33.652200000000001</v>
      </c>
      <c r="K17577">
        <v>23</v>
      </c>
      <c r="L17577" s="2">
        <v>17.100000000000001</v>
      </c>
    </row>
    <row r="17578" spans="1:12" x14ac:dyDescent="0.25">
      <c r="A17578">
        <v>34222</v>
      </c>
      <c r="B17578" s="2">
        <v>29.472519999999999</v>
      </c>
      <c r="C17578" s="3">
        <v>11520</v>
      </c>
      <c r="D17578" s="4">
        <v>35840</v>
      </c>
      <c r="E17578" t="s">
        <v>6656</v>
      </c>
      <c r="F17578" s="4" t="s">
        <v>6689</v>
      </c>
      <c r="G17578" s="5">
        <v>9557</v>
      </c>
      <c r="H17578" s="6">
        <v>0.21720020000000001</v>
      </c>
      <c r="I17578" s="7">
        <v>47.848999999999997</v>
      </c>
    </row>
    <row r="17579" spans="1:12" x14ac:dyDescent="0.25">
      <c r="A17579">
        <v>24067</v>
      </c>
      <c r="B17579" s="2">
        <v>29.469840000000001</v>
      </c>
      <c r="C17579" s="3">
        <v>2309</v>
      </c>
      <c r="D17579" s="4">
        <v>40220</v>
      </c>
      <c r="E17579" t="s">
        <v>4373</v>
      </c>
      <c r="F17579" s="4" t="s">
        <v>4335</v>
      </c>
      <c r="G17579" s="5">
        <v>1611</v>
      </c>
      <c r="H17579" s="6">
        <v>0.17928040000000001</v>
      </c>
      <c r="I17579" s="7">
        <v>54.398000000000003</v>
      </c>
      <c r="J17579" s="2">
        <v>64.5</v>
      </c>
      <c r="K17579">
        <v>2</v>
      </c>
    </row>
    <row r="17580" spans="1:12" x14ac:dyDescent="0.25">
      <c r="A17580">
        <v>35594</v>
      </c>
      <c r="B17580" s="2">
        <v>29.468150000000001</v>
      </c>
      <c r="C17580" s="3">
        <v>7400</v>
      </c>
      <c r="E17580" t="s">
        <v>3905</v>
      </c>
      <c r="F17580" s="4" t="s">
        <v>7027</v>
      </c>
      <c r="G17580" s="5">
        <v>5456</v>
      </c>
      <c r="H17580" s="6">
        <v>0.2090892</v>
      </c>
      <c r="I17580" s="7">
        <v>49.246000000000002</v>
      </c>
    </row>
    <row r="17581" spans="1:12" x14ac:dyDescent="0.25">
      <c r="A17581">
        <v>42211</v>
      </c>
      <c r="B17581" s="2">
        <v>29.464569999999998</v>
      </c>
      <c r="C17581" s="3">
        <v>13097</v>
      </c>
      <c r="D17581" s="4">
        <v>17300</v>
      </c>
      <c r="E17581" t="s">
        <v>8214</v>
      </c>
      <c r="F17581" s="4" t="s">
        <v>7883</v>
      </c>
      <c r="G17581" s="5">
        <v>9515</v>
      </c>
      <c r="H17581" s="6">
        <v>0.17948720000000001</v>
      </c>
      <c r="I17581" s="7">
        <v>54.360999999999997</v>
      </c>
    </row>
    <row r="17582" spans="1:12" x14ac:dyDescent="0.25">
      <c r="A17582">
        <v>77661</v>
      </c>
      <c r="B17582" s="2">
        <v>29.462129999999998</v>
      </c>
      <c r="C17582" s="3">
        <v>1194</v>
      </c>
      <c r="D17582" s="4">
        <v>26420</v>
      </c>
      <c r="E17582" t="s">
        <v>14113</v>
      </c>
      <c r="F17582" s="4" t="s">
        <v>13752</v>
      </c>
      <c r="G17582" s="5">
        <v>651</v>
      </c>
      <c r="H17582" s="6">
        <v>0.16282640000000001</v>
      </c>
      <c r="I17582" s="7">
        <v>57.24</v>
      </c>
    </row>
    <row r="17583" spans="1:12" x14ac:dyDescent="0.25">
      <c r="A17583">
        <v>97317</v>
      </c>
      <c r="B17583" s="2">
        <v>29.45805</v>
      </c>
      <c r="C17583" s="3">
        <v>25415</v>
      </c>
      <c r="D17583" s="4">
        <v>41420</v>
      </c>
      <c r="E17583" t="s">
        <v>281</v>
      </c>
      <c r="F17583" s="4" t="s">
        <v>16170</v>
      </c>
      <c r="G17583" s="5">
        <v>16403</v>
      </c>
      <c r="H17583" s="6">
        <v>0.1787369</v>
      </c>
      <c r="I17583" s="7">
        <v>54.488999999999997</v>
      </c>
      <c r="J17583" s="2">
        <v>38.666699999999999</v>
      </c>
      <c r="K17583">
        <v>3</v>
      </c>
    </row>
    <row r="17584" spans="1:12" x14ac:dyDescent="0.25">
      <c r="A17584">
        <v>69343</v>
      </c>
      <c r="B17584" s="2">
        <v>29.453720000000001</v>
      </c>
      <c r="C17584" s="3">
        <v>2476</v>
      </c>
      <c r="E17584" t="s">
        <v>3914</v>
      </c>
      <c r="F17584" s="4" t="s">
        <v>12738</v>
      </c>
      <c r="G17584" s="5">
        <v>1712</v>
      </c>
      <c r="H17584" s="6">
        <v>0.23364489999999999</v>
      </c>
      <c r="I17584" s="7">
        <v>45</v>
      </c>
      <c r="J17584" s="2">
        <v>57</v>
      </c>
      <c r="K17584">
        <v>2</v>
      </c>
    </row>
    <row r="17585" spans="1:12" x14ac:dyDescent="0.25">
      <c r="A17585">
        <v>17963</v>
      </c>
      <c r="B17585" s="2">
        <v>29.451699999999999</v>
      </c>
      <c r="C17585" s="3">
        <v>9508</v>
      </c>
      <c r="D17585" s="4">
        <v>39060</v>
      </c>
      <c r="E17585" t="s">
        <v>3930</v>
      </c>
      <c r="F17585" s="4" t="s">
        <v>3003</v>
      </c>
      <c r="G17585" s="5">
        <v>6704</v>
      </c>
      <c r="H17585" s="6">
        <v>0.1316928</v>
      </c>
      <c r="I17585" s="7">
        <v>62.613999999999997</v>
      </c>
      <c r="J17585" s="2">
        <v>53.5</v>
      </c>
      <c r="K17585">
        <v>2</v>
      </c>
    </row>
    <row r="17586" spans="1:12" x14ac:dyDescent="0.25">
      <c r="A17586">
        <v>32570</v>
      </c>
      <c r="B17586" s="2">
        <v>29.445170000000001</v>
      </c>
      <c r="C17586" s="3">
        <v>29603</v>
      </c>
      <c r="D17586" s="4">
        <v>37860</v>
      </c>
      <c r="E17586" t="s">
        <v>332</v>
      </c>
      <c r="F17586" s="4" t="s">
        <v>6689</v>
      </c>
      <c r="G17586" s="5">
        <v>20586</v>
      </c>
      <c r="H17586" s="6">
        <v>0.1861459</v>
      </c>
      <c r="I17586" s="7">
        <v>53.201999999999998</v>
      </c>
      <c r="J17586" s="2">
        <v>50.714300000000001</v>
      </c>
      <c r="K17586">
        <v>7</v>
      </c>
    </row>
    <row r="17587" spans="1:12" x14ac:dyDescent="0.25">
      <c r="A17587">
        <v>62864</v>
      </c>
      <c r="B17587" s="2">
        <v>29.436229999999998</v>
      </c>
      <c r="C17587" s="3">
        <v>24068</v>
      </c>
      <c r="D17587" s="4">
        <v>34500</v>
      </c>
      <c r="E17587" t="s">
        <v>807</v>
      </c>
      <c r="F17587" s="4" t="s">
        <v>11490</v>
      </c>
      <c r="G17587" s="5">
        <v>16775</v>
      </c>
      <c r="H17587" s="6">
        <v>0.18097279999999999</v>
      </c>
      <c r="I17587" s="7">
        <v>54.094000000000001</v>
      </c>
      <c r="J17587" s="2">
        <v>52.461500000000001</v>
      </c>
      <c r="K17587">
        <v>13</v>
      </c>
      <c r="L17587" s="2">
        <v>97</v>
      </c>
    </row>
    <row r="17588" spans="1:12" x14ac:dyDescent="0.25">
      <c r="A17588">
        <v>49840</v>
      </c>
      <c r="B17588" s="2">
        <v>29.43207</v>
      </c>
      <c r="C17588" s="3">
        <v>800</v>
      </c>
      <c r="E17588" t="s">
        <v>9532</v>
      </c>
      <c r="F17588" s="4" t="s">
        <v>9106</v>
      </c>
      <c r="G17588" s="5">
        <v>606</v>
      </c>
      <c r="H17588" s="6">
        <v>0.1534653</v>
      </c>
      <c r="I17588" s="7">
        <v>58.845999999999997</v>
      </c>
    </row>
    <row r="17589" spans="1:12" x14ac:dyDescent="0.25">
      <c r="A17589">
        <v>75944</v>
      </c>
      <c r="B17589" s="2">
        <v>29.431660000000001</v>
      </c>
      <c r="C17589" s="3">
        <v>1565</v>
      </c>
      <c r="D17589" s="4">
        <v>34860</v>
      </c>
      <c r="E17589" t="s">
        <v>13876</v>
      </c>
      <c r="F17589" s="4" t="s">
        <v>13752</v>
      </c>
      <c r="G17589" s="5">
        <v>1101</v>
      </c>
      <c r="H17589" s="6">
        <v>0.15607989999999999</v>
      </c>
      <c r="I17589" s="7">
        <v>58.393000000000001</v>
      </c>
    </row>
    <row r="17590" spans="1:12" x14ac:dyDescent="0.25">
      <c r="A17590">
        <v>55601</v>
      </c>
      <c r="B17590" s="2">
        <v>29.431380000000001</v>
      </c>
      <c r="C17590" s="3">
        <v>114</v>
      </c>
      <c r="E17590" t="s">
        <v>10501</v>
      </c>
      <c r="F17590" s="4" t="s">
        <v>10428</v>
      </c>
      <c r="G17590" s="5">
        <v>72</v>
      </c>
      <c r="H17590" s="6">
        <v>0.2465753</v>
      </c>
      <c r="I17590" s="7">
        <v>42.75</v>
      </c>
    </row>
    <row r="17591" spans="1:12" x14ac:dyDescent="0.25">
      <c r="A17591">
        <v>43976</v>
      </c>
      <c r="B17591" s="2">
        <v>29.431059999999999</v>
      </c>
      <c r="C17591" s="3">
        <v>1736</v>
      </c>
      <c r="E17591" t="s">
        <v>220</v>
      </c>
      <c r="F17591" s="4" t="s">
        <v>8295</v>
      </c>
      <c r="G17591" s="5">
        <v>1235</v>
      </c>
      <c r="H17591" s="6">
        <v>0.1497976</v>
      </c>
      <c r="I17591" s="7">
        <v>59.470999999999997</v>
      </c>
      <c r="J17591" s="2">
        <v>50</v>
      </c>
      <c r="K17591">
        <v>1</v>
      </c>
    </row>
    <row r="17592" spans="1:12" x14ac:dyDescent="0.25">
      <c r="A17592">
        <v>82222</v>
      </c>
      <c r="B17592" s="2">
        <v>29.43074</v>
      </c>
      <c r="C17592" s="3">
        <v>155</v>
      </c>
      <c r="E17592" t="s">
        <v>14667</v>
      </c>
      <c r="F17592" s="4" t="s">
        <v>14657</v>
      </c>
      <c r="G17592" s="5">
        <v>101</v>
      </c>
      <c r="H17592" s="6">
        <v>0.1568628</v>
      </c>
      <c r="I17592" s="7">
        <v>58.25</v>
      </c>
    </row>
    <row r="17593" spans="1:12" x14ac:dyDescent="0.25">
      <c r="A17593">
        <v>45710</v>
      </c>
      <c r="B17593" s="2">
        <v>29.42972</v>
      </c>
      <c r="C17593" s="3">
        <v>5844</v>
      </c>
      <c r="D17593" s="4">
        <v>11900</v>
      </c>
      <c r="E17593" t="s">
        <v>1168</v>
      </c>
      <c r="F17593" s="4" t="s">
        <v>8295</v>
      </c>
      <c r="G17593" s="5">
        <v>4183</v>
      </c>
      <c r="H17593" s="6">
        <v>0.1678221</v>
      </c>
      <c r="I17593" s="7">
        <v>56.353000000000002</v>
      </c>
      <c r="J17593" s="2">
        <v>53</v>
      </c>
      <c r="K17593">
        <v>4</v>
      </c>
    </row>
    <row r="17594" spans="1:12" x14ac:dyDescent="0.25">
      <c r="A17594">
        <v>54856</v>
      </c>
      <c r="B17594" s="2">
        <v>29.428450000000002</v>
      </c>
      <c r="C17594" s="3">
        <v>1559</v>
      </c>
      <c r="E17594" t="s">
        <v>5318</v>
      </c>
      <c r="F17594" s="4" t="s">
        <v>10031</v>
      </c>
      <c r="G17594" s="5">
        <v>1116</v>
      </c>
      <c r="H17594" s="6">
        <v>0.1747312</v>
      </c>
      <c r="I17594" s="7">
        <v>55.155999999999999</v>
      </c>
    </row>
    <row r="17595" spans="1:12" x14ac:dyDescent="0.25">
      <c r="A17595">
        <v>62694</v>
      </c>
      <c r="B17595" s="2">
        <v>29.427679999999999</v>
      </c>
      <c r="C17595" s="3">
        <v>2881</v>
      </c>
      <c r="D17595" s="4">
        <v>27300</v>
      </c>
      <c r="E17595" t="s">
        <v>258</v>
      </c>
      <c r="F17595" s="4" t="s">
        <v>11490</v>
      </c>
      <c r="G17595" s="5">
        <v>2089</v>
      </c>
      <c r="H17595" s="6">
        <v>0.122488</v>
      </c>
      <c r="I17595" s="7">
        <v>64.183000000000007</v>
      </c>
      <c r="J17595" s="2">
        <v>43</v>
      </c>
      <c r="K17595">
        <v>3</v>
      </c>
    </row>
    <row r="17596" spans="1:12" x14ac:dyDescent="0.25">
      <c r="A17596">
        <v>50483</v>
      </c>
      <c r="B17596" s="2">
        <v>29.427060000000001</v>
      </c>
      <c r="C17596" s="3">
        <v>675</v>
      </c>
      <c r="E17596" t="s">
        <v>934</v>
      </c>
      <c r="F17596" s="4" t="s">
        <v>9593</v>
      </c>
      <c r="G17596" s="5">
        <v>505</v>
      </c>
      <c r="H17596" s="6">
        <v>0.1442688</v>
      </c>
      <c r="I17596" s="7">
        <v>60.417000000000002</v>
      </c>
      <c r="J17596" s="2">
        <v>56</v>
      </c>
      <c r="K17596">
        <v>1</v>
      </c>
    </row>
    <row r="17597" spans="1:12" x14ac:dyDescent="0.25">
      <c r="A17597">
        <v>19555</v>
      </c>
      <c r="B17597" s="2">
        <v>29.42634</v>
      </c>
      <c r="C17597" s="3">
        <v>3378</v>
      </c>
      <c r="D17597" s="4">
        <v>39740</v>
      </c>
      <c r="E17597" t="s">
        <v>4304</v>
      </c>
      <c r="F17597" s="4" t="s">
        <v>3003</v>
      </c>
      <c r="G17597" s="5">
        <v>2503</v>
      </c>
      <c r="H17597" s="6">
        <v>0.14616609999999999</v>
      </c>
      <c r="I17597" s="7">
        <v>60.088999999999999</v>
      </c>
    </row>
    <row r="17598" spans="1:12" x14ac:dyDescent="0.25">
      <c r="A17598">
        <v>75457</v>
      </c>
      <c r="B17598" s="2">
        <v>29.42474</v>
      </c>
      <c r="C17598" s="3">
        <v>6270</v>
      </c>
      <c r="E17598" t="s">
        <v>807</v>
      </c>
      <c r="F17598" s="4" t="s">
        <v>13752</v>
      </c>
      <c r="G17598" s="5">
        <v>4190</v>
      </c>
      <c r="H17598" s="6">
        <v>0.17585300000000001</v>
      </c>
      <c r="I17598" s="7">
        <v>54.957000000000001</v>
      </c>
      <c r="J17598" s="2">
        <v>57</v>
      </c>
      <c r="K17598">
        <v>1</v>
      </c>
    </row>
    <row r="17599" spans="1:12" x14ac:dyDescent="0.25">
      <c r="A17599">
        <v>80747</v>
      </c>
      <c r="B17599" s="2">
        <v>29.423649999999999</v>
      </c>
      <c r="C17599" s="3">
        <v>501</v>
      </c>
      <c r="D17599" s="4">
        <v>44540</v>
      </c>
      <c r="E17599" t="s">
        <v>14542</v>
      </c>
      <c r="F17599" s="4" t="s">
        <v>14477</v>
      </c>
      <c r="G17599" s="5">
        <v>368</v>
      </c>
      <c r="H17599" s="6">
        <v>0.1032609</v>
      </c>
      <c r="I17599" s="7">
        <v>67.5</v>
      </c>
    </row>
    <row r="17600" spans="1:12" x14ac:dyDescent="0.25">
      <c r="A17600">
        <v>75424</v>
      </c>
      <c r="B17600" s="2">
        <v>29.422999999999998</v>
      </c>
      <c r="C17600" s="3">
        <v>3648</v>
      </c>
      <c r="D17600" s="4">
        <v>19100</v>
      </c>
      <c r="E17600" t="s">
        <v>4949</v>
      </c>
      <c r="F17600" s="4" t="s">
        <v>13752</v>
      </c>
      <c r="G17600" s="5">
        <v>2329</v>
      </c>
      <c r="H17600" s="6">
        <v>0.17682400000000001</v>
      </c>
      <c r="I17600" s="7">
        <v>54.783999999999999</v>
      </c>
      <c r="J17600" s="2">
        <v>53</v>
      </c>
      <c r="K17600">
        <v>2</v>
      </c>
    </row>
    <row r="17601" spans="1:12" x14ac:dyDescent="0.25">
      <c r="A17601">
        <v>31321</v>
      </c>
      <c r="B17601" s="2">
        <v>29.42145</v>
      </c>
      <c r="C17601" s="3">
        <v>7000</v>
      </c>
      <c r="D17601" s="4">
        <v>42340</v>
      </c>
      <c r="E17601" t="s">
        <v>351</v>
      </c>
      <c r="F17601" s="4" t="s">
        <v>6363</v>
      </c>
      <c r="G17601" s="5">
        <v>4172</v>
      </c>
      <c r="H17601" s="6">
        <v>0.14833450000000001</v>
      </c>
      <c r="I17601" s="7">
        <v>59.703000000000003</v>
      </c>
      <c r="J17601" s="2">
        <v>50.5</v>
      </c>
      <c r="K17601">
        <v>2</v>
      </c>
    </row>
    <row r="17602" spans="1:12" x14ac:dyDescent="0.25">
      <c r="A17602">
        <v>59482</v>
      </c>
      <c r="B17602" s="2">
        <v>29.420339999999999</v>
      </c>
      <c r="C17602" s="3">
        <v>629</v>
      </c>
      <c r="E17602" t="s">
        <v>11404</v>
      </c>
      <c r="F17602" s="4" t="s">
        <v>11278</v>
      </c>
      <c r="G17602" s="5">
        <v>446</v>
      </c>
      <c r="H17602" s="6">
        <v>0.1502242</v>
      </c>
      <c r="I17602" s="7">
        <v>59.375</v>
      </c>
    </row>
    <row r="17603" spans="1:12" x14ac:dyDescent="0.25">
      <c r="A17603">
        <v>53518</v>
      </c>
      <c r="B17603" s="2">
        <v>29.420010000000001</v>
      </c>
      <c r="C17603" s="3">
        <v>1250</v>
      </c>
      <c r="E17603" t="s">
        <v>8100</v>
      </c>
      <c r="F17603" s="4" t="s">
        <v>10031</v>
      </c>
      <c r="G17603" s="5">
        <v>921</v>
      </c>
      <c r="H17603" s="6">
        <v>0.17480999999999999</v>
      </c>
      <c r="I17603" s="7">
        <v>55.125</v>
      </c>
    </row>
    <row r="17604" spans="1:12" x14ac:dyDescent="0.25">
      <c r="A17604">
        <v>64022</v>
      </c>
      <c r="B17604" s="2">
        <v>29.41976</v>
      </c>
      <c r="C17604" s="3">
        <v>163</v>
      </c>
      <c r="D17604" s="4">
        <v>28140</v>
      </c>
      <c r="E17604" t="s">
        <v>290</v>
      </c>
      <c r="F17604" s="4" t="s">
        <v>12102</v>
      </c>
      <c r="G17604" s="5">
        <v>122</v>
      </c>
      <c r="H17604" s="6">
        <v>0.1393443</v>
      </c>
      <c r="I17604" s="7">
        <v>61.25</v>
      </c>
    </row>
    <row r="17605" spans="1:12" x14ac:dyDescent="0.25">
      <c r="A17605">
        <v>12076</v>
      </c>
      <c r="B17605" s="2">
        <v>29.419460000000001</v>
      </c>
      <c r="C17605" s="3">
        <v>1582</v>
      </c>
      <c r="D17605" s="4">
        <v>10580</v>
      </c>
      <c r="E17605" t="s">
        <v>2119</v>
      </c>
      <c r="F17605" s="4" t="s">
        <v>1280</v>
      </c>
      <c r="G17605" s="5">
        <v>1174</v>
      </c>
      <c r="H17605" s="6">
        <v>0.1149915</v>
      </c>
      <c r="I17605" s="7">
        <v>65.454999999999998</v>
      </c>
    </row>
    <row r="17606" spans="1:12" x14ac:dyDescent="0.25">
      <c r="A17606">
        <v>47848</v>
      </c>
      <c r="B17606" s="2">
        <v>29.418869999999998</v>
      </c>
      <c r="C17606" s="3">
        <v>1756</v>
      </c>
      <c r="D17606" s="4">
        <v>45460</v>
      </c>
      <c r="E17606" t="s">
        <v>9065</v>
      </c>
      <c r="F17606" s="4" t="s">
        <v>8800</v>
      </c>
      <c r="G17606" s="5">
        <v>1263</v>
      </c>
      <c r="H17606" s="6">
        <v>0.10134600000000001</v>
      </c>
      <c r="I17606" s="7">
        <v>67.813000000000002</v>
      </c>
    </row>
    <row r="17607" spans="1:12" x14ac:dyDescent="0.25">
      <c r="A17607">
        <v>84522</v>
      </c>
      <c r="B17607" s="2">
        <v>29.418520000000001</v>
      </c>
      <c r="C17607" s="3">
        <v>338</v>
      </c>
      <c r="E17607" t="s">
        <v>10939</v>
      </c>
      <c r="F17607" s="4" t="s">
        <v>14851</v>
      </c>
      <c r="G17607" s="5">
        <v>217</v>
      </c>
      <c r="H17607" s="6">
        <v>0.15137610000000001</v>
      </c>
      <c r="I17607" s="7">
        <v>59.167000000000002</v>
      </c>
    </row>
    <row r="17608" spans="1:12" x14ac:dyDescent="0.25">
      <c r="A17608">
        <v>93309</v>
      </c>
      <c r="B17608" s="2">
        <v>29.409690000000001</v>
      </c>
      <c r="C17608" s="3">
        <v>60631</v>
      </c>
      <c r="D17608" s="4">
        <v>12540</v>
      </c>
      <c r="E17608" t="s">
        <v>1094</v>
      </c>
      <c r="F17608" s="4" t="s">
        <v>15368</v>
      </c>
      <c r="G17608" s="5">
        <v>36701</v>
      </c>
      <c r="H17608" s="6">
        <v>0.18819649999999999</v>
      </c>
      <c r="I17608" s="7">
        <v>52.802</v>
      </c>
      <c r="J17608" s="2">
        <v>35.8125</v>
      </c>
      <c r="K17608">
        <v>16</v>
      </c>
      <c r="L17608" s="2">
        <v>27.4</v>
      </c>
    </row>
    <row r="17609" spans="1:12" x14ac:dyDescent="0.25">
      <c r="A17609">
        <v>48476</v>
      </c>
      <c r="B17609" s="2">
        <v>29.400770000000001</v>
      </c>
      <c r="C17609" s="3">
        <v>790</v>
      </c>
      <c r="D17609" s="4">
        <v>37020</v>
      </c>
      <c r="E17609" t="s">
        <v>1083</v>
      </c>
      <c r="F17609" s="4" t="s">
        <v>9106</v>
      </c>
      <c r="G17609" s="5">
        <v>568</v>
      </c>
      <c r="H17609" s="6">
        <v>0.165493</v>
      </c>
      <c r="I17609" s="7">
        <v>56.723999999999997</v>
      </c>
    </row>
    <row r="17610" spans="1:12" x14ac:dyDescent="0.25">
      <c r="A17610">
        <v>15748</v>
      </c>
      <c r="B17610" s="2">
        <v>29.39949</v>
      </c>
      <c r="C17610" s="3">
        <v>6664</v>
      </c>
      <c r="D17610" s="4">
        <v>26860</v>
      </c>
      <c r="E17610" t="s">
        <v>3295</v>
      </c>
      <c r="F17610" s="4" t="s">
        <v>3003</v>
      </c>
      <c r="G17610" s="5">
        <v>4736</v>
      </c>
      <c r="H17610" s="6">
        <v>0.1796875</v>
      </c>
      <c r="I17610" s="7">
        <v>54.268000000000001</v>
      </c>
      <c r="J17610" s="2">
        <v>41</v>
      </c>
      <c r="K17610">
        <v>1</v>
      </c>
    </row>
    <row r="17611" spans="1:12" x14ac:dyDescent="0.25">
      <c r="A17611">
        <v>52553</v>
      </c>
      <c r="B17611" s="2">
        <v>29.398040000000002</v>
      </c>
      <c r="C17611" s="3">
        <v>1884</v>
      </c>
      <c r="D17611" s="4">
        <v>36900</v>
      </c>
      <c r="E17611" t="s">
        <v>8176</v>
      </c>
      <c r="F17611" s="4" t="s">
        <v>9593</v>
      </c>
      <c r="G17611" s="5">
        <v>1343</v>
      </c>
      <c r="H17611" s="6">
        <v>0.17647060000000001</v>
      </c>
      <c r="I17611" s="7">
        <v>54.820999999999998</v>
      </c>
    </row>
    <row r="17612" spans="1:12" x14ac:dyDescent="0.25">
      <c r="A17612">
        <v>28394</v>
      </c>
      <c r="B17612" s="2">
        <v>29.396799999999999</v>
      </c>
      <c r="C17612" s="3">
        <v>5570</v>
      </c>
      <c r="D17612" s="4">
        <v>38240</v>
      </c>
      <c r="E17612" t="s">
        <v>5943</v>
      </c>
      <c r="F17612" s="4" t="s">
        <v>5642</v>
      </c>
      <c r="G17612" s="5">
        <v>3828</v>
      </c>
      <c r="H17612" s="6">
        <v>0.23040749999999999</v>
      </c>
      <c r="I17612" s="7">
        <v>45.5</v>
      </c>
    </row>
    <row r="17613" spans="1:12" x14ac:dyDescent="0.25">
      <c r="A17613">
        <v>12116</v>
      </c>
      <c r="B17613" s="2">
        <v>29.395520000000001</v>
      </c>
      <c r="C17613" s="3">
        <v>1949</v>
      </c>
      <c r="D17613" s="4">
        <v>36580</v>
      </c>
      <c r="E17613" t="s">
        <v>2133</v>
      </c>
      <c r="F17613" s="4" t="s">
        <v>1280</v>
      </c>
      <c r="G17613" s="5">
        <v>1506</v>
      </c>
      <c r="H17613" s="6">
        <v>0.19110820000000001</v>
      </c>
      <c r="I17613" s="7">
        <v>52.283000000000001</v>
      </c>
    </row>
    <row r="17614" spans="1:12" x14ac:dyDescent="0.25">
      <c r="A17614">
        <v>27546</v>
      </c>
      <c r="B17614" s="2">
        <v>29.392140000000001</v>
      </c>
      <c r="C17614" s="3">
        <v>20490</v>
      </c>
      <c r="D17614" s="4">
        <v>20380</v>
      </c>
      <c r="E17614" t="s">
        <v>5731</v>
      </c>
      <c r="F17614" s="4" t="s">
        <v>5642</v>
      </c>
      <c r="G17614" s="5">
        <v>12626</v>
      </c>
      <c r="H17614" s="6">
        <v>0.1984793</v>
      </c>
      <c r="I17614" s="7">
        <v>51.008000000000003</v>
      </c>
      <c r="J17614" s="2">
        <v>53.5</v>
      </c>
      <c r="K17614">
        <v>2</v>
      </c>
    </row>
    <row r="17615" spans="1:12" x14ac:dyDescent="0.25">
      <c r="A17615">
        <v>25136</v>
      </c>
      <c r="B17615" s="2">
        <v>29.38888</v>
      </c>
      <c r="C17615" s="3">
        <v>1873</v>
      </c>
      <c r="D17615" s="4">
        <v>13220</v>
      </c>
      <c r="E17615" t="s">
        <v>2277</v>
      </c>
      <c r="F17615" s="4" t="s">
        <v>5144</v>
      </c>
      <c r="G17615" s="5">
        <v>1000</v>
      </c>
      <c r="H17615" s="6">
        <v>0.221</v>
      </c>
      <c r="I17615" s="7">
        <v>47.115000000000002</v>
      </c>
    </row>
    <row r="17616" spans="1:12" x14ac:dyDescent="0.25">
      <c r="A17616">
        <v>49727</v>
      </c>
      <c r="B17616" s="2">
        <v>29.387350000000001</v>
      </c>
      <c r="C17616" s="3">
        <v>7426</v>
      </c>
      <c r="E17616" t="s">
        <v>9469</v>
      </c>
      <c r="F17616" s="4" t="s">
        <v>9106</v>
      </c>
      <c r="G17616" s="5">
        <v>5394</v>
      </c>
      <c r="H17616" s="6">
        <v>0.1876159</v>
      </c>
      <c r="I17616" s="7">
        <v>52.869</v>
      </c>
      <c r="J17616" s="2">
        <v>55.4</v>
      </c>
      <c r="K17616">
        <v>5</v>
      </c>
    </row>
    <row r="17617" spans="1:11" x14ac:dyDescent="0.25">
      <c r="A17617">
        <v>80823</v>
      </c>
      <c r="B17617" s="2">
        <v>29.386030000000002</v>
      </c>
      <c r="C17617" s="3">
        <v>174</v>
      </c>
      <c r="E17617" t="s">
        <v>14551</v>
      </c>
      <c r="F17617" s="4" t="s">
        <v>14477</v>
      </c>
      <c r="G17617" s="5">
        <v>131</v>
      </c>
      <c r="H17617" s="6">
        <v>0.1969697</v>
      </c>
      <c r="I17617" s="7">
        <v>51.25</v>
      </c>
    </row>
    <row r="17618" spans="1:11" x14ac:dyDescent="0.25">
      <c r="A17618">
        <v>26164</v>
      </c>
      <c r="B17618" s="2">
        <v>29.384679999999999</v>
      </c>
      <c r="C17618" s="3">
        <v>7967</v>
      </c>
      <c r="E17618" t="s">
        <v>5493</v>
      </c>
      <c r="F17618" s="4" t="s">
        <v>5144</v>
      </c>
      <c r="G17618" s="5">
        <v>5493</v>
      </c>
      <c r="H17618" s="6">
        <v>0.1867492</v>
      </c>
      <c r="I17618" s="7">
        <v>53.015999999999998</v>
      </c>
      <c r="J17618" s="2">
        <v>59</v>
      </c>
      <c r="K17618">
        <v>4</v>
      </c>
    </row>
    <row r="17619" spans="1:11" x14ac:dyDescent="0.25">
      <c r="A17619">
        <v>7026</v>
      </c>
      <c r="B17619" s="2">
        <v>29.37837</v>
      </c>
      <c r="C17619" s="3">
        <v>31065</v>
      </c>
      <c r="D17619" s="4">
        <v>35620</v>
      </c>
      <c r="E17619" t="s">
        <v>1356</v>
      </c>
      <c r="F17619" s="4" t="s">
        <v>1341</v>
      </c>
      <c r="G17619" s="5">
        <v>20888</v>
      </c>
      <c r="H17619" s="6">
        <v>0.1892384</v>
      </c>
      <c r="I17619" s="7">
        <v>52.582999999999998</v>
      </c>
      <c r="J17619" s="2">
        <v>44.5</v>
      </c>
      <c r="K17619">
        <v>4</v>
      </c>
    </row>
    <row r="17620" spans="1:11" x14ac:dyDescent="0.25">
      <c r="A17620">
        <v>78942</v>
      </c>
      <c r="B17620" s="2">
        <v>29.372119999999999</v>
      </c>
      <c r="C17620" s="3">
        <v>8451</v>
      </c>
      <c r="E17620" t="s">
        <v>14328</v>
      </c>
      <c r="F17620" s="4" t="s">
        <v>13752</v>
      </c>
      <c r="G17620" s="5">
        <v>5236</v>
      </c>
      <c r="H17620" s="6">
        <v>0.15008589999999999</v>
      </c>
      <c r="I17620" s="7">
        <v>59.347000000000001</v>
      </c>
    </row>
    <row r="17621" spans="1:11" x14ac:dyDescent="0.25">
      <c r="A17621">
        <v>71234</v>
      </c>
      <c r="B17621" s="2">
        <v>29.370180000000001</v>
      </c>
      <c r="C17621" s="3">
        <v>3877</v>
      </c>
      <c r="D17621" s="4">
        <v>33740</v>
      </c>
      <c r="E17621" t="s">
        <v>2711</v>
      </c>
      <c r="F17621" s="4" t="s">
        <v>12927</v>
      </c>
      <c r="G17621" s="5">
        <v>2842</v>
      </c>
      <c r="H17621" s="6">
        <v>0.13687540000000001</v>
      </c>
      <c r="I17621" s="7">
        <v>61.628</v>
      </c>
    </row>
    <row r="17622" spans="1:11" x14ac:dyDescent="0.25">
      <c r="A17622">
        <v>56592</v>
      </c>
      <c r="B17622" s="2">
        <v>29.369420000000002</v>
      </c>
      <c r="C17622" s="3">
        <v>529</v>
      </c>
      <c r="D17622" s="4">
        <v>24220</v>
      </c>
      <c r="E17622" t="s">
        <v>10805</v>
      </c>
      <c r="F17622" s="4" t="s">
        <v>10428</v>
      </c>
      <c r="G17622" s="5">
        <v>324</v>
      </c>
      <c r="H17622" s="6">
        <v>0.19692309999999999</v>
      </c>
      <c r="I17622" s="7">
        <v>51.25</v>
      </c>
    </row>
    <row r="17623" spans="1:11" x14ac:dyDescent="0.25">
      <c r="A17623">
        <v>75640</v>
      </c>
      <c r="B17623" s="2">
        <v>29.368639999999999</v>
      </c>
      <c r="C17623" s="3">
        <v>4219</v>
      </c>
      <c r="D17623" s="4">
        <v>30980</v>
      </c>
      <c r="E17623" t="s">
        <v>5503</v>
      </c>
      <c r="F17623" s="4" t="s">
        <v>13752</v>
      </c>
      <c r="G17623" s="5">
        <v>2943</v>
      </c>
      <c r="H17623" s="6">
        <v>0.166157</v>
      </c>
      <c r="I17623" s="7">
        <v>56.563000000000002</v>
      </c>
      <c r="J17623" s="2">
        <v>60</v>
      </c>
      <c r="K17623">
        <v>1</v>
      </c>
    </row>
    <row r="17624" spans="1:11" x14ac:dyDescent="0.25">
      <c r="A17624">
        <v>59074</v>
      </c>
      <c r="B17624" s="2">
        <v>29.36787</v>
      </c>
      <c r="C17624" s="3">
        <v>352</v>
      </c>
      <c r="D17624" s="4">
        <v>13740</v>
      </c>
      <c r="E17624" t="s">
        <v>11318</v>
      </c>
      <c r="F17624" s="4" t="s">
        <v>11278</v>
      </c>
      <c r="G17624" s="5">
        <v>296</v>
      </c>
      <c r="H17624" s="6">
        <v>0.16554050000000001</v>
      </c>
      <c r="I17624" s="7">
        <v>56.667000000000002</v>
      </c>
    </row>
    <row r="17625" spans="1:11" x14ac:dyDescent="0.25">
      <c r="A17625">
        <v>47944</v>
      </c>
      <c r="B17625" s="2">
        <v>29.367239999999999</v>
      </c>
      <c r="C17625" s="3">
        <v>3538</v>
      </c>
      <c r="D17625" s="4">
        <v>29200</v>
      </c>
      <c r="E17625" t="s">
        <v>8549</v>
      </c>
      <c r="F17625" s="4" t="s">
        <v>8800</v>
      </c>
      <c r="G17625" s="5">
        <v>2312</v>
      </c>
      <c r="H17625" s="6">
        <v>0.16306229999999999</v>
      </c>
      <c r="I17625" s="7">
        <v>57.091000000000001</v>
      </c>
      <c r="J17625" s="2">
        <v>57</v>
      </c>
      <c r="K17625">
        <v>1</v>
      </c>
    </row>
    <row r="17626" spans="1:11" x14ac:dyDescent="0.25">
      <c r="A17626">
        <v>72858</v>
      </c>
      <c r="B17626" s="2">
        <v>29.36617</v>
      </c>
      <c r="C17626" s="3">
        <v>3368</v>
      </c>
      <c r="D17626" s="4">
        <v>40780</v>
      </c>
      <c r="E17626" t="s">
        <v>3906</v>
      </c>
      <c r="F17626" s="4" t="s">
        <v>13183</v>
      </c>
      <c r="G17626" s="5">
        <v>2157</v>
      </c>
      <c r="H17626" s="6">
        <v>0.17153450000000001</v>
      </c>
      <c r="I17626" s="7">
        <v>55.625</v>
      </c>
    </row>
    <row r="17627" spans="1:11" x14ac:dyDescent="0.25">
      <c r="A17627">
        <v>51364</v>
      </c>
      <c r="B17627" s="2">
        <v>29.365559999999999</v>
      </c>
      <c r="C17627" s="3">
        <v>667</v>
      </c>
      <c r="D17627" s="4">
        <v>44020</v>
      </c>
      <c r="E17627" t="s">
        <v>9852</v>
      </c>
      <c r="F17627" s="4" t="s">
        <v>9593</v>
      </c>
      <c r="G17627" s="5">
        <v>398</v>
      </c>
      <c r="H17627" s="6">
        <v>0.16582920000000001</v>
      </c>
      <c r="I17627" s="7">
        <v>56.606999999999999</v>
      </c>
    </row>
    <row r="17628" spans="1:11" x14ac:dyDescent="0.25">
      <c r="A17628">
        <v>38957</v>
      </c>
      <c r="B17628" s="2">
        <v>29.365369999999999</v>
      </c>
      <c r="C17628" s="3">
        <v>624</v>
      </c>
      <c r="E17628" t="s">
        <v>800</v>
      </c>
      <c r="F17628" s="4" t="s">
        <v>7633</v>
      </c>
      <c r="G17628" s="5">
        <v>402</v>
      </c>
      <c r="H17628" s="6">
        <v>0.16169149999999999</v>
      </c>
      <c r="I17628" s="7">
        <v>57.320999999999998</v>
      </c>
    </row>
    <row r="17629" spans="1:11" x14ac:dyDescent="0.25">
      <c r="A17629">
        <v>59072</v>
      </c>
      <c r="B17629" s="2">
        <v>29.364519999999999</v>
      </c>
      <c r="C17629" s="3">
        <v>4441</v>
      </c>
      <c r="E17629" t="s">
        <v>11317</v>
      </c>
      <c r="F17629" s="4" t="s">
        <v>11278</v>
      </c>
      <c r="G17629" s="5">
        <v>3167</v>
      </c>
      <c r="H17629" s="6">
        <v>0.15061569999999999</v>
      </c>
      <c r="I17629" s="7">
        <v>59.231000000000002</v>
      </c>
      <c r="J17629" s="2">
        <v>63</v>
      </c>
      <c r="K17629">
        <v>1</v>
      </c>
    </row>
    <row r="17630" spans="1:11" x14ac:dyDescent="0.25">
      <c r="A17630">
        <v>98925</v>
      </c>
      <c r="B17630" s="2">
        <v>29.36364</v>
      </c>
      <c r="C17630" s="3">
        <v>578</v>
      </c>
      <c r="D17630" s="4">
        <v>21260</v>
      </c>
      <c r="E17630" t="s">
        <v>943</v>
      </c>
      <c r="F17630" s="4" t="s">
        <v>16344</v>
      </c>
      <c r="G17630" s="5">
        <v>476</v>
      </c>
      <c r="H17630" s="6">
        <v>0.144958</v>
      </c>
      <c r="I17630" s="7">
        <v>60.207999999999998</v>
      </c>
    </row>
    <row r="17631" spans="1:11" x14ac:dyDescent="0.25">
      <c r="A17631">
        <v>21864</v>
      </c>
      <c r="B17631" s="2">
        <v>29.363399999999999</v>
      </c>
      <c r="C17631" s="3">
        <v>898</v>
      </c>
      <c r="D17631" s="4">
        <v>41540</v>
      </c>
      <c r="E17631" t="s">
        <v>1717</v>
      </c>
      <c r="F17631" s="4" t="s">
        <v>4361</v>
      </c>
      <c r="G17631" s="5">
        <v>536</v>
      </c>
      <c r="H17631" s="6">
        <v>8.7686600000000003E-2</v>
      </c>
      <c r="I17631" s="7">
        <v>70.103999999999999</v>
      </c>
    </row>
    <row r="17632" spans="1:11" x14ac:dyDescent="0.25">
      <c r="A17632">
        <v>52767</v>
      </c>
      <c r="B17632" s="2">
        <v>29.363219999999998</v>
      </c>
      <c r="C17632" s="3">
        <v>199</v>
      </c>
      <c r="D17632" s="4">
        <v>19340</v>
      </c>
      <c r="E17632" t="s">
        <v>2286</v>
      </c>
      <c r="F17632" s="4" t="s">
        <v>9593</v>
      </c>
      <c r="G17632" s="5">
        <v>199</v>
      </c>
      <c r="H17632" s="6">
        <v>0.22613059999999999</v>
      </c>
      <c r="I17632" s="7">
        <v>46.176000000000002</v>
      </c>
    </row>
    <row r="17633" spans="1:12" x14ac:dyDescent="0.25">
      <c r="A17633">
        <v>92567</v>
      </c>
      <c r="B17633" s="2">
        <v>29.36185</v>
      </c>
      <c r="C17633" s="3">
        <v>9468</v>
      </c>
      <c r="D17633" s="4">
        <v>40140</v>
      </c>
      <c r="E17633" t="s">
        <v>15572</v>
      </c>
      <c r="F17633" s="4" t="s">
        <v>15368</v>
      </c>
      <c r="G17633" s="5">
        <v>5522</v>
      </c>
      <c r="H17633" s="6">
        <v>0.13887379999999999</v>
      </c>
      <c r="I17633" s="7">
        <v>61.25</v>
      </c>
      <c r="J17633" s="2">
        <v>76</v>
      </c>
      <c r="K17633">
        <v>1</v>
      </c>
    </row>
    <row r="17634" spans="1:12" x14ac:dyDescent="0.25">
      <c r="A17634">
        <v>54622</v>
      </c>
      <c r="B17634" s="2">
        <v>29.36016</v>
      </c>
      <c r="C17634" s="3">
        <v>2167</v>
      </c>
      <c r="E17634" t="s">
        <v>10312</v>
      </c>
      <c r="F17634" s="4" t="s">
        <v>10031</v>
      </c>
      <c r="G17634" s="5">
        <v>1574</v>
      </c>
      <c r="H17634" s="6">
        <v>0.1467599</v>
      </c>
      <c r="I17634" s="7">
        <v>59.883000000000003</v>
      </c>
    </row>
    <row r="17635" spans="1:12" x14ac:dyDescent="0.25">
      <c r="A17635">
        <v>32958</v>
      </c>
      <c r="B17635" s="2">
        <v>29.354959999999998</v>
      </c>
      <c r="C17635" s="3">
        <v>26052</v>
      </c>
      <c r="D17635" s="4">
        <v>42680</v>
      </c>
      <c r="E17635" t="s">
        <v>6858</v>
      </c>
      <c r="F17635" s="4" t="s">
        <v>6689</v>
      </c>
      <c r="G17635" s="5">
        <v>20115</v>
      </c>
      <c r="H17635" s="6">
        <v>0.19422349999999999</v>
      </c>
      <c r="I17635" s="7">
        <v>51.674999999999997</v>
      </c>
      <c r="J17635" s="2">
        <v>44.666699999999999</v>
      </c>
      <c r="K17635">
        <v>3</v>
      </c>
    </row>
    <row r="17636" spans="1:12" x14ac:dyDescent="0.25">
      <c r="A17636">
        <v>54426</v>
      </c>
      <c r="B17636" s="2">
        <v>29.349460000000001</v>
      </c>
      <c r="C17636" s="3">
        <v>4526</v>
      </c>
      <c r="D17636" s="4">
        <v>48140</v>
      </c>
      <c r="E17636" t="s">
        <v>10242</v>
      </c>
      <c r="F17636" s="4" t="s">
        <v>10031</v>
      </c>
      <c r="G17636" s="5">
        <v>2865</v>
      </c>
      <c r="H17636" s="6">
        <v>0.1294487</v>
      </c>
      <c r="I17636" s="7">
        <v>62.868000000000002</v>
      </c>
    </row>
    <row r="17637" spans="1:12" x14ac:dyDescent="0.25">
      <c r="A17637">
        <v>78383</v>
      </c>
      <c r="B17637" s="2">
        <v>29.348030000000001</v>
      </c>
      <c r="C17637" s="3">
        <v>4099</v>
      </c>
      <c r="D17637" s="4">
        <v>10860</v>
      </c>
      <c r="E17637" t="s">
        <v>14225</v>
      </c>
      <c r="F17637" s="4" t="s">
        <v>13752</v>
      </c>
      <c r="G17637" s="5">
        <v>3109</v>
      </c>
      <c r="H17637" s="6">
        <v>0.16848869999999999</v>
      </c>
      <c r="I17637" s="7">
        <v>56.121000000000002</v>
      </c>
    </row>
    <row r="17638" spans="1:12" x14ac:dyDescent="0.25">
      <c r="A17638">
        <v>16664</v>
      </c>
      <c r="B17638" s="2">
        <v>29.346979999999999</v>
      </c>
      <c r="C17638" s="3">
        <v>1975</v>
      </c>
      <c r="E17638" t="s">
        <v>3552</v>
      </c>
      <c r="F17638" s="4" t="s">
        <v>3003</v>
      </c>
      <c r="G17638" s="5">
        <v>1279</v>
      </c>
      <c r="H17638" s="6">
        <v>0.1415168</v>
      </c>
      <c r="I17638" s="7">
        <v>60.780999999999999</v>
      </c>
    </row>
    <row r="17639" spans="1:12" x14ac:dyDescent="0.25">
      <c r="A17639">
        <v>73528</v>
      </c>
      <c r="B17639" s="2">
        <v>29.346579999999999</v>
      </c>
      <c r="C17639" s="3">
        <v>610</v>
      </c>
      <c r="D17639" s="4">
        <v>30020</v>
      </c>
      <c r="E17639" t="s">
        <v>7449</v>
      </c>
      <c r="F17639" s="4" t="s">
        <v>13462</v>
      </c>
      <c r="G17639" s="5">
        <v>389</v>
      </c>
      <c r="H17639" s="6">
        <v>0.18461540000000001</v>
      </c>
      <c r="I17639" s="7">
        <v>53.332999999999998</v>
      </c>
    </row>
    <row r="17640" spans="1:12" x14ac:dyDescent="0.25">
      <c r="A17640">
        <v>44266</v>
      </c>
      <c r="B17640" s="2">
        <v>29.340949999999999</v>
      </c>
      <c r="C17640" s="3">
        <v>33695</v>
      </c>
      <c r="D17640" s="4">
        <v>10420</v>
      </c>
      <c r="E17640" t="s">
        <v>7948</v>
      </c>
      <c r="F17640" s="4" t="s">
        <v>8295</v>
      </c>
      <c r="G17640" s="5">
        <v>23128</v>
      </c>
      <c r="H17640" s="6">
        <v>0.1527153</v>
      </c>
      <c r="I17640" s="7">
        <v>58.843000000000004</v>
      </c>
      <c r="J17640" s="2">
        <v>54.142899999999997</v>
      </c>
      <c r="K17640">
        <v>7</v>
      </c>
    </row>
    <row r="17641" spans="1:12" x14ac:dyDescent="0.25">
      <c r="A17641">
        <v>88044</v>
      </c>
      <c r="B17641" s="2">
        <v>29.33474</v>
      </c>
      <c r="C17641" s="3">
        <v>4518</v>
      </c>
      <c r="D17641" s="4">
        <v>29740</v>
      </c>
      <c r="E17641" t="s">
        <v>15274</v>
      </c>
      <c r="F17641" s="4" t="s">
        <v>15124</v>
      </c>
      <c r="G17641" s="5">
        <v>2845</v>
      </c>
      <c r="H17641" s="6">
        <v>0.23014760000000001</v>
      </c>
      <c r="I17641" s="7">
        <v>45.460999999999999</v>
      </c>
    </row>
    <row r="17642" spans="1:12" x14ac:dyDescent="0.25">
      <c r="A17642">
        <v>4766</v>
      </c>
      <c r="B17642" s="2">
        <v>29.33398</v>
      </c>
      <c r="C17642" s="3">
        <v>453</v>
      </c>
      <c r="E17642" t="s">
        <v>959</v>
      </c>
      <c r="F17642" s="4" t="s">
        <v>701</v>
      </c>
      <c r="G17642" s="5">
        <v>310</v>
      </c>
      <c r="H17642" s="6">
        <v>0.1580645</v>
      </c>
      <c r="I17642" s="7">
        <v>57.917000000000002</v>
      </c>
    </row>
    <row r="17643" spans="1:12" x14ac:dyDescent="0.25">
      <c r="A17643">
        <v>70128</v>
      </c>
      <c r="B17643" s="2">
        <v>29.33107</v>
      </c>
      <c r="C17643" s="3">
        <v>19108</v>
      </c>
      <c r="D17643" s="4">
        <v>35380</v>
      </c>
      <c r="E17643" t="s">
        <v>12957</v>
      </c>
      <c r="F17643" s="4" t="s">
        <v>12927</v>
      </c>
      <c r="G17643" s="5">
        <v>11859</v>
      </c>
      <c r="H17643" s="6">
        <v>0.22312170000000001</v>
      </c>
      <c r="I17643" s="7">
        <v>46.673000000000002</v>
      </c>
      <c r="J17643" s="2">
        <v>37</v>
      </c>
      <c r="K17643">
        <v>1</v>
      </c>
    </row>
    <row r="17644" spans="1:12" x14ac:dyDescent="0.25">
      <c r="A17644">
        <v>72321</v>
      </c>
      <c r="B17644" s="2">
        <v>29.328199999999999</v>
      </c>
      <c r="C17644" s="3">
        <v>157</v>
      </c>
      <c r="D17644" s="4">
        <v>14180</v>
      </c>
      <c r="E17644" t="s">
        <v>13301</v>
      </c>
      <c r="F17644" s="4" t="s">
        <v>13183</v>
      </c>
      <c r="G17644" s="5">
        <v>104</v>
      </c>
      <c r="H17644" s="6">
        <v>8.5714299999999993E-2</v>
      </c>
      <c r="I17644" s="7">
        <v>70.417000000000002</v>
      </c>
    </row>
    <row r="17645" spans="1:12" x14ac:dyDescent="0.25">
      <c r="A17645">
        <v>93221</v>
      </c>
      <c r="B17645" s="2">
        <v>29.325939999999999</v>
      </c>
      <c r="C17645" s="3">
        <v>15390</v>
      </c>
      <c r="D17645" s="4">
        <v>47300</v>
      </c>
      <c r="E17645" t="s">
        <v>478</v>
      </c>
      <c r="F17645" s="4" t="s">
        <v>15368</v>
      </c>
      <c r="G17645" s="5">
        <v>9359</v>
      </c>
      <c r="H17645" s="6">
        <v>0.16743240000000001</v>
      </c>
      <c r="I17645" s="7">
        <v>56.295000000000002</v>
      </c>
      <c r="J17645" s="2">
        <v>48.5</v>
      </c>
      <c r="K17645">
        <v>6</v>
      </c>
    </row>
    <row r="17646" spans="1:12" x14ac:dyDescent="0.25">
      <c r="A17646">
        <v>46794</v>
      </c>
      <c r="B17646" s="2">
        <v>29.32339</v>
      </c>
      <c r="C17646" s="3">
        <v>2026</v>
      </c>
      <c r="D17646" s="4">
        <v>28340</v>
      </c>
      <c r="E17646" t="s">
        <v>8909</v>
      </c>
      <c r="F17646" s="4" t="s">
        <v>8800</v>
      </c>
      <c r="G17646" s="5">
        <v>1254</v>
      </c>
      <c r="H17646" s="6">
        <v>0.16494020000000001</v>
      </c>
      <c r="I17646" s="7">
        <v>56.723999999999997</v>
      </c>
    </row>
    <row r="17647" spans="1:12" x14ac:dyDescent="0.25">
      <c r="A17647">
        <v>49017</v>
      </c>
      <c r="B17647" s="2">
        <v>29.319669999999999</v>
      </c>
      <c r="C17647" s="3">
        <v>21059</v>
      </c>
      <c r="D17647" s="4">
        <v>12980</v>
      </c>
      <c r="E17647" t="s">
        <v>9305</v>
      </c>
      <c r="F17647" s="4" t="s">
        <v>9106</v>
      </c>
      <c r="G17647" s="5">
        <v>14305</v>
      </c>
      <c r="H17647" s="6">
        <v>0.1764994</v>
      </c>
      <c r="I17647" s="7">
        <v>54.723999999999997</v>
      </c>
      <c r="J17647" s="2">
        <v>49.066699999999997</v>
      </c>
      <c r="K17647">
        <v>15</v>
      </c>
      <c r="L17647" s="2">
        <v>91.2</v>
      </c>
    </row>
    <row r="17648" spans="1:12" x14ac:dyDescent="0.25">
      <c r="A17648">
        <v>96122</v>
      </c>
      <c r="B17648" s="2">
        <v>29.31549</v>
      </c>
      <c r="C17648" s="3">
        <v>4381</v>
      </c>
      <c r="E17648" t="s">
        <v>16082</v>
      </c>
      <c r="F17648" s="4" t="s">
        <v>15368</v>
      </c>
      <c r="G17648" s="5">
        <v>3131</v>
      </c>
      <c r="H17648" s="6">
        <v>0.18454660000000001</v>
      </c>
      <c r="I17648" s="7">
        <v>53.332999999999998</v>
      </c>
    </row>
    <row r="17649" spans="1:11" x14ac:dyDescent="0.25">
      <c r="A17649">
        <v>75432</v>
      </c>
      <c r="B17649" s="2">
        <v>29.31418</v>
      </c>
      <c r="C17649" s="3">
        <v>3513</v>
      </c>
      <c r="E17649" t="s">
        <v>13797</v>
      </c>
      <c r="F17649" s="4" t="s">
        <v>13752</v>
      </c>
      <c r="G17649" s="5">
        <v>2365</v>
      </c>
      <c r="H17649" s="6">
        <v>0.1983087</v>
      </c>
      <c r="I17649" s="7">
        <v>50.951999999999998</v>
      </c>
    </row>
    <row r="17650" spans="1:11" x14ac:dyDescent="0.25">
      <c r="A17650">
        <v>67871</v>
      </c>
      <c r="B17650" s="2">
        <v>29.31277</v>
      </c>
      <c r="C17650" s="3">
        <v>5041</v>
      </c>
      <c r="E17650" t="s">
        <v>12198</v>
      </c>
      <c r="F17650" s="4" t="s">
        <v>12494</v>
      </c>
      <c r="G17650" s="5">
        <v>3503</v>
      </c>
      <c r="H17650" s="6">
        <v>0.19777400000000001</v>
      </c>
      <c r="I17650" s="7">
        <v>51.042000000000002</v>
      </c>
      <c r="J17650" s="2">
        <v>56.5</v>
      </c>
      <c r="K17650">
        <v>2</v>
      </c>
    </row>
    <row r="17651" spans="1:11" x14ac:dyDescent="0.25">
      <c r="A17651">
        <v>97038</v>
      </c>
      <c r="B17651" s="2">
        <v>29.309349999999998</v>
      </c>
      <c r="C17651" s="3">
        <v>16177</v>
      </c>
      <c r="D17651" s="4">
        <v>38900</v>
      </c>
      <c r="E17651" t="s">
        <v>16185</v>
      </c>
      <c r="F17651" s="4" t="s">
        <v>16170</v>
      </c>
      <c r="G17651" s="5">
        <v>10807</v>
      </c>
      <c r="H17651" s="6">
        <v>0.13582530000000001</v>
      </c>
      <c r="I17651" s="7">
        <v>61.747</v>
      </c>
      <c r="J17651" s="2">
        <v>48.166699999999999</v>
      </c>
      <c r="K17651">
        <v>6</v>
      </c>
    </row>
    <row r="17652" spans="1:11" x14ac:dyDescent="0.25">
      <c r="A17652">
        <v>78141</v>
      </c>
      <c r="B17652" s="2">
        <v>29.306629999999998</v>
      </c>
      <c r="C17652" s="3">
        <v>736</v>
      </c>
      <c r="E17652" t="s">
        <v>14190</v>
      </c>
      <c r="F17652" s="4" t="s">
        <v>13752</v>
      </c>
      <c r="G17652" s="5">
        <v>531</v>
      </c>
      <c r="H17652" s="6">
        <v>0.16760829999999999</v>
      </c>
      <c r="I17652" s="7">
        <v>56.25</v>
      </c>
      <c r="J17652" s="2">
        <v>41</v>
      </c>
      <c r="K17652">
        <v>1</v>
      </c>
    </row>
    <row r="17653" spans="1:11" x14ac:dyDescent="0.25">
      <c r="A17653">
        <v>23511</v>
      </c>
      <c r="B17653" s="2">
        <v>29.305969999999999</v>
      </c>
      <c r="C17653" s="3">
        <v>8956</v>
      </c>
      <c r="D17653" s="4">
        <v>47260</v>
      </c>
      <c r="E17653" t="s">
        <v>301</v>
      </c>
      <c r="F17653" s="4" t="s">
        <v>4335</v>
      </c>
      <c r="G17653" s="5">
        <v>2269</v>
      </c>
      <c r="H17653" s="6">
        <v>0.19568089999999999</v>
      </c>
      <c r="I17653" s="7">
        <v>51.396999999999998</v>
      </c>
      <c r="J17653" s="2">
        <v>42.5</v>
      </c>
      <c r="K17653">
        <v>2</v>
      </c>
    </row>
    <row r="17654" spans="1:11" x14ac:dyDescent="0.25">
      <c r="A17654">
        <v>39819</v>
      </c>
      <c r="B17654" s="2">
        <v>29.30369</v>
      </c>
      <c r="C17654" s="3">
        <v>10626</v>
      </c>
      <c r="D17654" s="4">
        <v>12460</v>
      </c>
      <c r="E17654" t="s">
        <v>2699</v>
      </c>
      <c r="F17654" s="4" t="s">
        <v>6363</v>
      </c>
      <c r="G17654" s="5">
        <v>7222</v>
      </c>
      <c r="H17654" s="6">
        <v>0.2294378</v>
      </c>
      <c r="I17654" s="7">
        <v>45.563000000000002</v>
      </c>
    </row>
    <row r="17655" spans="1:11" x14ac:dyDescent="0.25">
      <c r="A17655">
        <v>21849</v>
      </c>
      <c r="B17655" s="2">
        <v>29.301369999999999</v>
      </c>
      <c r="C17655" s="3">
        <v>3769</v>
      </c>
      <c r="D17655" s="4">
        <v>41540</v>
      </c>
      <c r="E17655" t="s">
        <v>4625</v>
      </c>
      <c r="F17655" s="4" t="s">
        <v>4361</v>
      </c>
      <c r="G17655" s="5">
        <v>2467</v>
      </c>
      <c r="H17655" s="6">
        <v>0.20178280000000001</v>
      </c>
      <c r="I17655" s="7">
        <v>50.341000000000001</v>
      </c>
    </row>
    <row r="17656" spans="1:11" x14ac:dyDescent="0.25">
      <c r="A17656">
        <v>42338</v>
      </c>
      <c r="B17656" s="2">
        <v>29.30076</v>
      </c>
      <c r="C17656" s="3">
        <v>100</v>
      </c>
      <c r="E17656" t="s">
        <v>2964</v>
      </c>
      <c r="F17656" s="4" t="s">
        <v>7883</v>
      </c>
      <c r="G17656" s="5">
        <v>90</v>
      </c>
      <c r="H17656" s="6">
        <v>0</v>
      </c>
      <c r="I17656" s="7">
        <v>85.207999999999998</v>
      </c>
    </row>
    <row r="17657" spans="1:11" x14ac:dyDescent="0.25">
      <c r="A17657">
        <v>12855</v>
      </c>
      <c r="B17657" s="2">
        <v>29.300699999999999</v>
      </c>
      <c r="C17657" s="3">
        <v>172</v>
      </c>
      <c r="E17657" t="s">
        <v>2390</v>
      </c>
      <c r="F17657" s="4" t="s">
        <v>1280</v>
      </c>
      <c r="G17657" s="5">
        <v>144</v>
      </c>
      <c r="H17657" s="6">
        <v>0.1241379</v>
      </c>
      <c r="I17657" s="7">
        <v>63.75</v>
      </c>
    </row>
    <row r="17658" spans="1:11" x14ac:dyDescent="0.25">
      <c r="A17658">
        <v>97456</v>
      </c>
      <c r="B17658" s="2">
        <v>29.300160000000002</v>
      </c>
      <c r="C17658" s="3">
        <v>3118</v>
      </c>
      <c r="D17658" s="4">
        <v>18700</v>
      </c>
      <c r="E17658" t="s">
        <v>639</v>
      </c>
      <c r="F17658" s="4" t="s">
        <v>16170</v>
      </c>
      <c r="G17658" s="5">
        <v>2134</v>
      </c>
      <c r="H17658" s="6">
        <v>0.12833720000000001</v>
      </c>
      <c r="I17658" s="7">
        <v>63.021000000000001</v>
      </c>
      <c r="J17658" s="2">
        <v>77</v>
      </c>
      <c r="K17658">
        <v>1</v>
      </c>
    </row>
    <row r="17659" spans="1:11" x14ac:dyDescent="0.25">
      <c r="A17659">
        <v>65348</v>
      </c>
      <c r="B17659" s="2">
        <v>29.299399999999999</v>
      </c>
      <c r="C17659" s="3">
        <v>1610</v>
      </c>
      <c r="E17659" t="s">
        <v>12400</v>
      </c>
      <c r="F17659" s="4" t="s">
        <v>12102</v>
      </c>
      <c r="G17659" s="5">
        <v>1031</v>
      </c>
      <c r="H17659" s="6">
        <v>0.1619787</v>
      </c>
      <c r="I17659" s="7">
        <v>57.206000000000003</v>
      </c>
    </row>
    <row r="17660" spans="1:11" x14ac:dyDescent="0.25">
      <c r="A17660">
        <v>23839</v>
      </c>
      <c r="B17660" s="2">
        <v>29.299019999999999</v>
      </c>
      <c r="C17660" s="3">
        <v>768</v>
      </c>
      <c r="E17660" t="s">
        <v>4889</v>
      </c>
      <c r="F17660" s="4" t="s">
        <v>4335</v>
      </c>
      <c r="G17660" s="5">
        <v>555</v>
      </c>
      <c r="H17660" s="6">
        <v>0.12410069999999999</v>
      </c>
      <c r="I17660" s="7">
        <v>63.75</v>
      </c>
    </row>
    <row r="17661" spans="1:11" x14ac:dyDescent="0.25">
      <c r="A17661">
        <v>50447</v>
      </c>
      <c r="B17661" s="2">
        <v>29.298690000000001</v>
      </c>
      <c r="C17661" s="3">
        <v>1134</v>
      </c>
      <c r="E17661" t="s">
        <v>9694</v>
      </c>
      <c r="F17661" s="4" t="s">
        <v>9593</v>
      </c>
      <c r="G17661" s="5">
        <v>805</v>
      </c>
      <c r="H17661" s="6">
        <v>0.14037269999999999</v>
      </c>
      <c r="I17661" s="7">
        <v>60.938000000000002</v>
      </c>
    </row>
    <row r="17662" spans="1:11" x14ac:dyDescent="0.25">
      <c r="A17662">
        <v>13165</v>
      </c>
      <c r="B17662" s="2">
        <v>29.296720000000001</v>
      </c>
      <c r="C17662" s="3">
        <v>10918</v>
      </c>
      <c r="D17662" s="4">
        <v>42900</v>
      </c>
      <c r="E17662" t="s">
        <v>2545</v>
      </c>
      <c r="F17662" s="4" t="s">
        <v>1280</v>
      </c>
      <c r="G17662" s="5">
        <v>7439</v>
      </c>
      <c r="H17662" s="6">
        <v>0.14854149999999999</v>
      </c>
      <c r="I17662" s="7">
        <v>59.524000000000001</v>
      </c>
      <c r="J17662" s="2">
        <v>55.5</v>
      </c>
      <c r="K17662">
        <v>2</v>
      </c>
    </row>
    <row r="17663" spans="1:11" x14ac:dyDescent="0.25">
      <c r="A17663">
        <v>37218</v>
      </c>
      <c r="B17663" s="2">
        <v>29.292459999999998</v>
      </c>
      <c r="C17663" s="3">
        <v>14803</v>
      </c>
      <c r="D17663" s="4">
        <v>34980</v>
      </c>
      <c r="E17663" t="s">
        <v>5777</v>
      </c>
      <c r="F17663" s="4" t="s">
        <v>7348</v>
      </c>
      <c r="G17663" s="5">
        <v>10336</v>
      </c>
      <c r="H17663" s="6">
        <v>0.21197759999999999</v>
      </c>
      <c r="I17663" s="7">
        <v>48.56</v>
      </c>
      <c r="J17663" s="2">
        <v>28</v>
      </c>
      <c r="K17663">
        <v>5</v>
      </c>
    </row>
    <row r="17664" spans="1:11" x14ac:dyDescent="0.25">
      <c r="A17664">
        <v>59054</v>
      </c>
      <c r="B17664" s="2">
        <v>29.289950000000001</v>
      </c>
      <c r="C17664" s="3">
        <v>214</v>
      </c>
      <c r="E17664" t="s">
        <v>11306</v>
      </c>
      <c r="F17664" s="4" t="s">
        <v>11278</v>
      </c>
      <c r="G17664" s="5">
        <v>167</v>
      </c>
      <c r="H17664" s="6">
        <v>0.14285709999999999</v>
      </c>
      <c r="I17664" s="7">
        <v>60.5</v>
      </c>
    </row>
    <row r="17665" spans="1:11" x14ac:dyDescent="0.25">
      <c r="A17665">
        <v>25625</v>
      </c>
      <c r="B17665" s="2">
        <v>29.289660000000001</v>
      </c>
      <c r="C17665" s="3">
        <v>1457</v>
      </c>
      <c r="D17665" s="4">
        <v>30880</v>
      </c>
      <c r="E17665" t="s">
        <v>173</v>
      </c>
      <c r="F17665" s="4" t="s">
        <v>5144</v>
      </c>
      <c r="G17665" s="5">
        <v>1018</v>
      </c>
      <c r="H17665" s="6">
        <v>0.11591360000000001</v>
      </c>
      <c r="I17665" s="7">
        <v>65.156000000000006</v>
      </c>
      <c r="J17665" s="2">
        <v>51</v>
      </c>
      <c r="K17665">
        <v>2</v>
      </c>
    </row>
    <row r="17666" spans="1:11" x14ac:dyDescent="0.25">
      <c r="A17666">
        <v>51242</v>
      </c>
      <c r="B17666" s="2">
        <v>29.289380000000001</v>
      </c>
      <c r="C17666" s="3">
        <v>206</v>
      </c>
      <c r="E17666" t="s">
        <v>5429</v>
      </c>
      <c r="F17666" s="4" t="s">
        <v>9593</v>
      </c>
      <c r="G17666" s="5">
        <v>148</v>
      </c>
      <c r="H17666" s="6">
        <v>0.1216216</v>
      </c>
      <c r="I17666" s="7">
        <v>64.167000000000002</v>
      </c>
    </row>
    <row r="17667" spans="1:11" x14ac:dyDescent="0.25">
      <c r="A17667">
        <v>38501</v>
      </c>
      <c r="B17667" s="2">
        <v>29.283660000000001</v>
      </c>
      <c r="C17667" s="3">
        <v>37918</v>
      </c>
      <c r="D17667" s="4">
        <v>18260</v>
      </c>
      <c r="E17667" t="s">
        <v>7607</v>
      </c>
      <c r="F17667" s="4" t="s">
        <v>7348</v>
      </c>
      <c r="G17667" s="5">
        <v>23743</v>
      </c>
      <c r="H17667" s="6">
        <v>0.23712250000000001</v>
      </c>
      <c r="I17667" s="7">
        <v>44.201999999999998</v>
      </c>
      <c r="J17667" s="2">
        <v>47.166699999999999</v>
      </c>
      <c r="K17667">
        <v>6</v>
      </c>
    </row>
    <row r="17668" spans="1:11" x14ac:dyDescent="0.25">
      <c r="A17668">
        <v>44822</v>
      </c>
      <c r="B17668" s="2">
        <v>29.277480000000001</v>
      </c>
      <c r="C17668" s="3">
        <v>3009</v>
      </c>
      <c r="D17668" s="4">
        <v>31900</v>
      </c>
      <c r="E17668" t="s">
        <v>1415</v>
      </c>
      <c r="F17668" s="4" t="s">
        <v>8295</v>
      </c>
      <c r="G17668" s="5">
        <v>2078</v>
      </c>
      <c r="H17668" s="6">
        <v>0.17123620000000001</v>
      </c>
      <c r="I17668" s="7">
        <v>55.585999999999999</v>
      </c>
    </row>
    <row r="17669" spans="1:11" x14ac:dyDescent="0.25">
      <c r="A17669">
        <v>55977</v>
      </c>
      <c r="B17669" s="2">
        <v>29.276959999999999</v>
      </c>
      <c r="C17669" s="3">
        <v>212</v>
      </c>
      <c r="D17669" s="4">
        <v>12380</v>
      </c>
      <c r="E17669" t="s">
        <v>10586</v>
      </c>
      <c r="F17669" s="4" t="s">
        <v>10428</v>
      </c>
      <c r="G17669" s="5">
        <v>131</v>
      </c>
      <c r="H17669" s="6">
        <v>6.8181800000000001E-2</v>
      </c>
      <c r="I17669" s="7">
        <v>73.393000000000001</v>
      </c>
    </row>
    <row r="17670" spans="1:11" x14ac:dyDescent="0.25">
      <c r="A17670">
        <v>67544</v>
      </c>
      <c r="B17670" s="2">
        <v>29.276440000000001</v>
      </c>
      <c r="C17670" s="3">
        <v>3137</v>
      </c>
      <c r="D17670" s="4">
        <v>24460</v>
      </c>
      <c r="E17670" t="s">
        <v>12671</v>
      </c>
      <c r="F17670" s="4" t="s">
        <v>12494</v>
      </c>
      <c r="G17670" s="5">
        <v>2038</v>
      </c>
      <c r="H17670" s="6">
        <v>0.18351329999999999</v>
      </c>
      <c r="I17670" s="7">
        <v>53.456000000000003</v>
      </c>
      <c r="J17670" s="2">
        <v>52.666699999999999</v>
      </c>
      <c r="K17670">
        <v>3</v>
      </c>
    </row>
    <row r="17671" spans="1:11" x14ac:dyDescent="0.25">
      <c r="A17671">
        <v>55614</v>
      </c>
      <c r="B17671" s="2">
        <v>29.275459999999999</v>
      </c>
      <c r="C17671" s="3">
        <v>2492</v>
      </c>
      <c r="E17671" t="s">
        <v>2402</v>
      </c>
      <c r="F17671" s="4" t="s">
        <v>10428</v>
      </c>
      <c r="G17671" s="5">
        <v>2032</v>
      </c>
      <c r="H17671" s="6">
        <v>0.17224410000000001</v>
      </c>
      <c r="I17671" s="7">
        <v>55.402999999999999</v>
      </c>
    </row>
    <row r="17672" spans="1:11" x14ac:dyDescent="0.25">
      <c r="A17672">
        <v>60458</v>
      </c>
      <c r="B17672" s="2">
        <v>29.272849999999998</v>
      </c>
      <c r="C17672" s="3">
        <v>14437</v>
      </c>
      <c r="D17672" s="4">
        <v>16980</v>
      </c>
      <c r="E17672" t="s">
        <v>5178</v>
      </c>
      <c r="F17672" s="4" t="s">
        <v>11490</v>
      </c>
      <c r="G17672" s="5">
        <v>8892</v>
      </c>
      <c r="H17672" s="6">
        <v>0.14529919999999999</v>
      </c>
      <c r="I17672" s="7">
        <v>60.057000000000002</v>
      </c>
      <c r="J17672" s="2">
        <v>50.5</v>
      </c>
      <c r="K17672">
        <v>2</v>
      </c>
    </row>
    <row r="17673" spans="1:11" x14ac:dyDescent="0.25">
      <c r="A17673">
        <v>33920</v>
      </c>
      <c r="B17673" s="2">
        <v>29.26979</v>
      </c>
      <c r="C17673" s="3">
        <v>5125</v>
      </c>
      <c r="D17673" s="4">
        <v>15980</v>
      </c>
      <c r="E17673" t="s">
        <v>6949</v>
      </c>
      <c r="F17673" s="4" t="s">
        <v>6689</v>
      </c>
      <c r="G17673" s="5">
        <v>3910</v>
      </c>
      <c r="H17673" s="6">
        <v>0.14731459999999999</v>
      </c>
      <c r="I17673" s="7">
        <v>59.707000000000001</v>
      </c>
      <c r="J17673" s="2">
        <v>58</v>
      </c>
      <c r="K17673">
        <v>1</v>
      </c>
    </row>
    <row r="17674" spans="1:11" x14ac:dyDescent="0.25">
      <c r="A17674">
        <v>93041</v>
      </c>
      <c r="B17674" s="2">
        <v>29.265409999999999</v>
      </c>
      <c r="C17674" s="3">
        <v>23997</v>
      </c>
      <c r="D17674" s="4">
        <v>37100</v>
      </c>
      <c r="E17674" t="s">
        <v>15611</v>
      </c>
      <c r="F17674" s="4" t="s">
        <v>15368</v>
      </c>
      <c r="G17674" s="5">
        <v>14383</v>
      </c>
      <c r="H17674" s="6">
        <v>0.17903079999999999</v>
      </c>
      <c r="I17674" s="7">
        <v>54.225000000000001</v>
      </c>
      <c r="J17674" s="2">
        <v>56.4</v>
      </c>
      <c r="K17674">
        <v>5</v>
      </c>
    </row>
    <row r="17675" spans="1:11" x14ac:dyDescent="0.25">
      <c r="A17675">
        <v>14504</v>
      </c>
      <c r="B17675" s="2">
        <v>29.261669999999999</v>
      </c>
      <c r="C17675" s="3">
        <v>1738</v>
      </c>
      <c r="D17675" s="4">
        <v>40380</v>
      </c>
      <c r="E17675" t="s">
        <v>272</v>
      </c>
      <c r="F17675" s="4" t="s">
        <v>1280</v>
      </c>
      <c r="G17675" s="5">
        <v>1246</v>
      </c>
      <c r="H17675" s="6">
        <v>0.14033680000000001</v>
      </c>
      <c r="I17675" s="7">
        <v>60.908999999999999</v>
      </c>
    </row>
    <row r="17676" spans="1:11" x14ac:dyDescent="0.25">
      <c r="A17676">
        <v>15665</v>
      </c>
      <c r="B17676" s="2">
        <v>29.261130000000001</v>
      </c>
      <c r="C17676" s="3">
        <v>1764</v>
      </c>
      <c r="D17676" s="4">
        <v>38300</v>
      </c>
      <c r="E17676" t="s">
        <v>3242</v>
      </c>
      <c r="F17676" s="4" t="s">
        <v>3003</v>
      </c>
      <c r="G17676" s="5">
        <v>986</v>
      </c>
      <c r="H17676" s="6">
        <v>0.22515209999999999</v>
      </c>
      <c r="I17676" s="7">
        <v>46.25</v>
      </c>
      <c r="J17676" s="2">
        <v>49</v>
      </c>
      <c r="K17676">
        <v>1</v>
      </c>
    </row>
    <row r="17677" spans="1:11" x14ac:dyDescent="0.25">
      <c r="A17677">
        <v>72086</v>
      </c>
      <c r="B17677" s="2">
        <v>29.259160000000001</v>
      </c>
      <c r="C17677" s="3">
        <v>10744</v>
      </c>
      <c r="D17677" s="4">
        <v>30780</v>
      </c>
      <c r="E17677" t="s">
        <v>13272</v>
      </c>
      <c r="F17677" s="4" t="s">
        <v>13183</v>
      </c>
      <c r="G17677" s="5">
        <v>7237</v>
      </c>
      <c r="H17677" s="6">
        <v>0.145344</v>
      </c>
      <c r="I17677" s="7">
        <v>60.040999999999997</v>
      </c>
      <c r="J17677" s="2">
        <v>58</v>
      </c>
      <c r="K17677">
        <v>2</v>
      </c>
    </row>
    <row r="17678" spans="1:11" x14ac:dyDescent="0.25">
      <c r="A17678">
        <v>56455</v>
      </c>
      <c r="B17678" s="2">
        <v>29.257149999999999</v>
      </c>
      <c r="C17678" s="3">
        <v>1741</v>
      </c>
      <c r="D17678" s="4">
        <v>14660</v>
      </c>
      <c r="E17678" t="s">
        <v>8706</v>
      </c>
      <c r="F17678" s="4" t="s">
        <v>10428</v>
      </c>
      <c r="G17678" s="5">
        <v>1164</v>
      </c>
      <c r="H17678" s="6">
        <v>0.17167379999999999</v>
      </c>
      <c r="I17678" s="7">
        <v>55.485999999999997</v>
      </c>
    </row>
    <row r="17679" spans="1:11" x14ac:dyDescent="0.25">
      <c r="A17679">
        <v>57216</v>
      </c>
      <c r="B17679" s="2">
        <v>29.25667</v>
      </c>
      <c r="C17679" s="3">
        <v>1129</v>
      </c>
      <c r="E17679" t="s">
        <v>10910</v>
      </c>
      <c r="F17679" s="4" t="s">
        <v>10877</v>
      </c>
      <c r="G17679" s="5">
        <v>839</v>
      </c>
      <c r="H17679" s="6">
        <v>0.1214286</v>
      </c>
      <c r="I17679" s="7">
        <v>64.167000000000002</v>
      </c>
    </row>
    <row r="17680" spans="1:11" x14ac:dyDescent="0.25">
      <c r="A17680">
        <v>83454</v>
      </c>
      <c r="B17680" s="2">
        <v>29.25639</v>
      </c>
      <c r="C17680" s="3">
        <v>537</v>
      </c>
      <c r="D17680" s="4">
        <v>26820</v>
      </c>
      <c r="E17680" t="s">
        <v>14775</v>
      </c>
      <c r="F17680" s="4" t="s">
        <v>14725</v>
      </c>
      <c r="G17680" s="5">
        <v>321</v>
      </c>
      <c r="H17680" s="6">
        <v>0.1708075</v>
      </c>
      <c r="I17680" s="7">
        <v>55.625</v>
      </c>
    </row>
    <row r="17681" spans="1:11" x14ac:dyDescent="0.25">
      <c r="A17681">
        <v>39175</v>
      </c>
      <c r="B17681" s="2">
        <v>29.25562</v>
      </c>
      <c r="C17681" s="3">
        <v>4399</v>
      </c>
      <c r="D17681" s="4">
        <v>27140</v>
      </c>
      <c r="E17681" t="s">
        <v>2638</v>
      </c>
      <c r="F17681" s="4" t="s">
        <v>7633</v>
      </c>
      <c r="G17681" s="5">
        <v>2933</v>
      </c>
      <c r="H17681" s="6">
        <v>0.1888851</v>
      </c>
      <c r="I17681" s="7">
        <v>52.5</v>
      </c>
    </row>
    <row r="17682" spans="1:11" x14ac:dyDescent="0.25">
      <c r="A17682">
        <v>49250</v>
      </c>
      <c r="B17682" s="2">
        <v>29.25395</v>
      </c>
      <c r="C17682" s="3">
        <v>6150</v>
      </c>
      <c r="D17682" s="4">
        <v>25880</v>
      </c>
      <c r="E17682" t="s">
        <v>5016</v>
      </c>
      <c r="F17682" s="4" t="s">
        <v>9106</v>
      </c>
      <c r="G17682" s="5">
        <v>4034</v>
      </c>
      <c r="H17682" s="6">
        <v>0.1724907</v>
      </c>
      <c r="I17682" s="7">
        <v>55.329000000000001</v>
      </c>
      <c r="J17682" s="2">
        <v>73</v>
      </c>
      <c r="K17682">
        <v>2</v>
      </c>
    </row>
    <row r="17683" spans="1:11" x14ac:dyDescent="0.25">
      <c r="A17683">
        <v>12853</v>
      </c>
      <c r="B17683" s="2">
        <v>29.252739999999999</v>
      </c>
      <c r="C17683" s="3">
        <v>1350</v>
      </c>
      <c r="D17683" s="4">
        <v>24020</v>
      </c>
      <c r="E17683" t="s">
        <v>2389</v>
      </c>
      <c r="F17683" s="4" t="s">
        <v>1280</v>
      </c>
      <c r="G17683" s="5">
        <v>1021</v>
      </c>
      <c r="H17683" s="6">
        <v>0.1888454</v>
      </c>
      <c r="I17683" s="7">
        <v>52.5</v>
      </c>
      <c r="J17683" s="2">
        <v>55</v>
      </c>
      <c r="K17683">
        <v>1</v>
      </c>
    </row>
    <row r="17684" spans="1:11" x14ac:dyDescent="0.25">
      <c r="A17684">
        <v>62897</v>
      </c>
      <c r="B17684" s="2">
        <v>29.252420000000001</v>
      </c>
      <c r="C17684" s="3">
        <v>414</v>
      </c>
      <c r="E17684" t="s">
        <v>12057</v>
      </c>
      <c r="F17684" s="4" t="s">
        <v>11490</v>
      </c>
      <c r="G17684" s="5">
        <v>298</v>
      </c>
      <c r="H17684" s="6">
        <v>0.114094</v>
      </c>
      <c r="I17684" s="7">
        <v>65.417000000000002</v>
      </c>
    </row>
    <row r="17685" spans="1:11" x14ac:dyDescent="0.25">
      <c r="A17685">
        <v>21545</v>
      </c>
      <c r="B17685" s="2">
        <v>29.252009999999999</v>
      </c>
      <c r="C17685" s="3">
        <v>2010</v>
      </c>
      <c r="D17685" s="4">
        <v>19060</v>
      </c>
      <c r="E17685" t="s">
        <v>4536</v>
      </c>
      <c r="F17685" s="4" t="s">
        <v>4361</v>
      </c>
      <c r="G17685" s="5">
        <v>1402</v>
      </c>
      <c r="H17685" s="6">
        <v>0.14967929999999999</v>
      </c>
      <c r="I17685" s="7">
        <v>59.265000000000001</v>
      </c>
    </row>
    <row r="17686" spans="1:11" x14ac:dyDescent="0.25">
      <c r="A17686">
        <v>62357</v>
      </c>
      <c r="B17686" s="2">
        <v>29.251650000000001</v>
      </c>
      <c r="C17686" s="3">
        <v>218</v>
      </c>
      <c r="E17686" t="s">
        <v>128</v>
      </c>
      <c r="F17686" s="4" t="s">
        <v>11490</v>
      </c>
      <c r="G17686" s="5">
        <v>133</v>
      </c>
      <c r="H17686" s="6">
        <v>0.2105263</v>
      </c>
      <c r="I17686" s="7">
        <v>48.75</v>
      </c>
    </row>
    <row r="17687" spans="1:11" x14ac:dyDescent="0.25">
      <c r="A17687">
        <v>56548</v>
      </c>
      <c r="B17687" s="2">
        <v>29.25149</v>
      </c>
      <c r="C17687" s="3">
        <v>750</v>
      </c>
      <c r="E17687" t="s">
        <v>10784</v>
      </c>
      <c r="F17687" s="4" t="s">
        <v>10428</v>
      </c>
      <c r="G17687" s="5">
        <v>533</v>
      </c>
      <c r="H17687" s="6">
        <v>0.17228460000000001</v>
      </c>
      <c r="I17687" s="7">
        <v>55.356999999999999</v>
      </c>
      <c r="J17687" s="2">
        <v>69</v>
      </c>
      <c r="K17687">
        <v>1</v>
      </c>
    </row>
    <row r="17688" spans="1:11" x14ac:dyDescent="0.25">
      <c r="A17688">
        <v>97842</v>
      </c>
      <c r="B17688" s="2">
        <v>29.251329999999999</v>
      </c>
      <c r="C17688" s="3">
        <v>158</v>
      </c>
      <c r="E17688" t="s">
        <v>16325</v>
      </c>
      <c r="F17688" s="4" t="s">
        <v>16170</v>
      </c>
      <c r="G17688" s="5">
        <v>138</v>
      </c>
      <c r="H17688" s="6">
        <v>0.2014388</v>
      </c>
      <c r="I17688" s="7">
        <v>50.313000000000002</v>
      </c>
      <c r="J17688" s="2">
        <v>23</v>
      </c>
      <c r="K17688">
        <v>1</v>
      </c>
    </row>
    <row r="17689" spans="1:11" x14ac:dyDescent="0.25">
      <c r="A17689">
        <v>79336</v>
      </c>
      <c r="B17689" s="2">
        <v>29.248840000000001</v>
      </c>
      <c r="C17689" s="3">
        <v>16954</v>
      </c>
      <c r="D17689" s="4">
        <v>30220</v>
      </c>
      <c r="E17689" t="s">
        <v>14395</v>
      </c>
      <c r="F17689" s="4" t="s">
        <v>13752</v>
      </c>
      <c r="G17689" s="5">
        <v>10234</v>
      </c>
      <c r="H17689" s="6">
        <v>0.1466536</v>
      </c>
      <c r="I17689" s="7">
        <v>59.779000000000003</v>
      </c>
      <c r="J17689" s="2">
        <v>52</v>
      </c>
      <c r="K17689">
        <v>2</v>
      </c>
    </row>
    <row r="17690" spans="1:11" x14ac:dyDescent="0.25">
      <c r="A17690">
        <v>76862</v>
      </c>
      <c r="B17690" s="2">
        <v>29.246369999999999</v>
      </c>
      <c r="C17690" s="3">
        <v>115</v>
      </c>
      <c r="E17690" t="s">
        <v>14009</v>
      </c>
      <c r="F17690" s="4" t="s">
        <v>13752</v>
      </c>
      <c r="G17690" s="5">
        <v>96</v>
      </c>
      <c r="H17690" s="6">
        <v>0.125</v>
      </c>
      <c r="I17690" s="7">
        <v>63.515999999999998</v>
      </c>
    </row>
    <row r="17691" spans="1:11" x14ac:dyDescent="0.25">
      <c r="A17691">
        <v>64487</v>
      </c>
      <c r="B17691" s="2">
        <v>29.246200000000002</v>
      </c>
      <c r="C17691" s="3">
        <v>879</v>
      </c>
      <c r="D17691" s="4">
        <v>32340</v>
      </c>
      <c r="E17691" t="s">
        <v>12282</v>
      </c>
      <c r="F17691" s="4" t="s">
        <v>12102</v>
      </c>
      <c r="G17691" s="5">
        <v>588</v>
      </c>
      <c r="H17691" s="6">
        <v>0.2054329</v>
      </c>
      <c r="I17691" s="7">
        <v>49.615000000000002</v>
      </c>
    </row>
    <row r="17692" spans="1:11" x14ac:dyDescent="0.25">
      <c r="A17692">
        <v>19945</v>
      </c>
      <c r="B17692" s="2">
        <v>29.244579999999999</v>
      </c>
      <c r="C17692" s="3">
        <v>8593</v>
      </c>
      <c r="D17692" s="4">
        <v>41540</v>
      </c>
      <c r="E17692" t="s">
        <v>4323</v>
      </c>
      <c r="F17692" s="4" t="s">
        <v>4311</v>
      </c>
      <c r="G17692" s="5">
        <v>6198</v>
      </c>
      <c r="H17692" s="6">
        <v>0.1853525</v>
      </c>
      <c r="I17692" s="7">
        <v>53.082999999999998</v>
      </c>
    </row>
    <row r="17693" spans="1:11" x14ac:dyDescent="0.25">
      <c r="A17693">
        <v>54962</v>
      </c>
      <c r="B17693" s="2">
        <v>29.242889999999999</v>
      </c>
      <c r="C17693" s="3">
        <v>1167</v>
      </c>
      <c r="E17693" t="s">
        <v>1430</v>
      </c>
      <c r="F17693" s="4" t="s">
        <v>10031</v>
      </c>
      <c r="G17693" s="5">
        <v>869</v>
      </c>
      <c r="H17693" s="6">
        <v>0.1150748</v>
      </c>
      <c r="I17693" s="7">
        <v>65.227000000000004</v>
      </c>
    </row>
    <row r="17694" spans="1:11" x14ac:dyDescent="0.25">
      <c r="A17694">
        <v>38664</v>
      </c>
      <c r="B17694" s="2">
        <v>29.2422</v>
      </c>
      <c r="C17694" s="3">
        <v>3244</v>
      </c>
      <c r="D17694" s="4">
        <v>32820</v>
      </c>
      <c r="E17694" t="s">
        <v>7660</v>
      </c>
      <c r="F17694" s="4" t="s">
        <v>7633</v>
      </c>
      <c r="G17694" s="5">
        <v>1991</v>
      </c>
      <c r="H17694" s="6">
        <v>0.24648590000000001</v>
      </c>
      <c r="I17694" s="7">
        <v>42.518000000000001</v>
      </c>
    </row>
    <row r="17695" spans="1:11" x14ac:dyDescent="0.25">
      <c r="A17695">
        <v>37618</v>
      </c>
      <c r="B17695" s="2">
        <v>29.23949</v>
      </c>
      <c r="C17695" s="3">
        <v>13545</v>
      </c>
      <c r="D17695" s="4">
        <v>28700</v>
      </c>
      <c r="E17695" t="s">
        <v>7451</v>
      </c>
      <c r="F17695" s="4" t="s">
        <v>7348</v>
      </c>
      <c r="G17695" s="5">
        <v>9336</v>
      </c>
      <c r="H17695" s="6">
        <v>0.18185709999999999</v>
      </c>
      <c r="I17695" s="7">
        <v>53.685000000000002</v>
      </c>
      <c r="J17695" s="2">
        <v>53</v>
      </c>
      <c r="K17695">
        <v>1</v>
      </c>
    </row>
    <row r="17696" spans="1:11" x14ac:dyDescent="0.25">
      <c r="A17696">
        <v>44481</v>
      </c>
      <c r="B17696" s="2">
        <v>29.23536</v>
      </c>
      <c r="C17696" s="3">
        <v>10727</v>
      </c>
      <c r="D17696" s="4">
        <v>49660</v>
      </c>
      <c r="E17696" t="s">
        <v>65</v>
      </c>
      <c r="F17696" s="4" t="s">
        <v>8295</v>
      </c>
      <c r="G17696" s="5">
        <v>7929</v>
      </c>
      <c r="H17696" s="6">
        <v>0.14249690000000001</v>
      </c>
      <c r="I17696" s="7">
        <v>60.485999999999997</v>
      </c>
      <c r="J17696" s="2">
        <v>55</v>
      </c>
      <c r="K17696">
        <v>2</v>
      </c>
    </row>
    <row r="17697" spans="1:12" x14ac:dyDescent="0.25">
      <c r="A17697">
        <v>46539</v>
      </c>
      <c r="B17697" s="2">
        <v>29.233160000000002</v>
      </c>
      <c r="C17697" s="3">
        <v>1911</v>
      </c>
      <c r="D17697" s="4">
        <v>47700</v>
      </c>
      <c r="E17697" t="s">
        <v>7170</v>
      </c>
      <c r="F17697" s="4" t="s">
        <v>8800</v>
      </c>
      <c r="G17697" s="5">
        <v>1254</v>
      </c>
      <c r="H17697" s="6">
        <v>0.1195219</v>
      </c>
      <c r="I17697" s="7">
        <v>64.454999999999998</v>
      </c>
    </row>
    <row r="17698" spans="1:12" x14ac:dyDescent="0.25">
      <c r="A17698">
        <v>28676</v>
      </c>
      <c r="B17698" s="2">
        <v>29.232230000000001</v>
      </c>
      <c r="C17698" s="3">
        <v>3456</v>
      </c>
      <c r="D17698" s="4">
        <v>35900</v>
      </c>
      <c r="E17698" t="s">
        <v>6066</v>
      </c>
      <c r="F17698" s="4" t="s">
        <v>5642</v>
      </c>
      <c r="G17698" s="5">
        <v>2638</v>
      </c>
      <c r="H17698" s="6">
        <v>0.20045470000000001</v>
      </c>
      <c r="I17698" s="7">
        <v>50.469000000000001</v>
      </c>
      <c r="J17698" s="2">
        <v>63</v>
      </c>
      <c r="K17698">
        <v>1</v>
      </c>
    </row>
    <row r="17699" spans="1:12" x14ac:dyDescent="0.25">
      <c r="A17699">
        <v>26037</v>
      </c>
      <c r="B17699" s="2">
        <v>29.230419999999999</v>
      </c>
      <c r="C17699" s="3">
        <v>6506</v>
      </c>
      <c r="D17699" s="4">
        <v>48260</v>
      </c>
      <c r="E17699" t="s">
        <v>5468</v>
      </c>
      <c r="F17699" s="4" t="s">
        <v>5144</v>
      </c>
      <c r="G17699" s="5">
        <v>4925</v>
      </c>
      <c r="H17699" s="6">
        <v>0.15411169999999999</v>
      </c>
      <c r="I17699" s="7">
        <v>58.475999999999999</v>
      </c>
      <c r="J17699" s="2">
        <v>41</v>
      </c>
      <c r="K17699">
        <v>1</v>
      </c>
    </row>
    <row r="17700" spans="1:12" x14ac:dyDescent="0.25">
      <c r="A17700">
        <v>4740</v>
      </c>
      <c r="B17700" s="2">
        <v>29.229040000000001</v>
      </c>
      <c r="C17700" s="3">
        <v>1197</v>
      </c>
      <c r="E17700" t="s">
        <v>943</v>
      </c>
      <c r="F17700" s="4" t="s">
        <v>701</v>
      </c>
      <c r="G17700" s="5">
        <v>833</v>
      </c>
      <c r="H17700" s="6">
        <v>0.1906475</v>
      </c>
      <c r="I17700" s="7">
        <v>52.158999999999999</v>
      </c>
      <c r="J17700" s="2">
        <v>42.5</v>
      </c>
      <c r="K17700">
        <v>2</v>
      </c>
    </row>
    <row r="17701" spans="1:12" x14ac:dyDescent="0.25">
      <c r="A17701">
        <v>42266</v>
      </c>
      <c r="B17701" s="2">
        <v>29.22852</v>
      </c>
      <c r="C17701" s="3">
        <v>2128</v>
      </c>
      <c r="D17701" s="4">
        <v>17300</v>
      </c>
      <c r="E17701" t="s">
        <v>351</v>
      </c>
      <c r="F17701" s="4" t="s">
        <v>7883</v>
      </c>
      <c r="G17701" s="5">
        <v>1345</v>
      </c>
      <c r="H17701" s="6">
        <v>0.16641900000000001</v>
      </c>
      <c r="I17701" s="7">
        <v>56.343000000000004</v>
      </c>
      <c r="J17701" s="2">
        <v>61</v>
      </c>
      <c r="K17701">
        <v>1</v>
      </c>
    </row>
    <row r="17702" spans="1:12" x14ac:dyDescent="0.25">
      <c r="A17702">
        <v>4736</v>
      </c>
      <c r="B17702" s="2">
        <v>29.226510000000001</v>
      </c>
      <c r="C17702" s="3">
        <v>9671</v>
      </c>
      <c r="E17702" t="s">
        <v>941</v>
      </c>
      <c r="F17702" s="4" t="s">
        <v>701</v>
      </c>
      <c r="G17702" s="5">
        <v>7041</v>
      </c>
      <c r="H17702" s="6">
        <v>0.1806305</v>
      </c>
      <c r="I17702" s="7">
        <v>53.884999999999998</v>
      </c>
      <c r="J17702" s="2">
        <v>62</v>
      </c>
      <c r="K17702">
        <v>3</v>
      </c>
    </row>
    <row r="17703" spans="1:12" x14ac:dyDescent="0.25">
      <c r="A17703">
        <v>56431</v>
      </c>
      <c r="B17703" s="2">
        <v>29.223109999999998</v>
      </c>
      <c r="C17703" s="3">
        <v>9329</v>
      </c>
      <c r="E17703" t="s">
        <v>10742</v>
      </c>
      <c r="F17703" s="4" t="s">
        <v>10428</v>
      </c>
      <c r="G17703" s="5">
        <v>7163</v>
      </c>
      <c r="H17703" s="6">
        <v>0.17101769999999999</v>
      </c>
      <c r="I17703" s="7">
        <v>55.542999999999999</v>
      </c>
      <c r="J17703" s="2">
        <v>45.5</v>
      </c>
      <c r="K17703">
        <v>4</v>
      </c>
    </row>
    <row r="17704" spans="1:12" x14ac:dyDescent="0.25">
      <c r="A17704">
        <v>97524</v>
      </c>
      <c r="B17704" s="2">
        <v>29.219059999999999</v>
      </c>
      <c r="C17704" s="3">
        <v>14196</v>
      </c>
      <c r="D17704" s="4">
        <v>32780</v>
      </c>
      <c r="E17704" t="s">
        <v>16279</v>
      </c>
      <c r="F17704" s="4" t="s">
        <v>16170</v>
      </c>
      <c r="G17704" s="5">
        <v>9753</v>
      </c>
      <c r="H17704" s="6">
        <v>0.13431770000000001</v>
      </c>
      <c r="I17704" s="7">
        <v>61.884</v>
      </c>
      <c r="J17704" s="2">
        <v>53.666699999999999</v>
      </c>
      <c r="K17704">
        <v>6</v>
      </c>
    </row>
    <row r="17705" spans="1:12" x14ac:dyDescent="0.25">
      <c r="A17705">
        <v>12961</v>
      </c>
      <c r="B17705" s="2">
        <v>29.21668</v>
      </c>
      <c r="C17705" s="3">
        <v>298</v>
      </c>
      <c r="E17705" t="s">
        <v>2443</v>
      </c>
      <c r="F17705" s="4" t="s">
        <v>1280</v>
      </c>
      <c r="G17705" s="5">
        <v>193</v>
      </c>
      <c r="H17705" s="6">
        <v>8.2901600000000006E-2</v>
      </c>
      <c r="I17705" s="7">
        <v>70.769000000000005</v>
      </c>
    </row>
    <row r="17706" spans="1:12" x14ac:dyDescent="0.25">
      <c r="A17706">
        <v>37086</v>
      </c>
      <c r="B17706" s="2">
        <v>29.212009999999999</v>
      </c>
      <c r="C17706" s="3">
        <v>32633</v>
      </c>
      <c r="D17706" s="4">
        <v>34980</v>
      </c>
      <c r="E17706" t="s">
        <v>7380</v>
      </c>
      <c r="F17706" s="4" t="s">
        <v>7348</v>
      </c>
      <c r="G17706" s="5">
        <v>19360</v>
      </c>
      <c r="H17706" s="6">
        <v>0.17546490000000001</v>
      </c>
      <c r="I17706" s="7">
        <v>54.773000000000003</v>
      </c>
      <c r="J17706" s="2">
        <v>42.666699999999999</v>
      </c>
      <c r="K17706">
        <v>3</v>
      </c>
    </row>
    <row r="17707" spans="1:12" x14ac:dyDescent="0.25">
      <c r="A17707">
        <v>77090</v>
      </c>
      <c r="B17707" s="2">
        <v>29.20243</v>
      </c>
      <c r="C17707" s="3">
        <v>34693</v>
      </c>
      <c r="D17707" s="4">
        <v>26420</v>
      </c>
      <c r="E17707" t="s">
        <v>3103</v>
      </c>
      <c r="F17707" s="4" t="s">
        <v>13752</v>
      </c>
      <c r="G17707" s="5">
        <v>20672</v>
      </c>
      <c r="H17707" s="6">
        <v>0.25125769999999997</v>
      </c>
      <c r="I17707" s="7">
        <v>41.674999999999997</v>
      </c>
      <c r="J17707" s="2">
        <v>39.4</v>
      </c>
      <c r="K17707">
        <v>5</v>
      </c>
    </row>
    <row r="17708" spans="1:12" x14ac:dyDescent="0.25">
      <c r="A17708">
        <v>67737</v>
      </c>
      <c r="B17708" s="2">
        <v>29.197389999999999</v>
      </c>
      <c r="C17708" s="3">
        <v>541</v>
      </c>
      <c r="E17708" t="s">
        <v>12710</v>
      </c>
      <c r="F17708" s="4" t="s">
        <v>12494</v>
      </c>
      <c r="G17708" s="5">
        <v>370</v>
      </c>
      <c r="H17708" s="6">
        <v>0.1837838</v>
      </c>
      <c r="I17708" s="7">
        <v>53.332999999999998</v>
      </c>
    </row>
    <row r="17709" spans="1:12" x14ac:dyDescent="0.25">
      <c r="A17709">
        <v>53039</v>
      </c>
      <c r="B17709" s="2">
        <v>29.196480000000001</v>
      </c>
      <c r="C17709" s="3">
        <v>4739</v>
      </c>
      <c r="D17709" s="4">
        <v>13180</v>
      </c>
      <c r="E17709" t="s">
        <v>10048</v>
      </c>
      <c r="F17709" s="4" t="s">
        <v>10031</v>
      </c>
      <c r="G17709" s="5">
        <v>3421</v>
      </c>
      <c r="H17709" s="6">
        <v>0.11192290000000001</v>
      </c>
      <c r="I17709" s="7">
        <v>65.75</v>
      </c>
      <c r="J17709" s="2">
        <v>52.25</v>
      </c>
      <c r="K17709">
        <v>4</v>
      </c>
    </row>
    <row r="17710" spans="1:12" x14ac:dyDescent="0.25">
      <c r="A17710">
        <v>83834</v>
      </c>
      <c r="B17710" s="2">
        <v>29.195609999999999</v>
      </c>
      <c r="C17710" s="3">
        <v>284</v>
      </c>
      <c r="D17710" s="4">
        <v>34140</v>
      </c>
      <c r="E17710" t="s">
        <v>149</v>
      </c>
      <c r="F17710" s="4" t="s">
        <v>14725</v>
      </c>
      <c r="G17710" s="5">
        <v>224</v>
      </c>
      <c r="H17710" s="6">
        <v>9.7777799999999998E-2</v>
      </c>
      <c r="I17710" s="7">
        <v>68.194000000000003</v>
      </c>
    </row>
    <row r="17711" spans="1:12" x14ac:dyDescent="0.25">
      <c r="A17711">
        <v>44111</v>
      </c>
      <c r="B17711" s="2">
        <v>29.188949999999998</v>
      </c>
      <c r="C17711" s="3">
        <v>40069</v>
      </c>
      <c r="D17711" s="4">
        <v>17460</v>
      </c>
      <c r="E17711" t="s">
        <v>2480</v>
      </c>
      <c r="F17711" s="4" t="s">
        <v>8295</v>
      </c>
      <c r="G17711" s="5">
        <v>27586</v>
      </c>
      <c r="H17711" s="6">
        <v>0.21821869999999999</v>
      </c>
      <c r="I17711" s="7">
        <v>47.378999999999998</v>
      </c>
      <c r="J17711" s="2">
        <v>38.935499999999998</v>
      </c>
      <c r="K17711">
        <v>31</v>
      </c>
      <c r="L17711" s="2">
        <v>44.7</v>
      </c>
    </row>
    <row r="17712" spans="1:12" x14ac:dyDescent="0.25">
      <c r="A17712">
        <v>81321</v>
      </c>
      <c r="B17712" s="2">
        <v>29.180029999999999</v>
      </c>
      <c r="C17712" s="3">
        <v>14284</v>
      </c>
      <c r="E17712" t="s">
        <v>6971</v>
      </c>
      <c r="F17712" s="4" t="s">
        <v>14477</v>
      </c>
      <c r="G17712" s="5">
        <v>9704</v>
      </c>
      <c r="H17712" s="6">
        <v>0.2285655</v>
      </c>
      <c r="I17712" s="7">
        <v>45.591000000000001</v>
      </c>
      <c r="J17712" s="2">
        <v>62.75</v>
      </c>
      <c r="K17712">
        <v>4</v>
      </c>
    </row>
    <row r="17713" spans="1:11" x14ac:dyDescent="0.25">
      <c r="A17713">
        <v>47635</v>
      </c>
      <c r="B17713" s="2">
        <v>29.176739999999999</v>
      </c>
      <c r="C17713" s="3">
        <v>5764</v>
      </c>
      <c r="E17713" t="s">
        <v>279</v>
      </c>
      <c r="F17713" s="4" t="s">
        <v>8800</v>
      </c>
      <c r="G17713" s="5">
        <v>4026</v>
      </c>
      <c r="H17713" s="6">
        <v>0.14973929999999999</v>
      </c>
      <c r="I17713" s="7">
        <v>59.206000000000003</v>
      </c>
      <c r="J17713" s="2">
        <v>53</v>
      </c>
      <c r="K17713">
        <v>1</v>
      </c>
    </row>
    <row r="17714" spans="1:11" x14ac:dyDescent="0.25">
      <c r="A17714">
        <v>76458</v>
      </c>
      <c r="B17714" s="2">
        <v>29.174790000000002</v>
      </c>
      <c r="C17714" s="3">
        <v>5981</v>
      </c>
      <c r="E17714" t="s">
        <v>7486</v>
      </c>
      <c r="F17714" s="4" t="s">
        <v>13752</v>
      </c>
      <c r="G17714" s="5">
        <v>4131</v>
      </c>
      <c r="H17714" s="6">
        <v>0.1011862</v>
      </c>
      <c r="I17714" s="7">
        <v>67.593999999999994</v>
      </c>
      <c r="J17714" s="2">
        <v>47</v>
      </c>
      <c r="K17714">
        <v>1</v>
      </c>
    </row>
    <row r="17715" spans="1:11" x14ac:dyDescent="0.25">
      <c r="A17715">
        <v>86321</v>
      </c>
      <c r="B17715" s="2">
        <v>29.173459999999999</v>
      </c>
      <c r="C17715" s="3">
        <v>2532</v>
      </c>
      <c r="D17715" s="4">
        <v>39140</v>
      </c>
      <c r="E17715" t="s">
        <v>7882</v>
      </c>
      <c r="F17715" s="4" t="s">
        <v>14962</v>
      </c>
      <c r="G17715" s="5">
        <v>1432</v>
      </c>
      <c r="H17715" s="6">
        <v>0.1068436</v>
      </c>
      <c r="I17715" s="7">
        <v>66.614999999999995</v>
      </c>
      <c r="J17715" s="2">
        <v>46.5</v>
      </c>
      <c r="K17715">
        <v>2</v>
      </c>
    </row>
    <row r="17716" spans="1:11" x14ac:dyDescent="0.25">
      <c r="A17716">
        <v>52141</v>
      </c>
      <c r="B17716" s="2">
        <v>29.172879999999999</v>
      </c>
      <c r="C17716" s="3">
        <v>1514</v>
      </c>
      <c r="E17716" t="s">
        <v>6144</v>
      </c>
      <c r="F17716" s="4" t="s">
        <v>9593</v>
      </c>
      <c r="G17716" s="5">
        <v>994</v>
      </c>
      <c r="H17716" s="6">
        <v>0.194165</v>
      </c>
      <c r="I17716" s="7">
        <v>51.521999999999998</v>
      </c>
    </row>
    <row r="17717" spans="1:11" x14ac:dyDescent="0.25">
      <c r="A17717">
        <v>16821</v>
      </c>
      <c r="B17717" s="2">
        <v>29.172599999999999</v>
      </c>
      <c r="C17717" s="3">
        <v>298</v>
      </c>
      <c r="D17717" s="4">
        <v>20180</v>
      </c>
      <c r="E17717" t="s">
        <v>3596</v>
      </c>
      <c r="F17717" s="4" t="s">
        <v>3003</v>
      </c>
      <c r="G17717" s="5">
        <v>193</v>
      </c>
      <c r="H17717" s="6">
        <v>0.134715</v>
      </c>
      <c r="I17717" s="7">
        <v>61.795000000000002</v>
      </c>
    </row>
    <row r="17718" spans="1:11" x14ac:dyDescent="0.25">
      <c r="A17718">
        <v>12974</v>
      </c>
      <c r="B17718" s="2">
        <v>29.17231</v>
      </c>
      <c r="C17718" s="3">
        <v>1393</v>
      </c>
      <c r="E17718" t="s">
        <v>2451</v>
      </c>
      <c r="F17718" s="4" t="s">
        <v>1280</v>
      </c>
      <c r="G17718" s="5">
        <v>1032</v>
      </c>
      <c r="H17718" s="6">
        <v>0.21297189999999999</v>
      </c>
      <c r="I17718" s="7">
        <v>48.268999999999998</v>
      </c>
    </row>
    <row r="17719" spans="1:11" x14ac:dyDescent="0.25">
      <c r="A17719">
        <v>62668</v>
      </c>
      <c r="B17719" s="2">
        <v>29.171810000000001</v>
      </c>
      <c r="C17719" s="3">
        <v>1460</v>
      </c>
      <c r="D17719" s="4">
        <v>27300</v>
      </c>
      <c r="E17719" t="s">
        <v>6490</v>
      </c>
      <c r="F17719" s="4" t="s">
        <v>11490</v>
      </c>
      <c r="G17719" s="5">
        <v>1044</v>
      </c>
      <c r="H17719" s="6">
        <v>9.9521499999999999E-2</v>
      </c>
      <c r="I17719" s="7">
        <v>67.87</v>
      </c>
    </row>
    <row r="17720" spans="1:11" x14ac:dyDescent="0.25">
      <c r="A17720">
        <v>63869</v>
      </c>
      <c r="B17720" s="2">
        <v>29.170940000000002</v>
      </c>
      <c r="C17720" s="3">
        <v>3584</v>
      </c>
      <c r="E17720" t="s">
        <v>12221</v>
      </c>
      <c r="F17720" s="4" t="s">
        <v>12102</v>
      </c>
      <c r="G17720" s="5">
        <v>2563</v>
      </c>
      <c r="H17720" s="6">
        <v>0.1708268</v>
      </c>
      <c r="I17720" s="7">
        <v>55.529000000000003</v>
      </c>
    </row>
    <row r="17721" spans="1:11" x14ac:dyDescent="0.25">
      <c r="A17721">
        <v>59874</v>
      </c>
      <c r="B17721" s="2">
        <v>29.17015</v>
      </c>
      <c r="C17721" s="3">
        <v>958</v>
      </c>
      <c r="E17721" t="s">
        <v>9589</v>
      </c>
      <c r="F17721" s="4" t="s">
        <v>11278</v>
      </c>
      <c r="G17721" s="5">
        <v>749</v>
      </c>
      <c r="H17721" s="6">
        <v>0.22162879999999999</v>
      </c>
      <c r="I17721" s="7">
        <v>46.75</v>
      </c>
      <c r="J17721" s="2">
        <v>63</v>
      </c>
      <c r="K17721">
        <v>1</v>
      </c>
    </row>
    <row r="17722" spans="1:11" x14ac:dyDescent="0.25">
      <c r="A17722">
        <v>97734</v>
      </c>
      <c r="B17722" s="2">
        <v>29.16949</v>
      </c>
      <c r="C17722" s="3">
        <v>3019</v>
      </c>
      <c r="E17722" t="s">
        <v>8870</v>
      </c>
      <c r="F17722" s="4" t="s">
        <v>16170</v>
      </c>
      <c r="G17722" s="5">
        <v>2017</v>
      </c>
      <c r="H17722" s="6">
        <v>0.15708620000000001</v>
      </c>
      <c r="I17722" s="7">
        <v>57.901000000000003</v>
      </c>
      <c r="J17722" s="2">
        <v>65.5</v>
      </c>
      <c r="K17722">
        <v>2</v>
      </c>
    </row>
    <row r="17723" spans="1:11" x14ac:dyDescent="0.25">
      <c r="A17723">
        <v>52229</v>
      </c>
      <c r="B17723" s="2">
        <v>29.168849999999999</v>
      </c>
      <c r="C17723" s="3">
        <v>903</v>
      </c>
      <c r="D17723" s="4">
        <v>16300</v>
      </c>
      <c r="E17723" t="s">
        <v>1807</v>
      </c>
      <c r="F17723" s="4" t="s">
        <v>9593</v>
      </c>
      <c r="G17723" s="5">
        <v>662</v>
      </c>
      <c r="H17723" s="6">
        <v>0.12537760000000001</v>
      </c>
      <c r="I17723" s="7">
        <v>63.38</v>
      </c>
    </row>
    <row r="17724" spans="1:11" x14ac:dyDescent="0.25">
      <c r="A17724">
        <v>84063</v>
      </c>
      <c r="B17724" s="2">
        <v>29.168620000000001</v>
      </c>
      <c r="C17724" s="3">
        <v>453</v>
      </c>
      <c r="D17724" s="4">
        <v>46860</v>
      </c>
      <c r="E17724" t="s">
        <v>13521</v>
      </c>
      <c r="F17724" s="4" t="s">
        <v>14851</v>
      </c>
      <c r="G17724" s="5">
        <v>277</v>
      </c>
      <c r="H17724" s="6">
        <v>0.1007194</v>
      </c>
      <c r="I17724" s="7">
        <v>67.638999999999996</v>
      </c>
    </row>
    <row r="17725" spans="1:11" x14ac:dyDescent="0.25">
      <c r="A17725">
        <v>87312</v>
      </c>
      <c r="B17725" s="2">
        <v>29.168489999999998</v>
      </c>
      <c r="C17725" s="3">
        <v>416</v>
      </c>
      <c r="D17725" s="4">
        <v>23700</v>
      </c>
      <c r="E17725" t="s">
        <v>15173</v>
      </c>
      <c r="F17725" s="4" t="s">
        <v>15124</v>
      </c>
      <c r="G17725" s="5">
        <v>275</v>
      </c>
      <c r="H17725" s="6">
        <v>0.13043479999999999</v>
      </c>
      <c r="I17725" s="7">
        <v>62.5</v>
      </c>
    </row>
    <row r="17726" spans="1:11" x14ac:dyDescent="0.25">
      <c r="A17726">
        <v>62289</v>
      </c>
      <c r="B17726" s="2">
        <v>29.16836</v>
      </c>
      <c r="C17726" s="3">
        <v>386</v>
      </c>
      <c r="D17726" s="4">
        <v>41180</v>
      </c>
      <c r="E17726" t="s">
        <v>5705</v>
      </c>
      <c r="F17726" s="4" t="s">
        <v>11490</v>
      </c>
      <c r="G17726" s="5">
        <v>268</v>
      </c>
      <c r="H17726" s="6">
        <v>0.1007463</v>
      </c>
      <c r="I17726" s="7">
        <v>67.625</v>
      </c>
    </row>
    <row r="17727" spans="1:11" x14ac:dyDescent="0.25">
      <c r="A17727">
        <v>50441</v>
      </c>
      <c r="B17727" s="2">
        <v>29.167369999999998</v>
      </c>
      <c r="C17727" s="3">
        <v>5665</v>
      </c>
      <c r="E17727" t="s">
        <v>668</v>
      </c>
      <c r="F17727" s="4" t="s">
        <v>9593</v>
      </c>
      <c r="G17727" s="5">
        <v>3872</v>
      </c>
      <c r="H17727" s="6">
        <v>0.17092689999999999</v>
      </c>
      <c r="I17727" s="7">
        <v>55.494</v>
      </c>
      <c r="J17727" s="2">
        <v>52.333300000000001</v>
      </c>
      <c r="K17727">
        <v>3</v>
      </c>
    </row>
    <row r="17728" spans="1:11" x14ac:dyDescent="0.25">
      <c r="A17728">
        <v>59487</v>
      </c>
      <c r="B17728" s="2">
        <v>29.1662</v>
      </c>
      <c r="C17728" s="3">
        <v>1514</v>
      </c>
      <c r="D17728" s="4">
        <v>24500</v>
      </c>
      <c r="E17728" t="s">
        <v>11408</v>
      </c>
      <c r="F17728" s="4" t="s">
        <v>11278</v>
      </c>
      <c r="G17728" s="5">
        <v>1016</v>
      </c>
      <c r="H17728" s="6">
        <v>0.19469030000000001</v>
      </c>
      <c r="I17728" s="7">
        <v>51.375</v>
      </c>
    </row>
    <row r="17729" spans="1:12" x14ac:dyDescent="0.25">
      <c r="A17729">
        <v>66953</v>
      </c>
      <c r="B17729" s="2">
        <v>29.165839999999999</v>
      </c>
      <c r="C17729" s="3">
        <v>674</v>
      </c>
      <c r="E17729" t="s">
        <v>5549</v>
      </c>
      <c r="F17729" s="4" t="s">
        <v>12494</v>
      </c>
      <c r="G17729" s="5">
        <v>481</v>
      </c>
      <c r="H17729" s="6">
        <v>0.186722</v>
      </c>
      <c r="I17729" s="7">
        <v>52.75</v>
      </c>
    </row>
    <row r="17730" spans="1:12" x14ac:dyDescent="0.25">
      <c r="A17730">
        <v>24162</v>
      </c>
      <c r="B17730" s="2">
        <v>29.165389999999999</v>
      </c>
      <c r="C17730" s="3">
        <v>1546</v>
      </c>
      <c r="D17730" s="4">
        <v>13980</v>
      </c>
      <c r="E17730" t="s">
        <v>4989</v>
      </c>
      <c r="F17730" s="4" t="s">
        <v>4335</v>
      </c>
      <c r="G17730" s="5">
        <v>1383</v>
      </c>
      <c r="H17730" s="6">
        <v>0.14750540000000001</v>
      </c>
      <c r="I17730" s="7">
        <v>59.524999999999999</v>
      </c>
    </row>
    <row r="17731" spans="1:12" x14ac:dyDescent="0.25">
      <c r="A17731">
        <v>50858</v>
      </c>
      <c r="B17731" s="2">
        <v>29.164929999999998</v>
      </c>
      <c r="C17731" s="3">
        <v>717</v>
      </c>
      <c r="E17731" t="s">
        <v>844</v>
      </c>
      <c r="F17731" s="4" t="s">
        <v>9593</v>
      </c>
      <c r="G17731" s="5">
        <v>556</v>
      </c>
      <c r="H17731" s="6">
        <v>0.1543986</v>
      </c>
      <c r="I17731" s="7">
        <v>58.332999999999998</v>
      </c>
    </row>
    <row r="17732" spans="1:12" x14ac:dyDescent="0.25">
      <c r="A17732">
        <v>54473</v>
      </c>
      <c r="B17732" s="2">
        <v>29.164359999999999</v>
      </c>
      <c r="C17732" s="3">
        <v>2447</v>
      </c>
      <c r="D17732" s="4">
        <v>44620</v>
      </c>
      <c r="E17732" t="s">
        <v>10262</v>
      </c>
      <c r="F17732" s="4" t="s">
        <v>10031</v>
      </c>
      <c r="G17732" s="5">
        <v>1814</v>
      </c>
      <c r="H17732" s="6">
        <v>0.14112459999999999</v>
      </c>
      <c r="I17732" s="7">
        <v>60.625</v>
      </c>
      <c r="J17732" s="2">
        <v>54</v>
      </c>
      <c r="K17732">
        <v>1</v>
      </c>
    </row>
    <row r="17733" spans="1:12" x14ac:dyDescent="0.25">
      <c r="A17733">
        <v>32328</v>
      </c>
      <c r="B17733" s="2">
        <v>29.163409999999999</v>
      </c>
      <c r="C17733" s="3">
        <v>2892</v>
      </c>
      <c r="E17733" t="s">
        <v>6752</v>
      </c>
      <c r="F17733" s="4" t="s">
        <v>6689</v>
      </c>
      <c r="G17733" s="5">
        <v>2151</v>
      </c>
      <c r="H17733" s="6">
        <v>0.22361690000000001</v>
      </c>
      <c r="I17733" s="7">
        <v>46.369</v>
      </c>
    </row>
    <row r="17734" spans="1:12" x14ac:dyDescent="0.25">
      <c r="A17734">
        <v>23024</v>
      </c>
      <c r="B17734" s="2">
        <v>29.16142</v>
      </c>
      <c r="C17734" s="3">
        <v>8786</v>
      </c>
      <c r="E17734" t="s">
        <v>4779</v>
      </c>
      <c r="F17734" s="4" t="s">
        <v>4335</v>
      </c>
      <c r="G17734" s="5">
        <v>6195</v>
      </c>
      <c r="H17734" s="6">
        <v>0.18046809999999999</v>
      </c>
      <c r="I17734" s="7">
        <v>53.825000000000003</v>
      </c>
      <c r="J17734" s="2">
        <v>50.75</v>
      </c>
      <c r="K17734">
        <v>4</v>
      </c>
    </row>
    <row r="17735" spans="1:12" x14ac:dyDescent="0.25">
      <c r="A17735">
        <v>63089</v>
      </c>
      <c r="B17735" s="2">
        <v>29.159030000000001</v>
      </c>
      <c r="C17735" s="3">
        <v>5500</v>
      </c>
      <c r="D17735" s="4">
        <v>41180</v>
      </c>
      <c r="E17735" t="s">
        <v>12099</v>
      </c>
      <c r="F17735" s="4" t="s">
        <v>12102</v>
      </c>
      <c r="G17735" s="5">
        <v>3773</v>
      </c>
      <c r="H17735" s="6">
        <v>0.1671966</v>
      </c>
      <c r="I17735" s="7">
        <v>56.116</v>
      </c>
      <c r="J17735" s="2">
        <v>57</v>
      </c>
      <c r="K17735">
        <v>2</v>
      </c>
    </row>
    <row r="17736" spans="1:12" x14ac:dyDescent="0.25">
      <c r="A17736">
        <v>32244</v>
      </c>
      <c r="B17736" s="2">
        <v>29.149049999999999</v>
      </c>
      <c r="C17736" s="3">
        <v>60911</v>
      </c>
      <c r="D17736" s="4">
        <v>27260</v>
      </c>
      <c r="E17736" t="s">
        <v>1076</v>
      </c>
      <c r="F17736" s="4" t="s">
        <v>6689</v>
      </c>
      <c r="G17736" s="5">
        <v>37951</v>
      </c>
      <c r="H17736" s="6">
        <v>0.17490510000000001</v>
      </c>
      <c r="I17736" s="7">
        <v>54.781999999999996</v>
      </c>
      <c r="J17736" s="2">
        <v>43.8889</v>
      </c>
      <c r="K17736">
        <v>9</v>
      </c>
    </row>
    <row r="17737" spans="1:12" x14ac:dyDescent="0.25">
      <c r="A17737">
        <v>54107</v>
      </c>
      <c r="B17737" s="2">
        <v>29.139410000000002</v>
      </c>
      <c r="C17737" s="3">
        <v>3573</v>
      </c>
      <c r="D17737" s="4">
        <v>43020</v>
      </c>
      <c r="E17737" t="s">
        <v>10177</v>
      </c>
      <c r="F17737" s="4" t="s">
        <v>10031</v>
      </c>
      <c r="G17737" s="5">
        <v>2323</v>
      </c>
      <c r="H17737" s="6">
        <v>0.14156630000000001</v>
      </c>
      <c r="I17737" s="7">
        <v>60.542000000000002</v>
      </c>
      <c r="J17737" s="2">
        <v>60</v>
      </c>
      <c r="K17737">
        <v>1</v>
      </c>
    </row>
    <row r="17738" spans="1:12" x14ac:dyDescent="0.25">
      <c r="A17738">
        <v>65616</v>
      </c>
      <c r="B17738" s="2">
        <v>29.134799999999998</v>
      </c>
      <c r="C17738" s="3">
        <v>24149</v>
      </c>
      <c r="D17738" s="4">
        <v>14700</v>
      </c>
      <c r="E17738" t="s">
        <v>12432</v>
      </c>
      <c r="F17738" s="4" t="s">
        <v>12102</v>
      </c>
      <c r="G17738" s="5">
        <v>16922</v>
      </c>
      <c r="H17738" s="6">
        <v>0.209727</v>
      </c>
      <c r="I17738" s="7">
        <v>48.762</v>
      </c>
      <c r="J17738" s="2">
        <v>61.4</v>
      </c>
      <c r="K17738">
        <v>10</v>
      </c>
      <c r="L17738" s="2">
        <v>100</v>
      </c>
    </row>
    <row r="17739" spans="1:12" x14ac:dyDescent="0.25">
      <c r="A17739">
        <v>21536</v>
      </c>
      <c r="B17739" s="2">
        <v>29.130050000000001</v>
      </c>
      <c r="C17739" s="3">
        <v>4442</v>
      </c>
      <c r="E17739" t="s">
        <v>4531</v>
      </c>
      <c r="F17739" s="4" t="s">
        <v>4361</v>
      </c>
      <c r="G17739" s="5">
        <v>2944</v>
      </c>
      <c r="H17739" s="6">
        <v>0.15008489999999999</v>
      </c>
      <c r="I17739" s="7">
        <v>59.063000000000002</v>
      </c>
      <c r="J17739" s="2">
        <v>57</v>
      </c>
      <c r="K17739">
        <v>3</v>
      </c>
    </row>
    <row r="17740" spans="1:12" x14ac:dyDescent="0.25">
      <c r="A17740">
        <v>32124</v>
      </c>
      <c r="B17740" s="2">
        <v>29.12837</v>
      </c>
      <c r="C17740" s="3">
        <v>5455</v>
      </c>
      <c r="D17740" s="4">
        <v>19660</v>
      </c>
      <c r="E17740" t="s">
        <v>6722</v>
      </c>
      <c r="F17740" s="4" t="s">
        <v>6689</v>
      </c>
      <c r="G17740" s="5">
        <v>4047</v>
      </c>
      <c r="H17740" s="6">
        <v>0.19367590000000001</v>
      </c>
      <c r="I17740" s="7">
        <v>51.53</v>
      </c>
      <c r="J17740" s="2">
        <v>76</v>
      </c>
      <c r="K17740">
        <v>1</v>
      </c>
    </row>
    <row r="17741" spans="1:12" x14ac:dyDescent="0.25">
      <c r="A17741">
        <v>85208</v>
      </c>
      <c r="B17741" s="2">
        <v>29.120979999999999</v>
      </c>
      <c r="C17741" s="3">
        <v>36742</v>
      </c>
      <c r="D17741" s="4">
        <v>38060</v>
      </c>
      <c r="E17741" t="s">
        <v>14649</v>
      </c>
      <c r="F17741" s="4" t="s">
        <v>14962</v>
      </c>
      <c r="G17741" s="5">
        <v>26829</v>
      </c>
      <c r="H17741" s="6">
        <v>0.1808796</v>
      </c>
      <c r="I17741" s="7">
        <v>53.741</v>
      </c>
      <c r="J17741" s="2">
        <v>58.2</v>
      </c>
      <c r="K17741">
        <v>5</v>
      </c>
    </row>
    <row r="17742" spans="1:12" x14ac:dyDescent="0.25">
      <c r="A17742">
        <v>28101</v>
      </c>
      <c r="B17742" s="2">
        <v>29.114429999999999</v>
      </c>
      <c r="C17742" s="3">
        <v>677</v>
      </c>
      <c r="D17742" s="4">
        <v>16740</v>
      </c>
      <c r="E17742" t="s">
        <v>5879</v>
      </c>
      <c r="F17742" s="4" t="s">
        <v>5642</v>
      </c>
      <c r="G17742" s="5">
        <v>558</v>
      </c>
      <c r="H17742" s="6">
        <v>0.20967740000000001</v>
      </c>
      <c r="I17742" s="7">
        <v>48.75</v>
      </c>
    </row>
    <row r="17743" spans="1:12" x14ac:dyDescent="0.25">
      <c r="A17743">
        <v>24822</v>
      </c>
      <c r="B17743" s="2">
        <v>29.1142</v>
      </c>
      <c r="C17743" s="3">
        <v>554</v>
      </c>
      <c r="E17743" t="s">
        <v>5162</v>
      </c>
      <c r="F17743" s="4" t="s">
        <v>5144</v>
      </c>
      <c r="G17743" s="5">
        <v>379</v>
      </c>
      <c r="H17743" s="6">
        <v>0.1108179</v>
      </c>
      <c r="I17743" s="7">
        <v>65.832999999999998</v>
      </c>
    </row>
    <row r="17744" spans="1:12" x14ac:dyDescent="0.25">
      <c r="A17744">
        <v>17772</v>
      </c>
      <c r="B17744" s="2">
        <v>29.11373</v>
      </c>
      <c r="C17744" s="3">
        <v>2517</v>
      </c>
      <c r="D17744" s="4">
        <v>44980</v>
      </c>
      <c r="E17744" t="s">
        <v>3859</v>
      </c>
      <c r="F17744" s="4" t="s">
        <v>3003</v>
      </c>
      <c r="G17744" s="5">
        <v>1623</v>
      </c>
      <c r="H17744" s="6">
        <v>0.1274631</v>
      </c>
      <c r="I17744" s="7">
        <v>62.954999999999998</v>
      </c>
      <c r="J17744" s="2">
        <v>43</v>
      </c>
      <c r="K17744">
        <v>1</v>
      </c>
    </row>
    <row r="17745" spans="1:12" x14ac:dyDescent="0.25">
      <c r="A17745">
        <v>46978</v>
      </c>
      <c r="B17745" s="2">
        <v>29.112970000000001</v>
      </c>
      <c r="C17745" s="3">
        <v>2220</v>
      </c>
      <c r="D17745" s="4">
        <v>30900</v>
      </c>
      <c r="E17745" t="s">
        <v>8931</v>
      </c>
      <c r="F17745" s="4" t="s">
        <v>8800</v>
      </c>
      <c r="G17745" s="5">
        <v>1524</v>
      </c>
      <c r="H17745" s="6">
        <v>0.17180329999999999</v>
      </c>
      <c r="I17745" s="7">
        <v>55.292000000000002</v>
      </c>
      <c r="J17745" s="2">
        <v>71</v>
      </c>
      <c r="K17745">
        <v>1</v>
      </c>
    </row>
    <row r="17746" spans="1:12" x14ac:dyDescent="0.25">
      <c r="A17746">
        <v>54876</v>
      </c>
      <c r="B17746" s="2">
        <v>29.112300000000001</v>
      </c>
      <c r="C17746" s="3">
        <v>1781</v>
      </c>
      <c r="E17746" t="s">
        <v>10395</v>
      </c>
      <c r="F17746" s="4" t="s">
        <v>10031</v>
      </c>
      <c r="G17746" s="5">
        <v>1281</v>
      </c>
      <c r="H17746" s="6">
        <v>0.22932920000000001</v>
      </c>
      <c r="I17746" s="7">
        <v>45.35</v>
      </c>
    </row>
    <row r="17747" spans="1:12" x14ac:dyDescent="0.25">
      <c r="A17747">
        <v>22831</v>
      </c>
      <c r="B17747" s="2">
        <v>29.111809999999998</v>
      </c>
      <c r="C17747" s="3">
        <v>986</v>
      </c>
      <c r="D17747" s="4">
        <v>25500</v>
      </c>
      <c r="E17747" t="s">
        <v>4736</v>
      </c>
      <c r="F17747" s="4" t="s">
        <v>4335</v>
      </c>
      <c r="G17747" s="5">
        <v>760</v>
      </c>
      <c r="H17747" s="6">
        <v>0.107753</v>
      </c>
      <c r="I17747" s="7">
        <v>66.358999999999995</v>
      </c>
    </row>
    <row r="17748" spans="1:12" x14ac:dyDescent="0.25">
      <c r="A17748">
        <v>65787</v>
      </c>
      <c r="B17748" s="2">
        <v>29.11131</v>
      </c>
      <c r="C17748" s="3">
        <v>1689</v>
      </c>
      <c r="E17748" t="s">
        <v>12491</v>
      </c>
      <c r="F17748" s="4" t="s">
        <v>12102</v>
      </c>
      <c r="G17748" s="5">
        <v>1335</v>
      </c>
      <c r="H17748" s="6">
        <v>0.25224550000000001</v>
      </c>
      <c r="I17748" s="7">
        <v>41.389000000000003</v>
      </c>
    </row>
    <row r="17749" spans="1:12" x14ac:dyDescent="0.25">
      <c r="A17749">
        <v>8311</v>
      </c>
      <c r="B17749" s="2">
        <v>29.11064</v>
      </c>
      <c r="C17749" s="3">
        <v>2094</v>
      </c>
      <c r="D17749" s="4">
        <v>47220</v>
      </c>
      <c r="E17749" t="s">
        <v>1672</v>
      </c>
      <c r="F17749" s="4" t="s">
        <v>1341</v>
      </c>
      <c r="G17749" s="5">
        <v>1439</v>
      </c>
      <c r="H17749" s="6">
        <v>0.1445448</v>
      </c>
      <c r="I17749" s="7">
        <v>60</v>
      </c>
    </row>
    <row r="17750" spans="1:12" x14ac:dyDescent="0.25">
      <c r="A17750">
        <v>43517</v>
      </c>
      <c r="B17750" s="2">
        <v>29.109639999999999</v>
      </c>
      <c r="C17750" s="3">
        <v>3811</v>
      </c>
      <c r="E17750" t="s">
        <v>8392</v>
      </c>
      <c r="F17750" s="4" t="s">
        <v>8295</v>
      </c>
      <c r="G17750" s="5">
        <v>2736</v>
      </c>
      <c r="H17750" s="6">
        <v>0.1326754</v>
      </c>
      <c r="I17750" s="7">
        <v>62.051000000000002</v>
      </c>
    </row>
    <row r="17751" spans="1:12" x14ac:dyDescent="0.25">
      <c r="A17751">
        <v>48878</v>
      </c>
      <c r="B17751" s="2">
        <v>29.108720000000002</v>
      </c>
      <c r="C17751" s="3">
        <v>1592</v>
      </c>
      <c r="D17751" s="4">
        <v>34380</v>
      </c>
      <c r="E17751" t="s">
        <v>9296</v>
      </c>
      <c r="F17751" s="4" t="s">
        <v>9106</v>
      </c>
      <c r="G17751" s="5">
        <v>1126</v>
      </c>
      <c r="H17751" s="6">
        <v>0.18294849999999999</v>
      </c>
      <c r="I17751" s="7">
        <v>53.359000000000002</v>
      </c>
    </row>
    <row r="17752" spans="1:12" x14ac:dyDescent="0.25">
      <c r="A17752">
        <v>52251</v>
      </c>
      <c r="B17752" s="2">
        <v>29.108350000000002</v>
      </c>
      <c r="C17752" s="3">
        <v>578</v>
      </c>
      <c r="E17752" t="s">
        <v>9955</v>
      </c>
      <c r="F17752" s="4" t="s">
        <v>9593</v>
      </c>
      <c r="G17752" s="5">
        <v>421</v>
      </c>
      <c r="H17752" s="6">
        <v>0.1113744</v>
      </c>
      <c r="I17752" s="7">
        <v>65.725999999999999</v>
      </c>
    </row>
    <row r="17753" spans="1:12" x14ac:dyDescent="0.25">
      <c r="A17753">
        <v>50439</v>
      </c>
      <c r="B17753" s="2">
        <v>29.108170000000001</v>
      </c>
      <c r="C17753" s="3">
        <v>462</v>
      </c>
      <c r="E17753" t="s">
        <v>9691</v>
      </c>
      <c r="F17753" s="4" t="s">
        <v>9593</v>
      </c>
      <c r="G17753" s="5">
        <v>310</v>
      </c>
      <c r="H17753" s="6">
        <v>0.19032260000000001</v>
      </c>
      <c r="I17753" s="7">
        <v>52.082999999999998</v>
      </c>
    </row>
    <row r="17754" spans="1:12" x14ac:dyDescent="0.25">
      <c r="A17754">
        <v>95912</v>
      </c>
      <c r="B17754" s="2">
        <v>29.107469999999999</v>
      </c>
      <c r="C17754" s="3">
        <v>4550</v>
      </c>
      <c r="E17754" t="s">
        <v>15996</v>
      </c>
      <c r="F17754" s="4" t="s">
        <v>15368</v>
      </c>
      <c r="G17754" s="5">
        <v>2635</v>
      </c>
      <c r="H17754" s="6">
        <v>0.1528832</v>
      </c>
      <c r="I17754" s="7">
        <v>58.55</v>
      </c>
      <c r="J17754" s="2">
        <v>55</v>
      </c>
      <c r="K17754">
        <v>1</v>
      </c>
    </row>
    <row r="17755" spans="1:12" x14ac:dyDescent="0.25">
      <c r="A17755">
        <v>14516</v>
      </c>
      <c r="B17755" s="2">
        <v>29.106439999999999</v>
      </c>
      <c r="C17755" s="3">
        <v>2428</v>
      </c>
      <c r="D17755" s="4">
        <v>40380</v>
      </c>
      <c r="E17755" t="s">
        <v>2869</v>
      </c>
      <c r="F17755" s="4" t="s">
        <v>1280</v>
      </c>
      <c r="G17755" s="5">
        <v>1631</v>
      </c>
      <c r="H17755" s="6">
        <v>0.16676879999999999</v>
      </c>
      <c r="I17755" s="7">
        <v>56.15</v>
      </c>
      <c r="J17755" s="2">
        <v>56.5</v>
      </c>
      <c r="K17755">
        <v>2</v>
      </c>
    </row>
    <row r="17756" spans="1:12" x14ac:dyDescent="0.25">
      <c r="A17756">
        <v>53034</v>
      </c>
      <c r="B17756" s="2">
        <v>29.10575</v>
      </c>
      <c r="C17756" s="3">
        <v>1889</v>
      </c>
      <c r="D17756" s="4">
        <v>13180</v>
      </c>
      <c r="E17756" t="s">
        <v>10044</v>
      </c>
      <c r="F17756" s="4" t="s">
        <v>10031</v>
      </c>
      <c r="G17756" s="5">
        <v>1284</v>
      </c>
      <c r="H17756" s="6">
        <v>0.1339564</v>
      </c>
      <c r="I17756" s="7">
        <v>61.817999999999998</v>
      </c>
    </row>
    <row r="17757" spans="1:12" x14ac:dyDescent="0.25">
      <c r="A17757">
        <v>78632</v>
      </c>
      <c r="B17757" s="2">
        <v>29.10528</v>
      </c>
      <c r="C17757" s="3">
        <v>930</v>
      </c>
      <c r="D17757" s="4">
        <v>12420</v>
      </c>
      <c r="E17757" t="s">
        <v>4431</v>
      </c>
      <c r="F17757" s="4" t="s">
        <v>13752</v>
      </c>
      <c r="G17757" s="5">
        <v>674</v>
      </c>
      <c r="H17757" s="6">
        <v>0.18842729999999999</v>
      </c>
      <c r="I17757" s="7">
        <v>52.404000000000003</v>
      </c>
    </row>
    <row r="17758" spans="1:12" x14ac:dyDescent="0.25">
      <c r="A17758">
        <v>59747</v>
      </c>
      <c r="B17758" s="2">
        <v>29.105080000000001</v>
      </c>
      <c r="C17758" s="3">
        <v>175</v>
      </c>
      <c r="E17758" t="s">
        <v>11443</v>
      </c>
      <c r="F17758" s="4" t="s">
        <v>11278</v>
      </c>
      <c r="G17758" s="5">
        <v>151</v>
      </c>
      <c r="H17758" s="6">
        <v>0.2039474</v>
      </c>
      <c r="I17758" s="7">
        <v>49.722000000000001</v>
      </c>
      <c r="J17758" s="2">
        <v>55</v>
      </c>
      <c r="K17758">
        <v>1</v>
      </c>
    </row>
    <row r="17759" spans="1:12" x14ac:dyDescent="0.25">
      <c r="A17759">
        <v>75231</v>
      </c>
      <c r="B17759" s="2">
        <v>29.099779999999999</v>
      </c>
      <c r="C17759" s="3">
        <v>35599</v>
      </c>
      <c r="D17759" s="4">
        <v>19100</v>
      </c>
      <c r="E17759" t="s">
        <v>4091</v>
      </c>
      <c r="F17759" s="4" t="s">
        <v>13752</v>
      </c>
      <c r="G17759" s="5">
        <v>22023</v>
      </c>
      <c r="H17759" s="6">
        <v>0.28856199999999999</v>
      </c>
      <c r="I17759" s="7">
        <v>35.1</v>
      </c>
      <c r="J17759" s="2">
        <v>39.5</v>
      </c>
      <c r="K17759">
        <v>18</v>
      </c>
      <c r="L17759" s="2">
        <v>47.8</v>
      </c>
    </row>
    <row r="17760" spans="1:12" x14ac:dyDescent="0.25">
      <c r="A17760">
        <v>45334</v>
      </c>
      <c r="B17760" s="2">
        <v>29.094139999999999</v>
      </c>
      <c r="C17760" s="3">
        <v>2286</v>
      </c>
      <c r="D17760" s="4">
        <v>43380</v>
      </c>
      <c r="E17760" t="s">
        <v>3421</v>
      </c>
      <c r="F17760" s="4" t="s">
        <v>8295</v>
      </c>
      <c r="G17760" s="5">
        <v>1526</v>
      </c>
      <c r="H17760" s="6">
        <v>0.1389253</v>
      </c>
      <c r="I17760" s="7">
        <v>60.951999999999998</v>
      </c>
    </row>
    <row r="17761" spans="1:11" x14ac:dyDescent="0.25">
      <c r="A17761">
        <v>39520</v>
      </c>
      <c r="B17761" s="2">
        <v>29.091259999999998</v>
      </c>
      <c r="C17761" s="3">
        <v>15654</v>
      </c>
      <c r="D17761" s="4">
        <v>25060</v>
      </c>
      <c r="E17761" t="s">
        <v>7821</v>
      </c>
      <c r="F17761" s="4" t="s">
        <v>7633</v>
      </c>
      <c r="G17761" s="5">
        <v>10500</v>
      </c>
      <c r="H17761" s="6">
        <v>0.24323810000000001</v>
      </c>
      <c r="I17761" s="7">
        <v>42.926000000000002</v>
      </c>
      <c r="J17761" s="2">
        <v>47.75</v>
      </c>
      <c r="K17761">
        <v>4</v>
      </c>
    </row>
    <row r="17762" spans="1:11" x14ac:dyDescent="0.25">
      <c r="A17762">
        <v>86324</v>
      </c>
      <c r="B17762" s="2">
        <v>29.087949999999999</v>
      </c>
      <c r="C17762" s="3">
        <v>4258</v>
      </c>
      <c r="D17762" s="4">
        <v>39140</v>
      </c>
      <c r="E17762" t="s">
        <v>15091</v>
      </c>
      <c r="F17762" s="4" t="s">
        <v>14962</v>
      </c>
      <c r="G17762" s="5">
        <v>3355</v>
      </c>
      <c r="H17762" s="6">
        <v>0.1827124</v>
      </c>
      <c r="I17762" s="7">
        <v>53.381999999999998</v>
      </c>
      <c r="J17762" s="2">
        <v>42</v>
      </c>
      <c r="K17762">
        <v>1</v>
      </c>
    </row>
    <row r="17763" spans="1:11" x14ac:dyDescent="0.25">
      <c r="A17763">
        <v>75651</v>
      </c>
      <c r="B17763" s="2">
        <v>29.086739999999999</v>
      </c>
      <c r="C17763" s="3">
        <v>2891</v>
      </c>
      <c r="D17763" s="4">
        <v>32220</v>
      </c>
      <c r="E17763" t="s">
        <v>13836</v>
      </c>
      <c r="F17763" s="4" t="s">
        <v>13752</v>
      </c>
      <c r="G17763" s="5">
        <v>1700</v>
      </c>
      <c r="H17763" s="6">
        <v>0.11176469999999999</v>
      </c>
      <c r="I17763" s="7">
        <v>65.64</v>
      </c>
    </row>
    <row r="17764" spans="1:11" x14ac:dyDescent="0.25">
      <c r="A17764">
        <v>32164</v>
      </c>
      <c r="B17764" s="2">
        <v>29.07884</v>
      </c>
      <c r="C17764" s="3">
        <v>43909</v>
      </c>
      <c r="D17764" s="4">
        <v>19660</v>
      </c>
      <c r="E17764" t="s">
        <v>6728</v>
      </c>
      <c r="F17764" s="4" t="s">
        <v>6689</v>
      </c>
      <c r="G17764" s="5">
        <v>31280</v>
      </c>
      <c r="H17764" s="6">
        <v>0.20485929999999999</v>
      </c>
      <c r="I17764" s="7">
        <v>49.552</v>
      </c>
      <c r="J17764" s="2">
        <v>57.8</v>
      </c>
      <c r="K17764">
        <v>5</v>
      </c>
    </row>
    <row r="17765" spans="1:11" x14ac:dyDescent="0.25">
      <c r="A17765">
        <v>70339</v>
      </c>
      <c r="B17765" s="2">
        <v>29.070270000000001</v>
      </c>
      <c r="C17765" s="3">
        <v>6065</v>
      </c>
      <c r="E17765" t="s">
        <v>12959</v>
      </c>
      <c r="F17765" s="4" t="s">
        <v>12927</v>
      </c>
      <c r="G17765" s="5">
        <v>4561</v>
      </c>
      <c r="H17765" s="6">
        <v>7.0802299999999999E-2</v>
      </c>
      <c r="I17765" s="7">
        <v>72.716999999999999</v>
      </c>
      <c r="J17765" s="2">
        <v>53.5</v>
      </c>
      <c r="K17765">
        <v>2</v>
      </c>
    </row>
    <row r="17766" spans="1:11" x14ac:dyDescent="0.25">
      <c r="A17766">
        <v>35677</v>
      </c>
      <c r="B17766" s="2">
        <v>29.068919999999999</v>
      </c>
      <c r="C17766" s="3">
        <v>1544</v>
      </c>
      <c r="D17766" s="4">
        <v>22520</v>
      </c>
      <c r="E17766" t="s">
        <v>2545</v>
      </c>
      <c r="F17766" s="4" t="s">
        <v>7027</v>
      </c>
      <c r="G17766" s="5">
        <v>1080</v>
      </c>
      <c r="H17766" s="6">
        <v>0.15263650000000001</v>
      </c>
      <c r="I17766" s="7">
        <v>58.570999999999998</v>
      </c>
    </row>
    <row r="17767" spans="1:11" x14ac:dyDescent="0.25">
      <c r="A17767">
        <v>26278</v>
      </c>
      <c r="B17767" s="2">
        <v>29.068549999999998</v>
      </c>
      <c r="C17767" s="3">
        <v>864</v>
      </c>
      <c r="D17767" s="4">
        <v>21180</v>
      </c>
      <c r="E17767" t="s">
        <v>5526</v>
      </c>
      <c r="F17767" s="4" t="s">
        <v>5144</v>
      </c>
      <c r="G17767" s="5">
        <v>463</v>
      </c>
      <c r="H17767" s="6">
        <v>0.137931</v>
      </c>
      <c r="I17767" s="7">
        <v>61.110999999999997</v>
      </c>
    </row>
    <row r="17768" spans="1:11" x14ac:dyDescent="0.25">
      <c r="A17768">
        <v>47585</v>
      </c>
      <c r="B17768" s="2">
        <v>29.068339999999999</v>
      </c>
      <c r="C17768" s="3">
        <v>626</v>
      </c>
      <c r="D17768" s="4">
        <v>27540</v>
      </c>
      <c r="E17768" t="s">
        <v>9040</v>
      </c>
      <c r="F17768" s="4" t="s">
        <v>8800</v>
      </c>
      <c r="G17768" s="5">
        <v>419</v>
      </c>
      <c r="H17768" s="6">
        <v>0.1404762</v>
      </c>
      <c r="I17768" s="7">
        <v>60.667000000000002</v>
      </c>
    </row>
    <row r="17769" spans="1:11" x14ac:dyDescent="0.25">
      <c r="A17769">
        <v>44851</v>
      </c>
      <c r="B17769" s="2">
        <v>29.06747</v>
      </c>
      <c r="C17769" s="3">
        <v>4985</v>
      </c>
      <c r="D17769" s="4">
        <v>35940</v>
      </c>
      <c r="E17769" t="s">
        <v>567</v>
      </c>
      <c r="F17769" s="4" t="s">
        <v>8295</v>
      </c>
      <c r="G17769" s="5">
        <v>3220</v>
      </c>
      <c r="H17769" s="6">
        <v>0.14001859999999999</v>
      </c>
      <c r="I17769" s="7">
        <v>60.743000000000002</v>
      </c>
      <c r="J17769" s="2">
        <v>56</v>
      </c>
      <c r="K17769">
        <v>1</v>
      </c>
    </row>
    <row r="17770" spans="1:11" x14ac:dyDescent="0.25">
      <c r="A17770">
        <v>84338</v>
      </c>
      <c r="B17770" s="2">
        <v>29.06663</v>
      </c>
      <c r="C17770" s="3">
        <v>449</v>
      </c>
      <c r="D17770" s="4">
        <v>30860</v>
      </c>
      <c r="E17770" t="s">
        <v>1720</v>
      </c>
      <c r="F17770" s="4" t="s">
        <v>14851</v>
      </c>
      <c r="G17770" s="5">
        <v>280</v>
      </c>
      <c r="H17770" s="6">
        <v>0.14285709999999999</v>
      </c>
      <c r="I17770" s="7">
        <v>60.25</v>
      </c>
    </row>
    <row r="17771" spans="1:11" x14ac:dyDescent="0.25">
      <c r="A17771">
        <v>62547</v>
      </c>
      <c r="B17771" s="2">
        <v>29.06643</v>
      </c>
      <c r="C17771" s="3">
        <v>875</v>
      </c>
      <c r="D17771" s="4">
        <v>45380</v>
      </c>
      <c r="E17771" t="s">
        <v>9959</v>
      </c>
      <c r="F17771" s="4" t="s">
        <v>11490</v>
      </c>
      <c r="G17771" s="5">
        <v>537</v>
      </c>
      <c r="H17771" s="6">
        <v>9.6834299999999998E-2</v>
      </c>
      <c r="I17771" s="7">
        <v>68.203000000000003</v>
      </c>
      <c r="J17771" s="2">
        <v>54</v>
      </c>
      <c r="K17771">
        <v>1</v>
      </c>
    </row>
    <row r="17772" spans="1:11" x14ac:dyDescent="0.25">
      <c r="A17772">
        <v>63091</v>
      </c>
      <c r="B17772" s="2">
        <v>29.066099999999999</v>
      </c>
      <c r="C17772" s="3">
        <v>1154</v>
      </c>
      <c r="E17772" t="s">
        <v>11005</v>
      </c>
      <c r="F17772" s="4" t="s">
        <v>12102</v>
      </c>
      <c r="G17772" s="5">
        <v>837</v>
      </c>
      <c r="H17772" s="6">
        <v>0.14081150000000001</v>
      </c>
      <c r="I17772" s="7">
        <v>60.603000000000002</v>
      </c>
    </row>
    <row r="17773" spans="1:11" x14ac:dyDescent="0.25">
      <c r="A17773">
        <v>14489</v>
      </c>
      <c r="B17773" s="2">
        <v>29.064640000000001</v>
      </c>
      <c r="C17773" s="3">
        <v>7261</v>
      </c>
      <c r="D17773" s="4">
        <v>40380</v>
      </c>
      <c r="E17773" t="s">
        <v>2864</v>
      </c>
      <c r="F17773" s="4" t="s">
        <v>1280</v>
      </c>
      <c r="G17773" s="5">
        <v>5256</v>
      </c>
      <c r="H17773" s="6">
        <v>0.15943679999999999</v>
      </c>
      <c r="I17773" s="7">
        <v>57.383000000000003</v>
      </c>
      <c r="J17773" s="2">
        <v>70</v>
      </c>
      <c r="K17773">
        <v>1</v>
      </c>
    </row>
    <row r="17774" spans="1:11" x14ac:dyDescent="0.25">
      <c r="A17774">
        <v>50538</v>
      </c>
      <c r="B17774" s="2">
        <v>29.063300000000002</v>
      </c>
      <c r="C17774" s="3">
        <v>490</v>
      </c>
      <c r="E17774" t="s">
        <v>9734</v>
      </c>
      <c r="F17774" s="4" t="s">
        <v>9593</v>
      </c>
      <c r="G17774" s="5">
        <v>361</v>
      </c>
      <c r="H17774" s="6">
        <v>0.1606648</v>
      </c>
      <c r="I17774" s="7">
        <v>57.167000000000002</v>
      </c>
      <c r="J17774" s="2">
        <v>45</v>
      </c>
      <c r="K17774">
        <v>1</v>
      </c>
    </row>
    <row r="17775" spans="1:11" x14ac:dyDescent="0.25">
      <c r="A17775">
        <v>32773</v>
      </c>
      <c r="B17775" s="2">
        <v>29.058579999999999</v>
      </c>
      <c r="C17775" s="3">
        <v>29172</v>
      </c>
      <c r="D17775" s="4">
        <v>36740</v>
      </c>
      <c r="E17775" t="s">
        <v>748</v>
      </c>
      <c r="F17775" s="4" t="s">
        <v>6689</v>
      </c>
      <c r="G17775" s="5">
        <v>19364</v>
      </c>
      <c r="H17775" s="6">
        <v>0.2100697</v>
      </c>
      <c r="I17775" s="7">
        <v>48.625</v>
      </c>
      <c r="J17775" s="2">
        <v>60</v>
      </c>
      <c r="K17775">
        <v>1</v>
      </c>
    </row>
    <row r="17776" spans="1:11" x14ac:dyDescent="0.25">
      <c r="A17776">
        <v>28763</v>
      </c>
      <c r="B17776" s="2">
        <v>29.053460000000001</v>
      </c>
      <c r="C17776" s="3">
        <v>2595</v>
      </c>
      <c r="E17776" t="s">
        <v>6107</v>
      </c>
      <c r="F17776" s="4" t="s">
        <v>5642</v>
      </c>
      <c r="G17776" s="5">
        <v>2029</v>
      </c>
      <c r="H17776" s="6">
        <v>0.1892558</v>
      </c>
      <c r="I17776" s="7">
        <v>52.219000000000001</v>
      </c>
    </row>
    <row r="17777" spans="1:12" x14ac:dyDescent="0.25">
      <c r="A17777">
        <v>54479</v>
      </c>
      <c r="B17777" s="2">
        <v>29.052320000000002</v>
      </c>
      <c r="C17777" s="3">
        <v>4164</v>
      </c>
      <c r="D17777" s="4">
        <v>48140</v>
      </c>
      <c r="E17777" t="s">
        <v>193</v>
      </c>
      <c r="F17777" s="4" t="s">
        <v>10031</v>
      </c>
      <c r="G17777" s="5">
        <v>2707</v>
      </c>
      <c r="H17777" s="6">
        <v>0.1388991</v>
      </c>
      <c r="I17777" s="7">
        <v>60.914999999999999</v>
      </c>
      <c r="J17777" s="2">
        <v>45</v>
      </c>
      <c r="K17777">
        <v>1</v>
      </c>
    </row>
    <row r="17778" spans="1:12" x14ac:dyDescent="0.25">
      <c r="A17778">
        <v>16364</v>
      </c>
      <c r="B17778" s="2">
        <v>29.051469999999998</v>
      </c>
      <c r="C17778" s="3">
        <v>1182</v>
      </c>
      <c r="D17778" s="4">
        <v>36340</v>
      </c>
      <c r="E17778" t="s">
        <v>3494</v>
      </c>
      <c r="F17778" s="4" t="s">
        <v>3003</v>
      </c>
      <c r="G17778" s="5">
        <v>833</v>
      </c>
      <c r="H17778" s="6">
        <v>0.15246100000000001</v>
      </c>
      <c r="I17778" s="7">
        <v>58.570999999999998</v>
      </c>
    </row>
    <row r="17779" spans="1:12" x14ac:dyDescent="0.25">
      <c r="A17779">
        <v>45335</v>
      </c>
      <c r="B17779" s="2">
        <v>29.05021</v>
      </c>
      <c r="C17779" s="3">
        <v>6589</v>
      </c>
      <c r="D17779" s="4">
        <v>19380</v>
      </c>
      <c r="E17779" t="s">
        <v>485</v>
      </c>
      <c r="F17779" s="4" t="s">
        <v>8295</v>
      </c>
      <c r="G17779" s="5">
        <v>4467</v>
      </c>
      <c r="H17779" s="6">
        <v>0.1450313</v>
      </c>
      <c r="I17779" s="7">
        <v>59.853999999999999</v>
      </c>
      <c r="J17779" s="2">
        <v>52</v>
      </c>
      <c r="K17779">
        <v>2</v>
      </c>
    </row>
    <row r="17780" spans="1:12" x14ac:dyDescent="0.25">
      <c r="A17780">
        <v>4910</v>
      </c>
      <c r="B17780" s="2">
        <v>29.048829999999999</v>
      </c>
      <c r="C17780" s="3">
        <v>1825</v>
      </c>
      <c r="D17780" s="4">
        <v>12300</v>
      </c>
      <c r="E17780" t="s">
        <v>465</v>
      </c>
      <c r="F17780" s="4" t="s">
        <v>701</v>
      </c>
      <c r="G17780" s="5">
        <v>1261</v>
      </c>
      <c r="H17780" s="6">
        <v>0.18715309999999999</v>
      </c>
      <c r="I17780" s="7">
        <v>52.573999999999998</v>
      </c>
      <c r="J17780" s="2">
        <v>63</v>
      </c>
      <c r="K17780">
        <v>1</v>
      </c>
    </row>
    <row r="17781" spans="1:12" x14ac:dyDescent="0.25">
      <c r="A17781">
        <v>50207</v>
      </c>
      <c r="B17781" s="2">
        <v>29.04814</v>
      </c>
      <c r="C17781" s="3">
        <v>2403</v>
      </c>
      <c r="D17781" s="4">
        <v>36820</v>
      </c>
      <c r="E17781" t="s">
        <v>1008</v>
      </c>
      <c r="F17781" s="4" t="s">
        <v>9593</v>
      </c>
      <c r="G17781" s="5">
        <v>1644</v>
      </c>
      <c r="H17781" s="6">
        <v>0.14172750000000001</v>
      </c>
      <c r="I17781" s="7">
        <v>60.417000000000002</v>
      </c>
    </row>
    <row r="17782" spans="1:12" x14ac:dyDescent="0.25">
      <c r="A17782">
        <v>24382</v>
      </c>
      <c r="B17782" s="2">
        <v>29.045300000000001</v>
      </c>
      <c r="C17782" s="3">
        <v>13675</v>
      </c>
      <c r="E17782" t="s">
        <v>5060</v>
      </c>
      <c r="F17782" s="4" t="s">
        <v>4335</v>
      </c>
      <c r="G17782" s="5">
        <v>10237</v>
      </c>
      <c r="H17782" s="6">
        <v>0.1946669</v>
      </c>
      <c r="I17782" s="7">
        <v>51.264000000000003</v>
      </c>
      <c r="J17782" s="2">
        <v>43</v>
      </c>
      <c r="K17782">
        <v>1</v>
      </c>
    </row>
    <row r="17783" spans="1:12" x14ac:dyDescent="0.25">
      <c r="A17783">
        <v>43162</v>
      </c>
      <c r="B17783" s="2">
        <v>29.041699999999999</v>
      </c>
      <c r="C17783" s="3">
        <v>6896</v>
      </c>
      <c r="D17783" s="4">
        <v>18140</v>
      </c>
      <c r="E17783" t="s">
        <v>6074</v>
      </c>
      <c r="F17783" s="4" t="s">
        <v>8295</v>
      </c>
      <c r="G17783" s="5">
        <v>4797</v>
      </c>
      <c r="H17783" s="6">
        <v>0.1277616</v>
      </c>
      <c r="I17783" s="7">
        <v>62.822000000000003</v>
      </c>
      <c r="J17783" s="2">
        <v>51</v>
      </c>
      <c r="K17783">
        <v>1</v>
      </c>
    </row>
    <row r="17784" spans="1:12" x14ac:dyDescent="0.25">
      <c r="A17784">
        <v>62994</v>
      </c>
      <c r="B17784" s="2">
        <v>29.04045</v>
      </c>
      <c r="C17784" s="3">
        <v>597</v>
      </c>
      <c r="D17784" s="4">
        <v>16060</v>
      </c>
      <c r="E17784" t="s">
        <v>1120</v>
      </c>
      <c r="F17784" s="4" t="s">
        <v>11490</v>
      </c>
      <c r="G17784" s="5">
        <v>425</v>
      </c>
      <c r="H17784" s="6">
        <v>0.1549296</v>
      </c>
      <c r="I17784" s="7">
        <v>58.125</v>
      </c>
    </row>
    <row r="17785" spans="1:12" x14ac:dyDescent="0.25">
      <c r="A17785">
        <v>4027</v>
      </c>
      <c r="B17785" s="2">
        <v>29.039339999999999</v>
      </c>
      <c r="C17785" s="3">
        <v>6077</v>
      </c>
      <c r="D17785" s="4">
        <v>38860</v>
      </c>
      <c r="E17785" t="s">
        <v>636</v>
      </c>
      <c r="F17785" s="4" t="s">
        <v>701</v>
      </c>
      <c r="G17785" s="5">
        <v>4172</v>
      </c>
      <c r="H17785" s="6">
        <v>0.1095135</v>
      </c>
      <c r="I17785" s="7">
        <v>65.963999999999999</v>
      </c>
      <c r="J17785" s="2">
        <v>78</v>
      </c>
      <c r="K17785">
        <v>1</v>
      </c>
    </row>
    <row r="17786" spans="1:12" x14ac:dyDescent="0.25">
      <c r="A17786">
        <v>47273</v>
      </c>
      <c r="B17786" s="2">
        <v>29.03809</v>
      </c>
      <c r="C17786" s="3">
        <v>1705</v>
      </c>
      <c r="D17786" s="4">
        <v>35860</v>
      </c>
      <c r="E17786" t="s">
        <v>8975</v>
      </c>
      <c r="F17786" s="4" t="s">
        <v>8800</v>
      </c>
      <c r="G17786" s="5">
        <v>1054</v>
      </c>
      <c r="H17786" s="6">
        <v>0.16966819999999999</v>
      </c>
      <c r="I17786" s="7">
        <v>55.567999999999998</v>
      </c>
    </row>
    <row r="17787" spans="1:12" x14ac:dyDescent="0.25">
      <c r="A17787">
        <v>84401</v>
      </c>
      <c r="B17787" s="2">
        <v>29.032699999999998</v>
      </c>
      <c r="C17787" s="3">
        <v>35535</v>
      </c>
      <c r="D17787" s="4">
        <v>36260</v>
      </c>
      <c r="E17787" t="s">
        <v>9646</v>
      </c>
      <c r="F17787" s="4" t="s">
        <v>14851</v>
      </c>
      <c r="G17787" s="5">
        <v>21496</v>
      </c>
      <c r="H17787" s="6">
        <v>0.18993350000000001</v>
      </c>
      <c r="I17787" s="7">
        <v>52.064999999999998</v>
      </c>
      <c r="J17787" s="2">
        <v>47.7</v>
      </c>
      <c r="K17787">
        <v>10</v>
      </c>
      <c r="L17787" s="2">
        <v>87.2</v>
      </c>
    </row>
    <row r="17788" spans="1:12" x14ac:dyDescent="0.25">
      <c r="A17788">
        <v>8079</v>
      </c>
      <c r="B17788" s="2">
        <v>29.025880000000001</v>
      </c>
      <c r="C17788" s="3">
        <v>10588</v>
      </c>
      <c r="D17788" s="4">
        <v>37980</v>
      </c>
      <c r="E17788" t="s">
        <v>281</v>
      </c>
      <c r="F17788" s="4" t="s">
        <v>1341</v>
      </c>
      <c r="G17788" s="5">
        <v>6981</v>
      </c>
      <c r="H17788" s="6">
        <v>0.13678029999999999</v>
      </c>
      <c r="I17788" s="7">
        <v>61.25</v>
      </c>
      <c r="J17788" s="2">
        <v>46.75</v>
      </c>
      <c r="K17788">
        <v>4</v>
      </c>
    </row>
    <row r="17789" spans="1:12" x14ac:dyDescent="0.25">
      <c r="A17789">
        <v>42345</v>
      </c>
      <c r="B17789" s="2">
        <v>29.022379999999998</v>
      </c>
      <c r="C17789" s="3">
        <v>10781</v>
      </c>
      <c r="E17789" t="s">
        <v>481</v>
      </c>
      <c r="F17789" s="4" t="s">
        <v>7883</v>
      </c>
      <c r="G17789" s="5">
        <v>7658</v>
      </c>
      <c r="H17789" s="6">
        <v>0.1722157</v>
      </c>
      <c r="I17789" s="7">
        <v>55.125999999999998</v>
      </c>
      <c r="J17789" s="2">
        <v>58</v>
      </c>
      <c r="K17789">
        <v>2</v>
      </c>
    </row>
    <row r="17790" spans="1:12" x14ac:dyDescent="0.25">
      <c r="A17790">
        <v>44838</v>
      </c>
      <c r="B17790" s="2">
        <v>29.020499999999998</v>
      </c>
      <c r="C17790" s="3">
        <v>210</v>
      </c>
      <c r="D17790" s="4">
        <v>11740</v>
      </c>
      <c r="E17790" t="s">
        <v>6126</v>
      </c>
      <c r="F17790" s="4" t="s">
        <v>8295</v>
      </c>
      <c r="G17790" s="5">
        <v>164</v>
      </c>
      <c r="H17790" s="6">
        <v>0.12804879999999999</v>
      </c>
      <c r="I17790" s="7">
        <v>62.75</v>
      </c>
    </row>
    <row r="17791" spans="1:12" x14ac:dyDescent="0.25">
      <c r="A17791">
        <v>97903</v>
      </c>
      <c r="B17791" s="2">
        <v>29.020430000000001</v>
      </c>
      <c r="C17791" s="3">
        <v>221</v>
      </c>
      <c r="D17791" s="4">
        <v>36620</v>
      </c>
      <c r="E17791" t="s">
        <v>16336</v>
      </c>
      <c r="F17791" s="4" t="s">
        <v>16170</v>
      </c>
      <c r="G17791" s="5">
        <v>146</v>
      </c>
      <c r="H17791" s="6">
        <v>7.4829900000000005E-2</v>
      </c>
      <c r="I17791" s="7">
        <v>71.944000000000003</v>
      </c>
      <c r="J17791" s="2">
        <v>57</v>
      </c>
      <c r="K17791">
        <v>1</v>
      </c>
    </row>
    <row r="17792" spans="1:12" x14ac:dyDescent="0.25">
      <c r="A17792">
        <v>70712</v>
      </c>
      <c r="B17792" s="2">
        <v>29.019480000000001</v>
      </c>
      <c r="C17792" s="3">
        <v>4184</v>
      </c>
      <c r="D17792" s="4">
        <v>12940</v>
      </c>
      <c r="E17792" t="s">
        <v>2760</v>
      </c>
      <c r="F17792" s="4" t="s">
        <v>12927</v>
      </c>
      <c r="G17792" s="5">
        <v>3815</v>
      </c>
      <c r="H17792" s="6">
        <v>5.7127900000000002E-2</v>
      </c>
      <c r="I17792" s="7">
        <v>75</v>
      </c>
    </row>
    <row r="17793" spans="1:11" x14ac:dyDescent="0.25">
      <c r="A17793">
        <v>32720</v>
      </c>
      <c r="B17793" s="2">
        <v>29.01343</v>
      </c>
      <c r="C17793" s="3">
        <v>30937</v>
      </c>
      <c r="D17793" s="4">
        <v>19660</v>
      </c>
      <c r="E17793" t="s">
        <v>6830</v>
      </c>
      <c r="F17793" s="4" t="s">
        <v>6689</v>
      </c>
      <c r="G17793" s="5">
        <v>21450</v>
      </c>
      <c r="H17793" s="6">
        <v>0.19454540000000001</v>
      </c>
      <c r="I17793" s="7">
        <v>51.25</v>
      </c>
      <c r="J17793" s="2">
        <v>49.25</v>
      </c>
      <c r="K17793">
        <v>4</v>
      </c>
    </row>
    <row r="17794" spans="1:11" x14ac:dyDescent="0.25">
      <c r="A17794">
        <v>29470</v>
      </c>
      <c r="B17794" s="2">
        <v>29.007560000000002</v>
      </c>
      <c r="C17794" s="3">
        <v>4544</v>
      </c>
      <c r="D17794" s="4">
        <v>16700</v>
      </c>
      <c r="E17794" t="s">
        <v>6240</v>
      </c>
      <c r="F17794" s="4" t="s">
        <v>6130</v>
      </c>
      <c r="G17794" s="5">
        <v>3108</v>
      </c>
      <c r="H17794" s="6">
        <v>0.1544401</v>
      </c>
      <c r="I17794" s="7">
        <v>58.18</v>
      </c>
    </row>
    <row r="17795" spans="1:11" x14ac:dyDescent="0.25">
      <c r="A17795">
        <v>89118</v>
      </c>
      <c r="B17795" s="2">
        <v>29.00329</v>
      </c>
      <c r="C17795" s="3">
        <v>20316</v>
      </c>
      <c r="D17795" s="4">
        <v>29820</v>
      </c>
      <c r="E17795" t="s">
        <v>15235</v>
      </c>
      <c r="F17795" s="4" t="s">
        <v>15318</v>
      </c>
      <c r="G17795" s="5">
        <v>14734</v>
      </c>
      <c r="H17795" s="6">
        <v>0.21229809999999999</v>
      </c>
      <c r="I17795" s="7">
        <v>48.18</v>
      </c>
      <c r="J17795" s="2">
        <v>56</v>
      </c>
      <c r="K17795">
        <v>2</v>
      </c>
    </row>
    <row r="17796" spans="1:11" x14ac:dyDescent="0.25">
      <c r="A17796">
        <v>15050</v>
      </c>
      <c r="B17796" s="2">
        <v>28.999369999999999</v>
      </c>
      <c r="C17796" s="3">
        <v>2414</v>
      </c>
      <c r="D17796" s="4">
        <v>38300</v>
      </c>
      <c r="E17796" t="s">
        <v>3032</v>
      </c>
      <c r="F17796" s="4" t="s">
        <v>3003</v>
      </c>
      <c r="G17796" s="5">
        <v>1621</v>
      </c>
      <c r="H17796" s="6">
        <v>0.1152898</v>
      </c>
      <c r="I17796" s="7">
        <v>64.942999999999998</v>
      </c>
      <c r="J17796" s="2">
        <v>54</v>
      </c>
      <c r="K17796">
        <v>1</v>
      </c>
    </row>
    <row r="17797" spans="1:11" x14ac:dyDescent="0.25">
      <c r="A17797">
        <v>15725</v>
      </c>
      <c r="B17797" s="2">
        <v>28.998719999999999</v>
      </c>
      <c r="C17797" s="3">
        <v>1498</v>
      </c>
      <c r="D17797" s="4">
        <v>26860</v>
      </c>
      <c r="E17797" t="s">
        <v>3279</v>
      </c>
      <c r="F17797" s="4" t="s">
        <v>3003</v>
      </c>
      <c r="G17797" s="5">
        <v>1098</v>
      </c>
      <c r="H17797" s="6">
        <v>0.13661200000000001</v>
      </c>
      <c r="I17797" s="7">
        <v>61.25</v>
      </c>
      <c r="J17797" s="2">
        <v>73</v>
      </c>
      <c r="K17797">
        <v>1</v>
      </c>
    </row>
    <row r="17798" spans="1:11" x14ac:dyDescent="0.25">
      <c r="A17798">
        <v>50861</v>
      </c>
      <c r="B17798" s="2">
        <v>28.99841</v>
      </c>
      <c r="C17798" s="3">
        <v>314</v>
      </c>
      <c r="E17798" t="s">
        <v>9795</v>
      </c>
      <c r="F17798" s="4" t="s">
        <v>9593</v>
      </c>
      <c r="G17798" s="5">
        <v>192</v>
      </c>
      <c r="H17798" s="6">
        <v>0.1458333</v>
      </c>
      <c r="I17798" s="7">
        <v>59.652999999999999</v>
      </c>
    </row>
    <row r="17799" spans="1:11" x14ac:dyDescent="0.25">
      <c r="A17799">
        <v>12790</v>
      </c>
      <c r="B17799" s="2">
        <v>28.99755</v>
      </c>
      <c r="C17799" s="3">
        <v>4671</v>
      </c>
      <c r="E17799" t="s">
        <v>2356</v>
      </c>
      <c r="F17799" s="4" t="s">
        <v>1280</v>
      </c>
      <c r="G17799" s="5">
        <v>3430</v>
      </c>
      <c r="H17799" s="6">
        <v>0.1909621</v>
      </c>
      <c r="I17799" s="7">
        <v>51.853999999999999</v>
      </c>
      <c r="J17799" s="2">
        <v>44</v>
      </c>
      <c r="K17799">
        <v>2</v>
      </c>
    </row>
    <row r="17800" spans="1:11" x14ac:dyDescent="0.25">
      <c r="A17800">
        <v>55807</v>
      </c>
      <c r="B17800" s="2">
        <v>28.995059999999999</v>
      </c>
      <c r="C17800" s="3">
        <v>10246</v>
      </c>
      <c r="D17800" s="4">
        <v>20260</v>
      </c>
      <c r="E17800" t="s">
        <v>6384</v>
      </c>
      <c r="F17800" s="4" t="s">
        <v>10428</v>
      </c>
      <c r="G17800" s="5">
        <v>6962</v>
      </c>
      <c r="H17800" s="6">
        <v>0.1877065</v>
      </c>
      <c r="I17800" s="7">
        <v>52.414999999999999</v>
      </c>
      <c r="J17800" s="2">
        <v>41</v>
      </c>
      <c r="K17800">
        <v>3</v>
      </c>
    </row>
    <row r="17801" spans="1:11" x14ac:dyDescent="0.25">
      <c r="A17801">
        <v>76574</v>
      </c>
      <c r="B17801" s="2">
        <v>28.99051</v>
      </c>
      <c r="C17801" s="3">
        <v>18135</v>
      </c>
      <c r="D17801" s="4">
        <v>12420</v>
      </c>
      <c r="E17801" t="s">
        <v>4087</v>
      </c>
      <c r="F17801" s="4" t="s">
        <v>13752</v>
      </c>
      <c r="G17801" s="5">
        <v>12045</v>
      </c>
      <c r="H17801" s="6">
        <v>0.1612287</v>
      </c>
      <c r="I17801" s="7">
        <v>56.99</v>
      </c>
      <c r="J17801" s="2">
        <v>68</v>
      </c>
      <c r="K17801">
        <v>2</v>
      </c>
    </row>
    <row r="17802" spans="1:11" x14ac:dyDescent="0.25">
      <c r="A17802">
        <v>28547</v>
      </c>
      <c r="B17802" s="2">
        <v>28.98648</v>
      </c>
      <c r="C17802" s="3">
        <v>19018</v>
      </c>
      <c r="D17802" s="4">
        <v>27340</v>
      </c>
      <c r="E17802" t="s">
        <v>6003</v>
      </c>
      <c r="F17802" s="4" t="s">
        <v>5642</v>
      </c>
      <c r="G17802" s="5">
        <v>4791</v>
      </c>
      <c r="H17802" s="6">
        <v>0.21807180000000001</v>
      </c>
      <c r="I17802" s="7">
        <v>47.167000000000002</v>
      </c>
    </row>
    <row r="17803" spans="1:11" x14ac:dyDescent="0.25">
      <c r="A17803">
        <v>35016</v>
      </c>
      <c r="B17803" s="2">
        <v>28.98272</v>
      </c>
      <c r="C17803" s="3">
        <v>16135</v>
      </c>
      <c r="D17803" s="4">
        <v>10700</v>
      </c>
      <c r="E17803" t="s">
        <v>7031</v>
      </c>
      <c r="F17803" s="4" t="s">
        <v>7027</v>
      </c>
      <c r="G17803" s="5">
        <v>10934</v>
      </c>
      <c r="H17803" s="6">
        <v>0.17404430000000001</v>
      </c>
      <c r="I17803" s="7">
        <v>54.774000000000001</v>
      </c>
      <c r="J17803" s="2">
        <v>50.2</v>
      </c>
      <c r="K17803">
        <v>5</v>
      </c>
    </row>
    <row r="17804" spans="1:11" x14ac:dyDescent="0.25">
      <c r="A17804">
        <v>57469</v>
      </c>
      <c r="B17804" s="2">
        <v>28.97954</v>
      </c>
      <c r="C17804" s="3">
        <v>3479</v>
      </c>
      <c r="E17804" t="s">
        <v>2611</v>
      </c>
      <c r="F17804" s="4" t="s">
        <v>10877</v>
      </c>
      <c r="G17804" s="5">
        <v>2338</v>
      </c>
      <c r="H17804" s="6">
        <v>0.1980325</v>
      </c>
      <c r="I17804" s="7">
        <v>50.625</v>
      </c>
      <c r="J17804" s="2">
        <v>56.5</v>
      </c>
      <c r="K17804">
        <v>2</v>
      </c>
    </row>
    <row r="17805" spans="1:11" x14ac:dyDescent="0.25">
      <c r="A17805">
        <v>97461</v>
      </c>
      <c r="B17805" s="2">
        <v>28.978870000000001</v>
      </c>
      <c r="C17805" s="3">
        <v>732</v>
      </c>
      <c r="D17805" s="4">
        <v>21660</v>
      </c>
      <c r="E17805" t="s">
        <v>16260</v>
      </c>
      <c r="F17805" s="4" t="s">
        <v>16170</v>
      </c>
      <c r="G17805" s="5">
        <v>472</v>
      </c>
      <c r="H17805" s="6">
        <v>0.19279660000000001</v>
      </c>
      <c r="I17805" s="7">
        <v>51.527999999999999</v>
      </c>
    </row>
    <row r="17806" spans="1:11" x14ac:dyDescent="0.25">
      <c r="A17806">
        <v>16263</v>
      </c>
      <c r="B17806" s="2">
        <v>28.9787</v>
      </c>
      <c r="C17806" s="3">
        <v>451</v>
      </c>
      <c r="D17806" s="4">
        <v>38300</v>
      </c>
      <c r="E17806" t="s">
        <v>3467</v>
      </c>
      <c r="F17806" s="4" t="s">
        <v>3003</v>
      </c>
      <c r="G17806" s="5">
        <v>263</v>
      </c>
      <c r="H17806" s="6">
        <v>0.15151519999999999</v>
      </c>
      <c r="I17806" s="7">
        <v>58.661000000000001</v>
      </c>
    </row>
    <row r="17807" spans="1:11" x14ac:dyDescent="0.25">
      <c r="A17807">
        <v>53963</v>
      </c>
      <c r="B17807" s="2">
        <v>28.976240000000001</v>
      </c>
      <c r="C17807" s="3">
        <v>13866</v>
      </c>
      <c r="D17807" s="4">
        <v>22540</v>
      </c>
      <c r="E17807" t="s">
        <v>10161</v>
      </c>
      <c r="F17807" s="4" t="s">
        <v>10031</v>
      </c>
      <c r="G17807" s="5">
        <v>10008</v>
      </c>
      <c r="H17807" s="6">
        <v>0.110012</v>
      </c>
      <c r="I17807" s="7">
        <v>65.832999999999998</v>
      </c>
      <c r="J17807" s="2">
        <v>35</v>
      </c>
      <c r="K17807">
        <v>2</v>
      </c>
    </row>
    <row r="17808" spans="1:11" x14ac:dyDescent="0.25">
      <c r="A17808">
        <v>46773</v>
      </c>
      <c r="B17808" s="2">
        <v>28.97326</v>
      </c>
      <c r="C17808" s="3">
        <v>3494</v>
      </c>
      <c r="D17808" s="4">
        <v>23060</v>
      </c>
      <c r="E17808" t="s">
        <v>1688</v>
      </c>
      <c r="F17808" s="4" t="s">
        <v>8800</v>
      </c>
      <c r="G17808" s="5">
        <v>2446</v>
      </c>
      <c r="H17808" s="6">
        <v>0.13368769999999999</v>
      </c>
      <c r="I17808" s="7">
        <v>61.735999999999997</v>
      </c>
      <c r="J17808" s="2">
        <v>53.5</v>
      </c>
      <c r="K17808">
        <v>2</v>
      </c>
    </row>
    <row r="17809" spans="1:12" x14ac:dyDescent="0.25">
      <c r="A17809">
        <v>99328</v>
      </c>
      <c r="B17809" s="2">
        <v>28.972020000000001</v>
      </c>
      <c r="C17809" s="3">
        <v>3753</v>
      </c>
      <c r="D17809" s="4">
        <v>47460</v>
      </c>
      <c r="E17809" t="s">
        <v>1749</v>
      </c>
      <c r="F17809" s="4" t="s">
        <v>16344</v>
      </c>
      <c r="G17809" s="5">
        <v>2717</v>
      </c>
      <c r="H17809" s="6">
        <v>0.20603389999999999</v>
      </c>
      <c r="I17809" s="7">
        <v>49.231000000000002</v>
      </c>
      <c r="J17809" s="2">
        <v>45.714300000000001</v>
      </c>
      <c r="K17809">
        <v>7</v>
      </c>
    </row>
    <row r="17810" spans="1:12" x14ac:dyDescent="0.25">
      <c r="A17810">
        <v>55106</v>
      </c>
      <c r="B17810" s="2">
        <v>28.96377</v>
      </c>
      <c r="C17810" s="3">
        <v>56466</v>
      </c>
      <c r="D17810" s="4">
        <v>33460</v>
      </c>
      <c r="E17810" t="s">
        <v>5025</v>
      </c>
      <c r="F17810" s="4" t="s">
        <v>10428</v>
      </c>
      <c r="G17810" s="5">
        <v>31746</v>
      </c>
      <c r="H17810" s="6">
        <v>0.21290200000000001</v>
      </c>
      <c r="I17810" s="7">
        <v>48.042999999999999</v>
      </c>
      <c r="J17810" s="2">
        <v>47.171399999999998</v>
      </c>
      <c r="K17810">
        <v>35</v>
      </c>
      <c r="L17810" s="2">
        <v>85.2</v>
      </c>
    </row>
    <row r="17811" spans="1:12" x14ac:dyDescent="0.25">
      <c r="A17811">
        <v>46171</v>
      </c>
      <c r="B17811" s="2">
        <v>28.955909999999999</v>
      </c>
      <c r="C17811" s="3">
        <v>1419</v>
      </c>
      <c r="D17811" s="4">
        <v>26900</v>
      </c>
      <c r="E17811" t="s">
        <v>8833</v>
      </c>
      <c r="F17811" s="4" t="s">
        <v>8800</v>
      </c>
      <c r="G17811" s="5">
        <v>1113</v>
      </c>
      <c r="H17811" s="6">
        <v>0.1275831</v>
      </c>
      <c r="I17811" s="7">
        <v>62.777999999999999</v>
      </c>
      <c r="J17811" s="2">
        <v>37</v>
      </c>
      <c r="K17811">
        <v>1</v>
      </c>
    </row>
    <row r="17812" spans="1:12" x14ac:dyDescent="0.25">
      <c r="A17812">
        <v>16125</v>
      </c>
      <c r="B17812" s="2">
        <v>28.952639999999999</v>
      </c>
      <c r="C17812" s="3">
        <v>17898</v>
      </c>
      <c r="D17812" s="4">
        <v>49660</v>
      </c>
      <c r="E17812" t="s">
        <v>481</v>
      </c>
      <c r="F17812" s="4" t="s">
        <v>3003</v>
      </c>
      <c r="G17812" s="5">
        <v>12543</v>
      </c>
      <c r="H17812" s="6">
        <v>0.19874040000000001</v>
      </c>
      <c r="I17812" s="7">
        <v>50.481000000000002</v>
      </c>
      <c r="J17812" s="2">
        <v>48.285699999999999</v>
      </c>
      <c r="K17812">
        <v>7</v>
      </c>
    </row>
    <row r="17813" spans="1:12" x14ac:dyDescent="0.25">
      <c r="A17813">
        <v>51011</v>
      </c>
      <c r="B17813" s="2">
        <v>28.949629999999999</v>
      </c>
      <c r="C17813" s="3">
        <v>68</v>
      </c>
      <c r="E17813" t="s">
        <v>1582</v>
      </c>
      <c r="F17813" s="4" t="s">
        <v>9593</v>
      </c>
      <c r="G17813" s="5">
        <v>48</v>
      </c>
      <c r="H17813" s="6">
        <v>0.1020408</v>
      </c>
      <c r="I17813" s="7">
        <v>67.188000000000002</v>
      </c>
      <c r="J17813" s="2">
        <v>41</v>
      </c>
      <c r="K17813">
        <v>1</v>
      </c>
    </row>
    <row r="17814" spans="1:12" x14ac:dyDescent="0.25">
      <c r="A17814">
        <v>65020</v>
      </c>
      <c r="B17814" s="2">
        <v>28.947099999999999</v>
      </c>
      <c r="C17814" s="3">
        <v>14598</v>
      </c>
      <c r="E17814" t="s">
        <v>12347</v>
      </c>
      <c r="F17814" s="4" t="s">
        <v>12102</v>
      </c>
      <c r="G17814" s="5">
        <v>10503</v>
      </c>
      <c r="H17814" s="6">
        <v>0.21106240000000001</v>
      </c>
      <c r="I17814" s="7">
        <v>48.347999999999999</v>
      </c>
      <c r="J17814" s="2">
        <v>48.25</v>
      </c>
      <c r="K17814">
        <v>4</v>
      </c>
    </row>
    <row r="17815" spans="1:12" x14ac:dyDescent="0.25">
      <c r="A17815">
        <v>32539</v>
      </c>
      <c r="B17815" s="2">
        <v>28.940480000000001</v>
      </c>
      <c r="C17815" s="3">
        <v>25841</v>
      </c>
      <c r="D17815" s="4">
        <v>18880</v>
      </c>
      <c r="E17815" t="s">
        <v>6788</v>
      </c>
      <c r="F17815" s="4" t="s">
        <v>6689</v>
      </c>
      <c r="G17815" s="5">
        <v>17188</v>
      </c>
      <c r="H17815" s="6">
        <v>0.1685962</v>
      </c>
      <c r="I17815" s="7">
        <v>55.686</v>
      </c>
      <c r="J17815" s="2">
        <v>54.833300000000001</v>
      </c>
      <c r="K17815">
        <v>6</v>
      </c>
    </row>
    <row r="17816" spans="1:12" x14ac:dyDescent="0.25">
      <c r="A17816">
        <v>15547</v>
      </c>
      <c r="B17816" s="2">
        <v>28.93628</v>
      </c>
      <c r="C17816" s="3">
        <v>453</v>
      </c>
      <c r="D17816" s="4">
        <v>43740</v>
      </c>
      <c r="E17816" t="s">
        <v>3197</v>
      </c>
      <c r="F17816" s="4" t="s">
        <v>3003</v>
      </c>
      <c r="G17816" s="5">
        <v>372</v>
      </c>
      <c r="H17816" s="6">
        <v>0.1747312</v>
      </c>
      <c r="I17816" s="7">
        <v>54.625</v>
      </c>
    </row>
    <row r="17817" spans="1:12" x14ac:dyDescent="0.25">
      <c r="A17817">
        <v>70119</v>
      </c>
      <c r="B17817" s="2">
        <v>28.929770000000001</v>
      </c>
      <c r="C17817" s="3">
        <v>36653</v>
      </c>
      <c r="D17817" s="4">
        <v>35380</v>
      </c>
      <c r="E17817" t="s">
        <v>12957</v>
      </c>
      <c r="F17817" s="4" t="s">
        <v>12927</v>
      </c>
      <c r="G17817" s="5">
        <v>26805</v>
      </c>
      <c r="H17817" s="6">
        <v>0.3069577</v>
      </c>
      <c r="I17817" s="7">
        <v>31.771999999999998</v>
      </c>
      <c r="J17817" s="2">
        <v>40.843800000000002</v>
      </c>
      <c r="K17817">
        <v>32</v>
      </c>
      <c r="L17817" s="2">
        <v>55.7</v>
      </c>
    </row>
    <row r="17818" spans="1:12" x14ac:dyDescent="0.25">
      <c r="A17818">
        <v>28504</v>
      </c>
      <c r="B17818" s="2">
        <v>28.91996</v>
      </c>
      <c r="C17818" s="3">
        <v>20533</v>
      </c>
      <c r="D17818" s="4">
        <v>28820</v>
      </c>
      <c r="E17818" t="s">
        <v>5983</v>
      </c>
      <c r="F17818" s="4" t="s">
        <v>5642</v>
      </c>
      <c r="G17818" s="5">
        <v>14196</v>
      </c>
      <c r="H17818" s="6">
        <v>0.177233</v>
      </c>
      <c r="I17818" s="7">
        <v>54.183999999999997</v>
      </c>
    </row>
    <row r="17819" spans="1:12" x14ac:dyDescent="0.25">
      <c r="A17819">
        <v>82426</v>
      </c>
      <c r="B17819" s="2">
        <v>28.916070000000001</v>
      </c>
      <c r="C17819" s="3">
        <v>3013</v>
      </c>
      <c r="E17819" t="s">
        <v>14682</v>
      </c>
      <c r="F17819" s="4" t="s">
        <v>14657</v>
      </c>
      <c r="G17819" s="5">
        <v>2042</v>
      </c>
      <c r="H17819" s="6">
        <v>0.15761140000000001</v>
      </c>
      <c r="I17819" s="7">
        <v>57.566000000000003</v>
      </c>
      <c r="J17819" s="2">
        <v>37</v>
      </c>
      <c r="K17819">
        <v>2</v>
      </c>
    </row>
    <row r="17820" spans="1:12" x14ac:dyDescent="0.25">
      <c r="A17820">
        <v>76630</v>
      </c>
      <c r="B17820" s="2">
        <v>28.915369999999999</v>
      </c>
      <c r="C17820" s="3">
        <v>1355</v>
      </c>
      <c r="D17820" s="4">
        <v>47380</v>
      </c>
      <c r="E17820" t="s">
        <v>9012</v>
      </c>
      <c r="F17820" s="4" t="s">
        <v>13752</v>
      </c>
      <c r="G17820" s="5">
        <v>890</v>
      </c>
      <c r="H17820" s="6">
        <v>0.2042649</v>
      </c>
      <c r="I17820" s="7">
        <v>49.5</v>
      </c>
    </row>
    <row r="17821" spans="1:12" x14ac:dyDescent="0.25">
      <c r="A17821">
        <v>17951</v>
      </c>
      <c r="B17821" s="2">
        <v>28.915120000000002</v>
      </c>
      <c r="C17821" s="3">
        <v>291</v>
      </c>
      <c r="D17821" s="4">
        <v>39060</v>
      </c>
      <c r="E17821" t="s">
        <v>3923</v>
      </c>
      <c r="F17821" s="4" t="s">
        <v>3003</v>
      </c>
      <c r="G17821" s="5">
        <v>170</v>
      </c>
      <c r="H17821" s="6">
        <v>9.4117599999999996E-2</v>
      </c>
      <c r="I17821" s="7">
        <v>68.533000000000001</v>
      </c>
    </row>
    <row r="17822" spans="1:12" x14ac:dyDescent="0.25">
      <c r="A17822">
        <v>62934</v>
      </c>
      <c r="B17822" s="2">
        <v>28.914909999999999</v>
      </c>
      <c r="C17822" s="3">
        <v>998</v>
      </c>
      <c r="E17822" t="s">
        <v>7183</v>
      </c>
      <c r="F17822" s="4" t="s">
        <v>11490</v>
      </c>
      <c r="G17822" s="5">
        <v>695</v>
      </c>
      <c r="H17822" s="6">
        <v>0.17385059999999999</v>
      </c>
      <c r="I17822" s="7">
        <v>54.75</v>
      </c>
    </row>
    <row r="17823" spans="1:12" x14ac:dyDescent="0.25">
      <c r="A17823">
        <v>36530</v>
      </c>
      <c r="B17823" s="2">
        <v>28.91356</v>
      </c>
      <c r="C17823" s="3">
        <v>7427</v>
      </c>
      <c r="D17823" s="4">
        <v>19300</v>
      </c>
      <c r="E17823" t="s">
        <v>7281</v>
      </c>
      <c r="F17823" s="4" t="s">
        <v>7027</v>
      </c>
      <c r="G17823" s="5">
        <v>4914</v>
      </c>
      <c r="H17823" s="6">
        <v>0.2148525</v>
      </c>
      <c r="I17823" s="7">
        <v>47.664000000000001</v>
      </c>
    </row>
    <row r="17824" spans="1:12" x14ac:dyDescent="0.25">
      <c r="A17824">
        <v>49946</v>
      </c>
      <c r="B17824" s="2">
        <v>28.911729999999999</v>
      </c>
      <c r="C17824" s="3">
        <v>3836</v>
      </c>
      <c r="E17824" t="s">
        <v>3617</v>
      </c>
      <c r="F17824" s="4" t="s">
        <v>9106</v>
      </c>
      <c r="G17824" s="5">
        <v>2753</v>
      </c>
      <c r="H17824" s="6">
        <v>0.17392879999999999</v>
      </c>
      <c r="I17824" s="7">
        <v>54.731999999999999</v>
      </c>
      <c r="J17824" s="2">
        <v>58</v>
      </c>
      <c r="K17824">
        <v>2</v>
      </c>
    </row>
    <row r="17825" spans="1:12" x14ac:dyDescent="0.25">
      <c r="A17825">
        <v>70812</v>
      </c>
      <c r="B17825" s="2">
        <v>28.909410000000001</v>
      </c>
      <c r="C17825" s="3">
        <v>11194</v>
      </c>
      <c r="D17825" s="4">
        <v>12940</v>
      </c>
      <c r="E17825" t="s">
        <v>13089</v>
      </c>
      <c r="F17825" s="4" t="s">
        <v>12927</v>
      </c>
      <c r="G17825" s="5">
        <v>6933</v>
      </c>
      <c r="H17825" s="6">
        <v>0.20409630000000001</v>
      </c>
      <c r="I17825" s="7">
        <v>49.515000000000001</v>
      </c>
      <c r="J17825" s="2">
        <v>35.75</v>
      </c>
      <c r="K17825">
        <v>4</v>
      </c>
    </row>
    <row r="17826" spans="1:12" x14ac:dyDescent="0.25">
      <c r="A17826">
        <v>15938</v>
      </c>
      <c r="B17826" s="2">
        <v>28.907309999999999</v>
      </c>
      <c r="C17826" s="3">
        <v>2487</v>
      </c>
      <c r="D17826" s="4">
        <v>27780</v>
      </c>
      <c r="E17826" t="s">
        <v>3360</v>
      </c>
      <c r="F17826" s="4" t="s">
        <v>3003</v>
      </c>
      <c r="G17826" s="5">
        <v>1855</v>
      </c>
      <c r="H17826" s="6">
        <v>0.14393529999999999</v>
      </c>
      <c r="I17826" s="7">
        <v>59.911000000000001</v>
      </c>
    </row>
    <row r="17827" spans="1:12" x14ac:dyDescent="0.25">
      <c r="A17827">
        <v>54826</v>
      </c>
      <c r="B17827" s="2">
        <v>28.90672</v>
      </c>
      <c r="C17827" s="3">
        <v>759</v>
      </c>
      <c r="E17827" t="s">
        <v>2369</v>
      </c>
      <c r="F17827" s="4" t="s">
        <v>10031</v>
      </c>
      <c r="G17827" s="5">
        <v>570</v>
      </c>
      <c r="H17827" s="6">
        <v>0.17338000000000001</v>
      </c>
      <c r="I17827" s="7">
        <v>54.820999999999998</v>
      </c>
      <c r="J17827" s="2">
        <v>54</v>
      </c>
      <c r="K17827">
        <v>1</v>
      </c>
    </row>
    <row r="17828" spans="1:12" x14ac:dyDescent="0.25">
      <c r="A17828">
        <v>14843</v>
      </c>
      <c r="B17828" s="2">
        <v>28.90448</v>
      </c>
      <c r="C17828" s="3">
        <v>13052</v>
      </c>
      <c r="D17828" s="4">
        <v>18500</v>
      </c>
      <c r="E17828" t="s">
        <v>2969</v>
      </c>
      <c r="F17828" s="4" t="s">
        <v>1280</v>
      </c>
      <c r="G17828" s="5">
        <v>8829</v>
      </c>
      <c r="H17828" s="6">
        <v>0.1926387</v>
      </c>
      <c r="I17828" s="7">
        <v>51.491999999999997</v>
      </c>
      <c r="J17828" s="2">
        <v>46.4</v>
      </c>
      <c r="K17828">
        <v>5</v>
      </c>
    </row>
    <row r="17829" spans="1:12" x14ac:dyDescent="0.25">
      <c r="A17829">
        <v>73933</v>
      </c>
      <c r="B17829" s="2">
        <v>28.90211</v>
      </c>
      <c r="C17829" s="3">
        <v>1600</v>
      </c>
      <c r="E17829" t="s">
        <v>13575</v>
      </c>
      <c r="F17829" s="4" t="s">
        <v>13462</v>
      </c>
      <c r="G17829" s="5">
        <v>1062</v>
      </c>
      <c r="H17829" s="6">
        <v>0.17685790000000001</v>
      </c>
      <c r="I17829" s="7">
        <v>54.219000000000001</v>
      </c>
      <c r="J17829" s="2">
        <v>47</v>
      </c>
      <c r="K17829">
        <v>2</v>
      </c>
    </row>
    <row r="17830" spans="1:12" x14ac:dyDescent="0.25">
      <c r="A17830">
        <v>60104</v>
      </c>
      <c r="B17830" s="2">
        <v>28.89892</v>
      </c>
      <c r="C17830" s="3">
        <v>19080</v>
      </c>
      <c r="D17830" s="4">
        <v>16980</v>
      </c>
      <c r="E17830" t="s">
        <v>3524</v>
      </c>
      <c r="F17830" s="4" t="s">
        <v>11490</v>
      </c>
      <c r="G17830" s="5">
        <v>12255</v>
      </c>
      <c r="H17830" s="6">
        <v>0.1472868</v>
      </c>
      <c r="I17830" s="7">
        <v>59.329000000000001</v>
      </c>
      <c r="J17830" s="2">
        <v>47.166699999999999</v>
      </c>
      <c r="K17830">
        <v>6</v>
      </c>
    </row>
    <row r="17831" spans="1:12" x14ac:dyDescent="0.25">
      <c r="A17831">
        <v>58575</v>
      </c>
      <c r="B17831" s="2">
        <v>28.89583</v>
      </c>
      <c r="C17831" s="3">
        <v>865</v>
      </c>
      <c r="E17831" t="s">
        <v>10397</v>
      </c>
      <c r="F17831" s="4" t="s">
        <v>11069</v>
      </c>
      <c r="G17831" s="5">
        <v>649</v>
      </c>
      <c r="H17831" s="6">
        <v>0.15846150000000001</v>
      </c>
      <c r="I17831" s="7">
        <v>57.396000000000001</v>
      </c>
    </row>
    <row r="17832" spans="1:12" x14ac:dyDescent="0.25">
      <c r="A17832">
        <v>13071</v>
      </c>
      <c r="B17832" s="2">
        <v>28.895499999999998</v>
      </c>
      <c r="C17832" s="3">
        <v>989</v>
      </c>
      <c r="D17832" s="4">
        <v>12180</v>
      </c>
      <c r="E17832" t="s">
        <v>2493</v>
      </c>
      <c r="F17832" s="4" t="s">
        <v>1280</v>
      </c>
      <c r="G17832" s="5">
        <v>717</v>
      </c>
      <c r="H17832" s="6">
        <v>0.12831239999999999</v>
      </c>
      <c r="I17832" s="7">
        <v>62.603999999999999</v>
      </c>
      <c r="J17832" s="2">
        <v>54</v>
      </c>
      <c r="K17832">
        <v>1</v>
      </c>
    </row>
    <row r="17833" spans="1:12" x14ac:dyDescent="0.25">
      <c r="A17833">
        <v>36606</v>
      </c>
      <c r="B17833" s="2">
        <v>28.89235</v>
      </c>
      <c r="C17833" s="3">
        <v>20097</v>
      </c>
      <c r="D17833" s="4">
        <v>33660</v>
      </c>
      <c r="E17833" t="s">
        <v>7304</v>
      </c>
      <c r="F17833" s="4" t="s">
        <v>7027</v>
      </c>
      <c r="G17833" s="5">
        <v>12482</v>
      </c>
      <c r="H17833" s="6">
        <v>0.25548789999999999</v>
      </c>
      <c r="I17833" s="7">
        <v>40.625</v>
      </c>
      <c r="J17833" s="2">
        <v>47.583300000000001</v>
      </c>
      <c r="K17833">
        <v>12</v>
      </c>
      <c r="L17833" s="2">
        <v>86.7</v>
      </c>
    </row>
    <row r="17834" spans="1:12" x14ac:dyDescent="0.25">
      <c r="A17834">
        <v>17017</v>
      </c>
      <c r="B17834" s="2">
        <v>28.889040000000001</v>
      </c>
      <c r="C17834" s="3">
        <v>1758</v>
      </c>
      <c r="D17834" s="4">
        <v>44980</v>
      </c>
      <c r="E17834" t="s">
        <v>3671</v>
      </c>
      <c r="F17834" s="4" t="s">
        <v>3003</v>
      </c>
      <c r="G17834" s="5">
        <v>1317</v>
      </c>
      <c r="H17834" s="6">
        <v>0.1252847</v>
      </c>
      <c r="I17834" s="7">
        <v>63.125</v>
      </c>
    </row>
    <row r="17835" spans="1:12" x14ac:dyDescent="0.25">
      <c r="A17835">
        <v>75840</v>
      </c>
      <c r="B17835" s="2">
        <v>28.887599999999999</v>
      </c>
      <c r="C17835" s="3">
        <v>7060</v>
      </c>
      <c r="E17835" t="s">
        <v>1000</v>
      </c>
      <c r="F17835" s="4" t="s">
        <v>13752</v>
      </c>
      <c r="G17835" s="5">
        <v>4704</v>
      </c>
      <c r="H17835" s="6">
        <v>0.1407014</v>
      </c>
      <c r="I17835" s="7">
        <v>60.46</v>
      </c>
      <c r="J17835" s="2">
        <v>68</v>
      </c>
      <c r="K17835">
        <v>2</v>
      </c>
    </row>
    <row r="17836" spans="1:12" x14ac:dyDescent="0.25">
      <c r="A17836">
        <v>32935</v>
      </c>
      <c r="B17836" s="2">
        <v>28.879449999999999</v>
      </c>
      <c r="C17836" s="3">
        <v>39959</v>
      </c>
      <c r="D17836" s="4">
        <v>37340</v>
      </c>
      <c r="E17836" t="s">
        <v>6845</v>
      </c>
      <c r="F17836" s="4" t="s">
        <v>6689</v>
      </c>
      <c r="G17836" s="5">
        <v>29343</v>
      </c>
      <c r="H17836" s="6">
        <v>0.2106806</v>
      </c>
      <c r="I17836" s="7">
        <v>48.363999999999997</v>
      </c>
      <c r="J17836" s="2">
        <v>46.529400000000003</v>
      </c>
      <c r="K17836">
        <v>17</v>
      </c>
      <c r="L17836" s="2">
        <v>82.9</v>
      </c>
    </row>
    <row r="17837" spans="1:12" x14ac:dyDescent="0.25">
      <c r="A17837">
        <v>13662</v>
      </c>
      <c r="B17837" s="2">
        <v>28.86955</v>
      </c>
      <c r="C17837" s="3">
        <v>16691</v>
      </c>
      <c r="D17837" s="4">
        <v>36300</v>
      </c>
      <c r="E17837" t="s">
        <v>2677</v>
      </c>
      <c r="F17837" s="4" t="s">
        <v>1280</v>
      </c>
      <c r="G17837" s="5">
        <v>12041</v>
      </c>
      <c r="H17837" s="6">
        <v>0.17928910000000001</v>
      </c>
      <c r="I17837" s="7">
        <v>53.787999999999997</v>
      </c>
      <c r="J17837" s="2">
        <v>47.166699999999999</v>
      </c>
      <c r="K17837">
        <v>6</v>
      </c>
    </row>
    <row r="17838" spans="1:12" x14ac:dyDescent="0.25">
      <c r="A17838">
        <v>58030</v>
      </c>
      <c r="B17838" s="2">
        <v>28.866569999999999</v>
      </c>
      <c r="C17838" s="3">
        <v>607</v>
      </c>
      <c r="D17838" s="4">
        <v>47420</v>
      </c>
      <c r="E17838" t="s">
        <v>6397</v>
      </c>
      <c r="F17838" s="4" t="s">
        <v>11069</v>
      </c>
      <c r="G17838" s="5">
        <v>395</v>
      </c>
      <c r="H17838" s="6">
        <v>0.1240506</v>
      </c>
      <c r="I17838" s="7">
        <v>63.332999999999998</v>
      </c>
      <c r="J17838" s="2">
        <v>58</v>
      </c>
      <c r="K17838">
        <v>1</v>
      </c>
    </row>
    <row r="17839" spans="1:12" x14ac:dyDescent="0.25">
      <c r="A17839">
        <v>78393</v>
      </c>
      <c r="B17839" s="2">
        <v>28.866099999999999</v>
      </c>
      <c r="C17839" s="3">
        <v>2265</v>
      </c>
      <c r="E17839" t="s">
        <v>4613</v>
      </c>
      <c r="F17839" s="4" t="s">
        <v>13752</v>
      </c>
      <c r="G17839" s="5">
        <v>1559</v>
      </c>
      <c r="H17839" s="6">
        <v>0.1096857</v>
      </c>
      <c r="I17839" s="7">
        <v>65.814999999999998</v>
      </c>
      <c r="J17839" s="2">
        <v>61</v>
      </c>
      <c r="K17839">
        <v>1</v>
      </c>
    </row>
    <row r="17840" spans="1:12" x14ac:dyDescent="0.25">
      <c r="A17840">
        <v>15018</v>
      </c>
      <c r="B17840" s="2">
        <v>28.86561</v>
      </c>
      <c r="C17840" s="3">
        <v>654</v>
      </c>
      <c r="D17840" s="4">
        <v>38300</v>
      </c>
      <c r="E17840" t="s">
        <v>3014</v>
      </c>
      <c r="F17840" s="4" t="s">
        <v>3003</v>
      </c>
      <c r="G17840" s="5">
        <v>504</v>
      </c>
      <c r="H17840" s="6">
        <v>8.3168300000000001E-2</v>
      </c>
      <c r="I17840" s="7">
        <v>70.394999999999996</v>
      </c>
    </row>
    <row r="17841" spans="1:12" x14ac:dyDescent="0.25">
      <c r="A17841">
        <v>42503</v>
      </c>
      <c r="B17841" s="2">
        <v>28.861540000000002</v>
      </c>
      <c r="C17841" s="3">
        <v>23746</v>
      </c>
      <c r="D17841" s="4">
        <v>43700</v>
      </c>
      <c r="E17841" t="s">
        <v>444</v>
      </c>
      <c r="F17841" s="4" t="s">
        <v>7883</v>
      </c>
      <c r="G17841" s="5">
        <v>16468</v>
      </c>
      <c r="H17841" s="6">
        <v>0.18356810000000001</v>
      </c>
      <c r="I17841" s="7">
        <v>53.043999999999997</v>
      </c>
      <c r="J17841" s="2">
        <v>46</v>
      </c>
      <c r="K17841">
        <v>2</v>
      </c>
    </row>
    <row r="17842" spans="1:12" x14ac:dyDescent="0.25">
      <c r="A17842">
        <v>97630</v>
      </c>
      <c r="B17842" s="2">
        <v>28.856639999999999</v>
      </c>
      <c r="C17842" s="3">
        <v>5408</v>
      </c>
      <c r="E17842" t="s">
        <v>5919</v>
      </c>
      <c r="F17842" s="4" t="s">
        <v>16170</v>
      </c>
      <c r="G17842" s="5">
        <v>4014</v>
      </c>
      <c r="H17842" s="6">
        <v>0.2102117</v>
      </c>
      <c r="I17842" s="7">
        <v>48.438000000000002</v>
      </c>
      <c r="J17842" s="2">
        <v>53.5</v>
      </c>
      <c r="K17842">
        <v>2</v>
      </c>
    </row>
    <row r="17843" spans="1:12" x14ac:dyDescent="0.25">
      <c r="A17843">
        <v>45849</v>
      </c>
      <c r="B17843" s="2">
        <v>28.85547</v>
      </c>
      <c r="C17843" s="3">
        <v>1393</v>
      </c>
      <c r="E17843" t="s">
        <v>8768</v>
      </c>
      <c r="F17843" s="4" t="s">
        <v>8295</v>
      </c>
      <c r="G17843" s="5">
        <v>864</v>
      </c>
      <c r="H17843" s="6">
        <v>0.1053241</v>
      </c>
      <c r="I17843" s="7">
        <v>66.563000000000002</v>
      </c>
    </row>
    <row r="17844" spans="1:12" x14ac:dyDescent="0.25">
      <c r="A17844">
        <v>51463</v>
      </c>
      <c r="B17844" s="2">
        <v>28.855170000000001</v>
      </c>
      <c r="C17844" s="3">
        <v>669</v>
      </c>
      <c r="E17844" t="s">
        <v>157</v>
      </c>
      <c r="F17844" s="4" t="s">
        <v>9593</v>
      </c>
      <c r="G17844" s="5">
        <v>411</v>
      </c>
      <c r="H17844" s="6">
        <v>0.1143552</v>
      </c>
      <c r="I17844" s="7">
        <v>65</v>
      </c>
    </row>
    <row r="17845" spans="1:12" x14ac:dyDescent="0.25">
      <c r="A17845">
        <v>78104</v>
      </c>
      <c r="B17845" s="2">
        <v>28.855049999999999</v>
      </c>
      <c r="C17845" s="3">
        <v>134</v>
      </c>
      <c r="D17845" s="4">
        <v>13300</v>
      </c>
      <c r="E17845" t="s">
        <v>14178</v>
      </c>
      <c r="F17845" s="4" t="s">
        <v>13752</v>
      </c>
      <c r="G17845" s="5">
        <v>61</v>
      </c>
      <c r="H17845" s="6">
        <v>0.1129032</v>
      </c>
      <c r="I17845" s="7">
        <v>65.25</v>
      </c>
    </row>
    <row r="17846" spans="1:12" x14ac:dyDescent="0.25">
      <c r="A17846">
        <v>97064</v>
      </c>
      <c r="B17846" s="2">
        <v>28.85446</v>
      </c>
      <c r="C17846" s="3">
        <v>3492</v>
      </c>
      <c r="D17846" s="4">
        <v>38900</v>
      </c>
      <c r="E17846" t="s">
        <v>16199</v>
      </c>
      <c r="F17846" s="4" t="s">
        <v>16170</v>
      </c>
      <c r="G17846" s="5">
        <v>2420</v>
      </c>
      <c r="H17846" s="6">
        <v>0.13057849999999999</v>
      </c>
      <c r="I17846" s="7">
        <v>62.195</v>
      </c>
      <c r="J17846" s="2">
        <v>52.333300000000001</v>
      </c>
      <c r="K17846">
        <v>3</v>
      </c>
    </row>
    <row r="17847" spans="1:12" x14ac:dyDescent="0.25">
      <c r="A17847">
        <v>85730</v>
      </c>
      <c r="B17847" s="2">
        <v>28.847629999999999</v>
      </c>
      <c r="C17847" s="3">
        <v>39493</v>
      </c>
      <c r="D17847" s="4">
        <v>46060</v>
      </c>
      <c r="E17847" t="s">
        <v>15050</v>
      </c>
      <c r="F17847" s="4" t="s">
        <v>14962</v>
      </c>
      <c r="G17847" s="5">
        <v>26146</v>
      </c>
      <c r="H17847" s="6">
        <v>0.1798294</v>
      </c>
      <c r="I17847" s="7">
        <v>53.680999999999997</v>
      </c>
      <c r="J17847" s="2">
        <v>53.538499999999999</v>
      </c>
      <c r="K17847">
        <v>13</v>
      </c>
      <c r="L17847" s="2">
        <v>98</v>
      </c>
    </row>
    <row r="17848" spans="1:12" x14ac:dyDescent="0.25">
      <c r="A17848">
        <v>43549</v>
      </c>
      <c r="B17848" s="2">
        <v>28.841139999999999</v>
      </c>
      <c r="C17848" s="3">
        <v>1458</v>
      </c>
      <c r="D17848" s="4">
        <v>19580</v>
      </c>
      <c r="E17848" t="s">
        <v>8410</v>
      </c>
      <c r="F17848" s="4" t="s">
        <v>8295</v>
      </c>
      <c r="G17848" s="5">
        <v>945</v>
      </c>
      <c r="H17848" s="6">
        <v>0.1289641</v>
      </c>
      <c r="I17848" s="7">
        <v>62.466000000000001</v>
      </c>
      <c r="J17848" s="2">
        <v>36</v>
      </c>
      <c r="K17848">
        <v>1</v>
      </c>
    </row>
    <row r="17849" spans="1:12" x14ac:dyDescent="0.25">
      <c r="A17849">
        <v>43533</v>
      </c>
      <c r="B17849" s="2">
        <v>28.840679999999999</v>
      </c>
      <c r="C17849" s="3">
        <v>1399</v>
      </c>
      <c r="D17849" s="4">
        <v>45780</v>
      </c>
      <c r="E17849" t="s">
        <v>2864</v>
      </c>
      <c r="F17849" s="4" t="s">
        <v>8295</v>
      </c>
      <c r="G17849" s="5">
        <v>962</v>
      </c>
      <c r="H17849" s="6">
        <v>0.15576319999999999</v>
      </c>
      <c r="I17849" s="7">
        <v>57.832999999999998</v>
      </c>
    </row>
    <row r="17850" spans="1:12" x14ac:dyDescent="0.25">
      <c r="A17850">
        <v>51354</v>
      </c>
      <c r="B17850" s="2">
        <v>28.840250000000001</v>
      </c>
      <c r="C17850" s="3">
        <v>1108</v>
      </c>
      <c r="E17850" t="s">
        <v>9846</v>
      </c>
      <c r="F17850" s="4" t="s">
        <v>9593</v>
      </c>
      <c r="G17850" s="5">
        <v>856</v>
      </c>
      <c r="H17850" s="6">
        <v>0.11318549999999999</v>
      </c>
      <c r="I17850" s="7">
        <v>65.188999999999993</v>
      </c>
      <c r="J17850" s="2">
        <v>49</v>
      </c>
      <c r="K17850">
        <v>1</v>
      </c>
    </row>
    <row r="17851" spans="1:12" x14ac:dyDescent="0.25">
      <c r="A17851">
        <v>57420</v>
      </c>
      <c r="B17851" s="2">
        <v>28.840029999999999</v>
      </c>
      <c r="C17851" s="3">
        <v>61</v>
      </c>
      <c r="E17851" t="s">
        <v>10966</v>
      </c>
      <c r="F17851" s="4" t="s">
        <v>10877</v>
      </c>
      <c r="G17851" s="5">
        <v>61</v>
      </c>
      <c r="H17851" s="6">
        <v>0.21311479999999999</v>
      </c>
      <c r="I17851" s="7">
        <v>47.917000000000002</v>
      </c>
    </row>
    <row r="17852" spans="1:12" x14ac:dyDescent="0.25">
      <c r="A17852">
        <v>17566</v>
      </c>
      <c r="B17852" s="2">
        <v>28.838159999999998</v>
      </c>
      <c r="C17852" s="3">
        <v>12239</v>
      </c>
      <c r="D17852" s="4">
        <v>29540</v>
      </c>
      <c r="E17852" t="s">
        <v>3824</v>
      </c>
      <c r="F17852" s="4" t="s">
        <v>3003</v>
      </c>
      <c r="G17852" s="5">
        <v>7738</v>
      </c>
      <c r="H17852" s="6">
        <v>0.1409743</v>
      </c>
      <c r="I17852" s="7">
        <v>60.381999999999998</v>
      </c>
      <c r="J17852" s="2">
        <v>50.166699999999999</v>
      </c>
      <c r="K17852">
        <v>6</v>
      </c>
    </row>
    <row r="17853" spans="1:12" x14ac:dyDescent="0.25">
      <c r="A17853">
        <v>58570</v>
      </c>
      <c r="B17853" s="2">
        <v>28.83624</v>
      </c>
      <c r="C17853" s="3">
        <v>430</v>
      </c>
      <c r="D17853" s="4">
        <v>13900</v>
      </c>
      <c r="E17853" t="s">
        <v>11209</v>
      </c>
      <c r="F17853" s="4" t="s">
        <v>11069</v>
      </c>
      <c r="G17853" s="5">
        <v>289</v>
      </c>
      <c r="H17853" s="6">
        <v>9.6885799999999994E-2</v>
      </c>
      <c r="I17853" s="7">
        <v>68</v>
      </c>
    </row>
    <row r="17854" spans="1:12" x14ac:dyDescent="0.25">
      <c r="A17854">
        <v>96781</v>
      </c>
      <c r="B17854" s="2">
        <v>28.835899999999999</v>
      </c>
      <c r="C17854" s="3">
        <v>1784</v>
      </c>
      <c r="D17854" s="4">
        <v>25900</v>
      </c>
      <c r="E17854" t="s">
        <v>16158</v>
      </c>
      <c r="F17854" s="4" t="s">
        <v>16099</v>
      </c>
      <c r="G17854" s="5">
        <v>1123</v>
      </c>
      <c r="H17854" s="6">
        <v>0.2330961</v>
      </c>
      <c r="I17854" s="7">
        <v>44.457000000000001</v>
      </c>
      <c r="J17854" s="2">
        <v>19</v>
      </c>
      <c r="K17854">
        <v>1</v>
      </c>
    </row>
    <row r="17855" spans="1:12" x14ac:dyDescent="0.25">
      <c r="A17855">
        <v>50636</v>
      </c>
      <c r="B17855" s="2">
        <v>28.83531</v>
      </c>
      <c r="C17855" s="3">
        <v>1866</v>
      </c>
      <c r="E17855" t="s">
        <v>480</v>
      </c>
      <c r="F17855" s="4" t="s">
        <v>9593</v>
      </c>
      <c r="G17855" s="5">
        <v>1340</v>
      </c>
      <c r="H17855" s="6">
        <v>0.15447759999999999</v>
      </c>
      <c r="I17855" s="7">
        <v>58.036000000000001</v>
      </c>
      <c r="J17855" s="2">
        <v>77</v>
      </c>
      <c r="K17855">
        <v>1</v>
      </c>
    </row>
    <row r="17856" spans="1:12" x14ac:dyDescent="0.25">
      <c r="A17856">
        <v>4485</v>
      </c>
      <c r="B17856" s="2">
        <v>28.83494</v>
      </c>
      <c r="C17856" s="3">
        <v>291</v>
      </c>
      <c r="E17856" t="s">
        <v>853</v>
      </c>
      <c r="F17856" s="4" t="s">
        <v>701</v>
      </c>
      <c r="G17856" s="5">
        <v>218</v>
      </c>
      <c r="H17856" s="6">
        <v>0.20091319999999999</v>
      </c>
      <c r="I17856" s="7">
        <v>50</v>
      </c>
    </row>
    <row r="17857" spans="1:12" x14ac:dyDescent="0.25">
      <c r="A17857">
        <v>4481</v>
      </c>
      <c r="B17857" s="2">
        <v>28.834779999999999</v>
      </c>
      <c r="C17857" s="3">
        <v>568</v>
      </c>
      <c r="E17857" t="s">
        <v>852</v>
      </c>
      <c r="F17857" s="4" t="s">
        <v>701</v>
      </c>
      <c r="G17857" s="5">
        <v>442</v>
      </c>
      <c r="H17857" s="6">
        <v>0.20993229999999999</v>
      </c>
      <c r="I17857" s="7">
        <v>48.438000000000002</v>
      </c>
    </row>
    <row r="17858" spans="1:12" x14ac:dyDescent="0.25">
      <c r="A17858">
        <v>37398</v>
      </c>
      <c r="B17858" s="2">
        <v>28.832370000000001</v>
      </c>
      <c r="C17858" s="3">
        <v>13170</v>
      </c>
      <c r="D17858" s="4">
        <v>46100</v>
      </c>
      <c r="E17858" t="s">
        <v>258</v>
      </c>
      <c r="F17858" s="4" t="s">
        <v>7348</v>
      </c>
      <c r="G17858" s="5">
        <v>9628</v>
      </c>
      <c r="H17858" s="6">
        <v>0.20448640000000001</v>
      </c>
      <c r="I17858" s="7">
        <v>49.375</v>
      </c>
      <c r="J17858" s="2">
        <v>69</v>
      </c>
      <c r="K17858">
        <v>1</v>
      </c>
    </row>
    <row r="17859" spans="1:12" x14ac:dyDescent="0.25">
      <c r="A17859">
        <v>36258</v>
      </c>
      <c r="B17859" s="2">
        <v>28.82985</v>
      </c>
      <c r="C17859" s="3">
        <v>1235</v>
      </c>
      <c r="E17859" t="s">
        <v>3773</v>
      </c>
      <c r="F17859" s="4" t="s">
        <v>7027</v>
      </c>
      <c r="G17859" s="5">
        <v>921</v>
      </c>
      <c r="H17859" s="6">
        <v>9.4360100000000002E-2</v>
      </c>
      <c r="I17859" s="7">
        <v>68.403000000000006</v>
      </c>
    </row>
    <row r="17860" spans="1:12" x14ac:dyDescent="0.25">
      <c r="A17860">
        <v>64770</v>
      </c>
      <c r="B17860" s="2">
        <v>28.829440000000002</v>
      </c>
      <c r="C17860" s="3">
        <v>980</v>
      </c>
      <c r="E17860" t="s">
        <v>1819</v>
      </c>
      <c r="F17860" s="4" t="s">
        <v>12102</v>
      </c>
      <c r="G17860" s="5">
        <v>773</v>
      </c>
      <c r="H17860" s="6">
        <v>0.1834625</v>
      </c>
      <c r="I17860" s="7">
        <v>53</v>
      </c>
      <c r="J17860" s="2">
        <v>73</v>
      </c>
      <c r="K17860">
        <v>2</v>
      </c>
    </row>
    <row r="17861" spans="1:12" x14ac:dyDescent="0.25">
      <c r="A17861">
        <v>16866</v>
      </c>
      <c r="B17861" s="2">
        <v>28.827390000000001</v>
      </c>
      <c r="C17861" s="3">
        <v>10090</v>
      </c>
      <c r="D17861" s="4">
        <v>44300</v>
      </c>
      <c r="E17861" t="s">
        <v>3629</v>
      </c>
      <c r="F17861" s="4" t="s">
        <v>3003</v>
      </c>
      <c r="G17861" s="5">
        <v>7789</v>
      </c>
      <c r="H17861" s="6">
        <v>0.1247914</v>
      </c>
      <c r="I17861" s="7">
        <v>63.136000000000003</v>
      </c>
      <c r="J17861" s="2">
        <v>41</v>
      </c>
      <c r="K17861">
        <v>3</v>
      </c>
    </row>
    <row r="17862" spans="1:12" x14ac:dyDescent="0.25">
      <c r="A17862">
        <v>60176</v>
      </c>
      <c r="B17862" s="2">
        <v>28.82348</v>
      </c>
      <c r="C17862" s="3">
        <v>11842</v>
      </c>
      <c r="D17862" s="4">
        <v>16980</v>
      </c>
      <c r="E17862" t="s">
        <v>11548</v>
      </c>
      <c r="F17862" s="4" t="s">
        <v>11490</v>
      </c>
      <c r="G17862" s="5">
        <v>8564</v>
      </c>
      <c r="H17862" s="6">
        <v>0.20256859999999999</v>
      </c>
      <c r="I17862" s="7">
        <v>49.688000000000002</v>
      </c>
      <c r="J17862" s="2">
        <v>41</v>
      </c>
      <c r="K17862">
        <v>1</v>
      </c>
    </row>
    <row r="17863" spans="1:12" x14ac:dyDescent="0.25">
      <c r="A17863">
        <v>46180</v>
      </c>
      <c r="B17863" s="2">
        <v>28.821269999999998</v>
      </c>
      <c r="C17863" s="3">
        <v>1057</v>
      </c>
      <c r="D17863" s="4">
        <v>26900</v>
      </c>
      <c r="E17863" t="s">
        <v>8835</v>
      </c>
      <c r="F17863" s="4" t="s">
        <v>8800</v>
      </c>
      <c r="G17863" s="5">
        <v>663</v>
      </c>
      <c r="H17863" s="6">
        <v>0.15512049999999999</v>
      </c>
      <c r="I17863" s="7">
        <v>57.884999999999998</v>
      </c>
    </row>
    <row r="17864" spans="1:12" x14ac:dyDescent="0.25">
      <c r="A17864">
        <v>99825</v>
      </c>
      <c r="B17864" s="2">
        <v>28.821090000000002</v>
      </c>
      <c r="C17864" s="3">
        <v>108</v>
      </c>
      <c r="E17864" t="s">
        <v>16755</v>
      </c>
      <c r="F17864" s="4" t="s">
        <v>16604</v>
      </c>
      <c r="G17864" s="5">
        <v>75</v>
      </c>
      <c r="H17864" s="6">
        <v>0.29333330000000002</v>
      </c>
      <c r="I17864" s="7">
        <v>34</v>
      </c>
      <c r="J17864" s="2">
        <v>41</v>
      </c>
      <c r="K17864">
        <v>1</v>
      </c>
    </row>
    <row r="17865" spans="1:12" x14ac:dyDescent="0.25">
      <c r="A17865">
        <v>55307</v>
      </c>
      <c r="B17865" s="2">
        <v>28.820550000000001</v>
      </c>
      <c r="C17865" s="3">
        <v>3292</v>
      </c>
      <c r="D17865" s="4">
        <v>33460</v>
      </c>
      <c r="E17865" t="s">
        <v>374</v>
      </c>
      <c r="F17865" s="4" t="s">
        <v>10428</v>
      </c>
      <c r="G17865" s="5">
        <v>2211</v>
      </c>
      <c r="H17865" s="6">
        <v>0.13019890000000001</v>
      </c>
      <c r="I17865" s="7">
        <v>62.188000000000002</v>
      </c>
    </row>
    <row r="17866" spans="1:12" x14ac:dyDescent="0.25">
      <c r="A17866">
        <v>11691</v>
      </c>
      <c r="B17866" s="2">
        <v>28.811019999999999</v>
      </c>
      <c r="C17866" s="3">
        <v>62576</v>
      </c>
      <c r="D17866" s="4">
        <v>35620</v>
      </c>
      <c r="E17866" t="s">
        <v>1964</v>
      </c>
      <c r="F17866" s="4" t="s">
        <v>1280</v>
      </c>
      <c r="G17866" s="5">
        <v>37582</v>
      </c>
      <c r="H17866" s="6">
        <v>0.19554569999999999</v>
      </c>
      <c r="I17866" s="7">
        <v>50.895000000000003</v>
      </c>
      <c r="J17866" s="2">
        <v>38.666699999999999</v>
      </c>
      <c r="K17866">
        <v>12</v>
      </c>
      <c r="L17866" s="2">
        <v>43.2</v>
      </c>
    </row>
    <row r="17867" spans="1:12" x14ac:dyDescent="0.25">
      <c r="A17867">
        <v>44254</v>
      </c>
      <c r="B17867" s="2">
        <v>28.80123</v>
      </c>
      <c r="C17867" s="3">
        <v>4714</v>
      </c>
      <c r="D17867" s="4">
        <v>17460</v>
      </c>
      <c r="E17867" t="s">
        <v>1469</v>
      </c>
      <c r="F17867" s="4" t="s">
        <v>8295</v>
      </c>
      <c r="G17867" s="5">
        <v>3328</v>
      </c>
      <c r="H17867" s="6">
        <v>0.15049560000000001</v>
      </c>
      <c r="I17867" s="7">
        <v>58.679000000000002</v>
      </c>
      <c r="J17867" s="2">
        <v>59.5</v>
      </c>
      <c r="K17867">
        <v>2</v>
      </c>
    </row>
    <row r="17868" spans="1:12" x14ac:dyDescent="0.25">
      <c r="A17868">
        <v>38201</v>
      </c>
      <c r="B17868" s="2">
        <v>28.79881</v>
      </c>
      <c r="C17868" s="3">
        <v>10473</v>
      </c>
      <c r="E17868" t="s">
        <v>7254</v>
      </c>
      <c r="F17868" s="4" t="s">
        <v>7348</v>
      </c>
      <c r="G17868" s="5">
        <v>6775</v>
      </c>
      <c r="H17868" s="6">
        <v>0.2150553</v>
      </c>
      <c r="I17868" s="7">
        <v>47.518000000000001</v>
      </c>
      <c r="J17868" s="2">
        <v>51</v>
      </c>
      <c r="K17868">
        <v>2</v>
      </c>
    </row>
    <row r="17869" spans="1:12" x14ac:dyDescent="0.25">
      <c r="A17869">
        <v>77331</v>
      </c>
      <c r="B17869" s="2">
        <v>28.796060000000001</v>
      </c>
      <c r="C17869" s="3">
        <v>6124</v>
      </c>
      <c r="E17869" t="s">
        <v>14030</v>
      </c>
      <c r="F17869" s="4" t="s">
        <v>13752</v>
      </c>
      <c r="G17869" s="5">
        <v>4710</v>
      </c>
      <c r="H17869" s="6">
        <v>0.1836518</v>
      </c>
      <c r="I17869" s="7">
        <v>52.94</v>
      </c>
    </row>
    <row r="17870" spans="1:12" x14ac:dyDescent="0.25">
      <c r="A17870">
        <v>41016</v>
      </c>
      <c r="B17870" s="2">
        <v>28.793970000000002</v>
      </c>
      <c r="C17870" s="3">
        <v>6090</v>
      </c>
      <c r="D17870" s="4">
        <v>17140</v>
      </c>
      <c r="E17870" t="s">
        <v>3647</v>
      </c>
      <c r="F17870" s="4" t="s">
        <v>7883</v>
      </c>
      <c r="G17870" s="5">
        <v>4017</v>
      </c>
      <c r="H17870" s="6">
        <v>0.2120986</v>
      </c>
      <c r="I17870" s="7">
        <v>48.024000000000001</v>
      </c>
      <c r="J17870" s="2">
        <v>81</v>
      </c>
      <c r="K17870">
        <v>1</v>
      </c>
    </row>
    <row r="17871" spans="1:12" x14ac:dyDescent="0.25">
      <c r="A17871">
        <v>48006</v>
      </c>
      <c r="B17871" s="2">
        <v>28.792359999999999</v>
      </c>
      <c r="C17871" s="3">
        <v>3927</v>
      </c>
      <c r="D17871" s="4">
        <v>19820</v>
      </c>
      <c r="E17871" t="s">
        <v>2949</v>
      </c>
      <c r="F17871" s="4" t="s">
        <v>9106</v>
      </c>
      <c r="G17871" s="5">
        <v>2707</v>
      </c>
      <c r="H17871" s="6">
        <v>0.1192762</v>
      </c>
      <c r="I17871" s="7">
        <v>64.063000000000002</v>
      </c>
      <c r="J17871" s="2">
        <v>56</v>
      </c>
      <c r="K17871">
        <v>1</v>
      </c>
    </row>
    <row r="17872" spans="1:12" x14ac:dyDescent="0.25">
      <c r="A17872">
        <v>49203</v>
      </c>
      <c r="B17872" s="2">
        <v>28.78584</v>
      </c>
      <c r="C17872" s="3">
        <v>37645</v>
      </c>
      <c r="D17872" s="4">
        <v>27100</v>
      </c>
      <c r="E17872" t="s">
        <v>671</v>
      </c>
      <c r="F17872" s="4" t="s">
        <v>9106</v>
      </c>
      <c r="G17872" s="5">
        <v>24530</v>
      </c>
      <c r="H17872" s="6">
        <v>0.21218919999999999</v>
      </c>
      <c r="I17872" s="7">
        <v>48.003999999999998</v>
      </c>
      <c r="J17872" s="2">
        <v>46.952399999999997</v>
      </c>
      <c r="K17872">
        <v>21</v>
      </c>
      <c r="L17872" s="2">
        <v>84.4</v>
      </c>
    </row>
    <row r="17873" spans="1:11" x14ac:dyDescent="0.25">
      <c r="A17873">
        <v>96050</v>
      </c>
      <c r="B17873" s="2">
        <v>28.779890000000002</v>
      </c>
      <c r="C17873" s="3">
        <v>407</v>
      </c>
      <c r="E17873" t="s">
        <v>16047</v>
      </c>
      <c r="F17873" s="4" t="s">
        <v>15368</v>
      </c>
      <c r="G17873" s="5">
        <v>349</v>
      </c>
      <c r="H17873" s="6">
        <v>0.1885714</v>
      </c>
      <c r="I17873" s="7">
        <v>52.082999999999998</v>
      </c>
    </row>
    <row r="17874" spans="1:11" x14ac:dyDescent="0.25">
      <c r="A17874">
        <v>58250</v>
      </c>
      <c r="B17874" s="2">
        <v>28.77976</v>
      </c>
      <c r="C17874" s="3">
        <v>268</v>
      </c>
      <c r="E17874" t="s">
        <v>11113</v>
      </c>
      <c r="F17874" s="4" t="s">
        <v>11069</v>
      </c>
      <c r="G17874" s="5">
        <v>199</v>
      </c>
      <c r="H17874" s="6">
        <v>0.15075379999999999</v>
      </c>
      <c r="I17874" s="7">
        <v>58.610999999999997</v>
      </c>
    </row>
    <row r="17875" spans="1:11" x14ac:dyDescent="0.25">
      <c r="A17875">
        <v>43534</v>
      </c>
      <c r="B17875" s="2">
        <v>28.779430000000001</v>
      </c>
      <c r="C17875" s="3">
        <v>1664</v>
      </c>
      <c r="E17875" t="s">
        <v>3879</v>
      </c>
      <c r="F17875" s="4" t="s">
        <v>8295</v>
      </c>
      <c r="G17875" s="5">
        <v>1171</v>
      </c>
      <c r="H17875" s="6">
        <v>0.14773700000000001</v>
      </c>
      <c r="I17875" s="7">
        <v>59.13</v>
      </c>
    </row>
    <row r="17876" spans="1:11" x14ac:dyDescent="0.25">
      <c r="A17876">
        <v>54933</v>
      </c>
      <c r="B17876" s="2">
        <v>28.779109999999999</v>
      </c>
      <c r="C17876" s="3">
        <v>263</v>
      </c>
      <c r="E17876" t="s">
        <v>10403</v>
      </c>
      <c r="F17876" s="4" t="s">
        <v>10031</v>
      </c>
      <c r="G17876" s="5">
        <v>177</v>
      </c>
      <c r="H17876" s="6">
        <v>0.15254239999999999</v>
      </c>
      <c r="I17876" s="7">
        <v>58.280999999999999</v>
      </c>
    </row>
    <row r="17877" spans="1:11" x14ac:dyDescent="0.25">
      <c r="A17877">
        <v>73840</v>
      </c>
      <c r="B17877" s="2">
        <v>28.778929999999999</v>
      </c>
      <c r="C17877" s="3">
        <v>800</v>
      </c>
      <c r="E17877" t="s">
        <v>6633</v>
      </c>
      <c r="F17877" s="4" t="s">
        <v>13462</v>
      </c>
      <c r="G17877" s="5">
        <v>569</v>
      </c>
      <c r="H17877" s="6">
        <v>0.15992970000000001</v>
      </c>
      <c r="I17877" s="7">
        <v>57</v>
      </c>
    </row>
    <row r="17878" spans="1:11" x14ac:dyDescent="0.25">
      <c r="A17878">
        <v>62858</v>
      </c>
      <c r="B17878" s="2">
        <v>28.778220000000001</v>
      </c>
      <c r="C17878" s="3">
        <v>3210</v>
      </c>
      <c r="E17878" t="s">
        <v>6443</v>
      </c>
      <c r="F17878" s="4" t="s">
        <v>11490</v>
      </c>
      <c r="G17878" s="5">
        <v>2398</v>
      </c>
      <c r="H17878" s="6">
        <v>0.1367806</v>
      </c>
      <c r="I17878" s="7">
        <v>61</v>
      </c>
    </row>
    <row r="17879" spans="1:11" x14ac:dyDescent="0.25">
      <c r="A17879">
        <v>50466</v>
      </c>
      <c r="B17879" s="2">
        <v>28.777360000000002</v>
      </c>
      <c r="C17879" s="3">
        <v>1855</v>
      </c>
      <c r="E17879" t="s">
        <v>7436</v>
      </c>
      <c r="F17879" s="4" t="s">
        <v>9593</v>
      </c>
      <c r="G17879" s="5">
        <v>1195</v>
      </c>
      <c r="H17879" s="6">
        <v>0.1237458</v>
      </c>
      <c r="I17879" s="7">
        <v>63.25</v>
      </c>
      <c r="J17879" s="2">
        <v>32</v>
      </c>
      <c r="K17879">
        <v>1</v>
      </c>
    </row>
    <row r="17880" spans="1:11" x14ac:dyDescent="0.25">
      <c r="A17880">
        <v>46394</v>
      </c>
      <c r="B17880" s="2">
        <v>28.775030000000001</v>
      </c>
      <c r="C17880" s="3">
        <v>12213</v>
      </c>
      <c r="D17880" s="4">
        <v>16980</v>
      </c>
      <c r="E17880" t="s">
        <v>935</v>
      </c>
      <c r="F17880" s="4" t="s">
        <v>8800</v>
      </c>
      <c r="G17880" s="5">
        <v>8512</v>
      </c>
      <c r="H17880" s="6">
        <v>0.14532419999999999</v>
      </c>
      <c r="I17880" s="7">
        <v>59.521000000000001</v>
      </c>
      <c r="J17880" s="2">
        <v>41</v>
      </c>
      <c r="K17880">
        <v>2</v>
      </c>
    </row>
    <row r="17881" spans="1:11" x14ac:dyDescent="0.25">
      <c r="A17881">
        <v>44859</v>
      </c>
      <c r="B17881" s="2">
        <v>28.772760000000002</v>
      </c>
      <c r="C17881" s="3">
        <v>1453</v>
      </c>
      <c r="D17881" s="4">
        <v>11740</v>
      </c>
      <c r="E17881" t="s">
        <v>8624</v>
      </c>
      <c r="F17881" s="4" t="s">
        <v>8295</v>
      </c>
      <c r="G17881" s="5">
        <v>972</v>
      </c>
      <c r="H17881" s="6">
        <v>0.2345679</v>
      </c>
      <c r="I17881" s="7">
        <v>44.097000000000001</v>
      </c>
    </row>
    <row r="17882" spans="1:11" x14ac:dyDescent="0.25">
      <c r="A17882">
        <v>45822</v>
      </c>
      <c r="B17882" s="2">
        <v>28.769279999999998</v>
      </c>
      <c r="C17882" s="3">
        <v>19427</v>
      </c>
      <c r="D17882" s="4">
        <v>16380</v>
      </c>
      <c r="E17882" t="s">
        <v>7615</v>
      </c>
      <c r="F17882" s="4" t="s">
        <v>8295</v>
      </c>
      <c r="G17882" s="5">
        <v>13574</v>
      </c>
      <c r="H17882" s="6">
        <v>0.15845300000000001</v>
      </c>
      <c r="I17882" s="7">
        <v>57.249000000000002</v>
      </c>
      <c r="J17882" s="2">
        <v>54.75</v>
      </c>
      <c r="K17882">
        <v>4</v>
      </c>
    </row>
    <row r="17883" spans="1:11" x14ac:dyDescent="0.25">
      <c r="A17883">
        <v>47558</v>
      </c>
      <c r="B17883" s="2">
        <v>28.7654</v>
      </c>
      <c r="C17883" s="3">
        <v>5084</v>
      </c>
      <c r="D17883" s="4">
        <v>47780</v>
      </c>
      <c r="E17883" t="s">
        <v>2277</v>
      </c>
      <c r="F17883" s="4" t="s">
        <v>8800</v>
      </c>
      <c r="G17883" s="5">
        <v>2637</v>
      </c>
      <c r="H17883" s="6">
        <v>0.10428519999999999</v>
      </c>
      <c r="I17883" s="7">
        <v>66.603999999999999</v>
      </c>
    </row>
    <row r="17884" spans="1:11" x14ac:dyDescent="0.25">
      <c r="A17884">
        <v>53580</v>
      </c>
      <c r="B17884" s="2">
        <v>28.764669999999999</v>
      </c>
      <c r="C17884" s="3">
        <v>606</v>
      </c>
      <c r="D17884" s="4">
        <v>31540</v>
      </c>
      <c r="E17884" t="s">
        <v>10119</v>
      </c>
      <c r="F17884" s="4" t="s">
        <v>10031</v>
      </c>
      <c r="G17884" s="5">
        <v>400</v>
      </c>
      <c r="H17884" s="6">
        <v>0.14249999999999999</v>
      </c>
      <c r="I17884" s="7">
        <v>60</v>
      </c>
      <c r="J17884" s="2">
        <v>52</v>
      </c>
      <c r="K17884">
        <v>1</v>
      </c>
    </row>
    <row r="17885" spans="1:11" x14ac:dyDescent="0.25">
      <c r="A17885">
        <v>80864</v>
      </c>
      <c r="B17885" s="2">
        <v>28.764379999999999</v>
      </c>
      <c r="C17885" s="3">
        <v>1141</v>
      </c>
      <c r="D17885" s="4">
        <v>17820</v>
      </c>
      <c r="E17885" t="s">
        <v>8911</v>
      </c>
      <c r="F17885" s="4" t="s">
        <v>14477</v>
      </c>
      <c r="G17885" s="5">
        <v>843</v>
      </c>
      <c r="H17885" s="6">
        <v>0.17891000000000001</v>
      </c>
      <c r="I17885" s="7">
        <v>53.701999999999998</v>
      </c>
    </row>
    <row r="17886" spans="1:11" x14ac:dyDescent="0.25">
      <c r="A17886">
        <v>24520</v>
      </c>
      <c r="B17886" s="2">
        <v>28.763819999999999</v>
      </c>
      <c r="C17886" s="3">
        <v>2000</v>
      </c>
      <c r="E17886" t="s">
        <v>647</v>
      </c>
      <c r="F17886" s="4" t="s">
        <v>4335</v>
      </c>
      <c r="G17886" s="5">
        <v>1493</v>
      </c>
      <c r="H17886" s="6">
        <v>0.1593039</v>
      </c>
      <c r="I17886" s="7">
        <v>57.082999999999998</v>
      </c>
      <c r="J17886" s="2">
        <v>48</v>
      </c>
      <c r="K17886">
        <v>1</v>
      </c>
    </row>
    <row r="17887" spans="1:11" x14ac:dyDescent="0.25">
      <c r="A17887">
        <v>66076</v>
      </c>
      <c r="B17887" s="2">
        <v>28.763169999999999</v>
      </c>
      <c r="C17887" s="3">
        <v>1940</v>
      </c>
      <c r="D17887" s="4">
        <v>36840</v>
      </c>
      <c r="E17887" t="s">
        <v>1873</v>
      </c>
      <c r="F17887" s="4" t="s">
        <v>12494</v>
      </c>
      <c r="G17887" s="5">
        <v>1230</v>
      </c>
      <c r="H17887" s="6">
        <v>0.12672620000000001</v>
      </c>
      <c r="I17887" s="7">
        <v>62.707999999999998</v>
      </c>
    </row>
    <row r="17888" spans="1:11" x14ac:dyDescent="0.25">
      <c r="A17888">
        <v>15771</v>
      </c>
      <c r="B17888" s="2">
        <v>28.762720000000002</v>
      </c>
      <c r="C17888" s="3">
        <v>961</v>
      </c>
      <c r="D17888" s="4">
        <v>26860</v>
      </c>
      <c r="E17888" t="s">
        <v>3309</v>
      </c>
      <c r="F17888" s="4" t="s">
        <v>3003</v>
      </c>
      <c r="G17888" s="5">
        <v>661</v>
      </c>
      <c r="H17888" s="6">
        <v>0.1875945</v>
      </c>
      <c r="I17888" s="7">
        <v>52.188000000000002</v>
      </c>
    </row>
    <row r="17889" spans="1:12" x14ac:dyDescent="0.25">
      <c r="A17889">
        <v>34744</v>
      </c>
      <c r="B17889" s="2">
        <v>28.755559999999999</v>
      </c>
      <c r="C17889" s="3">
        <v>45924</v>
      </c>
      <c r="D17889" s="4">
        <v>36740</v>
      </c>
      <c r="E17889" t="s">
        <v>7011</v>
      </c>
      <c r="F17889" s="4" t="s">
        <v>6689</v>
      </c>
      <c r="G17889" s="5">
        <v>29261</v>
      </c>
      <c r="H17889" s="6">
        <v>0.19708149999999999</v>
      </c>
      <c r="I17889" s="7">
        <v>50.546999999999997</v>
      </c>
      <c r="J17889" s="2">
        <v>64.5</v>
      </c>
      <c r="K17889">
        <v>2</v>
      </c>
    </row>
    <row r="17890" spans="1:12" x14ac:dyDescent="0.25">
      <c r="A17890">
        <v>80734</v>
      </c>
      <c r="B17890" s="2">
        <v>28.748100000000001</v>
      </c>
      <c r="C17890" s="3">
        <v>2971</v>
      </c>
      <c r="E17890" t="s">
        <v>45</v>
      </c>
      <c r="F17890" s="4" t="s">
        <v>14477</v>
      </c>
      <c r="G17890" s="5">
        <v>1879</v>
      </c>
      <c r="H17890" s="6">
        <v>0.1521277</v>
      </c>
      <c r="I17890" s="7">
        <v>58.314999999999998</v>
      </c>
    </row>
    <row r="17891" spans="1:12" x14ac:dyDescent="0.25">
      <c r="A17891">
        <v>49640</v>
      </c>
      <c r="B17891" s="2">
        <v>28.747399999999999</v>
      </c>
      <c r="C17891" s="3">
        <v>1396</v>
      </c>
      <c r="D17891" s="4">
        <v>45900</v>
      </c>
      <c r="E17891" t="s">
        <v>9428</v>
      </c>
      <c r="F17891" s="4" t="s">
        <v>9106</v>
      </c>
      <c r="G17891" s="5">
        <v>1049</v>
      </c>
      <c r="H17891" s="6">
        <v>0.20400380000000001</v>
      </c>
      <c r="I17891" s="7">
        <v>49.347999999999999</v>
      </c>
      <c r="J17891" s="2">
        <v>42</v>
      </c>
      <c r="K17891">
        <v>2</v>
      </c>
    </row>
    <row r="17892" spans="1:12" x14ac:dyDescent="0.25">
      <c r="A17892">
        <v>16935</v>
      </c>
      <c r="B17892" s="2">
        <v>28.746929999999999</v>
      </c>
      <c r="C17892" s="3">
        <v>1383</v>
      </c>
      <c r="E17892" t="s">
        <v>3658</v>
      </c>
      <c r="F17892" s="4" t="s">
        <v>3003</v>
      </c>
      <c r="G17892" s="5">
        <v>910</v>
      </c>
      <c r="H17892" s="6">
        <v>0.16483519999999999</v>
      </c>
      <c r="I17892" s="7">
        <v>56.110999999999997</v>
      </c>
    </row>
    <row r="17893" spans="1:12" x14ac:dyDescent="0.25">
      <c r="A17893">
        <v>31029</v>
      </c>
      <c r="B17893" s="2">
        <v>28.744019999999999</v>
      </c>
      <c r="C17893" s="3">
        <v>16872</v>
      </c>
      <c r="D17893" s="4">
        <v>31420</v>
      </c>
      <c r="E17893" t="s">
        <v>6562</v>
      </c>
      <c r="F17893" s="4" t="s">
        <v>6363</v>
      </c>
      <c r="G17893" s="5">
        <v>11276</v>
      </c>
      <c r="H17893" s="6">
        <v>0.17683579999999999</v>
      </c>
      <c r="I17893" s="7">
        <v>54.036000000000001</v>
      </c>
      <c r="J17893" s="2">
        <v>38</v>
      </c>
      <c r="K17893">
        <v>1</v>
      </c>
    </row>
    <row r="17894" spans="1:12" x14ac:dyDescent="0.25">
      <c r="A17894">
        <v>81503</v>
      </c>
      <c r="B17894" s="2">
        <v>28.73893</v>
      </c>
      <c r="C17894" s="3">
        <v>14656</v>
      </c>
      <c r="D17894" s="4">
        <v>24300</v>
      </c>
      <c r="E17894" t="s">
        <v>7531</v>
      </c>
      <c r="F17894" s="4" t="s">
        <v>14477</v>
      </c>
      <c r="G17894" s="5">
        <v>9956</v>
      </c>
      <c r="H17894" s="6">
        <v>0.18531539999999999</v>
      </c>
      <c r="I17894" s="7">
        <v>52.57</v>
      </c>
      <c r="J17894" s="2">
        <v>55.5</v>
      </c>
      <c r="K17894">
        <v>8</v>
      </c>
    </row>
    <row r="17895" spans="1:12" x14ac:dyDescent="0.25">
      <c r="A17895">
        <v>51004</v>
      </c>
      <c r="B17895" s="2">
        <v>28.736329999999999</v>
      </c>
      <c r="C17895" s="3">
        <v>1320</v>
      </c>
      <c r="D17895" s="4">
        <v>43580</v>
      </c>
      <c r="E17895" t="s">
        <v>9799</v>
      </c>
      <c r="F17895" s="4" t="s">
        <v>9593</v>
      </c>
      <c r="G17895" s="5">
        <v>894</v>
      </c>
      <c r="H17895" s="6">
        <v>0.15977649999999999</v>
      </c>
      <c r="I17895" s="7">
        <v>56.978999999999999</v>
      </c>
    </row>
    <row r="17896" spans="1:12" x14ac:dyDescent="0.25">
      <c r="A17896">
        <v>53586</v>
      </c>
      <c r="B17896" s="2">
        <v>28.73573</v>
      </c>
      <c r="C17896" s="3">
        <v>2269</v>
      </c>
      <c r="E17896" t="s">
        <v>10122</v>
      </c>
      <c r="F17896" s="4" t="s">
        <v>10031</v>
      </c>
      <c r="G17896" s="5">
        <v>1639</v>
      </c>
      <c r="H17896" s="6">
        <v>0.15121950000000001</v>
      </c>
      <c r="I17896" s="7">
        <v>58.451999999999998</v>
      </c>
    </row>
    <row r="17897" spans="1:12" x14ac:dyDescent="0.25">
      <c r="A17897">
        <v>61333</v>
      </c>
      <c r="B17897" s="2">
        <v>28.735279999999999</v>
      </c>
      <c r="C17897" s="3">
        <v>263</v>
      </c>
      <c r="D17897" s="4">
        <v>38700</v>
      </c>
      <c r="E17897" t="s">
        <v>11715</v>
      </c>
      <c r="F17897" s="4" t="s">
        <v>11490</v>
      </c>
      <c r="G17897" s="5">
        <v>209</v>
      </c>
      <c r="H17897" s="6">
        <v>0.19047620000000001</v>
      </c>
      <c r="I17897" s="7">
        <v>51.667000000000002</v>
      </c>
    </row>
    <row r="17898" spans="1:12" x14ac:dyDescent="0.25">
      <c r="A17898">
        <v>28054</v>
      </c>
      <c r="B17898" s="2">
        <v>28.72953</v>
      </c>
      <c r="C17898" s="3">
        <v>35722</v>
      </c>
      <c r="D17898" s="4">
        <v>16740</v>
      </c>
      <c r="E17898" t="s">
        <v>5863</v>
      </c>
      <c r="F17898" s="4" t="s">
        <v>5642</v>
      </c>
      <c r="G17898" s="5">
        <v>23822</v>
      </c>
      <c r="H17898" s="6">
        <v>0.21340719999999999</v>
      </c>
      <c r="I17898" s="7">
        <v>47.704000000000001</v>
      </c>
      <c r="J17898" s="2">
        <v>42.636400000000002</v>
      </c>
      <c r="K17898">
        <v>11</v>
      </c>
      <c r="L17898" s="2">
        <v>65.2</v>
      </c>
    </row>
    <row r="17899" spans="1:12" x14ac:dyDescent="0.25">
      <c r="A17899">
        <v>64660</v>
      </c>
      <c r="B17899" s="2">
        <v>28.723739999999999</v>
      </c>
      <c r="C17899" s="3">
        <v>577</v>
      </c>
      <c r="E17899" t="s">
        <v>225</v>
      </c>
      <c r="F17899" s="4" t="s">
        <v>12102</v>
      </c>
      <c r="G17899" s="5">
        <v>368</v>
      </c>
      <c r="H17899" s="6">
        <v>0.14945649999999999</v>
      </c>
      <c r="I17899" s="7">
        <v>58.75</v>
      </c>
      <c r="J17899" s="2">
        <v>77</v>
      </c>
      <c r="K17899">
        <v>1</v>
      </c>
    </row>
    <row r="17900" spans="1:12" x14ac:dyDescent="0.25">
      <c r="A17900">
        <v>25864</v>
      </c>
      <c r="B17900" s="2">
        <v>28.723610000000001</v>
      </c>
      <c r="C17900" s="3">
        <v>207</v>
      </c>
      <c r="D17900" s="4">
        <v>13220</v>
      </c>
      <c r="E17900" t="s">
        <v>5428</v>
      </c>
      <c r="F17900" s="4" t="s">
        <v>5144</v>
      </c>
      <c r="G17900" s="5">
        <v>175</v>
      </c>
      <c r="H17900" s="6">
        <v>6.8181800000000001E-2</v>
      </c>
      <c r="I17900" s="7">
        <v>72.787999999999997</v>
      </c>
    </row>
    <row r="17901" spans="1:12" x14ac:dyDescent="0.25">
      <c r="A17901">
        <v>74070</v>
      </c>
      <c r="B17901" s="2">
        <v>28.721329999999998</v>
      </c>
      <c r="C17901" s="3">
        <v>14303</v>
      </c>
      <c r="D17901" s="4">
        <v>46140</v>
      </c>
      <c r="E17901" t="s">
        <v>13613</v>
      </c>
      <c r="F17901" s="4" t="s">
        <v>13462</v>
      </c>
      <c r="G17901" s="5">
        <v>9347</v>
      </c>
      <c r="H17901" s="6">
        <v>0.15812560000000001</v>
      </c>
      <c r="I17901" s="7">
        <v>57.244999999999997</v>
      </c>
      <c r="J17901" s="2">
        <v>68</v>
      </c>
      <c r="K17901">
        <v>2</v>
      </c>
    </row>
    <row r="17902" spans="1:12" x14ac:dyDescent="0.25">
      <c r="A17902">
        <v>33319</v>
      </c>
      <c r="B17902" s="2">
        <v>28.71106</v>
      </c>
      <c r="C17902" s="3">
        <v>46740</v>
      </c>
      <c r="D17902" s="4">
        <v>33100</v>
      </c>
      <c r="E17902" t="s">
        <v>6877</v>
      </c>
      <c r="F17902" s="4" t="s">
        <v>6689</v>
      </c>
      <c r="G17902" s="5">
        <v>33577</v>
      </c>
      <c r="H17902" s="6">
        <v>0.2298529</v>
      </c>
      <c r="I17902" s="7">
        <v>44.847999999999999</v>
      </c>
      <c r="J17902" s="2">
        <v>44.4</v>
      </c>
      <c r="K17902">
        <v>5</v>
      </c>
    </row>
    <row r="17903" spans="1:12" x14ac:dyDescent="0.25">
      <c r="A17903">
        <v>73738</v>
      </c>
      <c r="B17903" s="2">
        <v>28.702839999999998</v>
      </c>
      <c r="C17903" s="3">
        <v>1070</v>
      </c>
      <c r="D17903" s="4">
        <v>21420</v>
      </c>
      <c r="E17903" t="s">
        <v>9905</v>
      </c>
      <c r="F17903" s="4" t="s">
        <v>13462</v>
      </c>
      <c r="G17903" s="5">
        <v>765</v>
      </c>
      <c r="H17903" s="6">
        <v>0.19712789999999999</v>
      </c>
      <c r="I17903" s="7">
        <v>50.5</v>
      </c>
      <c r="J17903" s="2">
        <v>35</v>
      </c>
      <c r="K17903">
        <v>1</v>
      </c>
    </row>
    <row r="17904" spans="1:12" x14ac:dyDescent="0.25">
      <c r="A17904">
        <v>70343</v>
      </c>
      <c r="B17904" s="2">
        <v>28.701889999999999</v>
      </c>
      <c r="C17904" s="3">
        <v>5163</v>
      </c>
      <c r="D17904" s="4">
        <v>26380</v>
      </c>
      <c r="E17904" t="s">
        <v>12961</v>
      </c>
      <c r="F17904" s="4" t="s">
        <v>12927</v>
      </c>
      <c r="G17904" s="5">
        <v>3197</v>
      </c>
      <c r="H17904" s="6">
        <v>7.7548500000000006E-2</v>
      </c>
      <c r="I17904" s="7">
        <v>71.164000000000001</v>
      </c>
    </row>
    <row r="17905" spans="1:11" x14ac:dyDescent="0.25">
      <c r="A17905">
        <v>56271</v>
      </c>
      <c r="B17905" s="2">
        <v>28.70092</v>
      </c>
      <c r="C17905" s="3">
        <v>1208</v>
      </c>
      <c r="E17905" t="s">
        <v>10690</v>
      </c>
      <c r="F17905" s="4" t="s">
        <v>10428</v>
      </c>
      <c r="G17905" s="5">
        <v>838</v>
      </c>
      <c r="H17905" s="6">
        <v>0.1156138</v>
      </c>
      <c r="I17905" s="7">
        <v>64.582999999999998</v>
      </c>
      <c r="J17905" s="2">
        <v>65</v>
      </c>
      <c r="K17905">
        <v>2</v>
      </c>
    </row>
    <row r="17906" spans="1:11" x14ac:dyDescent="0.25">
      <c r="A17906">
        <v>89415</v>
      </c>
      <c r="B17906" s="2">
        <v>28.700050000000001</v>
      </c>
      <c r="C17906" s="3">
        <v>3740</v>
      </c>
      <c r="E17906" t="s">
        <v>1446</v>
      </c>
      <c r="F17906" s="4" t="s">
        <v>15318</v>
      </c>
      <c r="G17906" s="5">
        <v>2792</v>
      </c>
      <c r="H17906" s="6">
        <v>0.1171203</v>
      </c>
      <c r="I17906" s="7">
        <v>64.320999999999998</v>
      </c>
      <c r="J17906" s="2">
        <v>53.5</v>
      </c>
      <c r="K17906">
        <v>2</v>
      </c>
    </row>
    <row r="17907" spans="1:11" x14ac:dyDescent="0.25">
      <c r="A17907">
        <v>16246</v>
      </c>
      <c r="B17907" s="2">
        <v>28.699349999999999</v>
      </c>
      <c r="C17907" s="3">
        <v>211</v>
      </c>
      <c r="D17907" s="4">
        <v>26860</v>
      </c>
      <c r="E17907" t="s">
        <v>3458</v>
      </c>
      <c r="F17907" s="4" t="s">
        <v>3003</v>
      </c>
      <c r="G17907" s="5">
        <v>151</v>
      </c>
      <c r="H17907" s="6">
        <v>0.1710526</v>
      </c>
      <c r="I17907" s="7">
        <v>55</v>
      </c>
    </row>
    <row r="17908" spans="1:11" x14ac:dyDescent="0.25">
      <c r="A17908">
        <v>58386</v>
      </c>
      <c r="B17908" s="2">
        <v>28.699280000000002</v>
      </c>
      <c r="C17908" s="3">
        <v>170</v>
      </c>
      <c r="E17908" t="s">
        <v>709</v>
      </c>
      <c r="F17908" s="4" t="s">
        <v>11069</v>
      </c>
      <c r="G17908" s="5">
        <v>136</v>
      </c>
      <c r="H17908" s="6">
        <v>0.1167883</v>
      </c>
      <c r="I17908" s="7">
        <v>64.375</v>
      </c>
    </row>
    <row r="17909" spans="1:11" x14ac:dyDescent="0.25">
      <c r="A17909">
        <v>98643</v>
      </c>
      <c r="B17909" s="2">
        <v>28.699169999999999</v>
      </c>
      <c r="C17909" s="3">
        <v>435</v>
      </c>
      <c r="E17909" t="s">
        <v>16485</v>
      </c>
      <c r="F17909" s="4" t="s">
        <v>16344</v>
      </c>
      <c r="G17909" s="5">
        <v>328</v>
      </c>
      <c r="H17909" s="6">
        <v>0.1920732</v>
      </c>
      <c r="I17909" s="7">
        <v>51.363999999999997</v>
      </c>
    </row>
    <row r="17910" spans="1:11" x14ac:dyDescent="0.25">
      <c r="A17910">
        <v>54175</v>
      </c>
      <c r="B17910" s="2">
        <v>28.698899999999998</v>
      </c>
      <c r="C17910" s="3">
        <v>984</v>
      </c>
      <c r="D17910" s="4">
        <v>24580</v>
      </c>
      <c r="E17910" t="s">
        <v>158</v>
      </c>
      <c r="F17910" s="4" t="s">
        <v>10031</v>
      </c>
      <c r="G17910" s="5">
        <v>802</v>
      </c>
      <c r="H17910" s="6">
        <v>0.14570359999999999</v>
      </c>
      <c r="I17910" s="7">
        <v>59.375</v>
      </c>
    </row>
    <row r="17911" spans="1:11" x14ac:dyDescent="0.25">
      <c r="A17911">
        <v>97448</v>
      </c>
      <c r="B17911" s="2">
        <v>28.696580000000001</v>
      </c>
      <c r="C17911" s="3">
        <v>12307</v>
      </c>
      <c r="D17911" s="4">
        <v>21660</v>
      </c>
      <c r="E17911" t="s">
        <v>6679</v>
      </c>
      <c r="F17911" s="4" t="s">
        <v>16170</v>
      </c>
      <c r="G17911" s="5">
        <v>8871</v>
      </c>
      <c r="H17911" s="6">
        <v>0.1601668</v>
      </c>
      <c r="I17911" s="7">
        <v>56.875</v>
      </c>
      <c r="J17911" s="2">
        <v>56</v>
      </c>
      <c r="K17911">
        <v>1</v>
      </c>
    </row>
    <row r="17912" spans="1:11" x14ac:dyDescent="0.25">
      <c r="A17912">
        <v>64085</v>
      </c>
      <c r="B17912" s="2">
        <v>28.69303</v>
      </c>
      <c r="C17912" s="3">
        <v>8833</v>
      </c>
      <c r="D17912" s="4">
        <v>28140</v>
      </c>
      <c r="E17912" t="s">
        <v>99</v>
      </c>
      <c r="F17912" s="4" t="s">
        <v>12102</v>
      </c>
      <c r="G17912" s="5">
        <v>5972</v>
      </c>
      <c r="H17912" s="6">
        <v>0.14819160000000001</v>
      </c>
      <c r="I17912" s="7">
        <v>58.939</v>
      </c>
      <c r="J17912" s="2">
        <v>35.5</v>
      </c>
      <c r="K17912">
        <v>2</v>
      </c>
    </row>
    <row r="17913" spans="1:11" x14ac:dyDescent="0.25">
      <c r="A17913">
        <v>80720</v>
      </c>
      <c r="B17913" s="2">
        <v>28.691120000000002</v>
      </c>
      <c r="C17913" s="3">
        <v>2832</v>
      </c>
      <c r="E17913" t="s">
        <v>2757</v>
      </c>
      <c r="F17913" s="4" t="s">
        <v>14477</v>
      </c>
      <c r="G17913" s="5">
        <v>2023</v>
      </c>
      <c r="H17913" s="6">
        <v>0.187253</v>
      </c>
      <c r="I17913" s="7">
        <v>52.188000000000002</v>
      </c>
      <c r="J17913" s="2">
        <v>52</v>
      </c>
      <c r="K17913">
        <v>1</v>
      </c>
    </row>
    <row r="17914" spans="1:11" x14ac:dyDescent="0.25">
      <c r="A17914">
        <v>75142</v>
      </c>
      <c r="B17914" s="2">
        <v>28.68777</v>
      </c>
      <c r="C17914" s="3">
        <v>18239</v>
      </c>
      <c r="D17914" s="4">
        <v>19100</v>
      </c>
      <c r="E17914" t="s">
        <v>13777</v>
      </c>
      <c r="F17914" s="4" t="s">
        <v>13752</v>
      </c>
      <c r="G17914" s="5">
        <v>11965</v>
      </c>
      <c r="H17914" s="6">
        <v>0.1236838</v>
      </c>
      <c r="I17914" s="7">
        <v>63.17</v>
      </c>
      <c r="J17914" s="2">
        <v>44</v>
      </c>
      <c r="K17914">
        <v>1</v>
      </c>
    </row>
    <row r="17915" spans="1:11" x14ac:dyDescent="0.25">
      <c r="A17915">
        <v>67869</v>
      </c>
      <c r="B17915" s="2">
        <v>28.68469</v>
      </c>
      <c r="C17915" s="3">
        <v>1567</v>
      </c>
      <c r="E17915" t="s">
        <v>6667</v>
      </c>
      <c r="F17915" s="4" t="s">
        <v>12494</v>
      </c>
      <c r="G17915" s="5">
        <v>902</v>
      </c>
      <c r="H17915" s="6">
        <v>0.19844790000000001</v>
      </c>
      <c r="I17915" s="7">
        <v>50.25</v>
      </c>
    </row>
    <row r="17916" spans="1:11" x14ac:dyDescent="0.25">
      <c r="A17916">
        <v>61544</v>
      </c>
      <c r="B17916" s="2">
        <v>28.684370000000001</v>
      </c>
      <c r="C17916" s="3">
        <v>648</v>
      </c>
      <c r="D17916" s="4">
        <v>15900</v>
      </c>
      <c r="E17916" t="s">
        <v>11770</v>
      </c>
      <c r="F17916" s="4" t="s">
        <v>11490</v>
      </c>
      <c r="G17916" s="5">
        <v>458</v>
      </c>
      <c r="H17916" s="6">
        <v>0.15283840000000001</v>
      </c>
      <c r="I17916" s="7">
        <v>58.125</v>
      </c>
    </row>
    <row r="17917" spans="1:11" x14ac:dyDescent="0.25">
      <c r="A17917">
        <v>54418</v>
      </c>
      <c r="B17917" s="2">
        <v>28.684080000000002</v>
      </c>
      <c r="C17917" s="3">
        <v>1019</v>
      </c>
      <c r="E17917" t="s">
        <v>7156</v>
      </c>
      <c r="F17917" s="4" t="s">
        <v>10031</v>
      </c>
      <c r="G17917" s="5">
        <v>739</v>
      </c>
      <c r="H17917" s="6">
        <v>0.1299053</v>
      </c>
      <c r="I17917" s="7">
        <v>62.082999999999998</v>
      </c>
    </row>
    <row r="17918" spans="1:11" x14ac:dyDescent="0.25">
      <c r="A17918">
        <v>57472</v>
      </c>
      <c r="B17918" s="2">
        <v>28.683700000000002</v>
      </c>
      <c r="C17918" s="3">
        <v>1144</v>
      </c>
      <c r="E17918" t="s">
        <v>10980</v>
      </c>
      <c r="F17918" s="4" t="s">
        <v>10877</v>
      </c>
      <c r="G17918" s="5">
        <v>824</v>
      </c>
      <c r="H17918" s="6">
        <v>0.13713590000000001</v>
      </c>
      <c r="I17918" s="7">
        <v>60.832999999999998</v>
      </c>
    </row>
    <row r="17919" spans="1:11" x14ac:dyDescent="0.25">
      <c r="A17919">
        <v>1260</v>
      </c>
      <c r="B17919" s="2">
        <v>28.68346</v>
      </c>
      <c r="C17919" s="3">
        <v>246</v>
      </c>
      <c r="D17919" s="4">
        <v>38340</v>
      </c>
      <c r="E17919" t="s">
        <v>105</v>
      </c>
      <c r="F17919" s="4" t="s">
        <v>21</v>
      </c>
      <c r="G17919" s="5">
        <v>199</v>
      </c>
      <c r="H17919" s="6">
        <v>6.0301500000000001E-2</v>
      </c>
      <c r="I17919" s="7">
        <v>74.106999999999999</v>
      </c>
    </row>
    <row r="17920" spans="1:11" x14ac:dyDescent="0.25">
      <c r="A17920">
        <v>61930</v>
      </c>
      <c r="B17920" s="2">
        <v>28.683330000000002</v>
      </c>
      <c r="C17920" s="3">
        <v>435</v>
      </c>
      <c r="E17920" t="s">
        <v>11839</v>
      </c>
      <c r="F17920" s="4" t="s">
        <v>11490</v>
      </c>
      <c r="G17920" s="5">
        <v>324</v>
      </c>
      <c r="H17920" s="6">
        <v>0.12615380000000001</v>
      </c>
      <c r="I17920" s="7">
        <v>62.726999999999997</v>
      </c>
    </row>
    <row r="17921" spans="1:11" x14ac:dyDescent="0.25">
      <c r="A17921">
        <v>93292</v>
      </c>
      <c r="B17921" s="2">
        <v>28.677630000000001</v>
      </c>
      <c r="C17921" s="3">
        <v>38825</v>
      </c>
      <c r="D17921" s="4">
        <v>47300</v>
      </c>
      <c r="E17921" t="s">
        <v>15652</v>
      </c>
      <c r="F17921" s="4" t="s">
        <v>15368</v>
      </c>
      <c r="G17921" s="5">
        <v>23520</v>
      </c>
      <c r="H17921" s="6">
        <v>0.16713439999999999</v>
      </c>
      <c r="I17921" s="7">
        <v>55.643000000000001</v>
      </c>
      <c r="J17921" s="2">
        <v>61.5</v>
      </c>
      <c r="K17921">
        <v>2</v>
      </c>
    </row>
    <row r="17922" spans="1:11" x14ac:dyDescent="0.25">
      <c r="A17922">
        <v>56533</v>
      </c>
      <c r="B17922" s="2">
        <v>28.671949999999999</v>
      </c>
      <c r="C17922" s="3">
        <v>282</v>
      </c>
      <c r="D17922" s="4">
        <v>22260</v>
      </c>
      <c r="E17922" t="s">
        <v>1407</v>
      </c>
      <c r="F17922" s="4" t="s">
        <v>10428</v>
      </c>
      <c r="G17922" s="5">
        <v>187</v>
      </c>
      <c r="H17922" s="6">
        <v>0.1382979</v>
      </c>
      <c r="I17922" s="7">
        <v>60.625</v>
      </c>
    </row>
    <row r="17923" spans="1:11" x14ac:dyDescent="0.25">
      <c r="A17923">
        <v>48857</v>
      </c>
      <c r="B17923" s="2">
        <v>28.671469999999999</v>
      </c>
      <c r="C17923" s="3">
        <v>2663</v>
      </c>
      <c r="D17923" s="4">
        <v>37020</v>
      </c>
      <c r="E17923" t="s">
        <v>9287</v>
      </c>
      <c r="F17923" s="4" t="s">
        <v>9106</v>
      </c>
      <c r="G17923" s="5">
        <v>1825</v>
      </c>
      <c r="H17923" s="6">
        <v>0.1193866</v>
      </c>
      <c r="I17923" s="7">
        <v>63.892000000000003</v>
      </c>
      <c r="J17923" s="2">
        <v>80</v>
      </c>
      <c r="K17923">
        <v>1</v>
      </c>
    </row>
    <row r="17924" spans="1:11" x14ac:dyDescent="0.25">
      <c r="A17924">
        <v>29838</v>
      </c>
      <c r="B17924" s="2">
        <v>28.670929999999998</v>
      </c>
      <c r="C17924" s="3">
        <v>524</v>
      </c>
      <c r="E17924" t="s">
        <v>6335</v>
      </c>
      <c r="F17924" s="4" t="s">
        <v>6130</v>
      </c>
      <c r="G17924" s="5">
        <v>437</v>
      </c>
      <c r="H17924" s="6">
        <v>0.1578947</v>
      </c>
      <c r="I17924" s="7">
        <v>57.231999999999999</v>
      </c>
    </row>
    <row r="17925" spans="1:11" x14ac:dyDescent="0.25">
      <c r="A17925">
        <v>51556</v>
      </c>
      <c r="B17925" s="2">
        <v>28.670750000000002</v>
      </c>
      <c r="C17925" s="3">
        <v>425</v>
      </c>
      <c r="D17925" s="4">
        <v>36540</v>
      </c>
      <c r="E17925" t="s">
        <v>9881</v>
      </c>
      <c r="F17925" s="4" t="s">
        <v>9593</v>
      </c>
      <c r="G17925" s="5">
        <v>293</v>
      </c>
      <c r="H17925" s="6">
        <v>0.1734694</v>
      </c>
      <c r="I17925" s="7">
        <v>54.539000000000001</v>
      </c>
    </row>
    <row r="17926" spans="1:11" x14ac:dyDescent="0.25">
      <c r="A17926">
        <v>74563</v>
      </c>
      <c r="B17926" s="2">
        <v>28.67032</v>
      </c>
      <c r="C17926" s="3">
        <v>2250</v>
      </c>
      <c r="E17926" t="s">
        <v>4936</v>
      </c>
      <c r="F17926" s="4" t="s">
        <v>13462</v>
      </c>
      <c r="G17926" s="5">
        <v>1498</v>
      </c>
      <c r="H17926" s="6">
        <v>0.14352470000000001</v>
      </c>
      <c r="I17926" s="7">
        <v>59.706000000000003</v>
      </c>
      <c r="J17926" s="2">
        <v>68.5</v>
      </c>
      <c r="K17926">
        <v>2</v>
      </c>
    </row>
    <row r="17927" spans="1:11" x14ac:dyDescent="0.25">
      <c r="A17927">
        <v>50464</v>
      </c>
      <c r="B17927" s="2">
        <v>28.66985</v>
      </c>
      <c r="C17927" s="3">
        <v>666</v>
      </c>
      <c r="D17927" s="4">
        <v>32380</v>
      </c>
      <c r="E17927" t="s">
        <v>352</v>
      </c>
      <c r="F17927" s="4" t="s">
        <v>9593</v>
      </c>
      <c r="G17927" s="5">
        <v>469</v>
      </c>
      <c r="H17927" s="6">
        <v>0.1702128</v>
      </c>
      <c r="I17927" s="7">
        <v>55.082999999999998</v>
      </c>
    </row>
    <row r="17928" spans="1:11" x14ac:dyDescent="0.25">
      <c r="A17928">
        <v>67625</v>
      </c>
      <c r="B17928" s="2">
        <v>28.669689999999999</v>
      </c>
      <c r="C17928" s="3">
        <v>314</v>
      </c>
      <c r="E17928" t="s">
        <v>12688</v>
      </c>
      <c r="F17928" s="4" t="s">
        <v>12494</v>
      </c>
      <c r="G17928" s="5">
        <v>212</v>
      </c>
      <c r="H17928" s="6">
        <v>0.2629108</v>
      </c>
      <c r="I17928" s="7">
        <v>39.063000000000002</v>
      </c>
    </row>
    <row r="17929" spans="1:11" x14ac:dyDescent="0.25">
      <c r="A17929">
        <v>29568</v>
      </c>
      <c r="B17929" s="2">
        <v>28.66733</v>
      </c>
      <c r="C17929" s="3">
        <v>13102</v>
      </c>
      <c r="D17929" s="4">
        <v>34820</v>
      </c>
      <c r="E17929" t="s">
        <v>6271</v>
      </c>
      <c r="F17929" s="4" t="s">
        <v>6130</v>
      </c>
      <c r="G17929" s="5">
        <v>9656</v>
      </c>
      <c r="H17929" s="6">
        <v>0.18506629999999999</v>
      </c>
      <c r="I17929" s="7">
        <v>52.512999999999998</v>
      </c>
      <c r="J17929" s="2">
        <v>44</v>
      </c>
      <c r="K17929">
        <v>1</v>
      </c>
    </row>
    <row r="17930" spans="1:11" x14ac:dyDescent="0.25">
      <c r="A17930">
        <v>68862</v>
      </c>
      <c r="B17930" s="2">
        <v>28.664480000000001</v>
      </c>
      <c r="C17930" s="3">
        <v>3088</v>
      </c>
      <c r="E17930" t="s">
        <v>12864</v>
      </c>
      <c r="F17930" s="4" t="s">
        <v>12738</v>
      </c>
      <c r="G17930" s="5">
        <v>2223</v>
      </c>
      <c r="H17930" s="6">
        <v>0.17138999999999999</v>
      </c>
      <c r="I17930" s="7">
        <v>54.872</v>
      </c>
    </row>
    <row r="17931" spans="1:11" x14ac:dyDescent="0.25">
      <c r="A17931">
        <v>44855</v>
      </c>
      <c r="B17931" s="2">
        <v>28.663740000000001</v>
      </c>
      <c r="C17931" s="3">
        <v>1365</v>
      </c>
      <c r="D17931" s="4">
        <v>35940</v>
      </c>
      <c r="E17931" t="s">
        <v>8622</v>
      </c>
      <c r="F17931" s="4" t="s">
        <v>8295</v>
      </c>
      <c r="G17931" s="5">
        <v>899</v>
      </c>
      <c r="H17931" s="6">
        <v>0.12</v>
      </c>
      <c r="I17931" s="7">
        <v>63.75</v>
      </c>
    </row>
    <row r="17932" spans="1:11" x14ac:dyDescent="0.25">
      <c r="A17932">
        <v>88415</v>
      </c>
      <c r="B17932" s="2">
        <v>28.66292</v>
      </c>
      <c r="C17932" s="3">
        <v>3563</v>
      </c>
      <c r="E17932" t="s">
        <v>1673</v>
      </c>
      <c r="F17932" s="4" t="s">
        <v>15124</v>
      </c>
      <c r="G17932" s="5">
        <v>2499</v>
      </c>
      <c r="H17932" s="6">
        <v>0.1796719</v>
      </c>
      <c r="I17932" s="7">
        <v>53.438000000000002</v>
      </c>
      <c r="J17932" s="2">
        <v>57</v>
      </c>
      <c r="K17932">
        <v>2</v>
      </c>
    </row>
    <row r="17933" spans="1:11" x14ac:dyDescent="0.25">
      <c r="A17933">
        <v>61812</v>
      </c>
      <c r="B17933" s="2">
        <v>28.66226</v>
      </c>
      <c r="C17933" s="3">
        <v>409</v>
      </c>
      <c r="D17933" s="4">
        <v>19180</v>
      </c>
      <c r="E17933" t="s">
        <v>9719</v>
      </c>
      <c r="F17933" s="4" t="s">
        <v>11490</v>
      </c>
      <c r="G17933" s="5">
        <v>287</v>
      </c>
      <c r="H17933" s="6">
        <v>0.1006944</v>
      </c>
      <c r="I17933" s="7">
        <v>67.082999999999998</v>
      </c>
    </row>
    <row r="17934" spans="1:11" x14ac:dyDescent="0.25">
      <c r="A17934">
        <v>50516</v>
      </c>
      <c r="B17934" s="2">
        <v>28.66208</v>
      </c>
      <c r="C17934" s="3">
        <v>656</v>
      </c>
      <c r="D17934" s="4">
        <v>22700</v>
      </c>
      <c r="E17934" t="s">
        <v>9721</v>
      </c>
      <c r="F17934" s="4" t="s">
        <v>9593</v>
      </c>
      <c r="G17934" s="5">
        <v>456</v>
      </c>
      <c r="H17934" s="6">
        <v>0.127193</v>
      </c>
      <c r="I17934" s="7">
        <v>62.5</v>
      </c>
      <c r="J17934" s="2">
        <v>76</v>
      </c>
      <c r="K17934">
        <v>1</v>
      </c>
    </row>
    <row r="17935" spans="1:11" x14ac:dyDescent="0.25">
      <c r="A17935">
        <v>28098</v>
      </c>
      <c r="B17935" s="2">
        <v>28.66131</v>
      </c>
      <c r="C17935" s="3">
        <v>3723</v>
      </c>
      <c r="D17935" s="4">
        <v>16740</v>
      </c>
      <c r="E17935" t="s">
        <v>247</v>
      </c>
      <c r="F17935" s="4" t="s">
        <v>5642</v>
      </c>
      <c r="G17935" s="5">
        <v>2744</v>
      </c>
      <c r="H17935" s="6">
        <v>0.13734060000000001</v>
      </c>
      <c r="I17935" s="7">
        <v>60.746000000000002</v>
      </c>
      <c r="J17935" s="2">
        <v>40</v>
      </c>
      <c r="K17935">
        <v>1</v>
      </c>
    </row>
    <row r="17936" spans="1:11" x14ac:dyDescent="0.25">
      <c r="A17936">
        <v>85342</v>
      </c>
      <c r="B17936" s="2">
        <v>28.66038</v>
      </c>
      <c r="C17936" s="3">
        <v>1350</v>
      </c>
      <c r="D17936" s="4">
        <v>38060</v>
      </c>
      <c r="E17936" t="s">
        <v>1565</v>
      </c>
      <c r="F17936" s="4" t="s">
        <v>14962</v>
      </c>
      <c r="G17936" s="5">
        <v>1133</v>
      </c>
      <c r="H17936" s="6">
        <v>0.13768749999999999</v>
      </c>
      <c r="I17936" s="7">
        <v>60.682000000000002</v>
      </c>
    </row>
    <row r="17937" spans="1:12" x14ac:dyDescent="0.25">
      <c r="A17937">
        <v>40444</v>
      </c>
      <c r="B17937" s="2">
        <v>28.65776</v>
      </c>
      <c r="C17937" s="3">
        <v>13947</v>
      </c>
      <c r="E17937" t="s">
        <v>176</v>
      </c>
      <c r="F17937" s="4" t="s">
        <v>7883</v>
      </c>
      <c r="G17937" s="5">
        <v>9831</v>
      </c>
      <c r="H17937" s="6">
        <v>0.16303909999999999</v>
      </c>
      <c r="I17937" s="7">
        <v>56.298999999999999</v>
      </c>
      <c r="J17937" s="2">
        <v>67.5</v>
      </c>
      <c r="K17937">
        <v>2</v>
      </c>
    </row>
    <row r="17938" spans="1:12" x14ac:dyDescent="0.25">
      <c r="A17938">
        <v>56187</v>
      </c>
      <c r="B17938" s="2">
        <v>28.653300000000002</v>
      </c>
      <c r="C17938" s="3">
        <v>14362</v>
      </c>
      <c r="D17938" s="4">
        <v>49380</v>
      </c>
      <c r="E17938" t="s">
        <v>75</v>
      </c>
      <c r="F17938" s="4" t="s">
        <v>10428</v>
      </c>
      <c r="G17938" s="5">
        <v>8814</v>
      </c>
      <c r="H17938" s="6">
        <v>0.15985930000000001</v>
      </c>
      <c r="I17938" s="7">
        <v>56.847000000000001</v>
      </c>
      <c r="J17938" s="2">
        <v>51.125</v>
      </c>
      <c r="K17938">
        <v>8</v>
      </c>
    </row>
    <row r="17939" spans="1:12" x14ac:dyDescent="0.25">
      <c r="A17939">
        <v>17241</v>
      </c>
      <c r="B17939" s="2">
        <v>28.649260000000002</v>
      </c>
      <c r="C17939" s="3">
        <v>11520</v>
      </c>
      <c r="D17939" s="4">
        <v>25420</v>
      </c>
      <c r="E17939" t="s">
        <v>3746</v>
      </c>
      <c r="F17939" s="4" t="s">
        <v>3003</v>
      </c>
      <c r="G17939" s="5">
        <v>8057</v>
      </c>
      <c r="H17939" s="6">
        <v>0.1393819</v>
      </c>
      <c r="I17939" s="7">
        <v>60.384999999999998</v>
      </c>
      <c r="J17939" s="2">
        <v>45.333300000000001</v>
      </c>
      <c r="K17939">
        <v>3</v>
      </c>
    </row>
    <row r="17940" spans="1:12" x14ac:dyDescent="0.25">
      <c r="A17940">
        <v>43713</v>
      </c>
      <c r="B17940" s="2">
        <v>28.646100000000001</v>
      </c>
      <c r="C17940" s="3">
        <v>7343</v>
      </c>
      <c r="D17940" s="4">
        <v>48540</v>
      </c>
      <c r="E17940" t="s">
        <v>3988</v>
      </c>
      <c r="F17940" s="4" t="s">
        <v>8295</v>
      </c>
      <c r="G17940" s="5">
        <v>5137</v>
      </c>
      <c r="H17940" s="6">
        <v>0.15573290000000001</v>
      </c>
      <c r="I17940" s="7">
        <v>57.557000000000002</v>
      </c>
      <c r="J17940" s="2">
        <v>57.333300000000001</v>
      </c>
      <c r="K17940">
        <v>3</v>
      </c>
    </row>
    <row r="17941" spans="1:12" x14ac:dyDescent="0.25">
      <c r="A17941">
        <v>56243</v>
      </c>
      <c r="B17941" s="2">
        <v>28.64461</v>
      </c>
      <c r="C17941" s="3">
        <v>1759</v>
      </c>
      <c r="E17941" t="s">
        <v>3418</v>
      </c>
      <c r="F17941" s="4" t="s">
        <v>10428</v>
      </c>
      <c r="G17941" s="5">
        <v>1103</v>
      </c>
      <c r="H17941" s="6">
        <v>0.1331522</v>
      </c>
      <c r="I17941" s="7">
        <v>61.457999999999998</v>
      </c>
      <c r="J17941" s="2">
        <v>68</v>
      </c>
      <c r="K17941">
        <v>1</v>
      </c>
    </row>
    <row r="17942" spans="1:12" x14ac:dyDescent="0.25">
      <c r="A17942">
        <v>64630</v>
      </c>
      <c r="B17942" s="2">
        <v>28.64425</v>
      </c>
      <c r="C17942" s="3">
        <v>504</v>
      </c>
      <c r="E17942" t="s">
        <v>11371</v>
      </c>
      <c r="F17942" s="4" t="s">
        <v>12102</v>
      </c>
      <c r="G17942" s="5">
        <v>382</v>
      </c>
      <c r="H17942" s="6">
        <v>0.1723238</v>
      </c>
      <c r="I17942" s="7">
        <v>54.688000000000002</v>
      </c>
      <c r="J17942" s="2">
        <v>77</v>
      </c>
      <c r="K17942">
        <v>1</v>
      </c>
    </row>
    <row r="17943" spans="1:12" x14ac:dyDescent="0.25">
      <c r="A17943">
        <v>58735</v>
      </c>
      <c r="B17943" s="2">
        <v>28.644110000000001</v>
      </c>
      <c r="C17943" s="3">
        <v>300</v>
      </c>
      <c r="E17943" t="s">
        <v>170</v>
      </c>
      <c r="F17943" s="4" t="s">
        <v>11069</v>
      </c>
      <c r="G17943" s="5">
        <v>223</v>
      </c>
      <c r="H17943" s="6">
        <v>0.12107619999999999</v>
      </c>
      <c r="I17943" s="7">
        <v>63.542000000000002</v>
      </c>
    </row>
    <row r="17944" spans="1:12" x14ac:dyDescent="0.25">
      <c r="A17944">
        <v>97830</v>
      </c>
      <c r="B17944" s="2">
        <v>28.643920000000001</v>
      </c>
      <c r="C17944" s="3">
        <v>739</v>
      </c>
      <c r="E17944" t="s">
        <v>16318</v>
      </c>
      <c r="F17944" s="4" t="s">
        <v>16170</v>
      </c>
      <c r="G17944" s="5">
        <v>575</v>
      </c>
      <c r="H17944" s="6">
        <v>0.1614583</v>
      </c>
      <c r="I17944" s="7">
        <v>56.563000000000002</v>
      </c>
      <c r="J17944" s="2">
        <v>67</v>
      </c>
      <c r="K17944">
        <v>1</v>
      </c>
    </row>
    <row r="17945" spans="1:12" x14ac:dyDescent="0.25">
      <c r="A17945">
        <v>23934</v>
      </c>
      <c r="B17945" s="2">
        <v>28.643630000000002</v>
      </c>
      <c r="C17945" s="3">
        <v>684</v>
      </c>
      <c r="E17945" t="s">
        <v>4924</v>
      </c>
      <c r="F17945" s="4" t="s">
        <v>4335</v>
      </c>
      <c r="G17945" s="5">
        <v>609</v>
      </c>
      <c r="H17945" s="6">
        <v>0.2348112</v>
      </c>
      <c r="I17945" s="7">
        <v>43.884999999999998</v>
      </c>
    </row>
    <row r="17946" spans="1:12" x14ac:dyDescent="0.25">
      <c r="A17946">
        <v>76866</v>
      </c>
      <c r="B17946" s="2">
        <v>28.643370000000001</v>
      </c>
      <c r="C17946" s="3">
        <v>611</v>
      </c>
      <c r="E17946" t="s">
        <v>7145</v>
      </c>
      <c r="F17946" s="4" t="s">
        <v>13752</v>
      </c>
      <c r="G17946" s="5">
        <v>465</v>
      </c>
      <c r="H17946" s="6">
        <v>0.18494620000000001</v>
      </c>
      <c r="I17946" s="7">
        <v>52.5</v>
      </c>
    </row>
    <row r="17947" spans="1:12" x14ac:dyDescent="0.25">
      <c r="A17947">
        <v>43229</v>
      </c>
      <c r="B17947" s="2">
        <v>28.635670000000001</v>
      </c>
      <c r="C17947" s="3">
        <v>47851</v>
      </c>
      <c r="D17947" s="4">
        <v>18140</v>
      </c>
      <c r="E17947" t="s">
        <v>1585</v>
      </c>
      <c r="F17947" s="4" t="s">
        <v>8295</v>
      </c>
      <c r="G17947" s="5">
        <v>31704</v>
      </c>
      <c r="H17947" s="6">
        <v>0.23475789999999999</v>
      </c>
      <c r="I17947" s="7">
        <v>43.887999999999998</v>
      </c>
      <c r="J17947" s="2">
        <v>47.381</v>
      </c>
      <c r="K17947">
        <v>21</v>
      </c>
      <c r="L17947" s="2">
        <v>86</v>
      </c>
    </row>
    <row r="17948" spans="1:12" x14ac:dyDescent="0.25">
      <c r="A17948">
        <v>55709</v>
      </c>
      <c r="B17948" s="2">
        <v>28.627389999999998</v>
      </c>
      <c r="C17948" s="3">
        <v>4122</v>
      </c>
      <c r="E17948" t="s">
        <v>10517</v>
      </c>
      <c r="F17948" s="4" t="s">
        <v>10428</v>
      </c>
      <c r="G17948" s="5">
        <v>2920</v>
      </c>
      <c r="H17948" s="6">
        <v>0.17123289999999999</v>
      </c>
      <c r="I17948" s="7">
        <v>54.865000000000002</v>
      </c>
      <c r="J17948" s="2">
        <v>39</v>
      </c>
      <c r="K17948">
        <v>2</v>
      </c>
    </row>
    <row r="17949" spans="1:12" x14ac:dyDescent="0.25">
      <c r="A17949">
        <v>54457</v>
      </c>
      <c r="B17949" s="2">
        <v>28.625250000000001</v>
      </c>
      <c r="C17949" s="3">
        <v>8208</v>
      </c>
      <c r="D17949" s="4">
        <v>49220</v>
      </c>
      <c r="E17949" t="s">
        <v>10254</v>
      </c>
      <c r="F17949" s="4" t="s">
        <v>10031</v>
      </c>
      <c r="G17949" s="5">
        <v>6024</v>
      </c>
      <c r="H17949" s="6">
        <v>0.1679947</v>
      </c>
      <c r="I17949" s="7">
        <v>55.423999999999999</v>
      </c>
      <c r="J17949" s="2">
        <v>48.666699999999999</v>
      </c>
      <c r="K17949">
        <v>3</v>
      </c>
    </row>
    <row r="17950" spans="1:12" x14ac:dyDescent="0.25">
      <c r="A17950">
        <v>49411</v>
      </c>
      <c r="B17950" s="2">
        <v>28.623539999999998</v>
      </c>
      <c r="C17950" s="3">
        <v>1457</v>
      </c>
      <c r="D17950" s="4">
        <v>31220</v>
      </c>
      <c r="E17950" t="s">
        <v>9388</v>
      </c>
      <c r="F17950" s="4" t="s">
        <v>9106</v>
      </c>
      <c r="G17950" s="5">
        <v>1105</v>
      </c>
      <c r="H17950" s="6">
        <v>0.16561090000000001</v>
      </c>
      <c r="I17950" s="7">
        <v>55.832999999999998</v>
      </c>
    </row>
    <row r="17951" spans="1:12" x14ac:dyDescent="0.25">
      <c r="A17951">
        <v>44638</v>
      </c>
      <c r="B17951" s="2">
        <v>28.623010000000001</v>
      </c>
      <c r="C17951" s="3">
        <v>1527</v>
      </c>
      <c r="E17951" t="s">
        <v>348</v>
      </c>
      <c r="F17951" s="4" t="s">
        <v>8295</v>
      </c>
      <c r="G17951" s="5">
        <v>1105</v>
      </c>
      <c r="H17951" s="6">
        <v>8.1448000000000007E-2</v>
      </c>
      <c r="I17951" s="7">
        <v>70.375</v>
      </c>
      <c r="J17951" s="2">
        <v>10</v>
      </c>
      <c r="K17951">
        <v>1</v>
      </c>
    </row>
    <row r="17952" spans="1:12" x14ac:dyDescent="0.25">
      <c r="A17952">
        <v>32926</v>
      </c>
      <c r="B17952" s="2">
        <v>28.61881</v>
      </c>
      <c r="C17952" s="3">
        <v>22902</v>
      </c>
      <c r="D17952" s="4">
        <v>37340</v>
      </c>
      <c r="E17952" t="s">
        <v>6849</v>
      </c>
      <c r="F17952" s="4" t="s">
        <v>6689</v>
      </c>
      <c r="G17952" s="5">
        <v>16438</v>
      </c>
      <c r="H17952" s="6">
        <v>0.16698099999999999</v>
      </c>
      <c r="I17952" s="7">
        <v>55.593000000000004</v>
      </c>
      <c r="J17952" s="2">
        <v>50.4</v>
      </c>
      <c r="K17952">
        <v>5</v>
      </c>
    </row>
    <row r="17953" spans="1:11" x14ac:dyDescent="0.25">
      <c r="A17953">
        <v>25064</v>
      </c>
      <c r="B17953" s="2">
        <v>28.613250000000001</v>
      </c>
      <c r="C17953" s="3">
        <v>9585</v>
      </c>
      <c r="D17953" s="4">
        <v>16620</v>
      </c>
      <c r="E17953" t="s">
        <v>3139</v>
      </c>
      <c r="F17953" s="4" t="s">
        <v>5144</v>
      </c>
      <c r="G17953" s="5">
        <v>6814</v>
      </c>
      <c r="H17953" s="6">
        <v>0.21617259999999999</v>
      </c>
      <c r="I17953" s="7">
        <v>47.088999999999999</v>
      </c>
      <c r="J17953" s="2">
        <v>38</v>
      </c>
      <c r="K17953">
        <v>5</v>
      </c>
    </row>
    <row r="17954" spans="1:11" x14ac:dyDescent="0.25">
      <c r="A17954">
        <v>20608</v>
      </c>
      <c r="B17954" s="2">
        <v>28.611470000000001</v>
      </c>
      <c r="C17954" s="3">
        <v>744</v>
      </c>
      <c r="D17954" s="4">
        <v>47900</v>
      </c>
      <c r="E17954" t="s">
        <v>4364</v>
      </c>
      <c r="F17954" s="4" t="s">
        <v>4361</v>
      </c>
      <c r="G17954" s="5">
        <v>595</v>
      </c>
      <c r="H17954" s="6">
        <v>0.1058824</v>
      </c>
      <c r="I17954" s="7">
        <v>66.146000000000001</v>
      </c>
    </row>
    <row r="17955" spans="1:11" x14ac:dyDescent="0.25">
      <c r="A17955">
        <v>66526</v>
      </c>
      <c r="B17955" s="2">
        <v>28.6112</v>
      </c>
      <c r="C17955" s="3">
        <v>879</v>
      </c>
      <c r="D17955" s="4">
        <v>45820</v>
      </c>
      <c r="E17955" t="s">
        <v>12544</v>
      </c>
      <c r="F17955" s="4" t="s">
        <v>12494</v>
      </c>
      <c r="G17955" s="5">
        <v>550</v>
      </c>
      <c r="H17955" s="6">
        <v>0.16</v>
      </c>
      <c r="I17955" s="7">
        <v>56.792999999999999</v>
      </c>
    </row>
    <row r="17956" spans="1:11" x14ac:dyDescent="0.25">
      <c r="A17956">
        <v>32445</v>
      </c>
      <c r="B17956" s="2">
        <v>28.610520000000001</v>
      </c>
      <c r="C17956" s="3">
        <v>2924</v>
      </c>
      <c r="E17956" t="s">
        <v>2437</v>
      </c>
      <c r="F17956" s="4" t="s">
        <v>6689</v>
      </c>
      <c r="G17956" s="5">
        <v>2289</v>
      </c>
      <c r="H17956" s="6">
        <v>0.1554585</v>
      </c>
      <c r="I17956" s="7">
        <v>57.573999999999998</v>
      </c>
    </row>
    <row r="17957" spans="1:11" x14ac:dyDescent="0.25">
      <c r="A17957">
        <v>91917</v>
      </c>
      <c r="B17957" s="2">
        <v>28.609839999999998</v>
      </c>
      <c r="C17957" s="3">
        <v>896</v>
      </c>
      <c r="D17957" s="4">
        <v>41740</v>
      </c>
      <c r="E17957" t="s">
        <v>15466</v>
      </c>
      <c r="F17957" s="4" t="s">
        <v>15368</v>
      </c>
      <c r="G17957" s="5">
        <v>518</v>
      </c>
      <c r="H17957" s="6">
        <v>9.8455600000000004E-2</v>
      </c>
      <c r="I17957" s="7">
        <v>67.424000000000007</v>
      </c>
    </row>
    <row r="17958" spans="1:11" x14ac:dyDescent="0.25">
      <c r="A17958">
        <v>55051</v>
      </c>
      <c r="B17958" s="2">
        <v>28.6081</v>
      </c>
      <c r="C17958" s="3">
        <v>9534</v>
      </c>
      <c r="E17958" t="s">
        <v>10448</v>
      </c>
      <c r="F17958" s="4" t="s">
        <v>10428</v>
      </c>
      <c r="G17958" s="5">
        <v>6784</v>
      </c>
      <c r="H17958" s="6">
        <v>0.16182759999999999</v>
      </c>
      <c r="I17958" s="7">
        <v>56.472000000000001</v>
      </c>
      <c r="J17958" s="2">
        <v>77</v>
      </c>
      <c r="K17958">
        <v>1</v>
      </c>
    </row>
    <row r="17959" spans="1:11" x14ac:dyDescent="0.25">
      <c r="A17959">
        <v>63951</v>
      </c>
      <c r="B17959" s="2">
        <v>28.60643</v>
      </c>
      <c r="C17959" s="3">
        <v>231</v>
      </c>
      <c r="E17959" t="s">
        <v>12234</v>
      </c>
      <c r="F17959" s="4" t="s">
        <v>12102</v>
      </c>
      <c r="G17959" s="5">
        <v>180</v>
      </c>
      <c r="H17959" s="6">
        <v>0.13812150000000001</v>
      </c>
      <c r="I17959" s="7">
        <v>60.567999999999998</v>
      </c>
    </row>
    <row r="17960" spans="1:11" x14ac:dyDescent="0.25">
      <c r="A17960">
        <v>30035</v>
      </c>
      <c r="B17960" s="2">
        <v>28.603159999999999</v>
      </c>
      <c r="C17960" s="3">
        <v>20708</v>
      </c>
      <c r="D17960" s="4">
        <v>12060</v>
      </c>
      <c r="E17960" t="s">
        <v>6372</v>
      </c>
      <c r="F17960" s="4" t="s">
        <v>6363</v>
      </c>
      <c r="G17960" s="5">
        <v>13449</v>
      </c>
      <c r="H17960" s="6">
        <v>0.2131757</v>
      </c>
      <c r="I17960" s="7">
        <v>47.591000000000001</v>
      </c>
      <c r="J17960" s="2">
        <v>24</v>
      </c>
      <c r="K17960">
        <v>2</v>
      </c>
    </row>
    <row r="17961" spans="1:11" x14ac:dyDescent="0.25">
      <c r="A17961">
        <v>29458</v>
      </c>
      <c r="B17961" s="2">
        <v>28.59947</v>
      </c>
      <c r="C17961" s="3">
        <v>2523</v>
      </c>
      <c r="D17961" s="4">
        <v>16700</v>
      </c>
      <c r="E17961" t="s">
        <v>6237</v>
      </c>
      <c r="F17961" s="4" t="s">
        <v>6130</v>
      </c>
      <c r="G17961" s="5">
        <v>1988</v>
      </c>
      <c r="H17961" s="6">
        <v>0.20321929999999999</v>
      </c>
      <c r="I17961" s="7">
        <v>49.308999999999997</v>
      </c>
      <c r="J17961" s="2">
        <v>54</v>
      </c>
      <c r="K17961">
        <v>2</v>
      </c>
    </row>
    <row r="17962" spans="1:11" x14ac:dyDescent="0.25">
      <c r="A17962">
        <v>28671</v>
      </c>
      <c r="B17962" s="2">
        <v>28.598880000000001</v>
      </c>
      <c r="C17962" s="3">
        <v>535</v>
      </c>
      <c r="D17962" s="4">
        <v>25860</v>
      </c>
      <c r="E17962" t="s">
        <v>6064</v>
      </c>
      <c r="F17962" s="4" t="s">
        <v>5642</v>
      </c>
      <c r="G17962" s="5">
        <v>465</v>
      </c>
      <c r="H17962" s="6">
        <v>0.167382</v>
      </c>
      <c r="I17962" s="7">
        <v>55.5</v>
      </c>
    </row>
    <row r="17963" spans="1:11" x14ac:dyDescent="0.25">
      <c r="A17963">
        <v>1550</v>
      </c>
      <c r="B17963" s="2">
        <v>28.596039999999999</v>
      </c>
      <c r="C17963" s="3">
        <v>16774</v>
      </c>
      <c r="D17963" s="4">
        <v>49340</v>
      </c>
      <c r="E17963" t="s">
        <v>191</v>
      </c>
      <c r="F17963" s="4" t="s">
        <v>21</v>
      </c>
      <c r="G17963" s="5">
        <v>11418</v>
      </c>
      <c r="H17963" s="6">
        <v>0.17419860000000001</v>
      </c>
      <c r="I17963" s="7">
        <v>54.322000000000003</v>
      </c>
      <c r="J17963" s="2">
        <v>54.25</v>
      </c>
      <c r="K17963">
        <v>4</v>
      </c>
    </row>
    <row r="17964" spans="1:11" x14ac:dyDescent="0.25">
      <c r="A17964">
        <v>42286</v>
      </c>
      <c r="B17964" s="2">
        <v>28.593119999999999</v>
      </c>
      <c r="C17964" s="3">
        <v>1097</v>
      </c>
      <c r="E17964" t="s">
        <v>1720</v>
      </c>
      <c r="F17964" s="4" t="s">
        <v>7883</v>
      </c>
      <c r="G17964" s="5">
        <v>772</v>
      </c>
      <c r="H17964" s="6">
        <v>0.16062180000000001</v>
      </c>
      <c r="I17964" s="7">
        <v>56.667000000000002</v>
      </c>
    </row>
    <row r="17965" spans="1:11" x14ac:dyDescent="0.25">
      <c r="A17965">
        <v>29526</v>
      </c>
      <c r="B17965" s="2">
        <v>28.586649999999999</v>
      </c>
      <c r="C17965" s="3">
        <v>40765</v>
      </c>
      <c r="D17965" s="4">
        <v>34820</v>
      </c>
      <c r="E17965" t="s">
        <v>118</v>
      </c>
      <c r="F17965" s="4" t="s">
        <v>6130</v>
      </c>
      <c r="G17965" s="5">
        <v>26281</v>
      </c>
      <c r="H17965" s="6">
        <v>0.20471059999999999</v>
      </c>
      <c r="I17965" s="7">
        <v>49.045999999999999</v>
      </c>
      <c r="J17965" s="2">
        <v>50</v>
      </c>
      <c r="K17965">
        <v>1</v>
      </c>
    </row>
    <row r="17966" spans="1:11" x14ac:dyDescent="0.25">
      <c r="A17966">
        <v>68463</v>
      </c>
      <c r="B17966" s="2">
        <v>28.580120000000001</v>
      </c>
      <c r="C17966" s="3">
        <v>1475</v>
      </c>
      <c r="D17966" s="4">
        <v>36540</v>
      </c>
      <c r="E17966" t="s">
        <v>12804</v>
      </c>
      <c r="F17966" s="4" t="s">
        <v>12738</v>
      </c>
      <c r="G17966" s="5">
        <v>975</v>
      </c>
      <c r="H17966" s="6">
        <v>0.14051279999999999</v>
      </c>
      <c r="I17966" s="7">
        <v>60.139000000000003</v>
      </c>
      <c r="J17966" s="2">
        <v>69</v>
      </c>
      <c r="K17966">
        <v>1</v>
      </c>
    </row>
    <row r="17967" spans="1:11" x14ac:dyDescent="0.25">
      <c r="A17967">
        <v>78957</v>
      </c>
      <c r="B17967" s="2">
        <v>28.578420000000001</v>
      </c>
      <c r="C17967" s="3">
        <v>8746</v>
      </c>
      <c r="D17967" s="4">
        <v>12420</v>
      </c>
      <c r="E17967" t="s">
        <v>5496</v>
      </c>
      <c r="F17967" s="4" t="s">
        <v>13752</v>
      </c>
      <c r="G17967" s="5">
        <v>6122</v>
      </c>
      <c r="H17967" s="6">
        <v>0.1675923</v>
      </c>
      <c r="I17967" s="7">
        <v>55.457999999999998</v>
      </c>
    </row>
    <row r="17968" spans="1:11" x14ac:dyDescent="0.25">
      <c r="A17968">
        <v>37019</v>
      </c>
      <c r="B17968" s="2">
        <v>28.576840000000001</v>
      </c>
      <c r="C17968" s="3">
        <v>712</v>
      </c>
      <c r="D17968" s="4">
        <v>30280</v>
      </c>
      <c r="E17968" t="s">
        <v>988</v>
      </c>
      <c r="F17968" s="4" t="s">
        <v>7348</v>
      </c>
      <c r="G17968" s="5">
        <v>485</v>
      </c>
      <c r="H17968" s="6">
        <v>0.1195876</v>
      </c>
      <c r="I17968" s="7">
        <v>63.75</v>
      </c>
    </row>
    <row r="17969" spans="1:12" x14ac:dyDescent="0.25">
      <c r="A17969">
        <v>54830</v>
      </c>
      <c r="B17969" s="2">
        <v>28.5761</v>
      </c>
      <c r="C17969" s="3">
        <v>3059</v>
      </c>
      <c r="E17969" t="s">
        <v>551</v>
      </c>
      <c r="F17969" s="4" t="s">
        <v>10031</v>
      </c>
      <c r="G17969" s="5">
        <v>2609</v>
      </c>
      <c r="H17969" s="6">
        <v>0.18697320000000001</v>
      </c>
      <c r="I17969" s="7">
        <v>52.104999999999997</v>
      </c>
      <c r="J17969" s="2">
        <v>63</v>
      </c>
      <c r="K17969">
        <v>1</v>
      </c>
    </row>
    <row r="17970" spans="1:12" x14ac:dyDescent="0.25">
      <c r="A17970">
        <v>63125</v>
      </c>
      <c r="B17970" s="2">
        <v>28.56992</v>
      </c>
      <c r="C17970" s="3">
        <v>32900</v>
      </c>
      <c r="D17970" s="4">
        <v>41180</v>
      </c>
      <c r="E17970" t="s">
        <v>9297</v>
      </c>
      <c r="F17970" s="4" t="s">
        <v>12102</v>
      </c>
      <c r="G17970" s="5">
        <v>23204</v>
      </c>
      <c r="H17970" s="6">
        <v>0.19044130000000001</v>
      </c>
      <c r="I17970" s="7">
        <v>51.503999999999998</v>
      </c>
      <c r="J17970" s="2">
        <v>56.045499999999997</v>
      </c>
      <c r="K17970">
        <v>22</v>
      </c>
      <c r="L17970" s="2">
        <v>99.5</v>
      </c>
    </row>
    <row r="17971" spans="1:12" x14ac:dyDescent="0.25">
      <c r="A17971">
        <v>33174</v>
      </c>
      <c r="B17971" s="2">
        <v>28.559270000000001</v>
      </c>
      <c r="C17971" s="3">
        <v>31000</v>
      </c>
      <c r="D17971" s="4">
        <v>33100</v>
      </c>
      <c r="E17971" t="s">
        <v>5277</v>
      </c>
      <c r="F17971" s="4" t="s">
        <v>6689</v>
      </c>
      <c r="G17971" s="5">
        <v>21311</v>
      </c>
      <c r="H17971" s="6">
        <v>0.24147150000000001</v>
      </c>
      <c r="I17971" s="7">
        <v>42.680999999999997</v>
      </c>
      <c r="J17971" s="2">
        <v>45.5</v>
      </c>
      <c r="K17971">
        <v>4</v>
      </c>
    </row>
    <row r="17972" spans="1:12" x14ac:dyDescent="0.25">
      <c r="A17972">
        <v>39437</v>
      </c>
      <c r="B17972" s="2">
        <v>28.552109999999999</v>
      </c>
      <c r="C17972" s="3">
        <v>13376</v>
      </c>
      <c r="D17972" s="4">
        <v>29860</v>
      </c>
      <c r="E17972" t="s">
        <v>7800</v>
      </c>
      <c r="F17972" s="4" t="s">
        <v>7633</v>
      </c>
      <c r="G17972" s="5">
        <v>8609</v>
      </c>
      <c r="H17972" s="6">
        <v>0.2137298</v>
      </c>
      <c r="I17972" s="7">
        <v>47.472999999999999</v>
      </c>
      <c r="J17972" s="2">
        <v>53</v>
      </c>
      <c r="K17972">
        <v>2</v>
      </c>
    </row>
    <row r="17973" spans="1:12" x14ac:dyDescent="0.25">
      <c r="A17973">
        <v>91606</v>
      </c>
      <c r="B17973" s="2">
        <v>28.54279</v>
      </c>
      <c r="C17973" s="3">
        <v>45466</v>
      </c>
      <c r="D17973" s="4">
        <v>31080</v>
      </c>
      <c r="E17973" t="s">
        <v>15439</v>
      </c>
      <c r="F17973" s="4" t="s">
        <v>15368</v>
      </c>
      <c r="G17973" s="5">
        <v>30347</v>
      </c>
      <c r="H17973" s="6">
        <v>0.21646290000000001</v>
      </c>
      <c r="I17973" s="7">
        <v>46.997999999999998</v>
      </c>
      <c r="J17973" s="2">
        <v>43.5</v>
      </c>
      <c r="K17973">
        <v>10</v>
      </c>
      <c r="L17973" s="2">
        <v>69.3</v>
      </c>
    </row>
    <row r="17974" spans="1:12" x14ac:dyDescent="0.25">
      <c r="A17974">
        <v>61882</v>
      </c>
      <c r="B17974" s="2">
        <v>28.535409999999999</v>
      </c>
      <c r="C17974" s="3">
        <v>680</v>
      </c>
      <c r="D17974" s="4">
        <v>14010</v>
      </c>
      <c r="E17974" t="s">
        <v>5802</v>
      </c>
      <c r="F17974" s="4" t="s">
        <v>11490</v>
      </c>
      <c r="G17974" s="5">
        <v>479</v>
      </c>
      <c r="H17974" s="6">
        <v>0.16075159999999999</v>
      </c>
      <c r="I17974" s="7">
        <v>56.618000000000002</v>
      </c>
    </row>
    <row r="17975" spans="1:12" x14ac:dyDescent="0.25">
      <c r="A17975">
        <v>85119</v>
      </c>
      <c r="B17975" s="2">
        <v>28.531389999999998</v>
      </c>
      <c r="C17975" s="3">
        <v>20910</v>
      </c>
      <c r="D17975" s="4">
        <v>38060</v>
      </c>
      <c r="E17975" t="s">
        <v>14965</v>
      </c>
      <c r="F17975" s="4" t="s">
        <v>14962</v>
      </c>
      <c r="G17975" s="5">
        <v>16327</v>
      </c>
      <c r="H17975" s="6">
        <v>0.18312100000000001</v>
      </c>
      <c r="I17975" s="7">
        <v>52.750999999999998</v>
      </c>
      <c r="J17975" s="2">
        <v>55</v>
      </c>
      <c r="K17975">
        <v>4</v>
      </c>
    </row>
    <row r="17976" spans="1:12" x14ac:dyDescent="0.25">
      <c r="A17976">
        <v>89701</v>
      </c>
      <c r="B17976" s="2">
        <v>28.52308</v>
      </c>
      <c r="C17976" s="3">
        <v>26263</v>
      </c>
      <c r="D17976" s="4">
        <v>16180</v>
      </c>
      <c r="E17976" t="s">
        <v>9270</v>
      </c>
      <c r="F17976" s="4" t="s">
        <v>15318</v>
      </c>
      <c r="G17976" s="5">
        <v>18395</v>
      </c>
      <c r="H17976" s="6">
        <v>0.1596629</v>
      </c>
      <c r="I17976" s="7">
        <v>56.804000000000002</v>
      </c>
      <c r="J17976" s="2">
        <v>44.333300000000001</v>
      </c>
      <c r="K17976">
        <v>9</v>
      </c>
    </row>
    <row r="17977" spans="1:12" x14ac:dyDescent="0.25">
      <c r="A17977">
        <v>52337</v>
      </c>
      <c r="B17977" s="2">
        <v>28.518540000000002</v>
      </c>
      <c r="C17977" s="3">
        <v>920</v>
      </c>
      <c r="E17977" t="s">
        <v>9382</v>
      </c>
      <c r="F17977" s="4" t="s">
        <v>9593</v>
      </c>
      <c r="G17977" s="5">
        <v>549</v>
      </c>
      <c r="H17977" s="6">
        <v>0.18214939999999999</v>
      </c>
      <c r="I17977" s="7">
        <v>52.917000000000002</v>
      </c>
    </row>
    <row r="17978" spans="1:12" x14ac:dyDescent="0.25">
      <c r="A17978">
        <v>73942</v>
      </c>
      <c r="B17978" s="2">
        <v>28.51641</v>
      </c>
      <c r="C17978" s="3">
        <v>13236</v>
      </c>
      <c r="D17978" s="4">
        <v>25100</v>
      </c>
      <c r="E17978" t="s">
        <v>13579</v>
      </c>
      <c r="F17978" s="4" t="s">
        <v>13462</v>
      </c>
      <c r="G17978" s="5">
        <v>8343</v>
      </c>
      <c r="H17978" s="6">
        <v>0.17715449999999999</v>
      </c>
      <c r="I17978" s="7">
        <v>53.777999999999999</v>
      </c>
      <c r="J17978" s="2">
        <v>53.5</v>
      </c>
      <c r="K17978">
        <v>2</v>
      </c>
    </row>
    <row r="17979" spans="1:12" x14ac:dyDescent="0.25">
      <c r="A17979">
        <v>84073</v>
      </c>
      <c r="B17979" s="2">
        <v>28.514379999999999</v>
      </c>
      <c r="C17979" s="3">
        <v>196</v>
      </c>
      <c r="E17979" t="s">
        <v>12659</v>
      </c>
      <c r="F17979" s="4" t="s">
        <v>14851</v>
      </c>
      <c r="G17979" s="5">
        <v>135</v>
      </c>
      <c r="H17979" s="6">
        <v>4.4444400000000002E-2</v>
      </c>
      <c r="I17979" s="7">
        <v>76.704999999999998</v>
      </c>
    </row>
    <row r="17980" spans="1:12" x14ac:dyDescent="0.25">
      <c r="A17980">
        <v>93306</v>
      </c>
      <c r="B17980" s="2">
        <v>28.504899999999999</v>
      </c>
      <c r="C17980" s="3">
        <v>68910</v>
      </c>
      <c r="D17980" s="4">
        <v>12540</v>
      </c>
      <c r="E17980" t="s">
        <v>1094</v>
      </c>
      <c r="F17980" s="4" t="s">
        <v>15368</v>
      </c>
      <c r="G17980" s="5">
        <v>39479</v>
      </c>
      <c r="H17980" s="6">
        <v>0.17690420000000001</v>
      </c>
      <c r="I17980" s="7">
        <v>53.814999999999998</v>
      </c>
      <c r="J17980" s="2">
        <v>39.833300000000001</v>
      </c>
      <c r="K17980">
        <v>12</v>
      </c>
      <c r="L17980" s="2">
        <v>50</v>
      </c>
    </row>
    <row r="17981" spans="1:12" x14ac:dyDescent="0.25">
      <c r="A17981">
        <v>38457</v>
      </c>
      <c r="B17981" s="2">
        <v>28.49531</v>
      </c>
      <c r="C17981" s="3">
        <v>839</v>
      </c>
      <c r="D17981" s="4">
        <v>29980</v>
      </c>
      <c r="E17981" t="s">
        <v>7332</v>
      </c>
      <c r="F17981" s="4" t="s">
        <v>7348</v>
      </c>
      <c r="G17981" s="5">
        <v>592</v>
      </c>
      <c r="H17981" s="6">
        <v>0.17398649999999999</v>
      </c>
      <c r="I17981" s="7">
        <v>54.317999999999998</v>
      </c>
    </row>
    <row r="17982" spans="1:12" x14ac:dyDescent="0.25">
      <c r="A17982">
        <v>63736</v>
      </c>
      <c r="B17982" s="2">
        <v>28.49464</v>
      </c>
      <c r="C17982" s="3">
        <v>3209</v>
      </c>
      <c r="D17982" s="4">
        <v>43460</v>
      </c>
      <c r="E17982" t="s">
        <v>3865</v>
      </c>
      <c r="F17982" s="4" t="s">
        <v>12102</v>
      </c>
      <c r="G17982" s="5">
        <v>2233</v>
      </c>
      <c r="H17982" s="6">
        <v>0.1615936</v>
      </c>
      <c r="I17982" s="7">
        <v>56.457999999999998</v>
      </c>
      <c r="J17982" s="2">
        <v>70</v>
      </c>
      <c r="K17982">
        <v>1</v>
      </c>
    </row>
    <row r="17983" spans="1:12" x14ac:dyDescent="0.25">
      <c r="A17983">
        <v>99606</v>
      </c>
      <c r="B17983" s="2">
        <v>28.494060000000001</v>
      </c>
      <c r="C17983" s="3">
        <v>368</v>
      </c>
      <c r="E17983" t="s">
        <v>16644</v>
      </c>
      <c r="F17983" s="4" t="s">
        <v>16604</v>
      </c>
      <c r="G17983" s="5">
        <v>194</v>
      </c>
      <c r="H17983" s="6">
        <v>0.17435899999999999</v>
      </c>
      <c r="I17983" s="7">
        <v>54.25</v>
      </c>
    </row>
    <row r="17984" spans="1:12" x14ac:dyDescent="0.25">
      <c r="A17984">
        <v>71029</v>
      </c>
      <c r="B17984" s="2">
        <v>28.493970000000001</v>
      </c>
      <c r="C17984" s="3">
        <v>162</v>
      </c>
      <c r="D17984" s="4">
        <v>43340</v>
      </c>
      <c r="E17984" t="s">
        <v>12394</v>
      </c>
      <c r="F17984" s="4" t="s">
        <v>12927</v>
      </c>
      <c r="G17984" s="5">
        <v>141</v>
      </c>
      <c r="H17984" s="6">
        <v>0.18439720000000001</v>
      </c>
      <c r="I17984" s="7">
        <v>52.5</v>
      </c>
    </row>
    <row r="17985" spans="1:12" x14ac:dyDescent="0.25">
      <c r="A17985">
        <v>74501</v>
      </c>
      <c r="B17985" s="2">
        <v>28.489149999999999</v>
      </c>
      <c r="C17985" s="3">
        <v>28834</v>
      </c>
      <c r="D17985" s="4">
        <v>32540</v>
      </c>
      <c r="E17985" t="s">
        <v>13663</v>
      </c>
      <c r="F17985" s="4" t="s">
        <v>13462</v>
      </c>
      <c r="G17985" s="5">
        <v>19995</v>
      </c>
      <c r="H17985" s="6">
        <v>0.1715429</v>
      </c>
      <c r="I17985" s="7">
        <v>54.716999999999999</v>
      </c>
      <c r="J17985" s="2">
        <v>42.666699999999999</v>
      </c>
      <c r="K17985">
        <v>3</v>
      </c>
    </row>
    <row r="17986" spans="1:12" x14ac:dyDescent="0.25">
      <c r="A17986">
        <v>97480</v>
      </c>
      <c r="B17986" s="2">
        <v>28.484300000000001</v>
      </c>
      <c r="C17986" s="3">
        <v>340</v>
      </c>
      <c r="D17986" s="4">
        <v>21660</v>
      </c>
      <c r="E17986" t="s">
        <v>16267</v>
      </c>
      <c r="F17986" s="4" t="s">
        <v>16170</v>
      </c>
      <c r="G17986" s="5">
        <v>286</v>
      </c>
      <c r="H17986" s="6">
        <v>0.19580420000000001</v>
      </c>
      <c r="I17986" s="7">
        <v>50.521000000000001</v>
      </c>
      <c r="J17986" s="2">
        <v>64</v>
      </c>
      <c r="K17986">
        <v>1</v>
      </c>
    </row>
    <row r="17987" spans="1:12" x14ac:dyDescent="0.25">
      <c r="A17987">
        <v>64463</v>
      </c>
      <c r="B17987" s="2">
        <v>28.483969999999999</v>
      </c>
      <c r="C17987" s="3">
        <v>1657</v>
      </c>
      <c r="E17987" t="s">
        <v>12274</v>
      </c>
      <c r="F17987" s="4" t="s">
        <v>12102</v>
      </c>
      <c r="G17987" s="5">
        <v>1088</v>
      </c>
      <c r="H17987" s="6">
        <v>0.1957721</v>
      </c>
      <c r="I17987" s="7">
        <v>50.521000000000001</v>
      </c>
    </row>
    <row r="17988" spans="1:12" x14ac:dyDescent="0.25">
      <c r="A17988">
        <v>77003</v>
      </c>
      <c r="B17988" s="2">
        <v>28.48197</v>
      </c>
      <c r="C17988" s="3">
        <v>10760</v>
      </c>
      <c r="D17988" s="4">
        <v>26420</v>
      </c>
      <c r="E17988" t="s">
        <v>3103</v>
      </c>
      <c r="F17988" s="4" t="s">
        <v>13752</v>
      </c>
      <c r="G17988" s="5">
        <v>7263</v>
      </c>
      <c r="H17988" s="6">
        <v>0.29281390000000002</v>
      </c>
      <c r="I17988" s="7">
        <v>33.75</v>
      </c>
      <c r="J17988" s="2">
        <v>38.799999999999997</v>
      </c>
      <c r="K17988">
        <v>5</v>
      </c>
    </row>
    <row r="17989" spans="1:12" x14ac:dyDescent="0.25">
      <c r="A17989">
        <v>29729</v>
      </c>
      <c r="B17989" s="2">
        <v>28.479859999999999</v>
      </c>
      <c r="C17989" s="3">
        <v>2194</v>
      </c>
      <c r="D17989" s="4">
        <v>16740</v>
      </c>
      <c r="E17989" t="s">
        <v>2938</v>
      </c>
      <c r="F17989" s="4" t="s">
        <v>6130</v>
      </c>
      <c r="G17989" s="5">
        <v>1546</v>
      </c>
      <c r="H17989" s="6">
        <v>0.14812420000000001</v>
      </c>
      <c r="I17989" s="7">
        <v>58.75</v>
      </c>
    </row>
    <row r="17990" spans="1:12" x14ac:dyDescent="0.25">
      <c r="A17990">
        <v>95429</v>
      </c>
      <c r="B17990" s="2">
        <v>28.479469999999999</v>
      </c>
      <c r="C17990" s="3">
        <v>76</v>
      </c>
      <c r="D17990" s="4">
        <v>46380</v>
      </c>
      <c r="E17990" t="s">
        <v>15887</v>
      </c>
      <c r="F17990" s="4" t="s">
        <v>15368</v>
      </c>
      <c r="G17990" s="5">
        <v>76</v>
      </c>
      <c r="H17990" s="6">
        <v>6.4935099999999996E-2</v>
      </c>
      <c r="I17990" s="7">
        <v>73.125</v>
      </c>
    </row>
    <row r="17991" spans="1:12" x14ac:dyDescent="0.25">
      <c r="A17991">
        <v>56222</v>
      </c>
      <c r="B17991" s="2">
        <v>28.479130000000001</v>
      </c>
      <c r="C17991" s="3">
        <v>1925</v>
      </c>
      <c r="E17991" t="s">
        <v>10674</v>
      </c>
      <c r="F17991" s="4" t="s">
        <v>10428</v>
      </c>
      <c r="G17991" s="5">
        <v>1353</v>
      </c>
      <c r="H17991" s="6">
        <v>0.11825570000000001</v>
      </c>
      <c r="I17991" s="7">
        <v>63.905999999999999</v>
      </c>
      <c r="J17991" s="2">
        <v>51</v>
      </c>
      <c r="K17991">
        <v>2</v>
      </c>
    </row>
    <row r="17992" spans="1:12" x14ac:dyDescent="0.25">
      <c r="A17992">
        <v>62667</v>
      </c>
      <c r="B17992" s="2">
        <v>28.478760000000001</v>
      </c>
      <c r="C17992" s="3">
        <v>308</v>
      </c>
      <c r="D17992" s="4">
        <v>41180</v>
      </c>
      <c r="E17992" t="s">
        <v>11999</v>
      </c>
      <c r="F17992" s="4" t="s">
        <v>11490</v>
      </c>
      <c r="G17992" s="5">
        <v>221</v>
      </c>
      <c r="H17992" s="6">
        <v>0.1900453</v>
      </c>
      <c r="I17992" s="7">
        <v>51.5</v>
      </c>
    </row>
    <row r="17993" spans="1:12" x14ac:dyDescent="0.25">
      <c r="A17993">
        <v>87714</v>
      </c>
      <c r="B17993" s="2">
        <v>28.47852</v>
      </c>
      <c r="C17993" s="3">
        <v>1074</v>
      </c>
      <c r="E17993" t="s">
        <v>12719</v>
      </c>
      <c r="F17993" s="4" t="s">
        <v>15124</v>
      </c>
      <c r="G17993" s="5">
        <v>772</v>
      </c>
      <c r="H17993" s="6">
        <v>0.18264250000000001</v>
      </c>
      <c r="I17993" s="7">
        <v>52.777999999999999</v>
      </c>
    </row>
    <row r="17994" spans="1:12" x14ac:dyDescent="0.25">
      <c r="A17994">
        <v>80621</v>
      </c>
      <c r="B17994" s="2">
        <v>28.476479999999999</v>
      </c>
      <c r="C17994" s="3">
        <v>11923</v>
      </c>
      <c r="D17994" s="4">
        <v>24540</v>
      </c>
      <c r="E17994" t="s">
        <v>14522</v>
      </c>
      <c r="F17994" s="4" t="s">
        <v>14477</v>
      </c>
      <c r="G17994" s="5">
        <v>7750</v>
      </c>
      <c r="H17994" s="6">
        <v>0.139871</v>
      </c>
      <c r="I17994" s="7">
        <v>60.167999999999999</v>
      </c>
      <c r="J17994" s="2">
        <v>55.666699999999999</v>
      </c>
      <c r="K17994">
        <v>3</v>
      </c>
    </row>
    <row r="17995" spans="1:12" x14ac:dyDescent="0.25">
      <c r="A17995">
        <v>56314</v>
      </c>
      <c r="B17995" s="2">
        <v>28.474419999999999</v>
      </c>
      <c r="C17995" s="3">
        <v>1322</v>
      </c>
      <c r="E17995" t="s">
        <v>10707</v>
      </c>
      <c r="F17995" s="4" t="s">
        <v>10428</v>
      </c>
      <c r="G17995" s="5">
        <v>837</v>
      </c>
      <c r="H17995" s="6">
        <v>9.66587E-2</v>
      </c>
      <c r="I17995" s="7">
        <v>67.629000000000005</v>
      </c>
    </row>
    <row r="17996" spans="1:12" x14ac:dyDescent="0.25">
      <c r="A17996">
        <v>67801</v>
      </c>
      <c r="B17996" s="2">
        <v>28.470009999999998</v>
      </c>
      <c r="C17996" s="3">
        <v>30736</v>
      </c>
      <c r="D17996" s="4">
        <v>19980</v>
      </c>
      <c r="E17996" t="s">
        <v>12718</v>
      </c>
      <c r="F17996" s="4" t="s">
        <v>12494</v>
      </c>
      <c r="G17996" s="5">
        <v>17597</v>
      </c>
      <c r="H17996" s="6">
        <v>0.16588049999999999</v>
      </c>
      <c r="I17996" s="7">
        <v>55.665999999999997</v>
      </c>
      <c r="J17996" s="2">
        <v>50.8</v>
      </c>
      <c r="K17996">
        <v>10</v>
      </c>
      <c r="L17996" s="2">
        <v>94.5</v>
      </c>
    </row>
    <row r="17997" spans="1:12" x14ac:dyDescent="0.25">
      <c r="A17997">
        <v>99760</v>
      </c>
      <c r="B17997" s="2">
        <v>28.46566</v>
      </c>
      <c r="C17997" s="3">
        <v>851</v>
      </c>
      <c r="E17997" t="s">
        <v>16732</v>
      </c>
      <c r="F17997" s="4" t="s">
        <v>16604</v>
      </c>
      <c r="G17997" s="5">
        <v>592</v>
      </c>
      <c r="H17997" s="6">
        <v>0.1097973</v>
      </c>
      <c r="I17997" s="7">
        <v>65.356999999999999</v>
      </c>
    </row>
    <row r="17998" spans="1:12" x14ac:dyDescent="0.25">
      <c r="A17998">
        <v>58272</v>
      </c>
      <c r="B17998" s="2">
        <v>28.46547</v>
      </c>
      <c r="C17998" s="3">
        <v>277</v>
      </c>
      <c r="E17998" t="s">
        <v>2146</v>
      </c>
      <c r="F17998" s="4" t="s">
        <v>11069</v>
      </c>
      <c r="G17998" s="5">
        <v>214</v>
      </c>
      <c r="H17998" s="6">
        <v>0.135514</v>
      </c>
      <c r="I17998" s="7">
        <v>60.908999999999999</v>
      </c>
      <c r="J17998" s="2">
        <v>77</v>
      </c>
      <c r="K17998">
        <v>1</v>
      </c>
    </row>
    <row r="17999" spans="1:12" x14ac:dyDescent="0.25">
      <c r="A17999">
        <v>17765</v>
      </c>
      <c r="B17999" s="2">
        <v>28.465250000000001</v>
      </c>
      <c r="C17999" s="3">
        <v>980</v>
      </c>
      <c r="E17999" t="s">
        <v>3855</v>
      </c>
      <c r="F17999" s="4" t="s">
        <v>3003</v>
      </c>
      <c r="G17999" s="5">
        <v>680</v>
      </c>
      <c r="H17999" s="6">
        <v>0.12628490000000001</v>
      </c>
      <c r="I17999" s="7">
        <v>62.5</v>
      </c>
    </row>
    <row r="18000" spans="1:12" x14ac:dyDescent="0.25">
      <c r="A18000">
        <v>67837</v>
      </c>
      <c r="B18000" s="2">
        <v>28.464960000000001</v>
      </c>
      <c r="C18000" s="3">
        <v>970</v>
      </c>
      <c r="E18000" t="s">
        <v>12720</v>
      </c>
      <c r="F18000" s="4" t="s">
        <v>12494</v>
      </c>
      <c r="G18000" s="5">
        <v>546</v>
      </c>
      <c r="H18000" s="6">
        <v>0.1190476</v>
      </c>
      <c r="I18000" s="7">
        <v>63.75</v>
      </c>
      <c r="J18000" s="2">
        <v>70</v>
      </c>
      <c r="K18000">
        <v>1</v>
      </c>
    </row>
    <row r="18001" spans="1:11" x14ac:dyDescent="0.25">
      <c r="A18001">
        <v>74020</v>
      </c>
      <c r="B18001" s="2">
        <v>28.4636</v>
      </c>
      <c r="C18001" s="3">
        <v>7354</v>
      </c>
      <c r="D18001" s="4">
        <v>46140</v>
      </c>
      <c r="E18001" t="s">
        <v>2480</v>
      </c>
      <c r="F18001" s="4" t="s">
        <v>13462</v>
      </c>
      <c r="G18001" s="5">
        <v>5109</v>
      </c>
      <c r="H18001" s="6">
        <v>0.16010959999999999</v>
      </c>
      <c r="I18001" s="7">
        <v>56.654000000000003</v>
      </c>
      <c r="J18001" s="2">
        <v>69</v>
      </c>
      <c r="K18001">
        <v>1</v>
      </c>
    </row>
    <row r="18002" spans="1:11" x14ac:dyDescent="0.25">
      <c r="A18002">
        <v>27979</v>
      </c>
      <c r="B18002" s="2">
        <v>28.46208</v>
      </c>
      <c r="C18002" s="3">
        <v>1758</v>
      </c>
      <c r="D18002" s="4">
        <v>47260</v>
      </c>
      <c r="E18002" t="s">
        <v>3862</v>
      </c>
      <c r="F18002" s="4" t="s">
        <v>5642</v>
      </c>
      <c r="G18002" s="5">
        <v>1263</v>
      </c>
      <c r="H18002" s="6">
        <v>0.1694378</v>
      </c>
      <c r="I18002" s="7">
        <v>55.036999999999999</v>
      </c>
      <c r="J18002" s="2">
        <v>37</v>
      </c>
      <c r="K18002">
        <v>1</v>
      </c>
    </row>
    <row r="18003" spans="1:11" x14ac:dyDescent="0.25">
      <c r="A18003">
        <v>22443</v>
      </c>
      <c r="B18003" s="2">
        <v>28.460319999999999</v>
      </c>
      <c r="C18003" s="3">
        <v>8086</v>
      </c>
      <c r="E18003" t="s">
        <v>4664</v>
      </c>
      <c r="F18003" s="4" t="s">
        <v>4335</v>
      </c>
      <c r="G18003" s="5">
        <v>6100</v>
      </c>
      <c r="H18003" s="6">
        <v>0.14473040000000001</v>
      </c>
      <c r="I18003" s="7">
        <v>59.305999999999997</v>
      </c>
      <c r="J18003" s="2">
        <v>54</v>
      </c>
      <c r="K18003">
        <v>2</v>
      </c>
    </row>
    <row r="18004" spans="1:11" x14ac:dyDescent="0.25">
      <c r="A18004">
        <v>13036</v>
      </c>
      <c r="B18004" s="2">
        <v>28.457429999999999</v>
      </c>
      <c r="C18004" s="3">
        <v>8465</v>
      </c>
      <c r="D18004" s="4">
        <v>45060</v>
      </c>
      <c r="E18004" t="s">
        <v>2475</v>
      </c>
      <c r="F18004" s="4" t="s">
        <v>1280</v>
      </c>
      <c r="G18004" s="5">
        <v>5964</v>
      </c>
      <c r="H18004" s="6">
        <v>0.1272636</v>
      </c>
      <c r="I18004" s="7">
        <v>62.323999999999998</v>
      </c>
      <c r="J18004" s="2">
        <v>45.666699999999999</v>
      </c>
      <c r="K18004">
        <v>3</v>
      </c>
    </row>
    <row r="18005" spans="1:11" x14ac:dyDescent="0.25">
      <c r="A18005">
        <v>43930</v>
      </c>
      <c r="B18005" s="2">
        <v>28.455870000000001</v>
      </c>
      <c r="C18005" s="3">
        <v>796</v>
      </c>
      <c r="D18005" s="4">
        <v>48260</v>
      </c>
      <c r="E18005" t="s">
        <v>8466</v>
      </c>
      <c r="F18005" s="4" t="s">
        <v>8295</v>
      </c>
      <c r="G18005" s="5">
        <v>577</v>
      </c>
      <c r="H18005" s="6">
        <v>0.1247834</v>
      </c>
      <c r="I18005" s="7">
        <v>62.75</v>
      </c>
    </row>
    <row r="18006" spans="1:11" x14ac:dyDescent="0.25">
      <c r="A18006">
        <v>66755</v>
      </c>
      <c r="B18006" s="2">
        <v>28.45553</v>
      </c>
      <c r="C18006" s="3">
        <v>1179</v>
      </c>
      <c r="E18006" t="s">
        <v>9488</v>
      </c>
      <c r="F18006" s="4" t="s">
        <v>12494</v>
      </c>
      <c r="G18006" s="5">
        <v>819</v>
      </c>
      <c r="H18006" s="6">
        <v>0.16239319999999999</v>
      </c>
      <c r="I18006" s="7">
        <v>56.25</v>
      </c>
    </row>
    <row r="18007" spans="1:11" x14ac:dyDescent="0.25">
      <c r="A18007">
        <v>12460</v>
      </c>
      <c r="B18007" s="2">
        <v>28.455269999999999</v>
      </c>
      <c r="C18007" s="3">
        <v>433</v>
      </c>
      <c r="E18007" t="s">
        <v>2224</v>
      </c>
      <c r="F18007" s="4" t="s">
        <v>1280</v>
      </c>
      <c r="G18007" s="5">
        <v>287</v>
      </c>
      <c r="H18007" s="6">
        <v>0.14634150000000001</v>
      </c>
      <c r="I18007" s="7">
        <v>59.021999999999998</v>
      </c>
    </row>
    <row r="18008" spans="1:11" x14ac:dyDescent="0.25">
      <c r="A18008">
        <v>78946</v>
      </c>
      <c r="B18008" s="2">
        <v>28.455010000000001</v>
      </c>
      <c r="C18008" s="3">
        <v>1039</v>
      </c>
      <c r="E18008" t="s">
        <v>8185</v>
      </c>
      <c r="F18008" s="4" t="s">
        <v>13752</v>
      </c>
      <c r="G18008" s="5">
        <v>796</v>
      </c>
      <c r="H18008" s="6">
        <v>0.1781681</v>
      </c>
      <c r="I18008" s="7">
        <v>53.515999999999998</v>
      </c>
    </row>
    <row r="18009" spans="1:11" x14ac:dyDescent="0.25">
      <c r="A18009">
        <v>61448</v>
      </c>
      <c r="B18009" s="2">
        <v>28.454139999999999</v>
      </c>
      <c r="C18009" s="3">
        <v>3865</v>
      </c>
      <c r="D18009" s="4">
        <v>23660</v>
      </c>
      <c r="E18009" t="s">
        <v>3655</v>
      </c>
      <c r="F18009" s="4" t="s">
        <v>11490</v>
      </c>
      <c r="G18009" s="5">
        <v>2825</v>
      </c>
      <c r="H18009" s="6">
        <v>0.17734510000000001</v>
      </c>
      <c r="I18009" s="7">
        <v>53.655999999999999</v>
      </c>
      <c r="J18009" s="2">
        <v>50</v>
      </c>
      <c r="K18009">
        <v>1</v>
      </c>
    </row>
    <row r="18010" spans="1:11" x14ac:dyDescent="0.25">
      <c r="A18010">
        <v>35054</v>
      </c>
      <c r="B18010" s="2">
        <v>28.452719999999999</v>
      </c>
      <c r="C18010" s="3">
        <v>3941</v>
      </c>
      <c r="D18010" s="4">
        <v>13820</v>
      </c>
      <c r="E18010" t="s">
        <v>7043</v>
      </c>
      <c r="F18010" s="4" t="s">
        <v>7027</v>
      </c>
      <c r="G18010" s="5">
        <v>3079</v>
      </c>
      <c r="H18010" s="6">
        <v>0.13928570000000001</v>
      </c>
      <c r="I18010" s="7">
        <v>60.231000000000002</v>
      </c>
    </row>
    <row r="18011" spans="1:11" x14ac:dyDescent="0.25">
      <c r="A18011">
        <v>83425</v>
      </c>
      <c r="B18011" s="2">
        <v>28.451889999999999</v>
      </c>
      <c r="C18011" s="3">
        <v>811</v>
      </c>
      <c r="D18011" s="4">
        <v>26820</v>
      </c>
      <c r="E18011" t="s">
        <v>6263</v>
      </c>
      <c r="F18011" s="4" t="s">
        <v>14725</v>
      </c>
      <c r="G18011" s="5">
        <v>423</v>
      </c>
      <c r="H18011" s="6">
        <v>0.20283019999999999</v>
      </c>
      <c r="I18011" s="7">
        <v>49.25</v>
      </c>
    </row>
    <row r="18012" spans="1:11" x14ac:dyDescent="0.25">
      <c r="A18012">
        <v>39750</v>
      </c>
      <c r="B18012" s="2">
        <v>28.451339999999998</v>
      </c>
      <c r="C18012" s="3">
        <v>2604</v>
      </c>
      <c r="D18012" s="4">
        <v>44260</v>
      </c>
      <c r="E18012" t="s">
        <v>7859</v>
      </c>
      <c r="F18012" s="4" t="s">
        <v>7633</v>
      </c>
      <c r="G18012" s="5">
        <v>1848</v>
      </c>
      <c r="H18012" s="6">
        <v>0.23593069999999999</v>
      </c>
      <c r="I18012" s="7">
        <v>43.529000000000003</v>
      </c>
      <c r="J18012" s="2">
        <v>32</v>
      </c>
      <c r="K18012">
        <v>1</v>
      </c>
    </row>
    <row r="18013" spans="1:11" x14ac:dyDescent="0.25">
      <c r="A18013">
        <v>16936</v>
      </c>
      <c r="B18013" s="2">
        <v>28.45055</v>
      </c>
      <c r="C18013" s="3">
        <v>2023</v>
      </c>
      <c r="E18013" t="s">
        <v>2275</v>
      </c>
      <c r="F18013" s="4" t="s">
        <v>3003</v>
      </c>
      <c r="G18013" s="5">
        <v>1455</v>
      </c>
      <c r="H18013" s="6">
        <v>0.1202749</v>
      </c>
      <c r="I18013" s="7">
        <v>63.514000000000003</v>
      </c>
      <c r="J18013" s="2">
        <v>55.333300000000001</v>
      </c>
      <c r="K18013">
        <v>3</v>
      </c>
    </row>
    <row r="18014" spans="1:11" x14ac:dyDescent="0.25">
      <c r="A18014">
        <v>49268</v>
      </c>
      <c r="B18014" s="2">
        <v>28.450050000000001</v>
      </c>
      <c r="C18014" s="3">
        <v>805</v>
      </c>
      <c r="D18014" s="4">
        <v>10300</v>
      </c>
      <c r="E18014" t="s">
        <v>1015</v>
      </c>
      <c r="F18014" s="4" t="s">
        <v>9106</v>
      </c>
      <c r="G18014" s="5">
        <v>610</v>
      </c>
      <c r="H18014" s="6">
        <v>0.1311475</v>
      </c>
      <c r="I18014" s="7">
        <v>61.634999999999998</v>
      </c>
    </row>
    <row r="18015" spans="1:11" x14ac:dyDescent="0.25">
      <c r="A18015">
        <v>53809</v>
      </c>
      <c r="B18015" s="2">
        <v>28.449280000000002</v>
      </c>
      <c r="C18015" s="3">
        <v>3851</v>
      </c>
      <c r="D18015" s="4">
        <v>38420</v>
      </c>
      <c r="E18015" t="s">
        <v>10131</v>
      </c>
      <c r="F18015" s="4" t="s">
        <v>10031</v>
      </c>
      <c r="G18015" s="5">
        <v>2640</v>
      </c>
      <c r="H18015" s="6">
        <v>0.15681819999999999</v>
      </c>
      <c r="I18015" s="7">
        <v>57.195</v>
      </c>
      <c r="J18015" s="2">
        <v>52</v>
      </c>
      <c r="K18015">
        <v>2</v>
      </c>
    </row>
    <row r="18016" spans="1:11" x14ac:dyDescent="0.25">
      <c r="A18016">
        <v>49877</v>
      </c>
      <c r="B18016" s="2">
        <v>28.448640000000001</v>
      </c>
      <c r="C18016" s="3">
        <v>41</v>
      </c>
      <c r="D18016" s="4">
        <v>27020</v>
      </c>
      <c r="E18016" t="s">
        <v>7099</v>
      </c>
      <c r="F18016" s="4" t="s">
        <v>9106</v>
      </c>
      <c r="G18016" s="5">
        <v>29</v>
      </c>
      <c r="H18016" s="6">
        <v>0.13333329999999999</v>
      </c>
      <c r="I18016" s="7">
        <v>61.25</v>
      </c>
    </row>
    <row r="18017" spans="1:11" x14ac:dyDescent="0.25">
      <c r="A18017">
        <v>85616</v>
      </c>
      <c r="B18017" s="2">
        <v>28.44773</v>
      </c>
      <c r="C18017" s="3">
        <v>5402</v>
      </c>
      <c r="D18017" s="4">
        <v>43420</v>
      </c>
      <c r="E18017" t="s">
        <v>15027</v>
      </c>
      <c r="F18017" s="4" t="s">
        <v>14962</v>
      </c>
      <c r="G18017" s="5">
        <v>3769</v>
      </c>
      <c r="H18017" s="6">
        <v>0.1719289</v>
      </c>
      <c r="I18017" s="7">
        <v>54.573999999999998</v>
      </c>
    </row>
    <row r="18018" spans="1:11" x14ac:dyDescent="0.25">
      <c r="A18018">
        <v>61572</v>
      </c>
      <c r="B18018" s="2">
        <v>28.446629999999999</v>
      </c>
      <c r="C18018" s="3">
        <v>1220</v>
      </c>
      <c r="D18018" s="4">
        <v>23660</v>
      </c>
      <c r="E18018" t="s">
        <v>11778</v>
      </c>
      <c r="F18018" s="4" t="s">
        <v>11490</v>
      </c>
      <c r="G18018" s="5">
        <v>799</v>
      </c>
      <c r="H18018" s="6">
        <v>0.16520650000000001</v>
      </c>
      <c r="I18018" s="7">
        <v>55.734999999999999</v>
      </c>
    </row>
    <row r="18019" spans="1:11" x14ac:dyDescent="0.25">
      <c r="A18019">
        <v>59853</v>
      </c>
      <c r="B18019" s="2">
        <v>28.44631</v>
      </c>
      <c r="C18019" s="3">
        <v>759</v>
      </c>
      <c r="E18019" t="s">
        <v>11468</v>
      </c>
      <c r="F18019" s="4" t="s">
        <v>11278</v>
      </c>
      <c r="G18019" s="5">
        <v>555</v>
      </c>
      <c r="H18019" s="6">
        <v>0.14774780000000001</v>
      </c>
      <c r="I18019" s="7">
        <v>58.75</v>
      </c>
    </row>
    <row r="18020" spans="1:11" x14ac:dyDescent="0.25">
      <c r="A18020">
        <v>29129</v>
      </c>
      <c r="B18020" s="2">
        <v>28.445609999999999</v>
      </c>
      <c r="C18020" s="3">
        <v>3107</v>
      </c>
      <c r="D18020" s="4">
        <v>12260</v>
      </c>
      <c r="E18020" t="s">
        <v>6176</v>
      </c>
      <c r="F18020" s="4" t="s">
        <v>6130</v>
      </c>
      <c r="G18020" s="5">
        <v>2378</v>
      </c>
      <c r="H18020" s="6">
        <v>0.17612439999999999</v>
      </c>
      <c r="I18020" s="7">
        <v>53.845999999999997</v>
      </c>
    </row>
    <row r="18021" spans="1:11" x14ac:dyDescent="0.25">
      <c r="A18021">
        <v>77575</v>
      </c>
      <c r="B18021" s="2">
        <v>28.442489999999999</v>
      </c>
      <c r="C18021" s="3">
        <v>16725</v>
      </c>
      <c r="D18021" s="4">
        <v>26420</v>
      </c>
      <c r="E18021" t="s">
        <v>1006</v>
      </c>
      <c r="F18021" s="4" t="s">
        <v>13752</v>
      </c>
      <c r="G18021" s="5">
        <v>10652</v>
      </c>
      <c r="H18021" s="6">
        <v>0.1410064</v>
      </c>
      <c r="I18021" s="7">
        <v>59.914000000000001</v>
      </c>
      <c r="J18021" s="2">
        <v>53</v>
      </c>
      <c r="K18021">
        <v>2</v>
      </c>
    </row>
    <row r="18022" spans="1:11" x14ac:dyDescent="0.25">
      <c r="A18022">
        <v>78340</v>
      </c>
      <c r="B18022" s="2">
        <v>28.439859999999999</v>
      </c>
      <c r="C18022" s="3">
        <v>418</v>
      </c>
      <c r="E18022" t="s">
        <v>1905</v>
      </c>
      <c r="F18022" s="4" t="s">
        <v>13752</v>
      </c>
      <c r="G18022" s="5">
        <v>324</v>
      </c>
      <c r="H18022" s="6">
        <v>0.1476923</v>
      </c>
      <c r="I18022" s="7">
        <v>58.75</v>
      </c>
    </row>
    <row r="18023" spans="1:11" x14ac:dyDescent="0.25">
      <c r="A18023">
        <v>75790</v>
      </c>
      <c r="B18023" s="2">
        <v>28.439119999999999</v>
      </c>
      <c r="C18023" s="3">
        <v>4327</v>
      </c>
      <c r="E18023" t="s">
        <v>5304</v>
      </c>
      <c r="F18023" s="4" t="s">
        <v>13752</v>
      </c>
      <c r="G18023" s="5">
        <v>2750</v>
      </c>
      <c r="H18023" s="6">
        <v>0.2003636</v>
      </c>
      <c r="I18023" s="7">
        <v>49.643000000000001</v>
      </c>
    </row>
    <row r="18024" spans="1:11" x14ac:dyDescent="0.25">
      <c r="A18024">
        <v>67530</v>
      </c>
      <c r="B18024" s="2">
        <v>28.435369999999999</v>
      </c>
      <c r="C18024" s="3">
        <v>19580</v>
      </c>
      <c r="D18024" s="4">
        <v>24460</v>
      </c>
      <c r="E18024" t="s">
        <v>4128</v>
      </c>
      <c r="F18024" s="4" t="s">
        <v>12494</v>
      </c>
      <c r="G18024" s="5">
        <v>12918</v>
      </c>
      <c r="H18024" s="6">
        <v>0.1692081</v>
      </c>
      <c r="I18024" s="7">
        <v>55.023000000000003</v>
      </c>
      <c r="J18024" s="2">
        <v>51.625</v>
      </c>
      <c r="K18024">
        <v>8</v>
      </c>
    </row>
    <row r="18025" spans="1:11" x14ac:dyDescent="0.25">
      <c r="A18025">
        <v>28617</v>
      </c>
      <c r="B18025" s="2">
        <v>28.431840000000001</v>
      </c>
      <c r="C18025" s="3">
        <v>2746</v>
      </c>
      <c r="E18025" t="s">
        <v>6031</v>
      </c>
      <c r="F18025" s="4" t="s">
        <v>5642</v>
      </c>
      <c r="G18025" s="5">
        <v>1825</v>
      </c>
      <c r="H18025" s="6">
        <v>0.22234390000000001</v>
      </c>
      <c r="I18025" s="7">
        <v>45.838999999999999</v>
      </c>
    </row>
    <row r="18026" spans="1:11" x14ac:dyDescent="0.25">
      <c r="A18026">
        <v>19021</v>
      </c>
      <c r="B18026" s="2">
        <v>28.429649999999999</v>
      </c>
      <c r="C18026" s="3">
        <v>10121</v>
      </c>
      <c r="D18026" s="4">
        <v>37980</v>
      </c>
      <c r="E18026" t="s">
        <v>4187</v>
      </c>
      <c r="F18026" s="4" t="s">
        <v>3003</v>
      </c>
      <c r="G18026" s="5">
        <v>7322</v>
      </c>
      <c r="H18026" s="6">
        <v>0.1122491</v>
      </c>
      <c r="I18026" s="7">
        <v>64.863</v>
      </c>
      <c r="J18026" s="2">
        <v>47.5</v>
      </c>
      <c r="K18026">
        <v>2</v>
      </c>
    </row>
    <row r="18027" spans="1:11" x14ac:dyDescent="0.25">
      <c r="A18027">
        <v>67567</v>
      </c>
      <c r="B18027" s="2">
        <v>28.427810000000001</v>
      </c>
      <c r="C18027" s="3">
        <v>476</v>
      </c>
      <c r="D18027" s="4">
        <v>24460</v>
      </c>
      <c r="E18027" t="s">
        <v>12681</v>
      </c>
      <c r="F18027" s="4" t="s">
        <v>12494</v>
      </c>
      <c r="G18027" s="5">
        <v>368</v>
      </c>
      <c r="H18027" s="6">
        <v>0.13586960000000001</v>
      </c>
      <c r="I18027" s="7">
        <v>60.780999999999999</v>
      </c>
    </row>
    <row r="18028" spans="1:11" x14ac:dyDescent="0.25">
      <c r="A18028">
        <v>37877</v>
      </c>
      <c r="B18028" s="2">
        <v>28.42624</v>
      </c>
      <c r="C18028" s="3">
        <v>8784</v>
      </c>
      <c r="D18028" s="4">
        <v>34100</v>
      </c>
      <c r="E18028" t="s">
        <v>7514</v>
      </c>
      <c r="F18028" s="4" t="s">
        <v>7348</v>
      </c>
      <c r="G18028" s="5">
        <v>6210</v>
      </c>
      <c r="H18028" s="6">
        <v>0.18840580000000001</v>
      </c>
      <c r="I18028" s="7">
        <v>51.7</v>
      </c>
      <c r="J18028" s="2">
        <v>73.5</v>
      </c>
      <c r="K18028">
        <v>2</v>
      </c>
    </row>
    <row r="18029" spans="1:11" x14ac:dyDescent="0.25">
      <c r="A18029">
        <v>83858</v>
      </c>
      <c r="B18029" s="2">
        <v>28.422550000000001</v>
      </c>
      <c r="C18029" s="3">
        <v>13918</v>
      </c>
      <c r="D18029" s="4">
        <v>17660</v>
      </c>
      <c r="E18029" t="s">
        <v>14844</v>
      </c>
      <c r="F18029" s="4" t="s">
        <v>14725</v>
      </c>
      <c r="G18029" s="5">
        <v>9194</v>
      </c>
      <c r="H18029" s="6">
        <v>0.19597609999999999</v>
      </c>
      <c r="I18029" s="7">
        <v>50.384999999999998</v>
      </c>
      <c r="J18029" s="2">
        <v>45.333300000000001</v>
      </c>
      <c r="K18029">
        <v>3</v>
      </c>
    </row>
    <row r="18030" spans="1:11" x14ac:dyDescent="0.25">
      <c r="A18030">
        <v>15204</v>
      </c>
      <c r="B18030" s="2">
        <v>28.41902</v>
      </c>
      <c r="C18030" s="3">
        <v>8076</v>
      </c>
      <c r="D18030" s="4">
        <v>38300</v>
      </c>
      <c r="E18030" t="s">
        <v>3081</v>
      </c>
      <c r="F18030" s="4" t="s">
        <v>3003</v>
      </c>
      <c r="G18030" s="5">
        <v>5541</v>
      </c>
      <c r="H18030" s="6">
        <v>0.18513170000000001</v>
      </c>
      <c r="I18030" s="7">
        <v>52.25</v>
      </c>
      <c r="J18030" s="2">
        <v>60.333300000000001</v>
      </c>
      <c r="K18030">
        <v>3</v>
      </c>
    </row>
    <row r="18031" spans="1:11" x14ac:dyDescent="0.25">
      <c r="A18031">
        <v>16153</v>
      </c>
      <c r="B18031" s="2">
        <v>28.417249999999999</v>
      </c>
      <c r="C18031" s="3">
        <v>2661</v>
      </c>
      <c r="D18031" s="4">
        <v>49660</v>
      </c>
      <c r="E18031" t="s">
        <v>3430</v>
      </c>
      <c r="F18031" s="4" t="s">
        <v>3003</v>
      </c>
      <c r="G18031" s="5">
        <v>1883</v>
      </c>
      <c r="H18031" s="6">
        <v>0.1422505</v>
      </c>
      <c r="I18031" s="7">
        <v>59.652999999999999</v>
      </c>
    </row>
    <row r="18032" spans="1:11" x14ac:dyDescent="0.25">
      <c r="A18032">
        <v>54451</v>
      </c>
      <c r="B18032" s="2">
        <v>28.414829999999998</v>
      </c>
      <c r="C18032" s="3">
        <v>11859</v>
      </c>
      <c r="E18032" t="s">
        <v>327</v>
      </c>
      <c r="F18032" s="4" t="s">
        <v>10031</v>
      </c>
      <c r="G18032" s="5">
        <v>8230</v>
      </c>
      <c r="H18032" s="6">
        <v>0.14858460000000001</v>
      </c>
      <c r="I18032" s="7">
        <v>58.558</v>
      </c>
      <c r="J18032" s="2">
        <v>63.25</v>
      </c>
      <c r="K18032">
        <v>4</v>
      </c>
    </row>
    <row r="18033" spans="1:12" x14ac:dyDescent="0.25">
      <c r="A18033">
        <v>13118</v>
      </c>
      <c r="B18033" s="2">
        <v>28.41179</v>
      </c>
      <c r="C18033" s="3">
        <v>6288</v>
      </c>
      <c r="D18033" s="4">
        <v>12180</v>
      </c>
      <c r="E18033" t="s">
        <v>2517</v>
      </c>
      <c r="F18033" s="4" t="s">
        <v>1280</v>
      </c>
      <c r="G18033" s="5">
        <v>4489</v>
      </c>
      <c r="H18033" s="6">
        <v>0.1365256</v>
      </c>
      <c r="I18033" s="7">
        <v>60.637999999999998</v>
      </c>
      <c r="J18033" s="2">
        <v>47.5</v>
      </c>
      <c r="K18033">
        <v>2</v>
      </c>
    </row>
    <row r="18034" spans="1:12" x14ac:dyDescent="0.25">
      <c r="A18034">
        <v>5076</v>
      </c>
      <c r="B18034" s="2">
        <v>28.410640000000001</v>
      </c>
      <c r="C18034" s="3">
        <v>381</v>
      </c>
      <c r="D18034" s="4">
        <v>17200</v>
      </c>
      <c r="E18034" t="s">
        <v>755</v>
      </c>
      <c r="F18034" s="4" t="s">
        <v>1030</v>
      </c>
      <c r="G18034" s="5">
        <v>275</v>
      </c>
      <c r="H18034" s="6">
        <v>0.1781818</v>
      </c>
      <c r="I18034" s="7">
        <v>53.438000000000002</v>
      </c>
    </row>
    <row r="18035" spans="1:12" x14ac:dyDescent="0.25">
      <c r="A18035">
        <v>64739</v>
      </c>
      <c r="B18035" s="2">
        <v>28.410419999999998</v>
      </c>
      <c r="C18035" s="3">
        <v>893</v>
      </c>
      <c r="E18035" t="s">
        <v>3022</v>
      </c>
      <c r="F18035" s="4" t="s">
        <v>12102</v>
      </c>
      <c r="G18035" s="5">
        <v>644</v>
      </c>
      <c r="H18035" s="6">
        <v>0.19379850000000001</v>
      </c>
      <c r="I18035" s="7">
        <v>50.738999999999997</v>
      </c>
    </row>
    <row r="18036" spans="1:12" x14ac:dyDescent="0.25">
      <c r="A18036">
        <v>71004</v>
      </c>
      <c r="B18036" s="2">
        <v>28.41018</v>
      </c>
      <c r="C18036" s="3">
        <v>507</v>
      </c>
      <c r="D18036" s="4">
        <v>43340</v>
      </c>
      <c r="E18036" t="s">
        <v>8072</v>
      </c>
      <c r="F18036" s="4" t="s">
        <v>12927</v>
      </c>
      <c r="G18036" s="5">
        <v>351</v>
      </c>
      <c r="H18036" s="6">
        <v>0.17094019999999999</v>
      </c>
      <c r="I18036" s="7">
        <v>54.688000000000002</v>
      </c>
    </row>
    <row r="18037" spans="1:12" x14ac:dyDescent="0.25">
      <c r="A18037">
        <v>17865</v>
      </c>
      <c r="B18037" s="2">
        <v>28.410080000000001</v>
      </c>
      <c r="C18037" s="3">
        <v>116</v>
      </c>
      <c r="D18037" s="4">
        <v>44980</v>
      </c>
      <c r="E18037" t="s">
        <v>3893</v>
      </c>
      <c r="F18037" s="4" t="s">
        <v>3003</v>
      </c>
      <c r="G18037" s="5">
        <v>71</v>
      </c>
      <c r="H18037" s="6">
        <v>0.125</v>
      </c>
      <c r="I18037" s="7">
        <v>62.625</v>
      </c>
    </row>
    <row r="18038" spans="1:12" x14ac:dyDescent="0.25">
      <c r="A18038">
        <v>74041</v>
      </c>
      <c r="B18038" s="2">
        <v>28.409700000000001</v>
      </c>
      <c r="C18038" s="3">
        <v>2328</v>
      </c>
      <c r="D18038" s="4">
        <v>46140</v>
      </c>
      <c r="E18038" t="s">
        <v>13599</v>
      </c>
      <c r="F18038" s="4" t="s">
        <v>13462</v>
      </c>
      <c r="G18038" s="5">
        <v>1521</v>
      </c>
      <c r="H18038" s="6">
        <v>0.17554239999999999</v>
      </c>
      <c r="I18038" s="7">
        <v>53.889000000000003</v>
      </c>
      <c r="J18038" s="2">
        <v>9</v>
      </c>
      <c r="K18038">
        <v>1</v>
      </c>
    </row>
    <row r="18039" spans="1:12" x14ac:dyDescent="0.25">
      <c r="A18039">
        <v>45005</v>
      </c>
      <c r="B18039" s="2">
        <v>28.404350000000001</v>
      </c>
      <c r="C18039" s="3">
        <v>30431</v>
      </c>
      <c r="D18039" s="4">
        <v>17140</v>
      </c>
      <c r="E18039" t="s">
        <v>293</v>
      </c>
      <c r="F18039" s="4" t="s">
        <v>8295</v>
      </c>
      <c r="G18039" s="5">
        <v>20844</v>
      </c>
      <c r="H18039" s="6">
        <v>0.13216600000000001</v>
      </c>
      <c r="I18039" s="7">
        <v>61.384</v>
      </c>
      <c r="J18039" s="2">
        <v>46.5</v>
      </c>
      <c r="K18039">
        <v>6</v>
      </c>
    </row>
    <row r="18040" spans="1:12" x14ac:dyDescent="0.25">
      <c r="A18040">
        <v>79227</v>
      </c>
      <c r="B18040" s="2">
        <v>28.39913</v>
      </c>
      <c r="C18040" s="3">
        <v>1213</v>
      </c>
      <c r="E18040" t="s">
        <v>14377</v>
      </c>
      <c r="F18040" s="4" t="s">
        <v>13752</v>
      </c>
      <c r="G18040" s="5">
        <v>939</v>
      </c>
      <c r="H18040" s="6">
        <v>0.20766770000000001</v>
      </c>
      <c r="I18040" s="7">
        <v>48.332999999999998</v>
      </c>
    </row>
    <row r="18041" spans="1:12" x14ac:dyDescent="0.25">
      <c r="A18041">
        <v>38023</v>
      </c>
      <c r="B18041" s="2">
        <v>28.397880000000001</v>
      </c>
      <c r="C18041" s="3">
        <v>6839</v>
      </c>
      <c r="D18041" s="4">
        <v>32820</v>
      </c>
      <c r="E18041" t="s">
        <v>7526</v>
      </c>
      <c r="F18041" s="4" t="s">
        <v>7348</v>
      </c>
      <c r="G18041" s="5">
        <v>4276</v>
      </c>
      <c r="H18041" s="6">
        <v>0.1148269</v>
      </c>
      <c r="I18041" s="7">
        <v>64.375</v>
      </c>
    </row>
    <row r="18042" spans="1:12" x14ac:dyDescent="0.25">
      <c r="A18042">
        <v>46160</v>
      </c>
      <c r="B18042" s="2">
        <v>28.395820000000001</v>
      </c>
      <c r="C18042" s="3">
        <v>6284</v>
      </c>
      <c r="D18042" s="4">
        <v>26900</v>
      </c>
      <c r="E18042" t="s">
        <v>4296</v>
      </c>
      <c r="F18042" s="4" t="s">
        <v>8800</v>
      </c>
      <c r="G18042" s="5">
        <v>4316</v>
      </c>
      <c r="H18042" s="6">
        <v>0.13597400000000001</v>
      </c>
      <c r="I18042" s="7">
        <v>60.716999999999999</v>
      </c>
    </row>
    <row r="18043" spans="1:12" x14ac:dyDescent="0.25">
      <c r="A18043">
        <v>83548</v>
      </c>
      <c r="B18043" s="2">
        <v>28.394770000000001</v>
      </c>
      <c r="C18043" s="3">
        <v>129</v>
      </c>
      <c r="E18043" t="s">
        <v>14795</v>
      </c>
      <c r="F18043" s="4" t="s">
        <v>14725</v>
      </c>
      <c r="G18043" s="5">
        <v>76</v>
      </c>
      <c r="H18043" s="6">
        <v>0.27272730000000001</v>
      </c>
      <c r="I18043" s="7">
        <v>37.082999999999998</v>
      </c>
    </row>
    <row r="18044" spans="1:12" x14ac:dyDescent="0.25">
      <c r="A18044">
        <v>45339</v>
      </c>
      <c r="B18044" s="2">
        <v>28.394500000000001</v>
      </c>
      <c r="C18044" s="3">
        <v>1490</v>
      </c>
      <c r="D18044" s="4">
        <v>19380</v>
      </c>
      <c r="E18044" t="s">
        <v>8679</v>
      </c>
      <c r="F18044" s="4" t="s">
        <v>8295</v>
      </c>
      <c r="G18044" s="5">
        <v>1077</v>
      </c>
      <c r="H18044" s="6">
        <v>0.174397</v>
      </c>
      <c r="I18044" s="7">
        <v>54.073999999999998</v>
      </c>
      <c r="J18044" s="2">
        <v>53</v>
      </c>
      <c r="K18044">
        <v>1</v>
      </c>
    </row>
    <row r="18045" spans="1:12" x14ac:dyDescent="0.25">
      <c r="A18045">
        <v>95531</v>
      </c>
      <c r="B18045" s="2">
        <v>28.390239999999999</v>
      </c>
      <c r="C18045" s="3">
        <v>24201</v>
      </c>
      <c r="D18045" s="4">
        <v>18860</v>
      </c>
      <c r="E18045" t="s">
        <v>6720</v>
      </c>
      <c r="F18045" s="4" t="s">
        <v>15368</v>
      </c>
      <c r="G18045" s="5">
        <v>16712</v>
      </c>
      <c r="H18045" s="6">
        <v>0.17004730000000001</v>
      </c>
      <c r="I18045" s="7">
        <v>54.820999999999998</v>
      </c>
      <c r="J18045" s="2">
        <v>51.6</v>
      </c>
      <c r="K18045">
        <v>10</v>
      </c>
      <c r="L18045" s="2">
        <v>95.9</v>
      </c>
    </row>
    <row r="18046" spans="1:12" x14ac:dyDescent="0.25">
      <c r="A18046">
        <v>18252</v>
      </c>
      <c r="B18046" s="2">
        <v>28.3843</v>
      </c>
      <c r="C18046" s="3">
        <v>11046</v>
      </c>
      <c r="D18046" s="4">
        <v>39060</v>
      </c>
      <c r="E18046" t="s">
        <v>4012</v>
      </c>
      <c r="F18046" s="4" t="s">
        <v>3003</v>
      </c>
      <c r="G18046" s="5">
        <v>8083</v>
      </c>
      <c r="H18046" s="6">
        <v>0.1923791</v>
      </c>
      <c r="I18046" s="7">
        <v>50.957999999999998</v>
      </c>
      <c r="J18046" s="2">
        <v>36.666699999999999</v>
      </c>
      <c r="K18046">
        <v>3</v>
      </c>
    </row>
    <row r="18047" spans="1:12" x14ac:dyDescent="0.25">
      <c r="A18047">
        <v>44402</v>
      </c>
      <c r="B18047" s="2">
        <v>28.381889999999999</v>
      </c>
      <c r="C18047" s="3">
        <v>3053</v>
      </c>
      <c r="D18047" s="4">
        <v>49660</v>
      </c>
      <c r="E18047" t="s">
        <v>8543</v>
      </c>
      <c r="F18047" s="4" t="s">
        <v>8295</v>
      </c>
      <c r="G18047" s="5">
        <v>2032</v>
      </c>
      <c r="H18047" s="6">
        <v>0.13477620000000001</v>
      </c>
      <c r="I18047" s="7">
        <v>60.908999999999999</v>
      </c>
    </row>
    <row r="18048" spans="1:12" x14ac:dyDescent="0.25">
      <c r="A18048">
        <v>76525</v>
      </c>
      <c r="B18048" s="2">
        <v>28.381229999999999</v>
      </c>
      <c r="C18048" s="3">
        <v>992</v>
      </c>
      <c r="D18048" s="4">
        <v>28660</v>
      </c>
      <c r="E18048" t="s">
        <v>13956</v>
      </c>
      <c r="F18048" s="4" t="s">
        <v>13752</v>
      </c>
      <c r="G18048" s="5">
        <v>712</v>
      </c>
      <c r="H18048" s="6">
        <v>0.19354840000000001</v>
      </c>
      <c r="I18048" s="7">
        <v>50.75</v>
      </c>
      <c r="J18048" s="2">
        <v>46</v>
      </c>
      <c r="K18048">
        <v>1</v>
      </c>
    </row>
    <row r="18049" spans="1:12" x14ac:dyDescent="0.25">
      <c r="A18049">
        <v>56352</v>
      </c>
      <c r="B18049" s="2">
        <v>28.380120000000002</v>
      </c>
      <c r="C18049" s="3">
        <v>6006</v>
      </c>
      <c r="D18049" s="4">
        <v>41060</v>
      </c>
      <c r="E18049" t="s">
        <v>329</v>
      </c>
      <c r="F18049" s="4" t="s">
        <v>10428</v>
      </c>
      <c r="G18049" s="5">
        <v>3927</v>
      </c>
      <c r="H18049" s="6">
        <v>0.14413039999999999</v>
      </c>
      <c r="I18049" s="7">
        <v>59.286000000000001</v>
      </c>
      <c r="J18049" s="2">
        <v>27</v>
      </c>
      <c r="K18049">
        <v>1</v>
      </c>
    </row>
    <row r="18050" spans="1:12" x14ac:dyDescent="0.25">
      <c r="A18050">
        <v>76483</v>
      </c>
      <c r="B18050" s="2">
        <v>28.379000000000001</v>
      </c>
      <c r="C18050" s="3">
        <v>992</v>
      </c>
      <c r="E18050" t="s">
        <v>13949</v>
      </c>
      <c r="F18050" s="4" t="s">
        <v>13752</v>
      </c>
      <c r="G18050" s="5">
        <v>744</v>
      </c>
      <c r="H18050" s="6">
        <v>0.2002688</v>
      </c>
      <c r="I18050" s="7">
        <v>49.582999999999998</v>
      </c>
      <c r="J18050" s="2">
        <v>60</v>
      </c>
      <c r="K18050">
        <v>1</v>
      </c>
    </row>
    <row r="18051" spans="1:12" x14ac:dyDescent="0.25">
      <c r="A18051">
        <v>58636</v>
      </c>
      <c r="B18051" s="2">
        <v>28.378689999999999</v>
      </c>
      <c r="C18051" s="3">
        <v>935</v>
      </c>
      <c r="E18051" t="s">
        <v>11218</v>
      </c>
      <c r="F18051" s="4" t="s">
        <v>11069</v>
      </c>
      <c r="G18051" s="5">
        <v>570</v>
      </c>
      <c r="H18051" s="6">
        <v>0.15236430000000001</v>
      </c>
      <c r="I18051" s="7">
        <v>57.856999999999999</v>
      </c>
    </row>
    <row r="18052" spans="1:12" x14ac:dyDescent="0.25">
      <c r="A18052">
        <v>68380</v>
      </c>
      <c r="B18052" s="2">
        <v>28.378540000000001</v>
      </c>
      <c r="C18052" s="3">
        <v>100</v>
      </c>
      <c r="E18052" t="s">
        <v>776</v>
      </c>
      <c r="F18052" s="4" t="s">
        <v>12738</v>
      </c>
      <c r="G18052" s="5">
        <v>59</v>
      </c>
      <c r="H18052" s="6">
        <v>0.23333329999999999</v>
      </c>
      <c r="I18052" s="7">
        <v>43.863999999999997</v>
      </c>
    </row>
    <row r="18053" spans="1:12" x14ac:dyDescent="0.25">
      <c r="A18053">
        <v>15344</v>
      </c>
      <c r="B18053" s="2">
        <v>28.378240000000002</v>
      </c>
      <c r="C18053" s="3">
        <v>1508</v>
      </c>
      <c r="E18053" t="s">
        <v>175</v>
      </c>
      <c r="F18053" s="4" t="s">
        <v>3003</v>
      </c>
      <c r="G18053" s="5">
        <v>1156</v>
      </c>
      <c r="H18053" s="6">
        <v>0.17545379999999999</v>
      </c>
      <c r="I18053" s="7">
        <v>53.863999999999997</v>
      </c>
    </row>
    <row r="18054" spans="1:12" x14ac:dyDescent="0.25">
      <c r="A18054">
        <v>14062</v>
      </c>
      <c r="B18054" s="2">
        <v>28.377379999999999</v>
      </c>
      <c r="C18054" s="3">
        <v>3311</v>
      </c>
      <c r="D18054" s="4">
        <v>27460</v>
      </c>
      <c r="E18054" t="s">
        <v>2791</v>
      </c>
      <c r="F18054" s="4" t="s">
        <v>1280</v>
      </c>
      <c r="G18054" s="5">
        <v>2450</v>
      </c>
      <c r="H18054" s="6">
        <v>0.1216327</v>
      </c>
      <c r="I18054" s="7">
        <v>63.161999999999999</v>
      </c>
      <c r="J18054" s="2">
        <v>49.333300000000001</v>
      </c>
      <c r="K18054">
        <v>3</v>
      </c>
    </row>
    <row r="18055" spans="1:12" x14ac:dyDescent="0.25">
      <c r="A18055">
        <v>21766</v>
      </c>
      <c r="B18055" s="2">
        <v>28.3767</v>
      </c>
      <c r="C18055" s="3">
        <v>497</v>
      </c>
      <c r="D18055" s="4">
        <v>19060</v>
      </c>
      <c r="E18055" t="s">
        <v>4596</v>
      </c>
      <c r="F18055" s="4" t="s">
        <v>4361</v>
      </c>
      <c r="G18055" s="5">
        <v>379</v>
      </c>
      <c r="H18055" s="6">
        <v>0.17368420000000001</v>
      </c>
      <c r="I18055" s="7">
        <v>54.167000000000002</v>
      </c>
    </row>
    <row r="18056" spans="1:12" x14ac:dyDescent="0.25">
      <c r="A18056">
        <v>54137</v>
      </c>
      <c r="B18056" s="2">
        <v>28.376439999999999</v>
      </c>
      <c r="C18056" s="3">
        <v>1034</v>
      </c>
      <c r="D18056" s="4">
        <v>43020</v>
      </c>
      <c r="E18056" t="s">
        <v>10189</v>
      </c>
      <c r="F18056" s="4" t="s">
        <v>10031</v>
      </c>
      <c r="G18056" s="5">
        <v>741</v>
      </c>
      <c r="H18056" s="6">
        <v>0.1455526</v>
      </c>
      <c r="I18056" s="7">
        <v>59.027999999999999</v>
      </c>
      <c r="J18056" s="2">
        <v>74</v>
      </c>
      <c r="K18056">
        <v>1</v>
      </c>
    </row>
    <row r="18057" spans="1:12" x14ac:dyDescent="0.25">
      <c r="A18057">
        <v>54982</v>
      </c>
      <c r="B18057" s="2">
        <v>28.375050000000002</v>
      </c>
      <c r="C18057" s="3">
        <v>7189</v>
      </c>
      <c r="E18057" t="s">
        <v>10424</v>
      </c>
      <c r="F18057" s="4" t="s">
        <v>10031</v>
      </c>
      <c r="G18057" s="5">
        <v>5066</v>
      </c>
      <c r="H18057" s="6">
        <v>0.1683442</v>
      </c>
      <c r="I18057" s="7">
        <v>55.088999999999999</v>
      </c>
    </row>
    <row r="18058" spans="1:12" x14ac:dyDescent="0.25">
      <c r="A18058">
        <v>23176</v>
      </c>
      <c r="B18058" s="2">
        <v>28.373699999999999</v>
      </c>
      <c r="C18058" s="3">
        <v>651</v>
      </c>
      <c r="E18058" t="s">
        <v>4837</v>
      </c>
      <c r="F18058" s="4" t="s">
        <v>4335</v>
      </c>
      <c r="G18058" s="5">
        <v>529</v>
      </c>
      <c r="H18058" s="6">
        <v>0.15849060000000001</v>
      </c>
      <c r="I18058" s="7">
        <v>56.789000000000001</v>
      </c>
    </row>
    <row r="18059" spans="1:12" x14ac:dyDescent="0.25">
      <c r="A18059">
        <v>15133</v>
      </c>
      <c r="B18059" s="2">
        <v>28.372430000000001</v>
      </c>
      <c r="C18059" s="3">
        <v>6355</v>
      </c>
      <c r="D18059" s="4">
        <v>38300</v>
      </c>
      <c r="E18059" t="s">
        <v>3071</v>
      </c>
      <c r="F18059" s="4" t="s">
        <v>3003</v>
      </c>
      <c r="G18059" s="5">
        <v>4808</v>
      </c>
      <c r="H18059" s="6">
        <v>0.14122299999999999</v>
      </c>
      <c r="I18059" s="7">
        <v>59.77</v>
      </c>
      <c r="J18059" s="2">
        <v>31</v>
      </c>
      <c r="K18059">
        <v>1</v>
      </c>
    </row>
    <row r="18060" spans="1:12" x14ac:dyDescent="0.25">
      <c r="A18060">
        <v>24078</v>
      </c>
      <c r="B18060" s="2">
        <v>28.370010000000001</v>
      </c>
      <c r="C18060" s="3">
        <v>7785</v>
      </c>
      <c r="D18060" s="4">
        <v>32300</v>
      </c>
      <c r="E18060" t="s">
        <v>4956</v>
      </c>
      <c r="F18060" s="4" t="s">
        <v>4335</v>
      </c>
      <c r="G18060" s="5">
        <v>5296</v>
      </c>
      <c r="H18060" s="6">
        <v>0.1941088</v>
      </c>
      <c r="I18060" s="7">
        <v>50.63</v>
      </c>
      <c r="J18060" s="2">
        <v>61</v>
      </c>
      <c r="K18060">
        <v>1</v>
      </c>
    </row>
    <row r="18061" spans="1:12" x14ac:dyDescent="0.25">
      <c r="A18061">
        <v>14009</v>
      </c>
      <c r="B18061" s="2">
        <v>28.367809999999999</v>
      </c>
      <c r="C18061" s="3">
        <v>5532</v>
      </c>
      <c r="E18061" t="s">
        <v>2762</v>
      </c>
      <c r="F18061" s="4" t="s">
        <v>1280</v>
      </c>
      <c r="G18061" s="5">
        <v>3888</v>
      </c>
      <c r="H18061" s="6">
        <v>0.15479560000000001</v>
      </c>
      <c r="I18061" s="7">
        <v>57.423000000000002</v>
      </c>
    </row>
    <row r="18062" spans="1:12" x14ac:dyDescent="0.25">
      <c r="A18062">
        <v>35648</v>
      </c>
      <c r="B18062" s="2">
        <v>28.366340000000001</v>
      </c>
      <c r="C18062" s="3">
        <v>2970</v>
      </c>
      <c r="D18062" s="4">
        <v>22520</v>
      </c>
      <c r="E18062" t="s">
        <v>360</v>
      </c>
      <c r="F18062" s="4" t="s">
        <v>7027</v>
      </c>
      <c r="G18062" s="5">
        <v>2253</v>
      </c>
      <c r="H18062" s="6">
        <v>0.1348713</v>
      </c>
      <c r="I18062" s="7">
        <v>60.865000000000002</v>
      </c>
      <c r="J18062" s="2">
        <v>62</v>
      </c>
      <c r="K18062">
        <v>1</v>
      </c>
    </row>
    <row r="18063" spans="1:12" x14ac:dyDescent="0.25">
      <c r="A18063">
        <v>3235</v>
      </c>
      <c r="B18063" s="2">
        <v>28.364370000000001</v>
      </c>
      <c r="C18063" s="3">
        <v>8571</v>
      </c>
      <c r="D18063" s="4">
        <v>18180</v>
      </c>
      <c r="E18063" t="s">
        <v>293</v>
      </c>
      <c r="F18063" s="4" t="s">
        <v>520</v>
      </c>
      <c r="G18063" s="5">
        <v>5991</v>
      </c>
      <c r="H18063" s="6">
        <v>0.1749291</v>
      </c>
      <c r="I18063" s="7">
        <v>53.938000000000002</v>
      </c>
      <c r="J18063" s="2">
        <v>55</v>
      </c>
      <c r="K18063">
        <v>3</v>
      </c>
    </row>
    <row r="18064" spans="1:12" x14ac:dyDescent="0.25">
      <c r="A18064">
        <v>48911</v>
      </c>
      <c r="B18064" s="2">
        <v>28.357050000000001</v>
      </c>
      <c r="C18064" s="3">
        <v>39303</v>
      </c>
      <c r="D18064" s="4">
        <v>29620</v>
      </c>
      <c r="E18064" t="s">
        <v>2990</v>
      </c>
      <c r="F18064" s="4" t="s">
        <v>9106</v>
      </c>
      <c r="G18064" s="5">
        <v>24569</v>
      </c>
      <c r="H18064" s="6">
        <v>0.21253559999999999</v>
      </c>
      <c r="I18064" s="7">
        <v>47.435000000000002</v>
      </c>
      <c r="J18064" s="2">
        <v>46.588200000000001</v>
      </c>
      <c r="K18064">
        <v>17</v>
      </c>
      <c r="L18064" s="2">
        <v>83</v>
      </c>
    </row>
    <row r="18065" spans="1:11" x14ac:dyDescent="0.25">
      <c r="A18065">
        <v>98638</v>
      </c>
      <c r="B18065" s="2">
        <v>28.350950000000001</v>
      </c>
      <c r="C18065" s="3">
        <v>1365</v>
      </c>
      <c r="E18065" t="s">
        <v>16483</v>
      </c>
      <c r="F18065" s="4" t="s">
        <v>16344</v>
      </c>
      <c r="G18065" s="5">
        <v>921</v>
      </c>
      <c r="H18065" s="6">
        <v>0.13774400000000001</v>
      </c>
      <c r="I18065" s="7">
        <v>60.356999999999999</v>
      </c>
    </row>
    <row r="18066" spans="1:11" x14ac:dyDescent="0.25">
      <c r="A18066">
        <v>81418</v>
      </c>
      <c r="B18066" s="2">
        <v>28.35042</v>
      </c>
      <c r="C18066" s="3">
        <v>1786</v>
      </c>
      <c r="E18066" t="s">
        <v>14627</v>
      </c>
      <c r="F18066" s="4" t="s">
        <v>14477</v>
      </c>
      <c r="G18066" s="5">
        <v>1294</v>
      </c>
      <c r="H18066" s="6">
        <v>0.1490348</v>
      </c>
      <c r="I18066" s="7">
        <v>58.402999999999999</v>
      </c>
      <c r="J18066" s="2">
        <v>77</v>
      </c>
      <c r="K18066">
        <v>1</v>
      </c>
    </row>
    <row r="18067" spans="1:11" x14ac:dyDescent="0.25">
      <c r="A18067">
        <v>97906</v>
      </c>
      <c r="B18067" s="2">
        <v>28.350059999999999</v>
      </c>
      <c r="C18067" s="3">
        <v>296</v>
      </c>
      <c r="D18067" s="4">
        <v>36620</v>
      </c>
      <c r="E18067" t="s">
        <v>9949</v>
      </c>
      <c r="F18067" s="4" t="s">
        <v>16170</v>
      </c>
      <c r="G18067" s="5">
        <v>224</v>
      </c>
      <c r="H18067" s="6">
        <v>0.1511111</v>
      </c>
      <c r="I18067" s="7">
        <v>58.036000000000001</v>
      </c>
    </row>
    <row r="18068" spans="1:11" x14ac:dyDescent="0.25">
      <c r="A18068">
        <v>18851</v>
      </c>
      <c r="B18068" s="2">
        <v>28.34985</v>
      </c>
      <c r="C18068" s="3">
        <v>888</v>
      </c>
      <c r="D18068" s="4">
        <v>42380</v>
      </c>
      <c r="E18068" t="s">
        <v>4145</v>
      </c>
      <c r="F18068" s="4" t="s">
        <v>3003</v>
      </c>
      <c r="G18068" s="5">
        <v>619</v>
      </c>
      <c r="H18068" s="6">
        <v>0.1373183</v>
      </c>
      <c r="I18068" s="7">
        <v>60.417000000000002</v>
      </c>
    </row>
    <row r="18069" spans="1:11" x14ac:dyDescent="0.25">
      <c r="A18069">
        <v>44270</v>
      </c>
      <c r="B18069" s="2">
        <v>28.348320000000001</v>
      </c>
      <c r="C18069" s="3">
        <v>8758</v>
      </c>
      <c r="D18069" s="4">
        <v>49300</v>
      </c>
      <c r="E18069" t="s">
        <v>8535</v>
      </c>
      <c r="F18069" s="4" t="s">
        <v>8295</v>
      </c>
      <c r="G18069" s="5">
        <v>5764</v>
      </c>
      <c r="H18069" s="6">
        <v>0.15125759999999999</v>
      </c>
      <c r="I18069" s="7">
        <v>58.008000000000003</v>
      </c>
      <c r="J18069" s="2">
        <v>65</v>
      </c>
      <c r="K18069">
        <v>1</v>
      </c>
    </row>
    <row r="18070" spans="1:11" x14ac:dyDescent="0.25">
      <c r="A18070">
        <v>14838</v>
      </c>
      <c r="B18070" s="2">
        <v>28.346579999999999</v>
      </c>
      <c r="C18070" s="3">
        <v>2160</v>
      </c>
      <c r="D18070" s="4">
        <v>21300</v>
      </c>
      <c r="E18070" t="s">
        <v>2965</v>
      </c>
      <c r="F18070" s="4" t="s">
        <v>1280</v>
      </c>
      <c r="G18070" s="5">
        <v>1521</v>
      </c>
      <c r="H18070" s="6">
        <v>0.1163708</v>
      </c>
      <c r="I18070" s="7">
        <v>64.036000000000001</v>
      </c>
    </row>
    <row r="18071" spans="1:11" x14ac:dyDescent="0.25">
      <c r="A18071">
        <v>67644</v>
      </c>
      <c r="B18071" s="2">
        <v>28.346170000000001</v>
      </c>
      <c r="C18071" s="3">
        <v>243</v>
      </c>
      <c r="E18071" t="s">
        <v>12694</v>
      </c>
      <c r="F18071" s="4" t="s">
        <v>12494</v>
      </c>
      <c r="G18071" s="5">
        <v>174</v>
      </c>
      <c r="H18071" s="6">
        <v>0.2</v>
      </c>
      <c r="I18071" s="7">
        <v>49.582999999999998</v>
      </c>
    </row>
    <row r="18072" spans="1:11" x14ac:dyDescent="0.25">
      <c r="A18072">
        <v>85940</v>
      </c>
      <c r="B18072" s="2">
        <v>28.34591</v>
      </c>
      <c r="C18072" s="3">
        <v>1284</v>
      </c>
      <c r="E18072" t="s">
        <v>1083</v>
      </c>
      <c r="F18072" s="4" t="s">
        <v>14962</v>
      </c>
      <c r="G18072" s="5">
        <v>935</v>
      </c>
      <c r="H18072" s="6">
        <v>0.1837607</v>
      </c>
      <c r="I18072" s="7">
        <v>52.386000000000003</v>
      </c>
    </row>
    <row r="18073" spans="1:11" x14ac:dyDescent="0.25">
      <c r="A18073">
        <v>74733</v>
      </c>
      <c r="B18073" s="2">
        <v>28.345189999999999</v>
      </c>
      <c r="C18073" s="3">
        <v>3142</v>
      </c>
      <c r="D18073" s="4">
        <v>20460</v>
      </c>
      <c r="E18073" t="s">
        <v>6504</v>
      </c>
      <c r="F18073" s="4" t="s">
        <v>13462</v>
      </c>
      <c r="G18073" s="5">
        <v>2063</v>
      </c>
      <c r="H18073" s="6">
        <v>0.19476740000000001</v>
      </c>
      <c r="I18073" s="7">
        <v>50.478999999999999</v>
      </c>
    </row>
    <row r="18074" spans="1:11" x14ac:dyDescent="0.25">
      <c r="A18074">
        <v>47470</v>
      </c>
      <c r="B18074" s="2">
        <v>28.344390000000001</v>
      </c>
      <c r="C18074" s="3">
        <v>1738</v>
      </c>
      <c r="D18074" s="4">
        <v>13260</v>
      </c>
      <c r="E18074" t="s">
        <v>6250</v>
      </c>
      <c r="F18074" s="4" t="s">
        <v>8800</v>
      </c>
      <c r="G18074" s="5">
        <v>1284</v>
      </c>
      <c r="H18074" s="6">
        <v>0.19455249999999999</v>
      </c>
      <c r="I18074" s="7">
        <v>50.515000000000001</v>
      </c>
    </row>
    <row r="18075" spans="1:11" x14ac:dyDescent="0.25">
      <c r="A18075">
        <v>95336</v>
      </c>
      <c r="B18075" s="2">
        <v>28.337109999999999</v>
      </c>
      <c r="C18075" s="3">
        <v>46432</v>
      </c>
      <c r="D18075" s="4">
        <v>44700</v>
      </c>
      <c r="E18075" t="s">
        <v>15864</v>
      </c>
      <c r="F18075" s="4" t="s">
        <v>15368</v>
      </c>
      <c r="G18075" s="5">
        <v>29117</v>
      </c>
      <c r="H18075" s="6">
        <v>0.12817249999999999</v>
      </c>
      <c r="I18075" s="7">
        <v>61.981000000000002</v>
      </c>
      <c r="J18075" s="2">
        <v>40.8889</v>
      </c>
      <c r="K18075">
        <v>9</v>
      </c>
    </row>
    <row r="18076" spans="1:11" x14ac:dyDescent="0.25">
      <c r="A18076">
        <v>56574</v>
      </c>
      <c r="B18076" s="2">
        <v>28.330089999999998</v>
      </c>
      <c r="C18076" s="3">
        <v>279</v>
      </c>
      <c r="E18076" t="s">
        <v>10793</v>
      </c>
      <c r="F18076" s="4" t="s">
        <v>10428</v>
      </c>
      <c r="G18076" s="5">
        <v>189</v>
      </c>
      <c r="H18076" s="6">
        <v>0.1052632</v>
      </c>
      <c r="I18076" s="7">
        <v>65.938000000000002</v>
      </c>
    </row>
    <row r="18077" spans="1:11" x14ac:dyDescent="0.25">
      <c r="A18077">
        <v>44813</v>
      </c>
      <c r="B18077" s="2">
        <v>28.32883</v>
      </c>
      <c r="C18077" s="3">
        <v>7632</v>
      </c>
      <c r="D18077" s="4">
        <v>31900</v>
      </c>
      <c r="E18077" t="s">
        <v>8605</v>
      </c>
      <c r="F18077" s="4" t="s">
        <v>8295</v>
      </c>
      <c r="G18077" s="5">
        <v>5093</v>
      </c>
      <c r="H18077" s="6">
        <v>0.1348646</v>
      </c>
      <c r="I18077" s="7">
        <v>60.820999999999998</v>
      </c>
      <c r="J18077" s="2">
        <v>52.75</v>
      </c>
      <c r="K18077">
        <v>4</v>
      </c>
    </row>
    <row r="18078" spans="1:11" x14ac:dyDescent="0.25">
      <c r="A18078">
        <v>95639</v>
      </c>
      <c r="B18078" s="2">
        <v>28.327549999999999</v>
      </c>
      <c r="C18078" s="3">
        <v>310</v>
      </c>
      <c r="D18078" s="4">
        <v>40900</v>
      </c>
      <c r="E18078" t="s">
        <v>15962</v>
      </c>
      <c r="F18078" s="4" t="s">
        <v>15368</v>
      </c>
      <c r="G18078" s="5">
        <v>240</v>
      </c>
      <c r="H18078" s="6">
        <v>3.3195000000000002E-2</v>
      </c>
      <c r="I18078" s="7">
        <v>78.385000000000005</v>
      </c>
    </row>
    <row r="18079" spans="1:11" x14ac:dyDescent="0.25">
      <c r="A18079">
        <v>50541</v>
      </c>
      <c r="B18079" s="2">
        <v>28.327349999999999</v>
      </c>
      <c r="C18079" s="3">
        <v>860</v>
      </c>
      <c r="E18079" t="s">
        <v>9735</v>
      </c>
      <c r="F18079" s="4" t="s">
        <v>9593</v>
      </c>
      <c r="G18079" s="5">
        <v>597</v>
      </c>
      <c r="H18079" s="6">
        <v>0.138796</v>
      </c>
      <c r="I18079" s="7">
        <v>60.131999999999998</v>
      </c>
    </row>
    <row r="18080" spans="1:11" x14ac:dyDescent="0.25">
      <c r="A18080">
        <v>24588</v>
      </c>
      <c r="B18080" s="2">
        <v>28.325690000000002</v>
      </c>
      <c r="C18080" s="3">
        <v>8963</v>
      </c>
      <c r="D18080" s="4">
        <v>31340</v>
      </c>
      <c r="E18080" t="s">
        <v>5113</v>
      </c>
      <c r="F18080" s="4" t="s">
        <v>4335</v>
      </c>
      <c r="G18080" s="5">
        <v>6360</v>
      </c>
      <c r="H18080" s="6">
        <v>0.15</v>
      </c>
      <c r="I18080" s="7">
        <v>58.194000000000003</v>
      </c>
      <c r="J18080" s="2">
        <v>49.333300000000001</v>
      </c>
      <c r="K18080">
        <v>3</v>
      </c>
    </row>
    <row r="18081" spans="1:11" x14ac:dyDescent="0.25">
      <c r="A18081">
        <v>44235</v>
      </c>
      <c r="B18081" s="2">
        <v>28.323879999999999</v>
      </c>
      <c r="C18081" s="3">
        <v>2094</v>
      </c>
      <c r="D18081" s="4">
        <v>17460</v>
      </c>
      <c r="E18081" t="s">
        <v>6635</v>
      </c>
      <c r="F18081" s="4" t="s">
        <v>8295</v>
      </c>
      <c r="G18081" s="5">
        <v>1200</v>
      </c>
      <c r="H18081" s="6">
        <v>0.1207327</v>
      </c>
      <c r="I18081" s="7">
        <v>63.25</v>
      </c>
    </row>
    <row r="18082" spans="1:11" x14ac:dyDescent="0.25">
      <c r="A18082">
        <v>22922</v>
      </c>
      <c r="B18082" s="2">
        <v>28.323260000000001</v>
      </c>
      <c r="C18082" s="3">
        <v>1949</v>
      </c>
      <c r="D18082" s="4">
        <v>16820</v>
      </c>
      <c r="E18082" t="s">
        <v>4749</v>
      </c>
      <c r="F18082" s="4" t="s">
        <v>4335</v>
      </c>
      <c r="G18082" s="5">
        <v>1386</v>
      </c>
      <c r="H18082" s="6">
        <v>0.1969697</v>
      </c>
      <c r="I18082" s="7">
        <v>50.073999999999998</v>
      </c>
      <c r="J18082" s="2">
        <v>55</v>
      </c>
      <c r="K18082">
        <v>1</v>
      </c>
    </row>
    <row r="18083" spans="1:11" x14ac:dyDescent="0.25">
      <c r="A18083">
        <v>5842</v>
      </c>
      <c r="B18083" s="2">
        <v>28.322839999999999</v>
      </c>
      <c r="C18083" s="3">
        <v>529</v>
      </c>
      <c r="E18083" t="s">
        <v>1181</v>
      </c>
      <c r="F18083" s="4" t="s">
        <v>1030</v>
      </c>
      <c r="G18083" s="5">
        <v>347</v>
      </c>
      <c r="H18083" s="6">
        <v>0.20461090000000001</v>
      </c>
      <c r="I18083" s="7">
        <v>48.75</v>
      </c>
      <c r="J18083" s="2">
        <v>44</v>
      </c>
      <c r="K18083">
        <v>1</v>
      </c>
    </row>
    <row r="18084" spans="1:11" x14ac:dyDescent="0.25">
      <c r="A18084">
        <v>14513</v>
      </c>
      <c r="B18084" s="2">
        <v>28.32039</v>
      </c>
      <c r="C18084" s="3">
        <v>14001</v>
      </c>
      <c r="D18084" s="4">
        <v>40380</v>
      </c>
      <c r="E18084" t="s">
        <v>1403</v>
      </c>
      <c r="F18084" s="4" t="s">
        <v>1280</v>
      </c>
      <c r="G18084" s="5">
        <v>9888</v>
      </c>
      <c r="H18084" s="6">
        <v>0.16270599999999999</v>
      </c>
      <c r="I18084" s="7">
        <v>55.987000000000002</v>
      </c>
      <c r="J18084" s="2">
        <v>52.4</v>
      </c>
      <c r="K18084">
        <v>5</v>
      </c>
    </row>
    <row r="18085" spans="1:11" x14ac:dyDescent="0.25">
      <c r="A18085">
        <v>75158</v>
      </c>
      <c r="B18085" s="2">
        <v>28.31738</v>
      </c>
      <c r="C18085" s="3">
        <v>3954</v>
      </c>
      <c r="D18085" s="4">
        <v>19100</v>
      </c>
      <c r="E18085" t="s">
        <v>13782</v>
      </c>
      <c r="F18085" s="4" t="s">
        <v>13752</v>
      </c>
      <c r="G18085" s="5">
        <v>2690</v>
      </c>
      <c r="H18085" s="6">
        <v>0.11598509999999999</v>
      </c>
      <c r="I18085" s="7">
        <v>64.057000000000002</v>
      </c>
    </row>
    <row r="18086" spans="1:11" x14ac:dyDescent="0.25">
      <c r="A18086">
        <v>52321</v>
      </c>
      <c r="B18086" s="2">
        <v>28.31663</v>
      </c>
      <c r="C18086" s="3">
        <v>579</v>
      </c>
      <c r="D18086" s="4">
        <v>16300</v>
      </c>
      <c r="E18086" t="s">
        <v>9961</v>
      </c>
      <c r="F18086" s="4" t="s">
        <v>9593</v>
      </c>
      <c r="G18086" s="5">
        <v>449</v>
      </c>
      <c r="H18086" s="6">
        <v>0.1069042</v>
      </c>
      <c r="I18086" s="7">
        <v>65.625</v>
      </c>
    </row>
    <row r="18087" spans="1:11" x14ac:dyDescent="0.25">
      <c r="A18087">
        <v>61938</v>
      </c>
      <c r="B18087" s="2">
        <v>28.31287</v>
      </c>
      <c r="C18087" s="3">
        <v>21898</v>
      </c>
      <c r="D18087" s="4">
        <v>16660</v>
      </c>
      <c r="E18087" t="s">
        <v>10250</v>
      </c>
      <c r="F18087" s="4" t="s">
        <v>11490</v>
      </c>
      <c r="G18087" s="5">
        <v>15260</v>
      </c>
      <c r="H18087" s="6">
        <v>0.18650069999999999</v>
      </c>
      <c r="I18087" s="7">
        <v>51.87</v>
      </c>
      <c r="J18087" s="2">
        <v>51.625</v>
      </c>
      <c r="K18087">
        <v>8</v>
      </c>
    </row>
    <row r="18088" spans="1:11" x14ac:dyDescent="0.25">
      <c r="A18088">
        <v>66945</v>
      </c>
      <c r="B18088" s="2">
        <v>28.309069999999998</v>
      </c>
      <c r="C18088" s="3">
        <v>916</v>
      </c>
      <c r="E18088" t="s">
        <v>344</v>
      </c>
      <c r="F18088" s="4" t="s">
        <v>12494</v>
      </c>
      <c r="G18088" s="5">
        <v>621</v>
      </c>
      <c r="H18088" s="6">
        <v>0.16237940000000001</v>
      </c>
      <c r="I18088" s="7">
        <v>56.029000000000003</v>
      </c>
    </row>
    <row r="18089" spans="1:11" x14ac:dyDescent="0.25">
      <c r="A18089">
        <v>30145</v>
      </c>
      <c r="B18089" s="2">
        <v>28.307559999999999</v>
      </c>
      <c r="C18089" s="3">
        <v>8572</v>
      </c>
      <c r="D18089" s="4">
        <v>12060</v>
      </c>
      <c r="E18089" t="s">
        <v>353</v>
      </c>
      <c r="F18089" s="4" t="s">
        <v>6363</v>
      </c>
      <c r="G18089" s="5">
        <v>5706</v>
      </c>
      <c r="H18089" s="6">
        <v>0.1202033</v>
      </c>
      <c r="I18089" s="7">
        <v>63.317</v>
      </c>
    </row>
    <row r="18090" spans="1:11" x14ac:dyDescent="0.25">
      <c r="A18090">
        <v>79070</v>
      </c>
      <c r="B18090" s="2">
        <v>28.304739999999999</v>
      </c>
      <c r="C18090" s="3">
        <v>10307</v>
      </c>
      <c r="E18090" t="s">
        <v>14364</v>
      </c>
      <c r="F18090" s="4" t="s">
        <v>13752</v>
      </c>
      <c r="G18090" s="5">
        <v>6056</v>
      </c>
      <c r="H18090" s="6">
        <v>0.13738439999999999</v>
      </c>
      <c r="I18090" s="7">
        <v>60.345999999999997</v>
      </c>
      <c r="J18090" s="2">
        <v>57</v>
      </c>
      <c r="K18090">
        <v>2</v>
      </c>
    </row>
    <row r="18091" spans="1:11" x14ac:dyDescent="0.25">
      <c r="A18091">
        <v>60915</v>
      </c>
      <c r="B18091" s="2">
        <v>28.30161</v>
      </c>
      <c r="C18091" s="3">
        <v>10317</v>
      </c>
      <c r="D18091" s="4">
        <v>28100</v>
      </c>
      <c r="E18091" t="s">
        <v>816</v>
      </c>
      <c r="F18091" s="4" t="s">
        <v>11490</v>
      </c>
      <c r="G18091" s="5">
        <v>7019</v>
      </c>
      <c r="H18091" s="6">
        <v>0.15555559999999999</v>
      </c>
      <c r="I18091" s="7">
        <v>57.201999999999998</v>
      </c>
      <c r="J18091" s="2">
        <v>53.75</v>
      </c>
      <c r="K18091">
        <v>4</v>
      </c>
    </row>
    <row r="18092" spans="1:11" x14ac:dyDescent="0.25">
      <c r="A18092">
        <v>99550</v>
      </c>
      <c r="B18092" s="2">
        <v>28.299890000000001</v>
      </c>
      <c r="C18092" s="3">
        <v>230</v>
      </c>
      <c r="E18092" t="s">
        <v>16611</v>
      </c>
      <c r="F18092" s="4" t="s">
        <v>16604</v>
      </c>
      <c r="G18092" s="5">
        <v>163</v>
      </c>
      <c r="H18092" s="6">
        <v>0.1104295</v>
      </c>
      <c r="I18092" s="7">
        <v>65</v>
      </c>
    </row>
    <row r="18093" spans="1:11" x14ac:dyDescent="0.25">
      <c r="A18093">
        <v>66112</v>
      </c>
      <c r="B18093" s="2">
        <v>28.298020000000001</v>
      </c>
      <c r="C18093" s="3">
        <v>11682</v>
      </c>
      <c r="D18093" s="4">
        <v>28140</v>
      </c>
      <c r="E18093" t="s">
        <v>12261</v>
      </c>
      <c r="F18093" s="4" t="s">
        <v>12494</v>
      </c>
      <c r="G18093" s="5">
        <v>7669</v>
      </c>
      <c r="H18093" s="6">
        <v>0.1952015</v>
      </c>
      <c r="I18093" s="7">
        <v>50.341999999999999</v>
      </c>
      <c r="J18093" s="2">
        <v>54.333300000000001</v>
      </c>
      <c r="K18093">
        <v>6</v>
      </c>
    </row>
    <row r="18094" spans="1:11" x14ac:dyDescent="0.25">
      <c r="A18094">
        <v>67112</v>
      </c>
      <c r="B18094" s="2">
        <v>28.296140000000001</v>
      </c>
      <c r="C18094" s="3">
        <v>226</v>
      </c>
      <c r="D18094" s="4">
        <v>48620</v>
      </c>
      <c r="E18094" t="s">
        <v>5777</v>
      </c>
      <c r="F18094" s="4" t="s">
        <v>12494</v>
      </c>
      <c r="G18094" s="5">
        <v>177</v>
      </c>
      <c r="H18094" s="6">
        <v>0.24293780000000001</v>
      </c>
      <c r="I18094" s="7">
        <v>42.082999999999998</v>
      </c>
    </row>
    <row r="18095" spans="1:11" x14ac:dyDescent="0.25">
      <c r="A18095">
        <v>68838</v>
      </c>
      <c r="B18095" s="2">
        <v>28.296050000000001</v>
      </c>
      <c r="C18095" s="3">
        <v>245</v>
      </c>
      <c r="D18095" s="4">
        <v>24260</v>
      </c>
      <c r="E18095" t="s">
        <v>9219</v>
      </c>
      <c r="F18095" s="4" t="s">
        <v>12738</v>
      </c>
      <c r="G18095" s="5">
        <v>181</v>
      </c>
      <c r="H18095" s="6">
        <v>0.14285709999999999</v>
      </c>
      <c r="I18095" s="7">
        <v>59.375</v>
      </c>
    </row>
    <row r="18096" spans="1:11" x14ac:dyDescent="0.25">
      <c r="A18096">
        <v>95634</v>
      </c>
      <c r="B18096" s="2">
        <v>28.295490000000001</v>
      </c>
      <c r="C18096" s="3">
        <v>3142</v>
      </c>
      <c r="D18096" s="4">
        <v>40900</v>
      </c>
      <c r="E18096" t="s">
        <v>242</v>
      </c>
      <c r="F18096" s="4" t="s">
        <v>15368</v>
      </c>
      <c r="G18096" s="5">
        <v>2158</v>
      </c>
      <c r="H18096" s="6">
        <v>0.1162575</v>
      </c>
      <c r="I18096" s="7">
        <v>63.970999999999997</v>
      </c>
      <c r="J18096" s="2">
        <v>52.5</v>
      </c>
      <c r="K18096">
        <v>2</v>
      </c>
    </row>
    <row r="18097" spans="1:12" x14ac:dyDescent="0.25">
      <c r="A18097">
        <v>71968</v>
      </c>
      <c r="B18097" s="2">
        <v>28.294229999999999</v>
      </c>
      <c r="C18097" s="3">
        <v>4552</v>
      </c>
      <c r="D18097" s="4">
        <v>26300</v>
      </c>
      <c r="E18097" t="s">
        <v>9848</v>
      </c>
      <c r="F18097" s="4" t="s">
        <v>13183</v>
      </c>
      <c r="G18097" s="5">
        <v>3114</v>
      </c>
      <c r="H18097" s="6">
        <v>0.14900450000000001</v>
      </c>
      <c r="I18097" s="7">
        <v>58.311</v>
      </c>
    </row>
    <row r="18098" spans="1:12" x14ac:dyDescent="0.25">
      <c r="A18098">
        <v>68846</v>
      </c>
      <c r="B18098" s="2">
        <v>28.293420000000001</v>
      </c>
      <c r="C18098" s="3">
        <v>386</v>
      </c>
      <c r="D18098" s="4">
        <v>24260</v>
      </c>
      <c r="E18098" t="s">
        <v>12860</v>
      </c>
      <c r="F18098" s="4" t="s">
        <v>12738</v>
      </c>
      <c r="G18098" s="5">
        <v>272</v>
      </c>
      <c r="H18098" s="6">
        <v>0.11029410000000001</v>
      </c>
      <c r="I18098" s="7">
        <v>65</v>
      </c>
    </row>
    <row r="18099" spans="1:12" x14ac:dyDescent="0.25">
      <c r="A18099">
        <v>17701</v>
      </c>
      <c r="B18099" s="2">
        <v>28.286470000000001</v>
      </c>
      <c r="C18099" s="3">
        <v>44721</v>
      </c>
      <c r="D18099" s="4">
        <v>48700</v>
      </c>
      <c r="E18099" t="s">
        <v>3832</v>
      </c>
      <c r="F18099" s="4" t="s">
        <v>3003</v>
      </c>
      <c r="G18099" s="5">
        <v>28787</v>
      </c>
      <c r="H18099" s="6">
        <v>0.2026609</v>
      </c>
      <c r="I18099" s="7">
        <v>49.037999999999997</v>
      </c>
      <c r="J18099" s="2">
        <v>44.036999999999999</v>
      </c>
      <c r="K18099">
        <v>27</v>
      </c>
      <c r="L18099" s="2">
        <v>72.400000000000006</v>
      </c>
    </row>
    <row r="18100" spans="1:12" x14ac:dyDescent="0.25">
      <c r="A18100">
        <v>45326</v>
      </c>
      <c r="B18100" s="2">
        <v>28.279419999999998</v>
      </c>
      <c r="C18100" s="3">
        <v>944</v>
      </c>
      <c r="D18100" s="4">
        <v>19380</v>
      </c>
      <c r="E18100" t="s">
        <v>6094</v>
      </c>
      <c r="F18100" s="4" t="s">
        <v>8295</v>
      </c>
      <c r="G18100" s="5">
        <v>649</v>
      </c>
      <c r="H18100" s="6">
        <v>0.1492308</v>
      </c>
      <c r="I18100" s="7">
        <v>58.268999999999998</v>
      </c>
      <c r="J18100" s="2">
        <v>52.6</v>
      </c>
      <c r="K18100">
        <v>5</v>
      </c>
    </row>
    <row r="18101" spans="1:12" x14ac:dyDescent="0.25">
      <c r="A18101">
        <v>60530</v>
      </c>
      <c r="B18101" s="2">
        <v>28.279170000000001</v>
      </c>
      <c r="C18101" s="3">
        <v>555</v>
      </c>
      <c r="D18101" s="4">
        <v>19940</v>
      </c>
      <c r="E18101" t="s">
        <v>91</v>
      </c>
      <c r="F18101" s="4" t="s">
        <v>11490</v>
      </c>
      <c r="G18101" s="5">
        <v>379</v>
      </c>
      <c r="H18101" s="6">
        <v>0.15526319999999999</v>
      </c>
      <c r="I18101" s="7">
        <v>57.222000000000001</v>
      </c>
      <c r="J18101" s="2">
        <v>59</v>
      </c>
      <c r="K18101">
        <v>1</v>
      </c>
    </row>
    <row r="18102" spans="1:12" x14ac:dyDescent="0.25">
      <c r="A18102">
        <v>30340</v>
      </c>
      <c r="B18102" s="2">
        <v>28.274380000000001</v>
      </c>
      <c r="C18102" s="3">
        <v>31120</v>
      </c>
      <c r="D18102" s="4">
        <v>12060</v>
      </c>
      <c r="E18102" t="s">
        <v>2948</v>
      </c>
      <c r="F18102" s="4" t="s">
        <v>6363</v>
      </c>
      <c r="G18102" s="5">
        <v>19670</v>
      </c>
      <c r="H18102" s="6">
        <v>0.26124750000000002</v>
      </c>
      <c r="I18102" s="7">
        <v>38.904000000000003</v>
      </c>
      <c r="J18102" s="2">
        <v>39.25</v>
      </c>
      <c r="K18102">
        <v>12</v>
      </c>
      <c r="L18102" s="2">
        <v>46.4</v>
      </c>
    </row>
    <row r="18103" spans="1:12" x14ac:dyDescent="0.25">
      <c r="A18103">
        <v>61944</v>
      </c>
      <c r="B18103" s="2">
        <v>28.267579999999999</v>
      </c>
      <c r="C18103" s="3">
        <v>12194</v>
      </c>
      <c r="E18103" t="s">
        <v>4342</v>
      </c>
      <c r="F18103" s="4" t="s">
        <v>11490</v>
      </c>
      <c r="G18103" s="5">
        <v>8720</v>
      </c>
      <c r="H18103" s="6">
        <v>0.19094040000000001</v>
      </c>
      <c r="I18103" s="7">
        <v>51.051000000000002</v>
      </c>
      <c r="J18103" s="2">
        <v>55</v>
      </c>
      <c r="K18103">
        <v>2</v>
      </c>
    </row>
    <row r="18104" spans="1:12" x14ac:dyDescent="0.25">
      <c r="A18104">
        <v>16662</v>
      </c>
      <c r="B18104" s="2">
        <v>28.26444</v>
      </c>
      <c r="C18104" s="3">
        <v>6118</v>
      </c>
      <c r="D18104" s="4">
        <v>11020</v>
      </c>
      <c r="E18104" t="s">
        <v>2596</v>
      </c>
      <c r="F18104" s="4" t="s">
        <v>3003</v>
      </c>
      <c r="G18104" s="5">
        <v>4414</v>
      </c>
      <c r="H18104" s="6">
        <v>0.1780294</v>
      </c>
      <c r="I18104" s="7">
        <v>53.277999999999999</v>
      </c>
      <c r="J18104" s="2">
        <v>57</v>
      </c>
      <c r="K18104">
        <v>1</v>
      </c>
    </row>
    <row r="18105" spans="1:12" x14ac:dyDescent="0.25">
      <c r="A18105">
        <v>24086</v>
      </c>
      <c r="B18105" s="2">
        <v>28.263349999999999</v>
      </c>
      <c r="C18105" s="3">
        <v>254</v>
      </c>
      <c r="D18105" s="4">
        <v>13980</v>
      </c>
      <c r="E18105" t="s">
        <v>4961</v>
      </c>
      <c r="F18105" s="4" t="s">
        <v>4335</v>
      </c>
      <c r="G18105" s="5">
        <v>123</v>
      </c>
      <c r="H18105" s="6">
        <v>0.2419355</v>
      </c>
      <c r="I18105" s="7">
        <v>42.231999999999999</v>
      </c>
    </row>
    <row r="18106" spans="1:12" x14ac:dyDescent="0.25">
      <c r="A18106">
        <v>57369</v>
      </c>
      <c r="B18106" s="2">
        <v>28.262889999999999</v>
      </c>
      <c r="C18106" s="3">
        <v>2653</v>
      </c>
      <c r="E18106" t="s">
        <v>10955</v>
      </c>
      <c r="F18106" s="4" t="s">
        <v>10877</v>
      </c>
      <c r="G18106" s="5">
        <v>1804</v>
      </c>
      <c r="H18106" s="6">
        <v>0.16297120000000001</v>
      </c>
      <c r="I18106" s="7">
        <v>55.875</v>
      </c>
      <c r="J18106" s="2">
        <v>48.5</v>
      </c>
      <c r="K18106">
        <v>2</v>
      </c>
    </row>
    <row r="18107" spans="1:12" x14ac:dyDescent="0.25">
      <c r="A18107">
        <v>93060</v>
      </c>
      <c r="B18107" s="2">
        <v>28.2577</v>
      </c>
      <c r="C18107" s="3">
        <v>33835</v>
      </c>
      <c r="D18107" s="4">
        <v>37100</v>
      </c>
      <c r="E18107" t="s">
        <v>15612</v>
      </c>
      <c r="F18107" s="4" t="s">
        <v>15368</v>
      </c>
      <c r="G18107" s="5">
        <v>19900</v>
      </c>
      <c r="H18107" s="6">
        <v>0.14627409999999999</v>
      </c>
      <c r="I18107" s="7">
        <v>58.76</v>
      </c>
      <c r="J18107" s="2">
        <v>38</v>
      </c>
      <c r="K18107">
        <v>11</v>
      </c>
      <c r="L18107" s="2">
        <v>39.1</v>
      </c>
    </row>
    <row r="18108" spans="1:12" x14ac:dyDescent="0.25">
      <c r="A18108">
        <v>71429</v>
      </c>
      <c r="B18108" s="2">
        <v>28.252500000000001</v>
      </c>
      <c r="C18108" s="3">
        <v>2477</v>
      </c>
      <c r="E18108" t="s">
        <v>13164</v>
      </c>
      <c r="F18108" s="4" t="s">
        <v>12927</v>
      </c>
      <c r="G18108" s="5">
        <v>1838</v>
      </c>
      <c r="H18108" s="6">
        <v>0.17835780000000001</v>
      </c>
      <c r="I18108" s="7">
        <v>53.213999999999999</v>
      </c>
    </row>
    <row r="18109" spans="1:12" x14ac:dyDescent="0.25">
      <c r="A18109">
        <v>33004</v>
      </c>
      <c r="B18109" s="2">
        <v>28.249359999999999</v>
      </c>
      <c r="C18109" s="3">
        <v>16225</v>
      </c>
      <c r="D18109" s="4">
        <v>33100</v>
      </c>
      <c r="E18109" t="s">
        <v>6862</v>
      </c>
      <c r="F18109" s="4" t="s">
        <v>6689</v>
      </c>
      <c r="G18109" s="5">
        <v>11274</v>
      </c>
      <c r="H18109" s="6">
        <v>0.20603099999999999</v>
      </c>
      <c r="I18109" s="7">
        <v>48.430999999999997</v>
      </c>
      <c r="J18109" s="2">
        <v>50</v>
      </c>
      <c r="K18109">
        <v>1</v>
      </c>
    </row>
    <row r="18110" spans="1:12" x14ac:dyDescent="0.25">
      <c r="A18110">
        <v>66441</v>
      </c>
      <c r="B18110" s="2">
        <v>28.242830000000001</v>
      </c>
      <c r="C18110" s="3">
        <v>28128</v>
      </c>
      <c r="D18110" s="4">
        <v>27920</v>
      </c>
      <c r="E18110" t="s">
        <v>6679</v>
      </c>
      <c r="F18110" s="4" t="s">
        <v>12494</v>
      </c>
      <c r="G18110" s="5">
        <v>16013</v>
      </c>
      <c r="H18110" s="6">
        <v>0.19457969999999999</v>
      </c>
      <c r="I18110" s="7">
        <v>50.408999999999999</v>
      </c>
      <c r="J18110" s="2">
        <v>32.799999999999997</v>
      </c>
      <c r="K18110">
        <v>5</v>
      </c>
    </row>
    <row r="18111" spans="1:12" x14ac:dyDescent="0.25">
      <c r="A18111">
        <v>72011</v>
      </c>
      <c r="B18111" s="2">
        <v>28.238379999999999</v>
      </c>
      <c r="C18111" s="3">
        <v>3934</v>
      </c>
      <c r="D18111" s="4">
        <v>30780</v>
      </c>
      <c r="E18111" t="s">
        <v>13248</v>
      </c>
      <c r="F18111" s="4" t="s">
        <v>13183</v>
      </c>
      <c r="G18111" s="5">
        <v>2569</v>
      </c>
      <c r="H18111" s="6">
        <v>0.14168939999999999</v>
      </c>
      <c r="I18111" s="7">
        <v>59.545000000000002</v>
      </c>
      <c r="J18111" s="2">
        <v>57</v>
      </c>
      <c r="K18111">
        <v>1</v>
      </c>
    </row>
    <row r="18112" spans="1:12" x14ac:dyDescent="0.25">
      <c r="A18112">
        <v>73006</v>
      </c>
      <c r="B18112" s="2">
        <v>28.23715</v>
      </c>
      <c r="C18112" s="3">
        <v>4013</v>
      </c>
      <c r="E18112" t="s">
        <v>13465</v>
      </c>
      <c r="F18112" s="4" t="s">
        <v>13462</v>
      </c>
      <c r="G18112" s="5">
        <v>2569</v>
      </c>
      <c r="H18112" s="6">
        <v>0.1572596</v>
      </c>
      <c r="I18112" s="7">
        <v>56.853000000000002</v>
      </c>
      <c r="J18112" s="2">
        <v>67</v>
      </c>
      <c r="K18112">
        <v>1</v>
      </c>
    </row>
    <row r="18113" spans="1:12" x14ac:dyDescent="0.25">
      <c r="A18113">
        <v>47424</v>
      </c>
      <c r="B18113" s="2">
        <v>28.23508</v>
      </c>
      <c r="C18113" s="3">
        <v>8569</v>
      </c>
      <c r="E18113" t="s">
        <v>1199</v>
      </c>
      <c r="F18113" s="4" t="s">
        <v>8800</v>
      </c>
      <c r="G18113" s="5">
        <v>6072</v>
      </c>
      <c r="H18113" s="6">
        <v>0.15843209999999999</v>
      </c>
      <c r="I18113" s="7">
        <v>56.645000000000003</v>
      </c>
      <c r="J18113" s="2">
        <v>54.666699999999999</v>
      </c>
      <c r="K18113">
        <v>3</v>
      </c>
    </row>
    <row r="18114" spans="1:12" x14ac:dyDescent="0.25">
      <c r="A18114">
        <v>79252</v>
      </c>
      <c r="B18114" s="2">
        <v>28.2331</v>
      </c>
      <c r="C18114" s="3">
        <v>3177</v>
      </c>
      <c r="E18114" t="s">
        <v>14384</v>
      </c>
      <c r="F18114" s="4" t="s">
        <v>13752</v>
      </c>
      <c r="G18114" s="5">
        <v>2203</v>
      </c>
      <c r="H18114" s="6">
        <v>0.2060826</v>
      </c>
      <c r="I18114" s="7">
        <v>48.408999999999999</v>
      </c>
      <c r="J18114" s="2">
        <v>58.5</v>
      </c>
      <c r="K18114">
        <v>2</v>
      </c>
    </row>
    <row r="18115" spans="1:12" x14ac:dyDescent="0.25">
      <c r="A18115">
        <v>35078</v>
      </c>
      <c r="B18115" s="2">
        <v>28.232230000000001</v>
      </c>
      <c r="C18115" s="3">
        <v>2223</v>
      </c>
      <c r="D18115" s="4">
        <v>13820</v>
      </c>
      <c r="E18115" t="s">
        <v>7053</v>
      </c>
      <c r="F18115" s="4" t="s">
        <v>7027</v>
      </c>
      <c r="G18115" s="5">
        <v>1445</v>
      </c>
      <c r="H18115" s="6">
        <v>0.1998617</v>
      </c>
      <c r="I18115" s="7">
        <v>49.478999999999999</v>
      </c>
      <c r="J18115" s="2">
        <v>39</v>
      </c>
      <c r="K18115">
        <v>1</v>
      </c>
    </row>
    <row r="18116" spans="1:12" x14ac:dyDescent="0.25">
      <c r="A18116">
        <v>90250</v>
      </c>
      <c r="B18116" s="2">
        <v>28.217600000000001</v>
      </c>
      <c r="C18116" s="3">
        <v>95222</v>
      </c>
      <c r="D18116" s="4">
        <v>31080</v>
      </c>
      <c r="E18116" t="s">
        <v>1446</v>
      </c>
      <c r="F18116" s="4" t="s">
        <v>15368</v>
      </c>
      <c r="G18116" s="5">
        <v>59701</v>
      </c>
      <c r="H18116" s="6">
        <v>0.1977488</v>
      </c>
      <c r="I18116" s="7">
        <v>49.844000000000001</v>
      </c>
      <c r="J18116" s="2">
        <v>43.1905</v>
      </c>
      <c r="K18116">
        <v>21</v>
      </c>
      <c r="L18116" s="2">
        <v>68.2</v>
      </c>
    </row>
    <row r="18117" spans="1:12" x14ac:dyDescent="0.25">
      <c r="A18117">
        <v>36904</v>
      </c>
      <c r="B18117" s="2">
        <v>28.202590000000001</v>
      </c>
      <c r="C18117" s="3">
        <v>4078</v>
      </c>
      <c r="E18117" t="s">
        <v>1415</v>
      </c>
      <c r="F18117" s="4" t="s">
        <v>7027</v>
      </c>
      <c r="G18117" s="5">
        <v>3002</v>
      </c>
      <c r="H18117" s="6">
        <v>0.17121919999999999</v>
      </c>
      <c r="I18117" s="7">
        <v>54.427</v>
      </c>
    </row>
    <row r="18118" spans="1:12" x14ac:dyDescent="0.25">
      <c r="A18118">
        <v>88124</v>
      </c>
      <c r="B18118" s="2">
        <v>28.201709999999999</v>
      </c>
      <c r="C18118" s="3">
        <v>1072</v>
      </c>
      <c r="D18118" s="4">
        <v>17580</v>
      </c>
      <c r="E18118" t="s">
        <v>329</v>
      </c>
      <c r="F18118" s="4" t="s">
        <v>15124</v>
      </c>
      <c r="G18118" s="5">
        <v>693</v>
      </c>
      <c r="H18118" s="6">
        <v>0.20923520000000001</v>
      </c>
      <c r="I18118" s="7">
        <v>47.856999999999999</v>
      </c>
    </row>
    <row r="18119" spans="1:12" x14ac:dyDescent="0.25">
      <c r="A18119">
        <v>93505</v>
      </c>
      <c r="B18119" s="2">
        <v>28.199439999999999</v>
      </c>
      <c r="C18119" s="3">
        <v>13232</v>
      </c>
      <c r="D18119" s="4">
        <v>12540</v>
      </c>
      <c r="E18119" t="s">
        <v>15682</v>
      </c>
      <c r="F18119" s="4" t="s">
        <v>15368</v>
      </c>
      <c r="G18119" s="5">
        <v>8796</v>
      </c>
      <c r="H18119" s="6">
        <v>0.12981699999999999</v>
      </c>
      <c r="I18119" s="7">
        <v>61.581000000000003</v>
      </c>
    </row>
    <row r="18120" spans="1:12" x14ac:dyDescent="0.25">
      <c r="A18120">
        <v>61041</v>
      </c>
      <c r="B18120" s="2">
        <v>28.197120000000002</v>
      </c>
      <c r="C18120" s="3">
        <v>1069</v>
      </c>
      <c r="E18120" t="s">
        <v>344</v>
      </c>
      <c r="F18120" s="4" t="s">
        <v>11490</v>
      </c>
      <c r="G18120" s="5">
        <v>893</v>
      </c>
      <c r="H18120" s="6">
        <v>0.16685330000000001</v>
      </c>
      <c r="I18120" s="7">
        <v>55.179000000000002</v>
      </c>
    </row>
    <row r="18121" spans="1:12" x14ac:dyDescent="0.25">
      <c r="A18121">
        <v>49010</v>
      </c>
      <c r="B18121" s="2">
        <v>28.194009999999999</v>
      </c>
      <c r="C18121" s="3">
        <v>17628</v>
      </c>
      <c r="D18121" s="4">
        <v>26090</v>
      </c>
      <c r="E18121" t="s">
        <v>9304</v>
      </c>
      <c r="F18121" s="4" t="s">
        <v>9106</v>
      </c>
      <c r="G18121" s="5">
        <v>12121</v>
      </c>
      <c r="H18121" s="6">
        <v>0.1790281</v>
      </c>
      <c r="I18121" s="7">
        <v>53.075000000000003</v>
      </c>
      <c r="J18121" s="2">
        <v>62.25</v>
      </c>
      <c r="K18121">
        <v>4</v>
      </c>
    </row>
    <row r="18122" spans="1:12" x14ac:dyDescent="0.25">
      <c r="A18122">
        <v>66516</v>
      </c>
      <c r="B18122" s="2">
        <v>28.191050000000001</v>
      </c>
      <c r="C18122" s="3">
        <v>370</v>
      </c>
      <c r="D18122" s="4">
        <v>45820</v>
      </c>
      <c r="E18122" t="s">
        <v>12538</v>
      </c>
      <c r="F18122" s="4" t="s">
        <v>12494</v>
      </c>
      <c r="G18122" s="5">
        <v>238</v>
      </c>
      <c r="H18122" s="6">
        <v>9.2437000000000005E-2</v>
      </c>
      <c r="I18122" s="7">
        <v>68.036000000000001</v>
      </c>
    </row>
    <row r="18123" spans="1:12" x14ac:dyDescent="0.25">
      <c r="A18123">
        <v>62275</v>
      </c>
      <c r="B18123" s="2">
        <v>28.1904</v>
      </c>
      <c r="C18123" s="3">
        <v>3434</v>
      </c>
      <c r="D18123" s="4">
        <v>41180</v>
      </c>
      <c r="E18123" t="s">
        <v>5136</v>
      </c>
      <c r="F18123" s="4" t="s">
        <v>11490</v>
      </c>
      <c r="G18123" s="5">
        <v>2467</v>
      </c>
      <c r="H18123" s="6">
        <v>0.1175041</v>
      </c>
      <c r="I18123" s="7">
        <v>63.701999999999998</v>
      </c>
    </row>
    <row r="18124" spans="1:12" x14ac:dyDescent="0.25">
      <c r="A18124">
        <v>74051</v>
      </c>
      <c r="B18124" s="2">
        <v>28.18947</v>
      </c>
      <c r="C18124" s="3">
        <v>1896</v>
      </c>
      <c r="D18124" s="4">
        <v>12780</v>
      </c>
      <c r="E18124" t="s">
        <v>13605</v>
      </c>
      <c r="F18124" s="4" t="s">
        <v>13462</v>
      </c>
      <c r="G18124" s="5">
        <v>1398</v>
      </c>
      <c r="H18124" s="6">
        <v>0.12517880000000001</v>
      </c>
      <c r="I18124" s="7">
        <v>62.375</v>
      </c>
      <c r="J18124" s="2">
        <v>62</v>
      </c>
      <c r="K18124">
        <v>1</v>
      </c>
    </row>
    <row r="18125" spans="1:12" x14ac:dyDescent="0.25">
      <c r="A18125">
        <v>45153</v>
      </c>
      <c r="B18125" s="2">
        <v>28.188800000000001</v>
      </c>
      <c r="C18125" s="3">
        <v>1898</v>
      </c>
      <c r="D18125" s="4">
        <v>17140</v>
      </c>
      <c r="E18125" t="s">
        <v>4065</v>
      </c>
      <c r="F18125" s="4" t="s">
        <v>8295</v>
      </c>
      <c r="G18125" s="5">
        <v>1406</v>
      </c>
      <c r="H18125" s="6">
        <v>9.38166E-2</v>
      </c>
      <c r="I18125" s="7">
        <v>67.793000000000006</v>
      </c>
    </row>
    <row r="18126" spans="1:12" x14ac:dyDescent="0.25">
      <c r="A18126">
        <v>97839</v>
      </c>
      <c r="B18126" s="2">
        <v>28.188379999999999</v>
      </c>
      <c r="C18126" s="3">
        <v>546</v>
      </c>
      <c r="D18126" s="4">
        <v>25840</v>
      </c>
      <c r="E18126" t="s">
        <v>360</v>
      </c>
      <c r="F18126" s="4" t="s">
        <v>16170</v>
      </c>
      <c r="G18126" s="5">
        <v>342</v>
      </c>
      <c r="H18126" s="6">
        <v>0.15204680000000001</v>
      </c>
      <c r="I18126" s="7">
        <v>57.726999999999997</v>
      </c>
    </row>
    <row r="18127" spans="1:12" x14ac:dyDescent="0.25">
      <c r="A18127">
        <v>15357</v>
      </c>
      <c r="B18127" s="2">
        <v>28.188009999999998</v>
      </c>
      <c r="C18127" s="3">
        <v>1730</v>
      </c>
      <c r="E18127" t="s">
        <v>3111</v>
      </c>
      <c r="F18127" s="4" t="s">
        <v>3003</v>
      </c>
      <c r="G18127" s="5">
        <v>1231</v>
      </c>
      <c r="H18127" s="6">
        <v>0.22077920000000001</v>
      </c>
      <c r="I18127" s="7">
        <v>45.847999999999999</v>
      </c>
      <c r="J18127" s="2">
        <v>51</v>
      </c>
      <c r="K18127">
        <v>1</v>
      </c>
    </row>
    <row r="18128" spans="1:12" x14ac:dyDescent="0.25">
      <c r="A18128">
        <v>59731</v>
      </c>
      <c r="B18128" s="2">
        <v>28.18769</v>
      </c>
      <c r="C18128" s="3">
        <v>123</v>
      </c>
      <c r="E18128" t="s">
        <v>1807</v>
      </c>
      <c r="F18128" s="4" t="s">
        <v>11278</v>
      </c>
      <c r="G18128" s="5">
        <v>104</v>
      </c>
      <c r="H18128" s="6">
        <v>0.17142859999999999</v>
      </c>
      <c r="I18128" s="7">
        <v>54.375</v>
      </c>
    </row>
    <row r="18129" spans="1:12" x14ac:dyDescent="0.25">
      <c r="A18129">
        <v>56732</v>
      </c>
      <c r="B18129" s="2">
        <v>28.187480000000001</v>
      </c>
      <c r="C18129" s="3">
        <v>1090</v>
      </c>
      <c r="E18129" t="s">
        <v>10859</v>
      </c>
      <c r="F18129" s="4" t="s">
        <v>10428</v>
      </c>
      <c r="G18129" s="5">
        <v>745</v>
      </c>
      <c r="H18129" s="6">
        <v>0.18096509999999999</v>
      </c>
      <c r="I18129" s="7">
        <v>52.726999999999997</v>
      </c>
      <c r="J18129" s="2">
        <v>61.5</v>
      </c>
      <c r="K18129">
        <v>2</v>
      </c>
    </row>
    <row r="18130" spans="1:12" x14ac:dyDescent="0.25">
      <c r="A18130">
        <v>71940</v>
      </c>
      <c r="B18130" s="2">
        <v>28.18703</v>
      </c>
      <c r="C18130" s="3">
        <v>1567</v>
      </c>
      <c r="E18130" t="s">
        <v>13230</v>
      </c>
      <c r="F18130" s="4" t="s">
        <v>13183</v>
      </c>
      <c r="G18130" s="5">
        <v>1129</v>
      </c>
      <c r="H18130" s="6">
        <v>0.14247789999999999</v>
      </c>
      <c r="I18130" s="7">
        <v>59.375</v>
      </c>
    </row>
    <row r="18131" spans="1:12" x14ac:dyDescent="0.25">
      <c r="A18131">
        <v>66725</v>
      </c>
      <c r="B18131" s="2">
        <v>28.185780000000001</v>
      </c>
      <c r="C18131" s="3">
        <v>5658</v>
      </c>
      <c r="E18131" t="s">
        <v>1585</v>
      </c>
      <c r="F18131" s="4" t="s">
        <v>12494</v>
      </c>
      <c r="G18131" s="5">
        <v>4074</v>
      </c>
      <c r="H18131" s="6">
        <v>0.1671166</v>
      </c>
      <c r="I18131" s="7">
        <v>55.113999999999997</v>
      </c>
      <c r="J18131" s="2">
        <v>48</v>
      </c>
      <c r="K18131">
        <v>3</v>
      </c>
    </row>
    <row r="18132" spans="1:12" x14ac:dyDescent="0.25">
      <c r="A18132">
        <v>49455</v>
      </c>
      <c r="B18132" s="2">
        <v>28.184080000000002</v>
      </c>
      <c r="C18132" s="3">
        <v>4538</v>
      </c>
      <c r="E18132" t="s">
        <v>5893</v>
      </c>
      <c r="F18132" s="4" t="s">
        <v>9106</v>
      </c>
      <c r="G18132" s="5">
        <v>3025</v>
      </c>
      <c r="H18132" s="6">
        <v>0.20561979999999999</v>
      </c>
      <c r="I18132" s="7">
        <v>48.457999999999998</v>
      </c>
    </row>
    <row r="18133" spans="1:12" x14ac:dyDescent="0.25">
      <c r="A18133">
        <v>61361</v>
      </c>
      <c r="B18133" s="2">
        <v>28.183129999999998</v>
      </c>
      <c r="C18133" s="3">
        <v>1294</v>
      </c>
      <c r="D18133" s="4">
        <v>36860</v>
      </c>
      <c r="E18133" t="s">
        <v>102</v>
      </c>
      <c r="F18133" s="4" t="s">
        <v>11490</v>
      </c>
      <c r="G18133" s="5">
        <v>947</v>
      </c>
      <c r="H18133" s="6">
        <v>0.18373809999999999</v>
      </c>
      <c r="I18133" s="7">
        <v>52.237000000000002</v>
      </c>
      <c r="J18133" s="2">
        <v>52.5</v>
      </c>
      <c r="K18133">
        <v>2</v>
      </c>
    </row>
    <row r="18134" spans="1:12" x14ac:dyDescent="0.25">
      <c r="A18134">
        <v>49031</v>
      </c>
      <c r="B18134" s="2">
        <v>28.181629999999998</v>
      </c>
      <c r="C18134" s="3">
        <v>7526</v>
      </c>
      <c r="D18134" s="4">
        <v>43780</v>
      </c>
      <c r="E18134" t="s">
        <v>9309</v>
      </c>
      <c r="F18134" s="4" t="s">
        <v>9106</v>
      </c>
      <c r="G18134" s="5">
        <v>5289</v>
      </c>
      <c r="H18134" s="6">
        <v>0.15141779999999999</v>
      </c>
      <c r="I18134" s="7">
        <v>57.819000000000003</v>
      </c>
      <c r="J18134" s="2">
        <v>47.333300000000001</v>
      </c>
      <c r="K18134">
        <v>3</v>
      </c>
    </row>
    <row r="18135" spans="1:12" x14ac:dyDescent="0.25">
      <c r="A18135">
        <v>53541</v>
      </c>
      <c r="B18135" s="2">
        <v>28.180240000000001</v>
      </c>
      <c r="C18135" s="3">
        <v>745</v>
      </c>
      <c r="E18135" t="s">
        <v>8429</v>
      </c>
      <c r="F18135" s="4" t="s">
        <v>10031</v>
      </c>
      <c r="G18135" s="5">
        <v>547</v>
      </c>
      <c r="H18135" s="6">
        <v>0.14963499999999999</v>
      </c>
      <c r="I18135" s="7">
        <v>58.125</v>
      </c>
    </row>
    <row r="18136" spans="1:12" x14ac:dyDescent="0.25">
      <c r="A18136">
        <v>68628</v>
      </c>
      <c r="B18136" s="2">
        <v>28.179960000000001</v>
      </c>
      <c r="C18136" s="3">
        <v>852</v>
      </c>
      <c r="D18136" s="4">
        <v>24260</v>
      </c>
      <c r="E18136" t="s">
        <v>12809</v>
      </c>
      <c r="F18136" s="4" t="s">
        <v>12738</v>
      </c>
      <c r="G18136" s="5">
        <v>586</v>
      </c>
      <c r="H18136" s="6">
        <v>0.1296928</v>
      </c>
      <c r="I18136" s="7">
        <v>61.563000000000002</v>
      </c>
    </row>
    <row r="18137" spans="1:12" x14ac:dyDescent="0.25">
      <c r="A18137">
        <v>46928</v>
      </c>
      <c r="B18137" s="2">
        <v>28.179020000000001</v>
      </c>
      <c r="C18137" s="3">
        <v>4853</v>
      </c>
      <c r="D18137" s="4">
        <v>31980</v>
      </c>
      <c r="E18137" t="s">
        <v>6397</v>
      </c>
      <c r="F18137" s="4" t="s">
        <v>8800</v>
      </c>
      <c r="G18137" s="5">
        <v>3365</v>
      </c>
      <c r="H18137" s="6">
        <v>0.16577539999999999</v>
      </c>
      <c r="I18137" s="7">
        <v>55.320999999999998</v>
      </c>
      <c r="J18137" s="2">
        <v>63.5</v>
      </c>
      <c r="K18137">
        <v>2</v>
      </c>
    </row>
    <row r="18138" spans="1:12" x14ac:dyDescent="0.25">
      <c r="A18138">
        <v>57435</v>
      </c>
      <c r="B18138" s="2">
        <v>28.178170000000001</v>
      </c>
      <c r="C18138" s="3">
        <v>256</v>
      </c>
      <c r="E18138" t="s">
        <v>10970</v>
      </c>
      <c r="F18138" s="4" t="s">
        <v>10877</v>
      </c>
      <c r="G18138" s="5">
        <v>182</v>
      </c>
      <c r="H18138" s="6">
        <v>0.16393440000000001</v>
      </c>
      <c r="I18138" s="7">
        <v>55.625</v>
      </c>
    </row>
    <row r="18139" spans="1:12" x14ac:dyDescent="0.25">
      <c r="A18139">
        <v>17302</v>
      </c>
      <c r="B18139" s="2">
        <v>28.177659999999999</v>
      </c>
      <c r="C18139" s="3">
        <v>2881</v>
      </c>
      <c r="D18139" s="4">
        <v>49620</v>
      </c>
      <c r="E18139" t="s">
        <v>3766</v>
      </c>
      <c r="F18139" s="4" t="s">
        <v>3003</v>
      </c>
      <c r="G18139" s="5">
        <v>1932</v>
      </c>
      <c r="H18139" s="6">
        <v>8.0745300000000006E-2</v>
      </c>
      <c r="I18139" s="7">
        <v>70</v>
      </c>
      <c r="J18139" s="2">
        <v>40.5</v>
      </c>
      <c r="K18139">
        <v>2</v>
      </c>
    </row>
    <row r="18140" spans="1:12" x14ac:dyDescent="0.25">
      <c r="A18140">
        <v>34773</v>
      </c>
      <c r="B18140" s="2">
        <v>28.176600000000001</v>
      </c>
      <c r="C18140" s="3">
        <v>3737</v>
      </c>
      <c r="D18140" s="4">
        <v>36740</v>
      </c>
      <c r="E18140" t="s">
        <v>7016</v>
      </c>
      <c r="F18140" s="4" t="s">
        <v>6689</v>
      </c>
      <c r="G18140" s="5">
        <v>2507</v>
      </c>
      <c r="H18140" s="6">
        <v>0.19138759999999999</v>
      </c>
      <c r="I18140" s="7">
        <v>50.878</v>
      </c>
    </row>
    <row r="18141" spans="1:12" x14ac:dyDescent="0.25">
      <c r="A18141">
        <v>32404</v>
      </c>
      <c r="B18141" s="2">
        <v>28.169840000000001</v>
      </c>
      <c r="C18141" s="3">
        <v>37513</v>
      </c>
      <c r="D18141" s="4">
        <v>37460</v>
      </c>
      <c r="E18141" t="s">
        <v>6762</v>
      </c>
      <c r="F18141" s="4" t="s">
        <v>6689</v>
      </c>
      <c r="G18141" s="5">
        <v>25729</v>
      </c>
      <c r="H18141" s="6">
        <v>0.1614458</v>
      </c>
      <c r="I18141" s="7">
        <v>56.052</v>
      </c>
      <c r="J18141" s="2">
        <v>50.75</v>
      </c>
      <c r="K18141">
        <v>4</v>
      </c>
    </row>
    <row r="18142" spans="1:12" x14ac:dyDescent="0.25">
      <c r="A18142">
        <v>25507</v>
      </c>
      <c r="B18142" s="2">
        <v>28.163519999999998</v>
      </c>
      <c r="C18142" s="3">
        <v>978</v>
      </c>
      <c r="D18142" s="4">
        <v>26580</v>
      </c>
      <c r="E18142" t="s">
        <v>5347</v>
      </c>
      <c r="F18142" s="4" t="s">
        <v>5144</v>
      </c>
      <c r="G18142" s="5">
        <v>694</v>
      </c>
      <c r="H18142" s="6">
        <v>0.1916427</v>
      </c>
      <c r="I18142" s="7">
        <v>50.832999999999998</v>
      </c>
    </row>
    <row r="18143" spans="1:12" x14ac:dyDescent="0.25">
      <c r="A18143">
        <v>56101</v>
      </c>
      <c r="B18143" s="2">
        <v>28.162379999999999</v>
      </c>
      <c r="C18143" s="3">
        <v>5817</v>
      </c>
      <c r="E18143" t="s">
        <v>10628</v>
      </c>
      <c r="F18143" s="4" t="s">
        <v>10428</v>
      </c>
      <c r="G18143" s="5">
        <v>4066</v>
      </c>
      <c r="H18143" s="6">
        <v>0.1691665</v>
      </c>
      <c r="I18143" s="7">
        <v>54.716000000000001</v>
      </c>
      <c r="J18143" s="2">
        <v>36.5</v>
      </c>
      <c r="K18143">
        <v>2</v>
      </c>
    </row>
    <row r="18144" spans="1:12" x14ac:dyDescent="0.25">
      <c r="A18144">
        <v>46628</v>
      </c>
      <c r="B18144" s="2">
        <v>28.15737</v>
      </c>
      <c r="C18144" s="3">
        <v>26020</v>
      </c>
      <c r="D18144" s="4">
        <v>43780</v>
      </c>
      <c r="E18144" t="s">
        <v>8886</v>
      </c>
      <c r="F18144" s="4" t="s">
        <v>8800</v>
      </c>
      <c r="G18144" s="5">
        <v>16871</v>
      </c>
      <c r="H18144" s="6">
        <v>0.2062119</v>
      </c>
      <c r="I18144" s="7">
        <v>48.314</v>
      </c>
      <c r="J18144" s="2">
        <v>39.333300000000001</v>
      </c>
      <c r="K18144">
        <v>12</v>
      </c>
      <c r="L18144" s="2">
        <v>47</v>
      </c>
    </row>
    <row r="18145" spans="1:11" x14ac:dyDescent="0.25">
      <c r="A18145">
        <v>42378</v>
      </c>
      <c r="B18145" s="2">
        <v>28.152889999999999</v>
      </c>
      <c r="C18145" s="3">
        <v>2996</v>
      </c>
      <c r="D18145" s="4">
        <v>36980</v>
      </c>
      <c r="E18145" t="s">
        <v>2999</v>
      </c>
      <c r="F18145" s="4" t="s">
        <v>7883</v>
      </c>
      <c r="G18145" s="5">
        <v>1840</v>
      </c>
      <c r="H18145" s="6">
        <v>0.13858699999999999</v>
      </c>
      <c r="I18145" s="7">
        <v>60</v>
      </c>
    </row>
    <row r="18146" spans="1:11" x14ac:dyDescent="0.25">
      <c r="A18146">
        <v>50840</v>
      </c>
      <c r="B18146" s="2">
        <v>28.152349999999998</v>
      </c>
      <c r="C18146" s="3">
        <v>610</v>
      </c>
      <c r="E18146" t="s">
        <v>3603</v>
      </c>
      <c r="F18146" s="4" t="s">
        <v>9593</v>
      </c>
      <c r="G18146" s="5">
        <v>418</v>
      </c>
      <c r="H18146" s="6">
        <v>0.1670644</v>
      </c>
      <c r="I18146" s="7">
        <v>55.078000000000003</v>
      </c>
    </row>
    <row r="18147" spans="1:11" x14ac:dyDescent="0.25">
      <c r="A18147">
        <v>92315</v>
      </c>
      <c r="B18147" s="2">
        <v>28.151330000000002</v>
      </c>
      <c r="C18147" s="3">
        <v>5236</v>
      </c>
      <c r="D18147" s="4">
        <v>40140</v>
      </c>
      <c r="E18147" t="s">
        <v>15532</v>
      </c>
      <c r="F18147" s="4" t="s">
        <v>15368</v>
      </c>
      <c r="G18147" s="5">
        <v>3871</v>
      </c>
      <c r="H18147" s="6">
        <v>0.2120351</v>
      </c>
      <c r="I18147" s="7">
        <v>47.302999999999997</v>
      </c>
      <c r="J18147" s="2">
        <v>58.666699999999999</v>
      </c>
      <c r="K18147">
        <v>3</v>
      </c>
    </row>
    <row r="18148" spans="1:11" x14ac:dyDescent="0.25">
      <c r="A18148">
        <v>65077</v>
      </c>
      <c r="B18148" s="2">
        <v>28.150300000000001</v>
      </c>
      <c r="C18148" s="3">
        <v>686</v>
      </c>
      <c r="D18148" s="4">
        <v>27620</v>
      </c>
      <c r="E18148" t="s">
        <v>12366</v>
      </c>
      <c r="F18148" s="4" t="s">
        <v>12102</v>
      </c>
      <c r="G18148" s="5">
        <v>419</v>
      </c>
      <c r="H18148" s="6">
        <v>0.102381</v>
      </c>
      <c r="I18148" s="7">
        <v>66.25</v>
      </c>
    </row>
    <row r="18149" spans="1:11" x14ac:dyDescent="0.25">
      <c r="A18149">
        <v>49130</v>
      </c>
      <c r="B18149" s="2">
        <v>28.149840000000001</v>
      </c>
      <c r="C18149" s="3">
        <v>2098</v>
      </c>
      <c r="D18149" s="4">
        <v>43780</v>
      </c>
      <c r="E18149" t="s">
        <v>697</v>
      </c>
      <c r="F18149" s="4" t="s">
        <v>9106</v>
      </c>
      <c r="G18149" s="5">
        <v>1475</v>
      </c>
      <c r="H18149" s="6">
        <v>0.13956640000000001</v>
      </c>
      <c r="I18149" s="7">
        <v>59.820999999999998</v>
      </c>
    </row>
    <row r="18150" spans="1:11" x14ac:dyDescent="0.25">
      <c r="A18150">
        <v>93015</v>
      </c>
      <c r="B18150" s="2">
        <v>28.147030000000001</v>
      </c>
      <c r="C18150" s="3">
        <v>17423</v>
      </c>
      <c r="D18150" s="4">
        <v>37100</v>
      </c>
      <c r="E18150" t="s">
        <v>2923</v>
      </c>
      <c r="F18150" s="4" t="s">
        <v>15368</v>
      </c>
      <c r="G18150" s="5">
        <v>10274</v>
      </c>
      <c r="H18150" s="6">
        <v>0.12517030000000001</v>
      </c>
      <c r="I18150" s="7">
        <v>62.307000000000002</v>
      </c>
      <c r="J18150" s="2">
        <v>45</v>
      </c>
      <c r="K18150">
        <v>2</v>
      </c>
    </row>
    <row r="18151" spans="1:11" x14ac:dyDescent="0.25">
      <c r="A18151">
        <v>76559</v>
      </c>
      <c r="B18151" s="2">
        <v>28.143899999999999</v>
      </c>
      <c r="C18151" s="3">
        <v>5013</v>
      </c>
      <c r="D18151" s="4">
        <v>28660</v>
      </c>
      <c r="E18151" t="s">
        <v>13964</v>
      </c>
      <c r="F18151" s="4" t="s">
        <v>13752</v>
      </c>
      <c r="G18151" s="5">
        <v>2802</v>
      </c>
      <c r="H18151" s="6">
        <v>0.18843679999999999</v>
      </c>
      <c r="I18151" s="7">
        <v>51.372999999999998</v>
      </c>
      <c r="J18151" s="2">
        <v>42</v>
      </c>
      <c r="K18151">
        <v>1</v>
      </c>
    </row>
    <row r="18152" spans="1:11" x14ac:dyDescent="0.25">
      <c r="A18152">
        <v>16879</v>
      </c>
      <c r="B18152" s="2">
        <v>28.143170000000001</v>
      </c>
      <c r="C18152" s="3">
        <v>386</v>
      </c>
      <c r="D18152" s="4">
        <v>20180</v>
      </c>
      <c r="E18152" t="s">
        <v>3639</v>
      </c>
      <c r="F18152" s="4" t="s">
        <v>3003</v>
      </c>
      <c r="G18152" s="5">
        <v>252</v>
      </c>
      <c r="H18152" s="6">
        <v>0.14624509999999999</v>
      </c>
      <c r="I18152" s="7">
        <v>58.661000000000001</v>
      </c>
    </row>
    <row r="18153" spans="1:11" x14ac:dyDescent="0.25">
      <c r="A18153">
        <v>16601</v>
      </c>
      <c r="B18153" s="2">
        <v>28.137830000000001</v>
      </c>
      <c r="C18153" s="3">
        <v>33653</v>
      </c>
      <c r="D18153" s="4">
        <v>11020</v>
      </c>
      <c r="E18153" t="s">
        <v>3521</v>
      </c>
      <c r="F18153" s="4" t="s">
        <v>3003</v>
      </c>
      <c r="G18153" s="5">
        <v>22101</v>
      </c>
      <c r="H18153" s="6">
        <v>0.16749620000000001</v>
      </c>
      <c r="I18153" s="7">
        <v>54.988</v>
      </c>
      <c r="J18153" s="2">
        <v>48.333300000000001</v>
      </c>
      <c r="K18153">
        <v>9</v>
      </c>
    </row>
    <row r="18154" spans="1:11" x14ac:dyDescent="0.25">
      <c r="A18154">
        <v>79766</v>
      </c>
      <c r="B18154" s="2">
        <v>28.131530000000001</v>
      </c>
      <c r="C18154" s="3">
        <v>7431</v>
      </c>
      <c r="D18154" s="4">
        <v>36220</v>
      </c>
      <c r="E18154" t="s">
        <v>2980</v>
      </c>
      <c r="F18154" s="4" t="s">
        <v>13752</v>
      </c>
      <c r="G18154" s="5">
        <v>4216</v>
      </c>
      <c r="H18154" s="6">
        <v>9.0132799999999999E-2</v>
      </c>
      <c r="I18154" s="7">
        <v>68.352000000000004</v>
      </c>
    </row>
    <row r="18155" spans="1:11" x14ac:dyDescent="0.25">
      <c r="A18155">
        <v>46377</v>
      </c>
      <c r="B18155" s="2">
        <v>28.130459999999999</v>
      </c>
      <c r="C18155" s="3">
        <v>400</v>
      </c>
      <c r="D18155" s="4">
        <v>16980</v>
      </c>
      <c r="E18155" t="s">
        <v>5893</v>
      </c>
      <c r="F18155" s="4" t="s">
        <v>8800</v>
      </c>
      <c r="G18155" s="5">
        <v>250</v>
      </c>
      <c r="H18155" s="6">
        <v>7.1999999999999995E-2</v>
      </c>
      <c r="I18155" s="7">
        <v>71.483999999999995</v>
      </c>
    </row>
    <row r="18156" spans="1:11" x14ac:dyDescent="0.25">
      <c r="A18156">
        <v>61115</v>
      </c>
      <c r="B18156" s="2">
        <v>28.126650000000001</v>
      </c>
      <c r="C18156" s="3">
        <v>23100</v>
      </c>
      <c r="D18156" s="4">
        <v>40420</v>
      </c>
      <c r="E18156" t="s">
        <v>11680</v>
      </c>
      <c r="F18156" s="4" t="s">
        <v>11490</v>
      </c>
      <c r="G18156" s="5">
        <v>15652</v>
      </c>
      <c r="H18156" s="6">
        <v>0.14086760000000001</v>
      </c>
      <c r="I18156" s="7">
        <v>59.582999999999998</v>
      </c>
      <c r="J18156" s="2">
        <v>46</v>
      </c>
      <c r="K18156">
        <v>3</v>
      </c>
    </row>
    <row r="18157" spans="1:11" x14ac:dyDescent="0.25">
      <c r="A18157">
        <v>84021</v>
      </c>
      <c r="B18157" s="2">
        <v>28.12236</v>
      </c>
      <c r="C18157" s="3">
        <v>3809</v>
      </c>
      <c r="E18157" t="s">
        <v>14860</v>
      </c>
      <c r="F18157" s="4" t="s">
        <v>14851</v>
      </c>
      <c r="G18157" s="5">
        <v>2292</v>
      </c>
      <c r="H18157" s="6">
        <v>0.13045380000000001</v>
      </c>
      <c r="I18157" s="7">
        <v>61.378</v>
      </c>
    </row>
    <row r="18158" spans="1:11" x14ac:dyDescent="0.25">
      <c r="A18158">
        <v>62859</v>
      </c>
      <c r="B18158" s="2">
        <v>28.12088</v>
      </c>
      <c r="C18158" s="3">
        <v>5531</v>
      </c>
      <c r="E18158" t="s">
        <v>12035</v>
      </c>
      <c r="F18158" s="4" t="s">
        <v>11490</v>
      </c>
      <c r="G18158" s="5">
        <v>3869</v>
      </c>
      <c r="H18158" s="6">
        <v>0.14677000000000001</v>
      </c>
      <c r="I18158" s="7">
        <v>58.552999999999997</v>
      </c>
      <c r="J18158" s="2">
        <v>68</v>
      </c>
      <c r="K18158">
        <v>1</v>
      </c>
    </row>
    <row r="18159" spans="1:11" x14ac:dyDescent="0.25">
      <c r="A18159">
        <v>51016</v>
      </c>
      <c r="B18159" s="2">
        <v>28.11974</v>
      </c>
      <c r="C18159" s="3">
        <v>1266</v>
      </c>
      <c r="D18159" s="4">
        <v>43580</v>
      </c>
      <c r="E18159" t="s">
        <v>9804</v>
      </c>
      <c r="F18159" s="4" t="s">
        <v>9593</v>
      </c>
      <c r="G18159" s="5">
        <v>929</v>
      </c>
      <c r="H18159" s="6">
        <v>0.17868680000000001</v>
      </c>
      <c r="I18159" s="7">
        <v>53.036000000000001</v>
      </c>
    </row>
    <row r="18160" spans="1:11" x14ac:dyDescent="0.25">
      <c r="A18160">
        <v>67764</v>
      </c>
      <c r="B18160" s="2">
        <v>28.119440000000001</v>
      </c>
      <c r="C18160" s="3">
        <v>453</v>
      </c>
      <c r="E18160" t="s">
        <v>5450</v>
      </c>
      <c r="F18160" s="4" t="s">
        <v>12494</v>
      </c>
      <c r="G18160" s="5">
        <v>319</v>
      </c>
      <c r="H18160" s="6">
        <v>0.17868339999999999</v>
      </c>
      <c r="I18160" s="7">
        <v>53.036000000000001</v>
      </c>
    </row>
    <row r="18161" spans="1:11" x14ac:dyDescent="0.25">
      <c r="A18161">
        <v>76567</v>
      </c>
      <c r="B18161" s="2">
        <v>28.117940000000001</v>
      </c>
      <c r="C18161" s="3">
        <v>9048</v>
      </c>
      <c r="E18161" t="s">
        <v>13966</v>
      </c>
      <c r="F18161" s="4" t="s">
        <v>13752</v>
      </c>
      <c r="G18161" s="5">
        <v>5925</v>
      </c>
      <c r="H18161" s="6">
        <v>0.17822779999999999</v>
      </c>
      <c r="I18161" s="7">
        <v>53.113</v>
      </c>
      <c r="J18161" s="2">
        <v>45</v>
      </c>
      <c r="K18161">
        <v>2</v>
      </c>
    </row>
    <row r="18162" spans="1:11" x14ac:dyDescent="0.25">
      <c r="A18162">
        <v>81141</v>
      </c>
      <c r="B18162" s="2">
        <v>28.116330000000001</v>
      </c>
      <c r="C18162" s="3">
        <v>1435</v>
      </c>
      <c r="E18162" t="s">
        <v>14602</v>
      </c>
      <c r="F18162" s="4" t="s">
        <v>14477</v>
      </c>
      <c r="G18162" s="5">
        <v>791</v>
      </c>
      <c r="H18162" s="6">
        <v>0.19469030000000001</v>
      </c>
      <c r="I18162" s="7">
        <v>50.268000000000001</v>
      </c>
    </row>
    <row r="18163" spans="1:11" x14ac:dyDescent="0.25">
      <c r="A18163">
        <v>37716</v>
      </c>
      <c r="B18163" s="2">
        <v>28.111730000000001</v>
      </c>
      <c r="C18163" s="3">
        <v>25388</v>
      </c>
      <c r="D18163" s="4">
        <v>28940</v>
      </c>
      <c r="E18163" t="s">
        <v>168</v>
      </c>
      <c r="F18163" s="4" t="s">
        <v>7348</v>
      </c>
      <c r="G18163" s="5">
        <v>18429</v>
      </c>
      <c r="H18163" s="6">
        <v>0.17331379999999999</v>
      </c>
      <c r="I18163" s="7">
        <v>53.962000000000003</v>
      </c>
      <c r="J18163" s="2">
        <v>59</v>
      </c>
      <c r="K18163">
        <v>6</v>
      </c>
    </row>
    <row r="18164" spans="1:11" x14ac:dyDescent="0.25">
      <c r="A18164">
        <v>35754</v>
      </c>
      <c r="B18164" s="2">
        <v>28.10651</v>
      </c>
      <c r="C18164" s="3">
        <v>5181</v>
      </c>
      <c r="D18164" s="4">
        <v>19460</v>
      </c>
      <c r="E18164" t="s">
        <v>7141</v>
      </c>
      <c r="F18164" s="4" t="s">
        <v>7027</v>
      </c>
      <c r="G18164" s="5">
        <v>3405</v>
      </c>
      <c r="H18164" s="6">
        <v>0.16412209999999999</v>
      </c>
      <c r="I18164" s="7">
        <v>55.55</v>
      </c>
      <c r="J18164" s="2">
        <v>26</v>
      </c>
      <c r="K18164">
        <v>1</v>
      </c>
    </row>
    <row r="18165" spans="1:11" x14ac:dyDescent="0.25">
      <c r="A18165">
        <v>67045</v>
      </c>
      <c r="B18165" s="2">
        <v>28.105090000000001</v>
      </c>
      <c r="C18165" s="3">
        <v>3502</v>
      </c>
      <c r="E18165" t="s">
        <v>10404</v>
      </c>
      <c r="F18165" s="4" t="s">
        <v>12494</v>
      </c>
      <c r="G18165" s="5">
        <v>2529</v>
      </c>
      <c r="H18165" s="6">
        <v>0.15889329999999999</v>
      </c>
      <c r="I18165" s="7">
        <v>56.45</v>
      </c>
      <c r="J18165" s="2">
        <v>62.75</v>
      </c>
      <c r="K18165">
        <v>4</v>
      </c>
    </row>
    <row r="18166" spans="1:11" x14ac:dyDescent="0.25">
      <c r="A18166">
        <v>63383</v>
      </c>
      <c r="B18166" s="2">
        <v>28.101980000000001</v>
      </c>
      <c r="C18166" s="3">
        <v>15746</v>
      </c>
      <c r="D18166" s="4">
        <v>41180</v>
      </c>
      <c r="E18166" t="s">
        <v>4357</v>
      </c>
      <c r="F18166" s="4" t="s">
        <v>12102</v>
      </c>
      <c r="G18166" s="5">
        <v>10449</v>
      </c>
      <c r="H18166" s="6">
        <v>0.15071770000000001</v>
      </c>
      <c r="I18166" s="7">
        <v>57.86</v>
      </c>
      <c r="J18166" s="2">
        <v>60</v>
      </c>
      <c r="K18166">
        <v>1</v>
      </c>
    </row>
    <row r="18167" spans="1:11" x14ac:dyDescent="0.25">
      <c r="A18167">
        <v>68346</v>
      </c>
      <c r="B18167" s="2">
        <v>28.09938</v>
      </c>
      <c r="C18167" s="3">
        <v>514</v>
      </c>
      <c r="E18167" t="s">
        <v>3139</v>
      </c>
      <c r="F18167" s="4" t="s">
        <v>12738</v>
      </c>
      <c r="G18167" s="5">
        <v>388</v>
      </c>
      <c r="H18167" s="6">
        <v>0.14138819999999999</v>
      </c>
      <c r="I18167" s="7">
        <v>59.470999999999997</v>
      </c>
      <c r="J18167" s="2">
        <v>48</v>
      </c>
      <c r="K18167">
        <v>1</v>
      </c>
    </row>
    <row r="18168" spans="1:11" x14ac:dyDescent="0.25">
      <c r="A18168">
        <v>54984</v>
      </c>
      <c r="B18168" s="2">
        <v>28.098659999999999</v>
      </c>
      <c r="C18168" s="3">
        <v>3194</v>
      </c>
      <c r="E18168" t="s">
        <v>10426</v>
      </c>
      <c r="F18168" s="4" t="s">
        <v>10031</v>
      </c>
      <c r="G18168" s="5">
        <v>2628</v>
      </c>
      <c r="H18168" s="6">
        <v>0.18714339999999999</v>
      </c>
      <c r="I18168" s="7">
        <v>51.563000000000002</v>
      </c>
    </row>
    <row r="18169" spans="1:11" x14ac:dyDescent="0.25">
      <c r="A18169">
        <v>79601</v>
      </c>
      <c r="B18169" s="2">
        <v>28.094149999999999</v>
      </c>
      <c r="C18169" s="3">
        <v>27433</v>
      </c>
      <c r="D18169" s="4">
        <v>10180</v>
      </c>
      <c r="E18169" t="s">
        <v>12639</v>
      </c>
      <c r="F18169" s="4" t="s">
        <v>13752</v>
      </c>
      <c r="G18169" s="5">
        <v>16218</v>
      </c>
      <c r="H18169" s="6">
        <v>0.1809606</v>
      </c>
      <c r="I18169" s="7">
        <v>52.631</v>
      </c>
      <c r="J18169" s="2">
        <v>36.142899999999997</v>
      </c>
      <c r="K18169">
        <v>7</v>
      </c>
    </row>
    <row r="18170" spans="1:11" x14ac:dyDescent="0.25">
      <c r="A18170">
        <v>32962</v>
      </c>
      <c r="B18170" s="2">
        <v>28.086379999999998</v>
      </c>
      <c r="C18170" s="3">
        <v>22465</v>
      </c>
      <c r="D18170" s="4">
        <v>42680</v>
      </c>
      <c r="E18170" t="s">
        <v>6859</v>
      </c>
      <c r="F18170" s="4" t="s">
        <v>6689</v>
      </c>
      <c r="G18170" s="5">
        <v>16271</v>
      </c>
      <c r="H18170" s="6">
        <v>0.18448870000000001</v>
      </c>
      <c r="I18170" s="7">
        <v>52.021000000000001</v>
      </c>
      <c r="J18170" s="2">
        <v>37.333300000000001</v>
      </c>
      <c r="K18170">
        <v>3</v>
      </c>
    </row>
    <row r="18171" spans="1:11" x14ac:dyDescent="0.25">
      <c r="A18171">
        <v>77963</v>
      </c>
      <c r="B18171" s="2">
        <v>28.081510000000002</v>
      </c>
      <c r="C18171" s="3">
        <v>5604</v>
      </c>
      <c r="D18171" s="4">
        <v>47020</v>
      </c>
      <c r="E18171" t="s">
        <v>14131</v>
      </c>
      <c r="F18171" s="4" t="s">
        <v>13752</v>
      </c>
      <c r="G18171" s="5">
        <v>4063</v>
      </c>
      <c r="H18171" s="6">
        <v>0.17080970000000001</v>
      </c>
      <c r="I18171" s="7">
        <v>54.383000000000003</v>
      </c>
      <c r="J18171" s="2">
        <v>32</v>
      </c>
      <c r="K18171">
        <v>2</v>
      </c>
    </row>
    <row r="18172" spans="1:11" x14ac:dyDescent="0.25">
      <c r="A18172">
        <v>72417</v>
      </c>
      <c r="B18172" s="2">
        <v>28.079930000000001</v>
      </c>
      <c r="C18172" s="3">
        <v>3670</v>
      </c>
      <c r="D18172" s="4">
        <v>27860</v>
      </c>
      <c r="E18172" t="s">
        <v>13336</v>
      </c>
      <c r="F18172" s="4" t="s">
        <v>13183</v>
      </c>
      <c r="G18172" s="5">
        <v>2525</v>
      </c>
      <c r="H18172" s="6">
        <v>0.16673270000000001</v>
      </c>
      <c r="I18172" s="7">
        <v>55.082999999999998</v>
      </c>
    </row>
    <row r="18173" spans="1:11" x14ac:dyDescent="0.25">
      <c r="A18173">
        <v>68635</v>
      </c>
      <c r="B18173" s="2">
        <v>28.079260000000001</v>
      </c>
      <c r="C18173" s="3">
        <v>400</v>
      </c>
      <c r="E18173" t="s">
        <v>11567</v>
      </c>
      <c r="F18173" s="4" t="s">
        <v>12738</v>
      </c>
      <c r="G18173" s="5">
        <v>289</v>
      </c>
      <c r="H18173" s="6">
        <v>0.1310345</v>
      </c>
      <c r="I18173" s="7">
        <v>61.25</v>
      </c>
    </row>
    <row r="18174" spans="1:11" x14ac:dyDescent="0.25">
      <c r="A18174">
        <v>45122</v>
      </c>
      <c r="B18174" s="2">
        <v>28.07742</v>
      </c>
      <c r="C18174" s="3">
        <v>10939</v>
      </c>
      <c r="D18174" s="4">
        <v>17140</v>
      </c>
      <c r="E18174" t="s">
        <v>37</v>
      </c>
      <c r="F18174" s="4" t="s">
        <v>8295</v>
      </c>
      <c r="G18174" s="5">
        <v>7388</v>
      </c>
      <c r="H18174" s="6">
        <v>0.13048190000000001</v>
      </c>
      <c r="I18174" s="7">
        <v>61.344999999999999</v>
      </c>
      <c r="J18174" s="2">
        <v>67</v>
      </c>
      <c r="K18174">
        <v>1</v>
      </c>
    </row>
    <row r="18175" spans="1:11" x14ac:dyDescent="0.25">
      <c r="A18175">
        <v>51564</v>
      </c>
      <c r="B18175" s="2">
        <v>28.075579999999999</v>
      </c>
      <c r="C18175" s="3">
        <v>444</v>
      </c>
      <c r="D18175" s="4">
        <v>36540</v>
      </c>
      <c r="E18175" t="s">
        <v>7146</v>
      </c>
      <c r="F18175" s="4" t="s">
        <v>9593</v>
      </c>
      <c r="G18175" s="5">
        <v>314</v>
      </c>
      <c r="H18175" s="6">
        <v>0.1242038</v>
      </c>
      <c r="I18175" s="7">
        <v>62.421999999999997</v>
      </c>
    </row>
    <row r="18176" spans="1:11" x14ac:dyDescent="0.25">
      <c r="A18176">
        <v>41254</v>
      </c>
      <c r="B18176" s="2">
        <v>28.075430000000001</v>
      </c>
      <c r="C18176" s="3">
        <v>513</v>
      </c>
      <c r="E18176" t="s">
        <v>8049</v>
      </c>
      <c r="F18176" s="4" t="s">
        <v>7883</v>
      </c>
      <c r="G18176" s="5">
        <v>303</v>
      </c>
      <c r="H18176" s="6">
        <v>0.1085526</v>
      </c>
      <c r="I18176" s="7">
        <v>65.125</v>
      </c>
    </row>
    <row r="18177" spans="1:12" x14ac:dyDescent="0.25">
      <c r="A18177">
        <v>97750</v>
      </c>
      <c r="B18177" s="2">
        <v>28.075289999999999</v>
      </c>
      <c r="C18177" s="3">
        <v>365</v>
      </c>
      <c r="E18177" t="s">
        <v>6546</v>
      </c>
      <c r="F18177" s="4" t="s">
        <v>16170</v>
      </c>
      <c r="G18177" s="5">
        <v>282</v>
      </c>
      <c r="H18177" s="6">
        <v>0.1978799</v>
      </c>
      <c r="I18177" s="7">
        <v>49.688000000000002</v>
      </c>
      <c r="J18177" s="2">
        <v>59</v>
      </c>
      <c r="K18177">
        <v>1</v>
      </c>
    </row>
    <row r="18178" spans="1:12" x14ac:dyDescent="0.25">
      <c r="A18178">
        <v>54757</v>
      </c>
      <c r="B18178" s="2">
        <v>28.074649999999998</v>
      </c>
      <c r="C18178" s="3">
        <v>3438</v>
      </c>
      <c r="D18178" s="4">
        <v>20740</v>
      </c>
      <c r="E18178" t="s">
        <v>10354</v>
      </c>
      <c r="F18178" s="4" t="s">
        <v>10031</v>
      </c>
      <c r="G18178" s="5">
        <v>2394</v>
      </c>
      <c r="H18178" s="6">
        <v>0.163325</v>
      </c>
      <c r="I18178" s="7">
        <v>55.655000000000001</v>
      </c>
      <c r="J18178" s="2">
        <v>44</v>
      </c>
      <c r="K18178">
        <v>2</v>
      </c>
    </row>
    <row r="18179" spans="1:12" x14ac:dyDescent="0.25">
      <c r="A18179">
        <v>4648</v>
      </c>
      <c r="B18179" s="2">
        <v>28.074000000000002</v>
      </c>
      <c r="C18179" s="3">
        <v>495</v>
      </c>
      <c r="E18179" t="s">
        <v>910</v>
      </c>
      <c r="F18179" s="4" t="s">
        <v>701</v>
      </c>
      <c r="G18179" s="5">
        <v>351</v>
      </c>
      <c r="H18179" s="6">
        <v>0.23076920000000001</v>
      </c>
      <c r="I18179" s="7">
        <v>44</v>
      </c>
      <c r="J18179" s="2">
        <v>22</v>
      </c>
      <c r="K18179">
        <v>1</v>
      </c>
    </row>
    <row r="18180" spans="1:12" x14ac:dyDescent="0.25">
      <c r="A18180">
        <v>16744</v>
      </c>
      <c r="B18180" s="2">
        <v>28.073830000000001</v>
      </c>
      <c r="C18180" s="3">
        <v>551</v>
      </c>
      <c r="D18180" s="4">
        <v>14620</v>
      </c>
      <c r="E18180" t="s">
        <v>3588</v>
      </c>
      <c r="F18180" s="4" t="s">
        <v>3003</v>
      </c>
      <c r="G18180" s="5">
        <v>361</v>
      </c>
      <c r="H18180" s="6">
        <v>5.5401699999999998E-2</v>
      </c>
      <c r="I18180" s="7">
        <v>74.301000000000002</v>
      </c>
    </row>
    <row r="18181" spans="1:12" x14ac:dyDescent="0.25">
      <c r="A18181">
        <v>61441</v>
      </c>
      <c r="B18181" s="2">
        <v>28.073550000000001</v>
      </c>
      <c r="C18181" s="3">
        <v>1052</v>
      </c>
      <c r="D18181" s="4">
        <v>15900</v>
      </c>
      <c r="E18181" t="s">
        <v>11746</v>
      </c>
      <c r="F18181" s="4" t="s">
        <v>11490</v>
      </c>
      <c r="G18181" s="5">
        <v>788</v>
      </c>
      <c r="H18181" s="6">
        <v>0.13814960000000001</v>
      </c>
      <c r="I18181" s="7">
        <v>60</v>
      </c>
      <c r="J18181" s="2">
        <v>59</v>
      </c>
      <c r="K18181">
        <v>1</v>
      </c>
    </row>
    <row r="18182" spans="1:12" x14ac:dyDescent="0.25">
      <c r="A18182">
        <v>62432</v>
      </c>
      <c r="B18182" s="2">
        <v>28.07329</v>
      </c>
      <c r="C18182" s="3">
        <v>414</v>
      </c>
      <c r="E18182" t="s">
        <v>11946</v>
      </c>
      <c r="F18182" s="4" t="s">
        <v>11490</v>
      </c>
      <c r="G18182" s="5">
        <v>310</v>
      </c>
      <c r="H18182" s="6">
        <v>0.1061093</v>
      </c>
      <c r="I18182" s="7">
        <v>65.536000000000001</v>
      </c>
    </row>
    <row r="18183" spans="1:12" x14ac:dyDescent="0.25">
      <c r="A18183">
        <v>34984</v>
      </c>
      <c r="B18183" s="2">
        <v>28.07085</v>
      </c>
      <c r="C18183" s="3">
        <v>14668</v>
      </c>
      <c r="D18183" s="4">
        <v>38940</v>
      </c>
      <c r="E18183" t="s">
        <v>7021</v>
      </c>
      <c r="F18183" s="4" t="s">
        <v>6689</v>
      </c>
      <c r="G18183" s="5">
        <v>9897</v>
      </c>
      <c r="H18183" s="6">
        <v>0.17894309999999999</v>
      </c>
      <c r="I18183" s="7">
        <v>52.945999999999998</v>
      </c>
      <c r="J18183" s="2">
        <v>49</v>
      </c>
      <c r="K18183">
        <v>1</v>
      </c>
    </row>
    <row r="18184" spans="1:12" x14ac:dyDescent="0.25">
      <c r="A18184">
        <v>93030</v>
      </c>
      <c r="B18184" s="2">
        <v>28.059920000000002</v>
      </c>
      <c r="C18184" s="3">
        <v>61215</v>
      </c>
      <c r="D18184" s="4">
        <v>37100</v>
      </c>
      <c r="E18184" t="s">
        <v>15609</v>
      </c>
      <c r="F18184" s="4" t="s">
        <v>15368</v>
      </c>
      <c r="G18184" s="5">
        <v>35755</v>
      </c>
      <c r="H18184" s="6">
        <v>0.1449867</v>
      </c>
      <c r="I18184" s="7">
        <v>58.813000000000002</v>
      </c>
      <c r="J18184" s="2">
        <v>47.666699999999999</v>
      </c>
      <c r="K18184">
        <v>18</v>
      </c>
      <c r="L18184" s="2">
        <v>87.1</v>
      </c>
    </row>
    <row r="18185" spans="1:12" x14ac:dyDescent="0.25">
      <c r="A18185">
        <v>12405</v>
      </c>
      <c r="B18185" s="2">
        <v>28.05124</v>
      </c>
      <c r="C18185" s="3">
        <v>558</v>
      </c>
      <c r="E18185" t="s">
        <v>2185</v>
      </c>
      <c r="F18185" s="4" t="s">
        <v>1280</v>
      </c>
      <c r="G18185" s="5">
        <v>492</v>
      </c>
      <c r="H18185" s="6">
        <v>0.1077236</v>
      </c>
      <c r="I18185" s="7">
        <v>65.25</v>
      </c>
    </row>
    <row r="18186" spans="1:12" x14ac:dyDescent="0.25">
      <c r="A18186">
        <v>54411</v>
      </c>
      <c r="B18186" s="2">
        <v>28.050280000000001</v>
      </c>
      <c r="C18186" s="3">
        <v>5579</v>
      </c>
      <c r="D18186" s="4">
        <v>48140</v>
      </c>
      <c r="E18186" t="s">
        <v>987</v>
      </c>
      <c r="F18186" s="4" t="s">
        <v>10031</v>
      </c>
      <c r="G18186" s="5">
        <v>3559</v>
      </c>
      <c r="H18186" s="6">
        <v>0.1182584</v>
      </c>
      <c r="I18186" s="7">
        <v>63.427</v>
      </c>
    </row>
    <row r="18187" spans="1:12" x14ac:dyDescent="0.25">
      <c r="A18187">
        <v>83647</v>
      </c>
      <c r="B18187" s="2">
        <v>28.04636</v>
      </c>
      <c r="C18187" s="3">
        <v>20587</v>
      </c>
      <c r="D18187" s="4">
        <v>34300</v>
      </c>
      <c r="E18187" t="s">
        <v>13412</v>
      </c>
      <c r="F18187" s="4" t="s">
        <v>14725</v>
      </c>
      <c r="G18187" s="5">
        <v>12800</v>
      </c>
      <c r="H18187" s="6">
        <v>0.16992189999999999</v>
      </c>
      <c r="I18187" s="7">
        <v>54.494999999999997</v>
      </c>
      <c r="J18187" s="2">
        <v>57</v>
      </c>
      <c r="K18187">
        <v>6</v>
      </c>
    </row>
    <row r="18188" spans="1:12" x14ac:dyDescent="0.25">
      <c r="A18188">
        <v>99202</v>
      </c>
      <c r="B18188" s="2">
        <v>28.040610000000001</v>
      </c>
      <c r="C18188" s="3">
        <v>19813</v>
      </c>
      <c r="D18188" s="4">
        <v>44060</v>
      </c>
      <c r="E18188" t="s">
        <v>12476</v>
      </c>
      <c r="F18188" s="4" t="s">
        <v>16344</v>
      </c>
      <c r="G18188" s="5">
        <v>11215</v>
      </c>
      <c r="H18188" s="6">
        <v>0.2320999</v>
      </c>
      <c r="I18188" s="7">
        <v>43.75</v>
      </c>
      <c r="J18188" s="2">
        <v>43.8</v>
      </c>
      <c r="K18188">
        <v>15</v>
      </c>
      <c r="L18188" s="2">
        <v>71</v>
      </c>
    </row>
    <row r="18189" spans="1:12" x14ac:dyDescent="0.25">
      <c r="A18189">
        <v>21669</v>
      </c>
      <c r="B18189" s="2">
        <v>28.037890000000001</v>
      </c>
      <c r="C18189" s="3">
        <v>168</v>
      </c>
      <c r="D18189" s="4">
        <v>15700</v>
      </c>
      <c r="E18189" t="s">
        <v>4572</v>
      </c>
      <c r="F18189" s="4" t="s">
        <v>4361</v>
      </c>
      <c r="G18189" s="5">
        <v>146</v>
      </c>
      <c r="H18189" s="6">
        <v>0.15646260000000001</v>
      </c>
      <c r="I18189" s="7">
        <v>56.817999999999998</v>
      </c>
    </row>
    <row r="18190" spans="1:12" x14ac:dyDescent="0.25">
      <c r="A18190">
        <v>84404</v>
      </c>
      <c r="B18190" s="2">
        <v>28.029599999999999</v>
      </c>
      <c r="C18190" s="3">
        <v>57520</v>
      </c>
      <c r="D18190" s="4">
        <v>36260</v>
      </c>
      <c r="E18190" t="s">
        <v>9646</v>
      </c>
      <c r="F18190" s="4" t="s">
        <v>14851</v>
      </c>
      <c r="G18190" s="5">
        <v>34494</v>
      </c>
      <c r="H18190" s="6">
        <v>0.15036959999999999</v>
      </c>
      <c r="I18190" s="7">
        <v>57.87</v>
      </c>
      <c r="J18190" s="2">
        <v>51.1111</v>
      </c>
      <c r="K18190">
        <v>18</v>
      </c>
      <c r="L18190" s="2">
        <v>95.2</v>
      </c>
    </row>
    <row r="18191" spans="1:12" x14ac:dyDescent="0.25">
      <c r="A18191">
        <v>4410</v>
      </c>
      <c r="B18191" s="2">
        <v>28.021149999999999</v>
      </c>
      <c r="C18191" s="3">
        <v>1113</v>
      </c>
      <c r="D18191" s="4">
        <v>12620</v>
      </c>
      <c r="E18191" t="s">
        <v>470</v>
      </c>
      <c r="F18191" s="4" t="s">
        <v>701</v>
      </c>
      <c r="G18191" s="5">
        <v>796</v>
      </c>
      <c r="H18191" s="6">
        <v>0.20100499999999999</v>
      </c>
      <c r="I18191" s="7">
        <v>49.106999999999999</v>
      </c>
      <c r="J18191" s="2">
        <v>56.5</v>
      </c>
      <c r="K18191">
        <v>2</v>
      </c>
    </row>
    <row r="18192" spans="1:12" x14ac:dyDescent="0.25">
      <c r="A18192">
        <v>33981</v>
      </c>
      <c r="B18192" s="2">
        <v>28.019069999999999</v>
      </c>
      <c r="C18192" s="3">
        <v>9633</v>
      </c>
      <c r="D18192" s="4">
        <v>39460</v>
      </c>
      <c r="E18192" t="s">
        <v>6961</v>
      </c>
      <c r="F18192" s="4" t="s">
        <v>6689</v>
      </c>
      <c r="G18192" s="5">
        <v>7916</v>
      </c>
      <c r="H18192" s="6">
        <v>0.1725401</v>
      </c>
      <c r="I18192" s="7">
        <v>54.018999999999998</v>
      </c>
    </row>
    <row r="18193" spans="1:12" x14ac:dyDescent="0.25">
      <c r="A18193">
        <v>54106</v>
      </c>
      <c r="B18193" s="2">
        <v>28.016390000000001</v>
      </c>
      <c r="C18193" s="3">
        <v>4946</v>
      </c>
      <c r="D18193" s="4">
        <v>11540</v>
      </c>
      <c r="E18193" t="s">
        <v>2906</v>
      </c>
      <c r="F18193" s="4" t="s">
        <v>10031</v>
      </c>
      <c r="G18193" s="5">
        <v>3249</v>
      </c>
      <c r="H18193" s="6">
        <v>0.1240382</v>
      </c>
      <c r="I18193" s="7">
        <v>62.399000000000001</v>
      </c>
      <c r="J18193" s="2">
        <v>60</v>
      </c>
      <c r="K18193">
        <v>1</v>
      </c>
    </row>
    <row r="18194" spans="1:12" x14ac:dyDescent="0.25">
      <c r="A18194">
        <v>28783</v>
      </c>
      <c r="B18194" s="2">
        <v>28.015409999999999</v>
      </c>
      <c r="C18194" s="3">
        <v>1080</v>
      </c>
      <c r="D18194" s="4">
        <v>19000</v>
      </c>
      <c r="E18194" t="s">
        <v>6118</v>
      </c>
      <c r="F18194" s="4" t="s">
        <v>5642</v>
      </c>
      <c r="G18194" s="5">
        <v>846</v>
      </c>
      <c r="H18194" s="6">
        <v>0.17494090000000001</v>
      </c>
      <c r="I18194" s="7">
        <v>53.594000000000001</v>
      </c>
      <c r="J18194" s="2">
        <v>41</v>
      </c>
      <c r="K18194">
        <v>1</v>
      </c>
    </row>
    <row r="18195" spans="1:12" x14ac:dyDescent="0.25">
      <c r="A18195">
        <v>66412</v>
      </c>
      <c r="B18195" s="2">
        <v>28.015170000000001</v>
      </c>
      <c r="C18195" s="3">
        <v>180</v>
      </c>
      <c r="E18195" t="s">
        <v>869</v>
      </c>
      <c r="F18195" s="4" t="s">
        <v>12494</v>
      </c>
      <c r="G18195" s="5">
        <v>140</v>
      </c>
      <c r="H18195" s="6">
        <v>0.1</v>
      </c>
      <c r="I18195" s="7">
        <v>66.537999999999997</v>
      </c>
    </row>
    <row r="18196" spans="1:12" x14ac:dyDescent="0.25">
      <c r="A18196">
        <v>70669</v>
      </c>
      <c r="B18196" s="2">
        <v>28.01361</v>
      </c>
      <c r="C18196" s="3">
        <v>10168</v>
      </c>
      <c r="D18196" s="4">
        <v>29340</v>
      </c>
      <c r="E18196" t="s">
        <v>8521</v>
      </c>
      <c r="F18196" s="4" t="s">
        <v>12927</v>
      </c>
      <c r="G18196" s="5">
        <v>6388</v>
      </c>
      <c r="H18196" s="6">
        <v>0.1333751</v>
      </c>
      <c r="I18196" s="7">
        <v>60.768999999999998</v>
      </c>
    </row>
    <row r="18197" spans="1:12" x14ac:dyDescent="0.25">
      <c r="A18197">
        <v>56659</v>
      </c>
      <c r="B18197" s="2">
        <v>28.012070000000001</v>
      </c>
      <c r="C18197" s="3">
        <v>59</v>
      </c>
      <c r="E18197" t="s">
        <v>10831</v>
      </c>
      <c r="F18197" s="4" t="s">
        <v>10428</v>
      </c>
      <c r="G18197" s="5">
        <v>46</v>
      </c>
      <c r="H18197" s="6">
        <v>0.21739130000000001</v>
      </c>
      <c r="I18197" s="7">
        <v>46.25</v>
      </c>
    </row>
    <row r="18198" spans="1:12" x14ac:dyDescent="0.25">
      <c r="A18198">
        <v>14807</v>
      </c>
      <c r="B18198" s="2">
        <v>28.011569999999999</v>
      </c>
      <c r="C18198" s="3">
        <v>2763</v>
      </c>
      <c r="D18198" s="4">
        <v>18500</v>
      </c>
      <c r="E18198" t="s">
        <v>2947</v>
      </c>
      <c r="F18198" s="4" t="s">
        <v>1280</v>
      </c>
      <c r="G18198" s="5">
        <v>2032</v>
      </c>
      <c r="H18198" s="6">
        <v>0.12795280000000001</v>
      </c>
      <c r="I18198" s="7">
        <v>61.704999999999998</v>
      </c>
    </row>
    <row r="18199" spans="1:12" x14ac:dyDescent="0.25">
      <c r="A18199">
        <v>60653</v>
      </c>
      <c r="B18199" s="2">
        <v>28.006350000000001</v>
      </c>
      <c r="C18199" s="3">
        <v>31038</v>
      </c>
      <c r="D18199" s="4">
        <v>16980</v>
      </c>
      <c r="E18199" t="s">
        <v>11616</v>
      </c>
      <c r="F18199" s="4" t="s">
        <v>11490</v>
      </c>
      <c r="G18199" s="5">
        <v>19791</v>
      </c>
      <c r="H18199" s="6">
        <v>0.28683310000000001</v>
      </c>
      <c r="I18199" s="7">
        <v>34.247</v>
      </c>
      <c r="J18199" s="2">
        <v>40.25</v>
      </c>
      <c r="K18199">
        <v>12</v>
      </c>
      <c r="L18199" s="2">
        <v>52.7</v>
      </c>
    </row>
    <row r="18200" spans="1:12" x14ac:dyDescent="0.25">
      <c r="A18200">
        <v>76528</v>
      </c>
      <c r="B18200" s="2">
        <v>27.998660000000001</v>
      </c>
      <c r="C18200" s="3">
        <v>17583</v>
      </c>
      <c r="D18200" s="4">
        <v>28660</v>
      </c>
      <c r="E18200" t="s">
        <v>5820</v>
      </c>
      <c r="F18200" s="4" t="s">
        <v>13752</v>
      </c>
      <c r="G18200" s="5">
        <v>12326</v>
      </c>
      <c r="H18200" s="6">
        <v>0.14310049999999999</v>
      </c>
      <c r="I18200" s="7">
        <v>59.08</v>
      </c>
      <c r="J18200" s="2">
        <v>50.666699999999999</v>
      </c>
      <c r="K18200">
        <v>3</v>
      </c>
    </row>
    <row r="18201" spans="1:12" x14ac:dyDescent="0.25">
      <c r="A18201">
        <v>31772</v>
      </c>
      <c r="B18201" s="2">
        <v>27.995619999999999</v>
      </c>
      <c r="C18201" s="3">
        <v>598</v>
      </c>
      <c r="D18201" s="4">
        <v>10500</v>
      </c>
      <c r="E18201" t="s">
        <v>956</v>
      </c>
      <c r="F18201" s="4" t="s">
        <v>6363</v>
      </c>
      <c r="G18201" s="5">
        <v>370</v>
      </c>
      <c r="H18201" s="6">
        <v>0.1108108</v>
      </c>
      <c r="I18201" s="7">
        <v>64.659000000000006</v>
      </c>
    </row>
    <row r="18202" spans="1:12" x14ac:dyDescent="0.25">
      <c r="A18202">
        <v>41501</v>
      </c>
      <c r="B18202" s="2">
        <v>27.991620000000001</v>
      </c>
      <c r="C18202" s="3">
        <v>24082</v>
      </c>
      <c r="E18202" t="s">
        <v>5782</v>
      </c>
      <c r="F18202" s="4" t="s">
        <v>7883</v>
      </c>
      <c r="G18202" s="5">
        <v>16350</v>
      </c>
      <c r="H18202" s="6">
        <v>0.20047699999999999</v>
      </c>
      <c r="I18202" s="7">
        <v>49.161999999999999</v>
      </c>
      <c r="J18202" s="2">
        <v>54.285699999999999</v>
      </c>
      <c r="K18202">
        <v>7</v>
      </c>
    </row>
    <row r="18203" spans="1:12" x14ac:dyDescent="0.25">
      <c r="A18203">
        <v>84773</v>
      </c>
      <c r="B18203" s="2">
        <v>27.987680000000001</v>
      </c>
      <c r="C18203" s="3">
        <v>126</v>
      </c>
      <c r="E18203" t="s">
        <v>14954</v>
      </c>
      <c r="F18203" s="4" t="s">
        <v>14851</v>
      </c>
      <c r="G18203" s="5">
        <v>108</v>
      </c>
      <c r="H18203" s="6">
        <v>0.33027519999999999</v>
      </c>
      <c r="I18203" s="7">
        <v>26.731000000000002</v>
      </c>
    </row>
    <row r="18204" spans="1:12" x14ac:dyDescent="0.25">
      <c r="A18204">
        <v>84052</v>
      </c>
      <c r="B18204" s="2">
        <v>27.987459999999999</v>
      </c>
      <c r="C18204" s="3">
        <v>1302</v>
      </c>
      <c r="E18204" t="s">
        <v>14874</v>
      </c>
      <c r="F18204" s="4" t="s">
        <v>14851</v>
      </c>
      <c r="G18204" s="5">
        <v>852</v>
      </c>
      <c r="H18204" s="6">
        <v>7.7373999999999998E-2</v>
      </c>
      <c r="I18204" s="7">
        <v>70.430999999999997</v>
      </c>
    </row>
    <row r="18205" spans="1:12" x14ac:dyDescent="0.25">
      <c r="A18205">
        <v>68853</v>
      </c>
      <c r="B18205" s="2">
        <v>27.986989999999999</v>
      </c>
      <c r="C18205" s="3">
        <v>1455</v>
      </c>
      <c r="E18205" t="s">
        <v>12861</v>
      </c>
      <c r="F18205" s="4" t="s">
        <v>12738</v>
      </c>
      <c r="G18205" s="5">
        <v>1098</v>
      </c>
      <c r="H18205" s="6">
        <v>0.1584699</v>
      </c>
      <c r="I18205" s="7">
        <v>56.417000000000002</v>
      </c>
    </row>
    <row r="18206" spans="1:12" x14ac:dyDescent="0.25">
      <c r="A18206">
        <v>32796</v>
      </c>
      <c r="B18206" s="2">
        <v>27.982980000000001</v>
      </c>
      <c r="C18206" s="3">
        <v>20965</v>
      </c>
      <c r="D18206" s="4">
        <v>37340</v>
      </c>
      <c r="E18206" t="s">
        <v>1718</v>
      </c>
      <c r="F18206" s="4" t="s">
        <v>6689</v>
      </c>
      <c r="G18206" s="5">
        <v>15626</v>
      </c>
      <c r="H18206" s="6">
        <v>0.17842060000000001</v>
      </c>
      <c r="I18206" s="7">
        <v>52.965000000000003</v>
      </c>
      <c r="J18206" s="2">
        <v>64.5</v>
      </c>
      <c r="K18206">
        <v>2</v>
      </c>
    </row>
    <row r="18207" spans="1:12" x14ac:dyDescent="0.25">
      <c r="A18207">
        <v>47975</v>
      </c>
      <c r="B18207" s="2">
        <v>27.979150000000001</v>
      </c>
      <c r="C18207" s="3">
        <v>490</v>
      </c>
      <c r="E18207" t="s">
        <v>9100</v>
      </c>
      <c r="F18207" s="4" t="s">
        <v>8800</v>
      </c>
      <c r="G18207" s="5">
        <v>384</v>
      </c>
      <c r="H18207" s="6">
        <v>0.1744792</v>
      </c>
      <c r="I18207" s="7">
        <v>53.646000000000001</v>
      </c>
    </row>
    <row r="18208" spans="1:12" x14ac:dyDescent="0.25">
      <c r="A18208">
        <v>66935</v>
      </c>
      <c r="B18208" s="2">
        <v>27.978649999999998</v>
      </c>
      <c r="C18208" s="3">
        <v>2198</v>
      </c>
      <c r="E18208" t="s">
        <v>1404</v>
      </c>
      <c r="F18208" s="4" t="s">
        <v>12494</v>
      </c>
      <c r="G18208" s="5">
        <v>1741</v>
      </c>
      <c r="H18208" s="6">
        <v>0.2095293</v>
      </c>
      <c r="I18208" s="7">
        <v>47.582999999999998</v>
      </c>
    </row>
    <row r="18209" spans="1:12" x14ac:dyDescent="0.25">
      <c r="A18209">
        <v>29801</v>
      </c>
      <c r="B18209" s="2">
        <v>27.973929999999999</v>
      </c>
      <c r="C18209" s="3">
        <v>27374</v>
      </c>
      <c r="D18209" s="4">
        <v>12260</v>
      </c>
      <c r="E18209" t="s">
        <v>6325</v>
      </c>
      <c r="F18209" s="4" t="s">
        <v>6130</v>
      </c>
      <c r="G18209" s="5">
        <v>17958</v>
      </c>
      <c r="H18209" s="6">
        <v>0.21471129999999999</v>
      </c>
      <c r="I18209" s="7">
        <v>46.686</v>
      </c>
      <c r="J18209" s="2">
        <v>45.125</v>
      </c>
      <c r="K18209">
        <v>8</v>
      </c>
    </row>
    <row r="18210" spans="1:12" x14ac:dyDescent="0.25">
      <c r="A18210">
        <v>96020</v>
      </c>
      <c r="B18210" s="2">
        <v>27.96922</v>
      </c>
      <c r="C18210" s="3">
        <v>2246</v>
      </c>
      <c r="E18210" t="s">
        <v>28</v>
      </c>
      <c r="F18210" s="4" t="s">
        <v>15368</v>
      </c>
      <c r="G18210" s="5">
        <v>1723</v>
      </c>
      <c r="H18210" s="6">
        <v>0.17237379999999999</v>
      </c>
      <c r="I18210" s="7">
        <v>54</v>
      </c>
    </row>
    <row r="18211" spans="1:12" x14ac:dyDescent="0.25">
      <c r="A18211">
        <v>50702</v>
      </c>
      <c r="B18211" s="2">
        <v>27.96557</v>
      </c>
      <c r="C18211" s="3">
        <v>20327</v>
      </c>
      <c r="D18211" s="4">
        <v>47940</v>
      </c>
      <c r="E18211" t="s">
        <v>2545</v>
      </c>
      <c r="F18211" s="4" t="s">
        <v>9593</v>
      </c>
      <c r="G18211" s="5">
        <v>13519</v>
      </c>
      <c r="H18211" s="6">
        <v>0.17434720000000001</v>
      </c>
      <c r="I18211" s="7">
        <v>53.656999999999996</v>
      </c>
      <c r="J18211" s="2">
        <v>48.7</v>
      </c>
      <c r="K18211">
        <v>10</v>
      </c>
      <c r="L18211" s="2">
        <v>90.3</v>
      </c>
    </row>
    <row r="18212" spans="1:12" x14ac:dyDescent="0.25">
      <c r="A18212">
        <v>22454</v>
      </c>
      <c r="B18212" s="2">
        <v>27.962039999999998</v>
      </c>
      <c r="C18212" s="3">
        <v>1621</v>
      </c>
      <c r="E18212" t="s">
        <v>4666</v>
      </c>
      <c r="F18212" s="4" t="s">
        <v>4335</v>
      </c>
      <c r="G18212" s="5">
        <v>1253</v>
      </c>
      <c r="H18212" s="6">
        <v>0.16826160000000001</v>
      </c>
      <c r="I18212" s="7">
        <v>54.704000000000001</v>
      </c>
    </row>
    <row r="18213" spans="1:12" x14ac:dyDescent="0.25">
      <c r="A18213">
        <v>79230</v>
      </c>
      <c r="B18213" s="2">
        <v>27.9617</v>
      </c>
      <c r="C18213" s="3">
        <v>197</v>
      </c>
      <c r="E18213" t="s">
        <v>11412</v>
      </c>
      <c r="F18213" s="4" t="s">
        <v>13752</v>
      </c>
      <c r="G18213" s="5">
        <v>144</v>
      </c>
      <c r="H18213" s="6">
        <v>0.1448276</v>
      </c>
      <c r="I18213" s="7">
        <v>58.75</v>
      </c>
    </row>
    <row r="18214" spans="1:12" x14ac:dyDescent="0.25">
      <c r="A18214">
        <v>75639</v>
      </c>
      <c r="B18214" s="2">
        <v>27.961169999999999</v>
      </c>
      <c r="C18214" s="3">
        <v>2680</v>
      </c>
      <c r="E18214" t="s">
        <v>13833</v>
      </c>
      <c r="F18214" s="4" t="s">
        <v>13752</v>
      </c>
      <c r="G18214" s="5">
        <v>2081</v>
      </c>
      <c r="H18214" s="6">
        <v>0.1023546</v>
      </c>
      <c r="I18214" s="7">
        <v>66.087000000000003</v>
      </c>
      <c r="J18214" s="2">
        <v>43</v>
      </c>
      <c r="K18214">
        <v>1</v>
      </c>
    </row>
    <row r="18215" spans="1:12" x14ac:dyDescent="0.25">
      <c r="A18215">
        <v>76491</v>
      </c>
      <c r="B18215" s="2">
        <v>27.960609999999999</v>
      </c>
      <c r="C18215" s="3">
        <v>398</v>
      </c>
      <c r="E18215" t="s">
        <v>12006</v>
      </c>
      <c r="F18215" s="4" t="s">
        <v>13752</v>
      </c>
      <c r="G18215" s="5">
        <v>252</v>
      </c>
      <c r="H18215" s="6">
        <v>0.23015869999999999</v>
      </c>
      <c r="I18215" s="7">
        <v>44</v>
      </c>
    </row>
    <row r="18216" spans="1:12" x14ac:dyDescent="0.25">
      <c r="A18216">
        <v>47001</v>
      </c>
      <c r="B18216" s="2">
        <v>27.958819999999999</v>
      </c>
      <c r="C18216" s="3">
        <v>10472</v>
      </c>
      <c r="D18216" s="4">
        <v>17140</v>
      </c>
      <c r="E18216" t="s">
        <v>815</v>
      </c>
      <c r="F18216" s="4" t="s">
        <v>8800</v>
      </c>
      <c r="G18216" s="5">
        <v>7224</v>
      </c>
      <c r="H18216" s="6">
        <v>0.1389619</v>
      </c>
      <c r="I18216" s="7">
        <v>59.755000000000003</v>
      </c>
      <c r="J18216" s="2">
        <v>64.75</v>
      </c>
      <c r="K18216">
        <v>4</v>
      </c>
    </row>
    <row r="18217" spans="1:12" x14ac:dyDescent="0.25">
      <c r="A18217">
        <v>68633</v>
      </c>
      <c r="B18217" s="2">
        <v>27.956869999999999</v>
      </c>
      <c r="C18217" s="3">
        <v>1243</v>
      </c>
      <c r="D18217" s="4">
        <v>23340</v>
      </c>
      <c r="E18217" t="s">
        <v>10314</v>
      </c>
      <c r="F18217" s="4" t="s">
        <v>12738</v>
      </c>
      <c r="G18217" s="5">
        <v>913</v>
      </c>
      <c r="H18217" s="6">
        <v>0.14332600000000001</v>
      </c>
      <c r="I18217" s="7">
        <v>59</v>
      </c>
    </row>
    <row r="18218" spans="1:12" x14ac:dyDescent="0.25">
      <c r="A18218">
        <v>90013</v>
      </c>
      <c r="B18218" s="2">
        <v>27.954370000000001</v>
      </c>
      <c r="C18218" s="3">
        <v>10574</v>
      </c>
      <c r="D18218" s="4">
        <v>31080</v>
      </c>
      <c r="E18218" t="s">
        <v>15367</v>
      </c>
      <c r="F18218" s="4" t="s">
        <v>15368</v>
      </c>
      <c r="G18218" s="5">
        <v>9543</v>
      </c>
      <c r="H18218" s="6">
        <v>0.33927069999999998</v>
      </c>
      <c r="I18218" s="7">
        <v>25.138999999999999</v>
      </c>
      <c r="J18218" s="2">
        <v>45.75</v>
      </c>
      <c r="K18218">
        <v>12</v>
      </c>
      <c r="L18218" s="2">
        <v>79.8</v>
      </c>
    </row>
    <row r="18219" spans="1:12" x14ac:dyDescent="0.25">
      <c r="A18219">
        <v>75160</v>
      </c>
      <c r="B18219" s="2">
        <v>27.948509999999999</v>
      </c>
      <c r="C18219" s="3">
        <v>23778</v>
      </c>
      <c r="D18219" s="4">
        <v>19100</v>
      </c>
      <c r="E18219" t="s">
        <v>6068</v>
      </c>
      <c r="F18219" s="4" t="s">
        <v>13752</v>
      </c>
      <c r="G18219" s="5">
        <v>14984</v>
      </c>
      <c r="H18219" s="6">
        <v>0.15935940000000001</v>
      </c>
      <c r="I18219" s="7">
        <v>56.228000000000002</v>
      </c>
      <c r="J18219" s="2">
        <v>57</v>
      </c>
      <c r="K18219">
        <v>2</v>
      </c>
    </row>
    <row r="18220" spans="1:12" x14ac:dyDescent="0.25">
      <c r="A18220">
        <v>66540</v>
      </c>
      <c r="B18220" s="2">
        <v>27.944839999999999</v>
      </c>
      <c r="C18220" s="3">
        <v>416</v>
      </c>
      <c r="D18220" s="4">
        <v>45820</v>
      </c>
      <c r="E18220" t="s">
        <v>9886</v>
      </c>
      <c r="F18220" s="4" t="s">
        <v>12494</v>
      </c>
      <c r="G18220" s="5">
        <v>328</v>
      </c>
      <c r="H18220" s="6">
        <v>0.15197569999999999</v>
      </c>
      <c r="I18220" s="7">
        <v>57.5</v>
      </c>
      <c r="J18220" s="2">
        <v>57</v>
      </c>
      <c r="K18220">
        <v>1</v>
      </c>
    </row>
    <row r="18221" spans="1:12" x14ac:dyDescent="0.25">
      <c r="A18221">
        <v>57047</v>
      </c>
      <c r="B18221" s="2">
        <v>27.94472</v>
      </c>
      <c r="C18221" s="3">
        <v>231</v>
      </c>
      <c r="D18221" s="4">
        <v>43620</v>
      </c>
      <c r="E18221" t="s">
        <v>639</v>
      </c>
      <c r="F18221" s="4" t="s">
        <v>10877</v>
      </c>
      <c r="G18221" s="5">
        <v>144</v>
      </c>
      <c r="H18221" s="6">
        <v>0.22068969999999999</v>
      </c>
      <c r="I18221" s="7">
        <v>45.625</v>
      </c>
    </row>
    <row r="18222" spans="1:12" x14ac:dyDescent="0.25">
      <c r="A18222">
        <v>48838</v>
      </c>
      <c r="B18222" s="2">
        <v>27.941800000000001</v>
      </c>
      <c r="C18222" s="3">
        <v>17909</v>
      </c>
      <c r="D18222" s="4">
        <v>24340</v>
      </c>
      <c r="E18222" t="s">
        <v>481</v>
      </c>
      <c r="F18222" s="4" t="s">
        <v>9106</v>
      </c>
      <c r="G18222" s="5">
        <v>12078</v>
      </c>
      <c r="H18222" s="6">
        <v>0.1857924</v>
      </c>
      <c r="I18222" s="7">
        <v>51.655000000000001</v>
      </c>
      <c r="J18222" s="2">
        <v>55.857100000000003</v>
      </c>
      <c r="K18222">
        <v>7</v>
      </c>
    </row>
    <row r="18223" spans="1:12" x14ac:dyDescent="0.25">
      <c r="A18223">
        <v>77625</v>
      </c>
      <c r="B18223" s="2">
        <v>27.937529999999999</v>
      </c>
      <c r="C18223" s="3">
        <v>8541</v>
      </c>
      <c r="D18223" s="4">
        <v>13140</v>
      </c>
      <c r="E18223" t="s">
        <v>14104</v>
      </c>
      <c r="F18223" s="4" t="s">
        <v>13752</v>
      </c>
      <c r="G18223" s="5">
        <v>5761</v>
      </c>
      <c r="H18223" s="6">
        <v>0.11577850000000001</v>
      </c>
      <c r="I18223" s="7">
        <v>63.75</v>
      </c>
    </row>
    <row r="18224" spans="1:12" x14ac:dyDescent="0.25">
      <c r="A18224">
        <v>52540</v>
      </c>
      <c r="B18224" s="2">
        <v>27.93591</v>
      </c>
      <c r="C18224" s="3">
        <v>1376</v>
      </c>
      <c r="D18224" s="4">
        <v>26980</v>
      </c>
      <c r="E18224" t="s">
        <v>318</v>
      </c>
      <c r="F18224" s="4" t="s">
        <v>9593</v>
      </c>
      <c r="G18224" s="5">
        <v>998</v>
      </c>
      <c r="H18224" s="6">
        <v>0.1392786</v>
      </c>
      <c r="I18224" s="7">
        <v>59.688000000000002</v>
      </c>
      <c r="J18224" s="2">
        <v>43</v>
      </c>
      <c r="K18224">
        <v>1</v>
      </c>
    </row>
    <row r="18225" spans="1:12" x14ac:dyDescent="0.25">
      <c r="A18225">
        <v>80434</v>
      </c>
      <c r="B18225" s="2">
        <v>27.935659999999999</v>
      </c>
      <c r="C18225" s="3">
        <v>46</v>
      </c>
      <c r="E18225" t="s">
        <v>14490</v>
      </c>
      <c r="F18225" s="4" t="s">
        <v>14477</v>
      </c>
      <c r="G18225" s="5">
        <v>32</v>
      </c>
      <c r="H18225" s="6">
        <v>0</v>
      </c>
      <c r="I18225" s="7">
        <v>83.75</v>
      </c>
    </row>
    <row r="18226" spans="1:12" x14ac:dyDescent="0.25">
      <c r="A18226">
        <v>38488</v>
      </c>
      <c r="B18226" s="2">
        <v>27.935230000000001</v>
      </c>
      <c r="C18226" s="3">
        <v>2375</v>
      </c>
      <c r="E18226" t="s">
        <v>7606</v>
      </c>
      <c r="F18226" s="4" t="s">
        <v>7348</v>
      </c>
      <c r="G18226" s="5">
        <v>1771</v>
      </c>
      <c r="H18226" s="6">
        <v>0.1732506</v>
      </c>
      <c r="I18226" s="7">
        <v>53.811</v>
      </c>
    </row>
    <row r="18227" spans="1:12" x14ac:dyDescent="0.25">
      <c r="A18227">
        <v>49601</v>
      </c>
      <c r="B18227" s="2">
        <v>27.931329999999999</v>
      </c>
      <c r="C18227" s="3">
        <v>20884</v>
      </c>
      <c r="D18227" s="4">
        <v>15620</v>
      </c>
      <c r="E18227" t="s">
        <v>9410</v>
      </c>
      <c r="F18227" s="4" t="s">
        <v>9106</v>
      </c>
      <c r="G18227" s="5">
        <v>14541</v>
      </c>
      <c r="H18227" s="6">
        <v>0.1991473</v>
      </c>
      <c r="I18227" s="7">
        <v>49.335000000000001</v>
      </c>
      <c r="J18227" s="2">
        <v>50.1</v>
      </c>
      <c r="K18227">
        <v>10</v>
      </c>
      <c r="L18227" s="2">
        <v>93.2</v>
      </c>
    </row>
    <row r="18228" spans="1:12" x14ac:dyDescent="0.25">
      <c r="A18228">
        <v>49332</v>
      </c>
      <c r="B18228" s="2">
        <v>27.927309999999999</v>
      </c>
      <c r="C18228" s="3">
        <v>3084</v>
      </c>
      <c r="D18228" s="4">
        <v>13660</v>
      </c>
      <c r="E18228" t="s">
        <v>9376</v>
      </c>
      <c r="F18228" s="4" t="s">
        <v>9106</v>
      </c>
      <c r="G18228" s="5">
        <v>2269</v>
      </c>
      <c r="H18228" s="6">
        <v>0.1608638</v>
      </c>
      <c r="I18228" s="7">
        <v>55.945</v>
      </c>
    </row>
    <row r="18229" spans="1:12" x14ac:dyDescent="0.25">
      <c r="A18229">
        <v>97910</v>
      </c>
      <c r="B18229" s="2">
        <v>27.926659999999998</v>
      </c>
      <c r="C18229" s="3">
        <v>606</v>
      </c>
      <c r="D18229" s="4">
        <v>36620</v>
      </c>
      <c r="E18229" t="s">
        <v>16340</v>
      </c>
      <c r="F18229" s="4" t="s">
        <v>16170</v>
      </c>
      <c r="G18229" s="5">
        <v>407</v>
      </c>
      <c r="H18229" s="6">
        <v>0.17156859999999999</v>
      </c>
      <c r="I18229" s="7">
        <v>54.091000000000001</v>
      </c>
      <c r="J18229" s="2">
        <v>56</v>
      </c>
      <c r="K18229">
        <v>1</v>
      </c>
    </row>
    <row r="18230" spans="1:12" x14ac:dyDescent="0.25">
      <c r="A18230">
        <v>16874</v>
      </c>
      <c r="B18230" s="2">
        <v>27.92633</v>
      </c>
      <c r="C18230" s="3">
        <v>1465</v>
      </c>
      <c r="D18230" s="4">
        <v>44300</v>
      </c>
      <c r="E18230" t="s">
        <v>3634</v>
      </c>
      <c r="F18230" s="4" t="s">
        <v>3003</v>
      </c>
      <c r="G18230" s="5">
        <v>999</v>
      </c>
      <c r="H18230" s="6">
        <v>9.6096100000000004E-2</v>
      </c>
      <c r="I18230" s="7">
        <v>67.132000000000005</v>
      </c>
    </row>
    <row r="18231" spans="1:12" x14ac:dyDescent="0.25">
      <c r="A18231">
        <v>56166</v>
      </c>
      <c r="B18231" s="2">
        <v>27.92604</v>
      </c>
      <c r="C18231" s="3">
        <v>237</v>
      </c>
      <c r="E18231" t="s">
        <v>325</v>
      </c>
      <c r="F18231" s="4" t="s">
        <v>10428</v>
      </c>
      <c r="G18231" s="5">
        <v>174</v>
      </c>
      <c r="H18231" s="6">
        <v>0.17714289999999999</v>
      </c>
      <c r="I18231" s="7">
        <v>53.125</v>
      </c>
    </row>
    <row r="18232" spans="1:12" x14ac:dyDescent="0.25">
      <c r="A18232">
        <v>13680</v>
      </c>
      <c r="B18232" s="2">
        <v>27.925799999999999</v>
      </c>
      <c r="C18232" s="3">
        <v>1300</v>
      </c>
      <c r="D18232" s="4">
        <v>36300</v>
      </c>
      <c r="E18232" t="s">
        <v>2686</v>
      </c>
      <c r="F18232" s="4" t="s">
        <v>1280</v>
      </c>
      <c r="G18232" s="5">
        <v>859</v>
      </c>
      <c r="H18232" s="6">
        <v>0.17462169999999999</v>
      </c>
      <c r="I18232" s="7">
        <v>53.558</v>
      </c>
    </row>
    <row r="18233" spans="1:12" x14ac:dyDescent="0.25">
      <c r="A18233">
        <v>73050</v>
      </c>
      <c r="B18233" s="2">
        <v>27.925550000000001</v>
      </c>
      <c r="C18233" s="3">
        <v>879</v>
      </c>
      <c r="D18233" s="4">
        <v>36420</v>
      </c>
      <c r="E18233" t="s">
        <v>7142</v>
      </c>
      <c r="F18233" s="4" t="s">
        <v>13462</v>
      </c>
      <c r="G18233" s="5">
        <v>151</v>
      </c>
      <c r="H18233" s="6">
        <v>0.1973684</v>
      </c>
      <c r="I18233" s="7">
        <v>49.625</v>
      </c>
    </row>
    <row r="18234" spans="1:12" x14ac:dyDescent="0.25">
      <c r="A18234">
        <v>39746</v>
      </c>
      <c r="B18234" s="2">
        <v>27.924959999999999</v>
      </c>
      <c r="C18234" s="3">
        <v>3470</v>
      </c>
      <c r="E18234" t="s">
        <v>2580</v>
      </c>
      <c r="F18234" s="4" t="s">
        <v>7633</v>
      </c>
      <c r="G18234" s="5">
        <v>2316</v>
      </c>
      <c r="H18234" s="6">
        <v>0.18126890000000001</v>
      </c>
      <c r="I18234" s="7">
        <v>52.4</v>
      </c>
    </row>
    <row r="18235" spans="1:12" x14ac:dyDescent="0.25">
      <c r="A18235">
        <v>45850</v>
      </c>
      <c r="B18235" s="2">
        <v>27.923850000000002</v>
      </c>
      <c r="C18235" s="3">
        <v>3565</v>
      </c>
      <c r="D18235" s="4">
        <v>30620</v>
      </c>
      <c r="E18235" t="s">
        <v>8769</v>
      </c>
      <c r="F18235" s="4" t="s">
        <v>8295</v>
      </c>
      <c r="G18235" s="5">
        <v>2305</v>
      </c>
      <c r="H18235" s="6">
        <v>0.15004339999999999</v>
      </c>
      <c r="I18235" s="7">
        <v>57.793999999999997</v>
      </c>
      <c r="J18235" s="2">
        <v>56</v>
      </c>
      <c r="K18235">
        <v>1</v>
      </c>
    </row>
    <row r="18236" spans="1:12" x14ac:dyDescent="0.25">
      <c r="A18236">
        <v>56138</v>
      </c>
      <c r="B18236" s="2">
        <v>27.92315</v>
      </c>
      <c r="C18236" s="3">
        <v>972</v>
      </c>
      <c r="E18236" t="s">
        <v>9950</v>
      </c>
      <c r="F18236" s="4" t="s">
        <v>10428</v>
      </c>
      <c r="G18236" s="5">
        <v>634</v>
      </c>
      <c r="H18236" s="6">
        <v>0.14330709999999999</v>
      </c>
      <c r="I18236" s="7">
        <v>58.957999999999998</v>
      </c>
    </row>
    <row r="18237" spans="1:12" x14ac:dyDescent="0.25">
      <c r="A18237">
        <v>65681</v>
      </c>
      <c r="B18237" s="2">
        <v>27.92259</v>
      </c>
      <c r="C18237" s="3">
        <v>2286</v>
      </c>
      <c r="D18237" s="4">
        <v>14700</v>
      </c>
      <c r="E18237" t="s">
        <v>12453</v>
      </c>
      <c r="F18237" s="4" t="s">
        <v>12102</v>
      </c>
      <c r="G18237" s="5">
        <v>1699</v>
      </c>
      <c r="H18237" s="6">
        <v>0.1565627</v>
      </c>
      <c r="I18237" s="7">
        <v>56.667000000000002</v>
      </c>
    </row>
    <row r="18238" spans="1:12" x14ac:dyDescent="0.25">
      <c r="A18238">
        <v>15035</v>
      </c>
      <c r="B18238" s="2">
        <v>27.921790000000001</v>
      </c>
      <c r="C18238" s="3">
        <v>2233</v>
      </c>
      <c r="D18238" s="4">
        <v>38300</v>
      </c>
      <c r="E18238" t="s">
        <v>3026</v>
      </c>
      <c r="F18238" s="4" t="s">
        <v>3003</v>
      </c>
      <c r="G18238" s="5">
        <v>1618</v>
      </c>
      <c r="H18238" s="6">
        <v>0.15389369999999999</v>
      </c>
      <c r="I18238" s="7">
        <v>57.125</v>
      </c>
    </row>
    <row r="18239" spans="1:12" x14ac:dyDescent="0.25">
      <c r="A18239">
        <v>66860</v>
      </c>
      <c r="B18239" s="2">
        <v>27.921189999999999</v>
      </c>
      <c r="C18239" s="3">
        <v>1371</v>
      </c>
      <c r="E18239" t="s">
        <v>673</v>
      </c>
      <c r="F18239" s="4" t="s">
        <v>12494</v>
      </c>
      <c r="G18239" s="5">
        <v>893</v>
      </c>
      <c r="H18239" s="6">
        <v>0.17245240000000001</v>
      </c>
      <c r="I18239" s="7">
        <v>53.917000000000002</v>
      </c>
    </row>
    <row r="18240" spans="1:12" x14ac:dyDescent="0.25">
      <c r="A18240">
        <v>18631</v>
      </c>
      <c r="B18240" s="2">
        <v>27.920760000000001</v>
      </c>
      <c r="C18240" s="3">
        <v>1376</v>
      </c>
      <c r="D18240" s="4">
        <v>14100</v>
      </c>
      <c r="E18240" t="s">
        <v>4107</v>
      </c>
      <c r="F18240" s="4" t="s">
        <v>3003</v>
      </c>
      <c r="G18240" s="5">
        <v>935</v>
      </c>
      <c r="H18240" s="6">
        <v>0.17841879999999999</v>
      </c>
      <c r="I18240" s="7">
        <v>52.884999999999998</v>
      </c>
      <c r="J18240" s="2">
        <v>54</v>
      </c>
      <c r="K18240">
        <v>1</v>
      </c>
    </row>
    <row r="18241" spans="1:11" x14ac:dyDescent="0.25">
      <c r="A18241">
        <v>96002</v>
      </c>
      <c r="B18241" s="2">
        <v>27.915179999999999</v>
      </c>
      <c r="C18241" s="3">
        <v>33201</v>
      </c>
      <c r="D18241" s="4">
        <v>39820</v>
      </c>
      <c r="E18241" t="s">
        <v>1339</v>
      </c>
      <c r="F18241" s="4" t="s">
        <v>15368</v>
      </c>
      <c r="G18241" s="5">
        <v>22375</v>
      </c>
      <c r="H18241" s="6">
        <v>0.19503909999999999</v>
      </c>
      <c r="I18241" s="7">
        <v>50.012</v>
      </c>
      <c r="J18241" s="2">
        <v>47.1111</v>
      </c>
      <c r="K18241">
        <v>9</v>
      </c>
    </row>
    <row r="18242" spans="1:11" x14ac:dyDescent="0.25">
      <c r="A18242">
        <v>42327</v>
      </c>
      <c r="B18242" s="2">
        <v>27.909120000000001</v>
      </c>
      <c r="C18242" s="3">
        <v>4249</v>
      </c>
      <c r="D18242" s="4">
        <v>36980</v>
      </c>
      <c r="E18242" t="s">
        <v>6520</v>
      </c>
      <c r="F18242" s="4" t="s">
        <v>7883</v>
      </c>
      <c r="G18242" s="5">
        <v>2918</v>
      </c>
      <c r="H18242" s="6">
        <v>0.12846859999999999</v>
      </c>
      <c r="I18242" s="7">
        <v>61.509</v>
      </c>
    </row>
    <row r="18243" spans="1:11" x14ac:dyDescent="0.25">
      <c r="A18243">
        <v>97113</v>
      </c>
      <c r="B18243" s="2">
        <v>27.906420000000001</v>
      </c>
      <c r="C18243" s="3">
        <v>14050</v>
      </c>
      <c r="D18243" s="4">
        <v>38900</v>
      </c>
      <c r="E18243" t="s">
        <v>5859</v>
      </c>
      <c r="F18243" s="4" t="s">
        <v>16170</v>
      </c>
      <c r="G18243" s="5">
        <v>8345</v>
      </c>
      <c r="H18243" s="6">
        <v>0.14283999999999999</v>
      </c>
      <c r="I18243" s="7">
        <v>59.024999999999999</v>
      </c>
      <c r="J18243" s="2">
        <v>40.75</v>
      </c>
      <c r="K18243">
        <v>4</v>
      </c>
    </row>
    <row r="18244" spans="1:11" x14ac:dyDescent="0.25">
      <c r="A18244">
        <v>52571</v>
      </c>
      <c r="B18244" s="2">
        <v>27.904170000000001</v>
      </c>
      <c r="C18244" s="3">
        <v>1587</v>
      </c>
      <c r="E18244" t="s">
        <v>2517</v>
      </c>
      <c r="F18244" s="4" t="s">
        <v>9593</v>
      </c>
      <c r="G18244" s="5">
        <v>1093</v>
      </c>
      <c r="H18244" s="6">
        <v>0.16819010000000001</v>
      </c>
      <c r="I18244" s="7">
        <v>54.643000000000001</v>
      </c>
    </row>
    <row r="18245" spans="1:11" x14ac:dyDescent="0.25">
      <c r="A18245">
        <v>37058</v>
      </c>
      <c r="B18245" s="2">
        <v>27.902629999999998</v>
      </c>
      <c r="C18245" s="3">
        <v>7745</v>
      </c>
      <c r="E18245" t="s">
        <v>290</v>
      </c>
      <c r="F18245" s="4" t="s">
        <v>7348</v>
      </c>
      <c r="G18245" s="5">
        <v>5342</v>
      </c>
      <c r="H18245" s="6">
        <v>0.1548109</v>
      </c>
      <c r="I18245" s="7">
        <v>56.954999999999998</v>
      </c>
    </row>
    <row r="18246" spans="1:11" x14ac:dyDescent="0.25">
      <c r="A18246">
        <v>16645</v>
      </c>
      <c r="B18246" s="2">
        <v>27.901319999999998</v>
      </c>
      <c r="C18246" s="3">
        <v>150</v>
      </c>
      <c r="D18246" s="4">
        <v>20180</v>
      </c>
      <c r="E18246" t="s">
        <v>3542</v>
      </c>
      <c r="F18246" s="4" t="s">
        <v>3003</v>
      </c>
      <c r="G18246" s="5">
        <v>122</v>
      </c>
      <c r="H18246" s="6">
        <v>9.0163900000000005E-2</v>
      </c>
      <c r="I18246" s="7">
        <v>68.125</v>
      </c>
    </row>
    <row r="18247" spans="1:11" x14ac:dyDescent="0.25">
      <c r="A18247">
        <v>15030</v>
      </c>
      <c r="B18247" s="2">
        <v>27.901109999999999</v>
      </c>
      <c r="C18247" s="3">
        <v>1019</v>
      </c>
      <c r="D18247" s="4">
        <v>38300</v>
      </c>
      <c r="E18247" t="s">
        <v>3022</v>
      </c>
      <c r="F18247" s="4" t="s">
        <v>3003</v>
      </c>
      <c r="G18247" s="5">
        <v>771</v>
      </c>
      <c r="H18247" s="6">
        <v>0.17380029999999999</v>
      </c>
      <c r="I18247" s="7">
        <v>53.671999999999997</v>
      </c>
    </row>
    <row r="18248" spans="1:11" x14ac:dyDescent="0.25">
      <c r="A18248">
        <v>42285</v>
      </c>
      <c r="B18248" s="2">
        <v>27.900849999999998</v>
      </c>
      <c r="C18248" s="3">
        <v>389</v>
      </c>
      <c r="D18248" s="4">
        <v>14540</v>
      </c>
      <c r="E18248" t="s">
        <v>8227</v>
      </c>
      <c r="F18248" s="4" t="s">
        <v>7883</v>
      </c>
      <c r="G18248" s="5">
        <v>289</v>
      </c>
      <c r="H18248" s="6">
        <v>6.8965499999999999E-2</v>
      </c>
      <c r="I18248" s="7">
        <v>71.786000000000001</v>
      </c>
    </row>
    <row r="18249" spans="1:11" x14ac:dyDescent="0.25">
      <c r="A18249">
        <v>13783</v>
      </c>
      <c r="B18249" s="2">
        <v>27.900400000000001</v>
      </c>
      <c r="C18249" s="3">
        <v>2198</v>
      </c>
      <c r="E18249" t="s">
        <v>597</v>
      </c>
      <c r="F18249" s="4" t="s">
        <v>1280</v>
      </c>
      <c r="G18249" s="5">
        <v>1610</v>
      </c>
      <c r="H18249" s="6">
        <v>0.1644941</v>
      </c>
      <c r="I18249" s="7">
        <v>55.277999999999999</v>
      </c>
      <c r="J18249" s="2">
        <v>62</v>
      </c>
      <c r="K18249">
        <v>2</v>
      </c>
    </row>
    <row r="18250" spans="1:11" x14ac:dyDescent="0.25">
      <c r="A18250">
        <v>25854</v>
      </c>
      <c r="B18250" s="2">
        <v>27.899799999999999</v>
      </c>
      <c r="C18250" s="3">
        <v>1200</v>
      </c>
      <c r="D18250" s="4">
        <v>13220</v>
      </c>
      <c r="E18250" t="s">
        <v>5427</v>
      </c>
      <c r="F18250" s="4" t="s">
        <v>5144</v>
      </c>
      <c r="G18250" s="5">
        <v>894</v>
      </c>
      <c r="H18250" s="6">
        <v>0.13407820000000001</v>
      </c>
      <c r="I18250" s="7">
        <v>60.531999999999996</v>
      </c>
    </row>
    <row r="18251" spans="1:11" x14ac:dyDescent="0.25">
      <c r="A18251">
        <v>57719</v>
      </c>
      <c r="B18251" s="2">
        <v>27.898569999999999</v>
      </c>
      <c r="C18251" s="3">
        <v>7030</v>
      </c>
      <c r="D18251" s="4">
        <v>39660</v>
      </c>
      <c r="E18251" t="s">
        <v>11037</v>
      </c>
      <c r="F18251" s="4" t="s">
        <v>10877</v>
      </c>
      <c r="G18251" s="5">
        <v>4236</v>
      </c>
      <c r="H18251" s="6">
        <v>0.15765870000000001</v>
      </c>
      <c r="I18251" s="7">
        <v>56.456000000000003</v>
      </c>
      <c r="J18251" s="2">
        <v>65</v>
      </c>
      <c r="K18251">
        <v>2</v>
      </c>
    </row>
    <row r="18252" spans="1:11" x14ac:dyDescent="0.25">
      <c r="A18252">
        <v>72845</v>
      </c>
      <c r="B18252" s="2">
        <v>27.897379999999998</v>
      </c>
      <c r="C18252" s="3">
        <v>971</v>
      </c>
      <c r="E18252" t="s">
        <v>3655</v>
      </c>
      <c r="F18252" s="4" t="s">
        <v>13183</v>
      </c>
      <c r="G18252" s="5">
        <v>708</v>
      </c>
      <c r="H18252" s="6">
        <v>0.1355932</v>
      </c>
      <c r="I18252" s="7">
        <v>60.268000000000001</v>
      </c>
      <c r="J18252" s="2">
        <v>68</v>
      </c>
      <c r="K18252">
        <v>1</v>
      </c>
    </row>
    <row r="18253" spans="1:11" x14ac:dyDescent="0.25">
      <c r="A18253">
        <v>59006</v>
      </c>
      <c r="B18253" s="2">
        <v>27.897099999999998</v>
      </c>
      <c r="C18253" s="3">
        <v>748</v>
      </c>
      <c r="D18253" s="4">
        <v>13740</v>
      </c>
      <c r="E18253" t="s">
        <v>11279</v>
      </c>
      <c r="F18253" s="4" t="s">
        <v>11278</v>
      </c>
      <c r="G18253" s="5">
        <v>486</v>
      </c>
      <c r="H18253" s="6">
        <v>0.22176589999999999</v>
      </c>
      <c r="I18253" s="7">
        <v>45.375</v>
      </c>
    </row>
    <row r="18254" spans="1:11" x14ac:dyDescent="0.25">
      <c r="A18254">
        <v>73521</v>
      </c>
      <c r="B18254" s="2">
        <v>27.893699999999999</v>
      </c>
      <c r="C18254" s="3">
        <v>21792</v>
      </c>
      <c r="D18254" s="4">
        <v>11060</v>
      </c>
      <c r="E18254" t="s">
        <v>13439</v>
      </c>
      <c r="F18254" s="4" t="s">
        <v>13462</v>
      </c>
      <c r="G18254" s="5">
        <v>13713</v>
      </c>
      <c r="H18254" s="6">
        <v>0.1965874</v>
      </c>
      <c r="I18254" s="7">
        <v>49.725999999999999</v>
      </c>
      <c r="J18254" s="2">
        <v>55</v>
      </c>
      <c r="K18254">
        <v>5</v>
      </c>
    </row>
    <row r="18255" spans="1:11" x14ac:dyDescent="0.25">
      <c r="A18255">
        <v>77378</v>
      </c>
      <c r="B18255" s="2">
        <v>27.888349999999999</v>
      </c>
      <c r="C18255" s="3">
        <v>13803</v>
      </c>
      <c r="D18255" s="4">
        <v>26420</v>
      </c>
      <c r="E18255" t="s">
        <v>5058</v>
      </c>
      <c r="F18255" s="4" t="s">
        <v>13752</v>
      </c>
      <c r="G18255" s="5">
        <v>8649</v>
      </c>
      <c r="H18255" s="6">
        <v>0.15007519999999999</v>
      </c>
      <c r="I18255" s="7">
        <v>57.756</v>
      </c>
      <c r="J18255" s="2">
        <v>42.5</v>
      </c>
      <c r="K18255">
        <v>2</v>
      </c>
    </row>
    <row r="18256" spans="1:11" x14ac:dyDescent="0.25">
      <c r="A18256">
        <v>57219</v>
      </c>
      <c r="B18256" s="2">
        <v>27.88617</v>
      </c>
      <c r="C18256" s="3">
        <v>537</v>
      </c>
      <c r="E18256" t="s">
        <v>471</v>
      </c>
      <c r="F18256" s="4" t="s">
        <v>10877</v>
      </c>
      <c r="G18256" s="5">
        <v>426</v>
      </c>
      <c r="H18256" s="6">
        <v>0.14285709999999999</v>
      </c>
      <c r="I18256" s="7">
        <v>59</v>
      </c>
      <c r="J18256" s="2">
        <v>61.5</v>
      </c>
      <c r="K18256">
        <v>2</v>
      </c>
    </row>
    <row r="18257" spans="1:12" x14ac:dyDescent="0.25">
      <c r="A18257">
        <v>47634</v>
      </c>
      <c r="B18257" s="2">
        <v>27.885660000000001</v>
      </c>
      <c r="C18257" s="3">
        <v>2319</v>
      </c>
      <c r="E18257" t="s">
        <v>1691</v>
      </c>
      <c r="F18257" s="4" t="s">
        <v>8800</v>
      </c>
      <c r="G18257" s="5">
        <v>1723</v>
      </c>
      <c r="H18257" s="6">
        <v>0.1236216</v>
      </c>
      <c r="I18257" s="7">
        <v>62.320999999999998</v>
      </c>
    </row>
    <row r="18258" spans="1:12" x14ac:dyDescent="0.25">
      <c r="A18258">
        <v>78041</v>
      </c>
      <c r="B18258" s="2">
        <v>27.878799999999998</v>
      </c>
      <c r="C18258" s="3">
        <v>45488</v>
      </c>
      <c r="D18258" s="4">
        <v>29700</v>
      </c>
      <c r="E18258" t="s">
        <v>12301</v>
      </c>
      <c r="F18258" s="4" t="s">
        <v>13752</v>
      </c>
      <c r="G18258" s="5">
        <v>26964</v>
      </c>
      <c r="H18258" s="6">
        <v>0.2244845</v>
      </c>
      <c r="I18258" s="7">
        <v>44.886000000000003</v>
      </c>
      <c r="J18258" s="2">
        <v>44.666699999999999</v>
      </c>
      <c r="K18258">
        <v>3</v>
      </c>
    </row>
    <row r="18259" spans="1:12" x14ac:dyDescent="0.25">
      <c r="A18259">
        <v>62481</v>
      </c>
      <c r="B18259" s="2">
        <v>27.87229</v>
      </c>
      <c r="C18259" s="3">
        <v>279</v>
      </c>
      <c r="E18259" t="s">
        <v>4912</v>
      </c>
      <c r="F18259" s="4" t="s">
        <v>11490</v>
      </c>
      <c r="G18259" s="5">
        <v>215</v>
      </c>
      <c r="H18259" s="6">
        <v>0.18139540000000001</v>
      </c>
      <c r="I18259" s="7">
        <v>52.320999999999998</v>
      </c>
    </row>
    <row r="18260" spans="1:12" x14ac:dyDescent="0.25">
      <c r="A18260">
        <v>68340</v>
      </c>
      <c r="B18260" s="2">
        <v>27.872109999999999</v>
      </c>
      <c r="C18260" s="3">
        <v>875</v>
      </c>
      <c r="E18260" t="s">
        <v>8391</v>
      </c>
      <c r="F18260" s="4" t="s">
        <v>12738</v>
      </c>
      <c r="G18260" s="5">
        <v>546</v>
      </c>
      <c r="H18260" s="6">
        <v>0.17582420000000001</v>
      </c>
      <c r="I18260" s="7">
        <v>53.280999999999999</v>
      </c>
      <c r="J18260" s="2">
        <v>68</v>
      </c>
      <c r="K18260">
        <v>1</v>
      </c>
    </row>
    <row r="18261" spans="1:12" x14ac:dyDescent="0.25">
      <c r="A18261">
        <v>65708</v>
      </c>
      <c r="B18261" s="2">
        <v>27.870010000000001</v>
      </c>
      <c r="C18261" s="3">
        <v>13057</v>
      </c>
      <c r="E18261" t="s">
        <v>12459</v>
      </c>
      <c r="F18261" s="4" t="s">
        <v>12102</v>
      </c>
      <c r="G18261" s="5">
        <v>8210</v>
      </c>
      <c r="H18261" s="6">
        <v>0.1857491</v>
      </c>
      <c r="I18261" s="7">
        <v>51.563000000000002</v>
      </c>
      <c r="J18261" s="2">
        <v>60.555599999999998</v>
      </c>
      <c r="K18261">
        <v>9</v>
      </c>
    </row>
    <row r="18262" spans="1:12" x14ac:dyDescent="0.25">
      <c r="A18262">
        <v>24731</v>
      </c>
      <c r="B18262" s="2">
        <v>27.867989999999999</v>
      </c>
      <c r="C18262" s="3">
        <v>275</v>
      </c>
      <c r="D18262" s="4">
        <v>14140</v>
      </c>
      <c r="E18262" t="s">
        <v>5150</v>
      </c>
      <c r="F18262" s="4" t="s">
        <v>5144</v>
      </c>
      <c r="G18262" s="5">
        <v>243</v>
      </c>
      <c r="H18262" s="6">
        <v>0.13991770000000001</v>
      </c>
      <c r="I18262" s="7">
        <v>59.478999999999999</v>
      </c>
    </row>
    <row r="18263" spans="1:12" x14ac:dyDescent="0.25">
      <c r="A18263">
        <v>56120</v>
      </c>
      <c r="B18263" s="2">
        <v>27.867740000000001</v>
      </c>
      <c r="C18263" s="3">
        <v>1118</v>
      </c>
      <c r="E18263" t="s">
        <v>10634</v>
      </c>
      <c r="F18263" s="4" t="s">
        <v>10428</v>
      </c>
      <c r="G18263" s="5">
        <v>808</v>
      </c>
      <c r="H18263" s="6">
        <v>0.1311881</v>
      </c>
      <c r="I18263" s="7">
        <v>60.987000000000002</v>
      </c>
      <c r="J18263" s="2">
        <v>50</v>
      </c>
      <c r="K18263">
        <v>1</v>
      </c>
    </row>
    <row r="18264" spans="1:12" x14ac:dyDescent="0.25">
      <c r="A18264">
        <v>85302</v>
      </c>
      <c r="B18264" s="2">
        <v>27.861689999999999</v>
      </c>
      <c r="C18264" s="3">
        <v>38333</v>
      </c>
      <c r="D18264" s="4">
        <v>38060</v>
      </c>
      <c r="E18264" t="s">
        <v>86</v>
      </c>
      <c r="F18264" s="4" t="s">
        <v>14962</v>
      </c>
      <c r="G18264" s="5">
        <v>24469</v>
      </c>
      <c r="H18264" s="6">
        <v>0.18851660000000001</v>
      </c>
      <c r="I18264" s="7">
        <v>51.076999999999998</v>
      </c>
      <c r="J18264" s="2">
        <v>39.2727</v>
      </c>
      <c r="K18264">
        <v>11</v>
      </c>
      <c r="L18264" s="2">
        <v>46.6</v>
      </c>
    </row>
    <row r="18265" spans="1:12" x14ac:dyDescent="0.25">
      <c r="A18265">
        <v>54846</v>
      </c>
      <c r="B18265" s="2">
        <v>27.855740000000001</v>
      </c>
      <c r="C18265" s="3">
        <v>524</v>
      </c>
      <c r="E18265" t="s">
        <v>1760</v>
      </c>
      <c r="F18265" s="4" t="s">
        <v>10031</v>
      </c>
      <c r="G18265" s="5">
        <v>393</v>
      </c>
      <c r="H18265" s="6">
        <v>0.17302799999999999</v>
      </c>
      <c r="I18265" s="7">
        <v>53.75</v>
      </c>
      <c r="J18265" s="2">
        <v>33</v>
      </c>
      <c r="K18265">
        <v>1</v>
      </c>
    </row>
    <row r="18266" spans="1:12" x14ac:dyDescent="0.25">
      <c r="A18266">
        <v>78213</v>
      </c>
      <c r="B18266" s="2">
        <v>27.849219999999999</v>
      </c>
      <c r="C18266" s="3">
        <v>42289</v>
      </c>
      <c r="D18266" s="4">
        <v>41700</v>
      </c>
      <c r="E18266" t="s">
        <v>6913</v>
      </c>
      <c r="F18266" s="4" t="s">
        <v>13752</v>
      </c>
      <c r="G18266" s="5">
        <v>26826</v>
      </c>
      <c r="H18266" s="6">
        <v>0.2029299</v>
      </c>
      <c r="I18266" s="7">
        <v>48.58</v>
      </c>
      <c r="J18266" s="2">
        <v>42.428600000000003</v>
      </c>
      <c r="K18266">
        <v>14</v>
      </c>
      <c r="L18266" s="2">
        <v>64</v>
      </c>
    </row>
    <row r="18267" spans="1:12" x14ac:dyDescent="0.25">
      <c r="A18267">
        <v>44452</v>
      </c>
      <c r="B18267" s="2">
        <v>27.84225</v>
      </c>
      <c r="C18267" s="3">
        <v>3022</v>
      </c>
      <c r="D18267" s="4">
        <v>49660</v>
      </c>
      <c r="E18267" t="s">
        <v>8567</v>
      </c>
      <c r="F18267" s="4" t="s">
        <v>8295</v>
      </c>
      <c r="G18267" s="5">
        <v>2328</v>
      </c>
      <c r="H18267" s="6">
        <v>0.1804124</v>
      </c>
      <c r="I18267" s="7">
        <v>52.47</v>
      </c>
    </row>
    <row r="18268" spans="1:12" x14ac:dyDescent="0.25">
      <c r="A18268">
        <v>64493</v>
      </c>
      <c r="B18268" s="2">
        <v>27.841619999999999</v>
      </c>
      <c r="C18268" s="3">
        <v>404</v>
      </c>
      <c r="D18268" s="4">
        <v>28140</v>
      </c>
      <c r="E18268" t="s">
        <v>12285</v>
      </c>
      <c r="F18268" s="4" t="s">
        <v>12102</v>
      </c>
      <c r="G18268" s="5">
        <v>300</v>
      </c>
      <c r="H18268" s="6">
        <v>0.13289039999999999</v>
      </c>
      <c r="I18268" s="7">
        <v>60.682000000000002</v>
      </c>
    </row>
    <row r="18269" spans="1:12" x14ac:dyDescent="0.25">
      <c r="A18269">
        <v>97527</v>
      </c>
      <c r="B18269" s="2">
        <v>27.835730000000002</v>
      </c>
      <c r="C18269" s="3">
        <v>33880</v>
      </c>
      <c r="D18269" s="4">
        <v>24420</v>
      </c>
      <c r="E18269" t="s">
        <v>16280</v>
      </c>
      <c r="F18269" s="4" t="s">
        <v>16170</v>
      </c>
      <c r="G18269" s="5">
        <v>24316</v>
      </c>
      <c r="H18269" s="6">
        <v>0.1939795</v>
      </c>
      <c r="I18269" s="7">
        <v>50.125</v>
      </c>
      <c r="J18269" s="2">
        <v>48</v>
      </c>
      <c r="K18269">
        <v>11</v>
      </c>
      <c r="L18269" s="2">
        <v>88</v>
      </c>
    </row>
    <row r="18270" spans="1:12" x14ac:dyDescent="0.25">
      <c r="A18270">
        <v>36206</v>
      </c>
      <c r="B18270" s="2">
        <v>27.828029999999998</v>
      </c>
      <c r="C18270" s="3">
        <v>11972</v>
      </c>
      <c r="D18270" s="4">
        <v>11500</v>
      </c>
      <c r="E18270" t="s">
        <v>7210</v>
      </c>
      <c r="F18270" s="4" t="s">
        <v>7027</v>
      </c>
      <c r="G18270" s="5">
        <v>7842</v>
      </c>
      <c r="H18270" s="6">
        <v>0.1710023</v>
      </c>
      <c r="I18270" s="7">
        <v>54.093000000000004</v>
      </c>
    </row>
    <row r="18271" spans="1:12" x14ac:dyDescent="0.25">
      <c r="A18271">
        <v>44041</v>
      </c>
      <c r="B18271" s="2">
        <v>27.823699999999999</v>
      </c>
      <c r="C18271" s="3">
        <v>14723</v>
      </c>
      <c r="D18271" s="4">
        <v>11780</v>
      </c>
      <c r="E18271" t="s">
        <v>2849</v>
      </c>
      <c r="F18271" s="4" t="s">
        <v>8295</v>
      </c>
      <c r="G18271" s="5">
        <v>10260</v>
      </c>
      <c r="H18271" s="6">
        <v>0.15086250000000001</v>
      </c>
      <c r="I18271" s="7">
        <v>57.563000000000002</v>
      </c>
      <c r="J18271" s="2">
        <v>58</v>
      </c>
      <c r="K18271">
        <v>5</v>
      </c>
    </row>
    <row r="18272" spans="1:12" x14ac:dyDescent="0.25">
      <c r="A18272">
        <v>56036</v>
      </c>
      <c r="B18272" s="2">
        <v>27.820910000000001</v>
      </c>
      <c r="C18272" s="3">
        <v>1978</v>
      </c>
      <c r="D18272" s="4">
        <v>10660</v>
      </c>
      <c r="E18272" t="s">
        <v>3781</v>
      </c>
      <c r="F18272" s="4" t="s">
        <v>10428</v>
      </c>
      <c r="G18272" s="5">
        <v>1381</v>
      </c>
      <c r="H18272" s="6">
        <v>0.1005789</v>
      </c>
      <c r="I18272" s="7">
        <v>66.25</v>
      </c>
    </row>
    <row r="18273" spans="1:12" x14ac:dyDescent="0.25">
      <c r="A18273">
        <v>78235</v>
      </c>
      <c r="B18273" s="2">
        <v>27.82048</v>
      </c>
      <c r="C18273" s="3">
        <v>800</v>
      </c>
      <c r="D18273" s="4">
        <v>41700</v>
      </c>
      <c r="E18273" t="s">
        <v>6913</v>
      </c>
      <c r="F18273" s="4" t="s">
        <v>13752</v>
      </c>
      <c r="G18273" s="5">
        <v>439</v>
      </c>
      <c r="H18273" s="6">
        <v>0.22323460000000001</v>
      </c>
      <c r="I18273" s="7">
        <v>45.054000000000002</v>
      </c>
    </row>
    <row r="18274" spans="1:12" x14ac:dyDescent="0.25">
      <c r="A18274">
        <v>31022</v>
      </c>
      <c r="B18274" s="2">
        <v>27.82011</v>
      </c>
      <c r="C18274" s="3">
        <v>1580</v>
      </c>
      <c r="D18274" s="4">
        <v>20140</v>
      </c>
      <c r="E18274" t="s">
        <v>199</v>
      </c>
      <c r="F18274" s="4" t="s">
        <v>6363</v>
      </c>
      <c r="G18274" s="5">
        <v>1067</v>
      </c>
      <c r="H18274" s="6">
        <v>0.15182760000000001</v>
      </c>
      <c r="I18274" s="7">
        <v>57.393000000000001</v>
      </c>
    </row>
    <row r="18275" spans="1:12" x14ac:dyDescent="0.25">
      <c r="A18275">
        <v>55951</v>
      </c>
      <c r="B18275" s="2">
        <v>27.81963</v>
      </c>
      <c r="C18275" s="3">
        <v>1330</v>
      </c>
      <c r="D18275" s="4">
        <v>12380</v>
      </c>
      <c r="E18275" t="s">
        <v>2861</v>
      </c>
      <c r="F18275" s="4" t="s">
        <v>10428</v>
      </c>
      <c r="G18275" s="5">
        <v>973</v>
      </c>
      <c r="H18275" s="6">
        <v>0.13552359999999999</v>
      </c>
      <c r="I18275" s="7">
        <v>60.207999999999998</v>
      </c>
    </row>
    <row r="18276" spans="1:12" x14ac:dyDescent="0.25">
      <c r="A18276">
        <v>61032</v>
      </c>
      <c r="B18276" s="2">
        <v>27.814160000000001</v>
      </c>
      <c r="C18276" s="3">
        <v>31250</v>
      </c>
      <c r="D18276" s="4">
        <v>23300</v>
      </c>
      <c r="E18276" t="s">
        <v>726</v>
      </c>
      <c r="F18276" s="4" t="s">
        <v>11490</v>
      </c>
      <c r="G18276" s="5">
        <v>21857</v>
      </c>
      <c r="H18276" s="6">
        <v>0.18116940000000001</v>
      </c>
      <c r="I18276" s="7">
        <v>52.317999999999998</v>
      </c>
      <c r="J18276" s="2">
        <v>51.842100000000002</v>
      </c>
      <c r="K18276">
        <v>19</v>
      </c>
      <c r="L18276" s="2">
        <v>96.3</v>
      </c>
    </row>
    <row r="18277" spans="1:12" x14ac:dyDescent="0.25">
      <c r="A18277">
        <v>68508</v>
      </c>
      <c r="B18277" s="2">
        <v>27.80762</v>
      </c>
      <c r="C18277" s="3">
        <v>15225</v>
      </c>
      <c r="D18277" s="4">
        <v>30700</v>
      </c>
      <c r="E18277" t="s">
        <v>230</v>
      </c>
      <c r="F18277" s="4" t="s">
        <v>12738</v>
      </c>
      <c r="G18277" s="5">
        <v>5500</v>
      </c>
      <c r="H18277" s="6">
        <v>0.29321940000000002</v>
      </c>
      <c r="I18277" s="7">
        <v>32.953000000000003</v>
      </c>
      <c r="J18277" s="2">
        <v>45.909100000000002</v>
      </c>
      <c r="K18277">
        <v>11</v>
      </c>
      <c r="L18277" s="2">
        <v>80.400000000000006</v>
      </c>
    </row>
    <row r="18278" spans="1:12" x14ac:dyDescent="0.25">
      <c r="A18278">
        <v>62878</v>
      </c>
      <c r="B18278" s="2">
        <v>27.80622</v>
      </c>
      <c r="C18278" s="3">
        <v>365</v>
      </c>
      <c r="E18278" t="s">
        <v>12044</v>
      </c>
      <c r="F18278" s="4" t="s">
        <v>11490</v>
      </c>
      <c r="G18278" s="5">
        <v>321</v>
      </c>
      <c r="H18278" s="6">
        <v>0.16199379999999999</v>
      </c>
      <c r="I18278" s="7">
        <v>55.625</v>
      </c>
    </row>
    <row r="18279" spans="1:12" x14ac:dyDescent="0.25">
      <c r="A18279">
        <v>44203</v>
      </c>
      <c r="B18279" s="2">
        <v>27.79935</v>
      </c>
      <c r="C18279" s="3">
        <v>40993</v>
      </c>
      <c r="D18279" s="4">
        <v>10420</v>
      </c>
      <c r="E18279" t="s">
        <v>8524</v>
      </c>
      <c r="F18279" s="4" t="s">
        <v>8295</v>
      </c>
      <c r="G18279" s="5">
        <v>28413</v>
      </c>
      <c r="H18279" s="6">
        <v>0.1649891</v>
      </c>
      <c r="I18279" s="7">
        <v>55.106999999999999</v>
      </c>
      <c r="J18279" s="2">
        <v>51.8889</v>
      </c>
      <c r="K18279">
        <v>9</v>
      </c>
    </row>
    <row r="18280" spans="1:12" x14ac:dyDescent="0.25">
      <c r="A18280">
        <v>74729</v>
      </c>
      <c r="B18280" s="2">
        <v>27.79205</v>
      </c>
      <c r="C18280" s="3">
        <v>3091</v>
      </c>
      <c r="D18280" s="4">
        <v>20460</v>
      </c>
      <c r="E18280" t="s">
        <v>13695</v>
      </c>
      <c r="F18280" s="4" t="s">
        <v>13462</v>
      </c>
      <c r="G18280" s="5">
        <v>2095</v>
      </c>
      <c r="H18280" s="6">
        <v>0.21278630000000001</v>
      </c>
      <c r="I18280" s="7">
        <v>46.844999999999999</v>
      </c>
      <c r="J18280" s="2">
        <v>52</v>
      </c>
      <c r="K18280">
        <v>1</v>
      </c>
    </row>
    <row r="18281" spans="1:12" x14ac:dyDescent="0.25">
      <c r="A18281">
        <v>17237</v>
      </c>
      <c r="B18281" s="2">
        <v>27.791250000000002</v>
      </c>
      <c r="C18281" s="3">
        <v>2105</v>
      </c>
      <c r="D18281" s="4">
        <v>16540</v>
      </c>
      <c r="E18281" t="s">
        <v>3742</v>
      </c>
      <c r="F18281" s="4" t="s">
        <v>3003</v>
      </c>
      <c r="G18281" s="5">
        <v>1212</v>
      </c>
      <c r="H18281" s="6">
        <v>0.140264</v>
      </c>
      <c r="I18281" s="7">
        <v>59.375</v>
      </c>
    </row>
    <row r="18282" spans="1:12" x14ac:dyDescent="0.25">
      <c r="A18282">
        <v>61533</v>
      </c>
      <c r="B18282" s="2">
        <v>27.790579999999999</v>
      </c>
      <c r="C18282" s="3">
        <v>2312</v>
      </c>
      <c r="D18282" s="4">
        <v>37900</v>
      </c>
      <c r="E18282" t="s">
        <v>11765</v>
      </c>
      <c r="F18282" s="4" t="s">
        <v>11490</v>
      </c>
      <c r="G18282" s="5">
        <v>1618</v>
      </c>
      <c r="H18282" s="6">
        <v>0.12793570000000001</v>
      </c>
      <c r="I18282" s="7">
        <v>61.5</v>
      </c>
    </row>
    <row r="18283" spans="1:12" x14ac:dyDescent="0.25">
      <c r="A18283">
        <v>45614</v>
      </c>
      <c r="B18283" s="2">
        <v>27.789370000000002</v>
      </c>
      <c r="C18283" s="3">
        <v>4981</v>
      </c>
      <c r="D18283" s="4">
        <v>38580</v>
      </c>
      <c r="E18283" t="s">
        <v>8701</v>
      </c>
      <c r="F18283" s="4" t="s">
        <v>8295</v>
      </c>
      <c r="G18283" s="5">
        <v>3424</v>
      </c>
      <c r="H18283" s="6">
        <v>0.1471963</v>
      </c>
      <c r="I18283" s="7">
        <v>58.167000000000002</v>
      </c>
      <c r="J18283" s="2">
        <v>59</v>
      </c>
      <c r="K18283">
        <v>1</v>
      </c>
    </row>
    <row r="18284" spans="1:12" x14ac:dyDescent="0.25">
      <c r="A18284">
        <v>12489</v>
      </c>
      <c r="B18284" s="2">
        <v>27.788360000000001</v>
      </c>
      <c r="C18284" s="3">
        <v>943</v>
      </c>
      <c r="D18284" s="4">
        <v>28740</v>
      </c>
      <c r="E18284" t="s">
        <v>2246</v>
      </c>
      <c r="F18284" s="4" t="s">
        <v>1280</v>
      </c>
      <c r="G18284" s="5">
        <v>813</v>
      </c>
      <c r="H18284" s="6">
        <v>7.8720799999999994E-2</v>
      </c>
      <c r="I18284" s="7">
        <v>70</v>
      </c>
    </row>
    <row r="18285" spans="1:12" x14ac:dyDescent="0.25">
      <c r="A18285">
        <v>63622</v>
      </c>
      <c r="B18285" s="2">
        <v>27.788019999999999</v>
      </c>
      <c r="C18285" s="3">
        <v>842</v>
      </c>
      <c r="E18285" t="s">
        <v>989</v>
      </c>
      <c r="F18285" s="4" t="s">
        <v>12102</v>
      </c>
      <c r="G18285" s="5">
        <v>603</v>
      </c>
      <c r="H18285" s="6">
        <v>0.2433775</v>
      </c>
      <c r="I18285" s="7">
        <v>41.543999999999997</v>
      </c>
    </row>
    <row r="18286" spans="1:12" x14ac:dyDescent="0.25">
      <c r="A18286">
        <v>42420</v>
      </c>
      <c r="B18286" s="2">
        <v>27.781600000000001</v>
      </c>
      <c r="C18286" s="3">
        <v>37799</v>
      </c>
      <c r="D18286" s="4">
        <v>21780</v>
      </c>
      <c r="E18286" t="s">
        <v>2668</v>
      </c>
      <c r="F18286" s="4" t="s">
        <v>7883</v>
      </c>
      <c r="G18286" s="5">
        <v>26246</v>
      </c>
      <c r="H18286" s="6">
        <v>0.17552480000000001</v>
      </c>
      <c r="I18286" s="7">
        <v>53.268999999999998</v>
      </c>
      <c r="J18286" s="2">
        <v>39.799999999999997</v>
      </c>
      <c r="K18286">
        <v>5</v>
      </c>
    </row>
    <row r="18287" spans="1:12" x14ac:dyDescent="0.25">
      <c r="A18287">
        <v>15468</v>
      </c>
      <c r="B18287" s="2">
        <v>27.774899999999999</v>
      </c>
      <c r="C18287" s="3">
        <v>2338</v>
      </c>
      <c r="D18287" s="4">
        <v>38300</v>
      </c>
      <c r="E18287" t="s">
        <v>128</v>
      </c>
      <c r="F18287" s="4" t="s">
        <v>3003</v>
      </c>
      <c r="G18287" s="5">
        <v>1741</v>
      </c>
      <c r="H18287" s="6">
        <v>0.14753160000000001</v>
      </c>
      <c r="I18287" s="7">
        <v>58.106000000000002</v>
      </c>
      <c r="J18287" s="2">
        <v>31</v>
      </c>
      <c r="K18287">
        <v>1</v>
      </c>
    </row>
    <row r="18288" spans="1:12" x14ac:dyDescent="0.25">
      <c r="A18288">
        <v>4294</v>
      </c>
      <c r="B18288" s="2">
        <v>27.773790000000002</v>
      </c>
      <c r="C18288" s="3">
        <v>4155</v>
      </c>
      <c r="E18288" t="s">
        <v>540</v>
      </c>
      <c r="F18288" s="4" t="s">
        <v>701</v>
      </c>
      <c r="G18288" s="5">
        <v>2904</v>
      </c>
      <c r="H18288" s="6">
        <v>0.23347109999999999</v>
      </c>
      <c r="I18288" s="7">
        <v>43.25</v>
      </c>
    </row>
    <row r="18289" spans="1:12" x14ac:dyDescent="0.25">
      <c r="A18289">
        <v>22514</v>
      </c>
      <c r="B18289" s="2">
        <v>27.772690000000001</v>
      </c>
      <c r="C18289" s="3">
        <v>2430</v>
      </c>
      <c r="D18289" s="4">
        <v>40060</v>
      </c>
      <c r="E18289" t="s">
        <v>226</v>
      </c>
      <c r="F18289" s="4" t="s">
        <v>4335</v>
      </c>
      <c r="G18289" s="5">
        <v>1679</v>
      </c>
      <c r="H18289" s="6">
        <v>0.11018459999999999</v>
      </c>
      <c r="I18289" s="7">
        <v>64.554000000000002</v>
      </c>
    </row>
    <row r="18290" spans="1:12" x14ac:dyDescent="0.25">
      <c r="A18290">
        <v>30117</v>
      </c>
      <c r="B18290" s="2">
        <v>27.76746</v>
      </c>
      <c r="C18290" s="3">
        <v>34278</v>
      </c>
      <c r="D18290" s="4">
        <v>12060</v>
      </c>
      <c r="E18290" t="s">
        <v>4846</v>
      </c>
      <c r="F18290" s="4" t="s">
        <v>6363</v>
      </c>
      <c r="G18290" s="5">
        <v>20170</v>
      </c>
      <c r="H18290" s="6">
        <v>0.21972140000000001</v>
      </c>
      <c r="I18290" s="7">
        <v>45.622999999999998</v>
      </c>
      <c r="J18290" s="2">
        <v>47.5</v>
      </c>
      <c r="K18290">
        <v>8</v>
      </c>
    </row>
    <row r="18291" spans="1:12" x14ac:dyDescent="0.25">
      <c r="A18291">
        <v>60455</v>
      </c>
      <c r="B18291" s="2">
        <v>27.760069999999999</v>
      </c>
      <c r="C18291" s="3">
        <v>16559</v>
      </c>
      <c r="D18291" s="4">
        <v>16980</v>
      </c>
      <c r="E18291" t="s">
        <v>11582</v>
      </c>
      <c r="F18291" s="4" t="s">
        <v>11490</v>
      </c>
      <c r="G18291" s="5">
        <v>10717</v>
      </c>
      <c r="H18291" s="6">
        <v>0.14407020000000001</v>
      </c>
      <c r="I18291" s="7">
        <v>58.695999999999998</v>
      </c>
      <c r="J18291" s="2">
        <v>51.333300000000001</v>
      </c>
      <c r="K18291">
        <v>3</v>
      </c>
    </row>
    <row r="18292" spans="1:12" x14ac:dyDescent="0.25">
      <c r="A18292">
        <v>26588</v>
      </c>
      <c r="B18292" s="2">
        <v>27.757020000000001</v>
      </c>
      <c r="C18292" s="3">
        <v>2944</v>
      </c>
      <c r="D18292" s="4">
        <v>21900</v>
      </c>
      <c r="E18292" t="s">
        <v>5586</v>
      </c>
      <c r="F18292" s="4" t="s">
        <v>5144</v>
      </c>
      <c r="G18292" s="5">
        <v>2022</v>
      </c>
      <c r="H18292" s="6">
        <v>0.15578639999999999</v>
      </c>
      <c r="I18292" s="7">
        <v>56.667000000000002</v>
      </c>
      <c r="J18292" s="2">
        <v>50</v>
      </c>
      <c r="K18292">
        <v>2</v>
      </c>
    </row>
    <row r="18293" spans="1:12" x14ac:dyDescent="0.25">
      <c r="A18293">
        <v>35214</v>
      </c>
      <c r="B18293" s="2">
        <v>27.753499999999999</v>
      </c>
      <c r="C18293" s="3">
        <v>18399</v>
      </c>
      <c r="D18293" s="4">
        <v>13820</v>
      </c>
      <c r="E18293" t="s">
        <v>1579</v>
      </c>
      <c r="F18293" s="4" t="s">
        <v>7027</v>
      </c>
      <c r="G18293" s="5">
        <v>12710</v>
      </c>
      <c r="H18293" s="6">
        <v>0.20645160000000001</v>
      </c>
      <c r="I18293" s="7">
        <v>47.902000000000001</v>
      </c>
      <c r="J18293" s="2">
        <v>49.75</v>
      </c>
      <c r="K18293">
        <v>4</v>
      </c>
    </row>
    <row r="18294" spans="1:12" x14ac:dyDescent="0.25">
      <c r="A18294">
        <v>60619</v>
      </c>
      <c r="B18294" s="2">
        <v>27.740220000000001</v>
      </c>
      <c r="C18294" s="3">
        <v>64245</v>
      </c>
      <c r="D18294" s="4">
        <v>16980</v>
      </c>
      <c r="E18294" t="s">
        <v>11616</v>
      </c>
      <c r="F18294" s="4" t="s">
        <v>11490</v>
      </c>
      <c r="G18294" s="5">
        <v>42745</v>
      </c>
      <c r="H18294" s="6">
        <v>0.2313433</v>
      </c>
      <c r="I18294" s="7">
        <v>43.6</v>
      </c>
      <c r="J18294" s="2">
        <v>35.64</v>
      </c>
      <c r="K18294">
        <v>25</v>
      </c>
      <c r="L18294" s="2">
        <v>26.5</v>
      </c>
    </row>
    <row r="18295" spans="1:12" x14ac:dyDescent="0.25">
      <c r="A18295">
        <v>50575</v>
      </c>
      <c r="B18295" s="2">
        <v>27.729780000000002</v>
      </c>
      <c r="C18295" s="3">
        <v>1348</v>
      </c>
      <c r="E18295" t="s">
        <v>8750</v>
      </c>
      <c r="F18295" s="4" t="s">
        <v>9593</v>
      </c>
      <c r="G18295" s="5">
        <v>887</v>
      </c>
      <c r="H18295" s="6">
        <v>0.17361889999999999</v>
      </c>
      <c r="I18295" s="7">
        <v>53.570999999999998</v>
      </c>
    </row>
    <row r="18296" spans="1:12" x14ac:dyDescent="0.25">
      <c r="A18296">
        <v>46348</v>
      </c>
      <c r="B18296" s="2">
        <v>27.729369999999999</v>
      </c>
      <c r="C18296" s="3">
        <v>1131</v>
      </c>
      <c r="D18296" s="4">
        <v>33140</v>
      </c>
      <c r="E18296" t="s">
        <v>4931</v>
      </c>
      <c r="F18296" s="4" t="s">
        <v>8800</v>
      </c>
      <c r="G18296" s="5">
        <v>819</v>
      </c>
      <c r="H18296" s="6">
        <v>0.1098901</v>
      </c>
      <c r="I18296" s="7">
        <v>64.582999999999998</v>
      </c>
      <c r="J18296" s="2">
        <v>53.5</v>
      </c>
      <c r="K18296">
        <v>2</v>
      </c>
    </row>
    <row r="18297" spans="1:12" x14ac:dyDescent="0.25">
      <c r="A18297">
        <v>45229</v>
      </c>
      <c r="B18297" s="2">
        <v>27.727170000000001</v>
      </c>
      <c r="C18297" s="3">
        <v>12744</v>
      </c>
      <c r="D18297" s="4">
        <v>17140</v>
      </c>
      <c r="E18297" t="s">
        <v>8663</v>
      </c>
      <c r="F18297" s="4" t="s">
        <v>8295</v>
      </c>
      <c r="G18297" s="5">
        <v>8390</v>
      </c>
      <c r="H18297" s="6">
        <v>0.25634610000000002</v>
      </c>
      <c r="I18297" s="7">
        <v>39.274000000000001</v>
      </c>
      <c r="J18297" s="2">
        <v>34.583300000000001</v>
      </c>
      <c r="K18297">
        <v>12</v>
      </c>
      <c r="L18297" s="2">
        <v>21.2</v>
      </c>
    </row>
    <row r="18298" spans="1:12" x14ac:dyDescent="0.25">
      <c r="A18298">
        <v>62480</v>
      </c>
      <c r="B18298" s="2">
        <v>27.725069999999999</v>
      </c>
      <c r="C18298" s="3">
        <v>500</v>
      </c>
      <c r="E18298" t="s">
        <v>3763</v>
      </c>
      <c r="F18298" s="4" t="s">
        <v>11490</v>
      </c>
      <c r="G18298" s="5">
        <v>377</v>
      </c>
      <c r="H18298" s="6">
        <v>0.14323610000000001</v>
      </c>
      <c r="I18298" s="7">
        <v>58.819000000000003</v>
      </c>
      <c r="J18298" s="2">
        <v>45</v>
      </c>
      <c r="K18298">
        <v>1</v>
      </c>
    </row>
    <row r="18299" spans="1:12" x14ac:dyDescent="0.25">
      <c r="A18299">
        <v>80645</v>
      </c>
      <c r="B18299" s="2">
        <v>27.724250000000001</v>
      </c>
      <c r="C18299" s="3">
        <v>4566</v>
      </c>
      <c r="D18299" s="4">
        <v>24540</v>
      </c>
      <c r="E18299" t="s">
        <v>9144</v>
      </c>
      <c r="F18299" s="4" t="s">
        <v>14477</v>
      </c>
      <c r="G18299" s="5">
        <v>3048</v>
      </c>
      <c r="H18299" s="6">
        <v>0.15715219999999999</v>
      </c>
      <c r="I18299" s="7">
        <v>56.412999999999997</v>
      </c>
    </row>
    <row r="18300" spans="1:12" x14ac:dyDescent="0.25">
      <c r="A18300">
        <v>38057</v>
      </c>
      <c r="B18300" s="2">
        <v>27.72288</v>
      </c>
      <c r="C18300" s="3">
        <v>3890</v>
      </c>
      <c r="D18300" s="4">
        <v>32820</v>
      </c>
      <c r="E18300" t="s">
        <v>4065</v>
      </c>
      <c r="F18300" s="4" t="s">
        <v>7348</v>
      </c>
      <c r="G18300" s="5">
        <v>2661</v>
      </c>
      <c r="H18300" s="6">
        <v>0.13679069999999999</v>
      </c>
      <c r="I18300" s="7">
        <v>59.930999999999997</v>
      </c>
    </row>
    <row r="18301" spans="1:12" x14ac:dyDescent="0.25">
      <c r="A18301">
        <v>31512</v>
      </c>
      <c r="B18301" s="2">
        <v>27.721820000000001</v>
      </c>
      <c r="C18301" s="3">
        <v>2789</v>
      </c>
      <c r="D18301" s="4">
        <v>20060</v>
      </c>
      <c r="E18301" t="s">
        <v>6605</v>
      </c>
      <c r="F18301" s="4" t="s">
        <v>6363</v>
      </c>
      <c r="G18301" s="5">
        <v>1779</v>
      </c>
      <c r="H18301" s="6">
        <v>0.1505618</v>
      </c>
      <c r="I18301" s="7">
        <v>57.545999999999999</v>
      </c>
    </row>
    <row r="18302" spans="1:12" x14ac:dyDescent="0.25">
      <c r="A18302">
        <v>66413</v>
      </c>
      <c r="B18302" s="2">
        <v>27.721109999999999</v>
      </c>
      <c r="C18302" s="3">
        <v>1679</v>
      </c>
      <c r="D18302" s="4">
        <v>45820</v>
      </c>
      <c r="E18302" t="s">
        <v>12526</v>
      </c>
      <c r="F18302" s="4" t="s">
        <v>12494</v>
      </c>
      <c r="G18302" s="5">
        <v>1199</v>
      </c>
      <c r="H18302" s="6">
        <v>0.15262719999999999</v>
      </c>
      <c r="I18302" s="7">
        <v>57.188000000000002</v>
      </c>
      <c r="J18302" s="2">
        <v>67</v>
      </c>
      <c r="K18302">
        <v>1</v>
      </c>
    </row>
    <row r="18303" spans="1:12" x14ac:dyDescent="0.25">
      <c r="A18303">
        <v>98831</v>
      </c>
      <c r="B18303" s="2">
        <v>27.72025</v>
      </c>
      <c r="C18303" s="3">
        <v>3446</v>
      </c>
      <c r="D18303" s="4">
        <v>48300</v>
      </c>
      <c r="E18303" t="s">
        <v>5734</v>
      </c>
      <c r="F18303" s="4" t="s">
        <v>16344</v>
      </c>
      <c r="G18303" s="5">
        <v>2385</v>
      </c>
      <c r="H18303" s="6">
        <v>0.16890189999999999</v>
      </c>
      <c r="I18303" s="7">
        <v>54.375</v>
      </c>
    </row>
    <row r="18304" spans="1:12" x14ac:dyDescent="0.25">
      <c r="A18304">
        <v>24072</v>
      </c>
      <c r="B18304" s="2">
        <v>27.71942</v>
      </c>
      <c r="C18304" s="3">
        <v>1404</v>
      </c>
      <c r="D18304" s="4">
        <v>13980</v>
      </c>
      <c r="E18304" t="s">
        <v>4952</v>
      </c>
      <c r="F18304" s="4" t="s">
        <v>4335</v>
      </c>
      <c r="G18304" s="5">
        <v>1057</v>
      </c>
      <c r="H18304" s="6">
        <v>0.11909260000000001</v>
      </c>
      <c r="I18304" s="7">
        <v>62.981000000000002</v>
      </c>
      <c r="J18304" s="2">
        <v>34</v>
      </c>
      <c r="K18304">
        <v>1</v>
      </c>
    </row>
    <row r="18305" spans="1:12" x14ac:dyDescent="0.25">
      <c r="A18305">
        <v>31568</v>
      </c>
      <c r="B18305" s="2">
        <v>27.719010000000001</v>
      </c>
      <c r="C18305" s="3">
        <v>758</v>
      </c>
      <c r="D18305" s="4">
        <v>41220</v>
      </c>
      <c r="E18305" t="s">
        <v>5463</v>
      </c>
      <c r="F18305" s="4" t="s">
        <v>6363</v>
      </c>
      <c r="G18305" s="5">
        <v>652</v>
      </c>
      <c r="H18305" s="6">
        <v>6.7381300000000005E-2</v>
      </c>
      <c r="I18305" s="7">
        <v>71.917000000000002</v>
      </c>
    </row>
    <row r="18306" spans="1:12" x14ac:dyDescent="0.25">
      <c r="A18306">
        <v>97478</v>
      </c>
      <c r="B18306" s="2">
        <v>27.712820000000001</v>
      </c>
      <c r="C18306" s="3">
        <v>38205</v>
      </c>
      <c r="D18306" s="4">
        <v>21660</v>
      </c>
      <c r="E18306" t="s">
        <v>76</v>
      </c>
      <c r="F18306" s="4" t="s">
        <v>16170</v>
      </c>
      <c r="G18306" s="5">
        <v>25218</v>
      </c>
      <c r="H18306" s="6">
        <v>0.15329709999999999</v>
      </c>
      <c r="I18306" s="7">
        <v>57.067</v>
      </c>
      <c r="J18306" s="2">
        <v>50.923099999999998</v>
      </c>
      <c r="K18306">
        <v>13</v>
      </c>
      <c r="L18306" s="2">
        <v>94.8</v>
      </c>
    </row>
    <row r="18307" spans="1:12" x14ac:dyDescent="0.25">
      <c r="A18307">
        <v>62353</v>
      </c>
      <c r="B18307" s="2">
        <v>27.705839999999998</v>
      </c>
      <c r="C18307" s="3">
        <v>5342</v>
      </c>
      <c r="E18307" t="s">
        <v>7934</v>
      </c>
      <c r="F18307" s="4" t="s">
        <v>11490</v>
      </c>
      <c r="G18307" s="5">
        <v>3940</v>
      </c>
      <c r="H18307" s="6">
        <v>0.1243339</v>
      </c>
      <c r="I18307" s="7">
        <v>62.07</v>
      </c>
      <c r="J18307" s="2">
        <v>34</v>
      </c>
      <c r="K18307">
        <v>1</v>
      </c>
    </row>
    <row r="18308" spans="1:12" x14ac:dyDescent="0.25">
      <c r="A18308">
        <v>46777</v>
      </c>
      <c r="B18308" s="2">
        <v>27.703869999999998</v>
      </c>
      <c r="C18308" s="3">
        <v>6199</v>
      </c>
      <c r="D18308" s="4">
        <v>23060</v>
      </c>
      <c r="E18308" t="s">
        <v>8902</v>
      </c>
      <c r="F18308" s="4" t="s">
        <v>8800</v>
      </c>
      <c r="G18308" s="5">
        <v>4280</v>
      </c>
      <c r="H18308" s="6">
        <v>0.1397196</v>
      </c>
      <c r="I18308" s="7">
        <v>59.41</v>
      </c>
    </row>
    <row r="18309" spans="1:12" x14ac:dyDescent="0.25">
      <c r="A18309">
        <v>18629</v>
      </c>
      <c r="B18309" s="2">
        <v>27.702559999999998</v>
      </c>
      <c r="C18309" s="3">
        <v>1656</v>
      </c>
      <c r="D18309" s="4">
        <v>42540</v>
      </c>
      <c r="E18309" t="s">
        <v>4105</v>
      </c>
      <c r="F18309" s="4" t="s">
        <v>3003</v>
      </c>
      <c r="G18309" s="5">
        <v>1205</v>
      </c>
      <c r="H18309" s="6">
        <v>0.1044776</v>
      </c>
      <c r="I18309" s="7">
        <v>65.5</v>
      </c>
      <c r="J18309" s="2">
        <v>50</v>
      </c>
      <c r="K18309">
        <v>1</v>
      </c>
    </row>
    <row r="18310" spans="1:12" x14ac:dyDescent="0.25">
      <c r="A18310">
        <v>37656</v>
      </c>
      <c r="B18310" s="2">
        <v>27.701530000000002</v>
      </c>
      <c r="C18310" s="3">
        <v>4243</v>
      </c>
      <c r="D18310" s="4">
        <v>24620</v>
      </c>
      <c r="E18310" t="s">
        <v>7454</v>
      </c>
      <c r="F18310" s="4" t="s">
        <v>7348</v>
      </c>
      <c r="G18310" s="5">
        <v>3086</v>
      </c>
      <c r="H18310" s="6">
        <v>0.15063170000000001</v>
      </c>
      <c r="I18310" s="7">
        <v>57.521000000000001</v>
      </c>
    </row>
    <row r="18311" spans="1:12" x14ac:dyDescent="0.25">
      <c r="A18311">
        <v>56588</v>
      </c>
      <c r="B18311" s="2">
        <v>27.700679999999998</v>
      </c>
      <c r="C18311" s="3">
        <v>582</v>
      </c>
      <c r="D18311" s="4">
        <v>22260</v>
      </c>
      <c r="E18311" t="s">
        <v>9973</v>
      </c>
      <c r="F18311" s="4" t="s">
        <v>10428</v>
      </c>
      <c r="G18311" s="5">
        <v>472</v>
      </c>
      <c r="H18311" s="6">
        <v>0.17124739999999999</v>
      </c>
      <c r="I18311" s="7">
        <v>53.957999999999998</v>
      </c>
    </row>
    <row r="18312" spans="1:12" x14ac:dyDescent="0.25">
      <c r="A18312">
        <v>54740</v>
      </c>
      <c r="B18312" s="2">
        <v>27.700220000000002</v>
      </c>
      <c r="C18312" s="3">
        <v>2069</v>
      </c>
      <c r="D18312" s="4">
        <v>33460</v>
      </c>
      <c r="E18312" t="s">
        <v>7619</v>
      </c>
      <c r="F18312" s="4" t="s">
        <v>10031</v>
      </c>
      <c r="G18312" s="5">
        <v>1457</v>
      </c>
      <c r="H18312" s="6">
        <v>0.122085</v>
      </c>
      <c r="I18312" s="7">
        <v>62.45</v>
      </c>
    </row>
    <row r="18313" spans="1:12" x14ac:dyDescent="0.25">
      <c r="A18313">
        <v>24482</v>
      </c>
      <c r="B18313" s="2">
        <v>27.69914</v>
      </c>
      <c r="C18313" s="3">
        <v>4315</v>
      </c>
      <c r="D18313" s="4">
        <v>44420</v>
      </c>
      <c r="E18313" t="s">
        <v>1370</v>
      </c>
      <c r="F18313" s="4" t="s">
        <v>4335</v>
      </c>
      <c r="G18313" s="5">
        <v>3032</v>
      </c>
      <c r="H18313" s="6">
        <v>0.1853562</v>
      </c>
      <c r="I18313" s="7">
        <v>51.512999999999998</v>
      </c>
      <c r="J18313" s="2">
        <v>54</v>
      </c>
      <c r="K18313">
        <v>1</v>
      </c>
    </row>
    <row r="18314" spans="1:12" x14ac:dyDescent="0.25">
      <c r="A18314">
        <v>32703</v>
      </c>
      <c r="B18314" s="2">
        <v>27.691040000000001</v>
      </c>
      <c r="C18314" s="3">
        <v>48291</v>
      </c>
      <c r="D18314" s="4">
        <v>36740</v>
      </c>
      <c r="E18314" t="s">
        <v>6825</v>
      </c>
      <c r="F18314" s="4" t="s">
        <v>6689</v>
      </c>
      <c r="G18314" s="5">
        <v>30841</v>
      </c>
      <c r="H18314" s="6">
        <v>0.19090850000000001</v>
      </c>
      <c r="I18314" s="7">
        <v>50.548999999999999</v>
      </c>
      <c r="J18314" s="2">
        <v>65</v>
      </c>
      <c r="K18314">
        <v>1</v>
      </c>
    </row>
    <row r="18315" spans="1:12" x14ac:dyDescent="0.25">
      <c r="A18315">
        <v>84639</v>
      </c>
      <c r="B18315" s="2">
        <v>27.683520000000001</v>
      </c>
      <c r="C18315" s="3">
        <v>906</v>
      </c>
      <c r="D18315" s="4">
        <v>39340</v>
      </c>
      <c r="E18315" t="s">
        <v>14918</v>
      </c>
      <c r="F18315" s="4" t="s">
        <v>14851</v>
      </c>
      <c r="G18315" s="5">
        <v>592</v>
      </c>
      <c r="H18315" s="6">
        <v>0.11655409999999999</v>
      </c>
      <c r="I18315" s="7">
        <v>63.393000000000001</v>
      </c>
    </row>
    <row r="18316" spans="1:12" x14ac:dyDescent="0.25">
      <c r="A18316">
        <v>56220</v>
      </c>
      <c r="B18316" s="2">
        <v>27.682839999999999</v>
      </c>
      <c r="C18316" s="3">
        <v>3148</v>
      </c>
      <c r="E18316" t="s">
        <v>10672</v>
      </c>
      <c r="F18316" s="4" t="s">
        <v>10428</v>
      </c>
      <c r="G18316" s="5">
        <v>2217</v>
      </c>
      <c r="H18316" s="6">
        <v>0.16689219999999999</v>
      </c>
      <c r="I18316" s="7">
        <v>54.694000000000003</v>
      </c>
      <c r="J18316" s="2">
        <v>28</v>
      </c>
      <c r="K18316">
        <v>2</v>
      </c>
    </row>
    <row r="18317" spans="1:12" x14ac:dyDescent="0.25">
      <c r="A18317">
        <v>3830</v>
      </c>
      <c r="B18317" s="2">
        <v>27.68197</v>
      </c>
      <c r="C18317" s="3">
        <v>1924</v>
      </c>
      <c r="E18317" t="s">
        <v>660</v>
      </c>
      <c r="F18317" s="4" t="s">
        <v>520</v>
      </c>
      <c r="G18317" s="5">
        <v>1437</v>
      </c>
      <c r="H18317" s="6">
        <v>0.1997216</v>
      </c>
      <c r="I18317" s="7">
        <v>49.014000000000003</v>
      </c>
      <c r="J18317" s="2">
        <v>33</v>
      </c>
      <c r="K18317">
        <v>1</v>
      </c>
    </row>
    <row r="18318" spans="1:12" x14ac:dyDescent="0.25">
      <c r="A18318">
        <v>63555</v>
      </c>
      <c r="B18318" s="2">
        <v>27.681100000000001</v>
      </c>
      <c r="C18318" s="3">
        <v>3332</v>
      </c>
      <c r="E18318" t="s">
        <v>2512</v>
      </c>
      <c r="F18318" s="4" t="s">
        <v>12102</v>
      </c>
      <c r="G18318" s="5">
        <v>2171</v>
      </c>
      <c r="H18318" s="6">
        <v>0.18784529999999999</v>
      </c>
      <c r="I18318" s="7">
        <v>51.063000000000002</v>
      </c>
      <c r="J18318" s="2">
        <v>56</v>
      </c>
      <c r="K18318">
        <v>1</v>
      </c>
    </row>
    <row r="18319" spans="1:12" x14ac:dyDescent="0.25">
      <c r="A18319">
        <v>67138</v>
      </c>
      <c r="B18319" s="2">
        <v>27.680530000000001</v>
      </c>
      <c r="C18319" s="3">
        <v>293</v>
      </c>
      <c r="E18319" t="s">
        <v>305</v>
      </c>
      <c r="F18319" s="4" t="s">
        <v>12494</v>
      </c>
      <c r="G18319" s="5">
        <v>214</v>
      </c>
      <c r="H18319" s="6">
        <v>0.1542056</v>
      </c>
      <c r="I18319" s="7">
        <v>56.875</v>
      </c>
    </row>
    <row r="18320" spans="1:12" x14ac:dyDescent="0.25">
      <c r="A18320">
        <v>35651</v>
      </c>
      <c r="B18320" s="2">
        <v>27.680250000000001</v>
      </c>
      <c r="C18320" s="3">
        <v>1646</v>
      </c>
      <c r="D18320" s="4">
        <v>19460</v>
      </c>
      <c r="E18320" t="s">
        <v>5436</v>
      </c>
      <c r="F18320" s="4" t="s">
        <v>7027</v>
      </c>
      <c r="G18320" s="5">
        <v>989</v>
      </c>
      <c r="H18320" s="6">
        <v>0.1526795</v>
      </c>
      <c r="I18320" s="7">
        <v>57.131999999999998</v>
      </c>
      <c r="J18320" s="2">
        <v>88</v>
      </c>
      <c r="K18320">
        <v>1</v>
      </c>
    </row>
    <row r="18321" spans="1:11" x14ac:dyDescent="0.25">
      <c r="A18321">
        <v>44287</v>
      </c>
      <c r="B18321" s="2">
        <v>27.678820000000002</v>
      </c>
      <c r="C18321" s="3">
        <v>7964</v>
      </c>
      <c r="D18321" s="4">
        <v>49300</v>
      </c>
      <c r="E18321" t="s">
        <v>8541</v>
      </c>
      <c r="F18321" s="4" t="s">
        <v>8295</v>
      </c>
      <c r="G18321" s="5">
        <v>4974</v>
      </c>
      <c r="H18321" s="6">
        <v>0.13608039999999999</v>
      </c>
      <c r="I18321" s="7">
        <v>60</v>
      </c>
      <c r="J18321" s="2">
        <v>63.5</v>
      </c>
      <c r="K18321">
        <v>2</v>
      </c>
    </row>
    <row r="18322" spans="1:11" x14ac:dyDescent="0.25">
      <c r="A18322">
        <v>13459</v>
      </c>
      <c r="B18322" s="2">
        <v>27.67726</v>
      </c>
      <c r="C18322" s="3">
        <v>2069</v>
      </c>
      <c r="D18322" s="4">
        <v>10580</v>
      </c>
      <c r="E18322" t="s">
        <v>2619</v>
      </c>
      <c r="F18322" s="4" t="s">
        <v>1280</v>
      </c>
      <c r="G18322" s="5">
        <v>1516</v>
      </c>
      <c r="H18322" s="6">
        <v>0.18127879999999999</v>
      </c>
      <c r="I18322" s="7">
        <v>52.188000000000002</v>
      </c>
    </row>
    <row r="18323" spans="1:11" x14ac:dyDescent="0.25">
      <c r="A18323">
        <v>59469</v>
      </c>
      <c r="B18323" s="2">
        <v>27.676870000000001</v>
      </c>
      <c r="C18323" s="3">
        <v>156</v>
      </c>
      <c r="E18323" t="s">
        <v>11399</v>
      </c>
      <c r="F18323" s="4" t="s">
        <v>11278</v>
      </c>
      <c r="G18323" s="5">
        <v>119</v>
      </c>
      <c r="H18323" s="6">
        <v>0.18487400000000001</v>
      </c>
      <c r="I18323" s="7">
        <v>51.563000000000002</v>
      </c>
      <c r="J18323" s="2">
        <v>20</v>
      </c>
      <c r="K18323">
        <v>1</v>
      </c>
    </row>
    <row r="18324" spans="1:11" x14ac:dyDescent="0.25">
      <c r="A18324">
        <v>7502</v>
      </c>
      <c r="B18324" s="2">
        <v>27.67455</v>
      </c>
      <c r="C18324" s="3">
        <v>15161</v>
      </c>
      <c r="D18324" s="4">
        <v>35620</v>
      </c>
      <c r="E18324" t="s">
        <v>1445</v>
      </c>
      <c r="F18324" s="4" t="s">
        <v>1341</v>
      </c>
      <c r="G18324" s="5">
        <v>9564</v>
      </c>
      <c r="H18324" s="6">
        <v>0.16246730000000001</v>
      </c>
      <c r="I18324" s="7">
        <v>55.435000000000002</v>
      </c>
      <c r="J18324" s="2">
        <v>40</v>
      </c>
      <c r="K18324">
        <v>1</v>
      </c>
    </row>
    <row r="18325" spans="1:11" x14ac:dyDescent="0.25">
      <c r="A18325">
        <v>12920</v>
      </c>
      <c r="B18325" s="2">
        <v>27.671769999999999</v>
      </c>
      <c r="C18325" s="3">
        <v>2812</v>
      </c>
      <c r="D18325" s="4">
        <v>31660</v>
      </c>
      <c r="E18325" t="s">
        <v>2417</v>
      </c>
      <c r="F18325" s="4" t="s">
        <v>1280</v>
      </c>
      <c r="G18325" s="5">
        <v>2043</v>
      </c>
      <c r="H18325" s="6">
        <v>0.13600780000000001</v>
      </c>
      <c r="I18325" s="7">
        <v>60</v>
      </c>
      <c r="J18325" s="2">
        <v>58</v>
      </c>
      <c r="K18325">
        <v>1</v>
      </c>
    </row>
    <row r="18326" spans="1:11" x14ac:dyDescent="0.25">
      <c r="A18326">
        <v>37645</v>
      </c>
      <c r="B18326" s="2">
        <v>27.670400000000001</v>
      </c>
      <c r="C18326" s="3">
        <v>5184</v>
      </c>
      <c r="D18326" s="4">
        <v>28700</v>
      </c>
      <c r="E18326" t="s">
        <v>3884</v>
      </c>
      <c r="F18326" s="4" t="s">
        <v>7348</v>
      </c>
      <c r="G18326" s="5">
        <v>3688</v>
      </c>
      <c r="H18326" s="6">
        <v>0.14095959999999999</v>
      </c>
      <c r="I18326" s="7">
        <v>59.143999999999998</v>
      </c>
      <c r="J18326" s="2">
        <v>51</v>
      </c>
      <c r="K18326">
        <v>1</v>
      </c>
    </row>
    <row r="18327" spans="1:11" x14ac:dyDescent="0.25">
      <c r="A18327">
        <v>49050</v>
      </c>
      <c r="B18327" s="2">
        <v>27.669239999999999</v>
      </c>
      <c r="C18327" s="3">
        <v>1559</v>
      </c>
      <c r="D18327" s="4">
        <v>24340</v>
      </c>
      <c r="E18327" t="s">
        <v>9317</v>
      </c>
      <c r="F18327" s="4" t="s">
        <v>9106</v>
      </c>
      <c r="G18327" s="5">
        <v>1154</v>
      </c>
      <c r="H18327" s="6">
        <v>0.16796539999999999</v>
      </c>
      <c r="I18327" s="7">
        <v>54.470999999999997</v>
      </c>
    </row>
    <row r="18328" spans="1:11" x14ac:dyDescent="0.25">
      <c r="A18328">
        <v>28395</v>
      </c>
      <c r="B18328" s="2">
        <v>27.66855</v>
      </c>
      <c r="C18328" s="3">
        <v>2526</v>
      </c>
      <c r="D18328" s="4">
        <v>22180</v>
      </c>
      <c r="E18328" t="s">
        <v>5944</v>
      </c>
      <c r="F18328" s="4" t="s">
        <v>5642</v>
      </c>
      <c r="G18328" s="5">
        <v>1740</v>
      </c>
      <c r="H18328" s="6">
        <v>0.16091949999999999</v>
      </c>
      <c r="I18328" s="7">
        <v>55.688000000000002</v>
      </c>
    </row>
    <row r="18329" spans="1:11" x14ac:dyDescent="0.25">
      <c r="A18329">
        <v>57370</v>
      </c>
      <c r="B18329" s="2">
        <v>27.667999999999999</v>
      </c>
      <c r="C18329" s="3">
        <v>802</v>
      </c>
      <c r="E18329" t="s">
        <v>10956</v>
      </c>
      <c r="F18329" s="4" t="s">
        <v>10877</v>
      </c>
      <c r="G18329" s="5">
        <v>550</v>
      </c>
      <c r="H18329" s="6">
        <v>0.15272730000000001</v>
      </c>
      <c r="I18329" s="7">
        <v>57.101999999999997</v>
      </c>
    </row>
    <row r="18330" spans="1:11" x14ac:dyDescent="0.25">
      <c r="A18330">
        <v>58444</v>
      </c>
      <c r="B18330" s="2">
        <v>27.667819999999999</v>
      </c>
      <c r="C18330" s="3">
        <v>250</v>
      </c>
      <c r="E18330" t="s">
        <v>9190</v>
      </c>
      <c r="F18330" s="4" t="s">
        <v>11069</v>
      </c>
      <c r="G18330" s="5">
        <v>206</v>
      </c>
      <c r="H18330" s="6">
        <v>0.1747573</v>
      </c>
      <c r="I18330" s="7">
        <v>53.295000000000002</v>
      </c>
    </row>
    <row r="18331" spans="1:11" x14ac:dyDescent="0.25">
      <c r="A18331">
        <v>23829</v>
      </c>
      <c r="B18331" s="2">
        <v>27.667210000000001</v>
      </c>
      <c r="C18331" s="3">
        <v>2668</v>
      </c>
      <c r="E18331" t="s">
        <v>4884</v>
      </c>
      <c r="F18331" s="4" t="s">
        <v>4335</v>
      </c>
      <c r="G18331" s="5">
        <v>2316</v>
      </c>
      <c r="H18331" s="6">
        <v>0.1096245</v>
      </c>
      <c r="I18331" s="7">
        <v>64.55</v>
      </c>
    </row>
    <row r="18332" spans="1:11" x14ac:dyDescent="0.25">
      <c r="A18332">
        <v>23487</v>
      </c>
      <c r="B18332" s="2">
        <v>27.66553</v>
      </c>
      <c r="C18332" s="3">
        <v>6752</v>
      </c>
      <c r="D18332" s="4">
        <v>47260</v>
      </c>
      <c r="E18332" t="s">
        <v>110</v>
      </c>
      <c r="F18332" s="4" t="s">
        <v>4335</v>
      </c>
      <c r="G18332" s="5">
        <v>4704</v>
      </c>
      <c r="H18332" s="6">
        <v>0.16280549999999999</v>
      </c>
      <c r="I18332" s="7">
        <v>55.356999999999999</v>
      </c>
      <c r="J18332" s="2">
        <v>46.333300000000001</v>
      </c>
      <c r="K18332">
        <v>3</v>
      </c>
    </row>
    <row r="18333" spans="1:11" x14ac:dyDescent="0.25">
      <c r="A18333">
        <v>50841</v>
      </c>
      <c r="B18333" s="2">
        <v>27.663910000000001</v>
      </c>
      <c r="C18333" s="3">
        <v>2785</v>
      </c>
      <c r="E18333" t="s">
        <v>2963</v>
      </c>
      <c r="F18333" s="4" t="s">
        <v>9593</v>
      </c>
      <c r="G18333" s="5">
        <v>2081</v>
      </c>
      <c r="H18333" s="6">
        <v>0.15281120000000001</v>
      </c>
      <c r="I18333" s="7">
        <v>57.082999999999998</v>
      </c>
    </row>
    <row r="18334" spans="1:11" x14ac:dyDescent="0.25">
      <c r="A18334">
        <v>51005</v>
      </c>
      <c r="B18334" s="2">
        <v>27.663150000000002</v>
      </c>
      <c r="C18334" s="3">
        <v>1498</v>
      </c>
      <c r="D18334" s="4">
        <v>44740</v>
      </c>
      <c r="E18334" t="s">
        <v>9800</v>
      </c>
      <c r="F18334" s="4" t="s">
        <v>9593</v>
      </c>
      <c r="G18334" s="5">
        <v>1100</v>
      </c>
      <c r="H18334" s="6">
        <v>0.15440509999999999</v>
      </c>
      <c r="I18334" s="7">
        <v>56.805999999999997</v>
      </c>
      <c r="J18334" s="2">
        <v>69</v>
      </c>
      <c r="K18334">
        <v>1</v>
      </c>
    </row>
    <row r="18335" spans="1:11" x14ac:dyDescent="0.25">
      <c r="A18335">
        <v>19136</v>
      </c>
      <c r="B18335" s="2">
        <v>27.657060000000001</v>
      </c>
      <c r="C18335" s="3">
        <v>34873</v>
      </c>
      <c r="D18335" s="4">
        <v>37980</v>
      </c>
      <c r="E18335" t="s">
        <v>2682</v>
      </c>
      <c r="F18335" s="4" t="s">
        <v>3003</v>
      </c>
      <c r="G18335" s="5">
        <v>24312</v>
      </c>
      <c r="H18335" s="6">
        <v>0.15728210000000001</v>
      </c>
      <c r="I18335" s="7">
        <v>56.307000000000002</v>
      </c>
      <c r="J18335" s="2">
        <v>39.375</v>
      </c>
      <c r="K18335">
        <v>8</v>
      </c>
    </row>
    <row r="18336" spans="1:11" x14ac:dyDescent="0.25">
      <c r="A18336">
        <v>5463</v>
      </c>
      <c r="B18336" s="2">
        <v>27.651150000000001</v>
      </c>
      <c r="C18336" s="3">
        <v>577</v>
      </c>
      <c r="D18336" s="4">
        <v>15540</v>
      </c>
      <c r="E18336" t="s">
        <v>1106</v>
      </c>
      <c r="F18336" s="4" t="s">
        <v>1030</v>
      </c>
      <c r="G18336" s="5">
        <v>386</v>
      </c>
      <c r="H18336" s="6">
        <v>0.18652850000000001</v>
      </c>
      <c r="I18336" s="7">
        <v>51.25</v>
      </c>
    </row>
    <row r="18337" spans="1:12" x14ac:dyDescent="0.25">
      <c r="A18337">
        <v>96760</v>
      </c>
      <c r="B18337" s="2">
        <v>27.650639999999999</v>
      </c>
      <c r="C18337" s="3">
        <v>2286</v>
      </c>
      <c r="D18337" s="4">
        <v>25900</v>
      </c>
      <c r="E18337" t="s">
        <v>16140</v>
      </c>
      <c r="F18337" s="4" t="s">
        <v>16099</v>
      </c>
      <c r="G18337" s="5">
        <v>1753</v>
      </c>
      <c r="H18337" s="6">
        <v>0.22805020000000001</v>
      </c>
      <c r="I18337" s="7">
        <v>44.073999999999998</v>
      </c>
    </row>
    <row r="18338" spans="1:12" x14ac:dyDescent="0.25">
      <c r="A18338">
        <v>87014</v>
      </c>
      <c r="B18338" s="2">
        <v>27.650120000000001</v>
      </c>
      <c r="C18338" s="3">
        <v>518</v>
      </c>
      <c r="D18338" s="4">
        <v>24380</v>
      </c>
      <c r="E18338" t="s">
        <v>15133</v>
      </c>
      <c r="F18338" s="4" t="s">
        <v>15124</v>
      </c>
      <c r="G18338" s="5">
        <v>439</v>
      </c>
      <c r="H18338" s="6">
        <v>0.17499999999999999</v>
      </c>
      <c r="I18338" s="7">
        <v>53.241</v>
      </c>
    </row>
    <row r="18339" spans="1:12" x14ac:dyDescent="0.25">
      <c r="A18339">
        <v>79036</v>
      </c>
      <c r="B18339" s="2">
        <v>27.649090000000001</v>
      </c>
      <c r="C18339" s="3">
        <v>5504</v>
      </c>
      <c r="D18339" s="4">
        <v>14420</v>
      </c>
      <c r="E18339" t="s">
        <v>14351</v>
      </c>
      <c r="F18339" s="4" t="s">
        <v>13752</v>
      </c>
      <c r="G18339" s="5">
        <v>3851</v>
      </c>
      <c r="H18339" s="6">
        <v>0.1243833</v>
      </c>
      <c r="I18339" s="7">
        <v>61.987000000000002</v>
      </c>
      <c r="J18339" s="2">
        <v>43</v>
      </c>
      <c r="K18339">
        <v>1</v>
      </c>
    </row>
    <row r="18340" spans="1:12" x14ac:dyDescent="0.25">
      <c r="A18340">
        <v>47586</v>
      </c>
      <c r="B18340" s="2">
        <v>27.646339999999999</v>
      </c>
      <c r="C18340" s="3">
        <v>11135</v>
      </c>
      <c r="E18340" t="s">
        <v>9041</v>
      </c>
      <c r="F18340" s="4" t="s">
        <v>8800</v>
      </c>
      <c r="G18340" s="5">
        <v>7663</v>
      </c>
      <c r="H18340" s="6">
        <v>0.13010569999999999</v>
      </c>
      <c r="I18340" s="7">
        <v>60.997999999999998</v>
      </c>
      <c r="J18340" s="2">
        <v>55.5</v>
      </c>
      <c r="K18340">
        <v>2</v>
      </c>
    </row>
    <row r="18341" spans="1:12" x14ac:dyDescent="0.25">
      <c r="A18341">
        <v>19111</v>
      </c>
      <c r="B18341" s="2">
        <v>27.633669999999999</v>
      </c>
      <c r="C18341" s="3">
        <v>69366</v>
      </c>
      <c r="D18341" s="4">
        <v>37980</v>
      </c>
      <c r="E18341" t="s">
        <v>2682</v>
      </c>
      <c r="F18341" s="4" t="s">
        <v>3003</v>
      </c>
      <c r="G18341" s="5">
        <v>45264</v>
      </c>
      <c r="H18341" s="6">
        <v>0.19014690000000001</v>
      </c>
      <c r="I18341" s="7">
        <v>50.622</v>
      </c>
      <c r="J18341" s="2">
        <v>40.689700000000002</v>
      </c>
      <c r="K18341">
        <v>29</v>
      </c>
      <c r="L18341" s="2">
        <v>55.1</v>
      </c>
    </row>
    <row r="18342" spans="1:12" x14ac:dyDescent="0.25">
      <c r="A18342">
        <v>88337</v>
      </c>
      <c r="B18342" s="2">
        <v>27.622420000000002</v>
      </c>
      <c r="C18342" s="3">
        <v>2441</v>
      </c>
      <c r="D18342" s="4">
        <v>10460</v>
      </c>
      <c r="E18342" t="s">
        <v>15302</v>
      </c>
      <c r="F18342" s="4" t="s">
        <v>15124</v>
      </c>
      <c r="G18342" s="5">
        <v>1723</v>
      </c>
      <c r="H18342" s="6">
        <v>0.2002321</v>
      </c>
      <c r="I18342" s="7">
        <v>48.875</v>
      </c>
    </row>
    <row r="18343" spans="1:12" x14ac:dyDescent="0.25">
      <c r="A18343">
        <v>27525</v>
      </c>
      <c r="B18343" s="2">
        <v>27.619869999999999</v>
      </c>
      <c r="C18343" s="3">
        <v>13166</v>
      </c>
      <c r="D18343" s="4">
        <v>39580</v>
      </c>
      <c r="E18343" t="s">
        <v>5723</v>
      </c>
      <c r="F18343" s="4" t="s">
        <v>5642</v>
      </c>
      <c r="G18343" s="5">
        <v>8973</v>
      </c>
      <c r="H18343" s="6">
        <v>0.20358809999999999</v>
      </c>
      <c r="I18343" s="7">
        <v>48.295000000000002</v>
      </c>
      <c r="J18343" s="2">
        <v>51</v>
      </c>
      <c r="K18343">
        <v>1</v>
      </c>
    </row>
    <row r="18344" spans="1:12" x14ac:dyDescent="0.25">
      <c r="A18344">
        <v>45449</v>
      </c>
      <c r="B18344" s="2">
        <v>27.614609999999999</v>
      </c>
      <c r="C18344" s="3">
        <v>18361</v>
      </c>
      <c r="D18344" s="4">
        <v>19380</v>
      </c>
      <c r="E18344" t="s">
        <v>1749</v>
      </c>
      <c r="F18344" s="4" t="s">
        <v>8295</v>
      </c>
      <c r="G18344" s="5">
        <v>12972</v>
      </c>
      <c r="H18344" s="6">
        <v>0.17266629999999999</v>
      </c>
      <c r="I18344" s="7">
        <v>53.636000000000003</v>
      </c>
      <c r="J18344" s="2">
        <v>44.571399999999997</v>
      </c>
      <c r="K18344">
        <v>7</v>
      </c>
    </row>
    <row r="18345" spans="1:12" x14ac:dyDescent="0.25">
      <c r="A18345">
        <v>98645</v>
      </c>
      <c r="B18345" s="2">
        <v>27.61131</v>
      </c>
      <c r="C18345" s="3">
        <v>1192</v>
      </c>
      <c r="D18345" s="4">
        <v>31020</v>
      </c>
      <c r="E18345" t="s">
        <v>16487</v>
      </c>
      <c r="F18345" s="4" t="s">
        <v>16344</v>
      </c>
      <c r="G18345" s="5">
        <v>856</v>
      </c>
      <c r="H18345" s="6">
        <v>0.1471963</v>
      </c>
      <c r="I18345" s="7">
        <v>58.036000000000001</v>
      </c>
    </row>
    <row r="18346" spans="1:12" x14ac:dyDescent="0.25">
      <c r="A18346">
        <v>23833</v>
      </c>
      <c r="B18346" s="2">
        <v>27.61063</v>
      </c>
      <c r="C18346" s="3">
        <v>2937</v>
      </c>
      <c r="D18346" s="4">
        <v>40060</v>
      </c>
      <c r="E18346" t="s">
        <v>4886</v>
      </c>
      <c r="F18346" s="4" t="s">
        <v>4335</v>
      </c>
      <c r="G18346" s="5">
        <v>1973</v>
      </c>
      <c r="H18346" s="6">
        <v>0.14242270000000001</v>
      </c>
      <c r="I18346" s="7">
        <v>58.857999999999997</v>
      </c>
      <c r="J18346" s="2">
        <v>60</v>
      </c>
      <c r="K18346">
        <v>1</v>
      </c>
    </row>
    <row r="18347" spans="1:12" x14ac:dyDescent="0.25">
      <c r="A18347">
        <v>61031</v>
      </c>
      <c r="B18347" s="2">
        <v>27.609909999999999</v>
      </c>
      <c r="C18347" s="3">
        <v>1639</v>
      </c>
      <c r="D18347" s="4">
        <v>19940</v>
      </c>
      <c r="E18347" t="s">
        <v>11656</v>
      </c>
      <c r="F18347" s="4" t="s">
        <v>11490</v>
      </c>
      <c r="G18347" s="5">
        <v>1036</v>
      </c>
      <c r="H18347" s="6">
        <v>0.14575289999999999</v>
      </c>
      <c r="I18347" s="7">
        <v>58.280999999999999</v>
      </c>
      <c r="J18347" s="2">
        <v>66.5</v>
      </c>
      <c r="K18347">
        <v>2</v>
      </c>
    </row>
    <row r="18348" spans="1:12" x14ac:dyDescent="0.25">
      <c r="A18348">
        <v>43843</v>
      </c>
      <c r="B18348" s="2">
        <v>27.609470000000002</v>
      </c>
      <c r="C18348" s="3">
        <v>1437</v>
      </c>
      <c r="D18348" s="4">
        <v>18740</v>
      </c>
      <c r="E18348" t="s">
        <v>8458</v>
      </c>
      <c r="F18348" s="4" t="s">
        <v>8295</v>
      </c>
      <c r="G18348" s="5">
        <v>804</v>
      </c>
      <c r="H18348" s="6">
        <v>0.1753731</v>
      </c>
      <c r="I18348" s="7">
        <v>53.161999999999999</v>
      </c>
    </row>
    <row r="18349" spans="1:12" x14ac:dyDescent="0.25">
      <c r="A18349">
        <v>56144</v>
      </c>
      <c r="B18349" s="2">
        <v>27.609079999999999</v>
      </c>
      <c r="C18349" s="3">
        <v>1106</v>
      </c>
      <c r="E18349" t="s">
        <v>2974</v>
      </c>
      <c r="F18349" s="4" t="s">
        <v>10428</v>
      </c>
      <c r="G18349" s="5">
        <v>818</v>
      </c>
      <c r="H18349" s="6">
        <v>0.14303179999999999</v>
      </c>
      <c r="I18349" s="7">
        <v>58.75</v>
      </c>
    </row>
    <row r="18350" spans="1:12" x14ac:dyDescent="0.25">
      <c r="A18350">
        <v>52565</v>
      </c>
      <c r="B18350" s="2">
        <v>27.608540000000001</v>
      </c>
      <c r="C18350" s="3">
        <v>2035</v>
      </c>
      <c r="E18350" t="s">
        <v>9989</v>
      </c>
      <c r="F18350" s="4" t="s">
        <v>9593</v>
      </c>
      <c r="G18350" s="5">
        <v>1419</v>
      </c>
      <c r="H18350" s="6">
        <v>0.1719521</v>
      </c>
      <c r="I18350" s="7">
        <v>53.75</v>
      </c>
      <c r="J18350" s="2">
        <v>61</v>
      </c>
      <c r="K18350">
        <v>1</v>
      </c>
    </row>
    <row r="18351" spans="1:12" x14ac:dyDescent="0.25">
      <c r="A18351">
        <v>43060</v>
      </c>
      <c r="B18351" s="2">
        <v>27.607790000000001</v>
      </c>
      <c r="C18351" s="3">
        <v>2486</v>
      </c>
      <c r="D18351" s="4">
        <v>18140</v>
      </c>
      <c r="E18351" t="s">
        <v>8311</v>
      </c>
      <c r="F18351" s="4" t="s">
        <v>8295</v>
      </c>
      <c r="G18351" s="5">
        <v>1725</v>
      </c>
      <c r="H18351" s="6">
        <v>0.16</v>
      </c>
      <c r="I18351" s="7">
        <v>55.814999999999998</v>
      </c>
      <c r="J18351" s="2">
        <v>50</v>
      </c>
      <c r="K18351">
        <v>1</v>
      </c>
    </row>
    <row r="18352" spans="1:12" x14ac:dyDescent="0.25">
      <c r="A18352">
        <v>49791</v>
      </c>
      <c r="B18352" s="2">
        <v>27.607320000000001</v>
      </c>
      <c r="C18352" s="3">
        <v>310</v>
      </c>
      <c r="E18352" t="s">
        <v>9504</v>
      </c>
      <c r="F18352" s="4" t="s">
        <v>9106</v>
      </c>
      <c r="G18352" s="5">
        <v>230</v>
      </c>
      <c r="H18352" s="6">
        <v>0.2130435</v>
      </c>
      <c r="I18352" s="7">
        <v>46.648000000000003</v>
      </c>
    </row>
    <row r="18353" spans="1:12" x14ac:dyDescent="0.25">
      <c r="A18353">
        <v>81022</v>
      </c>
      <c r="B18353" s="2">
        <v>27.607030000000002</v>
      </c>
      <c r="C18353" s="3">
        <v>1417</v>
      </c>
      <c r="D18353" s="4">
        <v>39380</v>
      </c>
      <c r="E18353" t="s">
        <v>4230</v>
      </c>
      <c r="F18353" s="4" t="s">
        <v>14477</v>
      </c>
      <c r="G18353" s="5">
        <v>976</v>
      </c>
      <c r="H18353" s="6">
        <v>0.1670082</v>
      </c>
      <c r="I18353" s="7">
        <v>54.601999999999997</v>
      </c>
    </row>
    <row r="18354" spans="1:12" x14ac:dyDescent="0.25">
      <c r="A18354">
        <v>45344</v>
      </c>
      <c r="B18354" s="2">
        <v>27.604120000000002</v>
      </c>
      <c r="C18354" s="3">
        <v>16924</v>
      </c>
      <c r="D18354" s="4">
        <v>44220</v>
      </c>
      <c r="E18354" t="s">
        <v>8681</v>
      </c>
      <c r="F18354" s="4" t="s">
        <v>8295</v>
      </c>
      <c r="G18354" s="5">
        <v>11184</v>
      </c>
      <c r="H18354" s="6">
        <v>0.1752504</v>
      </c>
      <c r="I18354" s="7">
        <v>53.176000000000002</v>
      </c>
      <c r="J18354" s="2">
        <v>59</v>
      </c>
      <c r="K18354">
        <v>4</v>
      </c>
    </row>
    <row r="18355" spans="1:12" x14ac:dyDescent="0.25">
      <c r="A18355">
        <v>43466</v>
      </c>
      <c r="B18355" s="2">
        <v>27.601099999999999</v>
      </c>
      <c r="C18355" s="3">
        <v>2338</v>
      </c>
      <c r="D18355" s="4">
        <v>45780</v>
      </c>
      <c r="E18355" t="s">
        <v>794</v>
      </c>
      <c r="F18355" s="4" t="s">
        <v>8295</v>
      </c>
      <c r="G18355" s="5">
        <v>1447</v>
      </c>
      <c r="H18355" s="6">
        <v>0.1078093</v>
      </c>
      <c r="I18355" s="7">
        <v>64.828000000000003</v>
      </c>
    </row>
    <row r="18356" spans="1:12" x14ac:dyDescent="0.25">
      <c r="A18356">
        <v>29044</v>
      </c>
      <c r="B18356" s="2">
        <v>27.599810000000002</v>
      </c>
      <c r="C18356" s="3">
        <v>5413</v>
      </c>
      <c r="D18356" s="4">
        <v>17900</v>
      </c>
      <c r="E18356" t="s">
        <v>6143</v>
      </c>
      <c r="F18356" s="4" t="s">
        <v>6130</v>
      </c>
      <c r="G18356" s="5">
        <v>3914</v>
      </c>
      <c r="H18356" s="6">
        <v>0.1655172</v>
      </c>
      <c r="I18356" s="7">
        <v>54.854999999999997</v>
      </c>
      <c r="J18356" s="2">
        <v>12</v>
      </c>
      <c r="K18356">
        <v>1</v>
      </c>
    </row>
    <row r="18357" spans="1:12" x14ac:dyDescent="0.25">
      <c r="A18357">
        <v>61911</v>
      </c>
      <c r="B18357" s="2">
        <v>27.598199999999999</v>
      </c>
      <c r="C18357" s="3">
        <v>5013</v>
      </c>
      <c r="E18357" t="s">
        <v>9853</v>
      </c>
      <c r="F18357" s="4" t="s">
        <v>11490</v>
      </c>
      <c r="G18357" s="5">
        <v>2806</v>
      </c>
      <c r="H18357" s="6">
        <v>0.11720700000000001</v>
      </c>
      <c r="I18357" s="7">
        <v>63.203000000000003</v>
      </c>
      <c r="J18357" s="2">
        <v>81</v>
      </c>
      <c r="K18357">
        <v>1</v>
      </c>
    </row>
    <row r="18358" spans="1:12" x14ac:dyDescent="0.25">
      <c r="A18358">
        <v>16232</v>
      </c>
      <c r="B18358" s="2">
        <v>27.596830000000001</v>
      </c>
      <c r="C18358" s="3">
        <v>4250</v>
      </c>
      <c r="E18358" t="s">
        <v>3450</v>
      </c>
      <c r="F18358" s="4" t="s">
        <v>3003</v>
      </c>
      <c r="G18358" s="5">
        <v>2937</v>
      </c>
      <c r="H18358" s="6">
        <v>0.17058219999999999</v>
      </c>
      <c r="I18358" s="7">
        <v>53.973999999999997</v>
      </c>
      <c r="J18358" s="2">
        <v>49</v>
      </c>
      <c r="K18358">
        <v>1</v>
      </c>
    </row>
    <row r="18359" spans="1:12" x14ac:dyDescent="0.25">
      <c r="A18359">
        <v>77445</v>
      </c>
      <c r="B18359" s="2">
        <v>27.594390000000001</v>
      </c>
      <c r="C18359" s="3">
        <v>12661</v>
      </c>
      <c r="D18359" s="4">
        <v>26420</v>
      </c>
      <c r="E18359" t="s">
        <v>1942</v>
      </c>
      <c r="F18359" s="4" t="s">
        <v>13752</v>
      </c>
      <c r="G18359" s="5">
        <v>7252</v>
      </c>
      <c r="H18359" s="6">
        <v>0.1690335</v>
      </c>
      <c r="I18359" s="7">
        <v>54.24</v>
      </c>
      <c r="J18359" s="2">
        <v>33</v>
      </c>
      <c r="K18359">
        <v>1</v>
      </c>
    </row>
    <row r="18360" spans="1:12" x14ac:dyDescent="0.25">
      <c r="A18360">
        <v>29824</v>
      </c>
      <c r="B18360" s="2">
        <v>27.59113</v>
      </c>
      <c r="C18360" s="3">
        <v>8241</v>
      </c>
      <c r="D18360" s="4">
        <v>12260</v>
      </c>
      <c r="E18360" t="s">
        <v>6330</v>
      </c>
      <c r="F18360" s="4" t="s">
        <v>6130</v>
      </c>
      <c r="G18360" s="5">
        <v>6359</v>
      </c>
      <c r="H18360" s="6">
        <v>0.1239189</v>
      </c>
      <c r="I18360" s="7">
        <v>62.034999999999997</v>
      </c>
    </row>
    <row r="18361" spans="1:12" x14ac:dyDescent="0.25">
      <c r="A18361">
        <v>25262</v>
      </c>
      <c r="B18361" s="2">
        <v>27.589379999999998</v>
      </c>
      <c r="C18361" s="3">
        <v>1230</v>
      </c>
      <c r="E18361" t="s">
        <v>1817</v>
      </c>
      <c r="F18361" s="4" t="s">
        <v>5144</v>
      </c>
      <c r="G18361" s="5">
        <v>952</v>
      </c>
      <c r="H18361" s="6">
        <v>6.6176499999999999E-2</v>
      </c>
      <c r="I18361" s="7">
        <v>72.010999999999996</v>
      </c>
    </row>
    <row r="18362" spans="1:12" x14ac:dyDescent="0.25">
      <c r="A18362">
        <v>97102</v>
      </c>
      <c r="B18362" s="2">
        <v>27.589110000000002</v>
      </c>
      <c r="C18362" s="3">
        <v>241</v>
      </c>
      <c r="D18362" s="4">
        <v>11820</v>
      </c>
      <c r="E18362" t="s">
        <v>16203</v>
      </c>
      <c r="F18362" s="4" t="s">
        <v>16170</v>
      </c>
      <c r="G18362" s="5">
        <v>190</v>
      </c>
      <c r="H18362" s="6">
        <v>0.38219900000000001</v>
      </c>
      <c r="I18362" s="7">
        <v>17.399000000000001</v>
      </c>
      <c r="J18362" s="2">
        <v>14</v>
      </c>
      <c r="K18362">
        <v>1</v>
      </c>
    </row>
    <row r="18363" spans="1:12" x14ac:dyDescent="0.25">
      <c r="A18363">
        <v>94520</v>
      </c>
      <c r="B18363" s="2">
        <v>27.583110000000001</v>
      </c>
      <c r="C18363" s="3">
        <v>38743</v>
      </c>
      <c r="D18363" s="4">
        <v>41860</v>
      </c>
      <c r="E18363" t="s">
        <v>217</v>
      </c>
      <c r="F18363" s="4" t="s">
        <v>15368</v>
      </c>
      <c r="G18363" s="5">
        <v>24867</v>
      </c>
      <c r="H18363" s="6">
        <v>0.19640489999999999</v>
      </c>
      <c r="I18363" s="7">
        <v>49.5</v>
      </c>
      <c r="J18363" s="2">
        <v>38.652200000000001</v>
      </c>
      <c r="K18363">
        <v>23</v>
      </c>
      <c r="L18363" s="2">
        <v>43.2</v>
      </c>
    </row>
    <row r="18364" spans="1:12" x14ac:dyDescent="0.25">
      <c r="A18364">
        <v>3279</v>
      </c>
      <c r="B18364" s="2">
        <v>27.57705</v>
      </c>
      <c r="C18364" s="3">
        <v>620</v>
      </c>
      <c r="D18364" s="4">
        <v>17200</v>
      </c>
      <c r="E18364" t="s">
        <v>65</v>
      </c>
      <c r="F18364" s="4" t="s">
        <v>520</v>
      </c>
      <c r="G18364" s="5">
        <v>460</v>
      </c>
      <c r="H18364" s="6">
        <v>0.21086959999999999</v>
      </c>
      <c r="I18364" s="7">
        <v>47</v>
      </c>
    </row>
    <row r="18365" spans="1:12" x14ac:dyDescent="0.25">
      <c r="A18365">
        <v>50052</v>
      </c>
      <c r="B18365" s="2">
        <v>27.576910000000002</v>
      </c>
      <c r="C18365" s="3">
        <v>187</v>
      </c>
      <c r="E18365" t="s">
        <v>6257</v>
      </c>
      <c r="F18365" s="4" t="s">
        <v>9593</v>
      </c>
      <c r="G18365" s="5">
        <v>133</v>
      </c>
      <c r="H18365" s="6">
        <v>0.14285709999999999</v>
      </c>
      <c r="I18365" s="7">
        <v>58.75</v>
      </c>
    </row>
    <row r="18366" spans="1:12" x14ac:dyDescent="0.25">
      <c r="A18366">
        <v>15856</v>
      </c>
      <c r="B18366" s="2">
        <v>27.576720000000002</v>
      </c>
      <c r="C18366" s="3">
        <v>846</v>
      </c>
      <c r="D18366" s="4">
        <v>20180</v>
      </c>
      <c r="E18366" t="s">
        <v>3336</v>
      </c>
      <c r="F18366" s="4" t="s">
        <v>3003</v>
      </c>
      <c r="G18366" s="5">
        <v>660</v>
      </c>
      <c r="H18366" s="6">
        <v>0.1075758</v>
      </c>
      <c r="I18366" s="7">
        <v>64.843999999999994</v>
      </c>
    </row>
    <row r="18367" spans="1:12" x14ac:dyDescent="0.25">
      <c r="A18367">
        <v>45724</v>
      </c>
      <c r="B18367" s="2">
        <v>27.576229999999999</v>
      </c>
      <c r="C18367" s="3">
        <v>1840</v>
      </c>
      <c r="D18367" s="4">
        <v>31930</v>
      </c>
      <c r="E18367" t="s">
        <v>899</v>
      </c>
      <c r="F18367" s="4" t="s">
        <v>8295</v>
      </c>
      <c r="G18367" s="5">
        <v>1383</v>
      </c>
      <c r="H18367" s="6">
        <v>0.1242775</v>
      </c>
      <c r="I18367" s="7">
        <v>61.953000000000003</v>
      </c>
    </row>
    <row r="18368" spans="1:12" x14ac:dyDescent="0.25">
      <c r="A18368">
        <v>13622</v>
      </c>
      <c r="B18368" s="2">
        <v>27.57546</v>
      </c>
      <c r="C18368" s="3">
        <v>2980</v>
      </c>
      <c r="D18368" s="4">
        <v>48060</v>
      </c>
      <c r="E18368" t="s">
        <v>2651</v>
      </c>
      <c r="F18368" s="4" t="s">
        <v>1280</v>
      </c>
      <c r="G18368" s="5">
        <v>1863</v>
      </c>
      <c r="H18368" s="6">
        <v>0.1453863</v>
      </c>
      <c r="I18368" s="7">
        <v>58.304000000000002</v>
      </c>
    </row>
    <row r="18369" spans="1:12" x14ac:dyDescent="0.25">
      <c r="A18369">
        <v>46787</v>
      </c>
      <c r="B18369" s="2">
        <v>27.57442</v>
      </c>
      <c r="C18369" s="3">
        <v>3733</v>
      </c>
      <c r="D18369" s="4">
        <v>23060</v>
      </c>
      <c r="E18369" t="s">
        <v>8908</v>
      </c>
      <c r="F18369" s="4" t="s">
        <v>8800</v>
      </c>
      <c r="G18369" s="5">
        <v>2463</v>
      </c>
      <c r="H18369" s="6">
        <v>0.10353229999999999</v>
      </c>
      <c r="I18369" s="7">
        <v>65.536000000000001</v>
      </c>
      <c r="J18369" s="2">
        <v>42</v>
      </c>
      <c r="K18369">
        <v>1</v>
      </c>
    </row>
    <row r="18370" spans="1:12" x14ac:dyDescent="0.25">
      <c r="A18370">
        <v>12973</v>
      </c>
      <c r="B18370" s="2">
        <v>27.573789999999999</v>
      </c>
      <c r="C18370" s="3">
        <v>218</v>
      </c>
      <c r="D18370" s="4">
        <v>36300</v>
      </c>
      <c r="E18370" t="s">
        <v>2450</v>
      </c>
      <c r="F18370" s="4" t="s">
        <v>1280</v>
      </c>
      <c r="G18370" s="5">
        <v>172</v>
      </c>
      <c r="H18370" s="6">
        <v>0.21511630000000001</v>
      </c>
      <c r="I18370" s="7">
        <v>46.25</v>
      </c>
      <c r="J18370" s="2">
        <v>53</v>
      </c>
      <c r="K18370">
        <v>1</v>
      </c>
    </row>
    <row r="18371" spans="1:12" x14ac:dyDescent="0.25">
      <c r="A18371">
        <v>44491</v>
      </c>
      <c r="B18371" s="2">
        <v>27.573329999999999</v>
      </c>
      <c r="C18371" s="3">
        <v>3023</v>
      </c>
      <c r="D18371" s="4">
        <v>49660</v>
      </c>
      <c r="E18371" t="s">
        <v>8569</v>
      </c>
      <c r="F18371" s="4" t="s">
        <v>8295</v>
      </c>
      <c r="G18371" s="5">
        <v>1745</v>
      </c>
      <c r="H18371" s="6">
        <v>0.1106017</v>
      </c>
      <c r="I18371" s="7">
        <v>64.31</v>
      </c>
    </row>
    <row r="18372" spans="1:12" x14ac:dyDescent="0.25">
      <c r="A18372">
        <v>61243</v>
      </c>
      <c r="B18372" s="2">
        <v>27.572870000000002</v>
      </c>
      <c r="C18372" s="3">
        <v>233</v>
      </c>
      <c r="D18372" s="4">
        <v>44580</v>
      </c>
      <c r="E18372" t="s">
        <v>11687</v>
      </c>
      <c r="F18372" s="4" t="s">
        <v>11490</v>
      </c>
      <c r="G18372" s="5">
        <v>165</v>
      </c>
      <c r="H18372" s="6">
        <v>0.14457829999999999</v>
      </c>
      <c r="I18372" s="7">
        <v>58.438000000000002</v>
      </c>
    </row>
    <row r="18373" spans="1:12" x14ac:dyDescent="0.25">
      <c r="A18373">
        <v>5868</v>
      </c>
      <c r="B18373" s="2">
        <v>27.572780000000002</v>
      </c>
      <c r="C18373" s="3">
        <v>282</v>
      </c>
      <c r="E18373" t="s">
        <v>605</v>
      </c>
      <c r="F18373" s="4" t="s">
        <v>1030</v>
      </c>
      <c r="G18373" s="5">
        <v>239</v>
      </c>
      <c r="H18373" s="6">
        <v>0.15</v>
      </c>
      <c r="I18373" s="7">
        <v>57.5</v>
      </c>
    </row>
    <row r="18374" spans="1:12" x14ac:dyDescent="0.25">
      <c r="A18374">
        <v>73747</v>
      </c>
      <c r="B18374" s="2">
        <v>27.572669999999999</v>
      </c>
      <c r="C18374" s="3">
        <v>340</v>
      </c>
      <c r="E18374" t="s">
        <v>10506</v>
      </c>
      <c r="F18374" s="4" t="s">
        <v>13462</v>
      </c>
      <c r="G18374" s="5">
        <v>206</v>
      </c>
      <c r="H18374" s="6">
        <v>0.19902909999999999</v>
      </c>
      <c r="I18374" s="7">
        <v>49.024000000000001</v>
      </c>
    </row>
    <row r="18375" spans="1:12" x14ac:dyDescent="0.25">
      <c r="A18375">
        <v>78055</v>
      </c>
      <c r="B18375" s="2">
        <v>27.57225</v>
      </c>
      <c r="C18375" s="3">
        <v>1891</v>
      </c>
      <c r="D18375" s="4">
        <v>41700</v>
      </c>
      <c r="E18375" t="s">
        <v>2804</v>
      </c>
      <c r="F18375" s="4" t="s">
        <v>13752</v>
      </c>
      <c r="G18375" s="5">
        <v>1544</v>
      </c>
      <c r="H18375" s="6">
        <v>0.20323630000000001</v>
      </c>
      <c r="I18375" s="7">
        <v>48.287999999999997</v>
      </c>
      <c r="J18375" s="2">
        <v>68</v>
      </c>
      <c r="K18375">
        <v>1</v>
      </c>
    </row>
    <row r="18376" spans="1:12" x14ac:dyDescent="0.25">
      <c r="A18376">
        <v>16323</v>
      </c>
      <c r="B18376" s="2">
        <v>27.56906</v>
      </c>
      <c r="C18376" s="3">
        <v>16125</v>
      </c>
      <c r="D18376" s="4">
        <v>36340</v>
      </c>
      <c r="E18376" t="s">
        <v>293</v>
      </c>
      <c r="F18376" s="4" t="s">
        <v>3003</v>
      </c>
      <c r="G18376" s="5">
        <v>11789</v>
      </c>
      <c r="H18376" s="6">
        <v>0.16098390000000001</v>
      </c>
      <c r="I18376" s="7">
        <v>55.588000000000001</v>
      </c>
      <c r="J18376" s="2">
        <v>45</v>
      </c>
      <c r="K18376">
        <v>5</v>
      </c>
    </row>
    <row r="18377" spans="1:12" x14ac:dyDescent="0.25">
      <c r="A18377">
        <v>42206</v>
      </c>
      <c r="B18377" s="2">
        <v>27.565359999999998</v>
      </c>
      <c r="C18377" s="3">
        <v>5860</v>
      </c>
      <c r="E18377" t="s">
        <v>162</v>
      </c>
      <c r="F18377" s="4" t="s">
        <v>7883</v>
      </c>
      <c r="G18377" s="5">
        <v>3634</v>
      </c>
      <c r="H18377" s="6">
        <v>0.15272430000000001</v>
      </c>
      <c r="I18377" s="7">
        <v>57.015000000000001</v>
      </c>
      <c r="J18377" s="2">
        <v>53</v>
      </c>
      <c r="K18377">
        <v>1</v>
      </c>
    </row>
    <row r="18378" spans="1:12" x14ac:dyDescent="0.25">
      <c r="A18378">
        <v>13849</v>
      </c>
      <c r="B18378" s="2">
        <v>27.56382</v>
      </c>
      <c r="C18378" s="3">
        <v>3892</v>
      </c>
      <c r="D18378" s="4">
        <v>36580</v>
      </c>
      <c r="E18378" t="s">
        <v>2748</v>
      </c>
      <c r="F18378" s="4" t="s">
        <v>1280</v>
      </c>
      <c r="G18378" s="5">
        <v>2808</v>
      </c>
      <c r="H18378" s="6">
        <v>0.1752137</v>
      </c>
      <c r="I18378" s="7">
        <v>53.125</v>
      </c>
      <c r="J18378" s="2">
        <v>43</v>
      </c>
      <c r="K18378">
        <v>2</v>
      </c>
    </row>
    <row r="18379" spans="1:12" x14ac:dyDescent="0.25">
      <c r="A18379">
        <v>46574</v>
      </c>
      <c r="B18379" s="2">
        <v>27.561869999999999</v>
      </c>
      <c r="C18379" s="3">
        <v>7677</v>
      </c>
      <c r="D18379" s="4">
        <v>43780</v>
      </c>
      <c r="E18379" t="s">
        <v>4838</v>
      </c>
      <c r="F18379" s="4" t="s">
        <v>8800</v>
      </c>
      <c r="G18379" s="5">
        <v>5348</v>
      </c>
      <c r="H18379" s="6">
        <v>0.14640990000000001</v>
      </c>
      <c r="I18379" s="7">
        <v>58.097999999999999</v>
      </c>
      <c r="J18379" s="2">
        <v>46</v>
      </c>
      <c r="K18379">
        <v>1</v>
      </c>
    </row>
    <row r="18380" spans="1:12" x14ac:dyDescent="0.25">
      <c r="A18380">
        <v>26369</v>
      </c>
      <c r="B18380" s="2">
        <v>27.560469999999999</v>
      </c>
      <c r="C18380" s="3">
        <v>685</v>
      </c>
      <c r="D18380" s="4">
        <v>17220</v>
      </c>
      <c r="E18380" t="s">
        <v>5544</v>
      </c>
      <c r="F18380" s="4" t="s">
        <v>5144</v>
      </c>
      <c r="G18380" s="5">
        <v>513</v>
      </c>
      <c r="H18380" s="6">
        <v>0.1052632</v>
      </c>
      <c r="I18380" s="7">
        <v>65.207999999999998</v>
      </c>
      <c r="J18380" s="2">
        <v>43</v>
      </c>
      <c r="K18380">
        <v>1</v>
      </c>
    </row>
    <row r="18381" spans="1:12" x14ac:dyDescent="0.25">
      <c r="A18381">
        <v>97415</v>
      </c>
      <c r="B18381" s="2">
        <v>27.55772</v>
      </c>
      <c r="C18381" s="3">
        <v>13737</v>
      </c>
      <c r="D18381" s="4">
        <v>15060</v>
      </c>
      <c r="E18381" t="s">
        <v>10879</v>
      </c>
      <c r="F18381" s="4" t="s">
        <v>16170</v>
      </c>
      <c r="G18381" s="5">
        <v>10979</v>
      </c>
      <c r="H18381" s="6">
        <v>0.2114036</v>
      </c>
      <c r="I18381" s="7">
        <v>46.865000000000002</v>
      </c>
      <c r="J18381" s="2">
        <v>55.8</v>
      </c>
      <c r="K18381">
        <v>5</v>
      </c>
    </row>
    <row r="18382" spans="1:12" x14ac:dyDescent="0.25">
      <c r="A18382">
        <v>76950</v>
      </c>
      <c r="B18382" s="2">
        <v>27.554469999999998</v>
      </c>
      <c r="C18382" s="3">
        <v>4017</v>
      </c>
      <c r="E18382" t="s">
        <v>8294</v>
      </c>
      <c r="F18382" s="4" t="s">
        <v>13752</v>
      </c>
      <c r="G18382" s="5">
        <v>2591</v>
      </c>
      <c r="H18382" s="6">
        <v>0.17830950000000001</v>
      </c>
      <c r="I18382" s="7">
        <v>52.581000000000003</v>
      </c>
    </row>
    <row r="18383" spans="1:12" x14ac:dyDescent="0.25">
      <c r="A18383">
        <v>40330</v>
      </c>
      <c r="B18383" s="2">
        <v>27.550709999999999</v>
      </c>
      <c r="C18383" s="3">
        <v>18746</v>
      </c>
      <c r="E18383" t="s">
        <v>7931</v>
      </c>
      <c r="F18383" s="4" t="s">
        <v>7883</v>
      </c>
      <c r="G18383" s="5">
        <v>13111</v>
      </c>
      <c r="H18383" s="6">
        <v>0.17557780000000001</v>
      </c>
      <c r="I18383" s="7">
        <v>53.05</v>
      </c>
      <c r="J18383" s="2">
        <v>52.333300000000001</v>
      </c>
      <c r="K18383">
        <v>6</v>
      </c>
    </row>
    <row r="18384" spans="1:12" x14ac:dyDescent="0.25">
      <c r="A18384">
        <v>19148</v>
      </c>
      <c r="B18384" s="2">
        <v>27.538519999999998</v>
      </c>
      <c r="C18384" s="3">
        <v>52629</v>
      </c>
      <c r="D18384" s="4">
        <v>37980</v>
      </c>
      <c r="E18384" t="s">
        <v>2682</v>
      </c>
      <c r="F18384" s="4" t="s">
        <v>3003</v>
      </c>
      <c r="G18384" s="5">
        <v>37827</v>
      </c>
      <c r="H18384" s="6">
        <v>0.2029185</v>
      </c>
      <c r="I18384" s="7">
        <v>48.323999999999998</v>
      </c>
      <c r="J18384" s="2">
        <v>40.76</v>
      </c>
      <c r="K18384">
        <v>25</v>
      </c>
      <c r="L18384" s="2">
        <v>55.5</v>
      </c>
    </row>
    <row r="18385" spans="1:12" x14ac:dyDescent="0.25">
      <c r="A18385">
        <v>40160</v>
      </c>
      <c r="B18385" s="2">
        <v>27.525939999999999</v>
      </c>
      <c r="C18385" s="3">
        <v>23688</v>
      </c>
      <c r="D18385" s="4">
        <v>21060</v>
      </c>
      <c r="E18385" t="s">
        <v>7918</v>
      </c>
      <c r="F18385" s="4" t="s">
        <v>7883</v>
      </c>
      <c r="G18385" s="5">
        <v>14734</v>
      </c>
      <c r="H18385" s="6">
        <v>0.17706140000000001</v>
      </c>
      <c r="I18385" s="7">
        <v>52.789000000000001</v>
      </c>
      <c r="J18385" s="2">
        <v>52</v>
      </c>
      <c r="K18385">
        <v>2</v>
      </c>
    </row>
    <row r="18386" spans="1:12" x14ac:dyDescent="0.25">
      <c r="A18386">
        <v>87036</v>
      </c>
      <c r="B18386" s="2">
        <v>27.522089999999999</v>
      </c>
      <c r="C18386" s="3">
        <v>1986</v>
      </c>
      <c r="D18386" s="4">
        <v>10740</v>
      </c>
      <c r="E18386" t="s">
        <v>15147</v>
      </c>
      <c r="F18386" s="4" t="s">
        <v>15124</v>
      </c>
      <c r="G18386" s="5">
        <v>1335</v>
      </c>
      <c r="H18386" s="6">
        <v>0.2073353</v>
      </c>
      <c r="I18386" s="7">
        <v>47.557000000000002</v>
      </c>
    </row>
    <row r="18387" spans="1:12" x14ac:dyDescent="0.25">
      <c r="A18387">
        <v>11433</v>
      </c>
      <c r="B18387" s="2">
        <v>27.516629999999999</v>
      </c>
      <c r="C18387" s="3">
        <v>37926</v>
      </c>
      <c r="D18387" s="4">
        <v>35620</v>
      </c>
      <c r="E18387" t="s">
        <v>1077</v>
      </c>
      <c r="F18387" s="4" t="s">
        <v>1280</v>
      </c>
      <c r="G18387" s="5">
        <v>21482</v>
      </c>
      <c r="H18387" s="6">
        <v>0.1765582</v>
      </c>
      <c r="I18387" s="7">
        <v>52.875</v>
      </c>
      <c r="J18387" s="2">
        <v>21.333300000000001</v>
      </c>
      <c r="K18387">
        <v>3</v>
      </c>
    </row>
    <row r="18388" spans="1:12" x14ac:dyDescent="0.25">
      <c r="A18388">
        <v>45890</v>
      </c>
      <c r="B18388" s="2">
        <v>27.511379999999999</v>
      </c>
      <c r="C18388" s="3">
        <v>760</v>
      </c>
      <c r="D18388" s="4">
        <v>22300</v>
      </c>
      <c r="E18388" t="s">
        <v>8793</v>
      </c>
      <c r="F18388" s="4" t="s">
        <v>8295</v>
      </c>
      <c r="G18388" s="5">
        <v>463</v>
      </c>
      <c r="H18388" s="6">
        <v>9.9137900000000001E-2</v>
      </c>
      <c r="I18388" s="7">
        <v>66.25</v>
      </c>
    </row>
    <row r="18389" spans="1:12" x14ac:dyDescent="0.25">
      <c r="A18389">
        <v>30412</v>
      </c>
      <c r="B18389" s="2">
        <v>27.51126</v>
      </c>
      <c r="C18389" s="3">
        <v>93</v>
      </c>
      <c r="D18389" s="4">
        <v>47080</v>
      </c>
      <c r="E18389" t="s">
        <v>6436</v>
      </c>
      <c r="F18389" s="4" t="s">
        <v>6363</v>
      </c>
      <c r="G18389" s="5">
        <v>57</v>
      </c>
      <c r="H18389" s="6">
        <v>7.0175399999999999E-2</v>
      </c>
      <c r="I18389" s="7">
        <v>71.25</v>
      </c>
    </row>
    <row r="18390" spans="1:12" x14ac:dyDescent="0.25">
      <c r="A18390">
        <v>76426</v>
      </c>
      <c r="B18390" s="2">
        <v>27.509429999999998</v>
      </c>
      <c r="C18390" s="3">
        <v>11204</v>
      </c>
      <c r="D18390" s="4">
        <v>19100</v>
      </c>
      <c r="E18390" t="s">
        <v>1311</v>
      </c>
      <c r="F18390" s="4" t="s">
        <v>13752</v>
      </c>
      <c r="G18390" s="5">
        <v>7574</v>
      </c>
      <c r="H18390" s="6">
        <v>0.14495050000000001</v>
      </c>
      <c r="I18390" s="7">
        <v>58.323999999999998</v>
      </c>
    </row>
    <row r="18391" spans="1:12" x14ac:dyDescent="0.25">
      <c r="A18391">
        <v>62301</v>
      </c>
      <c r="B18391" s="2">
        <v>27.502300000000002</v>
      </c>
      <c r="C18391" s="3">
        <v>33023</v>
      </c>
      <c r="D18391" s="4">
        <v>39500</v>
      </c>
      <c r="E18391" t="s">
        <v>328</v>
      </c>
      <c r="F18391" s="4" t="s">
        <v>11490</v>
      </c>
      <c r="G18391" s="5">
        <v>22218</v>
      </c>
      <c r="H18391" s="6">
        <v>0.1948783</v>
      </c>
      <c r="I18391" s="7">
        <v>49.695999999999998</v>
      </c>
      <c r="J18391" s="2">
        <v>50.565199999999997</v>
      </c>
      <c r="K18391">
        <v>23</v>
      </c>
      <c r="L18391" s="2">
        <v>94.1</v>
      </c>
    </row>
    <row r="18392" spans="1:12" x14ac:dyDescent="0.25">
      <c r="A18392">
        <v>23156</v>
      </c>
      <c r="B18392" s="2">
        <v>27.496670000000002</v>
      </c>
      <c r="C18392" s="3">
        <v>1621</v>
      </c>
      <c r="E18392" t="s">
        <v>4832</v>
      </c>
      <c r="F18392" s="4" t="s">
        <v>4335</v>
      </c>
      <c r="G18392" s="5">
        <v>1294</v>
      </c>
      <c r="H18392" s="6">
        <v>0.1861004</v>
      </c>
      <c r="I18392" s="7">
        <v>51.21</v>
      </c>
      <c r="J18392" s="2">
        <v>72</v>
      </c>
      <c r="K18392">
        <v>1</v>
      </c>
    </row>
    <row r="18393" spans="1:12" x14ac:dyDescent="0.25">
      <c r="A18393">
        <v>56722</v>
      </c>
      <c r="B18393" s="2">
        <v>27.496279999999999</v>
      </c>
      <c r="C18393" s="3">
        <v>421</v>
      </c>
      <c r="D18393" s="4">
        <v>24220</v>
      </c>
      <c r="E18393" t="s">
        <v>8513</v>
      </c>
      <c r="F18393" s="4" t="s">
        <v>10428</v>
      </c>
      <c r="G18393" s="5">
        <v>323</v>
      </c>
      <c r="H18393" s="6">
        <v>0.1114551</v>
      </c>
      <c r="I18393" s="7">
        <v>64.106999999999999</v>
      </c>
    </row>
    <row r="18394" spans="1:12" x14ac:dyDescent="0.25">
      <c r="A18394">
        <v>23092</v>
      </c>
      <c r="B18394" s="2">
        <v>27.496110000000002</v>
      </c>
      <c r="C18394" s="3">
        <v>662</v>
      </c>
      <c r="E18394" t="s">
        <v>4808</v>
      </c>
      <c r="F18394" s="4" t="s">
        <v>4335</v>
      </c>
      <c r="G18394" s="5">
        <v>400</v>
      </c>
      <c r="H18394" s="6">
        <v>0.15</v>
      </c>
      <c r="I18394" s="7">
        <v>57.445999999999998</v>
      </c>
    </row>
    <row r="18395" spans="1:12" x14ac:dyDescent="0.25">
      <c r="A18395">
        <v>16729</v>
      </c>
      <c r="B18395" s="2">
        <v>27.495889999999999</v>
      </c>
      <c r="C18395" s="3">
        <v>773</v>
      </c>
      <c r="D18395" s="4">
        <v>14620</v>
      </c>
      <c r="E18395" t="s">
        <v>3579</v>
      </c>
      <c r="F18395" s="4" t="s">
        <v>3003</v>
      </c>
      <c r="G18395" s="5">
        <v>533</v>
      </c>
      <c r="H18395" s="6">
        <v>0.14606739999999999</v>
      </c>
      <c r="I18395" s="7">
        <v>58.125</v>
      </c>
    </row>
    <row r="18396" spans="1:12" x14ac:dyDescent="0.25">
      <c r="A18396">
        <v>64441</v>
      </c>
      <c r="B18396" s="2">
        <v>27.495729999999998</v>
      </c>
      <c r="C18396" s="3">
        <v>136</v>
      </c>
      <c r="E18396" t="s">
        <v>2197</v>
      </c>
      <c r="F18396" s="4" t="s">
        <v>12102</v>
      </c>
      <c r="G18396" s="5">
        <v>119</v>
      </c>
      <c r="H18396" s="6">
        <v>0.17499999999999999</v>
      </c>
      <c r="I18396" s="7">
        <v>53.125</v>
      </c>
    </row>
    <row r="18397" spans="1:12" x14ac:dyDescent="0.25">
      <c r="A18397">
        <v>99581</v>
      </c>
      <c r="B18397" s="2">
        <v>27.4956</v>
      </c>
      <c r="C18397" s="3">
        <v>819</v>
      </c>
      <c r="E18397" t="s">
        <v>16636</v>
      </c>
      <c r="F18397" s="4" t="s">
        <v>16604</v>
      </c>
      <c r="G18397" s="5">
        <v>416</v>
      </c>
      <c r="H18397" s="6">
        <v>7.6738600000000004E-2</v>
      </c>
      <c r="I18397" s="7">
        <v>70.096000000000004</v>
      </c>
    </row>
    <row r="18398" spans="1:12" x14ac:dyDescent="0.25">
      <c r="A18398">
        <v>72157</v>
      </c>
      <c r="B18398" s="2">
        <v>27.495290000000001</v>
      </c>
      <c r="C18398" s="3">
        <v>1261</v>
      </c>
      <c r="E18398" t="s">
        <v>76</v>
      </c>
      <c r="F18398" s="4" t="s">
        <v>13183</v>
      </c>
      <c r="G18398" s="5">
        <v>879</v>
      </c>
      <c r="H18398" s="6">
        <v>0.18316270000000001</v>
      </c>
      <c r="I18398" s="7">
        <v>51.704999999999998</v>
      </c>
      <c r="J18398" s="2">
        <v>54</v>
      </c>
      <c r="K18398">
        <v>2</v>
      </c>
    </row>
    <row r="18399" spans="1:12" x14ac:dyDescent="0.25">
      <c r="A18399">
        <v>69358</v>
      </c>
      <c r="B18399" s="2">
        <v>27.494810000000001</v>
      </c>
      <c r="C18399" s="3">
        <v>1638</v>
      </c>
      <c r="D18399" s="4">
        <v>42420</v>
      </c>
      <c r="E18399" t="s">
        <v>1007</v>
      </c>
      <c r="F18399" s="4" t="s">
        <v>12738</v>
      </c>
      <c r="G18399" s="5">
        <v>1126</v>
      </c>
      <c r="H18399" s="6">
        <v>0.1384206</v>
      </c>
      <c r="I18399" s="7">
        <v>59.435000000000002</v>
      </c>
    </row>
    <row r="18400" spans="1:12" x14ac:dyDescent="0.25">
      <c r="A18400">
        <v>24977</v>
      </c>
      <c r="B18400" s="2">
        <v>27.494430000000001</v>
      </c>
      <c r="C18400" s="3">
        <v>570</v>
      </c>
      <c r="E18400" t="s">
        <v>5220</v>
      </c>
      <c r="F18400" s="4" t="s">
        <v>5144</v>
      </c>
      <c r="G18400" s="5">
        <v>472</v>
      </c>
      <c r="H18400" s="6">
        <v>0.20084569999999999</v>
      </c>
      <c r="I18400" s="7">
        <v>48.643000000000001</v>
      </c>
    </row>
    <row r="18401" spans="1:11" x14ac:dyDescent="0.25">
      <c r="A18401">
        <v>15427</v>
      </c>
      <c r="B18401" s="2">
        <v>27.49408</v>
      </c>
      <c r="C18401" s="3">
        <v>1414</v>
      </c>
      <c r="D18401" s="4">
        <v>38300</v>
      </c>
      <c r="E18401" t="s">
        <v>3135</v>
      </c>
      <c r="F18401" s="4" t="s">
        <v>3003</v>
      </c>
      <c r="G18401" s="5">
        <v>1001</v>
      </c>
      <c r="H18401" s="6">
        <v>0.21756490000000001</v>
      </c>
      <c r="I18401" s="7">
        <v>45.75</v>
      </c>
    </row>
    <row r="18402" spans="1:11" x14ac:dyDescent="0.25">
      <c r="A18402">
        <v>95457</v>
      </c>
      <c r="B18402" s="2">
        <v>27.493230000000001</v>
      </c>
      <c r="C18402" s="3">
        <v>3331</v>
      </c>
      <c r="D18402" s="4">
        <v>17340</v>
      </c>
      <c r="E18402" t="s">
        <v>15901</v>
      </c>
      <c r="F18402" s="4" t="s">
        <v>15368</v>
      </c>
      <c r="G18402" s="5">
        <v>2563</v>
      </c>
      <c r="H18402" s="6">
        <v>0.15093599999999999</v>
      </c>
      <c r="I18402" s="7">
        <v>57.256</v>
      </c>
    </row>
    <row r="18403" spans="1:11" x14ac:dyDescent="0.25">
      <c r="A18403">
        <v>52626</v>
      </c>
      <c r="B18403" s="2">
        <v>27.492339999999999</v>
      </c>
      <c r="C18403" s="3">
        <v>1636</v>
      </c>
      <c r="E18403" t="s">
        <v>662</v>
      </c>
      <c r="F18403" s="4" t="s">
        <v>9593</v>
      </c>
      <c r="G18403" s="5">
        <v>1149</v>
      </c>
      <c r="H18403" s="6">
        <v>0.16608700000000001</v>
      </c>
      <c r="I18403" s="7">
        <v>54.634999999999998</v>
      </c>
    </row>
    <row r="18404" spans="1:11" x14ac:dyDescent="0.25">
      <c r="A18404">
        <v>40229</v>
      </c>
      <c r="B18404" s="2">
        <v>27.4864</v>
      </c>
      <c r="C18404" s="3">
        <v>36535</v>
      </c>
      <c r="D18404" s="4">
        <v>31140</v>
      </c>
      <c r="E18404" t="s">
        <v>6443</v>
      </c>
      <c r="F18404" s="4" t="s">
        <v>7883</v>
      </c>
      <c r="G18404" s="5">
        <v>23659</v>
      </c>
      <c r="H18404" s="6">
        <v>0.1353762</v>
      </c>
      <c r="I18404" s="7">
        <v>59.942</v>
      </c>
      <c r="J18404" s="2">
        <v>53.666699999999999</v>
      </c>
      <c r="K18404">
        <v>3</v>
      </c>
    </row>
    <row r="18405" spans="1:11" x14ac:dyDescent="0.25">
      <c r="A18405">
        <v>24413</v>
      </c>
      <c r="B18405" s="2">
        <v>27.480709999999998</v>
      </c>
      <c r="C18405" s="3">
        <v>159</v>
      </c>
      <c r="E18405" t="s">
        <v>5062</v>
      </c>
      <c r="F18405" s="4" t="s">
        <v>4335</v>
      </c>
      <c r="G18405" s="5">
        <v>128</v>
      </c>
      <c r="H18405" s="6">
        <v>0.2093023</v>
      </c>
      <c r="I18405" s="7">
        <v>47.167000000000002</v>
      </c>
    </row>
    <row r="18406" spans="1:11" x14ac:dyDescent="0.25">
      <c r="A18406">
        <v>80758</v>
      </c>
      <c r="B18406" s="2">
        <v>27.480090000000001</v>
      </c>
      <c r="C18406" s="3">
        <v>3898</v>
      </c>
      <c r="E18406" t="s">
        <v>6673</v>
      </c>
      <c r="F18406" s="4" t="s">
        <v>14477</v>
      </c>
      <c r="G18406" s="5">
        <v>2441</v>
      </c>
      <c r="H18406" s="6">
        <v>0.15601970000000001</v>
      </c>
      <c r="I18406" s="7">
        <v>56.372999999999998</v>
      </c>
      <c r="J18406" s="2">
        <v>54.5</v>
      </c>
      <c r="K18406">
        <v>2</v>
      </c>
    </row>
    <row r="18407" spans="1:11" x14ac:dyDescent="0.25">
      <c r="A18407">
        <v>61942</v>
      </c>
      <c r="B18407" s="2">
        <v>27.479279999999999</v>
      </c>
      <c r="C18407" s="3">
        <v>1282</v>
      </c>
      <c r="E18407" t="s">
        <v>11843</v>
      </c>
      <c r="F18407" s="4" t="s">
        <v>11490</v>
      </c>
      <c r="G18407" s="5">
        <v>949</v>
      </c>
      <c r="H18407" s="6">
        <v>0.13593259999999999</v>
      </c>
      <c r="I18407" s="7">
        <v>59.844000000000001</v>
      </c>
    </row>
    <row r="18408" spans="1:11" x14ac:dyDescent="0.25">
      <c r="A18408">
        <v>62514</v>
      </c>
      <c r="B18408" s="2">
        <v>27.479019999999998</v>
      </c>
      <c r="C18408" s="3">
        <v>194</v>
      </c>
      <c r="D18408" s="4">
        <v>19500</v>
      </c>
      <c r="E18408" t="s">
        <v>11966</v>
      </c>
      <c r="F18408" s="4" t="s">
        <v>11490</v>
      </c>
      <c r="G18408" s="5">
        <v>145</v>
      </c>
      <c r="H18408" s="6">
        <v>0</v>
      </c>
      <c r="I18408" s="7">
        <v>83.332999999999998</v>
      </c>
    </row>
    <row r="18409" spans="1:11" x14ac:dyDescent="0.25">
      <c r="A18409">
        <v>51646</v>
      </c>
      <c r="B18409" s="2">
        <v>27.478860000000001</v>
      </c>
      <c r="C18409" s="3">
        <v>721</v>
      </c>
      <c r="E18409" t="s">
        <v>4601</v>
      </c>
      <c r="F18409" s="4" t="s">
        <v>9593</v>
      </c>
      <c r="G18409" s="5">
        <v>524</v>
      </c>
      <c r="H18409" s="6">
        <v>0.1542857</v>
      </c>
      <c r="I18409" s="7">
        <v>56.667000000000002</v>
      </c>
    </row>
    <row r="18410" spans="1:11" x14ac:dyDescent="0.25">
      <c r="A18410">
        <v>44907</v>
      </c>
      <c r="B18410" s="2">
        <v>27.47634</v>
      </c>
      <c r="C18410" s="3">
        <v>14359</v>
      </c>
      <c r="D18410" s="4">
        <v>31900</v>
      </c>
      <c r="E18410" t="s">
        <v>296</v>
      </c>
      <c r="F18410" s="4" t="s">
        <v>8295</v>
      </c>
      <c r="G18410" s="5">
        <v>9977</v>
      </c>
      <c r="H18410" s="6">
        <v>0.1821189</v>
      </c>
      <c r="I18410" s="7">
        <v>51.856999999999999</v>
      </c>
      <c r="J18410" s="2">
        <v>41.333300000000001</v>
      </c>
      <c r="K18410">
        <v>6</v>
      </c>
    </row>
    <row r="18411" spans="1:11" x14ac:dyDescent="0.25">
      <c r="A18411">
        <v>72012</v>
      </c>
      <c r="B18411" s="2">
        <v>27.47204</v>
      </c>
      <c r="C18411" s="3">
        <v>12765</v>
      </c>
      <c r="D18411" s="4">
        <v>42620</v>
      </c>
      <c r="E18411" t="s">
        <v>13249</v>
      </c>
      <c r="F18411" s="4" t="s">
        <v>13183</v>
      </c>
      <c r="G18411" s="5">
        <v>7974</v>
      </c>
      <c r="H18411" s="6">
        <v>0.1603762</v>
      </c>
      <c r="I18411" s="7">
        <v>55.610999999999997</v>
      </c>
      <c r="J18411" s="2">
        <v>55</v>
      </c>
      <c r="K18411">
        <v>2</v>
      </c>
    </row>
    <row r="18412" spans="1:11" x14ac:dyDescent="0.25">
      <c r="A18412">
        <v>56225</v>
      </c>
      <c r="B18412" s="2">
        <v>27.470009999999998</v>
      </c>
      <c r="C18412" s="3">
        <v>704</v>
      </c>
      <c r="E18412" t="s">
        <v>168</v>
      </c>
      <c r="F18412" s="4" t="s">
        <v>10428</v>
      </c>
      <c r="G18412" s="5">
        <v>527</v>
      </c>
      <c r="H18412" s="6">
        <v>0.15909090000000001</v>
      </c>
      <c r="I18412" s="7">
        <v>55.832999999999998</v>
      </c>
    </row>
    <row r="18413" spans="1:11" x14ac:dyDescent="0.25">
      <c r="A18413">
        <v>1092</v>
      </c>
      <c r="B18413" s="2">
        <v>27.46969</v>
      </c>
      <c r="C18413" s="3">
        <v>1077</v>
      </c>
      <c r="D18413" s="4">
        <v>49340</v>
      </c>
      <c r="E18413" t="s">
        <v>70</v>
      </c>
      <c r="F18413" s="4" t="s">
        <v>21</v>
      </c>
      <c r="G18413" s="5">
        <v>765</v>
      </c>
      <c r="H18413" s="6">
        <v>0.19712789999999999</v>
      </c>
      <c r="I18413" s="7">
        <v>49.258000000000003</v>
      </c>
      <c r="J18413" s="2">
        <v>50</v>
      </c>
      <c r="K18413">
        <v>1</v>
      </c>
    </row>
    <row r="18414" spans="1:11" x14ac:dyDescent="0.25">
      <c r="A18414">
        <v>74562</v>
      </c>
      <c r="B18414" s="2">
        <v>27.469370000000001</v>
      </c>
      <c r="C18414" s="3">
        <v>809</v>
      </c>
      <c r="E18414" t="s">
        <v>13677</v>
      </c>
      <c r="F18414" s="4" t="s">
        <v>13462</v>
      </c>
      <c r="G18414" s="5">
        <v>566</v>
      </c>
      <c r="H18414" s="6">
        <v>0.1375661</v>
      </c>
      <c r="I18414" s="7">
        <v>59.545000000000002</v>
      </c>
    </row>
    <row r="18415" spans="1:11" x14ac:dyDescent="0.25">
      <c r="A18415">
        <v>18063</v>
      </c>
      <c r="B18415" s="2">
        <v>27.46912</v>
      </c>
      <c r="C18415" s="3">
        <v>588</v>
      </c>
      <c r="D18415" s="4">
        <v>10900</v>
      </c>
      <c r="E18415" t="s">
        <v>3963</v>
      </c>
      <c r="F18415" s="4" t="s">
        <v>3003</v>
      </c>
      <c r="G18415" s="5">
        <v>483</v>
      </c>
      <c r="H18415" s="6">
        <v>9.5041299999999995E-2</v>
      </c>
      <c r="I18415" s="7">
        <v>66.891000000000005</v>
      </c>
    </row>
    <row r="18416" spans="1:11" x14ac:dyDescent="0.25">
      <c r="A18416">
        <v>65604</v>
      </c>
      <c r="B18416" s="2">
        <v>27.468309999999999</v>
      </c>
      <c r="C18416" s="3">
        <v>4120</v>
      </c>
      <c r="D18416" s="4">
        <v>44180</v>
      </c>
      <c r="E18416" t="s">
        <v>12428</v>
      </c>
      <c r="F18416" s="4" t="s">
        <v>12102</v>
      </c>
      <c r="G18416" s="5">
        <v>2903</v>
      </c>
      <c r="H18416" s="6">
        <v>0.1832587</v>
      </c>
      <c r="I18416" s="7">
        <v>51.646000000000001</v>
      </c>
    </row>
    <row r="18417" spans="1:11" x14ac:dyDescent="0.25">
      <c r="A18417">
        <v>56285</v>
      </c>
      <c r="B18417" s="2">
        <v>27.46743</v>
      </c>
      <c r="C18417" s="3">
        <v>1144</v>
      </c>
      <c r="E18417" t="s">
        <v>10696</v>
      </c>
      <c r="F18417" s="4" t="s">
        <v>10428</v>
      </c>
      <c r="G18417" s="5">
        <v>783</v>
      </c>
      <c r="H18417" s="6">
        <v>0.1658163</v>
      </c>
      <c r="I18417" s="7">
        <v>54.658999999999999</v>
      </c>
      <c r="J18417" s="2">
        <v>63</v>
      </c>
      <c r="K18417">
        <v>2</v>
      </c>
    </row>
    <row r="18418" spans="1:11" x14ac:dyDescent="0.25">
      <c r="A18418">
        <v>65706</v>
      </c>
      <c r="B18418" s="2">
        <v>27.46489</v>
      </c>
      <c r="C18418" s="3">
        <v>14616</v>
      </c>
      <c r="D18418" s="4">
        <v>44180</v>
      </c>
      <c r="E18418" t="s">
        <v>297</v>
      </c>
      <c r="F18418" s="4" t="s">
        <v>12102</v>
      </c>
      <c r="G18418" s="5">
        <v>9826</v>
      </c>
      <c r="H18418" s="6">
        <v>0.17899660000000001</v>
      </c>
      <c r="I18418" s="7">
        <v>52.38</v>
      </c>
      <c r="J18418" s="2">
        <v>58.375</v>
      </c>
      <c r="K18418">
        <v>8</v>
      </c>
    </row>
    <row r="18419" spans="1:11" x14ac:dyDescent="0.25">
      <c r="A18419">
        <v>66712</v>
      </c>
      <c r="B18419" s="2">
        <v>27.462240000000001</v>
      </c>
      <c r="C18419" s="3">
        <v>1830</v>
      </c>
      <c r="D18419" s="4">
        <v>38260</v>
      </c>
      <c r="E18419" t="s">
        <v>12550</v>
      </c>
      <c r="F18419" s="4" t="s">
        <v>12494</v>
      </c>
      <c r="G18419" s="5">
        <v>1248</v>
      </c>
      <c r="H18419" s="6">
        <v>0.23637820000000001</v>
      </c>
      <c r="I18419" s="7">
        <v>42.462000000000003</v>
      </c>
    </row>
    <row r="18420" spans="1:11" x14ac:dyDescent="0.25">
      <c r="A18420">
        <v>70403</v>
      </c>
      <c r="B18420" s="2">
        <v>27.458010000000002</v>
      </c>
      <c r="C18420" s="3">
        <v>26187</v>
      </c>
      <c r="D18420" s="4">
        <v>25220</v>
      </c>
      <c r="E18420" t="s">
        <v>2666</v>
      </c>
      <c r="F18420" s="4" t="s">
        <v>12927</v>
      </c>
      <c r="G18420" s="5">
        <v>16426</v>
      </c>
      <c r="H18420" s="6">
        <v>0.21131130000000001</v>
      </c>
      <c r="I18420" s="7">
        <v>46.784999999999997</v>
      </c>
      <c r="J18420" s="2">
        <v>45.666699999999999</v>
      </c>
      <c r="K18420">
        <v>3</v>
      </c>
    </row>
    <row r="18421" spans="1:11" x14ac:dyDescent="0.25">
      <c r="A18421">
        <v>72030</v>
      </c>
      <c r="B18421" s="2">
        <v>27.453959999999999</v>
      </c>
      <c r="C18421" s="3">
        <v>688</v>
      </c>
      <c r="E18421" t="s">
        <v>2480</v>
      </c>
      <c r="F18421" s="4" t="s">
        <v>13183</v>
      </c>
      <c r="G18421" s="5">
        <v>497</v>
      </c>
      <c r="H18421" s="6">
        <v>0.15291750000000001</v>
      </c>
      <c r="I18421" s="7">
        <v>56.875</v>
      </c>
    </row>
    <row r="18422" spans="1:11" x14ac:dyDescent="0.25">
      <c r="A18422">
        <v>31329</v>
      </c>
      <c r="B18422" s="2">
        <v>27.45241</v>
      </c>
      <c r="C18422" s="3">
        <v>9225</v>
      </c>
      <c r="D18422" s="4">
        <v>42340</v>
      </c>
      <c r="E18422" t="s">
        <v>76</v>
      </c>
      <c r="F18422" s="4" t="s">
        <v>6363</v>
      </c>
      <c r="G18422" s="5">
        <v>5958</v>
      </c>
      <c r="H18422" s="6">
        <v>0.15861030000000001</v>
      </c>
      <c r="I18422" s="7">
        <v>55.884999999999998</v>
      </c>
      <c r="J18422" s="2">
        <v>29</v>
      </c>
      <c r="K18422">
        <v>1</v>
      </c>
    </row>
    <row r="18423" spans="1:11" x14ac:dyDescent="0.25">
      <c r="A18423">
        <v>26753</v>
      </c>
      <c r="B18423" s="2">
        <v>27.4499</v>
      </c>
      <c r="C18423" s="3">
        <v>6497</v>
      </c>
      <c r="D18423" s="4">
        <v>19060</v>
      </c>
      <c r="E18423" t="s">
        <v>5620</v>
      </c>
      <c r="F18423" s="4" t="s">
        <v>5144</v>
      </c>
      <c r="G18423" s="5">
        <v>4531</v>
      </c>
      <c r="H18423" s="6">
        <v>0.16420219999999999</v>
      </c>
      <c r="I18423" s="7">
        <v>54.917000000000002</v>
      </c>
      <c r="J18423" s="2">
        <v>49</v>
      </c>
      <c r="K18423">
        <v>1</v>
      </c>
    </row>
    <row r="18424" spans="1:11" x14ac:dyDescent="0.25">
      <c r="A18424">
        <v>48738</v>
      </c>
      <c r="B18424" s="2">
        <v>27.448550000000001</v>
      </c>
      <c r="C18424" s="3">
        <v>1319</v>
      </c>
      <c r="E18424" t="s">
        <v>822</v>
      </c>
      <c r="F18424" s="4" t="s">
        <v>9106</v>
      </c>
      <c r="G18424" s="5">
        <v>1134</v>
      </c>
      <c r="H18424" s="6">
        <v>0.1788546</v>
      </c>
      <c r="I18424" s="7">
        <v>52.375</v>
      </c>
    </row>
    <row r="18425" spans="1:11" x14ac:dyDescent="0.25">
      <c r="A18425">
        <v>43003</v>
      </c>
      <c r="B18425" s="2">
        <v>27.447859999999999</v>
      </c>
      <c r="C18425" s="3">
        <v>2365</v>
      </c>
      <c r="D18425" s="4">
        <v>18140</v>
      </c>
      <c r="E18425" t="s">
        <v>8297</v>
      </c>
      <c r="F18425" s="4" t="s">
        <v>8295</v>
      </c>
      <c r="G18425" s="5">
        <v>1707</v>
      </c>
      <c r="H18425" s="6">
        <v>0.16871700000000001</v>
      </c>
      <c r="I18425" s="7">
        <v>54.125</v>
      </c>
      <c r="J18425" s="2">
        <v>56.5</v>
      </c>
      <c r="K18425">
        <v>2</v>
      </c>
    </row>
    <row r="18426" spans="1:11" x14ac:dyDescent="0.25">
      <c r="A18426">
        <v>47436</v>
      </c>
      <c r="B18426" s="2">
        <v>27.447209999999998</v>
      </c>
      <c r="C18426" s="3">
        <v>1450</v>
      </c>
      <c r="D18426" s="4">
        <v>13260</v>
      </c>
      <c r="E18426" t="s">
        <v>9001</v>
      </c>
      <c r="F18426" s="4" t="s">
        <v>8800</v>
      </c>
      <c r="G18426" s="5">
        <v>1009</v>
      </c>
      <c r="H18426" s="6">
        <v>0.22079209999999999</v>
      </c>
      <c r="I18426" s="7">
        <v>45.125</v>
      </c>
      <c r="J18426" s="2">
        <v>50</v>
      </c>
      <c r="K18426">
        <v>2</v>
      </c>
    </row>
    <row r="18427" spans="1:11" x14ac:dyDescent="0.25">
      <c r="A18427">
        <v>67744</v>
      </c>
      <c r="B18427" s="2">
        <v>27.446919999999999</v>
      </c>
      <c r="C18427" s="3">
        <v>252</v>
      </c>
      <c r="E18427" t="s">
        <v>12713</v>
      </c>
      <c r="F18427" s="4" t="s">
        <v>12494</v>
      </c>
      <c r="G18427" s="5">
        <v>212</v>
      </c>
      <c r="H18427" s="6">
        <v>0.1455399</v>
      </c>
      <c r="I18427" s="7">
        <v>58.125</v>
      </c>
    </row>
    <row r="18428" spans="1:11" x14ac:dyDescent="0.25">
      <c r="A18428">
        <v>42027</v>
      </c>
      <c r="B18428" s="2">
        <v>27.446449999999999</v>
      </c>
      <c r="C18428" s="3">
        <v>2344</v>
      </c>
      <c r="D18428" s="4">
        <v>32460</v>
      </c>
      <c r="E18428" t="s">
        <v>7155</v>
      </c>
      <c r="F18428" s="4" t="s">
        <v>7883</v>
      </c>
      <c r="G18428" s="5">
        <v>1745</v>
      </c>
      <c r="H18428" s="6">
        <v>0.182808</v>
      </c>
      <c r="I18428" s="7">
        <v>51.683</v>
      </c>
    </row>
    <row r="18429" spans="1:11" x14ac:dyDescent="0.25">
      <c r="A18429">
        <v>17562</v>
      </c>
      <c r="B18429" s="2">
        <v>27.445450000000001</v>
      </c>
      <c r="C18429" s="3">
        <v>4506</v>
      </c>
      <c r="D18429" s="4">
        <v>29540</v>
      </c>
      <c r="E18429" t="s">
        <v>3821</v>
      </c>
      <c r="F18429" s="4" t="s">
        <v>3003</v>
      </c>
      <c r="G18429" s="5">
        <v>2430</v>
      </c>
      <c r="H18429" s="6">
        <v>8.7654300000000004E-2</v>
      </c>
      <c r="I18429" s="7">
        <v>68.125</v>
      </c>
      <c r="J18429" s="2">
        <v>60.5</v>
      </c>
      <c r="K18429">
        <v>2</v>
      </c>
    </row>
    <row r="18430" spans="1:11" x14ac:dyDescent="0.25">
      <c r="A18430">
        <v>23086</v>
      </c>
      <c r="B18430" s="2">
        <v>27.444369999999999</v>
      </c>
      <c r="C18430" s="3">
        <v>2862</v>
      </c>
      <c r="D18430" s="4">
        <v>40060</v>
      </c>
      <c r="E18430" t="s">
        <v>4805</v>
      </c>
      <c r="F18430" s="4" t="s">
        <v>4335</v>
      </c>
      <c r="G18430" s="5">
        <v>2095</v>
      </c>
      <c r="H18430" s="6">
        <v>0.16078239999999999</v>
      </c>
      <c r="I18430" s="7">
        <v>55.484999999999999</v>
      </c>
      <c r="J18430" s="2">
        <v>36</v>
      </c>
      <c r="K18430">
        <v>1</v>
      </c>
    </row>
    <row r="18431" spans="1:11" x14ac:dyDescent="0.25">
      <c r="A18431">
        <v>28023</v>
      </c>
      <c r="B18431" s="2">
        <v>27.44153</v>
      </c>
      <c r="C18431" s="3">
        <v>14067</v>
      </c>
      <c r="D18431" s="4">
        <v>16740</v>
      </c>
      <c r="E18431" t="s">
        <v>5858</v>
      </c>
      <c r="F18431" s="4" t="s">
        <v>5642</v>
      </c>
      <c r="G18431" s="5">
        <v>9750</v>
      </c>
      <c r="H18431" s="6">
        <v>0.14882049999999999</v>
      </c>
      <c r="I18431" s="7">
        <v>57.55</v>
      </c>
    </row>
    <row r="18432" spans="1:11" x14ac:dyDescent="0.25">
      <c r="A18432">
        <v>28616</v>
      </c>
      <c r="B18432" s="2">
        <v>27.439150000000001</v>
      </c>
      <c r="C18432" s="3">
        <v>444</v>
      </c>
      <c r="E18432" t="s">
        <v>6030</v>
      </c>
      <c r="F18432" s="4" t="s">
        <v>5642</v>
      </c>
      <c r="G18432" s="5">
        <v>209</v>
      </c>
      <c r="H18432" s="6">
        <v>0.24880379999999999</v>
      </c>
      <c r="I18432" s="7">
        <v>40.268000000000001</v>
      </c>
    </row>
    <row r="18433" spans="1:12" x14ac:dyDescent="0.25">
      <c r="A18433">
        <v>96104</v>
      </c>
      <c r="B18433" s="2">
        <v>27.438980000000001</v>
      </c>
      <c r="C18433" s="3">
        <v>547</v>
      </c>
      <c r="E18433" t="s">
        <v>1672</v>
      </c>
      <c r="F18433" s="4" t="s">
        <v>15368</v>
      </c>
      <c r="G18433" s="5">
        <v>492</v>
      </c>
      <c r="H18433" s="6">
        <v>0.29065039999999998</v>
      </c>
      <c r="I18433" s="7">
        <v>33.036000000000001</v>
      </c>
    </row>
    <row r="18434" spans="1:12" x14ac:dyDescent="0.25">
      <c r="A18434">
        <v>97058</v>
      </c>
      <c r="B18434" s="2">
        <v>27.435549999999999</v>
      </c>
      <c r="C18434" s="3">
        <v>20024</v>
      </c>
      <c r="D18434" s="4">
        <v>45520</v>
      </c>
      <c r="E18434" t="s">
        <v>16196</v>
      </c>
      <c r="F18434" s="4" t="s">
        <v>16170</v>
      </c>
      <c r="G18434" s="5">
        <v>13850</v>
      </c>
      <c r="H18434" s="6">
        <v>0.18128649999999999</v>
      </c>
      <c r="I18434" s="7">
        <v>51.927999999999997</v>
      </c>
      <c r="J18434" s="2">
        <v>48.545499999999997</v>
      </c>
      <c r="K18434">
        <v>11</v>
      </c>
      <c r="L18434" s="2">
        <v>89.9</v>
      </c>
    </row>
    <row r="18435" spans="1:12" x14ac:dyDescent="0.25">
      <c r="A18435">
        <v>6354</v>
      </c>
      <c r="B18435" s="2">
        <v>27.431190000000001</v>
      </c>
      <c r="C18435" s="3">
        <v>6142</v>
      </c>
      <c r="D18435" s="4">
        <v>49340</v>
      </c>
      <c r="E18435" t="s">
        <v>1265</v>
      </c>
      <c r="F18435" s="4" t="s">
        <v>1198</v>
      </c>
      <c r="G18435" s="5">
        <v>4375</v>
      </c>
      <c r="H18435" s="6">
        <v>0.13919999999999999</v>
      </c>
      <c r="I18435" s="7">
        <v>59.2</v>
      </c>
      <c r="J18435" s="2">
        <v>46</v>
      </c>
      <c r="K18435">
        <v>3</v>
      </c>
    </row>
    <row r="18436" spans="1:12" x14ac:dyDescent="0.25">
      <c r="A18436">
        <v>68828</v>
      </c>
      <c r="B18436" s="2">
        <v>27.43009</v>
      </c>
      <c r="C18436" s="3">
        <v>273</v>
      </c>
      <c r="E18436" t="s">
        <v>2369</v>
      </c>
      <c r="F18436" s="4" t="s">
        <v>12738</v>
      </c>
      <c r="G18436" s="5">
        <v>196</v>
      </c>
      <c r="H18436" s="6">
        <v>0.1269035</v>
      </c>
      <c r="I18436" s="7">
        <v>61.323999999999998</v>
      </c>
    </row>
    <row r="18437" spans="1:12" x14ac:dyDescent="0.25">
      <c r="A18437">
        <v>2128</v>
      </c>
      <c r="B18437" s="2">
        <v>27.422689999999999</v>
      </c>
      <c r="C18437" s="3">
        <v>44512</v>
      </c>
      <c r="D18437" s="4">
        <v>14460</v>
      </c>
      <c r="E18437" t="s">
        <v>311</v>
      </c>
      <c r="F18437" s="4" t="s">
        <v>21</v>
      </c>
      <c r="G18437" s="5">
        <v>30742</v>
      </c>
      <c r="H18437" s="6">
        <v>0.1928957</v>
      </c>
      <c r="I18437" s="7">
        <v>49.911000000000001</v>
      </c>
      <c r="J18437" s="2">
        <v>41.4</v>
      </c>
      <c r="K18437">
        <v>15</v>
      </c>
      <c r="L18437" s="2">
        <v>58.9</v>
      </c>
    </row>
    <row r="18438" spans="1:12" x14ac:dyDescent="0.25">
      <c r="A18438">
        <v>54111</v>
      </c>
      <c r="B18438" s="2">
        <v>27.414909999999999</v>
      </c>
      <c r="C18438" s="3">
        <v>2352</v>
      </c>
      <c r="D18438" s="4">
        <v>43020</v>
      </c>
      <c r="E18438" t="s">
        <v>3091</v>
      </c>
      <c r="F18438" s="4" t="s">
        <v>10031</v>
      </c>
      <c r="G18438" s="5">
        <v>1748</v>
      </c>
      <c r="H18438" s="6">
        <v>0.1430206</v>
      </c>
      <c r="I18438" s="7">
        <v>58.529000000000003</v>
      </c>
    </row>
    <row r="18439" spans="1:12" x14ac:dyDescent="0.25">
      <c r="A18439">
        <v>81610</v>
      </c>
      <c r="B18439" s="2">
        <v>27.41442</v>
      </c>
      <c r="C18439" s="3">
        <v>444</v>
      </c>
      <c r="D18439" s="4">
        <v>18780</v>
      </c>
      <c r="E18439" t="s">
        <v>14641</v>
      </c>
      <c r="F18439" s="4" t="s">
        <v>14477</v>
      </c>
      <c r="G18439" s="5">
        <v>277</v>
      </c>
      <c r="H18439" s="6">
        <v>0.11913360000000001</v>
      </c>
      <c r="I18439" s="7">
        <v>62.655999999999999</v>
      </c>
      <c r="J18439" s="2">
        <v>40</v>
      </c>
      <c r="K18439">
        <v>1</v>
      </c>
    </row>
    <row r="18440" spans="1:12" x14ac:dyDescent="0.25">
      <c r="A18440">
        <v>26070</v>
      </c>
      <c r="B18440" s="2">
        <v>27.412970000000001</v>
      </c>
      <c r="C18440" s="3">
        <v>7785</v>
      </c>
      <c r="D18440" s="4">
        <v>48260</v>
      </c>
      <c r="E18440" t="s">
        <v>2997</v>
      </c>
      <c r="F18440" s="4" t="s">
        <v>5144</v>
      </c>
      <c r="G18440" s="5">
        <v>5818</v>
      </c>
      <c r="H18440" s="6">
        <v>0.17305380000000001</v>
      </c>
      <c r="I18440" s="7">
        <v>53.332999999999998</v>
      </c>
    </row>
    <row r="18441" spans="1:12" x14ac:dyDescent="0.25">
      <c r="A18441">
        <v>23887</v>
      </c>
      <c r="B18441" s="2">
        <v>27.411480000000001</v>
      </c>
      <c r="C18441" s="3">
        <v>418</v>
      </c>
      <c r="E18441" t="s">
        <v>4909</v>
      </c>
      <c r="F18441" s="4" t="s">
        <v>4335</v>
      </c>
      <c r="G18441" s="5">
        <v>365</v>
      </c>
      <c r="H18441" s="6">
        <v>9.0163900000000005E-2</v>
      </c>
      <c r="I18441" s="7">
        <v>67.656000000000006</v>
      </c>
    </row>
    <row r="18442" spans="1:12" x14ac:dyDescent="0.25">
      <c r="A18442">
        <v>54139</v>
      </c>
      <c r="B18442" s="2">
        <v>27.410869999999999</v>
      </c>
      <c r="C18442" s="3">
        <v>3164</v>
      </c>
      <c r="D18442" s="4">
        <v>24580</v>
      </c>
      <c r="E18442" t="s">
        <v>7750</v>
      </c>
      <c r="F18442" s="4" t="s">
        <v>10031</v>
      </c>
      <c r="G18442" s="5">
        <v>2180</v>
      </c>
      <c r="H18442" s="6">
        <v>0.12700600000000001</v>
      </c>
      <c r="I18442" s="7">
        <v>61.286000000000001</v>
      </c>
    </row>
    <row r="18443" spans="1:12" x14ac:dyDescent="0.25">
      <c r="A18443">
        <v>61810</v>
      </c>
      <c r="B18443" s="2">
        <v>27.410299999999999</v>
      </c>
      <c r="C18443" s="3">
        <v>268</v>
      </c>
      <c r="D18443" s="4">
        <v>19180</v>
      </c>
      <c r="E18443" t="s">
        <v>9596</v>
      </c>
      <c r="F18443" s="4" t="s">
        <v>11490</v>
      </c>
      <c r="G18443" s="5">
        <v>223</v>
      </c>
      <c r="H18443" s="6">
        <v>7.1748900000000004E-2</v>
      </c>
      <c r="I18443" s="7">
        <v>70.832999999999998</v>
      </c>
    </row>
    <row r="18444" spans="1:12" x14ac:dyDescent="0.25">
      <c r="A18444">
        <v>92582</v>
      </c>
      <c r="B18444" s="2">
        <v>27.407910000000001</v>
      </c>
      <c r="C18444" s="3">
        <v>16200</v>
      </c>
      <c r="D18444" s="4">
        <v>40140</v>
      </c>
      <c r="E18444" t="s">
        <v>15574</v>
      </c>
      <c r="F18444" s="4" t="s">
        <v>15368</v>
      </c>
      <c r="G18444" s="5">
        <v>9770</v>
      </c>
      <c r="H18444" s="6">
        <v>0.1405322</v>
      </c>
      <c r="I18444" s="7">
        <v>58.945</v>
      </c>
      <c r="J18444" s="2">
        <v>47</v>
      </c>
      <c r="K18444">
        <v>1</v>
      </c>
    </row>
    <row r="18445" spans="1:12" x14ac:dyDescent="0.25">
      <c r="A18445">
        <v>66537</v>
      </c>
      <c r="B18445" s="2">
        <v>27.405360000000002</v>
      </c>
      <c r="C18445" s="3">
        <v>1328</v>
      </c>
      <c r="D18445" s="4">
        <v>45820</v>
      </c>
      <c r="E18445" t="s">
        <v>4085</v>
      </c>
      <c r="F18445" s="4" t="s">
        <v>12494</v>
      </c>
      <c r="G18445" s="5">
        <v>883</v>
      </c>
      <c r="H18445" s="6">
        <v>0.16194790000000001</v>
      </c>
      <c r="I18445" s="7">
        <v>55.24</v>
      </c>
    </row>
    <row r="18446" spans="1:12" x14ac:dyDescent="0.25">
      <c r="A18446">
        <v>71280</v>
      </c>
      <c r="B18446" s="2">
        <v>27.40457</v>
      </c>
      <c r="C18446" s="3">
        <v>3670</v>
      </c>
      <c r="D18446" s="4">
        <v>33740</v>
      </c>
      <c r="E18446" t="s">
        <v>13137</v>
      </c>
      <c r="F18446" s="4" t="s">
        <v>12927</v>
      </c>
      <c r="G18446" s="5">
        <v>2424</v>
      </c>
      <c r="H18446" s="6">
        <v>0.19141910000000001</v>
      </c>
      <c r="I18446" s="7">
        <v>50.146999999999998</v>
      </c>
    </row>
    <row r="18447" spans="1:12" x14ac:dyDescent="0.25">
      <c r="A18447">
        <v>50001</v>
      </c>
      <c r="B18447" s="2">
        <v>27.403870000000001</v>
      </c>
      <c r="C18447" s="3">
        <v>781</v>
      </c>
      <c r="D18447" s="4">
        <v>19780</v>
      </c>
      <c r="E18447" t="s">
        <v>9592</v>
      </c>
      <c r="F18447" s="4" t="s">
        <v>9593</v>
      </c>
      <c r="G18447" s="5">
        <v>509</v>
      </c>
      <c r="H18447" s="6">
        <v>0.11591360000000001</v>
      </c>
      <c r="I18447" s="7">
        <v>63.194000000000003</v>
      </c>
    </row>
    <row r="18448" spans="1:12" x14ac:dyDescent="0.25">
      <c r="A18448">
        <v>62069</v>
      </c>
      <c r="B18448" s="2">
        <v>27.403189999999999</v>
      </c>
      <c r="C18448" s="3">
        <v>3157</v>
      </c>
      <c r="D18448" s="4">
        <v>41180</v>
      </c>
      <c r="E18448" t="s">
        <v>5925</v>
      </c>
      <c r="F18448" s="4" t="s">
        <v>11490</v>
      </c>
      <c r="G18448" s="5">
        <v>2312</v>
      </c>
      <c r="H18448" s="6">
        <v>0.124135</v>
      </c>
      <c r="I18448" s="7">
        <v>61.773000000000003</v>
      </c>
      <c r="J18448" s="2">
        <v>55</v>
      </c>
      <c r="K18448">
        <v>2</v>
      </c>
    </row>
    <row r="18449" spans="1:12" x14ac:dyDescent="0.25">
      <c r="A18449">
        <v>23942</v>
      </c>
      <c r="B18449" s="2">
        <v>27.402429999999999</v>
      </c>
      <c r="C18449" s="3">
        <v>1245</v>
      </c>
      <c r="E18449" t="s">
        <v>4928</v>
      </c>
      <c r="F18449" s="4" t="s">
        <v>4335</v>
      </c>
      <c r="G18449" s="5">
        <v>869</v>
      </c>
      <c r="H18449" s="6">
        <v>0.15535099999999999</v>
      </c>
      <c r="I18449" s="7">
        <v>56.375</v>
      </c>
    </row>
    <row r="18450" spans="1:12" x14ac:dyDescent="0.25">
      <c r="A18450">
        <v>15825</v>
      </c>
      <c r="B18450" s="2">
        <v>27.400539999999999</v>
      </c>
      <c r="C18450" s="3">
        <v>9682</v>
      </c>
      <c r="E18450" t="s">
        <v>3323</v>
      </c>
      <c r="F18450" s="4" t="s">
        <v>3003</v>
      </c>
      <c r="G18450" s="5">
        <v>7057</v>
      </c>
      <c r="H18450" s="6">
        <v>0.1572906</v>
      </c>
      <c r="I18450" s="7">
        <v>56.039000000000001</v>
      </c>
      <c r="J18450" s="2">
        <v>57.666699999999999</v>
      </c>
      <c r="K18450">
        <v>6</v>
      </c>
    </row>
    <row r="18451" spans="1:12" x14ac:dyDescent="0.25">
      <c r="A18451">
        <v>62543</v>
      </c>
      <c r="B18451" s="2">
        <v>27.398779999999999</v>
      </c>
      <c r="C18451" s="3">
        <v>400</v>
      </c>
      <c r="D18451" s="4">
        <v>30660</v>
      </c>
      <c r="E18451" t="s">
        <v>2131</v>
      </c>
      <c r="F18451" s="4" t="s">
        <v>11490</v>
      </c>
      <c r="G18451" s="5">
        <v>261</v>
      </c>
      <c r="H18451" s="6">
        <v>0.27099240000000002</v>
      </c>
      <c r="I18451" s="7">
        <v>36.389000000000003</v>
      </c>
    </row>
    <row r="18452" spans="1:12" x14ac:dyDescent="0.25">
      <c r="A18452">
        <v>23882</v>
      </c>
      <c r="B18452" s="2">
        <v>27.398409999999998</v>
      </c>
      <c r="C18452" s="3">
        <v>1799</v>
      </c>
      <c r="D18452" s="4">
        <v>40060</v>
      </c>
      <c r="E18452" t="s">
        <v>2403</v>
      </c>
      <c r="F18452" s="4" t="s">
        <v>4335</v>
      </c>
      <c r="G18452" s="5">
        <v>1286</v>
      </c>
      <c r="H18452" s="6">
        <v>0.18725720000000001</v>
      </c>
      <c r="I18452" s="7">
        <v>50.859000000000002</v>
      </c>
    </row>
    <row r="18453" spans="1:12" x14ac:dyDescent="0.25">
      <c r="A18453">
        <v>24184</v>
      </c>
      <c r="B18453" s="2">
        <v>27.39725</v>
      </c>
      <c r="C18453" s="3">
        <v>4627</v>
      </c>
      <c r="D18453" s="4">
        <v>40220</v>
      </c>
      <c r="E18453" t="s">
        <v>4996</v>
      </c>
      <c r="F18453" s="4" t="s">
        <v>4335</v>
      </c>
      <c r="G18453" s="5">
        <v>3589</v>
      </c>
      <c r="H18453" s="6">
        <v>0.1860724</v>
      </c>
      <c r="I18453" s="7">
        <v>51.063000000000002</v>
      </c>
      <c r="J18453" s="2">
        <v>45</v>
      </c>
      <c r="K18453">
        <v>2</v>
      </c>
    </row>
    <row r="18454" spans="1:12" x14ac:dyDescent="0.25">
      <c r="A18454">
        <v>55974</v>
      </c>
      <c r="B18454" s="2">
        <v>27.39601</v>
      </c>
      <c r="C18454" s="3">
        <v>2125</v>
      </c>
      <c r="D18454" s="4">
        <v>29100</v>
      </c>
      <c r="E18454" t="s">
        <v>3793</v>
      </c>
      <c r="F18454" s="4" t="s">
        <v>10428</v>
      </c>
      <c r="G18454" s="5">
        <v>1554</v>
      </c>
      <c r="H18454" s="6">
        <v>0.1787781</v>
      </c>
      <c r="I18454" s="7">
        <v>52.314999999999998</v>
      </c>
      <c r="J18454" s="2">
        <v>33.5</v>
      </c>
      <c r="K18454">
        <v>2</v>
      </c>
    </row>
    <row r="18455" spans="1:12" x14ac:dyDescent="0.25">
      <c r="A18455">
        <v>27875</v>
      </c>
      <c r="B18455" s="2">
        <v>27.39555</v>
      </c>
      <c r="C18455" s="3">
        <v>421</v>
      </c>
      <c r="E18455" t="s">
        <v>4085</v>
      </c>
      <c r="F18455" s="4" t="s">
        <v>5642</v>
      </c>
      <c r="G18455" s="5">
        <v>384</v>
      </c>
      <c r="H18455" s="6">
        <v>0.1041667</v>
      </c>
      <c r="I18455" s="7">
        <v>65.207999999999998</v>
      </c>
    </row>
    <row r="18456" spans="1:12" x14ac:dyDescent="0.25">
      <c r="A18456">
        <v>99829</v>
      </c>
      <c r="B18456" s="2">
        <v>27.395320000000002</v>
      </c>
      <c r="C18456" s="3">
        <v>818</v>
      </c>
      <c r="E18456" t="s">
        <v>16757</v>
      </c>
      <c r="F18456" s="4" t="s">
        <v>16604</v>
      </c>
      <c r="G18456" s="5">
        <v>577</v>
      </c>
      <c r="H18456" s="6">
        <v>0.135182</v>
      </c>
      <c r="I18456" s="7">
        <v>59.844000000000001</v>
      </c>
      <c r="J18456" s="2">
        <v>42</v>
      </c>
      <c r="K18456">
        <v>1</v>
      </c>
    </row>
    <row r="18457" spans="1:12" x14ac:dyDescent="0.25">
      <c r="A18457">
        <v>26386</v>
      </c>
      <c r="B18457" s="2">
        <v>27.394770000000001</v>
      </c>
      <c r="C18457" s="3">
        <v>2476</v>
      </c>
      <c r="D18457" s="4">
        <v>17220</v>
      </c>
      <c r="E18457" t="s">
        <v>5550</v>
      </c>
      <c r="F18457" s="4" t="s">
        <v>5144</v>
      </c>
      <c r="G18457" s="5">
        <v>1702</v>
      </c>
      <c r="H18457" s="6">
        <v>0.14738699999999999</v>
      </c>
      <c r="I18457" s="7">
        <v>57.734000000000002</v>
      </c>
      <c r="J18457" s="2">
        <v>35</v>
      </c>
      <c r="K18457">
        <v>1</v>
      </c>
    </row>
    <row r="18458" spans="1:12" x14ac:dyDescent="0.25">
      <c r="A18458">
        <v>15926</v>
      </c>
      <c r="B18458" s="2">
        <v>27.393899999999999</v>
      </c>
      <c r="C18458" s="3">
        <v>2581</v>
      </c>
      <c r="D18458" s="4">
        <v>43740</v>
      </c>
      <c r="E18458" t="s">
        <v>3351</v>
      </c>
      <c r="F18458" s="4" t="s">
        <v>3003</v>
      </c>
      <c r="G18458" s="5">
        <v>1927</v>
      </c>
      <c r="H18458" s="6">
        <v>0.1649378</v>
      </c>
      <c r="I18458" s="7">
        <v>54.7</v>
      </c>
    </row>
    <row r="18459" spans="1:12" x14ac:dyDescent="0.25">
      <c r="A18459">
        <v>97355</v>
      </c>
      <c r="B18459" s="2">
        <v>27.38871</v>
      </c>
      <c r="C18459" s="3">
        <v>28120</v>
      </c>
      <c r="D18459" s="4">
        <v>10540</v>
      </c>
      <c r="E18459" t="s">
        <v>636</v>
      </c>
      <c r="F18459" s="4" t="s">
        <v>16170</v>
      </c>
      <c r="G18459" s="5">
        <v>19788</v>
      </c>
      <c r="H18459" s="6">
        <v>0.17226739999999999</v>
      </c>
      <c r="I18459" s="7">
        <v>53.433</v>
      </c>
      <c r="J18459" s="2">
        <v>49.941200000000002</v>
      </c>
      <c r="K18459">
        <v>17</v>
      </c>
      <c r="L18459" s="2">
        <v>92.9</v>
      </c>
    </row>
    <row r="18460" spans="1:12" x14ac:dyDescent="0.25">
      <c r="A18460">
        <v>67018</v>
      </c>
      <c r="B18460" s="2">
        <v>27.383949999999999</v>
      </c>
      <c r="C18460" s="3">
        <v>123</v>
      </c>
      <c r="E18460" t="s">
        <v>7451</v>
      </c>
      <c r="F18460" s="4" t="s">
        <v>12494</v>
      </c>
      <c r="G18460" s="5">
        <v>75</v>
      </c>
      <c r="H18460" s="6">
        <v>0.25</v>
      </c>
      <c r="I18460" s="7">
        <v>40</v>
      </c>
    </row>
    <row r="18461" spans="1:12" x14ac:dyDescent="0.25">
      <c r="A18461">
        <v>86022</v>
      </c>
      <c r="B18461" s="2">
        <v>27.383559999999999</v>
      </c>
      <c r="C18461" s="3">
        <v>2828</v>
      </c>
      <c r="D18461" s="4">
        <v>22380</v>
      </c>
      <c r="E18461" t="s">
        <v>2792</v>
      </c>
      <c r="F18461" s="4" t="s">
        <v>14962</v>
      </c>
      <c r="G18461" s="5">
        <v>1536</v>
      </c>
      <c r="H18461" s="6">
        <v>0.14648439999999999</v>
      </c>
      <c r="I18461" s="7">
        <v>57.887999999999998</v>
      </c>
    </row>
    <row r="18462" spans="1:12" x14ac:dyDescent="0.25">
      <c r="A18462">
        <v>28307</v>
      </c>
      <c r="B18462" s="2">
        <v>27.381319999999999</v>
      </c>
      <c r="C18462" s="3">
        <v>19381</v>
      </c>
      <c r="D18462" s="4">
        <v>22180</v>
      </c>
      <c r="E18462" t="s">
        <v>5902</v>
      </c>
      <c r="F18462" s="4" t="s">
        <v>5642</v>
      </c>
      <c r="G18462" s="5">
        <v>7822</v>
      </c>
      <c r="H18462" s="6">
        <v>0.2372795</v>
      </c>
      <c r="I18462" s="7">
        <v>42.195999999999998</v>
      </c>
      <c r="J18462" s="2">
        <v>48.25</v>
      </c>
      <c r="K18462">
        <v>4</v>
      </c>
    </row>
    <row r="18463" spans="1:12" x14ac:dyDescent="0.25">
      <c r="A18463">
        <v>68852</v>
      </c>
      <c r="B18463" s="2">
        <v>27.379339999999999</v>
      </c>
      <c r="C18463" s="3">
        <v>711</v>
      </c>
      <c r="E18463" t="s">
        <v>529</v>
      </c>
      <c r="F18463" s="4" t="s">
        <v>12738</v>
      </c>
      <c r="G18463" s="5">
        <v>490</v>
      </c>
      <c r="H18463" s="6">
        <v>0.1303462</v>
      </c>
      <c r="I18463" s="7">
        <v>60.673000000000002</v>
      </c>
    </row>
    <row r="18464" spans="1:12" x14ac:dyDescent="0.25">
      <c r="A18464">
        <v>49862</v>
      </c>
      <c r="B18464" s="2">
        <v>27.378360000000001</v>
      </c>
      <c r="C18464" s="3">
        <v>4729</v>
      </c>
      <c r="E18464" t="s">
        <v>9541</v>
      </c>
      <c r="F18464" s="4" t="s">
        <v>9106</v>
      </c>
      <c r="G18464" s="5">
        <v>3575</v>
      </c>
      <c r="H18464" s="6">
        <v>0.16526850000000001</v>
      </c>
      <c r="I18464" s="7">
        <v>54.637999999999998</v>
      </c>
      <c r="J18464" s="2">
        <v>63</v>
      </c>
      <c r="K18464">
        <v>1</v>
      </c>
    </row>
    <row r="18465" spans="1:12" x14ac:dyDescent="0.25">
      <c r="A18465">
        <v>72543</v>
      </c>
      <c r="B18465" s="2">
        <v>27.37538</v>
      </c>
      <c r="C18465" s="3">
        <v>12262</v>
      </c>
      <c r="E18465" t="s">
        <v>13384</v>
      </c>
      <c r="F18465" s="4" t="s">
        <v>13183</v>
      </c>
      <c r="G18465" s="5">
        <v>8861</v>
      </c>
      <c r="H18465" s="6">
        <v>0.19083629999999999</v>
      </c>
      <c r="I18465" s="7">
        <v>50.219000000000001</v>
      </c>
      <c r="J18465" s="2">
        <v>72</v>
      </c>
      <c r="K18465">
        <v>3</v>
      </c>
    </row>
    <row r="18466" spans="1:12" x14ac:dyDescent="0.25">
      <c r="A18466">
        <v>45645</v>
      </c>
      <c r="B18466" s="2">
        <v>27.37274</v>
      </c>
      <c r="C18466" s="3">
        <v>3253</v>
      </c>
      <c r="D18466" s="4">
        <v>26580</v>
      </c>
      <c r="E18466" t="s">
        <v>8707</v>
      </c>
      <c r="F18466" s="4" t="s">
        <v>8295</v>
      </c>
      <c r="G18466" s="5">
        <v>2180</v>
      </c>
      <c r="H18466" s="6">
        <v>0.1188073</v>
      </c>
      <c r="I18466" s="7">
        <v>62.664000000000001</v>
      </c>
      <c r="J18466" s="2">
        <v>44</v>
      </c>
      <c r="K18466">
        <v>2</v>
      </c>
    </row>
    <row r="18467" spans="1:12" x14ac:dyDescent="0.25">
      <c r="A18467">
        <v>21740</v>
      </c>
      <c r="B18467" s="2">
        <v>27.36224</v>
      </c>
      <c r="C18467" s="3">
        <v>61583</v>
      </c>
      <c r="D18467" s="4">
        <v>25180</v>
      </c>
      <c r="E18467" t="s">
        <v>4591</v>
      </c>
      <c r="F18467" s="4" t="s">
        <v>4361</v>
      </c>
      <c r="G18467" s="5">
        <v>41695</v>
      </c>
      <c r="H18467" s="6">
        <v>0.15447530000000001</v>
      </c>
      <c r="I18467" s="7">
        <v>56.497</v>
      </c>
      <c r="J18467" s="2">
        <v>49.25</v>
      </c>
      <c r="K18467">
        <v>24</v>
      </c>
      <c r="L18467" s="2">
        <v>91.6</v>
      </c>
    </row>
    <row r="18468" spans="1:12" x14ac:dyDescent="0.25">
      <c r="A18468">
        <v>14101</v>
      </c>
      <c r="B18468" s="2">
        <v>27.35191</v>
      </c>
      <c r="C18468" s="3">
        <v>2171</v>
      </c>
      <c r="D18468" s="4">
        <v>36460</v>
      </c>
      <c r="E18468" t="s">
        <v>915</v>
      </c>
      <c r="F18468" s="4" t="s">
        <v>1280</v>
      </c>
      <c r="G18468" s="5">
        <v>1488</v>
      </c>
      <c r="H18468" s="6">
        <v>0.13901949999999999</v>
      </c>
      <c r="I18468" s="7">
        <v>59.167000000000002</v>
      </c>
      <c r="J18468" s="2">
        <v>65</v>
      </c>
      <c r="K18468">
        <v>1</v>
      </c>
    </row>
    <row r="18469" spans="1:12" x14ac:dyDescent="0.25">
      <c r="A18469">
        <v>47854</v>
      </c>
      <c r="B18469" s="2">
        <v>27.351379999999999</v>
      </c>
      <c r="C18469" s="3">
        <v>1156</v>
      </c>
      <c r="D18469" s="4">
        <v>45460</v>
      </c>
      <c r="E18469" t="s">
        <v>1467</v>
      </c>
      <c r="F18469" s="4" t="s">
        <v>8800</v>
      </c>
      <c r="G18469" s="5">
        <v>718</v>
      </c>
      <c r="H18469" s="6">
        <v>0.1029207</v>
      </c>
      <c r="I18469" s="7">
        <v>65.403999999999996</v>
      </c>
      <c r="J18469" s="2">
        <v>64.5</v>
      </c>
      <c r="K18469">
        <v>2</v>
      </c>
    </row>
    <row r="18470" spans="1:12" x14ac:dyDescent="0.25">
      <c r="A18470">
        <v>88116</v>
      </c>
      <c r="B18470" s="2">
        <v>27.351140000000001</v>
      </c>
      <c r="C18470" s="3">
        <v>393</v>
      </c>
      <c r="D18470" s="4">
        <v>38780</v>
      </c>
      <c r="E18470" t="s">
        <v>15286</v>
      </c>
      <c r="F18470" s="4" t="s">
        <v>15124</v>
      </c>
      <c r="G18470" s="5">
        <v>280</v>
      </c>
      <c r="H18470" s="6">
        <v>0.1992882</v>
      </c>
      <c r="I18470" s="7">
        <v>48.75</v>
      </c>
    </row>
    <row r="18471" spans="1:12" x14ac:dyDescent="0.25">
      <c r="A18471">
        <v>56534</v>
      </c>
      <c r="B18471" s="2">
        <v>27.350850000000001</v>
      </c>
      <c r="C18471" s="3">
        <v>1215</v>
      </c>
      <c r="D18471" s="4">
        <v>22260</v>
      </c>
      <c r="E18471" t="s">
        <v>10777</v>
      </c>
      <c r="F18471" s="4" t="s">
        <v>10428</v>
      </c>
      <c r="G18471" s="5">
        <v>897</v>
      </c>
      <c r="H18471" s="6">
        <v>0.16164990000000001</v>
      </c>
      <c r="I18471" s="7">
        <v>55.25</v>
      </c>
    </row>
    <row r="18472" spans="1:12" x14ac:dyDescent="0.25">
      <c r="A18472">
        <v>16820</v>
      </c>
      <c r="B18472" s="2">
        <v>27.350439999999999</v>
      </c>
      <c r="C18472" s="3">
        <v>1266</v>
      </c>
      <c r="D18472" s="4">
        <v>44300</v>
      </c>
      <c r="E18472" t="s">
        <v>3595</v>
      </c>
      <c r="F18472" s="4" t="s">
        <v>3003</v>
      </c>
      <c r="G18472" s="5">
        <v>811</v>
      </c>
      <c r="H18472" s="6">
        <v>0.14162559999999999</v>
      </c>
      <c r="I18472" s="7">
        <v>58.704999999999998</v>
      </c>
    </row>
    <row r="18473" spans="1:12" x14ac:dyDescent="0.25">
      <c r="A18473">
        <v>61813</v>
      </c>
      <c r="B18473" s="2">
        <v>27.349920000000001</v>
      </c>
      <c r="C18473" s="3">
        <v>1952</v>
      </c>
      <c r="D18473" s="4">
        <v>16580</v>
      </c>
      <c r="E18473" t="s">
        <v>11812</v>
      </c>
      <c r="F18473" s="4" t="s">
        <v>11490</v>
      </c>
      <c r="G18473" s="5">
        <v>1399</v>
      </c>
      <c r="H18473" s="6">
        <v>0.13795569999999999</v>
      </c>
      <c r="I18473" s="7">
        <v>59.338000000000001</v>
      </c>
      <c r="J18473" s="2">
        <v>52</v>
      </c>
      <c r="K18473">
        <v>1</v>
      </c>
    </row>
    <row r="18474" spans="1:12" x14ac:dyDescent="0.25">
      <c r="A18474">
        <v>98936</v>
      </c>
      <c r="B18474" s="2">
        <v>27.348780000000001</v>
      </c>
      <c r="C18474" s="3">
        <v>5561</v>
      </c>
      <c r="D18474" s="4">
        <v>49420</v>
      </c>
      <c r="E18474" t="s">
        <v>16524</v>
      </c>
      <c r="F18474" s="4" t="s">
        <v>16344</v>
      </c>
      <c r="G18474" s="5">
        <v>3367</v>
      </c>
      <c r="H18474" s="6">
        <v>0.1422631</v>
      </c>
      <c r="I18474" s="7">
        <v>58.582000000000001</v>
      </c>
      <c r="J18474" s="2">
        <v>57.5</v>
      </c>
      <c r="K18474">
        <v>2</v>
      </c>
    </row>
    <row r="18475" spans="1:12" x14ac:dyDescent="0.25">
      <c r="A18475">
        <v>2914</v>
      </c>
      <c r="B18475" s="2">
        <v>27.34423</v>
      </c>
      <c r="C18475" s="3">
        <v>22364</v>
      </c>
      <c r="D18475" s="4">
        <v>39300</v>
      </c>
      <c r="E18475" t="s">
        <v>515</v>
      </c>
      <c r="F18475" s="4" t="s">
        <v>466</v>
      </c>
      <c r="G18475" s="5">
        <v>15614</v>
      </c>
      <c r="H18475" s="6">
        <v>0.17330599999999999</v>
      </c>
      <c r="I18475" s="7">
        <v>53.213999999999999</v>
      </c>
      <c r="J18475" s="2">
        <v>46.555599999999998</v>
      </c>
      <c r="K18475">
        <v>9</v>
      </c>
    </row>
    <row r="18476" spans="1:12" x14ac:dyDescent="0.25">
      <c r="A18476">
        <v>62960</v>
      </c>
      <c r="B18476" s="2">
        <v>27.338529999999999</v>
      </c>
      <c r="C18476" s="3">
        <v>11732</v>
      </c>
      <c r="D18476" s="4">
        <v>37140</v>
      </c>
      <c r="E18476" t="s">
        <v>12086</v>
      </c>
      <c r="F18476" s="4" t="s">
        <v>11490</v>
      </c>
      <c r="G18476" s="5">
        <v>8220</v>
      </c>
      <c r="H18476" s="6">
        <v>0.16216539999999999</v>
      </c>
      <c r="I18476" s="7">
        <v>55.134</v>
      </c>
      <c r="J18476" s="2">
        <v>52.666699999999999</v>
      </c>
      <c r="K18476">
        <v>3</v>
      </c>
    </row>
    <row r="18477" spans="1:12" x14ac:dyDescent="0.25">
      <c r="A18477">
        <v>72401</v>
      </c>
      <c r="B18477" s="2">
        <v>27.328530000000001</v>
      </c>
      <c r="C18477" s="3">
        <v>55535</v>
      </c>
      <c r="D18477" s="4">
        <v>27860</v>
      </c>
      <c r="E18477" t="s">
        <v>910</v>
      </c>
      <c r="F18477" s="4" t="s">
        <v>13183</v>
      </c>
      <c r="G18477" s="5">
        <v>33562</v>
      </c>
      <c r="H18477" s="6">
        <v>0.2331734</v>
      </c>
      <c r="I18477" s="7">
        <v>42.863</v>
      </c>
      <c r="J18477" s="2">
        <v>48.75</v>
      </c>
      <c r="K18477">
        <v>20</v>
      </c>
      <c r="L18477" s="2">
        <v>90.5</v>
      </c>
    </row>
    <row r="18478" spans="1:12" x14ac:dyDescent="0.25">
      <c r="A18478">
        <v>24598</v>
      </c>
      <c r="B18478" s="2">
        <v>27.320170000000001</v>
      </c>
      <c r="C18478" s="3">
        <v>1731</v>
      </c>
      <c r="E18478" t="s">
        <v>5118</v>
      </c>
      <c r="F18478" s="4" t="s">
        <v>4335</v>
      </c>
      <c r="G18478" s="5">
        <v>1391</v>
      </c>
      <c r="H18478" s="6">
        <v>0.1452193</v>
      </c>
      <c r="I18478" s="7">
        <v>58.055999999999997</v>
      </c>
    </row>
    <row r="18479" spans="1:12" x14ac:dyDescent="0.25">
      <c r="A18479">
        <v>99147</v>
      </c>
      <c r="B18479" s="2">
        <v>27.31981</v>
      </c>
      <c r="C18479" s="3">
        <v>115</v>
      </c>
      <c r="E18479" t="s">
        <v>230</v>
      </c>
      <c r="F18479" s="4" t="s">
        <v>16344</v>
      </c>
      <c r="G18479" s="5">
        <v>108</v>
      </c>
      <c r="H18479" s="6">
        <v>8.3333299999999999E-2</v>
      </c>
      <c r="I18479" s="7">
        <v>68.75</v>
      </c>
    </row>
    <row r="18480" spans="1:12" x14ac:dyDescent="0.25">
      <c r="A18480">
        <v>97410</v>
      </c>
      <c r="B18480" s="2">
        <v>27.31962</v>
      </c>
      <c r="C18480" s="3">
        <v>697</v>
      </c>
      <c r="D18480" s="4">
        <v>40700</v>
      </c>
      <c r="E18480" t="s">
        <v>16242</v>
      </c>
      <c r="F18480" s="4" t="s">
        <v>16170</v>
      </c>
      <c r="G18480" s="5">
        <v>674</v>
      </c>
      <c r="H18480" s="6">
        <v>0.1290801</v>
      </c>
      <c r="I18480" s="7">
        <v>60.832999999999998</v>
      </c>
      <c r="J18480" s="2">
        <v>57</v>
      </c>
      <c r="K18480">
        <v>1</v>
      </c>
    </row>
    <row r="18481" spans="1:12" x14ac:dyDescent="0.25">
      <c r="A18481">
        <v>27504</v>
      </c>
      <c r="B18481" s="2">
        <v>27.317049999999998</v>
      </c>
      <c r="C18481" s="3">
        <v>14890</v>
      </c>
      <c r="D18481" s="4">
        <v>39580</v>
      </c>
      <c r="E18481" t="s">
        <v>5713</v>
      </c>
      <c r="F18481" s="4" t="s">
        <v>5642</v>
      </c>
      <c r="G18481" s="5">
        <v>10088</v>
      </c>
      <c r="H18481" s="6">
        <v>0.19538059999999999</v>
      </c>
      <c r="I18481" s="7">
        <v>49.375</v>
      </c>
      <c r="J18481" s="2">
        <v>62</v>
      </c>
      <c r="K18481">
        <v>1</v>
      </c>
    </row>
    <row r="18482" spans="1:12" x14ac:dyDescent="0.25">
      <c r="A18482">
        <v>47928</v>
      </c>
      <c r="B18482" s="2">
        <v>27.314319999999999</v>
      </c>
      <c r="C18482" s="3">
        <v>1866</v>
      </c>
      <c r="D18482" s="4">
        <v>45460</v>
      </c>
      <c r="E18482" t="s">
        <v>2473</v>
      </c>
      <c r="F18482" s="4" t="s">
        <v>8800</v>
      </c>
      <c r="G18482" s="5">
        <v>1309</v>
      </c>
      <c r="H18482" s="6">
        <v>0.15954199999999999</v>
      </c>
      <c r="I18482" s="7">
        <v>55.567999999999998</v>
      </c>
    </row>
    <row r="18483" spans="1:12" x14ac:dyDescent="0.25">
      <c r="A18483">
        <v>32656</v>
      </c>
      <c r="B18483" s="2">
        <v>27.311720000000001</v>
      </c>
      <c r="C18483" s="3">
        <v>13527</v>
      </c>
      <c r="D18483" s="4">
        <v>27260</v>
      </c>
      <c r="E18483" t="s">
        <v>6815</v>
      </c>
      <c r="F18483" s="4" t="s">
        <v>6689</v>
      </c>
      <c r="G18483" s="5">
        <v>9572</v>
      </c>
      <c r="H18483" s="6">
        <v>0.15115429999999999</v>
      </c>
      <c r="I18483" s="7">
        <v>57.006</v>
      </c>
      <c r="J18483" s="2">
        <v>56</v>
      </c>
      <c r="K18483">
        <v>3</v>
      </c>
    </row>
    <row r="18484" spans="1:12" x14ac:dyDescent="0.25">
      <c r="A18484">
        <v>54480</v>
      </c>
      <c r="B18484" s="2">
        <v>27.30922</v>
      </c>
      <c r="C18484" s="3">
        <v>1281</v>
      </c>
      <c r="E18484" t="s">
        <v>10265</v>
      </c>
      <c r="F18484" s="4" t="s">
        <v>10031</v>
      </c>
      <c r="G18484" s="5">
        <v>861</v>
      </c>
      <c r="H18484" s="6">
        <v>0.1521487</v>
      </c>
      <c r="I18484" s="7">
        <v>56.832999999999998</v>
      </c>
      <c r="J18484" s="2">
        <v>63</v>
      </c>
      <c r="K18484">
        <v>1</v>
      </c>
    </row>
    <row r="18485" spans="1:12" x14ac:dyDescent="0.25">
      <c r="A18485">
        <v>2149</v>
      </c>
      <c r="B18485" s="2">
        <v>27.302070000000001</v>
      </c>
      <c r="C18485" s="3">
        <v>42716</v>
      </c>
      <c r="D18485" s="4">
        <v>14460</v>
      </c>
      <c r="E18485" t="s">
        <v>323</v>
      </c>
      <c r="F18485" s="4" t="s">
        <v>21</v>
      </c>
      <c r="G18485" s="5">
        <v>28995</v>
      </c>
      <c r="H18485" s="6">
        <v>0.16068289999999999</v>
      </c>
      <c r="I18485" s="7">
        <v>55.356000000000002</v>
      </c>
      <c r="J18485" s="2">
        <v>38.833300000000001</v>
      </c>
      <c r="K18485">
        <v>12</v>
      </c>
      <c r="L18485" s="2">
        <v>44.1</v>
      </c>
    </row>
    <row r="18486" spans="1:12" x14ac:dyDescent="0.25">
      <c r="A18486">
        <v>1347</v>
      </c>
      <c r="B18486" s="2">
        <v>27.295110000000001</v>
      </c>
      <c r="C18486" s="3">
        <v>128</v>
      </c>
      <c r="D18486" s="4">
        <v>24640</v>
      </c>
      <c r="E18486" t="s">
        <v>123</v>
      </c>
      <c r="F18486" s="4" t="s">
        <v>21</v>
      </c>
      <c r="G18486" s="5">
        <v>93</v>
      </c>
      <c r="H18486" s="6">
        <v>0.25531910000000002</v>
      </c>
      <c r="I18486" s="7">
        <v>39</v>
      </c>
    </row>
    <row r="18487" spans="1:12" x14ac:dyDescent="0.25">
      <c r="A18487">
        <v>43725</v>
      </c>
      <c r="B18487" s="2">
        <v>27.291709999999998</v>
      </c>
      <c r="C18487" s="3">
        <v>19908</v>
      </c>
      <c r="D18487" s="4">
        <v>15740</v>
      </c>
      <c r="E18487" t="s">
        <v>320</v>
      </c>
      <c r="F18487" s="4" t="s">
        <v>8295</v>
      </c>
      <c r="G18487" s="5">
        <v>14114</v>
      </c>
      <c r="H18487" s="6">
        <v>0.17939630000000001</v>
      </c>
      <c r="I18487" s="7">
        <v>52.119</v>
      </c>
      <c r="J18487" s="2">
        <v>46.636400000000002</v>
      </c>
      <c r="K18487">
        <v>11</v>
      </c>
      <c r="L18487" s="2">
        <v>83.3</v>
      </c>
    </row>
    <row r="18488" spans="1:12" x14ac:dyDescent="0.25">
      <c r="A18488">
        <v>83301</v>
      </c>
      <c r="B18488" s="2">
        <v>27.280329999999999</v>
      </c>
      <c r="C18488" s="3">
        <v>53582</v>
      </c>
      <c r="D18488" s="4">
        <v>46300</v>
      </c>
      <c r="E18488" t="s">
        <v>14745</v>
      </c>
      <c r="F18488" s="4" t="s">
        <v>14725</v>
      </c>
      <c r="G18488" s="5">
        <v>33443</v>
      </c>
      <c r="H18488" s="6">
        <v>0.18171219999999999</v>
      </c>
      <c r="I18488" s="7">
        <v>51.716999999999999</v>
      </c>
      <c r="J18488" s="2">
        <v>51.16</v>
      </c>
      <c r="K18488">
        <v>25</v>
      </c>
      <c r="L18488" s="2">
        <v>95.2</v>
      </c>
    </row>
    <row r="18489" spans="1:12" x14ac:dyDescent="0.25">
      <c r="A18489">
        <v>63563</v>
      </c>
      <c r="B18489" s="2">
        <v>27.272259999999999</v>
      </c>
      <c r="C18489" s="3">
        <v>587</v>
      </c>
      <c r="E18489" t="s">
        <v>6513</v>
      </c>
      <c r="F18489" s="4" t="s">
        <v>12102</v>
      </c>
      <c r="G18489" s="5">
        <v>308</v>
      </c>
      <c r="H18489" s="6">
        <v>0.1747573</v>
      </c>
      <c r="I18489" s="7">
        <v>52.917000000000002</v>
      </c>
    </row>
    <row r="18490" spans="1:12" x14ac:dyDescent="0.25">
      <c r="A18490">
        <v>66040</v>
      </c>
      <c r="B18490" s="2">
        <v>27.271609999999999</v>
      </c>
      <c r="C18490" s="3">
        <v>3444</v>
      </c>
      <c r="D18490" s="4">
        <v>28140</v>
      </c>
      <c r="E18490" t="s">
        <v>12503</v>
      </c>
      <c r="F18490" s="4" t="s">
        <v>12494</v>
      </c>
      <c r="G18490" s="5">
        <v>2388</v>
      </c>
      <c r="H18490" s="6">
        <v>0.1578727</v>
      </c>
      <c r="I18490" s="7">
        <v>55.832999999999998</v>
      </c>
      <c r="J18490" s="2">
        <v>46.5</v>
      </c>
      <c r="K18490">
        <v>4</v>
      </c>
    </row>
    <row r="18491" spans="1:12" x14ac:dyDescent="0.25">
      <c r="A18491">
        <v>24539</v>
      </c>
      <c r="B18491" s="2">
        <v>27.27102</v>
      </c>
      <c r="C18491" s="3">
        <v>109</v>
      </c>
      <c r="E18491" t="s">
        <v>5097</v>
      </c>
      <c r="F18491" s="4" t="s">
        <v>4335</v>
      </c>
      <c r="G18491" s="5">
        <v>98</v>
      </c>
      <c r="H18491" s="6">
        <v>0.13131309999999999</v>
      </c>
      <c r="I18491" s="7">
        <v>60.417000000000002</v>
      </c>
    </row>
    <row r="18492" spans="1:12" x14ac:dyDescent="0.25">
      <c r="A18492">
        <v>75497</v>
      </c>
      <c r="B18492" s="2">
        <v>27.270379999999999</v>
      </c>
      <c r="C18492" s="3">
        <v>3076</v>
      </c>
      <c r="E18492" t="s">
        <v>13823</v>
      </c>
      <c r="F18492" s="4" t="s">
        <v>13752</v>
      </c>
      <c r="G18492" s="5">
        <v>2535</v>
      </c>
      <c r="H18492" s="6">
        <v>0.1712032</v>
      </c>
      <c r="I18492" s="7">
        <v>53.523000000000003</v>
      </c>
    </row>
    <row r="18493" spans="1:12" x14ac:dyDescent="0.25">
      <c r="A18493">
        <v>78379</v>
      </c>
      <c r="B18493" s="2">
        <v>27.269539999999999</v>
      </c>
      <c r="C18493" s="3">
        <v>1550</v>
      </c>
      <c r="D18493" s="4">
        <v>28780</v>
      </c>
      <c r="E18493" t="s">
        <v>14223</v>
      </c>
      <c r="F18493" s="4" t="s">
        <v>13752</v>
      </c>
      <c r="G18493" s="5">
        <v>984</v>
      </c>
      <c r="H18493" s="6">
        <v>0.18902440000000001</v>
      </c>
      <c r="I18493" s="7">
        <v>50.441000000000003</v>
      </c>
    </row>
    <row r="18494" spans="1:12" x14ac:dyDescent="0.25">
      <c r="A18494">
        <v>56357</v>
      </c>
      <c r="B18494" s="2">
        <v>27.26914</v>
      </c>
      <c r="C18494" s="3">
        <v>1014</v>
      </c>
      <c r="D18494" s="4">
        <v>41060</v>
      </c>
      <c r="E18494" t="s">
        <v>9165</v>
      </c>
      <c r="F18494" s="4" t="s">
        <v>10428</v>
      </c>
      <c r="G18494" s="5">
        <v>703</v>
      </c>
      <c r="H18494" s="6">
        <v>0.1109531</v>
      </c>
      <c r="I18494" s="7">
        <v>63.929000000000002</v>
      </c>
      <c r="J18494" s="2">
        <v>48</v>
      </c>
      <c r="K18494">
        <v>1</v>
      </c>
    </row>
    <row r="18495" spans="1:12" x14ac:dyDescent="0.25">
      <c r="A18495">
        <v>49343</v>
      </c>
      <c r="B18495" s="2">
        <v>27.268090000000001</v>
      </c>
      <c r="C18495" s="3">
        <v>5651</v>
      </c>
      <c r="D18495" s="4">
        <v>24340</v>
      </c>
      <c r="E18495" t="s">
        <v>2156</v>
      </c>
      <c r="F18495" s="4" t="s">
        <v>9106</v>
      </c>
      <c r="G18495" s="5">
        <v>3707</v>
      </c>
      <c r="H18495" s="6">
        <v>0.14405180000000001</v>
      </c>
      <c r="I18495" s="7">
        <v>58.207999999999998</v>
      </c>
    </row>
    <row r="18496" spans="1:12" x14ac:dyDescent="0.25">
      <c r="A18496">
        <v>12305</v>
      </c>
      <c r="B18496" s="2">
        <v>27.266380000000002</v>
      </c>
      <c r="C18496" s="3">
        <v>4922</v>
      </c>
      <c r="D18496" s="4">
        <v>10580</v>
      </c>
      <c r="E18496" t="s">
        <v>2183</v>
      </c>
      <c r="F18496" s="4" t="s">
        <v>1280</v>
      </c>
      <c r="G18496" s="5">
        <v>3394</v>
      </c>
      <c r="H18496" s="6">
        <v>0.2297496</v>
      </c>
      <c r="I18496" s="7">
        <v>43.398000000000003</v>
      </c>
      <c r="J18496" s="2">
        <v>47</v>
      </c>
      <c r="K18496">
        <v>1</v>
      </c>
    </row>
    <row r="18497" spans="1:12" x14ac:dyDescent="0.25">
      <c r="A18497">
        <v>12781</v>
      </c>
      <c r="B18497" s="2">
        <v>27.265509999999999</v>
      </c>
      <c r="C18497" s="3">
        <v>345</v>
      </c>
      <c r="E18497" t="s">
        <v>2349</v>
      </c>
      <c r="F18497" s="4" t="s">
        <v>1280</v>
      </c>
      <c r="G18497" s="5">
        <v>229</v>
      </c>
      <c r="H18497" s="6">
        <v>3.49345E-2</v>
      </c>
      <c r="I18497" s="7">
        <v>77.063000000000002</v>
      </c>
    </row>
    <row r="18498" spans="1:12" x14ac:dyDescent="0.25">
      <c r="A18498">
        <v>17777</v>
      </c>
      <c r="B18498" s="2">
        <v>27.264240000000001</v>
      </c>
      <c r="C18498" s="3">
        <v>7230</v>
      </c>
      <c r="D18498" s="4">
        <v>44980</v>
      </c>
      <c r="E18498" t="s">
        <v>3861</v>
      </c>
      <c r="F18498" s="4" t="s">
        <v>3003</v>
      </c>
      <c r="G18498" s="5">
        <v>5096</v>
      </c>
      <c r="H18498" s="6">
        <v>0.16208790000000001</v>
      </c>
      <c r="I18498" s="7">
        <v>55.085000000000001</v>
      </c>
      <c r="J18498" s="2">
        <v>50.333300000000001</v>
      </c>
      <c r="K18498">
        <v>3</v>
      </c>
    </row>
    <row r="18499" spans="1:12" x14ac:dyDescent="0.25">
      <c r="A18499">
        <v>13777</v>
      </c>
      <c r="B18499" s="2">
        <v>27.262910000000002</v>
      </c>
      <c r="C18499" s="3">
        <v>663</v>
      </c>
      <c r="D18499" s="4">
        <v>13780</v>
      </c>
      <c r="E18499" t="s">
        <v>2717</v>
      </c>
      <c r="F18499" s="4" t="s">
        <v>1280</v>
      </c>
      <c r="G18499" s="5">
        <v>467</v>
      </c>
      <c r="H18499" s="6">
        <v>0.12820509999999999</v>
      </c>
      <c r="I18499" s="7">
        <v>60.938000000000002</v>
      </c>
    </row>
    <row r="18500" spans="1:12" x14ac:dyDescent="0.25">
      <c r="A18500">
        <v>51430</v>
      </c>
      <c r="B18500" s="2">
        <v>27.26267</v>
      </c>
      <c r="C18500" s="3">
        <v>815</v>
      </c>
      <c r="E18500" t="s">
        <v>3270</v>
      </c>
      <c r="F18500" s="4" t="s">
        <v>9593</v>
      </c>
      <c r="G18500" s="5">
        <v>503</v>
      </c>
      <c r="H18500" s="6">
        <v>0.13121269999999999</v>
      </c>
      <c r="I18500" s="7">
        <v>60.417000000000002</v>
      </c>
      <c r="J18500" s="2">
        <v>52</v>
      </c>
      <c r="K18500">
        <v>1</v>
      </c>
    </row>
    <row r="18501" spans="1:12" x14ac:dyDescent="0.25">
      <c r="A18501">
        <v>3814</v>
      </c>
      <c r="B18501" s="2">
        <v>27.262129999999999</v>
      </c>
      <c r="C18501" s="3">
        <v>2413</v>
      </c>
      <c r="E18501" t="s">
        <v>652</v>
      </c>
      <c r="F18501" s="4" t="s">
        <v>520</v>
      </c>
      <c r="G18501" s="5">
        <v>1745</v>
      </c>
      <c r="H18501" s="6">
        <v>0.1627507</v>
      </c>
      <c r="I18501" s="7">
        <v>54.966999999999999</v>
      </c>
      <c r="J18501" s="2">
        <v>41</v>
      </c>
      <c r="K18501">
        <v>1</v>
      </c>
    </row>
    <row r="18502" spans="1:12" x14ac:dyDescent="0.25">
      <c r="A18502">
        <v>79083</v>
      </c>
      <c r="B18502" s="2">
        <v>27.26135</v>
      </c>
      <c r="C18502" s="3">
        <v>2194</v>
      </c>
      <c r="D18502" s="4">
        <v>14420</v>
      </c>
      <c r="E18502" t="s">
        <v>7983</v>
      </c>
      <c r="F18502" s="4" t="s">
        <v>13752</v>
      </c>
      <c r="G18502" s="5">
        <v>1544</v>
      </c>
      <c r="H18502" s="6">
        <v>0.14831610000000001</v>
      </c>
      <c r="I18502" s="7">
        <v>57.454000000000001</v>
      </c>
    </row>
    <row r="18503" spans="1:12" x14ac:dyDescent="0.25">
      <c r="A18503">
        <v>5833</v>
      </c>
      <c r="B18503" s="2">
        <v>27.260940000000002</v>
      </c>
      <c r="C18503" s="3">
        <v>193</v>
      </c>
      <c r="E18503" t="s">
        <v>1176</v>
      </c>
      <c r="F18503" s="4" t="s">
        <v>1030</v>
      </c>
      <c r="G18503" s="5">
        <v>158</v>
      </c>
      <c r="H18503" s="6">
        <v>0.14556959999999999</v>
      </c>
      <c r="I18503" s="7">
        <v>57.917000000000002</v>
      </c>
      <c r="J18503" s="2">
        <v>56.5</v>
      </c>
      <c r="K18503">
        <v>2</v>
      </c>
    </row>
    <row r="18504" spans="1:12" x14ac:dyDescent="0.25">
      <c r="A18504">
        <v>59347</v>
      </c>
      <c r="B18504" s="2">
        <v>27.260840000000002</v>
      </c>
      <c r="C18504" s="3">
        <v>307</v>
      </c>
      <c r="E18504" t="s">
        <v>11005</v>
      </c>
      <c r="F18504" s="4" t="s">
        <v>11278</v>
      </c>
      <c r="G18504" s="5">
        <v>252</v>
      </c>
      <c r="H18504" s="6">
        <v>0.1190476</v>
      </c>
      <c r="I18504" s="7">
        <v>62.5</v>
      </c>
    </row>
    <row r="18505" spans="1:12" x14ac:dyDescent="0.25">
      <c r="A18505">
        <v>43556</v>
      </c>
      <c r="B18505" s="2">
        <v>27.260470000000002</v>
      </c>
      <c r="C18505" s="3">
        <v>2102</v>
      </c>
      <c r="D18505" s="4">
        <v>19580</v>
      </c>
      <c r="E18505" t="s">
        <v>4569</v>
      </c>
      <c r="F18505" s="4" t="s">
        <v>8295</v>
      </c>
      <c r="G18505" s="5">
        <v>1332</v>
      </c>
      <c r="H18505" s="6">
        <v>0.17779439999999999</v>
      </c>
      <c r="I18505" s="7">
        <v>52.347999999999999</v>
      </c>
      <c r="J18505" s="2">
        <v>59.5</v>
      </c>
      <c r="K18505">
        <v>2</v>
      </c>
    </row>
    <row r="18506" spans="1:12" x14ac:dyDescent="0.25">
      <c r="A18506">
        <v>67548</v>
      </c>
      <c r="B18506" s="2">
        <v>27.259869999999999</v>
      </c>
      <c r="C18506" s="3">
        <v>1465</v>
      </c>
      <c r="E18506" t="s">
        <v>4931</v>
      </c>
      <c r="F18506" s="4" t="s">
        <v>12494</v>
      </c>
      <c r="G18506" s="5">
        <v>1138</v>
      </c>
      <c r="H18506" s="6">
        <v>0.17750440000000001</v>
      </c>
      <c r="I18506" s="7">
        <v>52.396000000000001</v>
      </c>
    </row>
    <row r="18507" spans="1:12" x14ac:dyDescent="0.25">
      <c r="A18507">
        <v>4076</v>
      </c>
      <c r="B18507" s="2">
        <v>27.259119999999999</v>
      </c>
      <c r="C18507" s="3">
        <v>2677</v>
      </c>
      <c r="D18507" s="4">
        <v>38860</v>
      </c>
      <c r="E18507" t="s">
        <v>750</v>
      </c>
      <c r="F18507" s="4" t="s">
        <v>701</v>
      </c>
      <c r="G18507" s="5">
        <v>2003</v>
      </c>
      <c r="H18507" s="6">
        <v>0.1268098</v>
      </c>
      <c r="I18507" s="7">
        <v>61.154000000000003</v>
      </c>
      <c r="J18507" s="2">
        <v>77</v>
      </c>
      <c r="K18507">
        <v>1</v>
      </c>
    </row>
    <row r="18508" spans="1:12" x14ac:dyDescent="0.25">
      <c r="A18508">
        <v>48240</v>
      </c>
      <c r="B18508" s="2">
        <v>27.255739999999999</v>
      </c>
      <c r="C18508" s="3">
        <v>17670</v>
      </c>
      <c r="D18508" s="4">
        <v>19820</v>
      </c>
      <c r="E18508" t="s">
        <v>2454</v>
      </c>
      <c r="F18508" s="4" t="s">
        <v>9106</v>
      </c>
      <c r="G18508" s="5">
        <v>12128</v>
      </c>
      <c r="H18508" s="6">
        <v>0.16696900000000001</v>
      </c>
      <c r="I18508" s="7">
        <v>54.210999999999999</v>
      </c>
      <c r="J18508" s="2">
        <v>40</v>
      </c>
      <c r="K18508">
        <v>10</v>
      </c>
      <c r="L18508" s="2">
        <v>50.9</v>
      </c>
    </row>
    <row r="18509" spans="1:12" x14ac:dyDescent="0.25">
      <c r="A18509">
        <v>14061</v>
      </c>
      <c r="B18509" s="2">
        <v>27.252780000000001</v>
      </c>
      <c r="C18509" s="3">
        <v>328</v>
      </c>
      <c r="D18509" s="4">
        <v>15380</v>
      </c>
      <c r="E18509" t="s">
        <v>2790</v>
      </c>
      <c r="F18509" s="4" t="s">
        <v>1280</v>
      </c>
      <c r="G18509" s="5">
        <v>223</v>
      </c>
      <c r="H18509" s="6">
        <v>0.12556049999999999</v>
      </c>
      <c r="I18509" s="7">
        <v>61.363999999999997</v>
      </c>
    </row>
    <row r="18510" spans="1:12" x14ac:dyDescent="0.25">
      <c r="A18510">
        <v>50540</v>
      </c>
      <c r="B18510" s="2">
        <v>27.252590000000001</v>
      </c>
      <c r="C18510" s="3">
        <v>809</v>
      </c>
      <c r="E18510" t="s">
        <v>2112</v>
      </c>
      <c r="F18510" s="4" t="s">
        <v>9593</v>
      </c>
      <c r="G18510" s="5">
        <v>598</v>
      </c>
      <c r="H18510" s="6">
        <v>0.14524210000000001</v>
      </c>
      <c r="I18510" s="7">
        <v>57.960999999999999</v>
      </c>
      <c r="J18510" s="2">
        <v>64.5</v>
      </c>
      <c r="K18510">
        <v>2</v>
      </c>
    </row>
    <row r="18511" spans="1:12" x14ac:dyDescent="0.25">
      <c r="A18511">
        <v>72653</v>
      </c>
      <c r="B18511" s="2">
        <v>27.247260000000001</v>
      </c>
      <c r="C18511" s="3">
        <v>28294</v>
      </c>
      <c r="D18511" s="4">
        <v>34260</v>
      </c>
      <c r="E18511" t="s">
        <v>13412</v>
      </c>
      <c r="F18511" s="4" t="s">
        <v>13183</v>
      </c>
      <c r="G18511" s="5">
        <v>21673</v>
      </c>
      <c r="H18511" s="6">
        <v>0.19415859999999999</v>
      </c>
      <c r="I18511" s="7">
        <v>49.506999999999998</v>
      </c>
      <c r="J18511" s="2">
        <v>60.333300000000001</v>
      </c>
      <c r="K18511">
        <v>3</v>
      </c>
    </row>
    <row r="18512" spans="1:12" x14ac:dyDescent="0.25">
      <c r="A18512">
        <v>59318</v>
      </c>
      <c r="B18512" s="2">
        <v>27.242059999999999</v>
      </c>
      <c r="C18512" s="3">
        <v>82</v>
      </c>
      <c r="E18512" t="s">
        <v>11354</v>
      </c>
      <c r="F18512" s="4" t="s">
        <v>11278</v>
      </c>
      <c r="G18512" s="5">
        <v>65</v>
      </c>
      <c r="H18512" s="6">
        <v>0.15151519999999999</v>
      </c>
      <c r="I18512" s="7">
        <v>56.875</v>
      </c>
    </row>
    <row r="18513" spans="1:11" x14ac:dyDescent="0.25">
      <c r="A18513">
        <v>13343</v>
      </c>
      <c r="B18513" s="2">
        <v>27.24174</v>
      </c>
      <c r="C18513" s="3">
        <v>1830</v>
      </c>
      <c r="E18513" t="s">
        <v>2578</v>
      </c>
      <c r="F18513" s="4" t="s">
        <v>1280</v>
      </c>
      <c r="G18513" s="5">
        <v>1238</v>
      </c>
      <c r="H18513" s="6">
        <v>0.18079100000000001</v>
      </c>
      <c r="I18513" s="7">
        <v>51.814999999999998</v>
      </c>
      <c r="J18513" s="2">
        <v>58</v>
      </c>
      <c r="K18513">
        <v>1</v>
      </c>
    </row>
    <row r="18514" spans="1:11" x14ac:dyDescent="0.25">
      <c r="A18514">
        <v>25505</v>
      </c>
      <c r="B18514" s="2">
        <v>27.241330000000001</v>
      </c>
      <c r="C18514" s="3">
        <v>680</v>
      </c>
      <c r="D18514" s="4">
        <v>30880</v>
      </c>
      <c r="E18514" t="s">
        <v>5345</v>
      </c>
      <c r="F18514" s="4" t="s">
        <v>5144</v>
      </c>
      <c r="G18514" s="5">
        <v>513</v>
      </c>
      <c r="H18514" s="6">
        <v>8.1871299999999994E-2</v>
      </c>
      <c r="I18514" s="7">
        <v>68.906000000000006</v>
      </c>
    </row>
    <row r="18515" spans="1:11" x14ac:dyDescent="0.25">
      <c r="A18515">
        <v>57738</v>
      </c>
      <c r="B18515" s="2">
        <v>27.24119</v>
      </c>
      <c r="C18515" s="3">
        <v>63</v>
      </c>
      <c r="D18515" s="4">
        <v>39660</v>
      </c>
      <c r="E18515" t="s">
        <v>6411</v>
      </c>
      <c r="F18515" s="4" t="s">
        <v>10877</v>
      </c>
      <c r="G18515" s="5">
        <v>46</v>
      </c>
      <c r="H18515" s="6">
        <v>0.2765957</v>
      </c>
      <c r="I18515" s="7">
        <v>35.25</v>
      </c>
    </row>
    <row r="18516" spans="1:11" x14ac:dyDescent="0.25">
      <c r="A18516">
        <v>58341</v>
      </c>
      <c r="B18516" s="2">
        <v>27.24072</v>
      </c>
      <c r="C18516" s="3">
        <v>2552</v>
      </c>
      <c r="E18516" t="s">
        <v>9622</v>
      </c>
      <c r="F18516" s="4" t="s">
        <v>11069</v>
      </c>
      <c r="G18516" s="5">
        <v>1917</v>
      </c>
      <c r="H18516" s="6">
        <v>0.16275429999999999</v>
      </c>
      <c r="I18516" s="7">
        <v>54.921999999999997</v>
      </c>
      <c r="J18516" s="2">
        <v>80</v>
      </c>
      <c r="K18516">
        <v>1</v>
      </c>
    </row>
    <row r="18517" spans="1:11" x14ac:dyDescent="0.25">
      <c r="A18517">
        <v>55332</v>
      </c>
      <c r="B18517" s="2">
        <v>27.23997</v>
      </c>
      <c r="C18517" s="3">
        <v>1554</v>
      </c>
      <c r="E18517" t="s">
        <v>1102</v>
      </c>
      <c r="F18517" s="4" t="s">
        <v>10428</v>
      </c>
      <c r="G18517" s="5">
        <v>1200</v>
      </c>
      <c r="H18517" s="6">
        <v>0.1240633</v>
      </c>
      <c r="I18517" s="7">
        <v>61.606999999999999</v>
      </c>
      <c r="J18517" s="2">
        <v>42</v>
      </c>
      <c r="K18517">
        <v>1</v>
      </c>
    </row>
    <row r="18518" spans="1:11" x14ac:dyDescent="0.25">
      <c r="A18518">
        <v>17073</v>
      </c>
      <c r="B18518" s="2">
        <v>27.238890000000001</v>
      </c>
      <c r="C18518" s="3">
        <v>5400</v>
      </c>
      <c r="D18518" s="4">
        <v>30140</v>
      </c>
      <c r="E18518" t="s">
        <v>3712</v>
      </c>
      <c r="F18518" s="4" t="s">
        <v>3003</v>
      </c>
      <c r="G18518" s="5">
        <v>3335</v>
      </c>
      <c r="H18518" s="6">
        <v>0.11514240000000001</v>
      </c>
      <c r="I18518" s="7">
        <v>63.145000000000003</v>
      </c>
      <c r="J18518" s="2">
        <v>65</v>
      </c>
      <c r="K18518">
        <v>1</v>
      </c>
    </row>
    <row r="18519" spans="1:11" x14ac:dyDescent="0.25">
      <c r="A18519">
        <v>62825</v>
      </c>
      <c r="B18519" s="2">
        <v>27.238060000000001</v>
      </c>
      <c r="C18519" s="3">
        <v>178</v>
      </c>
      <c r="E18519" t="s">
        <v>12021</v>
      </c>
      <c r="F18519" s="4" t="s">
        <v>11490</v>
      </c>
      <c r="G18519" s="5">
        <v>128</v>
      </c>
      <c r="H18519" s="6">
        <v>0.1550388</v>
      </c>
      <c r="I18519" s="7">
        <v>56.25</v>
      </c>
    </row>
    <row r="18520" spans="1:11" x14ac:dyDescent="0.25">
      <c r="A18520">
        <v>73835</v>
      </c>
      <c r="B18520" s="2">
        <v>27.237970000000001</v>
      </c>
      <c r="C18520" s="3">
        <v>356</v>
      </c>
      <c r="E18520" t="s">
        <v>11835</v>
      </c>
      <c r="F18520" s="4" t="s">
        <v>13462</v>
      </c>
      <c r="G18520" s="5">
        <v>228</v>
      </c>
      <c r="H18520" s="6">
        <v>0.1798246</v>
      </c>
      <c r="I18520" s="7">
        <v>51.963999999999999</v>
      </c>
    </row>
    <row r="18521" spans="1:11" x14ac:dyDescent="0.25">
      <c r="A18521">
        <v>8629</v>
      </c>
      <c r="B18521" s="2">
        <v>27.236059999999998</v>
      </c>
      <c r="C18521" s="3">
        <v>12729</v>
      </c>
      <c r="D18521" s="4">
        <v>45940</v>
      </c>
      <c r="E18521" t="s">
        <v>1720</v>
      </c>
      <c r="F18521" s="4" t="s">
        <v>1341</v>
      </c>
      <c r="G18521" s="5">
        <v>7732</v>
      </c>
      <c r="H18521" s="6">
        <v>0.12931590000000001</v>
      </c>
      <c r="I18521" s="7">
        <v>60.691000000000003</v>
      </c>
      <c r="J18521" s="2">
        <v>51.5</v>
      </c>
      <c r="K18521">
        <v>4</v>
      </c>
    </row>
    <row r="18522" spans="1:11" x14ac:dyDescent="0.25">
      <c r="A18522">
        <v>23177</v>
      </c>
      <c r="B18522" s="2">
        <v>27.234120000000001</v>
      </c>
      <c r="C18522" s="3">
        <v>606</v>
      </c>
      <c r="E18522" t="s">
        <v>4838</v>
      </c>
      <c r="F18522" s="4" t="s">
        <v>4335</v>
      </c>
      <c r="G18522" s="5">
        <v>402</v>
      </c>
      <c r="H18522" s="6">
        <v>0.3225806</v>
      </c>
      <c r="I18522" s="7">
        <v>27.289000000000001</v>
      </c>
    </row>
    <row r="18523" spans="1:11" x14ac:dyDescent="0.25">
      <c r="A18523">
        <v>56173</v>
      </c>
      <c r="B18523" s="2">
        <v>27.23396</v>
      </c>
      <c r="C18523" s="3">
        <v>418</v>
      </c>
      <c r="E18523" t="s">
        <v>10662</v>
      </c>
      <c r="F18523" s="4" t="s">
        <v>10428</v>
      </c>
      <c r="G18523" s="5">
        <v>256</v>
      </c>
      <c r="H18523" s="6">
        <v>0.1206226</v>
      </c>
      <c r="I18523" s="7">
        <v>62.188000000000002</v>
      </c>
    </row>
    <row r="18524" spans="1:11" x14ac:dyDescent="0.25">
      <c r="A18524">
        <v>32435</v>
      </c>
      <c r="B18524" s="2">
        <v>27.232690000000002</v>
      </c>
      <c r="C18524" s="3">
        <v>7122</v>
      </c>
      <c r="D18524" s="4">
        <v>18880</v>
      </c>
      <c r="E18524" t="s">
        <v>6774</v>
      </c>
      <c r="F18524" s="4" t="s">
        <v>6689</v>
      </c>
      <c r="G18524" s="5">
        <v>5072</v>
      </c>
      <c r="H18524" s="6">
        <v>0.16798109999999999</v>
      </c>
      <c r="I18524" s="7">
        <v>54</v>
      </c>
    </row>
    <row r="18525" spans="1:11" x14ac:dyDescent="0.25">
      <c r="A18525">
        <v>14415</v>
      </c>
      <c r="B18525" s="2">
        <v>27.231459999999998</v>
      </c>
      <c r="C18525" s="3">
        <v>61</v>
      </c>
      <c r="D18525" s="4">
        <v>40380</v>
      </c>
      <c r="E18525" t="s">
        <v>2833</v>
      </c>
      <c r="F18525" s="4" t="s">
        <v>1280</v>
      </c>
      <c r="G18525" s="5">
        <v>57</v>
      </c>
      <c r="H18525" s="6">
        <v>0.25862069999999998</v>
      </c>
      <c r="I18525" s="7">
        <v>38.332999999999998</v>
      </c>
    </row>
    <row r="18526" spans="1:11" x14ac:dyDescent="0.25">
      <c r="A18526">
        <v>33760</v>
      </c>
      <c r="B18526" s="2">
        <v>27.228660000000001</v>
      </c>
      <c r="C18526" s="3">
        <v>16945</v>
      </c>
      <c r="D18526" s="4">
        <v>45300</v>
      </c>
      <c r="E18526" t="s">
        <v>6920</v>
      </c>
      <c r="F18526" s="4" t="s">
        <v>6689</v>
      </c>
      <c r="G18526" s="5">
        <v>11619</v>
      </c>
      <c r="H18526" s="6">
        <v>0.1841652</v>
      </c>
      <c r="I18526" s="7">
        <v>51.198</v>
      </c>
      <c r="J18526" s="2">
        <v>44</v>
      </c>
      <c r="K18526">
        <v>2</v>
      </c>
    </row>
    <row r="18527" spans="1:11" x14ac:dyDescent="0.25">
      <c r="A18527">
        <v>50465</v>
      </c>
      <c r="B18527" s="2">
        <v>27.225840000000002</v>
      </c>
      <c r="C18527" s="3">
        <v>321</v>
      </c>
      <c r="E18527" t="s">
        <v>9706</v>
      </c>
      <c r="F18527" s="4" t="s">
        <v>9593</v>
      </c>
      <c r="G18527" s="5">
        <v>187</v>
      </c>
      <c r="H18527" s="6">
        <v>0.14361699999999999</v>
      </c>
      <c r="I18527" s="7">
        <v>58.2</v>
      </c>
    </row>
    <row r="18528" spans="1:11" x14ac:dyDescent="0.25">
      <c r="A18528">
        <v>44312</v>
      </c>
      <c r="B18528" s="2">
        <v>27.220279999999999</v>
      </c>
      <c r="C18528" s="3">
        <v>31768</v>
      </c>
      <c r="D18528" s="4">
        <v>10420</v>
      </c>
      <c r="E18528" t="s">
        <v>2757</v>
      </c>
      <c r="F18528" s="4" t="s">
        <v>8295</v>
      </c>
      <c r="G18528" s="5">
        <v>23027</v>
      </c>
      <c r="H18528" s="6">
        <v>0.15555649999999999</v>
      </c>
      <c r="I18528" s="7">
        <v>56.134999999999998</v>
      </c>
      <c r="J18528" s="2">
        <v>53</v>
      </c>
      <c r="K18528">
        <v>7</v>
      </c>
    </row>
    <row r="18529" spans="1:12" x14ac:dyDescent="0.25">
      <c r="A18529">
        <v>28318</v>
      </c>
      <c r="B18529" s="2">
        <v>27.213920000000002</v>
      </c>
      <c r="C18529" s="3">
        <v>5126</v>
      </c>
      <c r="E18529" t="s">
        <v>5904</v>
      </c>
      <c r="F18529" s="4" t="s">
        <v>5642</v>
      </c>
      <c r="G18529" s="5">
        <v>3563</v>
      </c>
      <c r="H18529" s="6">
        <v>0.16722780000000001</v>
      </c>
      <c r="I18529" s="7">
        <v>54.116999999999997</v>
      </c>
    </row>
    <row r="18530" spans="1:12" x14ac:dyDescent="0.25">
      <c r="A18530">
        <v>18231</v>
      </c>
      <c r="B18530" s="2">
        <v>27.212969999999999</v>
      </c>
      <c r="C18530" s="3">
        <v>513</v>
      </c>
      <c r="D18530" s="4">
        <v>39060</v>
      </c>
      <c r="E18530" t="s">
        <v>3998</v>
      </c>
      <c r="F18530" s="4" t="s">
        <v>3003</v>
      </c>
      <c r="G18530" s="5">
        <v>382</v>
      </c>
      <c r="H18530" s="6">
        <v>8.61619E-2</v>
      </c>
      <c r="I18530" s="7">
        <v>68.125</v>
      </c>
    </row>
    <row r="18531" spans="1:12" x14ac:dyDescent="0.25">
      <c r="A18531">
        <v>51656</v>
      </c>
      <c r="B18531" s="2">
        <v>27.212869999999999</v>
      </c>
      <c r="C18531" s="3">
        <v>100</v>
      </c>
      <c r="E18531" t="s">
        <v>4881</v>
      </c>
      <c r="F18531" s="4" t="s">
        <v>9593</v>
      </c>
      <c r="G18531" s="5">
        <v>50</v>
      </c>
      <c r="H18531" s="6">
        <v>0.1176471</v>
      </c>
      <c r="I18531" s="7">
        <v>62.679000000000002</v>
      </c>
    </row>
    <row r="18532" spans="1:12" x14ac:dyDescent="0.25">
      <c r="A18532">
        <v>30288</v>
      </c>
      <c r="B18532" s="2">
        <v>27.211390000000002</v>
      </c>
      <c r="C18532" s="3">
        <v>9605</v>
      </c>
      <c r="D18532" s="4">
        <v>12060</v>
      </c>
      <c r="E18532" t="s">
        <v>6430</v>
      </c>
      <c r="F18532" s="4" t="s">
        <v>6363</v>
      </c>
      <c r="G18532" s="5">
        <v>6147</v>
      </c>
      <c r="H18532" s="6">
        <v>0.16200390000000001</v>
      </c>
      <c r="I18532" s="7">
        <v>55.008000000000003</v>
      </c>
    </row>
    <row r="18533" spans="1:12" x14ac:dyDescent="0.25">
      <c r="A18533">
        <v>49125</v>
      </c>
      <c r="B18533" s="2">
        <v>27.209589999999999</v>
      </c>
      <c r="C18533" s="3">
        <v>1761</v>
      </c>
      <c r="D18533" s="4">
        <v>35660</v>
      </c>
      <c r="E18533" t="s">
        <v>9341</v>
      </c>
      <c r="F18533" s="4" t="s">
        <v>9106</v>
      </c>
      <c r="G18533" s="5">
        <v>1371</v>
      </c>
      <c r="H18533" s="6">
        <v>0.21663019999999999</v>
      </c>
      <c r="I18533" s="7">
        <v>45.567999999999998</v>
      </c>
    </row>
    <row r="18534" spans="1:12" x14ac:dyDescent="0.25">
      <c r="A18534">
        <v>75904</v>
      </c>
      <c r="B18534" s="2">
        <v>27.204149999999998</v>
      </c>
      <c r="C18534" s="3">
        <v>33150</v>
      </c>
      <c r="D18534" s="4">
        <v>31260</v>
      </c>
      <c r="E18534" t="s">
        <v>13866</v>
      </c>
      <c r="F18534" s="4" t="s">
        <v>13752</v>
      </c>
      <c r="G18534" s="5">
        <v>21343</v>
      </c>
      <c r="H18534" s="6">
        <v>0.19616749999999999</v>
      </c>
      <c r="I18534" s="7">
        <v>49.103999999999999</v>
      </c>
      <c r="J18534" s="2">
        <v>49.5</v>
      </c>
      <c r="K18534">
        <v>4</v>
      </c>
    </row>
    <row r="18535" spans="1:12" x14ac:dyDescent="0.25">
      <c r="A18535">
        <v>97362</v>
      </c>
      <c r="B18535" s="2">
        <v>27.198360000000001</v>
      </c>
      <c r="C18535" s="3">
        <v>4250</v>
      </c>
      <c r="D18535" s="4">
        <v>41420</v>
      </c>
      <c r="E18535" t="s">
        <v>16225</v>
      </c>
      <c r="F18535" s="4" t="s">
        <v>16170</v>
      </c>
      <c r="G18535" s="5">
        <v>2884</v>
      </c>
      <c r="H18535" s="6">
        <v>0.1536061</v>
      </c>
      <c r="I18535" s="7">
        <v>56.457999999999998</v>
      </c>
      <c r="J18535" s="2">
        <v>41</v>
      </c>
      <c r="K18535">
        <v>2</v>
      </c>
    </row>
    <row r="18536" spans="1:12" x14ac:dyDescent="0.25">
      <c r="A18536">
        <v>53140</v>
      </c>
      <c r="B18536" s="2">
        <v>27.193339999999999</v>
      </c>
      <c r="C18536" s="3">
        <v>29688</v>
      </c>
      <c r="D18536" s="4">
        <v>16980</v>
      </c>
      <c r="E18536" t="s">
        <v>10083</v>
      </c>
      <c r="F18536" s="4" t="s">
        <v>10031</v>
      </c>
      <c r="G18536" s="5">
        <v>18080</v>
      </c>
      <c r="H18536" s="6">
        <v>0.19440299999999999</v>
      </c>
      <c r="I18536" s="7">
        <v>49.408000000000001</v>
      </c>
      <c r="J18536" s="2">
        <v>44.066699999999997</v>
      </c>
      <c r="K18536">
        <v>15</v>
      </c>
      <c r="L18536" s="2">
        <v>72.5</v>
      </c>
    </row>
    <row r="18537" spans="1:12" x14ac:dyDescent="0.25">
      <c r="A18537">
        <v>84631</v>
      </c>
      <c r="B18537" s="2">
        <v>27.188549999999999</v>
      </c>
      <c r="C18537" s="3">
        <v>3285</v>
      </c>
      <c r="E18537" t="s">
        <v>2923</v>
      </c>
      <c r="F18537" s="4" t="s">
        <v>14851</v>
      </c>
      <c r="G18537" s="5">
        <v>1914</v>
      </c>
      <c r="H18537" s="6">
        <v>0.15770239999999999</v>
      </c>
      <c r="I18537" s="7">
        <v>55.75</v>
      </c>
    </row>
    <row r="18538" spans="1:12" x14ac:dyDescent="0.25">
      <c r="A18538">
        <v>79549</v>
      </c>
      <c r="B18538" s="2">
        <v>27.18562</v>
      </c>
      <c r="C18538" s="3">
        <v>15911</v>
      </c>
      <c r="D18538" s="4">
        <v>43660</v>
      </c>
      <c r="E18538" t="s">
        <v>12820</v>
      </c>
      <c r="F18538" s="4" t="s">
        <v>13752</v>
      </c>
      <c r="G18538" s="5">
        <v>10333</v>
      </c>
      <c r="H18538" s="6">
        <v>0.14224890000000001</v>
      </c>
      <c r="I18538" s="7">
        <v>58.42</v>
      </c>
      <c r="J18538" s="2">
        <v>57</v>
      </c>
      <c r="K18538">
        <v>2</v>
      </c>
    </row>
    <row r="18539" spans="1:12" x14ac:dyDescent="0.25">
      <c r="A18539">
        <v>46926</v>
      </c>
      <c r="B18539" s="2">
        <v>27.182849999999998</v>
      </c>
      <c r="C18539" s="3">
        <v>1748</v>
      </c>
      <c r="D18539" s="4">
        <v>37940</v>
      </c>
      <c r="E18539" t="s">
        <v>2197</v>
      </c>
      <c r="F18539" s="4" t="s">
        <v>8800</v>
      </c>
      <c r="G18539" s="5">
        <v>1235</v>
      </c>
      <c r="H18539" s="6">
        <v>0.13106799999999999</v>
      </c>
      <c r="I18539" s="7">
        <v>60.351999999999997</v>
      </c>
      <c r="J18539" s="2">
        <v>74</v>
      </c>
      <c r="K18539">
        <v>1</v>
      </c>
    </row>
    <row r="18540" spans="1:12" x14ac:dyDescent="0.25">
      <c r="A18540">
        <v>37148</v>
      </c>
      <c r="B18540" s="2">
        <v>27.179020000000001</v>
      </c>
      <c r="C18540" s="3">
        <v>22326</v>
      </c>
      <c r="D18540" s="4">
        <v>34980</v>
      </c>
      <c r="E18540" t="s">
        <v>765</v>
      </c>
      <c r="F18540" s="4" t="s">
        <v>7348</v>
      </c>
      <c r="G18540" s="5">
        <v>14777</v>
      </c>
      <c r="H18540" s="6">
        <v>0.13885510000000001</v>
      </c>
      <c r="I18540" s="7">
        <v>59.003999999999998</v>
      </c>
      <c r="J18540" s="2">
        <v>48</v>
      </c>
      <c r="K18540">
        <v>1</v>
      </c>
    </row>
    <row r="18541" spans="1:12" x14ac:dyDescent="0.25">
      <c r="A18541">
        <v>48421</v>
      </c>
      <c r="B18541" s="2">
        <v>27.17446</v>
      </c>
      <c r="C18541" s="3">
        <v>6403</v>
      </c>
      <c r="D18541" s="4">
        <v>19820</v>
      </c>
      <c r="E18541" t="s">
        <v>9183</v>
      </c>
      <c r="F18541" s="4" t="s">
        <v>9106</v>
      </c>
      <c r="G18541" s="5">
        <v>4301</v>
      </c>
      <c r="H18541" s="6">
        <v>0.14391999999999999</v>
      </c>
      <c r="I18541" s="7">
        <v>58.125</v>
      </c>
      <c r="J18541" s="2">
        <v>61.75</v>
      </c>
      <c r="K18541">
        <v>4</v>
      </c>
    </row>
    <row r="18542" spans="1:12" x14ac:dyDescent="0.25">
      <c r="A18542">
        <v>30110</v>
      </c>
      <c r="B18542" s="2">
        <v>27.171420000000001</v>
      </c>
      <c r="C18542" s="3">
        <v>12600</v>
      </c>
      <c r="D18542" s="4">
        <v>12060</v>
      </c>
      <c r="E18542" t="s">
        <v>869</v>
      </c>
      <c r="F18542" s="4" t="s">
        <v>6363</v>
      </c>
      <c r="G18542" s="5">
        <v>8369</v>
      </c>
      <c r="H18542" s="6">
        <v>0.17839650000000001</v>
      </c>
      <c r="I18542" s="7">
        <v>52.164999999999999</v>
      </c>
    </row>
    <row r="18543" spans="1:12" x14ac:dyDescent="0.25">
      <c r="A18543">
        <v>41004</v>
      </c>
      <c r="B18543" s="2">
        <v>27.16874</v>
      </c>
      <c r="C18543" s="3">
        <v>4401</v>
      </c>
      <c r="D18543" s="4">
        <v>17140</v>
      </c>
      <c r="E18543" t="s">
        <v>893</v>
      </c>
      <c r="F18543" s="4" t="s">
        <v>7883</v>
      </c>
      <c r="G18543" s="5">
        <v>2841</v>
      </c>
      <c r="H18543" s="6">
        <v>0.1362196</v>
      </c>
      <c r="I18543" s="7">
        <v>59.453000000000003</v>
      </c>
      <c r="J18543" s="2">
        <v>55</v>
      </c>
      <c r="K18543">
        <v>1</v>
      </c>
    </row>
    <row r="18544" spans="1:12" x14ac:dyDescent="0.25">
      <c r="A18544">
        <v>12919</v>
      </c>
      <c r="B18544" s="2">
        <v>27.167570000000001</v>
      </c>
      <c r="C18544" s="3">
        <v>2903</v>
      </c>
      <c r="D18544" s="4">
        <v>38460</v>
      </c>
      <c r="E18544" t="s">
        <v>2416</v>
      </c>
      <c r="F18544" s="4" t="s">
        <v>1280</v>
      </c>
      <c r="G18544" s="5">
        <v>2029</v>
      </c>
      <c r="H18544" s="6">
        <v>0.15763550000000001</v>
      </c>
      <c r="I18544" s="7">
        <v>55.75</v>
      </c>
      <c r="J18544" s="2">
        <v>53</v>
      </c>
      <c r="K18544">
        <v>1</v>
      </c>
    </row>
    <row r="18545" spans="1:11" x14ac:dyDescent="0.25">
      <c r="A18545">
        <v>83629</v>
      </c>
      <c r="B18545" s="2">
        <v>27.166810000000002</v>
      </c>
      <c r="C18545" s="3">
        <v>1641</v>
      </c>
      <c r="D18545" s="4">
        <v>14260</v>
      </c>
      <c r="E18545" t="s">
        <v>13369</v>
      </c>
      <c r="F18545" s="4" t="s">
        <v>14725</v>
      </c>
      <c r="G18545" s="5">
        <v>1156</v>
      </c>
      <c r="H18545" s="6">
        <v>0.19619710000000001</v>
      </c>
      <c r="I18545" s="7">
        <v>49.082999999999998</v>
      </c>
    </row>
    <row r="18546" spans="1:11" x14ac:dyDescent="0.25">
      <c r="A18546">
        <v>37142</v>
      </c>
      <c r="B18546" s="2">
        <v>27.16621</v>
      </c>
      <c r="C18546" s="3">
        <v>1916</v>
      </c>
      <c r="D18546" s="4">
        <v>17300</v>
      </c>
      <c r="E18546" t="s">
        <v>1015</v>
      </c>
      <c r="F18546" s="4" t="s">
        <v>7348</v>
      </c>
      <c r="G18546" s="5">
        <v>1355</v>
      </c>
      <c r="H18546" s="6">
        <v>0.10922510000000001</v>
      </c>
      <c r="I18546" s="7">
        <v>64.106999999999999</v>
      </c>
      <c r="J18546" s="2">
        <v>48</v>
      </c>
      <c r="K18546">
        <v>1</v>
      </c>
    </row>
    <row r="18547" spans="1:11" x14ac:dyDescent="0.25">
      <c r="A18547">
        <v>49738</v>
      </c>
      <c r="B18547" s="2">
        <v>27.164180000000002</v>
      </c>
      <c r="C18547" s="3">
        <v>9684</v>
      </c>
      <c r="E18547" t="s">
        <v>9474</v>
      </c>
      <c r="F18547" s="4" t="s">
        <v>9106</v>
      </c>
      <c r="G18547" s="5">
        <v>7120</v>
      </c>
      <c r="H18547" s="6">
        <v>0.1717455</v>
      </c>
      <c r="I18547" s="7">
        <v>53.301000000000002</v>
      </c>
      <c r="J18547" s="2">
        <v>58</v>
      </c>
      <c r="K18547">
        <v>3</v>
      </c>
    </row>
    <row r="18548" spans="1:11" x14ac:dyDescent="0.25">
      <c r="A18548">
        <v>97383</v>
      </c>
      <c r="B18548" s="2">
        <v>27.161010000000001</v>
      </c>
      <c r="C18548" s="3">
        <v>9633</v>
      </c>
      <c r="D18548" s="4">
        <v>41420</v>
      </c>
      <c r="E18548" t="s">
        <v>16235</v>
      </c>
      <c r="F18548" s="4" t="s">
        <v>16170</v>
      </c>
      <c r="G18548" s="5">
        <v>6122</v>
      </c>
      <c r="H18548" s="6">
        <v>0.16350870000000001</v>
      </c>
      <c r="I18548" s="7">
        <v>54.722000000000001</v>
      </c>
      <c r="J18548" s="2">
        <v>51.666699999999999</v>
      </c>
      <c r="K18548">
        <v>9</v>
      </c>
    </row>
    <row r="18549" spans="1:11" x14ac:dyDescent="0.25">
      <c r="A18549">
        <v>32460</v>
      </c>
      <c r="B18549" s="2">
        <v>27.158470000000001</v>
      </c>
      <c r="C18549" s="3">
        <v>5946</v>
      </c>
      <c r="E18549" t="s">
        <v>6783</v>
      </c>
      <c r="F18549" s="4" t="s">
        <v>6689</v>
      </c>
      <c r="G18549" s="5">
        <v>4501</v>
      </c>
      <c r="H18549" s="6">
        <v>8.4629099999999999E-2</v>
      </c>
      <c r="I18549" s="7">
        <v>68.349999999999994</v>
      </c>
    </row>
    <row r="18550" spans="1:11" x14ac:dyDescent="0.25">
      <c r="A18550">
        <v>50605</v>
      </c>
      <c r="B18550" s="2">
        <v>27.157360000000001</v>
      </c>
      <c r="C18550" s="3">
        <v>146</v>
      </c>
      <c r="E18550" t="s">
        <v>9767</v>
      </c>
      <c r="F18550" s="4" t="s">
        <v>9593</v>
      </c>
      <c r="G18550" s="5">
        <v>116</v>
      </c>
      <c r="H18550" s="6">
        <v>0.10256410000000001</v>
      </c>
      <c r="I18550" s="7">
        <v>65.25</v>
      </c>
    </row>
    <row r="18551" spans="1:11" x14ac:dyDescent="0.25">
      <c r="A18551">
        <v>77562</v>
      </c>
      <c r="B18551" s="2">
        <v>27.15577</v>
      </c>
      <c r="C18551" s="3">
        <v>10720</v>
      </c>
      <c r="D18551" s="4">
        <v>26420</v>
      </c>
      <c r="E18551" t="s">
        <v>1501</v>
      </c>
      <c r="F18551" s="4" t="s">
        <v>13752</v>
      </c>
      <c r="G18551" s="5">
        <v>6544</v>
      </c>
      <c r="H18551" s="6">
        <v>8.1601499999999993E-2</v>
      </c>
      <c r="I18551" s="7">
        <v>68.869</v>
      </c>
    </row>
    <row r="18552" spans="1:11" x14ac:dyDescent="0.25">
      <c r="A18552">
        <v>78837</v>
      </c>
      <c r="B18552" s="2">
        <v>27.154170000000001</v>
      </c>
      <c r="C18552" s="3">
        <v>194</v>
      </c>
      <c r="D18552" s="4">
        <v>19620</v>
      </c>
      <c r="E18552" t="s">
        <v>2369</v>
      </c>
      <c r="F18552" s="4" t="s">
        <v>13752</v>
      </c>
      <c r="G18552" s="5">
        <v>136</v>
      </c>
      <c r="H18552" s="6">
        <v>0.29411769999999998</v>
      </c>
      <c r="I18552" s="7">
        <v>32.143000000000001</v>
      </c>
    </row>
    <row r="18553" spans="1:11" x14ac:dyDescent="0.25">
      <c r="A18553">
        <v>15730</v>
      </c>
      <c r="B18553" s="2">
        <v>27.154129999999999</v>
      </c>
      <c r="C18553" s="3">
        <v>67</v>
      </c>
      <c r="E18553" t="s">
        <v>3282</v>
      </c>
      <c r="F18553" s="4" t="s">
        <v>3003</v>
      </c>
      <c r="G18553" s="5">
        <v>41</v>
      </c>
      <c r="H18553" s="6">
        <v>0.19512189999999999</v>
      </c>
      <c r="I18553" s="7">
        <v>49.25</v>
      </c>
    </row>
    <row r="18554" spans="1:11" x14ac:dyDescent="0.25">
      <c r="A18554">
        <v>21648</v>
      </c>
      <c r="B18554" s="2">
        <v>27.154060000000001</v>
      </c>
      <c r="C18554" s="3">
        <v>330</v>
      </c>
      <c r="D18554" s="4">
        <v>15700</v>
      </c>
      <c r="E18554" t="s">
        <v>673</v>
      </c>
      <c r="F18554" s="4" t="s">
        <v>4361</v>
      </c>
      <c r="G18554" s="5">
        <v>247</v>
      </c>
      <c r="H18554" s="6">
        <v>0.2217742</v>
      </c>
      <c r="I18554" s="7">
        <v>44.643000000000001</v>
      </c>
    </row>
    <row r="18555" spans="1:11" x14ac:dyDescent="0.25">
      <c r="A18555">
        <v>74452</v>
      </c>
      <c r="B18555" s="2">
        <v>27.153929999999999</v>
      </c>
      <c r="C18555" s="3">
        <v>500</v>
      </c>
      <c r="D18555" s="4">
        <v>45140</v>
      </c>
      <c r="E18555" t="s">
        <v>13652</v>
      </c>
      <c r="F18555" s="4" t="s">
        <v>13462</v>
      </c>
      <c r="G18555" s="5">
        <v>266</v>
      </c>
      <c r="H18555" s="6">
        <v>0.13108610000000001</v>
      </c>
      <c r="I18555" s="7">
        <v>60.313000000000002</v>
      </c>
    </row>
    <row r="18556" spans="1:11" x14ac:dyDescent="0.25">
      <c r="A18556">
        <v>56347</v>
      </c>
      <c r="B18556" s="2">
        <v>27.152799999999999</v>
      </c>
      <c r="C18556" s="3">
        <v>6902</v>
      </c>
      <c r="E18556" t="s">
        <v>10719</v>
      </c>
      <c r="F18556" s="4" t="s">
        <v>10428</v>
      </c>
      <c r="G18556" s="5">
        <v>4469</v>
      </c>
      <c r="H18556" s="6">
        <v>0.1557047</v>
      </c>
      <c r="I18556" s="7">
        <v>56.05</v>
      </c>
      <c r="J18556" s="2">
        <v>64</v>
      </c>
      <c r="K18556">
        <v>2</v>
      </c>
    </row>
    <row r="18557" spans="1:11" x14ac:dyDescent="0.25">
      <c r="A18557">
        <v>67950</v>
      </c>
      <c r="B18557" s="2">
        <v>27.151330000000002</v>
      </c>
      <c r="C18557" s="3">
        <v>2582</v>
      </c>
      <c r="E18557" t="s">
        <v>8871</v>
      </c>
      <c r="F18557" s="4" t="s">
        <v>12494</v>
      </c>
      <c r="G18557" s="5">
        <v>1656</v>
      </c>
      <c r="H18557" s="6">
        <v>0.17260110000000001</v>
      </c>
      <c r="I18557" s="7">
        <v>53.125</v>
      </c>
      <c r="J18557" s="2">
        <v>51</v>
      </c>
      <c r="K18557">
        <v>3</v>
      </c>
    </row>
    <row r="18558" spans="1:11" x14ac:dyDescent="0.25">
      <c r="A18558">
        <v>87028</v>
      </c>
      <c r="B18558" s="2">
        <v>27.150880000000001</v>
      </c>
      <c r="C18558" s="3">
        <v>279</v>
      </c>
      <c r="E18558" t="s">
        <v>14243</v>
      </c>
      <c r="F18558" s="4" t="s">
        <v>15124</v>
      </c>
      <c r="G18558" s="5">
        <v>219</v>
      </c>
      <c r="H18558" s="6">
        <v>0.28181820000000002</v>
      </c>
      <c r="I18558" s="7">
        <v>34.25</v>
      </c>
    </row>
    <row r="18559" spans="1:11" x14ac:dyDescent="0.25">
      <c r="A18559">
        <v>19032</v>
      </c>
      <c r="B18559" s="2">
        <v>27.149809999999999</v>
      </c>
      <c r="C18559" s="3">
        <v>6614</v>
      </c>
      <c r="D18559" s="4">
        <v>37980</v>
      </c>
      <c r="E18559" t="s">
        <v>4196</v>
      </c>
      <c r="F18559" s="4" t="s">
        <v>3003</v>
      </c>
      <c r="G18559" s="5">
        <v>4268</v>
      </c>
      <c r="H18559" s="6">
        <v>0.163074</v>
      </c>
      <c r="I18559" s="7">
        <v>54.768999999999998</v>
      </c>
    </row>
    <row r="18560" spans="1:11" x14ac:dyDescent="0.25">
      <c r="A18560">
        <v>86040</v>
      </c>
      <c r="B18560" s="2">
        <v>27.147369999999999</v>
      </c>
      <c r="C18560" s="3">
        <v>10305</v>
      </c>
      <c r="D18560" s="4">
        <v>22380</v>
      </c>
      <c r="E18560" t="s">
        <v>5285</v>
      </c>
      <c r="F18560" s="4" t="s">
        <v>14962</v>
      </c>
      <c r="G18560" s="5">
        <v>5916</v>
      </c>
      <c r="H18560" s="6">
        <v>0.16849749999999999</v>
      </c>
      <c r="I18560" s="7">
        <v>53.83</v>
      </c>
      <c r="J18560" s="2">
        <v>47.75</v>
      </c>
      <c r="K18560">
        <v>4</v>
      </c>
    </row>
    <row r="18561" spans="1:12" x14ac:dyDescent="0.25">
      <c r="A18561">
        <v>71409</v>
      </c>
      <c r="B18561" s="2">
        <v>27.144829999999999</v>
      </c>
      <c r="C18561" s="3">
        <v>6344</v>
      </c>
      <c r="D18561" s="4">
        <v>10780</v>
      </c>
      <c r="E18561" t="s">
        <v>4689</v>
      </c>
      <c r="F18561" s="4" t="s">
        <v>12927</v>
      </c>
      <c r="G18561" s="5">
        <v>4672</v>
      </c>
      <c r="H18561" s="6">
        <v>0.14444679999999999</v>
      </c>
      <c r="I18561" s="7">
        <v>57.984999999999999</v>
      </c>
    </row>
    <row r="18562" spans="1:12" x14ac:dyDescent="0.25">
      <c r="A18562">
        <v>12122</v>
      </c>
      <c r="B18562" s="2">
        <v>27.142939999999999</v>
      </c>
      <c r="C18562" s="3">
        <v>4372</v>
      </c>
      <c r="D18562" s="4">
        <v>10580</v>
      </c>
      <c r="E18562" t="s">
        <v>2137</v>
      </c>
      <c r="F18562" s="4" t="s">
        <v>1280</v>
      </c>
      <c r="G18562" s="5">
        <v>3224</v>
      </c>
      <c r="H18562" s="6">
        <v>0.1460465</v>
      </c>
      <c r="I18562" s="7">
        <v>57.707999999999998</v>
      </c>
      <c r="J18562" s="2">
        <v>51.5</v>
      </c>
      <c r="K18562">
        <v>2</v>
      </c>
    </row>
    <row r="18563" spans="1:12" x14ac:dyDescent="0.25">
      <c r="A18563">
        <v>50220</v>
      </c>
      <c r="B18563" s="2">
        <v>27.140789999999999</v>
      </c>
      <c r="C18563" s="3">
        <v>9279</v>
      </c>
      <c r="D18563" s="4">
        <v>19780</v>
      </c>
      <c r="E18563" t="s">
        <v>921</v>
      </c>
      <c r="F18563" s="4" t="s">
        <v>9593</v>
      </c>
      <c r="G18563" s="5">
        <v>5789</v>
      </c>
      <c r="H18563" s="6">
        <v>0.1561313</v>
      </c>
      <c r="I18563" s="7">
        <v>55.965000000000003</v>
      </c>
      <c r="J18563" s="2">
        <v>60</v>
      </c>
      <c r="K18563">
        <v>8</v>
      </c>
    </row>
    <row r="18564" spans="1:12" x14ac:dyDescent="0.25">
      <c r="A18564">
        <v>17263</v>
      </c>
      <c r="B18564" s="2">
        <v>27.139320000000001</v>
      </c>
      <c r="C18564" s="3">
        <v>437</v>
      </c>
      <c r="D18564" s="4">
        <v>16540</v>
      </c>
      <c r="E18564" t="s">
        <v>3757</v>
      </c>
      <c r="F18564" s="4" t="s">
        <v>3003</v>
      </c>
      <c r="G18564" s="5">
        <v>326</v>
      </c>
      <c r="H18564" s="6">
        <v>9.4801200000000002E-2</v>
      </c>
      <c r="I18564" s="7">
        <v>66.563000000000002</v>
      </c>
    </row>
    <row r="18565" spans="1:12" x14ac:dyDescent="0.25">
      <c r="A18565">
        <v>32668</v>
      </c>
      <c r="B18565" s="2">
        <v>27.138449999999999</v>
      </c>
      <c r="C18565" s="3">
        <v>4816</v>
      </c>
      <c r="E18565" t="s">
        <v>6818</v>
      </c>
      <c r="F18565" s="4" t="s">
        <v>6689</v>
      </c>
      <c r="G18565" s="5">
        <v>3321</v>
      </c>
      <c r="H18565" s="6">
        <v>0.17765729999999999</v>
      </c>
      <c r="I18565" s="7">
        <v>52.243000000000002</v>
      </c>
    </row>
    <row r="18566" spans="1:12" x14ac:dyDescent="0.25">
      <c r="A18566">
        <v>17271</v>
      </c>
      <c r="B18566" s="2">
        <v>27.137609999999999</v>
      </c>
      <c r="C18566" s="3">
        <v>270</v>
      </c>
      <c r="D18566" s="4">
        <v>16540</v>
      </c>
      <c r="E18566" t="s">
        <v>3763</v>
      </c>
      <c r="F18566" s="4" t="s">
        <v>3003</v>
      </c>
      <c r="G18566" s="5">
        <v>200</v>
      </c>
      <c r="H18566" s="6">
        <v>0.14000000000000001</v>
      </c>
      <c r="I18566" s="7">
        <v>58.75</v>
      </c>
    </row>
    <row r="18567" spans="1:12" x14ac:dyDescent="0.25">
      <c r="A18567">
        <v>44231</v>
      </c>
      <c r="B18567" s="2">
        <v>27.136189999999999</v>
      </c>
      <c r="C18567" s="3">
        <v>8463</v>
      </c>
      <c r="D18567" s="4">
        <v>10420</v>
      </c>
      <c r="E18567" t="s">
        <v>8528</v>
      </c>
      <c r="F18567" s="4" t="s">
        <v>8295</v>
      </c>
      <c r="G18567" s="5">
        <v>5705</v>
      </c>
      <c r="H18567" s="6">
        <v>0.17017180000000001</v>
      </c>
      <c r="I18567" s="7">
        <v>53.536000000000001</v>
      </c>
      <c r="J18567" s="2">
        <v>48.6</v>
      </c>
      <c r="K18567">
        <v>5</v>
      </c>
    </row>
    <row r="18568" spans="1:12" x14ac:dyDescent="0.25">
      <c r="A18568">
        <v>97535</v>
      </c>
      <c r="B18568" s="2">
        <v>27.133870000000002</v>
      </c>
      <c r="C18568" s="3">
        <v>5501</v>
      </c>
      <c r="D18568" s="4">
        <v>32780</v>
      </c>
      <c r="E18568" t="s">
        <v>2525</v>
      </c>
      <c r="F18568" s="4" t="s">
        <v>16170</v>
      </c>
      <c r="G18568" s="5">
        <v>3967</v>
      </c>
      <c r="H18568" s="6">
        <v>0.18951609999999999</v>
      </c>
      <c r="I18568" s="7">
        <v>50.191000000000003</v>
      </c>
      <c r="J18568" s="2">
        <v>41.5</v>
      </c>
      <c r="K18568">
        <v>4</v>
      </c>
    </row>
    <row r="18569" spans="1:12" x14ac:dyDescent="0.25">
      <c r="A18569">
        <v>39179</v>
      </c>
      <c r="B18569" s="2">
        <v>27.132719999999999</v>
      </c>
      <c r="C18569" s="3">
        <v>1067</v>
      </c>
      <c r="D18569" s="4">
        <v>27140</v>
      </c>
      <c r="E18569" t="s">
        <v>7772</v>
      </c>
      <c r="F18569" s="4" t="s">
        <v>7633</v>
      </c>
      <c r="G18569" s="5">
        <v>843</v>
      </c>
      <c r="H18569" s="6">
        <v>0.14810429999999999</v>
      </c>
      <c r="I18569" s="7">
        <v>57.344000000000001</v>
      </c>
    </row>
    <row r="18570" spans="1:12" x14ac:dyDescent="0.25">
      <c r="A18570">
        <v>37035</v>
      </c>
      <c r="B18570" s="2">
        <v>27.131969999999999</v>
      </c>
      <c r="C18570" s="3">
        <v>3351</v>
      </c>
      <c r="D18570" s="4">
        <v>34980</v>
      </c>
      <c r="E18570" t="s">
        <v>7360</v>
      </c>
      <c r="F18570" s="4" t="s">
        <v>7348</v>
      </c>
      <c r="G18570" s="5">
        <v>2312</v>
      </c>
      <c r="H18570" s="6">
        <v>0.17509730000000001</v>
      </c>
      <c r="I18570" s="7">
        <v>52.679000000000002</v>
      </c>
      <c r="J18570" s="2">
        <v>50</v>
      </c>
      <c r="K18570">
        <v>1</v>
      </c>
    </row>
    <row r="18571" spans="1:12" x14ac:dyDescent="0.25">
      <c r="A18571">
        <v>56251</v>
      </c>
      <c r="B18571" s="2">
        <v>27.131239999999998</v>
      </c>
      <c r="C18571" s="3">
        <v>1103</v>
      </c>
      <c r="D18571" s="4">
        <v>48820</v>
      </c>
      <c r="E18571" t="s">
        <v>10684</v>
      </c>
      <c r="F18571" s="4" t="s">
        <v>10428</v>
      </c>
      <c r="G18571" s="5">
        <v>731</v>
      </c>
      <c r="H18571" s="6">
        <v>0.13543089999999999</v>
      </c>
      <c r="I18571" s="7">
        <v>59.530999999999999</v>
      </c>
      <c r="J18571" s="2">
        <v>65</v>
      </c>
      <c r="K18571">
        <v>1</v>
      </c>
    </row>
    <row r="18572" spans="1:12" x14ac:dyDescent="0.25">
      <c r="A18572">
        <v>64836</v>
      </c>
      <c r="B18572" s="2">
        <v>27.127369999999999</v>
      </c>
      <c r="C18572" s="3">
        <v>23784</v>
      </c>
      <c r="D18572" s="4">
        <v>27900</v>
      </c>
      <c r="E18572" t="s">
        <v>2648</v>
      </c>
      <c r="F18572" s="4" t="s">
        <v>12102</v>
      </c>
      <c r="G18572" s="5">
        <v>15449</v>
      </c>
      <c r="H18572" s="6">
        <v>0.18486630000000001</v>
      </c>
      <c r="I18572" s="7">
        <v>50.984000000000002</v>
      </c>
      <c r="J18572" s="2">
        <v>56.454500000000003</v>
      </c>
      <c r="K18572">
        <v>11</v>
      </c>
      <c r="L18572" s="2">
        <v>99.7</v>
      </c>
    </row>
    <row r="18573" spans="1:12" x14ac:dyDescent="0.25">
      <c r="A18573">
        <v>63438</v>
      </c>
      <c r="B18573" s="2">
        <v>27.123560000000001</v>
      </c>
      <c r="C18573" s="3">
        <v>686</v>
      </c>
      <c r="D18573" s="4">
        <v>39500</v>
      </c>
      <c r="E18573" t="s">
        <v>657</v>
      </c>
      <c r="F18573" s="4" t="s">
        <v>12102</v>
      </c>
      <c r="G18573" s="5">
        <v>474</v>
      </c>
      <c r="H18573" s="6">
        <v>0.1073684</v>
      </c>
      <c r="I18573" s="7">
        <v>64.375</v>
      </c>
    </row>
    <row r="18574" spans="1:12" x14ac:dyDescent="0.25">
      <c r="A18574">
        <v>76230</v>
      </c>
      <c r="B18574" s="2">
        <v>27.121870000000001</v>
      </c>
      <c r="C18574" s="3">
        <v>9579</v>
      </c>
      <c r="E18574" t="s">
        <v>4412</v>
      </c>
      <c r="F18574" s="4" t="s">
        <v>13752</v>
      </c>
      <c r="G18574" s="5">
        <v>6576</v>
      </c>
      <c r="H18574" s="6">
        <v>0.1519161</v>
      </c>
      <c r="I18574" s="7">
        <v>56.676000000000002</v>
      </c>
    </row>
    <row r="18575" spans="1:12" x14ac:dyDescent="0.25">
      <c r="A18575">
        <v>56681</v>
      </c>
      <c r="B18575" s="2">
        <v>27.120239999999999</v>
      </c>
      <c r="C18575" s="3">
        <v>354</v>
      </c>
      <c r="E18575" t="s">
        <v>10844</v>
      </c>
      <c r="F18575" s="4" t="s">
        <v>10428</v>
      </c>
      <c r="G18575" s="5">
        <v>230</v>
      </c>
      <c r="H18575" s="6">
        <v>0.16521739999999999</v>
      </c>
      <c r="I18575" s="7">
        <v>54.375</v>
      </c>
    </row>
    <row r="18576" spans="1:12" x14ac:dyDescent="0.25">
      <c r="A18576">
        <v>77619</v>
      </c>
      <c r="B18576" s="2">
        <v>27.117629999999998</v>
      </c>
      <c r="C18576" s="3">
        <v>15927</v>
      </c>
      <c r="D18576" s="4">
        <v>13140</v>
      </c>
      <c r="E18576" t="s">
        <v>14100</v>
      </c>
      <c r="F18576" s="4" t="s">
        <v>13752</v>
      </c>
      <c r="G18576" s="5">
        <v>10692</v>
      </c>
      <c r="H18576" s="6">
        <v>0.1239244</v>
      </c>
      <c r="I18576" s="7">
        <v>61.5</v>
      </c>
      <c r="J18576" s="2">
        <v>46.5</v>
      </c>
      <c r="K18576">
        <v>8</v>
      </c>
    </row>
    <row r="18577" spans="1:12" x14ac:dyDescent="0.25">
      <c r="A18577">
        <v>79731</v>
      </c>
      <c r="B18577" s="2">
        <v>27.114409999999999</v>
      </c>
      <c r="C18577" s="3">
        <v>4400</v>
      </c>
      <c r="E18577" t="s">
        <v>9015</v>
      </c>
      <c r="F18577" s="4" t="s">
        <v>13752</v>
      </c>
      <c r="G18577" s="5">
        <v>2733</v>
      </c>
      <c r="H18577" s="6">
        <v>0.11521579999999999</v>
      </c>
      <c r="I18577" s="7">
        <v>63</v>
      </c>
    </row>
    <row r="18578" spans="1:12" x14ac:dyDescent="0.25">
      <c r="A18578">
        <v>55792</v>
      </c>
      <c r="B18578" s="2">
        <v>27.11205</v>
      </c>
      <c r="C18578" s="3">
        <v>10052</v>
      </c>
      <c r="D18578" s="4">
        <v>20260</v>
      </c>
      <c r="E18578" t="s">
        <v>10557</v>
      </c>
      <c r="F18578" s="4" t="s">
        <v>10428</v>
      </c>
      <c r="G18578" s="5">
        <v>7138</v>
      </c>
      <c r="H18578" s="6">
        <v>0.1772205</v>
      </c>
      <c r="I18578" s="7">
        <v>52.284999999999997</v>
      </c>
      <c r="J18578" s="2">
        <v>50.4</v>
      </c>
      <c r="K18578">
        <v>10</v>
      </c>
      <c r="L18578" s="2">
        <v>93.8</v>
      </c>
    </row>
    <row r="18579" spans="1:12" x14ac:dyDescent="0.25">
      <c r="A18579">
        <v>43837</v>
      </c>
      <c r="B18579" s="2">
        <v>27.110050000000001</v>
      </c>
      <c r="C18579" s="3">
        <v>1794</v>
      </c>
      <c r="D18579" s="4">
        <v>35420</v>
      </c>
      <c r="E18579" t="s">
        <v>1897</v>
      </c>
      <c r="F18579" s="4" t="s">
        <v>8295</v>
      </c>
      <c r="G18579" s="5">
        <v>1218</v>
      </c>
      <c r="H18579" s="6">
        <v>0.1190476</v>
      </c>
      <c r="I18579" s="7">
        <v>62.33</v>
      </c>
    </row>
    <row r="18580" spans="1:12" x14ac:dyDescent="0.25">
      <c r="A18580">
        <v>74643</v>
      </c>
      <c r="B18580" s="2">
        <v>27.1097</v>
      </c>
      <c r="C18580" s="3">
        <v>402</v>
      </c>
      <c r="E18580" t="s">
        <v>6755</v>
      </c>
      <c r="F18580" s="4" t="s">
        <v>13462</v>
      </c>
      <c r="G18580" s="5">
        <v>273</v>
      </c>
      <c r="H18580" s="6">
        <v>0.18315020000000001</v>
      </c>
      <c r="I18580" s="7">
        <v>51.25</v>
      </c>
    </row>
    <row r="18581" spans="1:12" x14ac:dyDescent="0.25">
      <c r="A18581">
        <v>67745</v>
      </c>
      <c r="B18581" s="2">
        <v>27.109570000000001</v>
      </c>
      <c r="C18581" s="3">
        <v>300</v>
      </c>
      <c r="E18581" t="s">
        <v>3038</v>
      </c>
      <c r="F18581" s="4" t="s">
        <v>12494</v>
      </c>
      <c r="G18581" s="5">
        <v>246</v>
      </c>
      <c r="H18581" s="6">
        <v>0.2317073</v>
      </c>
      <c r="I18581" s="7">
        <v>42.856999999999999</v>
      </c>
      <c r="J18581" s="2">
        <v>58</v>
      </c>
      <c r="K18581">
        <v>1</v>
      </c>
    </row>
    <row r="18582" spans="1:12" x14ac:dyDescent="0.25">
      <c r="A18582">
        <v>52650</v>
      </c>
      <c r="B18582" s="2">
        <v>27.109380000000002</v>
      </c>
      <c r="C18582" s="3">
        <v>690</v>
      </c>
      <c r="D18582" s="4">
        <v>15460</v>
      </c>
      <c r="E18582" t="s">
        <v>10007</v>
      </c>
      <c r="F18582" s="4" t="s">
        <v>9593</v>
      </c>
      <c r="G18582" s="5">
        <v>572</v>
      </c>
      <c r="H18582" s="6">
        <v>8.0419599999999994E-2</v>
      </c>
      <c r="I18582" s="7">
        <v>69</v>
      </c>
    </row>
    <row r="18583" spans="1:12" x14ac:dyDescent="0.25">
      <c r="A18583">
        <v>56725</v>
      </c>
      <c r="B18583" s="2">
        <v>27.109069999999999</v>
      </c>
      <c r="C18583" s="3">
        <v>1031</v>
      </c>
      <c r="E18583" t="s">
        <v>10855</v>
      </c>
      <c r="F18583" s="4" t="s">
        <v>10428</v>
      </c>
      <c r="G18583" s="5">
        <v>718</v>
      </c>
      <c r="H18583" s="6">
        <v>0.1154381</v>
      </c>
      <c r="I18583" s="7">
        <v>62.945999999999998</v>
      </c>
      <c r="J18583" s="2">
        <v>66</v>
      </c>
      <c r="K18583">
        <v>1</v>
      </c>
    </row>
    <row r="18584" spans="1:12" x14ac:dyDescent="0.25">
      <c r="A18584">
        <v>70524</v>
      </c>
      <c r="B18584" s="2">
        <v>27.108820000000001</v>
      </c>
      <c r="C18584" s="3">
        <v>518</v>
      </c>
      <c r="E18584" t="s">
        <v>13006</v>
      </c>
      <c r="F18584" s="4" t="s">
        <v>12927</v>
      </c>
      <c r="G18584" s="5">
        <v>321</v>
      </c>
      <c r="H18584" s="6">
        <v>0.1180124</v>
      </c>
      <c r="I18584" s="7">
        <v>62.5</v>
      </c>
    </row>
    <row r="18585" spans="1:12" x14ac:dyDescent="0.25">
      <c r="A18585">
        <v>79241</v>
      </c>
      <c r="B18585" s="2">
        <v>27.108370000000001</v>
      </c>
      <c r="C18585" s="3">
        <v>2395</v>
      </c>
      <c r="E18585" t="s">
        <v>14381</v>
      </c>
      <c r="F18585" s="4" t="s">
        <v>13752</v>
      </c>
      <c r="G18585" s="5">
        <v>1555</v>
      </c>
      <c r="H18585" s="6">
        <v>0.17994859999999999</v>
      </c>
      <c r="I18585" s="7">
        <v>51.792999999999999</v>
      </c>
      <c r="J18585" s="2">
        <v>58</v>
      </c>
      <c r="K18585">
        <v>1</v>
      </c>
    </row>
    <row r="18586" spans="1:12" x14ac:dyDescent="0.25">
      <c r="A18586">
        <v>15368</v>
      </c>
      <c r="B18586" s="2">
        <v>27.107949999999999</v>
      </c>
      <c r="C18586" s="3">
        <v>268</v>
      </c>
      <c r="D18586" s="4">
        <v>38300</v>
      </c>
      <c r="E18586" t="s">
        <v>3120</v>
      </c>
      <c r="F18586" s="4" t="s">
        <v>3003</v>
      </c>
      <c r="G18586" s="5">
        <v>172</v>
      </c>
      <c r="H18586" s="6">
        <v>6.9767399999999993E-2</v>
      </c>
      <c r="I18586" s="7">
        <v>70.832999999999998</v>
      </c>
    </row>
    <row r="18587" spans="1:12" x14ac:dyDescent="0.25">
      <c r="A18587">
        <v>15759</v>
      </c>
      <c r="B18587" s="2">
        <v>27.107420000000001</v>
      </c>
      <c r="C18587" s="3">
        <v>3019</v>
      </c>
      <c r="D18587" s="4">
        <v>26860</v>
      </c>
      <c r="E18587" t="s">
        <v>3301</v>
      </c>
      <c r="F18587" s="4" t="s">
        <v>3003</v>
      </c>
      <c r="G18587" s="5">
        <v>2059</v>
      </c>
      <c r="H18587" s="6">
        <v>0.15776699999999999</v>
      </c>
      <c r="I18587" s="7">
        <v>55.625</v>
      </c>
      <c r="J18587" s="2">
        <v>66</v>
      </c>
      <c r="K18587">
        <v>1</v>
      </c>
    </row>
    <row r="18588" spans="1:12" x14ac:dyDescent="0.25">
      <c r="A18588">
        <v>56688</v>
      </c>
      <c r="B18588" s="2">
        <v>27.1069</v>
      </c>
      <c r="C18588" s="3">
        <v>143</v>
      </c>
      <c r="E18588" t="s">
        <v>10848</v>
      </c>
      <c r="F18588" s="4" t="s">
        <v>10428</v>
      </c>
      <c r="G18588" s="5">
        <v>112</v>
      </c>
      <c r="H18588" s="6">
        <v>0.2300885</v>
      </c>
      <c r="I18588" s="7">
        <v>43.125</v>
      </c>
    </row>
    <row r="18589" spans="1:12" x14ac:dyDescent="0.25">
      <c r="A18589">
        <v>3868</v>
      </c>
      <c r="B18589" s="2">
        <v>27.105889999999999</v>
      </c>
      <c r="C18589" s="3">
        <v>5505</v>
      </c>
      <c r="D18589" s="4">
        <v>14460</v>
      </c>
      <c r="E18589" t="s">
        <v>458</v>
      </c>
      <c r="F18589" s="4" t="s">
        <v>520</v>
      </c>
      <c r="G18589" s="5">
        <v>4120</v>
      </c>
      <c r="H18589" s="6">
        <v>0.15675810000000001</v>
      </c>
      <c r="I18589" s="7">
        <v>55.795000000000002</v>
      </c>
    </row>
    <row r="18590" spans="1:12" x14ac:dyDescent="0.25">
      <c r="A18590">
        <v>66010</v>
      </c>
      <c r="B18590" s="2">
        <v>27.104780000000002</v>
      </c>
      <c r="C18590" s="3">
        <v>712</v>
      </c>
      <c r="D18590" s="4">
        <v>28140</v>
      </c>
      <c r="E18590" t="s">
        <v>11965</v>
      </c>
      <c r="F18590" s="4" t="s">
        <v>12494</v>
      </c>
      <c r="G18590" s="5">
        <v>523</v>
      </c>
      <c r="H18590" s="6">
        <v>6.2977099999999994E-2</v>
      </c>
      <c r="I18590" s="7">
        <v>72</v>
      </c>
    </row>
    <row r="18591" spans="1:12" x14ac:dyDescent="0.25">
      <c r="A18591">
        <v>63350</v>
      </c>
      <c r="B18591" s="2">
        <v>27.10453</v>
      </c>
      <c r="C18591" s="3">
        <v>758</v>
      </c>
      <c r="E18591" t="s">
        <v>12133</v>
      </c>
      <c r="F18591" s="4" t="s">
        <v>12102</v>
      </c>
      <c r="G18591" s="5">
        <v>532</v>
      </c>
      <c r="H18591" s="6">
        <v>8.8180099999999997E-2</v>
      </c>
      <c r="I18591" s="7">
        <v>67.638999999999996</v>
      </c>
    </row>
    <row r="18592" spans="1:12" x14ac:dyDescent="0.25">
      <c r="A18592">
        <v>49289</v>
      </c>
      <c r="B18592" s="2">
        <v>27.104369999999999</v>
      </c>
      <c r="C18592" s="3">
        <v>204</v>
      </c>
      <c r="D18592" s="4">
        <v>10300</v>
      </c>
      <c r="E18592" t="s">
        <v>379</v>
      </c>
      <c r="F18592" s="4" t="s">
        <v>9106</v>
      </c>
      <c r="G18592" s="5">
        <v>133</v>
      </c>
      <c r="H18592" s="6">
        <v>0</v>
      </c>
      <c r="I18592" s="7">
        <v>82.875</v>
      </c>
    </row>
    <row r="18593" spans="1:12" x14ac:dyDescent="0.25">
      <c r="A18593">
        <v>69145</v>
      </c>
      <c r="B18593" s="2">
        <v>27.103809999999999</v>
      </c>
      <c r="C18593" s="3">
        <v>3084</v>
      </c>
      <c r="E18593" t="s">
        <v>5179</v>
      </c>
      <c r="F18593" s="4" t="s">
        <v>12738</v>
      </c>
      <c r="G18593" s="5">
        <v>2191</v>
      </c>
      <c r="H18593" s="6">
        <v>0.16012770000000001</v>
      </c>
      <c r="I18593" s="7">
        <v>55.203000000000003</v>
      </c>
      <c r="J18593" s="2">
        <v>48.333300000000001</v>
      </c>
      <c r="K18593">
        <v>3</v>
      </c>
    </row>
    <row r="18594" spans="1:12" x14ac:dyDescent="0.25">
      <c r="A18594">
        <v>75633</v>
      </c>
      <c r="B18594" s="2">
        <v>27.10097</v>
      </c>
      <c r="C18594" s="3">
        <v>15001</v>
      </c>
      <c r="E18594" t="s">
        <v>2648</v>
      </c>
      <c r="F18594" s="4" t="s">
        <v>13752</v>
      </c>
      <c r="G18594" s="5">
        <v>9685</v>
      </c>
      <c r="H18594" s="6">
        <v>0.1249355</v>
      </c>
      <c r="I18594" s="7">
        <v>61.277000000000001</v>
      </c>
      <c r="J18594" s="2">
        <v>45.5</v>
      </c>
      <c r="K18594">
        <v>2</v>
      </c>
    </row>
    <row r="18595" spans="1:12" x14ac:dyDescent="0.25">
      <c r="A18595">
        <v>67058</v>
      </c>
      <c r="B18595" s="2">
        <v>27.098299999999998</v>
      </c>
      <c r="C18595" s="3">
        <v>1980</v>
      </c>
      <c r="E18595" t="s">
        <v>9949</v>
      </c>
      <c r="F18595" s="4" t="s">
        <v>12494</v>
      </c>
      <c r="G18595" s="5">
        <v>1452</v>
      </c>
      <c r="H18595" s="6">
        <v>0.1631108</v>
      </c>
      <c r="I18595" s="7">
        <v>54.679000000000002</v>
      </c>
    </row>
    <row r="18596" spans="1:12" x14ac:dyDescent="0.25">
      <c r="A18596">
        <v>27043</v>
      </c>
      <c r="B18596" s="2">
        <v>27.096869999999999</v>
      </c>
      <c r="C18596" s="3">
        <v>6532</v>
      </c>
      <c r="D18596" s="4">
        <v>49180</v>
      </c>
      <c r="E18596" t="s">
        <v>5659</v>
      </c>
      <c r="F18596" s="4" t="s">
        <v>5642</v>
      </c>
      <c r="G18596" s="5">
        <v>4546</v>
      </c>
      <c r="H18596" s="6">
        <v>0.1339639</v>
      </c>
      <c r="I18596" s="7">
        <v>59.712000000000003</v>
      </c>
      <c r="J18596" s="2">
        <v>45</v>
      </c>
      <c r="K18596">
        <v>1</v>
      </c>
    </row>
    <row r="18597" spans="1:12" x14ac:dyDescent="0.25">
      <c r="A18597">
        <v>68342</v>
      </c>
      <c r="B18597" s="2">
        <v>27.095700000000001</v>
      </c>
      <c r="C18597" s="3">
        <v>458</v>
      </c>
      <c r="E18597" t="s">
        <v>12770</v>
      </c>
      <c r="F18597" s="4" t="s">
        <v>12738</v>
      </c>
      <c r="G18597" s="5">
        <v>342</v>
      </c>
      <c r="H18597" s="6">
        <v>0.14285709999999999</v>
      </c>
      <c r="I18597" s="7">
        <v>58.173000000000002</v>
      </c>
      <c r="J18597" s="2">
        <v>55.5</v>
      </c>
      <c r="K18597">
        <v>2</v>
      </c>
    </row>
    <row r="18598" spans="1:12" x14ac:dyDescent="0.25">
      <c r="A18598">
        <v>24266</v>
      </c>
      <c r="B18598" s="2">
        <v>27.093979999999998</v>
      </c>
      <c r="C18598" s="3">
        <v>9225</v>
      </c>
      <c r="E18598" t="s">
        <v>636</v>
      </c>
      <c r="F18598" s="4" t="s">
        <v>4335</v>
      </c>
      <c r="G18598" s="5">
        <v>6823</v>
      </c>
      <c r="H18598" s="6">
        <v>0.1793669</v>
      </c>
      <c r="I18598" s="7">
        <v>51.860999999999997</v>
      </c>
      <c r="J18598" s="2">
        <v>37.5</v>
      </c>
      <c r="K18598">
        <v>2</v>
      </c>
    </row>
    <row r="18599" spans="1:12" x14ac:dyDescent="0.25">
      <c r="A18599">
        <v>75647</v>
      </c>
      <c r="B18599" s="2">
        <v>27.090309999999999</v>
      </c>
      <c r="C18599" s="3">
        <v>12852</v>
      </c>
      <c r="D18599" s="4">
        <v>30980</v>
      </c>
      <c r="E18599" t="s">
        <v>13835</v>
      </c>
      <c r="F18599" s="4" t="s">
        <v>13752</v>
      </c>
      <c r="G18599" s="5">
        <v>8550</v>
      </c>
      <c r="H18599" s="6">
        <v>0.1208187</v>
      </c>
      <c r="I18599" s="7">
        <v>61.978000000000002</v>
      </c>
      <c r="J18599" s="2">
        <v>63</v>
      </c>
      <c r="K18599">
        <v>2</v>
      </c>
    </row>
    <row r="18600" spans="1:12" x14ac:dyDescent="0.25">
      <c r="A18600">
        <v>57274</v>
      </c>
      <c r="B18600" s="2">
        <v>27.087789999999998</v>
      </c>
      <c r="C18600" s="3">
        <v>2734</v>
      </c>
      <c r="E18600" t="s">
        <v>198</v>
      </c>
      <c r="F18600" s="4" t="s">
        <v>10877</v>
      </c>
      <c r="G18600" s="5">
        <v>1955</v>
      </c>
      <c r="H18600" s="6">
        <v>0.20143150000000001</v>
      </c>
      <c r="I18600" s="7">
        <v>48.046999999999997</v>
      </c>
      <c r="J18600" s="2">
        <v>59</v>
      </c>
      <c r="K18600">
        <v>1</v>
      </c>
    </row>
    <row r="18601" spans="1:12" x14ac:dyDescent="0.25">
      <c r="A18601">
        <v>18705</v>
      </c>
      <c r="B18601" s="2">
        <v>27.08484</v>
      </c>
      <c r="C18601" s="3">
        <v>14006</v>
      </c>
      <c r="D18601" s="4">
        <v>42540</v>
      </c>
      <c r="E18601" t="s">
        <v>4120</v>
      </c>
      <c r="F18601" s="4" t="s">
        <v>3003</v>
      </c>
      <c r="G18601" s="5">
        <v>10355</v>
      </c>
      <c r="H18601" s="6">
        <v>0.16975670000000001</v>
      </c>
      <c r="I18601" s="7">
        <v>53.518000000000001</v>
      </c>
      <c r="J18601" s="2">
        <v>51.333300000000001</v>
      </c>
      <c r="K18601">
        <v>3</v>
      </c>
    </row>
    <row r="18602" spans="1:12" x14ac:dyDescent="0.25">
      <c r="A18602">
        <v>26301</v>
      </c>
      <c r="B18602" s="2">
        <v>27.077269999999999</v>
      </c>
      <c r="C18602" s="3">
        <v>29931</v>
      </c>
      <c r="D18602" s="4">
        <v>17220</v>
      </c>
      <c r="E18602" t="s">
        <v>3279</v>
      </c>
      <c r="F18602" s="4" t="s">
        <v>5144</v>
      </c>
      <c r="G18602" s="5">
        <v>21267</v>
      </c>
      <c r="H18602" s="6">
        <v>0.17538090000000001</v>
      </c>
      <c r="I18602" s="7">
        <v>52.545999999999999</v>
      </c>
      <c r="J18602" s="2">
        <v>51.166699999999999</v>
      </c>
      <c r="K18602">
        <v>6</v>
      </c>
    </row>
    <row r="18603" spans="1:12" x14ac:dyDescent="0.25">
      <c r="A18603">
        <v>97030</v>
      </c>
      <c r="B18603" s="2">
        <v>27.066210000000002</v>
      </c>
      <c r="C18603" s="3">
        <v>38011</v>
      </c>
      <c r="D18603" s="4">
        <v>38900</v>
      </c>
      <c r="E18603" t="s">
        <v>6262</v>
      </c>
      <c r="F18603" s="4" t="s">
        <v>16170</v>
      </c>
      <c r="G18603" s="5">
        <v>24982</v>
      </c>
      <c r="H18603" s="6">
        <v>0.1814434</v>
      </c>
      <c r="I18603" s="7">
        <v>51.497</v>
      </c>
      <c r="J18603" s="2">
        <v>44.791699999999999</v>
      </c>
      <c r="K18603">
        <v>24</v>
      </c>
      <c r="L18603" s="2">
        <v>75.900000000000006</v>
      </c>
    </row>
    <row r="18604" spans="1:12" x14ac:dyDescent="0.25">
      <c r="A18604">
        <v>45896</v>
      </c>
      <c r="B18604" s="2">
        <v>27.05986</v>
      </c>
      <c r="C18604" s="3">
        <v>2290</v>
      </c>
      <c r="D18604" s="4">
        <v>47540</v>
      </c>
      <c r="E18604" t="s">
        <v>8797</v>
      </c>
      <c r="F18604" s="4" t="s">
        <v>8295</v>
      </c>
      <c r="G18604" s="5">
        <v>1542</v>
      </c>
      <c r="H18604" s="6">
        <v>0.1309987</v>
      </c>
      <c r="I18604" s="7">
        <v>60.213999999999999</v>
      </c>
    </row>
    <row r="18605" spans="1:12" x14ac:dyDescent="0.25">
      <c r="A18605">
        <v>80801</v>
      </c>
      <c r="B18605" s="2">
        <v>27.059470000000001</v>
      </c>
      <c r="C18605" s="3">
        <v>100</v>
      </c>
      <c r="E18605" t="s">
        <v>14389</v>
      </c>
      <c r="F18605" s="4" t="s">
        <v>14477</v>
      </c>
      <c r="G18605" s="5">
        <v>79</v>
      </c>
      <c r="H18605" s="6">
        <v>0.125</v>
      </c>
      <c r="I18605" s="7">
        <v>61.25</v>
      </c>
    </row>
    <row r="18606" spans="1:12" x14ac:dyDescent="0.25">
      <c r="A18606">
        <v>4769</v>
      </c>
      <c r="B18606" s="2">
        <v>27.05789</v>
      </c>
      <c r="C18606" s="3">
        <v>9494</v>
      </c>
      <c r="E18606" t="s">
        <v>961</v>
      </c>
      <c r="F18606" s="4" t="s">
        <v>701</v>
      </c>
      <c r="G18606" s="5">
        <v>6525</v>
      </c>
      <c r="H18606" s="6">
        <v>0.19708809999999999</v>
      </c>
      <c r="I18606" s="7">
        <v>48.790999999999997</v>
      </c>
      <c r="J18606" s="2">
        <v>36</v>
      </c>
      <c r="K18606">
        <v>9</v>
      </c>
    </row>
    <row r="18607" spans="1:12" x14ac:dyDescent="0.25">
      <c r="A18607">
        <v>24558</v>
      </c>
      <c r="B18607" s="2">
        <v>27.055160000000001</v>
      </c>
      <c r="C18607" s="3">
        <v>7039</v>
      </c>
      <c r="E18607" t="s">
        <v>343</v>
      </c>
      <c r="F18607" s="4" t="s">
        <v>4335</v>
      </c>
      <c r="G18607" s="5">
        <v>4886</v>
      </c>
      <c r="H18607" s="6">
        <v>0.17724110000000001</v>
      </c>
      <c r="I18607" s="7">
        <v>52.219000000000001</v>
      </c>
      <c r="J18607" s="2">
        <v>61</v>
      </c>
      <c r="K18607">
        <v>3</v>
      </c>
    </row>
    <row r="18608" spans="1:12" x14ac:dyDescent="0.25">
      <c r="A18608">
        <v>28660</v>
      </c>
      <c r="B18608" s="2">
        <v>27.05359</v>
      </c>
      <c r="C18608" s="3">
        <v>2388</v>
      </c>
      <c r="D18608" s="4">
        <v>16740</v>
      </c>
      <c r="E18608" t="s">
        <v>6056</v>
      </c>
      <c r="F18608" s="4" t="s">
        <v>5642</v>
      </c>
      <c r="G18608" s="5">
        <v>1666</v>
      </c>
      <c r="H18608" s="6">
        <v>0.182473</v>
      </c>
      <c r="I18608" s="7">
        <v>51.31</v>
      </c>
      <c r="J18608" s="2">
        <v>68</v>
      </c>
      <c r="K18608">
        <v>1</v>
      </c>
    </row>
    <row r="18609" spans="1:11" x14ac:dyDescent="0.25">
      <c r="A18609">
        <v>56007</v>
      </c>
      <c r="B18609" s="2">
        <v>27.049579999999999</v>
      </c>
      <c r="C18609" s="3">
        <v>21083</v>
      </c>
      <c r="D18609" s="4">
        <v>10660</v>
      </c>
      <c r="E18609" t="s">
        <v>10594</v>
      </c>
      <c r="F18609" s="4" t="s">
        <v>10428</v>
      </c>
      <c r="G18609" s="5">
        <v>15088</v>
      </c>
      <c r="H18609" s="6">
        <v>0.15879119999999999</v>
      </c>
      <c r="I18609" s="7">
        <v>55.401000000000003</v>
      </c>
      <c r="J18609" s="2">
        <v>55.8</v>
      </c>
      <c r="K18609">
        <v>5</v>
      </c>
    </row>
    <row r="18610" spans="1:11" x14ac:dyDescent="0.25">
      <c r="A18610">
        <v>23958</v>
      </c>
      <c r="B18610" s="2">
        <v>27.04542</v>
      </c>
      <c r="C18610" s="3">
        <v>3256</v>
      </c>
      <c r="D18610" s="4">
        <v>31340</v>
      </c>
      <c r="E18610" t="s">
        <v>4933</v>
      </c>
      <c r="F18610" s="4" t="s">
        <v>4335</v>
      </c>
      <c r="G18610" s="5">
        <v>2256</v>
      </c>
      <c r="H18610" s="6">
        <v>0.1320337</v>
      </c>
      <c r="I18610" s="7">
        <v>60.021999999999998</v>
      </c>
      <c r="J18610" s="2">
        <v>56</v>
      </c>
      <c r="K18610">
        <v>1</v>
      </c>
    </row>
    <row r="18611" spans="1:11" x14ac:dyDescent="0.25">
      <c r="A18611">
        <v>70079</v>
      </c>
      <c r="B18611" s="2">
        <v>27.044419999999999</v>
      </c>
      <c r="C18611" s="3">
        <v>3043</v>
      </c>
      <c r="D18611" s="4">
        <v>35380</v>
      </c>
      <c r="E18611" t="s">
        <v>12948</v>
      </c>
      <c r="F18611" s="4" t="s">
        <v>12927</v>
      </c>
      <c r="G18611" s="5">
        <v>1934</v>
      </c>
      <c r="H18611" s="6">
        <v>8.5788100000000006E-2</v>
      </c>
      <c r="I18611" s="7">
        <v>68.013000000000005</v>
      </c>
    </row>
    <row r="18612" spans="1:11" x14ac:dyDescent="0.25">
      <c r="A18612">
        <v>30121</v>
      </c>
      <c r="B18612" s="2">
        <v>27.04053</v>
      </c>
      <c r="C18612" s="3">
        <v>22513</v>
      </c>
      <c r="D18612" s="4">
        <v>12060</v>
      </c>
      <c r="E18612" t="s">
        <v>4781</v>
      </c>
      <c r="F18612" s="4" t="s">
        <v>6363</v>
      </c>
      <c r="G18612" s="5">
        <v>14317</v>
      </c>
      <c r="H18612" s="6">
        <v>0.16377990000000001</v>
      </c>
      <c r="I18612" s="7">
        <v>54.533000000000001</v>
      </c>
      <c r="J18612" s="2">
        <v>40.5</v>
      </c>
      <c r="K18612">
        <v>2</v>
      </c>
    </row>
    <row r="18613" spans="1:11" x14ac:dyDescent="0.25">
      <c r="A18613">
        <v>45894</v>
      </c>
      <c r="B18613" s="2">
        <v>27.037009999999999</v>
      </c>
      <c r="C18613" s="3">
        <v>579</v>
      </c>
      <c r="D18613" s="4">
        <v>46780</v>
      </c>
      <c r="E18613" t="s">
        <v>8795</v>
      </c>
      <c r="F18613" s="4" t="s">
        <v>8295</v>
      </c>
      <c r="G18613" s="5">
        <v>361</v>
      </c>
      <c r="H18613" s="6">
        <v>0.1574586</v>
      </c>
      <c r="I18613" s="7">
        <v>55.625</v>
      </c>
      <c r="J18613" s="2">
        <v>72</v>
      </c>
      <c r="K18613">
        <v>1</v>
      </c>
    </row>
    <row r="18614" spans="1:11" x14ac:dyDescent="0.25">
      <c r="A18614">
        <v>45640</v>
      </c>
      <c r="B18614" s="2">
        <v>27.034310000000001</v>
      </c>
      <c r="C18614" s="3">
        <v>16319</v>
      </c>
      <c r="D18614" s="4">
        <v>27160</v>
      </c>
      <c r="E18614" t="s">
        <v>671</v>
      </c>
      <c r="F18614" s="4" t="s">
        <v>8295</v>
      </c>
      <c r="G18614" s="5">
        <v>10932</v>
      </c>
      <c r="H18614" s="6">
        <v>0.20435420000000001</v>
      </c>
      <c r="I18614" s="7">
        <v>47.52</v>
      </c>
      <c r="J18614" s="2">
        <v>46.333300000000001</v>
      </c>
      <c r="K18614">
        <v>3</v>
      </c>
    </row>
    <row r="18615" spans="1:11" x14ac:dyDescent="0.25">
      <c r="A18615">
        <v>30546</v>
      </c>
      <c r="B18615" s="2">
        <v>27.030429999999999</v>
      </c>
      <c r="C18615" s="3">
        <v>6593</v>
      </c>
      <c r="E18615" t="s">
        <v>6482</v>
      </c>
      <c r="F18615" s="4" t="s">
        <v>6363</v>
      </c>
      <c r="G18615" s="5">
        <v>5289</v>
      </c>
      <c r="H18615" s="6">
        <v>0.21625710000000001</v>
      </c>
      <c r="I18615" s="7">
        <v>45.459000000000003</v>
      </c>
    </row>
    <row r="18616" spans="1:11" x14ac:dyDescent="0.25">
      <c r="A18616">
        <v>26047</v>
      </c>
      <c r="B18616" s="2">
        <v>27.02805</v>
      </c>
      <c r="C18616" s="3">
        <v>6533</v>
      </c>
      <c r="D18616" s="4">
        <v>48260</v>
      </c>
      <c r="E18616" t="s">
        <v>3710</v>
      </c>
      <c r="F18616" s="4" t="s">
        <v>5144</v>
      </c>
      <c r="G18616" s="5">
        <v>4664</v>
      </c>
      <c r="H18616" s="6">
        <v>0.16402230000000001</v>
      </c>
      <c r="I18616" s="7">
        <v>54.484000000000002</v>
      </c>
      <c r="J18616" s="2">
        <v>61.6</v>
      </c>
      <c r="K18616">
        <v>5</v>
      </c>
    </row>
    <row r="18617" spans="1:11" x14ac:dyDescent="0.25">
      <c r="A18617">
        <v>74851</v>
      </c>
      <c r="B18617" s="2">
        <v>27.025259999999999</v>
      </c>
      <c r="C18617" s="3">
        <v>9803</v>
      </c>
      <c r="D18617" s="4">
        <v>43060</v>
      </c>
      <c r="E18617" t="s">
        <v>13719</v>
      </c>
      <c r="F18617" s="4" t="s">
        <v>13462</v>
      </c>
      <c r="G18617" s="5">
        <v>7001</v>
      </c>
      <c r="H18617" s="6">
        <v>0.1288203</v>
      </c>
      <c r="I18617" s="7">
        <v>60.567</v>
      </c>
      <c r="J18617" s="2">
        <v>35</v>
      </c>
      <c r="K18617">
        <v>1</v>
      </c>
    </row>
    <row r="18618" spans="1:11" x14ac:dyDescent="0.25">
      <c r="A18618">
        <v>21626</v>
      </c>
      <c r="B18618" s="2">
        <v>27.02356</v>
      </c>
      <c r="C18618" s="3">
        <v>122</v>
      </c>
      <c r="D18618" s="4">
        <v>15700</v>
      </c>
      <c r="E18618" t="s">
        <v>4547</v>
      </c>
      <c r="F18618" s="4" t="s">
        <v>4361</v>
      </c>
      <c r="G18618" s="5">
        <v>122</v>
      </c>
      <c r="H18618" s="6">
        <v>0.22131149999999999</v>
      </c>
      <c r="I18618" s="7">
        <v>44.582999999999998</v>
      </c>
    </row>
    <row r="18619" spans="1:11" x14ac:dyDescent="0.25">
      <c r="A18619">
        <v>53585</v>
      </c>
      <c r="B18619" s="2">
        <v>27.023199999999999</v>
      </c>
      <c r="C18619" s="3">
        <v>2082</v>
      </c>
      <c r="D18619" s="4">
        <v>48580</v>
      </c>
      <c r="E18619" t="s">
        <v>305</v>
      </c>
      <c r="F18619" s="4" t="s">
        <v>10031</v>
      </c>
      <c r="G18619" s="5">
        <v>1376</v>
      </c>
      <c r="H18619" s="6">
        <v>0.13362379999999999</v>
      </c>
      <c r="I18619" s="7">
        <v>59.731999999999999</v>
      </c>
      <c r="J18619" s="2">
        <v>51</v>
      </c>
      <c r="K18619">
        <v>1</v>
      </c>
    </row>
    <row r="18620" spans="1:11" x14ac:dyDescent="0.25">
      <c r="A18620">
        <v>62274</v>
      </c>
      <c r="B18620" s="2">
        <v>27.0215</v>
      </c>
      <c r="C18620" s="3">
        <v>8303</v>
      </c>
      <c r="E18620" t="s">
        <v>11915</v>
      </c>
      <c r="F18620" s="4" t="s">
        <v>11490</v>
      </c>
      <c r="G18620" s="5">
        <v>5711</v>
      </c>
      <c r="H18620" s="6">
        <v>0.14460780000000001</v>
      </c>
      <c r="I18620" s="7">
        <v>57.83</v>
      </c>
      <c r="J18620" s="2">
        <v>58.666699999999999</v>
      </c>
      <c r="K18620">
        <v>3</v>
      </c>
    </row>
    <row r="18621" spans="1:11" x14ac:dyDescent="0.25">
      <c r="A18621">
        <v>17034</v>
      </c>
      <c r="B18621" s="2">
        <v>27.01972</v>
      </c>
      <c r="C18621" s="3">
        <v>2437</v>
      </c>
      <c r="D18621" s="4">
        <v>25420</v>
      </c>
      <c r="E18621" t="s">
        <v>3683</v>
      </c>
      <c r="F18621" s="4" t="s">
        <v>3003</v>
      </c>
      <c r="G18621" s="5">
        <v>1715</v>
      </c>
      <c r="H18621" s="6">
        <v>0.13760929999999999</v>
      </c>
      <c r="I18621" s="7">
        <v>59.037999999999997</v>
      </c>
      <c r="J18621" s="2">
        <v>44</v>
      </c>
      <c r="K18621">
        <v>1</v>
      </c>
    </row>
    <row r="18622" spans="1:11" x14ac:dyDescent="0.25">
      <c r="A18622">
        <v>21562</v>
      </c>
      <c r="B18622" s="2">
        <v>27.018809999999998</v>
      </c>
      <c r="C18622" s="3">
        <v>2992</v>
      </c>
      <c r="D18622" s="4">
        <v>19060</v>
      </c>
      <c r="E18622" t="s">
        <v>4539</v>
      </c>
      <c r="F18622" s="4" t="s">
        <v>4361</v>
      </c>
      <c r="G18622" s="5">
        <v>2101</v>
      </c>
      <c r="H18622" s="6">
        <v>0.11423129999999999</v>
      </c>
      <c r="I18622" s="7">
        <v>63.076999999999998</v>
      </c>
      <c r="J18622" s="2">
        <v>63</v>
      </c>
      <c r="K18622">
        <v>2</v>
      </c>
    </row>
    <row r="18623" spans="1:11" x14ac:dyDescent="0.25">
      <c r="A18623">
        <v>95412</v>
      </c>
      <c r="B18623" s="2">
        <v>27.018249999999998</v>
      </c>
      <c r="C18623" s="3">
        <v>351</v>
      </c>
      <c r="D18623" s="4">
        <v>42220</v>
      </c>
      <c r="E18623" t="s">
        <v>4524</v>
      </c>
      <c r="F18623" s="4" t="s">
        <v>15368</v>
      </c>
      <c r="G18623" s="5">
        <v>229</v>
      </c>
      <c r="H18623" s="6">
        <v>0.17903930000000001</v>
      </c>
      <c r="I18623" s="7">
        <v>51.875</v>
      </c>
    </row>
    <row r="18624" spans="1:11" x14ac:dyDescent="0.25">
      <c r="A18624">
        <v>8759</v>
      </c>
      <c r="B18624" s="2">
        <v>27.01107</v>
      </c>
      <c r="C18624" s="3">
        <v>32507</v>
      </c>
      <c r="D18624" s="4">
        <v>35620</v>
      </c>
      <c r="E18624" t="s">
        <v>1744</v>
      </c>
      <c r="F18624" s="4" t="s">
        <v>1341</v>
      </c>
      <c r="G18624" s="5">
        <v>29791</v>
      </c>
      <c r="H18624" s="6">
        <v>0.1547395</v>
      </c>
      <c r="I18624" s="7">
        <v>56.070999999999998</v>
      </c>
      <c r="J18624" s="2">
        <v>52.6</v>
      </c>
      <c r="K18624">
        <v>5</v>
      </c>
    </row>
    <row r="18625" spans="1:12" x14ac:dyDescent="0.25">
      <c r="A18625">
        <v>32129</v>
      </c>
      <c r="B18625" s="2">
        <v>27.000299999999999</v>
      </c>
      <c r="C18625" s="3">
        <v>20669</v>
      </c>
      <c r="D18625" s="4">
        <v>19660</v>
      </c>
      <c r="E18625" t="s">
        <v>6723</v>
      </c>
      <c r="F18625" s="4" t="s">
        <v>6689</v>
      </c>
      <c r="G18625" s="5">
        <v>15206</v>
      </c>
      <c r="H18625" s="6">
        <v>0.1976194</v>
      </c>
      <c r="I18625" s="7">
        <v>48.661000000000001</v>
      </c>
      <c r="J18625" s="2">
        <v>47.5</v>
      </c>
      <c r="K18625">
        <v>2</v>
      </c>
    </row>
    <row r="18626" spans="1:12" x14ac:dyDescent="0.25">
      <c r="A18626">
        <v>75559</v>
      </c>
      <c r="B18626" s="2">
        <v>26.995719999999999</v>
      </c>
      <c r="C18626" s="3">
        <v>5592</v>
      </c>
      <c r="D18626" s="4">
        <v>45500</v>
      </c>
      <c r="E18626" t="s">
        <v>7782</v>
      </c>
      <c r="F18626" s="4" t="s">
        <v>13752</v>
      </c>
      <c r="G18626" s="5">
        <v>3924</v>
      </c>
      <c r="H18626" s="6">
        <v>0.15035680000000001</v>
      </c>
      <c r="I18626" s="7">
        <v>56.825000000000003</v>
      </c>
      <c r="J18626" s="2">
        <v>57</v>
      </c>
      <c r="K18626">
        <v>1</v>
      </c>
    </row>
    <row r="18627" spans="1:12" x14ac:dyDescent="0.25">
      <c r="A18627">
        <v>13863</v>
      </c>
      <c r="B18627" s="2">
        <v>26.994669999999999</v>
      </c>
      <c r="C18627" s="3">
        <v>792</v>
      </c>
      <c r="D18627" s="4">
        <v>18660</v>
      </c>
      <c r="E18627" t="s">
        <v>2754</v>
      </c>
      <c r="F18627" s="4" t="s">
        <v>1280</v>
      </c>
      <c r="G18627" s="5">
        <v>455</v>
      </c>
      <c r="H18627" s="6">
        <v>8.1318699999999994E-2</v>
      </c>
      <c r="I18627" s="7">
        <v>68.75</v>
      </c>
    </row>
    <row r="18628" spans="1:12" x14ac:dyDescent="0.25">
      <c r="A18628">
        <v>46536</v>
      </c>
      <c r="B18628" s="2">
        <v>26.99399</v>
      </c>
      <c r="C18628" s="3">
        <v>3509</v>
      </c>
      <c r="D18628" s="4">
        <v>43780</v>
      </c>
      <c r="E18628" t="s">
        <v>348</v>
      </c>
      <c r="F18628" s="4" t="s">
        <v>8800</v>
      </c>
      <c r="G18628" s="5">
        <v>2374</v>
      </c>
      <c r="H18628" s="6">
        <v>0.15669759999999999</v>
      </c>
      <c r="I18628" s="7">
        <v>55.723999999999997</v>
      </c>
    </row>
    <row r="18629" spans="1:12" x14ac:dyDescent="0.25">
      <c r="A18629">
        <v>97411</v>
      </c>
      <c r="B18629" s="2">
        <v>26.991890000000001</v>
      </c>
      <c r="C18629" s="3">
        <v>7495</v>
      </c>
      <c r="D18629" s="4">
        <v>18300</v>
      </c>
      <c r="E18629" t="s">
        <v>16243</v>
      </c>
      <c r="F18629" s="4" t="s">
        <v>16170</v>
      </c>
      <c r="G18629" s="5">
        <v>6434</v>
      </c>
      <c r="H18629" s="6">
        <v>0.20376130000000001</v>
      </c>
      <c r="I18629" s="7">
        <v>47.582999999999998</v>
      </c>
      <c r="J18629" s="2">
        <v>56.4</v>
      </c>
      <c r="K18629">
        <v>5</v>
      </c>
    </row>
    <row r="18630" spans="1:12" x14ac:dyDescent="0.25">
      <c r="A18630">
        <v>47512</v>
      </c>
      <c r="B18630" s="2">
        <v>26.989719999999998</v>
      </c>
      <c r="C18630" s="3">
        <v>3776</v>
      </c>
      <c r="D18630" s="4">
        <v>47180</v>
      </c>
      <c r="E18630" t="s">
        <v>9010</v>
      </c>
      <c r="F18630" s="4" t="s">
        <v>8800</v>
      </c>
      <c r="G18630" s="5">
        <v>2634</v>
      </c>
      <c r="H18630" s="6">
        <v>0.1092979</v>
      </c>
      <c r="I18630" s="7">
        <v>63.905999999999999</v>
      </c>
    </row>
    <row r="18631" spans="1:12" x14ac:dyDescent="0.25">
      <c r="A18631">
        <v>62899</v>
      </c>
      <c r="B18631" s="2">
        <v>26.98883</v>
      </c>
      <c r="C18631" s="3">
        <v>1598</v>
      </c>
      <c r="E18631" t="s">
        <v>8698</v>
      </c>
      <c r="F18631" s="4" t="s">
        <v>11490</v>
      </c>
      <c r="G18631" s="5">
        <v>1070</v>
      </c>
      <c r="H18631" s="6">
        <v>0.1680672</v>
      </c>
      <c r="I18631" s="7">
        <v>53.75</v>
      </c>
    </row>
    <row r="18632" spans="1:12" x14ac:dyDescent="0.25">
      <c r="A18632">
        <v>50562</v>
      </c>
      <c r="B18632" s="2">
        <v>26.988489999999999</v>
      </c>
      <c r="C18632" s="3">
        <v>529</v>
      </c>
      <c r="E18632" t="s">
        <v>9744</v>
      </c>
      <c r="F18632" s="4" t="s">
        <v>9593</v>
      </c>
      <c r="G18632" s="5">
        <v>367</v>
      </c>
      <c r="H18632" s="6">
        <v>9.8092600000000002E-2</v>
      </c>
      <c r="I18632" s="7">
        <v>65.832999999999998</v>
      </c>
      <c r="J18632" s="2">
        <v>44</v>
      </c>
      <c r="K18632">
        <v>1</v>
      </c>
    </row>
    <row r="18633" spans="1:12" x14ac:dyDescent="0.25">
      <c r="A18633">
        <v>97756</v>
      </c>
      <c r="B18633" s="2">
        <v>26.98282</v>
      </c>
      <c r="C18633" s="3">
        <v>35821</v>
      </c>
      <c r="D18633" s="4">
        <v>13460</v>
      </c>
      <c r="E18633" t="s">
        <v>14924</v>
      </c>
      <c r="F18633" s="4" t="s">
        <v>16170</v>
      </c>
      <c r="G18633" s="5">
        <v>23285</v>
      </c>
      <c r="H18633" s="6">
        <v>0.20170920000000001</v>
      </c>
      <c r="I18633" s="7">
        <v>47.927</v>
      </c>
      <c r="J18633" s="2">
        <v>49.846200000000003</v>
      </c>
      <c r="K18633">
        <v>13</v>
      </c>
      <c r="L18633" s="2">
        <v>92.7</v>
      </c>
    </row>
    <row r="18634" spans="1:12" x14ac:dyDescent="0.25">
      <c r="A18634">
        <v>42023</v>
      </c>
      <c r="B18634" s="2">
        <v>26.976800000000001</v>
      </c>
      <c r="C18634" s="3">
        <v>2448</v>
      </c>
      <c r="E18634" t="s">
        <v>8172</v>
      </c>
      <c r="F18634" s="4" t="s">
        <v>7883</v>
      </c>
      <c r="G18634" s="5">
        <v>1855</v>
      </c>
      <c r="H18634" s="6">
        <v>0.15625</v>
      </c>
      <c r="I18634" s="7">
        <v>55.780999999999999</v>
      </c>
    </row>
    <row r="18635" spans="1:12" x14ac:dyDescent="0.25">
      <c r="A18635">
        <v>62892</v>
      </c>
      <c r="B18635" s="2">
        <v>26.976310000000002</v>
      </c>
      <c r="C18635" s="3">
        <v>305</v>
      </c>
      <c r="D18635" s="4">
        <v>16460</v>
      </c>
      <c r="E18635" t="s">
        <v>1083</v>
      </c>
      <c r="F18635" s="4" t="s">
        <v>11490</v>
      </c>
      <c r="G18635" s="5">
        <v>209</v>
      </c>
      <c r="H18635" s="6">
        <v>0.1004785</v>
      </c>
      <c r="I18635" s="7">
        <v>65.417000000000002</v>
      </c>
    </row>
    <row r="18636" spans="1:12" x14ac:dyDescent="0.25">
      <c r="A18636">
        <v>36575</v>
      </c>
      <c r="B18636" s="2">
        <v>26.973240000000001</v>
      </c>
      <c r="C18636" s="3">
        <v>19493</v>
      </c>
      <c r="D18636" s="4">
        <v>33660</v>
      </c>
      <c r="E18636" t="s">
        <v>7297</v>
      </c>
      <c r="F18636" s="4" t="s">
        <v>7027</v>
      </c>
      <c r="G18636" s="5">
        <v>12607</v>
      </c>
      <c r="H18636" s="6">
        <v>0.1515031</v>
      </c>
      <c r="I18636" s="7">
        <v>56.593000000000004</v>
      </c>
      <c r="J18636" s="2">
        <v>65</v>
      </c>
      <c r="K18636">
        <v>1</v>
      </c>
    </row>
    <row r="18637" spans="1:12" x14ac:dyDescent="0.25">
      <c r="A18637">
        <v>56097</v>
      </c>
      <c r="B18637" s="2">
        <v>26.969580000000001</v>
      </c>
      <c r="C18637" s="3">
        <v>3775</v>
      </c>
      <c r="E18637" t="s">
        <v>758</v>
      </c>
      <c r="F18637" s="4" t="s">
        <v>10428</v>
      </c>
      <c r="G18637" s="5">
        <v>2667</v>
      </c>
      <c r="H18637" s="6">
        <v>0.15179909999999999</v>
      </c>
      <c r="I18637" s="7">
        <v>56.537999999999997</v>
      </c>
      <c r="J18637" s="2">
        <v>35</v>
      </c>
      <c r="K18637">
        <v>1</v>
      </c>
    </row>
    <row r="18638" spans="1:12" x14ac:dyDescent="0.25">
      <c r="A18638">
        <v>15462</v>
      </c>
      <c r="B18638" s="2">
        <v>26.968889999999998</v>
      </c>
      <c r="C18638" s="3">
        <v>337</v>
      </c>
      <c r="D18638" s="4">
        <v>38300</v>
      </c>
      <c r="E18638" t="s">
        <v>3162</v>
      </c>
      <c r="F18638" s="4" t="s">
        <v>3003</v>
      </c>
      <c r="G18638" s="5">
        <v>225</v>
      </c>
      <c r="H18638" s="6">
        <v>0</v>
      </c>
      <c r="I18638" s="7">
        <v>82.768000000000001</v>
      </c>
    </row>
    <row r="18639" spans="1:12" x14ac:dyDescent="0.25">
      <c r="A18639">
        <v>66901</v>
      </c>
      <c r="B18639" s="2">
        <v>26.96781</v>
      </c>
      <c r="C18639" s="3">
        <v>6556</v>
      </c>
      <c r="E18639" t="s">
        <v>12244</v>
      </c>
      <c r="F18639" s="4" t="s">
        <v>12494</v>
      </c>
      <c r="G18639" s="5">
        <v>4277</v>
      </c>
      <c r="H18639" s="6">
        <v>0.19261339999999999</v>
      </c>
      <c r="I18639" s="7">
        <v>49.482999999999997</v>
      </c>
      <c r="J18639" s="2">
        <v>51.666699999999999</v>
      </c>
      <c r="K18639">
        <v>3</v>
      </c>
    </row>
    <row r="18640" spans="1:12" x14ac:dyDescent="0.25">
      <c r="A18640">
        <v>30410</v>
      </c>
      <c r="B18640" s="2">
        <v>26.966480000000001</v>
      </c>
      <c r="C18640" s="3">
        <v>1901</v>
      </c>
      <c r="D18640" s="4">
        <v>47080</v>
      </c>
      <c r="E18640" t="s">
        <v>6434</v>
      </c>
      <c r="F18640" s="4" t="s">
        <v>6363</v>
      </c>
      <c r="G18640" s="5">
        <v>1287</v>
      </c>
      <c r="H18640" s="6">
        <v>0.1708075</v>
      </c>
      <c r="I18640" s="7">
        <v>53.25</v>
      </c>
    </row>
    <row r="18641" spans="1:12" x14ac:dyDescent="0.25">
      <c r="A18641">
        <v>17867</v>
      </c>
      <c r="B18641" s="2">
        <v>26.966149999999999</v>
      </c>
      <c r="C18641" s="3">
        <v>137</v>
      </c>
      <c r="D18641" s="4">
        <v>44980</v>
      </c>
      <c r="E18641" t="s">
        <v>3895</v>
      </c>
      <c r="F18641" s="4" t="s">
        <v>3003</v>
      </c>
      <c r="G18641" s="5">
        <v>89</v>
      </c>
      <c r="H18641" s="6">
        <v>4.4943799999999999E-2</v>
      </c>
      <c r="I18641" s="7">
        <v>75</v>
      </c>
    </row>
    <row r="18642" spans="1:12" x14ac:dyDescent="0.25">
      <c r="A18642">
        <v>49637</v>
      </c>
      <c r="B18642" s="2">
        <v>26.96565</v>
      </c>
      <c r="C18642" s="3">
        <v>3015</v>
      </c>
      <c r="D18642" s="4">
        <v>45900</v>
      </c>
      <c r="E18642" t="s">
        <v>9425</v>
      </c>
      <c r="F18642" s="4" t="s">
        <v>9106</v>
      </c>
      <c r="G18642" s="5">
        <v>1972</v>
      </c>
      <c r="H18642" s="6">
        <v>0.17545640000000001</v>
      </c>
      <c r="I18642" s="7">
        <v>52.44</v>
      </c>
      <c r="J18642" s="2">
        <v>50</v>
      </c>
      <c r="K18642">
        <v>1</v>
      </c>
    </row>
    <row r="18643" spans="1:12" x14ac:dyDescent="0.25">
      <c r="A18643">
        <v>75050</v>
      </c>
      <c r="B18643" s="2">
        <v>26.959340000000001</v>
      </c>
      <c r="C18643" s="3">
        <v>40819</v>
      </c>
      <c r="D18643" s="4">
        <v>19100</v>
      </c>
      <c r="E18643" t="s">
        <v>13757</v>
      </c>
      <c r="F18643" s="4" t="s">
        <v>13752</v>
      </c>
      <c r="G18643" s="5">
        <v>24410</v>
      </c>
      <c r="H18643" s="6">
        <v>0.1926591</v>
      </c>
      <c r="I18643" s="7">
        <v>49.466000000000001</v>
      </c>
      <c r="J18643" s="2">
        <v>43.846200000000003</v>
      </c>
      <c r="K18643">
        <v>13</v>
      </c>
      <c r="L18643" s="2">
        <v>71.3</v>
      </c>
    </row>
    <row r="18644" spans="1:12" x14ac:dyDescent="0.25">
      <c r="A18644">
        <v>15022</v>
      </c>
      <c r="B18644" s="2">
        <v>26.951750000000001</v>
      </c>
      <c r="C18644" s="3">
        <v>10194</v>
      </c>
      <c r="D18644" s="4">
        <v>38300</v>
      </c>
      <c r="E18644" t="s">
        <v>3018</v>
      </c>
      <c r="F18644" s="4" t="s">
        <v>3003</v>
      </c>
      <c r="G18644" s="5">
        <v>7297</v>
      </c>
      <c r="H18644" s="6">
        <v>0.18224170000000001</v>
      </c>
      <c r="I18644" s="7">
        <v>51.265000000000001</v>
      </c>
      <c r="J18644" s="2">
        <v>54.25</v>
      </c>
      <c r="K18644">
        <v>4</v>
      </c>
    </row>
    <row r="18645" spans="1:12" x14ac:dyDescent="0.25">
      <c r="A18645">
        <v>29730</v>
      </c>
      <c r="B18645" s="2">
        <v>26.941970000000001</v>
      </c>
      <c r="C18645" s="3">
        <v>52956</v>
      </c>
      <c r="D18645" s="4">
        <v>16740</v>
      </c>
      <c r="E18645" t="s">
        <v>2343</v>
      </c>
      <c r="F18645" s="4" t="s">
        <v>6130</v>
      </c>
      <c r="G18645" s="5">
        <v>33562</v>
      </c>
      <c r="H18645" s="6">
        <v>0.1968298</v>
      </c>
      <c r="I18645" s="7">
        <v>48.735999999999997</v>
      </c>
      <c r="J18645" s="2">
        <v>41.428600000000003</v>
      </c>
      <c r="K18645">
        <v>7</v>
      </c>
    </row>
    <row r="18646" spans="1:12" x14ac:dyDescent="0.25">
      <c r="A18646">
        <v>95627</v>
      </c>
      <c r="B18646" s="2">
        <v>26.933450000000001</v>
      </c>
      <c r="C18646" s="3">
        <v>3497</v>
      </c>
      <c r="D18646" s="4">
        <v>40900</v>
      </c>
      <c r="E18646" t="s">
        <v>15956</v>
      </c>
      <c r="F18646" s="4" t="s">
        <v>15368</v>
      </c>
      <c r="G18646" s="5">
        <v>2036</v>
      </c>
      <c r="H18646" s="6">
        <v>0.13506879999999999</v>
      </c>
      <c r="I18646" s="7">
        <v>59.408000000000001</v>
      </c>
      <c r="J18646" s="2">
        <v>59</v>
      </c>
      <c r="K18646">
        <v>2</v>
      </c>
    </row>
    <row r="18647" spans="1:12" x14ac:dyDescent="0.25">
      <c r="A18647">
        <v>21522</v>
      </c>
      <c r="B18647" s="2">
        <v>26.932939999999999</v>
      </c>
      <c r="C18647" s="3">
        <v>130</v>
      </c>
      <c r="E18647" t="s">
        <v>4526</v>
      </c>
      <c r="F18647" s="4" t="s">
        <v>4361</v>
      </c>
      <c r="G18647" s="5">
        <v>118</v>
      </c>
      <c r="H18647" s="6">
        <v>0.1271186</v>
      </c>
      <c r="I18647" s="7">
        <v>60.780999999999999</v>
      </c>
    </row>
    <row r="18648" spans="1:12" x14ac:dyDescent="0.25">
      <c r="A18648">
        <v>64735</v>
      </c>
      <c r="B18648" s="2">
        <v>26.93065</v>
      </c>
      <c r="C18648" s="3">
        <v>13586</v>
      </c>
      <c r="E18648" t="s">
        <v>168</v>
      </c>
      <c r="F18648" s="4" t="s">
        <v>12102</v>
      </c>
      <c r="G18648" s="5">
        <v>9442</v>
      </c>
      <c r="H18648" s="6">
        <v>0.16890820000000001</v>
      </c>
      <c r="I18648" s="7">
        <v>53.558999999999997</v>
      </c>
      <c r="J18648" s="2">
        <v>46.5</v>
      </c>
      <c r="K18648">
        <v>2</v>
      </c>
    </row>
    <row r="18649" spans="1:12" x14ac:dyDescent="0.25">
      <c r="A18649">
        <v>42081</v>
      </c>
      <c r="B18649" s="2">
        <v>26.92794</v>
      </c>
      <c r="C18649" s="3">
        <v>2427</v>
      </c>
      <c r="D18649" s="4">
        <v>37140</v>
      </c>
      <c r="E18649" t="s">
        <v>8190</v>
      </c>
      <c r="F18649" s="4" t="s">
        <v>7883</v>
      </c>
      <c r="G18649" s="5">
        <v>1870</v>
      </c>
      <c r="H18649" s="6">
        <v>7.3261999999999994E-2</v>
      </c>
      <c r="I18649" s="7">
        <v>70.078000000000003</v>
      </c>
    </row>
    <row r="18650" spans="1:12" x14ac:dyDescent="0.25">
      <c r="A18650">
        <v>70392</v>
      </c>
      <c r="B18650" s="2">
        <v>26.926189999999998</v>
      </c>
      <c r="C18650" s="3">
        <v>8500</v>
      </c>
      <c r="D18650" s="4">
        <v>34020</v>
      </c>
      <c r="E18650" t="s">
        <v>2281</v>
      </c>
      <c r="F18650" s="4" t="s">
        <v>12927</v>
      </c>
      <c r="G18650" s="5">
        <v>5445</v>
      </c>
      <c r="H18650" s="6">
        <v>0.1221304</v>
      </c>
      <c r="I18650" s="7">
        <v>61.633000000000003</v>
      </c>
    </row>
    <row r="18651" spans="1:12" x14ac:dyDescent="0.25">
      <c r="A18651">
        <v>51535</v>
      </c>
      <c r="B18651" s="2">
        <v>26.924569999999999</v>
      </c>
      <c r="C18651" s="3">
        <v>1901</v>
      </c>
      <c r="E18651" t="s">
        <v>9875</v>
      </c>
      <c r="F18651" s="4" t="s">
        <v>9593</v>
      </c>
      <c r="G18651" s="5">
        <v>1309</v>
      </c>
      <c r="H18651" s="6">
        <v>0.17709920000000001</v>
      </c>
      <c r="I18651" s="7">
        <v>52.131999999999998</v>
      </c>
    </row>
    <row r="18652" spans="1:12" x14ac:dyDescent="0.25">
      <c r="A18652">
        <v>68748</v>
      </c>
      <c r="B18652" s="2">
        <v>26.923739999999999</v>
      </c>
      <c r="C18652" s="3">
        <v>3375</v>
      </c>
      <c r="D18652" s="4">
        <v>35740</v>
      </c>
      <c r="E18652" t="s">
        <v>673</v>
      </c>
      <c r="F18652" s="4" t="s">
        <v>12738</v>
      </c>
      <c r="G18652" s="5">
        <v>2184</v>
      </c>
      <c r="H18652" s="6">
        <v>0.12951940000000001</v>
      </c>
      <c r="I18652" s="7">
        <v>60.35</v>
      </c>
      <c r="J18652" s="2">
        <v>47.5</v>
      </c>
      <c r="K18652">
        <v>2</v>
      </c>
    </row>
    <row r="18653" spans="1:12" x14ac:dyDescent="0.25">
      <c r="A18653">
        <v>98619</v>
      </c>
      <c r="B18653" s="2">
        <v>26.92313</v>
      </c>
      <c r="C18653" s="3">
        <v>483</v>
      </c>
      <c r="E18653" t="s">
        <v>1419</v>
      </c>
      <c r="F18653" s="4" t="s">
        <v>16344</v>
      </c>
      <c r="G18653" s="5">
        <v>351</v>
      </c>
      <c r="H18653" s="6">
        <v>0.16524220000000001</v>
      </c>
      <c r="I18653" s="7">
        <v>54.167000000000002</v>
      </c>
      <c r="J18653" s="2">
        <v>77</v>
      </c>
      <c r="K18653">
        <v>1</v>
      </c>
    </row>
    <row r="18654" spans="1:12" x14ac:dyDescent="0.25">
      <c r="A18654">
        <v>98565</v>
      </c>
      <c r="B18654" s="2">
        <v>26.922969999999999</v>
      </c>
      <c r="C18654" s="3">
        <v>515</v>
      </c>
      <c r="D18654" s="4">
        <v>16500</v>
      </c>
      <c r="E18654" t="s">
        <v>16456</v>
      </c>
      <c r="F18654" s="4" t="s">
        <v>16344</v>
      </c>
      <c r="G18654" s="5">
        <v>326</v>
      </c>
      <c r="H18654" s="6">
        <v>0.12844040000000001</v>
      </c>
      <c r="I18654" s="7">
        <v>60.521000000000001</v>
      </c>
      <c r="J18654" s="2">
        <v>55</v>
      </c>
      <c r="K18654">
        <v>1</v>
      </c>
    </row>
    <row r="18655" spans="1:12" x14ac:dyDescent="0.25">
      <c r="A18655">
        <v>55746</v>
      </c>
      <c r="B18655" s="2">
        <v>26.920079999999999</v>
      </c>
      <c r="C18655" s="3">
        <v>17145</v>
      </c>
      <c r="D18655" s="4">
        <v>20260</v>
      </c>
      <c r="E18655" t="s">
        <v>10530</v>
      </c>
      <c r="F18655" s="4" t="s">
        <v>10428</v>
      </c>
      <c r="G18655" s="5">
        <v>11739</v>
      </c>
      <c r="H18655" s="6">
        <v>0.1789761</v>
      </c>
      <c r="I18655" s="7">
        <v>51.787999999999997</v>
      </c>
      <c r="J18655" s="2">
        <v>54.7</v>
      </c>
      <c r="K18655">
        <v>10</v>
      </c>
      <c r="L18655" s="2">
        <v>99</v>
      </c>
    </row>
    <row r="18656" spans="1:12" x14ac:dyDescent="0.25">
      <c r="A18656">
        <v>18519</v>
      </c>
      <c r="B18656" s="2">
        <v>26.916399999999999</v>
      </c>
      <c r="C18656" s="3">
        <v>4839</v>
      </c>
      <c r="D18656" s="4">
        <v>42540</v>
      </c>
      <c r="E18656" t="s">
        <v>4088</v>
      </c>
      <c r="F18656" s="4" t="s">
        <v>3003</v>
      </c>
      <c r="G18656" s="5">
        <v>3634</v>
      </c>
      <c r="H18656" s="6">
        <v>0.1744154</v>
      </c>
      <c r="I18656" s="7">
        <v>52.573999999999998</v>
      </c>
      <c r="J18656" s="2">
        <v>36.5</v>
      </c>
      <c r="K18656">
        <v>2</v>
      </c>
    </row>
    <row r="18657" spans="1:11" x14ac:dyDescent="0.25">
      <c r="A18657">
        <v>76577</v>
      </c>
      <c r="B18657" s="2">
        <v>26.91498</v>
      </c>
      <c r="C18657" s="3">
        <v>3305</v>
      </c>
      <c r="E18657" t="s">
        <v>4247</v>
      </c>
      <c r="F18657" s="4" t="s">
        <v>13752</v>
      </c>
      <c r="G18657" s="5">
        <v>2282</v>
      </c>
      <c r="H18657" s="6">
        <v>0.1265878</v>
      </c>
      <c r="I18657" s="7">
        <v>60.832999999999998</v>
      </c>
      <c r="J18657" s="2">
        <v>47</v>
      </c>
      <c r="K18657">
        <v>1</v>
      </c>
    </row>
    <row r="18658" spans="1:11" x14ac:dyDescent="0.25">
      <c r="A18658">
        <v>85307</v>
      </c>
      <c r="B18658" s="2">
        <v>26.913340000000002</v>
      </c>
      <c r="C18658" s="3">
        <v>7556</v>
      </c>
      <c r="D18658" s="4">
        <v>38060</v>
      </c>
      <c r="E18658" t="s">
        <v>86</v>
      </c>
      <c r="F18658" s="4" t="s">
        <v>14962</v>
      </c>
      <c r="G18658" s="5">
        <v>4589</v>
      </c>
      <c r="H18658" s="6">
        <v>0.19110920000000001</v>
      </c>
      <c r="I18658" s="7">
        <v>49.676000000000002</v>
      </c>
      <c r="J18658" s="2">
        <v>48.666699999999999</v>
      </c>
      <c r="K18658">
        <v>3</v>
      </c>
    </row>
    <row r="18659" spans="1:11" x14ac:dyDescent="0.25">
      <c r="A18659">
        <v>49768</v>
      </c>
      <c r="B18659" s="2">
        <v>26.91216</v>
      </c>
      <c r="C18659" s="3">
        <v>411</v>
      </c>
      <c r="D18659" s="4">
        <v>42300</v>
      </c>
      <c r="E18659" t="s">
        <v>3821</v>
      </c>
      <c r="F18659" s="4" t="s">
        <v>9106</v>
      </c>
      <c r="G18659" s="5">
        <v>344</v>
      </c>
      <c r="H18659" s="6">
        <v>0.19186049999999999</v>
      </c>
      <c r="I18659" s="7">
        <v>49.545000000000002</v>
      </c>
    </row>
    <row r="18660" spans="1:11" x14ac:dyDescent="0.25">
      <c r="A18660">
        <v>12987</v>
      </c>
      <c r="B18660" s="2">
        <v>26.912030000000001</v>
      </c>
      <c r="C18660" s="3">
        <v>244</v>
      </c>
      <c r="E18660" t="s">
        <v>2461</v>
      </c>
      <c r="F18660" s="4" t="s">
        <v>1280</v>
      </c>
      <c r="G18660" s="5">
        <v>208</v>
      </c>
      <c r="H18660" s="6">
        <v>0.21634619999999999</v>
      </c>
      <c r="I18660" s="7">
        <v>45.313000000000002</v>
      </c>
      <c r="J18660" s="2">
        <v>53</v>
      </c>
      <c r="K18660">
        <v>1</v>
      </c>
    </row>
    <row r="18661" spans="1:11" x14ac:dyDescent="0.25">
      <c r="A18661">
        <v>44628</v>
      </c>
      <c r="B18661" s="2">
        <v>26.911809999999999</v>
      </c>
      <c r="C18661" s="3">
        <v>1065</v>
      </c>
      <c r="E18661" t="s">
        <v>2120</v>
      </c>
      <c r="F18661" s="4" t="s">
        <v>8295</v>
      </c>
      <c r="G18661" s="5">
        <v>667</v>
      </c>
      <c r="H18661" s="6">
        <v>0.1152695</v>
      </c>
      <c r="I18661" s="7">
        <v>62.777999999999999</v>
      </c>
    </row>
    <row r="18662" spans="1:11" x14ac:dyDescent="0.25">
      <c r="A18662">
        <v>73655</v>
      </c>
      <c r="B18662" s="2">
        <v>26.911519999999999</v>
      </c>
      <c r="C18662" s="3">
        <v>722</v>
      </c>
      <c r="E18662" t="s">
        <v>13538</v>
      </c>
      <c r="F18662" s="4" t="s">
        <v>13462</v>
      </c>
      <c r="G18662" s="5">
        <v>560</v>
      </c>
      <c r="H18662" s="6">
        <v>0.1839286</v>
      </c>
      <c r="I18662" s="7">
        <v>50.908999999999999</v>
      </c>
    </row>
    <row r="18663" spans="1:11" x14ac:dyDescent="0.25">
      <c r="A18663">
        <v>13608</v>
      </c>
      <c r="B18663" s="2">
        <v>26.911149999999999</v>
      </c>
      <c r="C18663" s="3">
        <v>1501</v>
      </c>
      <c r="D18663" s="4">
        <v>48060</v>
      </c>
      <c r="E18663" t="s">
        <v>2642</v>
      </c>
      <c r="F18663" s="4" t="s">
        <v>1280</v>
      </c>
      <c r="G18663" s="5">
        <v>1000</v>
      </c>
      <c r="H18663" s="6">
        <v>0.11</v>
      </c>
      <c r="I18663" s="7">
        <v>63.683999999999997</v>
      </c>
    </row>
    <row r="18664" spans="1:11" x14ac:dyDescent="0.25">
      <c r="A18664">
        <v>12117</v>
      </c>
      <c r="B18664" s="2">
        <v>26.910270000000001</v>
      </c>
      <c r="C18664" s="3">
        <v>3426</v>
      </c>
      <c r="D18664" s="4">
        <v>24100</v>
      </c>
      <c r="E18664" t="s">
        <v>2134</v>
      </c>
      <c r="F18664" s="4" t="s">
        <v>1280</v>
      </c>
      <c r="G18664" s="5">
        <v>2673</v>
      </c>
      <c r="H18664" s="6">
        <v>0.14440700000000001</v>
      </c>
      <c r="I18664" s="7">
        <v>57.73</v>
      </c>
    </row>
    <row r="18665" spans="1:11" x14ac:dyDescent="0.25">
      <c r="A18665">
        <v>97632</v>
      </c>
      <c r="B18665" s="2">
        <v>26.909410000000001</v>
      </c>
      <c r="C18665" s="3">
        <v>1430</v>
      </c>
      <c r="D18665" s="4">
        <v>28900</v>
      </c>
      <c r="E18665" t="s">
        <v>16294</v>
      </c>
      <c r="F18665" s="4" t="s">
        <v>16170</v>
      </c>
      <c r="G18665" s="5">
        <v>912</v>
      </c>
      <c r="H18665" s="6">
        <v>0.162103</v>
      </c>
      <c r="I18665" s="7">
        <v>54.667000000000002</v>
      </c>
    </row>
    <row r="18666" spans="1:11" x14ac:dyDescent="0.25">
      <c r="A18666">
        <v>54534</v>
      </c>
      <c r="B18666" s="2">
        <v>26.908750000000001</v>
      </c>
      <c r="C18666" s="3">
        <v>2359</v>
      </c>
      <c r="E18666" t="s">
        <v>2212</v>
      </c>
      <c r="F18666" s="4" t="s">
        <v>10031</v>
      </c>
      <c r="G18666" s="5">
        <v>1838</v>
      </c>
      <c r="H18666" s="6">
        <v>0.1915125</v>
      </c>
      <c r="I18666" s="7">
        <v>49.582999999999998</v>
      </c>
      <c r="J18666" s="2">
        <v>55.5</v>
      </c>
      <c r="K18666">
        <v>2</v>
      </c>
    </row>
    <row r="18667" spans="1:11" x14ac:dyDescent="0.25">
      <c r="A18667">
        <v>16669</v>
      </c>
      <c r="B18667" s="2">
        <v>26.907920000000001</v>
      </c>
      <c r="C18667" s="3">
        <v>2276</v>
      </c>
      <c r="D18667" s="4">
        <v>26500</v>
      </c>
      <c r="E18667" t="s">
        <v>2146</v>
      </c>
      <c r="F18667" s="4" t="s">
        <v>3003</v>
      </c>
      <c r="G18667" s="5">
        <v>1654</v>
      </c>
      <c r="H18667" s="6">
        <v>0.15175330000000001</v>
      </c>
      <c r="I18667" s="7">
        <v>56.451999999999998</v>
      </c>
      <c r="J18667" s="2">
        <v>51</v>
      </c>
      <c r="K18667">
        <v>1</v>
      </c>
    </row>
    <row r="18668" spans="1:11" x14ac:dyDescent="0.25">
      <c r="A18668">
        <v>47519</v>
      </c>
      <c r="B18668" s="2">
        <v>26.907450000000001</v>
      </c>
      <c r="C18668" s="3">
        <v>435</v>
      </c>
      <c r="D18668" s="4">
        <v>47780</v>
      </c>
      <c r="E18668" t="s">
        <v>9013</v>
      </c>
      <c r="F18668" s="4" t="s">
        <v>8800</v>
      </c>
      <c r="G18668" s="5">
        <v>314</v>
      </c>
      <c r="H18668" s="6">
        <v>2.5477699999999999E-2</v>
      </c>
      <c r="I18668" s="7">
        <v>78.272000000000006</v>
      </c>
    </row>
    <row r="18669" spans="1:11" x14ac:dyDescent="0.25">
      <c r="A18669">
        <v>72675</v>
      </c>
      <c r="B18669" s="2">
        <v>26.907129999999999</v>
      </c>
      <c r="C18669" s="3">
        <v>1199</v>
      </c>
      <c r="E18669" t="s">
        <v>8906</v>
      </c>
      <c r="F18669" s="4" t="s">
        <v>13183</v>
      </c>
      <c r="G18669" s="5">
        <v>1013</v>
      </c>
      <c r="H18669" s="6">
        <v>0.2319842</v>
      </c>
      <c r="I18669" s="7">
        <v>42.582999999999998</v>
      </c>
    </row>
    <row r="18670" spans="1:11" x14ac:dyDescent="0.25">
      <c r="A18670">
        <v>50585</v>
      </c>
      <c r="B18670" s="2">
        <v>26.90673</v>
      </c>
      <c r="C18670" s="3">
        <v>931</v>
      </c>
      <c r="D18670" s="4">
        <v>44740</v>
      </c>
      <c r="E18670" t="s">
        <v>9756</v>
      </c>
      <c r="F18670" s="4" t="s">
        <v>9593</v>
      </c>
      <c r="G18670" s="5">
        <v>688</v>
      </c>
      <c r="H18670" s="6">
        <v>0.1555233</v>
      </c>
      <c r="I18670" s="7">
        <v>55.795000000000002</v>
      </c>
    </row>
    <row r="18671" spans="1:11" x14ac:dyDescent="0.25">
      <c r="A18671">
        <v>4290</v>
      </c>
      <c r="B18671" s="2">
        <v>26.906330000000001</v>
      </c>
      <c r="C18671" s="3">
        <v>1338</v>
      </c>
      <c r="E18671" t="s">
        <v>799</v>
      </c>
      <c r="F18671" s="4" t="s">
        <v>701</v>
      </c>
      <c r="G18671" s="5">
        <v>967</v>
      </c>
      <c r="H18671" s="6">
        <v>0.1580579</v>
      </c>
      <c r="I18671" s="7">
        <v>55.356999999999999</v>
      </c>
      <c r="J18671" s="2">
        <v>56</v>
      </c>
      <c r="K18671">
        <v>1</v>
      </c>
    </row>
    <row r="18672" spans="1:11" x14ac:dyDescent="0.25">
      <c r="A18672">
        <v>26335</v>
      </c>
      <c r="B18672" s="2">
        <v>26.90588</v>
      </c>
      <c r="C18672" s="3">
        <v>1162</v>
      </c>
      <c r="E18672" t="s">
        <v>5537</v>
      </c>
      <c r="F18672" s="4" t="s">
        <v>5144</v>
      </c>
      <c r="G18672" s="5">
        <v>901</v>
      </c>
      <c r="H18672" s="6">
        <v>0.15649279999999999</v>
      </c>
      <c r="I18672" s="7">
        <v>55.625</v>
      </c>
    </row>
    <row r="18673" spans="1:12" x14ac:dyDescent="0.25">
      <c r="A18673">
        <v>49070</v>
      </c>
      <c r="B18673" s="2">
        <v>26.905280000000001</v>
      </c>
      <c r="C18673" s="3">
        <v>2471</v>
      </c>
      <c r="D18673" s="4">
        <v>26090</v>
      </c>
      <c r="E18673" t="s">
        <v>3160</v>
      </c>
      <c r="F18673" s="4" t="s">
        <v>9106</v>
      </c>
      <c r="G18673" s="5">
        <v>1598</v>
      </c>
      <c r="H18673" s="6">
        <v>0.15456819999999999</v>
      </c>
      <c r="I18673" s="7">
        <v>55.95</v>
      </c>
      <c r="J18673" s="2">
        <v>55</v>
      </c>
      <c r="K18673">
        <v>1</v>
      </c>
    </row>
    <row r="18674" spans="1:12" x14ac:dyDescent="0.25">
      <c r="A18674">
        <v>79414</v>
      </c>
      <c r="B18674" s="2">
        <v>26.902270000000001</v>
      </c>
      <c r="C18674" s="3">
        <v>18646</v>
      </c>
      <c r="D18674" s="4">
        <v>31180</v>
      </c>
      <c r="E18674" t="s">
        <v>14418</v>
      </c>
      <c r="F18674" s="4" t="s">
        <v>13752</v>
      </c>
      <c r="G18674" s="5">
        <v>10979</v>
      </c>
      <c r="H18674" s="6">
        <v>0.23114750000000001</v>
      </c>
      <c r="I18674" s="7">
        <v>42.716000000000001</v>
      </c>
      <c r="J18674" s="2">
        <v>47.333300000000001</v>
      </c>
      <c r="K18674">
        <v>3</v>
      </c>
    </row>
    <row r="18675" spans="1:12" x14ac:dyDescent="0.25">
      <c r="A18675">
        <v>77591</v>
      </c>
      <c r="B18675" s="2">
        <v>26.89752</v>
      </c>
      <c r="C18675" s="3">
        <v>13680</v>
      </c>
      <c r="D18675" s="4">
        <v>26420</v>
      </c>
      <c r="E18675" t="s">
        <v>14091</v>
      </c>
      <c r="F18675" s="4" t="s">
        <v>13752</v>
      </c>
      <c r="G18675" s="5">
        <v>8866</v>
      </c>
      <c r="H18675" s="6">
        <v>0.147981</v>
      </c>
      <c r="I18675" s="7">
        <v>57.087000000000003</v>
      </c>
    </row>
    <row r="18676" spans="1:12" x14ac:dyDescent="0.25">
      <c r="A18676">
        <v>46731</v>
      </c>
      <c r="B18676" s="2">
        <v>26.895320000000002</v>
      </c>
      <c r="C18676" s="3">
        <v>488</v>
      </c>
      <c r="D18676" s="4">
        <v>23060</v>
      </c>
      <c r="E18676" t="s">
        <v>8890</v>
      </c>
      <c r="F18676" s="4" t="s">
        <v>8800</v>
      </c>
      <c r="G18676" s="5">
        <v>340</v>
      </c>
      <c r="H18676" s="6">
        <v>7.64706E-2</v>
      </c>
      <c r="I18676" s="7">
        <v>69.444000000000003</v>
      </c>
    </row>
    <row r="18677" spans="1:12" x14ac:dyDescent="0.25">
      <c r="A18677">
        <v>54624</v>
      </c>
      <c r="B18677" s="2">
        <v>26.89498</v>
      </c>
      <c r="C18677" s="3">
        <v>1383</v>
      </c>
      <c r="E18677" t="s">
        <v>6654</v>
      </c>
      <c r="F18677" s="4" t="s">
        <v>10031</v>
      </c>
      <c r="G18677" s="5">
        <v>1093</v>
      </c>
      <c r="H18677" s="6">
        <v>0.1527905</v>
      </c>
      <c r="I18677" s="7">
        <v>56.25</v>
      </c>
      <c r="J18677" s="2">
        <v>48</v>
      </c>
      <c r="K18677">
        <v>1</v>
      </c>
    </row>
    <row r="18678" spans="1:12" x14ac:dyDescent="0.25">
      <c r="A18678">
        <v>37042</v>
      </c>
      <c r="B18678" s="2">
        <v>26.88496</v>
      </c>
      <c r="C18678" s="3">
        <v>70889</v>
      </c>
      <c r="D18678" s="4">
        <v>17300</v>
      </c>
      <c r="E18678" t="s">
        <v>2090</v>
      </c>
      <c r="F18678" s="4" t="s">
        <v>7348</v>
      </c>
      <c r="G18678" s="5">
        <v>40768</v>
      </c>
      <c r="H18678" s="6">
        <v>0.18686220000000001</v>
      </c>
      <c r="I18678" s="7">
        <v>50.362000000000002</v>
      </c>
      <c r="J18678" s="2">
        <v>48.909100000000002</v>
      </c>
      <c r="K18678">
        <v>11</v>
      </c>
      <c r="L18678" s="2">
        <v>90.8</v>
      </c>
    </row>
    <row r="18679" spans="1:12" x14ac:dyDescent="0.25">
      <c r="A18679">
        <v>54983</v>
      </c>
      <c r="B18679" s="2">
        <v>26.874469999999999</v>
      </c>
      <c r="C18679" s="3">
        <v>4480</v>
      </c>
      <c r="E18679" t="s">
        <v>10425</v>
      </c>
      <c r="F18679" s="4" t="s">
        <v>10031</v>
      </c>
      <c r="G18679" s="5">
        <v>3062</v>
      </c>
      <c r="H18679" s="6">
        <v>0.12867410000000001</v>
      </c>
      <c r="I18679" s="7">
        <v>60.417000000000002</v>
      </c>
      <c r="J18679" s="2">
        <v>48</v>
      </c>
      <c r="K18679">
        <v>1</v>
      </c>
    </row>
    <row r="18680" spans="1:12" x14ac:dyDescent="0.25">
      <c r="A18680">
        <v>26807</v>
      </c>
      <c r="B18680" s="2">
        <v>26.873239999999999</v>
      </c>
      <c r="C18680" s="3">
        <v>2815</v>
      </c>
      <c r="E18680" t="s">
        <v>293</v>
      </c>
      <c r="F18680" s="4" t="s">
        <v>5144</v>
      </c>
      <c r="G18680" s="5">
        <v>2094</v>
      </c>
      <c r="H18680" s="6">
        <v>0.17717289999999999</v>
      </c>
      <c r="I18680" s="7">
        <v>52.030999999999999</v>
      </c>
      <c r="J18680" s="2">
        <v>54.666699999999999</v>
      </c>
      <c r="K18680">
        <v>3</v>
      </c>
    </row>
    <row r="18681" spans="1:12" x14ac:dyDescent="0.25">
      <c r="A18681">
        <v>57070</v>
      </c>
      <c r="B18681" s="2">
        <v>26.872479999999999</v>
      </c>
      <c r="C18681" s="3">
        <v>1491</v>
      </c>
      <c r="D18681" s="4">
        <v>43620</v>
      </c>
      <c r="E18681" t="s">
        <v>10903</v>
      </c>
      <c r="F18681" s="4" t="s">
        <v>10877</v>
      </c>
      <c r="G18681" s="5">
        <v>1083</v>
      </c>
      <c r="H18681" s="6">
        <v>0.154059</v>
      </c>
      <c r="I18681" s="7">
        <v>56.023000000000003</v>
      </c>
      <c r="J18681" s="2">
        <v>34</v>
      </c>
      <c r="K18681">
        <v>1</v>
      </c>
    </row>
    <row r="18682" spans="1:12" x14ac:dyDescent="0.25">
      <c r="A18682">
        <v>14809</v>
      </c>
      <c r="B18682" s="2">
        <v>26.87181</v>
      </c>
      <c r="C18682" s="3">
        <v>2413</v>
      </c>
      <c r="D18682" s="4">
        <v>18500</v>
      </c>
      <c r="E18682" t="s">
        <v>2949</v>
      </c>
      <c r="F18682" s="4" t="s">
        <v>1280</v>
      </c>
      <c r="G18682" s="5">
        <v>1702</v>
      </c>
      <c r="H18682" s="6">
        <v>0.17733409999999999</v>
      </c>
      <c r="I18682" s="7">
        <v>52</v>
      </c>
    </row>
    <row r="18683" spans="1:12" x14ac:dyDescent="0.25">
      <c r="A18683">
        <v>68961</v>
      </c>
      <c r="B18683" s="2">
        <v>26.871259999999999</v>
      </c>
      <c r="C18683" s="3">
        <v>763</v>
      </c>
      <c r="E18683" t="s">
        <v>600</v>
      </c>
      <c r="F18683" s="4" t="s">
        <v>12738</v>
      </c>
      <c r="G18683" s="5">
        <v>605</v>
      </c>
      <c r="H18683" s="6">
        <v>0.1289256</v>
      </c>
      <c r="I18683" s="7">
        <v>60.356999999999999</v>
      </c>
      <c r="J18683" s="2">
        <v>65</v>
      </c>
      <c r="K18683">
        <v>1</v>
      </c>
    </row>
    <row r="18684" spans="1:12" x14ac:dyDescent="0.25">
      <c r="A18684">
        <v>8110</v>
      </c>
      <c r="B18684" s="2">
        <v>26.868189999999998</v>
      </c>
      <c r="C18684" s="3">
        <v>18204</v>
      </c>
      <c r="D18684" s="4">
        <v>37980</v>
      </c>
      <c r="E18684" t="s">
        <v>1645</v>
      </c>
      <c r="F18684" s="4" t="s">
        <v>1341</v>
      </c>
      <c r="G18684" s="5">
        <v>12211</v>
      </c>
      <c r="H18684" s="6">
        <v>0.143793</v>
      </c>
      <c r="I18684" s="7">
        <v>57.786999999999999</v>
      </c>
      <c r="J18684" s="2">
        <v>38.75</v>
      </c>
      <c r="K18684">
        <v>8</v>
      </c>
    </row>
    <row r="18685" spans="1:12" x14ac:dyDescent="0.25">
      <c r="A18685">
        <v>28697</v>
      </c>
      <c r="B18685" s="2">
        <v>26.863119999999999</v>
      </c>
      <c r="C18685" s="3">
        <v>12593</v>
      </c>
      <c r="D18685" s="4">
        <v>35900</v>
      </c>
      <c r="E18685" t="s">
        <v>6075</v>
      </c>
      <c r="F18685" s="4" t="s">
        <v>5642</v>
      </c>
      <c r="G18685" s="5">
        <v>9003</v>
      </c>
      <c r="H18685" s="6">
        <v>0.18980449999999999</v>
      </c>
      <c r="I18685" s="7">
        <v>49.832000000000001</v>
      </c>
      <c r="J18685" s="2">
        <v>55.5</v>
      </c>
      <c r="K18685">
        <v>2</v>
      </c>
    </row>
    <row r="18686" spans="1:12" x14ac:dyDescent="0.25">
      <c r="A18686">
        <v>32352</v>
      </c>
      <c r="B18686" s="2">
        <v>26.860050000000001</v>
      </c>
      <c r="C18686" s="3">
        <v>6210</v>
      </c>
      <c r="D18686" s="4">
        <v>45220</v>
      </c>
      <c r="E18686" t="s">
        <v>328</v>
      </c>
      <c r="F18686" s="4" t="s">
        <v>6689</v>
      </c>
      <c r="G18686" s="5">
        <v>3819</v>
      </c>
      <c r="H18686" s="6">
        <v>0.16282720000000001</v>
      </c>
      <c r="I18686" s="7">
        <v>54.491</v>
      </c>
    </row>
    <row r="18687" spans="1:12" x14ac:dyDescent="0.25">
      <c r="A18687">
        <v>14441</v>
      </c>
      <c r="B18687" s="2">
        <v>26.859069999999999</v>
      </c>
      <c r="C18687" s="3">
        <v>444</v>
      </c>
      <c r="D18687" s="4">
        <v>40380</v>
      </c>
      <c r="E18687" t="s">
        <v>802</v>
      </c>
      <c r="F18687" s="4" t="s">
        <v>1280</v>
      </c>
      <c r="G18687" s="5">
        <v>289</v>
      </c>
      <c r="H18687" s="6">
        <v>0.20689660000000001</v>
      </c>
      <c r="I18687" s="7">
        <v>46.875</v>
      </c>
    </row>
    <row r="18688" spans="1:12" x14ac:dyDescent="0.25">
      <c r="A18688">
        <v>46403</v>
      </c>
      <c r="B18688" s="2">
        <v>26.857060000000001</v>
      </c>
      <c r="C18688" s="3">
        <v>12704</v>
      </c>
      <c r="D18688" s="4">
        <v>16980</v>
      </c>
      <c r="E18688" t="s">
        <v>5169</v>
      </c>
      <c r="F18688" s="4" t="s">
        <v>8800</v>
      </c>
      <c r="G18688" s="5">
        <v>8111</v>
      </c>
      <c r="H18688" s="6">
        <v>0.2536062</v>
      </c>
      <c r="I18688" s="7">
        <v>38.796999999999997</v>
      </c>
      <c r="J18688" s="2">
        <v>55.5</v>
      </c>
      <c r="K18688">
        <v>6</v>
      </c>
    </row>
    <row r="18689" spans="1:12" x14ac:dyDescent="0.25">
      <c r="A18689">
        <v>71457</v>
      </c>
      <c r="B18689" s="2">
        <v>26.851279999999999</v>
      </c>
      <c r="C18689" s="3">
        <v>28312</v>
      </c>
      <c r="D18689" s="4">
        <v>35060</v>
      </c>
      <c r="E18689" t="s">
        <v>13170</v>
      </c>
      <c r="F18689" s="4" t="s">
        <v>12927</v>
      </c>
      <c r="G18689" s="5">
        <v>16037</v>
      </c>
      <c r="H18689" s="6">
        <v>0.24044399999999999</v>
      </c>
      <c r="I18689" s="7">
        <v>41.07</v>
      </c>
      <c r="J18689" s="2">
        <v>35.75</v>
      </c>
      <c r="K18689">
        <v>4</v>
      </c>
    </row>
    <row r="18690" spans="1:12" x14ac:dyDescent="0.25">
      <c r="A18690">
        <v>95470</v>
      </c>
      <c r="B18690" s="2">
        <v>26.846350000000001</v>
      </c>
      <c r="C18690" s="3">
        <v>6874</v>
      </c>
      <c r="D18690" s="4">
        <v>46380</v>
      </c>
      <c r="E18690" t="s">
        <v>15909</v>
      </c>
      <c r="F18690" s="4" t="s">
        <v>15368</v>
      </c>
      <c r="G18690" s="5">
        <v>4537</v>
      </c>
      <c r="H18690" s="6">
        <v>0.15582979999999999</v>
      </c>
      <c r="I18690" s="7">
        <v>55.691000000000003</v>
      </c>
      <c r="J18690" s="2">
        <v>53</v>
      </c>
      <c r="K18690">
        <v>1</v>
      </c>
    </row>
    <row r="18691" spans="1:12" x14ac:dyDescent="0.25">
      <c r="A18691">
        <v>61326</v>
      </c>
      <c r="B18691" s="2">
        <v>26.84488</v>
      </c>
      <c r="C18691" s="3">
        <v>2332</v>
      </c>
      <c r="D18691" s="4">
        <v>36860</v>
      </c>
      <c r="E18691" t="s">
        <v>39</v>
      </c>
      <c r="F18691" s="4" t="s">
        <v>11490</v>
      </c>
      <c r="G18691" s="5">
        <v>1613</v>
      </c>
      <c r="H18691" s="6">
        <v>0.1252325</v>
      </c>
      <c r="I18691" s="7">
        <v>60.978000000000002</v>
      </c>
      <c r="J18691" s="2">
        <v>54</v>
      </c>
      <c r="K18691">
        <v>2</v>
      </c>
    </row>
    <row r="18692" spans="1:12" x14ac:dyDescent="0.25">
      <c r="A18692">
        <v>54725</v>
      </c>
      <c r="B18692" s="2">
        <v>26.844010000000001</v>
      </c>
      <c r="C18692" s="3">
        <v>2862</v>
      </c>
      <c r="D18692" s="4">
        <v>32860</v>
      </c>
      <c r="E18692" t="s">
        <v>10334</v>
      </c>
      <c r="F18692" s="4" t="s">
        <v>10031</v>
      </c>
      <c r="G18692" s="5">
        <v>2033</v>
      </c>
      <c r="H18692" s="6">
        <v>0.16175020000000001</v>
      </c>
      <c r="I18692" s="7">
        <v>54.662999999999997</v>
      </c>
      <c r="J18692" s="2">
        <v>49.5</v>
      </c>
      <c r="K18692">
        <v>2</v>
      </c>
    </row>
    <row r="18693" spans="1:12" x14ac:dyDescent="0.25">
      <c r="A18693">
        <v>77049</v>
      </c>
      <c r="B18693" s="2">
        <v>26.83953</v>
      </c>
      <c r="C18693" s="3">
        <v>30445</v>
      </c>
      <c r="D18693" s="4">
        <v>26420</v>
      </c>
      <c r="E18693" t="s">
        <v>3103</v>
      </c>
      <c r="F18693" s="4" t="s">
        <v>13752</v>
      </c>
      <c r="G18693" s="5">
        <v>16665</v>
      </c>
      <c r="H18693" s="6">
        <v>0.16855690000000001</v>
      </c>
      <c r="I18693" s="7">
        <v>53.485999999999997</v>
      </c>
      <c r="J18693" s="2">
        <v>75</v>
      </c>
      <c r="K18693">
        <v>2</v>
      </c>
    </row>
    <row r="18694" spans="1:12" x14ac:dyDescent="0.25">
      <c r="A18694">
        <v>7208</v>
      </c>
      <c r="B18694" s="2">
        <v>26.83051</v>
      </c>
      <c r="C18694" s="3">
        <v>32173</v>
      </c>
      <c r="D18694" s="4">
        <v>35620</v>
      </c>
      <c r="E18694" t="s">
        <v>1407</v>
      </c>
      <c r="F18694" s="4" t="s">
        <v>1341</v>
      </c>
      <c r="G18694" s="5">
        <v>21021</v>
      </c>
      <c r="H18694" s="6">
        <v>0.19489110000000001</v>
      </c>
      <c r="I18694" s="7">
        <v>48.933</v>
      </c>
      <c r="J18694" s="2">
        <v>46.142899999999997</v>
      </c>
      <c r="K18694">
        <v>7</v>
      </c>
    </row>
    <row r="18695" spans="1:12" x14ac:dyDescent="0.25">
      <c r="A18695">
        <v>16835</v>
      </c>
      <c r="B18695" s="2">
        <v>26.82545</v>
      </c>
      <c r="C18695" s="3">
        <v>215</v>
      </c>
      <c r="D18695" s="4">
        <v>44300</v>
      </c>
      <c r="E18695" t="s">
        <v>3607</v>
      </c>
      <c r="F18695" s="4" t="s">
        <v>3003</v>
      </c>
      <c r="G18695" s="5">
        <v>140</v>
      </c>
      <c r="H18695" s="6">
        <v>0.23571429999999999</v>
      </c>
      <c r="I18695" s="7">
        <v>41.875</v>
      </c>
    </row>
    <row r="18696" spans="1:12" x14ac:dyDescent="0.25">
      <c r="A18696">
        <v>60963</v>
      </c>
      <c r="B18696" s="2">
        <v>26.825109999999999</v>
      </c>
      <c r="C18696" s="3">
        <v>1912</v>
      </c>
      <c r="D18696" s="4">
        <v>19180</v>
      </c>
      <c r="E18696" t="s">
        <v>6531</v>
      </c>
      <c r="F18696" s="4" t="s">
        <v>11490</v>
      </c>
      <c r="G18696" s="5">
        <v>1276</v>
      </c>
      <c r="H18696" s="6">
        <v>0.15974940000000001</v>
      </c>
      <c r="I18696" s="7">
        <v>55</v>
      </c>
    </row>
    <row r="18697" spans="1:12" x14ac:dyDescent="0.25">
      <c r="A18697">
        <v>58413</v>
      </c>
      <c r="B18697" s="2">
        <v>26.824590000000001</v>
      </c>
      <c r="C18697" s="3">
        <v>1159</v>
      </c>
      <c r="E18697" t="s">
        <v>8297</v>
      </c>
      <c r="F18697" s="4" t="s">
        <v>11069</v>
      </c>
      <c r="G18697" s="5">
        <v>911</v>
      </c>
      <c r="H18697" s="6">
        <v>0.1866081</v>
      </c>
      <c r="I18697" s="7">
        <v>50.356999999999999</v>
      </c>
    </row>
    <row r="18698" spans="1:12" x14ac:dyDescent="0.25">
      <c r="A18698">
        <v>16327</v>
      </c>
      <c r="B18698" s="2">
        <v>26.82385</v>
      </c>
      <c r="C18698" s="3">
        <v>3163</v>
      </c>
      <c r="D18698" s="4">
        <v>32740</v>
      </c>
      <c r="E18698" t="s">
        <v>3477</v>
      </c>
      <c r="F18698" s="4" t="s">
        <v>3003</v>
      </c>
      <c r="G18698" s="5">
        <v>2171</v>
      </c>
      <c r="H18698" s="6">
        <v>0.15568860000000001</v>
      </c>
      <c r="I18698" s="7">
        <v>55.7</v>
      </c>
      <c r="J18698" s="2">
        <v>58</v>
      </c>
      <c r="K18698">
        <v>1</v>
      </c>
    </row>
    <row r="18699" spans="1:12" x14ac:dyDescent="0.25">
      <c r="A18699">
        <v>54466</v>
      </c>
      <c r="B18699" s="2">
        <v>26.82283</v>
      </c>
      <c r="C18699" s="3">
        <v>3015</v>
      </c>
      <c r="D18699" s="4">
        <v>49220</v>
      </c>
      <c r="E18699" t="s">
        <v>4626</v>
      </c>
      <c r="F18699" s="4" t="s">
        <v>10031</v>
      </c>
      <c r="G18699" s="5">
        <v>2078</v>
      </c>
      <c r="H18699" s="6">
        <v>0.15640039999999999</v>
      </c>
      <c r="I18699" s="7">
        <v>55.576999999999998</v>
      </c>
      <c r="J18699" s="2">
        <v>63</v>
      </c>
      <c r="K18699">
        <v>1</v>
      </c>
    </row>
    <row r="18700" spans="1:12" x14ac:dyDescent="0.25">
      <c r="A18700">
        <v>98822</v>
      </c>
      <c r="B18700" s="2">
        <v>26.82197</v>
      </c>
      <c r="C18700" s="3">
        <v>2092</v>
      </c>
      <c r="D18700" s="4">
        <v>48300</v>
      </c>
      <c r="E18700" t="s">
        <v>16502</v>
      </c>
      <c r="F18700" s="4" t="s">
        <v>16344</v>
      </c>
      <c r="G18700" s="5">
        <v>1511</v>
      </c>
      <c r="H18700" s="6">
        <v>0.1733951</v>
      </c>
      <c r="I18700" s="7">
        <v>52.639000000000003</v>
      </c>
    </row>
    <row r="18701" spans="1:12" x14ac:dyDescent="0.25">
      <c r="A18701">
        <v>44142</v>
      </c>
      <c r="B18701" s="2">
        <v>26.818390000000001</v>
      </c>
      <c r="C18701" s="3">
        <v>19027</v>
      </c>
      <c r="D18701" s="4">
        <v>17460</v>
      </c>
      <c r="E18701" t="s">
        <v>8520</v>
      </c>
      <c r="F18701" s="4" t="s">
        <v>8295</v>
      </c>
      <c r="G18701" s="5">
        <v>13482</v>
      </c>
      <c r="H18701" s="6">
        <v>0.12541720000000001</v>
      </c>
      <c r="I18701" s="7">
        <v>60.927</v>
      </c>
      <c r="J18701" s="2">
        <v>40.25</v>
      </c>
      <c r="K18701">
        <v>12</v>
      </c>
      <c r="L18701" s="2">
        <v>52.7</v>
      </c>
    </row>
    <row r="18702" spans="1:12" x14ac:dyDescent="0.25">
      <c r="A18702">
        <v>56585</v>
      </c>
      <c r="B18702" s="2">
        <v>26.814959999999999</v>
      </c>
      <c r="C18702" s="3">
        <v>1207</v>
      </c>
      <c r="D18702" s="4">
        <v>22020</v>
      </c>
      <c r="E18702" t="s">
        <v>10801</v>
      </c>
      <c r="F18702" s="4" t="s">
        <v>10428</v>
      </c>
      <c r="G18702" s="5">
        <v>852</v>
      </c>
      <c r="H18702" s="6">
        <v>0.1289566</v>
      </c>
      <c r="I18702" s="7">
        <v>60.313000000000002</v>
      </c>
    </row>
    <row r="18703" spans="1:12" x14ac:dyDescent="0.25">
      <c r="A18703">
        <v>30576</v>
      </c>
      <c r="B18703" s="2">
        <v>26.814319999999999</v>
      </c>
      <c r="C18703" s="3">
        <v>2229</v>
      </c>
      <c r="E18703" t="s">
        <v>6497</v>
      </c>
      <c r="F18703" s="4" t="s">
        <v>6363</v>
      </c>
      <c r="G18703" s="5">
        <v>1810</v>
      </c>
      <c r="H18703" s="6">
        <v>0.24682499999999999</v>
      </c>
      <c r="I18703" s="7">
        <v>39.94</v>
      </c>
      <c r="J18703" s="2">
        <v>77</v>
      </c>
      <c r="K18703">
        <v>1</v>
      </c>
    </row>
    <row r="18704" spans="1:12" x14ac:dyDescent="0.25">
      <c r="A18704">
        <v>17058</v>
      </c>
      <c r="B18704" s="2">
        <v>26.813580000000002</v>
      </c>
      <c r="C18704" s="3">
        <v>1820</v>
      </c>
      <c r="E18704" t="s">
        <v>3698</v>
      </c>
      <c r="F18704" s="4" t="s">
        <v>3003</v>
      </c>
      <c r="G18704" s="5">
        <v>1292</v>
      </c>
      <c r="H18704" s="6">
        <v>0.18716160000000001</v>
      </c>
      <c r="I18704" s="7">
        <v>50.25</v>
      </c>
    </row>
    <row r="18705" spans="1:12" x14ac:dyDescent="0.25">
      <c r="A18705">
        <v>45891</v>
      </c>
      <c r="B18705" s="2">
        <v>26.810759999999998</v>
      </c>
      <c r="C18705" s="3">
        <v>15095</v>
      </c>
      <c r="D18705" s="4">
        <v>46780</v>
      </c>
      <c r="E18705" t="s">
        <v>8794</v>
      </c>
      <c r="F18705" s="4" t="s">
        <v>8295</v>
      </c>
      <c r="G18705" s="5">
        <v>10489</v>
      </c>
      <c r="H18705" s="6">
        <v>0.16034319999999999</v>
      </c>
      <c r="I18705" s="7">
        <v>54.881</v>
      </c>
      <c r="J18705" s="2">
        <v>58.833300000000001</v>
      </c>
      <c r="K18705">
        <v>6</v>
      </c>
    </row>
    <row r="18706" spans="1:12" x14ac:dyDescent="0.25">
      <c r="A18706">
        <v>37814</v>
      </c>
      <c r="B18706" s="2">
        <v>26.802820000000001</v>
      </c>
      <c r="C18706" s="3">
        <v>32884</v>
      </c>
      <c r="D18706" s="4">
        <v>34100</v>
      </c>
      <c r="E18706" t="s">
        <v>1565</v>
      </c>
      <c r="F18706" s="4" t="s">
        <v>7348</v>
      </c>
      <c r="G18706" s="5">
        <v>22695</v>
      </c>
      <c r="H18706" s="6">
        <v>0.18620020000000001</v>
      </c>
      <c r="I18706" s="7">
        <v>50.411999999999999</v>
      </c>
      <c r="J18706" s="2">
        <v>53.1</v>
      </c>
      <c r="K18706">
        <v>10</v>
      </c>
      <c r="L18706" s="2">
        <v>97.6</v>
      </c>
    </row>
    <row r="18707" spans="1:12" x14ac:dyDescent="0.25">
      <c r="A18707">
        <v>48883</v>
      </c>
      <c r="B18707" s="2">
        <v>26.79617</v>
      </c>
      <c r="C18707" s="3">
        <v>7452</v>
      </c>
      <c r="D18707" s="4">
        <v>34380</v>
      </c>
      <c r="E18707" t="s">
        <v>9298</v>
      </c>
      <c r="F18707" s="4" t="s">
        <v>9106</v>
      </c>
      <c r="G18707" s="5">
        <v>5066</v>
      </c>
      <c r="H18707" s="6">
        <v>0.16656799999999999</v>
      </c>
      <c r="I18707" s="7">
        <v>53.804000000000002</v>
      </c>
      <c r="J18707" s="2">
        <v>60</v>
      </c>
      <c r="K18707">
        <v>2</v>
      </c>
    </row>
    <row r="18708" spans="1:12" x14ac:dyDescent="0.25">
      <c r="A18708">
        <v>79052</v>
      </c>
      <c r="B18708" s="2">
        <v>26.794779999999999</v>
      </c>
      <c r="C18708" s="3">
        <v>1106</v>
      </c>
      <c r="E18708" t="s">
        <v>14356</v>
      </c>
      <c r="F18708" s="4" t="s">
        <v>13752</v>
      </c>
      <c r="G18708" s="5">
        <v>730</v>
      </c>
      <c r="H18708" s="6">
        <v>0.16301370000000001</v>
      </c>
      <c r="I18708" s="7">
        <v>54.417000000000002</v>
      </c>
    </row>
    <row r="18709" spans="1:12" x14ac:dyDescent="0.25">
      <c r="A18709">
        <v>76524</v>
      </c>
      <c r="B18709" s="2">
        <v>26.7941</v>
      </c>
      <c r="C18709" s="3">
        <v>3500</v>
      </c>
      <c r="D18709" s="4">
        <v>47380</v>
      </c>
      <c r="E18709" t="s">
        <v>13955</v>
      </c>
      <c r="F18709" s="4" t="s">
        <v>13752</v>
      </c>
      <c r="G18709" s="5">
        <v>2135</v>
      </c>
      <c r="H18709" s="6">
        <v>0.14325840000000001</v>
      </c>
      <c r="I18709" s="7">
        <v>57.829000000000001</v>
      </c>
      <c r="J18709" s="2">
        <v>74</v>
      </c>
      <c r="K18709">
        <v>1</v>
      </c>
    </row>
    <row r="18710" spans="1:12" x14ac:dyDescent="0.25">
      <c r="A18710">
        <v>23661</v>
      </c>
      <c r="B18710" s="2">
        <v>26.79119</v>
      </c>
      <c r="C18710" s="3">
        <v>14038</v>
      </c>
      <c r="D18710" s="4">
        <v>47260</v>
      </c>
      <c r="E18710" t="s">
        <v>668</v>
      </c>
      <c r="F18710" s="4" t="s">
        <v>4335</v>
      </c>
      <c r="G18710" s="5">
        <v>9975</v>
      </c>
      <c r="H18710" s="6">
        <v>0.18434239999999999</v>
      </c>
      <c r="I18710" s="7">
        <v>50.728999999999999</v>
      </c>
      <c r="J18710" s="2">
        <v>38.333300000000001</v>
      </c>
      <c r="K18710">
        <v>6</v>
      </c>
    </row>
    <row r="18711" spans="1:12" x14ac:dyDescent="0.25">
      <c r="A18711">
        <v>47232</v>
      </c>
      <c r="B18711" s="2">
        <v>26.788329999999998</v>
      </c>
      <c r="C18711" s="3">
        <v>3181</v>
      </c>
      <c r="D18711" s="4">
        <v>18020</v>
      </c>
      <c r="E18711" t="s">
        <v>2426</v>
      </c>
      <c r="F18711" s="4" t="s">
        <v>8800</v>
      </c>
      <c r="G18711" s="5">
        <v>2009</v>
      </c>
      <c r="H18711" s="6">
        <v>0.1338308</v>
      </c>
      <c r="I18711" s="7">
        <v>59.453000000000003</v>
      </c>
      <c r="J18711" s="2">
        <v>62</v>
      </c>
      <c r="K18711">
        <v>1</v>
      </c>
    </row>
    <row r="18712" spans="1:12" x14ac:dyDescent="0.25">
      <c r="A18712">
        <v>74331</v>
      </c>
      <c r="B18712" s="2">
        <v>26.786670000000001</v>
      </c>
      <c r="C18712" s="3">
        <v>6567</v>
      </c>
      <c r="E18712" t="s">
        <v>2696</v>
      </c>
      <c r="F18712" s="4" t="s">
        <v>13462</v>
      </c>
      <c r="G18712" s="5">
        <v>4913</v>
      </c>
      <c r="H18712" s="6">
        <v>0.1945858</v>
      </c>
      <c r="I18712" s="7">
        <v>48.951000000000001</v>
      </c>
    </row>
    <row r="18713" spans="1:12" x14ac:dyDescent="0.25">
      <c r="A18713">
        <v>75831</v>
      </c>
      <c r="B18713" s="2">
        <v>26.784549999999999</v>
      </c>
      <c r="C18713" s="3">
        <v>6118</v>
      </c>
      <c r="E18713" t="s">
        <v>2831</v>
      </c>
      <c r="F18713" s="4" t="s">
        <v>13752</v>
      </c>
      <c r="G18713" s="5">
        <v>3941</v>
      </c>
      <c r="H18713" s="6">
        <v>0.14637240000000001</v>
      </c>
      <c r="I18713" s="7">
        <v>57.280999999999999</v>
      </c>
      <c r="J18713" s="2">
        <v>63</v>
      </c>
      <c r="K18713">
        <v>1</v>
      </c>
    </row>
    <row r="18714" spans="1:12" x14ac:dyDescent="0.25">
      <c r="A18714">
        <v>79233</v>
      </c>
      <c r="B18714" s="2">
        <v>26.783570000000001</v>
      </c>
      <c r="C18714" s="3">
        <v>185</v>
      </c>
      <c r="E18714" t="s">
        <v>10914</v>
      </c>
      <c r="F18714" s="4" t="s">
        <v>13752</v>
      </c>
      <c r="G18714" s="5">
        <v>150</v>
      </c>
      <c r="H18714" s="6">
        <v>0.08</v>
      </c>
      <c r="I18714" s="7">
        <v>68.75</v>
      </c>
    </row>
    <row r="18715" spans="1:12" x14ac:dyDescent="0.25">
      <c r="A18715">
        <v>25634</v>
      </c>
      <c r="B18715" s="2">
        <v>26.7834</v>
      </c>
      <c r="C18715" s="3">
        <v>670</v>
      </c>
      <c r="D18715" s="4">
        <v>30880</v>
      </c>
      <c r="E18715" t="s">
        <v>2507</v>
      </c>
      <c r="F18715" s="4" t="s">
        <v>5144</v>
      </c>
      <c r="G18715" s="5">
        <v>583</v>
      </c>
      <c r="H18715" s="6">
        <v>0.13379070000000001</v>
      </c>
      <c r="I18715" s="7">
        <v>59.453000000000003</v>
      </c>
    </row>
    <row r="18716" spans="1:12" x14ac:dyDescent="0.25">
      <c r="A18716">
        <v>27850</v>
      </c>
      <c r="B18716" s="2">
        <v>26.781929999999999</v>
      </c>
      <c r="C18716" s="3">
        <v>7111</v>
      </c>
      <c r="D18716" s="4">
        <v>40260</v>
      </c>
      <c r="E18716" t="s">
        <v>152</v>
      </c>
      <c r="F18716" s="4" t="s">
        <v>5642</v>
      </c>
      <c r="G18716" s="5">
        <v>5561</v>
      </c>
      <c r="H18716" s="6">
        <v>0.17224020000000001</v>
      </c>
      <c r="I18716" s="7">
        <v>52.808</v>
      </c>
    </row>
    <row r="18717" spans="1:12" x14ac:dyDescent="0.25">
      <c r="A18717">
        <v>29678</v>
      </c>
      <c r="B18717" s="2">
        <v>26.777000000000001</v>
      </c>
      <c r="C18717" s="3">
        <v>21926</v>
      </c>
      <c r="D18717" s="4">
        <v>42860</v>
      </c>
      <c r="E18717" t="s">
        <v>3487</v>
      </c>
      <c r="F18717" s="4" t="s">
        <v>6130</v>
      </c>
      <c r="G18717" s="5">
        <v>15048</v>
      </c>
      <c r="H18717" s="6">
        <v>0.20447899999999999</v>
      </c>
      <c r="I18717" s="7">
        <v>47.235999999999997</v>
      </c>
      <c r="J18717" s="2">
        <v>54</v>
      </c>
      <c r="K18717">
        <v>7</v>
      </c>
    </row>
    <row r="18718" spans="1:12" x14ac:dyDescent="0.25">
      <c r="A18718">
        <v>67519</v>
      </c>
      <c r="B18718" s="2">
        <v>26.77336</v>
      </c>
      <c r="C18718" s="3">
        <v>222</v>
      </c>
      <c r="E18718" t="s">
        <v>8735</v>
      </c>
      <c r="F18718" s="4" t="s">
        <v>12494</v>
      </c>
      <c r="G18718" s="5">
        <v>142</v>
      </c>
      <c r="H18718" s="6">
        <v>0.2323944</v>
      </c>
      <c r="I18718" s="7">
        <v>42.411000000000001</v>
      </c>
      <c r="J18718" s="2">
        <v>58</v>
      </c>
      <c r="K18718">
        <v>1</v>
      </c>
    </row>
    <row r="18719" spans="1:12" x14ac:dyDescent="0.25">
      <c r="A18719">
        <v>66056</v>
      </c>
      <c r="B18719" s="2">
        <v>26.773070000000001</v>
      </c>
      <c r="C18719" s="3">
        <v>1616</v>
      </c>
      <c r="D18719" s="4">
        <v>28140</v>
      </c>
      <c r="E18719" t="s">
        <v>11027</v>
      </c>
      <c r="F18719" s="4" t="s">
        <v>12494</v>
      </c>
      <c r="G18719" s="5">
        <v>1092</v>
      </c>
      <c r="H18719" s="6">
        <v>0.17857139999999999</v>
      </c>
      <c r="I18719" s="7">
        <v>51.704999999999998</v>
      </c>
      <c r="J18719" s="2">
        <v>57</v>
      </c>
      <c r="K18719">
        <v>1</v>
      </c>
    </row>
    <row r="18720" spans="1:12" x14ac:dyDescent="0.25">
      <c r="A18720">
        <v>18832</v>
      </c>
      <c r="B18720" s="2">
        <v>26.772500000000001</v>
      </c>
      <c r="C18720" s="3">
        <v>1983</v>
      </c>
      <c r="D18720" s="4">
        <v>42380</v>
      </c>
      <c r="E18720" t="s">
        <v>4135</v>
      </c>
      <c r="F18720" s="4" t="s">
        <v>3003</v>
      </c>
      <c r="G18720" s="5">
        <v>1282</v>
      </c>
      <c r="H18720" s="6">
        <v>0.13873730000000001</v>
      </c>
      <c r="I18720" s="7">
        <v>58.587000000000003</v>
      </c>
      <c r="J18720" s="2">
        <v>48</v>
      </c>
      <c r="K18720">
        <v>1</v>
      </c>
    </row>
    <row r="18721" spans="1:11" x14ac:dyDescent="0.25">
      <c r="A18721">
        <v>68444</v>
      </c>
      <c r="B18721" s="2">
        <v>26.772179999999999</v>
      </c>
      <c r="C18721" s="3">
        <v>43</v>
      </c>
      <c r="E18721" t="s">
        <v>12799</v>
      </c>
      <c r="F18721" s="4" t="s">
        <v>12738</v>
      </c>
      <c r="G18721" s="5">
        <v>35</v>
      </c>
      <c r="H18721" s="6">
        <v>0.25714290000000001</v>
      </c>
      <c r="I18721" s="7">
        <v>38.125</v>
      </c>
    </row>
    <row r="18722" spans="1:11" x14ac:dyDescent="0.25">
      <c r="A18722">
        <v>25059</v>
      </c>
      <c r="B18722" s="2">
        <v>26.772079999999999</v>
      </c>
      <c r="C18722" s="3">
        <v>535</v>
      </c>
      <c r="E18722" t="s">
        <v>5247</v>
      </c>
      <c r="F18722" s="4" t="s">
        <v>5144</v>
      </c>
      <c r="G18722" s="5">
        <v>402</v>
      </c>
      <c r="H18722" s="6">
        <v>0.19402990000000001</v>
      </c>
      <c r="I18722" s="7">
        <v>49.027999999999999</v>
      </c>
    </row>
    <row r="18723" spans="1:11" x14ac:dyDescent="0.25">
      <c r="A18723">
        <v>30257</v>
      </c>
      <c r="B18723" s="2">
        <v>26.771239999999999</v>
      </c>
      <c r="C18723" s="3">
        <v>4730</v>
      </c>
      <c r="D18723" s="4">
        <v>12060</v>
      </c>
      <c r="E18723" t="s">
        <v>6419</v>
      </c>
      <c r="F18723" s="4" t="s">
        <v>6363</v>
      </c>
      <c r="G18723" s="5">
        <v>3114</v>
      </c>
      <c r="H18723" s="6">
        <v>0.1721259</v>
      </c>
      <c r="I18723" s="7">
        <v>52.813000000000002</v>
      </c>
    </row>
    <row r="18724" spans="1:11" x14ac:dyDescent="0.25">
      <c r="A18724">
        <v>56020</v>
      </c>
      <c r="B18724" s="2">
        <v>26.770479999999999</v>
      </c>
      <c r="C18724" s="3">
        <v>104</v>
      </c>
      <c r="D18724" s="4">
        <v>10660</v>
      </c>
      <c r="E18724" t="s">
        <v>10599</v>
      </c>
      <c r="F18724" s="4" t="s">
        <v>10428</v>
      </c>
      <c r="G18724" s="5">
        <v>72</v>
      </c>
      <c r="H18724" s="6">
        <v>0.1232877</v>
      </c>
      <c r="I18724" s="7">
        <v>61.25</v>
      </c>
      <c r="J18724" s="2">
        <v>16</v>
      </c>
      <c r="K18724">
        <v>1</v>
      </c>
    </row>
    <row r="18725" spans="1:11" x14ac:dyDescent="0.25">
      <c r="A18725">
        <v>38966</v>
      </c>
      <c r="B18725" s="2">
        <v>26.770330000000001</v>
      </c>
      <c r="C18725" s="3">
        <v>771</v>
      </c>
      <c r="E18725" t="s">
        <v>7242</v>
      </c>
      <c r="F18725" s="4" t="s">
        <v>7633</v>
      </c>
      <c r="G18725" s="5">
        <v>559</v>
      </c>
      <c r="H18725" s="6">
        <v>0.25223610000000002</v>
      </c>
      <c r="I18725" s="7">
        <v>38.966000000000001</v>
      </c>
    </row>
    <row r="18726" spans="1:11" x14ac:dyDescent="0.25">
      <c r="A18726">
        <v>69163</v>
      </c>
      <c r="B18726" s="2">
        <v>26.770060000000001</v>
      </c>
      <c r="C18726" s="3">
        <v>781</v>
      </c>
      <c r="D18726" s="4">
        <v>35820</v>
      </c>
      <c r="E18726" t="s">
        <v>6548</v>
      </c>
      <c r="F18726" s="4" t="s">
        <v>12738</v>
      </c>
      <c r="G18726" s="5">
        <v>546</v>
      </c>
      <c r="H18726" s="6">
        <v>0.17184640000000001</v>
      </c>
      <c r="I18726" s="7">
        <v>52.856999999999999</v>
      </c>
    </row>
    <row r="18727" spans="1:11" x14ac:dyDescent="0.25">
      <c r="A18727">
        <v>49242</v>
      </c>
      <c r="B18727" s="2">
        <v>26.767679999999999</v>
      </c>
      <c r="C18727" s="3">
        <v>14727</v>
      </c>
      <c r="D18727" s="4">
        <v>25880</v>
      </c>
      <c r="E18727" t="s">
        <v>1467</v>
      </c>
      <c r="F18727" s="4" t="s">
        <v>9106</v>
      </c>
      <c r="G18727" s="5">
        <v>9413</v>
      </c>
      <c r="H18727" s="6">
        <v>0.18801780000000001</v>
      </c>
      <c r="I18727" s="7">
        <v>50.061</v>
      </c>
      <c r="J18727" s="2">
        <v>50.5</v>
      </c>
      <c r="K18727">
        <v>4</v>
      </c>
    </row>
    <row r="18728" spans="1:11" x14ac:dyDescent="0.25">
      <c r="A18728">
        <v>67441</v>
      </c>
      <c r="B18728" s="2">
        <v>26.765239999999999</v>
      </c>
      <c r="C18728" s="3">
        <v>1175</v>
      </c>
      <c r="E18728" t="s">
        <v>5578</v>
      </c>
      <c r="F18728" s="4" t="s">
        <v>12494</v>
      </c>
      <c r="G18728" s="5">
        <v>774</v>
      </c>
      <c r="H18728" s="6">
        <v>0.15870970000000001</v>
      </c>
      <c r="I18728" s="7">
        <v>55.125</v>
      </c>
    </row>
    <row r="18729" spans="1:11" x14ac:dyDescent="0.25">
      <c r="A18729">
        <v>73056</v>
      </c>
      <c r="B18729" s="2">
        <v>26.764949999999999</v>
      </c>
      <c r="C18729" s="3">
        <v>579</v>
      </c>
      <c r="D18729" s="4">
        <v>21420</v>
      </c>
      <c r="E18729" t="s">
        <v>4338</v>
      </c>
      <c r="F18729" s="4" t="s">
        <v>13462</v>
      </c>
      <c r="G18729" s="5">
        <v>437</v>
      </c>
      <c r="H18729" s="6">
        <v>0.1464531</v>
      </c>
      <c r="I18729" s="7">
        <v>57.237000000000002</v>
      </c>
    </row>
    <row r="18730" spans="1:11" x14ac:dyDescent="0.25">
      <c r="A18730">
        <v>56479</v>
      </c>
      <c r="B18730" s="2">
        <v>26.764050000000001</v>
      </c>
      <c r="C18730" s="3">
        <v>4806</v>
      </c>
      <c r="E18730" t="s">
        <v>10765</v>
      </c>
      <c r="F18730" s="4" t="s">
        <v>10428</v>
      </c>
      <c r="G18730" s="5">
        <v>3334</v>
      </c>
      <c r="H18730" s="6">
        <v>0.17066590000000001</v>
      </c>
      <c r="I18730" s="7">
        <v>53.05</v>
      </c>
      <c r="J18730" s="2">
        <v>46.333300000000001</v>
      </c>
      <c r="K18730">
        <v>3</v>
      </c>
    </row>
    <row r="18731" spans="1:11" x14ac:dyDescent="0.25">
      <c r="A18731">
        <v>61059</v>
      </c>
      <c r="B18731" s="2">
        <v>26.76323</v>
      </c>
      <c r="C18731" s="3">
        <v>166</v>
      </c>
      <c r="E18731" t="s">
        <v>5020</v>
      </c>
      <c r="F18731" s="4" t="s">
        <v>11490</v>
      </c>
      <c r="G18731" s="5">
        <v>93</v>
      </c>
      <c r="H18731" s="6">
        <v>0.1702128</v>
      </c>
      <c r="I18731" s="7">
        <v>53.125</v>
      </c>
    </row>
    <row r="18732" spans="1:11" x14ac:dyDescent="0.25">
      <c r="A18732">
        <v>61085</v>
      </c>
      <c r="B18732" s="2">
        <v>26.762630000000001</v>
      </c>
      <c r="C18732" s="3">
        <v>3512</v>
      </c>
      <c r="E18732" t="s">
        <v>1717</v>
      </c>
      <c r="F18732" s="4" t="s">
        <v>11490</v>
      </c>
      <c r="G18732" s="5">
        <v>2414</v>
      </c>
      <c r="H18732" s="6">
        <v>0.18592130000000001</v>
      </c>
      <c r="I18732" s="7">
        <v>50.406999999999996</v>
      </c>
      <c r="J18732" s="2">
        <v>74</v>
      </c>
      <c r="K18732">
        <v>1</v>
      </c>
    </row>
    <row r="18733" spans="1:11" x14ac:dyDescent="0.25">
      <c r="A18733">
        <v>49774</v>
      </c>
      <c r="B18733" s="2">
        <v>26.761669999999999</v>
      </c>
      <c r="C18733" s="3">
        <v>2029</v>
      </c>
      <c r="D18733" s="4">
        <v>42300</v>
      </c>
      <c r="E18733" t="s">
        <v>9495</v>
      </c>
      <c r="F18733" s="4" t="s">
        <v>9106</v>
      </c>
      <c r="G18733" s="5">
        <v>1580</v>
      </c>
      <c r="H18733" s="6">
        <v>0.1638204</v>
      </c>
      <c r="I18733" s="7">
        <v>54.225999999999999</v>
      </c>
      <c r="J18733" s="2">
        <v>43.5</v>
      </c>
      <c r="K18733">
        <v>2</v>
      </c>
    </row>
    <row r="18734" spans="1:11" x14ac:dyDescent="0.25">
      <c r="A18734">
        <v>4745</v>
      </c>
      <c r="B18734" s="2">
        <v>26.761099999999999</v>
      </c>
      <c r="C18734" s="3">
        <v>1024</v>
      </c>
      <c r="E18734" t="s">
        <v>946</v>
      </c>
      <c r="F18734" s="4" t="s">
        <v>701</v>
      </c>
      <c r="G18734" s="5">
        <v>811</v>
      </c>
      <c r="H18734" s="6">
        <v>0.15886700000000001</v>
      </c>
      <c r="I18734" s="7">
        <v>55.078000000000003</v>
      </c>
    </row>
    <row r="18735" spans="1:11" x14ac:dyDescent="0.25">
      <c r="A18735">
        <v>70774</v>
      </c>
      <c r="B18735" s="2">
        <v>26.759229999999999</v>
      </c>
      <c r="C18735" s="3">
        <v>10784</v>
      </c>
      <c r="D18735" s="4">
        <v>12940</v>
      </c>
      <c r="E18735" t="s">
        <v>13082</v>
      </c>
      <c r="F18735" s="4" t="s">
        <v>12927</v>
      </c>
      <c r="G18735" s="5">
        <v>6979</v>
      </c>
      <c r="H18735" s="6">
        <v>0.1205044</v>
      </c>
      <c r="I18735" s="7">
        <v>61.707000000000001</v>
      </c>
      <c r="J18735" s="2">
        <v>72</v>
      </c>
      <c r="K18735">
        <v>1</v>
      </c>
    </row>
    <row r="18736" spans="1:11" x14ac:dyDescent="0.25">
      <c r="A18736">
        <v>80928</v>
      </c>
      <c r="B18736" s="2">
        <v>26.757370000000002</v>
      </c>
      <c r="C18736" s="3">
        <v>1088</v>
      </c>
      <c r="D18736" s="4">
        <v>17820</v>
      </c>
      <c r="E18736" t="s">
        <v>14565</v>
      </c>
      <c r="F18736" s="4" t="s">
        <v>14477</v>
      </c>
      <c r="G18736" s="5">
        <v>800</v>
      </c>
      <c r="H18736" s="6">
        <v>0.14000000000000001</v>
      </c>
      <c r="I18736" s="7">
        <v>58.332999999999998</v>
      </c>
      <c r="J18736" s="2">
        <v>67</v>
      </c>
      <c r="K18736">
        <v>1</v>
      </c>
    </row>
    <row r="18737" spans="1:11" x14ac:dyDescent="0.25">
      <c r="A18737">
        <v>33409</v>
      </c>
      <c r="B18737" s="2">
        <v>26.752310000000001</v>
      </c>
      <c r="C18737" s="3">
        <v>31080</v>
      </c>
      <c r="D18737" s="4">
        <v>33100</v>
      </c>
      <c r="E18737" t="s">
        <v>6878</v>
      </c>
      <c r="F18737" s="4" t="s">
        <v>6689</v>
      </c>
      <c r="G18737" s="5">
        <v>20363</v>
      </c>
      <c r="H18737" s="6">
        <v>0.22432840000000001</v>
      </c>
      <c r="I18737" s="7">
        <v>43.76</v>
      </c>
    </row>
    <row r="18738" spans="1:11" x14ac:dyDescent="0.25">
      <c r="A18738">
        <v>23690</v>
      </c>
      <c r="B18738" s="2">
        <v>26.746970000000001</v>
      </c>
      <c r="C18738" s="3">
        <v>3346</v>
      </c>
      <c r="D18738" s="4">
        <v>47260</v>
      </c>
      <c r="E18738" t="s">
        <v>4881</v>
      </c>
      <c r="F18738" s="4" t="s">
        <v>4335</v>
      </c>
      <c r="G18738" s="5">
        <v>1952</v>
      </c>
      <c r="H18738" s="6">
        <v>0.21710189999999999</v>
      </c>
      <c r="I18738" s="7">
        <v>45</v>
      </c>
      <c r="J18738" s="2">
        <v>43.5</v>
      </c>
      <c r="K18738">
        <v>2</v>
      </c>
    </row>
    <row r="18739" spans="1:11" x14ac:dyDescent="0.25">
      <c r="A18739">
        <v>75440</v>
      </c>
      <c r="B18739" s="2">
        <v>26.745360000000002</v>
      </c>
      <c r="C18739" s="3">
        <v>6722</v>
      </c>
      <c r="E18739" t="s">
        <v>13802</v>
      </c>
      <c r="F18739" s="4" t="s">
        <v>13752</v>
      </c>
      <c r="G18739" s="5">
        <v>4761</v>
      </c>
      <c r="H18739" s="6">
        <v>0.15626970000000001</v>
      </c>
      <c r="I18739" s="7">
        <v>55.511000000000003</v>
      </c>
      <c r="J18739" s="2">
        <v>48</v>
      </c>
      <c r="K18739">
        <v>3</v>
      </c>
    </row>
    <row r="18740" spans="1:11" x14ac:dyDescent="0.25">
      <c r="A18740">
        <v>91945</v>
      </c>
      <c r="B18740" s="2">
        <v>26.740200000000002</v>
      </c>
      <c r="C18740" s="3">
        <v>26027</v>
      </c>
      <c r="D18740" s="4">
        <v>41740</v>
      </c>
      <c r="E18740" t="s">
        <v>15471</v>
      </c>
      <c r="F18740" s="4" t="s">
        <v>15368</v>
      </c>
      <c r="G18740" s="5">
        <v>16811</v>
      </c>
      <c r="H18740" s="6">
        <v>0.1475224</v>
      </c>
      <c r="I18740" s="7">
        <v>57.02</v>
      </c>
      <c r="J18740" s="2">
        <v>45.833300000000001</v>
      </c>
      <c r="K18740">
        <v>6</v>
      </c>
    </row>
    <row r="18741" spans="1:11" x14ac:dyDescent="0.25">
      <c r="A18741">
        <v>50420</v>
      </c>
      <c r="B18741" s="2">
        <v>26.7361</v>
      </c>
      <c r="C18741" s="3">
        <v>402</v>
      </c>
      <c r="E18741" t="s">
        <v>2759</v>
      </c>
      <c r="F18741" s="4" t="s">
        <v>9593</v>
      </c>
      <c r="G18741" s="5">
        <v>307</v>
      </c>
      <c r="H18741" s="6">
        <v>0.16883119999999999</v>
      </c>
      <c r="I18741" s="7">
        <v>53.332999999999998</v>
      </c>
    </row>
    <row r="18742" spans="1:11" x14ac:dyDescent="0.25">
      <c r="A18742">
        <v>45320</v>
      </c>
      <c r="B18742" s="2">
        <v>26.73359</v>
      </c>
      <c r="C18742" s="3">
        <v>15218</v>
      </c>
      <c r="E18742" t="s">
        <v>2571</v>
      </c>
      <c r="F18742" s="4" t="s">
        <v>8295</v>
      </c>
      <c r="G18742" s="5">
        <v>10175</v>
      </c>
      <c r="H18742" s="6">
        <v>0.15900159999999999</v>
      </c>
      <c r="I18742" s="7">
        <v>55.027999999999999</v>
      </c>
      <c r="J18742" s="2">
        <v>35.75</v>
      </c>
      <c r="K18742">
        <v>4</v>
      </c>
    </row>
    <row r="18743" spans="1:11" x14ac:dyDescent="0.25">
      <c r="A18743">
        <v>21550</v>
      </c>
      <c r="B18743" s="2">
        <v>26.72869</v>
      </c>
      <c r="C18743" s="3">
        <v>14493</v>
      </c>
      <c r="E18743" t="s">
        <v>493</v>
      </c>
      <c r="F18743" s="4" t="s">
        <v>4361</v>
      </c>
      <c r="G18743" s="5">
        <v>10324</v>
      </c>
      <c r="H18743" s="6">
        <v>0.1833592</v>
      </c>
      <c r="I18743" s="7">
        <v>50.816000000000003</v>
      </c>
      <c r="J18743" s="2">
        <v>58.1111</v>
      </c>
      <c r="K18743">
        <v>9</v>
      </c>
    </row>
    <row r="18744" spans="1:11" x14ac:dyDescent="0.25">
      <c r="A18744">
        <v>56227</v>
      </c>
      <c r="B18744" s="2">
        <v>26.726179999999999</v>
      </c>
      <c r="C18744" s="3">
        <v>175</v>
      </c>
      <c r="E18744" t="s">
        <v>10677</v>
      </c>
      <c r="F18744" s="4" t="s">
        <v>10428</v>
      </c>
      <c r="G18744" s="5">
        <v>143</v>
      </c>
      <c r="H18744" s="6">
        <v>0.10489510000000001</v>
      </c>
      <c r="I18744" s="7">
        <v>64.375</v>
      </c>
    </row>
    <row r="18745" spans="1:11" x14ac:dyDescent="0.25">
      <c r="A18745">
        <v>25005</v>
      </c>
      <c r="B18745" s="2">
        <v>26.726120000000002</v>
      </c>
      <c r="C18745" s="3">
        <v>166</v>
      </c>
      <c r="E18745" t="s">
        <v>5224</v>
      </c>
      <c r="F18745" s="4" t="s">
        <v>5144</v>
      </c>
      <c r="G18745" s="5">
        <v>143</v>
      </c>
      <c r="H18745" s="6">
        <v>6.9444400000000003E-2</v>
      </c>
      <c r="I18745" s="7">
        <v>70.5</v>
      </c>
    </row>
    <row r="18746" spans="1:11" x14ac:dyDescent="0.25">
      <c r="A18746">
        <v>28684</v>
      </c>
      <c r="B18746" s="2">
        <v>26.725650000000002</v>
      </c>
      <c r="C18746" s="3">
        <v>2424</v>
      </c>
      <c r="E18746" t="s">
        <v>3567</v>
      </c>
      <c r="F18746" s="4" t="s">
        <v>5642</v>
      </c>
      <c r="G18746" s="5">
        <v>1820</v>
      </c>
      <c r="H18746" s="6">
        <v>0.2258242</v>
      </c>
      <c r="I18746" s="7">
        <v>43.472000000000001</v>
      </c>
    </row>
    <row r="18747" spans="1:11" x14ac:dyDescent="0.25">
      <c r="A18747">
        <v>79110</v>
      </c>
      <c r="B18747" s="2">
        <v>26.72232</v>
      </c>
      <c r="C18747" s="3">
        <v>19042</v>
      </c>
      <c r="D18747" s="4">
        <v>11100</v>
      </c>
      <c r="E18747" t="s">
        <v>14375</v>
      </c>
      <c r="F18747" s="4" t="s">
        <v>13752</v>
      </c>
      <c r="G18747" s="5">
        <v>12092</v>
      </c>
      <c r="H18747" s="6">
        <v>0.16531589999999999</v>
      </c>
      <c r="I18747" s="7">
        <v>53.926000000000002</v>
      </c>
      <c r="J18747" s="2">
        <v>33</v>
      </c>
      <c r="K18747">
        <v>3</v>
      </c>
    </row>
    <row r="18748" spans="1:11" x14ac:dyDescent="0.25">
      <c r="A18748">
        <v>59528</v>
      </c>
      <c r="B18748" s="2">
        <v>26.7194</v>
      </c>
      <c r="C18748" s="3">
        <v>163</v>
      </c>
      <c r="E18748" t="s">
        <v>294</v>
      </c>
      <c r="F18748" s="4" t="s">
        <v>11278</v>
      </c>
      <c r="G18748" s="5">
        <v>116</v>
      </c>
      <c r="H18748" s="6">
        <v>0.18803420000000001</v>
      </c>
      <c r="I18748" s="7">
        <v>50</v>
      </c>
    </row>
    <row r="18749" spans="1:11" x14ac:dyDescent="0.25">
      <c r="A18749">
        <v>83462</v>
      </c>
      <c r="B18749" s="2">
        <v>26.719249999999999</v>
      </c>
      <c r="C18749" s="3">
        <v>579</v>
      </c>
      <c r="E18749" t="s">
        <v>13546</v>
      </c>
      <c r="F18749" s="4" t="s">
        <v>14725</v>
      </c>
      <c r="G18749" s="5">
        <v>488</v>
      </c>
      <c r="H18749" s="6">
        <v>0.2459016</v>
      </c>
      <c r="I18749" s="7">
        <v>40</v>
      </c>
    </row>
    <row r="18750" spans="1:11" x14ac:dyDescent="0.25">
      <c r="A18750">
        <v>16423</v>
      </c>
      <c r="B18750" s="2">
        <v>26.718450000000001</v>
      </c>
      <c r="C18750" s="3">
        <v>4342</v>
      </c>
      <c r="D18750" s="4">
        <v>21500</v>
      </c>
      <c r="E18750" t="s">
        <v>3509</v>
      </c>
      <c r="F18750" s="4" t="s">
        <v>3003</v>
      </c>
      <c r="G18750" s="5">
        <v>2845</v>
      </c>
      <c r="H18750" s="6">
        <v>0.1697119</v>
      </c>
      <c r="I18750" s="7">
        <v>53.164999999999999</v>
      </c>
      <c r="J18750" s="2">
        <v>66.5</v>
      </c>
      <c r="K18750">
        <v>2</v>
      </c>
    </row>
    <row r="18751" spans="1:11" x14ac:dyDescent="0.25">
      <c r="A18751">
        <v>52594</v>
      </c>
      <c r="B18751" s="2">
        <v>26.717700000000001</v>
      </c>
      <c r="C18751" s="3">
        <v>358</v>
      </c>
      <c r="E18751" t="s">
        <v>1223</v>
      </c>
      <c r="F18751" s="4" t="s">
        <v>9593</v>
      </c>
      <c r="G18751" s="5">
        <v>270</v>
      </c>
      <c r="H18751" s="6">
        <v>0.15185180000000001</v>
      </c>
      <c r="I18751" s="7">
        <v>56.25</v>
      </c>
    </row>
    <row r="18752" spans="1:11" x14ac:dyDescent="0.25">
      <c r="A18752">
        <v>69151</v>
      </c>
      <c r="B18752" s="2">
        <v>26.717490000000002</v>
      </c>
      <c r="C18752" s="3">
        <v>866</v>
      </c>
      <c r="D18752" s="4">
        <v>35820</v>
      </c>
      <c r="E18752" t="s">
        <v>9639</v>
      </c>
      <c r="F18752" s="4" t="s">
        <v>12738</v>
      </c>
      <c r="G18752" s="5">
        <v>646</v>
      </c>
      <c r="H18752" s="6">
        <v>0.120743</v>
      </c>
      <c r="I18752" s="7">
        <v>61.625</v>
      </c>
    </row>
    <row r="18753" spans="1:12" x14ac:dyDescent="0.25">
      <c r="A18753">
        <v>98499</v>
      </c>
      <c r="B18753" s="2">
        <v>26.71264</v>
      </c>
      <c r="C18753" s="3">
        <v>30236</v>
      </c>
      <c r="D18753" s="4">
        <v>42660</v>
      </c>
      <c r="E18753" t="s">
        <v>1723</v>
      </c>
      <c r="F18753" s="4" t="s">
        <v>16344</v>
      </c>
      <c r="G18753" s="5">
        <v>19610</v>
      </c>
      <c r="H18753" s="6">
        <v>0.18592549999999999</v>
      </c>
      <c r="I18753" s="7">
        <v>50.36</v>
      </c>
      <c r="J18753" s="2">
        <v>49.333300000000001</v>
      </c>
      <c r="K18753">
        <v>12</v>
      </c>
      <c r="L18753" s="2">
        <v>91.8</v>
      </c>
    </row>
    <row r="18754" spans="1:12" x14ac:dyDescent="0.25">
      <c r="A18754">
        <v>17847</v>
      </c>
      <c r="B18754" s="2">
        <v>26.705860000000001</v>
      </c>
      <c r="C18754" s="3">
        <v>12017</v>
      </c>
      <c r="D18754" s="4">
        <v>44980</v>
      </c>
      <c r="E18754" t="s">
        <v>332</v>
      </c>
      <c r="F18754" s="4" t="s">
        <v>3003</v>
      </c>
      <c r="G18754" s="5">
        <v>8687</v>
      </c>
      <c r="H18754" s="6">
        <v>0.15632550000000001</v>
      </c>
      <c r="I18754" s="7">
        <v>55.475000000000001</v>
      </c>
      <c r="J18754" s="2">
        <v>51.5</v>
      </c>
      <c r="K18754">
        <v>6</v>
      </c>
    </row>
    <row r="18755" spans="1:12" x14ac:dyDescent="0.25">
      <c r="A18755">
        <v>28602</v>
      </c>
      <c r="B18755" s="2">
        <v>26.69885</v>
      </c>
      <c r="C18755" s="3">
        <v>29683</v>
      </c>
      <c r="D18755" s="4">
        <v>25860</v>
      </c>
      <c r="E18755" t="s">
        <v>3102</v>
      </c>
      <c r="F18755" s="4" t="s">
        <v>5642</v>
      </c>
      <c r="G18755" s="5">
        <v>20611</v>
      </c>
      <c r="H18755" s="6">
        <v>0.18401899999999999</v>
      </c>
      <c r="I18755" s="7">
        <v>50.688000000000002</v>
      </c>
      <c r="J18755" s="2">
        <v>79</v>
      </c>
      <c r="K18755">
        <v>1</v>
      </c>
    </row>
    <row r="18756" spans="1:12" x14ac:dyDescent="0.25">
      <c r="A18756">
        <v>28666</v>
      </c>
      <c r="B18756" s="2">
        <v>26.693860000000001</v>
      </c>
      <c r="C18756" s="3">
        <v>476</v>
      </c>
      <c r="D18756" s="4">
        <v>25860</v>
      </c>
      <c r="E18756" t="s">
        <v>6059</v>
      </c>
      <c r="F18756" s="4" t="s">
        <v>5642</v>
      </c>
      <c r="G18756" s="5">
        <v>231</v>
      </c>
      <c r="H18756" s="6">
        <v>0.16883119999999999</v>
      </c>
      <c r="I18756" s="7">
        <v>53.311</v>
      </c>
    </row>
    <row r="18757" spans="1:12" x14ac:dyDescent="0.25">
      <c r="A18757">
        <v>52536</v>
      </c>
      <c r="B18757" s="2">
        <v>26.693650000000002</v>
      </c>
      <c r="C18757" s="3">
        <v>834</v>
      </c>
      <c r="D18757" s="4">
        <v>36900</v>
      </c>
      <c r="E18757" t="s">
        <v>9981</v>
      </c>
      <c r="F18757" s="4" t="s">
        <v>9593</v>
      </c>
      <c r="G18757" s="5">
        <v>674</v>
      </c>
      <c r="H18757" s="6">
        <v>0.1127596</v>
      </c>
      <c r="I18757" s="7">
        <v>63</v>
      </c>
      <c r="J18757" s="2">
        <v>83</v>
      </c>
      <c r="K18757">
        <v>1</v>
      </c>
    </row>
    <row r="18758" spans="1:12" x14ac:dyDescent="0.25">
      <c r="A18758">
        <v>62689</v>
      </c>
      <c r="B18758" s="2">
        <v>26.69341</v>
      </c>
      <c r="C18758" s="3">
        <v>458</v>
      </c>
      <c r="D18758" s="4">
        <v>44100</v>
      </c>
      <c r="E18758" t="s">
        <v>8860</v>
      </c>
      <c r="F18758" s="4" t="s">
        <v>11490</v>
      </c>
      <c r="G18758" s="5">
        <v>331</v>
      </c>
      <c r="H18758" s="6">
        <v>0.13253010000000001</v>
      </c>
      <c r="I18758" s="7">
        <v>59.582999999999998</v>
      </c>
    </row>
    <row r="18759" spans="1:12" x14ac:dyDescent="0.25">
      <c r="A18759">
        <v>16830</v>
      </c>
      <c r="B18759" s="2">
        <v>26.690909999999999</v>
      </c>
      <c r="C18759" s="3">
        <v>13958</v>
      </c>
      <c r="D18759" s="4">
        <v>20180</v>
      </c>
      <c r="E18759" t="s">
        <v>3603</v>
      </c>
      <c r="F18759" s="4" t="s">
        <v>3003</v>
      </c>
      <c r="G18759" s="5">
        <v>10133</v>
      </c>
      <c r="H18759" s="6">
        <v>0.16262090000000001</v>
      </c>
      <c r="I18759" s="7">
        <v>54.381999999999998</v>
      </c>
      <c r="J18759" s="2">
        <v>52.333300000000001</v>
      </c>
      <c r="K18759">
        <v>3</v>
      </c>
    </row>
    <row r="18760" spans="1:12" x14ac:dyDescent="0.25">
      <c r="A18760">
        <v>68820</v>
      </c>
      <c r="B18760" s="2">
        <v>26.688420000000001</v>
      </c>
      <c r="C18760" s="3">
        <v>379</v>
      </c>
      <c r="D18760" s="4">
        <v>24260</v>
      </c>
      <c r="E18760" t="s">
        <v>12853</v>
      </c>
      <c r="F18760" s="4" t="s">
        <v>12738</v>
      </c>
      <c r="G18760" s="5">
        <v>256</v>
      </c>
      <c r="H18760" s="6">
        <v>0.1445313</v>
      </c>
      <c r="I18760" s="7">
        <v>57.5</v>
      </c>
    </row>
    <row r="18761" spans="1:12" x14ac:dyDescent="0.25">
      <c r="A18761">
        <v>4455</v>
      </c>
      <c r="B18761" s="2">
        <v>26.68816</v>
      </c>
      <c r="C18761" s="3">
        <v>1268</v>
      </c>
      <c r="D18761" s="4">
        <v>12620</v>
      </c>
      <c r="E18761" t="s">
        <v>91</v>
      </c>
      <c r="F18761" s="4" t="s">
        <v>701</v>
      </c>
      <c r="G18761" s="5">
        <v>832</v>
      </c>
      <c r="H18761" s="6">
        <v>0.17908650000000001</v>
      </c>
      <c r="I18761" s="7">
        <v>51.527999999999999</v>
      </c>
    </row>
    <row r="18762" spans="1:12" x14ac:dyDescent="0.25">
      <c r="A18762">
        <v>95932</v>
      </c>
      <c r="B18762" s="2">
        <v>26.686779999999999</v>
      </c>
      <c r="C18762" s="3">
        <v>7808</v>
      </c>
      <c r="E18762" t="s">
        <v>16001</v>
      </c>
      <c r="F18762" s="4" t="s">
        <v>15368</v>
      </c>
      <c r="G18762" s="5">
        <v>4940</v>
      </c>
      <c r="H18762" s="6">
        <v>0.18457799999999999</v>
      </c>
      <c r="I18762" s="7">
        <v>50.576999999999998</v>
      </c>
    </row>
    <row r="18763" spans="1:12" x14ac:dyDescent="0.25">
      <c r="A18763">
        <v>97875</v>
      </c>
      <c r="B18763" s="2">
        <v>26.68516</v>
      </c>
      <c r="C18763" s="3">
        <v>2813</v>
      </c>
      <c r="D18763" s="4">
        <v>25840</v>
      </c>
      <c r="E18763" t="s">
        <v>5895</v>
      </c>
      <c r="F18763" s="4" t="s">
        <v>16170</v>
      </c>
      <c r="G18763" s="5">
        <v>1835</v>
      </c>
      <c r="H18763" s="6">
        <v>0.1613079</v>
      </c>
      <c r="I18763" s="7">
        <v>54.597999999999999</v>
      </c>
    </row>
    <row r="18764" spans="1:12" x14ac:dyDescent="0.25">
      <c r="A18764">
        <v>27315</v>
      </c>
      <c r="B18764" s="2">
        <v>26.684290000000001</v>
      </c>
      <c r="C18764" s="3">
        <v>2269</v>
      </c>
      <c r="E18764" t="s">
        <v>512</v>
      </c>
      <c r="F18764" s="4" t="s">
        <v>5642</v>
      </c>
      <c r="G18764" s="5">
        <v>1774</v>
      </c>
      <c r="H18764" s="6">
        <v>0.13802819999999999</v>
      </c>
      <c r="I18764" s="7">
        <v>58.618000000000002</v>
      </c>
    </row>
    <row r="18765" spans="1:12" x14ac:dyDescent="0.25">
      <c r="A18765">
        <v>72137</v>
      </c>
      <c r="B18765" s="2">
        <v>26.683499999999999</v>
      </c>
      <c r="C18765" s="3">
        <v>2250</v>
      </c>
      <c r="D18765" s="4">
        <v>42620</v>
      </c>
      <c r="E18765" t="s">
        <v>13288</v>
      </c>
      <c r="F18765" s="4" t="s">
        <v>13183</v>
      </c>
      <c r="G18765" s="5">
        <v>1511</v>
      </c>
      <c r="H18765" s="6">
        <v>0.17129630000000001</v>
      </c>
      <c r="I18765" s="7">
        <v>52.868000000000002</v>
      </c>
    </row>
    <row r="18766" spans="1:12" x14ac:dyDescent="0.25">
      <c r="A18766">
        <v>57328</v>
      </c>
      <c r="B18766" s="2">
        <v>26.682950000000002</v>
      </c>
      <c r="C18766" s="3">
        <v>1108</v>
      </c>
      <c r="E18766" t="s">
        <v>3326</v>
      </c>
      <c r="F18766" s="4" t="s">
        <v>10877</v>
      </c>
      <c r="G18766" s="5">
        <v>796</v>
      </c>
      <c r="H18766" s="6">
        <v>0.1242158</v>
      </c>
      <c r="I18766" s="7">
        <v>61</v>
      </c>
    </row>
    <row r="18767" spans="1:12" x14ac:dyDescent="0.25">
      <c r="A18767">
        <v>80514</v>
      </c>
      <c r="B18767" s="2">
        <v>26.682030000000001</v>
      </c>
      <c r="C18767" s="3">
        <v>4553</v>
      </c>
      <c r="D18767" s="4">
        <v>24540</v>
      </c>
      <c r="E18767" t="s">
        <v>14512</v>
      </c>
      <c r="F18767" s="4" t="s">
        <v>14477</v>
      </c>
      <c r="G18767" s="5">
        <v>3055</v>
      </c>
      <c r="H18767" s="6">
        <v>0.111911</v>
      </c>
      <c r="I18767" s="7">
        <v>63.125</v>
      </c>
    </row>
    <row r="18768" spans="1:12" x14ac:dyDescent="0.25">
      <c r="A18768">
        <v>33972</v>
      </c>
      <c r="B18768" s="2">
        <v>26.67923</v>
      </c>
      <c r="C18768" s="3">
        <v>13298</v>
      </c>
      <c r="D18768" s="4">
        <v>15980</v>
      </c>
      <c r="E18768" t="s">
        <v>6957</v>
      </c>
      <c r="F18768" s="4" t="s">
        <v>6689</v>
      </c>
      <c r="G18768" s="5">
        <v>8616</v>
      </c>
      <c r="H18768" s="6">
        <v>0.15088209999999999</v>
      </c>
      <c r="I18768" s="7">
        <v>56.389000000000003</v>
      </c>
      <c r="J18768" s="2">
        <v>57</v>
      </c>
      <c r="K18768">
        <v>1</v>
      </c>
    </row>
    <row r="18769" spans="1:11" x14ac:dyDescent="0.25">
      <c r="A18769">
        <v>15623</v>
      </c>
      <c r="B18769" s="2">
        <v>26.677</v>
      </c>
      <c r="C18769" s="3">
        <v>832</v>
      </c>
      <c r="D18769" s="4">
        <v>38300</v>
      </c>
      <c r="E18769" t="s">
        <v>3219</v>
      </c>
      <c r="F18769" s="4" t="s">
        <v>3003</v>
      </c>
      <c r="G18769" s="5">
        <v>690</v>
      </c>
      <c r="H18769" s="6">
        <v>0.1432706</v>
      </c>
      <c r="I18769" s="7">
        <v>57.697000000000003</v>
      </c>
    </row>
    <row r="18770" spans="1:11" x14ac:dyDescent="0.25">
      <c r="A18770">
        <v>54631</v>
      </c>
      <c r="B18770" s="2">
        <v>26.67652</v>
      </c>
      <c r="C18770" s="3">
        <v>1774</v>
      </c>
      <c r="E18770" t="s">
        <v>10317</v>
      </c>
      <c r="F18770" s="4" t="s">
        <v>10031</v>
      </c>
      <c r="G18770" s="5">
        <v>1327</v>
      </c>
      <c r="H18770" s="6">
        <v>0.1657875</v>
      </c>
      <c r="I18770" s="7">
        <v>53.802</v>
      </c>
      <c r="J18770" s="2">
        <v>49.75</v>
      </c>
      <c r="K18770">
        <v>4</v>
      </c>
    </row>
    <row r="18771" spans="1:11" x14ac:dyDescent="0.25">
      <c r="A18771">
        <v>75601</v>
      </c>
      <c r="B18771" s="2">
        <v>26.67343</v>
      </c>
      <c r="C18771" s="3">
        <v>17101</v>
      </c>
      <c r="D18771" s="4">
        <v>30980</v>
      </c>
      <c r="E18771" t="s">
        <v>11823</v>
      </c>
      <c r="F18771" s="4" t="s">
        <v>13752</v>
      </c>
      <c r="G18771" s="5">
        <v>11586</v>
      </c>
      <c r="H18771" s="6">
        <v>0.1808217</v>
      </c>
      <c r="I18771" s="7">
        <v>51.201999999999998</v>
      </c>
      <c r="J18771" s="2">
        <v>51.4</v>
      </c>
      <c r="K18771">
        <v>5</v>
      </c>
    </row>
    <row r="18772" spans="1:11" x14ac:dyDescent="0.25">
      <c r="A18772">
        <v>45064</v>
      </c>
      <c r="B18772" s="2">
        <v>26.670159999999999</v>
      </c>
      <c r="C18772" s="3">
        <v>3016</v>
      </c>
      <c r="D18772" s="4">
        <v>17140</v>
      </c>
      <c r="E18772" t="s">
        <v>321</v>
      </c>
      <c r="F18772" s="4" t="s">
        <v>8295</v>
      </c>
      <c r="G18772" s="5">
        <v>2075</v>
      </c>
      <c r="H18772" s="6">
        <v>0.14113680000000001</v>
      </c>
      <c r="I18772" s="7">
        <v>58.055999999999997</v>
      </c>
      <c r="J18772" s="2">
        <v>77</v>
      </c>
      <c r="K18772">
        <v>1</v>
      </c>
    </row>
    <row r="18773" spans="1:11" x14ac:dyDescent="0.25">
      <c r="A18773">
        <v>50135</v>
      </c>
      <c r="B18773" s="2">
        <v>26.669360000000001</v>
      </c>
      <c r="C18773" s="3">
        <v>1641</v>
      </c>
      <c r="D18773" s="4">
        <v>35500</v>
      </c>
      <c r="E18773" t="s">
        <v>9629</v>
      </c>
      <c r="F18773" s="4" t="s">
        <v>9593</v>
      </c>
      <c r="G18773" s="5">
        <v>1268</v>
      </c>
      <c r="H18773" s="6">
        <v>0.1119874</v>
      </c>
      <c r="I18773" s="7">
        <v>63.091999999999999</v>
      </c>
    </row>
    <row r="18774" spans="1:11" x14ac:dyDescent="0.25">
      <c r="A18774">
        <v>13158</v>
      </c>
      <c r="B18774" s="2">
        <v>26.668780000000002</v>
      </c>
      <c r="C18774" s="3">
        <v>1675</v>
      </c>
      <c r="D18774" s="4">
        <v>18660</v>
      </c>
      <c r="E18774" t="s">
        <v>2539</v>
      </c>
      <c r="F18774" s="4" t="s">
        <v>1280</v>
      </c>
      <c r="G18774" s="5">
        <v>1116</v>
      </c>
      <c r="H18774" s="6">
        <v>0.16845879999999999</v>
      </c>
      <c r="I18774" s="7">
        <v>53.332999999999998</v>
      </c>
    </row>
    <row r="18775" spans="1:11" x14ac:dyDescent="0.25">
      <c r="A18775">
        <v>68978</v>
      </c>
      <c r="B18775" s="2">
        <v>26.668089999999999</v>
      </c>
      <c r="C18775" s="3">
        <v>2323</v>
      </c>
      <c r="E18775" t="s">
        <v>9851</v>
      </c>
      <c r="F18775" s="4" t="s">
        <v>12738</v>
      </c>
      <c r="G18775" s="5">
        <v>1781</v>
      </c>
      <c r="H18775" s="6">
        <v>0.16835020000000001</v>
      </c>
      <c r="I18775" s="7">
        <v>53.347000000000001</v>
      </c>
      <c r="J18775" s="2">
        <v>56.5</v>
      </c>
      <c r="K18775">
        <v>2</v>
      </c>
    </row>
    <row r="18776" spans="1:11" x14ac:dyDescent="0.25">
      <c r="A18776">
        <v>77374</v>
      </c>
      <c r="B18776" s="2">
        <v>26.667590000000001</v>
      </c>
      <c r="C18776" s="3">
        <v>612</v>
      </c>
      <c r="D18776" s="4">
        <v>13140</v>
      </c>
      <c r="E18776" t="s">
        <v>14039</v>
      </c>
      <c r="F18776" s="4" t="s">
        <v>13752</v>
      </c>
      <c r="G18776" s="5">
        <v>316</v>
      </c>
      <c r="H18776" s="6">
        <v>0.20253170000000001</v>
      </c>
      <c r="I18776" s="7">
        <v>47.44</v>
      </c>
    </row>
    <row r="18777" spans="1:11" x14ac:dyDescent="0.25">
      <c r="A18777">
        <v>29588</v>
      </c>
      <c r="B18777" s="2">
        <v>26.66112</v>
      </c>
      <c r="C18777" s="3">
        <v>38034</v>
      </c>
      <c r="D18777" s="4">
        <v>34820</v>
      </c>
      <c r="E18777" t="s">
        <v>6274</v>
      </c>
      <c r="F18777" s="4" t="s">
        <v>6130</v>
      </c>
      <c r="G18777" s="5">
        <v>26721</v>
      </c>
      <c r="H18777" s="6">
        <v>0.1965121</v>
      </c>
      <c r="I18777" s="7">
        <v>48.478000000000002</v>
      </c>
      <c r="J18777" s="2">
        <v>53.4</v>
      </c>
      <c r="K18777">
        <v>5</v>
      </c>
    </row>
    <row r="18778" spans="1:11" x14ac:dyDescent="0.25">
      <c r="A18778">
        <v>15019</v>
      </c>
      <c r="B18778" s="2">
        <v>26.654440000000001</v>
      </c>
      <c r="C18778" s="3">
        <v>1725</v>
      </c>
      <c r="D18778" s="4">
        <v>38300</v>
      </c>
      <c r="E18778" t="s">
        <v>3015</v>
      </c>
      <c r="F18778" s="4" t="s">
        <v>3003</v>
      </c>
      <c r="G18778" s="5">
        <v>1192</v>
      </c>
      <c r="H18778" s="6">
        <v>0.13758390000000001</v>
      </c>
      <c r="I18778" s="7">
        <v>58.661000000000001</v>
      </c>
    </row>
    <row r="18779" spans="1:11" x14ac:dyDescent="0.25">
      <c r="A18779">
        <v>4256</v>
      </c>
      <c r="B18779" s="2">
        <v>26.653649999999999</v>
      </c>
      <c r="C18779" s="3">
        <v>2980</v>
      </c>
      <c r="D18779" s="4">
        <v>30340</v>
      </c>
      <c r="E18779" t="s">
        <v>781</v>
      </c>
      <c r="F18779" s="4" t="s">
        <v>701</v>
      </c>
      <c r="G18779" s="5">
        <v>2098</v>
      </c>
      <c r="H18779" s="6">
        <v>0.12440420000000001</v>
      </c>
      <c r="I18779" s="7">
        <v>60.938000000000002</v>
      </c>
    </row>
    <row r="18780" spans="1:11" x14ac:dyDescent="0.25">
      <c r="A18780">
        <v>45130</v>
      </c>
      <c r="B18780" s="2">
        <v>26.652519999999999</v>
      </c>
      <c r="C18780" s="3">
        <v>3678</v>
      </c>
      <c r="D18780" s="4">
        <v>17140</v>
      </c>
      <c r="E18780" t="s">
        <v>8647</v>
      </c>
      <c r="F18780" s="4" t="s">
        <v>8295</v>
      </c>
      <c r="G18780" s="5">
        <v>2642</v>
      </c>
      <c r="H18780" s="6">
        <v>0.1101022</v>
      </c>
      <c r="I18780" s="7">
        <v>63.404000000000003</v>
      </c>
    </row>
    <row r="18781" spans="1:11" x14ac:dyDescent="0.25">
      <c r="A18781">
        <v>55712</v>
      </c>
      <c r="B18781" s="2">
        <v>26.651789999999998</v>
      </c>
      <c r="C18781" s="3">
        <v>504</v>
      </c>
      <c r="E18781" t="s">
        <v>5376</v>
      </c>
      <c r="F18781" s="4" t="s">
        <v>10428</v>
      </c>
      <c r="G18781" s="5">
        <v>377</v>
      </c>
      <c r="H18781" s="6">
        <v>0.17771880000000001</v>
      </c>
      <c r="I18781" s="7">
        <v>51.719000000000001</v>
      </c>
      <c r="J18781" s="2">
        <v>50</v>
      </c>
      <c r="K18781">
        <v>1</v>
      </c>
    </row>
    <row r="18782" spans="1:11" x14ac:dyDescent="0.25">
      <c r="A18782">
        <v>65552</v>
      </c>
      <c r="B18782" s="2">
        <v>26.651350000000001</v>
      </c>
      <c r="C18782" s="3">
        <v>2170</v>
      </c>
      <c r="E18782" t="s">
        <v>10492</v>
      </c>
      <c r="F18782" s="4" t="s">
        <v>12102</v>
      </c>
      <c r="G18782" s="5">
        <v>1449</v>
      </c>
      <c r="H18782" s="6">
        <v>0.15458939999999999</v>
      </c>
      <c r="I18782" s="7">
        <v>55.713999999999999</v>
      </c>
    </row>
    <row r="18783" spans="1:11" x14ac:dyDescent="0.25">
      <c r="A18783">
        <v>41102</v>
      </c>
      <c r="B18783" s="2">
        <v>26.647259999999999</v>
      </c>
      <c r="C18783" s="3">
        <v>21413</v>
      </c>
      <c r="D18783" s="4">
        <v>26580</v>
      </c>
      <c r="E18783" t="s">
        <v>212</v>
      </c>
      <c r="F18783" s="4" t="s">
        <v>7883</v>
      </c>
      <c r="G18783" s="5">
        <v>15659</v>
      </c>
      <c r="H18783" s="6">
        <v>0.16736909999999999</v>
      </c>
      <c r="I18783" s="7">
        <v>53.503999999999998</v>
      </c>
      <c r="J18783" s="2">
        <v>8</v>
      </c>
      <c r="K18783">
        <v>1</v>
      </c>
    </row>
    <row r="18784" spans="1:11" x14ac:dyDescent="0.25">
      <c r="A18784">
        <v>4928</v>
      </c>
      <c r="B18784" s="2">
        <v>26.643160000000002</v>
      </c>
      <c r="C18784" s="3">
        <v>1953</v>
      </c>
      <c r="D18784" s="4">
        <v>12620</v>
      </c>
      <c r="E18784" t="s">
        <v>995</v>
      </c>
      <c r="F18784" s="4" t="s">
        <v>701</v>
      </c>
      <c r="G18784" s="5">
        <v>1473</v>
      </c>
      <c r="H18784" s="6">
        <v>0.1771894</v>
      </c>
      <c r="I18784" s="7">
        <v>51.805999999999997</v>
      </c>
    </row>
    <row r="18785" spans="1:12" x14ac:dyDescent="0.25">
      <c r="A18785">
        <v>88130</v>
      </c>
      <c r="B18785" s="2">
        <v>26.640309999999999</v>
      </c>
      <c r="C18785" s="3">
        <v>18979</v>
      </c>
      <c r="D18785" s="4">
        <v>38780</v>
      </c>
      <c r="E18785" t="s">
        <v>15290</v>
      </c>
      <c r="F18785" s="4" t="s">
        <v>15124</v>
      </c>
      <c r="G18785" s="5">
        <v>10430</v>
      </c>
      <c r="H18785" s="6">
        <v>0.2316395</v>
      </c>
      <c r="I18785" s="7">
        <v>42.396000000000001</v>
      </c>
      <c r="J18785" s="2">
        <v>54.428600000000003</v>
      </c>
      <c r="K18785">
        <v>7</v>
      </c>
    </row>
    <row r="18786" spans="1:12" x14ac:dyDescent="0.25">
      <c r="A18786">
        <v>73036</v>
      </c>
      <c r="B18786" s="2">
        <v>26.634810000000002</v>
      </c>
      <c r="C18786" s="3">
        <v>19302</v>
      </c>
      <c r="D18786" s="4">
        <v>36420</v>
      </c>
      <c r="E18786" t="s">
        <v>13475</v>
      </c>
      <c r="F18786" s="4" t="s">
        <v>13462</v>
      </c>
      <c r="G18786" s="5">
        <v>12567</v>
      </c>
      <c r="H18786" s="6">
        <v>0.13225110000000001</v>
      </c>
      <c r="I18786" s="7">
        <v>59.567999999999998</v>
      </c>
      <c r="J18786" s="2">
        <v>60</v>
      </c>
      <c r="K18786">
        <v>7</v>
      </c>
    </row>
    <row r="18787" spans="1:12" x14ac:dyDescent="0.25">
      <c r="A18787">
        <v>90660</v>
      </c>
      <c r="B18787" s="2">
        <v>26.622129999999999</v>
      </c>
      <c r="C18787" s="3">
        <v>63686</v>
      </c>
      <c r="D18787" s="4">
        <v>31080</v>
      </c>
      <c r="E18787" t="s">
        <v>15393</v>
      </c>
      <c r="F18787" s="4" t="s">
        <v>15368</v>
      </c>
      <c r="G18787" s="5">
        <v>40431</v>
      </c>
      <c r="H18787" s="6">
        <v>0.1125594</v>
      </c>
      <c r="I18787" s="7">
        <v>62.966999999999999</v>
      </c>
      <c r="J18787" s="2">
        <v>42.818199999999997</v>
      </c>
      <c r="K18787">
        <v>11</v>
      </c>
      <c r="L18787" s="2">
        <v>66.099999999999994</v>
      </c>
    </row>
    <row r="18788" spans="1:12" x14ac:dyDescent="0.25">
      <c r="A18788">
        <v>51541</v>
      </c>
      <c r="B18788" s="2">
        <v>26.612390000000001</v>
      </c>
      <c r="C18788" s="3">
        <v>319</v>
      </c>
      <c r="D18788" s="4">
        <v>36540</v>
      </c>
      <c r="E18788" t="s">
        <v>2668</v>
      </c>
      <c r="F18788" s="4" t="s">
        <v>9593</v>
      </c>
      <c r="G18788" s="5">
        <v>234</v>
      </c>
      <c r="H18788" s="6">
        <v>0.12765960000000001</v>
      </c>
      <c r="I18788" s="7">
        <v>60.356999999999999</v>
      </c>
    </row>
    <row r="18789" spans="1:12" x14ac:dyDescent="0.25">
      <c r="A18789">
        <v>16657</v>
      </c>
      <c r="B18789" s="2">
        <v>26.612110000000001</v>
      </c>
      <c r="C18789" s="3">
        <v>1286</v>
      </c>
      <c r="D18789" s="4">
        <v>26500</v>
      </c>
      <c r="E18789" t="s">
        <v>3549</v>
      </c>
      <c r="F18789" s="4" t="s">
        <v>3003</v>
      </c>
      <c r="G18789" s="5">
        <v>931</v>
      </c>
      <c r="H18789" s="6">
        <v>0.14055790000000001</v>
      </c>
      <c r="I18789" s="7">
        <v>58.125</v>
      </c>
    </row>
    <row r="18790" spans="1:12" x14ac:dyDescent="0.25">
      <c r="A18790">
        <v>28097</v>
      </c>
      <c r="B18790" s="2">
        <v>26.611000000000001</v>
      </c>
      <c r="C18790" s="3">
        <v>5572</v>
      </c>
      <c r="D18790" s="4">
        <v>10620</v>
      </c>
      <c r="E18790" t="s">
        <v>5878</v>
      </c>
      <c r="F18790" s="4" t="s">
        <v>5642</v>
      </c>
      <c r="G18790" s="5">
        <v>3703</v>
      </c>
      <c r="H18790" s="6">
        <v>0.10910069999999999</v>
      </c>
      <c r="I18790" s="7">
        <v>63.558</v>
      </c>
    </row>
    <row r="18791" spans="1:12" x14ac:dyDescent="0.25">
      <c r="A18791">
        <v>54166</v>
      </c>
      <c r="B18791" s="2">
        <v>26.607189999999999</v>
      </c>
      <c r="C18791" s="3">
        <v>16847</v>
      </c>
      <c r="D18791" s="4">
        <v>43020</v>
      </c>
      <c r="E18791" t="s">
        <v>10202</v>
      </c>
      <c r="F18791" s="4" t="s">
        <v>10031</v>
      </c>
      <c r="G18791" s="5">
        <v>12251</v>
      </c>
      <c r="H18791" s="6">
        <v>0.1768691</v>
      </c>
      <c r="I18791" s="7">
        <v>51.845999999999997</v>
      </c>
      <c r="J18791" s="2">
        <v>44.8</v>
      </c>
      <c r="K18791">
        <v>5</v>
      </c>
    </row>
    <row r="18792" spans="1:12" x14ac:dyDescent="0.25">
      <c r="A18792">
        <v>50560</v>
      </c>
      <c r="B18792" s="2">
        <v>26.60416</v>
      </c>
      <c r="C18792" s="3">
        <v>639</v>
      </c>
      <c r="E18792" t="s">
        <v>9742</v>
      </c>
      <c r="F18792" s="4" t="s">
        <v>9593</v>
      </c>
      <c r="G18792" s="5">
        <v>416</v>
      </c>
      <c r="H18792" s="6">
        <v>9.5923300000000003E-2</v>
      </c>
      <c r="I18792" s="7">
        <v>65.832999999999998</v>
      </c>
    </row>
    <row r="18793" spans="1:12" x14ac:dyDescent="0.25">
      <c r="A18793">
        <v>64730</v>
      </c>
      <c r="B18793" s="2">
        <v>26.602889999999999</v>
      </c>
      <c r="C18793" s="3">
        <v>6797</v>
      </c>
      <c r="D18793" s="4">
        <v>28140</v>
      </c>
      <c r="E18793" t="s">
        <v>1415</v>
      </c>
      <c r="F18793" s="4" t="s">
        <v>12102</v>
      </c>
      <c r="G18793" s="5">
        <v>4848</v>
      </c>
      <c r="H18793" s="6">
        <v>0.13652300000000001</v>
      </c>
      <c r="I18793" s="7">
        <v>58.813000000000002</v>
      </c>
      <c r="J18793" s="2">
        <v>45</v>
      </c>
      <c r="K18793">
        <v>2</v>
      </c>
    </row>
    <row r="18794" spans="1:12" x14ac:dyDescent="0.25">
      <c r="A18794">
        <v>49001</v>
      </c>
      <c r="B18794" s="2">
        <v>26.598479999999999</v>
      </c>
      <c r="C18794" s="3">
        <v>21874</v>
      </c>
      <c r="D18794" s="4">
        <v>28020</v>
      </c>
      <c r="E18794" t="s">
        <v>9303</v>
      </c>
      <c r="F18794" s="4" t="s">
        <v>9106</v>
      </c>
      <c r="G18794" s="5">
        <v>13611</v>
      </c>
      <c r="H18794" s="6">
        <v>0.2436265</v>
      </c>
      <c r="I18794" s="7">
        <v>40.299999999999997</v>
      </c>
      <c r="J18794" s="2">
        <v>43.843800000000002</v>
      </c>
      <c r="K18794">
        <v>32</v>
      </c>
      <c r="L18794" s="2">
        <v>71.3</v>
      </c>
    </row>
    <row r="18795" spans="1:12" x14ac:dyDescent="0.25">
      <c r="A18795">
        <v>89040</v>
      </c>
      <c r="B18795" s="2">
        <v>26.594650000000001</v>
      </c>
      <c r="C18795" s="3">
        <v>3535</v>
      </c>
      <c r="D18795" s="4">
        <v>29820</v>
      </c>
      <c r="E18795" t="s">
        <v>12865</v>
      </c>
      <c r="F18795" s="4" t="s">
        <v>15318</v>
      </c>
      <c r="G18795" s="5">
        <v>2361</v>
      </c>
      <c r="H18795" s="6">
        <v>0.1308213</v>
      </c>
      <c r="I18795" s="7">
        <v>59.792000000000002</v>
      </c>
      <c r="J18795" s="2">
        <v>45.5</v>
      </c>
      <c r="K18795">
        <v>2</v>
      </c>
    </row>
    <row r="18796" spans="1:12" x14ac:dyDescent="0.25">
      <c r="A18796">
        <v>62075</v>
      </c>
      <c r="B18796" s="2">
        <v>26.59356</v>
      </c>
      <c r="C18796" s="3">
        <v>3250</v>
      </c>
      <c r="E18796" t="s">
        <v>6979</v>
      </c>
      <c r="F18796" s="4" t="s">
        <v>11490</v>
      </c>
      <c r="G18796" s="5">
        <v>2200</v>
      </c>
      <c r="H18796" s="6">
        <v>0.14493410000000001</v>
      </c>
      <c r="I18796" s="7">
        <v>57.353000000000002</v>
      </c>
      <c r="J18796" s="2">
        <v>63</v>
      </c>
      <c r="K18796">
        <v>1</v>
      </c>
    </row>
    <row r="18797" spans="1:12" x14ac:dyDescent="0.25">
      <c r="A18797">
        <v>30220</v>
      </c>
      <c r="B18797" s="2">
        <v>26.59226</v>
      </c>
      <c r="C18797" s="3">
        <v>5077</v>
      </c>
      <c r="D18797" s="4">
        <v>12060</v>
      </c>
      <c r="E18797" t="s">
        <v>3680</v>
      </c>
      <c r="F18797" s="4" t="s">
        <v>6363</v>
      </c>
      <c r="G18797" s="5">
        <v>3236</v>
      </c>
      <c r="H18797" s="6">
        <v>0.14488719999999999</v>
      </c>
      <c r="I18797" s="7">
        <v>57.360999999999997</v>
      </c>
      <c r="J18797" s="2">
        <v>55.5</v>
      </c>
      <c r="K18797">
        <v>2</v>
      </c>
    </row>
    <row r="18798" spans="1:12" x14ac:dyDescent="0.25">
      <c r="A18798">
        <v>45835</v>
      </c>
      <c r="B18798" s="2">
        <v>26.59141</v>
      </c>
      <c r="C18798" s="3">
        <v>384</v>
      </c>
      <c r="E18798" t="s">
        <v>8762</v>
      </c>
      <c r="F18798" s="4" t="s">
        <v>8295</v>
      </c>
      <c r="G18798" s="5">
        <v>323</v>
      </c>
      <c r="H18798" s="6">
        <v>0.18266250000000001</v>
      </c>
      <c r="I18798" s="7">
        <v>50.832999999999998</v>
      </c>
    </row>
    <row r="18799" spans="1:12" x14ac:dyDescent="0.25">
      <c r="A18799">
        <v>23223</v>
      </c>
      <c r="B18799" s="2">
        <v>26.583729999999999</v>
      </c>
      <c r="C18799" s="3">
        <v>48020</v>
      </c>
      <c r="D18799" s="4">
        <v>40060</v>
      </c>
      <c r="E18799" t="s">
        <v>99</v>
      </c>
      <c r="F18799" s="4" t="s">
        <v>4335</v>
      </c>
      <c r="G18799" s="5">
        <v>31752</v>
      </c>
      <c r="H18799" s="6">
        <v>0.2245528</v>
      </c>
      <c r="I18799" s="7">
        <v>43.593000000000004</v>
      </c>
      <c r="J18799" s="2">
        <v>41.12</v>
      </c>
      <c r="K18799">
        <v>25</v>
      </c>
      <c r="L18799" s="2">
        <v>57.4</v>
      </c>
    </row>
    <row r="18800" spans="1:12" x14ac:dyDescent="0.25">
      <c r="A18800">
        <v>48723</v>
      </c>
      <c r="B18800" s="2">
        <v>26.574000000000002</v>
      </c>
      <c r="C18800" s="3">
        <v>12404</v>
      </c>
      <c r="E18800" t="s">
        <v>9239</v>
      </c>
      <c r="F18800" s="4" t="s">
        <v>9106</v>
      </c>
      <c r="G18800" s="5">
        <v>8951</v>
      </c>
      <c r="H18800" s="6">
        <v>0.16476769999999999</v>
      </c>
      <c r="I18800" s="7">
        <v>53.914000000000001</v>
      </c>
      <c r="J18800" s="2">
        <v>47.428600000000003</v>
      </c>
      <c r="K18800">
        <v>7</v>
      </c>
    </row>
    <row r="18801" spans="1:12" x14ac:dyDescent="0.25">
      <c r="A18801">
        <v>50543</v>
      </c>
      <c r="B18801" s="2">
        <v>26.571619999999999</v>
      </c>
      <c r="C18801" s="3">
        <v>1455</v>
      </c>
      <c r="D18801" s="4">
        <v>22700</v>
      </c>
      <c r="E18801" t="s">
        <v>9737</v>
      </c>
      <c r="F18801" s="4" t="s">
        <v>9593</v>
      </c>
      <c r="G18801" s="5">
        <v>990</v>
      </c>
      <c r="H18801" s="6">
        <v>0.1767677</v>
      </c>
      <c r="I18801" s="7">
        <v>51.838000000000001</v>
      </c>
    </row>
    <row r="18802" spans="1:12" x14ac:dyDescent="0.25">
      <c r="A18802">
        <v>2301</v>
      </c>
      <c r="B18802" s="2">
        <v>26.562239999999999</v>
      </c>
      <c r="C18802" s="3">
        <v>59275</v>
      </c>
      <c r="D18802" s="4">
        <v>14460</v>
      </c>
      <c r="E18802" t="s">
        <v>337</v>
      </c>
      <c r="F18802" s="4" t="s">
        <v>21</v>
      </c>
      <c r="G18802" s="5">
        <v>38166</v>
      </c>
      <c r="H18802" s="6">
        <v>0.17659240000000001</v>
      </c>
      <c r="I18802" s="7">
        <v>51.868000000000002</v>
      </c>
      <c r="J18802" s="2">
        <v>43.285699999999999</v>
      </c>
      <c r="K18802">
        <v>7</v>
      </c>
    </row>
    <row r="18803" spans="1:12" x14ac:dyDescent="0.25">
      <c r="A18803">
        <v>30680</v>
      </c>
      <c r="B18803" s="2">
        <v>26.54711</v>
      </c>
      <c r="C18803" s="3">
        <v>39414</v>
      </c>
      <c r="D18803" s="4">
        <v>12060</v>
      </c>
      <c r="E18803" t="s">
        <v>6519</v>
      </c>
      <c r="F18803" s="4" t="s">
        <v>6363</v>
      </c>
      <c r="G18803" s="5">
        <v>25062</v>
      </c>
      <c r="H18803" s="6">
        <v>0.1602761</v>
      </c>
      <c r="I18803" s="7">
        <v>54.686999999999998</v>
      </c>
      <c r="J18803" s="2">
        <v>49.6</v>
      </c>
      <c r="K18803">
        <v>5</v>
      </c>
    </row>
    <row r="18804" spans="1:12" x14ac:dyDescent="0.25">
      <c r="A18804">
        <v>76531</v>
      </c>
      <c r="B18804" s="2">
        <v>26.54027</v>
      </c>
      <c r="C18804" s="3">
        <v>4566</v>
      </c>
      <c r="E18804" t="s">
        <v>2580</v>
      </c>
      <c r="F18804" s="4" t="s">
        <v>13752</v>
      </c>
      <c r="G18804" s="5">
        <v>3532</v>
      </c>
      <c r="H18804" s="6">
        <v>0.20096230000000001</v>
      </c>
      <c r="I18804" s="7">
        <v>47.652000000000001</v>
      </c>
      <c r="J18804" s="2">
        <v>62.5</v>
      </c>
      <c r="K18804">
        <v>2</v>
      </c>
    </row>
    <row r="18805" spans="1:12" x14ac:dyDescent="0.25">
      <c r="A18805">
        <v>78552</v>
      </c>
      <c r="B18805" s="2">
        <v>26.534040000000001</v>
      </c>
      <c r="C18805" s="3">
        <v>37299</v>
      </c>
      <c r="D18805" s="4">
        <v>15180</v>
      </c>
      <c r="E18805" t="s">
        <v>14240</v>
      </c>
      <c r="F18805" s="4" t="s">
        <v>13752</v>
      </c>
      <c r="G18805" s="5">
        <v>22495</v>
      </c>
      <c r="H18805" s="6">
        <v>0.2021338</v>
      </c>
      <c r="I18805" s="7">
        <v>47.448999999999998</v>
      </c>
      <c r="J18805" s="2">
        <v>60</v>
      </c>
      <c r="K18805">
        <v>3</v>
      </c>
    </row>
    <row r="18806" spans="1:12" x14ac:dyDescent="0.25">
      <c r="A18806">
        <v>43315</v>
      </c>
      <c r="B18806" s="2">
        <v>26.5275</v>
      </c>
      <c r="C18806" s="3">
        <v>7085</v>
      </c>
      <c r="D18806" s="4">
        <v>18140</v>
      </c>
      <c r="E18806" t="s">
        <v>8345</v>
      </c>
      <c r="F18806" s="4" t="s">
        <v>8295</v>
      </c>
      <c r="G18806" s="5">
        <v>4830</v>
      </c>
      <c r="H18806" s="6">
        <v>0.120472</v>
      </c>
      <c r="I18806" s="7">
        <v>61.555999999999997</v>
      </c>
      <c r="J18806" s="2">
        <v>65</v>
      </c>
      <c r="K18806">
        <v>2</v>
      </c>
    </row>
    <row r="18807" spans="1:12" x14ac:dyDescent="0.25">
      <c r="A18807">
        <v>8618</v>
      </c>
      <c r="B18807" s="2">
        <v>26.52094</v>
      </c>
      <c r="C18807" s="3">
        <v>39194</v>
      </c>
      <c r="D18807" s="4">
        <v>45940</v>
      </c>
      <c r="E18807" t="s">
        <v>1720</v>
      </c>
      <c r="F18807" s="4" t="s">
        <v>1341</v>
      </c>
      <c r="G18807" s="5">
        <v>22611</v>
      </c>
      <c r="H18807" s="6">
        <v>0.18119499999999999</v>
      </c>
      <c r="I18807" s="7">
        <v>51.061999999999998</v>
      </c>
      <c r="J18807" s="2">
        <v>39.714300000000001</v>
      </c>
      <c r="K18807">
        <v>14</v>
      </c>
      <c r="L18807" s="2">
        <v>49</v>
      </c>
    </row>
    <row r="18808" spans="1:12" x14ac:dyDescent="0.25">
      <c r="A18808">
        <v>79501</v>
      </c>
      <c r="B18808" s="2">
        <v>26.515039999999999</v>
      </c>
      <c r="C18808" s="3">
        <v>3131</v>
      </c>
      <c r="D18808" s="4">
        <v>10180</v>
      </c>
      <c r="E18808" t="s">
        <v>986</v>
      </c>
      <c r="F18808" s="4" t="s">
        <v>13752</v>
      </c>
      <c r="G18808" s="5">
        <v>2013</v>
      </c>
      <c r="H18808" s="6">
        <v>0.1206554</v>
      </c>
      <c r="I18808" s="7">
        <v>61.521999999999998</v>
      </c>
      <c r="J18808" s="2">
        <v>72</v>
      </c>
      <c r="K18808">
        <v>1</v>
      </c>
    </row>
    <row r="18809" spans="1:12" x14ac:dyDescent="0.25">
      <c r="A18809">
        <v>32810</v>
      </c>
      <c r="B18809" s="2">
        <v>26.509129999999999</v>
      </c>
      <c r="C18809" s="3">
        <v>35374</v>
      </c>
      <c r="D18809" s="4">
        <v>36740</v>
      </c>
      <c r="E18809" t="s">
        <v>5555</v>
      </c>
      <c r="F18809" s="4" t="s">
        <v>6689</v>
      </c>
      <c r="G18809" s="5">
        <v>22704</v>
      </c>
      <c r="H18809" s="6">
        <v>0.21908030000000001</v>
      </c>
      <c r="I18809" s="7">
        <v>44.512</v>
      </c>
      <c r="J18809" s="2">
        <v>50</v>
      </c>
      <c r="K18809">
        <v>7</v>
      </c>
    </row>
    <row r="18810" spans="1:12" x14ac:dyDescent="0.25">
      <c r="A18810">
        <v>27207</v>
      </c>
      <c r="B18810" s="2">
        <v>26.503029999999999</v>
      </c>
      <c r="C18810" s="3">
        <v>3536</v>
      </c>
      <c r="D18810" s="4">
        <v>20500</v>
      </c>
      <c r="E18810" t="s">
        <v>4089</v>
      </c>
      <c r="F18810" s="4" t="s">
        <v>5642</v>
      </c>
      <c r="G18810" s="5">
        <v>2786</v>
      </c>
      <c r="H18810" s="6">
        <v>0.13455329999999999</v>
      </c>
      <c r="I18810" s="7">
        <v>59.116</v>
      </c>
    </row>
    <row r="18811" spans="1:12" x14ac:dyDescent="0.25">
      <c r="A18811">
        <v>67029</v>
      </c>
      <c r="B18811" s="2">
        <v>26.502220000000001</v>
      </c>
      <c r="C18811" s="3">
        <v>852</v>
      </c>
      <c r="E18811" t="s">
        <v>7639</v>
      </c>
      <c r="F18811" s="4" t="s">
        <v>12494</v>
      </c>
      <c r="G18811" s="5">
        <v>614</v>
      </c>
      <c r="H18811" s="6">
        <v>0.2003257</v>
      </c>
      <c r="I18811" s="7">
        <v>47.75</v>
      </c>
      <c r="J18811" s="2">
        <v>72</v>
      </c>
      <c r="K18811">
        <v>3</v>
      </c>
    </row>
    <row r="18812" spans="1:12" x14ac:dyDescent="0.25">
      <c r="A18812">
        <v>85938</v>
      </c>
      <c r="B18812" s="2">
        <v>26.50177</v>
      </c>
      <c r="C18812" s="3">
        <v>2091</v>
      </c>
      <c r="E18812" t="s">
        <v>15066</v>
      </c>
      <c r="F18812" s="4" t="s">
        <v>14962</v>
      </c>
      <c r="G18812" s="5">
        <v>1246</v>
      </c>
      <c r="H18812" s="6">
        <v>0.14606739999999999</v>
      </c>
      <c r="I18812" s="7">
        <v>57.125</v>
      </c>
    </row>
    <row r="18813" spans="1:12" x14ac:dyDescent="0.25">
      <c r="A18813">
        <v>60918</v>
      </c>
      <c r="B18813" s="2">
        <v>26.50132</v>
      </c>
      <c r="C18813" s="3">
        <v>860</v>
      </c>
      <c r="E18813" t="s">
        <v>9415</v>
      </c>
      <c r="F18813" s="4" t="s">
        <v>11490</v>
      </c>
      <c r="G18813" s="5">
        <v>643</v>
      </c>
      <c r="H18813" s="6">
        <v>0.1149068</v>
      </c>
      <c r="I18813" s="7">
        <v>62.5</v>
      </c>
    </row>
    <row r="18814" spans="1:12" x14ac:dyDescent="0.25">
      <c r="A18814">
        <v>59930</v>
      </c>
      <c r="B18814" s="2">
        <v>26.50102</v>
      </c>
      <c r="C18814" s="3">
        <v>703</v>
      </c>
      <c r="E18814" t="s">
        <v>2152</v>
      </c>
      <c r="F18814" s="4" t="s">
        <v>11278</v>
      </c>
      <c r="G18814" s="5">
        <v>621</v>
      </c>
      <c r="H18814" s="6">
        <v>0.20739550000000001</v>
      </c>
      <c r="I18814" s="7">
        <v>46.512</v>
      </c>
      <c r="J18814" s="2">
        <v>68.5</v>
      </c>
      <c r="K18814">
        <v>2</v>
      </c>
    </row>
    <row r="18815" spans="1:12" x14ac:dyDescent="0.25">
      <c r="A18815">
        <v>91767</v>
      </c>
      <c r="B18815" s="2">
        <v>26.493760000000002</v>
      </c>
      <c r="C18815" s="3">
        <v>49027</v>
      </c>
      <c r="D18815" s="4">
        <v>31080</v>
      </c>
      <c r="E18815" t="s">
        <v>1873</v>
      </c>
      <c r="F18815" s="4" t="s">
        <v>15368</v>
      </c>
      <c r="G18815" s="5">
        <v>29718</v>
      </c>
      <c r="H18815" s="6">
        <v>0.16780510000000001</v>
      </c>
      <c r="I18815" s="7">
        <v>53.351999999999997</v>
      </c>
      <c r="J18815" s="2">
        <v>48.5</v>
      </c>
      <c r="K18815">
        <v>6</v>
      </c>
    </row>
    <row r="18816" spans="1:12" x14ac:dyDescent="0.25">
      <c r="A18816">
        <v>26866</v>
      </c>
      <c r="B18816" s="2">
        <v>26.48648</v>
      </c>
      <c r="C18816" s="3">
        <v>910</v>
      </c>
      <c r="E18816" t="s">
        <v>5639</v>
      </c>
      <c r="F18816" s="4" t="s">
        <v>5144</v>
      </c>
      <c r="G18816" s="5">
        <v>691</v>
      </c>
      <c r="H18816" s="6">
        <v>0.1401734</v>
      </c>
      <c r="I18816" s="7">
        <v>58.125</v>
      </c>
    </row>
    <row r="18817" spans="1:11" x14ac:dyDescent="0.25">
      <c r="A18817">
        <v>64056</v>
      </c>
      <c r="B18817" s="2">
        <v>26.48376</v>
      </c>
      <c r="C18817" s="3">
        <v>17287</v>
      </c>
      <c r="D18817" s="4">
        <v>28140</v>
      </c>
      <c r="E18817" t="s">
        <v>5046</v>
      </c>
      <c r="F18817" s="4" t="s">
        <v>12102</v>
      </c>
      <c r="G18817" s="5">
        <v>10666</v>
      </c>
      <c r="H18817" s="6">
        <v>0.1453216</v>
      </c>
      <c r="I18817" s="7">
        <v>57.234000000000002</v>
      </c>
      <c r="J18817" s="2">
        <v>62.333300000000001</v>
      </c>
      <c r="K18817">
        <v>6</v>
      </c>
    </row>
    <row r="18818" spans="1:11" x14ac:dyDescent="0.25">
      <c r="A18818">
        <v>44304</v>
      </c>
      <c r="B18818" s="2">
        <v>26.480899999999998</v>
      </c>
      <c r="C18818" s="3">
        <v>5591</v>
      </c>
      <c r="D18818" s="4">
        <v>10420</v>
      </c>
      <c r="E18818" t="s">
        <v>2757</v>
      </c>
      <c r="F18818" s="4" t="s">
        <v>8295</v>
      </c>
      <c r="G18818" s="5">
        <v>1302</v>
      </c>
      <c r="H18818" s="6">
        <v>0.32847280000000001</v>
      </c>
      <c r="I18818" s="7">
        <v>25.582999999999998</v>
      </c>
      <c r="J18818" s="2">
        <v>37</v>
      </c>
      <c r="K18818">
        <v>1</v>
      </c>
    </row>
    <row r="18819" spans="1:11" x14ac:dyDescent="0.25">
      <c r="A18819">
        <v>99403</v>
      </c>
      <c r="B18819" s="2">
        <v>26.477219999999999</v>
      </c>
      <c r="C18819" s="3">
        <v>19885</v>
      </c>
      <c r="D18819" s="4">
        <v>30300</v>
      </c>
      <c r="E18819" t="s">
        <v>6368</v>
      </c>
      <c r="F18819" s="4" t="s">
        <v>16344</v>
      </c>
      <c r="G18819" s="5">
        <v>14050</v>
      </c>
      <c r="H18819" s="6">
        <v>0.18583630000000001</v>
      </c>
      <c r="I18819" s="7">
        <v>50.228000000000002</v>
      </c>
      <c r="J18819" s="2">
        <v>56.285699999999999</v>
      </c>
      <c r="K18819">
        <v>7</v>
      </c>
    </row>
    <row r="18820" spans="1:11" x14ac:dyDescent="0.25">
      <c r="A18820">
        <v>46550</v>
      </c>
      <c r="B18820" s="2">
        <v>26.472069999999999</v>
      </c>
      <c r="C18820" s="3">
        <v>12965</v>
      </c>
      <c r="D18820" s="4">
        <v>21140</v>
      </c>
      <c r="E18820" t="s">
        <v>8877</v>
      </c>
      <c r="F18820" s="4" t="s">
        <v>8800</v>
      </c>
      <c r="G18820" s="5">
        <v>7493</v>
      </c>
      <c r="H18820" s="6">
        <v>0.14626990000000001</v>
      </c>
      <c r="I18820" s="7">
        <v>57.064</v>
      </c>
      <c r="J18820" s="2">
        <v>58.6</v>
      </c>
      <c r="K18820">
        <v>5</v>
      </c>
    </row>
    <row r="18821" spans="1:11" x14ac:dyDescent="0.25">
      <c r="A18821">
        <v>70394</v>
      </c>
      <c r="B18821" s="2">
        <v>26.46801</v>
      </c>
      <c r="C18821" s="3">
        <v>13944</v>
      </c>
      <c r="D18821" s="4">
        <v>26380</v>
      </c>
      <c r="E18821" t="s">
        <v>12977</v>
      </c>
      <c r="F18821" s="4" t="s">
        <v>12927</v>
      </c>
      <c r="G18821" s="5">
        <v>9461</v>
      </c>
      <c r="H18821" s="6">
        <v>0.15748860000000001</v>
      </c>
      <c r="I18821" s="7">
        <v>55.116</v>
      </c>
      <c r="J18821" s="2">
        <v>55</v>
      </c>
      <c r="K18821">
        <v>1</v>
      </c>
    </row>
    <row r="18822" spans="1:11" x14ac:dyDescent="0.25">
      <c r="A18822">
        <v>68710</v>
      </c>
      <c r="B18822" s="2">
        <v>26.465630000000001</v>
      </c>
      <c r="C18822" s="3">
        <v>751</v>
      </c>
      <c r="D18822" s="4">
        <v>43580</v>
      </c>
      <c r="E18822" t="s">
        <v>4614</v>
      </c>
      <c r="F18822" s="4" t="s">
        <v>12738</v>
      </c>
      <c r="G18822" s="5">
        <v>490</v>
      </c>
      <c r="H18822" s="6">
        <v>0.1364562</v>
      </c>
      <c r="I18822" s="7">
        <v>58.75</v>
      </c>
    </row>
    <row r="18823" spans="1:11" x14ac:dyDescent="0.25">
      <c r="A18823">
        <v>49457</v>
      </c>
      <c r="B18823" s="2">
        <v>26.463799999999999</v>
      </c>
      <c r="C18823" s="3">
        <v>10767</v>
      </c>
      <c r="D18823" s="4">
        <v>34740</v>
      </c>
      <c r="E18823" t="s">
        <v>9406</v>
      </c>
      <c r="F18823" s="4" t="s">
        <v>9106</v>
      </c>
      <c r="G18823" s="5">
        <v>7145</v>
      </c>
      <c r="H18823" s="6">
        <v>0.14763499999999999</v>
      </c>
      <c r="I18823" s="7">
        <v>56.813000000000002</v>
      </c>
      <c r="J18823" s="2">
        <v>50</v>
      </c>
      <c r="K18823">
        <v>1</v>
      </c>
    </row>
    <row r="18824" spans="1:11" x14ac:dyDescent="0.25">
      <c r="A18824">
        <v>57243</v>
      </c>
      <c r="B18824" s="2">
        <v>26.461980000000001</v>
      </c>
      <c r="C18824" s="3">
        <v>725</v>
      </c>
      <c r="D18824" s="4">
        <v>47980</v>
      </c>
      <c r="E18824" t="s">
        <v>4971</v>
      </c>
      <c r="F18824" s="4" t="s">
        <v>10877</v>
      </c>
      <c r="G18824" s="5">
        <v>486</v>
      </c>
      <c r="H18824" s="6">
        <v>0.10266939999999999</v>
      </c>
      <c r="I18824" s="7">
        <v>64.582999999999998</v>
      </c>
    </row>
    <row r="18825" spans="1:11" x14ac:dyDescent="0.25">
      <c r="A18825">
        <v>68871</v>
      </c>
      <c r="B18825" s="2">
        <v>26.4618</v>
      </c>
      <c r="C18825" s="3">
        <v>358</v>
      </c>
      <c r="E18825" t="s">
        <v>4444</v>
      </c>
      <c r="F18825" s="4" t="s">
        <v>12738</v>
      </c>
      <c r="G18825" s="5">
        <v>233</v>
      </c>
      <c r="H18825" s="6">
        <v>0.1581197</v>
      </c>
      <c r="I18825" s="7">
        <v>55</v>
      </c>
    </row>
    <row r="18826" spans="1:11" x14ac:dyDescent="0.25">
      <c r="A18826">
        <v>38259</v>
      </c>
      <c r="B18826" s="2">
        <v>26.461600000000001</v>
      </c>
      <c r="C18826" s="3">
        <v>859</v>
      </c>
      <c r="D18826" s="4">
        <v>20540</v>
      </c>
      <c r="E18826" t="s">
        <v>7554</v>
      </c>
      <c r="F18826" s="4" t="s">
        <v>7348</v>
      </c>
      <c r="G18826" s="5">
        <v>624</v>
      </c>
      <c r="H18826" s="6">
        <v>0.1714744</v>
      </c>
      <c r="I18826" s="7">
        <v>52.692</v>
      </c>
    </row>
    <row r="18827" spans="1:11" x14ac:dyDescent="0.25">
      <c r="A18827">
        <v>28021</v>
      </c>
      <c r="B18827" s="2">
        <v>26.45926</v>
      </c>
      <c r="C18827" s="3">
        <v>12897</v>
      </c>
      <c r="D18827" s="4">
        <v>16740</v>
      </c>
      <c r="E18827" t="s">
        <v>3949</v>
      </c>
      <c r="F18827" s="4" t="s">
        <v>5642</v>
      </c>
      <c r="G18827" s="5">
        <v>9152</v>
      </c>
      <c r="H18827" s="6">
        <v>0.18911829999999999</v>
      </c>
      <c r="I18827" s="7">
        <v>49.640999999999998</v>
      </c>
      <c r="J18827" s="2">
        <v>30</v>
      </c>
      <c r="K18827">
        <v>2</v>
      </c>
    </row>
    <row r="18828" spans="1:11" x14ac:dyDescent="0.25">
      <c r="A18828">
        <v>49628</v>
      </c>
      <c r="B18828" s="2">
        <v>26.45703</v>
      </c>
      <c r="C18828" s="3">
        <v>221</v>
      </c>
      <c r="D18828" s="4">
        <v>45900</v>
      </c>
      <c r="E18828" t="s">
        <v>7281</v>
      </c>
      <c r="F18828" s="4" t="s">
        <v>9106</v>
      </c>
      <c r="G18828" s="5">
        <v>174</v>
      </c>
      <c r="H18828" s="6">
        <v>0.20571429999999999</v>
      </c>
      <c r="I18828" s="7">
        <v>46.771000000000001</v>
      </c>
    </row>
    <row r="18829" spans="1:11" x14ac:dyDescent="0.25">
      <c r="A18829">
        <v>28789</v>
      </c>
      <c r="B18829" s="2">
        <v>26.456130000000002</v>
      </c>
      <c r="C18829" s="3">
        <v>4862</v>
      </c>
      <c r="D18829" s="4">
        <v>19000</v>
      </c>
      <c r="E18829" t="s">
        <v>6121</v>
      </c>
      <c r="F18829" s="4" t="s">
        <v>5642</v>
      </c>
      <c r="G18829" s="5">
        <v>3582</v>
      </c>
      <c r="H18829" s="6">
        <v>0.2252931</v>
      </c>
      <c r="I18829" s="7">
        <v>43.386000000000003</v>
      </c>
      <c r="J18829" s="2">
        <v>66</v>
      </c>
      <c r="K18829">
        <v>1</v>
      </c>
    </row>
    <row r="18830" spans="1:11" x14ac:dyDescent="0.25">
      <c r="A18830">
        <v>98631</v>
      </c>
      <c r="B18830" s="2">
        <v>26.45458</v>
      </c>
      <c r="C18830" s="3">
        <v>3658</v>
      </c>
      <c r="E18830" t="s">
        <v>1949</v>
      </c>
      <c r="F18830" s="4" t="s">
        <v>16344</v>
      </c>
      <c r="G18830" s="5">
        <v>2901</v>
      </c>
      <c r="H18830" s="6">
        <v>0.16959669999999999</v>
      </c>
      <c r="I18830" s="7">
        <v>53.006</v>
      </c>
    </row>
    <row r="18831" spans="1:11" x14ac:dyDescent="0.25">
      <c r="A18831">
        <v>92268</v>
      </c>
      <c r="B18831" s="2">
        <v>26.453759999999999</v>
      </c>
      <c r="C18831" s="3">
        <v>605</v>
      </c>
      <c r="D18831" s="4">
        <v>40140</v>
      </c>
      <c r="E18831" t="s">
        <v>15515</v>
      </c>
      <c r="F18831" s="4" t="s">
        <v>15368</v>
      </c>
      <c r="G18831" s="5">
        <v>527</v>
      </c>
      <c r="H18831" s="6">
        <v>0.1761364</v>
      </c>
      <c r="I18831" s="7">
        <v>51.875</v>
      </c>
      <c r="J18831" s="2">
        <v>41</v>
      </c>
      <c r="K18831">
        <v>1</v>
      </c>
    </row>
    <row r="18832" spans="1:11" x14ac:dyDescent="0.25">
      <c r="A18832">
        <v>16120</v>
      </c>
      <c r="B18832" s="2">
        <v>26.45326</v>
      </c>
      <c r="C18832" s="3">
        <v>2299</v>
      </c>
      <c r="D18832" s="4">
        <v>35260</v>
      </c>
      <c r="E18832" t="s">
        <v>3415</v>
      </c>
      <c r="F18832" s="4" t="s">
        <v>3003</v>
      </c>
      <c r="G18832" s="5">
        <v>1555</v>
      </c>
      <c r="H18832" s="6">
        <v>0.15295629999999999</v>
      </c>
      <c r="I18832" s="7">
        <v>55.87</v>
      </c>
      <c r="J18832" s="2">
        <v>40</v>
      </c>
      <c r="K18832">
        <v>1</v>
      </c>
    </row>
    <row r="18833" spans="1:12" x14ac:dyDescent="0.25">
      <c r="A18833">
        <v>28540</v>
      </c>
      <c r="B18833" s="2">
        <v>26.446159999999999</v>
      </c>
      <c r="C18833" s="3">
        <v>50021</v>
      </c>
      <c r="D18833" s="4">
        <v>27340</v>
      </c>
      <c r="E18833" t="s">
        <v>1076</v>
      </c>
      <c r="F18833" s="4" t="s">
        <v>5642</v>
      </c>
      <c r="G18833" s="5">
        <v>28087</v>
      </c>
      <c r="H18833" s="6">
        <v>0.1854885</v>
      </c>
      <c r="I18833" s="7">
        <v>50.247999999999998</v>
      </c>
      <c r="J18833" s="2">
        <v>50.7333</v>
      </c>
      <c r="K18833">
        <v>15</v>
      </c>
      <c r="L18833" s="2">
        <v>94.5</v>
      </c>
    </row>
    <row r="18834" spans="1:12" x14ac:dyDescent="0.25">
      <c r="A18834">
        <v>54653</v>
      </c>
      <c r="B18834" s="2">
        <v>26.439299999999999</v>
      </c>
      <c r="C18834" s="3">
        <v>903</v>
      </c>
      <c r="D18834" s="4">
        <v>29100</v>
      </c>
      <c r="E18834" t="s">
        <v>356</v>
      </c>
      <c r="F18834" s="4" t="s">
        <v>10031</v>
      </c>
      <c r="G18834" s="5">
        <v>568</v>
      </c>
      <c r="H18834" s="6">
        <v>8.2746500000000001E-2</v>
      </c>
      <c r="I18834" s="7">
        <v>68</v>
      </c>
    </row>
    <row r="18835" spans="1:12" x14ac:dyDescent="0.25">
      <c r="A18835">
        <v>73018</v>
      </c>
      <c r="B18835" s="2">
        <v>26.43599</v>
      </c>
      <c r="C18835" s="3">
        <v>19993</v>
      </c>
      <c r="D18835" s="4">
        <v>36420</v>
      </c>
      <c r="E18835" t="s">
        <v>13469</v>
      </c>
      <c r="F18835" s="4" t="s">
        <v>13462</v>
      </c>
      <c r="G18835" s="5">
        <v>13276</v>
      </c>
      <c r="H18835" s="6">
        <v>0.1864266</v>
      </c>
      <c r="I18835" s="7">
        <v>50.082999999999998</v>
      </c>
      <c r="J18835" s="2">
        <v>57.142899999999997</v>
      </c>
      <c r="K18835">
        <v>7</v>
      </c>
    </row>
    <row r="18836" spans="1:12" x14ac:dyDescent="0.25">
      <c r="A18836">
        <v>83526</v>
      </c>
      <c r="B18836" s="2">
        <v>26.432749999999999</v>
      </c>
      <c r="C18836" s="3">
        <v>347</v>
      </c>
      <c r="E18836" t="s">
        <v>9021</v>
      </c>
      <c r="F18836" s="4" t="s">
        <v>14725</v>
      </c>
      <c r="G18836" s="5">
        <v>231</v>
      </c>
      <c r="H18836" s="6">
        <v>0.17241380000000001</v>
      </c>
      <c r="I18836" s="7">
        <v>52.5</v>
      </c>
      <c r="J18836" s="2">
        <v>38</v>
      </c>
      <c r="K18836">
        <v>1</v>
      </c>
    </row>
    <row r="18837" spans="1:12" x14ac:dyDescent="0.25">
      <c r="A18837">
        <v>47360</v>
      </c>
      <c r="B18837" s="2">
        <v>26.43243</v>
      </c>
      <c r="C18837" s="3">
        <v>1473</v>
      </c>
      <c r="D18837" s="4">
        <v>35220</v>
      </c>
      <c r="E18837" t="s">
        <v>8988</v>
      </c>
      <c r="F18837" s="4" t="s">
        <v>8800</v>
      </c>
      <c r="G18837" s="5">
        <v>1134</v>
      </c>
      <c r="H18837" s="6">
        <v>0.15594710000000001</v>
      </c>
      <c r="I18837" s="7">
        <v>55.341000000000001</v>
      </c>
      <c r="J18837" s="2">
        <v>49</v>
      </c>
      <c r="K18837">
        <v>1</v>
      </c>
    </row>
    <row r="18838" spans="1:12" x14ac:dyDescent="0.25">
      <c r="A18838">
        <v>73938</v>
      </c>
      <c r="B18838" s="2">
        <v>26.43206</v>
      </c>
      <c r="C18838" s="3">
        <v>624</v>
      </c>
      <c r="E18838" t="s">
        <v>13577</v>
      </c>
      <c r="F18838" s="4" t="s">
        <v>13462</v>
      </c>
      <c r="G18838" s="5">
        <v>398</v>
      </c>
      <c r="H18838" s="6">
        <v>0.14824119999999999</v>
      </c>
      <c r="I18838" s="7">
        <v>56.667000000000002</v>
      </c>
    </row>
    <row r="18839" spans="1:12" x14ac:dyDescent="0.25">
      <c r="A18839">
        <v>56052</v>
      </c>
      <c r="B18839" s="2">
        <v>26.431840000000001</v>
      </c>
      <c r="C18839" s="3">
        <v>832</v>
      </c>
      <c r="D18839" s="4">
        <v>22060</v>
      </c>
      <c r="E18839" t="s">
        <v>10611</v>
      </c>
      <c r="F18839" s="4" t="s">
        <v>10428</v>
      </c>
      <c r="G18839" s="5">
        <v>528</v>
      </c>
      <c r="H18839" s="6">
        <v>0.12098299999999999</v>
      </c>
      <c r="I18839" s="7">
        <v>61.375</v>
      </c>
    </row>
    <row r="18840" spans="1:12" x14ac:dyDescent="0.25">
      <c r="A18840">
        <v>28001</v>
      </c>
      <c r="B18840" s="2">
        <v>26.42736</v>
      </c>
      <c r="C18840" s="3">
        <v>26433</v>
      </c>
      <c r="D18840" s="4">
        <v>10620</v>
      </c>
      <c r="E18840" t="s">
        <v>5851</v>
      </c>
      <c r="F18840" s="4" t="s">
        <v>5642</v>
      </c>
      <c r="G18840" s="5">
        <v>18186</v>
      </c>
      <c r="H18840" s="6">
        <v>0.17975369999999999</v>
      </c>
      <c r="I18840" s="7">
        <v>51.216999999999999</v>
      </c>
      <c r="J18840" s="2">
        <v>68.5</v>
      </c>
      <c r="K18840">
        <v>2</v>
      </c>
    </row>
    <row r="18841" spans="1:12" x14ac:dyDescent="0.25">
      <c r="A18841">
        <v>67870</v>
      </c>
      <c r="B18841" s="2">
        <v>26.42276</v>
      </c>
      <c r="C18841" s="3">
        <v>1569</v>
      </c>
      <c r="E18841" t="s">
        <v>12733</v>
      </c>
      <c r="F18841" s="4" t="s">
        <v>12494</v>
      </c>
      <c r="G18841" s="5">
        <v>1014</v>
      </c>
      <c r="H18841" s="6">
        <v>0.1666667</v>
      </c>
      <c r="I18841" s="7">
        <v>53.472000000000001</v>
      </c>
      <c r="J18841" s="2">
        <v>63</v>
      </c>
      <c r="K18841">
        <v>1</v>
      </c>
    </row>
    <row r="18842" spans="1:12" x14ac:dyDescent="0.25">
      <c r="A18842">
        <v>26814</v>
      </c>
      <c r="B18842" s="2">
        <v>26.422450000000001</v>
      </c>
      <c r="C18842" s="3">
        <v>314</v>
      </c>
      <c r="E18842" t="s">
        <v>1212</v>
      </c>
      <c r="F18842" s="4" t="s">
        <v>5144</v>
      </c>
      <c r="G18842" s="5">
        <v>277</v>
      </c>
      <c r="H18842" s="6">
        <v>6.1371799999999997E-2</v>
      </c>
      <c r="I18842" s="7">
        <v>71.667000000000002</v>
      </c>
    </row>
    <row r="18843" spans="1:12" x14ac:dyDescent="0.25">
      <c r="A18843">
        <v>12414</v>
      </c>
      <c r="B18843" s="2">
        <v>26.420580000000001</v>
      </c>
      <c r="C18843" s="3">
        <v>10463</v>
      </c>
      <c r="E18843" t="s">
        <v>2192</v>
      </c>
      <c r="F18843" s="4" t="s">
        <v>1280</v>
      </c>
      <c r="G18843" s="5">
        <v>7560</v>
      </c>
      <c r="H18843" s="6">
        <v>0.1774897</v>
      </c>
      <c r="I18843" s="7">
        <v>51.598999999999997</v>
      </c>
      <c r="J18843" s="2">
        <v>48.8</v>
      </c>
      <c r="K18843">
        <v>5</v>
      </c>
    </row>
    <row r="18844" spans="1:12" x14ac:dyDescent="0.25">
      <c r="A18844">
        <v>44445</v>
      </c>
      <c r="B18844" s="2">
        <v>26.418220000000002</v>
      </c>
      <c r="C18844" s="3">
        <v>3210</v>
      </c>
      <c r="D18844" s="4">
        <v>41400</v>
      </c>
      <c r="E18844" t="s">
        <v>8562</v>
      </c>
      <c r="F18844" s="4" t="s">
        <v>8295</v>
      </c>
      <c r="G18844" s="5">
        <v>2269</v>
      </c>
      <c r="H18844" s="6">
        <v>0.1370044</v>
      </c>
      <c r="I18844" s="7">
        <v>58.594000000000001</v>
      </c>
      <c r="J18844" s="2">
        <v>77</v>
      </c>
      <c r="K18844">
        <v>1</v>
      </c>
    </row>
    <row r="18845" spans="1:12" x14ac:dyDescent="0.25">
      <c r="A18845">
        <v>77954</v>
      </c>
      <c r="B18845" s="2">
        <v>26.41572</v>
      </c>
      <c r="C18845" s="3">
        <v>11644</v>
      </c>
      <c r="E18845" t="s">
        <v>14129</v>
      </c>
      <c r="F18845" s="4" t="s">
        <v>13752</v>
      </c>
      <c r="G18845" s="5">
        <v>8206</v>
      </c>
      <c r="H18845" s="6">
        <v>0.1392883</v>
      </c>
      <c r="I18845" s="7">
        <v>58.198999999999998</v>
      </c>
      <c r="J18845" s="2">
        <v>57</v>
      </c>
      <c r="K18845">
        <v>1</v>
      </c>
    </row>
    <row r="18846" spans="1:12" x14ac:dyDescent="0.25">
      <c r="A18846">
        <v>46115</v>
      </c>
      <c r="B18846" s="2">
        <v>26.413430000000002</v>
      </c>
      <c r="C18846" s="3">
        <v>2174</v>
      </c>
      <c r="E18846" t="s">
        <v>2648</v>
      </c>
      <c r="F18846" s="4" t="s">
        <v>8800</v>
      </c>
      <c r="G18846" s="5">
        <v>1345</v>
      </c>
      <c r="H18846" s="6">
        <v>0.16864779999999999</v>
      </c>
      <c r="I18846" s="7">
        <v>53.125</v>
      </c>
      <c r="J18846" s="2">
        <v>50</v>
      </c>
      <c r="K18846">
        <v>2</v>
      </c>
    </row>
    <row r="18847" spans="1:12" x14ac:dyDescent="0.25">
      <c r="A18847">
        <v>4358</v>
      </c>
      <c r="B18847" s="2">
        <v>26.412400000000002</v>
      </c>
      <c r="C18847" s="3">
        <v>4248</v>
      </c>
      <c r="D18847" s="4">
        <v>12300</v>
      </c>
      <c r="E18847" t="s">
        <v>810</v>
      </c>
      <c r="F18847" s="4" t="s">
        <v>701</v>
      </c>
      <c r="G18847" s="5">
        <v>2961</v>
      </c>
      <c r="H18847" s="6">
        <v>0.1569885</v>
      </c>
      <c r="I18847" s="7">
        <v>55.139000000000003</v>
      </c>
    </row>
    <row r="18848" spans="1:12" x14ac:dyDescent="0.25">
      <c r="A18848">
        <v>76708</v>
      </c>
      <c r="B18848" s="2">
        <v>26.40793</v>
      </c>
      <c r="C18848" s="3">
        <v>26045</v>
      </c>
      <c r="D18848" s="4">
        <v>47380</v>
      </c>
      <c r="E18848" t="s">
        <v>5899</v>
      </c>
      <c r="F18848" s="4" t="s">
        <v>13752</v>
      </c>
      <c r="G18848" s="5">
        <v>15687</v>
      </c>
      <c r="H18848" s="6">
        <v>0.18638450000000001</v>
      </c>
      <c r="I18848" s="7">
        <v>50.057000000000002</v>
      </c>
      <c r="J18848" s="2">
        <v>44.166699999999999</v>
      </c>
      <c r="K18848">
        <v>6</v>
      </c>
    </row>
    <row r="18849" spans="1:11" x14ac:dyDescent="0.25">
      <c r="A18849">
        <v>16131</v>
      </c>
      <c r="B18849" s="2">
        <v>26.404050000000002</v>
      </c>
      <c r="C18849" s="3">
        <v>802</v>
      </c>
      <c r="D18849" s="4">
        <v>32740</v>
      </c>
      <c r="E18849" t="s">
        <v>3419</v>
      </c>
      <c r="F18849" s="4" t="s">
        <v>3003</v>
      </c>
      <c r="G18849" s="5">
        <v>524</v>
      </c>
      <c r="H18849" s="6">
        <v>0.2038095</v>
      </c>
      <c r="I18849" s="7">
        <v>47.045000000000002</v>
      </c>
    </row>
    <row r="18850" spans="1:11" x14ac:dyDescent="0.25">
      <c r="A18850">
        <v>99009</v>
      </c>
      <c r="B18850" s="2">
        <v>26.403310000000001</v>
      </c>
      <c r="C18850" s="3">
        <v>4054</v>
      </c>
      <c r="D18850" s="4">
        <v>44060</v>
      </c>
      <c r="E18850" t="s">
        <v>15888</v>
      </c>
      <c r="F18850" s="4" t="s">
        <v>16344</v>
      </c>
      <c r="G18850" s="5">
        <v>2569</v>
      </c>
      <c r="H18850" s="6">
        <v>0.15258859999999999</v>
      </c>
      <c r="I18850" s="7">
        <v>55.896000000000001</v>
      </c>
      <c r="J18850" s="2">
        <v>60.666699999999999</v>
      </c>
      <c r="K18850">
        <v>3</v>
      </c>
    </row>
    <row r="18851" spans="1:11" x14ac:dyDescent="0.25">
      <c r="A18851">
        <v>45032</v>
      </c>
      <c r="B18851" s="2">
        <v>26.402640000000002</v>
      </c>
      <c r="C18851" s="3">
        <v>361</v>
      </c>
      <c r="D18851" s="4">
        <v>17140</v>
      </c>
      <c r="E18851" t="s">
        <v>8633</v>
      </c>
      <c r="F18851" s="4" t="s">
        <v>8295</v>
      </c>
      <c r="G18851" s="5">
        <v>236</v>
      </c>
      <c r="H18851" s="6">
        <v>0.1059322</v>
      </c>
      <c r="I18851" s="7">
        <v>63.957999999999998</v>
      </c>
    </row>
    <row r="18852" spans="1:11" x14ac:dyDescent="0.25">
      <c r="A18852">
        <v>67349</v>
      </c>
      <c r="B18852" s="2">
        <v>26.402370000000001</v>
      </c>
      <c r="C18852" s="3">
        <v>1085</v>
      </c>
      <c r="E18852" t="s">
        <v>3611</v>
      </c>
      <c r="F18852" s="4" t="s">
        <v>12494</v>
      </c>
      <c r="G18852" s="5">
        <v>856</v>
      </c>
      <c r="H18852" s="6">
        <v>0.18107480000000001</v>
      </c>
      <c r="I18852" s="7">
        <v>50.972000000000001</v>
      </c>
    </row>
    <row r="18853" spans="1:11" x14ac:dyDescent="0.25">
      <c r="A18853">
        <v>27317</v>
      </c>
      <c r="B18853" s="2">
        <v>26.399450000000002</v>
      </c>
      <c r="C18853" s="3">
        <v>16856</v>
      </c>
      <c r="D18853" s="4">
        <v>24660</v>
      </c>
      <c r="E18853" t="s">
        <v>5694</v>
      </c>
      <c r="F18853" s="4" t="s">
        <v>5642</v>
      </c>
      <c r="G18853" s="5">
        <v>11335</v>
      </c>
      <c r="H18853" s="6">
        <v>0.14433170000000001</v>
      </c>
      <c r="I18853" s="7">
        <v>57.319000000000003</v>
      </c>
    </row>
    <row r="18854" spans="1:11" x14ac:dyDescent="0.25">
      <c r="A18854">
        <v>42445</v>
      </c>
      <c r="B18854" s="2">
        <v>26.39489</v>
      </c>
      <c r="C18854" s="3">
        <v>11354</v>
      </c>
      <c r="E18854" t="s">
        <v>187</v>
      </c>
      <c r="F18854" s="4" t="s">
        <v>7883</v>
      </c>
      <c r="G18854" s="5">
        <v>7738</v>
      </c>
      <c r="H18854" s="6">
        <v>0.16772190000000001</v>
      </c>
      <c r="I18854" s="7">
        <v>53.277000000000001</v>
      </c>
      <c r="J18854" s="2">
        <v>54.5</v>
      </c>
      <c r="K18854">
        <v>4</v>
      </c>
    </row>
    <row r="18855" spans="1:11" x14ac:dyDescent="0.25">
      <c r="A18855">
        <v>59474</v>
      </c>
      <c r="B18855" s="2">
        <v>26.392389999999999</v>
      </c>
      <c r="C18855" s="3">
        <v>3779</v>
      </c>
      <c r="E18855" t="s">
        <v>5893</v>
      </c>
      <c r="F18855" s="4" t="s">
        <v>11278</v>
      </c>
      <c r="G18855" s="5">
        <v>2704</v>
      </c>
      <c r="H18855" s="6">
        <v>0.13456560000000001</v>
      </c>
      <c r="I18855" s="7">
        <v>59</v>
      </c>
      <c r="J18855" s="2">
        <v>78</v>
      </c>
      <c r="K18855">
        <v>1</v>
      </c>
    </row>
    <row r="18856" spans="1:11" x14ac:dyDescent="0.25">
      <c r="A18856">
        <v>62359</v>
      </c>
      <c r="B18856" s="2">
        <v>26.3917</v>
      </c>
      <c r="C18856" s="3">
        <v>259</v>
      </c>
      <c r="D18856" s="4">
        <v>39500</v>
      </c>
      <c r="E18856" t="s">
        <v>11937</v>
      </c>
      <c r="F18856" s="4" t="s">
        <v>11490</v>
      </c>
      <c r="G18856" s="5">
        <v>171</v>
      </c>
      <c r="H18856" s="6">
        <v>3.5087699999999999E-2</v>
      </c>
      <c r="I18856" s="7">
        <v>76.19</v>
      </c>
    </row>
    <row r="18857" spans="1:11" x14ac:dyDescent="0.25">
      <c r="A18857">
        <v>32568</v>
      </c>
      <c r="B18857" s="2">
        <v>26.391159999999999</v>
      </c>
      <c r="C18857" s="3">
        <v>3065</v>
      </c>
      <c r="D18857" s="4">
        <v>37860</v>
      </c>
      <c r="E18857" t="s">
        <v>6797</v>
      </c>
      <c r="F18857" s="4" t="s">
        <v>6689</v>
      </c>
      <c r="G18857" s="5">
        <v>2101</v>
      </c>
      <c r="H18857" s="6">
        <v>0.1513565</v>
      </c>
      <c r="I18857" s="7">
        <v>56.094000000000001</v>
      </c>
    </row>
    <row r="18858" spans="1:11" x14ac:dyDescent="0.25">
      <c r="A18858">
        <v>12835</v>
      </c>
      <c r="B18858" s="2">
        <v>26.390219999999999</v>
      </c>
      <c r="C18858" s="3">
        <v>2352</v>
      </c>
      <c r="D18858" s="4">
        <v>10580</v>
      </c>
      <c r="E18858" t="s">
        <v>40</v>
      </c>
      <c r="F18858" s="4" t="s">
        <v>1280</v>
      </c>
      <c r="G18858" s="5">
        <v>1822</v>
      </c>
      <c r="H18858" s="6">
        <v>0.15962699999999999</v>
      </c>
      <c r="I18858" s="7">
        <v>54.662999999999997</v>
      </c>
      <c r="J18858" s="2">
        <v>47</v>
      </c>
      <c r="K18858">
        <v>1</v>
      </c>
    </row>
    <row r="18859" spans="1:11" x14ac:dyDescent="0.25">
      <c r="A18859">
        <v>67442</v>
      </c>
      <c r="B18859" s="2">
        <v>26.38974</v>
      </c>
      <c r="C18859" s="3">
        <v>250</v>
      </c>
      <c r="D18859" s="4">
        <v>41460</v>
      </c>
      <c r="E18859" t="s">
        <v>12644</v>
      </c>
      <c r="F18859" s="4" t="s">
        <v>12494</v>
      </c>
      <c r="G18859" s="5">
        <v>187</v>
      </c>
      <c r="H18859" s="6">
        <v>0.1122995</v>
      </c>
      <c r="I18859" s="7">
        <v>62.841000000000001</v>
      </c>
    </row>
    <row r="18860" spans="1:11" x14ac:dyDescent="0.25">
      <c r="A18860">
        <v>56650</v>
      </c>
      <c r="B18860" s="2">
        <v>26.389569999999999</v>
      </c>
      <c r="C18860" s="3">
        <v>684</v>
      </c>
      <c r="D18860" s="4">
        <v>13420</v>
      </c>
      <c r="E18860" t="s">
        <v>10825</v>
      </c>
      <c r="F18860" s="4" t="s">
        <v>10428</v>
      </c>
      <c r="G18860" s="5">
        <v>493</v>
      </c>
      <c r="H18860" s="6">
        <v>0.17813760000000001</v>
      </c>
      <c r="I18860" s="7">
        <v>51.457999999999998</v>
      </c>
      <c r="J18860" s="2">
        <v>55</v>
      </c>
      <c r="K18860">
        <v>1</v>
      </c>
    </row>
    <row r="18861" spans="1:11" x14ac:dyDescent="0.25">
      <c r="A18861">
        <v>91932</v>
      </c>
      <c r="B18861" s="2">
        <v>26.3856</v>
      </c>
      <c r="C18861" s="3">
        <v>26256</v>
      </c>
      <c r="D18861" s="4">
        <v>41740</v>
      </c>
      <c r="E18861" t="s">
        <v>15468</v>
      </c>
      <c r="F18861" s="4" t="s">
        <v>15368</v>
      </c>
      <c r="G18861" s="5">
        <v>16103</v>
      </c>
      <c r="H18861" s="6">
        <v>0.1597218</v>
      </c>
      <c r="I18861" s="7">
        <v>54.639000000000003</v>
      </c>
      <c r="J18861" s="2">
        <v>45</v>
      </c>
      <c r="K18861">
        <v>3</v>
      </c>
    </row>
    <row r="18862" spans="1:11" x14ac:dyDescent="0.25">
      <c r="A18862">
        <v>79733</v>
      </c>
      <c r="B18862" s="2">
        <v>26.381720000000001</v>
      </c>
      <c r="C18862" s="3">
        <v>231</v>
      </c>
      <c r="D18862" s="4">
        <v>13700</v>
      </c>
      <c r="E18862" t="s">
        <v>14445</v>
      </c>
      <c r="F18862" s="4" t="s">
        <v>13752</v>
      </c>
      <c r="G18862" s="5">
        <v>135</v>
      </c>
      <c r="H18862" s="6">
        <v>0.1407407</v>
      </c>
      <c r="I18862" s="7">
        <v>57.917000000000002</v>
      </c>
    </row>
    <row r="18863" spans="1:11" x14ac:dyDescent="0.25">
      <c r="A18863">
        <v>16647</v>
      </c>
      <c r="B18863" s="2">
        <v>26.38156</v>
      </c>
      <c r="C18863" s="3">
        <v>630</v>
      </c>
      <c r="D18863" s="4">
        <v>26500</v>
      </c>
      <c r="E18863" t="s">
        <v>3543</v>
      </c>
      <c r="F18863" s="4" t="s">
        <v>3003</v>
      </c>
      <c r="G18863" s="5">
        <v>515</v>
      </c>
      <c r="H18863" s="6">
        <v>0.18992249999999999</v>
      </c>
      <c r="I18863" s="7">
        <v>49.417000000000002</v>
      </c>
    </row>
    <row r="18864" spans="1:11" x14ac:dyDescent="0.25">
      <c r="A18864">
        <v>17929</v>
      </c>
      <c r="B18864" s="2">
        <v>26.381139999999998</v>
      </c>
      <c r="C18864" s="3">
        <v>1776</v>
      </c>
      <c r="D18864" s="4">
        <v>39060</v>
      </c>
      <c r="E18864" t="s">
        <v>3909</v>
      </c>
      <c r="F18864" s="4" t="s">
        <v>3003</v>
      </c>
      <c r="G18864" s="5">
        <v>1220</v>
      </c>
      <c r="H18864" s="6">
        <v>0.14660110000000001</v>
      </c>
      <c r="I18864" s="7">
        <v>56.898000000000003</v>
      </c>
    </row>
    <row r="18865" spans="1:12" x14ac:dyDescent="0.25">
      <c r="A18865">
        <v>26559</v>
      </c>
      <c r="B18865" s="2">
        <v>26.38064</v>
      </c>
      <c r="C18865" s="3">
        <v>1226</v>
      </c>
      <c r="D18865" s="4">
        <v>21900</v>
      </c>
      <c r="E18865" t="s">
        <v>5576</v>
      </c>
      <c r="F18865" s="4" t="s">
        <v>5144</v>
      </c>
      <c r="G18865" s="5">
        <v>882</v>
      </c>
      <c r="H18865" s="6">
        <v>0.18934239999999999</v>
      </c>
      <c r="I18865" s="7">
        <v>49.511000000000003</v>
      </c>
    </row>
    <row r="18866" spans="1:12" x14ac:dyDescent="0.25">
      <c r="A18866">
        <v>67578</v>
      </c>
      <c r="B18866" s="2">
        <v>26.38017</v>
      </c>
      <c r="C18866" s="3">
        <v>1452</v>
      </c>
      <c r="E18866" t="s">
        <v>2820</v>
      </c>
      <c r="F18866" s="4" t="s">
        <v>12494</v>
      </c>
      <c r="G18866" s="5">
        <v>1067</v>
      </c>
      <c r="H18866" s="6">
        <v>0.2033739</v>
      </c>
      <c r="I18866" s="7">
        <v>47.082999999999998</v>
      </c>
      <c r="J18866" s="2">
        <v>63</v>
      </c>
      <c r="K18866">
        <v>1</v>
      </c>
    </row>
    <row r="18867" spans="1:12" x14ac:dyDescent="0.25">
      <c r="A18867">
        <v>79065</v>
      </c>
      <c r="B18867" s="2">
        <v>26.3765</v>
      </c>
      <c r="C18867" s="3">
        <v>21361</v>
      </c>
      <c r="D18867" s="4">
        <v>37420</v>
      </c>
      <c r="E18867" t="s">
        <v>14362</v>
      </c>
      <c r="F18867" s="4" t="s">
        <v>13752</v>
      </c>
      <c r="G18867" s="5">
        <v>14260</v>
      </c>
      <c r="H18867" s="6">
        <v>0.1475456</v>
      </c>
      <c r="I18867" s="7">
        <v>56.73</v>
      </c>
      <c r="J18867" s="2">
        <v>50.25</v>
      </c>
      <c r="K18867">
        <v>4</v>
      </c>
    </row>
    <row r="18868" spans="1:12" x14ac:dyDescent="0.25">
      <c r="A18868">
        <v>62565</v>
      </c>
      <c r="B18868" s="2">
        <v>26.371780000000001</v>
      </c>
      <c r="C18868" s="3">
        <v>7540</v>
      </c>
      <c r="E18868" t="s">
        <v>7399</v>
      </c>
      <c r="F18868" s="4" t="s">
        <v>11490</v>
      </c>
      <c r="G18868" s="5">
        <v>5493</v>
      </c>
      <c r="H18868" s="6">
        <v>0.16599929999999999</v>
      </c>
      <c r="I18868" s="7">
        <v>53.539000000000001</v>
      </c>
      <c r="J18868" s="2">
        <v>58.6</v>
      </c>
      <c r="K18868">
        <v>5</v>
      </c>
    </row>
    <row r="18869" spans="1:12" x14ac:dyDescent="0.25">
      <c r="A18869">
        <v>26537</v>
      </c>
      <c r="B18869" s="2">
        <v>26.369509999999998</v>
      </c>
      <c r="C18869" s="3">
        <v>5670</v>
      </c>
      <c r="D18869" s="4">
        <v>34060</v>
      </c>
      <c r="E18869" t="s">
        <v>5572</v>
      </c>
      <c r="F18869" s="4" t="s">
        <v>5144</v>
      </c>
      <c r="G18869" s="5">
        <v>3996</v>
      </c>
      <c r="H18869" s="6">
        <v>0.1686687</v>
      </c>
      <c r="I18869" s="7">
        <v>53.076999999999998</v>
      </c>
      <c r="J18869" s="2">
        <v>51</v>
      </c>
      <c r="K18869">
        <v>2</v>
      </c>
    </row>
    <row r="18870" spans="1:12" x14ac:dyDescent="0.25">
      <c r="A18870">
        <v>50616</v>
      </c>
      <c r="B18870" s="2">
        <v>26.366810000000001</v>
      </c>
      <c r="C18870" s="3">
        <v>10505</v>
      </c>
      <c r="E18870" t="s">
        <v>4782</v>
      </c>
      <c r="F18870" s="4" t="s">
        <v>9593</v>
      </c>
      <c r="G18870" s="5">
        <v>7260</v>
      </c>
      <c r="H18870" s="6">
        <v>0.17796139999999999</v>
      </c>
      <c r="I18870" s="7">
        <v>51.466999999999999</v>
      </c>
      <c r="J18870" s="2">
        <v>52.625</v>
      </c>
      <c r="K18870">
        <v>8</v>
      </c>
    </row>
    <row r="18871" spans="1:12" x14ac:dyDescent="0.25">
      <c r="A18871">
        <v>75961</v>
      </c>
      <c r="B18871" s="2">
        <v>26.36298</v>
      </c>
      <c r="C18871" s="3">
        <v>15199</v>
      </c>
      <c r="D18871" s="4">
        <v>34860</v>
      </c>
      <c r="E18871" t="s">
        <v>13880</v>
      </c>
      <c r="F18871" s="4" t="s">
        <v>13752</v>
      </c>
      <c r="G18871" s="5">
        <v>8739</v>
      </c>
      <c r="H18871" s="6">
        <v>0.2149886</v>
      </c>
      <c r="I18871" s="7">
        <v>45.067</v>
      </c>
      <c r="J18871" s="2">
        <v>50.125</v>
      </c>
      <c r="K18871">
        <v>8</v>
      </c>
    </row>
    <row r="18872" spans="1:12" x14ac:dyDescent="0.25">
      <c r="A18872">
        <v>48135</v>
      </c>
      <c r="B18872" s="2">
        <v>26.356300000000001</v>
      </c>
      <c r="C18872" s="3">
        <v>27349</v>
      </c>
      <c r="D18872" s="4">
        <v>19820</v>
      </c>
      <c r="E18872" t="s">
        <v>1937</v>
      </c>
      <c r="F18872" s="4" t="s">
        <v>9106</v>
      </c>
      <c r="G18872" s="5">
        <v>19181</v>
      </c>
      <c r="H18872" s="6">
        <v>0.1178188</v>
      </c>
      <c r="I18872" s="7">
        <v>61.853999999999999</v>
      </c>
      <c r="J18872" s="2">
        <v>47.555599999999998</v>
      </c>
      <c r="K18872">
        <v>9</v>
      </c>
    </row>
    <row r="18873" spans="1:12" x14ac:dyDescent="0.25">
      <c r="A18873">
        <v>80909</v>
      </c>
      <c r="B18873" s="2">
        <v>26.345870000000001</v>
      </c>
      <c r="C18873" s="3">
        <v>37199</v>
      </c>
      <c r="D18873" s="4">
        <v>17820</v>
      </c>
      <c r="E18873" t="s">
        <v>14565</v>
      </c>
      <c r="F18873" s="4" t="s">
        <v>14477</v>
      </c>
      <c r="G18873" s="5">
        <v>24420</v>
      </c>
      <c r="H18873" s="6">
        <v>0.20143330000000001</v>
      </c>
      <c r="I18873" s="7">
        <v>47.402999999999999</v>
      </c>
      <c r="J18873" s="2">
        <v>36.642899999999997</v>
      </c>
      <c r="K18873">
        <v>14</v>
      </c>
      <c r="L18873" s="2">
        <v>31.6</v>
      </c>
    </row>
    <row r="18874" spans="1:12" x14ac:dyDescent="0.25">
      <c r="A18874">
        <v>68920</v>
      </c>
      <c r="B18874" s="2">
        <v>26.339770000000001</v>
      </c>
      <c r="C18874" s="3">
        <v>1338</v>
      </c>
      <c r="E18874" t="s">
        <v>2902</v>
      </c>
      <c r="F18874" s="4" t="s">
        <v>12738</v>
      </c>
      <c r="G18874" s="5">
        <v>1054</v>
      </c>
      <c r="H18874" s="6">
        <v>0.16966819999999999</v>
      </c>
      <c r="I18874" s="7">
        <v>52.890999999999998</v>
      </c>
      <c r="J18874" s="2">
        <v>59</v>
      </c>
      <c r="K18874">
        <v>1</v>
      </c>
    </row>
    <row r="18875" spans="1:12" x14ac:dyDescent="0.25">
      <c r="A18875">
        <v>39218</v>
      </c>
      <c r="B18875" s="2">
        <v>26.338380000000001</v>
      </c>
      <c r="C18875" s="3">
        <v>7131</v>
      </c>
      <c r="D18875" s="4">
        <v>27140</v>
      </c>
      <c r="E18875" t="s">
        <v>1691</v>
      </c>
      <c r="F18875" s="4" t="s">
        <v>7633</v>
      </c>
      <c r="G18875" s="5">
        <v>4751</v>
      </c>
      <c r="H18875" s="6">
        <v>0.15909090000000001</v>
      </c>
      <c r="I18875" s="7">
        <v>54.716999999999999</v>
      </c>
    </row>
    <row r="18876" spans="1:12" x14ac:dyDescent="0.25">
      <c r="A18876">
        <v>76642</v>
      </c>
      <c r="B18876" s="2">
        <v>26.336110000000001</v>
      </c>
      <c r="C18876" s="3">
        <v>7256</v>
      </c>
      <c r="E18876" t="s">
        <v>13976</v>
      </c>
      <c r="F18876" s="4" t="s">
        <v>13752</v>
      </c>
      <c r="G18876" s="5">
        <v>4747</v>
      </c>
      <c r="H18876" s="6">
        <v>0.14788290000000001</v>
      </c>
      <c r="I18876" s="7">
        <v>56.652999999999999</v>
      </c>
      <c r="J18876" s="2">
        <v>67</v>
      </c>
      <c r="K18876">
        <v>2</v>
      </c>
    </row>
    <row r="18877" spans="1:12" x14ac:dyDescent="0.25">
      <c r="A18877">
        <v>62513</v>
      </c>
      <c r="B18877" s="2">
        <v>26.334710000000001</v>
      </c>
      <c r="C18877" s="3">
        <v>1598</v>
      </c>
      <c r="D18877" s="4">
        <v>19500</v>
      </c>
      <c r="E18877" t="s">
        <v>11965</v>
      </c>
      <c r="F18877" s="4" t="s">
        <v>11490</v>
      </c>
      <c r="G18877" s="5">
        <v>1075</v>
      </c>
      <c r="H18877" s="6">
        <v>0.13754649999999999</v>
      </c>
      <c r="I18877" s="7">
        <v>58.438000000000002</v>
      </c>
      <c r="J18877" s="2">
        <v>55</v>
      </c>
      <c r="K18877">
        <v>1</v>
      </c>
    </row>
    <row r="18878" spans="1:12" x14ac:dyDescent="0.25">
      <c r="A18878">
        <v>50238</v>
      </c>
      <c r="B18878" s="2">
        <v>26.33426</v>
      </c>
      <c r="C18878" s="3">
        <v>1121</v>
      </c>
      <c r="E18878" t="s">
        <v>56</v>
      </c>
      <c r="F18878" s="4" t="s">
        <v>9593</v>
      </c>
      <c r="G18878" s="5">
        <v>791</v>
      </c>
      <c r="H18878" s="6">
        <v>0.1453856</v>
      </c>
      <c r="I18878" s="7">
        <v>57.082999999999998</v>
      </c>
    </row>
    <row r="18879" spans="1:12" x14ac:dyDescent="0.25">
      <c r="A18879">
        <v>75473</v>
      </c>
      <c r="B18879" s="2">
        <v>26.333359999999999</v>
      </c>
      <c r="C18879" s="3">
        <v>4393</v>
      </c>
      <c r="D18879" s="4">
        <v>37580</v>
      </c>
      <c r="E18879" t="s">
        <v>8244</v>
      </c>
      <c r="F18879" s="4" t="s">
        <v>13752</v>
      </c>
      <c r="G18879" s="5">
        <v>2964</v>
      </c>
      <c r="H18879" s="6">
        <v>0.1379427</v>
      </c>
      <c r="I18879" s="7">
        <v>58.366999999999997</v>
      </c>
      <c r="J18879" s="2">
        <v>65</v>
      </c>
      <c r="K18879">
        <v>1</v>
      </c>
    </row>
    <row r="18880" spans="1:12" x14ac:dyDescent="0.25">
      <c r="A18880">
        <v>26321</v>
      </c>
      <c r="B18880" s="2">
        <v>26.332550000000001</v>
      </c>
      <c r="C18880" s="3">
        <v>575</v>
      </c>
      <c r="E18880" t="s">
        <v>5535</v>
      </c>
      <c r="F18880" s="4" t="s">
        <v>5144</v>
      </c>
      <c r="G18880" s="5">
        <v>442</v>
      </c>
      <c r="H18880" s="6">
        <v>0.16968330000000001</v>
      </c>
      <c r="I18880" s="7">
        <v>52.881999999999998</v>
      </c>
    </row>
    <row r="18881" spans="1:12" x14ac:dyDescent="0.25">
      <c r="A18881">
        <v>65646</v>
      </c>
      <c r="B18881" s="2">
        <v>26.332070000000002</v>
      </c>
      <c r="C18881" s="3">
        <v>2315</v>
      </c>
      <c r="E18881" t="s">
        <v>12442</v>
      </c>
      <c r="F18881" s="4" t="s">
        <v>12102</v>
      </c>
      <c r="G18881" s="5">
        <v>1549</v>
      </c>
      <c r="H18881" s="6">
        <v>0.10135570000000001</v>
      </c>
      <c r="I18881" s="7">
        <v>64.688000000000002</v>
      </c>
      <c r="J18881" s="2">
        <v>42</v>
      </c>
      <c r="K18881">
        <v>1</v>
      </c>
    </row>
    <row r="18882" spans="1:12" x14ac:dyDescent="0.25">
      <c r="A18882">
        <v>15084</v>
      </c>
      <c r="B18882" s="2">
        <v>26.329989999999999</v>
      </c>
      <c r="C18882" s="3">
        <v>9878</v>
      </c>
      <c r="D18882" s="4">
        <v>38300</v>
      </c>
      <c r="E18882" t="s">
        <v>3054</v>
      </c>
      <c r="F18882" s="4" t="s">
        <v>3003</v>
      </c>
      <c r="G18882" s="5">
        <v>7151</v>
      </c>
      <c r="H18882" s="6">
        <v>0.164849</v>
      </c>
      <c r="I18882" s="7">
        <v>53.715000000000003</v>
      </c>
      <c r="J18882" s="2">
        <v>54.75</v>
      </c>
      <c r="K18882">
        <v>4</v>
      </c>
    </row>
    <row r="18883" spans="1:12" x14ac:dyDescent="0.25">
      <c r="A18883">
        <v>30474</v>
      </c>
      <c r="B18883" s="2">
        <v>26.325669999999999</v>
      </c>
      <c r="C18883" s="3">
        <v>17027</v>
      </c>
      <c r="D18883" s="4">
        <v>47080</v>
      </c>
      <c r="E18883" t="s">
        <v>6459</v>
      </c>
      <c r="F18883" s="4" t="s">
        <v>6363</v>
      </c>
      <c r="G18883" s="5">
        <v>10923</v>
      </c>
      <c r="H18883" s="6">
        <v>0.19068109999999999</v>
      </c>
      <c r="I18883" s="7">
        <v>49.247</v>
      </c>
      <c r="J18883" s="2">
        <v>48.333300000000001</v>
      </c>
      <c r="K18883">
        <v>6</v>
      </c>
    </row>
    <row r="18884" spans="1:12" x14ac:dyDescent="0.25">
      <c r="A18884">
        <v>16701</v>
      </c>
      <c r="B18884" s="2">
        <v>26.32019</v>
      </c>
      <c r="C18884" s="3">
        <v>17871</v>
      </c>
      <c r="D18884" s="4">
        <v>14620</v>
      </c>
      <c r="E18884" t="s">
        <v>470</v>
      </c>
      <c r="F18884" s="4" t="s">
        <v>3003</v>
      </c>
      <c r="G18884" s="5">
        <v>11970</v>
      </c>
      <c r="H18884" s="6">
        <v>0.1787803</v>
      </c>
      <c r="I18884" s="7">
        <v>51.301000000000002</v>
      </c>
      <c r="J18884" s="2">
        <v>52.909100000000002</v>
      </c>
      <c r="K18884">
        <v>11</v>
      </c>
      <c r="L18884" s="2">
        <v>97.4</v>
      </c>
    </row>
    <row r="18885" spans="1:12" x14ac:dyDescent="0.25">
      <c r="A18885">
        <v>35143</v>
      </c>
      <c r="B18885" s="2">
        <v>26.316739999999999</v>
      </c>
      <c r="C18885" s="3">
        <v>3236</v>
      </c>
      <c r="D18885" s="4">
        <v>13820</v>
      </c>
      <c r="E18885" t="s">
        <v>5893</v>
      </c>
      <c r="F18885" s="4" t="s">
        <v>7027</v>
      </c>
      <c r="G18885" s="5">
        <v>2444</v>
      </c>
      <c r="H18885" s="6">
        <v>0.1571195</v>
      </c>
      <c r="I18885" s="7">
        <v>55.042000000000002</v>
      </c>
      <c r="J18885" s="2">
        <v>63</v>
      </c>
      <c r="K18885">
        <v>2</v>
      </c>
    </row>
    <row r="18886" spans="1:12" x14ac:dyDescent="0.25">
      <c r="A18886">
        <v>17059</v>
      </c>
      <c r="B18886" s="2">
        <v>26.314810000000001</v>
      </c>
      <c r="C18886" s="3">
        <v>7954</v>
      </c>
      <c r="E18886" t="s">
        <v>3699</v>
      </c>
      <c r="F18886" s="4" t="s">
        <v>3003</v>
      </c>
      <c r="G18886" s="5">
        <v>5622</v>
      </c>
      <c r="H18886" s="6">
        <v>0.13215940000000001</v>
      </c>
      <c r="I18886" s="7">
        <v>59.354999999999997</v>
      </c>
      <c r="J18886" s="2">
        <v>65.5</v>
      </c>
      <c r="K18886">
        <v>2</v>
      </c>
    </row>
    <row r="18887" spans="1:12" x14ac:dyDescent="0.25">
      <c r="A18887">
        <v>37334</v>
      </c>
      <c r="B18887" s="2">
        <v>26.309840000000001</v>
      </c>
      <c r="C18887" s="3">
        <v>22586</v>
      </c>
      <c r="E18887" t="s">
        <v>2490</v>
      </c>
      <c r="F18887" s="4" t="s">
        <v>7348</v>
      </c>
      <c r="G18887" s="5">
        <v>15140</v>
      </c>
      <c r="H18887" s="6">
        <v>0.1816921</v>
      </c>
      <c r="I18887" s="7">
        <v>50.795000000000002</v>
      </c>
      <c r="J18887" s="2">
        <v>65.5</v>
      </c>
      <c r="K18887">
        <v>2</v>
      </c>
    </row>
    <row r="18888" spans="1:12" x14ac:dyDescent="0.25">
      <c r="A18888">
        <v>70364</v>
      </c>
      <c r="B18888" s="2">
        <v>26.301590000000001</v>
      </c>
      <c r="C18888" s="3">
        <v>30090</v>
      </c>
      <c r="D18888" s="4">
        <v>26380</v>
      </c>
      <c r="E18888" t="s">
        <v>12970</v>
      </c>
      <c r="F18888" s="4" t="s">
        <v>12927</v>
      </c>
      <c r="G18888" s="5">
        <v>19357</v>
      </c>
      <c r="H18888" s="6">
        <v>0.1347247</v>
      </c>
      <c r="I18888" s="7">
        <v>58.906999999999996</v>
      </c>
      <c r="J18888" s="2">
        <v>53.75</v>
      </c>
      <c r="K18888">
        <v>4</v>
      </c>
    </row>
    <row r="18889" spans="1:12" x14ac:dyDescent="0.25">
      <c r="A18889">
        <v>72736</v>
      </c>
      <c r="B18889" s="2">
        <v>26.296019999999999</v>
      </c>
      <c r="C18889" s="3">
        <v>6164</v>
      </c>
      <c r="D18889" s="4">
        <v>22220</v>
      </c>
      <c r="E18889" t="s">
        <v>13429</v>
      </c>
      <c r="F18889" s="4" t="s">
        <v>13183</v>
      </c>
      <c r="G18889" s="5">
        <v>3878</v>
      </c>
      <c r="H18889" s="6">
        <v>0.17560600000000001</v>
      </c>
      <c r="I18889" s="7">
        <v>51.841000000000001</v>
      </c>
    </row>
    <row r="18890" spans="1:12" x14ac:dyDescent="0.25">
      <c r="A18890">
        <v>23919</v>
      </c>
      <c r="B18890" s="2">
        <v>26.29467</v>
      </c>
      <c r="C18890" s="3">
        <v>2154</v>
      </c>
      <c r="E18890" t="s">
        <v>4917</v>
      </c>
      <c r="F18890" s="4" t="s">
        <v>4335</v>
      </c>
      <c r="G18890" s="5">
        <v>1802</v>
      </c>
      <c r="H18890" s="6">
        <v>0.15806990000000001</v>
      </c>
      <c r="I18890" s="7">
        <v>54.866999999999997</v>
      </c>
    </row>
    <row r="18891" spans="1:12" x14ac:dyDescent="0.25">
      <c r="A18891">
        <v>44818</v>
      </c>
      <c r="B18891" s="2">
        <v>26.293849999999999</v>
      </c>
      <c r="C18891" s="3">
        <v>2289</v>
      </c>
      <c r="D18891" s="4">
        <v>45660</v>
      </c>
      <c r="E18891" t="s">
        <v>2700</v>
      </c>
      <c r="F18891" s="4" t="s">
        <v>8295</v>
      </c>
      <c r="G18891" s="5">
        <v>1613</v>
      </c>
      <c r="H18891" s="6">
        <v>0.13197030000000001</v>
      </c>
      <c r="I18891" s="7">
        <v>59.375</v>
      </c>
      <c r="J18891" s="2">
        <v>60</v>
      </c>
      <c r="K18891">
        <v>1</v>
      </c>
    </row>
    <row r="18892" spans="1:12" x14ac:dyDescent="0.25">
      <c r="A18892">
        <v>73661</v>
      </c>
      <c r="B18892" s="2">
        <v>26.293389999999999</v>
      </c>
      <c r="C18892" s="3">
        <v>481</v>
      </c>
      <c r="E18892" t="s">
        <v>13540</v>
      </c>
      <c r="F18892" s="4" t="s">
        <v>13462</v>
      </c>
      <c r="G18892" s="5">
        <v>321</v>
      </c>
      <c r="H18892" s="6">
        <v>0.121118</v>
      </c>
      <c r="I18892" s="7">
        <v>61.25</v>
      </c>
    </row>
    <row r="18893" spans="1:12" x14ac:dyDescent="0.25">
      <c r="A18893">
        <v>45414</v>
      </c>
      <c r="B18893" s="2">
        <v>26.29</v>
      </c>
      <c r="C18893" s="3">
        <v>20995</v>
      </c>
      <c r="D18893" s="4">
        <v>19380</v>
      </c>
      <c r="E18893" t="s">
        <v>1749</v>
      </c>
      <c r="F18893" s="4" t="s">
        <v>8295</v>
      </c>
      <c r="G18893" s="5">
        <v>13848</v>
      </c>
      <c r="H18893" s="6">
        <v>0.19958119999999999</v>
      </c>
      <c r="I18893" s="7">
        <v>47.689</v>
      </c>
      <c r="J18893" s="2">
        <v>52.1</v>
      </c>
      <c r="K18893">
        <v>10</v>
      </c>
      <c r="L18893" s="2">
        <v>96.7</v>
      </c>
    </row>
    <row r="18894" spans="1:12" x14ac:dyDescent="0.25">
      <c r="A18894">
        <v>15935</v>
      </c>
      <c r="B18894" s="2">
        <v>26.286239999999999</v>
      </c>
      <c r="C18894" s="3">
        <v>2559</v>
      </c>
      <c r="D18894" s="4">
        <v>43740</v>
      </c>
      <c r="E18894" t="s">
        <v>3357</v>
      </c>
      <c r="F18894" s="4" t="s">
        <v>3003</v>
      </c>
      <c r="G18894" s="5">
        <v>1865</v>
      </c>
      <c r="H18894" s="6">
        <v>0.12922249999999999</v>
      </c>
      <c r="I18894" s="7">
        <v>59.844000000000001</v>
      </c>
      <c r="J18894" s="2">
        <v>50.5</v>
      </c>
      <c r="K18894">
        <v>2</v>
      </c>
    </row>
    <row r="18895" spans="1:12" x14ac:dyDescent="0.25">
      <c r="A18895">
        <v>71275</v>
      </c>
      <c r="B18895" s="2">
        <v>26.28538</v>
      </c>
      <c r="C18895" s="3">
        <v>2576</v>
      </c>
      <c r="D18895" s="4">
        <v>40820</v>
      </c>
      <c r="E18895" t="s">
        <v>13134</v>
      </c>
      <c r="F18895" s="4" t="s">
        <v>12927</v>
      </c>
      <c r="G18895" s="5">
        <v>1702</v>
      </c>
      <c r="H18895" s="6">
        <v>0.16206690000000001</v>
      </c>
      <c r="I18895" s="7">
        <v>54.167000000000002</v>
      </c>
      <c r="J18895" s="2">
        <v>61</v>
      </c>
      <c r="K18895">
        <v>1</v>
      </c>
    </row>
    <row r="18896" spans="1:12" x14ac:dyDescent="0.25">
      <c r="A18896">
        <v>42431</v>
      </c>
      <c r="B18896" s="2">
        <v>26.280619999999999</v>
      </c>
      <c r="C18896" s="3">
        <v>26384</v>
      </c>
      <c r="D18896" s="4">
        <v>31580</v>
      </c>
      <c r="E18896" t="s">
        <v>7430</v>
      </c>
      <c r="F18896" s="4" t="s">
        <v>7883</v>
      </c>
      <c r="G18896" s="5">
        <v>18187</v>
      </c>
      <c r="H18896" s="6">
        <v>0.16340440000000001</v>
      </c>
      <c r="I18896" s="7">
        <v>53.930999999999997</v>
      </c>
      <c r="J18896" s="2">
        <v>55.333300000000001</v>
      </c>
      <c r="K18896">
        <v>6</v>
      </c>
    </row>
    <row r="18897" spans="1:11" x14ac:dyDescent="0.25">
      <c r="A18897">
        <v>14136</v>
      </c>
      <c r="B18897" s="2">
        <v>26.27543</v>
      </c>
      <c r="C18897" s="3">
        <v>5109</v>
      </c>
      <c r="D18897" s="4">
        <v>27460</v>
      </c>
      <c r="E18897" t="s">
        <v>2816</v>
      </c>
      <c r="F18897" s="4" t="s">
        <v>1280</v>
      </c>
      <c r="G18897" s="5">
        <v>3502</v>
      </c>
      <c r="H18897" s="6">
        <v>0.17361509999999999</v>
      </c>
      <c r="I18897" s="7">
        <v>52.164999999999999</v>
      </c>
    </row>
    <row r="18898" spans="1:11" x14ac:dyDescent="0.25">
      <c r="A18898">
        <v>45745</v>
      </c>
      <c r="B18898" s="2">
        <v>26.274329999999999</v>
      </c>
      <c r="C18898" s="3">
        <v>1444</v>
      </c>
      <c r="D18898" s="4">
        <v>31930</v>
      </c>
      <c r="E18898" t="s">
        <v>8744</v>
      </c>
      <c r="F18898" s="4" t="s">
        <v>8295</v>
      </c>
      <c r="G18898" s="5">
        <v>1093</v>
      </c>
      <c r="H18898" s="6">
        <v>0.14913080000000001</v>
      </c>
      <c r="I18898" s="7">
        <v>56.393999999999998</v>
      </c>
    </row>
    <row r="18899" spans="1:11" x14ac:dyDescent="0.25">
      <c r="A18899">
        <v>39426</v>
      </c>
      <c r="B18899" s="2">
        <v>26.271519999999999</v>
      </c>
      <c r="C18899" s="3">
        <v>16056</v>
      </c>
      <c r="D18899" s="4">
        <v>38100</v>
      </c>
      <c r="E18899" t="s">
        <v>7799</v>
      </c>
      <c r="F18899" s="4" t="s">
        <v>7633</v>
      </c>
      <c r="G18899" s="5">
        <v>10668</v>
      </c>
      <c r="H18899" s="6">
        <v>0.1527791</v>
      </c>
      <c r="I18899" s="7">
        <v>55.759</v>
      </c>
      <c r="J18899" s="2">
        <v>59</v>
      </c>
      <c r="K18899">
        <v>2</v>
      </c>
    </row>
    <row r="18900" spans="1:11" x14ac:dyDescent="0.25">
      <c r="A18900">
        <v>65305</v>
      </c>
      <c r="B18900" s="2">
        <v>26.268699999999999</v>
      </c>
      <c r="C18900" s="3">
        <v>3944</v>
      </c>
      <c r="D18900" s="4">
        <v>47660</v>
      </c>
      <c r="E18900" t="s">
        <v>12388</v>
      </c>
      <c r="F18900" s="4" t="s">
        <v>12102</v>
      </c>
      <c r="G18900" s="5">
        <v>1113</v>
      </c>
      <c r="H18900" s="6">
        <v>0.1840215</v>
      </c>
      <c r="I18900" s="7">
        <v>50.359000000000002</v>
      </c>
      <c r="J18900" s="2">
        <v>51</v>
      </c>
      <c r="K18900">
        <v>1</v>
      </c>
    </row>
    <row r="18901" spans="1:11" x14ac:dyDescent="0.25">
      <c r="A18901">
        <v>49021</v>
      </c>
      <c r="B18901" s="2">
        <v>26.26737</v>
      </c>
      <c r="C18901" s="3">
        <v>6296</v>
      </c>
      <c r="D18901" s="4">
        <v>29620</v>
      </c>
      <c r="E18901" t="s">
        <v>8019</v>
      </c>
      <c r="F18901" s="4" t="s">
        <v>9106</v>
      </c>
      <c r="G18901" s="5">
        <v>4435</v>
      </c>
      <c r="H18901" s="6">
        <v>0.14269609999999999</v>
      </c>
      <c r="I18901" s="7">
        <v>57.5</v>
      </c>
      <c r="J18901" s="2">
        <v>53</v>
      </c>
      <c r="K18901">
        <v>2</v>
      </c>
    </row>
    <row r="18902" spans="1:11" x14ac:dyDescent="0.25">
      <c r="A18902">
        <v>38340</v>
      </c>
      <c r="B18902" s="2">
        <v>26.264389999999999</v>
      </c>
      <c r="C18902" s="3">
        <v>13602</v>
      </c>
      <c r="D18902" s="4">
        <v>27180</v>
      </c>
      <c r="E18902" t="s">
        <v>2668</v>
      </c>
      <c r="F18902" s="4" t="s">
        <v>7348</v>
      </c>
      <c r="G18902" s="5">
        <v>7993</v>
      </c>
      <c r="H18902" s="6">
        <v>0.16762569999999999</v>
      </c>
      <c r="I18902" s="7">
        <v>53.191000000000003</v>
      </c>
    </row>
    <row r="18903" spans="1:11" x14ac:dyDescent="0.25">
      <c r="A18903">
        <v>29625</v>
      </c>
      <c r="B18903" s="2">
        <v>26.257909999999999</v>
      </c>
      <c r="C18903" s="3">
        <v>27569</v>
      </c>
      <c r="D18903" s="4">
        <v>24860</v>
      </c>
      <c r="E18903" t="s">
        <v>6287</v>
      </c>
      <c r="F18903" s="4" t="s">
        <v>6130</v>
      </c>
      <c r="G18903" s="5">
        <v>19113</v>
      </c>
      <c r="H18903" s="6">
        <v>0.17904039999999999</v>
      </c>
      <c r="I18903" s="7">
        <v>51.213999999999999</v>
      </c>
      <c r="J18903" s="2">
        <v>54.5</v>
      </c>
      <c r="K18903">
        <v>4</v>
      </c>
    </row>
    <row r="18904" spans="1:11" x14ac:dyDescent="0.25">
      <c r="A18904">
        <v>72944</v>
      </c>
      <c r="B18904" s="2">
        <v>26.252890000000001</v>
      </c>
      <c r="C18904" s="3">
        <v>2615</v>
      </c>
      <c r="D18904" s="4">
        <v>22900</v>
      </c>
      <c r="E18904" t="s">
        <v>296</v>
      </c>
      <c r="F18904" s="4" t="s">
        <v>13183</v>
      </c>
      <c r="G18904" s="5">
        <v>1871</v>
      </c>
      <c r="H18904" s="6">
        <v>0.16506409999999999</v>
      </c>
      <c r="I18904" s="7">
        <v>53.622</v>
      </c>
      <c r="J18904" s="2">
        <v>50</v>
      </c>
      <c r="K18904">
        <v>1</v>
      </c>
    </row>
    <row r="18905" spans="1:11" x14ac:dyDescent="0.25">
      <c r="A18905">
        <v>21822</v>
      </c>
      <c r="B18905" s="2">
        <v>26.252120000000001</v>
      </c>
      <c r="C18905" s="3">
        <v>2039</v>
      </c>
      <c r="D18905" s="4">
        <v>41540</v>
      </c>
      <c r="E18905" t="s">
        <v>1128</v>
      </c>
      <c r="F18905" s="4" t="s">
        <v>4361</v>
      </c>
      <c r="G18905" s="5">
        <v>1358</v>
      </c>
      <c r="H18905" s="6">
        <v>0.22663720000000001</v>
      </c>
      <c r="I18905" s="7">
        <v>42.981000000000002</v>
      </c>
    </row>
    <row r="18906" spans="1:11" x14ac:dyDescent="0.25">
      <c r="A18906">
        <v>50523</v>
      </c>
      <c r="B18906" s="2">
        <v>26.251639999999998</v>
      </c>
      <c r="C18906" s="3">
        <v>922</v>
      </c>
      <c r="D18906" s="4">
        <v>22700</v>
      </c>
      <c r="E18906" t="s">
        <v>9725</v>
      </c>
      <c r="F18906" s="4" t="s">
        <v>9593</v>
      </c>
      <c r="G18906" s="5">
        <v>615</v>
      </c>
      <c r="H18906" s="6">
        <v>0.1219512</v>
      </c>
      <c r="I18906" s="7">
        <v>61.064999999999998</v>
      </c>
    </row>
    <row r="18907" spans="1:11" x14ac:dyDescent="0.25">
      <c r="A18907">
        <v>64644</v>
      </c>
      <c r="B18907" s="2">
        <v>26.250979999999998</v>
      </c>
      <c r="C18907" s="3">
        <v>3081</v>
      </c>
      <c r="D18907" s="4">
        <v>28140</v>
      </c>
      <c r="E18907" t="s">
        <v>2580</v>
      </c>
      <c r="F18907" s="4" t="s">
        <v>12102</v>
      </c>
      <c r="G18907" s="5">
        <v>2135</v>
      </c>
      <c r="H18907" s="6">
        <v>0.13576779999999999</v>
      </c>
      <c r="I18907" s="7">
        <v>58.671999999999997</v>
      </c>
    </row>
    <row r="18908" spans="1:11" x14ac:dyDescent="0.25">
      <c r="A18908">
        <v>76140</v>
      </c>
      <c r="B18908" s="2">
        <v>26.246379999999998</v>
      </c>
      <c r="C18908" s="3">
        <v>28698</v>
      </c>
      <c r="D18908" s="4">
        <v>19100</v>
      </c>
      <c r="E18908" t="s">
        <v>13904</v>
      </c>
      <c r="F18908" s="4" t="s">
        <v>13752</v>
      </c>
      <c r="G18908" s="5">
        <v>17113</v>
      </c>
      <c r="H18908" s="6">
        <v>0.1450359</v>
      </c>
      <c r="I18908" s="7">
        <v>57.067</v>
      </c>
      <c r="J18908" s="2">
        <v>43.5</v>
      </c>
      <c r="K18908">
        <v>2</v>
      </c>
    </row>
    <row r="18909" spans="1:11" x14ac:dyDescent="0.25">
      <c r="A18909">
        <v>77962</v>
      </c>
      <c r="B18909" s="2">
        <v>26.241779999999999</v>
      </c>
      <c r="C18909" s="3">
        <v>3368</v>
      </c>
      <c r="E18909" t="s">
        <v>14130</v>
      </c>
      <c r="F18909" s="4" t="s">
        <v>13752</v>
      </c>
      <c r="G18909" s="5">
        <v>2082</v>
      </c>
      <c r="H18909" s="6">
        <v>9.3179600000000001E-2</v>
      </c>
      <c r="I18909" s="7">
        <v>66.025999999999996</v>
      </c>
    </row>
    <row r="18910" spans="1:11" x14ac:dyDescent="0.25">
      <c r="A18910">
        <v>38257</v>
      </c>
      <c r="B18910" s="2">
        <v>26.240549999999999</v>
      </c>
      <c r="C18910" s="3">
        <v>4243</v>
      </c>
      <c r="D18910" s="4">
        <v>46460</v>
      </c>
      <c r="E18910" t="s">
        <v>7552</v>
      </c>
      <c r="F18910" s="4" t="s">
        <v>7348</v>
      </c>
      <c r="G18910" s="5">
        <v>3081</v>
      </c>
      <c r="H18910" s="6">
        <v>0.17721519999999999</v>
      </c>
      <c r="I18910" s="7">
        <v>51.5</v>
      </c>
    </row>
    <row r="18911" spans="1:11" x14ac:dyDescent="0.25">
      <c r="A18911">
        <v>50853</v>
      </c>
      <c r="B18911" s="2">
        <v>26.23969</v>
      </c>
      <c r="C18911" s="3">
        <v>728</v>
      </c>
      <c r="E18911" t="s">
        <v>2677</v>
      </c>
      <c r="F18911" s="4" t="s">
        <v>9593</v>
      </c>
      <c r="G18911" s="5">
        <v>512</v>
      </c>
      <c r="H18911" s="6">
        <v>0.1289063</v>
      </c>
      <c r="I18911" s="7">
        <v>59.844000000000001</v>
      </c>
    </row>
    <row r="18912" spans="1:11" x14ac:dyDescent="0.25">
      <c r="A18912">
        <v>67341</v>
      </c>
      <c r="B18912" s="2">
        <v>26.239529999999998</v>
      </c>
      <c r="C18912" s="3">
        <v>254</v>
      </c>
      <c r="D18912" s="4">
        <v>37660</v>
      </c>
      <c r="E18912" t="s">
        <v>409</v>
      </c>
      <c r="F18912" s="4" t="s">
        <v>12494</v>
      </c>
      <c r="G18912" s="5">
        <v>145</v>
      </c>
      <c r="H18912" s="6">
        <v>0.15068490000000001</v>
      </c>
      <c r="I18912" s="7">
        <v>56.070999999999998</v>
      </c>
    </row>
    <row r="18913" spans="1:11" x14ac:dyDescent="0.25">
      <c r="A18913">
        <v>47240</v>
      </c>
      <c r="B18913" s="2">
        <v>26.2361</v>
      </c>
      <c r="C18913" s="3">
        <v>21055</v>
      </c>
      <c r="D18913" s="4">
        <v>24700</v>
      </c>
      <c r="E18913" t="s">
        <v>3209</v>
      </c>
      <c r="F18913" s="4" t="s">
        <v>8800</v>
      </c>
      <c r="G18913" s="5">
        <v>14187</v>
      </c>
      <c r="H18913" s="6">
        <v>0.15027840000000001</v>
      </c>
      <c r="I18913" s="7">
        <v>56.140999999999998</v>
      </c>
      <c r="J18913" s="2">
        <v>62</v>
      </c>
      <c r="K18913">
        <v>4</v>
      </c>
    </row>
    <row r="18914" spans="1:11" x14ac:dyDescent="0.25">
      <c r="A18914">
        <v>50833</v>
      </c>
      <c r="B18914" s="2">
        <v>26.232330000000001</v>
      </c>
      <c r="C18914" s="3">
        <v>2181</v>
      </c>
      <c r="E18914" t="s">
        <v>213</v>
      </c>
      <c r="F18914" s="4" t="s">
        <v>9593</v>
      </c>
      <c r="G18914" s="5">
        <v>1547</v>
      </c>
      <c r="H18914" s="6">
        <v>0.16989660000000001</v>
      </c>
      <c r="I18914" s="7">
        <v>52.75</v>
      </c>
      <c r="J18914" s="2">
        <v>58</v>
      </c>
      <c r="K18914">
        <v>1</v>
      </c>
    </row>
    <row r="18915" spans="1:11" x14ac:dyDescent="0.25">
      <c r="A18915">
        <v>54634</v>
      </c>
      <c r="B18915" s="2">
        <v>26.23132</v>
      </c>
      <c r="C18915" s="3">
        <v>4172</v>
      </c>
      <c r="E18915" t="s">
        <v>4556</v>
      </c>
      <c r="F18915" s="4" t="s">
        <v>10031</v>
      </c>
      <c r="G18915" s="5">
        <v>2665</v>
      </c>
      <c r="H18915" s="6">
        <v>0.1631658</v>
      </c>
      <c r="I18915" s="7">
        <v>53.905999999999999</v>
      </c>
      <c r="J18915" s="2">
        <v>49</v>
      </c>
      <c r="K18915">
        <v>4</v>
      </c>
    </row>
    <row r="18916" spans="1:11" x14ac:dyDescent="0.25">
      <c r="A18916">
        <v>44429</v>
      </c>
      <c r="B18916" s="2">
        <v>26.230219999999999</v>
      </c>
      <c r="C18916" s="3">
        <v>2493</v>
      </c>
      <c r="D18916" s="4">
        <v>49660</v>
      </c>
      <c r="E18916" t="s">
        <v>8553</v>
      </c>
      <c r="F18916" s="4" t="s">
        <v>8295</v>
      </c>
      <c r="G18916" s="5">
        <v>1921</v>
      </c>
      <c r="H18916" s="6">
        <v>0.15200420000000001</v>
      </c>
      <c r="I18916" s="7">
        <v>55.832999999999998</v>
      </c>
    </row>
    <row r="18917" spans="1:11" x14ac:dyDescent="0.25">
      <c r="A18917">
        <v>62379</v>
      </c>
      <c r="B18917" s="2">
        <v>26.22944</v>
      </c>
      <c r="C18917" s="3">
        <v>1822</v>
      </c>
      <c r="D18917" s="4">
        <v>22800</v>
      </c>
      <c r="E18917" t="s">
        <v>2896</v>
      </c>
      <c r="F18917" s="4" t="s">
        <v>11490</v>
      </c>
      <c r="G18917" s="5">
        <v>1366</v>
      </c>
      <c r="H18917" s="6">
        <v>0.15812590000000001</v>
      </c>
      <c r="I18917" s="7">
        <v>54.773000000000003</v>
      </c>
      <c r="J18917" s="2">
        <v>62</v>
      </c>
      <c r="K18917">
        <v>4</v>
      </c>
    </row>
    <row r="18918" spans="1:11" x14ac:dyDescent="0.25">
      <c r="A18918">
        <v>57270</v>
      </c>
      <c r="B18918" s="2">
        <v>26.22899</v>
      </c>
      <c r="C18918" s="3">
        <v>847</v>
      </c>
      <c r="E18918" t="s">
        <v>10931</v>
      </c>
      <c r="F18918" s="4" t="s">
        <v>10877</v>
      </c>
      <c r="G18918" s="5">
        <v>510</v>
      </c>
      <c r="H18918" s="6">
        <v>0.20743639999999999</v>
      </c>
      <c r="I18918" s="7">
        <v>46.25</v>
      </c>
    </row>
    <row r="18919" spans="1:11" x14ac:dyDescent="0.25">
      <c r="A18919">
        <v>12432</v>
      </c>
      <c r="B18919" s="2">
        <v>26.228770000000001</v>
      </c>
      <c r="C18919" s="3">
        <v>529</v>
      </c>
      <c r="D18919" s="4">
        <v>28740</v>
      </c>
      <c r="E18919" t="s">
        <v>2203</v>
      </c>
      <c r="F18919" s="4" t="s">
        <v>1280</v>
      </c>
      <c r="G18919" s="5">
        <v>400</v>
      </c>
      <c r="H18919" s="6">
        <v>8.7281800000000007E-2</v>
      </c>
      <c r="I18919" s="7">
        <v>67.010999999999996</v>
      </c>
    </row>
    <row r="18920" spans="1:11" x14ac:dyDescent="0.25">
      <c r="A18920">
        <v>45368</v>
      </c>
      <c r="B18920" s="2">
        <v>26.227920000000001</v>
      </c>
      <c r="C18920" s="3">
        <v>4673</v>
      </c>
      <c r="D18920" s="4">
        <v>44220</v>
      </c>
      <c r="E18920" t="s">
        <v>8690</v>
      </c>
      <c r="F18920" s="4" t="s">
        <v>8295</v>
      </c>
      <c r="G18920" s="5">
        <v>3142</v>
      </c>
      <c r="H18920" s="6">
        <v>0.1450843</v>
      </c>
      <c r="I18920" s="7">
        <v>57.021000000000001</v>
      </c>
    </row>
    <row r="18921" spans="1:11" x14ac:dyDescent="0.25">
      <c r="A18921">
        <v>29673</v>
      </c>
      <c r="B18921" s="2">
        <v>26.22296</v>
      </c>
      <c r="C18921" s="3">
        <v>26794</v>
      </c>
      <c r="D18921" s="4">
        <v>24860</v>
      </c>
      <c r="E18921" t="s">
        <v>5619</v>
      </c>
      <c r="F18921" s="4" t="s">
        <v>6130</v>
      </c>
      <c r="G18921" s="5">
        <v>17596</v>
      </c>
      <c r="H18921" s="6">
        <v>0.16964080000000001</v>
      </c>
      <c r="I18921" s="7">
        <v>52.776000000000003</v>
      </c>
      <c r="J18921" s="2">
        <v>59.6</v>
      </c>
      <c r="K18921">
        <v>5</v>
      </c>
    </row>
    <row r="18922" spans="1:11" x14ac:dyDescent="0.25">
      <c r="A18922">
        <v>50531</v>
      </c>
      <c r="B18922" s="2">
        <v>26.218689999999999</v>
      </c>
      <c r="C18922" s="3">
        <v>286</v>
      </c>
      <c r="E18922" t="s">
        <v>9729</v>
      </c>
      <c r="F18922" s="4" t="s">
        <v>9593</v>
      </c>
      <c r="G18922" s="5">
        <v>231</v>
      </c>
      <c r="H18922" s="6">
        <v>3.0172399999999999E-2</v>
      </c>
      <c r="I18922" s="7">
        <v>76.875</v>
      </c>
    </row>
    <row r="18923" spans="1:11" x14ac:dyDescent="0.25">
      <c r="A18923">
        <v>24422</v>
      </c>
      <c r="B18923" s="2">
        <v>26.217500000000001</v>
      </c>
      <c r="C18923" s="3">
        <v>6477</v>
      </c>
      <c r="E18923" t="s">
        <v>5063</v>
      </c>
      <c r="F18923" s="4" t="s">
        <v>4335</v>
      </c>
      <c r="G18923" s="5">
        <v>4745</v>
      </c>
      <c r="H18923" s="6">
        <v>0.16055630000000001</v>
      </c>
      <c r="I18923" s="7">
        <v>54.341999999999999</v>
      </c>
      <c r="J18923" s="2">
        <v>50.666699999999999</v>
      </c>
      <c r="K18923">
        <v>3</v>
      </c>
    </row>
    <row r="18924" spans="1:11" x14ac:dyDescent="0.25">
      <c r="A18924">
        <v>83124</v>
      </c>
      <c r="B18924" s="2">
        <v>26.216349999999998</v>
      </c>
      <c r="C18924" s="3">
        <v>101</v>
      </c>
      <c r="E18924" t="s">
        <v>14722</v>
      </c>
      <c r="F18924" s="4" t="s">
        <v>14657</v>
      </c>
      <c r="G18924" s="5">
        <v>71</v>
      </c>
      <c r="H18924" s="6">
        <v>0</v>
      </c>
      <c r="I18924" s="7">
        <v>82.082999999999998</v>
      </c>
    </row>
    <row r="18925" spans="1:11" x14ac:dyDescent="0.25">
      <c r="A18925">
        <v>74016</v>
      </c>
      <c r="B18925" s="2">
        <v>26.21538</v>
      </c>
      <c r="C18925" s="3">
        <v>5934</v>
      </c>
      <c r="D18925" s="4">
        <v>46140</v>
      </c>
      <c r="E18925" t="s">
        <v>324</v>
      </c>
      <c r="F18925" s="4" t="s">
        <v>13462</v>
      </c>
      <c r="G18925" s="5">
        <v>3971</v>
      </c>
      <c r="H18925" s="6">
        <v>0.14803630000000001</v>
      </c>
      <c r="I18925" s="7">
        <v>56.5</v>
      </c>
    </row>
    <row r="18926" spans="1:11" x14ac:dyDescent="0.25">
      <c r="A18926">
        <v>73059</v>
      </c>
      <c r="B18926" s="2">
        <v>26.213999999999999</v>
      </c>
      <c r="C18926" s="3">
        <v>2542</v>
      </c>
      <c r="D18926" s="4">
        <v>36420</v>
      </c>
      <c r="E18926" t="s">
        <v>13483</v>
      </c>
      <c r="F18926" s="4" t="s">
        <v>13462</v>
      </c>
      <c r="G18926" s="5">
        <v>1799</v>
      </c>
      <c r="H18926" s="6">
        <v>0.1277778</v>
      </c>
      <c r="I18926" s="7">
        <v>60</v>
      </c>
      <c r="J18926" s="2">
        <v>66</v>
      </c>
      <c r="K18926">
        <v>1</v>
      </c>
    </row>
    <row r="18927" spans="1:11" x14ac:dyDescent="0.25">
      <c r="A18927">
        <v>50857</v>
      </c>
      <c r="B18927" s="2">
        <v>26.213519999999999</v>
      </c>
      <c r="C18927" s="3">
        <v>280</v>
      </c>
      <c r="E18927" t="s">
        <v>9794</v>
      </c>
      <c r="F18927" s="4" t="s">
        <v>9593</v>
      </c>
      <c r="G18927" s="5">
        <v>196</v>
      </c>
      <c r="H18927" s="6">
        <v>0.15736040000000001</v>
      </c>
      <c r="I18927" s="7">
        <v>54.886000000000003</v>
      </c>
    </row>
    <row r="18928" spans="1:11" x14ac:dyDescent="0.25">
      <c r="A18928">
        <v>34465</v>
      </c>
      <c r="B18928" s="2">
        <v>26.210319999999999</v>
      </c>
      <c r="C18928" s="3">
        <v>16722</v>
      </c>
      <c r="D18928" s="4">
        <v>26140</v>
      </c>
      <c r="E18928" t="s">
        <v>6991</v>
      </c>
      <c r="F18928" s="4" t="s">
        <v>6689</v>
      </c>
      <c r="G18928" s="5">
        <v>13189</v>
      </c>
      <c r="H18928" s="6">
        <v>0.2015921</v>
      </c>
      <c r="I18928" s="7">
        <v>47.235999999999997</v>
      </c>
      <c r="J18928" s="2">
        <v>42</v>
      </c>
      <c r="K18928">
        <v>1</v>
      </c>
    </row>
    <row r="18929" spans="1:11" x14ac:dyDescent="0.25">
      <c r="A18929">
        <v>15557</v>
      </c>
      <c r="B18929" s="2">
        <v>26.20655</v>
      </c>
      <c r="C18929" s="3">
        <v>3585</v>
      </c>
      <c r="D18929" s="4">
        <v>43740</v>
      </c>
      <c r="E18929" t="s">
        <v>850</v>
      </c>
      <c r="F18929" s="4" t="s">
        <v>3003</v>
      </c>
      <c r="G18929" s="5">
        <v>2543</v>
      </c>
      <c r="H18929" s="6">
        <v>0.13364780000000001</v>
      </c>
      <c r="I18929" s="7">
        <v>58.976999999999997</v>
      </c>
      <c r="J18929" s="2">
        <v>52.333300000000001</v>
      </c>
      <c r="K18929">
        <v>3</v>
      </c>
    </row>
    <row r="18930" spans="1:11" x14ac:dyDescent="0.25">
      <c r="A18930">
        <v>68735</v>
      </c>
      <c r="B18930" s="2">
        <v>26.205780000000001</v>
      </c>
      <c r="C18930" s="3">
        <v>1057</v>
      </c>
      <c r="E18930" t="s">
        <v>5010</v>
      </c>
      <c r="F18930" s="4" t="s">
        <v>12738</v>
      </c>
      <c r="G18930" s="5">
        <v>666</v>
      </c>
      <c r="H18930" s="6">
        <v>0.1769115</v>
      </c>
      <c r="I18930" s="7">
        <v>51.5</v>
      </c>
    </row>
    <row r="18931" spans="1:11" x14ac:dyDescent="0.25">
      <c r="A18931">
        <v>30336</v>
      </c>
      <c r="B18931" s="2">
        <v>26.20553</v>
      </c>
      <c r="C18931" s="3">
        <v>628</v>
      </c>
      <c r="D18931" s="4">
        <v>12060</v>
      </c>
      <c r="E18931" t="s">
        <v>2948</v>
      </c>
      <c r="F18931" s="4" t="s">
        <v>6363</v>
      </c>
      <c r="G18931" s="5">
        <v>384</v>
      </c>
      <c r="H18931" s="6">
        <v>0.30129869999999997</v>
      </c>
      <c r="I18931" s="7">
        <v>30</v>
      </c>
    </row>
    <row r="18932" spans="1:11" x14ac:dyDescent="0.25">
      <c r="A18932">
        <v>55704</v>
      </c>
      <c r="B18932" s="2">
        <v>26.20524</v>
      </c>
      <c r="C18932" s="3">
        <v>1126</v>
      </c>
      <c r="E18932" t="s">
        <v>10514</v>
      </c>
      <c r="F18932" s="4" t="s">
        <v>10428</v>
      </c>
      <c r="G18932" s="5">
        <v>818</v>
      </c>
      <c r="H18932" s="6">
        <v>0.1466993</v>
      </c>
      <c r="I18932" s="7">
        <v>56.710999999999999</v>
      </c>
      <c r="J18932" s="2">
        <v>56</v>
      </c>
      <c r="K18932">
        <v>1</v>
      </c>
    </row>
    <row r="18933" spans="1:11" x14ac:dyDescent="0.25">
      <c r="A18933">
        <v>77660</v>
      </c>
      <c r="B18933" s="2">
        <v>26.20485</v>
      </c>
      <c r="C18933" s="3">
        <v>1067</v>
      </c>
      <c r="E18933" t="s">
        <v>14112</v>
      </c>
      <c r="F18933" s="4" t="s">
        <v>13752</v>
      </c>
      <c r="G18933" s="5">
        <v>785</v>
      </c>
      <c r="H18933" s="6">
        <v>0.1095541</v>
      </c>
      <c r="I18933" s="7">
        <v>63.125</v>
      </c>
      <c r="J18933" s="2">
        <v>55</v>
      </c>
      <c r="K18933">
        <v>1</v>
      </c>
    </row>
    <row r="18934" spans="1:11" x14ac:dyDescent="0.25">
      <c r="A18934">
        <v>17938</v>
      </c>
      <c r="B18934" s="2">
        <v>26.204249999999998</v>
      </c>
      <c r="C18934" s="3">
        <v>2493</v>
      </c>
      <c r="D18934" s="4">
        <v>39060</v>
      </c>
      <c r="E18934" t="s">
        <v>3915</v>
      </c>
      <c r="F18934" s="4" t="s">
        <v>3003</v>
      </c>
      <c r="G18934" s="5">
        <v>1725</v>
      </c>
      <c r="H18934" s="6">
        <v>0.12804170000000001</v>
      </c>
      <c r="I18934" s="7">
        <v>59.917000000000002</v>
      </c>
    </row>
    <row r="18935" spans="1:11" x14ac:dyDescent="0.25">
      <c r="A18935">
        <v>47358</v>
      </c>
      <c r="B18935" s="2">
        <v>26.203659999999999</v>
      </c>
      <c r="C18935" s="3">
        <v>1192</v>
      </c>
      <c r="E18935" t="s">
        <v>6335</v>
      </c>
      <c r="F18935" s="4" t="s">
        <v>8800</v>
      </c>
      <c r="G18935" s="5">
        <v>763</v>
      </c>
      <c r="H18935" s="6">
        <v>0.19266059999999999</v>
      </c>
      <c r="I18935" s="7">
        <v>48.75</v>
      </c>
    </row>
    <row r="18936" spans="1:11" x14ac:dyDescent="0.25">
      <c r="A18936">
        <v>51563</v>
      </c>
      <c r="B18936" s="2">
        <v>26.20336</v>
      </c>
      <c r="C18936" s="3">
        <v>621</v>
      </c>
      <c r="D18936" s="4">
        <v>36540</v>
      </c>
      <c r="E18936" t="s">
        <v>9885</v>
      </c>
      <c r="F18936" s="4" t="s">
        <v>9593</v>
      </c>
      <c r="G18936" s="5">
        <v>486</v>
      </c>
      <c r="H18936" s="6">
        <v>0.16837779999999999</v>
      </c>
      <c r="I18936" s="7">
        <v>52.945999999999998</v>
      </c>
    </row>
    <row r="18937" spans="1:11" x14ac:dyDescent="0.25">
      <c r="A18937">
        <v>56646</v>
      </c>
      <c r="B18937" s="2">
        <v>26.20317</v>
      </c>
      <c r="C18937" s="3">
        <v>389</v>
      </c>
      <c r="D18937" s="4">
        <v>24220</v>
      </c>
      <c r="E18937" t="s">
        <v>10822</v>
      </c>
      <c r="F18937" s="4" t="s">
        <v>10428</v>
      </c>
      <c r="G18937" s="5">
        <v>272</v>
      </c>
      <c r="H18937" s="6">
        <v>0.14705879999999999</v>
      </c>
      <c r="I18937" s="7">
        <v>56.625</v>
      </c>
    </row>
    <row r="18938" spans="1:11" x14ac:dyDescent="0.25">
      <c r="A18938">
        <v>75801</v>
      </c>
      <c r="B18938" s="2">
        <v>26.200510000000001</v>
      </c>
      <c r="C18938" s="3">
        <v>16506</v>
      </c>
      <c r="D18938" s="4">
        <v>37300</v>
      </c>
      <c r="E18938" t="s">
        <v>5491</v>
      </c>
      <c r="F18938" s="4" t="s">
        <v>13752</v>
      </c>
      <c r="G18938" s="5">
        <v>10861</v>
      </c>
      <c r="H18938" s="6">
        <v>0.16867689999999999</v>
      </c>
      <c r="I18938" s="7">
        <v>52.887</v>
      </c>
      <c r="J18938" s="2">
        <v>46</v>
      </c>
      <c r="K18938">
        <v>1</v>
      </c>
    </row>
    <row r="18939" spans="1:11" x14ac:dyDescent="0.25">
      <c r="A18939">
        <v>56339</v>
      </c>
      <c r="B18939" s="2">
        <v>26.19773</v>
      </c>
      <c r="C18939" s="3">
        <v>1151</v>
      </c>
      <c r="E18939" t="s">
        <v>5916</v>
      </c>
      <c r="F18939" s="4" t="s">
        <v>10428</v>
      </c>
      <c r="G18939" s="5">
        <v>777</v>
      </c>
      <c r="H18939" s="6">
        <v>0.1505792</v>
      </c>
      <c r="I18939" s="7">
        <v>56.012</v>
      </c>
      <c r="J18939" s="2">
        <v>50</v>
      </c>
      <c r="K18939">
        <v>1</v>
      </c>
    </row>
    <row r="18940" spans="1:11" x14ac:dyDescent="0.25">
      <c r="A18940">
        <v>12914</v>
      </c>
      <c r="B18940" s="2">
        <v>26.197389999999999</v>
      </c>
      <c r="C18940" s="3">
        <v>1052</v>
      </c>
      <c r="D18940" s="4">
        <v>31660</v>
      </c>
      <c r="E18940" t="s">
        <v>2412</v>
      </c>
      <c r="F18940" s="4" t="s">
        <v>1280</v>
      </c>
      <c r="G18940" s="5">
        <v>640</v>
      </c>
      <c r="H18940" s="6">
        <v>0.1419657</v>
      </c>
      <c r="I18940" s="7">
        <v>57.5</v>
      </c>
    </row>
    <row r="18941" spans="1:11" x14ac:dyDescent="0.25">
      <c r="A18941">
        <v>81525</v>
      </c>
      <c r="B18941" s="2">
        <v>26.19707</v>
      </c>
      <c r="C18941" s="3">
        <v>1019</v>
      </c>
      <c r="D18941" s="4">
        <v>24300</v>
      </c>
      <c r="E18941" t="s">
        <v>14639</v>
      </c>
      <c r="F18941" s="4" t="s">
        <v>14477</v>
      </c>
      <c r="G18941" s="5">
        <v>661</v>
      </c>
      <c r="H18941" s="6">
        <v>0.1875945</v>
      </c>
      <c r="I18941" s="7">
        <v>49.615000000000002</v>
      </c>
    </row>
    <row r="18942" spans="1:11" x14ac:dyDescent="0.25">
      <c r="A18942">
        <v>5843</v>
      </c>
      <c r="B18942" s="2">
        <v>26.196470000000001</v>
      </c>
      <c r="C18942" s="3">
        <v>2730</v>
      </c>
      <c r="E18942" t="s">
        <v>42</v>
      </c>
      <c r="F18942" s="4" t="s">
        <v>1030</v>
      </c>
      <c r="G18942" s="5">
        <v>1876</v>
      </c>
      <c r="H18942" s="6">
        <v>0.1977612</v>
      </c>
      <c r="I18942" s="7">
        <v>47.856999999999999</v>
      </c>
      <c r="J18942" s="2">
        <v>65</v>
      </c>
      <c r="K18942">
        <v>1</v>
      </c>
    </row>
    <row r="18943" spans="1:11" x14ac:dyDescent="0.25">
      <c r="A18943">
        <v>62380</v>
      </c>
      <c r="B18943" s="2">
        <v>26.195959999999999</v>
      </c>
      <c r="C18943" s="3">
        <v>370</v>
      </c>
      <c r="D18943" s="4">
        <v>22800</v>
      </c>
      <c r="E18943" t="s">
        <v>1888</v>
      </c>
      <c r="F18943" s="4" t="s">
        <v>11490</v>
      </c>
      <c r="G18943" s="5">
        <v>263</v>
      </c>
      <c r="H18943" s="6">
        <v>0.13688210000000001</v>
      </c>
      <c r="I18943" s="7">
        <v>58.375</v>
      </c>
    </row>
    <row r="18944" spans="1:11" x14ac:dyDescent="0.25">
      <c r="A18944">
        <v>64483</v>
      </c>
      <c r="B18944" s="2">
        <v>26.195789999999999</v>
      </c>
      <c r="C18944" s="3">
        <v>670</v>
      </c>
      <c r="D18944" s="4">
        <v>41140</v>
      </c>
      <c r="E18944" t="s">
        <v>2234</v>
      </c>
      <c r="F18944" s="4" t="s">
        <v>12102</v>
      </c>
      <c r="G18944" s="5">
        <v>416</v>
      </c>
      <c r="H18944" s="6">
        <v>0.10576919999999999</v>
      </c>
      <c r="I18944" s="7">
        <v>63.75</v>
      </c>
    </row>
    <row r="18945" spans="1:12" x14ac:dyDescent="0.25">
      <c r="A18945">
        <v>94063</v>
      </c>
      <c r="B18945" s="2">
        <v>26.190860000000001</v>
      </c>
      <c r="C18945" s="3">
        <v>31881</v>
      </c>
      <c r="D18945" s="4">
        <v>41860</v>
      </c>
      <c r="E18945" t="s">
        <v>15758</v>
      </c>
      <c r="F18945" s="4" t="s">
        <v>15368</v>
      </c>
      <c r="G18945" s="5">
        <v>20195</v>
      </c>
      <c r="H18945" s="6">
        <v>0.164488</v>
      </c>
      <c r="I18945" s="7">
        <v>53.601999999999997</v>
      </c>
      <c r="J18945" s="2">
        <v>36.533299999999997</v>
      </c>
      <c r="K18945">
        <v>15</v>
      </c>
      <c r="L18945" s="2">
        <v>30.9</v>
      </c>
    </row>
    <row r="18946" spans="1:12" x14ac:dyDescent="0.25">
      <c r="A18946">
        <v>83347</v>
      </c>
      <c r="B18946" s="2">
        <v>26.185500000000001</v>
      </c>
      <c r="C18946" s="3">
        <v>3493</v>
      </c>
      <c r="D18946" s="4">
        <v>25200</v>
      </c>
      <c r="E18946" t="s">
        <v>14759</v>
      </c>
      <c r="F18946" s="4" t="s">
        <v>14725</v>
      </c>
      <c r="G18946" s="5">
        <v>2190</v>
      </c>
      <c r="H18946" s="6">
        <v>0.1488584</v>
      </c>
      <c r="I18946" s="7">
        <v>56.301000000000002</v>
      </c>
    </row>
    <row r="18947" spans="1:12" x14ac:dyDescent="0.25">
      <c r="A18947">
        <v>62044</v>
      </c>
      <c r="B18947" s="2">
        <v>26.184609999999999</v>
      </c>
      <c r="C18947" s="3">
        <v>2226</v>
      </c>
      <c r="E18947" t="s">
        <v>111</v>
      </c>
      <c r="F18947" s="4" t="s">
        <v>11490</v>
      </c>
      <c r="G18947" s="5">
        <v>1519</v>
      </c>
      <c r="H18947" s="6">
        <v>0.1494404</v>
      </c>
      <c r="I18947" s="7">
        <v>56.2</v>
      </c>
      <c r="J18947" s="2">
        <v>44</v>
      </c>
      <c r="K18947">
        <v>1</v>
      </c>
    </row>
    <row r="18948" spans="1:12" x14ac:dyDescent="0.25">
      <c r="A18948">
        <v>46173</v>
      </c>
      <c r="B18948" s="2">
        <v>26.182390000000002</v>
      </c>
      <c r="C18948" s="3">
        <v>11432</v>
      </c>
      <c r="E18948" t="s">
        <v>2884</v>
      </c>
      <c r="F18948" s="4" t="s">
        <v>8800</v>
      </c>
      <c r="G18948" s="5">
        <v>7778</v>
      </c>
      <c r="H18948" s="6">
        <v>0.15271889999999999</v>
      </c>
      <c r="I18948" s="7">
        <v>55.631</v>
      </c>
      <c r="J18948" s="2">
        <v>44</v>
      </c>
      <c r="K18948">
        <v>2</v>
      </c>
    </row>
    <row r="18949" spans="1:12" x14ac:dyDescent="0.25">
      <c r="A18949">
        <v>98841</v>
      </c>
      <c r="B18949" s="2">
        <v>26.17906</v>
      </c>
      <c r="C18949" s="3">
        <v>8803</v>
      </c>
      <c r="E18949" t="s">
        <v>16509</v>
      </c>
      <c r="F18949" s="4" t="s">
        <v>16344</v>
      </c>
      <c r="G18949" s="5">
        <v>6109</v>
      </c>
      <c r="H18949" s="6">
        <v>0.1717139</v>
      </c>
      <c r="I18949" s="7">
        <v>52.347000000000001</v>
      </c>
    </row>
    <row r="18950" spans="1:12" x14ac:dyDescent="0.25">
      <c r="A18950">
        <v>59832</v>
      </c>
      <c r="B18950" s="2">
        <v>26.177430000000001</v>
      </c>
      <c r="C18950" s="3">
        <v>980</v>
      </c>
      <c r="E18950" t="s">
        <v>10371</v>
      </c>
      <c r="F18950" s="4" t="s">
        <v>11278</v>
      </c>
      <c r="G18950" s="5">
        <v>695</v>
      </c>
      <c r="H18950" s="6">
        <v>0.1925287</v>
      </c>
      <c r="I18950" s="7">
        <v>48.75</v>
      </c>
    </row>
    <row r="18951" spans="1:12" x14ac:dyDescent="0.25">
      <c r="A18951">
        <v>54143</v>
      </c>
      <c r="B18951" s="2">
        <v>26.174759999999999</v>
      </c>
      <c r="C18951" s="3">
        <v>14694</v>
      </c>
      <c r="D18951" s="4">
        <v>31940</v>
      </c>
      <c r="E18951" t="s">
        <v>10192</v>
      </c>
      <c r="F18951" s="4" t="s">
        <v>10031</v>
      </c>
      <c r="G18951" s="5">
        <v>10461</v>
      </c>
      <c r="H18951" s="6">
        <v>0.14950769999999999</v>
      </c>
      <c r="I18951" s="7">
        <v>56.180999999999997</v>
      </c>
      <c r="J18951" s="2">
        <v>57.545499999999997</v>
      </c>
      <c r="K18951">
        <v>11</v>
      </c>
      <c r="L18951" s="2">
        <v>99.8</v>
      </c>
    </row>
    <row r="18952" spans="1:12" x14ac:dyDescent="0.25">
      <c r="A18952">
        <v>73734</v>
      </c>
      <c r="B18952" s="2">
        <v>26.17212</v>
      </c>
      <c r="C18952" s="3">
        <v>973</v>
      </c>
      <c r="E18952" t="s">
        <v>290</v>
      </c>
      <c r="F18952" s="4" t="s">
        <v>13462</v>
      </c>
      <c r="G18952" s="5">
        <v>563</v>
      </c>
      <c r="H18952" s="6">
        <v>0.15452930000000001</v>
      </c>
      <c r="I18952" s="7">
        <v>55.313000000000002</v>
      </c>
      <c r="J18952" s="2">
        <v>71</v>
      </c>
      <c r="K18952">
        <v>1</v>
      </c>
    </row>
    <row r="18953" spans="1:12" x14ac:dyDescent="0.25">
      <c r="A18953">
        <v>62339</v>
      </c>
      <c r="B18953" s="2">
        <v>26.17182</v>
      </c>
      <c r="C18953" s="3">
        <v>995</v>
      </c>
      <c r="D18953" s="4">
        <v>39500</v>
      </c>
      <c r="E18953" t="s">
        <v>7700</v>
      </c>
      <c r="F18953" s="4" t="s">
        <v>11490</v>
      </c>
      <c r="G18953" s="5">
        <v>702</v>
      </c>
      <c r="H18953" s="6">
        <v>0.1253561</v>
      </c>
      <c r="I18953" s="7">
        <v>60.347000000000001</v>
      </c>
    </row>
    <row r="18954" spans="1:12" x14ac:dyDescent="0.25">
      <c r="A18954">
        <v>54456</v>
      </c>
      <c r="B18954" s="2">
        <v>26.170660000000002</v>
      </c>
      <c r="C18954" s="3">
        <v>6026</v>
      </c>
      <c r="E18954" t="s">
        <v>10253</v>
      </c>
      <c r="F18954" s="4" t="s">
        <v>10031</v>
      </c>
      <c r="G18954" s="5">
        <v>4175</v>
      </c>
      <c r="H18954" s="6">
        <v>0.14347309999999999</v>
      </c>
      <c r="I18954" s="7">
        <v>57.213000000000001</v>
      </c>
      <c r="J18954" s="2">
        <v>56.142899999999997</v>
      </c>
      <c r="K18954">
        <v>7</v>
      </c>
    </row>
    <row r="18955" spans="1:12" x14ac:dyDescent="0.25">
      <c r="A18955">
        <v>85029</v>
      </c>
      <c r="B18955" s="2">
        <v>26.162749999999999</v>
      </c>
      <c r="C18955" s="3">
        <v>44241</v>
      </c>
      <c r="D18955" s="4">
        <v>38060</v>
      </c>
      <c r="E18955" t="s">
        <v>2525</v>
      </c>
      <c r="F18955" s="4" t="s">
        <v>14962</v>
      </c>
      <c r="G18955" s="5">
        <v>28847</v>
      </c>
      <c r="H18955" s="6">
        <v>0.18299360000000001</v>
      </c>
      <c r="I18955" s="7">
        <v>50.383000000000003</v>
      </c>
      <c r="J18955" s="2">
        <v>43.421100000000003</v>
      </c>
      <c r="K18955">
        <v>19</v>
      </c>
      <c r="L18955" s="2">
        <v>69.099999999999994</v>
      </c>
    </row>
    <row r="18956" spans="1:12" x14ac:dyDescent="0.25">
      <c r="A18956">
        <v>49052</v>
      </c>
      <c r="B18956" s="2">
        <v>26.155670000000001</v>
      </c>
      <c r="C18956" s="3">
        <v>1006</v>
      </c>
      <c r="D18956" s="4">
        <v>28020</v>
      </c>
      <c r="E18956" t="s">
        <v>2492</v>
      </c>
      <c r="F18956" s="4" t="s">
        <v>9106</v>
      </c>
      <c r="G18956" s="5">
        <v>750</v>
      </c>
      <c r="H18956" s="6">
        <v>9.1999999999999998E-2</v>
      </c>
      <c r="I18956" s="7">
        <v>66.102999999999994</v>
      </c>
    </row>
    <row r="18957" spans="1:12" x14ac:dyDescent="0.25">
      <c r="A18957">
        <v>51530</v>
      </c>
      <c r="B18957" s="2">
        <v>26.15531</v>
      </c>
      <c r="C18957" s="3">
        <v>1215</v>
      </c>
      <c r="E18957" t="s">
        <v>9874</v>
      </c>
      <c r="F18957" s="4" t="s">
        <v>9593</v>
      </c>
      <c r="G18957" s="5">
        <v>745</v>
      </c>
      <c r="H18957" s="6">
        <v>0.1541555</v>
      </c>
      <c r="I18957" s="7">
        <v>55.356999999999999</v>
      </c>
      <c r="J18957" s="2">
        <v>58</v>
      </c>
      <c r="K18957">
        <v>1</v>
      </c>
    </row>
    <row r="18958" spans="1:12" x14ac:dyDescent="0.25">
      <c r="A18958">
        <v>64456</v>
      </c>
      <c r="B18958" s="2">
        <v>26.154900000000001</v>
      </c>
      <c r="C18958" s="3">
        <v>1375</v>
      </c>
      <c r="E18958" t="s">
        <v>12273</v>
      </c>
      <c r="F18958" s="4" t="s">
        <v>12102</v>
      </c>
      <c r="G18958" s="5">
        <v>945</v>
      </c>
      <c r="H18958" s="6">
        <v>0.16173360000000001</v>
      </c>
      <c r="I18958" s="7">
        <v>54.037999999999997</v>
      </c>
      <c r="J18958" s="2">
        <v>63</v>
      </c>
      <c r="K18958">
        <v>1</v>
      </c>
    </row>
    <row r="18959" spans="1:12" x14ac:dyDescent="0.25">
      <c r="A18959">
        <v>66733</v>
      </c>
      <c r="B18959" s="2">
        <v>26.154319999999998</v>
      </c>
      <c r="C18959" s="3">
        <v>2048</v>
      </c>
      <c r="E18959" t="s">
        <v>3520</v>
      </c>
      <c r="F18959" s="4" t="s">
        <v>12494</v>
      </c>
      <c r="G18959" s="5">
        <v>1478</v>
      </c>
      <c r="H18959" s="6">
        <v>0.1752368</v>
      </c>
      <c r="I18959" s="7">
        <v>51.695999999999998</v>
      </c>
    </row>
    <row r="18960" spans="1:12" x14ac:dyDescent="0.25">
      <c r="A18960">
        <v>79782</v>
      </c>
      <c r="B18960" s="2">
        <v>26.153369999999999</v>
      </c>
      <c r="C18960" s="3">
        <v>4247</v>
      </c>
      <c r="D18960" s="4">
        <v>33260</v>
      </c>
      <c r="E18960" t="s">
        <v>7538</v>
      </c>
      <c r="F18960" s="4" t="s">
        <v>13752</v>
      </c>
      <c r="G18960" s="5">
        <v>2500</v>
      </c>
      <c r="H18960" s="6">
        <v>0.1472</v>
      </c>
      <c r="I18960" s="7">
        <v>56.536000000000001</v>
      </c>
    </row>
    <row r="18961" spans="1:12" x14ac:dyDescent="0.25">
      <c r="A18961">
        <v>30807</v>
      </c>
      <c r="B18961" s="2">
        <v>26.152750000000001</v>
      </c>
      <c r="C18961" s="3">
        <v>104</v>
      </c>
      <c r="E18961" t="s">
        <v>6541</v>
      </c>
      <c r="F18961" s="4" t="s">
        <v>6363</v>
      </c>
      <c r="G18961" s="5">
        <v>90</v>
      </c>
      <c r="H18961" s="6">
        <v>0.1</v>
      </c>
      <c r="I18961" s="7">
        <v>64.688000000000002</v>
      </c>
    </row>
    <row r="18962" spans="1:12" x14ac:dyDescent="0.25">
      <c r="A18962">
        <v>47341</v>
      </c>
      <c r="B18962" s="2">
        <v>26.152380000000001</v>
      </c>
      <c r="C18962" s="3">
        <v>2289</v>
      </c>
      <c r="D18962" s="4">
        <v>39980</v>
      </c>
      <c r="E18962" t="s">
        <v>8983</v>
      </c>
      <c r="F18962" s="4" t="s">
        <v>8800</v>
      </c>
      <c r="G18962" s="5">
        <v>1463</v>
      </c>
      <c r="H18962" s="6">
        <v>0.13592899999999999</v>
      </c>
      <c r="I18962" s="7">
        <v>58.478000000000002</v>
      </c>
    </row>
    <row r="18963" spans="1:12" x14ac:dyDescent="0.25">
      <c r="A18963">
        <v>43055</v>
      </c>
      <c r="B18963" s="2">
        <v>26.142420000000001</v>
      </c>
      <c r="C18963" s="3">
        <v>60157</v>
      </c>
      <c r="D18963" s="4">
        <v>18140</v>
      </c>
      <c r="E18963" t="s">
        <v>1403</v>
      </c>
      <c r="F18963" s="4" t="s">
        <v>8295</v>
      </c>
      <c r="G18963" s="5">
        <v>40140</v>
      </c>
      <c r="H18963" s="6">
        <v>0.16733509999999999</v>
      </c>
      <c r="I18963" s="7">
        <v>53.05</v>
      </c>
      <c r="J18963" s="2">
        <v>48.5625</v>
      </c>
      <c r="K18963">
        <v>16</v>
      </c>
      <c r="L18963" s="2">
        <v>89.9</v>
      </c>
    </row>
    <row r="18964" spans="1:12" x14ac:dyDescent="0.25">
      <c r="A18964">
        <v>93906</v>
      </c>
      <c r="B18964" s="2">
        <v>26.123950000000001</v>
      </c>
      <c r="C18964" s="3">
        <v>63528</v>
      </c>
      <c r="D18964" s="4">
        <v>41500</v>
      </c>
      <c r="E18964" t="s">
        <v>15732</v>
      </c>
      <c r="F18964" s="4" t="s">
        <v>15368</v>
      </c>
      <c r="G18964" s="5">
        <v>37047</v>
      </c>
      <c r="H18964" s="6">
        <v>0.13917460000000001</v>
      </c>
      <c r="I18964" s="7">
        <v>57.914999999999999</v>
      </c>
      <c r="J18964" s="2">
        <v>36.1</v>
      </c>
      <c r="K18964">
        <v>10</v>
      </c>
      <c r="L18964" s="2">
        <v>28.7</v>
      </c>
    </row>
    <row r="18965" spans="1:12" x14ac:dyDescent="0.25">
      <c r="A18965">
        <v>41858</v>
      </c>
      <c r="B18965" s="2">
        <v>26.113700000000001</v>
      </c>
      <c r="C18965" s="3">
        <v>8057</v>
      </c>
      <c r="E18965" t="s">
        <v>6409</v>
      </c>
      <c r="F18965" s="4" t="s">
        <v>7883</v>
      </c>
      <c r="G18965" s="5">
        <v>5787</v>
      </c>
      <c r="H18965" s="6">
        <v>0.17435629999999999</v>
      </c>
      <c r="I18965" s="7">
        <v>51.835000000000001</v>
      </c>
      <c r="J18965" s="2">
        <v>61</v>
      </c>
      <c r="K18965">
        <v>2</v>
      </c>
    </row>
    <row r="18966" spans="1:12" x14ac:dyDescent="0.25">
      <c r="A18966">
        <v>62627</v>
      </c>
      <c r="B18966" s="2">
        <v>26.112130000000001</v>
      </c>
      <c r="C18966" s="3">
        <v>1067</v>
      </c>
      <c r="E18966" t="s">
        <v>11992</v>
      </c>
      <c r="F18966" s="4" t="s">
        <v>11490</v>
      </c>
      <c r="G18966" s="5">
        <v>740</v>
      </c>
      <c r="H18966" s="6">
        <v>0.1054054</v>
      </c>
      <c r="I18966" s="7">
        <v>63.75</v>
      </c>
      <c r="J18966" s="2">
        <v>73</v>
      </c>
      <c r="K18966">
        <v>1</v>
      </c>
    </row>
    <row r="18967" spans="1:12" x14ac:dyDescent="0.25">
      <c r="A18967">
        <v>44875</v>
      </c>
      <c r="B18967" s="2">
        <v>26.109690000000001</v>
      </c>
      <c r="C18967" s="3">
        <v>13668</v>
      </c>
      <c r="D18967" s="4">
        <v>31900</v>
      </c>
      <c r="E18967" t="s">
        <v>5893</v>
      </c>
      <c r="F18967" s="4" t="s">
        <v>8295</v>
      </c>
      <c r="G18967" s="5">
        <v>9477</v>
      </c>
      <c r="H18967" s="6">
        <v>0.155307</v>
      </c>
      <c r="I18967" s="7">
        <v>55.122</v>
      </c>
      <c r="J18967" s="2">
        <v>78</v>
      </c>
      <c r="K18967">
        <v>1</v>
      </c>
    </row>
    <row r="18968" spans="1:12" x14ac:dyDescent="0.25">
      <c r="A18968">
        <v>27343</v>
      </c>
      <c r="B18968" s="2">
        <v>26.107150000000001</v>
      </c>
      <c r="C18968" s="3">
        <v>1569</v>
      </c>
      <c r="D18968" s="4">
        <v>20500</v>
      </c>
      <c r="E18968" t="s">
        <v>5699</v>
      </c>
      <c r="F18968" s="4" t="s">
        <v>5642</v>
      </c>
      <c r="G18968" s="5">
        <v>1118</v>
      </c>
      <c r="H18968" s="6">
        <v>0.18051829999999999</v>
      </c>
      <c r="I18968" s="7">
        <v>50.761000000000003</v>
      </c>
      <c r="J18968" s="2">
        <v>27</v>
      </c>
      <c r="K18968">
        <v>1</v>
      </c>
    </row>
    <row r="18969" spans="1:12" x14ac:dyDescent="0.25">
      <c r="A18969">
        <v>97351</v>
      </c>
      <c r="B18969" s="2">
        <v>26.105589999999999</v>
      </c>
      <c r="C18969" s="3">
        <v>9991</v>
      </c>
      <c r="D18969" s="4">
        <v>41420</v>
      </c>
      <c r="E18969" t="s">
        <v>5046</v>
      </c>
      <c r="F18969" s="4" t="s">
        <v>16170</v>
      </c>
      <c r="G18969" s="5">
        <v>5396</v>
      </c>
      <c r="H18969" s="6">
        <v>0.19066150000000001</v>
      </c>
      <c r="I18969" s="7">
        <v>49.008000000000003</v>
      </c>
      <c r="J18969" s="2">
        <v>51.75</v>
      </c>
      <c r="K18969">
        <v>4</v>
      </c>
    </row>
    <row r="18970" spans="1:12" x14ac:dyDescent="0.25">
      <c r="A18970">
        <v>28713</v>
      </c>
      <c r="B18970" s="2">
        <v>26.10277</v>
      </c>
      <c r="C18970" s="3">
        <v>8781</v>
      </c>
      <c r="E18970" t="s">
        <v>6084</v>
      </c>
      <c r="F18970" s="4" t="s">
        <v>5642</v>
      </c>
      <c r="G18970" s="5">
        <v>6386</v>
      </c>
      <c r="H18970" s="6">
        <v>0.16755400000000001</v>
      </c>
      <c r="I18970" s="7">
        <v>53</v>
      </c>
      <c r="J18970" s="2">
        <v>62.333300000000001</v>
      </c>
      <c r="K18970">
        <v>3</v>
      </c>
    </row>
    <row r="18971" spans="1:12" x14ac:dyDescent="0.25">
      <c r="A18971">
        <v>71972</v>
      </c>
      <c r="B18971" s="2">
        <v>26.101209999999998</v>
      </c>
      <c r="C18971" s="3">
        <v>298</v>
      </c>
      <c r="E18971" t="s">
        <v>13241</v>
      </c>
      <c r="F18971" s="4" t="s">
        <v>13183</v>
      </c>
      <c r="G18971" s="5">
        <v>143</v>
      </c>
      <c r="H18971" s="6">
        <v>0.21527779999999999</v>
      </c>
      <c r="I18971" s="7">
        <v>44.75</v>
      </c>
    </row>
    <row r="18972" spans="1:12" x14ac:dyDescent="0.25">
      <c r="A18972">
        <v>30577</v>
      </c>
      <c r="B18972" s="2">
        <v>26.097570000000001</v>
      </c>
      <c r="C18972" s="3">
        <v>22951</v>
      </c>
      <c r="D18972" s="4">
        <v>45740</v>
      </c>
      <c r="E18972" t="s">
        <v>6498</v>
      </c>
      <c r="F18972" s="4" t="s">
        <v>6363</v>
      </c>
      <c r="G18972" s="5">
        <v>15052</v>
      </c>
      <c r="H18972" s="6">
        <v>0.1757242</v>
      </c>
      <c r="I18972" s="7">
        <v>51.585000000000001</v>
      </c>
      <c r="J18972" s="2">
        <v>62.666699999999999</v>
      </c>
      <c r="K18972">
        <v>3</v>
      </c>
    </row>
    <row r="18973" spans="1:12" x14ac:dyDescent="0.25">
      <c r="A18973">
        <v>63457</v>
      </c>
      <c r="B18973" s="2">
        <v>26.093910000000001</v>
      </c>
      <c r="C18973" s="3">
        <v>337</v>
      </c>
      <c r="D18973" s="4">
        <v>39500</v>
      </c>
      <c r="E18973" t="s">
        <v>953</v>
      </c>
      <c r="F18973" s="4" t="s">
        <v>12102</v>
      </c>
      <c r="G18973" s="5">
        <v>241</v>
      </c>
      <c r="H18973" s="6">
        <v>6.6115699999999999E-2</v>
      </c>
      <c r="I18973" s="7">
        <v>70.521000000000001</v>
      </c>
    </row>
    <row r="18974" spans="1:12" x14ac:dyDescent="0.25">
      <c r="A18974">
        <v>29709</v>
      </c>
      <c r="B18974" s="2">
        <v>26.092860000000002</v>
      </c>
      <c r="C18974" s="3">
        <v>6138</v>
      </c>
      <c r="E18974" t="s">
        <v>29</v>
      </c>
      <c r="F18974" s="4" t="s">
        <v>6130</v>
      </c>
      <c r="G18974" s="5">
        <v>4181</v>
      </c>
      <c r="H18974" s="6">
        <v>0.17077249999999999</v>
      </c>
      <c r="I18974" s="7">
        <v>52.433999999999997</v>
      </c>
    </row>
    <row r="18975" spans="1:12" x14ac:dyDescent="0.25">
      <c r="A18975">
        <v>60470</v>
      </c>
      <c r="B18975" s="2">
        <v>26.091760000000001</v>
      </c>
      <c r="C18975" s="3">
        <v>579</v>
      </c>
      <c r="D18975" s="4">
        <v>36860</v>
      </c>
      <c r="E18975" t="s">
        <v>4114</v>
      </c>
      <c r="F18975" s="4" t="s">
        <v>11490</v>
      </c>
      <c r="G18975" s="5">
        <v>404</v>
      </c>
      <c r="H18975" s="6">
        <v>7.1782200000000004E-2</v>
      </c>
      <c r="I18975" s="7">
        <v>69.531000000000006</v>
      </c>
    </row>
    <row r="18976" spans="1:12" x14ac:dyDescent="0.25">
      <c r="A18976">
        <v>35989</v>
      </c>
      <c r="B18976" s="2">
        <v>26.091149999999999</v>
      </c>
      <c r="C18976" s="3">
        <v>3160</v>
      </c>
      <c r="E18976" t="s">
        <v>5532</v>
      </c>
      <c r="F18976" s="4" t="s">
        <v>7027</v>
      </c>
      <c r="G18976" s="5">
        <v>2161</v>
      </c>
      <c r="H18976" s="6">
        <v>0.18593889999999999</v>
      </c>
      <c r="I18976" s="7">
        <v>49.802999999999997</v>
      </c>
    </row>
    <row r="18977" spans="1:12" x14ac:dyDescent="0.25">
      <c r="A18977">
        <v>48133</v>
      </c>
      <c r="B18977" s="2">
        <v>26.089680000000001</v>
      </c>
      <c r="C18977" s="3">
        <v>5808</v>
      </c>
      <c r="D18977" s="4">
        <v>33780</v>
      </c>
      <c r="E18977" t="s">
        <v>3520</v>
      </c>
      <c r="F18977" s="4" t="s">
        <v>9106</v>
      </c>
      <c r="G18977" s="5">
        <v>3983</v>
      </c>
      <c r="H18977" s="6">
        <v>0.1199799</v>
      </c>
      <c r="I18977" s="7">
        <v>61.2</v>
      </c>
      <c r="J18977" s="2">
        <v>57</v>
      </c>
      <c r="K18977">
        <v>1</v>
      </c>
    </row>
    <row r="18978" spans="1:12" x14ac:dyDescent="0.25">
      <c r="A18978">
        <v>46176</v>
      </c>
      <c r="B18978" s="2">
        <v>26.084289999999999</v>
      </c>
      <c r="C18978" s="3">
        <v>27528</v>
      </c>
      <c r="D18978" s="4">
        <v>26900</v>
      </c>
      <c r="E18978" t="s">
        <v>7399</v>
      </c>
      <c r="F18978" s="4" t="s">
        <v>8800</v>
      </c>
      <c r="G18978" s="5">
        <v>18524</v>
      </c>
      <c r="H18978" s="6">
        <v>0.1462427</v>
      </c>
      <c r="I18978" s="7">
        <v>56.661000000000001</v>
      </c>
      <c r="J18978" s="2">
        <v>50.875</v>
      </c>
      <c r="K18978">
        <v>8</v>
      </c>
    </row>
    <row r="18979" spans="1:12" x14ac:dyDescent="0.25">
      <c r="A18979">
        <v>62830</v>
      </c>
      <c r="B18979" s="2">
        <v>26.079630000000002</v>
      </c>
      <c r="C18979" s="3">
        <v>1388</v>
      </c>
      <c r="D18979" s="4">
        <v>34500</v>
      </c>
      <c r="E18979" t="s">
        <v>12022</v>
      </c>
      <c r="F18979" s="4" t="s">
        <v>11490</v>
      </c>
      <c r="G18979" s="5">
        <v>981</v>
      </c>
      <c r="H18979" s="6">
        <v>0.12729119999999999</v>
      </c>
      <c r="I18979" s="7">
        <v>59.933999999999997</v>
      </c>
      <c r="J18979" s="2">
        <v>50</v>
      </c>
      <c r="K18979">
        <v>1</v>
      </c>
    </row>
    <row r="18980" spans="1:12" x14ac:dyDescent="0.25">
      <c r="A18980">
        <v>47330</v>
      </c>
      <c r="B18980" s="2">
        <v>26.078430000000001</v>
      </c>
      <c r="C18980" s="3">
        <v>5772</v>
      </c>
      <c r="D18980" s="4">
        <v>39980</v>
      </c>
      <c r="E18980" t="s">
        <v>406</v>
      </c>
      <c r="F18980" s="4" t="s">
        <v>8800</v>
      </c>
      <c r="G18980" s="5">
        <v>4020</v>
      </c>
      <c r="H18980" s="6">
        <v>0.1795573</v>
      </c>
      <c r="I18980" s="7">
        <v>50.901000000000003</v>
      </c>
      <c r="J18980" s="2">
        <v>37</v>
      </c>
      <c r="K18980">
        <v>2</v>
      </c>
    </row>
    <row r="18981" spans="1:12" x14ac:dyDescent="0.25">
      <c r="A18981">
        <v>92314</v>
      </c>
      <c r="B18981" s="2">
        <v>26.07573</v>
      </c>
      <c r="C18981" s="3">
        <v>10571</v>
      </c>
      <c r="D18981" s="4">
        <v>40140</v>
      </c>
      <c r="E18981" t="s">
        <v>15531</v>
      </c>
      <c r="F18981" s="4" t="s">
        <v>15368</v>
      </c>
      <c r="G18981" s="5">
        <v>7255</v>
      </c>
      <c r="H18981" s="6">
        <v>0.1485872</v>
      </c>
      <c r="I18981" s="7">
        <v>56.25</v>
      </c>
      <c r="J18981" s="2">
        <v>44.5</v>
      </c>
      <c r="K18981">
        <v>2</v>
      </c>
    </row>
    <row r="18982" spans="1:12" x14ac:dyDescent="0.25">
      <c r="A18982">
        <v>19082</v>
      </c>
      <c r="B18982" s="2">
        <v>26.067900000000002</v>
      </c>
      <c r="C18982" s="3">
        <v>40250</v>
      </c>
      <c r="D18982" s="4">
        <v>37980</v>
      </c>
      <c r="E18982" t="s">
        <v>4221</v>
      </c>
      <c r="F18982" s="4" t="s">
        <v>3003</v>
      </c>
      <c r="G18982" s="5">
        <v>25482</v>
      </c>
      <c r="H18982" s="6">
        <v>0.21426890000000001</v>
      </c>
      <c r="I18982" s="7">
        <v>44.898000000000003</v>
      </c>
      <c r="J18982" s="2">
        <v>36.533299999999997</v>
      </c>
      <c r="K18982">
        <v>15</v>
      </c>
      <c r="L18982" s="2">
        <v>30.9</v>
      </c>
    </row>
    <row r="18983" spans="1:12" x14ac:dyDescent="0.25">
      <c r="A18983">
        <v>49719</v>
      </c>
      <c r="B18983" s="2">
        <v>26.061540000000001</v>
      </c>
      <c r="C18983" s="3">
        <v>1338</v>
      </c>
      <c r="E18983" t="s">
        <v>1672</v>
      </c>
      <c r="F18983" s="4" t="s">
        <v>9106</v>
      </c>
      <c r="G18983" s="5">
        <v>1092</v>
      </c>
      <c r="H18983" s="6">
        <v>0.24816849999999999</v>
      </c>
      <c r="I18983" s="7">
        <v>39.037999999999997</v>
      </c>
      <c r="J18983" s="2">
        <v>45</v>
      </c>
      <c r="K18983">
        <v>1</v>
      </c>
    </row>
    <row r="18984" spans="1:12" x14ac:dyDescent="0.25">
      <c r="A18984">
        <v>37015</v>
      </c>
      <c r="B18984" s="2">
        <v>26.05838</v>
      </c>
      <c r="C18984" s="3">
        <v>17846</v>
      </c>
      <c r="D18984" s="4">
        <v>34980</v>
      </c>
      <c r="E18984" t="s">
        <v>7350</v>
      </c>
      <c r="F18984" s="4" t="s">
        <v>7348</v>
      </c>
      <c r="G18984" s="5">
        <v>12093</v>
      </c>
      <c r="H18984" s="6">
        <v>0.1557926</v>
      </c>
      <c r="I18984" s="7">
        <v>55</v>
      </c>
      <c r="J18984" s="2">
        <v>58.5</v>
      </c>
      <c r="K18984">
        <v>4</v>
      </c>
    </row>
    <row r="18985" spans="1:12" x14ac:dyDescent="0.25">
      <c r="A18985">
        <v>72734</v>
      </c>
      <c r="B18985" s="2">
        <v>26.054369999999999</v>
      </c>
      <c r="C18985" s="3">
        <v>7072</v>
      </c>
      <c r="D18985" s="4">
        <v>22220</v>
      </c>
      <c r="E18985" t="s">
        <v>12271</v>
      </c>
      <c r="F18985" s="4" t="s">
        <v>13183</v>
      </c>
      <c r="G18985" s="5">
        <v>4668</v>
      </c>
      <c r="H18985" s="6">
        <v>0.18401890000000001</v>
      </c>
      <c r="I18985" s="7">
        <v>50.12</v>
      </c>
      <c r="J18985" s="2">
        <v>60.666699999999999</v>
      </c>
      <c r="K18985">
        <v>3</v>
      </c>
    </row>
    <row r="18986" spans="1:12" x14ac:dyDescent="0.25">
      <c r="A18986">
        <v>65679</v>
      </c>
      <c r="B18986" s="2">
        <v>26.052779999999998</v>
      </c>
      <c r="C18986" s="3">
        <v>3233</v>
      </c>
      <c r="D18986" s="4">
        <v>14700</v>
      </c>
      <c r="E18986" t="s">
        <v>12451</v>
      </c>
      <c r="F18986" s="4" t="s">
        <v>12102</v>
      </c>
      <c r="G18986" s="5">
        <v>1986</v>
      </c>
      <c r="H18986" s="6">
        <v>0.18218419999999999</v>
      </c>
      <c r="I18986" s="7">
        <v>50.430999999999997</v>
      </c>
    </row>
    <row r="18987" spans="1:12" x14ac:dyDescent="0.25">
      <c r="A18987">
        <v>96792</v>
      </c>
      <c r="B18987" s="2">
        <v>26.0457</v>
      </c>
      <c r="C18987" s="3">
        <v>47773</v>
      </c>
      <c r="D18987" s="4">
        <v>46520</v>
      </c>
      <c r="E18987" t="s">
        <v>16164</v>
      </c>
      <c r="F18987" s="4" t="s">
        <v>16099</v>
      </c>
      <c r="G18987" s="5">
        <v>27590</v>
      </c>
      <c r="H18987" s="6">
        <v>0.109601</v>
      </c>
      <c r="I18987" s="7">
        <v>62.970999999999997</v>
      </c>
      <c r="J18987" s="2">
        <v>39</v>
      </c>
      <c r="K18987">
        <v>4</v>
      </c>
    </row>
    <row r="18988" spans="1:12" x14ac:dyDescent="0.25">
      <c r="A18988">
        <v>51026</v>
      </c>
      <c r="B18988" s="2">
        <v>26.03895</v>
      </c>
      <c r="C18988" s="3">
        <v>887</v>
      </c>
      <c r="D18988" s="4">
        <v>43580</v>
      </c>
      <c r="E18988" t="s">
        <v>9808</v>
      </c>
      <c r="F18988" s="4" t="s">
        <v>9593</v>
      </c>
      <c r="G18988" s="5">
        <v>626</v>
      </c>
      <c r="H18988" s="6">
        <v>7.9744800000000005E-2</v>
      </c>
      <c r="I18988" s="7">
        <v>68.125</v>
      </c>
    </row>
    <row r="18989" spans="1:12" x14ac:dyDescent="0.25">
      <c r="A18989">
        <v>95324</v>
      </c>
      <c r="B18989" s="2">
        <v>26.037590000000002</v>
      </c>
      <c r="C18989" s="3">
        <v>7732</v>
      </c>
      <c r="D18989" s="4">
        <v>32900</v>
      </c>
      <c r="E18989" t="s">
        <v>15861</v>
      </c>
      <c r="F18989" s="4" t="s">
        <v>15368</v>
      </c>
      <c r="G18989" s="5">
        <v>5039</v>
      </c>
      <c r="H18989" s="6">
        <v>0.15260960000000001</v>
      </c>
      <c r="I18989" s="7">
        <v>55.533000000000001</v>
      </c>
    </row>
    <row r="18990" spans="1:12" x14ac:dyDescent="0.25">
      <c r="A18990">
        <v>28127</v>
      </c>
      <c r="B18990" s="2">
        <v>26.03501</v>
      </c>
      <c r="C18990" s="3">
        <v>7835</v>
      </c>
      <c r="D18990" s="4">
        <v>10620</v>
      </c>
      <c r="E18990" t="s">
        <v>567</v>
      </c>
      <c r="F18990" s="4" t="s">
        <v>5642</v>
      </c>
      <c r="G18990" s="5">
        <v>5756</v>
      </c>
      <c r="H18990" s="6">
        <v>0.1665798</v>
      </c>
      <c r="I18990" s="7">
        <v>53.118000000000002</v>
      </c>
      <c r="J18990" s="2">
        <v>43.333300000000001</v>
      </c>
      <c r="K18990">
        <v>3</v>
      </c>
    </row>
    <row r="18991" spans="1:12" x14ac:dyDescent="0.25">
      <c r="A18991">
        <v>13315</v>
      </c>
      <c r="B18991" s="2">
        <v>26.033370000000001</v>
      </c>
      <c r="C18991" s="3">
        <v>1450</v>
      </c>
      <c r="D18991" s="4">
        <v>36580</v>
      </c>
      <c r="E18991" t="s">
        <v>2557</v>
      </c>
      <c r="F18991" s="4" t="s">
        <v>1280</v>
      </c>
      <c r="G18991" s="5">
        <v>1055</v>
      </c>
      <c r="H18991" s="6">
        <v>0.1202651</v>
      </c>
      <c r="I18991" s="7">
        <v>61.118000000000002</v>
      </c>
      <c r="J18991" s="2">
        <v>70</v>
      </c>
      <c r="K18991">
        <v>1</v>
      </c>
    </row>
    <row r="18992" spans="1:12" x14ac:dyDescent="0.25">
      <c r="A18992">
        <v>28663</v>
      </c>
      <c r="B18992" s="2">
        <v>26.033010000000001</v>
      </c>
      <c r="C18992" s="3">
        <v>691</v>
      </c>
      <c r="E18992" t="s">
        <v>6057</v>
      </c>
      <c r="F18992" s="4" t="s">
        <v>5642</v>
      </c>
      <c r="G18992" s="5">
        <v>449</v>
      </c>
      <c r="H18992" s="6">
        <v>0.2111111</v>
      </c>
      <c r="I18992" s="7">
        <v>45.417000000000002</v>
      </c>
    </row>
    <row r="18993" spans="1:12" x14ac:dyDescent="0.25">
      <c r="A18993">
        <v>47462</v>
      </c>
      <c r="B18993" s="2">
        <v>26.032050000000002</v>
      </c>
      <c r="C18993" s="3">
        <v>5447</v>
      </c>
      <c r="D18993" s="4">
        <v>13260</v>
      </c>
      <c r="E18993" t="s">
        <v>2819</v>
      </c>
      <c r="F18993" s="4" t="s">
        <v>8800</v>
      </c>
      <c r="G18993" s="5">
        <v>3585</v>
      </c>
      <c r="H18993" s="6">
        <v>0.13138079999999999</v>
      </c>
      <c r="I18993" s="7">
        <v>59.192999999999998</v>
      </c>
      <c r="J18993" s="2">
        <v>62</v>
      </c>
      <c r="K18993">
        <v>3</v>
      </c>
    </row>
    <row r="18994" spans="1:12" x14ac:dyDescent="0.25">
      <c r="A18994">
        <v>61039</v>
      </c>
      <c r="B18994" s="2">
        <v>26.031030000000001</v>
      </c>
      <c r="C18994" s="3">
        <v>898</v>
      </c>
      <c r="D18994" s="4">
        <v>23300</v>
      </c>
      <c r="E18994" t="s">
        <v>11658</v>
      </c>
      <c r="F18994" s="4" t="s">
        <v>11490</v>
      </c>
      <c r="G18994" s="5">
        <v>625</v>
      </c>
      <c r="H18994" s="6">
        <v>9.1054300000000005E-2</v>
      </c>
      <c r="I18994" s="7">
        <v>66.161000000000001</v>
      </c>
      <c r="J18994" s="2">
        <v>48</v>
      </c>
      <c r="K18994">
        <v>1</v>
      </c>
    </row>
    <row r="18995" spans="1:12" x14ac:dyDescent="0.25">
      <c r="A18995">
        <v>28655</v>
      </c>
      <c r="B18995" s="2">
        <v>26.02177</v>
      </c>
      <c r="C18995" s="3">
        <v>55238</v>
      </c>
      <c r="D18995" s="4">
        <v>25860</v>
      </c>
      <c r="E18995" t="s">
        <v>6053</v>
      </c>
      <c r="F18995" s="4" t="s">
        <v>5642</v>
      </c>
      <c r="G18995" s="5">
        <v>38069</v>
      </c>
      <c r="H18995" s="6">
        <v>0.18634580000000001</v>
      </c>
      <c r="I18995" s="7">
        <v>49.692</v>
      </c>
      <c r="J18995" s="2">
        <v>53.909100000000002</v>
      </c>
      <c r="K18995">
        <v>11</v>
      </c>
      <c r="L18995" s="2">
        <v>98.3</v>
      </c>
    </row>
    <row r="18996" spans="1:12" x14ac:dyDescent="0.25">
      <c r="A18996">
        <v>62510</v>
      </c>
      <c r="B18996" s="2">
        <v>26.012370000000001</v>
      </c>
      <c r="C18996" s="3">
        <v>1898</v>
      </c>
      <c r="D18996" s="4">
        <v>45380</v>
      </c>
      <c r="E18996" t="s">
        <v>11963</v>
      </c>
      <c r="F18996" s="4" t="s">
        <v>11490</v>
      </c>
      <c r="G18996" s="5">
        <v>1218</v>
      </c>
      <c r="H18996" s="6">
        <v>0.18390799999999999</v>
      </c>
      <c r="I18996" s="7">
        <v>50.106999999999999</v>
      </c>
      <c r="J18996" s="2">
        <v>71</v>
      </c>
      <c r="K18996">
        <v>1</v>
      </c>
    </row>
    <row r="18997" spans="1:12" x14ac:dyDescent="0.25">
      <c r="A18997">
        <v>64429</v>
      </c>
      <c r="B18997" s="2">
        <v>26.009720000000002</v>
      </c>
      <c r="C18997" s="3">
        <v>13564</v>
      </c>
      <c r="D18997" s="4">
        <v>28140</v>
      </c>
      <c r="E18997" t="s">
        <v>2955</v>
      </c>
      <c r="F18997" s="4" t="s">
        <v>12102</v>
      </c>
      <c r="G18997" s="5">
        <v>9845</v>
      </c>
      <c r="H18997" s="6">
        <v>0.13934589999999999</v>
      </c>
      <c r="I18997" s="7">
        <v>57.805</v>
      </c>
      <c r="J18997" s="2">
        <v>57</v>
      </c>
      <c r="K18997">
        <v>2</v>
      </c>
    </row>
    <row r="18998" spans="1:12" x14ac:dyDescent="0.25">
      <c r="A18998">
        <v>4422</v>
      </c>
      <c r="B18998" s="2">
        <v>26.007159999999999</v>
      </c>
      <c r="C18998" s="3">
        <v>1274</v>
      </c>
      <c r="D18998" s="4">
        <v>12620</v>
      </c>
      <c r="E18998" t="s">
        <v>825</v>
      </c>
      <c r="F18998" s="4" t="s">
        <v>701</v>
      </c>
      <c r="G18998" s="5">
        <v>861</v>
      </c>
      <c r="H18998" s="6">
        <v>0.12543550000000001</v>
      </c>
      <c r="I18998" s="7">
        <v>60.207999999999998</v>
      </c>
    </row>
    <row r="18999" spans="1:12" x14ac:dyDescent="0.25">
      <c r="A18999">
        <v>49126</v>
      </c>
      <c r="B18999" s="2">
        <v>26.006710000000002</v>
      </c>
      <c r="C18999" s="3">
        <v>1360</v>
      </c>
      <c r="D18999" s="4">
        <v>35660</v>
      </c>
      <c r="E18999" t="s">
        <v>2889</v>
      </c>
      <c r="F18999" s="4" t="s">
        <v>9106</v>
      </c>
      <c r="G18999" s="5">
        <v>1026</v>
      </c>
      <c r="H18999" s="6">
        <v>0.15497079999999999</v>
      </c>
      <c r="I18999" s="7">
        <v>55.103999999999999</v>
      </c>
    </row>
    <row r="19000" spans="1:12" x14ac:dyDescent="0.25">
      <c r="A19000">
        <v>17238</v>
      </c>
      <c r="B19000" s="2">
        <v>26.006209999999999</v>
      </c>
      <c r="C19000" s="3">
        <v>1460</v>
      </c>
      <c r="E19000" t="s">
        <v>3743</v>
      </c>
      <c r="F19000" s="4" t="s">
        <v>3003</v>
      </c>
      <c r="G19000" s="5">
        <v>1054</v>
      </c>
      <c r="H19000" s="6">
        <v>0.14705879999999999</v>
      </c>
      <c r="I19000" s="7">
        <v>56.470999999999997</v>
      </c>
      <c r="J19000" s="2">
        <v>54</v>
      </c>
      <c r="K19000">
        <v>1</v>
      </c>
    </row>
    <row r="19001" spans="1:12" x14ac:dyDescent="0.25">
      <c r="A19001">
        <v>97825</v>
      </c>
      <c r="B19001" s="2">
        <v>26.0059</v>
      </c>
      <c r="C19001" s="3">
        <v>282</v>
      </c>
      <c r="E19001" t="s">
        <v>1242</v>
      </c>
      <c r="F19001" s="4" t="s">
        <v>16170</v>
      </c>
      <c r="G19001" s="5">
        <v>231</v>
      </c>
      <c r="H19001" s="6">
        <v>0.20258619999999999</v>
      </c>
      <c r="I19001" s="7">
        <v>46.875</v>
      </c>
    </row>
    <row r="19002" spans="1:12" x14ac:dyDescent="0.25">
      <c r="A19002">
        <v>85601</v>
      </c>
      <c r="B19002" s="2">
        <v>26.005710000000001</v>
      </c>
      <c r="C19002" s="3">
        <v>634</v>
      </c>
      <c r="D19002" s="4">
        <v>46060</v>
      </c>
      <c r="E19002" t="s">
        <v>15022</v>
      </c>
      <c r="F19002" s="4" t="s">
        <v>14962</v>
      </c>
      <c r="G19002" s="5">
        <v>564</v>
      </c>
      <c r="H19002" s="6">
        <v>0.27787610000000001</v>
      </c>
      <c r="I19002" s="7">
        <v>33.856999999999999</v>
      </c>
    </row>
    <row r="19003" spans="1:12" x14ac:dyDescent="0.25">
      <c r="A19003">
        <v>30646</v>
      </c>
      <c r="B19003" s="2">
        <v>26.004490000000001</v>
      </c>
      <c r="C19003" s="3">
        <v>6696</v>
      </c>
      <c r="D19003" s="4">
        <v>12020</v>
      </c>
      <c r="E19003" t="s">
        <v>295</v>
      </c>
      <c r="F19003" s="4" t="s">
        <v>6363</v>
      </c>
      <c r="G19003" s="5">
        <v>4539</v>
      </c>
      <c r="H19003" s="6">
        <v>0.1632159</v>
      </c>
      <c r="I19003" s="7">
        <v>53.667000000000002</v>
      </c>
    </row>
    <row r="19004" spans="1:12" x14ac:dyDescent="0.25">
      <c r="A19004">
        <v>78752</v>
      </c>
      <c r="B19004" s="2">
        <v>26.000309999999999</v>
      </c>
      <c r="C19004" s="3">
        <v>19638</v>
      </c>
      <c r="D19004" s="4">
        <v>12420</v>
      </c>
      <c r="E19004" t="s">
        <v>3573</v>
      </c>
      <c r="F19004" s="4" t="s">
        <v>13752</v>
      </c>
      <c r="G19004" s="5">
        <v>12918</v>
      </c>
      <c r="H19004" s="6">
        <v>0.2683644</v>
      </c>
      <c r="I19004" s="7">
        <v>35.494999999999997</v>
      </c>
      <c r="J19004" s="2">
        <v>38.941200000000002</v>
      </c>
      <c r="K19004">
        <v>17</v>
      </c>
      <c r="L19004" s="2">
        <v>44.8</v>
      </c>
    </row>
    <row r="19005" spans="1:12" x14ac:dyDescent="0.25">
      <c r="A19005">
        <v>46227</v>
      </c>
      <c r="B19005" s="2">
        <v>25.988489999999999</v>
      </c>
      <c r="C19005" s="3">
        <v>57935</v>
      </c>
      <c r="D19005" s="4">
        <v>26900</v>
      </c>
      <c r="E19005" t="s">
        <v>8839</v>
      </c>
      <c r="F19005" s="4" t="s">
        <v>8800</v>
      </c>
      <c r="G19005" s="5">
        <v>36484</v>
      </c>
      <c r="H19005" s="6">
        <v>0.2014582</v>
      </c>
      <c r="I19005" s="7">
        <v>47.043999999999997</v>
      </c>
      <c r="J19005" s="2">
        <v>49.315800000000003</v>
      </c>
      <c r="K19005">
        <v>19</v>
      </c>
      <c r="L19005" s="2">
        <v>91.8</v>
      </c>
    </row>
    <row r="19006" spans="1:12" x14ac:dyDescent="0.25">
      <c r="A19006">
        <v>63627</v>
      </c>
      <c r="B19006" s="2">
        <v>25.979320000000001</v>
      </c>
      <c r="C19006" s="3">
        <v>2361</v>
      </c>
      <c r="E19006" t="s">
        <v>12174</v>
      </c>
      <c r="F19006" s="4" t="s">
        <v>12102</v>
      </c>
      <c r="G19006" s="5">
        <v>1825</v>
      </c>
      <c r="H19006" s="6">
        <v>0.15005479999999999</v>
      </c>
      <c r="I19006" s="7">
        <v>55.923999999999999</v>
      </c>
      <c r="J19006" s="2">
        <v>44</v>
      </c>
      <c r="K19006">
        <v>1</v>
      </c>
    </row>
    <row r="19007" spans="1:12" x14ac:dyDescent="0.25">
      <c r="A19007">
        <v>57426</v>
      </c>
      <c r="B19007" s="2">
        <v>25.978870000000001</v>
      </c>
      <c r="C19007" s="3">
        <v>70</v>
      </c>
      <c r="D19007" s="4">
        <v>10100</v>
      </c>
      <c r="E19007" t="s">
        <v>1031</v>
      </c>
      <c r="F19007" s="4" t="s">
        <v>10877</v>
      </c>
      <c r="G19007" s="5">
        <v>54</v>
      </c>
      <c r="H19007" s="6">
        <v>0.1481481</v>
      </c>
      <c r="I19007" s="7">
        <v>56.25</v>
      </c>
    </row>
    <row r="19008" spans="1:12" x14ac:dyDescent="0.25">
      <c r="A19008">
        <v>98240</v>
      </c>
      <c r="B19008" s="2">
        <v>25.978339999999999</v>
      </c>
      <c r="C19008" s="3">
        <v>2861</v>
      </c>
      <c r="D19008" s="4">
        <v>13380</v>
      </c>
      <c r="E19008" t="s">
        <v>7907</v>
      </c>
      <c r="F19008" s="4" t="s">
        <v>16344</v>
      </c>
      <c r="G19008" s="5">
        <v>2148</v>
      </c>
      <c r="H19008" s="6">
        <v>0.1201117</v>
      </c>
      <c r="I19008" s="7">
        <v>61.094000000000001</v>
      </c>
    </row>
    <row r="19009" spans="1:11" x14ac:dyDescent="0.25">
      <c r="A19009">
        <v>16314</v>
      </c>
      <c r="B19009" s="2">
        <v>25.976939999999999</v>
      </c>
      <c r="C19009" s="3">
        <v>5380</v>
      </c>
      <c r="D19009" s="4">
        <v>32740</v>
      </c>
      <c r="E19009" t="s">
        <v>3471</v>
      </c>
      <c r="F19009" s="4" t="s">
        <v>3003</v>
      </c>
      <c r="G19009" s="5">
        <v>3719</v>
      </c>
      <c r="H19009" s="6">
        <v>0.12826029999999999</v>
      </c>
      <c r="I19009" s="7">
        <v>59.680999999999997</v>
      </c>
    </row>
    <row r="19010" spans="1:11" x14ac:dyDescent="0.25">
      <c r="A19010">
        <v>14070</v>
      </c>
      <c r="B19010" s="2">
        <v>25.974910000000001</v>
      </c>
      <c r="C19010" s="3">
        <v>6050</v>
      </c>
      <c r="D19010" s="4">
        <v>36460</v>
      </c>
      <c r="E19010" t="s">
        <v>2796</v>
      </c>
      <c r="F19010" s="4" t="s">
        <v>1280</v>
      </c>
      <c r="G19010" s="5">
        <v>4757</v>
      </c>
      <c r="H19010" s="6">
        <v>0.1153846</v>
      </c>
      <c r="I19010" s="7">
        <v>61.905000000000001</v>
      </c>
      <c r="J19010" s="2">
        <v>21</v>
      </c>
      <c r="K19010">
        <v>1</v>
      </c>
    </row>
    <row r="19011" spans="1:11" x14ac:dyDescent="0.25">
      <c r="A19011">
        <v>17814</v>
      </c>
      <c r="B19011" s="2">
        <v>25.972940000000001</v>
      </c>
      <c r="C19011" s="3">
        <v>4785</v>
      </c>
      <c r="D19011" s="4">
        <v>14100</v>
      </c>
      <c r="E19011" t="s">
        <v>3865</v>
      </c>
      <c r="F19011" s="4" t="s">
        <v>3003</v>
      </c>
      <c r="G19011" s="5">
        <v>3460</v>
      </c>
      <c r="H19011" s="6">
        <v>0.16473989999999999</v>
      </c>
      <c r="I19011" s="7">
        <v>53.375</v>
      </c>
      <c r="J19011" s="2">
        <v>47</v>
      </c>
      <c r="K19011">
        <v>1</v>
      </c>
    </row>
    <row r="19012" spans="1:11" x14ac:dyDescent="0.25">
      <c r="A19012">
        <v>58454</v>
      </c>
      <c r="B19012" s="2">
        <v>25.97203</v>
      </c>
      <c r="C19012" s="3">
        <v>499</v>
      </c>
      <c r="E19012" t="s">
        <v>11173</v>
      </c>
      <c r="F19012" s="4" t="s">
        <v>11069</v>
      </c>
      <c r="G19012" s="5">
        <v>360</v>
      </c>
      <c r="H19012" s="6">
        <v>0.16111110000000001</v>
      </c>
      <c r="I19012" s="7">
        <v>54</v>
      </c>
    </row>
    <row r="19013" spans="1:11" x14ac:dyDescent="0.25">
      <c r="A19013">
        <v>70390</v>
      </c>
      <c r="B19013" s="2">
        <v>25.970839999999999</v>
      </c>
      <c r="C19013" s="3">
        <v>7314</v>
      </c>
      <c r="E19013" t="s">
        <v>12974</v>
      </c>
      <c r="F19013" s="4" t="s">
        <v>12927</v>
      </c>
      <c r="G19013" s="5">
        <v>4586</v>
      </c>
      <c r="H19013" s="6">
        <v>0.13581860000000001</v>
      </c>
      <c r="I19013" s="7">
        <v>58.37</v>
      </c>
      <c r="J19013" s="2">
        <v>45</v>
      </c>
      <c r="K19013">
        <v>1</v>
      </c>
    </row>
    <row r="19014" spans="1:11" x14ac:dyDescent="0.25">
      <c r="A19014">
        <v>46310</v>
      </c>
      <c r="B19014" s="2">
        <v>25.967610000000001</v>
      </c>
      <c r="C19014" s="3">
        <v>13609</v>
      </c>
      <c r="D19014" s="4">
        <v>16980</v>
      </c>
      <c r="E19014" t="s">
        <v>8843</v>
      </c>
      <c r="F19014" s="4" t="s">
        <v>8800</v>
      </c>
      <c r="G19014" s="5">
        <v>8913</v>
      </c>
      <c r="H19014" s="6">
        <v>0.1087176</v>
      </c>
      <c r="I19014" s="7">
        <v>63.052</v>
      </c>
      <c r="J19014" s="2">
        <v>40</v>
      </c>
      <c r="K19014">
        <v>1</v>
      </c>
    </row>
    <row r="19015" spans="1:11" x14ac:dyDescent="0.25">
      <c r="A19015">
        <v>95246</v>
      </c>
      <c r="B19015" s="2">
        <v>25.965240000000001</v>
      </c>
      <c r="C19015" s="3">
        <v>1258</v>
      </c>
      <c r="E19015" t="s">
        <v>15847</v>
      </c>
      <c r="F19015" s="4" t="s">
        <v>15368</v>
      </c>
      <c r="G19015" s="5">
        <v>1013</v>
      </c>
      <c r="H19015" s="6">
        <v>0.14807500000000001</v>
      </c>
      <c r="I19015" s="7">
        <v>56.25</v>
      </c>
      <c r="J19015" s="2">
        <v>49</v>
      </c>
      <c r="K19015">
        <v>2</v>
      </c>
    </row>
    <row r="19016" spans="1:11" x14ac:dyDescent="0.25">
      <c r="A19016">
        <v>16695</v>
      </c>
      <c r="B19016" s="2">
        <v>25.964829999999999</v>
      </c>
      <c r="C19016" s="3">
        <v>1085</v>
      </c>
      <c r="E19016" t="s">
        <v>1140</v>
      </c>
      <c r="F19016" s="4" t="s">
        <v>3003</v>
      </c>
      <c r="G19016" s="5">
        <v>707</v>
      </c>
      <c r="H19016" s="6">
        <v>0.1513437</v>
      </c>
      <c r="I19016" s="7">
        <v>55.682000000000002</v>
      </c>
    </row>
    <row r="19017" spans="1:11" x14ac:dyDescent="0.25">
      <c r="A19017">
        <v>47501</v>
      </c>
      <c r="B19017" s="2">
        <v>25.961849999999998</v>
      </c>
      <c r="C19017" s="3">
        <v>17947</v>
      </c>
      <c r="D19017" s="4">
        <v>47780</v>
      </c>
      <c r="E19017" t="s">
        <v>579</v>
      </c>
      <c r="F19017" s="4" t="s">
        <v>8800</v>
      </c>
      <c r="G19017" s="5">
        <v>11720</v>
      </c>
      <c r="H19017" s="6">
        <v>0.1461479</v>
      </c>
      <c r="I19017" s="7">
        <v>56.576999999999998</v>
      </c>
      <c r="J19017" s="2">
        <v>52</v>
      </c>
      <c r="K19017">
        <v>3</v>
      </c>
    </row>
    <row r="19018" spans="1:11" x14ac:dyDescent="0.25">
      <c r="A19018">
        <v>17572</v>
      </c>
      <c r="B19018" s="2">
        <v>25.958559999999999</v>
      </c>
      <c r="C19018" s="3">
        <v>3467</v>
      </c>
      <c r="D19018" s="4">
        <v>29540</v>
      </c>
      <c r="E19018" t="s">
        <v>3826</v>
      </c>
      <c r="F19018" s="4" t="s">
        <v>3003</v>
      </c>
      <c r="G19018" s="5">
        <v>2043</v>
      </c>
      <c r="H19018" s="6">
        <v>8.2191799999999995E-2</v>
      </c>
      <c r="I19018" s="7">
        <v>67.625</v>
      </c>
      <c r="J19018" s="2">
        <v>51</v>
      </c>
      <c r="K19018">
        <v>4</v>
      </c>
    </row>
    <row r="19019" spans="1:11" x14ac:dyDescent="0.25">
      <c r="A19019">
        <v>54628</v>
      </c>
      <c r="B19019" s="2">
        <v>25.95786</v>
      </c>
      <c r="C19019" s="3">
        <v>1092</v>
      </c>
      <c r="E19019" t="s">
        <v>10316</v>
      </c>
      <c r="F19019" s="4" t="s">
        <v>10031</v>
      </c>
      <c r="G19019" s="5">
        <v>874</v>
      </c>
      <c r="H19019" s="6">
        <v>0.16247139999999999</v>
      </c>
      <c r="I19019" s="7">
        <v>53.75</v>
      </c>
    </row>
    <row r="19020" spans="1:11" x14ac:dyDescent="0.25">
      <c r="A19020">
        <v>57471</v>
      </c>
      <c r="B19020" s="2">
        <v>25.957540000000002</v>
      </c>
      <c r="C19020" s="3">
        <v>712</v>
      </c>
      <c r="D19020" s="4">
        <v>10100</v>
      </c>
      <c r="E19020" t="s">
        <v>2344</v>
      </c>
      <c r="F19020" s="4" t="s">
        <v>10877</v>
      </c>
      <c r="G19020" s="5">
        <v>465</v>
      </c>
      <c r="H19020" s="6">
        <v>0.1587983</v>
      </c>
      <c r="I19020" s="7">
        <v>54.375</v>
      </c>
    </row>
    <row r="19021" spans="1:11" x14ac:dyDescent="0.25">
      <c r="A19021">
        <v>23234</v>
      </c>
      <c r="B19021" s="2">
        <v>25.950669999999999</v>
      </c>
      <c r="C19021" s="3">
        <v>44201</v>
      </c>
      <c r="D19021" s="4">
        <v>40060</v>
      </c>
      <c r="E19021" t="s">
        <v>99</v>
      </c>
      <c r="F19021" s="4" t="s">
        <v>4335</v>
      </c>
      <c r="G19021" s="5">
        <v>28263</v>
      </c>
      <c r="H19021" s="6">
        <v>0.17304700000000001</v>
      </c>
      <c r="I19021" s="7">
        <v>51.911000000000001</v>
      </c>
      <c r="J19021" s="2">
        <v>44.25</v>
      </c>
      <c r="K19021">
        <v>8</v>
      </c>
    </row>
    <row r="19022" spans="1:11" x14ac:dyDescent="0.25">
      <c r="A19022">
        <v>33837</v>
      </c>
      <c r="B19022" s="2">
        <v>25.94051</v>
      </c>
      <c r="C19022" s="3">
        <v>20695</v>
      </c>
      <c r="D19022" s="4">
        <v>29460</v>
      </c>
      <c r="E19022" t="s">
        <v>2706</v>
      </c>
      <c r="F19022" s="4" t="s">
        <v>6689</v>
      </c>
      <c r="G19022" s="5">
        <v>14194</v>
      </c>
      <c r="H19022" s="6">
        <v>0.18464249999999999</v>
      </c>
      <c r="I19022" s="7">
        <v>49.906999999999996</v>
      </c>
      <c r="J19022" s="2">
        <v>41</v>
      </c>
      <c r="K19022">
        <v>2</v>
      </c>
    </row>
    <row r="19023" spans="1:11" x14ac:dyDescent="0.25">
      <c r="A19023">
        <v>71675</v>
      </c>
      <c r="B19023" s="2">
        <v>25.936789999999998</v>
      </c>
      <c r="C19023" s="3">
        <v>1965</v>
      </c>
      <c r="E19023" t="s">
        <v>13194</v>
      </c>
      <c r="F19023" s="4" t="s">
        <v>13183</v>
      </c>
      <c r="G19023" s="5">
        <v>1322</v>
      </c>
      <c r="H19023" s="6">
        <v>0.1957672</v>
      </c>
      <c r="I19023" s="7">
        <v>47.981000000000002</v>
      </c>
    </row>
    <row r="19024" spans="1:11" x14ac:dyDescent="0.25">
      <c r="A19024">
        <v>15627</v>
      </c>
      <c r="B19024" s="2">
        <v>25.93534</v>
      </c>
      <c r="C19024" s="3">
        <v>6494</v>
      </c>
      <c r="D19024" s="4">
        <v>38300</v>
      </c>
      <c r="E19024" t="s">
        <v>522</v>
      </c>
      <c r="F19024" s="4" t="s">
        <v>3003</v>
      </c>
      <c r="G19024" s="5">
        <v>4768</v>
      </c>
      <c r="H19024" s="6">
        <v>0.13926179999999999</v>
      </c>
      <c r="I19024" s="7">
        <v>57.744999999999997</v>
      </c>
      <c r="J19024" s="2">
        <v>57.333300000000001</v>
      </c>
      <c r="K19024">
        <v>3</v>
      </c>
    </row>
    <row r="19025" spans="1:12" x14ac:dyDescent="0.25">
      <c r="A19025">
        <v>56661</v>
      </c>
      <c r="B19025" s="2">
        <v>25.93403</v>
      </c>
      <c r="C19025" s="3">
        <v>971</v>
      </c>
      <c r="E19025" t="s">
        <v>10833</v>
      </c>
      <c r="F19025" s="4" t="s">
        <v>10428</v>
      </c>
      <c r="G19025" s="5">
        <v>670</v>
      </c>
      <c r="H19025" s="6">
        <v>0.16417909999999999</v>
      </c>
      <c r="I19025" s="7">
        <v>53.438000000000002</v>
      </c>
    </row>
    <row r="19026" spans="1:12" x14ac:dyDescent="0.25">
      <c r="A19026">
        <v>13838</v>
      </c>
      <c r="B19026" s="2">
        <v>25.93308</v>
      </c>
      <c r="C19026" s="3">
        <v>4449</v>
      </c>
      <c r="E19026" t="s">
        <v>2741</v>
      </c>
      <c r="F19026" s="4" t="s">
        <v>1280</v>
      </c>
      <c r="G19026" s="5">
        <v>3329</v>
      </c>
      <c r="H19026" s="6">
        <v>0.1864865</v>
      </c>
      <c r="I19026" s="7">
        <v>49.582999999999998</v>
      </c>
      <c r="J19026" s="2">
        <v>56</v>
      </c>
      <c r="K19026">
        <v>2</v>
      </c>
    </row>
    <row r="19027" spans="1:12" x14ac:dyDescent="0.25">
      <c r="A19027">
        <v>17740</v>
      </c>
      <c r="B19027" s="2">
        <v>25.93019</v>
      </c>
      <c r="C19027" s="3">
        <v>12838</v>
      </c>
      <c r="D19027" s="4">
        <v>48700</v>
      </c>
      <c r="E19027" t="s">
        <v>3840</v>
      </c>
      <c r="F19027" s="4" t="s">
        <v>3003</v>
      </c>
      <c r="G19027" s="5">
        <v>8723</v>
      </c>
      <c r="H19027" s="6">
        <v>0.13594680000000001</v>
      </c>
      <c r="I19027" s="7">
        <v>58.308999999999997</v>
      </c>
      <c r="J19027" s="2">
        <v>51.5</v>
      </c>
      <c r="K19027">
        <v>2</v>
      </c>
    </row>
    <row r="19028" spans="1:12" x14ac:dyDescent="0.25">
      <c r="A19028">
        <v>13659</v>
      </c>
      <c r="B19028" s="2">
        <v>25.92801</v>
      </c>
      <c r="C19028" s="3">
        <v>568</v>
      </c>
      <c r="D19028" s="4">
        <v>48060</v>
      </c>
      <c r="E19028" t="s">
        <v>2674</v>
      </c>
      <c r="F19028" s="4" t="s">
        <v>1280</v>
      </c>
      <c r="G19028" s="5">
        <v>386</v>
      </c>
      <c r="H19028" s="6">
        <v>0.15025910000000001</v>
      </c>
      <c r="I19028" s="7">
        <v>55.832999999999998</v>
      </c>
    </row>
    <row r="19029" spans="1:12" x14ac:dyDescent="0.25">
      <c r="A19029">
        <v>54153</v>
      </c>
      <c r="B19029" s="2">
        <v>25.926659999999998</v>
      </c>
      <c r="C19029" s="3">
        <v>7346</v>
      </c>
      <c r="D19029" s="4">
        <v>24580</v>
      </c>
      <c r="E19029" t="s">
        <v>10196</v>
      </c>
      <c r="F19029" s="4" t="s">
        <v>10031</v>
      </c>
      <c r="G19029" s="5">
        <v>5243</v>
      </c>
      <c r="H19029" s="6">
        <v>0.13961470000000001</v>
      </c>
      <c r="I19029" s="7">
        <v>57.667000000000002</v>
      </c>
    </row>
    <row r="19030" spans="1:12" x14ac:dyDescent="0.25">
      <c r="A19030">
        <v>15380</v>
      </c>
      <c r="B19030" s="2">
        <v>25.92531</v>
      </c>
      <c r="C19030" s="3">
        <v>595</v>
      </c>
      <c r="E19030" t="s">
        <v>3125</v>
      </c>
      <c r="F19030" s="4" t="s">
        <v>3003</v>
      </c>
      <c r="G19030" s="5">
        <v>414</v>
      </c>
      <c r="H19030" s="6">
        <v>7.0048299999999994E-2</v>
      </c>
      <c r="I19030" s="7">
        <v>69.688000000000002</v>
      </c>
    </row>
    <row r="19031" spans="1:12" x14ac:dyDescent="0.25">
      <c r="A19031">
        <v>41139</v>
      </c>
      <c r="B19031" s="2">
        <v>25.92379</v>
      </c>
      <c r="C19031" s="3">
        <v>8175</v>
      </c>
      <c r="D19031" s="4">
        <v>26580</v>
      </c>
      <c r="E19031" t="s">
        <v>5592</v>
      </c>
      <c r="F19031" s="4" t="s">
        <v>7883</v>
      </c>
      <c r="G19031" s="5">
        <v>5971</v>
      </c>
      <c r="H19031" s="6">
        <v>0.17300289999999999</v>
      </c>
      <c r="I19031" s="7">
        <v>51.895000000000003</v>
      </c>
      <c r="J19031" s="2">
        <v>40.5</v>
      </c>
      <c r="K19031">
        <v>2</v>
      </c>
    </row>
    <row r="19032" spans="1:12" x14ac:dyDescent="0.25">
      <c r="A19032">
        <v>43228</v>
      </c>
      <c r="B19032" s="2">
        <v>25.914549999999998</v>
      </c>
      <c r="C19032" s="3">
        <v>53346</v>
      </c>
      <c r="D19032" s="4">
        <v>18140</v>
      </c>
      <c r="E19032" t="s">
        <v>1585</v>
      </c>
      <c r="F19032" s="4" t="s">
        <v>8295</v>
      </c>
      <c r="G19032" s="5">
        <v>32619</v>
      </c>
      <c r="H19032" s="6">
        <v>0.19665850000000001</v>
      </c>
      <c r="I19032" s="7">
        <v>47.805999999999997</v>
      </c>
      <c r="J19032" s="2">
        <v>48.2</v>
      </c>
      <c r="K19032">
        <v>10</v>
      </c>
      <c r="L19032" s="2">
        <v>88.9</v>
      </c>
    </row>
    <row r="19033" spans="1:12" x14ac:dyDescent="0.25">
      <c r="A19033">
        <v>16938</v>
      </c>
      <c r="B19033" s="2">
        <v>25.906610000000001</v>
      </c>
      <c r="C19033" s="3">
        <v>726</v>
      </c>
      <c r="E19033" t="s">
        <v>1320</v>
      </c>
      <c r="F19033" s="4" t="s">
        <v>3003</v>
      </c>
      <c r="G19033" s="5">
        <v>545</v>
      </c>
      <c r="H19033" s="6">
        <v>0.17431189999999999</v>
      </c>
      <c r="I19033" s="7">
        <v>51.667000000000002</v>
      </c>
    </row>
    <row r="19034" spans="1:12" x14ac:dyDescent="0.25">
      <c r="A19034">
        <v>62688</v>
      </c>
      <c r="B19034" s="2">
        <v>25.906369999999999</v>
      </c>
      <c r="C19034" s="3">
        <v>610</v>
      </c>
      <c r="D19034" s="4">
        <v>44100</v>
      </c>
      <c r="E19034" t="s">
        <v>12004</v>
      </c>
      <c r="F19034" s="4" t="s">
        <v>11490</v>
      </c>
      <c r="G19034" s="5">
        <v>465</v>
      </c>
      <c r="H19034" s="6">
        <v>8.6021500000000001E-2</v>
      </c>
      <c r="I19034" s="7">
        <v>66.923000000000002</v>
      </c>
    </row>
    <row r="19035" spans="1:12" x14ac:dyDescent="0.25">
      <c r="A19035">
        <v>61030</v>
      </c>
      <c r="B19035" s="2">
        <v>25.90588</v>
      </c>
      <c r="C19035" s="3">
        <v>2471</v>
      </c>
      <c r="D19035" s="4">
        <v>40300</v>
      </c>
      <c r="E19035" t="s">
        <v>11655</v>
      </c>
      <c r="F19035" s="4" t="s">
        <v>11490</v>
      </c>
      <c r="G19035" s="5">
        <v>1562</v>
      </c>
      <c r="H19035" s="6">
        <v>0.1266795</v>
      </c>
      <c r="I19035" s="7">
        <v>59.896000000000001</v>
      </c>
    </row>
    <row r="19036" spans="1:12" x14ac:dyDescent="0.25">
      <c r="A19036">
        <v>45365</v>
      </c>
      <c r="B19036" s="2">
        <v>25.900690000000001</v>
      </c>
      <c r="C19036" s="3">
        <v>30149</v>
      </c>
      <c r="D19036" s="4">
        <v>43380</v>
      </c>
      <c r="E19036" t="s">
        <v>2741</v>
      </c>
      <c r="F19036" s="4" t="s">
        <v>8295</v>
      </c>
      <c r="G19036" s="5">
        <v>20160</v>
      </c>
      <c r="H19036" s="6">
        <v>0.1411636</v>
      </c>
      <c r="I19036" s="7">
        <v>57.387</v>
      </c>
      <c r="J19036" s="2">
        <v>41.666699999999999</v>
      </c>
      <c r="K19036">
        <v>9</v>
      </c>
    </row>
    <row r="19037" spans="1:12" x14ac:dyDescent="0.25">
      <c r="A19037">
        <v>87552</v>
      </c>
      <c r="B19037" s="2">
        <v>25.89536</v>
      </c>
      <c r="C19037" s="3">
        <v>3410</v>
      </c>
      <c r="D19037" s="4">
        <v>29780</v>
      </c>
      <c r="E19037" t="s">
        <v>14456</v>
      </c>
      <c r="F19037" s="4" t="s">
        <v>15124</v>
      </c>
      <c r="G19037" s="5">
        <v>2109</v>
      </c>
      <c r="H19037" s="6">
        <v>0.17156399999999999</v>
      </c>
      <c r="I19037" s="7">
        <v>52.131999999999998</v>
      </c>
      <c r="J19037" s="2">
        <v>32</v>
      </c>
      <c r="K19037">
        <v>2</v>
      </c>
    </row>
    <row r="19038" spans="1:12" x14ac:dyDescent="0.25">
      <c r="A19038">
        <v>28904</v>
      </c>
      <c r="B19038" s="2">
        <v>25.893380000000001</v>
      </c>
      <c r="C19038" s="3">
        <v>8298</v>
      </c>
      <c r="E19038" t="s">
        <v>6126</v>
      </c>
      <c r="F19038" s="4" t="s">
        <v>5642</v>
      </c>
      <c r="G19038" s="5">
        <v>6164</v>
      </c>
      <c r="H19038" s="6">
        <v>0.22014919999999999</v>
      </c>
      <c r="I19038" s="7">
        <v>43.734999999999999</v>
      </c>
      <c r="J19038" s="2">
        <v>60</v>
      </c>
      <c r="K19038">
        <v>2</v>
      </c>
    </row>
    <row r="19039" spans="1:12" x14ac:dyDescent="0.25">
      <c r="A19039">
        <v>44681</v>
      </c>
      <c r="B19039" s="2">
        <v>25.89086</v>
      </c>
      <c r="C19039" s="3">
        <v>7689</v>
      </c>
      <c r="D19039" s="4">
        <v>35420</v>
      </c>
      <c r="E19039" t="s">
        <v>8593</v>
      </c>
      <c r="F19039" s="4" t="s">
        <v>8295</v>
      </c>
      <c r="G19039" s="5">
        <v>4372</v>
      </c>
      <c r="H19039" s="6">
        <v>0.14661479999999999</v>
      </c>
      <c r="I19039" s="7">
        <v>56.442</v>
      </c>
      <c r="J19039" s="2">
        <v>52</v>
      </c>
      <c r="K19039">
        <v>2</v>
      </c>
    </row>
    <row r="19040" spans="1:12" x14ac:dyDescent="0.25">
      <c r="A19040">
        <v>47117</v>
      </c>
      <c r="B19040" s="2">
        <v>25.88908</v>
      </c>
      <c r="C19040" s="3">
        <v>4400</v>
      </c>
      <c r="D19040" s="4">
        <v>31140</v>
      </c>
      <c r="E19040" t="s">
        <v>1407</v>
      </c>
      <c r="F19040" s="4" t="s">
        <v>8800</v>
      </c>
      <c r="G19040" s="5">
        <v>3062</v>
      </c>
      <c r="H19040" s="6">
        <v>8.2299200000000003E-2</v>
      </c>
      <c r="I19040" s="7">
        <v>67.55</v>
      </c>
    </row>
    <row r="19041" spans="1:11" x14ac:dyDescent="0.25">
      <c r="A19041">
        <v>48655</v>
      </c>
      <c r="B19041" s="2">
        <v>25.8873</v>
      </c>
      <c r="C19041" s="3">
        <v>6321</v>
      </c>
      <c r="D19041" s="4">
        <v>40980</v>
      </c>
      <c r="E19041" t="s">
        <v>5024</v>
      </c>
      <c r="F19041" s="4" t="s">
        <v>9106</v>
      </c>
      <c r="G19041" s="5">
        <v>4388</v>
      </c>
      <c r="H19041" s="6">
        <v>0.13650870000000001</v>
      </c>
      <c r="I19041" s="7">
        <v>58.182000000000002</v>
      </c>
      <c r="J19041" s="2">
        <v>38</v>
      </c>
      <c r="K19041">
        <v>2</v>
      </c>
    </row>
    <row r="19042" spans="1:11" x14ac:dyDescent="0.25">
      <c r="A19042">
        <v>95560</v>
      </c>
      <c r="B19042" s="2">
        <v>25.88598</v>
      </c>
      <c r="C19042" s="3">
        <v>1373</v>
      </c>
      <c r="D19042" s="4">
        <v>21700</v>
      </c>
      <c r="E19042" t="s">
        <v>15936</v>
      </c>
      <c r="F19042" s="4" t="s">
        <v>15368</v>
      </c>
      <c r="G19042" s="5">
        <v>1098</v>
      </c>
      <c r="H19042" s="6">
        <v>0.1794171</v>
      </c>
      <c r="I19042" s="7">
        <v>50.758000000000003</v>
      </c>
      <c r="J19042" s="2">
        <v>35</v>
      </c>
      <c r="K19042">
        <v>1</v>
      </c>
    </row>
    <row r="19043" spans="1:11" x14ac:dyDescent="0.25">
      <c r="A19043">
        <v>25661</v>
      </c>
      <c r="B19043" s="2">
        <v>25.884589999999999</v>
      </c>
      <c r="C19043" s="3">
        <v>6383</v>
      </c>
      <c r="E19043" t="s">
        <v>2900</v>
      </c>
      <c r="F19043" s="4" t="s">
        <v>5144</v>
      </c>
      <c r="G19043" s="5">
        <v>4698</v>
      </c>
      <c r="H19043" s="6">
        <v>0.18195359999999999</v>
      </c>
      <c r="I19043" s="7">
        <v>50.319000000000003</v>
      </c>
      <c r="J19043" s="2">
        <v>52</v>
      </c>
      <c r="K19043">
        <v>1</v>
      </c>
    </row>
    <row r="19044" spans="1:11" x14ac:dyDescent="0.25">
      <c r="A19044">
        <v>61074</v>
      </c>
      <c r="B19044" s="2">
        <v>25.882739999999998</v>
      </c>
      <c r="C19044" s="3">
        <v>4289</v>
      </c>
      <c r="E19044" t="s">
        <v>11673</v>
      </c>
      <c r="F19044" s="4" t="s">
        <v>11490</v>
      </c>
      <c r="G19044" s="5">
        <v>3052</v>
      </c>
      <c r="H19044" s="6">
        <v>0.15230920000000001</v>
      </c>
      <c r="I19044" s="7">
        <v>55.441000000000003</v>
      </c>
      <c r="J19044" s="2">
        <v>46</v>
      </c>
      <c r="K19044">
        <v>1</v>
      </c>
    </row>
    <row r="19045" spans="1:11" x14ac:dyDescent="0.25">
      <c r="A19045">
        <v>71825</v>
      </c>
      <c r="B19045" s="2">
        <v>25.881879999999999</v>
      </c>
      <c r="C19045" s="3">
        <v>899</v>
      </c>
      <c r="E19045" t="s">
        <v>13209</v>
      </c>
      <c r="F19045" s="4" t="s">
        <v>13183</v>
      </c>
      <c r="G19045" s="5">
        <v>549</v>
      </c>
      <c r="H19045" s="6">
        <v>0.1584699</v>
      </c>
      <c r="I19045" s="7">
        <v>54.375</v>
      </c>
    </row>
    <row r="19046" spans="1:11" x14ac:dyDescent="0.25">
      <c r="A19046">
        <v>84782</v>
      </c>
      <c r="B19046" s="2">
        <v>25.881630000000001</v>
      </c>
      <c r="C19046" s="3">
        <v>753</v>
      </c>
      <c r="D19046" s="4">
        <v>41100</v>
      </c>
      <c r="E19046" t="s">
        <v>14959</v>
      </c>
      <c r="F19046" s="4" t="s">
        <v>14851</v>
      </c>
      <c r="G19046" s="5">
        <v>467</v>
      </c>
      <c r="H19046" s="6">
        <v>0.1734475</v>
      </c>
      <c r="I19046" s="7">
        <v>51.786000000000001</v>
      </c>
    </row>
    <row r="19047" spans="1:11" x14ac:dyDescent="0.25">
      <c r="A19047">
        <v>17921</v>
      </c>
      <c r="B19047" s="2">
        <v>25.88006</v>
      </c>
      <c r="C19047" s="3">
        <v>7282</v>
      </c>
      <c r="D19047" s="4">
        <v>39060</v>
      </c>
      <c r="E19047" t="s">
        <v>212</v>
      </c>
      <c r="F19047" s="4" t="s">
        <v>3003</v>
      </c>
      <c r="G19047" s="5">
        <v>6105</v>
      </c>
      <c r="H19047" s="6">
        <v>0.13363900000000001</v>
      </c>
      <c r="I19047" s="7">
        <v>58.664000000000001</v>
      </c>
      <c r="J19047" s="2">
        <v>65.5</v>
      </c>
      <c r="K19047">
        <v>2</v>
      </c>
    </row>
    <row r="19048" spans="1:11" x14ac:dyDescent="0.25">
      <c r="A19048">
        <v>50249</v>
      </c>
      <c r="B19048" s="2">
        <v>25.87839</v>
      </c>
      <c r="C19048" s="3">
        <v>1185</v>
      </c>
      <c r="E19048" t="s">
        <v>1313</v>
      </c>
      <c r="F19048" s="4" t="s">
        <v>9593</v>
      </c>
      <c r="G19048" s="5">
        <v>850</v>
      </c>
      <c r="H19048" s="6">
        <v>0.12588240000000001</v>
      </c>
      <c r="I19048" s="7">
        <v>60</v>
      </c>
      <c r="J19048" s="2">
        <v>68</v>
      </c>
      <c r="K19048">
        <v>1</v>
      </c>
    </row>
    <row r="19049" spans="1:11" x14ac:dyDescent="0.25">
      <c r="A19049">
        <v>28124</v>
      </c>
      <c r="B19049" s="2">
        <v>25.87715</v>
      </c>
      <c r="C19049" s="3">
        <v>5945</v>
      </c>
      <c r="D19049" s="4">
        <v>16740</v>
      </c>
      <c r="E19049" t="s">
        <v>3243</v>
      </c>
      <c r="F19049" s="4" t="s">
        <v>5642</v>
      </c>
      <c r="G19049" s="5">
        <v>4343</v>
      </c>
      <c r="H19049" s="6">
        <v>0.13397790000000001</v>
      </c>
      <c r="I19049" s="7">
        <v>58.6</v>
      </c>
    </row>
    <row r="19050" spans="1:11" x14ac:dyDescent="0.25">
      <c r="A19050">
        <v>49451</v>
      </c>
      <c r="B19050" s="2">
        <v>25.875129999999999</v>
      </c>
      <c r="C19050" s="3">
        <v>6230</v>
      </c>
      <c r="D19050" s="4">
        <v>34740</v>
      </c>
      <c r="E19050" t="s">
        <v>7948</v>
      </c>
      <c r="F19050" s="4" t="s">
        <v>9106</v>
      </c>
      <c r="G19050" s="5">
        <v>4086</v>
      </c>
      <c r="H19050" s="6">
        <v>0.1480303</v>
      </c>
      <c r="I19050" s="7">
        <v>56.17</v>
      </c>
    </row>
    <row r="19051" spans="1:11" x14ac:dyDescent="0.25">
      <c r="A19051">
        <v>56159</v>
      </c>
      <c r="B19051" s="2">
        <v>25.873709999999999</v>
      </c>
      <c r="C19051" s="3">
        <v>2891</v>
      </c>
      <c r="E19051" t="s">
        <v>10653</v>
      </c>
      <c r="F19051" s="4" t="s">
        <v>10428</v>
      </c>
      <c r="G19051" s="5">
        <v>1863</v>
      </c>
      <c r="H19051" s="6">
        <v>0.1679185</v>
      </c>
      <c r="I19051" s="7">
        <v>52.732999999999997</v>
      </c>
      <c r="J19051" s="2">
        <v>46</v>
      </c>
      <c r="K19051">
        <v>1</v>
      </c>
    </row>
    <row r="19052" spans="1:11" x14ac:dyDescent="0.25">
      <c r="A19052">
        <v>59913</v>
      </c>
      <c r="B19052" s="2">
        <v>25.873149999999999</v>
      </c>
      <c r="C19052" s="3">
        <v>575</v>
      </c>
      <c r="D19052" s="4">
        <v>28060</v>
      </c>
      <c r="E19052" t="s">
        <v>1988</v>
      </c>
      <c r="F19052" s="4" t="s">
        <v>11278</v>
      </c>
      <c r="G19052" s="5">
        <v>469</v>
      </c>
      <c r="H19052" s="6">
        <v>0.24093819999999999</v>
      </c>
      <c r="I19052" s="7">
        <v>40.113999999999997</v>
      </c>
    </row>
    <row r="19053" spans="1:11" x14ac:dyDescent="0.25">
      <c r="A19053">
        <v>44633</v>
      </c>
      <c r="B19053" s="2">
        <v>25.872640000000001</v>
      </c>
      <c r="C19053" s="3">
        <v>2778</v>
      </c>
      <c r="E19053" t="s">
        <v>8581</v>
      </c>
      <c r="F19053" s="4" t="s">
        <v>8295</v>
      </c>
      <c r="G19053" s="5">
        <v>1690</v>
      </c>
      <c r="H19053" s="6">
        <v>0.1064459</v>
      </c>
      <c r="I19053" s="7">
        <v>63.353999999999999</v>
      </c>
    </row>
    <row r="19054" spans="1:11" x14ac:dyDescent="0.25">
      <c r="A19054">
        <v>63351</v>
      </c>
      <c r="B19054" s="2">
        <v>25.871929999999999</v>
      </c>
      <c r="C19054" s="3">
        <v>1710</v>
      </c>
      <c r="E19054" t="s">
        <v>12134</v>
      </c>
      <c r="F19054" s="4" t="s">
        <v>12102</v>
      </c>
      <c r="G19054" s="5">
        <v>1264</v>
      </c>
      <c r="H19054" s="6">
        <v>0.1337025</v>
      </c>
      <c r="I19054" s="7">
        <v>58.636000000000003</v>
      </c>
    </row>
    <row r="19055" spans="1:11" x14ac:dyDescent="0.25">
      <c r="A19055">
        <v>76692</v>
      </c>
      <c r="B19055" s="2">
        <v>25.869869999999999</v>
      </c>
      <c r="C19055" s="3">
        <v>9930</v>
      </c>
      <c r="E19055" t="s">
        <v>12925</v>
      </c>
      <c r="F19055" s="4" t="s">
        <v>13752</v>
      </c>
      <c r="G19055" s="5">
        <v>7350</v>
      </c>
      <c r="H19055" s="6">
        <v>0.16433139999999999</v>
      </c>
      <c r="I19055" s="7">
        <v>53.341000000000001</v>
      </c>
      <c r="J19055" s="2">
        <v>38</v>
      </c>
      <c r="K19055">
        <v>1</v>
      </c>
    </row>
    <row r="19056" spans="1:11" x14ac:dyDescent="0.25">
      <c r="A19056">
        <v>39177</v>
      </c>
      <c r="B19056" s="2">
        <v>25.868089999999999</v>
      </c>
      <c r="C19056" s="3">
        <v>67</v>
      </c>
      <c r="E19056" t="s">
        <v>7771</v>
      </c>
      <c r="F19056" s="4" t="s">
        <v>7633</v>
      </c>
      <c r="G19056" s="5">
        <v>67</v>
      </c>
      <c r="H19056" s="6">
        <v>4.4776099999999999E-2</v>
      </c>
      <c r="I19056" s="7">
        <v>74</v>
      </c>
    </row>
    <row r="19057" spans="1:11" x14ac:dyDescent="0.25">
      <c r="A19057">
        <v>18325</v>
      </c>
      <c r="B19057" s="2">
        <v>25.867609999999999</v>
      </c>
      <c r="C19057" s="3">
        <v>2562</v>
      </c>
      <c r="D19057" s="4">
        <v>20700</v>
      </c>
      <c r="E19057" t="s">
        <v>4020</v>
      </c>
      <c r="F19057" s="4" t="s">
        <v>3003</v>
      </c>
      <c r="G19057" s="5">
        <v>1945</v>
      </c>
      <c r="H19057" s="6">
        <v>0.16195370000000001</v>
      </c>
      <c r="I19057" s="7">
        <v>53.75</v>
      </c>
      <c r="J19057" s="2">
        <v>39</v>
      </c>
      <c r="K19057">
        <v>1</v>
      </c>
    </row>
    <row r="19058" spans="1:11" x14ac:dyDescent="0.25">
      <c r="A19058">
        <v>4427</v>
      </c>
      <c r="B19058" s="2">
        <v>25.866679999999999</v>
      </c>
      <c r="C19058" s="3">
        <v>2809</v>
      </c>
      <c r="D19058" s="4">
        <v>12620</v>
      </c>
      <c r="E19058" t="s">
        <v>828</v>
      </c>
      <c r="F19058" s="4" t="s">
        <v>701</v>
      </c>
      <c r="G19058" s="5">
        <v>1932</v>
      </c>
      <c r="H19058" s="6">
        <v>0.13605790000000001</v>
      </c>
      <c r="I19058" s="7">
        <v>58.220999999999997</v>
      </c>
    </row>
    <row r="19059" spans="1:11" x14ac:dyDescent="0.25">
      <c r="A19059">
        <v>30451</v>
      </c>
      <c r="B19059" s="2">
        <v>25.866209999999999</v>
      </c>
      <c r="C19059" s="3">
        <v>25</v>
      </c>
      <c r="E19059" t="s">
        <v>2529</v>
      </c>
      <c r="F19059" s="4" t="s">
        <v>6363</v>
      </c>
      <c r="G19059" s="5">
        <v>21</v>
      </c>
      <c r="H19059" s="6">
        <v>0.18181820000000001</v>
      </c>
      <c r="I19059" s="7">
        <v>50.313000000000002</v>
      </c>
    </row>
    <row r="19060" spans="1:11" x14ac:dyDescent="0.25">
      <c r="A19060">
        <v>85351</v>
      </c>
      <c r="B19060" s="2">
        <v>25.859369999999998</v>
      </c>
      <c r="C19060" s="3">
        <v>28770</v>
      </c>
      <c r="D19060" s="4">
        <v>38060</v>
      </c>
      <c r="E19060" t="s">
        <v>12624</v>
      </c>
      <c r="F19060" s="4" t="s">
        <v>14962</v>
      </c>
      <c r="G19060" s="5">
        <v>28570</v>
      </c>
      <c r="H19060" s="6">
        <v>0.2061181</v>
      </c>
      <c r="I19060" s="7">
        <v>46.110999999999997</v>
      </c>
      <c r="J19060" s="2">
        <v>39</v>
      </c>
      <c r="K19060">
        <v>2</v>
      </c>
    </row>
    <row r="19061" spans="1:11" x14ac:dyDescent="0.25">
      <c r="A19061">
        <v>22853</v>
      </c>
      <c r="B19061" s="2">
        <v>25.851759999999999</v>
      </c>
      <c r="C19061" s="3">
        <v>4442</v>
      </c>
      <c r="D19061" s="4">
        <v>25500</v>
      </c>
      <c r="E19061" t="s">
        <v>4747</v>
      </c>
      <c r="F19061" s="4" t="s">
        <v>4335</v>
      </c>
      <c r="G19061" s="5">
        <v>3233</v>
      </c>
      <c r="H19061" s="6">
        <v>0.16609959999999999</v>
      </c>
      <c r="I19061" s="7">
        <v>53.024000000000001</v>
      </c>
      <c r="J19061" s="2">
        <v>61</v>
      </c>
      <c r="K19061">
        <v>2</v>
      </c>
    </row>
    <row r="19062" spans="1:11" x14ac:dyDescent="0.25">
      <c r="A19062">
        <v>63087</v>
      </c>
      <c r="B19062" s="2">
        <v>25.850840000000002</v>
      </c>
      <c r="C19062" s="3">
        <v>970</v>
      </c>
      <c r="D19062" s="4">
        <v>22100</v>
      </c>
      <c r="E19062" t="s">
        <v>12127</v>
      </c>
      <c r="F19062" s="4" t="s">
        <v>12102</v>
      </c>
      <c r="G19062" s="5">
        <v>629</v>
      </c>
      <c r="H19062" s="6">
        <v>0.11923690000000001</v>
      </c>
      <c r="I19062" s="7">
        <v>61.118000000000002</v>
      </c>
    </row>
    <row r="19063" spans="1:11" x14ac:dyDescent="0.25">
      <c r="A19063">
        <v>29654</v>
      </c>
      <c r="B19063" s="2">
        <v>25.848960000000002</v>
      </c>
      <c r="C19063" s="3">
        <v>10288</v>
      </c>
      <c r="D19063" s="4">
        <v>24860</v>
      </c>
      <c r="E19063" t="s">
        <v>6300</v>
      </c>
      <c r="F19063" s="4" t="s">
        <v>6130</v>
      </c>
      <c r="G19063" s="5">
        <v>7205</v>
      </c>
      <c r="H19063" s="6">
        <v>0.1305856</v>
      </c>
      <c r="I19063" s="7">
        <v>59.155999999999999</v>
      </c>
    </row>
    <row r="19064" spans="1:11" x14ac:dyDescent="0.25">
      <c r="A19064">
        <v>56438</v>
      </c>
      <c r="B19064" s="2">
        <v>25.84675</v>
      </c>
      <c r="C19064" s="3">
        <v>3015</v>
      </c>
      <c r="E19064" t="s">
        <v>10747</v>
      </c>
      <c r="F19064" s="4" t="s">
        <v>10428</v>
      </c>
      <c r="G19064" s="5">
        <v>2052</v>
      </c>
      <c r="H19064" s="6">
        <v>0.15489530000000001</v>
      </c>
      <c r="I19064" s="7">
        <v>54.948</v>
      </c>
      <c r="J19064" s="2">
        <v>72.5</v>
      </c>
      <c r="K19064">
        <v>2</v>
      </c>
    </row>
    <row r="19065" spans="1:11" x14ac:dyDescent="0.25">
      <c r="A19065">
        <v>73857</v>
      </c>
      <c r="B19065" s="2">
        <v>25.846129999999999</v>
      </c>
      <c r="C19065" s="3">
        <v>671</v>
      </c>
      <c r="D19065" s="4">
        <v>49260</v>
      </c>
      <c r="E19065" t="s">
        <v>305</v>
      </c>
      <c r="F19065" s="4" t="s">
        <v>13462</v>
      </c>
      <c r="G19065" s="5">
        <v>542</v>
      </c>
      <c r="H19065" s="6">
        <v>8.1031300000000001E-2</v>
      </c>
      <c r="I19065" s="7">
        <v>67.707999999999998</v>
      </c>
      <c r="J19065" s="2">
        <v>58</v>
      </c>
      <c r="K19065">
        <v>1</v>
      </c>
    </row>
    <row r="19066" spans="1:11" x14ac:dyDescent="0.25">
      <c r="A19066">
        <v>58646</v>
      </c>
      <c r="B19066" s="2">
        <v>25.845800000000001</v>
      </c>
      <c r="C19066" s="3">
        <v>1149</v>
      </c>
      <c r="E19066" t="s">
        <v>11222</v>
      </c>
      <c r="F19066" s="4" t="s">
        <v>11069</v>
      </c>
      <c r="G19066" s="5">
        <v>822</v>
      </c>
      <c r="H19066" s="6">
        <v>0.16180050000000001</v>
      </c>
      <c r="I19066" s="7">
        <v>53.75</v>
      </c>
      <c r="J19066" s="2">
        <v>44.5</v>
      </c>
      <c r="K19066">
        <v>2</v>
      </c>
    </row>
    <row r="19067" spans="1:11" x14ac:dyDescent="0.25">
      <c r="A19067">
        <v>7504</v>
      </c>
      <c r="B19067" s="2">
        <v>25.843610000000002</v>
      </c>
      <c r="C19067" s="3">
        <v>12880</v>
      </c>
      <c r="D19067" s="4">
        <v>35620</v>
      </c>
      <c r="E19067" t="s">
        <v>1445</v>
      </c>
      <c r="F19067" s="4" t="s">
        <v>1341</v>
      </c>
      <c r="G19067" s="5">
        <v>8343</v>
      </c>
      <c r="H19067" s="6">
        <v>0.12513479999999999</v>
      </c>
      <c r="I19067" s="7">
        <v>60.084000000000003</v>
      </c>
      <c r="J19067" s="2">
        <v>25.5</v>
      </c>
      <c r="K19067">
        <v>2</v>
      </c>
    </row>
    <row r="19068" spans="1:11" x14ac:dyDescent="0.25">
      <c r="A19068">
        <v>20684</v>
      </c>
      <c r="B19068" s="2">
        <v>25.841460000000001</v>
      </c>
      <c r="C19068" s="3">
        <v>1116</v>
      </c>
      <c r="D19068" s="4">
        <v>15680</v>
      </c>
      <c r="E19068" t="s">
        <v>4400</v>
      </c>
      <c r="F19068" s="4" t="s">
        <v>4361</v>
      </c>
      <c r="G19068" s="5">
        <v>651</v>
      </c>
      <c r="H19068" s="6">
        <v>0.23502300000000001</v>
      </c>
      <c r="I19068" s="7">
        <v>41.094000000000001</v>
      </c>
    </row>
    <row r="19069" spans="1:11" x14ac:dyDescent="0.25">
      <c r="A19069">
        <v>28144</v>
      </c>
      <c r="B19069" s="2">
        <v>25.83736</v>
      </c>
      <c r="C19069" s="3">
        <v>25413</v>
      </c>
      <c r="D19069" s="4">
        <v>16740</v>
      </c>
      <c r="E19069" t="s">
        <v>277</v>
      </c>
      <c r="F19069" s="4" t="s">
        <v>5642</v>
      </c>
      <c r="G19069" s="5">
        <v>16459</v>
      </c>
      <c r="H19069" s="6">
        <v>0.23371810000000001</v>
      </c>
      <c r="I19069" s="7">
        <v>41.317999999999998</v>
      </c>
      <c r="J19069" s="2">
        <v>41.142899999999997</v>
      </c>
      <c r="K19069">
        <v>7</v>
      </c>
    </row>
    <row r="19070" spans="1:11" x14ac:dyDescent="0.25">
      <c r="A19070">
        <v>57648</v>
      </c>
      <c r="B19070" s="2">
        <v>25.833359999999999</v>
      </c>
      <c r="C19070" s="3">
        <v>282</v>
      </c>
      <c r="E19070" t="s">
        <v>11028</v>
      </c>
      <c r="F19070" s="4" t="s">
        <v>10877</v>
      </c>
      <c r="G19070" s="5">
        <v>245</v>
      </c>
      <c r="H19070" s="6">
        <v>0.11836729999999999</v>
      </c>
      <c r="I19070" s="7">
        <v>61.25</v>
      </c>
    </row>
    <row r="19071" spans="1:11" x14ac:dyDescent="0.25">
      <c r="A19071">
        <v>95955</v>
      </c>
      <c r="B19071" s="2">
        <v>25.833110000000001</v>
      </c>
      <c r="C19071" s="3">
        <v>1383</v>
      </c>
      <c r="E19071" t="s">
        <v>9639</v>
      </c>
      <c r="F19071" s="4" t="s">
        <v>15368</v>
      </c>
      <c r="G19071" s="5">
        <v>832</v>
      </c>
      <c r="H19071" s="6">
        <v>0.1310096</v>
      </c>
      <c r="I19071" s="7">
        <v>59.063000000000002</v>
      </c>
      <c r="J19071" s="2">
        <v>70</v>
      </c>
      <c r="K19071">
        <v>1</v>
      </c>
    </row>
    <row r="19072" spans="1:11" x14ac:dyDescent="0.25">
      <c r="A19072">
        <v>17563</v>
      </c>
      <c r="B19072" s="2">
        <v>25.832350000000002</v>
      </c>
      <c r="C19072" s="3">
        <v>3855</v>
      </c>
      <c r="D19072" s="4">
        <v>29540</v>
      </c>
      <c r="E19072" t="s">
        <v>3822</v>
      </c>
      <c r="F19072" s="4" t="s">
        <v>3003</v>
      </c>
      <c r="G19072" s="5">
        <v>2348</v>
      </c>
      <c r="H19072" s="6">
        <v>9.6636899999999998E-2</v>
      </c>
      <c r="I19072" s="7">
        <v>65</v>
      </c>
    </row>
    <row r="19073" spans="1:12" x14ac:dyDescent="0.25">
      <c r="A19073">
        <v>57037</v>
      </c>
      <c r="B19073" s="2">
        <v>25.831600000000002</v>
      </c>
      <c r="C19073" s="3">
        <v>1034</v>
      </c>
      <c r="D19073" s="4">
        <v>49460</v>
      </c>
      <c r="E19073" t="s">
        <v>10889</v>
      </c>
      <c r="F19073" s="4" t="s">
        <v>10877</v>
      </c>
      <c r="G19073" s="5">
        <v>749</v>
      </c>
      <c r="H19073" s="6">
        <v>0.1815754</v>
      </c>
      <c r="I19073" s="7">
        <v>50.313000000000002</v>
      </c>
      <c r="J19073" s="2">
        <v>44</v>
      </c>
      <c r="K19073">
        <v>1</v>
      </c>
    </row>
    <row r="19074" spans="1:12" x14ac:dyDescent="0.25">
      <c r="A19074">
        <v>44217</v>
      </c>
      <c r="B19074" s="2">
        <v>25.83079</v>
      </c>
      <c r="C19074" s="3">
        <v>4184</v>
      </c>
      <c r="D19074" s="4">
        <v>49300</v>
      </c>
      <c r="E19074" t="s">
        <v>5482</v>
      </c>
      <c r="F19074" s="4" t="s">
        <v>8295</v>
      </c>
      <c r="G19074" s="5">
        <v>2651</v>
      </c>
      <c r="H19074" s="6">
        <v>0.1188231</v>
      </c>
      <c r="I19074" s="7">
        <v>61.154000000000003</v>
      </c>
      <c r="J19074" s="2">
        <v>39</v>
      </c>
      <c r="K19074">
        <v>1</v>
      </c>
    </row>
    <row r="19075" spans="1:12" x14ac:dyDescent="0.25">
      <c r="A19075">
        <v>62049</v>
      </c>
      <c r="B19075" s="2">
        <v>25.82817</v>
      </c>
      <c r="C19075" s="3">
        <v>10994</v>
      </c>
      <c r="E19075" t="s">
        <v>4556</v>
      </c>
      <c r="F19075" s="4" t="s">
        <v>11490</v>
      </c>
      <c r="G19075" s="5">
        <v>8324</v>
      </c>
      <c r="H19075" s="6">
        <v>0.1042768</v>
      </c>
      <c r="I19075" s="7">
        <v>63.664999999999999</v>
      </c>
      <c r="J19075" s="2">
        <v>58</v>
      </c>
      <c r="K19075">
        <v>2</v>
      </c>
    </row>
    <row r="19076" spans="1:12" x14ac:dyDescent="0.25">
      <c r="A19076">
        <v>64683</v>
      </c>
      <c r="B19076" s="2">
        <v>25.824850000000001</v>
      </c>
      <c r="C19076" s="3">
        <v>8048</v>
      </c>
      <c r="E19076" t="s">
        <v>1720</v>
      </c>
      <c r="F19076" s="4" t="s">
        <v>12102</v>
      </c>
      <c r="G19076" s="5">
        <v>5534</v>
      </c>
      <c r="H19076" s="6">
        <v>0.1875339</v>
      </c>
      <c r="I19076" s="7">
        <v>49.274999999999999</v>
      </c>
      <c r="J19076" s="2">
        <v>62</v>
      </c>
      <c r="K19076">
        <v>2</v>
      </c>
    </row>
    <row r="19077" spans="1:12" x14ac:dyDescent="0.25">
      <c r="A19077">
        <v>50119</v>
      </c>
      <c r="B19077" s="2">
        <v>25.823419999999999</v>
      </c>
      <c r="C19077" s="3">
        <v>523</v>
      </c>
      <c r="E19077" t="s">
        <v>9622</v>
      </c>
      <c r="F19077" s="4" t="s">
        <v>9593</v>
      </c>
      <c r="G19077" s="5">
        <v>405</v>
      </c>
      <c r="H19077" s="6">
        <v>2.2222200000000001E-2</v>
      </c>
      <c r="I19077" s="7">
        <v>77.837000000000003</v>
      </c>
    </row>
    <row r="19078" spans="1:12" x14ac:dyDescent="0.25">
      <c r="A19078">
        <v>56141</v>
      </c>
      <c r="B19078" s="2">
        <v>25.823270000000001</v>
      </c>
      <c r="C19078" s="3">
        <v>312</v>
      </c>
      <c r="E19078" t="s">
        <v>10642</v>
      </c>
      <c r="F19078" s="4" t="s">
        <v>10428</v>
      </c>
      <c r="G19078" s="5">
        <v>218</v>
      </c>
      <c r="H19078" s="6">
        <v>0.12785389999999999</v>
      </c>
      <c r="I19078" s="7">
        <v>59.582999999999998</v>
      </c>
    </row>
    <row r="19079" spans="1:12" x14ac:dyDescent="0.25">
      <c r="A19079">
        <v>44864</v>
      </c>
      <c r="B19079" s="2">
        <v>25.822669999999999</v>
      </c>
      <c r="C19079" s="3">
        <v>3516</v>
      </c>
      <c r="D19079" s="4">
        <v>11740</v>
      </c>
      <c r="E19079" t="s">
        <v>8625</v>
      </c>
      <c r="F19079" s="4" t="s">
        <v>8295</v>
      </c>
      <c r="G19079" s="5">
        <v>2319</v>
      </c>
      <c r="H19079" s="6">
        <v>0.1444588</v>
      </c>
      <c r="I19079" s="7">
        <v>56.71</v>
      </c>
    </row>
    <row r="19080" spans="1:12" x14ac:dyDescent="0.25">
      <c r="A19080">
        <v>5355</v>
      </c>
      <c r="B19080" s="2">
        <v>25.82199</v>
      </c>
      <c r="C19080" s="3">
        <v>610</v>
      </c>
      <c r="E19080" t="s">
        <v>1084</v>
      </c>
      <c r="F19080" s="4" t="s">
        <v>1030</v>
      </c>
      <c r="G19080" s="5">
        <v>479</v>
      </c>
      <c r="H19080" s="6">
        <v>0.21503130000000001</v>
      </c>
      <c r="I19080" s="7">
        <v>44.511000000000003</v>
      </c>
    </row>
    <row r="19081" spans="1:12" x14ac:dyDescent="0.25">
      <c r="A19081">
        <v>16672</v>
      </c>
      <c r="B19081" s="2">
        <v>25.821840000000002</v>
      </c>
      <c r="C19081" s="3">
        <v>246</v>
      </c>
      <c r="E19081" t="s">
        <v>3558</v>
      </c>
      <c r="F19081" s="4" t="s">
        <v>3003</v>
      </c>
      <c r="G19081" s="5">
        <v>166</v>
      </c>
      <c r="H19081" s="6">
        <v>6.5868300000000005E-2</v>
      </c>
      <c r="I19081" s="7">
        <v>70.278000000000006</v>
      </c>
    </row>
    <row r="19082" spans="1:12" x14ac:dyDescent="0.25">
      <c r="A19082">
        <v>98632</v>
      </c>
      <c r="B19082" s="2">
        <v>25.813590000000001</v>
      </c>
      <c r="C19082" s="3">
        <v>48646</v>
      </c>
      <c r="D19082" s="4">
        <v>31020</v>
      </c>
      <c r="E19082" t="s">
        <v>11823</v>
      </c>
      <c r="F19082" s="4" t="s">
        <v>16344</v>
      </c>
      <c r="G19082" s="5">
        <v>34321</v>
      </c>
      <c r="H19082" s="6">
        <v>0.16202440000000001</v>
      </c>
      <c r="I19082" s="7">
        <v>53.655999999999999</v>
      </c>
      <c r="J19082" s="2">
        <v>49.64</v>
      </c>
      <c r="K19082">
        <v>25</v>
      </c>
      <c r="L19082" s="2">
        <v>92.4</v>
      </c>
    </row>
    <row r="19083" spans="1:12" x14ac:dyDescent="0.25">
      <c r="A19083">
        <v>7833</v>
      </c>
      <c r="B19083" s="2">
        <v>25.80536</v>
      </c>
      <c r="C19083" s="3">
        <v>100</v>
      </c>
      <c r="D19083" s="4">
        <v>10900</v>
      </c>
      <c r="E19083" t="s">
        <v>1527</v>
      </c>
      <c r="F19083" s="4" t="s">
        <v>1341</v>
      </c>
      <c r="G19083" s="5">
        <v>68</v>
      </c>
      <c r="H19083" s="6">
        <v>8.8235300000000003E-2</v>
      </c>
      <c r="I19083" s="7">
        <v>66.406000000000006</v>
      </c>
    </row>
    <row r="19084" spans="1:12" x14ac:dyDescent="0.25">
      <c r="A19084">
        <v>49014</v>
      </c>
      <c r="B19084" s="2">
        <v>25.80179</v>
      </c>
      <c r="C19084" s="3">
        <v>21957</v>
      </c>
      <c r="D19084" s="4">
        <v>12980</v>
      </c>
      <c r="E19084" t="s">
        <v>9305</v>
      </c>
      <c r="F19084" s="4" t="s">
        <v>9106</v>
      </c>
      <c r="G19084" s="5">
        <v>14819</v>
      </c>
      <c r="H19084" s="6">
        <v>0.1616843</v>
      </c>
      <c r="I19084" s="7">
        <v>53.709000000000003</v>
      </c>
      <c r="J19084" s="2">
        <v>48</v>
      </c>
      <c r="K19084">
        <v>3</v>
      </c>
    </row>
    <row r="19085" spans="1:12" x14ac:dyDescent="0.25">
      <c r="A19085">
        <v>72121</v>
      </c>
      <c r="B19085" s="2">
        <v>25.797779999999999</v>
      </c>
      <c r="C19085" s="3">
        <v>2651</v>
      </c>
      <c r="D19085" s="4">
        <v>42620</v>
      </c>
      <c r="E19085" t="s">
        <v>13281</v>
      </c>
      <c r="F19085" s="4" t="s">
        <v>13183</v>
      </c>
      <c r="G19085" s="5">
        <v>1968</v>
      </c>
      <c r="H19085" s="6">
        <v>0.13008130000000001</v>
      </c>
      <c r="I19085" s="7">
        <v>59.167000000000002</v>
      </c>
    </row>
    <row r="19086" spans="1:12" x14ac:dyDescent="0.25">
      <c r="A19086">
        <v>28422</v>
      </c>
      <c r="B19086" s="2">
        <v>25.796050000000001</v>
      </c>
      <c r="C19086" s="3">
        <v>7594</v>
      </c>
      <c r="D19086" s="4">
        <v>34820</v>
      </c>
      <c r="E19086" t="s">
        <v>5947</v>
      </c>
      <c r="F19086" s="4" t="s">
        <v>5642</v>
      </c>
      <c r="G19086" s="5">
        <v>5225</v>
      </c>
      <c r="H19086" s="6">
        <v>0.2032147</v>
      </c>
      <c r="I19086" s="7">
        <v>46.527999999999999</v>
      </c>
      <c r="J19086" s="2">
        <v>49</v>
      </c>
      <c r="K19086">
        <v>1</v>
      </c>
    </row>
    <row r="19087" spans="1:12" x14ac:dyDescent="0.25">
      <c r="A19087">
        <v>45601</v>
      </c>
      <c r="B19087" s="2">
        <v>25.785160000000001</v>
      </c>
      <c r="C19087" s="3">
        <v>56909</v>
      </c>
      <c r="D19087" s="4">
        <v>17060</v>
      </c>
      <c r="E19087" t="s">
        <v>8700</v>
      </c>
      <c r="F19087" s="4" t="s">
        <v>8295</v>
      </c>
      <c r="G19087" s="5">
        <v>40275</v>
      </c>
      <c r="H19087" s="6">
        <v>0.16104280000000001</v>
      </c>
      <c r="I19087" s="7">
        <v>53.813000000000002</v>
      </c>
      <c r="J19087" s="2">
        <v>58.823500000000003</v>
      </c>
      <c r="K19087">
        <v>17</v>
      </c>
      <c r="L19087" s="2">
        <v>99.9</v>
      </c>
    </row>
    <row r="19088" spans="1:12" x14ac:dyDescent="0.25">
      <c r="A19088">
        <v>75478</v>
      </c>
      <c r="B19088" s="2">
        <v>25.775369999999999</v>
      </c>
      <c r="C19088" s="3">
        <v>878</v>
      </c>
      <c r="D19088" s="4">
        <v>44860</v>
      </c>
      <c r="E19088" t="s">
        <v>3752</v>
      </c>
      <c r="F19088" s="4" t="s">
        <v>13752</v>
      </c>
      <c r="G19088" s="5">
        <v>640</v>
      </c>
      <c r="H19088" s="6">
        <v>0.1107644</v>
      </c>
      <c r="I19088" s="7">
        <v>62.5</v>
      </c>
    </row>
    <row r="19089" spans="1:11" x14ac:dyDescent="0.25">
      <c r="A19089">
        <v>78222</v>
      </c>
      <c r="B19089" s="2">
        <v>25.772089999999999</v>
      </c>
      <c r="C19089" s="3">
        <v>22243</v>
      </c>
      <c r="D19089" s="4">
        <v>41700</v>
      </c>
      <c r="E19089" t="s">
        <v>6913</v>
      </c>
      <c r="F19089" s="4" t="s">
        <v>13752</v>
      </c>
      <c r="G19089" s="5">
        <v>13071</v>
      </c>
      <c r="H19089" s="6">
        <v>0.15812419999999999</v>
      </c>
      <c r="I19089" s="7">
        <v>54.314999999999998</v>
      </c>
      <c r="J19089" s="2">
        <v>44.5</v>
      </c>
      <c r="K19089">
        <v>2</v>
      </c>
    </row>
    <row r="19090" spans="1:11" x14ac:dyDescent="0.25">
      <c r="A19090">
        <v>45685</v>
      </c>
      <c r="B19090" s="2">
        <v>25.768809999999998</v>
      </c>
      <c r="C19090" s="3">
        <v>1136</v>
      </c>
      <c r="D19090" s="4">
        <v>38580</v>
      </c>
      <c r="E19090" t="s">
        <v>8728</v>
      </c>
      <c r="F19090" s="4" t="s">
        <v>8295</v>
      </c>
      <c r="G19090" s="5">
        <v>614</v>
      </c>
      <c r="H19090" s="6">
        <v>0.1970684</v>
      </c>
      <c r="I19090" s="7">
        <v>47.582999999999998</v>
      </c>
    </row>
    <row r="19091" spans="1:11" x14ac:dyDescent="0.25">
      <c r="A19091">
        <v>78648</v>
      </c>
      <c r="B19091" s="2">
        <v>25.767379999999999</v>
      </c>
      <c r="C19091" s="3">
        <v>8237</v>
      </c>
      <c r="D19091" s="4">
        <v>12420</v>
      </c>
      <c r="E19091" t="s">
        <v>12944</v>
      </c>
      <c r="F19091" s="4" t="s">
        <v>13752</v>
      </c>
      <c r="G19091" s="5">
        <v>5380</v>
      </c>
      <c r="H19091" s="6">
        <v>0.1741636</v>
      </c>
      <c r="I19091" s="7">
        <v>51.540999999999997</v>
      </c>
      <c r="J19091" s="2">
        <v>27</v>
      </c>
      <c r="K19091">
        <v>1</v>
      </c>
    </row>
    <row r="19092" spans="1:11" x14ac:dyDescent="0.25">
      <c r="A19092">
        <v>88240</v>
      </c>
      <c r="B19092" s="2">
        <v>25.760680000000001</v>
      </c>
      <c r="C19092" s="3">
        <v>37634</v>
      </c>
      <c r="D19092" s="4">
        <v>26020</v>
      </c>
      <c r="E19092" t="s">
        <v>15293</v>
      </c>
      <c r="F19092" s="4" t="s">
        <v>15124</v>
      </c>
      <c r="G19092" s="5">
        <v>22618</v>
      </c>
      <c r="H19092" s="6">
        <v>0.1377603</v>
      </c>
      <c r="I19092" s="7">
        <v>57.828000000000003</v>
      </c>
      <c r="J19092" s="2">
        <v>48.75</v>
      </c>
      <c r="K19092">
        <v>8</v>
      </c>
    </row>
    <row r="19093" spans="1:11" x14ac:dyDescent="0.25">
      <c r="A19093">
        <v>49970</v>
      </c>
      <c r="B19093" s="2">
        <v>25.755199999999999</v>
      </c>
      <c r="C19093" s="3">
        <v>310</v>
      </c>
      <c r="E19093" t="s">
        <v>9591</v>
      </c>
      <c r="F19093" s="4" t="s">
        <v>9106</v>
      </c>
      <c r="G19093" s="5">
        <v>261</v>
      </c>
      <c r="H19093" s="6">
        <v>0.16858239999999999</v>
      </c>
      <c r="I19093" s="7">
        <v>52.5</v>
      </c>
    </row>
    <row r="19094" spans="1:11" x14ac:dyDescent="0.25">
      <c r="A19094">
        <v>83622</v>
      </c>
      <c r="B19094" s="2">
        <v>25.75488</v>
      </c>
      <c r="C19094" s="3">
        <v>1468</v>
      </c>
      <c r="D19094" s="4">
        <v>14260</v>
      </c>
      <c r="E19094" t="s">
        <v>14801</v>
      </c>
      <c r="F19094" s="4" t="s">
        <v>14725</v>
      </c>
      <c r="G19094" s="5">
        <v>1093</v>
      </c>
      <c r="H19094" s="6">
        <v>0.226691</v>
      </c>
      <c r="I19094" s="7">
        <v>42.454999999999998</v>
      </c>
    </row>
    <row r="19095" spans="1:11" x14ac:dyDescent="0.25">
      <c r="A19095">
        <v>45735</v>
      </c>
      <c r="B19095" s="2">
        <v>25.754290000000001</v>
      </c>
      <c r="C19095" s="3">
        <v>1792</v>
      </c>
      <c r="D19095" s="4">
        <v>11900</v>
      </c>
      <c r="E19095" t="s">
        <v>8740</v>
      </c>
      <c r="F19095" s="4" t="s">
        <v>8295</v>
      </c>
      <c r="G19095" s="5">
        <v>1365</v>
      </c>
      <c r="H19095" s="6">
        <v>0.2</v>
      </c>
      <c r="I19095" s="7">
        <v>47.067</v>
      </c>
    </row>
    <row r="19096" spans="1:11" x14ac:dyDescent="0.25">
      <c r="A19096">
        <v>19973</v>
      </c>
      <c r="B19096" s="2">
        <v>25.750109999999999</v>
      </c>
      <c r="C19096" s="3">
        <v>23249</v>
      </c>
      <c r="D19096" s="4">
        <v>41540</v>
      </c>
      <c r="E19096" t="s">
        <v>2023</v>
      </c>
      <c r="F19096" s="4" t="s">
        <v>4311</v>
      </c>
      <c r="G19096" s="5">
        <v>16107</v>
      </c>
      <c r="H19096" s="6">
        <v>0.15726080000000001</v>
      </c>
      <c r="I19096" s="7">
        <v>54.451000000000001</v>
      </c>
      <c r="J19096" s="2">
        <v>46.666699999999999</v>
      </c>
      <c r="K19096">
        <v>3</v>
      </c>
    </row>
    <row r="19097" spans="1:11" x14ac:dyDescent="0.25">
      <c r="A19097">
        <v>50563</v>
      </c>
      <c r="B19097" s="2">
        <v>25.745830000000002</v>
      </c>
      <c r="C19097" s="3">
        <v>2522</v>
      </c>
      <c r="E19097" t="s">
        <v>5734</v>
      </c>
      <c r="F19097" s="4" t="s">
        <v>9593</v>
      </c>
      <c r="G19097" s="5">
        <v>1769</v>
      </c>
      <c r="H19097" s="6">
        <v>0.1666667</v>
      </c>
      <c r="I19097" s="7">
        <v>52.823</v>
      </c>
      <c r="J19097" s="2">
        <v>55</v>
      </c>
      <c r="K19097">
        <v>1</v>
      </c>
    </row>
    <row r="19098" spans="1:11" x14ac:dyDescent="0.25">
      <c r="A19098">
        <v>59760</v>
      </c>
      <c r="B19098" s="2">
        <v>25.745360000000002</v>
      </c>
      <c r="C19098" s="3">
        <v>314</v>
      </c>
      <c r="D19098" s="4">
        <v>14580</v>
      </c>
      <c r="E19098" t="s">
        <v>11449</v>
      </c>
      <c r="F19098" s="4" t="s">
        <v>11278</v>
      </c>
      <c r="G19098" s="5">
        <v>184</v>
      </c>
      <c r="H19098" s="6">
        <v>0.19021740000000001</v>
      </c>
      <c r="I19098" s="7">
        <v>48.75</v>
      </c>
    </row>
    <row r="19099" spans="1:11" x14ac:dyDescent="0.25">
      <c r="A19099">
        <v>90602</v>
      </c>
      <c r="B19099" s="2">
        <v>25.741510000000002</v>
      </c>
      <c r="C19099" s="3">
        <v>26676</v>
      </c>
      <c r="D19099" s="4">
        <v>31080</v>
      </c>
      <c r="E19099" t="s">
        <v>6121</v>
      </c>
      <c r="F19099" s="4" t="s">
        <v>15368</v>
      </c>
      <c r="G19099" s="5">
        <v>15906</v>
      </c>
      <c r="H19099" s="6">
        <v>0.1732679</v>
      </c>
      <c r="I19099" s="7">
        <v>51.676000000000002</v>
      </c>
      <c r="J19099" s="2">
        <v>44</v>
      </c>
      <c r="K19099">
        <v>6</v>
      </c>
    </row>
    <row r="19100" spans="1:11" x14ac:dyDescent="0.25">
      <c r="A19100">
        <v>45237</v>
      </c>
      <c r="B19100" s="2">
        <v>25.73441</v>
      </c>
      <c r="C19100" s="3">
        <v>20090</v>
      </c>
      <c r="D19100" s="4">
        <v>17140</v>
      </c>
      <c r="E19100" t="s">
        <v>8663</v>
      </c>
      <c r="F19100" s="4" t="s">
        <v>8295</v>
      </c>
      <c r="G19100" s="5">
        <v>13765</v>
      </c>
      <c r="H19100" s="6">
        <v>0.22264999999999999</v>
      </c>
      <c r="I19100" s="7">
        <v>43.142000000000003</v>
      </c>
      <c r="J19100" s="2">
        <v>38.222200000000001</v>
      </c>
      <c r="K19100">
        <v>9</v>
      </c>
    </row>
    <row r="19101" spans="1:11" x14ac:dyDescent="0.25">
      <c r="A19101">
        <v>34607</v>
      </c>
      <c r="B19101" s="2">
        <v>25.72945</v>
      </c>
      <c r="C19101" s="3">
        <v>8329</v>
      </c>
      <c r="D19101" s="4">
        <v>45300</v>
      </c>
      <c r="E19101" t="s">
        <v>6994</v>
      </c>
      <c r="F19101" s="4" t="s">
        <v>6689</v>
      </c>
      <c r="G19101" s="5">
        <v>6968</v>
      </c>
      <c r="H19101" s="6">
        <v>0.16444249999999999</v>
      </c>
      <c r="I19101" s="7">
        <v>53.197000000000003</v>
      </c>
      <c r="J19101" s="2">
        <v>40</v>
      </c>
      <c r="K19101">
        <v>1</v>
      </c>
    </row>
    <row r="19102" spans="1:11" x14ac:dyDescent="0.25">
      <c r="A19102">
        <v>12468</v>
      </c>
      <c r="B19102" s="2">
        <v>25.72757</v>
      </c>
      <c r="C19102" s="3">
        <v>1077</v>
      </c>
      <c r="E19102" t="s">
        <v>2230</v>
      </c>
      <c r="F19102" s="4" t="s">
        <v>1280</v>
      </c>
      <c r="G19102" s="5">
        <v>862</v>
      </c>
      <c r="H19102" s="6">
        <v>0.2039398</v>
      </c>
      <c r="I19102" s="7">
        <v>46.371000000000002</v>
      </c>
    </row>
    <row r="19103" spans="1:11" x14ac:dyDescent="0.25">
      <c r="A19103">
        <v>25438</v>
      </c>
      <c r="B19103" s="2">
        <v>25.726299999999998</v>
      </c>
      <c r="C19103" s="3">
        <v>6846</v>
      </c>
      <c r="D19103" s="4">
        <v>47900</v>
      </c>
      <c r="E19103" t="s">
        <v>5339</v>
      </c>
      <c r="F19103" s="4" t="s">
        <v>5144</v>
      </c>
      <c r="G19103" s="5">
        <v>4454</v>
      </c>
      <c r="H19103" s="6">
        <v>0.173064</v>
      </c>
      <c r="I19103" s="7">
        <v>51.704999999999998</v>
      </c>
      <c r="J19103" s="2">
        <v>66</v>
      </c>
      <c r="K19103">
        <v>1</v>
      </c>
    </row>
    <row r="19104" spans="1:11" x14ac:dyDescent="0.25">
      <c r="A19104">
        <v>67335</v>
      </c>
      <c r="B19104" s="2">
        <v>25.724679999999999</v>
      </c>
      <c r="C19104" s="3">
        <v>3249</v>
      </c>
      <c r="D19104" s="4">
        <v>17700</v>
      </c>
      <c r="E19104" t="s">
        <v>12628</v>
      </c>
      <c r="F19104" s="4" t="s">
        <v>12494</v>
      </c>
      <c r="G19104" s="5">
        <v>2329</v>
      </c>
      <c r="H19104" s="6">
        <v>0.16566520000000001</v>
      </c>
      <c r="I19104" s="7">
        <v>52.981000000000002</v>
      </c>
    </row>
    <row r="19105" spans="1:11" x14ac:dyDescent="0.25">
      <c r="A19105">
        <v>76058</v>
      </c>
      <c r="B19105" s="2">
        <v>25.72157</v>
      </c>
      <c r="C19105" s="3">
        <v>17787</v>
      </c>
      <c r="D19105" s="4">
        <v>19100</v>
      </c>
      <c r="E19105" t="s">
        <v>13896</v>
      </c>
      <c r="F19105" s="4" t="s">
        <v>13752</v>
      </c>
      <c r="G19105" s="5">
        <v>10659</v>
      </c>
      <c r="H19105" s="6">
        <v>0.11416510000000001</v>
      </c>
      <c r="I19105" s="7">
        <v>61.878</v>
      </c>
      <c r="J19105" s="2">
        <v>71</v>
      </c>
      <c r="K19105">
        <v>1</v>
      </c>
    </row>
    <row r="19106" spans="1:11" x14ac:dyDescent="0.25">
      <c r="A19106">
        <v>5851</v>
      </c>
      <c r="B19106" s="2">
        <v>25.718</v>
      </c>
      <c r="C19106" s="3">
        <v>6735</v>
      </c>
      <c r="E19106" t="s">
        <v>1184</v>
      </c>
      <c r="F19106" s="4" t="s">
        <v>1030</v>
      </c>
      <c r="G19106" s="5">
        <v>4227</v>
      </c>
      <c r="H19106" s="6">
        <v>0.20440030000000001</v>
      </c>
      <c r="I19106" s="7">
        <v>46.283000000000001</v>
      </c>
      <c r="J19106" s="2">
        <v>51.2</v>
      </c>
      <c r="K19106">
        <v>5</v>
      </c>
    </row>
    <row r="19107" spans="1:11" x14ac:dyDescent="0.25">
      <c r="A19107">
        <v>54490</v>
      </c>
      <c r="B19107" s="2">
        <v>25.716840000000001</v>
      </c>
      <c r="C19107" s="3">
        <v>893</v>
      </c>
      <c r="E19107" t="s">
        <v>10270</v>
      </c>
      <c r="F19107" s="4" t="s">
        <v>10031</v>
      </c>
      <c r="G19107" s="5">
        <v>639</v>
      </c>
      <c r="H19107" s="6">
        <v>0.15937499999999999</v>
      </c>
      <c r="I19107" s="7">
        <v>54.063000000000002</v>
      </c>
    </row>
    <row r="19108" spans="1:11" x14ac:dyDescent="0.25">
      <c r="A19108">
        <v>31024</v>
      </c>
      <c r="B19108" s="2">
        <v>25.713180000000001</v>
      </c>
      <c r="C19108" s="3">
        <v>20377</v>
      </c>
      <c r="E19108" t="s">
        <v>6560</v>
      </c>
      <c r="F19108" s="4" t="s">
        <v>6363</v>
      </c>
      <c r="G19108" s="5">
        <v>14649</v>
      </c>
      <c r="H19108" s="6">
        <v>0.17659910000000001</v>
      </c>
      <c r="I19108" s="7">
        <v>51.085999999999999</v>
      </c>
      <c r="J19108" s="2">
        <v>43</v>
      </c>
      <c r="K19108">
        <v>1</v>
      </c>
    </row>
    <row r="19109" spans="1:11" x14ac:dyDescent="0.25">
      <c r="A19109">
        <v>79095</v>
      </c>
      <c r="B19109" s="2">
        <v>25.709250000000001</v>
      </c>
      <c r="C19109" s="3">
        <v>2687</v>
      </c>
      <c r="E19109" t="s">
        <v>6881</v>
      </c>
      <c r="F19109" s="4" t="s">
        <v>13752</v>
      </c>
      <c r="G19109" s="5">
        <v>1784</v>
      </c>
      <c r="H19109" s="6">
        <v>0.18721969999999999</v>
      </c>
      <c r="I19109" s="7">
        <v>49.241</v>
      </c>
    </row>
    <row r="19110" spans="1:11" x14ac:dyDescent="0.25">
      <c r="A19110">
        <v>73662</v>
      </c>
      <c r="B19110" s="2">
        <v>25.707699999999999</v>
      </c>
      <c r="C19110" s="3">
        <v>6912</v>
      </c>
      <c r="D19110" s="4">
        <v>21120</v>
      </c>
      <c r="E19110" t="s">
        <v>4137</v>
      </c>
      <c r="F19110" s="4" t="s">
        <v>13462</v>
      </c>
      <c r="G19110" s="5">
        <v>4671</v>
      </c>
      <c r="H19110" s="6">
        <v>0.1558553</v>
      </c>
      <c r="I19110" s="7">
        <v>54.658999999999999</v>
      </c>
      <c r="J19110" s="2">
        <v>43</v>
      </c>
      <c r="K19110">
        <v>2</v>
      </c>
    </row>
    <row r="19111" spans="1:11" x14ac:dyDescent="0.25">
      <c r="A19111">
        <v>4265</v>
      </c>
      <c r="B19111" s="2">
        <v>25.706420000000001</v>
      </c>
      <c r="C19111" s="3">
        <v>992</v>
      </c>
      <c r="D19111" s="4">
        <v>12300</v>
      </c>
      <c r="E19111" t="s">
        <v>787</v>
      </c>
      <c r="F19111" s="4" t="s">
        <v>701</v>
      </c>
      <c r="G19111" s="5">
        <v>686</v>
      </c>
      <c r="H19111" s="6">
        <v>0.17467250000000001</v>
      </c>
      <c r="I19111" s="7">
        <v>51.405999999999999</v>
      </c>
    </row>
    <row r="19112" spans="1:11" x14ac:dyDescent="0.25">
      <c r="A19112">
        <v>60033</v>
      </c>
      <c r="B19112" s="2">
        <v>25.704329999999999</v>
      </c>
      <c r="C19112" s="3">
        <v>13685</v>
      </c>
      <c r="D19112" s="4">
        <v>16980</v>
      </c>
      <c r="E19112" t="s">
        <v>149</v>
      </c>
      <c r="F19112" s="4" t="s">
        <v>11490</v>
      </c>
      <c r="G19112" s="5">
        <v>8053</v>
      </c>
      <c r="H19112" s="6">
        <v>0.1431587</v>
      </c>
      <c r="I19112" s="7">
        <v>56.848999999999997</v>
      </c>
      <c r="J19112" s="2">
        <v>61</v>
      </c>
      <c r="K19112">
        <v>3</v>
      </c>
    </row>
    <row r="19113" spans="1:11" x14ac:dyDescent="0.25">
      <c r="A19113">
        <v>63023</v>
      </c>
      <c r="B19113" s="2">
        <v>25.70139</v>
      </c>
      <c r="C19113" s="3">
        <v>5662</v>
      </c>
      <c r="D19113" s="4">
        <v>41180</v>
      </c>
      <c r="E19113" t="s">
        <v>12107</v>
      </c>
      <c r="F19113" s="4" t="s">
        <v>12102</v>
      </c>
      <c r="G19113" s="5">
        <v>4215</v>
      </c>
      <c r="H19113" s="6">
        <v>9.3001200000000006E-2</v>
      </c>
      <c r="I19113" s="7">
        <v>65.515000000000001</v>
      </c>
      <c r="J19113" s="2">
        <v>58</v>
      </c>
      <c r="K19113">
        <v>3</v>
      </c>
    </row>
    <row r="19114" spans="1:11" x14ac:dyDescent="0.25">
      <c r="A19114">
        <v>75954</v>
      </c>
      <c r="B19114" s="2">
        <v>25.69989</v>
      </c>
      <c r="C19114" s="3">
        <v>3256</v>
      </c>
      <c r="E19114" t="s">
        <v>13878</v>
      </c>
      <c r="F19114" s="4" t="s">
        <v>13752</v>
      </c>
      <c r="G19114" s="5">
        <v>2051</v>
      </c>
      <c r="H19114" s="6">
        <v>0.15309610000000001</v>
      </c>
      <c r="I19114" s="7">
        <v>55.128</v>
      </c>
      <c r="J19114" s="2">
        <v>41</v>
      </c>
      <c r="K19114">
        <v>1</v>
      </c>
    </row>
    <row r="19115" spans="1:11" x14ac:dyDescent="0.25">
      <c r="A19115">
        <v>76127</v>
      </c>
      <c r="B19115" s="2">
        <v>25.699010000000001</v>
      </c>
      <c r="C19115" s="3">
        <v>2019</v>
      </c>
      <c r="D19115" s="4">
        <v>19100</v>
      </c>
      <c r="E19115" t="s">
        <v>13904</v>
      </c>
      <c r="F19115" s="4" t="s">
        <v>13752</v>
      </c>
      <c r="G19115" s="5">
        <v>1634</v>
      </c>
      <c r="H19115" s="6">
        <v>9.1131500000000004E-2</v>
      </c>
      <c r="I19115" s="7">
        <v>65.832999999999998</v>
      </c>
    </row>
    <row r="19116" spans="1:11" x14ac:dyDescent="0.25">
      <c r="A19116">
        <v>27889</v>
      </c>
      <c r="B19116" s="2">
        <v>25.693999999999999</v>
      </c>
      <c r="C19116" s="3">
        <v>27330</v>
      </c>
      <c r="D19116" s="4">
        <v>47820</v>
      </c>
      <c r="E19116" t="s">
        <v>579</v>
      </c>
      <c r="F19116" s="4" t="s">
        <v>5642</v>
      </c>
      <c r="G19116" s="5">
        <v>19280</v>
      </c>
      <c r="H19116" s="6">
        <v>0.18029049999999999</v>
      </c>
      <c r="I19116" s="7">
        <v>50.423999999999999</v>
      </c>
      <c r="J19116" s="2">
        <v>37.75</v>
      </c>
      <c r="K19116">
        <v>4</v>
      </c>
    </row>
    <row r="19117" spans="1:11" x14ac:dyDescent="0.25">
      <c r="A19117">
        <v>84713</v>
      </c>
      <c r="B19117" s="2">
        <v>25.688849999999999</v>
      </c>
      <c r="C19117" s="3">
        <v>3618</v>
      </c>
      <c r="E19117" t="s">
        <v>3009</v>
      </c>
      <c r="F19117" s="4" t="s">
        <v>14851</v>
      </c>
      <c r="G19117" s="5">
        <v>2240</v>
      </c>
      <c r="H19117" s="6">
        <v>0.14196429999999999</v>
      </c>
      <c r="I19117" s="7">
        <v>57.045000000000002</v>
      </c>
    </row>
    <row r="19118" spans="1:11" x14ac:dyDescent="0.25">
      <c r="A19118">
        <v>36420</v>
      </c>
      <c r="B19118" s="2">
        <v>25.686610000000002</v>
      </c>
      <c r="C19118" s="3">
        <v>10793</v>
      </c>
      <c r="E19118" t="s">
        <v>7243</v>
      </c>
      <c r="F19118" s="4" t="s">
        <v>7027</v>
      </c>
      <c r="G19118" s="5">
        <v>7105</v>
      </c>
      <c r="H19118" s="6">
        <v>0.1957776</v>
      </c>
      <c r="I19118" s="7">
        <v>47.741999999999997</v>
      </c>
      <c r="J19118" s="2">
        <v>34.5</v>
      </c>
      <c r="K19118">
        <v>2</v>
      </c>
    </row>
    <row r="19119" spans="1:11" x14ac:dyDescent="0.25">
      <c r="A19119">
        <v>25981</v>
      </c>
      <c r="B19119" s="2">
        <v>25.684750000000001</v>
      </c>
      <c r="C19119" s="3">
        <v>1000</v>
      </c>
      <c r="E19119" t="s">
        <v>5460</v>
      </c>
      <c r="F19119" s="4" t="s">
        <v>5144</v>
      </c>
      <c r="G19119" s="5">
        <v>680</v>
      </c>
      <c r="H19119" s="6">
        <v>0.14117650000000001</v>
      </c>
      <c r="I19119" s="7">
        <v>57.173999999999999</v>
      </c>
    </row>
    <row r="19120" spans="1:11" x14ac:dyDescent="0.25">
      <c r="A19120">
        <v>61285</v>
      </c>
      <c r="B19120" s="2">
        <v>25.68431</v>
      </c>
      <c r="C19120" s="3">
        <v>1565</v>
      </c>
      <c r="E19120" t="s">
        <v>6549</v>
      </c>
      <c r="F19120" s="4" t="s">
        <v>11490</v>
      </c>
      <c r="G19120" s="5">
        <v>1177</v>
      </c>
      <c r="H19120" s="6">
        <v>0.1121495</v>
      </c>
      <c r="I19120" s="7">
        <v>62.188000000000002</v>
      </c>
    </row>
    <row r="19121" spans="1:12" x14ac:dyDescent="0.25">
      <c r="A19121">
        <v>61067</v>
      </c>
      <c r="B19121" s="2">
        <v>25.683890000000002</v>
      </c>
      <c r="C19121" s="3">
        <v>657</v>
      </c>
      <c r="D19121" s="4">
        <v>23300</v>
      </c>
      <c r="E19121" t="s">
        <v>11671</v>
      </c>
      <c r="F19121" s="4" t="s">
        <v>11490</v>
      </c>
      <c r="G19121" s="5">
        <v>560</v>
      </c>
      <c r="H19121" s="6">
        <v>0.2139037</v>
      </c>
      <c r="I19121" s="7">
        <v>44.601999999999997</v>
      </c>
    </row>
    <row r="19122" spans="1:12" x14ac:dyDescent="0.25">
      <c r="A19122">
        <v>73447</v>
      </c>
      <c r="B19122" s="2">
        <v>25.68356</v>
      </c>
      <c r="C19122" s="3">
        <v>1248</v>
      </c>
      <c r="E19122" t="s">
        <v>2676</v>
      </c>
      <c r="F19122" s="4" t="s">
        <v>13462</v>
      </c>
      <c r="G19122" s="5">
        <v>836</v>
      </c>
      <c r="H19122" s="6">
        <v>0.17703350000000001</v>
      </c>
      <c r="I19122" s="7">
        <v>50.972000000000001</v>
      </c>
    </row>
    <row r="19123" spans="1:12" x14ac:dyDescent="0.25">
      <c r="A19123">
        <v>36483</v>
      </c>
      <c r="B19123" s="2">
        <v>25.683299999999999</v>
      </c>
      <c r="C19123" s="3">
        <v>266</v>
      </c>
      <c r="E19123" t="s">
        <v>7265</v>
      </c>
      <c r="F19123" s="4" t="s">
        <v>7027</v>
      </c>
      <c r="G19123" s="5">
        <v>216</v>
      </c>
      <c r="H19123" s="6">
        <v>0.14285709999999999</v>
      </c>
      <c r="I19123" s="7">
        <v>56.875</v>
      </c>
    </row>
    <row r="19124" spans="1:12" x14ac:dyDescent="0.25">
      <c r="A19124">
        <v>77320</v>
      </c>
      <c r="B19124" s="2">
        <v>25.676780000000001</v>
      </c>
      <c r="C19124" s="3">
        <v>36047</v>
      </c>
      <c r="D19124" s="4">
        <v>26660</v>
      </c>
      <c r="E19124" t="s">
        <v>7151</v>
      </c>
      <c r="F19124" s="4" t="s">
        <v>13752</v>
      </c>
      <c r="G19124" s="5">
        <v>27038</v>
      </c>
      <c r="H19124" s="6">
        <v>0.1455359</v>
      </c>
      <c r="I19124" s="7">
        <v>56.405000000000001</v>
      </c>
      <c r="J19124" s="2">
        <v>59.25</v>
      </c>
      <c r="K19124">
        <v>4</v>
      </c>
    </row>
    <row r="19125" spans="1:12" x14ac:dyDescent="0.25">
      <c r="A19125">
        <v>40057</v>
      </c>
      <c r="B19125" s="2">
        <v>25.669720000000002</v>
      </c>
      <c r="C19125" s="3">
        <v>3335</v>
      </c>
      <c r="D19125" s="4">
        <v>31140</v>
      </c>
      <c r="E19125" t="s">
        <v>7898</v>
      </c>
      <c r="F19125" s="4" t="s">
        <v>7883</v>
      </c>
      <c r="G19125" s="5">
        <v>2460</v>
      </c>
      <c r="H19125" s="6">
        <v>0.1536585</v>
      </c>
      <c r="I19125" s="7">
        <v>55</v>
      </c>
    </row>
    <row r="19126" spans="1:12" x14ac:dyDescent="0.25">
      <c r="A19126">
        <v>18824</v>
      </c>
      <c r="B19126" s="2">
        <v>25.668890000000001</v>
      </c>
      <c r="C19126" s="3">
        <v>1381</v>
      </c>
      <c r="E19126" t="s">
        <v>4130</v>
      </c>
      <c r="F19126" s="4" t="s">
        <v>3003</v>
      </c>
      <c r="G19126" s="5">
        <v>991</v>
      </c>
      <c r="H19126" s="6">
        <v>0.13608870000000001</v>
      </c>
      <c r="I19126" s="7">
        <v>58.036000000000001</v>
      </c>
    </row>
    <row r="19127" spans="1:12" x14ac:dyDescent="0.25">
      <c r="A19127">
        <v>86406</v>
      </c>
      <c r="B19127" s="2">
        <v>25.664249999999999</v>
      </c>
      <c r="C19127" s="3">
        <v>24485</v>
      </c>
      <c r="D19127" s="4">
        <v>29420</v>
      </c>
      <c r="E19127" t="s">
        <v>15098</v>
      </c>
      <c r="F19127" s="4" t="s">
        <v>14962</v>
      </c>
      <c r="G19127" s="5">
        <v>18402</v>
      </c>
      <c r="H19127" s="6">
        <v>0.16861380000000001</v>
      </c>
      <c r="I19127" s="7">
        <v>52.414000000000001</v>
      </c>
      <c r="J19127" s="2">
        <v>33</v>
      </c>
      <c r="K19127">
        <v>1</v>
      </c>
    </row>
    <row r="19128" spans="1:12" x14ac:dyDescent="0.25">
      <c r="A19128">
        <v>17529</v>
      </c>
      <c r="B19128" s="2">
        <v>25.65925</v>
      </c>
      <c r="C19128" s="3">
        <v>4590</v>
      </c>
      <c r="D19128" s="4">
        <v>29540</v>
      </c>
      <c r="E19128" t="s">
        <v>3809</v>
      </c>
      <c r="F19128" s="4" t="s">
        <v>3003</v>
      </c>
      <c r="G19128" s="5">
        <v>2506</v>
      </c>
      <c r="H19128" s="6">
        <v>0.12445150000000001</v>
      </c>
      <c r="I19128" s="7">
        <v>60.045000000000002</v>
      </c>
    </row>
    <row r="19129" spans="1:12" x14ac:dyDescent="0.25">
      <c r="A19129">
        <v>24066</v>
      </c>
      <c r="B19129" s="2">
        <v>25.657789999999999</v>
      </c>
      <c r="C19129" s="3">
        <v>4763</v>
      </c>
      <c r="D19129" s="4">
        <v>40220</v>
      </c>
      <c r="E19129" t="s">
        <v>1799</v>
      </c>
      <c r="F19129" s="4" t="s">
        <v>4335</v>
      </c>
      <c r="G19129" s="5">
        <v>3571</v>
      </c>
      <c r="H19129" s="6">
        <v>0.15457860000000001</v>
      </c>
      <c r="I19129" s="7">
        <v>54.837000000000003</v>
      </c>
    </row>
    <row r="19130" spans="1:12" x14ac:dyDescent="0.25">
      <c r="A19130">
        <v>13333</v>
      </c>
      <c r="B19130" s="2">
        <v>25.656929999999999</v>
      </c>
      <c r="C19130" s="3">
        <v>56</v>
      </c>
      <c r="D19130" s="4">
        <v>36580</v>
      </c>
      <c r="E19130" t="s">
        <v>2570</v>
      </c>
      <c r="F19130" s="4" t="s">
        <v>1280</v>
      </c>
      <c r="G19130" s="5">
        <v>48</v>
      </c>
      <c r="H19130" s="6">
        <v>0.1632653</v>
      </c>
      <c r="I19130" s="7">
        <v>53.332999999999998</v>
      </c>
    </row>
    <row r="19131" spans="1:12" x14ac:dyDescent="0.25">
      <c r="A19131">
        <v>88310</v>
      </c>
      <c r="B19131" s="2">
        <v>25.650860000000002</v>
      </c>
      <c r="C19131" s="3">
        <v>36806</v>
      </c>
      <c r="D19131" s="4">
        <v>10460</v>
      </c>
      <c r="E19131" t="s">
        <v>15296</v>
      </c>
      <c r="F19131" s="4" t="s">
        <v>15124</v>
      </c>
      <c r="G19131" s="5">
        <v>25311</v>
      </c>
      <c r="H19131" s="6">
        <v>0.17707719999999999</v>
      </c>
      <c r="I19131" s="7">
        <v>50.944000000000003</v>
      </c>
      <c r="J19131" s="2">
        <v>52</v>
      </c>
      <c r="K19131">
        <v>13</v>
      </c>
      <c r="L19131" s="2">
        <v>96.5</v>
      </c>
    </row>
    <row r="19132" spans="1:12" x14ac:dyDescent="0.25">
      <c r="A19132">
        <v>92386</v>
      </c>
      <c r="B19132" s="2">
        <v>25.644449999999999</v>
      </c>
      <c r="C19132" s="3">
        <v>1949</v>
      </c>
      <c r="D19132" s="4">
        <v>40140</v>
      </c>
      <c r="E19132" t="s">
        <v>4010</v>
      </c>
      <c r="F19132" s="4" t="s">
        <v>15368</v>
      </c>
      <c r="G19132" s="5">
        <v>1481</v>
      </c>
      <c r="H19132" s="6">
        <v>0.24763830000000001</v>
      </c>
      <c r="I19132" s="7">
        <v>38.75</v>
      </c>
    </row>
    <row r="19133" spans="1:12" x14ac:dyDescent="0.25">
      <c r="A19133">
        <v>51442</v>
      </c>
      <c r="B19133" s="2">
        <v>25.642669999999999</v>
      </c>
      <c r="C19133" s="3">
        <v>9746</v>
      </c>
      <c r="E19133" t="s">
        <v>9857</v>
      </c>
      <c r="F19133" s="4" t="s">
        <v>9593</v>
      </c>
      <c r="G19133" s="5">
        <v>5932</v>
      </c>
      <c r="H19133" s="6">
        <v>0.14919080000000001</v>
      </c>
      <c r="I19133" s="7">
        <v>55.761000000000003</v>
      </c>
      <c r="J19133" s="2">
        <v>54</v>
      </c>
      <c r="K19133">
        <v>5</v>
      </c>
    </row>
    <row r="19134" spans="1:12" x14ac:dyDescent="0.25">
      <c r="A19134">
        <v>50846</v>
      </c>
      <c r="B19134" s="2">
        <v>25.64105</v>
      </c>
      <c r="C19134" s="3">
        <v>1154</v>
      </c>
      <c r="E19134" t="s">
        <v>9792</v>
      </c>
      <c r="F19134" s="4" t="s">
        <v>9593</v>
      </c>
      <c r="G19134" s="5">
        <v>847</v>
      </c>
      <c r="H19134" s="6">
        <v>0.15584419999999999</v>
      </c>
      <c r="I19134" s="7">
        <v>54.609000000000002</v>
      </c>
    </row>
    <row r="19135" spans="1:12" x14ac:dyDescent="0.25">
      <c r="A19135">
        <v>68333</v>
      </c>
      <c r="B19135" s="2">
        <v>25.639710000000001</v>
      </c>
      <c r="C19135" s="3">
        <v>8590</v>
      </c>
      <c r="E19135" t="s">
        <v>11565</v>
      </c>
      <c r="F19135" s="4" t="s">
        <v>12738</v>
      </c>
      <c r="G19135" s="5">
        <v>4749</v>
      </c>
      <c r="H19135" s="6">
        <v>0.1585597</v>
      </c>
      <c r="I19135" s="7">
        <v>54.137</v>
      </c>
      <c r="J19135" s="2">
        <v>47.5</v>
      </c>
      <c r="K19135">
        <v>2</v>
      </c>
    </row>
    <row r="19136" spans="1:12" x14ac:dyDescent="0.25">
      <c r="A19136">
        <v>33069</v>
      </c>
      <c r="B19136" s="2">
        <v>25.63373</v>
      </c>
      <c r="C19136" s="3">
        <v>26659</v>
      </c>
      <c r="D19136" s="4">
        <v>33100</v>
      </c>
      <c r="E19136" t="s">
        <v>6872</v>
      </c>
      <c r="F19136" s="4" t="s">
        <v>6689</v>
      </c>
      <c r="G19136" s="5">
        <v>20232</v>
      </c>
      <c r="H19136" s="6">
        <v>0.23630880000000001</v>
      </c>
      <c r="I19136" s="7">
        <v>40.700000000000003</v>
      </c>
      <c r="J19136" s="2">
        <v>51.5</v>
      </c>
      <c r="K19136">
        <v>2</v>
      </c>
    </row>
    <row r="19137" spans="1:12" x14ac:dyDescent="0.25">
      <c r="A19137">
        <v>72016</v>
      </c>
      <c r="B19137" s="2">
        <v>25.62837</v>
      </c>
      <c r="C19137" s="3">
        <v>2933</v>
      </c>
      <c r="D19137" s="4">
        <v>30780</v>
      </c>
      <c r="E19137" t="s">
        <v>10632</v>
      </c>
      <c r="F19137" s="4" t="s">
        <v>13183</v>
      </c>
      <c r="G19137" s="5">
        <v>2186</v>
      </c>
      <c r="H19137" s="6">
        <v>0.189387</v>
      </c>
      <c r="I19137" s="7">
        <v>48.808</v>
      </c>
    </row>
    <row r="19138" spans="1:12" x14ac:dyDescent="0.25">
      <c r="A19138">
        <v>55954</v>
      </c>
      <c r="B19138" s="2">
        <v>25.627579999999998</v>
      </c>
      <c r="C19138" s="3">
        <v>1421</v>
      </c>
      <c r="D19138" s="4">
        <v>40340</v>
      </c>
      <c r="E19138" t="s">
        <v>10576</v>
      </c>
      <c r="F19138" s="4" t="s">
        <v>10428</v>
      </c>
      <c r="G19138" s="5">
        <v>1077</v>
      </c>
      <c r="H19138" s="6">
        <v>0.13184770000000001</v>
      </c>
      <c r="I19138" s="7">
        <v>58.75</v>
      </c>
      <c r="J19138" s="2">
        <v>57</v>
      </c>
      <c r="K19138">
        <v>3</v>
      </c>
    </row>
    <row r="19139" spans="1:12" x14ac:dyDescent="0.25">
      <c r="A19139">
        <v>66968</v>
      </c>
      <c r="B19139" s="2">
        <v>25.627020000000002</v>
      </c>
      <c r="C19139" s="3">
        <v>1751</v>
      </c>
      <c r="E19139" t="s">
        <v>579</v>
      </c>
      <c r="F19139" s="4" t="s">
        <v>12494</v>
      </c>
      <c r="G19139" s="5">
        <v>1276</v>
      </c>
      <c r="H19139" s="6">
        <v>0.13860610000000001</v>
      </c>
      <c r="I19139" s="7">
        <v>57.578000000000003</v>
      </c>
    </row>
    <row r="19140" spans="1:12" x14ac:dyDescent="0.25">
      <c r="A19140">
        <v>74044</v>
      </c>
      <c r="B19140" s="2">
        <v>25.625520000000002</v>
      </c>
      <c r="C19140" s="3">
        <v>7573</v>
      </c>
      <c r="D19140" s="4">
        <v>46140</v>
      </c>
      <c r="E19140" t="s">
        <v>13601</v>
      </c>
      <c r="F19140" s="4" t="s">
        <v>13462</v>
      </c>
      <c r="G19140" s="5">
        <v>4975</v>
      </c>
      <c r="H19140" s="6">
        <v>0.13122990000000001</v>
      </c>
      <c r="I19140" s="7">
        <v>58.851999999999997</v>
      </c>
      <c r="J19140" s="2">
        <v>66</v>
      </c>
      <c r="K19140">
        <v>1</v>
      </c>
    </row>
    <row r="19141" spans="1:12" x14ac:dyDescent="0.25">
      <c r="A19141">
        <v>61244</v>
      </c>
      <c r="B19141" s="2">
        <v>25.6204</v>
      </c>
      <c r="C19141" s="3">
        <v>23771</v>
      </c>
      <c r="D19141" s="4">
        <v>19340</v>
      </c>
      <c r="E19141" t="s">
        <v>11688</v>
      </c>
      <c r="F19141" s="4" t="s">
        <v>11490</v>
      </c>
      <c r="G19141" s="5">
        <v>16431</v>
      </c>
      <c r="H19141" s="6">
        <v>0.1690604</v>
      </c>
      <c r="I19141" s="7">
        <v>52.314</v>
      </c>
      <c r="J19141" s="2">
        <v>51</v>
      </c>
      <c r="K19141">
        <v>10</v>
      </c>
      <c r="L19141" s="2">
        <v>94.9</v>
      </c>
    </row>
    <row r="19142" spans="1:12" x14ac:dyDescent="0.25">
      <c r="A19142">
        <v>44626</v>
      </c>
      <c r="B19142" s="2">
        <v>25.615939999999998</v>
      </c>
      <c r="C19142" s="3">
        <v>3102</v>
      </c>
      <c r="D19142" s="4">
        <v>15940</v>
      </c>
      <c r="E19142" t="s">
        <v>8578</v>
      </c>
      <c r="F19142" s="4" t="s">
        <v>8295</v>
      </c>
      <c r="G19142" s="5">
        <v>2197</v>
      </c>
      <c r="H19142" s="6">
        <v>0.1123749</v>
      </c>
      <c r="I19142" s="7">
        <v>62.100999999999999</v>
      </c>
    </row>
    <row r="19143" spans="1:12" x14ac:dyDescent="0.25">
      <c r="A19143">
        <v>29160</v>
      </c>
      <c r="B19143" s="2">
        <v>25.61412</v>
      </c>
      <c r="C19143" s="3">
        <v>8704</v>
      </c>
      <c r="D19143" s="4">
        <v>17900</v>
      </c>
      <c r="E19143" t="s">
        <v>460</v>
      </c>
      <c r="F19143" s="4" t="s">
        <v>6130</v>
      </c>
      <c r="G19143" s="5">
        <v>5407</v>
      </c>
      <c r="H19143" s="6">
        <v>0.13981879999999999</v>
      </c>
      <c r="I19143" s="7">
        <v>57.347999999999999</v>
      </c>
      <c r="J19143" s="2">
        <v>48.5</v>
      </c>
      <c r="K19143">
        <v>2</v>
      </c>
    </row>
    <row r="19144" spans="1:12" x14ac:dyDescent="0.25">
      <c r="A19144">
        <v>15615</v>
      </c>
      <c r="B19144" s="2">
        <v>25.612770000000001</v>
      </c>
      <c r="C19144" s="3">
        <v>368</v>
      </c>
      <c r="D19144" s="4">
        <v>38300</v>
      </c>
      <c r="E19144" t="s">
        <v>3214</v>
      </c>
      <c r="F19144" s="4" t="s">
        <v>3003</v>
      </c>
      <c r="G19144" s="5">
        <v>229</v>
      </c>
      <c r="H19144" s="6">
        <v>0.10480349999999999</v>
      </c>
      <c r="I19144" s="7">
        <v>63.398000000000003</v>
      </c>
    </row>
    <row r="19145" spans="1:12" x14ac:dyDescent="0.25">
      <c r="A19145">
        <v>32726</v>
      </c>
      <c r="B19145" s="2">
        <v>25.609269999999999</v>
      </c>
      <c r="C19145" s="3">
        <v>20288</v>
      </c>
      <c r="D19145" s="4">
        <v>36740</v>
      </c>
      <c r="E19145" t="s">
        <v>999</v>
      </c>
      <c r="F19145" s="4" t="s">
        <v>6689</v>
      </c>
      <c r="G19145" s="5">
        <v>14380</v>
      </c>
      <c r="H19145" s="6">
        <v>0.18427089999999999</v>
      </c>
      <c r="I19145" s="7">
        <v>49.664999999999999</v>
      </c>
      <c r="J19145" s="2">
        <v>50.4</v>
      </c>
      <c r="K19145">
        <v>5</v>
      </c>
    </row>
    <row r="19146" spans="1:12" x14ac:dyDescent="0.25">
      <c r="A19146">
        <v>93512</v>
      </c>
      <c r="B19146" s="2">
        <v>25.605789999999999</v>
      </c>
      <c r="C19146" s="3">
        <v>178</v>
      </c>
      <c r="E19146" t="s">
        <v>3865</v>
      </c>
      <c r="F19146" s="4" t="s">
        <v>15368</v>
      </c>
      <c r="G19146" s="5">
        <v>158</v>
      </c>
      <c r="H19146" s="6">
        <v>0.22012580000000001</v>
      </c>
      <c r="I19146" s="7">
        <v>43.468000000000004</v>
      </c>
    </row>
    <row r="19147" spans="1:12" x14ac:dyDescent="0.25">
      <c r="A19147">
        <v>56433</v>
      </c>
      <c r="B19147" s="2">
        <v>25.605450000000001</v>
      </c>
      <c r="C19147" s="3">
        <v>1697</v>
      </c>
      <c r="E19147" t="s">
        <v>10743</v>
      </c>
      <c r="F19147" s="4" t="s">
        <v>10428</v>
      </c>
      <c r="G19147" s="5">
        <v>1266</v>
      </c>
      <c r="H19147" s="6">
        <v>0.18325430000000001</v>
      </c>
      <c r="I19147" s="7">
        <v>49.837000000000003</v>
      </c>
    </row>
    <row r="19148" spans="1:12" x14ac:dyDescent="0.25">
      <c r="A19148">
        <v>56655</v>
      </c>
      <c r="B19148" s="2">
        <v>25.604859999999999</v>
      </c>
      <c r="C19148" s="3">
        <v>1539</v>
      </c>
      <c r="D19148" s="4">
        <v>14660</v>
      </c>
      <c r="E19148" t="s">
        <v>10829</v>
      </c>
      <c r="F19148" s="4" t="s">
        <v>10428</v>
      </c>
      <c r="G19148" s="5">
        <v>1207</v>
      </c>
      <c r="H19148" s="6">
        <v>0.20778150000000001</v>
      </c>
      <c r="I19148" s="7">
        <v>45.597999999999999</v>
      </c>
    </row>
    <row r="19149" spans="1:12" x14ac:dyDescent="0.25">
      <c r="A19149">
        <v>68338</v>
      </c>
      <c r="B19149" s="2">
        <v>25.604510000000001</v>
      </c>
      <c r="C19149" s="3">
        <v>405</v>
      </c>
      <c r="E19149" t="s">
        <v>12769</v>
      </c>
      <c r="F19149" s="4" t="s">
        <v>12738</v>
      </c>
      <c r="G19149" s="5">
        <v>250</v>
      </c>
      <c r="H19149" s="6">
        <v>0.11600000000000001</v>
      </c>
      <c r="I19149" s="7">
        <v>61.451999999999998</v>
      </c>
      <c r="J19149" s="2">
        <v>50</v>
      </c>
      <c r="K19149">
        <v>1</v>
      </c>
    </row>
    <row r="19150" spans="1:12" x14ac:dyDescent="0.25">
      <c r="A19150">
        <v>35062</v>
      </c>
      <c r="B19150" s="2">
        <v>25.60314</v>
      </c>
      <c r="C19150" s="3">
        <v>7607</v>
      </c>
      <c r="D19150" s="4">
        <v>13820</v>
      </c>
      <c r="E19150" t="s">
        <v>7047</v>
      </c>
      <c r="F19150" s="4" t="s">
        <v>7027</v>
      </c>
      <c r="G19150" s="5">
        <v>5453</v>
      </c>
      <c r="H19150" s="6">
        <v>0.1610123</v>
      </c>
      <c r="I19150" s="7">
        <v>53.673000000000002</v>
      </c>
    </row>
    <row r="19151" spans="1:12" x14ac:dyDescent="0.25">
      <c r="A19151">
        <v>82723</v>
      </c>
      <c r="B19151" s="2">
        <v>25.601769999999998</v>
      </c>
      <c r="C19151" s="3">
        <v>326</v>
      </c>
      <c r="E19151" t="s">
        <v>5574</v>
      </c>
      <c r="F19151" s="4" t="s">
        <v>14657</v>
      </c>
      <c r="G19151" s="5">
        <v>284</v>
      </c>
      <c r="H19151" s="6">
        <v>8.09859E-2</v>
      </c>
      <c r="I19151" s="7">
        <v>67.5</v>
      </c>
    </row>
    <row r="19152" spans="1:12" x14ac:dyDescent="0.25">
      <c r="A19152">
        <v>17747</v>
      </c>
      <c r="B19152" s="2">
        <v>25.601240000000001</v>
      </c>
      <c r="C19152" s="3">
        <v>3273</v>
      </c>
      <c r="D19152" s="4">
        <v>30820</v>
      </c>
      <c r="E19152" t="s">
        <v>3843</v>
      </c>
      <c r="F19152" s="4" t="s">
        <v>3003</v>
      </c>
      <c r="G19152" s="5">
        <v>1924</v>
      </c>
      <c r="H19152" s="6">
        <v>0.1283117</v>
      </c>
      <c r="I19152" s="7">
        <v>59.317999999999998</v>
      </c>
    </row>
    <row r="19153" spans="1:11" x14ac:dyDescent="0.25">
      <c r="A19153">
        <v>75571</v>
      </c>
      <c r="B19153" s="2">
        <v>25.600300000000001</v>
      </c>
      <c r="C19153" s="3">
        <v>2805</v>
      </c>
      <c r="E19153" t="s">
        <v>6681</v>
      </c>
      <c r="F19153" s="4" t="s">
        <v>13752</v>
      </c>
      <c r="G19153" s="5">
        <v>2030</v>
      </c>
      <c r="H19153" s="6">
        <v>0.16937469999999999</v>
      </c>
      <c r="I19153" s="7">
        <v>52.222000000000001</v>
      </c>
      <c r="J19153" s="2">
        <v>72</v>
      </c>
      <c r="K19153">
        <v>1</v>
      </c>
    </row>
    <row r="19154" spans="1:11" x14ac:dyDescent="0.25">
      <c r="A19154">
        <v>60959</v>
      </c>
      <c r="B19154" s="2">
        <v>25.599630000000001</v>
      </c>
      <c r="C19154" s="3">
        <v>1083</v>
      </c>
      <c r="D19154" s="4">
        <v>16580</v>
      </c>
      <c r="E19154" t="s">
        <v>11644</v>
      </c>
      <c r="F19154" s="4" t="s">
        <v>11490</v>
      </c>
      <c r="G19154" s="5">
        <v>742</v>
      </c>
      <c r="H19154" s="6">
        <v>9.4212699999999996E-2</v>
      </c>
      <c r="I19154" s="7">
        <v>65.207999999999998</v>
      </c>
    </row>
    <row r="19155" spans="1:11" x14ac:dyDescent="0.25">
      <c r="A19155">
        <v>34613</v>
      </c>
      <c r="B19155" s="2">
        <v>25.595980000000001</v>
      </c>
      <c r="C19155" s="3">
        <v>17780</v>
      </c>
      <c r="D19155" s="4">
        <v>45300</v>
      </c>
      <c r="E19155" t="s">
        <v>893</v>
      </c>
      <c r="F19155" s="4" t="s">
        <v>6689</v>
      </c>
      <c r="G19155" s="5">
        <v>14541</v>
      </c>
      <c r="H19155" s="6">
        <v>0.18850149999999999</v>
      </c>
      <c r="I19155" s="7">
        <v>48.912999999999997</v>
      </c>
    </row>
    <row r="19156" spans="1:11" x14ac:dyDescent="0.25">
      <c r="A19156">
        <v>49802</v>
      </c>
      <c r="B19156" s="2">
        <v>25.591419999999999</v>
      </c>
      <c r="C19156" s="3">
        <v>6243</v>
      </c>
      <c r="D19156" s="4">
        <v>27020</v>
      </c>
      <c r="E19156" t="s">
        <v>9509</v>
      </c>
      <c r="F19156" s="4" t="s">
        <v>9106</v>
      </c>
      <c r="G19156" s="5">
        <v>4497</v>
      </c>
      <c r="H19156" s="6">
        <v>0.179453</v>
      </c>
      <c r="I19156" s="7">
        <v>50.475999999999999</v>
      </c>
      <c r="J19156" s="2">
        <v>62</v>
      </c>
      <c r="K19156">
        <v>2</v>
      </c>
    </row>
    <row r="19157" spans="1:11" x14ac:dyDescent="0.25">
      <c r="A19157">
        <v>92844</v>
      </c>
      <c r="B19157" s="2">
        <v>25.586459999999999</v>
      </c>
      <c r="C19157" s="3">
        <v>24313</v>
      </c>
      <c r="D19157" s="4">
        <v>31080</v>
      </c>
      <c r="E19157" t="s">
        <v>9618</v>
      </c>
      <c r="F19157" s="4" t="s">
        <v>15368</v>
      </c>
      <c r="G19157" s="5">
        <v>16224</v>
      </c>
      <c r="H19157" s="6">
        <v>0.1927392</v>
      </c>
      <c r="I19157" s="7">
        <v>48.177999999999997</v>
      </c>
      <c r="J19157" s="2">
        <v>45</v>
      </c>
      <c r="K19157">
        <v>2</v>
      </c>
    </row>
    <row r="19158" spans="1:11" x14ac:dyDescent="0.25">
      <c r="A19158">
        <v>15622</v>
      </c>
      <c r="B19158" s="2">
        <v>25.5823</v>
      </c>
      <c r="C19158" s="3">
        <v>1373</v>
      </c>
      <c r="D19158" s="4">
        <v>38300</v>
      </c>
      <c r="E19158" t="s">
        <v>3218</v>
      </c>
      <c r="F19158" s="4" t="s">
        <v>3003</v>
      </c>
      <c r="G19158" s="5">
        <v>1162</v>
      </c>
      <c r="H19158" s="6">
        <v>0.19002579999999999</v>
      </c>
      <c r="I19158" s="7">
        <v>48.646000000000001</v>
      </c>
    </row>
    <row r="19159" spans="1:11" x14ac:dyDescent="0.25">
      <c r="A19159">
        <v>4664</v>
      </c>
      <c r="B19159" s="2">
        <v>25.58183</v>
      </c>
      <c r="C19159" s="3">
        <v>1082</v>
      </c>
      <c r="E19159" t="s">
        <v>593</v>
      </c>
      <c r="F19159" s="4" t="s">
        <v>701</v>
      </c>
      <c r="G19159" s="5">
        <v>828</v>
      </c>
      <c r="H19159" s="6">
        <v>0.2065217</v>
      </c>
      <c r="I19159" s="7">
        <v>45.795000000000002</v>
      </c>
    </row>
    <row r="19160" spans="1:11" x14ac:dyDescent="0.25">
      <c r="A19160">
        <v>30525</v>
      </c>
      <c r="B19160" s="2">
        <v>25.580410000000001</v>
      </c>
      <c r="C19160" s="3">
        <v>7125</v>
      </c>
      <c r="E19160" t="s">
        <v>1673</v>
      </c>
      <c r="F19160" s="4" t="s">
        <v>6363</v>
      </c>
      <c r="G19160" s="5">
        <v>5078</v>
      </c>
      <c r="H19160" s="6">
        <v>0.20673359999999999</v>
      </c>
      <c r="I19160" s="7">
        <v>45.758000000000003</v>
      </c>
      <c r="J19160" s="2">
        <v>65</v>
      </c>
      <c r="K19160">
        <v>2</v>
      </c>
    </row>
    <row r="19161" spans="1:11" x14ac:dyDescent="0.25">
      <c r="A19161">
        <v>23879</v>
      </c>
      <c r="B19161" s="2">
        <v>25.57911</v>
      </c>
      <c r="C19161" s="3">
        <v>663</v>
      </c>
      <c r="E19161" t="s">
        <v>4907</v>
      </c>
      <c r="F19161" s="4" t="s">
        <v>4335</v>
      </c>
      <c r="G19161" s="5">
        <v>347</v>
      </c>
      <c r="H19161" s="6">
        <v>0.16138330000000001</v>
      </c>
      <c r="I19161" s="7">
        <v>53.594000000000001</v>
      </c>
    </row>
    <row r="19162" spans="1:11" x14ac:dyDescent="0.25">
      <c r="A19162">
        <v>55990</v>
      </c>
      <c r="B19162" s="2">
        <v>25.578900000000001</v>
      </c>
      <c r="C19162" s="3">
        <v>824</v>
      </c>
      <c r="D19162" s="4">
        <v>40340</v>
      </c>
      <c r="E19162" t="s">
        <v>10590</v>
      </c>
      <c r="F19162" s="4" t="s">
        <v>10428</v>
      </c>
      <c r="G19162" s="5">
        <v>563</v>
      </c>
      <c r="H19162" s="6">
        <v>0.1261101</v>
      </c>
      <c r="I19162" s="7">
        <v>59.688000000000002</v>
      </c>
    </row>
    <row r="19163" spans="1:11" x14ac:dyDescent="0.25">
      <c r="A19163">
        <v>45821</v>
      </c>
      <c r="B19163" s="2">
        <v>25.578499999999998</v>
      </c>
      <c r="C19163" s="3">
        <v>1534</v>
      </c>
      <c r="E19163" t="s">
        <v>3091</v>
      </c>
      <c r="F19163" s="4" t="s">
        <v>8295</v>
      </c>
      <c r="G19163" s="5">
        <v>1110</v>
      </c>
      <c r="H19163" s="6">
        <v>0.13321330000000001</v>
      </c>
      <c r="I19163" s="7">
        <v>58.457000000000001</v>
      </c>
      <c r="J19163" s="2">
        <v>55</v>
      </c>
      <c r="K19163">
        <v>1</v>
      </c>
    </row>
    <row r="19164" spans="1:11" x14ac:dyDescent="0.25">
      <c r="A19164">
        <v>13473</v>
      </c>
      <c r="B19164" s="2">
        <v>25.578119999999998</v>
      </c>
      <c r="C19164" s="3">
        <v>638</v>
      </c>
      <c r="E19164" t="s">
        <v>2627</v>
      </c>
      <c r="F19164" s="4" t="s">
        <v>1280</v>
      </c>
      <c r="G19164" s="5">
        <v>458</v>
      </c>
      <c r="H19164" s="6">
        <v>9.3886499999999998E-2</v>
      </c>
      <c r="I19164" s="7">
        <v>65.25</v>
      </c>
    </row>
    <row r="19165" spans="1:11" x14ac:dyDescent="0.25">
      <c r="A19165">
        <v>79102</v>
      </c>
      <c r="B19165" s="2">
        <v>25.576609999999999</v>
      </c>
      <c r="C19165" s="3">
        <v>9510</v>
      </c>
      <c r="D19165" s="4">
        <v>11100</v>
      </c>
      <c r="E19165" t="s">
        <v>14375</v>
      </c>
      <c r="F19165" s="4" t="s">
        <v>13752</v>
      </c>
      <c r="G19165" s="5">
        <v>5855</v>
      </c>
      <c r="H19165" s="6">
        <v>0.2148591</v>
      </c>
      <c r="I19165" s="7">
        <v>44.344999999999999</v>
      </c>
      <c r="J19165" s="2">
        <v>31.5</v>
      </c>
      <c r="K19165">
        <v>2</v>
      </c>
    </row>
    <row r="19166" spans="1:11" x14ac:dyDescent="0.25">
      <c r="A19166">
        <v>27253</v>
      </c>
      <c r="B19166" s="2">
        <v>25.570460000000001</v>
      </c>
      <c r="C19166" s="3">
        <v>28937</v>
      </c>
      <c r="D19166" s="4">
        <v>15500</v>
      </c>
      <c r="E19166" t="s">
        <v>5681</v>
      </c>
      <c r="F19166" s="4" t="s">
        <v>5642</v>
      </c>
      <c r="G19166" s="5">
        <v>19832</v>
      </c>
      <c r="H19166" s="6">
        <v>0.18091969999999999</v>
      </c>
      <c r="I19166" s="7">
        <v>50.204000000000001</v>
      </c>
      <c r="J19166" s="2">
        <v>50.833300000000001</v>
      </c>
      <c r="K19166">
        <v>6</v>
      </c>
    </row>
    <row r="19167" spans="1:11" x14ac:dyDescent="0.25">
      <c r="A19167">
        <v>53951</v>
      </c>
      <c r="B19167" s="2">
        <v>25.565280000000001</v>
      </c>
      <c r="C19167" s="3">
        <v>2691</v>
      </c>
      <c r="D19167" s="4">
        <v>12660</v>
      </c>
      <c r="E19167" t="s">
        <v>10155</v>
      </c>
      <c r="F19167" s="4" t="s">
        <v>10031</v>
      </c>
      <c r="G19167" s="5">
        <v>1807</v>
      </c>
      <c r="H19167" s="6">
        <v>0.13274340000000001</v>
      </c>
      <c r="I19167" s="7">
        <v>58.529000000000003</v>
      </c>
    </row>
    <row r="19168" spans="1:11" x14ac:dyDescent="0.25">
      <c r="A19168">
        <v>64465</v>
      </c>
      <c r="B19168" s="2">
        <v>25.564129999999999</v>
      </c>
      <c r="C19168" s="3">
        <v>4416</v>
      </c>
      <c r="D19168" s="4">
        <v>28140</v>
      </c>
      <c r="E19168" t="s">
        <v>12275</v>
      </c>
      <c r="F19168" s="4" t="s">
        <v>12102</v>
      </c>
      <c r="G19168" s="5">
        <v>2987</v>
      </c>
      <c r="H19168" s="6">
        <v>0.13621150000000001</v>
      </c>
      <c r="I19168" s="7">
        <v>57.929000000000002</v>
      </c>
    </row>
    <row r="19169" spans="1:12" x14ac:dyDescent="0.25">
      <c r="A19169">
        <v>37355</v>
      </c>
      <c r="B19169" s="2">
        <v>25.559239999999999</v>
      </c>
      <c r="C19169" s="3">
        <v>25531</v>
      </c>
      <c r="D19169" s="4">
        <v>46100</v>
      </c>
      <c r="E19169" t="s">
        <v>272</v>
      </c>
      <c r="F19169" s="4" t="s">
        <v>7348</v>
      </c>
      <c r="G19169" s="5">
        <v>17451</v>
      </c>
      <c r="H19169" s="6">
        <v>0.172072</v>
      </c>
      <c r="I19169" s="7">
        <v>51.731000000000002</v>
      </c>
      <c r="J19169" s="2">
        <v>50.4</v>
      </c>
      <c r="K19169">
        <v>5</v>
      </c>
    </row>
    <row r="19170" spans="1:12" x14ac:dyDescent="0.25">
      <c r="A19170">
        <v>49111</v>
      </c>
      <c r="B19170" s="2">
        <v>25.55453</v>
      </c>
      <c r="C19170" s="3">
        <v>3447</v>
      </c>
      <c r="D19170" s="4">
        <v>35660</v>
      </c>
      <c r="E19170" t="s">
        <v>3387</v>
      </c>
      <c r="F19170" s="4" t="s">
        <v>9106</v>
      </c>
      <c r="G19170" s="5">
        <v>2223</v>
      </c>
      <c r="H19170" s="6">
        <v>0.1394512</v>
      </c>
      <c r="I19170" s="7">
        <v>57.368000000000002</v>
      </c>
      <c r="J19170" s="2">
        <v>53</v>
      </c>
      <c r="K19170">
        <v>2</v>
      </c>
    </row>
    <row r="19171" spans="1:12" x14ac:dyDescent="0.25">
      <c r="A19171">
        <v>65686</v>
      </c>
      <c r="B19171" s="2">
        <v>25.55311</v>
      </c>
      <c r="C19171" s="3">
        <v>4439</v>
      </c>
      <c r="D19171" s="4">
        <v>14700</v>
      </c>
      <c r="E19171" t="s">
        <v>12454</v>
      </c>
      <c r="F19171" s="4" t="s">
        <v>12102</v>
      </c>
      <c r="G19171" s="5">
        <v>3713</v>
      </c>
      <c r="H19171" s="6">
        <v>0.18798809999999999</v>
      </c>
      <c r="I19171" s="7">
        <v>48.976999999999997</v>
      </c>
      <c r="J19171" s="2">
        <v>59</v>
      </c>
      <c r="K19171">
        <v>2</v>
      </c>
    </row>
    <row r="19172" spans="1:12" x14ac:dyDescent="0.25">
      <c r="A19172">
        <v>62831</v>
      </c>
      <c r="B19172" s="2">
        <v>25.552119999999999</v>
      </c>
      <c r="C19172" s="3">
        <v>537</v>
      </c>
      <c r="E19172" t="s">
        <v>3320</v>
      </c>
      <c r="F19172" s="4" t="s">
        <v>11490</v>
      </c>
      <c r="G19172" s="5">
        <v>442</v>
      </c>
      <c r="H19172" s="6">
        <v>0.16252820000000001</v>
      </c>
      <c r="I19172" s="7">
        <v>53.375</v>
      </c>
    </row>
    <row r="19173" spans="1:12" x14ac:dyDescent="0.25">
      <c r="A19173">
        <v>15955</v>
      </c>
      <c r="B19173" s="2">
        <v>25.551539999999999</v>
      </c>
      <c r="C19173" s="3">
        <v>2677</v>
      </c>
      <c r="D19173" s="4">
        <v>27780</v>
      </c>
      <c r="E19173" t="s">
        <v>3372</v>
      </c>
      <c r="F19173" s="4" t="s">
        <v>3003</v>
      </c>
      <c r="G19173" s="5">
        <v>1965</v>
      </c>
      <c r="H19173" s="6">
        <v>0.15877859999999999</v>
      </c>
      <c r="I19173" s="7">
        <v>54.018000000000001</v>
      </c>
    </row>
    <row r="19174" spans="1:12" x14ac:dyDescent="0.25">
      <c r="A19174">
        <v>60482</v>
      </c>
      <c r="B19174" s="2">
        <v>25.54927</v>
      </c>
      <c r="C19174" s="3">
        <v>11039</v>
      </c>
      <c r="D19174" s="4">
        <v>16980</v>
      </c>
      <c r="E19174" t="s">
        <v>11599</v>
      </c>
      <c r="F19174" s="4" t="s">
        <v>11490</v>
      </c>
      <c r="G19174" s="5">
        <v>7518</v>
      </c>
      <c r="H19174" s="6">
        <v>0.1330141</v>
      </c>
      <c r="I19174" s="7">
        <v>58.47</v>
      </c>
      <c r="J19174" s="2">
        <v>49</v>
      </c>
      <c r="K19174">
        <v>6</v>
      </c>
    </row>
    <row r="19175" spans="1:12" x14ac:dyDescent="0.25">
      <c r="A19175">
        <v>29108</v>
      </c>
      <c r="B19175" s="2">
        <v>25.544409999999999</v>
      </c>
      <c r="C19175" s="3">
        <v>20638</v>
      </c>
      <c r="D19175" s="4">
        <v>35140</v>
      </c>
      <c r="E19175" t="s">
        <v>6169</v>
      </c>
      <c r="F19175" s="4" t="s">
        <v>6130</v>
      </c>
      <c r="G19175" s="5">
        <v>12781</v>
      </c>
      <c r="H19175" s="6">
        <v>0.1884682</v>
      </c>
      <c r="I19175" s="7">
        <v>48.884999999999998</v>
      </c>
      <c r="J19175" s="2">
        <v>52</v>
      </c>
      <c r="K19175">
        <v>6</v>
      </c>
    </row>
    <row r="19176" spans="1:12" x14ac:dyDescent="0.25">
      <c r="A19176">
        <v>67635</v>
      </c>
      <c r="B19176" s="2">
        <v>25.541329999999999</v>
      </c>
      <c r="C19176" s="3">
        <v>149</v>
      </c>
      <c r="E19176" t="s">
        <v>802</v>
      </c>
      <c r="F19176" s="4" t="s">
        <v>12494</v>
      </c>
      <c r="G19176" s="5">
        <v>109</v>
      </c>
      <c r="H19176" s="6">
        <v>0.21818180000000001</v>
      </c>
      <c r="I19176" s="7">
        <v>43.75</v>
      </c>
    </row>
    <row r="19177" spans="1:12" x14ac:dyDescent="0.25">
      <c r="A19177">
        <v>54853</v>
      </c>
      <c r="B19177" s="2">
        <v>25.540579999999999</v>
      </c>
      <c r="C19177" s="3">
        <v>4164</v>
      </c>
      <c r="E19177" t="s">
        <v>10382</v>
      </c>
      <c r="F19177" s="4" t="s">
        <v>10031</v>
      </c>
      <c r="G19177" s="5">
        <v>3023</v>
      </c>
      <c r="H19177" s="6">
        <v>0.1683201</v>
      </c>
      <c r="I19177" s="7">
        <v>52.366</v>
      </c>
    </row>
    <row r="19178" spans="1:12" x14ac:dyDescent="0.25">
      <c r="A19178">
        <v>92801</v>
      </c>
      <c r="B19178" s="2">
        <v>25.530670000000001</v>
      </c>
      <c r="C19178" s="3">
        <v>63882</v>
      </c>
      <c r="D19178" s="4">
        <v>31080</v>
      </c>
      <c r="E19178" t="s">
        <v>15600</v>
      </c>
      <c r="F19178" s="4" t="s">
        <v>15368</v>
      </c>
      <c r="G19178" s="5">
        <v>38395</v>
      </c>
      <c r="H19178" s="6">
        <v>0.19064980000000001</v>
      </c>
      <c r="I19178" s="7">
        <v>48.503</v>
      </c>
      <c r="J19178" s="2">
        <v>40.363599999999998</v>
      </c>
      <c r="K19178">
        <v>11</v>
      </c>
      <c r="L19178" s="2">
        <v>53.5</v>
      </c>
    </row>
    <row r="19179" spans="1:12" x14ac:dyDescent="0.25">
      <c r="A19179">
        <v>79720</v>
      </c>
      <c r="B19179" s="2">
        <v>25.515920000000001</v>
      </c>
      <c r="C19179" s="3">
        <v>34470</v>
      </c>
      <c r="D19179" s="4">
        <v>13700</v>
      </c>
      <c r="E19179" t="s">
        <v>14443</v>
      </c>
      <c r="F19179" s="4" t="s">
        <v>13752</v>
      </c>
      <c r="G19179" s="5">
        <v>23253</v>
      </c>
      <c r="H19179" s="6">
        <v>0.1308648</v>
      </c>
      <c r="I19179" s="7">
        <v>58.832999999999998</v>
      </c>
      <c r="J19179" s="2">
        <v>43.6</v>
      </c>
      <c r="K19179">
        <v>5</v>
      </c>
    </row>
    <row r="19180" spans="1:12" x14ac:dyDescent="0.25">
      <c r="A19180">
        <v>97826</v>
      </c>
      <c r="B19180" s="2">
        <v>25.510190000000001</v>
      </c>
      <c r="C19180" s="3">
        <v>980</v>
      </c>
      <c r="D19180" s="4">
        <v>25840</v>
      </c>
      <c r="E19180" t="s">
        <v>10681</v>
      </c>
      <c r="F19180" s="4" t="s">
        <v>16170</v>
      </c>
      <c r="G19180" s="5">
        <v>702</v>
      </c>
      <c r="H19180" s="6">
        <v>0.15527070000000001</v>
      </c>
      <c r="I19180" s="7">
        <v>54.615000000000002</v>
      </c>
    </row>
    <row r="19181" spans="1:12" x14ac:dyDescent="0.25">
      <c r="A19181">
        <v>95626</v>
      </c>
      <c r="B19181" s="2">
        <v>25.509060000000002</v>
      </c>
      <c r="C19181" s="3">
        <v>6335</v>
      </c>
      <c r="D19181" s="4">
        <v>40900</v>
      </c>
      <c r="E19181" t="s">
        <v>15955</v>
      </c>
      <c r="F19181" s="4" t="s">
        <v>15368</v>
      </c>
      <c r="G19181" s="5">
        <v>3987</v>
      </c>
      <c r="H19181" s="6">
        <v>0.1078235</v>
      </c>
      <c r="I19181" s="7">
        <v>62.813000000000002</v>
      </c>
      <c r="J19181" s="2">
        <v>42</v>
      </c>
      <c r="K19181">
        <v>1</v>
      </c>
    </row>
    <row r="19182" spans="1:12" x14ac:dyDescent="0.25">
      <c r="A19182">
        <v>29726</v>
      </c>
      <c r="B19182" s="2">
        <v>25.507770000000001</v>
      </c>
      <c r="C19182" s="3">
        <v>1893</v>
      </c>
      <c r="D19182" s="4">
        <v>16740</v>
      </c>
      <c r="E19182" t="s">
        <v>6322</v>
      </c>
      <c r="F19182" s="4" t="s">
        <v>6130</v>
      </c>
      <c r="G19182" s="5">
        <v>1409</v>
      </c>
      <c r="H19182" s="6">
        <v>0.13404250000000001</v>
      </c>
      <c r="I19182" s="7">
        <v>58.280999999999999</v>
      </c>
    </row>
    <row r="19183" spans="1:12" x14ac:dyDescent="0.25">
      <c r="A19183">
        <v>48890</v>
      </c>
      <c r="B19183" s="2">
        <v>25.507069999999999</v>
      </c>
      <c r="C19183" s="3">
        <v>2095</v>
      </c>
      <c r="D19183" s="4">
        <v>29620</v>
      </c>
      <c r="E19183" t="s">
        <v>9300</v>
      </c>
      <c r="F19183" s="4" t="s">
        <v>9106</v>
      </c>
      <c r="G19183" s="5">
        <v>1514</v>
      </c>
      <c r="H19183" s="6">
        <v>0.12145209999999999</v>
      </c>
      <c r="I19183" s="7">
        <v>60.454999999999998</v>
      </c>
      <c r="J19183" s="2">
        <v>67</v>
      </c>
      <c r="K19183">
        <v>1</v>
      </c>
    </row>
    <row r="19184" spans="1:12" x14ac:dyDescent="0.25">
      <c r="A19184">
        <v>82214</v>
      </c>
      <c r="B19184" s="2">
        <v>25.506460000000001</v>
      </c>
      <c r="C19184" s="3">
        <v>1412</v>
      </c>
      <c r="E19184" t="s">
        <v>9947</v>
      </c>
      <c r="F19184" s="4" t="s">
        <v>14657</v>
      </c>
      <c r="G19184" s="5">
        <v>1014</v>
      </c>
      <c r="H19184" s="6">
        <v>0.14285709999999999</v>
      </c>
      <c r="I19184" s="7">
        <v>56.75</v>
      </c>
    </row>
    <row r="19185" spans="1:11" x14ac:dyDescent="0.25">
      <c r="A19185">
        <v>12928</v>
      </c>
      <c r="B19185" s="2">
        <v>25.5059</v>
      </c>
      <c r="C19185" s="3">
        <v>1843</v>
      </c>
      <c r="E19185" t="s">
        <v>2423</v>
      </c>
      <c r="F19185" s="4" t="s">
        <v>1280</v>
      </c>
      <c r="G19185" s="5">
        <v>1312</v>
      </c>
      <c r="H19185" s="6">
        <v>0.1204268</v>
      </c>
      <c r="I19185" s="7">
        <v>60.625</v>
      </c>
    </row>
    <row r="19186" spans="1:11" x14ac:dyDescent="0.25">
      <c r="A19186">
        <v>94514</v>
      </c>
      <c r="B19186" s="2">
        <v>25.505410000000001</v>
      </c>
      <c r="C19186" s="3">
        <v>1174</v>
      </c>
      <c r="D19186" s="4">
        <v>41860</v>
      </c>
      <c r="E19186" t="s">
        <v>2837</v>
      </c>
      <c r="F19186" s="4" t="s">
        <v>15368</v>
      </c>
      <c r="G19186" s="5">
        <v>739</v>
      </c>
      <c r="H19186" s="6">
        <v>0.1312585</v>
      </c>
      <c r="I19186" s="7">
        <v>58.75</v>
      </c>
    </row>
    <row r="19187" spans="1:11" x14ac:dyDescent="0.25">
      <c r="A19187">
        <v>25704</v>
      </c>
      <c r="B19187" s="2">
        <v>25.502559999999999</v>
      </c>
      <c r="C19187" s="3">
        <v>16733</v>
      </c>
      <c r="D19187" s="4">
        <v>26580</v>
      </c>
      <c r="E19187" t="s">
        <v>46</v>
      </c>
      <c r="F19187" s="4" t="s">
        <v>5144</v>
      </c>
      <c r="G19187" s="5">
        <v>11166</v>
      </c>
      <c r="H19187" s="6">
        <v>0.17759269999999999</v>
      </c>
      <c r="I19187" s="7">
        <v>50.741999999999997</v>
      </c>
      <c r="J19187" s="2">
        <v>48.285699999999999</v>
      </c>
      <c r="K19187">
        <v>7</v>
      </c>
    </row>
    <row r="19188" spans="1:11" x14ac:dyDescent="0.25">
      <c r="A19188">
        <v>87535</v>
      </c>
      <c r="B19188" s="2">
        <v>25.49971</v>
      </c>
      <c r="C19188" s="3">
        <v>893</v>
      </c>
      <c r="D19188" s="4">
        <v>42140</v>
      </c>
      <c r="E19188" t="s">
        <v>15209</v>
      </c>
      <c r="F19188" s="4" t="s">
        <v>15124</v>
      </c>
      <c r="G19188" s="5">
        <v>734</v>
      </c>
      <c r="H19188" s="6">
        <v>0.2316076</v>
      </c>
      <c r="I19188" s="7">
        <v>41.405999999999999</v>
      </c>
    </row>
    <row r="19189" spans="1:11" x14ac:dyDescent="0.25">
      <c r="A19189">
        <v>31061</v>
      </c>
      <c r="B19189" s="2">
        <v>25.493130000000001</v>
      </c>
      <c r="C19189" s="3">
        <v>44312</v>
      </c>
      <c r="D19189" s="4">
        <v>33300</v>
      </c>
      <c r="E19189" t="s">
        <v>6576</v>
      </c>
      <c r="F19189" s="4" t="s">
        <v>6363</v>
      </c>
      <c r="G19189" s="5">
        <v>26777</v>
      </c>
      <c r="H19189" s="6">
        <v>0.18990180000000001</v>
      </c>
      <c r="I19189" s="7">
        <v>48.612000000000002</v>
      </c>
      <c r="J19189" s="2">
        <v>47</v>
      </c>
      <c r="K19189">
        <v>8</v>
      </c>
    </row>
    <row r="19190" spans="1:11" x14ac:dyDescent="0.25">
      <c r="A19190">
        <v>62644</v>
      </c>
      <c r="B19190" s="2">
        <v>25.48582</v>
      </c>
      <c r="C19190" s="3">
        <v>5199</v>
      </c>
      <c r="E19190" t="s">
        <v>6753</v>
      </c>
      <c r="F19190" s="4" t="s">
        <v>11490</v>
      </c>
      <c r="G19190" s="5">
        <v>3753</v>
      </c>
      <c r="H19190" s="6">
        <v>0.166267</v>
      </c>
      <c r="I19190" s="7">
        <v>52.692</v>
      </c>
      <c r="J19190" s="2">
        <v>78</v>
      </c>
      <c r="K19190">
        <v>1</v>
      </c>
    </row>
    <row r="19191" spans="1:11" x14ac:dyDescent="0.25">
      <c r="A19191">
        <v>17314</v>
      </c>
      <c r="B19191" s="2">
        <v>25.483979999999999</v>
      </c>
      <c r="C19191" s="3">
        <v>5868</v>
      </c>
      <c r="D19191" s="4">
        <v>49620</v>
      </c>
      <c r="E19191" t="s">
        <v>3773</v>
      </c>
      <c r="F19191" s="4" t="s">
        <v>3003</v>
      </c>
      <c r="G19191" s="5">
        <v>3960</v>
      </c>
      <c r="H19191" s="6">
        <v>9.7727300000000003E-2</v>
      </c>
      <c r="I19191" s="7">
        <v>64.534000000000006</v>
      </c>
      <c r="J19191" s="2">
        <v>62</v>
      </c>
      <c r="K19191">
        <v>1</v>
      </c>
    </row>
    <row r="19192" spans="1:11" x14ac:dyDescent="0.25">
      <c r="A19192">
        <v>60913</v>
      </c>
      <c r="B19192" s="2">
        <v>25.482769999999999</v>
      </c>
      <c r="C19192" s="3">
        <v>1294</v>
      </c>
      <c r="D19192" s="4">
        <v>28100</v>
      </c>
      <c r="E19192" t="s">
        <v>11625</v>
      </c>
      <c r="F19192" s="4" t="s">
        <v>11490</v>
      </c>
      <c r="G19192" s="5">
        <v>1093</v>
      </c>
      <c r="H19192" s="6">
        <v>9.1407699999999995E-2</v>
      </c>
      <c r="I19192" s="7">
        <v>65.625</v>
      </c>
    </row>
    <row r="19193" spans="1:11" x14ac:dyDescent="0.25">
      <c r="A19193">
        <v>84752</v>
      </c>
      <c r="B19193" s="2">
        <v>25.482379999999999</v>
      </c>
      <c r="C19193" s="3">
        <v>962</v>
      </c>
      <c r="E19193" t="s">
        <v>3925</v>
      </c>
      <c r="F19193" s="4" t="s">
        <v>14851</v>
      </c>
      <c r="G19193" s="5">
        <v>554</v>
      </c>
      <c r="H19193" s="6">
        <v>0.12635379999999999</v>
      </c>
      <c r="I19193" s="7">
        <v>59.582999999999998</v>
      </c>
    </row>
    <row r="19194" spans="1:11" x14ac:dyDescent="0.25">
      <c r="A19194">
        <v>62924</v>
      </c>
      <c r="B19194" s="2">
        <v>25.4818</v>
      </c>
      <c r="C19194" s="3">
        <v>2734</v>
      </c>
      <c r="D19194" s="4">
        <v>16060</v>
      </c>
      <c r="E19194" t="s">
        <v>6654</v>
      </c>
      <c r="F19194" s="4" t="s">
        <v>11490</v>
      </c>
      <c r="G19194" s="5">
        <v>1870</v>
      </c>
      <c r="H19194" s="6">
        <v>0.1925134</v>
      </c>
      <c r="I19194" s="7">
        <v>48.15</v>
      </c>
    </row>
    <row r="19195" spans="1:11" x14ac:dyDescent="0.25">
      <c r="A19195">
        <v>77563</v>
      </c>
      <c r="B19195" s="2">
        <v>25.479679999999998</v>
      </c>
      <c r="C19195" s="3">
        <v>9836</v>
      </c>
      <c r="D19195" s="4">
        <v>26420</v>
      </c>
      <c r="E19195" t="s">
        <v>10946</v>
      </c>
      <c r="F19195" s="4" t="s">
        <v>13752</v>
      </c>
      <c r="G19195" s="5">
        <v>6969</v>
      </c>
      <c r="H19195" s="6">
        <v>0.15681490000000001</v>
      </c>
      <c r="I19195" s="7">
        <v>54.311</v>
      </c>
      <c r="J19195" s="2">
        <v>59.5</v>
      </c>
      <c r="K19195">
        <v>2</v>
      </c>
    </row>
    <row r="19196" spans="1:11" x14ac:dyDescent="0.25">
      <c r="A19196">
        <v>57376</v>
      </c>
      <c r="B19196" s="2">
        <v>25.47784</v>
      </c>
      <c r="C19196" s="3">
        <v>941</v>
      </c>
      <c r="E19196" t="s">
        <v>10960</v>
      </c>
      <c r="F19196" s="4" t="s">
        <v>10877</v>
      </c>
      <c r="G19196" s="5">
        <v>725</v>
      </c>
      <c r="H19196" s="6">
        <v>0.17931040000000001</v>
      </c>
      <c r="I19196" s="7">
        <v>50.417000000000002</v>
      </c>
      <c r="J19196" s="2">
        <v>34</v>
      </c>
      <c r="K19196">
        <v>1</v>
      </c>
    </row>
    <row r="19197" spans="1:11" x14ac:dyDescent="0.25">
      <c r="A19197">
        <v>75423</v>
      </c>
      <c r="B19197" s="2">
        <v>25.4772</v>
      </c>
      <c r="C19197" s="3">
        <v>2914</v>
      </c>
      <c r="D19197" s="4">
        <v>19100</v>
      </c>
      <c r="E19197" t="s">
        <v>13796</v>
      </c>
      <c r="F19197" s="4" t="s">
        <v>13752</v>
      </c>
      <c r="G19197" s="5">
        <v>1953</v>
      </c>
      <c r="H19197" s="6">
        <v>0.171955</v>
      </c>
      <c r="I19197" s="7">
        <v>51.688000000000002</v>
      </c>
    </row>
    <row r="19198" spans="1:11" x14ac:dyDescent="0.25">
      <c r="A19198">
        <v>43755</v>
      </c>
      <c r="B19198" s="2">
        <v>25.476479999999999</v>
      </c>
      <c r="C19198" s="3">
        <v>1455</v>
      </c>
      <c r="D19198" s="4">
        <v>15740</v>
      </c>
      <c r="E19198" t="s">
        <v>8433</v>
      </c>
      <c r="F19198" s="4" t="s">
        <v>8295</v>
      </c>
      <c r="G19198" s="5">
        <v>1052</v>
      </c>
      <c r="H19198" s="6">
        <v>0.10456269999999999</v>
      </c>
      <c r="I19198" s="7">
        <v>63.332999999999998</v>
      </c>
    </row>
    <row r="19199" spans="1:11" x14ac:dyDescent="0.25">
      <c r="A19199">
        <v>27581</v>
      </c>
      <c r="B19199" s="2">
        <v>25.475390000000001</v>
      </c>
      <c r="C19199" s="3">
        <v>4612</v>
      </c>
      <c r="D19199" s="4">
        <v>37080</v>
      </c>
      <c r="E19199" t="s">
        <v>5743</v>
      </c>
      <c r="F19199" s="4" t="s">
        <v>5642</v>
      </c>
      <c r="G19199" s="5">
        <v>3494</v>
      </c>
      <c r="H19199" s="6">
        <v>0.1387697</v>
      </c>
      <c r="I19199" s="7">
        <v>57.411000000000001</v>
      </c>
      <c r="J19199" s="2">
        <v>54</v>
      </c>
      <c r="K19199">
        <v>1</v>
      </c>
    </row>
    <row r="19200" spans="1:11" x14ac:dyDescent="0.25">
      <c r="A19200">
        <v>37033</v>
      </c>
      <c r="B19200" s="2">
        <v>25.47326</v>
      </c>
      <c r="C19200" s="3">
        <v>7750</v>
      </c>
      <c r="D19200" s="4">
        <v>34980</v>
      </c>
      <c r="E19200" t="s">
        <v>406</v>
      </c>
      <c r="F19200" s="4" t="s">
        <v>7348</v>
      </c>
      <c r="G19200" s="5">
        <v>5408</v>
      </c>
      <c r="H19200" s="6">
        <v>0.17415420000000001</v>
      </c>
      <c r="I19200" s="7">
        <v>51.293999999999997</v>
      </c>
      <c r="J19200" s="2">
        <v>57</v>
      </c>
      <c r="K19200">
        <v>1</v>
      </c>
    </row>
    <row r="19201" spans="1:12" x14ac:dyDescent="0.25">
      <c r="A19201">
        <v>42406</v>
      </c>
      <c r="B19201" s="2">
        <v>25.471430000000002</v>
      </c>
      <c r="C19201" s="3">
        <v>3530</v>
      </c>
      <c r="D19201" s="4">
        <v>21780</v>
      </c>
      <c r="E19201" t="s">
        <v>8248</v>
      </c>
      <c r="F19201" s="4" t="s">
        <v>7883</v>
      </c>
      <c r="G19201" s="5">
        <v>2226</v>
      </c>
      <c r="H19201" s="6">
        <v>9.5644400000000004E-2</v>
      </c>
      <c r="I19201" s="7">
        <v>64.861000000000004</v>
      </c>
    </row>
    <row r="19202" spans="1:12" x14ac:dyDescent="0.25">
      <c r="A19202">
        <v>44643</v>
      </c>
      <c r="B19202" s="2">
        <v>25.470379999999999</v>
      </c>
      <c r="C19202" s="3">
        <v>3269</v>
      </c>
      <c r="D19202" s="4">
        <v>15940</v>
      </c>
      <c r="E19202" t="s">
        <v>1605</v>
      </c>
      <c r="F19202" s="4" t="s">
        <v>8295</v>
      </c>
      <c r="G19202" s="5">
        <v>2158</v>
      </c>
      <c r="H19202" s="6">
        <v>0.13756370000000001</v>
      </c>
      <c r="I19202" s="7">
        <v>57.613999999999997</v>
      </c>
      <c r="J19202" s="2">
        <v>58</v>
      </c>
      <c r="K19202">
        <v>1</v>
      </c>
    </row>
    <row r="19203" spans="1:12" x14ac:dyDescent="0.25">
      <c r="A19203">
        <v>74949</v>
      </c>
      <c r="B19203" s="2">
        <v>25.469809999999999</v>
      </c>
      <c r="C19203" s="3">
        <v>268</v>
      </c>
      <c r="D19203" s="4">
        <v>22900</v>
      </c>
      <c r="E19203" t="s">
        <v>3108</v>
      </c>
      <c r="F19203" s="4" t="s">
        <v>13462</v>
      </c>
      <c r="G19203" s="5">
        <v>217</v>
      </c>
      <c r="H19203" s="6">
        <v>0.2201835</v>
      </c>
      <c r="I19203" s="7">
        <v>43.332999999999998</v>
      </c>
    </row>
    <row r="19204" spans="1:12" x14ac:dyDescent="0.25">
      <c r="A19204">
        <v>47933</v>
      </c>
      <c r="B19204" s="2">
        <v>25.465330000000002</v>
      </c>
      <c r="C19204" s="3">
        <v>27929</v>
      </c>
      <c r="D19204" s="4">
        <v>18820</v>
      </c>
      <c r="E19204" t="s">
        <v>9085</v>
      </c>
      <c r="F19204" s="4" t="s">
        <v>8800</v>
      </c>
      <c r="G19204" s="5">
        <v>18495</v>
      </c>
      <c r="H19204" s="6">
        <v>0.17875099999999999</v>
      </c>
      <c r="I19204" s="7">
        <v>50.491999999999997</v>
      </c>
      <c r="J19204" s="2">
        <v>48.428600000000003</v>
      </c>
      <c r="K19204">
        <v>14</v>
      </c>
      <c r="L19204" s="2">
        <v>89.6</v>
      </c>
    </row>
    <row r="19205" spans="1:12" x14ac:dyDescent="0.25">
      <c r="A19205">
        <v>97601</v>
      </c>
      <c r="B19205" s="2">
        <v>25.457339999999999</v>
      </c>
      <c r="C19205" s="3">
        <v>21615</v>
      </c>
      <c r="D19205" s="4">
        <v>28900</v>
      </c>
      <c r="E19205" t="s">
        <v>16287</v>
      </c>
      <c r="F19205" s="4" t="s">
        <v>16170</v>
      </c>
      <c r="G19205" s="5">
        <v>14895</v>
      </c>
      <c r="H19205" s="6">
        <v>0.21348010000000001</v>
      </c>
      <c r="I19205" s="7">
        <v>44.488999999999997</v>
      </c>
      <c r="J19205" s="2">
        <v>47.6</v>
      </c>
      <c r="K19205">
        <v>20</v>
      </c>
      <c r="L19205" s="2">
        <v>86.8</v>
      </c>
    </row>
    <row r="19206" spans="1:12" x14ac:dyDescent="0.25">
      <c r="A19206">
        <v>15145</v>
      </c>
      <c r="B19206" s="2">
        <v>25.45252</v>
      </c>
      <c r="C19206" s="3">
        <v>7322</v>
      </c>
      <c r="D19206" s="4">
        <v>38300</v>
      </c>
      <c r="E19206" t="s">
        <v>3079</v>
      </c>
      <c r="F19206" s="4" t="s">
        <v>3003</v>
      </c>
      <c r="G19206" s="5">
        <v>5248</v>
      </c>
      <c r="H19206" s="6">
        <v>0.14919969999999999</v>
      </c>
      <c r="I19206" s="7">
        <v>55.597000000000001</v>
      </c>
      <c r="J19206" s="2">
        <v>34.666699999999999</v>
      </c>
      <c r="K19206">
        <v>3</v>
      </c>
    </row>
    <row r="19207" spans="1:12" x14ac:dyDescent="0.25">
      <c r="A19207">
        <v>16371</v>
      </c>
      <c r="B19207" s="2">
        <v>25.450679999999998</v>
      </c>
      <c r="C19207" s="3">
        <v>3269</v>
      </c>
      <c r="D19207" s="4">
        <v>47620</v>
      </c>
      <c r="E19207" t="s">
        <v>2357</v>
      </c>
      <c r="F19207" s="4" t="s">
        <v>3003</v>
      </c>
      <c r="G19207" s="5">
        <v>2430</v>
      </c>
      <c r="H19207" s="6">
        <v>0.13698070000000001</v>
      </c>
      <c r="I19207" s="7">
        <v>57.707999999999998</v>
      </c>
    </row>
    <row r="19208" spans="1:12" x14ac:dyDescent="0.25">
      <c r="A19208">
        <v>46360</v>
      </c>
      <c r="B19208" s="2">
        <v>25.44286</v>
      </c>
      <c r="C19208" s="3">
        <v>43619</v>
      </c>
      <c r="D19208" s="4">
        <v>33140</v>
      </c>
      <c r="E19208" t="s">
        <v>7653</v>
      </c>
      <c r="F19208" s="4" t="s">
        <v>8800</v>
      </c>
      <c r="G19208" s="5">
        <v>30263</v>
      </c>
      <c r="H19208" s="6">
        <v>0.17988370000000001</v>
      </c>
      <c r="I19208" s="7">
        <v>50.284999999999997</v>
      </c>
      <c r="J19208" s="2">
        <v>42.909100000000002</v>
      </c>
      <c r="K19208">
        <v>22</v>
      </c>
      <c r="L19208" s="2">
        <v>66.7</v>
      </c>
    </row>
    <row r="19209" spans="1:12" x14ac:dyDescent="0.25">
      <c r="A19209">
        <v>82412</v>
      </c>
      <c r="B19209" s="2">
        <v>25.435510000000001</v>
      </c>
      <c r="C19209" s="3">
        <v>717</v>
      </c>
      <c r="E19209" t="s">
        <v>2837</v>
      </c>
      <c r="F19209" s="4" t="s">
        <v>14657</v>
      </c>
      <c r="G19209" s="5">
        <v>432</v>
      </c>
      <c r="H19209" s="6">
        <v>0.1574074</v>
      </c>
      <c r="I19209" s="7">
        <v>54.167000000000002</v>
      </c>
    </row>
    <row r="19210" spans="1:12" x14ac:dyDescent="0.25">
      <c r="A19210">
        <v>18505</v>
      </c>
      <c r="B19210" s="2">
        <v>25.432040000000001</v>
      </c>
      <c r="C19210" s="3">
        <v>20274</v>
      </c>
      <c r="D19210" s="4">
        <v>42540</v>
      </c>
      <c r="E19210" t="s">
        <v>4085</v>
      </c>
      <c r="F19210" s="4" t="s">
        <v>3003</v>
      </c>
      <c r="G19210" s="5">
        <v>14097</v>
      </c>
      <c r="H19210" s="6">
        <v>0.2058594</v>
      </c>
      <c r="I19210" s="7">
        <v>45.793999999999997</v>
      </c>
      <c r="J19210" s="2">
        <v>50.5</v>
      </c>
      <c r="K19210">
        <v>4</v>
      </c>
    </row>
    <row r="19211" spans="1:12" x14ac:dyDescent="0.25">
      <c r="A19211">
        <v>21502</v>
      </c>
      <c r="B19211" s="2">
        <v>25.421040000000001</v>
      </c>
      <c r="C19211" s="3">
        <v>43546</v>
      </c>
      <c r="D19211" s="4">
        <v>19060</v>
      </c>
      <c r="E19211" t="s">
        <v>497</v>
      </c>
      <c r="F19211" s="4" t="s">
        <v>4361</v>
      </c>
      <c r="G19211" s="5">
        <v>31850</v>
      </c>
      <c r="H19211" s="6">
        <v>0.17051269999999999</v>
      </c>
      <c r="I19211" s="7">
        <v>51.898000000000003</v>
      </c>
      <c r="J19211" s="2">
        <v>47.954500000000003</v>
      </c>
      <c r="K19211">
        <v>22</v>
      </c>
      <c r="L19211" s="2">
        <v>88</v>
      </c>
    </row>
    <row r="19212" spans="1:12" x14ac:dyDescent="0.25">
      <c r="A19212">
        <v>50250</v>
      </c>
      <c r="B19212" s="2">
        <v>25.413</v>
      </c>
      <c r="C19212" s="3">
        <v>2528</v>
      </c>
      <c r="D19212" s="4">
        <v>19780</v>
      </c>
      <c r="E19212" t="s">
        <v>4992</v>
      </c>
      <c r="F19212" s="4" t="s">
        <v>9593</v>
      </c>
      <c r="G19212" s="5">
        <v>1741</v>
      </c>
      <c r="H19212" s="6">
        <v>0.1453188</v>
      </c>
      <c r="I19212" s="7">
        <v>56.25</v>
      </c>
    </row>
    <row r="19213" spans="1:12" x14ac:dyDescent="0.25">
      <c r="A19213">
        <v>61604</v>
      </c>
      <c r="B19213" s="2">
        <v>25.407419999999998</v>
      </c>
      <c r="C19213" s="3">
        <v>31790</v>
      </c>
      <c r="D19213" s="4">
        <v>37900</v>
      </c>
      <c r="E19213" t="s">
        <v>11779</v>
      </c>
      <c r="F19213" s="4" t="s">
        <v>11490</v>
      </c>
      <c r="G19213" s="5">
        <v>21577</v>
      </c>
      <c r="H19213" s="6">
        <v>0.20386509999999999</v>
      </c>
      <c r="I19213" s="7">
        <v>46.131999999999998</v>
      </c>
      <c r="J19213" s="2">
        <v>40.588200000000001</v>
      </c>
      <c r="K19213">
        <v>17</v>
      </c>
      <c r="L19213" s="2">
        <v>54.6</v>
      </c>
    </row>
    <row r="19214" spans="1:12" x14ac:dyDescent="0.25">
      <c r="A19214">
        <v>67019</v>
      </c>
      <c r="B19214" s="2">
        <v>25.402090000000001</v>
      </c>
      <c r="C19214" s="3">
        <v>989</v>
      </c>
      <c r="D19214" s="4">
        <v>11680</v>
      </c>
      <c r="E19214" t="s">
        <v>12594</v>
      </c>
      <c r="F19214" s="4" t="s">
        <v>12494</v>
      </c>
      <c r="G19214" s="5">
        <v>693</v>
      </c>
      <c r="H19214" s="6">
        <v>0.15873019999999999</v>
      </c>
      <c r="I19214" s="7">
        <v>53.929000000000002</v>
      </c>
    </row>
    <row r="19215" spans="1:12" x14ac:dyDescent="0.25">
      <c r="A19215">
        <v>84056</v>
      </c>
      <c r="B19215" s="2">
        <v>25.401599999999998</v>
      </c>
      <c r="C19215" s="3">
        <v>3372</v>
      </c>
      <c r="D19215" s="4">
        <v>36260</v>
      </c>
      <c r="E19215" t="s">
        <v>14876</v>
      </c>
      <c r="F19215" s="4" t="s">
        <v>14851</v>
      </c>
      <c r="G19215" s="5">
        <v>1351</v>
      </c>
      <c r="H19215" s="6">
        <v>0.21449699999999999</v>
      </c>
      <c r="I19215" s="7">
        <v>44.290999999999997</v>
      </c>
      <c r="J19215" s="2">
        <v>55</v>
      </c>
      <c r="K19215">
        <v>1</v>
      </c>
    </row>
    <row r="19216" spans="1:12" x14ac:dyDescent="0.25">
      <c r="A19216">
        <v>41547</v>
      </c>
      <c r="B19216" s="2">
        <v>25.401260000000001</v>
      </c>
      <c r="C19216" s="3">
        <v>144</v>
      </c>
      <c r="E19216" t="s">
        <v>8085</v>
      </c>
      <c r="F19216" s="4" t="s">
        <v>7883</v>
      </c>
      <c r="G19216" s="5">
        <v>82</v>
      </c>
      <c r="H19216" s="6">
        <v>0.30120479999999999</v>
      </c>
      <c r="I19216" s="7">
        <v>29.306000000000001</v>
      </c>
    </row>
    <row r="19217" spans="1:12" x14ac:dyDescent="0.25">
      <c r="A19217">
        <v>30423</v>
      </c>
      <c r="B19217" s="2">
        <v>25.401209999999999</v>
      </c>
      <c r="C19217" s="3">
        <v>158</v>
      </c>
      <c r="E19217" t="s">
        <v>6440</v>
      </c>
      <c r="F19217" s="4" t="s">
        <v>6363</v>
      </c>
      <c r="G19217" s="5">
        <v>128</v>
      </c>
      <c r="H19217" s="6">
        <v>0.171875</v>
      </c>
      <c r="I19217" s="7">
        <v>51.652000000000001</v>
      </c>
    </row>
    <row r="19218" spans="1:12" x14ac:dyDescent="0.25">
      <c r="A19218">
        <v>79536</v>
      </c>
      <c r="B19218" s="2">
        <v>25.40042</v>
      </c>
      <c r="C19218" s="3">
        <v>4631</v>
      </c>
      <c r="D19218" s="4">
        <v>10180</v>
      </c>
      <c r="E19218" t="s">
        <v>14431</v>
      </c>
      <c r="F19218" s="4" t="s">
        <v>13752</v>
      </c>
      <c r="G19218" s="5">
        <v>3167</v>
      </c>
      <c r="H19218" s="6">
        <v>0.1607199</v>
      </c>
      <c r="I19218" s="7">
        <v>53.578000000000003</v>
      </c>
      <c r="J19218" s="2">
        <v>57.5</v>
      </c>
      <c r="K19218">
        <v>2</v>
      </c>
    </row>
    <row r="19219" spans="1:12" x14ac:dyDescent="0.25">
      <c r="A19219">
        <v>46988</v>
      </c>
      <c r="B19219" s="2">
        <v>25.399519999999999</v>
      </c>
      <c r="C19219" s="3">
        <v>851</v>
      </c>
      <c r="D19219" s="4">
        <v>30900</v>
      </c>
      <c r="E19219" t="s">
        <v>8936</v>
      </c>
      <c r="F19219" s="4" t="s">
        <v>8800</v>
      </c>
      <c r="G19219" s="5">
        <v>575</v>
      </c>
      <c r="H19219" s="6">
        <v>7.2916700000000001E-2</v>
      </c>
      <c r="I19219" s="7">
        <v>68.75</v>
      </c>
    </row>
    <row r="19220" spans="1:12" x14ac:dyDescent="0.25">
      <c r="A19220">
        <v>56214</v>
      </c>
      <c r="B19220" s="2">
        <v>25.399270000000001</v>
      </c>
      <c r="C19220" s="3">
        <v>709</v>
      </c>
      <c r="E19220" t="s">
        <v>10669</v>
      </c>
      <c r="F19220" s="4" t="s">
        <v>10428</v>
      </c>
      <c r="G19220" s="5">
        <v>504</v>
      </c>
      <c r="H19220" s="6">
        <v>0.12896830000000001</v>
      </c>
      <c r="I19220" s="7">
        <v>59.063000000000002</v>
      </c>
    </row>
    <row r="19221" spans="1:12" x14ac:dyDescent="0.25">
      <c r="A19221">
        <v>70353</v>
      </c>
      <c r="B19221" s="2">
        <v>25.398990000000001</v>
      </c>
      <c r="C19221" s="3">
        <v>989</v>
      </c>
      <c r="D19221" s="4">
        <v>26380</v>
      </c>
      <c r="E19221" t="s">
        <v>12966</v>
      </c>
      <c r="F19221" s="4" t="s">
        <v>12927</v>
      </c>
      <c r="G19221" s="5">
        <v>657</v>
      </c>
      <c r="H19221" s="6">
        <v>3.1914900000000003E-2</v>
      </c>
      <c r="I19221" s="7">
        <v>75.832999999999998</v>
      </c>
    </row>
    <row r="19222" spans="1:12" x14ac:dyDescent="0.25">
      <c r="A19222">
        <v>4966</v>
      </c>
      <c r="B19222" s="2">
        <v>25.398520000000001</v>
      </c>
      <c r="C19222" s="3">
        <v>1758</v>
      </c>
      <c r="E19222" t="s">
        <v>1016</v>
      </c>
      <c r="F19222" s="4" t="s">
        <v>701</v>
      </c>
      <c r="G19222" s="5">
        <v>1312</v>
      </c>
      <c r="H19222" s="6">
        <v>0.16692070000000001</v>
      </c>
      <c r="I19222" s="7">
        <v>52.5</v>
      </c>
    </row>
    <row r="19223" spans="1:12" x14ac:dyDescent="0.25">
      <c r="A19223">
        <v>43351</v>
      </c>
      <c r="B19223" s="2">
        <v>25.39639</v>
      </c>
      <c r="C19223" s="3">
        <v>10836</v>
      </c>
      <c r="E19223" t="s">
        <v>8360</v>
      </c>
      <c r="F19223" s="4" t="s">
        <v>8295</v>
      </c>
      <c r="G19223" s="5">
        <v>7572</v>
      </c>
      <c r="H19223" s="6">
        <v>0.12980330000000001</v>
      </c>
      <c r="I19223" s="7">
        <v>58.914000000000001</v>
      </c>
      <c r="J19223" s="2">
        <v>58</v>
      </c>
      <c r="K19223">
        <v>1</v>
      </c>
    </row>
    <row r="19224" spans="1:12" x14ac:dyDescent="0.25">
      <c r="A19224">
        <v>62452</v>
      </c>
      <c r="B19224" s="2">
        <v>25.39451</v>
      </c>
      <c r="C19224" s="3">
        <v>469</v>
      </c>
      <c r="E19224" t="s">
        <v>5479</v>
      </c>
      <c r="F19224" s="4" t="s">
        <v>11490</v>
      </c>
      <c r="G19224" s="5">
        <v>300</v>
      </c>
      <c r="H19224" s="6">
        <v>0.1</v>
      </c>
      <c r="I19224" s="7">
        <v>64.063000000000002</v>
      </c>
    </row>
    <row r="19225" spans="1:12" x14ac:dyDescent="0.25">
      <c r="A19225">
        <v>58787</v>
      </c>
      <c r="B19225" s="2">
        <v>25.394410000000001</v>
      </c>
      <c r="C19225" s="3">
        <v>115</v>
      </c>
      <c r="D19225" s="4">
        <v>33500</v>
      </c>
      <c r="E19225" t="s">
        <v>11264</v>
      </c>
      <c r="F19225" s="4" t="s">
        <v>11069</v>
      </c>
      <c r="G19225" s="5">
        <v>112</v>
      </c>
      <c r="H19225" s="6">
        <v>5.3571399999999998E-2</v>
      </c>
      <c r="I19225" s="7">
        <v>72.082999999999998</v>
      </c>
    </row>
    <row r="19226" spans="1:12" x14ac:dyDescent="0.25">
      <c r="A19226">
        <v>12565</v>
      </c>
      <c r="B19226" s="2">
        <v>25.394130000000001</v>
      </c>
      <c r="C19226" s="3">
        <v>1450</v>
      </c>
      <c r="D19226" s="4">
        <v>26460</v>
      </c>
      <c r="E19226" t="s">
        <v>2283</v>
      </c>
      <c r="F19226" s="4" t="s">
        <v>1280</v>
      </c>
      <c r="G19226" s="5">
        <v>1057</v>
      </c>
      <c r="H19226" s="6">
        <v>0.15421000000000001</v>
      </c>
      <c r="I19226" s="7">
        <v>54.688000000000002</v>
      </c>
      <c r="J19226" s="2">
        <v>53</v>
      </c>
      <c r="K19226">
        <v>4</v>
      </c>
    </row>
    <row r="19227" spans="1:12" x14ac:dyDescent="0.25">
      <c r="A19227">
        <v>30165</v>
      </c>
      <c r="B19227" s="2">
        <v>25.387689999999999</v>
      </c>
      <c r="C19227" s="3">
        <v>39828</v>
      </c>
      <c r="D19227" s="4">
        <v>40660</v>
      </c>
      <c r="E19227" t="s">
        <v>2614</v>
      </c>
      <c r="F19227" s="4" t="s">
        <v>6363</v>
      </c>
      <c r="G19227" s="5">
        <v>25858</v>
      </c>
      <c r="H19227" s="6">
        <v>0.1789319</v>
      </c>
      <c r="I19227" s="7">
        <v>50.412999999999997</v>
      </c>
      <c r="J19227" s="2">
        <v>52.75</v>
      </c>
      <c r="K19227">
        <v>4</v>
      </c>
    </row>
    <row r="19228" spans="1:12" x14ac:dyDescent="0.25">
      <c r="A19228">
        <v>73737</v>
      </c>
      <c r="B19228" s="2">
        <v>25.380929999999999</v>
      </c>
      <c r="C19228" s="3">
        <v>3295</v>
      </c>
      <c r="E19228" t="s">
        <v>1353</v>
      </c>
      <c r="F19228" s="4" t="s">
        <v>13462</v>
      </c>
      <c r="G19228" s="5">
        <v>2375</v>
      </c>
      <c r="H19228" s="6">
        <v>0.16329969999999999</v>
      </c>
      <c r="I19228" s="7">
        <v>53.112000000000002</v>
      </c>
    </row>
    <row r="19229" spans="1:12" x14ac:dyDescent="0.25">
      <c r="A19229">
        <v>14585</v>
      </c>
      <c r="B19229" s="2">
        <v>25.38034</v>
      </c>
      <c r="C19229" s="3">
        <v>68</v>
      </c>
      <c r="D19229" s="4">
        <v>40380</v>
      </c>
      <c r="E19229" t="s">
        <v>2898</v>
      </c>
      <c r="F19229" s="4" t="s">
        <v>1280</v>
      </c>
      <c r="G19229" s="5">
        <v>68</v>
      </c>
      <c r="H19229" s="6">
        <v>0.24637680000000001</v>
      </c>
      <c r="I19229" s="7">
        <v>38.75</v>
      </c>
    </row>
    <row r="19230" spans="1:12" x14ac:dyDescent="0.25">
      <c r="A19230">
        <v>47670</v>
      </c>
      <c r="B19230" s="2">
        <v>25.37837</v>
      </c>
      <c r="C19230" s="3">
        <v>12069</v>
      </c>
      <c r="E19230" t="s">
        <v>187</v>
      </c>
      <c r="F19230" s="4" t="s">
        <v>8800</v>
      </c>
      <c r="G19230" s="5">
        <v>8184</v>
      </c>
      <c r="H19230" s="6">
        <v>0.14846039999999999</v>
      </c>
      <c r="I19230" s="7">
        <v>55.67</v>
      </c>
      <c r="J19230" s="2">
        <v>59.833300000000001</v>
      </c>
      <c r="K19230">
        <v>6</v>
      </c>
    </row>
    <row r="19231" spans="1:12" x14ac:dyDescent="0.25">
      <c r="A19231">
        <v>44903</v>
      </c>
      <c r="B19231" s="2">
        <v>25.372229999999998</v>
      </c>
      <c r="C19231" s="3">
        <v>24934</v>
      </c>
      <c r="D19231" s="4">
        <v>31900</v>
      </c>
      <c r="E19231" t="s">
        <v>296</v>
      </c>
      <c r="F19231" s="4" t="s">
        <v>8295</v>
      </c>
      <c r="G19231" s="5">
        <v>17454</v>
      </c>
      <c r="H19231" s="6">
        <v>0.16947409999999999</v>
      </c>
      <c r="I19231" s="7">
        <v>52.036000000000001</v>
      </c>
      <c r="J19231" s="2">
        <v>44.083300000000001</v>
      </c>
      <c r="K19231">
        <v>12</v>
      </c>
      <c r="L19231" s="2">
        <v>72.599999999999994</v>
      </c>
    </row>
    <row r="19232" spans="1:12" x14ac:dyDescent="0.25">
      <c r="A19232">
        <v>16822</v>
      </c>
      <c r="B19232" s="2">
        <v>25.367709999999999</v>
      </c>
      <c r="C19232" s="3">
        <v>2019</v>
      </c>
      <c r="D19232" s="4">
        <v>30820</v>
      </c>
      <c r="E19232" t="s">
        <v>3597</v>
      </c>
      <c r="F19232" s="4" t="s">
        <v>3003</v>
      </c>
      <c r="G19232" s="5">
        <v>1444</v>
      </c>
      <c r="H19232" s="6">
        <v>0.12534629999999999</v>
      </c>
      <c r="I19232" s="7">
        <v>59.658999999999999</v>
      </c>
      <c r="J19232" s="2">
        <v>45</v>
      </c>
      <c r="K19232">
        <v>1</v>
      </c>
    </row>
    <row r="19233" spans="1:11" x14ac:dyDescent="0.25">
      <c r="A19233">
        <v>40380</v>
      </c>
      <c r="B19233" s="2">
        <v>25.366389999999999</v>
      </c>
      <c r="C19233" s="3">
        <v>6117</v>
      </c>
      <c r="E19233" t="s">
        <v>7538</v>
      </c>
      <c r="F19233" s="4" t="s">
        <v>7883</v>
      </c>
      <c r="G19233" s="5">
        <v>4111</v>
      </c>
      <c r="H19233" s="6">
        <v>0.1812211</v>
      </c>
      <c r="I19233" s="7">
        <v>50</v>
      </c>
      <c r="J19233" s="2">
        <v>51</v>
      </c>
      <c r="K19233">
        <v>2</v>
      </c>
    </row>
    <row r="19234" spans="1:11" x14ac:dyDescent="0.25">
      <c r="A19234">
        <v>65261</v>
      </c>
      <c r="B19234" s="2">
        <v>25.36523</v>
      </c>
      <c r="C19234" s="3">
        <v>986</v>
      </c>
      <c r="E19234" t="s">
        <v>12379</v>
      </c>
      <c r="F19234" s="4" t="s">
        <v>12102</v>
      </c>
      <c r="G19234" s="5">
        <v>730</v>
      </c>
      <c r="H19234" s="6">
        <v>0.17397260000000001</v>
      </c>
      <c r="I19234" s="7">
        <v>51.25</v>
      </c>
      <c r="J19234" s="2">
        <v>53</v>
      </c>
      <c r="K19234">
        <v>2</v>
      </c>
    </row>
    <row r="19235" spans="1:11" x14ac:dyDescent="0.25">
      <c r="A19235">
        <v>17535</v>
      </c>
      <c r="B19235" s="2">
        <v>25.364799999999999</v>
      </c>
      <c r="C19235" s="3">
        <v>1912</v>
      </c>
      <c r="D19235" s="4">
        <v>29540</v>
      </c>
      <c r="E19235" t="s">
        <v>3811</v>
      </c>
      <c r="F19235" s="4" t="s">
        <v>3003</v>
      </c>
      <c r="G19235" s="5">
        <v>1054</v>
      </c>
      <c r="H19235" s="6">
        <v>0.1223909</v>
      </c>
      <c r="I19235" s="7">
        <v>60.158000000000001</v>
      </c>
    </row>
    <row r="19236" spans="1:11" x14ac:dyDescent="0.25">
      <c r="A19236">
        <v>62812</v>
      </c>
      <c r="B19236" s="2">
        <v>25.3627</v>
      </c>
      <c r="C19236" s="3">
        <v>11262</v>
      </c>
      <c r="E19236" t="s">
        <v>3865</v>
      </c>
      <c r="F19236" s="4" t="s">
        <v>11490</v>
      </c>
      <c r="G19236" s="5">
        <v>7725</v>
      </c>
      <c r="H19236" s="6">
        <v>0.17318149999999999</v>
      </c>
      <c r="I19236" s="7">
        <v>51.377000000000002</v>
      </c>
    </row>
    <row r="19237" spans="1:11" x14ac:dyDescent="0.25">
      <c r="A19237">
        <v>64659</v>
      </c>
      <c r="B19237" s="2">
        <v>25.360710000000001</v>
      </c>
      <c r="C19237" s="3">
        <v>982</v>
      </c>
      <c r="E19237" t="s">
        <v>3483</v>
      </c>
      <c r="F19237" s="4" t="s">
        <v>12102</v>
      </c>
      <c r="G19237" s="5">
        <v>569</v>
      </c>
      <c r="H19237" s="6">
        <v>0.1578947</v>
      </c>
      <c r="I19237" s="7">
        <v>54.018000000000001</v>
      </c>
    </row>
    <row r="19238" spans="1:11" x14ac:dyDescent="0.25">
      <c r="A19238">
        <v>16859</v>
      </c>
      <c r="B19238" s="2">
        <v>25.360499999999998</v>
      </c>
      <c r="C19238" s="3">
        <v>488</v>
      </c>
      <c r="D19238" s="4">
        <v>44300</v>
      </c>
      <c r="E19238" t="s">
        <v>3624</v>
      </c>
      <c r="F19238" s="4" t="s">
        <v>3003</v>
      </c>
      <c r="G19238" s="5">
        <v>337</v>
      </c>
      <c r="H19238" s="6">
        <v>0.112426</v>
      </c>
      <c r="I19238" s="7">
        <v>61.875</v>
      </c>
    </row>
    <row r="19239" spans="1:11" x14ac:dyDescent="0.25">
      <c r="A19239">
        <v>49762</v>
      </c>
      <c r="B19239" s="2">
        <v>25.360299999999999</v>
      </c>
      <c r="C19239" s="3">
        <v>579</v>
      </c>
      <c r="E19239" t="s">
        <v>9489</v>
      </c>
      <c r="F19239" s="4" t="s">
        <v>9106</v>
      </c>
      <c r="G19239" s="5">
        <v>483</v>
      </c>
      <c r="H19239" s="6">
        <v>0.15702479999999999</v>
      </c>
      <c r="I19239" s="7">
        <v>54.167000000000002</v>
      </c>
    </row>
    <row r="19240" spans="1:11" x14ac:dyDescent="0.25">
      <c r="A19240">
        <v>62478</v>
      </c>
      <c r="B19240" s="2">
        <v>25.360109999999999</v>
      </c>
      <c r="C19240" s="3">
        <v>405</v>
      </c>
      <c r="E19240" t="s">
        <v>11961</v>
      </c>
      <c r="F19240" s="4" t="s">
        <v>11490</v>
      </c>
      <c r="G19240" s="5">
        <v>305</v>
      </c>
      <c r="H19240" s="6">
        <v>0.1868853</v>
      </c>
      <c r="I19240" s="7">
        <v>49</v>
      </c>
    </row>
    <row r="19241" spans="1:11" x14ac:dyDescent="0.25">
      <c r="A19241">
        <v>76670</v>
      </c>
      <c r="B19241" s="2">
        <v>25.359819999999999</v>
      </c>
      <c r="C19241" s="3">
        <v>1360</v>
      </c>
      <c r="D19241" s="4">
        <v>19100</v>
      </c>
      <c r="E19241" t="s">
        <v>226</v>
      </c>
      <c r="F19241" s="4" t="s">
        <v>13752</v>
      </c>
      <c r="G19241" s="5">
        <v>907</v>
      </c>
      <c r="H19241" s="6">
        <v>0.1510474</v>
      </c>
      <c r="I19241" s="7">
        <v>55.192</v>
      </c>
    </row>
    <row r="19242" spans="1:11" x14ac:dyDescent="0.25">
      <c r="A19242">
        <v>47137</v>
      </c>
      <c r="B19242" s="2">
        <v>25.359349999999999</v>
      </c>
      <c r="C19242" s="3">
        <v>1383</v>
      </c>
      <c r="E19242" t="s">
        <v>8955</v>
      </c>
      <c r="F19242" s="4" t="s">
        <v>8800</v>
      </c>
      <c r="G19242" s="5">
        <v>1034</v>
      </c>
      <c r="H19242" s="6">
        <v>0.14893619999999999</v>
      </c>
      <c r="I19242" s="7">
        <v>55.555999999999997</v>
      </c>
    </row>
    <row r="19243" spans="1:11" x14ac:dyDescent="0.25">
      <c r="A19243">
        <v>98320</v>
      </c>
      <c r="B19243" s="2">
        <v>25.35886</v>
      </c>
      <c r="C19243" s="3">
        <v>1263</v>
      </c>
      <c r="E19243" t="s">
        <v>16400</v>
      </c>
      <c r="F19243" s="4" t="s">
        <v>16344</v>
      </c>
      <c r="G19243" s="5">
        <v>1044</v>
      </c>
      <c r="H19243" s="6">
        <v>0.17624519999999999</v>
      </c>
      <c r="I19243" s="7">
        <v>50.832999999999998</v>
      </c>
    </row>
    <row r="19244" spans="1:11" x14ac:dyDescent="0.25">
      <c r="A19244">
        <v>4758</v>
      </c>
      <c r="B19244" s="2">
        <v>25.358350000000002</v>
      </c>
      <c r="C19244" s="3">
        <v>1486</v>
      </c>
      <c r="E19244" t="s">
        <v>952</v>
      </c>
      <c r="F19244" s="4" t="s">
        <v>701</v>
      </c>
      <c r="G19244" s="5">
        <v>1095</v>
      </c>
      <c r="H19244" s="6">
        <v>0.16514599999999999</v>
      </c>
      <c r="I19244" s="7">
        <v>52.75</v>
      </c>
      <c r="J19244" s="2">
        <v>78</v>
      </c>
      <c r="K19244">
        <v>1</v>
      </c>
    </row>
    <row r="19245" spans="1:11" x14ac:dyDescent="0.25">
      <c r="A19245">
        <v>88112</v>
      </c>
      <c r="B19245" s="2">
        <v>25.358059999999998</v>
      </c>
      <c r="C19245" s="3">
        <v>151</v>
      </c>
      <c r="E19245" t="s">
        <v>11285</v>
      </c>
      <c r="F19245" s="4" t="s">
        <v>15124</v>
      </c>
      <c r="G19245" s="5">
        <v>111</v>
      </c>
      <c r="H19245" s="6">
        <v>0.27027030000000002</v>
      </c>
      <c r="I19245" s="7">
        <v>34.582999999999998</v>
      </c>
    </row>
    <row r="19246" spans="1:11" x14ac:dyDescent="0.25">
      <c r="A19246">
        <v>56584</v>
      </c>
      <c r="B19246" s="2">
        <v>25.357769999999999</v>
      </c>
      <c r="C19246" s="3">
        <v>1590</v>
      </c>
      <c r="E19246" t="s">
        <v>10800</v>
      </c>
      <c r="F19246" s="4" t="s">
        <v>10428</v>
      </c>
      <c r="G19246" s="5">
        <v>1100</v>
      </c>
      <c r="H19246" s="6">
        <v>0.1289737</v>
      </c>
      <c r="I19246" s="7">
        <v>59</v>
      </c>
    </row>
    <row r="19247" spans="1:11" x14ac:dyDescent="0.25">
      <c r="A19247">
        <v>19966</v>
      </c>
      <c r="B19247" s="2">
        <v>25.352820000000001</v>
      </c>
      <c r="C19247" s="3">
        <v>26638</v>
      </c>
      <c r="D19247" s="4">
        <v>41540</v>
      </c>
      <c r="E19247" t="s">
        <v>3107</v>
      </c>
      <c r="F19247" s="4" t="s">
        <v>4311</v>
      </c>
      <c r="G19247" s="5">
        <v>19555</v>
      </c>
      <c r="H19247" s="6">
        <v>0.1310595</v>
      </c>
      <c r="I19247" s="7">
        <v>58.637</v>
      </c>
      <c r="J19247" s="2">
        <v>56</v>
      </c>
      <c r="K19247">
        <v>2</v>
      </c>
    </row>
    <row r="19248" spans="1:11" x14ac:dyDescent="0.25">
      <c r="A19248">
        <v>66767</v>
      </c>
      <c r="B19248" s="2">
        <v>25.34806</v>
      </c>
      <c r="C19248" s="3">
        <v>418</v>
      </c>
      <c r="D19248" s="4">
        <v>28140</v>
      </c>
      <c r="E19248" t="s">
        <v>9258</v>
      </c>
      <c r="F19248" s="4" t="s">
        <v>12494</v>
      </c>
      <c r="G19248" s="5">
        <v>337</v>
      </c>
      <c r="H19248" s="6">
        <v>0.15726999999999999</v>
      </c>
      <c r="I19248" s="7">
        <v>54.106999999999999</v>
      </c>
    </row>
    <row r="19249" spans="1:11" x14ac:dyDescent="0.25">
      <c r="A19249">
        <v>61363</v>
      </c>
      <c r="B19249" s="2">
        <v>25.347950000000001</v>
      </c>
      <c r="C19249" s="3">
        <v>228</v>
      </c>
      <c r="D19249" s="4">
        <v>36860</v>
      </c>
      <c r="E19249" t="s">
        <v>11724</v>
      </c>
      <c r="F19249" s="4" t="s">
        <v>11490</v>
      </c>
      <c r="G19249" s="5">
        <v>131</v>
      </c>
      <c r="H19249" s="6">
        <v>6.8181800000000001E-2</v>
      </c>
      <c r="I19249" s="7">
        <v>69.5</v>
      </c>
    </row>
    <row r="19250" spans="1:11" x14ac:dyDescent="0.25">
      <c r="A19250">
        <v>59644</v>
      </c>
      <c r="B19250" s="2">
        <v>25.34721</v>
      </c>
      <c r="C19250" s="3">
        <v>4225</v>
      </c>
      <c r="E19250" t="s">
        <v>158</v>
      </c>
      <c r="F19250" s="4" t="s">
        <v>11278</v>
      </c>
      <c r="G19250" s="5">
        <v>2941</v>
      </c>
      <c r="H19250" s="6">
        <v>0.18422839999999999</v>
      </c>
      <c r="I19250" s="7">
        <v>49.445999999999998</v>
      </c>
      <c r="J19250" s="2">
        <v>59</v>
      </c>
      <c r="K19250">
        <v>3</v>
      </c>
    </row>
    <row r="19251" spans="1:11" x14ac:dyDescent="0.25">
      <c r="A19251">
        <v>28107</v>
      </c>
      <c r="B19251" s="2">
        <v>25.345330000000001</v>
      </c>
      <c r="C19251" s="3">
        <v>7105</v>
      </c>
      <c r="D19251" s="4">
        <v>16740</v>
      </c>
      <c r="E19251" t="s">
        <v>3039</v>
      </c>
      <c r="F19251" s="4" t="s">
        <v>5642</v>
      </c>
      <c r="G19251" s="5">
        <v>4943</v>
      </c>
      <c r="H19251" s="6">
        <v>0.15331719999999999</v>
      </c>
      <c r="I19251" s="7">
        <v>54.784999999999997</v>
      </c>
    </row>
    <row r="19252" spans="1:11" x14ac:dyDescent="0.25">
      <c r="A19252">
        <v>97026</v>
      </c>
      <c r="B19252" s="2">
        <v>25.34356</v>
      </c>
      <c r="C19252" s="3">
        <v>4000</v>
      </c>
      <c r="D19252" s="4">
        <v>41420</v>
      </c>
      <c r="E19252" t="s">
        <v>16181</v>
      </c>
      <c r="F19252" s="4" t="s">
        <v>16170</v>
      </c>
      <c r="G19252" s="5">
        <v>2446</v>
      </c>
      <c r="H19252" s="6">
        <v>0.15331149999999999</v>
      </c>
      <c r="I19252" s="7">
        <v>54.779000000000003</v>
      </c>
    </row>
    <row r="19253" spans="1:11" x14ac:dyDescent="0.25">
      <c r="A19253">
        <v>98591</v>
      </c>
      <c r="B19253" s="2">
        <v>25.34233</v>
      </c>
      <c r="C19253" s="3">
        <v>3569</v>
      </c>
      <c r="D19253" s="4">
        <v>16500</v>
      </c>
      <c r="E19253" t="s">
        <v>8418</v>
      </c>
      <c r="F19253" s="4" t="s">
        <v>16344</v>
      </c>
      <c r="G19253" s="5">
        <v>2706</v>
      </c>
      <c r="H19253" s="6">
        <v>0.1526238</v>
      </c>
      <c r="I19253" s="7">
        <v>54.89</v>
      </c>
      <c r="J19253" s="2">
        <v>47</v>
      </c>
      <c r="K19253">
        <v>1</v>
      </c>
    </row>
    <row r="19254" spans="1:11" x14ac:dyDescent="0.25">
      <c r="A19254">
        <v>60945</v>
      </c>
      <c r="B19254" s="2">
        <v>25.341640000000002</v>
      </c>
      <c r="C19254" s="3">
        <v>185</v>
      </c>
      <c r="E19254" t="s">
        <v>10947</v>
      </c>
      <c r="F19254" s="4" t="s">
        <v>11490</v>
      </c>
      <c r="G19254" s="5">
        <v>151</v>
      </c>
      <c r="H19254" s="6">
        <v>0.1447368</v>
      </c>
      <c r="I19254" s="7">
        <v>56.25</v>
      </c>
    </row>
    <row r="19255" spans="1:11" x14ac:dyDescent="0.25">
      <c r="A19255">
        <v>92278</v>
      </c>
      <c r="B19255" s="2">
        <v>25.341380000000001</v>
      </c>
      <c r="C19255" s="3">
        <v>4156</v>
      </c>
      <c r="D19255" s="4">
        <v>40140</v>
      </c>
      <c r="E19255" t="s">
        <v>15521</v>
      </c>
      <c r="F19255" s="4" t="s">
        <v>15368</v>
      </c>
      <c r="G19255" s="5">
        <v>922</v>
      </c>
      <c r="H19255" s="6">
        <v>0.1245937</v>
      </c>
      <c r="I19255" s="7">
        <v>59.728000000000002</v>
      </c>
    </row>
    <row r="19256" spans="1:11" x14ac:dyDescent="0.25">
      <c r="A19256">
        <v>76093</v>
      </c>
      <c r="B19256" s="2">
        <v>25.34084</v>
      </c>
      <c r="C19256" s="3">
        <v>2181</v>
      </c>
      <c r="D19256" s="4">
        <v>19100</v>
      </c>
      <c r="E19256" t="s">
        <v>13903</v>
      </c>
      <c r="F19256" s="4" t="s">
        <v>13752</v>
      </c>
      <c r="G19256" s="5">
        <v>1366</v>
      </c>
      <c r="H19256" s="6">
        <v>6.4374500000000001E-2</v>
      </c>
      <c r="I19256" s="7">
        <v>70.128</v>
      </c>
    </row>
    <row r="19257" spans="1:11" x14ac:dyDescent="0.25">
      <c r="A19257">
        <v>24605</v>
      </c>
      <c r="B19257" s="2">
        <v>25.338920000000002</v>
      </c>
      <c r="C19257" s="3">
        <v>9093</v>
      </c>
      <c r="D19257" s="4">
        <v>14140</v>
      </c>
      <c r="E19257" t="s">
        <v>5124</v>
      </c>
      <c r="F19257" s="4" t="s">
        <v>4335</v>
      </c>
      <c r="G19257" s="5">
        <v>6643</v>
      </c>
      <c r="H19257" s="6">
        <v>0.17988860000000001</v>
      </c>
      <c r="I19257" s="7">
        <v>50.161000000000001</v>
      </c>
      <c r="J19257" s="2">
        <v>69</v>
      </c>
      <c r="K19257">
        <v>1</v>
      </c>
    </row>
    <row r="19258" spans="1:11" x14ac:dyDescent="0.25">
      <c r="A19258">
        <v>40006</v>
      </c>
      <c r="B19258" s="2">
        <v>25.336569999999998</v>
      </c>
      <c r="C19258" s="3">
        <v>4678</v>
      </c>
      <c r="D19258" s="4">
        <v>31140</v>
      </c>
      <c r="E19258" t="s">
        <v>213</v>
      </c>
      <c r="F19258" s="4" t="s">
        <v>7883</v>
      </c>
      <c r="G19258" s="5">
        <v>3174</v>
      </c>
      <c r="H19258" s="6">
        <v>0.1468179</v>
      </c>
      <c r="I19258" s="7">
        <v>55.875</v>
      </c>
    </row>
    <row r="19259" spans="1:11" x14ac:dyDescent="0.25">
      <c r="A19259">
        <v>59337</v>
      </c>
      <c r="B19259" s="2">
        <v>25.33568</v>
      </c>
      <c r="C19259" s="3">
        <v>740</v>
      </c>
      <c r="E19259" t="s">
        <v>2498</v>
      </c>
      <c r="F19259" s="4" t="s">
        <v>11278</v>
      </c>
      <c r="G19259" s="5">
        <v>535</v>
      </c>
      <c r="H19259" s="6">
        <v>0.1102804</v>
      </c>
      <c r="I19259" s="7">
        <v>62.188000000000002</v>
      </c>
    </row>
    <row r="19260" spans="1:11" x14ac:dyDescent="0.25">
      <c r="A19260">
        <v>84637</v>
      </c>
      <c r="B19260" s="2">
        <v>25.335460000000001</v>
      </c>
      <c r="C19260" s="3">
        <v>564</v>
      </c>
      <c r="E19260" t="s">
        <v>14916</v>
      </c>
      <c r="F19260" s="4" t="s">
        <v>14851</v>
      </c>
      <c r="G19260" s="5">
        <v>377</v>
      </c>
      <c r="H19260" s="6">
        <v>0.17195769999999999</v>
      </c>
      <c r="I19260" s="7">
        <v>51.527999999999999</v>
      </c>
    </row>
    <row r="19261" spans="1:11" x14ac:dyDescent="0.25">
      <c r="A19261">
        <v>71957</v>
      </c>
      <c r="B19261" s="2">
        <v>25.334790000000002</v>
      </c>
      <c r="C19261" s="3">
        <v>3098</v>
      </c>
      <c r="E19261" t="s">
        <v>13235</v>
      </c>
      <c r="F19261" s="4" t="s">
        <v>13183</v>
      </c>
      <c r="G19261" s="5">
        <v>2434</v>
      </c>
      <c r="H19261" s="6">
        <v>0.174538</v>
      </c>
      <c r="I19261" s="7">
        <v>51.081000000000003</v>
      </c>
    </row>
    <row r="19262" spans="1:11" x14ac:dyDescent="0.25">
      <c r="A19262">
        <v>55063</v>
      </c>
      <c r="B19262" s="2">
        <v>25.33259</v>
      </c>
      <c r="C19262" s="3">
        <v>9501</v>
      </c>
      <c r="E19262" t="s">
        <v>2982</v>
      </c>
      <c r="F19262" s="4" t="s">
        <v>10428</v>
      </c>
      <c r="G19262" s="5">
        <v>6769</v>
      </c>
      <c r="H19262" s="6">
        <v>0.12762190000000001</v>
      </c>
      <c r="I19262" s="7">
        <v>59.186999999999998</v>
      </c>
      <c r="J19262" s="2">
        <v>49</v>
      </c>
      <c r="K19262">
        <v>1</v>
      </c>
    </row>
    <row r="19263" spans="1:11" x14ac:dyDescent="0.25">
      <c r="A19263">
        <v>59829</v>
      </c>
      <c r="B19263" s="2">
        <v>25.33053</v>
      </c>
      <c r="C19263" s="3">
        <v>2275</v>
      </c>
      <c r="E19263" t="s">
        <v>4189</v>
      </c>
      <c r="F19263" s="4" t="s">
        <v>11278</v>
      </c>
      <c r="G19263" s="5">
        <v>1814</v>
      </c>
      <c r="H19263" s="6">
        <v>0.1841235</v>
      </c>
      <c r="I19263" s="7">
        <v>49.423000000000002</v>
      </c>
      <c r="J19263" s="2">
        <v>7</v>
      </c>
      <c r="K19263">
        <v>1</v>
      </c>
    </row>
    <row r="19264" spans="1:11" x14ac:dyDescent="0.25">
      <c r="A19264">
        <v>47280</v>
      </c>
      <c r="B19264" s="2">
        <v>25.329989999999999</v>
      </c>
      <c r="C19264" s="3">
        <v>712</v>
      </c>
      <c r="D19264" s="4">
        <v>18020</v>
      </c>
      <c r="E19264" t="s">
        <v>6067</v>
      </c>
      <c r="F19264" s="4" t="s">
        <v>8800</v>
      </c>
      <c r="G19264" s="5">
        <v>462</v>
      </c>
      <c r="H19264" s="6">
        <v>7.9913600000000001E-2</v>
      </c>
      <c r="I19264" s="7">
        <v>67.430999999999997</v>
      </c>
      <c r="J19264" s="2">
        <v>43</v>
      </c>
      <c r="K19264">
        <v>1</v>
      </c>
    </row>
    <row r="19265" spans="1:12" x14ac:dyDescent="0.25">
      <c r="A19265">
        <v>49935</v>
      </c>
      <c r="B19265" s="2">
        <v>25.32874</v>
      </c>
      <c r="C19265" s="3">
        <v>6048</v>
      </c>
      <c r="E19265" t="s">
        <v>9575</v>
      </c>
      <c r="F19265" s="4" t="s">
        <v>9106</v>
      </c>
      <c r="G19265" s="5">
        <v>4736</v>
      </c>
      <c r="H19265" s="6">
        <v>0.20075999999999999</v>
      </c>
      <c r="I19265" s="7">
        <v>46.545999999999999</v>
      </c>
    </row>
    <row r="19266" spans="1:12" x14ac:dyDescent="0.25">
      <c r="A19266">
        <v>47040</v>
      </c>
      <c r="B19266" s="2">
        <v>25.326709999999999</v>
      </c>
      <c r="C19266" s="3">
        <v>5335</v>
      </c>
      <c r="D19266" s="4">
        <v>17140</v>
      </c>
      <c r="E19266" t="s">
        <v>4638</v>
      </c>
      <c r="F19266" s="4" t="s">
        <v>8800</v>
      </c>
      <c r="G19266" s="5">
        <v>3767</v>
      </c>
      <c r="H19266" s="6">
        <v>0.1316348</v>
      </c>
      <c r="I19266" s="7">
        <v>58.491</v>
      </c>
    </row>
    <row r="19267" spans="1:12" x14ac:dyDescent="0.25">
      <c r="A19267">
        <v>22432</v>
      </c>
      <c r="B19267" s="2">
        <v>25.32573</v>
      </c>
      <c r="C19267" s="3">
        <v>426</v>
      </c>
      <c r="E19267" t="s">
        <v>4659</v>
      </c>
      <c r="F19267" s="4" t="s">
        <v>4335</v>
      </c>
      <c r="G19267" s="5">
        <v>305</v>
      </c>
      <c r="H19267" s="6">
        <v>0.10457519999999999</v>
      </c>
      <c r="I19267" s="7">
        <v>63.167000000000002</v>
      </c>
    </row>
    <row r="19268" spans="1:12" x14ac:dyDescent="0.25">
      <c r="A19268">
        <v>71238</v>
      </c>
      <c r="B19268" s="2">
        <v>25.325119999999998</v>
      </c>
      <c r="C19268" s="3">
        <v>3144</v>
      </c>
      <c r="D19268" s="4">
        <v>33740</v>
      </c>
      <c r="E19268" t="s">
        <v>13124</v>
      </c>
      <c r="F19268" s="4" t="s">
        <v>12927</v>
      </c>
      <c r="G19268" s="5">
        <v>2244</v>
      </c>
      <c r="H19268" s="6">
        <v>0.13942089999999999</v>
      </c>
      <c r="I19268" s="7">
        <v>57.145000000000003</v>
      </c>
    </row>
    <row r="19269" spans="1:12" x14ac:dyDescent="0.25">
      <c r="A19269">
        <v>28147</v>
      </c>
      <c r="B19269" s="2">
        <v>25.320630000000001</v>
      </c>
      <c r="C19269" s="3">
        <v>25521</v>
      </c>
      <c r="D19269" s="4">
        <v>16740</v>
      </c>
      <c r="E19269" t="s">
        <v>277</v>
      </c>
      <c r="F19269" s="4" t="s">
        <v>5642</v>
      </c>
      <c r="G19269" s="5">
        <v>16502</v>
      </c>
      <c r="H19269" s="6">
        <v>0.1936735</v>
      </c>
      <c r="I19269" s="7">
        <v>47.762999999999998</v>
      </c>
      <c r="J19269" s="2">
        <v>38.799999999999997</v>
      </c>
      <c r="K19269">
        <v>5</v>
      </c>
    </row>
    <row r="19270" spans="1:12" x14ac:dyDescent="0.25">
      <c r="A19270">
        <v>15714</v>
      </c>
      <c r="B19270" s="2">
        <v>25.31587</v>
      </c>
      <c r="C19270" s="3">
        <v>5077</v>
      </c>
      <c r="D19270" s="4">
        <v>27780</v>
      </c>
      <c r="E19270" t="s">
        <v>3272</v>
      </c>
      <c r="F19270" s="4" t="s">
        <v>3003</v>
      </c>
      <c r="G19270" s="5">
        <v>3411</v>
      </c>
      <c r="H19270" s="6">
        <v>0.1594373</v>
      </c>
      <c r="I19270" s="7">
        <v>53.679000000000002</v>
      </c>
      <c r="J19270" s="2">
        <v>30.25</v>
      </c>
      <c r="K19270">
        <v>4</v>
      </c>
    </row>
    <row r="19271" spans="1:12" x14ac:dyDescent="0.25">
      <c r="A19271">
        <v>18702</v>
      </c>
      <c r="B19271" s="2">
        <v>25.308499999999999</v>
      </c>
      <c r="C19271" s="3">
        <v>40813</v>
      </c>
      <c r="D19271" s="4">
        <v>42540</v>
      </c>
      <c r="E19271" t="s">
        <v>4120</v>
      </c>
      <c r="F19271" s="4" t="s">
        <v>3003</v>
      </c>
      <c r="G19271" s="5">
        <v>27368</v>
      </c>
      <c r="H19271" s="6">
        <v>0.1879933</v>
      </c>
      <c r="I19271" s="7">
        <v>48.741</v>
      </c>
      <c r="J19271" s="2">
        <v>44.5</v>
      </c>
      <c r="K19271">
        <v>18</v>
      </c>
      <c r="L19271" s="2">
        <v>74.5</v>
      </c>
    </row>
    <row r="19272" spans="1:12" x14ac:dyDescent="0.25">
      <c r="A19272">
        <v>24368</v>
      </c>
      <c r="B19272" s="2">
        <v>25.301100000000002</v>
      </c>
      <c r="C19272" s="3">
        <v>5250</v>
      </c>
      <c r="E19272" t="s">
        <v>5054</v>
      </c>
      <c r="F19272" s="4" t="s">
        <v>4335</v>
      </c>
      <c r="G19272" s="5">
        <v>3561</v>
      </c>
      <c r="H19272" s="6">
        <v>0.13872509999999999</v>
      </c>
      <c r="I19272" s="7">
        <v>57.253999999999998</v>
      </c>
      <c r="J19272" s="2">
        <v>44</v>
      </c>
      <c r="K19272">
        <v>1</v>
      </c>
    </row>
    <row r="19273" spans="1:12" x14ac:dyDescent="0.25">
      <c r="A19273">
        <v>47537</v>
      </c>
      <c r="B19273" s="2">
        <v>25.300129999999999</v>
      </c>
      <c r="C19273" s="3">
        <v>735</v>
      </c>
      <c r="E19273" t="s">
        <v>9023</v>
      </c>
      <c r="F19273" s="4" t="s">
        <v>8800</v>
      </c>
      <c r="G19273" s="5">
        <v>513</v>
      </c>
      <c r="H19273" s="6">
        <v>7.7972700000000006E-2</v>
      </c>
      <c r="I19273" s="7">
        <v>67.75</v>
      </c>
    </row>
    <row r="19274" spans="1:12" x14ac:dyDescent="0.25">
      <c r="A19274">
        <v>56161</v>
      </c>
      <c r="B19274" s="2">
        <v>25.299939999999999</v>
      </c>
      <c r="C19274" s="3">
        <v>340</v>
      </c>
      <c r="E19274" t="s">
        <v>10655</v>
      </c>
      <c r="F19274" s="4" t="s">
        <v>10428</v>
      </c>
      <c r="G19274" s="5">
        <v>246</v>
      </c>
      <c r="H19274" s="6">
        <v>0.17073169999999999</v>
      </c>
      <c r="I19274" s="7">
        <v>51.719000000000001</v>
      </c>
    </row>
    <row r="19275" spans="1:12" x14ac:dyDescent="0.25">
      <c r="A19275">
        <v>83648</v>
      </c>
      <c r="B19275" s="2">
        <v>25.299610000000001</v>
      </c>
      <c r="C19275" s="3">
        <v>3132</v>
      </c>
      <c r="D19275" s="4">
        <v>34300</v>
      </c>
      <c r="E19275" t="s">
        <v>14811</v>
      </c>
      <c r="F19275" s="4" t="s">
        <v>14725</v>
      </c>
      <c r="G19275" s="5">
        <v>1149</v>
      </c>
      <c r="H19275" s="6">
        <v>0.26022630000000002</v>
      </c>
      <c r="I19275" s="7">
        <v>36.25</v>
      </c>
      <c r="J19275" s="2">
        <v>63</v>
      </c>
      <c r="K19275">
        <v>1</v>
      </c>
    </row>
    <row r="19276" spans="1:12" x14ac:dyDescent="0.25">
      <c r="A19276">
        <v>66932</v>
      </c>
      <c r="B19276" s="2">
        <v>25.299309999999998</v>
      </c>
      <c r="C19276" s="3">
        <v>126</v>
      </c>
      <c r="E19276" t="s">
        <v>113</v>
      </c>
      <c r="F19276" s="4" t="s">
        <v>12494</v>
      </c>
      <c r="G19276" s="5">
        <v>108</v>
      </c>
      <c r="H19276" s="6">
        <v>9.1743099999999994E-2</v>
      </c>
      <c r="I19276" s="7">
        <v>65.356999999999999</v>
      </c>
    </row>
    <row r="19277" spans="1:12" x14ac:dyDescent="0.25">
      <c r="A19277">
        <v>45899</v>
      </c>
      <c r="B19277" s="2">
        <v>25.299240000000001</v>
      </c>
      <c r="C19277" s="3">
        <v>200</v>
      </c>
      <c r="D19277" s="4">
        <v>46780</v>
      </c>
      <c r="E19277" t="s">
        <v>8799</v>
      </c>
      <c r="F19277" s="4" t="s">
        <v>8295</v>
      </c>
      <c r="G19277" s="5">
        <v>166</v>
      </c>
      <c r="H19277" s="6">
        <v>3.5928099999999998E-2</v>
      </c>
      <c r="I19277" s="7">
        <v>75</v>
      </c>
    </row>
    <row r="19278" spans="1:12" x14ac:dyDescent="0.25">
      <c r="A19278">
        <v>81416</v>
      </c>
      <c r="B19278" s="2">
        <v>25.29692</v>
      </c>
      <c r="C19278" s="3">
        <v>13786</v>
      </c>
      <c r="E19278" t="s">
        <v>3773</v>
      </c>
      <c r="F19278" s="4" t="s">
        <v>14477</v>
      </c>
      <c r="G19278" s="5">
        <v>9520</v>
      </c>
      <c r="H19278" s="6">
        <v>0.16311310000000001</v>
      </c>
      <c r="I19278" s="7">
        <v>53.02</v>
      </c>
      <c r="J19278" s="2">
        <v>58.666699999999999</v>
      </c>
      <c r="K19278">
        <v>3</v>
      </c>
    </row>
    <row r="19279" spans="1:12" x14ac:dyDescent="0.25">
      <c r="A19279">
        <v>57266</v>
      </c>
      <c r="B19279" s="2">
        <v>25.294550000000001</v>
      </c>
      <c r="C19279" s="3">
        <v>633</v>
      </c>
      <c r="E19279" t="s">
        <v>1550</v>
      </c>
      <c r="F19279" s="4" t="s">
        <v>10877</v>
      </c>
      <c r="G19279" s="5">
        <v>398</v>
      </c>
      <c r="H19279" s="6">
        <v>0.16834170000000001</v>
      </c>
      <c r="I19279" s="7">
        <v>52.115000000000002</v>
      </c>
    </row>
    <row r="19280" spans="1:12" x14ac:dyDescent="0.25">
      <c r="A19280">
        <v>12952</v>
      </c>
      <c r="B19280" s="2">
        <v>25.294360000000001</v>
      </c>
      <c r="C19280" s="3">
        <v>402</v>
      </c>
      <c r="D19280" s="4">
        <v>38460</v>
      </c>
      <c r="E19280" t="s">
        <v>2436</v>
      </c>
      <c r="F19280" s="4" t="s">
        <v>1280</v>
      </c>
      <c r="G19280" s="5">
        <v>363</v>
      </c>
      <c r="H19280" s="6">
        <v>9.9173600000000001E-2</v>
      </c>
      <c r="I19280" s="7">
        <v>64.063000000000002</v>
      </c>
    </row>
    <row r="19281" spans="1:11" x14ac:dyDescent="0.25">
      <c r="A19281">
        <v>60954</v>
      </c>
      <c r="B19281" s="2">
        <v>25.293209999999998</v>
      </c>
      <c r="C19281" s="3">
        <v>6243</v>
      </c>
      <c r="D19281" s="4">
        <v>28100</v>
      </c>
      <c r="E19281" t="s">
        <v>11641</v>
      </c>
      <c r="F19281" s="4" t="s">
        <v>11490</v>
      </c>
      <c r="G19281" s="5">
        <v>4459</v>
      </c>
      <c r="H19281" s="6">
        <v>0.11549669999999999</v>
      </c>
      <c r="I19281" s="7">
        <v>61.231999999999999</v>
      </c>
      <c r="J19281" s="2">
        <v>44</v>
      </c>
      <c r="K19281">
        <v>2</v>
      </c>
    </row>
    <row r="19282" spans="1:11" x14ac:dyDescent="0.25">
      <c r="A19282">
        <v>17721</v>
      </c>
      <c r="B19282" s="2">
        <v>25.291879999999999</v>
      </c>
      <c r="C19282" s="3">
        <v>1766</v>
      </c>
      <c r="D19282" s="4">
        <v>30820</v>
      </c>
      <c r="E19282" t="s">
        <v>3833</v>
      </c>
      <c r="F19282" s="4" t="s">
        <v>3003</v>
      </c>
      <c r="G19282" s="5">
        <v>1095</v>
      </c>
      <c r="H19282" s="6">
        <v>0.1415525</v>
      </c>
      <c r="I19282" s="7">
        <v>56.728000000000002</v>
      </c>
    </row>
    <row r="19283" spans="1:11" x14ac:dyDescent="0.25">
      <c r="A19283">
        <v>54213</v>
      </c>
      <c r="B19283" s="2">
        <v>25.291429999999998</v>
      </c>
      <c r="C19283" s="3">
        <v>1161</v>
      </c>
      <c r="E19283" t="s">
        <v>2791</v>
      </c>
      <c r="F19283" s="4" t="s">
        <v>10031</v>
      </c>
      <c r="G19283" s="5">
        <v>786</v>
      </c>
      <c r="H19283" s="6">
        <v>0.1310433</v>
      </c>
      <c r="I19283" s="7">
        <v>58.542000000000002</v>
      </c>
      <c r="J19283" s="2">
        <v>54.5</v>
      </c>
      <c r="K19283">
        <v>2</v>
      </c>
    </row>
    <row r="19284" spans="1:11" x14ac:dyDescent="0.25">
      <c r="A19284">
        <v>5774</v>
      </c>
      <c r="B19284" s="2">
        <v>25.291039999999999</v>
      </c>
      <c r="C19284" s="3">
        <v>1164</v>
      </c>
      <c r="D19284" s="4">
        <v>40860</v>
      </c>
      <c r="E19284" t="s">
        <v>758</v>
      </c>
      <c r="F19284" s="4" t="s">
        <v>1030</v>
      </c>
      <c r="G19284" s="5">
        <v>850</v>
      </c>
      <c r="H19284" s="6">
        <v>0.21411759999999999</v>
      </c>
      <c r="I19284" s="7">
        <v>44.185000000000002</v>
      </c>
    </row>
    <row r="19285" spans="1:11" x14ac:dyDescent="0.25">
      <c r="A19285">
        <v>26719</v>
      </c>
      <c r="B19285" s="2">
        <v>25.290389999999999</v>
      </c>
      <c r="C19285" s="3">
        <v>2387</v>
      </c>
      <c r="D19285" s="4">
        <v>19060</v>
      </c>
      <c r="E19285" t="s">
        <v>5613</v>
      </c>
      <c r="F19285" s="4" t="s">
        <v>5144</v>
      </c>
      <c r="G19285" s="5">
        <v>1835</v>
      </c>
      <c r="H19285" s="6">
        <v>0.13779959999999999</v>
      </c>
      <c r="I19285" s="7">
        <v>57.372</v>
      </c>
    </row>
    <row r="19286" spans="1:11" x14ac:dyDescent="0.25">
      <c r="A19286">
        <v>55939</v>
      </c>
      <c r="B19286" s="2">
        <v>25.289629999999999</v>
      </c>
      <c r="C19286" s="3">
        <v>1978</v>
      </c>
      <c r="D19286" s="4">
        <v>40340</v>
      </c>
      <c r="E19286" t="s">
        <v>1002</v>
      </c>
      <c r="F19286" s="4" t="s">
        <v>10428</v>
      </c>
      <c r="G19286" s="5">
        <v>1351</v>
      </c>
      <c r="H19286" s="6">
        <v>0.1649408</v>
      </c>
      <c r="I19286" s="7">
        <v>52.679000000000002</v>
      </c>
    </row>
    <row r="19287" spans="1:11" x14ac:dyDescent="0.25">
      <c r="A19287">
        <v>68939</v>
      </c>
      <c r="B19287" s="2">
        <v>25.289090000000002</v>
      </c>
      <c r="C19287" s="3">
        <v>1144</v>
      </c>
      <c r="E19287" t="s">
        <v>293</v>
      </c>
      <c r="F19287" s="4" t="s">
        <v>12738</v>
      </c>
      <c r="G19287" s="5">
        <v>880</v>
      </c>
      <c r="H19287" s="6">
        <v>0.13620879999999999</v>
      </c>
      <c r="I19287" s="7">
        <v>57.631999999999998</v>
      </c>
    </row>
    <row r="19288" spans="1:11" x14ac:dyDescent="0.25">
      <c r="A19288">
        <v>63016</v>
      </c>
      <c r="B19288" s="2">
        <v>25.287700000000001</v>
      </c>
      <c r="C19288" s="3">
        <v>7599</v>
      </c>
      <c r="D19288" s="4">
        <v>41180</v>
      </c>
      <c r="E19288" t="s">
        <v>7359</v>
      </c>
      <c r="F19288" s="4" t="s">
        <v>12102</v>
      </c>
      <c r="G19288" s="5">
        <v>4943</v>
      </c>
      <c r="H19288" s="6">
        <v>0.1268204</v>
      </c>
      <c r="I19288" s="7">
        <v>59.25</v>
      </c>
      <c r="J19288" s="2">
        <v>55.333300000000001</v>
      </c>
      <c r="K19288">
        <v>3</v>
      </c>
    </row>
    <row r="19289" spans="1:11" x14ac:dyDescent="0.25">
      <c r="A19289">
        <v>66959</v>
      </c>
      <c r="B19289" s="2">
        <v>25.286470000000001</v>
      </c>
      <c r="C19289" s="3">
        <v>294</v>
      </c>
      <c r="E19289" t="s">
        <v>12587</v>
      </c>
      <c r="F19289" s="4" t="s">
        <v>12494</v>
      </c>
      <c r="G19289" s="5">
        <v>212</v>
      </c>
      <c r="H19289" s="6">
        <v>0.1079812</v>
      </c>
      <c r="I19289" s="7">
        <v>62.5</v>
      </c>
    </row>
    <row r="19290" spans="1:11" x14ac:dyDescent="0.25">
      <c r="A19290">
        <v>78330</v>
      </c>
      <c r="B19290" s="2">
        <v>25.286300000000001</v>
      </c>
      <c r="C19290" s="3">
        <v>763</v>
      </c>
      <c r="D19290" s="4">
        <v>18580</v>
      </c>
      <c r="E19290" t="s">
        <v>14203</v>
      </c>
      <c r="F19290" s="4" t="s">
        <v>13752</v>
      </c>
      <c r="G19290" s="5">
        <v>513</v>
      </c>
      <c r="H19290" s="6">
        <v>0.1091618</v>
      </c>
      <c r="I19290" s="7">
        <v>62.292000000000002</v>
      </c>
    </row>
    <row r="19291" spans="1:11" x14ac:dyDescent="0.25">
      <c r="A19291">
        <v>88424</v>
      </c>
      <c r="B19291" s="2">
        <v>25.286159999999999</v>
      </c>
      <c r="C19291" s="3">
        <v>59</v>
      </c>
      <c r="E19291" t="s">
        <v>10916</v>
      </c>
      <c r="F19291" s="4" t="s">
        <v>15124</v>
      </c>
      <c r="G19291" s="5">
        <v>54</v>
      </c>
      <c r="H19291" s="6">
        <v>0.12962960000000001</v>
      </c>
      <c r="I19291" s="7">
        <v>58.75</v>
      </c>
    </row>
    <row r="19292" spans="1:11" x14ac:dyDescent="0.25">
      <c r="A19292">
        <v>52339</v>
      </c>
      <c r="B19292" s="2">
        <v>25.285499999999999</v>
      </c>
      <c r="C19292" s="3">
        <v>4438</v>
      </c>
      <c r="E19292" t="s">
        <v>9971</v>
      </c>
      <c r="F19292" s="4" t="s">
        <v>9593</v>
      </c>
      <c r="G19292" s="5">
        <v>2717</v>
      </c>
      <c r="H19292" s="6">
        <v>0.14758930000000001</v>
      </c>
      <c r="I19292" s="7">
        <v>55.643000000000001</v>
      </c>
    </row>
    <row r="19293" spans="1:11" x14ac:dyDescent="0.25">
      <c r="A19293">
        <v>88038</v>
      </c>
      <c r="B19293" s="2">
        <v>25.284770000000002</v>
      </c>
      <c r="C19293" s="3">
        <v>518</v>
      </c>
      <c r="D19293" s="4">
        <v>43500</v>
      </c>
      <c r="E19293" t="s">
        <v>15272</v>
      </c>
      <c r="F19293" s="4" t="s">
        <v>15124</v>
      </c>
      <c r="G19293" s="5">
        <v>347</v>
      </c>
      <c r="H19293" s="6">
        <v>0.18678159999999999</v>
      </c>
      <c r="I19293" s="7">
        <v>48.869</v>
      </c>
    </row>
    <row r="19294" spans="1:11" x14ac:dyDescent="0.25">
      <c r="A19294">
        <v>18846</v>
      </c>
      <c r="B19294" s="2">
        <v>25.28454</v>
      </c>
      <c r="C19294" s="3">
        <v>878</v>
      </c>
      <c r="D19294" s="4">
        <v>42380</v>
      </c>
      <c r="E19294" t="s">
        <v>4141</v>
      </c>
      <c r="F19294" s="4" t="s">
        <v>3003</v>
      </c>
      <c r="G19294" s="5">
        <v>602</v>
      </c>
      <c r="H19294" s="6">
        <v>0.1426202</v>
      </c>
      <c r="I19294" s="7">
        <v>56.5</v>
      </c>
      <c r="J19294" s="2">
        <v>50.5</v>
      </c>
      <c r="K19294">
        <v>2</v>
      </c>
    </row>
    <row r="19295" spans="1:11" x14ac:dyDescent="0.25">
      <c r="A19295">
        <v>77857</v>
      </c>
      <c r="B19295" s="2">
        <v>25.28424</v>
      </c>
      <c r="C19295" s="3">
        <v>1009</v>
      </c>
      <c r="E19295" t="s">
        <v>14121</v>
      </c>
      <c r="F19295" s="4" t="s">
        <v>13752</v>
      </c>
      <c r="G19295" s="5">
        <v>640</v>
      </c>
      <c r="H19295" s="6">
        <v>0.1201248</v>
      </c>
      <c r="I19295" s="7">
        <v>60.384999999999998</v>
      </c>
    </row>
    <row r="19296" spans="1:11" x14ac:dyDescent="0.25">
      <c r="A19296">
        <v>78419</v>
      </c>
      <c r="B19296" s="2">
        <v>25.283989999999999</v>
      </c>
      <c r="C19296" s="3">
        <v>879</v>
      </c>
      <c r="D19296" s="4">
        <v>18580</v>
      </c>
      <c r="E19296" t="s">
        <v>14230</v>
      </c>
      <c r="F19296" s="4" t="s">
        <v>13752</v>
      </c>
      <c r="G19296" s="5">
        <v>430</v>
      </c>
      <c r="H19296" s="6">
        <v>0.19534879999999999</v>
      </c>
      <c r="I19296" s="7">
        <v>47.381</v>
      </c>
      <c r="J19296" s="2">
        <v>55</v>
      </c>
      <c r="K19296">
        <v>1</v>
      </c>
    </row>
    <row r="19297" spans="1:11" x14ac:dyDescent="0.25">
      <c r="A19297">
        <v>72470</v>
      </c>
      <c r="B19297" s="2">
        <v>25.283850000000001</v>
      </c>
      <c r="C19297" s="3">
        <v>209</v>
      </c>
      <c r="E19297" t="s">
        <v>12424</v>
      </c>
      <c r="F19297" s="4" t="s">
        <v>13183</v>
      </c>
      <c r="G19297" s="5">
        <v>159</v>
      </c>
      <c r="H19297" s="6">
        <v>0.21875</v>
      </c>
      <c r="I19297" s="7">
        <v>43.332999999999998</v>
      </c>
    </row>
    <row r="19298" spans="1:11" x14ac:dyDescent="0.25">
      <c r="A19298">
        <v>66060</v>
      </c>
      <c r="B19298" s="2">
        <v>25.283619999999999</v>
      </c>
      <c r="C19298" s="3">
        <v>1136</v>
      </c>
      <c r="D19298" s="4">
        <v>45820</v>
      </c>
      <c r="E19298" t="s">
        <v>8255</v>
      </c>
      <c r="F19298" s="4" t="s">
        <v>12494</v>
      </c>
      <c r="G19298" s="5">
        <v>768</v>
      </c>
      <c r="H19298" s="6">
        <v>0.1210938</v>
      </c>
      <c r="I19298" s="7">
        <v>60.207999999999998</v>
      </c>
      <c r="J19298" s="2">
        <v>47</v>
      </c>
      <c r="K19298">
        <v>1</v>
      </c>
    </row>
    <row r="19299" spans="1:11" x14ac:dyDescent="0.25">
      <c r="A19299">
        <v>74840</v>
      </c>
      <c r="B19299" s="2">
        <v>25.28312</v>
      </c>
      <c r="C19299" s="3">
        <v>1904</v>
      </c>
      <c r="D19299" s="4">
        <v>43060</v>
      </c>
      <c r="E19299" t="s">
        <v>13713</v>
      </c>
      <c r="F19299" s="4" t="s">
        <v>13462</v>
      </c>
      <c r="G19299" s="5">
        <v>1333</v>
      </c>
      <c r="H19299" s="6">
        <v>0.131934</v>
      </c>
      <c r="I19299" s="7">
        <v>58.332999999999998</v>
      </c>
    </row>
    <row r="19300" spans="1:11" x14ac:dyDescent="0.25">
      <c r="A19300">
        <v>13633</v>
      </c>
      <c r="B19300" s="2">
        <v>25.28275</v>
      </c>
      <c r="C19300" s="3">
        <v>351</v>
      </c>
      <c r="D19300" s="4">
        <v>36300</v>
      </c>
      <c r="E19300" t="s">
        <v>2657</v>
      </c>
      <c r="F19300" s="4" t="s">
        <v>1280</v>
      </c>
      <c r="G19300" s="5">
        <v>203</v>
      </c>
      <c r="H19300" s="6">
        <v>7.8431399999999998E-2</v>
      </c>
      <c r="I19300" s="7">
        <v>67.578000000000003</v>
      </c>
    </row>
    <row r="19301" spans="1:11" x14ac:dyDescent="0.25">
      <c r="A19301">
        <v>13754</v>
      </c>
      <c r="B19301" s="2">
        <v>25.28209</v>
      </c>
      <c r="C19301" s="3">
        <v>3561</v>
      </c>
      <c r="D19301" s="4">
        <v>13780</v>
      </c>
      <c r="E19301" t="s">
        <v>2710</v>
      </c>
      <c r="F19301" s="4" t="s">
        <v>1280</v>
      </c>
      <c r="G19301" s="5">
        <v>2559</v>
      </c>
      <c r="H19301" s="6">
        <v>0.16959750000000001</v>
      </c>
      <c r="I19301" s="7">
        <v>51.823</v>
      </c>
      <c r="J19301" s="2">
        <v>64.5</v>
      </c>
      <c r="K19301">
        <v>2</v>
      </c>
    </row>
    <row r="19302" spans="1:11" x14ac:dyDescent="0.25">
      <c r="A19302">
        <v>48817</v>
      </c>
      <c r="B19302" s="2">
        <v>25.28041</v>
      </c>
      <c r="C19302" s="3">
        <v>6363</v>
      </c>
      <c r="D19302" s="4">
        <v>37020</v>
      </c>
      <c r="E19302" t="s">
        <v>8889</v>
      </c>
      <c r="F19302" s="4" t="s">
        <v>9106</v>
      </c>
      <c r="G19302" s="5">
        <v>4469</v>
      </c>
      <c r="H19302" s="6">
        <v>0.15816549999999999</v>
      </c>
      <c r="I19302" s="7">
        <v>53.795999999999999</v>
      </c>
      <c r="J19302" s="2">
        <v>53.666699999999999</v>
      </c>
      <c r="K19302">
        <v>3</v>
      </c>
    </row>
    <row r="19303" spans="1:11" x14ac:dyDescent="0.25">
      <c r="A19303">
        <v>22660</v>
      </c>
      <c r="B19303" s="2">
        <v>25.279029999999999</v>
      </c>
      <c r="C19303" s="3">
        <v>1893</v>
      </c>
      <c r="E19303" t="s">
        <v>4704</v>
      </c>
      <c r="F19303" s="4" t="s">
        <v>4335</v>
      </c>
      <c r="G19303" s="5">
        <v>1284</v>
      </c>
      <c r="H19303" s="6">
        <v>0.15408559999999999</v>
      </c>
      <c r="I19303" s="7">
        <v>54.5</v>
      </c>
    </row>
    <row r="19304" spans="1:11" x14ac:dyDescent="0.25">
      <c r="A19304">
        <v>79510</v>
      </c>
      <c r="B19304" s="2">
        <v>25.277480000000001</v>
      </c>
      <c r="C19304" s="3">
        <v>7519</v>
      </c>
      <c r="D19304" s="4">
        <v>10180</v>
      </c>
      <c r="E19304" t="s">
        <v>2843</v>
      </c>
      <c r="F19304" s="4" t="s">
        <v>13752</v>
      </c>
      <c r="G19304" s="5">
        <v>5203</v>
      </c>
      <c r="H19304" s="6">
        <v>0.13165479999999999</v>
      </c>
      <c r="I19304" s="7">
        <v>58.372</v>
      </c>
      <c r="J19304" s="2">
        <v>56</v>
      </c>
      <c r="K19304">
        <v>1</v>
      </c>
    </row>
    <row r="19305" spans="1:11" x14ac:dyDescent="0.25">
      <c r="A19305">
        <v>46996</v>
      </c>
      <c r="B19305" s="2">
        <v>25.27506</v>
      </c>
      <c r="C19305" s="3">
        <v>7282</v>
      </c>
      <c r="E19305" t="s">
        <v>8939</v>
      </c>
      <c r="F19305" s="4" t="s">
        <v>8800</v>
      </c>
      <c r="G19305" s="5">
        <v>4889</v>
      </c>
      <c r="H19305" s="6">
        <v>0.1484663</v>
      </c>
      <c r="I19305" s="7">
        <v>55.466000000000001</v>
      </c>
      <c r="J19305" s="2">
        <v>53.5</v>
      </c>
      <c r="K19305">
        <v>2</v>
      </c>
    </row>
    <row r="19306" spans="1:11" x14ac:dyDescent="0.25">
      <c r="A19306">
        <v>69334</v>
      </c>
      <c r="B19306" s="2">
        <v>25.273530000000001</v>
      </c>
      <c r="C19306" s="3">
        <v>2102</v>
      </c>
      <c r="E19306" t="s">
        <v>5608</v>
      </c>
      <c r="F19306" s="4" t="s">
        <v>12738</v>
      </c>
      <c r="G19306" s="5">
        <v>1529</v>
      </c>
      <c r="H19306" s="6">
        <v>0.17724000000000001</v>
      </c>
      <c r="I19306" s="7">
        <v>50.491999999999997</v>
      </c>
    </row>
    <row r="19307" spans="1:11" x14ac:dyDescent="0.25">
      <c r="A19307">
        <v>24938</v>
      </c>
      <c r="B19307" s="2">
        <v>25.27289</v>
      </c>
      <c r="C19307" s="3">
        <v>1529</v>
      </c>
      <c r="E19307" t="s">
        <v>4323</v>
      </c>
      <c r="F19307" s="4" t="s">
        <v>5144</v>
      </c>
      <c r="G19307" s="5">
        <v>1144</v>
      </c>
      <c r="H19307" s="6">
        <v>0.1353712</v>
      </c>
      <c r="I19307" s="7">
        <v>57.726999999999997</v>
      </c>
      <c r="J19307" s="2">
        <v>54</v>
      </c>
      <c r="K19307">
        <v>1</v>
      </c>
    </row>
    <row r="19308" spans="1:11" x14ac:dyDescent="0.25">
      <c r="A19308">
        <v>33613</v>
      </c>
      <c r="B19308" s="2">
        <v>25.26802</v>
      </c>
      <c r="C19308" s="3">
        <v>32015</v>
      </c>
      <c r="D19308" s="4">
        <v>45300</v>
      </c>
      <c r="E19308" t="s">
        <v>6919</v>
      </c>
      <c r="F19308" s="4" t="s">
        <v>6689</v>
      </c>
      <c r="G19308" s="5">
        <v>19198</v>
      </c>
      <c r="H19308" s="6">
        <v>0.27194119999999999</v>
      </c>
      <c r="I19308" s="7">
        <v>34.119</v>
      </c>
      <c r="J19308" s="2">
        <v>28.25</v>
      </c>
      <c r="K19308">
        <v>4</v>
      </c>
    </row>
    <row r="19309" spans="1:11" x14ac:dyDescent="0.25">
      <c r="A19309">
        <v>65339</v>
      </c>
      <c r="B19309" s="2">
        <v>25.263310000000001</v>
      </c>
      <c r="C19309" s="3">
        <v>717</v>
      </c>
      <c r="D19309" s="4">
        <v>32180</v>
      </c>
      <c r="E19309" t="s">
        <v>12399</v>
      </c>
      <c r="F19309" s="4" t="s">
        <v>12102</v>
      </c>
      <c r="G19309" s="5">
        <v>476</v>
      </c>
      <c r="H19309" s="6">
        <v>0.2037815</v>
      </c>
      <c r="I19309" s="7">
        <v>45.893000000000001</v>
      </c>
      <c r="J19309" s="2">
        <v>43</v>
      </c>
      <c r="K19309">
        <v>1</v>
      </c>
    </row>
    <row r="19310" spans="1:11" x14ac:dyDescent="0.25">
      <c r="A19310">
        <v>45898</v>
      </c>
      <c r="B19310" s="2">
        <v>25.262979999999999</v>
      </c>
      <c r="C19310" s="3">
        <v>1284</v>
      </c>
      <c r="D19310" s="4">
        <v>46780</v>
      </c>
      <c r="E19310" t="s">
        <v>8798</v>
      </c>
      <c r="F19310" s="4" t="s">
        <v>8295</v>
      </c>
      <c r="G19310" s="5">
        <v>912</v>
      </c>
      <c r="H19310" s="6">
        <v>0.1359649</v>
      </c>
      <c r="I19310" s="7">
        <v>57.609000000000002</v>
      </c>
    </row>
    <row r="19311" spans="1:11" x14ac:dyDescent="0.25">
      <c r="A19311">
        <v>3887</v>
      </c>
      <c r="B19311" s="2">
        <v>25.262429999999998</v>
      </c>
      <c r="C19311" s="3">
        <v>2003</v>
      </c>
      <c r="D19311" s="4">
        <v>14460</v>
      </c>
      <c r="E19311" t="s">
        <v>697</v>
      </c>
      <c r="F19311" s="4" t="s">
        <v>520</v>
      </c>
      <c r="G19311" s="5">
        <v>1373</v>
      </c>
      <c r="H19311" s="6">
        <v>0.11434809999999999</v>
      </c>
      <c r="I19311" s="7">
        <v>61.343000000000004</v>
      </c>
    </row>
    <row r="19312" spans="1:11" x14ac:dyDescent="0.25">
      <c r="A19312">
        <v>15957</v>
      </c>
      <c r="B19312" s="2">
        <v>25.261990000000001</v>
      </c>
      <c r="C19312" s="3">
        <v>612</v>
      </c>
      <c r="D19312" s="4">
        <v>26860</v>
      </c>
      <c r="E19312" t="s">
        <v>3374</v>
      </c>
      <c r="F19312" s="4" t="s">
        <v>3003</v>
      </c>
      <c r="G19312" s="5">
        <v>479</v>
      </c>
      <c r="H19312" s="6">
        <v>0.1833333</v>
      </c>
      <c r="I19312" s="7">
        <v>49.417000000000002</v>
      </c>
    </row>
    <row r="19313" spans="1:11" x14ac:dyDescent="0.25">
      <c r="A19313">
        <v>63960</v>
      </c>
      <c r="B19313" s="2">
        <v>25.261320000000001</v>
      </c>
      <c r="C19313" s="3">
        <v>3351</v>
      </c>
      <c r="E19313" t="s">
        <v>12237</v>
      </c>
      <c r="F19313" s="4" t="s">
        <v>12102</v>
      </c>
      <c r="G19313" s="5">
        <v>2309</v>
      </c>
      <c r="H19313" s="6">
        <v>0.17229439999999999</v>
      </c>
      <c r="I19313" s="7">
        <v>51.320999999999998</v>
      </c>
    </row>
    <row r="19314" spans="1:11" x14ac:dyDescent="0.25">
      <c r="A19314">
        <v>42141</v>
      </c>
      <c r="B19314" s="2">
        <v>25.255759999999999</v>
      </c>
      <c r="C19314" s="3">
        <v>30517</v>
      </c>
      <c r="D19314" s="4">
        <v>23980</v>
      </c>
      <c r="E19314" t="s">
        <v>5102</v>
      </c>
      <c r="F19314" s="4" t="s">
        <v>7883</v>
      </c>
      <c r="G19314" s="5">
        <v>20899</v>
      </c>
      <c r="H19314" s="6">
        <v>0.16173019999999999</v>
      </c>
      <c r="I19314" s="7">
        <v>53.145000000000003</v>
      </c>
      <c r="J19314" s="2">
        <v>52.625</v>
      </c>
      <c r="K19314">
        <v>8</v>
      </c>
    </row>
    <row r="19315" spans="1:11" x14ac:dyDescent="0.25">
      <c r="A19315">
        <v>84072</v>
      </c>
      <c r="B19315" s="2">
        <v>25.250699999999998</v>
      </c>
      <c r="C19315" s="3">
        <v>433</v>
      </c>
      <c r="E19315" t="s">
        <v>14881</v>
      </c>
      <c r="F19315" s="4" t="s">
        <v>14851</v>
      </c>
      <c r="G19315" s="5">
        <v>250</v>
      </c>
      <c r="H19315" s="6">
        <v>8.7649400000000002E-2</v>
      </c>
      <c r="I19315" s="7">
        <v>65.938000000000002</v>
      </c>
    </row>
    <row r="19316" spans="1:11" x14ac:dyDescent="0.25">
      <c r="A19316">
        <v>28516</v>
      </c>
      <c r="B19316" s="2">
        <v>25.248609999999999</v>
      </c>
      <c r="C19316" s="3">
        <v>11281</v>
      </c>
      <c r="D19316" s="4">
        <v>33980</v>
      </c>
      <c r="E19316" t="s">
        <v>5987</v>
      </c>
      <c r="F19316" s="4" t="s">
        <v>5642</v>
      </c>
      <c r="G19316" s="5">
        <v>8501</v>
      </c>
      <c r="H19316" s="6">
        <v>0.21138689999999999</v>
      </c>
      <c r="I19316" s="7">
        <v>44.555</v>
      </c>
      <c r="J19316" s="2">
        <v>41</v>
      </c>
      <c r="K19316">
        <v>4</v>
      </c>
    </row>
    <row r="19317" spans="1:11" x14ac:dyDescent="0.25">
      <c r="A19317">
        <v>31316</v>
      </c>
      <c r="B19317" s="2">
        <v>25.244959999999999</v>
      </c>
      <c r="C19317" s="3">
        <v>10942</v>
      </c>
      <c r="D19317" s="4">
        <v>25980</v>
      </c>
      <c r="E19317" t="s">
        <v>6598</v>
      </c>
      <c r="F19317" s="4" t="s">
        <v>6363</v>
      </c>
      <c r="G19317" s="5">
        <v>6774</v>
      </c>
      <c r="H19317" s="6">
        <v>0.13655149999999999</v>
      </c>
      <c r="I19317" s="7">
        <v>57.484999999999999</v>
      </c>
    </row>
    <row r="19318" spans="1:11" x14ac:dyDescent="0.25">
      <c r="A19318">
        <v>69210</v>
      </c>
      <c r="B19318" s="2">
        <v>25.242889999999999</v>
      </c>
      <c r="C19318" s="3">
        <v>2494</v>
      </c>
      <c r="E19318" t="s">
        <v>9937</v>
      </c>
      <c r="F19318" s="4" t="s">
        <v>12738</v>
      </c>
      <c r="G19318" s="5">
        <v>1845</v>
      </c>
      <c r="H19318" s="6">
        <v>0.20368359999999999</v>
      </c>
      <c r="I19318" s="7">
        <v>45.881999999999998</v>
      </c>
      <c r="J19318" s="2">
        <v>65</v>
      </c>
      <c r="K19318">
        <v>1</v>
      </c>
    </row>
    <row r="19319" spans="1:11" x14ac:dyDescent="0.25">
      <c r="A19319">
        <v>54745</v>
      </c>
      <c r="B19319" s="2">
        <v>25.242080000000001</v>
      </c>
      <c r="C19319" s="3">
        <v>2075</v>
      </c>
      <c r="D19319" s="4">
        <v>20740</v>
      </c>
      <c r="E19319" t="s">
        <v>10346</v>
      </c>
      <c r="F19319" s="4" t="s">
        <v>10031</v>
      </c>
      <c r="G19319" s="5">
        <v>1536</v>
      </c>
      <c r="H19319" s="6">
        <v>0.1574496</v>
      </c>
      <c r="I19319" s="7">
        <v>53.871000000000002</v>
      </c>
    </row>
    <row r="19320" spans="1:11" x14ac:dyDescent="0.25">
      <c r="A19320">
        <v>66852</v>
      </c>
      <c r="B19320" s="2">
        <v>25.241610000000001</v>
      </c>
      <c r="C19320" s="3">
        <v>541</v>
      </c>
      <c r="E19320" t="s">
        <v>11798</v>
      </c>
      <c r="F19320" s="4" t="s">
        <v>12494</v>
      </c>
      <c r="G19320" s="5">
        <v>423</v>
      </c>
      <c r="H19320" s="6">
        <v>0.14657210000000001</v>
      </c>
      <c r="I19320" s="7">
        <v>55.75</v>
      </c>
    </row>
    <row r="19321" spans="1:11" x14ac:dyDescent="0.25">
      <c r="A19321">
        <v>61414</v>
      </c>
      <c r="B19321" s="2">
        <v>25.241389999999999</v>
      </c>
      <c r="C19321" s="3">
        <v>820</v>
      </c>
      <c r="D19321" s="4">
        <v>23660</v>
      </c>
      <c r="E19321" t="s">
        <v>2410</v>
      </c>
      <c r="F19321" s="4" t="s">
        <v>11490</v>
      </c>
      <c r="G19321" s="5">
        <v>521</v>
      </c>
      <c r="H19321" s="6">
        <v>0.1900192</v>
      </c>
      <c r="I19321" s="7">
        <v>48.241999999999997</v>
      </c>
    </row>
    <row r="19322" spans="1:11" x14ac:dyDescent="0.25">
      <c r="A19322">
        <v>27350</v>
      </c>
      <c r="B19322" s="2">
        <v>25.240089999999999</v>
      </c>
      <c r="C19322" s="3">
        <v>6500</v>
      </c>
      <c r="D19322" s="4">
        <v>24660</v>
      </c>
      <c r="E19322" t="s">
        <v>5446</v>
      </c>
      <c r="F19322" s="4" t="s">
        <v>5642</v>
      </c>
      <c r="G19322" s="5">
        <v>4918</v>
      </c>
      <c r="H19322" s="6">
        <v>0.1228141</v>
      </c>
      <c r="I19322" s="7">
        <v>59.853000000000002</v>
      </c>
    </row>
    <row r="19323" spans="1:11" x14ac:dyDescent="0.25">
      <c r="A19323">
        <v>15773</v>
      </c>
      <c r="B19323" s="2">
        <v>25.23882</v>
      </c>
      <c r="C19323" s="3">
        <v>492</v>
      </c>
      <c r="D19323" s="4">
        <v>27780</v>
      </c>
      <c r="E19323" t="s">
        <v>3311</v>
      </c>
      <c r="F19323" s="4" t="s">
        <v>3003</v>
      </c>
      <c r="G19323" s="5">
        <v>354</v>
      </c>
      <c r="H19323" s="6">
        <v>0.14366200000000001</v>
      </c>
      <c r="I19323" s="7">
        <v>56.25</v>
      </c>
    </row>
    <row r="19324" spans="1:11" x14ac:dyDescent="0.25">
      <c r="A19324">
        <v>47016</v>
      </c>
      <c r="B19324" s="2">
        <v>25.238610000000001</v>
      </c>
      <c r="C19324" s="3">
        <v>810</v>
      </c>
      <c r="E19324" t="s">
        <v>1346</v>
      </c>
      <c r="F19324" s="4" t="s">
        <v>8800</v>
      </c>
      <c r="G19324" s="5">
        <v>535</v>
      </c>
      <c r="H19324" s="6">
        <v>0.117757</v>
      </c>
      <c r="I19324" s="7">
        <v>60.725999999999999</v>
      </c>
    </row>
    <row r="19325" spans="1:11" x14ac:dyDescent="0.25">
      <c r="A19325">
        <v>59244</v>
      </c>
      <c r="B19325" s="2">
        <v>25.23847</v>
      </c>
      <c r="C19325" s="3">
        <v>43</v>
      </c>
      <c r="E19325" t="s">
        <v>11340</v>
      </c>
      <c r="F19325" s="4" t="s">
        <v>11278</v>
      </c>
      <c r="G19325" s="5">
        <v>39</v>
      </c>
      <c r="H19325" s="6">
        <v>0.17499999999999999</v>
      </c>
      <c r="I19325" s="7">
        <v>50.832999999999998</v>
      </c>
    </row>
    <row r="19326" spans="1:11" x14ac:dyDescent="0.25">
      <c r="A19326">
        <v>53088</v>
      </c>
      <c r="B19326" s="2">
        <v>25.238379999999999</v>
      </c>
      <c r="C19326" s="3">
        <v>453</v>
      </c>
      <c r="D19326" s="4">
        <v>11540</v>
      </c>
      <c r="E19326" t="s">
        <v>106</v>
      </c>
      <c r="F19326" s="4" t="s">
        <v>10031</v>
      </c>
      <c r="G19326" s="5">
        <v>324</v>
      </c>
      <c r="H19326" s="6">
        <v>8.3333299999999999E-2</v>
      </c>
      <c r="I19326" s="7">
        <v>66.667000000000002</v>
      </c>
    </row>
    <row r="19327" spans="1:11" x14ac:dyDescent="0.25">
      <c r="A19327">
        <v>52053</v>
      </c>
      <c r="B19327" s="2">
        <v>25.238140000000001</v>
      </c>
      <c r="C19327" s="3">
        <v>1052</v>
      </c>
      <c r="D19327" s="4">
        <v>20220</v>
      </c>
      <c r="E19327" t="s">
        <v>9908</v>
      </c>
      <c r="F19327" s="4" t="s">
        <v>9593</v>
      </c>
      <c r="G19327" s="5">
        <v>700</v>
      </c>
      <c r="H19327" s="6">
        <v>0.1012839</v>
      </c>
      <c r="I19327" s="7">
        <v>63.563000000000002</v>
      </c>
      <c r="J19327" s="2">
        <v>34</v>
      </c>
      <c r="K19327">
        <v>1</v>
      </c>
    </row>
    <row r="19328" spans="1:11" x14ac:dyDescent="0.25">
      <c r="A19328">
        <v>48464</v>
      </c>
      <c r="B19328" s="2">
        <v>25.23762</v>
      </c>
      <c r="C19328" s="3">
        <v>2161</v>
      </c>
      <c r="D19328" s="4">
        <v>19820</v>
      </c>
      <c r="E19328" t="s">
        <v>9202</v>
      </c>
      <c r="F19328" s="4" t="s">
        <v>9106</v>
      </c>
      <c r="G19328" s="5">
        <v>1470</v>
      </c>
      <c r="H19328" s="6">
        <v>0.12653059999999999</v>
      </c>
      <c r="I19328" s="7">
        <v>59.195999999999998</v>
      </c>
    </row>
    <row r="19329" spans="1:11" x14ac:dyDescent="0.25">
      <c r="A19329">
        <v>48763</v>
      </c>
      <c r="B19329" s="2">
        <v>25.236350000000002</v>
      </c>
      <c r="C19329" s="3">
        <v>5074</v>
      </c>
      <c r="E19329" t="s">
        <v>9264</v>
      </c>
      <c r="F19329" s="4" t="s">
        <v>9106</v>
      </c>
      <c r="G19329" s="5">
        <v>3851</v>
      </c>
      <c r="H19329" s="6">
        <v>0.1685276</v>
      </c>
      <c r="I19329" s="7">
        <v>51.935000000000002</v>
      </c>
      <c r="J19329" s="2">
        <v>57</v>
      </c>
      <c r="K19329">
        <v>1</v>
      </c>
    </row>
    <row r="19330" spans="1:11" x14ac:dyDescent="0.25">
      <c r="A19330">
        <v>74865</v>
      </c>
      <c r="B19330" s="2">
        <v>25.235119999999998</v>
      </c>
      <c r="C19330" s="3">
        <v>2026</v>
      </c>
      <c r="D19330" s="4">
        <v>10220</v>
      </c>
      <c r="E19330" t="s">
        <v>13725</v>
      </c>
      <c r="F19330" s="4" t="s">
        <v>13462</v>
      </c>
      <c r="G19330" s="5">
        <v>1264</v>
      </c>
      <c r="H19330" s="6">
        <v>0.17246829999999999</v>
      </c>
      <c r="I19330" s="7">
        <v>51.25</v>
      </c>
    </row>
    <row r="19331" spans="1:11" x14ac:dyDescent="0.25">
      <c r="A19331">
        <v>38870</v>
      </c>
      <c r="B19331" s="2">
        <v>25.234400000000001</v>
      </c>
      <c r="C19331" s="3">
        <v>2490</v>
      </c>
      <c r="E19331" t="s">
        <v>5496</v>
      </c>
      <c r="F19331" s="4" t="s">
        <v>7633</v>
      </c>
      <c r="G19331" s="5">
        <v>1748</v>
      </c>
      <c r="H19331" s="6">
        <v>0.10291599999999999</v>
      </c>
      <c r="I19331" s="7">
        <v>63.268999999999998</v>
      </c>
    </row>
    <row r="19332" spans="1:11" x14ac:dyDescent="0.25">
      <c r="A19332">
        <v>92058</v>
      </c>
      <c r="B19332" s="2">
        <v>25.228480000000001</v>
      </c>
      <c r="C19332" s="3">
        <v>45685</v>
      </c>
      <c r="D19332" s="4">
        <v>41740</v>
      </c>
      <c r="E19332" t="s">
        <v>1956</v>
      </c>
      <c r="F19332" s="4" t="s">
        <v>15368</v>
      </c>
      <c r="G19332" s="5">
        <v>22999</v>
      </c>
      <c r="H19332" s="6">
        <v>0.19061700000000001</v>
      </c>
      <c r="I19332" s="7">
        <v>48.110999999999997</v>
      </c>
      <c r="J19332" s="2">
        <v>41</v>
      </c>
      <c r="K19332">
        <v>2</v>
      </c>
    </row>
    <row r="19333" spans="1:11" x14ac:dyDescent="0.25">
      <c r="A19333">
        <v>24845</v>
      </c>
      <c r="B19333" s="2">
        <v>25.222909999999999</v>
      </c>
      <c r="C19333" s="3">
        <v>298</v>
      </c>
      <c r="E19333" t="s">
        <v>5172</v>
      </c>
      <c r="F19333" s="4" t="s">
        <v>5144</v>
      </c>
      <c r="G19333" s="5">
        <v>248</v>
      </c>
      <c r="H19333" s="6">
        <v>0</v>
      </c>
      <c r="I19333" s="7">
        <v>81.046999999999997</v>
      </c>
    </row>
    <row r="19334" spans="1:11" x14ac:dyDescent="0.25">
      <c r="A19334">
        <v>16436</v>
      </c>
      <c r="B19334" s="2">
        <v>25.222760000000001</v>
      </c>
      <c r="C19334" s="3">
        <v>546</v>
      </c>
      <c r="D19334" s="4">
        <v>47620</v>
      </c>
      <c r="E19334" t="s">
        <v>3517</v>
      </c>
      <c r="F19334" s="4" t="s">
        <v>3003</v>
      </c>
      <c r="G19334" s="5">
        <v>393</v>
      </c>
      <c r="H19334" s="6">
        <v>0.18320610000000001</v>
      </c>
      <c r="I19334" s="7">
        <v>49.375</v>
      </c>
    </row>
    <row r="19335" spans="1:11" x14ac:dyDescent="0.25">
      <c r="A19335">
        <v>27042</v>
      </c>
      <c r="B19335" s="2">
        <v>25.222549999999998</v>
      </c>
      <c r="C19335" s="3">
        <v>596</v>
      </c>
      <c r="D19335" s="4">
        <v>49180</v>
      </c>
      <c r="E19335" t="s">
        <v>5658</v>
      </c>
      <c r="F19335" s="4" t="s">
        <v>5642</v>
      </c>
      <c r="G19335" s="5">
        <v>492</v>
      </c>
      <c r="H19335" s="6">
        <v>0.1666667</v>
      </c>
      <c r="I19335" s="7">
        <v>52.231999999999999</v>
      </c>
    </row>
    <row r="19336" spans="1:11" x14ac:dyDescent="0.25">
      <c r="A19336">
        <v>85606</v>
      </c>
      <c r="B19336" s="2">
        <v>25.222190000000001</v>
      </c>
      <c r="C19336" s="3">
        <v>1327</v>
      </c>
      <c r="D19336" s="4">
        <v>43420</v>
      </c>
      <c r="E19336" t="s">
        <v>15023</v>
      </c>
      <c r="F19336" s="4" t="s">
        <v>14962</v>
      </c>
      <c r="G19336" s="5">
        <v>1032</v>
      </c>
      <c r="H19336" s="6">
        <v>0.18199419999999999</v>
      </c>
      <c r="I19336" s="7">
        <v>49.582999999999998</v>
      </c>
      <c r="J19336" s="2">
        <v>36.5</v>
      </c>
      <c r="K19336">
        <v>2</v>
      </c>
    </row>
    <row r="19337" spans="1:11" x14ac:dyDescent="0.25">
      <c r="A19337">
        <v>16406</v>
      </c>
      <c r="B19337" s="2">
        <v>25.221360000000001</v>
      </c>
      <c r="C19337" s="3">
        <v>3467</v>
      </c>
      <c r="D19337" s="4">
        <v>32740</v>
      </c>
      <c r="E19337" t="s">
        <v>3501</v>
      </c>
      <c r="F19337" s="4" t="s">
        <v>3003</v>
      </c>
      <c r="G19337" s="5">
        <v>2440</v>
      </c>
      <c r="H19337" s="6">
        <v>0.14754100000000001</v>
      </c>
      <c r="I19337" s="7">
        <v>55.529000000000003</v>
      </c>
      <c r="J19337" s="2">
        <v>69</v>
      </c>
      <c r="K19337">
        <v>1</v>
      </c>
    </row>
    <row r="19338" spans="1:11" x14ac:dyDescent="0.25">
      <c r="A19338">
        <v>19029</v>
      </c>
      <c r="B19338" s="2">
        <v>25.220099999999999</v>
      </c>
      <c r="C19338" s="3">
        <v>4006</v>
      </c>
      <c r="D19338" s="4">
        <v>37980</v>
      </c>
      <c r="E19338" t="s">
        <v>4193</v>
      </c>
      <c r="F19338" s="4" t="s">
        <v>3003</v>
      </c>
      <c r="G19338" s="5">
        <v>2803</v>
      </c>
      <c r="H19338" s="6">
        <v>0.1319544</v>
      </c>
      <c r="I19338" s="7">
        <v>58.222000000000001</v>
      </c>
    </row>
    <row r="19339" spans="1:11" x14ac:dyDescent="0.25">
      <c r="A19339">
        <v>13042</v>
      </c>
      <c r="B19339" s="2">
        <v>25.218979999999998</v>
      </c>
      <c r="C19339" s="3">
        <v>2799</v>
      </c>
      <c r="D19339" s="4">
        <v>45060</v>
      </c>
      <c r="E19339" t="s">
        <v>2480</v>
      </c>
      <c r="F19339" s="4" t="s">
        <v>1280</v>
      </c>
      <c r="G19339" s="5">
        <v>1912</v>
      </c>
      <c r="H19339" s="6">
        <v>0.1238892</v>
      </c>
      <c r="I19339" s="7">
        <v>59.613999999999997</v>
      </c>
    </row>
    <row r="19340" spans="1:11" x14ac:dyDescent="0.25">
      <c r="A19340">
        <v>77454</v>
      </c>
      <c r="B19340" s="2">
        <v>25.21846</v>
      </c>
      <c r="C19340" s="3">
        <v>256</v>
      </c>
      <c r="D19340" s="4">
        <v>20900</v>
      </c>
      <c r="E19340" t="s">
        <v>14057</v>
      </c>
      <c r="F19340" s="4" t="s">
        <v>13752</v>
      </c>
      <c r="G19340" s="5">
        <v>231</v>
      </c>
      <c r="H19340" s="6">
        <v>0.16450219999999999</v>
      </c>
      <c r="I19340" s="7">
        <v>52.588999999999999</v>
      </c>
    </row>
    <row r="19341" spans="1:11" x14ac:dyDescent="0.25">
      <c r="A19341">
        <v>97348</v>
      </c>
      <c r="B19341" s="2">
        <v>25.218160000000001</v>
      </c>
      <c r="C19341" s="3">
        <v>1751</v>
      </c>
      <c r="D19341" s="4">
        <v>10540</v>
      </c>
      <c r="E19341" t="s">
        <v>12904</v>
      </c>
      <c r="F19341" s="4" t="s">
        <v>16170</v>
      </c>
      <c r="G19341" s="5">
        <v>1019</v>
      </c>
      <c r="H19341" s="6">
        <v>0.1666667</v>
      </c>
      <c r="I19341" s="7">
        <v>52.212000000000003</v>
      </c>
      <c r="J19341" s="2">
        <v>53.25</v>
      </c>
      <c r="K19341">
        <v>4</v>
      </c>
    </row>
    <row r="19342" spans="1:11" x14ac:dyDescent="0.25">
      <c r="A19342">
        <v>44274</v>
      </c>
      <c r="B19342" s="2">
        <v>25.217880000000001</v>
      </c>
      <c r="C19342" s="3">
        <v>212</v>
      </c>
      <c r="D19342" s="4">
        <v>17460</v>
      </c>
      <c r="E19342" t="s">
        <v>8537</v>
      </c>
      <c r="F19342" s="4" t="s">
        <v>8295</v>
      </c>
      <c r="G19342" s="5">
        <v>153</v>
      </c>
      <c r="H19342" s="6">
        <v>0.31818180000000001</v>
      </c>
      <c r="I19342" s="7">
        <v>26.029</v>
      </c>
      <c r="J19342" s="2">
        <v>37</v>
      </c>
      <c r="K19342">
        <v>1</v>
      </c>
    </row>
    <row r="19343" spans="1:11" x14ac:dyDescent="0.25">
      <c r="A19343">
        <v>60934</v>
      </c>
      <c r="B19343" s="2">
        <v>25.2178</v>
      </c>
      <c r="C19343" s="3">
        <v>314</v>
      </c>
      <c r="D19343" s="4">
        <v>38700</v>
      </c>
      <c r="E19343" t="s">
        <v>11633</v>
      </c>
      <c r="F19343" s="4" t="s">
        <v>11490</v>
      </c>
      <c r="G19343" s="5">
        <v>212</v>
      </c>
      <c r="H19343" s="6">
        <v>0.1455399</v>
      </c>
      <c r="I19343" s="7">
        <v>55.859000000000002</v>
      </c>
    </row>
    <row r="19344" spans="1:11" x14ac:dyDescent="0.25">
      <c r="A19344">
        <v>62848</v>
      </c>
      <c r="B19344" s="2">
        <v>25.21763</v>
      </c>
      <c r="C19344" s="3">
        <v>683</v>
      </c>
      <c r="E19344" t="s">
        <v>1406</v>
      </c>
      <c r="F19344" s="4" t="s">
        <v>11490</v>
      </c>
      <c r="G19344" s="5">
        <v>474</v>
      </c>
      <c r="H19344" s="6">
        <v>9.2631599999999994E-2</v>
      </c>
      <c r="I19344" s="7">
        <v>65</v>
      </c>
    </row>
    <row r="19345" spans="1:11" x14ac:dyDescent="0.25">
      <c r="A19345">
        <v>54541</v>
      </c>
      <c r="B19345" s="2">
        <v>25.217300000000002</v>
      </c>
      <c r="C19345" s="3">
        <v>1299</v>
      </c>
      <c r="E19345" t="s">
        <v>10292</v>
      </c>
      <c r="F19345" s="4" t="s">
        <v>10031</v>
      </c>
      <c r="G19345" s="5">
        <v>922</v>
      </c>
      <c r="H19345" s="6">
        <v>0.14192850000000001</v>
      </c>
      <c r="I19345" s="7">
        <v>56.481000000000002</v>
      </c>
    </row>
    <row r="19346" spans="1:11" x14ac:dyDescent="0.25">
      <c r="A19346">
        <v>74445</v>
      </c>
      <c r="B19346" s="2">
        <v>25.21658</v>
      </c>
      <c r="C19346" s="3">
        <v>3296</v>
      </c>
      <c r="D19346" s="4">
        <v>46140</v>
      </c>
      <c r="E19346" t="s">
        <v>1320</v>
      </c>
      <c r="F19346" s="4" t="s">
        <v>13462</v>
      </c>
      <c r="G19346" s="5">
        <v>2098</v>
      </c>
      <c r="H19346" s="6">
        <v>0.1519771</v>
      </c>
      <c r="I19346" s="7">
        <v>54.744</v>
      </c>
    </row>
    <row r="19347" spans="1:11" x14ac:dyDescent="0.25">
      <c r="A19347">
        <v>37660</v>
      </c>
      <c r="B19347" s="2">
        <v>25.209140000000001</v>
      </c>
      <c r="C19347" s="3">
        <v>40401</v>
      </c>
      <c r="D19347" s="4">
        <v>28700</v>
      </c>
      <c r="E19347" t="s">
        <v>7457</v>
      </c>
      <c r="F19347" s="4" t="s">
        <v>7348</v>
      </c>
      <c r="G19347" s="5">
        <v>28986</v>
      </c>
      <c r="H19347" s="6">
        <v>0.18663540000000001</v>
      </c>
      <c r="I19347" s="7">
        <v>48.753999999999998</v>
      </c>
      <c r="J19347" s="2">
        <v>43.555599999999998</v>
      </c>
      <c r="K19347">
        <v>9</v>
      </c>
    </row>
    <row r="19348" spans="1:11" x14ac:dyDescent="0.25">
      <c r="A19348">
        <v>42039</v>
      </c>
      <c r="B19348" s="2">
        <v>25.201899999999998</v>
      </c>
      <c r="C19348" s="3">
        <v>1809</v>
      </c>
      <c r="D19348" s="4">
        <v>32460</v>
      </c>
      <c r="E19348" t="s">
        <v>8177</v>
      </c>
      <c r="F19348" s="4" t="s">
        <v>7883</v>
      </c>
      <c r="G19348" s="5">
        <v>1246</v>
      </c>
      <c r="H19348" s="6">
        <v>0.13643659999999999</v>
      </c>
      <c r="I19348" s="7">
        <v>57.421999999999997</v>
      </c>
    </row>
    <row r="19349" spans="1:11" x14ac:dyDescent="0.25">
      <c r="A19349">
        <v>74651</v>
      </c>
      <c r="B19349" s="2">
        <v>25.20149</v>
      </c>
      <c r="C19349" s="3">
        <v>736</v>
      </c>
      <c r="E19349" t="s">
        <v>13689</v>
      </c>
      <c r="F19349" s="4" t="s">
        <v>13462</v>
      </c>
      <c r="G19349" s="5">
        <v>467</v>
      </c>
      <c r="H19349" s="6">
        <v>0.1498929</v>
      </c>
      <c r="I19349" s="7">
        <v>55.095999999999997</v>
      </c>
    </row>
    <row r="19350" spans="1:11" x14ac:dyDescent="0.25">
      <c r="A19350">
        <v>98542</v>
      </c>
      <c r="B19350" s="2">
        <v>25.20129</v>
      </c>
      <c r="C19350" s="3">
        <v>458</v>
      </c>
      <c r="D19350" s="4">
        <v>16500</v>
      </c>
      <c r="E19350" t="s">
        <v>5255</v>
      </c>
      <c r="F19350" s="4" t="s">
        <v>16344</v>
      </c>
      <c r="G19350" s="5">
        <v>370</v>
      </c>
      <c r="H19350" s="6">
        <v>0.11891889999999999</v>
      </c>
      <c r="I19350" s="7">
        <v>60.445999999999998</v>
      </c>
    </row>
    <row r="19351" spans="1:11" x14ac:dyDescent="0.25">
      <c r="A19351">
        <v>75839</v>
      </c>
      <c r="B19351" s="2">
        <v>25.200369999999999</v>
      </c>
      <c r="C19351" s="3">
        <v>5080</v>
      </c>
      <c r="D19351" s="4">
        <v>37300</v>
      </c>
      <c r="E19351" t="s">
        <v>8871</v>
      </c>
      <c r="F19351" s="4" t="s">
        <v>13752</v>
      </c>
      <c r="G19351" s="5">
        <v>3474</v>
      </c>
      <c r="H19351" s="6">
        <v>0.1223022</v>
      </c>
      <c r="I19351" s="7">
        <v>59.860999999999997</v>
      </c>
      <c r="J19351" s="2">
        <v>62</v>
      </c>
      <c r="K19351">
        <v>2</v>
      </c>
    </row>
    <row r="19352" spans="1:11" x14ac:dyDescent="0.25">
      <c r="A19352">
        <v>49858</v>
      </c>
      <c r="B19352" s="2">
        <v>25.19746</v>
      </c>
      <c r="C19352" s="3">
        <v>11862</v>
      </c>
      <c r="D19352" s="4">
        <v>31940</v>
      </c>
      <c r="E19352" t="s">
        <v>9539</v>
      </c>
      <c r="F19352" s="4" t="s">
        <v>9106</v>
      </c>
      <c r="G19352" s="5">
        <v>8659</v>
      </c>
      <c r="H19352" s="6">
        <v>0.1732302</v>
      </c>
      <c r="I19352" s="7">
        <v>51.06</v>
      </c>
      <c r="J19352" s="2">
        <v>50</v>
      </c>
      <c r="K19352">
        <v>2</v>
      </c>
    </row>
    <row r="19353" spans="1:11" x14ac:dyDescent="0.25">
      <c r="A19353">
        <v>79226</v>
      </c>
      <c r="B19353" s="2">
        <v>25.194900000000001</v>
      </c>
      <c r="C19353" s="3">
        <v>3069</v>
      </c>
      <c r="E19353" t="s">
        <v>3470</v>
      </c>
      <c r="F19353" s="4" t="s">
        <v>13752</v>
      </c>
      <c r="G19353" s="5">
        <v>2045</v>
      </c>
      <c r="H19353" s="6">
        <v>0.15550120000000001</v>
      </c>
      <c r="I19353" s="7">
        <v>54.12</v>
      </c>
      <c r="J19353" s="2">
        <v>62</v>
      </c>
      <c r="K19353">
        <v>1</v>
      </c>
    </row>
    <row r="19354" spans="1:11" x14ac:dyDescent="0.25">
      <c r="A19354">
        <v>59722</v>
      </c>
      <c r="B19354" s="2">
        <v>25.193370000000002</v>
      </c>
      <c r="C19354" s="3">
        <v>5696</v>
      </c>
      <c r="E19354" t="s">
        <v>7476</v>
      </c>
      <c r="F19354" s="4" t="s">
        <v>11278</v>
      </c>
      <c r="G19354" s="5">
        <v>4330</v>
      </c>
      <c r="H19354" s="6">
        <v>0.1745555</v>
      </c>
      <c r="I19354" s="7">
        <v>50.826000000000001</v>
      </c>
    </row>
    <row r="19355" spans="1:11" x14ac:dyDescent="0.25">
      <c r="A19355">
        <v>14889</v>
      </c>
      <c r="B19355" s="2">
        <v>25.192070000000001</v>
      </c>
      <c r="C19355" s="3">
        <v>1593</v>
      </c>
      <c r="D19355" s="4">
        <v>21300</v>
      </c>
      <c r="E19355" t="s">
        <v>2994</v>
      </c>
      <c r="F19355" s="4" t="s">
        <v>1280</v>
      </c>
      <c r="G19355" s="5">
        <v>1098</v>
      </c>
      <c r="H19355" s="6">
        <v>0.15118400000000001</v>
      </c>
      <c r="I19355" s="7">
        <v>54.860999999999997</v>
      </c>
      <c r="J19355" s="2">
        <v>69</v>
      </c>
      <c r="K19355">
        <v>1</v>
      </c>
    </row>
    <row r="19356" spans="1:11" x14ac:dyDescent="0.25">
      <c r="A19356">
        <v>38961</v>
      </c>
      <c r="B19356" s="2">
        <v>25.19171</v>
      </c>
      <c r="C19356" s="3">
        <v>791</v>
      </c>
      <c r="E19356" t="s">
        <v>7734</v>
      </c>
      <c r="F19356" s="4" t="s">
        <v>7633</v>
      </c>
      <c r="G19356" s="5">
        <v>416</v>
      </c>
      <c r="H19356" s="6">
        <v>0.18028849999999999</v>
      </c>
      <c r="I19356" s="7">
        <v>49.828000000000003</v>
      </c>
    </row>
    <row r="19357" spans="1:11" x14ac:dyDescent="0.25">
      <c r="A19357">
        <v>46553</v>
      </c>
      <c r="B19357" s="2">
        <v>25.19115</v>
      </c>
      <c r="C19357" s="3">
        <v>3019</v>
      </c>
      <c r="D19357" s="4">
        <v>21140</v>
      </c>
      <c r="E19357" t="s">
        <v>3201</v>
      </c>
      <c r="F19357" s="4" t="s">
        <v>8800</v>
      </c>
      <c r="G19357" s="5">
        <v>1912</v>
      </c>
      <c r="H19357" s="6">
        <v>0.146367</v>
      </c>
      <c r="I19357" s="7">
        <v>55.688000000000002</v>
      </c>
      <c r="J19357" s="2">
        <v>59.5</v>
      </c>
      <c r="K19357">
        <v>2</v>
      </c>
    </row>
    <row r="19358" spans="1:11" x14ac:dyDescent="0.25">
      <c r="A19358">
        <v>32909</v>
      </c>
      <c r="B19358" s="2">
        <v>25.185669999999998</v>
      </c>
      <c r="C19358" s="3">
        <v>31350</v>
      </c>
      <c r="D19358" s="4">
        <v>37340</v>
      </c>
      <c r="E19358" t="s">
        <v>6847</v>
      </c>
      <c r="F19358" s="4" t="s">
        <v>6689</v>
      </c>
      <c r="G19358" s="5">
        <v>20979</v>
      </c>
      <c r="H19358" s="6">
        <v>0.1613918</v>
      </c>
      <c r="I19358" s="7">
        <v>53.091000000000001</v>
      </c>
      <c r="J19358" s="2">
        <v>47</v>
      </c>
      <c r="K19358">
        <v>3</v>
      </c>
    </row>
    <row r="19359" spans="1:11" x14ac:dyDescent="0.25">
      <c r="A19359">
        <v>45872</v>
      </c>
      <c r="B19359" s="2">
        <v>25.17999</v>
      </c>
      <c r="C19359" s="3">
        <v>4255</v>
      </c>
      <c r="D19359" s="4">
        <v>45780</v>
      </c>
      <c r="E19359" t="s">
        <v>8785</v>
      </c>
      <c r="F19359" s="4" t="s">
        <v>8295</v>
      </c>
      <c r="G19359" s="5">
        <v>2736</v>
      </c>
      <c r="H19359" s="6">
        <v>0.148703</v>
      </c>
      <c r="I19359" s="7">
        <v>55.283000000000001</v>
      </c>
      <c r="J19359" s="2">
        <v>40</v>
      </c>
      <c r="K19359">
        <v>1</v>
      </c>
    </row>
    <row r="19360" spans="1:11" x14ac:dyDescent="0.25">
      <c r="A19360">
        <v>33907</v>
      </c>
      <c r="B19360" s="2">
        <v>25.175660000000001</v>
      </c>
      <c r="C19360" s="3">
        <v>21309</v>
      </c>
      <c r="D19360" s="4">
        <v>15980</v>
      </c>
      <c r="E19360" t="s">
        <v>6946</v>
      </c>
      <c r="F19360" s="4" t="s">
        <v>6689</v>
      </c>
      <c r="G19360" s="5">
        <v>15345</v>
      </c>
      <c r="H19360" s="6">
        <v>0.2173205</v>
      </c>
      <c r="I19360" s="7">
        <v>43.424999999999997</v>
      </c>
      <c r="J19360" s="2">
        <v>42.222200000000001</v>
      </c>
      <c r="K19360">
        <v>9</v>
      </c>
    </row>
    <row r="19361" spans="1:12" x14ac:dyDescent="0.25">
      <c r="A19361">
        <v>70581</v>
      </c>
      <c r="B19361" s="2">
        <v>25.171869999999998</v>
      </c>
      <c r="C19361" s="3">
        <v>589</v>
      </c>
      <c r="E19361" t="s">
        <v>4942</v>
      </c>
      <c r="F19361" s="4" t="s">
        <v>12927</v>
      </c>
      <c r="G19361" s="5">
        <v>521</v>
      </c>
      <c r="H19361" s="6">
        <v>0.1516315</v>
      </c>
      <c r="I19361" s="7">
        <v>54.773000000000003</v>
      </c>
      <c r="J19361" s="2">
        <v>34</v>
      </c>
      <c r="K19361">
        <v>1</v>
      </c>
    </row>
    <row r="19362" spans="1:12" x14ac:dyDescent="0.25">
      <c r="A19362">
        <v>14551</v>
      </c>
      <c r="B19362" s="2">
        <v>25.170839999999998</v>
      </c>
      <c r="C19362" s="3">
        <v>5692</v>
      </c>
      <c r="D19362" s="4">
        <v>40380</v>
      </c>
      <c r="E19362" t="s">
        <v>2889</v>
      </c>
      <c r="F19362" s="4" t="s">
        <v>1280</v>
      </c>
      <c r="G19362" s="5">
        <v>3779</v>
      </c>
      <c r="H19362" s="6">
        <v>0.1656523</v>
      </c>
      <c r="I19362" s="7">
        <v>52.347999999999999</v>
      </c>
      <c r="J19362" s="2">
        <v>48.333300000000001</v>
      </c>
      <c r="K19362">
        <v>3</v>
      </c>
    </row>
    <row r="19363" spans="1:12" x14ac:dyDescent="0.25">
      <c r="A19363">
        <v>57735</v>
      </c>
      <c r="B19363" s="2">
        <v>25.169640000000001</v>
      </c>
      <c r="C19363" s="3">
        <v>1467</v>
      </c>
      <c r="D19363" s="4">
        <v>39660</v>
      </c>
      <c r="E19363" t="s">
        <v>11042</v>
      </c>
      <c r="F19363" s="4" t="s">
        <v>10877</v>
      </c>
      <c r="G19363" s="5">
        <v>1240</v>
      </c>
      <c r="H19363" s="6">
        <v>0.1201613</v>
      </c>
      <c r="I19363" s="7">
        <v>60.207999999999998</v>
      </c>
      <c r="J19363" s="2">
        <v>73</v>
      </c>
      <c r="K19363">
        <v>1</v>
      </c>
    </row>
    <row r="19364" spans="1:12" x14ac:dyDescent="0.25">
      <c r="A19364">
        <v>62239</v>
      </c>
      <c r="B19364" s="2">
        <v>25.168510000000001</v>
      </c>
      <c r="C19364" s="3">
        <v>4894</v>
      </c>
      <c r="D19364" s="4">
        <v>41180</v>
      </c>
      <c r="E19364" t="s">
        <v>11897</v>
      </c>
      <c r="F19364" s="4" t="s">
        <v>11490</v>
      </c>
      <c r="G19364" s="5">
        <v>3454</v>
      </c>
      <c r="H19364" s="6">
        <v>0.11490590000000001</v>
      </c>
      <c r="I19364" s="7">
        <v>61.116</v>
      </c>
      <c r="J19364" s="2">
        <v>68</v>
      </c>
      <c r="K19364">
        <v>1</v>
      </c>
    </row>
    <row r="19365" spans="1:12" x14ac:dyDescent="0.25">
      <c r="A19365">
        <v>79325</v>
      </c>
      <c r="B19365" s="2">
        <v>25.167300000000001</v>
      </c>
      <c r="C19365" s="3">
        <v>2516</v>
      </c>
      <c r="E19365" t="s">
        <v>9219</v>
      </c>
      <c r="F19365" s="4" t="s">
        <v>13752</v>
      </c>
      <c r="G19365" s="5">
        <v>1613</v>
      </c>
      <c r="H19365" s="6">
        <v>0.17781910000000001</v>
      </c>
      <c r="I19365" s="7">
        <v>50.235999999999997</v>
      </c>
    </row>
    <row r="19366" spans="1:12" x14ac:dyDescent="0.25">
      <c r="A19366">
        <v>62040</v>
      </c>
      <c r="B19366" s="2">
        <v>25.159749999999999</v>
      </c>
      <c r="C19366" s="3">
        <v>43027</v>
      </c>
      <c r="D19366" s="4">
        <v>41180</v>
      </c>
      <c r="E19366" t="s">
        <v>11865</v>
      </c>
      <c r="F19366" s="4" t="s">
        <v>11490</v>
      </c>
      <c r="G19366" s="5">
        <v>29916</v>
      </c>
      <c r="H19366" s="6">
        <v>0.12741920000000001</v>
      </c>
      <c r="I19366" s="7">
        <v>58.944000000000003</v>
      </c>
      <c r="J19366" s="2">
        <v>50.125</v>
      </c>
      <c r="K19366">
        <v>8</v>
      </c>
    </row>
    <row r="19367" spans="1:12" x14ac:dyDescent="0.25">
      <c r="A19367">
        <v>67132</v>
      </c>
      <c r="B19367" s="2">
        <v>25.152539999999998</v>
      </c>
      <c r="C19367" s="3">
        <v>379</v>
      </c>
      <c r="D19367" s="4">
        <v>48620</v>
      </c>
      <c r="E19367" t="s">
        <v>12621</v>
      </c>
      <c r="F19367" s="4" t="s">
        <v>12494</v>
      </c>
      <c r="G19367" s="5">
        <v>240</v>
      </c>
      <c r="H19367" s="6">
        <v>9.9585099999999996E-2</v>
      </c>
      <c r="I19367" s="7">
        <v>63.75</v>
      </c>
    </row>
    <row r="19368" spans="1:12" x14ac:dyDescent="0.25">
      <c r="A19368">
        <v>80805</v>
      </c>
      <c r="B19368" s="2">
        <v>25.15239</v>
      </c>
      <c r="C19368" s="3">
        <v>552</v>
      </c>
      <c r="E19368" t="s">
        <v>6133</v>
      </c>
      <c r="F19368" s="4" t="s">
        <v>14477</v>
      </c>
      <c r="G19368" s="5">
        <v>363</v>
      </c>
      <c r="H19368" s="6">
        <v>0.10439560000000001</v>
      </c>
      <c r="I19368" s="7">
        <v>62.917000000000002</v>
      </c>
      <c r="J19368" s="2">
        <v>36</v>
      </c>
      <c r="K19368">
        <v>1</v>
      </c>
    </row>
    <row r="19369" spans="1:12" x14ac:dyDescent="0.25">
      <c r="A19369">
        <v>16735</v>
      </c>
      <c r="B19369" s="2">
        <v>25.151250000000001</v>
      </c>
      <c r="C19369" s="3">
        <v>6175</v>
      </c>
      <c r="D19369" s="4">
        <v>14620</v>
      </c>
      <c r="E19369" t="s">
        <v>3584</v>
      </c>
      <c r="F19369" s="4" t="s">
        <v>3003</v>
      </c>
      <c r="G19369" s="5">
        <v>4407</v>
      </c>
      <c r="H19369" s="6">
        <v>0.15335750000000001</v>
      </c>
      <c r="I19369" s="7">
        <v>54.451999999999998</v>
      </c>
      <c r="J19369" s="2">
        <v>48</v>
      </c>
      <c r="K19369">
        <v>2</v>
      </c>
    </row>
    <row r="19370" spans="1:12" x14ac:dyDescent="0.25">
      <c r="A19370">
        <v>80204</v>
      </c>
      <c r="B19370" s="2">
        <v>25.145430000000001</v>
      </c>
      <c r="C19370" s="3">
        <v>31132</v>
      </c>
      <c r="D19370" s="4">
        <v>19740</v>
      </c>
      <c r="E19370" t="s">
        <v>2197</v>
      </c>
      <c r="F19370" s="4" t="s">
        <v>14477</v>
      </c>
      <c r="G19370" s="5">
        <v>19912</v>
      </c>
      <c r="H19370" s="6">
        <v>0.25190839999999998</v>
      </c>
      <c r="I19370" s="7">
        <v>37.417999999999999</v>
      </c>
      <c r="J19370" s="2">
        <v>38.875</v>
      </c>
      <c r="K19370">
        <v>24</v>
      </c>
      <c r="L19370" s="2">
        <v>44.3</v>
      </c>
    </row>
    <row r="19371" spans="1:12" x14ac:dyDescent="0.25">
      <c r="A19371">
        <v>50542</v>
      </c>
      <c r="B19371" s="2">
        <v>25.140499999999999</v>
      </c>
      <c r="C19371" s="3">
        <v>984</v>
      </c>
      <c r="E19371" t="s">
        <v>9736</v>
      </c>
      <c r="F19371" s="4" t="s">
        <v>9593</v>
      </c>
      <c r="G19371" s="5">
        <v>708</v>
      </c>
      <c r="H19371" s="6">
        <v>9.5909700000000001E-2</v>
      </c>
      <c r="I19371" s="7">
        <v>64.375</v>
      </c>
    </row>
    <row r="19372" spans="1:12" x14ac:dyDescent="0.25">
      <c r="A19372">
        <v>74112</v>
      </c>
      <c r="B19372" s="2">
        <v>25.136949999999999</v>
      </c>
      <c r="C19372" s="3">
        <v>20871</v>
      </c>
      <c r="D19372" s="4">
        <v>46140</v>
      </c>
      <c r="E19372" t="s">
        <v>13622</v>
      </c>
      <c r="F19372" s="4" t="s">
        <v>13462</v>
      </c>
      <c r="G19372" s="5">
        <v>14123</v>
      </c>
      <c r="H19372" s="6">
        <v>0.20497029999999999</v>
      </c>
      <c r="I19372" s="7">
        <v>45.526000000000003</v>
      </c>
      <c r="J19372" s="2">
        <v>48.381</v>
      </c>
      <c r="K19372">
        <v>21</v>
      </c>
      <c r="L19372" s="2">
        <v>89.5</v>
      </c>
    </row>
    <row r="19373" spans="1:12" x14ac:dyDescent="0.25">
      <c r="A19373">
        <v>14810</v>
      </c>
      <c r="B19373" s="2">
        <v>25.131409999999999</v>
      </c>
      <c r="C19373" s="3">
        <v>12444</v>
      </c>
      <c r="D19373" s="4">
        <v>18500</v>
      </c>
      <c r="E19373" t="s">
        <v>627</v>
      </c>
      <c r="F19373" s="4" t="s">
        <v>1280</v>
      </c>
      <c r="G19373" s="5">
        <v>9020</v>
      </c>
      <c r="H19373" s="6">
        <v>0.163082</v>
      </c>
      <c r="I19373" s="7">
        <v>52.764000000000003</v>
      </c>
      <c r="J19373" s="2">
        <v>51.375</v>
      </c>
      <c r="K19373">
        <v>8</v>
      </c>
    </row>
    <row r="19374" spans="1:12" x14ac:dyDescent="0.25">
      <c r="A19374">
        <v>12092</v>
      </c>
      <c r="B19374" s="2">
        <v>25.129079999999998</v>
      </c>
      <c r="C19374" s="3">
        <v>884</v>
      </c>
      <c r="D19374" s="4">
        <v>10580</v>
      </c>
      <c r="E19374" t="s">
        <v>2127</v>
      </c>
      <c r="F19374" s="4" t="s">
        <v>1280</v>
      </c>
      <c r="G19374" s="5">
        <v>707</v>
      </c>
      <c r="H19374" s="6">
        <v>0.1131542</v>
      </c>
      <c r="I19374" s="7">
        <v>61.389000000000003</v>
      </c>
    </row>
    <row r="19375" spans="1:12" x14ac:dyDescent="0.25">
      <c r="A19375">
        <v>23850</v>
      </c>
      <c r="B19375" s="2">
        <v>25.128789999999999</v>
      </c>
      <c r="C19375" s="3">
        <v>728</v>
      </c>
      <c r="D19375" s="4">
        <v>40060</v>
      </c>
      <c r="E19375" t="s">
        <v>4898</v>
      </c>
      <c r="F19375" s="4" t="s">
        <v>4335</v>
      </c>
      <c r="G19375" s="5">
        <v>495</v>
      </c>
      <c r="H19375" s="6">
        <v>4.2424200000000002E-2</v>
      </c>
      <c r="I19375" s="7">
        <v>73.611000000000004</v>
      </c>
    </row>
    <row r="19376" spans="1:12" x14ac:dyDescent="0.25">
      <c r="A19376">
        <v>28128</v>
      </c>
      <c r="B19376" s="2">
        <v>25.127490000000002</v>
      </c>
      <c r="C19376" s="3">
        <v>6551</v>
      </c>
      <c r="D19376" s="4">
        <v>10620</v>
      </c>
      <c r="E19376" t="s">
        <v>303</v>
      </c>
      <c r="F19376" s="4" t="s">
        <v>5642</v>
      </c>
      <c r="G19376" s="5">
        <v>4961</v>
      </c>
      <c r="H19376" s="6">
        <v>0.1590085</v>
      </c>
      <c r="I19376" s="7">
        <v>53.462000000000003</v>
      </c>
      <c r="J19376" s="2">
        <v>52</v>
      </c>
      <c r="K19376">
        <v>1</v>
      </c>
    </row>
    <row r="19377" spans="1:11" x14ac:dyDescent="0.25">
      <c r="A19377">
        <v>80836</v>
      </c>
      <c r="B19377" s="2">
        <v>25.12613</v>
      </c>
      <c r="C19377" s="3">
        <v>1121</v>
      </c>
      <c r="E19377" t="s">
        <v>1024</v>
      </c>
      <c r="F19377" s="4" t="s">
        <v>14477</v>
      </c>
      <c r="G19377" s="5">
        <v>711</v>
      </c>
      <c r="H19377" s="6">
        <v>0.14767930000000001</v>
      </c>
      <c r="I19377" s="7">
        <v>55.417000000000002</v>
      </c>
    </row>
    <row r="19378" spans="1:11" x14ac:dyDescent="0.25">
      <c r="A19378">
        <v>13835</v>
      </c>
      <c r="B19378" s="2">
        <v>25.125599999999999</v>
      </c>
      <c r="C19378" s="3">
        <v>1325</v>
      </c>
      <c r="D19378" s="4">
        <v>13780</v>
      </c>
      <c r="E19378" t="s">
        <v>1113</v>
      </c>
      <c r="F19378" s="4" t="s">
        <v>1280</v>
      </c>
      <c r="G19378" s="5">
        <v>978</v>
      </c>
      <c r="H19378" s="6">
        <v>0.15730340000000001</v>
      </c>
      <c r="I19378" s="7">
        <v>53.75</v>
      </c>
    </row>
    <row r="19379" spans="1:11" x14ac:dyDescent="0.25">
      <c r="A19379">
        <v>50471</v>
      </c>
      <c r="B19379" s="2">
        <v>25.125599999999999</v>
      </c>
      <c r="C19379" s="3">
        <v>662</v>
      </c>
      <c r="E19379" t="s">
        <v>9709</v>
      </c>
      <c r="F19379" s="4" t="s">
        <v>9593</v>
      </c>
      <c r="G19379" s="5">
        <v>533</v>
      </c>
      <c r="H19379" s="6">
        <v>0.15730340000000001</v>
      </c>
      <c r="I19379" s="7">
        <v>53.75</v>
      </c>
    </row>
    <row r="19380" spans="1:11" x14ac:dyDescent="0.25">
      <c r="A19380">
        <v>24487</v>
      </c>
      <c r="B19380" s="2">
        <v>25.125160000000001</v>
      </c>
      <c r="C19380" s="3">
        <v>448</v>
      </c>
      <c r="E19380" t="s">
        <v>1090</v>
      </c>
      <c r="F19380" s="4" t="s">
        <v>4335</v>
      </c>
      <c r="G19380" s="5">
        <v>300</v>
      </c>
      <c r="H19380" s="6">
        <v>0.16333329999999999</v>
      </c>
      <c r="I19380" s="7">
        <v>52.703000000000003</v>
      </c>
    </row>
    <row r="19381" spans="1:11" x14ac:dyDescent="0.25">
      <c r="A19381">
        <v>75421</v>
      </c>
      <c r="B19381" s="2">
        <v>25.124929999999999</v>
      </c>
      <c r="C19381" s="3">
        <v>1103</v>
      </c>
      <c r="D19381" s="4">
        <v>37580</v>
      </c>
      <c r="E19381" t="s">
        <v>9081</v>
      </c>
      <c r="F19381" s="4" t="s">
        <v>13752</v>
      </c>
      <c r="G19381" s="5">
        <v>685</v>
      </c>
      <c r="H19381" s="6">
        <v>0.1138686</v>
      </c>
      <c r="I19381" s="7">
        <v>61.25</v>
      </c>
    </row>
    <row r="19382" spans="1:11" x14ac:dyDescent="0.25">
      <c r="A19382">
        <v>24127</v>
      </c>
      <c r="B19382" s="2">
        <v>25.124030000000001</v>
      </c>
      <c r="C19382" s="3">
        <v>4214</v>
      </c>
      <c r="D19382" s="4">
        <v>40220</v>
      </c>
      <c r="E19382" t="s">
        <v>677</v>
      </c>
      <c r="F19382" s="4" t="s">
        <v>4335</v>
      </c>
      <c r="G19382" s="5">
        <v>3039</v>
      </c>
      <c r="H19382" s="6">
        <v>0.141823</v>
      </c>
      <c r="I19382" s="7">
        <v>56.417000000000002</v>
      </c>
      <c r="J19382" s="2">
        <v>35</v>
      </c>
      <c r="K19382">
        <v>2</v>
      </c>
    </row>
    <row r="19383" spans="1:11" x14ac:dyDescent="0.25">
      <c r="A19383">
        <v>59739</v>
      </c>
      <c r="B19383" s="2">
        <v>25.123239999999999</v>
      </c>
      <c r="C19383" s="3">
        <v>345</v>
      </c>
      <c r="E19383" t="s">
        <v>2862</v>
      </c>
      <c r="F19383" s="4" t="s">
        <v>11278</v>
      </c>
      <c r="G19383" s="5">
        <v>266</v>
      </c>
      <c r="H19383" s="6">
        <v>0.23970040000000001</v>
      </c>
      <c r="I19383" s="7">
        <v>39.5</v>
      </c>
    </row>
    <row r="19384" spans="1:11" x14ac:dyDescent="0.25">
      <c r="A19384">
        <v>76932</v>
      </c>
      <c r="B19384" s="2">
        <v>25.122620000000001</v>
      </c>
      <c r="C19384" s="3">
        <v>3641</v>
      </c>
      <c r="E19384" t="s">
        <v>10465</v>
      </c>
      <c r="F19384" s="4" t="s">
        <v>13752</v>
      </c>
      <c r="G19384" s="5">
        <v>2352</v>
      </c>
      <c r="H19384" s="6">
        <v>0.1151721</v>
      </c>
      <c r="I19384" s="7">
        <v>61.018999999999998</v>
      </c>
    </row>
    <row r="19385" spans="1:11" x14ac:dyDescent="0.25">
      <c r="A19385">
        <v>55329</v>
      </c>
      <c r="B19385" s="2">
        <v>25.121739999999999</v>
      </c>
      <c r="C19385" s="3">
        <v>1929</v>
      </c>
      <c r="E19385" t="s">
        <v>10476</v>
      </c>
      <c r="F19385" s="4" t="s">
        <v>10428</v>
      </c>
      <c r="G19385" s="5">
        <v>1320</v>
      </c>
      <c r="H19385" s="6">
        <v>0.1415594</v>
      </c>
      <c r="I19385" s="7">
        <v>56.457999999999998</v>
      </c>
      <c r="J19385" s="2">
        <v>47.5</v>
      </c>
      <c r="K19385">
        <v>2</v>
      </c>
    </row>
    <row r="19386" spans="1:11" x14ac:dyDescent="0.25">
      <c r="A19386">
        <v>37752</v>
      </c>
      <c r="B19386" s="2">
        <v>25.120329999999999</v>
      </c>
      <c r="C19386" s="3">
        <v>6278</v>
      </c>
      <c r="E19386" t="s">
        <v>7483</v>
      </c>
      <c r="F19386" s="4" t="s">
        <v>7348</v>
      </c>
      <c r="G19386" s="5">
        <v>4548</v>
      </c>
      <c r="H19386" s="6">
        <v>0.19191030000000001</v>
      </c>
      <c r="I19386" s="7">
        <v>47.756</v>
      </c>
      <c r="J19386" s="2">
        <v>37</v>
      </c>
      <c r="K19386">
        <v>2</v>
      </c>
    </row>
    <row r="19387" spans="1:11" x14ac:dyDescent="0.25">
      <c r="A19387">
        <v>4957</v>
      </c>
      <c r="B19387" s="2">
        <v>25.118459999999999</v>
      </c>
      <c r="C19387" s="3">
        <v>4264</v>
      </c>
      <c r="E19387" t="s">
        <v>1010</v>
      </c>
      <c r="F19387" s="4" t="s">
        <v>701</v>
      </c>
      <c r="G19387" s="5">
        <v>3286</v>
      </c>
      <c r="H19387" s="6">
        <v>0.16063279999999999</v>
      </c>
      <c r="I19387" s="7">
        <v>53.158000000000001</v>
      </c>
    </row>
    <row r="19388" spans="1:11" x14ac:dyDescent="0.25">
      <c r="A19388">
        <v>86023</v>
      </c>
      <c r="B19388" s="2">
        <v>25.117349999999998</v>
      </c>
      <c r="C19388" s="3">
        <v>1707</v>
      </c>
      <c r="D19388" s="4">
        <v>22380</v>
      </c>
      <c r="E19388" t="s">
        <v>15071</v>
      </c>
      <c r="F19388" s="4" t="s">
        <v>14962</v>
      </c>
      <c r="G19388" s="5">
        <v>1340</v>
      </c>
      <c r="H19388" s="6">
        <v>0.19402990000000001</v>
      </c>
      <c r="I19388" s="7">
        <v>47.381</v>
      </c>
      <c r="J19388" s="2">
        <v>31</v>
      </c>
      <c r="K19388">
        <v>1</v>
      </c>
    </row>
    <row r="19389" spans="1:11" x14ac:dyDescent="0.25">
      <c r="A19389">
        <v>29847</v>
      </c>
      <c r="B19389" s="2">
        <v>25.116230000000002</v>
      </c>
      <c r="C19389" s="3">
        <v>4709</v>
      </c>
      <c r="D19389" s="4">
        <v>12260</v>
      </c>
      <c r="E19389" t="s">
        <v>1720</v>
      </c>
      <c r="F19389" s="4" t="s">
        <v>6130</v>
      </c>
      <c r="G19389" s="5">
        <v>3328</v>
      </c>
      <c r="H19389" s="6">
        <v>0.17723040000000001</v>
      </c>
      <c r="I19389" s="7">
        <v>50.283999999999999</v>
      </c>
    </row>
    <row r="19390" spans="1:11" x14ac:dyDescent="0.25">
      <c r="A19390">
        <v>99102</v>
      </c>
      <c r="B19390" s="2">
        <v>25.115349999999999</v>
      </c>
      <c r="C19390" s="3">
        <v>444</v>
      </c>
      <c r="D19390" s="4">
        <v>39420</v>
      </c>
      <c r="E19390" t="s">
        <v>465</v>
      </c>
      <c r="F19390" s="4" t="s">
        <v>16344</v>
      </c>
      <c r="G19390" s="5">
        <v>333</v>
      </c>
      <c r="H19390" s="6">
        <v>0.21021020000000001</v>
      </c>
      <c r="I19390" s="7">
        <v>44.582999999999998</v>
      </c>
      <c r="J19390" s="2">
        <v>62</v>
      </c>
      <c r="K19390">
        <v>1</v>
      </c>
    </row>
    <row r="19391" spans="1:11" x14ac:dyDescent="0.25">
      <c r="A19391">
        <v>92392</v>
      </c>
      <c r="B19391" s="2">
        <v>25.107810000000001</v>
      </c>
      <c r="C19391" s="3">
        <v>56460</v>
      </c>
      <c r="D19391" s="4">
        <v>40140</v>
      </c>
      <c r="E19391" t="s">
        <v>15558</v>
      </c>
      <c r="F19391" s="4" t="s">
        <v>15368</v>
      </c>
      <c r="G19391" s="5">
        <v>31201</v>
      </c>
      <c r="H19391" s="6">
        <v>0.1210179</v>
      </c>
      <c r="I19391" s="7">
        <v>59.994</v>
      </c>
      <c r="J19391" s="2">
        <v>48.5</v>
      </c>
      <c r="K19391">
        <v>6</v>
      </c>
    </row>
    <row r="19392" spans="1:11" x14ac:dyDescent="0.25">
      <c r="A19392">
        <v>80723</v>
      </c>
      <c r="B19392" s="2">
        <v>25.099270000000001</v>
      </c>
      <c r="C19392" s="3">
        <v>7098</v>
      </c>
      <c r="D19392" s="4">
        <v>22820</v>
      </c>
      <c r="E19392" t="s">
        <v>14530</v>
      </c>
      <c r="F19392" s="4" t="s">
        <v>14477</v>
      </c>
      <c r="G19392" s="5">
        <v>4478</v>
      </c>
      <c r="H19392" s="6">
        <v>0.1717284</v>
      </c>
      <c r="I19392" s="7">
        <v>51.228999999999999</v>
      </c>
    </row>
    <row r="19393" spans="1:12" x14ac:dyDescent="0.25">
      <c r="A19393">
        <v>43445</v>
      </c>
      <c r="B19393" s="2">
        <v>25.098020000000002</v>
      </c>
      <c r="C19393" s="3">
        <v>1110</v>
      </c>
      <c r="D19393" s="4">
        <v>38840</v>
      </c>
      <c r="E19393" t="s">
        <v>3160</v>
      </c>
      <c r="F19393" s="4" t="s">
        <v>8295</v>
      </c>
      <c r="G19393" s="5">
        <v>726</v>
      </c>
      <c r="H19393" s="6">
        <v>0.16918839999999999</v>
      </c>
      <c r="I19393" s="7">
        <v>51.667000000000002</v>
      </c>
      <c r="J19393" s="2">
        <v>46</v>
      </c>
      <c r="K19393">
        <v>2</v>
      </c>
    </row>
    <row r="19394" spans="1:12" x14ac:dyDescent="0.25">
      <c r="A19394">
        <v>30014</v>
      </c>
      <c r="B19394" s="2">
        <v>25.092140000000001</v>
      </c>
      <c r="C19394" s="3">
        <v>36912</v>
      </c>
      <c r="D19394" s="4">
        <v>12060</v>
      </c>
      <c r="E19394" t="s">
        <v>3647</v>
      </c>
      <c r="F19394" s="4" t="s">
        <v>6363</v>
      </c>
      <c r="G19394" s="5">
        <v>23840</v>
      </c>
      <c r="H19394" s="6">
        <v>0.1819211</v>
      </c>
      <c r="I19394" s="7">
        <v>49.459000000000003</v>
      </c>
      <c r="J19394" s="2">
        <v>47.333300000000001</v>
      </c>
      <c r="K19394">
        <v>6</v>
      </c>
    </row>
    <row r="19395" spans="1:12" x14ac:dyDescent="0.25">
      <c r="A19395">
        <v>84120</v>
      </c>
      <c r="B19395" s="2">
        <v>25.079630000000002</v>
      </c>
      <c r="C19395" s="3">
        <v>49282</v>
      </c>
      <c r="D19395" s="4">
        <v>41620</v>
      </c>
      <c r="E19395" t="s">
        <v>14892</v>
      </c>
      <c r="F19395" s="4" t="s">
        <v>14851</v>
      </c>
      <c r="G19395" s="5">
        <v>28452</v>
      </c>
      <c r="H19395" s="6">
        <v>0.13787650000000001</v>
      </c>
      <c r="I19395" s="7">
        <v>57.06</v>
      </c>
      <c r="J19395" s="2">
        <v>46.3</v>
      </c>
      <c r="K19395">
        <v>10</v>
      </c>
      <c r="L19395" s="2">
        <v>82.1</v>
      </c>
    </row>
    <row r="19396" spans="1:12" x14ac:dyDescent="0.25">
      <c r="A19396">
        <v>16301</v>
      </c>
      <c r="B19396" s="2">
        <v>25.070150000000002</v>
      </c>
      <c r="C19396" s="3">
        <v>15914</v>
      </c>
      <c r="D19396" s="4">
        <v>36340</v>
      </c>
      <c r="E19396" t="s">
        <v>3468</v>
      </c>
      <c r="F19396" s="4" t="s">
        <v>3003</v>
      </c>
      <c r="G19396" s="5">
        <v>11145</v>
      </c>
      <c r="H19396" s="6">
        <v>0.17272319999999999</v>
      </c>
      <c r="I19396" s="7">
        <v>51.033000000000001</v>
      </c>
      <c r="J19396" s="2">
        <v>51.666699999999999</v>
      </c>
      <c r="K19396">
        <v>6</v>
      </c>
    </row>
    <row r="19397" spans="1:12" x14ac:dyDescent="0.25">
      <c r="A19397">
        <v>32544</v>
      </c>
      <c r="B19397" s="2">
        <v>25.06738</v>
      </c>
      <c r="C19397" s="3">
        <v>1745</v>
      </c>
      <c r="D19397" s="4">
        <v>18880</v>
      </c>
      <c r="E19397" t="s">
        <v>6791</v>
      </c>
      <c r="F19397" s="4" t="s">
        <v>6689</v>
      </c>
      <c r="G19397" s="5">
        <v>418</v>
      </c>
      <c r="H19397" s="6">
        <v>0.27511960000000002</v>
      </c>
      <c r="I19397" s="7">
        <v>33.332999999999998</v>
      </c>
    </row>
    <row r="19398" spans="1:12" x14ac:dyDescent="0.25">
      <c r="A19398">
        <v>72131</v>
      </c>
      <c r="B19398" s="2">
        <v>25.066500000000001</v>
      </c>
      <c r="C19398" s="3">
        <v>4755</v>
      </c>
      <c r="E19398" t="s">
        <v>6640</v>
      </c>
      <c r="F19398" s="4" t="s">
        <v>13183</v>
      </c>
      <c r="G19398" s="5">
        <v>3276</v>
      </c>
      <c r="H19398" s="6">
        <v>0.17246639999999999</v>
      </c>
      <c r="I19398" s="7">
        <v>51.070999999999998</v>
      </c>
    </row>
    <row r="19399" spans="1:12" x14ac:dyDescent="0.25">
      <c r="A19399">
        <v>64024</v>
      </c>
      <c r="B19399" s="2">
        <v>25.063110000000002</v>
      </c>
      <c r="C19399" s="3">
        <v>17224</v>
      </c>
      <c r="D19399" s="4">
        <v>28140</v>
      </c>
      <c r="E19399" t="s">
        <v>12246</v>
      </c>
      <c r="F19399" s="4" t="s">
        <v>12102</v>
      </c>
      <c r="G19399" s="5">
        <v>10887</v>
      </c>
      <c r="H19399" s="6">
        <v>0.13188830000000001</v>
      </c>
      <c r="I19399" s="7">
        <v>58.08</v>
      </c>
      <c r="J19399" s="2">
        <v>59</v>
      </c>
      <c r="K19399">
        <v>2</v>
      </c>
    </row>
    <row r="19400" spans="1:12" x14ac:dyDescent="0.25">
      <c r="A19400">
        <v>60419</v>
      </c>
      <c r="B19400" s="2">
        <v>25.057030000000001</v>
      </c>
      <c r="C19400" s="3">
        <v>22815</v>
      </c>
      <c r="D19400" s="4">
        <v>16980</v>
      </c>
      <c r="E19400" t="s">
        <v>11566</v>
      </c>
      <c r="F19400" s="4" t="s">
        <v>11490</v>
      </c>
      <c r="G19400" s="5">
        <v>14505</v>
      </c>
      <c r="H19400" s="6">
        <v>0.17854680000000001</v>
      </c>
      <c r="I19400" s="7">
        <v>50.012</v>
      </c>
      <c r="J19400" s="2">
        <v>56.333300000000001</v>
      </c>
      <c r="K19400">
        <v>3</v>
      </c>
    </row>
    <row r="19401" spans="1:12" x14ac:dyDescent="0.25">
      <c r="A19401">
        <v>48847</v>
      </c>
      <c r="B19401" s="2">
        <v>25.052589999999999</v>
      </c>
      <c r="C19401" s="3">
        <v>5823</v>
      </c>
      <c r="D19401" s="4">
        <v>10940</v>
      </c>
      <c r="E19401" t="s">
        <v>2973</v>
      </c>
      <c r="F19401" s="4" t="s">
        <v>9106</v>
      </c>
      <c r="G19401" s="5">
        <v>4057</v>
      </c>
      <c r="H19401" s="6">
        <v>0.1449347</v>
      </c>
      <c r="I19401" s="7">
        <v>55.814</v>
      </c>
      <c r="J19401" s="2">
        <v>56</v>
      </c>
      <c r="K19401">
        <v>1</v>
      </c>
    </row>
    <row r="19402" spans="1:12" x14ac:dyDescent="0.25">
      <c r="A19402">
        <v>84334</v>
      </c>
      <c r="B19402" s="2">
        <v>25.051549999999999</v>
      </c>
      <c r="C19402" s="3">
        <v>435</v>
      </c>
      <c r="D19402" s="4">
        <v>36260</v>
      </c>
      <c r="E19402" t="s">
        <v>516</v>
      </c>
      <c r="F19402" s="4" t="s">
        <v>14851</v>
      </c>
      <c r="G19402" s="5">
        <v>270</v>
      </c>
      <c r="H19402" s="6">
        <v>0.1549816</v>
      </c>
      <c r="I19402" s="7">
        <v>54.076999999999998</v>
      </c>
    </row>
    <row r="19403" spans="1:12" x14ac:dyDescent="0.25">
      <c r="A19403">
        <v>17005</v>
      </c>
      <c r="B19403" s="2">
        <v>25.051410000000001</v>
      </c>
      <c r="C19403" s="3">
        <v>404</v>
      </c>
      <c r="D19403" s="4">
        <v>25420</v>
      </c>
      <c r="E19403" t="s">
        <v>3667</v>
      </c>
      <c r="F19403" s="4" t="s">
        <v>3003</v>
      </c>
      <c r="G19403" s="5">
        <v>303</v>
      </c>
      <c r="H19403" s="6">
        <v>0.1447368</v>
      </c>
      <c r="I19403" s="7">
        <v>55.832999999999998</v>
      </c>
    </row>
    <row r="19404" spans="1:12" x14ac:dyDescent="0.25">
      <c r="A19404">
        <v>7088</v>
      </c>
      <c r="B19404" s="2">
        <v>25.050740000000001</v>
      </c>
      <c r="C19404" s="3">
        <v>3503</v>
      </c>
      <c r="D19404" s="4">
        <v>35620</v>
      </c>
      <c r="E19404" t="s">
        <v>1399</v>
      </c>
      <c r="F19404" s="4" t="s">
        <v>1341</v>
      </c>
      <c r="G19404" s="5">
        <v>2499</v>
      </c>
      <c r="H19404" s="6">
        <v>0.21208479999999999</v>
      </c>
      <c r="I19404" s="7">
        <v>44.191000000000003</v>
      </c>
    </row>
    <row r="19405" spans="1:12" x14ac:dyDescent="0.25">
      <c r="A19405">
        <v>16602</v>
      </c>
      <c r="B19405" s="2">
        <v>25.045069999999999</v>
      </c>
      <c r="C19405" s="3">
        <v>29580</v>
      </c>
      <c r="D19405" s="4">
        <v>11020</v>
      </c>
      <c r="E19405" t="s">
        <v>3521</v>
      </c>
      <c r="F19405" s="4" t="s">
        <v>3003</v>
      </c>
      <c r="G19405" s="5">
        <v>21195</v>
      </c>
      <c r="H19405" s="6">
        <v>0.16852239999999999</v>
      </c>
      <c r="I19405" s="7">
        <v>51.715000000000003</v>
      </c>
      <c r="J19405" s="2">
        <v>48.818199999999997</v>
      </c>
      <c r="K19405">
        <v>11</v>
      </c>
      <c r="L19405" s="2">
        <v>90.6</v>
      </c>
    </row>
    <row r="19406" spans="1:12" x14ac:dyDescent="0.25">
      <c r="A19406">
        <v>75436</v>
      </c>
      <c r="B19406" s="2">
        <v>25.03969</v>
      </c>
      <c r="C19406" s="3">
        <v>1848</v>
      </c>
      <c r="E19406" t="s">
        <v>996</v>
      </c>
      <c r="F19406" s="4" t="s">
        <v>13752</v>
      </c>
      <c r="G19406" s="5">
        <v>1292</v>
      </c>
      <c r="H19406" s="6">
        <v>0.12848300000000001</v>
      </c>
      <c r="I19406" s="7">
        <v>58.633000000000003</v>
      </c>
    </row>
    <row r="19407" spans="1:12" x14ac:dyDescent="0.25">
      <c r="A19407">
        <v>71423</v>
      </c>
      <c r="B19407" s="2">
        <v>25.038689999999999</v>
      </c>
      <c r="C19407" s="3">
        <v>4820</v>
      </c>
      <c r="D19407" s="4">
        <v>10780</v>
      </c>
      <c r="E19407" t="s">
        <v>13163</v>
      </c>
      <c r="F19407" s="4" t="s">
        <v>12927</v>
      </c>
      <c r="G19407" s="5">
        <v>2875</v>
      </c>
      <c r="H19407" s="6">
        <v>0.1617391</v>
      </c>
      <c r="I19407" s="7">
        <v>52.886000000000003</v>
      </c>
      <c r="J19407" s="2">
        <v>68.5</v>
      </c>
      <c r="K19407">
        <v>2</v>
      </c>
    </row>
    <row r="19408" spans="1:12" x14ac:dyDescent="0.25">
      <c r="A19408">
        <v>49657</v>
      </c>
      <c r="B19408" s="2">
        <v>25.037420000000001</v>
      </c>
      <c r="C19408" s="3">
        <v>3766</v>
      </c>
      <c r="D19408" s="4">
        <v>15620</v>
      </c>
      <c r="E19408" t="s">
        <v>9438</v>
      </c>
      <c r="F19408" s="4" t="s">
        <v>9106</v>
      </c>
      <c r="G19408" s="5">
        <v>2436</v>
      </c>
      <c r="H19408" s="6">
        <v>0.13711000000000001</v>
      </c>
      <c r="I19408" s="7">
        <v>57.137999999999998</v>
      </c>
      <c r="J19408" s="2">
        <v>70</v>
      </c>
      <c r="K19408">
        <v>1</v>
      </c>
    </row>
    <row r="19409" spans="1:12" x14ac:dyDescent="0.25">
      <c r="A19409">
        <v>47597</v>
      </c>
      <c r="B19409" s="2">
        <v>25.036650000000002</v>
      </c>
      <c r="C19409" s="3">
        <v>1220</v>
      </c>
      <c r="D19409" s="4">
        <v>47180</v>
      </c>
      <c r="E19409" t="s">
        <v>3436</v>
      </c>
      <c r="F19409" s="4" t="s">
        <v>8800</v>
      </c>
      <c r="G19409" s="5">
        <v>779</v>
      </c>
      <c r="H19409" s="6">
        <v>0.1512821</v>
      </c>
      <c r="I19409" s="7">
        <v>54.688000000000002</v>
      </c>
    </row>
    <row r="19410" spans="1:12" x14ac:dyDescent="0.25">
      <c r="A19410">
        <v>51510</v>
      </c>
      <c r="B19410" s="2">
        <v>25.03586</v>
      </c>
      <c r="C19410" s="3">
        <v>3770</v>
      </c>
      <c r="D19410" s="4">
        <v>36540</v>
      </c>
      <c r="E19410" t="s">
        <v>9870</v>
      </c>
      <c r="F19410" s="4" t="s">
        <v>9593</v>
      </c>
      <c r="G19410" s="5">
        <v>2523</v>
      </c>
      <c r="H19410" s="6">
        <v>0.14585809999999999</v>
      </c>
      <c r="I19410" s="7">
        <v>55.625</v>
      </c>
    </row>
    <row r="19411" spans="1:12" x14ac:dyDescent="0.25">
      <c r="A19411">
        <v>43464</v>
      </c>
      <c r="B19411" s="2">
        <v>25.035019999999999</v>
      </c>
      <c r="C19411" s="3">
        <v>1442</v>
      </c>
      <c r="D19411" s="4">
        <v>23380</v>
      </c>
      <c r="E19411" t="s">
        <v>8383</v>
      </c>
      <c r="F19411" s="4" t="s">
        <v>8295</v>
      </c>
      <c r="G19411" s="5">
        <v>1001</v>
      </c>
      <c r="H19411" s="6">
        <v>0.1108891</v>
      </c>
      <c r="I19411" s="7">
        <v>61.667000000000002</v>
      </c>
    </row>
    <row r="19412" spans="1:12" x14ac:dyDescent="0.25">
      <c r="A19412">
        <v>37308</v>
      </c>
      <c r="B19412" s="2">
        <v>25.03434</v>
      </c>
      <c r="C19412" s="3">
        <v>2533</v>
      </c>
      <c r="D19412" s="4">
        <v>16860</v>
      </c>
      <c r="E19412" t="s">
        <v>7411</v>
      </c>
      <c r="F19412" s="4" t="s">
        <v>7348</v>
      </c>
      <c r="G19412" s="5">
        <v>1807</v>
      </c>
      <c r="H19412" s="6">
        <v>0.1017699</v>
      </c>
      <c r="I19412" s="7">
        <v>63.238999999999997</v>
      </c>
    </row>
    <row r="19413" spans="1:12" x14ac:dyDescent="0.25">
      <c r="A19413">
        <v>79235</v>
      </c>
      <c r="B19413" s="2">
        <v>25.033329999999999</v>
      </c>
      <c r="C19413" s="3">
        <v>3730</v>
      </c>
      <c r="E19413" t="s">
        <v>14379</v>
      </c>
      <c r="F19413" s="4" t="s">
        <v>13752</v>
      </c>
      <c r="G19413" s="5">
        <v>2414</v>
      </c>
      <c r="H19413" s="6">
        <v>0.16770189999999999</v>
      </c>
      <c r="I19413" s="7">
        <v>51.841000000000001</v>
      </c>
      <c r="J19413" s="2">
        <v>67.5</v>
      </c>
      <c r="K19413">
        <v>4</v>
      </c>
    </row>
    <row r="19414" spans="1:12" x14ac:dyDescent="0.25">
      <c r="A19414">
        <v>97640</v>
      </c>
      <c r="B19414" s="2">
        <v>25.032730000000001</v>
      </c>
      <c r="C19414" s="3">
        <v>93</v>
      </c>
      <c r="E19414" t="s">
        <v>16298</v>
      </c>
      <c r="F19414" s="4" t="s">
        <v>16170</v>
      </c>
      <c r="G19414" s="5">
        <v>90</v>
      </c>
      <c r="H19414" s="6">
        <v>0.35555560000000003</v>
      </c>
      <c r="I19414" s="7">
        <v>19.375</v>
      </c>
    </row>
    <row r="19415" spans="1:12" x14ac:dyDescent="0.25">
      <c r="A19415">
        <v>75150</v>
      </c>
      <c r="B19415" s="2">
        <v>25.023849999999999</v>
      </c>
      <c r="C19415" s="3">
        <v>60450</v>
      </c>
      <c r="D19415" s="4">
        <v>19100</v>
      </c>
      <c r="E19415" t="s">
        <v>13780</v>
      </c>
      <c r="F19415" s="4" t="s">
        <v>13752</v>
      </c>
      <c r="G19415" s="5">
        <v>37041</v>
      </c>
      <c r="H19415" s="6">
        <v>0.1694069</v>
      </c>
      <c r="I19415" s="7">
        <v>51.542000000000002</v>
      </c>
      <c r="J19415" s="2">
        <v>40.5</v>
      </c>
      <c r="K19415">
        <v>12</v>
      </c>
      <c r="L19415" s="2">
        <v>54.3</v>
      </c>
    </row>
    <row r="19416" spans="1:12" x14ac:dyDescent="0.25">
      <c r="A19416">
        <v>73520</v>
      </c>
      <c r="B19416" s="2">
        <v>25.014959999999999</v>
      </c>
      <c r="C19416" s="3">
        <v>114</v>
      </c>
      <c r="E19416" t="s">
        <v>13508</v>
      </c>
      <c r="F19416" s="4" t="s">
        <v>13462</v>
      </c>
      <c r="G19416" s="5">
        <v>86</v>
      </c>
      <c r="H19416" s="6">
        <v>8.1395400000000007E-2</v>
      </c>
      <c r="I19416" s="7">
        <v>66.75</v>
      </c>
    </row>
    <row r="19417" spans="1:12" x14ac:dyDescent="0.25">
      <c r="A19417">
        <v>16929</v>
      </c>
      <c r="B19417" s="2">
        <v>25.01454</v>
      </c>
      <c r="C19417" s="3">
        <v>2243</v>
      </c>
      <c r="E19417" t="s">
        <v>3656</v>
      </c>
      <c r="F19417" s="4" t="s">
        <v>3003</v>
      </c>
      <c r="G19417" s="5">
        <v>1654</v>
      </c>
      <c r="H19417" s="6">
        <v>0.17703930000000001</v>
      </c>
      <c r="I19417" s="7">
        <v>50.220999999999997</v>
      </c>
    </row>
    <row r="19418" spans="1:12" x14ac:dyDescent="0.25">
      <c r="A19418">
        <v>44085</v>
      </c>
      <c r="B19418" s="2">
        <v>25.013570000000001</v>
      </c>
      <c r="C19418" s="3">
        <v>3207</v>
      </c>
      <c r="D19418" s="4">
        <v>11780</v>
      </c>
      <c r="E19418" t="s">
        <v>2614</v>
      </c>
      <c r="F19418" s="4" t="s">
        <v>8295</v>
      </c>
      <c r="G19418" s="5">
        <v>2391</v>
      </c>
      <c r="H19418" s="6">
        <v>0.13676289999999999</v>
      </c>
      <c r="I19418" s="7">
        <v>57.18</v>
      </c>
      <c r="J19418" s="2">
        <v>49</v>
      </c>
      <c r="K19418">
        <v>1</v>
      </c>
    </row>
    <row r="19419" spans="1:12" x14ac:dyDescent="0.25">
      <c r="A19419">
        <v>47471</v>
      </c>
      <c r="B19419" s="2">
        <v>25.012589999999999</v>
      </c>
      <c r="C19419" s="3">
        <v>2661</v>
      </c>
      <c r="E19419" t="s">
        <v>75</v>
      </c>
      <c r="F19419" s="4" t="s">
        <v>8800</v>
      </c>
      <c r="G19419" s="5">
        <v>1707</v>
      </c>
      <c r="H19419" s="6">
        <v>0.10597189999999999</v>
      </c>
      <c r="I19419" s="7">
        <v>62.5</v>
      </c>
      <c r="J19419" s="2">
        <v>63</v>
      </c>
      <c r="K19419">
        <v>1</v>
      </c>
    </row>
    <row r="19420" spans="1:12" x14ac:dyDescent="0.25">
      <c r="A19420">
        <v>16151</v>
      </c>
      <c r="B19420" s="2">
        <v>25.012170000000001</v>
      </c>
      <c r="C19420" s="3">
        <v>70</v>
      </c>
      <c r="D19420" s="4">
        <v>49660</v>
      </c>
      <c r="E19420" t="s">
        <v>3429</v>
      </c>
      <c r="F19420" s="4" t="s">
        <v>3003</v>
      </c>
      <c r="G19420" s="5">
        <v>39</v>
      </c>
      <c r="H19420" s="6">
        <v>0.2</v>
      </c>
      <c r="I19420" s="7">
        <v>46.25</v>
      </c>
    </row>
    <row r="19421" spans="1:12" x14ac:dyDescent="0.25">
      <c r="A19421">
        <v>74002</v>
      </c>
      <c r="B19421" s="2">
        <v>25.011800000000001</v>
      </c>
      <c r="C19421" s="3">
        <v>2270</v>
      </c>
      <c r="D19421" s="4">
        <v>46140</v>
      </c>
      <c r="E19421" t="s">
        <v>13586</v>
      </c>
      <c r="F19421" s="4" t="s">
        <v>13462</v>
      </c>
      <c r="G19421" s="5">
        <v>1518</v>
      </c>
      <c r="H19421" s="6">
        <v>0.1376812</v>
      </c>
      <c r="I19421" s="7">
        <v>57.018999999999998</v>
      </c>
      <c r="J19421" s="2">
        <v>40</v>
      </c>
      <c r="K19421">
        <v>1</v>
      </c>
    </row>
    <row r="19422" spans="1:12" x14ac:dyDescent="0.25">
      <c r="A19422">
        <v>15003</v>
      </c>
      <c r="B19422" s="2">
        <v>25.00948</v>
      </c>
      <c r="C19422" s="3">
        <v>11465</v>
      </c>
      <c r="D19422" s="4">
        <v>38300</v>
      </c>
      <c r="E19422" t="s">
        <v>3004</v>
      </c>
      <c r="F19422" s="4" t="s">
        <v>3003</v>
      </c>
      <c r="G19422" s="5">
        <v>8180</v>
      </c>
      <c r="H19422" s="6">
        <v>0.19315399999999999</v>
      </c>
      <c r="I19422" s="7">
        <v>47.432000000000002</v>
      </c>
      <c r="J19422" s="2">
        <v>41.333300000000001</v>
      </c>
      <c r="K19422">
        <v>9</v>
      </c>
    </row>
    <row r="19423" spans="1:12" x14ac:dyDescent="0.25">
      <c r="A19423">
        <v>32210</v>
      </c>
      <c r="B19423" s="2">
        <v>24.998049999999999</v>
      </c>
      <c r="C19423" s="3">
        <v>60494</v>
      </c>
      <c r="D19423" s="4">
        <v>27260</v>
      </c>
      <c r="E19423" t="s">
        <v>1076</v>
      </c>
      <c r="F19423" s="4" t="s">
        <v>6689</v>
      </c>
      <c r="G19423" s="5">
        <v>39571</v>
      </c>
      <c r="H19423" s="6">
        <v>0.1903871</v>
      </c>
      <c r="I19423" s="7">
        <v>47.908999999999999</v>
      </c>
      <c r="J19423" s="2">
        <v>50.3</v>
      </c>
      <c r="K19423">
        <v>20</v>
      </c>
      <c r="L19423" s="2">
        <v>93.5</v>
      </c>
    </row>
    <row r="19424" spans="1:12" x14ac:dyDescent="0.25">
      <c r="A19424">
        <v>95555</v>
      </c>
      <c r="B19424" s="2">
        <v>24.988510000000002</v>
      </c>
      <c r="C19424" s="3">
        <v>328</v>
      </c>
      <c r="D19424" s="4">
        <v>21700</v>
      </c>
      <c r="E19424" t="s">
        <v>15935</v>
      </c>
      <c r="F19424" s="4" t="s">
        <v>15368</v>
      </c>
      <c r="G19424" s="5">
        <v>280</v>
      </c>
      <c r="H19424" s="6">
        <v>0.15658359999999999</v>
      </c>
      <c r="I19424" s="7">
        <v>53.75</v>
      </c>
      <c r="J19424" s="2">
        <v>77</v>
      </c>
      <c r="K19424">
        <v>1</v>
      </c>
    </row>
    <row r="19425" spans="1:11" x14ac:dyDescent="0.25">
      <c r="A19425">
        <v>16932</v>
      </c>
      <c r="B19425" s="2">
        <v>24.988340000000001</v>
      </c>
      <c r="C19425" s="3">
        <v>685</v>
      </c>
      <c r="E19425" t="s">
        <v>3657</v>
      </c>
      <c r="F19425" s="4" t="s">
        <v>3003</v>
      </c>
      <c r="G19425" s="5">
        <v>455</v>
      </c>
      <c r="H19425" s="6">
        <v>0.16703299999999999</v>
      </c>
      <c r="I19425" s="7">
        <v>51.944000000000003</v>
      </c>
    </row>
    <row r="19426" spans="1:11" x14ac:dyDescent="0.25">
      <c r="A19426">
        <v>96051</v>
      </c>
      <c r="B19426" s="2">
        <v>24.988</v>
      </c>
      <c r="C19426" s="3">
        <v>1110</v>
      </c>
      <c r="D19426" s="4">
        <v>39820</v>
      </c>
      <c r="E19426" t="s">
        <v>16048</v>
      </c>
      <c r="F19426" s="4" t="s">
        <v>15368</v>
      </c>
      <c r="G19426" s="5">
        <v>948</v>
      </c>
      <c r="H19426" s="6">
        <v>0.1803797</v>
      </c>
      <c r="I19426" s="7">
        <v>49.637</v>
      </c>
      <c r="J19426" s="2">
        <v>67</v>
      </c>
      <c r="K19426">
        <v>1</v>
      </c>
    </row>
    <row r="19427" spans="1:11" x14ac:dyDescent="0.25">
      <c r="A19427">
        <v>31606</v>
      </c>
      <c r="B19427" s="2">
        <v>24.987189999999998</v>
      </c>
      <c r="C19427" s="3">
        <v>3859</v>
      </c>
      <c r="D19427" s="4">
        <v>46660</v>
      </c>
      <c r="E19427" t="s">
        <v>6627</v>
      </c>
      <c r="F19427" s="4" t="s">
        <v>6363</v>
      </c>
      <c r="G19427" s="5">
        <v>2414</v>
      </c>
      <c r="H19427" s="6">
        <v>0.14208779999999999</v>
      </c>
      <c r="I19427" s="7">
        <v>56.25</v>
      </c>
    </row>
    <row r="19428" spans="1:11" x14ac:dyDescent="0.25">
      <c r="A19428">
        <v>78598</v>
      </c>
      <c r="B19428" s="2">
        <v>24.986599999999999</v>
      </c>
      <c r="C19428" s="3">
        <v>104</v>
      </c>
      <c r="D19428" s="4">
        <v>39700</v>
      </c>
      <c r="E19428" t="s">
        <v>14269</v>
      </c>
      <c r="F19428" s="4" t="s">
        <v>13752</v>
      </c>
      <c r="G19428" s="5">
        <v>93</v>
      </c>
      <c r="H19428" s="6">
        <v>0.37234040000000002</v>
      </c>
      <c r="I19428" s="7">
        <v>16.457999999999998</v>
      </c>
    </row>
    <row r="19429" spans="1:11" x14ac:dyDescent="0.25">
      <c r="A19429">
        <v>59910</v>
      </c>
      <c r="B19429" s="2">
        <v>24.98649</v>
      </c>
      <c r="C19429" s="3">
        <v>504</v>
      </c>
      <c r="E19429" t="s">
        <v>11479</v>
      </c>
      <c r="F19429" s="4" t="s">
        <v>11278</v>
      </c>
      <c r="G19429" s="5">
        <v>363</v>
      </c>
      <c r="H19429" s="6">
        <v>0.20054949999999999</v>
      </c>
      <c r="I19429" s="7">
        <v>46.140999999999998</v>
      </c>
    </row>
    <row r="19430" spans="1:11" x14ac:dyDescent="0.25">
      <c r="A19430">
        <v>61091</v>
      </c>
      <c r="B19430" s="2">
        <v>24.98638</v>
      </c>
      <c r="C19430" s="3">
        <v>82</v>
      </c>
      <c r="D19430" s="4">
        <v>40300</v>
      </c>
      <c r="E19430" t="s">
        <v>11678</v>
      </c>
      <c r="F19430" s="4" t="s">
        <v>11490</v>
      </c>
      <c r="G19430" s="5">
        <v>82</v>
      </c>
      <c r="H19430" s="6">
        <v>7.3170700000000005E-2</v>
      </c>
      <c r="I19430" s="7">
        <v>68.152000000000001</v>
      </c>
    </row>
    <row r="19431" spans="1:11" x14ac:dyDescent="0.25">
      <c r="A19431">
        <v>59925</v>
      </c>
      <c r="B19431" s="2">
        <v>24.98612</v>
      </c>
      <c r="C19431" s="3">
        <v>1393</v>
      </c>
      <c r="D19431" s="4">
        <v>28060</v>
      </c>
      <c r="E19431" t="s">
        <v>445</v>
      </c>
      <c r="F19431" s="4" t="s">
        <v>11278</v>
      </c>
      <c r="G19431" s="5">
        <v>1023</v>
      </c>
      <c r="H19431" s="6">
        <v>0.1681329</v>
      </c>
      <c r="I19431" s="7">
        <v>51.741</v>
      </c>
    </row>
    <row r="19432" spans="1:11" x14ac:dyDescent="0.25">
      <c r="A19432">
        <v>64649</v>
      </c>
      <c r="B19432" s="2">
        <v>24.985769999999999</v>
      </c>
      <c r="C19432" s="3">
        <v>584</v>
      </c>
      <c r="D19432" s="4">
        <v>28140</v>
      </c>
      <c r="E19432" t="s">
        <v>12299</v>
      </c>
      <c r="F19432" s="4" t="s">
        <v>12102</v>
      </c>
      <c r="G19432" s="5">
        <v>433</v>
      </c>
      <c r="H19432" s="6">
        <v>0.1497696</v>
      </c>
      <c r="I19432" s="7">
        <v>54.914000000000001</v>
      </c>
      <c r="J19432" s="2">
        <v>56</v>
      </c>
      <c r="K19432">
        <v>1</v>
      </c>
    </row>
    <row r="19433" spans="1:11" x14ac:dyDescent="0.25">
      <c r="A19433">
        <v>14709</v>
      </c>
      <c r="B19433" s="2">
        <v>24.985410000000002</v>
      </c>
      <c r="C19433" s="3">
        <v>1616</v>
      </c>
      <c r="E19433" t="s">
        <v>2903</v>
      </c>
      <c r="F19433" s="4" t="s">
        <v>1280</v>
      </c>
      <c r="G19433" s="5">
        <v>1090</v>
      </c>
      <c r="H19433" s="6">
        <v>0.15504589999999999</v>
      </c>
      <c r="I19433" s="7">
        <v>54</v>
      </c>
    </row>
    <row r="19434" spans="1:11" x14ac:dyDescent="0.25">
      <c r="A19434">
        <v>54728</v>
      </c>
      <c r="B19434" s="2">
        <v>24.984020000000001</v>
      </c>
      <c r="C19434" s="3">
        <v>6415</v>
      </c>
      <c r="E19434" t="s">
        <v>10337</v>
      </c>
      <c r="F19434" s="4" t="s">
        <v>10031</v>
      </c>
      <c r="G19434" s="5">
        <v>4714</v>
      </c>
      <c r="H19434" s="6">
        <v>0.16100980000000001</v>
      </c>
      <c r="I19434" s="7">
        <v>52.966000000000001</v>
      </c>
      <c r="J19434" s="2">
        <v>37.5</v>
      </c>
      <c r="K19434">
        <v>2</v>
      </c>
    </row>
    <row r="19435" spans="1:11" x14ac:dyDescent="0.25">
      <c r="A19435">
        <v>56364</v>
      </c>
      <c r="B19435" s="2">
        <v>24.98208</v>
      </c>
      <c r="C19435" s="3">
        <v>5238</v>
      </c>
      <c r="E19435" t="s">
        <v>10730</v>
      </c>
      <c r="F19435" s="4" t="s">
        <v>10428</v>
      </c>
      <c r="G19435" s="5">
        <v>3424</v>
      </c>
      <c r="H19435" s="6">
        <v>0.1089369</v>
      </c>
      <c r="I19435" s="7">
        <v>61.957000000000001</v>
      </c>
    </row>
    <row r="19436" spans="1:11" x14ac:dyDescent="0.25">
      <c r="A19436">
        <v>39066</v>
      </c>
      <c r="B19436" s="2">
        <v>24.980550000000001</v>
      </c>
      <c r="C19436" s="3">
        <v>4513</v>
      </c>
      <c r="D19436" s="4">
        <v>27140</v>
      </c>
      <c r="E19436" t="s">
        <v>2658</v>
      </c>
      <c r="F19436" s="4" t="s">
        <v>7633</v>
      </c>
      <c r="G19436" s="5">
        <v>2944</v>
      </c>
      <c r="H19436" s="6">
        <v>0.20482339999999999</v>
      </c>
      <c r="I19436" s="7">
        <v>45.384999999999998</v>
      </c>
    </row>
    <row r="19437" spans="1:11" x14ac:dyDescent="0.25">
      <c r="A19437">
        <v>56360</v>
      </c>
      <c r="B19437" s="2">
        <v>24.97916</v>
      </c>
      <c r="C19437" s="3">
        <v>4120</v>
      </c>
      <c r="E19437" t="s">
        <v>10727</v>
      </c>
      <c r="F19437" s="4" t="s">
        <v>10428</v>
      </c>
      <c r="G19437" s="5">
        <v>2865</v>
      </c>
      <c r="H19437" s="6">
        <v>0.14066319999999999</v>
      </c>
      <c r="I19437" s="7">
        <v>56.470999999999997</v>
      </c>
      <c r="J19437" s="2">
        <v>37.5</v>
      </c>
      <c r="K19437">
        <v>2</v>
      </c>
    </row>
    <row r="19438" spans="1:11" x14ac:dyDescent="0.25">
      <c r="A19438">
        <v>24441</v>
      </c>
      <c r="B19438" s="2">
        <v>24.977399999999999</v>
      </c>
      <c r="C19438" s="3">
        <v>6698</v>
      </c>
      <c r="D19438" s="4">
        <v>25500</v>
      </c>
      <c r="E19438" t="s">
        <v>5068</v>
      </c>
      <c r="F19438" s="4" t="s">
        <v>4335</v>
      </c>
      <c r="G19438" s="5">
        <v>4508</v>
      </c>
      <c r="H19438" s="6">
        <v>0.12064759999999999</v>
      </c>
      <c r="I19438" s="7">
        <v>59.927999999999997</v>
      </c>
      <c r="J19438" s="2">
        <v>58.5</v>
      </c>
      <c r="K19438">
        <v>2</v>
      </c>
    </row>
    <row r="19439" spans="1:11" x14ac:dyDescent="0.25">
      <c r="A19439">
        <v>53964</v>
      </c>
      <c r="B19439" s="2">
        <v>24.975729999999999</v>
      </c>
      <c r="C19439" s="3">
        <v>3684</v>
      </c>
      <c r="E19439" t="s">
        <v>67</v>
      </c>
      <c r="F19439" s="4" t="s">
        <v>10031</v>
      </c>
      <c r="G19439" s="5">
        <v>2460</v>
      </c>
      <c r="H19439" s="6">
        <v>0.14674799999999999</v>
      </c>
      <c r="I19439" s="7">
        <v>55.417000000000002</v>
      </c>
      <c r="J19439" s="2">
        <v>72</v>
      </c>
      <c r="K19439">
        <v>1</v>
      </c>
    </row>
    <row r="19440" spans="1:11" x14ac:dyDescent="0.25">
      <c r="A19440">
        <v>6605</v>
      </c>
      <c r="B19440" s="2">
        <v>24.971530000000001</v>
      </c>
      <c r="C19440" s="3">
        <v>23211</v>
      </c>
      <c r="D19440" s="4">
        <v>14860</v>
      </c>
      <c r="E19440" t="s">
        <v>1311</v>
      </c>
      <c r="F19440" s="4" t="s">
        <v>1198</v>
      </c>
      <c r="G19440" s="5">
        <v>15081</v>
      </c>
      <c r="H19440" s="6">
        <v>0.22531660000000001</v>
      </c>
      <c r="I19440" s="7">
        <v>41.838000000000001</v>
      </c>
      <c r="J19440" s="2">
        <v>30</v>
      </c>
      <c r="K19440">
        <v>6</v>
      </c>
    </row>
    <row r="19441" spans="1:12" x14ac:dyDescent="0.25">
      <c r="A19441">
        <v>84521</v>
      </c>
      <c r="B19441" s="2">
        <v>24.96782</v>
      </c>
      <c r="C19441" s="3">
        <v>758</v>
      </c>
      <c r="E19441" t="s">
        <v>11480</v>
      </c>
      <c r="F19441" s="4" t="s">
        <v>14851</v>
      </c>
      <c r="G19441" s="5">
        <v>433</v>
      </c>
      <c r="H19441" s="6">
        <v>0.12442400000000001</v>
      </c>
      <c r="I19441" s="7">
        <v>59.261000000000003</v>
      </c>
      <c r="J19441" s="2">
        <v>37</v>
      </c>
      <c r="K19441">
        <v>1</v>
      </c>
    </row>
    <row r="19442" spans="1:12" x14ac:dyDescent="0.25">
      <c r="A19442">
        <v>71730</v>
      </c>
      <c r="B19442" s="2">
        <v>24.962499999999999</v>
      </c>
      <c r="C19442" s="3">
        <v>32327</v>
      </c>
      <c r="D19442" s="4">
        <v>20980</v>
      </c>
      <c r="E19442" t="s">
        <v>12603</v>
      </c>
      <c r="F19442" s="4" t="s">
        <v>13183</v>
      </c>
      <c r="G19442" s="5">
        <v>21823</v>
      </c>
      <c r="H19442" s="6">
        <v>0.18383430000000001</v>
      </c>
      <c r="I19442" s="7">
        <v>48.994</v>
      </c>
      <c r="J19442" s="2">
        <v>57.5</v>
      </c>
      <c r="K19442">
        <v>6</v>
      </c>
    </row>
    <row r="19443" spans="1:12" x14ac:dyDescent="0.25">
      <c r="A19443">
        <v>36006</v>
      </c>
      <c r="B19443" s="2">
        <v>24.957039999999999</v>
      </c>
      <c r="C19443" s="3">
        <v>1406</v>
      </c>
      <c r="D19443" s="4">
        <v>33860</v>
      </c>
      <c r="E19443" t="s">
        <v>7176</v>
      </c>
      <c r="F19443" s="4" t="s">
        <v>7027</v>
      </c>
      <c r="G19443" s="5">
        <v>964</v>
      </c>
      <c r="H19443" s="6">
        <v>0.13575129999999999</v>
      </c>
      <c r="I19443" s="7">
        <v>57.302999999999997</v>
      </c>
      <c r="J19443" s="2">
        <v>70</v>
      </c>
      <c r="K19443">
        <v>1</v>
      </c>
    </row>
    <row r="19444" spans="1:12" x14ac:dyDescent="0.25">
      <c r="A19444">
        <v>29003</v>
      </c>
      <c r="B19444" s="2">
        <v>24.95571</v>
      </c>
      <c r="C19444" s="3">
        <v>6965</v>
      </c>
      <c r="E19444" t="s">
        <v>6131</v>
      </c>
      <c r="F19444" s="4" t="s">
        <v>6130</v>
      </c>
      <c r="G19444" s="5">
        <v>4592</v>
      </c>
      <c r="H19444" s="6">
        <v>0.20074030000000001</v>
      </c>
      <c r="I19444" s="7">
        <v>46.07</v>
      </c>
      <c r="J19444" s="2">
        <v>46.5</v>
      </c>
      <c r="K19444">
        <v>2</v>
      </c>
    </row>
    <row r="19445" spans="1:12" x14ac:dyDescent="0.25">
      <c r="A19445">
        <v>4772</v>
      </c>
      <c r="B19445" s="2">
        <v>24.95448</v>
      </c>
      <c r="C19445" s="3">
        <v>652</v>
      </c>
      <c r="E19445" t="s">
        <v>962</v>
      </c>
      <c r="F19445" s="4" t="s">
        <v>701</v>
      </c>
      <c r="G19445" s="5">
        <v>542</v>
      </c>
      <c r="H19445" s="6">
        <v>0.1694291</v>
      </c>
      <c r="I19445" s="7">
        <v>51.476999999999997</v>
      </c>
    </row>
    <row r="19446" spans="1:12" x14ac:dyDescent="0.25">
      <c r="A19446">
        <v>99557</v>
      </c>
      <c r="B19446" s="2">
        <v>24.954260000000001</v>
      </c>
      <c r="C19446" s="3">
        <v>713</v>
      </c>
      <c r="E19446" t="s">
        <v>16618</v>
      </c>
      <c r="F19446" s="4" t="s">
        <v>16604</v>
      </c>
      <c r="G19446" s="5">
        <v>402</v>
      </c>
      <c r="H19446" s="6">
        <v>0.141791</v>
      </c>
      <c r="I19446" s="7">
        <v>56.25</v>
      </c>
    </row>
    <row r="19447" spans="1:12" x14ac:dyDescent="0.25">
      <c r="A19447">
        <v>71060</v>
      </c>
      <c r="B19447" s="2">
        <v>24.953690000000002</v>
      </c>
      <c r="C19447" s="3">
        <v>2871</v>
      </c>
      <c r="D19447" s="4">
        <v>43340</v>
      </c>
      <c r="E19447" t="s">
        <v>13106</v>
      </c>
      <c r="F19447" s="4" t="s">
        <v>12927</v>
      </c>
      <c r="G19447" s="5">
        <v>1958</v>
      </c>
      <c r="H19447" s="6">
        <v>0.1087289</v>
      </c>
      <c r="I19447" s="7">
        <v>61.957999999999998</v>
      </c>
      <c r="J19447" s="2">
        <v>50</v>
      </c>
      <c r="K19447">
        <v>1</v>
      </c>
    </row>
    <row r="19448" spans="1:12" x14ac:dyDescent="0.25">
      <c r="A19448">
        <v>27018</v>
      </c>
      <c r="B19448" s="2">
        <v>24.951930000000001</v>
      </c>
      <c r="C19448" s="3">
        <v>7777</v>
      </c>
      <c r="D19448" s="4">
        <v>49180</v>
      </c>
      <c r="E19448" t="s">
        <v>5647</v>
      </c>
      <c r="F19448" s="4" t="s">
        <v>5642</v>
      </c>
      <c r="G19448" s="5">
        <v>5396</v>
      </c>
      <c r="H19448" s="6">
        <v>0.1560126</v>
      </c>
      <c r="I19448" s="7">
        <v>53.783000000000001</v>
      </c>
      <c r="J19448" s="2">
        <v>31</v>
      </c>
      <c r="K19448">
        <v>1</v>
      </c>
    </row>
    <row r="19449" spans="1:12" x14ac:dyDescent="0.25">
      <c r="A19449">
        <v>48161</v>
      </c>
      <c r="B19449" s="2">
        <v>24.946490000000001</v>
      </c>
      <c r="C19449" s="3">
        <v>26711</v>
      </c>
      <c r="D19449" s="4">
        <v>33780</v>
      </c>
      <c r="E19449" t="s">
        <v>639</v>
      </c>
      <c r="F19449" s="4" t="s">
        <v>9106</v>
      </c>
      <c r="G19449" s="5">
        <v>17356</v>
      </c>
      <c r="H19449" s="6">
        <v>0.15210879999999999</v>
      </c>
      <c r="I19449" s="7">
        <v>54.453000000000003</v>
      </c>
      <c r="J19449" s="2">
        <v>51.555599999999998</v>
      </c>
      <c r="K19449">
        <v>18</v>
      </c>
      <c r="L19449" s="2">
        <v>95.9</v>
      </c>
    </row>
    <row r="19450" spans="1:12" x14ac:dyDescent="0.25">
      <c r="A19450">
        <v>81144</v>
      </c>
      <c r="B19450" s="2">
        <v>24.941199999999998</v>
      </c>
      <c r="C19450" s="3">
        <v>7014</v>
      </c>
      <c r="E19450" t="s">
        <v>14604</v>
      </c>
      <c r="F19450" s="4" t="s">
        <v>14477</v>
      </c>
      <c r="G19450" s="5">
        <v>4730</v>
      </c>
      <c r="H19450" s="6">
        <v>0.18008879999999999</v>
      </c>
      <c r="I19450" s="7">
        <v>49.616999999999997</v>
      </c>
      <c r="J19450" s="2">
        <v>66.5</v>
      </c>
      <c r="K19450">
        <v>2</v>
      </c>
    </row>
    <row r="19451" spans="1:12" x14ac:dyDescent="0.25">
      <c r="A19451">
        <v>30522</v>
      </c>
      <c r="B19451" s="2">
        <v>24.93993</v>
      </c>
      <c r="C19451" s="3">
        <v>677</v>
      </c>
      <c r="E19451" t="s">
        <v>6467</v>
      </c>
      <c r="F19451" s="4" t="s">
        <v>6363</v>
      </c>
      <c r="G19451" s="5">
        <v>587</v>
      </c>
      <c r="H19451" s="6">
        <v>0.22827939999999999</v>
      </c>
      <c r="I19451" s="7">
        <v>41.289000000000001</v>
      </c>
    </row>
    <row r="19452" spans="1:12" x14ac:dyDescent="0.25">
      <c r="A19452">
        <v>13072</v>
      </c>
      <c r="B19452" s="2">
        <v>24.93965</v>
      </c>
      <c r="C19452" s="3">
        <v>832</v>
      </c>
      <c r="D19452" s="4">
        <v>45060</v>
      </c>
      <c r="E19452" t="s">
        <v>242</v>
      </c>
      <c r="F19452" s="4" t="s">
        <v>1280</v>
      </c>
      <c r="G19452" s="5">
        <v>579</v>
      </c>
      <c r="H19452" s="6">
        <v>9.8275899999999999E-2</v>
      </c>
      <c r="I19452" s="7">
        <v>63.75</v>
      </c>
      <c r="J19452" s="2">
        <v>50</v>
      </c>
      <c r="K19452">
        <v>2</v>
      </c>
    </row>
    <row r="19453" spans="1:12" x14ac:dyDescent="0.25">
      <c r="A19453">
        <v>77085</v>
      </c>
      <c r="B19453" s="2">
        <v>24.93722</v>
      </c>
      <c r="C19453" s="3">
        <v>16288</v>
      </c>
      <c r="D19453" s="4">
        <v>26420</v>
      </c>
      <c r="E19453" t="s">
        <v>3103</v>
      </c>
      <c r="F19453" s="4" t="s">
        <v>13752</v>
      </c>
      <c r="G19453" s="5">
        <v>9545</v>
      </c>
      <c r="H19453" s="6">
        <v>0.17148540000000001</v>
      </c>
      <c r="I19453" s="7">
        <v>51.097999999999999</v>
      </c>
      <c r="J19453" s="2">
        <v>46</v>
      </c>
      <c r="K19453">
        <v>1</v>
      </c>
    </row>
    <row r="19454" spans="1:12" x14ac:dyDescent="0.25">
      <c r="A19454">
        <v>21711</v>
      </c>
      <c r="B19454" s="2">
        <v>24.934799999999999</v>
      </c>
      <c r="C19454" s="3">
        <v>837</v>
      </c>
      <c r="D19454" s="4">
        <v>25180</v>
      </c>
      <c r="E19454" t="s">
        <v>4581</v>
      </c>
      <c r="F19454" s="4" t="s">
        <v>4361</v>
      </c>
      <c r="G19454" s="5">
        <v>572</v>
      </c>
      <c r="H19454" s="6">
        <v>8.7412599999999993E-2</v>
      </c>
      <c r="I19454" s="7">
        <v>65.625</v>
      </c>
    </row>
    <row r="19455" spans="1:12" x14ac:dyDescent="0.25">
      <c r="A19455">
        <v>92384</v>
      </c>
      <c r="B19455" s="2">
        <v>24.934660000000001</v>
      </c>
      <c r="C19455" s="3">
        <v>34</v>
      </c>
      <c r="E19455" t="s">
        <v>14761</v>
      </c>
      <c r="F19455" s="4" t="s">
        <v>15368</v>
      </c>
      <c r="G19455" s="5">
        <v>30</v>
      </c>
      <c r="H19455" s="6">
        <v>0</v>
      </c>
      <c r="I19455" s="7">
        <v>80.728999999999999</v>
      </c>
    </row>
    <row r="19456" spans="1:12" x14ac:dyDescent="0.25">
      <c r="A19456">
        <v>45176</v>
      </c>
      <c r="B19456" s="2">
        <v>24.933250000000001</v>
      </c>
      <c r="C19456" s="3">
        <v>9010</v>
      </c>
      <c r="D19456" s="4">
        <v>17140</v>
      </c>
      <c r="E19456" t="s">
        <v>74</v>
      </c>
      <c r="F19456" s="4" t="s">
        <v>8295</v>
      </c>
      <c r="G19456" s="5">
        <v>5848</v>
      </c>
      <c r="H19456" s="6">
        <v>0.12311900000000001</v>
      </c>
      <c r="I19456" s="7">
        <v>59.451999999999998</v>
      </c>
    </row>
    <row r="19457" spans="1:12" x14ac:dyDescent="0.25">
      <c r="A19457">
        <v>56758</v>
      </c>
      <c r="B19457" s="2">
        <v>24.93177</v>
      </c>
      <c r="C19457" s="3">
        <v>437</v>
      </c>
      <c r="E19457" t="s">
        <v>10871</v>
      </c>
      <c r="F19457" s="4" t="s">
        <v>10428</v>
      </c>
      <c r="G19457" s="5">
        <v>316</v>
      </c>
      <c r="H19457" s="6">
        <v>0.1297468</v>
      </c>
      <c r="I19457" s="7">
        <v>58.304000000000002</v>
      </c>
    </row>
    <row r="19458" spans="1:12" x14ac:dyDescent="0.25">
      <c r="A19458">
        <v>80223</v>
      </c>
      <c r="B19458" s="2">
        <v>24.928920000000002</v>
      </c>
      <c r="C19458" s="3">
        <v>17912</v>
      </c>
      <c r="D19458" s="4">
        <v>19740</v>
      </c>
      <c r="E19458" t="s">
        <v>2197</v>
      </c>
      <c r="F19458" s="4" t="s">
        <v>14477</v>
      </c>
      <c r="G19458" s="5">
        <v>11623</v>
      </c>
      <c r="H19458" s="6">
        <v>0.2220597</v>
      </c>
      <c r="I19458" s="7">
        <v>42.350999999999999</v>
      </c>
      <c r="J19458" s="2">
        <v>40</v>
      </c>
      <c r="K19458">
        <v>13</v>
      </c>
      <c r="L19458" s="2">
        <v>50.9</v>
      </c>
    </row>
    <row r="19459" spans="1:12" x14ac:dyDescent="0.25">
      <c r="A19459">
        <v>4747</v>
      </c>
      <c r="B19459" s="2">
        <v>24.92587</v>
      </c>
      <c r="C19459" s="3">
        <v>1455</v>
      </c>
      <c r="E19459" t="s">
        <v>948</v>
      </c>
      <c r="F19459" s="4" t="s">
        <v>701</v>
      </c>
      <c r="G19459" s="5">
        <v>1098</v>
      </c>
      <c r="H19459" s="6">
        <v>0.1812386</v>
      </c>
      <c r="I19459" s="7">
        <v>49.405000000000001</v>
      </c>
      <c r="J19459" s="2">
        <v>54</v>
      </c>
      <c r="K19459">
        <v>1</v>
      </c>
    </row>
    <row r="19460" spans="1:12" x14ac:dyDescent="0.25">
      <c r="A19460">
        <v>78122</v>
      </c>
      <c r="B19460" s="2">
        <v>24.925540000000002</v>
      </c>
      <c r="C19460" s="3">
        <v>328</v>
      </c>
      <c r="E19460" t="s">
        <v>6158</v>
      </c>
      <c r="F19460" s="4" t="s">
        <v>13752</v>
      </c>
      <c r="G19460" s="5">
        <v>275</v>
      </c>
      <c r="H19460" s="6">
        <v>0.10545450000000001</v>
      </c>
      <c r="I19460" s="7">
        <v>62.5</v>
      </c>
      <c r="J19460" s="2">
        <v>32</v>
      </c>
      <c r="K19460">
        <v>1</v>
      </c>
    </row>
    <row r="19461" spans="1:12" x14ac:dyDescent="0.25">
      <c r="A19461">
        <v>79360</v>
      </c>
      <c r="B19461" s="2">
        <v>24.923559999999998</v>
      </c>
      <c r="C19461" s="3">
        <v>14479</v>
      </c>
      <c r="E19461" t="s">
        <v>3461</v>
      </c>
      <c r="F19461" s="4" t="s">
        <v>13752</v>
      </c>
      <c r="G19461" s="5">
        <v>8013</v>
      </c>
      <c r="H19461" s="6">
        <v>0.1190417</v>
      </c>
      <c r="I19461" s="7">
        <v>60.151000000000003</v>
      </c>
    </row>
    <row r="19462" spans="1:12" x14ac:dyDescent="0.25">
      <c r="A19462">
        <v>79521</v>
      </c>
      <c r="B19462" s="2">
        <v>24.920960000000001</v>
      </c>
      <c r="C19462" s="3">
        <v>3897</v>
      </c>
      <c r="E19462" t="s">
        <v>1421</v>
      </c>
      <c r="F19462" s="4" t="s">
        <v>13752</v>
      </c>
      <c r="G19462" s="5">
        <v>2845</v>
      </c>
      <c r="H19462" s="6">
        <v>0.16485060000000001</v>
      </c>
      <c r="I19462" s="7">
        <v>52.234000000000002</v>
      </c>
    </row>
    <row r="19463" spans="1:12" x14ac:dyDescent="0.25">
      <c r="A19463">
        <v>65025</v>
      </c>
      <c r="B19463" s="2">
        <v>24.920169999999999</v>
      </c>
      <c r="C19463" s="3">
        <v>702</v>
      </c>
      <c r="D19463" s="4">
        <v>27620</v>
      </c>
      <c r="E19463" t="s">
        <v>3279</v>
      </c>
      <c r="F19463" s="4" t="s">
        <v>12102</v>
      </c>
      <c r="G19463" s="5">
        <v>462</v>
      </c>
      <c r="H19463" s="6">
        <v>0.18790499999999999</v>
      </c>
      <c r="I19463" s="7">
        <v>48.25</v>
      </c>
    </row>
    <row r="19464" spans="1:12" x14ac:dyDescent="0.25">
      <c r="A19464">
        <v>27258</v>
      </c>
      <c r="B19464" s="2">
        <v>24.918980000000001</v>
      </c>
      <c r="C19464" s="3">
        <v>6749</v>
      </c>
      <c r="D19464" s="4">
        <v>15500</v>
      </c>
      <c r="E19464" t="s">
        <v>5682</v>
      </c>
      <c r="F19464" s="4" t="s">
        <v>5642</v>
      </c>
      <c r="G19464" s="5">
        <v>4480</v>
      </c>
      <c r="H19464" s="6">
        <v>0.1580357</v>
      </c>
      <c r="I19464" s="7">
        <v>53.411000000000001</v>
      </c>
      <c r="J19464" s="2">
        <v>50</v>
      </c>
      <c r="K19464">
        <v>1</v>
      </c>
    </row>
    <row r="19465" spans="1:12" x14ac:dyDescent="0.25">
      <c r="A19465">
        <v>79314</v>
      </c>
      <c r="B19465" s="2">
        <v>24.91789</v>
      </c>
      <c r="C19465" s="3">
        <v>100</v>
      </c>
      <c r="E19465" t="s">
        <v>7960</v>
      </c>
      <c r="F19465" s="4" t="s">
        <v>13752</v>
      </c>
      <c r="G19465" s="5">
        <v>72</v>
      </c>
      <c r="H19465" s="6">
        <v>5.4794500000000003E-2</v>
      </c>
      <c r="I19465" s="7">
        <v>71.25</v>
      </c>
    </row>
    <row r="19466" spans="1:12" x14ac:dyDescent="0.25">
      <c r="A19466">
        <v>45855</v>
      </c>
      <c r="B19466" s="2">
        <v>24.917850000000001</v>
      </c>
      <c r="C19466" s="3">
        <v>181</v>
      </c>
      <c r="E19466" t="s">
        <v>8772</v>
      </c>
      <c r="F19466" s="4" t="s">
        <v>8295</v>
      </c>
      <c r="G19466" s="5">
        <v>127</v>
      </c>
      <c r="H19466" s="6">
        <v>0.11023620000000001</v>
      </c>
      <c r="I19466" s="7">
        <v>61.667000000000002</v>
      </c>
    </row>
    <row r="19467" spans="1:12" x14ac:dyDescent="0.25">
      <c r="A19467">
        <v>34491</v>
      </c>
      <c r="B19467" s="2">
        <v>24.912479999999999</v>
      </c>
      <c r="C19467" s="3">
        <v>26704</v>
      </c>
      <c r="D19467" s="4">
        <v>36100</v>
      </c>
      <c r="E19467" t="s">
        <v>5705</v>
      </c>
      <c r="F19467" s="4" t="s">
        <v>6689</v>
      </c>
      <c r="G19467" s="5">
        <v>22312</v>
      </c>
      <c r="H19467" s="6">
        <v>0.1783265</v>
      </c>
      <c r="I19467" s="7">
        <v>49.896000000000001</v>
      </c>
      <c r="J19467" s="2">
        <v>52.25</v>
      </c>
      <c r="K19467">
        <v>4</v>
      </c>
    </row>
    <row r="19468" spans="1:12" x14ac:dyDescent="0.25">
      <c r="A19468">
        <v>59525</v>
      </c>
      <c r="B19468" s="2">
        <v>24.9071</v>
      </c>
      <c r="C19468" s="3">
        <v>259</v>
      </c>
      <c r="E19468" t="s">
        <v>11413</v>
      </c>
      <c r="F19468" s="4" t="s">
        <v>11278</v>
      </c>
      <c r="G19468" s="5">
        <v>157</v>
      </c>
      <c r="H19468" s="6">
        <v>0.22292989999999999</v>
      </c>
      <c r="I19468" s="7">
        <v>42.188000000000002</v>
      </c>
    </row>
    <row r="19469" spans="1:12" x14ac:dyDescent="0.25">
      <c r="A19469">
        <v>73650</v>
      </c>
      <c r="B19469" s="2">
        <v>24.9069</v>
      </c>
      <c r="C19469" s="3">
        <v>1123</v>
      </c>
      <c r="E19469" t="s">
        <v>13536</v>
      </c>
      <c r="F19469" s="4" t="s">
        <v>13462</v>
      </c>
      <c r="G19469" s="5">
        <v>680</v>
      </c>
      <c r="H19469" s="6">
        <v>0.13069020000000001</v>
      </c>
      <c r="I19469" s="7">
        <v>58.125</v>
      </c>
    </row>
    <row r="19470" spans="1:12" x14ac:dyDescent="0.25">
      <c r="A19470">
        <v>80726</v>
      </c>
      <c r="B19470" s="2">
        <v>24.906659999999999</v>
      </c>
      <c r="C19470" s="3">
        <v>437</v>
      </c>
      <c r="D19470" s="4">
        <v>44540</v>
      </c>
      <c r="E19470" t="s">
        <v>14531</v>
      </c>
      <c r="F19470" s="4" t="s">
        <v>14477</v>
      </c>
      <c r="G19470" s="5">
        <v>307</v>
      </c>
      <c r="H19470" s="6">
        <v>8.4690600000000005E-2</v>
      </c>
      <c r="I19470" s="7">
        <v>66.070999999999998</v>
      </c>
    </row>
    <row r="19471" spans="1:12" x14ac:dyDescent="0.25">
      <c r="A19471">
        <v>50218</v>
      </c>
      <c r="B19471" s="2">
        <v>24.906569999999999</v>
      </c>
      <c r="C19471" s="3">
        <v>112</v>
      </c>
      <c r="D19471" s="4">
        <v>19780</v>
      </c>
      <c r="E19471" t="s">
        <v>2281</v>
      </c>
      <c r="F19471" s="4" t="s">
        <v>9593</v>
      </c>
      <c r="G19471" s="5">
        <v>82</v>
      </c>
      <c r="H19471" s="6">
        <v>3.6585399999999997E-2</v>
      </c>
      <c r="I19471" s="7">
        <v>74.375</v>
      </c>
    </row>
    <row r="19472" spans="1:12" x14ac:dyDescent="0.25">
      <c r="A19472">
        <v>17936</v>
      </c>
      <c r="B19472" s="2">
        <v>24.906420000000001</v>
      </c>
      <c r="C19472" s="3">
        <v>841</v>
      </c>
      <c r="D19472" s="4">
        <v>39060</v>
      </c>
      <c r="E19472" t="s">
        <v>3914</v>
      </c>
      <c r="F19472" s="4" t="s">
        <v>3003</v>
      </c>
      <c r="G19472" s="5">
        <v>560</v>
      </c>
      <c r="H19472" s="6">
        <v>0.171123</v>
      </c>
      <c r="I19472" s="7">
        <v>51.125</v>
      </c>
    </row>
    <row r="19473" spans="1:12" x14ac:dyDescent="0.25">
      <c r="A19473">
        <v>58794</v>
      </c>
      <c r="B19473" s="2">
        <v>24.906269999999999</v>
      </c>
      <c r="C19473" s="3">
        <v>101</v>
      </c>
      <c r="E19473" t="s">
        <v>10804</v>
      </c>
      <c r="F19473" s="4" t="s">
        <v>11069</v>
      </c>
      <c r="G19473" s="5">
        <v>63</v>
      </c>
      <c r="H19473" s="6">
        <v>0.12698409999999999</v>
      </c>
      <c r="I19473" s="7">
        <v>58.75</v>
      </c>
    </row>
    <row r="19474" spans="1:12" x14ac:dyDescent="0.25">
      <c r="A19474">
        <v>73730</v>
      </c>
      <c r="B19474" s="2">
        <v>24.90615</v>
      </c>
      <c r="C19474" s="3">
        <v>711</v>
      </c>
      <c r="D19474" s="4">
        <v>21420</v>
      </c>
      <c r="E19474" t="s">
        <v>3647</v>
      </c>
      <c r="F19474" s="4" t="s">
        <v>13462</v>
      </c>
      <c r="G19474" s="5">
        <v>451</v>
      </c>
      <c r="H19474" s="6">
        <v>0.1751663</v>
      </c>
      <c r="I19474" s="7">
        <v>50.417000000000002</v>
      </c>
    </row>
    <row r="19475" spans="1:12" x14ac:dyDescent="0.25">
      <c r="A19475">
        <v>43845</v>
      </c>
      <c r="B19475" s="2">
        <v>24.90523</v>
      </c>
      <c r="C19475" s="3">
        <v>4778</v>
      </c>
      <c r="D19475" s="4">
        <v>18740</v>
      </c>
      <c r="E19475" t="s">
        <v>8459</v>
      </c>
      <c r="F19475" s="4" t="s">
        <v>8295</v>
      </c>
      <c r="G19475" s="5">
        <v>3391</v>
      </c>
      <c r="H19475" s="6">
        <v>0.1432783</v>
      </c>
      <c r="I19475" s="7">
        <v>55.927</v>
      </c>
      <c r="J19475" s="2">
        <v>52</v>
      </c>
      <c r="K19475">
        <v>1</v>
      </c>
    </row>
    <row r="19476" spans="1:12" x14ac:dyDescent="0.25">
      <c r="A19476">
        <v>34434</v>
      </c>
      <c r="B19476" s="2">
        <v>24.902979999999999</v>
      </c>
      <c r="C19476" s="3">
        <v>8017</v>
      </c>
      <c r="D19476" s="4">
        <v>26140</v>
      </c>
      <c r="E19476" t="s">
        <v>6984</v>
      </c>
      <c r="F19476" s="4" t="s">
        <v>6689</v>
      </c>
      <c r="G19476" s="5">
        <v>6002</v>
      </c>
      <c r="H19476" s="6">
        <v>0.13643179999999999</v>
      </c>
      <c r="I19476" s="7">
        <v>57.109000000000002</v>
      </c>
      <c r="J19476" s="2">
        <v>66</v>
      </c>
      <c r="K19476">
        <v>1</v>
      </c>
    </row>
    <row r="19477" spans="1:12" x14ac:dyDescent="0.25">
      <c r="A19477">
        <v>49036</v>
      </c>
      <c r="B19477" s="2">
        <v>24.897600000000001</v>
      </c>
      <c r="C19477" s="3">
        <v>23315</v>
      </c>
      <c r="D19477" s="4">
        <v>17740</v>
      </c>
      <c r="E19477" t="s">
        <v>7639</v>
      </c>
      <c r="F19477" s="4" t="s">
        <v>9106</v>
      </c>
      <c r="G19477" s="5">
        <v>16490</v>
      </c>
      <c r="H19477" s="6">
        <v>0.15287129999999999</v>
      </c>
      <c r="I19477" s="7">
        <v>54.268000000000001</v>
      </c>
      <c r="J19477" s="2">
        <v>52.666699999999999</v>
      </c>
      <c r="K19477">
        <v>9</v>
      </c>
    </row>
    <row r="19478" spans="1:12" x14ac:dyDescent="0.25">
      <c r="A19478">
        <v>27298</v>
      </c>
      <c r="B19478" s="2">
        <v>24.892130000000002</v>
      </c>
      <c r="C19478" s="3">
        <v>8935</v>
      </c>
      <c r="D19478" s="4">
        <v>24660</v>
      </c>
      <c r="E19478" t="s">
        <v>1006</v>
      </c>
      <c r="F19478" s="4" t="s">
        <v>5642</v>
      </c>
      <c r="G19478" s="5">
        <v>6355</v>
      </c>
      <c r="H19478" s="6">
        <v>0.1498033</v>
      </c>
      <c r="I19478" s="7">
        <v>54.798000000000002</v>
      </c>
    </row>
    <row r="19479" spans="1:12" x14ac:dyDescent="0.25">
      <c r="A19479">
        <v>44857</v>
      </c>
      <c r="B19479" s="2">
        <v>24.88682</v>
      </c>
      <c r="C19479" s="3">
        <v>23486</v>
      </c>
      <c r="D19479" s="4">
        <v>35940</v>
      </c>
      <c r="E19479" t="s">
        <v>1336</v>
      </c>
      <c r="F19479" s="4" t="s">
        <v>8295</v>
      </c>
      <c r="G19479" s="5">
        <v>15814</v>
      </c>
      <c r="H19479" s="6">
        <v>0.14998420000000001</v>
      </c>
      <c r="I19479" s="7">
        <v>54.764000000000003</v>
      </c>
      <c r="J19479" s="2">
        <v>37.625</v>
      </c>
      <c r="K19479">
        <v>8</v>
      </c>
    </row>
    <row r="19480" spans="1:12" x14ac:dyDescent="0.25">
      <c r="A19480">
        <v>30344</v>
      </c>
      <c r="B19480" s="2">
        <v>24.877970000000001</v>
      </c>
      <c r="C19480" s="3">
        <v>32963</v>
      </c>
      <c r="D19480" s="4">
        <v>12060</v>
      </c>
      <c r="E19480" t="s">
        <v>2948</v>
      </c>
      <c r="F19480" s="4" t="s">
        <v>6363</v>
      </c>
      <c r="G19480" s="5">
        <v>21145</v>
      </c>
      <c r="H19480" s="6">
        <v>0.2391469</v>
      </c>
      <c r="I19480" s="7">
        <v>39.356000000000002</v>
      </c>
      <c r="J19480" s="2">
        <v>45.714300000000001</v>
      </c>
      <c r="K19480">
        <v>14</v>
      </c>
      <c r="L19480" s="2">
        <v>79.7</v>
      </c>
    </row>
    <row r="19481" spans="1:12" x14ac:dyDescent="0.25">
      <c r="A19481">
        <v>77073</v>
      </c>
      <c r="B19481" s="2">
        <v>24.86749</v>
      </c>
      <c r="C19481" s="3">
        <v>41123</v>
      </c>
      <c r="D19481" s="4">
        <v>26420</v>
      </c>
      <c r="E19481" t="s">
        <v>3103</v>
      </c>
      <c r="F19481" s="4" t="s">
        <v>13752</v>
      </c>
      <c r="G19481" s="5">
        <v>22683</v>
      </c>
      <c r="H19481" s="6">
        <v>0.15504999999999999</v>
      </c>
      <c r="I19481" s="7">
        <v>53.887</v>
      </c>
      <c r="J19481" s="2">
        <v>25.333300000000001</v>
      </c>
      <c r="K19481">
        <v>3</v>
      </c>
    </row>
    <row r="19482" spans="1:12" x14ac:dyDescent="0.25">
      <c r="A19482">
        <v>47578</v>
      </c>
      <c r="B19482" s="2">
        <v>24.861940000000001</v>
      </c>
      <c r="C19482" s="3">
        <v>704</v>
      </c>
      <c r="D19482" s="4">
        <v>47180</v>
      </c>
      <c r="E19482" t="s">
        <v>9035</v>
      </c>
      <c r="F19482" s="4" t="s">
        <v>8800</v>
      </c>
      <c r="G19482" s="5">
        <v>497</v>
      </c>
      <c r="H19482" s="6">
        <v>0.17068269999999999</v>
      </c>
      <c r="I19482" s="7">
        <v>51.180999999999997</v>
      </c>
    </row>
    <row r="19483" spans="1:12" x14ac:dyDescent="0.25">
      <c r="A19483">
        <v>49091</v>
      </c>
      <c r="B19483" s="2">
        <v>24.858830000000001</v>
      </c>
      <c r="C19483" s="3">
        <v>19660</v>
      </c>
      <c r="D19483" s="4">
        <v>44780</v>
      </c>
      <c r="E19483" t="s">
        <v>7866</v>
      </c>
      <c r="F19483" s="4" t="s">
        <v>9106</v>
      </c>
      <c r="G19483" s="5">
        <v>12465</v>
      </c>
      <c r="H19483" s="6">
        <v>0.17190759999999999</v>
      </c>
      <c r="I19483" s="7">
        <v>50.966999999999999</v>
      </c>
      <c r="J19483" s="2">
        <v>42</v>
      </c>
      <c r="K19483">
        <v>7</v>
      </c>
    </row>
    <row r="19484" spans="1:12" x14ac:dyDescent="0.25">
      <c r="A19484">
        <v>77514</v>
      </c>
      <c r="B19484" s="2">
        <v>24.8551</v>
      </c>
      <c r="C19484" s="3">
        <v>4429</v>
      </c>
      <c r="D19484" s="4">
        <v>26420</v>
      </c>
      <c r="E19484" t="s">
        <v>14071</v>
      </c>
      <c r="F19484" s="4" t="s">
        <v>13752</v>
      </c>
      <c r="G19484" s="5">
        <v>3121</v>
      </c>
      <c r="H19484" s="6">
        <v>0.14990390000000001</v>
      </c>
      <c r="I19484" s="7">
        <v>54.765999999999998</v>
      </c>
      <c r="J19484" s="2">
        <v>47</v>
      </c>
      <c r="K19484">
        <v>1</v>
      </c>
    </row>
    <row r="19485" spans="1:12" x14ac:dyDescent="0.25">
      <c r="A19485">
        <v>70452</v>
      </c>
      <c r="B19485" s="2">
        <v>24.852360000000001</v>
      </c>
      <c r="C19485" s="3">
        <v>11656</v>
      </c>
      <c r="D19485" s="4">
        <v>35380</v>
      </c>
      <c r="E19485" t="s">
        <v>1871</v>
      </c>
      <c r="F19485" s="4" t="s">
        <v>12927</v>
      </c>
      <c r="G19485" s="5">
        <v>8343</v>
      </c>
      <c r="H19485" s="6">
        <v>0.1278763</v>
      </c>
      <c r="I19485" s="7">
        <v>58.564</v>
      </c>
      <c r="J19485" s="2">
        <v>52</v>
      </c>
      <c r="K19485">
        <v>2</v>
      </c>
    </row>
    <row r="19486" spans="1:12" x14ac:dyDescent="0.25">
      <c r="A19486">
        <v>45631</v>
      </c>
      <c r="B19486" s="2">
        <v>24.84788</v>
      </c>
      <c r="C19486" s="3">
        <v>14711</v>
      </c>
      <c r="D19486" s="4">
        <v>38580</v>
      </c>
      <c r="E19486" t="s">
        <v>8705</v>
      </c>
      <c r="F19486" s="4" t="s">
        <v>8295</v>
      </c>
      <c r="G19486" s="5">
        <v>10385</v>
      </c>
      <c r="H19486" s="6">
        <v>0.18390139999999999</v>
      </c>
      <c r="I19486" s="7">
        <v>48.881999999999998</v>
      </c>
      <c r="J19486" s="2">
        <v>55.666699999999999</v>
      </c>
      <c r="K19486">
        <v>3</v>
      </c>
    </row>
    <row r="19487" spans="1:12" x14ac:dyDescent="0.25">
      <c r="A19487">
        <v>65440</v>
      </c>
      <c r="B19487" s="2">
        <v>24.845330000000001</v>
      </c>
      <c r="C19487" s="3">
        <v>287</v>
      </c>
      <c r="E19487" t="s">
        <v>12404</v>
      </c>
      <c r="F19487" s="4" t="s">
        <v>12102</v>
      </c>
      <c r="G19487" s="5">
        <v>248</v>
      </c>
      <c r="H19487" s="6">
        <v>0.1767068</v>
      </c>
      <c r="I19487" s="7">
        <v>50.125</v>
      </c>
    </row>
    <row r="19488" spans="1:12" x14ac:dyDescent="0.25">
      <c r="A19488">
        <v>95204</v>
      </c>
      <c r="B19488" s="2">
        <v>24.840779999999999</v>
      </c>
      <c r="C19488" s="3">
        <v>29246</v>
      </c>
      <c r="D19488" s="4">
        <v>44700</v>
      </c>
      <c r="E19488" t="s">
        <v>1717</v>
      </c>
      <c r="F19488" s="4" t="s">
        <v>15368</v>
      </c>
      <c r="G19488" s="5">
        <v>18760</v>
      </c>
      <c r="H19488" s="6">
        <v>0.18330579999999999</v>
      </c>
      <c r="I19488" s="7">
        <v>48.978999999999999</v>
      </c>
      <c r="J19488" s="2">
        <v>38.5</v>
      </c>
      <c r="K19488">
        <v>8</v>
      </c>
    </row>
    <row r="19489" spans="1:12" x14ac:dyDescent="0.25">
      <c r="A19489">
        <v>16402</v>
      </c>
      <c r="B19489" s="2">
        <v>24.83615</v>
      </c>
      <c r="C19489" s="3">
        <v>764</v>
      </c>
      <c r="D19489" s="4">
        <v>47620</v>
      </c>
      <c r="E19489" t="s">
        <v>3499</v>
      </c>
      <c r="F19489" s="4" t="s">
        <v>3003</v>
      </c>
      <c r="G19489" s="5">
        <v>593</v>
      </c>
      <c r="H19489" s="6">
        <v>0.1195286</v>
      </c>
      <c r="I19489" s="7">
        <v>60</v>
      </c>
    </row>
    <row r="19490" spans="1:12" x14ac:dyDescent="0.25">
      <c r="A19490">
        <v>24554</v>
      </c>
      <c r="B19490" s="2">
        <v>24.83541</v>
      </c>
      <c r="C19490" s="3">
        <v>3844</v>
      </c>
      <c r="D19490" s="4">
        <v>31340</v>
      </c>
      <c r="E19490" t="s">
        <v>5101</v>
      </c>
      <c r="F19490" s="4" t="s">
        <v>4335</v>
      </c>
      <c r="G19490" s="5">
        <v>2526</v>
      </c>
      <c r="H19490" s="6">
        <v>0.16818359999999999</v>
      </c>
      <c r="I19490" s="7">
        <v>51.591999999999999</v>
      </c>
    </row>
    <row r="19491" spans="1:12" x14ac:dyDescent="0.25">
      <c r="A19491">
        <v>28150</v>
      </c>
      <c r="B19491" s="2">
        <v>24.830200000000001</v>
      </c>
      <c r="C19491" s="3">
        <v>28250</v>
      </c>
      <c r="D19491" s="4">
        <v>43140</v>
      </c>
      <c r="E19491" t="s">
        <v>5893</v>
      </c>
      <c r="F19491" s="4" t="s">
        <v>5642</v>
      </c>
      <c r="G19491" s="5">
        <v>19228</v>
      </c>
      <c r="H19491" s="6">
        <v>0.18410650000000001</v>
      </c>
      <c r="I19491" s="7">
        <v>48.838999999999999</v>
      </c>
      <c r="J19491" s="2">
        <v>34.25</v>
      </c>
      <c r="K19491">
        <v>4</v>
      </c>
    </row>
    <row r="19492" spans="1:12" x14ac:dyDescent="0.25">
      <c r="A19492">
        <v>17954</v>
      </c>
      <c r="B19492" s="2">
        <v>24.824850000000001</v>
      </c>
      <c r="C19492" s="3">
        <v>4487</v>
      </c>
      <c r="D19492" s="4">
        <v>39060</v>
      </c>
      <c r="E19492" t="s">
        <v>3925</v>
      </c>
      <c r="F19492" s="4" t="s">
        <v>3003</v>
      </c>
      <c r="G19492" s="5">
        <v>3115</v>
      </c>
      <c r="H19492" s="6">
        <v>0.1235955</v>
      </c>
      <c r="I19492" s="7">
        <v>59.295000000000002</v>
      </c>
      <c r="J19492" s="2">
        <v>53.333300000000001</v>
      </c>
      <c r="K19492">
        <v>3</v>
      </c>
    </row>
    <row r="19493" spans="1:12" x14ac:dyDescent="0.25">
      <c r="A19493">
        <v>67005</v>
      </c>
      <c r="B19493" s="2">
        <v>24.82161</v>
      </c>
      <c r="C19493" s="3">
        <v>16430</v>
      </c>
      <c r="D19493" s="4">
        <v>11680</v>
      </c>
      <c r="E19493" t="s">
        <v>12593</v>
      </c>
      <c r="F19493" s="4" t="s">
        <v>12494</v>
      </c>
      <c r="G19493" s="5">
        <v>10395</v>
      </c>
      <c r="H19493" s="6">
        <v>0.17171719999999999</v>
      </c>
      <c r="I19493" s="7">
        <v>50.978999999999999</v>
      </c>
      <c r="J19493" s="2">
        <v>48.5</v>
      </c>
      <c r="K19493">
        <v>4</v>
      </c>
    </row>
    <row r="19494" spans="1:12" x14ac:dyDescent="0.25">
      <c r="A19494">
        <v>46229</v>
      </c>
      <c r="B19494" s="2">
        <v>24.814830000000001</v>
      </c>
      <c r="C19494" s="3">
        <v>27988</v>
      </c>
      <c r="D19494" s="4">
        <v>26900</v>
      </c>
      <c r="E19494" t="s">
        <v>8839</v>
      </c>
      <c r="F19494" s="4" t="s">
        <v>8800</v>
      </c>
      <c r="G19494" s="5">
        <v>17966</v>
      </c>
      <c r="H19494" s="6">
        <v>0.16274279999999999</v>
      </c>
      <c r="I19494" s="7">
        <v>52.527999999999999</v>
      </c>
      <c r="J19494" s="2">
        <v>50.666699999999999</v>
      </c>
      <c r="K19494">
        <v>12</v>
      </c>
      <c r="L19494" s="2">
        <v>94.3</v>
      </c>
    </row>
    <row r="19495" spans="1:12" x14ac:dyDescent="0.25">
      <c r="A19495">
        <v>56686</v>
      </c>
      <c r="B19495" s="2">
        <v>24.810310000000001</v>
      </c>
      <c r="C19495" s="3">
        <v>1327</v>
      </c>
      <c r="E19495" t="s">
        <v>6250</v>
      </c>
      <c r="F19495" s="4" t="s">
        <v>10428</v>
      </c>
      <c r="G19495" s="5">
        <v>899</v>
      </c>
      <c r="H19495" s="6">
        <v>0.16</v>
      </c>
      <c r="I19495" s="7">
        <v>53</v>
      </c>
    </row>
    <row r="19496" spans="1:12" x14ac:dyDescent="0.25">
      <c r="A19496">
        <v>24538</v>
      </c>
      <c r="B19496" s="2">
        <v>24.809239999999999</v>
      </c>
      <c r="C19496" s="3">
        <v>4495</v>
      </c>
      <c r="D19496" s="4">
        <v>31340</v>
      </c>
      <c r="E19496" t="s">
        <v>217</v>
      </c>
      <c r="F19496" s="4" t="s">
        <v>4335</v>
      </c>
      <c r="G19496" s="5">
        <v>3566</v>
      </c>
      <c r="H19496" s="6">
        <v>0.11410149999999999</v>
      </c>
      <c r="I19496" s="7">
        <v>60.93</v>
      </c>
      <c r="J19496" s="2">
        <v>58</v>
      </c>
      <c r="K19496">
        <v>2</v>
      </c>
    </row>
    <row r="19497" spans="1:12" x14ac:dyDescent="0.25">
      <c r="A19497">
        <v>98355</v>
      </c>
      <c r="B19497" s="2">
        <v>24.80828</v>
      </c>
      <c r="C19497" s="3">
        <v>563</v>
      </c>
      <c r="D19497" s="4">
        <v>16500</v>
      </c>
      <c r="E19497" t="s">
        <v>4818</v>
      </c>
      <c r="F19497" s="4" t="s">
        <v>16344</v>
      </c>
      <c r="G19497" s="5">
        <v>449</v>
      </c>
      <c r="H19497" s="6">
        <v>9.7777799999999998E-2</v>
      </c>
      <c r="I19497" s="7">
        <v>63.75</v>
      </c>
    </row>
    <row r="19498" spans="1:12" x14ac:dyDescent="0.25">
      <c r="A19498">
        <v>14859</v>
      </c>
      <c r="B19498" s="2">
        <v>24.808019999999999</v>
      </c>
      <c r="C19498" s="3">
        <v>800</v>
      </c>
      <c r="D19498" s="4">
        <v>13780</v>
      </c>
      <c r="E19498" t="s">
        <v>2976</v>
      </c>
      <c r="F19498" s="4" t="s">
        <v>1280</v>
      </c>
      <c r="G19498" s="5">
        <v>629</v>
      </c>
      <c r="H19498" s="6">
        <v>0.12559619999999999</v>
      </c>
      <c r="I19498" s="7">
        <v>58.942</v>
      </c>
      <c r="J19498" s="2">
        <v>36.5</v>
      </c>
      <c r="K19498">
        <v>2</v>
      </c>
    </row>
    <row r="19499" spans="1:12" x14ac:dyDescent="0.25">
      <c r="A19499">
        <v>13809</v>
      </c>
      <c r="B19499" s="2">
        <v>24.807580000000002</v>
      </c>
      <c r="C19499" s="3">
        <v>1705</v>
      </c>
      <c r="E19499" t="s">
        <v>2732</v>
      </c>
      <c r="F19499" s="4" t="s">
        <v>1280</v>
      </c>
      <c r="G19499" s="5">
        <v>1184</v>
      </c>
      <c r="H19499" s="6">
        <v>0.13333329999999999</v>
      </c>
      <c r="I19499" s="7">
        <v>57.603999999999999</v>
      </c>
      <c r="J19499" s="2">
        <v>62</v>
      </c>
      <c r="K19499">
        <v>1</v>
      </c>
    </row>
    <row r="19500" spans="1:12" x14ac:dyDescent="0.25">
      <c r="A19500">
        <v>76649</v>
      </c>
      <c r="B19500" s="2">
        <v>24.80716</v>
      </c>
      <c r="C19500" s="3">
        <v>791</v>
      </c>
      <c r="E19500" t="s">
        <v>13977</v>
      </c>
      <c r="F19500" s="4" t="s">
        <v>13752</v>
      </c>
      <c r="G19500" s="5">
        <v>578</v>
      </c>
      <c r="H19500" s="6">
        <v>0.15743940000000001</v>
      </c>
      <c r="I19500" s="7">
        <v>53.438000000000002</v>
      </c>
      <c r="J19500" s="2">
        <v>31</v>
      </c>
      <c r="K19500">
        <v>1</v>
      </c>
    </row>
    <row r="19501" spans="1:12" x14ac:dyDescent="0.25">
      <c r="A19501">
        <v>35957</v>
      </c>
      <c r="B19501" s="2">
        <v>24.804690000000001</v>
      </c>
      <c r="C19501" s="3">
        <v>16048</v>
      </c>
      <c r="D19501" s="4">
        <v>10700</v>
      </c>
      <c r="E19501" t="s">
        <v>7155</v>
      </c>
      <c r="F19501" s="4" t="s">
        <v>7027</v>
      </c>
      <c r="G19501" s="5">
        <v>9758</v>
      </c>
      <c r="H19501" s="6">
        <v>0.169792</v>
      </c>
      <c r="I19501" s="7">
        <v>51.3</v>
      </c>
      <c r="J19501" s="2">
        <v>59</v>
      </c>
      <c r="K19501">
        <v>1</v>
      </c>
    </row>
    <row r="19502" spans="1:12" x14ac:dyDescent="0.25">
      <c r="A19502">
        <v>16435</v>
      </c>
      <c r="B19502" s="2">
        <v>24.802</v>
      </c>
      <c r="C19502" s="3">
        <v>2118</v>
      </c>
      <c r="D19502" s="4">
        <v>32740</v>
      </c>
      <c r="E19502" t="s">
        <v>3516</v>
      </c>
      <c r="F19502" s="4" t="s">
        <v>3003</v>
      </c>
      <c r="G19502" s="5">
        <v>1470</v>
      </c>
      <c r="H19502" s="6">
        <v>0.14217689999999999</v>
      </c>
      <c r="I19502" s="7">
        <v>56.070999999999998</v>
      </c>
      <c r="J19502" s="2">
        <v>69</v>
      </c>
      <c r="K19502">
        <v>1</v>
      </c>
    </row>
    <row r="19503" spans="1:12" x14ac:dyDescent="0.25">
      <c r="A19503">
        <v>53537</v>
      </c>
      <c r="B19503" s="2">
        <v>24.80152</v>
      </c>
      <c r="C19503" s="3">
        <v>705</v>
      </c>
      <c r="D19503" s="4">
        <v>27500</v>
      </c>
      <c r="E19503" t="s">
        <v>10106</v>
      </c>
      <c r="F19503" s="4" t="s">
        <v>10031</v>
      </c>
      <c r="G19503" s="5">
        <v>532</v>
      </c>
      <c r="H19503" s="6">
        <v>0.15196999999999999</v>
      </c>
      <c r="I19503" s="7">
        <v>54.375</v>
      </c>
    </row>
    <row r="19504" spans="1:12" x14ac:dyDescent="0.25">
      <c r="A19504">
        <v>12451</v>
      </c>
      <c r="B19504" s="2">
        <v>24.801069999999999</v>
      </c>
      <c r="C19504" s="3">
        <v>1985</v>
      </c>
      <c r="E19504" t="s">
        <v>47</v>
      </c>
      <c r="F19504" s="4" t="s">
        <v>1280</v>
      </c>
      <c r="G19504" s="5">
        <v>1327</v>
      </c>
      <c r="H19504" s="6">
        <v>0.11596389999999999</v>
      </c>
      <c r="I19504" s="7">
        <v>60.597000000000001</v>
      </c>
    </row>
    <row r="19505" spans="1:12" x14ac:dyDescent="0.25">
      <c r="A19505">
        <v>18821</v>
      </c>
      <c r="B19505" s="2">
        <v>24.800540000000002</v>
      </c>
      <c r="C19505" s="3">
        <v>1105</v>
      </c>
      <c r="E19505" t="s">
        <v>4128</v>
      </c>
      <c r="F19505" s="4" t="s">
        <v>3003</v>
      </c>
      <c r="G19505" s="5">
        <v>884</v>
      </c>
      <c r="H19505" s="6">
        <v>0.13914029999999999</v>
      </c>
      <c r="I19505" s="7">
        <v>56.591000000000001</v>
      </c>
    </row>
    <row r="19506" spans="1:12" x14ac:dyDescent="0.25">
      <c r="A19506">
        <v>54923</v>
      </c>
      <c r="B19506" s="2">
        <v>24.798850000000002</v>
      </c>
      <c r="C19506" s="3">
        <v>8840</v>
      </c>
      <c r="E19506" t="s">
        <v>163</v>
      </c>
      <c r="F19506" s="4" t="s">
        <v>10031</v>
      </c>
      <c r="G19506" s="5">
        <v>6198</v>
      </c>
      <c r="H19506" s="6">
        <v>0.14470079999999999</v>
      </c>
      <c r="I19506" s="7">
        <v>55.625</v>
      </c>
      <c r="J19506" s="2">
        <v>49.333300000000001</v>
      </c>
      <c r="K19506">
        <v>3</v>
      </c>
    </row>
    <row r="19507" spans="1:12" x14ac:dyDescent="0.25">
      <c r="A19507">
        <v>14048</v>
      </c>
      <c r="B19507" s="2">
        <v>24.79496</v>
      </c>
      <c r="C19507" s="3">
        <v>14718</v>
      </c>
      <c r="D19507" s="4">
        <v>27460</v>
      </c>
      <c r="E19507" t="s">
        <v>2782</v>
      </c>
      <c r="F19507" s="4" t="s">
        <v>1280</v>
      </c>
      <c r="G19507" s="5">
        <v>10036</v>
      </c>
      <c r="H19507" s="6">
        <v>0.18104819999999999</v>
      </c>
      <c r="I19507" s="7">
        <v>49.34</v>
      </c>
      <c r="J19507" s="2">
        <v>57.666699999999999</v>
      </c>
      <c r="K19507">
        <v>3</v>
      </c>
    </row>
    <row r="19508" spans="1:12" x14ac:dyDescent="0.25">
      <c r="A19508">
        <v>44412</v>
      </c>
      <c r="B19508" s="2">
        <v>24.79214</v>
      </c>
      <c r="C19508" s="3">
        <v>2658</v>
      </c>
      <c r="D19508" s="4">
        <v>10420</v>
      </c>
      <c r="E19508" t="s">
        <v>8546</v>
      </c>
      <c r="F19508" s="4" t="s">
        <v>8295</v>
      </c>
      <c r="G19508" s="5">
        <v>1735</v>
      </c>
      <c r="H19508" s="6">
        <v>9.6829999999999999E-2</v>
      </c>
      <c r="I19508" s="7">
        <v>63.889000000000003</v>
      </c>
    </row>
    <row r="19509" spans="1:12" x14ac:dyDescent="0.25">
      <c r="A19509">
        <v>74741</v>
      </c>
      <c r="B19509" s="2">
        <v>24.79158</v>
      </c>
      <c r="C19509" s="3">
        <v>819</v>
      </c>
      <c r="D19509" s="4">
        <v>20460</v>
      </c>
      <c r="E19509" t="s">
        <v>13698</v>
      </c>
      <c r="F19509" s="4" t="s">
        <v>13462</v>
      </c>
      <c r="G19509" s="5">
        <v>616</v>
      </c>
      <c r="H19509" s="6">
        <v>0.1799028</v>
      </c>
      <c r="I19509" s="7">
        <v>49.530999999999999</v>
      </c>
    </row>
    <row r="19510" spans="1:12" x14ac:dyDescent="0.25">
      <c r="A19510">
        <v>58625</v>
      </c>
      <c r="B19510" s="2">
        <v>24.79138</v>
      </c>
      <c r="C19510" s="3">
        <v>287</v>
      </c>
      <c r="E19510" t="s">
        <v>10314</v>
      </c>
      <c r="F19510" s="4" t="s">
        <v>11069</v>
      </c>
      <c r="G19510" s="5">
        <v>206</v>
      </c>
      <c r="H19510" s="6">
        <v>6.7961199999999999E-2</v>
      </c>
      <c r="I19510" s="7">
        <v>68.875</v>
      </c>
    </row>
    <row r="19511" spans="1:12" x14ac:dyDescent="0.25">
      <c r="A19511">
        <v>90680</v>
      </c>
      <c r="B19511" s="2">
        <v>24.786650000000002</v>
      </c>
      <c r="C19511" s="3">
        <v>30770</v>
      </c>
      <c r="D19511" s="4">
        <v>31080</v>
      </c>
      <c r="E19511" t="s">
        <v>7538</v>
      </c>
      <c r="F19511" s="4" t="s">
        <v>15368</v>
      </c>
      <c r="G19511" s="5">
        <v>19572</v>
      </c>
      <c r="H19511" s="6">
        <v>0.18275169999999999</v>
      </c>
      <c r="I19511" s="7">
        <v>49.036999999999999</v>
      </c>
      <c r="J19511" s="2">
        <v>46</v>
      </c>
      <c r="K19511">
        <v>2</v>
      </c>
    </row>
    <row r="19512" spans="1:12" x14ac:dyDescent="0.25">
      <c r="A19512">
        <v>43719</v>
      </c>
      <c r="B19512" s="2">
        <v>24.781559999999999</v>
      </c>
      <c r="C19512" s="3">
        <v>2644</v>
      </c>
      <c r="D19512" s="4">
        <v>48540</v>
      </c>
      <c r="E19512" t="s">
        <v>4436</v>
      </c>
      <c r="F19512" s="4" t="s">
        <v>8295</v>
      </c>
      <c r="G19512" s="5">
        <v>1697</v>
      </c>
      <c r="H19512" s="6">
        <v>0.155477</v>
      </c>
      <c r="I19512" s="7">
        <v>53.75</v>
      </c>
    </row>
    <row r="19513" spans="1:12" x14ac:dyDescent="0.25">
      <c r="A19513">
        <v>17920</v>
      </c>
      <c r="B19513" s="2">
        <v>24.781089999999999</v>
      </c>
      <c r="C19513" s="3">
        <v>347</v>
      </c>
      <c r="D19513" s="4">
        <v>14100</v>
      </c>
      <c r="E19513" t="s">
        <v>3907</v>
      </c>
      <c r="F19513" s="4" t="s">
        <v>3003</v>
      </c>
      <c r="G19513" s="5">
        <v>259</v>
      </c>
      <c r="H19513" s="6">
        <v>9.6153799999999998E-2</v>
      </c>
      <c r="I19513" s="7">
        <v>64</v>
      </c>
      <c r="J19513" s="2">
        <v>48</v>
      </c>
      <c r="K19513">
        <v>1</v>
      </c>
    </row>
    <row r="19514" spans="1:12" x14ac:dyDescent="0.25">
      <c r="A19514">
        <v>52255</v>
      </c>
      <c r="B19514" s="2">
        <v>24.780830000000002</v>
      </c>
      <c r="C19514" s="3">
        <v>1106</v>
      </c>
      <c r="E19514" t="s">
        <v>9957</v>
      </c>
      <c r="F19514" s="4" t="s">
        <v>9593</v>
      </c>
      <c r="G19514" s="5">
        <v>828</v>
      </c>
      <c r="H19514" s="6">
        <v>0.1170084</v>
      </c>
      <c r="I19514" s="7">
        <v>60.396000000000001</v>
      </c>
      <c r="J19514" s="2">
        <v>44.5</v>
      </c>
      <c r="K19514">
        <v>2</v>
      </c>
    </row>
    <row r="19515" spans="1:12" x14ac:dyDescent="0.25">
      <c r="A19515">
        <v>96115</v>
      </c>
      <c r="B19515" s="2">
        <v>24.78058</v>
      </c>
      <c r="C19515" s="3">
        <v>211</v>
      </c>
      <c r="E19515" t="s">
        <v>3509</v>
      </c>
      <c r="F19515" s="4" t="s">
        <v>15368</v>
      </c>
      <c r="G19515" s="5">
        <v>194</v>
      </c>
      <c r="H19515" s="6">
        <v>0.24226800000000001</v>
      </c>
      <c r="I19515" s="7">
        <v>38.75</v>
      </c>
    </row>
    <row r="19516" spans="1:12" x14ac:dyDescent="0.25">
      <c r="A19516">
        <v>8066</v>
      </c>
      <c r="B19516" s="2">
        <v>24.779199999999999</v>
      </c>
      <c r="C19516" s="3">
        <v>8336</v>
      </c>
      <c r="D19516" s="4">
        <v>37980</v>
      </c>
      <c r="E19516" t="s">
        <v>1617</v>
      </c>
      <c r="F19516" s="4" t="s">
        <v>1341</v>
      </c>
      <c r="G19516" s="5">
        <v>5597</v>
      </c>
      <c r="H19516" s="6">
        <v>0.137931</v>
      </c>
      <c r="I19516" s="7">
        <v>56.777000000000001</v>
      </c>
      <c r="J19516" s="2">
        <v>46.666699999999999</v>
      </c>
      <c r="K19516">
        <v>3</v>
      </c>
    </row>
    <row r="19517" spans="1:12" x14ac:dyDescent="0.25">
      <c r="A19517">
        <v>70722</v>
      </c>
      <c r="B19517" s="2">
        <v>24.776890000000002</v>
      </c>
      <c r="C19517" s="3">
        <v>5936</v>
      </c>
      <c r="D19517" s="4">
        <v>12940</v>
      </c>
      <c r="E19517" t="s">
        <v>168</v>
      </c>
      <c r="F19517" s="4" t="s">
        <v>12927</v>
      </c>
      <c r="G19517" s="5">
        <v>4053</v>
      </c>
      <c r="H19517" s="6">
        <v>0.1674889</v>
      </c>
      <c r="I19517" s="7">
        <v>51.667000000000002</v>
      </c>
    </row>
    <row r="19518" spans="1:12" x14ac:dyDescent="0.25">
      <c r="A19518">
        <v>1040</v>
      </c>
      <c r="B19518" s="2">
        <v>24.769639999999999</v>
      </c>
      <c r="C19518" s="3">
        <v>40078</v>
      </c>
      <c r="D19518" s="4">
        <v>44140</v>
      </c>
      <c r="E19518" t="s">
        <v>45</v>
      </c>
      <c r="F19518" s="4" t="s">
        <v>21</v>
      </c>
      <c r="G19518" s="5">
        <v>26233</v>
      </c>
      <c r="H19518" s="6">
        <v>0.2317603</v>
      </c>
      <c r="I19518" s="7">
        <v>40.558999999999997</v>
      </c>
      <c r="J19518" s="2">
        <v>48</v>
      </c>
      <c r="K19518">
        <v>16</v>
      </c>
      <c r="L19518" s="2">
        <v>88</v>
      </c>
    </row>
    <row r="19519" spans="1:12" x14ac:dyDescent="0.25">
      <c r="A19519">
        <v>79225</v>
      </c>
      <c r="B19519" s="2">
        <v>24.763200000000001</v>
      </c>
      <c r="C19519" s="3">
        <v>908</v>
      </c>
      <c r="E19519" t="s">
        <v>8700</v>
      </c>
      <c r="F19519" s="4" t="s">
        <v>13752</v>
      </c>
      <c r="G19519" s="5">
        <v>698</v>
      </c>
      <c r="H19519" s="6">
        <v>0.13896849999999999</v>
      </c>
      <c r="I19519" s="7">
        <v>56.591000000000001</v>
      </c>
      <c r="J19519" s="2">
        <v>39</v>
      </c>
      <c r="K19519">
        <v>2</v>
      </c>
    </row>
    <row r="19520" spans="1:12" x14ac:dyDescent="0.25">
      <c r="A19520">
        <v>72921</v>
      </c>
      <c r="B19520" s="2">
        <v>24.760840000000002</v>
      </c>
      <c r="C19520" s="3">
        <v>14470</v>
      </c>
      <c r="D19520" s="4">
        <v>22900</v>
      </c>
      <c r="E19520" t="s">
        <v>2902</v>
      </c>
      <c r="F19520" s="4" t="s">
        <v>13183</v>
      </c>
      <c r="G19520" s="5">
        <v>9152</v>
      </c>
      <c r="H19520" s="6">
        <v>0.165301</v>
      </c>
      <c r="I19520" s="7">
        <v>52.036000000000001</v>
      </c>
      <c r="J19520" s="2">
        <v>60.5</v>
      </c>
      <c r="K19520">
        <v>2</v>
      </c>
    </row>
    <row r="19521" spans="1:12" x14ac:dyDescent="0.25">
      <c r="A19521">
        <v>49220</v>
      </c>
      <c r="B19521" s="2">
        <v>24.75826</v>
      </c>
      <c r="C19521" s="3">
        <v>2167</v>
      </c>
      <c r="D19521" s="4">
        <v>10300</v>
      </c>
      <c r="E19521" t="s">
        <v>885</v>
      </c>
      <c r="F19521" s="4" t="s">
        <v>9106</v>
      </c>
      <c r="G19521" s="5">
        <v>1623</v>
      </c>
      <c r="H19521" s="6">
        <v>0.1417129</v>
      </c>
      <c r="I19521" s="7">
        <v>56.110999999999997</v>
      </c>
      <c r="J19521" s="2">
        <v>23</v>
      </c>
      <c r="K19521">
        <v>1</v>
      </c>
    </row>
    <row r="19522" spans="1:12" x14ac:dyDescent="0.25">
      <c r="A19522">
        <v>98661</v>
      </c>
      <c r="B19522" s="2">
        <v>24.751249999999999</v>
      </c>
      <c r="C19522" s="3">
        <v>42479</v>
      </c>
      <c r="D19522" s="4">
        <v>38900</v>
      </c>
      <c r="E19522" t="s">
        <v>16490</v>
      </c>
      <c r="F19522" s="4" t="s">
        <v>16344</v>
      </c>
      <c r="G19522" s="5">
        <v>27701</v>
      </c>
      <c r="H19522" s="6">
        <v>0.19020970000000001</v>
      </c>
      <c r="I19522" s="7">
        <v>47.73</v>
      </c>
      <c r="J19522" s="2">
        <v>50.368400000000001</v>
      </c>
      <c r="K19522">
        <v>19</v>
      </c>
      <c r="L19522" s="2">
        <v>93.7</v>
      </c>
    </row>
    <row r="19523" spans="1:12" x14ac:dyDescent="0.25">
      <c r="A19523">
        <v>10039</v>
      </c>
      <c r="B19523" s="2">
        <v>24.740690000000001</v>
      </c>
      <c r="C19523" s="3">
        <v>25951</v>
      </c>
      <c r="D19523" s="4">
        <v>35620</v>
      </c>
      <c r="E19523" t="s">
        <v>1789</v>
      </c>
      <c r="F19523" s="4" t="s">
        <v>1280</v>
      </c>
      <c r="G19523" s="5">
        <v>16422</v>
      </c>
      <c r="H19523" s="6">
        <v>0.26184390000000002</v>
      </c>
      <c r="I19523" s="7">
        <v>35.344999999999999</v>
      </c>
      <c r="J19523" s="2">
        <v>35.75</v>
      </c>
      <c r="K19523">
        <v>12</v>
      </c>
      <c r="L19523" s="2">
        <v>27</v>
      </c>
    </row>
    <row r="19524" spans="1:12" x14ac:dyDescent="0.25">
      <c r="A19524">
        <v>47032</v>
      </c>
      <c r="B19524" s="2">
        <v>24.736239999999999</v>
      </c>
      <c r="C19524" s="3">
        <v>3153</v>
      </c>
      <c r="D19524" s="4">
        <v>17140</v>
      </c>
      <c r="E19524" t="s">
        <v>8944</v>
      </c>
      <c r="F19524" s="4" t="s">
        <v>8800</v>
      </c>
      <c r="G19524" s="5">
        <v>2150</v>
      </c>
      <c r="H19524" s="6">
        <v>0.11116280000000001</v>
      </c>
      <c r="I19524" s="7">
        <v>61.381999999999998</v>
      </c>
      <c r="J19524" s="2">
        <v>64.5</v>
      </c>
      <c r="K19524">
        <v>2</v>
      </c>
    </row>
    <row r="19525" spans="1:12" x14ac:dyDescent="0.25">
      <c r="A19525">
        <v>45886</v>
      </c>
      <c r="B19525" s="2">
        <v>24.73563</v>
      </c>
      <c r="C19525" s="3">
        <v>680</v>
      </c>
      <c r="D19525" s="4">
        <v>46780</v>
      </c>
      <c r="E19525" t="s">
        <v>7688</v>
      </c>
      <c r="F19525" s="4" t="s">
        <v>8295</v>
      </c>
      <c r="G19525" s="5">
        <v>423</v>
      </c>
      <c r="H19525" s="6">
        <v>7.0921999999999999E-2</v>
      </c>
      <c r="I19525" s="7">
        <v>68.332999999999998</v>
      </c>
    </row>
    <row r="19526" spans="1:12" x14ac:dyDescent="0.25">
      <c r="A19526">
        <v>47847</v>
      </c>
      <c r="B19526" s="2">
        <v>24.73536</v>
      </c>
      <c r="C19526" s="3">
        <v>1003</v>
      </c>
      <c r="D19526" s="4">
        <v>45460</v>
      </c>
      <c r="E19526" t="s">
        <v>8101</v>
      </c>
      <c r="F19526" s="4" t="s">
        <v>8800</v>
      </c>
      <c r="G19526" s="5">
        <v>712</v>
      </c>
      <c r="H19526" s="6">
        <v>0.1654979</v>
      </c>
      <c r="I19526" s="7">
        <v>51.984999999999999</v>
      </c>
      <c r="J19526" s="2">
        <v>51</v>
      </c>
      <c r="K19526">
        <v>1</v>
      </c>
    </row>
    <row r="19527" spans="1:12" x14ac:dyDescent="0.25">
      <c r="A19527">
        <v>76384</v>
      </c>
      <c r="B19527" s="2">
        <v>24.7332</v>
      </c>
      <c r="C19527" s="3">
        <v>12744</v>
      </c>
      <c r="D19527" s="4">
        <v>46900</v>
      </c>
      <c r="E19527" t="s">
        <v>1083</v>
      </c>
      <c r="F19527" s="4" t="s">
        <v>13752</v>
      </c>
      <c r="G19527" s="5">
        <v>8319</v>
      </c>
      <c r="H19527" s="6">
        <v>0.17560100000000001</v>
      </c>
      <c r="I19527" s="7">
        <v>50.238</v>
      </c>
      <c r="J19527" s="2">
        <v>54.5</v>
      </c>
      <c r="K19527">
        <v>4</v>
      </c>
    </row>
    <row r="19528" spans="1:12" x14ac:dyDescent="0.25">
      <c r="A19528">
        <v>67347</v>
      </c>
      <c r="B19528" s="2">
        <v>24.731110000000001</v>
      </c>
      <c r="C19528" s="3">
        <v>552</v>
      </c>
      <c r="D19528" s="4">
        <v>17700</v>
      </c>
      <c r="E19528" t="s">
        <v>6753</v>
      </c>
      <c r="F19528" s="4" t="s">
        <v>12494</v>
      </c>
      <c r="G19528" s="5">
        <v>412</v>
      </c>
      <c r="H19528" s="6">
        <v>0.13075059999999999</v>
      </c>
      <c r="I19528" s="7">
        <v>57.981000000000002</v>
      </c>
      <c r="J19528" s="2">
        <v>44</v>
      </c>
      <c r="K19528">
        <v>1</v>
      </c>
    </row>
    <row r="19529" spans="1:12" x14ac:dyDescent="0.25">
      <c r="A19529">
        <v>53948</v>
      </c>
      <c r="B19529" s="2">
        <v>24.729579999999999</v>
      </c>
      <c r="C19529" s="3">
        <v>8102</v>
      </c>
      <c r="E19529" t="s">
        <v>10153</v>
      </c>
      <c r="F19529" s="4" t="s">
        <v>10031</v>
      </c>
      <c r="G19529" s="5">
        <v>5991</v>
      </c>
      <c r="H19529" s="6">
        <v>0.1432148</v>
      </c>
      <c r="I19529" s="7">
        <v>55.823999999999998</v>
      </c>
      <c r="J19529" s="2">
        <v>52</v>
      </c>
      <c r="K19529">
        <v>1</v>
      </c>
    </row>
    <row r="19530" spans="1:12" x14ac:dyDescent="0.25">
      <c r="A19530">
        <v>95681</v>
      </c>
      <c r="B19530" s="2">
        <v>24.727900000000002</v>
      </c>
      <c r="C19530" s="3">
        <v>1475</v>
      </c>
      <c r="D19530" s="4">
        <v>40900</v>
      </c>
      <c r="E19530" t="s">
        <v>2815</v>
      </c>
      <c r="F19530" s="4" t="s">
        <v>15368</v>
      </c>
      <c r="G19530" s="5">
        <v>1019</v>
      </c>
      <c r="H19530" s="6">
        <v>0.1207066</v>
      </c>
      <c r="I19530" s="7">
        <v>59.712000000000003</v>
      </c>
    </row>
    <row r="19531" spans="1:12" x14ac:dyDescent="0.25">
      <c r="A19531">
        <v>68465</v>
      </c>
      <c r="B19531" s="2">
        <v>24.727270000000001</v>
      </c>
      <c r="C19531" s="3">
        <v>2312</v>
      </c>
      <c r="E19531" t="s">
        <v>12806</v>
      </c>
      <c r="F19531" s="4" t="s">
        <v>12738</v>
      </c>
      <c r="G19531" s="5">
        <v>1613</v>
      </c>
      <c r="H19531" s="6">
        <v>0.1233726</v>
      </c>
      <c r="I19531" s="7">
        <v>59.25</v>
      </c>
      <c r="J19531" s="2">
        <v>56.5</v>
      </c>
      <c r="K19531">
        <v>2</v>
      </c>
    </row>
    <row r="19532" spans="1:12" x14ac:dyDescent="0.25">
      <c r="A19532">
        <v>15732</v>
      </c>
      <c r="B19532" s="2">
        <v>24.726590000000002</v>
      </c>
      <c r="C19532" s="3">
        <v>1800</v>
      </c>
      <c r="D19532" s="4">
        <v>26860</v>
      </c>
      <c r="E19532" t="s">
        <v>3284</v>
      </c>
      <c r="F19532" s="4" t="s">
        <v>3003</v>
      </c>
      <c r="G19532" s="5">
        <v>1208</v>
      </c>
      <c r="H19532" s="6">
        <v>0.12820509999999999</v>
      </c>
      <c r="I19532" s="7">
        <v>58.412999999999997</v>
      </c>
    </row>
    <row r="19533" spans="1:12" x14ac:dyDescent="0.25">
      <c r="A19533">
        <v>49098</v>
      </c>
      <c r="B19533" s="2">
        <v>24.72531</v>
      </c>
      <c r="C19533" s="3">
        <v>6347</v>
      </c>
      <c r="D19533" s="4">
        <v>35660</v>
      </c>
      <c r="E19533" t="s">
        <v>2177</v>
      </c>
      <c r="F19533" s="4" t="s">
        <v>9106</v>
      </c>
      <c r="G19533" s="5">
        <v>4158</v>
      </c>
      <c r="H19533" s="6">
        <v>0.1680692</v>
      </c>
      <c r="I19533" s="7">
        <v>51.523000000000003</v>
      </c>
      <c r="J19533" s="2">
        <v>56</v>
      </c>
      <c r="K19533">
        <v>1</v>
      </c>
    </row>
    <row r="19534" spans="1:12" x14ac:dyDescent="0.25">
      <c r="A19534">
        <v>67134</v>
      </c>
      <c r="B19534" s="2">
        <v>24.724260000000001</v>
      </c>
      <c r="C19534" s="3">
        <v>324</v>
      </c>
      <c r="E19534" t="s">
        <v>9341</v>
      </c>
      <c r="F19534" s="4" t="s">
        <v>12494</v>
      </c>
      <c r="G19534" s="5">
        <v>241</v>
      </c>
      <c r="H19534" s="6">
        <v>0.1652893</v>
      </c>
      <c r="I19534" s="7">
        <v>52</v>
      </c>
    </row>
    <row r="19535" spans="1:12" x14ac:dyDescent="0.25">
      <c r="A19535">
        <v>54968</v>
      </c>
      <c r="B19535" s="2">
        <v>24.723690000000001</v>
      </c>
      <c r="C19535" s="3">
        <v>2959</v>
      </c>
      <c r="E19535" t="s">
        <v>187</v>
      </c>
      <c r="F19535" s="4" t="s">
        <v>10031</v>
      </c>
      <c r="G19535" s="5">
        <v>2147</v>
      </c>
      <c r="H19535" s="6">
        <v>0.137401</v>
      </c>
      <c r="I19535" s="7">
        <v>56.817999999999998</v>
      </c>
    </row>
    <row r="19536" spans="1:12" x14ac:dyDescent="0.25">
      <c r="A19536">
        <v>89001</v>
      </c>
      <c r="B19536" s="2">
        <v>24.723040000000001</v>
      </c>
      <c r="C19536" s="3">
        <v>1067</v>
      </c>
      <c r="E19536" t="s">
        <v>6435</v>
      </c>
      <c r="F19536" s="4" t="s">
        <v>15318</v>
      </c>
      <c r="G19536" s="5">
        <v>555</v>
      </c>
      <c r="H19536" s="6">
        <v>1.43885E-2</v>
      </c>
      <c r="I19536" s="7">
        <v>78.070999999999998</v>
      </c>
    </row>
    <row r="19537" spans="1:11" x14ac:dyDescent="0.25">
      <c r="A19537">
        <v>95257</v>
      </c>
      <c r="B19537" s="2">
        <v>24.722829999999998</v>
      </c>
      <c r="C19537" s="3">
        <v>384</v>
      </c>
      <c r="E19537" t="s">
        <v>15852</v>
      </c>
      <c r="F19537" s="4" t="s">
        <v>15368</v>
      </c>
      <c r="G19537" s="5">
        <v>312</v>
      </c>
      <c r="H19537" s="6">
        <v>0.19169330000000001</v>
      </c>
      <c r="I19537" s="7">
        <v>47.430999999999997</v>
      </c>
    </row>
    <row r="19538" spans="1:11" x14ac:dyDescent="0.25">
      <c r="A19538">
        <v>82212</v>
      </c>
      <c r="B19538" s="2">
        <v>24.72268</v>
      </c>
      <c r="C19538" s="3">
        <v>317</v>
      </c>
      <c r="E19538" t="s">
        <v>14665</v>
      </c>
      <c r="F19538" s="4" t="s">
        <v>14657</v>
      </c>
      <c r="G19538" s="5">
        <v>287</v>
      </c>
      <c r="H19538" s="6">
        <v>0.1533101</v>
      </c>
      <c r="I19538" s="7">
        <v>54.063000000000002</v>
      </c>
    </row>
    <row r="19539" spans="1:11" x14ac:dyDescent="0.25">
      <c r="A19539">
        <v>58576</v>
      </c>
      <c r="B19539" s="2">
        <v>24.722449999999998</v>
      </c>
      <c r="C19539" s="3">
        <v>870</v>
      </c>
      <c r="E19539" t="s">
        <v>8963</v>
      </c>
      <c r="F19539" s="4" t="s">
        <v>11069</v>
      </c>
      <c r="G19539" s="5">
        <v>709</v>
      </c>
      <c r="H19539" s="6">
        <v>0.1478873</v>
      </c>
      <c r="I19539" s="7">
        <v>55</v>
      </c>
    </row>
    <row r="19540" spans="1:11" x14ac:dyDescent="0.25">
      <c r="A19540">
        <v>27939</v>
      </c>
      <c r="B19540" s="2">
        <v>24.72186</v>
      </c>
      <c r="C19540" s="3">
        <v>2612</v>
      </c>
      <c r="D19540" s="4">
        <v>47260</v>
      </c>
      <c r="E19540" t="s">
        <v>5821</v>
      </c>
      <c r="F19540" s="4" t="s">
        <v>5642</v>
      </c>
      <c r="G19540" s="5">
        <v>1753</v>
      </c>
      <c r="H19540" s="6">
        <v>0.1442417</v>
      </c>
      <c r="I19540" s="7">
        <v>55.625</v>
      </c>
      <c r="J19540" s="2">
        <v>34</v>
      </c>
      <c r="K19540">
        <v>1</v>
      </c>
    </row>
    <row r="19541" spans="1:11" x14ac:dyDescent="0.25">
      <c r="A19541">
        <v>52041</v>
      </c>
      <c r="B19541" s="2">
        <v>24.7212</v>
      </c>
      <c r="C19541" s="3">
        <v>1527</v>
      </c>
      <c r="E19541" t="s">
        <v>2569</v>
      </c>
      <c r="F19541" s="4" t="s">
        <v>9593</v>
      </c>
      <c r="G19541" s="5">
        <v>990</v>
      </c>
      <c r="H19541" s="6">
        <v>8.2744700000000004E-2</v>
      </c>
      <c r="I19541" s="7">
        <v>66.25</v>
      </c>
    </row>
    <row r="19542" spans="1:11" x14ac:dyDescent="0.25">
      <c r="A19542">
        <v>4666</v>
      </c>
      <c r="B19542" s="2">
        <v>24.720749999999999</v>
      </c>
      <c r="C19542" s="3">
        <v>1159</v>
      </c>
      <c r="E19542" t="s">
        <v>351</v>
      </c>
      <c r="F19542" s="4" t="s">
        <v>701</v>
      </c>
      <c r="G19542" s="5">
        <v>890</v>
      </c>
      <c r="H19542" s="6">
        <v>0.2042649</v>
      </c>
      <c r="I19542" s="7">
        <v>45.25</v>
      </c>
      <c r="J19542" s="2">
        <v>44</v>
      </c>
      <c r="K19542">
        <v>1</v>
      </c>
    </row>
    <row r="19543" spans="1:11" x14ac:dyDescent="0.25">
      <c r="A19543">
        <v>52627</v>
      </c>
      <c r="B19543" s="2">
        <v>24.718299999999999</v>
      </c>
      <c r="C19543" s="3">
        <v>13416</v>
      </c>
      <c r="D19543" s="4">
        <v>22800</v>
      </c>
      <c r="E19543" t="s">
        <v>10001</v>
      </c>
      <c r="F19543" s="4" t="s">
        <v>9593</v>
      </c>
      <c r="G19543" s="5">
        <v>9371</v>
      </c>
      <c r="H19543" s="6">
        <v>0.15345210000000001</v>
      </c>
      <c r="I19543" s="7">
        <v>54.029000000000003</v>
      </c>
      <c r="J19543" s="2">
        <v>51.2</v>
      </c>
      <c r="K19543">
        <v>5</v>
      </c>
    </row>
    <row r="19544" spans="1:11" x14ac:dyDescent="0.25">
      <c r="A19544">
        <v>61943</v>
      </c>
      <c r="B19544" s="2">
        <v>24.715800000000002</v>
      </c>
      <c r="C19544" s="3">
        <v>1381</v>
      </c>
      <c r="D19544" s="4">
        <v>16660</v>
      </c>
      <c r="E19544" t="s">
        <v>493</v>
      </c>
      <c r="F19544" s="4" t="s">
        <v>11490</v>
      </c>
      <c r="G19544" s="5">
        <v>1072</v>
      </c>
      <c r="H19544" s="6">
        <v>0.16138060000000001</v>
      </c>
      <c r="I19544" s="7">
        <v>52.655999999999999</v>
      </c>
    </row>
    <row r="19545" spans="1:11" x14ac:dyDescent="0.25">
      <c r="A19545">
        <v>4434</v>
      </c>
      <c r="B19545" s="2">
        <v>24.715309999999999</v>
      </c>
      <c r="C19545" s="3">
        <v>1299</v>
      </c>
      <c r="D19545" s="4">
        <v>12620</v>
      </c>
      <c r="E19545" t="s">
        <v>633</v>
      </c>
      <c r="F19545" s="4" t="s">
        <v>701</v>
      </c>
      <c r="G19545" s="5">
        <v>949</v>
      </c>
      <c r="H19545" s="6">
        <v>0.1578947</v>
      </c>
      <c r="I19545" s="7">
        <v>53.258000000000003</v>
      </c>
    </row>
    <row r="19546" spans="1:11" x14ac:dyDescent="0.25">
      <c r="A19546">
        <v>76253</v>
      </c>
      <c r="B19546" s="2">
        <v>24.715039999999998</v>
      </c>
      <c r="C19546" s="3">
        <v>287</v>
      </c>
      <c r="D19546" s="4">
        <v>23620</v>
      </c>
      <c r="E19546" t="s">
        <v>13912</v>
      </c>
      <c r="F19546" s="4" t="s">
        <v>13752</v>
      </c>
      <c r="G19546" s="5">
        <v>186</v>
      </c>
      <c r="H19546" s="6">
        <v>1.6129000000000001E-2</v>
      </c>
      <c r="I19546" s="7">
        <v>77.75</v>
      </c>
    </row>
    <row r="19547" spans="1:11" x14ac:dyDescent="0.25">
      <c r="A19547">
        <v>73053</v>
      </c>
      <c r="B19547" s="2">
        <v>24.714870000000001</v>
      </c>
      <c r="C19547" s="3">
        <v>750</v>
      </c>
      <c r="E19547" t="s">
        <v>13482</v>
      </c>
      <c r="F19547" s="4" t="s">
        <v>13462</v>
      </c>
      <c r="G19547" s="5">
        <v>515</v>
      </c>
      <c r="H19547" s="6">
        <v>0.14922479999999999</v>
      </c>
      <c r="I19547" s="7">
        <v>54.75</v>
      </c>
    </row>
    <row r="19548" spans="1:11" x14ac:dyDescent="0.25">
      <c r="A19548">
        <v>97141</v>
      </c>
      <c r="B19548" s="2">
        <v>24.712440000000001</v>
      </c>
      <c r="C19548" s="3">
        <v>13494</v>
      </c>
      <c r="E19548" t="s">
        <v>16214</v>
      </c>
      <c r="F19548" s="4" t="s">
        <v>16170</v>
      </c>
      <c r="G19548" s="5">
        <v>9659</v>
      </c>
      <c r="H19548" s="6">
        <v>0.15931680000000001</v>
      </c>
      <c r="I19548" s="7">
        <v>53.003999999999998</v>
      </c>
      <c r="J19548" s="2">
        <v>48.75</v>
      </c>
      <c r="K19548">
        <v>4</v>
      </c>
    </row>
    <row r="19549" spans="1:11" x14ac:dyDescent="0.25">
      <c r="A19549">
        <v>58345</v>
      </c>
      <c r="B19549" s="2">
        <v>24.710100000000001</v>
      </c>
      <c r="C19549" s="3">
        <v>136</v>
      </c>
      <c r="E19549" t="s">
        <v>4132</v>
      </c>
      <c r="F19549" s="4" t="s">
        <v>11069</v>
      </c>
      <c r="G19549" s="5">
        <v>111</v>
      </c>
      <c r="H19549" s="6">
        <v>0.16216220000000001</v>
      </c>
      <c r="I19549" s="7">
        <v>52.5</v>
      </c>
    </row>
    <row r="19550" spans="1:11" x14ac:dyDescent="0.25">
      <c r="A19550">
        <v>50864</v>
      </c>
      <c r="B19550" s="2">
        <v>24.70973</v>
      </c>
      <c r="C19550" s="3">
        <v>1983</v>
      </c>
      <c r="E19550" t="s">
        <v>9797</v>
      </c>
      <c r="F19550" s="4" t="s">
        <v>9593</v>
      </c>
      <c r="G19550" s="5">
        <v>1439</v>
      </c>
      <c r="H19550" s="6">
        <v>0.17581649999999999</v>
      </c>
      <c r="I19550" s="7">
        <v>50.139000000000003</v>
      </c>
    </row>
    <row r="19551" spans="1:11" x14ac:dyDescent="0.25">
      <c r="A19551">
        <v>26585</v>
      </c>
      <c r="B19551" s="2">
        <v>24.709299999999999</v>
      </c>
      <c r="C19551" s="3">
        <v>469</v>
      </c>
      <c r="D19551" s="4">
        <v>21900</v>
      </c>
      <c r="E19551" t="s">
        <v>5584</v>
      </c>
      <c r="F19551" s="4" t="s">
        <v>5144</v>
      </c>
      <c r="G19551" s="5">
        <v>363</v>
      </c>
      <c r="H19551" s="6">
        <v>1.9283700000000001E-2</v>
      </c>
      <c r="I19551" s="7">
        <v>77.188000000000002</v>
      </c>
    </row>
    <row r="19552" spans="1:11" x14ac:dyDescent="0.25">
      <c r="A19552">
        <v>37303</v>
      </c>
      <c r="B19552" s="2">
        <v>24.705120000000001</v>
      </c>
      <c r="C19552" s="3">
        <v>25108</v>
      </c>
      <c r="D19552" s="4">
        <v>11940</v>
      </c>
      <c r="E19552" t="s">
        <v>987</v>
      </c>
      <c r="F19552" s="4" t="s">
        <v>7348</v>
      </c>
      <c r="G19552" s="5">
        <v>17093</v>
      </c>
      <c r="H19552" s="6">
        <v>0.1914122</v>
      </c>
      <c r="I19552" s="7">
        <v>47.442</v>
      </c>
      <c r="J19552" s="2">
        <v>46</v>
      </c>
      <c r="K19552">
        <v>4</v>
      </c>
    </row>
    <row r="19553" spans="1:11" x14ac:dyDescent="0.25">
      <c r="A19553">
        <v>28708</v>
      </c>
      <c r="B19553" s="2">
        <v>24.700939999999999</v>
      </c>
      <c r="C19553" s="3">
        <v>527</v>
      </c>
      <c r="D19553" s="4">
        <v>14820</v>
      </c>
      <c r="E19553" t="s">
        <v>6080</v>
      </c>
      <c r="F19553" s="4" t="s">
        <v>5642</v>
      </c>
      <c r="G19553" s="5">
        <v>381</v>
      </c>
      <c r="H19553" s="6">
        <v>0.1020942</v>
      </c>
      <c r="I19553" s="7">
        <v>62.875</v>
      </c>
    </row>
    <row r="19554" spans="1:11" x14ac:dyDescent="0.25">
      <c r="A19554">
        <v>42215</v>
      </c>
      <c r="B19554" s="2">
        <v>24.70063</v>
      </c>
      <c r="C19554" s="3">
        <v>1368</v>
      </c>
      <c r="D19554" s="4">
        <v>17300</v>
      </c>
      <c r="E19554" t="s">
        <v>8216</v>
      </c>
      <c r="F19554" s="4" t="s">
        <v>7883</v>
      </c>
      <c r="G19554" s="5">
        <v>898</v>
      </c>
      <c r="H19554" s="6">
        <v>0.11679639999999999</v>
      </c>
      <c r="I19554" s="7">
        <v>60.332999999999998</v>
      </c>
    </row>
    <row r="19555" spans="1:11" x14ac:dyDescent="0.25">
      <c r="A19555">
        <v>57237</v>
      </c>
      <c r="B19555" s="2">
        <v>24.700320000000001</v>
      </c>
      <c r="C19555" s="3">
        <v>547</v>
      </c>
      <c r="E19555" t="s">
        <v>5169</v>
      </c>
      <c r="F19555" s="4" t="s">
        <v>10877</v>
      </c>
      <c r="G19555" s="5">
        <v>416</v>
      </c>
      <c r="H19555" s="6">
        <v>0.2091346</v>
      </c>
      <c r="I19555" s="7">
        <v>44.375</v>
      </c>
    </row>
    <row r="19556" spans="1:11" x14ac:dyDescent="0.25">
      <c r="A19556">
        <v>98843</v>
      </c>
      <c r="B19556" s="2">
        <v>24.69998</v>
      </c>
      <c r="C19556" s="3">
        <v>1610</v>
      </c>
      <c r="D19556" s="4">
        <v>48300</v>
      </c>
      <c r="E19556" t="s">
        <v>16510</v>
      </c>
      <c r="F19556" s="4" t="s">
        <v>16344</v>
      </c>
      <c r="G19556" s="5">
        <v>972</v>
      </c>
      <c r="H19556" s="6">
        <v>0.1419753</v>
      </c>
      <c r="I19556" s="7">
        <v>55.98</v>
      </c>
    </row>
    <row r="19557" spans="1:11" x14ac:dyDescent="0.25">
      <c r="A19557">
        <v>84646</v>
      </c>
      <c r="B19557" s="2">
        <v>24.69951</v>
      </c>
      <c r="C19557" s="3">
        <v>1817</v>
      </c>
      <c r="E19557" t="s">
        <v>14922</v>
      </c>
      <c r="F19557" s="4" t="s">
        <v>14851</v>
      </c>
      <c r="G19557" s="5">
        <v>1004</v>
      </c>
      <c r="H19557" s="6">
        <v>0.18109449999999999</v>
      </c>
      <c r="I19557" s="7">
        <v>49.219000000000001</v>
      </c>
    </row>
    <row r="19558" spans="1:11" x14ac:dyDescent="0.25">
      <c r="A19558">
        <v>65243</v>
      </c>
      <c r="B19558" s="2">
        <v>24.698869999999999</v>
      </c>
      <c r="C19558" s="3">
        <v>3069</v>
      </c>
      <c r="D19558" s="4">
        <v>33620</v>
      </c>
      <c r="E19558" t="s">
        <v>1381</v>
      </c>
      <c r="F19558" s="4" t="s">
        <v>12102</v>
      </c>
      <c r="G19558" s="5">
        <v>1675</v>
      </c>
      <c r="H19558" s="6">
        <v>0.1437947</v>
      </c>
      <c r="I19558" s="7">
        <v>55.664000000000001</v>
      </c>
      <c r="J19558" s="2">
        <v>50</v>
      </c>
      <c r="K19558">
        <v>1</v>
      </c>
    </row>
    <row r="19559" spans="1:11" x14ac:dyDescent="0.25">
      <c r="A19559">
        <v>47165</v>
      </c>
      <c r="B19559" s="2">
        <v>24.697410000000001</v>
      </c>
      <c r="C19559" s="3">
        <v>6502</v>
      </c>
      <c r="D19559" s="4">
        <v>31140</v>
      </c>
      <c r="E19559" t="s">
        <v>8960</v>
      </c>
      <c r="F19559" s="4" t="s">
        <v>8800</v>
      </c>
      <c r="G19559" s="5">
        <v>4420</v>
      </c>
      <c r="H19559" s="6">
        <v>0.14411769999999999</v>
      </c>
      <c r="I19559" s="7">
        <v>55.606999999999999</v>
      </c>
      <c r="J19559" s="2">
        <v>68</v>
      </c>
      <c r="K19559">
        <v>1</v>
      </c>
    </row>
    <row r="19560" spans="1:11" x14ac:dyDescent="0.25">
      <c r="A19560">
        <v>41861</v>
      </c>
      <c r="B19560" s="2">
        <v>24.69633</v>
      </c>
      <c r="C19560" s="3">
        <v>125</v>
      </c>
      <c r="E19560" t="s">
        <v>5138</v>
      </c>
      <c r="F19560" s="4" t="s">
        <v>7883</v>
      </c>
      <c r="G19560" s="5">
        <v>89</v>
      </c>
      <c r="H19560" s="6">
        <v>0.10112359999999999</v>
      </c>
      <c r="I19560" s="7">
        <v>63.036000000000001</v>
      </c>
    </row>
    <row r="19561" spans="1:11" x14ac:dyDescent="0.25">
      <c r="A19561">
        <v>39766</v>
      </c>
      <c r="B19561" s="2">
        <v>24.69586</v>
      </c>
      <c r="C19561" s="3">
        <v>2767</v>
      </c>
      <c r="D19561" s="4">
        <v>18060</v>
      </c>
      <c r="E19561" t="s">
        <v>7865</v>
      </c>
      <c r="F19561" s="4" t="s">
        <v>7633</v>
      </c>
      <c r="G19561" s="5">
        <v>1875</v>
      </c>
      <c r="H19561" s="6">
        <v>0.1552</v>
      </c>
      <c r="I19561" s="7">
        <v>53.69</v>
      </c>
    </row>
    <row r="19562" spans="1:11" x14ac:dyDescent="0.25">
      <c r="A19562">
        <v>15315</v>
      </c>
      <c r="B19562" s="2">
        <v>24.695270000000001</v>
      </c>
      <c r="C19562" s="3">
        <v>820</v>
      </c>
      <c r="E19562" t="s">
        <v>3087</v>
      </c>
      <c r="F19562" s="4" t="s">
        <v>3003</v>
      </c>
      <c r="G19562" s="5">
        <v>578</v>
      </c>
      <c r="H19562" s="6">
        <v>0.1176471</v>
      </c>
      <c r="I19562" s="7">
        <v>60.179000000000002</v>
      </c>
    </row>
    <row r="19563" spans="1:11" x14ac:dyDescent="0.25">
      <c r="A19563">
        <v>73562</v>
      </c>
      <c r="B19563" s="2">
        <v>24.695</v>
      </c>
      <c r="C19563" s="3">
        <v>688</v>
      </c>
      <c r="D19563" s="4">
        <v>30020</v>
      </c>
      <c r="E19563" t="s">
        <v>13521</v>
      </c>
      <c r="F19563" s="4" t="s">
        <v>13462</v>
      </c>
      <c r="G19563" s="5">
        <v>524</v>
      </c>
      <c r="H19563" s="6">
        <v>0.12952379999999999</v>
      </c>
      <c r="I19563" s="7">
        <v>58.125</v>
      </c>
    </row>
    <row r="19564" spans="1:11" x14ac:dyDescent="0.25">
      <c r="A19564">
        <v>43963</v>
      </c>
      <c r="B19564" s="2">
        <v>24.69464</v>
      </c>
      <c r="C19564" s="3">
        <v>1338</v>
      </c>
      <c r="D19564" s="4">
        <v>48260</v>
      </c>
      <c r="E19564" t="s">
        <v>8479</v>
      </c>
      <c r="F19564" s="4" t="s">
        <v>8295</v>
      </c>
      <c r="G19564" s="5">
        <v>1003</v>
      </c>
      <c r="H19564" s="6">
        <v>0.14057829999999999</v>
      </c>
      <c r="I19564" s="7">
        <v>56.21</v>
      </c>
      <c r="J19564" s="2">
        <v>52</v>
      </c>
      <c r="K19564">
        <v>1</v>
      </c>
    </row>
    <row r="19565" spans="1:11" x14ac:dyDescent="0.25">
      <c r="A19565">
        <v>40045</v>
      </c>
      <c r="B19565" s="2">
        <v>24.693819999999999</v>
      </c>
      <c r="C19565" s="3">
        <v>3489</v>
      </c>
      <c r="D19565" s="4">
        <v>31140</v>
      </c>
      <c r="E19565" t="s">
        <v>332</v>
      </c>
      <c r="F19565" s="4" t="s">
        <v>7883</v>
      </c>
      <c r="G19565" s="5">
        <v>2414</v>
      </c>
      <c r="H19565" s="6">
        <v>0.12670809999999999</v>
      </c>
      <c r="I19565" s="7">
        <v>58.606000000000002</v>
      </c>
    </row>
    <row r="19566" spans="1:11" x14ac:dyDescent="0.25">
      <c r="A19566">
        <v>68464</v>
      </c>
      <c r="B19566" s="2">
        <v>24.693149999999999</v>
      </c>
      <c r="C19566" s="3">
        <v>523</v>
      </c>
      <c r="E19566" t="s">
        <v>12805</v>
      </c>
      <c r="F19566" s="4" t="s">
        <v>12738</v>
      </c>
      <c r="G19566" s="5">
        <v>363</v>
      </c>
      <c r="H19566" s="6">
        <v>0.18732779999999999</v>
      </c>
      <c r="I19566" s="7">
        <v>48.125</v>
      </c>
    </row>
    <row r="19567" spans="1:11" x14ac:dyDescent="0.25">
      <c r="A19567">
        <v>73741</v>
      </c>
      <c r="B19567" s="2">
        <v>24.692720000000001</v>
      </c>
      <c r="C19567" s="3">
        <v>1659</v>
      </c>
      <c r="E19567" t="s">
        <v>6565</v>
      </c>
      <c r="F19567" s="4" t="s">
        <v>13462</v>
      </c>
      <c r="G19567" s="5">
        <v>1432</v>
      </c>
      <c r="H19567" s="6">
        <v>0.1194134</v>
      </c>
      <c r="I19567" s="7">
        <v>59.853000000000002</v>
      </c>
    </row>
    <row r="19568" spans="1:11" x14ac:dyDescent="0.25">
      <c r="A19568">
        <v>61359</v>
      </c>
      <c r="B19568" s="2">
        <v>24.692329999999998</v>
      </c>
      <c r="C19568" s="3">
        <v>328</v>
      </c>
      <c r="D19568" s="4">
        <v>36860</v>
      </c>
      <c r="E19568" t="s">
        <v>11723</v>
      </c>
      <c r="F19568" s="4" t="s">
        <v>11490</v>
      </c>
      <c r="G19568" s="5">
        <v>233</v>
      </c>
      <c r="H19568" s="6">
        <v>0.12820509999999999</v>
      </c>
      <c r="I19568" s="7">
        <v>58.332999999999998</v>
      </c>
    </row>
    <row r="19569" spans="1:11" x14ac:dyDescent="0.25">
      <c r="A19569">
        <v>43506</v>
      </c>
      <c r="B19569" s="2">
        <v>24.689820000000001</v>
      </c>
      <c r="C19569" s="3">
        <v>14539</v>
      </c>
      <c r="E19569" t="s">
        <v>8389</v>
      </c>
      <c r="F19569" s="4" t="s">
        <v>8295</v>
      </c>
      <c r="G19569" s="5">
        <v>10255</v>
      </c>
      <c r="H19569" s="6">
        <v>0.1655616</v>
      </c>
      <c r="I19569" s="7">
        <v>51.875</v>
      </c>
      <c r="J19569" s="2">
        <v>57.25</v>
      </c>
      <c r="K19569">
        <v>4</v>
      </c>
    </row>
    <row r="19570" spans="1:11" x14ac:dyDescent="0.25">
      <c r="A19570">
        <v>52563</v>
      </c>
      <c r="B19570" s="2">
        <v>24.687080000000002</v>
      </c>
      <c r="C19570" s="3">
        <v>1669</v>
      </c>
      <c r="E19570" t="s">
        <v>9988</v>
      </c>
      <c r="F19570" s="4" t="s">
        <v>9593</v>
      </c>
      <c r="G19570" s="5">
        <v>1190</v>
      </c>
      <c r="H19570" s="6">
        <v>0.1789916</v>
      </c>
      <c r="I19570" s="7">
        <v>49.554000000000002</v>
      </c>
      <c r="J19570" s="2">
        <v>77</v>
      </c>
      <c r="K19570">
        <v>1</v>
      </c>
    </row>
    <row r="19571" spans="1:11" x14ac:dyDescent="0.25">
      <c r="A19571">
        <v>51037</v>
      </c>
      <c r="B19571" s="2">
        <v>24.686730000000001</v>
      </c>
      <c r="C19571" s="3">
        <v>354</v>
      </c>
      <c r="E19571" t="s">
        <v>638</v>
      </c>
      <c r="F19571" s="4" t="s">
        <v>9593</v>
      </c>
      <c r="G19571" s="5">
        <v>243</v>
      </c>
      <c r="H19571" s="6">
        <v>0.18518519999999999</v>
      </c>
      <c r="I19571" s="7">
        <v>48.481999999999999</v>
      </c>
    </row>
    <row r="19572" spans="1:11" x14ac:dyDescent="0.25">
      <c r="A19572">
        <v>28326</v>
      </c>
      <c r="B19572" s="2">
        <v>24.684180000000001</v>
      </c>
      <c r="C19572" s="3">
        <v>18916</v>
      </c>
      <c r="D19572" s="4">
        <v>20380</v>
      </c>
      <c r="E19572" t="s">
        <v>2955</v>
      </c>
      <c r="F19572" s="4" t="s">
        <v>5642</v>
      </c>
      <c r="G19572" s="5">
        <v>10428</v>
      </c>
      <c r="H19572" s="6">
        <v>0.20145750000000001</v>
      </c>
      <c r="I19572" s="7">
        <v>45.664999999999999</v>
      </c>
      <c r="J19572" s="2">
        <v>68</v>
      </c>
      <c r="K19572">
        <v>2</v>
      </c>
    </row>
    <row r="19573" spans="1:11" x14ac:dyDescent="0.25">
      <c r="A19573">
        <v>8023</v>
      </c>
      <c r="B19573" s="2">
        <v>24.6816</v>
      </c>
      <c r="C19573" s="3">
        <v>497</v>
      </c>
      <c r="D19573" s="4">
        <v>37980</v>
      </c>
      <c r="E19573" t="s">
        <v>1586</v>
      </c>
      <c r="F19573" s="4" t="s">
        <v>1341</v>
      </c>
      <c r="G19573" s="5">
        <v>344</v>
      </c>
      <c r="H19573" s="6">
        <v>4.94186E-2</v>
      </c>
      <c r="I19573" s="7">
        <v>71.932000000000002</v>
      </c>
    </row>
    <row r="19574" spans="1:11" x14ac:dyDescent="0.25">
      <c r="A19574">
        <v>4680</v>
      </c>
      <c r="B19574" s="2">
        <v>24.681349999999998</v>
      </c>
      <c r="C19574" s="3">
        <v>1016</v>
      </c>
      <c r="E19574" t="s">
        <v>930</v>
      </c>
      <c r="F19574" s="4" t="s">
        <v>701</v>
      </c>
      <c r="G19574" s="5">
        <v>720</v>
      </c>
      <c r="H19574" s="6">
        <v>0.21249999999999999</v>
      </c>
      <c r="I19574" s="7">
        <v>43.75</v>
      </c>
      <c r="J19574" s="2">
        <v>37.5</v>
      </c>
      <c r="K19574">
        <v>2</v>
      </c>
    </row>
    <row r="19575" spans="1:11" x14ac:dyDescent="0.25">
      <c r="A19575">
        <v>27370</v>
      </c>
      <c r="B19575" s="2">
        <v>24.67877</v>
      </c>
      <c r="C19575" s="3">
        <v>14336</v>
      </c>
      <c r="D19575" s="4">
        <v>24660</v>
      </c>
      <c r="E19575" t="s">
        <v>5706</v>
      </c>
      <c r="F19575" s="4" t="s">
        <v>5642</v>
      </c>
      <c r="G19575" s="5">
        <v>10053</v>
      </c>
      <c r="H19575" s="6">
        <v>0.13190089999999999</v>
      </c>
      <c r="I19575" s="7">
        <v>57.677</v>
      </c>
      <c r="J19575" s="2">
        <v>50</v>
      </c>
      <c r="K19575">
        <v>1</v>
      </c>
    </row>
    <row r="19576" spans="1:11" x14ac:dyDescent="0.25">
      <c r="A19576">
        <v>53522</v>
      </c>
      <c r="B19576" s="2">
        <v>24.67615</v>
      </c>
      <c r="C19576" s="3">
        <v>1210</v>
      </c>
      <c r="D19576" s="4">
        <v>31540</v>
      </c>
      <c r="E19576" t="s">
        <v>10103</v>
      </c>
      <c r="F19576" s="4" t="s">
        <v>10031</v>
      </c>
      <c r="G19576" s="5">
        <v>898</v>
      </c>
      <c r="H19576" s="6">
        <v>0.1458797</v>
      </c>
      <c r="I19576" s="7">
        <v>55.25</v>
      </c>
    </row>
    <row r="19577" spans="1:11" x14ac:dyDescent="0.25">
      <c r="A19577">
        <v>59446</v>
      </c>
      <c r="B19577" s="2">
        <v>24.675850000000001</v>
      </c>
      <c r="C19577" s="3">
        <v>524</v>
      </c>
      <c r="E19577" t="s">
        <v>7163</v>
      </c>
      <c r="F19577" s="4" t="s">
        <v>11278</v>
      </c>
      <c r="G19577" s="5">
        <v>352</v>
      </c>
      <c r="H19577" s="6">
        <v>0.23229459999999999</v>
      </c>
      <c r="I19577" s="7">
        <v>40.313000000000002</v>
      </c>
      <c r="J19577" s="2">
        <v>48</v>
      </c>
      <c r="K19577">
        <v>2</v>
      </c>
    </row>
    <row r="19578" spans="1:11" x14ac:dyDescent="0.25">
      <c r="A19578">
        <v>35046</v>
      </c>
      <c r="B19578" s="2">
        <v>24.674910000000001</v>
      </c>
      <c r="C19578" s="3">
        <v>4908</v>
      </c>
      <c r="D19578" s="4">
        <v>13820</v>
      </c>
      <c r="E19578" t="s">
        <v>7040</v>
      </c>
      <c r="F19578" s="4" t="s">
        <v>7027</v>
      </c>
      <c r="G19578" s="5">
        <v>3604</v>
      </c>
      <c r="H19578" s="6">
        <v>0.14289679999999999</v>
      </c>
      <c r="I19578" s="7">
        <v>55.761000000000003</v>
      </c>
    </row>
    <row r="19579" spans="1:11" x14ac:dyDescent="0.25">
      <c r="A19579">
        <v>62941</v>
      </c>
      <c r="B19579" s="2">
        <v>24.673919999999999</v>
      </c>
      <c r="C19579" s="3">
        <v>759</v>
      </c>
      <c r="E19579" t="s">
        <v>12076</v>
      </c>
      <c r="F19579" s="4" t="s">
        <v>11490</v>
      </c>
      <c r="G19579" s="5">
        <v>536</v>
      </c>
      <c r="H19579" s="6">
        <v>0.16417909999999999</v>
      </c>
      <c r="I19579" s="7">
        <v>52.082999999999998</v>
      </c>
    </row>
    <row r="19580" spans="1:11" x14ac:dyDescent="0.25">
      <c r="A19580">
        <v>55931</v>
      </c>
      <c r="B19580" s="2">
        <v>24.673729999999999</v>
      </c>
      <c r="C19580" s="3">
        <v>330</v>
      </c>
      <c r="D19580" s="4">
        <v>29100</v>
      </c>
      <c r="E19580" t="s">
        <v>10567</v>
      </c>
      <c r="F19580" s="4" t="s">
        <v>10428</v>
      </c>
      <c r="G19580" s="5">
        <v>224</v>
      </c>
      <c r="H19580" s="6">
        <v>0.1111111</v>
      </c>
      <c r="I19580" s="7">
        <v>61.25</v>
      </c>
    </row>
    <row r="19581" spans="1:11" x14ac:dyDescent="0.25">
      <c r="A19581">
        <v>71328</v>
      </c>
      <c r="B19581" s="2">
        <v>24.672460000000001</v>
      </c>
      <c r="C19581" s="3">
        <v>7617</v>
      </c>
      <c r="D19581" s="4">
        <v>10780</v>
      </c>
      <c r="E19581" t="s">
        <v>13143</v>
      </c>
      <c r="F19581" s="4" t="s">
        <v>12927</v>
      </c>
      <c r="G19581" s="5">
        <v>5086</v>
      </c>
      <c r="H19581" s="6">
        <v>0.12974250000000001</v>
      </c>
      <c r="I19581" s="7">
        <v>58.03</v>
      </c>
      <c r="J19581" s="2">
        <v>79</v>
      </c>
      <c r="K19581">
        <v>1</v>
      </c>
    </row>
    <row r="19582" spans="1:11" x14ac:dyDescent="0.25">
      <c r="A19582">
        <v>36371</v>
      </c>
      <c r="B19582" s="2">
        <v>24.671150000000001</v>
      </c>
      <c r="C19582" s="3">
        <v>540</v>
      </c>
      <c r="D19582" s="4">
        <v>37120</v>
      </c>
      <c r="E19582" t="s">
        <v>7238</v>
      </c>
      <c r="F19582" s="4" t="s">
        <v>7027</v>
      </c>
      <c r="G19582" s="5">
        <v>375</v>
      </c>
      <c r="H19582" s="6">
        <v>0.1090426</v>
      </c>
      <c r="I19582" s="7">
        <v>61.606999999999999</v>
      </c>
    </row>
    <row r="19583" spans="1:11" x14ac:dyDescent="0.25">
      <c r="A19583">
        <v>46819</v>
      </c>
      <c r="B19583" s="2">
        <v>24.66958</v>
      </c>
      <c r="C19583" s="3">
        <v>9199</v>
      </c>
      <c r="D19583" s="4">
        <v>23060</v>
      </c>
      <c r="E19583" t="s">
        <v>8912</v>
      </c>
      <c r="F19583" s="4" t="s">
        <v>8800</v>
      </c>
      <c r="G19583" s="5">
        <v>6168</v>
      </c>
      <c r="H19583" s="6">
        <v>0.1512646</v>
      </c>
      <c r="I19583" s="7">
        <v>54.308999999999997</v>
      </c>
      <c r="J19583" s="2">
        <v>50.2</v>
      </c>
      <c r="K19583">
        <v>5</v>
      </c>
    </row>
    <row r="19584" spans="1:11" x14ac:dyDescent="0.25">
      <c r="A19584">
        <v>54858</v>
      </c>
      <c r="B19584" s="2">
        <v>24.667829999999999</v>
      </c>
      <c r="C19584" s="3">
        <v>1710</v>
      </c>
      <c r="E19584" t="s">
        <v>1767</v>
      </c>
      <c r="F19584" s="4" t="s">
        <v>10031</v>
      </c>
      <c r="G19584" s="5">
        <v>1148</v>
      </c>
      <c r="H19584" s="6">
        <v>0.119338</v>
      </c>
      <c r="I19584" s="7">
        <v>59.820999999999998</v>
      </c>
      <c r="J19584" s="2">
        <v>66</v>
      </c>
      <c r="K19584">
        <v>1</v>
      </c>
    </row>
    <row r="19585" spans="1:11" x14ac:dyDescent="0.25">
      <c r="A19585">
        <v>5867</v>
      </c>
      <c r="B19585" s="2">
        <v>24.66742</v>
      </c>
      <c r="C19585" s="3">
        <v>785</v>
      </c>
      <c r="E19585" t="s">
        <v>204</v>
      </c>
      <c r="F19585" s="4" t="s">
        <v>1030</v>
      </c>
      <c r="G19585" s="5">
        <v>561</v>
      </c>
      <c r="H19585" s="6">
        <v>0.21352309999999999</v>
      </c>
      <c r="I19585" s="7">
        <v>43.542000000000002</v>
      </c>
    </row>
    <row r="19586" spans="1:11" x14ac:dyDescent="0.25">
      <c r="A19586">
        <v>74872</v>
      </c>
      <c r="B19586" s="2">
        <v>24.666720000000002</v>
      </c>
      <c r="C19586" s="3">
        <v>3565</v>
      </c>
      <c r="E19586" t="s">
        <v>1313</v>
      </c>
      <c r="F19586" s="4" t="s">
        <v>13462</v>
      </c>
      <c r="G19586" s="5">
        <v>2358</v>
      </c>
      <c r="H19586" s="6">
        <v>0.17387620000000001</v>
      </c>
      <c r="I19586" s="7">
        <v>50.383000000000003</v>
      </c>
      <c r="J19586" s="2">
        <v>59</v>
      </c>
      <c r="K19586">
        <v>1</v>
      </c>
    </row>
    <row r="19587" spans="1:11" x14ac:dyDescent="0.25">
      <c r="A19587">
        <v>40353</v>
      </c>
      <c r="B19587" s="2">
        <v>24.662739999999999</v>
      </c>
      <c r="C19587" s="3">
        <v>21228</v>
      </c>
      <c r="D19587" s="4">
        <v>34460</v>
      </c>
      <c r="E19587" t="s">
        <v>7934</v>
      </c>
      <c r="F19587" s="4" t="s">
        <v>7883</v>
      </c>
      <c r="G19587" s="5">
        <v>14269</v>
      </c>
      <c r="H19587" s="6">
        <v>0.200014</v>
      </c>
      <c r="I19587" s="7">
        <v>45.866</v>
      </c>
      <c r="J19587" s="2">
        <v>53.857100000000003</v>
      </c>
      <c r="K19587">
        <v>7</v>
      </c>
    </row>
    <row r="19588" spans="1:11" x14ac:dyDescent="0.25">
      <c r="A19588">
        <v>76945</v>
      </c>
      <c r="B19588" s="2">
        <v>24.659030000000001</v>
      </c>
      <c r="C19588" s="3">
        <v>1638</v>
      </c>
      <c r="E19588" t="s">
        <v>14027</v>
      </c>
      <c r="F19588" s="4" t="s">
        <v>13752</v>
      </c>
      <c r="G19588" s="5">
        <v>1240</v>
      </c>
      <c r="H19588" s="6">
        <v>0.1330645</v>
      </c>
      <c r="I19588" s="7">
        <v>57.430999999999997</v>
      </c>
    </row>
    <row r="19589" spans="1:11" x14ac:dyDescent="0.25">
      <c r="A19589">
        <v>85501</v>
      </c>
      <c r="B19589" s="2">
        <v>24.656549999999999</v>
      </c>
      <c r="C19589" s="3">
        <v>13366</v>
      </c>
      <c r="D19589" s="4">
        <v>37740</v>
      </c>
      <c r="E19589" t="s">
        <v>15015</v>
      </c>
      <c r="F19589" s="4" t="s">
        <v>14962</v>
      </c>
      <c r="G19589" s="5">
        <v>9133</v>
      </c>
      <c r="H19589" s="6">
        <v>0.15984229999999999</v>
      </c>
      <c r="I19589" s="7">
        <v>52.802999999999997</v>
      </c>
    </row>
    <row r="19590" spans="1:11" x14ac:dyDescent="0.25">
      <c r="A19590">
        <v>68872</v>
      </c>
      <c r="B19590" s="2">
        <v>24.654199999999999</v>
      </c>
      <c r="C19590" s="3">
        <v>955</v>
      </c>
      <c r="D19590" s="4">
        <v>24260</v>
      </c>
      <c r="E19590" t="s">
        <v>11919</v>
      </c>
      <c r="F19590" s="4" t="s">
        <v>12738</v>
      </c>
      <c r="G19590" s="5">
        <v>699</v>
      </c>
      <c r="H19590" s="6">
        <v>0.12</v>
      </c>
      <c r="I19590" s="7">
        <v>59.688000000000002</v>
      </c>
      <c r="J19590" s="2">
        <v>56</v>
      </c>
      <c r="K19590">
        <v>1</v>
      </c>
    </row>
    <row r="19591" spans="1:11" x14ac:dyDescent="0.25">
      <c r="A19591">
        <v>97869</v>
      </c>
      <c r="B19591" s="2">
        <v>24.653839999999999</v>
      </c>
      <c r="C19591" s="3">
        <v>1115</v>
      </c>
      <c r="E19591" t="s">
        <v>9653</v>
      </c>
      <c r="F19591" s="4" t="s">
        <v>16170</v>
      </c>
      <c r="G19591" s="5">
        <v>787</v>
      </c>
      <c r="H19591" s="6">
        <v>0.1751269</v>
      </c>
      <c r="I19591" s="7">
        <v>50.155999999999999</v>
      </c>
      <c r="J19591" s="2">
        <v>46</v>
      </c>
      <c r="K19591">
        <v>3</v>
      </c>
    </row>
    <row r="19592" spans="1:11" x14ac:dyDescent="0.25">
      <c r="A19592">
        <v>45216</v>
      </c>
      <c r="B19592" s="2">
        <v>24.652049999999999</v>
      </c>
      <c r="C19592" s="3">
        <v>9649</v>
      </c>
      <c r="D19592" s="4">
        <v>17140</v>
      </c>
      <c r="E19592" t="s">
        <v>8663</v>
      </c>
      <c r="F19592" s="4" t="s">
        <v>8295</v>
      </c>
      <c r="G19592" s="5">
        <v>6675</v>
      </c>
      <c r="H19592" s="6">
        <v>0.14112359999999999</v>
      </c>
      <c r="I19592" s="7">
        <v>56.029000000000003</v>
      </c>
      <c r="J19592" s="2">
        <v>48.666699999999999</v>
      </c>
      <c r="K19592">
        <v>3</v>
      </c>
    </row>
    <row r="19593" spans="1:11" x14ac:dyDescent="0.25">
      <c r="A19593">
        <v>63014</v>
      </c>
      <c r="B19593" s="2">
        <v>24.650369999999999</v>
      </c>
      <c r="C19593" s="3">
        <v>500</v>
      </c>
      <c r="D19593" s="4">
        <v>41180</v>
      </c>
      <c r="E19593" t="s">
        <v>12105</v>
      </c>
      <c r="F19593" s="4" t="s">
        <v>12102</v>
      </c>
      <c r="G19593" s="5">
        <v>356</v>
      </c>
      <c r="H19593" s="6">
        <v>0.19607840000000001</v>
      </c>
      <c r="I19593" s="7">
        <v>46.527999999999999</v>
      </c>
    </row>
    <row r="19594" spans="1:11" x14ac:dyDescent="0.25">
      <c r="A19594">
        <v>13673</v>
      </c>
      <c r="B19594" s="2">
        <v>24.64996</v>
      </c>
      <c r="C19594" s="3">
        <v>2227</v>
      </c>
      <c r="D19594" s="4">
        <v>48060</v>
      </c>
      <c r="E19594" t="s">
        <v>2682</v>
      </c>
      <c r="F19594" s="4" t="s">
        <v>1280</v>
      </c>
      <c r="G19594" s="5">
        <v>1358</v>
      </c>
      <c r="H19594" s="6">
        <v>0.17439289999999999</v>
      </c>
      <c r="I19594" s="7">
        <v>50.273000000000003</v>
      </c>
      <c r="J19594" s="2">
        <v>50</v>
      </c>
      <c r="K19594">
        <v>1</v>
      </c>
    </row>
    <row r="19595" spans="1:11" x14ac:dyDescent="0.25">
      <c r="A19595">
        <v>76861</v>
      </c>
      <c r="B19595" s="2">
        <v>24.649260000000002</v>
      </c>
      <c r="C19595" s="3">
        <v>2392</v>
      </c>
      <c r="D19595" s="4">
        <v>41660</v>
      </c>
      <c r="E19595" t="s">
        <v>9911</v>
      </c>
      <c r="F19595" s="4" t="s">
        <v>13752</v>
      </c>
      <c r="G19595" s="5">
        <v>1554</v>
      </c>
      <c r="H19595" s="6">
        <v>0.1466238</v>
      </c>
      <c r="I19595" s="7">
        <v>55.069000000000003</v>
      </c>
    </row>
    <row r="19596" spans="1:11" x14ac:dyDescent="0.25">
      <c r="A19596">
        <v>86429</v>
      </c>
      <c r="B19596" s="2">
        <v>24.647570000000002</v>
      </c>
      <c r="C19596" s="3">
        <v>7105</v>
      </c>
      <c r="D19596" s="4">
        <v>29420</v>
      </c>
      <c r="E19596" t="s">
        <v>15100</v>
      </c>
      <c r="F19596" s="4" t="s">
        <v>14962</v>
      </c>
      <c r="G19596" s="5">
        <v>5504</v>
      </c>
      <c r="H19596" s="6">
        <v>0.15679509999999999</v>
      </c>
      <c r="I19596" s="7">
        <v>53.31</v>
      </c>
    </row>
    <row r="19597" spans="1:11" x14ac:dyDescent="0.25">
      <c r="A19597">
        <v>22842</v>
      </c>
      <c r="B19597" s="2">
        <v>24.645350000000001</v>
      </c>
      <c r="C19597" s="3">
        <v>5247</v>
      </c>
      <c r="E19597" t="s">
        <v>4742</v>
      </c>
      <c r="F19597" s="4" t="s">
        <v>4335</v>
      </c>
      <c r="G19597" s="5">
        <v>3782</v>
      </c>
      <c r="H19597" s="6">
        <v>0.15781129999999999</v>
      </c>
      <c r="I19597" s="7">
        <v>53.133000000000003</v>
      </c>
      <c r="J19597" s="2">
        <v>55.333300000000001</v>
      </c>
      <c r="K19597">
        <v>3</v>
      </c>
    </row>
    <row r="19598" spans="1:11" x14ac:dyDescent="0.25">
      <c r="A19598">
        <v>3874</v>
      </c>
      <c r="B19598" s="2">
        <v>24.642800000000001</v>
      </c>
      <c r="C19598" s="3">
        <v>8817</v>
      </c>
      <c r="D19598" s="4">
        <v>14460</v>
      </c>
      <c r="E19598" t="s">
        <v>689</v>
      </c>
      <c r="F19598" s="4" t="s">
        <v>520</v>
      </c>
      <c r="G19598" s="5">
        <v>6848</v>
      </c>
      <c r="H19598" s="6">
        <v>0.1201811</v>
      </c>
      <c r="I19598" s="7">
        <v>59.634999999999998</v>
      </c>
      <c r="J19598" s="2">
        <v>37.5</v>
      </c>
      <c r="K19598">
        <v>2</v>
      </c>
    </row>
    <row r="19599" spans="1:11" x14ac:dyDescent="0.25">
      <c r="A19599">
        <v>24077</v>
      </c>
      <c r="B19599" s="2">
        <v>24.64096</v>
      </c>
      <c r="C19599" s="3">
        <v>1151</v>
      </c>
      <c r="D19599" s="4">
        <v>40220</v>
      </c>
      <c r="E19599" t="s">
        <v>4955</v>
      </c>
      <c r="F19599" s="4" t="s">
        <v>4335</v>
      </c>
      <c r="G19599" s="5">
        <v>848</v>
      </c>
      <c r="H19599" s="6">
        <v>0.1790342</v>
      </c>
      <c r="I19599" s="7">
        <v>49.463999999999999</v>
      </c>
    </row>
    <row r="19600" spans="1:11" x14ac:dyDescent="0.25">
      <c r="A19600">
        <v>72863</v>
      </c>
      <c r="B19600" s="2">
        <v>24.640529999999998</v>
      </c>
      <c r="C19600" s="3">
        <v>1453</v>
      </c>
      <c r="E19600" t="s">
        <v>4085</v>
      </c>
      <c r="F19600" s="4" t="s">
        <v>13183</v>
      </c>
      <c r="G19600" s="5">
        <v>947</v>
      </c>
      <c r="H19600" s="6">
        <v>0.17423440000000001</v>
      </c>
      <c r="I19600" s="7">
        <v>50.287999999999997</v>
      </c>
    </row>
    <row r="19601" spans="1:12" x14ac:dyDescent="0.25">
      <c r="A19601">
        <v>49730</v>
      </c>
      <c r="B19601" s="2">
        <v>24.639970000000002</v>
      </c>
      <c r="C19601" s="3">
        <v>2000</v>
      </c>
      <c r="E19601" t="s">
        <v>3001</v>
      </c>
      <c r="F19601" s="4" t="s">
        <v>9106</v>
      </c>
      <c r="G19601" s="5">
        <v>1398</v>
      </c>
      <c r="H19601" s="6">
        <v>0.14377680000000001</v>
      </c>
      <c r="I19601" s="7">
        <v>55.55</v>
      </c>
      <c r="J19601" s="2">
        <v>70</v>
      </c>
      <c r="K19601">
        <v>1</v>
      </c>
    </row>
    <row r="19602" spans="1:12" x14ac:dyDescent="0.25">
      <c r="A19602">
        <v>99141</v>
      </c>
      <c r="B19602" s="2">
        <v>24.638680000000001</v>
      </c>
      <c r="C19602" s="3">
        <v>5263</v>
      </c>
      <c r="D19602" s="4">
        <v>44060</v>
      </c>
      <c r="E19602" t="s">
        <v>16568</v>
      </c>
      <c r="F19602" s="4" t="s">
        <v>16344</v>
      </c>
      <c r="G19602" s="5">
        <v>3986</v>
      </c>
      <c r="H19602" s="6">
        <v>0.18389359999999999</v>
      </c>
      <c r="I19602" s="7">
        <v>48.616999999999997</v>
      </c>
      <c r="J19602" s="2">
        <v>11</v>
      </c>
      <c r="K19602">
        <v>1</v>
      </c>
    </row>
    <row r="19603" spans="1:12" x14ac:dyDescent="0.25">
      <c r="A19603">
        <v>14701</v>
      </c>
      <c r="B19603" s="2">
        <v>24.631229999999999</v>
      </c>
      <c r="C19603" s="3">
        <v>40231</v>
      </c>
      <c r="D19603" s="4">
        <v>27460</v>
      </c>
      <c r="E19603" t="s">
        <v>485</v>
      </c>
      <c r="F19603" s="4" t="s">
        <v>1280</v>
      </c>
      <c r="G19603" s="5">
        <v>27146</v>
      </c>
      <c r="H19603" s="6">
        <v>0.19261800000000001</v>
      </c>
      <c r="I19603" s="7">
        <v>47.109000000000002</v>
      </c>
      <c r="J19603" s="2">
        <v>46.956499999999998</v>
      </c>
      <c r="K19603">
        <v>23</v>
      </c>
      <c r="L19603" s="2">
        <v>84.4</v>
      </c>
    </row>
    <row r="19604" spans="1:12" x14ac:dyDescent="0.25">
      <c r="A19604">
        <v>52572</v>
      </c>
      <c r="B19604" s="2">
        <v>24.62454</v>
      </c>
      <c r="C19604" s="3">
        <v>1212</v>
      </c>
      <c r="E19604" t="s">
        <v>7128</v>
      </c>
      <c r="F19604" s="4" t="s">
        <v>9593</v>
      </c>
      <c r="G19604" s="5">
        <v>767</v>
      </c>
      <c r="H19604" s="6">
        <v>0.19035199999999999</v>
      </c>
      <c r="I19604" s="7">
        <v>47.5</v>
      </c>
      <c r="J19604" s="2">
        <v>72</v>
      </c>
      <c r="K19604">
        <v>1</v>
      </c>
    </row>
    <row r="19605" spans="1:12" x14ac:dyDescent="0.25">
      <c r="A19605">
        <v>95348</v>
      </c>
      <c r="B19605" s="2">
        <v>24.620059999999999</v>
      </c>
      <c r="C19605" s="3">
        <v>31386</v>
      </c>
      <c r="D19605" s="4">
        <v>32900</v>
      </c>
      <c r="E19605" t="s">
        <v>15866</v>
      </c>
      <c r="F19605" s="4" t="s">
        <v>15368</v>
      </c>
      <c r="G19605" s="5">
        <v>17972</v>
      </c>
      <c r="H19605" s="6">
        <v>0.1841651</v>
      </c>
      <c r="I19605" s="7">
        <v>48.567</v>
      </c>
      <c r="J19605" s="2">
        <v>44</v>
      </c>
      <c r="K19605">
        <v>3</v>
      </c>
    </row>
    <row r="19606" spans="1:12" x14ac:dyDescent="0.25">
      <c r="A19606">
        <v>25813</v>
      </c>
      <c r="B19606" s="2">
        <v>24.614319999999999</v>
      </c>
      <c r="C19606" s="3">
        <v>7853</v>
      </c>
      <c r="D19606" s="4">
        <v>13220</v>
      </c>
      <c r="E19606" t="s">
        <v>3009</v>
      </c>
      <c r="F19606" s="4" t="s">
        <v>5144</v>
      </c>
      <c r="G19606" s="5">
        <v>6019</v>
      </c>
      <c r="H19606" s="6">
        <v>0.17176079999999999</v>
      </c>
      <c r="I19606" s="7">
        <v>50.707000000000001</v>
      </c>
      <c r="J19606" s="2">
        <v>49</v>
      </c>
      <c r="K19606">
        <v>1</v>
      </c>
    </row>
    <row r="19607" spans="1:12" x14ac:dyDescent="0.25">
      <c r="A19607">
        <v>97016</v>
      </c>
      <c r="B19607" s="2">
        <v>24.611789999999999</v>
      </c>
      <c r="C19607" s="3">
        <v>6519</v>
      </c>
      <c r="D19607" s="4">
        <v>38900</v>
      </c>
      <c r="E19607" t="s">
        <v>16175</v>
      </c>
      <c r="F19607" s="4" t="s">
        <v>16170</v>
      </c>
      <c r="G19607" s="5">
        <v>4553</v>
      </c>
      <c r="H19607" s="6">
        <v>0.1310935</v>
      </c>
      <c r="I19607" s="7">
        <v>57.726999999999997</v>
      </c>
      <c r="J19607" s="2">
        <v>54</v>
      </c>
      <c r="K19607">
        <v>4</v>
      </c>
    </row>
    <row r="19608" spans="1:12" x14ac:dyDescent="0.25">
      <c r="A19608">
        <v>43204</v>
      </c>
      <c r="B19608" s="2">
        <v>24.604369999999999</v>
      </c>
      <c r="C19608" s="3">
        <v>39651</v>
      </c>
      <c r="D19608" s="4">
        <v>18140</v>
      </c>
      <c r="E19608" t="s">
        <v>1585</v>
      </c>
      <c r="F19608" s="4" t="s">
        <v>8295</v>
      </c>
      <c r="G19608" s="5">
        <v>26462</v>
      </c>
      <c r="H19608" s="6">
        <v>0.20443639999999999</v>
      </c>
      <c r="I19608" s="7">
        <v>45.048000000000002</v>
      </c>
      <c r="J19608" s="2">
        <v>44</v>
      </c>
      <c r="K19608">
        <v>19</v>
      </c>
      <c r="L19608" s="2">
        <v>72.099999999999994</v>
      </c>
    </row>
    <row r="19609" spans="1:12" x14ac:dyDescent="0.25">
      <c r="A19609">
        <v>51235</v>
      </c>
      <c r="B19609" s="2">
        <v>24.59788</v>
      </c>
      <c r="C19609" s="3">
        <v>1037</v>
      </c>
      <c r="E19609" t="s">
        <v>9829</v>
      </c>
      <c r="F19609" s="4" t="s">
        <v>9593</v>
      </c>
      <c r="G19609" s="5">
        <v>670</v>
      </c>
      <c r="H19609" s="6">
        <v>0.1044776</v>
      </c>
      <c r="I19609" s="7">
        <v>62.320999999999998</v>
      </c>
      <c r="J19609" s="2">
        <v>67</v>
      </c>
      <c r="K19609">
        <v>1</v>
      </c>
    </row>
    <row r="19610" spans="1:12" x14ac:dyDescent="0.25">
      <c r="A19610">
        <v>66515</v>
      </c>
      <c r="B19610" s="2">
        <v>24.597639999999998</v>
      </c>
      <c r="C19610" s="3">
        <v>535</v>
      </c>
      <c r="E19610" t="s">
        <v>1007</v>
      </c>
      <c r="F19610" s="4" t="s">
        <v>12494</v>
      </c>
      <c r="G19610" s="5">
        <v>314</v>
      </c>
      <c r="H19610" s="6">
        <v>0.14603179999999999</v>
      </c>
      <c r="I19610" s="7">
        <v>55.139000000000003</v>
      </c>
    </row>
    <row r="19611" spans="1:12" x14ac:dyDescent="0.25">
      <c r="A19611">
        <v>17094</v>
      </c>
      <c r="B19611" s="2">
        <v>24.597110000000001</v>
      </c>
      <c r="C19611" s="3">
        <v>2875</v>
      </c>
      <c r="E19611" t="s">
        <v>3722</v>
      </c>
      <c r="F19611" s="4" t="s">
        <v>3003</v>
      </c>
      <c r="G19611" s="5">
        <v>1914</v>
      </c>
      <c r="H19611" s="6">
        <v>0.12330199999999999</v>
      </c>
      <c r="I19611" s="7">
        <v>59.063000000000002</v>
      </c>
    </row>
    <row r="19612" spans="1:12" x14ac:dyDescent="0.25">
      <c r="A19612">
        <v>77437</v>
      </c>
      <c r="B19612" s="2">
        <v>24.594110000000001</v>
      </c>
      <c r="C19612" s="3">
        <v>17073</v>
      </c>
      <c r="D19612" s="4">
        <v>20900</v>
      </c>
      <c r="E19612" t="s">
        <v>14051</v>
      </c>
      <c r="F19612" s="4" t="s">
        <v>13752</v>
      </c>
      <c r="G19612" s="5">
        <v>10590</v>
      </c>
      <c r="H19612" s="6">
        <v>0.139458</v>
      </c>
      <c r="I19612" s="7">
        <v>56.268000000000001</v>
      </c>
      <c r="J19612" s="2">
        <v>47.25</v>
      </c>
      <c r="K19612">
        <v>4</v>
      </c>
    </row>
    <row r="19613" spans="1:12" x14ac:dyDescent="0.25">
      <c r="A19613">
        <v>97452</v>
      </c>
      <c r="B19613" s="2">
        <v>24.5913</v>
      </c>
      <c r="C19613" s="3">
        <v>1667</v>
      </c>
      <c r="D19613" s="4">
        <v>21660</v>
      </c>
      <c r="E19613" t="s">
        <v>247</v>
      </c>
      <c r="F19613" s="4" t="s">
        <v>16170</v>
      </c>
      <c r="G19613" s="5">
        <v>1161</v>
      </c>
      <c r="H19613" s="6">
        <v>0.13953489999999999</v>
      </c>
      <c r="I19613" s="7">
        <v>56.25</v>
      </c>
      <c r="J19613" s="2">
        <v>52</v>
      </c>
      <c r="K19613">
        <v>2</v>
      </c>
    </row>
    <row r="19614" spans="1:12" x14ac:dyDescent="0.25">
      <c r="A19614">
        <v>53587</v>
      </c>
      <c r="B19614" s="2">
        <v>24.59083</v>
      </c>
      <c r="C19614" s="3">
        <v>1250</v>
      </c>
      <c r="E19614" t="s">
        <v>10123</v>
      </c>
      <c r="F19614" s="4" t="s">
        <v>10031</v>
      </c>
      <c r="G19614" s="5">
        <v>828</v>
      </c>
      <c r="H19614" s="6">
        <v>0.1338963</v>
      </c>
      <c r="I19614" s="7">
        <v>57.222000000000001</v>
      </c>
    </row>
    <row r="19615" spans="1:12" x14ac:dyDescent="0.25">
      <c r="A19615">
        <v>8314</v>
      </c>
      <c r="B19615" s="2">
        <v>24.589960000000001</v>
      </c>
      <c r="C19615" s="3">
        <v>3250</v>
      </c>
      <c r="D19615" s="4">
        <v>47220</v>
      </c>
      <c r="E19615" t="s">
        <v>1674</v>
      </c>
      <c r="F19615" s="4" t="s">
        <v>1341</v>
      </c>
      <c r="G19615" s="5">
        <v>2790</v>
      </c>
      <c r="H19615" s="6">
        <v>6.9509100000000004E-2</v>
      </c>
      <c r="I19615" s="7">
        <v>68.344999999999999</v>
      </c>
    </row>
    <row r="19616" spans="1:12" x14ac:dyDescent="0.25">
      <c r="A19616">
        <v>50104</v>
      </c>
      <c r="B19616" s="2">
        <v>24.589269999999999</v>
      </c>
      <c r="C19616" s="3">
        <v>125</v>
      </c>
      <c r="E19616" t="s">
        <v>5913</v>
      </c>
      <c r="F19616" s="4" t="s">
        <v>9593</v>
      </c>
      <c r="G19616" s="5">
        <v>78</v>
      </c>
      <c r="H19616" s="6">
        <v>0.1153846</v>
      </c>
      <c r="I19616" s="7">
        <v>60.417000000000002</v>
      </c>
    </row>
    <row r="19617" spans="1:11" x14ac:dyDescent="0.25">
      <c r="A19617">
        <v>13864</v>
      </c>
      <c r="B19617" s="2">
        <v>24.58905</v>
      </c>
      <c r="C19617" s="3">
        <v>1095</v>
      </c>
      <c r="D19617" s="4">
        <v>13780</v>
      </c>
      <c r="E19617" t="s">
        <v>2755</v>
      </c>
      <c r="F19617" s="4" t="s">
        <v>1280</v>
      </c>
      <c r="G19617" s="5">
        <v>850</v>
      </c>
      <c r="H19617" s="6">
        <v>0.1011765</v>
      </c>
      <c r="I19617" s="7">
        <v>62.87</v>
      </c>
      <c r="J19617" s="2">
        <v>50</v>
      </c>
      <c r="K19617">
        <v>2</v>
      </c>
    </row>
    <row r="19618" spans="1:11" x14ac:dyDescent="0.25">
      <c r="A19618">
        <v>24069</v>
      </c>
      <c r="B19618" s="2">
        <v>24.588460000000001</v>
      </c>
      <c r="C19618" s="3">
        <v>2148</v>
      </c>
      <c r="D19618" s="4">
        <v>19260</v>
      </c>
      <c r="E19618" t="s">
        <v>4584</v>
      </c>
      <c r="F19618" s="4" t="s">
        <v>4335</v>
      </c>
      <c r="G19618" s="5">
        <v>1608</v>
      </c>
      <c r="H19618" s="6">
        <v>0.14543200000000001</v>
      </c>
      <c r="I19618" s="7">
        <v>55.222000000000001</v>
      </c>
    </row>
    <row r="19619" spans="1:11" x14ac:dyDescent="0.25">
      <c r="A19619">
        <v>13069</v>
      </c>
      <c r="B19619" s="2">
        <v>24.584</v>
      </c>
      <c r="C19619" s="3">
        <v>25297</v>
      </c>
      <c r="D19619" s="4">
        <v>45060</v>
      </c>
      <c r="E19619" t="s">
        <v>2492</v>
      </c>
      <c r="F19619" s="4" t="s">
        <v>1280</v>
      </c>
      <c r="G19619" s="5">
        <v>17016</v>
      </c>
      <c r="H19619" s="6">
        <v>0.16848850000000001</v>
      </c>
      <c r="I19619" s="7">
        <v>51.237000000000002</v>
      </c>
      <c r="J19619" s="2">
        <v>53.2</v>
      </c>
      <c r="K19619">
        <v>5</v>
      </c>
    </row>
    <row r="19620" spans="1:11" x14ac:dyDescent="0.25">
      <c r="A19620">
        <v>62340</v>
      </c>
      <c r="B19620" s="2">
        <v>24.57968</v>
      </c>
      <c r="C19620" s="3">
        <v>1457</v>
      </c>
      <c r="E19620" t="s">
        <v>11934</v>
      </c>
      <c r="F19620" s="4" t="s">
        <v>11490</v>
      </c>
      <c r="G19620" s="5">
        <v>1054</v>
      </c>
      <c r="H19620" s="6">
        <v>0.15654650000000001</v>
      </c>
      <c r="I19620" s="7">
        <v>53.295000000000002</v>
      </c>
      <c r="J19620" s="2">
        <v>40</v>
      </c>
      <c r="K19620">
        <v>1</v>
      </c>
    </row>
    <row r="19621" spans="1:11" x14ac:dyDescent="0.25">
      <c r="A19621">
        <v>68632</v>
      </c>
      <c r="B19621" s="2">
        <v>24.578800000000001</v>
      </c>
      <c r="C19621" s="3">
        <v>3987</v>
      </c>
      <c r="E19621" t="s">
        <v>12810</v>
      </c>
      <c r="F19621" s="4" t="s">
        <v>12738</v>
      </c>
      <c r="G19621" s="5">
        <v>2617</v>
      </c>
      <c r="H19621" s="6">
        <v>0.14061899999999999</v>
      </c>
      <c r="I19621" s="7">
        <v>56.042000000000002</v>
      </c>
      <c r="J19621" s="2">
        <v>41</v>
      </c>
      <c r="K19621">
        <v>2</v>
      </c>
    </row>
    <row r="19622" spans="1:11" x14ac:dyDescent="0.25">
      <c r="A19622">
        <v>40068</v>
      </c>
      <c r="B19622" s="2">
        <v>24.577829999999999</v>
      </c>
      <c r="C19622" s="3">
        <v>1960</v>
      </c>
      <c r="D19622" s="4">
        <v>31140</v>
      </c>
      <c r="E19622" t="s">
        <v>518</v>
      </c>
      <c r="F19622" s="4" t="s">
        <v>7883</v>
      </c>
      <c r="G19622" s="5">
        <v>1452</v>
      </c>
      <c r="H19622" s="6">
        <v>0.1438403</v>
      </c>
      <c r="I19622" s="7">
        <v>55.482999999999997</v>
      </c>
    </row>
    <row r="19623" spans="1:11" x14ac:dyDescent="0.25">
      <c r="A19623">
        <v>49064</v>
      </c>
      <c r="B19623" s="2">
        <v>24.57686</v>
      </c>
      <c r="C19623" s="3">
        <v>3753</v>
      </c>
      <c r="D19623" s="4">
        <v>28020</v>
      </c>
      <c r="E19623" t="s">
        <v>244</v>
      </c>
      <c r="F19623" s="4" t="s">
        <v>9106</v>
      </c>
      <c r="G19623" s="5">
        <v>2572</v>
      </c>
      <c r="H19623" s="6">
        <v>0.17644770000000001</v>
      </c>
      <c r="I19623" s="7">
        <v>49.847000000000001</v>
      </c>
      <c r="J19623" s="2">
        <v>57</v>
      </c>
      <c r="K19623">
        <v>2</v>
      </c>
    </row>
    <row r="19624" spans="1:11" x14ac:dyDescent="0.25">
      <c r="A19624">
        <v>46555</v>
      </c>
      <c r="B19624" s="2">
        <v>24.57574</v>
      </c>
      <c r="C19624" s="3">
        <v>2960</v>
      </c>
      <c r="D19624" s="4">
        <v>47700</v>
      </c>
      <c r="E19624" t="s">
        <v>8879</v>
      </c>
      <c r="F19624" s="4" t="s">
        <v>8800</v>
      </c>
      <c r="G19624" s="5">
        <v>2109</v>
      </c>
      <c r="H19624" s="6">
        <v>0.15118480000000001</v>
      </c>
      <c r="I19624" s="7">
        <v>54.210999999999999</v>
      </c>
    </row>
    <row r="19625" spans="1:11" x14ac:dyDescent="0.25">
      <c r="A19625">
        <v>16360</v>
      </c>
      <c r="B19625" s="2">
        <v>24.574999999999999</v>
      </c>
      <c r="C19625" s="3">
        <v>1350</v>
      </c>
      <c r="D19625" s="4">
        <v>32740</v>
      </c>
      <c r="E19625" t="s">
        <v>3492</v>
      </c>
      <c r="F19625" s="4" t="s">
        <v>3003</v>
      </c>
      <c r="G19625" s="5">
        <v>982</v>
      </c>
      <c r="H19625" s="6">
        <v>0.15564600000000001</v>
      </c>
      <c r="I19625" s="7">
        <v>53.438000000000002</v>
      </c>
    </row>
    <row r="19626" spans="1:11" x14ac:dyDescent="0.25">
      <c r="A19626">
        <v>57533</v>
      </c>
      <c r="B19626" s="2">
        <v>24.57443</v>
      </c>
      <c r="C19626" s="3">
        <v>1922</v>
      </c>
      <c r="E19626" t="s">
        <v>9140</v>
      </c>
      <c r="F19626" s="4" t="s">
        <v>10877</v>
      </c>
      <c r="G19626" s="5">
        <v>1421</v>
      </c>
      <c r="H19626" s="6">
        <v>0.19000700000000001</v>
      </c>
      <c r="I19626" s="7">
        <v>47.5</v>
      </c>
    </row>
    <row r="19627" spans="1:11" x14ac:dyDescent="0.25">
      <c r="A19627">
        <v>48412</v>
      </c>
      <c r="B19627" s="2">
        <v>24.57311</v>
      </c>
      <c r="C19627" s="3">
        <v>5901</v>
      </c>
      <c r="D19627" s="4">
        <v>19820</v>
      </c>
      <c r="E19627" t="s">
        <v>2763</v>
      </c>
      <c r="F19627" s="4" t="s">
        <v>9106</v>
      </c>
      <c r="G19627" s="5">
        <v>4081</v>
      </c>
      <c r="H19627" s="6">
        <v>9.4316499999999998E-2</v>
      </c>
      <c r="I19627" s="7">
        <v>64.034000000000006</v>
      </c>
      <c r="J19627" s="2">
        <v>29.5</v>
      </c>
      <c r="K19627">
        <v>2</v>
      </c>
    </row>
    <row r="19628" spans="1:11" x14ac:dyDescent="0.25">
      <c r="A19628">
        <v>83810</v>
      </c>
      <c r="B19628" s="2">
        <v>24.571929999999998</v>
      </c>
      <c r="C19628" s="3">
        <v>1261</v>
      </c>
      <c r="D19628" s="4">
        <v>17660</v>
      </c>
      <c r="E19628" t="s">
        <v>14825</v>
      </c>
      <c r="F19628" s="4" t="s">
        <v>14725</v>
      </c>
      <c r="G19628" s="5">
        <v>874</v>
      </c>
      <c r="H19628" s="6">
        <v>0.18192220000000001</v>
      </c>
      <c r="I19628" s="7">
        <v>48.895000000000003</v>
      </c>
    </row>
    <row r="19629" spans="1:11" x14ac:dyDescent="0.25">
      <c r="A19629">
        <v>73446</v>
      </c>
      <c r="B19629" s="2">
        <v>24.57047</v>
      </c>
      <c r="C19629" s="3">
        <v>8090</v>
      </c>
      <c r="E19629" t="s">
        <v>13498</v>
      </c>
      <c r="F19629" s="4" t="s">
        <v>13462</v>
      </c>
      <c r="G19629" s="5">
        <v>5223</v>
      </c>
      <c r="H19629" s="6">
        <v>0.16369900000000001</v>
      </c>
      <c r="I19629" s="7">
        <v>52.042999999999999</v>
      </c>
    </row>
    <row r="19630" spans="1:11" x14ac:dyDescent="0.25">
      <c r="A19630">
        <v>43840</v>
      </c>
      <c r="B19630" s="2">
        <v>24.569009999999999</v>
      </c>
      <c r="C19630" s="3">
        <v>1123</v>
      </c>
      <c r="D19630" s="4">
        <v>18740</v>
      </c>
      <c r="E19630" t="s">
        <v>8456</v>
      </c>
      <c r="F19630" s="4" t="s">
        <v>8295</v>
      </c>
      <c r="G19630" s="5">
        <v>878</v>
      </c>
      <c r="H19630" s="6">
        <v>0.14692479999999999</v>
      </c>
      <c r="I19630" s="7">
        <v>54.94</v>
      </c>
      <c r="J19630" s="2">
        <v>47</v>
      </c>
      <c r="K19630">
        <v>1</v>
      </c>
    </row>
    <row r="19631" spans="1:11" x14ac:dyDescent="0.25">
      <c r="A19631">
        <v>83226</v>
      </c>
      <c r="B19631" s="2">
        <v>24.568390000000001</v>
      </c>
      <c r="C19631" s="3">
        <v>2345</v>
      </c>
      <c r="E19631" t="s">
        <v>14732</v>
      </c>
      <c r="F19631" s="4" t="s">
        <v>14725</v>
      </c>
      <c r="G19631" s="5">
        <v>1741</v>
      </c>
      <c r="H19631" s="6">
        <v>0.217691</v>
      </c>
      <c r="I19631" s="7">
        <v>42.707999999999998</v>
      </c>
      <c r="J19631" s="2">
        <v>55.5</v>
      </c>
      <c r="K19631">
        <v>2</v>
      </c>
    </row>
    <row r="19632" spans="1:11" x14ac:dyDescent="0.25">
      <c r="A19632">
        <v>52042</v>
      </c>
      <c r="B19632" s="2">
        <v>24.567699999999999</v>
      </c>
      <c r="C19632" s="3">
        <v>1718</v>
      </c>
      <c r="E19632" t="s">
        <v>4469</v>
      </c>
      <c r="F19632" s="4" t="s">
        <v>9593</v>
      </c>
      <c r="G19632" s="5">
        <v>1120</v>
      </c>
      <c r="H19632" s="6">
        <v>0.11696429999999999</v>
      </c>
      <c r="I19632" s="7">
        <v>60.113999999999997</v>
      </c>
      <c r="J19632" s="2">
        <v>41</v>
      </c>
      <c r="K19632">
        <v>1</v>
      </c>
    </row>
    <row r="19633" spans="1:12" x14ac:dyDescent="0.25">
      <c r="A19633">
        <v>79086</v>
      </c>
      <c r="B19633" s="2">
        <v>24.567039999999999</v>
      </c>
      <c r="C19633" s="3">
        <v>2365</v>
      </c>
      <c r="D19633" s="4">
        <v>20300</v>
      </c>
      <c r="E19633" t="s">
        <v>14368</v>
      </c>
      <c r="F19633" s="4" t="s">
        <v>13752</v>
      </c>
      <c r="G19633" s="5">
        <v>1633</v>
      </c>
      <c r="H19633" s="6">
        <v>0.12063690000000001</v>
      </c>
      <c r="I19633" s="7">
        <v>59.470999999999997</v>
      </c>
    </row>
    <row r="19634" spans="1:12" x14ac:dyDescent="0.25">
      <c r="A19634">
        <v>54618</v>
      </c>
      <c r="B19634" s="2">
        <v>24.566279999999999</v>
      </c>
      <c r="C19634" s="3">
        <v>2194</v>
      </c>
      <c r="E19634" t="s">
        <v>10309</v>
      </c>
      <c r="F19634" s="4" t="s">
        <v>10031</v>
      </c>
      <c r="G19634" s="5">
        <v>1536</v>
      </c>
      <c r="H19634" s="6">
        <v>0.1165365</v>
      </c>
      <c r="I19634" s="7">
        <v>60.179000000000002</v>
      </c>
      <c r="J19634" s="2">
        <v>60</v>
      </c>
      <c r="K19634">
        <v>2</v>
      </c>
    </row>
    <row r="19635" spans="1:12" x14ac:dyDescent="0.25">
      <c r="A19635">
        <v>48866</v>
      </c>
      <c r="B19635" s="2">
        <v>24.565110000000001</v>
      </c>
      <c r="C19635" s="3">
        <v>4894</v>
      </c>
      <c r="D19635" s="4">
        <v>29620</v>
      </c>
      <c r="E19635" t="s">
        <v>2872</v>
      </c>
      <c r="F19635" s="4" t="s">
        <v>9106</v>
      </c>
      <c r="G19635" s="5">
        <v>3378</v>
      </c>
      <c r="H19635" s="6">
        <v>0.13854350000000001</v>
      </c>
      <c r="I19635" s="7">
        <v>56.375</v>
      </c>
    </row>
    <row r="19636" spans="1:12" x14ac:dyDescent="0.25">
      <c r="A19636">
        <v>96031</v>
      </c>
      <c r="B19636" s="2">
        <v>24.564260000000001</v>
      </c>
      <c r="C19636" s="3">
        <v>165</v>
      </c>
      <c r="E19636" t="s">
        <v>16036</v>
      </c>
      <c r="F19636" s="4" t="s">
        <v>15368</v>
      </c>
      <c r="G19636" s="5">
        <v>135</v>
      </c>
      <c r="H19636" s="6">
        <v>0.3333333</v>
      </c>
      <c r="I19636" s="7">
        <v>22.707999999999998</v>
      </c>
    </row>
    <row r="19637" spans="1:12" x14ac:dyDescent="0.25">
      <c r="A19637">
        <v>46148</v>
      </c>
      <c r="B19637" s="2">
        <v>24.56343</v>
      </c>
      <c r="C19637" s="3">
        <v>5203</v>
      </c>
      <c r="D19637" s="4">
        <v>35220</v>
      </c>
      <c r="E19637" t="s">
        <v>8827</v>
      </c>
      <c r="F19637" s="4" t="s">
        <v>8800</v>
      </c>
      <c r="G19637" s="5">
        <v>3351</v>
      </c>
      <c r="H19637" s="6">
        <v>0.14413609999999999</v>
      </c>
      <c r="I19637" s="7">
        <v>55.398000000000003</v>
      </c>
      <c r="J19637" s="2">
        <v>51.5</v>
      </c>
      <c r="K19637">
        <v>2</v>
      </c>
    </row>
    <row r="19638" spans="1:12" x14ac:dyDescent="0.25">
      <c r="A19638">
        <v>53929</v>
      </c>
      <c r="B19638" s="2">
        <v>24.562200000000001</v>
      </c>
      <c r="C19638" s="3">
        <v>2592</v>
      </c>
      <c r="E19638" t="s">
        <v>10144</v>
      </c>
      <c r="F19638" s="4" t="s">
        <v>10031</v>
      </c>
      <c r="G19638" s="5">
        <v>1792</v>
      </c>
      <c r="H19638" s="6">
        <v>0.14110429999999999</v>
      </c>
      <c r="I19638" s="7">
        <v>55.920999999999999</v>
      </c>
      <c r="J19638" s="2">
        <v>57</v>
      </c>
      <c r="K19638">
        <v>1</v>
      </c>
    </row>
    <row r="19639" spans="1:12" x14ac:dyDescent="0.25">
      <c r="A19639">
        <v>33603</v>
      </c>
      <c r="B19639" s="2">
        <v>24.55846</v>
      </c>
      <c r="C19639" s="3">
        <v>20014</v>
      </c>
      <c r="D19639" s="4">
        <v>45300</v>
      </c>
      <c r="E19639" t="s">
        <v>6919</v>
      </c>
      <c r="F19639" s="4" t="s">
        <v>6689</v>
      </c>
      <c r="G19639" s="5">
        <v>13850</v>
      </c>
      <c r="H19639" s="6">
        <v>0.2312468</v>
      </c>
      <c r="I19639" s="7">
        <v>40.341000000000001</v>
      </c>
      <c r="J19639" s="2">
        <v>44.083300000000001</v>
      </c>
      <c r="K19639">
        <v>12</v>
      </c>
      <c r="L19639" s="2">
        <v>72.599999999999994</v>
      </c>
    </row>
    <row r="19640" spans="1:12" x14ac:dyDescent="0.25">
      <c r="A19640">
        <v>31792</v>
      </c>
      <c r="B19640" s="2">
        <v>24.551349999999999</v>
      </c>
      <c r="C19640" s="3">
        <v>23982</v>
      </c>
      <c r="D19640" s="4">
        <v>45620</v>
      </c>
      <c r="E19640" t="s">
        <v>3795</v>
      </c>
      <c r="F19640" s="4" t="s">
        <v>6363</v>
      </c>
      <c r="G19640" s="5">
        <v>15854</v>
      </c>
      <c r="H19640" s="6">
        <v>0.2247382</v>
      </c>
      <c r="I19640" s="7">
        <v>41.465000000000003</v>
      </c>
      <c r="J19640" s="2">
        <v>34.333300000000001</v>
      </c>
      <c r="K19640">
        <v>3</v>
      </c>
    </row>
    <row r="19641" spans="1:12" x14ac:dyDescent="0.25">
      <c r="A19641">
        <v>34604</v>
      </c>
      <c r="B19641" s="2">
        <v>24.5458</v>
      </c>
      <c r="C19641" s="3">
        <v>10201</v>
      </c>
      <c r="D19641" s="4">
        <v>45300</v>
      </c>
      <c r="E19641" t="s">
        <v>893</v>
      </c>
      <c r="F19641" s="4" t="s">
        <v>6689</v>
      </c>
      <c r="G19641" s="5">
        <v>7356</v>
      </c>
      <c r="H19641" s="6">
        <v>0.1356531</v>
      </c>
      <c r="I19641" s="7">
        <v>56.859000000000002</v>
      </c>
      <c r="J19641" s="2">
        <v>82</v>
      </c>
      <c r="K19641">
        <v>1</v>
      </c>
    </row>
    <row r="19642" spans="1:12" x14ac:dyDescent="0.25">
      <c r="A19642">
        <v>90810</v>
      </c>
      <c r="B19642" s="2">
        <v>24.538730000000001</v>
      </c>
      <c r="C19642" s="3">
        <v>36736</v>
      </c>
      <c r="D19642" s="4">
        <v>31080</v>
      </c>
      <c r="E19642" t="s">
        <v>1949</v>
      </c>
      <c r="F19642" s="4" t="s">
        <v>15368</v>
      </c>
      <c r="G19642" s="5">
        <v>22159</v>
      </c>
      <c r="H19642" s="6">
        <v>0.1518051</v>
      </c>
      <c r="I19642" s="7">
        <v>54.064999999999998</v>
      </c>
      <c r="J19642" s="2">
        <v>25.5</v>
      </c>
      <c r="K19642">
        <v>4</v>
      </c>
    </row>
    <row r="19643" spans="1:12" x14ac:dyDescent="0.25">
      <c r="A19643">
        <v>17959</v>
      </c>
      <c r="B19643" s="2">
        <v>24.533169999999998</v>
      </c>
      <c r="C19643" s="3">
        <v>1422</v>
      </c>
      <c r="D19643" s="4">
        <v>39060</v>
      </c>
      <c r="E19643" t="s">
        <v>3927</v>
      </c>
      <c r="F19643" s="4" t="s">
        <v>3003</v>
      </c>
      <c r="G19643" s="5">
        <v>1060</v>
      </c>
      <c r="H19643" s="6">
        <v>0.1131008</v>
      </c>
      <c r="I19643" s="7">
        <v>60.75</v>
      </c>
    </row>
    <row r="19644" spans="1:12" x14ac:dyDescent="0.25">
      <c r="A19644">
        <v>13795</v>
      </c>
      <c r="B19644" s="2">
        <v>24.53229</v>
      </c>
      <c r="C19644" s="3">
        <v>3638</v>
      </c>
      <c r="D19644" s="4">
        <v>13780</v>
      </c>
      <c r="E19644" t="s">
        <v>2724</v>
      </c>
      <c r="F19644" s="4" t="s">
        <v>1280</v>
      </c>
      <c r="G19644" s="5">
        <v>2638</v>
      </c>
      <c r="H19644" s="6">
        <v>0.13912050000000001</v>
      </c>
      <c r="I19644" s="7">
        <v>56.25</v>
      </c>
      <c r="J19644" s="2">
        <v>39.5</v>
      </c>
      <c r="K19644">
        <v>4</v>
      </c>
    </row>
    <row r="19645" spans="1:12" x14ac:dyDescent="0.25">
      <c r="A19645">
        <v>47982</v>
      </c>
      <c r="B19645" s="2">
        <v>24.53163</v>
      </c>
      <c r="C19645" s="3">
        <v>133</v>
      </c>
      <c r="E19645" t="s">
        <v>3757</v>
      </c>
      <c r="F19645" s="4" t="s">
        <v>8800</v>
      </c>
      <c r="G19645" s="5">
        <v>98</v>
      </c>
      <c r="H19645" s="6">
        <v>5.0505000000000001E-2</v>
      </c>
      <c r="I19645" s="7">
        <v>71.563000000000002</v>
      </c>
    </row>
    <row r="19646" spans="1:12" x14ac:dyDescent="0.25">
      <c r="A19646">
        <v>66937</v>
      </c>
      <c r="B19646" s="2">
        <v>24.531479999999998</v>
      </c>
      <c r="C19646" s="3">
        <v>786</v>
      </c>
      <c r="E19646" t="s">
        <v>1348</v>
      </c>
      <c r="F19646" s="4" t="s">
        <v>12494</v>
      </c>
      <c r="G19646" s="5">
        <v>561</v>
      </c>
      <c r="H19646" s="6">
        <v>0.1209964</v>
      </c>
      <c r="I19646" s="7">
        <v>59.375</v>
      </c>
      <c r="J19646" s="2">
        <v>59.5</v>
      </c>
      <c r="K19646">
        <v>2</v>
      </c>
    </row>
    <row r="19647" spans="1:12" x14ac:dyDescent="0.25">
      <c r="A19647">
        <v>68326</v>
      </c>
      <c r="B19647" s="2">
        <v>24.531279999999999</v>
      </c>
      <c r="C19647" s="3">
        <v>330</v>
      </c>
      <c r="E19647" t="s">
        <v>9136</v>
      </c>
      <c r="F19647" s="4" t="s">
        <v>12738</v>
      </c>
      <c r="G19647" s="5">
        <v>240</v>
      </c>
      <c r="H19647" s="6">
        <v>0.19502079999999999</v>
      </c>
      <c r="I19647" s="7">
        <v>46.579000000000001</v>
      </c>
    </row>
    <row r="19648" spans="1:12" x14ac:dyDescent="0.25">
      <c r="A19648">
        <v>75147</v>
      </c>
      <c r="B19648" s="2">
        <v>24.53002</v>
      </c>
      <c r="C19648" s="3">
        <v>8376</v>
      </c>
      <c r="D19648" s="4">
        <v>19100</v>
      </c>
      <c r="E19648" t="s">
        <v>13778</v>
      </c>
      <c r="F19648" s="4" t="s">
        <v>13752</v>
      </c>
      <c r="G19648" s="5">
        <v>5017</v>
      </c>
      <c r="H19648" s="6">
        <v>0.1640422</v>
      </c>
      <c r="I19648" s="7">
        <v>51.927999999999997</v>
      </c>
    </row>
    <row r="19649" spans="1:11" x14ac:dyDescent="0.25">
      <c r="A19649">
        <v>24432</v>
      </c>
      <c r="B19649" s="2">
        <v>24.528770000000002</v>
      </c>
      <c r="C19649" s="3">
        <v>298</v>
      </c>
      <c r="D19649" s="4">
        <v>44420</v>
      </c>
      <c r="E19649" t="s">
        <v>119</v>
      </c>
      <c r="F19649" s="4" t="s">
        <v>4335</v>
      </c>
      <c r="G19649" s="5">
        <v>216</v>
      </c>
      <c r="H19649" s="6">
        <v>0.1612903</v>
      </c>
      <c r="I19649" s="7">
        <v>52.4</v>
      </c>
    </row>
    <row r="19650" spans="1:11" x14ac:dyDescent="0.25">
      <c r="A19650">
        <v>4643</v>
      </c>
      <c r="B19650" s="2">
        <v>24.52854</v>
      </c>
      <c r="C19650" s="3">
        <v>1021</v>
      </c>
      <c r="E19650" t="s">
        <v>907</v>
      </c>
      <c r="F19650" s="4" t="s">
        <v>701</v>
      </c>
      <c r="G19650" s="5">
        <v>736</v>
      </c>
      <c r="H19650" s="6">
        <v>0.1793478</v>
      </c>
      <c r="I19650" s="7">
        <v>49.276000000000003</v>
      </c>
      <c r="J19650" s="2">
        <v>70</v>
      </c>
      <c r="K19650">
        <v>1</v>
      </c>
    </row>
    <row r="19651" spans="1:11" x14ac:dyDescent="0.25">
      <c r="A19651">
        <v>43410</v>
      </c>
      <c r="B19651" s="2">
        <v>24.52664</v>
      </c>
      <c r="C19651" s="3">
        <v>10500</v>
      </c>
      <c r="D19651" s="4">
        <v>23380</v>
      </c>
      <c r="E19651" t="s">
        <v>2843</v>
      </c>
      <c r="F19651" s="4" t="s">
        <v>8295</v>
      </c>
      <c r="G19651" s="5">
        <v>7203</v>
      </c>
      <c r="H19651" s="6">
        <v>0.1317324</v>
      </c>
      <c r="I19651" s="7">
        <v>57.5</v>
      </c>
      <c r="J19651" s="2">
        <v>61</v>
      </c>
      <c r="K19651">
        <v>3</v>
      </c>
    </row>
    <row r="19652" spans="1:11" x14ac:dyDescent="0.25">
      <c r="A19652">
        <v>54112</v>
      </c>
      <c r="B19652" s="2">
        <v>24.524550000000001</v>
      </c>
      <c r="C19652" s="3">
        <v>2184</v>
      </c>
      <c r="D19652" s="4">
        <v>31940</v>
      </c>
      <c r="E19652" t="s">
        <v>6900</v>
      </c>
      <c r="F19652" s="4" t="s">
        <v>10031</v>
      </c>
      <c r="G19652" s="5">
        <v>1514</v>
      </c>
      <c r="H19652" s="6">
        <v>0.14257429999999999</v>
      </c>
      <c r="I19652" s="7">
        <v>55.625</v>
      </c>
      <c r="J19652" s="2">
        <v>72.5</v>
      </c>
      <c r="K19652">
        <v>2</v>
      </c>
    </row>
    <row r="19653" spans="1:11" x14ac:dyDescent="0.25">
      <c r="A19653">
        <v>74547</v>
      </c>
      <c r="B19653" s="2">
        <v>24.52365</v>
      </c>
      <c r="C19653" s="3">
        <v>3309</v>
      </c>
      <c r="D19653" s="4">
        <v>32540</v>
      </c>
      <c r="E19653" t="s">
        <v>13671</v>
      </c>
      <c r="F19653" s="4" t="s">
        <v>13462</v>
      </c>
      <c r="G19653" s="5">
        <v>2273</v>
      </c>
      <c r="H19653" s="6">
        <v>0.15303430000000001</v>
      </c>
      <c r="I19653" s="7">
        <v>53.81</v>
      </c>
      <c r="J19653" s="2">
        <v>56</v>
      </c>
      <c r="K19653">
        <v>1</v>
      </c>
    </row>
    <row r="19654" spans="1:11" x14ac:dyDescent="0.25">
      <c r="A19654">
        <v>98188</v>
      </c>
      <c r="B19654" s="2">
        <v>24.519169999999999</v>
      </c>
      <c r="C19654" s="3">
        <v>24372</v>
      </c>
      <c r="D19654" s="4">
        <v>42660</v>
      </c>
      <c r="E19654" t="s">
        <v>16366</v>
      </c>
      <c r="F19654" s="4" t="s">
        <v>16344</v>
      </c>
      <c r="G19654" s="5">
        <v>16429</v>
      </c>
      <c r="H19654" s="6">
        <v>0.20135130000000001</v>
      </c>
      <c r="I19654" s="7">
        <v>45.46</v>
      </c>
      <c r="J19654" s="2">
        <v>37.5</v>
      </c>
      <c r="K19654">
        <v>8</v>
      </c>
    </row>
    <row r="19655" spans="1:11" x14ac:dyDescent="0.25">
      <c r="A19655">
        <v>84758</v>
      </c>
      <c r="B19655" s="2">
        <v>24.515149999999998</v>
      </c>
      <c r="C19655" s="3">
        <v>638</v>
      </c>
      <c r="E19655" t="s">
        <v>14946</v>
      </c>
      <c r="F19655" s="4" t="s">
        <v>14851</v>
      </c>
      <c r="G19655" s="5">
        <v>381</v>
      </c>
      <c r="H19655" s="6">
        <v>0.13648289999999999</v>
      </c>
      <c r="I19655" s="7">
        <v>56.667000000000002</v>
      </c>
    </row>
    <row r="19656" spans="1:11" x14ac:dyDescent="0.25">
      <c r="A19656">
        <v>68448</v>
      </c>
      <c r="B19656" s="2">
        <v>24.514990000000001</v>
      </c>
      <c r="C19656" s="3">
        <v>444</v>
      </c>
      <c r="E19656" t="s">
        <v>12659</v>
      </c>
      <c r="F19656" s="4" t="s">
        <v>12738</v>
      </c>
      <c r="G19656" s="5">
        <v>303</v>
      </c>
      <c r="H19656" s="6">
        <v>0.20792079999999999</v>
      </c>
      <c r="I19656" s="7">
        <v>44.317999999999998</v>
      </c>
    </row>
    <row r="19657" spans="1:11" x14ac:dyDescent="0.25">
      <c r="A19657">
        <v>44841</v>
      </c>
      <c r="B19657" s="2">
        <v>24.514810000000001</v>
      </c>
      <c r="C19657" s="3">
        <v>614</v>
      </c>
      <c r="D19657" s="4">
        <v>45660</v>
      </c>
      <c r="E19657" t="s">
        <v>8616</v>
      </c>
      <c r="F19657" s="4" t="s">
        <v>8295</v>
      </c>
      <c r="G19657" s="5">
        <v>423</v>
      </c>
      <c r="H19657" s="6">
        <v>0.12056740000000001</v>
      </c>
      <c r="I19657" s="7">
        <v>59.411999999999999</v>
      </c>
    </row>
    <row r="19658" spans="1:11" x14ac:dyDescent="0.25">
      <c r="A19658">
        <v>49328</v>
      </c>
      <c r="B19658" s="2">
        <v>24.514099999999999</v>
      </c>
      <c r="C19658" s="3">
        <v>3927</v>
      </c>
      <c r="D19658" s="4">
        <v>26090</v>
      </c>
      <c r="E19658" t="s">
        <v>6153</v>
      </c>
      <c r="F19658" s="4" t="s">
        <v>9106</v>
      </c>
      <c r="G19658" s="5">
        <v>2555</v>
      </c>
      <c r="H19658" s="6">
        <v>0.1236307</v>
      </c>
      <c r="I19658" s="7">
        <v>58.881999999999998</v>
      </c>
    </row>
    <row r="19659" spans="1:11" x14ac:dyDescent="0.25">
      <c r="A19659">
        <v>16616</v>
      </c>
      <c r="B19659" s="2">
        <v>24.513470000000002</v>
      </c>
      <c r="C19659" s="3">
        <v>122</v>
      </c>
      <c r="D19659" s="4">
        <v>20180</v>
      </c>
      <c r="E19659" t="s">
        <v>3523</v>
      </c>
      <c r="F19659" s="4" t="s">
        <v>3003</v>
      </c>
      <c r="G19659" s="5">
        <v>79</v>
      </c>
      <c r="H19659" s="6">
        <v>0.17499999999999999</v>
      </c>
      <c r="I19659" s="7">
        <v>50</v>
      </c>
    </row>
    <row r="19660" spans="1:11" x14ac:dyDescent="0.25">
      <c r="A19660">
        <v>60961</v>
      </c>
      <c r="B19660" s="2">
        <v>24.51332</v>
      </c>
      <c r="C19660" s="3">
        <v>828</v>
      </c>
      <c r="D19660" s="4">
        <v>28100</v>
      </c>
      <c r="E19660" t="s">
        <v>6820</v>
      </c>
      <c r="F19660" s="4" t="s">
        <v>11490</v>
      </c>
      <c r="G19660" s="5">
        <v>555</v>
      </c>
      <c r="H19660" s="6">
        <v>7.7338100000000007E-2</v>
      </c>
      <c r="I19660" s="7">
        <v>66.875</v>
      </c>
    </row>
    <row r="19661" spans="1:11" x14ac:dyDescent="0.25">
      <c r="A19661">
        <v>65649</v>
      </c>
      <c r="B19661" s="2">
        <v>24.51295</v>
      </c>
      <c r="C19661" s="3">
        <v>1309</v>
      </c>
      <c r="D19661" s="4">
        <v>44180</v>
      </c>
      <c r="E19661" t="s">
        <v>6295</v>
      </c>
      <c r="F19661" s="4" t="s">
        <v>12102</v>
      </c>
      <c r="G19661" s="5">
        <v>971</v>
      </c>
      <c r="H19661" s="6">
        <v>0.16683829999999999</v>
      </c>
      <c r="I19661" s="7">
        <v>51.405999999999999</v>
      </c>
    </row>
    <row r="19662" spans="1:11" x14ac:dyDescent="0.25">
      <c r="A19662">
        <v>29070</v>
      </c>
      <c r="B19662" s="2">
        <v>24.510169999999999</v>
      </c>
      <c r="C19662" s="3">
        <v>15000</v>
      </c>
      <c r="D19662" s="4">
        <v>17900</v>
      </c>
      <c r="E19662" t="s">
        <v>6158</v>
      </c>
      <c r="F19662" s="4" t="s">
        <v>6130</v>
      </c>
      <c r="G19662" s="5">
        <v>10656</v>
      </c>
      <c r="H19662" s="6">
        <v>0.16028529999999999</v>
      </c>
      <c r="I19662" s="7">
        <v>52.533999999999999</v>
      </c>
      <c r="J19662" s="2">
        <v>39</v>
      </c>
      <c r="K19662">
        <v>1</v>
      </c>
    </row>
    <row r="19663" spans="1:11" x14ac:dyDescent="0.25">
      <c r="A19663">
        <v>62451</v>
      </c>
      <c r="B19663" s="2">
        <v>24.507249999999999</v>
      </c>
      <c r="C19663" s="3">
        <v>2220</v>
      </c>
      <c r="E19663" t="s">
        <v>5491</v>
      </c>
      <c r="F19663" s="4" t="s">
        <v>11490</v>
      </c>
      <c r="G19663" s="5">
        <v>1537</v>
      </c>
      <c r="H19663" s="6">
        <v>0.14239270000000001</v>
      </c>
      <c r="I19663" s="7">
        <v>55.625</v>
      </c>
    </row>
    <row r="19664" spans="1:11" x14ac:dyDescent="0.25">
      <c r="A19664">
        <v>39556</v>
      </c>
      <c r="B19664" s="2">
        <v>24.505600000000001</v>
      </c>
      <c r="C19664" s="3">
        <v>7735</v>
      </c>
      <c r="D19664" s="4">
        <v>25060</v>
      </c>
      <c r="E19664" t="s">
        <v>7826</v>
      </c>
      <c r="F19664" s="4" t="s">
        <v>7633</v>
      </c>
      <c r="G19664" s="5">
        <v>5363</v>
      </c>
      <c r="H19664" s="6">
        <v>0.1109247</v>
      </c>
      <c r="I19664" s="7">
        <v>61.061</v>
      </c>
    </row>
    <row r="19665" spans="1:11" x14ac:dyDescent="0.25">
      <c r="A19665">
        <v>81422</v>
      </c>
      <c r="B19665" s="2">
        <v>24.50421</v>
      </c>
      <c r="C19665" s="3">
        <v>587</v>
      </c>
      <c r="D19665" s="4">
        <v>33940</v>
      </c>
      <c r="E19665" t="s">
        <v>14629</v>
      </c>
      <c r="F19665" s="4" t="s">
        <v>14477</v>
      </c>
      <c r="G19665" s="5">
        <v>421</v>
      </c>
      <c r="H19665" s="6">
        <v>0.15402840000000001</v>
      </c>
      <c r="I19665" s="7">
        <v>53.610999999999997</v>
      </c>
    </row>
    <row r="19666" spans="1:11" x14ac:dyDescent="0.25">
      <c r="A19666">
        <v>30233</v>
      </c>
      <c r="B19666" s="2">
        <v>24.50029</v>
      </c>
      <c r="C19666" s="3">
        <v>22591</v>
      </c>
      <c r="D19666" s="4">
        <v>12060</v>
      </c>
      <c r="E19666" t="s">
        <v>671</v>
      </c>
      <c r="F19666" s="4" t="s">
        <v>6363</v>
      </c>
      <c r="G19666" s="5">
        <v>15965</v>
      </c>
      <c r="H19666" s="6">
        <v>0.1033511</v>
      </c>
      <c r="I19666" s="7">
        <v>62.366</v>
      </c>
      <c r="J19666" s="2">
        <v>39</v>
      </c>
      <c r="K19666">
        <v>1</v>
      </c>
    </row>
    <row r="19667" spans="1:11" x14ac:dyDescent="0.25">
      <c r="A19667">
        <v>14737</v>
      </c>
      <c r="B19667" s="2">
        <v>24.495799999999999</v>
      </c>
      <c r="C19667" s="3">
        <v>3996</v>
      </c>
      <c r="D19667" s="4">
        <v>36460</v>
      </c>
      <c r="E19667" t="s">
        <v>1680</v>
      </c>
      <c r="F19667" s="4" t="s">
        <v>1280</v>
      </c>
      <c r="G19667" s="5">
        <v>2796</v>
      </c>
      <c r="H19667" s="6">
        <v>0.15915589999999999</v>
      </c>
      <c r="I19667" s="7">
        <v>52.716000000000001</v>
      </c>
      <c r="J19667" s="2">
        <v>41</v>
      </c>
      <c r="K19667">
        <v>1</v>
      </c>
    </row>
    <row r="19668" spans="1:11" x14ac:dyDescent="0.25">
      <c r="A19668">
        <v>17233</v>
      </c>
      <c r="B19668" s="2">
        <v>24.494260000000001</v>
      </c>
      <c r="C19668" s="3">
        <v>5046</v>
      </c>
      <c r="E19668" t="s">
        <v>3740</v>
      </c>
      <c r="F19668" s="4" t="s">
        <v>3003</v>
      </c>
      <c r="G19668" s="5">
        <v>3637</v>
      </c>
      <c r="H19668" s="6">
        <v>0.13802590000000001</v>
      </c>
      <c r="I19668" s="7">
        <v>56.366</v>
      </c>
      <c r="J19668" s="2">
        <v>34.5</v>
      </c>
      <c r="K19668">
        <v>2</v>
      </c>
    </row>
    <row r="19669" spans="1:11" x14ac:dyDescent="0.25">
      <c r="A19669">
        <v>77435</v>
      </c>
      <c r="B19669" s="2">
        <v>24.49267</v>
      </c>
      <c r="C19669" s="3">
        <v>4532</v>
      </c>
      <c r="D19669" s="4">
        <v>20900</v>
      </c>
      <c r="E19669" t="s">
        <v>14050</v>
      </c>
      <c r="F19669" s="4" t="s">
        <v>13752</v>
      </c>
      <c r="G19669" s="5">
        <v>2996</v>
      </c>
      <c r="H19669" s="6">
        <v>0.15548880000000001</v>
      </c>
      <c r="I19669" s="7">
        <v>53.347000000000001</v>
      </c>
      <c r="J19669" s="2">
        <v>57</v>
      </c>
      <c r="K19669">
        <v>2</v>
      </c>
    </row>
    <row r="19670" spans="1:11" x14ac:dyDescent="0.25">
      <c r="A19670">
        <v>93461</v>
      </c>
      <c r="B19670" s="2">
        <v>24.491679999999999</v>
      </c>
      <c r="C19670" s="3">
        <v>1661</v>
      </c>
      <c r="D19670" s="4">
        <v>42020</v>
      </c>
      <c r="E19670" t="s">
        <v>15679</v>
      </c>
      <c r="F19670" s="4" t="s">
        <v>15368</v>
      </c>
      <c r="G19670" s="5">
        <v>1110</v>
      </c>
      <c r="H19670" s="6">
        <v>0.12511249999999999</v>
      </c>
      <c r="I19670" s="7">
        <v>58.59</v>
      </c>
    </row>
    <row r="19671" spans="1:11" x14ac:dyDescent="0.25">
      <c r="A19671">
        <v>41040</v>
      </c>
      <c r="B19671" s="2">
        <v>24.490220000000001</v>
      </c>
      <c r="C19671" s="3">
        <v>7515</v>
      </c>
      <c r="D19671" s="4">
        <v>17140</v>
      </c>
      <c r="E19671" t="s">
        <v>388</v>
      </c>
      <c r="F19671" s="4" t="s">
        <v>7883</v>
      </c>
      <c r="G19671" s="5">
        <v>5026</v>
      </c>
      <c r="H19671" s="6">
        <v>0.1384524</v>
      </c>
      <c r="I19671" s="7">
        <v>56.277000000000001</v>
      </c>
      <c r="J19671" s="2">
        <v>81</v>
      </c>
      <c r="K19671">
        <v>1</v>
      </c>
    </row>
    <row r="19672" spans="1:11" x14ac:dyDescent="0.25">
      <c r="A19672">
        <v>76306</v>
      </c>
      <c r="B19672" s="2">
        <v>24.486689999999999</v>
      </c>
      <c r="C19672" s="3">
        <v>15121</v>
      </c>
      <c r="D19672" s="4">
        <v>48660</v>
      </c>
      <c r="E19672" t="s">
        <v>13920</v>
      </c>
      <c r="F19672" s="4" t="s">
        <v>13752</v>
      </c>
      <c r="G19672" s="5">
        <v>9675</v>
      </c>
      <c r="H19672" s="6">
        <v>0.16826869999999999</v>
      </c>
      <c r="I19672" s="7">
        <v>51.116</v>
      </c>
      <c r="J19672" s="2">
        <v>42.666699999999999</v>
      </c>
      <c r="K19672">
        <v>6</v>
      </c>
    </row>
    <row r="19673" spans="1:11" x14ac:dyDescent="0.25">
      <c r="A19673">
        <v>62946</v>
      </c>
      <c r="B19673" s="2">
        <v>24.48217</v>
      </c>
      <c r="C19673" s="3">
        <v>13336</v>
      </c>
      <c r="E19673" t="s">
        <v>3725</v>
      </c>
      <c r="F19673" s="4" t="s">
        <v>11490</v>
      </c>
      <c r="G19673" s="5">
        <v>9243</v>
      </c>
      <c r="H19673" s="6">
        <v>0.15243970000000001</v>
      </c>
      <c r="I19673" s="7">
        <v>53.848999999999997</v>
      </c>
    </row>
    <row r="19674" spans="1:11" x14ac:dyDescent="0.25">
      <c r="A19674">
        <v>33712</v>
      </c>
      <c r="B19674" s="2">
        <v>24.47607</v>
      </c>
      <c r="C19674" s="3">
        <v>25312</v>
      </c>
      <c r="D19674" s="4">
        <v>45300</v>
      </c>
      <c r="E19674" t="s">
        <v>3400</v>
      </c>
      <c r="F19674" s="4" t="s">
        <v>6689</v>
      </c>
      <c r="G19674" s="5">
        <v>16222</v>
      </c>
      <c r="H19674" s="6">
        <v>0.21335219999999999</v>
      </c>
      <c r="I19674" s="7">
        <v>43.322000000000003</v>
      </c>
      <c r="J19674" s="2">
        <v>38.857100000000003</v>
      </c>
      <c r="K19674">
        <v>7</v>
      </c>
    </row>
    <row r="19675" spans="1:11" x14ac:dyDescent="0.25">
      <c r="A19675">
        <v>56016</v>
      </c>
      <c r="B19675" s="2">
        <v>24.47203</v>
      </c>
      <c r="C19675" s="3">
        <v>967</v>
      </c>
      <c r="D19675" s="4">
        <v>10660</v>
      </c>
      <c r="E19675" t="s">
        <v>10597</v>
      </c>
      <c r="F19675" s="4" t="s">
        <v>10428</v>
      </c>
      <c r="G19675" s="5">
        <v>660</v>
      </c>
      <c r="H19675" s="6">
        <v>0.1121212</v>
      </c>
      <c r="I19675" s="7">
        <v>60.814999999999998</v>
      </c>
    </row>
    <row r="19676" spans="1:11" x14ac:dyDescent="0.25">
      <c r="A19676">
        <v>50642</v>
      </c>
      <c r="B19676" s="2">
        <v>24.471779999999999</v>
      </c>
      <c r="C19676" s="3">
        <v>592</v>
      </c>
      <c r="D19676" s="4">
        <v>47940</v>
      </c>
      <c r="E19676" t="s">
        <v>174</v>
      </c>
      <c r="F19676" s="4" t="s">
        <v>9593</v>
      </c>
      <c r="G19676" s="5">
        <v>395</v>
      </c>
      <c r="H19676" s="6">
        <v>8.3333299999999999E-2</v>
      </c>
      <c r="I19676" s="7">
        <v>65.789000000000001</v>
      </c>
    </row>
    <row r="19677" spans="1:11" x14ac:dyDescent="0.25">
      <c r="A19677">
        <v>47841</v>
      </c>
      <c r="B19677" s="2">
        <v>24.47138</v>
      </c>
      <c r="C19677" s="3">
        <v>1830</v>
      </c>
      <c r="D19677" s="4">
        <v>45460</v>
      </c>
      <c r="E19677" t="s">
        <v>7927</v>
      </c>
      <c r="F19677" s="4" t="s">
        <v>8800</v>
      </c>
      <c r="G19677" s="5">
        <v>1276</v>
      </c>
      <c r="H19677" s="6">
        <v>0.15661710000000001</v>
      </c>
      <c r="I19677" s="7">
        <v>53.125</v>
      </c>
    </row>
    <row r="19678" spans="1:11" x14ac:dyDescent="0.25">
      <c r="A19678">
        <v>70534</v>
      </c>
      <c r="B19678" s="2">
        <v>24.470939999999999</v>
      </c>
      <c r="C19678" s="3">
        <v>916</v>
      </c>
      <c r="D19678" s="4">
        <v>29180</v>
      </c>
      <c r="E19678" t="s">
        <v>13012</v>
      </c>
      <c r="F19678" s="4" t="s">
        <v>12927</v>
      </c>
      <c r="G19678" s="5">
        <v>572</v>
      </c>
      <c r="H19678" s="6">
        <v>0.1153846</v>
      </c>
      <c r="I19678" s="7">
        <v>60.25</v>
      </c>
      <c r="J19678" s="2">
        <v>56</v>
      </c>
      <c r="K19678">
        <v>1</v>
      </c>
    </row>
    <row r="19679" spans="1:11" x14ac:dyDescent="0.25">
      <c r="A19679">
        <v>37701</v>
      </c>
      <c r="B19679" s="2">
        <v>24.46959</v>
      </c>
      <c r="C19679" s="3">
        <v>7238</v>
      </c>
      <c r="D19679" s="4">
        <v>28940</v>
      </c>
      <c r="E19679" t="s">
        <v>7465</v>
      </c>
      <c r="F19679" s="4" t="s">
        <v>7348</v>
      </c>
      <c r="G19679" s="5">
        <v>5059</v>
      </c>
      <c r="H19679" s="6">
        <v>0.18462149999999999</v>
      </c>
      <c r="I19679" s="7">
        <v>48.283000000000001</v>
      </c>
    </row>
    <row r="19680" spans="1:11" x14ac:dyDescent="0.25">
      <c r="A19680">
        <v>68878</v>
      </c>
      <c r="B19680" s="2">
        <v>24.468309999999999</v>
      </c>
      <c r="C19680" s="3">
        <v>444</v>
      </c>
      <c r="D19680" s="4">
        <v>30420</v>
      </c>
      <c r="E19680" t="s">
        <v>800</v>
      </c>
      <c r="F19680" s="4" t="s">
        <v>12738</v>
      </c>
      <c r="G19680" s="5">
        <v>280</v>
      </c>
      <c r="H19680" s="6">
        <v>0.2</v>
      </c>
      <c r="I19680" s="7">
        <v>45.625</v>
      </c>
      <c r="J19680" s="2">
        <v>74</v>
      </c>
      <c r="K19680">
        <v>1</v>
      </c>
    </row>
    <row r="19681" spans="1:11" x14ac:dyDescent="0.25">
      <c r="A19681">
        <v>62240</v>
      </c>
      <c r="B19681" s="2">
        <v>24.467890000000001</v>
      </c>
      <c r="C19681" s="3">
        <v>2230</v>
      </c>
      <c r="D19681" s="4">
        <v>41180</v>
      </c>
      <c r="E19681" t="s">
        <v>11898</v>
      </c>
      <c r="F19681" s="4" t="s">
        <v>11490</v>
      </c>
      <c r="G19681" s="5">
        <v>1468</v>
      </c>
      <c r="H19681" s="6">
        <v>0.13623979999999999</v>
      </c>
      <c r="I19681" s="7">
        <v>56.643000000000001</v>
      </c>
    </row>
    <row r="19682" spans="1:11" x14ac:dyDescent="0.25">
      <c r="A19682">
        <v>33064</v>
      </c>
      <c r="B19682" s="2">
        <v>24.458279999999998</v>
      </c>
      <c r="C19682" s="3">
        <v>56223</v>
      </c>
      <c r="D19682" s="4">
        <v>33100</v>
      </c>
      <c r="E19682" t="s">
        <v>6872</v>
      </c>
      <c r="F19682" s="4" t="s">
        <v>6689</v>
      </c>
      <c r="G19682" s="5">
        <v>38675</v>
      </c>
      <c r="H19682" s="6">
        <v>0.19327230000000001</v>
      </c>
      <c r="I19682" s="7">
        <v>46.786000000000001</v>
      </c>
      <c r="J19682" s="2">
        <v>42.666699999999999</v>
      </c>
      <c r="K19682">
        <v>9</v>
      </c>
    </row>
    <row r="19683" spans="1:11" x14ac:dyDescent="0.25">
      <c r="A19683">
        <v>47591</v>
      </c>
      <c r="B19683" s="2">
        <v>24.44491</v>
      </c>
      <c r="C19683" s="3">
        <v>26996</v>
      </c>
      <c r="D19683" s="4">
        <v>47180</v>
      </c>
      <c r="E19683" t="s">
        <v>9043</v>
      </c>
      <c r="F19683" s="4" t="s">
        <v>8800</v>
      </c>
      <c r="G19683" s="5">
        <v>17190</v>
      </c>
      <c r="H19683" s="6">
        <v>0.15118380000000001</v>
      </c>
      <c r="I19683" s="7">
        <v>54.058999999999997</v>
      </c>
      <c r="J19683" s="2">
        <v>53</v>
      </c>
      <c r="K19683">
        <v>7</v>
      </c>
    </row>
    <row r="19684" spans="1:11" x14ac:dyDescent="0.25">
      <c r="A19684">
        <v>21872</v>
      </c>
      <c r="B19684" s="2">
        <v>24.44068</v>
      </c>
      <c r="C19684" s="3">
        <v>605</v>
      </c>
      <c r="D19684" s="4">
        <v>41540</v>
      </c>
      <c r="E19684" t="s">
        <v>4634</v>
      </c>
      <c r="F19684" s="4" t="s">
        <v>4361</v>
      </c>
      <c r="G19684" s="5">
        <v>513</v>
      </c>
      <c r="H19684" s="6">
        <v>0.1052632</v>
      </c>
      <c r="I19684" s="7">
        <v>61.991999999999997</v>
      </c>
    </row>
    <row r="19685" spans="1:11" x14ac:dyDescent="0.25">
      <c r="A19685">
        <v>73092</v>
      </c>
      <c r="B19685" s="2">
        <v>24.44042</v>
      </c>
      <c r="C19685" s="3">
        <v>869</v>
      </c>
      <c r="D19685" s="4">
        <v>36420</v>
      </c>
      <c r="E19685" t="s">
        <v>13490</v>
      </c>
      <c r="F19685" s="4" t="s">
        <v>13462</v>
      </c>
      <c r="G19685" s="5">
        <v>555</v>
      </c>
      <c r="H19685" s="6">
        <v>0.14568349999999999</v>
      </c>
      <c r="I19685" s="7">
        <v>55</v>
      </c>
    </row>
    <row r="19686" spans="1:11" x14ac:dyDescent="0.25">
      <c r="A19686">
        <v>83274</v>
      </c>
      <c r="B19686" s="2">
        <v>24.439039999999999</v>
      </c>
      <c r="C19686" s="3">
        <v>9470</v>
      </c>
      <c r="D19686" s="4">
        <v>13940</v>
      </c>
      <c r="E19686" t="s">
        <v>14739</v>
      </c>
      <c r="F19686" s="4" t="s">
        <v>14725</v>
      </c>
      <c r="G19686" s="5">
        <v>5201</v>
      </c>
      <c r="H19686" s="6">
        <v>0.14170350000000001</v>
      </c>
      <c r="I19686" s="7">
        <v>55.686</v>
      </c>
      <c r="J19686" s="2">
        <v>63.5</v>
      </c>
      <c r="K19686">
        <v>2</v>
      </c>
    </row>
    <row r="19687" spans="1:11" x14ac:dyDescent="0.25">
      <c r="A19687">
        <v>57476</v>
      </c>
      <c r="B19687" s="2">
        <v>24.437729999999998</v>
      </c>
      <c r="C19687" s="3">
        <v>441</v>
      </c>
      <c r="E19687" t="s">
        <v>10982</v>
      </c>
      <c r="F19687" s="4" t="s">
        <v>10877</v>
      </c>
      <c r="G19687" s="5">
        <v>280</v>
      </c>
      <c r="H19687" s="6">
        <v>0.15</v>
      </c>
      <c r="I19687" s="7">
        <v>54.25</v>
      </c>
    </row>
    <row r="19688" spans="1:11" x14ac:dyDescent="0.25">
      <c r="A19688">
        <v>4628</v>
      </c>
      <c r="B19688" s="2">
        <v>24.437550000000002</v>
      </c>
      <c r="C19688" s="3">
        <v>644</v>
      </c>
      <c r="E19688" t="s">
        <v>901</v>
      </c>
      <c r="F19688" s="4" t="s">
        <v>701</v>
      </c>
      <c r="G19688" s="5">
        <v>483</v>
      </c>
      <c r="H19688" s="6">
        <v>0.19628100000000001</v>
      </c>
      <c r="I19688" s="7">
        <v>46.25</v>
      </c>
    </row>
    <row r="19689" spans="1:11" x14ac:dyDescent="0.25">
      <c r="A19689">
        <v>66432</v>
      </c>
      <c r="B19689" s="2">
        <v>24.437370000000001</v>
      </c>
      <c r="C19689" s="3">
        <v>349</v>
      </c>
      <c r="D19689" s="4">
        <v>31740</v>
      </c>
      <c r="E19689" t="s">
        <v>12532</v>
      </c>
      <c r="F19689" s="4" t="s">
        <v>12494</v>
      </c>
      <c r="G19689" s="5">
        <v>277</v>
      </c>
      <c r="H19689" s="6">
        <v>8.6330900000000002E-2</v>
      </c>
      <c r="I19689" s="7">
        <v>65.25</v>
      </c>
    </row>
    <row r="19690" spans="1:11" x14ac:dyDescent="0.25">
      <c r="A19690">
        <v>12953</v>
      </c>
      <c r="B19690" s="2">
        <v>24.434519999999999</v>
      </c>
      <c r="C19690" s="3">
        <v>15678</v>
      </c>
      <c r="D19690" s="4">
        <v>31660</v>
      </c>
      <c r="E19690" t="s">
        <v>2437</v>
      </c>
      <c r="F19690" s="4" t="s">
        <v>1280</v>
      </c>
      <c r="G19690" s="5">
        <v>11600</v>
      </c>
      <c r="H19690" s="6">
        <v>0.14603450000000001</v>
      </c>
      <c r="I19690" s="7">
        <v>54.926000000000002</v>
      </c>
      <c r="J19690" s="2">
        <v>45.857100000000003</v>
      </c>
      <c r="K19690">
        <v>7</v>
      </c>
    </row>
    <row r="19691" spans="1:11" x14ac:dyDescent="0.25">
      <c r="A19691">
        <v>29166</v>
      </c>
      <c r="B19691" s="2">
        <v>24.431550000000001</v>
      </c>
      <c r="C19691" s="3">
        <v>1078</v>
      </c>
      <c r="D19691" s="4">
        <v>17900</v>
      </c>
      <c r="E19691" t="s">
        <v>6189</v>
      </c>
      <c r="F19691" s="4" t="s">
        <v>6130</v>
      </c>
      <c r="G19691" s="5">
        <v>837</v>
      </c>
      <c r="H19691" s="6">
        <v>9.7851999999999995E-2</v>
      </c>
      <c r="I19691" s="7">
        <v>63.25</v>
      </c>
    </row>
    <row r="19692" spans="1:11" x14ac:dyDescent="0.25">
      <c r="A19692">
        <v>54655</v>
      </c>
      <c r="B19692" s="2">
        <v>24.431039999999999</v>
      </c>
      <c r="C19692" s="3">
        <v>1796</v>
      </c>
      <c r="E19692" t="s">
        <v>10326</v>
      </c>
      <c r="F19692" s="4" t="s">
        <v>10031</v>
      </c>
      <c r="G19692" s="5">
        <v>1299</v>
      </c>
      <c r="H19692" s="6">
        <v>0.15230769999999999</v>
      </c>
      <c r="I19692" s="7">
        <v>53.838999999999999</v>
      </c>
    </row>
    <row r="19693" spans="1:11" x14ac:dyDescent="0.25">
      <c r="A19693">
        <v>5822</v>
      </c>
      <c r="B19693" s="2">
        <v>24.430409999999998</v>
      </c>
      <c r="C19693" s="3">
        <v>1738</v>
      </c>
      <c r="E19693" t="s">
        <v>1170</v>
      </c>
      <c r="F19693" s="4" t="s">
        <v>1030</v>
      </c>
      <c r="G19693" s="5">
        <v>1309</v>
      </c>
      <c r="H19693" s="6">
        <v>0.17723449999999999</v>
      </c>
      <c r="I19693" s="7">
        <v>49.530999999999999</v>
      </c>
    </row>
    <row r="19694" spans="1:11" x14ac:dyDescent="0.25">
      <c r="A19694">
        <v>48708</v>
      </c>
      <c r="B19694" s="2">
        <v>24.425730000000001</v>
      </c>
      <c r="C19694" s="3">
        <v>27243</v>
      </c>
      <c r="D19694" s="4">
        <v>13020</v>
      </c>
      <c r="E19694" t="s">
        <v>9237</v>
      </c>
      <c r="F19694" s="4" t="s">
        <v>9106</v>
      </c>
      <c r="G19694" s="5">
        <v>18242</v>
      </c>
      <c r="H19694" s="6">
        <v>0.1826554</v>
      </c>
      <c r="I19694" s="7">
        <v>48.594000000000001</v>
      </c>
      <c r="J19694" s="2">
        <v>54</v>
      </c>
      <c r="K19694">
        <v>7</v>
      </c>
    </row>
    <row r="19695" spans="1:11" x14ac:dyDescent="0.25">
      <c r="A19695">
        <v>18212</v>
      </c>
      <c r="B19695" s="2">
        <v>24.42135</v>
      </c>
      <c r="C19695" s="3">
        <v>115</v>
      </c>
      <c r="D19695" s="4">
        <v>10900</v>
      </c>
      <c r="E19695" t="s">
        <v>112</v>
      </c>
      <c r="F19695" s="4" t="s">
        <v>3003</v>
      </c>
      <c r="G19695" s="5">
        <v>86</v>
      </c>
      <c r="H19695" s="6">
        <v>9.3023300000000003E-2</v>
      </c>
      <c r="I19695" s="7">
        <v>64.082999999999998</v>
      </c>
    </row>
    <row r="19696" spans="1:11" x14ac:dyDescent="0.25">
      <c r="A19696">
        <v>63766</v>
      </c>
      <c r="B19696" s="2">
        <v>24.421099999999999</v>
      </c>
      <c r="C19696" s="3">
        <v>1366</v>
      </c>
      <c r="D19696" s="4">
        <v>16020</v>
      </c>
      <c r="E19696" t="s">
        <v>3816</v>
      </c>
      <c r="F19696" s="4" t="s">
        <v>12102</v>
      </c>
      <c r="G19696" s="5">
        <v>936</v>
      </c>
      <c r="H19696" s="6">
        <v>0.1622199</v>
      </c>
      <c r="I19696" s="7">
        <v>52.125</v>
      </c>
    </row>
    <row r="19697" spans="1:12" x14ac:dyDescent="0.25">
      <c r="A19697">
        <v>64637</v>
      </c>
      <c r="B19697" s="2">
        <v>24.420770000000001</v>
      </c>
      <c r="C19697" s="3">
        <v>583</v>
      </c>
      <c r="D19697" s="4">
        <v>28140</v>
      </c>
      <c r="E19697" t="s">
        <v>12293</v>
      </c>
      <c r="F19697" s="4" t="s">
        <v>12102</v>
      </c>
      <c r="G19697" s="5">
        <v>414</v>
      </c>
      <c r="H19697" s="6">
        <v>0.11807230000000001</v>
      </c>
      <c r="I19697" s="7">
        <v>59.75</v>
      </c>
    </row>
    <row r="19698" spans="1:12" x14ac:dyDescent="0.25">
      <c r="A19698">
        <v>46901</v>
      </c>
      <c r="B19698" s="2">
        <v>24.41422</v>
      </c>
      <c r="C19698" s="3">
        <v>39096</v>
      </c>
      <c r="D19698" s="4">
        <v>29020</v>
      </c>
      <c r="E19698" t="s">
        <v>7841</v>
      </c>
      <c r="F19698" s="4" t="s">
        <v>8800</v>
      </c>
      <c r="G19698" s="5">
        <v>26958</v>
      </c>
      <c r="H19698" s="6">
        <v>0.15516150000000001</v>
      </c>
      <c r="I19698" s="7">
        <v>53.338000000000001</v>
      </c>
      <c r="J19698" s="2">
        <v>54.631599999999999</v>
      </c>
      <c r="K19698">
        <v>19</v>
      </c>
      <c r="L19698" s="2">
        <v>98.8</v>
      </c>
    </row>
    <row r="19699" spans="1:12" x14ac:dyDescent="0.25">
      <c r="A19699">
        <v>99555</v>
      </c>
      <c r="B19699" s="2">
        <v>24.40774</v>
      </c>
      <c r="C19699" s="3">
        <v>231</v>
      </c>
      <c r="E19699" t="s">
        <v>16616</v>
      </c>
      <c r="F19699" s="4" t="s">
        <v>16604</v>
      </c>
      <c r="G19699" s="5">
        <v>123</v>
      </c>
      <c r="H19699" s="6">
        <v>0.13709679999999999</v>
      </c>
      <c r="I19699" s="7">
        <v>56.457999999999998</v>
      </c>
      <c r="J19699" s="2">
        <v>43</v>
      </c>
      <c r="K19699">
        <v>1</v>
      </c>
    </row>
    <row r="19700" spans="1:12" x14ac:dyDescent="0.25">
      <c r="A19700">
        <v>85617</v>
      </c>
      <c r="B19700" s="2">
        <v>24.407499999999999</v>
      </c>
      <c r="C19700" s="3">
        <v>1353</v>
      </c>
      <c r="D19700" s="4">
        <v>43420</v>
      </c>
      <c r="E19700" t="s">
        <v>15028</v>
      </c>
      <c r="F19700" s="4" t="s">
        <v>14962</v>
      </c>
      <c r="G19700" s="5">
        <v>884</v>
      </c>
      <c r="H19700" s="6">
        <v>0.1979638</v>
      </c>
      <c r="I19700" s="7">
        <v>45.938000000000002</v>
      </c>
    </row>
    <row r="19701" spans="1:12" x14ac:dyDescent="0.25">
      <c r="A19701">
        <v>28622</v>
      </c>
      <c r="B19701" s="2">
        <v>24.406939999999999</v>
      </c>
      <c r="C19701" s="3">
        <v>1949</v>
      </c>
      <c r="E19701" t="s">
        <v>6035</v>
      </c>
      <c r="F19701" s="4" t="s">
        <v>5642</v>
      </c>
      <c r="G19701" s="5">
        <v>1452</v>
      </c>
      <c r="H19701" s="6">
        <v>0.1535813</v>
      </c>
      <c r="I19701" s="7">
        <v>53.603000000000002</v>
      </c>
      <c r="J19701" s="2">
        <v>46</v>
      </c>
      <c r="K19701">
        <v>1</v>
      </c>
    </row>
    <row r="19702" spans="1:12" x14ac:dyDescent="0.25">
      <c r="A19702">
        <v>73042</v>
      </c>
      <c r="B19702" s="2">
        <v>24.40643</v>
      </c>
      <c r="C19702" s="3">
        <v>994</v>
      </c>
      <c r="E19702" t="s">
        <v>13479</v>
      </c>
      <c r="F19702" s="4" t="s">
        <v>13462</v>
      </c>
      <c r="G19702" s="5">
        <v>685</v>
      </c>
      <c r="H19702" s="6">
        <v>0.1341108</v>
      </c>
      <c r="I19702" s="7">
        <v>56.963999999999999</v>
      </c>
    </row>
    <row r="19703" spans="1:12" x14ac:dyDescent="0.25">
      <c r="A19703">
        <v>68723</v>
      </c>
      <c r="B19703" s="2">
        <v>24.406179999999999</v>
      </c>
      <c r="C19703" s="3">
        <v>479</v>
      </c>
      <c r="E19703" t="s">
        <v>8328</v>
      </c>
      <c r="F19703" s="4" t="s">
        <v>12738</v>
      </c>
      <c r="G19703" s="5">
        <v>367</v>
      </c>
      <c r="H19703" s="6">
        <v>7.9019099999999995E-2</v>
      </c>
      <c r="I19703" s="7">
        <v>66.483999999999995</v>
      </c>
      <c r="J19703" s="2">
        <v>50</v>
      </c>
      <c r="K19703">
        <v>1</v>
      </c>
    </row>
    <row r="19704" spans="1:12" x14ac:dyDescent="0.25">
      <c r="A19704">
        <v>75833</v>
      </c>
      <c r="B19704" s="2">
        <v>24.405419999999999</v>
      </c>
      <c r="C19704" s="3">
        <v>3720</v>
      </c>
      <c r="E19704" t="s">
        <v>406</v>
      </c>
      <c r="F19704" s="4" t="s">
        <v>13752</v>
      </c>
      <c r="G19704" s="5">
        <v>2802</v>
      </c>
      <c r="H19704" s="6">
        <v>0.13954320000000001</v>
      </c>
      <c r="I19704" s="7">
        <v>56.024999999999999</v>
      </c>
    </row>
    <row r="19705" spans="1:12" x14ac:dyDescent="0.25">
      <c r="A19705">
        <v>72102</v>
      </c>
      <c r="B19705" s="2">
        <v>24.404350000000001</v>
      </c>
      <c r="C19705" s="3">
        <v>2427</v>
      </c>
      <c r="D19705" s="4">
        <v>42620</v>
      </c>
      <c r="E19705" t="s">
        <v>6573</v>
      </c>
      <c r="F19705" s="4" t="s">
        <v>13183</v>
      </c>
      <c r="G19705" s="5">
        <v>1689</v>
      </c>
      <c r="H19705" s="6">
        <v>0.1361752</v>
      </c>
      <c r="I19705" s="7">
        <v>56.606999999999999</v>
      </c>
      <c r="J19705" s="2">
        <v>41</v>
      </c>
      <c r="K19705">
        <v>1</v>
      </c>
    </row>
    <row r="19706" spans="1:12" x14ac:dyDescent="0.25">
      <c r="A19706">
        <v>13316</v>
      </c>
      <c r="B19706" s="2">
        <v>24.402850000000001</v>
      </c>
      <c r="C19706" s="3">
        <v>6655</v>
      </c>
      <c r="D19706" s="4">
        <v>46540</v>
      </c>
      <c r="E19706" t="s">
        <v>973</v>
      </c>
      <c r="F19706" s="4" t="s">
        <v>1280</v>
      </c>
      <c r="G19706" s="5">
        <v>4543</v>
      </c>
      <c r="H19706" s="6">
        <v>0.1488004</v>
      </c>
      <c r="I19706" s="7">
        <v>54.417000000000002</v>
      </c>
      <c r="J19706" s="2">
        <v>52.5</v>
      </c>
      <c r="K19706">
        <v>2</v>
      </c>
    </row>
    <row r="19707" spans="1:12" x14ac:dyDescent="0.25">
      <c r="A19707">
        <v>48806</v>
      </c>
      <c r="B19707" s="2">
        <v>24.401479999999999</v>
      </c>
      <c r="C19707" s="3">
        <v>1685</v>
      </c>
      <c r="D19707" s="4">
        <v>10940</v>
      </c>
      <c r="E19707" t="s">
        <v>8297</v>
      </c>
      <c r="F19707" s="4" t="s">
        <v>9106</v>
      </c>
      <c r="G19707" s="5">
        <v>1199</v>
      </c>
      <c r="H19707" s="6">
        <v>0.12760630000000001</v>
      </c>
      <c r="I19707" s="7">
        <v>58.076999999999998</v>
      </c>
    </row>
    <row r="19708" spans="1:12" x14ac:dyDescent="0.25">
      <c r="A19708">
        <v>12166</v>
      </c>
      <c r="B19708" s="2">
        <v>24.400970000000001</v>
      </c>
      <c r="C19708" s="3">
        <v>1314</v>
      </c>
      <c r="D19708" s="4">
        <v>11220</v>
      </c>
      <c r="E19708" t="s">
        <v>2166</v>
      </c>
      <c r="F19708" s="4" t="s">
        <v>1280</v>
      </c>
      <c r="G19708" s="5">
        <v>935</v>
      </c>
      <c r="H19708" s="6">
        <v>0.14743590000000001</v>
      </c>
      <c r="I19708" s="7">
        <v>54.643000000000001</v>
      </c>
    </row>
    <row r="19709" spans="1:12" x14ac:dyDescent="0.25">
      <c r="A19709">
        <v>62995</v>
      </c>
      <c r="B19709" s="2">
        <v>24.399819999999998</v>
      </c>
      <c r="C19709" s="3">
        <v>5147</v>
      </c>
      <c r="E19709" t="s">
        <v>812</v>
      </c>
      <c r="F19709" s="4" t="s">
        <v>11490</v>
      </c>
      <c r="G19709" s="5">
        <v>3862</v>
      </c>
      <c r="H19709" s="6">
        <v>0.12891540000000001</v>
      </c>
      <c r="I19709" s="7">
        <v>57.841000000000001</v>
      </c>
      <c r="J19709" s="2">
        <v>65</v>
      </c>
      <c r="K19709">
        <v>1</v>
      </c>
    </row>
    <row r="19710" spans="1:12" x14ac:dyDescent="0.25">
      <c r="A19710">
        <v>49780</v>
      </c>
      <c r="B19710" s="2">
        <v>24.398610000000001</v>
      </c>
      <c r="C19710" s="3">
        <v>1791</v>
      </c>
      <c r="D19710" s="4">
        <v>42300</v>
      </c>
      <c r="E19710" t="s">
        <v>9499</v>
      </c>
      <c r="F19710" s="4" t="s">
        <v>9106</v>
      </c>
      <c r="G19710" s="5">
        <v>1189</v>
      </c>
      <c r="H19710" s="6">
        <v>0.17746000000000001</v>
      </c>
      <c r="I19710" s="7">
        <v>49.448999999999998</v>
      </c>
    </row>
    <row r="19711" spans="1:12" x14ac:dyDescent="0.25">
      <c r="A19711">
        <v>45680</v>
      </c>
      <c r="B19711" s="2">
        <v>24.396249999999998</v>
      </c>
      <c r="C19711" s="3">
        <v>12571</v>
      </c>
      <c r="D19711" s="4">
        <v>26580</v>
      </c>
      <c r="E19711" t="s">
        <v>8725</v>
      </c>
      <c r="F19711" s="4" t="s">
        <v>8295</v>
      </c>
      <c r="G19711" s="5">
        <v>8685</v>
      </c>
      <c r="H19711" s="6">
        <v>0.1478411</v>
      </c>
      <c r="I19711" s="7">
        <v>54.566000000000003</v>
      </c>
      <c r="J19711" s="2">
        <v>49</v>
      </c>
      <c r="K19711">
        <v>1</v>
      </c>
    </row>
    <row r="19712" spans="1:12" x14ac:dyDescent="0.25">
      <c r="A19712">
        <v>54514</v>
      </c>
      <c r="B19712" s="2">
        <v>24.393820000000002</v>
      </c>
      <c r="C19712" s="3">
        <v>1891</v>
      </c>
      <c r="E19712" t="s">
        <v>10278</v>
      </c>
      <c r="F19712" s="4" t="s">
        <v>10031</v>
      </c>
      <c r="G19712" s="5">
        <v>1452</v>
      </c>
      <c r="H19712" s="6">
        <v>0.15977959999999999</v>
      </c>
      <c r="I19712" s="7">
        <v>52.5</v>
      </c>
    </row>
    <row r="19713" spans="1:12" x14ac:dyDescent="0.25">
      <c r="A19713">
        <v>46172</v>
      </c>
      <c r="B19713" s="2">
        <v>24.393090000000001</v>
      </c>
      <c r="C19713" s="3">
        <v>2423</v>
      </c>
      <c r="D19713" s="4">
        <v>26900</v>
      </c>
      <c r="E19713" t="s">
        <v>8834</v>
      </c>
      <c r="F19713" s="4" t="s">
        <v>8800</v>
      </c>
      <c r="G19713" s="5">
        <v>1605</v>
      </c>
      <c r="H19713" s="6">
        <v>0.13138230000000001</v>
      </c>
      <c r="I19713" s="7">
        <v>57.406999999999996</v>
      </c>
    </row>
    <row r="19714" spans="1:12" x14ac:dyDescent="0.25">
      <c r="A19714">
        <v>76943</v>
      </c>
      <c r="B19714" s="2">
        <v>24.39209</v>
      </c>
      <c r="C19714" s="3">
        <v>3760</v>
      </c>
      <c r="E19714" t="s">
        <v>14026</v>
      </c>
      <c r="F19714" s="4" t="s">
        <v>13752</v>
      </c>
      <c r="G19714" s="5">
        <v>2548</v>
      </c>
      <c r="H19714" s="6">
        <v>0.1059655</v>
      </c>
      <c r="I19714" s="7">
        <v>61.798999999999999</v>
      </c>
      <c r="J19714" s="2">
        <v>43.5</v>
      </c>
      <c r="K19714">
        <v>2</v>
      </c>
    </row>
    <row r="19715" spans="1:12" x14ac:dyDescent="0.25">
      <c r="A19715">
        <v>61721</v>
      </c>
      <c r="B19715" s="2">
        <v>24.391380000000002</v>
      </c>
      <c r="C19715" s="3">
        <v>629</v>
      </c>
      <c r="D19715" s="4">
        <v>37900</v>
      </c>
      <c r="E19715" t="s">
        <v>11784</v>
      </c>
      <c r="F19715" s="4" t="s">
        <v>11490</v>
      </c>
      <c r="G19715" s="5">
        <v>418</v>
      </c>
      <c r="H19715" s="6">
        <v>0.11455849999999999</v>
      </c>
      <c r="I19715" s="7">
        <v>60.313000000000002</v>
      </c>
      <c r="J19715" s="2">
        <v>72</v>
      </c>
      <c r="K19715">
        <v>1</v>
      </c>
    </row>
    <row r="19716" spans="1:12" x14ac:dyDescent="0.25">
      <c r="A19716">
        <v>99336</v>
      </c>
      <c r="B19716" s="2">
        <v>24.384070000000001</v>
      </c>
      <c r="C19716" s="3">
        <v>49981</v>
      </c>
      <c r="D19716" s="4">
        <v>28420</v>
      </c>
      <c r="E19716" t="s">
        <v>16590</v>
      </c>
      <c r="F19716" s="4" t="s">
        <v>16344</v>
      </c>
      <c r="G19716" s="5">
        <v>30132</v>
      </c>
      <c r="H19716" s="6">
        <v>0.17754619999999999</v>
      </c>
      <c r="I19716" s="7">
        <v>49.427999999999997</v>
      </c>
      <c r="J19716" s="2">
        <v>45.833300000000001</v>
      </c>
      <c r="K19716">
        <v>18</v>
      </c>
      <c r="L19716" s="2">
        <v>80.099999999999994</v>
      </c>
    </row>
    <row r="19717" spans="1:12" x14ac:dyDescent="0.25">
      <c r="A19717">
        <v>14541</v>
      </c>
      <c r="B19717" s="2">
        <v>24.376080000000002</v>
      </c>
      <c r="C19717" s="3">
        <v>4633</v>
      </c>
      <c r="D19717" s="4">
        <v>42900</v>
      </c>
      <c r="E19717" t="s">
        <v>2881</v>
      </c>
      <c r="F19717" s="4" t="s">
        <v>1280</v>
      </c>
      <c r="G19717" s="5">
        <v>3250</v>
      </c>
      <c r="H19717" s="6">
        <v>0.1190769</v>
      </c>
      <c r="I19717" s="7">
        <v>59.530999999999999</v>
      </c>
      <c r="J19717" s="2">
        <v>42</v>
      </c>
      <c r="K19717">
        <v>1</v>
      </c>
    </row>
    <row r="19718" spans="1:12" x14ac:dyDescent="0.25">
      <c r="A19718">
        <v>62526</v>
      </c>
      <c r="B19718" s="2">
        <v>24.369710000000001</v>
      </c>
      <c r="C19718" s="3">
        <v>33486</v>
      </c>
      <c r="D19718" s="4">
        <v>19500</v>
      </c>
      <c r="E19718" t="s">
        <v>6372</v>
      </c>
      <c r="F19718" s="4" t="s">
        <v>11490</v>
      </c>
      <c r="G19718" s="5">
        <v>23378</v>
      </c>
      <c r="H19718" s="6">
        <v>0.19009319999999999</v>
      </c>
      <c r="I19718" s="7">
        <v>47.256999999999998</v>
      </c>
      <c r="J19718" s="2">
        <v>44.375</v>
      </c>
      <c r="K19718">
        <v>24</v>
      </c>
      <c r="L19718" s="2">
        <v>74</v>
      </c>
    </row>
    <row r="19719" spans="1:12" x14ac:dyDescent="0.25">
      <c r="A19719">
        <v>62341</v>
      </c>
      <c r="B19719" s="2">
        <v>24.363489999999999</v>
      </c>
      <c r="C19719" s="3">
        <v>3538</v>
      </c>
      <c r="D19719" s="4">
        <v>22800</v>
      </c>
      <c r="E19719" t="s">
        <v>2580</v>
      </c>
      <c r="F19719" s="4" t="s">
        <v>11490</v>
      </c>
      <c r="G19719" s="5">
        <v>2596</v>
      </c>
      <c r="H19719" s="6">
        <v>0.1636504</v>
      </c>
      <c r="I19719" s="7">
        <v>51.825000000000003</v>
      </c>
    </row>
    <row r="19720" spans="1:12" x14ac:dyDescent="0.25">
      <c r="A19720">
        <v>68332</v>
      </c>
      <c r="B19720" s="2">
        <v>24.362860000000001</v>
      </c>
      <c r="C19720" s="3">
        <v>86</v>
      </c>
      <c r="E19720" t="s">
        <v>5415</v>
      </c>
      <c r="F19720" s="4" t="s">
        <v>12738</v>
      </c>
      <c r="G19720" s="5">
        <v>64</v>
      </c>
      <c r="H19720" s="6">
        <v>0.203125</v>
      </c>
      <c r="I19720" s="7">
        <v>45</v>
      </c>
    </row>
    <row r="19721" spans="1:12" x14ac:dyDescent="0.25">
      <c r="A19721">
        <v>47270</v>
      </c>
      <c r="B19721" s="2">
        <v>24.362749999999998</v>
      </c>
      <c r="C19721" s="3">
        <v>657</v>
      </c>
      <c r="D19721" s="4">
        <v>35860</v>
      </c>
      <c r="E19721" t="s">
        <v>8974</v>
      </c>
      <c r="F19721" s="4" t="s">
        <v>8800</v>
      </c>
      <c r="G19721" s="5">
        <v>368</v>
      </c>
      <c r="H19721" s="6">
        <v>5.7065200000000003E-2</v>
      </c>
      <c r="I19721" s="7">
        <v>70.238</v>
      </c>
    </row>
    <row r="19722" spans="1:12" x14ac:dyDescent="0.25">
      <c r="A19722">
        <v>14813</v>
      </c>
      <c r="B19722" s="2">
        <v>24.362220000000001</v>
      </c>
      <c r="C19722" s="3">
        <v>2559</v>
      </c>
      <c r="E19722" t="s">
        <v>375</v>
      </c>
      <c r="F19722" s="4" t="s">
        <v>1280</v>
      </c>
      <c r="G19722" s="5">
        <v>1875</v>
      </c>
      <c r="H19722" s="6">
        <v>0.17226669999999999</v>
      </c>
      <c r="I19722" s="7">
        <v>50.329000000000001</v>
      </c>
      <c r="J19722" s="2">
        <v>62</v>
      </c>
      <c r="K19722">
        <v>2</v>
      </c>
    </row>
    <row r="19723" spans="1:12" x14ac:dyDescent="0.25">
      <c r="A19723">
        <v>21643</v>
      </c>
      <c r="B19723" s="2">
        <v>24.360869999999998</v>
      </c>
      <c r="C19723" s="3">
        <v>5127</v>
      </c>
      <c r="D19723" s="4">
        <v>15700</v>
      </c>
      <c r="E19723" t="s">
        <v>4557</v>
      </c>
      <c r="F19723" s="4" t="s">
        <v>4361</v>
      </c>
      <c r="G19723" s="5">
        <v>3743</v>
      </c>
      <c r="H19723" s="6">
        <v>0.11618589999999999</v>
      </c>
      <c r="I19723" s="7">
        <v>60.018999999999998</v>
      </c>
      <c r="J19723" s="2">
        <v>55</v>
      </c>
      <c r="K19723">
        <v>1</v>
      </c>
    </row>
    <row r="19724" spans="1:12" x14ac:dyDescent="0.25">
      <c r="A19724">
        <v>46701</v>
      </c>
      <c r="B19724" s="2">
        <v>24.358720000000002</v>
      </c>
      <c r="C19724" s="3">
        <v>7706</v>
      </c>
      <c r="D19724" s="4">
        <v>28340</v>
      </c>
      <c r="E19724" t="s">
        <v>465</v>
      </c>
      <c r="F19724" s="4" t="s">
        <v>8800</v>
      </c>
      <c r="G19724" s="5">
        <v>5250</v>
      </c>
      <c r="H19724" s="6">
        <v>0.1194286</v>
      </c>
      <c r="I19724" s="7">
        <v>59.457999999999998</v>
      </c>
      <c r="J19724" s="2">
        <v>35</v>
      </c>
      <c r="K19724">
        <v>2</v>
      </c>
    </row>
    <row r="19725" spans="1:12" x14ac:dyDescent="0.25">
      <c r="A19725">
        <v>19144</v>
      </c>
      <c r="B19725" s="2">
        <v>24.3508</v>
      </c>
      <c r="C19725" s="3">
        <v>41548</v>
      </c>
      <c r="D19725" s="4">
        <v>37980</v>
      </c>
      <c r="E19725" t="s">
        <v>2682</v>
      </c>
      <c r="F19725" s="4" t="s">
        <v>3003</v>
      </c>
      <c r="G19725" s="5">
        <v>27840</v>
      </c>
      <c r="H19725" s="6">
        <v>0.23167270000000001</v>
      </c>
      <c r="I19725" s="7">
        <v>40.06</v>
      </c>
      <c r="J19725" s="2">
        <v>39.848500000000001</v>
      </c>
      <c r="K19725">
        <v>33</v>
      </c>
      <c r="L19725" s="2">
        <v>50.1</v>
      </c>
    </row>
    <row r="19726" spans="1:12" x14ac:dyDescent="0.25">
      <c r="A19726">
        <v>54824</v>
      </c>
      <c r="B19726" s="2">
        <v>24.343769999999999</v>
      </c>
      <c r="C19726" s="3">
        <v>2390</v>
      </c>
      <c r="E19726" t="s">
        <v>10368</v>
      </c>
      <c r="F19726" s="4" t="s">
        <v>10031</v>
      </c>
      <c r="G19726" s="5">
        <v>1536</v>
      </c>
      <c r="H19726" s="6">
        <v>0.13532859999999999</v>
      </c>
      <c r="I19726" s="7">
        <v>56.704999999999998</v>
      </c>
      <c r="J19726" s="2">
        <v>58</v>
      </c>
      <c r="K19726">
        <v>2</v>
      </c>
    </row>
    <row r="19727" spans="1:12" x14ac:dyDescent="0.25">
      <c r="A19727">
        <v>55429</v>
      </c>
      <c r="B19727" s="2">
        <v>24.33924</v>
      </c>
      <c r="C19727" s="3">
        <v>27136</v>
      </c>
      <c r="D19727" s="4">
        <v>33460</v>
      </c>
      <c r="E19727" t="s">
        <v>10500</v>
      </c>
      <c r="F19727" s="4" t="s">
        <v>10428</v>
      </c>
      <c r="G19727" s="5">
        <v>17395</v>
      </c>
      <c r="H19727" s="6">
        <v>0.1910319</v>
      </c>
      <c r="I19727" s="7">
        <v>47.078000000000003</v>
      </c>
      <c r="J19727" s="2">
        <v>53.333300000000001</v>
      </c>
      <c r="K19727">
        <v>9</v>
      </c>
    </row>
    <row r="19728" spans="1:12" x14ac:dyDescent="0.25">
      <c r="A19728">
        <v>75124</v>
      </c>
      <c r="B19728" s="2">
        <v>24.33436</v>
      </c>
      <c r="C19728" s="3">
        <v>4375</v>
      </c>
      <c r="D19728" s="4">
        <v>11980</v>
      </c>
      <c r="E19728" t="s">
        <v>13770</v>
      </c>
      <c r="F19728" s="4" t="s">
        <v>13752</v>
      </c>
      <c r="G19728" s="5">
        <v>2986</v>
      </c>
      <c r="H19728" s="6">
        <v>0.15366589999999999</v>
      </c>
      <c r="I19728" s="7">
        <v>53.533000000000001</v>
      </c>
      <c r="J19728" s="2">
        <v>57</v>
      </c>
      <c r="K19728">
        <v>1</v>
      </c>
    </row>
    <row r="19729" spans="1:12" x14ac:dyDescent="0.25">
      <c r="A19729">
        <v>18224</v>
      </c>
      <c r="B19729" s="2">
        <v>24.332650000000001</v>
      </c>
      <c r="C19729" s="3">
        <v>5598</v>
      </c>
      <c r="D19729" s="4">
        <v>42540</v>
      </c>
      <c r="E19729" t="s">
        <v>3995</v>
      </c>
      <c r="F19729" s="4" t="s">
        <v>3003</v>
      </c>
      <c r="G19729" s="5">
        <v>4140</v>
      </c>
      <c r="H19729" s="6">
        <v>0.15769140000000001</v>
      </c>
      <c r="I19729" s="7">
        <v>52.837000000000003</v>
      </c>
      <c r="J19729" s="2">
        <v>53</v>
      </c>
      <c r="K19729">
        <v>2</v>
      </c>
    </row>
    <row r="19730" spans="1:12" x14ac:dyDescent="0.25">
      <c r="A19730">
        <v>78404</v>
      </c>
      <c r="B19730" s="2">
        <v>24.329000000000001</v>
      </c>
      <c r="C19730" s="3">
        <v>16371</v>
      </c>
      <c r="D19730" s="4">
        <v>18580</v>
      </c>
      <c r="E19730" t="s">
        <v>14230</v>
      </c>
      <c r="F19730" s="4" t="s">
        <v>13752</v>
      </c>
      <c r="G19730" s="5">
        <v>11131</v>
      </c>
      <c r="H19730" s="6">
        <v>0.22421849999999999</v>
      </c>
      <c r="I19730" s="7">
        <v>41.34</v>
      </c>
      <c r="J19730" s="2">
        <v>45.666699999999999</v>
      </c>
      <c r="K19730">
        <v>6</v>
      </c>
    </row>
    <row r="19731" spans="1:12" x14ac:dyDescent="0.25">
      <c r="A19731">
        <v>96771</v>
      </c>
      <c r="B19731" s="2">
        <v>24.325189999999999</v>
      </c>
      <c r="C19731" s="3">
        <v>7032</v>
      </c>
      <c r="D19731" s="4">
        <v>25900</v>
      </c>
      <c r="E19731" t="s">
        <v>12418</v>
      </c>
      <c r="F19731" s="4" t="s">
        <v>16099</v>
      </c>
      <c r="G19731" s="5">
        <v>4756</v>
      </c>
      <c r="H19731" s="6">
        <v>0.1986964</v>
      </c>
      <c r="I19731" s="7">
        <v>45.75</v>
      </c>
      <c r="J19731" s="2">
        <v>49.666699999999999</v>
      </c>
      <c r="K19731">
        <v>3</v>
      </c>
    </row>
    <row r="19732" spans="1:12" x14ac:dyDescent="0.25">
      <c r="A19732">
        <v>50634</v>
      </c>
      <c r="B19732" s="2">
        <v>24.323930000000001</v>
      </c>
      <c r="C19732" s="3">
        <v>656</v>
      </c>
      <c r="D19732" s="4">
        <v>47940</v>
      </c>
      <c r="E19732" t="s">
        <v>36</v>
      </c>
      <c r="F19732" s="4" t="s">
        <v>9593</v>
      </c>
      <c r="G19732" s="5">
        <v>509</v>
      </c>
      <c r="H19732" s="6">
        <v>0.1176471</v>
      </c>
      <c r="I19732" s="7">
        <v>59.75</v>
      </c>
      <c r="J19732" s="2">
        <v>39</v>
      </c>
      <c r="K19732">
        <v>1</v>
      </c>
    </row>
    <row r="19733" spans="1:12" x14ac:dyDescent="0.25">
      <c r="A19733">
        <v>54888</v>
      </c>
      <c r="B19733" s="2">
        <v>24.32357</v>
      </c>
      <c r="C19733" s="3">
        <v>1266</v>
      </c>
      <c r="E19733" t="s">
        <v>10396</v>
      </c>
      <c r="F19733" s="4" t="s">
        <v>10031</v>
      </c>
      <c r="G19733" s="5">
        <v>1008</v>
      </c>
      <c r="H19733" s="6">
        <v>0.16369049999999999</v>
      </c>
      <c r="I19733" s="7">
        <v>51.786000000000001</v>
      </c>
    </row>
    <row r="19734" spans="1:12" x14ac:dyDescent="0.25">
      <c r="A19734">
        <v>79777</v>
      </c>
      <c r="B19734" s="2">
        <v>24.323309999999999</v>
      </c>
      <c r="C19734" s="3">
        <v>196</v>
      </c>
      <c r="E19734" t="s">
        <v>14457</v>
      </c>
      <c r="F19734" s="4" t="s">
        <v>13752</v>
      </c>
      <c r="G19734" s="5">
        <v>78</v>
      </c>
      <c r="H19734" s="6">
        <v>0.12820509999999999</v>
      </c>
      <c r="I19734" s="7">
        <v>57.917000000000002</v>
      </c>
    </row>
    <row r="19735" spans="1:12" x14ac:dyDescent="0.25">
      <c r="A19735">
        <v>19145</v>
      </c>
      <c r="B19735" s="2">
        <v>24.3157</v>
      </c>
      <c r="C19735" s="3">
        <v>47498</v>
      </c>
      <c r="D19735" s="4">
        <v>37980</v>
      </c>
      <c r="E19735" t="s">
        <v>2682</v>
      </c>
      <c r="F19735" s="4" t="s">
        <v>3003</v>
      </c>
      <c r="G19735" s="5">
        <v>31728</v>
      </c>
      <c r="H19735" s="6">
        <v>0.1797781</v>
      </c>
      <c r="I19735" s="7">
        <v>49.003999999999998</v>
      </c>
      <c r="J19735" s="2">
        <v>43.307699999999997</v>
      </c>
      <c r="K19735">
        <v>13</v>
      </c>
      <c r="L19735" s="2">
        <v>68.7</v>
      </c>
    </row>
    <row r="19736" spans="1:12" x14ac:dyDescent="0.25">
      <c r="A19736">
        <v>22435</v>
      </c>
      <c r="B19736" s="2">
        <v>24.307670000000002</v>
      </c>
      <c r="C19736" s="3">
        <v>2490</v>
      </c>
      <c r="E19736" t="s">
        <v>4661</v>
      </c>
      <c r="F19736" s="4" t="s">
        <v>4335</v>
      </c>
      <c r="G19736" s="5">
        <v>1802</v>
      </c>
      <c r="H19736" s="6">
        <v>0.15538289999999999</v>
      </c>
      <c r="I19736" s="7">
        <v>53.219000000000001</v>
      </c>
    </row>
    <row r="19737" spans="1:12" x14ac:dyDescent="0.25">
      <c r="A19737">
        <v>62702</v>
      </c>
      <c r="B19737" s="2">
        <v>24.301200000000001</v>
      </c>
      <c r="C19737" s="3">
        <v>35928</v>
      </c>
      <c r="D19737" s="4">
        <v>44100</v>
      </c>
      <c r="E19737" t="s">
        <v>76</v>
      </c>
      <c r="F19737" s="4" t="s">
        <v>11490</v>
      </c>
      <c r="G19737" s="5">
        <v>25228</v>
      </c>
      <c r="H19737" s="6">
        <v>0.1823767</v>
      </c>
      <c r="I19737" s="7">
        <v>48.552</v>
      </c>
      <c r="J19737" s="2">
        <v>50.818199999999997</v>
      </c>
      <c r="K19737">
        <v>11</v>
      </c>
      <c r="L19737" s="2">
        <v>94.6</v>
      </c>
    </row>
    <row r="19738" spans="1:12" x14ac:dyDescent="0.25">
      <c r="A19738">
        <v>68769</v>
      </c>
      <c r="B19738" s="2">
        <v>24.294889999999999</v>
      </c>
      <c r="C19738" s="3">
        <v>1470</v>
      </c>
      <c r="D19738" s="4">
        <v>35740</v>
      </c>
      <c r="E19738" t="s">
        <v>2036</v>
      </c>
      <c r="F19738" s="4" t="s">
        <v>12738</v>
      </c>
      <c r="G19738" s="5">
        <v>1167</v>
      </c>
      <c r="H19738" s="6">
        <v>0.16010269999999999</v>
      </c>
      <c r="I19738" s="7">
        <v>52.401000000000003</v>
      </c>
      <c r="J19738" s="2">
        <v>50</v>
      </c>
      <c r="K19738">
        <v>1</v>
      </c>
    </row>
    <row r="19739" spans="1:12" x14ac:dyDescent="0.25">
      <c r="A19739">
        <v>87421</v>
      </c>
      <c r="B19739" s="2">
        <v>24.294370000000001</v>
      </c>
      <c r="C19739" s="3">
        <v>1574</v>
      </c>
      <c r="D19739" s="4">
        <v>22140</v>
      </c>
      <c r="E19739" t="s">
        <v>15191</v>
      </c>
      <c r="F19739" s="4" t="s">
        <v>15124</v>
      </c>
      <c r="G19739" s="5">
        <v>999</v>
      </c>
      <c r="H19739" s="6">
        <v>0.1031031</v>
      </c>
      <c r="I19739" s="7">
        <v>62.25</v>
      </c>
    </row>
    <row r="19740" spans="1:12" x14ac:dyDescent="0.25">
      <c r="A19740">
        <v>87063</v>
      </c>
      <c r="B19740" s="2">
        <v>24.294080000000001</v>
      </c>
      <c r="C19740" s="3">
        <v>273</v>
      </c>
      <c r="D19740" s="4">
        <v>10740</v>
      </c>
      <c r="E19740" t="s">
        <v>5980</v>
      </c>
      <c r="F19740" s="4" t="s">
        <v>15124</v>
      </c>
      <c r="G19740" s="5">
        <v>174</v>
      </c>
      <c r="H19740" s="6">
        <v>0.16571430000000001</v>
      </c>
      <c r="I19740" s="7">
        <v>51.429000000000002</v>
      </c>
    </row>
    <row r="19741" spans="1:12" x14ac:dyDescent="0.25">
      <c r="A19741">
        <v>47974</v>
      </c>
      <c r="B19741" s="2">
        <v>24.293839999999999</v>
      </c>
      <c r="C19741" s="3">
        <v>1233</v>
      </c>
      <c r="D19741" s="4">
        <v>45460</v>
      </c>
      <c r="E19741" t="s">
        <v>8625</v>
      </c>
      <c r="F19741" s="4" t="s">
        <v>8800</v>
      </c>
      <c r="G19741" s="5">
        <v>827</v>
      </c>
      <c r="H19741" s="6">
        <v>0.12696489999999999</v>
      </c>
      <c r="I19741" s="7">
        <v>58.125</v>
      </c>
    </row>
    <row r="19742" spans="1:12" x14ac:dyDescent="0.25">
      <c r="A19742">
        <v>70748</v>
      </c>
      <c r="B19742" s="2">
        <v>24.29243</v>
      </c>
      <c r="C19742" s="3">
        <v>6657</v>
      </c>
      <c r="D19742" s="4">
        <v>12940</v>
      </c>
      <c r="E19742" t="s">
        <v>671</v>
      </c>
      <c r="F19742" s="4" t="s">
        <v>12927</v>
      </c>
      <c r="G19742" s="5">
        <v>5087</v>
      </c>
      <c r="H19742" s="6">
        <v>0.13030659999999999</v>
      </c>
      <c r="I19742" s="7">
        <v>57.545000000000002</v>
      </c>
      <c r="J19742" s="2">
        <v>50</v>
      </c>
      <c r="K19742">
        <v>1</v>
      </c>
    </row>
    <row r="19743" spans="1:12" x14ac:dyDescent="0.25">
      <c r="A19743">
        <v>84526</v>
      </c>
      <c r="B19743" s="2">
        <v>24.290579999999999</v>
      </c>
      <c r="C19743" s="3">
        <v>3979</v>
      </c>
      <c r="D19743" s="4">
        <v>39220</v>
      </c>
      <c r="E19743" t="s">
        <v>14907</v>
      </c>
      <c r="F19743" s="4" t="s">
        <v>14851</v>
      </c>
      <c r="G19743" s="5">
        <v>2607</v>
      </c>
      <c r="H19743" s="6">
        <v>0.120445</v>
      </c>
      <c r="I19743" s="7">
        <v>59.241999999999997</v>
      </c>
    </row>
    <row r="19744" spans="1:12" x14ac:dyDescent="0.25">
      <c r="A19744">
        <v>13040</v>
      </c>
      <c r="B19744" s="2">
        <v>24.289539999999999</v>
      </c>
      <c r="C19744" s="3">
        <v>2482</v>
      </c>
      <c r="D19744" s="4">
        <v>18660</v>
      </c>
      <c r="E19744" t="s">
        <v>2478</v>
      </c>
      <c r="F19744" s="4" t="s">
        <v>1280</v>
      </c>
      <c r="G19744" s="5">
        <v>1735</v>
      </c>
      <c r="H19744" s="6">
        <v>0.13775219999999999</v>
      </c>
      <c r="I19744" s="7">
        <v>56.25</v>
      </c>
    </row>
    <row r="19745" spans="1:11" x14ac:dyDescent="0.25">
      <c r="A19745">
        <v>38838</v>
      </c>
      <c r="B19745" s="2">
        <v>24.288900000000002</v>
      </c>
      <c r="C19745" s="3">
        <v>1409</v>
      </c>
      <c r="E19745" t="s">
        <v>409</v>
      </c>
      <c r="F19745" s="4" t="s">
        <v>7633</v>
      </c>
      <c r="G19745" s="5">
        <v>935</v>
      </c>
      <c r="H19745" s="6">
        <v>0.14973259999999999</v>
      </c>
      <c r="I19745" s="7">
        <v>54.179000000000002</v>
      </c>
      <c r="J19745" s="2">
        <v>59</v>
      </c>
      <c r="K19745">
        <v>1</v>
      </c>
    </row>
    <row r="19746" spans="1:11" x14ac:dyDescent="0.25">
      <c r="A19746">
        <v>63401</v>
      </c>
      <c r="B19746" s="2">
        <v>24.285150000000002</v>
      </c>
      <c r="C19746" s="3">
        <v>21815</v>
      </c>
      <c r="D19746" s="4">
        <v>25300</v>
      </c>
      <c r="E19746" t="s">
        <v>2494</v>
      </c>
      <c r="F19746" s="4" t="s">
        <v>12102</v>
      </c>
      <c r="G19746" s="5">
        <v>14723</v>
      </c>
      <c r="H19746" s="6">
        <v>0.17834829999999999</v>
      </c>
      <c r="I19746" s="7">
        <v>49.23</v>
      </c>
      <c r="J19746" s="2">
        <v>60.8889</v>
      </c>
      <c r="K19746">
        <v>9</v>
      </c>
    </row>
    <row r="19747" spans="1:11" x14ac:dyDescent="0.25">
      <c r="A19747">
        <v>27349</v>
      </c>
      <c r="B19747" s="2">
        <v>24.2805</v>
      </c>
      <c r="C19747" s="3">
        <v>6783</v>
      </c>
      <c r="D19747" s="4">
        <v>15500</v>
      </c>
      <c r="E19747" t="s">
        <v>5701</v>
      </c>
      <c r="F19747" s="4" t="s">
        <v>5642</v>
      </c>
      <c r="G19747" s="5">
        <v>4730</v>
      </c>
      <c r="H19747" s="6">
        <v>0.14796029999999999</v>
      </c>
      <c r="I19747" s="7">
        <v>54.478999999999999</v>
      </c>
      <c r="J19747" s="2">
        <v>56</v>
      </c>
      <c r="K19747">
        <v>1</v>
      </c>
    </row>
    <row r="19748" spans="1:11" x14ac:dyDescent="0.25">
      <c r="A19748">
        <v>77417</v>
      </c>
      <c r="B19748" s="2">
        <v>24.278960000000001</v>
      </c>
      <c r="C19748" s="3">
        <v>2654</v>
      </c>
      <c r="D19748" s="4">
        <v>26420</v>
      </c>
      <c r="E19748" t="s">
        <v>14043</v>
      </c>
      <c r="F19748" s="4" t="s">
        <v>13752</v>
      </c>
      <c r="G19748" s="5">
        <v>1694</v>
      </c>
      <c r="H19748" s="6">
        <v>9.8583199999999996E-2</v>
      </c>
      <c r="I19748" s="7">
        <v>63.01</v>
      </c>
    </row>
    <row r="19749" spans="1:11" x14ac:dyDescent="0.25">
      <c r="A19749">
        <v>39166</v>
      </c>
      <c r="B19749" s="2">
        <v>24.278469999999999</v>
      </c>
      <c r="C19749" s="3">
        <v>579</v>
      </c>
      <c r="E19749" t="s">
        <v>7766</v>
      </c>
      <c r="F19749" s="4" t="s">
        <v>7633</v>
      </c>
      <c r="G19749" s="5">
        <v>347</v>
      </c>
      <c r="H19749" s="6">
        <v>0.24137929999999999</v>
      </c>
      <c r="I19749" s="7">
        <v>38.332999999999998</v>
      </c>
    </row>
    <row r="19750" spans="1:11" x14ac:dyDescent="0.25">
      <c r="A19750">
        <v>34952</v>
      </c>
      <c r="B19750" s="2">
        <v>24.271350000000002</v>
      </c>
      <c r="C19750" s="3">
        <v>37284</v>
      </c>
      <c r="D19750" s="4">
        <v>38940</v>
      </c>
      <c r="E19750" t="s">
        <v>7021</v>
      </c>
      <c r="F19750" s="4" t="s">
        <v>6689</v>
      </c>
      <c r="G19750" s="5">
        <v>29402</v>
      </c>
      <c r="H19750" s="6">
        <v>0.1818244</v>
      </c>
      <c r="I19750" s="7">
        <v>48.622</v>
      </c>
      <c r="J19750" s="2">
        <v>59</v>
      </c>
      <c r="K19750">
        <v>4</v>
      </c>
    </row>
    <row r="19751" spans="1:11" x14ac:dyDescent="0.25">
      <c r="A19751">
        <v>15401</v>
      </c>
      <c r="B19751" s="2">
        <v>24.258790000000001</v>
      </c>
      <c r="C19751" s="3">
        <v>31749</v>
      </c>
      <c r="D19751" s="4">
        <v>38300</v>
      </c>
      <c r="E19751" t="s">
        <v>3126</v>
      </c>
      <c r="F19751" s="4" t="s">
        <v>3003</v>
      </c>
      <c r="G19751" s="5">
        <v>23096</v>
      </c>
      <c r="H19751" s="6">
        <v>0.17015930000000001</v>
      </c>
      <c r="I19751" s="7">
        <v>50.636000000000003</v>
      </c>
      <c r="J19751" s="2">
        <v>38.5</v>
      </c>
      <c r="K19751">
        <v>6</v>
      </c>
    </row>
    <row r="19752" spans="1:11" x14ac:dyDescent="0.25">
      <c r="A19752">
        <v>44836</v>
      </c>
      <c r="B19752" s="2">
        <v>24.252880000000001</v>
      </c>
      <c r="C19752" s="3">
        <v>2476</v>
      </c>
      <c r="D19752" s="4">
        <v>45660</v>
      </c>
      <c r="E19752" t="s">
        <v>8614</v>
      </c>
      <c r="F19752" s="4" t="s">
        <v>8295</v>
      </c>
      <c r="G19752" s="5">
        <v>1590</v>
      </c>
      <c r="H19752" s="6">
        <v>0.123193</v>
      </c>
      <c r="I19752" s="7">
        <v>58.75</v>
      </c>
      <c r="J19752" s="2">
        <v>40.5</v>
      </c>
      <c r="K19752">
        <v>2</v>
      </c>
    </row>
    <row r="19753" spans="1:11" x14ac:dyDescent="0.25">
      <c r="A19753">
        <v>55708</v>
      </c>
      <c r="B19753" s="2">
        <v>24.252310000000001</v>
      </c>
      <c r="C19753" s="3">
        <v>1078</v>
      </c>
      <c r="D19753" s="4">
        <v>20260</v>
      </c>
      <c r="E19753" t="s">
        <v>10516</v>
      </c>
      <c r="F19753" s="4" t="s">
        <v>10428</v>
      </c>
      <c r="G19753" s="5">
        <v>787</v>
      </c>
      <c r="H19753" s="6">
        <v>0.1499365</v>
      </c>
      <c r="I19753" s="7">
        <v>54.125</v>
      </c>
    </row>
    <row r="19754" spans="1:11" x14ac:dyDescent="0.25">
      <c r="A19754">
        <v>54822</v>
      </c>
      <c r="B19754" s="2">
        <v>24.251370000000001</v>
      </c>
      <c r="C19754" s="3">
        <v>4594</v>
      </c>
      <c r="E19754" t="s">
        <v>2955</v>
      </c>
      <c r="F19754" s="4" t="s">
        <v>10031</v>
      </c>
      <c r="G19754" s="5">
        <v>3141</v>
      </c>
      <c r="H19754" s="6">
        <v>0.150589</v>
      </c>
      <c r="I19754" s="7">
        <v>54.01</v>
      </c>
      <c r="J19754" s="2">
        <v>66.333299999999994</v>
      </c>
      <c r="K19754">
        <v>3</v>
      </c>
    </row>
    <row r="19755" spans="1:11" x14ac:dyDescent="0.25">
      <c r="A19755">
        <v>51029</v>
      </c>
      <c r="B19755" s="2">
        <v>24.25056</v>
      </c>
      <c r="C19755" s="3">
        <v>360</v>
      </c>
      <c r="E19755" t="s">
        <v>9810</v>
      </c>
      <c r="F19755" s="4" t="s">
        <v>9593</v>
      </c>
      <c r="G19755" s="5">
        <v>243</v>
      </c>
      <c r="H19755" s="6">
        <v>0.16049379999999999</v>
      </c>
      <c r="I19755" s="7">
        <v>52.292000000000002</v>
      </c>
    </row>
    <row r="19756" spans="1:11" x14ac:dyDescent="0.25">
      <c r="A19756">
        <v>27565</v>
      </c>
      <c r="B19756" s="2">
        <v>24.246089999999999</v>
      </c>
      <c r="C19756" s="3">
        <v>26552</v>
      </c>
      <c r="D19756" s="4">
        <v>37080</v>
      </c>
      <c r="E19756" t="s">
        <v>186</v>
      </c>
      <c r="F19756" s="4" t="s">
        <v>5642</v>
      </c>
      <c r="G19756" s="5">
        <v>18455</v>
      </c>
      <c r="H19756" s="6">
        <v>0.15642610000000001</v>
      </c>
      <c r="I19756" s="7">
        <v>52.994</v>
      </c>
      <c r="J19756" s="2">
        <v>52</v>
      </c>
      <c r="K19756">
        <v>2</v>
      </c>
    </row>
    <row r="19757" spans="1:11" x14ac:dyDescent="0.25">
      <c r="A19757">
        <v>41540</v>
      </c>
      <c r="B19757" s="2">
        <v>24.241620000000001</v>
      </c>
      <c r="C19757" s="3">
        <v>296</v>
      </c>
      <c r="E19757" t="s">
        <v>8082</v>
      </c>
      <c r="F19757" s="4" t="s">
        <v>7883</v>
      </c>
      <c r="G19757" s="5">
        <v>195</v>
      </c>
      <c r="H19757" s="6">
        <v>0.2091837</v>
      </c>
      <c r="I19757" s="7">
        <v>43.875</v>
      </c>
    </row>
    <row r="19758" spans="1:11" x14ac:dyDescent="0.25">
      <c r="A19758">
        <v>57706</v>
      </c>
      <c r="B19758" s="2">
        <v>24.241379999999999</v>
      </c>
      <c r="C19758" s="3">
        <v>2746</v>
      </c>
      <c r="D19758" s="4">
        <v>39660</v>
      </c>
      <c r="E19758" t="s">
        <v>11033</v>
      </c>
      <c r="F19758" s="4" t="s">
        <v>10877</v>
      </c>
      <c r="G19758" s="5">
        <v>805</v>
      </c>
      <c r="H19758" s="6">
        <v>0.18385090000000001</v>
      </c>
      <c r="I19758" s="7">
        <v>48.246000000000002</v>
      </c>
      <c r="J19758" s="2">
        <v>55.5</v>
      </c>
      <c r="K19758">
        <v>2</v>
      </c>
    </row>
    <row r="19759" spans="1:11" x14ac:dyDescent="0.25">
      <c r="A19759">
        <v>28694</v>
      </c>
      <c r="B19759" s="2">
        <v>24.239889999999999</v>
      </c>
      <c r="C19759" s="3">
        <v>7249</v>
      </c>
      <c r="E19759" t="s">
        <v>6074</v>
      </c>
      <c r="F19759" s="4" t="s">
        <v>5642</v>
      </c>
      <c r="G19759" s="5">
        <v>5434</v>
      </c>
      <c r="H19759" s="6">
        <v>0.16835330000000001</v>
      </c>
      <c r="I19759" s="7">
        <v>50.917000000000002</v>
      </c>
      <c r="J19759" s="2">
        <v>46.2</v>
      </c>
      <c r="K19759">
        <v>5</v>
      </c>
    </row>
    <row r="19760" spans="1:11" x14ac:dyDescent="0.25">
      <c r="A19760">
        <v>15455</v>
      </c>
      <c r="B19760" s="2">
        <v>24.238520000000001</v>
      </c>
      <c r="C19760" s="3">
        <v>391</v>
      </c>
      <c r="D19760" s="4">
        <v>38300</v>
      </c>
      <c r="E19760" t="s">
        <v>3156</v>
      </c>
      <c r="F19760" s="4" t="s">
        <v>3003</v>
      </c>
      <c r="G19760" s="5">
        <v>272</v>
      </c>
      <c r="H19760" s="6">
        <v>0.22426470000000001</v>
      </c>
      <c r="I19760" s="7">
        <v>41.25</v>
      </c>
    </row>
    <row r="19761" spans="1:12" x14ac:dyDescent="0.25">
      <c r="A19761">
        <v>49120</v>
      </c>
      <c r="B19761" s="2">
        <v>24.23235</v>
      </c>
      <c r="C19761" s="3">
        <v>37276</v>
      </c>
      <c r="D19761" s="4">
        <v>35660</v>
      </c>
      <c r="E19761" t="s">
        <v>8563</v>
      </c>
      <c r="F19761" s="4" t="s">
        <v>9106</v>
      </c>
      <c r="G19761" s="5">
        <v>25517</v>
      </c>
      <c r="H19761" s="6">
        <v>0.164988</v>
      </c>
      <c r="I19761" s="7">
        <v>51.493000000000002</v>
      </c>
      <c r="J19761" s="2">
        <v>51.260899999999999</v>
      </c>
      <c r="K19761">
        <v>23</v>
      </c>
      <c r="L19761" s="2">
        <v>95.4</v>
      </c>
    </row>
    <row r="19762" spans="1:12" x14ac:dyDescent="0.25">
      <c r="A19762">
        <v>88022</v>
      </c>
      <c r="B19762" s="2">
        <v>24.226030000000002</v>
      </c>
      <c r="C19762" s="3">
        <v>1171</v>
      </c>
      <c r="D19762" s="4">
        <v>43500</v>
      </c>
      <c r="E19762" t="s">
        <v>15265</v>
      </c>
      <c r="F19762" s="4" t="s">
        <v>15124</v>
      </c>
      <c r="G19762" s="5">
        <v>888</v>
      </c>
      <c r="H19762" s="6">
        <v>0.18243239999999999</v>
      </c>
      <c r="I19762" s="7">
        <v>48.478000000000002</v>
      </c>
      <c r="J19762" s="2">
        <v>89</v>
      </c>
      <c r="K19762">
        <v>1</v>
      </c>
    </row>
    <row r="19763" spans="1:12" x14ac:dyDescent="0.25">
      <c r="A19763">
        <v>58792</v>
      </c>
      <c r="B19763" s="2">
        <v>24.225750000000001</v>
      </c>
      <c r="C19763" s="3">
        <v>310</v>
      </c>
      <c r="D19763" s="4">
        <v>33500</v>
      </c>
      <c r="E19763" t="s">
        <v>11268</v>
      </c>
      <c r="F19763" s="4" t="s">
        <v>11069</v>
      </c>
      <c r="G19763" s="5">
        <v>257</v>
      </c>
      <c r="H19763" s="6">
        <v>0.13178290000000001</v>
      </c>
      <c r="I19763" s="7">
        <v>57.222000000000001</v>
      </c>
    </row>
    <row r="19764" spans="1:12" x14ac:dyDescent="0.25">
      <c r="A19764">
        <v>79520</v>
      </c>
      <c r="B19764" s="2">
        <v>24.22533</v>
      </c>
      <c r="C19764" s="3">
        <v>2371</v>
      </c>
      <c r="D19764" s="4">
        <v>10180</v>
      </c>
      <c r="E19764" t="s">
        <v>2850</v>
      </c>
      <c r="F19764" s="4" t="s">
        <v>13752</v>
      </c>
      <c r="G19764" s="5">
        <v>1500</v>
      </c>
      <c r="H19764" s="6">
        <v>0.15533330000000001</v>
      </c>
      <c r="I19764" s="7">
        <v>53.148000000000003</v>
      </c>
    </row>
    <row r="19765" spans="1:12" x14ac:dyDescent="0.25">
      <c r="A19765">
        <v>23707</v>
      </c>
      <c r="B19765" s="2">
        <v>24.222650000000002</v>
      </c>
      <c r="C19765" s="3">
        <v>14711</v>
      </c>
      <c r="D19765" s="4">
        <v>47260</v>
      </c>
      <c r="E19765" t="s">
        <v>498</v>
      </c>
      <c r="F19765" s="4" t="s">
        <v>4335</v>
      </c>
      <c r="G19765" s="5">
        <v>9675</v>
      </c>
      <c r="H19765" s="6">
        <v>0.17178289999999999</v>
      </c>
      <c r="I19765" s="7">
        <v>50.302</v>
      </c>
      <c r="J19765" s="2">
        <v>48.714300000000001</v>
      </c>
      <c r="K19765">
        <v>7</v>
      </c>
    </row>
    <row r="19766" spans="1:12" x14ac:dyDescent="0.25">
      <c r="A19766">
        <v>18635</v>
      </c>
      <c r="B19766" s="2">
        <v>24.219639999999998</v>
      </c>
      <c r="C19766" s="3">
        <v>4065</v>
      </c>
      <c r="D19766" s="4">
        <v>42540</v>
      </c>
      <c r="E19766" t="s">
        <v>4110</v>
      </c>
      <c r="F19766" s="4" t="s">
        <v>3003</v>
      </c>
      <c r="G19766" s="5">
        <v>2938</v>
      </c>
      <c r="H19766" s="6">
        <v>0.1316774</v>
      </c>
      <c r="I19766" s="7">
        <v>57.231999999999999</v>
      </c>
      <c r="J19766" s="2">
        <v>51</v>
      </c>
      <c r="K19766">
        <v>1</v>
      </c>
    </row>
    <row r="19767" spans="1:12" x14ac:dyDescent="0.25">
      <c r="A19767">
        <v>16145</v>
      </c>
      <c r="B19767" s="2">
        <v>24.218499999999999</v>
      </c>
      <c r="C19767" s="3">
        <v>2555</v>
      </c>
      <c r="D19767" s="4">
        <v>49660</v>
      </c>
      <c r="E19767" t="s">
        <v>3426</v>
      </c>
      <c r="F19767" s="4" t="s">
        <v>3003</v>
      </c>
      <c r="G19767" s="5">
        <v>1817</v>
      </c>
      <c r="H19767" s="6">
        <v>0.14419370000000001</v>
      </c>
      <c r="I19767" s="7">
        <v>55.069000000000003</v>
      </c>
    </row>
    <row r="19768" spans="1:12" x14ac:dyDescent="0.25">
      <c r="A19768">
        <v>19933</v>
      </c>
      <c r="B19768" s="2">
        <v>24.216609999999999</v>
      </c>
      <c r="C19768" s="3">
        <v>8890</v>
      </c>
      <c r="D19768" s="4">
        <v>41540</v>
      </c>
      <c r="E19768" t="s">
        <v>3013</v>
      </c>
      <c r="F19768" s="4" t="s">
        <v>4311</v>
      </c>
      <c r="G19768" s="5">
        <v>6037</v>
      </c>
      <c r="H19768" s="6">
        <v>0.14725859999999999</v>
      </c>
      <c r="I19768" s="7">
        <v>54.539000000000001</v>
      </c>
      <c r="J19768" s="2">
        <v>53</v>
      </c>
      <c r="K19768">
        <v>2</v>
      </c>
    </row>
    <row r="19769" spans="1:12" x14ac:dyDescent="0.25">
      <c r="A19769">
        <v>17823</v>
      </c>
      <c r="B19769" s="2">
        <v>24.214960000000001</v>
      </c>
      <c r="C19769" s="3">
        <v>1281</v>
      </c>
      <c r="D19769" s="4">
        <v>44980</v>
      </c>
      <c r="E19769" t="s">
        <v>3868</v>
      </c>
      <c r="F19769" s="4" t="s">
        <v>3003</v>
      </c>
      <c r="G19769" s="5">
        <v>879</v>
      </c>
      <c r="H19769" s="6">
        <v>0.1228669</v>
      </c>
      <c r="I19769" s="7">
        <v>58.75</v>
      </c>
    </row>
    <row r="19770" spans="1:12" x14ac:dyDescent="0.25">
      <c r="A19770">
        <v>16838</v>
      </c>
      <c r="B19770" s="2">
        <v>24.214449999999999</v>
      </c>
      <c r="C19770" s="3">
        <v>1764</v>
      </c>
      <c r="D19770" s="4">
        <v>20180</v>
      </c>
      <c r="E19770" t="s">
        <v>3608</v>
      </c>
      <c r="F19770" s="4" t="s">
        <v>3003</v>
      </c>
      <c r="G19770" s="5">
        <v>1238</v>
      </c>
      <c r="H19770" s="6">
        <v>0.13974149999999999</v>
      </c>
      <c r="I19770" s="7">
        <v>55.832999999999998</v>
      </c>
    </row>
    <row r="19771" spans="1:12" x14ac:dyDescent="0.25">
      <c r="A19771">
        <v>47885</v>
      </c>
      <c r="B19771" s="2">
        <v>24.212689999999998</v>
      </c>
      <c r="C19771" s="3">
        <v>8970</v>
      </c>
      <c r="D19771" s="4">
        <v>45460</v>
      </c>
      <c r="E19771" t="s">
        <v>9077</v>
      </c>
      <c r="F19771" s="4" t="s">
        <v>8800</v>
      </c>
      <c r="G19771" s="5">
        <v>6132</v>
      </c>
      <c r="H19771" s="6">
        <v>0.1232676</v>
      </c>
      <c r="I19771" s="7">
        <v>58.679000000000002</v>
      </c>
      <c r="J19771" s="2">
        <v>35.5</v>
      </c>
      <c r="K19771">
        <v>2</v>
      </c>
    </row>
    <row r="19772" spans="1:12" x14ac:dyDescent="0.25">
      <c r="A19772">
        <v>50606</v>
      </c>
      <c r="B19772" s="2">
        <v>24.211040000000001</v>
      </c>
      <c r="C19772" s="3">
        <v>949</v>
      </c>
      <c r="E19772" t="s">
        <v>374</v>
      </c>
      <c r="F19772" s="4" t="s">
        <v>9593</v>
      </c>
      <c r="G19772" s="5">
        <v>737</v>
      </c>
      <c r="H19772" s="6">
        <v>0.15989159999999999</v>
      </c>
      <c r="I19772" s="7">
        <v>52.344000000000001</v>
      </c>
      <c r="J19772" s="2">
        <v>58</v>
      </c>
      <c r="K19772">
        <v>1</v>
      </c>
    </row>
    <row r="19773" spans="1:12" x14ac:dyDescent="0.25">
      <c r="A19773">
        <v>49029</v>
      </c>
      <c r="B19773" s="2">
        <v>24.210609999999999</v>
      </c>
      <c r="C19773" s="3">
        <v>1634</v>
      </c>
      <c r="D19773" s="4">
        <v>12980</v>
      </c>
      <c r="E19773" t="s">
        <v>235</v>
      </c>
      <c r="F19773" s="4" t="s">
        <v>9106</v>
      </c>
      <c r="G19773" s="5">
        <v>1090</v>
      </c>
      <c r="H19773" s="6">
        <v>0.13853209999999999</v>
      </c>
      <c r="I19773" s="7">
        <v>56.033000000000001</v>
      </c>
    </row>
    <row r="19774" spans="1:12" x14ac:dyDescent="0.25">
      <c r="A19774">
        <v>76464</v>
      </c>
      <c r="B19774" s="2">
        <v>24.210260000000002</v>
      </c>
      <c r="C19774" s="3">
        <v>451</v>
      </c>
      <c r="E19774" t="s">
        <v>9488</v>
      </c>
      <c r="F19774" s="4" t="s">
        <v>13752</v>
      </c>
      <c r="G19774" s="5">
        <v>354</v>
      </c>
      <c r="H19774" s="6">
        <v>0.1464789</v>
      </c>
      <c r="I19774" s="7">
        <v>54.658999999999999</v>
      </c>
    </row>
    <row r="19775" spans="1:12" x14ac:dyDescent="0.25">
      <c r="A19775">
        <v>31303</v>
      </c>
      <c r="B19775" s="2">
        <v>24.20983</v>
      </c>
      <c r="C19775" s="3">
        <v>2131</v>
      </c>
      <c r="D19775" s="4">
        <v>42340</v>
      </c>
      <c r="E19775" t="s">
        <v>6593</v>
      </c>
      <c r="F19775" s="4" t="s">
        <v>6363</v>
      </c>
      <c r="G19775" s="5">
        <v>1440</v>
      </c>
      <c r="H19775" s="6">
        <v>0.1444445</v>
      </c>
      <c r="I19775" s="7">
        <v>55</v>
      </c>
    </row>
    <row r="19776" spans="1:12" x14ac:dyDescent="0.25">
      <c r="A19776">
        <v>16691</v>
      </c>
      <c r="B19776" s="2">
        <v>24.209430000000001</v>
      </c>
      <c r="C19776" s="3">
        <v>291</v>
      </c>
      <c r="E19776" t="s">
        <v>3570</v>
      </c>
      <c r="F19776" s="4" t="s">
        <v>3003</v>
      </c>
      <c r="G19776" s="5">
        <v>219</v>
      </c>
      <c r="H19776" s="6">
        <v>0.1</v>
      </c>
      <c r="I19776" s="7">
        <v>62.679000000000002</v>
      </c>
    </row>
    <row r="19777" spans="1:12" x14ac:dyDescent="0.25">
      <c r="A19777">
        <v>45135</v>
      </c>
      <c r="B19777" s="2">
        <v>24.208629999999999</v>
      </c>
      <c r="C19777" s="3">
        <v>4725</v>
      </c>
      <c r="E19777" t="s">
        <v>1683</v>
      </c>
      <c r="F19777" s="4" t="s">
        <v>8295</v>
      </c>
      <c r="G19777" s="5">
        <v>3121</v>
      </c>
      <c r="H19777" s="6">
        <v>0.1358104</v>
      </c>
      <c r="I19777" s="7">
        <v>56.488999999999997</v>
      </c>
    </row>
    <row r="19778" spans="1:12" x14ac:dyDescent="0.25">
      <c r="A19778">
        <v>54524</v>
      </c>
      <c r="B19778" s="2">
        <v>24.207750000000001</v>
      </c>
      <c r="C19778" s="3">
        <v>744</v>
      </c>
      <c r="E19778" t="s">
        <v>10282</v>
      </c>
      <c r="F19778" s="4" t="s">
        <v>10031</v>
      </c>
      <c r="G19778" s="5">
        <v>580</v>
      </c>
      <c r="H19778" s="6">
        <v>0.11187610000000001</v>
      </c>
      <c r="I19778" s="7">
        <v>60.625</v>
      </c>
    </row>
    <row r="19779" spans="1:12" x14ac:dyDescent="0.25">
      <c r="A19779">
        <v>69043</v>
      </c>
      <c r="B19779" s="2">
        <v>24.207529999999998</v>
      </c>
      <c r="C19779" s="3">
        <v>442</v>
      </c>
      <c r="E19779" t="s">
        <v>1024</v>
      </c>
      <c r="F19779" s="4" t="s">
        <v>12738</v>
      </c>
      <c r="G19779" s="5">
        <v>317</v>
      </c>
      <c r="H19779" s="6">
        <v>0.19182389999999999</v>
      </c>
      <c r="I19779" s="7">
        <v>46.805999999999997</v>
      </c>
    </row>
    <row r="19780" spans="1:12" x14ac:dyDescent="0.25">
      <c r="A19780">
        <v>95540</v>
      </c>
      <c r="B19780" s="2">
        <v>24.205390000000001</v>
      </c>
      <c r="C19780" s="3">
        <v>13012</v>
      </c>
      <c r="D19780" s="4">
        <v>21700</v>
      </c>
      <c r="E19780" t="s">
        <v>11273</v>
      </c>
      <c r="F19780" s="4" t="s">
        <v>15368</v>
      </c>
      <c r="G19780" s="5">
        <v>8605</v>
      </c>
      <c r="H19780" s="6">
        <v>0.16918430000000001</v>
      </c>
      <c r="I19780" s="7">
        <v>50.716999999999999</v>
      </c>
      <c r="J19780" s="2">
        <v>53.6</v>
      </c>
      <c r="K19780">
        <v>5</v>
      </c>
    </row>
    <row r="19781" spans="1:12" x14ac:dyDescent="0.25">
      <c r="A19781">
        <v>21610</v>
      </c>
      <c r="B19781" s="2">
        <v>24.20326</v>
      </c>
      <c r="C19781" s="3">
        <v>337</v>
      </c>
      <c r="E19781" t="s">
        <v>4541</v>
      </c>
      <c r="F19781" s="4" t="s">
        <v>4361</v>
      </c>
      <c r="G19781" s="5">
        <v>294</v>
      </c>
      <c r="H19781" s="6">
        <v>0.19322030000000001</v>
      </c>
      <c r="I19781" s="7">
        <v>46.563000000000002</v>
      </c>
      <c r="J19781" s="2">
        <v>51</v>
      </c>
      <c r="K19781">
        <v>1</v>
      </c>
    </row>
    <row r="19782" spans="1:12" x14ac:dyDescent="0.25">
      <c r="A19782">
        <v>43570</v>
      </c>
      <c r="B19782" s="2">
        <v>24.202680000000001</v>
      </c>
      <c r="C19782" s="3">
        <v>3118</v>
      </c>
      <c r="E19782" t="s">
        <v>8416</v>
      </c>
      <c r="F19782" s="4" t="s">
        <v>8295</v>
      </c>
      <c r="G19782" s="5">
        <v>2117</v>
      </c>
      <c r="H19782" s="6">
        <v>0.1086443</v>
      </c>
      <c r="I19782" s="7">
        <v>61.176000000000002</v>
      </c>
    </row>
    <row r="19783" spans="1:12" x14ac:dyDescent="0.25">
      <c r="A19783">
        <v>4734</v>
      </c>
      <c r="B19783" s="2">
        <v>24.202030000000001</v>
      </c>
      <c r="C19783" s="3">
        <v>862</v>
      </c>
      <c r="E19783" t="s">
        <v>940</v>
      </c>
      <c r="F19783" s="4" t="s">
        <v>701</v>
      </c>
      <c r="G19783" s="5">
        <v>593</v>
      </c>
      <c r="H19783" s="6">
        <v>0.1666667</v>
      </c>
      <c r="I19783" s="7">
        <v>51.146000000000001</v>
      </c>
    </row>
    <row r="19784" spans="1:12" x14ac:dyDescent="0.25">
      <c r="A19784">
        <v>99359</v>
      </c>
      <c r="B19784" s="2">
        <v>24.20187</v>
      </c>
      <c r="C19784" s="3">
        <v>107</v>
      </c>
      <c r="D19784" s="4">
        <v>47460</v>
      </c>
      <c r="E19784" t="s">
        <v>10735</v>
      </c>
      <c r="F19784" s="4" t="s">
        <v>16344</v>
      </c>
      <c r="G19784" s="5">
        <v>97</v>
      </c>
      <c r="H19784" s="6">
        <v>0.2142857</v>
      </c>
      <c r="I19784" s="7">
        <v>42.917000000000002</v>
      </c>
    </row>
    <row r="19785" spans="1:12" x14ac:dyDescent="0.25">
      <c r="A19785">
        <v>45868</v>
      </c>
      <c r="B19785" s="2">
        <v>24.201750000000001</v>
      </c>
      <c r="C19785" s="3">
        <v>667</v>
      </c>
      <c r="D19785" s="4">
        <v>22300</v>
      </c>
      <c r="E19785" t="s">
        <v>8781</v>
      </c>
      <c r="F19785" s="4" t="s">
        <v>8295</v>
      </c>
      <c r="G19785" s="5">
        <v>409</v>
      </c>
      <c r="H19785" s="6">
        <v>0.12713940000000001</v>
      </c>
      <c r="I19785" s="7">
        <v>57.969000000000001</v>
      </c>
    </row>
    <row r="19786" spans="1:12" x14ac:dyDescent="0.25">
      <c r="A19786">
        <v>62828</v>
      </c>
      <c r="B19786" s="2">
        <v>24.201409999999999</v>
      </c>
      <c r="C19786" s="3">
        <v>1399</v>
      </c>
      <c r="E19786" t="s">
        <v>4665</v>
      </c>
      <c r="F19786" s="4" t="s">
        <v>11490</v>
      </c>
      <c r="G19786" s="5">
        <v>992</v>
      </c>
      <c r="H19786" s="6">
        <v>0.12789529999999999</v>
      </c>
      <c r="I19786" s="7">
        <v>57.829000000000001</v>
      </c>
    </row>
    <row r="19787" spans="1:12" x14ac:dyDescent="0.25">
      <c r="A19787">
        <v>14895</v>
      </c>
      <c r="B19787" s="2">
        <v>24.199539999999999</v>
      </c>
      <c r="C19787" s="3">
        <v>9802</v>
      </c>
      <c r="E19787" t="s">
        <v>2998</v>
      </c>
      <c r="F19787" s="4" t="s">
        <v>1280</v>
      </c>
      <c r="G19787" s="5">
        <v>6806</v>
      </c>
      <c r="H19787" s="6">
        <v>0.18513080000000001</v>
      </c>
      <c r="I19787" s="7">
        <v>47.938000000000002</v>
      </c>
      <c r="J19787" s="2">
        <v>45</v>
      </c>
      <c r="K19787">
        <v>5</v>
      </c>
    </row>
    <row r="19788" spans="1:12" x14ac:dyDescent="0.25">
      <c r="A19788">
        <v>49073</v>
      </c>
      <c r="B19788" s="2">
        <v>24.197179999999999</v>
      </c>
      <c r="C19788" s="3">
        <v>4650</v>
      </c>
      <c r="D19788" s="4">
        <v>24340</v>
      </c>
      <c r="E19788" t="s">
        <v>5777</v>
      </c>
      <c r="F19788" s="4" t="s">
        <v>9106</v>
      </c>
      <c r="G19788" s="5">
        <v>3075</v>
      </c>
      <c r="H19788" s="6">
        <v>0.1040312</v>
      </c>
      <c r="I19788" s="7">
        <v>61.944000000000003</v>
      </c>
      <c r="J19788" s="2">
        <v>26</v>
      </c>
      <c r="K19788">
        <v>1</v>
      </c>
    </row>
    <row r="19789" spans="1:12" x14ac:dyDescent="0.25">
      <c r="A19789">
        <v>90706</v>
      </c>
      <c r="B19789" s="2">
        <v>24.185130000000001</v>
      </c>
      <c r="C19789" s="3">
        <v>77455</v>
      </c>
      <c r="D19789" s="4">
        <v>31080</v>
      </c>
      <c r="E19789" t="s">
        <v>11786</v>
      </c>
      <c r="F19789" s="4" t="s">
        <v>15368</v>
      </c>
      <c r="G19789" s="5">
        <v>47278</v>
      </c>
      <c r="H19789" s="6">
        <v>0.1556294</v>
      </c>
      <c r="I19789" s="7">
        <v>53.023000000000003</v>
      </c>
      <c r="J19789" s="2">
        <v>44.307699999999997</v>
      </c>
      <c r="K19789">
        <v>13</v>
      </c>
      <c r="L19789" s="2">
        <v>73.8</v>
      </c>
    </row>
    <row r="19790" spans="1:12" x14ac:dyDescent="0.25">
      <c r="A19790">
        <v>81149</v>
      </c>
      <c r="B19790" s="2">
        <v>24.173629999999999</v>
      </c>
      <c r="C19790" s="3">
        <v>950</v>
      </c>
      <c r="E19790" t="s">
        <v>14607</v>
      </c>
      <c r="F19790" s="4" t="s">
        <v>14477</v>
      </c>
      <c r="G19790" s="5">
        <v>750</v>
      </c>
      <c r="H19790" s="6">
        <v>0.22133330000000001</v>
      </c>
      <c r="I19790" s="7">
        <v>41.667000000000002</v>
      </c>
      <c r="J19790" s="2">
        <v>55</v>
      </c>
      <c r="K19790">
        <v>1</v>
      </c>
    </row>
    <row r="19791" spans="1:12" x14ac:dyDescent="0.25">
      <c r="A19791">
        <v>82516</v>
      </c>
      <c r="B19791" s="2">
        <v>24.173369999999998</v>
      </c>
      <c r="C19791" s="3">
        <v>467</v>
      </c>
      <c r="D19791" s="4">
        <v>40180</v>
      </c>
      <c r="E19791" t="s">
        <v>14691</v>
      </c>
      <c r="F19791" s="4" t="s">
        <v>14657</v>
      </c>
      <c r="G19791" s="5">
        <v>326</v>
      </c>
      <c r="H19791" s="6">
        <v>0.17791409999999999</v>
      </c>
      <c r="I19791" s="7">
        <v>49.167000000000002</v>
      </c>
    </row>
    <row r="19792" spans="1:12" x14ac:dyDescent="0.25">
      <c r="A19792">
        <v>92333</v>
      </c>
      <c r="B19792" s="2">
        <v>24.17315</v>
      </c>
      <c r="C19792" s="3">
        <v>639</v>
      </c>
      <c r="D19792" s="4">
        <v>40140</v>
      </c>
      <c r="E19792" t="s">
        <v>15537</v>
      </c>
      <c r="F19792" s="4" t="s">
        <v>15368</v>
      </c>
      <c r="G19792" s="5">
        <v>606</v>
      </c>
      <c r="H19792" s="6">
        <v>0.22570019999999999</v>
      </c>
      <c r="I19792" s="7">
        <v>40.908999999999999</v>
      </c>
    </row>
    <row r="19793" spans="1:11" x14ac:dyDescent="0.25">
      <c r="A19793">
        <v>48742</v>
      </c>
      <c r="B19793" s="2">
        <v>24.172709999999999</v>
      </c>
      <c r="C19793" s="3">
        <v>1550</v>
      </c>
      <c r="E19793" t="s">
        <v>230</v>
      </c>
      <c r="F19793" s="4" t="s">
        <v>9106</v>
      </c>
      <c r="G19793" s="5">
        <v>1223</v>
      </c>
      <c r="H19793" s="6">
        <v>0.1725266</v>
      </c>
      <c r="I19793" s="7">
        <v>50.095999999999997</v>
      </c>
      <c r="J19793" s="2">
        <v>72</v>
      </c>
      <c r="K19793">
        <v>1</v>
      </c>
    </row>
    <row r="19794" spans="1:11" x14ac:dyDescent="0.25">
      <c r="A19794">
        <v>56474</v>
      </c>
      <c r="B19794" s="2">
        <v>24.171790000000001</v>
      </c>
      <c r="C19794" s="3">
        <v>3533</v>
      </c>
      <c r="D19794" s="4">
        <v>14660</v>
      </c>
      <c r="E19794" t="s">
        <v>10416</v>
      </c>
      <c r="F19794" s="4" t="s">
        <v>10428</v>
      </c>
      <c r="G19794" s="5">
        <v>2628</v>
      </c>
      <c r="H19794" s="6">
        <v>0.1601979</v>
      </c>
      <c r="I19794" s="7">
        <v>52.222000000000001</v>
      </c>
    </row>
    <row r="19795" spans="1:11" x14ac:dyDescent="0.25">
      <c r="A19795">
        <v>29518</v>
      </c>
      <c r="B19795" s="2">
        <v>24.170929999999998</v>
      </c>
      <c r="C19795" s="3">
        <v>1365</v>
      </c>
      <c r="E19795" t="s">
        <v>6254</v>
      </c>
      <c r="F19795" s="4" t="s">
        <v>6130</v>
      </c>
      <c r="G19795" s="5">
        <v>944</v>
      </c>
      <c r="H19795" s="6">
        <v>0.20740739999999999</v>
      </c>
      <c r="I19795" s="7">
        <v>44.063000000000002</v>
      </c>
    </row>
    <row r="19796" spans="1:11" x14ac:dyDescent="0.25">
      <c r="A19796">
        <v>68881</v>
      </c>
      <c r="B19796" s="2">
        <v>24.17069</v>
      </c>
      <c r="C19796" s="3">
        <v>82</v>
      </c>
      <c r="E19796" t="s">
        <v>8323</v>
      </c>
      <c r="F19796" s="4" t="s">
        <v>12738</v>
      </c>
      <c r="G19796" s="5">
        <v>59</v>
      </c>
      <c r="H19796" s="6">
        <v>0.22033900000000001</v>
      </c>
      <c r="I19796" s="7">
        <v>41.826999999999998</v>
      </c>
    </row>
    <row r="19797" spans="1:11" x14ac:dyDescent="0.25">
      <c r="A19797">
        <v>42028</v>
      </c>
      <c r="B19797" s="2">
        <v>24.170570000000001</v>
      </c>
      <c r="C19797" s="3">
        <v>711</v>
      </c>
      <c r="D19797" s="4">
        <v>37140</v>
      </c>
      <c r="E19797" t="s">
        <v>8174</v>
      </c>
      <c r="F19797" s="4" t="s">
        <v>7883</v>
      </c>
      <c r="G19797" s="5">
        <v>442</v>
      </c>
      <c r="H19797" s="6">
        <v>0.16704289999999999</v>
      </c>
      <c r="I19797" s="7">
        <v>51.029000000000003</v>
      </c>
    </row>
    <row r="19798" spans="1:11" x14ac:dyDescent="0.25">
      <c r="A19798">
        <v>80751</v>
      </c>
      <c r="B19798" s="2">
        <v>24.16751</v>
      </c>
      <c r="C19798" s="3">
        <v>18826</v>
      </c>
      <c r="D19798" s="4">
        <v>44540</v>
      </c>
      <c r="E19798" t="s">
        <v>194</v>
      </c>
      <c r="F19798" s="4" t="s">
        <v>14477</v>
      </c>
      <c r="G19798" s="5">
        <v>12354</v>
      </c>
      <c r="H19798" s="6">
        <v>0.15800549999999999</v>
      </c>
      <c r="I19798" s="7">
        <v>52.584000000000003</v>
      </c>
      <c r="J19798" s="2">
        <v>37</v>
      </c>
      <c r="K19798">
        <v>3</v>
      </c>
    </row>
    <row r="19799" spans="1:11" x14ac:dyDescent="0.25">
      <c r="A19799">
        <v>11239</v>
      </c>
      <c r="B19799" s="2">
        <v>24.16236</v>
      </c>
      <c r="C19799" s="3">
        <v>12942</v>
      </c>
      <c r="D19799" s="4">
        <v>35620</v>
      </c>
      <c r="E19799" t="s">
        <v>1238</v>
      </c>
      <c r="F19799" s="4" t="s">
        <v>1280</v>
      </c>
      <c r="G19799" s="5">
        <v>9164</v>
      </c>
      <c r="H19799" s="6">
        <v>0.227605</v>
      </c>
      <c r="I19799" s="7">
        <v>40.549999999999997</v>
      </c>
      <c r="J19799" s="2">
        <v>35.333300000000001</v>
      </c>
      <c r="K19799">
        <v>3</v>
      </c>
    </row>
    <row r="19800" spans="1:11" x14ac:dyDescent="0.25">
      <c r="A19800">
        <v>98520</v>
      </c>
      <c r="B19800" s="2">
        <v>24.15624</v>
      </c>
      <c r="C19800" s="3">
        <v>23809</v>
      </c>
      <c r="D19800" s="4">
        <v>10140</v>
      </c>
      <c r="E19800" t="s">
        <v>4459</v>
      </c>
      <c r="F19800" s="4" t="s">
        <v>16344</v>
      </c>
      <c r="G19800" s="5">
        <v>16419</v>
      </c>
      <c r="H19800" s="6">
        <v>0.1425787</v>
      </c>
      <c r="I19800" s="7">
        <v>55.243000000000002</v>
      </c>
      <c r="J19800" s="2">
        <v>57.25</v>
      </c>
      <c r="K19800">
        <v>4</v>
      </c>
    </row>
    <row r="19801" spans="1:11" x14ac:dyDescent="0.25">
      <c r="A19801">
        <v>43947</v>
      </c>
      <c r="B19801" s="2">
        <v>24.15137</v>
      </c>
      <c r="C19801" s="3">
        <v>5177</v>
      </c>
      <c r="D19801" s="4">
        <v>48540</v>
      </c>
      <c r="E19801" t="s">
        <v>8475</v>
      </c>
      <c r="F19801" s="4" t="s">
        <v>8295</v>
      </c>
      <c r="G19801" s="5">
        <v>3903</v>
      </c>
      <c r="H19801" s="6">
        <v>0.1772995</v>
      </c>
      <c r="I19801" s="7">
        <v>49.243000000000002</v>
      </c>
    </row>
    <row r="19802" spans="1:11" x14ac:dyDescent="0.25">
      <c r="A19802">
        <v>24201</v>
      </c>
      <c r="B19802" s="2">
        <v>24.147570000000002</v>
      </c>
      <c r="C19802" s="3">
        <v>16850</v>
      </c>
      <c r="D19802" s="4">
        <v>28700</v>
      </c>
      <c r="E19802" t="s">
        <v>471</v>
      </c>
      <c r="F19802" s="4" t="s">
        <v>4335</v>
      </c>
      <c r="G19802" s="5">
        <v>11975</v>
      </c>
      <c r="H19802" s="6">
        <v>0.20908479999999999</v>
      </c>
      <c r="I19802" s="7">
        <v>43.75</v>
      </c>
      <c r="J19802" s="2">
        <v>49.285699999999999</v>
      </c>
      <c r="K19802">
        <v>7</v>
      </c>
    </row>
    <row r="19803" spans="1:11" x14ac:dyDescent="0.25">
      <c r="A19803">
        <v>40361</v>
      </c>
      <c r="B19803" s="2">
        <v>24.141729999999999</v>
      </c>
      <c r="C19803" s="3">
        <v>18110</v>
      </c>
      <c r="D19803" s="4">
        <v>30460</v>
      </c>
      <c r="E19803" t="s">
        <v>4342</v>
      </c>
      <c r="F19803" s="4" t="s">
        <v>7883</v>
      </c>
      <c r="G19803" s="5">
        <v>12432</v>
      </c>
      <c r="H19803" s="6">
        <v>0.15917319999999999</v>
      </c>
      <c r="I19803" s="7">
        <v>52.375</v>
      </c>
      <c r="J19803" s="2">
        <v>49.8</v>
      </c>
      <c r="K19803">
        <v>5</v>
      </c>
    </row>
    <row r="19804" spans="1:11" x14ac:dyDescent="0.25">
      <c r="A19804">
        <v>71837</v>
      </c>
      <c r="B19804" s="2">
        <v>24.137899999999998</v>
      </c>
      <c r="C19804" s="3">
        <v>5451</v>
      </c>
      <c r="D19804" s="4">
        <v>45500</v>
      </c>
      <c r="E19804" t="s">
        <v>13214</v>
      </c>
      <c r="F19804" s="4" t="s">
        <v>13183</v>
      </c>
      <c r="G19804" s="5">
        <v>3592</v>
      </c>
      <c r="H19804" s="6">
        <v>0.16035630000000001</v>
      </c>
      <c r="I19804" s="7">
        <v>52.17</v>
      </c>
    </row>
    <row r="19805" spans="1:11" x14ac:dyDescent="0.25">
      <c r="A19805">
        <v>32344</v>
      </c>
      <c r="B19805" s="2">
        <v>24.134730000000001</v>
      </c>
      <c r="C19805" s="3">
        <v>12763</v>
      </c>
      <c r="D19805" s="4">
        <v>45220</v>
      </c>
      <c r="E19805" t="s">
        <v>953</v>
      </c>
      <c r="F19805" s="4" t="s">
        <v>6689</v>
      </c>
      <c r="G19805" s="5">
        <v>9659</v>
      </c>
      <c r="H19805" s="6">
        <v>0.1699793</v>
      </c>
      <c r="I19805" s="7">
        <v>50.497999999999998</v>
      </c>
      <c r="J19805" s="2">
        <v>44.75</v>
      </c>
      <c r="K19805">
        <v>4</v>
      </c>
    </row>
    <row r="19806" spans="1:11" x14ac:dyDescent="0.25">
      <c r="A19806">
        <v>30655</v>
      </c>
      <c r="B19806" s="2">
        <v>24.128830000000001</v>
      </c>
      <c r="C19806" s="3">
        <v>23580</v>
      </c>
      <c r="D19806" s="4">
        <v>12060</v>
      </c>
      <c r="E19806" t="s">
        <v>639</v>
      </c>
      <c r="F19806" s="4" t="s">
        <v>6363</v>
      </c>
      <c r="G19806" s="5">
        <v>15003</v>
      </c>
      <c r="H19806" s="6">
        <v>0.158891</v>
      </c>
      <c r="I19806" s="7">
        <v>52.414000000000001</v>
      </c>
      <c r="J19806" s="2">
        <v>41.5</v>
      </c>
      <c r="K19806">
        <v>4</v>
      </c>
    </row>
    <row r="19807" spans="1:11" x14ac:dyDescent="0.25">
      <c r="A19807">
        <v>54616</v>
      </c>
      <c r="B19807" s="2">
        <v>24.12482</v>
      </c>
      <c r="C19807" s="3">
        <v>2658</v>
      </c>
      <c r="E19807" t="s">
        <v>5231</v>
      </c>
      <c r="F19807" s="4" t="s">
        <v>10031</v>
      </c>
      <c r="G19807" s="5">
        <v>1720</v>
      </c>
      <c r="H19807" s="6">
        <v>0.14302329999999999</v>
      </c>
      <c r="I19807" s="7">
        <v>55.155999999999999</v>
      </c>
      <c r="J19807" s="2">
        <v>58</v>
      </c>
      <c r="K19807">
        <v>1</v>
      </c>
    </row>
    <row r="19808" spans="1:11" x14ac:dyDescent="0.25">
      <c r="A19808">
        <v>46144</v>
      </c>
      <c r="B19808" s="2">
        <v>24.124379999999999</v>
      </c>
      <c r="C19808" s="3">
        <v>155</v>
      </c>
      <c r="D19808" s="4">
        <v>26900</v>
      </c>
      <c r="E19808" t="s">
        <v>8826</v>
      </c>
      <c r="F19808" s="4" t="s">
        <v>8800</v>
      </c>
      <c r="G19808" s="5">
        <v>123</v>
      </c>
      <c r="H19808" s="6">
        <v>0.18548390000000001</v>
      </c>
      <c r="I19808" s="7">
        <v>47.813000000000002</v>
      </c>
      <c r="J19808" s="2">
        <v>72</v>
      </c>
      <c r="K19808">
        <v>1</v>
      </c>
    </row>
    <row r="19809" spans="1:12" x14ac:dyDescent="0.25">
      <c r="A19809">
        <v>19507</v>
      </c>
      <c r="B19809" s="2">
        <v>24.123740000000002</v>
      </c>
      <c r="C19809" s="3">
        <v>3786</v>
      </c>
      <c r="D19809" s="4">
        <v>39740</v>
      </c>
      <c r="E19809" t="s">
        <v>770</v>
      </c>
      <c r="F19809" s="4" t="s">
        <v>3003</v>
      </c>
      <c r="G19809" s="5">
        <v>2582</v>
      </c>
      <c r="H19809" s="6">
        <v>9.4850900000000002E-2</v>
      </c>
      <c r="I19809" s="7">
        <v>63.472000000000001</v>
      </c>
      <c r="J19809" s="2">
        <v>38</v>
      </c>
      <c r="K19809">
        <v>1</v>
      </c>
    </row>
    <row r="19810" spans="1:12" x14ac:dyDescent="0.25">
      <c r="A19810">
        <v>68752</v>
      </c>
      <c r="B19810" s="2">
        <v>24.122969999999999</v>
      </c>
      <c r="C19810" s="3">
        <v>856</v>
      </c>
      <c r="D19810" s="4">
        <v>35740</v>
      </c>
      <c r="E19810" t="s">
        <v>12831</v>
      </c>
      <c r="F19810" s="4" t="s">
        <v>12738</v>
      </c>
      <c r="G19810" s="5">
        <v>620</v>
      </c>
      <c r="H19810" s="6">
        <v>0.13043479999999999</v>
      </c>
      <c r="I19810" s="7">
        <v>57.320999999999998</v>
      </c>
    </row>
    <row r="19811" spans="1:12" x14ac:dyDescent="0.25">
      <c r="A19811">
        <v>98577</v>
      </c>
      <c r="B19811" s="2">
        <v>24.121670000000002</v>
      </c>
      <c r="C19811" s="3">
        <v>6649</v>
      </c>
      <c r="E19811" t="s">
        <v>537</v>
      </c>
      <c r="F19811" s="4" t="s">
        <v>16344</v>
      </c>
      <c r="G19811" s="5">
        <v>4830</v>
      </c>
      <c r="H19811" s="6">
        <v>0.14986540000000001</v>
      </c>
      <c r="I19811" s="7">
        <v>53.962000000000003</v>
      </c>
      <c r="J19811" s="2">
        <v>38</v>
      </c>
      <c r="K19811">
        <v>1</v>
      </c>
    </row>
    <row r="19812" spans="1:12" x14ac:dyDescent="0.25">
      <c r="A19812">
        <v>68971</v>
      </c>
      <c r="B19812" s="2">
        <v>24.120419999999999</v>
      </c>
      <c r="C19812" s="3">
        <v>522</v>
      </c>
      <c r="E19812" t="s">
        <v>12887</v>
      </c>
      <c r="F19812" s="4" t="s">
        <v>12738</v>
      </c>
      <c r="G19812" s="5">
        <v>393</v>
      </c>
      <c r="H19812" s="6">
        <v>0.13740459999999999</v>
      </c>
      <c r="I19812" s="7">
        <v>56.110999999999997</v>
      </c>
    </row>
    <row r="19813" spans="1:12" x14ac:dyDescent="0.25">
      <c r="A19813">
        <v>69216</v>
      </c>
      <c r="B19813" s="2">
        <v>24.1203</v>
      </c>
      <c r="C19813" s="3">
        <v>149</v>
      </c>
      <c r="E19813" t="s">
        <v>12913</v>
      </c>
      <c r="F19813" s="4" t="s">
        <v>12738</v>
      </c>
      <c r="G19813" s="5">
        <v>100</v>
      </c>
      <c r="H19813" s="6">
        <v>0.18</v>
      </c>
      <c r="I19813" s="7">
        <v>48.75</v>
      </c>
      <c r="J19813" s="2">
        <v>63.5</v>
      </c>
      <c r="K19813">
        <v>2</v>
      </c>
    </row>
    <row r="19814" spans="1:12" x14ac:dyDescent="0.25">
      <c r="A19814">
        <v>35905</v>
      </c>
      <c r="B19814" s="2">
        <v>24.11908</v>
      </c>
      <c r="C19814" s="3">
        <v>6730</v>
      </c>
      <c r="D19814" s="4">
        <v>23460</v>
      </c>
      <c r="E19814" t="s">
        <v>6149</v>
      </c>
      <c r="F19814" s="4" t="s">
        <v>7027</v>
      </c>
      <c r="G19814" s="5">
        <v>4998</v>
      </c>
      <c r="H19814" s="6">
        <v>0.1480592</v>
      </c>
      <c r="I19814" s="7">
        <v>54.265999999999998</v>
      </c>
      <c r="J19814" s="2">
        <v>55.5</v>
      </c>
      <c r="K19814">
        <v>2</v>
      </c>
    </row>
    <row r="19815" spans="1:12" x14ac:dyDescent="0.25">
      <c r="A19815">
        <v>96777</v>
      </c>
      <c r="B19815" s="2">
        <v>24.117640000000002</v>
      </c>
      <c r="C19815" s="3">
        <v>1381</v>
      </c>
      <c r="D19815" s="4">
        <v>25900</v>
      </c>
      <c r="E19815" t="s">
        <v>16154</v>
      </c>
      <c r="F19815" s="4" t="s">
        <v>16099</v>
      </c>
      <c r="G19815" s="5">
        <v>1042</v>
      </c>
      <c r="H19815" s="6">
        <v>0.126558</v>
      </c>
      <c r="I19815" s="7">
        <v>57.981000000000002</v>
      </c>
    </row>
    <row r="19816" spans="1:12" x14ac:dyDescent="0.25">
      <c r="A19816">
        <v>72517</v>
      </c>
      <c r="B19816" s="2">
        <v>24.1173</v>
      </c>
      <c r="C19816" s="3">
        <v>560</v>
      </c>
      <c r="E19816" t="s">
        <v>13371</v>
      </c>
      <c r="F19816" s="4" t="s">
        <v>13183</v>
      </c>
      <c r="G19816" s="5">
        <v>351</v>
      </c>
      <c r="H19816" s="6">
        <v>0.13960110000000001</v>
      </c>
      <c r="I19816" s="7">
        <v>55.720999999999997</v>
      </c>
    </row>
    <row r="19817" spans="1:12" x14ac:dyDescent="0.25">
      <c r="A19817">
        <v>78861</v>
      </c>
      <c r="B19817" s="2">
        <v>24.115100000000002</v>
      </c>
      <c r="C19817" s="3">
        <v>14053</v>
      </c>
      <c r="D19817" s="4">
        <v>41700</v>
      </c>
      <c r="E19817" t="s">
        <v>14310</v>
      </c>
      <c r="F19817" s="4" t="s">
        <v>13752</v>
      </c>
      <c r="G19817" s="5">
        <v>8857</v>
      </c>
      <c r="H19817" s="6">
        <v>0.13897039999999999</v>
      </c>
      <c r="I19817" s="7">
        <v>55.828000000000003</v>
      </c>
    </row>
    <row r="19818" spans="1:12" x14ac:dyDescent="0.25">
      <c r="A19818">
        <v>8832</v>
      </c>
      <c r="B19818" s="2">
        <v>24.11262</v>
      </c>
      <c r="C19818" s="3">
        <v>2316</v>
      </c>
      <c r="D19818" s="4">
        <v>35620</v>
      </c>
      <c r="E19818" t="s">
        <v>1763</v>
      </c>
      <c r="F19818" s="4" t="s">
        <v>1341</v>
      </c>
      <c r="G19818" s="5">
        <v>1523</v>
      </c>
      <c r="H19818" s="6">
        <v>0.14970449999999999</v>
      </c>
      <c r="I19818" s="7">
        <v>53.972999999999999</v>
      </c>
    </row>
    <row r="19819" spans="1:12" x14ac:dyDescent="0.25">
      <c r="A19819">
        <v>77414</v>
      </c>
      <c r="B19819" s="2">
        <v>24.10867</v>
      </c>
      <c r="C19819" s="3">
        <v>22874</v>
      </c>
      <c r="D19819" s="4">
        <v>13060</v>
      </c>
      <c r="E19819" t="s">
        <v>9237</v>
      </c>
      <c r="F19819" s="4" t="s">
        <v>13752</v>
      </c>
      <c r="G19819" s="5">
        <v>14968</v>
      </c>
      <c r="H19819" s="6">
        <v>0.1719</v>
      </c>
      <c r="I19819" s="7">
        <v>50.134</v>
      </c>
      <c r="J19819" s="2">
        <v>49.2727</v>
      </c>
      <c r="K19819">
        <v>11</v>
      </c>
      <c r="L19819" s="2">
        <v>91.6</v>
      </c>
    </row>
    <row r="19820" spans="1:12" x14ac:dyDescent="0.25">
      <c r="A19820">
        <v>84039</v>
      </c>
      <c r="B19820" s="2">
        <v>24.104970000000002</v>
      </c>
      <c r="C19820" s="3">
        <v>861</v>
      </c>
      <c r="D19820" s="4">
        <v>46860</v>
      </c>
      <c r="E19820" t="s">
        <v>14871</v>
      </c>
      <c r="F19820" s="4" t="s">
        <v>14851</v>
      </c>
      <c r="G19820" s="5">
        <v>483</v>
      </c>
      <c r="H19820" s="6">
        <v>9.7107399999999996E-2</v>
      </c>
      <c r="I19820" s="7">
        <v>63.055999999999997</v>
      </c>
    </row>
    <row r="19821" spans="1:12" x14ac:dyDescent="0.25">
      <c r="A19821">
        <v>53579</v>
      </c>
      <c r="B19821" s="2">
        <v>24.104569999999999</v>
      </c>
      <c r="C19821" s="3">
        <v>1718</v>
      </c>
      <c r="D19821" s="4">
        <v>13180</v>
      </c>
      <c r="E19821" t="s">
        <v>10118</v>
      </c>
      <c r="F19821" s="4" t="s">
        <v>10031</v>
      </c>
      <c r="G19821" s="5">
        <v>1180</v>
      </c>
      <c r="H19821" s="6">
        <v>9.8221799999999998E-2</v>
      </c>
      <c r="I19821" s="7">
        <v>62.856999999999999</v>
      </c>
    </row>
    <row r="19822" spans="1:12" x14ac:dyDescent="0.25">
      <c r="A19822">
        <v>90029</v>
      </c>
      <c r="B19822" s="2">
        <v>24.097519999999999</v>
      </c>
      <c r="C19822" s="3">
        <v>40160</v>
      </c>
      <c r="D19822" s="4">
        <v>31080</v>
      </c>
      <c r="E19822" t="s">
        <v>15367</v>
      </c>
      <c r="F19822" s="4" t="s">
        <v>15368</v>
      </c>
      <c r="G19822" s="5">
        <v>28305</v>
      </c>
      <c r="H19822" s="6">
        <v>0.26118140000000001</v>
      </c>
      <c r="I19822" s="7">
        <v>34.695999999999998</v>
      </c>
      <c r="J19822" s="2">
        <v>41.230800000000002</v>
      </c>
      <c r="K19822">
        <v>13</v>
      </c>
      <c r="L19822" s="2">
        <v>58</v>
      </c>
    </row>
    <row r="19823" spans="1:12" x14ac:dyDescent="0.25">
      <c r="A19823">
        <v>63121</v>
      </c>
      <c r="B19823" s="2">
        <v>24.08662</v>
      </c>
      <c r="C19823" s="3">
        <v>26277</v>
      </c>
      <c r="D19823" s="4">
        <v>41180</v>
      </c>
      <c r="E19823" t="s">
        <v>9297</v>
      </c>
      <c r="F19823" s="4" t="s">
        <v>12102</v>
      </c>
      <c r="G19823" s="5">
        <v>17232</v>
      </c>
      <c r="H19823" s="6">
        <v>0.2234796</v>
      </c>
      <c r="I19823" s="7">
        <v>41.210999999999999</v>
      </c>
      <c r="J19823" s="2">
        <v>39.076900000000002</v>
      </c>
      <c r="K19823">
        <v>13</v>
      </c>
      <c r="L19823" s="2">
        <v>45.4</v>
      </c>
    </row>
    <row r="19824" spans="1:12" x14ac:dyDescent="0.25">
      <c r="A19824">
        <v>78948</v>
      </c>
      <c r="B19824" s="2">
        <v>24.082360000000001</v>
      </c>
      <c r="C19824" s="3">
        <v>952</v>
      </c>
      <c r="E19824" t="s">
        <v>230</v>
      </c>
      <c r="F19824" s="4" t="s">
        <v>13752</v>
      </c>
      <c r="G19824" s="5">
        <v>592</v>
      </c>
      <c r="H19824" s="6">
        <v>0.13006760000000001</v>
      </c>
      <c r="I19824" s="7">
        <v>57.353000000000002</v>
      </c>
    </row>
    <row r="19825" spans="1:12" x14ac:dyDescent="0.25">
      <c r="A19825">
        <v>36030</v>
      </c>
      <c r="B19825" s="2">
        <v>24.082159999999998</v>
      </c>
      <c r="C19825" s="3">
        <v>377</v>
      </c>
      <c r="E19825" t="s">
        <v>7187</v>
      </c>
      <c r="F19825" s="4" t="s">
        <v>7027</v>
      </c>
      <c r="G19825" s="5">
        <v>231</v>
      </c>
      <c r="H19825" s="6">
        <v>0.1767241</v>
      </c>
      <c r="I19825" s="7">
        <v>49.286000000000001</v>
      </c>
    </row>
    <row r="19826" spans="1:12" x14ac:dyDescent="0.25">
      <c r="A19826">
        <v>3601</v>
      </c>
      <c r="B19826" s="2">
        <v>24.08202</v>
      </c>
      <c r="C19826" s="3">
        <v>537</v>
      </c>
      <c r="D19826" s="4">
        <v>17200</v>
      </c>
      <c r="E19826" t="s">
        <v>621</v>
      </c>
      <c r="F19826" s="4" t="s">
        <v>520</v>
      </c>
      <c r="G19826" s="5">
        <v>345</v>
      </c>
      <c r="H19826" s="6">
        <v>0.14450869999999999</v>
      </c>
      <c r="I19826" s="7">
        <v>54.844000000000001</v>
      </c>
      <c r="J19826" s="2">
        <v>34</v>
      </c>
      <c r="K19826">
        <v>1</v>
      </c>
    </row>
    <row r="19827" spans="1:12" x14ac:dyDescent="0.25">
      <c r="A19827">
        <v>83318</v>
      </c>
      <c r="B19827" s="2">
        <v>24.079460000000001</v>
      </c>
      <c r="C19827" s="3">
        <v>17403</v>
      </c>
      <c r="D19827" s="4">
        <v>15420</v>
      </c>
      <c r="E19827" t="s">
        <v>14747</v>
      </c>
      <c r="F19827" s="4" t="s">
        <v>14725</v>
      </c>
      <c r="G19827" s="5">
        <v>10338</v>
      </c>
      <c r="H19827" s="6">
        <v>0.16241050000000001</v>
      </c>
      <c r="I19827" s="7">
        <v>51.747999999999998</v>
      </c>
      <c r="J19827" s="2">
        <v>48.75</v>
      </c>
      <c r="K19827">
        <v>4</v>
      </c>
    </row>
    <row r="19828" spans="1:12" x14ac:dyDescent="0.25">
      <c r="A19828">
        <v>96022</v>
      </c>
      <c r="B19828" s="2">
        <v>24.07413</v>
      </c>
      <c r="C19828" s="3">
        <v>17488</v>
      </c>
      <c r="D19828" s="4">
        <v>39780</v>
      </c>
      <c r="E19828" t="s">
        <v>7229</v>
      </c>
      <c r="F19828" s="4" t="s">
        <v>15368</v>
      </c>
      <c r="G19828" s="5">
        <v>11916</v>
      </c>
      <c r="H19828" s="6">
        <v>0.12814700000000001</v>
      </c>
      <c r="I19828" s="7">
        <v>57.667000000000002</v>
      </c>
    </row>
    <row r="19829" spans="1:12" x14ac:dyDescent="0.25">
      <c r="A19829">
        <v>48519</v>
      </c>
      <c r="B19829" s="2">
        <v>24.07</v>
      </c>
      <c r="C19829" s="3">
        <v>7813</v>
      </c>
      <c r="D19829" s="4">
        <v>22420</v>
      </c>
      <c r="E19829" t="s">
        <v>5577</v>
      </c>
      <c r="F19829" s="4" t="s">
        <v>9106</v>
      </c>
      <c r="G19829" s="5">
        <v>5339</v>
      </c>
      <c r="H19829" s="6">
        <v>0.14103760000000001</v>
      </c>
      <c r="I19829" s="7">
        <v>55.439</v>
      </c>
      <c r="J19829" s="2">
        <v>54.5</v>
      </c>
      <c r="K19829">
        <v>4</v>
      </c>
    </row>
    <row r="19830" spans="1:12" x14ac:dyDescent="0.25">
      <c r="A19830">
        <v>68112</v>
      </c>
      <c r="B19830" s="2">
        <v>24.06701</v>
      </c>
      <c r="C19830" s="3">
        <v>11064</v>
      </c>
      <c r="D19830" s="4">
        <v>36540</v>
      </c>
      <c r="E19830" t="s">
        <v>6681</v>
      </c>
      <c r="F19830" s="4" t="s">
        <v>12738</v>
      </c>
      <c r="G19830" s="5">
        <v>7152</v>
      </c>
      <c r="H19830" s="6">
        <v>0.18244089999999999</v>
      </c>
      <c r="I19830" s="7">
        <v>48.283999999999999</v>
      </c>
      <c r="J19830" s="2">
        <v>46.142899999999997</v>
      </c>
      <c r="K19830">
        <v>7</v>
      </c>
    </row>
    <row r="19831" spans="1:12" x14ac:dyDescent="0.25">
      <c r="A19831">
        <v>36035</v>
      </c>
      <c r="B19831" s="2">
        <v>24.065010000000001</v>
      </c>
      <c r="C19831" s="3">
        <v>1784</v>
      </c>
      <c r="D19831" s="4">
        <v>45980</v>
      </c>
      <c r="E19831" t="s">
        <v>37</v>
      </c>
      <c r="F19831" s="4" t="s">
        <v>7027</v>
      </c>
      <c r="G19831" s="5">
        <v>1233</v>
      </c>
      <c r="H19831" s="6">
        <v>0.178282</v>
      </c>
      <c r="I19831" s="7">
        <v>49</v>
      </c>
    </row>
    <row r="19832" spans="1:12" x14ac:dyDescent="0.25">
      <c r="A19832">
        <v>23410</v>
      </c>
      <c r="B19832" s="2">
        <v>24.06429</v>
      </c>
      <c r="C19832" s="3">
        <v>2555</v>
      </c>
      <c r="E19832" t="s">
        <v>4861</v>
      </c>
      <c r="F19832" s="4" t="s">
        <v>4335</v>
      </c>
      <c r="G19832" s="5">
        <v>1797</v>
      </c>
      <c r="H19832" s="6">
        <v>0.14516129999999999</v>
      </c>
      <c r="I19832" s="7">
        <v>54.722000000000001</v>
      </c>
      <c r="J19832" s="2">
        <v>52.666699999999999</v>
      </c>
      <c r="K19832">
        <v>3</v>
      </c>
    </row>
    <row r="19833" spans="1:12" x14ac:dyDescent="0.25">
      <c r="A19833">
        <v>5732</v>
      </c>
      <c r="B19833" s="2">
        <v>24.06371</v>
      </c>
      <c r="C19833" s="3">
        <v>924</v>
      </c>
      <c r="D19833" s="4">
        <v>40860</v>
      </c>
      <c r="E19833" t="s">
        <v>1141</v>
      </c>
      <c r="F19833" s="4" t="s">
        <v>1030</v>
      </c>
      <c r="G19833" s="5">
        <v>586</v>
      </c>
      <c r="H19833" s="6">
        <v>0.2406143</v>
      </c>
      <c r="I19833" s="7">
        <v>38.223999999999997</v>
      </c>
    </row>
    <row r="19834" spans="1:12" x14ac:dyDescent="0.25">
      <c r="A19834">
        <v>23930</v>
      </c>
      <c r="B19834" s="2">
        <v>24.06259</v>
      </c>
      <c r="C19834" s="3">
        <v>6021</v>
      </c>
      <c r="E19834" t="s">
        <v>4923</v>
      </c>
      <c r="F19834" s="4" t="s">
        <v>4335</v>
      </c>
      <c r="G19834" s="5">
        <v>4102</v>
      </c>
      <c r="H19834" s="6">
        <v>0.13627500000000001</v>
      </c>
      <c r="I19834" s="7">
        <v>56.25</v>
      </c>
    </row>
    <row r="19835" spans="1:12" x14ac:dyDescent="0.25">
      <c r="A19835">
        <v>97731</v>
      </c>
      <c r="B19835" s="2">
        <v>24.061530000000001</v>
      </c>
      <c r="C19835" s="3">
        <v>531</v>
      </c>
      <c r="D19835" s="4">
        <v>28900</v>
      </c>
      <c r="E19835" t="s">
        <v>16304</v>
      </c>
      <c r="F19835" s="4" t="s">
        <v>16170</v>
      </c>
      <c r="G19835" s="5">
        <v>344</v>
      </c>
      <c r="H19835" s="6">
        <v>0.20579710000000001</v>
      </c>
      <c r="I19835" s="7">
        <v>44.235999999999997</v>
      </c>
    </row>
    <row r="19836" spans="1:12" x14ac:dyDescent="0.25">
      <c r="A19836">
        <v>78629</v>
      </c>
      <c r="B19836" s="2">
        <v>24.059619999999999</v>
      </c>
      <c r="C19836" s="3">
        <v>12090</v>
      </c>
      <c r="E19836" t="s">
        <v>13063</v>
      </c>
      <c r="F19836" s="4" t="s">
        <v>13752</v>
      </c>
      <c r="G19836" s="5">
        <v>7632</v>
      </c>
      <c r="H19836" s="6">
        <v>0.16690679999999999</v>
      </c>
      <c r="I19836" s="7">
        <v>50.956000000000003</v>
      </c>
      <c r="J19836" s="2">
        <v>54</v>
      </c>
      <c r="K19836">
        <v>3</v>
      </c>
    </row>
    <row r="19837" spans="1:12" x14ac:dyDescent="0.25">
      <c r="A19837">
        <v>16655</v>
      </c>
      <c r="B19837" s="2">
        <v>24.057510000000001</v>
      </c>
      <c r="C19837" s="3">
        <v>1554</v>
      </c>
      <c r="E19837" t="s">
        <v>3547</v>
      </c>
      <c r="F19837" s="4" t="s">
        <v>3003</v>
      </c>
      <c r="G19837" s="5">
        <v>1161</v>
      </c>
      <c r="H19837" s="6">
        <v>0.1145564</v>
      </c>
      <c r="I19837" s="7">
        <v>60</v>
      </c>
    </row>
    <row r="19838" spans="1:12" x14ac:dyDescent="0.25">
      <c r="A19838">
        <v>94590</v>
      </c>
      <c r="B19838" s="2">
        <v>24.051539999999999</v>
      </c>
      <c r="C19838" s="3">
        <v>34859</v>
      </c>
      <c r="D19838" s="4">
        <v>46700</v>
      </c>
      <c r="E19838" t="s">
        <v>15789</v>
      </c>
      <c r="F19838" s="4" t="s">
        <v>15368</v>
      </c>
      <c r="G19838" s="5">
        <v>23805</v>
      </c>
      <c r="H19838" s="6">
        <v>0.1887839</v>
      </c>
      <c r="I19838" s="7">
        <v>47.170999999999999</v>
      </c>
      <c r="J19838" s="2">
        <v>41.090899999999998</v>
      </c>
      <c r="K19838">
        <v>22</v>
      </c>
      <c r="L19838" s="2">
        <v>57.3</v>
      </c>
    </row>
    <row r="19839" spans="1:12" x14ac:dyDescent="0.25">
      <c r="A19839">
        <v>48467</v>
      </c>
      <c r="B19839" s="2">
        <v>24.045359999999999</v>
      </c>
      <c r="C19839" s="3">
        <v>2430</v>
      </c>
      <c r="E19839" t="s">
        <v>9205</v>
      </c>
      <c r="F19839" s="4" t="s">
        <v>9106</v>
      </c>
      <c r="G19839" s="5">
        <v>1983</v>
      </c>
      <c r="H19839" s="6">
        <v>0.16985890000000001</v>
      </c>
      <c r="I19839" s="7">
        <v>50.441000000000003</v>
      </c>
      <c r="J19839" s="2">
        <v>67</v>
      </c>
      <c r="K19839">
        <v>1</v>
      </c>
    </row>
    <row r="19840" spans="1:12" x14ac:dyDescent="0.25">
      <c r="A19840">
        <v>14569</v>
      </c>
      <c r="B19840" s="2">
        <v>24.043800000000001</v>
      </c>
      <c r="C19840" s="3">
        <v>6216</v>
      </c>
      <c r="E19840" t="s">
        <v>2896</v>
      </c>
      <c r="F19840" s="4" t="s">
        <v>1280</v>
      </c>
      <c r="G19840" s="5">
        <v>4551</v>
      </c>
      <c r="H19840" s="6">
        <v>0.1182158</v>
      </c>
      <c r="I19840" s="7">
        <v>59.359000000000002</v>
      </c>
      <c r="J19840" s="2">
        <v>63</v>
      </c>
      <c r="K19840">
        <v>1</v>
      </c>
    </row>
    <row r="19841" spans="1:12" x14ac:dyDescent="0.25">
      <c r="A19841">
        <v>71469</v>
      </c>
      <c r="B19841" s="2">
        <v>24.042280000000002</v>
      </c>
      <c r="C19841" s="3">
        <v>2888</v>
      </c>
      <c r="D19841" s="4">
        <v>35060</v>
      </c>
      <c r="E19841" t="s">
        <v>13175</v>
      </c>
      <c r="F19841" s="4" t="s">
        <v>12927</v>
      </c>
      <c r="G19841" s="5">
        <v>1820</v>
      </c>
      <c r="H19841" s="6">
        <v>0.1619989</v>
      </c>
      <c r="I19841" s="7">
        <v>51.786000000000001</v>
      </c>
    </row>
    <row r="19842" spans="1:12" x14ac:dyDescent="0.25">
      <c r="A19842">
        <v>16636</v>
      </c>
      <c r="B19842" s="2">
        <v>24.041709999999998</v>
      </c>
      <c r="C19842" s="3">
        <v>753</v>
      </c>
      <c r="D19842" s="4">
        <v>27780</v>
      </c>
      <c r="E19842" t="s">
        <v>3536</v>
      </c>
      <c r="F19842" s="4" t="s">
        <v>3003</v>
      </c>
      <c r="G19842" s="5">
        <v>549</v>
      </c>
      <c r="H19842" s="6">
        <v>0.1566485</v>
      </c>
      <c r="I19842" s="7">
        <v>52.707999999999998</v>
      </c>
    </row>
    <row r="19843" spans="1:12" x14ac:dyDescent="0.25">
      <c r="A19843">
        <v>35504</v>
      </c>
      <c r="B19843" s="2">
        <v>24.03933</v>
      </c>
      <c r="C19843" s="3">
        <v>13055</v>
      </c>
      <c r="D19843" s="4">
        <v>13820</v>
      </c>
      <c r="E19843" t="s">
        <v>2974</v>
      </c>
      <c r="F19843" s="4" t="s">
        <v>7027</v>
      </c>
      <c r="G19843" s="5">
        <v>9388</v>
      </c>
      <c r="H19843" s="6">
        <v>0.1768026</v>
      </c>
      <c r="I19843" s="7">
        <v>49.222000000000001</v>
      </c>
      <c r="J19843" s="2">
        <v>57</v>
      </c>
      <c r="K19843">
        <v>2</v>
      </c>
    </row>
    <row r="19844" spans="1:12" x14ac:dyDescent="0.25">
      <c r="A19844">
        <v>27371</v>
      </c>
      <c r="B19844" s="2">
        <v>24.03565</v>
      </c>
      <c r="C19844" s="3">
        <v>8892</v>
      </c>
      <c r="E19844" t="s">
        <v>605</v>
      </c>
      <c r="F19844" s="4" t="s">
        <v>5642</v>
      </c>
      <c r="G19844" s="5">
        <v>6008</v>
      </c>
      <c r="H19844" s="6">
        <v>0.16874690000000001</v>
      </c>
      <c r="I19844" s="7">
        <v>50.612000000000002</v>
      </c>
      <c r="J19844" s="2">
        <v>48.333300000000001</v>
      </c>
      <c r="K19844">
        <v>3</v>
      </c>
    </row>
    <row r="19845" spans="1:12" x14ac:dyDescent="0.25">
      <c r="A19845">
        <v>76648</v>
      </c>
      <c r="B19845" s="2">
        <v>24.03379</v>
      </c>
      <c r="C19845" s="3">
        <v>2569</v>
      </c>
      <c r="E19845" t="s">
        <v>8551</v>
      </c>
      <c r="F19845" s="4" t="s">
        <v>13752</v>
      </c>
      <c r="G19845" s="5">
        <v>1754</v>
      </c>
      <c r="H19845" s="6">
        <v>0.15726499999999999</v>
      </c>
      <c r="I19845" s="7">
        <v>52.595999999999997</v>
      </c>
      <c r="J19845" s="2">
        <v>76</v>
      </c>
      <c r="K19845">
        <v>1</v>
      </c>
    </row>
    <row r="19846" spans="1:12" x14ac:dyDescent="0.25">
      <c r="A19846">
        <v>68004</v>
      </c>
      <c r="B19846" s="2">
        <v>24.03322</v>
      </c>
      <c r="C19846" s="3">
        <v>837</v>
      </c>
      <c r="E19846" t="s">
        <v>5227</v>
      </c>
      <c r="F19846" s="4" t="s">
        <v>12738</v>
      </c>
      <c r="G19846" s="5">
        <v>586</v>
      </c>
      <c r="H19846" s="6">
        <v>0.14334469999999999</v>
      </c>
      <c r="I19846" s="7">
        <v>55</v>
      </c>
    </row>
    <row r="19847" spans="1:12" x14ac:dyDescent="0.25">
      <c r="A19847">
        <v>71964</v>
      </c>
      <c r="B19847" s="2">
        <v>24.032489999999999</v>
      </c>
      <c r="C19847" s="3">
        <v>3780</v>
      </c>
      <c r="D19847" s="4">
        <v>26300</v>
      </c>
      <c r="E19847" t="s">
        <v>13237</v>
      </c>
      <c r="F19847" s="4" t="s">
        <v>13183</v>
      </c>
      <c r="G19847" s="5">
        <v>2467</v>
      </c>
      <c r="H19847" s="6">
        <v>0.18321850000000001</v>
      </c>
      <c r="I19847" s="7">
        <v>48.107999999999997</v>
      </c>
      <c r="J19847" s="2">
        <v>49</v>
      </c>
      <c r="K19847">
        <v>1</v>
      </c>
    </row>
    <row r="19848" spans="1:12" x14ac:dyDescent="0.25">
      <c r="A19848">
        <v>37620</v>
      </c>
      <c r="B19848" s="2">
        <v>24.025289999999998</v>
      </c>
      <c r="C19848" s="3">
        <v>37953</v>
      </c>
      <c r="D19848" s="4">
        <v>28700</v>
      </c>
      <c r="E19848" t="s">
        <v>471</v>
      </c>
      <c r="F19848" s="4" t="s">
        <v>7348</v>
      </c>
      <c r="G19848" s="5">
        <v>27607</v>
      </c>
      <c r="H19848" s="6">
        <v>0.18914810000000001</v>
      </c>
      <c r="I19848" s="7">
        <v>47.073999999999998</v>
      </c>
      <c r="J19848" s="2">
        <v>43.909100000000002</v>
      </c>
      <c r="K19848">
        <v>11</v>
      </c>
      <c r="L19848" s="2">
        <v>71.7</v>
      </c>
    </row>
    <row r="19849" spans="1:12" x14ac:dyDescent="0.25">
      <c r="A19849">
        <v>31757</v>
      </c>
      <c r="B19849" s="2">
        <v>24.016919999999999</v>
      </c>
      <c r="C19849" s="3">
        <v>10762</v>
      </c>
      <c r="D19849" s="4">
        <v>45620</v>
      </c>
      <c r="E19849" t="s">
        <v>3795</v>
      </c>
      <c r="F19849" s="4" t="s">
        <v>6363</v>
      </c>
      <c r="G19849" s="5">
        <v>7370</v>
      </c>
      <c r="H19849" s="6">
        <v>0.16117219999999999</v>
      </c>
      <c r="I19849" s="7">
        <v>51.906999999999996</v>
      </c>
      <c r="J19849" s="2">
        <v>69</v>
      </c>
      <c r="K19849">
        <v>2</v>
      </c>
    </row>
    <row r="19850" spans="1:12" x14ac:dyDescent="0.25">
      <c r="A19850">
        <v>14733</v>
      </c>
      <c r="B19850" s="2">
        <v>24.014500000000002</v>
      </c>
      <c r="C19850" s="3">
        <v>4352</v>
      </c>
      <c r="D19850" s="4">
        <v>27460</v>
      </c>
      <c r="E19850" t="s">
        <v>2922</v>
      </c>
      <c r="F19850" s="4" t="s">
        <v>1280</v>
      </c>
      <c r="G19850" s="5">
        <v>2766</v>
      </c>
      <c r="H19850" s="6">
        <v>0.17166609999999999</v>
      </c>
      <c r="I19850" s="7">
        <v>50.093000000000004</v>
      </c>
      <c r="J19850" s="2">
        <v>58</v>
      </c>
      <c r="K19850">
        <v>1</v>
      </c>
    </row>
    <row r="19851" spans="1:12" x14ac:dyDescent="0.25">
      <c r="A19851">
        <v>59031</v>
      </c>
      <c r="B19851" s="2">
        <v>24.01379</v>
      </c>
      <c r="C19851" s="3">
        <v>418</v>
      </c>
      <c r="E19851" t="s">
        <v>11293</v>
      </c>
      <c r="F19851" s="4" t="s">
        <v>11278</v>
      </c>
      <c r="G19851" s="5">
        <v>180</v>
      </c>
      <c r="H19851" s="6">
        <v>0.18232039999999999</v>
      </c>
      <c r="I19851" s="7">
        <v>48.25</v>
      </c>
    </row>
    <row r="19852" spans="1:12" x14ac:dyDescent="0.25">
      <c r="A19852">
        <v>77561</v>
      </c>
      <c r="B19852" s="2">
        <v>24.013729999999999</v>
      </c>
      <c r="C19852" s="3">
        <v>78</v>
      </c>
      <c r="D19852" s="4">
        <v>26420</v>
      </c>
      <c r="E19852" t="s">
        <v>8179</v>
      </c>
      <c r="F19852" s="4" t="s">
        <v>13752</v>
      </c>
      <c r="G19852" s="5">
        <v>71</v>
      </c>
      <c r="H19852" s="6">
        <v>0.2083333</v>
      </c>
      <c r="I19852" s="7">
        <v>43.75</v>
      </c>
    </row>
    <row r="19853" spans="1:12" x14ac:dyDescent="0.25">
      <c r="A19853">
        <v>27879</v>
      </c>
      <c r="B19853" s="2">
        <v>24.013670000000001</v>
      </c>
      <c r="C19853" s="3">
        <v>272</v>
      </c>
      <c r="D19853" s="4">
        <v>24780</v>
      </c>
      <c r="E19853" t="s">
        <v>5793</v>
      </c>
      <c r="F19853" s="4" t="s">
        <v>5642</v>
      </c>
      <c r="G19853" s="5">
        <v>184</v>
      </c>
      <c r="H19853" s="6">
        <v>0.20108699999999999</v>
      </c>
      <c r="I19853" s="7">
        <v>45</v>
      </c>
    </row>
    <row r="19854" spans="1:12" x14ac:dyDescent="0.25">
      <c r="A19854">
        <v>44302</v>
      </c>
      <c r="B19854" s="2">
        <v>24.01268</v>
      </c>
      <c r="C19854" s="3">
        <v>6116</v>
      </c>
      <c r="D19854" s="4">
        <v>10420</v>
      </c>
      <c r="E19854" t="s">
        <v>2757</v>
      </c>
      <c r="F19854" s="4" t="s">
        <v>8295</v>
      </c>
      <c r="G19854" s="5">
        <v>3943</v>
      </c>
      <c r="H19854" s="6">
        <v>0.22267310000000001</v>
      </c>
      <c r="I19854" s="7">
        <v>41.268999999999998</v>
      </c>
      <c r="J19854" s="2">
        <v>38.6</v>
      </c>
      <c r="K19854">
        <v>5</v>
      </c>
    </row>
    <row r="19855" spans="1:12" x14ac:dyDescent="0.25">
      <c r="A19855">
        <v>53935</v>
      </c>
      <c r="B19855" s="2">
        <v>24.011690000000002</v>
      </c>
      <c r="C19855" s="3">
        <v>354</v>
      </c>
      <c r="D19855" s="4">
        <v>31540</v>
      </c>
      <c r="E19855" t="s">
        <v>10147</v>
      </c>
      <c r="F19855" s="4" t="s">
        <v>10031</v>
      </c>
      <c r="G19855" s="5">
        <v>212</v>
      </c>
      <c r="H19855" s="6">
        <v>0.1314554</v>
      </c>
      <c r="I19855" s="7">
        <v>57.030999999999999</v>
      </c>
      <c r="J19855" s="2">
        <v>55</v>
      </c>
      <c r="K19855">
        <v>1</v>
      </c>
    </row>
    <row r="19856" spans="1:12" x14ac:dyDescent="0.25">
      <c r="A19856">
        <v>28714</v>
      </c>
      <c r="B19856" s="2">
        <v>24.00873</v>
      </c>
      <c r="C19856" s="3">
        <v>16392</v>
      </c>
      <c r="E19856" t="s">
        <v>5537</v>
      </c>
      <c r="F19856" s="4" t="s">
        <v>5642</v>
      </c>
      <c r="G19856" s="5">
        <v>12152</v>
      </c>
      <c r="H19856" s="6">
        <v>0.1867182</v>
      </c>
      <c r="I19856" s="7">
        <v>47.48</v>
      </c>
      <c r="J19856" s="2">
        <v>49.333300000000001</v>
      </c>
      <c r="K19856">
        <v>6</v>
      </c>
    </row>
    <row r="19857" spans="1:11" x14ac:dyDescent="0.25">
      <c r="A19857">
        <v>48861</v>
      </c>
      <c r="B19857" s="2">
        <v>24.005569999999999</v>
      </c>
      <c r="C19857" s="3">
        <v>1763</v>
      </c>
      <c r="D19857" s="4">
        <v>29620</v>
      </c>
      <c r="E19857" t="s">
        <v>9288</v>
      </c>
      <c r="F19857" s="4" t="s">
        <v>9106</v>
      </c>
      <c r="G19857" s="5">
        <v>1093</v>
      </c>
      <c r="H19857" s="6">
        <v>0.1171089</v>
      </c>
      <c r="I19857" s="7">
        <v>59.5</v>
      </c>
    </row>
    <row r="19858" spans="1:11" x14ac:dyDescent="0.25">
      <c r="A19858">
        <v>51544</v>
      </c>
      <c r="B19858" s="2">
        <v>24.00516</v>
      </c>
      <c r="C19858" s="3">
        <v>870</v>
      </c>
      <c r="E19858" t="s">
        <v>2435</v>
      </c>
      <c r="F19858" s="4" t="s">
        <v>9593</v>
      </c>
      <c r="G19858" s="5">
        <v>619</v>
      </c>
      <c r="H19858" s="6">
        <v>0.16316639999999999</v>
      </c>
      <c r="I19858" s="7">
        <v>51.537999999999997</v>
      </c>
    </row>
    <row r="19859" spans="1:11" x14ac:dyDescent="0.25">
      <c r="A19859">
        <v>50680</v>
      </c>
      <c r="B19859" s="2">
        <v>24.00479</v>
      </c>
      <c r="C19859" s="3">
        <v>1312</v>
      </c>
      <c r="D19859" s="4">
        <v>47940</v>
      </c>
      <c r="E19859" t="s">
        <v>2997</v>
      </c>
      <c r="F19859" s="4" t="s">
        <v>9593</v>
      </c>
      <c r="G19859" s="5">
        <v>897</v>
      </c>
      <c r="H19859" s="6">
        <v>0.13154959999999999</v>
      </c>
      <c r="I19859" s="7">
        <v>57</v>
      </c>
      <c r="J19859" s="2">
        <v>48</v>
      </c>
      <c r="K19859">
        <v>1</v>
      </c>
    </row>
    <row r="19860" spans="1:11" x14ac:dyDescent="0.25">
      <c r="A19860">
        <v>59087</v>
      </c>
      <c r="B19860" s="2">
        <v>24.0045</v>
      </c>
      <c r="C19860" s="3">
        <v>437</v>
      </c>
      <c r="E19860" t="s">
        <v>11324</v>
      </c>
      <c r="F19860" s="4" t="s">
        <v>11278</v>
      </c>
      <c r="G19860" s="5">
        <v>335</v>
      </c>
      <c r="H19860" s="6">
        <v>0.16964290000000001</v>
      </c>
      <c r="I19860" s="7">
        <v>50.417000000000002</v>
      </c>
    </row>
    <row r="19861" spans="1:11" x14ac:dyDescent="0.25">
      <c r="A19861">
        <v>52136</v>
      </c>
      <c r="B19861" s="2">
        <v>24.003419999999998</v>
      </c>
      <c r="C19861" s="3">
        <v>6056</v>
      </c>
      <c r="E19861" t="s">
        <v>4021</v>
      </c>
      <c r="F19861" s="4" t="s">
        <v>9593</v>
      </c>
      <c r="G19861" s="5">
        <v>4162</v>
      </c>
      <c r="H19861" s="6">
        <v>0.13599230000000001</v>
      </c>
      <c r="I19861" s="7">
        <v>56.231000000000002</v>
      </c>
      <c r="J19861" s="2">
        <v>56.5</v>
      </c>
      <c r="K19861">
        <v>4</v>
      </c>
    </row>
    <row r="19862" spans="1:11" x14ac:dyDescent="0.25">
      <c r="A19862">
        <v>49340</v>
      </c>
      <c r="B19862" s="2">
        <v>24.001919999999998</v>
      </c>
      <c r="C19862" s="3">
        <v>2865</v>
      </c>
      <c r="D19862" s="4">
        <v>13660</v>
      </c>
      <c r="E19862" t="s">
        <v>9380</v>
      </c>
      <c r="F19862" s="4" t="s">
        <v>9106</v>
      </c>
      <c r="G19862" s="5">
        <v>2075</v>
      </c>
      <c r="H19862" s="6">
        <v>0.1488439</v>
      </c>
      <c r="I19862" s="7">
        <v>54.009</v>
      </c>
      <c r="J19862" s="2">
        <v>77</v>
      </c>
      <c r="K19862">
        <v>1</v>
      </c>
    </row>
    <row r="19863" spans="1:11" x14ac:dyDescent="0.25">
      <c r="A19863">
        <v>28112</v>
      </c>
      <c r="B19863" s="2">
        <v>23.99727</v>
      </c>
      <c r="C19863" s="3">
        <v>26361</v>
      </c>
      <c r="D19863" s="4">
        <v>16740</v>
      </c>
      <c r="E19863" t="s">
        <v>639</v>
      </c>
      <c r="F19863" s="4" t="s">
        <v>5642</v>
      </c>
      <c r="G19863" s="5">
        <v>17350</v>
      </c>
      <c r="H19863" s="6">
        <v>0.15233430000000001</v>
      </c>
      <c r="I19863" s="7">
        <v>53.405000000000001</v>
      </c>
      <c r="J19863" s="2">
        <v>48</v>
      </c>
      <c r="K19863">
        <v>6</v>
      </c>
    </row>
    <row r="19864" spans="1:11" x14ac:dyDescent="0.25">
      <c r="A19864">
        <v>16362</v>
      </c>
      <c r="B19864" s="2">
        <v>23.992920000000002</v>
      </c>
      <c r="C19864" s="3">
        <v>1138</v>
      </c>
      <c r="D19864" s="4">
        <v>36340</v>
      </c>
      <c r="E19864" t="s">
        <v>2638</v>
      </c>
      <c r="F19864" s="4" t="s">
        <v>3003</v>
      </c>
      <c r="G19864" s="5">
        <v>852</v>
      </c>
      <c r="H19864" s="6">
        <v>0.1348183</v>
      </c>
      <c r="I19864" s="7">
        <v>56.429000000000002</v>
      </c>
    </row>
    <row r="19865" spans="1:11" x14ac:dyDescent="0.25">
      <c r="A19865">
        <v>97918</v>
      </c>
      <c r="B19865" s="2">
        <v>23.99202</v>
      </c>
      <c r="C19865" s="3">
        <v>4586</v>
      </c>
      <c r="D19865" s="4">
        <v>36620</v>
      </c>
      <c r="E19865" t="s">
        <v>5898</v>
      </c>
      <c r="F19865" s="4" t="s">
        <v>16170</v>
      </c>
      <c r="G19865" s="5">
        <v>2917</v>
      </c>
      <c r="H19865" s="6">
        <v>0.1768941</v>
      </c>
      <c r="I19865" s="7">
        <v>49.156999999999996</v>
      </c>
      <c r="J19865" s="2">
        <v>64</v>
      </c>
      <c r="K19865">
        <v>1</v>
      </c>
    </row>
    <row r="19866" spans="1:11" x14ac:dyDescent="0.25">
      <c r="A19866">
        <v>52760</v>
      </c>
      <c r="B19866" s="2">
        <v>23.991250000000001</v>
      </c>
      <c r="C19866" s="3">
        <v>312</v>
      </c>
      <c r="D19866" s="4">
        <v>34700</v>
      </c>
      <c r="E19866" t="s">
        <v>4065</v>
      </c>
      <c r="F19866" s="4" t="s">
        <v>9593</v>
      </c>
      <c r="G19866" s="5">
        <v>277</v>
      </c>
      <c r="H19866" s="6">
        <v>6.11511E-2</v>
      </c>
      <c r="I19866" s="7">
        <v>69.153000000000006</v>
      </c>
    </row>
    <row r="19867" spans="1:11" x14ac:dyDescent="0.25">
      <c r="A19867">
        <v>15739</v>
      </c>
      <c r="B19867" s="2">
        <v>23.991129999999998</v>
      </c>
      <c r="C19867" s="3">
        <v>342</v>
      </c>
      <c r="D19867" s="4">
        <v>26860</v>
      </c>
      <c r="E19867" t="s">
        <v>3290</v>
      </c>
      <c r="F19867" s="4" t="s">
        <v>3003</v>
      </c>
      <c r="G19867" s="5">
        <v>252</v>
      </c>
      <c r="H19867" s="6">
        <v>0.19367590000000001</v>
      </c>
      <c r="I19867" s="7">
        <v>46.25</v>
      </c>
    </row>
    <row r="19868" spans="1:11" x14ac:dyDescent="0.25">
      <c r="A19868">
        <v>56122</v>
      </c>
      <c r="B19868" s="2">
        <v>23.990960000000001</v>
      </c>
      <c r="C19868" s="3">
        <v>582</v>
      </c>
      <c r="E19868" t="s">
        <v>9046</v>
      </c>
      <c r="F19868" s="4" t="s">
        <v>10428</v>
      </c>
      <c r="G19868" s="5">
        <v>418</v>
      </c>
      <c r="H19868" s="6">
        <v>0.14593300000000001</v>
      </c>
      <c r="I19868" s="7">
        <v>54.5</v>
      </c>
    </row>
    <row r="19869" spans="1:11" x14ac:dyDescent="0.25">
      <c r="A19869">
        <v>67855</v>
      </c>
      <c r="B19869" s="2">
        <v>23.990580000000001</v>
      </c>
      <c r="C19869" s="3">
        <v>1955</v>
      </c>
      <c r="E19869" t="s">
        <v>1131</v>
      </c>
      <c r="F19869" s="4" t="s">
        <v>12494</v>
      </c>
      <c r="G19869" s="5">
        <v>1200</v>
      </c>
      <c r="H19869" s="6">
        <v>0.1875</v>
      </c>
      <c r="I19869" s="7">
        <v>47.313000000000002</v>
      </c>
    </row>
    <row r="19870" spans="1:11" x14ac:dyDescent="0.25">
      <c r="A19870">
        <v>34269</v>
      </c>
      <c r="B19870" s="2">
        <v>23.989529999999998</v>
      </c>
      <c r="C19870" s="3">
        <v>3732</v>
      </c>
      <c r="D19870" s="4">
        <v>11580</v>
      </c>
      <c r="E19870" t="s">
        <v>3270</v>
      </c>
      <c r="F19870" s="4" t="s">
        <v>6689</v>
      </c>
      <c r="G19870" s="5">
        <v>3188</v>
      </c>
      <c r="H19870" s="6">
        <v>0.19661339999999999</v>
      </c>
      <c r="I19870" s="7">
        <v>45.737000000000002</v>
      </c>
      <c r="J19870" s="2">
        <v>62</v>
      </c>
      <c r="K19870">
        <v>1</v>
      </c>
    </row>
    <row r="19871" spans="1:11" x14ac:dyDescent="0.25">
      <c r="A19871">
        <v>87061</v>
      </c>
      <c r="B19871" s="2">
        <v>23.988679999999999</v>
      </c>
      <c r="C19871" s="3">
        <v>381</v>
      </c>
      <c r="D19871" s="4">
        <v>10740</v>
      </c>
      <c r="E19871" t="s">
        <v>15163</v>
      </c>
      <c r="F19871" s="4" t="s">
        <v>15124</v>
      </c>
      <c r="G19871" s="5">
        <v>351</v>
      </c>
      <c r="H19871" s="6">
        <v>6.5340899999999993E-2</v>
      </c>
      <c r="I19871" s="7">
        <v>68.42</v>
      </c>
    </row>
    <row r="19872" spans="1:11" x14ac:dyDescent="0.25">
      <c r="A19872">
        <v>33404</v>
      </c>
      <c r="B19872" s="2">
        <v>23.98424</v>
      </c>
      <c r="C19872" s="3">
        <v>26884</v>
      </c>
      <c r="D19872" s="4">
        <v>33100</v>
      </c>
      <c r="E19872" t="s">
        <v>6878</v>
      </c>
      <c r="F19872" s="4" t="s">
        <v>6689</v>
      </c>
      <c r="G19872" s="5">
        <v>18204</v>
      </c>
      <c r="H19872" s="6">
        <v>0.2214227</v>
      </c>
      <c r="I19872" s="7">
        <v>41.447000000000003</v>
      </c>
      <c r="J19872" s="2">
        <v>43</v>
      </c>
      <c r="K19872">
        <v>4</v>
      </c>
    </row>
    <row r="19873" spans="1:11" x14ac:dyDescent="0.25">
      <c r="A19873">
        <v>59085</v>
      </c>
      <c r="B19873" s="2">
        <v>23.979849999999999</v>
      </c>
      <c r="C19873" s="3">
        <v>143</v>
      </c>
      <c r="E19873" t="s">
        <v>11322</v>
      </c>
      <c r="F19873" s="4" t="s">
        <v>11278</v>
      </c>
      <c r="G19873" s="5">
        <v>123</v>
      </c>
      <c r="H19873" s="6">
        <v>0.29032259999999999</v>
      </c>
      <c r="I19873" s="7">
        <v>29.539000000000001</v>
      </c>
    </row>
    <row r="19874" spans="1:11" x14ac:dyDescent="0.25">
      <c r="A19874">
        <v>26547</v>
      </c>
      <c r="B19874" s="2">
        <v>23.979410000000001</v>
      </c>
      <c r="C19874" s="3">
        <v>2558</v>
      </c>
      <c r="D19874" s="4">
        <v>34060</v>
      </c>
      <c r="E19874" t="s">
        <v>3717</v>
      </c>
      <c r="F19874" s="4" t="s">
        <v>5144</v>
      </c>
      <c r="G19874" s="5">
        <v>1723</v>
      </c>
      <c r="H19874" s="6">
        <v>0.17111370000000001</v>
      </c>
      <c r="I19874" s="7">
        <v>50.139000000000003</v>
      </c>
    </row>
    <row r="19875" spans="1:11" x14ac:dyDescent="0.25">
      <c r="A19875">
        <v>28753</v>
      </c>
      <c r="B19875" s="2">
        <v>23.976970000000001</v>
      </c>
      <c r="C19875" s="3">
        <v>11703</v>
      </c>
      <c r="D19875" s="4">
        <v>11700</v>
      </c>
      <c r="E19875" t="s">
        <v>4338</v>
      </c>
      <c r="F19875" s="4" t="s">
        <v>5642</v>
      </c>
      <c r="G19875" s="5">
        <v>8465</v>
      </c>
      <c r="H19875" s="6">
        <v>0.16123319999999999</v>
      </c>
      <c r="I19875" s="7">
        <v>51.841000000000001</v>
      </c>
      <c r="J19875" s="2">
        <v>52.6</v>
      </c>
      <c r="K19875">
        <v>5</v>
      </c>
    </row>
    <row r="19876" spans="1:11" x14ac:dyDescent="0.25">
      <c r="A19876">
        <v>67882</v>
      </c>
      <c r="B19876" s="2">
        <v>23.974889999999998</v>
      </c>
      <c r="C19876" s="3">
        <v>314</v>
      </c>
      <c r="D19876" s="4">
        <v>19980</v>
      </c>
      <c r="E19876" t="s">
        <v>10561</v>
      </c>
      <c r="F19876" s="4" t="s">
        <v>12494</v>
      </c>
      <c r="G19876" s="5">
        <v>248</v>
      </c>
      <c r="H19876" s="6">
        <v>0.18875500000000001</v>
      </c>
      <c r="I19876" s="7">
        <v>47.082999999999998</v>
      </c>
    </row>
    <row r="19877" spans="1:11" x14ac:dyDescent="0.25">
      <c r="A19877">
        <v>16244</v>
      </c>
      <c r="B19877" s="2">
        <v>23.974789999999999</v>
      </c>
      <c r="C19877" s="3">
        <v>146</v>
      </c>
      <c r="D19877" s="4">
        <v>38300</v>
      </c>
      <c r="E19877" t="s">
        <v>3457</v>
      </c>
      <c r="F19877" s="4" t="s">
        <v>3003</v>
      </c>
      <c r="G19877" s="5">
        <v>125</v>
      </c>
      <c r="H19877" s="6">
        <v>0.20799999999999999</v>
      </c>
      <c r="I19877" s="7">
        <v>43.75</v>
      </c>
    </row>
    <row r="19878" spans="1:11" x14ac:dyDescent="0.25">
      <c r="A19878">
        <v>65265</v>
      </c>
      <c r="B19878" s="2">
        <v>23.97231</v>
      </c>
      <c r="C19878" s="3">
        <v>15251</v>
      </c>
      <c r="D19878" s="4">
        <v>33020</v>
      </c>
      <c r="E19878" t="s">
        <v>782</v>
      </c>
      <c r="F19878" s="4" t="s">
        <v>12102</v>
      </c>
      <c r="G19878" s="5">
        <v>10234</v>
      </c>
      <c r="H19878" s="6">
        <v>0.1330858</v>
      </c>
      <c r="I19878" s="7">
        <v>56.695</v>
      </c>
      <c r="J19878" s="2">
        <v>55.5</v>
      </c>
      <c r="K19878">
        <v>2</v>
      </c>
    </row>
    <row r="19879" spans="1:11" x14ac:dyDescent="0.25">
      <c r="A19879">
        <v>52638</v>
      </c>
      <c r="B19879" s="2">
        <v>23.96978</v>
      </c>
      <c r="C19879" s="3">
        <v>500</v>
      </c>
      <c r="D19879" s="4">
        <v>15460</v>
      </c>
      <c r="E19879" t="s">
        <v>490</v>
      </c>
      <c r="F19879" s="4" t="s">
        <v>9593</v>
      </c>
      <c r="G19879" s="5">
        <v>374</v>
      </c>
      <c r="H19879" s="6">
        <v>0.1229947</v>
      </c>
      <c r="I19879" s="7">
        <v>58.438000000000002</v>
      </c>
    </row>
    <row r="19880" spans="1:11" x14ac:dyDescent="0.25">
      <c r="A19880">
        <v>46001</v>
      </c>
      <c r="B19880" s="2">
        <v>23.96791</v>
      </c>
      <c r="C19880" s="3">
        <v>10425</v>
      </c>
      <c r="D19880" s="4">
        <v>26900</v>
      </c>
      <c r="E19880" t="s">
        <v>3522</v>
      </c>
      <c r="F19880" s="4" t="s">
        <v>8800</v>
      </c>
      <c r="G19880" s="5">
        <v>7434</v>
      </c>
      <c r="H19880" s="6">
        <v>0.14205000000000001</v>
      </c>
      <c r="I19880" s="7">
        <v>55.143999999999998</v>
      </c>
      <c r="J19880" s="2">
        <v>47.666699999999999</v>
      </c>
      <c r="K19880">
        <v>3</v>
      </c>
    </row>
    <row r="19881" spans="1:11" x14ac:dyDescent="0.25">
      <c r="A19881">
        <v>12072</v>
      </c>
      <c r="B19881" s="2">
        <v>23.965679999999999</v>
      </c>
      <c r="C19881" s="3">
        <v>2697</v>
      </c>
      <c r="D19881" s="4">
        <v>11220</v>
      </c>
      <c r="E19881" t="s">
        <v>2116</v>
      </c>
      <c r="F19881" s="4" t="s">
        <v>1280</v>
      </c>
      <c r="G19881" s="5">
        <v>1889</v>
      </c>
      <c r="H19881" s="6">
        <v>0.1476972</v>
      </c>
      <c r="I19881" s="7">
        <v>54.167000000000002</v>
      </c>
      <c r="J19881" s="2">
        <v>67.5</v>
      </c>
      <c r="K19881">
        <v>2</v>
      </c>
    </row>
    <row r="19882" spans="1:11" x14ac:dyDescent="0.25">
      <c r="A19882">
        <v>68638</v>
      </c>
      <c r="B19882" s="2">
        <v>23.964929999999999</v>
      </c>
      <c r="C19882" s="3">
        <v>1763</v>
      </c>
      <c r="E19882" t="s">
        <v>11168</v>
      </c>
      <c r="F19882" s="4" t="s">
        <v>12738</v>
      </c>
      <c r="G19882" s="5">
        <v>1261</v>
      </c>
      <c r="H19882" s="6">
        <v>0.1332276</v>
      </c>
      <c r="I19882" s="7">
        <v>56.667000000000002</v>
      </c>
    </row>
    <row r="19883" spans="1:11" x14ac:dyDescent="0.25">
      <c r="A19883">
        <v>46554</v>
      </c>
      <c r="B19883" s="2">
        <v>23.963840000000001</v>
      </c>
      <c r="C19883" s="3">
        <v>5058</v>
      </c>
      <c r="D19883" s="4">
        <v>43780</v>
      </c>
      <c r="E19883" t="s">
        <v>8878</v>
      </c>
      <c r="F19883" s="4" t="s">
        <v>8800</v>
      </c>
      <c r="G19883" s="5">
        <v>3288</v>
      </c>
      <c r="H19883" s="6">
        <v>0.13838200000000001</v>
      </c>
      <c r="I19883" s="7">
        <v>55.774999999999999</v>
      </c>
      <c r="J19883" s="2">
        <v>34</v>
      </c>
      <c r="K19883">
        <v>1</v>
      </c>
    </row>
    <row r="19884" spans="1:11" x14ac:dyDescent="0.25">
      <c r="A19884">
        <v>43516</v>
      </c>
      <c r="B19884" s="2">
        <v>23.962599999999998</v>
      </c>
      <c r="C19884" s="3">
        <v>2964</v>
      </c>
      <c r="E19884" t="s">
        <v>8391</v>
      </c>
      <c r="F19884" s="4" t="s">
        <v>8295</v>
      </c>
      <c r="G19884" s="5">
        <v>1886</v>
      </c>
      <c r="H19884" s="6">
        <v>0.13301540000000001</v>
      </c>
      <c r="I19884" s="7">
        <v>56.698999999999998</v>
      </c>
    </row>
    <row r="19885" spans="1:11" x14ac:dyDescent="0.25">
      <c r="A19885">
        <v>62695</v>
      </c>
      <c r="B19885" s="2">
        <v>23.962109999999999</v>
      </c>
      <c r="C19885" s="3">
        <v>229</v>
      </c>
      <c r="D19885" s="4">
        <v>27300</v>
      </c>
      <c r="E19885" t="s">
        <v>12006</v>
      </c>
      <c r="F19885" s="4" t="s">
        <v>11490</v>
      </c>
      <c r="G19885" s="5">
        <v>150</v>
      </c>
      <c r="H19885" s="6">
        <v>0.1066667</v>
      </c>
      <c r="I19885" s="7">
        <v>61.25</v>
      </c>
    </row>
    <row r="19886" spans="1:11" x14ac:dyDescent="0.25">
      <c r="A19886">
        <v>80480</v>
      </c>
      <c r="B19886" s="2">
        <v>23.961839999999999</v>
      </c>
      <c r="C19886" s="3">
        <v>1289</v>
      </c>
      <c r="E19886" t="s">
        <v>2299</v>
      </c>
      <c r="F19886" s="4" t="s">
        <v>14477</v>
      </c>
      <c r="G19886" s="5">
        <v>975</v>
      </c>
      <c r="H19886" s="6">
        <v>0.1753846</v>
      </c>
      <c r="I19886" s="7">
        <v>49.375</v>
      </c>
      <c r="J19886" s="2">
        <v>53</v>
      </c>
      <c r="K19886">
        <v>1</v>
      </c>
    </row>
    <row r="19887" spans="1:11" x14ac:dyDescent="0.25">
      <c r="A19887">
        <v>78059</v>
      </c>
      <c r="B19887" s="2">
        <v>23.960650000000001</v>
      </c>
      <c r="C19887" s="3">
        <v>5649</v>
      </c>
      <c r="D19887" s="4">
        <v>41700</v>
      </c>
      <c r="E19887" t="s">
        <v>14168</v>
      </c>
      <c r="F19887" s="4" t="s">
        <v>13752</v>
      </c>
      <c r="G19887" s="5">
        <v>3997</v>
      </c>
      <c r="H19887" s="6">
        <v>0.112056</v>
      </c>
      <c r="I19887" s="7">
        <v>60.317999999999998</v>
      </c>
      <c r="J19887" s="2">
        <v>64</v>
      </c>
      <c r="K19887">
        <v>1</v>
      </c>
    </row>
    <row r="19888" spans="1:11" x14ac:dyDescent="0.25">
      <c r="A19888">
        <v>15767</v>
      </c>
      <c r="B19888" s="2">
        <v>23.9573</v>
      </c>
      <c r="C19888" s="3">
        <v>14529</v>
      </c>
      <c r="E19888" t="s">
        <v>3307</v>
      </c>
      <c r="F19888" s="4" t="s">
        <v>3003</v>
      </c>
      <c r="G19888" s="5">
        <v>9977</v>
      </c>
      <c r="H19888" s="6">
        <v>0.1578473</v>
      </c>
      <c r="I19888" s="7">
        <v>52.401000000000003</v>
      </c>
      <c r="J19888" s="2">
        <v>52.25</v>
      </c>
      <c r="K19888">
        <v>4</v>
      </c>
    </row>
    <row r="19889" spans="1:11" x14ac:dyDescent="0.25">
      <c r="A19889">
        <v>27944</v>
      </c>
      <c r="B19889" s="2">
        <v>23.9528</v>
      </c>
      <c r="C19889" s="3">
        <v>12230</v>
      </c>
      <c r="D19889" s="4">
        <v>21020</v>
      </c>
      <c r="E19889" t="s">
        <v>5825</v>
      </c>
      <c r="F19889" s="4" t="s">
        <v>5642</v>
      </c>
      <c r="G19889" s="5">
        <v>8857</v>
      </c>
      <c r="H19889" s="6">
        <v>0.1597606</v>
      </c>
      <c r="I19889" s="7">
        <v>52.064</v>
      </c>
      <c r="J19889" s="2">
        <v>54</v>
      </c>
      <c r="K19889">
        <v>1</v>
      </c>
    </row>
    <row r="19890" spans="1:11" x14ac:dyDescent="0.25">
      <c r="A19890">
        <v>54499</v>
      </c>
      <c r="B19890" s="2">
        <v>23.950189999999999</v>
      </c>
      <c r="C19890" s="3">
        <v>2957</v>
      </c>
      <c r="D19890" s="4">
        <v>43020</v>
      </c>
      <c r="E19890" t="s">
        <v>10273</v>
      </c>
      <c r="F19890" s="4" t="s">
        <v>10031</v>
      </c>
      <c r="G19890" s="5">
        <v>2020</v>
      </c>
      <c r="H19890" s="6">
        <v>0.1415141</v>
      </c>
      <c r="I19890" s="7">
        <v>55.216000000000001</v>
      </c>
      <c r="J19890" s="2">
        <v>53</v>
      </c>
      <c r="K19890">
        <v>1</v>
      </c>
    </row>
    <row r="19891" spans="1:11" x14ac:dyDescent="0.25">
      <c r="A19891">
        <v>98557</v>
      </c>
      <c r="B19891" s="2">
        <v>23.949179999999998</v>
      </c>
      <c r="C19891" s="3">
        <v>3137</v>
      </c>
      <c r="D19891" s="4">
        <v>10140</v>
      </c>
      <c r="E19891" t="s">
        <v>16453</v>
      </c>
      <c r="F19891" s="4" t="s">
        <v>16344</v>
      </c>
      <c r="G19891" s="5">
        <v>2204</v>
      </c>
      <c r="H19891" s="6">
        <v>0.1197279</v>
      </c>
      <c r="I19891" s="7">
        <v>58.98</v>
      </c>
      <c r="J19891" s="2">
        <v>57</v>
      </c>
      <c r="K19891">
        <v>1</v>
      </c>
    </row>
    <row r="19892" spans="1:11" x14ac:dyDescent="0.25">
      <c r="A19892">
        <v>34138</v>
      </c>
      <c r="B19892" s="2">
        <v>23.948599999999999</v>
      </c>
      <c r="C19892" s="3">
        <v>421</v>
      </c>
      <c r="D19892" s="4">
        <v>34940</v>
      </c>
      <c r="E19892" t="s">
        <v>6966</v>
      </c>
      <c r="F19892" s="4" t="s">
        <v>6689</v>
      </c>
      <c r="G19892" s="5">
        <v>229</v>
      </c>
      <c r="H19892" s="6">
        <v>0.40611350000000002</v>
      </c>
      <c r="I19892" s="7">
        <v>9.4789999999999992</v>
      </c>
    </row>
    <row r="19893" spans="1:11" x14ac:dyDescent="0.25">
      <c r="A19893">
        <v>42716</v>
      </c>
      <c r="B19893" s="2">
        <v>23.948260000000001</v>
      </c>
      <c r="C19893" s="3">
        <v>1763</v>
      </c>
      <c r="D19893" s="4">
        <v>21060</v>
      </c>
      <c r="E19893" t="s">
        <v>2831</v>
      </c>
      <c r="F19893" s="4" t="s">
        <v>7883</v>
      </c>
      <c r="G19893" s="5">
        <v>1161</v>
      </c>
      <c r="H19893" s="6">
        <v>0.14027539999999999</v>
      </c>
      <c r="I19893" s="7">
        <v>55.417000000000002</v>
      </c>
    </row>
    <row r="19894" spans="1:11" x14ac:dyDescent="0.25">
      <c r="A19894">
        <v>78941</v>
      </c>
      <c r="B19894" s="2">
        <v>23.947479999999999</v>
      </c>
      <c r="C19894" s="3">
        <v>2961</v>
      </c>
      <c r="E19894" t="s">
        <v>14327</v>
      </c>
      <c r="F19894" s="4" t="s">
        <v>13752</v>
      </c>
      <c r="G19894" s="5">
        <v>2105</v>
      </c>
      <c r="H19894" s="6">
        <v>0.13580249999999999</v>
      </c>
      <c r="I19894" s="7">
        <v>56.188000000000002</v>
      </c>
    </row>
    <row r="19895" spans="1:11" x14ac:dyDescent="0.25">
      <c r="A19895">
        <v>13830</v>
      </c>
      <c r="B19895" s="2">
        <v>23.946120000000001</v>
      </c>
      <c r="C19895" s="3">
        <v>5019</v>
      </c>
      <c r="E19895" t="s">
        <v>186</v>
      </c>
      <c r="F19895" s="4" t="s">
        <v>1280</v>
      </c>
      <c r="G19895" s="5">
        <v>3565</v>
      </c>
      <c r="H19895" s="6">
        <v>0.16072929999999999</v>
      </c>
      <c r="I19895" s="7">
        <v>51.875</v>
      </c>
      <c r="J19895" s="2">
        <v>55</v>
      </c>
      <c r="K19895">
        <v>2</v>
      </c>
    </row>
    <row r="19896" spans="1:11" x14ac:dyDescent="0.25">
      <c r="A19896">
        <v>64620</v>
      </c>
      <c r="B19896" s="2">
        <v>23.945180000000001</v>
      </c>
      <c r="C19896" s="3">
        <v>514</v>
      </c>
      <c r="E19896" t="s">
        <v>2075</v>
      </c>
      <c r="F19896" s="4" t="s">
        <v>12102</v>
      </c>
      <c r="G19896" s="5">
        <v>347</v>
      </c>
      <c r="H19896" s="6">
        <v>0.19596540000000001</v>
      </c>
      <c r="I19896" s="7">
        <v>45.780999999999999</v>
      </c>
    </row>
    <row r="19897" spans="1:11" x14ac:dyDescent="0.25">
      <c r="A19897">
        <v>46532</v>
      </c>
      <c r="B19897" s="2">
        <v>23.944739999999999</v>
      </c>
      <c r="C19897" s="3">
        <v>2177</v>
      </c>
      <c r="E19897" t="s">
        <v>5915</v>
      </c>
      <c r="F19897" s="4" t="s">
        <v>8800</v>
      </c>
      <c r="G19897" s="5">
        <v>1493</v>
      </c>
      <c r="H19897" s="6">
        <v>0.1131191</v>
      </c>
      <c r="I19897" s="7">
        <v>60.095999999999997</v>
      </c>
    </row>
    <row r="19898" spans="1:11" x14ac:dyDescent="0.25">
      <c r="A19898">
        <v>73009</v>
      </c>
      <c r="B19898" s="2">
        <v>23.944179999999999</v>
      </c>
      <c r="C19898" s="3">
        <v>1189</v>
      </c>
      <c r="E19898" t="s">
        <v>13466</v>
      </c>
      <c r="F19898" s="4" t="s">
        <v>13462</v>
      </c>
      <c r="G19898" s="5">
        <v>853</v>
      </c>
      <c r="H19898" s="6">
        <v>0.15807959999999999</v>
      </c>
      <c r="I19898" s="7">
        <v>52.320999999999998</v>
      </c>
    </row>
    <row r="19899" spans="1:11" x14ac:dyDescent="0.25">
      <c r="A19899">
        <v>13620</v>
      </c>
      <c r="B19899" s="2">
        <v>23.943619999999999</v>
      </c>
      <c r="C19899" s="3">
        <v>2101</v>
      </c>
      <c r="E19899" t="s">
        <v>2649</v>
      </c>
      <c r="F19899" s="4" t="s">
        <v>1280</v>
      </c>
      <c r="G19899" s="5">
        <v>1476</v>
      </c>
      <c r="H19899" s="6">
        <v>0.14759649999999999</v>
      </c>
      <c r="I19899" s="7">
        <v>54.131999999999998</v>
      </c>
      <c r="J19899" s="2">
        <v>41</v>
      </c>
      <c r="K19899">
        <v>2</v>
      </c>
    </row>
    <row r="19900" spans="1:11" x14ac:dyDescent="0.25">
      <c r="A19900">
        <v>50676</v>
      </c>
      <c r="B19900" s="2">
        <v>23.942910000000001</v>
      </c>
      <c r="C19900" s="3">
        <v>2345</v>
      </c>
      <c r="D19900" s="4">
        <v>47940</v>
      </c>
      <c r="E19900" t="s">
        <v>9787</v>
      </c>
      <c r="F19900" s="4" t="s">
        <v>9593</v>
      </c>
      <c r="G19900" s="5">
        <v>1488</v>
      </c>
      <c r="H19900" s="6">
        <v>0.14909330000000001</v>
      </c>
      <c r="I19900" s="7">
        <v>53.863999999999997</v>
      </c>
      <c r="J19900" s="2">
        <v>39</v>
      </c>
      <c r="K19900">
        <v>1</v>
      </c>
    </row>
    <row r="19901" spans="1:11" x14ac:dyDescent="0.25">
      <c r="A19901">
        <v>46795</v>
      </c>
      <c r="B19901" s="2">
        <v>23.941590000000001</v>
      </c>
      <c r="C19901" s="3">
        <v>5767</v>
      </c>
      <c r="E19901" t="s">
        <v>8910</v>
      </c>
      <c r="F19901" s="4" t="s">
        <v>8800</v>
      </c>
      <c r="G19901" s="5">
        <v>4061</v>
      </c>
      <c r="H19901" s="6">
        <v>0.12776960000000001</v>
      </c>
      <c r="I19901" s="7">
        <v>57.545000000000002</v>
      </c>
    </row>
    <row r="19902" spans="1:11" x14ac:dyDescent="0.25">
      <c r="A19902">
        <v>28103</v>
      </c>
      <c r="B19902" s="2">
        <v>23.938870000000001</v>
      </c>
      <c r="C19902" s="3">
        <v>10222</v>
      </c>
      <c r="D19902" s="4">
        <v>16740</v>
      </c>
      <c r="E19902" t="s">
        <v>5881</v>
      </c>
      <c r="F19902" s="4" t="s">
        <v>5642</v>
      </c>
      <c r="G19902" s="5">
        <v>7282</v>
      </c>
      <c r="H19902" s="6">
        <v>0.1322257</v>
      </c>
      <c r="I19902" s="7">
        <v>56.773000000000003</v>
      </c>
    </row>
    <row r="19903" spans="1:11" x14ac:dyDescent="0.25">
      <c r="A19903">
        <v>12095</v>
      </c>
      <c r="B19903" s="2">
        <v>23.93505</v>
      </c>
      <c r="C19903" s="3">
        <v>12166</v>
      </c>
      <c r="D19903" s="4">
        <v>24100</v>
      </c>
      <c r="E19903" t="s">
        <v>2129</v>
      </c>
      <c r="F19903" s="4" t="s">
        <v>1280</v>
      </c>
      <c r="G19903" s="5">
        <v>8706</v>
      </c>
      <c r="H19903" s="6">
        <v>0.1596417</v>
      </c>
      <c r="I19903" s="7">
        <v>52.033999999999999</v>
      </c>
      <c r="J19903" s="2">
        <v>51.1111</v>
      </c>
      <c r="K19903">
        <v>9</v>
      </c>
    </row>
    <row r="19904" spans="1:11" x14ac:dyDescent="0.25">
      <c r="A19904">
        <v>51558</v>
      </c>
      <c r="B19904" s="2">
        <v>23.932839999999999</v>
      </c>
      <c r="C19904" s="3">
        <v>609</v>
      </c>
      <c r="E19904" t="s">
        <v>7684</v>
      </c>
      <c r="F19904" s="4" t="s">
        <v>9593</v>
      </c>
      <c r="G19904" s="5">
        <v>508</v>
      </c>
      <c r="H19904" s="6">
        <v>7.2834599999999999E-2</v>
      </c>
      <c r="I19904" s="7">
        <v>67.031000000000006</v>
      </c>
    </row>
    <row r="19905" spans="1:11" x14ac:dyDescent="0.25">
      <c r="A19905">
        <v>56653</v>
      </c>
      <c r="B19905" s="2">
        <v>23.932459999999999</v>
      </c>
      <c r="C19905" s="3">
        <v>1391</v>
      </c>
      <c r="E19905" t="s">
        <v>10827</v>
      </c>
      <c r="F19905" s="4" t="s">
        <v>10428</v>
      </c>
      <c r="G19905" s="5">
        <v>1059</v>
      </c>
      <c r="H19905" s="6">
        <v>0.1180359</v>
      </c>
      <c r="I19905" s="7">
        <v>59.219000000000001</v>
      </c>
      <c r="J19905" s="2">
        <v>43</v>
      </c>
      <c r="K19905">
        <v>1</v>
      </c>
    </row>
    <row r="19906" spans="1:11" x14ac:dyDescent="0.25">
      <c r="A19906">
        <v>4606</v>
      </c>
      <c r="B19906" s="2">
        <v>23.931989999999999</v>
      </c>
      <c r="C19906" s="3">
        <v>1169</v>
      </c>
      <c r="E19906" t="s">
        <v>885</v>
      </c>
      <c r="F19906" s="4" t="s">
        <v>701</v>
      </c>
      <c r="G19906" s="5">
        <v>907</v>
      </c>
      <c r="H19906" s="6">
        <v>0.2017641</v>
      </c>
      <c r="I19906" s="7">
        <v>44.75</v>
      </c>
      <c r="J19906" s="2">
        <v>38</v>
      </c>
      <c r="K19906">
        <v>1</v>
      </c>
    </row>
    <row r="19907" spans="1:11" x14ac:dyDescent="0.25">
      <c r="A19907">
        <v>16133</v>
      </c>
      <c r="B19907" s="2">
        <v>23.931509999999999</v>
      </c>
      <c r="C19907" s="3">
        <v>1514</v>
      </c>
      <c r="D19907" s="4">
        <v>49660</v>
      </c>
      <c r="E19907" t="s">
        <v>3421</v>
      </c>
      <c r="F19907" s="4" t="s">
        <v>3003</v>
      </c>
      <c r="G19907" s="5">
        <v>1087</v>
      </c>
      <c r="H19907" s="6">
        <v>0.1407544</v>
      </c>
      <c r="I19907" s="7">
        <v>55.283999999999999</v>
      </c>
    </row>
    <row r="19908" spans="1:11" x14ac:dyDescent="0.25">
      <c r="A19908">
        <v>58712</v>
      </c>
      <c r="B19908" s="2">
        <v>23.931229999999999</v>
      </c>
      <c r="C19908" s="3">
        <v>157</v>
      </c>
      <c r="D19908" s="4">
        <v>33500</v>
      </c>
      <c r="E19908" t="s">
        <v>11233</v>
      </c>
      <c r="F19908" s="4" t="s">
        <v>11069</v>
      </c>
      <c r="G19908" s="5">
        <v>101</v>
      </c>
      <c r="H19908" s="6">
        <v>0.1568628</v>
      </c>
      <c r="I19908" s="7">
        <v>52.5</v>
      </c>
    </row>
    <row r="19909" spans="1:11" x14ac:dyDescent="0.25">
      <c r="A19909">
        <v>52069</v>
      </c>
      <c r="B19909" s="2">
        <v>23.930949999999999</v>
      </c>
      <c r="C19909" s="3">
        <v>1554</v>
      </c>
      <c r="E19909" t="s">
        <v>1269</v>
      </c>
      <c r="F19909" s="4" t="s">
        <v>9593</v>
      </c>
      <c r="G19909" s="5">
        <v>1077</v>
      </c>
      <c r="H19909" s="6">
        <v>9.6564499999999998E-2</v>
      </c>
      <c r="I19909" s="7">
        <v>62.917000000000002</v>
      </c>
    </row>
    <row r="19910" spans="1:11" x14ac:dyDescent="0.25">
      <c r="A19910">
        <v>64679</v>
      </c>
      <c r="B19910" s="2">
        <v>23.930579999999999</v>
      </c>
      <c r="C19910" s="3">
        <v>634</v>
      </c>
      <c r="E19910" t="s">
        <v>12311</v>
      </c>
      <c r="F19910" s="4" t="s">
        <v>12102</v>
      </c>
      <c r="G19910" s="5">
        <v>432</v>
      </c>
      <c r="H19910" s="6">
        <v>0.1616628</v>
      </c>
      <c r="I19910" s="7">
        <v>51.667000000000002</v>
      </c>
    </row>
    <row r="19911" spans="1:11" x14ac:dyDescent="0.25">
      <c r="A19911">
        <v>74038</v>
      </c>
      <c r="B19911" s="2">
        <v>23.93008</v>
      </c>
      <c r="C19911" s="3">
        <v>2365</v>
      </c>
      <c r="D19911" s="4">
        <v>46140</v>
      </c>
      <c r="E19911" t="s">
        <v>6697</v>
      </c>
      <c r="F19911" s="4" t="s">
        <v>13462</v>
      </c>
      <c r="G19911" s="5">
        <v>1662</v>
      </c>
      <c r="H19911" s="6">
        <v>0.1076368</v>
      </c>
      <c r="I19911" s="7">
        <v>61</v>
      </c>
      <c r="J19911" s="2">
        <v>34</v>
      </c>
      <c r="K19911">
        <v>1</v>
      </c>
    </row>
    <row r="19912" spans="1:11" x14ac:dyDescent="0.25">
      <c r="A19912">
        <v>78938</v>
      </c>
      <c r="B19912" s="2">
        <v>23.92962</v>
      </c>
      <c r="C19912" s="3">
        <v>458</v>
      </c>
      <c r="E19912" t="s">
        <v>14326</v>
      </c>
      <c r="F19912" s="4" t="s">
        <v>13752</v>
      </c>
      <c r="G19912" s="5">
        <v>280</v>
      </c>
      <c r="H19912" s="6">
        <v>0.16428570000000001</v>
      </c>
      <c r="I19912" s="7">
        <v>51.2</v>
      </c>
    </row>
    <row r="19913" spans="1:11" x14ac:dyDescent="0.25">
      <c r="A19913">
        <v>43536</v>
      </c>
      <c r="B19913" s="2">
        <v>23.929459999999999</v>
      </c>
      <c r="C19913" s="3">
        <v>648</v>
      </c>
      <c r="D19913" s="4">
        <v>19580</v>
      </c>
      <c r="E19913" t="s">
        <v>8402</v>
      </c>
      <c r="F19913" s="4" t="s">
        <v>8295</v>
      </c>
      <c r="G19913" s="5">
        <v>386</v>
      </c>
      <c r="H19913" s="6">
        <v>9.3264299999999994E-2</v>
      </c>
      <c r="I19913" s="7">
        <v>63.469000000000001</v>
      </c>
    </row>
    <row r="19914" spans="1:11" x14ac:dyDescent="0.25">
      <c r="A19914">
        <v>85708</v>
      </c>
      <c r="B19914" s="2">
        <v>23.928979999999999</v>
      </c>
      <c r="C19914" s="3">
        <v>4199</v>
      </c>
      <c r="D19914" s="4">
        <v>46060</v>
      </c>
      <c r="E19914" t="s">
        <v>15050</v>
      </c>
      <c r="F19914" s="4" t="s">
        <v>14962</v>
      </c>
      <c r="G19914" s="5">
        <v>1626</v>
      </c>
      <c r="H19914" s="6">
        <v>0.16963739999999999</v>
      </c>
      <c r="I19914" s="7">
        <v>50.265999999999998</v>
      </c>
      <c r="J19914" s="2">
        <v>40.5</v>
      </c>
      <c r="K19914">
        <v>2</v>
      </c>
    </row>
    <row r="19915" spans="1:11" x14ac:dyDescent="0.25">
      <c r="A19915">
        <v>36350</v>
      </c>
      <c r="B19915" s="2">
        <v>23.927569999999999</v>
      </c>
      <c r="C19915" s="3">
        <v>6383</v>
      </c>
      <c r="D19915" s="4">
        <v>37120</v>
      </c>
      <c r="E19915" t="s">
        <v>7233</v>
      </c>
      <c r="F19915" s="4" t="s">
        <v>7027</v>
      </c>
      <c r="G19915" s="5">
        <v>4254</v>
      </c>
      <c r="H19915" s="6">
        <v>0.16031970000000001</v>
      </c>
      <c r="I19915" s="7">
        <v>51.875</v>
      </c>
      <c r="J19915" s="2">
        <v>35.5</v>
      </c>
      <c r="K19915">
        <v>2</v>
      </c>
    </row>
    <row r="19916" spans="1:11" x14ac:dyDescent="0.25">
      <c r="A19916">
        <v>63445</v>
      </c>
      <c r="B19916" s="2">
        <v>23.92595</v>
      </c>
      <c r="C19916" s="3">
        <v>3561</v>
      </c>
      <c r="D19916" s="4">
        <v>22800</v>
      </c>
      <c r="E19916" t="s">
        <v>12151</v>
      </c>
      <c r="F19916" s="4" t="s">
        <v>12102</v>
      </c>
      <c r="G19916" s="5">
        <v>2528</v>
      </c>
      <c r="H19916" s="6">
        <v>0.12618670000000001</v>
      </c>
      <c r="I19916" s="7">
        <v>57.768000000000001</v>
      </c>
      <c r="J19916" s="2">
        <v>55.5</v>
      </c>
      <c r="K19916">
        <v>2</v>
      </c>
    </row>
    <row r="19917" spans="1:11" x14ac:dyDescent="0.25">
      <c r="A19917">
        <v>59923</v>
      </c>
      <c r="B19917" s="2">
        <v>23.923629999999999</v>
      </c>
      <c r="C19917" s="3">
        <v>9607</v>
      </c>
      <c r="E19917" t="s">
        <v>11484</v>
      </c>
      <c r="F19917" s="4" t="s">
        <v>11278</v>
      </c>
      <c r="G19917" s="5">
        <v>7165</v>
      </c>
      <c r="H19917" s="6">
        <v>0.18559870000000001</v>
      </c>
      <c r="I19917" s="7">
        <v>47.5</v>
      </c>
      <c r="J19917" s="2">
        <v>41.5</v>
      </c>
      <c r="K19917">
        <v>4</v>
      </c>
    </row>
    <row r="19918" spans="1:11" x14ac:dyDescent="0.25">
      <c r="A19918">
        <v>52639</v>
      </c>
      <c r="B19918" s="2">
        <v>23.921569999999999</v>
      </c>
      <c r="C19918" s="3">
        <v>2049</v>
      </c>
      <c r="D19918" s="4">
        <v>22800</v>
      </c>
      <c r="E19918" t="s">
        <v>1819</v>
      </c>
      <c r="F19918" s="4" t="s">
        <v>9593</v>
      </c>
      <c r="G19918" s="5">
        <v>1432</v>
      </c>
      <c r="H19918" s="6">
        <v>9.7067000000000001E-2</v>
      </c>
      <c r="I19918" s="7">
        <v>62.792999999999999</v>
      </c>
    </row>
    <row r="19919" spans="1:11" x14ac:dyDescent="0.25">
      <c r="A19919">
        <v>5905</v>
      </c>
      <c r="B19919" s="2">
        <v>23.92108</v>
      </c>
      <c r="C19919" s="3">
        <v>751</v>
      </c>
      <c r="D19919" s="4">
        <v>13620</v>
      </c>
      <c r="E19919" t="s">
        <v>1197</v>
      </c>
      <c r="F19919" s="4" t="s">
        <v>1030</v>
      </c>
      <c r="G19919" s="5">
        <v>600</v>
      </c>
      <c r="H19919" s="6">
        <v>0.18666669999999999</v>
      </c>
      <c r="I19919" s="7">
        <v>47.308</v>
      </c>
    </row>
    <row r="19920" spans="1:11" x14ac:dyDescent="0.25">
      <c r="A19920">
        <v>78050</v>
      </c>
      <c r="B19920" s="2">
        <v>23.920839999999998</v>
      </c>
      <c r="C19920" s="3">
        <v>656</v>
      </c>
      <c r="D19920" s="4">
        <v>41700</v>
      </c>
      <c r="E19920" t="s">
        <v>14165</v>
      </c>
      <c r="F19920" s="4" t="s">
        <v>13752</v>
      </c>
      <c r="G19920" s="5">
        <v>433</v>
      </c>
      <c r="H19920" s="6">
        <v>0.2165899</v>
      </c>
      <c r="I19920" s="7">
        <v>42.131999999999998</v>
      </c>
    </row>
    <row r="19921" spans="1:12" x14ac:dyDescent="0.25">
      <c r="A19921">
        <v>85602</v>
      </c>
      <c r="B19921" s="2">
        <v>23.919119999999999</v>
      </c>
      <c r="C19921" s="3">
        <v>8911</v>
      </c>
      <c r="D19921" s="4">
        <v>43420</v>
      </c>
      <c r="E19921" t="s">
        <v>5713</v>
      </c>
      <c r="F19921" s="4" t="s">
        <v>14962</v>
      </c>
      <c r="G19921" s="5">
        <v>6749</v>
      </c>
      <c r="H19921" s="6">
        <v>0.18150839999999999</v>
      </c>
      <c r="I19921" s="7">
        <v>48.192999999999998</v>
      </c>
      <c r="J19921" s="2">
        <v>31</v>
      </c>
      <c r="K19921">
        <v>1</v>
      </c>
    </row>
    <row r="19922" spans="1:12" x14ac:dyDescent="0.25">
      <c r="A19922">
        <v>30137</v>
      </c>
      <c r="B19922" s="2">
        <v>23.91722</v>
      </c>
      <c r="C19922" s="3">
        <v>1577</v>
      </c>
      <c r="D19922" s="4">
        <v>12060</v>
      </c>
      <c r="E19922" t="s">
        <v>1462</v>
      </c>
      <c r="F19922" s="4" t="s">
        <v>6363</v>
      </c>
      <c r="G19922" s="5">
        <v>1179</v>
      </c>
      <c r="H19922" s="6">
        <v>0.1372881</v>
      </c>
      <c r="I19922" s="7">
        <v>55.832999999999998</v>
      </c>
      <c r="J19922" s="2">
        <v>47</v>
      </c>
      <c r="K19922">
        <v>1</v>
      </c>
    </row>
    <row r="19923" spans="1:12" x14ac:dyDescent="0.25">
      <c r="A19923">
        <v>64759</v>
      </c>
      <c r="B19923" s="2">
        <v>23.91553</v>
      </c>
      <c r="C19923" s="3">
        <v>8574</v>
      </c>
      <c r="E19923" t="s">
        <v>3616</v>
      </c>
      <c r="F19923" s="4" t="s">
        <v>12102</v>
      </c>
      <c r="G19923" s="5">
        <v>5861</v>
      </c>
      <c r="H19923" s="6">
        <v>0.1555783</v>
      </c>
      <c r="I19923" s="7">
        <v>52.668999999999997</v>
      </c>
      <c r="J19923" s="2">
        <v>48</v>
      </c>
      <c r="K19923">
        <v>1</v>
      </c>
    </row>
    <row r="19924" spans="1:12" x14ac:dyDescent="0.25">
      <c r="A19924">
        <v>15538</v>
      </c>
      <c r="B19924" s="2">
        <v>23.914000000000001</v>
      </c>
      <c r="C19924" s="3">
        <v>796</v>
      </c>
      <c r="D19924" s="4">
        <v>43740</v>
      </c>
      <c r="E19924" t="s">
        <v>3190</v>
      </c>
      <c r="F19924" s="4" t="s">
        <v>3003</v>
      </c>
      <c r="G19924" s="5">
        <v>564</v>
      </c>
      <c r="H19924" s="6">
        <v>0.1522124</v>
      </c>
      <c r="I19924" s="7">
        <v>53.25</v>
      </c>
    </row>
    <row r="19925" spans="1:12" x14ac:dyDescent="0.25">
      <c r="A19925">
        <v>71449</v>
      </c>
      <c r="B19925" s="2">
        <v>23.912279999999999</v>
      </c>
      <c r="C19925" s="3">
        <v>9727</v>
      </c>
      <c r="E19925" t="s">
        <v>13168</v>
      </c>
      <c r="F19925" s="4" t="s">
        <v>12927</v>
      </c>
      <c r="G19925" s="5">
        <v>6618</v>
      </c>
      <c r="H19925" s="6">
        <v>0.152591</v>
      </c>
      <c r="I19925" s="7">
        <v>53.176000000000002</v>
      </c>
      <c r="J19925" s="2">
        <v>55</v>
      </c>
      <c r="K19925">
        <v>1</v>
      </c>
    </row>
    <row r="19926" spans="1:12" x14ac:dyDescent="0.25">
      <c r="A19926">
        <v>50223</v>
      </c>
      <c r="B19926" s="2">
        <v>23.910620000000002</v>
      </c>
      <c r="C19926" s="3">
        <v>412</v>
      </c>
      <c r="D19926" s="4">
        <v>14340</v>
      </c>
      <c r="E19926" t="s">
        <v>9651</v>
      </c>
      <c r="F19926" s="4" t="s">
        <v>9593</v>
      </c>
      <c r="G19926" s="5">
        <v>291</v>
      </c>
      <c r="H19926" s="6">
        <v>0.15068490000000001</v>
      </c>
      <c r="I19926" s="7">
        <v>53.5</v>
      </c>
    </row>
    <row r="19927" spans="1:12" x14ac:dyDescent="0.25">
      <c r="A19927">
        <v>43718</v>
      </c>
      <c r="B19927" s="2">
        <v>23.909970000000001</v>
      </c>
      <c r="C19927" s="3">
        <v>3546</v>
      </c>
      <c r="D19927" s="4">
        <v>48540</v>
      </c>
      <c r="E19927" t="s">
        <v>375</v>
      </c>
      <c r="F19927" s="4" t="s">
        <v>8295</v>
      </c>
      <c r="G19927" s="5">
        <v>2444</v>
      </c>
      <c r="H19927" s="6">
        <v>0.10801959999999999</v>
      </c>
      <c r="I19927" s="7">
        <v>60.865000000000002</v>
      </c>
    </row>
    <row r="19928" spans="1:12" x14ac:dyDescent="0.25">
      <c r="A19928">
        <v>76112</v>
      </c>
      <c r="B19928" s="2">
        <v>23.90326</v>
      </c>
      <c r="C19928" s="3">
        <v>39449</v>
      </c>
      <c r="D19928" s="4">
        <v>19100</v>
      </c>
      <c r="E19928" t="s">
        <v>13904</v>
      </c>
      <c r="F19928" s="4" t="s">
        <v>13752</v>
      </c>
      <c r="G19928" s="5">
        <v>25607</v>
      </c>
      <c r="H19928" s="6">
        <v>0.1884641</v>
      </c>
      <c r="I19928" s="7">
        <v>46.959000000000003</v>
      </c>
      <c r="J19928" s="2">
        <v>44.8947</v>
      </c>
      <c r="K19928">
        <v>19</v>
      </c>
      <c r="L19928" s="2">
        <v>76.5</v>
      </c>
    </row>
    <row r="19929" spans="1:12" x14ac:dyDescent="0.25">
      <c r="A19929">
        <v>11221</v>
      </c>
      <c r="B19929" s="2">
        <v>23.884409999999999</v>
      </c>
      <c r="C19929" s="3">
        <v>83773</v>
      </c>
      <c r="D19929" s="4">
        <v>35620</v>
      </c>
      <c r="E19929" t="s">
        <v>1238</v>
      </c>
      <c r="F19929" s="4" t="s">
        <v>1280</v>
      </c>
      <c r="G19929" s="5">
        <v>53122</v>
      </c>
      <c r="H19929" s="6">
        <v>0.2018373</v>
      </c>
      <c r="I19929" s="7">
        <v>44.648000000000003</v>
      </c>
      <c r="J19929" s="2">
        <v>36.613599999999998</v>
      </c>
      <c r="K19929">
        <v>44</v>
      </c>
      <c r="L19929" s="2">
        <v>31.3</v>
      </c>
    </row>
    <row r="19930" spans="1:12" x14ac:dyDescent="0.25">
      <c r="A19930">
        <v>50863</v>
      </c>
      <c r="B19930" s="2">
        <v>23.871649999999999</v>
      </c>
      <c r="C19930" s="3">
        <v>321</v>
      </c>
      <c r="E19930" t="s">
        <v>9796</v>
      </c>
      <c r="F19930" s="4" t="s">
        <v>9593</v>
      </c>
      <c r="G19930" s="5">
        <v>199</v>
      </c>
      <c r="H19930" s="6">
        <v>0.1356784</v>
      </c>
      <c r="I19930" s="7">
        <v>56.08</v>
      </c>
    </row>
    <row r="19931" spans="1:12" x14ac:dyDescent="0.25">
      <c r="A19931">
        <v>61314</v>
      </c>
      <c r="B19931" s="2">
        <v>23.871469999999999</v>
      </c>
      <c r="C19931" s="3">
        <v>851</v>
      </c>
      <c r="D19931" s="4">
        <v>36860</v>
      </c>
      <c r="E19931" t="s">
        <v>11705</v>
      </c>
      <c r="F19931" s="4" t="s">
        <v>11490</v>
      </c>
      <c r="G19931" s="5">
        <v>574</v>
      </c>
      <c r="H19931" s="6">
        <v>0.10782609999999999</v>
      </c>
      <c r="I19931" s="7">
        <v>60.893000000000001</v>
      </c>
    </row>
    <row r="19932" spans="1:12" x14ac:dyDescent="0.25">
      <c r="A19932">
        <v>27846</v>
      </c>
      <c r="B19932" s="2">
        <v>23.870760000000001</v>
      </c>
      <c r="C19932" s="3">
        <v>3423</v>
      </c>
      <c r="E19932" t="s">
        <v>2497</v>
      </c>
      <c r="F19932" s="4" t="s">
        <v>5642</v>
      </c>
      <c r="G19932" s="5">
        <v>2355</v>
      </c>
      <c r="H19932" s="6">
        <v>0.1235144</v>
      </c>
      <c r="I19932" s="7">
        <v>58.176000000000002</v>
      </c>
    </row>
    <row r="19933" spans="1:12" x14ac:dyDescent="0.25">
      <c r="A19933">
        <v>74724</v>
      </c>
      <c r="B19933" s="2">
        <v>23.870139999999999</v>
      </c>
      <c r="C19933" s="3">
        <v>404</v>
      </c>
      <c r="E19933" t="s">
        <v>770</v>
      </c>
      <c r="F19933" s="4" t="s">
        <v>13462</v>
      </c>
      <c r="G19933" s="5">
        <v>234</v>
      </c>
      <c r="H19933" s="6">
        <v>0.2297872</v>
      </c>
      <c r="I19933" s="7">
        <v>39.808</v>
      </c>
    </row>
    <row r="19934" spans="1:12" x14ac:dyDescent="0.25">
      <c r="A19934">
        <v>50002</v>
      </c>
      <c r="B19934" s="2">
        <v>23.86985</v>
      </c>
      <c r="C19934" s="3">
        <v>1355</v>
      </c>
      <c r="E19934" t="s">
        <v>9594</v>
      </c>
      <c r="F19934" s="4" t="s">
        <v>9593</v>
      </c>
      <c r="G19934" s="5">
        <v>981</v>
      </c>
      <c r="H19934" s="6">
        <v>0.14271149999999999</v>
      </c>
      <c r="I19934" s="7">
        <v>54.853000000000002</v>
      </c>
      <c r="J19934" s="2">
        <v>33</v>
      </c>
      <c r="K19934">
        <v>1</v>
      </c>
    </row>
    <row r="19935" spans="1:12" x14ac:dyDescent="0.25">
      <c r="A19935">
        <v>47640</v>
      </c>
      <c r="B19935" s="2">
        <v>23.869450000000001</v>
      </c>
      <c r="C19935" s="3">
        <v>1049</v>
      </c>
      <c r="E19935" t="s">
        <v>3985</v>
      </c>
      <c r="F19935" s="4" t="s">
        <v>8800</v>
      </c>
      <c r="G19935" s="5">
        <v>686</v>
      </c>
      <c r="H19935" s="6">
        <v>9.0247499999999994E-2</v>
      </c>
      <c r="I19935" s="7">
        <v>63.917000000000002</v>
      </c>
    </row>
    <row r="19936" spans="1:12" x14ac:dyDescent="0.25">
      <c r="A19936">
        <v>12930</v>
      </c>
      <c r="B19936" s="2">
        <v>23.869160000000001</v>
      </c>
      <c r="C19936" s="3">
        <v>875</v>
      </c>
      <c r="D19936" s="4">
        <v>31660</v>
      </c>
      <c r="E19936" t="s">
        <v>2425</v>
      </c>
      <c r="F19936" s="4" t="s">
        <v>1280</v>
      </c>
      <c r="G19936" s="5">
        <v>526</v>
      </c>
      <c r="H19936" s="6">
        <v>0.1273764</v>
      </c>
      <c r="I19936" s="7">
        <v>57.5</v>
      </c>
    </row>
    <row r="19937" spans="1:12" x14ac:dyDescent="0.25">
      <c r="A19937">
        <v>71720</v>
      </c>
      <c r="B19937" s="2">
        <v>23.868580000000001</v>
      </c>
      <c r="C19937" s="3">
        <v>2622</v>
      </c>
      <c r="D19937" s="4">
        <v>15780</v>
      </c>
      <c r="E19937" t="s">
        <v>13195</v>
      </c>
      <c r="F19937" s="4" t="s">
        <v>13183</v>
      </c>
      <c r="G19937" s="5">
        <v>1896</v>
      </c>
      <c r="H19937" s="6">
        <v>0.13547709999999999</v>
      </c>
      <c r="I19937" s="7">
        <v>56.097999999999999</v>
      </c>
      <c r="J19937" s="2">
        <v>60</v>
      </c>
      <c r="K19937">
        <v>1</v>
      </c>
    </row>
    <row r="19938" spans="1:12" x14ac:dyDescent="0.25">
      <c r="A19938">
        <v>65802</v>
      </c>
      <c r="B19938" s="2">
        <v>23.861529999999998</v>
      </c>
      <c r="C19938" s="3">
        <v>43770</v>
      </c>
      <c r="D19938" s="4">
        <v>44180</v>
      </c>
      <c r="E19938" t="s">
        <v>76</v>
      </c>
      <c r="F19938" s="4" t="s">
        <v>12102</v>
      </c>
      <c r="G19938" s="5">
        <v>27534</v>
      </c>
      <c r="H19938" s="6">
        <v>0.2288723</v>
      </c>
      <c r="I19938" s="7">
        <v>39.954000000000001</v>
      </c>
      <c r="J19938" s="2">
        <v>47.909100000000002</v>
      </c>
      <c r="K19938">
        <v>22</v>
      </c>
      <c r="L19938" s="2">
        <v>87.8</v>
      </c>
    </row>
    <row r="19939" spans="1:12" x14ac:dyDescent="0.25">
      <c r="A19939">
        <v>49733</v>
      </c>
      <c r="B19939" s="2">
        <v>23.854569999999999</v>
      </c>
      <c r="C19939" s="3">
        <v>2207</v>
      </c>
      <c r="E19939" t="s">
        <v>9471</v>
      </c>
      <c r="F19939" s="4" t="s">
        <v>9106</v>
      </c>
      <c r="G19939" s="5">
        <v>1542</v>
      </c>
      <c r="H19939" s="6">
        <v>0.16267010000000001</v>
      </c>
      <c r="I19939" s="7">
        <v>51.393999999999998</v>
      </c>
    </row>
    <row r="19940" spans="1:12" x14ac:dyDescent="0.25">
      <c r="A19940">
        <v>68724</v>
      </c>
      <c r="B19940" s="2">
        <v>23.854179999999999</v>
      </c>
      <c r="C19940" s="3">
        <v>158</v>
      </c>
      <c r="E19940" t="s">
        <v>8215</v>
      </c>
      <c r="F19940" s="4" t="s">
        <v>12738</v>
      </c>
      <c r="G19940" s="5">
        <v>118</v>
      </c>
      <c r="H19940" s="6">
        <v>0.17796609999999999</v>
      </c>
      <c r="I19940" s="7">
        <v>48.75</v>
      </c>
    </row>
    <row r="19941" spans="1:12" x14ac:dyDescent="0.25">
      <c r="A19941">
        <v>15733</v>
      </c>
      <c r="B19941" s="2">
        <v>23.854120000000002</v>
      </c>
      <c r="C19941" s="3">
        <v>133</v>
      </c>
      <c r="E19941" t="s">
        <v>3285</v>
      </c>
      <c r="F19941" s="4" t="s">
        <v>3003</v>
      </c>
      <c r="G19941" s="5">
        <v>86</v>
      </c>
      <c r="H19941" s="6">
        <v>0.20689660000000001</v>
      </c>
      <c r="I19941" s="7">
        <v>43.75</v>
      </c>
    </row>
    <row r="19942" spans="1:12" x14ac:dyDescent="0.25">
      <c r="A19942">
        <v>65001</v>
      </c>
      <c r="B19942" s="2">
        <v>23.854050000000001</v>
      </c>
      <c r="C19942" s="3">
        <v>272</v>
      </c>
      <c r="D19942" s="4">
        <v>27620</v>
      </c>
      <c r="E19942" t="s">
        <v>2363</v>
      </c>
      <c r="F19942" s="4" t="s">
        <v>12102</v>
      </c>
      <c r="G19942" s="5">
        <v>216</v>
      </c>
      <c r="H19942" s="6">
        <v>0.12442400000000001</v>
      </c>
      <c r="I19942" s="7">
        <v>58</v>
      </c>
    </row>
    <row r="19943" spans="1:12" x14ac:dyDescent="0.25">
      <c r="A19943">
        <v>15324</v>
      </c>
      <c r="B19943" s="2">
        <v>23.85389</v>
      </c>
      <c r="C19943" s="3">
        <v>597</v>
      </c>
      <c r="D19943" s="4">
        <v>38300</v>
      </c>
      <c r="E19943" t="s">
        <v>3093</v>
      </c>
      <c r="F19943" s="4" t="s">
        <v>3003</v>
      </c>
      <c r="G19943" s="5">
        <v>462</v>
      </c>
      <c r="H19943" s="6">
        <v>0.1190476</v>
      </c>
      <c r="I19943" s="7">
        <v>58.929000000000002</v>
      </c>
    </row>
    <row r="19944" spans="1:12" x14ac:dyDescent="0.25">
      <c r="A19944">
        <v>90302</v>
      </c>
      <c r="B19944" s="2">
        <v>23.849129999999999</v>
      </c>
      <c r="C19944" s="3">
        <v>30218</v>
      </c>
      <c r="D19944" s="4">
        <v>31080</v>
      </c>
      <c r="E19944" t="s">
        <v>15386</v>
      </c>
      <c r="F19944" s="4" t="s">
        <v>15368</v>
      </c>
      <c r="G19944" s="5">
        <v>19403</v>
      </c>
      <c r="H19944" s="6">
        <v>0.20202020000000001</v>
      </c>
      <c r="I19944" s="7">
        <v>44.582999999999998</v>
      </c>
      <c r="J19944" s="2">
        <v>34.75</v>
      </c>
      <c r="K19944">
        <v>4</v>
      </c>
    </row>
    <row r="19945" spans="1:12" x14ac:dyDescent="0.25">
      <c r="A19945">
        <v>23947</v>
      </c>
      <c r="B19945" s="2">
        <v>23.843920000000001</v>
      </c>
      <c r="C19945" s="3">
        <v>3632</v>
      </c>
      <c r="E19945" t="s">
        <v>4930</v>
      </c>
      <c r="F19945" s="4" t="s">
        <v>4335</v>
      </c>
      <c r="G19945" s="5">
        <v>2414</v>
      </c>
      <c r="H19945" s="6">
        <v>0.20588239999999999</v>
      </c>
      <c r="I19945" s="7">
        <v>43.914000000000001</v>
      </c>
    </row>
    <row r="19946" spans="1:12" x14ac:dyDescent="0.25">
      <c r="A19946">
        <v>42254</v>
      </c>
      <c r="B19946" s="2">
        <v>23.84329</v>
      </c>
      <c r="C19946" s="3">
        <v>289</v>
      </c>
      <c r="D19946" s="4">
        <v>17300</v>
      </c>
      <c r="E19946" t="s">
        <v>2502</v>
      </c>
      <c r="F19946" s="4" t="s">
        <v>7883</v>
      </c>
      <c r="G19946" s="5">
        <v>189</v>
      </c>
      <c r="H19946" s="6">
        <v>3.6842100000000003E-2</v>
      </c>
      <c r="I19946" s="7">
        <v>73.125</v>
      </c>
    </row>
    <row r="19947" spans="1:12" x14ac:dyDescent="0.25">
      <c r="A19947">
        <v>35953</v>
      </c>
      <c r="B19947" s="2">
        <v>23.842130000000001</v>
      </c>
      <c r="C19947" s="3">
        <v>7044</v>
      </c>
      <c r="D19947" s="4">
        <v>13820</v>
      </c>
      <c r="E19947" t="s">
        <v>2904</v>
      </c>
      <c r="F19947" s="4" t="s">
        <v>7027</v>
      </c>
      <c r="G19947" s="5">
        <v>4671</v>
      </c>
      <c r="H19947" s="6">
        <v>0.13655819999999999</v>
      </c>
      <c r="I19947" s="7">
        <v>55.893000000000001</v>
      </c>
    </row>
    <row r="19948" spans="1:12" x14ac:dyDescent="0.25">
      <c r="A19948">
        <v>65301</v>
      </c>
      <c r="B19948" s="2">
        <v>23.835619999999999</v>
      </c>
      <c r="C19948" s="3">
        <v>34092</v>
      </c>
      <c r="D19948" s="4">
        <v>42740</v>
      </c>
      <c r="E19948" t="s">
        <v>8189</v>
      </c>
      <c r="F19948" s="4" t="s">
        <v>12102</v>
      </c>
      <c r="G19948" s="5">
        <v>22541</v>
      </c>
      <c r="H19948" s="6">
        <v>0.1742081</v>
      </c>
      <c r="I19948" s="7">
        <v>49.381999999999998</v>
      </c>
      <c r="J19948" s="2">
        <v>49.9</v>
      </c>
      <c r="K19948">
        <v>10</v>
      </c>
      <c r="L19948" s="2">
        <v>92.8</v>
      </c>
    </row>
    <row r="19949" spans="1:12" x14ac:dyDescent="0.25">
      <c r="A19949">
        <v>56680</v>
      </c>
      <c r="B19949" s="2">
        <v>23.830200000000001</v>
      </c>
      <c r="C19949" s="3">
        <v>116</v>
      </c>
      <c r="E19949" t="s">
        <v>1519</v>
      </c>
      <c r="F19949" s="4" t="s">
        <v>10428</v>
      </c>
      <c r="G19949" s="5">
        <v>104</v>
      </c>
      <c r="H19949" s="6">
        <v>0.1923077</v>
      </c>
      <c r="I19949" s="7">
        <v>46.25</v>
      </c>
    </row>
    <row r="19950" spans="1:12" x14ac:dyDescent="0.25">
      <c r="A19950">
        <v>62821</v>
      </c>
      <c r="B19950" s="2">
        <v>23.828859999999999</v>
      </c>
      <c r="C19950" s="3">
        <v>7518</v>
      </c>
      <c r="E19950" t="s">
        <v>12018</v>
      </c>
      <c r="F19950" s="4" t="s">
        <v>11490</v>
      </c>
      <c r="G19950" s="5">
        <v>5519</v>
      </c>
      <c r="H19950" s="6">
        <v>0.13460140000000001</v>
      </c>
      <c r="I19950" s="7">
        <v>56.22</v>
      </c>
      <c r="J19950" s="2">
        <v>64</v>
      </c>
      <c r="K19950">
        <v>1</v>
      </c>
    </row>
    <row r="19951" spans="1:12" x14ac:dyDescent="0.25">
      <c r="A19951">
        <v>45318</v>
      </c>
      <c r="B19951" s="2">
        <v>23.826609999999999</v>
      </c>
      <c r="C19951" s="3">
        <v>5730</v>
      </c>
      <c r="D19951" s="4">
        <v>19380</v>
      </c>
      <c r="E19951" t="s">
        <v>3647</v>
      </c>
      <c r="F19951" s="4" t="s">
        <v>8295</v>
      </c>
      <c r="G19951" s="5">
        <v>3874</v>
      </c>
      <c r="H19951" s="6">
        <v>0.1029943</v>
      </c>
      <c r="I19951" s="7">
        <v>61.68</v>
      </c>
      <c r="J19951" s="2">
        <v>54</v>
      </c>
      <c r="K19951">
        <v>1</v>
      </c>
    </row>
    <row r="19952" spans="1:12" x14ac:dyDescent="0.25">
      <c r="A19952">
        <v>63965</v>
      </c>
      <c r="B19952" s="2">
        <v>23.82516</v>
      </c>
      <c r="C19952" s="3">
        <v>3130</v>
      </c>
      <c r="E19952" t="s">
        <v>971</v>
      </c>
      <c r="F19952" s="4" t="s">
        <v>12102</v>
      </c>
      <c r="G19952" s="5">
        <v>2173</v>
      </c>
      <c r="H19952" s="6">
        <v>0.18085599999999999</v>
      </c>
      <c r="I19952" s="7">
        <v>48.223999999999997</v>
      </c>
      <c r="J19952" s="2">
        <v>54</v>
      </c>
      <c r="K19952">
        <v>1</v>
      </c>
    </row>
    <row r="19953" spans="1:11" x14ac:dyDescent="0.25">
      <c r="A19953">
        <v>73543</v>
      </c>
      <c r="B19953" s="2">
        <v>23.824390000000001</v>
      </c>
      <c r="C19953" s="3">
        <v>1662</v>
      </c>
      <c r="D19953" s="4">
        <v>30020</v>
      </c>
      <c r="E19953" t="s">
        <v>13513</v>
      </c>
      <c r="F19953" s="4" t="s">
        <v>13462</v>
      </c>
      <c r="G19953" s="5">
        <v>1074</v>
      </c>
      <c r="H19953" s="6">
        <v>0.14990690000000001</v>
      </c>
      <c r="I19953" s="7">
        <v>53.570999999999998</v>
      </c>
    </row>
    <row r="19954" spans="1:11" x14ac:dyDescent="0.25">
      <c r="A19954">
        <v>59523</v>
      </c>
      <c r="B19954" s="2">
        <v>23.82375</v>
      </c>
      <c r="C19954" s="3">
        <v>2257</v>
      </c>
      <c r="E19954" t="s">
        <v>11411</v>
      </c>
      <c r="F19954" s="4" t="s">
        <v>11278</v>
      </c>
      <c r="G19954" s="5">
        <v>1592</v>
      </c>
      <c r="H19954" s="6">
        <v>0.15891959999999999</v>
      </c>
      <c r="I19954" s="7">
        <v>52.011000000000003</v>
      </c>
      <c r="J19954" s="2">
        <v>66.5</v>
      </c>
      <c r="K19954">
        <v>2</v>
      </c>
    </row>
    <row r="19955" spans="1:11" x14ac:dyDescent="0.25">
      <c r="A19955">
        <v>4652</v>
      </c>
      <c r="B19955" s="2">
        <v>23.82301</v>
      </c>
      <c r="C19955" s="3">
        <v>1942</v>
      </c>
      <c r="E19955" t="s">
        <v>913</v>
      </c>
      <c r="F19955" s="4" t="s">
        <v>701</v>
      </c>
      <c r="G19955" s="5">
        <v>1523</v>
      </c>
      <c r="H19955" s="6">
        <v>0.21339459999999999</v>
      </c>
      <c r="I19955" s="7">
        <v>42.595999999999997</v>
      </c>
      <c r="J19955" s="2">
        <v>47.5</v>
      </c>
      <c r="K19955">
        <v>2</v>
      </c>
    </row>
    <row r="19956" spans="1:11" x14ac:dyDescent="0.25">
      <c r="A19956">
        <v>47872</v>
      </c>
      <c r="B19956" s="2">
        <v>23.821190000000001</v>
      </c>
      <c r="C19956" s="3">
        <v>8097</v>
      </c>
      <c r="E19956" t="s">
        <v>4444</v>
      </c>
      <c r="F19956" s="4" t="s">
        <v>8800</v>
      </c>
      <c r="G19956" s="5">
        <v>6065</v>
      </c>
      <c r="H19956" s="6">
        <v>0.1292663</v>
      </c>
      <c r="I19956" s="7">
        <v>57.13</v>
      </c>
      <c r="J19956" s="2">
        <v>51.666699999999999</v>
      </c>
      <c r="K19956">
        <v>3</v>
      </c>
    </row>
    <row r="19957" spans="1:11" x14ac:dyDescent="0.25">
      <c r="A19957">
        <v>99176</v>
      </c>
      <c r="B19957" s="2">
        <v>23.819710000000001</v>
      </c>
      <c r="C19957" s="3">
        <v>196</v>
      </c>
      <c r="D19957" s="4">
        <v>39420</v>
      </c>
      <c r="E19957" t="s">
        <v>582</v>
      </c>
      <c r="F19957" s="4" t="s">
        <v>16344</v>
      </c>
      <c r="G19957" s="5">
        <v>140</v>
      </c>
      <c r="H19957" s="6">
        <v>0.15</v>
      </c>
      <c r="I19957" s="7">
        <v>53.542000000000002</v>
      </c>
    </row>
    <row r="19958" spans="1:11" x14ac:dyDescent="0.25">
      <c r="A19958">
        <v>54437</v>
      </c>
      <c r="B19958" s="2">
        <v>23.819220000000001</v>
      </c>
      <c r="C19958" s="3">
        <v>3104</v>
      </c>
      <c r="E19958" t="s">
        <v>780</v>
      </c>
      <c r="F19958" s="4" t="s">
        <v>10031</v>
      </c>
      <c r="G19958" s="5">
        <v>1883</v>
      </c>
      <c r="H19958" s="6">
        <v>0.14543519999999999</v>
      </c>
      <c r="I19958" s="7">
        <v>54.317999999999998</v>
      </c>
      <c r="J19958" s="2">
        <v>56</v>
      </c>
      <c r="K19958">
        <v>1</v>
      </c>
    </row>
    <row r="19959" spans="1:11" x14ac:dyDescent="0.25">
      <c r="A19959">
        <v>42066</v>
      </c>
      <c r="B19959" s="2">
        <v>23.815069999999999</v>
      </c>
      <c r="C19959" s="3">
        <v>23235</v>
      </c>
      <c r="D19959" s="4">
        <v>32460</v>
      </c>
      <c r="E19959" t="s">
        <v>2134</v>
      </c>
      <c r="F19959" s="4" t="s">
        <v>7883</v>
      </c>
      <c r="G19959" s="5">
        <v>15491</v>
      </c>
      <c r="H19959" s="6">
        <v>0.1690014</v>
      </c>
      <c r="I19959" s="7">
        <v>50.241</v>
      </c>
      <c r="J19959" s="2">
        <v>63.666699999999999</v>
      </c>
      <c r="K19959">
        <v>6</v>
      </c>
    </row>
    <row r="19960" spans="1:11" x14ac:dyDescent="0.25">
      <c r="A19960">
        <v>4750</v>
      </c>
      <c r="B19960" s="2">
        <v>23.811019999999999</v>
      </c>
      <c r="C19960" s="3">
        <v>2315</v>
      </c>
      <c r="E19960" t="s">
        <v>949</v>
      </c>
      <c r="F19960" s="4" t="s">
        <v>701</v>
      </c>
      <c r="G19960" s="5">
        <v>1429</v>
      </c>
      <c r="H19960" s="6">
        <v>0.17762240000000001</v>
      </c>
      <c r="I19960" s="7">
        <v>48.75</v>
      </c>
      <c r="J19960" s="2">
        <v>58.6</v>
      </c>
      <c r="K19960">
        <v>5</v>
      </c>
    </row>
    <row r="19961" spans="1:11" x14ac:dyDescent="0.25">
      <c r="A19961">
        <v>15770</v>
      </c>
      <c r="B19961" s="2">
        <v>23.810639999999999</v>
      </c>
      <c r="C19961" s="3">
        <v>178</v>
      </c>
      <c r="E19961" t="s">
        <v>3308</v>
      </c>
      <c r="F19961" s="4" t="s">
        <v>3003</v>
      </c>
      <c r="G19961" s="5">
        <v>143</v>
      </c>
      <c r="H19961" s="6">
        <v>3.4722200000000002E-2</v>
      </c>
      <c r="I19961" s="7">
        <v>73.438000000000002</v>
      </c>
    </row>
    <row r="19962" spans="1:11" x14ac:dyDescent="0.25">
      <c r="A19962">
        <v>55757</v>
      </c>
      <c r="B19962" s="2">
        <v>23.81044</v>
      </c>
      <c r="C19962" s="3">
        <v>902</v>
      </c>
      <c r="D19962" s="4">
        <v>20260</v>
      </c>
      <c r="E19962" t="s">
        <v>10537</v>
      </c>
      <c r="F19962" s="4" t="s">
        <v>10428</v>
      </c>
      <c r="G19962" s="5">
        <v>677</v>
      </c>
      <c r="H19962" s="6">
        <v>0.17551620000000001</v>
      </c>
      <c r="I19962" s="7">
        <v>49.106999999999999</v>
      </c>
      <c r="J19962" s="2">
        <v>38</v>
      </c>
      <c r="K19962">
        <v>1</v>
      </c>
    </row>
    <row r="19963" spans="1:11" x14ac:dyDescent="0.25">
      <c r="A19963">
        <v>19947</v>
      </c>
      <c r="B19963" s="2">
        <v>23.807259999999999</v>
      </c>
      <c r="C19963" s="3">
        <v>18447</v>
      </c>
      <c r="D19963" s="4">
        <v>41540</v>
      </c>
      <c r="E19963" t="s">
        <v>242</v>
      </c>
      <c r="F19963" s="4" t="s">
        <v>4311</v>
      </c>
      <c r="G19963" s="5">
        <v>12618</v>
      </c>
      <c r="H19963" s="6">
        <v>0.140038</v>
      </c>
      <c r="I19963" s="7">
        <v>55.235999999999997</v>
      </c>
      <c r="J19963" s="2">
        <v>62.666699999999999</v>
      </c>
      <c r="K19963">
        <v>3</v>
      </c>
    </row>
    <row r="19964" spans="1:11" x14ac:dyDescent="0.25">
      <c r="A19964">
        <v>39741</v>
      </c>
      <c r="B19964" s="2">
        <v>23.804030000000001</v>
      </c>
      <c r="C19964" s="3">
        <v>1294</v>
      </c>
      <c r="E19964" t="s">
        <v>7855</v>
      </c>
      <c r="F19964" s="4" t="s">
        <v>7633</v>
      </c>
      <c r="G19964" s="5">
        <v>865</v>
      </c>
      <c r="H19964" s="6">
        <v>0.11213869999999999</v>
      </c>
      <c r="I19964" s="7">
        <v>60.055999999999997</v>
      </c>
    </row>
    <row r="19965" spans="1:11" x14ac:dyDescent="0.25">
      <c r="A19965">
        <v>43310</v>
      </c>
      <c r="B19965" s="2">
        <v>23.803280000000001</v>
      </c>
      <c r="C19965" s="3">
        <v>3331</v>
      </c>
      <c r="D19965" s="4">
        <v>13340</v>
      </c>
      <c r="E19965" t="s">
        <v>8344</v>
      </c>
      <c r="F19965" s="4" t="s">
        <v>8295</v>
      </c>
      <c r="G19965" s="5">
        <v>2282</v>
      </c>
      <c r="H19965" s="6">
        <v>0.12176960000000001</v>
      </c>
      <c r="I19965" s="7">
        <v>58.389000000000003</v>
      </c>
      <c r="J19965" s="2">
        <v>62</v>
      </c>
      <c r="K19965">
        <v>2</v>
      </c>
    </row>
    <row r="19966" spans="1:11" x14ac:dyDescent="0.25">
      <c r="A19966">
        <v>26201</v>
      </c>
      <c r="B19966" s="2">
        <v>23.799520000000001</v>
      </c>
      <c r="C19966" s="3">
        <v>20072</v>
      </c>
      <c r="E19966" t="s">
        <v>5498</v>
      </c>
      <c r="F19966" s="4" t="s">
        <v>5144</v>
      </c>
      <c r="G19966" s="5">
        <v>13432</v>
      </c>
      <c r="H19966" s="6">
        <v>0.1735408</v>
      </c>
      <c r="I19966" s="7">
        <v>49.442</v>
      </c>
      <c r="J19966" s="2">
        <v>51.5</v>
      </c>
      <c r="K19966">
        <v>4</v>
      </c>
    </row>
    <row r="19967" spans="1:11" x14ac:dyDescent="0.25">
      <c r="A19967">
        <v>49829</v>
      </c>
      <c r="B19967" s="2">
        <v>23.79336</v>
      </c>
      <c r="C19967" s="3">
        <v>17367</v>
      </c>
      <c r="D19967" s="4">
        <v>21540</v>
      </c>
      <c r="E19967" t="s">
        <v>9524</v>
      </c>
      <c r="F19967" s="4" t="s">
        <v>9106</v>
      </c>
      <c r="G19967" s="5">
        <v>12302</v>
      </c>
      <c r="H19967" s="6">
        <v>0.16038040000000001</v>
      </c>
      <c r="I19967" s="7">
        <v>51.713000000000001</v>
      </c>
      <c r="J19967" s="2">
        <v>39</v>
      </c>
      <c r="K19967">
        <v>8</v>
      </c>
    </row>
    <row r="19968" spans="1:11" x14ac:dyDescent="0.25">
      <c r="A19968">
        <v>72837</v>
      </c>
      <c r="B19968" s="2">
        <v>23.789159999999999</v>
      </c>
      <c r="C19968" s="3">
        <v>7558</v>
      </c>
      <c r="D19968" s="4">
        <v>40780</v>
      </c>
      <c r="E19968" t="s">
        <v>290</v>
      </c>
      <c r="F19968" s="4" t="s">
        <v>13183</v>
      </c>
      <c r="G19968" s="5">
        <v>5236</v>
      </c>
      <c r="H19968" s="6">
        <v>0.1577239</v>
      </c>
      <c r="I19968" s="7">
        <v>52.170999999999999</v>
      </c>
      <c r="J19968" s="2">
        <v>54</v>
      </c>
      <c r="K19968">
        <v>1</v>
      </c>
    </row>
    <row r="19969" spans="1:11" x14ac:dyDescent="0.25">
      <c r="A19969">
        <v>61310</v>
      </c>
      <c r="B19969" s="2">
        <v>23.787240000000001</v>
      </c>
      <c r="C19969" s="3">
        <v>3891</v>
      </c>
      <c r="D19969" s="4">
        <v>19940</v>
      </c>
      <c r="E19969" t="s">
        <v>8913</v>
      </c>
      <c r="F19969" s="4" t="s">
        <v>11490</v>
      </c>
      <c r="G19969" s="5">
        <v>2789</v>
      </c>
      <c r="H19969" s="6">
        <v>0.1143779</v>
      </c>
      <c r="I19969" s="7">
        <v>59.661000000000001</v>
      </c>
      <c r="J19969" s="2">
        <v>60</v>
      </c>
      <c r="K19969">
        <v>1</v>
      </c>
    </row>
    <row r="19970" spans="1:11" x14ac:dyDescent="0.25">
      <c r="A19970">
        <v>54889</v>
      </c>
      <c r="B19970" s="2">
        <v>23.786110000000001</v>
      </c>
      <c r="C19970" s="3">
        <v>2677</v>
      </c>
      <c r="E19970" t="s">
        <v>10397</v>
      </c>
      <c r="F19970" s="4" t="s">
        <v>10031</v>
      </c>
      <c r="G19970" s="5">
        <v>1940</v>
      </c>
      <c r="H19970" s="6">
        <v>0.13659789999999999</v>
      </c>
      <c r="I19970" s="7">
        <v>55.817</v>
      </c>
    </row>
    <row r="19971" spans="1:11" x14ac:dyDescent="0.25">
      <c r="A19971">
        <v>48762</v>
      </c>
      <c r="B19971" s="2">
        <v>23.785419999999998</v>
      </c>
      <c r="C19971" s="3">
        <v>1202</v>
      </c>
      <c r="E19971" t="s">
        <v>9263</v>
      </c>
      <c r="F19971" s="4" t="s">
        <v>9106</v>
      </c>
      <c r="G19971" s="5">
        <v>962</v>
      </c>
      <c r="H19971" s="6">
        <v>0.15072759999999999</v>
      </c>
      <c r="I19971" s="7">
        <v>53.375</v>
      </c>
    </row>
    <row r="19972" spans="1:11" x14ac:dyDescent="0.25">
      <c r="A19972">
        <v>50581</v>
      </c>
      <c r="B19972" s="2">
        <v>23.785039999999999</v>
      </c>
      <c r="C19972" s="3">
        <v>869</v>
      </c>
      <c r="E19972" t="s">
        <v>9754</v>
      </c>
      <c r="F19972" s="4" t="s">
        <v>9593</v>
      </c>
      <c r="G19972" s="5">
        <v>620</v>
      </c>
      <c r="H19972" s="6">
        <v>0.18548390000000001</v>
      </c>
      <c r="I19972" s="7">
        <v>47.368000000000002</v>
      </c>
    </row>
    <row r="19973" spans="1:11" x14ac:dyDescent="0.25">
      <c r="A19973">
        <v>17774</v>
      </c>
      <c r="B19973" s="2">
        <v>23.784680000000002</v>
      </c>
      <c r="C19973" s="3">
        <v>1289</v>
      </c>
      <c r="D19973" s="4">
        <v>48700</v>
      </c>
      <c r="E19973" t="s">
        <v>3860</v>
      </c>
      <c r="F19973" s="4" t="s">
        <v>3003</v>
      </c>
      <c r="G19973" s="5">
        <v>870</v>
      </c>
      <c r="H19973" s="6">
        <v>0.13448280000000001</v>
      </c>
      <c r="I19973" s="7">
        <v>56.180999999999997</v>
      </c>
      <c r="J19973" s="2">
        <v>60</v>
      </c>
      <c r="K19973">
        <v>1</v>
      </c>
    </row>
    <row r="19974" spans="1:11" x14ac:dyDescent="0.25">
      <c r="A19974">
        <v>61489</v>
      </c>
      <c r="B19974" s="2">
        <v>23.784320000000001</v>
      </c>
      <c r="C19974" s="3">
        <v>949</v>
      </c>
      <c r="D19974" s="4">
        <v>23660</v>
      </c>
      <c r="E19974" t="s">
        <v>8509</v>
      </c>
      <c r="F19974" s="4" t="s">
        <v>11490</v>
      </c>
      <c r="G19974" s="5">
        <v>654</v>
      </c>
      <c r="H19974" s="6">
        <v>0.13740459999999999</v>
      </c>
      <c r="I19974" s="7">
        <v>55.673000000000002</v>
      </c>
    </row>
    <row r="19975" spans="1:11" x14ac:dyDescent="0.25">
      <c r="A19975">
        <v>70783</v>
      </c>
      <c r="B19975" s="2">
        <v>23.783709999999999</v>
      </c>
      <c r="C19975" s="3">
        <v>2676</v>
      </c>
      <c r="D19975" s="4">
        <v>12940</v>
      </c>
      <c r="E19975" t="s">
        <v>13086</v>
      </c>
      <c r="F19975" s="4" t="s">
        <v>12927</v>
      </c>
      <c r="G19975" s="5">
        <v>1865</v>
      </c>
      <c r="H19975" s="6">
        <v>0.1201072</v>
      </c>
      <c r="I19975" s="7">
        <v>58.661000000000001</v>
      </c>
      <c r="J19975" s="2">
        <v>41</v>
      </c>
      <c r="K19975">
        <v>2</v>
      </c>
    </row>
    <row r="19976" spans="1:11" x14ac:dyDescent="0.25">
      <c r="A19976">
        <v>56051</v>
      </c>
      <c r="B19976" s="2">
        <v>23.78313</v>
      </c>
      <c r="C19976" s="3">
        <v>718</v>
      </c>
      <c r="E19976" t="s">
        <v>10610</v>
      </c>
      <c r="F19976" s="4" t="s">
        <v>10428</v>
      </c>
      <c r="G19976" s="5">
        <v>545</v>
      </c>
      <c r="H19976" s="6">
        <v>0.1394495</v>
      </c>
      <c r="I19976" s="7">
        <v>55.313000000000002</v>
      </c>
    </row>
    <row r="19977" spans="1:11" x14ac:dyDescent="0.25">
      <c r="A19977">
        <v>58281</v>
      </c>
      <c r="B19977" s="2">
        <v>23.782979999999998</v>
      </c>
      <c r="C19977" s="3">
        <v>148</v>
      </c>
      <c r="E19977" t="s">
        <v>63</v>
      </c>
      <c r="F19977" s="4" t="s">
        <v>11069</v>
      </c>
      <c r="G19977" s="5">
        <v>101</v>
      </c>
      <c r="H19977" s="6">
        <v>0.23529410000000001</v>
      </c>
      <c r="I19977" s="7">
        <v>38.75</v>
      </c>
    </row>
    <row r="19978" spans="1:11" x14ac:dyDescent="0.25">
      <c r="A19978">
        <v>33830</v>
      </c>
      <c r="B19978" s="2">
        <v>23.778939999999999</v>
      </c>
      <c r="C19978" s="3">
        <v>26273</v>
      </c>
      <c r="D19978" s="4">
        <v>29460</v>
      </c>
      <c r="E19978" t="s">
        <v>5205</v>
      </c>
      <c r="F19978" s="4" t="s">
        <v>6689</v>
      </c>
      <c r="G19978" s="5">
        <v>16784</v>
      </c>
      <c r="H19978" s="6">
        <v>0.1479385</v>
      </c>
      <c r="I19978" s="7">
        <v>53.844999999999999</v>
      </c>
      <c r="J19978" s="2">
        <v>44.4</v>
      </c>
      <c r="K19978">
        <v>5</v>
      </c>
    </row>
    <row r="19979" spans="1:11" x14ac:dyDescent="0.25">
      <c r="A19979">
        <v>31094</v>
      </c>
      <c r="B19979" s="2">
        <v>23.774719999999999</v>
      </c>
      <c r="C19979" s="3">
        <v>1141</v>
      </c>
      <c r="E19979" t="s">
        <v>6591</v>
      </c>
      <c r="F19979" s="4" t="s">
        <v>6363</v>
      </c>
      <c r="G19979" s="5">
        <v>861</v>
      </c>
      <c r="H19979" s="6">
        <v>0.13356560000000001</v>
      </c>
      <c r="I19979" s="7">
        <v>56.328000000000003</v>
      </c>
    </row>
    <row r="19980" spans="1:11" x14ac:dyDescent="0.25">
      <c r="A19980">
        <v>12754</v>
      </c>
      <c r="B19980" s="2">
        <v>23.77337</v>
      </c>
      <c r="C19980" s="3">
        <v>6952</v>
      </c>
      <c r="E19980" t="s">
        <v>1006</v>
      </c>
      <c r="F19980" s="4" t="s">
        <v>1280</v>
      </c>
      <c r="G19980" s="5">
        <v>4755</v>
      </c>
      <c r="H19980" s="6">
        <v>0.15541540000000001</v>
      </c>
      <c r="I19980" s="7">
        <v>52.552</v>
      </c>
      <c r="J19980" s="2">
        <v>49</v>
      </c>
      <c r="K19980">
        <v>1</v>
      </c>
    </row>
    <row r="19981" spans="1:11" x14ac:dyDescent="0.25">
      <c r="A19981">
        <v>31525</v>
      </c>
      <c r="B19981" s="2">
        <v>23.767769999999999</v>
      </c>
      <c r="C19981" s="3">
        <v>28736</v>
      </c>
      <c r="D19981" s="4">
        <v>15260</v>
      </c>
      <c r="E19981" t="s">
        <v>718</v>
      </c>
      <c r="F19981" s="4" t="s">
        <v>6363</v>
      </c>
      <c r="G19981" s="5">
        <v>18643</v>
      </c>
      <c r="H19981" s="6">
        <v>0.1693306</v>
      </c>
      <c r="I19981" s="7">
        <v>50.145000000000003</v>
      </c>
      <c r="J19981" s="2">
        <v>40.5</v>
      </c>
      <c r="K19981">
        <v>8</v>
      </c>
    </row>
    <row r="19982" spans="1:11" x14ac:dyDescent="0.25">
      <c r="A19982">
        <v>18854</v>
      </c>
      <c r="B19982" s="2">
        <v>23.763110000000001</v>
      </c>
      <c r="C19982" s="3">
        <v>1271</v>
      </c>
      <c r="D19982" s="4">
        <v>42380</v>
      </c>
      <c r="E19982" t="s">
        <v>4147</v>
      </c>
      <c r="F19982" s="4" t="s">
        <v>3003</v>
      </c>
      <c r="G19982" s="5">
        <v>847</v>
      </c>
      <c r="H19982" s="6">
        <v>0.1179245</v>
      </c>
      <c r="I19982" s="7">
        <v>59.027999999999999</v>
      </c>
      <c r="J19982" s="2">
        <v>47</v>
      </c>
      <c r="K19982">
        <v>2</v>
      </c>
    </row>
    <row r="19983" spans="1:11" x14ac:dyDescent="0.25">
      <c r="A19983">
        <v>60942</v>
      </c>
      <c r="B19983" s="2">
        <v>23.761859999999999</v>
      </c>
      <c r="C19983" s="3">
        <v>6027</v>
      </c>
      <c r="D19983" s="4">
        <v>19180</v>
      </c>
      <c r="E19983" t="s">
        <v>11637</v>
      </c>
      <c r="F19983" s="4" t="s">
        <v>11490</v>
      </c>
      <c r="G19983" s="5">
        <v>4346</v>
      </c>
      <c r="H19983" s="6">
        <v>0.1148182</v>
      </c>
      <c r="I19983" s="7">
        <v>59.563000000000002</v>
      </c>
      <c r="J19983" s="2">
        <v>47</v>
      </c>
      <c r="K19983">
        <v>2</v>
      </c>
    </row>
    <row r="19984" spans="1:11" x14ac:dyDescent="0.25">
      <c r="A19984">
        <v>27053</v>
      </c>
      <c r="B19984" s="2">
        <v>23.76031</v>
      </c>
      <c r="C19984" s="3">
        <v>2937</v>
      </c>
      <c r="D19984" s="4">
        <v>34340</v>
      </c>
      <c r="E19984" t="s">
        <v>67</v>
      </c>
      <c r="F19984" s="4" t="s">
        <v>5642</v>
      </c>
      <c r="G19984" s="5">
        <v>2142</v>
      </c>
      <c r="H19984" s="6">
        <v>0.21978529999999999</v>
      </c>
      <c r="I19984" s="7">
        <v>41.417000000000002</v>
      </c>
      <c r="J19984" s="2">
        <v>65</v>
      </c>
      <c r="K19984">
        <v>1</v>
      </c>
    </row>
    <row r="19985" spans="1:11" x14ac:dyDescent="0.25">
      <c r="A19985">
        <v>14815</v>
      </c>
      <c r="B19985" s="2">
        <v>23.759650000000001</v>
      </c>
      <c r="C19985" s="3">
        <v>870</v>
      </c>
      <c r="E19985" t="s">
        <v>470</v>
      </c>
      <c r="F19985" s="4" t="s">
        <v>1280</v>
      </c>
      <c r="G19985" s="5">
        <v>630</v>
      </c>
      <c r="H19985" s="6">
        <v>0.1283677</v>
      </c>
      <c r="I19985" s="7">
        <v>57.212000000000003</v>
      </c>
    </row>
    <row r="19986" spans="1:11" x14ac:dyDescent="0.25">
      <c r="A19986">
        <v>63345</v>
      </c>
      <c r="B19986" s="2">
        <v>23.759409999999999</v>
      </c>
      <c r="C19986" s="3">
        <v>541</v>
      </c>
      <c r="D19986" s="4">
        <v>33020</v>
      </c>
      <c r="E19986" t="s">
        <v>12130</v>
      </c>
      <c r="F19986" s="4" t="s">
        <v>12102</v>
      </c>
      <c r="G19986" s="5">
        <v>372</v>
      </c>
      <c r="H19986" s="6">
        <v>0.14477209999999999</v>
      </c>
      <c r="I19986" s="7">
        <v>54.375</v>
      </c>
    </row>
    <row r="19987" spans="1:11" x14ac:dyDescent="0.25">
      <c r="A19987">
        <v>48475</v>
      </c>
      <c r="B19987" s="2">
        <v>23.758880000000001</v>
      </c>
      <c r="C19987" s="3">
        <v>2604</v>
      </c>
      <c r="E19987" t="s">
        <v>9210</v>
      </c>
      <c r="F19987" s="4" t="s">
        <v>9106</v>
      </c>
      <c r="G19987" s="5">
        <v>1812</v>
      </c>
      <c r="H19987" s="6">
        <v>0.12686159999999999</v>
      </c>
      <c r="I19987" s="7">
        <v>57.469000000000001</v>
      </c>
    </row>
    <row r="19988" spans="1:11" x14ac:dyDescent="0.25">
      <c r="A19988">
        <v>73950</v>
      </c>
      <c r="B19988" s="2">
        <v>23.758189999999999</v>
      </c>
      <c r="C19988" s="3">
        <v>1738</v>
      </c>
      <c r="E19988" t="s">
        <v>13584</v>
      </c>
      <c r="F19988" s="4" t="s">
        <v>13462</v>
      </c>
      <c r="G19988" s="5">
        <v>1103</v>
      </c>
      <c r="H19988" s="6">
        <v>0.12783320000000001</v>
      </c>
      <c r="I19988" s="7">
        <v>57.298000000000002</v>
      </c>
    </row>
    <row r="19989" spans="1:11" x14ac:dyDescent="0.25">
      <c r="A19989">
        <v>27810</v>
      </c>
      <c r="B19989" s="2">
        <v>23.757180000000002</v>
      </c>
      <c r="C19989" s="3">
        <v>4317</v>
      </c>
      <c r="D19989" s="4">
        <v>47820</v>
      </c>
      <c r="E19989" t="s">
        <v>5753</v>
      </c>
      <c r="F19989" s="4" t="s">
        <v>5642</v>
      </c>
      <c r="G19989" s="5">
        <v>3121</v>
      </c>
      <c r="H19989" s="6">
        <v>0.1582826</v>
      </c>
      <c r="I19989" s="7">
        <v>52.036000000000001</v>
      </c>
      <c r="J19989" s="2">
        <v>56</v>
      </c>
      <c r="K19989">
        <v>1</v>
      </c>
    </row>
    <row r="19990" spans="1:11" x14ac:dyDescent="0.25">
      <c r="A19990">
        <v>75551</v>
      </c>
      <c r="B19990" s="2">
        <v>23.754660000000001</v>
      </c>
      <c r="C19990" s="3">
        <v>10479</v>
      </c>
      <c r="E19990" t="s">
        <v>2948</v>
      </c>
      <c r="F19990" s="4" t="s">
        <v>13752</v>
      </c>
      <c r="G19990" s="5">
        <v>7414</v>
      </c>
      <c r="H19990" s="6">
        <v>0.15293319999999999</v>
      </c>
      <c r="I19990" s="7">
        <v>52.959000000000003</v>
      </c>
      <c r="J19990" s="2">
        <v>68</v>
      </c>
      <c r="K19990">
        <v>1</v>
      </c>
    </row>
    <row r="19991" spans="1:11" x14ac:dyDescent="0.25">
      <c r="A19991">
        <v>54626</v>
      </c>
      <c r="B19991" s="2">
        <v>23.752669999999998</v>
      </c>
      <c r="C19991" s="3">
        <v>1294</v>
      </c>
      <c r="E19991" t="s">
        <v>6559</v>
      </c>
      <c r="F19991" s="4" t="s">
        <v>10031</v>
      </c>
      <c r="G19991" s="5">
        <v>883</v>
      </c>
      <c r="H19991" s="6">
        <v>0.1223103</v>
      </c>
      <c r="I19991" s="7">
        <v>58.25</v>
      </c>
    </row>
    <row r="19992" spans="1:11" x14ac:dyDescent="0.25">
      <c r="A19992">
        <v>65723</v>
      </c>
      <c r="B19992" s="2">
        <v>23.751809999999999</v>
      </c>
      <c r="C19992" s="3">
        <v>4171</v>
      </c>
      <c r="E19992" t="s">
        <v>12464</v>
      </c>
      <c r="F19992" s="4" t="s">
        <v>12102</v>
      </c>
      <c r="G19992" s="5">
        <v>2698</v>
      </c>
      <c r="H19992" s="6">
        <v>0.15524270000000001</v>
      </c>
      <c r="I19992" s="7">
        <v>52.555999999999997</v>
      </c>
    </row>
    <row r="19993" spans="1:11" x14ac:dyDescent="0.25">
      <c r="A19993">
        <v>35490</v>
      </c>
      <c r="B19993" s="2">
        <v>23.750509999999998</v>
      </c>
      <c r="C19993" s="3">
        <v>4177</v>
      </c>
      <c r="D19993" s="4">
        <v>46220</v>
      </c>
      <c r="E19993" t="s">
        <v>6187</v>
      </c>
      <c r="F19993" s="4" t="s">
        <v>7027</v>
      </c>
      <c r="G19993" s="5">
        <v>2756</v>
      </c>
      <c r="H19993" s="6">
        <v>0.1244106</v>
      </c>
      <c r="I19993" s="7">
        <v>57.875</v>
      </c>
    </row>
    <row r="19994" spans="1:11" x14ac:dyDescent="0.25">
      <c r="A19994">
        <v>61476</v>
      </c>
      <c r="B19994" s="2">
        <v>23.749739999999999</v>
      </c>
      <c r="C19994" s="3">
        <v>690</v>
      </c>
      <c r="D19994" s="4">
        <v>19340</v>
      </c>
      <c r="E19994" t="s">
        <v>11755</v>
      </c>
      <c r="F19994" s="4" t="s">
        <v>11490</v>
      </c>
      <c r="G19994" s="5">
        <v>423</v>
      </c>
      <c r="H19994" s="6">
        <v>0.120283</v>
      </c>
      <c r="I19994" s="7">
        <v>58.582999999999998</v>
      </c>
    </row>
    <row r="19995" spans="1:11" x14ac:dyDescent="0.25">
      <c r="A19995">
        <v>53806</v>
      </c>
      <c r="B19995" s="2">
        <v>23.749359999999999</v>
      </c>
      <c r="C19995" s="3">
        <v>1738</v>
      </c>
      <c r="D19995" s="4">
        <v>38420</v>
      </c>
      <c r="E19995" t="s">
        <v>2559</v>
      </c>
      <c r="F19995" s="4" t="s">
        <v>10031</v>
      </c>
      <c r="G19995" s="5">
        <v>1205</v>
      </c>
      <c r="H19995" s="6">
        <v>0.15837480000000001</v>
      </c>
      <c r="I19995" s="7">
        <v>52</v>
      </c>
    </row>
    <row r="19996" spans="1:11" x14ac:dyDescent="0.25">
      <c r="A19996">
        <v>48653</v>
      </c>
      <c r="B19996" s="2">
        <v>23.747240000000001</v>
      </c>
      <c r="C19996" s="3">
        <v>9732</v>
      </c>
      <c r="E19996" t="s">
        <v>9231</v>
      </c>
      <c r="F19996" s="4" t="s">
        <v>9106</v>
      </c>
      <c r="G19996" s="5">
        <v>7629</v>
      </c>
      <c r="H19996" s="6">
        <v>0.18416569999999999</v>
      </c>
      <c r="I19996" s="7">
        <v>47.542999999999999</v>
      </c>
      <c r="J19996" s="2">
        <v>51.5</v>
      </c>
      <c r="K19996">
        <v>2</v>
      </c>
    </row>
    <row r="19997" spans="1:11" x14ac:dyDescent="0.25">
      <c r="A19997">
        <v>46345</v>
      </c>
      <c r="B19997" s="2">
        <v>23.745349999999998</v>
      </c>
      <c r="C19997" s="3">
        <v>382</v>
      </c>
      <c r="D19997" s="4">
        <v>33140</v>
      </c>
      <c r="E19997" t="s">
        <v>8848</v>
      </c>
      <c r="F19997" s="4" t="s">
        <v>8800</v>
      </c>
      <c r="G19997" s="5">
        <v>248</v>
      </c>
      <c r="H19997" s="6">
        <v>7.2289199999999998E-2</v>
      </c>
      <c r="I19997" s="7">
        <v>66.875</v>
      </c>
    </row>
    <row r="19998" spans="1:11" x14ac:dyDescent="0.25">
      <c r="A19998">
        <v>99117</v>
      </c>
      <c r="B19998" s="2">
        <v>23.745200000000001</v>
      </c>
      <c r="C19998" s="3">
        <v>497</v>
      </c>
      <c r="E19998" t="s">
        <v>5482</v>
      </c>
      <c r="F19998" s="4" t="s">
        <v>16344</v>
      </c>
      <c r="G19998" s="5">
        <v>367</v>
      </c>
      <c r="H19998" s="6">
        <v>0.18256130000000001</v>
      </c>
      <c r="I19998" s="7">
        <v>47.813000000000002</v>
      </c>
      <c r="J19998" s="2">
        <v>61</v>
      </c>
      <c r="K19998">
        <v>1</v>
      </c>
    </row>
    <row r="19999" spans="1:11" x14ac:dyDescent="0.25">
      <c r="A19999">
        <v>16841</v>
      </c>
      <c r="B19999" s="2">
        <v>23.744129999999998</v>
      </c>
      <c r="C19999" s="3">
        <v>5763</v>
      </c>
      <c r="D19999" s="4">
        <v>44300</v>
      </c>
      <c r="E19999" t="s">
        <v>3611</v>
      </c>
      <c r="F19999" s="4" t="s">
        <v>3003</v>
      </c>
      <c r="G19999" s="5">
        <v>4096</v>
      </c>
      <c r="H19999" s="6">
        <v>0.1403809</v>
      </c>
      <c r="I19999" s="7">
        <v>55.101999999999997</v>
      </c>
      <c r="J19999" s="2">
        <v>47</v>
      </c>
      <c r="K19999">
        <v>1</v>
      </c>
    </row>
    <row r="20000" spans="1:11" x14ac:dyDescent="0.25">
      <c r="A20000">
        <v>38261</v>
      </c>
      <c r="B20000" s="2">
        <v>23.74043</v>
      </c>
      <c r="C20000" s="3">
        <v>17023</v>
      </c>
      <c r="D20000" s="4">
        <v>46460</v>
      </c>
      <c r="E20000" t="s">
        <v>1398</v>
      </c>
      <c r="F20000" s="4" t="s">
        <v>7348</v>
      </c>
      <c r="G20000" s="5">
        <v>11394</v>
      </c>
      <c r="H20000" s="6">
        <v>0.18211340000000001</v>
      </c>
      <c r="I20000" s="7">
        <v>47.89</v>
      </c>
      <c r="J20000" s="2">
        <v>58.5</v>
      </c>
      <c r="K20000">
        <v>4</v>
      </c>
    </row>
    <row r="20001" spans="1:12" x14ac:dyDescent="0.25">
      <c r="A20001">
        <v>11232</v>
      </c>
      <c r="B20001" s="2">
        <v>23.733059999999998</v>
      </c>
      <c r="C20001" s="3">
        <v>29451</v>
      </c>
      <c r="D20001" s="4">
        <v>35620</v>
      </c>
      <c r="E20001" t="s">
        <v>1238</v>
      </c>
      <c r="F20001" s="4" t="s">
        <v>1280</v>
      </c>
      <c r="G20001" s="5">
        <v>19396</v>
      </c>
      <c r="H20001" s="6">
        <v>0.21657989999999999</v>
      </c>
      <c r="I20001" s="7">
        <v>41.933</v>
      </c>
      <c r="J20001" s="2">
        <v>41.869599999999998</v>
      </c>
      <c r="K20001">
        <v>23</v>
      </c>
      <c r="L20001" s="2">
        <v>61.3</v>
      </c>
    </row>
    <row r="20002" spans="1:12" x14ac:dyDescent="0.25">
      <c r="A20002">
        <v>45879</v>
      </c>
      <c r="B20002" s="2">
        <v>23.727450000000001</v>
      </c>
      <c r="C20002" s="3">
        <v>6283</v>
      </c>
      <c r="E20002" t="s">
        <v>7787</v>
      </c>
      <c r="F20002" s="4" t="s">
        <v>8295</v>
      </c>
      <c r="G20002" s="5">
        <v>4063</v>
      </c>
      <c r="H20002" s="6">
        <v>0.1262614</v>
      </c>
      <c r="I20002" s="7">
        <v>57.537999999999997</v>
      </c>
      <c r="J20002" s="2">
        <v>64</v>
      </c>
      <c r="K20002">
        <v>2</v>
      </c>
    </row>
    <row r="20003" spans="1:12" x14ac:dyDescent="0.25">
      <c r="A20003">
        <v>72846</v>
      </c>
      <c r="B20003" s="2">
        <v>23.72578</v>
      </c>
      <c r="C20003" s="3">
        <v>4206</v>
      </c>
      <c r="E20003" t="s">
        <v>3616</v>
      </c>
      <c r="F20003" s="4" t="s">
        <v>13183</v>
      </c>
      <c r="G20003" s="5">
        <v>2891</v>
      </c>
      <c r="H20003" s="6">
        <v>0.20650289999999999</v>
      </c>
      <c r="I20003" s="7">
        <v>43.670999999999999</v>
      </c>
    </row>
    <row r="20004" spans="1:12" x14ac:dyDescent="0.25">
      <c r="A20004">
        <v>60113</v>
      </c>
      <c r="B20004" s="2">
        <v>23.72504</v>
      </c>
      <c r="C20004" s="3">
        <v>363</v>
      </c>
      <c r="D20004" s="4">
        <v>40300</v>
      </c>
      <c r="E20004" t="s">
        <v>5482</v>
      </c>
      <c r="F20004" s="4" t="s">
        <v>11490</v>
      </c>
      <c r="G20004" s="5">
        <v>206</v>
      </c>
      <c r="H20004" s="6">
        <v>0.16019420000000001</v>
      </c>
      <c r="I20004" s="7">
        <v>51.667000000000002</v>
      </c>
    </row>
    <row r="20005" spans="1:12" x14ac:dyDescent="0.25">
      <c r="A20005">
        <v>26690</v>
      </c>
      <c r="B20005" s="2">
        <v>23.724910000000001</v>
      </c>
      <c r="C20005" s="3">
        <v>509</v>
      </c>
      <c r="E20005" t="s">
        <v>5607</v>
      </c>
      <c r="F20005" s="4" t="s">
        <v>5144</v>
      </c>
      <c r="G20005" s="5">
        <v>349</v>
      </c>
      <c r="H20005" s="6">
        <v>3.71429E-2</v>
      </c>
      <c r="I20005" s="7">
        <v>72.930999999999997</v>
      </c>
    </row>
    <row r="20006" spans="1:12" x14ac:dyDescent="0.25">
      <c r="A20006">
        <v>55706</v>
      </c>
      <c r="B20006" s="2">
        <v>23.724509999999999</v>
      </c>
      <c r="C20006" s="3">
        <v>1649</v>
      </c>
      <c r="D20006" s="4">
        <v>20260</v>
      </c>
      <c r="E20006" t="s">
        <v>10515</v>
      </c>
      <c r="F20006" s="4" t="s">
        <v>10428</v>
      </c>
      <c r="G20006" s="5">
        <v>1322</v>
      </c>
      <c r="H20006" s="6">
        <v>0.1633888</v>
      </c>
      <c r="I20006" s="7">
        <v>51.103000000000002</v>
      </c>
      <c r="J20006" s="2">
        <v>40.5</v>
      </c>
      <c r="K20006">
        <v>2</v>
      </c>
    </row>
    <row r="20007" spans="1:12" x14ac:dyDescent="0.25">
      <c r="A20007">
        <v>45778</v>
      </c>
      <c r="B20007" s="2">
        <v>23.72409</v>
      </c>
      <c r="C20007" s="3">
        <v>592</v>
      </c>
      <c r="D20007" s="4">
        <v>11900</v>
      </c>
      <c r="E20007" t="s">
        <v>7401</v>
      </c>
      <c r="F20007" s="4" t="s">
        <v>8295</v>
      </c>
      <c r="G20007" s="5">
        <v>430</v>
      </c>
      <c r="H20007" s="6">
        <v>0.17633409999999999</v>
      </c>
      <c r="I20007" s="7">
        <v>48.863999999999997</v>
      </c>
      <c r="J20007" s="2">
        <v>28</v>
      </c>
      <c r="K20007">
        <v>1</v>
      </c>
    </row>
    <row r="20008" spans="1:12" x14ac:dyDescent="0.25">
      <c r="A20008">
        <v>63432</v>
      </c>
      <c r="B20008" s="2">
        <v>23.72392</v>
      </c>
      <c r="C20008" s="3">
        <v>409</v>
      </c>
      <c r="E20008" t="s">
        <v>12149</v>
      </c>
      <c r="F20008" s="4" t="s">
        <v>12102</v>
      </c>
      <c r="G20008" s="5">
        <v>293</v>
      </c>
      <c r="H20008" s="6">
        <v>0.14965990000000001</v>
      </c>
      <c r="I20008" s="7">
        <v>53.472000000000001</v>
      </c>
    </row>
    <row r="20009" spans="1:12" x14ac:dyDescent="0.25">
      <c r="A20009">
        <v>62977</v>
      </c>
      <c r="B20009" s="2">
        <v>23.723749999999999</v>
      </c>
      <c r="C20009" s="3">
        <v>595</v>
      </c>
      <c r="E20009" t="s">
        <v>5749</v>
      </c>
      <c r="F20009" s="4" t="s">
        <v>11490</v>
      </c>
      <c r="G20009" s="5">
        <v>423</v>
      </c>
      <c r="H20009" s="6">
        <v>0.14622640000000001</v>
      </c>
      <c r="I20009" s="7">
        <v>54.063000000000002</v>
      </c>
    </row>
    <row r="20010" spans="1:12" x14ac:dyDescent="0.25">
      <c r="A20010">
        <v>67862</v>
      </c>
      <c r="B20010" s="2">
        <v>23.723600000000001</v>
      </c>
      <c r="C20010" s="3">
        <v>261</v>
      </c>
      <c r="E20010" t="s">
        <v>12728</v>
      </c>
      <c r="F20010" s="4" t="s">
        <v>12494</v>
      </c>
      <c r="G20010" s="5">
        <v>188</v>
      </c>
      <c r="H20010" s="6">
        <v>0.14285709999999999</v>
      </c>
      <c r="I20010" s="7">
        <v>54.643000000000001</v>
      </c>
    </row>
    <row r="20011" spans="1:12" x14ac:dyDescent="0.25">
      <c r="A20011">
        <v>58744</v>
      </c>
      <c r="B20011" s="2">
        <v>23.72353</v>
      </c>
      <c r="C20011" s="3">
        <v>120</v>
      </c>
      <c r="D20011" s="4">
        <v>33500</v>
      </c>
      <c r="E20011" t="s">
        <v>11245</v>
      </c>
      <c r="F20011" s="4" t="s">
        <v>11069</v>
      </c>
      <c r="G20011" s="5">
        <v>101</v>
      </c>
      <c r="H20011" s="6">
        <v>5.9405899999999998E-2</v>
      </c>
      <c r="I20011" s="7">
        <v>69.063000000000002</v>
      </c>
    </row>
    <row r="20012" spans="1:12" x14ac:dyDescent="0.25">
      <c r="A20012">
        <v>96008</v>
      </c>
      <c r="B20012" s="2">
        <v>23.723299999999998</v>
      </c>
      <c r="C20012" s="3">
        <v>1128</v>
      </c>
      <c r="D20012" s="4">
        <v>39820</v>
      </c>
      <c r="E20012" t="s">
        <v>13424</v>
      </c>
      <c r="F20012" s="4" t="s">
        <v>15368</v>
      </c>
      <c r="G20012" s="5">
        <v>870</v>
      </c>
      <c r="H20012" s="6">
        <v>0.1448276</v>
      </c>
      <c r="I20012" s="7">
        <v>54.301000000000002</v>
      </c>
      <c r="J20012" s="2">
        <v>40</v>
      </c>
      <c r="K20012">
        <v>1</v>
      </c>
    </row>
    <row r="20013" spans="1:12" x14ac:dyDescent="0.25">
      <c r="A20013">
        <v>57551</v>
      </c>
      <c r="B20013" s="2">
        <v>23.722770000000001</v>
      </c>
      <c r="C20013" s="3">
        <v>2042</v>
      </c>
      <c r="E20013" t="s">
        <v>3160</v>
      </c>
      <c r="F20013" s="4" t="s">
        <v>10877</v>
      </c>
      <c r="G20013" s="5">
        <v>1317</v>
      </c>
      <c r="H20013" s="6">
        <v>0.2010622</v>
      </c>
      <c r="I20013" s="7">
        <v>44.582999999999998</v>
      </c>
      <c r="J20013" s="2">
        <v>47</v>
      </c>
      <c r="K20013">
        <v>1</v>
      </c>
    </row>
    <row r="20014" spans="1:12" x14ac:dyDescent="0.25">
      <c r="A20014">
        <v>55703</v>
      </c>
      <c r="B20014" s="2">
        <v>23.72231</v>
      </c>
      <c r="C20014" s="3">
        <v>786</v>
      </c>
      <c r="D20014" s="4">
        <v>20260</v>
      </c>
      <c r="E20014" t="s">
        <v>10513</v>
      </c>
      <c r="F20014" s="4" t="s">
        <v>10428</v>
      </c>
      <c r="G20014" s="5">
        <v>623</v>
      </c>
      <c r="H20014" s="6">
        <v>0.15730340000000001</v>
      </c>
      <c r="I20014" s="7">
        <v>52.143000000000001</v>
      </c>
      <c r="J20014" s="2">
        <v>50</v>
      </c>
      <c r="K20014">
        <v>2</v>
      </c>
    </row>
    <row r="20015" spans="1:12" x14ac:dyDescent="0.25">
      <c r="A20015">
        <v>63448</v>
      </c>
      <c r="B20015" s="2">
        <v>23.721900000000002</v>
      </c>
      <c r="C20015" s="3">
        <v>1659</v>
      </c>
      <c r="D20015" s="4">
        <v>39500</v>
      </c>
      <c r="E20015" t="s">
        <v>6004</v>
      </c>
      <c r="F20015" s="4" t="s">
        <v>12102</v>
      </c>
      <c r="G20015" s="5">
        <v>1103</v>
      </c>
      <c r="H20015" s="6">
        <v>0.14143249999999999</v>
      </c>
      <c r="I20015" s="7">
        <v>54.883000000000003</v>
      </c>
      <c r="J20015" s="2">
        <v>71</v>
      </c>
      <c r="K20015">
        <v>1</v>
      </c>
    </row>
    <row r="20016" spans="1:12" x14ac:dyDescent="0.25">
      <c r="A20016">
        <v>76890</v>
      </c>
      <c r="B20016" s="2">
        <v>23.72148</v>
      </c>
      <c r="C20016" s="3">
        <v>968</v>
      </c>
      <c r="D20016" s="4">
        <v>15220</v>
      </c>
      <c r="E20016" t="s">
        <v>14019</v>
      </c>
      <c r="F20016" s="4" t="s">
        <v>13752</v>
      </c>
      <c r="G20016" s="5">
        <v>669</v>
      </c>
      <c r="H20016" s="6">
        <v>0.12556049999999999</v>
      </c>
      <c r="I20016" s="7">
        <v>57.625</v>
      </c>
    </row>
    <row r="20017" spans="1:11" x14ac:dyDescent="0.25">
      <c r="A20017">
        <v>63048</v>
      </c>
      <c r="B20017" s="2">
        <v>23.720759999999999</v>
      </c>
      <c r="C20017" s="3">
        <v>3562</v>
      </c>
      <c r="D20017" s="4">
        <v>41180</v>
      </c>
      <c r="E20017" t="s">
        <v>12116</v>
      </c>
      <c r="F20017" s="4" t="s">
        <v>12102</v>
      </c>
      <c r="G20017" s="5">
        <v>2316</v>
      </c>
      <c r="H20017" s="6">
        <v>0.14026759999999999</v>
      </c>
      <c r="I20017" s="7">
        <v>55.082999999999998</v>
      </c>
      <c r="J20017" s="2">
        <v>43.5</v>
      </c>
      <c r="K20017">
        <v>2</v>
      </c>
    </row>
    <row r="20018" spans="1:11" x14ac:dyDescent="0.25">
      <c r="A20018">
        <v>62691</v>
      </c>
      <c r="B20018" s="2">
        <v>23.719819999999999</v>
      </c>
      <c r="C20018" s="3">
        <v>2079</v>
      </c>
      <c r="E20018" t="s">
        <v>10557</v>
      </c>
      <c r="F20018" s="4" t="s">
        <v>11490</v>
      </c>
      <c r="G20018" s="5">
        <v>1606</v>
      </c>
      <c r="H20018" s="6">
        <v>0.1138768</v>
      </c>
      <c r="I20018" s="7">
        <v>59.643000000000001</v>
      </c>
      <c r="J20018" s="2">
        <v>60</v>
      </c>
      <c r="K20018">
        <v>2</v>
      </c>
    </row>
    <row r="20019" spans="1:11" x14ac:dyDescent="0.25">
      <c r="A20019">
        <v>22835</v>
      </c>
      <c r="B20019" s="2">
        <v>23.71744</v>
      </c>
      <c r="C20019" s="3">
        <v>11486</v>
      </c>
      <c r="E20019" t="s">
        <v>4739</v>
      </c>
      <c r="F20019" s="4" t="s">
        <v>4335</v>
      </c>
      <c r="G20019" s="5">
        <v>8352</v>
      </c>
      <c r="H20019" s="6">
        <v>0.16042139999999999</v>
      </c>
      <c r="I20019" s="7">
        <v>51.595999999999997</v>
      </c>
      <c r="J20019" s="2">
        <v>50</v>
      </c>
      <c r="K20019">
        <v>1</v>
      </c>
    </row>
    <row r="20020" spans="1:11" x14ac:dyDescent="0.25">
      <c r="A20020">
        <v>79533</v>
      </c>
      <c r="B20020" s="2">
        <v>23.715389999999999</v>
      </c>
      <c r="C20020" s="3">
        <v>257</v>
      </c>
      <c r="D20020" s="4">
        <v>10180</v>
      </c>
      <c r="E20020" t="s">
        <v>14428</v>
      </c>
      <c r="F20020" s="4" t="s">
        <v>13752</v>
      </c>
      <c r="G20020" s="5">
        <v>216</v>
      </c>
      <c r="H20020" s="6">
        <v>0.15207370000000001</v>
      </c>
      <c r="I20020" s="7">
        <v>53.036000000000001</v>
      </c>
      <c r="J20020" s="2">
        <v>72</v>
      </c>
      <c r="K20020">
        <v>1</v>
      </c>
    </row>
    <row r="20021" spans="1:11" x14ac:dyDescent="0.25">
      <c r="A20021">
        <v>28391</v>
      </c>
      <c r="B20021" s="2">
        <v>23.71442</v>
      </c>
      <c r="C20021" s="3">
        <v>5419</v>
      </c>
      <c r="D20021" s="4">
        <v>22180</v>
      </c>
      <c r="E20021" t="s">
        <v>5940</v>
      </c>
      <c r="F20021" s="4" t="s">
        <v>5642</v>
      </c>
      <c r="G20021" s="5">
        <v>3815</v>
      </c>
      <c r="H20021" s="6">
        <v>0.13784070000000001</v>
      </c>
      <c r="I20021" s="7">
        <v>55.494999999999997</v>
      </c>
      <c r="J20021" s="2">
        <v>49</v>
      </c>
      <c r="K20021">
        <v>1</v>
      </c>
    </row>
    <row r="20022" spans="1:11" x14ac:dyDescent="0.25">
      <c r="A20022">
        <v>76624</v>
      </c>
      <c r="B20022" s="2">
        <v>23.713159999999998</v>
      </c>
      <c r="C20022" s="3">
        <v>2095</v>
      </c>
      <c r="D20022" s="4">
        <v>47380</v>
      </c>
      <c r="E20022" t="s">
        <v>12520</v>
      </c>
      <c r="F20022" s="4" t="s">
        <v>13752</v>
      </c>
      <c r="G20022" s="5">
        <v>1429</v>
      </c>
      <c r="H20022" s="6">
        <v>0.1153846</v>
      </c>
      <c r="I20022" s="7">
        <v>59.375</v>
      </c>
      <c r="J20022" s="2">
        <v>60</v>
      </c>
      <c r="K20022">
        <v>1</v>
      </c>
    </row>
    <row r="20023" spans="1:11" x14ac:dyDescent="0.25">
      <c r="A20023">
        <v>33711</v>
      </c>
      <c r="B20023" s="2">
        <v>23.709980000000002</v>
      </c>
      <c r="C20023" s="3">
        <v>18916</v>
      </c>
      <c r="D20023" s="4">
        <v>45300</v>
      </c>
      <c r="E20023" t="s">
        <v>3400</v>
      </c>
      <c r="F20023" s="4" t="s">
        <v>6689</v>
      </c>
      <c r="G20023" s="5">
        <v>11876</v>
      </c>
      <c r="H20023" s="6">
        <v>0.21783430000000001</v>
      </c>
      <c r="I20023" s="7">
        <v>41.667000000000002</v>
      </c>
      <c r="J20023" s="2">
        <v>33.333300000000001</v>
      </c>
      <c r="K20023">
        <v>6</v>
      </c>
    </row>
    <row r="20024" spans="1:11" x14ac:dyDescent="0.25">
      <c r="A20024">
        <v>51523</v>
      </c>
      <c r="B20024" s="2">
        <v>23.707070000000002</v>
      </c>
      <c r="C20024" s="3">
        <v>354</v>
      </c>
      <c r="E20024" t="s">
        <v>9872</v>
      </c>
      <c r="F20024" s="4" t="s">
        <v>9593</v>
      </c>
      <c r="G20024" s="5">
        <v>270</v>
      </c>
      <c r="H20024" s="6">
        <v>0.18518519999999999</v>
      </c>
      <c r="I20024" s="7">
        <v>47.308</v>
      </c>
    </row>
    <row r="20025" spans="1:11" x14ac:dyDescent="0.25">
      <c r="A20025">
        <v>32778</v>
      </c>
      <c r="B20025" s="2">
        <v>23.703430000000001</v>
      </c>
      <c r="C20025" s="3">
        <v>19341</v>
      </c>
      <c r="D20025" s="4">
        <v>36740</v>
      </c>
      <c r="E20025" t="s">
        <v>6841</v>
      </c>
      <c r="F20025" s="4" t="s">
        <v>6689</v>
      </c>
      <c r="G20025" s="5">
        <v>14949</v>
      </c>
      <c r="H20025" s="6">
        <v>0.1765217</v>
      </c>
      <c r="I20025" s="7">
        <v>48.805</v>
      </c>
      <c r="J20025" s="2">
        <v>65</v>
      </c>
      <c r="K20025">
        <v>1</v>
      </c>
    </row>
    <row r="20026" spans="1:11" x14ac:dyDescent="0.25">
      <c r="A20026">
        <v>45003</v>
      </c>
      <c r="B20026" s="2">
        <v>23.699729999999999</v>
      </c>
      <c r="C20026" s="3">
        <v>597</v>
      </c>
      <c r="E20026" t="s">
        <v>8632</v>
      </c>
      <c r="F20026" s="4" t="s">
        <v>8295</v>
      </c>
      <c r="G20026" s="5">
        <v>477</v>
      </c>
      <c r="H20026" s="6">
        <v>0.15899579999999999</v>
      </c>
      <c r="I20026" s="7">
        <v>51.826999999999998</v>
      </c>
      <c r="J20026" s="2">
        <v>56</v>
      </c>
      <c r="K20026">
        <v>2</v>
      </c>
    </row>
    <row r="20027" spans="1:11" x14ac:dyDescent="0.25">
      <c r="A20027">
        <v>70393</v>
      </c>
      <c r="B20027" s="2">
        <v>23.6995</v>
      </c>
      <c r="C20027" s="3">
        <v>699</v>
      </c>
      <c r="E20027" t="s">
        <v>12976</v>
      </c>
      <c r="F20027" s="4" t="s">
        <v>12927</v>
      </c>
      <c r="G20027" s="5">
        <v>488</v>
      </c>
      <c r="H20027" s="6">
        <v>0.19631899999999999</v>
      </c>
      <c r="I20027" s="7">
        <v>45.375</v>
      </c>
    </row>
    <row r="20028" spans="1:11" x14ac:dyDescent="0.25">
      <c r="A20028">
        <v>17265</v>
      </c>
      <c r="B20028" s="2">
        <v>23.699290000000001</v>
      </c>
      <c r="C20028" s="3">
        <v>629</v>
      </c>
      <c r="D20028" s="4">
        <v>16540</v>
      </c>
      <c r="E20028" t="s">
        <v>3759</v>
      </c>
      <c r="F20028" s="4" t="s">
        <v>3003</v>
      </c>
      <c r="G20028" s="5">
        <v>393</v>
      </c>
      <c r="H20028" s="6">
        <v>0.1116751</v>
      </c>
      <c r="I20028" s="7">
        <v>60</v>
      </c>
    </row>
    <row r="20029" spans="1:11" x14ac:dyDescent="0.25">
      <c r="A20029">
        <v>36875</v>
      </c>
      <c r="B20029" s="2">
        <v>23.698460000000001</v>
      </c>
      <c r="C20029" s="3">
        <v>4385</v>
      </c>
      <c r="D20029" s="4">
        <v>17980</v>
      </c>
      <c r="E20029" t="s">
        <v>7341</v>
      </c>
      <c r="F20029" s="4" t="s">
        <v>7027</v>
      </c>
      <c r="G20029" s="5">
        <v>3099</v>
      </c>
      <c r="H20029" s="6">
        <v>0.1409677</v>
      </c>
      <c r="I20029" s="7">
        <v>54.938000000000002</v>
      </c>
    </row>
    <row r="20030" spans="1:11" x14ac:dyDescent="0.25">
      <c r="A20030">
        <v>74454</v>
      </c>
      <c r="B20030" s="2">
        <v>23.697179999999999</v>
      </c>
      <c r="C20030" s="3">
        <v>3259</v>
      </c>
      <c r="D20030" s="4">
        <v>46140</v>
      </c>
      <c r="E20030" t="s">
        <v>745</v>
      </c>
      <c r="F20030" s="4" t="s">
        <v>13462</v>
      </c>
      <c r="G20030" s="5">
        <v>2233</v>
      </c>
      <c r="H20030" s="6">
        <v>0.15040290000000001</v>
      </c>
      <c r="I20030" s="7">
        <v>53.304000000000002</v>
      </c>
    </row>
    <row r="20031" spans="1:11" x14ac:dyDescent="0.25">
      <c r="A20031">
        <v>31551</v>
      </c>
      <c r="B20031" s="2">
        <v>23.696480000000001</v>
      </c>
      <c r="C20031" s="3">
        <v>1080</v>
      </c>
      <c r="D20031" s="4">
        <v>48180</v>
      </c>
      <c r="E20031" t="s">
        <v>6618</v>
      </c>
      <c r="F20031" s="4" t="s">
        <v>6363</v>
      </c>
      <c r="G20031" s="5">
        <v>680</v>
      </c>
      <c r="H20031" s="6">
        <v>0.13656389999999999</v>
      </c>
      <c r="I20031" s="7">
        <v>55.694000000000003</v>
      </c>
    </row>
    <row r="20032" spans="1:11" x14ac:dyDescent="0.25">
      <c r="A20032">
        <v>15337</v>
      </c>
      <c r="B20032" s="2">
        <v>23.696210000000001</v>
      </c>
      <c r="C20032" s="3">
        <v>669</v>
      </c>
      <c r="E20032" t="s">
        <v>3101</v>
      </c>
      <c r="F20032" s="4" t="s">
        <v>3003</v>
      </c>
      <c r="G20032" s="5">
        <v>451</v>
      </c>
      <c r="H20032" s="6">
        <v>0.1261062</v>
      </c>
      <c r="I20032" s="7">
        <v>57.5</v>
      </c>
    </row>
    <row r="20033" spans="1:11" x14ac:dyDescent="0.25">
      <c r="A20033">
        <v>70754</v>
      </c>
      <c r="B20033" s="2">
        <v>23.694590000000002</v>
      </c>
      <c r="C20033" s="3">
        <v>10121</v>
      </c>
      <c r="D20033" s="4">
        <v>12940</v>
      </c>
      <c r="E20033" t="s">
        <v>1366</v>
      </c>
      <c r="F20033" s="4" t="s">
        <v>12927</v>
      </c>
      <c r="G20033" s="5">
        <v>6340</v>
      </c>
      <c r="H20033" s="6">
        <v>0.1089905</v>
      </c>
      <c r="I20033" s="7">
        <v>60.451000000000001</v>
      </c>
    </row>
    <row r="20034" spans="1:11" x14ac:dyDescent="0.25">
      <c r="A20034">
        <v>45349</v>
      </c>
      <c r="B20034" s="2">
        <v>23.693000000000001</v>
      </c>
      <c r="C20034" s="3">
        <v>476</v>
      </c>
      <c r="D20034" s="4">
        <v>44220</v>
      </c>
      <c r="E20034" t="s">
        <v>682</v>
      </c>
      <c r="F20034" s="4" t="s">
        <v>8295</v>
      </c>
      <c r="G20034" s="5">
        <v>277</v>
      </c>
      <c r="H20034" s="6">
        <v>0.15107909999999999</v>
      </c>
      <c r="I20034" s="7">
        <v>53.173000000000002</v>
      </c>
    </row>
    <row r="20035" spans="1:11" x14ac:dyDescent="0.25">
      <c r="A20035">
        <v>60633</v>
      </c>
      <c r="B20035" s="2">
        <v>23.690840000000001</v>
      </c>
      <c r="C20035" s="3">
        <v>13064</v>
      </c>
      <c r="D20035" s="4">
        <v>16980</v>
      </c>
      <c r="E20035" t="s">
        <v>11616</v>
      </c>
      <c r="F20035" s="4" t="s">
        <v>11490</v>
      </c>
      <c r="G20035" s="5">
        <v>8748</v>
      </c>
      <c r="H20035" s="6">
        <v>0.16287579999999999</v>
      </c>
      <c r="I20035" s="7">
        <v>51.131999999999998</v>
      </c>
      <c r="J20035" s="2">
        <v>60.5</v>
      </c>
      <c r="K20035">
        <v>2</v>
      </c>
    </row>
    <row r="20036" spans="1:11" x14ac:dyDescent="0.25">
      <c r="A20036">
        <v>45362</v>
      </c>
      <c r="B20036" s="2">
        <v>23.68853</v>
      </c>
      <c r="C20036" s="3">
        <v>1383</v>
      </c>
      <c r="D20036" s="4">
        <v>24820</v>
      </c>
      <c r="E20036" t="s">
        <v>8688</v>
      </c>
      <c r="F20036" s="4" t="s">
        <v>8295</v>
      </c>
      <c r="G20036" s="5">
        <v>912</v>
      </c>
      <c r="H20036" s="6">
        <v>0.13253010000000001</v>
      </c>
      <c r="I20036" s="7">
        <v>56.375</v>
      </c>
    </row>
    <row r="20037" spans="1:11" x14ac:dyDescent="0.25">
      <c r="A20037">
        <v>66501</v>
      </c>
      <c r="B20037" s="2">
        <v>23.68826</v>
      </c>
      <c r="C20037" s="3">
        <v>326</v>
      </c>
      <c r="D20037" s="4">
        <v>45820</v>
      </c>
      <c r="E20037" t="s">
        <v>10109</v>
      </c>
      <c r="F20037" s="4" t="s">
        <v>12494</v>
      </c>
      <c r="G20037" s="5">
        <v>214</v>
      </c>
      <c r="H20037" s="6">
        <v>9.3457899999999997E-2</v>
      </c>
      <c r="I20037" s="7">
        <v>63.125</v>
      </c>
    </row>
    <row r="20038" spans="1:11" x14ac:dyDescent="0.25">
      <c r="A20038">
        <v>64865</v>
      </c>
      <c r="B20038" s="2">
        <v>23.6873</v>
      </c>
      <c r="C20038" s="3">
        <v>5973</v>
      </c>
      <c r="D20038" s="4">
        <v>27900</v>
      </c>
      <c r="E20038" t="s">
        <v>3487</v>
      </c>
      <c r="F20038" s="4" t="s">
        <v>12102</v>
      </c>
      <c r="G20038" s="5">
        <v>3815</v>
      </c>
      <c r="H20038" s="6">
        <v>0.15124509999999999</v>
      </c>
      <c r="I20038" s="7">
        <v>53.136000000000003</v>
      </c>
      <c r="J20038" s="2">
        <v>54.5</v>
      </c>
      <c r="K20038">
        <v>2</v>
      </c>
    </row>
    <row r="20039" spans="1:11" x14ac:dyDescent="0.25">
      <c r="A20039">
        <v>93560</v>
      </c>
      <c r="B20039" s="2">
        <v>23.683579999999999</v>
      </c>
      <c r="C20039" s="3">
        <v>19188</v>
      </c>
      <c r="D20039" s="4">
        <v>12540</v>
      </c>
      <c r="E20039" t="s">
        <v>11876</v>
      </c>
      <c r="F20039" s="4" t="s">
        <v>15368</v>
      </c>
      <c r="G20039" s="5">
        <v>11713</v>
      </c>
      <c r="H20039" s="6">
        <v>0.10782890000000001</v>
      </c>
      <c r="I20039" s="7">
        <v>60.637</v>
      </c>
      <c r="J20039" s="2">
        <v>58.5</v>
      </c>
      <c r="K20039">
        <v>4</v>
      </c>
    </row>
    <row r="20040" spans="1:11" x14ac:dyDescent="0.25">
      <c r="A20040">
        <v>47995</v>
      </c>
      <c r="B20040" s="2">
        <v>23.680520000000001</v>
      </c>
      <c r="C20040" s="3">
        <v>1605</v>
      </c>
      <c r="E20040" t="s">
        <v>1139</v>
      </c>
      <c r="F20040" s="4" t="s">
        <v>8800</v>
      </c>
      <c r="G20040" s="5">
        <v>1069</v>
      </c>
      <c r="H20040" s="6">
        <v>8.9803599999999997E-2</v>
      </c>
      <c r="I20040" s="7">
        <v>63.75</v>
      </c>
    </row>
    <row r="20041" spans="1:11" x14ac:dyDescent="0.25">
      <c r="A20041">
        <v>4047</v>
      </c>
      <c r="B20041" s="2">
        <v>23.67998</v>
      </c>
      <c r="C20041" s="3">
        <v>1657</v>
      </c>
      <c r="D20041" s="4">
        <v>38860</v>
      </c>
      <c r="E20041" t="s">
        <v>734</v>
      </c>
      <c r="F20041" s="4" t="s">
        <v>701</v>
      </c>
      <c r="G20041" s="5">
        <v>1210</v>
      </c>
      <c r="H20041" s="6">
        <v>0.15441779999999999</v>
      </c>
      <c r="I20041" s="7">
        <v>52.582999999999998</v>
      </c>
      <c r="J20041" s="2">
        <v>40.5</v>
      </c>
      <c r="K20041">
        <v>2</v>
      </c>
    </row>
    <row r="20042" spans="1:11" x14ac:dyDescent="0.25">
      <c r="A20042">
        <v>28678</v>
      </c>
      <c r="B20042" s="2">
        <v>23.67887</v>
      </c>
      <c r="C20042" s="3">
        <v>5321</v>
      </c>
      <c r="D20042" s="4">
        <v>25860</v>
      </c>
      <c r="E20042" t="s">
        <v>1879</v>
      </c>
      <c r="F20042" s="4" t="s">
        <v>5642</v>
      </c>
      <c r="G20042" s="5">
        <v>3407</v>
      </c>
      <c r="H20042" s="6">
        <v>0.14881130000000001</v>
      </c>
      <c r="I20042" s="7">
        <v>53.548999999999999</v>
      </c>
      <c r="J20042" s="2">
        <v>44</v>
      </c>
      <c r="K20042">
        <v>1</v>
      </c>
    </row>
    <row r="20043" spans="1:11" x14ac:dyDescent="0.25">
      <c r="A20043">
        <v>34205</v>
      </c>
      <c r="B20043" s="2">
        <v>23.67286</v>
      </c>
      <c r="C20043" s="3">
        <v>30263</v>
      </c>
      <c r="D20043" s="4">
        <v>35840</v>
      </c>
      <c r="E20043" t="s">
        <v>6970</v>
      </c>
      <c r="F20043" s="4" t="s">
        <v>6689</v>
      </c>
      <c r="G20043" s="5">
        <v>21721</v>
      </c>
      <c r="H20043" s="6">
        <v>0.17448549999999999</v>
      </c>
      <c r="I20043" s="7">
        <v>49.110999999999997</v>
      </c>
      <c r="J20043" s="2">
        <v>53.333300000000001</v>
      </c>
      <c r="K20043">
        <v>3</v>
      </c>
    </row>
    <row r="20044" spans="1:11" x14ac:dyDescent="0.25">
      <c r="A20044">
        <v>43115</v>
      </c>
      <c r="B20044" s="2">
        <v>23.667439999999999</v>
      </c>
      <c r="C20044" s="3">
        <v>1575</v>
      </c>
      <c r="D20044" s="4">
        <v>17060</v>
      </c>
      <c r="E20044" t="s">
        <v>3279</v>
      </c>
      <c r="F20044" s="4" t="s">
        <v>8295</v>
      </c>
      <c r="G20044" s="5">
        <v>935</v>
      </c>
      <c r="H20044" s="6">
        <v>0.16346150000000001</v>
      </c>
      <c r="I20044" s="7">
        <v>51.015999999999998</v>
      </c>
    </row>
    <row r="20045" spans="1:11" x14ac:dyDescent="0.25">
      <c r="A20045">
        <v>44250</v>
      </c>
      <c r="B20045" s="2">
        <v>23.666989999999998</v>
      </c>
      <c r="C20045" s="3">
        <v>1309</v>
      </c>
      <c r="D20045" s="4">
        <v>10420</v>
      </c>
      <c r="E20045" t="s">
        <v>8530</v>
      </c>
      <c r="F20045" s="4" t="s">
        <v>8295</v>
      </c>
      <c r="G20045" s="5">
        <v>930</v>
      </c>
      <c r="H20045" s="6">
        <v>6.7741899999999994E-2</v>
      </c>
      <c r="I20045" s="7">
        <v>67.557000000000002</v>
      </c>
    </row>
    <row r="20046" spans="1:11" x14ac:dyDescent="0.25">
      <c r="A20046">
        <v>48097</v>
      </c>
      <c r="B20046" s="2">
        <v>23.66591</v>
      </c>
      <c r="C20046" s="3">
        <v>5252</v>
      </c>
      <c r="D20046" s="4">
        <v>19820</v>
      </c>
      <c r="E20046" t="s">
        <v>4912</v>
      </c>
      <c r="F20046" s="4" t="s">
        <v>9106</v>
      </c>
      <c r="G20046" s="5">
        <v>3566</v>
      </c>
      <c r="H20046" s="6">
        <v>0.13316510000000001</v>
      </c>
      <c r="I20046" s="7">
        <v>56.25</v>
      </c>
      <c r="J20046" s="2">
        <v>42</v>
      </c>
      <c r="K20046">
        <v>2</v>
      </c>
    </row>
    <row r="20047" spans="1:11" x14ac:dyDescent="0.25">
      <c r="A20047">
        <v>48721</v>
      </c>
      <c r="B20047" s="2">
        <v>23.66499</v>
      </c>
      <c r="C20047" s="3">
        <v>342</v>
      </c>
      <c r="E20047" t="s">
        <v>2643</v>
      </c>
      <c r="F20047" s="4" t="s">
        <v>9106</v>
      </c>
      <c r="G20047" s="5">
        <v>303</v>
      </c>
      <c r="H20047" s="6">
        <v>0.1452145</v>
      </c>
      <c r="I20047" s="7">
        <v>54.167000000000002</v>
      </c>
    </row>
    <row r="20048" spans="1:11" x14ac:dyDescent="0.25">
      <c r="A20048">
        <v>28766</v>
      </c>
      <c r="B20048" s="2">
        <v>23.6647</v>
      </c>
      <c r="C20048" s="3">
        <v>1152</v>
      </c>
      <c r="D20048" s="4">
        <v>14820</v>
      </c>
      <c r="E20048" t="s">
        <v>6108</v>
      </c>
      <c r="F20048" s="4" t="s">
        <v>5642</v>
      </c>
      <c r="G20048" s="5">
        <v>894</v>
      </c>
      <c r="H20048" s="6">
        <v>9.6089400000000005E-2</v>
      </c>
      <c r="I20048" s="7">
        <v>62.655999999999999</v>
      </c>
    </row>
    <row r="20049" spans="1:12" x14ac:dyDescent="0.25">
      <c r="A20049">
        <v>47834</v>
      </c>
      <c r="B20049" s="2">
        <v>23.661300000000001</v>
      </c>
      <c r="C20049" s="3">
        <v>19361</v>
      </c>
      <c r="D20049" s="4">
        <v>45460</v>
      </c>
      <c r="E20049" t="s">
        <v>9061</v>
      </c>
      <c r="F20049" s="4" t="s">
        <v>8800</v>
      </c>
      <c r="G20049" s="5">
        <v>13303</v>
      </c>
      <c r="H20049" s="6">
        <v>0.14703450000000001</v>
      </c>
      <c r="I20049" s="7">
        <v>53.851999999999997</v>
      </c>
      <c r="J20049" s="2">
        <v>57.666699999999999</v>
      </c>
      <c r="K20049">
        <v>3</v>
      </c>
    </row>
    <row r="20050" spans="1:12" x14ac:dyDescent="0.25">
      <c r="A20050">
        <v>73159</v>
      </c>
      <c r="B20050" s="2">
        <v>23.653390000000002</v>
      </c>
      <c r="C20050" s="3">
        <v>30416</v>
      </c>
      <c r="D20050" s="4">
        <v>36420</v>
      </c>
      <c r="E20050" t="s">
        <v>13492</v>
      </c>
      <c r="F20050" s="4" t="s">
        <v>13462</v>
      </c>
      <c r="G20050" s="5">
        <v>19750</v>
      </c>
      <c r="H20050" s="6">
        <v>0.15665029999999999</v>
      </c>
      <c r="I20050" s="7">
        <v>52.189</v>
      </c>
      <c r="J20050" s="2">
        <v>45.375</v>
      </c>
      <c r="K20050">
        <v>8</v>
      </c>
    </row>
    <row r="20051" spans="1:12" x14ac:dyDescent="0.25">
      <c r="A20051">
        <v>39752</v>
      </c>
      <c r="B20051" s="2">
        <v>23.64819</v>
      </c>
      <c r="C20051" s="3">
        <v>2887</v>
      </c>
      <c r="E20051" t="s">
        <v>7861</v>
      </c>
      <c r="F20051" s="4" t="s">
        <v>7633</v>
      </c>
      <c r="G20051" s="5">
        <v>1993</v>
      </c>
      <c r="H20051" s="6">
        <v>0.14443329999999999</v>
      </c>
      <c r="I20051" s="7">
        <v>54.298999999999999</v>
      </c>
    </row>
    <row r="20052" spans="1:12" x14ac:dyDescent="0.25">
      <c r="A20052">
        <v>4953</v>
      </c>
      <c r="B20052" s="2">
        <v>23.647169999999999</v>
      </c>
      <c r="C20052" s="3">
        <v>3184</v>
      </c>
      <c r="D20052" s="4">
        <v>12620</v>
      </c>
      <c r="E20052" t="s">
        <v>489</v>
      </c>
      <c r="F20052" s="4" t="s">
        <v>701</v>
      </c>
      <c r="G20052" s="5">
        <v>2275</v>
      </c>
      <c r="H20052" s="6">
        <v>0.18593409999999999</v>
      </c>
      <c r="I20052" s="7">
        <v>47.127000000000002</v>
      </c>
      <c r="J20052" s="2">
        <v>73</v>
      </c>
      <c r="K20052">
        <v>1</v>
      </c>
    </row>
    <row r="20053" spans="1:12" x14ac:dyDescent="0.25">
      <c r="A20053">
        <v>98433</v>
      </c>
      <c r="B20053" s="2">
        <v>23.644929999999999</v>
      </c>
      <c r="C20053" s="3">
        <v>18416</v>
      </c>
      <c r="D20053" s="4">
        <v>42660</v>
      </c>
      <c r="E20053" t="s">
        <v>16435</v>
      </c>
      <c r="F20053" s="4" t="s">
        <v>16344</v>
      </c>
      <c r="G20053" s="5">
        <v>7078</v>
      </c>
      <c r="H20053" s="6">
        <v>0.1785563</v>
      </c>
      <c r="I20053" s="7">
        <v>48.401000000000003</v>
      </c>
      <c r="J20053" s="2">
        <v>36</v>
      </c>
      <c r="K20053">
        <v>4</v>
      </c>
    </row>
    <row r="20054" spans="1:12" x14ac:dyDescent="0.25">
      <c r="A20054">
        <v>87031</v>
      </c>
      <c r="B20054" s="2">
        <v>23.636399999999998</v>
      </c>
      <c r="C20054" s="3">
        <v>44479</v>
      </c>
      <c r="D20054" s="4">
        <v>10740</v>
      </c>
      <c r="E20054" t="s">
        <v>15144</v>
      </c>
      <c r="F20054" s="4" t="s">
        <v>15124</v>
      </c>
      <c r="G20054" s="5">
        <v>28572</v>
      </c>
      <c r="H20054" s="6">
        <v>0.1588213</v>
      </c>
      <c r="I20054" s="7">
        <v>51.81</v>
      </c>
      <c r="J20054" s="2">
        <v>59</v>
      </c>
      <c r="K20054">
        <v>3</v>
      </c>
    </row>
    <row r="20055" spans="1:12" x14ac:dyDescent="0.25">
      <c r="A20055">
        <v>23030</v>
      </c>
      <c r="B20055" s="2">
        <v>23.62865</v>
      </c>
      <c r="C20055" s="3">
        <v>4936</v>
      </c>
      <c r="D20055" s="4">
        <v>40060</v>
      </c>
      <c r="E20055" t="s">
        <v>4782</v>
      </c>
      <c r="F20055" s="4" t="s">
        <v>4335</v>
      </c>
      <c r="G20055" s="5">
        <v>3775</v>
      </c>
      <c r="H20055" s="6">
        <v>0.1210596</v>
      </c>
      <c r="I20055" s="7">
        <v>58.332999999999998</v>
      </c>
      <c r="J20055" s="2">
        <v>67</v>
      </c>
      <c r="K20055">
        <v>1</v>
      </c>
    </row>
    <row r="20056" spans="1:12" x14ac:dyDescent="0.25">
      <c r="A20056">
        <v>13856</v>
      </c>
      <c r="B20056" s="2">
        <v>23.626609999999999</v>
      </c>
      <c r="C20056" s="3">
        <v>6570</v>
      </c>
      <c r="E20056" t="s">
        <v>2750</v>
      </c>
      <c r="F20056" s="4" t="s">
        <v>1280</v>
      </c>
      <c r="G20056" s="5">
        <v>4776</v>
      </c>
      <c r="H20056" s="6">
        <v>0.163526</v>
      </c>
      <c r="I20056" s="7">
        <v>50.994</v>
      </c>
    </row>
    <row r="20057" spans="1:12" x14ac:dyDescent="0.25">
      <c r="A20057">
        <v>48722</v>
      </c>
      <c r="B20057" s="2">
        <v>23.624919999999999</v>
      </c>
      <c r="C20057" s="3">
        <v>3349</v>
      </c>
      <c r="D20057" s="4">
        <v>40980</v>
      </c>
      <c r="E20057" t="s">
        <v>1311</v>
      </c>
      <c r="F20057" s="4" t="s">
        <v>9106</v>
      </c>
      <c r="G20057" s="5">
        <v>2279</v>
      </c>
      <c r="H20057" s="6">
        <v>0.14699429999999999</v>
      </c>
      <c r="I20057" s="7">
        <v>53.85</v>
      </c>
      <c r="J20057" s="2">
        <v>57</v>
      </c>
      <c r="K20057">
        <v>1</v>
      </c>
    </row>
    <row r="20058" spans="1:12" x14ac:dyDescent="0.25">
      <c r="A20058">
        <v>35180</v>
      </c>
      <c r="B20058" s="2">
        <v>23.6221</v>
      </c>
      <c r="C20058" s="3">
        <v>13913</v>
      </c>
      <c r="D20058" s="4">
        <v>13820</v>
      </c>
      <c r="E20058" t="s">
        <v>7079</v>
      </c>
      <c r="F20058" s="4" t="s">
        <v>7027</v>
      </c>
      <c r="G20058" s="5">
        <v>9496</v>
      </c>
      <c r="H20058" s="6">
        <v>0.1226703</v>
      </c>
      <c r="I20058" s="7">
        <v>58.051000000000002</v>
      </c>
      <c r="J20058" s="2">
        <v>42.833300000000001</v>
      </c>
      <c r="K20058">
        <v>6</v>
      </c>
    </row>
    <row r="20059" spans="1:12" x14ac:dyDescent="0.25">
      <c r="A20059">
        <v>79311</v>
      </c>
      <c r="B20059" s="2">
        <v>23.619240000000001</v>
      </c>
      <c r="C20059" s="3">
        <v>3811</v>
      </c>
      <c r="D20059" s="4">
        <v>38380</v>
      </c>
      <c r="E20059" t="s">
        <v>14388</v>
      </c>
      <c r="F20059" s="4" t="s">
        <v>13752</v>
      </c>
      <c r="G20059" s="5">
        <v>2440</v>
      </c>
      <c r="H20059" s="6">
        <v>0.1556739</v>
      </c>
      <c r="I20059" s="7">
        <v>52.345999999999997</v>
      </c>
      <c r="J20059" s="2">
        <v>48</v>
      </c>
      <c r="K20059">
        <v>2</v>
      </c>
    </row>
    <row r="20060" spans="1:12" x14ac:dyDescent="0.25">
      <c r="A20060">
        <v>66777</v>
      </c>
      <c r="B20060" s="2">
        <v>23.618539999999999</v>
      </c>
      <c r="C20060" s="3">
        <v>666</v>
      </c>
      <c r="E20060" t="s">
        <v>8480</v>
      </c>
      <c r="F20060" s="4" t="s">
        <v>12494</v>
      </c>
      <c r="G20060" s="5">
        <v>490</v>
      </c>
      <c r="H20060" s="6">
        <v>0.14693880000000001</v>
      </c>
      <c r="I20060" s="7">
        <v>53.853999999999999</v>
      </c>
    </row>
    <row r="20061" spans="1:12" x14ac:dyDescent="0.25">
      <c r="A20061">
        <v>27834</v>
      </c>
      <c r="B20061" s="2">
        <v>23.610679999999999</v>
      </c>
      <c r="C20061" s="3">
        <v>54640</v>
      </c>
      <c r="D20061" s="4">
        <v>24780</v>
      </c>
      <c r="E20061" t="s">
        <v>481</v>
      </c>
      <c r="F20061" s="4" t="s">
        <v>5642</v>
      </c>
      <c r="G20061" s="5">
        <v>32338</v>
      </c>
      <c r="H20061" s="6">
        <v>0.22394710000000001</v>
      </c>
      <c r="I20061" s="7">
        <v>40.54</v>
      </c>
      <c r="J20061" s="2">
        <v>44.642899999999997</v>
      </c>
      <c r="K20061">
        <v>14</v>
      </c>
      <c r="L20061" s="2">
        <v>75.2</v>
      </c>
    </row>
    <row r="20062" spans="1:12" x14ac:dyDescent="0.25">
      <c r="A20062">
        <v>68634</v>
      </c>
      <c r="B20062" s="2">
        <v>23.602879999999999</v>
      </c>
      <c r="C20062" s="3">
        <v>381</v>
      </c>
      <c r="D20062" s="4">
        <v>18100</v>
      </c>
      <c r="E20062" t="s">
        <v>6201</v>
      </c>
      <c r="F20062" s="4" t="s">
        <v>12738</v>
      </c>
      <c r="G20062" s="5">
        <v>268</v>
      </c>
      <c r="H20062" s="6">
        <v>7.4349399999999996E-2</v>
      </c>
      <c r="I20062" s="7">
        <v>66.388999999999996</v>
      </c>
    </row>
    <row r="20063" spans="1:12" x14ac:dyDescent="0.25">
      <c r="A20063">
        <v>74825</v>
      </c>
      <c r="B20063" s="2">
        <v>23.602460000000001</v>
      </c>
      <c r="C20063" s="3">
        <v>2240</v>
      </c>
      <c r="D20063" s="4">
        <v>10220</v>
      </c>
      <c r="E20063" t="s">
        <v>4614</v>
      </c>
      <c r="F20063" s="4" t="s">
        <v>13462</v>
      </c>
      <c r="G20063" s="5">
        <v>1488</v>
      </c>
      <c r="H20063" s="6">
        <v>0.1357527</v>
      </c>
      <c r="I20063" s="7">
        <v>55.777000000000001</v>
      </c>
    </row>
    <row r="20064" spans="1:12" x14ac:dyDescent="0.25">
      <c r="A20064">
        <v>38504</v>
      </c>
      <c r="B20064" s="2">
        <v>23.601870000000002</v>
      </c>
      <c r="C20064" s="3">
        <v>1218</v>
      </c>
      <c r="E20064" t="s">
        <v>7608</v>
      </c>
      <c r="F20064" s="4" t="s">
        <v>7348</v>
      </c>
      <c r="G20064" s="5">
        <v>958</v>
      </c>
      <c r="H20064" s="6">
        <v>0.19708030000000001</v>
      </c>
      <c r="I20064" s="7">
        <v>45.179000000000002</v>
      </c>
    </row>
    <row r="20065" spans="1:12" x14ac:dyDescent="0.25">
      <c r="A20065">
        <v>23966</v>
      </c>
      <c r="B20065" s="2">
        <v>23.60125</v>
      </c>
      <c r="C20065" s="3">
        <v>2385</v>
      </c>
      <c r="E20065" t="s">
        <v>4937</v>
      </c>
      <c r="F20065" s="4" t="s">
        <v>4335</v>
      </c>
      <c r="G20065" s="5">
        <v>1623</v>
      </c>
      <c r="H20065" s="6">
        <v>0.19519700000000001</v>
      </c>
      <c r="I20065" s="7">
        <v>45.503999999999998</v>
      </c>
      <c r="J20065" s="2">
        <v>53</v>
      </c>
      <c r="K20065">
        <v>3</v>
      </c>
    </row>
    <row r="20066" spans="1:12" x14ac:dyDescent="0.25">
      <c r="A20066">
        <v>14012</v>
      </c>
      <c r="B20066" s="2">
        <v>23.600460000000002</v>
      </c>
      <c r="C20066" s="3">
        <v>2515</v>
      </c>
      <c r="D20066" s="4">
        <v>15380</v>
      </c>
      <c r="E20066" t="s">
        <v>2764</v>
      </c>
      <c r="F20066" s="4" t="s">
        <v>1280</v>
      </c>
      <c r="G20066" s="5">
        <v>1680</v>
      </c>
      <c r="H20066" s="6">
        <v>0.123141</v>
      </c>
      <c r="I20066" s="7">
        <v>57.954999999999998</v>
      </c>
    </row>
    <row r="20067" spans="1:12" x14ac:dyDescent="0.25">
      <c r="A20067">
        <v>40109</v>
      </c>
      <c r="B20067" s="2">
        <v>23.59966</v>
      </c>
      <c r="C20067" s="3">
        <v>2424</v>
      </c>
      <c r="D20067" s="4">
        <v>31140</v>
      </c>
      <c r="E20067" t="s">
        <v>992</v>
      </c>
      <c r="F20067" s="4" t="s">
        <v>7883</v>
      </c>
      <c r="G20067" s="5">
        <v>1690</v>
      </c>
      <c r="H20067" s="6">
        <v>9.1124300000000005E-2</v>
      </c>
      <c r="I20067" s="7">
        <v>63.484999999999999</v>
      </c>
    </row>
    <row r="20068" spans="1:12" x14ac:dyDescent="0.25">
      <c r="A20068">
        <v>37353</v>
      </c>
      <c r="B20068" s="2">
        <v>23.598490000000002</v>
      </c>
      <c r="C20068" s="3">
        <v>4668</v>
      </c>
      <c r="D20068" s="4">
        <v>17420</v>
      </c>
      <c r="E20068" t="s">
        <v>3038</v>
      </c>
      <c r="F20068" s="4" t="s">
        <v>7348</v>
      </c>
      <c r="G20068" s="5">
        <v>3190</v>
      </c>
      <c r="H20068" s="6">
        <v>0.1908493</v>
      </c>
      <c r="I20068" s="7">
        <v>46.25</v>
      </c>
      <c r="J20068" s="2">
        <v>63</v>
      </c>
      <c r="K20068">
        <v>1</v>
      </c>
    </row>
    <row r="20069" spans="1:12" x14ac:dyDescent="0.25">
      <c r="A20069">
        <v>47421</v>
      </c>
      <c r="B20069" s="2">
        <v>23.593109999999999</v>
      </c>
      <c r="C20069" s="3">
        <v>27754</v>
      </c>
      <c r="D20069" s="4">
        <v>13260</v>
      </c>
      <c r="E20069" t="s">
        <v>213</v>
      </c>
      <c r="F20069" s="4" t="s">
        <v>8800</v>
      </c>
      <c r="G20069" s="5">
        <v>19266</v>
      </c>
      <c r="H20069" s="6">
        <v>0.14325760000000001</v>
      </c>
      <c r="I20069" s="7">
        <v>54.472999999999999</v>
      </c>
      <c r="J20069" s="2">
        <v>53.818199999999997</v>
      </c>
      <c r="K20069">
        <v>11</v>
      </c>
      <c r="L20069" s="2">
        <v>98.3</v>
      </c>
    </row>
    <row r="20070" spans="1:12" x14ac:dyDescent="0.25">
      <c r="A20070">
        <v>66854</v>
      </c>
      <c r="B20070" s="2">
        <v>23.588360000000002</v>
      </c>
      <c r="C20070" s="3">
        <v>866</v>
      </c>
      <c r="D20070" s="4">
        <v>21380</v>
      </c>
      <c r="E20070" t="s">
        <v>1232</v>
      </c>
      <c r="F20070" s="4" t="s">
        <v>12494</v>
      </c>
      <c r="G20070" s="5">
        <v>601</v>
      </c>
      <c r="H20070" s="6">
        <v>0.1162791</v>
      </c>
      <c r="I20070" s="7">
        <v>59.134999999999998</v>
      </c>
    </row>
    <row r="20071" spans="1:12" x14ac:dyDescent="0.25">
      <c r="A20071">
        <v>15943</v>
      </c>
      <c r="B20071" s="2">
        <v>23.58756</v>
      </c>
      <c r="C20071" s="3">
        <v>3802</v>
      </c>
      <c r="D20071" s="4">
        <v>27780</v>
      </c>
      <c r="E20071" t="s">
        <v>3363</v>
      </c>
      <c r="F20071" s="4" t="s">
        <v>3003</v>
      </c>
      <c r="G20071" s="5">
        <v>2732</v>
      </c>
      <c r="H20071" s="6">
        <v>0.1471449</v>
      </c>
      <c r="I20071" s="7">
        <v>53.798000000000002</v>
      </c>
    </row>
    <row r="20072" spans="1:12" x14ac:dyDescent="0.25">
      <c r="A20072">
        <v>27107</v>
      </c>
      <c r="B20072" s="2">
        <v>23.579750000000001</v>
      </c>
      <c r="C20072" s="3">
        <v>47351</v>
      </c>
      <c r="D20072" s="4">
        <v>49180</v>
      </c>
      <c r="E20072" t="s">
        <v>5668</v>
      </c>
      <c r="F20072" s="4" t="s">
        <v>5642</v>
      </c>
      <c r="G20072" s="5">
        <v>29896</v>
      </c>
      <c r="H20072" s="6">
        <v>0.18031910000000001</v>
      </c>
      <c r="I20072" s="7">
        <v>48.064999999999998</v>
      </c>
      <c r="J20072" s="2">
        <v>61.714300000000001</v>
      </c>
      <c r="K20072">
        <v>7</v>
      </c>
    </row>
    <row r="20073" spans="1:12" x14ac:dyDescent="0.25">
      <c r="A20073">
        <v>61401</v>
      </c>
      <c r="B20073" s="2">
        <v>23.566790000000001</v>
      </c>
      <c r="C20073" s="3">
        <v>34801</v>
      </c>
      <c r="D20073" s="4">
        <v>23660</v>
      </c>
      <c r="E20073" t="s">
        <v>9319</v>
      </c>
      <c r="F20073" s="4" t="s">
        <v>11490</v>
      </c>
      <c r="G20073" s="5">
        <v>24257</v>
      </c>
      <c r="H20073" s="6">
        <v>0.17268530000000001</v>
      </c>
      <c r="I20073" s="7">
        <v>49.383000000000003</v>
      </c>
      <c r="J20073" s="2">
        <v>48.7273</v>
      </c>
      <c r="K20073">
        <v>22</v>
      </c>
      <c r="L20073" s="2">
        <v>90.4</v>
      </c>
    </row>
    <row r="20074" spans="1:12" x14ac:dyDescent="0.25">
      <c r="A20074">
        <v>48662</v>
      </c>
      <c r="B20074" s="2">
        <v>23.56072</v>
      </c>
      <c r="C20074" s="3">
        <v>1542</v>
      </c>
      <c r="D20074" s="4">
        <v>10940</v>
      </c>
      <c r="E20074" t="s">
        <v>8863</v>
      </c>
      <c r="F20074" s="4" t="s">
        <v>9106</v>
      </c>
      <c r="G20074" s="5">
        <v>1126</v>
      </c>
      <c r="H20074" s="6">
        <v>0.1100266</v>
      </c>
      <c r="I20074" s="7">
        <v>60.207999999999998</v>
      </c>
    </row>
    <row r="20075" spans="1:12" x14ac:dyDescent="0.25">
      <c r="A20075">
        <v>71836</v>
      </c>
      <c r="B20075" s="2">
        <v>23.559979999999999</v>
      </c>
      <c r="C20075" s="3">
        <v>2957</v>
      </c>
      <c r="D20075" s="4">
        <v>45500</v>
      </c>
      <c r="E20075" t="s">
        <v>13213</v>
      </c>
      <c r="F20075" s="4" t="s">
        <v>13183</v>
      </c>
      <c r="G20075" s="5">
        <v>1942</v>
      </c>
      <c r="H20075" s="6">
        <v>0.14822440000000001</v>
      </c>
      <c r="I20075" s="7">
        <v>53.606000000000002</v>
      </c>
    </row>
    <row r="20076" spans="1:12" x14ac:dyDescent="0.25">
      <c r="A20076">
        <v>62519</v>
      </c>
      <c r="B20076" s="2">
        <v>23.55951</v>
      </c>
      <c r="C20076" s="3">
        <v>50</v>
      </c>
      <c r="D20076" s="4">
        <v>30660</v>
      </c>
      <c r="E20076" t="s">
        <v>11969</v>
      </c>
      <c r="F20076" s="4" t="s">
        <v>11490</v>
      </c>
      <c r="G20076" s="5">
        <v>50</v>
      </c>
      <c r="H20076" s="6">
        <v>0.1176471</v>
      </c>
      <c r="I20076" s="7">
        <v>58.889000000000003</v>
      </c>
    </row>
    <row r="20077" spans="1:12" x14ac:dyDescent="0.25">
      <c r="A20077">
        <v>37183</v>
      </c>
      <c r="B20077" s="2">
        <v>23.558910000000001</v>
      </c>
      <c r="C20077" s="3">
        <v>3533</v>
      </c>
      <c r="D20077" s="4">
        <v>43180</v>
      </c>
      <c r="E20077" t="s">
        <v>7405</v>
      </c>
      <c r="F20077" s="4" t="s">
        <v>7348</v>
      </c>
      <c r="G20077" s="5">
        <v>2418</v>
      </c>
      <c r="H20077" s="6">
        <v>0.1372468</v>
      </c>
      <c r="I20077" s="7">
        <v>55.5</v>
      </c>
    </row>
    <row r="20078" spans="1:12" x14ac:dyDescent="0.25">
      <c r="A20078">
        <v>36278</v>
      </c>
      <c r="B20078" s="2">
        <v>23.55763</v>
      </c>
      <c r="C20078" s="3">
        <v>3921</v>
      </c>
      <c r="E20078" t="s">
        <v>7222</v>
      </c>
      <c r="F20078" s="4" t="s">
        <v>7027</v>
      </c>
      <c r="G20078" s="5">
        <v>2938</v>
      </c>
      <c r="H20078" s="6">
        <v>0.16706360000000001</v>
      </c>
      <c r="I20078" s="7">
        <v>50.341000000000001</v>
      </c>
    </row>
    <row r="20079" spans="1:12" x14ac:dyDescent="0.25">
      <c r="A20079">
        <v>76424</v>
      </c>
      <c r="B20079" s="2">
        <v>23.555540000000001</v>
      </c>
      <c r="C20079" s="3">
        <v>8914</v>
      </c>
      <c r="E20079" t="s">
        <v>9215</v>
      </c>
      <c r="F20079" s="4" t="s">
        <v>13752</v>
      </c>
      <c r="G20079" s="5">
        <v>5790</v>
      </c>
      <c r="H20079" s="6">
        <v>0.1593852</v>
      </c>
      <c r="I20079" s="7">
        <v>51.667000000000002</v>
      </c>
      <c r="J20079" s="2">
        <v>70</v>
      </c>
      <c r="K20079">
        <v>1</v>
      </c>
    </row>
    <row r="20080" spans="1:12" x14ac:dyDescent="0.25">
      <c r="A20080">
        <v>68504</v>
      </c>
      <c r="B20080" s="2">
        <v>23.551870000000001</v>
      </c>
      <c r="C20080" s="3">
        <v>16736</v>
      </c>
      <c r="D20080" s="4">
        <v>30700</v>
      </c>
      <c r="E20080" t="s">
        <v>230</v>
      </c>
      <c r="F20080" s="4" t="s">
        <v>12738</v>
      </c>
      <c r="G20080" s="5">
        <v>9539</v>
      </c>
      <c r="H20080" s="6">
        <v>0.21142559999999999</v>
      </c>
      <c r="I20080" s="7">
        <v>42.670999999999999</v>
      </c>
      <c r="J20080" s="2">
        <v>48.666699999999999</v>
      </c>
      <c r="K20080">
        <v>9</v>
      </c>
    </row>
    <row r="20081" spans="1:12" x14ac:dyDescent="0.25">
      <c r="A20081">
        <v>69366</v>
      </c>
      <c r="B20081" s="2">
        <v>23.54955</v>
      </c>
      <c r="C20081" s="3">
        <v>349</v>
      </c>
      <c r="E20081" t="s">
        <v>359</v>
      </c>
      <c r="F20081" s="4" t="s">
        <v>12738</v>
      </c>
      <c r="G20081" s="5">
        <v>179</v>
      </c>
      <c r="H20081" s="6">
        <v>0.1955307</v>
      </c>
      <c r="I20081" s="7">
        <v>45.417000000000002</v>
      </c>
      <c r="J20081" s="2">
        <v>48</v>
      </c>
      <c r="K20081">
        <v>1</v>
      </c>
    </row>
    <row r="20082" spans="1:12" x14ac:dyDescent="0.25">
      <c r="A20082">
        <v>14708</v>
      </c>
      <c r="B20082" s="2">
        <v>23.549469999999999</v>
      </c>
      <c r="C20082" s="3">
        <v>263</v>
      </c>
      <c r="E20082" t="s">
        <v>2902</v>
      </c>
      <c r="F20082" s="4" t="s">
        <v>1280</v>
      </c>
      <c r="G20082" s="5">
        <v>155</v>
      </c>
      <c r="H20082" s="6">
        <v>6.4516100000000007E-2</v>
      </c>
      <c r="I20082" s="7">
        <v>68.055999999999997</v>
      </c>
    </row>
    <row r="20083" spans="1:12" x14ac:dyDescent="0.25">
      <c r="A20083">
        <v>44431</v>
      </c>
      <c r="B20083" s="2">
        <v>23.548639999999999</v>
      </c>
      <c r="C20083" s="3">
        <v>4646</v>
      </c>
      <c r="D20083" s="4">
        <v>41400</v>
      </c>
      <c r="E20083" t="s">
        <v>8555</v>
      </c>
      <c r="F20083" s="4" t="s">
        <v>8295</v>
      </c>
      <c r="G20083" s="5">
        <v>3306</v>
      </c>
      <c r="H20083" s="6">
        <v>0.1817357</v>
      </c>
      <c r="I20083" s="7">
        <v>47.798999999999999</v>
      </c>
      <c r="J20083" s="2">
        <v>30</v>
      </c>
      <c r="K20083">
        <v>1</v>
      </c>
    </row>
    <row r="20084" spans="1:12" x14ac:dyDescent="0.25">
      <c r="A20084">
        <v>57040</v>
      </c>
      <c r="B20084" s="2">
        <v>23.547789999999999</v>
      </c>
      <c r="C20084" s="3">
        <v>351</v>
      </c>
      <c r="D20084" s="4">
        <v>49460</v>
      </c>
      <c r="E20084" t="s">
        <v>10891</v>
      </c>
      <c r="F20084" s="4" t="s">
        <v>10877</v>
      </c>
      <c r="G20084" s="5">
        <v>244</v>
      </c>
      <c r="H20084" s="6">
        <v>0.17622950000000001</v>
      </c>
      <c r="I20084" s="7">
        <v>48.75</v>
      </c>
    </row>
    <row r="20085" spans="1:12" x14ac:dyDescent="0.25">
      <c r="A20085">
        <v>32063</v>
      </c>
      <c r="B20085" s="2">
        <v>23.5456</v>
      </c>
      <c r="C20085" s="3">
        <v>13878</v>
      </c>
      <c r="D20085" s="4">
        <v>27260</v>
      </c>
      <c r="E20085" t="s">
        <v>6703</v>
      </c>
      <c r="F20085" s="4" t="s">
        <v>6689</v>
      </c>
      <c r="G20085" s="5">
        <v>8902</v>
      </c>
      <c r="H20085" s="6">
        <v>0.1426646</v>
      </c>
      <c r="I20085" s="7">
        <v>54.546999999999997</v>
      </c>
      <c r="J20085" s="2">
        <v>67</v>
      </c>
      <c r="K20085">
        <v>2</v>
      </c>
    </row>
    <row r="20086" spans="1:12" x14ac:dyDescent="0.25">
      <c r="A20086">
        <v>75235</v>
      </c>
      <c r="B20086" s="2">
        <v>23.540559999999999</v>
      </c>
      <c r="C20086" s="3">
        <v>18923</v>
      </c>
      <c r="D20086" s="4">
        <v>19100</v>
      </c>
      <c r="E20086" t="s">
        <v>4091</v>
      </c>
      <c r="F20086" s="4" t="s">
        <v>13752</v>
      </c>
      <c r="G20086" s="5">
        <v>12184</v>
      </c>
      <c r="H20086" s="6">
        <v>0.247866</v>
      </c>
      <c r="I20086" s="7">
        <v>36.366999999999997</v>
      </c>
      <c r="J20086" s="2">
        <v>41.636400000000002</v>
      </c>
      <c r="K20086">
        <v>11</v>
      </c>
      <c r="L20086" s="2">
        <v>59.9</v>
      </c>
    </row>
    <row r="20087" spans="1:12" x14ac:dyDescent="0.25">
      <c r="A20087">
        <v>36861</v>
      </c>
      <c r="B20087" s="2">
        <v>23.53706</v>
      </c>
      <c r="C20087" s="3">
        <v>3262</v>
      </c>
      <c r="E20087" t="s">
        <v>7336</v>
      </c>
      <c r="F20087" s="4" t="s">
        <v>7027</v>
      </c>
      <c r="G20087" s="5">
        <v>2423</v>
      </c>
      <c r="H20087" s="6">
        <v>0.1749897</v>
      </c>
      <c r="I20087" s="7">
        <v>48.951000000000001</v>
      </c>
    </row>
    <row r="20088" spans="1:12" x14ac:dyDescent="0.25">
      <c r="A20088">
        <v>77021</v>
      </c>
      <c r="B20088" s="2">
        <v>23.532389999999999</v>
      </c>
      <c r="C20088" s="3">
        <v>26035</v>
      </c>
      <c r="D20088" s="4">
        <v>26420</v>
      </c>
      <c r="E20088" t="s">
        <v>3103</v>
      </c>
      <c r="F20088" s="4" t="s">
        <v>13752</v>
      </c>
      <c r="G20088" s="5">
        <v>17097</v>
      </c>
      <c r="H20088" s="6">
        <v>0.23220450000000001</v>
      </c>
      <c r="I20088" s="7">
        <v>39.063000000000002</v>
      </c>
      <c r="J20088" s="2">
        <v>31.5</v>
      </c>
      <c r="K20088">
        <v>6</v>
      </c>
    </row>
    <row r="20089" spans="1:12" x14ac:dyDescent="0.25">
      <c r="A20089">
        <v>34614</v>
      </c>
      <c r="B20089" s="2">
        <v>23.527180000000001</v>
      </c>
      <c r="C20089" s="3">
        <v>6606</v>
      </c>
      <c r="D20089" s="4">
        <v>45300</v>
      </c>
      <c r="E20089" t="s">
        <v>893</v>
      </c>
      <c r="F20089" s="4" t="s">
        <v>6689</v>
      </c>
      <c r="G20089" s="5">
        <v>4670</v>
      </c>
      <c r="H20089" s="6">
        <v>0.16038540000000001</v>
      </c>
      <c r="I20089" s="7">
        <v>51.470999999999997</v>
      </c>
    </row>
    <row r="20090" spans="1:12" x14ac:dyDescent="0.25">
      <c r="A20090">
        <v>61454</v>
      </c>
      <c r="B20090" s="2">
        <v>23.525960000000001</v>
      </c>
      <c r="C20090" s="3">
        <v>515</v>
      </c>
      <c r="D20090" s="4">
        <v>15460</v>
      </c>
      <c r="E20090" t="s">
        <v>11750</v>
      </c>
      <c r="F20090" s="4" t="s">
        <v>11490</v>
      </c>
      <c r="G20090" s="5">
        <v>421</v>
      </c>
      <c r="H20090" s="6">
        <v>8.0760100000000001E-2</v>
      </c>
      <c r="I20090" s="7">
        <v>65.227000000000004</v>
      </c>
    </row>
    <row r="20091" spans="1:12" x14ac:dyDescent="0.25">
      <c r="A20091">
        <v>75479</v>
      </c>
      <c r="B20091" s="2">
        <v>23.525600000000001</v>
      </c>
      <c r="C20091" s="3">
        <v>1657</v>
      </c>
      <c r="E20091" t="s">
        <v>101</v>
      </c>
      <c r="F20091" s="4" t="s">
        <v>13752</v>
      </c>
      <c r="G20091" s="5">
        <v>1105</v>
      </c>
      <c r="H20091" s="6">
        <v>0.13665160000000001</v>
      </c>
      <c r="I20091" s="7">
        <v>55.567999999999998</v>
      </c>
    </row>
    <row r="20092" spans="1:12" x14ac:dyDescent="0.25">
      <c r="A20092">
        <v>54619</v>
      </c>
      <c r="B20092" s="2">
        <v>23.524819999999998</v>
      </c>
      <c r="C20092" s="3">
        <v>3704</v>
      </c>
      <c r="E20092" t="s">
        <v>10310</v>
      </c>
      <c r="F20092" s="4" t="s">
        <v>10031</v>
      </c>
      <c r="G20092" s="5">
        <v>2132</v>
      </c>
      <c r="H20092" s="6">
        <v>0.12095640000000001</v>
      </c>
      <c r="I20092" s="7">
        <v>58.277000000000001</v>
      </c>
    </row>
    <row r="20093" spans="1:12" x14ac:dyDescent="0.25">
      <c r="A20093">
        <v>1364</v>
      </c>
      <c r="B20093" s="2">
        <v>23.52299</v>
      </c>
      <c r="C20093" s="3">
        <v>7932</v>
      </c>
      <c r="D20093" s="4">
        <v>24640</v>
      </c>
      <c r="E20093" t="s">
        <v>130</v>
      </c>
      <c r="F20093" s="4" t="s">
        <v>21</v>
      </c>
      <c r="G20093" s="5">
        <v>5522</v>
      </c>
      <c r="H20093" s="6">
        <v>0.15498819999999999</v>
      </c>
      <c r="I20093" s="7">
        <v>52.387999999999998</v>
      </c>
      <c r="J20093" s="2">
        <v>51.5</v>
      </c>
      <c r="K20093">
        <v>2</v>
      </c>
    </row>
    <row r="20094" spans="1:12" x14ac:dyDescent="0.25">
      <c r="A20094">
        <v>91911</v>
      </c>
      <c r="B20094" s="2">
        <v>23.509239999999998</v>
      </c>
      <c r="C20094" s="3">
        <v>83709</v>
      </c>
      <c r="D20094" s="4">
        <v>41740</v>
      </c>
      <c r="E20094" t="s">
        <v>15464</v>
      </c>
      <c r="F20094" s="4" t="s">
        <v>15368</v>
      </c>
      <c r="G20094" s="5">
        <v>51932</v>
      </c>
      <c r="H20094" s="6">
        <v>0.1510408</v>
      </c>
      <c r="I20094" s="7">
        <v>53.07</v>
      </c>
      <c r="J20094" s="2">
        <v>36.799999999999997</v>
      </c>
      <c r="K20094">
        <v>5</v>
      </c>
    </row>
    <row r="20095" spans="1:12" x14ac:dyDescent="0.25">
      <c r="A20095">
        <v>50049</v>
      </c>
      <c r="B20095" s="2">
        <v>23.495740000000001</v>
      </c>
      <c r="C20095" s="3">
        <v>6602</v>
      </c>
      <c r="E20095" t="s">
        <v>9607</v>
      </c>
      <c r="F20095" s="4" t="s">
        <v>9593</v>
      </c>
      <c r="G20095" s="5">
        <v>4494</v>
      </c>
      <c r="H20095" s="6">
        <v>0.13125700000000001</v>
      </c>
      <c r="I20095" s="7">
        <v>56.484000000000002</v>
      </c>
      <c r="J20095" s="2">
        <v>59.75</v>
      </c>
      <c r="K20095">
        <v>4</v>
      </c>
    </row>
    <row r="20096" spans="1:12" x14ac:dyDescent="0.25">
      <c r="A20096">
        <v>33755</v>
      </c>
      <c r="B20096" s="2">
        <v>23.49072</v>
      </c>
      <c r="C20096" s="3">
        <v>24333</v>
      </c>
      <c r="D20096" s="4">
        <v>45300</v>
      </c>
      <c r="E20096" t="s">
        <v>6920</v>
      </c>
      <c r="F20096" s="4" t="s">
        <v>6689</v>
      </c>
      <c r="G20096" s="5">
        <v>16479</v>
      </c>
      <c r="H20096" s="6">
        <v>0.19860439999999999</v>
      </c>
      <c r="I20096" s="7">
        <v>44.844999999999999</v>
      </c>
      <c r="J20096" s="2">
        <v>30.8</v>
      </c>
      <c r="K20096">
        <v>5</v>
      </c>
    </row>
    <row r="20097" spans="1:12" x14ac:dyDescent="0.25">
      <c r="A20097">
        <v>81320</v>
      </c>
      <c r="B20097" s="2">
        <v>23.486730000000001</v>
      </c>
      <c r="C20097" s="3">
        <v>189</v>
      </c>
      <c r="E20097" t="s">
        <v>14618</v>
      </c>
      <c r="F20097" s="4" t="s">
        <v>14477</v>
      </c>
      <c r="G20097" s="5">
        <v>168</v>
      </c>
      <c r="H20097" s="6">
        <v>0.1952663</v>
      </c>
      <c r="I20097" s="7">
        <v>45.417000000000002</v>
      </c>
    </row>
    <row r="20098" spans="1:12" x14ac:dyDescent="0.25">
      <c r="A20098">
        <v>18221</v>
      </c>
      <c r="B20098" s="2">
        <v>23.48659</v>
      </c>
      <c r="C20098" s="3">
        <v>537</v>
      </c>
      <c r="D20098" s="4">
        <v>42540</v>
      </c>
      <c r="E20098" t="s">
        <v>3993</v>
      </c>
      <c r="F20098" s="4" t="s">
        <v>3003</v>
      </c>
      <c r="G20098" s="5">
        <v>414</v>
      </c>
      <c r="H20098" s="6">
        <v>7.4698799999999996E-2</v>
      </c>
      <c r="I20098" s="7">
        <v>66.25</v>
      </c>
    </row>
    <row r="20099" spans="1:12" x14ac:dyDescent="0.25">
      <c r="A20099">
        <v>28439</v>
      </c>
      <c r="B20099" s="2">
        <v>23.486170000000001</v>
      </c>
      <c r="C20099" s="3">
        <v>1901</v>
      </c>
      <c r="E20099" t="s">
        <v>5958</v>
      </c>
      <c r="F20099" s="4" t="s">
        <v>5642</v>
      </c>
      <c r="G20099" s="5">
        <v>1322</v>
      </c>
      <c r="H20099" s="6">
        <v>0.13842660000000001</v>
      </c>
      <c r="I20099" s="7">
        <v>55.235999999999997</v>
      </c>
    </row>
    <row r="20100" spans="1:12" x14ac:dyDescent="0.25">
      <c r="A20100">
        <v>59466</v>
      </c>
      <c r="B20100" s="2">
        <v>23.48584</v>
      </c>
      <c r="C20100" s="3">
        <v>86</v>
      </c>
      <c r="E20100" t="s">
        <v>11396</v>
      </c>
      <c r="F20100" s="4" t="s">
        <v>11278</v>
      </c>
      <c r="G20100" s="5">
        <v>70</v>
      </c>
      <c r="H20100" s="6">
        <v>0.24285709999999999</v>
      </c>
      <c r="I20100" s="7">
        <v>37.188000000000002</v>
      </c>
    </row>
    <row r="20101" spans="1:12" x14ac:dyDescent="0.25">
      <c r="A20101">
        <v>47135</v>
      </c>
      <c r="B20101" s="2">
        <v>23.485600000000002</v>
      </c>
      <c r="C20101" s="3">
        <v>1322</v>
      </c>
      <c r="D20101" s="4">
        <v>31140</v>
      </c>
      <c r="E20101" t="s">
        <v>562</v>
      </c>
      <c r="F20101" s="4" t="s">
        <v>8800</v>
      </c>
      <c r="G20101" s="5">
        <v>939</v>
      </c>
      <c r="H20101" s="6">
        <v>0.1074468</v>
      </c>
      <c r="I20101" s="7">
        <v>60.585000000000001</v>
      </c>
    </row>
    <row r="20102" spans="1:12" x14ac:dyDescent="0.25">
      <c r="A20102">
        <v>41835</v>
      </c>
      <c r="B20102" s="2">
        <v>23.485199999999999</v>
      </c>
      <c r="C20102" s="3">
        <v>809</v>
      </c>
      <c r="E20102" t="s">
        <v>8160</v>
      </c>
      <c r="F20102" s="4" t="s">
        <v>7883</v>
      </c>
      <c r="G20102" s="5">
        <v>717</v>
      </c>
      <c r="H20102" s="6">
        <v>0.20752090000000001</v>
      </c>
      <c r="I20102" s="7">
        <v>43.289000000000001</v>
      </c>
    </row>
    <row r="20103" spans="1:12" x14ac:dyDescent="0.25">
      <c r="A20103">
        <v>48043</v>
      </c>
      <c r="B20103" s="2">
        <v>23.48218</v>
      </c>
      <c r="C20103" s="3">
        <v>16337</v>
      </c>
      <c r="D20103" s="4">
        <v>19820</v>
      </c>
      <c r="E20103" t="s">
        <v>9123</v>
      </c>
      <c r="F20103" s="4" t="s">
        <v>9106</v>
      </c>
      <c r="G20103" s="5">
        <v>11909</v>
      </c>
      <c r="H20103" s="6">
        <v>0.17884130000000001</v>
      </c>
      <c r="I20103" s="7">
        <v>48.244</v>
      </c>
      <c r="J20103" s="2">
        <v>54.153799999999997</v>
      </c>
      <c r="K20103">
        <v>13</v>
      </c>
      <c r="L20103" s="2">
        <v>98.5</v>
      </c>
    </row>
    <row r="20104" spans="1:12" x14ac:dyDescent="0.25">
      <c r="A20104">
        <v>17086</v>
      </c>
      <c r="B20104" s="2">
        <v>23.478960000000001</v>
      </c>
      <c r="C20104" s="3">
        <v>2252</v>
      </c>
      <c r="D20104" s="4">
        <v>42780</v>
      </c>
      <c r="E20104" t="s">
        <v>3718</v>
      </c>
      <c r="F20104" s="4" t="s">
        <v>3003</v>
      </c>
      <c r="G20104" s="5">
        <v>1552</v>
      </c>
      <c r="H20104" s="6">
        <v>0.11719250000000001</v>
      </c>
      <c r="I20104" s="7">
        <v>58.896999999999998</v>
      </c>
    </row>
    <row r="20105" spans="1:12" x14ac:dyDescent="0.25">
      <c r="A20105">
        <v>66015</v>
      </c>
      <c r="B20105" s="2">
        <v>23.478439999999999</v>
      </c>
      <c r="C20105" s="3">
        <v>875</v>
      </c>
      <c r="E20105" t="s">
        <v>12499</v>
      </c>
      <c r="F20105" s="4" t="s">
        <v>12494</v>
      </c>
      <c r="G20105" s="5">
        <v>638</v>
      </c>
      <c r="H20105" s="6">
        <v>0.11893579999999999</v>
      </c>
      <c r="I20105" s="7">
        <v>58.594000000000001</v>
      </c>
      <c r="J20105" s="2">
        <v>35</v>
      </c>
      <c r="K20105">
        <v>1</v>
      </c>
    </row>
    <row r="20106" spans="1:12" x14ac:dyDescent="0.25">
      <c r="A20106">
        <v>75496</v>
      </c>
      <c r="B20106" s="2">
        <v>23.477699999999999</v>
      </c>
      <c r="C20106" s="3">
        <v>3614</v>
      </c>
      <c r="D20106" s="4">
        <v>19100</v>
      </c>
      <c r="E20106" t="s">
        <v>13822</v>
      </c>
      <c r="F20106" s="4" t="s">
        <v>13752</v>
      </c>
      <c r="G20106" s="5">
        <v>2443</v>
      </c>
      <c r="H20106" s="6">
        <v>0.16741710000000001</v>
      </c>
      <c r="I20106" s="7">
        <v>50.207999999999998</v>
      </c>
      <c r="J20106" s="2">
        <v>60</v>
      </c>
      <c r="K20106">
        <v>1</v>
      </c>
    </row>
    <row r="20107" spans="1:12" x14ac:dyDescent="0.25">
      <c r="A20107">
        <v>77533</v>
      </c>
      <c r="B20107" s="2">
        <v>23.476980000000001</v>
      </c>
      <c r="C20107" s="3">
        <v>875</v>
      </c>
      <c r="D20107" s="4">
        <v>26420</v>
      </c>
      <c r="E20107" t="s">
        <v>14078</v>
      </c>
      <c r="F20107" s="4" t="s">
        <v>13752</v>
      </c>
      <c r="G20107" s="5">
        <v>570</v>
      </c>
      <c r="H20107" s="6">
        <v>7.5306499999999998E-2</v>
      </c>
      <c r="I20107" s="7">
        <v>66.125</v>
      </c>
    </row>
    <row r="20108" spans="1:12" x14ac:dyDescent="0.25">
      <c r="A20108">
        <v>74085</v>
      </c>
      <c r="B20108" s="2">
        <v>23.47644</v>
      </c>
      <c r="C20108" s="3">
        <v>2484</v>
      </c>
      <c r="D20108" s="4">
        <v>44660</v>
      </c>
      <c r="E20108" t="s">
        <v>4912</v>
      </c>
      <c r="F20108" s="4" t="s">
        <v>13462</v>
      </c>
      <c r="G20108" s="5">
        <v>1661</v>
      </c>
      <c r="H20108" s="6">
        <v>0.14620939999999999</v>
      </c>
      <c r="I20108" s="7">
        <v>53.869</v>
      </c>
    </row>
    <row r="20109" spans="1:12" x14ac:dyDescent="0.25">
      <c r="A20109">
        <v>32609</v>
      </c>
      <c r="B20109" s="2">
        <v>23.473269999999999</v>
      </c>
      <c r="C20109" s="3">
        <v>17583</v>
      </c>
      <c r="D20109" s="4">
        <v>23540</v>
      </c>
      <c r="E20109" t="s">
        <v>2793</v>
      </c>
      <c r="F20109" s="4" t="s">
        <v>6689</v>
      </c>
      <c r="G20109" s="5">
        <v>11621</v>
      </c>
      <c r="H20109" s="6">
        <v>0.19574939999999999</v>
      </c>
      <c r="I20109" s="7">
        <v>45.305999999999997</v>
      </c>
      <c r="J20109" s="2">
        <v>46.8125</v>
      </c>
      <c r="K20109">
        <v>16</v>
      </c>
      <c r="L20109" s="2">
        <v>83.9</v>
      </c>
    </row>
    <row r="20110" spans="1:12" x14ac:dyDescent="0.25">
      <c r="A20110">
        <v>24151</v>
      </c>
      <c r="B20110" s="2">
        <v>23.46725</v>
      </c>
      <c r="C20110" s="3">
        <v>19402</v>
      </c>
      <c r="D20110" s="4">
        <v>40220</v>
      </c>
      <c r="E20110" t="s">
        <v>4987</v>
      </c>
      <c r="F20110" s="4" t="s">
        <v>4335</v>
      </c>
      <c r="G20110" s="5">
        <v>13508</v>
      </c>
      <c r="H20110" s="6">
        <v>0.1679621</v>
      </c>
      <c r="I20110" s="7">
        <v>50.106000000000002</v>
      </c>
      <c r="J20110" s="2">
        <v>52.5</v>
      </c>
      <c r="K20110">
        <v>6</v>
      </c>
    </row>
    <row r="20111" spans="1:12" x14ac:dyDescent="0.25">
      <c r="A20111">
        <v>35023</v>
      </c>
      <c r="B20111" s="2">
        <v>23.45975</v>
      </c>
      <c r="C20111" s="3">
        <v>25405</v>
      </c>
      <c r="D20111" s="4">
        <v>13820</v>
      </c>
      <c r="E20111" t="s">
        <v>3410</v>
      </c>
      <c r="F20111" s="4" t="s">
        <v>7027</v>
      </c>
      <c r="G20111" s="5">
        <v>17844</v>
      </c>
      <c r="H20111" s="6">
        <v>0.1226674</v>
      </c>
      <c r="I20111" s="7">
        <v>57.930999999999997</v>
      </c>
      <c r="J20111" s="2">
        <v>63.333300000000001</v>
      </c>
      <c r="K20111">
        <v>3</v>
      </c>
    </row>
    <row r="20112" spans="1:12" x14ac:dyDescent="0.25">
      <c r="A20112">
        <v>62367</v>
      </c>
      <c r="B20112" s="2">
        <v>23.455290000000002</v>
      </c>
      <c r="C20112" s="3">
        <v>1085</v>
      </c>
      <c r="D20112" s="4">
        <v>22800</v>
      </c>
      <c r="E20112" t="s">
        <v>352</v>
      </c>
      <c r="F20112" s="4" t="s">
        <v>11490</v>
      </c>
      <c r="G20112" s="5">
        <v>783</v>
      </c>
      <c r="H20112" s="6">
        <v>0.119898</v>
      </c>
      <c r="I20112" s="7">
        <v>58.408999999999999</v>
      </c>
    </row>
    <row r="20113" spans="1:11" x14ac:dyDescent="0.25">
      <c r="A20113">
        <v>66111</v>
      </c>
      <c r="B20113" s="2">
        <v>23.453530000000001</v>
      </c>
      <c r="C20113" s="3">
        <v>10324</v>
      </c>
      <c r="D20113" s="4">
        <v>28140</v>
      </c>
      <c r="E20113" t="s">
        <v>12261</v>
      </c>
      <c r="F20113" s="4" t="s">
        <v>12494</v>
      </c>
      <c r="G20113" s="5">
        <v>6591</v>
      </c>
      <c r="H20113" s="6">
        <v>0.1524807</v>
      </c>
      <c r="I20113" s="7">
        <v>52.777999999999999</v>
      </c>
      <c r="J20113" s="2">
        <v>57.5</v>
      </c>
      <c r="K20113">
        <v>2</v>
      </c>
    </row>
    <row r="20114" spans="1:11" x14ac:dyDescent="0.25">
      <c r="A20114">
        <v>28570</v>
      </c>
      <c r="B20114" s="2">
        <v>23.448309999999999</v>
      </c>
      <c r="C20114" s="3">
        <v>21836</v>
      </c>
      <c r="D20114" s="4">
        <v>33980</v>
      </c>
      <c r="E20114" t="s">
        <v>489</v>
      </c>
      <c r="F20114" s="4" t="s">
        <v>5642</v>
      </c>
      <c r="G20114" s="5">
        <v>15190</v>
      </c>
      <c r="H20114" s="6">
        <v>0.15298529999999999</v>
      </c>
      <c r="I20114" s="7">
        <v>52.689</v>
      </c>
      <c r="J20114" s="2">
        <v>47.428600000000003</v>
      </c>
      <c r="K20114">
        <v>7</v>
      </c>
    </row>
    <row r="20115" spans="1:11" x14ac:dyDescent="0.25">
      <c r="A20115">
        <v>17061</v>
      </c>
      <c r="B20115" s="2">
        <v>23.443470000000001</v>
      </c>
      <c r="C20115" s="3">
        <v>6828</v>
      </c>
      <c r="D20115" s="4">
        <v>25420</v>
      </c>
      <c r="E20115" t="s">
        <v>3701</v>
      </c>
      <c r="F20115" s="4" t="s">
        <v>3003</v>
      </c>
      <c r="G20115" s="5">
        <v>5034</v>
      </c>
      <c r="H20115" s="6">
        <v>0.11737839999999999</v>
      </c>
      <c r="I20115" s="7">
        <v>58.841999999999999</v>
      </c>
      <c r="J20115" s="2">
        <v>48.5</v>
      </c>
      <c r="K20115">
        <v>4</v>
      </c>
    </row>
    <row r="20116" spans="1:11" x14ac:dyDescent="0.25">
      <c r="A20116">
        <v>30823</v>
      </c>
      <c r="B20116" s="2">
        <v>23.441970000000001</v>
      </c>
      <c r="C20116" s="3">
        <v>1710</v>
      </c>
      <c r="E20116" t="s">
        <v>6548</v>
      </c>
      <c r="F20116" s="4" t="s">
        <v>6363</v>
      </c>
      <c r="G20116" s="5">
        <v>1250</v>
      </c>
      <c r="H20116" s="6">
        <v>0.1736</v>
      </c>
      <c r="I20116" s="7">
        <v>49.125</v>
      </c>
      <c r="J20116" s="2">
        <v>66</v>
      </c>
      <c r="K20116">
        <v>1</v>
      </c>
    </row>
    <row r="20117" spans="1:11" x14ac:dyDescent="0.25">
      <c r="A20117">
        <v>35120</v>
      </c>
      <c r="B20117" s="2">
        <v>23.439340000000001</v>
      </c>
      <c r="C20117" s="3">
        <v>14942</v>
      </c>
      <c r="D20117" s="4">
        <v>13820</v>
      </c>
      <c r="E20117" t="s">
        <v>7064</v>
      </c>
      <c r="F20117" s="4" t="s">
        <v>7027</v>
      </c>
      <c r="G20117" s="5">
        <v>9730</v>
      </c>
      <c r="H20117" s="6">
        <v>0.1409927</v>
      </c>
      <c r="I20117" s="7">
        <v>54.759</v>
      </c>
      <c r="J20117" s="2">
        <v>39</v>
      </c>
      <c r="K20117">
        <v>1</v>
      </c>
    </row>
    <row r="20118" spans="1:11" x14ac:dyDescent="0.25">
      <c r="A20118">
        <v>48893</v>
      </c>
      <c r="B20118" s="2">
        <v>23.4361</v>
      </c>
      <c r="C20118" s="3">
        <v>5333</v>
      </c>
      <c r="D20118" s="4">
        <v>34380</v>
      </c>
      <c r="E20118" t="s">
        <v>9302</v>
      </c>
      <c r="F20118" s="4" t="s">
        <v>9106</v>
      </c>
      <c r="G20118" s="5">
        <v>3792</v>
      </c>
      <c r="H20118" s="6">
        <v>0.1790612</v>
      </c>
      <c r="I20118" s="7">
        <v>48.174999999999997</v>
      </c>
      <c r="J20118" s="2">
        <v>65</v>
      </c>
      <c r="K20118">
        <v>4</v>
      </c>
    </row>
    <row r="20119" spans="1:11" x14ac:dyDescent="0.25">
      <c r="A20119">
        <v>64503</v>
      </c>
      <c r="B20119" s="2">
        <v>23.433209999999999</v>
      </c>
      <c r="C20119" s="3">
        <v>12800</v>
      </c>
      <c r="D20119" s="4">
        <v>41140</v>
      </c>
      <c r="E20119" t="s">
        <v>7602</v>
      </c>
      <c r="F20119" s="4" t="s">
        <v>12102</v>
      </c>
      <c r="G20119" s="5">
        <v>8310</v>
      </c>
      <c r="H20119" s="6">
        <v>0.1455902</v>
      </c>
      <c r="I20119" s="7">
        <v>53.957999999999998</v>
      </c>
      <c r="J20119" s="2">
        <v>55</v>
      </c>
      <c r="K20119">
        <v>3</v>
      </c>
    </row>
    <row r="20120" spans="1:11" x14ac:dyDescent="0.25">
      <c r="A20120">
        <v>56224</v>
      </c>
      <c r="B20120" s="2">
        <v>23.431149999999999</v>
      </c>
      <c r="C20120" s="3">
        <v>377</v>
      </c>
      <c r="E20120" t="s">
        <v>4376</v>
      </c>
      <c r="F20120" s="4" t="s">
        <v>10428</v>
      </c>
      <c r="G20120" s="5">
        <v>272</v>
      </c>
      <c r="H20120" s="6">
        <v>5.5147099999999998E-2</v>
      </c>
      <c r="I20120" s="7">
        <v>69.582999999999998</v>
      </c>
    </row>
    <row r="20121" spans="1:11" x14ac:dyDescent="0.25">
      <c r="A20121">
        <v>35057</v>
      </c>
      <c r="B20121" s="2">
        <v>23.428940000000001</v>
      </c>
      <c r="C20121" s="3">
        <v>12942</v>
      </c>
      <c r="D20121" s="4">
        <v>18980</v>
      </c>
      <c r="E20121" t="s">
        <v>7044</v>
      </c>
      <c r="F20121" s="4" t="s">
        <v>7027</v>
      </c>
      <c r="G20121" s="5">
        <v>8979</v>
      </c>
      <c r="H20121" s="6">
        <v>0.1514645</v>
      </c>
      <c r="I20121" s="7">
        <v>52.933999999999997</v>
      </c>
    </row>
    <row r="20122" spans="1:11" x14ac:dyDescent="0.25">
      <c r="A20122">
        <v>46017</v>
      </c>
      <c r="B20122" s="2">
        <v>23.425789999999999</v>
      </c>
      <c r="C20122" s="3">
        <v>5675</v>
      </c>
      <c r="D20122" s="4">
        <v>26900</v>
      </c>
      <c r="E20122" t="s">
        <v>6287</v>
      </c>
      <c r="F20122" s="4" t="s">
        <v>8800</v>
      </c>
      <c r="G20122" s="5">
        <v>4203</v>
      </c>
      <c r="H20122" s="6">
        <v>0.1332382</v>
      </c>
      <c r="I20122" s="7">
        <v>56.079000000000001</v>
      </c>
      <c r="J20122" s="2">
        <v>71</v>
      </c>
      <c r="K20122">
        <v>1</v>
      </c>
    </row>
    <row r="20123" spans="1:11" x14ac:dyDescent="0.25">
      <c r="A20123">
        <v>35670</v>
      </c>
      <c r="B20123" s="2">
        <v>23.423580000000001</v>
      </c>
      <c r="C20123" s="3">
        <v>6842</v>
      </c>
      <c r="D20123" s="4">
        <v>19460</v>
      </c>
      <c r="E20123" t="s">
        <v>321</v>
      </c>
      <c r="F20123" s="4" t="s">
        <v>7027</v>
      </c>
      <c r="G20123" s="5">
        <v>5035</v>
      </c>
      <c r="H20123" s="6">
        <v>0.1423749</v>
      </c>
      <c r="I20123" s="7">
        <v>54.5</v>
      </c>
      <c r="J20123" s="2">
        <v>55</v>
      </c>
      <c r="K20123">
        <v>1</v>
      </c>
    </row>
    <row r="20124" spans="1:11" x14ac:dyDescent="0.25">
      <c r="A20124">
        <v>72070</v>
      </c>
      <c r="B20124" s="2">
        <v>23.422039999999999</v>
      </c>
      <c r="C20124" s="3">
        <v>1996</v>
      </c>
      <c r="D20124" s="4">
        <v>30780</v>
      </c>
      <c r="E20124" t="s">
        <v>3103</v>
      </c>
      <c r="F20124" s="4" t="s">
        <v>13183</v>
      </c>
      <c r="G20124" s="5">
        <v>1389</v>
      </c>
      <c r="H20124" s="6">
        <v>0.1598272</v>
      </c>
      <c r="I20124" s="7">
        <v>51.484000000000002</v>
      </c>
    </row>
    <row r="20125" spans="1:11" x14ac:dyDescent="0.25">
      <c r="A20125">
        <v>65459</v>
      </c>
      <c r="B20125" s="2">
        <v>23.42041</v>
      </c>
      <c r="C20125" s="3">
        <v>7650</v>
      </c>
      <c r="D20125" s="4">
        <v>22780</v>
      </c>
      <c r="E20125" t="s">
        <v>8250</v>
      </c>
      <c r="F20125" s="4" t="s">
        <v>12102</v>
      </c>
      <c r="G20125" s="5">
        <v>5406</v>
      </c>
      <c r="H20125" s="6">
        <v>0.1259711</v>
      </c>
      <c r="I20125" s="7">
        <v>57.334000000000003</v>
      </c>
      <c r="J20125" s="2">
        <v>60.5</v>
      </c>
      <c r="K20125">
        <v>2</v>
      </c>
    </row>
    <row r="20126" spans="1:11" x14ac:dyDescent="0.25">
      <c r="A20126">
        <v>74035</v>
      </c>
      <c r="B20126" s="2">
        <v>23.418340000000001</v>
      </c>
      <c r="C20126" s="3">
        <v>4435</v>
      </c>
      <c r="D20126" s="4">
        <v>46140</v>
      </c>
      <c r="E20126" t="s">
        <v>13595</v>
      </c>
      <c r="F20126" s="4" t="s">
        <v>13462</v>
      </c>
      <c r="G20126" s="5">
        <v>3240</v>
      </c>
      <c r="H20126" s="6">
        <v>0.15185180000000001</v>
      </c>
      <c r="I20126" s="7">
        <v>52.860999999999997</v>
      </c>
    </row>
    <row r="20127" spans="1:11" x14ac:dyDescent="0.25">
      <c r="A20127">
        <v>97065</v>
      </c>
      <c r="B20127" s="2">
        <v>23.417449999999999</v>
      </c>
      <c r="C20127" s="3">
        <v>640</v>
      </c>
      <c r="E20127" t="s">
        <v>15653</v>
      </c>
      <c r="F20127" s="4" t="s">
        <v>16170</v>
      </c>
      <c r="G20127" s="5">
        <v>460</v>
      </c>
      <c r="H20127" s="6">
        <v>0.13015180000000001</v>
      </c>
      <c r="I20127" s="7">
        <v>56.606999999999999</v>
      </c>
    </row>
    <row r="20128" spans="1:11" x14ac:dyDescent="0.25">
      <c r="A20128">
        <v>63437</v>
      </c>
      <c r="B20128" s="2">
        <v>23.417100000000001</v>
      </c>
      <c r="C20128" s="3">
        <v>1467</v>
      </c>
      <c r="E20128" t="s">
        <v>2771</v>
      </c>
      <c r="F20128" s="4" t="s">
        <v>12102</v>
      </c>
      <c r="G20128" s="5">
        <v>1018</v>
      </c>
      <c r="H20128" s="6">
        <v>0.1502947</v>
      </c>
      <c r="I20128" s="7">
        <v>53.125</v>
      </c>
      <c r="J20128" s="2">
        <v>60</v>
      </c>
      <c r="K20128">
        <v>1</v>
      </c>
    </row>
    <row r="20129" spans="1:11" x14ac:dyDescent="0.25">
      <c r="A20129">
        <v>81089</v>
      </c>
      <c r="B20129" s="2">
        <v>23.416060000000002</v>
      </c>
      <c r="C20129" s="3">
        <v>4399</v>
      </c>
      <c r="E20129" t="s">
        <v>14585</v>
      </c>
      <c r="F20129" s="4" t="s">
        <v>14477</v>
      </c>
      <c r="G20129" s="5">
        <v>3315</v>
      </c>
      <c r="H20129" s="6">
        <v>0.2117647</v>
      </c>
      <c r="I20129" s="7">
        <v>42.5</v>
      </c>
      <c r="J20129" s="2">
        <v>71</v>
      </c>
      <c r="K20129">
        <v>1</v>
      </c>
    </row>
    <row r="20130" spans="1:11" x14ac:dyDescent="0.25">
      <c r="A20130">
        <v>29704</v>
      </c>
      <c r="B20130" s="2">
        <v>23.414570000000001</v>
      </c>
      <c r="C20130" s="3">
        <v>4343</v>
      </c>
      <c r="D20130" s="4">
        <v>16740</v>
      </c>
      <c r="E20130" t="s">
        <v>4951</v>
      </c>
      <c r="F20130" s="4" t="s">
        <v>6130</v>
      </c>
      <c r="G20130" s="5">
        <v>2914</v>
      </c>
      <c r="H20130" s="6">
        <v>0.1286891</v>
      </c>
      <c r="I20130" s="7">
        <v>56.856000000000002</v>
      </c>
    </row>
    <row r="20131" spans="1:11" x14ac:dyDescent="0.25">
      <c r="A20131">
        <v>44629</v>
      </c>
      <c r="B20131" s="2">
        <v>23.413450000000001</v>
      </c>
      <c r="C20131" s="3">
        <v>2749</v>
      </c>
      <c r="D20131" s="4">
        <v>35420</v>
      </c>
      <c r="E20131" t="s">
        <v>8579</v>
      </c>
      <c r="F20131" s="4" t="s">
        <v>8295</v>
      </c>
      <c r="G20131" s="5">
        <v>1784</v>
      </c>
      <c r="H20131" s="6">
        <v>0.14845939999999999</v>
      </c>
      <c r="I20131" s="7">
        <v>53.438000000000002</v>
      </c>
      <c r="J20131" s="2">
        <v>69</v>
      </c>
      <c r="K20131">
        <v>1</v>
      </c>
    </row>
    <row r="20132" spans="1:11" x14ac:dyDescent="0.25">
      <c r="A20132">
        <v>4965</v>
      </c>
      <c r="B20132" s="2">
        <v>23.412659999999999</v>
      </c>
      <c r="C20132" s="3">
        <v>2065</v>
      </c>
      <c r="E20132" t="s">
        <v>1015</v>
      </c>
      <c r="F20132" s="4" t="s">
        <v>701</v>
      </c>
      <c r="G20132" s="5">
        <v>1485</v>
      </c>
      <c r="H20132" s="6">
        <v>0.17429339999999999</v>
      </c>
      <c r="I20132" s="7">
        <v>48.972999999999999</v>
      </c>
      <c r="J20132" s="2">
        <v>46</v>
      </c>
      <c r="K20132">
        <v>1</v>
      </c>
    </row>
    <row r="20133" spans="1:11" x14ac:dyDescent="0.25">
      <c r="A20133">
        <v>47456</v>
      </c>
      <c r="B20133" s="2">
        <v>23.412109999999998</v>
      </c>
      <c r="C20133" s="3">
        <v>1116</v>
      </c>
      <c r="D20133" s="4">
        <v>14020</v>
      </c>
      <c r="E20133" t="s">
        <v>328</v>
      </c>
      <c r="F20133" s="4" t="s">
        <v>8800</v>
      </c>
      <c r="G20133" s="5">
        <v>800</v>
      </c>
      <c r="H20133" s="6">
        <v>8.2396999999999998E-2</v>
      </c>
      <c r="I20133" s="7">
        <v>64.852999999999994</v>
      </c>
    </row>
    <row r="20134" spans="1:11" x14ac:dyDescent="0.25">
      <c r="A20134">
        <v>49841</v>
      </c>
      <c r="B20134" s="2">
        <v>23.410710000000002</v>
      </c>
      <c r="C20134" s="3">
        <v>7368</v>
      </c>
      <c r="D20134" s="4">
        <v>32100</v>
      </c>
      <c r="E20134" t="s">
        <v>9533</v>
      </c>
      <c r="F20134" s="4" t="s">
        <v>9106</v>
      </c>
      <c r="G20134" s="5">
        <v>5054</v>
      </c>
      <c r="H20134" s="6">
        <v>0.18278929999999999</v>
      </c>
      <c r="I20134" s="7">
        <v>47.5</v>
      </c>
      <c r="J20134" s="2">
        <v>51.4</v>
      </c>
      <c r="K20134">
        <v>5</v>
      </c>
    </row>
    <row r="20135" spans="1:11" x14ac:dyDescent="0.25">
      <c r="A20135">
        <v>30071</v>
      </c>
      <c r="B20135" s="2">
        <v>23.406120000000001</v>
      </c>
      <c r="C20135" s="3">
        <v>23093</v>
      </c>
      <c r="D20135" s="4">
        <v>12060</v>
      </c>
      <c r="E20135" t="s">
        <v>6379</v>
      </c>
      <c r="F20135" s="4" t="s">
        <v>6363</v>
      </c>
      <c r="G20135" s="5">
        <v>14116</v>
      </c>
      <c r="H20135" s="6">
        <v>0.2143515</v>
      </c>
      <c r="I20135" s="7">
        <v>42.045000000000002</v>
      </c>
      <c r="J20135" s="2">
        <v>50.428600000000003</v>
      </c>
      <c r="K20135">
        <v>7</v>
      </c>
    </row>
    <row r="20136" spans="1:11" x14ac:dyDescent="0.25">
      <c r="A20136">
        <v>42371</v>
      </c>
      <c r="B20136" s="2">
        <v>23.402660000000001</v>
      </c>
      <c r="C20136" s="3">
        <v>456</v>
      </c>
      <c r="D20136" s="4">
        <v>36980</v>
      </c>
      <c r="E20136" t="s">
        <v>8246</v>
      </c>
      <c r="F20136" s="4" t="s">
        <v>7883</v>
      </c>
      <c r="G20136" s="5">
        <v>333</v>
      </c>
      <c r="H20136" s="6">
        <v>7.20721E-2</v>
      </c>
      <c r="I20136" s="7">
        <v>66.625</v>
      </c>
    </row>
    <row r="20137" spans="1:11" x14ac:dyDescent="0.25">
      <c r="A20137">
        <v>75926</v>
      </c>
      <c r="B20137" s="2">
        <v>23.402370000000001</v>
      </c>
      <c r="C20137" s="3">
        <v>1156</v>
      </c>
      <c r="D20137" s="4">
        <v>26660</v>
      </c>
      <c r="E20137" t="s">
        <v>13867</v>
      </c>
      <c r="F20137" s="4" t="s">
        <v>13752</v>
      </c>
      <c r="G20137" s="5">
        <v>883</v>
      </c>
      <c r="H20137" s="6">
        <v>0.1574179</v>
      </c>
      <c r="I20137" s="7">
        <v>51.875</v>
      </c>
    </row>
    <row r="20138" spans="1:11" x14ac:dyDescent="0.25">
      <c r="A20138">
        <v>54722</v>
      </c>
      <c r="B20138" s="2">
        <v>23.401540000000001</v>
      </c>
      <c r="C20138" s="3">
        <v>4228</v>
      </c>
      <c r="D20138" s="4">
        <v>20740</v>
      </c>
      <c r="E20138" t="s">
        <v>801</v>
      </c>
      <c r="F20138" s="4" t="s">
        <v>10031</v>
      </c>
      <c r="G20138" s="5">
        <v>2612</v>
      </c>
      <c r="H20138" s="6">
        <v>0.12743969999999999</v>
      </c>
      <c r="I20138" s="7">
        <v>57.054000000000002</v>
      </c>
      <c r="J20138" s="2">
        <v>57</v>
      </c>
      <c r="K20138">
        <v>1</v>
      </c>
    </row>
    <row r="20139" spans="1:11" x14ac:dyDescent="0.25">
      <c r="A20139">
        <v>47850</v>
      </c>
      <c r="B20139" s="2">
        <v>23.400510000000001</v>
      </c>
      <c r="C20139" s="3">
        <v>2401</v>
      </c>
      <c r="D20139" s="4">
        <v>45460</v>
      </c>
      <c r="E20139" t="s">
        <v>9067</v>
      </c>
      <c r="F20139" s="4" t="s">
        <v>8800</v>
      </c>
      <c r="G20139" s="5">
        <v>1690</v>
      </c>
      <c r="H20139" s="6">
        <v>0.12832640000000001</v>
      </c>
      <c r="I20139" s="7">
        <v>56.9</v>
      </c>
      <c r="J20139" s="2">
        <v>51</v>
      </c>
      <c r="K20139">
        <v>1</v>
      </c>
    </row>
    <row r="20140" spans="1:11" x14ac:dyDescent="0.25">
      <c r="A20140">
        <v>14013</v>
      </c>
      <c r="B20140" s="2">
        <v>23.399789999999999</v>
      </c>
      <c r="C20140" s="3">
        <v>1731</v>
      </c>
      <c r="D20140" s="4">
        <v>12860</v>
      </c>
      <c r="E20140" t="s">
        <v>2765</v>
      </c>
      <c r="F20140" s="4" t="s">
        <v>1280</v>
      </c>
      <c r="G20140" s="5">
        <v>1328</v>
      </c>
      <c r="H20140" s="6">
        <v>0.1218962</v>
      </c>
      <c r="I20140" s="7">
        <v>58.011000000000003</v>
      </c>
      <c r="J20140" s="2">
        <v>64.5</v>
      </c>
      <c r="K20140">
        <v>2</v>
      </c>
    </row>
    <row r="20141" spans="1:11" x14ac:dyDescent="0.25">
      <c r="A20141">
        <v>99820</v>
      </c>
      <c r="B20141" s="2">
        <v>23.39939</v>
      </c>
      <c r="C20141" s="3">
        <v>425</v>
      </c>
      <c r="E20141" t="s">
        <v>16754</v>
      </c>
      <c r="F20141" s="4" t="s">
        <v>16604</v>
      </c>
      <c r="G20141" s="5">
        <v>300</v>
      </c>
      <c r="H20141" s="6">
        <v>0.23333329999999999</v>
      </c>
      <c r="I20141" s="7">
        <v>38.75</v>
      </c>
    </row>
    <row r="20142" spans="1:11" x14ac:dyDescent="0.25">
      <c r="A20142">
        <v>26033</v>
      </c>
      <c r="B20142" s="2">
        <v>23.39883</v>
      </c>
      <c r="C20142" s="3">
        <v>2813</v>
      </c>
      <c r="D20142" s="4">
        <v>48540</v>
      </c>
      <c r="E20142" t="s">
        <v>2955</v>
      </c>
      <c r="F20142" s="4" t="s">
        <v>5144</v>
      </c>
      <c r="G20142" s="5">
        <v>2081</v>
      </c>
      <c r="H20142" s="6">
        <v>0.14271980000000001</v>
      </c>
      <c r="I20142" s="7">
        <v>54.408000000000001</v>
      </c>
    </row>
    <row r="20143" spans="1:11" x14ac:dyDescent="0.25">
      <c r="A20143">
        <v>62922</v>
      </c>
      <c r="B20143" s="2">
        <v>23.397760000000002</v>
      </c>
      <c r="C20143" s="3">
        <v>3240</v>
      </c>
      <c r="D20143" s="4">
        <v>16060</v>
      </c>
      <c r="E20143" t="s">
        <v>12068</v>
      </c>
      <c r="F20143" s="4" t="s">
        <v>11490</v>
      </c>
      <c r="G20143" s="5">
        <v>2387</v>
      </c>
      <c r="H20143" s="6">
        <v>0.13112689999999999</v>
      </c>
      <c r="I20143" s="7">
        <v>56.405999999999999</v>
      </c>
    </row>
    <row r="20144" spans="1:11" x14ac:dyDescent="0.25">
      <c r="A20144">
        <v>28679</v>
      </c>
      <c r="B20144" s="2">
        <v>23.396830000000001</v>
      </c>
      <c r="C20144" s="3">
        <v>2085</v>
      </c>
      <c r="D20144" s="4">
        <v>14380</v>
      </c>
      <c r="E20144" t="s">
        <v>3488</v>
      </c>
      <c r="F20144" s="4" t="s">
        <v>5642</v>
      </c>
      <c r="G20144" s="5">
        <v>1491</v>
      </c>
      <c r="H20144" s="6">
        <v>0.23205899999999999</v>
      </c>
      <c r="I20144" s="7">
        <v>38.963000000000001</v>
      </c>
      <c r="J20144" s="2">
        <v>69</v>
      </c>
      <c r="K20144">
        <v>1</v>
      </c>
    </row>
    <row r="20145" spans="1:11" x14ac:dyDescent="0.25">
      <c r="A20145">
        <v>59443</v>
      </c>
      <c r="B20145" s="2">
        <v>23.396350000000002</v>
      </c>
      <c r="C20145" s="3">
        <v>818</v>
      </c>
      <c r="D20145" s="4">
        <v>24500</v>
      </c>
      <c r="E20145" t="s">
        <v>11382</v>
      </c>
      <c r="F20145" s="4" t="s">
        <v>11278</v>
      </c>
      <c r="G20145" s="5">
        <v>533</v>
      </c>
      <c r="H20145" s="6">
        <v>0.22659180000000001</v>
      </c>
      <c r="I20145" s="7">
        <v>39.904000000000003</v>
      </c>
    </row>
    <row r="20146" spans="1:11" x14ac:dyDescent="0.25">
      <c r="A20146">
        <v>56270</v>
      </c>
      <c r="B20146" s="2">
        <v>23.396080000000001</v>
      </c>
      <c r="C20146" s="3">
        <v>958</v>
      </c>
      <c r="E20146" t="s">
        <v>4213</v>
      </c>
      <c r="F20146" s="4" t="s">
        <v>10428</v>
      </c>
      <c r="G20146" s="5">
        <v>589</v>
      </c>
      <c r="H20146" s="6">
        <v>0.1355932</v>
      </c>
      <c r="I20146" s="7">
        <v>55.625</v>
      </c>
    </row>
    <row r="20147" spans="1:11" x14ac:dyDescent="0.25">
      <c r="A20147">
        <v>37172</v>
      </c>
      <c r="B20147" s="2">
        <v>23.391500000000001</v>
      </c>
      <c r="C20147" s="3">
        <v>28264</v>
      </c>
      <c r="D20147" s="4">
        <v>34980</v>
      </c>
      <c r="E20147" t="s">
        <v>76</v>
      </c>
      <c r="F20147" s="4" t="s">
        <v>7348</v>
      </c>
      <c r="G20147" s="5">
        <v>18547</v>
      </c>
      <c r="H20147" s="6">
        <v>0.14244889999999999</v>
      </c>
      <c r="I20147" s="7">
        <v>54.439</v>
      </c>
      <c r="J20147" s="2">
        <v>44</v>
      </c>
      <c r="K20147">
        <v>3</v>
      </c>
    </row>
    <row r="20148" spans="1:11" x14ac:dyDescent="0.25">
      <c r="A20148">
        <v>27932</v>
      </c>
      <c r="B20148" s="2">
        <v>23.38494</v>
      </c>
      <c r="C20148" s="3">
        <v>12381</v>
      </c>
      <c r="E20148" t="s">
        <v>5816</v>
      </c>
      <c r="F20148" s="4" t="s">
        <v>5642</v>
      </c>
      <c r="G20148" s="5">
        <v>8845</v>
      </c>
      <c r="H20148" s="6">
        <v>0.20529049999999999</v>
      </c>
      <c r="I20148" s="7">
        <v>43.576999999999998</v>
      </c>
      <c r="J20148" s="2">
        <v>40.666699999999999</v>
      </c>
      <c r="K20148">
        <v>3</v>
      </c>
    </row>
    <row r="20149" spans="1:11" x14ac:dyDescent="0.25">
      <c r="A20149">
        <v>50163</v>
      </c>
      <c r="B20149" s="2">
        <v>23.3827</v>
      </c>
      <c r="C20149" s="3">
        <v>762</v>
      </c>
      <c r="E20149" t="s">
        <v>9640</v>
      </c>
      <c r="F20149" s="4" t="s">
        <v>9593</v>
      </c>
      <c r="G20149" s="5">
        <v>522</v>
      </c>
      <c r="H20149" s="6">
        <v>0.17049810000000001</v>
      </c>
      <c r="I20149" s="7">
        <v>49.582999999999998</v>
      </c>
    </row>
    <row r="20150" spans="1:11" x14ac:dyDescent="0.25">
      <c r="A20150">
        <v>67621</v>
      </c>
      <c r="B20150" s="2">
        <v>23.38251</v>
      </c>
      <c r="C20150" s="3">
        <v>409</v>
      </c>
      <c r="E20150" t="s">
        <v>12687</v>
      </c>
      <c r="F20150" s="4" t="s">
        <v>12494</v>
      </c>
      <c r="G20150" s="5">
        <v>282</v>
      </c>
      <c r="H20150" s="6">
        <v>0.15602840000000001</v>
      </c>
      <c r="I20150" s="7">
        <v>52.082999999999998</v>
      </c>
    </row>
    <row r="20151" spans="1:11" x14ac:dyDescent="0.25">
      <c r="A20151">
        <v>53550</v>
      </c>
      <c r="B20151" s="2">
        <v>23.382239999999999</v>
      </c>
      <c r="C20151" s="3">
        <v>1205</v>
      </c>
      <c r="D20151" s="4">
        <v>31540</v>
      </c>
      <c r="E20151" t="s">
        <v>10108</v>
      </c>
      <c r="F20151" s="4" t="s">
        <v>10031</v>
      </c>
      <c r="G20151" s="5">
        <v>816</v>
      </c>
      <c r="H20151" s="6">
        <v>8.56793E-2</v>
      </c>
      <c r="I20151" s="7">
        <v>64.236000000000004</v>
      </c>
    </row>
    <row r="20152" spans="1:11" x14ac:dyDescent="0.25">
      <c r="A20152">
        <v>23851</v>
      </c>
      <c r="B20152" s="2">
        <v>23.379829999999998</v>
      </c>
      <c r="C20152" s="3">
        <v>13557</v>
      </c>
      <c r="E20152" t="s">
        <v>293</v>
      </c>
      <c r="F20152" s="4" t="s">
        <v>4335</v>
      </c>
      <c r="G20152" s="5">
        <v>9255</v>
      </c>
      <c r="H20152" s="6">
        <v>0.1799028</v>
      </c>
      <c r="I20152" s="7">
        <v>47.951000000000001</v>
      </c>
      <c r="J20152" s="2">
        <v>59.25</v>
      </c>
      <c r="K20152">
        <v>4</v>
      </c>
    </row>
    <row r="20153" spans="1:11" x14ac:dyDescent="0.25">
      <c r="A20153">
        <v>30291</v>
      </c>
      <c r="B20153" s="2">
        <v>23.37463</v>
      </c>
      <c r="C20153" s="3">
        <v>21562</v>
      </c>
      <c r="D20153" s="4">
        <v>12060</v>
      </c>
      <c r="E20153" t="s">
        <v>1398</v>
      </c>
      <c r="F20153" s="4" t="s">
        <v>6363</v>
      </c>
      <c r="G20153" s="5">
        <v>12470</v>
      </c>
      <c r="H20153" s="6">
        <v>0.24330389999999999</v>
      </c>
      <c r="I20153" s="7">
        <v>36.991999999999997</v>
      </c>
    </row>
    <row r="20154" spans="1:11" x14ac:dyDescent="0.25">
      <c r="A20154">
        <v>54721</v>
      </c>
      <c r="B20154" s="2">
        <v>23.371420000000001</v>
      </c>
      <c r="C20154" s="3">
        <v>1353</v>
      </c>
      <c r="E20154" t="s">
        <v>10332</v>
      </c>
      <c r="F20154" s="4" t="s">
        <v>10031</v>
      </c>
      <c r="G20154" s="5">
        <v>958</v>
      </c>
      <c r="H20154" s="6">
        <v>0.1251303</v>
      </c>
      <c r="I20154" s="7">
        <v>57.411000000000001</v>
      </c>
    </row>
    <row r="20155" spans="1:11" x14ac:dyDescent="0.25">
      <c r="A20155">
        <v>74349</v>
      </c>
      <c r="B20155" s="2">
        <v>23.371130000000001</v>
      </c>
      <c r="C20155" s="3">
        <v>344</v>
      </c>
      <c r="E20155" t="s">
        <v>13631</v>
      </c>
      <c r="F20155" s="4" t="s">
        <v>13462</v>
      </c>
      <c r="G20155" s="5">
        <v>229</v>
      </c>
      <c r="H20155" s="6">
        <v>0.1091703</v>
      </c>
      <c r="I20155" s="7">
        <v>60.167000000000002</v>
      </c>
    </row>
    <row r="20156" spans="1:11" x14ac:dyDescent="0.25">
      <c r="A20156">
        <v>47446</v>
      </c>
      <c r="B20156" s="2">
        <v>23.369350000000001</v>
      </c>
      <c r="C20156" s="3">
        <v>10321</v>
      </c>
      <c r="D20156" s="4">
        <v>13260</v>
      </c>
      <c r="E20156" t="s">
        <v>6546</v>
      </c>
      <c r="F20156" s="4" t="s">
        <v>8800</v>
      </c>
      <c r="G20156" s="5">
        <v>7216</v>
      </c>
      <c r="H20156" s="6">
        <v>0.148143</v>
      </c>
      <c r="I20156" s="7">
        <v>53.43</v>
      </c>
      <c r="J20156" s="2">
        <v>66</v>
      </c>
      <c r="K20156">
        <v>1</v>
      </c>
    </row>
    <row r="20157" spans="1:11" x14ac:dyDescent="0.25">
      <c r="A20157">
        <v>32960</v>
      </c>
      <c r="B20157" s="2">
        <v>23.363910000000001</v>
      </c>
      <c r="C20157" s="3">
        <v>20513</v>
      </c>
      <c r="D20157" s="4">
        <v>42680</v>
      </c>
      <c r="E20157" t="s">
        <v>6859</v>
      </c>
      <c r="F20157" s="4" t="s">
        <v>6689</v>
      </c>
      <c r="G20157" s="5">
        <v>15484</v>
      </c>
      <c r="H20157" s="6">
        <v>0.21485309999999999</v>
      </c>
      <c r="I20157" s="7">
        <v>41.902000000000001</v>
      </c>
      <c r="J20157" s="2">
        <v>27.666699999999999</v>
      </c>
      <c r="K20157">
        <v>3</v>
      </c>
    </row>
    <row r="20158" spans="1:11" x14ac:dyDescent="0.25">
      <c r="A20158">
        <v>47521</v>
      </c>
      <c r="B20158" s="2">
        <v>23.36009</v>
      </c>
      <c r="C20158" s="3">
        <v>805</v>
      </c>
      <c r="D20158" s="4">
        <v>27540</v>
      </c>
      <c r="E20158" t="s">
        <v>9014</v>
      </c>
      <c r="F20158" s="4" t="s">
        <v>8800</v>
      </c>
      <c r="G20158" s="5">
        <v>497</v>
      </c>
      <c r="H20158" s="6">
        <v>0.1144578</v>
      </c>
      <c r="I20158" s="7">
        <v>59.25</v>
      </c>
    </row>
    <row r="20159" spans="1:11" x14ac:dyDescent="0.25">
      <c r="A20159">
        <v>4607</v>
      </c>
      <c r="B20159" s="2">
        <v>23.359770000000001</v>
      </c>
      <c r="C20159" s="3">
        <v>1218</v>
      </c>
      <c r="E20159" t="s">
        <v>886</v>
      </c>
      <c r="F20159" s="4" t="s">
        <v>701</v>
      </c>
      <c r="G20159" s="5">
        <v>833</v>
      </c>
      <c r="H20159" s="6">
        <v>0.18967590000000001</v>
      </c>
      <c r="I20159" s="7">
        <v>46.25</v>
      </c>
    </row>
    <row r="20160" spans="1:11" x14ac:dyDescent="0.25">
      <c r="A20160">
        <v>38482</v>
      </c>
      <c r="B20160" s="2">
        <v>23.359279999999998</v>
      </c>
      <c r="C20160" s="3">
        <v>1659</v>
      </c>
      <c r="D20160" s="4">
        <v>34980</v>
      </c>
      <c r="E20160" t="s">
        <v>7603</v>
      </c>
      <c r="F20160" s="4" t="s">
        <v>7348</v>
      </c>
      <c r="G20160" s="5">
        <v>1215</v>
      </c>
      <c r="H20160" s="6">
        <v>0.1430921</v>
      </c>
      <c r="I20160" s="7">
        <v>54.292999999999999</v>
      </c>
    </row>
    <row r="20161" spans="1:12" x14ac:dyDescent="0.25">
      <c r="A20161">
        <v>18825</v>
      </c>
      <c r="B20161" s="2">
        <v>23.35896</v>
      </c>
      <c r="C20161" s="3">
        <v>148</v>
      </c>
      <c r="E20161" t="s">
        <v>671</v>
      </c>
      <c r="F20161" s="4" t="s">
        <v>3003</v>
      </c>
      <c r="G20161" s="5">
        <v>107</v>
      </c>
      <c r="H20161" s="6">
        <v>0.15887850000000001</v>
      </c>
      <c r="I20161" s="7">
        <v>51.563000000000002</v>
      </c>
    </row>
    <row r="20162" spans="1:12" x14ac:dyDescent="0.25">
      <c r="A20162">
        <v>49048</v>
      </c>
      <c r="B20162" s="2">
        <v>23.354949999999999</v>
      </c>
      <c r="C20162" s="3">
        <v>26018</v>
      </c>
      <c r="D20162" s="4">
        <v>28020</v>
      </c>
      <c r="E20162" t="s">
        <v>9303</v>
      </c>
      <c r="F20162" s="4" t="s">
        <v>9106</v>
      </c>
      <c r="G20162" s="5">
        <v>16643</v>
      </c>
      <c r="H20162" s="6">
        <v>0.17994470000000001</v>
      </c>
      <c r="I20162" s="7">
        <v>47.920999999999999</v>
      </c>
      <c r="J20162" s="2">
        <v>49.875</v>
      </c>
      <c r="K20162">
        <v>8</v>
      </c>
    </row>
    <row r="20163" spans="1:12" x14ac:dyDescent="0.25">
      <c r="A20163">
        <v>58321</v>
      </c>
      <c r="B20163" s="2">
        <v>23.350930000000002</v>
      </c>
      <c r="C20163" s="3">
        <v>246</v>
      </c>
      <c r="E20163" t="s">
        <v>11130</v>
      </c>
      <c r="F20163" s="4" t="s">
        <v>11069</v>
      </c>
      <c r="G20163" s="5">
        <v>166</v>
      </c>
      <c r="H20163" s="6">
        <v>0.13173650000000001</v>
      </c>
      <c r="I20163" s="7">
        <v>56.25</v>
      </c>
    </row>
    <row r="20164" spans="1:12" x14ac:dyDescent="0.25">
      <c r="A20164">
        <v>43408</v>
      </c>
      <c r="B20164" s="2">
        <v>23.350840000000002</v>
      </c>
      <c r="C20164" s="3">
        <v>291</v>
      </c>
      <c r="D20164" s="4">
        <v>38840</v>
      </c>
      <c r="E20164" t="s">
        <v>8365</v>
      </c>
      <c r="F20164" s="4" t="s">
        <v>8295</v>
      </c>
      <c r="G20164" s="5">
        <v>192</v>
      </c>
      <c r="H20164" s="6">
        <v>8.3333299999999999E-2</v>
      </c>
      <c r="I20164" s="7">
        <v>64.608999999999995</v>
      </c>
    </row>
    <row r="20165" spans="1:12" x14ac:dyDescent="0.25">
      <c r="A20165">
        <v>75134</v>
      </c>
      <c r="B20165" s="2">
        <v>23.347840000000001</v>
      </c>
      <c r="C20165" s="3">
        <v>21076</v>
      </c>
      <c r="D20165" s="4">
        <v>19100</v>
      </c>
      <c r="E20165" t="s">
        <v>176</v>
      </c>
      <c r="F20165" s="4" t="s">
        <v>13752</v>
      </c>
      <c r="G20165" s="5">
        <v>12357</v>
      </c>
      <c r="H20165" s="6">
        <v>0.1742332</v>
      </c>
      <c r="I20165" s="7">
        <v>48.9</v>
      </c>
      <c r="J20165" s="2">
        <v>60</v>
      </c>
      <c r="K20165">
        <v>1</v>
      </c>
    </row>
    <row r="20166" spans="1:12" x14ac:dyDescent="0.25">
      <c r="A20166">
        <v>63670</v>
      </c>
      <c r="B20166" s="2">
        <v>23.343019999999999</v>
      </c>
      <c r="C20166" s="3">
        <v>11366</v>
      </c>
      <c r="E20166" t="s">
        <v>12184</v>
      </c>
      <c r="F20166" s="4" t="s">
        <v>12102</v>
      </c>
      <c r="G20166" s="5">
        <v>7757</v>
      </c>
      <c r="H20166" s="6">
        <v>0.1091776</v>
      </c>
      <c r="I20166" s="7">
        <v>60.136000000000003</v>
      </c>
      <c r="J20166" s="2">
        <v>45.5</v>
      </c>
      <c r="K20166">
        <v>2</v>
      </c>
    </row>
    <row r="20167" spans="1:12" x14ac:dyDescent="0.25">
      <c r="A20167">
        <v>24530</v>
      </c>
      <c r="B20167" s="2">
        <v>23.34094</v>
      </c>
      <c r="C20167" s="3">
        <v>1277</v>
      </c>
      <c r="D20167" s="4">
        <v>19260</v>
      </c>
      <c r="E20167" t="s">
        <v>5095</v>
      </c>
      <c r="F20167" s="4" t="s">
        <v>4335</v>
      </c>
      <c r="G20167" s="5">
        <v>952</v>
      </c>
      <c r="H20167" s="6">
        <v>0.1029412</v>
      </c>
      <c r="I20167" s="7">
        <v>61.207000000000001</v>
      </c>
    </row>
    <row r="20168" spans="1:12" x14ac:dyDescent="0.25">
      <c r="A20168">
        <v>22738</v>
      </c>
      <c r="B20168" s="2">
        <v>23.340530000000001</v>
      </c>
      <c r="C20168" s="3">
        <v>1159</v>
      </c>
      <c r="E20168" t="s">
        <v>4724</v>
      </c>
      <c r="F20168" s="4" t="s">
        <v>4335</v>
      </c>
      <c r="G20168" s="5">
        <v>768</v>
      </c>
      <c r="H20168" s="6">
        <v>0.26397920000000002</v>
      </c>
      <c r="I20168" s="7">
        <v>33.375</v>
      </c>
    </row>
    <row r="20169" spans="1:12" x14ac:dyDescent="0.25">
      <c r="A20169">
        <v>38356</v>
      </c>
      <c r="B20169" s="2">
        <v>23.33989</v>
      </c>
      <c r="C20169" s="3">
        <v>2516</v>
      </c>
      <c r="D20169" s="4">
        <v>27180</v>
      </c>
      <c r="E20169" t="s">
        <v>7573</v>
      </c>
      <c r="F20169" s="4" t="s">
        <v>7348</v>
      </c>
      <c r="G20169" s="5">
        <v>1889</v>
      </c>
      <c r="H20169" s="6">
        <v>0.14603179999999999</v>
      </c>
      <c r="I20169" s="7">
        <v>53.75</v>
      </c>
    </row>
    <row r="20170" spans="1:12" x14ac:dyDescent="0.25">
      <c r="A20170">
        <v>47853</v>
      </c>
      <c r="B20170" s="2">
        <v>23.33942</v>
      </c>
      <c r="C20170" s="3">
        <v>86</v>
      </c>
      <c r="D20170" s="4">
        <v>45460</v>
      </c>
      <c r="E20170" t="s">
        <v>1002</v>
      </c>
      <c r="F20170" s="4" t="s">
        <v>8800</v>
      </c>
      <c r="G20170" s="5">
        <v>65</v>
      </c>
      <c r="H20170" s="6">
        <v>0.1363636</v>
      </c>
      <c r="I20170" s="7">
        <v>55.417000000000002</v>
      </c>
    </row>
    <row r="20171" spans="1:12" x14ac:dyDescent="0.25">
      <c r="A20171">
        <v>95311</v>
      </c>
      <c r="B20171" s="2">
        <v>23.339020000000001</v>
      </c>
      <c r="C20171" s="3">
        <v>2072</v>
      </c>
      <c r="E20171" t="s">
        <v>11896</v>
      </c>
      <c r="F20171" s="4" t="s">
        <v>15368</v>
      </c>
      <c r="G20171" s="5">
        <v>1625</v>
      </c>
      <c r="H20171" s="6">
        <v>0.16369230000000001</v>
      </c>
      <c r="I20171" s="7">
        <v>50.694000000000003</v>
      </c>
      <c r="J20171" s="2">
        <v>65</v>
      </c>
      <c r="K20171">
        <v>1</v>
      </c>
    </row>
    <row r="20172" spans="1:12" x14ac:dyDescent="0.25">
      <c r="A20172">
        <v>72434</v>
      </c>
      <c r="B20172" s="2">
        <v>23.338329999999999</v>
      </c>
      <c r="C20172" s="3">
        <v>1996</v>
      </c>
      <c r="E20172" t="s">
        <v>13344</v>
      </c>
      <c r="F20172" s="4" t="s">
        <v>13183</v>
      </c>
      <c r="G20172" s="5">
        <v>1225</v>
      </c>
      <c r="H20172" s="6">
        <v>0.1460033</v>
      </c>
      <c r="I20172" s="7">
        <v>53.75</v>
      </c>
    </row>
    <row r="20173" spans="1:12" x14ac:dyDescent="0.25">
      <c r="A20173">
        <v>53212</v>
      </c>
      <c r="B20173" s="2">
        <v>23.333539999999999</v>
      </c>
      <c r="C20173" s="3">
        <v>31138</v>
      </c>
      <c r="D20173" s="4">
        <v>33340</v>
      </c>
      <c r="E20173" t="s">
        <v>10098</v>
      </c>
      <c r="F20173" s="4" t="s">
        <v>10031</v>
      </c>
      <c r="G20173" s="5">
        <v>18812</v>
      </c>
      <c r="H20173" s="6">
        <v>0.28257060000000001</v>
      </c>
      <c r="I20173" s="7">
        <v>30.15</v>
      </c>
      <c r="J20173" s="2">
        <v>39.9375</v>
      </c>
      <c r="K20173">
        <v>16</v>
      </c>
      <c r="L20173" s="2">
        <v>50.7</v>
      </c>
    </row>
    <row r="20174" spans="1:12" x14ac:dyDescent="0.25">
      <c r="A20174">
        <v>18603</v>
      </c>
      <c r="B20174" s="2">
        <v>23.32573</v>
      </c>
      <c r="C20174" s="3">
        <v>19364</v>
      </c>
      <c r="D20174" s="4">
        <v>14100</v>
      </c>
      <c r="E20174" t="s">
        <v>700</v>
      </c>
      <c r="F20174" s="4" t="s">
        <v>3003</v>
      </c>
      <c r="G20174" s="5">
        <v>13788</v>
      </c>
      <c r="H20174" s="6">
        <v>0.1536844</v>
      </c>
      <c r="I20174" s="7">
        <v>52.417000000000002</v>
      </c>
      <c r="J20174" s="2">
        <v>47.4</v>
      </c>
      <c r="K20174">
        <v>10</v>
      </c>
      <c r="L20174" s="2">
        <v>86.1</v>
      </c>
    </row>
    <row r="20175" spans="1:12" x14ac:dyDescent="0.25">
      <c r="A20175">
        <v>61374</v>
      </c>
      <c r="B20175" s="2">
        <v>23.322410000000001</v>
      </c>
      <c r="C20175" s="3">
        <v>128</v>
      </c>
      <c r="D20175" s="4">
        <v>36860</v>
      </c>
      <c r="E20175" t="s">
        <v>11731</v>
      </c>
      <c r="F20175" s="4" t="s">
        <v>11490</v>
      </c>
      <c r="G20175" s="5">
        <v>101</v>
      </c>
      <c r="H20175" s="6">
        <v>4.9505E-2</v>
      </c>
      <c r="I20175" s="7">
        <v>70.417000000000002</v>
      </c>
    </row>
    <row r="20176" spans="1:12" x14ac:dyDescent="0.25">
      <c r="A20176">
        <v>61534</v>
      </c>
      <c r="B20176" s="2">
        <v>23.32208</v>
      </c>
      <c r="C20176" s="3">
        <v>1738</v>
      </c>
      <c r="D20176" s="4">
        <v>37900</v>
      </c>
      <c r="E20176" t="s">
        <v>10185</v>
      </c>
      <c r="F20176" s="4" t="s">
        <v>11490</v>
      </c>
      <c r="G20176" s="5">
        <v>1269</v>
      </c>
      <c r="H20176" s="6">
        <v>0.1323877</v>
      </c>
      <c r="I20176" s="7">
        <v>56.094000000000001</v>
      </c>
    </row>
    <row r="20177" spans="1:11" x14ac:dyDescent="0.25">
      <c r="A20177">
        <v>48050</v>
      </c>
      <c r="B20177" s="2">
        <v>23.321459999999998</v>
      </c>
      <c r="C20177" s="3">
        <v>1822</v>
      </c>
      <c r="D20177" s="4">
        <v>19820</v>
      </c>
      <c r="E20177" t="s">
        <v>1110</v>
      </c>
      <c r="F20177" s="4" t="s">
        <v>9106</v>
      </c>
      <c r="G20177" s="5">
        <v>1343</v>
      </c>
      <c r="H20177" s="6">
        <v>0.1280715</v>
      </c>
      <c r="I20177" s="7">
        <v>56.838000000000001</v>
      </c>
    </row>
    <row r="20178" spans="1:11" x14ac:dyDescent="0.25">
      <c r="A20178">
        <v>31712</v>
      </c>
      <c r="B20178" s="2">
        <v>23.320959999999999</v>
      </c>
      <c r="C20178" s="3">
        <v>949</v>
      </c>
      <c r="D20178" s="4">
        <v>18380</v>
      </c>
      <c r="E20178" t="s">
        <v>6647</v>
      </c>
      <c r="F20178" s="4" t="s">
        <v>6363</v>
      </c>
      <c r="G20178" s="5">
        <v>728</v>
      </c>
      <c r="H20178" s="6">
        <v>0.15226339999999999</v>
      </c>
      <c r="I20178" s="7">
        <v>52.655999999999999</v>
      </c>
    </row>
    <row r="20179" spans="1:11" x14ac:dyDescent="0.25">
      <c r="A20179">
        <v>62257</v>
      </c>
      <c r="B20179" s="2">
        <v>23.320250000000001</v>
      </c>
      <c r="C20179" s="3">
        <v>3138</v>
      </c>
      <c r="D20179" s="4">
        <v>41180</v>
      </c>
      <c r="E20179" t="s">
        <v>11904</v>
      </c>
      <c r="F20179" s="4" t="s">
        <v>11490</v>
      </c>
      <c r="G20179" s="5">
        <v>2232</v>
      </c>
      <c r="H20179" s="6">
        <v>0.1379928</v>
      </c>
      <c r="I20179" s="7">
        <v>55.122</v>
      </c>
      <c r="J20179" s="2">
        <v>50</v>
      </c>
      <c r="K20179">
        <v>2</v>
      </c>
    </row>
    <row r="20180" spans="1:11" x14ac:dyDescent="0.25">
      <c r="A20180">
        <v>56636</v>
      </c>
      <c r="B20180" s="2">
        <v>23.31889</v>
      </c>
      <c r="C20180" s="3">
        <v>5033</v>
      </c>
      <c r="E20180" t="s">
        <v>10817</v>
      </c>
      <c r="F20180" s="4" t="s">
        <v>10428</v>
      </c>
      <c r="G20180" s="5">
        <v>3453</v>
      </c>
      <c r="H20180" s="6">
        <v>0.1448016</v>
      </c>
      <c r="I20180" s="7">
        <v>53.944000000000003</v>
      </c>
    </row>
    <row r="20181" spans="1:11" x14ac:dyDescent="0.25">
      <c r="A20181">
        <v>13630</v>
      </c>
      <c r="B20181" s="2">
        <v>23.31786</v>
      </c>
      <c r="C20181" s="3">
        <v>1317</v>
      </c>
      <c r="D20181" s="4">
        <v>36300</v>
      </c>
      <c r="E20181" t="s">
        <v>2656</v>
      </c>
      <c r="F20181" s="4" t="s">
        <v>1280</v>
      </c>
      <c r="G20181" s="5">
        <v>856</v>
      </c>
      <c r="H20181" s="6">
        <v>0.15635940000000001</v>
      </c>
      <c r="I20181" s="7">
        <v>51.944000000000003</v>
      </c>
      <c r="J20181" s="2">
        <v>53</v>
      </c>
      <c r="K20181">
        <v>1</v>
      </c>
    </row>
    <row r="20182" spans="1:11" x14ac:dyDescent="0.25">
      <c r="A20182">
        <v>33020</v>
      </c>
      <c r="B20182" s="2">
        <v>23.310379999999999</v>
      </c>
      <c r="C20182" s="3">
        <v>42131</v>
      </c>
      <c r="D20182" s="4">
        <v>33100</v>
      </c>
      <c r="E20182" t="s">
        <v>4384</v>
      </c>
      <c r="F20182" s="4" t="s">
        <v>6689</v>
      </c>
      <c r="G20182" s="5">
        <v>30409</v>
      </c>
      <c r="H20182" s="6">
        <v>0.22288720000000001</v>
      </c>
      <c r="I20182" s="7">
        <v>40.444000000000003</v>
      </c>
      <c r="J20182" s="2">
        <v>35.833300000000001</v>
      </c>
      <c r="K20182">
        <v>6</v>
      </c>
    </row>
    <row r="20183" spans="1:11" x14ac:dyDescent="0.25">
      <c r="A20183">
        <v>51566</v>
      </c>
      <c r="B20183" s="2">
        <v>23.301960000000001</v>
      </c>
      <c r="C20183" s="3">
        <v>6830</v>
      </c>
      <c r="E20183" t="s">
        <v>4936</v>
      </c>
      <c r="F20183" s="4" t="s">
        <v>9593</v>
      </c>
      <c r="G20183" s="5">
        <v>4768</v>
      </c>
      <c r="H20183" s="6">
        <v>0.14366609999999999</v>
      </c>
      <c r="I20183" s="7">
        <v>54.131999999999998</v>
      </c>
      <c r="J20183" s="2">
        <v>54</v>
      </c>
      <c r="K20183">
        <v>8</v>
      </c>
    </row>
    <row r="20184" spans="1:11" x14ac:dyDescent="0.25">
      <c r="A20184">
        <v>62253</v>
      </c>
      <c r="B20184" s="2">
        <v>23.300689999999999</v>
      </c>
      <c r="C20184" s="3">
        <v>736</v>
      </c>
      <c r="D20184" s="4">
        <v>41180</v>
      </c>
      <c r="E20184" t="s">
        <v>11902</v>
      </c>
      <c r="F20184" s="4" t="s">
        <v>11490</v>
      </c>
      <c r="G20184" s="5">
        <v>532</v>
      </c>
      <c r="H20184" s="6">
        <v>0.13345860000000001</v>
      </c>
      <c r="I20184" s="7">
        <v>55.893000000000001</v>
      </c>
    </row>
    <row r="20185" spans="1:11" x14ac:dyDescent="0.25">
      <c r="A20185">
        <v>45217</v>
      </c>
      <c r="B20185" s="2">
        <v>23.299530000000001</v>
      </c>
      <c r="C20185" s="3">
        <v>6675</v>
      </c>
      <c r="D20185" s="4">
        <v>17140</v>
      </c>
      <c r="E20185" t="s">
        <v>8663</v>
      </c>
      <c r="F20185" s="4" t="s">
        <v>8295</v>
      </c>
      <c r="G20185" s="5">
        <v>4315</v>
      </c>
      <c r="H20185" s="6">
        <v>0.1689455</v>
      </c>
      <c r="I20185" s="7">
        <v>49.76</v>
      </c>
      <c r="J20185" s="2">
        <v>39</v>
      </c>
      <c r="K20185">
        <v>2</v>
      </c>
    </row>
    <row r="20186" spans="1:11" x14ac:dyDescent="0.25">
      <c r="A20186">
        <v>44663</v>
      </c>
      <c r="B20186" s="2">
        <v>23.294329999999999</v>
      </c>
      <c r="C20186" s="3">
        <v>25075</v>
      </c>
      <c r="D20186" s="4">
        <v>35420</v>
      </c>
      <c r="E20186" t="s">
        <v>3927</v>
      </c>
      <c r="F20186" s="4" t="s">
        <v>8295</v>
      </c>
      <c r="G20186" s="5">
        <v>17429</v>
      </c>
      <c r="H20186" s="6">
        <v>0.15003730000000001</v>
      </c>
      <c r="I20186" s="7">
        <v>53.027000000000001</v>
      </c>
      <c r="J20186" s="2">
        <v>48</v>
      </c>
      <c r="K20186">
        <v>4</v>
      </c>
    </row>
    <row r="20187" spans="1:11" x14ac:dyDescent="0.25">
      <c r="A20187">
        <v>43128</v>
      </c>
      <c r="B20187" s="2">
        <v>23.2898</v>
      </c>
      <c r="C20187" s="3">
        <v>2276</v>
      </c>
      <c r="D20187" s="4">
        <v>47920</v>
      </c>
      <c r="E20187" t="s">
        <v>1107</v>
      </c>
      <c r="F20187" s="4" t="s">
        <v>8295</v>
      </c>
      <c r="G20187" s="5">
        <v>1475</v>
      </c>
      <c r="H20187" s="6">
        <v>0.11449860000000001</v>
      </c>
      <c r="I20187" s="7">
        <v>59.167000000000002</v>
      </c>
    </row>
    <row r="20188" spans="1:11" x14ac:dyDescent="0.25">
      <c r="A20188">
        <v>16143</v>
      </c>
      <c r="B20188" s="2">
        <v>23.288900000000002</v>
      </c>
      <c r="C20188" s="3">
        <v>3105</v>
      </c>
      <c r="D20188" s="4">
        <v>35260</v>
      </c>
      <c r="E20188" t="s">
        <v>2529</v>
      </c>
      <c r="F20188" s="4" t="s">
        <v>3003</v>
      </c>
      <c r="G20188" s="5">
        <v>2273</v>
      </c>
      <c r="H20188" s="6">
        <v>0.1465024</v>
      </c>
      <c r="I20188" s="7">
        <v>53.636000000000003</v>
      </c>
    </row>
    <row r="20189" spans="1:11" x14ac:dyDescent="0.25">
      <c r="A20189">
        <v>92843</v>
      </c>
      <c r="B20189" s="2">
        <v>23.281659999999999</v>
      </c>
      <c r="C20189" s="3">
        <v>44467</v>
      </c>
      <c r="D20189" s="4">
        <v>31080</v>
      </c>
      <c r="E20189" t="s">
        <v>9618</v>
      </c>
      <c r="F20189" s="4" t="s">
        <v>15368</v>
      </c>
      <c r="G20189" s="5">
        <v>28017</v>
      </c>
      <c r="H20189" s="6">
        <v>0.14405029999999999</v>
      </c>
      <c r="I20189" s="7">
        <v>54.054000000000002</v>
      </c>
      <c r="J20189" s="2">
        <v>46</v>
      </c>
      <c r="K20189">
        <v>4</v>
      </c>
    </row>
    <row r="20190" spans="1:11" x14ac:dyDescent="0.25">
      <c r="A20190">
        <v>27233</v>
      </c>
      <c r="B20190" s="2">
        <v>23.2744</v>
      </c>
      <c r="C20190" s="3">
        <v>2973</v>
      </c>
      <c r="D20190" s="4">
        <v>24660</v>
      </c>
      <c r="E20190" t="s">
        <v>2091</v>
      </c>
      <c r="F20190" s="4" t="s">
        <v>5642</v>
      </c>
      <c r="G20190" s="5">
        <v>2312</v>
      </c>
      <c r="H20190" s="6">
        <v>0.1089494</v>
      </c>
      <c r="I20190" s="7">
        <v>60.113999999999997</v>
      </c>
      <c r="J20190" s="2">
        <v>43</v>
      </c>
      <c r="K20190">
        <v>1</v>
      </c>
    </row>
    <row r="20191" spans="1:11" x14ac:dyDescent="0.25">
      <c r="A20191">
        <v>14171</v>
      </c>
      <c r="B20191" s="2">
        <v>23.273510000000002</v>
      </c>
      <c r="C20191" s="3">
        <v>2005</v>
      </c>
      <c r="D20191" s="4">
        <v>36460</v>
      </c>
      <c r="E20191" t="s">
        <v>2827</v>
      </c>
      <c r="F20191" s="4" t="s">
        <v>1280</v>
      </c>
      <c r="G20191" s="5">
        <v>1404</v>
      </c>
      <c r="H20191" s="6">
        <v>0.1644128</v>
      </c>
      <c r="I20191" s="7">
        <v>50.529000000000003</v>
      </c>
    </row>
    <row r="20192" spans="1:11" x14ac:dyDescent="0.25">
      <c r="A20192">
        <v>18630</v>
      </c>
      <c r="B20192" s="2">
        <v>23.27262</v>
      </c>
      <c r="C20192" s="3">
        <v>3358</v>
      </c>
      <c r="E20192" t="s">
        <v>4106</v>
      </c>
      <c r="F20192" s="4" t="s">
        <v>3003</v>
      </c>
      <c r="G20192" s="5">
        <v>2286</v>
      </c>
      <c r="H20192" s="6">
        <v>0.1181102</v>
      </c>
      <c r="I20192" s="7">
        <v>58.529000000000003</v>
      </c>
    </row>
    <row r="20193" spans="1:12" x14ac:dyDescent="0.25">
      <c r="A20193">
        <v>76837</v>
      </c>
      <c r="B20193" s="2">
        <v>23.271450000000002</v>
      </c>
      <c r="C20193" s="3">
        <v>3279</v>
      </c>
      <c r="E20193" t="s">
        <v>1128</v>
      </c>
      <c r="F20193" s="4" t="s">
        <v>13752</v>
      </c>
      <c r="G20193" s="5">
        <v>2595</v>
      </c>
      <c r="H20193" s="6">
        <v>0.1090139</v>
      </c>
      <c r="I20193" s="7">
        <v>60.095999999999997</v>
      </c>
    </row>
    <row r="20194" spans="1:12" x14ac:dyDescent="0.25">
      <c r="A20194">
        <v>30535</v>
      </c>
      <c r="B20194" s="2">
        <v>23.26971</v>
      </c>
      <c r="C20194" s="3">
        <v>7697</v>
      </c>
      <c r="D20194" s="4">
        <v>18460</v>
      </c>
      <c r="E20194" t="s">
        <v>6474</v>
      </c>
      <c r="F20194" s="4" t="s">
        <v>6363</v>
      </c>
      <c r="G20194" s="5">
        <v>4693</v>
      </c>
      <c r="H20194" s="6">
        <v>0.146144</v>
      </c>
      <c r="I20194" s="7">
        <v>53.679000000000002</v>
      </c>
    </row>
    <row r="20195" spans="1:12" x14ac:dyDescent="0.25">
      <c r="A20195">
        <v>57104</v>
      </c>
      <c r="B20195" s="2">
        <v>23.26454</v>
      </c>
      <c r="C20195" s="3">
        <v>25489</v>
      </c>
      <c r="D20195" s="4">
        <v>43620</v>
      </c>
      <c r="E20195" t="s">
        <v>10909</v>
      </c>
      <c r="F20195" s="4" t="s">
        <v>10877</v>
      </c>
      <c r="G20195" s="5">
        <v>16900</v>
      </c>
      <c r="H20195" s="6">
        <v>0.19259219999999999</v>
      </c>
      <c r="I20195" s="7">
        <v>45.651000000000003</v>
      </c>
      <c r="J20195" s="2">
        <v>45.933300000000003</v>
      </c>
      <c r="K20195">
        <v>15</v>
      </c>
      <c r="L20195" s="2">
        <v>80.599999999999994</v>
      </c>
    </row>
    <row r="20196" spans="1:12" x14ac:dyDescent="0.25">
      <c r="A20196">
        <v>14873</v>
      </c>
      <c r="B20196" s="2">
        <v>23.26003</v>
      </c>
      <c r="C20196" s="3">
        <v>2832</v>
      </c>
      <c r="D20196" s="4">
        <v>18500</v>
      </c>
      <c r="E20196" t="s">
        <v>2984</v>
      </c>
      <c r="F20196" s="4" t="s">
        <v>1280</v>
      </c>
      <c r="G20196" s="5">
        <v>1927</v>
      </c>
      <c r="H20196" s="6">
        <v>0.13181109999999999</v>
      </c>
      <c r="I20196" s="7">
        <v>56.154000000000003</v>
      </c>
    </row>
    <row r="20197" spans="1:12" x14ac:dyDescent="0.25">
      <c r="A20197">
        <v>58731</v>
      </c>
      <c r="B20197" s="2">
        <v>23.259519999999998</v>
      </c>
      <c r="C20197" s="3">
        <v>323</v>
      </c>
      <c r="D20197" s="4">
        <v>33500</v>
      </c>
      <c r="E20197" t="s">
        <v>11239</v>
      </c>
      <c r="F20197" s="4" t="s">
        <v>11069</v>
      </c>
      <c r="G20197" s="5">
        <v>222</v>
      </c>
      <c r="H20197" s="6">
        <v>0.1081081</v>
      </c>
      <c r="I20197" s="7">
        <v>60.25</v>
      </c>
    </row>
    <row r="20198" spans="1:12" x14ac:dyDescent="0.25">
      <c r="A20198">
        <v>56180</v>
      </c>
      <c r="B20198" s="2">
        <v>23.259250000000002</v>
      </c>
      <c r="C20198" s="3">
        <v>1526</v>
      </c>
      <c r="E20198" t="s">
        <v>7173</v>
      </c>
      <c r="F20198" s="4" t="s">
        <v>10428</v>
      </c>
      <c r="G20198" s="5">
        <v>896</v>
      </c>
      <c r="H20198" s="6">
        <v>0.1674107</v>
      </c>
      <c r="I20198" s="7">
        <v>50</v>
      </c>
    </row>
    <row r="20199" spans="1:12" x14ac:dyDescent="0.25">
      <c r="A20199">
        <v>46743</v>
      </c>
      <c r="B20199" s="2">
        <v>23.25873</v>
      </c>
      <c r="C20199" s="3">
        <v>2061</v>
      </c>
      <c r="D20199" s="4">
        <v>23060</v>
      </c>
      <c r="E20199" t="s">
        <v>7971</v>
      </c>
      <c r="F20199" s="4" t="s">
        <v>8800</v>
      </c>
      <c r="G20199" s="5">
        <v>1259</v>
      </c>
      <c r="H20199" s="6">
        <v>0.1190476</v>
      </c>
      <c r="I20199" s="7">
        <v>58.356999999999999</v>
      </c>
      <c r="J20199" s="2">
        <v>27</v>
      </c>
      <c r="K20199">
        <v>1</v>
      </c>
    </row>
    <row r="20200" spans="1:12" x14ac:dyDescent="0.25">
      <c r="A20200">
        <v>14717</v>
      </c>
      <c r="B20200" s="2">
        <v>23.258330000000001</v>
      </c>
      <c r="C20200" s="3">
        <v>601</v>
      </c>
      <c r="E20200" t="s">
        <v>2909</v>
      </c>
      <c r="F20200" s="4" t="s">
        <v>1280</v>
      </c>
      <c r="G20200" s="5">
        <v>433</v>
      </c>
      <c r="H20200" s="6">
        <v>0.20046079999999999</v>
      </c>
      <c r="I20200" s="7">
        <v>44.286000000000001</v>
      </c>
    </row>
    <row r="20201" spans="1:12" x14ac:dyDescent="0.25">
      <c r="A20201">
        <v>21539</v>
      </c>
      <c r="B20201" s="2">
        <v>23.257760000000001</v>
      </c>
      <c r="C20201" s="3">
        <v>2783</v>
      </c>
      <c r="D20201" s="4">
        <v>19060</v>
      </c>
      <c r="E20201" t="s">
        <v>4533</v>
      </c>
      <c r="F20201" s="4" t="s">
        <v>4361</v>
      </c>
      <c r="G20201" s="5">
        <v>1929</v>
      </c>
      <c r="H20201" s="6">
        <v>0.14352329999999999</v>
      </c>
      <c r="I20201" s="7">
        <v>54.118000000000002</v>
      </c>
      <c r="J20201" s="2">
        <v>78</v>
      </c>
      <c r="K20201">
        <v>1</v>
      </c>
    </row>
    <row r="20202" spans="1:12" x14ac:dyDescent="0.25">
      <c r="A20202">
        <v>84772</v>
      </c>
      <c r="B20202" s="2">
        <v>23.257269999999998</v>
      </c>
      <c r="C20202" s="3">
        <v>217</v>
      </c>
      <c r="D20202" s="4">
        <v>16260</v>
      </c>
      <c r="E20202" t="s">
        <v>1550</v>
      </c>
      <c r="F20202" s="4" t="s">
        <v>14851</v>
      </c>
      <c r="G20202" s="5">
        <v>164</v>
      </c>
      <c r="H20202" s="6">
        <v>0.2317073</v>
      </c>
      <c r="I20202" s="7">
        <v>38.878999999999998</v>
      </c>
    </row>
    <row r="20203" spans="1:12" x14ac:dyDescent="0.25">
      <c r="A20203">
        <v>97352</v>
      </c>
      <c r="B20203" s="2">
        <v>23.256239999999998</v>
      </c>
      <c r="C20203" s="3">
        <v>6225</v>
      </c>
      <c r="D20203" s="4">
        <v>41420</v>
      </c>
      <c r="E20203" t="s">
        <v>175</v>
      </c>
      <c r="F20203" s="4" t="s">
        <v>16170</v>
      </c>
      <c r="G20203" s="5">
        <v>4122</v>
      </c>
      <c r="H20203" s="6">
        <v>0.16011639999999999</v>
      </c>
      <c r="I20203" s="7">
        <v>51.25</v>
      </c>
      <c r="J20203" s="2">
        <v>53</v>
      </c>
      <c r="K20203">
        <v>4</v>
      </c>
    </row>
    <row r="20204" spans="1:12" x14ac:dyDescent="0.25">
      <c r="A20204">
        <v>19960</v>
      </c>
      <c r="B20204" s="2">
        <v>23.254190000000001</v>
      </c>
      <c r="C20204" s="3">
        <v>7372</v>
      </c>
      <c r="D20204" s="4">
        <v>41540</v>
      </c>
      <c r="E20204" t="s">
        <v>230</v>
      </c>
      <c r="F20204" s="4" t="s">
        <v>4311</v>
      </c>
      <c r="G20204" s="5">
        <v>4441</v>
      </c>
      <c r="H20204" s="6">
        <v>0.1510581</v>
      </c>
      <c r="I20204" s="7">
        <v>52.813000000000002</v>
      </c>
    </row>
    <row r="20205" spans="1:12" x14ac:dyDescent="0.25">
      <c r="A20205">
        <v>27028</v>
      </c>
      <c r="B20205" s="2">
        <v>23.248850000000001</v>
      </c>
      <c r="C20205" s="3">
        <v>26124</v>
      </c>
      <c r="D20205" s="4">
        <v>49180</v>
      </c>
      <c r="E20205" t="s">
        <v>5655</v>
      </c>
      <c r="F20205" s="4" t="s">
        <v>5642</v>
      </c>
      <c r="G20205" s="5">
        <v>17899</v>
      </c>
      <c r="H20205" s="6">
        <v>0.1653724</v>
      </c>
      <c r="I20205" s="7">
        <v>50.331000000000003</v>
      </c>
      <c r="J20205" s="2">
        <v>44.25</v>
      </c>
      <c r="K20205">
        <v>4</v>
      </c>
    </row>
    <row r="20206" spans="1:12" x14ac:dyDescent="0.25">
      <c r="A20206">
        <v>63763</v>
      </c>
      <c r="B20206" s="2">
        <v>23.244520000000001</v>
      </c>
      <c r="C20206" s="3">
        <v>289</v>
      </c>
      <c r="E20206" t="s">
        <v>12195</v>
      </c>
      <c r="F20206" s="4" t="s">
        <v>12102</v>
      </c>
      <c r="G20206" s="5">
        <v>186</v>
      </c>
      <c r="H20206" s="6">
        <v>0.19354840000000001</v>
      </c>
      <c r="I20206" s="7">
        <v>45.460999999999999</v>
      </c>
    </row>
    <row r="20207" spans="1:12" x14ac:dyDescent="0.25">
      <c r="A20207">
        <v>74047</v>
      </c>
      <c r="B20207" s="2">
        <v>23.24343</v>
      </c>
      <c r="C20207" s="3">
        <v>6491</v>
      </c>
      <c r="D20207" s="4">
        <v>46140</v>
      </c>
      <c r="E20207" t="s">
        <v>12088</v>
      </c>
      <c r="F20207" s="4" t="s">
        <v>13462</v>
      </c>
      <c r="G20207" s="5">
        <v>4339</v>
      </c>
      <c r="H20207" s="6">
        <v>0.13182759999999999</v>
      </c>
      <c r="I20207" s="7">
        <v>56.125</v>
      </c>
      <c r="J20207" s="2">
        <v>53</v>
      </c>
      <c r="K20207">
        <v>4</v>
      </c>
    </row>
    <row r="20208" spans="1:12" x14ac:dyDescent="0.25">
      <c r="A20208">
        <v>31907</v>
      </c>
      <c r="B20208" s="2">
        <v>23.23358</v>
      </c>
      <c r="C20208" s="3">
        <v>57083</v>
      </c>
      <c r="D20208" s="4">
        <v>17980</v>
      </c>
      <c r="E20208" t="s">
        <v>1585</v>
      </c>
      <c r="F20208" s="4" t="s">
        <v>6363</v>
      </c>
      <c r="G20208" s="5">
        <v>36853</v>
      </c>
      <c r="H20208" s="6">
        <v>0.18215609999999999</v>
      </c>
      <c r="I20208" s="7">
        <v>47.426000000000002</v>
      </c>
      <c r="J20208" s="2">
        <v>46.375</v>
      </c>
      <c r="K20208">
        <v>8</v>
      </c>
    </row>
    <row r="20209" spans="1:12" x14ac:dyDescent="0.25">
      <c r="A20209">
        <v>89414</v>
      </c>
      <c r="B20209" s="2">
        <v>23.224679999999999</v>
      </c>
      <c r="C20209" s="3">
        <v>389</v>
      </c>
      <c r="D20209" s="4">
        <v>49080</v>
      </c>
      <c r="E20209" t="s">
        <v>12074</v>
      </c>
      <c r="F20209" s="4" t="s">
        <v>15318</v>
      </c>
      <c r="G20209" s="5">
        <v>335</v>
      </c>
      <c r="H20209" s="6">
        <v>0.19940479999999999</v>
      </c>
      <c r="I20209" s="7">
        <v>44.444000000000003</v>
      </c>
    </row>
    <row r="20210" spans="1:12" x14ac:dyDescent="0.25">
      <c r="A20210">
        <v>78838</v>
      </c>
      <c r="B20210" s="2">
        <v>23.22457</v>
      </c>
      <c r="C20210" s="3">
        <v>149</v>
      </c>
      <c r="D20210" s="4">
        <v>46620</v>
      </c>
      <c r="E20210" t="s">
        <v>14306</v>
      </c>
      <c r="F20210" s="4" t="s">
        <v>13752</v>
      </c>
      <c r="G20210" s="5">
        <v>118</v>
      </c>
      <c r="H20210" s="6">
        <v>0.20338980000000001</v>
      </c>
      <c r="I20210" s="7">
        <v>43.75</v>
      </c>
      <c r="J20210" s="2">
        <v>77</v>
      </c>
      <c r="K20210">
        <v>1</v>
      </c>
    </row>
    <row r="20211" spans="1:12" x14ac:dyDescent="0.25">
      <c r="A20211">
        <v>13787</v>
      </c>
      <c r="B20211" s="2">
        <v>23.224</v>
      </c>
      <c r="C20211" s="3">
        <v>3542</v>
      </c>
      <c r="D20211" s="4">
        <v>13780</v>
      </c>
      <c r="E20211" t="s">
        <v>2720</v>
      </c>
      <c r="F20211" s="4" t="s">
        <v>1280</v>
      </c>
      <c r="G20211" s="5">
        <v>2263</v>
      </c>
      <c r="H20211" s="6">
        <v>0.15150179999999999</v>
      </c>
      <c r="I20211" s="7">
        <v>52.715000000000003</v>
      </c>
    </row>
    <row r="20212" spans="1:12" x14ac:dyDescent="0.25">
      <c r="A20212">
        <v>54934</v>
      </c>
      <c r="B20212" s="2">
        <v>23.223420000000001</v>
      </c>
      <c r="C20212" s="3">
        <v>208</v>
      </c>
      <c r="D20212" s="4">
        <v>36780</v>
      </c>
      <c r="E20212" t="s">
        <v>10404</v>
      </c>
      <c r="F20212" s="4" t="s">
        <v>10031</v>
      </c>
      <c r="G20212" s="5">
        <v>129</v>
      </c>
      <c r="H20212" s="6">
        <v>4.6153800000000002E-2</v>
      </c>
      <c r="I20212" s="7">
        <v>70.917000000000002</v>
      </c>
    </row>
    <row r="20213" spans="1:12" x14ac:dyDescent="0.25">
      <c r="A20213">
        <v>31021</v>
      </c>
      <c r="B20213" s="2">
        <v>23.218969999999999</v>
      </c>
      <c r="C20213" s="3">
        <v>27837</v>
      </c>
      <c r="D20213" s="4">
        <v>20140</v>
      </c>
      <c r="E20213" t="s">
        <v>592</v>
      </c>
      <c r="F20213" s="4" t="s">
        <v>6363</v>
      </c>
      <c r="G20213" s="5">
        <v>18486</v>
      </c>
      <c r="H20213" s="6">
        <v>0.1861409</v>
      </c>
      <c r="I20213" s="7">
        <v>46.725000000000001</v>
      </c>
      <c r="J20213" s="2">
        <v>48.571399999999997</v>
      </c>
      <c r="K20213">
        <v>7</v>
      </c>
    </row>
    <row r="20214" spans="1:12" x14ac:dyDescent="0.25">
      <c r="A20214">
        <v>44099</v>
      </c>
      <c r="B20214" s="2">
        <v>23.214259999999999</v>
      </c>
      <c r="C20214" s="3">
        <v>2101</v>
      </c>
      <c r="D20214" s="4">
        <v>11780</v>
      </c>
      <c r="E20214" t="s">
        <v>110</v>
      </c>
      <c r="F20214" s="4" t="s">
        <v>8295</v>
      </c>
      <c r="G20214" s="5">
        <v>1195</v>
      </c>
      <c r="H20214" s="6">
        <v>0.1046025</v>
      </c>
      <c r="I20214" s="7">
        <v>60.813000000000002</v>
      </c>
      <c r="J20214" s="2">
        <v>38</v>
      </c>
      <c r="K20214">
        <v>1</v>
      </c>
    </row>
    <row r="20215" spans="1:12" x14ac:dyDescent="0.25">
      <c r="A20215">
        <v>64455</v>
      </c>
      <c r="B20215" s="2">
        <v>23.213909999999998</v>
      </c>
      <c r="C20215" s="3">
        <v>344</v>
      </c>
      <c r="D20215" s="4">
        <v>32340</v>
      </c>
      <c r="E20215" t="s">
        <v>5681</v>
      </c>
      <c r="F20215" s="4" t="s">
        <v>12102</v>
      </c>
      <c r="G20215" s="5">
        <v>234</v>
      </c>
      <c r="H20215" s="6">
        <v>9.3617000000000006E-2</v>
      </c>
      <c r="I20215" s="7">
        <v>62.707999999999998</v>
      </c>
    </row>
    <row r="20216" spans="1:12" x14ac:dyDescent="0.25">
      <c r="A20216">
        <v>43311</v>
      </c>
      <c r="B20216" s="2">
        <v>23.210809999999999</v>
      </c>
      <c r="C20216" s="3">
        <v>19089</v>
      </c>
      <c r="D20216" s="4">
        <v>13340</v>
      </c>
      <c r="E20216" t="s">
        <v>7854</v>
      </c>
      <c r="F20216" s="4" t="s">
        <v>8295</v>
      </c>
      <c r="G20216" s="5">
        <v>12725</v>
      </c>
      <c r="H20216" s="6">
        <v>0.15803539999999999</v>
      </c>
      <c r="I20216" s="7">
        <v>51.576000000000001</v>
      </c>
      <c r="J20216" s="2">
        <v>50.666699999999999</v>
      </c>
      <c r="K20216">
        <v>6</v>
      </c>
    </row>
    <row r="20217" spans="1:12" x14ac:dyDescent="0.25">
      <c r="A20217">
        <v>13797</v>
      </c>
      <c r="B20217" s="2">
        <v>23.207429999999999</v>
      </c>
      <c r="C20217" s="3">
        <v>2108</v>
      </c>
      <c r="D20217" s="4">
        <v>13780</v>
      </c>
      <c r="E20217" t="s">
        <v>2726</v>
      </c>
      <c r="F20217" s="4" t="s">
        <v>1280</v>
      </c>
      <c r="G20217" s="5">
        <v>1376</v>
      </c>
      <c r="H20217" s="6">
        <v>0.1183733</v>
      </c>
      <c r="I20217" s="7">
        <v>58.429000000000002</v>
      </c>
    </row>
    <row r="20218" spans="1:12" x14ac:dyDescent="0.25">
      <c r="A20218">
        <v>74723</v>
      </c>
      <c r="B20218" s="2">
        <v>23.20683</v>
      </c>
      <c r="C20218" s="3">
        <v>1643</v>
      </c>
      <c r="D20218" s="4">
        <v>20460</v>
      </c>
      <c r="E20218" t="s">
        <v>591</v>
      </c>
      <c r="F20218" s="4" t="s">
        <v>13462</v>
      </c>
      <c r="G20218" s="5">
        <v>1110</v>
      </c>
      <c r="H20218" s="6">
        <v>0.1881188</v>
      </c>
      <c r="I20218" s="7">
        <v>46.375</v>
      </c>
    </row>
    <row r="20219" spans="1:12" x14ac:dyDescent="0.25">
      <c r="A20219">
        <v>71901</v>
      </c>
      <c r="B20219" s="2">
        <v>23.201709999999999</v>
      </c>
      <c r="C20219" s="3">
        <v>30270</v>
      </c>
      <c r="D20219" s="4">
        <v>26300</v>
      </c>
      <c r="E20219" t="s">
        <v>13223</v>
      </c>
      <c r="F20219" s="4" t="s">
        <v>13183</v>
      </c>
      <c r="G20219" s="5">
        <v>20298</v>
      </c>
      <c r="H20219" s="6">
        <v>0.2198138</v>
      </c>
      <c r="I20219" s="7">
        <v>40.895000000000003</v>
      </c>
      <c r="J20219" s="2">
        <v>49.769199999999998</v>
      </c>
      <c r="K20219">
        <v>13</v>
      </c>
      <c r="L20219" s="2">
        <v>92.6</v>
      </c>
    </row>
    <row r="20220" spans="1:12" x14ac:dyDescent="0.25">
      <c r="A20220">
        <v>14872</v>
      </c>
      <c r="B20220" s="2">
        <v>23.196739999999998</v>
      </c>
      <c r="C20220" s="3">
        <v>649</v>
      </c>
      <c r="D20220" s="4">
        <v>21300</v>
      </c>
      <c r="E20220" t="s">
        <v>2983</v>
      </c>
      <c r="F20220" s="4" t="s">
        <v>1280</v>
      </c>
      <c r="G20220" s="5">
        <v>488</v>
      </c>
      <c r="H20220" s="6">
        <v>0.15573770000000001</v>
      </c>
      <c r="I20220" s="7">
        <v>51.963999999999999</v>
      </c>
    </row>
    <row r="20221" spans="1:12" x14ac:dyDescent="0.25">
      <c r="A20221">
        <v>81073</v>
      </c>
      <c r="B20221" s="2">
        <v>23.196290000000001</v>
      </c>
      <c r="C20221" s="3">
        <v>1855</v>
      </c>
      <c r="E20221" t="s">
        <v>76</v>
      </c>
      <c r="F20221" s="4" t="s">
        <v>14477</v>
      </c>
      <c r="G20221" s="5">
        <v>1376</v>
      </c>
      <c r="H20221" s="6">
        <v>0.18095929999999999</v>
      </c>
      <c r="I20221" s="7">
        <v>47.603999999999999</v>
      </c>
    </row>
    <row r="20222" spans="1:12" x14ac:dyDescent="0.25">
      <c r="A20222">
        <v>93603</v>
      </c>
      <c r="B20222" s="2">
        <v>23.195900000000002</v>
      </c>
      <c r="C20222" s="3">
        <v>273</v>
      </c>
      <c r="D20222" s="4">
        <v>47300</v>
      </c>
      <c r="E20222" t="s">
        <v>9721</v>
      </c>
      <c r="F20222" s="4" t="s">
        <v>15368</v>
      </c>
      <c r="G20222" s="5">
        <v>236</v>
      </c>
      <c r="H20222" s="6">
        <v>0.28813559999999999</v>
      </c>
      <c r="I20222" s="7">
        <v>29.082999999999998</v>
      </c>
    </row>
    <row r="20223" spans="1:12" x14ac:dyDescent="0.25">
      <c r="A20223">
        <v>70445</v>
      </c>
      <c r="B20223" s="2">
        <v>23.193989999999999</v>
      </c>
      <c r="C20223" s="3">
        <v>10375</v>
      </c>
      <c r="D20223" s="4">
        <v>35380</v>
      </c>
      <c r="E20223" t="s">
        <v>12988</v>
      </c>
      <c r="F20223" s="4" t="s">
        <v>12927</v>
      </c>
      <c r="G20223" s="5">
        <v>7727</v>
      </c>
      <c r="H20223" s="6">
        <v>0.15051120000000001</v>
      </c>
      <c r="I20223" s="7">
        <v>52.863999999999997</v>
      </c>
      <c r="J20223" s="2">
        <v>56</v>
      </c>
      <c r="K20223">
        <v>1</v>
      </c>
    </row>
    <row r="20224" spans="1:12" x14ac:dyDescent="0.25">
      <c r="A20224">
        <v>47283</v>
      </c>
      <c r="B20224" s="2">
        <v>23.191669999999998</v>
      </c>
      <c r="C20224" s="3">
        <v>3013</v>
      </c>
      <c r="D20224" s="4">
        <v>24700</v>
      </c>
      <c r="E20224" t="s">
        <v>463</v>
      </c>
      <c r="F20224" s="4" t="s">
        <v>8800</v>
      </c>
      <c r="G20224" s="5">
        <v>2000</v>
      </c>
      <c r="H20224" s="6">
        <v>0.143928</v>
      </c>
      <c r="I20224" s="7">
        <v>54</v>
      </c>
    </row>
    <row r="20225" spans="1:12" x14ac:dyDescent="0.25">
      <c r="A20225">
        <v>79928</v>
      </c>
      <c r="B20225" s="2">
        <v>23.184640000000002</v>
      </c>
      <c r="C20225" s="3">
        <v>53476</v>
      </c>
      <c r="D20225" s="4">
        <v>21340</v>
      </c>
      <c r="E20225" t="s">
        <v>11792</v>
      </c>
      <c r="F20225" s="4" t="s">
        <v>13752</v>
      </c>
      <c r="G20225" s="5">
        <v>27363</v>
      </c>
      <c r="H20225" s="6">
        <v>0.17523659999999999</v>
      </c>
      <c r="I20225" s="7">
        <v>48.578000000000003</v>
      </c>
      <c r="J20225" s="2">
        <v>55.4</v>
      </c>
      <c r="K20225">
        <v>5</v>
      </c>
    </row>
    <row r="20226" spans="1:12" x14ac:dyDescent="0.25">
      <c r="A20226">
        <v>62031</v>
      </c>
      <c r="B20226" s="2">
        <v>23.17793</v>
      </c>
      <c r="C20226" s="3">
        <v>823</v>
      </c>
      <c r="D20226" s="4">
        <v>41180</v>
      </c>
      <c r="E20226" t="s">
        <v>11860</v>
      </c>
      <c r="F20226" s="4" t="s">
        <v>11490</v>
      </c>
      <c r="G20226" s="5">
        <v>680</v>
      </c>
      <c r="H20226" s="6">
        <v>0.11176469999999999</v>
      </c>
      <c r="I20226" s="7">
        <v>59.545000000000002</v>
      </c>
    </row>
    <row r="20227" spans="1:12" x14ac:dyDescent="0.25">
      <c r="A20227">
        <v>46323</v>
      </c>
      <c r="B20227" s="2">
        <v>23.174189999999999</v>
      </c>
      <c r="C20227" s="3">
        <v>23181</v>
      </c>
      <c r="D20227" s="4">
        <v>16980</v>
      </c>
      <c r="E20227" t="s">
        <v>2666</v>
      </c>
      <c r="F20227" s="4" t="s">
        <v>8800</v>
      </c>
      <c r="G20227" s="5">
        <v>14928</v>
      </c>
      <c r="H20227" s="6">
        <v>0.13511519999999999</v>
      </c>
      <c r="I20227" s="7">
        <v>55.509</v>
      </c>
      <c r="J20227" s="2">
        <v>53.5</v>
      </c>
      <c r="K20227">
        <v>8</v>
      </c>
    </row>
    <row r="20228" spans="1:12" x14ac:dyDescent="0.25">
      <c r="A20228">
        <v>66072</v>
      </c>
      <c r="B20228" s="2">
        <v>23.170439999999999</v>
      </c>
      <c r="C20228" s="3">
        <v>1026</v>
      </c>
      <c r="D20228" s="4">
        <v>28140</v>
      </c>
      <c r="E20228" t="s">
        <v>3396</v>
      </c>
      <c r="F20228" s="4" t="s">
        <v>12494</v>
      </c>
      <c r="G20228" s="5">
        <v>767</v>
      </c>
      <c r="H20228" s="6">
        <v>0.13168189999999999</v>
      </c>
      <c r="I20228" s="7">
        <v>56.1</v>
      </c>
      <c r="J20228" s="2">
        <v>63</v>
      </c>
      <c r="K20228">
        <v>2</v>
      </c>
    </row>
    <row r="20229" spans="1:12" x14ac:dyDescent="0.25">
      <c r="A20229">
        <v>47610</v>
      </c>
      <c r="B20229" s="2">
        <v>23.169419999999999</v>
      </c>
      <c r="C20229" s="3">
        <v>5355</v>
      </c>
      <c r="D20229" s="4">
        <v>21780</v>
      </c>
      <c r="E20229" t="s">
        <v>9046</v>
      </c>
      <c r="F20229" s="4" t="s">
        <v>8800</v>
      </c>
      <c r="G20229" s="5">
        <v>3479</v>
      </c>
      <c r="H20229" s="6">
        <v>0.12848519999999999</v>
      </c>
      <c r="I20229" s="7">
        <v>56.652000000000001</v>
      </c>
      <c r="J20229" s="2">
        <v>53.5</v>
      </c>
      <c r="K20229">
        <v>4</v>
      </c>
    </row>
    <row r="20230" spans="1:12" x14ac:dyDescent="0.25">
      <c r="A20230">
        <v>71438</v>
      </c>
      <c r="B20230" s="2">
        <v>23.168330000000001</v>
      </c>
      <c r="C20230" s="3">
        <v>1590</v>
      </c>
      <c r="D20230" s="4">
        <v>10780</v>
      </c>
      <c r="E20230" t="s">
        <v>13166</v>
      </c>
      <c r="F20230" s="4" t="s">
        <v>12927</v>
      </c>
      <c r="G20230" s="5">
        <v>1070</v>
      </c>
      <c r="H20230" s="6">
        <v>0.10186919999999999</v>
      </c>
      <c r="I20230" s="7">
        <v>61.25</v>
      </c>
    </row>
    <row r="20231" spans="1:12" x14ac:dyDescent="0.25">
      <c r="A20231">
        <v>98408</v>
      </c>
      <c r="B20231" s="2">
        <v>23.164960000000001</v>
      </c>
      <c r="C20231" s="3">
        <v>18712</v>
      </c>
      <c r="D20231" s="4">
        <v>42660</v>
      </c>
      <c r="E20231" t="s">
        <v>16435</v>
      </c>
      <c r="F20231" s="4" t="s">
        <v>16344</v>
      </c>
      <c r="G20231" s="5">
        <v>13022</v>
      </c>
      <c r="H20231" s="6">
        <v>0.13821700000000001</v>
      </c>
      <c r="I20231" s="7">
        <v>54.966999999999999</v>
      </c>
      <c r="J20231" s="2">
        <v>43</v>
      </c>
      <c r="K20231">
        <v>14</v>
      </c>
      <c r="L20231" s="2">
        <v>67.099999999999994</v>
      </c>
    </row>
    <row r="20232" spans="1:12" x14ac:dyDescent="0.25">
      <c r="A20232">
        <v>98337</v>
      </c>
      <c r="B20232" s="2">
        <v>23.16085</v>
      </c>
      <c r="C20232" s="3">
        <v>6260</v>
      </c>
      <c r="D20232" s="4">
        <v>14740</v>
      </c>
      <c r="E20232" t="s">
        <v>16399</v>
      </c>
      <c r="F20232" s="4" t="s">
        <v>16344</v>
      </c>
      <c r="G20232" s="5">
        <v>4163</v>
      </c>
      <c r="H20232" s="6">
        <v>0.19553209999999999</v>
      </c>
      <c r="I20232" s="7">
        <v>45.06</v>
      </c>
      <c r="J20232" s="2">
        <v>52.333300000000001</v>
      </c>
      <c r="K20232">
        <v>3</v>
      </c>
    </row>
    <row r="20233" spans="1:12" x14ac:dyDescent="0.25">
      <c r="A20233">
        <v>47170</v>
      </c>
      <c r="B20233" s="2">
        <v>23.157550000000001</v>
      </c>
      <c r="C20233" s="3">
        <v>14038</v>
      </c>
      <c r="D20233" s="4">
        <v>31140</v>
      </c>
      <c r="E20233" t="s">
        <v>2885</v>
      </c>
      <c r="F20233" s="4" t="s">
        <v>8800</v>
      </c>
      <c r="G20233" s="5">
        <v>9637</v>
      </c>
      <c r="H20233" s="6">
        <v>0.15523500000000001</v>
      </c>
      <c r="I20233" s="7">
        <v>52.021999999999998</v>
      </c>
      <c r="J20233" s="2">
        <v>46.333300000000001</v>
      </c>
      <c r="K20233">
        <v>3</v>
      </c>
    </row>
    <row r="20234" spans="1:12" x14ac:dyDescent="0.25">
      <c r="A20234">
        <v>74436</v>
      </c>
      <c r="B20234" s="2">
        <v>23.15446</v>
      </c>
      <c r="C20234" s="3">
        <v>4677</v>
      </c>
      <c r="D20234" s="4">
        <v>34780</v>
      </c>
      <c r="E20234" t="s">
        <v>1421</v>
      </c>
      <c r="F20234" s="4" t="s">
        <v>13462</v>
      </c>
      <c r="G20234" s="5">
        <v>3243</v>
      </c>
      <c r="H20234" s="6">
        <v>0.16954379999999999</v>
      </c>
      <c r="I20234" s="7">
        <v>49.545000000000002</v>
      </c>
    </row>
    <row r="20235" spans="1:12" x14ac:dyDescent="0.25">
      <c r="A20235">
        <v>56032</v>
      </c>
      <c r="B20235" s="2">
        <v>23.153639999999999</v>
      </c>
      <c r="C20235" s="3">
        <v>301</v>
      </c>
      <c r="D20235" s="4">
        <v>10660</v>
      </c>
      <c r="E20235" t="s">
        <v>10603</v>
      </c>
      <c r="F20235" s="4" t="s">
        <v>10428</v>
      </c>
      <c r="G20235" s="5">
        <v>208</v>
      </c>
      <c r="H20235" s="6">
        <v>0.13942309999999999</v>
      </c>
      <c r="I20235" s="7">
        <v>54.75</v>
      </c>
      <c r="J20235" s="2">
        <v>54</v>
      </c>
      <c r="K20235">
        <v>1</v>
      </c>
    </row>
    <row r="20236" spans="1:12" x14ac:dyDescent="0.25">
      <c r="A20236">
        <v>30563</v>
      </c>
      <c r="B20236" s="2">
        <v>23.152629999999998</v>
      </c>
      <c r="C20236" s="3">
        <v>5861</v>
      </c>
      <c r="D20236" s="4">
        <v>18460</v>
      </c>
      <c r="E20236" t="s">
        <v>4599</v>
      </c>
      <c r="F20236" s="4" t="s">
        <v>6363</v>
      </c>
      <c r="G20236" s="5">
        <v>3994</v>
      </c>
      <c r="H20236" s="6">
        <v>0.13817270000000001</v>
      </c>
      <c r="I20236" s="7">
        <v>54.960999999999999</v>
      </c>
    </row>
    <row r="20237" spans="1:12" x14ac:dyDescent="0.25">
      <c r="A20237">
        <v>81143</v>
      </c>
      <c r="B20237" s="2">
        <v>23.15155</v>
      </c>
      <c r="C20237" s="3">
        <v>666</v>
      </c>
      <c r="E20237" t="s">
        <v>14603</v>
      </c>
      <c r="F20237" s="4" t="s">
        <v>14477</v>
      </c>
      <c r="G20237" s="5">
        <v>512</v>
      </c>
      <c r="H20237" s="6">
        <v>0.2226563</v>
      </c>
      <c r="I20237" s="7">
        <v>40.356999999999999</v>
      </c>
    </row>
    <row r="20238" spans="1:12" x14ac:dyDescent="0.25">
      <c r="A20238">
        <v>62916</v>
      </c>
      <c r="B20238" s="2">
        <v>23.151289999999999</v>
      </c>
      <c r="C20238" s="3">
        <v>869</v>
      </c>
      <c r="D20238" s="4">
        <v>16060</v>
      </c>
      <c r="E20238" t="s">
        <v>12062</v>
      </c>
      <c r="F20238" s="4" t="s">
        <v>11490</v>
      </c>
      <c r="G20238" s="5">
        <v>564</v>
      </c>
      <c r="H20238" s="6">
        <v>0.14513280000000001</v>
      </c>
      <c r="I20238" s="7">
        <v>53.75</v>
      </c>
    </row>
    <row r="20239" spans="1:12" x14ac:dyDescent="0.25">
      <c r="A20239">
        <v>19805</v>
      </c>
      <c r="B20239" s="2">
        <v>23.144909999999999</v>
      </c>
      <c r="C20239" s="3">
        <v>41070</v>
      </c>
      <c r="D20239" s="4">
        <v>37980</v>
      </c>
      <c r="E20239" t="s">
        <v>257</v>
      </c>
      <c r="F20239" s="4" t="s">
        <v>4311</v>
      </c>
      <c r="G20239" s="5">
        <v>26104</v>
      </c>
      <c r="H20239" s="6">
        <v>0.18200279999999999</v>
      </c>
      <c r="I20239" s="7">
        <v>47.375999999999998</v>
      </c>
      <c r="J20239" s="2">
        <v>39.200000000000003</v>
      </c>
      <c r="K20239">
        <v>15</v>
      </c>
      <c r="L20239" s="2">
        <v>46.2</v>
      </c>
    </row>
    <row r="20240" spans="1:12" x14ac:dyDescent="0.25">
      <c r="A20240">
        <v>29906</v>
      </c>
      <c r="B20240" s="2">
        <v>23.135940000000002</v>
      </c>
      <c r="C20240" s="3">
        <v>21784</v>
      </c>
      <c r="D20240" s="4">
        <v>25940</v>
      </c>
      <c r="E20240" t="s">
        <v>5987</v>
      </c>
      <c r="F20240" s="4" t="s">
        <v>6130</v>
      </c>
      <c r="G20240" s="5">
        <v>11380</v>
      </c>
      <c r="H20240" s="6">
        <v>0.18768119999999999</v>
      </c>
      <c r="I20240" s="7">
        <v>46.39</v>
      </c>
      <c r="J20240" s="2">
        <v>52</v>
      </c>
      <c r="K20240">
        <v>4</v>
      </c>
    </row>
    <row r="20241" spans="1:11" x14ac:dyDescent="0.25">
      <c r="A20241">
        <v>14411</v>
      </c>
      <c r="B20241" s="2">
        <v>23.130749999999999</v>
      </c>
      <c r="C20241" s="3">
        <v>14493</v>
      </c>
      <c r="D20241" s="4">
        <v>40380</v>
      </c>
      <c r="E20241" t="s">
        <v>465</v>
      </c>
      <c r="F20241" s="4" t="s">
        <v>1280</v>
      </c>
      <c r="G20241" s="5">
        <v>10293</v>
      </c>
      <c r="H20241" s="6">
        <v>0.12853400000000001</v>
      </c>
      <c r="I20241" s="7">
        <v>56.610999999999997</v>
      </c>
      <c r="J20241" s="2">
        <v>50.4</v>
      </c>
      <c r="K20241">
        <v>5</v>
      </c>
    </row>
    <row r="20242" spans="1:11" x14ac:dyDescent="0.25">
      <c r="A20242">
        <v>71229</v>
      </c>
      <c r="B20242" s="2">
        <v>23.128019999999999</v>
      </c>
      <c r="C20242" s="3">
        <v>1550</v>
      </c>
      <c r="D20242" s="4">
        <v>12820</v>
      </c>
      <c r="E20242" t="s">
        <v>13121</v>
      </c>
      <c r="F20242" s="4" t="s">
        <v>12927</v>
      </c>
      <c r="G20242" s="5">
        <v>1146</v>
      </c>
      <c r="H20242" s="6">
        <v>0.1038394</v>
      </c>
      <c r="I20242" s="7">
        <v>60.878</v>
      </c>
    </row>
    <row r="20243" spans="1:11" x14ac:dyDescent="0.25">
      <c r="A20243">
        <v>32011</v>
      </c>
      <c r="B20243" s="2">
        <v>23.125409999999999</v>
      </c>
      <c r="C20243" s="3">
        <v>14161</v>
      </c>
      <c r="D20243" s="4">
        <v>27260</v>
      </c>
      <c r="E20243" t="s">
        <v>6691</v>
      </c>
      <c r="F20243" s="4" t="s">
        <v>6689</v>
      </c>
      <c r="G20243" s="5">
        <v>9720</v>
      </c>
      <c r="H20243" s="6">
        <v>0.1050304</v>
      </c>
      <c r="I20243" s="7">
        <v>60.667000000000002</v>
      </c>
      <c r="J20243" s="2">
        <v>52</v>
      </c>
      <c r="K20243">
        <v>1</v>
      </c>
    </row>
    <row r="20244" spans="1:11" x14ac:dyDescent="0.25">
      <c r="A20244">
        <v>65332</v>
      </c>
      <c r="B20244" s="2">
        <v>23.12285</v>
      </c>
      <c r="C20244" s="3">
        <v>1559</v>
      </c>
      <c r="D20244" s="4">
        <v>42740</v>
      </c>
      <c r="E20244" t="s">
        <v>12395</v>
      </c>
      <c r="F20244" s="4" t="s">
        <v>12102</v>
      </c>
      <c r="G20244" s="5">
        <v>1006</v>
      </c>
      <c r="H20244" s="6">
        <v>0.1341948</v>
      </c>
      <c r="I20244" s="7">
        <v>55.625</v>
      </c>
      <c r="J20244" s="2">
        <v>66</v>
      </c>
      <c r="K20244">
        <v>1</v>
      </c>
    </row>
    <row r="20245" spans="1:11" x14ac:dyDescent="0.25">
      <c r="A20245">
        <v>56155</v>
      </c>
      <c r="B20245" s="2">
        <v>23.122540000000001</v>
      </c>
      <c r="C20245" s="3">
        <v>446</v>
      </c>
      <c r="D20245" s="4">
        <v>49380</v>
      </c>
      <c r="E20245" t="s">
        <v>10651</v>
      </c>
      <c r="F20245" s="4" t="s">
        <v>10428</v>
      </c>
      <c r="G20245" s="5">
        <v>286</v>
      </c>
      <c r="H20245" s="6">
        <v>9.4405600000000006E-2</v>
      </c>
      <c r="I20245" s="7">
        <v>62.5</v>
      </c>
    </row>
    <row r="20246" spans="1:11" x14ac:dyDescent="0.25">
      <c r="A20246">
        <v>83431</v>
      </c>
      <c r="B20246" s="2">
        <v>23.122319999999998</v>
      </c>
      <c r="C20246" s="3">
        <v>902</v>
      </c>
      <c r="D20246" s="4">
        <v>26820</v>
      </c>
      <c r="E20246" t="s">
        <v>5652</v>
      </c>
      <c r="F20246" s="4" t="s">
        <v>14725</v>
      </c>
      <c r="G20246" s="5">
        <v>625</v>
      </c>
      <c r="H20246" s="6">
        <v>0.15359999999999999</v>
      </c>
      <c r="I20246" s="7">
        <v>52.265999999999998</v>
      </c>
    </row>
    <row r="20247" spans="1:11" x14ac:dyDescent="0.25">
      <c r="A20247">
        <v>18701</v>
      </c>
      <c r="B20247" s="2">
        <v>23.121880000000001</v>
      </c>
      <c r="C20247" s="3">
        <v>3421</v>
      </c>
      <c r="D20247" s="4">
        <v>42540</v>
      </c>
      <c r="E20247" t="s">
        <v>4120</v>
      </c>
      <c r="F20247" s="4" t="s">
        <v>3003</v>
      </c>
      <c r="G20247" s="5">
        <v>1192</v>
      </c>
      <c r="H20247" s="6">
        <v>0.29086339999999999</v>
      </c>
      <c r="I20247" s="7">
        <v>28.542000000000002</v>
      </c>
      <c r="J20247" s="2">
        <v>61</v>
      </c>
      <c r="K20247">
        <v>1</v>
      </c>
    </row>
    <row r="20248" spans="1:11" x14ac:dyDescent="0.25">
      <c r="A20248">
        <v>51358</v>
      </c>
      <c r="B20248" s="2">
        <v>23.121390000000002</v>
      </c>
      <c r="C20248" s="3">
        <v>1149</v>
      </c>
      <c r="E20248" t="s">
        <v>9849</v>
      </c>
      <c r="F20248" s="4" t="s">
        <v>9593</v>
      </c>
      <c r="G20248" s="5">
        <v>845</v>
      </c>
      <c r="H20248" s="6">
        <v>0.15029590000000001</v>
      </c>
      <c r="I20248" s="7">
        <v>52.832999999999998</v>
      </c>
    </row>
    <row r="20249" spans="1:11" x14ac:dyDescent="0.25">
      <c r="A20249">
        <v>16878</v>
      </c>
      <c r="B20249" s="2">
        <v>23.12087</v>
      </c>
      <c r="C20249" s="3">
        <v>1717</v>
      </c>
      <c r="D20249" s="4">
        <v>20180</v>
      </c>
      <c r="E20249" t="s">
        <v>3638</v>
      </c>
      <c r="F20249" s="4" t="s">
        <v>3003</v>
      </c>
      <c r="G20249" s="5">
        <v>1309</v>
      </c>
      <c r="H20249" s="6">
        <v>9.54927E-2</v>
      </c>
      <c r="I20249" s="7">
        <v>62.302999999999997</v>
      </c>
      <c r="J20249" s="2">
        <v>63</v>
      </c>
      <c r="K20249">
        <v>2</v>
      </c>
    </row>
    <row r="20250" spans="1:11" x14ac:dyDescent="0.25">
      <c r="A20250">
        <v>50662</v>
      </c>
      <c r="B20250" s="2">
        <v>23.119430000000001</v>
      </c>
      <c r="C20250" s="3">
        <v>6929</v>
      </c>
      <c r="E20250" t="s">
        <v>9781</v>
      </c>
      <c r="F20250" s="4" t="s">
        <v>9593</v>
      </c>
      <c r="G20250" s="5">
        <v>4736</v>
      </c>
      <c r="H20250" s="6">
        <v>0.15350510000000001</v>
      </c>
      <c r="I20250" s="7">
        <v>52.276000000000003</v>
      </c>
      <c r="J20250" s="2">
        <v>64</v>
      </c>
      <c r="K20250">
        <v>3</v>
      </c>
    </row>
    <row r="20251" spans="1:11" x14ac:dyDescent="0.25">
      <c r="A20251">
        <v>28139</v>
      </c>
      <c r="B20251" s="2">
        <v>23.114850000000001</v>
      </c>
      <c r="C20251" s="3">
        <v>19302</v>
      </c>
      <c r="D20251" s="4">
        <v>22580</v>
      </c>
      <c r="E20251" t="s">
        <v>5892</v>
      </c>
      <c r="F20251" s="4" t="s">
        <v>5642</v>
      </c>
      <c r="G20251" s="5">
        <v>14394</v>
      </c>
      <c r="H20251" s="6">
        <v>0.18320130000000001</v>
      </c>
      <c r="I20251" s="7">
        <v>47.14</v>
      </c>
      <c r="J20251" s="2">
        <v>60.5</v>
      </c>
      <c r="K20251">
        <v>2</v>
      </c>
    </row>
    <row r="20252" spans="1:11" x14ac:dyDescent="0.25">
      <c r="A20252">
        <v>29712</v>
      </c>
      <c r="B20252" s="2">
        <v>23.111039999999999</v>
      </c>
      <c r="C20252" s="3">
        <v>2316</v>
      </c>
      <c r="D20252" s="4">
        <v>16740</v>
      </c>
      <c r="E20252" t="s">
        <v>6319</v>
      </c>
      <c r="F20252" s="4" t="s">
        <v>6130</v>
      </c>
      <c r="G20252" s="5">
        <v>1508</v>
      </c>
      <c r="H20252" s="6">
        <v>0.1411531</v>
      </c>
      <c r="I20252" s="7">
        <v>54.405999999999999</v>
      </c>
    </row>
    <row r="20253" spans="1:11" x14ac:dyDescent="0.25">
      <c r="A20253">
        <v>15860</v>
      </c>
      <c r="B20253" s="2">
        <v>23.110479999999999</v>
      </c>
      <c r="C20253" s="3">
        <v>1006</v>
      </c>
      <c r="E20253" t="s">
        <v>3338</v>
      </c>
      <c r="F20253" s="4" t="s">
        <v>3003</v>
      </c>
      <c r="G20253" s="5">
        <v>842</v>
      </c>
      <c r="H20253" s="6">
        <v>0.16725979999999999</v>
      </c>
      <c r="I20253" s="7">
        <v>49.890999999999998</v>
      </c>
    </row>
    <row r="20254" spans="1:11" x14ac:dyDescent="0.25">
      <c r="A20254">
        <v>46808</v>
      </c>
      <c r="B20254" s="2">
        <v>23.107389999999999</v>
      </c>
      <c r="C20254" s="3">
        <v>18951</v>
      </c>
      <c r="D20254" s="4">
        <v>23060</v>
      </c>
      <c r="E20254" t="s">
        <v>8912</v>
      </c>
      <c r="F20254" s="4" t="s">
        <v>8800</v>
      </c>
      <c r="G20254" s="5">
        <v>12104</v>
      </c>
      <c r="H20254" s="6">
        <v>0.1701917</v>
      </c>
      <c r="I20254" s="7">
        <v>49.384</v>
      </c>
      <c r="J20254" s="2">
        <v>52.428600000000003</v>
      </c>
      <c r="K20254">
        <v>7</v>
      </c>
    </row>
    <row r="20255" spans="1:11" x14ac:dyDescent="0.25">
      <c r="A20255">
        <v>25817</v>
      </c>
      <c r="B20255" s="2">
        <v>23.104369999999999</v>
      </c>
      <c r="C20255" s="3">
        <v>787</v>
      </c>
      <c r="D20255" s="4">
        <v>13220</v>
      </c>
      <c r="E20255" t="s">
        <v>5410</v>
      </c>
      <c r="F20255" s="4" t="s">
        <v>5144</v>
      </c>
      <c r="G20255" s="5">
        <v>490</v>
      </c>
      <c r="H20255" s="6">
        <v>0.1425662</v>
      </c>
      <c r="I20255" s="7">
        <v>54.155000000000001</v>
      </c>
    </row>
    <row r="20256" spans="1:11" x14ac:dyDescent="0.25">
      <c r="A20256">
        <v>54201</v>
      </c>
      <c r="B20256" s="2">
        <v>23.10332</v>
      </c>
      <c r="C20256" s="3">
        <v>5468</v>
      </c>
      <c r="D20256" s="4">
        <v>24580</v>
      </c>
      <c r="E20256" t="s">
        <v>10208</v>
      </c>
      <c r="F20256" s="4" t="s">
        <v>10031</v>
      </c>
      <c r="G20256" s="5">
        <v>3930</v>
      </c>
      <c r="H20256" s="6">
        <v>0.13078880000000001</v>
      </c>
      <c r="I20256" s="7">
        <v>56.188000000000002</v>
      </c>
      <c r="J20256" s="2">
        <v>49</v>
      </c>
      <c r="K20256">
        <v>1</v>
      </c>
    </row>
    <row r="20257" spans="1:11" x14ac:dyDescent="0.25">
      <c r="A20257">
        <v>97107</v>
      </c>
      <c r="B20257" s="2">
        <v>23.102080000000001</v>
      </c>
      <c r="C20257" s="3">
        <v>1649</v>
      </c>
      <c r="E20257" t="s">
        <v>9237</v>
      </c>
      <c r="F20257" s="4" t="s">
        <v>16170</v>
      </c>
      <c r="G20257" s="5">
        <v>1218</v>
      </c>
      <c r="H20257" s="6">
        <v>0.14696219999999999</v>
      </c>
      <c r="I20257" s="7">
        <v>53.393000000000001</v>
      </c>
      <c r="J20257" s="2">
        <v>61.25</v>
      </c>
      <c r="K20257">
        <v>4</v>
      </c>
    </row>
    <row r="20258" spans="1:11" x14ac:dyDescent="0.25">
      <c r="A20258">
        <v>45744</v>
      </c>
      <c r="B20258" s="2">
        <v>23.10135</v>
      </c>
      <c r="C20258" s="3">
        <v>2410</v>
      </c>
      <c r="D20258" s="4">
        <v>31930</v>
      </c>
      <c r="E20258" t="s">
        <v>247</v>
      </c>
      <c r="F20258" s="4" t="s">
        <v>8295</v>
      </c>
      <c r="G20258" s="5">
        <v>1850</v>
      </c>
      <c r="H20258" s="6">
        <v>0.14756759999999999</v>
      </c>
      <c r="I20258" s="7">
        <v>53.286999999999999</v>
      </c>
      <c r="J20258" s="2">
        <v>49.5</v>
      </c>
      <c r="K20258">
        <v>2</v>
      </c>
    </row>
    <row r="20259" spans="1:11" x14ac:dyDescent="0.25">
      <c r="A20259">
        <v>96134</v>
      </c>
      <c r="B20259" s="2">
        <v>23.100519999999999</v>
      </c>
      <c r="C20259" s="3">
        <v>2506</v>
      </c>
      <c r="E20259" t="s">
        <v>16088</v>
      </c>
      <c r="F20259" s="4" t="s">
        <v>15368</v>
      </c>
      <c r="G20259" s="5">
        <v>1623</v>
      </c>
      <c r="H20259" s="6">
        <v>0.2224276</v>
      </c>
      <c r="I20259" s="7">
        <v>40.344999999999999</v>
      </c>
    </row>
    <row r="20260" spans="1:11" x14ac:dyDescent="0.25">
      <c r="A20260">
        <v>35055</v>
      </c>
      <c r="B20260" s="2">
        <v>23.09686</v>
      </c>
      <c r="C20260" s="3">
        <v>20275</v>
      </c>
      <c r="D20260" s="4">
        <v>18980</v>
      </c>
      <c r="E20260" t="s">
        <v>7044</v>
      </c>
      <c r="F20260" s="4" t="s">
        <v>7027</v>
      </c>
      <c r="G20260" s="5">
        <v>13647</v>
      </c>
      <c r="H20260" s="6">
        <v>0.18722059999999999</v>
      </c>
      <c r="I20260" s="7">
        <v>46.427999999999997</v>
      </c>
      <c r="J20260" s="2">
        <v>47</v>
      </c>
      <c r="K20260">
        <v>5</v>
      </c>
    </row>
    <row r="20261" spans="1:11" x14ac:dyDescent="0.25">
      <c r="A20261">
        <v>52537</v>
      </c>
      <c r="B20261" s="2">
        <v>23.092549999999999</v>
      </c>
      <c r="C20261" s="3">
        <v>6643</v>
      </c>
      <c r="D20261" s="4">
        <v>36900</v>
      </c>
      <c r="E20261" t="s">
        <v>1199</v>
      </c>
      <c r="F20261" s="4" t="s">
        <v>9593</v>
      </c>
      <c r="G20261" s="5">
        <v>4380</v>
      </c>
      <c r="H20261" s="6">
        <v>0.1547945</v>
      </c>
      <c r="I20261" s="7">
        <v>52.030999999999999</v>
      </c>
      <c r="J20261" s="2">
        <v>44</v>
      </c>
      <c r="K20261">
        <v>3</v>
      </c>
    </row>
    <row r="20262" spans="1:11" x14ac:dyDescent="0.25">
      <c r="A20262">
        <v>31049</v>
      </c>
      <c r="B20262" s="2">
        <v>23.091190000000001</v>
      </c>
      <c r="C20262" s="3">
        <v>1695</v>
      </c>
      <c r="D20262" s="4">
        <v>20140</v>
      </c>
      <c r="E20262" t="s">
        <v>6571</v>
      </c>
      <c r="F20262" s="4" t="s">
        <v>6363</v>
      </c>
      <c r="G20262" s="5">
        <v>1307</v>
      </c>
      <c r="H20262" s="6">
        <v>0.14296639999999999</v>
      </c>
      <c r="I20262" s="7">
        <v>54.073999999999998</v>
      </c>
    </row>
    <row r="20263" spans="1:11" x14ac:dyDescent="0.25">
      <c r="A20263">
        <v>76849</v>
      </c>
      <c r="B20263" s="2">
        <v>23.090140000000002</v>
      </c>
      <c r="C20263" s="3">
        <v>4066</v>
      </c>
      <c r="E20263" t="s">
        <v>12083</v>
      </c>
      <c r="F20263" s="4" t="s">
        <v>13752</v>
      </c>
      <c r="G20263" s="5">
        <v>3049</v>
      </c>
      <c r="H20263" s="6">
        <v>0.18098359999999999</v>
      </c>
      <c r="I20263" s="7">
        <v>47.5</v>
      </c>
      <c r="J20263" s="2">
        <v>54</v>
      </c>
      <c r="K20263">
        <v>1</v>
      </c>
    </row>
    <row r="20264" spans="1:11" x14ac:dyDescent="0.25">
      <c r="A20264">
        <v>97420</v>
      </c>
      <c r="B20264" s="2">
        <v>23.084859999999999</v>
      </c>
      <c r="C20264" s="3">
        <v>26607</v>
      </c>
      <c r="D20264" s="4">
        <v>18300</v>
      </c>
      <c r="E20264" t="s">
        <v>16247</v>
      </c>
      <c r="F20264" s="4" t="s">
        <v>16170</v>
      </c>
      <c r="G20264" s="5">
        <v>19025</v>
      </c>
      <c r="H20264" s="6">
        <v>0.1817513</v>
      </c>
      <c r="I20264" s="7">
        <v>47.363</v>
      </c>
      <c r="J20264" s="2">
        <v>40</v>
      </c>
      <c r="K20264">
        <v>6</v>
      </c>
    </row>
    <row r="20265" spans="1:11" x14ac:dyDescent="0.25">
      <c r="A20265">
        <v>80913</v>
      </c>
      <c r="B20265" s="2">
        <v>23.080120000000001</v>
      </c>
      <c r="C20265" s="3">
        <v>3269</v>
      </c>
      <c r="D20265" s="4">
        <v>17820</v>
      </c>
      <c r="E20265" t="s">
        <v>14565</v>
      </c>
      <c r="F20265" s="4" t="s">
        <v>14477</v>
      </c>
      <c r="G20265" s="5">
        <v>783</v>
      </c>
      <c r="H20265" s="6">
        <v>0.1632653</v>
      </c>
      <c r="I20265" s="7">
        <v>50.555999999999997</v>
      </c>
      <c r="J20265" s="2">
        <v>59</v>
      </c>
      <c r="K20265">
        <v>2</v>
      </c>
    </row>
    <row r="20266" spans="1:11" x14ac:dyDescent="0.25">
      <c r="A20266">
        <v>29727</v>
      </c>
      <c r="B20266" s="2">
        <v>23.079699999999999</v>
      </c>
      <c r="C20266" s="3">
        <v>1345</v>
      </c>
      <c r="E20266" t="s">
        <v>6323</v>
      </c>
      <c r="F20266" s="4" t="s">
        <v>6130</v>
      </c>
      <c r="G20266" s="5">
        <v>976</v>
      </c>
      <c r="H20266" s="6">
        <v>0.1086066</v>
      </c>
      <c r="I20266" s="7">
        <v>60</v>
      </c>
    </row>
    <row r="20267" spans="1:11" x14ac:dyDescent="0.25">
      <c r="A20267">
        <v>58369</v>
      </c>
      <c r="B20267" s="2">
        <v>23.079249999999998</v>
      </c>
      <c r="C20267" s="3">
        <v>1447</v>
      </c>
      <c r="E20267" t="s">
        <v>8855</v>
      </c>
      <c r="F20267" s="4" t="s">
        <v>11069</v>
      </c>
      <c r="G20267" s="5">
        <v>902</v>
      </c>
      <c r="H20267" s="6">
        <v>0.1893688</v>
      </c>
      <c r="I20267" s="7">
        <v>46.042000000000002</v>
      </c>
    </row>
    <row r="20268" spans="1:11" x14ac:dyDescent="0.25">
      <c r="A20268">
        <v>22827</v>
      </c>
      <c r="B20268" s="2">
        <v>23.07733</v>
      </c>
      <c r="C20268" s="3">
        <v>9805</v>
      </c>
      <c r="D20268" s="4">
        <v>25500</v>
      </c>
      <c r="E20268" t="s">
        <v>4645</v>
      </c>
      <c r="F20268" s="4" t="s">
        <v>4335</v>
      </c>
      <c r="G20268" s="5">
        <v>7118</v>
      </c>
      <c r="H20268" s="6">
        <v>0.11644889999999999</v>
      </c>
      <c r="I20268" s="7">
        <v>58.637999999999998</v>
      </c>
      <c r="J20268" s="2">
        <v>55.2</v>
      </c>
      <c r="K20268">
        <v>5</v>
      </c>
    </row>
    <row r="20269" spans="1:11" x14ac:dyDescent="0.25">
      <c r="A20269">
        <v>54929</v>
      </c>
      <c r="B20269" s="2">
        <v>23.074110000000001</v>
      </c>
      <c r="C20269" s="3">
        <v>9010</v>
      </c>
      <c r="E20269" t="s">
        <v>3496</v>
      </c>
      <c r="F20269" s="4" t="s">
        <v>10031</v>
      </c>
      <c r="G20269" s="5">
        <v>6315</v>
      </c>
      <c r="H20269" s="6">
        <v>0.12034839999999999</v>
      </c>
      <c r="I20269" s="7">
        <v>57.963999999999999</v>
      </c>
      <c r="J20269" s="2">
        <v>37</v>
      </c>
      <c r="K20269">
        <v>2</v>
      </c>
    </row>
    <row r="20270" spans="1:11" x14ac:dyDescent="0.25">
      <c r="A20270">
        <v>64724</v>
      </c>
      <c r="B20270" s="2">
        <v>23.07226</v>
      </c>
      <c r="C20270" s="3">
        <v>2082</v>
      </c>
      <c r="E20270" t="s">
        <v>12314</v>
      </c>
      <c r="F20270" s="4" t="s">
        <v>12102</v>
      </c>
      <c r="G20270" s="5">
        <v>1419</v>
      </c>
      <c r="H20270" s="6">
        <v>0.15774650000000001</v>
      </c>
      <c r="I20270" s="7">
        <v>51.5</v>
      </c>
    </row>
    <row r="20271" spans="1:11" x14ac:dyDescent="0.25">
      <c r="A20271">
        <v>27852</v>
      </c>
      <c r="B20271" s="2">
        <v>23.071439999999999</v>
      </c>
      <c r="C20271" s="3">
        <v>2749</v>
      </c>
      <c r="D20271" s="4">
        <v>48980</v>
      </c>
      <c r="E20271" t="s">
        <v>5774</v>
      </c>
      <c r="F20271" s="4" t="s">
        <v>5642</v>
      </c>
      <c r="G20271" s="5">
        <v>1991</v>
      </c>
      <c r="H20271" s="6">
        <v>0.13955819999999999</v>
      </c>
      <c r="I20271" s="7">
        <v>54.643000000000001</v>
      </c>
    </row>
    <row r="20272" spans="1:11" x14ac:dyDescent="0.25">
      <c r="A20272">
        <v>32443</v>
      </c>
      <c r="B20272" s="2">
        <v>23.070530000000002</v>
      </c>
      <c r="C20272" s="3">
        <v>2563</v>
      </c>
      <c r="E20272" t="s">
        <v>780</v>
      </c>
      <c r="F20272" s="4" t="s">
        <v>6689</v>
      </c>
      <c r="G20272" s="5">
        <v>1830</v>
      </c>
      <c r="H20272" s="6">
        <v>0.16329869999999999</v>
      </c>
      <c r="I20272" s="7">
        <v>50.536000000000001</v>
      </c>
    </row>
    <row r="20273" spans="1:12" x14ac:dyDescent="0.25">
      <c r="A20273">
        <v>12917</v>
      </c>
      <c r="B20273" s="2">
        <v>23.069880000000001</v>
      </c>
      <c r="C20273" s="3">
        <v>1197</v>
      </c>
      <c r="D20273" s="4">
        <v>31660</v>
      </c>
      <c r="E20273" t="s">
        <v>2414</v>
      </c>
      <c r="F20273" s="4" t="s">
        <v>1280</v>
      </c>
      <c r="G20273" s="5">
        <v>884</v>
      </c>
      <c r="H20273" s="6">
        <v>0.11312220000000001</v>
      </c>
      <c r="I20273" s="7">
        <v>59.204999999999998</v>
      </c>
    </row>
    <row r="20274" spans="1:12" x14ac:dyDescent="0.25">
      <c r="A20274">
        <v>59201</v>
      </c>
      <c r="B20274" s="2">
        <v>23.068940000000001</v>
      </c>
      <c r="C20274" s="3">
        <v>5231</v>
      </c>
      <c r="E20274" t="s">
        <v>11328</v>
      </c>
      <c r="F20274" s="4" t="s">
        <v>11278</v>
      </c>
      <c r="G20274" s="5">
        <v>3030</v>
      </c>
      <c r="H20274" s="6">
        <v>0.1336193</v>
      </c>
      <c r="I20274" s="7">
        <v>55.661999999999999</v>
      </c>
      <c r="J20274" s="2">
        <v>45</v>
      </c>
      <c r="K20274">
        <v>3</v>
      </c>
    </row>
    <row r="20275" spans="1:12" x14ac:dyDescent="0.25">
      <c r="A20275">
        <v>56734</v>
      </c>
      <c r="B20275" s="2">
        <v>23.06814</v>
      </c>
      <c r="C20275" s="3">
        <v>485</v>
      </c>
      <c r="E20275" t="s">
        <v>10860</v>
      </c>
      <c r="F20275" s="4" t="s">
        <v>10428</v>
      </c>
      <c r="G20275" s="5">
        <v>352</v>
      </c>
      <c r="H20275" s="6">
        <v>0.1104816</v>
      </c>
      <c r="I20275" s="7">
        <v>59.658999999999999</v>
      </c>
    </row>
    <row r="20276" spans="1:12" x14ac:dyDescent="0.25">
      <c r="A20276">
        <v>50451</v>
      </c>
      <c r="B20276" s="2">
        <v>23.067979999999999</v>
      </c>
      <c r="C20276" s="3">
        <v>432</v>
      </c>
      <c r="E20276" t="s">
        <v>9698</v>
      </c>
      <c r="F20276" s="4" t="s">
        <v>9593</v>
      </c>
      <c r="G20276" s="5">
        <v>317</v>
      </c>
      <c r="H20276" s="6">
        <v>8.8328100000000007E-2</v>
      </c>
      <c r="I20276" s="7">
        <v>63.472000000000001</v>
      </c>
    </row>
    <row r="20277" spans="1:12" x14ac:dyDescent="0.25">
      <c r="A20277">
        <v>77455</v>
      </c>
      <c r="B20277" s="2">
        <v>23.067550000000001</v>
      </c>
      <c r="C20277" s="3">
        <v>2016</v>
      </c>
      <c r="D20277" s="4">
        <v>20900</v>
      </c>
      <c r="E20277" t="s">
        <v>7752</v>
      </c>
      <c r="F20277" s="4" t="s">
        <v>13752</v>
      </c>
      <c r="G20277" s="5">
        <v>1470</v>
      </c>
      <c r="H20277" s="6">
        <v>0.14276</v>
      </c>
      <c r="I20277" s="7">
        <v>54.063000000000002</v>
      </c>
    </row>
    <row r="20278" spans="1:12" x14ac:dyDescent="0.25">
      <c r="A20278">
        <v>23691</v>
      </c>
      <c r="B20278" s="2">
        <v>23.06718</v>
      </c>
      <c r="C20278" s="3">
        <v>182</v>
      </c>
      <c r="D20278" s="4">
        <v>47260</v>
      </c>
      <c r="E20278" t="s">
        <v>4881</v>
      </c>
      <c r="F20278" s="4" t="s">
        <v>4335</v>
      </c>
      <c r="G20278" s="5">
        <v>68</v>
      </c>
      <c r="H20278" s="6">
        <v>0.10144930000000001</v>
      </c>
      <c r="I20278" s="7">
        <v>61.2</v>
      </c>
    </row>
    <row r="20279" spans="1:12" x14ac:dyDescent="0.25">
      <c r="A20279">
        <v>83436</v>
      </c>
      <c r="B20279" s="2">
        <v>23.06709</v>
      </c>
      <c r="C20279" s="3">
        <v>425</v>
      </c>
      <c r="D20279" s="4">
        <v>39940</v>
      </c>
      <c r="E20279" t="s">
        <v>14767</v>
      </c>
      <c r="F20279" s="4" t="s">
        <v>14725</v>
      </c>
      <c r="G20279" s="5">
        <v>287</v>
      </c>
      <c r="H20279" s="6">
        <v>0.19444439999999999</v>
      </c>
      <c r="I20279" s="7">
        <v>45.125</v>
      </c>
    </row>
    <row r="20280" spans="1:12" x14ac:dyDescent="0.25">
      <c r="A20280">
        <v>63114</v>
      </c>
      <c r="B20280" s="2">
        <v>23.061350000000001</v>
      </c>
      <c r="C20280" s="3">
        <v>35589</v>
      </c>
      <c r="D20280" s="4">
        <v>41180</v>
      </c>
      <c r="E20280" t="s">
        <v>9297</v>
      </c>
      <c r="F20280" s="4" t="s">
        <v>12102</v>
      </c>
      <c r="G20280" s="5">
        <v>23691</v>
      </c>
      <c r="H20280" s="6">
        <v>0.1774017</v>
      </c>
      <c r="I20280" s="7">
        <v>48.067999999999998</v>
      </c>
      <c r="J20280" s="2">
        <v>49.8</v>
      </c>
      <c r="K20280">
        <v>15</v>
      </c>
      <c r="L20280" s="2">
        <v>92.6</v>
      </c>
    </row>
    <row r="20281" spans="1:12" x14ac:dyDescent="0.25">
      <c r="A20281">
        <v>97525</v>
      </c>
      <c r="B20281" s="2">
        <v>23.054849999999998</v>
      </c>
      <c r="C20281" s="3">
        <v>4421</v>
      </c>
      <c r="D20281" s="4">
        <v>32780</v>
      </c>
      <c r="E20281" t="s">
        <v>5864</v>
      </c>
      <c r="F20281" s="4" t="s">
        <v>16170</v>
      </c>
      <c r="G20281" s="5">
        <v>3467</v>
      </c>
      <c r="H20281" s="6">
        <v>0.1381598</v>
      </c>
      <c r="I20281" s="7">
        <v>54.848999999999997</v>
      </c>
      <c r="J20281" s="2">
        <v>56</v>
      </c>
      <c r="K20281">
        <v>3</v>
      </c>
    </row>
    <row r="20282" spans="1:12" x14ac:dyDescent="0.25">
      <c r="A20282">
        <v>12857</v>
      </c>
      <c r="B20282" s="2">
        <v>23.053930000000001</v>
      </c>
      <c r="C20282" s="3">
        <v>532</v>
      </c>
      <c r="E20282" t="s">
        <v>2392</v>
      </c>
      <c r="F20282" s="4" t="s">
        <v>1280</v>
      </c>
      <c r="G20282" s="5">
        <v>398</v>
      </c>
      <c r="H20282" s="6">
        <v>0.16834170000000001</v>
      </c>
      <c r="I20282" s="7">
        <v>49.631999999999998</v>
      </c>
    </row>
    <row r="20283" spans="1:12" x14ac:dyDescent="0.25">
      <c r="A20283">
        <v>37876</v>
      </c>
      <c r="B20283" s="2">
        <v>23.048819999999999</v>
      </c>
      <c r="C20283" s="3">
        <v>30791</v>
      </c>
      <c r="D20283" s="4">
        <v>42940</v>
      </c>
      <c r="E20283" t="s">
        <v>7506</v>
      </c>
      <c r="F20283" s="4" t="s">
        <v>7348</v>
      </c>
      <c r="G20283" s="5">
        <v>20924</v>
      </c>
      <c r="H20283" s="6">
        <v>0.14183989999999999</v>
      </c>
      <c r="I20283" s="7">
        <v>54.210999999999999</v>
      </c>
      <c r="J20283" s="2">
        <v>49</v>
      </c>
      <c r="K20283">
        <v>1</v>
      </c>
    </row>
    <row r="20284" spans="1:12" x14ac:dyDescent="0.25">
      <c r="A20284">
        <v>46543</v>
      </c>
      <c r="B20284" s="2">
        <v>23.043369999999999</v>
      </c>
      <c r="C20284" s="3">
        <v>3732</v>
      </c>
      <c r="D20284" s="4">
        <v>21140</v>
      </c>
      <c r="E20284" t="s">
        <v>3701</v>
      </c>
      <c r="F20284" s="4" t="s">
        <v>8800</v>
      </c>
      <c r="G20284" s="5">
        <v>1850</v>
      </c>
      <c r="H20284" s="6">
        <v>6.9151799999999999E-2</v>
      </c>
      <c r="I20284" s="7">
        <v>66.771000000000001</v>
      </c>
      <c r="J20284" s="2">
        <v>48</v>
      </c>
      <c r="K20284">
        <v>2</v>
      </c>
    </row>
    <row r="20285" spans="1:12" x14ac:dyDescent="0.25">
      <c r="A20285">
        <v>68771</v>
      </c>
      <c r="B20285" s="2">
        <v>23.04269</v>
      </c>
      <c r="C20285" s="3">
        <v>1427</v>
      </c>
      <c r="E20285" t="s">
        <v>355</v>
      </c>
      <c r="F20285" s="4" t="s">
        <v>12738</v>
      </c>
      <c r="G20285" s="5">
        <v>1013</v>
      </c>
      <c r="H20285" s="6">
        <v>0.13622899999999999</v>
      </c>
      <c r="I20285" s="7">
        <v>55.179000000000002</v>
      </c>
      <c r="J20285" s="2">
        <v>41</v>
      </c>
      <c r="K20285">
        <v>2</v>
      </c>
    </row>
    <row r="20286" spans="1:12" x14ac:dyDescent="0.25">
      <c r="A20286">
        <v>97011</v>
      </c>
      <c r="B20286" s="2">
        <v>23.042280000000002</v>
      </c>
      <c r="C20286" s="3">
        <v>830</v>
      </c>
      <c r="D20286" s="4">
        <v>38900</v>
      </c>
      <c r="E20286" t="s">
        <v>4710</v>
      </c>
      <c r="F20286" s="4" t="s">
        <v>16170</v>
      </c>
      <c r="G20286" s="5">
        <v>712</v>
      </c>
      <c r="H20286" s="6">
        <v>0.23174159999999999</v>
      </c>
      <c r="I20286" s="7">
        <v>38.671999999999997</v>
      </c>
    </row>
    <row r="20287" spans="1:12" x14ac:dyDescent="0.25">
      <c r="A20287">
        <v>95950</v>
      </c>
      <c r="B20287" s="2">
        <v>23.042010000000001</v>
      </c>
      <c r="C20287" s="3">
        <v>723</v>
      </c>
      <c r="E20287" t="s">
        <v>9619</v>
      </c>
      <c r="F20287" s="4" t="s">
        <v>15368</v>
      </c>
      <c r="G20287" s="5">
        <v>393</v>
      </c>
      <c r="H20287" s="6">
        <v>0.12213739999999999</v>
      </c>
      <c r="I20287" s="7">
        <v>57.609000000000002</v>
      </c>
    </row>
    <row r="20288" spans="1:12" x14ac:dyDescent="0.25">
      <c r="A20288">
        <v>27883</v>
      </c>
      <c r="B20288" s="2">
        <v>23.041319999999999</v>
      </c>
      <c r="C20288" s="3">
        <v>3551</v>
      </c>
      <c r="D20288" s="4">
        <v>48980</v>
      </c>
      <c r="E20288" t="s">
        <v>5797</v>
      </c>
      <c r="F20288" s="4" t="s">
        <v>5642</v>
      </c>
      <c r="G20288" s="5">
        <v>2486</v>
      </c>
      <c r="H20288" s="6">
        <v>0.16887820000000001</v>
      </c>
      <c r="I20288" s="7">
        <v>49.530999999999999</v>
      </c>
      <c r="J20288" s="2">
        <v>60</v>
      </c>
      <c r="K20288">
        <v>1</v>
      </c>
    </row>
    <row r="20289" spans="1:12" x14ac:dyDescent="0.25">
      <c r="A20289">
        <v>97477</v>
      </c>
      <c r="B20289" s="2">
        <v>23.034770000000002</v>
      </c>
      <c r="C20289" s="3">
        <v>36833</v>
      </c>
      <c r="D20289" s="4">
        <v>21660</v>
      </c>
      <c r="E20289" t="s">
        <v>76</v>
      </c>
      <c r="F20289" s="4" t="s">
        <v>16170</v>
      </c>
      <c r="G20289" s="5">
        <v>24896</v>
      </c>
      <c r="H20289" s="6">
        <v>0.19460179999999999</v>
      </c>
      <c r="I20289" s="7">
        <v>45.081000000000003</v>
      </c>
      <c r="J20289" s="2">
        <v>45.4</v>
      </c>
      <c r="K20289">
        <v>25</v>
      </c>
      <c r="L20289" s="2">
        <v>78.3</v>
      </c>
    </row>
    <row r="20290" spans="1:12" x14ac:dyDescent="0.25">
      <c r="A20290">
        <v>75755</v>
      </c>
      <c r="B20290" s="2">
        <v>23.027889999999999</v>
      </c>
      <c r="C20290" s="3">
        <v>5997</v>
      </c>
      <c r="D20290" s="4">
        <v>30980</v>
      </c>
      <c r="E20290" t="s">
        <v>5159</v>
      </c>
      <c r="F20290" s="4" t="s">
        <v>13752</v>
      </c>
      <c r="G20290" s="5">
        <v>3854</v>
      </c>
      <c r="H20290" s="6">
        <v>0.15672030000000001</v>
      </c>
      <c r="I20290" s="7">
        <v>51.625</v>
      </c>
    </row>
    <row r="20291" spans="1:12" x14ac:dyDescent="0.25">
      <c r="A20291">
        <v>43767</v>
      </c>
      <c r="B20291" s="2">
        <v>23.02675</v>
      </c>
      <c r="C20291" s="3">
        <v>1302</v>
      </c>
      <c r="D20291" s="4">
        <v>49780</v>
      </c>
      <c r="E20291" t="s">
        <v>1042</v>
      </c>
      <c r="F20291" s="4" t="s">
        <v>8295</v>
      </c>
      <c r="G20291" s="5">
        <v>920</v>
      </c>
      <c r="H20291" s="6">
        <v>0.2141304</v>
      </c>
      <c r="I20291" s="7">
        <v>41.701000000000001</v>
      </c>
    </row>
    <row r="20292" spans="1:12" x14ac:dyDescent="0.25">
      <c r="A20292">
        <v>62413</v>
      </c>
      <c r="B20292" s="2">
        <v>23.02646</v>
      </c>
      <c r="C20292" s="3">
        <v>370</v>
      </c>
      <c r="E20292" t="s">
        <v>4524</v>
      </c>
      <c r="F20292" s="4" t="s">
        <v>11490</v>
      </c>
      <c r="G20292" s="5">
        <v>261</v>
      </c>
      <c r="H20292" s="6">
        <v>4.5801500000000002E-2</v>
      </c>
      <c r="I20292" s="7">
        <v>70.781000000000006</v>
      </c>
    </row>
    <row r="20293" spans="1:12" x14ac:dyDescent="0.25">
      <c r="A20293">
        <v>35960</v>
      </c>
      <c r="B20293" s="2">
        <v>23.024560000000001</v>
      </c>
      <c r="C20293" s="3">
        <v>10345</v>
      </c>
      <c r="E20293" t="s">
        <v>7157</v>
      </c>
      <c r="F20293" s="4" t="s">
        <v>7027</v>
      </c>
      <c r="G20293" s="5">
        <v>7714</v>
      </c>
      <c r="H20293" s="6">
        <v>0.1709878</v>
      </c>
      <c r="I20293" s="7">
        <v>49.146000000000001</v>
      </c>
      <c r="J20293" s="2">
        <v>62.5</v>
      </c>
      <c r="K20293">
        <v>2</v>
      </c>
    </row>
    <row r="20294" spans="1:12" x14ac:dyDescent="0.25">
      <c r="A20294">
        <v>66963</v>
      </c>
      <c r="B20294" s="2">
        <v>23.022690000000001</v>
      </c>
      <c r="C20294" s="3">
        <v>128</v>
      </c>
      <c r="E20294" t="s">
        <v>9656</v>
      </c>
      <c r="F20294" s="4" t="s">
        <v>12494</v>
      </c>
      <c r="G20294" s="5">
        <v>97</v>
      </c>
      <c r="H20294" s="6">
        <v>0.14432990000000001</v>
      </c>
      <c r="I20294" s="7">
        <v>53.75</v>
      </c>
    </row>
    <row r="20295" spans="1:12" x14ac:dyDescent="0.25">
      <c r="A20295">
        <v>27021</v>
      </c>
      <c r="B20295" s="2">
        <v>23.019729999999999</v>
      </c>
      <c r="C20295" s="3">
        <v>17409</v>
      </c>
      <c r="D20295" s="4">
        <v>49180</v>
      </c>
      <c r="E20295" t="s">
        <v>5650</v>
      </c>
      <c r="F20295" s="4" t="s">
        <v>5642</v>
      </c>
      <c r="G20295" s="5">
        <v>12276</v>
      </c>
      <c r="H20295" s="6">
        <v>0.1520039</v>
      </c>
      <c r="I20295" s="7">
        <v>52.421999999999997</v>
      </c>
      <c r="J20295" s="2">
        <v>26</v>
      </c>
      <c r="K20295">
        <v>1</v>
      </c>
    </row>
    <row r="20296" spans="1:12" x14ac:dyDescent="0.25">
      <c r="A20296">
        <v>68810</v>
      </c>
      <c r="B20296" s="2">
        <v>23.01661</v>
      </c>
      <c r="C20296" s="3">
        <v>1143</v>
      </c>
      <c r="D20296" s="4">
        <v>24260</v>
      </c>
      <c r="E20296" t="s">
        <v>12850</v>
      </c>
      <c r="F20296" s="4" t="s">
        <v>12738</v>
      </c>
      <c r="G20296" s="5">
        <v>759</v>
      </c>
      <c r="H20296" s="6">
        <v>0.16600790000000001</v>
      </c>
      <c r="I20296" s="7">
        <v>50</v>
      </c>
    </row>
    <row r="20297" spans="1:12" x14ac:dyDescent="0.25">
      <c r="A20297">
        <v>66075</v>
      </c>
      <c r="B20297" s="2">
        <v>23.016089999999998</v>
      </c>
      <c r="C20297" s="3">
        <v>1960</v>
      </c>
      <c r="D20297" s="4">
        <v>28140</v>
      </c>
      <c r="E20297" t="s">
        <v>12511</v>
      </c>
      <c r="F20297" s="4" t="s">
        <v>12494</v>
      </c>
      <c r="G20297" s="5">
        <v>1394</v>
      </c>
      <c r="H20297" s="6">
        <v>0.13988519999999999</v>
      </c>
      <c r="I20297" s="7">
        <v>54.514000000000003</v>
      </c>
    </row>
    <row r="20298" spans="1:12" x14ac:dyDescent="0.25">
      <c r="A20298">
        <v>83549</v>
      </c>
      <c r="B20298" s="2">
        <v>23.015609999999999</v>
      </c>
      <c r="C20298" s="3">
        <v>777</v>
      </c>
      <c r="E20298" t="s">
        <v>14796</v>
      </c>
      <c r="F20298" s="4" t="s">
        <v>14725</v>
      </c>
      <c r="G20298" s="5">
        <v>620</v>
      </c>
      <c r="H20298" s="6">
        <v>0.21774189999999999</v>
      </c>
      <c r="I20298" s="7">
        <v>41.058</v>
      </c>
      <c r="J20298" s="2">
        <v>50</v>
      </c>
      <c r="K20298">
        <v>1</v>
      </c>
    </row>
    <row r="20299" spans="1:12" x14ac:dyDescent="0.25">
      <c r="A20299">
        <v>76360</v>
      </c>
      <c r="B20299" s="2">
        <v>23.014849999999999</v>
      </c>
      <c r="C20299" s="3">
        <v>3476</v>
      </c>
      <c r="D20299" s="4">
        <v>48660</v>
      </c>
      <c r="E20299" t="s">
        <v>13924</v>
      </c>
      <c r="F20299" s="4" t="s">
        <v>13752</v>
      </c>
      <c r="G20299" s="5">
        <v>2561</v>
      </c>
      <c r="H20299" s="6">
        <v>0.12573210000000001</v>
      </c>
      <c r="I20299" s="7">
        <v>56.957000000000001</v>
      </c>
    </row>
    <row r="20300" spans="1:12" x14ac:dyDescent="0.25">
      <c r="A20300">
        <v>15671</v>
      </c>
      <c r="B20300" s="2">
        <v>23.014119999999998</v>
      </c>
      <c r="C20300" s="3">
        <v>685</v>
      </c>
      <c r="D20300" s="4">
        <v>38300</v>
      </c>
      <c r="E20300" t="s">
        <v>3246</v>
      </c>
      <c r="F20300" s="4" t="s">
        <v>3003</v>
      </c>
      <c r="G20300" s="5">
        <v>492</v>
      </c>
      <c r="H20300" s="6">
        <v>0.21951219999999999</v>
      </c>
      <c r="I20300" s="7">
        <v>40.75</v>
      </c>
      <c r="J20300" s="2">
        <v>60</v>
      </c>
      <c r="K20300">
        <v>1</v>
      </c>
    </row>
    <row r="20301" spans="1:12" x14ac:dyDescent="0.25">
      <c r="A20301">
        <v>8861</v>
      </c>
      <c r="B20301" s="2">
        <v>23.00582</v>
      </c>
      <c r="C20301" s="3">
        <v>54175</v>
      </c>
      <c r="D20301" s="4">
        <v>35620</v>
      </c>
      <c r="E20301" t="s">
        <v>1773</v>
      </c>
      <c r="F20301" s="4" t="s">
        <v>1341</v>
      </c>
      <c r="G20301" s="5">
        <v>34209</v>
      </c>
      <c r="H20301" s="6">
        <v>0.15127160000000001</v>
      </c>
      <c r="I20301" s="7">
        <v>52.537999999999997</v>
      </c>
      <c r="J20301" s="2">
        <v>45</v>
      </c>
      <c r="K20301">
        <v>8</v>
      </c>
    </row>
    <row r="20302" spans="1:12" x14ac:dyDescent="0.25">
      <c r="A20302">
        <v>73744</v>
      </c>
      <c r="B20302" s="2">
        <v>22.997589999999999</v>
      </c>
      <c r="C20302" s="3">
        <v>231</v>
      </c>
      <c r="E20302" t="s">
        <v>10946</v>
      </c>
      <c r="F20302" s="4" t="s">
        <v>13462</v>
      </c>
      <c r="G20302" s="5">
        <v>160</v>
      </c>
      <c r="H20302" s="6">
        <v>0.14906829999999999</v>
      </c>
      <c r="I20302" s="7">
        <v>52.917000000000002</v>
      </c>
    </row>
    <row r="20303" spans="1:12" x14ac:dyDescent="0.25">
      <c r="A20303">
        <v>87942</v>
      </c>
      <c r="B20303" s="2">
        <v>22.997399999999999</v>
      </c>
      <c r="C20303" s="3">
        <v>847</v>
      </c>
      <c r="E20303" t="s">
        <v>74</v>
      </c>
      <c r="F20303" s="4" t="s">
        <v>15124</v>
      </c>
      <c r="G20303" s="5">
        <v>616</v>
      </c>
      <c r="H20303" s="6">
        <v>0.191248</v>
      </c>
      <c r="I20303" s="7">
        <v>45.625</v>
      </c>
    </row>
    <row r="20304" spans="1:12" x14ac:dyDescent="0.25">
      <c r="A20304">
        <v>5081</v>
      </c>
      <c r="B20304" s="2">
        <v>22.997160000000001</v>
      </c>
      <c r="C20304" s="3">
        <v>552</v>
      </c>
      <c r="D20304" s="4">
        <v>17200</v>
      </c>
      <c r="E20304" t="s">
        <v>1054</v>
      </c>
      <c r="F20304" s="4" t="s">
        <v>1030</v>
      </c>
      <c r="G20304" s="5">
        <v>393</v>
      </c>
      <c r="H20304" s="6">
        <v>0.19847329999999999</v>
      </c>
      <c r="I20304" s="7">
        <v>44.375</v>
      </c>
      <c r="J20304" s="2">
        <v>65</v>
      </c>
      <c r="K20304">
        <v>1</v>
      </c>
    </row>
    <row r="20305" spans="1:12" x14ac:dyDescent="0.25">
      <c r="A20305">
        <v>64747</v>
      </c>
      <c r="B20305" s="2">
        <v>22.99644</v>
      </c>
      <c r="C20305" s="3">
        <v>3806</v>
      </c>
      <c r="D20305" s="4">
        <v>28140</v>
      </c>
      <c r="E20305" t="s">
        <v>1937</v>
      </c>
      <c r="F20305" s="4" t="s">
        <v>12102</v>
      </c>
      <c r="G20305" s="5">
        <v>2609</v>
      </c>
      <c r="H20305" s="6">
        <v>0.1233716</v>
      </c>
      <c r="I20305" s="7">
        <v>57.344000000000001</v>
      </c>
    </row>
    <row r="20306" spans="1:12" x14ac:dyDescent="0.25">
      <c r="A20306">
        <v>97856</v>
      </c>
      <c r="B20306" s="2">
        <v>22.995740000000001</v>
      </c>
      <c r="C20306" s="3">
        <v>414</v>
      </c>
      <c r="E20306" t="s">
        <v>6302</v>
      </c>
      <c r="F20306" s="4" t="s">
        <v>16170</v>
      </c>
      <c r="G20306" s="5">
        <v>328</v>
      </c>
      <c r="H20306" s="6">
        <v>0.15501519999999999</v>
      </c>
      <c r="I20306" s="7">
        <v>51.875</v>
      </c>
    </row>
    <row r="20307" spans="1:12" x14ac:dyDescent="0.25">
      <c r="A20307">
        <v>39862</v>
      </c>
      <c r="B20307" s="2">
        <v>22.995439999999999</v>
      </c>
      <c r="C20307" s="3">
        <v>1284</v>
      </c>
      <c r="E20307" t="s">
        <v>7878</v>
      </c>
      <c r="F20307" s="4" t="s">
        <v>6363</v>
      </c>
      <c r="G20307" s="5">
        <v>912</v>
      </c>
      <c r="H20307" s="6">
        <v>0.162103</v>
      </c>
      <c r="I20307" s="7">
        <v>50.646999999999998</v>
      </c>
    </row>
    <row r="20308" spans="1:12" x14ac:dyDescent="0.25">
      <c r="A20308">
        <v>49032</v>
      </c>
      <c r="B20308" s="2">
        <v>22.994669999999999</v>
      </c>
      <c r="C20308" s="3">
        <v>3463</v>
      </c>
      <c r="D20308" s="4">
        <v>44780</v>
      </c>
      <c r="E20308" t="s">
        <v>4340</v>
      </c>
      <c r="F20308" s="4" t="s">
        <v>9106</v>
      </c>
      <c r="G20308" s="5">
        <v>2329</v>
      </c>
      <c r="H20308" s="6">
        <v>0.1321888</v>
      </c>
      <c r="I20308" s="7">
        <v>55.813000000000002</v>
      </c>
    </row>
    <row r="20309" spans="1:12" x14ac:dyDescent="0.25">
      <c r="A20309">
        <v>49707</v>
      </c>
      <c r="B20309" s="2">
        <v>22.99025</v>
      </c>
      <c r="C20309" s="3">
        <v>22357</v>
      </c>
      <c r="D20309" s="4">
        <v>10980</v>
      </c>
      <c r="E20309" t="s">
        <v>9456</v>
      </c>
      <c r="F20309" s="4" t="s">
        <v>9106</v>
      </c>
      <c r="G20309" s="5">
        <v>16148</v>
      </c>
      <c r="H20309" s="6">
        <v>0.172653</v>
      </c>
      <c r="I20309" s="7">
        <v>48.82</v>
      </c>
      <c r="J20309" s="2">
        <v>48.375</v>
      </c>
      <c r="K20309">
        <v>8</v>
      </c>
    </row>
    <row r="20310" spans="1:12" x14ac:dyDescent="0.25">
      <c r="A20310">
        <v>82244</v>
      </c>
      <c r="B20310" s="2">
        <v>22.986280000000001</v>
      </c>
      <c r="C20310" s="3">
        <v>597</v>
      </c>
      <c r="E20310" t="s">
        <v>8911</v>
      </c>
      <c r="F20310" s="4" t="s">
        <v>14657</v>
      </c>
      <c r="G20310" s="5">
        <v>432</v>
      </c>
      <c r="H20310" s="6">
        <v>0.14318710000000001</v>
      </c>
      <c r="I20310" s="7">
        <v>53.905999999999999</v>
      </c>
    </row>
    <row r="20311" spans="1:12" x14ac:dyDescent="0.25">
      <c r="A20311">
        <v>50619</v>
      </c>
      <c r="B20311" s="2">
        <v>22.985790000000001</v>
      </c>
      <c r="C20311" s="3">
        <v>2354</v>
      </c>
      <c r="E20311" t="s">
        <v>2090</v>
      </c>
      <c r="F20311" s="4" t="s">
        <v>9593</v>
      </c>
      <c r="G20311" s="5">
        <v>1616</v>
      </c>
      <c r="H20311" s="6">
        <v>0.1045792</v>
      </c>
      <c r="I20311" s="7">
        <v>60.576999999999998</v>
      </c>
      <c r="J20311" s="2">
        <v>60</v>
      </c>
      <c r="K20311">
        <v>1</v>
      </c>
    </row>
    <row r="20312" spans="1:12" x14ac:dyDescent="0.25">
      <c r="A20312">
        <v>44844</v>
      </c>
      <c r="B20312" s="2">
        <v>22.985299999999999</v>
      </c>
      <c r="C20312" s="3">
        <v>680</v>
      </c>
      <c r="E20312" t="s">
        <v>8618</v>
      </c>
      <c r="F20312" s="4" t="s">
        <v>8295</v>
      </c>
      <c r="G20312" s="5">
        <v>416</v>
      </c>
      <c r="H20312" s="6">
        <v>0.16306950000000001</v>
      </c>
      <c r="I20312" s="7">
        <v>50.469000000000001</v>
      </c>
    </row>
    <row r="20313" spans="1:12" x14ac:dyDescent="0.25">
      <c r="A20313">
        <v>74129</v>
      </c>
      <c r="B20313" s="2">
        <v>22.982250000000001</v>
      </c>
      <c r="C20313" s="3">
        <v>19156</v>
      </c>
      <c r="D20313" s="4">
        <v>46140</v>
      </c>
      <c r="E20313" t="s">
        <v>13622</v>
      </c>
      <c r="F20313" s="4" t="s">
        <v>13462</v>
      </c>
      <c r="G20313" s="5">
        <v>12303</v>
      </c>
      <c r="H20313" s="6">
        <v>0.18824679999999999</v>
      </c>
      <c r="I20313" s="7">
        <v>46.116</v>
      </c>
      <c r="J20313" s="2">
        <v>43.5</v>
      </c>
      <c r="K20313">
        <v>10</v>
      </c>
      <c r="L20313" s="2">
        <v>69.3</v>
      </c>
    </row>
    <row r="20314" spans="1:12" x14ac:dyDescent="0.25">
      <c r="A20314">
        <v>82242</v>
      </c>
      <c r="B20314" s="2">
        <v>22.979299999999999</v>
      </c>
      <c r="C20314" s="3">
        <v>29</v>
      </c>
      <c r="E20314" t="s">
        <v>14670</v>
      </c>
      <c r="F20314" s="4" t="s">
        <v>14657</v>
      </c>
      <c r="G20314" s="5">
        <v>28</v>
      </c>
      <c r="H20314" s="6">
        <v>0</v>
      </c>
      <c r="I20314" s="7">
        <v>78.646000000000001</v>
      </c>
    </row>
    <row r="20315" spans="1:12" x14ac:dyDescent="0.25">
      <c r="A20315">
        <v>24325</v>
      </c>
      <c r="B20315" s="2">
        <v>22.977830000000001</v>
      </c>
      <c r="C20315" s="3">
        <v>834</v>
      </c>
      <c r="E20315" t="s">
        <v>5039</v>
      </c>
      <c r="F20315" s="4" t="s">
        <v>4335</v>
      </c>
      <c r="G20315" s="5">
        <v>703</v>
      </c>
      <c r="H20315" s="6">
        <v>0.16335230000000001</v>
      </c>
      <c r="I20315" s="7">
        <v>50.417000000000002</v>
      </c>
    </row>
    <row r="20316" spans="1:12" x14ac:dyDescent="0.25">
      <c r="A20316">
        <v>70090</v>
      </c>
      <c r="B20316" s="2">
        <v>22.977830000000001</v>
      </c>
      <c r="C20316" s="3">
        <v>7736</v>
      </c>
      <c r="D20316" s="4">
        <v>35380</v>
      </c>
      <c r="E20316" t="s">
        <v>12954</v>
      </c>
      <c r="F20316" s="4" t="s">
        <v>12927</v>
      </c>
      <c r="G20316" s="5">
        <v>5445</v>
      </c>
      <c r="H20316" s="6">
        <v>0.1232323</v>
      </c>
      <c r="I20316" s="7">
        <v>57.35</v>
      </c>
      <c r="J20316" s="2">
        <v>59</v>
      </c>
      <c r="K20316">
        <v>3</v>
      </c>
    </row>
    <row r="20317" spans="1:12" x14ac:dyDescent="0.25">
      <c r="A20317">
        <v>14590</v>
      </c>
      <c r="B20317" s="2">
        <v>22.975490000000001</v>
      </c>
      <c r="C20317" s="3">
        <v>5198</v>
      </c>
      <c r="D20317" s="4">
        <v>40380</v>
      </c>
      <c r="E20317" t="s">
        <v>1139</v>
      </c>
      <c r="F20317" s="4" t="s">
        <v>1280</v>
      </c>
      <c r="G20317" s="5">
        <v>3605</v>
      </c>
      <c r="H20317" s="6">
        <v>0.15418750000000001</v>
      </c>
      <c r="I20317" s="7">
        <v>52</v>
      </c>
    </row>
    <row r="20318" spans="1:12" x14ac:dyDescent="0.25">
      <c r="A20318">
        <v>25121</v>
      </c>
      <c r="B20318" s="2">
        <v>22.974440000000001</v>
      </c>
      <c r="C20318" s="3">
        <v>1024</v>
      </c>
      <c r="D20318" s="4">
        <v>30880</v>
      </c>
      <c r="E20318" t="s">
        <v>5272</v>
      </c>
      <c r="F20318" s="4" t="s">
        <v>5144</v>
      </c>
      <c r="G20318" s="5">
        <v>782</v>
      </c>
      <c r="H20318" s="6">
        <v>5.3639800000000001E-2</v>
      </c>
      <c r="I20318" s="7">
        <v>69.375</v>
      </c>
    </row>
    <row r="20319" spans="1:12" x14ac:dyDescent="0.25">
      <c r="A20319">
        <v>87701</v>
      </c>
      <c r="B20319" s="2">
        <v>22.971070000000001</v>
      </c>
      <c r="C20319" s="3">
        <v>20165</v>
      </c>
      <c r="D20319" s="4">
        <v>29780</v>
      </c>
      <c r="E20319" t="s">
        <v>15235</v>
      </c>
      <c r="F20319" s="4" t="s">
        <v>15124</v>
      </c>
      <c r="G20319" s="5">
        <v>13298</v>
      </c>
      <c r="H20319" s="6">
        <v>0.20980599999999999</v>
      </c>
      <c r="I20319" s="7">
        <v>42.387999999999998</v>
      </c>
      <c r="J20319" s="2">
        <v>45.6</v>
      </c>
      <c r="K20319">
        <v>5</v>
      </c>
    </row>
    <row r="20320" spans="1:12" x14ac:dyDescent="0.25">
      <c r="A20320">
        <v>98572</v>
      </c>
      <c r="B20320" s="2">
        <v>22.967749999999999</v>
      </c>
      <c r="C20320" s="3">
        <v>774</v>
      </c>
      <c r="D20320" s="4">
        <v>16500</v>
      </c>
      <c r="E20320" t="s">
        <v>16459</v>
      </c>
      <c r="F20320" s="4" t="s">
        <v>16344</v>
      </c>
      <c r="G20320" s="5">
        <v>574</v>
      </c>
      <c r="H20320" s="6">
        <v>0.1219512</v>
      </c>
      <c r="I20320" s="7">
        <v>57.569000000000003</v>
      </c>
      <c r="J20320" s="2">
        <v>46</v>
      </c>
      <c r="K20320">
        <v>1</v>
      </c>
    </row>
    <row r="20321" spans="1:12" x14ac:dyDescent="0.25">
      <c r="A20321">
        <v>66406</v>
      </c>
      <c r="B20321" s="2">
        <v>22.967510000000001</v>
      </c>
      <c r="C20321" s="3">
        <v>532</v>
      </c>
      <c r="E20321" t="s">
        <v>12521</v>
      </c>
      <c r="F20321" s="4" t="s">
        <v>12494</v>
      </c>
      <c r="G20321" s="5">
        <v>446</v>
      </c>
      <c r="H20321" s="6">
        <v>6.7264599999999994E-2</v>
      </c>
      <c r="I20321" s="7">
        <v>67.019000000000005</v>
      </c>
    </row>
    <row r="20322" spans="1:12" x14ac:dyDescent="0.25">
      <c r="A20322">
        <v>3890</v>
      </c>
      <c r="B20322" s="2">
        <v>22.96733</v>
      </c>
      <c r="C20322" s="3">
        <v>344</v>
      </c>
      <c r="E20322" t="s">
        <v>698</v>
      </c>
      <c r="F20322" s="4" t="s">
        <v>520</v>
      </c>
      <c r="G20322" s="5">
        <v>282</v>
      </c>
      <c r="H20322" s="6">
        <v>3.1914900000000003E-2</v>
      </c>
      <c r="I20322" s="7">
        <v>73.125</v>
      </c>
    </row>
    <row r="20323" spans="1:12" x14ac:dyDescent="0.25">
      <c r="A20323">
        <v>48186</v>
      </c>
      <c r="B20323" s="2">
        <v>22.961569999999998</v>
      </c>
      <c r="C20323" s="3">
        <v>35323</v>
      </c>
      <c r="D20323" s="4">
        <v>19820</v>
      </c>
      <c r="E20323" t="s">
        <v>9154</v>
      </c>
      <c r="F20323" s="4" t="s">
        <v>9106</v>
      </c>
      <c r="G20323" s="5">
        <v>23788</v>
      </c>
      <c r="H20323" s="6">
        <v>0.14536740000000001</v>
      </c>
      <c r="I20323" s="7">
        <v>53.518999999999998</v>
      </c>
      <c r="J20323" s="2">
        <v>43</v>
      </c>
      <c r="K20323">
        <v>4</v>
      </c>
    </row>
    <row r="20324" spans="1:12" x14ac:dyDescent="0.25">
      <c r="A20324">
        <v>49913</v>
      </c>
      <c r="B20324" s="2">
        <v>22.954719999999998</v>
      </c>
      <c r="C20324" s="3">
        <v>7494</v>
      </c>
      <c r="D20324" s="4">
        <v>26340</v>
      </c>
      <c r="E20324" t="s">
        <v>9564</v>
      </c>
      <c r="F20324" s="4" t="s">
        <v>9106</v>
      </c>
      <c r="G20324" s="5">
        <v>4835</v>
      </c>
      <c r="H20324" s="6">
        <v>0.19871800000000001</v>
      </c>
      <c r="I20324" s="7">
        <v>44.298999999999999</v>
      </c>
      <c r="J20324" s="2">
        <v>58.4</v>
      </c>
      <c r="K20324">
        <v>5</v>
      </c>
    </row>
    <row r="20325" spans="1:12" x14ac:dyDescent="0.25">
      <c r="A20325">
        <v>46048</v>
      </c>
      <c r="B20325" s="2">
        <v>22.953240000000001</v>
      </c>
      <c r="C20325" s="3">
        <v>2151</v>
      </c>
      <c r="D20325" s="4">
        <v>26900</v>
      </c>
      <c r="E20325" t="s">
        <v>8805</v>
      </c>
      <c r="F20325" s="4" t="s">
        <v>8800</v>
      </c>
      <c r="G20325" s="5">
        <v>1325</v>
      </c>
      <c r="H20325" s="6">
        <v>0.12518850000000001</v>
      </c>
      <c r="I20325" s="7">
        <v>57</v>
      </c>
    </row>
    <row r="20326" spans="1:12" x14ac:dyDescent="0.25">
      <c r="A20326">
        <v>99013</v>
      </c>
      <c r="B20326" s="2">
        <v>22.952639999999999</v>
      </c>
      <c r="C20326" s="3">
        <v>1810</v>
      </c>
      <c r="D20326" s="4">
        <v>44060</v>
      </c>
      <c r="E20326" t="s">
        <v>4898</v>
      </c>
      <c r="F20326" s="4" t="s">
        <v>16344</v>
      </c>
      <c r="G20326" s="5">
        <v>1182</v>
      </c>
      <c r="H20326" s="6">
        <v>0.15384619999999999</v>
      </c>
      <c r="I20326" s="7">
        <v>52.045000000000002</v>
      </c>
    </row>
    <row r="20327" spans="1:12" x14ac:dyDescent="0.25">
      <c r="A20327">
        <v>78661</v>
      </c>
      <c r="B20327" s="2">
        <v>22.952300000000001</v>
      </c>
      <c r="C20327" s="3">
        <v>333</v>
      </c>
      <c r="D20327" s="4">
        <v>12420</v>
      </c>
      <c r="E20327" t="s">
        <v>14291</v>
      </c>
      <c r="F20327" s="4" t="s">
        <v>13752</v>
      </c>
      <c r="G20327" s="5">
        <v>240</v>
      </c>
      <c r="H20327" s="6">
        <v>4.1493799999999997E-2</v>
      </c>
      <c r="I20327" s="7">
        <v>71.457999999999998</v>
      </c>
    </row>
    <row r="20328" spans="1:12" x14ac:dyDescent="0.25">
      <c r="A20328">
        <v>85204</v>
      </c>
      <c r="B20328" s="2">
        <v>22.943049999999999</v>
      </c>
      <c r="C20328" s="3">
        <v>62766</v>
      </c>
      <c r="D20328" s="4">
        <v>38060</v>
      </c>
      <c r="E20328" t="s">
        <v>14649</v>
      </c>
      <c r="F20328" s="4" t="s">
        <v>14962</v>
      </c>
      <c r="G20328" s="5">
        <v>38430</v>
      </c>
      <c r="H20328" s="6">
        <v>0.16703100000000001</v>
      </c>
      <c r="I20328" s="7">
        <v>49.756999999999998</v>
      </c>
      <c r="J20328" s="2">
        <v>42.461500000000001</v>
      </c>
      <c r="K20328">
        <v>13</v>
      </c>
      <c r="L20328" s="2">
        <v>64.2</v>
      </c>
    </row>
    <row r="20329" spans="1:12" x14ac:dyDescent="0.25">
      <c r="A20329">
        <v>13661</v>
      </c>
      <c r="B20329" s="2">
        <v>22.933579999999999</v>
      </c>
      <c r="C20329" s="3">
        <v>1675</v>
      </c>
      <c r="D20329" s="4">
        <v>48060</v>
      </c>
      <c r="E20329" t="s">
        <v>2676</v>
      </c>
      <c r="F20329" s="4" t="s">
        <v>1280</v>
      </c>
      <c r="G20329" s="5">
        <v>1120</v>
      </c>
      <c r="H20329" s="6">
        <v>0.11874999999999999</v>
      </c>
      <c r="I20329" s="7">
        <v>58.1</v>
      </c>
    </row>
    <row r="20330" spans="1:12" x14ac:dyDescent="0.25">
      <c r="A20330">
        <v>4041</v>
      </c>
      <c r="B20330" s="2">
        <v>22.933050000000001</v>
      </c>
      <c r="C20330" s="3">
        <v>1710</v>
      </c>
      <c r="E20330" t="s">
        <v>730</v>
      </c>
      <c r="F20330" s="4" t="s">
        <v>701</v>
      </c>
      <c r="G20330" s="5">
        <v>1111</v>
      </c>
      <c r="H20330" s="6">
        <v>0.14028779999999999</v>
      </c>
      <c r="I20330" s="7">
        <v>54.375</v>
      </c>
      <c r="J20330" s="2">
        <v>30</v>
      </c>
      <c r="K20330">
        <v>1</v>
      </c>
    </row>
    <row r="20331" spans="1:12" x14ac:dyDescent="0.25">
      <c r="A20331">
        <v>44662</v>
      </c>
      <c r="B20331" s="2">
        <v>22.93121</v>
      </c>
      <c r="C20331" s="3">
        <v>9217</v>
      </c>
      <c r="D20331" s="4">
        <v>15940</v>
      </c>
      <c r="E20331" t="s">
        <v>6796</v>
      </c>
      <c r="F20331" s="4" t="s">
        <v>8295</v>
      </c>
      <c r="G20331" s="5">
        <v>6596</v>
      </c>
      <c r="H20331" s="6">
        <v>0.13174649999999999</v>
      </c>
      <c r="I20331" s="7">
        <v>55.85</v>
      </c>
      <c r="J20331" s="2">
        <v>52</v>
      </c>
      <c r="K20331">
        <v>1</v>
      </c>
    </row>
    <row r="20332" spans="1:12" x14ac:dyDescent="0.25">
      <c r="A20332">
        <v>26385</v>
      </c>
      <c r="B20332" s="2">
        <v>22.92895</v>
      </c>
      <c r="C20332" s="3">
        <v>3654</v>
      </c>
      <c r="D20332" s="4">
        <v>17220</v>
      </c>
      <c r="E20332" t="s">
        <v>3920</v>
      </c>
      <c r="F20332" s="4" t="s">
        <v>5144</v>
      </c>
      <c r="G20332" s="5">
        <v>2828</v>
      </c>
      <c r="H20332" s="6">
        <v>0.13785790000000001</v>
      </c>
      <c r="I20332" s="7">
        <v>54.792000000000002</v>
      </c>
    </row>
    <row r="20333" spans="1:12" x14ac:dyDescent="0.25">
      <c r="A20333">
        <v>93543</v>
      </c>
      <c r="B20333" s="2">
        <v>22.92634</v>
      </c>
      <c r="C20333" s="3">
        <v>13578</v>
      </c>
      <c r="D20333" s="4">
        <v>31080</v>
      </c>
      <c r="E20333" t="s">
        <v>15689</v>
      </c>
      <c r="F20333" s="4" t="s">
        <v>15368</v>
      </c>
      <c r="G20333" s="5">
        <v>8065</v>
      </c>
      <c r="H20333" s="6">
        <v>0.1126953</v>
      </c>
      <c r="I20333" s="7">
        <v>59.137</v>
      </c>
    </row>
    <row r="20334" spans="1:12" x14ac:dyDescent="0.25">
      <c r="A20334">
        <v>65066</v>
      </c>
      <c r="B20334" s="2">
        <v>22.923310000000001</v>
      </c>
      <c r="C20334" s="3">
        <v>6755</v>
      </c>
      <c r="E20334" t="s">
        <v>8656</v>
      </c>
      <c r="F20334" s="4" t="s">
        <v>12102</v>
      </c>
      <c r="G20334" s="5">
        <v>4598</v>
      </c>
      <c r="H20334" s="6">
        <v>0.12983910000000001</v>
      </c>
      <c r="I20334" s="7">
        <v>56.173999999999999</v>
      </c>
    </row>
    <row r="20335" spans="1:12" x14ac:dyDescent="0.25">
      <c r="A20335">
        <v>71479</v>
      </c>
      <c r="B20335" s="2">
        <v>22.922090000000001</v>
      </c>
      <c r="C20335" s="3">
        <v>699</v>
      </c>
      <c r="E20335" t="s">
        <v>13178</v>
      </c>
      <c r="F20335" s="4" t="s">
        <v>12927</v>
      </c>
      <c r="G20335" s="5">
        <v>493</v>
      </c>
      <c r="H20335" s="6">
        <v>0.1558705</v>
      </c>
      <c r="I20335" s="7">
        <v>51.667000000000002</v>
      </c>
    </row>
    <row r="20336" spans="1:12" x14ac:dyDescent="0.25">
      <c r="A20336">
        <v>82430</v>
      </c>
      <c r="B20336" s="2">
        <v>22.921949999999999</v>
      </c>
      <c r="C20336" s="3">
        <v>119</v>
      </c>
      <c r="E20336" t="s">
        <v>8352</v>
      </c>
      <c r="F20336" s="4" t="s">
        <v>14657</v>
      </c>
      <c r="G20336" s="5">
        <v>86</v>
      </c>
      <c r="H20336" s="6">
        <v>5.8139499999999997E-2</v>
      </c>
      <c r="I20336" s="7">
        <v>68.55</v>
      </c>
    </row>
    <row r="20337" spans="1:12" x14ac:dyDescent="0.25">
      <c r="A20337">
        <v>39666</v>
      </c>
      <c r="B20337" s="2">
        <v>22.920439999999999</v>
      </c>
      <c r="C20337" s="3">
        <v>9628</v>
      </c>
      <c r="D20337" s="4">
        <v>32620</v>
      </c>
      <c r="E20337" t="s">
        <v>1550</v>
      </c>
      <c r="F20337" s="4" t="s">
        <v>7633</v>
      </c>
      <c r="G20337" s="5">
        <v>6206</v>
      </c>
      <c r="H20337" s="6">
        <v>0.18350250000000001</v>
      </c>
      <c r="I20337" s="7">
        <v>46.881999999999998</v>
      </c>
    </row>
    <row r="20338" spans="1:12" x14ac:dyDescent="0.25">
      <c r="A20338">
        <v>46041</v>
      </c>
      <c r="B20338" s="2">
        <v>22.915289999999999</v>
      </c>
      <c r="C20338" s="3">
        <v>23760</v>
      </c>
      <c r="D20338" s="4">
        <v>23140</v>
      </c>
      <c r="E20338" t="s">
        <v>831</v>
      </c>
      <c r="F20338" s="4" t="s">
        <v>8800</v>
      </c>
      <c r="G20338" s="5">
        <v>15305</v>
      </c>
      <c r="H20338" s="6">
        <v>0.12674769999999999</v>
      </c>
      <c r="I20338" s="7">
        <v>56.683</v>
      </c>
      <c r="J20338" s="2">
        <v>59.333300000000001</v>
      </c>
      <c r="K20338">
        <v>3</v>
      </c>
    </row>
    <row r="20339" spans="1:12" x14ac:dyDescent="0.25">
      <c r="A20339">
        <v>84330</v>
      </c>
      <c r="B20339" s="2">
        <v>22.911570000000001</v>
      </c>
      <c r="C20339" s="3">
        <v>400</v>
      </c>
      <c r="D20339" s="4">
        <v>36260</v>
      </c>
      <c r="E20339" t="s">
        <v>352</v>
      </c>
      <c r="F20339" s="4" t="s">
        <v>14851</v>
      </c>
      <c r="G20339" s="5">
        <v>270</v>
      </c>
      <c r="H20339" s="6">
        <v>8.8560899999999998E-2</v>
      </c>
      <c r="I20339" s="7">
        <v>63.280999999999999</v>
      </c>
    </row>
    <row r="20340" spans="1:12" x14ac:dyDescent="0.25">
      <c r="A20340">
        <v>55404</v>
      </c>
      <c r="B20340" s="2">
        <v>22.907129999999999</v>
      </c>
      <c r="C20340" s="3">
        <v>29004</v>
      </c>
      <c r="D20340" s="4">
        <v>33460</v>
      </c>
      <c r="E20340" t="s">
        <v>10500</v>
      </c>
      <c r="F20340" s="4" t="s">
        <v>10428</v>
      </c>
      <c r="G20340" s="5">
        <v>18281</v>
      </c>
      <c r="H20340" s="6">
        <v>0.28630820000000001</v>
      </c>
      <c r="I20340" s="7">
        <v>29.108000000000001</v>
      </c>
      <c r="J20340" s="2">
        <v>42.863599999999998</v>
      </c>
      <c r="K20340">
        <v>22</v>
      </c>
      <c r="L20340" s="2">
        <v>66.400000000000006</v>
      </c>
    </row>
    <row r="20341" spans="1:12" x14ac:dyDescent="0.25">
      <c r="A20341">
        <v>61038</v>
      </c>
      <c r="B20341" s="2">
        <v>22.902560000000001</v>
      </c>
      <c r="C20341" s="3">
        <v>1036</v>
      </c>
      <c r="D20341" s="4">
        <v>40420</v>
      </c>
      <c r="E20341" t="s">
        <v>11657</v>
      </c>
      <c r="F20341" s="4" t="s">
        <v>11490</v>
      </c>
      <c r="G20341" s="5">
        <v>824</v>
      </c>
      <c r="H20341" s="6">
        <v>7.2815500000000005E-2</v>
      </c>
      <c r="I20341" s="7">
        <v>66</v>
      </c>
    </row>
    <row r="20342" spans="1:12" x14ac:dyDescent="0.25">
      <c r="A20342">
        <v>13410</v>
      </c>
      <c r="B20342" s="2">
        <v>22.90232</v>
      </c>
      <c r="C20342" s="3">
        <v>254</v>
      </c>
      <c r="D20342" s="4">
        <v>11220</v>
      </c>
      <c r="E20342" t="s">
        <v>2600</v>
      </c>
      <c r="F20342" s="4" t="s">
        <v>1280</v>
      </c>
      <c r="G20342" s="5">
        <v>180</v>
      </c>
      <c r="H20342" s="6">
        <v>0.1277778</v>
      </c>
      <c r="I20342" s="7">
        <v>56.5</v>
      </c>
    </row>
    <row r="20343" spans="1:12" x14ac:dyDescent="0.25">
      <c r="A20343">
        <v>24529</v>
      </c>
      <c r="B20343" s="2">
        <v>22.90202</v>
      </c>
      <c r="C20343" s="3">
        <v>1333</v>
      </c>
      <c r="E20343" t="s">
        <v>5094</v>
      </c>
      <c r="F20343" s="4" t="s">
        <v>4335</v>
      </c>
      <c r="G20343" s="5">
        <v>1044</v>
      </c>
      <c r="H20343" s="6">
        <v>0.15885170000000001</v>
      </c>
      <c r="I20343" s="7">
        <v>51.125</v>
      </c>
    </row>
    <row r="20344" spans="1:12" x14ac:dyDescent="0.25">
      <c r="A20344">
        <v>45723</v>
      </c>
      <c r="B20344" s="2">
        <v>22.901150000000001</v>
      </c>
      <c r="C20344" s="3">
        <v>3630</v>
      </c>
      <c r="D20344" s="4">
        <v>11900</v>
      </c>
      <c r="E20344" t="s">
        <v>8737</v>
      </c>
      <c r="F20344" s="4" t="s">
        <v>8295</v>
      </c>
      <c r="G20344" s="5">
        <v>2584</v>
      </c>
      <c r="H20344" s="6">
        <v>0.1447368</v>
      </c>
      <c r="I20344" s="7">
        <v>53.56</v>
      </c>
      <c r="J20344" s="2">
        <v>24</v>
      </c>
      <c r="K20344">
        <v>1</v>
      </c>
    </row>
    <row r="20345" spans="1:12" x14ac:dyDescent="0.25">
      <c r="A20345">
        <v>52077</v>
      </c>
      <c r="B20345" s="2">
        <v>22.900469999999999</v>
      </c>
      <c r="C20345" s="3">
        <v>439</v>
      </c>
      <c r="E20345" t="s">
        <v>5510</v>
      </c>
      <c r="F20345" s="4" t="s">
        <v>9593</v>
      </c>
      <c r="G20345" s="5">
        <v>254</v>
      </c>
      <c r="H20345" s="6">
        <v>0.1843137</v>
      </c>
      <c r="I20345" s="7">
        <v>46.719000000000001</v>
      </c>
      <c r="J20345" s="2">
        <v>64</v>
      </c>
      <c r="K20345">
        <v>1</v>
      </c>
    </row>
    <row r="20346" spans="1:12" x14ac:dyDescent="0.25">
      <c r="A20346">
        <v>29370</v>
      </c>
      <c r="B20346" s="2">
        <v>22.900269999999999</v>
      </c>
      <c r="C20346" s="3">
        <v>825</v>
      </c>
      <c r="D20346" s="4">
        <v>24860</v>
      </c>
      <c r="E20346" t="s">
        <v>3818</v>
      </c>
      <c r="F20346" s="4" t="s">
        <v>6130</v>
      </c>
      <c r="G20346" s="5">
        <v>578</v>
      </c>
      <c r="H20346" s="6">
        <v>0.26297579999999998</v>
      </c>
      <c r="I20346" s="7">
        <v>33.125</v>
      </c>
      <c r="J20346" s="2">
        <v>73</v>
      </c>
      <c r="K20346">
        <v>1</v>
      </c>
    </row>
    <row r="20347" spans="1:12" x14ac:dyDescent="0.25">
      <c r="A20347">
        <v>15722</v>
      </c>
      <c r="B20347" s="2">
        <v>22.899740000000001</v>
      </c>
      <c r="C20347" s="3">
        <v>2158</v>
      </c>
      <c r="D20347" s="4">
        <v>27780</v>
      </c>
      <c r="E20347" t="s">
        <v>3277</v>
      </c>
      <c r="F20347" s="4" t="s">
        <v>3003</v>
      </c>
      <c r="G20347" s="5">
        <v>1636</v>
      </c>
      <c r="H20347" s="6">
        <v>0.12278559999999999</v>
      </c>
      <c r="I20347" s="7">
        <v>57.344000000000001</v>
      </c>
    </row>
    <row r="20348" spans="1:12" x14ac:dyDescent="0.25">
      <c r="A20348">
        <v>32738</v>
      </c>
      <c r="B20348" s="2">
        <v>22.89246</v>
      </c>
      <c r="C20348" s="3">
        <v>44956</v>
      </c>
      <c r="D20348" s="4">
        <v>19660</v>
      </c>
      <c r="E20348" t="s">
        <v>6831</v>
      </c>
      <c r="F20348" s="4" t="s">
        <v>6689</v>
      </c>
      <c r="G20348" s="5">
        <v>28792</v>
      </c>
      <c r="H20348" s="6">
        <v>0.15583649999999999</v>
      </c>
      <c r="I20348" s="7">
        <v>51.631999999999998</v>
      </c>
      <c r="J20348" s="2">
        <v>51.75</v>
      </c>
      <c r="K20348">
        <v>4</v>
      </c>
    </row>
    <row r="20349" spans="1:12" x14ac:dyDescent="0.25">
      <c r="A20349">
        <v>78950</v>
      </c>
      <c r="B20349" s="2">
        <v>22.885059999999999</v>
      </c>
      <c r="C20349" s="3">
        <v>2950</v>
      </c>
      <c r="D20349" s="4">
        <v>26420</v>
      </c>
      <c r="E20349" t="s">
        <v>10620</v>
      </c>
      <c r="F20349" s="4" t="s">
        <v>13752</v>
      </c>
      <c r="G20349" s="5">
        <v>2105</v>
      </c>
      <c r="H20349" s="6">
        <v>0.17909739999999999</v>
      </c>
      <c r="I20349" s="7">
        <v>47.612000000000002</v>
      </c>
    </row>
    <row r="20350" spans="1:12" x14ac:dyDescent="0.25">
      <c r="A20350">
        <v>92086</v>
      </c>
      <c r="B20350" s="2">
        <v>22.88428</v>
      </c>
      <c r="C20350" s="3">
        <v>1335</v>
      </c>
      <c r="D20350" s="4">
        <v>41740</v>
      </c>
      <c r="E20350" t="s">
        <v>15492</v>
      </c>
      <c r="F20350" s="4" t="s">
        <v>15368</v>
      </c>
      <c r="G20350" s="5">
        <v>1144</v>
      </c>
      <c r="H20350" s="6">
        <v>0.18951960000000001</v>
      </c>
      <c r="I20350" s="7">
        <v>45.808999999999997</v>
      </c>
    </row>
    <row r="20351" spans="1:12" x14ac:dyDescent="0.25">
      <c r="A20351">
        <v>52738</v>
      </c>
      <c r="B20351" s="2">
        <v>22.883469999999999</v>
      </c>
      <c r="C20351" s="3">
        <v>3573</v>
      </c>
      <c r="E20351" t="s">
        <v>10016</v>
      </c>
      <c r="F20351" s="4" t="s">
        <v>9593</v>
      </c>
      <c r="G20351" s="5">
        <v>2246</v>
      </c>
      <c r="H20351" s="6">
        <v>0.1215494</v>
      </c>
      <c r="I20351" s="7">
        <v>57.554000000000002</v>
      </c>
    </row>
    <row r="20352" spans="1:12" x14ac:dyDescent="0.25">
      <c r="A20352">
        <v>22427</v>
      </c>
      <c r="B20352" s="2">
        <v>22.882400000000001</v>
      </c>
      <c r="C20352" s="3">
        <v>4085</v>
      </c>
      <c r="D20352" s="4">
        <v>40060</v>
      </c>
      <c r="E20352" t="s">
        <v>4658</v>
      </c>
      <c r="F20352" s="4" t="s">
        <v>4335</v>
      </c>
      <c r="G20352" s="5">
        <v>2207</v>
      </c>
      <c r="H20352" s="6">
        <v>0.1748981</v>
      </c>
      <c r="I20352" s="7">
        <v>48.332999999999998</v>
      </c>
      <c r="J20352" s="2">
        <v>51.666699999999999</v>
      </c>
      <c r="K20352">
        <v>3</v>
      </c>
    </row>
    <row r="20353" spans="1:11" x14ac:dyDescent="0.25">
      <c r="A20353">
        <v>42204</v>
      </c>
      <c r="B20353" s="2">
        <v>22.881789999999999</v>
      </c>
      <c r="C20353" s="3">
        <v>642</v>
      </c>
      <c r="E20353" t="s">
        <v>3665</v>
      </c>
      <c r="F20353" s="4" t="s">
        <v>7883</v>
      </c>
      <c r="G20353" s="5">
        <v>372</v>
      </c>
      <c r="H20353" s="6">
        <v>0.13941020000000001</v>
      </c>
      <c r="I20353" s="7">
        <v>54.463999999999999</v>
      </c>
    </row>
    <row r="20354" spans="1:11" x14ac:dyDescent="0.25">
      <c r="A20354">
        <v>76363</v>
      </c>
      <c r="B20354" s="2">
        <v>22.88165</v>
      </c>
      <c r="C20354" s="3">
        <v>266</v>
      </c>
      <c r="E20354" t="s">
        <v>13925</v>
      </c>
      <c r="F20354" s="4" t="s">
        <v>13752</v>
      </c>
      <c r="G20354" s="5">
        <v>203</v>
      </c>
      <c r="H20354" s="6">
        <v>7.8431399999999998E-2</v>
      </c>
      <c r="I20354" s="7">
        <v>65</v>
      </c>
    </row>
    <row r="20355" spans="1:11" x14ac:dyDescent="0.25">
      <c r="A20355">
        <v>56208</v>
      </c>
      <c r="B20355" s="2">
        <v>22.881239999999998</v>
      </c>
      <c r="C20355" s="3">
        <v>2102</v>
      </c>
      <c r="E20355" t="s">
        <v>2761</v>
      </c>
      <c r="F20355" s="4" t="s">
        <v>10428</v>
      </c>
      <c r="G20355" s="5">
        <v>1490</v>
      </c>
      <c r="H20355" s="6">
        <v>0.15436240000000001</v>
      </c>
      <c r="I20355" s="7">
        <v>51.875</v>
      </c>
      <c r="J20355" s="2">
        <v>55</v>
      </c>
      <c r="K20355">
        <v>2</v>
      </c>
    </row>
    <row r="20356" spans="1:11" x14ac:dyDescent="0.25">
      <c r="A20356">
        <v>75847</v>
      </c>
      <c r="B20356" s="2">
        <v>22.880569999999999</v>
      </c>
      <c r="C20356" s="3">
        <v>2026</v>
      </c>
      <c r="E20356" t="s">
        <v>8986</v>
      </c>
      <c r="F20356" s="4" t="s">
        <v>13752</v>
      </c>
      <c r="G20356" s="5">
        <v>1317</v>
      </c>
      <c r="H20356" s="6">
        <v>0.16173119999999999</v>
      </c>
      <c r="I20356" s="7">
        <v>50.600999999999999</v>
      </c>
    </row>
    <row r="20357" spans="1:11" x14ac:dyDescent="0.25">
      <c r="A20357">
        <v>42456</v>
      </c>
      <c r="B20357" s="2">
        <v>22.88006</v>
      </c>
      <c r="C20357" s="3">
        <v>1223</v>
      </c>
      <c r="E20357" t="s">
        <v>8259</v>
      </c>
      <c r="F20357" s="4" t="s">
        <v>7883</v>
      </c>
      <c r="G20357" s="5">
        <v>822</v>
      </c>
      <c r="H20357" s="6">
        <v>0.1107056</v>
      </c>
      <c r="I20357" s="7">
        <v>59.411999999999999</v>
      </c>
    </row>
    <row r="20358" spans="1:11" x14ac:dyDescent="0.25">
      <c r="A20358">
        <v>83238</v>
      </c>
      <c r="B20358" s="2">
        <v>22.879850000000001</v>
      </c>
      <c r="C20358" s="3">
        <v>94</v>
      </c>
      <c r="E20358" t="s">
        <v>2849</v>
      </c>
      <c r="F20358" s="4" t="s">
        <v>14725</v>
      </c>
      <c r="G20358" s="5">
        <v>52</v>
      </c>
      <c r="H20358" s="6">
        <v>0</v>
      </c>
      <c r="I20358" s="7">
        <v>78.542000000000002</v>
      </c>
    </row>
    <row r="20359" spans="1:11" x14ac:dyDescent="0.25">
      <c r="A20359">
        <v>43413</v>
      </c>
      <c r="B20359" s="2">
        <v>22.879639999999998</v>
      </c>
      <c r="C20359" s="3">
        <v>1333</v>
      </c>
      <c r="D20359" s="4">
        <v>45780</v>
      </c>
      <c r="E20359" t="s">
        <v>8367</v>
      </c>
      <c r="F20359" s="4" t="s">
        <v>8295</v>
      </c>
      <c r="G20359" s="5">
        <v>843</v>
      </c>
      <c r="H20359" s="6">
        <v>0.1232227</v>
      </c>
      <c r="I20359" s="7">
        <v>57.24</v>
      </c>
    </row>
    <row r="20360" spans="1:11" x14ac:dyDescent="0.25">
      <c r="A20360">
        <v>88250</v>
      </c>
      <c r="B20360" s="2">
        <v>22.8794</v>
      </c>
      <c r="C20360" s="3">
        <v>158</v>
      </c>
      <c r="D20360" s="4">
        <v>40740</v>
      </c>
      <c r="E20360" t="s">
        <v>483</v>
      </c>
      <c r="F20360" s="4" t="s">
        <v>15124</v>
      </c>
      <c r="G20360" s="5">
        <v>136</v>
      </c>
      <c r="H20360" s="6">
        <v>8.7591199999999994E-2</v>
      </c>
      <c r="I20360" s="7">
        <v>63.393000000000001</v>
      </c>
    </row>
    <row r="20361" spans="1:11" x14ac:dyDescent="0.25">
      <c r="A20361">
        <v>63070</v>
      </c>
      <c r="B20361" s="2">
        <v>22.878139999999998</v>
      </c>
      <c r="C20361" s="3">
        <v>7848</v>
      </c>
      <c r="D20361" s="4">
        <v>41180</v>
      </c>
      <c r="E20361" t="s">
        <v>12124</v>
      </c>
      <c r="F20361" s="4" t="s">
        <v>12102</v>
      </c>
      <c r="G20361" s="5">
        <v>5145</v>
      </c>
      <c r="H20361" s="6">
        <v>0.13972019999999999</v>
      </c>
      <c r="I20361" s="7">
        <v>54.383000000000003</v>
      </c>
      <c r="J20361" s="2">
        <v>39.5</v>
      </c>
      <c r="K20361">
        <v>2</v>
      </c>
    </row>
    <row r="20362" spans="1:11" x14ac:dyDescent="0.25">
      <c r="A20362">
        <v>48915</v>
      </c>
      <c r="B20362" s="2">
        <v>22.875710000000002</v>
      </c>
      <c r="C20362" s="3">
        <v>8520</v>
      </c>
      <c r="D20362" s="4">
        <v>29620</v>
      </c>
      <c r="E20362" t="s">
        <v>2990</v>
      </c>
      <c r="F20362" s="4" t="s">
        <v>9106</v>
      </c>
      <c r="G20362" s="5">
        <v>4985</v>
      </c>
      <c r="H20362" s="6">
        <v>0.2335005</v>
      </c>
      <c r="I20362" s="7">
        <v>38.177</v>
      </c>
      <c r="J20362" s="2">
        <v>33.5</v>
      </c>
      <c r="K20362">
        <v>6</v>
      </c>
    </row>
    <row r="20363" spans="1:11" x14ac:dyDescent="0.25">
      <c r="A20363">
        <v>45652</v>
      </c>
      <c r="B20363" s="2">
        <v>22.873919999999998</v>
      </c>
      <c r="C20363" s="3">
        <v>4118</v>
      </c>
      <c r="D20363" s="4">
        <v>39020</v>
      </c>
      <c r="E20363" t="s">
        <v>8711</v>
      </c>
      <c r="F20363" s="4" t="s">
        <v>8295</v>
      </c>
      <c r="G20363" s="5">
        <v>2496</v>
      </c>
      <c r="H20363" s="6">
        <v>0.12014420000000001</v>
      </c>
      <c r="I20363" s="7">
        <v>57.765000000000001</v>
      </c>
      <c r="J20363" s="2">
        <v>48</v>
      </c>
      <c r="K20363">
        <v>1</v>
      </c>
    </row>
    <row r="20364" spans="1:11" x14ac:dyDescent="0.25">
      <c r="A20364">
        <v>29450</v>
      </c>
      <c r="B20364" s="2">
        <v>22.872800000000002</v>
      </c>
      <c r="C20364" s="3">
        <v>3332</v>
      </c>
      <c r="D20364" s="4">
        <v>16700</v>
      </c>
      <c r="E20364" t="s">
        <v>6232</v>
      </c>
      <c r="F20364" s="4" t="s">
        <v>6130</v>
      </c>
      <c r="G20364" s="5">
        <v>2187</v>
      </c>
      <c r="H20364" s="6">
        <v>0.1723035</v>
      </c>
      <c r="I20364" s="7">
        <v>48.75</v>
      </c>
    </row>
    <row r="20365" spans="1:11" x14ac:dyDescent="0.25">
      <c r="A20365">
        <v>14821</v>
      </c>
      <c r="B20365" s="2">
        <v>22.871790000000001</v>
      </c>
      <c r="C20365" s="3">
        <v>2967</v>
      </c>
      <c r="D20365" s="4">
        <v>18500</v>
      </c>
      <c r="E20365" t="s">
        <v>2957</v>
      </c>
      <c r="F20365" s="4" t="s">
        <v>1280</v>
      </c>
      <c r="G20365" s="5">
        <v>2000</v>
      </c>
      <c r="H20365" s="6">
        <v>0.13650000000000001</v>
      </c>
      <c r="I20365" s="7">
        <v>54.936</v>
      </c>
      <c r="J20365" s="2">
        <v>43</v>
      </c>
      <c r="K20365">
        <v>1</v>
      </c>
    </row>
    <row r="20366" spans="1:11" x14ac:dyDescent="0.25">
      <c r="A20366">
        <v>58372</v>
      </c>
      <c r="B20366" s="2">
        <v>22.871300000000002</v>
      </c>
      <c r="C20366" s="3">
        <v>105</v>
      </c>
      <c r="E20366" t="s">
        <v>11151</v>
      </c>
      <c r="F20366" s="4" t="s">
        <v>11069</v>
      </c>
      <c r="G20366" s="5">
        <v>82</v>
      </c>
      <c r="H20366" s="6">
        <v>0.16867470000000001</v>
      </c>
      <c r="I20366" s="7">
        <v>49.375</v>
      </c>
    </row>
    <row r="20367" spans="1:11" x14ac:dyDescent="0.25">
      <c r="A20367">
        <v>98526</v>
      </c>
      <c r="B20367" s="2">
        <v>22.871230000000001</v>
      </c>
      <c r="C20367" s="3">
        <v>277</v>
      </c>
      <c r="D20367" s="4">
        <v>10140</v>
      </c>
      <c r="E20367" t="s">
        <v>16439</v>
      </c>
      <c r="F20367" s="4" t="s">
        <v>16344</v>
      </c>
      <c r="G20367" s="5">
        <v>189</v>
      </c>
      <c r="H20367" s="6">
        <v>0.14736840000000001</v>
      </c>
      <c r="I20367" s="7">
        <v>53.055999999999997</v>
      </c>
    </row>
    <row r="20368" spans="1:11" x14ac:dyDescent="0.25">
      <c r="A20368">
        <v>66967</v>
      </c>
      <c r="B20368" s="2">
        <v>22.870840000000001</v>
      </c>
      <c r="C20368" s="3">
        <v>1960</v>
      </c>
      <c r="E20368" t="s">
        <v>12589</v>
      </c>
      <c r="F20368" s="4" t="s">
        <v>12494</v>
      </c>
      <c r="G20368" s="5">
        <v>1450</v>
      </c>
      <c r="H20368" s="6">
        <v>0.16965520000000001</v>
      </c>
      <c r="I20368" s="7">
        <v>49.198999999999998</v>
      </c>
      <c r="J20368" s="2">
        <v>68</v>
      </c>
      <c r="K20368">
        <v>1</v>
      </c>
    </row>
    <row r="20369" spans="1:11" x14ac:dyDescent="0.25">
      <c r="A20369">
        <v>26426</v>
      </c>
      <c r="B20369" s="2">
        <v>22.869230000000002</v>
      </c>
      <c r="C20369" s="3">
        <v>7548</v>
      </c>
      <c r="D20369" s="4">
        <v>17220</v>
      </c>
      <c r="E20369" t="s">
        <v>281</v>
      </c>
      <c r="F20369" s="4" t="s">
        <v>5144</v>
      </c>
      <c r="G20369" s="5">
        <v>5269</v>
      </c>
      <c r="H20369" s="6">
        <v>0.18276709999999999</v>
      </c>
      <c r="I20369" s="7">
        <v>46.929000000000002</v>
      </c>
      <c r="J20369" s="2">
        <v>69</v>
      </c>
      <c r="K20369">
        <v>1</v>
      </c>
    </row>
    <row r="20370" spans="1:11" x14ac:dyDescent="0.25">
      <c r="A20370">
        <v>65275</v>
      </c>
      <c r="B20370" s="2">
        <v>22.867540000000002</v>
      </c>
      <c r="C20370" s="3">
        <v>2523</v>
      </c>
      <c r="E20370" t="s">
        <v>4342</v>
      </c>
      <c r="F20370" s="4" t="s">
        <v>12102</v>
      </c>
      <c r="G20370" s="5">
        <v>1804</v>
      </c>
      <c r="H20370" s="6">
        <v>0.16740579999999999</v>
      </c>
      <c r="I20370" s="7">
        <v>49.582999999999998</v>
      </c>
    </row>
    <row r="20371" spans="1:11" x14ac:dyDescent="0.25">
      <c r="A20371">
        <v>75021</v>
      </c>
      <c r="B20371" s="2">
        <v>22.8658</v>
      </c>
      <c r="C20371" s="3">
        <v>8263</v>
      </c>
      <c r="D20371" s="4">
        <v>43300</v>
      </c>
      <c r="E20371" t="s">
        <v>9857</v>
      </c>
      <c r="F20371" s="4" t="s">
        <v>13752</v>
      </c>
      <c r="G20371" s="5">
        <v>5492</v>
      </c>
      <c r="H20371" s="6">
        <v>0.14912600000000001</v>
      </c>
      <c r="I20371" s="7">
        <v>52.74</v>
      </c>
      <c r="J20371" s="2">
        <v>51</v>
      </c>
      <c r="K20371">
        <v>2</v>
      </c>
    </row>
    <row r="20372" spans="1:11" x14ac:dyDescent="0.25">
      <c r="A20372">
        <v>36256</v>
      </c>
      <c r="B20372" s="2">
        <v>22.864180000000001</v>
      </c>
      <c r="C20372" s="3">
        <v>1827</v>
      </c>
      <c r="E20372" t="s">
        <v>7212</v>
      </c>
      <c r="F20372" s="4" t="s">
        <v>7027</v>
      </c>
      <c r="G20372" s="5">
        <v>1261</v>
      </c>
      <c r="H20372" s="6">
        <v>0.14659269999999999</v>
      </c>
      <c r="I20372" s="7">
        <v>53.177</v>
      </c>
    </row>
    <row r="20373" spans="1:11" x14ac:dyDescent="0.25">
      <c r="A20373">
        <v>75654</v>
      </c>
      <c r="B20373" s="2">
        <v>22.861979999999999</v>
      </c>
      <c r="C20373" s="3">
        <v>12317</v>
      </c>
      <c r="D20373" s="4">
        <v>30980</v>
      </c>
      <c r="E20373" t="s">
        <v>2668</v>
      </c>
      <c r="F20373" s="4" t="s">
        <v>13752</v>
      </c>
      <c r="G20373" s="5">
        <v>7932</v>
      </c>
      <c r="H20373" s="6">
        <v>0.1375441</v>
      </c>
      <c r="I20373" s="7">
        <v>54.738</v>
      </c>
      <c r="J20373" s="2">
        <v>54</v>
      </c>
      <c r="K20373">
        <v>2</v>
      </c>
    </row>
    <row r="20374" spans="1:11" x14ac:dyDescent="0.25">
      <c r="A20374">
        <v>74072</v>
      </c>
      <c r="B20374" s="2">
        <v>22.859770000000001</v>
      </c>
      <c r="C20374" s="3">
        <v>1848</v>
      </c>
      <c r="E20374" t="s">
        <v>13615</v>
      </c>
      <c r="F20374" s="4" t="s">
        <v>13462</v>
      </c>
      <c r="G20374" s="5">
        <v>1304</v>
      </c>
      <c r="H20374" s="6">
        <v>0.1318008</v>
      </c>
      <c r="I20374" s="7">
        <v>55.728999999999999</v>
      </c>
      <c r="J20374" s="2">
        <v>58</v>
      </c>
      <c r="K20374">
        <v>1</v>
      </c>
    </row>
    <row r="20375" spans="1:11" x14ac:dyDescent="0.25">
      <c r="A20375">
        <v>70510</v>
      </c>
      <c r="B20375" s="2">
        <v>22.855530000000002</v>
      </c>
      <c r="C20375" s="3">
        <v>25850</v>
      </c>
      <c r="D20375" s="4">
        <v>29180</v>
      </c>
      <c r="E20375" t="s">
        <v>6286</v>
      </c>
      <c r="F20375" s="4" t="s">
        <v>12927</v>
      </c>
      <c r="G20375" s="5">
        <v>16402</v>
      </c>
      <c r="H20375" s="6">
        <v>0.1294275</v>
      </c>
      <c r="I20375" s="7">
        <v>56.133000000000003</v>
      </c>
    </row>
    <row r="20376" spans="1:11" x14ac:dyDescent="0.25">
      <c r="A20376">
        <v>45809</v>
      </c>
      <c r="B20376" s="2">
        <v>22.851590000000002</v>
      </c>
      <c r="C20376" s="3">
        <v>101</v>
      </c>
      <c r="D20376" s="4">
        <v>30620</v>
      </c>
      <c r="E20376" t="s">
        <v>8753</v>
      </c>
      <c r="F20376" s="4" t="s">
        <v>8295</v>
      </c>
      <c r="G20376" s="5">
        <v>61</v>
      </c>
      <c r="H20376" s="6">
        <v>4.9180300000000003E-2</v>
      </c>
      <c r="I20376" s="7">
        <v>70</v>
      </c>
    </row>
    <row r="20377" spans="1:11" x14ac:dyDescent="0.25">
      <c r="A20377">
        <v>17744</v>
      </c>
      <c r="B20377" s="2">
        <v>22.851030000000002</v>
      </c>
      <c r="C20377" s="3">
        <v>3046</v>
      </c>
      <c r="D20377" s="4">
        <v>48700</v>
      </c>
      <c r="E20377" t="s">
        <v>1365</v>
      </c>
      <c r="F20377" s="4" t="s">
        <v>3003</v>
      </c>
      <c r="G20377" s="5">
        <v>2288</v>
      </c>
      <c r="H20377" s="6">
        <v>0.1254371</v>
      </c>
      <c r="I20377" s="7">
        <v>56.820999999999998</v>
      </c>
      <c r="J20377" s="2">
        <v>39</v>
      </c>
      <c r="K20377">
        <v>2</v>
      </c>
    </row>
    <row r="20378" spans="1:11" x14ac:dyDescent="0.25">
      <c r="A20378">
        <v>38601</v>
      </c>
      <c r="B20378" s="2">
        <v>22.849989999999998</v>
      </c>
      <c r="C20378" s="3">
        <v>3242</v>
      </c>
      <c r="D20378" s="4">
        <v>37060</v>
      </c>
      <c r="E20378" t="s">
        <v>6286</v>
      </c>
      <c r="F20378" s="4" t="s">
        <v>7633</v>
      </c>
      <c r="G20378" s="5">
        <v>2065</v>
      </c>
      <c r="H20378" s="6">
        <v>0.1104116</v>
      </c>
      <c r="I20378" s="7">
        <v>59.417000000000002</v>
      </c>
    </row>
    <row r="20379" spans="1:11" x14ac:dyDescent="0.25">
      <c r="A20379">
        <v>68320</v>
      </c>
      <c r="B20379" s="2">
        <v>22.849430000000002</v>
      </c>
      <c r="C20379" s="3">
        <v>384</v>
      </c>
      <c r="E20379" t="s">
        <v>12763</v>
      </c>
      <c r="F20379" s="4" t="s">
        <v>12738</v>
      </c>
      <c r="G20379" s="5">
        <v>254</v>
      </c>
      <c r="H20379" s="6">
        <v>0.13333329999999999</v>
      </c>
      <c r="I20379" s="7">
        <v>55.454999999999998</v>
      </c>
    </row>
    <row r="20380" spans="1:11" x14ac:dyDescent="0.25">
      <c r="A20380">
        <v>98418</v>
      </c>
      <c r="B20380" s="2">
        <v>22.847729999999999</v>
      </c>
      <c r="C20380" s="3">
        <v>10234</v>
      </c>
      <c r="D20380" s="4">
        <v>42660</v>
      </c>
      <c r="E20380" t="s">
        <v>16435</v>
      </c>
      <c r="F20380" s="4" t="s">
        <v>16344</v>
      </c>
      <c r="G20380" s="5">
        <v>6835</v>
      </c>
      <c r="H20380" s="6">
        <v>0.17086019999999999</v>
      </c>
      <c r="I20380" s="7">
        <v>48.97</v>
      </c>
      <c r="J20380" s="2">
        <v>56</v>
      </c>
      <c r="K20380">
        <v>3</v>
      </c>
    </row>
    <row r="20381" spans="1:11" x14ac:dyDescent="0.25">
      <c r="A20381">
        <v>4292</v>
      </c>
      <c r="B20381" s="2">
        <v>22.84591</v>
      </c>
      <c r="C20381" s="3">
        <v>1103</v>
      </c>
      <c r="E20381" t="s">
        <v>800</v>
      </c>
      <c r="F20381" s="4" t="s">
        <v>701</v>
      </c>
      <c r="G20381" s="5">
        <v>773</v>
      </c>
      <c r="H20381" s="6">
        <v>0.2082794</v>
      </c>
      <c r="I20381" s="7">
        <v>42.5</v>
      </c>
    </row>
    <row r="20382" spans="1:11" x14ac:dyDescent="0.25">
      <c r="A20382">
        <v>89142</v>
      </c>
      <c r="B20382" s="2">
        <v>22.84111</v>
      </c>
      <c r="C20382" s="3">
        <v>31145</v>
      </c>
      <c r="D20382" s="4">
        <v>29820</v>
      </c>
      <c r="E20382" t="s">
        <v>15235</v>
      </c>
      <c r="F20382" s="4" t="s">
        <v>15318</v>
      </c>
      <c r="G20382" s="5">
        <v>19273</v>
      </c>
      <c r="H20382" s="6">
        <v>0.1399367</v>
      </c>
      <c r="I20382" s="7">
        <v>54.308</v>
      </c>
      <c r="J20382" s="2">
        <v>42</v>
      </c>
      <c r="K20382">
        <v>1</v>
      </c>
    </row>
    <row r="20383" spans="1:11" x14ac:dyDescent="0.25">
      <c r="A20383">
        <v>40117</v>
      </c>
      <c r="B20383" s="2">
        <v>22.83616</v>
      </c>
      <c r="C20383" s="3">
        <v>2081</v>
      </c>
      <c r="D20383" s="4">
        <v>21060</v>
      </c>
      <c r="E20383" t="s">
        <v>7908</v>
      </c>
      <c r="F20383" s="4" t="s">
        <v>7883</v>
      </c>
      <c r="G20383" s="5">
        <v>1442</v>
      </c>
      <c r="H20383" s="6">
        <v>8.4546099999999999E-2</v>
      </c>
      <c r="I20383" s="7">
        <v>63.872</v>
      </c>
      <c r="J20383" s="2">
        <v>66</v>
      </c>
      <c r="K20383">
        <v>1</v>
      </c>
    </row>
    <row r="20384" spans="1:11" x14ac:dyDescent="0.25">
      <c r="A20384">
        <v>28709</v>
      </c>
      <c r="B20384" s="2">
        <v>22.835439999999998</v>
      </c>
      <c r="C20384" s="3">
        <v>2111</v>
      </c>
      <c r="D20384" s="4">
        <v>11700</v>
      </c>
      <c r="E20384" t="s">
        <v>6081</v>
      </c>
      <c r="F20384" s="4" t="s">
        <v>5642</v>
      </c>
      <c r="G20384" s="5">
        <v>1554</v>
      </c>
      <c r="H20384" s="6">
        <v>0.20270270000000001</v>
      </c>
      <c r="I20384" s="7">
        <v>43.451999999999998</v>
      </c>
      <c r="J20384" s="2">
        <v>41</v>
      </c>
      <c r="K20384">
        <v>1</v>
      </c>
    </row>
    <row r="20385" spans="1:11" x14ac:dyDescent="0.25">
      <c r="A20385">
        <v>16678</v>
      </c>
      <c r="B20385" s="2">
        <v>22.834610000000001</v>
      </c>
      <c r="C20385" s="3">
        <v>2747</v>
      </c>
      <c r="E20385" t="s">
        <v>3562</v>
      </c>
      <c r="F20385" s="4" t="s">
        <v>3003</v>
      </c>
      <c r="G20385" s="5">
        <v>1925</v>
      </c>
      <c r="H20385" s="6">
        <v>0.15784010000000001</v>
      </c>
      <c r="I20385" s="7">
        <v>51.201999999999998</v>
      </c>
    </row>
    <row r="20386" spans="1:11" x14ac:dyDescent="0.25">
      <c r="A20386">
        <v>74756</v>
      </c>
      <c r="B20386" s="2">
        <v>22.834</v>
      </c>
      <c r="C20386" s="3">
        <v>962</v>
      </c>
      <c r="E20386" t="s">
        <v>9341</v>
      </c>
      <c r="F20386" s="4" t="s">
        <v>13462</v>
      </c>
      <c r="G20386" s="5">
        <v>623</v>
      </c>
      <c r="H20386" s="6">
        <v>0.14767250000000001</v>
      </c>
      <c r="I20386" s="7">
        <v>52.954999999999998</v>
      </c>
    </row>
    <row r="20387" spans="1:11" x14ac:dyDescent="0.25">
      <c r="A20387">
        <v>30582</v>
      </c>
      <c r="B20387" s="2">
        <v>22.833079999999999</v>
      </c>
      <c r="C20387" s="3">
        <v>5113</v>
      </c>
      <c r="E20387" t="s">
        <v>6499</v>
      </c>
      <c r="F20387" s="4" t="s">
        <v>6363</v>
      </c>
      <c r="G20387" s="5">
        <v>3197</v>
      </c>
      <c r="H20387" s="6">
        <v>0.1823014</v>
      </c>
      <c r="I20387" s="7">
        <v>46.969000000000001</v>
      </c>
      <c r="J20387" s="2">
        <v>45</v>
      </c>
      <c r="K20387">
        <v>2</v>
      </c>
    </row>
    <row r="20388" spans="1:11" x14ac:dyDescent="0.25">
      <c r="A20388">
        <v>50313</v>
      </c>
      <c r="B20388" s="2">
        <v>22.82959</v>
      </c>
      <c r="C20388" s="3">
        <v>17525</v>
      </c>
      <c r="D20388" s="4">
        <v>19780</v>
      </c>
      <c r="E20388" t="s">
        <v>9677</v>
      </c>
      <c r="F20388" s="4" t="s">
        <v>9593</v>
      </c>
      <c r="G20388" s="5">
        <v>11407</v>
      </c>
      <c r="H20388" s="6">
        <v>0.1473527</v>
      </c>
      <c r="I20388" s="7">
        <v>53.006999999999998</v>
      </c>
      <c r="J20388" s="2">
        <v>53.8889</v>
      </c>
      <c r="K20388">
        <v>9</v>
      </c>
    </row>
    <row r="20389" spans="1:11" x14ac:dyDescent="0.25">
      <c r="A20389">
        <v>44446</v>
      </c>
      <c r="B20389" s="2">
        <v>22.823530000000002</v>
      </c>
      <c r="C20389" s="3">
        <v>20561</v>
      </c>
      <c r="D20389" s="4">
        <v>49660</v>
      </c>
      <c r="E20389" t="s">
        <v>8563</v>
      </c>
      <c r="F20389" s="4" t="s">
        <v>8295</v>
      </c>
      <c r="G20389" s="5">
        <v>13885</v>
      </c>
      <c r="H20389" s="6">
        <v>0.16455420000000001</v>
      </c>
      <c r="I20389" s="7">
        <v>50.033000000000001</v>
      </c>
      <c r="J20389" s="2">
        <v>42</v>
      </c>
      <c r="K20389">
        <v>5</v>
      </c>
    </row>
    <row r="20390" spans="1:11" x14ac:dyDescent="0.25">
      <c r="A20390">
        <v>24738</v>
      </c>
      <c r="B20390" s="2">
        <v>22.820170000000001</v>
      </c>
      <c r="C20390" s="3">
        <v>201</v>
      </c>
      <c r="D20390" s="4">
        <v>14140</v>
      </c>
      <c r="E20390" t="s">
        <v>5153</v>
      </c>
      <c r="F20390" s="4" t="s">
        <v>5144</v>
      </c>
      <c r="G20390" s="5">
        <v>158</v>
      </c>
      <c r="H20390" s="6">
        <v>0.17088610000000001</v>
      </c>
      <c r="I20390" s="7">
        <v>48.935000000000002</v>
      </c>
    </row>
    <row r="20391" spans="1:11" x14ac:dyDescent="0.25">
      <c r="A20391">
        <v>61845</v>
      </c>
      <c r="B20391" s="2">
        <v>22.820070000000001</v>
      </c>
      <c r="C20391" s="3">
        <v>449</v>
      </c>
      <c r="D20391" s="4">
        <v>16580</v>
      </c>
      <c r="E20391" t="s">
        <v>11821</v>
      </c>
      <c r="F20391" s="4" t="s">
        <v>11490</v>
      </c>
      <c r="G20391" s="5">
        <v>250</v>
      </c>
      <c r="H20391" s="6">
        <v>2.8000000000000001E-2</v>
      </c>
      <c r="I20391" s="7">
        <v>73.625</v>
      </c>
    </row>
    <row r="20392" spans="1:11" x14ac:dyDescent="0.25">
      <c r="A20392">
        <v>17082</v>
      </c>
      <c r="B20392" s="2">
        <v>22.819420000000001</v>
      </c>
      <c r="C20392" s="3">
        <v>3588</v>
      </c>
      <c r="E20392" t="s">
        <v>3715</v>
      </c>
      <c r="F20392" s="4" t="s">
        <v>3003</v>
      </c>
      <c r="G20392" s="5">
        <v>2473</v>
      </c>
      <c r="H20392" s="6">
        <v>0.13344120000000001</v>
      </c>
      <c r="I20392" s="7">
        <v>55.402000000000001</v>
      </c>
      <c r="J20392" s="2">
        <v>56</v>
      </c>
      <c r="K20392">
        <v>1</v>
      </c>
    </row>
    <row r="20393" spans="1:11" x14ac:dyDescent="0.25">
      <c r="A20393">
        <v>53540</v>
      </c>
      <c r="B20393" s="2">
        <v>22.81879</v>
      </c>
      <c r="C20393" s="3">
        <v>229</v>
      </c>
      <c r="E20393" t="s">
        <v>10107</v>
      </c>
      <c r="F20393" s="4" t="s">
        <v>10031</v>
      </c>
      <c r="G20393" s="5">
        <v>145</v>
      </c>
      <c r="H20393" s="6">
        <v>0.130137</v>
      </c>
      <c r="I20393" s="7">
        <v>55.972000000000001</v>
      </c>
    </row>
    <row r="20394" spans="1:11" x14ac:dyDescent="0.25">
      <c r="A20394">
        <v>63343</v>
      </c>
      <c r="B20394" s="2">
        <v>22.818079999999998</v>
      </c>
      <c r="C20394" s="3">
        <v>4149</v>
      </c>
      <c r="D20394" s="4">
        <v>41180</v>
      </c>
      <c r="E20394" t="s">
        <v>12129</v>
      </c>
      <c r="F20394" s="4" t="s">
        <v>12102</v>
      </c>
      <c r="G20394" s="5">
        <v>2846</v>
      </c>
      <c r="H20394" s="6">
        <v>0.1376888</v>
      </c>
      <c r="I20394" s="7">
        <v>54.655999999999999</v>
      </c>
      <c r="J20394" s="2">
        <v>71</v>
      </c>
      <c r="K20394">
        <v>3</v>
      </c>
    </row>
    <row r="20395" spans="1:11" x14ac:dyDescent="0.25">
      <c r="A20395">
        <v>54424</v>
      </c>
      <c r="B20395" s="2">
        <v>22.817070000000001</v>
      </c>
      <c r="C20395" s="3">
        <v>1799</v>
      </c>
      <c r="E20395" t="s">
        <v>10241</v>
      </c>
      <c r="F20395" s="4" t="s">
        <v>10031</v>
      </c>
      <c r="G20395" s="5">
        <v>1353</v>
      </c>
      <c r="H20395" s="6">
        <v>0.14106350000000001</v>
      </c>
      <c r="I20395" s="7">
        <v>54.070999999999998</v>
      </c>
    </row>
    <row r="20396" spans="1:11" x14ac:dyDescent="0.25">
      <c r="A20396">
        <v>21853</v>
      </c>
      <c r="B20396" s="2">
        <v>22.81542</v>
      </c>
      <c r="C20396" s="3">
        <v>10847</v>
      </c>
      <c r="D20396" s="4">
        <v>41540</v>
      </c>
      <c r="E20396" t="s">
        <v>4628</v>
      </c>
      <c r="F20396" s="4" t="s">
        <v>4361</v>
      </c>
      <c r="G20396" s="5">
        <v>5526</v>
      </c>
      <c r="H20396" s="6">
        <v>0.1970684</v>
      </c>
      <c r="I20396" s="7">
        <v>44.387999999999998</v>
      </c>
      <c r="J20396" s="2">
        <v>40</v>
      </c>
      <c r="K20396">
        <v>2</v>
      </c>
    </row>
    <row r="20397" spans="1:11" x14ac:dyDescent="0.25">
      <c r="A20397">
        <v>96055</v>
      </c>
      <c r="B20397" s="2">
        <v>22.813389999999998</v>
      </c>
      <c r="C20397" s="3">
        <v>4097</v>
      </c>
      <c r="D20397" s="4">
        <v>39780</v>
      </c>
      <c r="E20397" t="s">
        <v>16049</v>
      </c>
      <c r="F20397" s="4" t="s">
        <v>15368</v>
      </c>
      <c r="G20397" s="5">
        <v>2980</v>
      </c>
      <c r="H20397" s="6">
        <v>0.16940620000000001</v>
      </c>
      <c r="I20397" s="7">
        <v>49.167000000000002</v>
      </c>
    </row>
    <row r="20398" spans="1:11" x14ac:dyDescent="0.25">
      <c r="A20398">
        <v>35672</v>
      </c>
      <c r="B20398" s="2">
        <v>22.811669999999999</v>
      </c>
      <c r="C20398" s="3">
        <v>5949</v>
      </c>
      <c r="D20398" s="4">
        <v>19460</v>
      </c>
      <c r="E20398" t="s">
        <v>7132</v>
      </c>
      <c r="F20398" s="4" t="s">
        <v>7027</v>
      </c>
      <c r="G20398" s="5">
        <v>4184</v>
      </c>
      <c r="H20398" s="6">
        <v>0.1553166</v>
      </c>
      <c r="I20398" s="7">
        <v>51.600999999999999</v>
      </c>
    </row>
    <row r="20399" spans="1:11" x14ac:dyDescent="0.25">
      <c r="A20399">
        <v>98555</v>
      </c>
      <c r="B20399" s="2">
        <v>22.810600000000001</v>
      </c>
      <c r="C20399" s="3">
        <v>335</v>
      </c>
      <c r="D20399" s="4">
        <v>43220</v>
      </c>
      <c r="E20399" t="s">
        <v>16452</v>
      </c>
      <c r="F20399" s="4" t="s">
        <v>16344</v>
      </c>
      <c r="G20399" s="5">
        <v>310</v>
      </c>
      <c r="H20399" s="6">
        <v>0.26688099999999998</v>
      </c>
      <c r="I20399" s="7">
        <v>32.320999999999998</v>
      </c>
      <c r="J20399" s="2">
        <v>43</v>
      </c>
      <c r="K20399">
        <v>1</v>
      </c>
    </row>
    <row r="20400" spans="1:11" x14ac:dyDescent="0.25">
      <c r="A20400">
        <v>79546</v>
      </c>
      <c r="B20400" s="2">
        <v>22.810189999999999</v>
      </c>
      <c r="C20400" s="3">
        <v>1980</v>
      </c>
      <c r="E20400" t="s">
        <v>14436</v>
      </c>
      <c r="F20400" s="4" t="s">
        <v>13752</v>
      </c>
      <c r="G20400" s="5">
        <v>1378</v>
      </c>
      <c r="H20400" s="6">
        <v>0.17403920000000001</v>
      </c>
      <c r="I20400" s="7">
        <v>48.359000000000002</v>
      </c>
    </row>
    <row r="20401" spans="1:12" x14ac:dyDescent="0.25">
      <c r="A20401">
        <v>46951</v>
      </c>
      <c r="B20401" s="2">
        <v>22.809539999999998</v>
      </c>
      <c r="C20401" s="3">
        <v>1860</v>
      </c>
      <c r="D20401" s="4">
        <v>37940</v>
      </c>
      <c r="E20401" t="s">
        <v>8926</v>
      </c>
      <c r="F20401" s="4" t="s">
        <v>8800</v>
      </c>
      <c r="G20401" s="5">
        <v>1347</v>
      </c>
      <c r="H20401" s="6">
        <v>0.1536748</v>
      </c>
      <c r="I20401" s="7">
        <v>51.875</v>
      </c>
    </row>
    <row r="20402" spans="1:12" x14ac:dyDescent="0.25">
      <c r="A20402">
        <v>30470</v>
      </c>
      <c r="B20402" s="2">
        <v>22.80912</v>
      </c>
      <c r="C20402" s="3">
        <v>476</v>
      </c>
      <c r="E20402" t="s">
        <v>1833</v>
      </c>
      <c r="F20402" s="4" t="s">
        <v>6363</v>
      </c>
      <c r="G20402" s="5">
        <v>384</v>
      </c>
      <c r="H20402" s="6">
        <v>0.2109375</v>
      </c>
      <c r="I20402" s="7">
        <v>41.978999999999999</v>
      </c>
    </row>
    <row r="20403" spans="1:12" x14ac:dyDescent="0.25">
      <c r="A20403">
        <v>56219</v>
      </c>
      <c r="B20403" s="2">
        <v>22.808879999999998</v>
      </c>
      <c r="C20403" s="3">
        <v>882</v>
      </c>
      <c r="E20403" t="s">
        <v>10671</v>
      </c>
      <c r="F20403" s="4" t="s">
        <v>10428</v>
      </c>
      <c r="G20403" s="5">
        <v>644</v>
      </c>
      <c r="H20403" s="6">
        <v>0.18139540000000001</v>
      </c>
      <c r="I20403" s="7">
        <v>47.082999999999998</v>
      </c>
    </row>
    <row r="20404" spans="1:12" x14ac:dyDescent="0.25">
      <c r="A20404">
        <v>40140</v>
      </c>
      <c r="B20404" s="2">
        <v>22.80864</v>
      </c>
      <c r="C20404" s="3">
        <v>513</v>
      </c>
      <c r="E20404" t="s">
        <v>1356</v>
      </c>
      <c r="F20404" s="4" t="s">
        <v>7883</v>
      </c>
      <c r="G20404" s="5">
        <v>328</v>
      </c>
      <c r="H20404" s="6">
        <v>0.13719509999999999</v>
      </c>
      <c r="I20404" s="7">
        <v>54.712000000000003</v>
      </c>
    </row>
    <row r="20405" spans="1:12" x14ac:dyDescent="0.25">
      <c r="A20405">
        <v>62560</v>
      </c>
      <c r="B20405" s="2">
        <v>22.808399999999999</v>
      </c>
      <c r="C20405" s="3">
        <v>1047</v>
      </c>
      <c r="E20405" t="s">
        <v>537</v>
      </c>
      <c r="F20405" s="4" t="s">
        <v>11490</v>
      </c>
      <c r="G20405" s="5">
        <v>689</v>
      </c>
      <c r="H20405" s="6">
        <v>0.1434783</v>
      </c>
      <c r="I20405" s="7">
        <v>53.621000000000002</v>
      </c>
      <c r="J20405" s="2">
        <v>41</v>
      </c>
      <c r="K20405">
        <v>1</v>
      </c>
    </row>
    <row r="20406" spans="1:12" x14ac:dyDescent="0.25">
      <c r="A20406">
        <v>91605</v>
      </c>
      <c r="B20406" s="2">
        <v>22.799630000000001</v>
      </c>
      <c r="C20406" s="3">
        <v>56060</v>
      </c>
      <c r="D20406" s="4">
        <v>31080</v>
      </c>
      <c r="E20406" t="s">
        <v>15439</v>
      </c>
      <c r="F20406" s="4" t="s">
        <v>15368</v>
      </c>
      <c r="G20406" s="5">
        <v>35957</v>
      </c>
      <c r="H20406" s="6">
        <v>0.1836082</v>
      </c>
      <c r="I20406" s="7">
        <v>46.685000000000002</v>
      </c>
      <c r="J20406" s="2">
        <v>40.857100000000003</v>
      </c>
      <c r="K20406">
        <v>14</v>
      </c>
      <c r="L20406" s="2">
        <v>55.8</v>
      </c>
    </row>
    <row r="20407" spans="1:12" x14ac:dyDescent="0.25">
      <c r="A20407">
        <v>62938</v>
      </c>
      <c r="B20407" s="2">
        <v>22.790500000000002</v>
      </c>
      <c r="C20407" s="3">
        <v>2996</v>
      </c>
      <c r="E20407" t="s">
        <v>12074</v>
      </c>
      <c r="F20407" s="4" t="s">
        <v>11490</v>
      </c>
      <c r="G20407" s="5">
        <v>2171</v>
      </c>
      <c r="H20407" s="6">
        <v>0.13213630000000001</v>
      </c>
      <c r="I20407" s="7">
        <v>55.576999999999998</v>
      </c>
    </row>
    <row r="20408" spans="1:12" x14ac:dyDescent="0.25">
      <c r="A20408">
        <v>83228</v>
      </c>
      <c r="B20408" s="2">
        <v>22.789899999999999</v>
      </c>
      <c r="C20408" s="3">
        <v>685</v>
      </c>
      <c r="D20408" s="4">
        <v>30860</v>
      </c>
      <c r="E20408" t="s">
        <v>1348</v>
      </c>
      <c r="F20408" s="4" t="s">
        <v>14725</v>
      </c>
      <c r="G20408" s="5">
        <v>342</v>
      </c>
      <c r="H20408" s="6">
        <v>0.21865889999999999</v>
      </c>
      <c r="I20408" s="7">
        <v>40.625</v>
      </c>
    </row>
    <row r="20409" spans="1:12" x14ac:dyDescent="0.25">
      <c r="A20409">
        <v>14714</v>
      </c>
      <c r="B20409" s="2">
        <v>22.789750000000002</v>
      </c>
      <c r="C20409" s="3">
        <v>463</v>
      </c>
      <c r="E20409" t="s">
        <v>2906</v>
      </c>
      <c r="F20409" s="4" t="s">
        <v>1280</v>
      </c>
      <c r="G20409" s="5">
        <v>300</v>
      </c>
      <c r="H20409" s="6">
        <v>0.16279070000000001</v>
      </c>
      <c r="I20409" s="7">
        <v>50.277999999999999</v>
      </c>
    </row>
    <row r="20410" spans="1:12" x14ac:dyDescent="0.25">
      <c r="A20410">
        <v>33860</v>
      </c>
      <c r="B20410" s="2">
        <v>22.786090000000002</v>
      </c>
      <c r="C20410" s="3">
        <v>22309</v>
      </c>
      <c r="D20410" s="4">
        <v>29460</v>
      </c>
      <c r="E20410" t="s">
        <v>6939</v>
      </c>
      <c r="F20410" s="4" t="s">
        <v>6689</v>
      </c>
      <c r="G20410" s="5">
        <v>14989</v>
      </c>
      <c r="H20410" s="6">
        <v>0.15878310000000001</v>
      </c>
      <c r="I20410" s="7">
        <v>50.966999999999999</v>
      </c>
      <c r="J20410" s="2">
        <v>78</v>
      </c>
      <c r="K20410">
        <v>3</v>
      </c>
    </row>
    <row r="20411" spans="1:12" x14ac:dyDescent="0.25">
      <c r="A20411">
        <v>76639</v>
      </c>
      <c r="B20411" s="2">
        <v>22.782260000000001</v>
      </c>
      <c r="C20411" s="3">
        <v>1550</v>
      </c>
      <c r="D20411" s="4">
        <v>18620</v>
      </c>
      <c r="E20411" t="s">
        <v>3136</v>
      </c>
      <c r="F20411" s="4" t="s">
        <v>13752</v>
      </c>
      <c r="G20411" s="5">
        <v>1006</v>
      </c>
      <c r="H20411" s="6">
        <v>0.17974180000000001</v>
      </c>
      <c r="I20411" s="7">
        <v>47.344000000000001</v>
      </c>
    </row>
    <row r="20412" spans="1:12" x14ac:dyDescent="0.25">
      <c r="A20412">
        <v>65753</v>
      </c>
      <c r="B20412" s="2">
        <v>22.781230000000001</v>
      </c>
      <c r="C20412" s="3">
        <v>4857</v>
      </c>
      <c r="D20412" s="4">
        <v>44180</v>
      </c>
      <c r="E20412" t="s">
        <v>1545</v>
      </c>
      <c r="F20412" s="4" t="s">
        <v>12102</v>
      </c>
      <c r="G20412" s="5">
        <v>3305</v>
      </c>
      <c r="H20412" s="6">
        <v>0.1715063</v>
      </c>
      <c r="I20412" s="7">
        <v>48.765999999999998</v>
      </c>
      <c r="J20412" s="2">
        <v>67</v>
      </c>
      <c r="K20412">
        <v>2</v>
      </c>
    </row>
    <row r="20413" spans="1:12" x14ac:dyDescent="0.25">
      <c r="A20413">
        <v>63361</v>
      </c>
      <c r="B20413" s="2">
        <v>22.779710000000001</v>
      </c>
      <c r="C20413" s="3">
        <v>4502</v>
      </c>
      <c r="E20413" t="s">
        <v>12138</v>
      </c>
      <c r="F20413" s="4" t="s">
        <v>12102</v>
      </c>
      <c r="G20413" s="5">
        <v>3026</v>
      </c>
      <c r="H20413" s="6">
        <v>0.147671</v>
      </c>
      <c r="I20413" s="7">
        <v>52.883000000000003</v>
      </c>
    </row>
    <row r="20414" spans="1:12" x14ac:dyDescent="0.25">
      <c r="A20414">
        <v>97868</v>
      </c>
      <c r="B20414" s="2">
        <v>22.778659999999999</v>
      </c>
      <c r="C20414" s="3">
        <v>2072</v>
      </c>
      <c r="D20414" s="4">
        <v>25840</v>
      </c>
      <c r="E20414" t="s">
        <v>16332</v>
      </c>
      <c r="F20414" s="4" t="s">
        <v>16170</v>
      </c>
      <c r="G20414" s="5">
        <v>1348</v>
      </c>
      <c r="H20414" s="6">
        <v>0.11943620000000001</v>
      </c>
      <c r="I20414" s="7">
        <v>57.76</v>
      </c>
      <c r="J20414" s="2">
        <v>65</v>
      </c>
      <c r="K20414">
        <v>1</v>
      </c>
    </row>
    <row r="20415" spans="1:12" x14ac:dyDescent="0.25">
      <c r="A20415">
        <v>51462</v>
      </c>
      <c r="B20415" s="2">
        <v>22.778169999999999</v>
      </c>
      <c r="C20415" s="3">
        <v>1006</v>
      </c>
      <c r="E20415" t="s">
        <v>4085</v>
      </c>
      <c r="F20415" s="4" t="s">
        <v>9593</v>
      </c>
      <c r="G20415" s="5">
        <v>690</v>
      </c>
      <c r="H20415" s="6">
        <v>0.1186686</v>
      </c>
      <c r="I20415" s="7">
        <v>57.890999999999998</v>
      </c>
      <c r="J20415" s="2">
        <v>54</v>
      </c>
      <c r="K20415">
        <v>1</v>
      </c>
    </row>
    <row r="20416" spans="1:12" x14ac:dyDescent="0.25">
      <c r="A20416">
        <v>47862</v>
      </c>
      <c r="B20416" s="2">
        <v>22.77778</v>
      </c>
      <c r="C20416" s="3">
        <v>1514</v>
      </c>
      <c r="E20416" t="s">
        <v>2516</v>
      </c>
      <c r="F20416" s="4" t="s">
        <v>8800</v>
      </c>
      <c r="G20416" s="5">
        <v>962</v>
      </c>
      <c r="H20416" s="6">
        <v>0.17445479999999999</v>
      </c>
      <c r="I20416" s="7">
        <v>48.25</v>
      </c>
    </row>
    <row r="20417" spans="1:12" x14ac:dyDescent="0.25">
      <c r="A20417">
        <v>33570</v>
      </c>
      <c r="B20417" s="2">
        <v>22.774069999999998</v>
      </c>
      <c r="C20417" s="3">
        <v>22451</v>
      </c>
      <c r="D20417" s="4">
        <v>45300</v>
      </c>
      <c r="E20417" t="s">
        <v>6910</v>
      </c>
      <c r="F20417" s="4" t="s">
        <v>6689</v>
      </c>
      <c r="G20417" s="5">
        <v>14515</v>
      </c>
      <c r="H20417" s="6">
        <v>0.1594103</v>
      </c>
      <c r="I20417" s="7">
        <v>50.848999999999997</v>
      </c>
      <c r="J20417" s="2">
        <v>52.5</v>
      </c>
      <c r="K20417">
        <v>4</v>
      </c>
    </row>
    <row r="20418" spans="1:12" x14ac:dyDescent="0.25">
      <c r="A20418">
        <v>79381</v>
      </c>
      <c r="B20418" s="2">
        <v>22.770399999999999</v>
      </c>
      <c r="C20418" s="3">
        <v>1340</v>
      </c>
      <c r="D20418" s="4">
        <v>31180</v>
      </c>
      <c r="E20418" t="s">
        <v>2828</v>
      </c>
      <c r="F20418" s="4" t="s">
        <v>13752</v>
      </c>
      <c r="G20418" s="5">
        <v>838</v>
      </c>
      <c r="H20418" s="6">
        <v>0.17759240000000001</v>
      </c>
      <c r="I20418" s="7">
        <v>47.701999999999998</v>
      </c>
    </row>
    <row r="20419" spans="1:12" x14ac:dyDescent="0.25">
      <c r="A20419">
        <v>16374</v>
      </c>
      <c r="B20419" s="2">
        <v>22.769850000000002</v>
      </c>
      <c r="C20419" s="3">
        <v>1787</v>
      </c>
      <c r="D20419" s="4">
        <v>36340</v>
      </c>
      <c r="E20419" t="s">
        <v>3498</v>
      </c>
      <c r="F20419" s="4" t="s">
        <v>3003</v>
      </c>
      <c r="G20419" s="5">
        <v>1450</v>
      </c>
      <c r="H20419" s="6">
        <v>0.15379309999999999</v>
      </c>
      <c r="I20419" s="7">
        <v>51.813000000000002</v>
      </c>
      <c r="J20419" s="2">
        <v>56</v>
      </c>
      <c r="K20419">
        <v>1</v>
      </c>
    </row>
    <row r="20420" spans="1:12" x14ac:dyDescent="0.25">
      <c r="A20420">
        <v>74441</v>
      </c>
      <c r="B20420" s="2">
        <v>22.76867</v>
      </c>
      <c r="C20420" s="3">
        <v>5236</v>
      </c>
      <c r="D20420" s="4">
        <v>45140</v>
      </c>
      <c r="E20420" t="s">
        <v>9481</v>
      </c>
      <c r="F20420" s="4" t="s">
        <v>13462</v>
      </c>
      <c r="G20420" s="5">
        <v>3459</v>
      </c>
      <c r="H20420" s="6">
        <v>0.1697022</v>
      </c>
      <c r="I20420" s="7">
        <v>49.063000000000002</v>
      </c>
      <c r="J20420" s="2">
        <v>58</v>
      </c>
      <c r="K20420">
        <v>1</v>
      </c>
    </row>
    <row r="20421" spans="1:12" x14ac:dyDescent="0.25">
      <c r="A20421">
        <v>98409</v>
      </c>
      <c r="B20421" s="2">
        <v>22.764220000000002</v>
      </c>
      <c r="C20421" s="3">
        <v>23260</v>
      </c>
      <c r="D20421" s="4">
        <v>42660</v>
      </c>
      <c r="E20421" t="s">
        <v>16435</v>
      </c>
      <c r="F20421" s="4" t="s">
        <v>16344</v>
      </c>
      <c r="G20421" s="5">
        <v>15173</v>
      </c>
      <c r="H20421" s="6">
        <v>0.14934420000000001</v>
      </c>
      <c r="I20421" s="7">
        <v>52.578000000000003</v>
      </c>
      <c r="J20421" s="2">
        <v>56</v>
      </c>
      <c r="K20421">
        <v>8</v>
      </c>
    </row>
    <row r="20422" spans="1:12" x14ac:dyDescent="0.25">
      <c r="A20422">
        <v>43527</v>
      </c>
      <c r="B20422" s="2">
        <v>22.760200000000001</v>
      </c>
      <c r="C20422" s="3">
        <v>2335</v>
      </c>
      <c r="E20422" t="s">
        <v>8398</v>
      </c>
      <c r="F20422" s="4" t="s">
        <v>8295</v>
      </c>
      <c r="G20422" s="5">
        <v>1603</v>
      </c>
      <c r="H20422" s="6">
        <v>0.10792259999999999</v>
      </c>
      <c r="I20422" s="7">
        <v>59.731999999999999</v>
      </c>
    </row>
    <row r="20423" spans="1:12" x14ac:dyDescent="0.25">
      <c r="A20423">
        <v>17255</v>
      </c>
      <c r="B20423" s="2">
        <v>22.759630000000001</v>
      </c>
      <c r="C20423" s="3">
        <v>1082</v>
      </c>
      <c r="D20423" s="4">
        <v>26500</v>
      </c>
      <c r="E20423" t="s">
        <v>3753</v>
      </c>
      <c r="F20423" s="4" t="s">
        <v>3003</v>
      </c>
      <c r="G20423" s="5">
        <v>774</v>
      </c>
      <c r="H20423" s="6">
        <v>9.5483899999999997E-2</v>
      </c>
      <c r="I20423" s="7">
        <v>61.875</v>
      </c>
    </row>
    <row r="20424" spans="1:12" x14ac:dyDescent="0.25">
      <c r="A20424">
        <v>64498</v>
      </c>
      <c r="B20424" s="2">
        <v>22.75938</v>
      </c>
      <c r="C20424" s="3">
        <v>444</v>
      </c>
      <c r="E20424" t="s">
        <v>10270</v>
      </c>
      <c r="F20424" s="4" t="s">
        <v>12102</v>
      </c>
      <c r="G20424" s="5">
        <v>284</v>
      </c>
      <c r="H20424" s="6">
        <v>0.12982460000000001</v>
      </c>
      <c r="I20424" s="7">
        <v>55.938000000000002</v>
      </c>
    </row>
    <row r="20425" spans="1:12" x14ac:dyDescent="0.25">
      <c r="A20425">
        <v>47859</v>
      </c>
      <c r="B20425" s="2">
        <v>22.759119999999999</v>
      </c>
      <c r="C20425" s="3">
        <v>1365</v>
      </c>
      <c r="E20425" t="s">
        <v>4338</v>
      </c>
      <c r="F20425" s="4" t="s">
        <v>8800</v>
      </c>
      <c r="G20425" s="5">
        <v>772</v>
      </c>
      <c r="H20425" s="6">
        <v>0.1450777</v>
      </c>
      <c r="I20425" s="7">
        <v>53.295000000000002</v>
      </c>
      <c r="J20425" s="2">
        <v>57</v>
      </c>
      <c r="K20425">
        <v>1</v>
      </c>
    </row>
    <row r="20426" spans="1:12" x14ac:dyDescent="0.25">
      <c r="A20426">
        <v>75418</v>
      </c>
      <c r="B20426" s="2">
        <v>22.756509999999999</v>
      </c>
      <c r="C20426" s="3">
        <v>14083</v>
      </c>
      <c r="E20426" t="s">
        <v>13795</v>
      </c>
      <c r="F20426" s="4" t="s">
        <v>13752</v>
      </c>
      <c r="G20426" s="5">
        <v>10142</v>
      </c>
      <c r="H20426" s="6">
        <v>0.17028199999999999</v>
      </c>
      <c r="I20426" s="7">
        <v>48.933</v>
      </c>
      <c r="J20426" s="2">
        <v>57.5</v>
      </c>
      <c r="K20426">
        <v>2</v>
      </c>
    </row>
    <row r="20427" spans="1:12" x14ac:dyDescent="0.25">
      <c r="A20427">
        <v>79735</v>
      </c>
      <c r="B20427" s="2">
        <v>22.751930000000002</v>
      </c>
      <c r="C20427" s="3">
        <v>13409</v>
      </c>
      <c r="E20427" t="s">
        <v>14447</v>
      </c>
      <c r="F20427" s="4" t="s">
        <v>13752</v>
      </c>
      <c r="G20427" s="5">
        <v>9031</v>
      </c>
      <c r="H20427" s="6">
        <v>0.1068542</v>
      </c>
      <c r="I20427" s="7">
        <v>59.893000000000001</v>
      </c>
      <c r="J20427" s="2">
        <v>60</v>
      </c>
      <c r="K20427">
        <v>2</v>
      </c>
    </row>
    <row r="20428" spans="1:12" x14ac:dyDescent="0.25">
      <c r="A20428">
        <v>43078</v>
      </c>
      <c r="B20428" s="2">
        <v>22.746390000000002</v>
      </c>
      <c r="C20428" s="3">
        <v>20729</v>
      </c>
      <c r="D20428" s="4">
        <v>46500</v>
      </c>
      <c r="E20428" t="s">
        <v>8322</v>
      </c>
      <c r="F20428" s="4" t="s">
        <v>8295</v>
      </c>
      <c r="G20428" s="5">
        <v>14102</v>
      </c>
      <c r="H20428" s="6">
        <v>0.14543</v>
      </c>
      <c r="I20428" s="7">
        <v>53.225999999999999</v>
      </c>
      <c r="J20428" s="2">
        <v>48.2</v>
      </c>
      <c r="K20428">
        <v>10</v>
      </c>
      <c r="L20428" s="2">
        <v>88.9</v>
      </c>
    </row>
    <row r="20429" spans="1:12" x14ac:dyDescent="0.25">
      <c r="A20429">
        <v>35058</v>
      </c>
      <c r="B20429" s="2">
        <v>22.741430000000001</v>
      </c>
      <c r="C20429" s="3">
        <v>9897</v>
      </c>
      <c r="D20429" s="4">
        <v>18980</v>
      </c>
      <c r="E20429" t="s">
        <v>7044</v>
      </c>
      <c r="F20429" s="4" t="s">
        <v>7027</v>
      </c>
      <c r="G20429" s="5">
        <v>6643</v>
      </c>
      <c r="H20429" s="6">
        <v>0.17145869999999999</v>
      </c>
      <c r="I20429" s="7">
        <v>48.728000000000002</v>
      </c>
    </row>
    <row r="20430" spans="1:12" x14ac:dyDescent="0.25">
      <c r="A20430">
        <v>75410</v>
      </c>
      <c r="B20430" s="2">
        <v>22.739059999999998</v>
      </c>
      <c r="C20430" s="3">
        <v>4347</v>
      </c>
      <c r="E20430" t="s">
        <v>9411</v>
      </c>
      <c r="F20430" s="4" t="s">
        <v>13752</v>
      </c>
      <c r="G20430" s="5">
        <v>3266</v>
      </c>
      <c r="H20430" s="6">
        <v>0.1576852</v>
      </c>
      <c r="I20430" s="7">
        <v>51.103999999999999</v>
      </c>
    </row>
    <row r="20431" spans="1:12" x14ac:dyDescent="0.25">
      <c r="A20431">
        <v>99012</v>
      </c>
      <c r="B20431" s="2">
        <v>22.73809</v>
      </c>
      <c r="C20431" s="3">
        <v>1050</v>
      </c>
      <c r="D20431" s="4">
        <v>44060</v>
      </c>
      <c r="E20431" t="s">
        <v>1000</v>
      </c>
      <c r="F20431" s="4" t="s">
        <v>16344</v>
      </c>
      <c r="G20431" s="5">
        <v>745</v>
      </c>
      <c r="H20431" s="6">
        <v>0.15683649999999999</v>
      </c>
      <c r="I20431" s="7">
        <v>51.25</v>
      </c>
      <c r="J20431" s="2">
        <v>48</v>
      </c>
      <c r="K20431">
        <v>1</v>
      </c>
    </row>
    <row r="20432" spans="1:12" x14ac:dyDescent="0.25">
      <c r="A20432">
        <v>73107</v>
      </c>
      <c r="B20432" s="2">
        <v>22.733650000000001</v>
      </c>
      <c r="C20432" s="3">
        <v>26809</v>
      </c>
      <c r="D20432" s="4">
        <v>36420</v>
      </c>
      <c r="E20432" t="s">
        <v>13492</v>
      </c>
      <c r="F20432" s="4" t="s">
        <v>13462</v>
      </c>
      <c r="G20432" s="5">
        <v>17811</v>
      </c>
      <c r="H20432" s="6">
        <v>0.2220538</v>
      </c>
      <c r="I20432" s="7">
        <v>39.978999999999999</v>
      </c>
      <c r="J20432" s="2">
        <v>47.181800000000003</v>
      </c>
      <c r="K20432">
        <v>11</v>
      </c>
      <c r="L20432" s="2">
        <v>85.3</v>
      </c>
    </row>
    <row r="20433" spans="1:12" x14ac:dyDescent="0.25">
      <c r="A20433">
        <v>61931</v>
      </c>
      <c r="B20433" s="2">
        <v>22.729189999999999</v>
      </c>
      <c r="C20433" s="3">
        <v>1368</v>
      </c>
      <c r="D20433" s="4">
        <v>16660</v>
      </c>
      <c r="E20433" t="s">
        <v>7569</v>
      </c>
      <c r="F20433" s="4" t="s">
        <v>11490</v>
      </c>
      <c r="G20433" s="5">
        <v>829</v>
      </c>
      <c r="H20433" s="6">
        <v>0.1036145</v>
      </c>
      <c r="I20433" s="7">
        <v>60.444000000000003</v>
      </c>
    </row>
    <row r="20434" spans="1:12" x14ac:dyDescent="0.25">
      <c r="A20434">
        <v>99764</v>
      </c>
      <c r="B20434" s="2">
        <v>22.728950000000001</v>
      </c>
      <c r="C20434" s="3">
        <v>305</v>
      </c>
      <c r="E20434" t="s">
        <v>16735</v>
      </c>
      <c r="F20434" s="4" t="s">
        <v>16604</v>
      </c>
      <c r="G20434" s="5">
        <v>187</v>
      </c>
      <c r="H20434" s="6">
        <v>0.16042780000000001</v>
      </c>
      <c r="I20434" s="7">
        <v>50.625</v>
      </c>
    </row>
    <row r="20435" spans="1:12" x14ac:dyDescent="0.25">
      <c r="A20435">
        <v>64109</v>
      </c>
      <c r="B20435" s="2">
        <v>22.727419999999999</v>
      </c>
      <c r="C20435" s="3">
        <v>8727</v>
      </c>
      <c r="D20435" s="4">
        <v>28140</v>
      </c>
      <c r="E20435" t="s">
        <v>12261</v>
      </c>
      <c r="F20435" s="4" t="s">
        <v>12102</v>
      </c>
      <c r="G20435" s="5">
        <v>6178</v>
      </c>
      <c r="H20435" s="6">
        <v>0.24243410000000001</v>
      </c>
      <c r="I20435" s="7">
        <v>36.453000000000003</v>
      </c>
      <c r="J20435" s="2">
        <v>40.9375</v>
      </c>
      <c r="K20435">
        <v>16</v>
      </c>
      <c r="L20435" s="2">
        <v>56.3</v>
      </c>
    </row>
    <row r="20436" spans="1:12" x14ac:dyDescent="0.25">
      <c r="A20436">
        <v>27822</v>
      </c>
      <c r="B20436" s="2">
        <v>22.724499999999999</v>
      </c>
      <c r="C20436" s="3">
        <v>8194</v>
      </c>
      <c r="D20436" s="4">
        <v>48980</v>
      </c>
      <c r="E20436" t="s">
        <v>5760</v>
      </c>
      <c r="F20436" s="4" t="s">
        <v>5642</v>
      </c>
      <c r="G20436" s="5">
        <v>6037</v>
      </c>
      <c r="H20436" s="6">
        <v>9.0607900000000005E-2</v>
      </c>
      <c r="I20436" s="7">
        <v>62.686</v>
      </c>
    </row>
    <row r="20437" spans="1:12" x14ac:dyDescent="0.25">
      <c r="A20437">
        <v>16611</v>
      </c>
      <c r="B20437" s="2">
        <v>22.722629999999999</v>
      </c>
      <c r="C20437" s="3">
        <v>2408</v>
      </c>
      <c r="D20437" s="4">
        <v>26500</v>
      </c>
      <c r="E20437" t="s">
        <v>3522</v>
      </c>
      <c r="F20437" s="4" t="s">
        <v>3003</v>
      </c>
      <c r="G20437" s="5">
        <v>1756</v>
      </c>
      <c r="H20437" s="6">
        <v>0.16106999999999999</v>
      </c>
      <c r="I20437" s="7">
        <v>50.509</v>
      </c>
    </row>
    <row r="20438" spans="1:12" x14ac:dyDescent="0.25">
      <c r="A20438">
        <v>32141</v>
      </c>
      <c r="B20438" s="2">
        <v>22.71885</v>
      </c>
      <c r="C20438" s="3">
        <v>17797</v>
      </c>
      <c r="D20438" s="4">
        <v>19660</v>
      </c>
      <c r="E20438" t="s">
        <v>1351</v>
      </c>
      <c r="F20438" s="4" t="s">
        <v>6689</v>
      </c>
      <c r="G20438" s="5">
        <v>14034</v>
      </c>
      <c r="H20438" s="6">
        <v>0.1505522</v>
      </c>
      <c r="I20438" s="7">
        <v>52.325000000000003</v>
      </c>
      <c r="J20438" s="2">
        <v>53.666699999999999</v>
      </c>
      <c r="K20438">
        <v>3</v>
      </c>
    </row>
    <row r="20439" spans="1:12" x14ac:dyDescent="0.25">
      <c r="A20439">
        <v>22534</v>
      </c>
      <c r="B20439" s="2">
        <v>22.715050000000002</v>
      </c>
      <c r="C20439" s="3">
        <v>3174</v>
      </c>
      <c r="D20439" s="4">
        <v>47900</v>
      </c>
      <c r="E20439" t="s">
        <v>4677</v>
      </c>
      <c r="F20439" s="4" t="s">
        <v>4335</v>
      </c>
      <c r="G20439" s="5">
        <v>1835</v>
      </c>
      <c r="H20439" s="6">
        <v>0.1029412</v>
      </c>
      <c r="I20439" s="7">
        <v>60.545000000000002</v>
      </c>
    </row>
    <row r="20440" spans="1:12" x14ac:dyDescent="0.25">
      <c r="A20440">
        <v>58630</v>
      </c>
      <c r="B20440" s="2">
        <v>22.71453</v>
      </c>
      <c r="C20440" s="3">
        <v>483</v>
      </c>
      <c r="D20440" s="4">
        <v>19860</v>
      </c>
      <c r="E20440" t="s">
        <v>1559</v>
      </c>
      <c r="F20440" s="4" t="s">
        <v>11069</v>
      </c>
      <c r="G20440" s="5">
        <v>314</v>
      </c>
      <c r="H20440" s="6">
        <v>9.5238100000000006E-2</v>
      </c>
      <c r="I20440" s="7">
        <v>61.875</v>
      </c>
    </row>
    <row r="20441" spans="1:12" x14ac:dyDescent="0.25">
      <c r="A20441">
        <v>48417</v>
      </c>
      <c r="B20441" s="2">
        <v>22.713989999999999</v>
      </c>
      <c r="C20441" s="3">
        <v>2750</v>
      </c>
      <c r="D20441" s="4">
        <v>40980</v>
      </c>
      <c r="E20441" t="s">
        <v>2769</v>
      </c>
      <c r="F20441" s="4" t="s">
        <v>9106</v>
      </c>
      <c r="G20441" s="5">
        <v>1973</v>
      </c>
      <c r="H20441" s="6">
        <v>0.11758739999999999</v>
      </c>
      <c r="I20441" s="7">
        <v>58.011000000000003</v>
      </c>
      <c r="J20441" s="2">
        <v>66</v>
      </c>
      <c r="K20441">
        <v>1</v>
      </c>
    </row>
    <row r="20442" spans="1:12" x14ac:dyDescent="0.25">
      <c r="A20442">
        <v>15834</v>
      </c>
      <c r="B20442" s="2">
        <v>22.712730000000001</v>
      </c>
      <c r="C20442" s="3">
        <v>4427</v>
      </c>
      <c r="E20442" t="s">
        <v>3328</v>
      </c>
      <c r="F20442" s="4" t="s">
        <v>3003</v>
      </c>
      <c r="G20442" s="5">
        <v>3285</v>
      </c>
      <c r="H20442" s="6">
        <v>0.1528158</v>
      </c>
      <c r="I20442" s="7">
        <v>51.923000000000002</v>
      </c>
      <c r="J20442" s="2">
        <v>73</v>
      </c>
      <c r="K20442">
        <v>1</v>
      </c>
    </row>
    <row r="20443" spans="1:12" x14ac:dyDescent="0.25">
      <c r="A20443">
        <v>99329</v>
      </c>
      <c r="B20443" s="2">
        <v>22.71191</v>
      </c>
      <c r="C20443" s="3">
        <v>192</v>
      </c>
      <c r="D20443" s="4">
        <v>47460</v>
      </c>
      <c r="E20443" t="s">
        <v>5247</v>
      </c>
      <c r="F20443" s="4" t="s">
        <v>16344</v>
      </c>
      <c r="G20443" s="5">
        <v>131</v>
      </c>
      <c r="H20443" s="6">
        <v>0.1060606</v>
      </c>
      <c r="I20443" s="7">
        <v>60</v>
      </c>
    </row>
    <row r="20444" spans="1:12" x14ac:dyDescent="0.25">
      <c r="A20444">
        <v>54635</v>
      </c>
      <c r="B20444" s="2">
        <v>22.711569999999998</v>
      </c>
      <c r="C20444" s="3">
        <v>1761</v>
      </c>
      <c r="E20444" t="s">
        <v>10318</v>
      </c>
      <c r="F20444" s="4" t="s">
        <v>10031</v>
      </c>
      <c r="G20444" s="5">
        <v>1266</v>
      </c>
      <c r="H20444" s="6">
        <v>0.1169036</v>
      </c>
      <c r="I20444" s="7">
        <v>58.125</v>
      </c>
      <c r="J20444" s="2">
        <v>56</v>
      </c>
      <c r="K20444">
        <v>1</v>
      </c>
    </row>
    <row r="20445" spans="1:12" x14ac:dyDescent="0.25">
      <c r="A20445">
        <v>15729</v>
      </c>
      <c r="B20445" s="2">
        <v>22.711010000000002</v>
      </c>
      <c r="C20445" s="3">
        <v>1638</v>
      </c>
      <c r="D20445" s="4">
        <v>26860</v>
      </c>
      <c r="E20445" t="s">
        <v>3281</v>
      </c>
      <c r="F20445" s="4" t="s">
        <v>3003</v>
      </c>
      <c r="G20445" s="5">
        <v>1074</v>
      </c>
      <c r="H20445" s="6">
        <v>0.10893849999999999</v>
      </c>
      <c r="I20445" s="7">
        <v>59.5</v>
      </c>
    </row>
    <row r="20446" spans="1:12" x14ac:dyDescent="0.25">
      <c r="A20446">
        <v>15376</v>
      </c>
      <c r="B20446" s="2">
        <v>22.710470000000001</v>
      </c>
      <c r="C20446" s="3">
        <v>1771</v>
      </c>
      <c r="D20446" s="4">
        <v>38300</v>
      </c>
      <c r="E20446" t="s">
        <v>3122</v>
      </c>
      <c r="F20446" s="4" t="s">
        <v>3003</v>
      </c>
      <c r="G20446" s="5">
        <v>1192</v>
      </c>
      <c r="H20446" s="6">
        <v>0.17114090000000001</v>
      </c>
      <c r="I20446" s="7">
        <v>48.75</v>
      </c>
    </row>
    <row r="20447" spans="1:12" x14ac:dyDescent="0.25">
      <c r="A20447">
        <v>44847</v>
      </c>
      <c r="B20447" s="2">
        <v>22.709579999999999</v>
      </c>
      <c r="C20447" s="3">
        <v>3770</v>
      </c>
      <c r="D20447" s="4">
        <v>35940</v>
      </c>
      <c r="E20447" t="s">
        <v>1688</v>
      </c>
      <c r="F20447" s="4" t="s">
        <v>8295</v>
      </c>
      <c r="G20447" s="5">
        <v>2549</v>
      </c>
      <c r="H20447" s="6">
        <v>0.10352939999999999</v>
      </c>
      <c r="I20447" s="7">
        <v>60.433</v>
      </c>
      <c r="J20447" s="2">
        <v>59.25</v>
      </c>
      <c r="K20447">
        <v>4</v>
      </c>
    </row>
    <row r="20448" spans="1:12" x14ac:dyDescent="0.25">
      <c r="A20448">
        <v>97836</v>
      </c>
      <c r="B20448" s="2">
        <v>22.708629999999999</v>
      </c>
      <c r="C20448" s="3">
        <v>1972</v>
      </c>
      <c r="D20448" s="4">
        <v>25840</v>
      </c>
      <c r="E20448" t="s">
        <v>16322</v>
      </c>
      <c r="F20448" s="4" t="s">
        <v>16170</v>
      </c>
      <c r="G20448" s="5">
        <v>1404</v>
      </c>
      <c r="H20448" s="6">
        <v>0.14661920000000001</v>
      </c>
      <c r="I20448" s="7">
        <v>52.981000000000002</v>
      </c>
      <c r="J20448" s="2">
        <v>37</v>
      </c>
      <c r="K20448">
        <v>2</v>
      </c>
    </row>
    <row r="20449" spans="1:12" x14ac:dyDescent="0.25">
      <c r="A20449">
        <v>23337</v>
      </c>
      <c r="B20449" s="2">
        <v>22.70823</v>
      </c>
      <c r="C20449" s="3">
        <v>423</v>
      </c>
      <c r="E20449" t="s">
        <v>4851</v>
      </c>
      <c r="F20449" s="4" t="s">
        <v>4335</v>
      </c>
      <c r="G20449" s="5">
        <v>282</v>
      </c>
      <c r="H20449" s="6">
        <v>0.2234043</v>
      </c>
      <c r="I20449" s="7">
        <v>39.712000000000003</v>
      </c>
    </row>
    <row r="20450" spans="1:12" x14ac:dyDescent="0.25">
      <c r="A20450">
        <v>18469</v>
      </c>
      <c r="B20450" s="2">
        <v>22.708089999999999</v>
      </c>
      <c r="C20450" s="3">
        <v>411</v>
      </c>
      <c r="E20450" t="s">
        <v>4081</v>
      </c>
      <c r="F20450" s="4" t="s">
        <v>3003</v>
      </c>
      <c r="G20450" s="5">
        <v>298</v>
      </c>
      <c r="H20450" s="6">
        <v>9.0604000000000004E-2</v>
      </c>
      <c r="I20450" s="7">
        <v>62.655999999999999</v>
      </c>
    </row>
    <row r="20451" spans="1:12" x14ac:dyDescent="0.25">
      <c r="A20451">
        <v>43164</v>
      </c>
      <c r="B20451" s="2">
        <v>22.70767</v>
      </c>
      <c r="C20451" s="3">
        <v>2351</v>
      </c>
      <c r="D20451" s="4">
        <v>18140</v>
      </c>
      <c r="E20451" t="s">
        <v>3832</v>
      </c>
      <c r="F20451" s="4" t="s">
        <v>8295</v>
      </c>
      <c r="G20451" s="5">
        <v>1447</v>
      </c>
      <c r="H20451" s="6">
        <v>0.1230131</v>
      </c>
      <c r="I20451" s="7">
        <v>57.054000000000002</v>
      </c>
    </row>
    <row r="20452" spans="1:12" x14ac:dyDescent="0.25">
      <c r="A20452">
        <v>13646</v>
      </c>
      <c r="B20452" s="2">
        <v>22.706890000000001</v>
      </c>
      <c r="C20452" s="3">
        <v>2680</v>
      </c>
      <c r="D20452" s="4">
        <v>36300</v>
      </c>
      <c r="E20452" t="s">
        <v>2666</v>
      </c>
      <c r="F20452" s="4" t="s">
        <v>1280</v>
      </c>
      <c r="G20452" s="5">
        <v>1794</v>
      </c>
      <c r="H20452" s="6">
        <v>0.18551529999999999</v>
      </c>
      <c r="I20452" s="7">
        <v>46.25</v>
      </c>
      <c r="J20452" s="2">
        <v>67</v>
      </c>
      <c r="K20452">
        <v>1</v>
      </c>
    </row>
    <row r="20453" spans="1:12" x14ac:dyDescent="0.25">
      <c r="A20453">
        <v>64769</v>
      </c>
      <c r="B20453" s="2">
        <v>22.70637</v>
      </c>
      <c r="C20453" s="3">
        <v>501</v>
      </c>
      <c r="E20453" t="s">
        <v>12325</v>
      </c>
      <c r="F20453" s="4" t="s">
        <v>12102</v>
      </c>
      <c r="G20453" s="5">
        <v>354</v>
      </c>
      <c r="H20453" s="6">
        <v>0.17464789999999999</v>
      </c>
      <c r="I20453" s="7">
        <v>48.125</v>
      </c>
    </row>
    <row r="20454" spans="1:12" x14ac:dyDescent="0.25">
      <c r="A20454">
        <v>50472</v>
      </c>
      <c r="B20454" s="2">
        <v>22.7059</v>
      </c>
      <c r="C20454" s="3">
        <v>2213</v>
      </c>
      <c r="E20454" t="s">
        <v>9710</v>
      </c>
      <c r="F20454" s="4" t="s">
        <v>9593</v>
      </c>
      <c r="G20454" s="5">
        <v>1608</v>
      </c>
      <c r="H20454" s="6">
        <v>0.15360699999999999</v>
      </c>
      <c r="I20454" s="7">
        <v>51.761000000000003</v>
      </c>
      <c r="J20454" s="2">
        <v>77</v>
      </c>
      <c r="K20454">
        <v>1</v>
      </c>
    </row>
    <row r="20455" spans="1:12" x14ac:dyDescent="0.25">
      <c r="A20455">
        <v>3238</v>
      </c>
      <c r="B20455" s="2">
        <v>22.705500000000001</v>
      </c>
      <c r="C20455" s="3">
        <v>105</v>
      </c>
      <c r="D20455" s="4">
        <v>17200</v>
      </c>
      <c r="E20455" t="s">
        <v>556</v>
      </c>
      <c r="F20455" s="4" t="s">
        <v>520</v>
      </c>
      <c r="G20455" s="5">
        <v>61</v>
      </c>
      <c r="H20455" s="6">
        <v>0.14516129999999999</v>
      </c>
      <c r="I20455" s="7">
        <v>53.213999999999999</v>
      </c>
    </row>
    <row r="20456" spans="1:12" x14ac:dyDescent="0.25">
      <c r="A20456">
        <v>74569</v>
      </c>
      <c r="B20456" s="2">
        <v>22.705300000000001</v>
      </c>
      <c r="C20456" s="3">
        <v>1006</v>
      </c>
      <c r="E20456" t="s">
        <v>13679</v>
      </c>
      <c r="F20456" s="4" t="s">
        <v>13462</v>
      </c>
      <c r="G20456" s="5">
        <v>796</v>
      </c>
      <c r="H20456" s="6">
        <v>0.17314930000000001</v>
      </c>
      <c r="I20456" s="7">
        <v>48.375</v>
      </c>
    </row>
    <row r="20457" spans="1:12" x14ac:dyDescent="0.25">
      <c r="A20457">
        <v>42101</v>
      </c>
      <c r="B20457" s="2">
        <v>22.697479999999999</v>
      </c>
      <c r="C20457" s="3">
        <v>57296</v>
      </c>
      <c r="D20457" s="4">
        <v>14540</v>
      </c>
      <c r="E20457" t="s">
        <v>4658</v>
      </c>
      <c r="F20457" s="4" t="s">
        <v>7883</v>
      </c>
      <c r="G20457" s="5">
        <v>31844</v>
      </c>
      <c r="H20457" s="6">
        <v>0.1869681</v>
      </c>
      <c r="I20457" s="7">
        <v>45.987000000000002</v>
      </c>
      <c r="J20457" s="2">
        <v>41.642899999999997</v>
      </c>
      <c r="K20457">
        <v>14</v>
      </c>
      <c r="L20457" s="2">
        <v>59.9</v>
      </c>
    </row>
    <row r="20458" spans="1:12" x14ac:dyDescent="0.25">
      <c r="A20458">
        <v>68874</v>
      </c>
      <c r="B20458" s="2">
        <v>22.689699999999998</v>
      </c>
      <c r="C20458" s="3">
        <v>898</v>
      </c>
      <c r="E20458" t="s">
        <v>12866</v>
      </c>
      <c r="F20458" s="4" t="s">
        <v>12738</v>
      </c>
      <c r="G20458" s="5">
        <v>684</v>
      </c>
      <c r="H20458" s="6">
        <v>0.13742689999999999</v>
      </c>
      <c r="I20458" s="7">
        <v>54.545000000000002</v>
      </c>
    </row>
    <row r="20459" spans="1:12" x14ac:dyDescent="0.25">
      <c r="A20459">
        <v>66510</v>
      </c>
      <c r="B20459" s="2">
        <v>22.689419999999998</v>
      </c>
      <c r="C20459" s="3">
        <v>788</v>
      </c>
      <c r="D20459" s="4">
        <v>45820</v>
      </c>
      <c r="E20459" t="s">
        <v>12537</v>
      </c>
      <c r="F20459" s="4" t="s">
        <v>12494</v>
      </c>
      <c r="G20459" s="5">
        <v>500</v>
      </c>
      <c r="H20459" s="6">
        <v>0.17964069999999999</v>
      </c>
      <c r="I20459" s="7">
        <v>47.25</v>
      </c>
    </row>
    <row r="20460" spans="1:12" x14ac:dyDescent="0.25">
      <c r="A20460">
        <v>13813</v>
      </c>
      <c r="B20460" s="2">
        <v>22.68919</v>
      </c>
      <c r="C20460" s="3">
        <v>629</v>
      </c>
      <c r="D20460" s="4">
        <v>13780</v>
      </c>
      <c r="E20460" t="s">
        <v>2736</v>
      </c>
      <c r="F20460" s="4" t="s">
        <v>1280</v>
      </c>
      <c r="G20460" s="5">
        <v>446</v>
      </c>
      <c r="H20460" s="6">
        <v>0.15212529999999999</v>
      </c>
      <c r="I20460" s="7">
        <v>52</v>
      </c>
      <c r="J20460" s="2">
        <v>56</v>
      </c>
      <c r="K20460">
        <v>1</v>
      </c>
    </row>
    <row r="20461" spans="1:12" x14ac:dyDescent="0.25">
      <c r="A20461">
        <v>44906</v>
      </c>
      <c r="B20461" s="2">
        <v>22.686229999999998</v>
      </c>
      <c r="C20461" s="3">
        <v>17179</v>
      </c>
      <c r="D20461" s="4">
        <v>31900</v>
      </c>
      <c r="E20461" t="s">
        <v>296</v>
      </c>
      <c r="F20461" s="4" t="s">
        <v>8295</v>
      </c>
      <c r="G20461" s="5">
        <v>11913</v>
      </c>
      <c r="H20461" s="6">
        <v>0.17703350000000001</v>
      </c>
      <c r="I20461" s="7">
        <v>47.69</v>
      </c>
      <c r="J20461" s="2">
        <v>39.6</v>
      </c>
      <c r="K20461">
        <v>5</v>
      </c>
    </row>
    <row r="20462" spans="1:12" x14ac:dyDescent="0.25">
      <c r="A20462">
        <v>76869</v>
      </c>
      <c r="B20462" s="2">
        <v>22.68336</v>
      </c>
      <c r="C20462" s="3">
        <v>103</v>
      </c>
      <c r="E20462" t="s">
        <v>7710</v>
      </c>
      <c r="F20462" s="4" t="s">
        <v>13752</v>
      </c>
      <c r="G20462" s="5">
        <v>83</v>
      </c>
      <c r="H20462" s="6">
        <v>0</v>
      </c>
      <c r="I20462" s="7">
        <v>78.281000000000006</v>
      </c>
    </row>
    <row r="20463" spans="1:12" x14ac:dyDescent="0.25">
      <c r="A20463">
        <v>64656</v>
      </c>
      <c r="B20463" s="2">
        <v>22.683299999999999</v>
      </c>
      <c r="C20463" s="3">
        <v>282</v>
      </c>
      <c r="E20463" t="s">
        <v>49</v>
      </c>
      <c r="F20463" s="4" t="s">
        <v>12102</v>
      </c>
      <c r="G20463" s="5">
        <v>167</v>
      </c>
      <c r="H20463" s="6">
        <v>0.2142857</v>
      </c>
      <c r="I20463" s="7">
        <v>41.25</v>
      </c>
    </row>
    <row r="20464" spans="1:12" x14ac:dyDescent="0.25">
      <c r="A20464">
        <v>47338</v>
      </c>
      <c r="B20464" s="2">
        <v>22.68281</v>
      </c>
      <c r="C20464" s="3">
        <v>2585</v>
      </c>
      <c r="D20464" s="4">
        <v>34620</v>
      </c>
      <c r="E20464" t="s">
        <v>2571</v>
      </c>
      <c r="F20464" s="4" t="s">
        <v>8800</v>
      </c>
      <c r="G20464" s="5">
        <v>1883</v>
      </c>
      <c r="H20464" s="6">
        <v>0.1422505</v>
      </c>
      <c r="I20464" s="7">
        <v>53.698</v>
      </c>
    </row>
    <row r="20465" spans="1:11" x14ac:dyDescent="0.25">
      <c r="A20465">
        <v>78840</v>
      </c>
      <c r="B20465" s="2">
        <v>22.675409999999999</v>
      </c>
      <c r="C20465" s="3">
        <v>48555</v>
      </c>
      <c r="D20465" s="4">
        <v>19620</v>
      </c>
      <c r="E20465" t="s">
        <v>7477</v>
      </c>
      <c r="F20465" s="4" t="s">
        <v>13752</v>
      </c>
      <c r="G20465" s="5">
        <v>29044</v>
      </c>
      <c r="H20465" s="6">
        <v>0.16147909999999999</v>
      </c>
      <c r="I20465" s="7">
        <v>50.375</v>
      </c>
      <c r="J20465" s="2">
        <v>52.222200000000001</v>
      </c>
      <c r="K20465">
        <v>9</v>
      </c>
    </row>
    <row r="20466" spans="1:11" x14ac:dyDescent="0.25">
      <c r="A20466">
        <v>57585</v>
      </c>
      <c r="B20466" s="2">
        <v>22.668420000000001</v>
      </c>
      <c r="C20466" s="3">
        <v>264</v>
      </c>
      <c r="E20466" t="s">
        <v>3572</v>
      </c>
      <c r="F20466" s="4" t="s">
        <v>10877</v>
      </c>
      <c r="G20466" s="5">
        <v>193</v>
      </c>
      <c r="H20466" s="6">
        <v>0.134715</v>
      </c>
      <c r="I20466" s="7">
        <v>55</v>
      </c>
    </row>
    <row r="20467" spans="1:11" x14ac:dyDescent="0.25">
      <c r="A20467">
        <v>74834</v>
      </c>
      <c r="B20467" s="2">
        <v>22.667159999999999</v>
      </c>
      <c r="C20467" s="3">
        <v>7316</v>
      </c>
      <c r="D20467" s="4">
        <v>36420</v>
      </c>
      <c r="E20467" t="s">
        <v>9046</v>
      </c>
      <c r="F20467" s="4" t="s">
        <v>13462</v>
      </c>
      <c r="G20467" s="5">
        <v>5060</v>
      </c>
      <c r="H20467" s="6">
        <v>0.13416320000000001</v>
      </c>
      <c r="I20467" s="7">
        <v>55.088999999999999</v>
      </c>
      <c r="J20467" s="2">
        <v>51.5</v>
      </c>
      <c r="K20467">
        <v>2</v>
      </c>
    </row>
    <row r="20468" spans="1:11" x14ac:dyDescent="0.25">
      <c r="A20468">
        <v>88231</v>
      </c>
      <c r="B20468" s="2">
        <v>22.665430000000001</v>
      </c>
      <c r="C20468" s="3">
        <v>3290</v>
      </c>
      <c r="D20468" s="4">
        <v>26020</v>
      </c>
      <c r="E20468" t="s">
        <v>12410</v>
      </c>
      <c r="F20468" s="4" t="s">
        <v>15124</v>
      </c>
      <c r="G20468" s="5">
        <v>2155</v>
      </c>
      <c r="H20468" s="6">
        <v>0.1159555</v>
      </c>
      <c r="I20468" s="7">
        <v>58.234999999999999</v>
      </c>
    </row>
    <row r="20469" spans="1:11" x14ac:dyDescent="0.25">
      <c r="A20469">
        <v>98673</v>
      </c>
      <c r="B20469" s="2">
        <v>22.664829999999998</v>
      </c>
      <c r="C20469" s="3">
        <v>421</v>
      </c>
      <c r="E20469" t="s">
        <v>16494</v>
      </c>
      <c r="F20469" s="4" t="s">
        <v>16344</v>
      </c>
      <c r="G20469" s="5">
        <v>335</v>
      </c>
      <c r="H20469" s="6">
        <v>0.1666667</v>
      </c>
      <c r="I20469" s="7">
        <v>49.463999999999999</v>
      </c>
    </row>
    <row r="20470" spans="1:11" x14ac:dyDescent="0.25">
      <c r="A20470">
        <v>59248</v>
      </c>
      <c r="B20470" s="2">
        <v>22.664629999999999</v>
      </c>
      <c r="C20470" s="3">
        <v>625</v>
      </c>
      <c r="E20470" t="s">
        <v>533</v>
      </c>
      <c r="F20470" s="4" t="s">
        <v>11278</v>
      </c>
      <c r="G20470" s="5">
        <v>499</v>
      </c>
      <c r="H20470" s="6">
        <v>0.1302605</v>
      </c>
      <c r="I20470" s="7">
        <v>55.75</v>
      </c>
    </row>
    <row r="20471" spans="1:11" x14ac:dyDescent="0.25">
      <c r="A20471">
        <v>95122</v>
      </c>
      <c r="B20471" s="2">
        <v>22.656120000000001</v>
      </c>
      <c r="C20471" s="3">
        <v>57563</v>
      </c>
      <c r="D20471" s="4">
        <v>41940</v>
      </c>
      <c r="E20471" t="s">
        <v>12003</v>
      </c>
      <c r="F20471" s="4" t="s">
        <v>15368</v>
      </c>
      <c r="G20471" s="5">
        <v>35066</v>
      </c>
      <c r="H20471" s="6">
        <v>0.13006899999999999</v>
      </c>
      <c r="I20471" s="7">
        <v>55.779000000000003</v>
      </c>
      <c r="J20471" s="2">
        <v>33</v>
      </c>
      <c r="K20471">
        <v>5</v>
      </c>
    </row>
    <row r="20472" spans="1:11" x14ac:dyDescent="0.25">
      <c r="A20472">
        <v>37031</v>
      </c>
      <c r="B20472" s="2">
        <v>22.64705</v>
      </c>
      <c r="C20472" s="3">
        <v>4013</v>
      </c>
      <c r="D20472" s="4">
        <v>34980</v>
      </c>
      <c r="E20472" t="s">
        <v>7358</v>
      </c>
      <c r="F20472" s="4" t="s">
        <v>7348</v>
      </c>
      <c r="G20472" s="5">
        <v>2842</v>
      </c>
      <c r="H20472" s="6">
        <v>0.1108374</v>
      </c>
      <c r="I20472" s="7">
        <v>59.101999999999997</v>
      </c>
      <c r="J20472" s="2">
        <v>43</v>
      </c>
      <c r="K20472">
        <v>2</v>
      </c>
    </row>
    <row r="20473" spans="1:11" x14ac:dyDescent="0.25">
      <c r="A20473">
        <v>95451</v>
      </c>
      <c r="B20473" s="2">
        <v>22.64424</v>
      </c>
      <c r="C20473" s="3">
        <v>12034</v>
      </c>
      <c r="D20473" s="4">
        <v>17340</v>
      </c>
      <c r="E20473" t="s">
        <v>15897</v>
      </c>
      <c r="F20473" s="4" t="s">
        <v>15368</v>
      </c>
      <c r="G20473" s="5">
        <v>8895</v>
      </c>
      <c r="H20473" s="6">
        <v>0.158161</v>
      </c>
      <c r="I20473" s="7">
        <v>50.923999999999999</v>
      </c>
      <c r="J20473" s="2">
        <v>48.6</v>
      </c>
      <c r="K20473">
        <v>5</v>
      </c>
    </row>
    <row r="20474" spans="1:11" x14ac:dyDescent="0.25">
      <c r="A20474">
        <v>46107</v>
      </c>
      <c r="B20474" s="2">
        <v>22.6401</v>
      </c>
      <c r="C20474" s="3">
        <v>12657</v>
      </c>
      <c r="D20474" s="4">
        <v>26900</v>
      </c>
      <c r="E20474" t="s">
        <v>8819</v>
      </c>
      <c r="F20474" s="4" t="s">
        <v>8800</v>
      </c>
      <c r="G20474" s="5">
        <v>8411</v>
      </c>
      <c r="H20474" s="6">
        <v>0.1534712</v>
      </c>
      <c r="I20474" s="7">
        <v>51.731999999999999</v>
      </c>
      <c r="J20474" s="2">
        <v>46.666699999999999</v>
      </c>
      <c r="K20474">
        <v>3</v>
      </c>
    </row>
    <row r="20475" spans="1:11" x14ac:dyDescent="0.25">
      <c r="A20475">
        <v>23954</v>
      </c>
      <c r="B20475" s="2">
        <v>22.637720000000002</v>
      </c>
      <c r="C20475" s="3">
        <v>2171</v>
      </c>
      <c r="E20475" t="s">
        <v>4932</v>
      </c>
      <c r="F20475" s="4" t="s">
        <v>4335</v>
      </c>
      <c r="G20475" s="5">
        <v>1529</v>
      </c>
      <c r="H20475" s="6">
        <v>0.1346405</v>
      </c>
      <c r="I20475" s="7">
        <v>54.984000000000002</v>
      </c>
    </row>
    <row r="20476" spans="1:11" x14ac:dyDescent="0.25">
      <c r="A20476">
        <v>38242</v>
      </c>
      <c r="B20476" s="2">
        <v>22.634039999999999</v>
      </c>
      <c r="C20476" s="3">
        <v>20118</v>
      </c>
      <c r="D20476" s="4">
        <v>37540</v>
      </c>
      <c r="E20476" t="s">
        <v>4342</v>
      </c>
      <c r="F20476" s="4" t="s">
        <v>7348</v>
      </c>
      <c r="G20476" s="5">
        <v>13824</v>
      </c>
      <c r="H20476" s="6">
        <v>0.18350810000000001</v>
      </c>
      <c r="I20476" s="7">
        <v>46.531999999999996</v>
      </c>
      <c r="J20476" s="2">
        <v>48.333300000000001</v>
      </c>
      <c r="K20476">
        <v>3</v>
      </c>
    </row>
    <row r="20477" spans="1:11" x14ac:dyDescent="0.25">
      <c r="A20477">
        <v>76134</v>
      </c>
      <c r="B20477" s="2">
        <v>22.627140000000001</v>
      </c>
      <c r="C20477" s="3">
        <v>26249</v>
      </c>
      <c r="D20477" s="4">
        <v>19100</v>
      </c>
      <c r="E20477" t="s">
        <v>13904</v>
      </c>
      <c r="F20477" s="4" t="s">
        <v>13752</v>
      </c>
      <c r="G20477" s="5">
        <v>15019</v>
      </c>
      <c r="H20477" s="6">
        <v>0.15487049999999999</v>
      </c>
      <c r="I20477" s="7">
        <v>51.48</v>
      </c>
      <c r="J20477" s="2">
        <v>49</v>
      </c>
      <c r="K20477">
        <v>4</v>
      </c>
    </row>
    <row r="20478" spans="1:11" x14ac:dyDescent="0.25">
      <c r="A20478">
        <v>59451</v>
      </c>
      <c r="B20478" s="2">
        <v>22.62349</v>
      </c>
      <c r="C20478" s="3">
        <v>232</v>
      </c>
      <c r="E20478" t="s">
        <v>11387</v>
      </c>
      <c r="F20478" s="4" t="s">
        <v>11278</v>
      </c>
      <c r="G20478" s="5">
        <v>204</v>
      </c>
      <c r="H20478" s="6">
        <v>0.2682927</v>
      </c>
      <c r="I20478" s="7">
        <v>31.875</v>
      </c>
      <c r="J20478" s="2">
        <v>72</v>
      </c>
      <c r="K20478">
        <v>1</v>
      </c>
    </row>
    <row r="20479" spans="1:11" x14ac:dyDescent="0.25">
      <c r="A20479">
        <v>73029</v>
      </c>
      <c r="B20479" s="2">
        <v>22.623180000000001</v>
      </c>
      <c r="C20479" s="3">
        <v>1605</v>
      </c>
      <c r="E20479" t="s">
        <v>13473</v>
      </c>
      <c r="F20479" s="4" t="s">
        <v>13462</v>
      </c>
      <c r="G20479" s="5">
        <v>1108</v>
      </c>
      <c r="H20479" s="6">
        <v>0.154193</v>
      </c>
      <c r="I20479" s="7">
        <v>51.591000000000001</v>
      </c>
    </row>
    <row r="20480" spans="1:11" x14ac:dyDescent="0.25">
      <c r="A20480">
        <v>23108</v>
      </c>
      <c r="B20480" s="2">
        <v>22.622859999999999</v>
      </c>
      <c r="C20480" s="3">
        <v>296</v>
      </c>
      <c r="E20480" t="s">
        <v>4813</v>
      </c>
      <c r="F20480" s="4" t="s">
        <v>4335</v>
      </c>
      <c r="G20480" s="5">
        <v>196</v>
      </c>
      <c r="H20480" s="6">
        <v>0.13705580000000001</v>
      </c>
      <c r="I20480" s="7">
        <v>54.548999999999999</v>
      </c>
    </row>
    <row r="20481" spans="1:11" x14ac:dyDescent="0.25">
      <c r="A20481">
        <v>83617</v>
      </c>
      <c r="B20481" s="2">
        <v>22.620270000000001</v>
      </c>
      <c r="C20481" s="3">
        <v>15291</v>
      </c>
      <c r="D20481" s="4">
        <v>14260</v>
      </c>
      <c r="E20481" t="s">
        <v>9114</v>
      </c>
      <c r="F20481" s="4" t="s">
        <v>14725</v>
      </c>
      <c r="G20481" s="5">
        <v>10651</v>
      </c>
      <c r="H20481" s="6">
        <v>0.1618627</v>
      </c>
      <c r="I20481" s="7">
        <v>50.26</v>
      </c>
      <c r="J20481" s="2">
        <v>55.5</v>
      </c>
      <c r="K20481">
        <v>4</v>
      </c>
    </row>
    <row r="20482" spans="1:11" x14ac:dyDescent="0.25">
      <c r="A20482">
        <v>46702</v>
      </c>
      <c r="B20482" s="2">
        <v>22.617349999999998</v>
      </c>
      <c r="C20482" s="3">
        <v>2092</v>
      </c>
      <c r="D20482" s="4">
        <v>26540</v>
      </c>
      <c r="E20482" t="s">
        <v>6124</v>
      </c>
      <c r="F20482" s="4" t="s">
        <v>8800</v>
      </c>
      <c r="G20482" s="5">
        <v>1534</v>
      </c>
      <c r="H20482" s="6">
        <v>0.1245111</v>
      </c>
      <c r="I20482" s="7">
        <v>56.7</v>
      </c>
      <c r="J20482" s="2">
        <v>57.5</v>
      </c>
      <c r="K20482">
        <v>2</v>
      </c>
    </row>
    <row r="20483" spans="1:11" x14ac:dyDescent="0.25">
      <c r="A20483">
        <v>66711</v>
      </c>
      <c r="B20483" s="2">
        <v>22.616879999999998</v>
      </c>
      <c r="C20483" s="3">
        <v>804</v>
      </c>
      <c r="D20483" s="4">
        <v>38260</v>
      </c>
      <c r="E20483" t="s">
        <v>3270</v>
      </c>
      <c r="F20483" s="4" t="s">
        <v>12494</v>
      </c>
      <c r="G20483" s="5">
        <v>453</v>
      </c>
      <c r="H20483" s="6">
        <v>8.3700399999999994E-2</v>
      </c>
      <c r="I20483" s="7">
        <v>63.75</v>
      </c>
    </row>
    <row r="20484" spans="1:11" x14ac:dyDescent="0.25">
      <c r="A20484">
        <v>44675</v>
      </c>
      <c r="B20484" s="2">
        <v>22.61636</v>
      </c>
      <c r="C20484" s="3">
        <v>2107</v>
      </c>
      <c r="D20484" s="4">
        <v>15940</v>
      </c>
      <c r="E20484" t="s">
        <v>8591</v>
      </c>
      <c r="F20484" s="4" t="s">
        <v>8295</v>
      </c>
      <c r="G20484" s="5">
        <v>1708</v>
      </c>
      <c r="H20484" s="6">
        <v>0.1141018</v>
      </c>
      <c r="I20484" s="7">
        <v>58.491999999999997</v>
      </c>
    </row>
    <row r="20485" spans="1:11" x14ac:dyDescent="0.25">
      <c r="A20485">
        <v>48832</v>
      </c>
      <c r="B20485" s="2">
        <v>22.615739999999999</v>
      </c>
      <c r="C20485" s="3">
        <v>1297</v>
      </c>
      <c r="D20485" s="4">
        <v>10940</v>
      </c>
      <c r="E20485" t="s">
        <v>9279</v>
      </c>
      <c r="F20485" s="4" t="s">
        <v>9106</v>
      </c>
      <c r="G20485" s="5">
        <v>896</v>
      </c>
      <c r="H20485" s="6">
        <v>0.17075889999999999</v>
      </c>
      <c r="I20485" s="7">
        <v>48.695999999999998</v>
      </c>
    </row>
    <row r="20486" spans="1:11" x14ac:dyDescent="0.25">
      <c r="A20486">
        <v>8757</v>
      </c>
      <c r="B20486" s="2">
        <v>22.608779999999999</v>
      </c>
      <c r="C20486" s="3">
        <v>33638</v>
      </c>
      <c r="D20486" s="4">
        <v>35620</v>
      </c>
      <c r="E20486" t="s">
        <v>1742</v>
      </c>
      <c r="F20486" s="4" t="s">
        <v>1341</v>
      </c>
      <c r="G20486" s="5">
        <v>28193</v>
      </c>
      <c r="H20486" s="6">
        <v>0.1335083</v>
      </c>
      <c r="I20486" s="7">
        <v>55.133000000000003</v>
      </c>
      <c r="J20486" s="2">
        <v>40.799999999999997</v>
      </c>
      <c r="K20486">
        <v>5</v>
      </c>
    </row>
    <row r="20487" spans="1:11" x14ac:dyDescent="0.25">
      <c r="A20487">
        <v>25936</v>
      </c>
      <c r="B20487" s="2">
        <v>22.602029999999999</v>
      </c>
      <c r="C20487" s="3">
        <v>29</v>
      </c>
      <c r="D20487" s="4">
        <v>13220</v>
      </c>
      <c r="E20487" t="s">
        <v>5449</v>
      </c>
      <c r="F20487" s="4" t="s">
        <v>5144</v>
      </c>
      <c r="G20487" s="5">
        <v>16</v>
      </c>
      <c r="H20487" s="6">
        <v>0.25</v>
      </c>
      <c r="I20487" s="7">
        <v>35</v>
      </c>
    </row>
    <row r="20488" spans="1:11" x14ac:dyDescent="0.25">
      <c r="A20488">
        <v>58230</v>
      </c>
      <c r="B20488" s="2">
        <v>22.60191</v>
      </c>
      <c r="C20488" s="3">
        <v>637</v>
      </c>
      <c r="E20488" t="s">
        <v>7529</v>
      </c>
      <c r="F20488" s="4" t="s">
        <v>11069</v>
      </c>
      <c r="G20488" s="5">
        <v>479</v>
      </c>
      <c r="H20488" s="6">
        <v>0.1294363</v>
      </c>
      <c r="I20488" s="7">
        <v>55.832999999999998</v>
      </c>
    </row>
    <row r="20489" spans="1:11" x14ac:dyDescent="0.25">
      <c r="A20489">
        <v>48039</v>
      </c>
      <c r="B20489" s="2">
        <v>22.600480000000001</v>
      </c>
      <c r="C20489" s="3">
        <v>7717</v>
      </c>
      <c r="D20489" s="4">
        <v>19820</v>
      </c>
      <c r="E20489" t="s">
        <v>9121</v>
      </c>
      <c r="F20489" s="4" t="s">
        <v>9106</v>
      </c>
      <c r="G20489" s="5">
        <v>5473</v>
      </c>
      <c r="H20489" s="6">
        <v>0.1235154</v>
      </c>
      <c r="I20489" s="7">
        <v>56.853999999999999</v>
      </c>
      <c r="J20489" s="2">
        <v>52</v>
      </c>
      <c r="K20489">
        <v>3</v>
      </c>
    </row>
    <row r="20490" spans="1:11" x14ac:dyDescent="0.25">
      <c r="A20490">
        <v>78358</v>
      </c>
      <c r="B20490" s="2">
        <v>22.599070000000001</v>
      </c>
      <c r="C20490" s="3">
        <v>566</v>
      </c>
      <c r="D20490" s="4">
        <v>18580</v>
      </c>
      <c r="E20490" t="s">
        <v>2492</v>
      </c>
      <c r="F20490" s="4" t="s">
        <v>13752</v>
      </c>
      <c r="G20490" s="5">
        <v>435</v>
      </c>
      <c r="H20490" s="6">
        <v>0.17241380000000001</v>
      </c>
      <c r="I20490" s="7">
        <v>48.402999999999999</v>
      </c>
    </row>
    <row r="20491" spans="1:11" x14ac:dyDescent="0.25">
      <c r="A20491">
        <v>55961</v>
      </c>
      <c r="B20491" s="2">
        <v>22.598880000000001</v>
      </c>
      <c r="C20491" s="3">
        <v>402</v>
      </c>
      <c r="D20491" s="4">
        <v>40340</v>
      </c>
      <c r="E20491" t="s">
        <v>8312</v>
      </c>
      <c r="F20491" s="4" t="s">
        <v>10428</v>
      </c>
      <c r="G20491" s="5">
        <v>333</v>
      </c>
      <c r="H20491" s="6">
        <v>5.1051100000000002E-2</v>
      </c>
      <c r="I20491" s="7">
        <v>69.375</v>
      </c>
    </row>
    <row r="20492" spans="1:11" x14ac:dyDescent="0.25">
      <c r="A20492">
        <v>56715</v>
      </c>
      <c r="B20492" s="2">
        <v>22.598749999999999</v>
      </c>
      <c r="C20492" s="3">
        <v>275</v>
      </c>
      <c r="E20492" t="s">
        <v>992</v>
      </c>
      <c r="F20492" s="4" t="s">
        <v>10428</v>
      </c>
      <c r="G20492" s="5">
        <v>204</v>
      </c>
      <c r="H20492" s="6">
        <v>0.14146339999999999</v>
      </c>
      <c r="I20492" s="7">
        <v>53.75</v>
      </c>
    </row>
    <row r="20493" spans="1:11" x14ac:dyDescent="0.25">
      <c r="A20493">
        <v>17832</v>
      </c>
      <c r="B20493" s="2">
        <v>22.598590000000002</v>
      </c>
      <c r="C20493" s="3">
        <v>651</v>
      </c>
      <c r="D20493" s="4">
        <v>44980</v>
      </c>
      <c r="E20493" t="s">
        <v>3873</v>
      </c>
      <c r="F20493" s="4" t="s">
        <v>3003</v>
      </c>
      <c r="G20493" s="5">
        <v>467</v>
      </c>
      <c r="H20493" s="6">
        <v>0.1498929</v>
      </c>
      <c r="I20493" s="7">
        <v>52.292000000000002</v>
      </c>
    </row>
    <row r="20494" spans="1:11" x14ac:dyDescent="0.25">
      <c r="A20494">
        <v>38647</v>
      </c>
      <c r="B20494" s="2">
        <v>22.598269999999999</v>
      </c>
      <c r="C20494" s="3">
        <v>1266</v>
      </c>
      <c r="D20494" s="4">
        <v>32820</v>
      </c>
      <c r="E20494" t="s">
        <v>7653</v>
      </c>
      <c r="F20494" s="4" t="s">
        <v>7633</v>
      </c>
      <c r="G20494" s="5">
        <v>862</v>
      </c>
      <c r="H20494" s="6">
        <v>0.2039398</v>
      </c>
      <c r="I20494" s="7">
        <v>42.945999999999998</v>
      </c>
    </row>
    <row r="20495" spans="1:11" x14ac:dyDescent="0.25">
      <c r="A20495">
        <v>25205</v>
      </c>
      <c r="B20495" s="2">
        <v>22.597989999999999</v>
      </c>
      <c r="C20495" s="3">
        <v>305</v>
      </c>
      <c r="D20495" s="4">
        <v>16620</v>
      </c>
      <c r="E20495" t="s">
        <v>5303</v>
      </c>
      <c r="F20495" s="4" t="s">
        <v>5144</v>
      </c>
      <c r="G20495" s="5">
        <v>305</v>
      </c>
      <c r="H20495" s="6">
        <v>0.17704919999999999</v>
      </c>
      <c r="I20495" s="7">
        <v>47.588999999999999</v>
      </c>
    </row>
    <row r="20496" spans="1:11" x14ac:dyDescent="0.25">
      <c r="A20496">
        <v>88135</v>
      </c>
      <c r="B20496" s="2">
        <v>22.597650000000002</v>
      </c>
      <c r="C20496" s="3">
        <v>1730</v>
      </c>
      <c r="D20496" s="4">
        <v>17580</v>
      </c>
      <c r="E20496" t="s">
        <v>12052</v>
      </c>
      <c r="F20496" s="4" t="s">
        <v>15124</v>
      </c>
      <c r="G20496" s="5">
        <v>1123</v>
      </c>
      <c r="H20496" s="6">
        <v>0.15405160000000001</v>
      </c>
      <c r="I20496" s="7">
        <v>51.563000000000002</v>
      </c>
    </row>
    <row r="20497" spans="1:11" x14ac:dyDescent="0.25">
      <c r="A20497">
        <v>76622</v>
      </c>
      <c r="B20497" s="2">
        <v>22.59722</v>
      </c>
      <c r="C20497" s="3">
        <v>1006</v>
      </c>
      <c r="E20497" t="s">
        <v>13970</v>
      </c>
      <c r="F20497" s="4" t="s">
        <v>13752</v>
      </c>
      <c r="G20497" s="5">
        <v>702</v>
      </c>
      <c r="H20497" s="6">
        <v>0.12820509999999999</v>
      </c>
      <c r="I20497" s="7">
        <v>56.027000000000001</v>
      </c>
    </row>
    <row r="20498" spans="1:11" x14ac:dyDescent="0.25">
      <c r="A20498">
        <v>62320</v>
      </c>
      <c r="B20498" s="2">
        <v>22.596689999999999</v>
      </c>
      <c r="C20498" s="3">
        <v>2058</v>
      </c>
      <c r="D20498" s="4">
        <v>39500</v>
      </c>
      <c r="E20498" t="s">
        <v>11929</v>
      </c>
      <c r="F20498" s="4" t="s">
        <v>11490</v>
      </c>
      <c r="G20498" s="5">
        <v>1501</v>
      </c>
      <c r="H20498" s="6">
        <v>0.11850869999999999</v>
      </c>
      <c r="I20498" s="7">
        <v>57.7</v>
      </c>
      <c r="J20498" s="2">
        <v>24</v>
      </c>
      <c r="K20498">
        <v>1</v>
      </c>
    </row>
    <row r="20499" spans="1:11" x14ac:dyDescent="0.25">
      <c r="A20499">
        <v>13626</v>
      </c>
      <c r="B20499" s="2">
        <v>22.595980000000001</v>
      </c>
      <c r="C20499" s="3">
        <v>2147</v>
      </c>
      <c r="E20499" t="s">
        <v>2654</v>
      </c>
      <c r="F20499" s="4" t="s">
        <v>1280</v>
      </c>
      <c r="G20499" s="5">
        <v>1445</v>
      </c>
      <c r="H20499" s="6">
        <v>9.4117599999999996E-2</v>
      </c>
      <c r="I20499" s="7">
        <v>61.911999999999999</v>
      </c>
      <c r="J20499" s="2">
        <v>67</v>
      </c>
      <c r="K20499">
        <v>1</v>
      </c>
    </row>
    <row r="20500" spans="1:11" x14ac:dyDescent="0.25">
      <c r="A20500">
        <v>66840</v>
      </c>
      <c r="B20500" s="2">
        <v>22.59552</v>
      </c>
      <c r="C20500" s="3">
        <v>703</v>
      </c>
      <c r="D20500" s="4">
        <v>48620</v>
      </c>
      <c r="E20500" t="s">
        <v>7357</v>
      </c>
      <c r="F20500" s="4" t="s">
        <v>12494</v>
      </c>
      <c r="G20500" s="5">
        <v>476</v>
      </c>
      <c r="H20500" s="6">
        <v>0.144958</v>
      </c>
      <c r="I20500" s="7">
        <v>53.125</v>
      </c>
    </row>
    <row r="20501" spans="1:11" x14ac:dyDescent="0.25">
      <c r="A20501">
        <v>99119</v>
      </c>
      <c r="B20501" s="2">
        <v>22.595230000000001</v>
      </c>
      <c r="C20501" s="3">
        <v>948</v>
      </c>
      <c r="D20501" s="4">
        <v>44060</v>
      </c>
      <c r="E20501" t="s">
        <v>16560</v>
      </c>
      <c r="F20501" s="4" t="s">
        <v>16344</v>
      </c>
      <c r="G20501" s="5">
        <v>744</v>
      </c>
      <c r="H20501" s="6">
        <v>0.1532258</v>
      </c>
      <c r="I20501" s="7">
        <v>51.695999999999998</v>
      </c>
    </row>
    <row r="20502" spans="1:11" x14ac:dyDescent="0.25">
      <c r="A20502">
        <v>69038</v>
      </c>
      <c r="B20502" s="2">
        <v>22.59497</v>
      </c>
      <c r="C20502" s="3">
        <v>497</v>
      </c>
      <c r="E20502" t="s">
        <v>1454</v>
      </c>
      <c r="F20502" s="4" t="s">
        <v>12738</v>
      </c>
      <c r="G20502" s="5">
        <v>335</v>
      </c>
      <c r="H20502" s="6">
        <v>0.14029849999999999</v>
      </c>
      <c r="I20502" s="7">
        <v>53.929000000000002</v>
      </c>
    </row>
    <row r="20503" spans="1:11" x14ac:dyDescent="0.25">
      <c r="A20503">
        <v>5903</v>
      </c>
      <c r="B20503" s="2">
        <v>22.5947</v>
      </c>
      <c r="C20503" s="3">
        <v>1116</v>
      </c>
      <c r="D20503" s="4">
        <v>13620</v>
      </c>
      <c r="E20503" t="s">
        <v>628</v>
      </c>
      <c r="F20503" s="4" t="s">
        <v>1030</v>
      </c>
      <c r="G20503" s="5">
        <v>776</v>
      </c>
      <c r="H20503" s="6">
        <v>0.1662371</v>
      </c>
      <c r="I20503" s="7">
        <v>49.444000000000003</v>
      </c>
      <c r="J20503" s="2">
        <v>66</v>
      </c>
      <c r="K20503">
        <v>1</v>
      </c>
    </row>
    <row r="20504" spans="1:11" x14ac:dyDescent="0.25">
      <c r="A20504">
        <v>87413</v>
      </c>
      <c r="B20504" s="2">
        <v>22.59216</v>
      </c>
      <c r="C20504" s="3">
        <v>16125</v>
      </c>
      <c r="D20504" s="4">
        <v>22140</v>
      </c>
      <c r="E20504" t="s">
        <v>1199</v>
      </c>
      <c r="F20504" s="4" t="s">
        <v>15124</v>
      </c>
      <c r="G20504" s="5">
        <v>9843</v>
      </c>
      <c r="H20504" s="6">
        <v>0.12220640000000001</v>
      </c>
      <c r="I20504" s="7">
        <v>57.051000000000002</v>
      </c>
      <c r="J20504" s="2">
        <v>42</v>
      </c>
      <c r="K20504">
        <v>1</v>
      </c>
    </row>
    <row r="20505" spans="1:11" x14ac:dyDescent="0.25">
      <c r="A20505">
        <v>98620</v>
      </c>
      <c r="B20505" s="2">
        <v>22.588539999999998</v>
      </c>
      <c r="C20505" s="3">
        <v>7113</v>
      </c>
      <c r="E20505" t="s">
        <v>16478</v>
      </c>
      <c r="F20505" s="4" t="s">
        <v>16344</v>
      </c>
      <c r="G20505" s="5">
        <v>5272</v>
      </c>
      <c r="H20505" s="6">
        <v>0.17200840000000001</v>
      </c>
      <c r="I20505" s="7">
        <v>48.438000000000002</v>
      </c>
      <c r="J20505" s="2">
        <v>54</v>
      </c>
      <c r="K20505">
        <v>1</v>
      </c>
    </row>
    <row r="20506" spans="1:11" x14ac:dyDescent="0.25">
      <c r="A20506">
        <v>14066</v>
      </c>
      <c r="B20506" s="2">
        <v>22.58708</v>
      </c>
      <c r="C20506" s="3">
        <v>1149</v>
      </c>
      <c r="E20506" t="s">
        <v>2793</v>
      </c>
      <c r="F20506" s="4" t="s">
        <v>1280</v>
      </c>
      <c r="G20506" s="5">
        <v>838</v>
      </c>
      <c r="H20506" s="6">
        <v>0.11323</v>
      </c>
      <c r="I20506" s="7">
        <v>58.594000000000001</v>
      </c>
    </row>
    <row r="20507" spans="1:11" x14ac:dyDescent="0.25">
      <c r="A20507">
        <v>65344</v>
      </c>
      <c r="B20507" s="2">
        <v>22.586829999999999</v>
      </c>
      <c r="C20507" s="3">
        <v>307</v>
      </c>
      <c r="D20507" s="4">
        <v>32180</v>
      </c>
      <c r="E20507" t="s">
        <v>5277</v>
      </c>
      <c r="F20507" s="4" t="s">
        <v>12102</v>
      </c>
      <c r="G20507" s="5">
        <v>222</v>
      </c>
      <c r="H20507" s="6">
        <v>0.17567569999999999</v>
      </c>
      <c r="I20507" s="7">
        <v>47.798000000000002</v>
      </c>
    </row>
    <row r="20508" spans="1:11" x14ac:dyDescent="0.25">
      <c r="A20508">
        <v>92704</v>
      </c>
      <c r="B20508" s="2">
        <v>22.574269999999999</v>
      </c>
      <c r="C20508" s="3">
        <v>87121</v>
      </c>
      <c r="D20508" s="4">
        <v>31080</v>
      </c>
      <c r="E20508" t="s">
        <v>15598</v>
      </c>
      <c r="F20508" s="4" t="s">
        <v>15368</v>
      </c>
      <c r="G20508" s="5">
        <v>52244</v>
      </c>
      <c r="H20508" s="6">
        <v>0.13153409999999999</v>
      </c>
      <c r="I20508" s="7">
        <v>55.423999999999999</v>
      </c>
      <c r="J20508" s="2">
        <v>42.25</v>
      </c>
      <c r="K20508">
        <v>4</v>
      </c>
    </row>
    <row r="20509" spans="1:11" x14ac:dyDescent="0.25">
      <c r="A20509">
        <v>7018</v>
      </c>
      <c r="B20509" s="2">
        <v>22.557110000000002</v>
      </c>
      <c r="C20509" s="3">
        <v>29353</v>
      </c>
      <c r="D20509" s="4">
        <v>35620</v>
      </c>
      <c r="E20509" t="s">
        <v>1350</v>
      </c>
      <c r="F20509" s="4" t="s">
        <v>1341</v>
      </c>
      <c r="G20509" s="5">
        <v>19461</v>
      </c>
      <c r="H20509" s="6">
        <v>0.1696213</v>
      </c>
      <c r="I20509" s="7">
        <v>48.841999999999999</v>
      </c>
      <c r="J20509" s="2">
        <v>39.833300000000001</v>
      </c>
      <c r="K20509">
        <v>6</v>
      </c>
    </row>
    <row r="20510" spans="1:11" x14ac:dyDescent="0.25">
      <c r="A20510">
        <v>95673</v>
      </c>
      <c r="B20510" s="2">
        <v>22.550149999999999</v>
      </c>
      <c r="C20510" s="3">
        <v>14772</v>
      </c>
      <c r="D20510" s="4">
        <v>40900</v>
      </c>
      <c r="E20510" t="s">
        <v>15975</v>
      </c>
      <c r="F20510" s="4" t="s">
        <v>15368</v>
      </c>
      <c r="G20510" s="5">
        <v>9652</v>
      </c>
      <c r="H20510" s="6">
        <v>0.13510150000000001</v>
      </c>
      <c r="I20510" s="7">
        <v>54.805999999999997</v>
      </c>
      <c r="J20510" s="2">
        <v>40.5</v>
      </c>
      <c r="K20510">
        <v>2</v>
      </c>
    </row>
    <row r="20511" spans="1:11" x14ac:dyDescent="0.25">
      <c r="A20511">
        <v>51056</v>
      </c>
      <c r="B20511" s="2">
        <v>22.547750000000001</v>
      </c>
      <c r="C20511" s="3">
        <v>463</v>
      </c>
      <c r="D20511" s="4">
        <v>43580</v>
      </c>
      <c r="E20511" t="s">
        <v>8190</v>
      </c>
      <c r="F20511" s="4" t="s">
        <v>9593</v>
      </c>
      <c r="G20511" s="5">
        <v>368</v>
      </c>
      <c r="H20511" s="6">
        <v>8.4239099999999997E-2</v>
      </c>
      <c r="I20511" s="7">
        <v>63.594000000000001</v>
      </c>
    </row>
    <row r="20512" spans="1:11" x14ac:dyDescent="0.25">
      <c r="A20512">
        <v>45711</v>
      </c>
      <c r="B20512" s="2">
        <v>22.547460000000001</v>
      </c>
      <c r="C20512" s="3">
        <v>1345</v>
      </c>
      <c r="D20512" s="4">
        <v>11900</v>
      </c>
      <c r="E20512" t="s">
        <v>8734</v>
      </c>
      <c r="F20512" s="4" t="s">
        <v>8295</v>
      </c>
      <c r="G20512" s="5">
        <v>827</v>
      </c>
      <c r="H20512" s="6">
        <v>0.171705</v>
      </c>
      <c r="I20512" s="7">
        <v>48.478000000000002</v>
      </c>
    </row>
    <row r="20513" spans="1:11" x14ac:dyDescent="0.25">
      <c r="A20513">
        <v>82523</v>
      </c>
      <c r="B20513" s="2">
        <v>22.547080000000001</v>
      </c>
      <c r="C20513" s="3">
        <v>1070</v>
      </c>
      <c r="D20513" s="4">
        <v>40180</v>
      </c>
      <c r="E20513" t="s">
        <v>14693</v>
      </c>
      <c r="F20513" s="4" t="s">
        <v>14657</v>
      </c>
      <c r="G20513" s="5">
        <v>765</v>
      </c>
      <c r="H20513" s="6">
        <v>0.14360310000000001</v>
      </c>
      <c r="I20513" s="7">
        <v>53.332999999999998</v>
      </c>
    </row>
    <row r="20514" spans="1:11" x14ac:dyDescent="0.25">
      <c r="A20514">
        <v>13319</v>
      </c>
      <c r="B20514" s="2">
        <v>22.54674</v>
      </c>
      <c r="C20514" s="3">
        <v>1164</v>
      </c>
      <c r="D20514" s="4">
        <v>46540</v>
      </c>
      <c r="E20514" t="s">
        <v>2560</v>
      </c>
      <c r="F20514" s="4" t="s">
        <v>1280</v>
      </c>
      <c r="G20514" s="5">
        <v>663</v>
      </c>
      <c r="H20514" s="6">
        <v>0.1822289</v>
      </c>
      <c r="I20514" s="7">
        <v>46.65</v>
      </c>
    </row>
    <row r="20515" spans="1:11" x14ac:dyDescent="0.25">
      <c r="A20515">
        <v>15628</v>
      </c>
      <c r="B20515" s="2">
        <v>22.546479999999999</v>
      </c>
      <c r="C20515" s="3">
        <v>517</v>
      </c>
      <c r="D20515" s="4">
        <v>38300</v>
      </c>
      <c r="E20515" t="s">
        <v>3221</v>
      </c>
      <c r="F20515" s="4" t="s">
        <v>3003</v>
      </c>
      <c r="G20515" s="5">
        <v>421</v>
      </c>
      <c r="H20515" s="6">
        <v>0.1327014</v>
      </c>
      <c r="I20515" s="7">
        <v>55.207999999999998</v>
      </c>
    </row>
    <row r="20516" spans="1:11" x14ac:dyDescent="0.25">
      <c r="A20516">
        <v>83804</v>
      </c>
      <c r="B20516" s="2">
        <v>22.546130000000002</v>
      </c>
      <c r="C20516" s="3">
        <v>1277</v>
      </c>
      <c r="D20516" s="4">
        <v>41760</v>
      </c>
      <c r="E20516" t="s">
        <v>3600</v>
      </c>
      <c r="F20516" s="4" t="s">
        <v>14725</v>
      </c>
      <c r="G20516" s="5">
        <v>1042</v>
      </c>
      <c r="H20516" s="6">
        <v>0.13326940000000001</v>
      </c>
      <c r="I20516" s="7">
        <v>55.109000000000002</v>
      </c>
    </row>
    <row r="20517" spans="1:11" x14ac:dyDescent="0.25">
      <c r="A20517">
        <v>64664</v>
      </c>
      <c r="B20517" s="2">
        <v>22.54579</v>
      </c>
      <c r="C20517" s="3">
        <v>493</v>
      </c>
      <c r="E20517" t="s">
        <v>5885</v>
      </c>
      <c r="F20517" s="4" t="s">
        <v>12102</v>
      </c>
      <c r="G20517" s="5">
        <v>363</v>
      </c>
      <c r="H20517" s="6">
        <v>0.1346154</v>
      </c>
      <c r="I20517" s="7">
        <v>54.875</v>
      </c>
    </row>
    <row r="20518" spans="1:11" x14ac:dyDescent="0.25">
      <c r="A20518">
        <v>84761</v>
      </c>
      <c r="B20518" s="2">
        <v>22.545259999999999</v>
      </c>
      <c r="C20518" s="3">
        <v>3039</v>
      </c>
      <c r="D20518" s="4">
        <v>16260</v>
      </c>
      <c r="E20518" t="s">
        <v>14949</v>
      </c>
      <c r="F20518" s="4" t="s">
        <v>14851</v>
      </c>
      <c r="G20518" s="5">
        <v>1879</v>
      </c>
      <c r="H20518" s="6">
        <v>0.14148939999999999</v>
      </c>
      <c r="I20518" s="7">
        <v>53.680999999999997</v>
      </c>
    </row>
    <row r="20519" spans="1:11" x14ac:dyDescent="0.25">
      <c r="A20519">
        <v>18614</v>
      </c>
      <c r="B20519" s="2">
        <v>22.544329999999999</v>
      </c>
      <c r="C20519" s="3">
        <v>2677</v>
      </c>
      <c r="E20519" t="s">
        <v>4092</v>
      </c>
      <c r="F20519" s="4" t="s">
        <v>3003</v>
      </c>
      <c r="G20519" s="5">
        <v>1983</v>
      </c>
      <c r="H20519" s="6">
        <v>0.13155240000000001</v>
      </c>
      <c r="I20519" s="7">
        <v>55.395000000000003</v>
      </c>
      <c r="J20519" s="2">
        <v>55</v>
      </c>
      <c r="K20519">
        <v>2</v>
      </c>
    </row>
    <row r="20520" spans="1:11" x14ac:dyDescent="0.25">
      <c r="A20520">
        <v>18417</v>
      </c>
      <c r="B20520" s="2">
        <v>22.54364</v>
      </c>
      <c r="C20520" s="3">
        <v>1190</v>
      </c>
      <c r="E20520" t="s">
        <v>4051</v>
      </c>
      <c r="F20520" s="4" t="s">
        <v>3003</v>
      </c>
      <c r="G20520" s="5">
        <v>925</v>
      </c>
      <c r="H20520" s="6">
        <v>0.15010799999999999</v>
      </c>
      <c r="I20520" s="7">
        <v>52.188000000000002</v>
      </c>
    </row>
    <row r="20521" spans="1:11" x14ac:dyDescent="0.25">
      <c r="A20521">
        <v>77364</v>
      </c>
      <c r="B20521" s="2">
        <v>22.543140000000001</v>
      </c>
      <c r="C20521" s="3">
        <v>1514</v>
      </c>
      <c r="E20521" t="s">
        <v>14035</v>
      </c>
      <c r="F20521" s="4" t="s">
        <v>13752</v>
      </c>
      <c r="G20521" s="5">
        <v>1128</v>
      </c>
      <c r="H20521" s="6">
        <v>0.14627660000000001</v>
      </c>
      <c r="I20521" s="7">
        <v>52.85</v>
      </c>
    </row>
    <row r="20522" spans="1:11" x14ac:dyDescent="0.25">
      <c r="A20522">
        <v>64471</v>
      </c>
      <c r="B20522" s="2">
        <v>22.5428</v>
      </c>
      <c r="C20522" s="3">
        <v>442</v>
      </c>
      <c r="E20522" t="s">
        <v>566</v>
      </c>
      <c r="F20522" s="4" t="s">
        <v>12102</v>
      </c>
      <c r="G20522" s="5">
        <v>303</v>
      </c>
      <c r="H20522" s="6">
        <v>0.1320132</v>
      </c>
      <c r="I20522" s="7">
        <v>55.313000000000002</v>
      </c>
    </row>
    <row r="20523" spans="1:11" x14ac:dyDescent="0.25">
      <c r="A20523">
        <v>67838</v>
      </c>
      <c r="B20523" s="2">
        <v>22.542570000000001</v>
      </c>
      <c r="C20523" s="3">
        <v>1125</v>
      </c>
      <c r="D20523" s="4">
        <v>23780</v>
      </c>
      <c r="E20523" t="s">
        <v>119</v>
      </c>
      <c r="F20523" s="4" t="s">
        <v>12494</v>
      </c>
      <c r="G20523" s="5">
        <v>674</v>
      </c>
      <c r="H20523" s="6">
        <v>0.115727</v>
      </c>
      <c r="I20523" s="7">
        <v>58.125</v>
      </c>
    </row>
    <row r="20524" spans="1:11" x14ac:dyDescent="0.25">
      <c r="A20524">
        <v>32038</v>
      </c>
      <c r="B20524" s="2">
        <v>22.540900000000001</v>
      </c>
      <c r="C20524" s="3">
        <v>8597</v>
      </c>
      <c r="D20524" s="4">
        <v>29380</v>
      </c>
      <c r="E20524" t="s">
        <v>6693</v>
      </c>
      <c r="F20524" s="4" t="s">
        <v>6689</v>
      </c>
      <c r="G20524" s="5">
        <v>6277</v>
      </c>
      <c r="H20524" s="6">
        <v>0.142402</v>
      </c>
      <c r="I20524" s="7">
        <v>53.514000000000003</v>
      </c>
    </row>
    <row r="20525" spans="1:11" x14ac:dyDescent="0.25">
      <c r="A20525">
        <v>75946</v>
      </c>
      <c r="B20525" s="2">
        <v>22.53885</v>
      </c>
      <c r="C20525" s="3">
        <v>3253</v>
      </c>
      <c r="D20525" s="4">
        <v>34860</v>
      </c>
      <c r="E20525" t="s">
        <v>1807</v>
      </c>
      <c r="F20525" s="4" t="s">
        <v>13752</v>
      </c>
      <c r="G20525" s="5">
        <v>2322</v>
      </c>
      <c r="H20525" s="6">
        <v>0.1592768</v>
      </c>
      <c r="I20525" s="7">
        <v>50.594999999999999</v>
      </c>
    </row>
    <row r="20526" spans="1:11" x14ac:dyDescent="0.25">
      <c r="A20526">
        <v>17213</v>
      </c>
      <c r="B20526" s="2">
        <v>22.53819</v>
      </c>
      <c r="C20526" s="3">
        <v>592</v>
      </c>
      <c r="D20526" s="4">
        <v>26500</v>
      </c>
      <c r="E20526" t="s">
        <v>3730</v>
      </c>
      <c r="F20526" s="4" t="s">
        <v>3003</v>
      </c>
      <c r="G20526" s="5">
        <v>432</v>
      </c>
      <c r="H20526" s="6">
        <v>0.14318710000000001</v>
      </c>
      <c r="I20526" s="7">
        <v>53.375</v>
      </c>
    </row>
    <row r="20527" spans="1:11" x14ac:dyDescent="0.25">
      <c r="A20527">
        <v>48616</v>
      </c>
      <c r="B20527" s="2">
        <v>22.536840000000002</v>
      </c>
      <c r="C20527" s="3">
        <v>7564</v>
      </c>
      <c r="D20527" s="4">
        <v>40980</v>
      </c>
      <c r="E20527" t="s">
        <v>9216</v>
      </c>
      <c r="F20527" s="4" t="s">
        <v>9106</v>
      </c>
      <c r="G20527" s="5">
        <v>5191</v>
      </c>
      <c r="H20527" s="6">
        <v>0.141564</v>
      </c>
      <c r="I20527" s="7">
        <v>53.646000000000001</v>
      </c>
      <c r="J20527" s="2">
        <v>55</v>
      </c>
      <c r="K20527">
        <v>2</v>
      </c>
    </row>
    <row r="20528" spans="1:11" x14ac:dyDescent="0.25">
      <c r="A20528">
        <v>43942</v>
      </c>
      <c r="B20528" s="2">
        <v>22.53518</v>
      </c>
      <c r="C20528" s="3">
        <v>2454</v>
      </c>
      <c r="D20528" s="4">
        <v>48540</v>
      </c>
      <c r="E20528" t="s">
        <v>8472</v>
      </c>
      <c r="F20528" s="4" t="s">
        <v>8295</v>
      </c>
      <c r="G20528" s="5">
        <v>1750</v>
      </c>
      <c r="H20528" s="6">
        <v>0.1257143</v>
      </c>
      <c r="I20528" s="7">
        <v>56.381999999999998</v>
      </c>
      <c r="J20528" s="2">
        <v>40</v>
      </c>
      <c r="K20528">
        <v>1</v>
      </c>
    </row>
    <row r="20529" spans="1:12" x14ac:dyDescent="0.25">
      <c r="A20529">
        <v>14143</v>
      </c>
      <c r="B20529" s="2">
        <v>22.534569999999999</v>
      </c>
      <c r="C20529" s="3">
        <v>1075</v>
      </c>
      <c r="D20529" s="4">
        <v>12860</v>
      </c>
      <c r="E20529" t="s">
        <v>2820</v>
      </c>
      <c r="F20529" s="4" t="s">
        <v>1280</v>
      </c>
      <c r="G20529" s="5">
        <v>800</v>
      </c>
      <c r="H20529" s="6">
        <v>0.13875000000000001</v>
      </c>
      <c r="I20529" s="7">
        <v>54.128999999999998</v>
      </c>
      <c r="J20529" s="2">
        <v>66</v>
      </c>
      <c r="K20529">
        <v>1</v>
      </c>
    </row>
    <row r="20530" spans="1:12" x14ac:dyDescent="0.25">
      <c r="A20530">
        <v>4976</v>
      </c>
      <c r="B20530" s="2">
        <v>22.532710000000002</v>
      </c>
      <c r="C20530" s="3">
        <v>9769</v>
      </c>
      <c r="E20530" t="s">
        <v>1021</v>
      </c>
      <c r="F20530" s="4" t="s">
        <v>701</v>
      </c>
      <c r="G20530" s="5">
        <v>6986</v>
      </c>
      <c r="H20530" s="6">
        <v>0.16645199999999999</v>
      </c>
      <c r="I20530" s="7">
        <v>49.341000000000001</v>
      </c>
      <c r="J20530" s="2">
        <v>49.75</v>
      </c>
      <c r="K20530">
        <v>4</v>
      </c>
    </row>
    <row r="20531" spans="1:12" x14ac:dyDescent="0.25">
      <c r="A20531">
        <v>28707</v>
      </c>
      <c r="B20531" s="2">
        <v>22.531020000000002</v>
      </c>
      <c r="C20531" s="3">
        <v>79</v>
      </c>
      <c r="D20531" s="4">
        <v>19000</v>
      </c>
      <c r="E20531" t="s">
        <v>6079</v>
      </c>
      <c r="F20531" s="4" t="s">
        <v>5642</v>
      </c>
      <c r="G20531" s="5">
        <v>79</v>
      </c>
      <c r="H20531" s="6">
        <v>0.4375</v>
      </c>
      <c r="I20531" s="7">
        <v>2.4990000000000001</v>
      </c>
    </row>
    <row r="20532" spans="1:12" x14ac:dyDescent="0.25">
      <c r="A20532">
        <v>56312</v>
      </c>
      <c r="B20532" s="2">
        <v>22.530619999999999</v>
      </c>
      <c r="C20532" s="3">
        <v>2255</v>
      </c>
      <c r="D20532" s="4">
        <v>41060</v>
      </c>
      <c r="E20532" t="s">
        <v>989</v>
      </c>
      <c r="F20532" s="4" t="s">
        <v>10428</v>
      </c>
      <c r="G20532" s="5">
        <v>1574</v>
      </c>
      <c r="H20532" s="6">
        <v>0.11118169999999999</v>
      </c>
      <c r="I20532" s="7">
        <v>58.889000000000003</v>
      </c>
      <c r="J20532" s="2">
        <v>69</v>
      </c>
      <c r="K20532">
        <v>1</v>
      </c>
    </row>
    <row r="20533" spans="1:12" x14ac:dyDescent="0.25">
      <c r="A20533">
        <v>75240</v>
      </c>
      <c r="B20533" s="2">
        <v>22.526340000000001</v>
      </c>
      <c r="C20533" s="3">
        <v>27233</v>
      </c>
      <c r="D20533" s="4">
        <v>19100</v>
      </c>
      <c r="E20533" t="s">
        <v>4091</v>
      </c>
      <c r="F20533" s="4" t="s">
        <v>13752</v>
      </c>
      <c r="G20533" s="5">
        <v>16343</v>
      </c>
      <c r="H20533" s="6">
        <v>0.25471120000000003</v>
      </c>
      <c r="I20533" s="7">
        <v>34.08</v>
      </c>
      <c r="J20533" s="2">
        <v>39.25</v>
      </c>
      <c r="K20533">
        <v>12</v>
      </c>
      <c r="L20533" s="2">
        <v>46.4</v>
      </c>
    </row>
    <row r="20534" spans="1:12" x14ac:dyDescent="0.25">
      <c r="A20534">
        <v>30541</v>
      </c>
      <c r="B20534" s="2">
        <v>22.522130000000001</v>
      </c>
      <c r="C20534" s="3">
        <v>1549</v>
      </c>
      <c r="E20534" t="s">
        <v>6478</v>
      </c>
      <c r="F20534" s="4" t="s">
        <v>6363</v>
      </c>
      <c r="G20534" s="5">
        <v>1243</v>
      </c>
      <c r="H20534" s="6">
        <v>0.1141479</v>
      </c>
      <c r="I20534" s="7">
        <v>58.368000000000002</v>
      </c>
    </row>
    <row r="20535" spans="1:12" x14ac:dyDescent="0.25">
      <c r="A20535">
        <v>73729</v>
      </c>
      <c r="B20535" s="2">
        <v>22.521740000000001</v>
      </c>
      <c r="C20535" s="3">
        <v>577</v>
      </c>
      <c r="E20535" t="s">
        <v>13548</v>
      </c>
      <c r="F20535" s="4" t="s">
        <v>13462</v>
      </c>
      <c r="G20535" s="5">
        <v>395</v>
      </c>
      <c r="H20535" s="6">
        <v>0.1037975</v>
      </c>
      <c r="I20535" s="7">
        <v>60.155999999999999</v>
      </c>
      <c r="J20535" s="2">
        <v>62</v>
      </c>
      <c r="K20535">
        <v>1</v>
      </c>
    </row>
    <row r="20536" spans="1:12" x14ac:dyDescent="0.25">
      <c r="A20536">
        <v>28080</v>
      </c>
      <c r="B20536" s="2">
        <v>22.520320000000002</v>
      </c>
      <c r="C20536" s="3">
        <v>7965</v>
      </c>
      <c r="D20536" s="4">
        <v>16740</v>
      </c>
      <c r="E20536" t="s">
        <v>5870</v>
      </c>
      <c r="F20536" s="4" t="s">
        <v>5642</v>
      </c>
      <c r="G20536" s="5">
        <v>5506</v>
      </c>
      <c r="H20536" s="6">
        <v>0.1436615</v>
      </c>
      <c r="I20536" s="7">
        <v>53.265000000000001</v>
      </c>
    </row>
    <row r="20537" spans="1:12" x14ac:dyDescent="0.25">
      <c r="A20537">
        <v>29594</v>
      </c>
      <c r="B20537" s="2">
        <v>22.518979999999999</v>
      </c>
      <c r="C20537" s="3">
        <v>125</v>
      </c>
      <c r="D20537" s="4">
        <v>13500</v>
      </c>
      <c r="E20537" t="s">
        <v>6285</v>
      </c>
      <c r="F20537" s="4" t="s">
        <v>6130</v>
      </c>
      <c r="G20537" s="5">
        <v>93</v>
      </c>
      <c r="H20537" s="6">
        <v>0.18279570000000001</v>
      </c>
      <c r="I20537" s="7">
        <v>46.5</v>
      </c>
    </row>
    <row r="20538" spans="1:12" x14ac:dyDescent="0.25">
      <c r="A20538">
        <v>56756</v>
      </c>
      <c r="B20538" s="2">
        <v>22.518840000000001</v>
      </c>
      <c r="C20538" s="3">
        <v>684</v>
      </c>
      <c r="E20538" t="s">
        <v>10869</v>
      </c>
      <c r="F20538" s="4" t="s">
        <v>10428</v>
      </c>
      <c r="G20538" s="5">
        <v>518</v>
      </c>
      <c r="H20538" s="6">
        <v>0.1136802</v>
      </c>
      <c r="I20538" s="7">
        <v>58.438000000000002</v>
      </c>
    </row>
    <row r="20539" spans="1:12" x14ac:dyDescent="0.25">
      <c r="A20539">
        <v>18616</v>
      </c>
      <c r="B20539" s="2">
        <v>22.518599999999999</v>
      </c>
      <c r="C20539" s="3">
        <v>528</v>
      </c>
      <c r="E20539" t="s">
        <v>4094</v>
      </c>
      <c r="F20539" s="4" t="s">
        <v>3003</v>
      </c>
      <c r="G20539" s="5">
        <v>474</v>
      </c>
      <c r="H20539" s="6">
        <v>0.16455700000000001</v>
      </c>
      <c r="I20539" s="7">
        <v>49.643000000000001</v>
      </c>
      <c r="J20539" s="2">
        <v>50</v>
      </c>
      <c r="K20539">
        <v>1</v>
      </c>
    </row>
    <row r="20540" spans="1:12" x14ac:dyDescent="0.25">
      <c r="A20540">
        <v>97396</v>
      </c>
      <c r="B20540" s="2">
        <v>22.51802</v>
      </c>
      <c r="C20540" s="3">
        <v>2841</v>
      </c>
      <c r="D20540" s="4">
        <v>38900</v>
      </c>
      <c r="E20540" t="s">
        <v>16241</v>
      </c>
      <c r="F20540" s="4" t="s">
        <v>16170</v>
      </c>
      <c r="G20540" s="5">
        <v>1932</v>
      </c>
      <c r="H20540" s="6">
        <v>0.14078679999999999</v>
      </c>
      <c r="I20540" s="7">
        <v>53.75</v>
      </c>
      <c r="J20540" s="2">
        <v>52.5</v>
      </c>
      <c r="K20540">
        <v>2</v>
      </c>
    </row>
    <row r="20541" spans="1:12" x14ac:dyDescent="0.25">
      <c r="A20541">
        <v>62663</v>
      </c>
      <c r="B20541" s="2">
        <v>22.517499999999998</v>
      </c>
      <c r="C20541" s="3">
        <v>384</v>
      </c>
      <c r="D20541" s="4">
        <v>27300</v>
      </c>
      <c r="E20541" t="s">
        <v>272</v>
      </c>
      <c r="F20541" s="4" t="s">
        <v>11490</v>
      </c>
      <c r="G20541" s="5">
        <v>266</v>
      </c>
      <c r="H20541" s="6">
        <v>9.7378300000000001E-2</v>
      </c>
      <c r="I20541" s="7">
        <v>61.25</v>
      </c>
    </row>
    <row r="20542" spans="1:12" x14ac:dyDescent="0.25">
      <c r="A20542">
        <v>24485</v>
      </c>
      <c r="B20542" s="2">
        <v>22.517399999999999</v>
      </c>
      <c r="C20542" s="3">
        <v>182</v>
      </c>
      <c r="D20542" s="4">
        <v>44420</v>
      </c>
      <c r="E20542" t="s">
        <v>5086</v>
      </c>
      <c r="F20542" s="4" t="s">
        <v>4335</v>
      </c>
      <c r="G20542" s="5">
        <v>128</v>
      </c>
      <c r="H20542" s="6">
        <v>9.375E-2</v>
      </c>
      <c r="I20542" s="7">
        <v>61.875</v>
      </c>
    </row>
    <row r="20543" spans="1:12" x14ac:dyDescent="0.25">
      <c r="A20543">
        <v>39145</v>
      </c>
      <c r="B20543" s="2">
        <v>22.516580000000001</v>
      </c>
      <c r="C20543" s="3">
        <v>4646</v>
      </c>
      <c r="D20543" s="4">
        <v>27140</v>
      </c>
      <c r="E20543" t="s">
        <v>7761</v>
      </c>
      <c r="F20543" s="4" t="s">
        <v>7633</v>
      </c>
      <c r="G20543" s="5">
        <v>3298</v>
      </c>
      <c r="H20543" s="6">
        <v>0.1285628</v>
      </c>
      <c r="I20543" s="7">
        <v>55.857999999999997</v>
      </c>
      <c r="J20543" s="2">
        <v>54</v>
      </c>
      <c r="K20543">
        <v>1</v>
      </c>
    </row>
    <row r="20544" spans="1:12" x14ac:dyDescent="0.25">
      <c r="A20544">
        <v>17967</v>
      </c>
      <c r="B20544" s="2">
        <v>22.515360000000001</v>
      </c>
      <c r="C20544" s="3">
        <v>2380</v>
      </c>
      <c r="D20544" s="4">
        <v>39060</v>
      </c>
      <c r="E20544" t="s">
        <v>3932</v>
      </c>
      <c r="F20544" s="4" t="s">
        <v>3003</v>
      </c>
      <c r="G20544" s="5">
        <v>1792</v>
      </c>
      <c r="H20544" s="6">
        <v>0.1455661</v>
      </c>
      <c r="I20544" s="7">
        <v>52.917000000000002</v>
      </c>
    </row>
    <row r="20545" spans="1:12" x14ac:dyDescent="0.25">
      <c r="A20545">
        <v>57529</v>
      </c>
      <c r="B20545" s="2">
        <v>22.514849999999999</v>
      </c>
      <c r="C20545" s="3">
        <v>451</v>
      </c>
      <c r="E20545" t="s">
        <v>4091</v>
      </c>
      <c r="F20545" s="4" t="s">
        <v>10877</v>
      </c>
      <c r="G20545" s="5">
        <v>344</v>
      </c>
      <c r="H20545" s="6">
        <v>0.20579710000000001</v>
      </c>
      <c r="I20545" s="7">
        <v>42.5</v>
      </c>
    </row>
    <row r="20546" spans="1:12" x14ac:dyDescent="0.25">
      <c r="A20546">
        <v>29135</v>
      </c>
      <c r="B20546" s="2">
        <v>22.513339999999999</v>
      </c>
      <c r="C20546" s="3">
        <v>8442</v>
      </c>
      <c r="D20546" s="4">
        <v>17900</v>
      </c>
      <c r="E20546" t="s">
        <v>6178</v>
      </c>
      <c r="F20546" s="4" t="s">
        <v>6130</v>
      </c>
      <c r="G20546" s="5">
        <v>5967</v>
      </c>
      <c r="H20546" s="6">
        <v>0.15837100000000001</v>
      </c>
      <c r="I20546" s="7">
        <v>50.694000000000003</v>
      </c>
      <c r="J20546" s="2">
        <v>60</v>
      </c>
      <c r="K20546">
        <v>1</v>
      </c>
    </row>
    <row r="20547" spans="1:12" x14ac:dyDescent="0.25">
      <c r="A20547">
        <v>44035</v>
      </c>
      <c r="B20547" s="2">
        <v>22.501529999999999</v>
      </c>
      <c r="C20547" s="3">
        <v>63606</v>
      </c>
      <c r="D20547" s="4">
        <v>17460</v>
      </c>
      <c r="E20547" t="s">
        <v>8491</v>
      </c>
      <c r="F20547" s="4" t="s">
        <v>8295</v>
      </c>
      <c r="G20547" s="5">
        <v>43383</v>
      </c>
      <c r="H20547" s="6">
        <v>0.15192240000000001</v>
      </c>
      <c r="I20547" s="7">
        <v>51.807000000000002</v>
      </c>
      <c r="J20547" s="2">
        <v>52.052599999999998</v>
      </c>
      <c r="K20547">
        <v>19</v>
      </c>
      <c r="L20547" s="2">
        <v>96.6</v>
      </c>
    </row>
    <row r="20548" spans="1:12" x14ac:dyDescent="0.25">
      <c r="A20548">
        <v>35611</v>
      </c>
      <c r="B20548" s="2">
        <v>22.486879999999999</v>
      </c>
      <c r="C20548" s="3">
        <v>25441</v>
      </c>
      <c r="D20548" s="4">
        <v>26620</v>
      </c>
      <c r="E20548" t="s">
        <v>987</v>
      </c>
      <c r="F20548" s="4" t="s">
        <v>7027</v>
      </c>
      <c r="G20548" s="5">
        <v>17833</v>
      </c>
      <c r="H20548" s="6">
        <v>0.1647507</v>
      </c>
      <c r="I20548" s="7">
        <v>49.588000000000001</v>
      </c>
      <c r="J20548" s="2">
        <v>65.666700000000006</v>
      </c>
      <c r="K20548">
        <v>3</v>
      </c>
    </row>
    <row r="20549" spans="1:12" x14ac:dyDescent="0.25">
      <c r="A20549">
        <v>96726</v>
      </c>
      <c r="B20549" s="2">
        <v>22.48245</v>
      </c>
      <c r="C20549" s="3">
        <v>864</v>
      </c>
      <c r="D20549" s="4">
        <v>25900</v>
      </c>
      <c r="E20549" t="s">
        <v>16115</v>
      </c>
      <c r="F20549" s="4" t="s">
        <v>16099</v>
      </c>
      <c r="G20549" s="5">
        <v>680</v>
      </c>
      <c r="H20549" s="6">
        <v>8.2352900000000007E-2</v>
      </c>
      <c r="I20549" s="7">
        <v>63.823999999999998</v>
      </c>
    </row>
    <row r="20550" spans="1:12" x14ac:dyDescent="0.25">
      <c r="A20550">
        <v>98548</v>
      </c>
      <c r="B20550" s="2">
        <v>22.4818</v>
      </c>
      <c r="C20550" s="3">
        <v>2388</v>
      </c>
      <c r="D20550" s="4">
        <v>43220</v>
      </c>
      <c r="E20550" t="s">
        <v>16449</v>
      </c>
      <c r="F20550" s="4" t="s">
        <v>16344</v>
      </c>
      <c r="G20550" s="5">
        <v>2035</v>
      </c>
      <c r="H20550" s="6">
        <v>0.19213759999999999</v>
      </c>
      <c r="I20550" s="7">
        <v>44.847999999999999</v>
      </c>
    </row>
    <row r="20551" spans="1:12" x14ac:dyDescent="0.25">
      <c r="A20551">
        <v>73038</v>
      </c>
      <c r="B20551" s="2">
        <v>22.481000000000002</v>
      </c>
      <c r="C20551" s="3">
        <v>1986</v>
      </c>
      <c r="E20551" t="s">
        <v>13476</v>
      </c>
      <c r="F20551" s="4" t="s">
        <v>13462</v>
      </c>
      <c r="G20551" s="5">
        <v>1330</v>
      </c>
      <c r="H20551" s="6">
        <v>0.1788129</v>
      </c>
      <c r="I20551" s="7">
        <v>47.15</v>
      </c>
    </row>
    <row r="20552" spans="1:12" x14ac:dyDescent="0.25">
      <c r="A20552">
        <v>43435</v>
      </c>
      <c r="B20552" s="2">
        <v>22.480440000000002</v>
      </c>
      <c r="C20552" s="3">
        <v>1381</v>
      </c>
      <c r="D20552" s="4">
        <v>23380</v>
      </c>
      <c r="E20552" t="s">
        <v>6565</v>
      </c>
      <c r="F20552" s="4" t="s">
        <v>8295</v>
      </c>
      <c r="G20552" s="5">
        <v>970</v>
      </c>
      <c r="H20552" s="6">
        <v>7.2164900000000004E-2</v>
      </c>
      <c r="I20552" s="7">
        <v>65.576999999999998</v>
      </c>
    </row>
    <row r="20553" spans="1:12" x14ac:dyDescent="0.25">
      <c r="A20553">
        <v>46914</v>
      </c>
      <c r="B20553" s="2">
        <v>22.479949999999999</v>
      </c>
      <c r="C20553" s="3">
        <v>1475</v>
      </c>
      <c r="D20553" s="4">
        <v>37940</v>
      </c>
      <c r="E20553" t="s">
        <v>5328</v>
      </c>
      <c r="F20553" s="4" t="s">
        <v>8800</v>
      </c>
      <c r="G20553" s="5">
        <v>1083</v>
      </c>
      <c r="H20553" s="6">
        <v>6.8265699999999999E-2</v>
      </c>
      <c r="I20553" s="7">
        <v>66.25</v>
      </c>
    </row>
    <row r="20554" spans="1:12" x14ac:dyDescent="0.25">
      <c r="A20554">
        <v>36916</v>
      </c>
      <c r="B20554" s="2">
        <v>22.479559999999999</v>
      </c>
      <c r="C20554" s="3">
        <v>833</v>
      </c>
      <c r="E20554" t="s">
        <v>1710</v>
      </c>
      <c r="F20554" s="4" t="s">
        <v>7027</v>
      </c>
      <c r="G20554" s="5">
        <v>555</v>
      </c>
      <c r="H20554" s="6">
        <v>9.5495499999999997E-2</v>
      </c>
      <c r="I20554" s="7">
        <v>61.543999999999997</v>
      </c>
    </row>
    <row r="20555" spans="1:12" x14ac:dyDescent="0.25">
      <c r="A20555">
        <v>15432</v>
      </c>
      <c r="B20555" s="2">
        <v>22.47935</v>
      </c>
      <c r="C20555" s="3">
        <v>444</v>
      </c>
      <c r="D20555" s="4">
        <v>38300</v>
      </c>
      <c r="E20555" t="s">
        <v>3140</v>
      </c>
      <c r="F20555" s="4" t="s">
        <v>3003</v>
      </c>
      <c r="G20555" s="5">
        <v>337</v>
      </c>
      <c r="H20555" s="6">
        <v>0.1213018</v>
      </c>
      <c r="I20555" s="7">
        <v>57.082999999999998</v>
      </c>
    </row>
    <row r="20556" spans="1:12" x14ac:dyDescent="0.25">
      <c r="A20556">
        <v>4088</v>
      </c>
      <c r="B20556" s="2">
        <v>22.47899</v>
      </c>
      <c r="C20556" s="3">
        <v>1536</v>
      </c>
      <c r="E20556" t="s">
        <v>757</v>
      </c>
      <c r="F20556" s="4" t="s">
        <v>701</v>
      </c>
      <c r="G20556" s="5">
        <v>1161</v>
      </c>
      <c r="H20556" s="6">
        <v>0.1498708</v>
      </c>
      <c r="I20556" s="7">
        <v>52.143000000000001</v>
      </c>
    </row>
    <row r="20557" spans="1:12" x14ac:dyDescent="0.25">
      <c r="A20557">
        <v>52655</v>
      </c>
      <c r="B20557" s="2">
        <v>22.477969999999999</v>
      </c>
      <c r="C20557" s="3">
        <v>4594</v>
      </c>
      <c r="D20557" s="4">
        <v>15460</v>
      </c>
      <c r="E20557" t="s">
        <v>10009</v>
      </c>
      <c r="F20557" s="4" t="s">
        <v>9593</v>
      </c>
      <c r="G20557" s="5">
        <v>3081</v>
      </c>
      <c r="H20557" s="6">
        <v>0.13080169999999999</v>
      </c>
      <c r="I20557" s="7">
        <v>55.432000000000002</v>
      </c>
      <c r="J20557" s="2">
        <v>50</v>
      </c>
      <c r="K20557">
        <v>6</v>
      </c>
    </row>
    <row r="20558" spans="1:12" x14ac:dyDescent="0.25">
      <c r="A20558">
        <v>41317</v>
      </c>
      <c r="B20558" s="2">
        <v>22.477209999999999</v>
      </c>
      <c r="C20558" s="3">
        <v>180</v>
      </c>
      <c r="E20558" t="s">
        <v>8059</v>
      </c>
      <c r="F20558" s="4" t="s">
        <v>7883</v>
      </c>
      <c r="G20558" s="5">
        <v>120</v>
      </c>
      <c r="H20558" s="6">
        <v>2.47934E-2</v>
      </c>
      <c r="I20558" s="7">
        <v>73.75</v>
      </c>
    </row>
    <row r="20559" spans="1:12" x14ac:dyDescent="0.25">
      <c r="A20559">
        <v>43844</v>
      </c>
      <c r="B20559" s="2">
        <v>22.476590000000002</v>
      </c>
      <c r="C20559" s="3">
        <v>3617</v>
      </c>
      <c r="D20559" s="4">
        <v>18740</v>
      </c>
      <c r="E20559" t="s">
        <v>2896</v>
      </c>
      <c r="F20559" s="4" t="s">
        <v>8295</v>
      </c>
      <c r="G20559" s="5">
        <v>2471</v>
      </c>
      <c r="H20559" s="6">
        <v>0.14563110000000001</v>
      </c>
      <c r="I20559" s="7">
        <v>52.868000000000002</v>
      </c>
      <c r="J20559" s="2">
        <v>55.5</v>
      </c>
      <c r="K20559">
        <v>2</v>
      </c>
    </row>
    <row r="20560" spans="1:12" x14ac:dyDescent="0.25">
      <c r="A20560">
        <v>82710</v>
      </c>
      <c r="B20560" s="2">
        <v>22.475950000000001</v>
      </c>
      <c r="C20560" s="3">
        <v>211</v>
      </c>
      <c r="E20560" t="s">
        <v>14701</v>
      </c>
      <c r="F20560" s="4" t="s">
        <v>14657</v>
      </c>
      <c r="G20560" s="5">
        <v>188</v>
      </c>
      <c r="H20560" s="6">
        <v>0.2433862</v>
      </c>
      <c r="I20560" s="7">
        <v>35.972000000000001</v>
      </c>
    </row>
    <row r="20561" spans="1:11" x14ac:dyDescent="0.25">
      <c r="A20561">
        <v>71762</v>
      </c>
      <c r="B20561" s="2">
        <v>22.4755</v>
      </c>
      <c r="C20561" s="3">
        <v>2427</v>
      </c>
      <c r="D20561" s="4">
        <v>20980</v>
      </c>
      <c r="E20561" t="s">
        <v>13204</v>
      </c>
      <c r="F20561" s="4" t="s">
        <v>13183</v>
      </c>
      <c r="G20561" s="5">
        <v>1674</v>
      </c>
      <c r="H20561" s="6">
        <v>0.17443249999999999</v>
      </c>
      <c r="I20561" s="7">
        <v>47.884999999999998</v>
      </c>
    </row>
    <row r="20562" spans="1:11" x14ac:dyDescent="0.25">
      <c r="A20562">
        <v>27556</v>
      </c>
      <c r="B20562" s="2">
        <v>22.47505</v>
      </c>
      <c r="C20562" s="3">
        <v>277</v>
      </c>
      <c r="D20562" s="4">
        <v>25780</v>
      </c>
      <c r="E20562" t="s">
        <v>3880</v>
      </c>
      <c r="F20562" s="4" t="s">
        <v>5642</v>
      </c>
      <c r="G20562" s="5">
        <v>219</v>
      </c>
      <c r="H20562" s="6">
        <v>6.3636399999999996E-2</v>
      </c>
      <c r="I20562" s="7">
        <v>67.031000000000006</v>
      </c>
    </row>
    <row r="20563" spans="1:11" x14ac:dyDescent="0.25">
      <c r="A20563">
        <v>75449</v>
      </c>
      <c r="B20563" s="2">
        <v>22.474799999999998</v>
      </c>
      <c r="C20563" s="3">
        <v>1199</v>
      </c>
      <c r="E20563" t="s">
        <v>13804</v>
      </c>
      <c r="F20563" s="4" t="s">
        <v>13752</v>
      </c>
      <c r="G20563" s="5">
        <v>827</v>
      </c>
      <c r="H20563" s="6">
        <v>0.21281739999999999</v>
      </c>
      <c r="I20563" s="7">
        <v>41.25</v>
      </c>
    </row>
    <row r="20564" spans="1:11" x14ac:dyDescent="0.25">
      <c r="A20564">
        <v>19137</v>
      </c>
      <c r="B20564" s="2">
        <v>22.473189999999999</v>
      </c>
      <c r="C20564" s="3">
        <v>7951</v>
      </c>
      <c r="D20564" s="4">
        <v>37980</v>
      </c>
      <c r="E20564" t="s">
        <v>2682</v>
      </c>
      <c r="F20564" s="4" t="s">
        <v>3003</v>
      </c>
      <c r="G20564" s="5">
        <v>5894</v>
      </c>
      <c r="H20564" s="6">
        <v>0.15826970000000001</v>
      </c>
      <c r="I20564" s="7">
        <v>50.676000000000002</v>
      </c>
      <c r="J20564" s="2">
        <v>53.5</v>
      </c>
      <c r="K20564">
        <v>4</v>
      </c>
    </row>
    <row r="20565" spans="1:11" x14ac:dyDescent="0.25">
      <c r="A20565">
        <v>44117</v>
      </c>
      <c r="B20565" s="2">
        <v>22.46997</v>
      </c>
      <c r="C20565" s="3">
        <v>10098</v>
      </c>
      <c r="D20565" s="4">
        <v>17460</v>
      </c>
      <c r="E20565" t="s">
        <v>8513</v>
      </c>
      <c r="F20565" s="4" t="s">
        <v>8295</v>
      </c>
      <c r="G20565" s="5">
        <v>7537</v>
      </c>
      <c r="H20565" s="6">
        <v>0.16093940000000001</v>
      </c>
      <c r="I20565" s="7">
        <v>50.207999999999998</v>
      </c>
      <c r="J20565" s="2">
        <v>32</v>
      </c>
      <c r="K20565">
        <v>6</v>
      </c>
    </row>
    <row r="20566" spans="1:11" x14ac:dyDescent="0.25">
      <c r="A20566">
        <v>13145</v>
      </c>
      <c r="B20566" s="2">
        <v>22.467829999999999</v>
      </c>
      <c r="C20566" s="3">
        <v>1909</v>
      </c>
      <c r="D20566" s="4">
        <v>45060</v>
      </c>
      <c r="E20566" t="s">
        <v>2531</v>
      </c>
      <c r="F20566" s="4" t="s">
        <v>1280</v>
      </c>
      <c r="G20566" s="5">
        <v>1414</v>
      </c>
      <c r="H20566" s="6">
        <v>0.14134279999999999</v>
      </c>
      <c r="I20566" s="7">
        <v>53.594000000000001</v>
      </c>
      <c r="J20566" s="2">
        <v>48</v>
      </c>
      <c r="K20566">
        <v>1</v>
      </c>
    </row>
    <row r="20567" spans="1:11" x14ac:dyDescent="0.25">
      <c r="A20567">
        <v>4921</v>
      </c>
      <c r="B20567" s="2">
        <v>22.46724</v>
      </c>
      <c r="C20567" s="3">
        <v>1542</v>
      </c>
      <c r="E20567" t="s">
        <v>992</v>
      </c>
      <c r="F20567" s="4" t="s">
        <v>701</v>
      </c>
      <c r="G20567" s="5">
        <v>1057</v>
      </c>
      <c r="H20567" s="6">
        <v>0.1606805</v>
      </c>
      <c r="I20567" s="7">
        <v>50.25</v>
      </c>
      <c r="J20567" s="2">
        <v>29</v>
      </c>
      <c r="K20567">
        <v>2</v>
      </c>
    </row>
    <row r="20568" spans="1:11" x14ac:dyDescent="0.25">
      <c r="A20568">
        <v>81039</v>
      </c>
      <c r="B20568" s="2">
        <v>22.46669</v>
      </c>
      <c r="C20568" s="3">
        <v>1746</v>
      </c>
      <c r="E20568" t="s">
        <v>8549</v>
      </c>
      <c r="F20568" s="4" t="s">
        <v>14477</v>
      </c>
      <c r="G20568" s="5">
        <v>1225</v>
      </c>
      <c r="H20568" s="6">
        <v>0.15415989999999999</v>
      </c>
      <c r="I20568" s="7">
        <v>51.375</v>
      </c>
      <c r="J20568" s="2">
        <v>56</v>
      </c>
      <c r="K20568">
        <v>2</v>
      </c>
    </row>
    <row r="20569" spans="1:11" x14ac:dyDescent="0.25">
      <c r="A20569">
        <v>70660</v>
      </c>
      <c r="B20569" s="2">
        <v>22.465890000000002</v>
      </c>
      <c r="C20569" s="3">
        <v>2880</v>
      </c>
      <c r="D20569" s="4">
        <v>19760</v>
      </c>
      <c r="E20569" t="s">
        <v>13048</v>
      </c>
      <c r="F20569" s="4" t="s">
        <v>12927</v>
      </c>
      <c r="G20569" s="5">
        <v>2101</v>
      </c>
      <c r="H20569" s="6">
        <v>8.6625400000000005E-2</v>
      </c>
      <c r="I20569" s="7">
        <v>63.043999999999997</v>
      </c>
    </row>
    <row r="20570" spans="1:11" x14ac:dyDescent="0.25">
      <c r="A20570">
        <v>68377</v>
      </c>
      <c r="B20570" s="2">
        <v>22.465309999999999</v>
      </c>
      <c r="C20570" s="3">
        <v>407</v>
      </c>
      <c r="E20570" t="s">
        <v>12778</v>
      </c>
      <c r="F20570" s="4" t="s">
        <v>12738</v>
      </c>
      <c r="G20570" s="5">
        <v>338</v>
      </c>
      <c r="H20570" s="6">
        <v>0.1268437</v>
      </c>
      <c r="I20570" s="7">
        <v>56.094000000000001</v>
      </c>
    </row>
    <row r="20571" spans="1:11" x14ac:dyDescent="0.25">
      <c r="A20571">
        <v>61933</v>
      </c>
      <c r="B20571" s="2">
        <v>22.465019999999999</v>
      </c>
      <c r="C20571" s="3">
        <v>1236</v>
      </c>
      <c r="E20571" t="s">
        <v>8616</v>
      </c>
      <c r="F20571" s="4" t="s">
        <v>11490</v>
      </c>
      <c r="G20571" s="5">
        <v>876</v>
      </c>
      <c r="H20571" s="6">
        <v>0.15165339999999999</v>
      </c>
      <c r="I20571" s="7">
        <v>51.805999999999997</v>
      </c>
    </row>
    <row r="20572" spans="1:11" x14ac:dyDescent="0.25">
      <c r="A20572">
        <v>29418</v>
      </c>
      <c r="B20572" s="2">
        <v>22.461010000000002</v>
      </c>
      <c r="C20572" s="3">
        <v>24173</v>
      </c>
      <c r="D20572" s="4">
        <v>16700</v>
      </c>
      <c r="E20572" t="s">
        <v>6220</v>
      </c>
      <c r="F20572" s="4" t="s">
        <v>6130</v>
      </c>
      <c r="G20572" s="5">
        <v>15847</v>
      </c>
      <c r="H20572" s="6">
        <v>0.18647059999999999</v>
      </c>
      <c r="I20572" s="7">
        <v>45.786999999999999</v>
      </c>
      <c r="J20572" s="2">
        <v>51.75</v>
      </c>
      <c r="K20572">
        <v>4</v>
      </c>
    </row>
    <row r="20573" spans="1:11" x14ac:dyDescent="0.25">
      <c r="A20573">
        <v>15087</v>
      </c>
      <c r="B20573" s="2">
        <v>22.457190000000001</v>
      </c>
      <c r="C20573" s="3">
        <v>190</v>
      </c>
      <c r="D20573" s="4">
        <v>38300</v>
      </c>
      <c r="E20573" t="s">
        <v>198</v>
      </c>
      <c r="F20573" s="4" t="s">
        <v>3003</v>
      </c>
      <c r="G20573" s="5">
        <v>143</v>
      </c>
      <c r="H20573" s="6">
        <v>0</v>
      </c>
      <c r="I20573" s="7">
        <v>78.009</v>
      </c>
    </row>
    <row r="20574" spans="1:11" x14ac:dyDescent="0.25">
      <c r="A20574">
        <v>65083</v>
      </c>
      <c r="B20574" s="2">
        <v>22.457090000000001</v>
      </c>
      <c r="C20574" s="3">
        <v>347</v>
      </c>
      <c r="E20574" t="s">
        <v>12370</v>
      </c>
      <c r="F20574" s="4" t="s">
        <v>12102</v>
      </c>
      <c r="G20574" s="5">
        <v>268</v>
      </c>
      <c r="H20574" s="6">
        <v>0.26865670000000003</v>
      </c>
      <c r="I20574" s="7">
        <v>31.582999999999998</v>
      </c>
    </row>
    <row r="20575" spans="1:11" x14ac:dyDescent="0.25">
      <c r="A20575">
        <v>38843</v>
      </c>
      <c r="B20575" s="2">
        <v>22.455279999999998</v>
      </c>
      <c r="C20575" s="3">
        <v>11489</v>
      </c>
      <c r="D20575" s="4">
        <v>46180</v>
      </c>
      <c r="E20575" t="s">
        <v>2492</v>
      </c>
      <c r="F20575" s="4" t="s">
        <v>7633</v>
      </c>
      <c r="G20575" s="5">
        <v>7293</v>
      </c>
      <c r="H20575" s="6">
        <v>0.166461</v>
      </c>
      <c r="I20575" s="7">
        <v>49.241</v>
      </c>
      <c r="J20575" s="2">
        <v>25</v>
      </c>
      <c r="K20575">
        <v>1</v>
      </c>
    </row>
    <row r="20576" spans="1:11" x14ac:dyDescent="0.25">
      <c r="A20576">
        <v>44450</v>
      </c>
      <c r="B20576" s="2">
        <v>22.45316</v>
      </c>
      <c r="C20576" s="3">
        <v>2305</v>
      </c>
      <c r="D20576" s="4">
        <v>49660</v>
      </c>
      <c r="E20576" t="s">
        <v>8565</v>
      </c>
      <c r="F20576" s="4" t="s">
        <v>8295</v>
      </c>
      <c r="G20576" s="5">
        <v>1562</v>
      </c>
      <c r="H20576" s="6">
        <v>0.13508319999999999</v>
      </c>
      <c r="I20576" s="7">
        <v>54.662999999999997</v>
      </c>
    </row>
    <row r="20577" spans="1:12" x14ac:dyDescent="0.25">
      <c r="A20577">
        <v>47129</v>
      </c>
      <c r="B20577" s="2">
        <v>22.4496</v>
      </c>
      <c r="C20577" s="3">
        <v>19638</v>
      </c>
      <c r="D20577" s="4">
        <v>31140</v>
      </c>
      <c r="E20577" t="s">
        <v>2090</v>
      </c>
      <c r="F20577" s="4" t="s">
        <v>8800</v>
      </c>
      <c r="G20577" s="5">
        <v>13314</v>
      </c>
      <c r="H20577" s="6">
        <v>0.15705269999999999</v>
      </c>
      <c r="I20577" s="7">
        <v>50.865000000000002</v>
      </c>
      <c r="J20577" s="2">
        <v>58.5</v>
      </c>
      <c r="K20577">
        <v>2</v>
      </c>
    </row>
    <row r="20578" spans="1:12" x14ac:dyDescent="0.25">
      <c r="A20578">
        <v>92805</v>
      </c>
      <c r="B20578" s="2">
        <v>22.43637</v>
      </c>
      <c r="C20578" s="3">
        <v>70838</v>
      </c>
      <c r="D20578" s="4">
        <v>31080</v>
      </c>
      <c r="E20578" t="s">
        <v>15600</v>
      </c>
      <c r="F20578" s="4" t="s">
        <v>15368</v>
      </c>
      <c r="G20578" s="5">
        <v>41964</v>
      </c>
      <c r="H20578" s="6">
        <v>0.14874660000000001</v>
      </c>
      <c r="I20578" s="7">
        <v>52.298999999999999</v>
      </c>
      <c r="J20578" s="2">
        <v>43.666699999999999</v>
      </c>
      <c r="K20578">
        <v>12</v>
      </c>
      <c r="L20578" s="2">
        <v>70.3</v>
      </c>
    </row>
    <row r="20579" spans="1:12" x14ac:dyDescent="0.25">
      <c r="A20579">
        <v>73098</v>
      </c>
      <c r="B20579" s="2">
        <v>22.425619999999999</v>
      </c>
      <c r="C20579" s="3">
        <v>4340</v>
      </c>
      <c r="E20579" t="s">
        <v>4227</v>
      </c>
      <c r="F20579" s="4" t="s">
        <v>13462</v>
      </c>
      <c r="G20579" s="5">
        <v>2959</v>
      </c>
      <c r="H20579" s="6">
        <v>0.175735</v>
      </c>
      <c r="I20579" s="7">
        <v>47.63</v>
      </c>
    </row>
    <row r="20580" spans="1:12" x14ac:dyDescent="0.25">
      <c r="A20580">
        <v>73075</v>
      </c>
      <c r="B20580" s="2">
        <v>22.423410000000001</v>
      </c>
      <c r="C20580" s="3">
        <v>9456</v>
      </c>
      <c r="E20580" t="s">
        <v>13488</v>
      </c>
      <c r="F20580" s="4" t="s">
        <v>13462</v>
      </c>
      <c r="G20580" s="5">
        <v>6289</v>
      </c>
      <c r="H20580" s="6">
        <v>0.1555096</v>
      </c>
      <c r="I20580" s="7">
        <v>51.122999999999998</v>
      </c>
      <c r="J20580" s="2">
        <v>77</v>
      </c>
      <c r="K20580">
        <v>1</v>
      </c>
    </row>
    <row r="20581" spans="1:12" x14ac:dyDescent="0.25">
      <c r="A20581">
        <v>92407</v>
      </c>
      <c r="B20581" s="2">
        <v>22.413989999999998</v>
      </c>
      <c r="C20581" s="3">
        <v>60118</v>
      </c>
      <c r="D20581" s="4">
        <v>40140</v>
      </c>
      <c r="E20581" t="s">
        <v>15562</v>
      </c>
      <c r="F20581" s="4" t="s">
        <v>15368</v>
      </c>
      <c r="G20581" s="5">
        <v>33058</v>
      </c>
      <c r="H20581" s="6">
        <v>0.14446899999999999</v>
      </c>
      <c r="I20581" s="7">
        <v>53.03</v>
      </c>
      <c r="J20581" s="2">
        <v>48</v>
      </c>
      <c r="K20581">
        <v>6</v>
      </c>
    </row>
    <row r="20582" spans="1:12" x14ac:dyDescent="0.25">
      <c r="A20582">
        <v>30134</v>
      </c>
      <c r="B20582" s="2">
        <v>22.399619999999999</v>
      </c>
      <c r="C20582" s="3">
        <v>44321</v>
      </c>
      <c r="D20582" s="4">
        <v>12060</v>
      </c>
      <c r="E20582" t="s">
        <v>6396</v>
      </c>
      <c r="F20582" s="4" t="s">
        <v>6363</v>
      </c>
      <c r="G20582" s="5">
        <v>27010</v>
      </c>
      <c r="H20582" s="6">
        <v>0.1671233</v>
      </c>
      <c r="I20582" s="7">
        <v>49.11</v>
      </c>
      <c r="J20582" s="2">
        <v>59.6</v>
      </c>
      <c r="K20582">
        <v>5</v>
      </c>
    </row>
    <row r="20583" spans="1:12" x14ac:dyDescent="0.25">
      <c r="A20583">
        <v>56581</v>
      </c>
      <c r="B20583" s="2">
        <v>22.3931</v>
      </c>
      <c r="C20583" s="3">
        <v>312</v>
      </c>
      <c r="E20583" t="s">
        <v>10798</v>
      </c>
      <c r="F20583" s="4" t="s">
        <v>10428</v>
      </c>
      <c r="G20583" s="5">
        <v>206</v>
      </c>
      <c r="H20583" s="6">
        <v>0.1359223</v>
      </c>
      <c r="I20583" s="7">
        <v>54.5</v>
      </c>
    </row>
    <row r="20584" spans="1:12" x14ac:dyDescent="0.25">
      <c r="A20584">
        <v>12832</v>
      </c>
      <c r="B20584" s="2">
        <v>22.39198</v>
      </c>
      <c r="C20584" s="3">
        <v>6624</v>
      </c>
      <c r="D20584" s="4">
        <v>24020</v>
      </c>
      <c r="E20584" t="s">
        <v>39</v>
      </c>
      <c r="F20584" s="4" t="s">
        <v>1280</v>
      </c>
      <c r="G20584" s="5">
        <v>4505</v>
      </c>
      <c r="H20584" s="6">
        <v>0.13274140000000001</v>
      </c>
      <c r="I20584" s="7">
        <v>55.042000000000002</v>
      </c>
    </row>
    <row r="20585" spans="1:12" x14ac:dyDescent="0.25">
      <c r="A20585">
        <v>46120</v>
      </c>
      <c r="B20585" s="2">
        <v>22.389880000000002</v>
      </c>
      <c r="C20585" s="3">
        <v>6007</v>
      </c>
      <c r="D20585" s="4">
        <v>26900</v>
      </c>
      <c r="E20585" t="s">
        <v>4955</v>
      </c>
      <c r="F20585" s="4" t="s">
        <v>8800</v>
      </c>
      <c r="G20585" s="5">
        <v>4267</v>
      </c>
      <c r="H20585" s="6">
        <v>0.16217480000000001</v>
      </c>
      <c r="I20585" s="7">
        <v>49.951999999999998</v>
      </c>
      <c r="J20585" s="2">
        <v>55.5</v>
      </c>
      <c r="K20585">
        <v>2</v>
      </c>
    </row>
    <row r="20586" spans="1:12" x14ac:dyDescent="0.25">
      <c r="A20586">
        <v>40913</v>
      </c>
      <c r="B20586" s="2">
        <v>22.388809999999999</v>
      </c>
      <c r="C20586" s="3">
        <v>277</v>
      </c>
      <c r="D20586" s="4">
        <v>33180</v>
      </c>
      <c r="E20586" t="s">
        <v>264</v>
      </c>
      <c r="F20586" s="4" t="s">
        <v>7883</v>
      </c>
      <c r="G20586" s="5">
        <v>171</v>
      </c>
      <c r="H20586" s="6">
        <v>0.2631579</v>
      </c>
      <c r="I20586" s="7">
        <v>32.5</v>
      </c>
    </row>
    <row r="20587" spans="1:12" x14ac:dyDescent="0.25">
      <c r="A20587">
        <v>35188</v>
      </c>
      <c r="B20587" s="2">
        <v>22.38823</v>
      </c>
      <c r="C20587" s="3">
        <v>3229</v>
      </c>
      <c r="D20587" s="4">
        <v>13820</v>
      </c>
      <c r="E20587" t="s">
        <v>585</v>
      </c>
      <c r="F20587" s="4" t="s">
        <v>7027</v>
      </c>
      <c r="G20587" s="5">
        <v>2260</v>
      </c>
      <c r="H20587" s="6">
        <v>0.1012826</v>
      </c>
      <c r="I20587" s="7">
        <v>60.469000000000001</v>
      </c>
    </row>
    <row r="20588" spans="1:12" x14ac:dyDescent="0.25">
      <c r="A20588">
        <v>52052</v>
      </c>
      <c r="B20588" s="2">
        <v>22.387180000000001</v>
      </c>
      <c r="C20588" s="3">
        <v>2934</v>
      </c>
      <c r="E20588" t="s">
        <v>9907</v>
      </c>
      <c r="F20588" s="4" t="s">
        <v>9593</v>
      </c>
      <c r="G20588" s="5">
        <v>2137</v>
      </c>
      <c r="H20588" s="6">
        <v>0.14365929999999999</v>
      </c>
      <c r="I20588" s="7">
        <v>53.137999999999998</v>
      </c>
    </row>
    <row r="20589" spans="1:12" x14ac:dyDescent="0.25">
      <c r="A20589">
        <v>26651</v>
      </c>
      <c r="B20589" s="2">
        <v>22.38494</v>
      </c>
      <c r="C20589" s="3">
        <v>9968</v>
      </c>
      <c r="E20589" t="s">
        <v>5599</v>
      </c>
      <c r="F20589" s="4" t="s">
        <v>5144</v>
      </c>
      <c r="G20589" s="5">
        <v>7214</v>
      </c>
      <c r="H20589" s="6">
        <v>0.15040200000000001</v>
      </c>
      <c r="I20589" s="7">
        <v>51.968000000000004</v>
      </c>
      <c r="J20589" s="2">
        <v>53</v>
      </c>
      <c r="K20589">
        <v>3</v>
      </c>
    </row>
    <row r="20590" spans="1:12" x14ac:dyDescent="0.25">
      <c r="A20590">
        <v>90012</v>
      </c>
      <c r="B20590" s="2">
        <v>22.37771</v>
      </c>
      <c r="C20590" s="3">
        <v>30028</v>
      </c>
      <c r="D20590" s="4">
        <v>31080</v>
      </c>
      <c r="E20590" t="s">
        <v>15367</v>
      </c>
      <c r="F20590" s="4" t="s">
        <v>15368</v>
      </c>
      <c r="G20590" s="5">
        <v>22996</v>
      </c>
      <c r="H20590" s="6">
        <v>0.27217780000000003</v>
      </c>
      <c r="I20590" s="7">
        <v>30.922000000000001</v>
      </c>
      <c r="J20590" s="2">
        <v>32.3125</v>
      </c>
      <c r="K20590">
        <v>16</v>
      </c>
      <c r="L20590" s="2">
        <v>12.2</v>
      </c>
    </row>
    <row r="20591" spans="1:12" x14ac:dyDescent="0.25">
      <c r="A20591">
        <v>59761</v>
      </c>
      <c r="B20591" s="2">
        <v>22.372150000000001</v>
      </c>
      <c r="C20591" s="3">
        <v>273</v>
      </c>
      <c r="E20591" t="s">
        <v>11450</v>
      </c>
      <c r="F20591" s="4" t="s">
        <v>11278</v>
      </c>
      <c r="G20591" s="5">
        <v>238</v>
      </c>
      <c r="H20591" s="6">
        <v>0.20083680000000001</v>
      </c>
      <c r="I20591" s="7">
        <v>43.25</v>
      </c>
      <c r="J20591" s="2">
        <v>64</v>
      </c>
      <c r="K20591">
        <v>1</v>
      </c>
    </row>
    <row r="20592" spans="1:12" x14ac:dyDescent="0.25">
      <c r="A20592">
        <v>76653</v>
      </c>
      <c r="B20592" s="2">
        <v>22.37191</v>
      </c>
      <c r="C20592" s="3">
        <v>929</v>
      </c>
      <c r="E20592" t="s">
        <v>13980</v>
      </c>
      <c r="F20592" s="4" t="s">
        <v>13752</v>
      </c>
      <c r="G20592" s="5">
        <v>744</v>
      </c>
      <c r="H20592" s="6">
        <v>0.12634409999999999</v>
      </c>
      <c r="I20592" s="7">
        <v>56.122</v>
      </c>
    </row>
    <row r="20593" spans="1:11" x14ac:dyDescent="0.25">
      <c r="A20593">
        <v>15744</v>
      </c>
      <c r="B20593" s="2">
        <v>22.37171</v>
      </c>
      <c r="C20593" s="3">
        <v>151</v>
      </c>
      <c r="E20593" t="s">
        <v>2580</v>
      </c>
      <c r="F20593" s="4" t="s">
        <v>3003</v>
      </c>
      <c r="G20593" s="5">
        <v>98</v>
      </c>
      <c r="H20593" s="6">
        <v>0.1111111</v>
      </c>
      <c r="I20593" s="7">
        <v>58.75</v>
      </c>
    </row>
    <row r="20594" spans="1:11" x14ac:dyDescent="0.25">
      <c r="A20594">
        <v>64755</v>
      </c>
      <c r="B20594" s="2">
        <v>22.371310000000001</v>
      </c>
      <c r="C20594" s="3">
        <v>2466</v>
      </c>
      <c r="D20594" s="4">
        <v>27900</v>
      </c>
      <c r="E20594" t="s">
        <v>2974</v>
      </c>
      <c r="F20594" s="4" t="s">
        <v>12102</v>
      </c>
      <c r="G20594" s="5">
        <v>1575</v>
      </c>
      <c r="H20594" s="6">
        <v>0.16825399999999999</v>
      </c>
      <c r="I20594" s="7">
        <v>48.875</v>
      </c>
      <c r="J20594" s="2">
        <v>55</v>
      </c>
      <c r="K20594">
        <v>3</v>
      </c>
    </row>
    <row r="20595" spans="1:11" x14ac:dyDescent="0.25">
      <c r="A20595">
        <v>75105</v>
      </c>
      <c r="B20595" s="2">
        <v>22.370909999999999</v>
      </c>
      <c r="C20595" s="3">
        <v>148</v>
      </c>
      <c r="D20595" s="4">
        <v>18620</v>
      </c>
      <c r="E20595" t="s">
        <v>8610</v>
      </c>
      <c r="F20595" s="4" t="s">
        <v>13752</v>
      </c>
      <c r="G20595" s="5">
        <v>112</v>
      </c>
      <c r="H20595" s="6">
        <v>0.1517857</v>
      </c>
      <c r="I20595" s="7">
        <v>51.719000000000001</v>
      </c>
    </row>
    <row r="20596" spans="1:11" x14ac:dyDescent="0.25">
      <c r="A20596">
        <v>62473</v>
      </c>
      <c r="B20596" s="2">
        <v>22.370660000000001</v>
      </c>
      <c r="C20596" s="3">
        <v>1457</v>
      </c>
      <c r="D20596" s="4">
        <v>20820</v>
      </c>
      <c r="E20596" t="s">
        <v>10702</v>
      </c>
      <c r="F20596" s="4" t="s">
        <v>11490</v>
      </c>
      <c r="G20596" s="5">
        <v>910</v>
      </c>
      <c r="H20596" s="6">
        <v>0.12527469999999999</v>
      </c>
      <c r="I20596" s="7">
        <v>56.3</v>
      </c>
    </row>
    <row r="20597" spans="1:11" x14ac:dyDescent="0.25">
      <c r="A20597">
        <v>39330</v>
      </c>
      <c r="B20597" s="2">
        <v>22.370039999999999</v>
      </c>
      <c r="C20597" s="3">
        <v>2516</v>
      </c>
      <c r="D20597" s="4">
        <v>32940</v>
      </c>
      <c r="E20597" t="s">
        <v>5578</v>
      </c>
      <c r="F20597" s="4" t="s">
        <v>7633</v>
      </c>
      <c r="G20597" s="5">
        <v>1682</v>
      </c>
      <c r="H20597" s="6">
        <v>0.15448600000000001</v>
      </c>
      <c r="I20597" s="7">
        <v>51.25</v>
      </c>
      <c r="J20597" s="2">
        <v>51</v>
      </c>
      <c r="K20597">
        <v>1</v>
      </c>
    </row>
    <row r="20598" spans="1:11" x14ac:dyDescent="0.25">
      <c r="A20598">
        <v>23040</v>
      </c>
      <c r="B20598" s="2">
        <v>22.36899</v>
      </c>
      <c r="C20598" s="3">
        <v>4125</v>
      </c>
      <c r="E20598" t="s">
        <v>497</v>
      </c>
      <c r="F20598" s="4" t="s">
        <v>4335</v>
      </c>
      <c r="G20598" s="5">
        <v>2733</v>
      </c>
      <c r="H20598" s="6">
        <v>0.13533290000000001</v>
      </c>
      <c r="I20598" s="7">
        <v>54.558999999999997</v>
      </c>
    </row>
    <row r="20599" spans="1:11" x14ac:dyDescent="0.25">
      <c r="A20599">
        <v>26283</v>
      </c>
      <c r="B20599" s="2">
        <v>22.368010000000002</v>
      </c>
      <c r="C20599" s="3">
        <v>1919</v>
      </c>
      <c r="D20599" s="4">
        <v>21180</v>
      </c>
      <c r="E20599" t="s">
        <v>1819</v>
      </c>
      <c r="F20599" s="4" t="s">
        <v>5144</v>
      </c>
      <c r="G20599" s="5">
        <v>1350</v>
      </c>
      <c r="H20599" s="6">
        <v>0.1614815</v>
      </c>
      <c r="I20599" s="7">
        <v>50.036999999999999</v>
      </c>
      <c r="J20599" s="2">
        <v>44</v>
      </c>
      <c r="K20599">
        <v>1</v>
      </c>
    </row>
    <row r="20600" spans="1:11" x14ac:dyDescent="0.25">
      <c r="A20600">
        <v>78572</v>
      </c>
      <c r="B20600" s="2">
        <v>22.356999999999999</v>
      </c>
      <c r="C20600" s="3">
        <v>76019</v>
      </c>
      <c r="D20600" s="4">
        <v>32580</v>
      </c>
      <c r="E20600" t="s">
        <v>10997</v>
      </c>
      <c r="F20600" s="4" t="s">
        <v>13752</v>
      </c>
      <c r="G20600" s="5">
        <v>44683</v>
      </c>
      <c r="H20600" s="6">
        <v>0.2011011</v>
      </c>
      <c r="I20600" s="7">
        <v>43.19</v>
      </c>
      <c r="J20600" s="2">
        <v>42</v>
      </c>
      <c r="K20600">
        <v>2</v>
      </c>
    </row>
    <row r="20601" spans="1:11" x14ac:dyDescent="0.25">
      <c r="A20601">
        <v>79029</v>
      </c>
      <c r="B20601" s="2">
        <v>22.343990000000002</v>
      </c>
      <c r="C20601" s="3">
        <v>16458</v>
      </c>
      <c r="D20601" s="4">
        <v>20300</v>
      </c>
      <c r="E20601" t="s">
        <v>7643</v>
      </c>
      <c r="F20601" s="4" t="s">
        <v>13752</v>
      </c>
      <c r="G20601" s="5">
        <v>9670</v>
      </c>
      <c r="H20601" s="6">
        <v>0.1459001</v>
      </c>
      <c r="I20601" s="7">
        <v>52.725000000000001</v>
      </c>
      <c r="J20601" s="2">
        <v>59.142899999999997</v>
      </c>
      <c r="K20601">
        <v>7</v>
      </c>
    </row>
    <row r="20602" spans="1:11" x14ac:dyDescent="0.25">
      <c r="A20602">
        <v>80861</v>
      </c>
      <c r="B20602" s="2">
        <v>22.341640000000002</v>
      </c>
      <c r="C20602" s="3">
        <v>209</v>
      </c>
      <c r="E20602" t="s">
        <v>14562</v>
      </c>
      <c r="F20602" s="4" t="s">
        <v>14477</v>
      </c>
      <c r="G20602" s="5">
        <v>158</v>
      </c>
      <c r="H20602" s="6">
        <v>0.1761006</v>
      </c>
      <c r="I20602" s="7">
        <v>47.5</v>
      </c>
    </row>
    <row r="20603" spans="1:11" x14ac:dyDescent="0.25">
      <c r="A20603">
        <v>29666</v>
      </c>
      <c r="B20603" s="2">
        <v>22.340440000000001</v>
      </c>
      <c r="C20603" s="3">
        <v>6807</v>
      </c>
      <c r="D20603" s="4">
        <v>24940</v>
      </c>
      <c r="E20603" t="s">
        <v>6306</v>
      </c>
      <c r="F20603" s="4" t="s">
        <v>6130</v>
      </c>
      <c r="G20603" s="5">
        <v>4816</v>
      </c>
      <c r="H20603" s="6">
        <v>0.18227109999999999</v>
      </c>
      <c r="I20603" s="7">
        <v>46.429000000000002</v>
      </c>
      <c r="J20603" s="2">
        <v>44.5</v>
      </c>
      <c r="K20603">
        <v>2</v>
      </c>
    </row>
    <row r="20604" spans="1:11" x14ac:dyDescent="0.25">
      <c r="A20604">
        <v>25193</v>
      </c>
      <c r="B20604" s="2">
        <v>22.339220000000001</v>
      </c>
      <c r="C20604" s="3">
        <v>456</v>
      </c>
      <c r="D20604" s="4">
        <v>16620</v>
      </c>
      <c r="E20604" t="s">
        <v>5300</v>
      </c>
      <c r="F20604" s="4" t="s">
        <v>5144</v>
      </c>
      <c r="G20604" s="5">
        <v>298</v>
      </c>
      <c r="H20604" s="6">
        <v>9.0604000000000004E-2</v>
      </c>
      <c r="I20604" s="7">
        <v>62.265999999999998</v>
      </c>
    </row>
    <row r="20605" spans="1:11" x14ac:dyDescent="0.25">
      <c r="A20605">
        <v>43420</v>
      </c>
      <c r="B20605" s="2">
        <v>22.334109999999999</v>
      </c>
      <c r="C20605" s="3">
        <v>30554</v>
      </c>
      <c r="D20605" s="4">
        <v>23380</v>
      </c>
      <c r="E20605" t="s">
        <v>525</v>
      </c>
      <c r="F20605" s="4" t="s">
        <v>8295</v>
      </c>
      <c r="G20605" s="5">
        <v>21037</v>
      </c>
      <c r="H20605" s="6">
        <v>0.14132239999999999</v>
      </c>
      <c r="I20605" s="7">
        <v>53.497</v>
      </c>
      <c r="J20605" s="2">
        <v>52</v>
      </c>
      <c r="K20605">
        <v>8</v>
      </c>
    </row>
    <row r="20606" spans="1:11" x14ac:dyDescent="0.25">
      <c r="A20606">
        <v>98541</v>
      </c>
      <c r="B20606" s="2">
        <v>22.32741</v>
      </c>
      <c r="C20606" s="3">
        <v>10178</v>
      </c>
      <c r="D20606" s="4">
        <v>10140</v>
      </c>
      <c r="E20606" t="s">
        <v>2788</v>
      </c>
      <c r="F20606" s="4" t="s">
        <v>16344</v>
      </c>
      <c r="G20606" s="5">
        <v>6988</v>
      </c>
      <c r="H20606" s="6">
        <v>0.13721559999999999</v>
      </c>
      <c r="I20606" s="7">
        <v>54.204999999999998</v>
      </c>
      <c r="J20606" s="2">
        <v>36</v>
      </c>
      <c r="K20606">
        <v>2</v>
      </c>
    </row>
    <row r="20607" spans="1:11" x14ac:dyDescent="0.25">
      <c r="A20607">
        <v>16671</v>
      </c>
      <c r="B20607" s="2">
        <v>22.32564</v>
      </c>
      <c r="C20607" s="3">
        <v>524</v>
      </c>
      <c r="D20607" s="4">
        <v>20180</v>
      </c>
      <c r="E20607" t="s">
        <v>3557</v>
      </c>
      <c r="F20607" s="4" t="s">
        <v>3003</v>
      </c>
      <c r="G20607" s="5">
        <v>379</v>
      </c>
      <c r="H20607" s="6">
        <v>0.13984170000000001</v>
      </c>
      <c r="I20607" s="7">
        <v>53.75</v>
      </c>
    </row>
    <row r="20608" spans="1:11" x14ac:dyDescent="0.25">
      <c r="A20608">
        <v>51532</v>
      </c>
      <c r="B20608" s="2">
        <v>22.32545</v>
      </c>
      <c r="C20608" s="3">
        <v>643</v>
      </c>
      <c r="E20608" t="s">
        <v>6145</v>
      </c>
      <c r="F20608" s="4" t="s">
        <v>9593</v>
      </c>
      <c r="G20608" s="5">
        <v>430</v>
      </c>
      <c r="H20608" s="6">
        <v>0.1674419</v>
      </c>
      <c r="I20608" s="7">
        <v>48.976999999999997</v>
      </c>
    </row>
    <row r="20609" spans="1:12" x14ac:dyDescent="0.25">
      <c r="A20609">
        <v>17980</v>
      </c>
      <c r="B20609" s="2">
        <v>22.324829999999999</v>
      </c>
      <c r="C20609" s="3">
        <v>2944</v>
      </c>
      <c r="D20609" s="4">
        <v>39060</v>
      </c>
      <c r="E20609" t="s">
        <v>3939</v>
      </c>
      <c r="F20609" s="4" t="s">
        <v>3003</v>
      </c>
      <c r="G20609" s="5">
        <v>2170</v>
      </c>
      <c r="H20609" s="6">
        <v>0.10967739999999999</v>
      </c>
      <c r="I20609" s="7">
        <v>58.957999999999998</v>
      </c>
      <c r="J20609" s="2">
        <v>41</v>
      </c>
      <c r="K20609">
        <v>1</v>
      </c>
    </row>
    <row r="20610" spans="1:12" x14ac:dyDescent="0.25">
      <c r="A20610">
        <v>98552</v>
      </c>
      <c r="B20610" s="2">
        <v>22.324210000000001</v>
      </c>
      <c r="C20610" s="3">
        <v>625</v>
      </c>
      <c r="D20610" s="4">
        <v>10140</v>
      </c>
      <c r="E20610" t="s">
        <v>16451</v>
      </c>
      <c r="F20610" s="4" t="s">
        <v>16344</v>
      </c>
      <c r="G20610" s="5">
        <v>414</v>
      </c>
      <c r="H20610" s="6">
        <v>8.4337300000000004E-2</v>
      </c>
      <c r="I20610" s="7">
        <v>63.332999999999998</v>
      </c>
    </row>
    <row r="20611" spans="1:12" x14ac:dyDescent="0.25">
      <c r="A20611">
        <v>21229</v>
      </c>
      <c r="B20611" s="2">
        <v>22.316759999999999</v>
      </c>
      <c r="C20611" s="3">
        <v>46668</v>
      </c>
      <c r="D20611" s="4">
        <v>12580</v>
      </c>
      <c r="E20611" t="s">
        <v>4512</v>
      </c>
      <c r="F20611" s="4" t="s">
        <v>4361</v>
      </c>
      <c r="G20611" s="5">
        <v>30705</v>
      </c>
      <c r="H20611" s="6">
        <v>0.16625409999999999</v>
      </c>
      <c r="I20611" s="7">
        <v>49.177</v>
      </c>
      <c r="J20611" s="2">
        <v>46.176499999999997</v>
      </c>
      <c r="K20611">
        <v>17</v>
      </c>
      <c r="L20611" s="2">
        <v>81.599999999999994</v>
      </c>
    </row>
    <row r="20612" spans="1:12" x14ac:dyDescent="0.25">
      <c r="A20612">
        <v>95449</v>
      </c>
      <c r="B20612" s="2">
        <v>22.30911</v>
      </c>
      <c r="C20612" s="3">
        <v>1582</v>
      </c>
      <c r="D20612" s="4">
        <v>46380</v>
      </c>
      <c r="E20612" t="s">
        <v>15895</v>
      </c>
      <c r="F20612" s="4" t="s">
        <v>15368</v>
      </c>
      <c r="G20612" s="5">
        <v>1226</v>
      </c>
      <c r="H20612" s="6">
        <v>0.1687042</v>
      </c>
      <c r="I20612" s="7">
        <v>48.75</v>
      </c>
      <c r="J20612" s="2">
        <v>38</v>
      </c>
      <c r="K20612">
        <v>1</v>
      </c>
    </row>
    <row r="20613" spans="1:12" x14ac:dyDescent="0.25">
      <c r="A20613">
        <v>31033</v>
      </c>
      <c r="B20613" s="2">
        <v>22.308450000000001</v>
      </c>
      <c r="C20613" s="3">
        <v>2019</v>
      </c>
      <c r="D20613" s="4">
        <v>31420</v>
      </c>
      <c r="E20613" t="s">
        <v>6563</v>
      </c>
      <c r="F20613" s="4" t="s">
        <v>6363</v>
      </c>
      <c r="G20613" s="5">
        <v>1552</v>
      </c>
      <c r="H20613" s="6">
        <v>0.1945876</v>
      </c>
      <c r="I20613" s="7">
        <v>44.276000000000003</v>
      </c>
    </row>
    <row r="20614" spans="1:12" x14ac:dyDescent="0.25">
      <c r="A20614">
        <v>52222</v>
      </c>
      <c r="B20614" s="2">
        <v>22.307950000000002</v>
      </c>
      <c r="C20614" s="3">
        <v>699</v>
      </c>
      <c r="E20614" t="s">
        <v>1286</v>
      </c>
      <c r="F20614" s="4" t="s">
        <v>9593</v>
      </c>
      <c r="G20614" s="5">
        <v>514</v>
      </c>
      <c r="H20614" s="6">
        <v>0.1009709</v>
      </c>
      <c r="I20614" s="7">
        <v>60.445999999999998</v>
      </c>
    </row>
    <row r="20615" spans="1:12" x14ac:dyDescent="0.25">
      <c r="A20615">
        <v>83244</v>
      </c>
      <c r="B20615" s="2">
        <v>22.307790000000001</v>
      </c>
      <c r="C20615" s="3">
        <v>219</v>
      </c>
      <c r="D20615" s="4">
        <v>26820</v>
      </c>
      <c r="E20615" t="s">
        <v>8893</v>
      </c>
      <c r="F20615" s="4" t="s">
        <v>14725</v>
      </c>
      <c r="G20615" s="5">
        <v>141</v>
      </c>
      <c r="H20615" s="6">
        <v>0.12765960000000001</v>
      </c>
      <c r="I20615" s="7">
        <v>55.832999999999998</v>
      </c>
    </row>
    <row r="20616" spans="1:12" x14ac:dyDescent="0.25">
      <c r="A20616">
        <v>37745</v>
      </c>
      <c r="B20616" s="2">
        <v>22.304880000000001</v>
      </c>
      <c r="C20616" s="3">
        <v>17562</v>
      </c>
      <c r="D20616" s="4">
        <v>24620</v>
      </c>
      <c r="E20616" t="s">
        <v>7482</v>
      </c>
      <c r="F20616" s="4" t="s">
        <v>7348</v>
      </c>
      <c r="G20616" s="5">
        <v>12039</v>
      </c>
      <c r="H20616" s="6">
        <v>0.18621260000000001</v>
      </c>
      <c r="I20616" s="7">
        <v>45.710999999999999</v>
      </c>
      <c r="J20616" s="2">
        <v>64</v>
      </c>
      <c r="K20616">
        <v>1</v>
      </c>
    </row>
    <row r="20617" spans="1:12" x14ac:dyDescent="0.25">
      <c r="A20617">
        <v>68932</v>
      </c>
      <c r="B20617" s="2">
        <v>22.301919999999999</v>
      </c>
      <c r="C20617" s="3">
        <v>425</v>
      </c>
      <c r="E20617" t="s">
        <v>2957</v>
      </c>
      <c r="F20617" s="4" t="s">
        <v>12738</v>
      </c>
      <c r="G20617" s="5">
        <v>305</v>
      </c>
      <c r="H20617" s="6">
        <v>0.1568628</v>
      </c>
      <c r="I20617" s="7">
        <v>50.780999999999999</v>
      </c>
    </row>
    <row r="20618" spans="1:12" x14ac:dyDescent="0.25">
      <c r="A20618">
        <v>61378</v>
      </c>
      <c r="B20618" s="2">
        <v>22.301770000000001</v>
      </c>
      <c r="C20618" s="3">
        <v>540</v>
      </c>
      <c r="D20618" s="4">
        <v>19940</v>
      </c>
      <c r="E20618" t="s">
        <v>11734</v>
      </c>
      <c r="F20618" s="4" t="s">
        <v>11490</v>
      </c>
      <c r="G20618" s="5">
        <v>324</v>
      </c>
      <c r="H20618" s="6">
        <v>0.27076919999999999</v>
      </c>
      <c r="I20618" s="7">
        <v>31.094000000000001</v>
      </c>
      <c r="J20618" s="2">
        <v>51</v>
      </c>
      <c r="K20618">
        <v>1</v>
      </c>
    </row>
    <row r="20619" spans="1:12" x14ac:dyDescent="0.25">
      <c r="A20619">
        <v>57383</v>
      </c>
      <c r="B20619" s="2">
        <v>22.301570000000002</v>
      </c>
      <c r="C20619" s="3">
        <v>689</v>
      </c>
      <c r="E20619" t="s">
        <v>2352</v>
      </c>
      <c r="F20619" s="4" t="s">
        <v>10877</v>
      </c>
      <c r="G20619" s="5">
        <v>504</v>
      </c>
      <c r="H20619" s="6">
        <v>0.1227723</v>
      </c>
      <c r="I20619" s="7">
        <v>56.667000000000002</v>
      </c>
    </row>
    <row r="20620" spans="1:12" x14ac:dyDescent="0.25">
      <c r="A20620">
        <v>48867</v>
      </c>
      <c r="B20620" s="2">
        <v>22.297070000000001</v>
      </c>
      <c r="C20620" s="3">
        <v>27635</v>
      </c>
      <c r="D20620" s="4">
        <v>37020</v>
      </c>
      <c r="E20620" t="s">
        <v>9290</v>
      </c>
      <c r="F20620" s="4" t="s">
        <v>9106</v>
      </c>
      <c r="G20620" s="5">
        <v>18304</v>
      </c>
      <c r="H20620" s="6">
        <v>0.15958259999999999</v>
      </c>
      <c r="I20620" s="7">
        <v>50.302999999999997</v>
      </c>
      <c r="J20620" s="2">
        <v>53.2727</v>
      </c>
      <c r="K20620">
        <v>11</v>
      </c>
      <c r="L20620" s="2">
        <v>97.9</v>
      </c>
    </row>
    <row r="20621" spans="1:12" x14ac:dyDescent="0.25">
      <c r="A20621">
        <v>75411</v>
      </c>
      <c r="B20621" s="2">
        <v>22.29251</v>
      </c>
      <c r="C20621" s="3">
        <v>1148</v>
      </c>
      <c r="D20621" s="4">
        <v>37580</v>
      </c>
      <c r="E20621" t="s">
        <v>13790</v>
      </c>
      <c r="F20621" s="4" t="s">
        <v>13752</v>
      </c>
      <c r="G20621" s="5">
        <v>768</v>
      </c>
      <c r="H20621" s="6">
        <v>9.6228900000000006E-2</v>
      </c>
      <c r="I20621" s="7">
        <v>61.25</v>
      </c>
    </row>
    <row r="20622" spans="1:12" x14ac:dyDescent="0.25">
      <c r="A20622">
        <v>52576</v>
      </c>
      <c r="B20622" s="2">
        <v>22.29224</v>
      </c>
      <c r="C20622" s="3">
        <v>449</v>
      </c>
      <c r="E20622" t="s">
        <v>9991</v>
      </c>
      <c r="F20622" s="4" t="s">
        <v>9593</v>
      </c>
      <c r="G20622" s="5">
        <v>342</v>
      </c>
      <c r="H20622" s="6">
        <v>0.16374269999999999</v>
      </c>
      <c r="I20622" s="7">
        <v>49.582999999999998</v>
      </c>
    </row>
    <row r="20623" spans="1:12" x14ac:dyDescent="0.25">
      <c r="A20623">
        <v>50103</v>
      </c>
      <c r="B20623" s="2">
        <v>22.292090000000002</v>
      </c>
      <c r="C20623" s="3">
        <v>433</v>
      </c>
      <c r="E20623" t="s">
        <v>9618</v>
      </c>
      <c r="F20623" s="4" t="s">
        <v>9593</v>
      </c>
      <c r="G20623" s="5">
        <v>284</v>
      </c>
      <c r="H20623" s="6">
        <v>0.1403509</v>
      </c>
      <c r="I20623" s="7">
        <v>53.625</v>
      </c>
    </row>
    <row r="20624" spans="1:12" x14ac:dyDescent="0.25">
      <c r="A20624">
        <v>12175</v>
      </c>
      <c r="B20624" s="2">
        <v>22.291889999999999</v>
      </c>
      <c r="C20624" s="3">
        <v>769</v>
      </c>
      <c r="D20624" s="4">
        <v>10580</v>
      </c>
      <c r="E20624" t="s">
        <v>1550</v>
      </c>
      <c r="F20624" s="4" t="s">
        <v>1280</v>
      </c>
      <c r="G20624" s="5">
        <v>521</v>
      </c>
      <c r="H20624" s="6">
        <v>0.109405</v>
      </c>
      <c r="I20624" s="7">
        <v>58.970999999999997</v>
      </c>
    </row>
    <row r="20625" spans="1:12" x14ac:dyDescent="0.25">
      <c r="A20625">
        <v>60960</v>
      </c>
      <c r="B20625" s="2">
        <v>22.291599999999999</v>
      </c>
      <c r="C20625" s="3">
        <v>1103</v>
      </c>
      <c r="D20625" s="4">
        <v>19180</v>
      </c>
      <c r="E20625" t="s">
        <v>11645</v>
      </c>
      <c r="F20625" s="4" t="s">
        <v>11490</v>
      </c>
      <c r="G20625" s="5">
        <v>717</v>
      </c>
      <c r="H20625" s="6">
        <v>0.1155989</v>
      </c>
      <c r="I20625" s="7">
        <v>57.9</v>
      </c>
    </row>
    <row r="20626" spans="1:12" x14ac:dyDescent="0.25">
      <c r="A20626">
        <v>63539</v>
      </c>
      <c r="B20626" s="2">
        <v>22.29139</v>
      </c>
      <c r="C20626" s="3">
        <v>216</v>
      </c>
      <c r="E20626" t="s">
        <v>5255</v>
      </c>
      <c r="F20626" s="4" t="s">
        <v>12102</v>
      </c>
      <c r="G20626" s="5">
        <v>152</v>
      </c>
      <c r="H20626" s="6">
        <v>0.18300649999999999</v>
      </c>
      <c r="I20626" s="7">
        <v>46.25</v>
      </c>
    </row>
    <row r="20627" spans="1:12" x14ac:dyDescent="0.25">
      <c r="A20627">
        <v>37357</v>
      </c>
      <c r="B20627" s="2">
        <v>22.290410000000001</v>
      </c>
      <c r="C20627" s="3">
        <v>6237</v>
      </c>
      <c r="D20627" s="4">
        <v>32660</v>
      </c>
      <c r="E20627" t="s">
        <v>7432</v>
      </c>
      <c r="F20627" s="4" t="s">
        <v>7348</v>
      </c>
      <c r="G20627" s="5">
        <v>3928</v>
      </c>
      <c r="H20627" s="6">
        <v>0.17688980000000001</v>
      </c>
      <c r="I20627" s="7">
        <v>47.305</v>
      </c>
      <c r="J20627" s="2">
        <v>53</v>
      </c>
      <c r="K20627">
        <v>1</v>
      </c>
    </row>
    <row r="20628" spans="1:12" x14ac:dyDescent="0.25">
      <c r="A20628">
        <v>36763</v>
      </c>
      <c r="B20628" s="2">
        <v>22.289439999999999</v>
      </c>
      <c r="C20628" s="3">
        <v>234</v>
      </c>
      <c r="E20628" t="s">
        <v>7320</v>
      </c>
      <c r="F20628" s="4" t="s">
        <v>7027</v>
      </c>
      <c r="G20628" s="5">
        <v>142</v>
      </c>
      <c r="H20628" s="6">
        <v>0.1338028</v>
      </c>
      <c r="I20628" s="7">
        <v>54.75</v>
      </c>
    </row>
    <row r="20629" spans="1:12" x14ac:dyDescent="0.25">
      <c r="A20629">
        <v>51565</v>
      </c>
      <c r="B20629" s="2">
        <v>22.289300000000001</v>
      </c>
      <c r="C20629" s="3">
        <v>558</v>
      </c>
      <c r="E20629" t="s">
        <v>498</v>
      </c>
      <c r="F20629" s="4" t="s">
        <v>9593</v>
      </c>
      <c r="G20629" s="5">
        <v>423</v>
      </c>
      <c r="H20629" s="6">
        <v>8.2742300000000005E-2</v>
      </c>
      <c r="I20629" s="7">
        <v>63.570999999999998</v>
      </c>
    </row>
    <row r="20630" spans="1:12" x14ac:dyDescent="0.25">
      <c r="A20630">
        <v>42274</v>
      </c>
      <c r="B20630" s="2">
        <v>22.288830000000001</v>
      </c>
      <c r="C20630" s="3">
        <v>2194</v>
      </c>
      <c r="D20630" s="4">
        <v>14540</v>
      </c>
      <c r="E20630" t="s">
        <v>8224</v>
      </c>
      <c r="F20630" s="4" t="s">
        <v>7883</v>
      </c>
      <c r="G20630" s="5">
        <v>1567</v>
      </c>
      <c r="H20630" s="6">
        <v>0.13720489999999999</v>
      </c>
      <c r="I20630" s="7">
        <v>54.155999999999999</v>
      </c>
    </row>
    <row r="20631" spans="1:12" x14ac:dyDescent="0.25">
      <c r="A20631">
        <v>4780</v>
      </c>
      <c r="B20631" s="2">
        <v>22.288350000000001</v>
      </c>
      <c r="C20631" s="3">
        <v>734</v>
      </c>
      <c r="E20631" t="s">
        <v>968</v>
      </c>
      <c r="F20631" s="4" t="s">
        <v>701</v>
      </c>
      <c r="G20631" s="5">
        <v>451</v>
      </c>
      <c r="H20631" s="6">
        <v>0.1507761</v>
      </c>
      <c r="I20631" s="7">
        <v>51.805999999999997</v>
      </c>
    </row>
    <row r="20632" spans="1:12" x14ac:dyDescent="0.25">
      <c r="A20632">
        <v>15225</v>
      </c>
      <c r="B20632" s="2">
        <v>22.288029999999999</v>
      </c>
      <c r="C20632" s="3">
        <v>1088</v>
      </c>
      <c r="D20632" s="4">
        <v>38300</v>
      </c>
      <c r="E20632" t="s">
        <v>3081</v>
      </c>
      <c r="F20632" s="4" t="s">
        <v>3003</v>
      </c>
      <c r="G20632" s="5">
        <v>861</v>
      </c>
      <c r="H20632" s="6">
        <v>0.13821140000000001</v>
      </c>
      <c r="I20632" s="7">
        <v>53.976999999999997</v>
      </c>
      <c r="J20632" s="2">
        <v>47</v>
      </c>
      <c r="K20632">
        <v>1</v>
      </c>
    </row>
    <row r="20633" spans="1:12" x14ac:dyDescent="0.25">
      <c r="A20633">
        <v>16743</v>
      </c>
      <c r="B20633" s="2">
        <v>22.28717</v>
      </c>
      <c r="C20633" s="3">
        <v>3959</v>
      </c>
      <c r="D20633" s="4">
        <v>14620</v>
      </c>
      <c r="E20633" t="s">
        <v>3587</v>
      </c>
      <c r="F20633" s="4" t="s">
        <v>3003</v>
      </c>
      <c r="G20633" s="5">
        <v>2737</v>
      </c>
      <c r="H20633" s="6">
        <v>0.17056250000000001</v>
      </c>
      <c r="I20633" s="7">
        <v>48.384999999999998</v>
      </c>
      <c r="J20633" s="2">
        <v>62</v>
      </c>
      <c r="K20633">
        <v>2</v>
      </c>
    </row>
    <row r="20634" spans="1:12" x14ac:dyDescent="0.25">
      <c r="A20634">
        <v>33607</v>
      </c>
      <c r="B20634" s="2">
        <v>22.282350000000001</v>
      </c>
      <c r="C20634" s="3">
        <v>25760</v>
      </c>
      <c r="D20634" s="4">
        <v>45300</v>
      </c>
      <c r="E20634" t="s">
        <v>6919</v>
      </c>
      <c r="F20634" s="4" t="s">
        <v>6689</v>
      </c>
      <c r="G20634" s="5">
        <v>17409</v>
      </c>
      <c r="H20634" s="6">
        <v>0.2194141</v>
      </c>
      <c r="I20634" s="7">
        <v>39.935000000000002</v>
      </c>
      <c r="J20634" s="2">
        <v>41.666699999999999</v>
      </c>
      <c r="K20634">
        <v>6</v>
      </c>
    </row>
    <row r="20635" spans="1:12" x14ac:dyDescent="0.25">
      <c r="A20635">
        <v>26570</v>
      </c>
      <c r="B20635" s="2">
        <v>22.27759</v>
      </c>
      <c r="C20635" s="3">
        <v>3532</v>
      </c>
      <c r="D20635" s="4">
        <v>21900</v>
      </c>
      <c r="E20635" t="s">
        <v>1353</v>
      </c>
      <c r="F20635" s="4" t="s">
        <v>5144</v>
      </c>
      <c r="G20635" s="5">
        <v>2470</v>
      </c>
      <c r="H20635" s="6">
        <v>9.3117400000000003E-2</v>
      </c>
      <c r="I20635" s="7">
        <v>61.758000000000003</v>
      </c>
      <c r="J20635" s="2">
        <v>63</v>
      </c>
      <c r="K20635">
        <v>1</v>
      </c>
    </row>
    <row r="20636" spans="1:12" x14ac:dyDescent="0.25">
      <c r="A20636">
        <v>42164</v>
      </c>
      <c r="B20636" s="2">
        <v>22.274329999999999</v>
      </c>
      <c r="C20636" s="3">
        <v>16548</v>
      </c>
      <c r="D20636" s="4">
        <v>14540</v>
      </c>
      <c r="E20636" t="s">
        <v>2886</v>
      </c>
      <c r="F20636" s="4" t="s">
        <v>7883</v>
      </c>
      <c r="G20636" s="5">
        <v>11135</v>
      </c>
      <c r="H20636" s="6">
        <v>0.14287</v>
      </c>
      <c r="I20636" s="7">
        <v>53.16</v>
      </c>
      <c r="J20636" s="2">
        <v>44</v>
      </c>
      <c r="K20636">
        <v>1</v>
      </c>
    </row>
    <row r="20637" spans="1:12" x14ac:dyDescent="0.25">
      <c r="A20637">
        <v>42240</v>
      </c>
      <c r="B20637" s="2">
        <v>22.26484</v>
      </c>
      <c r="C20637" s="3">
        <v>44276</v>
      </c>
      <c r="D20637" s="4">
        <v>17300</v>
      </c>
      <c r="E20637" t="s">
        <v>8220</v>
      </c>
      <c r="F20637" s="4" t="s">
        <v>7883</v>
      </c>
      <c r="G20637" s="5">
        <v>28534</v>
      </c>
      <c r="H20637" s="6">
        <v>0.1720343</v>
      </c>
      <c r="I20637" s="7">
        <v>48.11</v>
      </c>
      <c r="J20637" s="2">
        <v>47.428600000000003</v>
      </c>
      <c r="K20637">
        <v>7</v>
      </c>
    </row>
    <row r="20638" spans="1:12" x14ac:dyDescent="0.25">
      <c r="A20638">
        <v>14755</v>
      </c>
      <c r="B20638" s="2">
        <v>22.2575</v>
      </c>
      <c r="C20638" s="3">
        <v>3119</v>
      </c>
      <c r="D20638" s="4">
        <v>36460</v>
      </c>
      <c r="E20638" t="s">
        <v>2932</v>
      </c>
      <c r="F20638" s="4" t="s">
        <v>1280</v>
      </c>
      <c r="G20638" s="5">
        <v>2125</v>
      </c>
      <c r="H20638" s="6">
        <v>0.1477647</v>
      </c>
      <c r="I20638" s="7">
        <v>52.302999999999997</v>
      </c>
      <c r="J20638" s="2">
        <v>39.75</v>
      </c>
      <c r="K20638">
        <v>4</v>
      </c>
    </row>
    <row r="20639" spans="1:12" x14ac:dyDescent="0.25">
      <c r="A20639">
        <v>40508</v>
      </c>
      <c r="B20639" s="2">
        <v>22.254339999999999</v>
      </c>
      <c r="C20639" s="3">
        <v>25868</v>
      </c>
      <c r="D20639" s="4">
        <v>30460</v>
      </c>
      <c r="E20639" t="s">
        <v>360</v>
      </c>
      <c r="F20639" s="4" t="s">
        <v>7883</v>
      </c>
      <c r="G20639" s="5">
        <v>11052</v>
      </c>
      <c r="H20639" s="6">
        <v>0.28465430000000003</v>
      </c>
      <c r="I20639" s="7">
        <v>28.646000000000001</v>
      </c>
      <c r="J20639" s="2">
        <v>39.090899999999998</v>
      </c>
      <c r="K20639">
        <v>11</v>
      </c>
      <c r="L20639" s="2">
        <v>45.6</v>
      </c>
    </row>
    <row r="20640" spans="1:12" x14ac:dyDescent="0.25">
      <c r="A20640">
        <v>83850</v>
      </c>
      <c r="B20640" s="2">
        <v>22.251339999999999</v>
      </c>
      <c r="C20640" s="3">
        <v>2098</v>
      </c>
      <c r="E20640" t="s">
        <v>5930</v>
      </c>
      <c r="F20640" s="4" t="s">
        <v>14725</v>
      </c>
      <c r="G20640" s="5">
        <v>1498</v>
      </c>
      <c r="H20640" s="6">
        <v>0.12616820000000001</v>
      </c>
      <c r="I20640" s="7">
        <v>56.029000000000003</v>
      </c>
      <c r="J20640" s="2">
        <v>48</v>
      </c>
      <c r="K20640">
        <v>3</v>
      </c>
    </row>
    <row r="20641" spans="1:11" x14ac:dyDescent="0.25">
      <c r="A20641">
        <v>57474</v>
      </c>
      <c r="B20641" s="2">
        <v>22.250959999999999</v>
      </c>
      <c r="C20641" s="3">
        <v>141</v>
      </c>
      <c r="D20641" s="4">
        <v>10100</v>
      </c>
      <c r="E20641" t="s">
        <v>1313</v>
      </c>
      <c r="F20641" s="4" t="s">
        <v>10877</v>
      </c>
      <c r="G20641" s="5">
        <v>94</v>
      </c>
      <c r="H20641" s="6">
        <v>0.14736840000000001</v>
      </c>
      <c r="I20641" s="7">
        <v>52.360999999999997</v>
      </c>
    </row>
    <row r="20642" spans="1:11" x14ac:dyDescent="0.25">
      <c r="A20642">
        <v>66023</v>
      </c>
      <c r="B20642" s="2">
        <v>22.250710000000002</v>
      </c>
      <c r="C20642" s="3">
        <v>1407</v>
      </c>
      <c r="D20642" s="4">
        <v>11860</v>
      </c>
      <c r="E20642" t="s">
        <v>692</v>
      </c>
      <c r="F20642" s="4" t="s">
        <v>12494</v>
      </c>
      <c r="G20642" s="5">
        <v>940</v>
      </c>
      <c r="H20642" s="6">
        <v>0.1083953</v>
      </c>
      <c r="I20642" s="7">
        <v>59.091000000000001</v>
      </c>
    </row>
    <row r="20643" spans="1:11" x14ac:dyDescent="0.25">
      <c r="A20643">
        <v>40829</v>
      </c>
      <c r="B20643" s="2">
        <v>22.250419999999998</v>
      </c>
      <c r="C20643" s="3">
        <v>303</v>
      </c>
      <c r="E20643" t="s">
        <v>7969</v>
      </c>
      <c r="F20643" s="4" t="s">
        <v>7883</v>
      </c>
      <c r="G20643" s="5">
        <v>254</v>
      </c>
      <c r="H20643" s="6">
        <v>0</v>
      </c>
      <c r="I20643" s="7">
        <v>77.820999999999998</v>
      </c>
    </row>
    <row r="20644" spans="1:11" x14ac:dyDescent="0.25">
      <c r="A20644">
        <v>67622</v>
      </c>
      <c r="B20644" s="2">
        <v>22.250250000000001</v>
      </c>
      <c r="C20644" s="3">
        <v>712</v>
      </c>
      <c r="E20644" t="s">
        <v>10362</v>
      </c>
      <c r="F20644" s="4" t="s">
        <v>12494</v>
      </c>
      <c r="G20644" s="5">
        <v>456</v>
      </c>
      <c r="H20644" s="6">
        <v>0.13566739999999999</v>
      </c>
      <c r="I20644" s="7">
        <v>54.375</v>
      </c>
    </row>
    <row r="20645" spans="1:11" x14ac:dyDescent="0.25">
      <c r="A20645">
        <v>37381</v>
      </c>
      <c r="B20645" s="2">
        <v>22.248570000000001</v>
      </c>
      <c r="C20645" s="3">
        <v>8996</v>
      </c>
      <c r="D20645" s="4">
        <v>19420</v>
      </c>
      <c r="E20645" t="s">
        <v>4273</v>
      </c>
      <c r="F20645" s="4" t="s">
        <v>7348</v>
      </c>
      <c r="G20645" s="5">
        <v>6546</v>
      </c>
      <c r="H20645" s="6">
        <v>0.13548189999999999</v>
      </c>
      <c r="I20645" s="7">
        <v>54.405000000000001</v>
      </c>
    </row>
    <row r="20646" spans="1:11" x14ac:dyDescent="0.25">
      <c r="A20646">
        <v>75439</v>
      </c>
      <c r="B20646" s="2">
        <v>22.246839999999999</v>
      </c>
      <c r="C20646" s="3">
        <v>1179</v>
      </c>
      <c r="E20646" t="s">
        <v>13801</v>
      </c>
      <c r="F20646" s="4" t="s">
        <v>13752</v>
      </c>
      <c r="G20646" s="5">
        <v>700</v>
      </c>
      <c r="H20646" s="6">
        <v>0.1012839</v>
      </c>
      <c r="I20646" s="7">
        <v>60.313000000000002</v>
      </c>
    </row>
    <row r="20647" spans="1:11" x14ac:dyDescent="0.25">
      <c r="A20647">
        <v>29541</v>
      </c>
      <c r="B20647" s="2">
        <v>22.245069999999998</v>
      </c>
      <c r="C20647" s="3">
        <v>9854</v>
      </c>
      <c r="D20647" s="4">
        <v>22500</v>
      </c>
      <c r="E20647" t="s">
        <v>692</v>
      </c>
      <c r="F20647" s="4" t="s">
        <v>6130</v>
      </c>
      <c r="G20647" s="5">
        <v>6665</v>
      </c>
      <c r="H20647" s="6">
        <v>0.14251430000000001</v>
      </c>
      <c r="I20647" s="7">
        <v>53.185000000000002</v>
      </c>
    </row>
    <row r="20648" spans="1:11" x14ac:dyDescent="0.25">
      <c r="A20648">
        <v>49330</v>
      </c>
      <c r="B20648" s="2">
        <v>22.242660000000001</v>
      </c>
      <c r="C20648" s="3">
        <v>5399</v>
      </c>
      <c r="D20648" s="4">
        <v>24340</v>
      </c>
      <c r="E20648" t="s">
        <v>9375</v>
      </c>
      <c r="F20648" s="4" t="s">
        <v>9106</v>
      </c>
      <c r="G20648" s="5">
        <v>3413</v>
      </c>
      <c r="H20648" s="6">
        <v>0.1295048</v>
      </c>
      <c r="I20648" s="7">
        <v>55.43</v>
      </c>
    </row>
    <row r="20649" spans="1:11" x14ac:dyDescent="0.25">
      <c r="A20649">
        <v>52223</v>
      </c>
      <c r="B20649" s="2">
        <v>22.24156</v>
      </c>
      <c r="C20649" s="3">
        <v>1722</v>
      </c>
      <c r="E20649" t="s">
        <v>2709</v>
      </c>
      <c r="F20649" s="4" t="s">
        <v>9593</v>
      </c>
      <c r="G20649" s="5">
        <v>1180</v>
      </c>
      <c r="H20649" s="6">
        <v>0.13801859999999999</v>
      </c>
      <c r="I20649" s="7">
        <v>53.957999999999998</v>
      </c>
    </row>
    <row r="20650" spans="1:11" x14ac:dyDescent="0.25">
      <c r="A20650">
        <v>15821</v>
      </c>
      <c r="B20650" s="2">
        <v>22.241250000000001</v>
      </c>
      <c r="C20650" s="3">
        <v>170</v>
      </c>
      <c r="E20650" t="s">
        <v>3321</v>
      </c>
      <c r="F20650" s="4" t="s">
        <v>3003</v>
      </c>
      <c r="G20650" s="5">
        <v>136</v>
      </c>
      <c r="H20650" s="6">
        <v>0.19708030000000001</v>
      </c>
      <c r="I20650" s="7">
        <v>43.75</v>
      </c>
    </row>
    <row r="20651" spans="1:11" x14ac:dyDescent="0.25">
      <c r="A20651">
        <v>77531</v>
      </c>
      <c r="B20651" s="2">
        <v>22.238939999999999</v>
      </c>
      <c r="C20651" s="3">
        <v>15625</v>
      </c>
      <c r="D20651" s="4">
        <v>26420</v>
      </c>
      <c r="E20651" t="s">
        <v>14077</v>
      </c>
      <c r="F20651" s="4" t="s">
        <v>13752</v>
      </c>
      <c r="G20651" s="5">
        <v>9493</v>
      </c>
      <c r="H20651" s="6">
        <v>0.13852310000000001</v>
      </c>
      <c r="I20651" s="7">
        <v>53.868000000000002</v>
      </c>
      <c r="J20651" s="2">
        <v>52</v>
      </c>
      <c r="K20651">
        <v>3</v>
      </c>
    </row>
    <row r="20652" spans="1:11" x14ac:dyDescent="0.25">
      <c r="A20652">
        <v>72768</v>
      </c>
      <c r="B20652" s="2">
        <v>22.236509999999999</v>
      </c>
      <c r="C20652" s="3">
        <v>1103</v>
      </c>
      <c r="D20652" s="4">
        <v>22220</v>
      </c>
      <c r="E20652" t="s">
        <v>8997</v>
      </c>
      <c r="F20652" s="4" t="s">
        <v>13183</v>
      </c>
      <c r="G20652" s="5">
        <v>669</v>
      </c>
      <c r="H20652" s="6">
        <v>0.1569507</v>
      </c>
      <c r="I20652" s="7">
        <v>50.682000000000002</v>
      </c>
    </row>
    <row r="20653" spans="1:11" x14ac:dyDescent="0.25">
      <c r="A20653">
        <v>43935</v>
      </c>
      <c r="B20653" s="2">
        <v>22.234850000000002</v>
      </c>
      <c r="C20653" s="3">
        <v>8661</v>
      </c>
      <c r="D20653" s="4">
        <v>48540</v>
      </c>
      <c r="E20653" t="s">
        <v>8469</v>
      </c>
      <c r="F20653" s="4" t="s">
        <v>8295</v>
      </c>
      <c r="G20653" s="5">
        <v>6256</v>
      </c>
      <c r="H20653" s="6">
        <v>0.13379160000000001</v>
      </c>
      <c r="I20653" s="7">
        <v>54.680999999999997</v>
      </c>
      <c r="J20653" s="2">
        <v>56.666699999999999</v>
      </c>
      <c r="K20653">
        <v>3</v>
      </c>
    </row>
    <row r="20654" spans="1:11" x14ac:dyDescent="0.25">
      <c r="A20654">
        <v>55748</v>
      </c>
      <c r="B20654" s="2">
        <v>22.23312</v>
      </c>
      <c r="C20654" s="3">
        <v>1394</v>
      </c>
      <c r="E20654" t="s">
        <v>10531</v>
      </c>
      <c r="F20654" s="4" t="s">
        <v>10428</v>
      </c>
      <c r="G20654" s="5">
        <v>984</v>
      </c>
      <c r="H20654" s="6">
        <v>0.1676829</v>
      </c>
      <c r="I20654" s="7">
        <v>48.823999999999998</v>
      </c>
    </row>
    <row r="20655" spans="1:11" x14ac:dyDescent="0.25">
      <c r="A20655">
        <v>98315</v>
      </c>
      <c r="B20655" s="2">
        <v>22.232340000000001</v>
      </c>
      <c r="C20655" s="3">
        <v>6355</v>
      </c>
      <c r="D20655" s="4">
        <v>14740</v>
      </c>
      <c r="E20655" t="s">
        <v>4166</v>
      </c>
      <c r="F20655" s="4" t="s">
        <v>16344</v>
      </c>
      <c r="G20655" s="5">
        <v>2259</v>
      </c>
      <c r="H20655" s="6">
        <v>0.18193889999999999</v>
      </c>
      <c r="I20655" s="7">
        <v>46.359000000000002</v>
      </c>
      <c r="J20655" s="2">
        <v>56</v>
      </c>
      <c r="K20655">
        <v>1</v>
      </c>
    </row>
    <row r="20656" spans="1:11" x14ac:dyDescent="0.25">
      <c r="A20656">
        <v>73646</v>
      </c>
      <c r="B20656" s="2">
        <v>22.231739999999999</v>
      </c>
      <c r="C20656" s="3">
        <v>483</v>
      </c>
      <c r="D20656" s="4">
        <v>48220</v>
      </c>
      <c r="E20656" t="s">
        <v>13534</v>
      </c>
      <c r="F20656" s="4" t="s">
        <v>13462</v>
      </c>
      <c r="G20656" s="5">
        <v>284</v>
      </c>
      <c r="H20656" s="6">
        <v>0.221831</v>
      </c>
      <c r="I20656" s="7">
        <v>39.463999999999999</v>
      </c>
    </row>
    <row r="20657" spans="1:11" x14ac:dyDescent="0.25">
      <c r="A20657">
        <v>18240</v>
      </c>
      <c r="B20657" s="2">
        <v>22.23095</v>
      </c>
      <c r="C20657" s="3">
        <v>3854</v>
      </c>
      <c r="D20657" s="4">
        <v>10900</v>
      </c>
      <c r="E20657" t="s">
        <v>4004</v>
      </c>
      <c r="F20657" s="4" t="s">
        <v>3003</v>
      </c>
      <c r="G20657" s="5">
        <v>2986</v>
      </c>
      <c r="H20657" s="6">
        <v>0.1466354</v>
      </c>
      <c r="I20657" s="7">
        <v>52.457000000000001</v>
      </c>
    </row>
    <row r="20658" spans="1:11" x14ac:dyDescent="0.25">
      <c r="A20658">
        <v>14615</v>
      </c>
      <c r="B20658" s="2">
        <v>22.227650000000001</v>
      </c>
      <c r="C20658" s="3">
        <v>15579</v>
      </c>
      <c r="D20658" s="4">
        <v>40380</v>
      </c>
      <c r="E20658" t="s">
        <v>458</v>
      </c>
      <c r="F20658" s="4" t="s">
        <v>1280</v>
      </c>
      <c r="G20658" s="5">
        <v>10800</v>
      </c>
      <c r="H20658" s="6">
        <v>0.20759259999999999</v>
      </c>
      <c r="I20658" s="7">
        <v>41.915999999999997</v>
      </c>
      <c r="J20658" s="2">
        <v>51.8</v>
      </c>
      <c r="K20658">
        <v>5</v>
      </c>
    </row>
    <row r="20659" spans="1:11" x14ac:dyDescent="0.25">
      <c r="A20659">
        <v>70730</v>
      </c>
      <c r="B20659" s="2">
        <v>22.224519999999998</v>
      </c>
      <c r="C20659" s="3">
        <v>3276</v>
      </c>
      <c r="D20659" s="4">
        <v>12940</v>
      </c>
      <c r="E20659" t="s">
        <v>5255</v>
      </c>
      <c r="F20659" s="4" t="s">
        <v>12927</v>
      </c>
      <c r="G20659" s="5">
        <v>2311</v>
      </c>
      <c r="H20659" s="6">
        <v>0.1198615</v>
      </c>
      <c r="I20659" s="7">
        <v>57.076000000000001</v>
      </c>
      <c r="J20659" s="2">
        <v>50</v>
      </c>
      <c r="K20659">
        <v>1</v>
      </c>
    </row>
    <row r="20660" spans="1:11" x14ac:dyDescent="0.25">
      <c r="A20660">
        <v>28698</v>
      </c>
      <c r="B20660" s="2">
        <v>22.223600000000001</v>
      </c>
      <c r="C20660" s="3">
        <v>2140</v>
      </c>
      <c r="D20660" s="4">
        <v>14380</v>
      </c>
      <c r="E20660" t="s">
        <v>6076</v>
      </c>
      <c r="F20660" s="4" t="s">
        <v>5642</v>
      </c>
      <c r="G20660" s="5">
        <v>1524</v>
      </c>
      <c r="H20660" s="6">
        <v>0.1771654</v>
      </c>
      <c r="I20660" s="7">
        <v>47.170999999999999</v>
      </c>
      <c r="J20660" s="2">
        <v>43</v>
      </c>
      <c r="K20660">
        <v>1</v>
      </c>
    </row>
    <row r="20661" spans="1:11" x14ac:dyDescent="0.25">
      <c r="A20661">
        <v>76651</v>
      </c>
      <c r="B20661" s="2">
        <v>22.22269</v>
      </c>
      <c r="C20661" s="3">
        <v>3335</v>
      </c>
      <c r="D20661" s="4">
        <v>19100</v>
      </c>
      <c r="E20661" t="s">
        <v>13978</v>
      </c>
      <c r="F20661" s="4" t="s">
        <v>13752</v>
      </c>
      <c r="G20661" s="5">
        <v>2292</v>
      </c>
      <c r="H20661" s="6">
        <v>0.13568930000000001</v>
      </c>
      <c r="I20661" s="7">
        <v>54.338000000000001</v>
      </c>
    </row>
    <row r="20662" spans="1:11" x14ac:dyDescent="0.25">
      <c r="A20662">
        <v>89706</v>
      </c>
      <c r="B20662" s="2">
        <v>22.219010000000001</v>
      </c>
      <c r="C20662" s="3">
        <v>19405</v>
      </c>
      <c r="D20662" s="4">
        <v>16180</v>
      </c>
      <c r="E20662" t="s">
        <v>9270</v>
      </c>
      <c r="F20662" s="4" t="s">
        <v>15318</v>
      </c>
      <c r="G20662" s="5">
        <v>13095</v>
      </c>
      <c r="H20662" s="6">
        <v>0.14874770000000001</v>
      </c>
      <c r="I20662" s="7">
        <v>52.076999999999998</v>
      </c>
      <c r="J20662" s="2">
        <v>51</v>
      </c>
      <c r="K20662">
        <v>4</v>
      </c>
    </row>
    <row r="20663" spans="1:11" x14ac:dyDescent="0.25">
      <c r="A20663">
        <v>97037</v>
      </c>
      <c r="B20663" s="2">
        <v>22.215689999999999</v>
      </c>
      <c r="C20663" s="3">
        <v>1027</v>
      </c>
      <c r="D20663" s="4">
        <v>45520</v>
      </c>
      <c r="E20663" t="s">
        <v>16184</v>
      </c>
      <c r="F20663" s="4" t="s">
        <v>16170</v>
      </c>
      <c r="G20663" s="5">
        <v>763</v>
      </c>
      <c r="H20663" s="6">
        <v>0.18062829999999999</v>
      </c>
      <c r="I20663" s="7">
        <v>46.563000000000002</v>
      </c>
      <c r="J20663" s="2">
        <v>53</v>
      </c>
      <c r="K20663">
        <v>1</v>
      </c>
    </row>
    <row r="20664" spans="1:11" x14ac:dyDescent="0.25">
      <c r="A20664">
        <v>37032</v>
      </c>
      <c r="B20664" s="2">
        <v>22.2148</v>
      </c>
      <c r="C20664" s="3">
        <v>4175</v>
      </c>
      <c r="D20664" s="4">
        <v>34980</v>
      </c>
      <c r="E20664" t="s">
        <v>7359</v>
      </c>
      <c r="F20664" s="4" t="s">
        <v>7348</v>
      </c>
      <c r="G20664" s="5">
        <v>2951</v>
      </c>
      <c r="H20664" s="6">
        <v>0.15582660000000001</v>
      </c>
      <c r="I20664" s="7">
        <v>50.847000000000001</v>
      </c>
    </row>
    <row r="20665" spans="1:11" x14ac:dyDescent="0.25">
      <c r="A20665">
        <v>87532</v>
      </c>
      <c r="B20665" s="2">
        <v>22.211189999999998</v>
      </c>
      <c r="C20665" s="3">
        <v>18406</v>
      </c>
      <c r="D20665" s="4">
        <v>21580</v>
      </c>
      <c r="E20665" t="s">
        <v>15208</v>
      </c>
      <c r="F20665" s="4" t="s">
        <v>15124</v>
      </c>
      <c r="G20665" s="5">
        <v>12145</v>
      </c>
      <c r="H20665" s="6">
        <v>0.1752985</v>
      </c>
      <c r="I20665" s="7">
        <v>47.481999999999999</v>
      </c>
      <c r="J20665" s="2">
        <v>51</v>
      </c>
      <c r="K20665">
        <v>1</v>
      </c>
    </row>
    <row r="20666" spans="1:11" x14ac:dyDescent="0.25">
      <c r="A20666">
        <v>35673</v>
      </c>
      <c r="B20666" s="2">
        <v>22.20703</v>
      </c>
      <c r="C20666" s="3">
        <v>7855</v>
      </c>
      <c r="D20666" s="4">
        <v>19460</v>
      </c>
      <c r="E20666" t="s">
        <v>5706</v>
      </c>
      <c r="F20666" s="4" t="s">
        <v>7027</v>
      </c>
      <c r="G20666" s="5">
        <v>5230</v>
      </c>
      <c r="H20666" s="6">
        <v>0.11450970000000001</v>
      </c>
      <c r="I20666" s="7">
        <v>57.984999999999999</v>
      </c>
      <c r="J20666" s="2">
        <v>67.5</v>
      </c>
      <c r="K20666">
        <v>2</v>
      </c>
    </row>
    <row r="20667" spans="1:11" x14ac:dyDescent="0.25">
      <c r="A20667">
        <v>73068</v>
      </c>
      <c r="B20667" s="2">
        <v>22.204049999999999</v>
      </c>
      <c r="C20667" s="3">
        <v>11333</v>
      </c>
      <c r="D20667" s="4">
        <v>36420</v>
      </c>
      <c r="E20667" t="s">
        <v>12039</v>
      </c>
      <c r="F20667" s="4" t="s">
        <v>13462</v>
      </c>
      <c r="G20667" s="5">
        <v>7222</v>
      </c>
      <c r="H20667" s="6">
        <v>0.15175849999999999</v>
      </c>
      <c r="I20667" s="7">
        <v>51.543999999999997</v>
      </c>
      <c r="J20667" s="2">
        <v>53.75</v>
      </c>
      <c r="K20667">
        <v>4</v>
      </c>
    </row>
    <row r="20668" spans="1:11" x14ac:dyDescent="0.25">
      <c r="A20668">
        <v>35739</v>
      </c>
      <c r="B20668" s="2">
        <v>22.201429999999998</v>
      </c>
      <c r="C20668" s="3">
        <v>6035</v>
      </c>
      <c r="D20668" s="4">
        <v>26620</v>
      </c>
      <c r="E20668" t="s">
        <v>4176</v>
      </c>
      <c r="F20668" s="4" t="s">
        <v>7027</v>
      </c>
      <c r="G20668" s="5">
        <v>3723</v>
      </c>
      <c r="H20668" s="6">
        <v>0.16648760000000001</v>
      </c>
      <c r="I20668" s="7">
        <v>48.996000000000002</v>
      </c>
    </row>
    <row r="20669" spans="1:11" x14ac:dyDescent="0.25">
      <c r="A20669">
        <v>43548</v>
      </c>
      <c r="B20669" s="2">
        <v>22.200430000000001</v>
      </c>
      <c r="C20669" s="3">
        <v>637</v>
      </c>
      <c r="E20669" t="s">
        <v>8409</v>
      </c>
      <c r="F20669" s="4" t="s">
        <v>8295</v>
      </c>
      <c r="G20669" s="5">
        <v>467</v>
      </c>
      <c r="H20669" s="6">
        <v>0.1410256</v>
      </c>
      <c r="I20669" s="7">
        <v>53.393000000000001</v>
      </c>
    </row>
    <row r="20670" spans="1:11" x14ac:dyDescent="0.25">
      <c r="A20670">
        <v>58374</v>
      </c>
      <c r="B20670" s="2">
        <v>22.200220000000002</v>
      </c>
      <c r="C20670" s="3">
        <v>620</v>
      </c>
      <c r="E20670" t="s">
        <v>11152</v>
      </c>
      <c r="F20670" s="4" t="s">
        <v>11069</v>
      </c>
      <c r="G20670" s="5">
        <v>414</v>
      </c>
      <c r="H20670" s="6">
        <v>0.17874399999999999</v>
      </c>
      <c r="I20670" s="7">
        <v>46.875</v>
      </c>
      <c r="J20670" s="2">
        <v>46</v>
      </c>
      <c r="K20670">
        <v>1</v>
      </c>
    </row>
    <row r="20671" spans="1:11" x14ac:dyDescent="0.25">
      <c r="A20671">
        <v>18256</v>
      </c>
      <c r="B20671" s="2">
        <v>22.200050000000001</v>
      </c>
      <c r="C20671" s="3">
        <v>379</v>
      </c>
      <c r="D20671" s="4">
        <v>42540</v>
      </c>
      <c r="E20671" t="s">
        <v>379</v>
      </c>
      <c r="F20671" s="4" t="s">
        <v>3003</v>
      </c>
      <c r="G20671" s="5">
        <v>303</v>
      </c>
      <c r="H20671" s="6">
        <v>0.1353135</v>
      </c>
      <c r="I20671" s="7">
        <v>54.375</v>
      </c>
    </row>
    <row r="20672" spans="1:11" x14ac:dyDescent="0.25">
      <c r="A20672">
        <v>73063</v>
      </c>
      <c r="B20672" s="2">
        <v>22.199860000000001</v>
      </c>
      <c r="C20672" s="3">
        <v>690</v>
      </c>
      <c r="D20672" s="4">
        <v>36420</v>
      </c>
      <c r="E20672" t="s">
        <v>13484</v>
      </c>
      <c r="F20672" s="4" t="s">
        <v>13462</v>
      </c>
      <c r="G20672" s="5">
        <v>497</v>
      </c>
      <c r="H20672" s="6">
        <v>0.20523140000000001</v>
      </c>
      <c r="I20672" s="7">
        <v>42.292000000000002</v>
      </c>
    </row>
    <row r="20673" spans="1:11" x14ac:dyDescent="0.25">
      <c r="A20673">
        <v>45874</v>
      </c>
      <c r="B20673" s="2">
        <v>22.199349999999999</v>
      </c>
      <c r="C20673" s="3">
        <v>2348</v>
      </c>
      <c r="D20673" s="4">
        <v>46780</v>
      </c>
      <c r="E20673" t="s">
        <v>8786</v>
      </c>
      <c r="F20673" s="4" t="s">
        <v>8295</v>
      </c>
      <c r="G20673" s="5">
        <v>1625</v>
      </c>
      <c r="H20673" s="6">
        <v>0.1169231</v>
      </c>
      <c r="I20673" s="7">
        <v>57.551000000000002</v>
      </c>
    </row>
    <row r="20674" spans="1:11" x14ac:dyDescent="0.25">
      <c r="A20674">
        <v>15140</v>
      </c>
      <c r="B20674" s="2">
        <v>22.198409999999999</v>
      </c>
      <c r="C20674" s="3">
        <v>3282</v>
      </c>
      <c r="D20674" s="4">
        <v>38300</v>
      </c>
      <c r="E20674" t="s">
        <v>3075</v>
      </c>
      <c r="F20674" s="4" t="s">
        <v>3003</v>
      </c>
      <c r="G20674" s="5">
        <v>2296</v>
      </c>
      <c r="H20674" s="6">
        <v>0.17987810000000001</v>
      </c>
      <c r="I20674" s="7">
        <v>46.667000000000002</v>
      </c>
    </row>
    <row r="20675" spans="1:11" x14ac:dyDescent="0.25">
      <c r="A20675">
        <v>59354</v>
      </c>
      <c r="B20675" s="2">
        <v>22.197849999999999</v>
      </c>
      <c r="C20675" s="3">
        <v>68</v>
      </c>
      <c r="E20675" t="s">
        <v>5980</v>
      </c>
      <c r="F20675" s="4" t="s">
        <v>11278</v>
      </c>
      <c r="G20675" s="5">
        <v>43</v>
      </c>
      <c r="H20675" s="6">
        <v>0</v>
      </c>
      <c r="I20675" s="7">
        <v>77.75</v>
      </c>
    </row>
    <row r="20676" spans="1:11" x14ac:dyDescent="0.25">
      <c r="A20676">
        <v>13409</v>
      </c>
      <c r="B20676" s="2">
        <v>22.197430000000001</v>
      </c>
      <c r="C20676" s="3">
        <v>2611</v>
      </c>
      <c r="D20676" s="4">
        <v>45060</v>
      </c>
      <c r="E20676" t="s">
        <v>2599</v>
      </c>
      <c r="F20676" s="4" t="s">
        <v>1280</v>
      </c>
      <c r="G20676" s="5">
        <v>1705</v>
      </c>
      <c r="H20676" s="6">
        <v>0.1213365</v>
      </c>
      <c r="I20676" s="7">
        <v>56.780999999999999</v>
      </c>
    </row>
    <row r="20677" spans="1:11" x14ac:dyDescent="0.25">
      <c r="A20677">
        <v>75455</v>
      </c>
      <c r="B20677" s="2">
        <v>22.19295</v>
      </c>
      <c r="C20677" s="3">
        <v>28518</v>
      </c>
      <c r="D20677" s="4">
        <v>34420</v>
      </c>
      <c r="E20677" t="s">
        <v>3243</v>
      </c>
      <c r="F20677" s="4" t="s">
        <v>13752</v>
      </c>
      <c r="G20677" s="5">
        <v>17013</v>
      </c>
      <c r="H20677" s="6">
        <v>0.1520513</v>
      </c>
      <c r="I20677" s="7">
        <v>51.470999999999997</v>
      </c>
      <c r="J20677" s="2">
        <v>54</v>
      </c>
      <c r="K20677">
        <v>6</v>
      </c>
    </row>
    <row r="20678" spans="1:11" x14ac:dyDescent="0.25">
      <c r="A20678">
        <v>40272</v>
      </c>
      <c r="B20678" s="2">
        <v>22.182670000000002</v>
      </c>
      <c r="C20678" s="3">
        <v>38757</v>
      </c>
      <c r="D20678" s="4">
        <v>31140</v>
      </c>
      <c r="E20678" t="s">
        <v>6443</v>
      </c>
      <c r="F20678" s="4" t="s">
        <v>7883</v>
      </c>
      <c r="G20678" s="5">
        <v>25940</v>
      </c>
      <c r="H20678" s="6">
        <v>0.1215065</v>
      </c>
      <c r="I20678" s="7">
        <v>56.749000000000002</v>
      </c>
      <c r="J20678" s="2">
        <v>61.5</v>
      </c>
      <c r="K20678">
        <v>6</v>
      </c>
    </row>
    <row r="20679" spans="1:11" x14ac:dyDescent="0.25">
      <c r="A20679">
        <v>61524</v>
      </c>
      <c r="B20679" s="2">
        <v>22.17642</v>
      </c>
      <c r="C20679" s="3">
        <v>263</v>
      </c>
      <c r="D20679" s="4">
        <v>15900</v>
      </c>
      <c r="E20679" t="s">
        <v>11763</v>
      </c>
      <c r="F20679" s="4" t="s">
        <v>11490</v>
      </c>
      <c r="G20679" s="5">
        <v>167</v>
      </c>
      <c r="H20679" s="6">
        <v>0.1666667</v>
      </c>
      <c r="I20679" s="7">
        <v>48.942</v>
      </c>
    </row>
    <row r="20680" spans="1:11" x14ac:dyDescent="0.25">
      <c r="A20680">
        <v>98047</v>
      </c>
      <c r="B20680" s="2">
        <v>22.175380000000001</v>
      </c>
      <c r="C20680" s="3">
        <v>6456</v>
      </c>
      <c r="D20680" s="4">
        <v>42660</v>
      </c>
      <c r="E20680" t="s">
        <v>12123</v>
      </c>
      <c r="F20680" s="4" t="s">
        <v>16344</v>
      </c>
      <c r="G20680" s="5">
        <v>4164</v>
      </c>
      <c r="H20680" s="6">
        <v>0.11167150000000001</v>
      </c>
      <c r="I20680" s="7">
        <v>58.438000000000002</v>
      </c>
      <c r="J20680" s="2">
        <v>62.5</v>
      </c>
      <c r="K20680">
        <v>2</v>
      </c>
    </row>
    <row r="20681" spans="1:11" x14ac:dyDescent="0.25">
      <c r="A20681">
        <v>62664</v>
      </c>
      <c r="B20681" s="2">
        <v>22.173870000000001</v>
      </c>
      <c r="C20681" s="3">
        <v>3049</v>
      </c>
      <c r="E20681" t="s">
        <v>9680</v>
      </c>
      <c r="F20681" s="4" t="s">
        <v>11490</v>
      </c>
      <c r="G20681" s="5">
        <v>2167</v>
      </c>
      <c r="H20681" s="6">
        <v>0.12961259999999999</v>
      </c>
      <c r="I20681" s="7">
        <v>55.332999999999998</v>
      </c>
    </row>
    <row r="20682" spans="1:11" x14ac:dyDescent="0.25">
      <c r="A20682">
        <v>74437</v>
      </c>
      <c r="B20682" s="2">
        <v>22.171720000000001</v>
      </c>
      <c r="C20682" s="3">
        <v>10458</v>
      </c>
      <c r="D20682" s="4">
        <v>46140</v>
      </c>
      <c r="E20682" t="s">
        <v>13646</v>
      </c>
      <c r="F20682" s="4" t="s">
        <v>13462</v>
      </c>
      <c r="G20682" s="5">
        <v>6809</v>
      </c>
      <c r="H20682" s="6">
        <v>0.1279189</v>
      </c>
      <c r="I20682" s="7">
        <v>55.625</v>
      </c>
      <c r="J20682" s="2">
        <v>78</v>
      </c>
      <c r="K20682">
        <v>1</v>
      </c>
    </row>
    <row r="20683" spans="1:11" x14ac:dyDescent="0.25">
      <c r="A20683">
        <v>4239</v>
      </c>
      <c r="B20683" s="2">
        <v>22.169280000000001</v>
      </c>
      <c r="C20683" s="3">
        <v>4827</v>
      </c>
      <c r="E20683" t="s">
        <v>775</v>
      </c>
      <c r="F20683" s="4" t="s">
        <v>701</v>
      </c>
      <c r="G20683" s="5">
        <v>3394</v>
      </c>
      <c r="H20683" s="6">
        <v>0.13406009999999999</v>
      </c>
      <c r="I20683" s="7">
        <v>54.563000000000002</v>
      </c>
      <c r="J20683" s="2">
        <v>57</v>
      </c>
      <c r="K20683">
        <v>1</v>
      </c>
    </row>
    <row r="20684" spans="1:11" x14ac:dyDescent="0.25">
      <c r="A20684">
        <v>49047</v>
      </c>
      <c r="B20684" s="2">
        <v>22.166070000000001</v>
      </c>
      <c r="C20684" s="3">
        <v>14645</v>
      </c>
      <c r="D20684" s="4">
        <v>43780</v>
      </c>
      <c r="E20684" t="s">
        <v>9316</v>
      </c>
      <c r="F20684" s="4" t="s">
        <v>9106</v>
      </c>
      <c r="G20684" s="5">
        <v>10000</v>
      </c>
      <c r="H20684" s="6">
        <v>0.15559999999999999</v>
      </c>
      <c r="I20684" s="7">
        <v>50.838000000000001</v>
      </c>
      <c r="J20684" s="2">
        <v>54.428600000000003</v>
      </c>
      <c r="K20684">
        <v>7</v>
      </c>
    </row>
    <row r="20685" spans="1:11" x14ac:dyDescent="0.25">
      <c r="A20685">
        <v>64671</v>
      </c>
      <c r="B20685" s="2">
        <v>22.163340000000002</v>
      </c>
      <c r="C20685" s="3">
        <v>2016</v>
      </c>
      <c r="D20685" s="4">
        <v>28140</v>
      </c>
      <c r="E20685" t="s">
        <v>11669</v>
      </c>
      <c r="F20685" s="4" t="s">
        <v>12102</v>
      </c>
      <c r="G20685" s="5">
        <v>1425</v>
      </c>
      <c r="H20685" s="6">
        <v>0.1374474</v>
      </c>
      <c r="I20685" s="7">
        <v>53.973999999999997</v>
      </c>
      <c r="J20685" s="2">
        <v>61</v>
      </c>
      <c r="K20685">
        <v>1</v>
      </c>
    </row>
    <row r="20686" spans="1:11" x14ac:dyDescent="0.25">
      <c r="A20686">
        <v>27041</v>
      </c>
      <c r="B20686" s="2">
        <v>22.161580000000001</v>
      </c>
      <c r="C20686" s="3">
        <v>8531</v>
      </c>
      <c r="D20686" s="4">
        <v>34340</v>
      </c>
      <c r="E20686" t="s">
        <v>5657</v>
      </c>
      <c r="F20686" s="4" t="s">
        <v>5642</v>
      </c>
      <c r="G20686" s="5">
        <v>5895</v>
      </c>
      <c r="H20686" s="6">
        <v>0.16977610000000001</v>
      </c>
      <c r="I20686" s="7">
        <v>48.384999999999998</v>
      </c>
      <c r="J20686" s="2">
        <v>62</v>
      </c>
      <c r="K20686">
        <v>1</v>
      </c>
    </row>
    <row r="20687" spans="1:11" x14ac:dyDescent="0.25">
      <c r="A20687">
        <v>65231</v>
      </c>
      <c r="B20687" s="2">
        <v>22.159649999999999</v>
      </c>
      <c r="C20687" s="3">
        <v>3108</v>
      </c>
      <c r="D20687" s="4">
        <v>27620</v>
      </c>
      <c r="E20687" t="s">
        <v>12371</v>
      </c>
      <c r="F20687" s="4" t="s">
        <v>12102</v>
      </c>
      <c r="G20687" s="5">
        <v>2197</v>
      </c>
      <c r="H20687" s="6">
        <v>0.14201179999999999</v>
      </c>
      <c r="I20687" s="7">
        <v>53.179000000000002</v>
      </c>
    </row>
    <row r="20688" spans="1:11" x14ac:dyDescent="0.25">
      <c r="A20688">
        <v>14138</v>
      </c>
      <c r="B20688" s="2">
        <v>22.15878</v>
      </c>
      <c r="C20688" s="3">
        <v>2250</v>
      </c>
      <c r="D20688" s="4">
        <v>36460</v>
      </c>
      <c r="E20688" t="s">
        <v>2817</v>
      </c>
      <c r="F20688" s="4" t="s">
        <v>1280</v>
      </c>
      <c r="G20688" s="5">
        <v>1414</v>
      </c>
      <c r="H20688" s="6">
        <v>0.1222615</v>
      </c>
      <c r="I20688" s="7">
        <v>56.591000000000001</v>
      </c>
    </row>
    <row r="20689" spans="1:12" x14ac:dyDescent="0.25">
      <c r="A20689">
        <v>56162</v>
      </c>
      <c r="B20689" s="2">
        <v>22.158390000000001</v>
      </c>
      <c r="C20689" s="3">
        <v>280</v>
      </c>
      <c r="E20689" t="s">
        <v>10656</v>
      </c>
      <c r="F20689" s="4" t="s">
        <v>10428</v>
      </c>
      <c r="G20689" s="5">
        <v>228</v>
      </c>
      <c r="H20689" s="6">
        <v>9.6491199999999999E-2</v>
      </c>
      <c r="I20689" s="7">
        <v>61.042000000000002</v>
      </c>
      <c r="J20689" s="2">
        <v>77</v>
      </c>
      <c r="K20689">
        <v>1</v>
      </c>
    </row>
    <row r="20690" spans="1:12" x14ac:dyDescent="0.25">
      <c r="A20690">
        <v>13603</v>
      </c>
      <c r="B20690" s="2">
        <v>22.15728</v>
      </c>
      <c r="C20690" s="3">
        <v>10727</v>
      </c>
      <c r="D20690" s="4">
        <v>48060</v>
      </c>
      <c r="E20690" t="s">
        <v>373</v>
      </c>
      <c r="F20690" s="4" t="s">
        <v>1280</v>
      </c>
      <c r="G20690" s="5">
        <v>4403</v>
      </c>
      <c r="H20690" s="6">
        <v>0.2104905</v>
      </c>
      <c r="I20690" s="7">
        <v>41.341999999999999</v>
      </c>
    </row>
    <row r="20691" spans="1:12" x14ac:dyDescent="0.25">
      <c r="A20691">
        <v>52501</v>
      </c>
      <c r="B20691" s="2">
        <v>22.151399999999999</v>
      </c>
      <c r="C20691" s="3">
        <v>29846</v>
      </c>
      <c r="D20691" s="4">
        <v>36900</v>
      </c>
      <c r="E20691" t="s">
        <v>9978</v>
      </c>
      <c r="F20691" s="4" t="s">
        <v>9593</v>
      </c>
      <c r="G20691" s="5">
        <v>20173</v>
      </c>
      <c r="H20691" s="6">
        <v>0.15891739999999999</v>
      </c>
      <c r="I20691" s="7">
        <v>50.244999999999997</v>
      </c>
      <c r="J20691" s="2">
        <v>49.5</v>
      </c>
      <c r="K20691">
        <v>12</v>
      </c>
      <c r="L20691" s="2">
        <v>92.1</v>
      </c>
    </row>
    <row r="20692" spans="1:12" x14ac:dyDescent="0.25">
      <c r="A20692">
        <v>25214</v>
      </c>
      <c r="B20692" s="2">
        <v>22.14649</v>
      </c>
      <c r="C20692" s="3">
        <v>680</v>
      </c>
      <c r="D20692" s="4">
        <v>16620</v>
      </c>
      <c r="E20692" t="s">
        <v>5306</v>
      </c>
      <c r="F20692" s="4" t="s">
        <v>5144</v>
      </c>
      <c r="G20692" s="5">
        <v>349</v>
      </c>
      <c r="H20692" s="6">
        <v>3.1428600000000001E-2</v>
      </c>
      <c r="I20692" s="7">
        <v>72.272999999999996</v>
      </c>
    </row>
    <row r="20693" spans="1:12" x14ac:dyDescent="0.25">
      <c r="A20693">
        <v>23357</v>
      </c>
      <c r="B20693" s="2">
        <v>22.146319999999999</v>
      </c>
      <c r="C20693" s="3">
        <v>577</v>
      </c>
      <c r="E20693" t="s">
        <v>822</v>
      </c>
      <c r="F20693" s="4" t="s">
        <v>4335</v>
      </c>
      <c r="G20693" s="5">
        <v>335</v>
      </c>
      <c r="H20693" s="6">
        <v>0.1701493</v>
      </c>
      <c r="I20693" s="7">
        <v>48.298999999999999</v>
      </c>
    </row>
    <row r="20694" spans="1:12" x14ac:dyDescent="0.25">
      <c r="A20694">
        <v>53511</v>
      </c>
      <c r="B20694" s="2">
        <v>22.138680000000001</v>
      </c>
      <c r="C20694" s="3">
        <v>48759</v>
      </c>
      <c r="D20694" s="4">
        <v>27500</v>
      </c>
      <c r="E20694" t="s">
        <v>8573</v>
      </c>
      <c r="F20694" s="4" t="s">
        <v>10031</v>
      </c>
      <c r="G20694" s="5">
        <v>31604</v>
      </c>
      <c r="H20694" s="6">
        <v>0.16535359999999999</v>
      </c>
      <c r="I20694" s="7">
        <v>49.125</v>
      </c>
      <c r="J20694" s="2">
        <v>46.466700000000003</v>
      </c>
      <c r="K20694">
        <v>15</v>
      </c>
      <c r="L20694" s="2">
        <v>82.7</v>
      </c>
    </row>
    <row r="20695" spans="1:12" x14ac:dyDescent="0.25">
      <c r="A20695">
        <v>44132</v>
      </c>
      <c r="B20695" s="2">
        <v>22.128810000000001</v>
      </c>
      <c r="C20695" s="3">
        <v>15298</v>
      </c>
      <c r="D20695" s="4">
        <v>17460</v>
      </c>
      <c r="E20695" t="s">
        <v>8513</v>
      </c>
      <c r="F20695" s="4" t="s">
        <v>8295</v>
      </c>
      <c r="G20695" s="5">
        <v>9642</v>
      </c>
      <c r="H20695" s="6">
        <v>0.19775999999999999</v>
      </c>
      <c r="I20695" s="7">
        <v>43.521999999999998</v>
      </c>
      <c r="J20695" s="2">
        <v>39</v>
      </c>
      <c r="K20695">
        <v>12</v>
      </c>
      <c r="L20695" s="2">
        <v>45</v>
      </c>
    </row>
    <row r="20696" spans="1:12" x14ac:dyDescent="0.25">
      <c r="A20696">
        <v>29142</v>
      </c>
      <c r="B20696" s="2">
        <v>22.125720000000001</v>
      </c>
      <c r="C20696" s="3">
        <v>5043</v>
      </c>
      <c r="D20696" s="4">
        <v>36700</v>
      </c>
      <c r="E20696" t="s">
        <v>6180</v>
      </c>
      <c r="F20696" s="4" t="s">
        <v>6130</v>
      </c>
      <c r="G20696" s="5">
        <v>3259</v>
      </c>
      <c r="H20696" s="6">
        <v>0.19478529999999999</v>
      </c>
      <c r="I20696" s="7">
        <v>44.036000000000001</v>
      </c>
    </row>
    <row r="20697" spans="1:12" x14ac:dyDescent="0.25">
      <c r="A20697">
        <v>73546</v>
      </c>
      <c r="B20697" s="2">
        <v>22.124759999999998</v>
      </c>
      <c r="C20697" s="3">
        <v>1156</v>
      </c>
      <c r="E20697" t="s">
        <v>13514</v>
      </c>
      <c r="F20697" s="4" t="s">
        <v>13462</v>
      </c>
      <c r="G20697" s="5">
        <v>763</v>
      </c>
      <c r="H20697" s="6">
        <v>0.1858639</v>
      </c>
      <c r="I20697" s="7">
        <v>45.576999999999998</v>
      </c>
    </row>
    <row r="20698" spans="1:12" x14ac:dyDescent="0.25">
      <c r="A20698">
        <v>16054</v>
      </c>
      <c r="B20698" s="2">
        <v>22.124500000000001</v>
      </c>
      <c r="C20698" s="3">
        <v>414</v>
      </c>
      <c r="E20698" t="s">
        <v>3400</v>
      </c>
      <c r="F20698" s="4" t="s">
        <v>3003</v>
      </c>
      <c r="G20698" s="5">
        <v>323</v>
      </c>
      <c r="H20698" s="6">
        <v>0.1052632</v>
      </c>
      <c r="I20698" s="7">
        <v>59.5</v>
      </c>
    </row>
    <row r="20699" spans="1:12" x14ac:dyDescent="0.25">
      <c r="A20699">
        <v>52060</v>
      </c>
      <c r="B20699" s="2">
        <v>22.123010000000001</v>
      </c>
      <c r="C20699" s="3">
        <v>8534</v>
      </c>
      <c r="E20699" t="s">
        <v>9910</v>
      </c>
      <c r="F20699" s="4" t="s">
        <v>9593</v>
      </c>
      <c r="G20699" s="5">
        <v>5894</v>
      </c>
      <c r="H20699" s="6">
        <v>0.14011870000000001</v>
      </c>
      <c r="I20699" s="7">
        <v>53.472999999999999</v>
      </c>
      <c r="J20699" s="2">
        <v>60</v>
      </c>
      <c r="K20699">
        <v>3</v>
      </c>
    </row>
    <row r="20700" spans="1:12" x14ac:dyDescent="0.25">
      <c r="A20700">
        <v>67565</v>
      </c>
      <c r="B20700" s="2">
        <v>22.12153</v>
      </c>
      <c r="C20700" s="3">
        <v>446</v>
      </c>
      <c r="E20700" t="s">
        <v>98</v>
      </c>
      <c r="F20700" s="4" t="s">
        <v>12494</v>
      </c>
      <c r="G20700" s="5">
        <v>282</v>
      </c>
      <c r="H20700" s="6">
        <v>0.15957450000000001</v>
      </c>
      <c r="I20700" s="7">
        <v>50.103999999999999</v>
      </c>
    </row>
    <row r="20701" spans="1:12" x14ac:dyDescent="0.25">
      <c r="A20701">
        <v>5872</v>
      </c>
      <c r="B20701" s="2">
        <v>22.121320000000001</v>
      </c>
      <c r="C20701" s="3">
        <v>745</v>
      </c>
      <c r="E20701" t="s">
        <v>1191</v>
      </c>
      <c r="F20701" s="4" t="s">
        <v>1030</v>
      </c>
      <c r="G20701" s="5">
        <v>610</v>
      </c>
      <c r="H20701" s="6">
        <v>0.14426230000000001</v>
      </c>
      <c r="I20701" s="7">
        <v>52.75</v>
      </c>
    </row>
    <row r="20702" spans="1:12" x14ac:dyDescent="0.25">
      <c r="A20702">
        <v>83530</v>
      </c>
      <c r="B20702" s="2">
        <v>22.120170000000002</v>
      </c>
      <c r="C20702" s="3">
        <v>5756</v>
      </c>
      <c r="E20702" t="s">
        <v>14785</v>
      </c>
      <c r="F20702" s="4" t="s">
        <v>14725</v>
      </c>
      <c r="G20702" s="5">
        <v>4168</v>
      </c>
      <c r="H20702" s="6">
        <v>0.14299419999999999</v>
      </c>
      <c r="I20702" s="7">
        <v>52.969000000000001</v>
      </c>
      <c r="J20702" s="2">
        <v>37</v>
      </c>
      <c r="K20702">
        <v>1</v>
      </c>
    </row>
    <row r="20703" spans="1:12" x14ac:dyDescent="0.25">
      <c r="A20703">
        <v>66754</v>
      </c>
      <c r="B20703" s="2">
        <v>22.1191</v>
      </c>
      <c r="C20703" s="3">
        <v>446</v>
      </c>
      <c r="E20703" t="s">
        <v>951</v>
      </c>
      <c r="F20703" s="4" t="s">
        <v>12494</v>
      </c>
      <c r="G20703" s="5">
        <v>296</v>
      </c>
      <c r="H20703" s="6">
        <v>8.7837799999999994E-2</v>
      </c>
      <c r="I20703" s="7">
        <v>62.5</v>
      </c>
    </row>
    <row r="20704" spans="1:12" x14ac:dyDescent="0.25">
      <c r="A20704">
        <v>64475</v>
      </c>
      <c r="B20704" s="2">
        <v>22.11899</v>
      </c>
      <c r="C20704" s="3">
        <v>261</v>
      </c>
      <c r="D20704" s="4">
        <v>32340</v>
      </c>
      <c r="E20704" t="s">
        <v>9963</v>
      </c>
      <c r="F20704" s="4" t="s">
        <v>12102</v>
      </c>
      <c r="G20704" s="5">
        <v>177</v>
      </c>
      <c r="H20704" s="6">
        <v>0.14689269999999999</v>
      </c>
      <c r="I20704" s="7">
        <v>52.292000000000002</v>
      </c>
    </row>
    <row r="20705" spans="1:12" x14ac:dyDescent="0.25">
      <c r="A20705">
        <v>46324</v>
      </c>
      <c r="B20705" s="2">
        <v>22.115449999999999</v>
      </c>
      <c r="C20705" s="3">
        <v>22902</v>
      </c>
      <c r="D20705" s="4">
        <v>16980</v>
      </c>
      <c r="E20705" t="s">
        <v>2666</v>
      </c>
      <c r="F20705" s="4" t="s">
        <v>8800</v>
      </c>
      <c r="G20705" s="5">
        <v>14600</v>
      </c>
      <c r="H20705" s="6">
        <v>0.15219179999999999</v>
      </c>
      <c r="I20705" s="7">
        <v>51.374000000000002</v>
      </c>
      <c r="J20705" s="2">
        <v>51.1</v>
      </c>
      <c r="K20705">
        <v>10</v>
      </c>
      <c r="L20705" s="2">
        <v>95.1</v>
      </c>
    </row>
    <row r="20706" spans="1:12" x14ac:dyDescent="0.25">
      <c r="A20706">
        <v>33014</v>
      </c>
      <c r="B20706" s="2">
        <v>22.1051</v>
      </c>
      <c r="C20706" s="3">
        <v>40108</v>
      </c>
      <c r="D20706" s="4">
        <v>33100</v>
      </c>
      <c r="E20706" t="s">
        <v>6864</v>
      </c>
      <c r="F20706" s="4" t="s">
        <v>6689</v>
      </c>
      <c r="G20706" s="5">
        <v>28658</v>
      </c>
      <c r="H20706" s="6">
        <v>0.1988973</v>
      </c>
      <c r="I20706" s="7">
        <v>43.302</v>
      </c>
      <c r="J20706" s="2">
        <v>42.333300000000001</v>
      </c>
      <c r="K20706">
        <v>3</v>
      </c>
    </row>
    <row r="20707" spans="1:12" x14ac:dyDescent="0.25">
      <c r="A20707">
        <v>67337</v>
      </c>
      <c r="B20707" s="2">
        <v>22.096129999999999</v>
      </c>
      <c r="C20707" s="3">
        <v>13107</v>
      </c>
      <c r="D20707" s="4">
        <v>17700</v>
      </c>
      <c r="E20707" t="s">
        <v>12630</v>
      </c>
      <c r="F20707" s="4" t="s">
        <v>12494</v>
      </c>
      <c r="G20707" s="5">
        <v>8829</v>
      </c>
      <c r="H20707" s="6">
        <v>0.13761470000000001</v>
      </c>
      <c r="I20707" s="7">
        <v>53.892000000000003</v>
      </c>
      <c r="J20707" s="2">
        <v>55.5</v>
      </c>
      <c r="K20707">
        <v>4</v>
      </c>
    </row>
    <row r="20708" spans="1:12" x14ac:dyDescent="0.25">
      <c r="A20708">
        <v>49326</v>
      </c>
      <c r="B20708" s="2">
        <v>22.093319999999999</v>
      </c>
      <c r="C20708" s="3">
        <v>4014</v>
      </c>
      <c r="D20708" s="4">
        <v>24340</v>
      </c>
      <c r="E20708" t="s">
        <v>9373</v>
      </c>
      <c r="F20708" s="4" t="s">
        <v>9106</v>
      </c>
      <c r="G20708" s="5">
        <v>2911</v>
      </c>
      <c r="H20708" s="6">
        <v>0.13981450000000001</v>
      </c>
      <c r="I20708" s="7">
        <v>53.508000000000003</v>
      </c>
    </row>
    <row r="20709" spans="1:12" x14ac:dyDescent="0.25">
      <c r="A20709">
        <v>90005</v>
      </c>
      <c r="B20709" s="2">
        <v>22.086200000000002</v>
      </c>
      <c r="C20709" s="3">
        <v>38638</v>
      </c>
      <c r="D20709" s="4">
        <v>31080</v>
      </c>
      <c r="E20709" t="s">
        <v>15367</v>
      </c>
      <c r="F20709" s="4" t="s">
        <v>15368</v>
      </c>
      <c r="G20709" s="5">
        <v>26813</v>
      </c>
      <c r="H20709" s="6">
        <v>0.26154250000000001</v>
      </c>
      <c r="I20709" s="7">
        <v>32.468000000000004</v>
      </c>
      <c r="J20709" s="2">
        <v>36.1</v>
      </c>
      <c r="K20709">
        <v>10</v>
      </c>
      <c r="L20709" s="2">
        <v>28.7</v>
      </c>
    </row>
    <row r="20710" spans="1:12" x14ac:dyDescent="0.25">
      <c r="A20710">
        <v>14772</v>
      </c>
      <c r="B20710" s="2">
        <v>22.079180000000001</v>
      </c>
      <c r="C20710" s="3">
        <v>4086</v>
      </c>
      <c r="D20710" s="4">
        <v>36460</v>
      </c>
      <c r="E20710" t="s">
        <v>355</v>
      </c>
      <c r="F20710" s="4" t="s">
        <v>1280</v>
      </c>
      <c r="G20710" s="5">
        <v>2561</v>
      </c>
      <c r="H20710" s="6">
        <v>0.14525579999999999</v>
      </c>
      <c r="I20710" s="7">
        <v>52.56</v>
      </c>
      <c r="J20710" s="2">
        <v>29</v>
      </c>
      <c r="K20710">
        <v>1</v>
      </c>
    </row>
    <row r="20711" spans="1:12" x14ac:dyDescent="0.25">
      <c r="A20711">
        <v>29014</v>
      </c>
      <c r="B20711" s="2">
        <v>22.07826</v>
      </c>
      <c r="C20711" s="3">
        <v>1773</v>
      </c>
      <c r="D20711" s="4">
        <v>16740</v>
      </c>
      <c r="E20711" t="s">
        <v>6134</v>
      </c>
      <c r="F20711" s="4" t="s">
        <v>6130</v>
      </c>
      <c r="G20711" s="5">
        <v>1246</v>
      </c>
      <c r="H20711" s="6">
        <v>9.7032900000000005E-2</v>
      </c>
      <c r="I20711" s="7">
        <v>60.893000000000001</v>
      </c>
    </row>
    <row r="20712" spans="1:12" x14ac:dyDescent="0.25">
      <c r="A20712">
        <v>22560</v>
      </c>
      <c r="B20712" s="2">
        <v>22.076969999999999</v>
      </c>
      <c r="C20712" s="3">
        <v>5994</v>
      </c>
      <c r="E20712" t="s">
        <v>4683</v>
      </c>
      <c r="F20712" s="4" t="s">
        <v>4335</v>
      </c>
      <c r="G20712" s="5">
        <v>4183</v>
      </c>
      <c r="H20712" s="6">
        <v>0.136744</v>
      </c>
      <c r="I20712" s="7">
        <v>54.027999999999999</v>
      </c>
    </row>
    <row r="20713" spans="1:12" x14ac:dyDescent="0.25">
      <c r="A20713">
        <v>40258</v>
      </c>
      <c r="B20713" s="2">
        <v>22.07161</v>
      </c>
      <c r="C20713" s="3">
        <v>27222</v>
      </c>
      <c r="D20713" s="4">
        <v>31140</v>
      </c>
      <c r="E20713" t="s">
        <v>6443</v>
      </c>
      <c r="F20713" s="4" t="s">
        <v>7883</v>
      </c>
      <c r="G20713" s="5">
        <v>18207</v>
      </c>
      <c r="H20713" s="6">
        <v>0.1156698</v>
      </c>
      <c r="I20713" s="7">
        <v>57.661000000000001</v>
      </c>
      <c r="J20713" s="2">
        <v>44.5</v>
      </c>
      <c r="K20713">
        <v>4</v>
      </c>
    </row>
    <row r="20714" spans="1:12" x14ac:dyDescent="0.25">
      <c r="A20714">
        <v>93224</v>
      </c>
      <c r="B20714" s="2">
        <v>22.06718</v>
      </c>
      <c r="C20714" s="3">
        <v>428</v>
      </c>
      <c r="D20714" s="4">
        <v>12540</v>
      </c>
      <c r="E20714" t="s">
        <v>15631</v>
      </c>
      <c r="F20714" s="4" t="s">
        <v>15368</v>
      </c>
      <c r="G20714" s="5">
        <v>298</v>
      </c>
      <c r="H20714" s="6">
        <v>8.3612000000000006E-2</v>
      </c>
      <c r="I20714" s="7">
        <v>63.194000000000003</v>
      </c>
    </row>
    <row r="20715" spans="1:12" x14ac:dyDescent="0.25">
      <c r="A20715">
        <v>84528</v>
      </c>
      <c r="B20715" s="2">
        <v>22.06673</v>
      </c>
      <c r="C20715" s="3">
        <v>2346</v>
      </c>
      <c r="E20715" t="s">
        <v>46</v>
      </c>
      <c r="F20715" s="4" t="s">
        <v>14851</v>
      </c>
      <c r="G20715" s="5">
        <v>1569</v>
      </c>
      <c r="H20715" s="6">
        <v>8.3492700000000003E-2</v>
      </c>
      <c r="I20715" s="7">
        <v>63.213999999999999</v>
      </c>
      <c r="J20715" s="2">
        <v>55</v>
      </c>
      <c r="K20715">
        <v>1</v>
      </c>
    </row>
    <row r="20716" spans="1:12" x14ac:dyDescent="0.25">
      <c r="A20716">
        <v>84064</v>
      </c>
      <c r="B20716" s="2">
        <v>22.066230000000001</v>
      </c>
      <c r="C20716" s="3">
        <v>865</v>
      </c>
      <c r="E20716" t="s">
        <v>355</v>
      </c>
      <c r="F20716" s="4" t="s">
        <v>14851</v>
      </c>
      <c r="G20716" s="5">
        <v>527</v>
      </c>
      <c r="H20716" s="6">
        <v>0.13825760000000001</v>
      </c>
      <c r="I20716" s="7">
        <v>53.75</v>
      </c>
    </row>
    <row r="20717" spans="1:12" x14ac:dyDescent="0.25">
      <c r="A20717">
        <v>13155</v>
      </c>
      <c r="B20717" s="2">
        <v>22.065999999999999</v>
      </c>
      <c r="C20717" s="3">
        <v>643</v>
      </c>
      <c r="E20717" t="s">
        <v>2537</v>
      </c>
      <c r="F20717" s="4" t="s">
        <v>1280</v>
      </c>
      <c r="G20717" s="5">
        <v>412</v>
      </c>
      <c r="H20717" s="6">
        <v>0.188862</v>
      </c>
      <c r="I20717" s="7">
        <v>45</v>
      </c>
    </row>
    <row r="20718" spans="1:12" x14ac:dyDescent="0.25">
      <c r="A20718">
        <v>16040</v>
      </c>
      <c r="B20718" s="2">
        <v>22.065750000000001</v>
      </c>
      <c r="C20718" s="3">
        <v>861</v>
      </c>
      <c r="D20718" s="4">
        <v>38300</v>
      </c>
      <c r="E20718" t="s">
        <v>3391</v>
      </c>
      <c r="F20718" s="4" t="s">
        <v>3003</v>
      </c>
      <c r="G20718" s="5">
        <v>648</v>
      </c>
      <c r="H20718" s="6">
        <v>9.7222199999999995E-2</v>
      </c>
      <c r="I20718" s="7">
        <v>60.832999999999998</v>
      </c>
    </row>
    <row r="20719" spans="1:12" x14ac:dyDescent="0.25">
      <c r="A20719">
        <v>27530</v>
      </c>
      <c r="B20719" s="2">
        <v>22.059249999999999</v>
      </c>
      <c r="C20719" s="3">
        <v>40377</v>
      </c>
      <c r="D20719" s="4">
        <v>24140</v>
      </c>
      <c r="E20719" t="s">
        <v>4554</v>
      </c>
      <c r="F20719" s="4" t="s">
        <v>5642</v>
      </c>
      <c r="G20719" s="5">
        <v>26502</v>
      </c>
      <c r="H20719" s="6">
        <v>0.17828840000000001</v>
      </c>
      <c r="I20719" s="7">
        <v>46.823999999999998</v>
      </c>
      <c r="J20719" s="2">
        <v>52.833300000000001</v>
      </c>
      <c r="K20719">
        <v>12</v>
      </c>
      <c r="L20719" s="2">
        <v>97.3</v>
      </c>
    </row>
    <row r="20720" spans="1:12" x14ac:dyDescent="0.25">
      <c r="A20720">
        <v>90047</v>
      </c>
      <c r="B20720" s="2">
        <v>22.045639999999999</v>
      </c>
      <c r="C20720" s="3">
        <v>46999</v>
      </c>
      <c r="D20720" s="4">
        <v>31080</v>
      </c>
      <c r="E20720" t="s">
        <v>15367</v>
      </c>
      <c r="F20720" s="4" t="s">
        <v>15368</v>
      </c>
      <c r="G20720" s="5">
        <v>30395</v>
      </c>
      <c r="H20720" s="6">
        <v>0.1559796</v>
      </c>
      <c r="I20720" s="7">
        <v>50.677999999999997</v>
      </c>
      <c r="J20720" s="2">
        <v>45.636400000000002</v>
      </c>
      <c r="K20720">
        <v>11</v>
      </c>
      <c r="L20720" s="2">
        <v>79.2</v>
      </c>
    </row>
    <row r="20721" spans="1:11" x14ac:dyDescent="0.25">
      <c r="A20721">
        <v>39191</v>
      </c>
      <c r="B20721" s="2">
        <v>22.037199999999999</v>
      </c>
      <c r="C20721" s="3">
        <v>7507</v>
      </c>
      <c r="D20721" s="4">
        <v>27140</v>
      </c>
      <c r="E20721" t="s">
        <v>7774</v>
      </c>
      <c r="F20721" s="4" t="s">
        <v>7633</v>
      </c>
      <c r="G20721" s="5">
        <v>4824</v>
      </c>
      <c r="H20721" s="6">
        <v>0.1765803</v>
      </c>
      <c r="I20721" s="7">
        <v>47.116999999999997</v>
      </c>
      <c r="J20721" s="2">
        <v>54</v>
      </c>
      <c r="K20721">
        <v>1</v>
      </c>
    </row>
    <row r="20722" spans="1:11" x14ac:dyDescent="0.25">
      <c r="A20722">
        <v>39631</v>
      </c>
      <c r="B20722" s="2">
        <v>22.03548</v>
      </c>
      <c r="C20722" s="3">
        <v>3351</v>
      </c>
      <c r="E20722" t="s">
        <v>4340</v>
      </c>
      <c r="F20722" s="4" t="s">
        <v>7633</v>
      </c>
      <c r="G20722" s="5">
        <v>2384</v>
      </c>
      <c r="H20722" s="6">
        <v>0.2134172</v>
      </c>
      <c r="I20722" s="7">
        <v>40.75</v>
      </c>
    </row>
    <row r="20723" spans="1:11" x14ac:dyDescent="0.25">
      <c r="A20723">
        <v>57537</v>
      </c>
      <c r="B20723" s="2">
        <v>22.034880000000001</v>
      </c>
      <c r="C20723" s="3">
        <v>107</v>
      </c>
      <c r="D20723" s="4">
        <v>38180</v>
      </c>
      <c r="E20723" t="s">
        <v>4799</v>
      </c>
      <c r="F20723" s="4" t="s">
        <v>10877</v>
      </c>
      <c r="G20723" s="5">
        <v>89</v>
      </c>
      <c r="H20723" s="6">
        <v>0.1797753</v>
      </c>
      <c r="I20723" s="7">
        <v>46.563000000000002</v>
      </c>
    </row>
    <row r="20724" spans="1:11" x14ac:dyDescent="0.25">
      <c r="A20724">
        <v>76859</v>
      </c>
      <c r="B20724" s="2">
        <v>22.03453</v>
      </c>
      <c r="C20724" s="3">
        <v>2052</v>
      </c>
      <c r="E20724" t="s">
        <v>14008</v>
      </c>
      <c r="F20724" s="4" t="s">
        <v>13752</v>
      </c>
      <c r="G20724" s="5">
        <v>1373</v>
      </c>
      <c r="H20724" s="6">
        <v>0.19082299999999999</v>
      </c>
      <c r="I20724" s="7">
        <v>44.652999999999999</v>
      </c>
    </row>
    <row r="20725" spans="1:11" x14ac:dyDescent="0.25">
      <c r="A20725">
        <v>56464</v>
      </c>
      <c r="B20725" s="2">
        <v>22.03351</v>
      </c>
      <c r="C20725" s="3">
        <v>4386</v>
      </c>
      <c r="E20725" t="s">
        <v>10755</v>
      </c>
      <c r="F20725" s="4" t="s">
        <v>10428</v>
      </c>
      <c r="G20725" s="5">
        <v>2901</v>
      </c>
      <c r="H20725" s="6">
        <v>0.14576149999999999</v>
      </c>
      <c r="I20725" s="7">
        <v>52.438000000000002</v>
      </c>
      <c r="J20725" s="2">
        <v>48</v>
      </c>
      <c r="K20725">
        <v>2</v>
      </c>
    </row>
    <row r="20726" spans="1:11" x14ac:dyDescent="0.25">
      <c r="A20726">
        <v>95979</v>
      </c>
      <c r="B20726" s="2">
        <v>22.032689999999999</v>
      </c>
      <c r="C20726" s="3">
        <v>685</v>
      </c>
      <c r="E20726" t="s">
        <v>16021</v>
      </c>
      <c r="F20726" s="4" t="s">
        <v>15368</v>
      </c>
      <c r="G20726" s="5">
        <v>554</v>
      </c>
      <c r="H20726" s="6">
        <v>9.56679E-2</v>
      </c>
      <c r="I20726" s="7">
        <v>61.094000000000001</v>
      </c>
    </row>
    <row r="20727" spans="1:11" x14ac:dyDescent="0.25">
      <c r="A20727">
        <v>71933</v>
      </c>
      <c r="B20727" s="2">
        <v>22.032319999999999</v>
      </c>
      <c r="C20727" s="3">
        <v>1590</v>
      </c>
      <c r="D20727" s="4">
        <v>31680</v>
      </c>
      <c r="E20727" t="s">
        <v>13227</v>
      </c>
      <c r="F20727" s="4" t="s">
        <v>13183</v>
      </c>
      <c r="G20727" s="5">
        <v>967</v>
      </c>
      <c r="H20727" s="6">
        <v>0.12926579999999999</v>
      </c>
      <c r="I20727" s="7">
        <v>55.287999999999997</v>
      </c>
    </row>
    <row r="20728" spans="1:11" x14ac:dyDescent="0.25">
      <c r="A20728">
        <v>23897</v>
      </c>
      <c r="B20728" s="2">
        <v>22.03199</v>
      </c>
      <c r="C20728" s="3">
        <v>521</v>
      </c>
      <c r="D20728" s="4">
        <v>40060</v>
      </c>
      <c r="E20728" t="s">
        <v>4912</v>
      </c>
      <c r="F20728" s="4" t="s">
        <v>4335</v>
      </c>
      <c r="G20728" s="5">
        <v>409</v>
      </c>
      <c r="H20728" s="6">
        <v>0.2249389</v>
      </c>
      <c r="I20728" s="7">
        <v>38.75</v>
      </c>
    </row>
    <row r="20729" spans="1:11" x14ac:dyDescent="0.25">
      <c r="A20729">
        <v>79935</v>
      </c>
      <c r="B20729" s="2">
        <v>22.0291</v>
      </c>
      <c r="C20729" s="3">
        <v>18559</v>
      </c>
      <c r="D20729" s="4">
        <v>21340</v>
      </c>
      <c r="E20729" t="s">
        <v>11792</v>
      </c>
      <c r="F20729" s="4" t="s">
        <v>13752</v>
      </c>
      <c r="G20729" s="5">
        <v>11670</v>
      </c>
      <c r="H20729" s="6">
        <v>0.2052271</v>
      </c>
      <c r="I20729" s="7">
        <v>42.151000000000003</v>
      </c>
      <c r="J20729" s="2">
        <v>30</v>
      </c>
      <c r="K20729">
        <v>1</v>
      </c>
    </row>
    <row r="20730" spans="1:11" x14ac:dyDescent="0.25">
      <c r="A20730">
        <v>66749</v>
      </c>
      <c r="B20730" s="2">
        <v>22.02506</v>
      </c>
      <c r="C20730" s="3">
        <v>7768</v>
      </c>
      <c r="E20730" t="s">
        <v>10407</v>
      </c>
      <c r="F20730" s="4" t="s">
        <v>12494</v>
      </c>
      <c r="G20730" s="5">
        <v>5203</v>
      </c>
      <c r="H20730" s="6">
        <v>0.16698689999999999</v>
      </c>
      <c r="I20730" s="7">
        <v>48.75</v>
      </c>
      <c r="J20730" s="2">
        <v>63</v>
      </c>
      <c r="K20730">
        <v>1</v>
      </c>
    </row>
    <row r="20731" spans="1:11" x14ac:dyDescent="0.25">
      <c r="A20731">
        <v>97904</v>
      </c>
      <c r="B20731" s="2">
        <v>22.023779999999999</v>
      </c>
      <c r="C20731" s="3">
        <v>224</v>
      </c>
      <c r="E20731" t="s">
        <v>16337</v>
      </c>
      <c r="F20731" s="4" t="s">
        <v>16170</v>
      </c>
      <c r="G20731" s="5">
        <v>167</v>
      </c>
      <c r="H20731" s="6">
        <v>0.19642860000000001</v>
      </c>
      <c r="I20731" s="7">
        <v>43.661000000000001</v>
      </c>
    </row>
    <row r="20732" spans="1:11" x14ac:dyDescent="0.25">
      <c r="A20732">
        <v>26817</v>
      </c>
      <c r="B20732" s="2">
        <v>22.02366</v>
      </c>
      <c r="C20732" s="3">
        <v>411</v>
      </c>
      <c r="D20732" s="4">
        <v>49020</v>
      </c>
      <c r="E20732" t="s">
        <v>5630</v>
      </c>
      <c r="F20732" s="4" t="s">
        <v>5144</v>
      </c>
      <c r="G20732" s="5">
        <v>308</v>
      </c>
      <c r="H20732" s="6">
        <v>0</v>
      </c>
      <c r="I20732" s="7">
        <v>77.599999999999994</v>
      </c>
    </row>
    <row r="20733" spans="1:11" x14ac:dyDescent="0.25">
      <c r="A20733">
        <v>49874</v>
      </c>
      <c r="B20733" s="2">
        <v>22.02338</v>
      </c>
      <c r="C20733" s="3">
        <v>1128</v>
      </c>
      <c r="D20733" s="4">
        <v>31940</v>
      </c>
      <c r="E20733" t="s">
        <v>9546</v>
      </c>
      <c r="F20733" s="4" t="s">
        <v>9106</v>
      </c>
      <c r="G20733" s="5">
        <v>856</v>
      </c>
      <c r="H20733" s="6">
        <v>0.15537380000000001</v>
      </c>
      <c r="I20733" s="7">
        <v>50.75</v>
      </c>
    </row>
    <row r="20734" spans="1:11" x14ac:dyDescent="0.25">
      <c r="A20734">
        <v>46128</v>
      </c>
      <c r="B20734" s="2">
        <v>22.02289</v>
      </c>
      <c r="C20734" s="3">
        <v>1819</v>
      </c>
      <c r="D20734" s="4">
        <v>26900</v>
      </c>
      <c r="E20734" t="s">
        <v>2923</v>
      </c>
      <c r="F20734" s="4" t="s">
        <v>8800</v>
      </c>
      <c r="G20734" s="5">
        <v>1213</v>
      </c>
      <c r="H20734" s="6">
        <v>8.7314699999999995E-2</v>
      </c>
      <c r="I20734" s="7">
        <v>62.5</v>
      </c>
    </row>
    <row r="20735" spans="1:11" x14ac:dyDescent="0.25">
      <c r="A20735">
        <v>2150</v>
      </c>
      <c r="B20735" s="2">
        <v>22.01689</v>
      </c>
      <c r="C20735" s="3">
        <v>37074</v>
      </c>
      <c r="D20735" s="4">
        <v>14460</v>
      </c>
      <c r="E20735" t="s">
        <v>324</v>
      </c>
      <c r="F20735" s="4" t="s">
        <v>21</v>
      </c>
      <c r="G20735" s="5">
        <v>23864</v>
      </c>
      <c r="H20735" s="6">
        <v>0.16379640000000001</v>
      </c>
      <c r="I20735" s="7">
        <v>49.279000000000003</v>
      </c>
      <c r="J20735" s="2">
        <v>31.166699999999999</v>
      </c>
      <c r="K20735">
        <v>6</v>
      </c>
    </row>
    <row r="20736" spans="1:11" x14ac:dyDescent="0.25">
      <c r="A20736">
        <v>26705</v>
      </c>
      <c r="B20736" s="2">
        <v>22.01099</v>
      </c>
      <c r="C20736" s="3">
        <v>1059</v>
      </c>
      <c r="D20736" s="4">
        <v>34060</v>
      </c>
      <c r="E20736" t="s">
        <v>815</v>
      </c>
      <c r="F20736" s="4" t="s">
        <v>5144</v>
      </c>
      <c r="G20736" s="5">
        <v>763</v>
      </c>
      <c r="H20736" s="6">
        <v>9.5549700000000001E-2</v>
      </c>
      <c r="I20736" s="7">
        <v>61.070999999999998</v>
      </c>
      <c r="J20736" s="2">
        <v>44</v>
      </c>
      <c r="K20736">
        <v>1</v>
      </c>
    </row>
    <row r="20737" spans="1:11" x14ac:dyDescent="0.25">
      <c r="A20737">
        <v>47441</v>
      </c>
      <c r="B20737" s="2">
        <v>22.009270000000001</v>
      </c>
      <c r="C20737" s="3">
        <v>9274</v>
      </c>
      <c r="E20737" t="s">
        <v>9003</v>
      </c>
      <c r="F20737" s="4" t="s">
        <v>8800</v>
      </c>
      <c r="G20737" s="5">
        <v>6421</v>
      </c>
      <c r="H20737" s="6">
        <v>0.1239489</v>
      </c>
      <c r="I20737" s="7">
        <v>56.143000000000001</v>
      </c>
      <c r="J20737" s="2">
        <v>60.5</v>
      </c>
      <c r="K20737">
        <v>2</v>
      </c>
    </row>
    <row r="20738" spans="1:11" x14ac:dyDescent="0.25">
      <c r="A20738">
        <v>47243</v>
      </c>
      <c r="B20738" s="2">
        <v>22.006930000000001</v>
      </c>
      <c r="C20738" s="3">
        <v>6007</v>
      </c>
      <c r="D20738" s="4">
        <v>31500</v>
      </c>
      <c r="E20738" t="s">
        <v>344</v>
      </c>
      <c r="F20738" s="4" t="s">
        <v>8800</v>
      </c>
      <c r="G20738" s="5">
        <v>3368</v>
      </c>
      <c r="H20738" s="6">
        <v>0.15167710000000001</v>
      </c>
      <c r="I20738" s="7">
        <v>51.347999999999999</v>
      </c>
      <c r="J20738" s="2">
        <v>35.333300000000001</v>
      </c>
      <c r="K20738">
        <v>3</v>
      </c>
    </row>
    <row r="20739" spans="1:11" x14ac:dyDescent="0.25">
      <c r="A20739">
        <v>52588</v>
      </c>
      <c r="B20739" s="2">
        <v>22.00611</v>
      </c>
      <c r="C20739" s="3">
        <v>87</v>
      </c>
      <c r="E20739" t="s">
        <v>5080</v>
      </c>
      <c r="F20739" s="4" t="s">
        <v>9593</v>
      </c>
      <c r="G20739" s="5">
        <v>52</v>
      </c>
      <c r="H20739" s="6">
        <v>0.15384619999999999</v>
      </c>
      <c r="I20739" s="7">
        <v>50.972000000000001</v>
      </c>
      <c r="J20739" s="2">
        <v>81</v>
      </c>
      <c r="K20739">
        <v>1</v>
      </c>
    </row>
    <row r="20740" spans="1:11" x14ac:dyDescent="0.25">
      <c r="A20740">
        <v>50456</v>
      </c>
      <c r="B20740" s="2">
        <v>22.00582</v>
      </c>
      <c r="C20740" s="3">
        <v>1815</v>
      </c>
      <c r="D20740" s="4">
        <v>32380</v>
      </c>
      <c r="E20740" t="s">
        <v>9702</v>
      </c>
      <c r="F20740" s="4" t="s">
        <v>9593</v>
      </c>
      <c r="G20740" s="5">
        <v>1161</v>
      </c>
      <c r="H20740" s="6">
        <v>9.1300599999999996E-2</v>
      </c>
      <c r="I20740" s="7">
        <v>61.78</v>
      </c>
      <c r="J20740" s="2">
        <v>65</v>
      </c>
      <c r="K20740">
        <v>1</v>
      </c>
    </row>
    <row r="20741" spans="1:11" x14ac:dyDescent="0.25">
      <c r="A20741">
        <v>79364</v>
      </c>
      <c r="B20741" s="2">
        <v>22.004249999999999</v>
      </c>
      <c r="C20741" s="3">
        <v>7861</v>
      </c>
      <c r="D20741" s="4">
        <v>31180</v>
      </c>
      <c r="E20741" t="s">
        <v>14407</v>
      </c>
      <c r="F20741" s="4" t="s">
        <v>13752</v>
      </c>
      <c r="G20741" s="5">
        <v>5421</v>
      </c>
      <c r="H20741" s="6">
        <v>0.16639000000000001</v>
      </c>
      <c r="I20741" s="7">
        <v>48.798999999999999</v>
      </c>
      <c r="J20741" s="2">
        <v>58.5</v>
      </c>
      <c r="K20741">
        <v>2</v>
      </c>
    </row>
    <row r="20742" spans="1:11" x14ac:dyDescent="0.25">
      <c r="A20742">
        <v>75975</v>
      </c>
      <c r="B20742" s="2">
        <v>22.002330000000001</v>
      </c>
      <c r="C20742" s="3">
        <v>3918</v>
      </c>
      <c r="E20742" t="s">
        <v>13884</v>
      </c>
      <c r="F20742" s="4" t="s">
        <v>13752</v>
      </c>
      <c r="G20742" s="5">
        <v>2584</v>
      </c>
      <c r="H20742" s="6">
        <v>0.1845975</v>
      </c>
      <c r="I20742" s="7">
        <v>45.65</v>
      </c>
      <c r="J20742" s="2">
        <v>70</v>
      </c>
      <c r="K20742">
        <v>1</v>
      </c>
    </row>
    <row r="20743" spans="1:11" x14ac:dyDescent="0.25">
      <c r="A20743">
        <v>46517</v>
      </c>
      <c r="B20743" s="2">
        <v>21.998100000000001</v>
      </c>
      <c r="C20743" s="3">
        <v>23361</v>
      </c>
      <c r="D20743" s="4">
        <v>21140</v>
      </c>
      <c r="E20743" t="s">
        <v>8871</v>
      </c>
      <c r="F20743" s="4" t="s">
        <v>8800</v>
      </c>
      <c r="G20743" s="5">
        <v>15133</v>
      </c>
      <c r="H20743" s="6">
        <v>0.16962930000000001</v>
      </c>
      <c r="I20743" s="7">
        <v>48.235999999999997</v>
      </c>
      <c r="J20743" s="2">
        <v>51.571399999999997</v>
      </c>
      <c r="K20743">
        <v>7</v>
      </c>
    </row>
    <row r="20744" spans="1:11" x14ac:dyDescent="0.25">
      <c r="A20744">
        <v>43316</v>
      </c>
      <c r="B20744" s="2">
        <v>21.99352</v>
      </c>
      <c r="C20744" s="3">
        <v>6020</v>
      </c>
      <c r="E20744" t="s">
        <v>8346</v>
      </c>
      <c r="F20744" s="4" t="s">
        <v>8295</v>
      </c>
      <c r="G20744" s="5">
        <v>3996</v>
      </c>
      <c r="H20744" s="6">
        <v>0.11536540000000001</v>
      </c>
      <c r="I20744" s="7">
        <v>57.607999999999997</v>
      </c>
      <c r="J20744" s="2">
        <v>70</v>
      </c>
      <c r="K20744">
        <v>1</v>
      </c>
    </row>
    <row r="20745" spans="1:11" x14ac:dyDescent="0.25">
      <c r="A20745">
        <v>95116</v>
      </c>
      <c r="B20745" s="2">
        <v>21.984680000000001</v>
      </c>
      <c r="C20745" s="3">
        <v>52597</v>
      </c>
      <c r="D20745" s="4">
        <v>41940</v>
      </c>
      <c r="E20745" t="s">
        <v>12003</v>
      </c>
      <c r="F20745" s="4" t="s">
        <v>15368</v>
      </c>
      <c r="G20745" s="5">
        <v>32931</v>
      </c>
      <c r="H20745" s="6">
        <v>0.1567472</v>
      </c>
      <c r="I20745" s="7">
        <v>50.45</v>
      </c>
      <c r="J20745" s="2">
        <v>43</v>
      </c>
      <c r="K20745">
        <v>5</v>
      </c>
    </row>
    <row r="20746" spans="1:11" x14ac:dyDescent="0.25">
      <c r="A20746">
        <v>6380</v>
      </c>
      <c r="B20746" s="2">
        <v>21.976330000000001</v>
      </c>
      <c r="C20746" s="3">
        <v>2917</v>
      </c>
      <c r="D20746" s="4">
        <v>35980</v>
      </c>
      <c r="E20746" t="s">
        <v>1276</v>
      </c>
      <c r="F20746" s="4" t="s">
        <v>1198</v>
      </c>
      <c r="G20746" s="5">
        <v>1963</v>
      </c>
      <c r="H20746" s="6">
        <v>9.4243499999999994E-2</v>
      </c>
      <c r="I20746" s="7">
        <v>61.25</v>
      </c>
      <c r="J20746" s="2">
        <v>61</v>
      </c>
      <c r="K20746">
        <v>1</v>
      </c>
    </row>
    <row r="20747" spans="1:11" x14ac:dyDescent="0.25">
      <c r="A20747">
        <v>35171</v>
      </c>
      <c r="B20747" s="2">
        <v>21.975290000000001</v>
      </c>
      <c r="C20747" s="3">
        <v>3878</v>
      </c>
      <c r="D20747" s="4">
        <v>13820</v>
      </c>
      <c r="E20747" t="s">
        <v>7074</v>
      </c>
      <c r="F20747" s="4" t="s">
        <v>7027</v>
      </c>
      <c r="G20747" s="5">
        <v>2381</v>
      </c>
      <c r="H20747" s="6">
        <v>0.13229740000000001</v>
      </c>
      <c r="I20747" s="7">
        <v>54.673999999999999</v>
      </c>
    </row>
    <row r="20748" spans="1:11" x14ac:dyDescent="0.25">
      <c r="A20748">
        <v>60415</v>
      </c>
      <c r="B20748" s="2">
        <v>21.972429999999999</v>
      </c>
      <c r="C20748" s="3">
        <v>14357</v>
      </c>
      <c r="D20748" s="4">
        <v>16980</v>
      </c>
      <c r="E20748" t="s">
        <v>11564</v>
      </c>
      <c r="F20748" s="4" t="s">
        <v>11490</v>
      </c>
      <c r="G20748" s="5">
        <v>9574</v>
      </c>
      <c r="H20748" s="6">
        <v>0.17065269999999999</v>
      </c>
      <c r="I20748" s="7">
        <v>48.045000000000002</v>
      </c>
      <c r="J20748" s="2">
        <v>52.5</v>
      </c>
      <c r="K20748">
        <v>2</v>
      </c>
    </row>
    <row r="20749" spans="1:11" x14ac:dyDescent="0.25">
      <c r="A20749">
        <v>13141</v>
      </c>
      <c r="B20749" s="2">
        <v>21.970050000000001</v>
      </c>
      <c r="C20749" s="3">
        <v>615</v>
      </c>
      <c r="D20749" s="4">
        <v>18660</v>
      </c>
      <c r="E20749" t="s">
        <v>2528</v>
      </c>
      <c r="F20749" s="4" t="s">
        <v>1280</v>
      </c>
      <c r="G20749" s="5">
        <v>356</v>
      </c>
      <c r="H20749" s="6">
        <v>0.16011239999999999</v>
      </c>
      <c r="I20749" s="7">
        <v>49.860999999999997</v>
      </c>
    </row>
    <row r="20750" spans="1:11" x14ac:dyDescent="0.25">
      <c r="A20750">
        <v>30258</v>
      </c>
      <c r="B20750" s="2">
        <v>21.969480000000001</v>
      </c>
      <c r="C20750" s="3">
        <v>3032</v>
      </c>
      <c r="D20750" s="4">
        <v>12060</v>
      </c>
      <c r="E20750" t="s">
        <v>6420</v>
      </c>
      <c r="F20750" s="4" t="s">
        <v>6363</v>
      </c>
      <c r="G20750" s="5">
        <v>2022</v>
      </c>
      <c r="H20750" s="6">
        <v>0.1627102</v>
      </c>
      <c r="I20750" s="7">
        <v>49.411999999999999</v>
      </c>
    </row>
    <row r="20751" spans="1:11" x14ac:dyDescent="0.25">
      <c r="A20751">
        <v>54848</v>
      </c>
      <c r="B20751" s="2">
        <v>21.96801</v>
      </c>
      <c r="C20751" s="3">
        <v>5889</v>
      </c>
      <c r="E20751" t="s">
        <v>10379</v>
      </c>
      <c r="F20751" s="4" t="s">
        <v>10031</v>
      </c>
      <c r="G20751" s="5">
        <v>4136</v>
      </c>
      <c r="H20751" s="6">
        <v>0.1900387</v>
      </c>
      <c r="I20751" s="7">
        <v>44.688000000000002</v>
      </c>
      <c r="J20751" s="2">
        <v>54.666699999999999</v>
      </c>
      <c r="K20751">
        <v>3</v>
      </c>
    </row>
    <row r="20752" spans="1:11" x14ac:dyDescent="0.25">
      <c r="A20752">
        <v>64832</v>
      </c>
      <c r="B20752" s="2">
        <v>21.966909999999999</v>
      </c>
      <c r="C20752" s="3">
        <v>693</v>
      </c>
      <c r="E20752" t="s">
        <v>1746</v>
      </c>
      <c r="F20752" s="4" t="s">
        <v>12102</v>
      </c>
      <c r="G20752" s="5">
        <v>448</v>
      </c>
      <c r="H20752" s="6">
        <v>9.5982100000000001E-2</v>
      </c>
      <c r="I20752" s="7">
        <v>60.938000000000002</v>
      </c>
    </row>
    <row r="20753" spans="1:11" x14ac:dyDescent="0.25">
      <c r="A20753">
        <v>34736</v>
      </c>
      <c r="B20753" s="2">
        <v>21.964390000000002</v>
      </c>
      <c r="C20753" s="3">
        <v>14609</v>
      </c>
      <c r="D20753" s="4">
        <v>36740</v>
      </c>
      <c r="E20753" t="s">
        <v>243</v>
      </c>
      <c r="F20753" s="4" t="s">
        <v>6689</v>
      </c>
      <c r="G20753" s="5">
        <v>10086</v>
      </c>
      <c r="H20753" s="6">
        <v>0.15386140000000001</v>
      </c>
      <c r="I20753" s="7">
        <v>50.933999999999997</v>
      </c>
      <c r="J20753" s="2">
        <v>42</v>
      </c>
      <c r="K20753">
        <v>2</v>
      </c>
    </row>
    <row r="20754" spans="1:11" x14ac:dyDescent="0.25">
      <c r="A20754">
        <v>40214</v>
      </c>
      <c r="B20754" s="2">
        <v>21.954609999999999</v>
      </c>
      <c r="C20754" s="3">
        <v>45756</v>
      </c>
      <c r="D20754" s="4">
        <v>31140</v>
      </c>
      <c r="E20754" t="s">
        <v>6443</v>
      </c>
      <c r="F20754" s="4" t="s">
        <v>7883</v>
      </c>
      <c r="G20754" s="5">
        <v>30784</v>
      </c>
      <c r="H20754" s="6">
        <v>0.1579392</v>
      </c>
      <c r="I20754" s="7">
        <v>50.228000000000002</v>
      </c>
      <c r="J20754" s="2">
        <v>53.166699999999999</v>
      </c>
      <c r="K20754">
        <v>6</v>
      </c>
    </row>
    <row r="20755" spans="1:11" x14ac:dyDescent="0.25">
      <c r="A20755">
        <v>77614</v>
      </c>
      <c r="B20755" s="2">
        <v>21.947089999999999</v>
      </c>
      <c r="C20755" s="3">
        <v>842</v>
      </c>
      <c r="D20755" s="4">
        <v>13140</v>
      </c>
      <c r="E20755" t="s">
        <v>14096</v>
      </c>
      <c r="F20755" s="4" t="s">
        <v>13752</v>
      </c>
      <c r="G20755" s="5">
        <v>625</v>
      </c>
      <c r="H20755" s="6">
        <v>7.1999999999999995E-2</v>
      </c>
      <c r="I20755" s="7">
        <v>65.078000000000003</v>
      </c>
    </row>
    <row r="20756" spans="1:11" x14ac:dyDescent="0.25">
      <c r="A20756">
        <v>45382</v>
      </c>
      <c r="B20756" s="2">
        <v>21.946729999999999</v>
      </c>
      <c r="C20756" s="3">
        <v>1399</v>
      </c>
      <c r="E20756" t="s">
        <v>8696</v>
      </c>
      <c r="F20756" s="4" t="s">
        <v>8295</v>
      </c>
      <c r="G20756" s="5">
        <v>861</v>
      </c>
      <c r="H20756" s="6">
        <v>9.9767999999999996E-2</v>
      </c>
      <c r="I20756" s="7">
        <v>60.277999999999999</v>
      </c>
    </row>
    <row r="20757" spans="1:11" x14ac:dyDescent="0.25">
      <c r="A20757">
        <v>75763</v>
      </c>
      <c r="B20757" s="2">
        <v>21.945440000000001</v>
      </c>
      <c r="C20757" s="3">
        <v>6236</v>
      </c>
      <c r="D20757" s="4">
        <v>37300</v>
      </c>
      <c r="E20757" t="s">
        <v>13848</v>
      </c>
      <c r="F20757" s="4" t="s">
        <v>13752</v>
      </c>
      <c r="G20757" s="5">
        <v>4539</v>
      </c>
      <c r="H20757" s="6">
        <v>0.1449339</v>
      </c>
      <c r="I20757" s="7">
        <v>52.472000000000001</v>
      </c>
      <c r="J20757" s="2">
        <v>63</v>
      </c>
      <c r="K20757">
        <v>1</v>
      </c>
    </row>
    <row r="20758" spans="1:11" x14ac:dyDescent="0.25">
      <c r="A20758">
        <v>79848</v>
      </c>
      <c r="B20758" s="2">
        <v>21.944199999999999</v>
      </c>
      <c r="C20758" s="3">
        <v>786</v>
      </c>
      <c r="E20758" t="s">
        <v>6713</v>
      </c>
      <c r="F20758" s="4" t="s">
        <v>13752</v>
      </c>
      <c r="G20758" s="5">
        <v>652</v>
      </c>
      <c r="H20758" s="6">
        <v>0.16232769999999999</v>
      </c>
      <c r="I20758" s="7">
        <v>49.463999999999999</v>
      </c>
    </row>
    <row r="20759" spans="1:11" x14ac:dyDescent="0.25">
      <c r="A20759">
        <v>58538</v>
      </c>
      <c r="B20759" s="2">
        <v>21.943709999999999</v>
      </c>
      <c r="C20759" s="3">
        <v>2664</v>
      </c>
      <c r="D20759" s="4">
        <v>13900</v>
      </c>
      <c r="E20759" t="s">
        <v>11198</v>
      </c>
      <c r="F20759" s="4" t="s">
        <v>11069</v>
      </c>
      <c r="G20759" s="5">
        <v>1399</v>
      </c>
      <c r="H20759" s="6">
        <v>0.20157259999999999</v>
      </c>
      <c r="I20759" s="7">
        <v>42.679000000000002</v>
      </c>
    </row>
    <row r="20760" spans="1:11" x14ac:dyDescent="0.25">
      <c r="A20760">
        <v>1901</v>
      </c>
      <c r="B20760" s="2">
        <v>21.94304</v>
      </c>
      <c r="C20760" s="3">
        <v>1807</v>
      </c>
      <c r="D20760" s="4">
        <v>14460</v>
      </c>
      <c r="E20760" t="s">
        <v>259</v>
      </c>
      <c r="F20760" s="4" t="s">
        <v>21</v>
      </c>
      <c r="G20760" s="5">
        <v>1378</v>
      </c>
      <c r="H20760" s="6">
        <v>0.31349779999999999</v>
      </c>
      <c r="I20760" s="7">
        <v>23.332999999999998</v>
      </c>
      <c r="J20760" s="2">
        <v>36.5</v>
      </c>
      <c r="K20760">
        <v>2</v>
      </c>
    </row>
    <row r="20761" spans="1:11" x14ac:dyDescent="0.25">
      <c r="A20761">
        <v>56326</v>
      </c>
      <c r="B20761" s="2">
        <v>21.942430000000002</v>
      </c>
      <c r="C20761" s="3">
        <v>1600</v>
      </c>
      <c r="D20761" s="4">
        <v>10820</v>
      </c>
      <c r="E20761" t="s">
        <v>9059</v>
      </c>
      <c r="F20761" s="4" t="s">
        <v>10428</v>
      </c>
      <c r="G20761" s="5">
        <v>1159</v>
      </c>
      <c r="H20761" s="6">
        <v>0.1095772</v>
      </c>
      <c r="I20761" s="7">
        <v>58.570999999999998</v>
      </c>
      <c r="J20761" s="2">
        <v>70</v>
      </c>
      <c r="K20761">
        <v>1</v>
      </c>
    </row>
    <row r="20762" spans="1:11" x14ac:dyDescent="0.25">
      <c r="A20762">
        <v>15541</v>
      </c>
      <c r="B20762" s="2">
        <v>21.94153</v>
      </c>
      <c r="C20762" s="3">
        <v>3690</v>
      </c>
      <c r="D20762" s="4">
        <v>43740</v>
      </c>
      <c r="E20762" t="s">
        <v>3193</v>
      </c>
      <c r="F20762" s="4" t="s">
        <v>3003</v>
      </c>
      <c r="G20762" s="5">
        <v>2631</v>
      </c>
      <c r="H20762" s="6">
        <v>0.1341185</v>
      </c>
      <c r="I20762" s="7">
        <v>54.326999999999998</v>
      </c>
      <c r="J20762" s="2">
        <v>43</v>
      </c>
      <c r="K20762">
        <v>1</v>
      </c>
    </row>
    <row r="20763" spans="1:11" x14ac:dyDescent="0.25">
      <c r="A20763">
        <v>16218</v>
      </c>
      <c r="B20763" s="2">
        <v>21.94068</v>
      </c>
      <c r="C20763" s="3">
        <v>1169</v>
      </c>
      <c r="D20763" s="4">
        <v>38300</v>
      </c>
      <c r="E20763" t="s">
        <v>3444</v>
      </c>
      <c r="F20763" s="4" t="s">
        <v>3003</v>
      </c>
      <c r="G20763" s="5">
        <v>907</v>
      </c>
      <c r="H20763" s="6">
        <v>9.5814999999999997E-2</v>
      </c>
      <c r="I20763" s="7">
        <v>60.938000000000002</v>
      </c>
    </row>
    <row r="20764" spans="1:11" x14ac:dyDescent="0.25">
      <c r="A20764">
        <v>59732</v>
      </c>
      <c r="B20764" s="2">
        <v>21.940449999999998</v>
      </c>
      <c r="C20764" s="3">
        <v>96</v>
      </c>
      <c r="E20764" t="s">
        <v>665</v>
      </c>
      <c r="F20764" s="4" t="s">
        <v>11278</v>
      </c>
      <c r="G20764" s="5">
        <v>68</v>
      </c>
      <c r="H20764" s="6">
        <v>0.22058820000000001</v>
      </c>
      <c r="I20764" s="7">
        <v>39.375</v>
      </c>
    </row>
    <row r="20765" spans="1:11" x14ac:dyDescent="0.25">
      <c r="A20765">
        <v>71342</v>
      </c>
      <c r="B20765" s="2">
        <v>21.939060000000001</v>
      </c>
      <c r="C20765" s="3">
        <v>8222</v>
      </c>
      <c r="E20765" t="s">
        <v>13146</v>
      </c>
      <c r="F20765" s="4" t="s">
        <v>12927</v>
      </c>
      <c r="G20765" s="5">
        <v>5719</v>
      </c>
      <c r="H20765" s="6">
        <v>0.138986</v>
      </c>
      <c r="I20765" s="7">
        <v>53.475999999999999</v>
      </c>
      <c r="J20765" s="2">
        <v>43</v>
      </c>
      <c r="K20765">
        <v>1</v>
      </c>
    </row>
    <row r="20766" spans="1:11" x14ac:dyDescent="0.25">
      <c r="A20766">
        <v>79752</v>
      </c>
      <c r="B20766" s="2">
        <v>21.937370000000001</v>
      </c>
      <c r="C20766" s="3">
        <v>2282</v>
      </c>
      <c r="E20766" t="s">
        <v>14454</v>
      </c>
      <c r="F20766" s="4" t="s">
        <v>13752</v>
      </c>
      <c r="G20766" s="5">
        <v>1332</v>
      </c>
      <c r="H20766" s="6">
        <v>0.1103604</v>
      </c>
      <c r="I20766" s="7">
        <v>58.420999999999999</v>
      </c>
    </row>
    <row r="20767" spans="1:11" x14ac:dyDescent="0.25">
      <c r="A20767">
        <v>50453</v>
      </c>
      <c r="B20767" s="2">
        <v>21.93694</v>
      </c>
      <c r="C20767" s="3">
        <v>703</v>
      </c>
      <c r="E20767" t="s">
        <v>5965</v>
      </c>
      <c r="F20767" s="4" t="s">
        <v>9593</v>
      </c>
      <c r="G20767" s="5">
        <v>485</v>
      </c>
      <c r="H20767" s="6">
        <v>9.2783500000000005E-2</v>
      </c>
      <c r="I20767" s="7">
        <v>61.457999999999998</v>
      </c>
    </row>
    <row r="20768" spans="1:11" x14ac:dyDescent="0.25">
      <c r="A20768">
        <v>98204</v>
      </c>
      <c r="B20768" s="2">
        <v>21.930689999999998</v>
      </c>
      <c r="C20768" s="3">
        <v>41337</v>
      </c>
      <c r="D20768" s="4">
        <v>42660</v>
      </c>
      <c r="E20768" t="s">
        <v>323</v>
      </c>
      <c r="F20768" s="4" t="s">
        <v>16344</v>
      </c>
      <c r="G20768" s="5">
        <v>25629</v>
      </c>
      <c r="H20768" s="6">
        <v>0.17616080000000001</v>
      </c>
      <c r="I20768" s="7">
        <v>47.048000000000002</v>
      </c>
      <c r="J20768" s="2">
        <v>41.142899999999997</v>
      </c>
      <c r="K20768">
        <v>7</v>
      </c>
    </row>
    <row r="20769" spans="1:11" x14ac:dyDescent="0.25">
      <c r="A20769">
        <v>35444</v>
      </c>
      <c r="B20769" s="2">
        <v>21.923960000000001</v>
      </c>
      <c r="C20769" s="3">
        <v>4019</v>
      </c>
      <c r="D20769" s="4">
        <v>46220</v>
      </c>
      <c r="E20769" t="s">
        <v>7086</v>
      </c>
      <c r="F20769" s="4" t="s">
        <v>7027</v>
      </c>
      <c r="G20769" s="5">
        <v>2503</v>
      </c>
      <c r="H20769" s="6">
        <v>0.1614063</v>
      </c>
      <c r="I20769" s="7">
        <v>49.594999999999999</v>
      </c>
      <c r="J20769" s="2">
        <v>55</v>
      </c>
      <c r="K20769">
        <v>2</v>
      </c>
    </row>
    <row r="20770" spans="1:11" x14ac:dyDescent="0.25">
      <c r="A20770">
        <v>78834</v>
      </c>
      <c r="B20770" s="2">
        <v>21.922170000000001</v>
      </c>
      <c r="C20770" s="3">
        <v>8298</v>
      </c>
      <c r="E20770" t="s">
        <v>14305</v>
      </c>
      <c r="F20770" s="4" t="s">
        <v>13752</v>
      </c>
      <c r="G20770" s="5">
        <v>4946</v>
      </c>
      <c r="H20770" s="6">
        <v>0.11423369999999999</v>
      </c>
      <c r="I20770" s="7">
        <v>57.744999999999997</v>
      </c>
      <c r="J20770" s="2">
        <v>51.6</v>
      </c>
      <c r="K20770">
        <v>5</v>
      </c>
    </row>
    <row r="20771" spans="1:11" x14ac:dyDescent="0.25">
      <c r="A20771">
        <v>14619</v>
      </c>
      <c r="B20771" s="2">
        <v>21.918749999999999</v>
      </c>
      <c r="C20771" s="3">
        <v>15237</v>
      </c>
      <c r="D20771" s="4">
        <v>40380</v>
      </c>
      <c r="E20771" t="s">
        <v>458</v>
      </c>
      <c r="F20771" s="4" t="s">
        <v>1280</v>
      </c>
      <c r="G20771" s="5">
        <v>9338</v>
      </c>
      <c r="H20771" s="6">
        <v>0.20869470000000001</v>
      </c>
      <c r="I20771" s="7">
        <v>41.417000000000002</v>
      </c>
      <c r="J20771" s="2">
        <v>46.555599999999998</v>
      </c>
      <c r="K20771">
        <v>9</v>
      </c>
    </row>
    <row r="20772" spans="1:11" x14ac:dyDescent="0.25">
      <c r="A20772">
        <v>84086</v>
      </c>
      <c r="B20772" s="2">
        <v>21.916460000000001</v>
      </c>
      <c r="C20772" s="3">
        <v>404</v>
      </c>
      <c r="E20772" t="s">
        <v>6218</v>
      </c>
      <c r="F20772" s="4" t="s">
        <v>14851</v>
      </c>
      <c r="G20772" s="5">
        <v>261</v>
      </c>
      <c r="H20772" s="6">
        <v>8.8122599999999995E-2</v>
      </c>
      <c r="I20772" s="7">
        <v>62.25</v>
      </c>
    </row>
    <row r="20773" spans="1:11" x14ac:dyDescent="0.25">
      <c r="A20773">
        <v>4739</v>
      </c>
      <c r="B20773" s="2">
        <v>21.91621</v>
      </c>
      <c r="C20773" s="3">
        <v>947</v>
      </c>
      <c r="E20773" t="s">
        <v>942</v>
      </c>
      <c r="F20773" s="4" t="s">
        <v>701</v>
      </c>
      <c r="G20773" s="5">
        <v>750</v>
      </c>
      <c r="H20773" s="6">
        <v>0.1453333</v>
      </c>
      <c r="I20773" s="7">
        <v>52.360999999999997</v>
      </c>
      <c r="J20773" s="2">
        <v>66</v>
      </c>
      <c r="K20773">
        <v>1</v>
      </c>
    </row>
    <row r="20774" spans="1:11" x14ac:dyDescent="0.25">
      <c r="A20774">
        <v>36738</v>
      </c>
      <c r="B20774" s="2">
        <v>21.915859999999999</v>
      </c>
      <c r="C20774" s="3">
        <v>1085</v>
      </c>
      <c r="E20774" t="s">
        <v>7310</v>
      </c>
      <c r="F20774" s="4" t="s">
        <v>7027</v>
      </c>
      <c r="G20774" s="5">
        <v>754</v>
      </c>
      <c r="H20774" s="6">
        <v>0.20689660000000001</v>
      </c>
      <c r="I20774" s="7">
        <v>41.719000000000001</v>
      </c>
    </row>
    <row r="20775" spans="1:11" x14ac:dyDescent="0.25">
      <c r="A20775">
        <v>83687</v>
      </c>
      <c r="B20775" s="2">
        <v>21.9115</v>
      </c>
      <c r="C20775" s="3">
        <v>30329</v>
      </c>
      <c r="D20775" s="4">
        <v>14260</v>
      </c>
      <c r="E20775" t="s">
        <v>14812</v>
      </c>
      <c r="F20775" s="4" t="s">
        <v>14725</v>
      </c>
      <c r="G20775" s="5">
        <v>17450</v>
      </c>
      <c r="H20775" s="6">
        <v>0.1544413</v>
      </c>
      <c r="I20775" s="7">
        <v>50.780999999999999</v>
      </c>
      <c r="J20775" s="2">
        <v>44</v>
      </c>
      <c r="K20775">
        <v>5</v>
      </c>
    </row>
    <row r="20776" spans="1:11" x14ac:dyDescent="0.25">
      <c r="A20776">
        <v>50515</v>
      </c>
      <c r="B20776" s="2">
        <v>21.90728</v>
      </c>
      <c r="C20776" s="3">
        <v>277</v>
      </c>
      <c r="E20776" t="s">
        <v>9720</v>
      </c>
      <c r="F20776" s="4" t="s">
        <v>9593</v>
      </c>
      <c r="G20776" s="5">
        <v>193</v>
      </c>
      <c r="H20776" s="6">
        <v>0.119171</v>
      </c>
      <c r="I20776" s="7">
        <v>56.875</v>
      </c>
    </row>
    <row r="20777" spans="1:11" x14ac:dyDescent="0.25">
      <c r="A20777">
        <v>50144</v>
      </c>
      <c r="B20777" s="2">
        <v>21.9068</v>
      </c>
      <c r="C20777" s="3">
        <v>2690</v>
      </c>
      <c r="E20777" t="s">
        <v>5273</v>
      </c>
      <c r="F20777" s="4" t="s">
        <v>9593</v>
      </c>
      <c r="G20777" s="5">
        <v>1794</v>
      </c>
      <c r="H20777" s="6">
        <v>0.15598890000000001</v>
      </c>
      <c r="I20777" s="7">
        <v>50.511000000000003</v>
      </c>
      <c r="J20777" s="2">
        <v>49</v>
      </c>
      <c r="K20777">
        <v>1</v>
      </c>
    </row>
    <row r="20778" spans="1:11" x14ac:dyDescent="0.25">
      <c r="A20778">
        <v>64402</v>
      </c>
      <c r="B20778" s="2">
        <v>21.90588</v>
      </c>
      <c r="C20778" s="3">
        <v>2621</v>
      </c>
      <c r="E20778" t="s">
        <v>1168</v>
      </c>
      <c r="F20778" s="4" t="s">
        <v>12102</v>
      </c>
      <c r="G20778" s="5">
        <v>1827</v>
      </c>
      <c r="H20778" s="6">
        <v>0.1712254</v>
      </c>
      <c r="I20778" s="7">
        <v>47.875</v>
      </c>
      <c r="J20778" s="2">
        <v>52</v>
      </c>
      <c r="K20778">
        <v>1</v>
      </c>
    </row>
    <row r="20779" spans="1:11" x14ac:dyDescent="0.25">
      <c r="A20779">
        <v>97490</v>
      </c>
      <c r="B20779" s="2">
        <v>21.90588</v>
      </c>
      <c r="C20779" s="3">
        <v>370</v>
      </c>
      <c r="D20779" s="4">
        <v>21660</v>
      </c>
      <c r="E20779" t="s">
        <v>2750</v>
      </c>
      <c r="F20779" s="4" t="s">
        <v>16170</v>
      </c>
      <c r="G20779" s="5">
        <v>228</v>
      </c>
      <c r="H20779" s="6">
        <v>0.1798246</v>
      </c>
      <c r="I20779" s="7">
        <v>46.389000000000003</v>
      </c>
    </row>
    <row r="20780" spans="1:11" x14ac:dyDescent="0.25">
      <c r="A20780">
        <v>57217</v>
      </c>
      <c r="B20780" s="2">
        <v>21.905339999999999</v>
      </c>
      <c r="C20780" s="3">
        <v>310</v>
      </c>
      <c r="E20780" t="s">
        <v>816</v>
      </c>
      <c r="F20780" s="4" t="s">
        <v>10877</v>
      </c>
      <c r="G20780" s="5">
        <v>203</v>
      </c>
      <c r="H20780" s="6">
        <v>5.8823500000000001E-2</v>
      </c>
      <c r="I20780" s="7">
        <v>67.292000000000002</v>
      </c>
    </row>
    <row r="20781" spans="1:11" x14ac:dyDescent="0.25">
      <c r="A20781">
        <v>49616</v>
      </c>
      <c r="B20781" s="2">
        <v>21.904959999999999</v>
      </c>
      <c r="C20781" s="3">
        <v>1955</v>
      </c>
      <c r="D20781" s="4">
        <v>45900</v>
      </c>
      <c r="E20781" t="s">
        <v>9412</v>
      </c>
      <c r="F20781" s="4" t="s">
        <v>9106</v>
      </c>
      <c r="G20781" s="5">
        <v>1373</v>
      </c>
      <c r="H20781" s="6">
        <v>0.17540030000000001</v>
      </c>
      <c r="I20781" s="7">
        <v>47.143000000000001</v>
      </c>
      <c r="J20781" s="2">
        <v>61</v>
      </c>
      <c r="K20781">
        <v>1</v>
      </c>
    </row>
    <row r="20782" spans="1:11" x14ac:dyDescent="0.25">
      <c r="A20782">
        <v>30238</v>
      </c>
      <c r="B20782" s="2">
        <v>21.899629999999998</v>
      </c>
      <c r="C20782" s="3">
        <v>36055</v>
      </c>
      <c r="D20782" s="4">
        <v>12060</v>
      </c>
      <c r="E20782" t="s">
        <v>910</v>
      </c>
      <c r="F20782" s="4" t="s">
        <v>6363</v>
      </c>
      <c r="G20782" s="5">
        <v>20920</v>
      </c>
      <c r="H20782" s="6">
        <v>0.1750478</v>
      </c>
      <c r="I20782" s="7">
        <v>47.201000000000001</v>
      </c>
      <c r="J20782" s="2">
        <v>66</v>
      </c>
      <c r="K20782">
        <v>1</v>
      </c>
    </row>
    <row r="20783" spans="1:11" x14ac:dyDescent="0.25">
      <c r="A20783">
        <v>56145</v>
      </c>
      <c r="B20783" s="2">
        <v>21.89452</v>
      </c>
      <c r="C20783" s="3">
        <v>657</v>
      </c>
      <c r="E20783" t="s">
        <v>10643</v>
      </c>
      <c r="F20783" s="4" t="s">
        <v>10428</v>
      </c>
      <c r="G20783" s="5">
        <v>418</v>
      </c>
      <c r="H20783" s="6">
        <v>9.8086099999999996E-2</v>
      </c>
      <c r="I20783" s="7">
        <v>60.5</v>
      </c>
    </row>
    <row r="20784" spans="1:11" x14ac:dyDescent="0.25">
      <c r="A20784">
        <v>54004</v>
      </c>
      <c r="B20784" s="2">
        <v>21.894020000000001</v>
      </c>
      <c r="C20784" s="3">
        <v>2551</v>
      </c>
      <c r="E20784" t="s">
        <v>1673</v>
      </c>
      <c r="F20784" s="4" t="s">
        <v>10031</v>
      </c>
      <c r="G20784" s="5">
        <v>1682</v>
      </c>
      <c r="H20784" s="6">
        <v>0.1391201</v>
      </c>
      <c r="I20784" s="7">
        <v>53.408999999999999</v>
      </c>
      <c r="J20784" s="2">
        <v>23</v>
      </c>
      <c r="K20784">
        <v>1</v>
      </c>
    </row>
    <row r="20785" spans="1:11" x14ac:dyDescent="0.25">
      <c r="A20785">
        <v>38849</v>
      </c>
      <c r="B20785" s="2">
        <v>21.892669999999999</v>
      </c>
      <c r="C20785" s="3">
        <v>5586</v>
      </c>
      <c r="D20785" s="4">
        <v>46180</v>
      </c>
      <c r="E20785" t="s">
        <v>7702</v>
      </c>
      <c r="F20785" s="4" t="s">
        <v>7633</v>
      </c>
      <c r="G20785" s="5">
        <v>3956</v>
      </c>
      <c r="H20785" s="6">
        <v>0.1660768</v>
      </c>
      <c r="I20785" s="7">
        <v>48.75</v>
      </c>
    </row>
    <row r="20786" spans="1:11" x14ac:dyDescent="0.25">
      <c r="A20786">
        <v>28390</v>
      </c>
      <c r="B20786" s="2">
        <v>21.88871</v>
      </c>
      <c r="C20786" s="3">
        <v>22712</v>
      </c>
      <c r="D20786" s="4">
        <v>20380</v>
      </c>
      <c r="E20786" t="s">
        <v>1519</v>
      </c>
      <c r="F20786" s="4" t="s">
        <v>5642</v>
      </c>
      <c r="G20786" s="5">
        <v>12590</v>
      </c>
      <c r="H20786" s="6">
        <v>0.18689439999999999</v>
      </c>
      <c r="I20786" s="7">
        <v>45.143000000000001</v>
      </c>
    </row>
    <row r="20787" spans="1:11" x14ac:dyDescent="0.25">
      <c r="A20787">
        <v>26851</v>
      </c>
      <c r="B20787" s="2">
        <v>21.885269999999998</v>
      </c>
      <c r="C20787" s="3">
        <v>2470</v>
      </c>
      <c r="E20787" t="s">
        <v>5636</v>
      </c>
      <c r="F20787" s="4" t="s">
        <v>5144</v>
      </c>
      <c r="G20787" s="5">
        <v>1766</v>
      </c>
      <c r="H20787" s="6">
        <v>0.15628539999999999</v>
      </c>
      <c r="I20787" s="7">
        <v>50.43</v>
      </c>
    </row>
    <row r="20788" spans="1:11" x14ac:dyDescent="0.25">
      <c r="A20788">
        <v>8251</v>
      </c>
      <c r="B20788" s="2">
        <v>21.883189999999999</v>
      </c>
      <c r="C20788" s="3">
        <v>9737</v>
      </c>
      <c r="D20788" s="4">
        <v>36140</v>
      </c>
      <c r="E20788" t="s">
        <v>1667</v>
      </c>
      <c r="F20788" s="4" t="s">
        <v>1341</v>
      </c>
      <c r="G20788" s="5">
        <v>6942</v>
      </c>
      <c r="H20788" s="6">
        <v>0.1371165</v>
      </c>
      <c r="I20788" s="7">
        <v>53.737000000000002</v>
      </c>
      <c r="J20788" s="2">
        <v>64</v>
      </c>
      <c r="K20788">
        <v>1</v>
      </c>
    </row>
    <row r="20789" spans="1:11" x14ac:dyDescent="0.25">
      <c r="A20789">
        <v>53944</v>
      </c>
      <c r="B20789" s="2">
        <v>21.88111</v>
      </c>
      <c r="C20789" s="3">
        <v>2331</v>
      </c>
      <c r="E20789" t="s">
        <v>10151</v>
      </c>
      <c r="F20789" s="4" t="s">
        <v>10031</v>
      </c>
      <c r="G20789" s="5">
        <v>1725</v>
      </c>
      <c r="H20789" s="6">
        <v>0.1228273</v>
      </c>
      <c r="I20789" s="7">
        <v>56.204999999999998</v>
      </c>
    </row>
    <row r="20790" spans="1:11" x14ac:dyDescent="0.25">
      <c r="A20790">
        <v>29325</v>
      </c>
      <c r="B20790" s="2">
        <v>21.878419999999998</v>
      </c>
      <c r="C20790" s="3">
        <v>15456</v>
      </c>
      <c r="D20790" s="4">
        <v>24860</v>
      </c>
      <c r="E20790" t="s">
        <v>168</v>
      </c>
      <c r="F20790" s="4" t="s">
        <v>6130</v>
      </c>
      <c r="G20790" s="5">
        <v>9500</v>
      </c>
      <c r="H20790" s="6">
        <v>0.20242109999999999</v>
      </c>
      <c r="I20790" s="7">
        <v>42.45</v>
      </c>
      <c r="J20790" s="2">
        <v>48</v>
      </c>
      <c r="K20790">
        <v>2</v>
      </c>
    </row>
    <row r="20791" spans="1:11" x14ac:dyDescent="0.25">
      <c r="A20791">
        <v>43014</v>
      </c>
      <c r="B20791" s="2">
        <v>21.875610000000002</v>
      </c>
      <c r="C20791" s="3">
        <v>3609</v>
      </c>
      <c r="D20791" s="4">
        <v>34540</v>
      </c>
      <c r="E20791" t="s">
        <v>655</v>
      </c>
      <c r="F20791" s="4" t="s">
        <v>8295</v>
      </c>
      <c r="G20791" s="5">
        <v>2256</v>
      </c>
      <c r="H20791" s="6">
        <v>0.1174125</v>
      </c>
      <c r="I20791" s="7">
        <v>57.128</v>
      </c>
    </row>
    <row r="20792" spans="1:11" x14ac:dyDescent="0.25">
      <c r="A20792">
        <v>37882</v>
      </c>
      <c r="B20792" s="2">
        <v>21.87452</v>
      </c>
      <c r="C20792" s="3">
        <v>2865</v>
      </c>
      <c r="D20792" s="4">
        <v>28940</v>
      </c>
      <c r="E20792" t="s">
        <v>158</v>
      </c>
      <c r="F20792" s="4" t="s">
        <v>7348</v>
      </c>
      <c r="G20792" s="5">
        <v>2289</v>
      </c>
      <c r="H20792" s="6">
        <v>0.19039300000000001</v>
      </c>
      <c r="I20792" s="7">
        <v>44.511000000000003</v>
      </c>
      <c r="J20792" s="2">
        <v>46</v>
      </c>
      <c r="K20792">
        <v>2</v>
      </c>
    </row>
    <row r="20793" spans="1:11" x14ac:dyDescent="0.25">
      <c r="A20793">
        <v>78616</v>
      </c>
      <c r="B20793" s="2">
        <v>21.873139999999999</v>
      </c>
      <c r="C20793" s="3">
        <v>5447</v>
      </c>
      <c r="D20793" s="4">
        <v>12420</v>
      </c>
      <c r="E20793" t="s">
        <v>2778</v>
      </c>
      <c r="F20793" s="4" t="s">
        <v>13752</v>
      </c>
      <c r="G20793" s="5">
        <v>3489</v>
      </c>
      <c r="H20793" s="6">
        <v>0.1341359</v>
      </c>
      <c r="I20793" s="7">
        <v>54.231000000000002</v>
      </c>
    </row>
    <row r="20794" spans="1:11" x14ac:dyDescent="0.25">
      <c r="A20794">
        <v>35179</v>
      </c>
      <c r="B20794" s="2">
        <v>21.870830000000002</v>
      </c>
      <c r="C20794" s="3">
        <v>9177</v>
      </c>
      <c r="D20794" s="4">
        <v>18980</v>
      </c>
      <c r="E20794" t="s">
        <v>7078</v>
      </c>
      <c r="F20794" s="4" t="s">
        <v>7027</v>
      </c>
      <c r="G20794" s="5">
        <v>6144</v>
      </c>
      <c r="H20794" s="6">
        <v>0.15589910000000001</v>
      </c>
      <c r="I20794" s="7">
        <v>50.469000000000001</v>
      </c>
    </row>
    <row r="20795" spans="1:11" x14ac:dyDescent="0.25">
      <c r="A20795">
        <v>61060</v>
      </c>
      <c r="B20795" s="2">
        <v>21.869119999999999</v>
      </c>
      <c r="C20795" s="3">
        <v>1501</v>
      </c>
      <c r="D20795" s="4">
        <v>23300</v>
      </c>
      <c r="E20795" t="s">
        <v>3888</v>
      </c>
      <c r="F20795" s="4" t="s">
        <v>11490</v>
      </c>
      <c r="G20795" s="5">
        <v>998</v>
      </c>
      <c r="H20795" s="6">
        <v>0.11723450000000001</v>
      </c>
      <c r="I20795" s="7">
        <v>57.15</v>
      </c>
    </row>
    <row r="20796" spans="1:11" x14ac:dyDescent="0.25">
      <c r="A20796">
        <v>61914</v>
      </c>
      <c r="B20796" s="2">
        <v>21.868600000000001</v>
      </c>
      <c r="C20796" s="3">
        <v>1720</v>
      </c>
      <c r="E20796" t="s">
        <v>1309</v>
      </c>
      <c r="F20796" s="4" t="s">
        <v>11490</v>
      </c>
      <c r="G20796" s="5">
        <v>1157</v>
      </c>
      <c r="H20796" s="6">
        <v>0.1139896</v>
      </c>
      <c r="I20796" s="7">
        <v>57.707999999999998</v>
      </c>
      <c r="J20796" s="2">
        <v>54</v>
      </c>
      <c r="K20796">
        <v>2</v>
      </c>
    </row>
    <row r="20797" spans="1:11" x14ac:dyDescent="0.25">
      <c r="A20797">
        <v>12980</v>
      </c>
      <c r="B20797" s="2">
        <v>21.868130000000001</v>
      </c>
      <c r="C20797" s="3">
        <v>1121</v>
      </c>
      <c r="D20797" s="4">
        <v>31660</v>
      </c>
      <c r="E20797" t="s">
        <v>2456</v>
      </c>
      <c r="F20797" s="4" t="s">
        <v>1280</v>
      </c>
      <c r="G20797" s="5">
        <v>833</v>
      </c>
      <c r="H20797" s="6">
        <v>0.13325329999999999</v>
      </c>
      <c r="I20797" s="7">
        <v>54.375</v>
      </c>
    </row>
    <row r="20798" spans="1:11" x14ac:dyDescent="0.25">
      <c r="A20798">
        <v>16640</v>
      </c>
      <c r="B20798" s="2">
        <v>21.867760000000001</v>
      </c>
      <c r="C20798" s="3">
        <v>921</v>
      </c>
      <c r="D20798" s="4">
        <v>27780</v>
      </c>
      <c r="E20798" t="s">
        <v>3540</v>
      </c>
      <c r="F20798" s="4" t="s">
        <v>3003</v>
      </c>
      <c r="G20798" s="5">
        <v>685</v>
      </c>
      <c r="H20798" s="6">
        <v>0.1576642</v>
      </c>
      <c r="I20798" s="7">
        <v>50.155999999999999</v>
      </c>
    </row>
    <row r="20799" spans="1:11" x14ac:dyDescent="0.25">
      <c r="A20799">
        <v>72327</v>
      </c>
      <c r="B20799" s="2">
        <v>21.867360000000001</v>
      </c>
      <c r="C20799" s="3">
        <v>1506</v>
      </c>
      <c r="D20799" s="4">
        <v>32820</v>
      </c>
      <c r="E20799" t="s">
        <v>9085</v>
      </c>
      <c r="F20799" s="4" t="s">
        <v>13183</v>
      </c>
      <c r="G20799" s="5">
        <v>972</v>
      </c>
      <c r="H20799" s="6">
        <v>0.15313460000000001</v>
      </c>
      <c r="I20799" s="7">
        <v>50.938000000000002</v>
      </c>
      <c r="J20799" s="2">
        <v>41</v>
      </c>
      <c r="K20799">
        <v>1</v>
      </c>
    </row>
    <row r="20800" spans="1:11" x14ac:dyDescent="0.25">
      <c r="A20800">
        <v>28734</v>
      </c>
      <c r="B20800" s="2">
        <v>21.862500000000001</v>
      </c>
      <c r="C20800" s="3">
        <v>26278</v>
      </c>
      <c r="E20800" t="s">
        <v>293</v>
      </c>
      <c r="F20800" s="4" t="s">
        <v>5642</v>
      </c>
      <c r="G20800" s="5">
        <v>19351</v>
      </c>
      <c r="H20800" s="6">
        <v>0.18597559999999999</v>
      </c>
      <c r="I20800" s="7">
        <v>45.262</v>
      </c>
      <c r="J20800" s="2">
        <v>44.5</v>
      </c>
      <c r="K20800">
        <v>4</v>
      </c>
    </row>
    <row r="20801" spans="1:11" x14ac:dyDescent="0.25">
      <c r="A20801">
        <v>67473</v>
      </c>
      <c r="B20801" s="2">
        <v>21.857579999999999</v>
      </c>
      <c r="C20801" s="3">
        <v>1689</v>
      </c>
      <c r="E20801" t="s">
        <v>12655</v>
      </c>
      <c r="F20801" s="4" t="s">
        <v>12494</v>
      </c>
      <c r="G20801" s="5">
        <v>1218</v>
      </c>
      <c r="H20801" s="6">
        <v>0.183087</v>
      </c>
      <c r="I20801" s="7">
        <v>45.761000000000003</v>
      </c>
      <c r="J20801" s="2">
        <v>36</v>
      </c>
      <c r="K20801">
        <v>1</v>
      </c>
    </row>
    <row r="20802" spans="1:11" x14ac:dyDescent="0.25">
      <c r="A20802">
        <v>39573</v>
      </c>
      <c r="B20802" s="2">
        <v>21.856020000000001</v>
      </c>
      <c r="C20802" s="3">
        <v>7980</v>
      </c>
      <c r="E20802" t="s">
        <v>7833</v>
      </c>
      <c r="F20802" s="4" t="s">
        <v>7633</v>
      </c>
      <c r="G20802" s="5">
        <v>5294</v>
      </c>
      <c r="H20802" s="6">
        <v>0.15375900000000001</v>
      </c>
      <c r="I20802" s="7">
        <v>50.829000000000001</v>
      </c>
      <c r="J20802" s="2">
        <v>62</v>
      </c>
      <c r="K20802">
        <v>1</v>
      </c>
    </row>
    <row r="20803" spans="1:11" x14ac:dyDescent="0.25">
      <c r="A20803">
        <v>98834</v>
      </c>
      <c r="B20803" s="2">
        <v>21.85472</v>
      </c>
      <c r="C20803" s="3">
        <v>200</v>
      </c>
      <c r="E20803" t="s">
        <v>16505</v>
      </c>
      <c r="F20803" s="4" t="s">
        <v>16344</v>
      </c>
      <c r="G20803" s="5">
        <v>149</v>
      </c>
      <c r="H20803" s="6">
        <v>0.1006711</v>
      </c>
      <c r="I20803" s="7">
        <v>60</v>
      </c>
    </row>
    <row r="20804" spans="1:11" x14ac:dyDescent="0.25">
      <c r="A20804">
        <v>74873</v>
      </c>
      <c r="B20804" s="2">
        <v>21.85284</v>
      </c>
      <c r="C20804" s="3">
        <v>11961</v>
      </c>
      <c r="D20804" s="4">
        <v>43060</v>
      </c>
      <c r="E20804" t="s">
        <v>9363</v>
      </c>
      <c r="F20804" s="4" t="s">
        <v>13462</v>
      </c>
      <c r="G20804" s="5">
        <v>7701</v>
      </c>
      <c r="H20804" s="6">
        <v>0.13634589999999999</v>
      </c>
      <c r="I20804" s="7">
        <v>53.831000000000003</v>
      </c>
      <c r="J20804" s="2">
        <v>46</v>
      </c>
      <c r="K20804">
        <v>2</v>
      </c>
    </row>
    <row r="20805" spans="1:11" x14ac:dyDescent="0.25">
      <c r="A20805">
        <v>30630</v>
      </c>
      <c r="B20805" s="2">
        <v>21.850650000000002</v>
      </c>
      <c r="C20805" s="3">
        <v>2092</v>
      </c>
      <c r="D20805" s="4">
        <v>12020</v>
      </c>
      <c r="E20805" t="s">
        <v>5540</v>
      </c>
      <c r="F20805" s="4" t="s">
        <v>6363</v>
      </c>
      <c r="G20805" s="5">
        <v>1462</v>
      </c>
      <c r="H20805" s="6">
        <v>0.120383</v>
      </c>
      <c r="I20805" s="7">
        <v>56.588999999999999</v>
      </c>
    </row>
    <row r="20806" spans="1:11" x14ac:dyDescent="0.25">
      <c r="A20806">
        <v>37880</v>
      </c>
      <c r="B20806" s="2">
        <v>21.849640000000001</v>
      </c>
      <c r="C20806" s="3">
        <v>3594</v>
      </c>
      <c r="D20806" s="4">
        <v>28940</v>
      </c>
      <c r="E20806" t="s">
        <v>7515</v>
      </c>
      <c r="F20806" s="4" t="s">
        <v>7348</v>
      </c>
      <c r="G20806" s="5">
        <v>2759</v>
      </c>
      <c r="H20806" s="6">
        <v>0.11304350000000001</v>
      </c>
      <c r="I20806" s="7">
        <v>57.856999999999999</v>
      </c>
    </row>
    <row r="20807" spans="1:11" x14ac:dyDescent="0.25">
      <c r="A20807">
        <v>33859</v>
      </c>
      <c r="B20807" s="2">
        <v>21.84732</v>
      </c>
      <c r="C20807" s="3">
        <v>9887</v>
      </c>
      <c r="D20807" s="4">
        <v>29460</v>
      </c>
      <c r="E20807" t="s">
        <v>6935</v>
      </c>
      <c r="F20807" s="4" t="s">
        <v>6689</v>
      </c>
      <c r="G20807" s="5">
        <v>6938</v>
      </c>
      <c r="H20807" s="6">
        <v>0.1647449</v>
      </c>
      <c r="I20807" s="7">
        <v>48.918999999999997</v>
      </c>
    </row>
    <row r="20808" spans="1:11" x14ac:dyDescent="0.25">
      <c r="A20808">
        <v>95490</v>
      </c>
      <c r="B20808" s="2">
        <v>21.843499999999999</v>
      </c>
      <c r="C20808" s="3">
        <v>12904</v>
      </c>
      <c r="D20808" s="4">
        <v>46380</v>
      </c>
      <c r="E20808" t="s">
        <v>15914</v>
      </c>
      <c r="F20808" s="4" t="s">
        <v>15368</v>
      </c>
      <c r="G20808" s="5">
        <v>8998</v>
      </c>
      <c r="H20808" s="6">
        <v>0.1560347</v>
      </c>
      <c r="I20808" s="7">
        <v>50.423000000000002</v>
      </c>
      <c r="J20808" s="2">
        <v>42.2</v>
      </c>
      <c r="K20808">
        <v>5</v>
      </c>
    </row>
    <row r="20809" spans="1:11" x14ac:dyDescent="0.25">
      <c r="A20809">
        <v>36866</v>
      </c>
      <c r="B20809" s="2">
        <v>21.840769999999999</v>
      </c>
      <c r="C20809" s="3">
        <v>3635</v>
      </c>
      <c r="E20809" t="s">
        <v>7338</v>
      </c>
      <c r="F20809" s="4" t="s">
        <v>7027</v>
      </c>
      <c r="G20809" s="5">
        <v>2427</v>
      </c>
      <c r="H20809" s="6">
        <v>0.17051069999999999</v>
      </c>
      <c r="I20809" s="7">
        <v>47.917000000000002</v>
      </c>
    </row>
    <row r="20810" spans="1:11" x14ac:dyDescent="0.25">
      <c r="A20810">
        <v>37180</v>
      </c>
      <c r="B20810" s="2">
        <v>21.839700000000001</v>
      </c>
      <c r="C20810" s="3">
        <v>2941</v>
      </c>
      <c r="D20810" s="4">
        <v>43180</v>
      </c>
      <c r="E20810" t="s">
        <v>1223</v>
      </c>
      <c r="F20810" s="4" t="s">
        <v>7348</v>
      </c>
      <c r="G20810" s="5">
        <v>2032</v>
      </c>
      <c r="H20810" s="6">
        <v>0.1096901</v>
      </c>
      <c r="I20810" s="7">
        <v>58.423000000000002</v>
      </c>
    </row>
    <row r="20811" spans="1:11" x14ac:dyDescent="0.25">
      <c r="A20811">
        <v>2126</v>
      </c>
      <c r="B20811" s="2">
        <v>21.834579999999999</v>
      </c>
      <c r="C20811" s="3">
        <v>28278</v>
      </c>
      <c r="D20811" s="4">
        <v>14460</v>
      </c>
      <c r="E20811" t="s">
        <v>312</v>
      </c>
      <c r="F20811" s="4" t="s">
        <v>21</v>
      </c>
      <c r="G20811" s="5">
        <v>19358</v>
      </c>
      <c r="H20811" s="6">
        <v>0.15455340000000001</v>
      </c>
      <c r="I20811" s="7">
        <v>50.664999999999999</v>
      </c>
      <c r="J20811" s="2">
        <v>32.428600000000003</v>
      </c>
      <c r="K20811">
        <v>7</v>
      </c>
    </row>
    <row r="20812" spans="1:11" x14ac:dyDescent="0.25">
      <c r="A20812">
        <v>67332</v>
      </c>
      <c r="B20812" s="2">
        <v>21.829920000000001</v>
      </c>
      <c r="C20812" s="3">
        <v>129</v>
      </c>
      <c r="D20812" s="4">
        <v>37660</v>
      </c>
      <c r="E20812" t="s">
        <v>650</v>
      </c>
      <c r="F20812" s="4" t="s">
        <v>12494</v>
      </c>
      <c r="G20812" s="5">
        <v>108</v>
      </c>
      <c r="H20812" s="6">
        <v>0.1559633</v>
      </c>
      <c r="I20812" s="7">
        <v>50.417000000000002</v>
      </c>
    </row>
    <row r="20813" spans="1:11" x14ac:dyDescent="0.25">
      <c r="A20813">
        <v>72440</v>
      </c>
      <c r="B20813" s="2">
        <v>21.82987</v>
      </c>
      <c r="C20813" s="3">
        <v>194</v>
      </c>
      <c r="E20813" t="s">
        <v>259</v>
      </c>
      <c r="F20813" s="4" t="s">
        <v>13183</v>
      </c>
      <c r="G20813" s="5">
        <v>129</v>
      </c>
      <c r="H20813" s="6">
        <v>0.13846149999999999</v>
      </c>
      <c r="I20813" s="7">
        <v>53.438000000000002</v>
      </c>
    </row>
    <row r="20814" spans="1:11" x14ac:dyDescent="0.25">
      <c r="A20814">
        <v>18461</v>
      </c>
      <c r="B20814" s="2">
        <v>21.82977</v>
      </c>
      <c r="C20814" s="3">
        <v>333</v>
      </c>
      <c r="E20814" t="s">
        <v>4077</v>
      </c>
      <c r="F20814" s="4" t="s">
        <v>3003</v>
      </c>
      <c r="G20814" s="5">
        <v>284</v>
      </c>
      <c r="H20814" s="6">
        <v>0.1091549</v>
      </c>
      <c r="I20814" s="7">
        <v>58.5</v>
      </c>
    </row>
    <row r="20815" spans="1:11" x14ac:dyDescent="0.25">
      <c r="A20815">
        <v>33875</v>
      </c>
      <c r="B20815" s="2">
        <v>21.827809999999999</v>
      </c>
      <c r="C20815" s="3">
        <v>10050</v>
      </c>
      <c r="D20815" s="4">
        <v>42700</v>
      </c>
      <c r="E20815" t="s">
        <v>6942</v>
      </c>
      <c r="F20815" s="4" t="s">
        <v>6689</v>
      </c>
      <c r="G20815" s="5">
        <v>7880</v>
      </c>
      <c r="H20815" s="6">
        <v>0.15596450000000001</v>
      </c>
      <c r="I20815" s="7">
        <v>50.408999999999999</v>
      </c>
    </row>
    <row r="20816" spans="1:11" x14ac:dyDescent="0.25">
      <c r="A20816">
        <v>18472</v>
      </c>
      <c r="B20816" s="2">
        <v>21.8245</v>
      </c>
      <c r="C20816" s="3">
        <v>7506</v>
      </c>
      <c r="E20816" t="s">
        <v>4083</v>
      </c>
      <c r="F20816" s="4" t="s">
        <v>3003</v>
      </c>
      <c r="G20816" s="5">
        <v>5960</v>
      </c>
      <c r="H20816" s="6">
        <v>9.5637600000000003E-2</v>
      </c>
      <c r="I20816" s="7">
        <v>60.832999999999998</v>
      </c>
      <c r="J20816" s="2">
        <v>54</v>
      </c>
      <c r="K20816">
        <v>2</v>
      </c>
    </row>
    <row r="20817" spans="1:12" x14ac:dyDescent="0.25">
      <c r="A20817">
        <v>67072</v>
      </c>
      <c r="B20817" s="2">
        <v>21.823039999999999</v>
      </c>
      <c r="C20817" s="3">
        <v>201</v>
      </c>
      <c r="D20817" s="4">
        <v>48620</v>
      </c>
      <c r="E20817" t="s">
        <v>2131</v>
      </c>
      <c r="F20817" s="4" t="s">
        <v>12494</v>
      </c>
      <c r="G20817" s="5">
        <v>141</v>
      </c>
      <c r="H20817" s="6">
        <v>0.1134752</v>
      </c>
      <c r="I20817" s="7">
        <v>57.75</v>
      </c>
    </row>
    <row r="20818" spans="1:12" x14ac:dyDescent="0.25">
      <c r="A20818">
        <v>60475</v>
      </c>
      <c r="B20818" s="2">
        <v>21.821439999999999</v>
      </c>
      <c r="C20818" s="3">
        <v>9696</v>
      </c>
      <c r="D20818" s="4">
        <v>16980</v>
      </c>
      <c r="E20818" t="s">
        <v>11595</v>
      </c>
      <c r="F20818" s="4" t="s">
        <v>11490</v>
      </c>
      <c r="G20818" s="5">
        <v>6551</v>
      </c>
      <c r="H20818" s="6">
        <v>0.1314303</v>
      </c>
      <c r="I20818" s="7">
        <v>54.646999999999998</v>
      </c>
      <c r="J20818" s="2">
        <v>53.5</v>
      </c>
      <c r="K20818">
        <v>2</v>
      </c>
    </row>
    <row r="20819" spans="1:12" x14ac:dyDescent="0.25">
      <c r="A20819">
        <v>28705</v>
      </c>
      <c r="B20819" s="2">
        <v>21.8187</v>
      </c>
      <c r="C20819" s="3">
        <v>6633</v>
      </c>
      <c r="E20819" t="s">
        <v>6078</v>
      </c>
      <c r="F20819" s="4" t="s">
        <v>5642</v>
      </c>
      <c r="G20819" s="5">
        <v>4931</v>
      </c>
      <c r="H20819" s="6">
        <v>0.17319000000000001</v>
      </c>
      <c r="I20819" s="7">
        <v>47.429000000000002</v>
      </c>
      <c r="J20819" s="2">
        <v>57.5</v>
      </c>
      <c r="K20819">
        <v>2</v>
      </c>
    </row>
    <row r="20820" spans="1:12" x14ac:dyDescent="0.25">
      <c r="A20820">
        <v>33567</v>
      </c>
      <c r="B20820" s="2">
        <v>21.815799999999999</v>
      </c>
      <c r="C20820" s="3">
        <v>11682</v>
      </c>
      <c r="D20820" s="4">
        <v>45300</v>
      </c>
      <c r="E20820" t="s">
        <v>6908</v>
      </c>
      <c r="F20820" s="4" t="s">
        <v>6689</v>
      </c>
      <c r="G20820" s="5">
        <v>7151</v>
      </c>
      <c r="H20820" s="6">
        <v>0.13269020000000001</v>
      </c>
      <c r="I20820" s="7">
        <v>54.426000000000002</v>
      </c>
    </row>
    <row r="20821" spans="1:12" x14ac:dyDescent="0.25">
      <c r="A20821">
        <v>43036</v>
      </c>
      <c r="B20821" s="2">
        <v>21.814050000000002</v>
      </c>
      <c r="C20821" s="3">
        <v>268</v>
      </c>
      <c r="D20821" s="4">
        <v>18140</v>
      </c>
      <c r="E20821" t="s">
        <v>8308</v>
      </c>
      <c r="F20821" s="4" t="s">
        <v>8295</v>
      </c>
      <c r="G20821" s="5">
        <v>166</v>
      </c>
      <c r="H20821" s="6">
        <v>0.13173650000000001</v>
      </c>
      <c r="I20821" s="7">
        <v>54.582999999999998</v>
      </c>
    </row>
    <row r="20822" spans="1:12" x14ac:dyDescent="0.25">
      <c r="A20822">
        <v>66938</v>
      </c>
      <c r="B20822" s="2">
        <v>21.813839999999999</v>
      </c>
      <c r="C20822" s="3">
        <v>1029</v>
      </c>
      <c r="E20822" t="s">
        <v>2843</v>
      </c>
      <c r="F20822" s="4" t="s">
        <v>12494</v>
      </c>
      <c r="G20822" s="5">
        <v>740</v>
      </c>
      <c r="H20822" s="6">
        <v>0.1256757</v>
      </c>
      <c r="I20822" s="7">
        <v>55.625</v>
      </c>
    </row>
    <row r="20823" spans="1:12" x14ac:dyDescent="0.25">
      <c r="A20823">
        <v>28081</v>
      </c>
      <c r="B20823" s="2">
        <v>21.809529999999999</v>
      </c>
      <c r="C20823" s="3">
        <v>26844</v>
      </c>
      <c r="D20823" s="4">
        <v>16740</v>
      </c>
      <c r="E20823" t="s">
        <v>5871</v>
      </c>
      <c r="F20823" s="4" t="s">
        <v>5642</v>
      </c>
      <c r="G20823" s="5">
        <v>17254</v>
      </c>
      <c r="H20823" s="6">
        <v>0.1696899</v>
      </c>
      <c r="I20823" s="7">
        <v>48.015000000000001</v>
      </c>
      <c r="J20823" s="2">
        <v>49.5</v>
      </c>
      <c r="K20823">
        <v>6</v>
      </c>
    </row>
    <row r="20824" spans="1:12" x14ac:dyDescent="0.25">
      <c r="A20824">
        <v>77656</v>
      </c>
      <c r="B20824" s="2">
        <v>21.802530000000001</v>
      </c>
      <c r="C20824" s="3">
        <v>17542</v>
      </c>
      <c r="D20824" s="4">
        <v>13140</v>
      </c>
      <c r="E20824" t="s">
        <v>14110</v>
      </c>
      <c r="F20824" s="4" t="s">
        <v>13752</v>
      </c>
      <c r="G20824" s="5">
        <v>11987</v>
      </c>
      <c r="H20824" s="6">
        <v>0.1209644</v>
      </c>
      <c r="I20824" s="7">
        <v>56.433999999999997</v>
      </c>
      <c r="J20824" s="2">
        <v>49.666699999999999</v>
      </c>
      <c r="K20824">
        <v>3</v>
      </c>
    </row>
    <row r="20825" spans="1:12" x14ac:dyDescent="0.25">
      <c r="A20825">
        <v>18255</v>
      </c>
      <c r="B20825" s="2">
        <v>21.798839999999998</v>
      </c>
      <c r="C20825" s="3">
        <v>4486</v>
      </c>
      <c r="D20825" s="4">
        <v>10900</v>
      </c>
      <c r="E20825" t="s">
        <v>4014</v>
      </c>
      <c r="F20825" s="4" t="s">
        <v>3003</v>
      </c>
      <c r="G20825" s="5">
        <v>3421</v>
      </c>
      <c r="H20825" s="6">
        <v>0.11192290000000001</v>
      </c>
      <c r="I20825" s="7">
        <v>57.994999999999997</v>
      </c>
    </row>
    <row r="20826" spans="1:12" x14ac:dyDescent="0.25">
      <c r="A20826">
        <v>73106</v>
      </c>
      <c r="B20826" s="2">
        <v>21.796009999999999</v>
      </c>
      <c r="C20826" s="3">
        <v>13269</v>
      </c>
      <c r="D20826" s="4">
        <v>36420</v>
      </c>
      <c r="E20826" t="s">
        <v>13492</v>
      </c>
      <c r="F20826" s="4" t="s">
        <v>13462</v>
      </c>
      <c r="G20826" s="5">
        <v>8406</v>
      </c>
      <c r="H20826" s="6">
        <v>0.2219843</v>
      </c>
      <c r="I20826" s="7">
        <v>38.973999999999997</v>
      </c>
      <c r="J20826" s="2">
        <v>46.352899999999998</v>
      </c>
      <c r="K20826">
        <v>17</v>
      </c>
      <c r="L20826" s="2">
        <v>82.2</v>
      </c>
    </row>
    <row r="20827" spans="1:12" x14ac:dyDescent="0.25">
      <c r="A20827">
        <v>29355</v>
      </c>
      <c r="B20827" s="2">
        <v>21.79382</v>
      </c>
      <c r="C20827" s="3">
        <v>1003</v>
      </c>
      <c r="D20827" s="4">
        <v>35140</v>
      </c>
      <c r="E20827" t="s">
        <v>6206</v>
      </c>
      <c r="F20827" s="4" t="s">
        <v>6130</v>
      </c>
      <c r="G20827" s="5">
        <v>731</v>
      </c>
      <c r="H20827" s="6">
        <v>0.2336066</v>
      </c>
      <c r="I20827" s="7">
        <v>36.963999999999999</v>
      </c>
    </row>
    <row r="20828" spans="1:12" x14ac:dyDescent="0.25">
      <c r="A20828">
        <v>15531</v>
      </c>
      <c r="B20828" s="2">
        <v>21.792919999999999</v>
      </c>
      <c r="C20828" s="3">
        <v>4176</v>
      </c>
      <c r="D20828" s="4">
        <v>43740</v>
      </c>
      <c r="E20828" t="s">
        <v>3184</v>
      </c>
      <c r="F20828" s="4" t="s">
        <v>3003</v>
      </c>
      <c r="G20828" s="5">
        <v>3026</v>
      </c>
      <c r="H20828" s="6">
        <v>0.14833170000000001</v>
      </c>
      <c r="I20828" s="7">
        <v>51.7</v>
      </c>
      <c r="J20828" s="2">
        <v>60</v>
      </c>
      <c r="K20828">
        <v>3</v>
      </c>
    </row>
    <row r="20829" spans="1:12" x14ac:dyDescent="0.25">
      <c r="A20829">
        <v>81033</v>
      </c>
      <c r="B20829" s="2">
        <v>21.79214</v>
      </c>
      <c r="C20829" s="3">
        <v>287</v>
      </c>
      <c r="E20829" t="s">
        <v>13008</v>
      </c>
      <c r="F20829" s="4" t="s">
        <v>14477</v>
      </c>
      <c r="G20829" s="5">
        <v>218</v>
      </c>
      <c r="H20829" s="6">
        <v>0.18264839999999999</v>
      </c>
      <c r="I20829" s="7">
        <v>45.768999999999998</v>
      </c>
    </row>
    <row r="20830" spans="1:12" x14ac:dyDescent="0.25">
      <c r="A20830">
        <v>33598</v>
      </c>
      <c r="B20830" s="2">
        <v>21.79008</v>
      </c>
      <c r="C20830" s="3">
        <v>13880</v>
      </c>
      <c r="D20830" s="4">
        <v>45300</v>
      </c>
      <c r="E20830" t="s">
        <v>6918</v>
      </c>
      <c r="F20830" s="4" t="s">
        <v>6689</v>
      </c>
      <c r="G20830" s="5">
        <v>8387</v>
      </c>
      <c r="H20830" s="6">
        <v>0.17048160000000001</v>
      </c>
      <c r="I20830" s="7">
        <v>47.871000000000002</v>
      </c>
      <c r="J20830" s="2">
        <v>61</v>
      </c>
      <c r="K20830">
        <v>1</v>
      </c>
    </row>
    <row r="20831" spans="1:12" x14ac:dyDescent="0.25">
      <c r="A20831">
        <v>31735</v>
      </c>
      <c r="B20831" s="2">
        <v>21.787939999999999</v>
      </c>
      <c r="C20831" s="3">
        <v>883</v>
      </c>
      <c r="D20831" s="4">
        <v>11140</v>
      </c>
      <c r="E20831" t="s">
        <v>6652</v>
      </c>
      <c r="F20831" s="4" t="s">
        <v>6363</v>
      </c>
      <c r="G20831" s="5">
        <v>574</v>
      </c>
      <c r="H20831" s="6">
        <v>0.1773913</v>
      </c>
      <c r="I20831" s="7">
        <v>46.674999999999997</v>
      </c>
    </row>
    <row r="20832" spans="1:12" x14ac:dyDescent="0.25">
      <c r="A20832">
        <v>80654</v>
      </c>
      <c r="B20832" s="2">
        <v>21.787400000000002</v>
      </c>
      <c r="C20832" s="3">
        <v>2517</v>
      </c>
      <c r="D20832" s="4">
        <v>22820</v>
      </c>
      <c r="E20832" t="s">
        <v>7836</v>
      </c>
      <c r="F20832" s="4" t="s">
        <v>14477</v>
      </c>
      <c r="G20832" s="5">
        <v>1669</v>
      </c>
      <c r="H20832" s="6">
        <v>0.13121630000000001</v>
      </c>
      <c r="I20832" s="7">
        <v>54.652999999999999</v>
      </c>
    </row>
    <row r="20833" spans="1:12" x14ac:dyDescent="0.25">
      <c r="A20833">
        <v>15445</v>
      </c>
      <c r="B20833" s="2">
        <v>21.786570000000001</v>
      </c>
      <c r="C20833" s="3">
        <v>2408</v>
      </c>
      <c r="D20833" s="4">
        <v>38300</v>
      </c>
      <c r="E20833" t="s">
        <v>3150</v>
      </c>
      <c r="F20833" s="4" t="s">
        <v>3003</v>
      </c>
      <c r="G20833" s="5">
        <v>1789</v>
      </c>
      <c r="H20833" s="6">
        <v>0.14692740000000001</v>
      </c>
      <c r="I20833" s="7">
        <v>51.938000000000002</v>
      </c>
      <c r="J20833" s="2">
        <v>63</v>
      </c>
      <c r="K20833">
        <v>1</v>
      </c>
    </row>
    <row r="20834" spans="1:12" x14ac:dyDescent="0.25">
      <c r="A20834">
        <v>38821</v>
      </c>
      <c r="B20834" s="2">
        <v>21.784089999999999</v>
      </c>
      <c r="C20834" s="3">
        <v>12470</v>
      </c>
      <c r="E20834" t="s">
        <v>7693</v>
      </c>
      <c r="F20834" s="4" t="s">
        <v>7633</v>
      </c>
      <c r="G20834" s="5">
        <v>8583</v>
      </c>
      <c r="H20834" s="6">
        <v>0.1699872</v>
      </c>
      <c r="I20834" s="7">
        <v>47.951999999999998</v>
      </c>
      <c r="J20834" s="2">
        <v>54.5</v>
      </c>
      <c r="K20834">
        <v>2</v>
      </c>
    </row>
    <row r="20835" spans="1:12" x14ac:dyDescent="0.25">
      <c r="A20835">
        <v>28716</v>
      </c>
      <c r="B20835" s="2">
        <v>21.77909</v>
      </c>
      <c r="C20835" s="3">
        <v>17173</v>
      </c>
      <c r="D20835" s="4">
        <v>11700</v>
      </c>
      <c r="E20835" t="s">
        <v>287</v>
      </c>
      <c r="F20835" s="4" t="s">
        <v>5642</v>
      </c>
      <c r="G20835" s="5">
        <v>12298</v>
      </c>
      <c r="H20835" s="6">
        <v>0.14822340000000001</v>
      </c>
      <c r="I20835" s="7">
        <v>51.712000000000003</v>
      </c>
      <c r="J20835" s="2">
        <v>30</v>
      </c>
      <c r="K20835">
        <v>1</v>
      </c>
    </row>
    <row r="20836" spans="1:12" x14ac:dyDescent="0.25">
      <c r="A20836">
        <v>28654</v>
      </c>
      <c r="B20836" s="2">
        <v>21.77553</v>
      </c>
      <c r="C20836" s="3">
        <v>3789</v>
      </c>
      <c r="D20836" s="4">
        <v>35900</v>
      </c>
      <c r="E20836" t="s">
        <v>6052</v>
      </c>
      <c r="F20836" s="4" t="s">
        <v>5642</v>
      </c>
      <c r="G20836" s="5">
        <v>2572</v>
      </c>
      <c r="H20836" s="6">
        <v>0.2045101</v>
      </c>
      <c r="I20836" s="7">
        <v>41.984999999999999</v>
      </c>
    </row>
    <row r="20837" spans="1:12" x14ac:dyDescent="0.25">
      <c r="A20837">
        <v>30241</v>
      </c>
      <c r="B20837" s="2">
        <v>21.77122</v>
      </c>
      <c r="C20837" s="3">
        <v>25013</v>
      </c>
      <c r="D20837" s="4">
        <v>29300</v>
      </c>
      <c r="E20837" t="s">
        <v>837</v>
      </c>
      <c r="F20837" s="4" t="s">
        <v>6363</v>
      </c>
      <c r="G20837" s="5">
        <v>15461</v>
      </c>
      <c r="H20837" s="6">
        <v>0.1654378</v>
      </c>
      <c r="I20837" s="7">
        <v>48.735999999999997</v>
      </c>
    </row>
    <row r="20838" spans="1:12" x14ac:dyDescent="0.25">
      <c r="A20838">
        <v>50476</v>
      </c>
      <c r="B20838" s="2">
        <v>21.767389999999999</v>
      </c>
      <c r="C20838" s="3">
        <v>882</v>
      </c>
      <c r="E20838" t="s">
        <v>966</v>
      </c>
      <c r="F20838" s="4" t="s">
        <v>9593</v>
      </c>
      <c r="G20838" s="5">
        <v>552</v>
      </c>
      <c r="H20838" s="6">
        <v>8.4990999999999997E-2</v>
      </c>
      <c r="I20838" s="7">
        <v>62.634</v>
      </c>
      <c r="J20838" s="2">
        <v>58</v>
      </c>
      <c r="K20838">
        <v>1</v>
      </c>
    </row>
    <row r="20839" spans="1:12" x14ac:dyDescent="0.25">
      <c r="A20839">
        <v>83217</v>
      </c>
      <c r="B20839" s="2">
        <v>21.767150000000001</v>
      </c>
      <c r="C20839" s="3">
        <v>782</v>
      </c>
      <c r="E20839" t="s">
        <v>5227</v>
      </c>
      <c r="F20839" s="4" t="s">
        <v>14725</v>
      </c>
      <c r="G20839" s="5">
        <v>463</v>
      </c>
      <c r="H20839" s="6">
        <v>0.1508621</v>
      </c>
      <c r="I20839" s="7">
        <v>51.25</v>
      </c>
    </row>
    <row r="20840" spans="1:12" x14ac:dyDescent="0.25">
      <c r="A20840">
        <v>59733</v>
      </c>
      <c r="B20840" s="2">
        <v>21.766999999999999</v>
      </c>
      <c r="C20840" s="3">
        <v>237</v>
      </c>
      <c r="E20840" t="s">
        <v>11439</v>
      </c>
      <c r="F20840" s="4" t="s">
        <v>11278</v>
      </c>
      <c r="G20840" s="5">
        <v>157</v>
      </c>
      <c r="H20840" s="6">
        <v>0.14649680000000001</v>
      </c>
      <c r="I20840" s="7">
        <v>52</v>
      </c>
    </row>
    <row r="20841" spans="1:12" x14ac:dyDescent="0.25">
      <c r="A20841">
        <v>37680</v>
      </c>
      <c r="B20841" s="2">
        <v>21.766870000000001</v>
      </c>
      <c r="C20841" s="3">
        <v>485</v>
      </c>
      <c r="E20841" t="s">
        <v>7458</v>
      </c>
      <c r="F20841" s="4" t="s">
        <v>7348</v>
      </c>
      <c r="G20841" s="5">
        <v>377</v>
      </c>
      <c r="H20841" s="6">
        <v>0.1375661</v>
      </c>
      <c r="I20841" s="7">
        <v>53.542000000000002</v>
      </c>
    </row>
    <row r="20842" spans="1:12" x14ac:dyDescent="0.25">
      <c r="A20842">
        <v>65051</v>
      </c>
      <c r="B20842" s="2">
        <v>21.765999999999998</v>
      </c>
      <c r="C20842" s="3">
        <v>5151</v>
      </c>
      <c r="D20842" s="4">
        <v>27620</v>
      </c>
      <c r="E20842" t="s">
        <v>5549</v>
      </c>
      <c r="F20842" s="4" t="s">
        <v>12102</v>
      </c>
      <c r="G20842" s="5">
        <v>3259</v>
      </c>
      <c r="H20842" s="6">
        <v>0.1420681</v>
      </c>
      <c r="I20842" s="7">
        <v>52.76</v>
      </c>
    </row>
    <row r="20843" spans="1:12" x14ac:dyDescent="0.25">
      <c r="A20843">
        <v>49751</v>
      </c>
      <c r="B20843" s="2">
        <v>21.764869999999998</v>
      </c>
      <c r="C20843" s="3">
        <v>1863</v>
      </c>
      <c r="E20843" t="s">
        <v>9483</v>
      </c>
      <c r="F20843" s="4" t="s">
        <v>9106</v>
      </c>
      <c r="G20843" s="5">
        <v>1430</v>
      </c>
      <c r="H20843" s="6">
        <v>0.14395530000000001</v>
      </c>
      <c r="I20843" s="7">
        <v>52.430999999999997</v>
      </c>
      <c r="J20843" s="2">
        <v>50</v>
      </c>
      <c r="K20843">
        <v>1</v>
      </c>
    </row>
    <row r="20844" spans="1:12" x14ac:dyDescent="0.25">
      <c r="A20844">
        <v>26591</v>
      </c>
      <c r="B20844" s="2">
        <v>21.76426</v>
      </c>
      <c r="C20844" s="3">
        <v>1501</v>
      </c>
      <c r="D20844" s="4">
        <v>21900</v>
      </c>
      <c r="E20844" t="s">
        <v>75</v>
      </c>
      <c r="F20844" s="4" t="s">
        <v>5144</v>
      </c>
      <c r="G20844" s="5">
        <v>1146</v>
      </c>
      <c r="H20844" s="6">
        <v>0.13176270000000001</v>
      </c>
      <c r="I20844" s="7">
        <v>54.536999999999999</v>
      </c>
    </row>
    <row r="20845" spans="1:12" x14ac:dyDescent="0.25">
      <c r="A20845">
        <v>36587</v>
      </c>
      <c r="B20845" s="2">
        <v>21.76221</v>
      </c>
      <c r="C20845" s="3">
        <v>11076</v>
      </c>
      <c r="D20845" s="4">
        <v>33660</v>
      </c>
      <c r="E20845" t="s">
        <v>7303</v>
      </c>
      <c r="F20845" s="4" t="s">
        <v>7027</v>
      </c>
      <c r="G20845" s="5">
        <v>7402</v>
      </c>
      <c r="H20845" s="6">
        <v>0.12035659999999999</v>
      </c>
      <c r="I20845" s="7">
        <v>56.503999999999998</v>
      </c>
      <c r="J20845" s="2">
        <v>48.5</v>
      </c>
      <c r="K20845">
        <v>2</v>
      </c>
    </row>
    <row r="20846" spans="1:12" x14ac:dyDescent="0.25">
      <c r="A20846">
        <v>24541</v>
      </c>
      <c r="B20846" s="2">
        <v>21.75573</v>
      </c>
      <c r="C20846" s="3">
        <v>28878</v>
      </c>
      <c r="D20846" s="4">
        <v>19260</v>
      </c>
      <c r="E20846" t="s">
        <v>655</v>
      </c>
      <c r="F20846" s="4" t="s">
        <v>4335</v>
      </c>
      <c r="G20846" s="5">
        <v>19681</v>
      </c>
      <c r="H20846" s="6">
        <v>0.19225690000000001</v>
      </c>
      <c r="I20846" s="7">
        <v>44.079000000000001</v>
      </c>
      <c r="J20846" s="2">
        <v>42.153799999999997</v>
      </c>
      <c r="K20846">
        <v>13</v>
      </c>
      <c r="L20846" s="2">
        <v>62.4</v>
      </c>
    </row>
    <row r="20847" spans="1:12" x14ac:dyDescent="0.25">
      <c r="A20847">
        <v>59059</v>
      </c>
      <c r="B20847" s="2">
        <v>21.750990000000002</v>
      </c>
      <c r="C20847" s="3">
        <v>151</v>
      </c>
      <c r="E20847" t="s">
        <v>11309</v>
      </c>
      <c r="F20847" s="4" t="s">
        <v>11278</v>
      </c>
      <c r="G20847" s="5">
        <v>123</v>
      </c>
      <c r="H20847" s="6">
        <v>0.11382109999999999</v>
      </c>
      <c r="I20847" s="7">
        <v>57.625</v>
      </c>
    </row>
    <row r="20848" spans="1:12" x14ac:dyDescent="0.25">
      <c r="A20848">
        <v>34224</v>
      </c>
      <c r="B20848" s="2">
        <v>21.747879999999999</v>
      </c>
      <c r="C20848" s="3">
        <v>15604</v>
      </c>
      <c r="D20848" s="4">
        <v>39460</v>
      </c>
      <c r="E20848" t="s">
        <v>1463</v>
      </c>
      <c r="F20848" s="4" t="s">
        <v>6689</v>
      </c>
      <c r="G20848" s="5">
        <v>12866</v>
      </c>
      <c r="H20848" s="6">
        <v>0.15815650000000001</v>
      </c>
      <c r="I20848" s="7">
        <v>49.963000000000001</v>
      </c>
      <c r="J20848" s="2">
        <v>44</v>
      </c>
      <c r="K20848">
        <v>2</v>
      </c>
    </row>
    <row r="20849" spans="1:11" x14ac:dyDescent="0.25">
      <c r="A20849">
        <v>43716</v>
      </c>
      <c r="B20849" s="2">
        <v>21.744499999999999</v>
      </c>
      <c r="C20849" s="3">
        <v>1661</v>
      </c>
      <c r="E20849" t="s">
        <v>3085</v>
      </c>
      <c r="F20849" s="4" t="s">
        <v>8295</v>
      </c>
      <c r="G20849" s="5">
        <v>1253</v>
      </c>
      <c r="H20849" s="6">
        <v>8.0542299999999997E-2</v>
      </c>
      <c r="I20849" s="7">
        <v>63.375</v>
      </c>
    </row>
    <row r="20850" spans="1:11" x14ac:dyDescent="0.25">
      <c r="A20850">
        <v>38330</v>
      </c>
      <c r="B20850" s="2">
        <v>21.743480000000002</v>
      </c>
      <c r="C20850" s="3">
        <v>4389</v>
      </c>
      <c r="E20850" t="s">
        <v>7563</v>
      </c>
      <c r="F20850" s="4" t="s">
        <v>7348</v>
      </c>
      <c r="G20850" s="5">
        <v>3013</v>
      </c>
      <c r="H20850" s="6">
        <v>0.14863970000000001</v>
      </c>
      <c r="I20850" s="7">
        <v>51.606999999999999</v>
      </c>
    </row>
    <row r="20851" spans="1:11" x14ac:dyDescent="0.25">
      <c r="A20851">
        <v>64772</v>
      </c>
      <c r="B20851" s="2">
        <v>21.740570000000002</v>
      </c>
      <c r="C20851" s="3">
        <v>13854</v>
      </c>
      <c r="E20851" t="s">
        <v>8619</v>
      </c>
      <c r="F20851" s="4" t="s">
        <v>12102</v>
      </c>
      <c r="G20851" s="5">
        <v>9152</v>
      </c>
      <c r="H20851" s="6">
        <v>0.16191410000000001</v>
      </c>
      <c r="I20851" s="7">
        <v>49.311999999999998</v>
      </c>
      <c r="J20851" s="2">
        <v>59.75</v>
      </c>
      <c r="K20851">
        <v>4</v>
      </c>
    </row>
    <row r="20852" spans="1:11" x14ac:dyDescent="0.25">
      <c r="A20852">
        <v>47553</v>
      </c>
      <c r="B20852" s="2">
        <v>21.73706</v>
      </c>
      <c r="C20852" s="3">
        <v>8555</v>
      </c>
      <c r="E20852" t="s">
        <v>9027</v>
      </c>
      <c r="F20852" s="4" t="s">
        <v>8800</v>
      </c>
      <c r="G20852" s="5">
        <v>5539</v>
      </c>
      <c r="H20852" s="6">
        <v>0.1249323</v>
      </c>
      <c r="I20852" s="7">
        <v>55.701999999999998</v>
      </c>
    </row>
    <row r="20853" spans="1:11" x14ac:dyDescent="0.25">
      <c r="A20853">
        <v>74471</v>
      </c>
      <c r="B20853" s="2">
        <v>21.73546</v>
      </c>
      <c r="C20853" s="3">
        <v>1763</v>
      </c>
      <c r="D20853" s="4">
        <v>45140</v>
      </c>
      <c r="E20853" t="s">
        <v>13662</v>
      </c>
      <c r="F20853" s="4" t="s">
        <v>13462</v>
      </c>
      <c r="G20853" s="5">
        <v>1143</v>
      </c>
      <c r="H20853" s="6">
        <v>0.15310589999999999</v>
      </c>
      <c r="I20853" s="7">
        <v>50.832999999999998</v>
      </c>
    </row>
    <row r="20854" spans="1:11" x14ac:dyDescent="0.25">
      <c r="A20854">
        <v>76120</v>
      </c>
      <c r="B20854" s="2">
        <v>21.73265</v>
      </c>
      <c r="C20854" s="3">
        <v>18274</v>
      </c>
      <c r="D20854" s="4">
        <v>19100</v>
      </c>
      <c r="E20854" t="s">
        <v>13904</v>
      </c>
      <c r="F20854" s="4" t="s">
        <v>13752</v>
      </c>
      <c r="G20854" s="5">
        <v>10602</v>
      </c>
      <c r="H20854" s="6">
        <v>0.20731939999999999</v>
      </c>
      <c r="I20854" s="7">
        <v>41.463999999999999</v>
      </c>
      <c r="J20854" s="2">
        <v>37.200000000000003</v>
      </c>
      <c r="K20854">
        <v>5</v>
      </c>
    </row>
    <row r="20855" spans="1:11" x14ac:dyDescent="0.25">
      <c r="A20855">
        <v>45158</v>
      </c>
      <c r="B20855" s="2">
        <v>21.730060000000002</v>
      </c>
      <c r="C20855" s="3">
        <v>388</v>
      </c>
      <c r="D20855" s="4">
        <v>17140</v>
      </c>
      <c r="E20855" t="s">
        <v>8654</v>
      </c>
      <c r="F20855" s="4" t="s">
        <v>8295</v>
      </c>
      <c r="G20855" s="5">
        <v>222</v>
      </c>
      <c r="H20855" s="6">
        <v>8.5585599999999998E-2</v>
      </c>
      <c r="I20855" s="7">
        <v>62.5</v>
      </c>
    </row>
    <row r="20856" spans="1:11" x14ac:dyDescent="0.25">
      <c r="A20856">
        <v>93239</v>
      </c>
      <c r="B20856" s="2">
        <v>21.729759999999999</v>
      </c>
      <c r="C20856" s="3">
        <v>1950</v>
      </c>
      <c r="D20856" s="4">
        <v>25260</v>
      </c>
      <c r="E20856" t="s">
        <v>15635</v>
      </c>
      <c r="F20856" s="4" t="s">
        <v>15368</v>
      </c>
      <c r="G20856" s="5">
        <v>1021</v>
      </c>
      <c r="H20856" s="6">
        <v>8.51272E-2</v>
      </c>
      <c r="I20856" s="7">
        <v>62.578000000000003</v>
      </c>
    </row>
    <row r="20857" spans="1:11" x14ac:dyDescent="0.25">
      <c r="A20857">
        <v>69040</v>
      </c>
      <c r="B20857" s="2">
        <v>21.729389999999999</v>
      </c>
      <c r="C20857" s="3">
        <v>753</v>
      </c>
      <c r="E20857" t="s">
        <v>10760</v>
      </c>
      <c r="F20857" s="4" t="s">
        <v>12738</v>
      </c>
      <c r="G20857" s="5">
        <v>536</v>
      </c>
      <c r="H20857" s="6">
        <v>0.13619400000000001</v>
      </c>
      <c r="I20857" s="7">
        <v>53.75</v>
      </c>
    </row>
    <row r="20858" spans="1:11" x14ac:dyDescent="0.25">
      <c r="A20858">
        <v>33523</v>
      </c>
      <c r="B20858" s="2">
        <v>21.726310000000002</v>
      </c>
      <c r="C20858" s="3">
        <v>18868</v>
      </c>
      <c r="D20858" s="4">
        <v>45300</v>
      </c>
      <c r="E20858" t="s">
        <v>6901</v>
      </c>
      <c r="F20858" s="4" t="s">
        <v>6689</v>
      </c>
      <c r="G20858" s="5">
        <v>12340</v>
      </c>
      <c r="H20858" s="6">
        <v>0.15210699999999999</v>
      </c>
      <c r="I20858" s="7">
        <v>50.997</v>
      </c>
    </row>
    <row r="20859" spans="1:11" x14ac:dyDescent="0.25">
      <c r="A20859">
        <v>45692</v>
      </c>
      <c r="B20859" s="2">
        <v>21.72194</v>
      </c>
      <c r="C20859" s="3">
        <v>8517</v>
      </c>
      <c r="D20859" s="4">
        <v>27160</v>
      </c>
      <c r="E20859" t="s">
        <v>8729</v>
      </c>
      <c r="F20859" s="4" t="s">
        <v>8295</v>
      </c>
      <c r="G20859" s="5">
        <v>5934</v>
      </c>
      <c r="H20859" s="6">
        <v>0.1484665</v>
      </c>
      <c r="I20859" s="7">
        <v>51.622999999999998</v>
      </c>
      <c r="J20859" s="2">
        <v>62</v>
      </c>
      <c r="K20859">
        <v>3</v>
      </c>
    </row>
    <row r="20860" spans="1:11" x14ac:dyDescent="0.25">
      <c r="A20860">
        <v>47710</v>
      </c>
      <c r="B20860" s="2">
        <v>21.71734</v>
      </c>
      <c r="C20860" s="3">
        <v>19381</v>
      </c>
      <c r="D20860" s="4">
        <v>21780</v>
      </c>
      <c r="E20860" t="s">
        <v>9059</v>
      </c>
      <c r="F20860" s="4" t="s">
        <v>8800</v>
      </c>
      <c r="G20860" s="5">
        <v>13262</v>
      </c>
      <c r="H20860" s="6">
        <v>0.16911709999999999</v>
      </c>
      <c r="I20860" s="7">
        <v>48.052999999999997</v>
      </c>
      <c r="J20860" s="2">
        <v>47</v>
      </c>
      <c r="K20860">
        <v>4</v>
      </c>
    </row>
    <row r="20861" spans="1:11" x14ac:dyDescent="0.25">
      <c r="A20861">
        <v>89122</v>
      </c>
      <c r="B20861" s="2">
        <v>21.70637</v>
      </c>
      <c r="C20861" s="3">
        <v>47561</v>
      </c>
      <c r="D20861" s="4">
        <v>29820</v>
      </c>
      <c r="E20861" t="s">
        <v>15235</v>
      </c>
      <c r="F20861" s="4" t="s">
        <v>15318</v>
      </c>
      <c r="G20861" s="5">
        <v>32584</v>
      </c>
      <c r="H20861" s="6">
        <v>0.15718889999999999</v>
      </c>
      <c r="I20861" s="7">
        <v>50.113999999999997</v>
      </c>
      <c r="J20861" s="2">
        <v>42.75</v>
      </c>
      <c r="K20861">
        <v>4</v>
      </c>
    </row>
    <row r="20862" spans="1:11" x14ac:dyDescent="0.25">
      <c r="A20862">
        <v>14719</v>
      </c>
      <c r="B20862" s="2">
        <v>21.697990000000001</v>
      </c>
      <c r="C20862" s="3">
        <v>3500</v>
      </c>
      <c r="D20862" s="4">
        <v>36460</v>
      </c>
      <c r="E20862" t="s">
        <v>2911</v>
      </c>
      <c r="F20862" s="4" t="s">
        <v>1280</v>
      </c>
      <c r="G20862" s="5">
        <v>2414</v>
      </c>
      <c r="H20862" s="6">
        <v>0.12836439999999999</v>
      </c>
      <c r="I20862" s="7">
        <v>55.094000000000001</v>
      </c>
    </row>
    <row r="20863" spans="1:11" x14ac:dyDescent="0.25">
      <c r="A20863">
        <v>67356</v>
      </c>
      <c r="B20863" s="2">
        <v>21.696940000000001</v>
      </c>
      <c r="C20863" s="3">
        <v>3063</v>
      </c>
      <c r="D20863" s="4">
        <v>37660</v>
      </c>
      <c r="E20863" t="s">
        <v>2522</v>
      </c>
      <c r="F20863" s="4" t="s">
        <v>12494</v>
      </c>
      <c r="G20863" s="5">
        <v>1983</v>
      </c>
      <c r="H20863" s="6">
        <v>0.155746</v>
      </c>
      <c r="I20863" s="7">
        <v>50.356999999999999</v>
      </c>
    </row>
    <row r="20864" spans="1:11" x14ac:dyDescent="0.25">
      <c r="A20864">
        <v>75490</v>
      </c>
      <c r="B20864" s="2">
        <v>21.696079999999998</v>
      </c>
      <c r="C20864" s="3">
        <v>2421</v>
      </c>
      <c r="E20864" t="s">
        <v>1720</v>
      </c>
      <c r="F20864" s="4" t="s">
        <v>13752</v>
      </c>
      <c r="G20864" s="5">
        <v>1626</v>
      </c>
      <c r="H20864" s="6">
        <v>9.9016000000000007E-2</v>
      </c>
      <c r="I20864" s="7">
        <v>60.155999999999999</v>
      </c>
    </row>
    <row r="20865" spans="1:12" x14ac:dyDescent="0.25">
      <c r="A20865">
        <v>44411</v>
      </c>
      <c r="B20865" s="2">
        <v>21.695360000000001</v>
      </c>
      <c r="C20865" s="3">
        <v>2095</v>
      </c>
      <c r="D20865" s="4">
        <v>10420</v>
      </c>
      <c r="E20865" t="s">
        <v>119</v>
      </c>
      <c r="F20865" s="4" t="s">
        <v>8295</v>
      </c>
      <c r="G20865" s="5">
        <v>1366</v>
      </c>
      <c r="H20865" s="6">
        <v>9.0709600000000001E-2</v>
      </c>
      <c r="I20865" s="7">
        <v>61.587000000000003</v>
      </c>
      <c r="J20865" s="2">
        <v>41</v>
      </c>
      <c r="K20865">
        <v>1</v>
      </c>
    </row>
    <row r="20866" spans="1:12" x14ac:dyDescent="0.25">
      <c r="A20866">
        <v>46992</v>
      </c>
      <c r="B20866" s="2">
        <v>21.692240000000002</v>
      </c>
      <c r="C20866" s="3">
        <v>16443</v>
      </c>
      <c r="D20866" s="4">
        <v>47340</v>
      </c>
      <c r="E20866" t="s">
        <v>8938</v>
      </c>
      <c r="F20866" s="4" t="s">
        <v>8800</v>
      </c>
      <c r="G20866" s="5">
        <v>11663</v>
      </c>
      <c r="H20866" s="6">
        <v>0.14171810000000001</v>
      </c>
      <c r="I20866" s="7">
        <v>52.77</v>
      </c>
      <c r="J20866" s="2">
        <v>53.214300000000001</v>
      </c>
      <c r="K20866">
        <v>14</v>
      </c>
      <c r="L20866" s="2">
        <v>97.8</v>
      </c>
    </row>
    <row r="20867" spans="1:12" x14ac:dyDescent="0.25">
      <c r="A20867">
        <v>72169</v>
      </c>
      <c r="B20867" s="2">
        <v>21.689419999999998</v>
      </c>
      <c r="C20867" s="3">
        <v>179</v>
      </c>
      <c r="E20867" t="s">
        <v>7692</v>
      </c>
      <c r="F20867" s="4" t="s">
        <v>13183</v>
      </c>
      <c r="G20867" s="5">
        <v>137</v>
      </c>
      <c r="H20867" s="6">
        <v>0.23188410000000001</v>
      </c>
      <c r="I20867" s="7">
        <v>37.188000000000002</v>
      </c>
    </row>
    <row r="20868" spans="1:12" x14ac:dyDescent="0.25">
      <c r="A20868">
        <v>56685</v>
      </c>
      <c r="B20868" s="2">
        <v>21.689360000000001</v>
      </c>
      <c r="C20868" s="3">
        <v>116</v>
      </c>
      <c r="D20868" s="4">
        <v>13420</v>
      </c>
      <c r="E20868" t="s">
        <v>10847</v>
      </c>
      <c r="F20868" s="4" t="s">
        <v>10428</v>
      </c>
      <c r="G20868" s="5">
        <v>104</v>
      </c>
      <c r="H20868" s="6">
        <v>6.7307699999999998E-2</v>
      </c>
      <c r="I20868" s="7">
        <v>65.625</v>
      </c>
    </row>
    <row r="20869" spans="1:12" x14ac:dyDescent="0.25">
      <c r="A20869">
        <v>47459</v>
      </c>
      <c r="B20869" s="2">
        <v>21.688659999999999</v>
      </c>
      <c r="C20869" s="3">
        <v>4420</v>
      </c>
      <c r="E20869" t="s">
        <v>9006</v>
      </c>
      <c r="F20869" s="4" t="s">
        <v>8800</v>
      </c>
      <c r="G20869" s="5">
        <v>2831</v>
      </c>
      <c r="H20869" s="6">
        <v>0.14729780000000001</v>
      </c>
      <c r="I20869" s="7">
        <v>51.802</v>
      </c>
    </row>
    <row r="20870" spans="1:12" x14ac:dyDescent="0.25">
      <c r="A20870">
        <v>97032</v>
      </c>
      <c r="B20870" s="2">
        <v>21.687259999999998</v>
      </c>
      <c r="C20870" s="3">
        <v>4978</v>
      </c>
      <c r="D20870" s="4">
        <v>41420</v>
      </c>
      <c r="E20870" t="s">
        <v>8551</v>
      </c>
      <c r="F20870" s="4" t="s">
        <v>16170</v>
      </c>
      <c r="G20870" s="5">
        <v>2999</v>
      </c>
      <c r="H20870" s="6">
        <v>0.1343781</v>
      </c>
      <c r="I20870" s="7">
        <v>54.033999999999999</v>
      </c>
      <c r="J20870" s="2">
        <v>33</v>
      </c>
      <c r="K20870">
        <v>1</v>
      </c>
    </row>
    <row r="20871" spans="1:12" x14ac:dyDescent="0.25">
      <c r="A20871">
        <v>95301</v>
      </c>
      <c r="B20871" s="2">
        <v>21.681039999999999</v>
      </c>
      <c r="C20871" s="3">
        <v>38006</v>
      </c>
      <c r="D20871" s="4">
        <v>32900</v>
      </c>
      <c r="E20871" t="s">
        <v>8523</v>
      </c>
      <c r="F20871" s="4" t="s">
        <v>15368</v>
      </c>
      <c r="G20871" s="5">
        <v>23024</v>
      </c>
      <c r="H20871" s="6">
        <v>0.1440236</v>
      </c>
      <c r="I20871" s="7">
        <v>52.366</v>
      </c>
      <c r="J20871" s="2">
        <v>58.428600000000003</v>
      </c>
      <c r="K20871">
        <v>7</v>
      </c>
    </row>
    <row r="20872" spans="1:12" x14ac:dyDescent="0.25">
      <c r="A20872">
        <v>43148</v>
      </c>
      <c r="B20872" s="2">
        <v>21.675160000000002</v>
      </c>
      <c r="C20872" s="3">
        <v>2516</v>
      </c>
      <c r="D20872" s="4">
        <v>18140</v>
      </c>
      <c r="E20872" t="s">
        <v>1658</v>
      </c>
      <c r="F20872" s="4" t="s">
        <v>8295</v>
      </c>
      <c r="G20872" s="5">
        <v>1514</v>
      </c>
      <c r="H20872" s="6">
        <v>0.14323430000000001</v>
      </c>
      <c r="I20872" s="7">
        <v>52.5</v>
      </c>
    </row>
    <row r="20873" spans="1:12" x14ac:dyDescent="0.25">
      <c r="A20873">
        <v>35601</v>
      </c>
      <c r="B20873" s="2">
        <v>21.669239999999999</v>
      </c>
      <c r="C20873" s="3">
        <v>33981</v>
      </c>
      <c r="D20873" s="4">
        <v>19460</v>
      </c>
      <c r="E20873" t="s">
        <v>6372</v>
      </c>
      <c r="F20873" s="4" t="s">
        <v>7027</v>
      </c>
      <c r="G20873" s="5">
        <v>23246</v>
      </c>
      <c r="H20873" s="6">
        <v>0.1829914</v>
      </c>
      <c r="I20873" s="7">
        <v>45.625</v>
      </c>
      <c r="J20873" s="2">
        <v>56.3</v>
      </c>
      <c r="K20873">
        <v>10</v>
      </c>
      <c r="L20873" s="2">
        <v>99.6</v>
      </c>
    </row>
    <row r="20874" spans="1:12" x14ac:dyDescent="0.25">
      <c r="A20874">
        <v>70761</v>
      </c>
      <c r="B20874" s="2">
        <v>21.663550000000001</v>
      </c>
      <c r="C20874" s="3">
        <v>727</v>
      </c>
      <c r="D20874" s="4">
        <v>12940</v>
      </c>
      <c r="E20874" t="s">
        <v>303</v>
      </c>
      <c r="F20874" s="4" t="s">
        <v>12927</v>
      </c>
      <c r="G20874" s="5">
        <v>499</v>
      </c>
      <c r="H20874" s="6">
        <v>0.1482966</v>
      </c>
      <c r="I20874" s="7">
        <v>51.618000000000002</v>
      </c>
    </row>
    <row r="20875" spans="1:12" x14ac:dyDescent="0.25">
      <c r="A20875">
        <v>16668</v>
      </c>
      <c r="B20875" s="2">
        <v>21.66281</v>
      </c>
      <c r="C20875" s="3">
        <v>3532</v>
      </c>
      <c r="D20875" s="4">
        <v>27780</v>
      </c>
      <c r="E20875" t="s">
        <v>3555</v>
      </c>
      <c r="F20875" s="4" t="s">
        <v>3003</v>
      </c>
      <c r="G20875" s="5">
        <v>2595</v>
      </c>
      <c r="H20875" s="6">
        <v>0.1452794</v>
      </c>
      <c r="I20875" s="7">
        <v>52.137</v>
      </c>
      <c r="J20875" s="2">
        <v>49</v>
      </c>
      <c r="K20875">
        <v>1</v>
      </c>
    </row>
    <row r="20876" spans="1:12" x14ac:dyDescent="0.25">
      <c r="A20876">
        <v>81212</v>
      </c>
      <c r="B20876" s="2">
        <v>21.656700000000001</v>
      </c>
      <c r="C20876" s="3">
        <v>30211</v>
      </c>
      <c r="D20876" s="4">
        <v>15860</v>
      </c>
      <c r="E20876" t="s">
        <v>14610</v>
      </c>
      <c r="F20876" s="4" t="s">
        <v>14477</v>
      </c>
      <c r="G20876" s="5">
        <v>22941</v>
      </c>
      <c r="H20876" s="6">
        <v>0.1587046</v>
      </c>
      <c r="I20876" s="7">
        <v>49.816000000000003</v>
      </c>
      <c r="J20876" s="2">
        <v>51</v>
      </c>
      <c r="K20876">
        <v>8</v>
      </c>
    </row>
    <row r="20877" spans="1:12" x14ac:dyDescent="0.25">
      <c r="A20877">
        <v>54302</v>
      </c>
      <c r="B20877" s="2">
        <v>21.646740000000001</v>
      </c>
      <c r="C20877" s="3">
        <v>29698</v>
      </c>
      <c r="D20877" s="4">
        <v>24580</v>
      </c>
      <c r="E20877" t="s">
        <v>4928</v>
      </c>
      <c r="F20877" s="4" t="s">
        <v>10031</v>
      </c>
      <c r="G20877" s="5">
        <v>18686</v>
      </c>
      <c r="H20877" s="6">
        <v>0.1824896</v>
      </c>
      <c r="I20877" s="7">
        <v>45.704999999999998</v>
      </c>
      <c r="J20877" s="2">
        <v>42</v>
      </c>
      <c r="K20877">
        <v>13</v>
      </c>
      <c r="L20877" s="2">
        <v>61.8</v>
      </c>
    </row>
    <row r="20878" spans="1:12" x14ac:dyDescent="0.25">
      <c r="A20878">
        <v>24549</v>
      </c>
      <c r="B20878" s="2">
        <v>21.64151</v>
      </c>
      <c r="C20878" s="3">
        <v>4849</v>
      </c>
      <c r="D20878" s="4">
        <v>19260</v>
      </c>
      <c r="E20878" t="s">
        <v>5098</v>
      </c>
      <c r="F20878" s="4" t="s">
        <v>4335</v>
      </c>
      <c r="G20878" s="5">
        <v>3154</v>
      </c>
      <c r="H20878" s="6">
        <v>0.14484939999999999</v>
      </c>
      <c r="I20878" s="7">
        <v>52.206000000000003</v>
      </c>
    </row>
    <row r="20879" spans="1:12" x14ac:dyDescent="0.25">
      <c r="A20879">
        <v>86323</v>
      </c>
      <c r="B20879" s="2">
        <v>21.637840000000001</v>
      </c>
      <c r="C20879" s="3">
        <v>16219</v>
      </c>
      <c r="D20879" s="4">
        <v>39140</v>
      </c>
      <c r="E20879" t="s">
        <v>15090</v>
      </c>
      <c r="F20879" s="4" t="s">
        <v>14962</v>
      </c>
      <c r="G20879" s="5">
        <v>12152</v>
      </c>
      <c r="H20879" s="6">
        <v>0.17501849999999999</v>
      </c>
      <c r="I20879" s="7">
        <v>46.991</v>
      </c>
      <c r="J20879" s="2">
        <v>64</v>
      </c>
      <c r="K20879">
        <v>3</v>
      </c>
    </row>
    <row r="20880" spans="1:12" x14ac:dyDescent="0.25">
      <c r="A20880">
        <v>24361</v>
      </c>
      <c r="B20880" s="2">
        <v>21.634080000000001</v>
      </c>
      <c r="C20880" s="3">
        <v>5239</v>
      </c>
      <c r="D20880" s="4">
        <v>28700</v>
      </c>
      <c r="E20880" t="s">
        <v>5051</v>
      </c>
      <c r="F20880" s="4" t="s">
        <v>4335</v>
      </c>
      <c r="G20880" s="5">
        <v>3575</v>
      </c>
      <c r="H20880" s="6">
        <v>0.17062939999999999</v>
      </c>
      <c r="I20880" s="7">
        <v>47.744999999999997</v>
      </c>
      <c r="J20880" s="2">
        <v>38</v>
      </c>
      <c r="K20880">
        <v>1</v>
      </c>
    </row>
    <row r="20881" spans="1:11" x14ac:dyDescent="0.25">
      <c r="A20881">
        <v>78608</v>
      </c>
      <c r="B20881" s="2">
        <v>21.63316</v>
      </c>
      <c r="C20881" s="3">
        <v>409</v>
      </c>
      <c r="E20881" t="s">
        <v>14271</v>
      </c>
      <c r="F20881" s="4" t="s">
        <v>13752</v>
      </c>
      <c r="G20881" s="5">
        <v>256</v>
      </c>
      <c r="H20881" s="6">
        <v>0.1210938</v>
      </c>
      <c r="I20881" s="7">
        <v>56.305</v>
      </c>
    </row>
    <row r="20882" spans="1:11" x14ac:dyDescent="0.25">
      <c r="A20882">
        <v>79547</v>
      </c>
      <c r="B20882" s="2">
        <v>21.632960000000001</v>
      </c>
      <c r="C20882" s="3">
        <v>791</v>
      </c>
      <c r="E20882" t="s">
        <v>14437</v>
      </c>
      <c r="F20882" s="4" t="s">
        <v>13752</v>
      </c>
      <c r="G20882" s="5">
        <v>583</v>
      </c>
      <c r="H20882" s="6">
        <v>0.12864490000000001</v>
      </c>
      <c r="I20882" s="7">
        <v>55</v>
      </c>
    </row>
    <row r="20883" spans="1:11" x14ac:dyDescent="0.25">
      <c r="A20883">
        <v>56152</v>
      </c>
      <c r="B20883" s="2">
        <v>21.632560000000002</v>
      </c>
      <c r="C20883" s="3">
        <v>1501</v>
      </c>
      <c r="E20883" t="s">
        <v>10649</v>
      </c>
      <c r="F20883" s="4" t="s">
        <v>10428</v>
      </c>
      <c r="G20883" s="5">
        <v>1088</v>
      </c>
      <c r="H20883" s="6">
        <v>0.125</v>
      </c>
      <c r="I20883" s="7">
        <v>55.625</v>
      </c>
    </row>
    <row r="20884" spans="1:11" x14ac:dyDescent="0.25">
      <c r="A20884">
        <v>47926</v>
      </c>
      <c r="B20884" s="2">
        <v>21.632149999999999</v>
      </c>
      <c r="C20884" s="3">
        <v>953</v>
      </c>
      <c r="E20884" t="s">
        <v>9083</v>
      </c>
      <c r="F20884" s="4" t="s">
        <v>8800</v>
      </c>
      <c r="G20884" s="5">
        <v>607</v>
      </c>
      <c r="H20884" s="6">
        <v>0.1233553</v>
      </c>
      <c r="I20884" s="7">
        <v>55.908999999999999</v>
      </c>
      <c r="J20884" s="2">
        <v>64</v>
      </c>
      <c r="K20884">
        <v>1</v>
      </c>
    </row>
    <row r="20885" spans="1:11" x14ac:dyDescent="0.25">
      <c r="A20885">
        <v>76446</v>
      </c>
      <c r="B20885" s="2">
        <v>21.630700000000001</v>
      </c>
      <c r="C20885" s="3">
        <v>8517</v>
      </c>
      <c r="D20885" s="4">
        <v>44500</v>
      </c>
      <c r="E20885" t="s">
        <v>592</v>
      </c>
      <c r="F20885" s="4" t="s">
        <v>13752</v>
      </c>
      <c r="G20885" s="5">
        <v>5440</v>
      </c>
      <c r="H20885" s="6">
        <v>0.18930340000000001</v>
      </c>
      <c r="I20885" s="7">
        <v>44.512</v>
      </c>
      <c r="J20885" s="2">
        <v>62</v>
      </c>
      <c r="K20885">
        <v>2</v>
      </c>
    </row>
    <row r="20886" spans="1:11" x14ac:dyDescent="0.25">
      <c r="A20886">
        <v>31555</v>
      </c>
      <c r="B20886" s="2">
        <v>21.628900000000002</v>
      </c>
      <c r="C20886" s="3">
        <v>3209</v>
      </c>
      <c r="D20886" s="4">
        <v>27700</v>
      </c>
      <c r="E20886" t="s">
        <v>6621</v>
      </c>
      <c r="F20886" s="4" t="s">
        <v>6363</v>
      </c>
      <c r="G20886" s="5">
        <v>2118</v>
      </c>
      <c r="H20886" s="6">
        <v>0.15337419999999999</v>
      </c>
      <c r="I20886" s="7">
        <v>50.713999999999999</v>
      </c>
    </row>
    <row r="20887" spans="1:11" x14ac:dyDescent="0.25">
      <c r="A20887">
        <v>79007</v>
      </c>
      <c r="B20887" s="2">
        <v>21.626169999999998</v>
      </c>
      <c r="C20887" s="3">
        <v>14402</v>
      </c>
      <c r="D20887" s="4">
        <v>14420</v>
      </c>
      <c r="E20887" t="s">
        <v>14335</v>
      </c>
      <c r="F20887" s="4" t="s">
        <v>13752</v>
      </c>
      <c r="G20887" s="5">
        <v>9284</v>
      </c>
      <c r="H20887" s="6">
        <v>0.13031770000000001</v>
      </c>
      <c r="I20887" s="7">
        <v>54.698</v>
      </c>
      <c r="J20887" s="2">
        <v>56</v>
      </c>
      <c r="K20887">
        <v>6</v>
      </c>
    </row>
    <row r="20888" spans="1:11" x14ac:dyDescent="0.25">
      <c r="A20888">
        <v>65260</v>
      </c>
      <c r="B20888" s="2">
        <v>21.623850000000001</v>
      </c>
      <c r="C20888" s="3">
        <v>630</v>
      </c>
      <c r="E20888" t="s">
        <v>1076</v>
      </c>
      <c r="F20888" s="4" t="s">
        <v>12102</v>
      </c>
      <c r="G20888" s="5">
        <v>386</v>
      </c>
      <c r="H20888" s="6">
        <v>0.15025910000000001</v>
      </c>
      <c r="I20888" s="7">
        <v>51.25</v>
      </c>
    </row>
    <row r="20889" spans="1:11" x14ac:dyDescent="0.25">
      <c r="A20889">
        <v>48726</v>
      </c>
      <c r="B20889" s="2">
        <v>21.62274</v>
      </c>
      <c r="C20889" s="3">
        <v>6229</v>
      </c>
      <c r="E20889" t="s">
        <v>9241</v>
      </c>
      <c r="F20889" s="4" t="s">
        <v>9106</v>
      </c>
      <c r="G20889" s="5">
        <v>4254</v>
      </c>
      <c r="H20889" s="6">
        <v>0.1332863</v>
      </c>
      <c r="I20889" s="7">
        <v>54.177999999999997</v>
      </c>
      <c r="J20889" s="2">
        <v>58</v>
      </c>
      <c r="K20889">
        <v>2</v>
      </c>
    </row>
    <row r="20890" spans="1:11" x14ac:dyDescent="0.25">
      <c r="A20890">
        <v>12965</v>
      </c>
      <c r="B20890" s="2">
        <v>21.621639999999999</v>
      </c>
      <c r="C20890" s="3">
        <v>453</v>
      </c>
      <c r="D20890" s="4">
        <v>36300</v>
      </c>
      <c r="E20890" t="s">
        <v>2446</v>
      </c>
      <c r="F20890" s="4" t="s">
        <v>1280</v>
      </c>
      <c r="G20890" s="5">
        <v>321</v>
      </c>
      <c r="H20890" s="6">
        <v>0.2080745</v>
      </c>
      <c r="I20890" s="7">
        <v>41.25</v>
      </c>
    </row>
    <row r="20891" spans="1:11" x14ac:dyDescent="0.25">
      <c r="A20891">
        <v>78655</v>
      </c>
      <c r="B20891" s="2">
        <v>21.621030000000001</v>
      </c>
      <c r="C20891" s="3">
        <v>4006</v>
      </c>
      <c r="D20891" s="4">
        <v>12420</v>
      </c>
      <c r="E20891" t="s">
        <v>14287</v>
      </c>
      <c r="F20891" s="4" t="s">
        <v>13752</v>
      </c>
      <c r="G20891" s="5">
        <v>2252</v>
      </c>
      <c r="H20891" s="6">
        <v>0.17628769999999999</v>
      </c>
      <c r="I20891" s="7">
        <v>46.741999999999997</v>
      </c>
    </row>
    <row r="20892" spans="1:11" x14ac:dyDescent="0.25">
      <c r="A20892">
        <v>63771</v>
      </c>
      <c r="B20892" s="2">
        <v>21.620049999999999</v>
      </c>
      <c r="C20892" s="3">
        <v>2655</v>
      </c>
      <c r="D20892" s="4">
        <v>43460</v>
      </c>
      <c r="E20892" t="s">
        <v>12197</v>
      </c>
      <c r="F20892" s="4" t="s">
        <v>12102</v>
      </c>
      <c r="G20892" s="5">
        <v>1850</v>
      </c>
      <c r="H20892" s="6">
        <v>0.1474878</v>
      </c>
      <c r="I20892" s="7">
        <v>51.713999999999999</v>
      </c>
    </row>
    <row r="20893" spans="1:11" x14ac:dyDescent="0.25">
      <c r="A20893">
        <v>64451</v>
      </c>
      <c r="B20893" s="2">
        <v>21.619520000000001</v>
      </c>
      <c r="C20893" s="3">
        <v>463</v>
      </c>
      <c r="E20893" t="s">
        <v>4053</v>
      </c>
      <c r="F20893" s="4" t="s">
        <v>12102</v>
      </c>
      <c r="G20893" s="5">
        <v>338</v>
      </c>
      <c r="H20893" s="6">
        <v>0.13569320000000001</v>
      </c>
      <c r="I20893" s="7">
        <v>53.75</v>
      </c>
    </row>
    <row r="20894" spans="1:11" x14ac:dyDescent="0.25">
      <c r="A20894">
        <v>44455</v>
      </c>
      <c r="B20894" s="2">
        <v>21.619150000000001</v>
      </c>
      <c r="C20894" s="3">
        <v>1623</v>
      </c>
      <c r="D20894" s="4">
        <v>41400</v>
      </c>
      <c r="E20894" t="s">
        <v>8061</v>
      </c>
      <c r="F20894" s="4" t="s">
        <v>8295</v>
      </c>
      <c r="G20894" s="5">
        <v>1213</v>
      </c>
      <c r="H20894" s="6">
        <v>7.9142599999999994E-2</v>
      </c>
      <c r="I20894" s="7">
        <v>63.52</v>
      </c>
    </row>
    <row r="20895" spans="1:11" x14ac:dyDescent="0.25">
      <c r="A20895">
        <v>66838</v>
      </c>
      <c r="B20895" s="2">
        <v>21.618819999999999</v>
      </c>
      <c r="C20895" s="3">
        <v>196</v>
      </c>
      <c r="E20895" t="s">
        <v>12566</v>
      </c>
      <c r="F20895" s="4" t="s">
        <v>12494</v>
      </c>
      <c r="G20895" s="5">
        <v>165</v>
      </c>
      <c r="H20895" s="6">
        <v>0.1212121</v>
      </c>
      <c r="I20895" s="7">
        <v>56.25</v>
      </c>
    </row>
    <row r="20896" spans="1:11" x14ac:dyDescent="0.25">
      <c r="A20896">
        <v>98590</v>
      </c>
      <c r="B20896" s="2">
        <v>21.6187</v>
      </c>
      <c r="C20896" s="3">
        <v>432</v>
      </c>
      <c r="E20896" t="s">
        <v>16467</v>
      </c>
      <c r="F20896" s="4" t="s">
        <v>16344</v>
      </c>
      <c r="G20896" s="5">
        <v>328</v>
      </c>
      <c r="H20896" s="6">
        <v>9.14634E-2</v>
      </c>
      <c r="I20896" s="7">
        <v>61.389000000000003</v>
      </c>
    </row>
    <row r="20897" spans="1:11" x14ac:dyDescent="0.25">
      <c r="A20897">
        <v>23169</v>
      </c>
      <c r="B20897" s="2">
        <v>21.618369999999999</v>
      </c>
      <c r="C20897" s="3">
        <v>1416</v>
      </c>
      <c r="E20897" t="s">
        <v>4835</v>
      </c>
      <c r="F20897" s="4" t="s">
        <v>4335</v>
      </c>
      <c r="G20897" s="5">
        <v>1046</v>
      </c>
      <c r="H20897" s="6">
        <v>0.12332700000000001</v>
      </c>
      <c r="I20897" s="7">
        <v>55.881999999999998</v>
      </c>
    </row>
    <row r="20898" spans="1:11" x14ac:dyDescent="0.25">
      <c r="A20898">
        <v>44657</v>
      </c>
      <c r="B20898" s="2">
        <v>21.616409999999998</v>
      </c>
      <c r="C20898" s="3">
        <v>10468</v>
      </c>
      <c r="D20898" s="4">
        <v>15940</v>
      </c>
      <c r="E20898" t="s">
        <v>2387</v>
      </c>
      <c r="F20898" s="4" t="s">
        <v>8295</v>
      </c>
      <c r="G20898" s="5">
        <v>7153</v>
      </c>
      <c r="H20898" s="6">
        <v>0.1228683</v>
      </c>
      <c r="I20898" s="7">
        <v>55.957999999999998</v>
      </c>
      <c r="J20898" s="2">
        <v>44</v>
      </c>
      <c r="K20898">
        <v>1</v>
      </c>
    </row>
    <row r="20899" spans="1:11" x14ac:dyDescent="0.25">
      <c r="A20899">
        <v>24566</v>
      </c>
      <c r="B20899" s="2">
        <v>21.614460000000001</v>
      </c>
      <c r="C20899" s="3">
        <v>1419</v>
      </c>
      <c r="D20899" s="4">
        <v>19260</v>
      </c>
      <c r="E20899" t="s">
        <v>5108</v>
      </c>
      <c r="F20899" s="4" t="s">
        <v>4335</v>
      </c>
      <c r="G20899" s="5">
        <v>1001</v>
      </c>
      <c r="H20899" s="6">
        <v>0.13786209999999999</v>
      </c>
      <c r="I20899" s="7">
        <v>53.365000000000002</v>
      </c>
    </row>
    <row r="20900" spans="1:11" x14ac:dyDescent="0.25">
      <c r="A20900">
        <v>14724</v>
      </c>
      <c r="B20900" s="2">
        <v>21.613849999999999</v>
      </c>
      <c r="C20900" s="3">
        <v>2486</v>
      </c>
      <c r="D20900" s="4">
        <v>27460</v>
      </c>
      <c r="E20900" t="s">
        <v>2916</v>
      </c>
      <c r="F20900" s="4" t="s">
        <v>1280</v>
      </c>
      <c r="G20900" s="5">
        <v>1544</v>
      </c>
      <c r="H20900" s="6">
        <v>0.1392487</v>
      </c>
      <c r="I20900" s="7">
        <v>53.125</v>
      </c>
      <c r="J20900" s="2">
        <v>56</v>
      </c>
      <c r="K20900">
        <v>2</v>
      </c>
    </row>
    <row r="20901" spans="1:11" x14ac:dyDescent="0.25">
      <c r="A20901">
        <v>74730</v>
      </c>
      <c r="B20901" s="2">
        <v>21.61271</v>
      </c>
      <c r="C20901" s="3">
        <v>4802</v>
      </c>
      <c r="D20901" s="4">
        <v>20460</v>
      </c>
      <c r="E20901" t="s">
        <v>7038</v>
      </c>
      <c r="F20901" s="4" t="s">
        <v>13462</v>
      </c>
      <c r="G20901" s="5">
        <v>3224</v>
      </c>
      <c r="H20901" s="6">
        <v>0.1587597</v>
      </c>
      <c r="I20901" s="7">
        <v>49.75</v>
      </c>
    </row>
    <row r="20902" spans="1:11" x14ac:dyDescent="0.25">
      <c r="A20902">
        <v>87745</v>
      </c>
      <c r="B20902" s="2">
        <v>21.611809999999998</v>
      </c>
      <c r="C20902" s="3">
        <v>685</v>
      </c>
      <c r="D20902" s="4">
        <v>29780</v>
      </c>
      <c r="E20902" t="s">
        <v>15245</v>
      </c>
      <c r="F20902" s="4" t="s">
        <v>15124</v>
      </c>
      <c r="G20902" s="5">
        <v>554</v>
      </c>
      <c r="H20902" s="6">
        <v>0.25631769999999998</v>
      </c>
      <c r="I20902" s="7">
        <v>32.890999999999998</v>
      </c>
    </row>
    <row r="20903" spans="1:11" x14ac:dyDescent="0.25">
      <c r="A20903">
        <v>55389</v>
      </c>
      <c r="B20903" s="2">
        <v>21.611280000000001</v>
      </c>
      <c r="C20903" s="3">
        <v>2566</v>
      </c>
      <c r="E20903" t="s">
        <v>9975</v>
      </c>
      <c r="F20903" s="4" t="s">
        <v>10428</v>
      </c>
      <c r="G20903" s="5">
        <v>1641</v>
      </c>
      <c r="H20903" s="6">
        <v>9.0188900000000002E-2</v>
      </c>
      <c r="I20903" s="7">
        <v>61.597000000000001</v>
      </c>
      <c r="J20903" s="2">
        <v>61</v>
      </c>
      <c r="K20903">
        <v>1</v>
      </c>
    </row>
    <row r="20904" spans="1:11" x14ac:dyDescent="0.25">
      <c r="A20904">
        <v>45168</v>
      </c>
      <c r="B20904" s="2">
        <v>21.61065</v>
      </c>
      <c r="C20904" s="3">
        <v>1541</v>
      </c>
      <c r="D20904" s="4">
        <v>17140</v>
      </c>
      <c r="E20904" t="s">
        <v>7129</v>
      </c>
      <c r="F20904" s="4" t="s">
        <v>8295</v>
      </c>
      <c r="G20904" s="5">
        <v>1011</v>
      </c>
      <c r="H20904" s="6">
        <v>0.1235178</v>
      </c>
      <c r="I20904" s="7">
        <v>55.832999999999998</v>
      </c>
    </row>
    <row r="20905" spans="1:11" x14ac:dyDescent="0.25">
      <c r="A20905">
        <v>43219</v>
      </c>
      <c r="B20905" s="2">
        <v>21.606290000000001</v>
      </c>
      <c r="C20905" s="3">
        <v>28341</v>
      </c>
      <c r="D20905" s="4">
        <v>18140</v>
      </c>
      <c r="E20905" t="s">
        <v>1585</v>
      </c>
      <c r="F20905" s="4" t="s">
        <v>8295</v>
      </c>
      <c r="G20905" s="5">
        <v>17211</v>
      </c>
      <c r="H20905" s="6">
        <v>0.21863920000000001</v>
      </c>
      <c r="I20905" s="7">
        <v>39.395000000000003</v>
      </c>
      <c r="J20905" s="2">
        <v>48.166699999999999</v>
      </c>
      <c r="K20905">
        <v>6</v>
      </c>
    </row>
    <row r="20906" spans="1:11" x14ac:dyDescent="0.25">
      <c r="A20906">
        <v>47567</v>
      </c>
      <c r="B20906" s="2">
        <v>21.601209999999998</v>
      </c>
      <c r="C20906" s="3">
        <v>5725</v>
      </c>
      <c r="D20906" s="4">
        <v>27540</v>
      </c>
      <c r="E20906" t="s">
        <v>2146</v>
      </c>
      <c r="F20906" s="4" t="s">
        <v>8800</v>
      </c>
      <c r="G20906" s="5">
        <v>4007</v>
      </c>
      <c r="H20906" s="6">
        <v>0.13273450000000001</v>
      </c>
      <c r="I20906" s="7">
        <v>54.237000000000002</v>
      </c>
      <c r="J20906" s="2">
        <v>75</v>
      </c>
      <c r="K20906">
        <v>1</v>
      </c>
    </row>
    <row r="20907" spans="1:11" x14ac:dyDescent="0.25">
      <c r="A20907">
        <v>73664</v>
      </c>
      <c r="B20907" s="2">
        <v>21.600059999999999</v>
      </c>
      <c r="C20907" s="3">
        <v>1154</v>
      </c>
      <c r="E20907" t="s">
        <v>13542</v>
      </c>
      <c r="F20907" s="4" t="s">
        <v>13462</v>
      </c>
      <c r="G20907" s="5">
        <v>778</v>
      </c>
      <c r="H20907" s="6">
        <v>0.1617458</v>
      </c>
      <c r="I20907" s="7">
        <v>49.219000000000001</v>
      </c>
    </row>
    <row r="20908" spans="1:11" x14ac:dyDescent="0.25">
      <c r="A20908">
        <v>19950</v>
      </c>
      <c r="B20908" s="2">
        <v>21.598649999999999</v>
      </c>
      <c r="C20908" s="3">
        <v>7600</v>
      </c>
      <c r="D20908" s="4">
        <v>41540</v>
      </c>
      <c r="E20908" t="s">
        <v>780</v>
      </c>
      <c r="F20908" s="4" t="s">
        <v>4311</v>
      </c>
      <c r="G20908" s="5">
        <v>5118</v>
      </c>
      <c r="H20908" s="6">
        <v>0.1213128</v>
      </c>
      <c r="I20908" s="7">
        <v>56.204999999999998</v>
      </c>
      <c r="J20908" s="2">
        <v>31</v>
      </c>
      <c r="K20908">
        <v>1</v>
      </c>
    </row>
    <row r="20909" spans="1:11" x14ac:dyDescent="0.25">
      <c r="A20909">
        <v>30413</v>
      </c>
      <c r="B20909" s="2">
        <v>21.59712</v>
      </c>
      <c r="C20909" s="3">
        <v>1667</v>
      </c>
      <c r="E20909" t="s">
        <v>5205</v>
      </c>
      <c r="F20909" s="4" t="s">
        <v>6363</v>
      </c>
      <c r="G20909" s="5">
        <v>1284</v>
      </c>
      <c r="H20909" s="6">
        <v>0.136965</v>
      </c>
      <c r="I20909" s="7">
        <v>53.5</v>
      </c>
    </row>
    <row r="20910" spans="1:11" x14ac:dyDescent="0.25">
      <c r="A20910">
        <v>43358</v>
      </c>
      <c r="B20910" s="2">
        <v>21.596360000000001</v>
      </c>
      <c r="C20910" s="3">
        <v>2936</v>
      </c>
      <c r="D20910" s="4">
        <v>13340</v>
      </c>
      <c r="E20910" t="s">
        <v>8361</v>
      </c>
      <c r="F20910" s="4" t="s">
        <v>8295</v>
      </c>
      <c r="G20910" s="5">
        <v>1856</v>
      </c>
      <c r="H20910" s="6">
        <v>0.1206247</v>
      </c>
      <c r="I20910" s="7">
        <v>56.319000000000003</v>
      </c>
      <c r="J20910" s="2">
        <v>46.5</v>
      </c>
      <c r="K20910">
        <v>2</v>
      </c>
    </row>
    <row r="20911" spans="1:11" x14ac:dyDescent="0.25">
      <c r="A20911">
        <v>71655</v>
      </c>
      <c r="B20911" s="2">
        <v>21.593630000000001</v>
      </c>
      <c r="C20911" s="3">
        <v>15406</v>
      </c>
      <c r="E20911" t="s">
        <v>953</v>
      </c>
      <c r="F20911" s="4" t="s">
        <v>13183</v>
      </c>
      <c r="G20911" s="5">
        <v>9545</v>
      </c>
      <c r="H20911" s="6">
        <v>0.20898810000000001</v>
      </c>
      <c r="I20911" s="7">
        <v>41.046999999999997</v>
      </c>
      <c r="J20911" s="2">
        <v>65.5</v>
      </c>
      <c r="K20911">
        <v>2</v>
      </c>
    </row>
    <row r="20912" spans="1:11" x14ac:dyDescent="0.25">
      <c r="A20912">
        <v>67123</v>
      </c>
      <c r="B20912" s="2">
        <v>21.59122</v>
      </c>
      <c r="C20912" s="3">
        <v>913</v>
      </c>
      <c r="D20912" s="4">
        <v>48620</v>
      </c>
      <c r="E20912" t="s">
        <v>12619</v>
      </c>
      <c r="F20912" s="4" t="s">
        <v>12494</v>
      </c>
      <c r="G20912" s="5">
        <v>542</v>
      </c>
      <c r="H20912" s="6">
        <v>0.121547</v>
      </c>
      <c r="I20912" s="7">
        <v>56.154000000000003</v>
      </c>
    </row>
    <row r="20913" spans="1:11" x14ac:dyDescent="0.25">
      <c r="A20913">
        <v>43901</v>
      </c>
      <c r="B20913" s="2">
        <v>21.590679999999999</v>
      </c>
      <c r="C20913" s="3">
        <v>2345</v>
      </c>
      <c r="D20913" s="4">
        <v>48260</v>
      </c>
      <c r="E20913" t="s">
        <v>8460</v>
      </c>
      <c r="F20913" s="4" t="s">
        <v>8295</v>
      </c>
      <c r="G20913" s="5">
        <v>1705</v>
      </c>
      <c r="H20913" s="6">
        <v>0.1366569</v>
      </c>
      <c r="I20913" s="7">
        <v>53.542000000000002</v>
      </c>
    </row>
    <row r="20914" spans="1:11" x14ac:dyDescent="0.25">
      <c r="A20914">
        <v>26167</v>
      </c>
      <c r="B20914" s="2">
        <v>21.590070000000001</v>
      </c>
      <c r="C20914" s="3">
        <v>1105</v>
      </c>
      <c r="E20914" t="s">
        <v>5494</v>
      </c>
      <c r="F20914" s="4" t="s">
        <v>5144</v>
      </c>
      <c r="G20914" s="5">
        <v>859</v>
      </c>
      <c r="H20914" s="6">
        <v>5.5878900000000002E-2</v>
      </c>
      <c r="I20914" s="7">
        <v>67.5</v>
      </c>
    </row>
    <row r="20915" spans="1:11" x14ac:dyDescent="0.25">
      <c r="A20915">
        <v>4611</v>
      </c>
      <c r="B20915" s="2">
        <v>21.589770000000001</v>
      </c>
      <c r="C20915" s="3">
        <v>485</v>
      </c>
      <c r="E20915" t="s">
        <v>888</v>
      </c>
      <c r="F20915" s="4" t="s">
        <v>701</v>
      </c>
      <c r="G20915" s="5">
        <v>367</v>
      </c>
      <c r="H20915" s="6">
        <v>0.14441419999999999</v>
      </c>
      <c r="I20915" s="7">
        <v>52.188000000000002</v>
      </c>
    </row>
    <row r="20916" spans="1:11" x14ac:dyDescent="0.25">
      <c r="A20916">
        <v>55736</v>
      </c>
      <c r="B20916" s="2">
        <v>21.589410000000001</v>
      </c>
      <c r="C20916" s="3">
        <v>1523</v>
      </c>
      <c r="D20916" s="4">
        <v>20260</v>
      </c>
      <c r="E20916" t="s">
        <v>10528</v>
      </c>
      <c r="F20916" s="4" t="s">
        <v>10428</v>
      </c>
      <c r="G20916" s="5">
        <v>1143</v>
      </c>
      <c r="H20916" s="6">
        <v>0.14260719999999999</v>
      </c>
      <c r="I20916" s="7">
        <v>52.5</v>
      </c>
    </row>
    <row r="20917" spans="1:11" x14ac:dyDescent="0.25">
      <c r="A20917">
        <v>64861</v>
      </c>
      <c r="B20917" s="2">
        <v>21.58886</v>
      </c>
      <c r="C20917" s="3">
        <v>1807</v>
      </c>
      <c r="D20917" s="4">
        <v>22220</v>
      </c>
      <c r="E20917" t="s">
        <v>12339</v>
      </c>
      <c r="F20917" s="4" t="s">
        <v>12102</v>
      </c>
      <c r="G20917" s="5">
        <v>1154</v>
      </c>
      <c r="H20917" s="6">
        <v>0.16377820000000001</v>
      </c>
      <c r="I20917" s="7">
        <v>48.838999999999999</v>
      </c>
    </row>
    <row r="20918" spans="1:11" x14ac:dyDescent="0.25">
      <c r="A20918">
        <v>93544</v>
      </c>
      <c r="B20918" s="2">
        <v>21.58841</v>
      </c>
      <c r="C20918" s="3">
        <v>950</v>
      </c>
      <c r="D20918" s="4">
        <v>31080</v>
      </c>
      <c r="E20918" t="s">
        <v>14284</v>
      </c>
      <c r="F20918" s="4" t="s">
        <v>15368</v>
      </c>
      <c r="G20918" s="5">
        <v>736</v>
      </c>
      <c r="H20918" s="6">
        <v>0.11820650000000001</v>
      </c>
      <c r="I20918" s="7">
        <v>56.713000000000001</v>
      </c>
    </row>
    <row r="20919" spans="1:11" x14ac:dyDescent="0.25">
      <c r="A20919">
        <v>48461</v>
      </c>
      <c r="B20919" s="2">
        <v>21.58691</v>
      </c>
      <c r="C20919" s="3">
        <v>8633</v>
      </c>
      <c r="D20919" s="4">
        <v>19820</v>
      </c>
      <c r="E20919" t="s">
        <v>2337</v>
      </c>
      <c r="F20919" s="4" t="s">
        <v>9106</v>
      </c>
      <c r="G20919" s="5">
        <v>5505</v>
      </c>
      <c r="H20919" s="6">
        <v>0.124069</v>
      </c>
      <c r="I20919" s="7">
        <v>55.694000000000003</v>
      </c>
      <c r="J20919" s="2">
        <v>77</v>
      </c>
      <c r="K20919">
        <v>3</v>
      </c>
    </row>
    <row r="20920" spans="1:11" x14ac:dyDescent="0.25">
      <c r="A20920">
        <v>70582</v>
      </c>
      <c r="B20920" s="2">
        <v>21.582560000000001</v>
      </c>
      <c r="C20920" s="3">
        <v>19399</v>
      </c>
      <c r="D20920" s="4">
        <v>29180</v>
      </c>
      <c r="E20920" t="s">
        <v>13029</v>
      </c>
      <c r="F20920" s="4" t="s">
        <v>12927</v>
      </c>
      <c r="G20920" s="5">
        <v>12699</v>
      </c>
      <c r="H20920" s="6">
        <v>0.15221670000000001</v>
      </c>
      <c r="I20920" s="7">
        <v>50.828000000000003</v>
      </c>
      <c r="J20920" s="2">
        <v>43</v>
      </c>
      <c r="K20920">
        <v>2</v>
      </c>
    </row>
    <row r="20921" spans="1:11" x14ac:dyDescent="0.25">
      <c r="A20921">
        <v>61434</v>
      </c>
      <c r="B20921" s="2">
        <v>21.578990000000001</v>
      </c>
      <c r="C20921" s="3">
        <v>3219</v>
      </c>
      <c r="D20921" s="4">
        <v>19340</v>
      </c>
      <c r="E20921" t="s">
        <v>9805</v>
      </c>
      <c r="F20921" s="4" t="s">
        <v>11490</v>
      </c>
      <c r="G20921" s="5">
        <v>2194</v>
      </c>
      <c r="H20921" s="6">
        <v>0.1636281</v>
      </c>
      <c r="I20921" s="7">
        <v>48.853999999999999</v>
      </c>
      <c r="J20921" s="2">
        <v>41</v>
      </c>
      <c r="K20921">
        <v>2</v>
      </c>
    </row>
    <row r="20922" spans="1:11" x14ac:dyDescent="0.25">
      <c r="A20922">
        <v>87004</v>
      </c>
      <c r="B20922" s="2">
        <v>21.576750000000001</v>
      </c>
      <c r="C20922" s="3">
        <v>10446</v>
      </c>
      <c r="D20922" s="4">
        <v>10740</v>
      </c>
      <c r="E20922" t="s">
        <v>15126</v>
      </c>
      <c r="F20922" s="4" t="s">
        <v>15124</v>
      </c>
      <c r="G20922" s="5">
        <v>7177</v>
      </c>
      <c r="H20922" s="6">
        <v>0.16176679999999999</v>
      </c>
      <c r="I20922" s="7">
        <v>49.174999999999997</v>
      </c>
      <c r="J20922" s="2">
        <v>52.25</v>
      </c>
      <c r="K20922">
        <v>4</v>
      </c>
    </row>
    <row r="20923" spans="1:11" x14ac:dyDescent="0.25">
      <c r="A20923">
        <v>58760</v>
      </c>
      <c r="B20923" s="2">
        <v>21.574999999999999</v>
      </c>
      <c r="C20923" s="3">
        <v>215</v>
      </c>
      <c r="E20923" t="s">
        <v>11251</v>
      </c>
      <c r="F20923" s="4" t="s">
        <v>11069</v>
      </c>
      <c r="G20923" s="5">
        <v>152</v>
      </c>
      <c r="H20923" s="6">
        <v>0.1895425</v>
      </c>
      <c r="I20923" s="7">
        <v>44.375</v>
      </c>
    </row>
    <row r="20924" spans="1:11" x14ac:dyDescent="0.25">
      <c r="A20924">
        <v>28644</v>
      </c>
      <c r="B20924" s="2">
        <v>21.57479</v>
      </c>
      <c r="C20924" s="3">
        <v>853</v>
      </c>
      <c r="E20924" t="s">
        <v>6046</v>
      </c>
      <c r="F20924" s="4" t="s">
        <v>5642</v>
      </c>
      <c r="G20924" s="5">
        <v>720</v>
      </c>
      <c r="H20924" s="6">
        <v>0.1680555</v>
      </c>
      <c r="I20924" s="7">
        <v>48.088000000000001</v>
      </c>
    </row>
    <row r="20925" spans="1:11" x14ac:dyDescent="0.25">
      <c r="A20925">
        <v>92509</v>
      </c>
      <c r="B20925" s="2">
        <v>21.56372</v>
      </c>
      <c r="C20925" s="3">
        <v>78221</v>
      </c>
      <c r="D20925" s="4">
        <v>40140</v>
      </c>
      <c r="E20925" t="s">
        <v>516</v>
      </c>
      <c r="F20925" s="4" t="s">
        <v>15368</v>
      </c>
      <c r="G20925" s="5">
        <v>45541</v>
      </c>
      <c r="H20925" s="6">
        <v>0.1009398</v>
      </c>
      <c r="I20925" s="7">
        <v>59.685000000000002</v>
      </c>
      <c r="J20925" s="2">
        <v>45.6</v>
      </c>
      <c r="K20925">
        <v>5</v>
      </c>
    </row>
    <row r="20926" spans="1:11" x14ac:dyDescent="0.25">
      <c r="A20926">
        <v>4450</v>
      </c>
      <c r="B20926" s="2">
        <v>21.552579999999999</v>
      </c>
      <c r="C20926" s="3">
        <v>1328</v>
      </c>
      <c r="D20926" s="4">
        <v>12620</v>
      </c>
      <c r="E20926" t="s">
        <v>835</v>
      </c>
      <c r="F20926" s="4" t="s">
        <v>701</v>
      </c>
      <c r="G20926" s="5">
        <v>1016</v>
      </c>
      <c r="H20926" s="6">
        <v>0.16420850000000001</v>
      </c>
      <c r="I20926" s="7">
        <v>48.75</v>
      </c>
      <c r="J20926" s="2">
        <v>52</v>
      </c>
      <c r="K20926">
        <v>1</v>
      </c>
    </row>
    <row r="20927" spans="1:11" x14ac:dyDescent="0.25">
      <c r="A20927">
        <v>31537</v>
      </c>
      <c r="B20927" s="2">
        <v>21.550429999999999</v>
      </c>
      <c r="C20927" s="3">
        <v>11013</v>
      </c>
      <c r="E20927" t="s">
        <v>6611</v>
      </c>
      <c r="F20927" s="4" t="s">
        <v>6363</v>
      </c>
      <c r="G20927" s="5">
        <v>7945</v>
      </c>
      <c r="H20927" s="6">
        <v>0.12498430000000001</v>
      </c>
      <c r="I20927" s="7">
        <v>55.526000000000003</v>
      </c>
    </row>
    <row r="20928" spans="1:11" x14ac:dyDescent="0.25">
      <c r="A20928">
        <v>46542</v>
      </c>
      <c r="B20928" s="2">
        <v>21.547899999999998</v>
      </c>
      <c r="C20928" s="3">
        <v>4052</v>
      </c>
      <c r="D20928" s="4">
        <v>47700</v>
      </c>
      <c r="E20928" t="s">
        <v>226</v>
      </c>
      <c r="F20928" s="4" t="s">
        <v>8800</v>
      </c>
      <c r="G20928" s="5">
        <v>2614</v>
      </c>
      <c r="H20928" s="6">
        <v>0.11744449999999999</v>
      </c>
      <c r="I20928" s="7">
        <v>56.823</v>
      </c>
      <c r="J20928" s="2">
        <v>48</v>
      </c>
      <c r="K20928">
        <v>1</v>
      </c>
    </row>
    <row r="20929" spans="1:11" x14ac:dyDescent="0.25">
      <c r="A20929">
        <v>61364</v>
      </c>
      <c r="B20929" s="2">
        <v>21.544</v>
      </c>
      <c r="C20929" s="3">
        <v>20266</v>
      </c>
      <c r="D20929" s="4">
        <v>36860</v>
      </c>
      <c r="E20929" t="s">
        <v>11725</v>
      </c>
      <c r="F20929" s="4" t="s">
        <v>11490</v>
      </c>
      <c r="G20929" s="5">
        <v>13704</v>
      </c>
      <c r="H20929" s="6">
        <v>0.1229568</v>
      </c>
      <c r="I20929" s="7">
        <v>55.859000000000002</v>
      </c>
      <c r="J20929" s="2">
        <v>63</v>
      </c>
      <c r="K20929">
        <v>4</v>
      </c>
    </row>
    <row r="20930" spans="1:11" x14ac:dyDescent="0.25">
      <c r="A20930">
        <v>30742</v>
      </c>
      <c r="B20930" s="2">
        <v>21.53951</v>
      </c>
      <c r="C20930" s="3">
        <v>7535</v>
      </c>
      <c r="D20930" s="4">
        <v>16860</v>
      </c>
      <c r="E20930" t="s">
        <v>6532</v>
      </c>
      <c r="F20930" s="4" t="s">
        <v>6363</v>
      </c>
      <c r="G20930" s="5">
        <v>5072</v>
      </c>
      <c r="H20930" s="6">
        <v>0.12559149999999999</v>
      </c>
      <c r="I20930" s="7">
        <v>55.398000000000003</v>
      </c>
      <c r="J20930" s="2">
        <v>55</v>
      </c>
      <c r="K20930">
        <v>1</v>
      </c>
    </row>
    <row r="20931" spans="1:11" x14ac:dyDescent="0.25">
      <c r="A20931">
        <v>47465</v>
      </c>
      <c r="B20931" s="2">
        <v>21.538180000000001</v>
      </c>
      <c r="C20931" s="3">
        <v>741</v>
      </c>
      <c r="E20931" t="s">
        <v>9008</v>
      </c>
      <c r="F20931" s="4" t="s">
        <v>8800</v>
      </c>
      <c r="G20931" s="5">
        <v>463</v>
      </c>
      <c r="H20931" s="6">
        <v>0.1357759</v>
      </c>
      <c r="I20931" s="7">
        <v>53.636000000000003</v>
      </c>
      <c r="J20931" s="2">
        <v>56</v>
      </c>
      <c r="K20931">
        <v>1</v>
      </c>
    </row>
    <row r="20932" spans="1:11" x14ac:dyDescent="0.25">
      <c r="A20932">
        <v>77444</v>
      </c>
      <c r="B20932" s="2">
        <v>21.537939999999999</v>
      </c>
      <c r="C20932" s="3">
        <v>959</v>
      </c>
      <c r="D20932" s="4">
        <v>26420</v>
      </c>
      <c r="E20932" t="s">
        <v>13263</v>
      </c>
      <c r="F20932" s="4" t="s">
        <v>13752</v>
      </c>
      <c r="G20932" s="5">
        <v>574</v>
      </c>
      <c r="H20932" s="6">
        <v>8.01394E-2</v>
      </c>
      <c r="I20932" s="7">
        <v>63.25</v>
      </c>
      <c r="J20932" s="2">
        <v>42</v>
      </c>
      <c r="K20932">
        <v>1</v>
      </c>
    </row>
    <row r="20933" spans="1:11" x14ac:dyDescent="0.25">
      <c r="A20933">
        <v>28168</v>
      </c>
      <c r="B20933" s="2">
        <v>21.536020000000001</v>
      </c>
      <c r="C20933" s="3">
        <v>10508</v>
      </c>
      <c r="D20933" s="4">
        <v>16740</v>
      </c>
      <c r="E20933" t="s">
        <v>5898</v>
      </c>
      <c r="F20933" s="4" t="s">
        <v>5642</v>
      </c>
      <c r="G20933" s="5">
        <v>7420</v>
      </c>
      <c r="H20933" s="6">
        <v>0.1416442</v>
      </c>
      <c r="I20933" s="7">
        <v>52.62</v>
      </c>
    </row>
    <row r="20934" spans="1:11" x14ac:dyDescent="0.25">
      <c r="A20934">
        <v>56186</v>
      </c>
      <c r="B20934" s="2">
        <v>21.534189999999999</v>
      </c>
      <c r="C20934" s="3">
        <v>398</v>
      </c>
      <c r="E20934" t="s">
        <v>585</v>
      </c>
      <c r="F20934" s="4" t="s">
        <v>10428</v>
      </c>
      <c r="G20934" s="5">
        <v>241</v>
      </c>
      <c r="H20934" s="6">
        <v>8.2644599999999999E-2</v>
      </c>
      <c r="I20934" s="7">
        <v>62.813000000000002</v>
      </c>
      <c r="J20934" s="2">
        <v>38</v>
      </c>
      <c r="K20934">
        <v>1</v>
      </c>
    </row>
    <row r="20935" spans="1:11" x14ac:dyDescent="0.25">
      <c r="A20935">
        <v>16317</v>
      </c>
      <c r="B20935" s="2">
        <v>21.53387</v>
      </c>
      <c r="C20935" s="3">
        <v>1580</v>
      </c>
      <c r="D20935" s="4">
        <v>36340</v>
      </c>
      <c r="E20935" t="s">
        <v>2564</v>
      </c>
      <c r="F20935" s="4" t="s">
        <v>3003</v>
      </c>
      <c r="G20935" s="5">
        <v>1093</v>
      </c>
      <c r="H20935" s="6">
        <v>0.10795970000000001</v>
      </c>
      <c r="I20935" s="7">
        <v>58.438000000000002</v>
      </c>
      <c r="J20935" s="2">
        <v>74</v>
      </c>
      <c r="K20935">
        <v>1</v>
      </c>
    </row>
    <row r="20936" spans="1:11" x14ac:dyDescent="0.25">
      <c r="A20936">
        <v>72443</v>
      </c>
      <c r="B20936" s="2">
        <v>21.533110000000001</v>
      </c>
      <c r="C20936" s="3">
        <v>3344</v>
      </c>
      <c r="D20936" s="4">
        <v>37500</v>
      </c>
      <c r="E20936" t="s">
        <v>13350</v>
      </c>
      <c r="F20936" s="4" t="s">
        <v>13183</v>
      </c>
      <c r="G20936" s="5">
        <v>2115</v>
      </c>
      <c r="H20936" s="6">
        <v>0.13333329999999999</v>
      </c>
      <c r="I20936" s="7">
        <v>54.052</v>
      </c>
    </row>
    <row r="20937" spans="1:11" x14ac:dyDescent="0.25">
      <c r="A20937">
        <v>69045</v>
      </c>
      <c r="B20937" s="2">
        <v>21.532409999999999</v>
      </c>
      <c r="C20937" s="3">
        <v>1180</v>
      </c>
      <c r="E20937" t="s">
        <v>12897</v>
      </c>
      <c r="F20937" s="4" t="s">
        <v>12738</v>
      </c>
      <c r="G20937" s="5">
        <v>781</v>
      </c>
      <c r="H20937" s="6">
        <v>0.1741357</v>
      </c>
      <c r="I20937" s="7">
        <v>47</v>
      </c>
      <c r="J20937" s="2">
        <v>43</v>
      </c>
      <c r="K20937">
        <v>1</v>
      </c>
    </row>
    <row r="20938" spans="1:11" x14ac:dyDescent="0.25">
      <c r="A20938">
        <v>73448</v>
      </c>
      <c r="B20938" s="2">
        <v>21.531279999999999</v>
      </c>
      <c r="C20938" s="3">
        <v>6158</v>
      </c>
      <c r="E20938" t="s">
        <v>2510</v>
      </c>
      <c r="F20938" s="4" t="s">
        <v>13462</v>
      </c>
      <c r="G20938" s="5">
        <v>3938</v>
      </c>
      <c r="H20938" s="6">
        <v>0.15156130000000001</v>
      </c>
      <c r="I20938" s="7">
        <v>50.893000000000001</v>
      </c>
    </row>
    <row r="20939" spans="1:11" x14ac:dyDescent="0.25">
      <c r="A20939">
        <v>70373</v>
      </c>
      <c r="B20939" s="2">
        <v>21.529250000000001</v>
      </c>
      <c r="C20939" s="3">
        <v>6751</v>
      </c>
      <c r="D20939" s="4">
        <v>26380</v>
      </c>
      <c r="E20939" t="s">
        <v>12972</v>
      </c>
      <c r="F20939" s="4" t="s">
        <v>12927</v>
      </c>
      <c r="G20939" s="5">
        <v>4564</v>
      </c>
      <c r="H20939" s="6">
        <v>0.13080629999999999</v>
      </c>
      <c r="I20939" s="7">
        <v>54.478999999999999</v>
      </c>
      <c r="J20939" s="2">
        <v>61</v>
      </c>
      <c r="K20939">
        <v>1</v>
      </c>
    </row>
    <row r="20940" spans="1:11" x14ac:dyDescent="0.25">
      <c r="A20940">
        <v>45836</v>
      </c>
      <c r="B20940" s="2">
        <v>21.527920000000002</v>
      </c>
      <c r="C20940" s="3">
        <v>1572</v>
      </c>
      <c r="E20940" t="s">
        <v>2782</v>
      </c>
      <c r="F20940" s="4" t="s">
        <v>8295</v>
      </c>
      <c r="G20940" s="5">
        <v>1001</v>
      </c>
      <c r="H20940" s="6">
        <v>0.14985010000000001</v>
      </c>
      <c r="I20940" s="7">
        <v>51.183999999999997</v>
      </c>
    </row>
    <row r="20941" spans="1:11" x14ac:dyDescent="0.25">
      <c r="A20941">
        <v>91770</v>
      </c>
      <c r="B20941" s="2">
        <v>21.516940000000002</v>
      </c>
      <c r="C20941" s="3">
        <v>63118</v>
      </c>
      <c r="D20941" s="4">
        <v>31080</v>
      </c>
      <c r="E20941" t="s">
        <v>15458</v>
      </c>
      <c r="F20941" s="4" t="s">
        <v>15368</v>
      </c>
      <c r="G20941" s="5">
        <v>44876</v>
      </c>
      <c r="H20941" s="6">
        <v>0.1693741</v>
      </c>
      <c r="I20941" s="7">
        <v>47.808999999999997</v>
      </c>
      <c r="J20941" s="2">
        <v>40</v>
      </c>
      <c r="K20941">
        <v>8</v>
      </c>
    </row>
    <row r="20942" spans="1:11" x14ac:dyDescent="0.25">
      <c r="A20942">
        <v>50154</v>
      </c>
      <c r="B20942" s="2">
        <v>21.506119999999999</v>
      </c>
      <c r="C20942" s="3">
        <v>474</v>
      </c>
      <c r="D20942" s="4">
        <v>11180</v>
      </c>
      <c r="E20942" t="s">
        <v>9635</v>
      </c>
      <c r="F20942" s="4" t="s">
        <v>9593</v>
      </c>
      <c r="G20942" s="5">
        <v>312</v>
      </c>
      <c r="H20942" s="6">
        <v>0.13738020000000001</v>
      </c>
      <c r="I20942" s="7">
        <v>53.332999999999998</v>
      </c>
    </row>
    <row r="20943" spans="1:11" x14ac:dyDescent="0.25">
      <c r="A20943">
        <v>65259</v>
      </c>
      <c r="B20943" s="2">
        <v>21.50562</v>
      </c>
      <c r="C20943" s="3">
        <v>2648</v>
      </c>
      <c r="D20943" s="4">
        <v>33620</v>
      </c>
      <c r="E20943" t="s">
        <v>7151</v>
      </c>
      <c r="F20943" s="4" t="s">
        <v>12102</v>
      </c>
      <c r="G20943" s="5">
        <v>1786</v>
      </c>
      <c r="H20943" s="6">
        <v>0.1264689</v>
      </c>
      <c r="I20943" s="7">
        <v>55.216999999999999</v>
      </c>
      <c r="J20943" s="2">
        <v>59</v>
      </c>
      <c r="K20943">
        <v>1</v>
      </c>
    </row>
    <row r="20944" spans="1:11" x14ac:dyDescent="0.25">
      <c r="A20944">
        <v>38351</v>
      </c>
      <c r="B20944" s="2">
        <v>21.502279999999999</v>
      </c>
      <c r="C20944" s="3">
        <v>18062</v>
      </c>
      <c r="E20944" t="s">
        <v>360</v>
      </c>
      <c r="F20944" s="4" t="s">
        <v>7348</v>
      </c>
      <c r="G20944" s="5">
        <v>12154</v>
      </c>
      <c r="H20944" s="6">
        <v>0.1438091</v>
      </c>
      <c r="I20944" s="7">
        <v>52.219000000000001</v>
      </c>
      <c r="J20944" s="2">
        <v>49</v>
      </c>
      <c r="K20944">
        <v>2</v>
      </c>
    </row>
    <row r="20945" spans="1:11" x14ac:dyDescent="0.25">
      <c r="A20945">
        <v>48649</v>
      </c>
      <c r="B20945" s="2">
        <v>21.499120000000001</v>
      </c>
      <c r="C20945" s="3">
        <v>1419</v>
      </c>
      <c r="D20945" s="4">
        <v>40980</v>
      </c>
      <c r="E20945" t="s">
        <v>9227</v>
      </c>
      <c r="F20945" s="4" t="s">
        <v>9106</v>
      </c>
      <c r="G20945" s="5">
        <v>1055</v>
      </c>
      <c r="H20945" s="6">
        <v>0.1089015</v>
      </c>
      <c r="I20945" s="7">
        <v>58.25</v>
      </c>
      <c r="J20945" s="2">
        <v>79</v>
      </c>
      <c r="K20945">
        <v>1</v>
      </c>
    </row>
    <row r="20946" spans="1:11" x14ac:dyDescent="0.25">
      <c r="A20946">
        <v>56170</v>
      </c>
      <c r="B20946" s="2">
        <v>21.49877</v>
      </c>
      <c r="C20946" s="3">
        <v>563</v>
      </c>
      <c r="E20946" t="s">
        <v>10659</v>
      </c>
      <c r="F20946" s="4" t="s">
        <v>10428</v>
      </c>
      <c r="G20946" s="5">
        <v>386</v>
      </c>
      <c r="H20946" s="6">
        <v>0.118863</v>
      </c>
      <c r="I20946" s="7">
        <v>56.527999999999999</v>
      </c>
    </row>
    <row r="20947" spans="1:11" x14ac:dyDescent="0.25">
      <c r="A20947">
        <v>97870</v>
      </c>
      <c r="B20947" s="2">
        <v>21.49859</v>
      </c>
      <c r="C20947" s="3">
        <v>405</v>
      </c>
      <c r="E20947" t="s">
        <v>1691</v>
      </c>
      <c r="F20947" s="4" t="s">
        <v>16170</v>
      </c>
      <c r="G20947" s="5">
        <v>379</v>
      </c>
      <c r="H20947" s="6">
        <v>0.2</v>
      </c>
      <c r="I20947" s="7">
        <v>42.5</v>
      </c>
    </row>
    <row r="20948" spans="1:11" x14ac:dyDescent="0.25">
      <c r="A20948">
        <v>95585</v>
      </c>
      <c r="B20948" s="2">
        <v>21.49841</v>
      </c>
      <c r="C20948" s="3">
        <v>453</v>
      </c>
      <c r="D20948" s="4">
        <v>46380</v>
      </c>
      <c r="E20948" t="s">
        <v>14033</v>
      </c>
      <c r="F20948" s="4" t="s">
        <v>15368</v>
      </c>
      <c r="G20948" s="5">
        <v>344</v>
      </c>
      <c r="H20948" s="6">
        <v>0.19476740000000001</v>
      </c>
      <c r="I20948" s="7">
        <v>43.402999999999999</v>
      </c>
    </row>
    <row r="20949" spans="1:11" x14ac:dyDescent="0.25">
      <c r="A20949">
        <v>61477</v>
      </c>
      <c r="B20949" s="2">
        <v>21.49821</v>
      </c>
      <c r="C20949" s="3">
        <v>657</v>
      </c>
      <c r="D20949" s="4">
        <v>15900</v>
      </c>
      <c r="E20949" t="s">
        <v>518</v>
      </c>
      <c r="F20949" s="4" t="s">
        <v>11490</v>
      </c>
      <c r="G20949" s="5">
        <v>531</v>
      </c>
      <c r="H20949" s="6">
        <v>0.1073446</v>
      </c>
      <c r="I20949" s="7">
        <v>58.5</v>
      </c>
    </row>
    <row r="20950" spans="1:11" x14ac:dyDescent="0.25">
      <c r="A20950">
        <v>87041</v>
      </c>
      <c r="B20950" s="2">
        <v>21.497959999999999</v>
      </c>
      <c r="C20950" s="3">
        <v>736</v>
      </c>
      <c r="D20950" s="4">
        <v>10740</v>
      </c>
      <c r="E20950" t="s">
        <v>15151</v>
      </c>
      <c r="F20950" s="4" t="s">
        <v>15124</v>
      </c>
      <c r="G20950" s="5">
        <v>518</v>
      </c>
      <c r="H20950" s="6">
        <v>0.18304429999999999</v>
      </c>
      <c r="I20950" s="7">
        <v>45.417000000000002</v>
      </c>
      <c r="J20950" s="2">
        <v>66</v>
      </c>
      <c r="K20950">
        <v>1</v>
      </c>
    </row>
    <row r="20951" spans="1:11" x14ac:dyDescent="0.25">
      <c r="A20951">
        <v>83254</v>
      </c>
      <c r="B20951" s="2">
        <v>21.497250000000001</v>
      </c>
      <c r="C20951" s="3">
        <v>3806</v>
      </c>
      <c r="E20951" t="s">
        <v>1122</v>
      </c>
      <c r="F20951" s="4" t="s">
        <v>14725</v>
      </c>
      <c r="G20951" s="5">
        <v>2414</v>
      </c>
      <c r="H20951" s="6">
        <v>0.1549296</v>
      </c>
      <c r="I20951" s="7">
        <v>50.273000000000003</v>
      </c>
      <c r="J20951" s="2">
        <v>32</v>
      </c>
      <c r="K20951">
        <v>1</v>
      </c>
    </row>
    <row r="20952" spans="1:11" x14ac:dyDescent="0.25">
      <c r="A20952">
        <v>67741</v>
      </c>
      <c r="B20952" s="2">
        <v>21.496639999999999</v>
      </c>
      <c r="C20952" s="3">
        <v>212</v>
      </c>
      <c r="E20952" t="s">
        <v>12712</v>
      </c>
      <c r="F20952" s="4" t="s">
        <v>12494</v>
      </c>
      <c r="G20952" s="5">
        <v>171</v>
      </c>
      <c r="H20952" s="6">
        <v>0.16374269999999999</v>
      </c>
      <c r="I20952" s="7">
        <v>48.75</v>
      </c>
    </row>
    <row r="20953" spans="1:11" x14ac:dyDescent="0.25">
      <c r="A20953">
        <v>28658</v>
      </c>
      <c r="B20953" s="2">
        <v>21.492260000000002</v>
      </c>
      <c r="C20953" s="3">
        <v>26361</v>
      </c>
      <c r="D20953" s="4">
        <v>25860</v>
      </c>
      <c r="E20953" t="s">
        <v>363</v>
      </c>
      <c r="F20953" s="4" t="s">
        <v>5642</v>
      </c>
      <c r="G20953" s="5">
        <v>18134</v>
      </c>
      <c r="H20953" s="6">
        <v>0.16653799999999999</v>
      </c>
      <c r="I20953" s="7">
        <v>48.265999999999998</v>
      </c>
      <c r="J20953" s="2">
        <v>43</v>
      </c>
      <c r="K20953">
        <v>3</v>
      </c>
    </row>
    <row r="20954" spans="1:11" x14ac:dyDescent="0.25">
      <c r="A20954">
        <v>27320</v>
      </c>
      <c r="B20954" s="2">
        <v>21.481459999999998</v>
      </c>
      <c r="C20954" s="3">
        <v>38759</v>
      </c>
      <c r="D20954" s="4">
        <v>24660</v>
      </c>
      <c r="E20954" t="s">
        <v>5695</v>
      </c>
      <c r="F20954" s="4" t="s">
        <v>5642</v>
      </c>
      <c r="G20954" s="5">
        <v>26986</v>
      </c>
      <c r="H20954" s="6">
        <v>0.14589050000000001</v>
      </c>
      <c r="I20954" s="7">
        <v>51.834000000000003</v>
      </c>
      <c r="J20954" s="2">
        <v>38.125</v>
      </c>
      <c r="K20954">
        <v>8</v>
      </c>
    </row>
    <row r="20955" spans="1:11" x14ac:dyDescent="0.25">
      <c r="A20955">
        <v>66866</v>
      </c>
      <c r="B20955" s="2">
        <v>21.474720000000001</v>
      </c>
      <c r="C20955" s="3">
        <v>1623</v>
      </c>
      <c r="E20955" t="s">
        <v>278</v>
      </c>
      <c r="F20955" s="4" t="s">
        <v>12494</v>
      </c>
      <c r="G20955" s="5">
        <v>1161</v>
      </c>
      <c r="H20955" s="6">
        <v>0.17469879999999999</v>
      </c>
      <c r="I20955" s="7">
        <v>46.851999999999997</v>
      </c>
    </row>
    <row r="20956" spans="1:11" x14ac:dyDescent="0.25">
      <c r="A20956">
        <v>27855</v>
      </c>
      <c r="B20956" s="2">
        <v>21.473559999999999</v>
      </c>
      <c r="C20956" s="3">
        <v>5861</v>
      </c>
      <c r="E20956" t="s">
        <v>5776</v>
      </c>
      <c r="F20956" s="4" t="s">
        <v>5642</v>
      </c>
      <c r="G20956" s="5">
        <v>3680</v>
      </c>
      <c r="H20956" s="6">
        <v>0.18337410000000001</v>
      </c>
      <c r="I20956" s="7">
        <v>45.347999999999999</v>
      </c>
    </row>
    <row r="20957" spans="1:11" x14ac:dyDescent="0.25">
      <c r="A20957">
        <v>62056</v>
      </c>
      <c r="B20957" s="2">
        <v>21.471229999999998</v>
      </c>
      <c r="C20957" s="3">
        <v>8862</v>
      </c>
      <c r="E20957" t="s">
        <v>529</v>
      </c>
      <c r="F20957" s="4" t="s">
        <v>11490</v>
      </c>
      <c r="G20957" s="5">
        <v>6093</v>
      </c>
      <c r="H20957" s="6">
        <v>0.14768619999999999</v>
      </c>
      <c r="I20957" s="7">
        <v>51.509</v>
      </c>
      <c r="J20957" s="2">
        <v>38.666699999999999</v>
      </c>
      <c r="K20957">
        <v>3</v>
      </c>
    </row>
    <row r="20958" spans="1:11" x14ac:dyDescent="0.25">
      <c r="A20958">
        <v>76388</v>
      </c>
      <c r="B20958" s="2">
        <v>21.469729999999998</v>
      </c>
      <c r="C20958" s="3">
        <v>245</v>
      </c>
      <c r="E20958" t="s">
        <v>13930</v>
      </c>
      <c r="F20958" s="4" t="s">
        <v>13752</v>
      </c>
      <c r="G20958" s="5">
        <v>167</v>
      </c>
      <c r="H20958" s="6">
        <v>0.25</v>
      </c>
      <c r="I20958" s="7">
        <v>33.828000000000003</v>
      </c>
    </row>
    <row r="20959" spans="1:11" x14ac:dyDescent="0.25">
      <c r="A20959">
        <v>29432</v>
      </c>
      <c r="B20959" s="2">
        <v>21.469180000000001</v>
      </c>
      <c r="C20959" s="3">
        <v>2826</v>
      </c>
      <c r="D20959" s="4">
        <v>36700</v>
      </c>
      <c r="E20959" t="s">
        <v>1524</v>
      </c>
      <c r="F20959" s="4" t="s">
        <v>6130</v>
      </c>
      <c r="G20959" s="5">
        <v>2115</v>
      </c>
      <c r="H20959" s="6">
        <v>0.14272209999999999</v>
      </c>
      <c r="I20959" s="7">
        <v>52.365000000000002</v>
      </c>
    </row>
    <row r="20960" spans="1:11" x14ac:dyDescent="0.25">
      <c r="A20960">
        <v>5860</v>
      </c>
      <c r="B20960" s="2">
        <v>21.46754</v>
      </c>
      <c r="C20960" s="3">
        <v>2631</v>
      </c>
      <c r="E20960" t="s">
        <v>421</v>
      </c>
      <c r="F20960" s="4" t="s">
        <v>1030</v>
      </c>
      <c r="G20960" s="5">
        <v>1822</v>
      </c>
      <c r="H20960" s="6">
        <v>0.14042789999999999</v>
      </c>
      <c r="I20960" s="7">
        <v>52.759</v>
      </c>
      <c r="J20960" s="2">
        <v>54</v>
      </c>
      <c r="K20960">
        <v>1</v>
      </c>
    </row>
    <row r="20961" spans="1:11" x14ac:dyDescent="0.25">
      <c r="A20961">
        <v>54520</v>
      </c>
      <c r="B20961" s="2">
        <v>21.46754</v>
      </c>
      <c r="C20961" s="3">
        <v>4263</v>
      </c>
      <c r="E20961" t="s">
        <v>10280</v>
      </c>
      <c r="F20961" s="4" t="s">
        <v>10031</v>
      </c>
      <c r="G20961" s="5">
        <v>2908</v>
      </c>
      <c r="H20961" s="6">
        <v>0.1546923</v>
      </c>
      <c r="I20961" s="7">
        <v>50.293999999999997</v>
      </c>
    </row>
    <row r="20962" spans="1:11" x14ac:dyDescent="0.25">
      <c r="A20962">
        <v>45310</v>
      </c>
      <c r="B20962" s="2">
        <v>21.466370000000001</v>
      </c>
      <c r="C20962" s="3">
        <v>216</v>
      </c>
      <c r="D20962" s="4">
        <v>16380</v>
      </c>
      <c r="E20962" t="s">
        <v>8668</v>
      </c>
      <c r="F20962" s="4" t="s">
        <v>8295</v>
      </c>
      <c r="G20962" s="5">
        <v>163</v>
      </c>
      <c r="H20962" s="6">
        <v>0.1042945</v>
      </c>
      <c r="I20962" s="7">
        <v>59</v>
      </c>
    </row>
    <row r="20963" spans="1:11" x14ac:dyDescent="0.25">
      <c r="A20963">
        <v>14879</v>
      </c>
      <c r="B20963" s="2">
        <v>21.465959999999999</v>
      </c>
      <c r="C20963" s="3">
        <v>2230</v>
      </c>
      <c r="D20963" s="4">
        <v>18500</v>
      </c>
      <c r="E20963" t="s">
        <v>2988</v>
      </c>
      <c r="F20963" s="4" t="s">
        <v>1280</v>
      </c>
      <c r="G20963" s="5">
        <v>1562</v>
      </c>
      <c r="H20963" s="6">
        <v>0.12996160000000001</v>
      </c>
      <c r="I20963" s="7">
        <v>54.563000000000002</v>
      </c>
    </row>
    <row r="20964" spans="1:11" x14ac:dyDescent="0.25">
      <c r="A20964">
        <v>69046</v>
      </c>
      <c r="B20964" s="2">
        <v>21.46555</v>
      </c>
      <c r="C20964" s="3">
        <v>177</v>
      </c>
      <c r="E20964" t="s">
        <v>7082</v>
      </c>
      <c r="F20964" s="4" t="s">
        <v>12738</v>
      </c>
      <c r="G20964" s="5">
        <v>159</v>
      </c>
      <c r="H20964" s="6">
        <v>0.16875000000000001</v>
      </c>
      <c r="I20964" s="7">
        <v>47.856999999999999</v>
      </c>
      <c r="J20964" s="2">
        <v>66</v>
      </c>
      <c r="K20964">
        <v>1</v>
      </c>
    </row>
    <row r="20965" spans="1:11" x14ac:dyDescent="0.25">
      <c r="A20965">
        <v>72076</v>
      </c>
      <c r="B20965" s="2">
        <v>21.459440000000001</v>
      </c>
      <c r="C20965" s="3">
        <v>39283</v>
      </c>
      <c r="D20965" s="4">
        <v>30780</v>
      </c>
      <c r="E20965" t="s">
        <v>1076</v>
      </c>
      <c r="F20965" s="4" t="s">
        <v>13183</v>
      </c>
      <c r="G20965" s="5">
        <v>25347</v>
      </c>
      <c r="H20965" s="6">
        <v>0.16506879999999999</v>
      </c>
      <c r="I20965" s="7">
        <v>48.493000000000002</v>
      </c>
      <c r="J20965" s="2">
        <v>58.125</v>
      </c>
      <c r="K20965">
        <v>8</v>
      </c>
    </row>
    <row r="20966" spans="1:11" x14ac:dyDescent="0.25">
      <c r="A20966">
        <v>15697</v>
      </c>
      <c r="B20966" s="2">
        <v>21.45289</v>
      </c>
      <c r="C20966" s="3">
        <v>2980</v>
      </c>
      <c r="D20966" s="4">
        <v>38300</v>
      </c>
      <c r="E20966" t="s">
        <v>3265</v>
      </c>
      <c r="F20966" s="4" t="s">
        <v>3003</v>
      </c>
      <c r="G20966" s="5">
        <v>2017</v>
      </c>
      <c r="H20966" s="6">
        <v>0.15361739999999999</v>
      </c>
      <c r="I20966" s="7">
        <v>50.469000000000001</v>
      </c>
    </row>
    <row r="20967" spans="1:11" x14ac:dyDescent="0.25">
      <c r="A20967">
        <v>41098</v>
      </c>
      <c r="B20967" s="2">
        <v>21.45205</v>
      </c>
      <c r="C20967" s="3">
        <v>2068</v>
      </c>
      <c r="E20967" t="s">
        <v>3319</v>
      </c>
      <c r="F20967" s="4" t="s">
        <v>7883</v>
      </c>
      <c r="G20967" s="5">
        <v>1488</v>
      </c>
      <c r="H20967" s="6">
        <v>0.14909330000000001</v>
      </c>
      <c r="I20967" s="7">
        <v>51.25</v>
      </c>
    </row>
    <row r="20968" spans="1:11" x14ac:dyDescent="0.25">
      <c r="A20968">
        <v>23881</v>
      </c>
      <c r="B20968" s="2">
        <v>21.451350000000001</v>
      </c>
      <c r="C20968" s="3">
        <v>1945</v>
      </c>
      <c r="E20968" t="s">
        <v>3793</v>
      </c>
      <c r="F20968" s="4" t="s">
        <v>4335</v>
      </c>
      <c r="G20968" s="5">
        <v>1430</v>
      </c>
      <c r="H20968" s="6">
        <v>0.14185880000000001</v>
      </c>
      <c r="I20968" s="7">
        <v>52.5</v>
      </c>
      <c r="J20968" s="2">
        <v>59.5</v>
      </c>
      <c r="K20968">
        <v>2</v>
      </c>
    </row>
    <row r="20969" spans="1:11" x14ac:dyDescent="0.25">
      <c r="A20969">
        <v>66080</v>
      </c>
      <c r="B20969" s="2">
        <v>21.450880000000002</v>
      </c>
      <c r="C20969" s="3">
        <v>857</v>
      </c>
      <c r="D20969" s="4">
        <v>36840</v>
      </c>
      <c r="E20969" t="s">
        <v>99</v>
      </c>
      <c r="F20969" s="4" t="s">
        <v>12494</v>
      </c>
      <c r="G20969" s="5">
        <v>564</v>
      </c>
      <c r="H20969" s="6">
        <v>9.9114999999999995E-2</v>
      </c>
      <c r="I20969" s="7">
        <v>59.886000000000003</v>
      </c>
    </row>
    <row r="20970" spans="1:11" x14ac:dyDescent="0.25">
      <c r="A20970">
        <v>76561</v>
      </c>
      <c r="B20970" s="2">
        <v>21.450569999999999</v>
      </c>
      <c r="C20970" s="3">
        <v>973</v>
      </c>
      <c r="D20970" s="4">
        <v>28660</v>
      </c>
      <c r="E20970" t="s">
        <v>11721</v>
      </c>
      <c r="F20970" s="4" t="s">
        <v>13752</v>
      </c>
      <c r="G20970" s="5">
        <v>689</v>
      </c>
      <c r="H20970" s="6">
        <v>0.1376812</v>
      </c>
      <c r="I20970" s="7">
        <v>53.213999999999999</v>
      </c>
    </row>
    <row r="20971" spans="1:11" x14ac:dyDescent="0.25">
      <c r="A20971">
        <v>96056</v>
      </c>
      <c r="B20971" s="2">
        <v>21.450119999999998</v>
      </c>
      <c r="C20971" s="3">
        <v>1406</v>
      </c>
      <c r="D20971" s="4">
        <v>45000</v>
      </c>
      <c r="E20971" t="s">
        <v>16050</v>
      </c>
      <c r="F20971" s="4" t="s">
        <v>15368</v>
      </c>
      <c r="G20971" s="5">
        <v>1225</v>
      </c>
      <c r="H20971" s="6">
        <v>0.1598695</v>
      </c>
      <c r="I20971" s="7">
        <v>49.375</v>
      </c>
      <c r="J20971" s="2">
        <v>51</v>
      </c>
      <c r="K20971">
        <v>1</v>
      </c>
    </row>
    <row r="20972" spans="1:11" x14ac:dyDescent="0.25">
      <c r="A20972">
        <v>17215</v>
      </c>
      <c r="B20972" s="2">
        <v>21.449780000000001</v>
      </c>
      <c r="C20972" s="3">
        <v>232</v>
      </c>
      <c r="E20972" t="s">
        <v>3732</v>
      </c>
      <c r="F20972" s="4" t="s">
        <v>3003</v>
      </c>
      <c r="G20972" s="5">
        <v>168</v>
      </c>
      <c r="H20972" s="6">
        <v>6.5088800000000002E-2</v>
      </c>
      <c r="I20972" s="7">
        <v>65.75</v>
      </c>
    </row>
    <row r="20973" spans="1:11" x14ac:dyDescent="0.25">
      <c r="A20973">
        <v>38225</v>
      </c>
      <c r="B20973" s="2">
        <v>21.44867</v>
      </c>
      <c r="C20973" s="3">
        <v>6548</v>
      </c>
      <c r="D20973" s="4">
        <v>32280</v>
      </c>
      <c r="E20973" t="s">
        <v>802</v>
      </c>
      <c r="F20973" s="4" t="s">
        <v>7348</v>
      </c>
      <c r="G20973" s="5">
        <v>4477</v>
      </c>
      <c r="H20973" s="6">
        <v>0.1724369</v>
      </c>
      <c r="I20973" s="7">
        <v>47.198999999999998</v>
      </c>
    </row>
    <row r="20974" spans="1:11" x14ac:dyDescent="0.25">
      <c r="A20974">
        <v>49968</v>
      </c>
      <c r="B20974" s="2">
        <v>21.447179999999999</v>
      </c>
      <c r="C20974" s="3">
        <v>2194</v>
      </c>
      <c r="E20974" t="s">
        <v>255</v>
      </c>
      <c r="F20974" s="4" t="s">
        <v>9106</v>
      </c>
      <c r="G20974" s="5">
        <v>1740</v>
      </c>
      <c r="H20974" s="6">
        <v>0.1856322</v>
      </c>
      <c r="I20974" s="7">
        <v>44.917000000000002</v>
      </c>
    </row>
    <row r="20975" spans="1:11" x14ac:dyDescent="0.25">
      <c r="A20975">
        <v>84537</v>
      </c>
      <c r="B20975" s="2">
        <v>21.446539999999999</v>
      </c>
      <c r="C20975" s="3">
        <v>1541</v>
      </c>
      <c r="E20975" t="s">
        <v>3888</v>
      </c>
      <c r="F20975" s="4" t="s">
        <v>14851</v>
      </c>
      <c r="G20975" s="5">
        <v>925</v>
      </c>
      <c r="H20975" s="6">
        <v>0.1079914</v>
      </c>
      <c r="I20975" s="7">
        <v>58.332999999999998</v>
      </c>
      <c r="J20975" s="2">
        <v>67</v>
      </c>
      <c r="K20975">
        <v>1</v>
      </c>
    </row>
    <row r="20976" spans="1:11" x14ac:dyDescent="0.25">
      <c r="A20976">
        <v>33435</v>
      </c>
      <c r="B20976" s="2">
        <v>21.440709999999999</v>
      </c>
      <c r="C20976" s="3">
        <v>33591</v>
      </c>
      <c r="D20976" s="4">
        <v>33100</v>
      </c>
      <c r="E20976" t="s">
        <v>6882</v>
      </c>
      <c r="F20976" s="4" t="s">
        <v>6689</v>
      </c>
      <c r="G20976" s="5">
        <v>23417</v>
      </c>
      <c r="H20976" s="6">
        <v>0.20544029999999999</v>
      </c>
      <c r="I20976" s="7">
        <v>41.491</v>
      </c>
      <c r="J20976" s="2">
        <v>40.5</v>
      </c>
      <c r="K20976">
        <v>6</v>
      </c>
    </row>
    <row r="20977" spans="1:12" x14ac:dyDescent="0.25">
      <c r="A20977">
        <v>42087</v>
      </c>
      <c r="B20977" s="2">
        <v>21.434699999999999</v>
      </c>
      <c r="C20977" s="3">
        <v>2263</v>
      </c>
      <c r="D20977" s="4">
        <v>37140</v>
      </c>
      <c r="E20977" t="s">
        <v>8195</v>
      </c>
      <c r="F20977" s="4" t="s">
        <v>7883</v>
      </c>
      <c r="G20977" s="5">
        <v>1707</v>
      </c>
      <c r="H20977" s="6">
        <v>0.1200234</v>
      </c>
      <c r="I20977" s="7">
        <v>56.25</v>
      </c>
    </row>
    <row r="20978" spans="1:12" x14ac:dyDescent="0.25">
      <c r="A20978">
        <v>57467</v>
      </c>
      <c r="B20978" s="2">
        <v>21.434239999999999</v>
      </c>
      <c r="C20978" s="3">
        <v>277</v>
      </c>
      <c r="E20978" t="s">
        <v>844</v>
      </c>
      <c r="F20978" s="4" t="s">
        <v>10877</v>
      </c>
      <c r="G20978" s="5">
        <v>207</v>
      </c>
      <c r="H20978" s="6">
        <v>8.6956500000000006E-2</v>
      </c>
      <c r="I20978" s="7">
        <v>61.963999999999999</v>
      </c>
    </row>
    <row r="20979" spans="1:12" x14ac:dyDescent="0.25">
      <c r="A20979">
        <v>46747</v>
      </c>
      <c r="B20979" s="2">
        <v>21.433700000000002</v>
      </c>
      <c r="C20979" s="3">
        <v>3053</v>
      </c>
      <c r="D20979" s="4">
        <v>11420</v>
      </c>
      <c r="E20979" t="s">
        <v>222</v>
      </c>
      <c r="F20979" s="4" t="s">
        <v>8800</v>
      </c>
      <c r="G20979" s="5">
        <v>2048</v>
      </c>
      <c r="H20979" s="6">
        <v>0.11816409999999999</v>
      </c>
      <c r="I20979" s="7">
        <v>56.570999999999998</v>
      </c>
      <c r="J20979" s="2">
        <v>51</v>
      </c>
      <c r="K20979">
        <v>1</v>
      </c>
    </row>
    <row r="20980" spans="1:12" x14ac:dyDescent="0.25">
      <c r="A20980">
        <v>66757</v>
      </c>
      <c r="B20980" s="2">
        <v>21.432659999999998</v>
      </c>
      <c r="C20980" s="3">
        <v>3365</v>
      </c>
      <c r="E20980" t="s">
        <v>12557</v>
      </c>
      <c r="F20980" s="4" t="s">
        <v>12494</v>
      </c>
      <c r="G20980" s="5">
        <v>2282</v>
      </c>
      <c r="H20980" s="6">
        <v>0.17090269999999999</v>
      </c>
      <c r="I20980" s="7">
        <v>47.456000000000003</v>
      </c>
      <c r="J20980" s="2">
        <v>57</v>
      </c>
      <c r="K20980">
        <v>1</v>
      </c>
    </row>
    <row r="20981" spans="1:12" x14ac:dyDescent="0.25">
      <c r="A20981">
        <v>43754</v>
      </c>
      <c r="B20981" s="2">
        <v>21.431830000000001</v>
      </c>
      <c r="C20981" s="3">
        <v>1766</v>
      </c>
      <c r="E20981" t="s">
        <v>5652</v>
      </c>
      <c r="F20981" s="4" t="s">
        <v>8295</v>
      </c>
      <c r="G20981" s="5">
        <v>1208</v>
      </c>
      <c r="H20981" s="6">
        <v>0.1191067</v>
      </c>
      <c r="I20981" s="7">
        <v>56.405999999999999</v>
      </c>
    </row>
    <row r="20982" spans="1:12" x14ac:dyDescent="0.25">
      <c r="A20982">
        <v>29474</v>
      </c>
      <c r="B20982" s="2">
        <v>21.431100000000001</v>
      </c>
      <c r="C20982" s="3">
        <v>2595</v>
      </c>
      <c r="E20982" t="s">
        <v>6243</v>
      </c>
      <c r="F20982" s="4" t="s">
        <v>6130</v>
      </c>
      <c r="G20982" s="5">
        <v>1850</v>
      </c>
      <c r="H20982" s="6">
        <v>0.17783779999999999</v>
      </c>
      <c r="I20982" s="7">
        <v>46.25</v>
      </c>
      <c r="J20982" s="2">
        <v>77</v>
      </c>
      <c r="K20982">
        <v>1</v>
      </c>
    </row>
    <row r="20983" spans="1:12" x14ac:dyDescent="0.25">
      <c r="A20983">
        <v>53931</v>
      </c>
      <c r="B20983" s="2">
        <v>21.430610000000001</v>
      </c>
      <c r="C20983" s="3">
        <v>254</v>
      </c>
      <c r="D20983" s="4">
        <v>22540</v>
      </c>
      <c r="E20983" t="s">
        <v>10145</v>
      </c>
      <c r="F20983" s="4" t="s">
        <v>10031</v>
      </c>
      <c r="G20983" s="5">
        <v>175</v>
      </c>
      <c r="H20983" s="6">
        <v>0.1136364</v>
      </c>
      <c r="I20983" s="7">
        <v>57.344000000000001</v>
      </c>
    </row>
    <row r="20984" spans="1:12" x14ac:dyDescent="0.25">
      <c r="A20984">
        <v>36322</v>
      </c>
      <c r="B20984" s="2">
        <v>21.42923</v>
      </c>
      <c r="C20984" s="3">
        <v>8670</v>
      </c>
      <c r="D20984" s="4">
        <v>37120</v>
      </c>
      <c r="E20984" t="s">
        <v>4959</v>
      </c>
      <c r="F20984" s="4" t="s">
        <v>7027</v>
      </c>
      <c r="G20984" s="5">
        <v>5597</v>
      </c>
      <c r="H20984" s="6">
        <v>0.130963</v>
      </c>
      <c r="I20984" s="7">
        <v>54.348999999999997</v>
      </c>
    </row>
    <row r="20985" spans="1:12" x14ac:dyDescent="0.25">
      <c r="A20985">
        <v>10035</v>
      </c>
      <c r="B20985" s="2">
        <v>21.422270000000001</v>
      </c>
      <c r="C20985" s="3">
        <v>34759</v>
      </c>
      <c r="D20985" s="4">
        <v>35620</v>
      </c>
      <c r="E20985" t="s">
        <v>1789</v>
      </c>
      <c r="F20985" s="4" t="s">
        <v>1280</v>
      </c>
      <c r="G20985" s="5">
        <v>23450</v>
      </c>
      <c r="H20985" s="6">
        <v>0.23539450000000001</v>
      </c>
      <c r="I20985" s="7">
        <v>36.299999999999997</v>
      </c>
      <c r="J20985" s="2">
        <v>30.166699999999999</v>
      </c>
      <c r="K20985">
        <v>12</v>
      </c>
      <c r="L20985" s="2">
        <v>6.9</v>
      </c>
    </row>
    <row r="20986" spans="1:12" x14ac:dyDescent="0.25">
      <c r="A20986">
        <v>62839</v>
      </c>
      <c r="B20986" s="2">
        <v>21.415620000000001</v>
      </c>
      <c r="C20986" s="3">
        <v>6617</v>
      </c>
      <c r="E20986" t="s">
        <v>7745</v>
      </c>
      <c r="F20986" s="4" t="s">
        <v>11490</v>
      </c>
      <c r="G20986" s="5">
        <v>4334</v>
      </c>
      <c r="H20986" s="6">
        <v>0.1557453</v>
      </c>
      <c r="I20986" s="7">
        <v>50.063000000000002</v>
      </c>
      <c r="J20986" s="2">
        <v>71</v>
      </c>
      <c r="K20986">
        <v>1</v>
      </c>
    </row>
    <row r="20987" spans="1:12" x14ac:dyDescent="0.25">
      <c r="A20987">
        <v>30528</v>
      </c>
      <c r="B20987" s="2">
        <v>21.410869999999999</v>
      </c>
      <c r="C20987" s="3">
        <v>22927</v>
      </c>
      <c r="E20987" t="s">
        <v>2480</v>
      </c>
      <c r="F20987" s="4" t="s">
        <v>6363</v>
      </c>
      <c r="G20987" s="5">
        <v>15552</v>
      </c>
      <c r="H20987" s="6">
        <v>0.1626157</v>
      </c>
      <c r="I20987" s="7">
        <v>48.872</v>
      </c>
      <c r="J20987" s="2">
        <v>52</v>
      </c>
      <c r="K20987">
        <v>2</v>
      </c>
    </row>
    <row r="20988" spans="1:12" x14ac:dyDescent="0.25">
      <c r="A20988">
        <v>45118</v>
      </c>
      <c r="B20988" s="2">
        <v>21.40654</v>
      </c>
      <c r="C20988" s="3">
        <v>3604</v>
      </c>
      <c r="D20988" s="4">
        <v>17140</v>
      </c>
      <c r="E20988" t="s">
        <v>2490</v>
      </c>
      <c r="F20988" s="4" t="s">
        <v>8295</v>
      </c>
      <c r="G20988" s="5">
        <v>2546</v>
      </c>
      <c r="H20988" s="6">
        <v>0.14454049999999999</v>
      </c>
      <c r="I20988" s="7">
        <v>51.991</v>
      </c>
    </row>
    <row r="20989" spans="1:12" x14ac:dyDescent="0.25">
      <c r="A20989">
        <v>75652</v>
      </c>
      <c r="B20989" s="2">
        <v>21.403130000000001</v>
      </c>
      <c r="C20989" s="3">
        <v>16437</v>
      </c>
      <c r="D20989" s="4">
        <v>30980</v>
      </c>
      <c r="E20989" t="s">
        <v>2668</v>
      </c>
      <c r="F20989" s="4" t="s">
        <v>13752</v>
      </c>
      <c r="G20989" s="5">
        <v>11668</v>
      </c>
      <c r="H20989" s="6">
        <v>0.13163079999999999</v>
      </c>
      <c r="I20989" s="7">
        <v>54.220999999999997</v>
      </c>
      <c r="J20989" s="2">
        <v>62.333300000000001</v>
      </c>
      <c r="K20989">
        <v>3</v>
      </c>
    </row>
    <row r="20990" spans="1:12" x14ac:dyDescent="0.25">
      <c r="A20990">
        <v>88009</v>
      </c>
      <c r="B20990" s="2">
        <v>21.400320000000001</v>
      </c>
      <c r="C20990" s="3">
        <v>196</v>
      </c>
      <c r="E20990" t="s">
        <v>15263</v>
      </c>
      <c r="F20990" s="4" t="s">
        <v>15124</v>
      </c>
      <c r="G20990" s="5">
        <v>93</v>
      </c>
      <c r="H20990" s="6">
        <v>0.29787229999999998</v>
      </c>
      <c r="I20990" s="7">
        <v>25.489000000000001</v>
      </c>
    </row>
    <row r="20991" spans="1:12" x14ac:dyDescent="0.25">
      <c r="A20991">
        <v>82635</v>
      </c>
      <c r="B20991" s="2">
        <v>21.40024</v>
      </c>
      <c r="C20991" s="3">
        <v>400</v>
      </c>
      <c r="D20991" s="4">
        <v>16220</v>
      </c>
      <c r="E20991" t="s">
        <v>8392</v>
      </c>
      <c r="F20991" s="4" t="s">
        <v>14657</v>
      </c>
      <c r="G20991" s="5">
        <v>252</v>
      </c>
      <c r="H20991" s="6">
        <v>0.1190476</v>
      </c>
      <c r="I20991" s="7">
        <v>56.389000000000003</v>
      </c>
    </row>
    <row r="20992" spans="1:12" x14ac:dyDescent="0.25">
      <c r="A20992">
        <v>53208</v>
      </c>
      <c r="B20992" s="2">
        <v>21.395779999999998</v>
      </c>
      <c r="C20992" s="3">
        <v>31115</v>
      </c>
      <c r="D20992" s="4">
        <v>33340</v>
      </c>
      <c r="E20992" t="s">
        <v>10098</v>
      </c>
      <c r="F20992" s="4" t="s">
        <v>10031</v>
      </c>
      <c r="G20992" s="5">
        <v>18367</v>
      </c>
      <c r="H20992" s="6">
        <v>0.24495020000000001</v>
      </c>
      <c r="I20992" s="7">
        <v>34.631</v>
      </c>
      <c r="J20992" s="2">
        <v>45.142899999999997</v>
      </c>
      <c r="K20992">
        <v>21</v>
      </c>
      <c r="L20992" s="2">
        <v>77.3</v>
      </c>
    </row>
    <row r="20993" spans="1:12" x14ac:dyDescent="0.25">
      <c r="A20993">
        <v>44144</v>
      </c>
      <c r="B20993" s="2">
        <v>21.387650000000001</v>
      </c>
      <c r="C20993" s="3">
        <v>21795</v>
      </c>
      <c r="D20993" s="4">
        <v>17460</v>
      </c>
      <c r="E20993" t="s">
        <v>2480</v>
      </c>
      <c r="F20993" s="4" t="s">
        <v>8295</v>
      </c>
      <c r="G20993" s="5">
        <v>15619</v>
      </c>
      <c r="H20993" s="6">
        <v>0.16267609999999999</v>
      </c>
      <c r="I20993" s="7">
        <v>48.847000000000001</v>
      </c>
      <c r="J20993" s="2">
        <v>46.083300000000001</v>
      </c>
      <c r="K20993">
        <v>12</v>
      </c>
      <c r="L20993" s="2">
        <v>81.3</v>
      </c>
    </row>
    <row r="20994" spans="1:12" x14ac:dyDescent="0.25">
      <c r="A20994">
        <v>17244</v>
      </c>
      <c r="B20994" s="2">
        <v>21.383500000000002</v>
      </c>
      <c r="C20994" s="3">
        <v>2513</v>
      </c>
      <c r="D20994" s="4">
        <v>16540</v>
      </c>
      <c r="E20994" t="s">
        <v>3748</v>
      </c>
      <c r="F20994" s="4" t="s">
        <v>3003</v>
      </c>
      <c r="G20994" s="5">
        <v>1702</v>
      </c>
      <c r="H20994" s="6">
        <v>9.5713400000000004E-2</v>
      </c>
      <c r="I20994" s="7">
        <v>60.417000000000002</v>
      </c>
    </row>
    <row r="20995" spans="1:12" x14ac:dyDescent="0.25">
      <c r="A20995">
        <v>35674</v>
      </c>
      <c r="B20995" s="2">
        <v>21.380040000000001</v>
      </c>
      <c r="C20995" s="3">
        <v>17947</v>
      </c>
      <c r="D20995" s="4">
        <v>22520</v>
      </c>
      <c r="E20995" t="s">
        <v>7133</v>
      </c>
      <c r="F20995" s="4" t="s">
        <v>7027</v>
      </c>
      <c r="G20995" s="5">
        <v>12788</v>
      </c>
      <c r="H20995" s="6">
        <v>0.15575890000000001</v>
      </c>
      <c r="I20995" s="7">
        <v>50.036999999999999</v>
      </c>
      <c r="J20995" s="2">
        <v>40</v>
      </c>
      <c r="K20995">
        <v>2</v>
      </c>
    </row>
    <row r="20996" spans="1:12" x14ac:dyDescent="0.25">
      <c r="A20996">
        <v>37079</v>
      </c>
      <c r="B20996" s="2">
        <v>21.37668</v>
      </c>
      <c r="C20996" s="3">
        <v>2068</v>
      </c>
      <c r="E20996" t="s">
        <v>7376</v>
      </c>
      <c r="F20996" s="4" t="s">
        <v>7348</v>
      </c>
      <c r="G20996" s="5">
        <v>1233</v>
      </c>
      <c r="H20996" s="6">
        <v>0.13209080000000001</v>
      </c>
      <c r="I20996" s="7">
        <v>54.127000000000002</v>
      </c>
      <c r="J20996" s="2">
        <v>47</v>
      </c>
      <c r="K20996">
        <v>1</v>
      </c>
    </row>
    <row r="20997" spans="1:12" x14ac:dyDescent="0.25">
      <c r="A20997">
        <v>95230</v>
      </c>
      <c r="B20997" s="2">
        <v>21.376280000000001</v>
      </c>
      <c r="C20997" s="3">
        <v>634</v>
      </c>
      <c r="D20997" s="4">
        <v>33700</v>
      </c>
      <c r="E20997" t="s">
        <v>662</v>
      </c>
      <c r="F20997" s="4" t="s">
        <v>15368</v>
      </c>
      <c r="G20997" s="5">
        <v>430</v>
      </c>
      <c r="H20997" s="6">
        <v>0.15777260000000001</v>
      </c>
      <c r="I20997" s="7">
        <v>49.688000000000002</v>
      </c>
    </row>
    <row r="20998" spans="1:12" x14ac:dyDescent="0.25">
      <c r="A20998">
        <v>52330</v>
      </c>
      <c r="B20998" s="2">
        <v>21.37602</v>
      </c>
      <c r="C20998" s="3">
        <v>883</v>
      </c>
      <c r="E20998" t="s">
        <v>9966</v>
      </c>
      <c r="F20998" s="4" t="s">
        <v>9593</v>
      </c>
      <c r="G20998" s="5">
        <v>648</v>
      </c>
      <c r="H20998" s="6">
        <v>0.1080247</v>
      </c>
      <c r="I20998" s="7">
        <v>58.280999999999999</v>
      </c>
    </row>
    <row r="20999" spans="1:12" x14ac:dyDescent="0.25">
      <c r="A20999">
        <v>24857</v>
      </c>
      <c r="B20999" s="2">
        <v>21.375679999999999</v>
      </c>
      <c r="C20999" s="3">
        <v>913</v>
      </c>
      <c r="E20999" t="s">
        <v>5181</v>
      </c>
      <c r="F20999" s="4" t="s">
        <v>5144</v>
      </c>
      <c r="G20999" s="5">
        <v>778</v>
      </c>
      <c r="H20999" s="6">
        <v>0.1553273</v>
      </c>
      <c r="I20999" s="7">
        <v>50.098999999999997</v>
      </c>
    </row>
    <row r="21000" spans="1:12" x14ac:dyDescent="0.25">
      <c r="A21000">
        <v>58716</v>
      </c>
      <c r="B21000" s="2">
        <v>21.37547</v>
      </c>
      <c r="C21000" s="3">
        <v>143</v>
      </c>
      <c r="E21000" t="s">
        <v>4367</v>
      </c>
      <c r="F21000" s="4" t="s">
        <v>11069</v>
      </c>
      <c r="G21000" s="5">
        <v>112</v>
      </c>
      <c r="H21000" s="6">
        <v>0.14285709999999999</v>
      </c>
      <c r="I21000" s="7">
        <v>52.25</v>
      </c>
    </row>
    <row r="21001" spans="1:12" x14ac:dyDescent="0.25">
      <c r="A21001">
        <v>49436</v>
      </c>
      <c r="B21001" s="2">
        <v>21.375150000000001</v>
      </c>
      <c r="C21001" s="3">
        <v>1541</v>
      </c>
      <c r="E21001" t="s">
        <v>9398</v>
      </c>
      <c r="F21001" s="4" t="s">
        <v>9106</v>
      </c>
      <c r="G21001" s="5">
        <v>1238</v>
      </c>
      <c r="H21001" s="6">
        <v>0.17447499999999999</v>
      </c>
      <c r="I21001" s="7">
        <v>46.786000000000001</v>
      </c>
    </row>
    <row r="21002" spans="1:12" x14ac:dyDescent="0.25">
      <c r="A21002">
        <v>13203</v>
      </c>
      <c r="B21002" s="2">
        <v>21.37236</v>
      </c>
      <c r="C21002" s="3">
        <v>16437</v>
      </c>
      <c r="D21002" s="4">
        <v>45060</v>
      </c>
      <c r="E21002" t="s">
        <v>2548</v>
      </c>
      <c r="F21002" s="4" t="s">
        <v>1280</v>
      </c>
      <c r="G21002" s="5">
        <v>10390</v>
      </c>
      <c r="H21002" s="6">
        <v>0.239846</v>
      </c>
      <c r="I21002" s="7">
        <v>35.484000000000002</v>
      </c>
      <c r="J21002" s="2">
        <v>42.142899999999997</v>
      </c>
      <c r="K21002">
        <v>7</v>
      </c>
    </row>
    <row r="21003" spans="1:12" x14ac:dyDescent="0.25">
      <c r="A21003">
        <v>95407</v>
      </c>
      <c r="B21003" s="2">
        <v>21.363959999999999</v>
      </c>
      <c r="C21003" s="3">
        <v>40657</v>
      </c>
      <c r="D21003" s="4">
        <v>42220</v>
      </c>
      <c r="E21003" t="s">
        <v>14265</v>
      </c>
      <c r="F21003" s="4" t="s">
        <v>15368</v>
      </c>
      <c r="G21003" s="5">
        <v>24736</v>
      </c>
      <c r="H21003" s="6">
        <v>0.13356509999999999</v>
      </c>
      <c r="I21003" s="7">
        <v>53.848999999999997</v>
      </c>
      <c r="J21003" s="2">
        <v>42.818199999999997</v>
      </c>
      <c r="K21003">
        <v>11</v>
      </c>
      <c r="L21003" s="2">
        <v>66.099999999999994</v>
      </c>
    </row>
    <row r="21004" spans="1:12" x14ac:dyDescent="0.25">
      <c r="A21004">
        <v>67653</v>
      </c>
      <c r="B21004" s="2">
        <v>21.357990000000001</v>
      </c>
      <c r="C21004" s="3">
        <v>245</v>
      </c>
      <c r="E21004" t="s">
        <v>12698</v>
      </c>
      <c r="F21004" s="4" t="s">
        <v>12494</v>
      </c>
      <c r="G21004" s="5">
        <v>196</v>
      </c>
      <c r="H21004" s="6">
        <v>0.1269035</v>
      </c>
      <c r="I21004" s="7">
        <v>55</v>
      </c>
    </row>
    <row r="21005" spans="1:12" x14ac:dyDescent="0.25">
      <c r="A21005">
        <v>38863</v>
      </c>
      <c r="B21005" s="2">
        <v>21.354800000000001</v>
      </c>
      <c r="C21005" s="3">
        <v>20350</v>
      </c>
      <c r="D21005" s="4">
        <v>46180</v>
      </c>
      <c r="E21005" t="s">
        <v>7710</v>
      </c>
      <c r="F21005" s="4" t="s">
        <v>7633</v>
      </c>
      <c r="G21005" s="5">
        <v>13137</v>
      </c>
      <c r="H21005" s="6">
        <v>0.1417371</v>
      </c>
      <c r="I21005" s="7">
        <v>52.436</v>
      </c>
      <c r="J21005" s="2">
        <v>74</v>
      </c>
      <c r="K21005">
        <v>1</v>
      </c>
    </row>
    <row r="21006" spans="1:12" x14ac:dyDescent="0.25">
      <c r="A21006">
        <v>45142</v>
      </c>
      <c r="B21006" s="2">
        <v>21.35106</v>
      </c>
      <c r="C21006" s="3">
        <v>4303</v>
      </c>
      <c r="E21006" t="s">
        <v>5088</v>
      </c>
      <c r="F21006" s="4" t="s">
        <v>8295</v>
      </c>
      <c r="G21006" s="5">
        <v>2476</v>
      </c>
      <c r="H21006" s="6">
        <v>0.124344</v>
      </c>
      <c r="I21006" s="7">
        <v>55.441000000000003</v>
      </c>
    </row>
    <row r="21007" spans="1:12" x14ac:dyDescent="0.25">
      <c r="A21007">
        <v>75684</v>
      </c>
      <c r="B21007" s="2">
        <v>21.349070000000001</v>
      </c>
      <c r="C21007" s="3">
        <v>8765</v>
      </c>
      <c r="D21007" s="4">
        <v>30980</v>
      </c>
      <c r="E21007" t="s">
        <v>12865</v>
      </c>
      <c r="F21007" s="4" t="s">
        <v>13752</v>
      </c>
      <c r="G21007" s="5">
        <v>5813</v>
      </c>
      <c r="H21007" s="6">
        <v>0.13555819999999999</v>
      </c>
      <c r="I21007" s="7">
        <v>53.494</v>
      </c>
      <c r="J21007" s="2">
        <v>56.5</v>
      </c>
      <c r="K21007">
        <v>2</v>
      </c>
    </row>
    <row r="21008" spans="1:12" x14ac:dyDescent="0.25">
      <c r="A21008">
        <v>21530</v>
      </c>
      <c r="B21008" s="2">
        <v>21.347370000000002</v>
      </c>
      <c r="C21008" s="3">
        <v>1684</v>
      </c>
      <c r="D21008" s="4">
        <v>19060</v>
      </c>
      <c r="E21008" t="s">
        <v>4529</v>
      </c>
      <c r="F21008" s="4" t="s">
        <v>4361</v>
      </c>
      <c r="G21008" s="5">
        <v>1322</v>
      </c>
      <c r="H21008" s="6">
        <v>0.13605439999999999</v>
      </c>
      <c r="I21008" s="7">
        <v>53.402999999999999</v>
      </c>
    </row>
    <row r="21009" spans="1:11" x14ac:dyDescent="0.25">
      <c r="A21009">
        <v>50123</v>
      </c>
      <c r="B21009" s="2">
        <v>21.346900000000002</v>
      </c>
      <c r="C21009" s="3">
        <v>875</v>
      </c>
      <c r="E21009" t="s">
        <v>9623</v>
      </c>
      <c r="F21009" s="4" t="s">
        <v>9593</v>
      </c>
      <c r="G21009" s="5">
        <v>620</v>
      </c>
      <c r="H21009" s="6">
        <v>0.13548389999999999</v>
      </c>
      <c r="I21009" s="7">
        <v>53.5</v>
      </c>
    </row>
    <row r="21010" spans="1:11" x14ac:dyDescent="0.25">
      <c r="A21010">
        <v>72633</v>
      </c>
      <c r="B21010" s="2">
        <v>21.346450000000001</v>
      </c>
      <c r="C21010" s="3">
        <v>1894</v>
      </c>
      <c r="D21010" s="4">
        <v>25460</v>
      </c>
      <c r="E21010" t="s">
        <v>12442</v>
      </c>
      <c r="F21010" s="4" t="s">
        <v>13183</v>
      </c>
      <c r="G21010" s="5">
        <v>1289</v>
      </c>
      <c r="H21010" s="6">
        <v>0.12480620000000001</v>
      </c>
      <c r="I21010" s="7">
        <v>55.341000000000001</v>
      </c>
    </row>
    <row r="21011" spans="1:11" x14ac:dyDescent="0.25">
      <c r="A21011">
        <v>79035</v>
      </c>
      <c r="B21011" s="2">
        <v>21.34543</v>
      </c>
      <c r="C21011" s="3">
        <v>4818</v>
      </c>
      <c r="E21011" t="s">
        <v>14350</v>
      </c>
      <c r="F21011" s="4" t="s">
        <v>13752</v>
      </c>
      <c r="G21011" s="5">
        <v>2967</v>
      </c>
      <c r="H21011" s="6">
        <v>0.14723720000000001</v>
      </c>
      <c r="I21011" s="7">
        <v>51.453000000000003</v>
      </c>
      <c r="J21011" s="2">
        <v>60</v>
      </c>
      <c r="K21011">
        <v>1</v>
      </c>
    </row>
    <row r="21012" spans="1:11" x14ac:dyDescent="0.25">
      <c r="A21012">
        <v>99766</v>
      </c>
      <c r="B21012" s="2">
        <v>21.344639999999998</v>
      </c>
      <c r="C21012" s="3">
        <v>628</v>
      </c>
      <c r="E21012" t="s">
        <v>16737</v>
      </c>
      <c r="F21012" s="4" t="s">
        <v>16604</v>
      </c>
      <c r="G21012" s="5">
        <v>312</v>
      </c>
      <c r="H21012" s="6">
        <v>4.4728400000000001E-2</v>
      </c>
      <c r="I21012" s="7">
        <v>69.167000000000002</v>
      </c>
    </row>
    <row r="21013" spans="1:11" x14ac:dyDescent="0.25">
      <c r="A21013">
        <v>99401</v>
      </c>
      <c r="B21013" s="2">
        <v>21.34451</v>
      </c>
      <c r="C21013" s="3">
        <v>237</v>
      </c>
      <c r="D21013" s="4">
        <v>30300</v>
      </c>
      <c r="E21013" t="s">
        <v>16601</v>
      </c>
      <c r="F21013" s="4" t="s">
        <v>16344</v>
      </c>
      <c r="G21013" s="5">
        <v>217</v>
      </c>
      <c r="H21013" s="6">
        <v>4.5871599999999998E-2</v>
      </c>
      <c r="I21013" s="7">
        <v>68.965999999999994</v>
      </c>
    </row>
    <row r="21014" spans="1:11" x14ac:dyDescent="0.25">
      <c r="A21014">
        <v>12916</v>
      </c>
      <c r="B21014" s="2">
        <v>21.344110000000001</v>
      </c>
      <c r="C21014" s="3">
        <v>2224</v>
      </c>
      <c r="D21014" s="4">
        <v>31660</v>
      </c>
      <c r="E21014" t="s">
        <v>2413</v>
      </c>
      <c r="F21014" s="4" t="s">
        <v>1280</v>
      </c>
      <c r="G21014" s="5">
        <v>1445</v>
      </c>
      <c r="H21014" s="6">
        <v>0.12733559999999999</v>
      </c>
      <c r="I21014" s="7">
        <v>54.886000000000003</v>
      </c>
      <c r="J21014" s="2">
        <v>61</v>
      </c>
      <c r="K21014">
        <v>1</v>
      </c>
    </row>
    <row r="21015" spans="1:11" x14ac:dyDescent="0.25">
      <c r="A21015">
        <v>13810</v>
      </c>
      <c r="B21015" s="2">
        <v>21.34356</v>
      </c>
      <c r="C21015" s="3">
        <v>1103</v>
      </c>
      <c r="D21015" s="4">
        <v>36580</v>
      </c>
      <c r="E21015" t="s">
        <v>2733</v>
      </c>
      <c r="F21015" s="4" t="s">
        <v>1280</v>
      </c>
      <c r="G21015" s="5">
        <v>878</v>
      </c>
      <c r="H21015" s="6">
        <v>0.19248290000000001</v>
      </c>
      <c r="I21015" s="7">
        <v>43.625</v>
      </c>
      <c r="J21015" s="2">
        <v>62</v>
      </c>
      <c r="K21015">
        <v>1</v>
      </c>
    </row>
    <row r="21016" spans="1:11" x14ac:dyDescent="0.25">
      <c r="A21016">
        <v>93283</v>
      </c>
      <c r="B21016" s="2">
        <v>21.3429</v>
      </c>
      <c r="C21016" s="3">
        <v>2312</v>
      </c>
      <c r="D21016" s="4">
        <v>12540</v>
      </c>
      <c r="E21016" t="s">
        <v>5802</v>
      </c>
      <c r="F21016" s="4" t="s">
        <v>15368</v>
      </c>
      <c r="G21016" s="5">
        <v>1876</v>
      </c>
      <c r="H21016" s="6">
        <v>0.14970700000000001</v>
      </c>
      <c r="I21016" s="7">
        <v>51.015999999999998</v>
      </c>
    </row>
    <row r="21017" spans="1:11" x14ac:dyDescent="0.25">
      <c r="A21017">
        <v>92545</v>
      </c>
      <c r="B21017" s="2">
        <v>21.33558</v>
      </c>
      <c r="C21017" s="3">
        <v>41077</v>
      </c>
      <c r="D21017" s="4">
        <v>40140</v>
      </c>
      <c r="E21017" t="s">
        <v>15567</v>
      </c>
      <c r="F21017" s="4" t="s">
        <v>15368</v>
      </c>
      <c r="G21017" s="5">
        <v>28701</v>
      </c>
      <c r="H21017" s="6">
        <v>0.1502387</v>
      </c>
      <c r="I21017" s="7">
        <v>50.921999999999997</v>
      </c>
      <c r="J21017" s="2">
        <v>57.333300000000001</v>
      </c>
      <c r="K21017">
        <v>3</v>
      </c>
    </row>
    <row r="21018" spans="1:11" x14ac:dyDescent="0.25">
      <c r="A21018">
        <v>97136</v>
      </c>
      <c r="B21018" s="2">
        <v>21.328399999999998</v>
      </c>
      <c r="C21018" s="3">
        <v>1588</v>
      </c>
      <c r="E21018" t="s">
        <v>12471</v>
      </c>
      <c r="F21018" s="4" t="s">
        <v>16170</v>
      </c>
      <c r="G21018" s="5">
        <v>1296</v>
      </c>
      <c r="H21018" s="6">
        <v>0.20370369999999999</v>
      </c>
      <c r="I21018" s="7">
        <v>41.680999999999997</v>
      </c>
      <c r="J21018" s="2">
        <v>65</v>
      </c>
      <c r="K21018">
        <v>2</v>
      </c>
    </row>
    <row r="21019" spans="1:11" x14ac:dyDescent="0.25">
      <c r="A21019">
        <v>76570</v>
      </c>
      <c r="B21019" s="2">
        <v>21.32762</v>
      </c>
      <c r="C21019" s="3">
        <v>2792</v>
      </c>
      <c r="D21019" s="4">
        <v>47380</v>
      </c>
      <c r="E21019" t="s">
        <v>11005</v>
      </c>
      <c r="F21019" s="4" t="s">
        <v>13752</v>
      </c>
      <c r="G21019" s="5">
        <v>1934</v>
      </c>
      <c r="H21019" s="6">
        <v>0.1844961</v>
      </c>
      <c r="I21019" s="7">
        <v>45</v>
      </c>
    </row>
    <row r="21020" spans="1:11" x14ac:dyDescent="0.25">
      <c r="A21020">
        <v>76527</v>
      </c>
      <c r="B21020" s="2">
        <v>21.32648</v>
      </c>
      <c r="C21020" s="3">
        <v>4153</v>
      </c>
      <c r="D21020" s="4">
        <v>12420</v>
      </c>
      <c r="E21020" t="s">
        <v>52</v>
      </c>
      <c r="F21020" s="4" t="s">
        <v>13752</v>
      </c>
      <c r="G21020" s="5">
        <v>2832</v>
      </c>
      <c r="H21020" s="6">
        <v>0.13978109999999999</v>
      </c>
      <c r="I21020" s="7">
        <v>52.726999999999997</v>
      </c>
      <c r="J21020" s="2">
        <v>37</v>
      </c>
      <c r="K21020">
        <v>1</v>
      </c>
    </row>
    <row r="21021" spans="1:11" x14ac:dyDescent="0.25">
      <c r="A21021">
        <v>15824</v>
      </c>
      <c r="B21021" s="2">
        <v>21.324940000000002</v>
      </c>
      <c r="C21021" s="3">
        <v>5215</v>
      </c>
      <c r="E21021" t="s">
        <v>3322</v>
      </c>
      <c r="F21021" s="4" t="s">
        <v>3003</v>
      </c>
      <c r="G21021" s="5">
        <v>3599</v>
      </c>
      <c r="H21021" s="6">
        <v>0.1355556</v>
      </c>
      <c r="I21021" s="7">
        <v>53.454999999999998</v>
      </c>
      <c r="J21021" s="2">
        <v>62</v>
      </c>
      <c r="K21021">
        <v>1</v>
      </c>
    </row>
    <row r="21022" spans="1:11" x14ac:dyDescent="0.25">
      <c r="A21022">
        <v>91746</v>
      </c>
      <c r="B21022" s="2">
        <v>21.319669999999999</v>
      </c>
      <c r="C21022" s="3">
        <v>29420</v>
      </c>
      <c r="D21022" s="4">
        <v>31080</v>
      </c>
      <c r="E21022" t="s">
        <v>15450</v>
      </c>
      <c r="F21022" s="4" t="s">
        <v>15368</v>
      </c>
      <c r="G21022" s="5">
        <v>18429</v>
      </c>
      <c r="H21022" s="6">
        <v>9.0346700000000002E-2</v>
      </c>
      <c r="I21022" s="7">
        <v>61.267000000000003</v>
      </c>
      <c r="J21022" s="2">
        <v>40.5</v>
      </c>
      <c r="K21022">
        <v>2</v>
      </c>
    </row>
    <row r="21023" spans="1:11" x14ac:dyDescent="0.25">
      <c r="A21023">
        <v>92256</v>
      </c>
      <c r="B21023" s="2">
        <v>21.314640000000001</v>
      </c>
      <c r="C21023" s="3">
        <v>3631</v>
      </c>
      <c r="D21023" s="4">
        <v>40140</v>
      </c>
      <c r="E21023" t="s">
        <v>15510</v>
      </c>
      <c r="F21023" s="4" t="s">
        <v>15368</v>
      </c>
      <c r="G21023" s="5">
        <v>2601</v>
      </c>
      <c r="H21023" s="6">
        <v>0.18492890000000001</v>
      </c>
      <c r="I21023" s="7">
        <v>44.92</v>
      </c>
    </row>
    <row r="21024" spans="1:11" x14ac:dyDescent="0.25">
      <c r="A21024">
        <v>73040</v>
      </c>
      <c r="B21024" s="2">
        <v>21.313759999999998</v>
      </c>
      <c r="C21024" s="3">
        <v>1715</v>
      </c>
      <c r="E21024" t="s">
        <v>13477</v>
      </c>
      <c r="F21024" s="4" t="s">
        <v>13462</v>
      </c>
      <c r="G21024" s="5">
        <v>1075</v>
      </c>
      <c r="H21024" s="6">
        <v>0.1711628</v>
      </c>
      <c r="I21024" s="7">
        <v>47.292000000000002</v>
      </c>
    </row>
    <row r="21025" spans="1:11" x14ac:dyDescent="0.25">
      <c r="A21025">
        <v>30511</v>
      </c>
      <c r="B21025" s="2">
        <v>21.312930000000001</v>
      </c>
      <c r="C21025" s="3">
        <v>3476</v>
      </c>
      <c r="E21025" t="s">
        <v>1933</v>
      </c>
      <c r="F21025" s="4" t="s">
        <v>6363</v>
      </c>
      <c r="G21025" s="5">
        <v>2355</v>
      </c>
      <c r="H21025" s="6">
        <v>0.1838641</v>
      </c>
      <c r="I21025" s="7">
        <v>45.095999999999997</v>
      </c>
    </row>
    <row r="21026" spans="1:11" x14ac:dyDescent="0.25">
      <c r="A21026">
        <v>63074</v>
      </c>
      <c r="B21026" s="2">
        <v>21.30986</v>
      </c>
      <c r="C21026" s="3">
        <v>15211</v>
      </c>
      <c r="D21026" s="4">
        <v>41180</v>
      </c>
      <c r="E21026" t="s">
        <v>12126</v>
      </c>
      <c r="F21026" s="4" t="s">
        <v>12102</v>
      </c>
      <c r="G21026" s="5">
        <v>10501</v>
      </c>
      <c r="H21026" s="6">
        <v>0.1475909</v>
      </c>
      <c r="I21026" s="7">
        <v>51.362000000000002</v>
      </c>
      <c r="J21026" s="2">
        <v>56.5</v>
      </c>
      <c r="K21026">
        <v>8</v>
      </c>
    </row>
    <row r="21027" spans="1:11" x14ac:dyDescent="0.25">
      <c r="A21027">
        <v>28174</v>
      </c>
      <c r="B21027" s="2">
        <v>21.306139999999999</v>
      </c>
      <c r="C21027" s="3">
        <v>9305</v>
      </c>
      <c r="D21027" s="4">
        <v>16740</v>
      </c>
      <c r="E21027" t="s">
        <v>4576</v>
      </c>
      <c r="F21027" s="4" t="s">
        <v>5642</v>
      </c>
      <c r="G21027" s="5">
        <v>5045</v>
      </c>
      <c r="H21027" s="6">
        <v>0.1454906</v>
      </c>
      <c r="I21027" s="7">
        <v>51.719000000000001</v>
      </c>
      <c r="J21027" s="2">
        <v>42</v>
      </c>
      <c r="K21027">
        <v>2</v>
      </c>
    </row>
    <row r="21028" spans="1:11" x14ac:dyDescent="0.25">
      <c r="A21028">
        <v>26855</v>
      </c>
      <c r="B21028" s="2">
        <v>21.30481</v>
      </c>
      <c r="C21028" s="3">
        <v>616</v>
      </c>
      <c r="E21028" t="s">
        <v>5638</v>
      </c>
      <c r="F21028" s="4" t="s">
        <v>5144</v>
      </c>
      <c r="G21028" s="5">
        <v>474</v>
      </c>
      <c r="H21028" s="6">
        <v>0.16210530000000001</v>
      </c>
      <c r="I21028" s="7">
        <v>48.845999999999997</v>
      </c>
      <c r="J21028" s="2">
        <v>55</v>
      </c>
      <c r="K21028">
        <v>1</v>
      </c>
    </row>
    <row r="21029" spans="1:11" x14ac:dyDescent="0.25">
      <c r="A21029">
        <v>52070</v>
      </c>
      <c r="B21029" s="2">
        <v>21.30452</v>
      </c>
      <c r="C21029" s="3">
        <v>930</v>
      </c>
      <c r="E21029" t="s">
        <v>9914</v>
      </c>
      <c r="F21029" s="4" t="s">
        <v>9593</v>
      </c>
      <c r="G21029" s="5">
        <v>725</v>
      </c>
      <c r="H21029" s="6">
        <v>0.1282759</v>
      </c>
      <c r="I21029" s="7">
        <v>54.688000000000002</v>
      </c>
      <c r="J21029" s="2">
        <v>43</v>
      </c>
      <c r="K21029">
        <v>1</v>
      </c>
    </row>
    <row r="21030" spans="1:11" x14ac:dyDescent="0.25">
      <c r="A21030">
        <v>14861</v>
      </c>
      <c r="B21030" s="2">
        <v>21.304120000000001</v>
      </c>
      <c r="C21030" s="3">
        <v>1304</v>
      </c>
      <c r="D21030" s="4">
        <v>21300</v>
      </c>
      <c r="E21030" t="s">
        <v>2977</v>
      </c>
      <c r="F21030" s="4" t="s">
        <v>1280</v>
      </c>
      <c r="G21030" s="5">
        <v>953</v>
      </c>
      <c r="H21030" s="6">
        <v>0.1070304</v>
      </c>
      <c r="I21030" s="7">
        <v>58.359000000000002</v>
      </c>
      <c r="J21030" s="2">
        <v>57</v>
      </c>
      <c r="K21030">
        <v>1</v>
      </c>
    </row>
    <row r="21031" spans="1:11" x14ac:dyDescent="0.25">
      <c r="A21031">
        <v>38321</v>
      </c>
      <c r="B21031" s="2">
        <v>21.303529999999999</v>
      </c>
      <c r="C21031" s="3">
        <v>2105</v>
      </c>
      <c r="E21031" t="s">
        <v>1346</v>
      </c>
      <c r="F21031" s="4" t="s">
        <v>7348</v>
      </c>
      <c r="G21031" s="5">
        <v>1526</v>
      </c>
      <c r="H21031" s="6">
        <v>0.14351249999999999</v>
      </c>
      <c r="I21031" s="7">
        <v>52.054000000000002</v>
      </c>
    </row>
    <row r="21032" spans="1:11" x14ac:dyDescent="0.25">
      <c r="A21032">
        <v>56729</v>
      </c>
      <c r="B21032" s="2">
        <v>21.303139999999999</v>
      </c>
      <c r="C21032" s="3">
        <v>116</v>
      </c>
      <c r="E21032" t="s">
        <v>10858</v>
      </c>
      <c r="F21032" s="4" t="s">
        <v>10428</v>
      </c>
      <c r="G21032" s="5">
        <v>97</v>
      </c>
      <c r="H21032" s="6">
        <v>0.1734694</v>
      </c>
      <c r="I21032" s="7">
        <v>46.875</v>
      </c>
    </row>
    <row r="21033" spans="1:11" x14ac:dyDescent="0.25">
      <c r="A21033">
        <v>78252</v>
      </c>
      <c r="B21033" s="2">
        <v>21.301919999999999</v>
      </c>
      <c r="C21033" s="3">
        <v>8628</v>
      </c>
      <c r="D21033" s="4">
        <v>41700</v>
      </c>
      <c r="E21033" t="s">
        <v>6913</v>
      </c>
      <c r="F21033" s="4" t="s">
        <v>13752</v>
      </c>
      <c r="G21033" s="5">
        <v>4965</v>
      </c>
      <c r="H21033" s="6">
        <v>0.1361531</v>
      </c>
      <c r="I21033" s="7">
        <v>53.323</v>
      </c>
      <c r="J21033" s="2">
        <v>63.5</v>
      </c>
      <c r="K21033">
        <v>2</v>
      </c>
    </row>
    <row r="21034" spans="1:11" x14ac:dyDescent="0.25">
      <c r="A21034">
        <v>56545</v>
      </c>
      <c r="B21034" s="2">
        <v>21.300619999999999</v>
      </c>
      <c r="C21034" s="3">
        <v>657</v>
      </c>
      <c r="E21034" t="s">
        <v>5169</v>
      </c>
      <c r="F21034" s="4" t="s">
        <v>10428</v>
      </c>
      <c r="G21034" s="5">
        <v>458</v>
      </c>
      <c r="H21034" s="6">
        <v>9.3886499999999998E-2</v>
      </c>
      <c r="I21034" s="7">
        <v>60.625</v>
      </c>
    </row>
    <row r="21035" spans="1:11" x14ac:dyDescent="0.25">
      <c r="A21035">
        <v>3579</v>
      </c>
      <c r="B21035" s="2">
        <v>21.300419999999999</v>
      </c>
      <c r="C21035" s="3">
        <v>462</v>
      </c>
      <c r="D21035" s="4">
        <v>13620</v>
      </c>
      <c r="E21035" t="s">
        <v>609</v>
      </c>
      <c r="F21035" s="4" t="s">
        <v>520</v>
      </c>
      <c r="G21035" s="5">
        <v>398</v>
      </c>
      <c r="H21035" s="6">
        <v>0.1155779</v>
      </c>
      <c r="I21035" s="7">
        <v>56.875</v>
      </c>
    </row>
    <row r="21036" spans="1:11" x14ac:dyDescent="0.25">
      <c r="A21036">
        <v>36009</v>
      </c>
      <c r="B21036" s="2">
        <v>21.299880000000002</v>
      </c>
      <c r="C21036" s="3">
        <v>2585</v>
      </c>
      <c r="E21036" t="s">
        <v>7177</v>
      </c>
      <c r="F21036" s="4" t="s">
        <v>7027</v>
      </c>
      <c r="G21036" s="5">
        <v>1848</v>
      </c>
      <c r="H21036" s="6">
        <v>0.148729</v>
      </c>
      <c r="I21036" s="7">
        <v>51.140999999999998</v>
      </c>
    </row>
    <row r="21037" spans="1:11" x14ac:dyDescent="0.25">
      <c r="A21037">
        <v>23824</v>
      </c>
      <c r="B21037" s="2">
        <v>21.298169999999999</v>
      </c>
      <c r="C21037" s="3">
        <v>7397</v>
      </c>
      <c r="E21037" t="s">
        <v>164</v>
      </c>
      <c r="F21037" s="4" t="s">
        <v>4335</v>
      </c>
      <c r="G21037" s="5">
        <v>5306</v>
      </c>
      <c r="H21037" s="6">
        <v>0.12457600000000001</v>
      </c>
      <c r="I21037" s="7">
        <v>55.313000000000002</v>
      </c>
      <c r="J21037" s="2">
        <v>28</v>
      </c>
      <c r="K21037">
        <v>1</v>
      </c>
    </row>
    <row r="21038" spans="1:11" x14ac:dyDescent="0.25">
      <c r="A21038">
        <v>16222</v>
      </c>
      <c r="B21038" s="2">
        <v>21.296520000000001</v>
      </c>
      <c r="C21038" s="3">
        <v>2401</v>
      </c>
      <c r="D21038" s="4">
        <v>38300</v>
      </c>
      <c r="E21038" t="s">
        <v>1749</v>
      </c>
      <c r="F21038" s="4" t="s">
        <v>3003</v>
      </c>
      <c r="G21038" s="5">
        <v>1574</v>
      </c>
      <c r="H21038" s="6">
        <v>0.1188056</v>
      </c>
      <c r="I21038" s="7">
        <v>56.307000000000002</v>
      </c>
    </row>
    <row r="21039" spans="1:11" x14ac:dyDescent="0.25">
      <c r="A21039">
        <v>36585</v>
      </c>
      <c r="B21039" s="2">
        <v>21.29598</v>
      </c>
      <c r="C21039" s="3">
        <v>1085</v>
      </c>
      <c r="E21039" t="s">
        <v>7302</v>
      </c>
      <c r="F21039" s="4" t="s">
        <v>7027</v>
      </c>
      <c r="G21039" s="5">
        <v>693</v>
      </c>
      <c r="H21039" s="6">
        <v>8.6580099999999993E-2</v>
      </c>
      <c r="I21039" s="7">
        <v>61.875</v>
      </c>
    </row>
    <row r="21040" spans="1:11" x14ac:dyDescent="0.25">
      <c r="A21040">
        <v>25530</v>
      </c>
      <c r="B21040" s="2">
        <v>21.29486</v>
      </c>
      <c r="C21040" s="3">
        <v>5276</v>
      </c>
      <c r="D21040" s="4">
        <v>26580</v>
      </c>
      <c r="E21040" t="s">
        <v>5357</v>
      </c>
      <c r="F21040" s="4" t="s">
        <v>5144</v>
      </c>
      <c r="G21040" s="5">
        <v>4002</v>
      </c>
      <c r="H21040" s="6">
        <v>0.1181614</v>
      </c>
      <c r="I21040" s="7">
        <v>56.417000000000002</v>
      </c>
      <c r="J21040" s="2">
        <v>40</v>
      </c>
      <c r="K21040">
        <v>1</v>
      </c>
    </row>
    <row r="21041" spans="1:12" x14ac:dyDescent="0.25">
      <c r="A21041">
        <v>60919</v>
      </c>
      <c r="B21041" s="2">
        <v>21.293800000000001</v>
      </c>
      <c r="C21041" s="3">
        <v>611</v>
      </c>
      <c r="D21041" s="4">
        <v>28100</v>
      </c>
      <c r="E21041" t="s">
        <v>11627</v>
      </c>
      <c r="F21041" s="4" t="s">
        <v>11490</v>
      </c>
      <c r="G21041" s="5">
        <v>405</v>
      </c>
      <c r="H21041" s="6">
        <v>7.9012299999999994E-2</v>
      </c>
      <c r="I21041" s="7">
        <v>63.182000000000002</v>
      </c>
    </row>
    <row r="21042" spans="1:12" x14ac:dyDescent="0.25">
      <c r="A21042">
        <v>80728</v>
      </c>
      <c r="B21042" s="2">
        <v>21.29354</v>
      </c>
      <c r="C21042" s="3">
        <v>1032</v>
      </c>
      <c r="D21042" s="4">
        <v>44540</v>
      </c>
      <c r="E21042" t="s">
        <v>3607</v>
      </c>
      <c r="F21042" s="4" t="s">
        <v>14477</v>
      </c>
      <c r="G21042" s="5">
        <v>685</v>
      </c>
      <c r="H21042" s="6">
        <v>0.15889210000000001</v>
      </c>
      <c r="I21042" s="7">
        <v>49.375</v>
      </c>
    </row>
    <row r="21043" spans="1:12" x14ac:dyDescent="0.25">
      <c r="A21043">
        <v>66716</v>
      </c>
      <c r="B21043" s="2">
        <v>21.29326</v>
      </c>
      <c r="C21043" s="3">
        <v>735</v>
      </c>
      <c r="E21043" t="s">
        <v>6807</v>
      </c>
      <c r="F21043" s="4" t="s">
        <v>12494</v>
      </c>
      <c r="G21043" s="5">
        <v>477</v>
      </c>
      <c r="H21043" s="6">
        <v>0.13389119999999999</v>
      </c>
      <c r="I21043" s="7">
        <v>53.692999999999998</v>
      </c>
    </row>
    <row r="21044" spans="1:12" x14ac:dyDescent="0.25">
      <c r="A21044">
        <v>62890</v>
      </c>
      <c r="B21044" s="2">
        <v>21.292680000000001</v>
      </c>
      <c r="C21044" s="3">
        <v>2888</v>
      </c>
      <c r="E21044" t="s">
        <v>9451</v>
      </c>
      <c r="F21044" s="4" t="s">
        <v>11490</v>
      </c>
      <c r="G21044" s="5">
        <v>1929</v>
      </c>
      <c r="H21044" s="6">
        <v>0.13937820000000001</v>
      </c>
      <c r="I21044" s="7">
        <v>52.743000000000002</v>
      </c>
    </row>
    <row r="21045" spans="1:12" x14ac:dyDescent="0.25">
      <c r="A21045">
        <v>48444</v>
      </c>
      <c r="B21045" s="2">
        <v>21.29081</v>
      </c>
      <c r="C21045" s="3">
        <v>9164</v>
      </c>
      <c r="D21045" s="4">
        <v>19820</v>
      </c>
      <c r="E21045" t="s">
        <v>9194</v>
      </c>
      <c r="F21045" s="4" t="s">
        <v>9106</v>
      </c>
      <c r="G21045" s="5">
        <v>5894</v>
      </c>
      <c r="H21045" s="6">
        <v>0.1358779</v>
      </c>
      <c r="I21045" s="7">
        <v>53.347000000000001</v>
      </c>
      <c r="J21045" s="2">
        <v>45.666699999999999</v>
      </c>
      <c r="K21045">
        <v>3</v>
      </c>
    </row>
    <row r="21046" spans="1:12" x14ac:dyDescent="0.25">
      <c r="A21046">
        <v>45784</v>
      </c>
      <c r="B21046" s="2">
        <v>21.288820000000001</v>
      </c>
      <c r="C21046" s="3">
        <v>3615</v>
      </c>
      <c r="D21046" s="4">
        <v>31930</v>
      </c>
      <c r="E21046" t="s">
        <v>7077</v>
      </c>
      <c r="F21046" s="4" t="s">
        <v>8295</v>
      </c>
      <c r="G21046" s="5">
        <v>2408</v>
      </c>
      <c r="H21046" s="6">
        <v>0.1303445</v>
      </c>
      <c r="I21046" s="7">
        <v>54.301000000000002</v>
      </c>
      <c r="J21046" s="2">
        <v>45</v>
      </c>
      <c r="K21046">
        <v>1</v>
      </c>
    </row>
    <row r="21047" spans="1:12" x14ac:dyDescent="0.25">
      <c r="A21047">
        <v>49779</v>
      </c>
      <c r="B21047" s="2">
        <v>21.287379999999999</v>
      </c>
      <c r="C21047" s="3">
        <v>4664</v>
      </c>
      <c r="E21047" t="s">
        <v>9498</v>
      </c>
      <c r="F21047" s="4" t="s">
        <v>9106</v>
      </c>
      <c r="G21047" s="5">
        <v>3585</v>
      </c>
      <c r="H21047" s="6">
        <v>0.17350070000000001</v>
      </c>
      <c r="I21047" s="7">
        <v>46.841000000000001</v>
      </c>
    </row>
    <row r="21048" spans="1:12" x14ac:dyDescent="0.25">
      <c r="A21048">
        <v>49649</v>
      </c>
      <c r="B21048" s="2">
        <v>21.285240000000002</v>
      </c>
      <c r="C21048" s="3">
        <v>8220</v>
      </c>
      <c r="D21048" s="4">
        <v>45900</v>
      </c>
      <c r="E21048" t="s">
        <v>4131</v>
      </c>
      <c r="F21048" s="4" t="s">
        <v>9106</v>
      </c>
      <c r="G21048" s="5">
        <v>5361</v>
      </c>
      <c r="H21048" s="6">
        <v>0.1171205</v>
      </c>
      <c r="I21048" s="7">
        <v>56.582999999999998</v>
      </c>
      <c r="J21048" s="2">
        <v>59</v>
      </c>
      <c r="K21048">
        <v>1</v>
      </c>
    </row>
    <row r="21049" spans="1:12" x14ac:dyDescent="0.25">
      <c r="A21049">
        <v>39834</v>
      </c>
      <c r="B21049" s="2">
        <v>21.2836</v>
      </c>
      <c r="C21049" s="3">
        <v>2247</v>
      </c>
      <c r="D21049" s="4">
        <v>12460</v>
      </c>
      <c r="E21049" t="s">
        <v>2091</v>
      </c>
      <c r="F21049" s="4" t="s">
        <v>6363</v>
      </c>
      <c r="G21049" s="5">
        <v>1491</v>
      </c>
      <c r="H21049" s="6">
        <v>0.14419850000000001</v>
      </c>
      <c r="I21049" s="7">
        <v>51.9</v>
      </c>
    </row>
    <row r="21050" spans="1:12" x14ac:dyDescent="0.25">
      <c r="A21050">
        <v>48465</v>
      </c>
      <c r="B21050" s="2">
        <v>21.28314</v>
      </c>
      <c r="C21050" s="3">
        <v>601</v>
      </c>
      <c r="E21050" t="s">
        <v>9203</v>
      </c>
      <c r="F21050" s="4" t="s">
        <v>9106</v>
      </c>
      <c r="G21050" s="5">
        <v>453</v>
      </c>
      <c r="H21050" s="6">
        <v>0.1412804</v>
      </c>
      <c r="I21050" s="7">
        <v>52.404000000000003</v>
      </c>
    </row>
    <row r="21051" spans="1:12" x14ac:dyDescent="0.25">
      <c r="A21051">
        <v>47374</v>
      </c>
      <c r="B21051" s="2">
        <v>21.27552</v>
      </c>
      <c r="C21051" s="3">
        <v>46333</v>
      </c>
      <c r="D21051" s="4">
        <v>39980</v>
      </c>
      <c r="E21051" t="s">
        <v>99</v>
      </c>
      <c r="F21051" s="4" t="s">
        <v>8800</v>
      </c>
      <c r="G21051" s="5">
        <v>31378</v>
      </c>
      <c r="H21051" s="6">
        <v>0.18060419999999999</v>
      </c>
      <c r="I21051" s="7">
        <v>45.607999999999997</v>
      </c>
      <c r="J21051" s="2">
        <v>42.208300000000001</v>
      </c>
      <c r="K21051">
        <v>24</v>
      </c>
      <c r="L21051" s="2">
        <v>62.7</v>
      </c>
    </row>
    <row r="21052" spans="1:12" x14ac:dyDescent="0.25">
      <c r="A21052">
        <v>73651</v>
      </c>
      <c r="B21052" s="2">
        <v>21.267330000000001</v>
      </c>
      <c r="C21052" s="3">
        <v>4175</v>
      </c>
      <c r="E21052" t="s">
        <v>2721</v>
      </c>
      <c r="F21052" s="4" t="s">
        <v>13462</v>
      </c>
      <c r="G21052" s="5">
        <v>2859</v>
      </c>
      <c r="H21052" s="6">
        <v>0.17867130000000001</v>
      </c>
      <c r="I21052" s="7">
        <v>45.938000000000002</v>
      </c>
      <c r="J21052" s="2">
        <v>54.5</v>
      </c>
      <c r="K21052">
        <v>2</v>
      </c>
    </row>
    <row r="21053" spans="1:12" x14ac:dyDescent="0.25">
      <c r="A21053">
        <v>59024</v>
      </c>
      <c r="B21053" s="2">
        <v>21.266559999999998</v>
      </c>
      <c r="C21053" s="3">
        <v>488</v>
      </c>
      <c r="D21053" s="4">
        <v>13740</v>
      </c>
      <c r="E21053" t="s">
        <v>7907</v>
      </c>
      <c r="F21053" s="4" t="s">
        <v>11278</v>
      </c>
      <c r="G21053" s="5">
        <v>330</v>
      </c>
      <c r="H21053" s="6">
        <v>0.2</v>
      </c>
      <c r="I21053" s="7">
        <v>42.25</v>
      </c>
    </row>
    <row r="21054" spans="1:12" x14ac:dyDescent="0.25">
      <c r="A21054">
        <v>24273</v>
      </c>
      <c r="B21054" s="2">
        <v>21.265429999999999</v>
      </c>
      <c r="C21054" s="3">
        <v>6939</v>
      </c>
      <c r="D21054" s="4">
        <v>13720</v>
      </c>
      <c r="E21054" t="s">
        <v>455</v>
      </c>
      <c r="F21054" s="4" t="s">
        <v>4335</v>
      </c>
      <c r="G21054" s="5">
        <v>4418</v>
      </c>
      <c r="H21054" s="6">
        <v>0.14576729999999999</v>
      </c>
      <c r="I21054" s="7">
        <v>51.619</v>
      </c>
      <c r="J21054" s="2">
        <v>43.5</v>
      </c>
      <c r="K21054">
        <v>2</v>
      </c>
    </row>
    <row r="21055" spans="1:12" x14ac:dyDescent="0.25">
      <c r="A21055">
        <v>24258</v>
      </c>
      <c r="B21055" s="2">
        <v>21.264040000000001</v>
      </c>
      <c r="C21055" s="3">
        <v>1914</v>
      </c>
      <c r="D21055" s="4">
        <v>28700</v>
      </c>
      <c r="E21055" t="s">
        <v>5014</v>
      </c>
      <c r="F21055" s="4" t="s">
        <v>4335</v>
      </c>
      <c r="G21055" s="5">
        <v>1381</v>
      </c>
      <c r="H21055" s="6">
        <v>0.10419680000000001</v>
      </c>
      <c r="I21055" s="7">
        <v>58.8</v>
      </c>
    </row>
    <row r="21056" spans="1:12" x14ac:dyDescent="0.25">
      <c r="A21056">
        <v>30560</v>
      </c>
      <c r="B21056" s="2">
        <v>21.26296</v>
      </c>
      <c r="C21056" s="3">
        <v>4074</v>
      </c>
      <c r="E21056" t="s">
        <v>6053</v>
      </c>
      <c r="F21056" s="4" t="s">
        <v>6363</v>
      </c>
      <c r="G21056" s="5">
        <v>3131</v>
      </c>
      <c r="H21056" s="6">
        <v>0.2075351</v>
      </c>
      <c r="I21056" s="7">
        <v>40.933999999999997</v>
      </c>
    </row>
    <row r="21057" spans="1:11" x14ac:dyDescent="0.25">
      <c r="A21057">
        <v>46994</v>
      </c>
      <c r="B21057" s="2">
        <v>21.261749999999999</v>
      </c>
      <c r="C21057" s="3">
        <v>2641</v>
      </c>
      <c r="D21057" s="4">
        <v>30900</v>
      </c>
      <c r="E21057" t="s">
        <v>2750</v>
      </c>
      <c r="F21057" s="4" t="s">
        <v>8800</v>
      </c>
      <c r="G21057" s="5">
        <v>1921</v>
      </c>
      <c r="H21057" s="6">
        <v>0.1108797</v>
      </c>
      <c r="I21057" s="7">
        <v>57.636000000000003</v>
      </c>
    </row>
    <row r="21058" spans="1:11" x14ac:dyDescent="0.25">
      <c r="A21058">
        <v>47387</v>
      </c>
      <c r="B21058" s="2">
        <v>21.26117</v>
      </c>
      <c r="C21058" s="3">
        <v>683</v>
      </c>
      <c r="D21058" s="4">
        <v>35220</v>
      </c>
      <c r="E21058" t="s">
        <v>8996</v>
      </c>
      <c r="F21058" s="4" t="s">
        <v>8800</v>
      </c>
      <c r="G21058" s="5">
        <v>501</v>
      </c>
      <c r="H21058" s="6">
        <v>0.19123509999999999</v>
      </c>
      <c r="I21058" s="7">
        <v>43.75</v>
      </c>
    </row>
    <row r="21059" spans="1:11" x14ac:dyDescent="0.25">
      <c r="A21059">
        <v>12839</v>
      </c>
      <c r="B21059" s="2">
        <v>21.258849999999999</v>
      </c>
      <c r="C21059" s="3">
        <v>13784</v>
      </c>
      <c r="D21059" s="4">
        <v>24020</v>
      </c>
      <c r="E21059" t="s">
        <v>2377</v>
      </c>
      <c r="F21059" s="4" t="s">
        <v>1280</v>
      </c>
      <c r="G21059" s="5">
        <v>9187</v>
      </c>
      <c r="H21059" s="6">
        <v>0.13355829999999999</v>
      </c>
      <c r="I21059" s="7">
        <v>53.716000000000001</v>
      </c>
      <c r="J21059" s="2">
        <v>68.333299999999994</v>
      </c>
      <c r="K21059">
        <v>3</v>
      </c>
    </row>
    <row r="21060" spans="1:11" x14ac:dyDescent="0.25">
      <c r="A21060">
        <v>50484</v>
      </c>
      <c r="B21060" s="2">
        <v>21.256589999999999</v>
      </c>
      <c r="C21060" s="3">
        <v>398</v>
      </c>
      <c r="E21060" t="s">
        <v>9715</v>
      </c>
      <c r="F21060" s="4" t="s">
        <v>9593</v>
      </c>
      <c r="G21060" s="5">
        <v>273</v>
      </c>
      <c r="H21060" s="6">
        <v>0.1062271</v>
      </c>
      <c r="I21060" s="7">
        <v>58.438000000000002</v>
      </c>
    </row>
    <row r="21061" spans="1:11" x14ac:dyDescent="0.25">
      <c r="A21061">
        <v>34951</v>
      </c>
      <c r="B21061" s="2">
        <v>21.253679999999999</v>
      </c>
      <c r="C21061" s="3">
        <v>14491</v>
      </c>
      <c r="D21061" s="4">
        <v>38940</v>
      </c>
      <c r="E21061" t="s">
        <v>7020</v>
      </c>
      <c r="F21061" s="4" t="s">
        <v>6689</v>
      </c>
      <c r="G21061" s="5">
        <v>11890</v>
      </c>
      <c r="H21061" s="6">
        <v>0.1367536</v>
      </c>
      <c r="I21061" s="7">
        <v>53.161999999999999</v>
      </c>
      <c r="J21061" s="2">
        <v>55</v>
      </c>
      <c r="K21061">
        <v>1</v>
      </c>
    </row>
    <row r="21062" spans="1:11" x14ac:dyDescent="0.25">
      <c r="A21062">
        <v>23604</v>
      </c>
      <c r="B21062" s="2">
        <v>21.250350000000001</v>
      </c>
      <c r="C21062" s="3">
        <v>6546</v>
      </c>
      <c r="D21062" s="4">
        <v>47260</v>
      </c>
      <c r="E21062" t="s">
        <v>4878</v>
      </c>
      <c r="F21062" s="4" t="s">
        <v>4335</v>
      </c>
      <c r="G21062" s="5">
        <v>2029</v>
      </c>
      <c r="H21062" s="6">
        <v>0.1498275</v>
      </c>
      <c r="I21062" s="7">
        <v>50.9</v>
      </c>
      <c r="J21062" s="2">
        <v>28</v>
      </c>
      <c r="K21062">
        <v>1</v>
      </c>
    </row>
    <row r="21063" spans="1:11" x14ac:dyDescent="0.25">
      <c r="A21063">
        <v>67634</v>
      </c>
      <c r="B21063" s="2">
        <v>21.24982</v>
      </c>
      <c r="C21063" s="3">
        <v>240</v>
      </c>
      <c r="E21063" t="s">
        <v>12691</v>
      </c>
      <c r="F21063" s="4" t="s">
        <v>12494</v>
      </c>
      <c r="G21063" s="5">
        <v>188</v>
      </c>
      <c r="H21063" s="6">
        <v>0.1058201</v>
      </c>
      <c r="I21063" s="7">
        <v>58.5</v>
      </c>
    </row>
    <row r="21064" spans="1:11" x14ac:dyDescent="0.25">
      <c r="A21064">
        <v>49821</v>
      </c>
      <c r="B21064" s="2">
        <v>21.24954</v>
      </c>
      <c r="C21064" s="3">
        <v>1235</v>
      </c>
      <c r="D21064" s="4">
        <v>31940</v>
      </c>
      <c r="E21064" t="s">
        <v>9519</v>
      </c>
      <c r="F21064" s="4" t="s">
        <v>9106</v>
      </c>
      <c r="G21064" s="5">
        <v>984</v>
      </c>
      <c r="H21064" s="6">
        <v>0.13719509999999999</v>
      </c>
      <c r="I21064" s="7">
        <v>53.076999999999998</v>
      </c>
    </row>
    <row r="21065" spans="1:11" x14ac:dyDescent="0.25">
      <c r="A21065">
        <v>77465</v>
      </c>
      <c r="B21065" s="2">
        <v>21.248100000000001</v>
      </c>
      <c r="C21065" s="3">
        <v>7388</v>
      </c>
      <c r="D21065" s="4">
        <v>13060</v>
      </c>
      <c r="E21065" t="s">
        <v>14061</v>
      </c>
      <c r="F21065" s="4" t="s">
        <v>13752</v>
      </c>
      <c r="G21065" s="5">
        <v>5022</v>
      </c>
      <c r="H21065" s="6">
        <v>0.14652599999999999</v>
      </c>
      <c r="I21065" s="7">
        <v>51.462000000000003</v>
      </c>
      <c r="J21065" s="2">
        <v>41</v>
      </c>
      <c r="K21065">
        <v>1</v>
      </c>
    </row>
    <row r="21066" spans="1:11" x14ac:dyDescent="0.25">
      <c r="A21066">
        <v>45304</v>
      </c>
      <c r="B21066" s="2">
        <v>21.245719999999999</v>
      </c>
      <c r="C21066" s="3">
        <v>7606</v>
      </c>
      <c r="D21066" s="4">
        <v>24820</v>
      </c>
      <c r="E21066" t="s">
        <v>8665</v>
      </c>
      <c r="F21066" s="4" t="s">
        <v>8295</v>
      </c>
      <c r="G21066" s="5">
        <v>4934</v>
      </c>
      <c r="H21066" s="6">
        <v>0.10901719999999999</v>
      </c>
      <c r="I21066" s="7">
        <v>57.941000000000003</v>
      </c>
      <c r="J21066" s="2">
        <v>63.666699999999999</v>
      </c>
      <c r="K21066">
        <v>3</v>
      </c>
    </row>
    <row r="21067" spans="1:11" x14ac:dyDescent="0.25">
      <c r="A21067">
        <v>49764</v>
      </c>
      <c r="B21067" s="2">
        <v>21.244499999999999</v>
      </c>
      <c r="C21067" s="3">
        <v>222</v>
      </c>
      <c r="E21067" t="s">
        <v>9490</v>
      </c>
      <c r="F21067" s="4" t="s">
        <v>9106</v>
      </c>
      <c r="G21067" s="5">
        <v>128</v>
      </c>
      <c r="H21067" s="6">
        <v>6.2015500000000001E-2</v>
      </c>
      <c r="I21067" s="7">
        <v>66.063000000000002</v>
      </c>
    </row>
    <row r="21068" spans="1:11" x14ac:dyDescent="0.25">
      <c r="A21068">
        <v>50599</v>
      </c>
      <c r="B21068" s="2">
        <v>21.244389999999999</v>
      </c>
      <c r="C21068" s="3">
        <v>465</v>
      </c>
      <c r="E21068" t="s">
        <v>9763</v>
      </c>
      <c r="F21068" s="4" t="s">
        <v>9593</v>
      </c>
      <c r="G21068" s="5">
        <v>342</v>
      </c>
      <c r="H21068" s="6">
        <v>0.13119529999999999</v>
      </c>
      <c r="I21068" s="7">
        <v>54.106999999999999</v>
      </c>
    </row>
    <row r="21069" spans="1:11" x14ac:dyDescent="0.25">
      <c r="A21069">
        <v>48617</v>
      </c>
      <c r="B21069" s="2">
        <v>21.24297</v>
      </c>
      <c r="C21069" s="3">
        <v>8538</v>
      </c>
      <c r="E21069" t="s">
        <v>9217</v>
      </c>
      <c r="F21069" s="4" t="s">
        <v>9106</v>
      </c>
      <c r="G21069" s="5">
        <v>5611</v>
      </c>
      <c r="H21069" s="6">
        <v>0.1648548</v>
      </c>
      <c r="I21069" s="7">
        <v>48.289000000000001</v>
      </c>
      <c r="J21069" s="2">
        <v>62</v>
      </c>
      <c r="K21069">
        <v>1</v>
      </c>
    </row>
    <row r="21070" spans="1:11" x14ac:dyDescent="0.25">
      <c r="A21070">
        <v>37738</v>
      </c>
      <c r="B21070" s="2">
        <v>21.240549999999999</v>
      </c>
      <c r="C21070" s="3">
        <v>5558</v>
      </c>
      <c r="D21070" s="4">
        <v>42940</v>
      </c>
      <c r="E21070" t="s">
        <v>7480</v>
      </c>
      <c r="F21070" s="4" t="s">
        <v>7348</v>
      </c>
      <c r="G21070" s="5">
        <v>4497</v>
      </c>
      <c r="H21070" s="6">
        <v>0.20235710000000001</v>
      </c>
      <c r="I21070" s="7">
        <v>41.802999999999997</v>
      </c>
      <c r="J21070" s="2">
        <v>49</v>
      </c>
      <c r="K21070">
        <v>1</v>
      </c>
    </row>
    <row r="21071" spans="1:11" x14ac:dyDescent="0.25">
      <c r="A21071">
        <v>45690</v>
      </c>
      <c r="B21071" s="2">
        <v>21.23723</v>
      </c>
      <c r="C21071" s="3">
        <v>14112</v>
      </c>
      <c r="E21071" t="s">
        <v>2996</v>
      </c>
      <c r="F21071" s="4" t="s">
        <v>8295</v>
      </c>
      <c r="G21071" s="5">
        <v>9362</v>
      </c>
      <c r="H21071" s="6">
        <v>0.1519974</v>
      </c>
      <c r="I21071" s="7">
        <v>50.505000000000003</v>
      </c>
      <c r="J21071" s="2">
        <v>49.25</v>
      </c>
      <c r="K21071">
        <v>4</v>
      </c>
    </row>
    <row r="21072" spans="1:11" x14ac:dyDescent="0.25">
      <c r="A21072">
        <v>61519</v>
      </c>
      <c r="B21072" s="2">
        <v>21.234960000000001</v>
      </c>
      <c r="C21072" s="3">
        <v>173</v>
      </c>
      <c r="D21072" s="4">
        <v>15900</v>
      </c>
      <c r="E21072" t="s">
        <v>7156</v>
      </c>
      <c r="F21072" s="4" t="s">
        <v>11490</v>
      </c>
      <c r="G21072" s="5">
        <v>127</v>
      </c>
      <c r="H21072" s="6">
        <v>0.12598429999999999</v>
      </c>
      <c r="I21072" s="7">
        <v>55</v>
      </c>
    </row>
    <row r="21073" spans="1:11" x14ac:dyDescent="0.25">
      <c r="A21073">
        <v>54637</v>
      </c>
      <c r="B21073" s="2">
        <v>21.2349</v>
      </c>
      <c r="C21073" s="3">
        <v>177</v>
      </c>
      <c r="E21073" t="s">
        <v>10320</v>
      </c>
      <c r="F21073" s="4" t="s">
        <v>10031</v>
      </c>
      <c r="G21073" s="5">
        <v>118</v>
      </c>
      <c r="H21073" s="6">
        <v>0.1440678</v>
      </c>
      <c r="I21073" s="7">
        <v>51.875</v>
      </c>
    </row>
    <row r="21074" spans="1:11" x14ac:dyDescent="0.25">
      <c r="A21074">
        <v>41035</v>
      </c>
      <c r="B21074" s="2">
        <v>21.23319</v>
      </c>
      <c r="C21074" s="3">
        <v>10687</v>
      </c>
      <c r="D21074" s="4">
        <v>17140</v>
      </c>
      <c r="E21074" t="s">
        <v>8013</v>
      </c>
      <c r="F21074" s="4" t="s">
        <v>7883</v>
      </c>
      <c r="G21074" s="5">
        <v>7011</v>
      </c>
      <c r="H21074" s="6">
        <v>0.1121095</v>
      </c>
      <c r="I21074" s="7">
        <v>57.396999999999998</v>
      </c>
      <c r="J21074" s="2">
        <v>55</v>
      </c>
      <c r="K21074">
        <v>3</v>
      </c>
    </row>
    <row r="21075" spans="1:11" x14ac:dyDescent="0.25">
      <c r="A21075">
        <v>98950</v>
      </c>
      <c r="B21075" s="2">
        <v>21.231459999999998</v>
      </c>
      <c r="C21075" s="3">
        <v>563</v>
      </c>
      <c r="D21075" s="4">
        <v>21260</v>
      </c>
      <c r="E21075" t="s">
        <v>16531</v>
      </c>
      <c r="F21075" s="4" t="s">
        <v>16344</v>
      </c>
      <c r="G21075" s="5">
        <v>225</v>
      </c>
      <c r="H21075" s="6">
        <v>3.9822999999999997E-2</v>
      </c>
      <c r="I21075" s="7">
        <v>69.885999999999996</v>
      </c>
    </row>
    <row r="21076" spans="1:11" x14ac:dyDescent="0.25">
      <c r="A21076">
        <v>4936</v>
      </c>
      <c r="B21076" s="2">
        <v>21.231369999999998</v>
      </c>
      <c r="C21076" s="3">
        <v>145</v>
      </c>
      <c r="E21076" t="s">
        <v>999</v>
      </c>
      <c r="F21076" s="4" t="s">
        <v>701</v>
      </c>
      <c r="G21076" s="5">
        <v>143</v>
      </c>
      <c r="H21076" s="6">
        <v>0.20138890000000001</v>
      </c>
      <c r="I21076" s="7">
        <v>41.963999999999999</v>
      </c>
    </row>
    <row r="21077" spans="1:11" x14ac:dyDescent="0.25">
      <c r="A21077">
        <v>76853</v>
      </c>
      <c r="B21077" s="2">
        <v>21.231100000000001</v>
      </c>
      <c r="C21077" s="3">
        <v>1567</v>
      </c>
      <c r="D21077" s="4">
        <v>28660</v>
      </c>
      <c r="E21077" t="s">
        <v>14007</v>
      </c>
      <c r="F21077" s="4" t="s">
        <v>13752</v>
      </c>
      <c r="G21077" s="5">
        <v>1003</v>
      </c>
      <c r="H21077" s="6">
        <v>0.19223109999999999</v>
      </c>
      <c r="I21077" s="7">
        <v>43.542000000000002</v>
      </c>
    </row>
    <row r="21078" spans="1:11" x14ac:dyDescent="0.25">
      <c r="A21078">
        <v>33565</v>
      </c>
      <c r="B21078" s="2">
        <v>21.22775</v>
      </c>
      <c r="C21078" s="3">
        <v>18555</v>
      </c>
      <c r="D21078" s="4">
        <v>45300</v>
      </c>
      <c r="E21078" t="s">
        <v>6908</v>
      </c>
      <c r="F21078" s="4" t="s">
        <v>6689</v>
      </c>
      <c r="G21078" s="5">
        <v>13000</v>
      </c>
      <c r="H21078" s="6">
        <v>0.1234615</v>
      </c>
      <c r="I21078" s="7">
        <v>55.424999999999997</v>
      </c>
      <c r="J21078" s="2">
        <v>37</v>
      </c>
      <c r="K21078">
        <v>1</v>
      </c>
    </row>
    <row r="21079" spans="1:11" x14ac:dyDescent="0.25">
      <c r="A21079">
        <v>89444</v>
      </c>
      <c r="B21079" s="2">
        <v>21.224129999999999</v>
      </c>
      <c r="C21079" s="3">
        <v>2677</v>
      </c>
      <c r="D21079" s="4">
        <v>23820</v>
      </c>
      <c r="E21079" t="s">
        <v>6881</v>
      </c>
      <c r="F21079" s="4" t="s">
        <v>15318</v>
      </c>
      <c r="G21079" s="5">
        <v>2119</v>
      </c>
      <c r="H21079" s="6">
        <v>0.1400943</v>
      </c>
      <c r="I21079" s="7">
        <v>52.548000000000002</v>
      </c>
    </row>
    <row r="21080" spans="1:11" x14ac:dyDescent="0.25">
      <c r="A21080">
        <v>80229</v>
      </c>
      <c r="B21080" s="2">
        <v>21.2163</v>
      </c>
      <c r="C21080" s="3">
        <v>51223</v>
      </c>
      <c r="D21080" s="4">
        <v>19740</v>
      </c>
      <c r="E21080" t="s">
        <v>2197</v>
      </c>
      <c r="F21080" s="4" t="s">
        <v>14477</v>
      </c>
      <c r="G21080" s="5">
        <v>30587</v>
      </c>
      <c r="H21080" s="6">
        <v>0.13024720000000001</v>
      </c>
      <c r="I21080" s="7">
        <v>54.249000000000002</v>
      </c>
      <c r="J21080" s="2">
        <v>45.5</v>
      </c>
      <c r="K21080">
        <v>6</v>
      </c>
    </row>
    <row r="21081" spans="1:11" x14ac:dyDescent="0.25">
      <c r="A21081">
        <v>3818</v>
      </c>
      <c r="B21081" s="2">
        <v>21.208310000000001</v>
      </c>
      <c r="C21081" s="3">
        <v>3582</v>
      </c>
      <c r="E21081" t="s">
        <v>118</v>
      </c>
      <c r="F21081" s="4" t="s">
        <v>520</v>
      </c>
      <c r="G21081" s="5">
        <v>2832</v>
      </c>
      <c r="H21081" s="6">
        <v>0.20091809999999999</v>
      </c>
      <c r="I21081" s="7">
        <v>42.036000000000001</v>
      </c>
      <c r="J21081" s="2">
        <v>43.5</v>
      </c>
      <c r="K21081">
        <v>2</v>
      </c>
    </row>
    <row r="21082" spans="1:11" x14ac:dyDescent="0.25">
      <c r="A21082">
        <v>43107</v>
      </c>
      <c r="B21082" s="2">
        <v>21.207080000000001</v>
      </c>
      <c r="C21082" s="3">
        <v>3410</v>
      </c>
      <c r="D21082" s="4">
        <v>18140</v>
      </c>
      <c r="E21082" t="s">
        <v>869</v>
      </c>
      <c r="F21082" s="4" t="s">
        <v>8295</v>
      </c>
      <c r="G21082" s="5">
        <v>2322</v>
      </c>
      <c r="H21082" s="6">
        <v>0.1102498</v>
      </c>
      <c r="I21082" s="7">
        <v>57.703000000000003</v>
      </c>
    </row>
    <row r="21083" spans="1:11" x14ac:dyDescent="0.25">
      <c r="A21083">
        <v>33917</v>
      </c>
      <c r="B21083" s="2">
        <v>21.200700000000001</v>
      </c>
      <c r="C21083" s="3">
        <v>29378</v>
      </c>
      <c r="D21083" s="4">
        <v>15980</v>
      </c>
      <c r="E21083" t="s">
        <v>6947</v>
      </c>
      <c r="F21083" s="4" t="s">
        <v>6689</v>
      </c>
      <c r="G21083" s="5">
        <v>24297</v>
      </c>
      <c r="H21083" s="6">
        <v>0.15248800000000001</v>
      </c>
      <c r="I21083" s="7">
        <v>50.402999999999999</v>
      </c>
      <c r="J21083" s="2">
        <v>40</v>
      </c>
      <c r="K21083">
        <v>1</v>
      </c>
    </row>
    <row r="21084" spans="1:11" x14ac:dyDescent="0.25">
      <c r="A21084">
        <v>31019</v>
      </c>
      <c r="B21084" s="2">
        <v>21.19454</v>
      </c>
      <c r="C21084" s="3">
        <v>2293</v>
      </c>
      <c r="D21084" s="4">
        <v>20140</v>
      </c>
      <c r="E21084" t="s">
        <v>997</v>
      </c>
      <c r="F21084" s="4" t="s">
        <v>6363</v>
      </c>
      <c r="G21084" s="5">
        <v>1467</v>
      </c>
      <c r="H21084" s="6">
        <v>0.15678259999999999</v>
      </c>
      <c r="I21084" s="7">
        <v>49.658999999999999</v>
      </c>
    </row>
    <row r="21085" spans="1:11" x14ac:dyDescent="0.25">
      <c r="A21085">
        <v>56556</v>
      </c>
      <c r="B21085" s="2">
        <v>21.194019999999998</v>
      </c>
      <c r="C21085" s="3">
        <v>917</v>
      </c>
      <c r="D21085" s="4">
        <v>24220</v>
      </c>
      <c r="E21085" t="s">
        <v>10787</v>
      </c>
      <c r="F21085" s="4" t="s">
        <v>10428</v>
      </c>
      <c r="G21085" s="5">
        <v>697</v>
      </c>
      <c r="H21085" s="6">
        <v>0.1592539</v>
      </c>
      <c r="I21085" s="7">
        <v>49.231000000000002</v>
      </c>
    </row>
    <row r="21086" spans="1:11" x14ac:dyDescent="0.25">
      <c r="A21086">
        <v>58265</v>
      </c>
      <c r="B21086" s="2">
        <v>21.193770000000001</v>
      </c>
      <c r="C21086" s="3">
        <v>463</v>
      </c>
      <c r="E21086" t="s">
        <v>11120</v>
      </c>
      <c r="F21086" s="4" t="s">
        <v>11069</v>
      </c>
      <c r="G21086" s="5">
        <v>349</v>
      </c>
      <c r="H21086" s="6">
        <v>0.1285714</v>
      </c>
      <c r="I21086" s="7">
        <v>54.530999999999999</v>
      </c>
    </row>
    <row r="21087" spans="1:11" x14ac:dyDescent="0.25">
      <c r="A21087">
        <v>76435</v>
      </c>
      <c r="B21087" s="2">
        <v>21.19359</v>
      </c>
      <c r="C21087" s="3">
        <v>540</v>
      </c>
      <c r="E21087" t="s">
        <v>9062</v>
      </c>
      <c r="F21087" s="4" t="s">
        <v>13752</v>
      </c>
      <c r="G21087" s="5">
        <v>368</v>
      </c>
      <c r="H21087" s="6">
        <v>0.16304350000000001</v>
      </c>
      <c r="I21087" s="7">
        <v>48.570999999999998</v>
      </c>
    </row>
    <row r="21088" spans="1:11" x14ac:dyDescent="0.25">
      <c r="A21088">
        <v>75644</v>
      </c>
      <c r="B21088" s="2">
        <v>21.191659999999999</v>
      </c>
      <c r="C21088" s="3">
        <v>11248</v>
      </c>
      <c r="D21088" s="4">
        <v>30980</v>
      </c>
      <c r="E21088" t="s">
        <v>13834</v>
      </c>
      <c r="F21088" s="4" t="s">
        <v>13752</v>
      </c>
      <c r="G21088" s="5">
        <v>7712</v>
      </c>
      <c r="H21088" s="6">
        <v>0.14041229999999999</v>
      </c>
      <c r="I21088" s="7">
        <v>52.481000000000002</v>
      </c>
    </row>
    <row r="21089" spans="1:12" x14ac:dyDescent="0.25">
      <c r="A21089">
        <v>28425</v>
      </c>
      <c r="B21089" s="2">
        <v>21.187860000000001</v>
      </c>
      <c r="C21089" s="3">
        <v>11961</v>
      </c>
      <c r="D21089" s="4">
        <v>48900</v>
      </c>
      <c r="E21089" t="s">
        <v>5948</v>
      </c>
      <c r="F21089" s="4" t="s">
        <v>5642</v>
      </c>
      <c r="G21089" s="5">
        <v>8166</v>
      </c>
      <c r="H21089" s="6">
        <v>0.1617683</v>
      </c>
      <c r="I21089" s="7">
        <v>48.786000000000001</v>
      </c>
    </row>
    <row r="21090" spans="1:12" x14ac:dyDescent="0.25">
      <c r="A21090">
        <v>11213</v>
      </c>
      <c r="B21090" s="2">
        <v>21.17651</v>
      </c>
      <c r="C21090" s="3">
        <v>62756</v>
      </c>
      <c r="D21090" s="4">
        <v>35620</v>
      </c>
      <c r="E21090" t="s">
        <v>1238</v>
      </c>
      <c r="F21090" s="4" t="s">
        <v>1280</v>
      </c>
      <c r="G21090" s="5">
        <v>39244</v>
      </c>
      <c r="H21090" s="6">
        <v>0.20433180000000001</v>
      </c>
      <c r="I21090" s="7">
        <v>41.43</v>
      </c>
      <c r="J21090" s="2">
        <v>31.5</v>
      </c>
      <c r="K21090">
        <v>18</v>
      </c>
      <c r="L21090" s="2">
        <v>10</v>
      </c>
    </row>
    <row r="21091" spans="1:12" x14ac:dyDescent="0.25">
      <c r="A21091">
        <v>16925</v>
      </c>
      <c r="B21091" s="2">
        <v>21.16658</v>
      </c>
      <c r="C21091" s="3">
        <v>3272</v>
      </c>
      <c r="D21091" s="4">
        <v>42380</v>
      </c>
      <c r="E21091" t="s">
        <v>3652</v>
      </c>
      <c r="F21091" s="4" t="s">
        <v>3003</v>
      </c>
      <c r="G21091" s="5">
        <v>2273</v>
      </c>
      <c r="H21091" s="6">
        <v>0.1183458</v>
      </c>
      <c r="I21091" s="7">
        <v>56.283999999999999</v>
      </c>
    </row>
    <row r="21092" spans="1:12" x14ac:dyDescent="0.25">
      <c r="A21092">
        <v>54151</v>
      </c>
      <c r="B21092" s="2">
        <v>21.16545</v>
      </c>
      <c r="C21092" s="3">
        <v>3404</v>
      </c>
      <c r="D21092" s="4">
        <v>31940</v>
      </c>
      <c r="E21092" t="s">
        <v>10195</v>
      </c>
      <c r="F21092" s="4" t="s">
        <v>10031</v>
      </c>
      <c r="G21092" s="5">
        <v>2418</v>
      </c>
      <c r="H21092" s="6">
        <v>0.1413807</v>
      </c>
      <c r="I21092" s="7">
        <v>52.302999999999997</v>
      </c>
      <c r="J21092" s="2">
        <v>61.5</v>
      </c>
      <c r="K21092">
        <v>2</v>
      </c>
    </row>
    <row r="21093" spans="1:12" x14ac:dyDescent="0.25">
      <c r="A21093">
        <v>47138</v>
      </c>
      <c r="B21093" s="2">
        <v>21.16404</v>
      </c>
      <c r="C21093" s="3">
        <v>4914</v>
      </c>
      <c r="D21093" s="4">
        <v>31500</v>
      </c>
      <c r="E21093" t="s">
        <v>360</v>
      </c>
      <c r="F21093" s="4" t="s">
        <v>8800</v>
      </c>
      <c r="G21093" s="5">
        <v>3474</v>
      </c>
      <c r="H21093" s="6">
        <v>0.13323740000000001</v>
      </c>
      <c r="I21093" s="7">
        <v>53.71</v>
      </c>
      <c r="J21093" s="2">
        <v>48.25</v>
      </c>
      <c r="K21093">
        <v>4</v>
      </c>
    </row>
    <row r="21094" spans="1:12" x14ac:dyDescent="0.25">
      <c r="A21094">
        <v>15675</v>
      </c>
      <c r="B21094" s="2">
        <v>21.163029999999999</v>
      </c>
      <c r="C21094" s="3">
        <v>1279</v>
      </c>
      <c r="D21094" s="4">
        <v>38300</v>
      </c>
      <c r="E21094" t="s">
        <v>3249</v>
      </c>
      <c r="F21094" s="4" t="s">
        <v>3003</v>
      </c>
      <c r="G21094" s="5">
        <v>751</v>
      </c>
      <c r="H21094" s="6">
        <v>9.4414899999999996E-2</v>
      </c>
      <c r="I21094" s="7">
        <v>60.417000000000002</v>
      </c>
    </row>
    <row r="21095" spans="1:12" x14ac:dyDescent="0.25">
      <c r="A21095">
        <v>74459</v>
      </c>
      <c r="B21095" s="2">
        <v>21.16283</v>
      </c>
      <c r="C21095" s="3">
        <v>74</v>
      </c>
      <c r="E21095" t="s">
        <v>13655</v>
      </c>
      <c r="F21095" s="4" t="s">
        <v>13462</v>
      </c>
      <c r="G21095" s="5">
        <v>65</v>
      </c>
      <c r="H21095" s="6">
        <v>0.18181820000000001</v>
      </c>
      <c r="I21095" s="7">
        <v>45.313000000000002</v>
      </c>
    </row>
    <row r="21096" spans="1:12" x14ac:dyDescent="0.25">
      <c r="A21096">
        <v>47227</v>
      </c>
      <c r="B21096" s="2">
        <v>21.16253</v>
      </c>
      <c r="C21096" s="3">
        <v>1690</v>
      </c>
      <c r="D21096" s="4">
        <v>35860</v>
      </c>
      <c r="E21096" t="s">
        <v>8966</v>
      </c>
      <c r="F21096" s="4" t="s">
        <v>8800</v>
      </c>
      <c r="G21096" s="5">
        <v>1223</v>
      </c>
      <c r="H21096" s="6">
        <v>0.1234669</v>
      </c>
      <c r="I21096" s="7">
        <v>55.395000000000003</v>
      </c>
    </row>
    <row r="21097" spans="1:12" x14ac:dyDescent="0.25">
      <c r="A21097">
        <v>64673</v>
      </c>
      <c r="B21097" s="2">
        <v>21.161850000000001</v>
      </c>
      <c r="C21097" s="3">
        <v>2283</v>
      </c>
      <c r="E21097" t="s">
        <v>187</v>
      </c>
      <c r="F21097" s="4" t="s">
        <v>12102</v>
      </c>
      <c r="G21097" s="5">
        <v>1613</v>
      </c>
      <c r="H21097" s="6">
        <v>0.1438314</v>
      </c>
      <c r="I21097" s="7">
        <v>51.875</v>
      </c>
    </row>
    <row r="21098" spans="1:12" x14ac:dyDescent="0.25">
      <c r="A21098">
        <v>36551</v>
      </c>
      <c r="B21098" s="2">
        <v>21.160070000000001</v>
      </c>
      <c r="C21098" s="3">
        <v>8472</v>
      </c>
      <c r="D21098" s="4">
        <v>19300</v>
      </c>
      <c r="E21098" t="s">
        <v>7290</v>
      </c>
      <c r="F21098" s="4" t="s">
        <v>7027</v>
      </c>
      <c r="G21098" s="5">
        <v>5813</v>
      </c>
      <c r="H21098" s="6">
        <v>0.15448129999999999</v>
      </c>
      <c r="I21098" s="7">
        <v>50.030999999999999</v>
      </c>
    </row>
    <row r="21099" spans="1:12" x14ac:dyDescent="0.25">
      <c r="A21099">
        <v>76557</v>
      </c>
      <c r="B21099" s="2">
        <v>21.157959999999999</v>
      </c>
      <c r="C21099" s="3">
        <v>4423</v>
      </c>
      <c r="D21099" s="4">
        <v>47380</v>
      </c>
      <c r="E21099" t="s">
        <v>7026</v>
      </c>
      <c r="F21099" s="4" t="s">
        <v>13752</v>
      </c>
      <c r="G21099" s="5">
        <v>2987</v>
      </c>
      <c r="H21099" s="6">
        <v>0.14156630000000001</v>
      </c>
      <c r="I21099" s="7">
        <v>52.262</v>
      </c>
    </row>
    <row r="21100" spans="1:12" x14ac:dyDescent="0.25">
      <c r="A21100">
        <v>95963</v>
      </c>
      <c r="B21100" s="2">
        <v>21.155010000000001</v>
      </c>
      <c r="C21100" s="3">
        <v>15017</v>
      </c>
      <c r="E21100" t="s">
        <v>845</v>
      </c>
      <c r="F21100" s="4" t="s">
        <v>15368</v>
      </c>
      <c r="G21100" s="5">
        <v>9359</v>
      </c>
      <c r="H21100" s="6">
        <v>0.1557859</v>
      </c>
      <c r="I21100" s="7">
        <v>49.798000000000002</v>
      </c>
      <c r="J21100" s="2">
        <v>42</v>
      </c>
      <c r="K21100">
        <v>1</v>
      </c>
    </row>
    <row r="21101" spans="1:12" x14ac:dyDescent="0.25">
      <c r="A21101">
        <v>25024</v>
      </c>
      <c r="B21101" s="2">
        <v>21.152650000000001</v>
      </c>
      <c r="C21101" s="3">
        <v>591</v>
      </c>
      <c r="D21101" s="4">
        <v>16620</v>
      </c>
      <c r="E21101" t="s">
        <v>5232</v>
      </c>
      <c r="F21101" s="4" t="s">
        <v>5144</v>
      </c>
      <c r="G21101" s="5">
        <v>476</v>
      </c>
      <c r="H21101" s="6">
        <v>5.8823500000000001E-2</v>
      </c>
      <c r="I21101" s="7">
        <v>66.548000000000002</v>
      </c>
    </row>
    <row r="21102" spans="1:12" x14ac:dyDescent="0.25">
      <c r="A21102">
        <v>75482</v>
      </c>
      <c r="B21102" s="2">
        <v>21.14864</v>
      </c>
      <c r="C21102" s="3">
        <v>24951</v>
      </c>
      <c r="D21102" s="4">
        <v>44860</v>
      </c>
      <c r="E21102" t="s">
        <v>8997</v>
      </c>
      <c r="F21102" s="4" t="s">
        <v>13752</v>
      </c>
      <c r="G21102" s="5">
        <v>16284</v>
      </c>
      <c r="H21102" s="6">
        <v>0.15628839999999999</v>
      </c>
      <c r="I21102" s="7">
        <v>49.704000000000001</v>
      </c>
      <c r="J21102" s="2">
        <v>61</v>
      </c>
      <c r="K21102">
        <v>5</v>
      </c>
    </row>
    <row r="21103" spans="1:12" x14ac:dyDescent="0.25">
      <c r="A21103">
        <v>4068</v>
      </c>
      <c r="B21103" s="2">
        <v>21.144459999999999</v>
      </c>
      <c r="C21103" s="3">
        <v>1774</v>
      </c>
      <c r="E21103" t="s">
        <v>745</v>
      </c>
      <c r="F21103" s="4" t="s">
        <v>701</v>
      </c>
      <c r="G21103" s="5">
        <v>1218</v>
      </c>
      <c r="H21103" s="6">
        <v>0.16995070000000001</v>
      </c>
      <c r="I21103" s="7">
        <v>47.337000000000003</v>
      </c>
    </row>
    <row r="21104" spans="1:12" x14ac:dyDescent="0.25">
      <c r="A21104">
        <v>95954</v>
      </c>
      <c r="B21104" s="2">
        <v>21.141999999999999</v>
      </c>
      <c r="C21104" s="3">
        <v>12534</v>
      </c>
      <c r="D21104" s="4">
        <v>17020</v>
      </c>
      <c r="E21104" t="s">
        <v>16012</v>
      </c>
      <c r="F21104" s="4" t="s">
        <v>15368</v>
      </c>
      <c r="G21104" s="5">
        <v>9036</v>
      </c>
      <c r="H21104" s="6">
        <v>0.1754095</v>
      </c>
      <c r="I21104" s="7">
        <v>46.393000000000001</v>
      </c>
      <c r="J21104" s="2">
        <v>63</v>
      </c>
      <c r="K21104">
        <v>1</v>
      </c>
    </row>
    <row r="21105" spans="1:12" x14ac:dyDescent="0.25">
      <c r="A21105">
        <v>95494</v>
      </c>
      <c r="B21105" s="2">
        <v>21.13982</v>
      </c>
      <c r="C21105" s="3">
        <v>187</v>
      </c>
      <c r="D21105" s="4">
        <v>46380</v>
      </c>
      <c r="E21105" t="s">
        <v>2637</v>
      </c>
      <c r="F21105" s="4" t="s">
        <v>15368</v>
      </c>
      <c r="G21105" s="5">
        <v>90</v>
      </c>
      <c r="H21105" s="6">
        <v>0.17582420000000001</v>
      </c>
      <c r="I21105" s="7">
        <v>46.319000000000003</v>
      </c>
    </row>
    <row r="21106" spans="1:12" x14ac:dyDescent="0.25">
      <c r="A21106">
        <v>85122</v>
      </c>
      <c r="B21106" s="2">
        <v>21.131730000000001</v>
      </c>
      <c r="C21106" s="3">
        <v>53557</v>
      </c>
      <c r="D21106" s="4">
        <v>38060</v>
      </c>
      <c r="E21106" t="s">
        <v>14967</v>
      </c>
      <c r="F21106" s="4" t="s">
        <v>14962</v>
      </c>
      <c r="G21106" s="5">
        <v>33716</v>
      </c>
      <c r="H21106" s="6">
        <v>0.1640122</v>
      </c>
      <c r="I21106" s="7">
        <v>48.357999999999997</v>
      </c>
      <c r="J21106" s="2">
        <v>52.428600000000003</v>
      </c>
      <c r="K21106">
        <v>7</v>
      </c>
    </row>
    <row r="21107" spans="1:12" x14ac:dyDescent="0.25">
      <c r="A21107">
        <v>91766</v>
      </c>
      <c r="B21107" s="2">
        <v>21.113859999999999</v>
      </c>
      <c r="C21107" s="3">
        <v>71850</v>
      </c>
      <c r="D21107" s="4">
        <v>31080</v>
      </c>
      <c r="E21107" t="s">
        <v>1873</v>
      </c>
      <c r="F21107" s="4" t="s">
        <v>15368</v>
      </c>
      <c r="G21107" s="5">
        <v>40944</v>
      </c>
      <c r="H21107" s="6">
        <v>0.15972649999999999</v>
      </c>
      <c r="I21107" s="7">
        <v>49.095999999999997</v>
      </c>
      <c r="J21107" s="2">
        <v>46</v>
      </c>
      <c r="K21107">
        <v>7</v>
      </c>
    </row>
    <row r="21108" spans="1:12" x14ac:dyDescent="0.25">
      <c r="A21108">
        <v>4649</v>
      </c>
      <c r="B21108" s="2">
        <v>21.103819999999999</v>
      </c>
      <c r="C21108" s="3">
        <v>1238</v>
      </c>
      <c r="E21108" t="s">
        <v>911</v>
      </c>
      <c r="F21108" s="4" t="s">
        <v>701</v>
      </c>
      <c r="G21108" s="5">
        <v>967</v>
      </c>
      <c r="H21108" s="6">
        <v>0.19544980000000001</v>
      </c>
      <c r="I21108" s="7">
        <v>42.917000000000002</v>
      </c>
      <c r="J21108" s="2">
        <v>59</v>
      </c>
      <c r="K21108">
        <v>1</v>
      </c>
    </row>
    <row r="21109" spans="1:12" x14ac:dyDescent="0.25">
      <c r="A21109">
        <v>97470</v>
      </c>
      <c r="B21109" s="2">
        <v>21.10023</v>
      </c>
      <c r="C21109" s="3">
        <v>20073</v>
      </c>
      <c r="D21109" s="4">
        <v>40700</v>
      </c>
      <c r="E21109" t="s">
        <v>16265</v>
      </c>
      <c r="F21109" s="4" t="s">
        <v>16170</v>
      </c>
      <c r="G21109" s="5">
        <v>14072</v>
      </c>
      <c r="H21109" s="6">
        <v>0.15178</v>
      </c>
      <c r="I21109" s="7">
        <v>50.457000000000001</v>
      </c>
      <c r="J21109" s="2">
        <v>48.7727</v>
      </c>
      <c r="K21109">
        <v>22</v>
      </c>
      <c r="L21109" s="2">
        <v>90.5</v>
      </c>
    </row>
    <row r="21110" spans="1:12" x14ac:dyDescent="0.25">
      <c r="A21110">
        <v>54748</v>
      </c>
      <c r="B21110" s="2">
        <v>21.096630000000001</v>
      </c>
      <c r="C21110" s="3">
        <v>1365</v>
      </c>
      <c r="D21110" s="4">
        <v>20740</v>
      </c>
      <c r="E21110" t="s">
        <v>10348</v>
      </c>
      <c r="F21110" s="4" t="s">
        <v>10031</v>
      </c>
      <c r="G21110" s="5">
        <v>948</v>
      </c>
      <c r="H21110" s="6">
        <v>0.12341770000000001</v>
      </c>
      <c r="I21110" s="7">
        <v>55.356999999999999</v>
      </c>
    </row>
    <row r="21111" spans="1:12" x14ac:dyDescent="0.25">
      <c r="A21111">
        <v>44827</v>
      </c>
      <c r="B21111" s="2">
        <v>21.095289999999999</v>
      </c>
      <c r="C21111" s="3">
        <v>6916</v>
      </c>
      <c r="D21111" s="4">
        <v>15340</v>
      </c>
      <c r="E21111" t="s">
        <v>8611</v>
      </c>
      <c r="F21111" s="4" t="s">
        <v>8295</v>
      </c>
      <c r="G21111" s="5">
        <v>4642</v>
      </c>
      <c r="H21111" s="6">
        <v>0.14627319999999999</v>
      </c>
      <c r="I21111" s="7">
        <v>51.402000000000001</v>
      </c>
      <c r="J21111" s="2">
        <v>53</v>
      </c>
      <c r="K21111">
        <v>3</v>
      </c>
    </row>
    <row r="21112" spans="1:12" x14ac:dyDescent="0.25">
      <c r="A21112">
        <v>17931</v>
      </c>
      <c r="B21112" s="2">
        <v>21.09254</v>
      </c>
      <c r="C21112" s="3">
        <v>8717</v>
      </c>
      <c r="D21112" s="4">
        <v>39060</v>
      </c>
      <c r="E21112" t="s">
        <v>3911</v>
      </c>
      <c r="F21112" s="4" t="s">
        <v>3003</v>
      </c>
      <c r="G21112" s="5">
        <v>6874</v>
      </c>
      <c r="H21112" s="6">
        <v>0.1066337</v>
      </c>
      <c r="I21112" s="7">
        <v>58.25</v>
      </c>
    </row>
    <row r="21113" spans="1:12" x14ac:dyDescent="0.25">
      <c r="A21113">
        <v>47175</v>
      </c>
      <c r="B21113" s="2">
        <v>21.09076</v>
      </c>
      <c r="C21113" s="3">
        <v>725</v>
      </c>
      <c r="E21113" t="s">
        <v>8962</v>
      </c>
      <c r="F21113" s="4" t="s">
        <v>8800</v>
      </c>
      <c r="G21113" s="5">
        <v>555</v>
      </c>
      <c r="H21113" s="6">
        <v>8.6486499999999994E-2</v>
      </c>
      <c r="I21113" s="7">
        <v>61.731000000000002</v>
      </c>
    </row>
    <row r="21114" spans="1:12" x14ac:dyDescent="0.25">
      <c r="A21114">
        <v>83612</v>
      </c>
      <c r="B21114" s="2">
        <v>21.090260000000001</v>
      </c>
      <c r="C21114" s="3">
        <v>2121</v>
      </c>
      <c r="E21114" t="s">
        <v>5954</v>
      </c>
      <c r="F21114" s="4" t="s">
        <v>14725</v>
      </c>
      <c r="G21114" s="5">
        <v>1547</v>
      </c>
      <c r="H21114" s="6">
        <v>0.1790562</v>
      </c>
      <c r="I21114" s="7">
        <v>45.731999999999999</v>
      </c>
      <c r="J21114" s="2">
        <v>62</v>
      </c>
      <c r="K21114">
        <v>1</v>
      </c>
    </row>
    <row r="21115" spans="1:12" x14ac:dyDescent="0.25">
      <c r="A21115">
        <v>76664</v>
      </c>
      <c r="B21115" s="2">
        <v>21.089379999999998</v>
      </c>
      <c r="C21115" s="3">
        <v>3411</v>
      </c>
      <c r="D21115" s="4">
        <v>47380</v>
      </c>
      <c r="E21115" t="s">
        <v>13984</v>
      </c>
      <c r="F21115" s="4" t="s">
        <v>13752</v>
      </c>
      <c r="G21115" s="5">
        <v>2102</v>
      </c>
      <c r="H21115" s="6">
        <v>0.1688065</v>
      </c>
      <c r="I21115" s="7">
        <v>47.5</v>
      </c>
      <c r="J21115" s="2">
        <v>60</v>
      </c>
      <c r="K21115">
        <v>1</v>
      </c>
    </row>
    <row r="21116" spans="1:12" x14ac:dyDescent="0.25">
      <c r="A21116">
        <v>29627</v>
      </c>
      <c r="B21116" s="2">
        <v>21.08606</v>
      </c>
      <c r="C21116" s="3">
        <v>16701</v>
      </c>
      <c r="D21116" s="4">
        <v>24860</v>
      </c>
      <c r="E21116" t="s">
        <v>6288</v>
      </c>
      <c r="F21116" s="4" t="s">
        <v>6130</v>
      </c>
      <c r="G21116" s="5">
        <v>11776</v>
      </c>
      <c r="H21116" s="6">
        <v>0.14147419999999999</v>
      </c>
      <c r="I21116" s="7">
        <v>52.222999999999999</v>
      </c>
      <c r="J21116" s="2">
        <v>54.75</v>
      </c>
      <c r="K21116">
        <v>4</v>
      </c>
    </row>
    <row r="21117" spans="1:12" x14ac:dyDescent="0.25">
      <c r="A21117">
        <v>42409</v>
      </c>
      <c r="B21117" s="2">
        <v>21.08286</v>
      </c>
      <c r="C21117" s="3">
        <v>2493</v>
      </c>
      <c r="E21117" t="s">
        <v>8250</v>
      </c>
      <c r="F21117" s="4" t="s">
        <v>7883</v>
      </c>
      <c r="G21117" s="5">
        <v>1590</v>
      </c>
      <c r="H21117" s="6">
        <v>0.1118793</v>
      </c>
      <c r="I21117" s="7">
        <v>57.332999999999998</v>
      </c>
    </row>
    <row r="21118" spans="1:12" x14ac:dyDescent="0.25">
      <c r="A21118">
        <v>76372</v>
      </c>
      <c r="B21118" s="2">
        <v>21.082319999999999</v>
      </c>
      <c r="C21118" s="3">
        <v>864</v>
      </c>
      <c r="E21118" t="s">
        <v>870</v>
      </c>
      <c r="F21118" s="4" t="s">
        <v>13752</v>
      </c>
      <c r="G21118" s="5">
        <v>669</v>
      </c>
      <c r="H21118" s="6">
        <v>0.18684600000000001</v>
      </c>
      <c r="I21118" s="7">
        <v>44.375</v>
      </c>
      <c r="J21118" s="2">
        <v>41</v>
      </c>
      <c r="K21118">
        <v>1</v>
      </c>
    </row>
    <row r="21119" spans="1:12" x14ac:dyDescent="0.25">
      <c r="A21119">
        <v>23180</v>
      </c>
      <c r="B21119" s="2">
        <v>21.082070000000002</v>
      </c>
      <c r="C21119" s="3">
        <v>528</v>
      </c>
      <c r="E21119" t="s">
        <v>4839</v>
      </c>
      <c r="F21119" s="4" t="s">
        <v>4335</v>
      </c>
      <c r="G21119" s="5">
        <v>386</v>
      </c>
      <c r="H21119" s="6">
        <v>0.18911919999999999</v>
      </c>
      <c r="I21119" s="7">
        <v>43.976999999999997</v>
      </c>
    </row>
    <row r="21120" spans="1:12" x14ac:dyDescent="0.25">
      <c r="A21120">
        <v>19554</v>
      </c>
      <c r="B21120" s="2">
        <v>21.08192</v>
      </c>
      <c r="C21120" s="3">
        <v>294</v>
      </c>
      <c r="D21120" s="4">
        <v>39740</v>
      </c>
      <c r="E21120" t="s">
        <v>4303</v>
      </c>
      <c r="F21120" s="4" t="s">
        <v>3003</v>
      </c>
      <c r="G21120" s="5">
        <v>218</v>
      </c>
      <c r="H21120" s="6">
        <v>9.1324199999999994E-2</v>
      </c>
      <c r="I21120" s="7">
        <v>60.875</v>
      </c>
    </row>
    <row r="21121" spans="1:12" x14ac:dyDescent="0.25">
      <c r="A21121">
        <v>54536</v>
      </c>
      <c r="B21121" s="2">
        <v>21.08183</v>
      </c>
      <c r="C21121" s="3">
        <v>219</v>
      </c>
      <c r="E21121" t="s">
        <v>10288</v>
      </c>
      <c r="F21121" s="4" t="s">
        <v>10031</v>
      </c>
      <c r="G21121" s="5">
        <v>166</v>
      </c>
      <c r="H21121" s="6">
        <v>0.1676647</v>
      </c>
      <c r="I21121" s="7">
        <v>47.679000000000002</v>
      </c>
    </row>
    <row r="21122" spans="1:12" x14ac:dyDescent="0.25">
      <c r="A21122">
        <v>54732</v>
      </c>
      <c r="B21122" s="2">
        <v>21.08128</v>
      </c>
      <c r="C21122" s="3">
        <v>2969</v>
      </c>
      <c r="D21122" s="4">
        <v>20740</v>
      </c>
      <c r="E21122" t="s">
        <v>9517</v>
      </c>
      <c r="F21122" s="4" t="s">
        <v>10031</v>
      </c>
      <c r="G21122" s="5">
        <v>2128</v>
      </c>
      <c r="H21122" s="6">
        <v>0.13339599999999999</v>
      </c>
      <c r="I21122" s="7">
        <v>53.6</v>
      </c>
      <c r="J21122" s="2">
        <v>55</v>
      </c>
      <c r="K21122">
        <v>2</v>
      </c>
    </row>
    <row r="21123" spans="1:12" x14ac:dyDescent="0.25">
      <c r="A21123">
        <v>64650</v>
      </c>
      <c r="B21123" s="2">
        <v>21.080639999999999</v>
      </c>
      <c r="C21123" s="3">
        <v>714</v>
      </c>
      <c r="D21123" s="4">
        <v>28140</v>
      </c>
      <c r="E21123" t="s">
        <v>353</v>
      </c>
      <c r="F21123" s="4" t="s">
        <v>12102</v>
      </c>
      <c r="G21123" s="5">
        <v>547</v>
      </c>
      <c r="H21123" s="6">
        <v>0.1569343</v>
      </c>
      <c r="I21123" s="7">
        <v>49.530999999999999</v>
      </c>
      <c r="J21123" s="2">
        <v>29</v>
      </c>
      <c r="K21123">
        <v>1</v>
      </c>
    </row>
    <row r="21124" spans="1:12" x14ac:dyDescent="0.25">
      <c r="A21124">
        <v>71456</v>
      </c>
      <c r="B21124" s="2">
        <v>21.080359999999999</v>
      </c>
      <c r="C21124" s="3">
        <v>898</v>
      </c>
      <c r="D21124" s="4">
        <v>35060</v>
      </c>
      <c r="E21124" t="s">
        <v>7758</v>
      </c>
      <c r="F21124" s="4" t="s">
        <v>12927</v>
      </c>
      <c r="G21124" s="5">
        <v>587</v>
      </c>
      <c r="H21124" s="6">
        <v>0.19761500000000001</v>
      </c>
      <c r="I21124" s="7">
        <v>42.5</v>
      </c>
    </row>
    <row r="21125" spans="1:12" x14ac:dyDescent="0.25">
      <c r="A21125">
        <v>97048</v>
      </c>
      <c r="B21125" s="2">
        <v>21.079059999999998</v>
      </c>
      <c r="C21125" s="3">
        <v>6587</v>
      </c>
      <c r="D21125" s="4">
        <v>38900</v>
      </c>
      <c r="E21125" t="s">
        <v>16190</v>
      </c>
      <c r="F21125" s="4" t="s">
        <v>16170</v>
      </c>
      <c r="G21125" s="5">
        <v>4862</v>
      </c>
      <c r="H21125" s="6">
        <v>0.13037219999999999</v>
      </c>
      <c r="I21125" s="7">
        <v>54.12</v>
      </c>
      <c r="J21125" s="2">
        <v>52.285699999999999</v>
      </c>
      <c r="K21125">
        <v>7</v>
      </c>
    </row>
    <row r="21126" spans="1:12" x14ac:dyDescent="0.25">
      <c r="A21126">
        <v>45851</v>
      </c>
      <c r="B21126" s="2">
        <v>21.0778</v>
      </c>
      <c r="C21126" s="3">
        <v>630</v>
      </c>
      <c r="E21126" t="s">
        <v>8770</v>
      </c>
      <c r="F21126" s="4" t="s">
        <v>8295</v>
      </c>
      <c r="G21126" s="5">
        <v>384</v>
      </c>
      <c r="H21126" s="6">
        <v>0.17662340000000001</v>
      </c>
      <c r="I21126" s="7">
        <v>46.125</v>
      </c>
    </row>
    <row r="21127" spans="1:12" x14ac:dyDescent="0.25">
      <c r="A21127">
        <v>45420</v>
      </c>
      <c r="B21127" s="2">
        <v>21.073519999999998</v>
      </c>
      <c r="C21127" s="3">
        <v>25905</v>
      </c>
      <c r="D21127" s="4">
        <v>19380</v>
      </c>
      <c r="E21127" t="s">
        <v>1749</v>
      </c>
      <c r="F21127" s="4" t="s">
        <v>8295</v>
      </c>
      <c r="G21127" s="5">
        <v>17493</v>
      </c>
      <c r="H21127" s="6">
        <v>0.17508860000000001</v>
      </c>
      <c r="I21127" s="7">
        <v>46.387999999999998</v>
      </c>
      <c r="J21127" s="2">
        <v>50.764699999999998</v>
      </c>
      <c r="K21127">
        <v>17</v>
      </c>
      <c r="L21127" s="2">
        <v>94.5</v>
      </c>
    </row>
    <row r="21128" spans="1:12" x14ac:dyDescent="0.25">
      <c r="A21128">
        <v>56458</v>
      </c>
      <c r="B21128" s="2">
        <v>21.069279999999999</v>
      </c>
      <c r="C21128" s="3">
        <v>293</v>
      </c>
      <c r="E21128" t="s">
        <v>2382</v>
      </c>
      <c r="F21128" s="4" t="s">
        <v>10428</v>
      </c>
      <c r="G21128" s="5">
        <v>226</v>
      </c>
      <c r="H21128" s="6">
        <v>0.15418499999999999</v>
      </c>
      <c r="I21128" s="7">
        <v>50</v>
      </c>
    </row>
    <row r="21129" spans="1:12" x14ac:dyDescent="0.25">
      <c r="A21129">
        <v>37115</v>
      </c>
      <c r="B21129" s="2">
        <v>21.06317</v>
      </c>
      <c r="C21129" s="3">
        <v>37941</v>
      </c>
      <c r="D21129" s="4">
        <v>34980</v>
      </c>
      <c r="E21129" t="s">
        <v>673</v>
      </c>
      <c r="F21129" s="4" t="s">
        <v>7348</v>
      </c>
      <c r="G21129" s="5">
        <v>25305</v>
      </c>
      <c r="H21129" s="6">
        <v>0.1782976</v>
      </c>
      <c r="I21129" s="7">
        <v>45.825000000000003</v>
      </c>
      <c r="J21129" s="2">
        <v>42.3</v>
      </c>
      <c r="K21129">
        <v>10</v>
      </c>
      <c r="L21129" s="2">
        <v>63.2</v>
      </c>
    </row>
    <row r="21130" spans="1:12" x14ac:dyDescent="0.25">
      <c r="A21130">
        <v>74342</v>
      </c>
      <c r="B21130" s="2">
        <v>21.05658</v>
      </c>
      <c r="C21130" s="3">
        <v>2987</v>
      </c>
      <c r="E21130" t="s">
        <v>13629</v>
      </c>
      <c r="F21130" s="4" t="s">
        <v>13462</v>
      </c>
      <c r="G21130" s="5">
        <v>2207</v>
      </c>
      <c r="H21130" s="6">
        <v>0.19030359999999999</v>
      </c>
      <c r="I21130" s="7">
        <v>43.75</v>
      </c>
    </row>
    <row r="21131" spans="1:12" x14ac:dyDescent="0.25">
      <c r="A21131">
        <v>6706</v>
      </c>
      <c r="B21131" s="2">
        <v>21.053850000000001</v>
      </c>
      <c r="C21131" s="3">
        <v>14454</v>
      </c>
      <c r="D21131" s="4">
        <v>35300</v>
      </c>
      <c r="E21131" t="s">
        <v>1137</v>
      </c>
      <c r="F21131" s="4" t="s">
        <v>1198</v>
      </c>
      <c r="G21131" s="5">
        <v>9201</v>
      </c>
      <c r="H21131" s="6">
        <v>0.1621563</v>
      </c>
      <c r="I21131" s="7">
        <v>48.613999999999997</v>
      </c>
      <c r="J21131" s="2">
        <v>53</v>
      </c>
      <c r="K21131">
        <v>1</v>
      </c>
    </row>
    <row r="21132" spans="1:12" x14ac:dyDescent="0.25">
      <c r="A21132">
        <v>79505</v>
      </c>
      <c r="B21132" s="2">
        <v>21.051600000000001</v>
      </c>
      <c r="C21132" s="3">
        <v>349</v>
      </c>
      <c r="E21132" t="s">
        <v>14421</v>
      </c>
      <c r="F21132" s="4" t="s">
        <v>13752</v>
      </c>
      <c r="G21132" s="5">
        <v>216</v>
      </c>
      <c r="H21132" s="6">
        <v>0.21198159999999999</v>
      </c>
      <c r="I21132" s="7">
        <v>40</v>
      </c>
    </row>
    <row r="21133" spans="1:12" x14ac:dyDescent="0.25">
      <c r="A21133">
        <v>3603</v>
      </c>
      <c r="B21133" s="2">
        <v>21.050560000000001</v>
      </c>
      <c r="C21133" s="3">
        <v>5330</v>
      </c>
      <c r="D21133" s="4">
        <v>17200</v>
      </c>
      <c r="E21133" t="s">
        <v>313</v>
      </c>
      <c r="F21133" s="4" t="s">
        <v>520</v>
      </c>
      <c r="G21133" s="5">
        <v>4131</v>
      </c>
      <c r="H21133" s="6">
        <v>0.14306459999999999</v>
      </c>
      <c r="I21133" s="7">
        <v>51.908999999999999</v>
      </c>
    </row>
    <row r="21134" spans="1:12" x14ac:dyDescent="0.25">
      <c r="A21134">
        <v>61883</v>
      </c>
      <c r="B21134" s="2">
        <v>21.048839999999998</v>
      </c>
      <c r="C21134" s="3">
        <v>4447</v>
      </c>
      <c r="D21134" s="4">
        <v>19180</v>
      </c>
      <c r="E21134" t="s">
        <v>1637</v>
      </c>
      <c r="F21134" s="4" t="s">
        <v>11490</v>
      </c>
      <c r="G21134" s="5">
        <v>3039</v>
      </c>
      <c r="H21134" s="6">
        <v>0.1197368</v>
      </c>
      <c r="I21134" s="7">
        <v>55.938000000000002</v>
      </c>
      <c r="J21134" s="2">
        <v>61</v>
      </c>
      <c r="K21134">
        <v>1</v>
      </c>
    </row>
    <row r="21135" spans="1:12" x14ac:dyDescent="0.25">
      <c r="A21135">
        <v>13755</v>
      </c>
      <c r="B21135" s="2">
        <v>21.047899999999998</v>
      </c>
      <c r="C21135" s="3">
        <v>1286</v>
      </c>
      <c r="E21135" t="s">
        <v>2711</v>
      </c>
      <c r="F21135" s="4" t="s">
        <v>1280</v>
      </c>
      <c r="G21135" s="5">
        <v>885</v>
      </c>
      <c r="H21135" s="6">
        <v>0.23024829999999999</v>
      </c>
      <c r="I21135" s="7">
        <v>36.832999999999998</v>
      </c>
    </row>
    <row r="21136" spans="1:12" x14ac:dyDescent="0.25">
      <c r="A21136">
        <v>13690</v>
      </c>
      <c r="B21136" s="2">
        <v>21.047560000000001</v>
      </c>
      <c r="C21136" s="3">
        <v>935</v>
      </c>
      <c r="D21136" s="4">
        <v>36300</v>
      </c>
      <c r="E21136" t="s">
        <v>2691</v>
      </c>
      <c r="F21136" s="4" t="s">
        <v>1280</v>
      </c>
      <c r="G21136" s="5">
        <v>529</v>
      </c>
      <c r="H21136" s="6">
        <v>0.15094340000000001</v>
      </c>
      <c r="I21136" s="7">
        <v>50.536000000000001</v>
      </c>
    </row>
    <row r="21137" spans="1:11" x14ac:dyDescent="0.25">
      <c r="A21137">
        <v>40865</v>
      </c>
      <c r="B21137" s="2">
        <v>21.047360000000001</v>
      </c>
      <c r="C21137" s="3">
        <v>451</v>
      </c>
      <c r="E21137" t="s">
        <v>1079</v>
      </c>
      <c r="F21137" s="4" t="s">
        <v>7883</v>
      </c>
      <c r="G21137" s="5">
        <v>324</v>
      </c>
      <c r="H21137" s="6">
        <v>0.22769229999999999</v>
      </c>
      <c r="I21137" s="7">
        <v>37.273000000000003</v>
      </c>
    </row>
    <row r="21138" spans="1:11" x14ac:dyDescent="0.25">
      <c r="A21138">
        <v>47918</v>
      </c>
      <c r="B21138" s="2">
        <v>21.046299999999999</v>
      </c>
      <c r="C21138" s="3">
        <v>5874</v>
      </c>
      <c r="E21138" t="s">
        <v>2763</v>
      </c>
      <c r="F21138" s="4" t="s">
        <v>8800</v>
      </c>
      <c r="G21138" s="5">
        <v>4072</v>
      </c>
      <c r="H21138" s="6">
        <v>0.13773630000000001</v>
      </c>
      <c r="I21138" s="7">
        <v>52.817</v>
      </c>
    </row>
    <row r="21139" spans="1:11" x14ac:dyDescent="0.25">
      <c r="A21139">
        <v>18407</v>
      </c>
      <c r="B21139" s="2">
        <v>21.042960000000001</v>
      </c>
      <c r="C21139" s="3">
        <v>13810</v>
      </c>
      <c r="D21139" s="4">
        <v>42540</v>
      </c>
      <c r="E21139" t="s">
        <v>4048</v>
      </c>
      <c r="F21139" s="4" t="s">
        <v>3003</v>
      </c>
      <c r="G21139" s="5">
        <v>9890</v>
      </c>
      <c r="H21139" s="6">
        <v>0.16026290000000001</v>
      </c>
      <c r="I21139" s="7">
        <v>48.923999999999999</v>
      </c>
      <c r="J21139" s="2">
        <v>52</v>
      </c>
      <c r="K21139">
        <v>1</v>
      </c>
    </row>
    <row r="21140" spans="1:11" x14ac:dyDescent="0.25">
      <c r="A21140">
        <v>61852</v>
      </c>
      <c r="B21140" s="2">
        <v>21.04054</v>
      </c>
      <c r="C21140" s="3">
        <v>289</v>
      </c>
      <c r="D21140" s="4">
        <v>16580</v>
      </c>
      <c r="E21140" t="s">
        <v>11823</v>
      </c>
      <c r="F21140" s="4" t="s">
        <v>11490</v>
      </c>
      <c r="G21140" s="5">
        <v>232</v>
      </c>
      <c r="H21140" s="6">
        <v>6.8669499999999994E-2</v>
      </c>
      <c r="I21140" s="7">
        <v>64.75</v>
      </c>
    </row>
    <row r="21141" spans="1:11" x14ac:dyDescent="0.25">
      <c r="A21141">
        <v>65334</v>
      </c>
      <c r="B21141" s="2">
        <v>21.040330000000001</v>
      </c>
      <c r="C21141" s="3">
        <v>920</v>
      </c>
      <c r="D21141" s="4">
        <v>42740</v>
      </c>
      <c r="E21141" t="s">
        <v>3839</v>
      </c>
      <c r="F21141" s="4" t="s">
        <v>12102</v>
      </c>
      <c r="G21141" s="5">
        <v>630</v>
      </c>
      <c r="H21141" s="6">
        <v>0.1442155</v>
      </c>
      <c r="I21141" s="7">
        <v>51.688000000000002</v>
      </c>
    </row>
    <row r="21142" spans="1:11" x14ac:dyDescent="0.25">
      <c r="A21142">
        <v>6108</v>
      </c>
      <c r="B21142" s="2">
        <v>21.036249999999999</v>
      </c>
      <c r="C21142" s="3">
        <v>24659</v>
      </c>
      <c r="D21142" s="4">
        <v>25540</v>
      </c>
      <c r="E21142" t="s">
        <v>1233</v>
      </c>
      <c r="F21142" s="4" t="s">
        <v>1198</v>
      </c>
      <c r="G21142" s="5">
        <v>16424</v>
      </c>
      <c r="H21142" s="6">
        <v>0.1385084</v>
      </c>
      <c r="I21142" s="7">
        <v>52.670999999999999</v>
      </c>
      <c r="J21142" s="2">
        <v>38.799999999999997</v>
      </c>
      <c r="K21142">
        <v>5</v>
      </c>
    </row>
    <row r="21143" spans="1:11" x14ac:dyDescent="0.25">
      <c r="A21143">
        <v>30046</v>
      </c>
      <c r="B21143" s="2">
        <v>21.027090000000001</v>
      </c>
      <c r="C21143" s="3">
        <v>35814</v>
      </c>
      <c r="D21143" s="4">
        <v>12060</v>
      </c>
      <c r="E21143" t="s">
        <v>3656</v>
      </c>
      <c r="F21143" s="4" t="s">
        <v>6363</v>
      </c>
      <c r="G21143" s="5">
        <v>21872</v>
      </c>
      <c r="H21143" s="6">
        <v>0.19302340000000001</v>
      </c>
      <c r="I21143" s="7">
        <v>43.249000000000002</v>
      </c>
      <c r="J21143" s="2">
        <v>58.5</v>
      </c>
      <c r="K21143">
        <v>2</v>
      </c>
    </row>
    <row r="21144" spans="1:11" x14ac:dyDescent="0.25">
      <c r="A21144">
        <v>61014</v>
      </c>
      <c r="B21144" s="2">
        <v>21.021660000000001</v>
      </c>
      <c r="C21144" s="3">
        <v>1169</v>
      </c>
      <c r="E21144" t="s">
        <v>11651</v>
      </c>
      <c r="F21144" s="4" t="s">
        <v>11490</v>
      </c>
      <c r="G21144" s="5">
        <v>813</v>
      </c>
      <c r="H21144" s="6">
        <v>0.103321</v>
      </c>
      <c r="I21144" s="7">
        <v>58.75</v>
      </c>
    </row>
    <row r="21145" spans="1:11" x14ac:dyDescent="0.25">
      <c r="A21145">
        <v>35901</v>
      </c>
      <c r="B21145" s="2">
        <v>21.018170000000001</v>
      </c>
      <c r="C21145" s="3">
        <v>20215</v>
      </c>
      <c r="D21145" s="4">
        <v>23460</v>
      </c>
      <c r="E21145" t="s">
        <v>6149</v>
      </c>
      <c r="F21145" s="4" t="s">
        <v>7027</v>
      </c>
      <c r="G21145" s="5">
        <v>13760</v>
      </c>
      <c r="H21145" s="6">
        <v>0.19055230000000001</v>
      </c>
      <c r="I21145" s="7">
        <v>43.673000000000002</v>
      </c>
      <c r="J21145" s="2">
        <v>47</v>
      </c>
      <c r="K21145">
        <v>5</v>
      </c>
    </row>
    <row r="21146" spans="1:11" x14ac:dyDescent="0.25">
      <c r="A21146">
        <v>85354</v>
      </c>
      <c r="B21146" s="2">
        <v>21.014019999999999</v>
      </c>
      <c r="C21146" s="3">
        <v>5771</v>
      </c>
      <c r="D21146" s="4">
        <v>38060</v>
      </c>
      <c r="E21146" t="s">
        <v>15003</v>
      </c>
      <c r="F21146" s="4" t="s">
        <v>14962</v>
      </c>
      <c r="G21146" s="5">
        <v>3568</v>
      </c>
      <c r="H21146" s="6">
        <v>7.8755599999999995E-2</v>
      </c>
      <c r="I21146" s="7">
        <v>62.991</v>
      </c>
      <c r="J21146" s="2">
        <v>69</v>
      </c>
      <c r="K21146">
        <v>1</v>
      </c>
    </row>
    <row r="21147" spans="1:11" x14ac:dyDescent="0.25">
      <c r="A21147">
        <v>48014</v>
      </c>
      <c r="B21147" s="2">
        <v>21.012519999999999</v>
      </c>
      <c r="C21147" s="3">
        <v>4492</v>
      </c>
      <c r="D21147" s="4">
        <v>19820</v>
      </c>
      <c r="E21147" t="s">
        <v>9110</v>
      </c>
      <c r="F21147" s="4" t="s">
        <v>9106</v>
      </c>
      <c r="G21147" s="5">
        <v>2713</v>
      </c>
      <c r="H21147" s="6">
        <v>9.6904900000000002E-2</v>
      </c>
      <c r="I21147" s="7">
        <v>59.853000000000002</v>
      </c>
      <c r="J21147" s="2">
        <v>20</v>
      </c>
      <c r="K21147">
        <v>1</v>
      </c>
    </row>
    <row r="21148" spans="1:11" x14ac:dyDescent="0.25">
      <c r="A21148">
        <v>18810</v>
      </c>
      <c r="B21148" s="2">
        <v>21.01089</v>
      </c>
      <c r="C21148" s="3">
        <v>5844</v>
      </c>
      <c r="D21148" s="4">
        <v>42380</v>
      </c>
      <c r="E21148" t="s">
        <v>987</v>
      </c>
      <c r="F21148" s="4" t="s">
        <v>3003</v>
      </c>
      <c r="G21148" s="5">
        <v>4125</v>
      </c>
      <c r="H21148" s="6">
        <v>0.15123610000000001</v>
      </c>
      <c r="I21148" s="7">
        <v>50.463000000000001</v>
      </c>
      <c r="J21148" s="2">
        <v>36</v>
      </c>
      <c r="K21148">
        <v>1</v>
      </c>
    </row>
    <row r="21149" spans="1:11" x14ac:dyDescent="0.25">
      <c r="A21149">
        <v>79255</v>
      </c>
      <c r="B21149" s="2">
        <v>21.009810000000002</v>
      </c>
      <c r="C21149" s="3">
        <v>574</v>
      </c>
      <c r="E21149" t="s">
        <v>14385</v>
      </c>
      <c r="F21149" s="4" t="s">
        <v>13752</v>
      </c>
      <c r="G21149" s="5">
        <v>372</v>
      </c>
      <c r="H21149" s="6">
        <v>0.22043009999999999</v>
      </c>
      <c r="I21149" s="7">
        <v>38.5</v>
      </c>
    </row>
    <row r="21150" spans="1:11" x14ac:dyDescent="0.25">
      <c r="A21150">
        <v>40143</v>
      </c>
      <c r="B21150" s="2">
        <v>21.008649999999999</v>
      </c>
      <c r="C21150" s="3">
        <v>6514</v>
      </c>
      <c r="E21150" t="s">
        <v>7912</v>
      </c>
      <c r="F21150" s="4" t="s">
        <v>7883</v>
      </c>
      <c r="G21150" s="5">
        <v>4458</v>
      </c>
      <c r="H21150" s="6">
        <v>0.1227008</v>
      </c>
      <c r="I21150" s="7">
        <v>55.387</v>
      </c>
      <c r="J21150" s="2">
        <v>51</v>
      </c>
      <c r="K21150">
        <v>1</v>
      </c>
    </row>
    <row r="21151" spans="1:11" x14ac:dyDescent="0.25">
      <c r="A21151">
        <v>30536</v>
      </c>
      <c r="B21151" s="2">
        <v>21.006060000000002</v>
      </c>
      <c r="C21151" s="3">
        <v>8128</v>
      </c>
      <c r="E21151" t="s">
        <v>6475</v>
      </c>
      <c r="F21151" s="4" t="s">
        <v>6363</v>
      </c>
      <c r="G21151" s="5">
        <v>6388</v>
      </c>
      <c r="H21151" s="6">
        <v>0.1587103</v>
      </c>
      <c r="I21151" s="7">
        <v>49.161999999999999</v>
      </c>
      <c r="J21151" s="2">
        <v>57</v>
      </c>
      <c r="K21151">
        <v>1</v>
      </c>
    </row>
    <row r="21152" spans="1:11" x14ac:dyDescent="0.25">
      <c r="A21152">
        <v>54421</v>
      </c>
      <c r="B21152" s="2">
        <v>21.00404</v>
      </c>
      <c r="C21152" s="3">
        <v>3236</v>
      </c>
      <c r="E21152" t="s">
        <v>10239</v>
      </c>
      <c r="F21152" s="4" t="s">
        <v>10031</v>
      </c>
      <c r="G21152" s="5">
        <v>2026</v>
      </c>
      <c r="H21152" s="6">
        <v>9.0325799999999998E-2</v>
      </c>
      <c r="I21152" s="7">
        <v>60.978000000000002</v>
      </c>
    </row>
    <row r="21153" spans="1:11" x14ac:dyDescent="0.25">
      <c r="A21153">
        <v>32462</v>
      </c>
      <c r="B21153" s="2">
        <v>21.00292</v>
      </c>
      <c r="C21153" s="3">
        <v>4163</v>
      </c>
      <c r="E21153" t="s">
        <v>1083</v>
      </c>
      <c r="F21153" s="4" t="s">
        <v>6689</v>
      </c>
      <c r="G21153" s="5">
        <v>2653</v>
      </c>
      <c r="H21153" s="6">
        <v>0.13456460000000001</v>
      </c>
      <c r="I21153" s="7">
        <v>53.332999999999998</v>
      </c>
      <c r="J21153" s="2">
        <v>78</v>
      </c>
      <c r="K21153">
        <v>1</v>
      </c>
    </row>
    <row r="21154" spans="1:11" x14ac:dyDescent="0.25">
      <c r="A21154">
        <v>95363</v>
      </c>
      <c r="B21154" s="2">
        <v>20.998650000000001</v>
      </c>
      <c r="C21154" s="3">
        <v>26086</v>
      </c>
      <c r="D21154" s="4">
        <v>33700</v>
      </c>
      <c r="E21154" t="s">
        <v>2281</v>
      </c>
      <c r="F21154" s="4" t="s">
        <v>15368</v>
      </c>
      <c r="G21154" s="5">
        <v>15185</v>
      </c>
      <c r="H21154" s="6">
        <v>0.111155</v>
      </c>
      <c r="I21154" s="7">
        <v>57.377000000000002</v>
      </c>
      <c r="J21154" s="2">
        <v>39</v>
      </c>
      <c r="K21154">
        <v>2</v>
      </c>
    </row>
    <row r="21155" spans="1:11" x14ac:dyDescent="0.25">
      <c r="A21155">
        <v>44842</v>
      </c>
      <c r="B21155" s="2">
        <v>20.994140000000002</v>
      </c>
      <c r="C21155" s="3">
        <v>5308</v>
      </c>
      <c r="D21155" s="4">
        <v>11740</v>
      </c>
      <c r="E21155" t="s">
        <v>8617</v>
      </c>
      <c r="F21155" s="4" t="s">
        <v>8295</v>
      </c>
      <c r="G21155" s="5">
        <v>3674</v>
      </c>
      <c r="H21155" s="6">
        <v>0.13088430000000001</v>
      </c>
      <c r="I21155" s="7">
        <v>53.966999999999999</v>
      </c>
      <c r="J21155" s="2">
        <v>60</v>
      </c>
      <c r="K21155">
        <v>1</v>
      </c>
    </row>
    <row r="21156" spans="1:11" x14ac:dyDescent="0.25">
      <c r="A21156">
        <v>39574</v>
      </c>
      <c r="B21156" s="2">
        <v>20.99127</v>
      </c>
      <c r="C21156" s="3">
        <v>12659</v>
      </c>
      <c r="D21156" s="4">
        <v>25060</v>
      </c>
      <c r="E21156" t="s">
        <v>7834</v>
      </c>
      <c r="F21156" s="4" t="s">
        <v>7633</v>
      </c>
      <c r="G21156" s="5">
        <v>8295</v>
      </c>
      <c r="H21156" s="6">
        <v>0.1270645</v>
      </c>
      <c r="I21156" s="7">
        <v>54.619</v>
      </c>
      <c r="J21156" s="2">
        <v>47</v>
      </c>
      <c r="K21156">
        <v>1</v>
      </c>
    </row>
    <row r="21157" spans="1:11" x14ac:dyDescent="0.25">
      <c r="A21157">
        <v>15848</v>
      </c>
      <c r="B21157" s="2">
        <v>20.989129999999999</v>
      </c>
      <c r="C21157" s="3">
        <v>1003</v>
      </c>
      <c r="D21157" s="4">
        <v>20180</v>
      </c>
      <c r="E21157" t="s">
        <v>3333</v>
      </c>
      <c r="F21157" s="4" t="s">
        <v>3003</v>
      </c>
      <c r="G21157" s="5">
        <v>649</v>
      </c>
      <c r="H21157" s="6">
        <v>0.15076919999999999</v>
      </c>
      <c r="I21157" s="7">
        <v>50.521000000000001</v>
      </c>
    </row>
    <row r="21158" spans="1:11" x14ac:dyDescent="0.25">
      <c r="A21158">
        <v>13460</v>
      </c>
      <c r="B21158" s="2">
        <v>20.988289999999999</v>
      </c>
      <c r="C21158" s="3">
        <v>4212</v>
      </c>
      <c r="E21158" t="s">
        <v>2620</v>
      </c>
      <c r="F21158" s="4" t="s">
        <v>1280</v>
      </c>
      <c r="G21158" s="5">
        <v>2861</v>
      </c>
      <c r="H21158" s="6">
        <v>0.1537386</v>
      </c>
      <c r="I21158" s="7">
        <v>50</v>
      </c>
      <c r="J21158" s="2">
        <v>65</v>
      </c>
      <c r="K21158">
        <v>1</v>
      </c>
    </row>
    <row r="21159" spans="1:11" x14ac:dyDescent="0.25">
      <c r="A21159">
        <v>62860</v>
      </c>
      <c r="B21159" s="2">
        <v>20.987500000000001</v>
      </c>
      <c r="C21159" s="3">
        <v>541</v>
      </c>
      <c r="E21159" t="s">
        <v>8499</v>
      </c>
      <c r="F21159" s="4" t="s">
        <v>11490</v>
      </c>
      <c r="G21159" s="5">
        <v>407</v>
      </c>
      <c r="H21159" s="6">
        <v>0.120098</v>
      </c>
      <c r="I21159" s="7">
        <v>55.813000000000002</v>
      </c>
    </row>
    <row r="21160" spans="1:11" x14ac:dyDescent="0.25">
      <c r="A21160">
        <v>50148</v>
      </c>
      <c r="B21160" s="2">
        <v>20.98734</v>
      </c>
      <c r="C21160" s="3">
        <v>393</v>
      </c>
      <c r="D21160" s="4">
        <v>32260</v>
      </c>
      <c r="E21160" t="s">
        <v>9632</v>
      </c>
      <c r="F21160" s="4" t="s">
        <v>9593</v>
      </c>
      <c r="G21160" s="5">
        <v>277</v>
      </c>
      <c r="H21160" s="6">
        <v>0.1151079</v>
      </c>
      <c r="I21160" s="7">
        <v>56.667000000000002</v>
      </c>
    </row>
    <row r="21161" spans="1:11" x14ac:dyDescent="0.25">
      <c r="A21161">
        <v>92308</v>
      </c>
      <c r="B21161" s="2">
        <v>20.98104</v>
      </c>
      <c r="C21161" s="3">
        <v>39952</v>
      </c>
      <c r="D21161" s="4">
        <v>40140</v>
      </c>
      <c r="E21161" t="s">
        <v>15528</v>
      </c>
      <c r="F21161" s="4" t="s">
        <v>15368</v>
      </c>
      <c r="G21161" s="5">
        <v>26048</v>
      </c>
      <c r="H21161" s="6">
        <v>0.14703620000000001</v>
      </c>
      <c r="I21161" s="7">
        <v>51.136000000000003</v>
      </c>
      <c r="J21161" s="2">
        <v>46.75</v>
      </c>
      <c r="K21161">
        <v>4</v>
      </c>
    </row>
    <row r="21162" spans="1:11" x14ac:dyDescent="0.25">
      <c r="A21162">
        <v>62837</v>
      </c>
      <c r="B21162" s="2">
        <v>20.97326</v>
      </c>
      <c r="C21162" s="3">
        <v>8989</v>
      </c>
      <c r="E21162" t="s">
        <v>1000</v>
      </c>
      <c r="F21162" s="4" t="s">
        <v>11490</v>
      </c>
      <c r="G21162" s="5">
        <v>6441</v>
      </c>
      <c r="H21162" s="6">
        <v>0.1274449</v>
      </c>
      <c r="I21162" s="7">
        <v>54.518999999999998</v>
      </c>
      <c r="J21162" s="2">
        <v>60.666699999999999</v>
      </c>
      <c r="K21162">
        <v>3</v>
      </c>
    </row>
    <row r="21163" spans="1:11" x14ac:dyDescent="0.25">
      <c r="A21163">
        <v>80833</v>
      </c>
      <c r="B21163" s="2">
        <v>20.971620000000001</v>
      </c>
      <c r="C21163" s="3">
        <v>527</v>
      </c>
      <c r="D21163" s="4">
        <v>17820</v>
      </c>
      <c r="E21163" t="s">
        <v>2883</v>
      </c>
      <c r="F21163" s="4" t="s">
        <v>14477</v>
      </c>
      <c r="G21163" s="5">
        <v>423</v>
      </c>
      <c r="H21163" s="6">
        <v>0.108747</v>
      </c>
      <c r="I21163" s="7">
        <v>57.75</v>
      </c>
    </row>
    <row r="21164" spans="1:11" x14ac:dyDescent="0.25">
      <c r="A21164">
        <v>37016</v>
      </c>
      <c r="B21164" s="2">
        <v>20.97128</v>
      </c>
      <c r="C21164" s="3">
        <v>1455</v>
      </c>
      <c r="D21164" s="4">
        <v>34980</v>
      </c>
      <c r="E21164" t="s">
        <v>7351</v>
      </c>
      <c r="F21164" s="4" t="s">
        <v>7348</v>
      </c>
      <c r="G21164" s="5">
        <v>1006</v>
      </c>
      <c r="H21164" s="6">
        <v>7.5471700000000003E-2</v>
      </c>
      <c r="I21164" s="7">
        <v>63.5</v>
      </c>
    </row>
    <row r="21165" spans="1:11" x14ac:dyDescent="0.25">
      <c r="A21165">
        <v>45347</v>
      </c>
      <c r="B21165" s="2">
        <v>20.970289999999999</v>
      </c>
      <c r="C21165" s="3">
        <v>4703</v>
      </c>
      <c r="E21165" t="s">
        <v>3201</v>
      </c>
      <c r="F21165" s="4" t="s">
        <v>8295</v>
      </c>
      <c r="G21165" s="5">
        <v>3135</v>
      </c>
      <c r="H21165" s="6">
        <v>9.98087E-2</v>
      </c>
      <c r="I21165" s="7">
        <v>59.292000000000002</v>
      </c>
    </row>
    <row r="21166" spans="1:11" x14ac:dyDescent="0.25">
      <c r="A21166">
        <v>57063</v>
      </c>
      <c r="B21166" s="2">
        <v>20.969380000000001</v>
      </c>
      <c r="C21166" s="3">
        <v>921</v>
      </c>
      <c r="E21166" t="s">
        <v>9896</v>
      </c>
      <c r="F21166" s="4" t="s">
        <v>10877</v>
      </c>
      <c r="G21166" s="5">
        <v>649</v>
      </c>
      <c r="H21166" s="6">
        <v>0.1492308</v>
      </c>
      <c r="I21166" s="7">
        <v>50.75</v>
      </c>
    </row>
    <row r="21167" spans="1:11" x14ac:dyDescent="0.25">
      <c r="A21167">
        <v>97014</v>
      </c>
      <c r="B21167" s="2">
        <v>20.96903</v>
      </c>
      <c r="C21167" s="3">
        <v>1184</v>
      </c>
      <c r="D21167" s="4">
        <v>38900</v>
      </c>
      <c r="E21167" t="s">
        <v>16173</v>
      </c>
      <c r="F21167" s="4" t="s">
        <v>16170</v>
      </c>
      <c r="G21167" s="5">
        <v>814</v>
      </c>
      <c r="H21167" s="6">
        <v>0.16319020000000001</v>
      </c>
      <c r="I21167" s="7">
        <v>48.332999999999998</v>
      </c>
      <c r="J21167" s="2">
        <v>39.75</v>
      </c>
      <c r="K21167">
        <v>4</v>
      </c>
    </row>
    <row r="21168" spans="1:11" x14ac:dyDescent="0.25">
      <c r="A21168">
        <v>65281</v>
      </c>
      <c r="B21168" s="2">
        <v>20.968309999999999</v>
      </c>
      <c r="C21168" s="3">
        <v>3068</v>
      </c>
      <c r="E21168" t="s">
        <v>277</v>
      </c>
      <c r="F21168" s="4" t="s">
        <v>12102</v>
      </c>
      <c r="G21168" s="5">
        <v>2190</v>
      </c>
      <c r="H21168" s="6">
        <v>0.138293</v>
      </c>
      <c r="I21168" s="7">
        <v>52.631999999999998</v>
      </c>
      <c r="J21168" s="2">
        <v>72</v>
      </c>
      <c r="K21168">
        <v>1</v>
      </c>
    </row>
    <row r="21169" spans="1:11" x14ac:dyDescent="0.25">
      <c r="A21169">
        <v>1088</v>
      </c>
      <c r="B21169" s="2">
        <v>20.967680000000001</v>
      </c>
      <c r="C21169" s="3">
        <v>446</v>
      </c>
      <c r="D21169" s="4">
        <v>44140</v>
      </c>
      <c r="E21169" t="s">
        <v>68</v>
      </c>
      <c r="F21169" s="4" t="s">
        <v>21</v>
      </c>
      <c r="G21169" s="5">
        <v>432</v>
      </c>
      <c r="H21169" s="6">
        <v>0.2083333</v>
      </c>
      <c r="I21169" s="7">
        <v>40.521000000000001</v>
      </c>
    </row>
    <row r="21170" spans="1:11" x14ac:dyDescent="0.25">
      <c r="A21170">
        <v>52342</v>
      </c>
      <c r="B21170" s="2">
        <v>20.967089999999999</v>
      </c>
      <c r="C21170" s="3">
        <v>2884</v>
      </c>
      <c r="E21170" t="s">
        <v>8418</v>
      </c>
      <c r="F21170" s="4" t="s">
        <v>9593</v>
      </c>
      <c r="G21170" s="5">
        <v>2029</v>
      </c>
      <c r="H21170" s="6">
        <v>0.12863479999999999</v>
      </c>
      <c r="I21170" s="7">
        <v>54.292999999999999</v>
      </c>
      <c r="J21170" s="2">
        <v>47</v>
      </c>
      <c r="K21170">
        <v>1</v>
      </c>
    </row>
    <row r="21171" spans="1:11" x14ac:dyDescent="0.25">
      <c r="A21171">
        <v>57452</v>
      </c>
      <c r="B21171" s="2">
        <v>20.966560000000001</v>
      </c>
      <c r="C21171" s="3">
        <v>296</v>
      </c>
      <c r="E21171" t="s">
        <v>5107</v>
      </c>
      <c r="F21171" s="4" t="s">
        <v>10877</v>
      </c>
      <c r="G21171" s="5">
        <v>177</v>
      </c>
      <c r="H21171" s="6">
        <v>0.1751412</v>
      </c>
      <c r="I21171" s="7">
        <v>46.25</v>
      </c>
    </row>
    <row r="21172" spans="1:11" x14ac:dyDescent="0.25">
      <c r="A21172">
        <v>98612</v>
      </c>
      <c r="B21172" s="2">
        <v>20.96603</v>
      </c>
      <c r="C21172" s="3">
        <v>2618</v>
      </c>
      <c r="E21172" t="s">
        <v>16475</v>
      </c>
      <c r="F21172" s="4" t="s">
        <v>16344</v>
      </c>
      <c r="G21172" s="5">
        <v>2033</v>
      </c>
      <c r="H21172" s="6">
        <v>0.1376598</v>
      </c>
      <c r="I21172" s="7">
        <v>52.720999999999997</v>
      </c>
      <c r="J21172" s="2">
        <v>48.333300000000001</v>
      </c>
      <c r="K21172">
        <v>3</v>
      </c>
    </row>
    <row r="21173" spans="1:11" x14ac:dyDescent="0.25">
      <c r="A21173">
        <v>62928</v>
      </c>
      <c r="B21173" s="2">
        <v>20.965509999999998</v>
      </c>
      <c r="C21173" s="3">
        <v>188</v>
      </c>
      <c r="E21173" t="s">
        <v>8176</v>
      </c>
      <c r="F21173" s="4" t="s">
        <v>11490</v>
      </c>
      <c r="G21173" s="5">
        <v>155</v>
      </c>
      <c r="H21173" s="6">
        <v>0.20645160000000001</v>
      </c>
      <c r="I21173" s="7">
        <v>40.832999999999998</v>
      </c>
    </row>
    <row r="21174" spans="1:11" x14ac:dyDescent="0.25">
      <c r="A21174">
        <v>62868</v>
      </c>
      <c r="B21174" s="2">
        <v>20.965199999999999</v>
      </c>
      <c r="C21174" s="3">
        <v>1565</v>
      </c>
      <c r="E21174" t="s">
        <v>12039</v>
      </c>
      <c r="F21174" s="4" t="s">
        <v>11490</v>
      </c>
      <c r="G21174" s="5">
        <v>1144</v>
      </c>
      <c r="H21174" s="6">
        <v>0.13286709999999999</v>
      </c>
      <c r="I21174" s="7">
        <v>53.548000000000002</v>
      </c>
      <c r="J21174" s="2">
        <v>67</v>
      </c>
      <c r="K21174">
        <v>2</v>
      </c>
    </row>
    <row r="21175" spans="1:11" x14ac:dyDescent="0.25">
      <c r="A21175">
        <v>27892</v>
      </c>
      <c r="B21175" s="2">
        <v>20.96245</v>
      </c>
      <c r="C21175" s="3">
        <v>14543</v>
      </c>
      <c r="E21175" t="s">
        <v>5804</v>
      </c>
      <c r="F21175" s="4" t="s">
        <v>5642</v>
      </c>
      <c r="G21175" s="5">
        <v>10362</v>
      </c>
      <c r="H21175" s="6">
        <v>0.15092159999999999</v>
      </c>
      <c r="I21175" s="7">
        <v>50.424999999999997</v>
      </c>
      <c r="J21175" s="2">
        <v>66.666700000000006</v>
      </c>
      <c r="K21175">
        <v>3</v>
      </c>
    </row>
    <row r="21176" spans="1:11" x14ac:dyDescent="0.25">
      <c r="A21176">
        <v>70345</v>
      </c>
      <c r="B21176" s="2">
        <v>20.958480000000002</v>
      </c>
      <c r="C21176" s="3">
        <v>9803</v>
      </c>
      <c r="D21176" s="4">
        <v>26380</v>
      </c>
      <c r="E21176" t="s">
        <v>12963</v>
      </c>
      <c r="F21176" s="4" t="s">
        <v>12927</v>
      </c>
      <c r="G21176" s="5">
        <v>6218</v>
      </c>
      <c r="H21176" s="6">
        <v>9.0528999999999998E-2</v>
      </c>
      <c r="I21176" s="7">
        <v>60.857999999999997</v>
      </c>
    </row>
    <row r="21177" spans="1:11" x14ac:dyDescent="0.25">
      <c r="A21177">
        <v>28092</v>
      </c>
      <c r="B21177" s="2">
        <v>20.950589999999998</v>
      </c>
      <c r="C21177" s="3">
        <v>38794</v>
      </c>
      <c r="D21177" s="4">
        <v>16740</v>
      </c>
      <c r="E21177" t="s">
        <v>5877</v>
      </c>
      <c r="F21177" s="4" t="s">
        <v>5642</v>
      </c>
      <c r="G21177" s="5">
        <v>26763</v>
      </c>
      <c r="H21177" s="6">
        <v>0.1493853</v>
      </c>
      <c r="I21177" s="7">
        <v>50.685000000000002</v>
      </c>
      <c r="J21177" s="2">
        <v>54</v>
      </c>
      <c r="K21177">
        <v>3</v>
      </c>
    </row>
    <row r="21178" spans="1:11" x14ac:dyDescent="0.25">
      <c r="A21178">
        <v>62094</v>
      </c>
      <c r="B21178" s="2">
        <v>20.944040000000001</v>
      </c>
      <c r="C21178" s="3">
        <v>871</v>
      </c>
      <c r="E21178" t="s">
        <v>11882</v>
      </c>
      <c r="F21178" s="4" t="s">
        <v>11490</v>
      </c>
      <c r="G21178" s="5">
        <v>591</v>
      </c>
      <c r="H21178" s="6">
        <v>0.1167513</v>
      </c>
      <c r="I21178" s="7">
        <v>56.323999999999998</v>
      </c>
    </row>
    <row r="21179" spans="1:11" x14ac:dyDescent="0.25">
      <c r="A21179">
        <v>38762</v>
      </c>
      <c r="B21179" s="2">
        <v>20.943570000000001</v>
      </c>
      <c r="C21179" s="3">
        <v>2523</v>
      </c>
      <c r="D21179" s="4">
        <v>17380</v>
      </c>
      <c r="E21179" t="s">
        <v>7685</v>
      </c>
      <c r="F21179" s="4" t="s">
        <v>7633</v>
      </c>
      <c r="G21179" s="5">
        <v>1376</v>
      </c>
      <c r="H21179" s="6">
        <v>0.25</v>
      </c>
      <c r="I21179" s="7">
        <v>33.295000000000002</v>
      </c>
    </row>
    <row r="21180" spans="1:11" x14ac:dyDescent="0.25">
      <c r="A21180">
        <v>56123</v>
      </c>
      <c r="B21180" s="2">
        <v>20.943159999999999</v>
      </c>
      <c r="C21180" s="3">
        <v>448</v>
      </c>
      <c r="E21180" t="s">
        <v>5955</v>
      </c>
      <c r="F21180" s="4" t="s">
        <v>10428</v>
      </c>
      <c r="G21180" s="5">
        <v>349</v>
      </c>
      <c r="H21180" s="6">
        <v>0.11714289999999999</v>
      </c>
      <c r="I21180" s="7">
        <v>56.25</v>
      </c>
    </row>
    <row r="21181" spans="1:11" x14ac:dyDescent="0.25">
      <c r="A21181">
        <v>65239</v>
      </c>
      <c r="B21181" s="2">
        <v>20.94286</v>
      </c>
      <c r="C21181" s="3">
        <v>1472</v>
      </c>
      <c r="D21181" s="4">
        <v>33620</v>
      </c>
      <c r="E21181" t="s">
        <v>2191</v>
      </c>
      <c r="F21181" s="4" t="s">
        <v>12102</v>
      </c>
      <c r="G21181" s="5">
        <v>869</v>
      </c>
      <c r="H21181" s="6">
        <v>0.11852699999999999</v>
      </c>
      <c r="I21181" s="7">
        <v>56.006999999999998</v>
      </c>
    </row>
    <row r="21182" spans="1:11" x14ac:dyDescent="0.25">
      <c r="A21182">
        <v>44606</v>
      </c>
      <c r="B21182" s="2">
        <v>20.941669999999998</v>
      </c>
      <c r="C21182" s="3">
        <v>7433</v>
      </c>
      <c r="D21182" s="4">
        <v>49300</v>
      </c>
      <c r="E21182" t="s">
        <v>8571</v>
      </c>
      <c r="F21182" s="4" t="s">
        <v>8295</v>
      </c>
      <c r="G21182" s="5">
        <v>4143</v>
      </c>
      <c r="H21182" s="6">
        <v>0.12647839999999999</v>
      </c>
      <c r="I21182" s="7">
        <v>54.631999999999998</v>
      </c>
      <c r="J21182" s="2">
        <v>54</v>
      </c>
      <c r="K21182">
        <v>2</v>
      </c>
    </row>
    <row r="21183" spans="1:11" x14ac:dyDescent="0.25">
      <c r="A21183">
        <v>57262</v>
      </c>
      <c r="B21183" s="2">
        <v>20.939889999999998</v>
      </c>
      <c r="C21183" s="3">
        <v>5452</v>
      </c>
      <c r="E21183" t="s">
        <v>10928</v>
      </c>
      <c r="F21183" s="4" t="s">
        <v>10877</v>
      </c>
      <c r="G21183" s="5">
        <v>3279</v>
      </c>
      <c r="H21183" s="6">
        <v>0.1521805</v>
      </c>
      <c r="I21183" s="7">
        <v>50.188000000000002</v>
      </c>
    </row>
    <row r="21184" spans="1:11" x14ac:dyDescent="0.25">
      <c r="A21184">
        <v>72956</v>
      </c>
      <c r="B21184" s="2">
        <v>20.93394</v>
      </c>
      <c r="C21184" s="3">
        <v>32869</v>
      </c>
      <c r="D21184" s="4">
        <v>22900</v>
      </c>
      <c r="E21184" t="s">
        <v>971</v>
      </c>
      <c r="F21184" s="4" t="s">
        <v>13183</v>
      </c>
      <c r="G21184" s="5">
        <v>21583</v>
      </c>
      <c r="H21184" s="6">
        <v>0.1645276</v>
      </c>
      <c r="I21184" s="7">
        <v>48.052999999999997</v>
      </c>
      <c r="J21184" s="2">
        <v>57.833300000000001</v>
      </c>
      <c r="K21184">
        <v>6</v>
      </c>
    </row>
    <row r="21185" spans="1:11" x14ac:dyDescent="0.25">
      <c r="A21185">
        <v>24586</v>
      </c>
      <c r="B21185" s="2">
        <v>20.92783</v>
      </c>
      <c r="C21185" s="3">
        <v>5556</v>
      </c>
      <c r="D21185" s="4">
        <v>19260</v>
      </c>
      <c r="E21185" t="s">
        <v>3308</v>
      </c>
      <c r="F21185" s="4" t="s">
        <v>4335</v>
      </c>
      <c r="G21185" s="5">
        <v>3963</v>
      </c>
      <c r="H21185" s="6">
        <v>0.16069629999999999</v>
      </c>
      <c r="I21185" s="7">
        <v>48.709000000000003</v>
      </c>
    </row>
    <row r="21186" spans="1:11" x14ac:dyDescent="0.25">
      <c r="A21186">
        <v>42160</v>
      </c>
      <c r="B21186" s="2">
        <v>20.92661</v>
      </c>
      <c r="C21186" s="3">
        <v>1674</v>
      </c>
      <c r="D21186" s="4">
        <v>23980</v>
      </c>
      <c r="E21186" t="s">
        <v>8207</v>
      </c>
      <c r="F21186" s="4" t="s">
        <v>7883</v>
      </c>
      <c r="G21186" s="5">
        <v>1116</v>
      </c>
      <c r="H21186" s="6">
        <v>0.10752689999999999</v>
      </c>
      <c r="I21186" s="7">
        <v>57.890999999999998</v>
      </c>
    </row>
    <row r="21187" spans="1:11" x14ac:dyDescent="0.25">
      <c r="A21187">
        <v>64430</v>
      </c>
      <c r="B21187" s="2">
        <v>20.92623</v>
      </c>
      <c r="C21187" s="3">
        <v>675</v>
      </c>
      <c r="D21187" s="4">
        <v>41140</v>
      </c>
      <c r="E21187" t="s">
        <v>7637</v>
      </c>
      <c r="F21187" s="4" t="s">
        <v>12102</v>
      </c>
      <c r="G21187" s="5">
        <v>474</v>
      </c>
      <c r="H21187" s="6">
        <v>0.11157889999999999</v>
      </c>
      <c r="I21187" s="7">
        <v>57.188000000000002</v>
      </c>
    </row>
    <row r="21188" spans="1:11" x14ac:dyDescent="0.25">
      <c r="A21188">
        <v>36041</v>
      </c>
      <c r="B21188" s="2">
        <v>20.925909999999998</v>
      </c>
      <c r="C21188" s="3">
        <v>1258</v>
      </c>
      <c r="E21188" t="s">
        <v>7194</v>
      </c>
      <c r="F21188" s="4" t="s">
        <v>7027</v>
      </c>
      <c r="G21188" s="5">
        <v>839</v>
      </c>
      <c r="H21188" s="6">
        <v>0.1285714</v>
      </c>
      <c r="I21188" s="7">
        <v>54.25</v>
      </c>
    </row>
    <row r="21189" spans="1:11" x14ac:dyDescent="0.25">
      <c r="A21189">
        <v>89406</v>
      </c>
      <c r="B21189" s="2">
        <v>20.92184</v>
      </c>
      <c r="C21189" s="3">
        <v>24347</v>
      </c>
      <c r="D21189" s="4">
        <v>21980</v>
      </c>
      <c r="E21189" t="s">
        <v>11358</v>
      </c>
      <c r="F21189" s="4" t="s">
        <v>15318</v>
      </c>
      <c r="G21189" s="5">
        <v>16177</v>
      </c>
      <c r="H21189" s="6">
        <v>0.14427000000000001</v>
      </c>
      <c r="I21189" s="7">
        <v>51.533000000000001</v>
      </c>
      <c r="J21189" s="2">
        <v>58.4</v>
      </c>
      <c r="K21189">
        <v>5</v>
      </c>
    </row>
    <row r="21190" spans="1:11" x14ac:dyDescent="0.25">
      <c r="A21190">
        <v>16911</v>
      </c>
      <c r="B21190" s="2">
        <v>20.917899999999999</v>
      </c>
      <c r="C21190" s="3">
        <v>412</v>
      </c>
      <c r="E21190" t="s">
        <v>3643</v>
      </c>
      <c r="F21190" s="4" t="s">
        <v>3003</v>
      </c>
      <c r="G21190" s="5">
        <v>298</v>
      </c>
      <c r="H21190" s="6">
        <v>0.14046819999999999</v>
      </c>
      <c r="I21190" s="7">
        <v>52.188000000000002</v>
      </c>
    </row>
    <row r="21191" spans="1:11" x14ac:dyDescent="0.25">
      <c r="A21191">
        <v>98933</v>
      </c>
      <c r="B21191" s="2">
        <v>20.917629999999999</v>
      </c>
      <c r="C21191" s="3">
        <v>1296</v>
      </c>
      <c r="D21191" s="4">
        <v>49420</v>
      </c>
      <c r="E21191" t="s">
        <v>13480</v>
      </c>
      <c r="F21191" s="4" t="s">
        <v>16344</v>
      </c>
      <c r="G21191" s="5">
        <v>822</v>
      </c>
      <c r="H21191" s="6">
        <v>0.1350365</v>
      </c>
      <c r="I21191" s="7">
        <v>53.125</v>
      </c>
    </row>
    <row r="21192" spans="1:11" x14ac:dyDescent="0.25">
      <c r="A21192">
        <v>25696</v>
      </c>
      <c r="B21192" s="2">
        <v>20.91742</v>
      </c>
      <c r="C21192" s="3">
        <v>143</v>
      </c>
      <c r="E21192" t="s">
        <v>5405</v>
      </c>
      <c r="F21192" s="4" t="s">
        <v>5144</v>
      </c>
      <c r="G21192" s="5">
        <v>54</v>
      </c>
      <c r="H21192" s="6">
        <v>0.16363639999999999</v>
      </c>
      <c r="I21192" s="7">
        <v>48.182000000000002</v>
      </c>
    </row>
    <row r="21193" spans="1:11" x14ac:dyDescent="0.25">
      <c r="A21193">
        <v>72865</v>
      </c>
      <c r="B21193" s="2">
        <v>20.917120000000001</v>
      </c>
      <c r="C21193" s="3">
        <v>2171</v>
      </c>
      <c r="E21193" t="s">
        <v>13451</v>
      </c>
      <c r="F21193" s="4" t="s">
        <v>13183</v>
      </c>
      <c r="G21193" s="5">
        <v>1184</v>
      </c>
      <c r="H21193" s="6">
        <v>0.1755274</v>
      </c>
      <c r="I21193" s="7">
        <v>46.125</v>
      </c>
    </row>
    <row r="21194" spans="1:11" x14ac:dyDescent="0.25">
      <c r="A21194">
        <v>70041</v>
      </c>
      <c r="B21194" s="2">
        <v>20.916450000000001</v>
      </c>
      <c r="C21194" s="3">
        <v>2323</v>
      </c>
      <c r="D21194" s="4">
        <v>35380</v>
      </c>
      <c r="E21194" t="s">
        <v>12935</v>
      </c>
      <c r="F21194" s="4" t="s">
        <v>12927</v>
      </c>
      <c r="G21194" s="5">
        <v>1601</v>
      </c>
      <c r="H21194" s="6">
        <v>9.9250900000000003E-2</v>
      </c>
      <c r="I21194" s="7">
        <v>59.305999999999997</v>
      </c>
      <c r="J21194" s="2">
        <v>54</v>
      </c>
      <c r="K21194">
        <v>2</v>
      </c>
    </row>
    <row r="21195" spans="1:11" x14ac:dyDescent="0.25">
      <c r="A21195">
        <v>44608</v>
      </c>
      <c r="B21195" s="2">
        <v>20.915620000000001</v>
      </c>
      <c r="C21195" s="3">
        <v>2832</v>
      </c>
      <c r="D21195" s="4">
        <v>15940</v>
      </c>
      <c r="E21195" t="s">
        <v>8572</v>
      </c>
      <c r="F21195" s="4" t="s">
        <v>8295</v>
      </c>
      <c r="G21195" s="5">
        <v>1868</v>
      </c>
      <c r="H21195" s="6">
        <v>9.6843200000000004E-2</v>
      </c>
      <c r="I21195" s="7">
        <v>59.713999999999999</v>
      </c>
      <c r="J21195" s="2">
        <v>51</v>
      </c>
      <c r="K21195">
        <v>1</v>
      </c>
    </row>
    <row r="21196" spans="1:11" x14ac:dyDescent="0.25">
      <c r="A21196">
        <v>68725</v>
      </c>
      <c r="B21196" s="2">
        <v>20.915089999999999</v>
      </c>
      <c r="C21196" s="3">
        <v>444</v>
      </c>
      <c r="E21196" t="s">
        <v>12823</v>
      </c>
      <c r="F21196" s="4" t="s">
        <v>12738</v>
      </c>
      <c r="G21196" s="5">
        <v>347</v>
      </c>
      <c r="H21196" s="6">
        <v>0.18678159999999999</v>
      </c>
      <c r="I21196" s="7">
        <v>44.167000000000002</v>
      </c>
    </row>
    <row r="21197" spans="1:11" x14ac:dyDescent="0.25">
      <c r="A21197">
        <v>95698</v>
      </c>
      <c r="B21197" s="2">
        <v>20.91497</v>
      </c>
      <c r="C21197" s="3">
        <v>218</v>
      </c>
      <c r="D21197" s="4">
        <v>40900</v>
      </c>
      <c r="E21197" t="s">
        <v>15984</v>
      </c>
      <c r="F21197" s="4" t="s">
        <v>15368</v>
      </c>
      <c r="G21197" s="5">
        <v>143</v>
      </c>
      <c r="H21197" s="6">
        <v>0.17361109999999999</v>
      </c>
      <c r="I21197" s="7">
        <v>46.442</v>
      </c>
    </row>
    <row r="21198" spans="1:11" x14ac:dyDescent="0.25">
      <c r="A21198">
        <v>72368</v>
      </c>
      <c r="B21198" s="2">
        <v>20.914719999999999</v>
      </c>
      <c r="C21198" s="3">
        <v>1228</v>
      </c>
      <c r="E21198" t="s">
        <v>11871</v>
      </c>
      <c r="F21198" s="4" t="s">
        <v>13183</v>
      </c>
      <c r="G21198" s="5">
        <v>902</v>
      </c>
      <c r="H21198" s="6">
        <v>9.1915800000000006E-2</v>
      </c>
      <c r="I21198" s="7">
        <v>60.558999999999997</v>
      </c>
      <c r="J21198" s="2">
        <v>44</v>
      </c>
      <c r="K21198">
        <v>1</v>
      </c>
    </row>
    <row r="21199" spans="1:11" x14ac:dyDescent="0.25">
      <c r="A21199">
        <v>14129</v>
      </c>
      <c r="B21199" s="2">
        <v>20.914269999999998</v>
      </c>
      <c r="C21199" s="3">
        <v>1435</v>
      </c>
      <c r="D21199" s="4">
        <v>36460</v>
      </c>
      <c r="E21199" t="s">
        <v>2811</v>
      </c>
      <c r="F21199" s="4" t="s">
        <v>1280</v>
      </c>
      <c r="G21199" s="5">
        <v>1008</v>
      </c>
      <c r="H21199" s="6">
        <v>0.12685830000000001</v>
      </c>
      <c r="I21199" s="7">
        <v>54.518999999999998</v>
      </c>
    </row>
    <row r="21200" spans="1:11" x14ac:dyDescent="0.25">
      <c r="A21200">
        <v>11692</v>
      </c>
      <c r="B21200" s="2">
        <v>20.911339999999999</v>
      </c>
      <c r="C21200" s="3">
        <v>17969</v>
      </c>
      <c r="D21200" s="4">
        <v>35620</v>
      </c>
      <c r="E21200" t="s">
        <v>1965</v>
      </c>
      <c r="F21200" s="4" t="s">
        <v>1280</v>
      </c>
      <c r="G21200" s="5">
        <v>11217</v>
      </c>
      <c r="H21200" s="6">
        <v>0.19452620000000001</v>
      </c>
      <c r="I21200" s="7">
        <v>42.823999999999998</v>
      </c>
      <c r="J21200" s="2">
        <v>51</v>
      </c>
      <c r="K21200">
        <v>1</v>
      </c>
    </row>
    <row r="21201" spans="1:11" x14ac:dyDescent="0.25">
      <c r="A21201">
        <v>72326</v>
      </c>
      <c r="B21201" s="2">
        <v>20.90832</v>
      </c>
      <c r="C21201" s="3">
        <v>1699</v>
      </c>
      <c r="D21201" s="4">
        <v>22620</v>
      </c>
      <c r="E21201" t="s">
        <v>13302</v>
      </c>
      <c r="F21201" s="4" t="s">
        <v>13183</v>
      </c>
      <c r="G21201" s="5">
        <v>1386</v>
      </c>
      <c r="H21201" s="6">
        <v>0.14285709999999999</v>
      </c>
      <c r="I21201" s="7">
        <v>51.75</v>
      </c>
    </row>
    <row r="21202" spans="1:11" x14ac:dyDescent="0.25">
      <c r="A21202">
        <v>25252</v>
      </c>
      <c r="B21202" s="2">
        <v>20.907800000000002</v>
      </c>
      <c r="C21202" s="3">
        <v>1019</v>
      </c>
      <c r="E21202" t="s">
        <v>2861</v>
      </c>
      <c r="F21202" s="4" t="s">
        <v>5144</v>
      </c>
      <c r="G21202" s="5">
        <v>787</v>
      </c>
      <c r="H21202" s="6">
        <v>0.1281726</v>
      </c>
      <c r="I21202" s="7">
        <v>54.286000000000001</v>
      </c>
    </row>
    <row r="21203" spans="1:11" x14ac:dyDescent="0.25">
      <c r="A21203">
        <v>43501</v>
      </c>
      <c r="B21203" s="2">
        <v>20.90748</v>
      </c>
      <c r="C21203" s="3">
        <v>643</v>
      </c>
      <c r="E21203" t="s">
        <v>8386</v>
      </c>
      <c r="F21203" s="4" t="s">
        <v>8295</v>
      </c>
      <c r="G21203" s="5">
        <v>551</v>
      </c>
      <c r="H21203" s="6">
        <v>8.5144899999999996E-2</v>
      </c>
      <c r="I21203" s="7">
        <v>61.719000000000001</v>
      </c>
    </row>
    <row r="21204" spans="1:11" x14ac:dyDescent="0.25">
      <c r="A21204">
        <v>83344</v>
      </c>
      <c r="B21204" s="2">
        <v>20.9072</v>
      </c>
      <c r="C21204" s="3">
        <v>1059</v>
      </c>
      <c r="D21204" s="4">
        <v>46300</v>
      </c>
      <c r="E21204" t="s">
        <v>14758</v>
      </c>
      <c r="F21204" s="4" t="s">
        <v>14725</v>
      </c>
      <c r="G21204" s="5">
        <v>611</v>
      </c>
      <c r="H21204" s="6">
        <v>0.12254900000000001</v>
      </c>
      <c r="I21204" s="7">
        <v>55.25</v>
      </c>
      <c r="J21204" s="2">
        <v>66</v>
      </c>
      <c r="K21204">
        <v>1</v>
      </c>
    </row>
    <row r="21205" spans="1:11" x14ac:dyDescent="0.25">
      <c r="A21205">
        <v>66869</v>
      </c>
      <c r="B21205" s="2">
        <v>20.906939999999999</v>
      </c>
      <c r="C21205" s="3">
        <v>730</v>
      </c>
      <c r="E21205" t="s">
        <v>12577</v>
      </c>
      <c r="F21205" s="4" t="s">
        <v>12494</v>
      </c>
      <c r="G21205" s="5">
        <v>486</v>
      </c>
      <c r="H21205" s="6">
        <v>0.191358</v>
      </c>
      <c r="I21205" s="7">
        <v>43.359000000000002</v>
      </c>
    </row>
    <row r="21206" spans="1:11" x14ac:dyDescent="0.25">
      <c r="A21206">
        <v>87801</v>
      </c>
      <c r="B21206" s="2">
        <v>20.9053</v>
      </c>
      <c r="C21206" s="3">
        <v>10383</v>
      </c>
      <c r="E21206" t="s">
        <v>15248</v>
      </c>
      <c r="F21206" s="4" t="s">
        <v>15124</v>
      </c>
      <c r="G21206" s="5">
        <v>6368</v>
      </c>
      <c r="H21206" s="6">
        <v>0.22471730000000001</v>
      </c>
      <c r="I21206" s="7">
        <v>37.588999999999999</v>
      </c>
      <c r="J21206" s="2">
        <v>44.375</v>
      </c>
      <c r="K21206">
        <v>8</v>
      </c>
    </row>
    <row r="21207" spans="1:11" x14ac:dyDescent="0.25">
      <c r="A21207">
        <v>36804</v>
      </c>
      <c r="B21207" s="2">
        <v>20.901050000000001</v>
      </c>
      <c r="C21207" s="3">
        <v>16707</v>
      </c>
      <c r="D21207" s="4">
        <v>12220</v>
      </c>
      <c r="E21207" t="s">
        <v>7329</v>
      </c>
      <c r="F21207" s="4" t="s">
        <v>7027</v>
      </c>
      <c r="G21207" s="5">
        <v>11375</v>
      </c>
      <c r="H21207" s="6">
        <v>0.16896700000000001</v>
      </c>
      <c r="I21207" s="7">
        <v>47.222999999999999</v>
      </c>
      <c r="J21207" s="2">
        <v>36.333300000000001</v>
      </c>
      <c r="K21207">
        <v>3</v>
      </c>
    </row>
    <row r="21208" spans="1:11" x14ac:dyDescent="0.25">
      <c r="A21208">
        <v>56621</v>
      </c>
      <c r="B21208" s="2">
        <v>20.897559999999999</v>
      </c>
      <c r="C21208" s="3">
        <v>4679</v>
      </c>
      <c r="E21208" t="s">
        <v>9599</v>
      </c>
      <c r="F21208" s="4" t="s">
        <v>10428</v>
      </c>
      <c r="G21208" s="5">
        <v>3184</v>
      </c>
      <c r="H21208" s="6">
        <v>0.13500780000000001</v>
      </c>
      <c r="I21208" s="7">
        <v>53.087000000000003</v>
      </c>
    </row>
    <row r="21209" spans="1:11" x14ac:dyDescent="0.25">
      <c r="A21209">
        <v>75770</v>
      </c>
      <c r="B21209" s="2">
        <v>20.896170000000001</v>
      </c>
      <c r="C21209" s="3">
        <v>3640</v>
      </c>
      <c r="D21209" s="4">
        <v>11980</v>
      </c>
      <c r="E21209" t="s">
        <v>13849</v>
      </c>
      <c r="F21209" s="4" t="s">
        <v>13752</v>
      </c>
      <c r="G21209" s="5">
        <v>2624</v>
      </c>
      <c r="H21209" s="6">
        <v>0.13033539999999999</v>
      </c>
      <c r="I21209" s="7">
        <v>53.893000000000001</v>
      </c>
    </row>
    <row r="21210" spans="1:11" x14ac:dyDescent="0.25">
      <c r="A21210">
        <v>54930</v>
      </c>
      <c r="B21210" s="2">
        <v>20.895250000000001</v>
      </c>
      <c r="C21210" s="3">
        <v>1756</v>
      </c>
      <c r="E21210" t="s">
        <v>9311</v>
      </c>
      <c r="F21210" s="4" t="s">
        <v>10031</v>
      </c>
      <c r="G21210" s="5">
        <v>1246</v>
      </c>
      <c r="H21210" s="6">
        <v>0.1452648</v>
      </c>
      <c r="I21210" s="7">
        <v>51.313000000000002</v>
      </c>
      <c r="J21210" s="2">
        <v>31</v>
      </c>
      <c r="K21210">
        <v>1</v>
      </c>
    </row>
    <row r="21211" spans="1:11" x14ac:dyDescent="0.25">
      <c r="A21211">
        <v>75657</v>
      </c>
      <c r="B21211" s="2">
        <v>20.89357</v>
      </c>
      <c r="C21211" s="3">
        <v>7754</v>
      </c>
      <c r="E21211" t="s">
        <v>175</v>
      </c>
      <c r="F21211" s="4" t="s">
        <v>13752</v>
      </c>
      <c r="G21211" s="5">
        <v>5736</v>
      </c>
      <c r="H21211" s="6">
        <v>0.15742680000000001</v>
      </c>
      <c r="I21211" s="7">
        <v>49.210999999999999</v>
      </c>
      <c r="J21211" s="2">
        <v>78</v>
      </c>
      <c r="K21211">
        <v>1</v>
      </c>
    </row>
    <row r="21212" spans="1:11" x14ac:dyDescent="0.25">
      <c r="A21212">
        <v>74332</v>
      </c>
      <c r="B21212" s="2">
        <v>20.891919999999999</v>
      </c>
      <c r="C21212" s="3">
        <v>1527</v>
      </c>
      <c r="E21212" t="s">
        <v>13624</v>
      </c>
      <c r="F21212" s="4" t="s">
        <v>13462</v>
      </c>
      <c r="G21212" s="5">
        <v>1172</v>
      </c>
      <c r="H21212" s="6">
        <v>0.13566549999999999</v>
      </c>
      <c r="I21212" s="7">
        <v>52.969000000000001</v>
      </c>
    </row>
    <row r="21213" spans="1:11" x14ac:dyDescent="0.25">
      <c r="A21213">
        <v>4765</v>
      </c>
      <c r="B21213" s="2">
        <v>20.891390000000001</v>
      </c>
      <c r="C21213" s="3">
        <v>1264</v>
      </c>
      <c r="D21213" s="4">
        <v>12620</v>
      </c>
      <c r="E21213" t="s">
        <v>958</v>
      </c>
      <c r="F21213" s="4" t="s">
        <v>701</v>
      </c>
      <c r="G21213" s="5">
        <v>1041</v>
      </c>
      <c r="H21213" s="6">
        <v>0.12872239999999999</v>
      </c>
      <c r="I21213" s="7">
        <v>54.167000000000002</v>
      </c>
    </row>
    <row r="21214" spans="1:11" x14ac:dyDescent="0.25">
      <c r="A21214">
        <v>31641</v>
      </c>
      <c r="B21214" s="2">
        <v>20.89086</v>
      </c>
      <c r="C21214" s="3">
        <v>1652</v>
      </c>
      <c r="D21214" s="4">
        <v>46660</v>
      </c>
      <c r="E21214" t="s">
        <v>6638</v>
      </c>
      <c r="F21214" s="4" t="s">
        <v>6363</v>
      </c>
      <c r="G21214" s="5">
        <v>1179</v>
      </c>
      <c r="H21214" s="6">
        <v>0.1347458</v>
      </c>
      <c r="I21214" s="7">
        <v>53.125</v>
      </c>
    </row>
    <row r="21215" spans="1:11" x14ac:dyDescent="0.25">
      <c r="A21215">
        <v>16617</v>
      </c>
      <c r="B21215" s="2">
        <v>20.89012</v>
      </c>
      <c r="C21215" s="3">
        <v>2660</v>
      </c>
      <c r="D21215" s="4">
        <v>11020</v>
      </c>
      <c r="E21215" t="s">
        <v>3524</v>
      </c>
      <c r="F21215" s="4" t="s">
        <v>3003</v>
      </c>
      <c r="G21215" s="5">
        <v>1917</v>
      </c>
      <c r="H21215" s="6">
        <v>0.10641630000000001</v>
      </c>
      <c r="I21215" s="7">
        <v>58.015000000000001</v>
      </c>
      <c r="J21215" s="2">
        <v>57</v>
      </c>
      <c r="K21215">
        <v>1</v>
      </c>
    </row>
    <row r="21216" spans="1:11" x14ac:dyDescent="0.25">
      <c r="A21216">
        <v>15558</v>
      </c>
      <c r="B21216" s="2">
        <v>20.889289999999999</v>
      </c>
      <c r="C21216" s="3">
        <v>2286</v>
      </c>
      <c r="D21216" s="4">
        <v>43740</v>
      </c>
      <c r="E21216" t="s">
        <v>277</v>
      </c>
      <c r="F21216" s="4" t="s">
        <v>3003</v>
      </c>
      <c r="G21216" s="5">
        <v>1534</v>
      </c>
      <c r="H21216" s="6">
        <v>0.1270358</v>
      </c>
      <c r="I21216" s="7">
        <v>54.45</v>
      </c>
      <c r="J21216" s="2">
        <v>75</v>
      </c>
      <c r="K21216">
        <v>1</v>
      </c>
    </row>
    <row r="21217" spans="1:12" x14ac:dyDescent="0.25">
      <c r="A21217">
        <v>30446</v>
      </c>
      <c r="B21217" s="2">
        <v>20.888660000000002</v>
      </c>
      <c r="C21217" s="3">
        <v>1810</v>
      </c>
      <c r="E21217" t="s">
        <v>1235</v>
      </c>
      <c r="F21217" s="4" t="s">
        <v>6363</v>
      </c>
      <c r="G21217" s="5">
        <v>1077</v>
      </c>
      <c r="H21217" s="6">
        <v>0.11966599999999999</v>
      </c>
      <c r="I21217" s="7">
        <v>55.722000000000001</v>
      </c>
      <c r="J21217" s="2">
        <v>37</v>
      </c>
      <c r="K21217">
        <v>1</v>
      </c>
    </row>
    <row r="21218" spans="1:12" x14ac:dyDescent="0.25">
      <c r="A21218">
        <v>27549</v>
      </c>
      <c r="B21218" s="2">
        <v>20.88439</v>
      </c>
      <c r="C21218" s="3">
        <v>24690</v>
      </c>
      <c r="D21218" s="4">
        <v>39580</v>
      </c>
      <c r="E21218" t="s">
        <v>5732</v>
      </c>
      <c r="F21218" s="4" t="s">
        <v>5642</v>
      </c>
      <c r="G21218" s="5">
        <v>16788</v>
      </c>
      <c r="H21218" s="6">
        <v>0.170707</v>
      </c>
      <c r="I21218" s="7">
        <v>46.896999999999998</v>
      </c>
      <c r="J21218" s="2">
        <v>72</v>
      </c>
      <c r="K21218">
        <v>1</v>
      </c>
    </row>
    <row r="21219" spans="1:12" x14ac:dyDescent="0.25">
      <c r="A21219">
        <v>56434</v>
      </c>
      <c r="B21219" s="2">
        <v>20.880330000000001</v>
      </c>
      <c r="C21219" s="3">
        <v>345</v>
      </c>
      <c r="E21219" t="s">
        <v>10744</v>
      </c>
      <c r="F21219" s="4" t="s">
        <v>10428</v>
      </c>
      <c r="G21219" s="5">
        <v>164</v>
      </c>
      <c r="H21219" s="6">
        <v>7.3170700000000005E-2</v>
      </c>
      <c r="I21219" s="7">
        <v>63.75</v>
      </c>
    </row>
    <row r="21220" spans="1:12" x14ac:dyDescent="0.25">
      <c r="A21220">
        <v>16036</v>
      </c>
      <c r="B21220" s="2">
        <v>20.88025</v>
      </c>
      <c r="C21220" s="3">
        <v>250</v>
      </c>
      <c r="E21220" t="s">
        <v>3390</v>
      </c>
      <c r="F21220" s="4" t="s">
        <v>3003</v>
      </c>
      <c r="G21220" s="5">
        <v>172</v>
      </c>
      <c r="H21220" s="6">
        <v>0.17441860000000001</v>
      </c>
      <c r="I21220" s="7">
        <v>46.25</v>
      </c>
      <c r="J21220" s="2">
        <v>60</v>
      </c>
      <c r="K21220">
        <v>1</v>
      </c>
    </row>
    <row r="21221" spans="1:12" x14ac:dyDescent="0.25">
      <c r="A21221">
        <v>92102</v>
      </c>
      <c r="B21221" s="2">
        <v>20.873539999999998</v>
      </c>
      <c r="C21221" s="3">
        <v>44893</v>
      </c>
      <c r="D21221" s="4">
        <v>41740</v>
      </c>
      <c r="E21221" t="s">
        <v>14226</v>
      </c>
      <c r="F21221" s="4" t="s">
        <v>15368</v>
      </c>
      <c r="G21221" s="5">
        <v>27875</v>
      </c>
      <c r="H21221" s="6">
        <v>0.2088894</v>
      </c>
      <c r="I21221" s="7">
        <v>40.292999999999999</v>
      </c>
      <c r="J21221" s="2">
        <v>35.769199999999998</v>
      </c>
      <c r="K21221">
        <v>13</v>
      </c>
      <c r="L21221" s="2">
        <v>27.1</v>
      </c>
    </row>
    <row r="21222" spans="1:12" x14ac:dyDescent="0.25">
      <c r="A21222">
        <v>35810</v>
      </c>
      <c r="B21222" s="2">
        <v>20.86214</v>
      </c>
      <c r="C21222" s="3">
        <v>31132</v>
      </c>
      <c r="D21222" s="4">
        <v>26620</v>
      </c>
      <c r="E21222" t="s">
        <v>7151</v>
      </c>
      <c r="F21222" s="4" t="s">
        <v>7027</v>
      </c>
      <c r="G21222" s="5">
        <v>19732</v>
      </c>
      <c r="H21222" s="6">
        <v>0.1960268</v>
      </c>
      <c r="I21222" s="7">
        <v>42.515000000000001</v>
      </c>
      <c r="J21222" s="2">
        <v>43.1</v>
      </c>
      <c r="K21222">
        <v>10</v>
      </c>
      <c r="L21222" s="2">
        <v>67.8</v>
      </c>
    </row>
    <row r="21223" spans="1:12" x14ac:dyDescent="0.25">
      <c r="A21223">
        <v>74022</v>
      </c>
      <c r="B21223" s="2">
        <v>20.857109999999999</v>
      </c>
      <c r="C21223" s="3">
        <v>1838</v>
      </c>
      <c r="D21223" s="4">
        <v>12780</v>
      </c>
      <c r="E21223" t="s">
        <v>13591</v>
      </c>
      <c r="F21223" s="4" t="s">
        <v>13462</v>
      </c>
      <c r="G21223" s="5">
        <v>1297</v>
      </c>
      <c r="H21223" s="6">
        <v>9.5605200000000001E-2</v>
      </c>
      <c r="I21223" s="7">
        <v>59.868000000000002</v>
      </c>
      <c r="J21223" s="2">
        <v>54</v>
      </c>
      <c r="K21223">
        <v>1</v>
      </c>
    </row>
    <row r="21224" spans="1:12" x14ac:dyDescent="0.25">
      <c r="A21224">
        <v>30168</v>
      </c>
      <c r="B21224" s="2">
        <v>20.853120000000001</v>
      </c>
      <c r="C21224" s="3">
        <v>26364</v>
      </c>
      <c r="D21224" s="4">
        <v>12060</v>
      </c>
      <c r="E21224" t="s">
        <v>6388</v>
      </c>
      <c r="F21224" s="4" t="s">
        <v>6363</v>
      </c>
      <c r="G21224" s="5">
        <v>15399</v>
      </c>
      <c r="H21224" s="6">
        <v>0.19598670000000001</v>
      </c>
      <c r="I21224" s="7">
        <v>42.52</v>
      </c>
      <c r="J21224" s="2">
        <v>43.666699999999999</v>
      </c>
      <c r="K21224">
        <v>3</v>
      </c>
    </row>
    <row r="21225" spans="1:12" x14ac:dyDescent="0.25">
      <c r="A21225">
        <v>99156</v>
      </c>
      <c r="B21225" s="2">
        <v>20.84797</v>
      </c>
      <c r="C21225" s="3">
        <v>8255</v>
      </c>
      <c r="D21225" s="4">
        <v>44060</v>
      </c>
      <c r="E21225" t="s">
        <v>489</v>
      </c>
      <c r="F21225" s="4" t="s">
        <v>16344</v>
      </c>
      <c r="G21225" s="5">
        <v>6124</v>
      </c>
      <c r="H21225" s="6">
        <v>0.1701502</v>
      </c>
      <c r="I21225" s="7">
        <v>46.981000000000002</v>
      </c>
      <c r="J21225" s="2">
        <v>43</v>
      </c>
      <c r="K21225">
        <v>2</v>
      </c>
    </row>
    <row r="21226" spans="1:12" x14ac:dyDescent="0.25">
      <c r="A21226">
        <v>60649</v>
      </c>
      <c r="B21226" s="2">
        <v>20.839230000000001</v>
      </c>
      <c r="C21226" s="3">
        <v>45201</v>
      </c>
      <c r="D21226" s="4">
        <v>16980</v>
      </c>
      <c r="E21226" t="s">
        <v>11616</v>
      </c>
      <c r="F21226" s="4" t="s">
        <v>11490</v>
      </c>
      <c r="G21226" s="5">
        <v>30370</v>
      </c>
      <c r="H21226" s="6">
        <v>0.2357919</v>
      </c>
      <c r="I21226" s="7">
        <v>35.637</v>
      </c>
      <c r="J21226" s="2">
        <v>39.36</v>
      </c>
      <c r="K21226">
        <v>25</v>
      </c>
      <c r="L21226" s="2">
        <v>47.1</v>
      </c>
    </row>
    <row r="21227" spans="1:12" x14ac:dyDescent="0.25">
      <c r="A21227">
        <v>50315</v>
      </c>
      <c r="B21227" s="2">
        <v>20.8264</v>
      </c>
      <c r="C21227" s="3">
        <v>36270</v>
      </c>
      <c r="D21227" s="4">
        <v>19780</v>
      </c>
      <c r="E21227" t="s">
        <v>9677</v>
      </c>
      <c r="F21227" s="4" t="s">
        <v>9593</v>
      </c>
      <c r="G21227" s="5">
        <v>23236</v>
      </c>
      <c r="H21227" s="6">
        <v>0.14877779999999999</v>
      </c>
      <c r="I21227" s="7">
        <v>50.67</v>
      </c>
      <c r="J21227" s="2">
        <v>54.642899999999997</v>
      </c>
      <c r="K21227">
        <v>14</v>
      </c>
      <c r="L21227" s="2">
        <v>98.9</v>
      </c>
    </row>
    <row r="21228" spans="1:12" x14ac:dyDescent="0.25">
      <c r="A21228">
        <v>54486</v>
      </c>
      <c r="B21228" s="2">
        <v>20.820430000000002</v>
      </c>
      <c r="C21228" s="3">
        <v>2392</v>
      </c>
      <c r="D21228" s="4">
        <v>43020</v>
      </c>
      <c r="E21228" t="s">
        <v>10268</v>
      </c>
      <c r="F21228" s="4" t="s">
        <v>10031</v>
      </c>
      <c r="G21228" s="5">
        <v>1717</v>
      </c>
      <c r="H21228" s="6">
        <v>0.1304601</v>
      </c>
      <c r="I21228" s="7">
        <v>53.832999999999998</v>
      </c>
      <c r="J21228" s="2">
        <v>54.5</v>
      </c>
      <c r="K21228">
        <v>2</v>
      </c>
    </row>
    <row r="21229" spans="1:12" x14ac:dyDescent="0.25">
      <c r="A21229">
        <v>76469</v>
      </c>
      <c r="B21229" s="2">
        <v>20.82001</v>
      </c>
      <c r="C21229" s="3">
        <v>26</v>
      </c>
      <c r="D21229" s="4">
        <v>10180</v>
      </c>
      <c r="E21229" t="s">
        <v>1249</v>
      </c>
      <c r="F21229" s="4" t="s">
        <v>13752</v>
      </c>
      <c r="G21229" s="5">
        <v>20</v>
      </c>
      <c r="H21229" s="6">
        <v>0.28571429999999998</v>
      </c>
      <c r="I21229" s="7">
        <v>27</v>
      </c>
    </row>
    <row r="21230" spans="1:12" x14ac:dyDescent="0.25">
      <c r="A21230">
        <v>49938</v>
      </c>
      <c r="B21230" s="2">
        <v>20.818670000000001</v>
      </c>
      <c r="C21230" s="3">
        <v>7640</v>
      </c>
      <c r="E21230" t="s">
        <v>9576</v>
      </c>
      <c r="F21230" s="4" t="s">
        <v>9106</v>
      </c>
      <c r="G21230" s="5">
        <v>5605</v>
      </c>
      <c r="H21230" s="6">
        <v>0.18034249999999999</v>
      </c>
      <c r="I21230" s="7">
        <v>45.207999999999998</v>
      </c>
      <c r="J21230" s="2">
        <v>51.666699999999999</v>
      </c>
      <c r="K21230">
        <v>3</v>
      </c>
    </row>
    <row r="21231" spans="1:12" x14ac:dyDescent="0.25">
      <c r="A21231">
        <v>54965</v>
      </c>
      <c r="B21231" s="2">
        <v>20.817080000000001</v>
      </c>
      <c r="C21231" s="3">
        <v>1391</v>
      </c>
      <c r="E21231" t="s">
        <v>10416</v>
      </c>
      <c r="F21231" s="4" t="s">
        <v>10031</v>
      </c>
      <c r="G21231" s="5">
        <v>1031</v>
      </c>
      <c r="H21231" s="6">
        <v>0.1212415</v>
      </c>
      <c r="I21231" s="7">
        <v>55.417000000000002</v>
      </c>
      <c r="J21231" s="2">
        <v>49</v>
      </c>
      <c r="K21231">
        <v>1</v>
      </c>
    </row>
    <row r="21232" spans="1:12" x14ac:dyDescent="0.25">
      <c r="A21232">
        <v>88020</v>
      </c>
      <c r="B21232" s="2">
        <v>20.81671</v>
      </c>
      <c r="C21232" s="3">
        <v>624</v>
      </c>
      <c r="E21232" t="s">
        <v>15264</v>
      </c>
      <c r="F21232" s="4" t="s">
        <v>15124</v>
      </c>
      <c r="G21232" s="5">
        <v>514</v>
      </c>
      <c r="H21232" s="6">
        <v>0.17669899999999999</v>
      </c>
      <c r="I21232" s="7">
        <v>45.832999999999998</v>
      </c>
    </row>
    <row r="21233" spans="1:11" x14ac:dyDescent="0.25">
      <c r="A21233">
        <v>76939</v>
      </c>
      <c r="B21233" s="2">
        <v>20.816569999999999</v>
      </c>
      <c r="C21233" s="3">
        <v>92</v>
      </c>
      <c r="D21233" s="4">
        <v>41660</v>
      </c>
      <c r="E21233" t="s">
        <v>14024</v>
      </c>
      <c r="F21233" s="4" t="s">
        <v>13752</v>
      </c>
      <c r="G21233" s="5">
        <v>61</v>
      </c>
      <c r="H21233" s="6">
        <v>9.6774200000000005E-2</v>
      </c>
      <c r="I21233" s="7">
        <v>59.643000000000001</v>
      </c>
    </row>
    <row r="21234" spans="1:11" x14ac:dyDescent="0.25">
      <c r="A21234">
        <v>54948</v>
      </c>
      <c r="B21234" s="2">
        <v>20.816520000000001</v>
      </c>
      <c r="C21234" s="3">
        <v>225</v>
      </c>
      <c r="D21234" s="4">
        <v>43020</v>
      </c>
      <c r="E21234" t="s">
        <v>10409</v>
      </c>
      <c r="F21234" s="4" t="s">
        <v>10031</v>
      </c>
      <c r="G21234" s="5">
        <v>143</v>
      </c>
      <c r="H21234" s="6">
        <v>0.20138890000000001</v>
      </c>
      <c r="I21234" s="7">
        <v>41.563000000000002</v>
      </c>
    </row>
    <row r="21235" spans="1:11" x14ac:dyDescent="0.25">
      <c r="A21235">
        <v>79256</v>
      </c>
      <c r="B21235" s="2">
        <v>20.816420000000001</v>
      </c>
      <c r="C21235" s="3">
        <v>389</v>
      </c>
      <c r="E21235" t="s">
        <v>14386</v>
      </c>
      <c r="F21235" s="4" t="s">
        <v>13752</v>
      </c>
      <c r="G21235" s="5">
        <v>273</v>
      </c>
      <c r="H21235" s="6">
        <v>0.2335766</v>
      </c>
      <c r="I21235" s="7">
        <v>36</v>
      </c>
    </row>
    <row r="21236" spans="1:11" x14ac:dyDescent="0.25">
      <c r="A21236">
        <v>84523</v>
      </c>
      <c r="B21236" s="2">
        <v>20.816120000000002</v>
      </c>
      <c r="C21236" s="3">
        <v>1606</v>
      </c>
      <c r="E21236" t="s">
        <v>14906</v>
      </c>
      <c r="F21236" s="4" t="s">
        <v>14851</v>
      </c>
      <c r="G21236" s="5">
        <v>984</v>
      </c>
      <c r="H21236" s="6">
        <v>0.1260163</v>
      </c>
      <c r="I21236" s="7">
        <v>54.582999999999998</v>
      </c>
    </row>
    <row r="21237" spans="1:11" x14ac:dyDescent="0.25">
      <c r="A21237">
        <v>52632</v>
      </c>
      <c r="B21237" s="2">
        <v>20.813739999999999</v>
      </c>
      <c r="C21237" s="3">
        <v>13012</v>
      </c>
      <c r="D21237" s="4">
        <v>22800</v>
      </c>
      <c r="E21237" t="s">
        <v>10002</v>
      </c>
      <c r="F21237" s="4" t="s">
        <v>9593</v>
      </c>
      <c r="G21237" s="5">
        <v>8979</v>
      </c>
      <c r="H21237" s="6">
        <v>0.16993320000000001</v>
      </c>
      <c r="I21237" s="7">
        <v>46.988999999999997</v>
      </c>
      <c r="J21237" s="2">
        <v>47.75</v>
      </c>
      <c r="K21237">
        <v>4</v>
      </c>
    </row>
    <row r="21238" spans="1:11" x14ac:dyDescent="0.25">
      <c r="A21238">
        <v>56450</v>
      </c>
      <c r="B21238" s="2">
        <v>20.811399999999999</v>
      </c>
      <c r="C21238" s="3">
        <v>1003</v>
      </c>
      <c r="D21238" s="4">
        <v>14660</v>
      </c>
      <c r="E21238" t="s">
        <v>1807</v>
      </c>
      <c r="F21238" s="4" t="s">
        <v>10428</v>
      </c>
      <c r="G21238" s="5">
        <v>788</v>
      </c>
      <c r="H21238" s="6">
        <v>0.15082380000000001</v>
      </c>
      <c r="I21238" s="7">
        <v>50.287999999999997</v>
      </c>
    </row>
    <row r="21239" spans="1:11" x14ac:dyDescent="0.25">
      <c r="A21239">
        <v>75778</v>
      </c>
      <c r="B21239" s="2">
        <v>20.810559999999999</v>
      </c>
      <c r="C21239" s="3">
        <v>3348</v>
      </c>
      <c r="D21239" s="4">
        <v>11980</v>
      </c>
      <c r="E21239" t="s">
        <v>13850</v>
      </c>
      <c r="F21239" s="4" t="s">
        <v>13752</v>
      </c>
      <c r="G21239" s="5">
        <v>2713</v>
      </c>
      <c r="H21239" s="6">
        <v>0.13301399999999999</v>
      </c>
      <c r="I21239" s="7">
        <v>53.363999999999997</v>
      </c>
    </row>
    <row r="21240" spans="1:11" x14ac:dyDescent="0.25">
      <c r="A21240">
        <v>39208</v>
      </c>
      <c r="B21240" s="2">
        <v>20.805029999999999</v>
      </c>
      <c r="C21240" s="3">
        <v>31410</v>
      </c>
      <c r="D21240" s="4">
        <v>27140</v>
      </c>
      <c r="E21240" t="s">
        <v>7777</v>
      </c>
      <c r="F21240" s="4" t="s">
        <v>7633</v>
      </c>
      <c r="G21240" s="5">
        <v>20410</v>
      </c>
      <c r="H21240" s="6">
        <v>0.17079030000000001</v>
      </c>
      <c r="I21240" s="7">
        <v>46.835000000000001</v>
      </c>
    </row>
    <row r="21241" spans="1:11" x14ac:dyDescent="0.25">
      <c r="A21241">
        <v>25067</v>
      </c>
      <c r="B21241" s="2">
        <v>20.799969999999998</v>
      </c>
      <c r="C21241" s="3">
        <v>975</v>
      </c>
      <c r="D21241" s="4">
        <v>16620</v>
      </c>
      <c r="E21241" t="s">
        <v>5251</v>
      </c>
      <c r="F21241" s="4" t="s">
        <v>5144</v>
      </c>
      <c r="G21241" s="5">
        <v>739</v>
      </c>
      <c r="H21241" s="6">
        <v>0.1177267</v>
      </c>
      <c r="I21241" s="7">
        <v>56</v>
      </c>
    </row>
    <row r="21242" spans="1:11" x14ac:dyDescent="0.25">
      <c r="A21242">
        <v>13117</v>
      </c>
      <c r="B21242" s="2">
        <v>20.799759999999999</v>
      </c>
      <c r="C21242" s="3">
        <v>143</v>
      </c>
      <c r="D21242" s="4">
        <v>12180</v>
      </c>
      <c r="E21242" t="s">
        <v>2516</v>
      </c>
      <c r="F21242" s="4" t="s">
        <v>1280</v>
      </c>
      <c r="G21242" s="5">
        <v>128</v>
      </c>
      <c r="H21242" s="6">
        <v>0.1162791</v>
      </c>
      <c r="I21242" s="7">
        <v>56.25</v>
      </c>
      <c r="J21242" s="2">
        <v>59</v>
      </c>
      <c r="K21242">
        <v>1</v>
      </c>
    </row>
    <row r="21243" spans="1:11" x14ac:dyDescent="0.25">
      <c r="A21243">
        <v>47649</v>
      </c>
      <c r="B21243" s="2">
        <v>20.799489999999999</v>
      </c>
      <c r="C21243" s="3">
        <v>1509</v>
      </c>
      <c r="E21243" t="s">
        <v>9055</v>
      </c>
      <c r="F21243" s="4" t="s">
        <v>8800</v>
      </c>
      <c r="G21243" s="5">
        <v>1003</v>
      </c>
      <c r="H21243" s="6">
        <v>6.4805600000000005E-2</v>
      </c>
      <c r="I21243" s="7">
        <v>65.138999999999996</v>
      </c>
    </row>
    <row r="21244" spans="1:11" x14ac:dyDescent="0.25">
      <c r="A21244">
        <v>70546</v>
      </c>
      <c r="B21244" s="2">
        <v>20.79674</v>
      </c>
      <c r="C21244" s="3">
        <v>16361</v>
      </c>
      <c r="E21244" t="s">
        <v>6697</v>
      </c>
      <c r="F21244" s="4" t="s">
        <v>12927</v>
      </c>
      <c r="G21244" s="5">
        <v>10477</v>
      </c>
      <c r="H21244" s="6">
        <v>0.13228980000000001</v>
      </c>
      <c r="I21244" s="7">
        <v>53.473999999999997</v>
      </c>
      <c r="J21244" s="2">
        <v>20</v>
      </c>
      <c r="K21244">
        <v>2</v>
      </c>
    </row>
    <row r="21245" spans="1:11" x14ac:dyDescent="0.25">
      <c r="A21245">
        <v>71929</v>
      </c>
      <c r="B21245" s="2">
        <v>20.793479999999999</v>
      </c>
      <c r="C21245" s="3">
        <v>4441</v>
      </c>
      <c r="D21245" s="4">
        <v>31680</v>
      </c>
      <c r="E21245" t="s">
        <v>11193</v>
      </c>
      <c r="F21245" s="4" t="s">
        <v>13183</v>
      </c>
      <c r="G21245" s="5">
        <v>3141</v>
      </c>
      <c r="H21245" s="6">
        <v>0.15658820000000001</v>
      </c>
      <c r="I21245" s="7">
        <v>49.274000000000001</v>
      </c>
      <c r="J21245" s="2">
        <v>50</v>
      </c>
      <c r="K21245">
        <v>1</v>
      </c>
    </row>
    <row r="21246" spans="1:11" x14ac:dyDescent="0.25">
      <c r="A21246">
        <v>99321</v>
      </c>
      <c r="B21246" s="2">
        <v>20.792680000000001</v>
      </c>
      <c r="C21246" s="3">
        <v>661</v>
      </c>
      <c r="D21246" s="4">
        <v>34180</v>
      </c>
      <c r="E21246" t="s">
        <v>264</v>
      </c>
      <c r="F21246" s="4" t="s">
        <v>16344</v>
      </c>
      <c r="G21246" s="5">
        <v>195</v>
      </c>
      <c r="H21246" s="6">
        <v>0.17857139999999999</v>
      </c>
      <c r="I21246" s="7">
        <v>45.475000000000001</v>
      </c>
    </row>
    <row r="21247" spans="1:11" x14ac:dyDescent="0.25">
      <c r="A21247">
        <v>96034</v>
      </c>
      <c r="B21247" s="2">
        <v>20.792580000000001</v>
      </c>
      <c r="C21247" s="3">
        <v>284</v>
      </c>
      <c r="E21247" t="s">
        <v>16039</v>
      </c>
      <c r="F21247" s="4" t="s">
        <v>15368</v>
      </c>
      <c r="G21247" s="5">
        <v>254</v>
      </c>
      <c r="H21247" s="6">
        <v>9.4488199999999994E-2</v>
      </c>
      <c r="I21247" s="7">
        <v>60</v>
      </c>
      <c r="J21247" s="2">
        <v>50</v>
      </c>
      <c r="K21247">
        <v>1</v>
      </c>
    </row>
    <row r="21248" spans="1:11" x14ac:dyDescent="0.25">
      <c r="A21248">
        <v>73772</v>
      </c>
      <c r="B21248" s="2">
        <v>20.791740000000001</v>
      </c>
      <c r="C21248" s="3">
        <v>4341</v>
      </c>
      <c r="E21248" t="s">
        <v>13563</v>
      </c>
      <c r="F21248" s="4" t="s">
        <v>13462</v>
      </c>
      <c r="G21248" s="5">
        <v>3234</v>
      </c>
      <c r="H21248" s="6">
        <v>0.1323029</v>
      </c>
      <c r="I21248" s="7">
        <v>53.462000000000003</v>
      </c>
      <c r="J21248" s="2">
        <v>54</v>
      </c>
      <c r="K21248">
        <v>3</v>
      </c>
    </row>
    <row r="21249" spans="1:12" x14ac:dyDescent="0.25">
      <c r="A21249">
        <v>54840</v>
      </c>
      <c r="B21249" s="2">
        <v>20.790220000000001</v>
      </c>
      <c r="C21249" s="3">
        <v>4383</v>
      </c>
      <c r="E21249" t="s">
        <v>10374</v>
      </c>
      <c r="F21249" s="4" t="s">
        <v>10031</v>
      </c>
      <c r="G21249" s="5">
        <v>3108</v>
      </c>
      <c r="H21249" s="6">
        <v>0.16693469999999999</v>
      </c>
      <c r="I21249" s="7">
        <v>47.475999999999999</v>
      </c>
      <c r="J21249" s="2">
        <v>61.166699999999999</v>
      </c>
      <c r="K21249">
        <v>6</v>
      </c>
    </row>
    <row r="21250" spans="1:12" x14ac:dyDescent="0.25">
      <c r="A21250">
        <v>57380</v>
      </c>
      <c r="B21250" s="2">
        <v>20.788959999999999</v>
      </c>
      <c r="C21250" s="3">
        <v>3698</v>
      </c>
      <c r="E21250" t="s">
        <v>10962</v>
      </c>
      <c r="F21250" s="4" t="s">
        <v>10877</v>
      </c>
      <c r="G21250" s="5">
        <v>2184</v>
      </c>
      <c r="H21250" s="6">
        <v>0.14926739999999999</v>
      </c>
      <c r="I21250" s="7">
        <v>50.529000000000003</v>
      </c>
      <c r="J21250" s="2">
        <v>64</v>
      </c>
      <c r="K21250">
        <v>1</v>
      </c>
    </row>
    <row r="21251" spans="1:12" x14ac:dyDescent="0.25">
      <c r="A21251">
        <v>35006</v>
      </c>
      <c r="B21251" s="2">
        <v>20.787939999999999</v>
      </c>
      <c r="C21251" s="3">
        <v>3125</v>
      </c>
      <c r="D21251" s="4">
        <v>13820</v>
      </c>
      <c r="E21251" t="s">
        <v>7028</v>
      </c>
      <c r="F21251" s="4" t="s">
        <v>7027</v>
      </c>
      <c r="G21251" s="5">
        <v>2092</v>
      </c>
      <c r="H21251" s="6">
        <v>0.12523899999999999</v>
      </c>
      <c r="I21251" s="7">
        <v>54.680999999999997</v>
      </c>
    </row>
    <row r="21252" spans="1:12" x14ac:dyDescent="0.25">
      <c r="A21252">
        <v>56355</v>
      </c>
      <c r="B21252" s="2">
        <v>20.78735</v>
      </c>
      <c r="C21252" s="3">
        <v>483</v>
      </c>
      <c r="D21252" s="4">
        <v>10820</v>
      </c>
      <c r="E21252" t="s">
        <v>600</v>
      </c>
      <c r="F21252" s="4" t="s">
        <v>10428</v>
      </c>
      <c r="G21252" s="5">
        <v>347</v>
      </c>
      <c r="H21252" s="6">
        <v>0.10344830000000001</v>
      </c>
      <c r="I21252" s="7">
        <v>58.438000000000002</v>
      </c>
    </row>
    <row r="21253" spans="1:12" x14ac:dyDescent="0.25">
      <c r="A21253">
        <v>42003</v>
      </c>
      <c r="B21253" s="2">
        <v>20.782399999999999</v>
      </c>
      <c r="C21253" s="3">
        <v>28597</v>
      </c>
      <c r="D21253" s="4">
        <v>37140</v>
      </c>
      <c r="E21253" t="s">
        <v>8170</v>
      </c>
      <c r="F21253" s="4" t="s">
        <v>7883</v>
      </c>
      <c r="G21253" s="5">
        <v>20340</v>
      </c>
      <c r="H21253" s="6">
        <v>0.15073010000000001</v>
      </c>
      <c r="I21253" s="7">
        <v>50.267000000000003</v>
      </c>
      <c r="J21253" s="2">
        <v>59</v>
      </c>
      <c r="K21253">
        <v>2</v>
      </c>
    </row>
    <row r="21254" spans="1:12" x14ac:dyDescent="0.25">
      <c r="A21254">
        <v>74962</v>
      </c>
      <c r="B21254" s="2">
        <v>20.776679999999999</v>
      </c>
      <c r="C21254" s="3">
        <v>4915</v>
      </c>
      <c r="D21254" s="4">
        <v>22900</v>
      </c>
      <c r="E21254" t="s">
        <v>13749</v>
      </c>
      <c r="F21254" s="4" t="s">
        <v>13462</v>
      </c>
      <c r="G21254" s="5">
        <v>3562</v>
      </c>
      <c r="H21254" s="6">
        <v>0.18135879999999999</v>
      </c>
      <c r="I21254" s="7">
        <v>44.965000000000003</v>
      </c>
      <c r="J21254" s="2">
        <v>48</v>
      </c>
      <c r="K21254">
        <v>1</v>
      </c>
    </row>
    <row r="21255" spans="1:12" x14ac:dyDescent="0.25">
      <c r="A21255">
        <v>44890</v>
      </c>
      <c r="B21255" s="2">
        <v>20.77402</v>
      </c>
      <c r="C21255" s="3">
        <v>11383</v>
      </c>
      <c r="D21255" s="4">
        <v>35940</v>
      </c>
      <c r="E21255" t="s">
        <v>5980</v>
      </c>
      <c r="F21255" s="4" t="s">
        <v>8295</v>
      </c>
      <c r="G21255" s="5">
        <v>7534</v>
      </c>
      <c r="H21255" s="6">
        <v>0.1203716</v>
      </c>
      <c r="I21255" s="7">
        <v>55.503</v>
      </c>
      <c r="J21255" s="2">
        <v>59</v>
      </c>
      <c r="K21255">
        <v>3</v>
      </c>
    </row>
    <row r="21256" spans="1:12" x14ac:dyDescent="0.25">
      <c r="A21256">
        <v>71107</v>
      </c>
      <c r="B21256" s="2">
        <v>20.767109999999999</v>
      </c>
      <c r="C21256" s="3">
        <v>33703</v>
      </c>
      <c r="D21256" s="4">
        <v>43340</v>
      </c>
      <c r="E21256" t="s">
        <v>13113</v>
      </c>
      <c r="F21256" s="4" t="s">
        <v>12927</v>
      </c>
      <c r="G21256" s="5">
        <v>21356</v>
      </c>
      <c r="H21256" s="6">
        <v>0.1568177</v>
      </c>
      <c r="I21256" s="7">
        <v>49.201999999999998</v>
      </c>
      <c r="J21256" s="2">
        <v>63</v>
      </c>
      <c r="K21256">
        <v>2</v>
      </c>
    </row>
    <row r="21257" spans="1:12" x14ac:dyDescent="0.25">
      <c r="A21257">
        <v>82329</v>
      </c>
      <c r="B21257" s="2">
        <v>20.761939999999999</v>
      </c>
      <c r="C21257" s="3">
        <v>275</v>
      </c>
      <c r="E21257" t="s">
        <v>14676</v>
      </c>
      <c r="F21257" s="4" t="s">
        <v>14657</v>
      </c>
      <c r="G21257" s="5">
        <v>217</v>
      </c>
      <c r="H21257" s="6">
        <v>8.2568799999999998E-2</v>
      </c>
      <c r="I21257" s="7">
        <v>62.030999999999999</v>
      </c>
    </row>
    <row r="21258" spans="1:12" x14ac:dyDescent="0.25">
      <c r="A21258">
        <v>16329</v>
      </c>
      <c r="B21258" s="2">
        <v>20.761800000000001</v>
      </c>
      <c r="C21258" s="3">
        <v>524</v>
      </c>
      <c r="D21258" s="4">
        <v>47620</v>
      </c>
      <c r="E21258" t="s">
        <v>3479</v>
      </c>
      <c r="F21258" s="4" t="s">
        <v>3003</v>
      </c>
      <c r="G21258" s="5">
        <v>391</v>
      </c>
      <c r="H21258" s="6">
        <v>0.1099744</v>
      </c>
      <c r="I21258" s="7">
        <v>57.292000000000002</v>
      </c>
    </row>
    <row r="21259" spans="1:12" x14ac:dyDescent="0.25">
      <c r="A21259">
        <v>60411</v>
      </c>
      <c r="B21259" s="2">
        <v>20.753209999999999</v>
      </c>
      <c r="C21259" s="3">
        <v>58923</v>
      </c>
      <c r="D21259" s="4">
        <v>16980</v>
      </c>
      <c r="E21259" t="s">
        <v>11563</v>
      </c>
      <c r="F21259" s="4" t="s">
        <v>11490</v>
      </c>
      <c r="G21259" s="5">
        <v>35486</v>
      </c>
      <c r="H21259" s="6">
        <v>0.1599459</v>
      </c>
      <c r="I21259" s="7">
        <v>48.652999999999999</v>
      </c>
      <c r="J21259" s="2">
        <v>40.1905</v>
      </c>
      <c r="K21259">
        <v>21</v>
      </c>
      <c r="L21259" s="2">
        <v>52.4</v>
      </c>
    </row>
    <row r="21260" spans="1:12" x14ac:dyDescent="0.25">
      <c r="A21260">
        <v>52355</v>
      </c>
      <c r="B21260" s="2">
        <v>20.744669999999999</v>
      </c>
      <c r="C21260" s="3">
        <v>296</v>
      </c>
      <c r="E21260" t="s">
        <v>198</v>
      </c>
      <c r="F21260" s="4" t="s">
        <v>9593</v>
      </c>
      <c r="G21260" s="5">
        <v>217</v>
      </c>
      <c r="H21260" s="6">
        <v>0.1055046</v>
      </c>
      <c r="I21260" s="7">
        <v>58.06</v>
      </c>
    </row>
    <row r="21261" spans="1:12" x14ac:dyDescent="0.25">
      <c r="A21261">
        <v>72110</v>
      </c>
      <c r="B21261" s="2">
        <v>20.742740000000001</v>
      </c>
      <c r="C21261" s="3">
        <v>11913</v>
      </c>
      <c r="E21261" t="s">
        <v>13278</v>
      </c>
      <c r="F21261" s="4" t="s">
        <v>13183</v>
      </c>
      <c r="G21261" s="5">
        <v>7827</v>
      </c>
      <c r="H21261" s="6">
        <v>0.18295639999999999</v>
      </c>
      <c r="I21261" s="7">
        <v>44.674999999999997</v>
      </c>
      <c r="J21261" s="2">
        <v>61.333300000000001</v>
      </c>
      <c r="K21261">
        <v>3</v>
      </c>
    </row>
    <row r="21262" spans="1:12" x14ac:dyDescent="0.25">
      <c r="A21262">
        <v>16372</v>
      </c>
      <c r="B21262" s="2">
        <v>20.7408</v>
      </c>
      <c r="C21262" s="3">
        <v>405</v>
      </c>
      <c r="D21262" s="4">
        <v>36340</v>
      </c>
      <c r="E21262" t="s">
        <v>3496</v>
      </c>
      <c r="F21262" s="4" t="s">
        <v>3003</v>
      </c>
      <c r="G21262" s="5">
        <v>275</v>
      </c>
      <c r="H21262" s="6">
        <v>0.1268116</v>
      </c>
      <c r="I21262" s="7">
        <v>54.375</v>
      </c>
    </row>
    <row r="21263" spans="1:12" x14ac:dyDescent="0.25">
      <c r="A21263">
        <v>61857</v>
      </c>
      <c r="B21263" s="2">
        <v>20.74071</v>
      </c>
      <c r="C21263" s="3">
        <v>150</v>
      </c>
      <c r="D21263" s="4">
        <v>19180</v>
      </c>
      <c r="E21263" t="s">
        <v>8977</v>
      </c>
      <c r="F21263" s="4" t="s">
        <v>11490</v>
      </c>
      <c r="G21263" s="5">
        <v>104</v>
      </c>
      <c r="H21263" s="6">
        <v>0.125</v>
      </c>
      <c r="I21263" s="7">
        <v>54.688000000000002</v>
      </c>
    </row>
    <row r="21264" spans="1:12" x14ac:dyDescent="0.25">
      <c r="A21264">
        <v>76656</v>
      </c>
      <c r="B21264" s="2">
        <v>20.740279999999998</v>
      </c>
      <c r="C21264" s="3">
        <v>2631</v>
      </c>
      <c r="D21264" s="4">
        <v>47380</v>
      </c>
      <c r="E21264" t="s">
        <v>13982</v>
      </c>
      <c r="F21264" s="4" t="s">
        <v>13752</v>
      </c>
      <c r="G21264" s="5">
        <v>1684</v>
      </c>
      <c r="H21264" s="6">
        <v>0.12589069999999999</v>
      </c>
      <c r="I21264" s="7">
        <v>54.530999999999999</v>
      </c>
    </row>
    <row r="21265" spans="1:12" x14ac:dyDescent="0.25">
      <c r="A21265">
        <v>67142</v>
      </c>
      <c r="B21265" s="2">
        <v>20.739799999999999</v>
      </c>
      <c r="C21265" s="3">
        <v>430</v>
      </c>
      <c r="D21265" s="4">
        <v>48620</v>
      </c>
      <c r="E21265" t="s">
        <v>12623</v>
      </c>
      <c r="F21265" s="4" t="s">
        <v>12494</v>
      </c>
      <c r="G21265" s="5">
        <v>337</v>
      </c>
      <c r="H21265" s="6">
        <v>0.1183432</v>
      </c>
      <c r="I21265" s="7">
        <v>55.832999999999998</v>
      </c>
      <c r="J21265" s="2">
        <v>54</v>
      </c>
      <c r="K21265">
        <v>1</v>
      </c>
    </row>
    <row r="21266" spans="1:12" x14ac:dyDescent="0.25">
      <c r="A21266">
        <v>46562</v>
      </c>
      <c r="B21266" s="2">
        <v>20.73893</v>
      </c>
      <c r="C21266" s="3">
        <v>5129</v>
      </c>
      <c r="D21266" s="4">
        <v>47700</v>
      </c>
      <c r="E21266" t="s">
        <v>8881</v>
      </c>
      <c r="F21266" s="4" t="s">
        <v>8800</v>
      </c>
      <c r="G21266" s="5">
        <v>3289</v>
      </c>
      <c r="H21266" s="6">
        <v>0.1112462</v>
      </c>
      <c r="I21266" s="7">
        <v>57.054000000000002</v>
      </c>
      <c r="J21266" s="2">
        <v>47</v>
      </c>
      <c r="K21266">
        <v>1</v>
      </c>
    </row>
    <row r="21267" spans="1:12" x14ac:dyDescent="0.25">
      <c r="A21267">
        <v>54470</v>
      </c>
      <c r="B21267" s="2">
        <v>20.737780000000001</v>
      </c>
      <c r="C21267" s="3">
        <v>2108</v>
      </c>
      <c r="E21267" t="s">
        <v>10260</v>
      </c>
      <c r="F21267" s="4" t="s">
        <v>10031</v>
      </c>
      <c r="G21267" s="5">
        <v>1496</v>
      </c>
      <c r="H21267" s="6">
        <v>0.13034760000000001</v>
      </c>
      <c r="I21267" s="7">
        <v>53.75</v>
      </c>
    </row>
    <row r="21268" spans="1:12" x14ac:dyDescent="0.25">
      <c r="A21268">
        <v>4275</v>
      </c>
      <c r="B21268" s="2">
        <v>20.73734</v>
      </c>
      <c r="C21268" s="3">
        <v>425</v>
      </c>
      <c r="E21268" t="s">
        <v>790</v>
      </c>
      <c r="F21268" s="4" t="s">
        <v>701</v>
      </c>
      <c r="G21268" s="5">
        <v>337</v>
      </c>
      <c r="H21268" s="6">
        <v>9.4955499999999998E-2</v>
      </c>
      <c r="I21268" s="7">
        <v>59.860999999999997</v>
      </c>
    </row>
    <row r="21269" spans="1:12" x14ac:dyDescent="0.25">
      <c r="A21269">
        <v>33872</v>
      </c>
      <c r="B21269" s="2">
        <v>20.734369999999998</v>
      </c>
      <c r="C21269" s="3">
        <v>15057</v>
      </c>
      <c r="D21269" s="4">
        <v>42700</v>
      </c>
      <c r="E21269" t="s">
        <v>6942</v>
      </c>
      <c r="F21269" s="4" t="s">
        <v>6689</v>
      </c>
      <c r="G21269" s="5">
        <v>12085</v>
      </c>
      <c r="H21269" s="6">
        <v>0.1689698</v>
      </c>
      <c r="I21269" s="7">
        <v>47.069000000000003</v>
      </c>
      <c r="J21269" s="2">
        <v>9</v>
      </c>
      <c r="K21269">
        <v>1</v>
      </c>
    </row>
    <row r="21270" spans="1:12" x14ac:dyDescent="0.25">
      <c r="A21270">
        <v>64647</v>
      </c>
      <c r="B21270" s="2">
        <v>20.73141</v>
      </c>
      <c r="C21270" s="3">
        <v>368</v>
      </c>
      <c r="E21270" t="s">
        <v>12297</v>
      </c>
      <c r="F21270" s="4" t="s">
        <v>12102</v>
      </c>
      <c r="G21270" s="5">
        <v>247</v>
      </c>
      <c r="H21270" s="6">
        <v>0.141129</v>
      </c>
      <c r="I21270" s="7">
        <v>51.875</v>
      </c>
    </row>
    <row r="21271" spans="1:12" x14ac:dyDescent="0.25">
      <c r="A21271">
        <v>68944</v>
      </c>
      <c r="B21271" s="2">
        <v>20.731159999999999</v>
      </c>
      <c r="C21271" s="3">
        <v>1156</v>
      </c>
      <c r="E21271" t="s">
        <v>149</v>
      </c>
      <c r="F21271" s="4" t="s">
        <v>12738</v>
      </c>
      <c r="G21271" s="5">
        <v>806</v>
      </c>
      <c r="H21271" s="6">
        <v>0.13630729999999999</v>
      </c>
      <c r="I21271" s="7">
        <v>52.707999999999998</v>
      </c>
    </row>
    <row r="21272" spans="1:12" x14ac:dyDescent="0.25">
      <c r="A21272">
        <v>37917</v>
      </c>
      <c r="B21272" s="2">
        <v>20.726649999999999</v>
      </c>
      <c r="C21272" s="3">
        <v>24087</v>
      </c>
      <c r="D21272" s="4">
        <v>28940</v>
      </c>
      <c r="E21272" t="s">
        <v>3655</v>
      </c>
      <c r="F21272" s="4" t="s">
        <v>7348</v>
      </c>
      <c r="G21272" s="5">
        <v>18051</v>
      </c>
      <c r="H21272" s="6">
        <v>0.21433720000000001</v>
      </c>
      <c r="I21272" s="7">
        <v>39.220999999999997</v>
      </c>
      <c r="J21272" s="2">
        <v>43.0625</v>
      </c>
      <c r="K21272">
        <v>16</v>
      </c>
      <c r="L21272" s="2">
        <v>67.599999999999994</v>
      </c>
    </row>
    <row r="21273" spans="1:12" x14ac:dyDescent="0.25">
      <c r="A21273">
        <v>43458</v>
      </c>
      <c r="B21273" s="2">
        <v>20.722270000000002</v>
      </c>
      <c r="C21273" s="3">
        <v>395</v>
      </c>
      <c r="D21273" s="4">
        <v>38840</v>
      </c>
      <c r="E21273" t="s">
        <v>4603</v>
      </c>
      <c r="F21273" s="4" t="s">
        <v>8295</v>
      </c>
      <c r="G21273" s="5">
        <v>259</v>
      </c>
      <c r="H21273" s="6">
        <v>5.7915099999999997E-2</v>
      </c>
      <c r="I21273" s="7">
        <v>66.25</v>
      </c>
    </row>
    <row r="21274" spans="1:12" x14ac:dyDescent="0.25">
      <c r="A21274">
        <v>18621</v>
      </c>
      <c r="B21274" s="2">
        <v>20.7211</v>
      </c>
      <c r="C21274" s="3">
        <v>5961</v>
      </c>
      <c r="D21274" s="4">
        <v>42540</v>
      </c>
      <c r="E21274" t="s">
        <v>4098</v>
      </c>
      <c r="F21274" s="4" t="s">
        <v>3003</v>
      </c>
      <c r="G21274" s="5">
        <v>4627</v>
      </c>
      <c r="H21274" s="6">
        <v>0.1056612</v>
      </c>
      <c r="I21274" s="7">
        <v>57.991999999999997</v>
      </c>
    </row>
    <row r="21275" spans="1:12" x14ac:dyDescent="0.25">
      <c r="A21275">
        <v>97848</v>
      </c>
      <c r="B21275" s="2">
        <v>20.719940000000001</v>
      </c>
      <c r="C21275" s="3">
        <v>252</v>
      </c>
      <c r="E21275" t="s">
        <v>5270</v>
      </c>
      <c r="F21275" s="4" t="s">
        <v>16170</v>
      </c>
      <c r="G21275" s="5">
        <v>181</v>
      </c>
      <c r="H21275" s="6">
        <v>0.2142857</v>
      </c>
      <c r="I21275" s="7">
        <v>39.219000000000001</v>
      </c>
    </row>
    <row r="21276" spans="1:12" x14ac:dyDescent="0.25">
      <c r="A21276">
        <v>64643</v>
      </c>
      <c r="B21276" s="2">
        <v>20.7197</v>
      </c>
      <c r="C21276" s="3">
        <v>1384</v>
      </c>
      <c r="E21276" t="s">
        <v>9250</v>
      </c>
      <c r="F21276" s="4" t="s">
        <v>12102</v>
      </c>
      <c r="G21276" s="5">
        <v>845</v>
      </c>
      <c r="H21276" s="6">
        <v>0.13846149999999999</v>
      </c>
      <c r="I21276" s="7">
        <v>52.320999999999998</v>
      </c>
    </row>
    <row r="21277" spans="1:12" x14ac:dyDescent="0.25">
      <c r="A21277">
        <v>77568</v>
      </c>
      <c r="B21277" s="2">
        <v>20.717230000000001</v>
      </c>
      <c r="C21277" s="3">
        <v>14885</v>
      </c>
      <c r="D21277" s="4">
        <v>26420</v>
      </c>
      <c r="E21277" t="s">
        <v>14085</v>
      </c>
      <c r="F21277" s="4" t="s">
        <v>13752</v>
      </c>
      <c r="G21277" s="5">
        <v>9467</v>
      </c>
      <c r="H21277" s="6">
        <v>0.15337490000000001</v>
      </c>
      <c r="I21277" s="7">
        <v>49.735999999999997</v>
      </c>
      <c r="J21277" s="2">
        <v>56.333300000000001</v>
      </c>
      <c r="K21277">
        <v>3</v>
      </c>
    </row>
    <row r="21278" spans="1:12" x14ac:dyDescent="0.25">
      <c r="A21278">
        <v>62832</v>
      </c>
      <c r="B21278" s="2">
        <v>20.713429999999999</v>
      </c>
      <c r="C21278" s="3">
        <v>9067</v>
      </c>
      <c r="E21278" t="s">
        <v>12023</v>
      </c>
      <c r="F21278" s="4" t="s">
        <v>11490</v>
      </c>
      <c r="G21278" s="5">
        <v>6410</v>
      </c>
      <c r="H21278" s="6">
        <v>0.13476840000000001</v>
      </c>
      <c r="I21278" s="7">
        <v>52.95</v>
      </c>
    </row>
    <row r="21279" spans="1:12" x14ac:dyDescent="0.25">
      <c r="A21279">
        <v>31649</v>
      </c>
      <c r="B21279" s="2">
        <v>20.71171</v>
      </c>
      <c r="C21279" s="3">
        <v>1195</v>
      </c>
      <c r="D21279" s="4">
        <v>46660</v>
      </c>
      <c r="E21279" t="s">
        <v>1717</v>
      </c>
      <c r="F21279" s="4" t="s">
        <v>6363</v>
      </c>
      <c r="G21279" s="5">
        <v>776</v>
      </c>
      <c r="H21279" s="6">
        <v>0.1533505</v>
      </c>
      <c r="I21279" s="7">
        <v>49.737000000000002</v>
      </c>
    </row>
    <row r="21280" spans="1:12" x14ac:dyDescent="0.25">
      <c r="A21280">
        <v>85933</v>
      </c>
      <c r="B21280" s="2">
        <v>20.711099999999998</v>
      </c>
      <c r="C21280" s="3">
        <v>2825</v>
      </c>
      <c r="D21280" s="4">
        <v>43320</v>
      </c>
      <c r="E21280" t="s">
        <v>15063</v>
      </c>
      <c r="F21280" s="4" t="s">
        <v>14962</v>
      </c>
      <c r="G21280" s="5">
        <v>1774</v>
      </c>
      <c r="H21280" s="6">
        <v>0.16629089999999999</v>
      </c>
      <c r="I21280" s="7">
        <v>47.5</v>
      </c>
    </row>
    <row r="21281" spans="1:12" x14ac:dyDescent="0.25">
      <c r="A21281">
        <v>30185</v>
      </c>
      <c r="B21281" s="2">
        <v>20.710070000000002</v>
      </c>
      <c r="C21281" s="3">
        <v>3792</v>
      </c>
      <c r="D21281" s="4">
        <v>12060</v>
      </c>
      <c r="E21281" t="s">
        <v>6409</v>
      </c>
      <c r="F21281" s="4" t="s">
        <v>6363</v>
      </c>
      <c r="G21281" s="5">
        <v>2506</v>
      </c>
      <c r="H21281" s="6">
        <v>0.11931360000000001</v>
      </c>
      <c r="I21281" s="7">
        <v>55.609000000000002</v>
      </c>
      <c r="J21281" s="2">
        <v>41</v>
      </c>
      <c r="K21281">
        <v>1</v>
      </c>
    </row>
    <row r="21282" spans="1:12" x14ac:dyDescent="0.25">
      <c r="A21282">
        <v>8751</v>
      </c>
      <c r="B21282" s="2">
        <v>20.7087</v>
      </c>
      <c r="C21282" s="3">
        <v>4300</v>
      </c>
      <c r="D21282" s="4">
        <v>35620</v>
      </c>
      <c r="E21282" t="s">
        <v>1740</v>
      </c>
      <c r="F21282" s="4" t="s">
        <v>1341</v>
      </c>
      <c r="G21282" s="5">
        <v>3220</v>
      </c>
      <c r="H21282" s="6">
        <v>0.2151506</v>
      </c>
      <c r="I21282" s="7">
        <v>39.045000000000002</v>
      </c>
      <c r="J21282" s="2">
        <v>47</v>
      </c>
      <c r="K21282">
        <v>1</v>
      </c>
    </row>
    <row r="21283" spans="1:12" x14ac:dyDescent="0.25">
      <c r="A21283">
        <v>39859</v>
      </c>
      <c r="B21283" s="2">
        <v>20.707730000000002</v>
      </c>
      <c r="C21283" s="3">
        <v>1231</v>
      </c>
      <c r="E21283" t="s">
        <v>7594</v>
      </c>
      <c r="F21283" s="4" t="s">
        <v>6363</v>
      </c>
      <c r="G21283" s="5">
        <v>851</v>
      </c>
      <c r="H21283" s="6">
        <v>0.1713615</v>
      </c>
      <c r="I21283" s="7">
        <v>46.606999999999999</v>
      </c>
    </row>
    <row r="21284" spans="1:12" x14ac:dyDescent="0.25">
      <c r="A21284">
        <v>34983</v>
      </c>
      <c r="B21284" s="2">
        <v>20.701049999999999</v>
      </c>
      <c r="C21284" s="3">
        <v>39979</v>
      </c>
      <c r="D21284" s="4">
        <v>38940</v>
      </c>
      <c r="E21284" t="s">
        <v>7021</v>
      </c>
      <c r="F21284" s="4" t="s">
        <v>6689</v>
      </c>
      <c r="G21284" s="5">
        <v>27038</v>
      </c>
      <c r="H21284" s="6">
        <v>0.1480824</v>
      </c>
      <c r="I21284" s="7">
        <v>50.628</v>
      </c>
      <c r="J21284" s="2">
        <v>51</v>
      </c>
      <c r="K21284">
        <v>3</v>
      </c>
    </row>
    <row r="21285" spans="1:12" x14ac:dyDescent="0.25">
      <c r="A21285">
        <v>92243</v>
      </c>
      <c r="B21285" s="2">
        <v>20.687580000000001</v>
      </c>
      <c r="C21285" s="3">
        <v>48615</v>
      </c>
      <c r="D21285" s="4">
        <v>20940</v>
      </c>
      <c r="E21285" t="s">
        <v>15506</v>
      </c>
      <c r="F21285" s="4" t="s">
        <v>15368</v>
      </c>
      <c r="G21285" s="5">
        <v>29281</v>
      </c>
      <c r="H21285" s="6">
        <v>0.1661089</v>
      </c>
      <c r="I21285" s="7">
        <v>47.511000000000003</v>
      </c>
      <c r="J21285" s="2">
        <v>43.25</v>
      </c>
      <c r="K21285">
        <v>4</v>
      </c>
    </row>
    <row r="21286" spans="1:12" x14ac:dyDescent="0.25">
      <c r="A21286">
        <v>77630</v>
      </c>
      <c r="B21286" s="2">
        <v>20.676159999999999</v>
      </c>
      <c r="C21286" s="3">
        <v>27670</v>
      </c>
      <c r="D21286" s="4">
        <v>13140</v>
      </c>
      <c r="E21286" t="s">
        <v>130</v>
      </c>
      <c r="F21286" s="4" t="s">
        <v>13752</v>
      </c>
      <c r="G21286" s="5">
        <v>18430</v>
      </c>
      <c r="H21286" s="6">
        <v>0.13950080000000001</v>
      </c>
      <c r="I21286" s="7">
        <v>52.107999999999997</v>
      </c>
      <c r="J21286" s="2">
        <v>51.4</v>
      </c>
      <c r="K21286">
        <v>10</v>
      </c>
      <c r="L21286" s="2">
        <v>95.7</v>
      </c>
    </row>
    <row r="21287" spans="1:12" x14ac:dyDescent="0.25">
      <c r="A21287">
        <v>96064</v>
      </c>
      <c r="B21287" s="2">
        <v>20.670940000000002</v>
      </c>
      <c r="C21287" s="3">
        <v>4762</v>
      </c>
      <c r="E21287" t="s">
        <v>126</v>
      </c>
      <c r="F21287" s="4" t="s">
        <v>15368</v>
      </c>
      <c r="G21287" s="5">
        <v>3388</v>
      </c>
      <c r="H21287" s="6">
        <v>0.15019179999999999</v>
      </c>
      <c r="I21287" s="7">
        <v>50.26</v>
      </c>
      <c r="J21287" s="2">
        <v>48</v>
      </c>
      <c r="K21287">
        <v>1</v>
      </c>
    </row>
    <row r="21288" spans="1:12" x14ac:dyDescent="0.25">
      <c r="A21288">
        <v>48809</v>
      </c>
      <c r="B21288" s="2">
        <v>20.668420000000001</v>
      </c>
      <c r="C21288" s="3">
        <v>10715</v>
      </c>
      <c r="D21288" s="4">
        <v>26960</v>
      </c>
      <c r="E21288" t="s">
        <v>9269</v>
      </c>
      <c r="F21288" s="4" t="s">
        <v>9106</v>
      </c>
      <c r="G21288" s="5">
        <v>7125</v>
      </c>
      <c r="H21288" s="6">
        <v>0.13305259999999999</v>
      </c>
      <c r="I21288" s="7">
        <v>53.218000000000004</v>
      </c>
      <c r="J21288" s="2">
        <v>60.5</v>
      </c>
      <c r="K21288">
        <v>4</v>
      </c>
    </row>
    <row r="21289" spans="1:12" x14ac:dyDescent="0.25">
      <c r="A21289">
        <v>97823</v>
      </c>
      <c r="B21289" s="2">
        <v>20.666530000000002</v>
      </c>
      <c r="C21289" s="3">
        <v>966</v>
      </c>
      <c r="E21289" t="s">
        <v>11457</v>
      </c>
      <c r="F21289" s="4" t="s">
        <v>16170</v>
      </c>
      <c r="G21289" s="5">
        <v>760</v>
      </c>
      <c r="H21289" s="6">
        <v>0.14323259999999999</v>
      </c>
      <c r="I21289" s="7">
        <v>51.457999999999998</v>
      </c>
    </row>
    <row r="21290" spans="1:12" x14ac:dyDescent="0.25">
      <c r="A21290">
        <v>98840</v>
      </c>
      <c r="B21290" s="2">
        <v>20.665579999999999</v>
      </c>
      <c r="C21290" s="3">
        <v>4651</v>
      </c>
      <c r="E21290" t="s">
        <v>16508</v>
      </c>
      <c r="F21290" s="4" t="s">
        <v>16344</v>
      </c>
      <c r="G21290" s="5">
        <v>3194</v>
      </c>
      <c r="H21290" s="6">
        <v>0.1605634</v>
      </c>
      <c r="I21290" s="7">
        <v>48.462000000000003</v>
      </c>
      <c r="J21290" s="2">
        <v>65</v>
      </c>
      <c r="K21290">
        <v>1</v>
      </c>
    </row>
    <row r="21291" spans="1:12" x14ac:dyDescent="0.25">
      <c r="A21291">
        <v>58580</v>
      </c>
      <c r="B21291" s="2">
        <v>20.664750000000002</v>
      </c>
      <c r="C21291" s="3">
        <v>312</v>
      </c>
      <c r="E21291" t="s">
        <v>11210</v>
      </c>
      <c r="F21291" s="4" t="s">
        <v>11069</v>
      </c>
      <c r="G21291" s="5">
        <v>257</v>
      </c>
      <c r="H21291" s="6">
        <v>3.4883699999999997E-2</v>
      </c>
      <c r="I21291" s="7">
        <v>70.179000000000002</v>
      </c>
      <c r="J21291" s="2">
        <v>60</v>
      </c>
      <c r="K21291">
        <v>1</v>
      </c>
    </row>
    <row r="21292" spans="1:12" x14ac:dyDescent="0.25">
      <c r="A21292">
        <v>48768</v>
      </c>
      <c r="B21292" s="2">
        <v>20.663139999999999</v>
      </c>
      <c r="C21292" s="3">
        <v>9640</v>
      </c>
      <c r="E21292" t="s">
        <v>9266</v>
      </c>
      <c r="F21292" s="4" t="s">
        <v>9106</v>
      </c>
      <c r="G21292" s="5">
        <v>6500</v>
      </c>
      <c r="H21292" s="6">
        <v>0.13400000000000001</v>
      </c>
      <c r="I21292" s="7">
        <v>53.051000000000002</v>
      </c>
      <c r="J21292" s="2">
        <v>70</v>
      </c>
      <c r="K21292">
        <v>1</v>
      </c>
    </row>
    <row r="21293" spans="1:12" x14ac:dyDescent="0.25">
      <c r="A21293">
        <v>19143</v>
      </c>
      <c r="B21293" s="2">
        <v>20.651450000000001</v>
      </c>
      <c r="C21293" s="3">
        <v>64072</v>
      </c>
      <c r="D21293" s="4">
        <v>37980</v>
      </c>
      <c r="E21293" t="s">
        <v>2682</v>
      </c>
      <c r="F21293" s="4" t="s">
        <v>3003</v>
      </c>
      <c r="G21293" s="5">
        <v>42352</v>
      </c>
      <c r="H21293" s="6">
        <v>0.2070032</v>
      </c>
      <c r="I21293" s="7">
        <v>40.433999999999997</v>
      </c>
      <c r="J21293" s="2">
        <v>39.9773</v>
      </c>
      <c r="K21293">
        <v>44</v>
      </c>
      <c r="L21293" s="2">
        <v>50.8</v>
      </c>
    </row>
    <row r="21294" spans="1:12" x14ac:dyDescent="0.25">
      <c r="A21294">
        <v>48035</v>
      </c>
      <c r="B21294" s="2">
        <v>20.63571</v>
      </c>
      <c r="C21294" s="3">
        <v>34367</v>
      </c>
      <c r="D21294" s="4">
        <v>19820</v>
      </c>
      <c r="E21294" t="s">
        <v>9120</v>
      </c>
      <c r="F21294" s="4" t="s">
        <v>9106</v>
      </c>
      <c r="G21294" s="5">
        <v>23426</v>
      </c>
      <c r="H21294" s="6">
        <v>0.14287540000000001</v>
      </c>
      <c r="I21294" s="7">
        <v>51.514000000000003</v>
      </c>
      <c r="J21294" s="2">
        <v>41.285699999999999</v>
      </c>
      <c r="K21294">
        <v>7</v>
      </c>
    </row>
    <row r="21295" spans="1:12" x14ac:dyDescent="0.25">
      <c r="A21295">
        <v>64850</v>
      </c>
      <c r="B21295" s="2">
        <v>20.626370000000001</v>
      </c>
      <c r="C21295" s="3">
        <v>23701</v>
      </c>
      <c r="D21295" s="4">
        <v>27900</v>
      </c>
      <c r="E21295" t="s">
        <v>10057</v>
      </c>
      <c r="F21295" s="4" t="s">
        <v>12102</v>
      </c>
      <c r="G21295" s="5">
        <v>15590</v>
      </c>
      <c r="H21295" s="6">
        <v>0.17587069999999999</v>
      </c>
      <c r="I21295" s="7">
        <v>45.81</v>
      </c>
      <c r="J21295" s="2">
        <v>56.1</v>
      </c>
      <c r="K21295">
        <v>10</v>
      </c>
      <c r="L21295" s="2">
        <v>99.6</v>
      </c>
    </row>
    <row r="21296" spans="1:12" x14ac:dyDescent="0.25">
      <c r="A21296">
        <v>90016</v>
      </c>
      <c r="B21296" s="2">
        <v>20.615189999999998</v>
      </c>
      <c r="C21296" s="3">
        <v>47785</v>
      </c>
      <c r="D21296" s="4">
        <v>31080</v>
      </c>
      <c r="E21296" t="s">
        <v>15367</v>
      </c>
      <c r="F21296" s="4" t="s">
        <v>15368</v>
      </c>
      <c r="G21296" s="5">
        <v>31132</v>
      </c>
      <c r="H21296" s="6">
        <v>0.18819259999999999</v>
      </c>
      <c r="I21296" s="7">
        <v>43.677999999999997</v>
      </c>
      <c r="J21296" s="2">
        <v>29.315799999999999</v>
      </c>
      <c r="K21296">
        <v>19</v>
      </c>
      <c r="L21296" s="2">
        <v>5.0999999999999996</v>
      </c>
    </row>
    <row r="21297" spans="1:12" x14ac:dyDescent="0.25">
      <c r="A21297">
        <v>23960</v>
      </c>
      <c r="B21297" s="2">
        <v>20.607420000000001</v>
      </c>
      <c r="C21297" s="3">
        <v>1840</v>
      </c>
      <c r="E21297" t="s">
        <v>1314</v>
      </c>
      <c r="F21297" s="4" t="s">
        <v>4335</v>
      </c>
      <c r="G21297" s="5">
        <v>1332</v>
      </c>
      <c r="H21297" s="6">
        <v>0.11777940000000001</v>
      </c>
      <c r="I21297" s="7">
        <v>55.844999999999999</v>
      </c>
    </row>
    <row r="21298" spans="1:12" x14ac:dyDescent="0.25">
      <c r="A21298">
        <v>49891</v>
      </c>
      <c r="B21298" s="2">
        <v>20.606960000000001</v>
      </c>
      <c r="C21298" s="3">
        <v>731</v>
      </c>
      <c r="E21298" t="s">
        <v>9554</v>
      </c>
      <c r="F21298" s="4" t="s">
        <v>9106</v>
      </c>
      <c r="G21298" s="5">
        <v>570</v>
      </c>
      <c r="H21298" s="6">
        <v>0.14010510000000001</v>
      </c>
      <c r="I21298" s="7">
        <v>51.984999999999999</v>
      </c>
    </row>
    <row r="21299" spans="1:12" x14ac:dyDescent="0.25">
      <c r="A21299">
        <v>62998</v>
      </c>
      <c r="B21299" s="2">
        <v>20.606780000000001</v>
      </c>
      <c r="C21299" s="3">
        <v>342</v>
      </c>
      <c r="E21299" t="s">
        <v>10806</v>
      </c>
      <c r="F21299" s="4" t="s">
        <v>11490</v>
      </c>
      <c r="G21299" s="5">
        <v>222</v>
      </c>
      <c r="H21299" s="6">
        <v>0.1216216</v>
      </c>
      <c r="I21299" s="7">
        <v>55.179000000000002</v>
      </c>
    </row>
    <row r="21300" spans="1:12" x14ac:dyDescent="0.25">
      <c r="A21300">
        <v>65775</v>
      </c>
      <c r="B21300" s="2">
        <v>20.602679999999999</v>
      </c>
      <c r="C21300" s="3">
        <v>24562</v>
      </c>
      <c r="D21300" s="4">
        <v>48460</v>
      </c>
      <c r="E21300" t="s">
        <v>12488</v>
      </c>
      <c r="F21300" s="4" t="s">
        <v>12102</v>
      </c>
      <c r="G21300" s="5">
        <v>16895</v>
      </c>
      <c r="H21300" s="6">
        <v>0.16903409999999999</v>
      </c>
      <c r="I21300" s="7">
        <v>46.982999999999997</v>
      </c>
      <c r="J21300" s="2">
        <v>60</v>
      </c>
      <c r="K21300">
        <v>9</v>
      </c>
    </row>
    <row r="21301" spans="1:12" x14ac:dyDescent="0.25">
      <c r="A21301">
        <v>12040</v>
      </c>
      <c r="B21301" s="2">
        <v>20.598610000000001</v>
      </c>
      <c r="C21301" s="3">
        <v>131</v>
      </c>
      <c r="D21301" s="4">
        <v>10580</v>
      </c>
      <c r="E21301" t="s">
        <v>2089</v>
      </c>
      <c r="F21301" s="4" t="s">
        <v>1280</v>
      </c>
      <c r="G21301" s="5">
        <v>97</v>
      </c>
      <c r="H21301" s="6">
        <v>0.14432990000000001</v>
      </c>
      <c r="I21301" s="7">
        <v>51.25</v>
      </c>
    </row>
    <row r="21302" spans="1:12" x14ac:dyDescent="0.25">
      <c r="A21302">
        <v>29126</v>
      </c>
      <c r="B21302" s="2">
        <v>20.598189999999999</v>
      </c>
      <c r="C21302" s="3">
        <v>2351</v>
      </c>
      <c r="D21302" s="4">
        <v>35140</v>
      </c>
      <c r="E21302" t="s">
        <v>6174</v>
      </c>
      <c r="F21302" s="4" t="s">
        <v>6130</v>
      </c>
      <c r="G21302" s="5">
        <v>1636</v>
      </c>
      <c r="H21302" s="6">
        <v>0.1393643</v>
      </c>
      <c r="I21302" s="7">
        <v>52.104999999999997</v>
      </c>
    </row>
    <row r="21303" spans="1:12" x14ac:dyDescent="0.25">
      <c r="A21303">
        <v>50530</v>
      </c>
      <c r="B21303" s="2">
        <v>20.59759</v>
      </c>
      <c r="C21303" s="3">
        <v>1297</v>
      </c>
      <c r="D21303" s="4">
        <v>22700</v>
      </c>
      <c r="E21303" t="s">
        <v>1749</v>
      </c>
      <c r="F21303" s="4" t="s">
        <v>9593</v>
      </c>
      <c r="G21303" s="5">
        <v>880</v>
      </c>
      <c r="H21303" s="6">
        <v>0.122588</v>
      </c>
      <c r="I21303" s="7">
        <v>55</v>
      </c>
      <c r="J21303" s="2">
        <v>45</v>
      </c>
      <c r="K21303">
        <v>1</v>
      </c>
    </row>
    <row r="21304" spans="1:12" x14ac:dyDescent="0.25">
      <c r="A21304">
        <v>35133</v>
      </c>
      <c r="B21304" s="2">
        <v>20.596800000000002</v>
      </c>
      <c r="C21304" s="3">
        <v>3573</v>
      </c>
      <c r="D21304" s="4">
        <v>13820</v>
      </c>
      <c r="E21304" t="s">
        <v>7068</v>
      </c>
      <c r="F21304" s="4" t="s">
        <v>7027</v>
      </c>
      <c r="G21304" s="5">
        <v>2417</v>
      </c>
      <c r="H21304" s="6">
        <v>8.3126599999999995E-2</v>
      </c>
      <c r="I21304" s="7">
        <v>61.817999999999998</v>
      </c>
      <c r="J21304" s="2">
        <v>67</v>
      </c>
      <c r="K21304">
        <v>1</v>
      </c>
    </row>
    <row r="21305" spans="1:12" x14ac:dyDescent="0.25">
      <c r="A21305">
        <v>33407</v>
      </c>
      <c r="B21305" s="2">
        <v>20.59186</v>
      </c>
      <c r="C21305" s="3">
        <v>28100</v>
      </c>
      <c r="D21305" s="4">
        <v>33100</v>
      </c>
      <c r="E21305" t="s">
        <v>6878</v>
      </c>
      <c r="F21305" s="4" t="s">
        <v>6689</v>
      </c>
      <c r="G21305" s="5">
        <v>18224</v>
      </c>
      <c r="H21305" s="6">
        <v>0.21592410000000001</v>
      </c>
      <c r="I21305" s="7">
        <v>38.863999999999997</v>
      </c>
      <c r="J21305" s="2">
        <v>48.2</v>
      </c>
      <c r="K21305">
        <v>5</v>
      </c>
    </row>
    <row r="21306" spans="1:12" x14ac:dyDescent="0.25">
      <c r="A21306">
        <v>84723</v>
      </c>
      <c r="B21306" s="2">
        <v>20.587340000000001</v>
      </c>
      <c r="C21306" s="3">
        <v>1016</v>
      </c>
      <c r="E21306" t="s">
        <v>1852</v>
      </c>
      <c r="F21306" s="4" t="s">
        <v>14851</v>
      </c>
      <c r="G21306" s="5">
        <v>685</v>
      </c>
      <c r="H21306" s="6">
        <v>0.18221580000000001</v>
      </c>
      <c r="I21306" s="7">
        <v>44.688000000000002</v>
      </c>
    </row>
    <row r="21307" spans="1:12" x14ac:dyDescent="0.25">
      <c r="A21307">
        <v>79045</v>
      </c>
      <c r="B21307" s="2">
        <v>20.584479999999999</v>
      </c>
      <c r="C21307" s="3">
        <v>19583</v>
      </c>
      <c r="D21307" s="4">
        <v>25820</v>
      </c>
      <c r="E21307" t="s">
        <v>3959</v>
      </c>
      <c r="F21307" s="4" t="s">
        <v>13752</v>
      </c>
      <c r="G21307" s="5">
        <v>11253</v>
      </c>
      <c r="H21307" s="6">
        <v>0.14696999999999999</v>
      </c>
      <c r="I21307" s="7">
        <v>50.777000000000001</v>
      </c>
      <c r="J21307" s="2">
        <v>51.8</v>
      </c>
      <c r="K21307">
        <v>5</v>
      </c>
    </row>
    <row r="21308" spans="1:12" x14ac:dyDescent="0.25">
      <c r="A21308">
        <v>72601</v>
      </c>
      <c r="B21308" s="2">
        <v>20.57685</v>
      </c>
      <c r="C21308" s="3">
        <v>30184</v>
      </c>
      <c r="D21308" s="4">
        <v>25460</v>
      </c>
      <c r="E21308" t="s">
        <v>729</v>
      </c>
      <c r="F21308" s="4" t="s">
        <v>13183</v>
      </c>
      <c r="G21308" s="5">
        <v>20611</v>
      </c>
      <c r="H21308" s="6">
        <v>0.16490389999999999</v>
      </c>
      <c r="I21308" s="7">
        <v>47.676000000000002</v>
      </c>
      <c r="J21308" s="2">
        <v>57.1111</v>
      </c>
      <c r="K21308">
        <v>9</v>
      </c>
    </row>
    <row r="21309" spans="1:12" x14ac:dyDescent="0.25">
      <c r="A21309">
        <v>28574</v>
      </c>
      <c r="B21309" s="2">
        <v>20.569600000000001</v>
      </c>
      <c r="C21309" s="3">
        <v>16205</v>
      </c>
      <c r="D21309" s="4">
        <v>27340</v>
      </c>
      <c r="E21309" t="s">
        <v>5139</v>
      </c>
      <c r="F21309" s="4" t="s">
        <v>5642</v>
      </c>
      <c r="G21309" s="5">
        <v>9699</v>
      </c>
      <c r="H21309" s="6">
        <v>0.14671619999999999</v>
      </c>
      <c r="I21309" s="7">
        <v>50.814</v>
      </c>
    </row>
    <row r="21310" spans="1:12" x14ac:dyDescent="0.25">
      <c r="A21310">
        <v>80813</v>
      </c>
      <c r="B21310" s="2">
        <v>20.566939999999999</v>
      </c>
      <c r="C21310" s="3">
        <v>2086</v>
      </c>
      <c r="D21310" s="4">
        <v>17820</v>
      </c>
      <c r="E21310" t="s">
        <v>5036</v>
      </c>
      <c r="F21310" s="4" t="s">
        <v>14477</v>
      </c>
      <c r="G21310" s="5">
        <v>1406</v>
      </c>
      <c r="H21310" s="6">
        <v>0.15778249999999999</v>
      </c>
      <c r="I21310" s="7">
        <v>48.9</v>
      </c>
      <c r="J21310" s="2">
        <v>60</v>
      </c>
      <c r="K21310">
        <v>2</v>
      </c>
    </row>
    <row r="21311" spans="1:12" x14ac:dyDescent="0.25">
      <c r="A21311">
        <v>47042</v>
      </c>
      <c r="B21311" s="2">
        <v>20.565930000000002</v>
      </c>
      <c r="C21311" s="3">
        <v>4241</v>
      </c>
      <c r="E21311" t="s">
        <v>2824</v>
      </c>
      <c r="F21311" s="4" t="s">
        <v>8800</v>
      </c>
      <c r="G21311" s="5">
        <v>2825</v>
      </c>
      <c r="H21311" s="6">
        <v>0.14649680000000001</v>
      </c>
      <c r="I21311" s="7">
        <v>50.847999999999999</v>
      </c>
      <c r="J21311" s="2">
        <v>66</v>
      </c>
      <c r="K21311">
        <v>1</v>
      </c>
    </row>
    <row r="21312" spans="1:12" x14ac:dyDescent="0.25">
      <c r="A21312">
        <v>60409</v>
      </c>
      <c r="B21312" s="2">
        <v>20.55959</v>
      </c>
      <c r="C21312" s="3">
        <v>37463</v>
      </c>
      <c r="D21312" s="4">
        <v>16980</v>
      </c>
      <c r="E21312" t="s">
        <v>11561</v>
      </c>
      <c r="F21312" s="4" t="s">
        <v>11490</v>
      </c>
      <c r="G21312" s="5">
        <v>23658</v>
      </c>
      <c r="H21312" s="6">
        <v>0.15702930000000001</v>
      </c>
      <c r="I21312" s="7">
        <v>49.026000000000003</v>
      </c>
      <c r="J21312" s="2">
        <v>49.5</v>
      </c>
      <c r="K21312">
        <v>12</v>
      </c>
      <c r="L21312" s="2">
        <v>92.1</v>
      </c>
    </row>
    <row r="21313" spans="1:11" x14ac:dyDescent="0.25">
      <c r="A21313">
        <v>36480</v>
      </c>
      <c r="B21313" s="2">
        <v>20.553619999999999</v>
      </c>
      <c r="C21313" s="3">
        <v>1699</v>
      </c>
      <c r="E21313" t="s">
        <v>7262</v>
      </c>
      <c r="F21313" s="4" t="s">
        <v>7027</v>
      </c>
      <c r="G21313" s="5">
        <v>1294</v>
      </c>
      <c r="H21313" s="6">
        <v>0.14208489999999999</v>
      </c>
      <c r="I21313" s="7">
        <v>51.606999999999999</v>
      </c>
    </row>
    <row r="21314" spans="1:11" x14ac:dyDescent="0.25">
      <c r="A21314">
        <v>32320</v>
      </c>
      <c r="B21314" s="2">
        <v>20.552710000000001</v>
      </c>
      <c r="C21314" s="3">
        <v>3513</v>
      </c>
      <c r="E21314" t="s">
        <v>6748</v>
      </c>
      <c r="F21314" s="4" t="s">
        <v>6689</v>
      </c>
      <c r="G21314" s="5">
        <v>2466</v>
      </c>
      <c r="H21314" s="6">
        <v>0.17112730000000001</v>
      </c>
      <c r="I21314" s="7">
        <v>46.582999999999998</v>
      </c>
    </row>
    <row r="21315" spans="1:11" x14ac:dyDescent="0.25">
      <c r="A21315">
        <v>30204</v>
      </c>
      <c r="B21315" s="2">
        <v>20.550260000000002</v>
      </c>
      <c r="C21315" s="3">
        <v>12652</v>
      </c>
      <c r="D21315" s="4">
        <v>12060</v>
      </c>
      <c r="E21315" t="s">
        <v>3988</v>
      </c>
      <c r="F21315" s="4" t="s">
        <v>6363</v>
      </c>
      <c r="G21315" s="5">
        <v>7775</v>
      </c>
      <c r="H21315" s="6">
        <v>0.1650161</v>
      </c>
      <c r="I21315" s="7">
        <v>47.633000000000003</v>
      </c>
    </row>
    <row r="21316" spans="1:11" x14ac:dyDescent="0.25">
      <c r="A21316">
        <v>44045</v>
      </c>
      <c r="B21316" s="2">
        <v>20.54834</v>
      </c>
      <c r="C21316" s="3">
        <v>372</v>
      </c>
      <c r="D21316" s="4">
        <v>17460</v>
      </c>
      <c r="E21316" t="s">
        <v>8494</v>
      </c>
      <c r="F21316" s="4" t="s">
        <v>8295</v>
      </c>
      <c r="G21316" s="5">
        <v>247</v>
      </c>
      <c r="H21316" s="6">
        <v>6.4516100000000007E-2</v>
      </c>
      <c r="I21316" s="7">
        <v>65</v>
      </c>
    </row>
    <row r="21317" spans="1:11" x14ac:dyDescent="0.25">
      <c r="A21317">
        <v>49817</v>
      </c>
      <c r="B21317" s="2">
        <v>20.548179999999999</v>
      </c>
      <c r="C21317" s="3">
        <v>587</v>
      </c>
      <c r="D21317" s="4">
        <v>21540</v>
      </c>
      <c r="E21317" t="s">
        <v>9516</v>
      </c>
      <c r="F21317" s="4" t="s">
        <v>9106</v>
      </c>
      <c r="G21317" s="5">
        <v>418</v>
      </c>
      <c r="H21317" s="6">
        <v>0.1360382</v>
      </c>
      <c r="I21317" s="7">
        <v>52.639000000000003</v>
      </c>
    </row>
    <row r="21318" spans="1:11" x14ac:dyDescent="0.25">
      <c r="A21318">
        <v>49072</v>
      </c>
      <c r="B21318" s="2">
        <v>20.54757</v>
      </c>
      <c r="C21318" s="3">
        <v>3328</v>
      </c>
      <c r="D21318" s="4">
        <v>44780</v>
      </c>
      <c r="E21318" t="s">
        <v>225</v>
      </c>
      <c r="F21318" s="4" t="s">
        <v>9106</v>
      </c>
      <c r="G21318" s="5">
        <v>2130</v>
      </c>
      <c r="H21318" s="6">
        <v>0.13943659999999999</v>
      </c>
      <c r="I21318" s="7">
        <v>52.051000000000002</v>
      </c>
      <c r="J21318" s="2">
        <v>54</v>
      </c>
      <c r="K21318">
        <v>1</v>
      </c>
    </row>
    <row r="21319" spans="1:11" x14ac:dyDescent="0.25">
      <c r="A21319">
        <v>17856</v>
      </c>
      <c r="B21319" s="2">
        <v>20.546469999999999</v>
      </c>
      <c r="C21319" s="3">
        <v>3420</v>
      </c>
      <c r="D21319" s="4">
        <v>30260</v>
      </c>
      <c r="E21319" t="s">
        <v>3886</v>
      </c>
      <c r="F21319" s="4" t="s">
        <v>3003</v>
      </c>
      <c r="G21319" s="5">
        <v>2457</v>
      </c>
      <c r="H21319" s="6">
        <v>0.1082621</v>
      </c>
      <c r="I21319" s="7">
        <v>57.438000000000002</v>
      </c>
      <c r="J21319" s="2">
        <v>50</v>
      </c>
      <c r="K21319">
        <v>1</v>
      </c>
    </row>
    <row r="21320" spans="1:11" x14ac:dyDescent="0.25">
      <c r="A21320">
        <v>89032</v>
      </c>
      <c r="B21320" s="2">
        <v>20.539739999999998</v>
      </c>
      <c r="C21320" s="3">
        <v>43895</v>
      </c>
      <c r="D21320" s="4">
        <v>29820</v>
      </c>
      <c r="E21320" t="s">
        <v>15330</v>
      </c>
      <c r="F21320" s="4" t="s">
        <v>15318</v>
      </c>
      <c r="G21320" s="5">
        <v>25645</v>
      </c>
      <c r="H21320" s="6">
        <v>0.12185609999999999</v>
      </c>
      <c r="I21320" s="7">
        <v>55.084000000000003</v>
      </c>
      <c r="J21320" s="2">
        <v>49</v>
      </c>
      <c r="K21320">
        <v>2</v>
      </c>
    </row>
    <row r="21321" spans="1:11" x14ac:dyDescent="0.25">
      <c r="A21321">
        <v>68661</v>
      </c>
      <c r="B21321" s="2">
        <v>20.532620000000001</v>
      </c>
      <c r="C21321" s="3">
        <v>7050</v>
      </c>
      <c r="E21321" t="s">
        <v>4767</v>
      </c>
      <c r="F21321" s="4" t="s">
        <v>12738</v>
      </c>
      <c r="G21321" s="5">
        <v>4125</v>
      </c>
      <c r="H21321" s="6">
        <v>0.1117305</v>
      </c>
      <c r="I21321" s="7">
        <v>56.823999999999998</v>
      </c>
    </row>
    <row r="21322" spans="1:11" x14ac:dyDescent="0.25">
      <c r="A21322">
        <v>14788</v>
      </c>
      <c r="B21322" s="2">
        <v>20.531569999999999</v>
      </c>
      <c r="C21322" s="3">
        <v>245</v>
      </c>
      <c r="D21322" s="4">
        <v>36460</v>
      </c>
      <c r="E21322" t="s">
        <v>2944</v>
      </c>
      <c r="F21322" s="4" t="s">
        <v>1280</v>
      </c>
      <c r="G21322" s="5">
        <v>217</v>
      </c>
      <c r="H21322" s="6">
        <v>0.1880734</v>
      </c>
      <c r="I21322" s="7">
        <v>43.625</v>
      </c>
    </row>
    <row r="21323" spans="1:11" x14ac:dyDescent="0.25">
      <c r="A21323">
        <v>48441</v>
      </c>
      <c r="B21323" s="2">
        <v>20.53087</v>
      </c>
      <c r="C21323" s="3">
        <v>3848</v>
      </c>
      <c r="E21323" t="s">
        <v>9192</v>
      </c>
      <c r="F21323" s="4" t="s">
        <v>9106</v>
      </c>
      <c r="G21323" s="5">
        <v>2740</v>
      </c>
      <c r="H21323" s="6">
        <v>0.1474453</v>
      </c>
      <c r="I21323" s="7">
        <v>50.643999999999998</v>
      </c>
      <c r="J21323" s="2">
        <v>50.333300000000001</v>
      </c>
      <c r="K21323">
        <v>3</v>
      </c>
    </row>
    <row r="21324" spans="1:11" x14ac:dyDescent="0.25">
      <c r="A21324">
        <v>85363</v>
      </c>
      <c r="B21324" s="2">
        <v>20.529199999999999</v>
      </c>
      <c r="C21324" s="3">
        <v>6418</v>
      </c>
      <c r="D21324" s="4">
        <v>38060</v>
      </c>
      <c r="E21324" t="s">
        <v>15010</v>
      </c>
      <c r="F21324" s="4" t="s">
        <v>14962</v>
      </c>
      <c r="G21324" s="5">
        <v>4238</v>
      </c>
      <c r="H21324" s="6">
        <v>0.14248640000000001</v>
      </c>
      <c r="I21324" s="7">
        <v>51.5</v>
      </c>
    </row>
    <row r="21325" spans="1:11" x14ac:dyDescent="0.25">
      <c r="A21325">
        <v>16401</v>
      </c>
      <c r="B21325" s="2">
        <v>20.52694</v>
      </c>
      <c r="C21325" s="3">
        <v>6636</v>
      </c>
      <c r="D21325" s="4">
        <v>21500</v>
      </c>
      <c r="E21325" t="s">
        <v>465</v>
      </c>
      <c r="F21325" s="4" t="s">
        <v>3003</v>
      </c>
      <c r="G21325" s="5">
        <v>5189</v>
      </c>
      <c r="H21325" s="6">
        <v>0.1133166</v>
      </c>
      <c r="I21325" s="7">
        <v>56.536000000000001</v>
      </c>
    </row>
    <row r="21326" spans="1:11" x14ac:dyDescent="0.25">
      <c r="A21326">
        <v>35178</v>
      </c>
      <c r="B21326" s="2">
        <v>20.525010000000002</v>
      </c>
      <c r="C21326" s="3">
        <v>4203</v>
      </c>
      <c r="D21326" s="4">
        <v>13820</v>
      </c>
      <c r="E21326" t="s">
        <v>7077</v>
      </c>
      <c r="F21326" s="4" t="s">
        <v>7027</v>
      </c>
      <c r="G21326" s="5">
        <v>2852</v>
      </c>
      <c r="H21326" s="6">
        <v>0.1184718</v>
      </c>
      <c r="I21326" s="7">
        <v>55.642000000000003</v>
      </c>
      <c r="J21326" s="2">
        <v>49</v>
      </c>
      <c r="K21326">
        <v>1</v>
      </c>
    </row>
    <row r="21327" spans="1:11" x14ac:dyDescent="0.25">
      <c r="A21327">
        <v>49952</v>
      </c>
      <c r="B21327" s="2">
        <v>20.52431</v>
      </c>
      <c r="C21327" s="3">
        <v>101</v>
      </c>
      <c r="D21327" s="4">
        <v>26340</v>
      </c>
      <c r="E21327" t="s">
        <v>9580</v>
      </c>
      <c r="F21327" s="4" t="s">
        <v>9106</v>
      </c>
      <c r="G21327" s="5">
        <v>86</v>
      </c>
      <c r="H21327" s="6">
        <v>0.1149425</v>
      </c>
      <c r="I21327" s="7">
        <v>56.25</v>
      </c>
    </row>
    <row r="21328" spans="1:11" x14ac:dyDescent="0.25">
      <c r="A21328">
        <v>51465</v>
      </c>
      <c r="B21328" s="2">
        <v>20.524180000000001</v>
      </c>
      <c r="C21328" s="3">
        <v>666</v>
      </c>
      <c r="E21328" t="s">
        <v>9866</v>
      </c>
      <c r="F21328" s="4" t="s">
        <v>9593</v>
      </c>
      <c r="G21328" s="5">
        <v>470</v>
      </c>
      <c r="H21328" s="6">
        <v>7.0063700000000007E-2</v>
      </c>
      <c r="I21328" s="7">
        <v>64</v>
      </c>
      <c r="J21328" s="2">
        <v>39</v>
      </c>
      <c r="K21328">
        <v>1</v>
      </c>
    </row>
    <row r="21329" spans="1:12" x14ac:dyDescent="0.25">
      <c r="A21329">
        <v>15868</v>
      </c>
      <c r="B21329" s="2">
        <v>20.523810000000001</v>
      </c>
      <c r="C21329" s="3">
        <v>1409</v>
      </c>
      <c r="E21329" t="s">
        <v>3344</v>
      </c>
      <c r="F21329" s="4" t="s">
        <v>3003</v>
      </c>
      <c r="G21329" s="5">
        <v>1062</v>
      </c>
      <c r="H21329" s="6">
        <v>0.15348400000000001</v>
      </c>
      <c r="I21329" s="7">
        <v>49.582999999999998</v>
      </c>
      <c r="J21329" s="2">
        <v>61</v>
      </c>
      <c r="K21329">
        <v>1</v>
      </c>
    </row>
    <row r="21330" spans="1:12" x14ac:dyDescent="0.25">
      <c r="A21330">
        <v>60153</v>
      </c>
      <c r="B21330" s="2">
        <v>20.519780000000001</v>
      </c>
      <c r="C21330" s="3">
        <v>24156</v>
      </c>
      <c r="D21330" s="4">
        <v>16980</v>
      </c>
      <c r="E21330" t="s">
        <v>1454</v>
      </c>
      <c r="F21330" s="4" t="s">
        <v>11490</v>
      </c>
      <c r="G21330" s="5">
        <v>15781</v>
      </c>
      <c r="H21330" s="6">
        <v>0.1338318</v>
      </c>
      <c r="I21330" s="7">
        <v>52.978999999999999</v>
      </c>
      <c r="J21330" s="2">
        <v>48.333300000000001</v>
      </c>
      <c r="K21330">
        <v>12</v>
      </c>
      <c r="L21330" s="2">
        <v>89.4</v>
      </c>
    </row>
    <row r="21331" spans="1:12" x14ac:dyDescent="0.25">
      <c r="A21331">
        <v>96025</v>
      </c>
      <c r="B21331" s="2">
        <v>20.515599999999999</v>
      </c>
      <c r="C21331" s="3">
        <v>2101</v>
      </c>
      <c r="E21331" t="s">
        <v>16033</v>
      </c>
      <c r="F21331" s="4" t="s">
        <v>15368</v>
      </c>
      <c r="G21331" s="5">
        <v>1710</v>
      </c>
      <c r="H21331" s="6">
        <v>0.2109877</v>
      </c>
      <c r="I21331" s="7">
        <v>39.643000000000001</v>
      </c>
      <c r="J21331" s="2">
        <v>55.25</v>
      </c>
      <c r="K21331">
        <v>4</v>
      </c>
    </row>
    <row r="21332" spans="1:12" x14ac:dyDescent="0.25">
      <c r="A21332">
        <v>19131</v>
      </c>
      <c r="B21332" s="2">
        <v>20.50825</v>
      </c>
      <c r="C21332" s="3">
        <v>43493</v>
      </c>
      <c r="D21332" s="4">
        <v>37980</v>
      </c>
      <c r="E21332" t="s">
        <v>2682</v>
      </c>
      <c r="F21332" s="4" t="s">
        <v>3003</v>
      </c>
      <c r="G21332" s="5">
        <v>28997</v>
      </c>
      <c r="H21332" s="6">
        <v>0.2213601</v>
      </c>
      <c r="I21332" s="7">
        <v>37.847999999999999</v>
      </c>
      <c r="J21332" s="2">
        <v>37.470599999999997</v>
      </c>
      <c r="K21332">
        <v>17</v>
      </c>
      <c r="L21332" s="2">
        <v>36.6</v>
      </c>
    </row>
    <row r="21333" spans="1:12" x14ac:dyDescent="0.25">
      <c r="A21333">
        <v>51447</v>
      </c>
      <c r="B21333" s="2">
        <v>20.501270000000002</v>
      </c>
      <c r="C21333" s="3">
        <v>162</v>
      </c>
      <c r="E21333" t="s">
        <v>9861</v>
      </c>
      <c r="F21333" s="4" t="s">
        <v>9593</v>
      </c>
      <c r="G21333" s="5">
        <v>152</v>
      </c>
      <c r="H21333" s="6">
        <v>0.1437909</v>
      </c>
      <c r="I21333" s="7">
        <v>51.25</v>
      </c>
    </row>
    <row r="21334" spans="1:12" x14ac:dyDescent="0.25">
      <c r="A21334">
        <v>95350</v>
      </c>
      <c r="B21334" s="2">
        <v>20.493040000000001</v>
      </c>
      <c r="C21334" s="3">
        <v>50675</v>
      </c>
      <c r="D21334" s="4">
        <v>33700</v>
      </c>
      <c r="E21334" t="s">
        <v>11999</v>
      </c>
      <c r="F21334" s="4" t="s">
        <v>15368</v>
      </c>
      <c r="G21334" s="5">
        <v>34241</v>
      </c>
      <c r="H21334" s="6">
        <v>0.17277529999999999</v>
      </c>
      <c r="I21334" s="7">
        <v>46.238</v>
      </c>
      <c r="J21334" s="2">
        <v>41.125</v>
      </c>
      <c r="K21334">
        <v>24</v>
      </c>
      <c r="L21334" s="2">
        <v>57.5</v>
      </c>
    </row>
    <row r="21335" spans="1:12" x14ac:dyDescent="0.25">
      <c r="A21335">
        <v>57531</v>
      </c>
      <c r="B21335" s="2">
        <v>20.48481</v>
      </c>
      <c r="C21335" s="3">
        <v>219</v>
      </c>
      <c r="E21335" t="s">
        <v>5038</v>
      </c>
      <c r="F21335" s="4" t="s">
        <v>10877</v>
      </c>
      <c r="G21335" s="5">
        <v>166</v>
      </c>
      <c r="H21335" s="6">
        <v>0.1377245</v>
      </c>
      <c r="I21335" s="7">
        <v>52.292000000000002</v>
      </c>
    </row>
    <row r="21336" spans="1:12" x14ac:dyDescent="0.25">
      <c r="A21336">
        <v>15377</v>
      </c>
      <c r="B21336" s="2">
        <v>20.484629999999999</v>
      </c>
      <c r="C21336" s="3">
        <v>830</v>
      </c>
      <c r="D21336" s="4">
        <v>38300</v>
      </c>
      <c r="E21336" t="s">
        <v>3123</v>
      </c>
      <c r="F21336" s="4" t="s">
        <v>3003</v>
      </c>
      <c r="G21336" s="5">
        <v>568</v>
      </c>
      <c r="H21336" s="6">
        <v>0.1003521</v>
      </c>
      <c r="I21336" s="7">
        <v>58.75</v>
      </c>
      <c r="J21336" s="2">
        <v>43</v>
      </c>
      <c r="K21336">
        <v>1</v>
      </c>
    </row>
    <row r="21337" spans="1:12" x14ac:dyDescent="0.25">
      <c r="A21337">
        <v>57623</v>
      </c>
      <c r="B21337" s="2">
        <v>20.484349999999999</v>
      </c>
      <c r="C21337" s="3">
        <v>1115</v>
      </c>
      <c r="E21337" t="s">
        <v>11015</v>
      </c>
      <c r="F21337" s="4" t="s">
        <v>10877</v>
      </c>
      <c r="G21337" s="5">
        <v>580</v>
      </c>
      <c r="H21337" s="6">
        <v>0.17211699999999999</v>
      </c>
      <c r="I21337" s="7">
        <v>46.338999999999999</v>
      </c>
    </row>
    <row r="21338" spans="1:12" x14ac:dyDescent="0.25">
      <c r="A21338">
        <v>60938</v>
      </c>
      <c r="B21338" s="2">
        <v>20.483879999999999</v>
      </c>
      <c r="C21338" s="3">
        <v>1991</v>
      </c>
      <c r="E21338" t="s">
        <v>1196</v>
      </c>
      <c r="F21338" s="4" t="s">
        <v>11490</v>
      </c>
      <c r="G21338" s="5">
        <v>1411</v>
      </c>
      <c r="H21338" s="6">
        <v>0.1133144</v>
      </c>
      <c r="I21338" s="7">
        <v>56.5</v>
      </c>
      <c r="J21338" s="2">
        <v>65</v>
      </c>
      <c r="K21338">
        <v>1</v>
      </c>
    </row>
    <row r="21339" spans="1:12" x14ac:dyDescent="0.25">
      <c r="A21339">
        <v>63441</v>
      </c>
      <c r="B21339" s="2">
        <v>20.48338</v>
      </c>
      <c r="C21339" s="3">
        <v>1050</v>
      </c>
      <c r="E21339" t="s">
        <v>4323</v>
      </c>
      <c r="F21339" s="4" t="s">
        <v>12102</v>
      </c>
      <c r="G21339" s="5">
        <v>663</v>
      </c>
      <c r="H21339" s="6">
        <v>0.1189759</v>
      </c>
      <c r="I21339" s="7">
        <v>55.515000000000001</v>
      </c>
    </row>
    <row r="21340" spans="1:12" x14ac:dyDescent="0.25">
      <c r="A21340">
        <v>41030</v>
      </c>
      <c r="B21340" s="2">
        <v>20.48235</v>
      </c>
      <c r="C21340" s="3">
        <v>6010</v>
      </c>
      <c r="D21340" s="4">
        <v>17140</v>
      </c>
      <c r="E21340" t="s">
        <v>8010</v>
      </c>
      <c r="F21340" s="4" t="s">
        <v>7883</v>
      </c>
      <c r="G21340" s="5">
        <v>3650</v>
      </c>
      <c r="H21340" s="6">
        <v>0.12904109999999999</v>
      </c>
      <c r="I21340" s="7">
        <v>53.77</v>
      </c>
      <c r="J21340" s="2">
        <v>64</v>
      </c>
      <c r="K21340">
        <v>1</v>
      </c>
    </row>
    <row r="21341" spans="1:12" x14ac:dyDescent="0.25">
      <c r="A21341">
        <v>50707</v>
      </c>
      <c r="B21341" s="2">
        <v>20.4801</v>
      </c>
      <c r="C21341" s="3">
        <v>8579</v>
      </c>
      <c r="D21341" s="4">
        <v>47940</v>
      </c>
      <c r="E21341" t="s">
        <v>9789</v>
      </c>
      <c r="F21341" s="4" t="s">
        <v>9593</v>
      </c>
      <c r="G21341" s="5">
        <v>5769</v>
      </c>
      <c r="H21341" s="6">
        <v>0.1069324</v>
      </c>
      <c r="I21341" s="7">
        <v>57.588999999999999</v>
      </c>
      <c r="J21341" s="2">
        <v>58.333300000000001</v>
      </c>
      <c r="K21341">
        <v>3</v>
      </c>
    </row>
    <row r="21342" spans="1:12" x14ac:dyDescent="0.25">
      <c r="A21342">
        <v>17888</v>
      </c>
      <c r="B21342" s="2">
        <v>20.478670000000001</v>
      </c>
      <c r="C21342" s="3">
        <v>282</v>
      </c>
      <c r="D21342" s="4">
        <v>14100</v>
      </c>
      <c r="E21342" t="s">
        <v>3904</v>
      </c>
      <c r="F21342" s="4" t="s">
        <v>3003</v>
      </c>
      <c r="G21342" s="5">
        <v>202</v>
      </c>
      <c r="H21342" s="6">
        <v>0.14356440000000001</v>
      </c>
      <c r="I21342" s="7">
        <v>51.25</v>
      </c>
    </row>
    <row r="21343" spans="1:12" x14ac:dyDescent="0.25">
      <c r="A21343">
        <v>27942</v>
      </c>
      <c r="B21343" s="2">
        <v>20.478490000000001</v>
      </c>
      <c r="C21343" s="3">
        <v>734</v>
      </c>
      <c r="E21343" t="s">
        <v>5823</v>
      </c>
      <c r="F21343" s="4" t="s">
        <v>5642</v>
      </c>
      <c r="G21343" s="5">
        <v>518</v>
      </c>
      <c r="H21343" s="6">
        <v>0.1387283</v>
      </c>
      <c r="I21343" s="7">
        <v>52.082999999999998</v>
      </c>
    </row>
    <row r="21344" spans="1:12" x14ac:dyDescent="0.25">
      <c r="A21344">
        <v>43832</v>
      </c>
      <c r="B21344" s="2">
        <v>20.477119999999999</v>
      </c>
      <c r="C21344" s="3">
        <v>7703</v>
      </c>
      <c r="D21344" s="4">
        <v>35420</v>
      </c>
      <c r="E21344" t="s">
        <v>8455</v>
      </c>
      <c r="F21344" s="4" t="s">
        <v>8295</v>
      </c>
      <c r="G21344" s="5">
        <v>5252</v>
      </c>
      <c r="H21344" s="6">
        <v>0.1180278</v>
      </c>
      <c r="I21344" s="7">
        <v>55.658000000000001</v>
      </c>
      <c r="J21344" s="2">
        <v>51</v>
      </c>
      <c r="K21344">
        <v>2</v>
      </c>
    </row>
    <row r="21345" spans="1:11" x14ac:dyDescent="0.25">
      <c r="A21345">
        <v>34287</v>
      </c>
      <c r="B21345" s="2">
        <v>20.470949999999998</v>
      </c>
      <c r="C21345" s="3">
        <v>25497</v>
      </c>
      <c r="D21345" s="4">
        <v>35840</v>
      </c>
      <c r="E21345" t="s">
        <v>6981</v>
      </c>
      <c r="F21345" s="4" t="s">
        <v>6689</v>
      </c>
      <c r="G21345" s="5">
        <v>20489</v>
      </c>
      <c r="H21345" s="6">
        <v>0.15237439999999999</v>
      </c>
      <c r="I21345" s="7">
        <v>49.715000000000003</v>
      </c>
      <c r="J21345" s="2">
        <v>54.5</v>
      </c>
      <c r="K21345">
        <v>2</v>
      </c>
    </row>
    <row r="21346" spans="1:11" x14ac:dyDescent="0.25">
      <c r="A21346">
        <v>48725</v>
      </c>
      <c r="B21346" s="2">
        <v>20.465589999999999</v>
      </c>
      <c r="C21346" s="3">
        <v>2424</v>
      </c>
      <c r="E21346" t="s">
        <v>9240</v>
      </c>
      <c r="F21346" s="4" t="s">
        <v>9106</v>
      </c>
      <c r="G21346" s="5">
        <v>1917</v>
      </c>
      <c r="H21346" s="6">
        <v>0.12050080000000001</v>
      </c>
      <c r="I21346" s="7">
        <v>55.220999999999997</v>
      </c>
    </row>
    <row r="21347" spans="1:11" x14ac:dyDescent="0.25">
      <c r="A21347">
        <v>70342</v>
      </c>
      <c r="B21347" s="2">
        <v>20.464400000000001</v>
      </c>
      <c r="C21347" s="3">
        <v>4949</v>
      </c>
      <c r="D21347" s="4">
        <v>34020</v>
      </c>
      <c r="E21347" t="s">
        <v>700</v>
      </c>
      <c r="F21347" s="4" t="s">
        <v>12927</v>
      </c>
      <c r="G21347" s="5">
        <v>3068</v>
      </c>
      <c r="H21347" s="6">
        <v>0.13722290000000001</v>
      </c>
      <c r="I21347" s="7">
        <v>52.328000000000003</v>
      </c>
    </row>
    <row r="21348" spans="1:11" x14ac:dyDescent="0.25">
      <c r="A21348">
        <v>55705</v>
      </c>
      <c r="B21348" s="2">
        <v>20.463069999999998</v>
      </c>
      <c r="C21348" s="3">
        <v>3259</v>
      </c>
      <c r="D21348" s="4">
        <v>20260</v>
      </c>
      <c r="E21348" t="s">
        <v>815</v>
      </c>
      <c r="F21348" s="4" t="s">
        <v>10428</v>
      </c>
      <c r="G21348" s="5">
        <v>2493</v>
      </c>
      <c r="H21348" s="6">
        <v>0.1163257</v>
      </c>
      <c r="I21348" s="7">
        <v>55.938000000000002</v>
      </c>
      <c r="J21348" s="2">
        <v>67</v>
      </c>
      <c r="K21348">
        <v>1</v>
      </c>
    </row>
    <row r="21349" spans="1:11" x14ac:dyDescent="0.25">
      <c r="A21349">
        <v>16845</v>
      </c>
      <c r="B21349" s="2">
        <v>20.46227</v>
      </c>
      <c r="C21349" s="3">
        <v>1095</v>
      </c>
      <c r="D21349" s="4">
        <v>20180</v>
      </c>
      <c r="E21349" t="s">
        <v>3614</v>
      </c>
      <c r="F21349" s="4" t="s">
        <v>3003</v>
      </c>
      <c r="G21349" s="5">
        <v>862</v>
      </c>
      <c r="H21349" s="6">
        <v>7.5318700000000002E-2</v>
      </c>
      <c r="I21349" s="7">
        <v>63.021000000000001</v>
      </c>
    </row>
    <row r="21350" spans="1:11" x14ac:dyDescent="0.25">
      <c r="A21350">
        <v>54922</v>
      </c>
      <c r="B21350" s="2">
        <v>20.461819999999999</v>
      </c>
      <c r="C21350" s="3">
        <v>1460</v>
      </c>
      <c r="D21350" s="4">
        <v>11540</v>
      </c>
      <c r="E21350" t="s">
        <v>4089</v>
      </c>
      <c r="F21350" s="4" t="s">
        <v>10031</v>
      </c>
      <c r="G21350" s="5">
        <v>1013</v>
      </c>
      <c r="H21350" s="6">
        <v>9.0819399999999995E-2</v>
      </c>
      <c r="I21350" s="7">
        <v>60.341000000000001</v>
      </c>
      <c r="J21350" s="2">
        <v>43</v>
      </c>
      <c r="K21350">
        <v>1</v>
      </c>
    </row>
    <row r="21351" spans="1:11" x14ac:dyDescent="0.25">
      <c r="A21351">
        <v>36421</v>
      </c>
      <c r="B21351" s="2">
        <v>20.46003</v>
      </c>
      <c r="C21351" s="3">
        <v>8793</v>
      </c>
      <c r="E21351" t="s">
        <v>7243</v>
      </c>
      <c r="F21351" s="4" t="s">
        <v>7027</v>
      </c>
      <c r="G21351" s="5">
        <v>6474</v>
      </c>
      <c r="H21351" s="6">
        <v>0.16586870000000001</v>
      </c>
      <c r="I21351" s="7">
        <v>47.371000000000002</v>
      </c>
    </row>
    <row r="21352" spans="1:11" x14ac:dyDescent="0.25">
      <c r="A21352">
        <v>80821</v>
      </c>
      <c r="B21352" s="2">
        <v>20.458300000000001</v>
      </c>
      <c r="C21352" s="3">
        <v>990</v>
      </c>
      <c r="E21352" t="s">
        <v>10442</v>
      </c>
      <c r="F21352" s="4" t="s">
        <v>14477</v>
      </c>
      <c r="G21352" s="5">
        <v>721</v>
      </c>
      <c r="H21352" s="6">
        <v>0.16782250000000001</v>
      </c>
      <c r="I21352" s="7">
        <v>47.030999999999999</v>
      </c>
      <c r="J21352" s="2">
        <v>55</v>
      </c>
      <c r="K21352">
        <v>1</v>
      </c>
    </row>
    <row r="21353" spans="1:11" x14ac:dyDescent="0.25">
      <c r="A21353">
        <v>62972</v>
      </c>
      <c r="B21353" s="2">
        <v>20.457940000000001</v>
      </c>
      <c r="C21353" s="3">
        <v>1023</v>
      </c>
      <c r="E21353" t="s">
        <v>7235</v>
      </c>
      <c r="F21353" s="4" t="s">
        <v>11490</v>
      </c>
      <c r="G21353" s="5">
        <v>811</v>
      </c>
      <c r="H21353" s="6">
        <v>0.16871920000000001</v>
      </c>
      <c r="I21353" s="7">
        <v>46.875</v>
      </c>
    </row>
    <row r="21354" spans="1:11" x14ac:dyDescent="0.25">
      <c r="A21354">
        <v>36867</v>
      </c>
      <c r="B21354" s="2">
        <v>20.454350000000002</v>
      </c>
      <c r="C21354" s="3">
        <v>22427</v>
      </c>
      <c r="D21354" s="4">
        <v>17980</v>
      </c>
      <c r="E21354" t="s">
        <v>7339</v>
      </c>
      <c r="F21354" s="4" t="s">
        <v>7027</v>
      </c>
      <c r="G21354" s="5">
        <v>14175</v>
      </c>
      <c r="H21354" s="6">
        <v>0.212895</v>
      </c>
      <c r="I21354" s="7">
        <v>39.241</v>
      </c>
      <c r="J21354" s="2">
        <v>58.5</v>
      </c>
      <c r="K21354">
        <v>4</v>
      </c>
    </row>
    <row r="21355" spans="1:11" x14ac:dyDescent="0.25">
      <c r="A21355">
        <v>13841</v>
      </c>
      <c r="B21355" s="2">
        <v>20.450849999999999</v>
      </c>
      <c r="C21355" s="3">
        <v>730</v>
      </c>
      <c r="D21355" s="4">
        <v>18660</v>
      </c>
      <c r="E21355" t="s">
        <v>2743</v>
      </c>
      <c r="F21355" s="4" t="s">
        <v>1280</v>
      </c>
      <c r="G21355" s="5">
        <v>451</v>
      </c>
      <c r="H21355" s="6">
        <v>0.1662971</v>
      </c>
      <c r="I21355" s="7">
        <v>47.292000000000002</v>
      </c>
    </row>
    <row r="21356" spans="1:11" x14ac:dyDescent="0.25">
      <c r="A21356">
        <v>55787</v>
      </c>
      <c r="B21356" s="2">
        <v>20.450659999999999</v>
      </c>
      <c r="C21356" s="3">
        <v>428</v>
      </c>
      <c r="E21356" t="s">
        <v>10555</v>
      </c>
      <c r="F21356" s="4" t="s">
        <v>10428</v>
      </c>
      <c r="G21356" s="5">
        <v>352</v>
      </c>
      <c r="H21356" s="6">
        <v>0.16147310000000001</v>
      </c>
      <c r="I21356" s="7">
        <v>48.125</v>
      </c>
    </row>
    <row r="21357" spans="1:11" x14ac:dyDescent="0.25">
      <c r="A21357">
        <v>35470</v>
      </c>
      <c r="B21357" s="2">
        <v>20.449870000000001</v>
      </c>
      <c r="C21357" s="3">
        <v>5308</v>
      </c>
      <c r="E21357" t="s">
        <v>1366</v>
      </c>
      <c r="F21357" s="4" t="s">
        <v>7027</v>
      </c>
      <c r="G21357" s="5">
        <v>2956</v>
      </c>
      <c r="H21357" s="6">
        <v>0.18470909999999999</v>
      </c>
      <c r="I21357" s="7">
        <v>44.106999999999999</v>
      </c>
    </row>
    <row r="21358" spans="1:11" x14ac:dyDescent="0.25">
      <c r="A21358">
        <v>16745</v>
      </c>
      <c r="B21358" s="2">
        <v>20.449059999999999</v>
      </c>
      <c r="C21358" s="3">
        <v>607</v>
      </c>
      <c r="D21358" s="4">
        <v>14620</v>
      </c>
      <c r="E21358" t="s">
        <v>3589</v>
      </c>
      <c r="F21358" s="4" t="s">
        <v>3003</v>
      </c>
      <c r="G21358" s="5">
        <v>395</v>
      </c>
      <c r="H21358" s="6">
        <v>0.16455700000000001</v>
      </c>
      <c r="I21358" s="7">
        <v>47.588999999999999</v>
      </c>
      <c r="J21358" s="2">
        <v>58</v>
      </c>
      <c r="K21358">
        <v>1</v>
      </c>
    </row>
    <row r="21359" spans="1:11" x14ac:dyDescent="0.25">
      <c r="A21359">
        <v>59349</v>
      </c>
      <c r="B21359" s="2">
        <v>20.448799999999999</v>
      </c>
      <c r="C21359" s="3">
        <v>977</v>
      </c>
      <c r="E21359" t="s">
        <v>7768</v>
      </c>
      <c r="F21359" s="4" t="s">
        <v>11278</v>
      </c>
      <c r="G21359" s="5">
        <v>705</v>
      </c>
      <c r="H21359" s="6">
        <v>0.15864020000000001</v>
      </c>
      <c r="I21359" s="7">
        <v>48.610999999999997</v>
      </c>
    </row>
    <row r="21360" spans="1:11" x14ac:dyDescent="0.25">
      <c r="A21360">
        <v>62248</v>
      </c>
      <c r="B21360" s="2">
        <v>20.44858</v>
      </c>
      <c r="C21360" s="3">
        <v>303</v>
      </c>
      <c r="D21360" s="4">
        <v>41180</v>
      </c>
      <c r="E21360" t="s">
        <v>11901</v>
      </c>
      <c r="F21360" s="4" t="s">
        <v>11490</v>
      </c>
      <c r="G21360" s="5">
        <v>187</v>
      </c>
      <c r="H21360" s="6">
        <v>0.10638300000000001</v>
      </c>
      <c r="I21360" s="7">
        <v>57.639000000000003</v>
      </c>
    </row>
    <row r="21361" spans="1:11" x14ac:dyDescent="0.25">
      <c r="A21361">
        <v>73052</v>
      </c>
      <c r="B21361" s="2">
        <v>20.44753</v>
      </c>
      <c r="C21361" s="3">
        <v>6265</v>
      </c>
      <c r="E21361" t="s">
        <v>11362</v>
      </c>
      <c r="F21361" s="4" t="s">
        <v>13462</v>
      </c>
      <c r="G21361" s="5">
        <v>4182</v>
      </c>
      <c r="H21361" s="6">
        <v>0.1190818</v>
      </c>
      <c r="I21361" s="7">
        <v>55.442999999999998</v>
      </c>
    </row>
    <row r="21362" spans="1:11" x14ac:dyDescent="0.25">
      <c r="A21362">
        <v>5101</v>
      </c>
      <c r="B21362" s="2">
        <v>20.44575</v>
      </c>
      <c r="C21362" s="3">
        <v>4456</v>
      </c>
      <c r="E21362" t="s">
        <v>1058</v>
      </c>
      <c r="F21362" s="4" t="s">
        <v>1030</v>
      </c>
      <c r="G21362" s="5">
        <v>3255</v>
      </c>
      <c r="H21362" s="6">
        <v>0.1751152</v>
      </c>
      <c r="I21362" s="7">
        <v>45.756999999999998</v>
      </c>
    </row>
    <row r="21363" spans="1:11" x14ac:dyDescent="0.25">
      <c r="A21363">
        <v>16041</v>
      </c>
      <c r="B21363" s="2">
        <v>20.44463</v>
      </c>
      <c r="C21363" s="3">
        <v>2023</v>
      </c>
      <c r="D21363" s="4">
        <v>38300</v>
      </c>
      <c r="E21363" t="s">
        <v>3392</v>
      </c>
      <c r="F21363" s="4" t="s">
        <v>3003</v>
      </c>
      <c r="G21363" s="5">
        <v>1437</v>
      </c>
      <c r="H21363" s="6">
        <v>8.9074500000000001E-2</v>
      </c>
      <c r="I21363" s="7">
        <v>60.625</v>
      </c>
    </row>
    <row r="21364" spans="1:11" x14ac:dyDescent="0.25">
      <c r="A21364">
        <v>97449</v>
      </c>
      <c r="B21364" s="2">
        <v>20.44389</v>
      </c>
      <c r="C21364" s="3">
        <v>1911</v>
      </c>
      <c r="D21364" s="4">
        <v>18300</v>
      </c>
      <c r="E21364" t="s">
        <v>1319</v>
      </c>
      <c r="F21364" s="4" t="s">
        <v>16170</v>
      </c>
      <c r="G21364" s="5">
        <v>1638</v>
      </c>
      <c r="H21364" s="6">
        <v>0.16117219999999999</v>
      </c>
      <c r="I21364" s="7">
        <v>48.164000000000001</v>
      </c>
      <c r="J21364" s="2">
        <v>72</v>
      </c>
      <c r="K21364">
        <v>1</v>
      </c>
    </row>
    <row r="21365" spans="1:11" x14ac:dyDescent="0.25">
      <c r="A21365">
        <v>12078</v>
      </c>
      <c r="B21365" s="2">
        <v>20.439550000000001</v>
      </c>
      <c r="C21365" s="3">
        <v>24072</v>
      </c>
      <c r="D21365" s="4">
        <v>24100</v>
      </c>
      <c r="E21365" t="s">
        <v>2121</v>
      </c>
      <c r="F21365" s="4" t="s">
        <v>1280</v>
      </c>
      <c r="G21365" s="5">
        <v>16486</v>
      </c>
      <c r="H21365" s="6">
        <v>0.14521410000000001</v>
      </c>
      <c r="I21365" s="7">
        <v>50.918999999999997</v>
      </c>
      <c r="J21365" s="2">
        <v>41.625</v>
      </c>
      <c r="K21365">
        <v>8</v>
      </c>
    </row>
    <row r="21366" spans="1:11" x14ac:dyDescent="0.25">
      <c r="A21366">
        <v>13654</v>
      </c>
      <c r="B21366" s="2">
        <v>20.435230000000001</v>
      </c>
      <c r="C21366" s="3">
        <v>3000</v>
      </c>
      <c r="D21366" s="4">
        <v>36300</v>
      </c>
      <c r="E21366" t="s">
        <v>2671</v>
      </c>
      <c r="F21366" s="4" t="s">
        <v>1280</v>
      </c>
      <c r="G21366" s="5">
        <v>1582</v>
      </c>
      <c r="H21366" s="6">
        <v>0.15666459999999999</v>
      </c>
      <c r="I21366" s="7">
        <v>48.94</v>
      </c>
    </row>
    <row r="21367" spans="1:11" x14ac:dyDescent="0.25">
      <c r="A21367">
        <v>52323</v>
      </c>
      <c r="B21367" s="2">
        <v>20.434660000000001</v>
      </c>
      <c r="C21367" s="3">
        <v>1141</v>
      </c>
      <c r="D21367" s="4">
        <v>16300</v>
      </c>
      <c r="E21367" t="s">
        <v>9962</v>
      </c>
      <c r="F21367" s="4" t="s">
        <v>9593</v>
      </c>
      <c r="G21367" s="5">
        <v>776</v>
      </c>
      <c r="H21367" s="6">
        <v>9.5360799999999996E-2</v>
      </c>
      <c r="I21367" s="7">
        <v>59.530999999999999</v>
      </c>
    </row>
    <row r="21368" spans="1:11" x14ac:dyDescent="0.25">
      <c r="A21368">
        <v>8302</v>
      </c>
      <c r="B21368" s="2">
        <v>20.427199999999999</v>
      </c>
      <c r="C21368" s="3">
        <v>46619</v>
      </c>
      <c r="D21368" s="4">
        <v>47220</v>
      </c>
      <c r="E21368" t="s">
        <v>1670</v>
      </c>
      <c r="F21368" s="4" t="s">
        <v>1341</v>
      </c>
      <c r="G21368" s="5">
        <v>30388</v>
      </c>
      <c r="H21368" s="6">
        <v>0.12705669999999999</v>
      </c>
      <c r="I21368" s="7">
        <v>54.051000000000002</v>
      </c>
      <c r="J21368" s="2">
        <v>42.333300000000001</v>
      </c>
      <c r="K21368">
        <v>6</v>
      </c>
    </row>
    <row r="21369" spans="1:11" x14ac:dyDescent="0.25">
      <c r="A21369">
        <v>95237</v>
      </c>
      <c r="B21369" s="2">
        <v>20.419409999999999</v>
      </c>
      <c r="C21369" s="3">
        <v>2999</v>
      </c>
      <c r="D21369" s="4">
        <v>44700</v>
      </c>
      <c r="E21369" t="s">
        <v>15845</v>
      </c>
      <c r="F21369" s="4" t="s">
        <v>15368</v>
      </c>
      <c r="G21369" s="5">
        <v>2180</v>
      </c>
      <c r="H21369" s="6">
        <v>0.12654750000000001</v>
      </c>
      <c r="I21369" s="7">
        <v>54.134999999999998</v>
      </c>
      <c r="J21369" s="2">
        <v>27.5</v>
      </c>
      <c r="K21369">
        <v>2</v>
      </c>
    </row>
    <row r="21370" spans="1:11" x14ac:dyDescent="0.25">
      <c r="A21370">
        <v>15466</v>
      </c>
      <c r="B21370" s="2">
        <v>20.418810000000001</v>
      </c>
      <c r="C21370" s="3">
        <v>462</v>
      </c>
      <c r="D21370" s="4">
        <v>38300</v>
      </c>
      <c r="E21370" t="s">
        <v>3164</v>
      </c>
      <c r="F21370" s="4" t="s">
        <v>3003</v>
      </c>
      <c r="G21370" s="5">
        <v>314</v>
      </c>
      <c r="H21370" s="6">
        <v>0.1142857</v>
      </c>
      <c r="I21370" s="7">
        <v>56.25</v>
      </c>
    </row>
    <row r="21371" spans="1:11" x14ac:dyDescent="0.25">
      <c r="A21371">
        <v>40862</v>
      </c>
      <c r="B21371" s="2">
        <v>20.418600000000001</v>
      </c>
      <c r="C21371" s="3">
        <v>680</v>
      </c>
      <c r="E21371" t="s">
        <v>7981</v>
      </c>
      <c r="F21371" s="4" t="s">
        <v>7883</v>
      </c>
      <c r="G21371" s="5">
        <v>555</v>
      </c>
      <c r="H21371" s="6">
        <v>0.12252250000000001</v>
      </c>
      <c r="I21371" s="7">
        <v>54.820999999999998</v>
      </c>
    </row>
    <row r="21372" spans="1:11" x14ac:dyDescent="0.25">
      <c r="A21372">
        <v>72658</v>
      </c>
      <c r="B21372" s="2">
        <v>20.41807</v>
      </c>
      <c r="C21372" s="3">
        <v>2405</v>
      </c>
      <c r="D21372" s="4">
        <v>34260</v>
      </c>
      <c r="E21372" t="s">
        <v>13414</v>
      </c>
      <c r="F21372" s="4" t="s">
        <v>13183</v>
      </c>
      <c r="G21372" s="5">
        <v>1667</v>
      </c>
      <c r="H21372" s="6">
        <v>0.1817636</v>
      </c>
      <c r="I21372" s="7">
        <v>44.582999999999998</v>
      </c>
    </row>
    <row r="21373" spans="1:11" x14ac:dyDescent="0.25">
      <c r="A21373">
        <v>88252</v>
      </c>
      <c r="B21373" s="2">
        <v>20.41732</v>
      </c>
      <c r="C21373" s="3">
        <v>2214</v>
      </c>
      <c r="D21373" s="4">
        <v>26020</v>
      </c>
      <c r="E21373" t="s">
        <v>15294</v>
      </c>
      <c r="F21373" s="4" t="s">
        <v>15124</v>
      </c>
      <c r="G21373" s="5">
        <v>1440</v>
      </c>
      <c r="H21373" s="6">
        <v>9.1603100000000007E-2</v>
      </c>
      <c r="I21373" s="7">
        <v>60.162999999999997</v>
      </c>
      <c r="J21373" s="2">
        <v>50</v>
      </c>
      <c r="K21373">
        <v>1</v>
      </c>
    </row>
    <row r="21374" spans="1:11" x14ac:dyDescent="0.25">
      <c r="A21374">
        <v>49113</v>
      </c>
      <c r="B21374" s="2">
        <v>20.41667</v>
      </c>
      <c r="C21374" s="3">
        <v>1820</v>
      </c>
      <c r="D21374" s="4">
        <v>35660</v>
      </c>
      <c r="E21374" t="s">
        <v>9338</v>
      </c>
      <c r="F21374" s="4" t="s">
        <v>9106</v>
      </c>
      <c r="G21374" s="5">
        <v>1302</v>
      </c>
      <c r="H21374" s="6">
        <v>0.1289332</v>
      </c>
      <c r="I21374" s="7">
        <v>53.710999999999999</v>
      </c>
    </row>
    <row r="21375" spans="1:11" x14ac:dyDescent="0.25">
      <c r="A21375">
        <v>61870</v>
      </c>
      <c r="B21375" s="2">
        <v>20.416129999999999</v>
      </c>
      <c r="C21375" s="3">
        <v>1338</v>
      </c>
      <c r="D21375" s="4">
        <v>19180</v>
      </c>
      <c r="E21375" t="s">
        <v>11828</v>
      </c>
      <c r="F21375" s="4" t="s">
        <v>11490</v>
      </c>
      <c r="G21375" s="5">
        <v>936</v>
      </c>
      <c r="H21375" s="6">
        <v>0.1237994</v>
      </c>
      <c r="I21375" s="7">
        <v>54.597000000000001</v>
      </c>
    </row>
    <row r="21376" spans="1:11" x14ac:dyDescent="0.25">
      <c r="A21376">
        <v>32145</v>
      </c>
      <c r="B21376" s="2">
        <v>20.415120000000002</v>
      </c>
      <c r="C21376" s="3">
        <v>4714</v>
      </c>
      <c r="D21376" s="4">
        <v>27260</v>
      </c>
      <c r="E21376" t="s">
        <v>2495</v>
      </c>
      <c r="F21376" s="4" t="s">
        <v>6689</v>
      </c>
      <c r="G21376" s="5">
        <v>3276</v>
      </c>
      <c r="H21376" s="6">
        <v>0.1147741</v>
      </c>
      <c r="I21376" s="7">
        <v>56.155999999999999</v>
      </c>
    </row>
    <row r="21377" spans="1:12" x14ac:dyDescent="0.25">
      <c r="A21377">
        <v>31023</v>
      </c>
      <c r="B21377" s="2">
        <v>20.41206</v>
      </c>
      <c r="C21377" s="3">
        <v>14368</v>
      </c>
      <c r="E21377" t="s">
        <v>6559</v>
      </c>
      <c r="F21377" s="4" t="s">
        <v>6363</v>
      </c>
      <c r="G21377" s="5">
        <v>9526</v>
      </c>
      <c r="H21377" s="6">
        <v>0.16911609999999999</v>
      </c>
      <c r="I21377" s="7">
        <v>46.765000000000001</v>
      </c>
    </row>
    <row r="21378" spans="1:12" x14ac:dyDescent="0.25">
      <c r="A21378">
        <v>71665</v>
      </c>
      <c r="B21378" s="2">
        <v>20.40878</v>
      </c>
      <c r="C21378" s="3">
        <v>6133</v>
      </c>
      <c r="D21378" s="4">
        <v>38220</v>
      </c>
      <c r="E21378" t="s">
        <v>13192</v>
      </c>
      <c r="F21378" s="4" t="s">
        <v>13183</v>
      </c>
      <c r="G21378" s="5">
        <v>4164</v>
      </c>
      <c r="H21378" s="6">
        <v>0.13709479999999999</v>
      </c>
      <c r="I21378" s="7">
        <v>52.292000000000002</v>
      </c>
      <c r="J21378" s="2">
        <v>65</v>
      </c>
      <c r="K21378">
        <v>2</v>
      </c>
    </row>
    <row r="21379" spans="1:12" x14ac:dyDescent="0.25">
      <c r="A21379">
        <v>40348</v>
      </c>
      <c r="B21379" s="2">
        <v>20.40766</v>
      </c>
      <c r="C21379" s="3">
        <v>735</v>
      </c>
      <c r="D21379" s="4">
        <v>30460</v>
      </c>
      <c r="E21379" t="s">
        <v>3701</v>
      </c>
      <c r="F21379" s="4" t="s">
        <v>7883</v>
      </c>
      <c r="G21379" s="5">
        <v>505</v>
      </c>
      <c r="H21379" s="6">
        <v>0.12648219999999999</v>
      </c>
      <c r="I21379" s="7">
        <v>54.125</v>
      </c>
    </row>
    <row r="21380" spans="1:12" x14ac:dyDescent="0.25">
      <c r="A21380">
        <v>29671</v>
      </c>
      <c r="B21380" s="2">
        <v>20.404589999999999</v>
      </c>
      <c r="C21380" s="3">
        <v>17474</v>
      </c>
      <c r="D21380" s="4">
        <v>24860</v>
      </c>
      <c r="E21380" t="s">
        <v>5507</v>
      </c>
      <c r="F21380" s="4" t="s">
        <v>6130</v>
      </c>
      <c r="G21380" s="5">
        <v>12303</v>
      </c>
      <c r="H21380" s="6">
        <v>0.14394860000000001</v>
      </c>
      <c r="I21380" s="7">
        <v>51.106000000000002</v>
      </c>
      <c r="J21380" s="2">
        <v>53</v>
      </c>
      <c r="K21380">
        <v>2</v>
      </c>
    </row>
    <row r="21381" spans="1:12" x14ac:dyDescent="0.25">
      <c r="A21381">
        <v>50845</v>
      </c>
      <c r="B21381" s="2">
        <v>20.401509999999998</v>
      </c>
      <c r="C21381" s="3">
        <v>847</v>
      </c>
      <c r="E21381" t="s">
        <v>9791</v>
      </c>
      <c r="F21381" s="4" t="s">
        <v>9593</v>
      </c>
      <c r="G21381" s="5">
        <v>564</v>
      </c>
      <c r="H21381" s="6">
        <v>0.1292035</v>
      </c>
      <c r="I21381" s="7">
        <v>53.654000000000003</v>
      </c>
    </row>
    <row r="21382" spans="1:12" x14ac:dyDescent="0.25">
      <c r="A21382">
        <v>5656</v>
      </c>
      <c r="B21382" s="2">
        <v>20.4009</v>
      </c>
      <c r="C21382" s="3">
        <v>3637</v>
      </c>
      <c r="E21382" t="s">
        <v>1131</v>
      </c>
      <c r="F21382" s="4" t="s">
        <v>1030</v>
      </c>
      <c r="G21382" s="5">
        <v>2000</v>
      </c>
      <c r="H21382" s="6">
        <v>0.19190409999999999</v>
      </c>
      <c r="I21382" s="7">
        <v>42.813000000000002</v>
      </c>
      <c r="J21382" s="2">
        <v>54</v>
      </c>
      <c r="K21382">
        <v>1</v>
      </c>
    </row>
    <row r="21383" spans="1:12" x14ac:dyDescent="0.25">
      <c r="A21383">
        <v>49880</v>
      </c>
      <c r="B21383" s="2">
        <v>20.400220000000001</v>
      </c>
      <c r="C21383" s="3">
        <v>1095</v>
      </c>
      <c r="D21383" s="4">
        <v>21540</v>
      </c>
      <c r="E21383" t="s">
        <v>5154</v>
      </c>
      <c r="F21383" s="4" t="s">
        <v>9106</v>
      </c>
      <c r="G21383" s="5">
        <v>843</v>
      </c>
      <c r="H21383" s="6">
        <v>0.1220379</v>
      </c>
      <c r="I21383" s="7">
        <v>54.886000000000003</v>
      </c>
      <c r="J21383" s="2">
        <v>78</v>
      </c>
      <c r="K21383">
        <v>1</v>
      </c>
    </row>
    <row r="21384" spans="1:12" x14ac:dyDescent="0.25">
      <c r="A21384">
        <v>75149</v>
      </c>
      <c r="B21384" s="2">
        <v>20.39181</v>
      </c>
      <c r="C21384" s="3">
        <v>56970</v>
      </c>
      <c r="D21384" s="4">
        <v>19100</v>
      </c>
      <c r="E21384" t="s">
        <v>13780</v>
      </c>
      <c r="F21384" s="4" t="s">
        <v>13752</v>
      </c>
      <c r="G21384" s="5">
        <v>34287</v>
      </c>
      <c r="H21384" s="6">
        <v>0.14576529999999999</v>
      </c>
      <c r="I21384" s="7">
        <v>50.78</v>
      </c>
      <c r="J21384" s="2">
        <v>51.0625</v>
      </c>
      <c r="K21384">
        <v>16</v>
      </c>
      <c r="L21384" s="2">
        <v>95.1</v>
      </c>
    </row>
    <row r="21385" spans="1:12" x14ac:dyDescent="0.25">
      <c r="A21385">
        <v>84665</v>
      </c>
      <c r="B21385" s="2">
        <v>20.38354</v>
      </c>
      <c r="C21385" s="3">
        <v>402</v>
      </c>
      <c r="E21385" t="s">
        <v>194</v>
      </c>
      <c r="F21385" s="4" t="s">
        <v>14851</v>
      </c>
      <c r="G21385" s="5">
        <v>280</v>
      </c>
      <c r="H21385" s="6">
        <v>0.1285714</v>
      </c>
      <c r="I21385" s="7">
        <v>53.75</v>
      </c>
    </row>
    <row r="21386" spans="1:12" x14ac:dyDescent="0.25">
      <c r="A21386">
        <v>62532</v>
      </c>
      <c r="B21386" s="2">
        <v>20.38345</v>
      </c>
      <c r="C21386" s="3">
        <v>75</v>
      </c>
      <c r="D21386" s="4">
        <v>19500</v>
      </c>
      <c r="E21386" t="s">
        <v>11971</v>
      </c>
      <c r="F21386" s="4" t="s">
        <v>11490</v>
      </c>
      <c r="G21386" s="5">
        <v>75</v>
      </c>
      <c r="H21386" s="6">
        <v>7.8947400000000001E-2</v>
      </c>
      <c r="I21386" s="7">
        <v>62.320999999999998</v>
      </c>
    </row>
    <row r="21387" spans="1:12" x14ac:dyDescent="0.25">
      <c r="A21387">
        <v>96075</v>
      </c>
      <c r="B21387" s="2">
        <v>20.38336</v>
      </c>
      <c r="C21387" s="3">
        <v>307</v>
      </c>
      <c r="D21387" s="4">
        <v>39780</v>
      </c>
      <c r="E21387" t="s">
        <v>16060</v>
      </c>
      <c r="F21387" s="4" t="s">
        <v>15368</v>
      </c>
      <c r="G21387" s="5">
        <v>287</v>
      </c>
      <c r="H21387" s="6">
        <v>0.13937279999999999</v>
      </c>
      <c r="I21387" s="7">
        <v>51.875</v>
      </c>
    </row>
    <row r="21388" spans="1:12" x14ac:dyDescent="0.25">
      <c r="A21388">
        <v>79243</v>
      </c>
      <c r="B21388" s="2">
        <v>20.383279999999999</v>
      </c>
      <c r="C21388" s="3">
        <v>48</v>
      </c>
      <c r="D21388" s="4">
        <v>31180</v>
      </c>
      <c r="E21388" t="s">
        <v>4002</v>
      </c>
      <c r="F21388" s="4" t="s">
        <v>13752</v>
      </c>
      <c r="G21388" s="5">
        <v>45</v>
      </c>
      <c r="H21388" s="6">
        <v>0.13333329999999999</v>
      </c>
      <c r="I21388" s="7">
        <v>52.917000000000002</v>
      </c>
    </row>
    <row r="21389" spans="1:12" x14ac:dyDescent="0.25">
      <c r="A21389">
        <v>79502</v>
      </c>
      <c r="B21389" s="2">
        <v>20.38306</v>
      </c>
      <c r="C21389" s="3">
        <v>1276</v>
      </c>
      <c r="E21389" t="s">
        <v>14419</v>
      </c>
      <c r="F21389" s="4" t="s">
        <v>13752</v>
      </c>
      <c r="G21389" s="5">
        <v>882</v>
      </c>
      <c r="H21389" s="6">
        <v>0.1258503</v>
      </c>
      <c r="I21389" s="7">
        <v>54.204999999999998</v>
      </c>
      <c r="J21389" s="2">
        <v>72</v>
      </c>
      <c r="K21389">
        <v>1</v>
      </c>
    </row>
    <row r="21390" spans="1:12" x14ac:dyDescent="0.25">
      <c r="A21390">
        <v>23110</v>
      </c>
      <c r="B21390" s="2">
        <v>20.382719999999999</v>
      </c>
      <c r="C21390" s="3">
        <v>670</v>
      </c>
      <c r="E21390" t="s">
        <v>4815</v>
      </c>
      <c r="F21390" s="4" t="s">
        <v>4335</v>
      </c>
      <c r="G21390" s="5">
        <v>552</v>
      </c>
      <c r="H21390" s="6">
        <v>0.1084991</v>
      </c>
      <c r="I21390" s="7">
        <v>57.201000000000001</v>
      </c>
      <c r="J21390" s="2">
        <v>45</v>
      </c>
      <c r="K21390">
        <v>1</v>
      </c>
    </row>
    <row r="21391" spans="1:12" x14ac:dyDescent="0.25">
      <c r="A21391">
        <v>43344</v>
      </c>
      <c r="B21391" s="2">
        <v>20.381740000000001</v>
      </c>
      <c r="C21391" s="3">
        <v>5420</v>
      </c>
      <c r="D21391" s="4">
        <v>18140</v>
      </c>
      <c r="E21391" t="s">
        <v>5516</v>
      </c>
      <c r="F21391" s="4" t="s">
        <v>8295</v>
      </c>
      <c r="G21391" s="5">
        <v>3540</v>
      </c>
      <c r="H21391" s="6">
        <v>8.8675500000000004E-2</v>
      </c>
      <c r="I21391" s="7">
        <v>60.625</v>
      </c>
      <c r="J21391" s="2">
        <v>39.6</v>
      </c>
      <c r="K21391">
        <v>5</v>
      </c>
    </row>
    <row r="21392" spans="1:12" x14ac:dyDescent="0.25">
      <c r="A21392">
        <v>64442</v>
      </c>
      <c r="B21392" s="2">
        <v>20.380780000000001</v>
      </c>
      <c r="C21392" s="3">
        <v>751</v>
      </c>
      <c r="E21392" t="s">
        <v>7371</v>
      </c>
      <c r="F21392" s="4" t="s">
        <v>12102</v>
      </c>
      <c r="G21392" s="5">
        <v>470</v>
      </c>
      <c r="H21392" s="6">
        <v>0.16560510000000001</v>
      </c>
      <c r="I21392" s="7">
        <v>47.33</v>
      </c>
    </row>
    <row r="21393" spans="1:12" x14ac:dyDescent="0.25">
      <c r="A21393">
        <v>41616</v>
      </c>
      <c r="B21393" s="2">
        <v>20.380510000000001</v>
      </c>
      <c r="C21393" s="3">
        <v>751</v>
      </c>
      <c r="E21393" t="s">
        <v>8102</v>
      </c>
      <c r="F21393" s="4" t="s">
        <v>7883</v>
      </c>
      <c r="G21393" s="5">
        <v>637</v>
      </c>
      <c r="H21393" s="6">
        <v>0.1742543</v>
      </c>
      <c r="I21393" s="7">
        <v>45.832999999999998</v>
      </c>
    </row>
    <row r="21394" spans="1:12" x14ac:dyDescent="0.25">
      <c r="A21394">
        <v>17974</v>
      </c>
      <c r="B21394" s="2">
        <v>20.380299999999998</v>
      </c>
      <c r="C21394" s="3">
        <v>250</v>
      </c>
      <c r="D21394" s="4">
        <v>39060</v>
      </c>
      <c r="E21394" t="s">
        <v>3936</v>
      </c>
      <c r="F21394" s="4" t="s">
        <v>3003</v>
      </c>
      <c r="G21394" s="5">
        <v>232</v>
      </c>
      <c r="H21394" s="6">
        <v>8.5836899999999994E-2</v>
      </c>
      <c r="I21394" s="7">
        <v>61.110999999999997</v>
      </c>
    </row>
    <row r="21395" spans="1:12" x14ac:dyDescent="0.25">
      <c r="A21395">
        <v>39212</v>
      </c>
      <c r="B21395" s="2">
        <v>20.375599999999999</v>
      </c>
      <c r="C21395" s="3">
        <v>34200</v>
      </c>
      <c r="D21395" s="4">
        <v>27140</v>
      </c>
      <c r="E21395" t="s">
        <v>671</v>
      </c>
      <c r="F21395" s="4" t="s">
        <v>7633</v>
      </c>
      <c r="G21395" s="5">
        <v>19416</v>
      </c>
      <c r="H21395" s="6">
        <v>0.1984446</v>
      </c>
      <c r="I21395" s="7">
        <v>41.64</v>
      </c>
      <c r="J21395" s="2">
        <v>44</v>
      </c>
      <c r="K21395">
        <v>8</v>
      </c>
    </row>
    <row r="21396" spans="1:12" x14ac:dyDescent="0.25">
      <c r="A21396">
        <v>54747</v>
      </c>
      <c r="B21396" s="2">
        <v>20.370529999999999</v>
      </c>
      <c r="C21396" s="3">
        <v>2615</v>
      </c>
      <c r="E21396" t="s">
        <v>5046</v>
      </c>
      <c r="F21396" s="4" t="s">
        <v>10031</v>
      </c>
      <c r="G21396" s="5">
        <v>1745</v>
      </c>
      <c r="H21396" s="6">
        <v>0.1363897</v>
      </c>
      <c r="I21396" s="7">
        <v>52.360999999999997</v>
      </c>
    </row>
    <row r="21397" spans="1:12" x14ac:dyDescent="0.25">
      <c r="A21397">
        <v>8360</v>
      </c>
      <c r="B21397" s="2">
        <v>20.363230000000001</v>
      </c>
      <c r="C21397" s="3">
        <v>44226</v>
      </c>
      <c r="D21397" s="4">
        <v>47220</v>
      </c>
      <c r="E21397" t="s">
        <v>1694</v>
      </c>
      <c r="F21397" s="4" t="s">
        <v>1341</v>
      </c>
      <c r="G21397" s="5">
        <v>28774</v>
      </c>
      <c r="H21397" s="6">
        <v>0.122715</v>
      </c>
      <c r="I21397" s="7">
        <v>54.72</v>
      </c>
      <c r="J21397" s="2">
        <v>49.3889</v>
      </c>
      <c r="K21397">
        <v>18</v>
      </c>
      <c r="L21397" s="2">
        <v>92</v>
      </c>
    </row>
    <row r="21398" spans="1:12" x14ac:dyDescent="0.25">
      <c r="A21398">
        <v>41751</v>
      </c>
      <c r="B21398" s="2">
        <v>20.356290000000001</v>
      </c>
      <c r="C21398" s="3">
        <v>407</v>
      </c>
      <c r="E21398" t="s">
        <v>8135</v>
      </c>
      <c r="F21398" s="4" t="s">
        <v>7883</v>
      </c>
      <c r="G21398" s="5">
        <v>243</v>
      </c>
      <c r="H21398" s="6">
        <v>7.4074100000000004E-2</v>
      </c>
      <c r="I21398" s="7">
        <v>63.125</v>
      </c>
    </row>
    <row r="21399" spans="1:12" x14ac:dyDescent="0.25">
      <c r="A21399">
        <v>92707</v>
      </c>
      <c r="B21399" s="2">
        <v>20.347290000000001</v>
      </c>
      <c r="C21399" s="3">
        <v>63595</v>
      </c>
      <c r="D21399" s="4">
        <v>31080</v>
      </c>
      <c r="E21399" t="s">
        <v>15598</v>
      </c>
      <c r="F21399" s="4" t="s">
        <v>15368</v>
      </c>
      <c r="G21399" s="5">
        <v>37375</v>
      </c>
      <c r="H21399" s="6">
        <v>0.1127729</v>
      </c>
      <c r="I21399" s="7">
        <v>56.435000000000002</v>
      </c>
      <c r="J21399" s="2">
        <v>31.142900000000001</v>
      </c>
      <c r="K21399">
        <v>7</v>
      </c>
    </row>
    <row r="21400" spans="1:12" x14ac:dyDescent="0.25">
      <c r="A21400">
        <v>28034</v>
      </c>
      <c r="B21400" s="2">
        <v>20.335419999999999</v>
      </c>
      <c r="C21400" s="3">
        <v>18047</v>
      </c>
      <c r="D21400" s="4">
        <v>16740</v>
      </c>
      <c r="E21400" t="s">
        <v>4091</v>
      </c>
      <c r="F21400" s="4" t="s">
        <v>5642</v>
      </c>
      <c r="G21400" s="5">
        <v>12201</v>
      </c>
      <c r="H21400" s="6">
        <v>0.14031640000000001</v>
      </c>
      <c r="I21400" s="7">
        <v>51.671999999999997</v>
      </c>
      <c r="J21400" s="2">
        <v>57</v>
      </c>
      <c r="K21400">
        <v>1</v>
      </c>
    </row>
    <row r="21401" spans="1:12" x14ac:dyDescent="0.25">
      <c r="A21401">
        <v>4786</v>
      </c>
      <c r="B21401" s="2">
        <v>20.332180000000001</v>
      </c>
      <c r="C21401" s="3">
        <v>1868</v>
      </c>
      <c r="E21401" t="s">
        <v>972</v>
      </c>
      <c r="F21401" s="4" t="s">
        <v>701</v>
      </c>
      <c r="G21401" s="5">
        <v>1348</v>
      </c>
      <c r="H21401" s="6">
        <v>0.1394659</v>
      </c>
      <c r="I21401" s="7">
        <v>51.817999999999998</v>
      </c>
    </row>
    <row r="21402" spans="1:12" x14ac:dyDescent="0.25">
      <c r="A21402">
        <v>79367</v>
      </c>
      <c r="B21402" s="2">
        <v>20.33175</v>
      </c>
      <c r="C21402" s="3">
        <v>783</v>
      </c>
      <c r="D21402" s="4">
        <v>30220</v>
      </c>
      <c r="E21402" t="s">
        <v>14409</v>
      </c>
      <c r="F21402" s="4" t="s">
        <v>13752</v>
      </c>
      <c r="G21402" s="5">
        <v>453</v>
      </c>
      <c r="H21402" s="6">
        <v>0.15894040000000001</v>
      </c>
      <c r="I21402" s="7">
        <v>48.451999999999998</v>
      </c>
    </row>
    <row r="21403" spans="1:12" x14ac:dyDescent="0.25">
      <c r="A21403">
        <v>67731</v>
      </c>
      <c r="B21403" s="2">
        <v>20.331520000000001</v>
      </c>
      <c r="C21403" s="3">
        <v>708</v>
      </c>
      <c r="E21403" t="s">
        <v>12706</v>
      </c>
      <c r="F21403" s="4" t="s">
        <v>12494</v>
      </c>
      <c r="G21403" s="5">
        <v>488</v>
      </c>
      <c r="H21403" s="6">
        <v>0.16155420000000001</v>
      </c>
      <c r="I21403" s="7">
        <v>48</v>
      </c>
      <c r="J21403" s="2">
        <v>57</v>
      </c>
      <c r="K21403">
        <v>1</v>
      </c>
    </row>
    <row r="21404" spans="1:12" x14ac:dyDescent="0.25">
      <c r="A21404">
        <v>75558</v>
      </c>
      <c r="B21404" s="2">
        <v>20.331140000000001</v>
      </c>
      <c r="C21404" s="3">
        <v>1735</v>
      </c>
      <c r="D21404" s="4">
        <v>34420</v>
      </c>
      <c r="E21404" t="s">
        <v>13828</v>
      </c>
      <c r="F21404" s="4" t="s">
        <v>13752</v>
      </c>
      <c r="G21404" s="5">
        <v>1121</v>
      </c>
      <c r="H21404" s="6">
        <v>7.5825199999999995E-2</v>
      </c>
      <c r="I21404" s="7">
        <v>62.813000000000002</v>
      </c>
    </row>
    <row r="21405" spans="1:12" x14ac:dyDescent="0.25">
      <c r="A21405">
        <v>47951</v>
      </c>
      <c r="B21405" s="2">
        <v>20.330480000000001</v>
      </c>
      <c r="C21405" s="3">
        <v>2335</v>
      </c>
      <c r="D21405" s="4">
        <v>16980</v>
      </c>
      <c r="E21405" t="s">
        <v>9091</v>
      </c>
      <c r="F21405" s="4" t="s">
        <v>8800</v>
      </c>
      <c r="G21405" s="5">
        <v>1611</v>
      </c>
      <c r="H21405" s="6">
        <v>0.1383375</v>
      </c>
      <c r="I21405" s="7">
        <v>52.006</v>
      </c>
    </row>
    <row r="21406" spans="1:12" x14ac:dyDescent="0.25">
      <c r="A21406">
        <v>54654</v>
      </c>
      <c r="B21406" s="2">
        <v>20.330079999999999</v>
      </c>
      <c r="C21406" s="3">
        <v>114</v>
      </c>
      <c r="E21406" t="s">
        <v>3487</v>
      </c>
      <c r="F21406" s="4" t="s">
        <v>10031</v>
      </c>
      <c r="G21406" s="5">
        <v>93</v>
      </c>
      <c r="H21406" s="6">
        <v>0.13978489999999999</v>
      </c>
      <c r="I21406" s="7">
        <v>51.75</v>
      </c>
    </row>
    <row r="21407" spans="1:12" x14ac:dyDescent="0.25">
      <c r="A21407">
        <v>15937</v>
      </c>
      <c r="B21407" s="2">
        <v>20.329920000000001</v>
      </c>
      <c r="C21407" s="3">
        <v>745</v>
      </c>
      <c r="D21407" s="4">
        <v>43740</v>
      </c>
      <c r="E21407" t="s">
        <v>3359</v>
      </c>
      <c r="F21407" s="4" t="s">
        <v>3003</v>
      </c>
      <c r="G21407" s="5">
        <v>587</v>
      </c>
      <c r="H21407" s="6">
        <v>8.5178900000000002E-2</v>
      </c>
      <c r="I21407" s="7">
        <v>61.180999999999997</v>
      </c>
    </row>
    <row r="21408" spans="1:12" x14ac:dyDescent="0.25">
      <c r="A21408">
        <v>45775</v>
      </c>
      <c r="B21408" s="2">
        <v>20.329560000000001</v>
      </c>
      <c r="C21408" s="3">
        <v>1330</v>
      </c>
      <c r="E21408" t="s">
        <v>189</v>
      </c>
      <c r="F21408" s="4" t="s">
        <v>8295</v>
      </c>
      <c r="G21408" s="5">
        <v>902</v>
      </c>
      <c r="H21408" s="6">
        <v>9.0808399999999997E-2</v>
      </c>
      <c r="I21408" s="7">
        <v>60.203000000000003</v>
      </c>
    </row>
    <row r="21409" spans="1:12" x14ac:dyDescent="0.25">
      <c r="A21409">
        <v>27829</v>
      </c>
      <c r="B21409" s="2">
        <v>20.32902</v>
      </c>
      <c r="C21409" s="3">
        <v>1906</v>
      </c>
      <c r="D21409" s="4">
        <v>48980</v>
      </c>
      <c r="E21409" t="s">
        <v>5764</v>
      </c>
      <c r="F21409" s="4" t="s">
        <v>5642</v>
      </c>
      <c r="G21409" s="5">
        <v>1371</v>
      </c>
      <c r="H21409" s="6">
        <v>0.1333819</v>
      </c>
      <c r="I21409" s="7">
        <v>52.844000000000001</v>
      </c>
    </row>
    <row r="21410" spans="1:12" x14ac:dyDescent="0.25">
      <c r="A21410">
        <v>40008</v>
      </c>
      <c r="B21410" s="2">
        <v>20.328099999999999</v>
      </c>
      <c r="C21410" s="3">
        <v>3786</v>
      </c>
      <c r="D21410" s="4">
        <v>12680</v>
      </c>
      <c r="E21410" t="s">
        <v>1199</v>
      </c>
      <c r="F21410" s="4" t="s">
        <v>7883</v>
      </c>
      <c r="G21410" s="5">
        <v>2444</v>
      </c>
      <c r="H21410" s="6">
        <v>0.15214720000000001</v>
      </c>
      <c r="I21410" s="7">
        <v>49.6</v>
      </c>
    </row>
    <row r="21411" spans="1:12" x14ac:dyDescent="0.25">
      <c r="A21411">
        <v>39773</v>
      </c>
      <c r="B21411" s="2">
        <v>20.324940000000002</v>
      </c>
      <c r="C21411" s="3">
        <v>16252</v>
      </c>
      <c r="E21411" t="s">
        <v>1888</v>
      </c>
      <c r="F21411" s="4" t="s">
        <v>7633</v>
      </c>
      <c r="G21411" s="5">
        <v>10762</v>
      </c>
      <c r="H21411" s="6">
        <v>0.20310320000000001</v>
      </c>
      <c r="I21411" s="7">
        <v>40.792000000000002</v>
      </c>
    </row>
    <row r="21412" spans="1:12" x14ac:dyDescent="0.25">
      <c r="A21412">
        <v>96080</v>
      </c>
      <c r="B21412" s="2">
        <v>20.317889999999998</v>
      </c>
      <c r="C21412" s="3">
        <v>27649</v>
      </c>
      <c r="D21412" s="4">
        <v>39780</v>
      </c>
      <c r="E21412" t="s">
        <v>16062</v>
      </c>
      <c r="F21412" s="4" t="s">
        <v>15368</v>
      </c>
      <c r="G21412" s="5">
        <v>18709</v>
      </c>
      <c r="H21412" s="6">
        <v>0.15430250000000001</v>
      </c>
      <c r="I21412" s="7">
        <v>49.225000000000001</v>
      </c>
      <c r="J21412" s="2">
        <v>45.363599999999998</v>
      </c>
      <c r="K21412">
        <v>11</v>
      </c>
      <c r="L21412" s="2">
        <v>78.2</v>
      </c>
    </row>
    <row r="21413" spans="1:12" x14ac:dyDescent="0.25">
      <c r="A21413">
        <v>59844</v>
      </c>
      <c r="B21413" s="2">
        <v>20.313289999999999</v>
      </c>
      <c r="C21413" s="3">
        <v>751</v>
      </c>
      <c r="E21413" t="s">
        <v>11464</v>
      </c>
      <c r="F21413" s="4" t="s">
        <v>11278</v>
      </c>
      <c r="G21413" s="5">
        <v>504</v>
      </c>
      <c r="H21413" s="6">
        <v>0.2</v>
      </c>
      <c r="I21413" s="7">
        <v>41.328000000000003</v>
      </c>
    </row>
    <row r="21414" spans="1:12" x14ac:dyDescent="0.25">
      <c r="A21414">
        <v>52586</v>
      </c>
      <c r="B21414" s="2">
        <v>20.313089999999999</v>
      </c>
      <c r="C21414" s="3">
        <v>365</v>
      </c>
      <c r="D21414" s="4">
        <v>36820</v>
      </c>
      <c r="E21414" t="s">
        <v>5023</v>
      </c>
      <c r="F21414" s="4" t="s">
        <v>9593</v>
      </c>
      <c r="G21414" s="5">
        <v>331</v>
      </c>
      <c r="H21414" s="6">
        <v>0.17824770000000001</v>
      </c>
      <c r="I21414" s="7">
        <v>45.082999999999998</v>
      </c>
    </row>
    <row r="21415" spans="1:12" x14ac:dyDescent="0.25">
      <c r="A21415">
        <v>58464</v>
      </c>
      <c r="B21415" s="2">
        <v>20.312950000000001</v>
      </c>
      <c r="C21415" s="3">
        <v>328</v>
      </c>
      <c r="E21415" t="s">
        <v>11180</v>
      </c>
      <c r="F21415" s="4" t="s">
        <v>11069</v>
      </c>
      <c r="G21415" s="5">
        <v>241</v>
      </c>
      <c r="H21415" s="6">
        <v>0.15702479999999999</v>
      </c>
      <c r="I21415" s="7">
        <v>48.75</v>
      </c>
    </row>
    <row r="21416" spans="1:12" x14ac:dyDescent="0.25">
      <c r="A21416">
        <v>74079</v>
      </c>
      <c r="B21416" s="2">
        <v>20.312180000000001</v>
      </c>
      <c r="C21416" s="3">
        <v>4356</v>
      </c>
      <c r="D21416" s="4">
        <v>36420</v>
      </c>
      <c r="E21416" t="s">
        <v>13616</v>
      </c>
      <c r="F21416" s="4" t="s">
        <v>13462</v>
      </c>
      <c r="G21416" s="5">
        <v>2987</v>
      </c>
      <c r="H21416" s="6">
        <v>0.14357429999999999</v>
      </c>
      <c r="I21416" s="7">
        <v>51.070999999999998</v>
      </c>
      <c r="J21416" s="2">
        <v>49</v>
      </c>
      <c r="K21416">
        <v>2</v>
      </c>
    </row>
    <row r="21417" spans="1:12" x14ac:dyDescent="0.25">
      <c r="A21417">
        <v>63953</v>
      </c>
      <c r="B21417" s="2">
        <v>20.3111</v>
      </c>
      <c r="C21417" s="3">
        <v>2276</v>
      </c>
      <c r="E21417" t="s">
        <v>6638</v>
      </c>
      <c r="F21417" s="4" t="s">
        <v>12102</v>
      </c>
      <c r="G21417" s="5">
        <v>1501</v>
      </c>
      <c r="H21417" s="6">
        <v>0.12716379999999999</v>
      </c>
      <c r="I21417" s="7">
        <v>53.905999999999999</v>
      </c>
    </row>
    <row r="21418" spans="1:12" x14ac:dyDescent="0.25">
      <c r="A21418">
        <v>76825</v>
      </c>
      <c r="B21418" s="2">
        <v>20.309560000000001</v>
      </c>
      <c r="C21418" s="3">
        <v>7171</v>
      </c>
      <c r="E21418" t="s">
        <v>11370</v>
      </c>
      <c r="F21418" s="4" t="s">
        <v>13752</v>
      </c>
      <c r="G21418" s="5">
        <v>4952</v>
      </c>
      <c r="H21418" s="6">
        <v>0.1494346</v>
      </c>
      <c r="I21418" s="7">
        <v>50.052999999999997</v>
      </c>
      <c r="J21418" s="2">
        <v>53</v>
      </c>
      <c r="K21418">
        <v>3</v>
      </c>
    </row>
    <row r="21419" spans="1:12" x14ac:dyDescent="0.25">
      <c r="A21419">
        <v>71653</v>
      </c>
      <c r="B21419" s="2">
        <v>20.30753</v>
      </c>
      <c r="C21419" s="3">
        <v>5047</v>
      </c>
      <c r="E21419" t="s">
        <v>8851</v>
      </c>
      <c r="F21419" s="4" t="s">
        <v>13183</v>
      </c>
      <c r="G21419" s="5">
        <v>3532</v>
      </c>
      <c r="H21419" s="6">
        <v>0.1636003</v>
      </c>
      <c r="I21419" s="7">
        <v>47.603999999999999</v>
      </c>
      <c r="J21419" s="2">
        <v>56</v>
      </c>
      <c r="K21419">
        <v>1</v>
      </c>
    </row>
    <row r="21420" spans="1:12" x14ac:dyDescent="0.25">
      <c r="A21420">
        <v>43905</v>
      </c>
      <c r="B21420" s="2">
        <v>20.306650000000001</v>
      </c>
      <c r="C21420" s="3">
        <v>185</v>
      </c>
      <c r="D21420" s="4">
        <v>48540</v>
      </c>
      <c r="E21420" t="s">
        <v>1170</v>
      </c>
      <c r="F21420" s="4" t="s">
        <v>8295</v>
      </c>
      <c r="G21420" s="5">
        <v>131</v>
      </c>
      <c r="H21420" s="6">
        <v>0</v>
      </c>
      <c r="I21420" s="7">
        <v>75.875</v>
      </c>
    </row>
    <row r="21421" spans="1:12" x14ac:dyDescent="0.25">
      <c r="A21421">
        <v>42728</v>
      </c>
      <c r="B21421" s="2">
        <v>20.30405</v>
      </c>
      <c r="C21421" s="3">
        <v>16458</v>
      </c>
      <c r="E21421" t="s">
        <v>1240</v>
      </c>
      <c r="F21421" s="4" t="s">
        <v>7883</v>
      </c>
      <c r="G21421" s="5">
        <v>10765</v>
      </c>
      <c r="H21421" s="6">
        <v>0.16561400000000001</v>
      </c>
      <c r="I21421" s="7">
        <v>47.253</v>
      </c>
    </row>
    <row r="21422" spans="1:12" x14ac:dyDescent="0.25">
      <c r="A21422">
        <v>80701</v>
      </c>
      <c r="B21422" s="2">
        <v>20.299009999999999</v>
      </c>
      <c r="C21422" s="3">
        <v>16370</v>
      </c>
      <c r="D21422" s="4">
        <v>22820</v>
      </c>
      <c r="E21422" t="s">
        <v>14528</v>
      </c>
      <c r="F21422" s="4" t="s">
        <v>14477</v>
      </c>
      <c r="G21422" s="5">
        <v>10258</v>
      </c>
      <c r="H21422" s="6">
        <v>0.13199449999999999</v>
      </c>
      <c r="I21422" s="7">
        <v>53.06</v>
      </c>
      <c r="J21422" s="2">
        <v>56.5</v>
      </c>
      <c r="K21422">
        <v>4</v>
      </c>
    </row>
    <row r="21423" spans="1:12" x14ac:dyDescent="0.25">
      <c r="A21423">
        <v>15060</v>
      </c>
      <c r="B21423" s="2">
        <v>20.29644</v>
      </c>
      <c r="C21423" s="3">
        <v>800</v>
      </c>
      <c r="D21423" s="4">
        <v>38300</v>
      </c>
      <c r="E21423" t="s">
        <v>3040</v>
      </c>
      <c r="F21423" s="4" t="s">
        <v>3003</v>
      </c>
      <c r="G21423" s="5">
        <v>495</v>
      </c>
      <c r="H21423" s="6">
        <v>0.1212121</v>
      </c>
      <c r="I21423" s="7">
        <v>54.921999999999997</v>
      </c>
      <c r="J21423" s="2">
        <v>63</v>
      </c>
      <c r="K21423">
        <v>1</v>
      </c>
    </row>
    <row r="21424" spans="1:12" x14ac:dyDescent="0.25">
      <c r="A21424">
        <v>17885</v>
      </c>
      <c r="B21424" s="2">
        <v>20.296289999999999</v>
      </c>
      <c r="C21424" s="3">
        <v>178</v>
      </c>
      <c r="D21424" s="4">
        <v>30260</v>
      </c>
      <c r="E21424" t="s">
        <v>3901</v>
      </c>
      <c r="F21424" s="4" t="s">
        <v>3003</v>
      </c>
      <c r="G21424" s="5">
        <v>128</v>
      </c>
      <c r="H21424" s="6">
        <v>0.1328125</v>
      </c>
      <c r="I21424" s="7">
        <v>52.917000000000002</v>
      </c>
    </row>
    <row r="21425" spans="1:11" x14ac:dyDescent="0.25">
      <c r="A21425">
        <v>39581</v>
      </c>
      <c r="B21425" s="2">
        <v>20.294550000000001</v>
      </c>
      <c r="C21425" s="3">
        <v>11480</v>
      </c>
      <c r="D21425" s="4">
        <v>25060</v>
      </c>
      <c r="E21425" t="s">
        <v>7830</v>
      </c>
      <c r="F21425" s="4" t="s">
        <v>7633</v>
      </c>
      <c r="G21425" s="5">
        <v>7143</v>
      </c>
      <c r="H21425" s="6">
        <v>0.1647767</v>
      </c>
      <c r="I21425" s="7">
        <v>47.390999999999998</v>
      </c>
    </row>
    <row r="21426" spans="1:11" x14ac:dyDescent="0.25">
      <c r="A21426">
        <v>27880</v>
      </c>
      <c r="B21426" s="2">
        <v>20.292300000000001</v>
      </c>
      <c r="C21426" s="3">
        <v>3382</v>
      </c>
      <c r="D21426" s="4">
        <v>48980</v>
      </c>
      <c r="E21426" t="s">
        <v>5794</v>
      </c>
      <c r="F21426" s="4" t="s">
        <v>5642</v>
      </c>
      <c r="G21426" s="5">
        <v>2253</v>
      </c>
      <c r="H21426" s="6">
        <v>0.1459627</v>
      </c>
      <c r="I21426" s="7">
        <v>50.637999999999998</v>
      </c>
    </row>
    <row r="21427" spans="1:11" x14ac:dyDescent="0.25">
      <c r="A21427">
        <v>33771</v>
      </c>
      <c r="B21427" s="2">
        <v>20.286539999999999</v>
      </c>
      <c r="C21427" s="3">
        <v>28233</v>
      </c>
      <c r="D21427" s="4">
        <v>45300</v>
      </c>
      <c r="E21427" t="s">
        <v>6922</v>
      </c>
      <c r="F21427" s="4" t="s">
        <v>6689</v>
      </c>
      <c r="G21427" s="5">
        <v>21823</v>
      </c>
      <c r="H21427" s="6">
        <v>0.16573499999999999</v>
      </c>
      <c r="I21427" s="7">
        <v>47.220999999999997</v>
      </c>
      <c r="J21427" s="2">
        <v>51</v>
      </c>
      <c r="K21427">
        <v>1</v>
      </c>
    </row>
    <row r="21428" spans="1:11" x14ac:dyDescent="0.25">
      <c r="A21428">
        <v>63537</v>
      </c>
      <c r="B21428" s="2">
        <v>20.281040000000001</v>
      </c>
      <c r="C21428" s="3">
        <v>1672</v>
      </c>
      <c r="E21428" t="s">
        <v>12161</v>
      </c>
      <c r="F21428" s="4" t="s">
        <v>12102</v>
      </c>
      <c r="G21428" s="5">
        <v>1159</v>
      </c>
      <c r="H21428" s="6">
        <v>0.14408969999999999</v>
      </c>
      <c r="I21428" s="7">
        <v>50.956000000000003</v>
      </c>
    </row>
    <row r="21429" spans="1:11" x14ac:dyDescent="0.25">
      <c r="A21429">
        <v>81047</v>
      </c>
      <c r="B21429" s="2">
        <v>20.2805</v>
      </c>
      <c r="C21429" s="3">
        <v>1636</v>
      </c>
      <c r="E21429" t="s">
        <v>9193</v>
      </c>
      <c r="F21429" s="4" t="s">
        <v>14477</v>
      </c>
      <c r="G21429" s="5">
        <v>1080</v>
      </c>
      <c r="H21429" s="6">
        <v>0.1574074</v>
      </c>
      <c r="I21429" s="7">
        <v>48.65</v>
      </c>
      <c r="J21429" s="2">
        <v>38</v>
      </c>
      <c r="K21429">
        <v>1</v>
      </c>
    </row>
    <row r="21430" spans="1:11" x14ac:dyDescent="0.25">
      <c r="A21430">
        <v>75486</v>
      </c>
      <c r="B21430" s="2">
        <v>20.279879999999999</v>
      </c>
      <c r="C21430" s="3">
        <v>2394</v>
      </c>
      <c r="D21430" s="4">
        <v>37580</v>
      </c>
      <c r="E21430" t="s">
        <v>800</v>
      </c>
      <c r="F21430" s="4" t="s">
        <v>13752</v>
      </c>
      <c r="G21430" s="5">
        <v>1542</v>
      </c>
      <c r="H21430" s="6">
        <v>0.11600779999999999</v>
      </c>
      <c r="I21430" s="7">
        <v>55.802</v>
      </c>
      <c r="J21430" s="2">
        <v>65</v>
      </c>
      <c r="K21430">
        <v>1</v>
      </c>
    </row>
    <row r="21431" spans="1:11" x14ac:dyDescent="0.25">
      <c r="A21431">
        <v>97867</v>
      </c>
      <c r="B21431" s="2">
        <v>20.27938</v>
      </c>
      <c r="C21431" s="3">
        <v>888</v>
      </c>
      <c r="D21431" s="4">
        <v>29260</v>
      </c>
      <c r="E21431" t="s">
        <v>16331</v>
      </c>
      <c r="F21431" s="4" t="s">
        <v>16170</v>
      </c>
      <c r="G21431" s="5">
        <v>552</v>
      </c>
      <c r="H21431" s="6">
        <v>0.1754069</v>
      </c>
      <c r="I21431" s="7">
        <v>45.536000000000001</v>
      </c>
    </row>
    <row r="21432" spans="1:11" x14ac:dyDescent="0.25">
      <c r="A21432">
        <v>63730</v>
      </c>
      <c r="B21432" s="2">
        <v>20.278670000000002</v>
      </c>
      <c r="C21432" s="3">
        <v>3651</v>
      </c>
      <c r="E21432" t="s">
        <v>5641</v>
      </c>
      <c r="F21432" s="4" t="s">
        <v>12102</v>
      </c>
      <c r="G21432" s="5">
        <v>2417</v>
      </c>
      <c r="H21432" s="6">
        <v>0.14557490000000001</v>
      </c>
      <c r="I21432" s="7">
        <v>50.691000000000003</v>
      </c>
    </row>
    <row r="21433" spans="1:11" x14ac:dyDescent="0.25">
      <c r="A21433">
        <v>29511</v>
      </c>
      <c r="B21433" s="2">
        <v>20.277259999999998</v>
      </c>
      <c r="C21433" s="3">
        <v>5117</v>
      </c>
      <c r="D21433" s="4">
        <v>34820</v>
      </c>
      <c r="E21433" t="s">
        <v>6251</v>
      </c>
      <c r="F21433" s="4" t="s">
        <v>6130</v>
      </c>
      <c r="G21433" s="5">
        <v>3460</v>
      </c>
      <c r="H21433" s="6">
        <v>0.14768790000000001</v>
      </c>
      <c r="I21433" s="7">
        <v>50.325000000000003</v>
      </c>
      <c r="J21433" s="2">
        <v>53</v>
      </c>
      <c r="K21433">
        <v>1</v>
      </c>
    </row>
    <row r="21434" spans="1:11" x14ac:dyDescent="0.25">
      <c r="A21434">
        <v>31790</v>
      </c>
      <c r="B21434" s="2">
        <v>20.276119999999999</v>
      </c>
      <c r="C21434" s="3">
        <v>1889</v>
      </c>
      <c r="E21434" t="s">
        <v>3117</v>
      </c>
      <c r="F21434" s="4" t="s">
        <v>6363</v>
      </c>
      <c r="G21434" s="5">
        <v>1287</v>
      </c>
      <c r="H21434" s="6">
        <v>0.1350932</v>
      </c>
      <c r="I21434" s="7">
        <v>52.5</v>
      </c>
    </row>
    <row r="21435" spans="1:11" x14ac:dyDescent="0.25">
      <c r="A21435">
        <v>20710</v>
      </c>
      <c r="B21435" s="2">
        <v>20.274339999999999</v>
      </c>
      <c r="C21435" s="3">
        <v>9559</v>
      </c>
      <c r="D21435" s="4">
        <v>47900</v>
      </c>
      <c r="E21435" t="s">
        <v>4408</v>
      </c>
      <c r="F21435" s="4" t="s">
        <v>4361</v>
      </c>
      <c r="G21435" s="5">
        <v>6170</v>
      </c>
      <c r="H21435" s="6">
        <v>0.13111829999999999</v>
      </c>
      <c r="I21435" s="7">
        <v>53.176000000000002</v>
      </c>
    </row>
    <row r="21436" spans="1:11" x14ac:dyDescent="0.25">
      <c r="A21436">
        <v>25139</v>
      </c>
      <c r="B21436" s="2">
        <v>20.2728</v>
      </c>
      <c r="C21436" s="3">
        <v>368</v>
      </c>
      <c r="D21436" s="4">
        <v>13220</v>
      </c>
      <c r="E21436" t="s">
        <v>5278</v>
      </c>
      <c r="F21436" s="4" t="s">
        <v>5144</v>
      </c>
      <c r="G21436" s="5">
        <v>270</v>
      </c>
      <c r="H21436" s="6">
        <v>0.18081179999999999</v>
      </c>
      <c r="I21436" s="7">
        <v>44.582999999999998</v>
      </c>
    </row>
    <row r="21437" spans="1:11" x14ac:dyDescent="0.25">
      <c r="A21437">
        <v>72751</v>
      </c>
      <c r="B21437" s="2">
        <v>20.271730000000002</v>
      </c>
      <c r="C21437" s="3">
        <v>6337</v>
      </c>
      <c r="D21437" s="4">
        <v>22220</v>
      </c>
      <c r="E21437" t="s">
        <v>13432</v>
      </c>
      <c r="F21437" s="4" t="s">
        <v>13183</v>
      </c>
      <c r="G21437" s="5">
        <v>4166</v>
      </c>
      <c r="H21437" s="6">
        <v>0.1082313</v>
      </c>
      <c r="I21437" s="7">
        <v>57.124000000000002</v>
      </c>
      <c r="J21437" s="2">
        <v>78</v>
      </c>
      <c r="K21437">
        <v>1</v>
      </c>
    </row>
    <row r="21438" spans="1:11" x14ac:dyDescent="0.25">
      <c r="A21438">
        <v>76934</v>
      </c>
      <c r="B21438" s="2">
        <v>20.270520000000001</v>
      </c>
      <c r="C21438" s="3">
        <v>1305</v>
      </c>
      <c r="D21438" s="4">
        <v>41660</v>
      </c>
      <c r="E21438" t="s">
        <v>14022</v>
      </c>
      <c r="F21438" s="4" t="s">
        <v>13752</v>
      </c>
      <c r="G21438" s="5">
        <v>902</v>
      </c>
      <c r="H21438" s="6">
        <v>0.1108647</v>
      </c>
      <c r="I21438" s="7">
        <v>56.667000000000002</v>
      </c>
    </row>
    <row r="21439" spans="1:11" x14ac:dyDescent="0.25">
      <c r="A21439">
        <v>98610</v>
      </c>
      <c r="B21439" s="2">
        <v>20.269829999999999</v>
      </c>
      <c r="C21439" s="3">
        <v>2819</v>
      </c>
      <c r="D21439" s="4">
        <v>38900</v>
      </c>
      <c r="E21439" t="s">
        <v>4885</v>
      </c>
      <c r="F21439" s="4" t="s">
        <v>16344</v>
      </c>
      <c r="G21439" s="5">
        <v>2000</v>
      </c>
      <c r="H21439" s="6">
        <v>0.13493250000000001</v>
      </c>
      <c r="I21439" s="7">
        <v>52.5</v>
      </c>
      <c r="J21439" s="2">
        <v>55</v>
      </c>
      <c r="K21439">
        <v>1</v>
      </c>
    </row>
    <row r="21440" spans="1:11" x14ac:dyDescent="0.25">
      <c r="A21440">
        <v>62241</v>
      </c>
      <c r="B21440" s="2">
        <v>20.26915</v>
      </c>
      <c r="C21440" s="3">
        <v>1175</v>
      </c>
      <c r="E21440" t="s">
        <v>11899</v>
      </c>
      <c r="F21440" s="4" t="s">
        <v>11490</v>
      </c>
      <c r="G21440" s="5">
        <v>822</v>
      </c>
      <c r="H21440" s="6">
        <v>7.7858899999999995E-2</v>
      </c>
      <c r="I21440" s="7">
        <v>62.360999999999997</v>
      </c>
    </row>
    <row r="21441" spans="1:12" x14ac:dyDescent="0.25">
      <c r="A21441">
        <v>80030</v>
      </c>
      <c r="B21441" s="2">
        <v>20.266369999999998</v>
      </c>
      <c r="C21441" s="3">
        <v>16045</v>
      </c>
      <c r="D21441" s="4">
        <v>19740</v>
      </c>
      <c r="E21441" t="s">
        <v>159</v>
      </c>
      <c r="F21441" s="4" t="s">
        <v>14477</v>
      </c>
      <c r="G21441" s="5">
        <v>10829</v>
      </c>
      <c r="H21441" s="6">
        <v>0.14505999999999999</v>
      </c>
      <c r="I21441" s="7">
        <v>50.744</v>
      </c>
      <c r="J21441" s="2">
        <v>42</v>
      </c>
      <c r="K21441">
        <v>10</v>
      </c>
      <c r="L21441" s="2">
        <v>61.8</v>
      </c>
    </row>
    <row r="21442" spans="1:12" x14ac:dyDescent="0.25">
      <c r="A21442">
        <v>24531</v>
      </c>
      <c r="B21442" s="2">
        <v>20.2622</v>
      </c>
      <c r="C21442" s="3">
        <v>8968</v>
      </c>
      <c r="D21442" s="4">
        <v>19260</v>
      </c>
      <c r="E21442" t="s">
        <v>407</v>
      </c>
      <c r="F21442" s="4" t="s">
        <v>4335</v>
      </c>
      <c r="G21442" s="5">
        <v>6585</v>
      </c>
      <c r="H21442" s="6">
        <v>0.16446469999999999</v>
      </c>
      <c r="I21442" s="7">
        <v>47.389000000000003</v>
      </c>
      <c r="J21442" s="2">
        <v>32</v>
      </c>
      <c r="K21442">
        <v>1</v>
      </c>
    </row>
    <row r="21443" spans="1:12" x14ac:dyDescent="0.25">
      <c r="A21443">
        <v>30540</v>
      </c>
      <c r="B21443" s="2">
        <v>20.257639999999999</v>
      </c>
      <c r="C21443" s="3">
        <v>18284</v>
      </c>
      <c r="E21443" t="s">
        <v>6475</v>
      </c>
      <c r="F21443" s="4" t="s">
        <v>6363</v>
      </c>
      <c r="G21443" s="5">
        <v>12461</v>
      </c>
      <c r="H21443" s="6">
        <v>0.16972960000000001</v>
      </c>
      <c r="I21443" s="7">
        <v>46.475000000000001</v>
      </c>
      <c r="J21443" s="2">
        <v>51.5</v>
      </c>
      <c r="K21443">
        <v>2</v>
      </c>
    </row>
    <row r="21444" spans="1:12" x14ac:dyDescent="0.25">
      <c r="A21444">
        <v>84779</v>
      </c>
      <c r="B21444" s="2">
        <v>20.254580000000001</v>
      </c>
      <c r="C21444" s="3">
        <v>483</v>
      </c>
      <c r="D21444" s="4">
        <v>41100</v>
      </c>
      <c r="E21444" t="s">
        <v>14958</v>
      </c>
      <c r="F21444" s="4" t="s">
        <v>14851</v>
      </c>
      <c r="G21444" s="5">
        <v>319</v>
      </c>
      <c r="H21444" s="6">
        <v>0.14687500000000001</v>
      </c>
      <c r="I21444" s="7">
        <v>50.417000000000002</v>
      </c>
    </row>
    <row r="21445" spans="1:12" x14ac:dyDescent="0.25">
      <c r="A21445">
        <v>48449</v>
      </c>
      <c r="B21445" s="2">
        <v>20.254010000000001</v>
      </c>
      <c r="C21445" s="3">
        <v>2674</v>
      </c>
      <c r="D21445" s="4">
        <v>37020</v>
      </c>
      <c r="E21445" t="s">
        <v>9197</v>
      </c>
      <c r="F21445" s="4" t="s">
        <v>9106</v>
      </c>
      <c r="G21445" s="5">
        <v>2053</v>
      </c>
      <c r="H21445" s="6">
        <v>0.1134372</v>
      </c>
      <c r="I21445" s="7">
        <v>56.192999999999998</v>
      </c>
    </row>
    <row r="21446" spans="1:12" x14ac:dyDescent="0.25">
      <c r="A21446">
        <v>72426</v>
      </c>
      <c r="B21446" s="2">
        <v>20.25348</v>
      </c>
      <c r="C21446" s="3">
        <v>203</v>
      </c>
      <c r="D21446" s="4">
        <v>14180</v>
      </c>
      <c r="E21446" t="s">
        <v>11435</v>
      </c>
      <c r="F21446" s="4" t="s">
        <v>13183</v>
      </c>
      <c r="G21446" s="5">
        <v>165</v>
      </c>
      <c r="H21446" s="6">
        <v>0.18181820000000001</v>
      </c>
      <c r="I21446" s="7">
        <v>44.375</v>
      </c>
    </row>
    <row r="21447" spans="1:12" x14ac:dyDescent="0.25">
      <c r="A21447">
        <v>31830</v>
      </c>
      <c r="B21447" s="2">
        <v>20.25311</v>
      </c>
      <c r="C21447" s="3">
        <v>2187</v>
      </c>
      <c r="D21447" s="4">
        <v>12060</v>
      </c>
      <c r="E21447" t="s">
        <v>5085</v>
      </c>
      <c r="F21447" s="4" t="s">
        <v>6363</v>
      </c>
      <c r="G21447" s="5">
        <v>1368</v>
      </c>
      <c r="H21447" s="6">
        <v>0.1891892</v>
      </c>
      <c r="I21447" s="7">
        <v>43.1</v>
      </c>
    </row>
    <row r="21448" spans="1:12" x14ac:dyDescent="0.25">
      <c r="A21448">
        <v>54303</v>
      </c>
      <c r="B21448" s="2">
        <v>20.248270000000002</v>
      </c>
      <c r="C21448" s="3">
        <v>28096</v>
      </c>
      <c r="D21448" s="4">
        <v>24580</v>
      </c>
      <c r="E21448" t="s">
        <v>4928</v>
      </c>
      <c r="F21448" s="4" t="s">
        <v>10031</v>
      </c>
      <c r="G21448" s="5">
        <v>18872</v>
      </c>
      <c r="H21448" s="6">
        <v>0.1739522</v>
      </c>
      <c r="I21448" s="7">
        <v>45.73</v>
      </c>
      <c r="J21448" s="2">
        <v>51.333300000000001</v>
      </c>
      <c r="K21448">
        <v>18</v>
      </c>
      <c r="L21448" s="2">
        <v>95.6</v>
      </c>
    </row>
    <row r="21449" spans="1:12" x14ac:dyDescent="0.25">
      <c r="A21449">
        <v>36523</v>
      </c>
      <c r="B21449" s="2">
        <v>20.243369999999999</v>
      </c>
      <c r="C21449" s="3">
        <v>1985</v>
      </c>
      <c r="D21449" s="4">
        <v>33660</v>
      </c>
      <c r="E21449" t="s">
        <v>7275</v>
      </c>
      <c r="F21449" s="4" t="s">
        <v>7027</v>
      </c>
      <c r="G21449" s="5">
        <v>1603</v>
      </c>
      <c r="H21449" s="6">
        <v>9.4198400000000002E-2</v>
      </c>
      <c r="I21449" s="7">
        <v>59.508000000000003</v>
      </c>
    </row>
    <row r="21450" spans="1:12" x14ac:dyDescent="0.25">
      <c r="A21450">
        <v>76641</v>
      </c>
      <c r="B21450" s="2">
        <v>20.24269</v>
      </c>
      <c r="C21450" s="3">
        <v>1851</v>
      </c>
      <c r="D21450" s="4">
        <v>18620</v>
      </c>
      <c r="E21450" t="s">
        <v>10604</v>
      </c>
      <c r="F21450" s="4" t="s">
        <v>13752</v>
      </c>
      <c r="G21450" s="5">
        <v>1222</v>
      </c>
      <c r="H21450" s="6">
        <v>9.0834700000000004E-2</v>
      </c>
      <c r="I21450" s="7">
        <v>60.085999999999999</v>
      </c>
    </row>
    <row r="21451" spans="1:12" x14ac:dyDescent="0.25">
      <c r="A21451">
        <v>73005</v>
      </c>
      <c r="B21451" s="2">
        <v>20.240970000000001</v>
      </c>
      <c r="C21451" s="3">
        <v>9583</v>
      </c>
      <c r="E21451" t="s">
        <v>13464</v>
      </c>
      <c r="F21451" s="4" t="s">
        <v>13462</v>
      </c>
      <c r="G21451" s="5">
        <v>6000</v>
      </c>
      <c r="H21451" s="6">
        <v>0.17233329999999999</v>
      </c>
      <c r="I21451" s="7">
        <v>46</v>
      </c>
      <c r="J21451" s="2">
        <v>60.666699999999999</v>
      </c>
      <c r="K21451">
        <v>3</v>
      </c>
    </row>
    <row r="21452" spans="1:12" x14ac:dyDescent="0.25">
      <c r="A21452">
        <v>77994</v>
      </c>
      <c r="B21452" s="2">
        <v>20.239470000000001</v>
      </c>
      <c r="C21452" s="3">
        <v>305</v>
      </c>
      <c r="E21452" t="s">
        <v>14146</v>
      </c>
      <c r="F21452" s="4" t="s">
        <v>13752</v>
      </c>
      <c r="G21452" s="5">
        <v>259</v>
      </c>
      <c r="H21452" s="6">
        <v>0.1544401</v>
      </c>
      <c r="I21452" s="7">
        <v>49.091000000000001</v>
      </c>
    </row>
    <row r="21453" spans="1:12" x14ac:dyDescent="0.25">
      <c r="A21453">
        <v>44125</v>
      </c>
      <c r="B21453" s="2">
        <v>20.234770000000001</v>
      </c>
      <c r="C21453" s="3">
        <v>28697</v>
      </c>
      <c r="D21453" s="4">
        <v>17460</v>
      </c>
      <c r="E21453" t="s">
        <v>2480</v>
      </c>
      <c r="F21453" s="4" t="s">
        <v>8295</v>
      </c>
      <c r="G21453" s="5">
        <v>19358</v>
      </c>
      <c r="H21453" s="6">
        <v>0.14928459999999999</v>
      </c>
      <c r="I21453" s="7">
        <v>49.981000000000002</v>
      </c>
      <c r="J21453" s="2">
        <v>41.0625</v>
      </c>
      <c r="K21453">
        <v>16</v>
      </c>
      <c r="L21453" s="2">
        <v>57</v>
      </c>
    </row>
    <row r="21454" spans="1:12" x14ac:dyDescent="0.25">
      <c r="A21454">
        <v>42436</v>
      </c>
      <c r="B21454" s="2">
        <v>20.229949999999999</v>
      </c>
      <c r="C21454" s="3">
        <v>1044</v>
      </c>
      <c r="D21454" s="4">
        <v>31580</v>
      </c>
      <c r="E21454" t="s">
        <v>8252</v>
      </c>
      <c r="F21454" s="4" t="s">
        <v>7883</v>
      </c>
      <c r="G21454" s="5">
        <v>800</v>
      </c>
      <c r="H21454" s="6">
        <v>8.8749999999999996E-2</v>
      </c>
      <c r="I21454" s="7">
        <v>60.438000000000002</v>
      </c>
    </row>
    <row r="21455" spans="1:12" x14ac:dyDescent="0.25">
      <c r="A21455">
        <v>50107</v>
      </c>
      <c r="B21455" s="2">
        <v>20.229579999999999</v>
      </c>
      <c r="C21455" s="3">
        <v>1177</v>
      </c>
      <c r="E21455" t="s">
        <v>7531</v>
      </c>
      <c r="F21455" s="4" t="s">
        <v>9593</v>
      </c>
      <c r="G21455" s="5">
        <v>744</v>
      </c>
      <c r="H21455" s="6">
        <v>9.8118300000000006E-2</v>
      </c>
      <c r="I21455" s="7">
        <v>58.819000000000003</v>
      </c>
    </row>
    <row r="21456" spans="1:12" x14ac:dyDescent="0.25">
      <c r="A21456">
        <v>96084</v>
      </c>
      <c r="B21456" s="2">
        <v>20.229289999999999</v>
      </c>
      <c r="C21456" s="3">
        <v>529</v>
      </c>
      <c r="D21456" s="4">
        <v>39820</v>
      </c>
      <c r="E21456" t="s">
        <v>14292</v>
      </c>
      <c r="F21456" s="4" t="s">
        <v>15368</v>
      </c>
      <c r="G21456" s="5">
        <v>483</v>
      </c>
      <c r="H21456" s="6">
        <v>0.18595039999999999</v>
      </c>
      <c r="I21456" s="7">
        <v>43.631</v>
      </c>
      <c r="J21456" s="2">
        <v>42</v>
      </c>
      <c r="K21456">
        <v>2</v>
      </c>
    </row>
    <row r="21457" spans="1:11" x14ac:dyDescent="0.25">
      <c r="A21457">
        <v>30559</v>
      </c>
      <c r="B21457" s="2">
        <v>20.228449999999999</v>
      </c>
      <c r="C21457" s="3">
        <v>3960</v>
      </c>
      <c r="E21457" t="s">
        <v>6488</v>
      </c>
      <c r="F21457" s="4" t="s">
        <v>6363</v>
      </c>
      <c r="G21457" s="5">
        <v>3026</v>
      </c>
      <c r="H21457" s="6">
        <v>0.16617109999999999</v>
      </c>
      <c r="I21457" s="7">
        <v>47.048000000000002</v>
      </c>
    </row>
    <row r="21458" spans="1:11" x14ac:dyDescent="0.25">
      <c r="A21458">
        <v>58532</v>
      </c>
      <c r="B21458" s="2">
        <v>20.227679999999999</v>
      </c>
      <c r="C21458" s="3">
        <v>195</v>
      </c>
      <c r="D21458" s="4">
        <v>13900</v>
      </c>
      <c r="E21458" t="s">
        <v>11196</v>
      </c>
      <c r="F21458" s="4" t="s">
        <v>11069</v>
      </c>
      <c r="G21458" s="5">
        <v>156</v>
      </c>
      <c r="H21458" s="6">
        <v>0.1346154</v>
      </c>
      <c r="I21458" s="7">
        <v>52.5</v>
      </c>
    </row>
    <row r="21459" spans="1:11" x14ac:dyDescent="0.25">
      <c r="A21459">
        <v>64035</v>
      </c>
      <c r="B21459" s="2">
        <v>20.227499999999999</v>
      </c>
      <c r="C21459" s="3">
        <v>971</v>
      </c>
      <c r="D21459" s="4">
        <v>28140</v>
      </c>
      <c r="E21459" t="s">
        <v>8179</v>
      </c>
      <c r="F21459" s="4" t="s">
        <v>12102</v>
      </c>
      <c r="G21459" s="5">
        <v>607</v>
      </c>
      <c r="H21459" s="6">
        <v>0.1085526</v>
      </c>
      <c r="I21459" s="7">
        <v>57</v>
      </c>
    </row>
    <row r="21460" spans="1:11" x14ac:dyDescent="0.25">
      <c r="A21460">
        <v>56359</v>
      </c>
      <c r="B21460" s="2">
        <v>20.226739999999999</v>
      </c>
      <c r="C21460" s="3">
        <v>3864</v>
      </c>
      <c r="D21460" s="4">
        <v>33460</v>
      </c>
      <c r="E21460" t="s">
        <v>10726</v>
      </c>
      <c r="F21460" s="4" t="s">
        <v>10428</v>
      </c>
      <c r="G21460" s="5">
        <v>2576</v>
      </c>
      <c r="H21460" s="6">
        <v>0.13775709999999999</v>
      </c>
      <c r="I21460" s="7">
        <v>51.953000000000003</v>
      </c>
      <c r="J21460" s="2">
        <v>38</v>
      </c>
      <c r="K21460">
        <v>1</v>
      </c>
    </row>
    <row r="21461" spans="1:11" x14ac:dyDescent="0.25">
      <c r="A21461">
        <v>75416</v>
      </c>
      <c r="B21461" s="2">
        <v>20.2257</v>
      </c>
      <c r="C21461" s="3">
        <v>2648</v>
      </c>
      <c r="D21461" s="4">
        <v>37580</v>
      </c>
      <c r="E21461" t="s">
        <v>13793</v>
      </c>
      <c r="F21461" s="4" t="s">
        <v>13752</v>
      </c>
      <c r="G21461" s="5">
        <v>1753</v>
      </c>
      <c r="H21461" s="6">
        <v>0.15165339999999999</v>
      </c>
      <c r="I21461" s="7">
        <v>49.551000000000002</v>
      </c>
      <c r="J21461" s="2">
        <v>67</v>
      </c>
      <c r="K21461">
        <v>1</v>
      </c>
    </row>
    <row r="21462" spans="1:11" x14ac:dyDescent="0.25">
      <c r="A21462">
        <v>16341</v>
      </c>
      <c r="B21462" s="2">
        <v>20.22494</v>
      </c>
      <c r="C21462" s="3">
        <v>1896</v>
      </c>
      <c r="D21462" s="4">
        <v>36340</v>
      </c>
      <c r="E21462" t="s">
        <v>1658</v>
      </c>
      <c r="F21462" s="4" t="s">
        <v>3003</v>
      </c>
      <c r="G21462" s="5">
        <v>1419</v>
      </c>
      <c r="H21462" s="6">
        <v>0.1423538</v>
      </c>
      <c r="I21462" s="7">
        <v>51.156999999999996</v>
      </c>
      <c r="J21462" s="2">
        <v>51</v>
      </c>
      <c r="K21462">
        <v>2</v>
      </c>
    </row>
    <row r="21463" spans="1:11" x14ac:dyDescent="0.25">
      <c r="A21463">
        <v>71031</v>
      </c>
      <c r="B21463" s="2">
        <v>20.22439</v>
      </c>
      <c r="C21463" s="3">
        <v>1248</v>
      </c>
      <c r="D21463" s="4">
        <v>35060</v>
      </c>
      <c r="E21463" t="s">
        <v>13098</v>
      </c>
      <c r="F21463" s="4" t="s">
        <v>12927</v>
      </c>
      <c r="G21463" s="5">
        <v>902</v>
      </c>
      <c r="H21463" s="6">
        <v>0.13192899999999999</v>
      </c>
      <c r="I21463" s="7">
        <v>52.957000000000001</v>
      </c>
    </row>
    <row r="21464" spans="1:11" x14ac:dyDescent="0.25">
      <c r="A21464">
        <v>37101</v>
      </c>
      <c r="B21464" s="2">
        <v>20.223130000000001</v>
      </c>
      <c r="C21464" s="3">
        <v>6315</v>
      </c>
      <c r="E21464" t="s">
        <v>7383</v>
      </c>
      <c r="F21464" s="4" t="s">
        <v>7348</v>
      </c>
      <c r="G21464" s="5">
        <v>4327</v>
      </c>
      <c r="H21464" s="6">
        <v>0.12734000000000001</v>
      </c>
      <c r="I21464" s="7">
        <v>53.75</v>
      </c>
    </row>
    <row r="21465" spans="1:11" x14ac:dyDescent="0.25">
      <c r="A21465">
        <v>53968</v>
      </c>
      <c r="B21465" s="2">
        <v>20.221689999999999</v>
      </c>
      <c r="C21465" s="3">
        <v>2460</v>
      </c>
      <c r="E21465" t="s">
        <v>10163</v>
      </c>
      <c r="F21465" s="4" t="s">
        <v>10031</v>
      </c>
      <c r="G21465" s="5">
        <v>1699</v>
      </c>
      <c r="H21465" s="6">
        <v>0.1141848</v>
      </c>
      <c r="I21465" s="7">
        <v>56.015999999999998</v>
      </c>
    </row>
    <row r="21466" spans="1:11" x14ac:dyDescent="0.25">
      <c r="A21466">
        <v>60928</v>
      </c>
      <c r="B21466" s="2">
        <v>20.221160000000001</v>
      </c>
      <c r="C21466" s="3">
        <v>808</v>
      </c>
      <c r="E21466" t="s">
        <v>6720</v>
      </c>
      <c r="F21466" s="4" t="s">
        <v>11490</v>
      </c>
      <c r="G21466" s="5">
        <v>535</v>
      </c>
      <c r="H21466" s="6">
        <v>0.16448599999999999</v>
      </c>
      <c r="I21466" s="7">
        <v>47.320999999999998</v>
      </c>
    </row>
    <row r="21467" spans="1:11" x14ac:dyDescent="0.25">
      <c r="A21467">
        <v>98564</v>
      </c>
      <c r="B21467" s="2">
        <v>20.22062</v>
      </c>
      <c r="C21467" s="3">
        <v>2394</v>
      </c>
      <c r="D21467" s="4">
        <v>16500</v>
      </c>
      <c r="E21467" t="s">
        <v>16455</v>
      </c>
      <c r="F21467" s="4" t="s">
        <v>16344</v>
      </c>
      <c r="G21467" s="5">
        <v>1700</v>
      </c>
      <c r="H21467" s="6">
        <v>0.1229412</v>
      </c>
      <c r="I21467" s="7">
        <v>54.5</v>
      </c>
    </row>
    <row r="21468" spans="1:11" x14ac:dyDescent="0.25">
      <c r="A21468">
        <v>85901</v>
      </c>
      <c r="B21468" s="2">
        <v>20.217369999999999</v>
      </c>
      <c r="C21468" s="3">
        <v>16856</v>
      </c>
      <c r="D21468" s="4">
        <v>43320</v>
      </c>
      <c r="E21468" t="s">
        <v>15051</v>
      </c>
      <c r="F21468" s="4" t="s">
        <v>14962</v>
      </c>
      <c r="G21468" s="5">
        <v>11868</v>
      </c>
      <c r="H21468" s="6">
        <v>0.1621166</v>
      </c>
      <c r="I21468" s="7">
        <v>47.728999999999999</v>
      </c>
      <c r="J21468" s="2">
        <v>40</v>
      </c>
      <c r="K21468">
        <v>3</v>
      </c>
    </row>
    <row r="21469" spans="1:11" x14ac:dyDescent="0.25">
      <c r="A21469">
        <v>54160</v>
      </c>
      <c r="B21469" s="2">
        <v>20.214490000000001</v>
      </c>
      <c r="C21469" s="3">
        <v>250</v>
      </c>
      <c r="D21469" s="4">
        <v>11540</v>
      </c>
      <c r="E21469" t="s">
        <v>10201</v>
      </c>
      <c r="F21469" s="4" t="s">
        <v>10031</v>
      </c>
      <c r="G21469" s="5">
        <v>165</v>
      </c>
      <c r="H21469" s="6">
        <v>0.12727269999999999</v>
      </c>
      <c r="I21469" s="7">
        <v>53.75</v>
      </c>
    </row>
    <row r="21470" spans="1:11" x14ac:dyDescent="0.25">
      <c r="A21470">
        <v>29653</v>
      </c>
      <c r="B21470" s="2">
        <v>20.213619999999999</v>
      </c>
      <c r="C21470" s="3">
        <v>4861</v>
      </c>
      <c r="D21470" s="4">
        <v>24940</v>
      </c>
      <c r="E21470" t="s">
        <v>6299</v>
      </c>
      <c r="F21470" s="4" t="s">
        <v>6130</v>
      </c>
      <c r="G21470" s="5">
        <v>3459</v>
      </c>
      <c r="H21470" s="6">
        <v>0.16825670000000001</v>
      </c>
      <c r="I21470" s="7">
        <v>46.667000000000002</v>
      </c>
    </row>
    <row r="21471" spans="1:11" x14ac:dyDescent="0.25">
      <c r="A21471">
        <v>18837</v>
      </c>
      <c r="B21471" s="2">
        <v>20.21227</v>
      </c>
      <c r="C21471" s="3">
        <v>3151</v>
      </c>
      <c r="D21471" s="4">
        <v>42380</v>
      </c>
      <c r="E21471" t="s">
        <v>2614</v>
      </c>
      <c r="F21471" s="4" t="s">
        <v>3003</v>
      </c>
      <c r="G21471" s="5">
        <v>2187</v>
      </c>
      <c r="H21471" s="6">
        <v>0.1170553</v>
      </c>
      <c r="I21471" s="7">
        <v>55.511000000000003</v>
      </c>
      <c r="J21471" s="2">
        <v>59</v>
      </c>
      <c r="K21471">
        <v>2</v>
      </c>
    </row>
    <row r="21472" spans="1:11" x14ac:dyDescent="0.25">
      <c r="A21472">
        <v>50565</v>
      </c>
      <c r="B21472" s="2">
        <v>20.211649999999999</v>
      </c>
      <c r="C21472" s="3">
        <v>611</v>
      </c>
      <c r="D21472" s="4">
        <v>44740</v>
      </c>
      <c r="E21472" t="s">
        <v>2729</v>
      </c>
      <c r="F21472" s="4" t="s">
        <v>9593</v>
      </c>
      <c r="G21472" s="5">
        <v>404</v>
      </c>
      <c r="H21472" s="6">
        <v>0.1361386</v>
      </c>
      <c r="I21472" s="7">
        <v>52.212000000000003</v>
      </c>
    </row>
    <row r="21473" spans="1:12" x14ac:dyDescent="0.25">
      <c r="A21473">
        <v>62814</v>
      </c>
      <c r="B21473" s="2">
        <v>20.21123</v>
      </c>
      <c r="C21473" s="3">
        <v>1967</v>
      </c>
      <c r="D21473" s="4">
        <v>34500</v>
      </c>
      <c r="E21473" t="s">
        <v>12012</v>
      </c>
      <c r="F21473" s="4" t="s">
        <v>11490</v>
      </c>
      <c r="G21473" s="5">
        <v>1356</v>
      </c>
      <c r="H21473" s="6">
        <v>0.10022109999999999</v>
      </c>
      <c r="I21473" s="7">
        <v>58.417000000000002</v>
      </c>
      <c r="J21473" s="2">
        <v>55</v>
      </c>
      <c r="K21473">
        <v>1</v>
      </c>
    </row>
    <row r="21474" spans="1:12" x14ac:dyDescent="0.25">
      <c r="A21474">
        <v>83655</v>
      </c>
      <c r="B21474" s="2">
        <v>20.21021</v>
      </c>
      <c r="C21474" s="3">
        <v>4427</v>
      </c>
      <c r="D21474" s="4">
        <v>36620</v>
      </c>
      <c r="E21474" t="s">
        <v>8713</v>
      </c>
      <c r="F21474" s="4" t="s">
        <v>14725</v>
      </c>
      <c r="G21474" s="5">
        <v>2878</v>
      </c>
      <c r="H21474" s="6">
        <v>0.169156</v>
      </c>
      <c r="I21474" s="7">
        <v>46.5</v>
      </c>
      <c r="J21474" s="2">
        <v>67.5</v>
      </c>
      <c r="K21474">
        <v>2</v>
      </c>
    </row>
    <row r="21475" spans="1:12" x14ac:dyDescent="0.25">
      <c r="A21475">
        <v>59351</v>
      </c>
      <c r="B21475" s="2">
        <v>20.209489999999999</v>
      </c>
      <c r="C21475" s="3">
        <v>165</v>
      </c>
      <c r="E21475" t="s">
        <v>11365</v>
      </c>
      <c r="F21475" s="4" t="s">
        <v>11278</v>
      </c>
      <c r="G21475" s="5">
        <v>135</v>
      </c>
      <c r="H21475" s="6">
        <v>0.2814815</v>
      </c>
      <c r="I21475" s="7">
        <v>27.082999999999998</v>
      </c>
      <c r="J21475" s="2">
        <v>71</v>
      </c>
      <c r="K21475">
        <v>1</v>
      </c>
    </row>
    <row r="21476" spans="1:12" x14ac:dyDescent="0.25">
      <c r="A21476">
        <v>59645</v>
      </c>
      <c r="B21476" s="2">
        <v>20.209160000000001</v>
      </c>
      <c r="C21476" s="3">
        <v>1745</v>
      </c>
      <c r="E21476" t="s">
        <v>2353</v>
      </c>
      <c r="F21476" s="4" t="s">
        <v>11278</v>
      </c>
      <c r="G21476" s="5">
        <v>1243</v>
      </c>
      <c r="H21476" s="6">
        <v>0.18020920000000001</v>
      </c>
      <c r="I21476" s="7">
        <v>44.582999999999998</v>
      </c>
      <c r="J21476" s="2">
        <v>54</v>
      </c>
      <c r="K21476">
        <v>1</v>
      </c>
    </row>
    <row r="21477" spans="1:12" x14ac:dyDescent="0.25">
      <c r="A21477">
        <v>76554</v>
      </c>
      <c r="B21477" s="2">
        <v>20.208559999999999</v>
      </c>
      <c r="C21477" s="3">
        <v>1996</v>
      </c>
      <c r="D21477" s="4">
        <v>28660</v>
      </c>
      <c r="E21477" t="s">
        <v>13962</v>
      </c>
      <c r="F21477" s="4" t="s">
        <v>13752</v>
      </c>
      <c r="G21477" s="5">
        <v>1266</v>
      </c>
      <c r="H21477" s="6">
        <v>0.13970009999999999</v>
      </c>
      <c r="I21477" s="7">
        <v>51.582999999999998</v>
      </c>
      <c r="J21477" s="2">
        <v>43</v>
      </c>
      <c r="K21477">
        <v>1</v>
      </c>
    </row>
    <row r="21478" spans="1:12" x14ac:dyDescent="0.25">
      <c r="A21478">
        <v>84652</v>
      </c>
      <c r="B21478" s="2">
        <v>20.20814</v>
      </c>
      <c r="C21478" s="3">
        <v>825</v>
      </c>
      <c r="E21478" t="s">
        <v>14924</v>
      </c>
      <c r="F21478" s="4" t="s">
        <v>14851</v>
      </c>
      <c r="G21478" s="5">
        <v>493</v>
      </c>
      <c r="H21478" s="6">
        <v>0.1497976</v>
      </c>
      <c r="I21478" s="7">
        <v>49.832999999999998</v>
      </c>
    </row>
    <row r="21479" spans="1:12" x14ac:dyDescent="0.25">
      <c r="A21479">
        <v>17881</v>
      </c>
      <c r="B21479" s="2">
        <v>20.20777</v>
      </c>
      <c r="C21479" s="3">
        <v>1467</v>
      </c>
      <c r="D21479" s="4">
        <v>44980</v>
      </c>
      <c r="E21479" t="s">
        <v>3900</v>
      </c>
      <c r="F21479" s="4" t="s">
        <v>3003</v>
      </c>
      <c r="G21479" s="5">
        <v>1069</v>
      </c>
      <c r="H21479" s="6">
        <v>0.1141253</v>
      </c>
      <c r="I21479" s="7">
        <v>55.991</v>
      </c>
    </row>
    <row r="21480" spans="1:12" x14ac:dyDescent="0.25">
      <c r="A21480">
        <v>62442</v>
      </c>
      <c r="B21480" s="2">
        <v>20.207139999999999</v>
      </c>
      <c r="C21480" s="3">
        <v>2236</v>
      </c>
      <c r="E21480" t="s">
        <v>1764</v>
      </c>
      <c r="F21480" s="4" t="s">
        <v>11490</v>
      </c>
      <c r="G21480" s="5">
        <v>1552</v>
      </c>
      <c r="H21480" s="6">
        <v>0.13007079999999999</v>
      </c>
      <c r="I21480" s="7">
        <v>53.232999999999997</v>
      </c>
    </row>
    <row r="21481" spans="1:12" x14ac:dyDescent="0.25">
      <c r="A21481">
        <v>38358</v>
      </c>
      <c r="B21481" s="2">
        <v>20.204989999999999</v>
      </c>
      <c r="C21481" s="3">
        <v>11039</v>
      </c>
      <c r="E21481" t="s">
        <v>615</v>
      </c>
      <c r="F21481" s="4" t="s">
        <v>7348</v>
      </c>
      <c r="G21481" s="5">
        <v>7433</v>
      </c>
      <c r="H21481" s="6">
        <v>0.17879729999999999</v>
      </c>
      <c r="I21481" s="7">
        <v>44.807000000000002</v>
      </c>
    </row>
    <row r="21482" spans="1:12" x14ac:dyDescent="0.25">
      <c r="A21482">
        <v>37327</v>
      </c>
      <c r="B21482" s="2">
        <v>20.201260000000001</v>
      </c>
      <c r="C21482" s="3">
        <v>11795</v>
      </c>
      <c r="D21482" s="4">
        <v>16860</v>
      </c>
      <c r="E21482" t="s">
        <v>7417</v>
      </c>
      <c r="F21482" s="4" t="s">
        <v>7348</v>
      </c>
      <c r="G21482" s="5">
        <v>8149</v>
      </c>
      <c r="H21482" s="6">
        <v>0.1263804</v>
      </c>
      <c r="I21482" s="7">
        <v>53.863999999999997</v>
      </c>
      <c r="J21482" s="2">
        <v>63</v>
      </c>
      <c r="K21482">
        <v>4</v>
      </c>
    </row>
    <row r="21483" spans="1:12" x14ac:dyDescent="0.25">
      <c r="A21483">
        <v>74421</v>
      </c>
      <c r="B21483" s="2">
        <v>20.19858</v>
      </c>
      <c r="C21483" s="3">
        <v>4369</v>
      </c>
      <c r="D21483" s="4">
        <v>46140</v>
      </c>
      <c r="E21483" t="s">
        <v>13637</v>
      </c>
      <c r="F21483" s="4" t="s">
        <v>13462</v>
      </c>
      <c r="G21483" s="5">
        <v>3072</v>
      </c>
      <c r="H21483" s="6">
        <v>0.13313800000000001</v>
      </c>
      <c r="I21483" s="7">
        <v>52.692</v>
      </c>
      <c r="J21483" s="2">
        <v>79</v>
      </c>
      <c r="K21483">
        <v>1</v>
      </c>
    </row>
    <row r="21484" spans="1:12" x14ac:dyDescent="0.25">
      <c r="A21484">
        <v>72103</v>
      </c>
      <c r="B21484" s="2">
        <v>20.195679999999999</v>
      </c>
      <c r="C21484" s="3">
        <v>13043</v>
      </c>
      <c r="D21484" s="4">
        <v>30780</v>
      </c>
      <c r="E21484" t="s">
        <v>13275</v>
      </c>
      <c r="F21484" s="4" t="s">
        <v>13183</v>
      </c>
      <c r="G21484" s="5">
        <v>9017</v>
      </c>
      <c r="H21484" s="6">
        <v>0.13273450000000001</v>
      </c>
      <c r="I21484" s="7">
        <v>52.759</v>
      </c>
      <c r="J21484" s="2">
        <v>59.5</v>
      </c>
      <c r="K21484">
        <v>2</v>
      </c>
    </row>
    <row r="21485" spans="1:12" x14ac:dyDescent="0.25">
      <c r="A21485">
        <v>58748</v>
      </c>
      <c r="B21485" s="2">
        <v>20.1935</v>
      </c>
      <c r="C21485" s="3">
        <v>120</v>
      </c>
      <c r="E21485" t="s">
        <v>11247</v>
      </c>
      <c r="F21485" s="4" t="s">
        <v>11069</v>
      </c>
      <c r="G21485" s="5">
        <v>114</v>
      </c>
      <c r="H21485" s="6">
        <v>0.1052632</v>
      </c>
      <c r="I21485" s="7">
        <v>57.5</v>
      </c>
    </row>
    <row r="21486" spans="1:12" x14ac:dyDescent="0.25">
      <c r="A21486">
        <v>24861</v>
      </c>
      <c r="B21486" s="2">
        <v>20.19341</v>
      </c>
      <c r="C21486" s="3">
        <v>347</v>
      </c>
      <c r="E21486" t="s">
        <v>5183</v>
      </c>
      <c r="F21486" s="4" t="s">
        <v>5144</v>
      </c>
      <c r="G21486" s="5">
        <v>234</v>
      </c>
      <c r="H21486" s="6">
        <v>0.18723400000000001</v>
      </c>
      <c r="I21486" s="7">
        <v>43.332999999999998</v>
      </c>
    </row>
    <row r="21487" spans="1:12" x14ac:dyDescent="0.25">
      <c r="A21487">
        <v>16050</v>
      </c>
      <c r="B21487" s="2">
        <v>20.193090000000002</v>
      </c>
      <c r="C21487" s="3">
        <v>1625</v>
      </c>
      <c r="D21487" s="4">
        <v>38300</v>
      </c>
      <c r="E21487" t="s">
        <v>3397</v>
      </c>
      <c r="F21487" s="4" t="s">
        <v>3003</v>
      </c>
      <c r="G21487" s="5">
        <v>1125</v>
      </c>
      <c r="H21487" s="6">
        <v>9.5111100000000004E-2</v>
      </c>
      <c r="I21487" s="7">
        <v>59.25</v>
      </c>
      <c r="J21487" s="2">
        <v>55</v>
      </c>
      <c r="K21487">
        <v>1</v>
      </c>
    </row>
    <row r="21488" spans="1:12" x14ac:dyDescent="0.25">
      <c r="A21488">
        <v>1902</v>
      </c>
      <c r="B21488" s="2">
        <v>20.185980000000001</v>
      </c>
      <c r="C21488" s="3">
        <v>46118</v>
      </c>
      <c r="D21488" s="4">
        <v>14460</v>
      </c>
      <c r="E21488" t="s">
        <v>259</v>
      </c>
      <c r="F21488" s="4" t="s">
        <v>21</v>
      </c>
      <c r="G21488" s="5">
        <v>28572</v>
      </c>
      <c r="H21488" s="6">
        <v>0.16873160000000001</v>
      </c>
      <c r="I21488" s="7">
        <v>46.521000000000001</v>
      </c>
      <c r="J21488" s="2">
        <v>39.799999999999997</v>
      </c>
      <c r="K21488">
        <v>10</v>
      </c>
      <c r="L21488" s="2">
        <v>49.7</v>
      </c>
    </row>
    <row r="21489" spans="1:11" x14ac:dyDescent="0.25">
      <c r="A21489">
        <v>65682</v>
      </c>
      <c r="B21489" s="2">
        <v>20.178750000000001</v>
      </c>
      <c r="C21489" s="3">
        <v>2242</v>
      </c>
      <c r="E21489" t="s">
        <v>2976</v>
      </c>
      <c r="F21489" s="4" t="s">
        <v>12102</v>
      </c>
      <c r="G21489" s="5">
        <v>1620</v>
      </c>
      <c r="H21489" s="6">
        <v>0.1666667</v>
      </c>
      <c r="I21489" s="7">
        <v>46.875</v>
      </c>
      <c r="J21489" s="2">
        <v>69</v>
      </c>
      <c r="K21489">
        <v>2</v>
      </c>
    </row>
    <row r="21490" spans="1:11" x14ac:dyDescent="0.25">
      <c r="A21490">
        <v>34449</v>
      </c>
      <c r="B21490" s="2">
        <v>20.177879999999998</v>
      </c>
      <c r="C21490" s="3">
        <v>2490</v>
      </c>
      <c r="E21490" t="s">
        <v>6988</v>
      </c>
      <c r="F21490" s="4" t="s">
        <v>6689</v>
      </c>
      <c r="G21490" s="5">
        <v>2055</v>
      </c>
      <c r="H21490" s="6">
        <v>0.17226279999999999</v>
      </c>
      <c r="I21490" s="7">
        <v>45.906999999999996</v>
      </c>
    </row>
    <row r="21491" spans="1:11" x14ac:dyDescent="0.25">
      <c r="A21491">
        <v>77031</v>
      </c>
      <c r="B21491" s="2">
        <v>20.174900000000001</v>
      </c>
      <c r="C21491" s="3">
        <v>17711</v>
      </c>
      <c r="D21491" s="4">
        <v>26420</v>
      </c>
      <c r="E21491" t="s">
        <v>3103</v>
      </c>
      <c r="F21491" s="4" t="s">
        <v>13752</v>
      </c>
      <c r="G21491" s="5">
        <v>10380</v>
      </c>
      <c r="H21491" s="6">
        <v>0.20183039999999999</v>
      </c>
      <c r="I21491" s="7">
        <v>40.793999999999997</v>
      </c>
      <c r="J21491" s="2">
        <v>27.285699999999999</v>
      </c>
      <c r="K21491">
        <v>7</v>
      </c>
    </row>
    <row r="21492" spans="1:11" x14ac:dyDescent="0.25">
      <c r="A21492">
        <v>83645</v>
      </c>
      <c r="B21492" s="2">
        <v>20.17231</v>
      </c>
      <c r="C21492" s="3">
        <v>514</v>
      </c>
      <c r="E21492" t="s">
        <v>8587</v>
      </c>
      <c r="F21492" s="4" t="s">
        <v>14725</v>
      </c>
      <c r="G21492" s="5">
        <v>446</v>
      </c>
      <c r="H21492" s="6">
        <v>0.21076230000000001</v>
      </c>
      <c r="I21492" s="7">
        <v>39.25</v>
      </c>
    </row>
    <row r="21493" spans="1:11" x14ac:dyDescent="0.25">
      <c r="A21493">
        <v>72107</v>
      </c>
      <c r="B21493" s="2">
        <v>20.172139999999999</v>
      </c>
      <c r="C21493" s="3">
        <v>379</v>
      </c>
      <c r="E21493" t="s">
        <v>13277</v>
      </c>
      <c r="F21493" s="4" t="s">
        <v>13183</v>
      </c>
      <c r="G21493" s="5">
        <v>263</v>
      </c>
      <c r="H21493" s="6">
        <v>0.19771859999999999</v>
      </c>
      <c r="I21493" s="7">
        <v>41.5</v>
      </c>
    </row>
    <row r="21494" spans="1:11" x14ac:dyDescent="0.25">
      <c r="A21494">
        <v>92551</v>
      </c>
      <c r="B21494" s="2">
        <v>20.167960000000001</v>
      </c>
      <c r="C21494" s="3">
        <v>33049</v>
      </c>
      <c r="D21494" s="4">
        <v>40140</v>
      </c>
      <c r="E21494" t="s">
        <v>15569</v>
      </c>
      <c r="F21494" s="4" t="s">
        <v>15368</v>
      </c>
      <c r="G21494" s="5">
        <v>17201</v>
      </c>
      <c r="H21494" s="6">
        <v>0.13534099999999999</v>
      </c>
      <c r="I21494" s="7">
        <v>52.279000000000003</v>
      </c>
      <c r="J21494" s="2">
        <v>40.4</v>
      </c>
      <c r="K21494">
        <v>5</v>
      </c>
    </row>
    <row r="21495" spans="1:11" x14ac:dyDescent="0.25">
      <c r="A21495">
        <v>46738</v>
      </c>
      <c r="B21495" s="2">
        <v>20.16262</v>
      </c>
      <c r="C21495" s="3">
        <v>7857</v>
      </c>
      <c r="D21495" s="4">
        <v>12140</v>
      </c>
      <c r="E21495" t="s">
        <v>3194</v>
      </c>
      <c r="F21495" s="4" t="s">
        <v>8800</v>
      </c>
      <c r="G21495" s="5">
        <v>5092</v>
      </c>
      <c r="H21495" s="6">
        <v>0.13351660000000001</v>
      </c>
      <c r="I21495" s="7">
        <v>52.594000000000001</v>
      </c>
      <c r="J21495" s="2">
        <v>62.5</v>
      </c>
      <c r="K21495">
        <v>2</v>
      </c>
    </row>
    <row r="21496" spans="1:11" x14ac:dyDescent="0.25">
      <c r="A21496">
        <v>76636</v>
      </c>
      <c r="B21496" s="2">
        <v>20.161159999999999</v>
      </c>
      <c r="C21496" s="3">
        <v>1404</v>
      </c>
      <c r="E21496" t="s">
        <v>3647</v>
      </c>
      <c r="F21496" s="4" t="s">
        <v>13752</v>
      </c>
      <c r="G21496" s="5">
        <v>1011</v>
      </c>
      <c r="H21496" s="6">
        <v>0.1147379</v>
      </c>
      <c r="I21496" s="7">
        <v>55.832999999999998</v>
      </c>
    </row>
    <row r="21497" spans="1:11" x14ac:dyDescent="0.25">
      <c r="A21497">
        <v>99018</v>
      </c>
      <c r="B21497" s="2">
        <v>20.160879999999999</v>
      </c>
      <c r="C21497" s="3">
        <v>305</v>
      </c>
      <c r="D21497" s="4">
        <v>44060</v>
      </c>
      <c r="E21497" t="s">
        <v>16540</v>
      </c>
      <c r="F21497" s="4" t="s">
        <v>16344</v>
      </c>
      <c r="G21497" s="5">
        <v>194</v>
      </c>
      <c r="H21497" s="6">
        <v>0.13402059999999999</v>
      </c>
      <c r="I21497" s="7">
        <v>52.5</v>
      </c>
    </row>
    <row r="21498" spans="1:11" x14ac:dyDescent="0.25">
      <c r="A21498">
        <v>46501</v>
      </c>
      <c r="B21498" s="2">
        <v>20.16028</v>
      </c>
      <c r="C21498" s="3">
        <v>3740</v>
      </c>
      <c r="D21498" s="4">
        <v>38500</v>
      </c>
      <c r="E21498" t="s">
        <v>8866</v>
      </c>
      <c r="F21498" s="4" t="s">
        <v>8800</v>
      </c>
      <c r="G21498" s="5">
        <v>2305</v>
      </c>
      <c r="H21498" s="6">
        <v>0.1079792</v>
      </c>
      <c r="I21498" s="7">
        <v>57</v>
      </c>
      <c r="J21498" s="2">
        <v>61</v>
      </c>
      <c r="K21498">
        <v>1</v>
      </c>
    </row>
    <row r="21499" spans="1:11" x14ac:dyDescent="0.25">
      <c r="A21499">
        <v>39452</v>
      </c>
      <c r="B21499" s="2">
        <v>20.155439999999999</v>
      </c>
      <c r="C21499" s="3">
        <v>27753</v>
      </c>
      <c r="E21499" t="s">
        <v>7803</v>
      </c>
      <c r="F21499" s="4" t="s">
        <v>7633</v>
      </c>
      <c r="G21499" s="5">
        <v>17908</v>
      </c>
      <c r="H21499" s="6">
        <v>0.1262006</v>
      </c>
      <c r="I21499" s="7">
        <v>53.85</v>
      </c>
      <c r="J21499" s="2">
        <v>64</v>
      </c>
      <c r="K21499">
        <v>1</v>
      </c>
    </row>
    <row r="21500" spans="1:11" x14ac:dyDescent="0.25">
      <c r="A21500">
        <v>23075</v>
      </c>
      <c r="B21500" s="2">
        <v>20.1496</v>
      </c>
      <c r="C21500" s="3">
        <v>10156</v>
      </c>
      <c r="D21500" s="4">
        <v>40060</v>
      </c>
      <c r="E21500" t="s">
        <v>4800</v>
      </c>
      <c r="F21500" s="4" t="s">
        <v>4335</v>
      </c>
      <c r="G21500" s="5">
        <v>6500</v>
      </c>
      <c r="H21500" s="6">
        <v>0.16535920000000001</v>
      </c>
      <c r="I21500" s="7">
        <v>47.078000000000003</v>
      </c>
    </row>
    <row r="21501" spans="1:11" x14ac:dyDescent="0.25">
      <c r="A21501">
        <v>42056</v>
      </c>
      <c r="B21501" s="2">
        <v>20.147649999999999</v>
      </c>
      <c r="C21501" s="3">
        <v>2471</v>
      </c>
      <c r="D21501" s="4">
        <v>37140</v>
      </c>
      <c r="E21501" t="s">
        <v>8184</v>
      </c>
      <c r="F21501" s="4" t="s">
        <v>7883</v>
      </c>
      <c r="G21501" s="5">
        <v>1644</v>
      </c>
      <c r="H21501" s="6">
        <v>0.120438</v>
      </c>
      <c r="I21501" s="7">
        <v>54.837000000000003</v>
      </c>
      <c r="J21501" s="2">
        <v>54</v>
      </c>
      <c r="K21501">
        <v>2</v>
      </c>
    </row>
    <row r="21502" spans="1:11" x14ac:dyDescent="0.25">
      <c r="A21502">
        <v>24830</v>
      </c>
      <c r="B21502" s="2">
        <v>20.14724</v>
      </c>
      <c r="C21502" s="3">
        <v>86</v>
      </c>
      <c r="E21502" t="s">
        <v>5166</v>
      </c>
      <c r="F21502" s="4" t="s">
        <v>5144</v>
      </c>
      <c r="G21502" s="5">
        <v>71</v>
      </c>
      <c r="H21502" s="6">
        <v>2.8169E-2</v>
      </c>
      <c r="I21502" s="7">
        <v>70.781000000000006</v>
      </c>
    </row>
    <row r="21503" spans="1:11" x14ac:dyDescent="0.25">
      <c r="A21503">
        <v>64474</v>
      </c>
      <c r="B21503" s="2">
        <v>20.147089999999999</v>
      </c>
      <c r="C21503" s="3">
        <v>857</v>
      </c>
      <c r="D21503" s="4">
        <v>41140</v>
      </c>
      <c r="E21503" t="s">
        <v>12276</v>
      </c>
      <c r="F21503" s="4" t="s">
        <v>12102</v>
      </c>
      <c r="G21503" s="5">
        <v>574</v>
      </c>
      <c r="H21503" s="6">
        <v>0.133913</v>
      </c>
      <c r="I21503" s="7">
        <v>52.5</v>
      </c>
    </row>
    <row r="21504" spans="1:11" x14ac:dyDescent="0.25">
      <c r="A21504">
        <v>47433</v>
      </c>
      <c r="B21504" s="2">
        <v>20.146270000000001</v>
      </c>
      <c r="C21504" s="3">
        <v>4285</v>
      </c>
      <c r="D21504" s="4">
        <v>14020</v>
      </c>
      <c r="E21504" t="s">
        <v>9000</v>
      </c>
      <c r="F21504" s="4" t="s">
        <v>8800</v>
      </c>
      <c r="G21504" s="5">
        <v>2811</v>
      </c>
      <c r="H21504" s="6">
        <v>0.1138385</v>
      </c>
      <c r="I21504" s="7">
        <v>55.966000000000001</v>
      </c>
      <c r="J21504" s="2">
        <v>45</v>
      </c>
      <c r="K21504">
        <v>4</v>
      </c>
    </row>
    <row r="21505" spans="1:11" x14ac:dyDescent="0.25">
      <c r="A21505">
        <v>65270</v>
      </c>
      <c r="B21505" s="2">
        <v>20.142669999999999</v>
      </c>
      <c r="C21505" s="3">
        <v>17834</v>
      </c>
      <c r="D21505" s="4">
        <v>33620</v>
      </c>
      <c r="E21505" t="s">
        <v>12381</v>
      </c>
      <c r="F21505" s="4" t="s">
        <v>12102</v>
      </c>
      <c r="G21505" s="5">
        <v>12267</v>
      </c>
      <c r="H21505" s="6">
        <v>0.14983289999999999</v>
      </c>
      <c r="I21505" s="7">
        <v>49.744999999999997</v>
      </c>
      <c r="J21505" s="2">
        <v>51.4</v>
      </c>
      <c r="K21505">
        <v>5</v>
      </c>
    </row>
    <row r="21506" spans="1:11" x14ac:dyDescent="0.25">
      <c r="A21506">
        <v>51631</v>
      </c>
      <c r="B21506" s="2">
        <v>20.139679999999998</v>
      </c>
      <c r="C21506" s="3">
        <v>259</v>
      </c>
      <c r="E21506" t="s">
        <v>9888</v>
      </c>
      <c r="F21506" s="4" t="s">
        <v>9593</v>
      </c>
      <c r="G21506" s="5">
        <v>207</v>
      </c>
      <c r="H21506" s="6">
        <v>0.12560389999999999</v>
      </c>
      <c r="I21506" s="7">
        <v>53.929000000000002</v>
      </c>
    </row>
    <row r="21507" spans="1:11" x14ac:dyDescent="0.25">
      <c r="A21507">
        <v>64720</v>
      </c>
      <c r="B21507" s="2">
        <v>20.138940000000002</v>
      </c>
      <c r="C21507" s="3">
        <v>4370</v>
      </c>
      <c r="D21507" s="4">
        <v>28140</v>
      </c>
      <c r="E21507" t="s">
        <v>3438</v>
      </c>
      <c r="F21507" s="4" t="s">
        <v>12102</v>
      </c>
      <c r="G21507" s="5">
        <v>2858</v>
      </c>
      <c r="H21507" s="6">
        <v>0.1228132</v>
      </c>
      <c r="I21507" s="7">
        <v>54.408000000000001</v>
      </c>
      <c r="J21507" s="2">
        <v>38</v>
      </c>
      <c r="K21507">
        <v>1</v>
      </c>
    </row>
    <row r="21508" spans="1:11" x14ac:dyDescent="0.25">
      <c r="A21508">
        <v>61769</v>
      </c>
      <c r="B21508" s="2">
        <v>20.138169999999999</v>
      </c>
      <c r="C21508" s="3">
        <v>573</v>
      </c>
      <c r="D21508" s="4">
        <v>38700</v>
      </c>
      <c r="E21508" t="s">
        <v>11806</v>
      </c>
      <c r="F21508" s="4" t="s">
        <v>11490</v>
      </c>
      <c r="G21508" s="5">
        <v>386</v>
      </c>
      <c r="H21508" s="6">
        <v>7.2351399999999996E-2</v>
      </c>
      <c r="I21508" s="7">
        <v>63.125</v>
      </c>
      <c r="J21508" s="2">
        <v>49</v>
      </c>
      <c r="K21508">
        <v>1</v>
      </c>
    </row>
    <row r="21509" spans="1:11" x14ac:dyDescent="0.25">
      <c r="A21509">
        <v>54772</v>
      </c>
      <c r="B21509" s="2">
        <v>20.137899999999998</v>
      </c>
      <c r="C21509" s="3">
        <v>1082</v>
      </c>
      <c r="D21509" s="4">
        <v>32860</v>
      </c>
      <c r="E21509" t="s">
        <v>8863</v>
      </c>
      <c r="F21509" s="4" t="s">
        <v>10031</v>
      </c>
      <c r="G21509" s="5">
        <v>739</v>
      </c>
      <c r="H21509" s="6">
        <v>0.1488498</v>
      </c>
      <c r="I21509" s="7">
        <v>49.904000000000003</v>
      </c>
      <c r="J21509" s="2">
        <v>27</v>
      </c>
      <c r="K21509">
        <v>1</v>
      </c>
    </row>
    <row r="21510" spans="1:11" x14ac:dyDescent="0.25">
      <c r="A21510">
        <v>98640</v>
      </c>
      <c r="B21510" s="2">
        <v>20.136959999999998</v>
      </c>
      <c r="C21510" s="3">
        <v>3772</v>
      </c>
      <c r="E21510" t="s">
        <v>742</v>
      </c>
      <c r="F21510" s="4" t="s">
        <v>16344</v>
      </c>
      <c r="G21510" s="5">
        <v>3184</v>
      </c>
      <c r="H21510" s="6">
        <v>0.19811619999999999</v>
      </c>
      <c r="I21510" s="7">
        <v>41.389000000000003</v>
      </c>
      <c r="J21510" s="2">
        <v>49</v>
      </c>
      <c r="K21510">
        <v>2</v>
      </c>
    </row>
    <row r="21511" spans="1:11" x14ac:dyDescent="0.25">
      <c r="A21511">
        <v>65669</v>
      </c>
      <c r="B21511" s="2">
        <v>20.13589</v>
      </c>
      <c r="C21511" s="3">
        <v>1911</v>
      </c>
      <c r="D21511" s="4">
        <v>44180</v>
      </c>
      <c r="E21511" t="s">
        <v>12449</v>
      </c>
      <c r="F21511" s="4" t="s">
        <v>12102</v>
      </c>
      <c r="G21511" s="5">
        <v>1246</v>
      </c>
      <c r="H21511" s="6">
        <v>0.17642340000000001</v>
      </c>
      <c r="I21511" s="7">
        <v>45.136000000000003</v>
      </c>
      <c r="J21511" s="2">
        <v>62</v>
      </c>
      <c r="K21511">
        <v>1</v>
      </c>
    </row>
    <row r="21512" spans="1:11" x14ac:dyDescent="0.25">
      <c r="A21512">
        <v>61012</v>
      </c>
      <c r="B21512" s="2">
        <v>20.13524</v>
      </c>
      <c r="C21512" s="3">
        <v>2496</v>
      </c>
      <c r="D21512" s="4">
        <v>40420</v>
      </c>
      <c r="E21512" t="s">
        <v>4884</v>
      </c>
      <c r="F21512" s="4" t="s">
        <v>11490</v>
      </c>
      <c r="G21512" s="5">
        <v>1483</v>
      </c>
      <c r="H21512" s="6">
        <v>0.12002699999999999</v>
      </c>
      <c r="I21512" s="7">
        <v>54.881</v>
      </c>
      <c r="J21512" s="2">
        <v>44</v>
      </c>
      <c r="K21512">
        <v>1</v>
      </c>
    </row>
    <row r="21513" spans="1:11" x14ac:dyDescent="0.25">
      <c r="A21513">
        <v>76504</v>
      </c>
      <c r="B21513" s="2">
        <v>20.131129999999999</v>
      </c>
      <c r="C21513" s="3">
        <v>23415</v>
      </c>
      <c r="D21513" s="4">
        <v>28660</v>
      </c>
      <c r="E21513" t="s">
        <v>539</v>
      </c>
      <c r="F21513" s="4" t="s">
        <v>13752</v>
      </c>
      <c r="G21513" s="5">
        <v>15684</v>
      </c>
      <c r="H21513" s="6">
        <v>0.17374390000000001</v>
      </c>
      <c r="I21513" s="7">
        <v>45.597999999999999</v>
      </c>
      <c r="J21513" s="2">
        <v>66</v>
      </c>
      <c r="K21513">
        <v>1</v>
      </c>
    </row>
    <row r="21514" spans="1:11" x14ac:dyDescent="0.25">
      <c r="A21514">
        <v>78503</v>
      </c>
      <c r="B21514" s="2">
        <v>20.124220000000001</v>
      </c>
      <c r="C21514" s="3">
        <v>22329</v>
      </c>
      <c r="D21514" s="4">
        <v>32580</v>
      </c>
      <c r="E21514" t="s">
        <v>14231</v>
      </c>
      <c r="F21514" s="4" t="s">
        <v>13752</v>
      </c>
      <c r="G21514" s="5">
        <v>13187</v>
      </c>
      <c r="H21514" s="6">
        <v>0.22999919999999999</v>
      </c>
      <c r="I21514" s="7">
        <v>35.872999999999998</v>
      </c>
      <c r="J21514" s="2">
        <v>31</v>
      </c>
      <c r="K21514">
        <v>1</v>
      </c>
    </row>
    <row r="21515" spans="1:11" x14ac:dyDescent="0.25">
      <c r="A21515">
        <v>17965</v>
      </c>
      <c r="B21515" s="2">
        <v>20.120719999999999</v>
      </c>
      <c r="C21515" s="3">
        <v>2048</v>
      </c>
      <c r="D21515" s="4">
        <v>39060</v>
      </c>
      <c r="E21515" t="s">
        <v>3931</v>
      </c>
      <c r="F21515" s="4" t="s">
        <v>3003</v>
      </c>
      <c r="G21515" s="5">
        <v>1442</v>
      </c>
      <c r="H21515" s="6">
        <v>0.110957</v>
      </c>
      <c r="I21515" s="7">
        <v>56.442</v>
      </c>
    </row>
    <row r="21516" spans="1:11" x14ac:dyDescent="0.25">
      <c r="A21516">
        <v>23513</v>
      </c>
      <c r="B21516" s="2">
        <v>20.115670000000001</v>
      </c>
      <c r="C21516" s="3">
        <v>30871</v>
      </c>
      <c r="D21516" s="4">
        <v>47260</v>
      </c>
      <c r="E21516" t="s">
        <v>301</v>
      </c>
      <c r="F21516" s="4" t="s">
        <v>4335</v>
      </c>
      <c r="G21516" s="5">
        <v>19655</v>
      </c>
      <c r="H21516" s="6">
        <v>0.1568049</v>
      </c>
      <c r="I21516" s="7">
        <v>48.517000000000003</v>
      </c>
      <c r="J21516" s="2">
        <v>37.5</v>
      </c>
      <c r="K21516">
        <v>4</v>
      </c>
    </row>
    <row r="21517" spans="1:11" x14ac:dyDescent="0.25">
      <c r="A21517">
        <v>75140</v>
      </c>
      <c r="B21517" s="2">
        <v>20.1098</v>
      </c>
      <c r="C21517" s="3">
        <v>6856</v>
      </c>
      <c r="E21517" t="s">
        <v>13775</v>
      </c>
      <c r="F21517" s="4" t="s">
        <v>13752</v>
      </c>
      <c r="G21517" s="5">
        <v>4881</v>
      </c>
      <c r="H21517" s="6">
        <v>0.13829130000000001</v>
      </c>
      <c r="I21517" s="7">
        <v>51.715000000000003</v>
      </c>
    </row>
    <row r="21518" spans="1:11" x14ac:dyDescent="0.25">
      <c r="A21518">
        <v>85536</v>
      </c>
      <c r="B21518" s="2">
        <v>20.10857</v>
      </c>
      <c r="C21518" s="3">
        <v>517</v>
      </c>
      <c r="D21518" s="4">
        <v>40940</v>
      </c>
      <c r="E21518" t="s">
        <v>8020</v>
      </c>
      <c r="F21518" s="4" t="s">
        <v>14962</v>
      </c>
      <c r="G21518" s="5">
        <v>277</v>
      </c>
      <c r="H21518" s="6">
        <v>0.26618700000000001</v>
      </c>
      <c r="I21518" s="7">
        <v>29.613</v>
      </c>
    </row>
    <row r="21519" spans="1:11" x14ac:dyDescent="0.25">
      <c r="A21519">
        <v>50076</v>
      </c>
      <c r="B21519" s="2">
        <v>20.108250000000002</v>
      </c>
      <c r="C21519" s="3">
        <v>1501</v>
      </c>
      <c r="E21519" t="s">
        <v>9616</v>
      </c>
      <c r="F21519" s="4" t="s">
        <v>9593</v>
      </c>
      <c r="G21519" s="5">
        <v>1047</v>
      </c>
      <c r="H21519" s="6">
        <v>0.125</v>
      </c>
      <c r="I21519" s="7">
        <v>54.01</v>
      </c>
      <c r="J21519" s="2">
        <v>66</v>
      </c>
      <c r="K21519">
        <v>1</v>
      </c>
    </row>
    <row r="21520" spans="1:11" x14ac:dyDescent="0.25">
      <c r="A21520">
        <v>56376</v>
      </c>
      <c r="B21520" s="2">
        <v>20.107939999999999</v>
      </c>
      <c r="C21520" s="3">
        <v>377</v>
      </c>
      <c r="D21520" s="4">
        <v>41060</v>
      </c>
      <c r="E21520" t="s">
        <v>10731</v>
      </c>
      <c r="F21520" s="4" t="s">
        <v>10428</v>
      </c>
      <c r="G21520" s="5">
        <v>224</v>
      </c>
      <c r="H21520" s="6">
        <v>5.7777799999999997E-2</v>
      </c>
      <c r="I21520" s="7">
        <v>65.625</v>
      </c>
    </row>
    <row r="21521" spans="1:11" x14ac:dyDescent="0.25">
      <c r="A21521">
        <v>12444</v>
      </c>
      <c r="B21521" s="2">
        <v>20.107800000000001</v>
      </c>
      <c r="C21521" s="3">
        <v>386</v>
      </c>
      <c r="E21521" t="s">
        <v>2213</v>
      </c>
      <c r="F21521" s="4" t="s">
        <v>1280</v>
      </c>
      <c r="G21521" s="5">
        <v>360</v>
      </c>
      <c r="H21521" s="6">
        <v>0.19722219999999999</v>
      </c>
      <c r="I21521" s="7">
        <v>41.527999999999999</v>
      </c>
    </row>
    <row r="21522" spans="1:11" x14ac:dyDescent="0.25">
      <c r="A21522">
        <v>62703</v>
      </c>
      <c r="B21522" s="2">
        <v>20.10323</v>
      </c>
      <c r="C21522" s="3">
        <v>30802</v>
      </c>
      <c r="D21522" s="4">
        <v>44100</v>
      </c>
      <c r="E21522" t="s">
        <v>76</v>
      </c>
      <c r="F21522" s="4" t="s">
        <v>11490</v>
      </c>
      <c r="G21522" s="5">
        <v>18722</v>
      </c>
      <c r="H21522" s="6">
        <v>0.18981999999999999</v>
      </c>
      <c r="I21522" s="7">
        <v>42.798999999999999</v>
      </c>
      <c r="J21522" s="2">
        <v>40.75</v>
      </c>
      <c r="K21522">
        <v>4</v>
      </c>
    </row>
    <row r="21523" spans="1:11" x14ac:dyDescent="0.25">
      <c r="A21523">
        <v>77519</v>
      </c>
      <c r="B21523" s="2">
        <v>20.09853</v>
      </c>
      <c r="C21523" s="3">
        <v>1491</v>
      </c>
      <c r="D21523" s="4">
        <v>13140</v>
      </c>
      <c r="E21523" t="s">
        <v>14074</v>
      </c>
      <c r="F21523" s="4" t="s">
        <v>13752</v>
      </c>
      <c r="G21523" s="5">
        <v>925</v>
      </c>
      <c r="H21523" s="6">
        <v>8.4233299999999997E-2</v>
      </c>
      <c r="I21523" s="7">
        <v>61.036000000000001</v>
      </c>
    </row>
    <row r="21524" spans="1:11" x14ac:dyDescent="0.25">
      <c r="A21524">
        <v>30337</v>
      </c>
      <c r="B21524" s="2">
        <v>20.096520000000002</v>
      </c>
      <c r="C21524" s="3">
        <v>11795</v>
      </c>
      <c r="D21524" s="4">
        <v>12060</v>
      </c>
      <c r="E21524" t="s">
        <v>2948</v>
      </c>
      <c r="F21524" s="4" t="s">
        <v>6363</v>
      </c>
      <c r="G21524" s="5">
        <v>7484</v>
      </c>
      <c r="H21524" s="6">
        <v>0.2184661</v>
      </c>
      <c r="I21524" s="7">
        <v>37.837000000000003</v>
      </c>
      <c r="J21524" s="2">
        <v>49</v>
      </c>
      <c r="K21524">
        <v>5</v>
      </c>
    </row>
    <row r="21525" spans="1:11" x14ac:dyDescent="0.25">
      <c r="A21525">
        <v>54980</v>
      </c>
      <c r="B21525" s="2">
        <v>20.0947</v>
      </c>
      <c r="C21525" s="3">
        <v>142</v>
      </c>
      <c r="D21525" s="4">
        <v>36780</v>
      </c>
      <c r="E21525" t="s">
        <v>10422</v>
      </c>
      <c r="F21525" s="4" t="s">
        <v>10031</v>
      </c>
      <c r="G21525" s="5">
        <v>123</v>
      </c>
      <c r="H21525" s="6">
        <v>5.6451599999999998E-2</v>
      </c>
      <c r="I21525" s="7">
        <v>65.832999999999998</v>
      </c>
    </row>
    <row r="21526" spans="1:11" x14ac:dyDescent="0.25">
      <c r="A21526">
        <v>77538</v>
      </c>
      <c r="B21526" s="2">
        <v>20.09451</v>
      </c>
      <c r="C21526" s="3">
        <v>967</v>
      </c>
      <c r="D21526" s="4">
        <v>26420</v>
      </c>
      <c r="E21526" t="s">
        <v>14079</v>
      </c>
      <c r="F21526" s="4" t="s">
        <v>13752</v>
      </c>
      <c r="G21526" s="5">
        <v>666</v>
      </c>
      <c r="H21526" s="6">
        <v>0.11994</v>
      </c>
      <c r="I21526" s="7">
        <v>54.860999999999997</v>
      </c>
      <c r="J21526" s="2">
        <v>54</v>
      </c>
      <c r="K21526">
        <v>1</v>
      </c>
    </row>
    <row r="21527" spans="1:11" x14ac:dyDescent="0.25">
      <c r="A21527">
        <v>95947</v>
      </c>
      <c r="B21527" s="2">
        <v>20.094049999999999</v>
      </c>
      <c r="C21527" s="3">
        <v>1662</v>
      </c>
      <c r="E21527" t="s">
        <v>481</v>
      </c>
      <c r="F21527" s="4" t="s">
        <v>15368</v>
      </c>
      <c r="G21527" s="5">
        <v>1241</v>
      </c>
      <c r="H21527" s="6">
        <v>0.1570048</v>
      </c>
      <c r="I21527" s="7">
        <v>48.447000000000003</v>
      </c>
      <c r="J21527" s="2">
        <v>67</v>
      </c>
      <c r="K21527">
        <v>1</v>
      </c>
    </row>
    <row r="21528" spans="1:11" x14ac:dyDescent="0.25">
      <c r="A21528">
        <v>35215</v>
      </c>
      <c r="B21528" s="2">
        <v>20.0869</v>
      </c>
      <c r="C21528" s="3">
        <v>46910</v>
      </c>
      <c r="D21528" s="4">
        <v>13820</v>
      </c>
      <c r="E21528" t="s">
        <v>1579</v>
      </c>
      <c r="F21528" s="4" t="s">
        <v>7027</v>
      </c>
      <c r="G21528" s="5">
        <v>28667</v>
      </c>
      <c r="H21528" s="6">
        <v>0.17866609999999999</v>
      </c>
      <c r="I21528" s="7">
        <v>44.701000000000001</v>
      </c>
      <c r="J21528" s="2">
        <v>35.625</v>
      </c>
      <c r="K21528">
        <v>8</v>
      </c>
    </row>
    <row r="21529" spans="1:11" x14ac:dyDescent="0.25">
      <c r="A21529">
        <v>25267</v>
      </c>
      <c r="B21529" s="2">
        <v>20.079940000000001</v>
      </c>
      <c r="C21529" s="3">
        <v>542</v>
      </c>
      <c r="E21529" t="s">
        <v>5321</v>
      </c>
      <c r="F21529" s="4" t="s">
        <v>5144</v>
      </c>
      <c r="G21529" s="5">
        <v>402</v>
      </c>
      <c r="H21529" s="6">
        <v>0.19402990000000001</v>
      </c>
      <c r="I21529" s="7">
        <v>42.045000000000002</v>
      </c>
    </row>
    <row r="21530" spans="1:11" x14ac:dyDescent="0.25">
      <c r="A21530">
        <v>93254</v>
      </c>
      <c r="B21530" s="2">
        <v>20.079740000000001</v>
      </c>
      <c r="C21530" s="3">
        <v>699</v>
      </c>
      <c r="D21530" s="4">
        <v>42200</v>
      </c>
      <c r="E21530" t="s">
        <v>15643</v>
      </c>
      <c r="F21530" s="4" t="s">
        <v>15368</v>
      </c>
      <c r="G21530" s="5">
        <v>418</v>
      </c>
      <c r="H21530" s="6">
        <v>0.19138759999999999</v>
      </c>
      <c r="I21530" s="7">
        <v>42.5</v>
      </c>
    </row>
    <row r="21531" spans="1:11" x14ac:dyDescent="0.25">
      <c r="A21531">
        <v>72118</v>
      </c>
      <c r="B21531" s="2">
        <v>20.076000000000001</v>
      </c>
      <c r="C21531" s="3">
        <v>23271</v>
      </c>
      <c r="D21531" s="4">
        <v>30780</v>
      </c>
      <c r="E21531" t="s">
        <v>13280</v>
      </c>
      <c r="F21531" s="4" t="s">
        <v>13183</v>
      </c>
      <c r="G21531" s="5">
        <v>15213</v>
      </c>
      <c r="H21531" s="6">
        <v>0.1492145</v>
      </c>
      <c r="I21531" s="7">
        <v>49.786999999999999</v>
      </c>
      <c r="J21531" s="2">
        <v>50.25</v>
      </c>
      <c r="K21531">
        <v>4</v>
      </c>
    </row>
    <row r="21532" spans="1:11" x14ac:dyDescent="0.25">
      <c r="A21532">
        <v>49863</v>
      </c>
      <c r="B21532" s="2">
        <v>20.072340000000001</v>
      </c>
      <c r="C21532" s="3">
        <v>144</v>
      </c>
      <c r="D21532" s="4">
        <v>31940</v>
      </c>
      <c r="E21532" t="s">
        <v>9542</v>
      </c>
      <c r="F21532" s="4" t="s">
        <v>9106</v>
      </c>
      <c r="G21532" s="5">
        <v>83</v>
      </c>
      <c r="H21532" s="6">
        <v>0.1666667</v>
      </c>
      <c r="I21532" s="7">
        <v>46.771000000000001</v>
      </c>
    </row>
    <row r="21533" spans="1:11" x14ac:dyDescent="0.25">
      <c r="A21533">
        <v>68327</v>
      </c>
      <c r="B21533" s="2">
        <v>20.07227</v>
      </c>
      <c r="C21533" s="3">
        <v>270</v>
      </c>
      <c r="E21533" t="s">
        <v>28</v>
      </c>
      <c r="F21533" s="4" t="s">
        <v>12738</v>
      </c>
      <c r="G21533" s="5">
        <v>225</v>
      </c>
      <c r="H21533" s="6">
        <v>9.7345100000000004E-2</v>
      </c>
      <c r="I21533" s="7">
        <v>58.75</v>
      </c>
    </row>
    <row r="21534" spans="1:11" x14ac:dyDescent="0.25">
      <c r="A21534">
        <v>15951</v>
      </c>
      <c r="B21534" s="2">
        <v>20.072120000000002</v>
      </c>
      <c r="C21534" s="3">
        <v>451</v>
      </c>
      <c r="D21534" s="4">
        <v>27780</v>
      </c>
      <c r="E21534" t="s">
        <v>3368</v>
      </c>
      <c r="F21534" s="4" t="s">
        <v>3003</v>
      </c>
      <c r="G21534" s="5">
        <v>412</v>
      </c>
      <c r="H21534" s="6">
        <v>9.9514599999999995E-2</v>
      </c>
      <c r="I21534" s="7">
        <v>58.375</v>
      </c>
    </row>
    <row r="21535" spans="1:11" x14ac:dyDescent="0.25">
      <c r="A21535">
        <v>36701</v>
      </c>
      <c r="B21535" s="2">
        <v>20.068480000000001</v>
      </c>
      <c r="C21535" s="3">
        <v>22489</v>
      </c>
      <c r="D21535" s="4">
        <v>42820</v>
      </c>
      <c r="E21535" t="s">
        <v>5080</v>
      </c>
      <c r="F21535" s="4" t="s">
        <v>7027</v>
      </c>
      <c r="G21535" s="5">
        <v>14786</v>
      </c>
      <c r="H21535" s="6">
        <v>0.18848909999999999</v>
      </c>
      <c r="I21535" s="7">
        <v>42.999000000000002</v>
      </c>
      <c r="J21535" s="2">
        <v>54.571399999999997</v>
      </c>
      <c r="K21535">
        <v>7</v>
      </c>
    </row>
    <row r="21536" spans="1:11" x14ac:dyDescent="0.25">
      <c r="A21536">
        <v>7102</v>
      </c>
      <c r="B21536" s="2">
        <v>20.063099999999999</v>
      </c>
      <c r="C21536" s="3">
        <v>13222</v>
      </c>
      <c r="D21536" s="4">
        <v>35620</v>
      </c>
      <c r="E21536" t="s">
        <v>1403</v>
      </c>
      <c r="F21536" s="4" t="s">
        <v>1341</v>
      </c>
      <c r="G21536" s="5">
        <v>7704</v>
      </c>
      <c r="H21536" s="6">
        <v>0.2423102</v>
      </c>
      <c r="I21536" s="7">
        <v>33.698</v>
      </c>
      <c r="J21536" s="2">
        <v>33.4</v>
      </c>
      <c r="K21536">
        <v>5</v>
      </c>
    </row>
    <row r="21537" spans="1:11" x14ac:dyDescent="0.25">
      <c r="A21537">
        <v>14884</v>
      </c>
      <c r="B21537" s="2">
        <v>20.061209999999999</v>
      </c>
      <c r="C21537" s="3">
        <v>185</v>
      </c>
      <c r="E21537" t="s">
        <v>2991</v>
      </c>
      <c r="F21537" s="4" t="s">
        <v>1280</v>
      </c>
      <c r="G21537" s="5">
        <v>145</v>
      </c>
      <c r="H21537" s="6">
        <v>9.5890400000000001E-2</v>
      </c>
      <c r="I21537" s="7">
        <v>59</v>
      </c>
    </row>
    <row r="21538" spans="1:11" x14ac:dyDescent="0.25">
      <c r="A21538">
        <v>35118</v>
      </c>
      <c r="B21538" s="2">
        <v>20.060639999999999</v>
      </c>
      <c r="C21538" s="3">
        <v>3039</v>
      </c>
      <c r="D21538" s="4">
        <v>13820</v>
      </c>
      <c r="E21538" t="s">
        <v>7063</v>
      </c>
      <c r="F21538" s="4" t="s">
        <v>7027</v>
      </c>
      <c r="G21538" s="5">
        <v>2230</v>
      </c>
      <c r="H21538" s="6">
        <v>9.7309400000000004E-2</v>
      </c>
      <c r="I21538" s="7">
        <v>58.75</v>
      </c>
    </row>
    <row r="21539" spans="1:11" x14ac:dyDescent="0.25">
      <c r="A21539">
        <v>37055</v>
      </c>
      <c r="B21539" s="2">
        <v>20.055689999999998</v>
      </c>
      <c r="C21539" s="3">
        <v>27537</v>
      </c>
      <c r="D21539" s="4">
        <v>34980</v>
      </c>
      <c r="E21539" t="s">
        <v>7368</v>
      </c>
      <c r="F21539" s="4" t="s">
        <v>7348</v>
      </c>
      <c r="G21539" s="5">
        <v>18464</v>
      </c>
      <c r="H21539" s="6">
        <v>0.14178940000000001</v>
      </c>
      <c r="I21539" s="7">
        <v>51.063000000000002</v>
      </c>
      <c r="J21539" s="2">
        <v>23</v>
      </c>
      <c r="K21539">
        <v>1</v>
      </c>
    </row>
    <row r="21540" spans="1:11" x14ac:dyDescent="0.25">
      <c r="A21540">
        <v>47868</v>
      </c>
      <c r="B21540" s="2">
        <v>20.050730000000001</v>
      </c>
      <c r="C21540" s="3">
        <v>3138</v>
      </c>
      <c r="D21540" s="4">
        <v>14020</v>
      </c>
      <c r="E21540" t="s">
        <v>789</v>
      </c>
      <c r="F21540" s="4" t="s">
        <v>8800</v>
      </c>
      <c r="G21540" s="5">
        <v>2266</v>
      </c>
      <c r="H21540" s="6">
        <v>9.0869000000000005E-2</v>
      </c>
      <c r="I21540" s="7">
        <v>59.860999999999997</v>
      </c>
      <c r="J21540" s="2">
        <v>63</v>
      </c>
      <c r="K21540">
        <v>1</v>
      </c>
    </row>
    <row r="21541" spans="1:11" x14ac:dyDescent="0.25">
      <c r="A21541">
        <v>74428</v>
      </c>
      <c r="B21541" s="2">
        <v>20.05</v>
      </c>
      <c r="C21541" s="3">
        <v>1174</v>
      </c>
      <c r="D21541" s="4">
        <v>34780</v>
      </c>
      <c r="E21541" t="s">
        <v>13642</v>
      </c>
      <c r="F21541" s="4" t="s">
        <v>13462</v>
      </c>
      <c r="G21541" s="5">
        <v>806</v>
      </c>
      <c r="H21541" s="6">
        <v>0.13135069999999999</v>
      </c>
      <c r="I21541" s="7">
        <v>52.863</v>
      </c>
    </row>
    <row r="21542" spans="1:11" x14ac:dyDescent="0.25">
      <c r="A21542">
        <v>72167</v>
      </c>
      <c r="B21542" s="2">
        <v>20.04954</v>
      </c>
      <c r="C21542" s="3">
        <v>1812</v>
      </c>
      <c r="D21542" s="4">
        <v>30780</v>
      </c>
      <c r="E21542" t="s">
        <v>13293</v>
      </c>
      <c r="F21542" s="4" t="s">
        <v>13183</v>
      </c>
      <c r="G21542" s="5">
        <v>1108</v>
      </c>
      <c r="H21542" s="6">
        <v>0.1344765</v>
      </c>
      <c r="I21542" s="7">
        <v>52.320999999999998</v>
      </c>
      <c r="J21542" s="2">
        <v>51</v>
      </c>
      <c r="K21542">
        <v>1</v>
      </c>
    </row>
    <row r="21543" spans="1:11" x14ac:dyDescent="0.25">
      <c r="A21543">
        <v>74458</v>
      </c>
      <c r="B21543" s="2">
        <v>20.04926</v>
      </c>
      <c r="C21543" s="3">
        <v>97</v>
      </c>
      <c r="D21543" s="4">
        <v>46140</v>
      </c>
      <c r="E21543" t="s">
        <v>13654</v>
      </c>
      <c r="F21543" s="4" t="s">
        <v>13462</v>
      </c>
      <c r="G21543" s="5">
        <v>63</v>
      </c>
      <c r="H21543" s="6">
        <v>0.15873019999999999</v>
      </c>
      <c r="I21543" s="7">
        <v>48.125</v>
      </c>
    </row>
    <row r="21544" spans="1:11" x14ac:dyDescent="0.25">
      <c r="A21544">
        <v>19374</v>
      </c>
      <c r="B21544" s="2">
        <v>20.04907</v>
      </c>
      <c r="C21544" s="3">
        <v>1156</v>
      </c>
      <c r="D21544" s="4">
        <v>37980</v>
      </c>
      <c r="E21544" t="s">
        <v>4248</v>
      </c>
      <c r="F21544" s="4" t="s">
        <v>3003</v>
      </c>
      <c r="G21544" s="5">
        <v>726</v>
      </c>
      <c r="H21544" s="6">
        <v>2.8925599999999999E-2</v>
      </c>
      <c r="I21544" s="7">
        <v>70.555999999999997</v>
      </c>
    </row>
    <row r="21545" spans="1:11" x14ac:dyDescent="0.25">
      <c r="A21545">
        <v>45321</v>
      </c>
      <c r="B21545" s="2">
        <v>20.048729999999999</v>
      </c>
      <c r="C21545" s="3">
        <v>1055</v>
      </c>
      <c r="E21545" t="s">
        <v>8671</v>
      </c>
      <c r="F21545" s="4" t="s">
        <v>8295</v>
      </c>
      <c r="G21545" s="5">
        <v>690</v>
      </c>
      <c r="H21545" s="6">
        <v>0.12735170000000001</v>
      </c>
      <c r="I21545" s="7">
        <v>53.546999999999997</v>
      </c>
      <c r="J21545" s="2">
        <v>55</v>
      </c>
      <c r="K21545">
        <v>1</v>
      </c>
    </row>
    <row r="21546" spans="1:11" x14ac:dyDescent="0.25">
      <c r="A21546">
        <v>73771</v>
      </c>
      <c r="B21546" s="2">
        <v>20.048480000000001</v>
      </c>
      <c r="C21546" s="3">
        <v>425</v>
      </c>
      <c r="E21546" t="s">
        <v>13562</v>
      </c>
      <c r="F21546" s="4" t="s">
        <v>13462</v>
      </c>
      <c r="G21546" s="5">
        <v>345</v>
      </c>
      <c r="H21546" s="6">
        <v>0.15028900000000001</v>
      </c>
      <c r="I21546" s="7">
        <v>49.582999999999998</v>
      </c>
    </row>
    <row r="21547" spans="1:11" x14ac:dyDescent="0.25">
      <c r="A21547">
        <v>73028</v>
      </c>
      <c r="B21547" s="2">
        <v>20.047799999999999</v>
      </c>
      <c r="C21547" s="3">
        <v>3607</v>
      </c>
      <c r="D21547" s="4">
        <v>36420</v>
      </c>
      <c r="E21547" t="s">
        <v>3030</v>
      </c>
      <c r="F21547" s="4" t="s">
        <v>13462</v>
      </c>
      <c r="G21547" s="5">
        <v>2473</v>
      </c>
      <c r="H21547" s="6">
        <v>0.15244640000000001</v>
      </c>
      <c r="I21547" s="7">
        <v>49.207999999999998</v>
      </c>
    </row>
    <row r="21548" spans="1:11" x14ac:dyDescent="0.25">
      <c r="A21548">
        <v>25601</v>
      </c>
      <c r="B21548" s="2">
        <v>20.046299999999999</v>
      </c>
      <c r="C21548" s="3">
        <v>5247</v>
      </c>
      <c r="D21548" s="4">
        <v>30880</v>
      </c>
      <c r="E21548" t="s">
        <v>5372</v>
      </c>
      <c r="F21548" s="4" t="s">
        <v>5144</v>
      </c>
      <c r="G21548" s="5">
        <v>3802</v>
      </c>
      <c r="H21548" s="6">
        <v>0.1225348</v>
      </c>
      <c r="I21548" s="7">
        <v>54.375</v>
      </c>
    </row>
    <row r="21549" spans="1:11" x14ac:dyDescent="0.25">
      <c r="A21549">
        <v>55711</v>
      </c>
      <c r="B21549" s="2">
        <v>20.045290000000001</v>
      </c>
      <c r="C21549" s="3">
        <v>625</v>
      </c>
      <c r="D21549" s="4">
        <v>20260</v>
      </c>
      <c r="E21549" t="s">
        <v>9081</v>
      </c>
      <c r="F21549" s="4" t="s">
        <v>10428</v>
      </c>
      <c r="G21549" s="5">
        <v>430</v>
      </c>
      <c r="H21549" s="6">
        <v>8.8167099999999998E-2</v>
      </c>
      <c r="I21549" s="7">
        <v>60.313000000000002</v>
      </c>
    </row>
    <row r="21550" spans="1:11" x14ac:dyDescent="0.25">
      <c r="A21550">
        <v>98267</v>
      </c>
      <c r="B21550" s="2">
        <v>20.045079999999999</v>
      </c>
      <c r="C21550" s="3">
        <v>515</v>
      </c>
      <c r="D21550" s="4">
        <v>34580</v>
      </c>
      <c r="E21550" t="s">
        <v>16385</v>
      </c>
      <c r="F21550" s="4" t="s">
        <v>16344</v>
      </c>
      <c r="G21550" s="5">
        <v>463</v>
      </c>
      <c r="H21550" s="6">
        <v>0.20905170000000001</v>
      </c>
      <c r="I21550" s="7">
        <v>39.423000000000002</v>
      </c>
    </row>
    <row r="21551" spans="1:11" x14ac:dyDescent="0.25">
      <c r="A21551">
        <v>17243</v>
      </c>
      <c r="B21551" s="2">
        <v>20.044730000000001</v>
      </c>
      <c r="C21551" s="3">
        <v>1725</v>
      </c>
      <c r="D21551" s="4">
        <v>26500</v>
      </c>
      <c r="E21551" t="s">
        <v>3747</v>
      </c>
      <c r="F21551" s="4" t="s">
        <v>3003</v>
      </c>
      <c r="G21551" s="5">
        <v>1011</v>
      </c>
      <c r="H21551" s="6">
        <v>9.3966400000000005E-2</v>
      </c>
      <c r="I21551" s="7">
        <v>59.305999999999997</v>
      </c>
      <c r="J21551" s="2">
        <v>79</v>
      </c>
      <c r="K21551">
        <v>1</v>
      </c>
    </row>
    <row r="21552" spans="1:11" x14ac:dyDescent="0.25">
      <c r="A21552">
        <v>45062</v>
      </c>
      <c r="B21552" s="2">
        <v>20.044360000000001</v>
      </c>
      <c r="C21552" s="3">
        <v>676</v>
      </c>
      <c r="D21552" s="4">
        <v>17140</v>
      </c>
      <c r="E21552" t="s">
        <v>8639</v>
      </c>
      <c r="F21552" s="4" t="s">
        <v>8295</v>
      </c>
      <c r="G21552" s="5">
        <v>503</v>
      </c>
      <c r="H21552" s="6">
        <v>0.1033797</v>
      </c>
      <c r="I21552" s="7">
        <v>57.679000000000002</v>
      </c>
    </row>
    <row r="21553" spans="1:12" x14ac:dyDescent="0.25">
      <c r="A21553">
        <v>43465</v>
      </c>
      <c r="B21553" s="2">
        <v>20.043340000000001</v>
      </c>
      <c r="C21553" s="3">
        <v>5331</v>
      </c>
      <c r="D21553" s="4">
        <v>45780</v>
      </c>
      <c r="E21553" t="s">
        <v>8384</v>
      </c>
      <c r="F21553" s="4" t="s">
        <v>8295</v>
      </c>
      <c r="G21553" s="5">
        <v>3789</v>
      </c>
      <c r="H21553" s="6">
        <v>0.12823219999999999</v>
      </c>
      <c r="I21553" s="7">
        <v>53.377000000000002</v>
      </c>
      <c r="J21553" s="2">
        <v>43.5</v>
      </c>
      <c r="K21553">
        <v>2</v>
      </c>
    </row>
    <row r="21554" spans="1:12" x14ac:dyDescent="0.25">
      <c r="A21554">
        <v>28520</v>
      </c>
      <c r="B21554" s="2">
        <v>20.042369999999998</v>
      </c>
      <c r="C21554" s="3">
        <v>425</v>
      </c>
      <c r="D21554" s="4">
        <v>33980</v>
      </c>
      <c r="E21554" t="s">
        <v>5989</v>
      </c>
      <c r="F21554" s="4" t="s">
        <v>5642</v>
      </c>
      <c r="G21554" s="5">
        <v>259</v>
      </c>
      <c r="H21554" s="6">
        <v>0.1038462</v>
      </c>
      <c r="I21554" s="7">
        <v>57.588999999999999</v>
      </c>
      <c r="J21554" s="2">
        <v>66</v>
      </c>
      <c r="K21554">
        <v>1</v>
      </c>
    </row>
    <row r="21555" spans="1:12" x14ac:dyDescent="0.25">
      <c r="A21555">
        <v>85610</v>
      </c>
      <c r="B21555" s="2">
        <v>20.042110000000001</v>
      </c>
      <c r="C21555" s="3">
        <v>1062</v>
      </c>
      <c r="D21555" s="4">
        <v>43420</v>
      </c>
      <c r="E21555" t="s">
        <v>15025</v>
      </c>
      <c r="F21555" s="4" t="s">
        <v>14962</v>
      </c>
      <c r="G21555" s="5">
        <v>824</v>
      </c>
      <c r="H21555" s="6">
        <v>0.1626214</v>
      </c>
      <c r="I21555" s="7">
        <v>47.430999999999997</v>
      </c>
    </row>
    <row r="21556" spans="1:12" x14ac:dyDescent="0.25">
      <c r="A21556">
        <v>86025</v>
      </c>
      <c r="B21556" s="2">
        <v>20.041029999999999</v>
      </c>
      <c r="C21556" s="3">
        <v>5748</v>
      </c>
      <c r="D21556" s="4">
        <v>43320</v>
      </c>
      <c r="E21556" t="s">
        <v>346</v>
      </c>
      <c r="F21556" s="4" t="s">
        <v>14962</v>
      </c>
      <c r="G21556" s="5">
        <v>3680</v>
      </c>
      <c r="H21556" s="6">
        <v>0.1347826</v>
      </c>
      <c r="I21556" s="7">
        <v>52.24</v>
      </c>
      <c r="J21556" s="2">
        <v>47</v>
      </c>
      <c r="K21556">
        <v>3</v>
      </c>
    </row>
    <row r="21557" spans="1:12" x14ac:dyDescent="0.25">
      <c r="A21557">
        <v>82636</v>
      </c>
      <c r="B21557" s="2">
        <v>20.039459999999998</v>
      </c>
      <c r="C21557" s="3">
        <v>4111</v>
      </c>
      <c r="D21557" s="4">
        <v>16220</v>
      </c>
      <c r="E21557" t="s">
        <v>9059</v>
      </c>
      <c r="F21557" s="4" t="s">
        <v>14657</v>
      </c>
      <c r="G21557" s="5">
        <v>2894</v>
      </c>
      <c r="H21557" s="6">
        <v>0.10850029999999999</v>
      </c>
      <c r="I21557" s="7">
        <v>56.779000000000003</v>
      </c>
    </row>
    <row r="21558" spans="1:12" x14ac:dyDescent="0.25">
      <c r="A21558">
        <v>28529</v>
      </c>
      <c r="B21558" s="2">
        <v>20.038340000000002</v>
      </c>
      <c r="C21558" s="3">
        <v>2421</v>
      </c>
      <c r="D21558" s="4">
        <v>35100</v>
      </c>
      <c r="E21558" t="s">
        <v>5994</v>
      </c>
      <c r="F21558" s="4" t="s">
        <v>5642</v>
      </c>
      <c r="G21558" s="5">
        <v>1786</v>
      </c>
      <c r="H21558" s="6">
        <v>0.13206490000000001</v>
      </c>
      <c r="I21558" s="7">
        <v>52.704000000000001</v>
      </c>
    </row>
    <row r="21559" spans="1:12" x14ac:dyDescent="0.25">
      <c r="A21559">
        <v>62888</v>
      </c>
      <c r="B21559" s="2">
        <v>20.03753</v>
      </c>
      <c r="C21559" s="3">
        <v>2211</v>
      </c>
      <c r="E21559" t="s">
        <v>12051</v>
      </c>
      <c r="F21559" s="4" t="s">
        <v>11490</v>
      </c>
      <c r="G21559" s="5">
        <v>1610</v>
      </c>
      <c r="H21559" s="6">
        <v>0.1092489</v>
      </c>
      <c r="I21559" s="7">
        <v>56.643000000000001</v>
      </c>
    </row>
    <row r="21560" spans="1:12" x14ac:dyDescent="0.25">
      <c r="A21560">
        <v>95948</v>
      </c>
      <c r="B21560" s="2">
        <v>20.035530000000001</v>
      </c>
      <c r="C21560" s="3">
        <v>10348</v>
      </c>
      <c r="D21560" s="4">
        <v>17020</v>
      </c>
      <c r="E21560" t="s">
        <v>11798</v>
      </c>
      <c r="F21560" s="4" t="s">
        <v>15368</v>
      </c>
      <c r="G21560" s="5">
        <v>6750</v>
      </c>
      <c r="H21560" s="6">
        <v>0.15125930000000001</v>
      </c>
      <c r="I21560" s="7">
        <v>49.383000000000003</v>
      </c>
      <c r="J21560" s="2">
        <v>29</v>
      </c>
      <c r="K21560">
        <v>2</v>
      </c>
    </row>
    <row r="21561" spans="1:12" x14ac:dyDescent="0.25">
      <c r="A21561">
        <v>59036</v>
      </c>
      <c r="B21561" s="2">
        <v>20.033650000000002</v>
      </c>
      <c r="C21561" s="3">
        <v>1363</v>
      </c>
      <c r="E21561" t="s">
        <v>11297</v>
      </c>
      <c r="F21561" s="4" t="s">
        <v>11278</v>
      </c>
      <c r="G21561" s="5">
        <v>1088</v>
      </c>
      <c r="H21561" s="6">
        <v>0.18566179999999999</v>
      </c>
      <c r="I21561" s="7">
        <v>43.438000000000002</v>
      </c>
    </row>
    <row r="21562" spans="1:12" x14ac:dyDescent="0.25">
      <c r="A21562">
        <v>30543</v>
      </c>
      <c r="B21562" s="2">
        <v>20.032640000000001</v>
      </c>
      <c r="C21562" s="3">
        <v>4763</v>
      </c>
      <c r="D21562" s="4">
        <v>23580</v>
      </c>
      <c r="E21562" t="s">
        <v>6480</v>
      </c>
      <c r="F21562" s="4" t="s">
        <v>6363</v>
      </c>
      <c r="G21562" s="5">
        <v>3117</v>
      </c>
      <c r="H21562" s="6">
        <v>0.14019889999999999</v>
      </c>
      <c r="I21562" s="7">
        <v>51.293999999999997</v>
      </c>
      <c r="J21562" s="2">
        <v>39</v>
      </c>
      <c r="K21562">
        <v>1</v>
      </c>
    </row>
    <row r="21563" spans="1:12" x14ac:dyDescent="0.25">
      <c r="A21563">
        <v>64761</v>
      </c>
      <c r="B21563" s="2">
        <v>20.031649999999999</v>
      </c>
      <c r="C21563" s="3">
        <v>1542</v>
      </c>
      <c r="D21563" s="4">
        <v>47660</v>
      </c>
      <c r="E21563" t="s">
        <v>12322</v>
      </c>
      <c r="F21563" s="4" t="s">
        <v>12102</v>
      </c>
      <c r="G21563" s="5">
        <v>1029</v>
      </c>
      <c r="H21563" s="6">
        <v>0.14285709999999999</v>
      </c>
      <c r="I21563" s="7">
        <v>50.832999999999998</v>
      </c>
    </row>
    <row r="21564" spans="1:12" x14ac:dyDescent="0.25">
      <c r="A21564">
        <v>74003</v>
      </c>
      <c r="B21564" s="2">
        <v>20.029140000000002</v>
      </c>
      <c r="C21564" s="3">
        <v>14545</v>
      </c>
      <c r="D21564" s="4">
        <v>12780</v>
      </c>
      <c r="E21564" t="s">
        <v>13587</v>
      </c>
      <c r="F21564" s="4" t="s">
        <v>13462</v>
      </c>
      <c r="G21564" s="5">
        <v>9453</v>
      </c>
      <c r="H21564" s="6">
        <v>0.18660740000000001</v>
      </c>
      <c r="I21564" s="7">
        <v>43.271999999999998</v>
      </c>
      <c r="J21564" s="2">
        <v>44.7273</v>
      </c>
      <c r="K21564">
        <v>11</v>
      </c>
      <c r="L21564" s="2">
        <v>75.599999999999994</v>
      </c>
    </row>
    <row r="21565" spans="1:12" x14ac:dyDescent="0.25">
      <c r="A21565">
        <v>61928</v>
      </c>
      <c r="B21565" s="2">
        <v>20.026710000000001</v>
      </c>
      <c r="C21565" s="3">
        <v>953</v>
      </c>
      <c r="E21565" t="s">
        <v>11838</v>
      </c>
      <c r="F21565" s="4" t="s">
        <v>11490</v>
      </c>
      <c r="G21565" s="5">
        <v>713</v>
      </c>
      <c r="H21565" s="6">
        <v>0.12324930000000001</v>
      </c>
      <c r="I21565" s="7">
        <v>54.219000000000001</v>
      </c>
      <c r="J21565" s="2">
        <v>57</v>
      </c>
      <c r="K21565">
        <v>1</v>
      </c>
    </row>
    <row r="21566" spans="1:12" x14ac:dyDescent="0.25">
      <c r="A21566">
        <v>35983</v>
      </c>
      <c r="B21566" s="2">
        <v>20.0259</v>
      </c>
      <c r="C21566" s="3">
        <v>3865</v>
      </c>
      <c r="E21566" t="s">
        <v>1683</v>
      </c>
      <c r="F21566" s="4" t="s">
        <v>7027</v>
      </c>
      <c r="G21566" s="5">
        <v>2687</v>
      </c>
      <c r="H21566" s="6">
        <v>0.13695570000000001</v>
      </c>
      <c r="I21566" s="7">
        <v>51.85</v>
      </c>
    </row>
    <row r="21567" spans="1:12" x14ac:dyDescent="0.25">
      <c r="A21567">
        <v>36750</v>
      </c>
      <c r="B21567" s="2">
        <v>20.024789999999999</v>
      </c>
      <c r="C21567" s="3">
        <v>2990</v>
      </c>
      <c r="D21567" s="4">
        <v>13820</v>
      </c>
      <c r="E21567" t="s">
        <v>7314</v>
      </c>
      <c r="F21567" s="4" t="s">
        <v>7027</v>
      </c>
      <c r="G21567" s="5">
        <v>1949</v>
      </c>
      <c r="H21567" s="6">
        <v>0.11390459999999999</v>
      </c>
      <c r="I21567" s="7">
        <v>55.832999999999998</v>
      </c>
    </row>
    <row r="21568" spans="1:12" x14ac:dyDescent="0.25">
      <c r="A21568">
        <v>58277</v>
      </c>
      <c r="B21568" s="2">
        <v>20.024270000000001</v>
      </c>
      <c r="C21568" s="3">
        <v>250</v>
      </c>
      <c r="E21568" t="s">
        <v>305</v>
      </c>
      <c r="F21568" s="4" t="s">
        <v>11069</v>
      </c>
      <c r="G21568" s="5">
        <v>204</v>
      </c>
      <c r="H21568" s="6">
        <v>0.11219510000000001</v>
      </c>
      <c r="I21568" s="7">
        <v>56.125</v>
      </c>
    </row>
    <row r="21569" spans="1:11" x14ac:dyDescent="0.25">
      <c r="A21569">
        <v>98601</v>
      </c>
      <c r="B21569" s="2">
        <v>20.023790000000002</v>
      </c>
      <c r="C21569" s="3">
        <v>2642</v>
      </c>
      <c r="D21569" s="4">
        <v>38900</v>
      </c>
      <c r="E21569" t="s">
        <v>8913</v>
      </c>
      <c r="F21569" s="4" t="s">
        <v>16344</v>
      </c>
      <c r="G21569" s="5">
        <v>1766</v>
      </c>
      <c r="H21569" s="6">
        <v>0.12563669999999999</v>
      </c>
      <c r="I21569" s="7">
        <v>53.802</v>
      </c>
      <c r="J21569" s="2">
        <v>60</v>
      </c>
      <c r="K21569">
        <v>2</v>
      </c>
    </row>
    <row r="21570" spans="1:11" x14ac:dyDescent="0.25">
      <c r="A21570">
        <v>26444</v>
      </c>
      <c r="B21570" s="2">
        <v>20.022680000000001</v>
      </c>
      <c r="C21570" s="3">
        <v>3915</v>
      </c>
      <c r="D21570" s="4">
        <v>34060</v>
      </c>
      <c r="E21570" t="s">
        <v>5565</v>
      </c>
      <c r="F21570" s="4" t="s">
        <v>5144</v>
      </c>
      <c r="G21570" s="5">
        <v>2891</v>
      </c>
      <c r="H21570" s="6">
        <v>0.1442408</v>
      </c>
      <c r="I21570" s="7">
        <v>50.582999999999998</v>
      </c>
    </row>
    <row r="21571" spans="1:11" x14ac:dyDescent="0.25">
      <c r="A21571">
        <v>62894</v>
      </c>
      <c r="B21571" s="2">
        <v>20.021840000000001</v>
      </c>
      <c r="C21571" s="3">
        <v>912</v>
      </c>
      <c r="D21571" s="4">
        <v>34500</v>
      </c>
      <c r="E21571" t="s">
        <v>12054</v>
      </c>
      <c r="F21571" s="4" t="s">
        <v>11490</v>
      </c>
      <c r="G21571" s="5">
        <v>611</v>
      </c>
      <c r="H21571" s="6">
        <v>0.13725490000000001</v>
      </c>
      <c r="I21571" s="7">
        <v>51.786000000000001</v>
      </c>
    </row>
    <row r="21572" spans="1:11" x14ac:dyDescent="0.25">
      <c r="A21572">
        <v>62954</v>
      </c>
      <c r="B21572" s="2">
        <v>20.021619999999999</v>
      </c>
      <c r="C21572" s="3">
        <v>416</v>
      </c>
      <c r="E21572" t="s">
        <v>12083</v>
      </c>
      <c r="F21572" s="4" t="s">
        <v>11490</v>
      </c>
      <c r="G21572" s="5">
        <v>317</v>
      </c>
      <c r="H21572" s="6">
        <v>5.97484E-2</v>
      </c>
      <c r="I21572" s="7">
        <v>65.179000000000002</v>
      </c>
    </row>
    <row r="21573" spans="1:11" x14ac:dyDescent="0.25">
      <c r="A21573">
        <v>48614</v>
      </c>
      <c r="B21573" s="2">
        <v>20.021319999999999</v>
      </c>
      <c r="C21573" s="3">
        <v>1409</v>
      </c>
      <c r="D21573" s="4">
        <v>40980</v>
      </c>
      <c r="E21573" t="s">
        <v>9214</v>
      </c>
      <c r="F21573" s="4" t="s">
        <v>9106</v>
      </c>
      <c r="G21573" s="5">
        <v>930</v>
      </c>
      <c r="H21573" s="6">
        <v>9.4521999999999995E-2</v>
      </c>
      <c r="I21573" s="7">
        <v>59.167000000000002</v>
      </c>
      <c r="J21573" s="2">
        <v>78</v>
      </c>
      <c r="K21573">
        <v>1</v>
      </c>
    </row>
    <row r="21574" spans="1:11" x14ac:dyDescent="0.25">
      <c r="A21574">
        <v>67109</v>
      </c>
      <c r="B21574" s="2">
        <v>20.021039999999999</v>
      </c>
      <c r="C21574" s="3">
        <v>412</v>
      </c>
      <c r="E21574" t="s">
        <v>12616</v>
      </c>
      <c r="F21574" s="4" t="s">
        <v>12494</v>
      </c>
      <c r="G21574" s="5">
        <v>246</v>
      </c>
      <c r="H21574" s="6">
        <v>0.1174089</v>
      </c>
      <c r="I21574" s="7">
        <v>55.207999999999998</v>
      </c>
    </row>
    <row r="21575" spans="1:11" x14ac:dyDescent="0.25">
      <c r="A21575">
        <v>67038</v>
      </c>
      <c r="B21575" s="2">
        <v>20.020859999999999</v>
      </c>
      <c r="C21575" s="3">
        <v>718</v>
      </c>
      <c r="D21575" s="4">
        <v>11680</v>
      </c>
      <c r="E21575" t="s">
        <v>997</v>
      </c>
      <c r="F21575" s="4" t="s">
        <v>12494</v>
      </c>
      <c r="G21575" s="5">
        <v>499</v>
      </c>
      <c r="H21575" s="6">
        <v>0.1282565</v>
      </c>
      <c r="I21575" s="7">
        <v>53.332999999999998</v>
      </c>
    </row>
    <row r="21576" spans="1:11" x14ac:dyDescent="0.25">
      <c r="A21576">
        <v>28018</v>
      </c>
      <c r="B21576" s="2">
        <v>20.0198</v>
      </c>
      <c r="C21576" s="3">
        <v>5511</v>
      </c>
      <c r="D21576" s="4">
        <v>22580</v>
      </c>
      <c r="E21576" t="s">
        <v>5856</v>
      </c>
      <c r="F21576" s="4" t="s">
        <v>5642</v>
      </c>
      <c r="G21576" s="5">
        <v>3926</v>
      </c>
      <c r="H21576" s="6">
        <v>0.16607230000000001</v>
      </c>
      <c r="I21576" s="7">
        <v>46.798000000000002</v>
      </c>
    </row>
    <row r="21577" spans="1:11" x14ac:dyDescent="0.25">
      <c r="A21577">
        <v>33854</v>
      </c>
      <c r="B21577" s="2">
        <v>20.018840000000001</v>
      </c>
      <c r="C21577" s="3">
        <v>87</v>
      </c>
      <c r="D21577" s="4">
        <v>29460</v>
      </c>
      <c r="E21577" t="s">
        <v>6936</v>
      </c>
      <c r="F21577" s="4" t="s">
        <v>6689</v>
      </c>
      <c r="G21577" s="5">
        <v>87</v>
      </c>
      <c r="H21577" s="6">
        <v>0.26136359999999997</v>
      </c>
      <c r="I21577" s="7">
        <v>30.329000000000001</v>
      </c>
    </row>
    <row r="21578" spans="1:11" x14ac:dyDescent="0.25">
      <c r="A21578">
        <v>56185</v>
      </c>
      <c r="B21578" s="2">
        <v>20.018719999999998</v>
      </c>
      <c r="C21578" s="3">
        <v>560</v>
      </c>
      <c r="D21578" s="4">
        <v>49380</v>
      </c>
      <c r="E21578" t="s">
        <v>10666</v>
      </c>
      <c r="F21578" s="4" t="s">
        <v>10428</v>
      </c>
      <c r="G21578" s="5">
        <v>377</v>
      </c>
      <c r="H21578" s="6">
        <v>0.1084656</v>
      </c>
      <c r="I21578" s="7">
        <v>56.75</v>
      </c>
    </row>
    <row r="21579" spans="1:11" x14ac:dyDescent="0.25">
      <c r="A21579">
        <v>78639</v>
      </c>
      <c r="B21579" s="2">
        <v>20.017440000000001</v>
      </c>
      <c r="C21579" s="3">
        <v>7861</v>
      </c>
      <c r="E21579" t="s">
        <v>6616</v>
      </c>
      <c r="F21579" s="4" t="s">
        <v>13752</v>
      </c>
      <c r="G21579" s="5">
        <v>5006</v>
      </c>
      <c r="H21579" s="6">
        <v>0.17419100000000001</v>
      </c>
      <c r="I21579" s="7">
        <v>45.387999999999998</v>
      </c>
      <c r="J21579" s="2">
        <v>59</v>
      </c>
      <c r="K21579">
        <v>1</v>
      </c>
    </row>
    <row r="21580" spans="1:11" x14ac:dyDescent="0.25">
      <c r="A21580">
        <v>50546</v>
      </c>
      <c r="B21580" s="2">
        <v>20.016169999999999</v>
      </c>
      <c r="C21580" s="3">
        <v>411</v>
      </c>
      <c r="E21580" t="s">
        <v>5997</v>
      </c>
      <c r="F21580" s="4" t="s">
        <v>9593</v>
      </c>
      <c r="G21580" s="5">
        <v>277</v>
      </c>
      <c r="H21580" s="6">
        <v>0.14388490000000001</v>
      </c>
      <c r="I21580" s="7">
        <v>50.625</v>
      </c>
    </row>
    <row r="21581" spans="1:11" x14ac:dyDescent="0.25">
      <c r="A21581">
        <v>39562</v>
      </c>
      <c r="B21581" s="2">
        <v>20.01315</v>
      </c>
      <c r="C21581" s="3">
        <v>17627</v>
      </c>
      <c r="D21581" s="4">
        <v>25060</v>
      </c>
      <c r="E21581" t="s">
        <v>7827</v>
      </c>
      <c r="F21581" s="4" t="s">
        <v>7633</v>
      </c>
      <c r="G21581" s="5">
        <v>12317</v>
      </c>
      <c r="H21581" s="6">
        <v>0.1026952</v>
      </c>
      <c r="I21581" s="7">
        <v>57.738</v>
      </c>
    </row>
    <row r="21582" spans="1:11" x14ac:dyDescent="0.25">
      <c r="A21582">
        <v>75447</v>
      </c>
      <c r="B21582" s="2">
        <v>20.010020000000001</v>
      </c>
      <c r="C21582" s="3">
        <v>1090</v>
      </c>
      <c r="E21582" t="s">
        <v>5047</v>
      </c>
      <c r="F21582" s="4" t="s">
        <v>13752</v>
      </c>
      <c r="G21582" s="5">
        <v>759</v>
      </c>
      <c r="H21582" s="6">
        <v>8.9591599999999993E-2</v>
      </c>
      <c r="I21582" s="7">
        <v>60</v>
      </c>
      <c r="J21582" s="2">
        <v>57</v>
      </c>
      <c r="K21582">
        <v>1</v>
      </c>
    </row>
    <row r="21583" spans="1:11" x14ac:dyDescent="0.25">
      <c r="A21583">
        <v>58758</v>
      </c>
      <c r="B21583" s="2">
        <v>20.009789999999999</v>
      </c>
      <c r="C21583" s="3">
        <v>300</v>
      </c>
      <c r="E21583" t="s">
        <v>3160</v>
      </c>
      <c r="F21583" s="4" t="s">
        <v>11069</v>
      </c>
      <c r="G21583" s="5">
        <v>233</v>
      </c>
      <c r="H21583" s="6">
        <v>7.6923099999999994E-2</v>
      </c>
      <c r="I21583" s="7">
        <v>62.188000000000002</v>
      </c>
    </row>
    <row r="21584" spans="1:11" x14ac:dyDescent="0.25">
      <c r="A21584">
        <v>16424</v>
      </c>
      <c r="B21584" s="2">
        <v>20.008929999999999</v>
      </c>
      <c r="C21584" s="3">
        <v>4592</v>
      </c>
      <c r="D21584" s="4">
        <v>32740</v>
      </c>
      <c r="E21584" t="s">
        <v>3510</v>
      </c>
      <c r="F21584" s="4" t="s">
        <v>3003</v>
      </c>
      <c r="G21584" s="5">
        <v>3361</v>
      </c>
      <c r="H21584" s="6">
        <v>0.13002079999999999</v>
      </c>
      <c r="I21584" s="7">
        <v>53.01</v>
      </c>
      <c r="J21584" s="2">
        <v>53</v>
      </c>
      <c r="K21584">
        <v>1</v>
      </c>
    </row>
    <row r="21585" spans="1:11" x14ac:dyDescent="0.25">
      <c r="A21585">
        <v>12884</v>
      </c>
      <c r="B21585" s="2">
        <v>20.00808</v>
      </c>
      <c r="C21585" s="3">
        <v>293</v>
      </c>
      <c r="D21585" s="4">
        <v>10580</v>
      </c>
      <c r="E21585" t="s">
        <v>2405</v>
      </c>
      <c r="F21585" s="4" t="s">
        <v>1280</v>
      </c>
      <c r="G21585" s="5">
        <v>202</v>
      </c>
      <c r="H21585" s="6">
        <v>0.12376239999999999</v>
      </c>
      <c r="I21585" s="7">
        <v>54.091000000000001</v>
      </c>
    </row>
    <row r="21586" spans="1:11" x14ac:dyDescent="0.25">
      <c r="A21586">
        <v>59472</v>
      </c>
      <c r="B21586" s="2">
        <v>20.007899999999999</v>
      </c>
      <c r="C21586" s="3">
        <v>824</v>
      </c>
      <c r="D21586" s="4">
        <v>24500</v>
      </c>
      <c r="E21586" t="s">
        <v>11401</v>
      </c>
      <c r="F21586" s="4" t="s">
        <v>11278</v>
      </c>
      <c r="G21586" s="5">
        <v>518</v>
      </c>
      <c r="H21586" s="6">
        <v>0.13294800000000001</v>
      </c>
      <c r="I21586" s="7">
        <v>52.5</v>
      </c>
      <c r="J21586" s="2">
        <v>57</v>
      </c>
      <c r="K21586">
        <v>1</v>
      </c>
    </row>
    <row r="21587" spans="1:11" x14ac:dyDescent="0.25">
      <c r="A21587">
        <v>13471</v>
      </c>
      <c r="B21587" s="2">
        <v>20.007239999999999</v>
      </c>
      <c r="C21587" s="3">
        <v>3441</v>
      </c>
      <c r="D21587" s="4">
        <v>46540</v>
      </c>
      <c r="E21587" t="s">
        <v>2625</v>
      </c>
      <c r="F21587" s="4" t="s">
        <v>1280</v>
      </c>
      <c r="G21587" s="5">
        <v>2240</v>
      </c>
      <c r="H21587" s="6">
        <v>0.12812499999999999</v>
      </c>
      <c r="I21587" s="7">
        <v>53.332999999999998</v>
      </c>
    </row>
    <row r="21588" spans="1:11" x14ac:dyDescent="0.25">
      <c r="A21588">
        <v>85625</v>
      </c>
      <c r="B21588" s="2">
        <v>20.006350000000001</v>
      </c>
      <c r="C21588" s="3">
        <v>1601</v>
      </c>
      <c r="D21588" s="4">
        <v>43420</v>
      </c>
      <c r="E21588" t="s">
        <v>15033</v>
      </c>
      <c r="F21588" s="4" t="s">
        <v>14962</v>
      </c>
      <c r="G21588" s="5">
        <v>1493</v>
      </c>
      <c r="H21588" s="6">
        <v>0.2076356</v>
      </c>
      <c r="I21588" s="7">
        <v>39.593000000000004</v>
      </c>
      <c r="J21588" s="2">
        <v>46</v>
      </c>
      <c r="K21588">
        <v>1</v>
      </c>
    </row>
    <row r="21589" spans="1:11" x14ac:dyDescent="0.25">
      <c r="A21589">
        <v>76520</v>
      </c>
      <c r="B21589" s="2">
        <v>20.004729999999999</v>
      </c>
      <c r="C21589" s="3">
        <v>7561</v>
      </c>
      <c r="E21589" t="s">
        <v>2955</v>
      </c>
      <c r="F21589" s="4" t="s">
        <v>13752</v>
      </c>
      <c r="G21589" s="5">
        <v>5270</v>
      </c>
      <c r="H21589" s="6">
        <v>0.1553785</v>
      </c>
      <c r="I21589" s="7">
        <v>48.62</v>
      </c>
    </row>
    <row r="21590" spans="1:11" x14ac:dyDescent="0.25">
      <c r="A21590">
        <v>16116</v>
      </c>
      <c r="B21590" s="2">
        <v>20.002939999999999</v>
      </c>
      <c r="C21590" s="3">
        <v>2845</v>
      </c>
      <c r="D21590" s="4">
        <v>35260</v>
      </c>
      <c r="E21590" t="s">
        <v>3413</v>
      </c>
      <c r="F21590" s="4" t="s">
        <v>3003</v>
      </c>
      <c r="G21590" s="5">
        <v>2204</v>
      </c>
      <c r="H21590" s="6">
        <v>0.13605439999999999</v>
      </c>
      <c r="I21590" s="7">
        <v>51.953000000000003</v>
      </c>
      <c r="J21590" s="2">
        <v>75</v>
      </c>
      <c r="K21590">
        <v>1</v>
      </c>
    </row>
    <row r="21591" spans="1:11" x14ac:dyDescent="0.25">
      <c r="A21591">
        <v>64163</v>
      </c>
      <c r="B21591" s="2">
        <v>20.002289999999999</v>
      </c>
      <c r="C21591" s="3">
        <v>654</v>
      </c>
      <c r="D21591" s="4">
        <v>28140</v>
      </c>
      <c r="E21591" t="s">
        <v>12261</v>
      </c>
      <c r="F21591" s="4" t="s">
        <v>12102</v>
      </c>
      <c r="G21591" s="5">
        <v>485</v>
      </c>
      <c r="H21591" s="6">
        <v>0.1835051</v>
      </c>
      <c r="I21591" s="7">
        <v>43.75</v>
      </c>
      <c r="J21591" s="2">
        <v>38</v>
      </c>
      <c r="K21591">
        <v>1</v>
      </c>
    </row>
    <row r="21592" spans="1:11" x14ac:dyDescent="0.25">
      <c r="A21592">
        <v>56129</v>
      </c>
      <c r="B21592" s="2">
        <v>20.002050000000001</v>
      </c>
      <c r="C21592" s="3">
        <v>759</v>
      </c>
      <c r="D21592" s="4">
        <v>49380</v>
      </c>
      <c r="E21592" t="s">
        <v>884</v>
      </c>
      <c r="F21592" s="4" t="s">
        <v>10428</v>
      </c>
      <c r="G21592" s="5">
        <v>541</v>
      </c>
      <c r="H21592" s="6">
        <v>0.1219963</v>
      </c>
      <c r="I21592" s="7">
        <v>54.375</v>
      </c>
    </row>
    <row r="21593" spans="1:11" x14ac:dyDescent="0.25">
      <c r="A21593">
        <v>35121</v>
      </c>
      <c r="B21593" s="2">
        <v>19.99953</v>
      </c>
      <c r="C21593" s="3">
        <v>14670</v>
      </c>
      <c r="D21593" s="4">
        <v>13820</v>
      </c>
      <c r="E21593" t="s">
        <v>2737</v>
      </c>
      <c r="F21593" s="4" t="s">
        <v>7027</v>
      </c>
      <c r="G21593" s="5">
        <v>9994</v>
      </c>
      <c r="H21593" s="6">
        <v>0.13506750000000001</v>
      </c>
      <c r="I21593" s="7">
        <v>52.116</v>
      </c>
      <c r="J21593" s="2">
        <v>40</v>
      </c>
      <c r="K21593">
        <v>1</v>
      </c>
    </row>
    <row r="21594" spans="1:11" x14ac:dyDescent="0.25">
      <c r="A21594">
        <v>71969</v>
      </c>
      <c r="B21594" s="2">
        <v>19.997070000000001</v>
      </c>
      <c r="C21594" s="3">
        <v>296</v>
      </c>
      <c r="E21594" t="s">
        <v>5794</v>
      </c>
      <c r="F21594" s="4" t="s">
        <v>13183</v>
      </c>
      <c r="G21594" s="5">
        <v>248</v>
      </c>
      <c r="H21594" s="6">
        <v>0.1164659</v>
      </c>
      <c r="I21594" s="7">
        <v>55.323999999999998</v>
      </c>
    </row>
    <row r="21595" spans="1:11" x14ac:dyDescent="0.25">
      <c r="A21595">
        <v>48413</v>
      </c>
      <c r="B21595" s="2">
        <v>19.99578</v>
      </c>
      <c r="C21595" s="3">
        <v>7315</v>
      </c>
      <c r="E21595" t="s">
        <v>9179</v>
      </c>
      <c r="F21595" s="4" t="s">
        <v>9106</v>
      </c>
      <c r="G21595" s="5">
        <v>5140</v>
      </c>
      <c r="H21595" s="6">
        <v>0.1486092</v>
      </c>
      <c r="I21595" s="7">
        <v>49.768999999999998</v>
      </c>
      <c r="J21595" s="2">
        <v>53.5</v>
      </c>
      <c r="K21595">
        <v>4</v>
      </c>
    </row>
    <row r="21596" spans="1:11" x14ac:dyDescent="0.25">
      <c r="A21596">
        <v>15469</v>
      </c>
      <c r="B21596" s="2">
        <v>19.994119999999999</v>
      </c>
      <c r="C21596" s="3">
        <v>2523</v>
      </c>
      <c r="D21596" s="4">
        <v>38300</v>
      </c>
      <c r="E21596" t="s">
        <v>3166</v>
      </c>
      <c r="F21596" s="4" t="s">
        <v>3003</v>
      </c>
      <c r="G21596" s="5">
        <v>1800</v>
      </c>
      <c r="H21596" s="6">
        <v>9.5502500000000004E-2</v>
      </c>
      <c r="I21596" s="7">
        <v>58.945999999999998</v>
      </c>
    </row>
    <row r="21597" spans="1:11" x14ac:dyDescent="0.25">
      <c r="A21597">
        <v>78873</v>
      </c>
      <c r="B21597" s="2">
        <v>19.993390000000002</v>
      </c>
      <c r="C21597" s="3">
        <v>1748</v>
      </c>
      <c r="E21597" t="s">
        <v>14313</v>
      </c>
      <c r="F21597" s="4" t="s">
        <v>13752</v>
      </c>
      <c r="G21597" s="5">
        <v>1266</v>
      </c>
      <c r="H21597" s="6">
        <v>0.17930489999999999</v>
      </c>
      <c r="I21597" s="7">
        <v>44.463999999999999</v>
      </c>
      <c r="J21597" s="2">
        <v>43</v>
      </c>
      <c r="K21597">
        <v>1</v>
      </c>
    </row>
    <row r="21598" spans="1:11" x14ac:dyDescent="0.25">
      <c r="A21598">
        <v>83845</v>
      </c>
      <c r="B21598" s="2">
        <v>19.99278</v>
      </c>
      <c r="C21598" s="3">
        <v>1776</v>
      </c>
      <c r="E21598" t="s">
        <v>14836</v>
      </c>
      <c r="F21598" s="4" t="s">
        <v>14725</v>
      </c>
      <c r="G21598" s="5">
        <v>1271</v>
      </c>
      <c r="H21598" s="6">
        <v>0.12981899999999999</v>
      </c>
      <c r="I21598" s="7">
        <v>53.015000000000001</v>
      </c>
    </row>
    <row r="21599" spans="1:11" x14ac:dyDescent="0.25">
      <c r="A21599">
        <v>39755</v>
      </c>
      <c r="B21599" s="2">
        <v>19.992339999999999</v>
      </c>
      <c r="C21599" s="3">
        <v>800</v>
      </c>
      <c r="E21599" t="s">
        <v>7862</v>
      </c>
      <c r="F21599" s="4" t="s">
        <v>7633</v>
      </c>
      <c r="G21599" s="5">
        <v>570</v>
      </c>
      <c r="H21599" s="6">
        <v>0.1978984</v>
      </c>
      <c r="I21599" s="7">
        <v>41.25</v>
      </c>
    </row>
    <row r="21600" spans="1:11" x14ac:dyDescent="0.25">
      <c r="A21600">
        <v>30752</v>
      </c>
      <c r="B21600" s="2">
        <v>19.990639999999999</v>
      </c>
      <c r="C21600" s="3">
        <v>9147</v>
      </c>
      <c r="D21600" s="4">
        <v>16860</v>
      </c>
      <c r="E21600" t="s">
        <v>1720</v>
      </c>
      <c r="F21600" s="4" t="s">
        <v>6363</v>
      </c>
      <c r="G21600" s="5">
        <v>6515</v>
      </c>
      <c r="H21600" s="6">
        <v>0.1183241</v>
      </c>
      <c r="I21600" s="7">
        <v>55</v>
      </c>
      <c r="J21600" s="2">
        <v>37</v>
      </c>
      <c r="K21600">
        <v>1</v>
      </c>
    </row>
    <row r="21601" spans="1:12" x14ac:dyDescent="0.25">
      <c r="A21601">
        <v>15062</v>
      </c>
      <c r="B21601" s="2">
        <v>19.987719999999999</v>
      </c>
      <c r="C21601" s="3">
        <v>7630</v>
      </c>
      <c r="D21601" s="4">
        <v>38300</v>
      </c>
      <c r="E21601" t="s">
        <v>3042</v>
      </c>
      <c r="F21601" s="4" t="s">
        <v>3003</v>
      </c>
      <c r="G21601" s="5">
        <v>5709</v>
      </c>
      <c r="H21601" s="6">
        <v>0.1576458</v>
      </c>
      <c r="I21601" s="7">
        <v>48.2</v>
      </c>
      <c r="J21601" s="2">
        <v>44.857100000000003</v>
      </c>
      <c r="K21601">
        <v>7</v>
      </c>
    </row>
    <row r="21602" spans="1:12" x14ac:dyDescent="0.25">
      <c r="A21602">
        <v>91405</v>
      </c>
      <c r="B21602" s="2">
        <v>19.97831</v>
      </c>
      <c r="C21602" s="3">
        <v>53405</v>
      </c>
      <c r="D21602" s="4">
        <v>31080</v>
      </c>
      <c r="E21602" t="s">
        <v>15436</v>
      </c>
      <c r="F21602" s="4" t="s">
        <v>15368</v>
      </c>
      <c r="G21602" s="5">
        <v>33594</v>
      </c>
      <c r="H21602" s="6">
        <v>0.19872600000000001</v>
      </c>
      <c r="I21602" s="7">
        <v>41.100999999999999</v>
      </c>
      <c r="J21602" s="2">
        <v>37.166699999999999</v>
      </c>
      <c r="K21602">
        <v>12</v>
      </c>
      <c r="L21602" s="2">
        <v>34.5</v>
      </c>
    </row>
    <row r="21603" spans="1:12" x14ac:dyDescent="0.25">
      <c r="A21603">
        <v>60476</v>
      </c>
      <c r="B21603" s="2">
        <v>19.96978</v>
      </c>
      <c r="C21603" s="3">
        <v>2825</v>
      </c>
      <c r="D21603" s="4">
        <v>16980</v>
      </c>
      <c r="E21603" t="s">
        <v>582</v>
      </c>
      <c r="F21603" s="4" t="s">
        <v>11490</v>
      </c>
      <c r="G21603" s="5">
        <v>2046</v>
      </c>
      <c r="H21603" s="6">
        <v>8.8910600000000006E-2</v>
      </c>
      <c r="I21603" s="7">
        <v>60.076000000000001</v>
      </c>
      <c r="J21603" s="2">
        <v>38</v>
      </c>
      <c r="K21603">
        <v>1</v>
      </c>
    </row>
    <row r="21604" spans="1:12" x14ac:dyDescent="0.25">
      <c r="A21604">
        <v>73503</v>
      </c>
      <c r="B21604" s="2">
        <v>19.968450000000001</v>
      </c>
      <c r="C21604" s="3">
        <v>10118</v>
      </c>
      <c r="D21604" s="4">
        <v>30020</v>
      </c>
      <c r="E21604" t="s">
        <v>13507</v>
      </c>
      <c r="F21604" s="4" t="s">
        <v>13462</v>
      </c>
      <c r="G21604" s="5">
        <v>3523</v>
      </c>
      <c r="H21604" s="6">
        <v>0.18024409999999999</v>
      </c>
      <c r="I21604" s="7">
        <v>44.287999999999997</v>
      </c>
    </row>
    <row r="21605" spans="1:12" x14ac:dyDescent="0.25">
      <c r="A21605">
        <v>67475</v>
      </c>
      <c r="B21605" s="2">
        <v>19.967559999999999</v>
      </c>
      <c r="C21605" s="3">
        <v>246</v>
      </c>
      <c r="E21605" t="s">
        <v>10896</v>
      </c>
      <c r="F21605" s="4" t="s">
        <v>12494</v>
      </c>
      <c r="G21605" s="5">
        <v>174</v>
      </c>
      <c r="H21605" s="6">
        <v>0.12</v>
      </c>
      <c r="I21605" s="7">
        <v>54.688000000000002</v>
      </c>
    </row>
    <row r="21606" spans="1:12" x14ac:dyDescent="0.25">
      <c r="A21606">
        <v>74369</v>
      </c>
      <c r="B21606" s="2">
        <v>19.967210000000001</v>
      </c>
      <c r="C21606" s="3">
        <v>1907</v>
      </c>
      <c r="E21606" t="s">
        <v>5155</v>
      </c>
      <c r="F21606" s="4" t="s">
        <v>13462</v>
      </c>
      <c r="G21606" s="5">
        <v>1322</v>
      </c>
      <c r="H21606" s="6">
        <v>0.14069590000000001</v>
      </c>
      <c r="I21606" s="7">
        <v>51.110999999999997</v>
      </c>
    </row>
    <row r="21607" spans="1:12" x14ac:dyDescent="0.25">
      <c r="A21607">
        <v>30554</v>
      </c>
      <c r="B21607" s="2">
        <v>19.965679999999999</v>
      </c>
      <c r="C21607" s="3">
        <v>7630</v>
      </c>
      <c r="D21607" s="4">
        <v>23580</v>
      </c>
      <c r="E21607" t="s">
        <v>6486</v>
      </c>
      <c r="F21607" s="4" t="s">
        <v>6363</v>
      </c>
      <c r="G21607" s="5">
        <v>5050</v>
      </c>
      <c r="H21607" s="6">
        <v>0.1027723</v>
      </c>
      <c r="I21607" s="7">
        <v>57.664000000000001</v>
      </c>
    </row>
    <row r="21608" spans="1:12" x14ac:dyDescent="0.25">
      <c r="A21608">
        <v>24283</v>
      </c>
      <c r="B21608" s="2">
        <v>19.964099999999998</v>
      </c>
      <c r="C21608" s="3">
        <v>2049</v>
      </c>
      <c r="D21608" s="4">
        <v>13720</v>
      </c>
      <c r="E21608" t="s">
        <v>5025</v>
      </c>
      <c r="F21608" s="4" t="s">
        <v>4335</v>
      </c>
      <c r="G21608" s="5">
        <v>1546</v>
      </c>
      <c r="H21608" s="6">
        <v>0.1688228</v>
      </c>
      <c r="I21608" s="7">
        <v>46.25</v>
      </c>
      <c r="J21608" s="2">
        <v>58</v>
      </c>
      <c r="K21608">
        <v>1</v>
      </c>
    </row>
    <row r="21609" spans="1:12" x14ac:dyDescent="0.25">
      <c r="A21609">
        <v>37025</v>
      </c>
      <c r="B21609" s="2">
        <v>19.962820000000001</v>
      </c>
      <c r="C21609" s="3">
        <v>5504</v>
      </c>
      <c r="D21609" s="4">
        <v>34980</v>
      </c>
      <c r="E21609" t="s">
        <v>7354</v>
      </c>
      <c r="F21609" s="4" t="s">
        <v>7348</v>
      </c>
      <c r="G21609" s="5">
        <v>3805</v>
      </c>
      <c r="H21609" s="6">
        <v>0.11902260000000001</v>
      </c>
      <c r="I21609" s="7">
        <v>54.854999999999997</v>
      </c>
    </row>
    <row r="21610" spans="1:12" x14ac:dyDescent="0.25">
      <c r="A21610">
        <v>33314</v>
      </c>
      <c r="B21610" s="2">
        <v>19.958290000000002</v>
      </c>
      <c r="C21610" s="3">
        <v>22909</v>
      </c>
      <c r="D21610" s="4">
        <v>33100</v>
      </c>
      <c r="E21610" t="s">
        <v>6877</v>
      </c>
      <c r="F21610" s="4" t="s">
        <v>6689</v>
      </c>
      <c r="G21610" s="5">
        <v>15102</v>
      </c>
      <c r="H21610" s="6">
        <v>0.18726000000000001</v>
      </c>
      <c r="I21610" s="7">
        <v>43.061999999999998</v>
      </c>
    </row>
    <row r="21611" spans="1:12" x14ac:dyDescent="0.25">
      <c r="A21611">
        <v>49887</v>
      </c>
      <c r="B21611" s="2">
        <v>19.954229999999999</v>
      </c>
      <c r="C21611" s="3">
        <v>2499</v>
      </c>
      <c r="D21611" s="4">
        <v>31940</v>
      </c>
      <c r="E21611" t="s">
        <v>4703</v>
      </c>
      <c r="F21611" s="4" t="s">
        <v>9106</v>
      </c>
      <c r="G21611" s="5">
        <v>1866</v>
      </c>
      <c r="H21611" s="6">
        <v>0.14890200000000001</v>
      </c>
      <c r="I21611" s="7">
        <v>49.688000000000002</v>
      </c>
      <c r="J21611" s="2">
        <v>59</v>
      </c>
      <c r="K21611">
        <v>1</v>
      </c>
    </row>
    <row r="21612" spans="1:12" x14ac:dyDescent="0.25">
      <c r="A21612">
        <v>83856</v>
      </c>
      <c r="B21612" s="2">
        <v>19.952670000000001</v>
      </c>
      <c r="C21612" s="3">
        <v>6258</v>
      </c>
      <c r="D21612" s="4">
        <v>41760</v>
      </c>
      <c r="E21612" t="s">
        <v>14843</v>
      </c>
      <c r="F21612" s="4" t="s">
        <v>14725</v>
      </c>
      <c r="G21612" s="5">
        <v>4660</v>
      </c>
      <c r="H21612" s="6">
        <v>0.1789316</v>
      </c>
      <c r="I21612" s="7">
        <v>44.493000000000002</v>
      </c>
      <c r="J21612" s="2">
        <v>51.5</v>
      </c>
      <c r="K21612">
        <v>2</v>
      </c>
    </row>
    <row r="21613" spans="1:12" x14ac:dyDescent="0.25">
      <c r="A21613">
        <v>61423</v>
      </c>
      <c r="B21613" s="2">
        <v>19.951429999999998</v>
      </c>
      <c r="C21613" s="3">
        <v>764</v>
      </c>
      <c r="E21613" t="s">
        <v>2955</v>
      </c>
      <c r="F21613" s="4" t="s">
        <v>11490</v>
      </c>
      <c r="G21613" s="5">
        <v>541</v>
      </c>
      <c r="H21613" s="6">
        <v>2.9574900000000001E-2</v>
      </c>
      <c r="I21613" s="7">
        <v>70.3</v>
      </c>
    </row>
    <row r="21614" spans="1:12" x14ac:dyDescent="0.25">
      <c r="A21614">
        <v>27507</v>
      </c>
      <c r="B21614" s="2">
        <v>19.951000000000001</v>
      </c>
      <c r="C21614" s="3">
        <v>1429</v>
      </c>
      <c r="D21614" s="4">
        <v>37080</v>
      </c>
      <c r="E21614" t="s">
        <v>5714</v>
      </c>
      <c r="F21614" s="4" t="s">
        <v>5642</v>
      </c>
      <c r="G21614" s="5">
        <v>1245</v>
      </c>
      <c r="H21614" s="6">
        <v>0.1036145</v>
      </c>
      <c r="I21614" s="7">
        <v>57.5</v>
      </c>
    </row>
    <row r="21615" spans="1:12" x14ac:dyDescent="0.25">
      <c r="A21615">
        <v>78146</v>
      </c>
      <c r="B21615" s="2">
        <v>19.950589999999998</v>
      </c>
      <c r="C21615" s="3">
        <v>765</v>
      </c>
      <c r="D21615" s="4">
        <v>13300</v>
      </c>
      <c r="E21615" t="s">
        <v>14192</v>
      </c>
      <c r="F21615" s="4" t="s">
        <v>13752</v>
      </c>
      <c r="G21615" s="5">
        <v>442</v>
      </c>
      <c r="H21615" s="6">
        <v>8.3521399999999996E-2</v>
      </c>
      <c r="I21615" s="7">
        <v>60.972000000000001</v>
      </c>
    </row>
    <row r="21616" spans="1:12" x14ac:dyDescent="0.25">
      <c r="A21616">
        <v>87022</v>
      </c>
      <c r="B21616" s="2">
        <v>19.950330000000001</v>
      </c>
      <c r="C21616" s="3">
        <v>912</v>
      </c>
      <c r="D21616" s="4">
        <v>10740</v>
      </c>
      <c r="E21616" t="s">
        <v>15138</v>
      </c>
      <c r="F21616" s="4" t="s">
        <v>15124</v>
      </c>
      <c r="G21616" s="5">
        <v>666</v>
      </c>
      <c r="H21616" s="6">
        <v>0.1321321</v>
      </c>
      <c r="I21616" s="7">
        <v>52.569000000000003</v>
      </c>
      <c r="J21616" s="2">
        <v>51</v>
      </c>
      <c r="K21616">
        <v>1</v>
      </c>
    </row>
    <row r="21617" spans="1:12" x14ac:dyDescent="0.25">
      <c r="A21617">
        <v>45106</v>
      </c>
      <c r="B21617" s="2">
        <v>19.948149999999998</v>
      </c>
      <c r="C21617" s="3">
        <v>12630</v>
      </c>
      <c r="D21617" s="4">
        <v>17140</v>
      </c>
      <c r="E21617" t="s">
        <v>770</v>
      </c>
      <c r="F21617" s="4" t="s">
        <v>8295</v>
      </c>
      <c r="G21617" s="5">
        <v>8411</v>
      </c>
      <c r="H21617" s="6">
        <v>0.1142416</v>
      </c>
      <c r="I21617" s="7">
        <v>55.651000000000003</v>
      </c>
      <c r="J21617" s="2">
        <v>57.666699999999999</v>
      </c>
      <c r="K21617">
        <v>3</v>
      </c>
    </row>
    <row r="21618" spans="1:12" x14ac:dyDescent="0.25">
      <c r="A21618">
        <v>30746</v>
      </c>
      <c r="B21618" s="2">
        <v>19.945930000000001</v>
      </c>
      <c r="C21618" s="3">
        <v>1231</v>
      </c>
      <c r="D21618" s="4">
        <v>15660</v>
      </c>
      <c r="E21618" t="s">
        <v>6533</v>
      </c>
      <c r="F21618" s="4" t="s">
        <v>6363</v>
      </c>
      <c r="G21618" s="5">
        <v>889</v>
      </c>
      <c r="H21618" s="6">
        <v>0.12247189999999999</v>
      </c>
      <c r="I21618" s="7">
        <v>54.228000000000002</v>
      </c>
    </row>
    <row r="21619" spans="1:12" x14ac:dyDescent="0.25">
      <c r="A21619">
        <v>39401</v>
      </c>
      <c r="B21619" s="2">
        <v>19.939520000000002</v>
      </c>
      <c r="C21619" s="3">
        <v>44175</v>
      </c>
      <c r="D21619" s="4">
        <v>25620</v>
      </c>
      <c r="E21619" t="s">
        <v>7795</v>
      </c>
      <c r="F21619" s="4" t="s">
        <v>7633</v>
      </c>
      <c r="G21619" s="5">
        <v>25888</v>
      </c>
      <c r="H21619" s="6">
        <v>0.23983160000000001</v>
      </c>
      <c r="I21619" s="7">
        <v>33.947000000000003</v>
      </c>
      <c r="J21619" s="2">
        <v>36.6</v>
      </c>
      <c r="K21619">
        <v>15</v>
      </c>
      <c r="L21619" s="2">
        <v>31.1</v>
      </c>
    </row>
    <row r="21620" spans="1:12" x14ac:dyDescent="0.25">
      <c r="A21620">
        <v>15088</v>
      </c>
      <c r="B21620" s="2">
        <v>19.933219999999999</v>
      </c>
      <c r="C21620" s="3">
        <v>635</v>
      </c>
      <c r="D21620" s="4">
        <v>38300</v>
      </c>
      <c r="E21620" t="s">
        <v>3057</v>
      </c>
      <c r="F21620" s="4" t="s">
        <v>3003</v>
      </c>
      <c r="G21620" s="5">
        <v>437</v>
      </c>
      <c r="H21620" s="6">
        <v>7.7803200000000003E-2</v>
      </c>
      <c r="I21620" s="7">
        <v>61.944000000000003</v>
      </c>
    </row>
    <row r="21621" spans="1:12" x14ac:dyDescent="0.25">
      <c r="A21621">
        <v>65244</v>
      </c>
      <c r="B21621" s="2">
        <v>19.933070000000001</v>
      </c>
      <c r="C21621" s="3">
        <v>279</v>
      </c>
      <c r="D21621" s="4">
        <v>33620</v>
      </c>
      <c r="E21621" t="s">
        <v>12374</v>
      </c>
      <c r="F21621" s="4" t="s">
        <v>12102</v>
      </c>
      <c r="G21621" s="5">
        <v>187</v>
      </c>
      <c r="H21621" s="6">
        <v>0.21925130000000001</v>
      </c>
      <c r="I21621" s="7">
        <v>37.5</v>
      </c>
    </row>
    <row r="21622" spans="1:12" x14ac:dyDescent="0.25">
      <c r="A21622">
        <v>73110</v>
      </c>
      <c r="B21622" s="2">
        <v>19.927890000000001</v>
      </c>
      <c r="C21622" s="3">
        <v>33641</v>
      </c>
      <c r="D21622" s="4">
        <v>36420</v>
      </c>
      <c r="E21622" t="s">
        <v>13492</v>
      </c>
      <c r="F21622" s="4" t="s">
        <v>13462</v>
      </c>
      <c r="G21622" s="5">
        <v>21443</v>
      </c>
      <c r="H21622" s="6">
        <v>0.1767476</v>
      </c>
      <c r="I21622" s="7">
        <v>44.837000000000003</v>
      </c>
      <c r="J21622" s="2">
        <v>45.153799999999997</v>
      </c>
      <c r="K21622">
        <v>13</v>
      </c>
      <c r="L21622" s="2">
        <v>77.400000000000006</v>
      </c>
    </row>
    <row r="21623" spans="1:12" x14ac:dyDescent="0.25">
      <c r="A21623">
        <v>54427</v>
      </c>
      <c r="B21623" s="2">
        <v>19.92257</v>
      </c>
      <c r="C21623" s="3">
        <v>1123</v>
      </c>
      <c r="D21623" s="4">
        <v>48140</v>
      </c>
      <c r="E21623" t="s">
        <v>10243</v>
      </c>
      <c r="F21623" s="4" t="s">
        <v>10031</v>
      </c>
      <c r="G21623" s="5">
        <v>819</v>
      </c>
      <c r="H21623" s="6">
        <v>8.6585400000000007E-2</v>
      </c>
      <c r="I21623" s="7">
        <v>60.417000000000002</v>
      </c>
    </row>
    <row r="21624" spans="1:12" x14ac:dyDescent="0.25">
      <c r="A21624">
        <v>39530</v>
      </c>
      <c r="B21624" s="2">
        <v>19.92109</v>
      </c>
      <c r="C21624" s="3">
        <v>7940</v>
      </c>
      <c r="D21624" s="4">
        <v>25060</v>
      </c>
      <c r="E21624" t="s">
        <v>7823</v>
      </c>
      <c r="F21624" s="4" t="s">
        <v>7633</v>
      </c>
      <c r="G21624" s="5">
        <v>5361</v>
      </c>
      <c r="H21624" s="6">
        <v>0.21731020000000001</v>
      </c>
      <c r="I21624" s="7">
        <v>37.825000000000003</v>
      </c>
      <c r="J21624" s="2">
        <v>47</v>
      </c>
      <c r="K21624">
        <v>6</v>
      </c>
    </row>
    <row r="21625" spans="1:12" x14ac:dyDescent="0.25">
      <c r="A21625">
        <v>71253</v>
      </c>
      <c r="B21625" s="2">
        <v>19.91976</v>
      </c>
      <c r="C21625" s="3">
        <v>375</v>
      </c>
      <c r="E21625" t="s">
        <v>8305</v>
      </c>
      <c r="F21625" s="4" t="s">
        <v>12927</v>
      </c>
      <c r="G21625" s="5">
        <v>184</v>
      </c>
      <c r="H21625" s="6">
        <v>0.21195649999999999</v>
      </c>
      <c r="I21625" s="7">
        <v>38.75</v>
      </c>
    </row>
    <row r="21626" spans="1:12" x14ac:dyDescent="0.25">
      <c r="A21626">
        <v>50860</v>
      </c>
      <c r="B21626" s="2">
        <v>19.919640000000001</v>
      </c>
      <c r="C21626" s="3">
        <v>690</v>
      </c>
      <c r="E21626" t="s">
        <v>1339</v>
      </c>
      <c r="F21626" s="4" t="s">
        <v>9593</v>
      </c>
      <c r="G21626" s="5">
        <v>326</v>
      </c>
      <c r="H21626" s="6">
        <v>0.19266059999999999</v>
      </c>
      <c r="I21626" s="7">
        <v>42.082999999999998</v>
      </c>
    </row>
    <row r="21627" spans="1:12" x14ac:dyDescent="0.25">
      <c r="A21627">
        <v>44647</v>
      </c>
      <c r="B21627" s="2">
        <v>19.916409999999999</v>
      </c>
      <c r="C21627" s="3">
        <v>18482</v>
      </c>
      <c r="D21627" s="4">
        <v>15940</v>
      </c>
      <c r="E21627" t="s">
        <v>8585</v>
      </c>
      <c r="F21627" s="4" t="s">
        <v>8295</v>
      </c>
      <c r="G21627" s="5">
        <v>13159</v>
      </c>
      <c r="H21627" s="6">
        <v>0.1162614</v>
      </c>
      <c r="I21627" s="7">
        <v>55.283999999999999</v>
      </c>
      <c r="J21627" s="2">
        <v>56.5</v>
      </c>
      <c r="K21627">
        <v>2</v>
      </c>
    </row>
    <row r="21628" spans="1:12" x14ac:dyDescent="0.25">
      <c r="A21628">
        <v>48720</v>
      </c>
      <c r="B21628" s="2">
        <v>19.913080000000001</v>
      </c>
      <c r="C21628" s="3">
        <v>1055</v>
      </c>
      <c r="E21628" t="s">
        <v>9238</v>
      </c>
      <c r="F21628" s="4" t="s">
        <v>9106</v>
      </c>
      <c r="G21628" s="5">
        <v>765</v>
      </c>
      <c r="H21628" s="6">
        <v>0.1122715</v>
      </c>
      <c r="I21628" s="7">
        <v>55.972000000000001</v>
      </c>
    </row>
    <row r="21629" spans="1:12" x14ac:dyDescent="0.25">
      <c r="A21629">
        <v>53805</v>
      </c>
      <c r="B21629" s="2">
        <v>19.911989999999999</v>
      </c>
      <c r="C21629" s="3">
        <v>5478</v>
      </c>
      <c r="D21629" s="4">
        <v>38420</v>
      </c>
      <c r="E21629" t="s">
        <v>10128</v>
      </c>
      <c r="F21629" s="4" t="s">
        <v>10031</v>
      </c>
      <c r="G21629" s="5">
        <v>3783</v>
      </c>
      <c r="H21629" s="6">
        <v>0.15274840000000001</v>
      </c>
      <c r="I21629" s="7">
        <v>48.972999999999999</v>
      </c>
      <c r="J21629" s="2">
        <v>56</v>
      </c>
      <c r="K21629">
        <v>1</v>
      </c>
    </row>
    <row r="21630" spans="1:12" x14ac:dyDescent="0.25">
      <c r="A21630">
        <v>48125</v>
      </c>
      <c r="B21630" s="2">
        <v>19.907730000000001</v>
      </c>
      <c r="C21630" s="3">
        <v>20055</v>
      </c>
      <c r="D21630" s="4">
        <v>19820</v>
      </c>
      <c r="E21630" t="s">
        <v>9139</v>
      </c>
      <c r="F21630" s="4" t="s">
        <v>9106</v>
      </c>
      <c r="G21630" s="5">
        <v>14008</v>
      </c>
      <c r="H21630" s="6">
        <v>0.1242861</v>
      </c>
      <c r="I21630" s="7">
        <v>53.889000000000003</v>
      </c>
      <c r="J21630" s="2">
        <v>56.8</v>
      </c>
      <c r="K21630">
        <v>5</v>
      </c>
    </row>
    <row r="21631" spans="1:12" x14ac:dyDescent="0.25">
      <c r="A21631">
        <v>72672</v>
      </c>
      <c r="B21631" s="2">
        <v>19.904330000000002</v>
      </c>
      <c r="C21631" s="3">
        <v>246</v>
      </c>
      <c r="E21631" t="s">
        <v>13419</v>
      </c>
      <c r="F21631" s="4" t="s">
        <v>13183</v>
      </c>
      <c r="G21631" s="5">
        <v>208</v>
      </c>
      <c r="H21631" s="6">
        <v>9.6153799999999998E-2</v>
      </c>
      <c r="I21631" s="7">
        <v>58.75</v>
      </c>
    </row>
    <row r="21632" spans="1:12" x14ac:dyDescent="0.25">
      <c r="A21632">
        <v>75110</v>
      </c>
      <c r="B21632" s="2">
        <v>19.90005</v>
      </c>
      <c r="C21632" s="3">
        <v>28246</v>
      </c>
      <c r="D21632" s="4">
        <v>18620</v>
      </c>
      <c r="E21632" t="s">
        <v>13768</v>
      </c>
      <c r="F21632" s="4" t="s">
        <v>13752</v>
      </c>
      <c r="G21632" s="5">
        <v>17652</v>
      </c>
      <c r="H21632" s="6">
        <v>0.17845</v>
      </c>
      <c r="I21632" s="7">
        <v>44.527000000000001</v>
      </c>
      <c r="J21632" s="2">
        <v>62.25</v>
      </c>
      <c r="K21632">
        <v>4</v>
      </c>
    </row>
    <row r="21633" spans="1:11" x14ac:dyDescent="0.25">
      <c r="A21633">
        <v>73557</v>
      </c>
      <c r="B21633" s="2">
        <v>19.895790000000002</v>
      </c>
      <c r="C21633" s="3">
        <v>203</v>
      </c>
      <c r="D21633" s="4">
        <v>30020</v>
      </c>
      <c r="E21633" t="s">
        <v>13519</v>
      </c>
      <c r="F21633" s="4" t="s">
        <v>13462</v>
      </c>
      <c r="G21633" s="5">
        <v>158</v>
      </c>
      <c r="H21633" s="6">
        <v>0.22151899999999999</v>
      </c>
      <c r="I21633" s="7">
        <v>37.082999999999998</v>
      </c>
    </row>
    <row r="21634" spans="1:11" x14ac:dyDescent="0.25">
      <c r="A21634">
        <v>23921</v>
      </c>
      <c r="B21634" s="2">
        <v>19.895430000000001</v>
      </c>
      <c r="C21634" s="3">
        <v>1896</v>
      </c>
      <c r="D21634" s="4">
        <v>16820</v>
      </c>
      <c r="E21634" t="s">
        <v>4919</v>
      </c>
      <c r="F21634" s="4" t="s">
        <v>4335</v>
      </c>
      <c r="G21634" s="5">
        <v>1337</v>
      </c>
      <c r="H21634" s="6">
        <v>0.2086761</v>
      </c>
      <c r="I21634" s="7">
        <v>39.301000000000002</v>
      </c>
      <c r="J21634" s="2">
        <v>47</v>
      </c>
      <c r="K21634">
        <v>1</v>
      </c>
    </row>
    <row r="21635" spans="1:11" x14ac:dyDescent="0.25">
      <c r="A21635">
        <v>35555</v>
      </c>
      <c r="B21635" s="2">
        <v>19.893429999999999</v>
      </c>
      <c r="C21635" s="3">
        <v>9934</v>
      </c>
      <c r="E21635" t="s">
        <v>7110</v>
      </c>
      <c r="F21635" s="4" t="s">
        <v>7027</v>
      </c>
      <c r="G21635" s="5">
        <v>7044</v>
      </c>
      <c r="H21635" s="6">
        <v>0.1753265</v>
      </c>
      <c r="I21635" s="7">
        <v>45.063000000000002</v>
      </c>
      <c r="J21635" s="2">
        <v>69</v>
      </c>
      <c r="K21635">
        <v>1</v>
      </c>
    </row>
    <row r="21636" spans="1:11" x14ac:dyDescent="0.25">
      <c r="A21636">
        <v>49876</v>
      </c>
      <c r="B21636" s="2">
        <v>19.891549999999999</v>
      </c>
      <c r="C21636" s="3">
        <v>1110</v>
      </c>
      <c r="D21636" s="4">
        <v>27020</v>
      </c>
      <c r="E21636" t="s">
        <v>9547</v>
      </c>
      <c r="F21636" s="4" t="s">
        <v>9106</v>
      </c>
      <c r="G21636" s="5">
        <v>806</v>
      </c>
      <c r="H21636" s="6">
        <v>0.12639400000000001</v>
      </c>
      <c r="I21636" s="7">
        <v>53.512</v>
      </c>
    </row>
    <row r="21637" spans="1:11" x14ac:dyDescent="0.25">
      <c r="A21637">
        <v>24354</v>
      </c>
      <c r="B21637" s="2">
        <v>19.888629999999999</v>
      </c>
      <c r="C21637" s="3">
        <v>15227</v>
      </c>
      <c r="E21637" t="s">
        <v>445</v>
      </c>
      <c r="F21637" s="4" t="s">
        <v>4335</v>
      </c>
      <c r="G21637" s="5">
        <v>11399</v>
      </c>
      <c r="H21637" s="6">
        <v>0.15894739999999999</v>
      </c>
      <c r="I21637" s="7">
        <v>47.884999999999998</v>
      </c>
      <c r="J21637" s="2">
        <v>48.5</v>
      </c>
      <c r="K21637">
        <v>2</v>
      </c>
    </row>
    <row r="21638" spans="1:11" x14ac:dyDescent="0.25">
      <c r="A21638">
        <v>23899</v>
      </c>
      <c r="B21638" s="2">
        <v>19.885840000000002</v>
      </c>
      <c r="C21638" s="3">
        <v>291</v>
      </c>
      <c r="E21638" t="s">
        <v>629</v>
      </c>
      <c r="F21638" s="4" t="s">
        <v>4335</v>
      </c>
      <c r="G21638" s="5">
        <v>241</v>
      </c>
      <c r="H21638" s="6">
        <v>0.1363636</v>
      </c>
      <c r="I21638" s="7">
        <v>51.786000000000001</v>
      </c>
    </row>
    <row r="21639" spans="1:11" x14ac:dyDescent="0.25">
      <c r="A21639">
        <v>81132</v>
      </c>
      <c r="B21639" s="2">
        <v>19.885280000000002</v>
      </c>
      <c r="C21639" s="3">
        <v>3249</v>
      </c>
      <c r="E21639" t="s">
        <v>14597</v>
      </c>
      <c r="F21639" s="4" t="s">
        <v>14477</v>
      </c>
      <c r="G21639" s="5">
        <v>2082</v>
      </c>
      <c r="H21639" s="6">
        <v>0.21565799999999999</v>
      </c>
      <c r="I21639" s="7">
        <v>38.082999999999998</v>
      </c>
      <c r="J21639" s="2">
        <v>60.25</v>
      </c>
      <c r="K21639">
        <v>4</v>
      </c>
    </row>
    <row r="21640" spans="1:11" x14ac:dyDescent="0.25">
      <c r="A21640">
        <v>56737</v>
      </c>
      <c r="B21640" s="2">
        <v>19.884640000000001</v>
      </c>
      <c r="C21640" s="3">
        <v>830</v>
      </c>
      <c r="E21640" t="s">
        <v>4517</v>
      </c>
      <c r="F21640" s="4" t="s">
        <v>10428</v>
      </c>
      <c r="G21640" s="5">
        <v>620</v>
      </c>
      <c r="H21640" s="6">
        <v>0.12077300000000001</v>
      </c>
      <c r="I21640" s="7">
        <v>54.478999999999999</v>
      </c>
    </row>
    <row r="21641" spans="1:11" x14ac:dyDescent="0.25">
      <c r="A21641">
        <v>18634</v>
      </c>
      <c r="B21641" s="2">
        <v>19.882090000000002</v>
      </c>
      <c r="C21641" s="3">
        <v>13796</v>
      </c>
      <c r="D21641" s="4">
        <v>42540</v>
      </c>
      <c r="E21641" t="s">
        <v>4109</v>
      </c>
      <c r="F21641" s="4" t="s">
        <v>3003</v>
      </c>
      <c r="G21641" s="5">
        <v>10026</v>
      </c>
      <c r="H21641" s="6">
        <v>0.15230399999999999</v>
      </c>
      <c r="I21641" s="7">
        <v>49.03</v>
      </c>
      <c r="J21641" s="2">
        <v>57.5</v>
      </c>
      <c r="K21641">
        <v>2</v>
      </c>
    </row>
    <row r="21642" spans="1:11" x14ac:dyDescent="0.25">
      <c r="A21642">
        <v>67065</v>
      </c>
      <c r="B21642" s="2">
        <v>19.879660000000001</v>
      </c>
      <c r="C21642" s="3">
        <v>172</v>
      </c>
      <c r="E21642" t="s">
        <v>11020</v>
      </c>
      <c r="F21642" s="4" t="s">
        <v>12494</v>
      </c>
      <c r="G21642" s="5">
        <v>133</v>
      </c>
      <c r="H21642" s="6">
        <v>9.7744399999999995E-2</v>
      </c>
      <c r="I21642" s="7">
        <v>58.456000000000003</v>
      </c>
    </row>
    <row r="21643" spans="1:11" x14ac:dyDescent="0.25">
      <c r="A21643">
        <v>5859</v>
      </c>
      <c r="B21643" s="2">
        <v>19.879300000000001</v>
      </c>
      <c r="C21643" s="3">
        <v>1947</v>
      </c>
      <c r="E21643" t="s">
        <v>1188</v>
      </c>
      <c r="F21643" s="4" t="s">
        <v>1030</v>
      </c>
      <c r="G21643" s="5">
        <v>1376</v>
      </c>
      <c r="H21643" s="6">
        <v>0.16993459999999999</v>
      </c>
      <c r="I21643" s="7">
        <v>45.978000000000002</v>
      </c>
      <c r="J21643" s="2">
        <v>50</v>
      </c>
      <c r="K21643">
        <v>2</v>
      </c>
    </row>
    <row r="21644" spans="1:11" x14ac:dyDescent="0.25">
      <c r="A21644">
        <v>34461</v>
      </c>
      <c r="B21644" s="2">
        <v>19.877109999999998</v>
      </c>
      <c r="C21644" s="3">
        <v>9619</v>
      </c>
      <c r="D21644" s="4">
        <v>26140</v>
      </c>
      <c r="E21644" t="s">
        <v>6990</v>
      </c>
      <c r="F21644" s="4" t="s">
        <v>6689</v>
      </c>
      <c r="G21644" s="5">
        <v>7769</v>
      </c>
      <c r="H21644" s="6">
        <v>0.1702922</v>
      </c>
      <c r="I21644" s="7">
        <v>45.912999999999997</v>
      </c>
      <c r="J21644" s="2">
        <v>53.5</v>
      </c>
      <c r="K21644">
        <v>2</v>
      </c>
    </row>
    <row r="21645" spans="1:11" x14ac:dyDescent="0.25">
      <c r="A21645">
        <v>58483</v>
      </c>
      <c r="B21645" s="2">
        <v>19.875209999999999</v>
      </c>
      <c r="C21645" s="3">
        <v>210</v>
      </c>
      <c r="D21645" s="4">
        <v>27420</v>
      </c>
      <c r="E21645" t="s">
        <v>11186</v>
      </c>
      <c r="F21645" s="4" t="s">
        <v>11069</v>
      </c>
      <c r="G21645" s="5">
        <v>172</v>
      </c>
      <c r="H21645" s="6">
        <v>0.1104651</v>
      </c>
      <c r="I21645" s="7">
        <v>56.25</v>
      </c>
    </row>
    <row r="21646" spans="1:11" x14ac:dyDescent="0.25">
      <c r="A21646">
        <v>23421</v>
      </c>
      <c r="B21646" s="2">
        <v>19.874359999999999</v>
      </c>
      <c r="C21646" s="3">
        <v>4847</v>
      </c>
      <c r="E21646" t="s">
        <v>4868</v>
      </c>
      <c r="F21646" s="4" t="s">
        <v>4335</v>
      </c>
      <c r="G21646" s="5">
        <v>3354</v>
      </c>
      <c r="H21646" s="6">
        <v>0.15593319999999999</v>
      </c>
      <c r="I21646" s="7">
        <v>48.384</v>
      </c>
      <c r="J21646" s="2">
        <v>48</v>
      </c>
      <c r="K21646">
        <v>1</v>
      </c>
    </row>
    <row r="21647" spans="1:11" x14ac:dyDescent="0.25">
      <c r="A21647">
        <v>42079</v>
      </c>
      <c r="B21647" s="2">
        <v>19.87331</v>
      </c>
      <c r="C21647" s="3">
        <v>1610</v>
      </c>
      <c r="D21647" s="4">
        <v>32460</v>
      </c>
      <c r="E21647" t="s">
        <v>8189</v>
      </c>
      <c r="F21647" s="4" t="s">
        <v>7883</v>
      </c>
      <c r="G21647" s="5">
        <v>1039</v>
      </c>
      <c r="H21647" s="6">
        <v>0.16826920000000001</v>
      </c>
      <c r="I21647" s="7">
        <v>46.25</v>
      </c>
    </row>
    <row r="21648" spans="1:11" x14ac:dyDescent="0.25">
      <c r="A21648">
        <v>26378</v>
      </c>
      <c r="B21648" s="2">
        <v>19.872340000000001</v>
      </c>
      <c r="C21648" s="3">
        <v>4401</v>
      </c>
      <c r="E21648" t="s">
        <v>5548</v>
      </c>
      <c r="F21648" s="4" t="s">
        <v>5144</v>
      </c>
      <c r="G21648" s="5">
        <v>3049</v>
      </c>
      <c r="H21648" s="6">
        <v>0.1121679</v>
      </c>
      <c r="I21648" s="7">
        <v>55.933</v>
      </c>
      <c r="J21648" s="2">
        <v>61</v>
      </c>
      <c r="K21648">
        <v>1</v>
      </c>
    </row>
    <row r="21649" spans="1:12" x14ac:dyDescent="0.25">
      <c r="A21649">
        <v>57263</v>
      </c>
      <c r="B21649" s="2">
        <v>19.87153</v>
      </c>
      <c r="C21649" s="3">
        <v>393</v>
      </c>
      <c r="D21649" s="4">
        <v>47980</v>
      </c>
      <c r="E21649" t="s">
        <v>8031</v>
      </c>
      <c r="F21649" s="4" t="s">
        <v>10877</v>
      </c>
      <c r="G21649" s="5">
        <v>296</v>
      </c>
      <c r="H21649" s="6">
        <v>0.16161619999999999</v>
      </c>
      <c r="I21649" s="7">
        <v>47.386000000000003</v>
      </c>
    </row>
    <row r="21650" spans="1:12" x14ac:dyDescent="0.25">
      <c r="A21650">
        <v>40830</v>
      </c>
      <c r="B21650" s="2">
        <v>19.871410000000001</v>
      </c>
      <c r="C21650" s="3">
        <v>344</v>
      </c>
      <c r="E21650" t="s">
        <v>7970</v>
      </c>
      <c r="F21650" s="4" t="s">
        <v>7883</v>
      </c>
      <c r="G21650" s="5">
        <v>229</v>
      </c>
      <c r="H21650" s="6">
        <v>0</v>
      </c>
      <c r="I21650" s="7">
        <v>75.313000000000002</v>
      </c>
    </row>
    <row r="21651" spans="1:12" x14ac:dyDescent="0.25">
      <c r="A21651">
        <v>70645</v>
      </c>
      <c r="B21651" s="2">
        <v>19.87114</v>
      </c>
      <c r="C21651" s="3">
        <v>1284</v>
      </c>
      <c r="D21651" s="4">
        <v>29340</v>
      </c>
      <c r="E21651" t="s">
        <v>13038</v>
      </c>
      <c r="F21651" s="4" t="s">
        <v>12927</v>
      </c>
      <c r="G21651" s="5">
        <v>892</v>
      </c>
      <c r="H21651" s="6">
        <v>6.0538099999999997E-2</v>
      </c>
      <c r="I21651" s="7">
        <v>64.847999999999999</v>
      </c>
    </row>
    <row r="21652" spans="1:12" x14ac:dyDescent="0.25">
      <c r="A21652">
        <v>32694</v>
      </c>
      <c r="B21652" s="2">
        <v>19.870509999999999</v>
      </c>
      <c r="C21652" s="3">
        <v>2653</v>
      </c>
      <c r="D21652" s="4">
        <v>23540</v>
      </c>
      <c r="E21652" t="s">
        <v>6822</v>
      </c>
      <c r="F21652" s="4" t="s">
        <v>6689</v>
      </c>
      <c r="G21652" s="5">
        <v>1751</v>
      </c>
      <c r="H21652" s="6">
        <v>0.162193</v>
      </c>
      <c r="I21652" s="7">
        <v>47.279000000000003</v>
      </c>
      <c r="J21652" s="2">
        <v>43</v>
      </c>
      <c r="K21652">
        <v>1</v>
      </c>
    </row>
    <row r="21653" spans="1:12" x14ac:dyDescent="0.25">
      <c r="A21653">
        <v>97324</v>
      </c>
      <c r="B21653" s="2">
        <v>19.869869999999999</v>
      </c>
      <c r="C21653" s="3">
        <v>1179</v>
      </c>
      <c r="D21653" s="4">
        <v>18700</v>
      </c>
      <c r="E21653" t="s">
        <v>16218</v>
      </c>
      <c r="F21653" s="4" t="s">
        <v>16170</v>
      </c>
      <c r="G21653" s="5">
        <v>888</v>
      </c>
      <c r="H21653" s="6">
        <v>0.20270270000000001</v>
      </c>
      <c r="I21653" s="7">
        <v>40.277999999999999</v>
      </c>
    </row>
    <row r="21654" spans="1:12" x14ac:dyDescent="0.25">
      <c r="A21654">
        <v>43153</v>
      </c>
      <c r="B21654" s="2">
        <v>19.869509999999998</v>
      </c>
      <c r="C21654" s="3">
        <v>917</v>
      </c>
      <c r="D21654" s="4">
        <v>18140</v>
      </c>
      <c r="E21654" t="s">
        <v>8338</v>
      </c>
      <c r="F21654" s="4" t="s">
        <v>8295</v>
      </c>
      <c r="G21654" s="5">
        <v>648</v>
      </c>
      <c r="H21654" s="6">
        <v>0.13580249999999999</v>
      </c>
      <c r="I21654" s="7">
        <v>51.838000000000001</v>
      </c>
    </row>
    <row r="21655" spans="1:12" x14ac:dyDescent="0.25">
      <c r="A21655">
        <v>16354</v>
      </c>
      <c r="B21655" s="2">
        <v>19.8675</v>
      </c>
      <c r="C21655" s="3">
        <v>11326</v>
      </c>
      <c r="D21655" s="4">
        <v>32740</v>
      </c>
      <c r="E21655" t="s">
        <v>1718</v>
      </c>
      <c r="F21655" s="4" t="s">
        <v>3003</v>
      </c>
      <c r="G21655" s="5">
        <v>7724</v>
      </c>
      <c r="H21655" s="6">
        <v>0.1633657</v>
      </c>
      <c r="I21655" s="7">
        <v>47.073</v>
      </c>
      <c r="J21655" s="2">
        <v>54</v>
      </c>
      <c r="K21655">
        <v>3</v>
      </c>
    </row>
    <row r="21656" spans="1:12" x14ac:dyDescent="0.25">
      <c r="A21656">
        <v>14305</v>
      </c>
      <c r="B21656" s="2">
        <v>19.863050000000001</v>
      </c>
      <c r="C21656" s="3">
        <v>17249</v>
      </c>
      <c r="D21656" s="4">
        <v>15380</v>
      </c>
      <c r="E21656" t="s">
        <v>2832</v>
      </c>
      <c r="F21656" s="4" t="s">
        <v>1280</v>
      </c>
      <c r="G21656" s="5">
        <v>10876</v>
      </c>
      <c r="H21656" s="6">
        <v>0.18010480000000001</v>
      </c>
      <c r="I21656" s="7">
        <v>44.18</v>
      </c>
      <c r="J21656" s="2">
        <v>37.200000000000003</v>
      </c>
      <c r="K21656">
        <v>10</v>
      </c>
      <c r="L21656" s="2">
        <v>34.700000000000003</v>
      </c>
    </row>
    <row r="21657" spans="1:12" x14ac:dyDescent="0.25">
      <c r="A21657">
        <v>50264</v>
      </c>
      <c r="B21657" s="2">
        <v>19.860389999999999</v>
      </c>
      <c r="C21657" s="3">
        <v>342</v>
      </c>
      <c r="E21657" t="s">
        <v>5802</v>
      </c>
      <c r="F21657" s="4" t="s">
        <v>9593</v>
      </c>
      <c r="G21657" s="5">
        <v>240</v>
      </c>
      <c r="H21657" s="6">
        <v>0.1120332</v>
      </c>
      <c r="I21657" s="7">
        <v>55.938000000000002</v>
      </c>
      <c r="J21657" s="2">
        <v>50</v>
      </c>
      <c r="K21657">
        <v>1</v>
      </c>
    </row>
    <row r="21658" spans="1:12" x14ac:dyDescent="0.25">
      <c r="A21658">
        <v>30295</v>
      </c>
      <c r="B21658" s="2">
        <v>19.859680000000001</v>
      </c>
      <c r="C21658" s="3">
        <v>4113</v>
      </c>
      <c r="D21658" s="4">
        <v>12060</v>
      </c>
      <c r="E21658" t="s">
        <v>5748</v>
      </c>
      <c r="F21658" s="4" t="s">
        <v>6363</v>
      </c>
      <c r="G21658" s="5">
        <v>2733</v>
      </c>
      <c r="H21658" s="6">
        <v>0.14855470000000001</v>
      </c>
      <c r="I21658" s="7">
        <v>49.622</v>
      </c>
    </row>
    <row r="21659" spans="1:12" x14ac:dyDescent="0.25">
      <c r="A21659">
        <v>4289</v>
      </c>
      <c r="B21659" s="2">
        <v>19.858720000000002</v>
      </c>
      <c r="C21659" s="3">
        <v>1807</v>
      </c>
      <c r="E21659" t="s">
        <v>798</v>
      </c>
      <c r="F21659" s="4" t="s">
        <v>701</v>
      </c>
      <c r="G21659" s="5">
        <v>1284</v>
      </c>
      <c r="H21659" s="6">
        <v>0.135514</v>
      </c>
      <c r="I21659" s="7">
        <v>51.875</v>
      </c>
    </row>
    <row r="21660" spans="1:12" x14ac:dyDescent="0.25">
      <c r="A21660">
        <v>90806</v>
      </c>
      <c r="B21660" s="2">
        <v>19.8522</v>
      </c>
      <c r="C21660" s="3">
        <v>43139</v>
      </c>
      <c r="D21660" s="4">
        <v>31080</v>
      </c>
      <c r="E21660" t="s">
        <v>1949</v>
      </c>
      <c r="F21660" s="4" t="s">
        <v>15368</v>
      </c>
      <c r="G21660" s="5">
        <v>25940</v>
      </c>
      <c r="H21660" s="6">
        <v>0.17112569999999999</v>
      </c>
      <c r="I21660" s="7">
        <v>45.715000000000003</v>
      </c>
      <c r="J21660" s="2">
        <v>21</v>
      </c>
      <c r="K21660">
        <v>2</v>
      </c>
    </row>
    <row r="21661" spans="1:12" x14ac:dyDescent="0.25">
      <c r="A21661">
        <v>63565</v>
      </c>
      <c r="B21661" s="2">
        <v>19.845330000000001</v>
      </c>
      <c r="C21661" s="3">
        <v>3934</v>
      </c>
      <c r="E21661" t="s">
        <v>1223</v>
      </c>
      <c r="F21661" s="4" t="s">
        <v>12102</v>
      </c>
      <c r="G21661" s="5">
        <v>2765</v>
      </c>
      <c r="H21661" s="6">
        <v>0.16564190000000001</v>
      </c>
      <c r="I21661" s="7">
        <v>46.66</v>
      </c>
      <c r="J21661" s="2">
        <v>39</v>
      </c>
      <c r="K21661">
        <v>1</v>
      </c>
    </row>
    <row r="21662" spans="1:12" x14ac:dyDescent="0.25">
      <c r="A21662">
        <v>77535</v>
      </c>
      <c r="B21662" s="2">
        <v>19.839659999999999</v>
      </c>
      <c r="C21662" s="3">
        <v>30945</v>
      </c>
      <c r="D21662" s="4">
        <v>26420</v>
      </c>
      <c r="E21662" t="s">
        <v>1749</v>
      </c>
      <c r="F21662" s="4" t="s">
        <v>13752</v>
      </c>
      <c r="G21662" s="5">
        <v>20941</v>
      </c>
      <c r="H21662" s="6">
        <v>6.3174499999999995E-2</v>
      </c>
      <c r="I21662" s="7">
        <v>64.367000000000004</v>
      </c>
      <c r="J21662" s="2">
        <v>47</v>
      </c>
      <c r="K21662">
        <v>1</v>
      </c>
    </row>
    <row r="21663" spans="1:12" x14ac:dyDescent="0.25">
      <c r="A21663">
        <v>33852</v>
      </c>
      <c r="B21663" s="2">
        <v>19.830919999999999</v>
      </c>
      <c r="C21663" s="3">
        <v>20915</v>
      </c>
      <c r="D21663" s="4">
        <v>42700</v>
      </c>
      <c r="E21663" t="s">
        <v>2434</v>
      </c>
      <c r="F21663" s="4" t="s">
        <v>6689</v>
      </c>
      <c r="G21663" s="5">
        <v>15579</v>
      </c>
      <c r="H21663" s="6">
        <v>0.1720264</v>
      </c>
      <c r="I21663" s="7">
        <v>45.555999999999997</v>
      </c>
      <c r="J21663" s="2">
        <v>50</v>
      </c>
      <c r="K21663">
        <v>1</v>
      </c>
    </row>
    <row r="21664" spans="1:12" x14ac:dyDescent="0.25">
      <c r="A21664">
        <v>49953</v>
      </c>
      <c r="B21664" s="2">
        <v>19.826640000000001</v>
      </c>
      <c r="C21664" s="3">
        <v>2865</v>
      </c>
      <c r="E21664" t="s">
        <v>9581</v>
      </c>
      <c r="F21664" s="4" t="s">
        <v>9106</v>
      </c>
      <c r="G21664" s="5">
        <v>2303</v>
      </c>
      <c r="H21664" s="6">
        <v>0.18576390000000001</v>
      </c>
      <c r="I21664" s="7">
        <v>43.176000000000002</v>
      </c>
      <c r="J21664" s="2">
        <v>52.6</v>
      </c>
      <c r="K21664">
        <v>5</v>
      </c>
    </row>
    <row r="21665" spans="1:12" x14ac:dyDescent="0.25">
      <c r="A21665">
        <v>53573</v>
      </c>
      <c r="B21665" s="2">
        <v>19.82555</v>
      </c>
      <c r="C21665" s="3">
        <v>3184</v>
      </c>
      <c r="D21665" s="4">
        <v>38420</v>
      </c>
      <c r="E21665" t="s">
        <v>10113</v>
      </c>
      <c r="F21665" s="4" t="s">
        <v>10031</v>
      </c>
      <c r="G21665" s="5">
        <v>2259</v>
      </c>
      <c r="H21665" s="6">
        <v>0.12212389999999999</v>
      </c>
      <c r="I21665" s="7">
        <v>54.167000000000002</v>
      </c>
    </row>
    <row r="21666" spans="1:12" x14ac:dyDescent="0.25">
      <c r="A21666">
        <v>59419</v>
      </c>
      <c r="B21666" s="2">
        <v>19.82498</v>
      </c>
      <c r="C21666" s="3">
        <v>146</v>
      </c>
      <c r="E21666" t="s">
        <v>11372</v>
      </c>
      <c r="F21666" s="4" t="s">
        <v>11278</v>
      </c>
      <c r="G21666" s="5">
        <v>115</v>
      </c>
      <c r="H21666" s="6">
        <v>5.2173900000000002E-2</v>
      </c>
      <c r="I21666" s="7">
        <v>66.25</v>
      </c>
    </row>
    <row r="21667" spans="1:12" x14ac:dyDescent="0.25">
      <c r="A21667">
        <v>43084</v>
      </c>
      <c r="B21667" s="2">
        <v>19.824809999999999</v>
      </c>
      <c r="C21667" s="3">
        <v>871</v>
      </c>
      <c r="D21667" s="4">
        <v>46500</v>
      </c>
      <c r="E21667" t="s">
        <v>585</v>
      </c>
      <c r="F21667" s="4" t="s">
        <v>8295</v>
      </c>
      <c r="G21667" s="5">
        <v>569</v>
      </c>
      <c r="H21667" s="6">
        <v>5.2724100000000003E-2</v>
      </c>
      <c r="I21667" s="7">
        <v>66.153999999999996</v>
      </c>
    </row>
    <row r="21668" spans="1:12" x14ac:dyDescent="0.25">
      <c r="A21668">
        <v>79701</v>
      </c>
      <c r="B21668" s="2">
        <v>19.820589999999999</v>
      </c>
      <c r="C21668" s="3">
        <v>29065</v>
      </c>
      <c r="D21668" s="4">
        <v>33260</v>
      </c>
      <c r="E21668" t="s">
        <v>3039</v>
      </c>
      <c r="F21668" s="4" t="s">
        <v>13752</v>
      </c>
      <c r="G21668" s="5">
        <v>17091</v>
      </c>
      <c r="H21668" s="6">
        <v>0.1263164</v>
      </c>
      <c r="I21668" s="7">
        <v>53.435000000000002</v>
      </c>
      <c r="J21668" s="2">
        <v>41.944400000000002</v>
      </c>
      <c r="K21668">
        <v>18</v>
      </c>
      <c r="L21668" s="2">
        <v>61.7</v>
      </c>
    </row>
    <row r="21669" spans="1:12" x14ac:dyDescent="0.25">
      <c r="A21669">
        <v>97532</v>
      </c>
      <c r="B21669" s="2">
        <v>19.816030000000001</v>
      </c>
      <c r="C21669" s="3">
        <v>2454</v>
      </c>
      <c r="D21669" s="4">
        <v>24420</v>
      </c>
      <c r="E21669" t="s">
        <v>16282</v>
      </c>
      <c r="F21669" s="4" t="s">
        <v>16170</v>
      </c>
      <c r="G21669" s="5">
        <v>1952</v>
      </c>
      <c r="H21669" s="6">
        <v>0.13217209999999999</v>
      </c>
      <c r="I21669" s="7">
        <v>52.420999999999999</v>
      </c>
    </row>
    <row r="21670" spans="1:12" x14ac:dyDescent="0.25">
      <c r="A21670">
        <v>50217</v>
      </c>
      <c r="B21670" s="2">
        <v>19.815460000000002</v>
      </c>
      <c r="C21670" s="3">
        <v>660</v>
      </c>
      <c r="E21670" t="s">
        <v>9649</v>
      </c>
      <c r="F21670" s="4" t="s">
        <v>9593</v>
      </c>
      <c r="G21670" s="5">
        <v>423</v>
      </c>
      <c r="H21670" s="6">
        <v>0.13711580000000001</v>
      </c>
      <c r="I21670" s="7">
        <v>51.563000000000002</v>
      </c>
      <c r="J21670" s="2">
        <v>79</v>
      </c>
      <c r="K21670">
        <v>1</v>
      </c>
    </row>
    <row r="21671" spans="1:12" x14ac:dyDescent="0.25">
      <c r="A21671">
        <v>67901</v>
      </c>
      <c r="B21671" s="2">
        <v>19.812329999999999</v>
      </c>
      <c r="C21671" s="3">
        <v>22499</v>
      </c>
      <c r="D21671" s="4">
        <v>30580</v>
      </c>
      <c r="E21671" t="s">
        <v>12323</v>
      </c>
      <c r="F21671" s="4" t="s">
        <v>12494</v>
      </c>
      <c r="G21671" s="5">
        <v>12690</v>
      </c>
      <c r="H21671" s="6">
        <v>0.1270192</v>
      </c>
      <c r="I21671" s="7">
        <v>53.304000000000002</v>
      </c>
      <c r="J21671" s="2">
        <v>46.285699999999999</v>
      </c>
      <c r="K21671">
        <v>7</v>
      </c>
    </row>
    <row r="21672" spans="1:12" x14ac:dyDescent="0.25">
      <c r="A21672">
        <v>72063</v>
      </c>
      <c r="B21672" s="2">
        <v>19.809010000000001</v>
      </c>
      <c r="C21672" s="3">
        <v>1636</v>
      </c>
      <c r="E21672" t="s">
        <v>13264</v>
      </c>
      <c r="F21672" s="4" t="s">
        <v>13183</v>
      </c>
      <c r="G21672" s="5">
        <v>1159</v>
      </c>
      <c r="H21672" s="6">
        <v>0.11130279999999999</v>
      </c>
      <c r="I21672" s="7">
        <v>56.015999999999998</v>
      </c>
    </row>
    <row r="21673" spans="1:12" x14ac:dyDescent="0.25">
      <c r="A21673">
        <v>45410</v>
      </c>
      <c r="B21673" s="2">
        <v>19.806249999999999</v>
      </c>
      <c r="C21673" s="3">
        <v>15765</v>
      </c>
      <c r="D21673" s="4">
        <v>19380</v>
      </c>
      <c r="E21673" t="s">
        <v>1749</v>
      </c>
      <c r="F21673" s="4" t="s">
        <v>8295</v>
      </c>
      <c r="G21673" s="5">
        <v>10397</v>
      </c>
      <c r="H21673" s="6">
        <v>0.16831779999999999</v>
      </c>
      <c r="I21673" s="7">
        <v>46.161000000000001</v>
      </c>
      <c r="J21673" s="2">
        <v>41.3</v>
      </c>
      <c r="K21673">
        <v>10</v>
      </c>
      <c r="L21673" s="2">
        <v>58.2</v>
      </c>
    </row>
    <row r="21674" spans="1:12" x14ac:dyDescent="0.25">
      <c r="A21674">
        <v>39174</v>
      </c>
      <c r="B21674" s="2">
        <v>19.803730000000002</v>
      </c>
      <c r="C21674" s="3">
        <v>652</v>
      </c>
      <c r="D21674" s="4">
        <v>27140</v>
      </c>
      <c r="E21674" t="s">
        <v>7769</v>
      </c>
      <c r="F21674" s="4" t="s">
        <v>7633</v>
      </c>
      <c r="G21674" s="5">
        <v>119</v>
      </c>
      <c r="H21674" s="6">
        <v>0.1596639</v>
      </c>
      <c r="I21674" s="7">
        <v>47.655999999999999</v>
      </c>
    </row>
    <row r="21675" spans="1:12" x14ac:dyDescent="0.25">
      <c r="A21675">
        <v>5847</v>
      </c>
      <c r="B21675" s="2">
        <v>19.803570000000001</v>
      </c>
      <c r="C21675" s="3">
        <v>810</v>
      </c>
      <c r="E21675" t="s">
        <v>247</v>
      </c>
      <c r="F21675" s="4" t="s">
        <v>1030</v>
      </c>
      <c r="G21675" s="5">
        <v>558</v>
      </c>
      <c r="H21675" s="6">
        <v>0.16487460000000001</v>
      </c>
      <c r="I21675" s="7">
        <v>46.75</v>
      </c>
    </row>
    <row r="21676" spans="1:12" x14ac:dyDescent="0.25">
      <c r="A21676">
        <v>27401</v>
      </c>
      <c r="B21676" s="2">
        <v>19.800719999999998</v>
      </c>
      <c r="C21676" s="3">
        <v>20726</v>
      </c>
      <c r="D21676" s="4">
        <v>24660</v>
      </c>
      <c r="E21676" t="s">
        <v>1180</v>
      </c>
      <c r="F21676" s="4" t="s">
        <v>5642</v>
      </c>
      <c r="G21676" s="5">
        <v>11324</v>
      </c>
      <c r="H21676" s="6">
        <v>0.24732889999999999</v>
      </c>
      <c r="I21676" s="7">
        <v>32.5</v>
      </c>
      <c r="J21676" s="2">
        <v>32.25</v>
      </c>
      <c r="K21676">
        <v>4</v>
      </c>
    </row>
    <row r="21677" spans="1:12" x14ac:dyDescent="0.25">
      <c r="A21677">
        <v>43553</v>
      </c>
      <c r="B21677" s="2">
        <v>19.797979999999999</v>
      </c>
      <c r="C21677" s="3">
        <v>163</v>
      </c>
      <c r="D21677" s="4">
        <v>45780</v>
      </c>
      <c r="E21677" t="s">
        <v>8411</v>
      </c>
      <c r="F21677" s="4" t="s">
        <v>8295</v>
      </c>
      <c r="G21677" s="5">
        <v>119</v>
      </c>
      <c r="H21677" s="6">
        <v>0.10084029999999999</v>
      </c>
      <c r="I21677" s="7">
        <v>57.813000000000002</v>
      </c>
    </row>
    <row r="21678" spans="1:12" x14ac:dyDescent="0.25">
      <c r="A21678">
        <v>26253</v>
      </c>
      <c r="B21678" s="2">
        <v>19.797440000000002</v>
      </c>
      <c r="C21678" s="3">
        <v>3226</v>
      </c>
      <c r="D21678" s="4">
        <v>21180</v>
      </c>
      <c r="E21678" t="s">
        <v>264</v>
      </c>
      <c r="F21678" s="4" t="s">
        <v>5144</v>
      </c>
      <c r="G21678" s="5">
        <v>2128</v>
      </c>
      <c r="H21678" s="6">
        <v>0.1419173</v>
      </c>
      <c r="I21678" s="7">
        <v>50.713999999999999</v>
      </c>
      <c r="J21678" s="2">
        <v>59</v>
      </c>
      <c r="K21678">
        <v>1</v>
      </c>
    </row>
    <row r="21679" spans="1:12" x14ac:dyDescent="0.25">
      <c r="A21679">
        <v>13655</v>
      </c>
      <c r="B21679" s="2">
        <v>19.79644</v>
      </c>
      <c r="C21679" s="3">
        <v>3414</v>
      </c>
      <c r="D21679" s="4">
        <v>31660</v>
      </c>
      <c r="E21679" t="s">
        <v>2672</v>
      </c>
      <c r="F21679" s="4" t="s">
        <v>1280</v>
      </c>
      <c r="G21679" s="5">
        <v>2046</v>
      </c>
      <c r="H21679" s="6">
        <v>0.19296530000000001</v>
      </c>
      <c r="I21679" s="7">
        <v>41.892000000000003</v>
      </c>
    </row>
    <row r="21680" spans="1:12" x14ac:dyDescent="0.25">
      <c r="A21680">
        <v>71346</v>
      </c>
      <c r="B21680" s="2">
        <v>19.795459999999999</v>
      </c>
      <c r="C21680" s="3">
        <v>3068</v>
      </c>
      <c r="D21680" s="4">
        <v>10780</v>
      </c>
      <c r="E21680" t="s">
        <v>13147</v>
      </c>
      <c r="F21680" s="4" t="s">
        <v>12927</v>
      </c>
      <c r="G21680" s="5">
        <v>2039</v>
      </c>
      <c r="H21680" s="6">
        <v>0.1539971</v>
      </c>
      <c r="I21680" s="7">
        <v>48.625</v>
      </c>
    </row>
    <row r="21681" spans="1:12" x14ac:dyDescent="0.25">
      <c r="A21681">
        <v>83272</v>
      </c>
      <c r="B21681" s="2">
        <v>19.794920000000001</v>
      </c>
      <c r="C21681" s="3">
        <v>328</v>
      </c>
      <c r="E21681" t="s">
        <v>5024</v>
      </c>
      <c r="F21681" s="4" t="s">
        <v>14725</v>
      </c>
      <c r="G21681" s="5">
        <v>225</v>
      </c>
      <c r="H21681" s="6">
        <v>0.15486730000000001</v>
      </c>
      <c r="I21681" s="7">
        <v>48.472000000000001</v>
      </c>
    </row>
    <row r="21682" spans="1:12" x14ac:dyDescent="0.25">
      <c r="A21682">
        <v>99335</v>
      </c>
      <c r="B21682" s="2">
        <v>19.794830000000001</v>
      </c>
      <c r="C21682" s="3">
        <v>245</v>
      </c>
      <c r="D21682" s="4">
        <v>28420</v>
      </c>
      <c r="E21682" t="s">
        <v>16589</v>
      </c>
      <c r="F21682" s="4" t="s">
        <v>16344</v>
      </c>
      <c r="G21682" s="5">
        <v>155</v>
      </c>
      <c r="H21682" s="6">
        <v>0.21290319999999999</v>
      </c>
      <c r="I21682" s="7">
        <v>38.438000000000002</v>
      </c>
    </row>
    <row r="21683" spans="1:12" x14ac:dyDescent="0.25">
      <c r="A21683">
        <v>66748</v>
      </c>
      <c r="B21683" s="2">
        <v>19.79439</v>
      </c>
      <c r="C21683" s="3">
        <v>2388</v>
      </c>
      <c r="E21683" t="s">
        <v>7569</v>
      </c>
      <c r="F21683" s="4" t="s">
        <v>12494</v>
      </c>
      <c r="G21683" s="5">
        <v>1644</v>
      </c>
      <c r="H21683" s="6">
        <v>0.1544073</v>
      </c>
      <c r="I21683" s="7">
        <v>48.542000000000002</v>
      </c>
      <c r="J21683" s="2">
        <v>7</v>
      </c>
      <c r="K21683">
        <v>1</v>
      </c>
    </row>
    <row r="21684" spans="1:12" x14ac:dyDescent="0.25">
      <c r="A21684">
        <v>46915</v>
      </c>
      <c r="B21684" s="2">
        <v>19.793869999999998</v>
      </c>
      <c r="C21684" s="3">
        <v>717</v>
      </c>
      <c r="D21684" s="4">
        <v>29200</v>
      </c>
      <c r="E21684" t="s">
        <v>235</v>
      </c>
      <c r="F21684" s="4" t="s">
        <v>8800</v>
      </c>
      <c r="G21684" s="5">
        <v>527</v>
      </c>
      <c r="H21684" s="6">
        <v>0.142315</v>
      </c>
      <c r="I21684" s="7">
        <v>50.625</v>
      </c>
    </row>
    <row r="21685" spans="1:12" x14ac:dyDescent="0.25">
      <c r="A21685">
        <v>73566</v>
      </c>
      <c r="B21685" s="2">
        <v>19.79346</v>
      </c>
      <c r="C21685" s="3">
        <v>1937</v>
      </c>
      <c r="E21685" t="s">
        <v>12820</v>
      </c>
      <c r="F21685" s="4" t="s">
        <v>13462</v>
      </c>
      <c r="G21685" s="5">
        <v>1200</v>
      </c>
      <c r="H21685" s="6">
        <v>0.16569529999999999</v>
      </c>
      <c r="I21685" s="7">
        <v>46.582999999999998</v>
      </c>
    </row>
    <row r="21686" spans="1:12" x14ac:dyDescent="0.25">
      <c r="A21686">
        <v>39702</v>
      </c>
      <c r="B21686" s="2">
        <v>19.789619999999999</v>
      </c>
      <c r="C21686" s="3">
        <v>22952</v>
      </c>
      <c r="D21686" s="4">
        <v>18060</v>
      </c>
      <c r="E21686" t="s">
        <v>1585</v>
      </c>
      <c r="F21686" s="4" t="s">
        <v>7633</v>
      </c>
      <c r="G21686" s="5">
        <v>14840</v>
      </c>
      <c r="H21686" s="6">
        <v>0.15969269999999999</v>
      </c>
      <c r="I21686" s="7">
        <v>47.62</v>
      </c>
      <c r="J21686" s="2">
        <v>50</v>
      </c>
      <c r="K21686">
        <v>1</v>
      </c>
    </row>
    <row r="21687" spans="1:12" x14ac:dyDescent="0.25">
      <c r="A21687">
        <v>21632</v>
      </c>
      <c r="B21687" s="2">
        <v>19.785119999999999</v>
      </c>
      <c r="C21687" s="3">
        <v>5837</v>
      </c>
      <c r="E21687" t="s">
        <v>4551</v>
      </c>
      <c r="F21687" s="4" t="s">
        <v>4361</v>
      </c>
      <c r="G21687" s="5">
        <v>3970</v>
      </c>
      <c r="H21687" s="6">
        <v>0.13195670000000001</v>
      </c>
      <c r="I21687" s="7">
        <v>52.406999999999996</v>
      </c>
      <c r="J21687" s="2">
        <v>53.5</v>
      </c>
      <c r="K21687">
        <v>2</v>
      </c>
    </row>
    <row r="21688" spans="1:12" x14ac:dyDescent="0.25">
      <c r="A21688">
        <v>63546</v>
      </c>
      <c r="B21688" s="2">
        <v>19.783930000000002</v>
      </c>
      <c r="C21688" s="3">
        <v>1455</v>
      </c>
      <c r="D21688" s="4">
        <v>28860</v>
      </c>
      <c r="E21688" t="s">
        <v>12166</v>
      </c>
      <c r="F21688" s="4" t="s">
        <v>12102</v>
      </c>
      <c r="G21688" s="5">
        <v>995</v>
      </c>
      <c r="H21688" s="6">
        <v>0.1517588</v>
      </c>
      <c r="I21688" s="7">
        <v>48.984000000000002</v>
      </c>
    </row>
    <row r="21689" spans="1:12" x14ac:dyDescent="0.25">
      <c r="A21689">
        <v>13839</v>
      </c>
      <c r="B21689" s="2">
        <v>19.783480000000001</v>
      </c>
      <c r="C21689" s="3">
        <v>1213</v>
      </c>
      <c r="E21689" t="s">
        <v>2742</v>
      </c>
      <c r="F21689" s="4" t="s">
        <v>1280</v>
      </c>
      <c r="G21689" s="5">
        <v>861</v>
      </c>
      <c r="H21689" s="6">
        <v>0.11149829999999999</v>
      </c>
      <c r="I21689" s="7">
        <v>55.938000000000002</v>
      </c>
      <c r="J21689" s="2">
        <v>58</v>
      </c>
      <c r="K21689">
        <v>1</v>
      </c>
    </row>
    <row r="21690" spans="1:12" x14ac:dyDescent="0.25">
      <c r="A21690">
        <v>4346</v>
      </c>
      <c r="B21690" s="2">
        <v>19.782959999999999</v>
      </c>
      <c r="C21690" s="3">
        <v>1837</v>
      </c>
      <c r="D21690" s="4">
        <v>12300</v>
      </c>
      <c r="E21690" t="s">
        <v>355</v>
      </c>
      <c r="F21690" s="4" t="s">
        <v>701</v>
      </c>
      <c r="G21690" s="5">
        <v>1305</v>
      </c>
      <c r="H21690" s="6">
        <v>0.136294</v>
      </c>
      <c r="I21690" s="7">
        <v>51.652000000000001</v>
      </c>
    </row>
    <row r="21691" spans="1:12" x14ac:dyDescent="0.25">
      <c r="A21691">
        <v>13437</v>
      </c>
      <c r="B21691" s="2">
        <v>19.78257</v>
      </c>
      <c r="C21691" s="3">
        <v>435</v>
      </c>
      <c r="D21691" s="4">
        <v>45060</v>
      </c>
      <c r="E21691" t="s">
        <v>2611</v>
      </c>
      <c r="F21691" s="4" t="s">
        <v>1280</v>
      </c>
      <c r="G21691" s="5">
        <v>326</v>
      </c>
      <c r="H21691" s="6">
        <v>0.13496929999999999</v>
      </c>
      <c r="I21691" s="7">
        <v>51.875</v>
      </c>
    </row>
    <row r="21692" spans="1:12" x14ac:dyDescent="0.25">
      <c r="A21692">
        <v>74631</v>
      </c>
      <c r="B21692" s="2">
        <v>19.781210000000002</v>
      </c>
      <c r="C21692" s="3">
        <v>7561</v>
      </c>
      <c r="D21692" s="4">
        <v>38620</v>
      </c>
      <c r="E21692" t="s">
        <v>12173</v>
      </c>
      <c r="F21692" s="4" t="s">
        <v>13462</v>
      </c>
      <c r="G21692" s="5">
        <v>5335</v>
      </c>
      <c r="H21692" s="6">
        <v>0.15520149999999999</v>
      </c>
      <c r="I21692" s="7">
        <v>48.372999999999998</v>
      </c>
    </row>
    <row r="21693" spans="1:12" x14ac:dyDescent="0.25">
      <c r="A21693">
        <v>62015</v>
      </c>
      <c r="B21693" s="2">
        <v>19.779879999999999</v>
      </c>
      <c r="C21693" s="3">
        <v>314</v>
      </c>
      <c r="E21693" t="s">
        <v>1415</v>
      </c>
      <c r="F21693" s="4" t="s">
        <v>11490</v>
      </c>
      <c r="G21693" s="5">
        <v>252</v>
      </c>
      <c r="H21693" s="6">
        <v>0.1349206</v>
      </c>
      <c r="I21693" s="7">
        <v>51.875</v>
      </c>
    </row>
    <row r="21694" spans="1:12" x14ac:dyDescent="0.25">
      <c r="A21694">
        <v>92234</v>
      </c>
      <c r="B21694" s="2">
        <v>19.77195</v>
      </c>
      <c r="C21694" s="3">
        <v>52534</v>
      </c>
      <c r="D21694" s="4">
        <v>40140</v>
      </c>
      <c r="E21694" t="s">
        <v>15501</v>
      </c>
      <c r="F21694" s="4" t="s">
        <v>15368</v>
      </c>
      <c r="G21694" s="5">
        <v>32856</v>
      </c>
      <c r="H21694" s="6">
        <v>0.16030069999999999</v>
      </c>
      <c r="I21694" s="7">
        <v>47.488999999999997</v>
      </c>
      <c r="J21694" s="2">
        <v>44.545499999999997</v>
      </c>
      <c r="K21694">
        <v>11</v>
      </c>
      <c r="L21694" s="2">
        <v>74.8</v>
      </c>
    </row>
    <row r="21695" spans="1:12" x14ac:dyDescent="0.25">
      <c r="A21695">
        <v>72395</v>
      </c>
      <c r="B21695" s="2">
        <v>19.763909999999999</v>
      </c>
      <c r="C21695" s="3">
        <v>1126</v>
      </c>
      <c r="D21695" s="4">
        <v>14180</v>
      </c>
      <c r="E21695" t="s">
        <v>2828</v>
      </c>
      <c r="F21695" s="4" t="s">
        <v>13183</v>
      </c>
      <c r="G21695" s="5">
        <v>742</v>
      </c>
      <c r="H21695" s="6">
        <v>0.1547779</v>
      </c>
      <c r="I21695" s="7">
        <v>48.438000000000002</v>
      </c>
      <c r="J21695" s="2">
        <v>74</v>
      </c>
      <c r="K21695">
        <v>1</v>
      </c>
    </row>
    <row r="21696" spans="1:12" x14ac:dyDescent="0.25">
      <c r="A21696">
        <v>84635</v>
      </c>
      <c r="B21696" s="2">
        <v>19.763629999999999</v>
      </c>
      <c r="C21696" s="3">
        <v>660</v>
      </c>
      <c r="E21696" t="s">
        <v>2583</v>
      </c>
      <c r="F21696" s="4" t="s">
        <v>14851</v>
      </c>
      <c r="G21696" s="5">
        <v>442</v>
      </c>
      <c r="H21696" s="6">
        <v>0.1357466</v>
      </c>
      <c r="I21696" s="7">
        <v>51.725999999999999</v>
      </c>
    </row>
    <row r="21697" spans="1:12" x14ac:dyDescent="0.25">
      <c r="A21697">
        <v>66039</v>
      </c>
      <c r="B21697" s="2">
        <v>19.76341</v>
      </c>
      <c r="C21697" s="3">
        <v>652</v>
      </c>
      <c r="E21697" t="s">
        <v>5271</v>
      </c>
      <c r="F21697" s="4" t="s">
        <v>12494</v>
      </c>
      <c r="G21697" s="5">
        <v>483</v>
      </c>
      <c r="H21697" s="6">
        <v>0.12836439999999999</v>
      </c>
      <c r="I21697" s="7">
        <v>53</v>
      </c>
      <c r="J21697" s="2">
        <v>45</v>
      </c>
      <c r="K21697">
        <v>1</v>
      </c>
    </row>
    <row r="21698" spans="1:12" x14ac:dyDescent="0.25">
      <c r="A21698">
        <v>72556</v>
      </c>
      <c r="B21698" s="2">
        <v>19.762810000000002</v>
      </c>
      <c r="C21698" s="3">
        <v>2660</v>
      </c>
      <c r="E21698" t="s">
        <v>6845</v>
      </c>
      <c r="F21698" s="4" t="s">
        <v>13183</v>
      </c>
      <c r="G21698" s="5">
        <v>2028</v>
      </c>
      <c r="H21698" s="6">
        <v>0.18392500000000001</v>
      </c>
      <c r="I21698" s="7">
        <v>43.398000000000003</v>
      </c>
      <c r="J21698" s="2">
        <v>64</v>
      </c>
      <c r="K21698">
        <v>2</v>
      </c>
    </row>
    <row r="21699" spans="1:12" x14ac:dyDescent="0.25">
      <c r="A21699">
        <v>26443</v>
      </c>
      <c r="B21699" s="2">
        <v>19.76229</v>
      </c>
      <c r="C21699" s="3">
        <v>177</v>
      </c>
      <c r="E21699" t="s">
        <v>605</v>
      </c>
      <c r="F21699" s="4" t="s">
        <v>5144</v>
      </c>
      <c r="G21699" s="5">
        <v>137</v>
      </c>
      <c r="H21699" s="6">
        <v>0.1376812</v>
      </c>
      <c r="I21699" s="7">
        <v>51.389000000000003</v>
      </c>
    </row>
    <row r="21700" spans="1:12" x14ac:dyDescent="0.25">
      <c r="A21700">
        <v>62376</v>
      </c>
      <c r="B21700" s="2">
        <v>19.762049999999999</v>
      </c>
      <c r="C21700" s="3">
        <v>1116</v>
      </c>
      <c r="D21700" s="4">
        <v>39500</v>
      </c>
      <c r="E21700" t="s">
        <v>11942</v>
      </c>
      <c r="F21700" s="4" t="s">
        <v>11490</v>
      </c>
      <c r="G21700" s="5">
        <v>850</v>
      </c>
      <c r="H21700" s="6">
        <v>0.1352941</v>
      </c>
      <c r="I21700" s="7">
        <v>51.796999999999997</v>
      </c>
    </row>
    <row r="21701" spans="1:12" x14ac:dyDescent="0.25">
      <c r="A21701">
        <v>6705</v>
      </c>
      <c r="B21701" s="2">
        <v>19.757470000000001</v>
      </c>
      <c r="C21701" s="3">
        <v>27514</v>
      </c>
      <c r="D21701" s="4">
        <v>35300</v>
      </c>
      <c r="E21701" t="s">
        <v>1137</v>
      </c>
      <c r="F21701" s="4" t="s">
        <v>1198</v>
      </c>
      <c r="G21701" s="5">
        <v>18315</v>
      </c>
      <c r="H21701" s="6">
        <v>0.13961229999999999</v>
      </c>
      <c r="I21701" s="7">
        <v>51.048999999999999</v>
      </c>
      <c r="J21701" s="2">
        <v>31.5</v>
      </c>
      <c r="K21701">
        <v>2</v>
      </c>
    </row>
    <row r="21702" spans="1:12" x14ac:dyDescent="0.25">
      <c r="A21702">
        <v>68954</v>
      </c>
      <c r="B21702" s="2">
        <v>19.753060000000001</v>
      </c>
      <c r="C21702" s="3">
        <v>145</v>
      </c>
      <c r="E21702" t="s">
        <v>12879</v>
      </c>
      <c r="F21702" s="4" t="s">
        <v>12738</v>
      </c>
      <c r="G21702" s="5">
        <v>85</v>
      </c>
      <c r="H21702" s="6">
        <v>0.1058824</v>
      </c>
      <c r="I21702" s="7">
        <v>56.875</v>
      </c>
    </row>
    <row r="21703" spans="1:12" x14ac:dyDescent="0.25">
      <c r="A21703">
        <v>85322</v>
      </c>
      <c r="B21703" s="2">
        <v>19.752949999999998</v>
      </c>
      <c r="C21703" s="3">
        <v>611</v>
      </c>
      <c r="D21703" s="4">
        <v>38060</v>
      </c>
      <c r="E21703" t="s">
        <v>374</v>
      </c>
      <c r="F21703" s="4" t="s">
        <v>14962</v>
      </c>
      <c r="G21703" s="5">
        <v>349</v>
      </c>
      <c r="H21703" s="6">
        <v>0.1203438</v>
      </c>
      <c r="I21703" s="7">
        <v>54.375</v>
      </c>
    </row>
    <row r="21704" spans="1:12" x14ac:dyDescent="0.25">
      <c r="A21704">
        <v>83324</v>
      </c>
      <c r="B21704" s="2">
        <v>19.752770000000002</v>
      </c>
      <c r="C21704" s="3">
        <v>753</v>
      </c>
      <c r="D21704" s="4">
        <v>25200</v>
      </c>
      <c r="E21704" t="s">
        <v>14751</v>
      </c>
      <c r="F21704" s="4" t="s">
        <v>14725</v>
      </c>
      <c r="G21704" s="5">
        <v>411</v>
      </c>
      <c r="H21704" s="6">
        <v>0.10948910000000001</v>
      </c>
      <c r="I21704" s="7">
        <v>56.25</v>
      </c>
    </row>
    <row r="21705" spans="1:12" x14ac:dyDescent="0.25">
      <c r="A21705">
        <v>39332</v>
      </c>
      <c r="B21705" s="2">
        <v>19.75235</v>
      </c>
      <c r="C21705" s="3">
        <v>1824</v>
      </c>
      <c r="E21705" t="s">
        <v>3102</v>
      </c>
      <c r="F21705" s="4" t="s">
        <v>7633</v>
      </c>
      <c r="G21705" s="5">
        <v>1355</v>
      </c>
      <c r="H21705" s="6">
        <v>0.15265490000000001</v>
      </c>
      <c r="I21705" s="7">
        <v>48.787999999999997</v>
      </c>
    </row>
    <row r="21706" spans="1:12" x14ac:dyDescent="0.25">
      <c r="A21706">
        <v>43701</v>
      </c>
      <c r="B21706" s="2">
        <v>19.74288</v>
      </c>
      <c r="C21706" s="3">
        <v>55251</v>
      </c>
      <c r="D21706" s="4">
        <v>49780</v>
      </c>
      <c r="E21706" t="s">
        <v>8420</v>
      </c>
      <c r="F21706" s="4" t="s">
        <v>8295</v>
      </c>
      <c r="G21706" s="5">
        <v>38196</v>
      </c>
      <c r="H21706" s="6">
        <v>0.14598</v>
      </c>
      <c r="I21706" s="7">
        <v>49.936999999999998</v>
      </c>
      <c r="J21706" s="2">
        <v>44.263199999999998</v>
      </c>
      <c r="K21706">
        <v>19</v>
      </c>
      <c r="L21706" s="2">
        <v>73.599999999999994</v>
      </c>
    </row>
    <row r="21707" spans="1:12" x14ac:dyDescent="0.25">
      <c r="A21707">
        <v>47303</v>
      </c>
      <c r="B21707" s="2">
        <v>19.73029</v>
      </c>
      <c r="C21707" s="3">
        <v>26416</v>
      </c>
      <c r="D21707" s="4">
        <v>34620</v>
      </c>
      <c r="E21707" t="s">
        <v>8977</v>
      </c>
      <c r="F21707" s="4" t="s">
        <v>8800</v>
      </c>
      <c r="G21707" s="5">
        <v>14416</v>
      </c>
      <c r="H21707" s="6">
        <v>0.17411209999999999</v>
      </c>
      <c r="I21707" s="7">
        <v>45.073999999999998</v>
      </c>
      <c r="J21707" s="2">
        <v>54.428600000000003</v>
      </c>
      <c r="K21707">
        <v>7</v>
      </c>
    </row>
    <row r="21708" spans="1:12" x14ac:dyDescent="0.25">
      <c r="A21708">
        <v>67638</v>
      </c>
      <c r="B21708" s="2">
        <v>19.726780000000002</v>
      </c>
      <c r="C21708" s="3">
        <v>379</v>
      </c>
      <c r="E21708" t="s">
        <v>9472</v>
      </c>
      <c r="F21708" s="4" t="s">
        <v>12494</v>
      </c>
      <c r="G21708" s="5">
        <v>250</v>
      </c>
      <c r="H21708" s="6">
        <v>0.128</v>
      </c>
      <c r="I21708" s="7">
        <v>53.036000000000001</v>
      </c>
    </row>
    <row r="21709" spans="1:12" x14ac:dyDescent="0.25">
      <c r="A21709">
        <v>70764</v>
      </c>
      <c r="B21709" s="2">
        <v>19.723990000000001</v>
      </c>
      <c r="C21709" s="3">
        <v>17492</v>
      </c>
      <c r="D21709" s="4">
        <v>12940</v>
      </c>
      <c r="E21709" t="s">
        <v>13077</v>
      </c>
      <c r="F21709" s="4" t="s">
        <v>12927</v>
      </c>
      <c r="G21709" s="5">
        <v>11390</v>
      </c>
      <c r="H21709" s="6">
        <v>0.12563650000000001</v>
      </c>
      <c r="I21709" s="7">
        <v>53.444000000000003</v>
      </c>
    </row>
    <row r="21710" spans="1:12" x14ac:dyDescent="0.25">
      <c r="A21710">
        <v>32310</v>
      </c>
      <c r="B21710" s="2">
        <v>19.71884</v>
      </c>
      <c r="C21710" s="3">
        <v>17118</v>
      </c>
      <c r="D21710" s="4">
        <v>45220</v>
      </c>
      <c r="E21710" t="s">
        <v>6747</v>
      </c>
      <c r="F21710" s="4" t="s">
        <v>6689</v>
      </c>
      <c r="G21710" s="5">
        <v>10128</v>
      </c>
      <c r="H21710" s="6">
        <v>0.20900389999999999</v>
      </c>
      <c r="I21710" s="7">
        <v>39.036999999999999</v>
      </c>
      <c r="J21710" s="2">
        <v>37.4</v>
      </c>
      <c r="K21710">
        <v>5</v>
      </c>
    </row>
    <row r="21711" spans="1:12" x14ac:dyDescent="0.25">
      <c r="A21711">
        <v>39352</v>
      </c>
      <c r="B21711" s="2">
        <v>19.71631</v>
      </c>
      <c r="C21711" s="3">
        <v>542</v>
      </c>
      <c r="D21711" s="4">
        <v>32940</v>
      </c>
      <c r="E21711" t="s">
        <v>7788</v>
      </c>
      <c r="F21711" s="4" t="s">
        <v>7633</v>
      </c>
      <c r="G21711" s="5">
        <v>453</v>
      </c>
      <c r="H21711" s="6">
        <v>9.2510999999999996E-2</v>
      </c>
      <c r="I21711" s="7">
        <v>59.167000000000002</v>
      </c>
    </row>
    <row r="21712" spans="1:12" x14ac:dyDescent="0.25">
      <c r="A21712">
        <v>54966</v>
      </c>
      <c r="B21712" s="2">
        <v>19.715890000000002</v>
      </c>
      <c r="C21712" s="3">
        <v>2017</v>
      </c>
      <c r="E21712" t="s">
        <v>55</v>
      </c>
      <c r="F21712" s="4" t="s">
        <v>10031</v>
      </c>
      <c r="G21712" s="5">
        <v>1332</v>
      </c>
      <c r="H21712" s="6">
        <v>8.9272299999999999E-2</v>
      </c>
      <c r="I21712" s="7">
        <v>59.722000000000001</v>
      </c>
    </row>
    <row r="21713" spans="1:11" x14ac:dyDescent="0.25">
      <c r="A21713">
        <v>48661</v>
      </c>
      <c r="B21713" s="2">
        <v>19.713809999999999</v>
      </c>
      <c r="C21713" s="3">
        <v>10067</v>
      </c>
      <c r="E21713" t="s">
        <v>9234</v>
      </c>
      <c r="F21713" s="4" t="s">
        <v>9106</v>
      </c>
      <c r="G21713" s="5">
        <v>7348</v>
      </c>
      <c r="H21713" s="6">
        <v>0.15881870000000001</v>
      </c>
      <c r="I21713" s="7">
        <v>47.703000000000003</v>
      </c>
      <c r="J21713" s="2">
        <v>57</v>
      </c>
      <c r="K21713">
        <v>1</v>
      </c>
    </row>
    <row r="21714" spans="1:11" x14ac:dyDescent="0.25">
      <c r="A21714">
        <v>36312</v>
      </c>
      <c r="B21714" s="2">
        <v>19.71097</v>
      </c>
      <c r="C21714" s="3">
        <v>6429</v>
      </c>
      <c r="D21714" s="4">
        <v>20020</v>
      </c>
      <c r="E21714" t="s">
        <v>1255</v>
      </c>
      <c r="F21714" s="4" t="s">
        <v>7027</v>
      </c>
      <c r="G21714" s="5">
        <v>4492</v>
      </c>
      <c r="H21714" s="6">
        <v>0.1469279</v>
      </c>
      <c r="I21714" s="7">
        <v>49.756999999999998</v>
      </c>
      <c r="J21714" s="2">
        <v>37</v>
      </c>
      <c r="K21714">
        <v>1</v>
      </c>
    </row>
    <row r="21715" spans="1:11" x14ac:dyDescent="0.25">
      <c r="A21715">
        <v>82514</v>
      </c>
      <c r="B21715" s="2">
        <v>19.709669999999999</v>
      </c>
      <c r="C21715" s="3">
        <v>1705</v>
      </c>
      <c r="D21715" s="4">
        <v>40180</v>
      </c>
      <c r="E21715" t="s">
        <v>14690</v>
      </c>
      <c r="F21715" s="4" t="s">
        <v>14657</v>
      </c>
      <c r="G21715" s="5">
        <v>968</v>
      </c>
      <c r="H21715" s="6">
        <v>0.13828689999999999</v>
      </c>
      <c r="I21715" s="7">
        <v>51.25</v>
      </c>
      <c r="J21715" s="2">
        <v>66</v>
      </c>
      <c r="K21715">
        <v>1</v>
      </c>
    </row>
    <row r="21716" spans="1:11" x14ac:dyDescent="0.25">
      <c r="A21716">
        <v>48652</v>
      </c>
      <c r="B21716" s="2">
        <v>19.70918</v>
      </c>
      <c r="C21716" s="3">
        <v>1481</v>
      </c>
      <c r="E21716" t="s">
        <v>9230</v>
      </c>
      <c r="F21716" s="4" t="s">
        <v>9106</v>
      </c>
      <c r="G21716" s="5">
        <v>1067</v>
      </c>
      <c r="H21716" s="6">
        <v>0.10767789999999999</v>
      </c>
      <c r="I21716" s="7">
        <v>56.537999999999997</v>
      </c>
    </row>
    <row r="21717" spans="1:11" x14ac:dyDescent="0.25">
      <c r="A21717">
        <v>47615</v>
      </c>
      <c r="B21717" s="2">
        <v>19.708690000000001</v>
      </c>
      <c r="C21717" s="3">
        <v>1593</v>
      </c>
      <c r="E21717" t="s">
        <v>7423</v>
      </c>
      <c r="F21717" s="4" t="s">
        <v>8800</v>
      </c>
      <c r="G21717" s="5">
        <v>994</v>
      </c>
      <c r="H21717" s="6">
        <v>0.1368209</v>
      </c>
      <c r="I21717" s="7">
        <v>51.5</v>
      </c>
    </row>
    <row r="21718" spans="1:11" x14ac:dyDescent="0.25">
      <c r="A21718">
        <v>70359</v>
      </c>
      <c r="B21718" s="2">
        <v>19.707190000000001</v>
      </c>
      <c r="C21718" s="3">
        <v>8965</v>
      </c>
      <c r="D21718" s="4">
        <v>26380</v>
      </c>
      <c r="E21718" t="s">
        <v>728</v>
      </c>
      <c r="F21718" s="4" t="s">
        <v>12927</v>
      </c>
      <c r="G21718" s="5">
        <v>5252</v>
      </c>
      <c r="H21718" s="6">
        <v>0.1079383</v>
      </c>
      <c r="I21718" s="7">
        <v>56.488999999999997</v>
      </c>
      <c r="J21718" s="2">
        <v>63</v>
      </c>
      <c r="K21718">
        <v>1</v>
      </c>
    </row>
    <row r="21719" spans="1:11" x14ac:dyDescent="0.25">
      <c r="A21719">
        <v>36541</v>
      </c>
      <c r="B21719" s="2">
        <v>19.703659999999999</v>
      </c>
      <c r="C21719" s="3">
        <v>14142</v>
      </c>
      <c r="D21719" s="4">
        <v>33660</v>
      </c>
      <c r="E21719" t="s">
        <v>7286</v>
      </c>
      <c r="F21719" s="4" t="s">
        <v>7027</v>
      </c>
      <c r="G21719" s="5">
        <v>9494</v>
      </c>
      <c r="H21719" s="6">
        <v>0.11721959999999999</v>
      </c>
      <c r="I21719" s="7">
        <v>54.878999999999998</v>
      </c>
      <c r="J21719" s="2">
        <v>61.5</v>
      </c>
      <c r="K21719">
        <v>2</v>
      </c>
    </row>
    <row r="21720" spans="1:11" x14ac:dyDescent="0.25">
      <c r="A21720">
        <v>46730</v>
      </c>
      <c r="B21720" s="2">
        <v>19.701180000000001</v>
      </c>
      <c r="C21720" s="3">
        <v>1184</v>
      </c>
      <c r="D21720" s="4">
        <v>12140</v>
      </c>
      <c r="E21720" t="s">
        <v>8889</v>
      </c>
      <c r="F21720" s="4" t="s">
        <v>8800</v>
      </c>
      <c r="G21720" s="5">
        <v>866</v>
      </c>
      <c r="H21720" s="6">
        <v>0.11187999999999999</v>
      </c>
      <c r="I21720" s="7">
        <v>55.8</v>
      </c>
      <c r="J21720" s="2">
        <v>41</v>
      </c>
      <c r="K21720">
        <v>2</v>
      </c>
    </row>
    <row r="21721" spans="1:11" x14ac:dyDescent="0.25">
      <c r="A21721">
        <v>62833</v>
      </c>
      <c r="B21721" s="2">
        <v>19.70092</v>
      </c>
      <c r="C21721" s="3">
        <v>252</v>
      </c>
      <c r="E21721" t="s">
        <v>12024</v>
      </c>
      <c r="F21721" s="4" t="s">
        <v>11490</v>
      </c>
      <c r="G21721" s="5">
        <v>219</v>
      </c>
      <c r="H21721" s="6">
        <v>5.9090900000000002E-2</v>
      </c>
      <c r="I21721" s="7">
        <v>64.921999999999997</v>
      </c>
    </row>
    <row r="21722" spans="1:11" x14ac:dyDescent="0.25">
      <c r="A21722">
        <v>83227</v>
      </c>
      <c r="B21722" s="2">
        <v>19.70082</v>
      </c>
      <c r="C21722" s="3">
        <v>236</v>
      </c>
      <c r="E21722" t="s">
        <v>1673</v>
      </c>
      <c r="F21722" s="4" t="s">
        <v>14725</v>
      </c>
      <c r="G21722" s="5">
        <v>180</v>
      </c>
      <c r="H21722" s="6">
        <v>0</v>
      </c>
      <c r="I21722" s="7">
        <v>75.132000000000005</v>
      </c>
    </row>
    <row r="21723" spans="1:11" x14ac:dyDescent="0.25">
      <c r="A21723">
        <v>15033</v>
      </c>
      <c r="B21723" s="2">
        <v>19.69997</v>
      </c>
      <c r="C21723" s="3">
        <v>4876</v>
      </c>
      <c r="D21723" s="4">
        <v>38300</v>
      </c>
      <c r="E21723" t="s">
        <v>3024</v>
      </c>
      <c r="F21723" s="4" t="s">
        <v>3003</v>
      </c>
      <c r="G21723" s="5">
        <v>3381</v>
      </c>
      <c r="H21723" s="6">
        <v>0.1614429</v>
      </c>
      <c r="I21723" s="7">
        <v>47.231999999999999</v>
      </c>
    </row>
    <row r="21724" spans="1:11" x14ac:dyDescent="0.25">
      <c r="A21724">
        <v>83805</v>
      </c>
      <c r="B21724" s="2">
        <v>19.697880000000001</v>
      </c>
      <c r="C21724" s="3">
        <v>7721</v>
      </c>
      <c r="E21724" t="s">
        <v>14821</v>
      </c>
      <c r="F21724" s="4" t="s">
        <v>14725</v>
      </c>
      <c r="G21724" s="5">
        <v>5381</v>
      </c>
      <c r="H21724" s="6">
        <v>0.14179520000000001</v>
      </c>
      <c r="I21724" s="7">
        <v>50.625</v>
      </c>
      <c r="J21724" s="2">
        <v>45.166699999999999</v>
      </c>
      <c r="K21724">
        <v>6</v>
      </c>
    </row>
    <row r="21725" spans="1:11" x14ac:dyDescent="0.25">
      <c r="A21725">
        <v>27882</v>
      </c>
      <c r="B21725" s="2">
        <v>19.69539</v>
      </c>
      <c r="C21725" s="3">
        <v>7368</v>
      </c>
      <c r="D21725" s="4">
        <v>40580</v>
      </c>
      <c r="E21725" t="s">
        <v>5796</v>
      </c>
      <c r="F21725" s="4" t="s">
        <v>5642</v>
      </c>
      <c r="G21725" s="5">
        <v>5013</v>
      </c>
      <c r="H21725" s="6">
        <v>0.1254738</v>
      </c>
      <c r="I21725" s="7">
        <v>53.444000000000003</v>
      </c>
    </row>
    <row r="21726" spans="1:11" x14ac:dyDescent="0.25">
      <c r="A21726">
        <v>54726</v>
      </c>
      <c r="B21726" s="2">
        <v>19.693899999999999</v>
      </c>
      <c r="C21726" s="3">
        <v>1817</v>
      </c>
      <c r="D21726" s="4">
        <v>20740</v>
      </c>
      <c r="E21726" t="s">
        <v>10335</v>
      </c>
      <c r="F21726" s="4" t="s">
        <v>10031</v>
      </c>
      <c r="G21726" s="5">
        <v>1230</v>
      </c>
      <c r="H21726" s="6">
        <v>0.10813010000000001</v>
      </c>
      <c r="I21726" s="7">
        <v>56.438000000000002</v>
      </c>
    </row>
    <row r="21727" spans="1:11" x14ac:dyDescent="0.25">
      <c r="A21727">
        <v>49848</v>
      </c>
      <c r="B21727" s="2">
        <v>19.693580000000001</v>
      </c>
      <c r="C21727" s="3">
        <v>119</v>
      </c>
      <c r="D21727" s="4">
        <v>31940</v>
      </c>
      <c r="E21727" t="s">
        <v>8805</v>
      </c>
      <c r="F21727" s="4" t="s">
        <v>9106</v>
      </c>
      <c r="G21727" s="5">
        <v>105</v>
      </c>
      <c r="H21727" s="6">
        <v>5.6603800000000003E-2</v>
      </c>
      <c r="I21727" s="7">
        <v>65.340999999999994</v>
      </c>
      <c r="J21727" s="2">
        <v>73</v>
      </c>
      <c r="K21727">
        <v>1</v>
      </c>
    </row>
    <row r="21728" spans="1:11" x14ac:dyDescent="0.25">
      <c r="A21728">
        <v>3882</v>
      </c>
      <c r="B21728" s="2">
        <v>19.693300000000001</v>
      </c>
      <c r="C21728" s="3">
        <v>1361</v>
      </c>
      <c r="E21728" t="s">
        <v>692</v>
      </c>
      <c r="F21728" s="4" t="s">
        <v>520</v>
      </c>
      <c r="G21728" s="5">
        <v>1039</v>
      </c>
      <c r="H21728" s="6">
        <v>0.16346150000000001</v>
      </c>
      <c r="I21728" s="7">
        <v>46.875</v>
      </c>
    </row>
    <row r="21729" spans="1:11" x14ac:dyDescent="0.25">
      <c r="A21729">
        <v>30153</v>
      </c>
      <c r="B21729" s="2">
        <v>19.69032</v>
      </c>
      <c r="C21729" s="3">
        <v>17424</v>
      </c>
      <c r="D21729" s="4">
        <v>16340</v>
      </c>
      <c r="E21729" t="s">
        <v>6401</v>
      </c>
      <c r="F21729" s="4" t="s">
        <v>6363</v>
      </c>
      <c r="G21729" s="5">
        <v>11421</v>
      </c>
      <c r="H21729" s="6">
        <v>0.13981789999999999</v>
      </c>
      <c r="I21729" s="7">
        <v>50.953000000000003</v>
      </c>
      <c r="J21729" s="2">
        <v>48.666699999999999</v>
      </c>
      <c r="K21729">
        <v>3</v>
      </c>
    </row>
    <row r="21730" spans="1:11" x14ac:dyDescent="0.25">
      <c r="A21730">
        <v>81327</v>
      </c>
      <c r="B21730" s="2">
        <v>19.687449999999998</v>
      </c>
      <c r="C21730" s="3">
        <v>805</v>
      </c>
      <c r="E21730" t="s">
        <v>2435</v>
      </c>
      <c r="F21730" s="4" t="s">
        <v>14477</v>
      </c>
      <c r="G21730" s="5">
        <v>555</v>
      </c>
      <c r="H21730" s="6">
        <v>0.176259</v>
      </c>
      <c r="I21730" s="7">
        <v>44.655000000000001</v>
      </c>
    </row>
    <row r="21731" spans="1:11" x14ac:dyDescent="0.25">
      <c r="A21731">
        <v>65625</v>
      </c>
      <c r="B21731" s="2">
        <v>19.68601</v>
      </c>
      <c r="C21731" s="3">
        <v>7968</v>
      </c>
      <c r="E21731" t="s">
        <v>2559</v>
      </c>
      <c r="F21731" s="4" t="s">
        <v>12102</v>
      </c>
      <c r="G21731" s="5">
        <v>5471</v>
      </c>
      <c r="H21731" s="6">
        <v>0.16907330000000001</v>
      </c>
      <c r="I21731" s="7">
        <v>45.895000000000003</v>
      </c>
      <c r="J21731" s="2">
        <v>40</v>
      </c>
      <c r="K21731">
        <v>1</v>
      </c>
    </row>
    <row r="21732" spans="1:11" x14ac:dyDescent="0.25">
      <c r="A21732">
        <v>17366</v>
      </c>
      <c r="B21732" s="2">
        <v>19.683759999999999</v>
      </c>
      <c r="C21732" s="3">
        <v>5932</v>
      </c>
      <c r="D21732" s="4">
        <v>49620</v>
      </c>
      <c r="E21732" t="s">
        <v>110</v>
      </c>
      <c r="F21732" s="4" t="s">
        <v>3003</v>
      </c>
      <c r="G21732" s="5">
        <v>3921</v>
      </c>
      <c r="H21732" s="6">
        <v>0.1025249</v>
      </c>
      <c r="I21732" s="7">
        <v>57.393999999999998</v>
      </c>
      <c r="J21732" s="2">
        <v>54</v>
      </c>
      <c r="K21732">
        <v>1</v>
      </c>
    </row>
    <row r="21733" spans="1:11" x14ac:dyDescent="0.25">
      <c r="A21733">
        <v>39735</v>
      </c>
      <c r="B21733" s="2">
        <v>19.682179999999999</v>
      </c>
      <c r="C21733" s="3">
        <v>4002</v>
      </c>
      <c r="E21733" t="s">
        <v>7852</v>
      </c>
      <c r="F21733" s="4" t="s">
        <v>7633</v>
      </c>
      <c r="G21733" s="5">
        <v>2677</v>
      </c>
      <c r="H21733" s="6">
        <v>0.16840930000000001</v>
      </c>
      <c r="I21733" s="7">
        <v>46.006999999999998</v>
      </c>
    </row>
    <row r="21734" spans="1:11" x14ac:dyDescent="0.25">
      <c r="A21734">
        <v>76367</v>
      </c>
      <c r="B21734" s="2">
        <v>19.678830000000001</v>
      </c>
      <c r="C21734" s="3">
        <v>15116</v>
      </c>
      <c r="D21734" s="4">
        <v>48660</v>
      </c>
      <c r="E21734" t="s">
        <v>13926</v>
      </c>
      <c r="F21734" s="4" t="s">
        <v>13752</v>
      </c>
      <c r="G21734" s="5">
        <v>11338</v>
      </c>
      <c r="H21734" s="6">
        <v>8.5905800000000004E-2</v>
      </c>
      <c r="I21734" s="7">
        <v>60.264000000000003</v>
      </c>
      <c r="J21734" s="2">
        <v>45</v>
      </c>
      <c r="K21734">
        <v>2</v>
      </c>
    </row>
    <row r="21735" spans="1:11" x14ac:dyDescent="0.25">
      <c r="A21735">
        <v>43543</v>
      </c>
      <c r="B21735" s="2">
        <v>19.674810000000001</v>
      </c>
      <c r="C21735" s="3">
        <v>8425</v>
      </c>
      <c r="E21735" t="s">
        <v>1122</v>
      </c>
      <c r="F21735" s="4" t="s">
        <v>8295</v>
      </c>
      <c r="G21735" s="5">
        <v>5460</v>
      </c>
      <c r="H21735" s="6">
        <v>0.13715440000000001</v>
      </c>
      <c r="I21735" s="7">
        <v>51.405999999999999</v>
      </c>
      <c r="J21735" s="2">
        <v>63</v>
      </c>
      <c r="K21735">
        <v>1</v>
      </c>
    </row>
    <row r="21736" spans="1:11" x14ac:dyDescent="0.25">
      <c r="A21736">
        <v>73626</v>
      </c>
      <c r="B21736" s="2">
        <v>19.673359999999999</v>
      </c>
      <c r="C21736" s="3">
        <v>800</v>
      </c>
      <c r="E21736" t="s">
        <v>13529</v>
      </c>
      <c r="F21736" s="4" t="s">
        <v>13462</v>
      </c>
      <c r="G21736" s="5">
        <v>584</v>
      </c>
      <c r="H21736" s="6">
        <v>0.1247863</v>
      </c>
      <c r="I21736" s="7">
        <v>53.542000000000002</v>
      </c>
    </row>
    <row r="21737" spans="1:11" x14ac:dyDescent="0.25">
      <c r="A21737">
        <v>73645</v>
      </c>
      <c r="B21737" s="2">
        <v>19.673010000000001</v>
      </c>
      <c r="C21737" s="3">
        <v>1384</v>
      </c>
      <c r="D21737" s="4">
        <v>21120</v>
      </c>
      <c r="E21737" t="s">
        <v>13533</v>
      </c>
      <c r="F21737" s="4" t="s">
        <v>13462</v>
      </c>
      <c r="G21737" s="5">
        <v>888</v>
      </c>
      <c r="H21737" s="6">
        <v>0.1091114</v>
      </c>
      <c r="I21737" s="7">
        <v>56.25</v>
      </c>
    </row>
    <row r="21738" spans="1:11" x14ac:dyDescent="0.25">
      <c r="A21738">
        <v>77708</v>
      </c>
      <c r="B21738" s="2">
        <v>19.671009999999999</v>
      </c>
      <c r="C21738" s="3">
        <v>11746</v>
      </c>
      <c r="D21738" s="4">
        <v>13140</v>
      </c>
      <c r="E21738" t="s">
        <v>7798</v>
      </c>
      <c r="F21738" s="4" t="s">
        <v>13752</v>
      </c>
      <c r="G21738" s="5">
        <v>7427</v>
      </c>
      <c r="H21738" s="6">
        <v>0.16760910000000001</v>
      </c>
      <c r="I21738" s="7">
        <v>46.14</v>
      </c>
      <c r="J21738" s="2">
        <v>45.8</v>
      </c>
      <c r="K21738">
        <v>5</v>
      </c>
    </row>
    <row r="21739" spans="1:11" x14ac:dyDescent="0.25">
      <c r="A21739">
        <v>13844</v>
      </c>
      <c r="B21739" s="2">
        <v>19.6691</v>
      </c>
      <c r="C21739" s="3">
        <v>847</v>
      </c>
      <c r="E21739" t="s">
        <v>2746</v>
      </c>
      <c r="F21739" s="4" t="s">
        <v>1280</v>
      </c>
      <c r="G21739" s="5">
        <v>560</v>
      </c>
      <c r="H21739" s="6">
        <v>0.1535714</v>
      </c>
      <c r="I21739" s="7">
        <v>48.563000000000002</v>
      </c>
    </row>
    <row r="21740" spans="1:11" x14ac:dyDescent="0.25">
      <c r="A21740">
        <v>27601</v>
      </c>
      <c r="B21740" s="2">
        <v>19.667549999999999</v>
      </c>
      <c r="C21740" s="3">
        <v>9546</v>
      </c>
      <c r="D21740" s="4">
        <v>39580</v>
      </c>
      <c r="E21740" t="s">
        <v>5749</v>
      </c>
      <c r="F21740" s="4" t="s">
        <v>5642</v>
      </c>
      <c r="G21740" s="5">
        <v>5918</v>
      </c>
      <c r="H21740" s="6">
        <v>0.26884079999999999</v>
      </c>
      <c r="I21740" s="7">
        <v>28.640999999999998</v>
      </c>
      <c r="J21740" s="2">
        <v>45</v>
      </c>
      <c r="K21740">
        <v>7</v>
      </c>
    </row>
    <row r="21741" spans="1:11" x14ac:dyDescent="0.25">
      <c r="A21741">
        <v>13812</v>
      </c>
      <c r="B21741" s="2">
        <v>19.665759999999999</v>
      </c>
      <c r="C21741" s="3">
        <v>2299</v>
      </c>
      <c r="D21741" s="4">
        <v>13780</v>
      </c>
      <c r="E21741" t="s">
        <v>2735</v>
      </c>
      <c r="F21741" s="4" t="s">
        <v>1280</v>
      </c>
      <c r="G21741" s="5">
        <v>1570</v>
      </c>
      <c r="H21741" s="6">
        <v>0.14704010000000001</v>
      </c>
      <c r="I21741" s="7">
        <v>49.688000000000002</v>
      </c>
    </row>
    <row r="21742" spans="1:11" x14ac:dyDescent="0.25">
      <c r="A21742">
        <v>72450</v>
      </c>
      <c r="B21742" s="2">
        <v>19.659549999999999</v>
      </c>
      <c r="C21742" s="3">
        <v>36412</v>
      </c>
      <c r="D21742" s="4">
        <v>37500</v>
      </c>
      <c r="E21742" t="s">
        <v>13354</v>
      </c>
      <c r="F21742" s="4" t="s">
        <v>13183</v>
      </c>
      <c r="G21742" s="5">
        <v>24364</v>
      </c>
      <c r="H21742" s="6">
        <v>0.15030370000000001</v>
      </c>
      <c r="I21742" s="7">
        <v>49.124000000000002</v>
      </c>
      <c r="J21742" s="2">
        <v>49.875</v>
      </c>
      <c r="K21742">
        <v>8</v>
      </c>
    </row>
    <row r="21743" spans="1:11" x14ac:dyDescent="0.25">
      <c r="A21743">
        <v>15552</v>
      </c>
      <c r="B21743" s="2">
        <v>19.652699999999999</v>
      </c>
      <c r="C21743" s="3">
        <v>5918</v>
      </c>
      <c r="D21743" s="4">
        <v>43740</v>
      </c>
      <c r="E21743" t="s">
        <v>3200</v>
      </c>
      <c r="F21743" s="4" t="s">
        <v>3003</v>
      </c>
      <c r="G21743" s="5">
        <v>4258</v>
      </c>
      <c r="H21743" s="6">
        <v>0.1169289</v>
      </c>
      <c r="I21743" s="7">
        <v>54.890999999999998</v>
      </c>
    </row>
    <row r="21744" spans="1:11" x14ac:dyDescent="0.25">
      <c r="A21744">
        <v>53826</v>
      </c>
      <c r="B21744" s="2">
        <v>19.65147</v>
      </c>
      <c r="C21744" s="3">
        <v>1296</v>
      </c>
      <c r="E21744" t="s">
        <v>10138</v>
      </c>
      <c r="F21744" s="4" t="s">
        <v>10031</v>
      </c>
      <c r="G21744" s="5">
        <v>912</v>
      </c>
      <c r="H21744" s="6">
        <v>0.1193866</v>
      </c>
      <c r="I21744" s="7">
        <v>54.463999999999999</v>
      </c>
      <c r="J21744" s="2">
        <v>70</v>
      </c>
      <c r="K21744">
        <v>1</v>
      </c>
    </row>
    <row r="21745" spans="1:11" x14ac:dyDescent="0.25">
      <c r="A21745">
        <v>72340</v>
      </c>
      <c r="B21745" s="2">
        <v>19.651240000000001</v>
      </c>
      <c r="C21745" s="3">
        <v>82</v>
      </c>
      <c r="D21745" s="4">
        <v>22620</v>
      </c>
      <c r="E21745" t="s">
        <v>10915</v>
      </c>
      <c r="F21745" s="4" t="s">
        <v>13183</v>
      </c>
      <c r="G21745" s="5">
        <v>57</v>
      </c>
      <c r="H21745" s="6">
        <v>0.17241380000000001</v>
      </c>
      <c r="I21745" s="7">
        <v>45.298000000000002</v>
      </c>
    </row>
    <row r="21746" spans="1:11" x14ac:dyDescent="0.25">
      <c r="A21746">
        <v>16242</v>
      </c>
      <c r="B21746" s="2">
        <v>19.650449999999999</v>
      </c>
      <c r="C21746" s="3">
        <v>4565</v>
      </c>
      <c r="E21746" t="s">
        <v>3456</v>
      </c>
      <c r="F21746" s="4" t="s">
        <v>3003</v>
      </c>
      <c r="G21746" s="5">
        <v>3239</v>
      </c>
      <c r="H21746" s="6">
        <v>0.13522690000000001</v>
      </c>
      <c r="I21746" s="7">
        <v>51.719000000000001</v>
      </c>
    </row>
    <row r="21747" spans="1:11" x14ac:dyDescent="0.25">
      <c r="A21747">
        <v>79761</v>
      </c>
      <c r="B21747" s="2">
        <v>19.64507</v>
      </c>
      <c r="C21747" s="3">
        <v>32398</v>
      </c>
      <c r="D21747" s="4">
        <v>36220</v>
      </c>
      <c r="E21747" t="s">
        <v>2980</v>
      </c>
      <c r="F21747" s="4" t="s">
        <v>13752</v>
      </c>
      <c r="G21747" s="5">
        <v>19208</v>
      </c>
      <c r="H21747" s="6">
        <v>0.12145350000000001</v>
      </c>
      <c r="I21747" s="7">
        <v>54.095999999999997</v>
      </c>
      <c r="J21747" s="2">
        <v>41.5</v>
      </c>
      <c r="K21747">
        <v>2</v>
      </c>
    </row>
    <row r="21748" spans="1:11" x14ac:dyDescent="0.25">
      <c r="A21748">
        <v>47452</v>
      </c>
      <c r="B21748" s="2">
        <v>19.639710000000001</v>
      </c>
      <c r="C21748" s="3">
        <v>4769</v>
      </c>
      <c r="E21748" t="s">
        <v>421</v>
      </c>
      <c r="F21748" s="4" t="s">
        <v>8800</v>
      </c>
      <c r="G21748" s="5">
        <v>3213</v>
      </c>
      <c r="H21748" s="6">
        <v>0.121033</v>
      </c>
      <c r="I21748" s="7">
        <v>54.167000000000002</v>
      </c>
    </row>
    <row r="21749" spans="1:11" x14ac:dyDescent="0.25">
      <c r="A21749">
        <v>41274</v>
      </c>
      <c r="B21749" s="2">
        <v>19.638860000000001</v>
      </c>
      <c r="C21749" s="3">
        <v>578</v>
      </c>
      <c r="E21749" t="s">
        <v>8057</v>
      </c>
      <c r="F21749" s="4" t="s">
        <v>7883</v>
      </c>
      <c r="G21749" s="5">
        <v>321</v>
      </c>
      <c r="H21749" s="6">
        <v>0.1183801</v>
      </c>
      <c r="I21749" s="7">
        <v>54.625</v>
      </c>
    </row>
    <row r="21750" spans="1:11" x14ac:dyDescent="0.25">
      <c r="A21750">
        <v>97492</v>
      </c>
      <c r="B21750" s="2">
        <v>19.638680000000001</v>
      </c>
      <c r="C21750" s="3">
        <v>666</v>
      </c>
      <c r="D21750" s="4">
        <v>21660</v>
      </c>
      <c r="E21750" t="s">
        <v>16273</v>
      </c>
      <c r="F21750" s="4" t="s">
        <v>16170</v>
      </c>
      <c r="G21750" s="5">
        <v>451</v>
      </c>
      <c r="H21750" s="6">
        <v>0.26991150000000003</v>
      </c>
      <c r="I21750" s="7">
        <v>28.437999999999999</v>
      </c>
    </row>
    <row r="21751" spans="1:11" x14ac:dyDescent="0.25">
      <c r="A21751">
        <v>27828</v>
      </c>
      <c r="B21751" s="2">
        <v>19.637219999999999</v>
      </c>
      <c r="C21751" s="3">
        <v>8345</v>
      </c>
      <c r="D21751" s="4">
        <v>24780</v>
      </c>
      <c r="E21751" t="s">
        <v>4914</v>
      </c>
      <c r="F21751" s="4" t="s">
        <v>5642</v>
      </c>
      <c r="G21751" s="5">
        <v>5655</v>
      </c>
      <c r="H21751" s="6">
        <v>0.13740050000000001</v>
      </c>
      <c r="I21751" s="7">
        <v>51.332999999999998</v>
      </c>
      <c r="J21751" s="2">
        <v>54.5</v>
      </c>
      <c r="K21751">
        <v>2</v>
      </c>
    </row>
    <row r="21752" spans="1:11" x14ac:dyDescent="0.25">
      <c r="A21752">
        <v>98947</v>
      </c>
      <c r="B21752" s="2">
        <v>19.635439999999999</v>
      </c>
      <c r="C21752" s="3">
        <v>3036</v>
      </c>
      <c r="D21752" s="4">
        <v>49420</v>
      </c>
      <c r="E21752" t="s">
        <v>16529</v>
      </c>
      <c r="F21752" s="4" t="s">
        <v>16344</v>
      </c>
      <c r="G21752" s="5">
        <v>1764</v>
      </c>
      <c r="H21752" s="6">
        <v>0.1740363</v>
      </c>
      <c r="I21752" s="7">
        <v>45</v>
      </c>
      <c r="J21752" s="2">
        <v>44.75</v>
      </c>
      <c r="K21752">
        <v>4</v>
      </c>
    </row>
    <row r="21753" spans="1:11" x14ac:dyDescent="0.25">
      <c r="A21753">
        <v>25871</v>
      </c>
      <c r="B21753" s="2">
        <v>19.634920000000001</v>
      </c>
      <c r="C21753" s="3">
        <v>586</v>
      </c>
      <c r="D21753" s="4">
        <v>13220</v>
      </c>
      <c r="E21753" t="s">
        <v>5431</v>
      </c>
      <c r="F21753" s="4" t="s">
        <v>5144</v>
      </c>
      <c r="G21753" s="5">
        <v>421</v>
      </c>
      <c r="H21753" s="6">
        <v>0.111639</v>
      </c>
      <c r="I21753" s="7">
        <v>55.780999999999999</v>
      </c>
    </row>
    <row r="21754" spans="1:11" x14ac:dyDescent="0.25">
      <c r="A21754">
        <v>83643</v>
      </c>
      <c r="B21754" s="2">
        <v>19.634799999999998</v>
      </c>
      <c r="C21754" s="3">
        <v>90</v>
      </c>
      <c r="E21754" t="s">
        <v>14649</v>
      </c>
      <c r="F21754" s="4" t="s">
        <v>14725</v>
      </c>
      <c r="G21754" s="5">
        <v>81</v>
      </c>
      <c r="H21754" s="6">
        <v>0.19753090000000001</v>
      </c>
      <c r="I21754" s="7">
        <v>40.938000000000002</v>
      </c>
    </row>
    <row r="21755" spans="1:11" x14ac:dyDescent="0.25">
      <c r="A21755">
        <v>53557</v>
      </c>
      <c r="B21755" s="2">
        <v>19.634699999999999</v>
      </c>
      <c r="C21755" s="3">
        <v>472</v>
      </c>
      <c r="D21755" s="4">
        <v>13180</v>
      </c>
      <c r="E21755" t="s">
        <v>247</v>
      </c>
      <c r="F21755" s="4" t="s">
        <v>10031</v>
      </c>
      <c r="G21755" s="5">
        <v>351</v>
      </c>
      <c r="H21755" s="6">
        <v>0.1082621</v>
      </c>
      <c r="I21755" s="7">
        <v>56.363999999999997</v>
      </c>
    </row>
    <row r="21756" spans="1:11" x14ac:dyDescent="0.25">
      <c r="A21756">
        <v>99126</v>
      </c>
      <c r="B21756" s="2">
        <v>19.634429999999998</v>
      </c>
      <c r="C21756" s="3">
        <v>1049</v>
      </c>
      <c r="D21756" s="4">
        <v>44060</v>
      </c>
      <c r="E21756" t="s">
        <v>5310</v>
      </c>
      <c r="F21756" s="4" t="s">
        <v>16344</v>
      </c>
      <c r="G21756" s="5">
        <v>746</v>
      </c>
      <c r="H21756" s="6">
        <v>0.1044177</v>
      </c>
      <c r="I21756" s="7">
        <v>57.026000000000003</v>
      </c>
    </row>
    <row r="21757" spans="1:11" x14ac:dyDescent="0.25">
      <c r="A21757">
        <v>65641</v>
      </c>
      <c r="B21757" s="2">
        <v>19.634029999999999</v>
      </c>
      <c r="C21757" s="3">
        <v>1067</v>
      </c>
      <c r="E21757" t="s">
        <v>4960</v>
      </c>
      <c r="F21757" s="4" t="s">
        <v>12102</v>
      </c>
      <c r="G21757" s="5">
        <v>935</v>
      </c>
      <c r="H21757" s="6">
        <v>0.1068376</v>
      </c>
      <c r="I21757" s="7">
        <v>56.606999999999999</v>
      </c>
    </row>
    <row r="21758" spans="1:11" x14ac:dyDescent="0.25">
      <c r="A21758">
        <v>65283</v>
      </c>
      <c r="B21758" s="2">
        <v>19.63372</v>
      </c>
      <c r="C21758" s="3">
        <v>428</v>
      </c>
      <c r="E21758" t="s">
        <v>8339</v>
      </c>
      <c r="F21758" s="4" t="s">
        <v>12102</v>
      </c>
      <c r="G21758" s="5">
        <v>349</v>
      </c>
      <c r="H21758" s="6">
        <v>9.1690499999999994E-2</v>
      </c>
      <c r="I21758" s="7">
        <v>59.219000000000001</v>
      </c>
    </row>
    <row r="21759" spans="1:11" x14ac:dyDescent="0.25">
      <c r="A21759">
        <v>37185</v>
      </c>
      <c r="B21759" s="2">
        <v>19.632149999999999</v>
      </c>
      <c r="C21759" s="3">
        <v>8824</v>
      </c>
      <c r="E21759" t="s">
        <v>2996</v>
      </c>
      <c r="F21759" s="4" t="s">
        <v>7348</v>
      </c>
      <c r="G21759" s="5">
        <v>6218</v>
      </c>
      <c r="H21759" s="6">
        <v>0.1435922</v>
      </c>
      <c r="I21759" s="7">
        <v>50.25</v>
      </c>
      <c r="J21759" s="2">
        <v>31</v>
      </c>
      <c r="K21759">
        <v>1</v>
      </c>
    </row>
    <row r="21760" spans="1:11" x14ac:dyDescent="0.25">
      <c r="A21760">
        <v>38756</v>
      </c>
      <c r="B21760" s="2">
        <v>19.6297</v>
      </c>
      <c r="C21760" s="3">
        <v>6258</v>
      </c>
      <c r="D21760" s="4">
        <v>24740</v>
      </c>
      <c r="E21760" t="s">
        <v>5965</v>
      </c>
      <c r="F21760" s="4" t="s">
        <v>7633</v>
      </c>
      <c r="G21760" s="5">
        <v>4014</v>
      </c>
      <c r="H21760" s="6">
        <v>0.21818180000000001</v>
      </c>
      <c r="I21760" s="7">
        <v>37.356999999999999</v>
      </c>
      <c r="J21760" s="2">
        <v>41</v>
      </c>
      <c r="K21760">
        <v>1</v>
      </c>
    </row>
    <row r="21761" spans="1:12" x14ac:dyDescent="0.25">
      <c r="A21761">
        <v>63785</v>
      </c>
      <c r="B21761" s="2">
        <v>19.628579999999999</v>
      </c>
      <c r="C21761" s="3">
        <v>986</v>
      </c>
      <c r="D21761" s="4">
        <v>16020</v>
      </c>
      <c r="E21761" t="s">
        <v>10095</v>
      </c>
      <c r="F21761" s="4" t="s">
        <v>12102</v>
      </c>
      <c r="G21761" s="5">
        <v>632</v>
      </c>
      <c r="H21761" s="6">
        <v>8.5443000000000005E-2</v>
      </c>
      <c r="I21761" s="7">
        <v>60.286000000000001</v>
      </c>
    </row>
    <row r="21762" spans="1:12" x14ac:dyDescent="0.25">
      <c r="A21762">
        <v>73047</v>
      </c>
      <c r="B21762" s="2">
        <v>19.627600000000001</v>
      </c>
      <c r="C21762" s="3">
        <v>5205</v>
      </c>
      <c r="E21762" t="s">
        <v>4736</v>
      </c>
      <c r="F21762" s="4" t="s">
        <v>13462</v>
      </c>
      <c r="G21762" s="5">
        <v>3492</v>
      </c>
      <c r="H21762" s="6">
        <v>9.8224500000000006E-2</v>
      </c>
      <c r="I21762" s="7">
        <v>58.076999999999998</v>
      </c>
    </row>
    <row r="21763" spans="1:12" x14ac:dyDescent="0.25">
      <c r="A21763">
        <v>48432</v>
      </c>
      <c r="B21763" s="2">
        <v>19.626639999999998</v>
      </c>
      <c r="C21763" s="3">
        <v>716</v>
      </c>
      <c r="E21763" t="s">
        <v>9189</v>
      </c>
      <c r="F21763" s="4" t="s">
        <v>9106</v>
      </c>
      <c r="G21763" s="5">
        <v>512</v>
      </c>
      <c r="H21763" s="6">
        <v>0.1171875</v>
      </c>
      <c r="I21763" s="7">
        <v>54.792000000000002</v>
      </c>
      <c r="J21763" s="2">
        <v>62</v>
      </c>
      <c r="K21763">
        <v>1</v>
      </c>
    </row>
    <row r="21764" spans="1:12" x14ac:dyDescent="0.25">
      <c r="A21764">
        <v>40119</v>
      </c>
      <c r="B21764" s="2">
        <v>19.626190000000001</v>
      </c>
      <c r="C21764" s="3">
        <v>1580</v>
      </c>
      <c r="E21764" t="s">
        <v>7909</v>
      </c>
      <c r="F21764" s="4" t="s">
        <v>7883</v>
      </c>
      <c r="G21764" s="5">
        <v>1366</v>
      </c>
      <c r="H21764" s="6">
        <v>0.11558160000000001</v>
      </c>
      <c r="I21764" s="7">
        <v>55.069000000000003</v>
      </c>
    </row>
    <row r="21765" spans="1:12" x14ac:dyDescent="0.25">
      <c r="A21765">
        <v>46076</v>
      </c>
      <c r="B21765" s="2">
        <v>19.62556</v>
      </c>
      <c r="C21765" s="3">
        <v>1718</v>
      </c>
      <c r="E21765" t="s">
        <v>8816</v>
      </c>
      <c r="F21765" s="4" t="s">
        <v>8800</v>
      </c>
      <c r="G21765" s="5">
        <v>1251</v>
      </c>
      <c r="H21765" s="6">
        <v>0.1071143</v>
      </c>
      <c r="I21765" s="7">
        <v>56.527999999999999</v>
      </c>
      <c r="J21765" s="2">
        <v>46.333300000000001</v>
      </c>
      <c r="K21765">
        <v>3</v>
      </c>
    </row>
    <row r="21766" spans="1:12" x14ac:dyDescent="0.25">
      <c r="A21766">
        <v>75630</v>
      </c>
      <c r="B21766" s="2">
        <v>19.62473</v>
      </c>
      <c r="C21766" s="3">
        <v>2697</v>
      </c>
      <c r="E21766" t="s">
        <v>13830</v>
      </c>
      <c r="F21766" s="4" t="s">
        <v>13752</v>
      </c>
      <c r="G21766" s="5">
        <v>2239</v>
      </c>
      <c r="H21766" s="6">
        <v>0.14292089999999999</v>
      </c>
      <c r="I21766" s="7">
        <v>50.337000000000003</v>
      </c>
      <c r="J21766" s="2">
        <v>47</v>
      </c>
      <c r="K21766">
        <v>1</v>
      </c>
    </row>
    <row r="21767" spans="1:12" x14ac:dyDescent="0.25">
      <c r="A21767">
        <v>14218</v>
      </c>
      <c r="B21767" s="2">
        <v>19.62107</v>
      </c>
      <c r="C21767" s="3">
        <v>18943</v>
      </c>
      <c r="D21767" s="4">
        <v>15380</v>
      </c>
      <c r="E21767" t="s">
        <v>2831</v>
      </c>
      <c r="F21767" s="4" t="s">
        <v>1280</v>
      </c>
      <c r="G21767" s="5">
        <v>13074</v>
      </c>
      <c r="H21767" s="6">
        <v>0.17278569999999999</v>
      </c>
      <c r="I21767" s="7">
        <v>45.173999999999999</v>
      </c>
      <c r="J21767" s="2">
        <v>45.75</v>
      </c>
      <c r="K21767">
        <v>4</v>
      </c>
    </row>
    <row r="21768" spans="1:12" x14ac:dyDescent="0.25">
      <c r="A21768">
        <v>77665</v>
      </c>
      <c r="B21768" s="2">
        <v>19.617010000000001</v>
      </c>
      <c r="C21768" s="3">
        <v>5804</v>
      </c>
      <c r="D21768" s="4">
        <v>26420</v>
      </c>
      <c r="E21768" t="s">
        <v>14116</v>
      </c>
      <c r="F21768" s="4" t="s">
        <v>13752</v>
      </c>
      <c r="G21768" s="5">
        <v>3865</v>
      </c>
      <c r="H21768" s="6">
        <v>0.115912</v>
      </c>
      <c r="I21768" s="7">
        <v>55</v>
      </c>
    </row>
    <row r="21769" spans="1:12" x14ac:dyDescent="0.25">
      <c r="A21769">
        <v>63456</v>
      </c>
      <c r="B21769" s="2">
        <v>19.615400000000001</v>
      </c>
      <c r="C21769" s="3">
        <v>3990</v>
      </c>
      <c r="E21769" t="s">
        <v>9028</v>
      </c>
      <c r="F21769" s="4" t="s">
        <v>12102</v>
      </c>
      <c r="G21769" s="5">
        <v>2875</v>
      </c>
      <c r="H21769" s="6">
        <v>0.16481219999999999</v>
      </c>
      <c r="I21769" s="7">
        <v>46.542000000000002</v>
      </c>
    </row>
    <row r="21770" spans="1:12" x14ac:dyDescent="0.25">
      <c r="A21770">
        <v>52313</v>
      </c>
      <c r="B21770" s="2">
        <v>19.614629999999998</v>
      </c>
      <c r="C21770" s="3">
        <v>384</v>
      </c>
      <c r="D21770" s="4">
        <v>16300</v>
      </c>
      <c r="E21770" t="s">
        <v>9959</v>
      </c>
      <c r="F21770" s="4" t="s">
        <v>9593</v>
      </c>
      <c r="G21770" s="5">
        <v>305</v>
      </c>
      <c r="H21770" s="6">
        <v>8.5245899999999999E-2</v>
      </c>
      <c r="I21770" s="7">
        <v>60.287999999999997</v>
      </c>
    </row>
    <row r="21771" spans="1:12" x14ac:dyDescent="0.25">
      <c r="A21771">
        <v>37725</v>
      </c>
      <c r="B21771" s="2">
        <v>19.61176</v>
      </c>
      <c r="C21771" s="3">
        <v>16350</v>
      </c>
      <c r="D21771" s="4">
        <v>34100</v>
      </c>
      <c r="E21771" t="s">
        <v>7475</v>
      </c>
      <c r="F21771" s="4" t="s">
        <v>7348</v>
      </c>
      <c r="G21771" s="5">
        <v>11678</v>
      </c>
      <c r="H21771" s="6">
        <v>0.1373405</v>
      </c>
      <c r="I21771" s="7">
        <v>51.280999999999999</v>
      </c>
      <c r="J21771" s="2">
        <v>39</v>
      </c>
      <c r="K21771">
        <v>1</v>
      </c>
    </row>
    <row r="21772" spans="1:12" x14ac:dyDescent="0.25">
      <c r="A21772">
        <v>48741</v>
      </c>
      <c r="B21772" s="2">
        <v>19.608630000000002</v>
      </c>
      <c r="C21772" s="3">
        <v>2122</v>
      </c>
      <c r="E21772" t="s">
        <v>353</v>
      </c>
      <c r="F21772" s="4" t="s">
        <v>9106</v>
      </c>
      <c r="G21772" s="5">
        <v>1424</v>
      </c>
      <c r="H21772" s="6">
        <v>0.13614029999999999</v>
      </c>
      <c r="I21772" s="7">
        <v>51.488</v>
      </c>
    </row>
    <row r="21773" spans="1:12" x14ac:dyDescent="0.25">
      <c r="A21773">
        <v>87108</v>
      </c>
      <c r="B21773" s="2">
        <v>19.602049999999998</v>
      </c>
      <c r="C21773" s="3">
        <v>38150</v>
      </c>
      <c r="D21773" s="4">
        <v>10740</v>
      </c>
      <c r="E21773" t="s">
        <v>15168</v>
      </c>
      <c r="F21773" s="4" t="s">
        <v>15124</v>
      </c>
      <c r="G21773" s="5">
        <v>26049</v>
      </c>
      <c r="H21773" s="6">
        <v>0.25109399999999998</v>
      </c>
      <c r="I21773" s="7">
        <v>31.620999999999999</v>
      </c>
      <c r="J21773" s="2">
        <v>42.965499999999999</v>
      </c>
      <c r="K21773">
        <v>29</v>
      </c>
      <c r="L21773" s="2">
        <v>67</v>
      </c>
    </row>
    <row r="21774" spans="1:12" x14ac:dyDescent="0.25">
      <c r="A21774">
        <v>87006</v>
      </c>
      <c r="B21774" s="2">
        <v>19.595690000000001</v>
      </c>
      <c r="C21774" s="3">
        <v>667</v>
      </c>
      <c r="E21774" t="s">
        <v>15128</v>
      </c>
      <c r="F21774" s="4" t="s">
        <v>15124</v>
      </c>
      <c r="G21774" s="5">
        <v>504</v>
      </c>
      <c r="H21774" s="6">
        <v>0.16435640000000001</v>
      </c>
      <c r="I21774" s="7">
        <v>46.606999999999999</v>
      </c>
    </row>
    <row r="21775" spans="1:12" x14ac:dyDescent="0.25">
      <c r="A21775">
        <v>63469</v>
      </c>
      <c r="B21775" s="2">
        <v>19.595369999999999</v>
      </c>
      <c r="C21775" s="3">
        <v>1233</v>
      </c>
      <c r="E21775" t="s">
        <v>7399</v>
      </c>
      <c r="F21775" s="4" t="s">
        <v>12102</v>
      </c>
      <c r="G21775" s="5">
        <v>851</v>
      </c>
      <c r="H21775" s="6">
        <v>0.1314554</v>
      </c>
      <c r="I21775" s="7">
        <v>52.292000000000002</v>
      </c>
    </row>
    <row r="21776" spans="1:12" x14ac:dyDescent="0.25">
      <c r="A21776">
        <v>38563</v>
      </c>
      <c r="B21776" s="2">
        <v>19.594729999999998</v>
      </c>
      <c r="C21776" s="3">
        <v>2822</v>
      </c>
      <c r="D21776" s="4">
        <v>34980</v>
      </c>
      <c r="E21776" t="s">
        <v>4759</v>
      </c>
      <c r="F21776" s="4" t="s">
        <v>7348</v>
      </c>
      <c r="G21776" s="5">
        <v>1825</v>
      </c>
      <c r="H21776" s="6">
        <v>0.10794520000000001</v>
      </c>
      <c r="I21776" s="7">
        <v>56.353000000000002</v>
      </c>
    </row>
    <row r="21777" spans="1:11" x14ac:dyDescent="0.25">
      <c r="A21777">
        <v>48440</v>
      </c>
      <c r="B21777" s="2">
        <v>19.594200000000001</v>
      </c>
      <c r="C21777" s="3">
        <v>578</v>
      </c>
      <c r="D21777" s="4">
        <v>19820</v>
      </c>
      <c r="E21777" t="s">
        <v>40</v>
      </c>
      <c r="F21777" s="4" t="s">
        <v>9106</v>
      </c>
      <c r="G21777" s="5">
        <v>388</v>
      </c>
      <c r="H21777" s="6">
        <v>5.4123699999999997E-2</v>
      </c>
      <c r="I21777" s="7">
        <v>65.652000000000001</v>
      </c>
    </row>
    <row r="21778" spans="1:11" x14ac:dyDescent="0.25">
      <c r="A21778">
        <v>84760</v>
      </c>
      <c r="B21778" s="2">
        <v>19.594000000000001</v>
      </c>
      <c r="C21778" s="3">
        <v>588</v>
      </c>
      <c r="D21778" s="4">
        <v>16260</v>
      </c>
      <c r="E21778" t="s">
        <v>14948</v>
      </c>
      <c r="F21778" s="4" t="s">
        <v>14851</v>
      </c>
      <c r="G21778" s="5">
        <v>425</v>
      </c>
      <c r="H21778" s="6">
        <v>0.15764710000000001</v>
      </c>
      <c r="I21778" s="7">
        <v>47.75</v>
      </c>
    </row>
    <row r="21779" spans="1:11" x14ac:dyDescent="0.25">
      <c r="A21779">
        <v>35616</v>
      </c>
      <c r="B21779" s="2">
        <v>19.593229999999998</v>
      </c>
      <c r="C21779" s="3">
        <v>4152</v>
      </c>
      <c r="D21779" s="4">
        <v>22520</v>
      </c>
      <c r="E21779" t="s">
        <v>6088</v>
      </c>
      <c r="F21779" s="4" t="s">
        <v>7027</v>
      </c>
      <c r="G21779" s="5">
        <v>2796</v>
      </c>
      <c r="H21779" s="6">
        <v>0.1426528</v>
      </c>
      <c r="I21779" s="7">
        <v>50.319000000000003</v>
      </c>
    </row>
    <row r="21780" spans="1:11" x14ac:dyDescent="0.25">
      <c r="A21780">
        <v>49781</v>
      </c>
      <c r="B21780" s="2">
        <v>19.59186</v>
      </c>
      <c r="C21780" s="3">
        <v>4146</v>
      </c>
      <c r="E21780" t="s">
        <v>9500</v>
      </c>
      <c r="F21780" s="4" t="s">
        <v>9106</v>
      </c>
      <c r="G21780" s="5">
        <v>2927</v>
      </c>
      <c r="H21780" s="6">
        <v>0.16564209999999999</v>
      </c>
      <c r="I21780" s="7">
        <v>46.345999999999997</v>
      </c>
      <c r="J21780" s="2">
        <v>51.75</v>
      </c>
      <c r="K21780">
        <v>4</v>
      </c>
    </row>
    <row r="21781" spans="1:11" x14ac:dyDescent="0.25">
      <c r="A21781">
        <v>19956</v>
      </c>
      <c r="B21781" s="2">
        <v>19.58868</v>
      </c>
      <c r="C21781" s="3">
        <v>15460</v>
      </c>
      <c r="D21781" s="4">
        <v>41540</v>
      </c>
      <c r="E21781" t="s">
        <v>2049</v>
      </c>
      <c r="F21781" s="4" t="s">
        <v>4311</v>
      </c>
      <c r="G21781" s="5">
        <v>10343</v>
      </c>
      <c r="H21781" s="6">
        <v>0.1119598</v>
      </c>
      <c r="I21781" s="7">
        <v>55.621000000000002</v>
      </c>
      <c r="J21781" s="2">
        <v>79</v>
      </c>
      <c r="K21781">
        <v>1</v>
      </c>
    </row>
    <row r="21782" spans="1:11" x14ac:dyDescent="0.25">
      <c r="A21782">
        <v>72341</v>
      </c>
      <c r="B21782" s="2">
        <v>19.586169999999999</v>
      </c>
      <c r="C21782" s="3">
        <v>185</v>
      </c>
      <c r="E21782" t="s">
        <v>13310</v>
      </c>
      <c r="F21782" s="4" t="s">
        <v>13183</v>
      </c>
      <c r="G21782" s="5">
        <v>125</v>
      </c>
      <c r="H21782" s="6">
        <v>0.13600000000000001</v>
      </c>
      <c r="I21782" s="7">
        <v>51.457999999999998</v>
      </c>
    </row>
    <row r="21783" spans="1:11" x14ac:dyDescent="0.25">
      <c r="A21783">
        <v>28610</v>
      </c>
      <c r="B21783" s="2">
        <v>19.58445</v>
      </c>
      <c r="C21783" s="3">
        <v>10600</v>
      </c>
      <c r="D21783" s="4">
        <v>25860</v>
      </c>
      <c r="E21783" t="s">
        <v>629</v>
      </c>
      <c r="F21783" s="4" t="s">
        <v>5642</v>
      </c>
      <c r="G21783" s="5">
        <v>7089</v>
      </c>
      <c r="H21783" s="6">
        <v>0.14684720000000001</v>
      </c>
      <c r="I21783" s="7">
        <v>49.582999999999998</v>
      </c>
      <c r="J21783" s="2">
        <v>39</v>
      </c>
      <c r="K21783">
        <v>1</v>
      </c>
    </row>
    <row r="21784" spans="1:11" x14ac:dyDescent="0.25">
      <c r="A21784">
        <v>48463</v>
      </c>
      <c r="B21784" s="2">
        <v>19.581969999999998</v>
      </c>
      <c r="C21784" s="3">
        <v>4223</v>
      </c>
      <c r="D21784" s="4">
        <v>22420</v>
      </c>
      <c r="E21784" t="s">
        <v>1869</v>
      </c>
      <c r="F21784" s="4" t="s">
        <v>9106</v>
      </c>
      <c r="G21784" s="5">
        <v>3250</v>
      </c>
      <c r="H21784" s="6">
        <v>0.10061539999999999</v>
      </c>
      <c r="I21784" s="7">
        <v>57.570999999999998</v>
      </c>
      <c r="J21784" s="2">
        <v>70.5</v>
      </c>
      <c r="K21784">
        <v>4</v>
      </c>
    </row>
    <row r="21785" spans="1:11" x14ac:dyDescent="0.25">
      <c r="A21785">
        <v>47037</v>
      </c>
      <c r="B21785" s="2">
        <v>19.580480000000001</v>
      </c>
      <c r="C21785" s="3">
        <v>4637</v>
      </c>
      <c r="E21785" t="s">
        <v>8685</v>
      </c>
      <c r="F21785" s="4" t="s">
        <v>8800</v>
      </c>
      <c r="G21785" s="5">
        <v>2984</v>
      </c>
      <c r="H21785" s="6">
        <v>0.1269682</v>
      </c>
      <c r="I21785" s="7">
        <v>53.017000000000003</v>
      </c>
    </row>
    <row r="21786" spans="1:11" x14ac:dyDescent="0.25">
      <c r="A21786">
        <v>56343</v>
      </c>
      <c r="B21786" s="2">
        <v>19.579599999999999</v>
      </c>
      <c r="C21786" s="3">
        <v>884</v>
      </c>
      <c r="D21786" s="4">
        <v>10820</v>
      </c>
      <c r="E21786" t="s">
        <v>4455</v>
      </c>
      <c r="F21786" s="4" t="s">
        <v>10428</v>
      </c>
      <c r="G21786" s="5">
        <v>671</v>
      </c>
      <c r="H21786" s="6">
        <v>0.13839290000000001</v>
      </c>
      <c r="I21786" s="7">
        <v>51.042000000000002</v>
      </c>
    </row>
    <row r="21787" spans="1:11" x14ac:dyDescent="0.25">
      <c r="A21787">
        <v>72738</v>
      </c>
      <c r="B21787" s="2">
        <v>19.579000000000001</v>
      </c>
      <c r="C21787" s="3">
        <v>2654</v>
      </c>
      <c r="D21787" s="4">
        <v>22220</v>
      </c>
      <c r="E21787" t="s">
        <v>13430</v>
      </c>
      <c r="F21787" s="4" t="s">
        <v>13183</v>
      </c>
      <c r="G21787" s="5">
        <v>1858</v>
      </c>
      <c r="H21787" s="6">
        <v>0.13932220000000001</v>
      </c>
      <c r="I21787" s="7">
        <v>50.881</v>
      </c>
    </row>
    <row r="21788" spans="1:11" x14ac:dyDescent="0.25">
      <c r="A21788">
        <v>61318</v>
      </c>
      <c r="B21788" s="2">
        <v>19.578410000000002</v>
      </c>
      <c r="C21788" s="3">
        <v>850</v>
      </c>
      <c r="D21788" s="4">
        <v>19940</v>
      </c>
      <c r="E21788" t="s">
        <v>11709</v>
      </c>
      <c r="F21788" s="4" t="s">
        <v>11490</v>
      </c>
      <c r="G21788" s="5">
        <v>578</v>
      </c>
      <c r="H21788" s="6">
        <v>0.10535410000000001</v>
      </c>
      <c r="I21788" s="7">
        <v>56.75</v>
      </c>
    </row>
    <row r="21789" spans="1:11" x14ac:dyDescent="0.25">
      <c r="A21789">
        <v>95369</v>
      </c>
      <c r="B21789" s="2">
        <v>19.578140000000001</v>
      </c>
      <c r="C21789" s="3">
        <v>976</v>
      </c>
      <c r="D21789" s="4">
        <v>32900</v>
      </c>
      <c r="E21789" t="s">
        <v>15871</v>
      </c>
      <c r="F21789" s="4" t="s">
        <v>15368</v>
      </c>
      <c r="G21789" s="5">
        <v>565</v>
      </c>
      <c r="H21789" s="6">
        <v>0.15371019999999999</v>
      </c>
      <c r="I21789" s="7">
        <v>48.393000000000001</v>
      </c>
      <c r="J21789" s="2">
        <v>43</v>
      </c>
      <c r="K21789">
        <v>2</v>
      </c>
    </row>
    <row r="21790" spans="1:11" x14ac:dyDescent="0.25">
      <c r="A21790">
        <v>61480</v>
      </c>
      <c r="B21790" s="2">
        <v>19.577770000000001</v>
      </c>
      <c r="C21790" s="3">
        <v>1411</v>
      </c>
      <c r="D21790" s="4">
        <v>15460</v>
      </c>
      <c r="E21790" t="s">
        <v>11758</v>
      </c>
      <c r="F21790" s="4" t="s">
        <v>11490</v>
      </c>
      <c r="G21790" s="5">
        <v>967</v>
      </c>
      <c r="H21790" s="6">
        <v>0.1280992</v>
      </c>
      <c r="I21790" s="7">
        <v>52.813000000000002</v>
      </c>
    </row>
    <row r="21791" spans="1:11" x14ac:dyDescent="0.25">
      <c r="A21791">
        <v>96069</v>
      </c>
      <c r="B21791" s="2">
        <v>19.577369999999998</v>
      </c>
      <c r="C21791" s="3">
        <v>879</v>
      </c>
      <c r="D21791" s="4">
        <v>39820</v>
      </c>
      <c r="E21791" t="s">
        <v>16056</v>
      </c>
      <c r="F21791" s="4" t="s">
        <v>15368</v>
      </c>
      <c r="G21791" s="5">
        <v>712</v>
      </c>
      <c r="H21791" s="6">
        <v>0.19101119999999999</v>
      </c>
      <c r="I21791" s="7">
        <v>41.938000000000002</v>
      </c>
      <c r="J21791" s="2">
        <v>43</v>
      </c>
      <c r="K21791">
        <v>1</v>
      </c>
    </row>
    <row r="21792" spans="1:11" x14ac:dyDescent="0.25">
      <c r="A21792">
        <v>62033</v>
      </c>
      <c r="B21792" s="2">
        <v>19.5764</v>
      </c>
      <c r="C21792" s="3">
        <v>4763</v>
      </c>
      <c r="D21792" s="4">
        <v>41180</v>
      </c>
      <c r="E21792" t="s">
        <v>11861</v>
      </c>
      <c r="F21792" s="4" t="s">
        <v>11490</v>
      </c>
      <c r="G21792" s="5">
        <v>3329</v>
      </c>
      <c r="H21792" s="6">
        <v>0.14114109999999999</v>
      </c>
      <c r="I21792" s="7">
        <v>50.548999999999999</v>
      </c>
      <c r="J21792" s="2">
        <v>59</v>
      </c>
      <c r="K21792">
        <v>1</v>
      </c>
    </row>
    <row r="21793" spans="1:12" x14ac:dyDescent="0.25">
      <c r="A21793">
        <v>30623</v>
      </c>
      <c r="B21793" s="2">
        <v>19.575569999999999</v>
      </c>
      <c r="C21793" s="3">
        <v>246</v>
      </c>
      <c r="D21793" s="4">
        <v>12060</v>
      </c>
      <c r="E21793" t="s">
        <v>6502</v>
      </c>
      <c r="F21793" s="4" t="s">
        <v>6363</v>
      </c>
      <c r="G21793" s="5">
        <v>158</v>
      </c>
      <c r="H21793" s="6">
        <v>0.25316460000000002</v>
      </c>
      <c r="I21793" s="7">
        <v>31.187999999999999</v>
      </c>
    </row>
    <row r="21794" spans="1:12" x14ac:dyDescent="0.25">
      <c r="A21794">
        <v>99780</v>
      </c>
      <c r="B21794" s="2">
        <v>19.57526</v>
      </c>
      <c r="C21794" s="3">
        <v>1723</v>
      </c>
      <c r="E21794" t="s">
        <v>16747</v>
      </c>
      <c r="F21794" s="4" t="s">
        <v>16604</v>
      </c>
      <c r="G21794" s="5">
        <v>1095</v>
      </c>
      <c r="H21794" s="6">
        <v>0.1222628</v>
      </c>
      <c r="I21794" s="7">
        <v>53.807000000000002</v>
      </c>
    </row>
    <row r="21795" spans="1:12" x14ac:dyDescent="0.25">
      <c r="A21795">
        <v>38343</v>
      </c>
      <c r="B21795" s="2">
        <v>19.572330000000001</v>
      </c>
      <c r="C21795" s="3">
        <v>15640</v>
      </c>
      <c r="E21795" t="s">
        <v>7569</v>
      </c>
      <c r="F21795" s="4" t="s">
        <v>7348</v>
      </c>
      <c r="G21795" s="5">
        <v>11138</v>
      </c>
      <c r="H21795" s="6">
        <v>0.1516294</v>
      </c>
      <c r="I21795" s="7">
        <v>48.725000000000001</v>
      </c>
    </row>
    <row r="21796" spans="1:12" x14ac:dyDescent="0.25">
      <c r="A21796">
        <v>13697</v>
      </c>
      <c r="B21796" s="2">
        <v>19.569330000000001</v>
      </c>
      <c r="C21796" s="3">
        <v>2009</v>
      </c>
      <c r="D21796" s="4">
        <v>36300</v>
      </c>
      <c r="E21796" t="s">
        <v>326</v>
      </c>
      <c r="F21796" s="4" t="s">
        <v>1280</v>
      </c>
      <c r="G21796" s="5">
        <v>1399</v>
      </c>
      <c r="H21796" s="6">
        <v>0.1501072</v>
      </c>
      <c r="I21796" s="7">
        <v>48.985999999999997</v>
      </c>
      <c r="J21796" s="2">
        <v>51.5</v>
      </c>
      <c r="K21796">
        <v>2</v>
      </c>
    </row>
    <row r="21797" spans="1:12" x14ac:dyDescent="0.25">
      <c r="A21797">
        <v>76706</v>
      </c>
      <c r="B21797" s="2">
        <v>19.565190000000001</v>
      </c>
      <c r="C21797" s="3">
        <v>36191</v>
      </c>
      <c r="D21797" s="4">
        <v>47380</v>
      </c>
      <c r="E21797" t="s">
        <v>5899</v>
      </c>
      <c r="F21797" s="4" t="s">
        <v>13752</v>
      </c>
      <c r="G21797" s="5">
        <v>15932</v>
      </c>
      <c r="H21797" s="6">
        <v>0.18929270000000001</v>
      </c>
      <c r="I21797" s="7">
        <v>42.207999999999998</v>
      </c>
      <c r="J21797" s="2">
        <v>46.222200000000001</v>
      </c>
      <c r="K21797">
        <v>9</v>
      </c>
    </row>
    <row r="21798" spans="1:12" x14ac:dyDescent="0.25">
      <c r="A21798">
        <v>31738</v>
      </c>
      <c r="B21798" s="2">
        <v>19.561050000000002</v>
      </c>
      <c r="C21798" s="3">
        <v>2099</v>
      </c>
      <c r="D21798" s="4">
        <v>45620</v>
      </c>
      <c r="E21798" t="s">
        <v>6653</v>
      </c>
      <c r="F21798" s="4" t="s">
        <v>6363</v>
      </c>
      <c r="G21798" s="5">
        <v>1368</v>
      </c>
      <c r="H21798" s="6">
        <v>0.1402484</v>
      </c>
      <c r="I21798" s="7">
        <v>50.682000000000002</v>
      </c>
      <c r="J21798" s="2">
        <v>53</v>
      </c>
      <c r="K21798">
        <v>1</v>
      </c>
    </row>
    <row r="21799" spans="1:12" x14ac:dyDescent="0.25">
      <c r="A21799">
        <v>46746</v>
      </c>
      <c r="B21799" s="2">
        <v>19.560099999999998</v>
      </c>
      <c r="C21799" s="3">
        <v>4112</v>
      </c>
      <c r="E21799" t="s">
        <v>8893</v>
      </c>
      <c r="F21799" s="4" t="s">
        <v>8800</v>
      </c>
      <c r="G21799" s="5">
        <v>2576</v>
      </c>
      <c r="H21799" s="6">
        <v>0.1074893</v>
      </c>
      <c r="I21799" s="7">
        <v>56.332000000000001</v>
      </c>
      <c r="J21799" s="2">
        <v>32</v>
      </c>
      <c r="K21799">
        <v>2</v>
      </c>
    </row>
    <row r="21800" spans="1:12" x14ac:dyDescent="0.25">
      <c r="A21800">
        <v>57456</v>
      </c>
      <c r="B21800" s="2">
        <v>19.559339999999999</v>
      </c>
      <c r="C21800" s="3">
        <v>919</v>
      </c>
      <c r="E21800" t="s">
        <v>3812</v>
      </c>
      <c r="F21800" s="4" t="s">
        <v>10877</v>
      </c>
      <c r="G21800" s="5">
        <v>587</v>
      </c>
      <c r="H21800" s="6">
        <v>0.18027209999999999</v>
      </c>
      <c r="I21800" s="7">
        <v>43.75</v>
      </c>
    </row>
    <row r="21801" spans="1:12" x14ac:dyDescent="0.25">
      <c r="A21801">
        <v>14735</v>
      </c>
      <c r="B21801" s="2">
        <v>19.558769999999999</v>
      </c>
      <c r="C21801" s="3">
        <v>2627</v>
      </c>
      <c r="E21801" t="s">
        <v>2923</v>
      </c>
      <c r="F21801" s="4" t="s">
        <v>1280</v>
      </c>
      <c r="G21801" s="5">
        <v>1800</v>
      </c>
      <c r="H21801" s="6">
        <v>0.16490840000000001</v>
      </c>
      <c r="I21801" s="7">
        <v>46.396999999999998</v>
      </c>
    </row>
    <row r="21802" spans="1:12" x14ac:dyDescent="0.25">
      <c r="A21802">
        <v>82643</v>
      </c>
      <c r="B21802" s="2">
        <v>19.558250000000001</v>
      </c>
      <c r="C21802" s="3">
        <v>606</v>
      </c>
      <c r="D21802" s="4">
        <v>16220</v>
      </c>
      <c r="E21802" t="s">
        <v>14699</v>
      </c>
      <c r="F21802" s="4" t="s">
        <v>14657</v>
      </c>
      <c r="G21802" s="5">
        <v>370</v>
      </c>
      <c r="H21802" s="6">
        <v>0.1024259</v>
      </c>
      <c r="I21802" s="7">
        <v>57.194000000000003</v>
      </c>
    </row>
    <row r="21803" spans="1:12" x14ac:dyDescent="0.25">
      <c r="A21803">
        <v>10550</v>
      </c>
      <c r="B21803" s="2">
        <v>19.552520000000001</v>
      </c>
      <c r="C21803" s="3">
        <v>37421</v>
      </c>
      <c r="D21803" s="4">
        <v>35620</v>
      </c>
      <c r="E21803" t="s">
        <v>807</v>
      </c>
      <c r="F21803" s="4" t="s">
        <v>1280</v>
      </c>
      <c r="G21803" s="5">
        <v>23573</v>
      </c>
      <c r="H21803" s="6">
        <v>0.1583524</v>
      </c>
      <c r="I21803" s="7">
        <v>47.527000000000001</v>
      </c>
      <c r="J21803" s="2">
        <v>44.2</v>
      </c>
      <c r="K21803">
        <v>10</v>
      </c>
      <c r="L21803" s="2">
        <v>73.3</v>
      </c>
    </row>
    <row r="21804" spans="1:12" x14ac:dyDescent="0.25">
      <c r="A21804">
        <v>56441</v>
      </c>
      <c r="B21804" s="2">
        <v>19.54626</v>
      </c>
      <c r="C21804" s="3">
        <v>3542</v>
      </c>
      <c r="D21804" s="4">
        <v>14660</v>
      </c>
      <c r="E21804" t="s">
        <v>3574</v>
      </c>
      <c r="F21804" s="4" t="s">
        <v>10428</v>
      </c>
      <c r="G21804" s="5">
        <v>2598</v>
      </c>
      <c r="H21804" s="6">
        <v>0.13086990000000001</v>
      </c>
      <c r="I21804" s="7">
        <v>52.276000000000003</v>
      </c>
      <c r="J21804" s="2">
        <v>66</v>
      </c>
      <c r="K21804">
        <v>1</v>
      </c>
    </row>
    <row r="21805" spans="1:12" x14ac:dyDescent="0.25">
      <c r="A21805">
        <v>71323</v>
      </c>
      <c r="B21805" s="2">
        <v>19.545490000000001</v>
      </c>
      <c r="C21805" s="3">
        <v>842</v>
      </c>
      <c r="E21805" t="s">
        <v>5538</v>
      </c>
      <c r="F21805" s="4" t="s">
        <v>12927</v>
      </c>
      <c r="G21805" s="5">
        <v>615</v>
      </c>
      <c r="H21805" s="6">
        <v>0.13149350000000001</v>
      </c>
      <c r="I21805" s="7">
        <v>52.167000000000002</v>
      </c>
    </row>
    <row r="21806" spans="1:12" x14ac:dyDescent="0.25">
      <c r="A21806">
        <v>37310</v>
      </c>
      <c r="B21806" s="2">
        <v>19.54467</v>
      </c>
      <c r="C21806" s="3">
        <v>4047</v>
      </c>
      <c r="D21806" s="4">
        <v>17420</v>
      </c>
      <c r="E21806" t="s">
        <v>825</v>
      </c>
      <c r="F21806" s="4" t="s">
        <v>7348</v>
      </c>
      <c r="G21806" s="5">
        <v>2806</v>
      </c>
      <c r="H21806" s="6">
        <v>9.6544400000000002E-2</v>
      </c>
      <c r="I21806" s="7">
        <v>58.206000000000003</v>
      </c>
      <c r="J21806" s="2">
        <v>56.5</v>
      </c>
      <c r="K21806">
        <v>2</v>
      </c>
    </row>
    <row r="21807" spans="1:12" x14ac:dyDescent="0.25">
      <c r="A21807">
        <v>75246</v>
      </c>
      <c r="B21807" s="2">
        <v>19.543579999999999</v>
      </c>
      <c r="C21807" s="3">
        <v>2499</v>
      </c>
      <c r="D21807" s="4">
        <v>19100</v>
      </c>
      <c r="E21807" t="s">
        <v>4091</v>
      </c>
      <c r="F21807" s="4" t="s">
        <v>13752</v>
      </c>
      <c r="G21807" s="5">
        <v>1735</v>
      </c>
      <c r="H21807" s="6">
        <v>0.2281106</v>
      </c>
      <c r="I21807" s="7">
        <v>35.469000000000001</v>
      </c>
      <c r="J21807" s="2">
        <v>28.333300000000001</v>
      </c>
      <c r="K21807">
        <v>3</v>
      </c>
    </row>
    <row r="21808" spans="1:12" x14ac:dyDescent="0.25">
      <c r="A21808">
        <v>17752</v>
      </c>
      <c r="B21808" s="2">
        <v>19.54241</v>
      </c>
      <c r="C21808" s="3">
        <v>4811</v>
      </c>
      <c r="D21808" s="4">
        <v>48700</v>
      </c>
      <c r="E21808" t="s">
        <v>2277</v>
      </c>
      <c r="F21808" s="4" t="s">
        <v>3003</v>
      </c>
      <c r="G21808" s="5">
        <v>3150</v>
      </c>
      <c r="H21808" s="6">
        <v>0.1288889</v>
      </c>
      <c r="I21808" s="7">
        <v>52.613999999999997</v>
      </c>
    </row>
    <row r="21809" spans="1:11" x14ac:dyDescent="0.25">
      <c r="A21809">
        <v>16226</v>
      </c>
      <c r="B21809" s="2">
        <v>19.54026</v>
      </c>
      <c r="C21809" s="3">
        <v>8062</v>
      </c>
      <c r="D21809" s="4">
        <v>38300</v>
      </c>
      <c r="E21809" t="s">
        <v>3447</v>
      </c>
      <c r="F21809" s="4" t="s">
        <v>3003</v>
      </c>
      <c r="G21809" s="5">
        <v>5815</v>
      </c>
      <c r="H21809" s="6">
        <v>0.15047289999999999</v>
      </c>
      <c r="I21809" s="7">
        <v>48.881999999999998</v>
      </c>
      <c r="J21809" s="2">
        <v>69</v>
      </c>
      <c r="K21809">
        <v>1</v>
      </c>
    </row>
    <row r="21810" spans="1:11" x14ac:dyDescent="0.25">
      <c r="A21810">
        <v>28721</v>
      </c>
      <c r="B21810" s="2">
        <v>19.537189999999999</v>
      </c>
      <c r="C21810" s="3">
        <v>9848</v>
      </c>
      <c r="D21810" s="4">
        <v>11700</v>
      </c>
      <c r="E21810" t="s">
        <v>2843</v>
      </c>
      <c r="F21810" s="4" t="s">
        <v>5642</v>
      </c>
      <c r="G21810" s="5">
        <v>7019</v>
      </c>
      <c r="H21810" s="6">
        <v>0.20586979999999999</v>
      </c>
      <c r="I21810" s="7">
        <v>39.308999999999997</v>
      </c>
      <c r="J21810" s="2">
        <v>54</v>
      </c>
      <c r="K21810">
        <v>1</v>
      </c>
    </row>
    <row r="21811" spans="1:11" x14ac:dyDescent="0.25">
      <c r="A21811">
        <v>38570</v>
      </c>
      <c r="B21811" s="2">
        <v>19.533919999999998</v>
      </c>
      <c r="C21811" s="3">
        <v>9704</v>
      </c>
      <c r="D21811" s="4">
        <v>18260</v>
      </c>
      <c r="E21811" t="s">
        <v>1366</v>
      </c>
      <c r="F21811" s="4" t="s">
        <v>7348</v>
      </c>
      <c r="G21811" s="5">
        <v>6644</v>
      </c>
      <c r="H21811" s="6">
        <v>0.15412400000000001</v>
      </c>
      <c r="I21811" s="7">
        <v>48.25</v>
      </c>
      <c r="J21811" s="2">
        <v>71</v>
      </c>
      <c r="K21811">
        <v>1</v>
      </c>
    </row>
    <row r="21812" spans="1:11" x14ac:dyDescent="0.25">
      <c r="A21812">
        <v>15474</v>
      </c>
      <c r="B21812" s="2">
        <v>19.531970000000001</v>
      </c>
      <c r="C21812" s="3">
        <v>1972</v>
      </c>
      <c r="D21812" s="4">
        <v>38300</v>
      </c>
      <c r="E21812" t="s">
        <v>3170</v>
      </c>
      <c r="F21812" s="4" t="s">
        <v>3003</v>
      </c>
      <c r="G21812" s="5">
        <v>1488</v>
      </c>
      <c r="H21812" s="6">
        <v>0.14986559999999999</v>
      </c>
      <c r="I21812" s="7">
        <v>48.984000000000002</v>
      </c>
    </row>
    <row r="21813" spans="1:11" x14ac:dyDescent="0.25">
      <c r="A21813">
        <v>37181</v>
      </c>
      <c r="B21813" s="2">
        <v>19.531400000000001</v>
      </c>
      <c r="C21813" s="3">
        <v>1325</v>
      </c>
      <c r="D21813" s="4">
        <v>34980</v>
      </c>
      <c r="E21813" t="s">
        <v>7404</v>
      </c>
      <c r="F21813" s="4" t="s">
        <v>7348</v>
      </c>
      <c r="G21813" s="5">
        <v>902</v>
      </c>
      <c r="H21813" s="6">
        <v>0.14174970000000001</v>
      </c>
      <c r="I21813" s="7">
        <v>50.384999999999998</v>
      </c>
    </row>
    <row r="21814" spans="1:11" x14ac:dyDescent="0.25">
      <c r="A21814">
        <v>82007</v>
      </c>
      <c r="B21814" s="2">
        <v>19.52814</v>
      </c>
      <c r="C21814" s="3">
        <v>19927</v>
      </c>
      <c r="D21814" s="4">
        <v>16940</v>
      </c>
      <c r="E21814" t="s">
        <v>13530</v>
      </c>
      <c r="F21814" s="4" t="s">
        <v>14657</v>
      </c>
      <c r="G21814" s="5">
        <v>12750</v>
      </c>
      <c r="H21814" s="6">
        <v>0.1188235</v>
      </c>
      <c r="I21814" s="7">
        <v>54.345999999999997</v>
      </c>
      <c r="J21814" s="2">
        <v>54.6</v>
      </c>
      <c r="K21814">
        <v>5</v>
      </c>
    </row>
    <row r="21815" spans="1:11" x14ac:dyDescent="0.25">
      <c r="A21815">
        <v>4216</v>
      </c>
      <c r="B21815" s="2">
        <v>19.525010000000002</v>
      </c>
      <c r="C21815" s="3">
        <v>360</v>
      </c>
      <c r="E21815" t="s">
        <v>236</v>
      </c>
      <c r="F21815" s="4" t="s">
        <v>701</v>
      </c>
      <c r="G21815" s="5">
        <v>316</v>
      </c>
      <c r="H21815" s="6">
        <v>0.2183544</v>
      </c>
      <c r="I21815" s="7">
        <v>37.143000000000001</v>
      </c>
    </row>
    <row r="21816" spans="1:11" x14ac:dyDescent="0.25">
      <c r="A21816">
        <v>84759</v>
      </c>
      <c r="B21816" s="2">
        <v>19.52459</v>
      </c>
      <c r="C21816" s="3">
        <v>2292</v>
      </c>
      <c r="E21816" t="s">
        <v>14947</v>
      </c>
      <c r="F21816" s="4" t="s">
        <v>14851</v>
      </c>
      <c r="G21816" s="5">
        <v>1424</v>
      </c>
      <c r="H21816" s="6">
        <v>0.1502809</v>
      </c>
      <c r="I21816" s="7">
        <v>48.905999999999999</v>
      </c>
    </row>
    <row r="21817" spans="1:11" x14ac:dyDescent="0.25">
      <c r="A21817">
        <v>16693</v>
      </c>
      <c r="B21817" s="2">
        <v>19.523540000000001</v>
      </c>
      <c r="C21817" s="3">
        <v>4469</v>
      </c>
      <c r="D21817" s="4">
        <v>11020</v>
      </c>
      <c r="E21817" t="s">
        <v>74</v>
      </c>
      <c r="F21817" s="4" t="s">
        <v>3003</v>
      </c>
      <c r="G21817" s="5">
        <v>2980</v>
      </c>
      <c r="H21817" s="6">
        <v>0.1087248</v>
      </c>
      <c r="I21817" s="7">
        <v>56.085000000000001</v>
      </c>
    </row>
    <row r="21818" spans="1:11" x14ac:dyDescent="0.25">
      <c r="A21818">
        <v>16946</v>
      </c>
      <c r="B21818" s="2">
        <v>19.52244</v>
      </c>
      <c r="C21818" s="3">
        <v>2289</v>
      </c>
      <c r="E21818" t="s">
        <v>3663</v>
      </c>
      <c r="F21818" s="4" t="s">
        <v>3003</v>
      </c>
      <c r="G21818" s="5">
        <v>1618</v>
      </c>
      <c r="H21818" s="6">
        <v>0.12723899999999999</v>
      </c>
      <c r="I21818" s="7">
        <v>52.884999999999998</v>
      </c>
    </row>
    <row r="21819" spans="1:11" x14ac:dyDescent="0.25">
      <c r="A21819">
        <v>21521</v>
      </c>
      <c r="B21819" s="2">
        <v>19.521840000000001</v>
      </c>
      <c r="C21819" s="3">
        <v>1256</v>
      </c>
      <c r="D21819" s="4">
        <v>19060</v>
      </c>
      <c r="E21819" t="s">
        <v>1170</v>
      </c>
      <c r="F21819" s="4" t="s">
        <v>4361</v>
      </c>
      <c r="G21819" s="5">
        <v>887</v>
      </c>
      <c r="H21819" s="6">
        <v>0.10710260000000001</v>
      </c>
      <c r="I21819" s="7">
        <v>56.363999999999997</v>
      </c>
    </row>
    <row r="21820" spans="1:11" x14ac:dyDescent="0.25">
      <c r="A21820">
        <v>24951</v>
      </c>
      <c r="B21820" s="2">
        <v>19.521380000000001</v>
      </c>
      <c r="C21820" s="3">
        <v>1465</v>
      </c>
      <c r="E21820" t="s">
        <v>5212</v>
      </c>
      <c r="F21820" s="4" t="s">
        <v>5144</v>
      </c>
      <c r="G21820" s="5">
        <v>1011</v>
      </c>
      <c r="H21820" s="6">
        <v>0.2017804</v>
      </c>
      <c r="I21820" s="7">
        <v>40</v>
      </c>
    </row>
    <row r="21821" spans="1:11" x14ac:dyDescent="0.25">
      <c r="A21821">
        <v>15054</v>
      </c>
      <c r="B21821" s="2">
        <v>19.521049999999999</v>
      </c>
      <c r="C21821" s="3">
        <v>460</v>
      </c>
      <c r="D21821" s="4">
        <v>38300</v>
      </c>
      <c r="E21821" t="s">
        <v>3036</v>
      </c>
      <c r="F21821" s="4" t="s">
        <v>3003</v>
      </c>
      <c r="G21821" s="5">
        <v>375</v>
      </c>
      <c r="H21821" s="6">
        <v>5.0666700000000002E-2</v>
      </c>
      <c r="I21821" s="7">
        <v>66.111000000000004</v>
      </c>
    </row>
    <row r="21822" spans="1:11" x14ac:dyDescent="0.25">
      <c r="A21822">
        <v>17113</v>
      </c>
      <c r="B21822" s="2">
        <v>19.519310000000001</v>
      </c>
      <c r="C21822" s="3">
        <v>11048</v>
      </c>
      <c r="D21822" s="4">
        <v>25420</v>
      </c>
      <c r="E21822" t="s">
        <v>3725</v>
      </c>
      <c r="F21822" s="4" t="s">
        <v>3003</v>
      </c>
      <c r="G21822" s="5">
        <v>6903</v>
      </c>
      <c r="H21822" s="6">
        <v>0.1299247</v>
      </c>
      <c r="I21822" s="7">
        <v>52.411999999999999</v>
      </c>
      <c r="J21822" s="2">
        <v>41</v>
      </c>
      <c r="K21822">
        <v>1</v>
      </c>
    </row>
    <row r="21823" spans="1:11" x14ac:dyDescent="0.25">
      <c r="A21823">
        <v>76566</v>
      </c>
      <c r="B21823" s="2">
        <v>19.517600000000002</v>
      </c>
      <c r="C21823" s="3">
        <v>344</v>
      </c>
      <c r="D21823" s="4">
        <v>28660</v>
      </c>
      <c r="E21823" t="s">
        <v>13965</v>
      </c>
      <c r="F21823" s="4" t="s">
        <v>13752</v>
      </c>
      <c r="G21823" s="5">
        <v>254</v>
      </c>
      <c r="H21823" s="6">
        <v>0.12941179999999999</v>
      </c>
      <c r="I21823" s="7">
        <v>52.5</v>
      </c>
    </row>
    <row r="21824" spans="1:11" x14ac:dyDescent="0.25">
      <c r="A21824">
        <v>54872</v>
      </c>
      <c r="B21824" s="2">
        <v>19.51708</v>
      </c>
      <c r="C21824" s="3">
        <v>2598</v>
      </c>
      <c r="E21824" t="s">
        <v>10392</v>
      </c>
      <c r="F21824" s="4" t="s">
        <v>10031</v>
      </c>
      <c r="G21824" s="5">
        <v>1904</v>
      </c>
      <c r="H21824" s="6">
        <v>0.15748029999999999</v>
      </c>
      <c r="I21824" s="7">
        <v>47.646999999999998</v>
      </c>
    </row>
    <row r="21825" spans="1:12" x14ac:dyDescent="0.25">
      <c r="A21825">
        <v>93308</v>
      </c>
      <c r="B21825" s="2">
        <v>19.508410000000001</v>
      </c>
      <c r="C21825" s="3">
        <v>54131</v>
      </c>
      <c r="D21825" s="4">
        <v>12540</v>
      </c>
      <c r="E21825" t="s">
        <v>1094</v>
      </c>
      <c r="F21825" s="4" t="s">
        <v>15368</v>
      </c>
      <c r="G21825" s="5">
        <v>34285</v>
      </c>
      <c r="H21825" s="6">
        <v>0.14244879999999999</v>
      </c>
      <c r="I21825" s="7">
        <v>50.243000000000002</v>
      </c>
      <c r="J21825" s="2">
        <v>48.1</v>
      </c>
      <c r="K21825">
        <v>10</v>
      </c>
      <c r="L21825" s="2">
        <v>88.7</v>
      </c>
    </row>
    <row r="21826" spans="1:12" x14ac:dyDescent="0.25">
      <c r="A21826">
        <v>17253</v>
      </c>
      <c r="B21826" s="2">
        <v>19.500160000000001</v>
      </c>
      <c r="C21826" s="3">
        <v>314</v>
      </c>
      <c r="D21826" s="4">
        <v>26500</v>
      </c>
      <c r="E21826" t="s">
        <v>3752</v>
      </c>
      <c r="F21826" s="4" t="s">
        <v>3003</v>
      </c>
      <c r="G21826" s="5">
        <v>208</v>
      </c>
      <c r="H21826" s="6">
        <v>0.11057690000000001</v>
      </c>
      <c r="I21826" s="7">
        <v>55.75</v>
      </c>
    </row>
    <row r="21827" spans="1:12" x14ac:dyDescent="0.25">
      <c r="A21827">
        <v>43345</v>
      </c>
      <c r="B21827" s="2">
        <v>19.499980000000001</v>
      </c>
      <c r="C21827" s="3">
        <v>726</v>
      </c>
      <c r="E21827" t="s">
        <v>4984</v>
      </c>
      <c r="F21827" s="4" t="s">
        <v>8295</v>
      </c>
      <c r="G21827" s="5">
        <v>508</v>
      </c>
      <c r="H21827" s="6">
        <v>7.8740199999999996E-2</v>
      </c>
      <c r="I21827" s="7">
        <v>61.25</v>
      </c>
      <c r="J21827" s="2">
        <v>41</v>
      </c>
      <c r="K21827">
        <v>1</v>
      </c>
    </row>
    <row r="21828" spans="1:12" x14ac:dyDescent="0.25">
      <c r="A21828">
        <v>45167</v>
      </c>
      <c r="B21828" s="2">
        <v>19.49924</v>
      </c>
      <c r="C21828" s="3">
        <v>3572</v>
      </c>
      <c r="D21828" s="4">
        <v>17140</v>
      </c>
      <c r="E21828" t="s">
        <v>2939</v>
      </c>
      <c r="F21828" s="4" t="s">
        <v>8295</v>
      </c>
      <c r="G21828" s="5">
        <v>2598</v>
      </c>
      <c r="H21828" s="6">
        <v>0.1146595</v>
      </c>
      <c r="I21828" s="7">
        <v>55.042000000000002</v>
      </c>
      <c r="J21828" s="2">
        <v>49</v>
      </c>
      <c r="K21828">
        <v>1</v>
      </c>
    </row>
    <row r="21829" spans="1:12" x14ac:dyDescent="0.25">
      <c r="A21829">
        <v>54232</v>
      </c>
      <c r="B21829" s="2">
        <v>19.4985</v>
      </c>
      <c r="C21829" s="3">
        <v>731</v>
      </c>
      <c r="D21829" s="4">
        <v>31820</v>
      </c>
      <c r="E21829" t="s">
        <v>10222</v>
      </c>
      <c r="F21829" s="4" t="s">
        <v>10031</v>
      </c>
      <c r="G21829" s="5">
        <v>467</v>
      </c>
      <c r="H21829" s="6">
        <v>0.1239316</v>
      </c>
      <c r="I21829" s="7">
        <v>53.438000000000002</v>
      </c>
    </row>
    <row r="21830" spans="1:12" x14ac:dyDescent="0.25">
      <c r="A21830">
        <v>68972</v>
      </c>
      <c r="B21830" s="2">
        <v>19.498349999999999</v>
      </c>
      <c r="C21830" s="3">
        <v>217</v>
      </c>
      <c r="E21830" t="s">
        <v>1212</v>
      </c>
      <c r="F21830" s="4" t="s">
        <v>12738</v>
      </c>
      <c r="G21830" s="5">
        <v>172</v>
      </c>
      <c r="H21830" s="6">
        <v>9.8265900000000003E-2</v>
      </c>
      <c r="I21830" s="7">
        <v>57.868000000000002</v>
      </c>
    </row>
    <row r="21831" spans="1:12" x14ac:dyDescent="0.25">
      <c r="A21831">
        <v>56446</v>
      </c>
      <c r="B21831" s="2">
        <v>19.498059999999999</v>
      </c>
      <c r="C21831" s="3">
        <v>1470</v>
      </c>
      <c r="E21831" t="s">
        <v>10751</v>
      </c>
      <c r="F21831" s="4" t="s">
        <v>10428</v>
      </c>
      <c r="G21831" s="5">
        <v>1054</v>
      </c>
      <c r="H21831" s="6">
        <v>0.1109005</v>
      </c>
      <c r="I21831" s="7">
        <v>55.682000000000002</v>
      </c>
    </row>
    <row r="21832" spans="1:12" x14ac:dyDescent="0.25">
      <c r="A21832">
        <v>54409</v>
      </c>
      <c r="B21832" s="2">
        <v>19.495609999999999</v>
      </c>
      <c r="C21832" s="3">
        <v>13005</v>
      </c>
      <c r="E21832" t="s">
        <v>10232</v>
      </c>
      <c r="F21832" s="4" t="s">
        <v>10031</v>
      </c>
      <c r="G21832" s="5">
        <v>9166</v>
      </c>
      <c r="H21832" s="6">
        <v>0.14051930000000001</v>
      </c>
      <c r="I21832" s="7">
        <v>50.563000000000002</v>
      </c>
      <c r="J21832" s="2">
        <v>53.5</v>
      </c>
      <c r="K21832">
        <v>2</v>
      </c>
    </row>
    <row r="21833" spans="1:12" x14ac:dyDescent="0.25">
      <c r="A21833">
        <v>65652</v>
      </c>
      <c r="B21833" s="2">
        <v>19.492750000000001</v>
      </c>
      <c r="C21833" s="3">
        <v>3882</v>
      </c>
      <c r="D21833" s="4">
        <v>44180</v>
      </c>
      <c r="E21833" t="s">
        <v>12444</v>
      </c>
      <c r="F21833" s="4" t="s">
        <v>12102</v>
      </c>
      <c r="G21833" s="5">
        <v>2759</v>
      </c>
      <c r="H21833" s="6">
        <v>0.1203335</v>
      </c>
      <c r="I21833" s="7">
        <v>54.05</v>
      </c>
    </row>
    <row r="21834" spans="1:12" x14ac:dyDescent="0.25">
      <c r="A21834">
        <v>51009</v>
      </c>
      <c r="B21834" s="2">
        <v>19.492059999999999</v>
      </c>
      <c r="C21834" s="3">
        <v>303</v>
      </c>
      <c r="E21834" t="s">
        <v>9564</v>
      </c>
      <c r="F21834" s="4" t="s">
        <v>9593</v>
      </c>
      <c r="G21834" s="5">
        <v>158</v>
      </c>
      <c r="H21834" s="6">
        <v>0.10759489999999999</v>
      </c>
      <c r="I21834" s="7">
        <v>56.25</v>
      </c>
      <c r="J21834" s="2">
        <v>57</v>
      </c>
      <c r="K21834">
        <v>1</v>
      </c>
    </row>
    <row r="21835" spans="1:12" x14ac:dyDescent="0.25">
      <c r="A21835">
        <v>56589</v>
      </c>
      <c r="B21835" s="2">
        <v>19.491679999999999</v>
      </c>
      <c r="C21835" s="3">
        <v>2358</v>
      </c>
      <c r="E21835" t="s">
        <v>10803</v>
      </c>
      <c r="F21835" s="4" t="s">
        <v>10428</v>
      </c>
      <c r="G21835" s="5">
        <v>1422</v>
      </c>
      <c r="H21835" s="6">
        <v>0.16725229999999999</v>
      </c>
      <c r="I21835" s="7">
        <v>45.938000000000002</v>
      </c>
    </row>
    <row r="21836" spans="1:12" x14ac:dyDescent="0.25">
      <c r="A21836">
        <v>17813</v>
      </c>
      <c r="B21836" s="2">
        <v>19.491009999999999</v>
      </c>
      <c r="C21836" s="3">
        <v>2039</v>
      </c>
      <c r="D21836" s="4">
        <v>42780</v>
      </c>
      <c r="E21836" t="s">
        <v>3864</v>
      </c>
      <c r="F21836" s="4" t="s">
        <v>3003</v>
      </c>
      <c r="G21836" s="5">
        <v>1353</v>
      </c>
      <c r="H21836" s="6">
        <v>0.12776960000000001</v>
      </c>
      <c r="I21836" s="7">
        <v>52.76</v>
      </c>
      <c r="J21836" s="2">
        <v>54.5</v>
      </c>
      <c r="K21836">
        <v>2</v>
      </c>
    </row>
    <row r="21837" spans="1:12" x14ac:dyDescent="0.25">
      <c r="A21837">
        <v>17560</v>
      </c>
      <c r="B21837" s="2">
        <v>19.48987</v>
      </c>
      <c r="C21837" s="3">
        <v>5317</v>
      </c>
      <c r="D21837" s="4">
        <v>29540</v>
      </c>
      <c r="E21837" t="s">
        <v>1567</v>
      </c>
      <c r="F21837" s="4" t="s">
        <v>3003</v>
      </c>
      <c r="G21837" s="5">
        <v>3450</v>
      </c>
      <c r="H21837" s="6">
        <v>0.1089855</v>
      </c>
      <c r="I21837" s="7">
        <v>56.006</v>
      </c>
      <c r="J21837" s="2">
        <v>32.5</v>
      </c>
      <c r="K21837">
        <v>2</v>
      </c>
    </row>
    <row r="21838" spans="1:12" x14ac:dyDescent="0.25">
      <c r="A21838">
        <v>39470</v>
      </c>
      <c r="B21838" s="2">
        <v>19.48706</v>
      </c>
      <c r="C21838" s="3">
        <v>12581</v>
      </c>
      <c r="D21838" s="4">
        <v>38100</v>
      </c>
      <c r="E21838" t="s">
        <v>7811</v>
      </c>
      <c r="F21838" s="4" t="s">
        <v>7633</v>
      </c>
      <c r="G21838" s="5">
        <v>8284</v>
      </c>
      <c r="H21838" s="6">
        <v>0.1330115</v>
      </c>
      <c r="I21838" s="7">
        <v>51.851999999999997</v>
      </c>
      <c r="J21838" s="2">
        <v>60.5</v>
      </c>
      <c r="K21838">
        <v>2</v>
      </c>
    </row>
    <row r="21839" spans="1:12" x14ac:dyDescent="0.25">
      <c r="A21839">
        <v>61552</v>
      </c>
      <c r="B21839" s="2">
        <v>19.485040000000001</v>
      </c>
      <c r="C21839" s="3">
        <v>212</v>
      </c>
      <c r="D21839" s="4">
        <v>37900</v>
      </c>
      <c r="E21839" t="s">
        <v>11773</v>
      </c>
      <c r="F21839" s="4" t="s">
        <v>11490</v>
      </c>
      <c r="G21839" s="5">
        <v>142</v>
      </c>
      <c r="H21839" s="6">
        <v>0.2042253</v>
      </c>
      <c r="I21839" s="7">
        <v>39.545000000000002</v>
      </c>
    </row>
    <row r="21840" spans="1:12" x14ac:dyDescent="0.25">
      <c r="A21840">
        <v>24087</v>
      </c>
      <c r="B21840" s="2">
        <v>19.48423</v>
      </c>
      <c r="C21840" s="3">
        <v>4925</v>
      </c>
      <c r="D21840" s="4">
        <v>13980</v>
      </c>
      <c r="E21840" t="s">
        <v>4962</v>
      </c>
      <c r="F21840" s="4" t="s">
        <v>4335</v>
      </c>
      <c r="G21840" s="5">
        <v>3232</v>
      </c>
      <c r="H21840" s="6">
        <v>0.1401609</v>
      </c>
      <c r="I21840" s="7">
        <v>50.609000000000002</v>
      </c>
    </row>
    <row r="21841" spans="1:12" x14ac:dyDescent="0.25">
      <c r="A21841">
        <v>60406</v>
      </c>
      <c r="B21841" s="2">
        <v>19.479679999999998</v>
      </c>
      <c r="C21841" s="3">
        <v>25679</v>
      </c>
      <c r="D21841" s="4">
        <v>16980</v>
      </c>
      <c r="E21841" t="s">
        <v>11558</v>
      </c>
      <c r="F21841" s="4" t="s">
        <v>11490</v>
      </c>
      <c r="G21841" s="5">
        <v>15810</v>
      </c>
      <c r="H21841" s="6">
        <v>0.14421249999999999</v>
      </c>
      <c r="I21841" s="7">
        <v>49.906999999999996</v>
      </c>
      <c r="J21841" s="2">
        <v>40.799999999999997</v>
      </c>
      <c r="K21841">
        <v>5</v>
      </c>
    </row>
    <row r="21842" spans="1:12" x14ac:dyDescent="0.25">
      <c r="A21842">
        <v>49247</v>
      </c>
      <c r="B21842" s="2">
        <v>19.47495</v>
      </c>
      <c r="C21842" s="3">
        <v>5839</v>
      </c>
      <c r="D21842" s="4">
        <v>10300</v>
      </c>
      <c r="E21842" t="s">
        <v>222</v>
      </c>
      <c r="F21842" s="4" t="s">
        <v>9106</v>
      </c>
      <c r="G21842" s="5">
        <v>3917</v>
      </c>
      <c r="H21842" s="6">
        <v>0.12586159999999999</v>
      </c>
      <c r="I21842" s="7">
        <v>53.078000000000003</v>
      </c>
    </row>
    <row r="21843" spans="1:12" x14ac:dyDescent="0.25">
      <c r="A21843">
        <v>2740</v>
      </c>
      <c r="B21843" s="2">
        <v>19.466999999999999</v>
      </c>
      <c r="C21843" s="3">
        <v>43513</v>
      </c>
      <c r="D21843" s="4">
        <v>39300</v>
      </c>
      <c r="E21843" t="s">
        <v>447</v>
      </c>
      <c r="F21843" s="4" t="s">
        <v>21</v>
      </c>
      <c r="G21843" s="5">
        <v>29325</v>
      </c>
      <c r="H21843" s="6">
        <v>0.1715942</v>
      </c>
      <c r="I21843" s="7">
        <v>45.17</v>
      </c>
      <c r="J21843" s="2">
        <v>43</v>
      </c>
      <c r="K21843">
        <v>9</v>
      </c>
    </row>
    <row r="21844" spans="1:12" x14ac:dyDescent="0.25">
      <c r="A21844">
        <v>53949</v>
      </c>
      <c r="B21844" s="2">
        <v>19.458860000000001</v>
      </c>
      <c r="C21844" s="3">
        <v>5934</v>
      </c>
      <c r="E21844" t="s">
        <v>10154</v>
      </c>
      <c r="F21844" s="4" t="s">
        <v>10031</v>
      </c>
      <c r="G21844" s="5">
        <v>4662</v>
      </c>
      <c r="H21844" s="6">
        <v>0.12054910000000001</v>
      </c>
      <c r="I21844" s="7">
        <v>53.985999999999997</v>
      </c>
    </row>
    <row r="21845" spans="1:12" x14ac:dyDescent="0.25">
      <c r="A21845">
        <v>54615</v>
      </c>
      <c r="B21845" s="2">
        <v>19.455850000000002</v>
      </c>
      <c r="C21845" s="3">
        <v>10819</v>
      </c>
      <c r="E21845" t="s">
        <v>10308</v>
      </c>
      <c r="F21845" s="4" t="s">
        <v>10031</v>
      </c>
      <c r="G21845" s="5">
        <v>7916</v>
      </c>
      <c r="H21845" s="6">
        <v>0.13591010000000001</v>
      </c>
      <c r="I21845" s="7">
        <v>51.326000000000001</v>
      </c>
      <c r="J21845" s="2">
        <v>56.4</v>
      </c>
      <c r="K21845">
        <v>5</v>
      </c>
    </row>
    <row r="21846" spans="1:12" x14ac:dyDescent="0.25">
      <c r="A21846">
        <v>49766</v>
      </c>
      <c r="B21846" s="2">
        <v>19.453569999999999</v>
      </c>
      <c r="C21846" s="3">
        <v>2303</v>
      </c>
      <c r="D21846" s="4">
        <v>10980</v>
      </c>
      <c r="E21846" t="s">
        <v>9492</v>
      </c>
      <c r="F21846" s="4" t="s">
        <v>9106</v>
      </c>
      <c r="G21846" s="5">
        <v>1625</v>
      </c>
      <c r="H21846" s="6">
        <v>0.18215390000000001</v>
      </c>
      <c r="I21846" s="7">
        <v>43.332999999999998</v>
      </c>
      <c r="J21846" s="2">
        <v>46</v>
      </c>
      <c r="K21846">
        <v>3</v>
      </c>
    </row>
    <row r="21847" spans="1:12" x14ac:dyDescent="0.25">
      <c r="A21847">
        <v>25918</v>
      </c>
      <c r="B21847" s="2">
        <v>19.452439999999999</v>
      </c>
      <c r="C21847" s="3">
        <v>4352</v>
      </c>
      <c r="D21847" s="4">
        <v>13220</v>
      </c>
      <c r="E21847" t="s">
        <v>5444</v>
      </c>
      <c r="F21847" s="4" t="s">
        <v>5144</v>
      </c>
      <c r="G21847" s="5">
        <v>3065</v>
      </c>
      <c r="H21847" s="6">
        <v>0.15492500000000001</v>
      </c>
      <c r="I21847" s="7">
        <v>48.037999999999997</v>
      </c>
    </row>
    <row r="21848" spans="1:12" x14ac:dyDescent="0.25">
      <c r="A21848">
        <v>72204</v>
      </c>
      <c r="B21848" s="2">
        <v>19.446899999999999</v>
      </c>
      <c r="C21848" s="3">
        <v>30479</v>
      </c>
      <c r="D21848" s="4">
        <v>30780</v>
      </c>
      <c r="E21848" t="s">
        <v>6270</v>
      </c>
      <c r="F21848" s="4" t="s">
        <v>13183</v>
      </c>
      <c r="G21848" s="5">
        <v>20090</v>
      </c>
      <c r="H21848" s="6">
        <v>0.19396740000000001</v>
      </c>
      <c r="I21848" s="7">
        <v>41.290999999999997</v>
      </c>
      <c r="J21848" s="2">
        <v>45.692300000000003</v>
      </c>
      <c r="K21848">
        <v>13</v>
      </c>
      <c r="L21848" s="2">
        <v>79.5</v>
      </c>
    </row>
    <row r="21849" spans="1:12" x14ac:dyDescent="0.25">
      <c r="A21849">
        <v>92220</v>
      </c>
      <c r="B21849" s="2">
        <v>19.436589999999999</v>
      </c>
      <c r="C21849" s="3">
        <v>32792</v>
      </c>
      <c r="D21849" s="4">
        <v>40140</v>
      </c>
      <c r="E21849" t="s">
        <v>15496</v>
      </c>
      <c r="F21849" s="4" t="s">
        <v>15368</v>
      </c>
      <c r="G21849" s="5">
        <v>23004</v>
      </c>
      <c r="H21849" s="6">
        <v>0.15614</v>
      </c>
      <c r="I21849" s="7">
        <v>47.823</v>
      </c>
      <c r="J21849" s="2">
        <v>52.75</v>
      </c>
      <c r="K21849">
        <v>4</v>
      </c>
    </row>
    <row r="21850" spans="1:12" x14ac:dyDescent="0.25">
      <c r="A21850">
        <v>97634</v>
      </c>
      <c r="B21850" s="2">
        <v>19.43102</v>
      </c>
      <c r="C21850" s="3">
        <v>430</v>
      </c>
      <c r="D21850" s="4">
        <v>28900</v>
      </c>
      <c r="E21850" t="s">
        <v>3039</v>
      </c>
      <c r="F21850" s="4" t="s">
        <v>16170</v>
      </c>
      <c r="G21850" s="5">
        <v>250</v>
      </c>
      <c r="H21850" s="6">
        <v>3.1872499999999998E-2</v>
      </c>
      <c r="I21850" s="7">
        <v>69.296999999999997</v>
      </c>
    </row>
    <row r="21851" spans="1:12" x14ac:dyDescent="0.25">
      <c r="A21851">
        <v>30425</v>
      </c>
      <c r="B21851" s="2">
        <v>19.43074</v>
      </c>
      <c r="C21851" s="3">
        <v>1315</v>
      </c>
      <c r="D21851" s="4">
        <v>44340</v>
      </c>
      <c r="E21851" t="s">
        <v>1356</v>
      </c>
      <c r="F21851" s="4" t="s">
        <v>6363</v>
      </c>
      <c r="G21851" s="5">
        <v>919</v>
      </c>
      <c r="H21851" s="6">
        <v>0.2067465</v>
      </c>
      <c r="I21851" s="7">
        <v>39.076999999999998</v>
      </c>
    </row>
    <row r="21852" spans="1:12" x14ac:dyDescent="0.25">
      <c r="A21852">
        <v>76264</v>
      </c>
      <c r="B21852" s="2">
        <v>19.430299999999999</v>
      </c>
      <c r="C21852" s="3">
        <v>1299</v>
      </c>
      <c r="D21852" s="4">
        <v>43300</v>
      </c>
      <c r="E21852" t="s">
        <v>13916</v>
      </c>
      <c r="F21852" s="4" t="s">
        <v>13752</v>
      </c>
      <c r="G21852" s="5">
        <v>912</v>
      </c>
      <c r="H21852" s="6">
        <v>9.86842E-2</v>
      </c>
      <c r="I21852" s="7">
        <v>57.75</v>
      </c>
    </row>
    <row r="21853" spans="1:12" x14ac:dyDescent="0.25">
      <c r="A21853">
        <v>72416</v>
      </c>
      <c r="B21853" s="2">
        <v>19.429110000000001</v>
      </c>
      <c r="C21853" s="3">
        <v>6705</v>
      </c>
      <c r="D21853" s="4">
        <v>27860</v>
      </c>
      <c r="E21853" t="s">
        <v>13335</v>
      </c>
      <c r="F21853" s="4" t="s">
        <v>13183</v>
      </c>
      <c r="G21853" s="5">
        <v>4057</v>
      </c>
      <c r="H21853" s="6">
        <v>0.1469066</v>
      </c>
      <c r="I21853" s="7">
        <v>49.412999999999997</v>
      </c>
      <c r="J21853" s="2">
        <v>24</v>
      </c>
      <c r="K21853">
        <v>1</v>
      </c>
    </row>
    <row r="21854" spans="1:12" x14ac:dyDescent="0.25">
      <c r="A21854">
        <v>12458</v>
      </c>
      <c r="B21854" s="2">
        <v>19.427499999999998</v>
      </c>
      <c r="C21854" s="3">
        <v>3280</v>
      </c>
      <c r="D21854" s="4">
        <v>28740</v>
      </c>
      <c r="E21854" t="s">
        <v>2222</v>
      </c>
      <c r="F21854" s="4" t="s">
        <v>1280</v>
      </c>
      <c r="G21854" s="5">
        <v>2691</v>
      </c>
      <c r="H21854" s="6">
        <v>9.5096600000000003E-2</v>
      </c>
      <c r="I21854" s="7">
        <v>58.365000000000002</v>
      </c>
      <c r="J21854" s="2">
        <v>29</v>
      </c>
      <c r="K21854">
        <v>1</v>
      </c>
    </row>
    <row r="21855" spans="1:12" x14ac:dyDescent="0.25">
      <c r="A21855">
        <v>40213</v>
      </c>
      <c r="B21855" s="2">
        <v>19.424240000000001</v>
      </c>
      <c r="C21855" s="3">
        <v>15833</v>
      </c>
      <c r="D21855" s="4">
        <v>31140</v>
      </c>
      <c r="E21855" t="s">
        <v>6443</v>
      </c>
      <c r="F21855" s="4" t="s">
        <v>7883</v>
      </c>
      <c r="G21855" s="5">
        <v>10925</v>
      </c>
      <c r="H21855" s="6">
        <v>0.18698519999999999</v>
      </c>
      <c r="I21855" s="7">
        <v>42.481999999999999</v>
      </c>
      <c r="J21855" s="2">
        <v>33.6</v>
      </c>
      <c r="K21855">
        <v>5</v>
      </c>
    </row>
    <row r="21856" spans="1:12" x14ac:dyDescent="0.25">
      <c r="A21856">
        <v>54537</v>
      </c>
      <c r="B21856" s="2">
        <v>19.421520000000001</v>
      </c>
      <c r="C21856" s="3">
        <v>610</v>
      </c>
      <c r="E21856" t="s">
        <v>10289</v>
      </c>
      <c r="F21856" s="4" t="s">
        <v>10031</v>
      </c>
      <c r="G21856" s="5">
        <v>421</v>
      </c>
      <c r="H21856" s="6">
        <v>0.13301660000000001</v>
      </c>
      <c r="I21856" s="7">
        <v>51.805999999999997</v>
      </c>
    </row>
    <row r="21857" spans="1:12" x14ac:dyDescent="0.25">
      <c r="A21857">
        <v>63138</v>
      </c>
      <c r="B21857" s="2">
        <v>19.418610000000001</v>
      </c>
      <c r="C21857" s="3">
        <v>20492</v>
      </c>
      <c r="D21857" s="4">
        <v>41180</v>
      </c>
      <c r="E21857" t="s">
        <v>9297</v>
      </c>
      <c r="F21857" s="4" t="s">
        <v>12102</v>
      </c>
      <c r="G21857" s="5">
        <v>11750</v>
      </c>
      <c r="H21857" s="6">
        <v>0.18042549999999999</v>
      </c>
      <c r="I21857" s="7">
        <v>43.612000000000002</v>
      </c>
      <c r="J21857" s="2">
        <v>52.875</v>
      </c>
      <c r="K21857">
        <v>8</v>
      </c>
    </row>
    <row r="21858" spans="1:12" x14ac:dyDescent="0.25">
      <c r="A21858">
        <v>31707</v>
      </c>
      <c r="B21858" s="2">
        <v>19.411850000000001</v>
      </c>
      <c r="C21858" s="3">
        <v>25541</v>
      </c>
      <c r="D21858" s="4">
        <v>10500</v>
      </c>
      <c r="E21858" t="s">
        <v>1168</v>
      </c>
      <c r="F21858" s="4" t="s">
        <v>6363</v>
      </c>
      <c r="G21858" s="5">
        <v>16497</v>
      </c>
      <c r="H21858" s="6">
        <v>0.20772209999999999</v>
      </c>
      <c r="I21858" s="7">
        <v>38.893000000000001</v>
      </c>
      <c r="J21858" s="2">
        <v>40.5</v>
      </c>
      <c r="K21858">
        <v>8</v>
      </c>
    </row>
    <row r="21859" spans="1:12" x14ac:dyDescent="0.25">
      <c r="A21859">
        <v>15451</v>
      </c>
      <c r="B21859" s="2">
        <v>19.40774</v>
      </c>
      <c r="C21859" s="3">
        <v>1042</v>
      </c>
      <c r="D21859" s="4">
        <v>38300</v>
      </c>
      <c r="E21859" t="s">
        <v>3155</v>
      </c>
      <c r="F21859" s="4" t="s">
        <v>3003</v>
      </c>
      <c r="G21859" s="5">
        <v>658</v>
      </c>
      <c r="H21859" s="6">
        <v>0.1426404</v>
      </c>
      <c r="I21859" s="7">
        <v>50.139000000000003</v>
      </c>
    </row>
    <row r="21860" spans="1:12" x14ac:dyDescent="0.25">
      <c r="A21860">
        <v>15537</v>
      </c>
      <c r="B21860" s="2">
        <v>19.40616</v>
      </c>
      <c r="C21860" s="3">
        <v>8088</v>
      </c>
      <c r="E21860" t="s">
        <v>323</v>
      </c>
      <c r="F21860" s="4" t="s">
        <v>3003</v>
      </c>
      <c r="G21860" s="5">
        <v>5967</v>
      </c>
      <c r="H21860" s="6">
        <v>0.1374225</v>
      </c>
      <c r="I21860" s="7">
        <v>51.033999999999999</v>
      </c>
      <c r="J21860" s="2">
        <v>58</v>
      </c>
      <c r="K21860">
        <v>2</v>
      </c>
    </row>
    <row r="21861" spans="1:12" x14ac:dyDescent="0.25">
      <c r="A21861">
        <v>65622</v>
      </c>
      <c r="B21861" s="2">
        <v>19.403220000000001</v>
      </c>
      <c r="C21861" s="3">
        <v>8737</v>
      </c>
      <c r="D21861" s="4">
        <v>44180</v>
      </c>
      <c r="E21861" t="s">
        <v>2831</v>
      </c>
      <c r="F21861" s="4" t="s">
        <v>12102</v>
      </c>
      <c r="G21861" s="5">
        <v>6276</v>
      </c>
      <c r="H21861" s="6">
        <v>0.18451239999999999</v>
      </c>
      <c r="I21861" s="7">
        <v>42.892000000000003</v>
      </c>
      <c r="J21861" s="2">
        <v>51.75</v>
      </c>
      <c r="K21861">
        <v>4</v>
      </c>
    </row>
    <row r="21862" spans="1:12" x14ac:dyDescent="0.25">
      <c r="A21862">
        <v>45644</v>
      </c>
      <c r="B21862" s="2">
        <v>19.400960000000001</v>
      </c>
      <c r="C21862" s="3">
        <v>4635</v>
      </c>
      <c r="D21862" s="4">
        <v>17060</v>
      </c>
      <c r="E21862" t="s">
        <v>353</v>
      </c>
      <c r="F21862" s="4" t="s">
        <v>8295</v>
      </c>
      <c r="G21862" s="5">
        <v>3184</v>
      </c>
      <c r="H21862" s="6">
        <v>8.9481900000000003E-2</v>
      </c>
      <c r="I21862" s="7">
        <v>59.313000000000002</v>
      </c>
    </row>
    <row r="21863" spans="1:12" x14ac:dyDescent="0.25">
      <c r="A21863">
        <v>53209</v>
      </c>
      <c r="B21863" s="2">
        <v>19.393419999999999</v>
      </c>
      <c r="C21863" s="3">
        <v>45066</v>
      </c>
      <c r="D21863" s="4">
        <v>33340</v>
      </c>
      <c r="E21863" t="s">
        <v>10098</v>
      </c>
      <c r="F21863" s="4" t="s">
        <v>10031</v>
      </c>
      <c r="G21863" s="5">
        <v>28315</v>
      </c>
      <c r="H21863" s="6">
        <v>0.21701509999999999</v>
      </c>
      <c r="I21863" s="7">
        <v>37.273000000000003</v>
      </c>
      <c r="J21863" s="2">
        <v>40.230800000000002</v>
      </c>
      <c r="K21863">
        <v>26</v>
      </c>
      <c r="L21863" s="2">
        <v>52.6</v>
      </c>
    </row>
    <row r="21864" spans="1:12" x14ac:dyDescent="0.25">
      <c r="A21864">
        <v>83660</v>
      </c>
      <c r="B21864" s="2">
        <v>19.38569</v>
      </c>
      <c r="C21864" s="3">
        <v>6322</v>
      </c>
      <c r="D21864" s="4">
        <v>14260</v>
      </c>
      <c r="E21864" t="s">
        <v>9357</v>
      </c>
      <c r="F21864" s="4" t="s">
        <v>14725</v>
      </c>
      <c r="G21864" s="5">
        <v>3976</v>
      </c>
      <c r="H21864" s="6">
        <v>0.16976859999999999</v>
      </c>
      <c r="I21864" s="7">
        <v>45.436</v>
      </c>
      <c r="J21864" s="2">
        <v>43.5</v>
      </c>
      <c r="K21864">
        <v>2</v>
      </c>
    </row>
    <row r="21865" spans="1:12" x14ac:dyDescent="0.25">
      <c r="A21865">
        <v>24148</v>
      </c>
      <c r="B21865" s="2">
        <v>19.383369999999999</v>
      </c>
      <c r="C21865" s="3">
        <v>7525</v>
      </c>
      <c r="D21865" s="4">
        <v>32300</v>
      </c>
      <c r="E21865" t="s">
        <v>4984</v>
      </c>
      <c r="F21865" s="4" t="s">
        <v>4335</v>
      </c>
      <c r="G21865" s="5">
        <v>5685</v>
      </c>
      <c r="H21865" s="6">
        <v>0.1028843</v>
      </c>
      <c r="I21865" s="7">
        <v>56.994</v>
      </c>
      <c r="J21865" s="2">
        <v>68</v>
      </c>
      <c r="K21865">
        <v>1</v>
      </c>
    </row>
    <row r="21866" spans="1:12" x14ac:dyDescent="0.25">
      <c r="A21866">
        <v>68376</v>
      </c>
      <c r="B21866" s="2">
        <v>19.38176</v>
      </c>
      <c r="C21866" s="3">
        <v>1485</v>
      </c>
      <c r="E21866" t="s">
        <v>7569</v>
      </c>
      <c r="F21866" s="4" t="s">
        <v>12738</v>
      </c>
      <c r="G21866" s="5">
        <v>1067</v>
      </c>
      <c r="H21866" s="6">
        <v>0.17228460000000001</v>
      </c>
      <c r="I21866" s="7">
        <v>45</v>
      </c>
    </row>
    <row r="21867" spans="1:12" x14ac:dyDescent="0.25">
      <c r="A21867">
        <v>49921</v>
      </c>
      <c r="B21867" s="2">
        <v>19.381440000000001</v>
      </c>
      <c r="C21867" s="3">
        <v>254</v>
      </c>
      <c r="D21867" s="4">
        <v>26340</v>
      </c>
      <c r="E21867" t="s">
        <v>9570</v>
      </c>
      <c r="F21867" s="4" t="s">
        <v>9106</v>
      </c>
      <c r="G21867" s="5">
        <v>228</v>
      </c>
      <c r="H21867" s="6">
        <v>0.2192982</v>
      </c>
      <c r="I21867" s="7">
        <v>36.875</v>
      </c>
      <c r="J21867" s="2">
        <v>49</v>
      </c>
      <c r="K21867">
        <v>1</v>
      </c>
    </row>
    <row r="21868" spans="1:12" x14ac:dyDescent="0.25">
      <c r="A21868">
        <v>43772</v>
      </c>
      <c r="B21868" s="2">
        <v>19.381080000000001</v>
      </c>
      <c r="C21868" s="3">
        <v>1680</v>
      </c>
      <c r="D21868" s="4">
        <v>15740</v>
      </c>
      <c r="E21868" t="s">
        <v>8441</v>
      </c>
      <c r="F21868" s="4" t="s">
        <v>8295</v>
      </c>
      <c r="G21868" s="5">
        <v>1302</v>
      </c>
      <c r="H21868" s="6">
        <v>0.14055300000000001</v>
      </c>
      <c r="I21868" s="7">
        <v>50.481000000000002</v>
      </c>
    </row>
    <row r="21869" spans="1:12" x14ac:dyDescent="0.25">
      <c r="A21869">
        <v>28657</v>
      </c>
      <c r="B21869" s="2">
        <v>19.378990000000002</v>
      </c>
      <c r="C21869" s="3">
        <v>9645</v>
      </c>
      <c r="E21869" t="s">
        <v>6054</v>
      </c>
      <c r="F21869" s="4" t="s">
        <v>5642</v>
      </c>
      <c r="G21869" s="5">
        <v>7428</v>
      </c>
      <c r="H21869" s="6">
        <v>0.18777759999999999</v>
      </c>
      <c r="I21869" s="7">
        <v>42.32</v>
      </c>
      <c r="J21869" s="2">
        <v>71</v>
      </c>
      <c r="K21869">
        <v>2</v>
      </c>
    </row>
    <row r="21870" spans="1:12" x14ac:dyDescent="0.25">
      <c r="A21870">
        <v>4979</v>
      </c>
      <c r="B21870" s="2">
        <v>19.377030000000001</v>
      </c>
      <c r="C21870" s="3">
        <v>1052</v>
      </c>
      <c r="E21870" t="s">
        <v>1022</v>
      </c>
      <c r="F21870" s="4" t="s">
        <v>701</v>
      </c>
      <c r="G21870" s="5">
        <v>757</v>
      </c>
      <c r="H21870" s="6">
        <v>0.1426684</v>
      </c>
      <c r="I21870" s="7">
        <v>50.113999999999997</v>
      </c>
    </row>
    <row r="21871" spans="1:12" x14ac:dyDescent="0.25">
      <c r="A21871">
        <v>50444</v>
      </c>
      <c r="B21871" s="2">
        <v>19.37678</v>
      </c>
      <c r="C21871" s="3">
        <v>375</v>
      </c>
      <c r="D21871" s="4">
        <v>32380</v>
      </c>
      <c r="E21871" t="s">
        <v>9692</v>
      </c>
      <c r="F21871" s="4" t="s">
        <v>9593</v>
      </c>
      <c r="G21871" s="5">
        <v>266</v>
      </c>
      <c r="H21871" s="6">
        <v>0.10112359999999999</v>
      </c>
      <c r="I21871" s="7">
        <v>57.292000000000002</v>
      </c>
    </row>
    <row r="21872" spans="1:12" x14ac:dyDescent="0.25">
      <c r="A21872">
        <v>84542</v>
      </c>
      <c r="B21872" s="2">
        <v>19.3764</v>
      </c>
      <c r="C21872" s="3">
        <v>2022</v>
      </c>
      <c r="D21872" s="4">
        <v>39220</v>
      </c>
      <c r="E21872" t="s">
        <v>6881</v>
      </c>
      <c r="F21872" s="4" t="s">
        <v>14851</v>
      </c>
      <c r="G21872" s="5">
        <v>1307</v>
      </c>
      <c r="H21872" s="6">
        <v>0.1047401</v>
      </c>
      <c r="I21872" s="7">
        <v>56.667000000000002</v>
      </c>
    </row>
    <row r="21873" spans="1:11" x14ac:dyDescent="0.25">
      <c r="A21873">
        <v>47460</v>
      </c>
      <c r="B21873" s="2">
        <v>19.374199999999998</v>
      </c>
      <c r="C21873" s="3">
        <v>11071</v>
      </c>
      <c r="D21873" s="4">
        <v>14020</v>
      </c>
      <c r="E21873" t="s">
        <v>193</v>
      </c>
      <c r="F21873" s="4" t="s">
        <v>8800</v>
      </c>
      <c r="G21873" s="5">
        <v>7876</v>
      </c>
      <c r="H21873" s="6">
        <v>0.1305065</v>
      </c>
      <c r="I21873" s="7">
        <v>52.213999999999999</v>
      </c>
      <c r="J21873" s="2">
        <v>41</v>
      </c>
      <c r="K21873">
        <v>1</v>
      </c>
    </row>
    <row r="21874" spans="1:11" x14ac:dyDescent="0.25">
      <c r="A21874">
        <v>86314</v>
      </c>
      <c r="B21874" s="2">
        <v>19.36674</v>
      </c>
      <c r="C21874" s="3">
        <v>35417</v>
      </c>
      <c r="D21874" s="4">
        <v>39140</v>
      </c>
      <c r="E21874" t="s">
        <v>15087</v>
      </c>
      <c r="F21874" s="4" t="s">
        <v>14962</v>
      </c>
      <c r="G21874" s="5">
        <v>23315</v>
      </c>
      <c r="H21874" s="6">
        <v>0.1727214</v>
      </c>
      <c r="I21874" s="7">
        <v>44.912999999999997</v>
      </c>
      <c r="J21874" s="2">
        <v>44.5</v>
      </c>
      <c r="K21874">
        <v>4</v>
      </c>
    </row>
    <row r="21875" spans="1:11" x14ac:dyDescent="0.25">
      <c r="A21875">
        <v>55795</v>
      </c>
      <c r="B21875" s="2">
        <v>19.360900000000001</v>
      </c>
      <c r="C21875" s="3">
        <v>1542</v>
      </c>
      <c r="E21875" t="s">
        <v>10559</v>
      </c>
      <c r="F21875" s="4" t="s">
        <v>10428</v>
      </c>
      <c r="G21875" s="5">
        <v>1098</v>
      </c>
      <c r="H21875" s="6">
        <v>0.14207649999999999</v>
      </c>
      <c r="I21875" s="7">
        <v>50.207999999999998</v>
      </c>
      <c r="J21875" s="2">
        <v>77</v>
      </c>
      <c r="K21875">
        <v>1</v>
      </c>
    </row>
    <row r="21876" spans="1:11" x14ac:dyDescent="0.25">
      <c r="A21876">
        <v>49910</v>
      </c>
      <c r="B21876" s="2">
        <v>19.36056</v>
      </c>
      <c r="C21876" s="3">
        <v>402</v>
      </c>
      <c r="E21876" t="s">
        <v>9562</v>
      </c>
      <c r="F21876" s="4" t="s">
        <v>9106</v>
      </c>
      <c r="G21876" s="5">
        <v>319</v>
      </c>
      <c r="H21876" s="6">
        <v>0.14687500000000001</v>
      </c>
      <c r="I21876" s="7">
        <v>49.375</v>
      </c>
    </row>
    <row r="21877" spans="1:11" x14ac:dyDescent="0.25">
      <c r="A21877">
        <v>28748</v>
      </c>
      <c r="B21877" s="2">
        <v>19.3584</v>
      </c>
      <c r="C21877" s="3">
        <v>12151</v>
      </c>
      <c r="D21877" s="4">
        <v>11700</v>
      </c>
      <c r="E21877" t="s">
        <v>177</v>
      </c>
      <c r="F21877" s="4" t="s">
        <v>5642</v>
      </c>
      <c r="G21877" s="5">
        <v>8694</v>
      </c>
      <c r="H21877" s="6">
        <v>0.1327199</v>
      </c>
      <c r="I21877" s="7">
        <v>51.819000000000003</v>
      </c>
      <c r="J21877" s="2">
        <v>57.5</v>
      </c>
      <c r="K21877">
        <v>2</v>
      </c>
    </row>
    <row r="21878" spans="1:11" x14ac:dyDescent="0.25">
      <c r="A21878">
        <v>99139</v>
      </c>
      <c r="B21878" s="2">
        <v>19.356079999999999</v>
      </c>
      <c r="C21878" s="3">
        <v>1424</v>
      </c>
      <c r="D21878" s="4">
        <v>44060</v>
      </c>
      <c r="E21878" t="s">
        <v>15963</v>
      </c>
      <c r="F21878" s="4" t="s">
        <v>16344</v>
      </c>
      <c r="G21878" s="5">
        <v>992</v>
      </c>
      <c r="H21878" s="6">
        <v>0.13091639999999999</v>
      </c>
      <c r="I21878" s="7">
        <v>52.13</v>
      </c>
    </row>
    <row r="21879" spans="1:11" x14ac:dyDescent="0.25">
      <c r="A21879">
        <v>57748</v>
      </c>
      <c r="B21879" s="2">
        <v>19.355789999999999</v>
      </c>
      <c r="C21879" s="3">
        <v>319</v>
      </c>
      <c r="D21879" s="4">
        <v>39660</v>
      </c>
      <c r="E21879" t="s">
        <v>11044</v>
      </c>
      <c r="F21879" s="4" t="s">
        <v>10877</v>
      </c>
      <c r="G21879" s="5">
        <v>207</v>
      </c>
      <c r="H21879" s="6">
        <v>0.21256040000000001</v>
      </c>
      <c r="I21879" s="7">
        <v>38.021000000000001</v>
      </c>
    </row>
    <row r="21880" spans="1:11" x14ac:dyDescent="0.25">
      <c r="A21880">
        <v>43952</v>
      </c>
      <c r="B21880" s="2">
        <v>19.352830000000001</v>
      </c>
      <c r="C21880" s="3">
        <v>18745</v>
      </c>
      <c r="D21880" s="4">
        <v>48260</v>
      </c>
      <c r="E21880" t="s">
        <v>8478</v>
      </c>
      <c r="F21880" s="4" t="s">
        <v>8295</v>
      </c>
      <c r="G21880" s="5">
        <v>12180</v>
      </c>
      <c r="H21880" s="6">
        <v>0.1900657</v>
      </c>
      <c r="I21880" s="7">
        <v>41.908000000000001</v>
      </c>
      <c r="J21880" s="2">
        <v>35.75</v>
      </c>
      <c r="K21880">
        <v>4</v>
      </c>
    </row>
    <row r="21881" spans="1:11" x14ac:dyDescent="0.25">
      <c r="A21881">
        <v>36321</v>
      </c>
      <c r="B21881" s="2">
        <v>19.34966</v>
      </c>
      <c r="C21881" s="3">
        <v>1580</v>
      </c>
      <c r="D21881" s="4">
        <v>20020</v>
      </c>
      <c r="E21881" t="s">
        <v>7230</v>
      </c>
      <c r="F21881" s="4" t="s">
        <v>7027</v>
      </c>
      <c r="G21881" s="5">
        <v>1044</v>
      </c>
      <c r="H21881" s="6">
        <v>0.13888890000000001</v>
      </c>
      <c r="I21881" s="7">
        <v>50.75</v>
      </c>
    </row>
    <row r="21882" spans="1:11" x14ac:dyDescent="0.25">
      <c r="A21882">
        <v>19079</v>
      </c>
      <c r="B21882" s="2">
        <v>19.348050000000001</v>
      </c>
      <c r="C21882" s="3">
        <v>9265</v>
      </c>
      <c r="D21882" s="4">
        <v>37980</v>
      </c>
      <c r="E21882" t="s">
        <v>4219</v>
      </c>
      <c r="F21882" s="4" t="s">
        <v>3003</v>
      </c>
      <c r="G21882" s="5">
        <v>5701</v>
      </c>
      <c r="H21882" s="6">
        <v>0.16225220000000001</v>
      </c>
      <c r="I21882" s="7">
        <v>46.712000000000003</v>
      </c>
    </row>
    <row r="21883" spans="1:11" x14ac:dyDescent="0.25">
      <c r="A21883">
        <v>40311</v>
      </c>
      <c r="B21883" s="2">
        <v>19.345479999999998</v>
      </c>
      <c r="C21883" s="3">
        <v>7296</v>
      </c>
      <c r="E21883" t="s">
        <v>216</v>
      </c>
      <c r="F21883" s="4" t="s">
        <v>7883</v>
      </c>
      <c r="G21883" s="5">
        <v>5019</v>
      </c>
      <c r="H21883" s="6">
        <v>0.13747760000000001</v>
      </c>
      <c r="I21883" s="7">
        <v>50.99</v>
      </c>
      <c r="J21883" s="2">
        <v>56.5</v>
      </c>
      <c r="K21883">
        <v>2</v>
      </c>
    </row>
    <row r="21884" spans="1:11" x14ac:dyDescent="0.25">
      <c r="A21884">
        <v>63347</v>
      </c>
      <c r="B21884" s="2">
        <v>19.34376</v>
      </c>
      <c r="C21884" s="3">
        <v>3322</v>
      </c>
      <c r="D21884" s="4">
        <v>41180</v>
      </c>
      <c r="E21884" t="s">
        <v>7282</v>
      </c>
      <c r="F21884" s="4" t="s">
        <v>12102</v>
      </c>
      <c r="G21884" s="5">
        <v>2203</v>
      </c>
      <c r="H21884" s="6">
        <v>7.5805700000000004E-2</v>
      </c>
      <c r="I21884" s="7">
        <v>61.646999999999998</v>
      </c>
    </row>
    <row r="21885" spans="1:11" x14ac:dyDescent="0.25">
      <c r="A21885">
        <v>15051</v>
      </c>
      <c r="B21885" s="2">
        <v>19.343160000000001</v>
      </c>
      <c r="C21885" s="3">
        <v>293</v>
      </c>
      <c r="D21885" s="4">
        <v>38300</v>
      </c>
      <c r="E21885" t="s">
        <v>3033</v>
      </c>
      <c r="F21885" s="4" t="s">
        <v>3003</v>
      </c>
      <c r="G21885" s="5">
        <v>264</v>
      </c>
      <c r="H21885" s="6">
        <v>0.18113209999999999</v>
      </c>
      <c r="I21885" s="7">
        <v>43.438000000000002</v>
      </c>
      <c r="J21885" s="2">
        <v>64</v>
      </c>
      <c r="K21885">
        <v>1</v>
      </c>
    </row>
    <row r="21886" spans="1:11" x14ac:dyDescent="0.25">
      <c r="A21886">
        <v>61078</v>
      </c>
      <c r="B21886" s="2">
        <v>19.342849999999999</v>
      </c>
      <c r="C21886" s="3">
        <v>1337</v>
      </c>
      <c r="E21886" t="s">
        <v>5938</v>
      </c>
      <c r="F21886" s="4" t="s">
        <v>11490</v>
      </c>
      <c r="G21886" s="5">
        <v>1024</v>
      </c>
      <c r="H21886" s="6">
        <v>0.1395122</v>
      </c>
      <c r="I21886" s="7">
        <v>50.625</v>
      </c>
    </row>
    <row r="21887" spans="1:11" x14ac:dyDescent="0.25">
      <c r="A21887">
        <v>14767</v>
      </c>
      <c r="B21887" s="2">
        <v>19.34233</v>
      </c>
      <c r="C21887" s="3">
        <v>2020</v>
      </c>
      <c r="D21887" s="4">
        <v>27460</v>
      </c>
      <c r="E21887" t="s">
        <v>2936</v>
      </c>
      <c r="F21887" s="4" t="s">
        <v>1280</v>
      </c>
      <c r="G21887" s="5">
        <v>1179</v>
      </c>
      <c r="H21887" s="6">
        <v>0.16610169999999999</v>
      </c>
      <c r="I21887" s="7">
        <v>46.029000000000003</v>
      </c>
      <c r="J21887" s="2">
        <v>54</v>
      </c>
      <c r="K21887">
        <v>1</v>
      </c>
    </row>
    <row r="21888" spans="1:11" x14ac:dyDescent="0.25">
      <c r="A21888">
        <v>25028</v>
      </c>
      <c r="B21888" s="2">
        <v>19.34196</v>
      </c>
      <c r="C21888" s="3">
        <v>409</v>
      </c>
      <c r="D21888" s="4">
        <v>16620</v>
      </c>
      <c r="E21888" t="s">
        <v>5234</v>
      </c>
      <c r="F21888" s="4" t="s">
        <v>5144</v>
      </c>
      <c r="G21888" s="5">
        <v>324</v>
      </c>
      <c r="H21888" s="6">
        <v>8.6419800000000005E-2</v>
      </c>
      <c r="I21888" s="7">
        <v>59.798000000000002</v>
      </c>
    </row>
    <row r="21889" spans="1:11" x14ac:dyDescent="0.25">
      <c r="A21889">
        <v>31085</v>
      </c>
      <c r="B21889" s="2">
        <v>19.34169</v>
      </c>
      <c r="C21889" s="3">
        <v>1412</v>
      </c>
      <c r="D21889" s="4">
        <v>12060</v>
      </c>
      <c r="E21889" t="s">
        <v>6587</v>
      </c>
      <c r="F21889" s="4" t="s">
        <v>6363</v>
      </c>
      <c r="G21889" s="5">
        <v>843</v>
      </c>
      <c r="H21889" s="6">
        <v>0.1575829</v>
      </c>
      <c r="I21889" s="7">
        <v>47.5</v>
      </c>
    </row>
    <row r="21890" spans="1:11" x14ac:dyDescent="0.25">
      <c r="A21890">
        <v>55798</v>
      </c>
      <c r="B21890" s="2">
        <v>19.341390000000001</v>
      </c>
      <c r="C21890" s="3">
        <v>547</v>
      </c>
      <c r="D21890" s="4">
        <v>20260</v>
      </c>
      <c r="E21890" t="s">
        <v>10561</v>
      </c>
      <c r="F21890" s="4" t="s">
        <v>10428</v>
      </c>
      <c r="G21890" s="5">
        <v>402</v>
      </c>
      <c r="H21890" s="6">
        <v>0.1488834</v>
      </c>
      <c r="I21890" s="7">
        <v>49</v>
      </c>
    </row>
    <row r="21891" spans="1:11" x14ac:dyDescent="0.25">
      <c r="A21891">
        <v>44003</v>
      </c>
      <c r="B21891" s="2">
        <v>19.340499999999999</v>
      </c>
      <c r="C21891" s="3">
        <v>4761</v>
      </c>
      <c r="D21891" s="4">
        <v>11780</v>
      </c>
      <c r="E21891" t="s">
        <v>236</v>
      </c>
      <c r="F21891" s="4" t="s">
        <v>8295</v>
      </c>
      <c r="G21891" s="5">
        <v>3342</v>
      </c>
      <c r="H21891" s="6">
        <v>0.15260319999999999</v>
      </c>
      <c r="I21891" s="7">
        <v>48.354999999999997</v>
      </c>
      <c r="J21891" s="2">
        <v>54</v>
      </c>
      <c r="K21891">
        <v>1</v>
      </c>
    </row>
    <row r="21892" spans="1:11" x14ac:dyDescent="0.25">
      <c r="A21892">
        <v>25401</v>
      </c>
      <c r="B21892" s="2">
        <v>19.337409999999998</v>
      </c>
      <c r="C21892" s="3">
        <v>14921</v>
      </c>
      <c r="D21892" s="4">
        <v>25180</v>
      </c>
      <c r="E21892" t="s">
        <v>2596</v>
      </c>
      <c r="F21892" s="4" t="s">
        <v>5144</v>
      </c>
      <c r="G21892" s="5">
        <v>9538</v>
      </c>
      <c r="H21892" s="6">
        <v>0.1776054</v>
      </c>
      <c r="I21892" s="7">
        <v>44.03</v>
      </c>
      <c r="J21892" s="2">
        <v>47.875</v>
      </c>
      <c r="K21892">
        <v>8</v>
      </c>
    </row>
    <row r="21893" spans="1:11" x14ac:dyDescent="0.25">
      <c r="A21893">
        <v>66427</v>
      </c>
      <c r="B21893" s="2">
        <v>19.334910000000001</v>
      </c>
      <c r="C21893" s="3">
        <v>1223</v>
      </c>
      <c r="E21893" t="s">
        <v>831</v>
      </c>
      <c r="F21893" s="4" t="s">
        <v>12494</v>
      </c>
      <c r="G21893" s="5">
        <v>910</v>
      </c>
      <c r="H21893" s="6">
        <v>0.1285714</v>
      </c>
      <c r="I21893" s="7">
        <v>52.5</v>
      </c>
    </row>
    <row r="21894" spans="1:11" x14ac:dyDescent="0.25">
      <c r="A21894">
        <v>79108</v>
      </c>
      <c r="B21894" s="2">
        <v>19.331689999999998</v>
      </c>
      <c r="C21894" s="3">
        <v>17096</v>
      </c>
      <c r="D21894" s="4">
        <v>11100</v>
      </c>
      <c r="E21894" t="s">
        <v>14375</v>
      </c>
      <c r="F21894" s="4" t="s">
        <v>13752</v>
      </c>
      <c r="G21894" s="5">
        <v>12565</v>
      </c>
      <c r="H21894" s="6">
        <v>9.9952299999999994E-2</v>
      </c>
      <c r="I21894" s="7">
        <v>57.445</v>
      </c>
      <c r="J21894" s="2">
        <v>41</v>
      </c>
      <c r="K21894">
        <v>1</v>
      </c>
    </row>
    <row r="21895" spans="1:11" x14ac:dyDescent="0.25">
      <c r="A21895">
        <v>99644</v>
      </c>
      <c r="B21895" s="2">
        <v>19.32864</v>
      </c>
      <c r="C21895" s="3">
        <v>277</v>
      </c>
      <c r="E21895" t="s">
        <v>16672</v>
      </c>
      <c r="F21895" s="4" t="s">
        <v>16604</v>
      </c>
      <c r="G21895" s="5">
        <v>168</v>
      </c>
      <c r="H21895" s="6">
        <v>8.87574E-2</v>
      </c>
      <c r="I21895" s="7">
        <v>59.375</v>
      </c>
    </row>
    <row r="21896" spans="1:11" x14ac:dyDescent="0.25">
      <c r="A21896">
        <v>30553</v>
      </c>
      <c r="B21896" s="2">
        <v>19.327369999999998</v>
      </c>
      <c r="C21896" s="3">
        <v>7105</v>
      </c>
      <c r="E21896" t="s">
        <v>6485</v>
      </c>
      <c r="F21896" s="4" t="s">
        <v>6363</v>
      </c>
      <c r="G21896" s="5">
        <v>5138</v>
      </c>
      <c r="H21896" s="6">
        <v>0.1496691</v>
      </c>
      <c r="I21896" s="7">
        <v>48.848999999999997</v>
      </c>
    </row>
    <row r="21897" spans="1:11" x14ac:dyDescent="0.25">
      <c r="A21897">
        <v>47327</v>
      </c>
      <c r="B21897" s="2">
        <v>19.32535</v>
      </c>
      <c r="C21897" s="3">
        <v>4620</v>
      </c>
      <c r="D21897" s="4">
        <v>39980</v>
      </c>
      <c r="E21897" t="s">
        <v>8978</v>
      </c>
      <c r="F21897" s="4" t="s">
        <v>8800</v>
      </c>
      <c r="G21897" s="5">
        <v>3289</v>
      </c>
      <c r="H21897" s="6">
        <v>0.12978719999999999</v>
      </c>
      <c r="I21897" s="7">
        <v>52.283000000000001</v>
      </c>
      <c r="J21897" s="2">
        <v>53</v>
      </c>
      <c r="K21897">
        <v>1</v>
      </c>
    </row>
    <row r="21898" spans="1:11" x14ac:dyDescent="0.25">
      <c r="A21898">
        <v>51448</v>
      </c>
      <c r="B21898" s="2">
        <v>19.324459999999998</v>
      </c>
      <c r="C21898" s="3">
        <v>592</v>
      </c>
      <c r="E21898" t="s">
        <v>9862</v>
      </c>
      <c r="F21898" s="4" t="s">
        <v>9593</v>
      </c>
      <c r="G21898" s="5">
        <v>418</v>
      </c>
      <c r="H21898" s="6">
        <v>0.1169451</v>
      </c>
      <c r="I21898" s="7">
        <v>54.5</v>
      </c>
    </row>
    <row r="21899" spans="1:11" x14ac:dyDescent="0.25">
      <c r="A21899">
        <v>96076</v>
      </c>
      <c r="B21899" s="2">
        <v>19.324339999999999</v>
      </c>
      <c r="C21899" s="3">
        <v>87</v>
      </c>
      <c r="E21899" t="s">
        <v>16061</v>
      </c>
      <c r="F21899" s="4" t="s">
        <v>15368</v>
      </c>
      <c r="G21899" s="5">
        <v>76</v>
      </c>
      <c r="H21899" s="6">
        <v>0.19480520000000001</v>
      </c>
      <c r="I21899" s="7">
        <v>41.042000000000002</v>
      </c>
    </row>
    <row r="21900" spans="1:11" x14ac:dyDescent="0.25">
      <c r="A21900">
        <v>77014</v>
      </c>
      <c r="B21900" s="2">
        <v>19.32</v>
      </c>
      <c r="C21900" s="3">
        <v>32007</v>
      </c>
      <c r="D21900" s="4">
        <v>26420</v>
      </c>
      <c r="E21900" t="s">
        <v>3103</v>
      </c>
      <c r="F21900" s="4" t="s">
        <v>13752</v>
      </c>
      <c r="G21900" s="5">
        <v>18068</v>
      </c>
      <c r="H21900" s="6">
        <v>0.16670360000000001</v>
      </c>
      <c r="I21900" s="7">
        <v>45.896000000000001</v>
      </c>
      <c r="J21900" s="2">
        <v>45.666699999999999</v>
      </c>
      <c r="K21900">
        <v>3</v>
      </c>
    </row>
    <row r="21901" spans="1:11" x14ac:dyDescent="0.25">
      <c r="A21901">
        <v>37820</v>
      </c>
      <c r="B21901" s="2">
        <v>19.31447</v>
      </c>
      <c r="C21901" s="3">
        <v>7535</v>
      </c>
      <c r="D21901" s="4">
        <v>34100</v>
      </c>
      <c r="E21901" t="s">
        <v>4601</v>
      </c>
      <c r="F21901" s="4" t="s">
        <v>7348</v>
      </c>
      <c r="G21901" s="5">
        <v>5052</v>
      </c>
      <c r="H21901" s="6">
        <v>0.13796520000000001</v>
      </c>
      <c r="I21901" s="7">
        <v>50.860999999999997</v>
      </c>
      <c r="J21901" s="2">
        <v>61.5</v>
      </c>
      <c r="K21901">
        <v>2</v>
      </c>
    </row>
    <row r="21902" spans="1:11" x14ac:dyDescent="0.25">
      <c r="A21902">
        <v>85326</v>
      </c>
      <c r="B21902" s="2">
        <v>19.305540000000001</v>
      </c>
      <c r="C21902" s="3">
        <v>53868</v>
      </c>
      <c r="D21902" s="4">
        <v>38060</v>
      </c>
      <c r="E21902" t="s">
        <v>5206</v>
      </c>
      <c r="F21902" s="4" t="s">
        <v>14962</v>
      </c>
      <c r="G21902" s="5">
        <v>32257</v>
      </c>
      <c r="H21902" s="6">
        <v>0.1078182</v>
      </c>
      <c r="I21902" s="7">
        <v>56.064999999999998</v>
      </c>
      <c r="J21902" s="2">
        <v>47</v>
      </c>
      <c r="K21902">
        <v>2</v>
      </c>
    </row>
    <row r="21903" spans="1:11" x14ac:dyDescent="0.25">
      <c r="A21903">
        <v>77564</v>
      </c>
      <c r="B21903" s="2">
        <v>19.297529999999998</v>
      </c>
      <c r="C21903" s="3">
        <v>1848</v>
      </c>
      <c r="D21903" s="4">
        <v>26420</v>
      </c>
      <c r="E21903" t="s">
        <v>295</v>
      </c>
      <c r="F21903" s="4" t="s">
        <v>13752</v>
      </c>
      <c r="G21903" s="5">
        <v>1207</v>
      </c>
      <c r="H21903" s="6">
        <v>5.1324500000000002E-2</v>
      </c>
      <c r="I21903" s="7">
        <v>65.826999999999998</v>
      </c>
    </row>
    <row r="21904" spans="1:11" x14ac:dyDescent="0.25">
      <c r="A21904">
        <v>54746</v>
      </c>
      <c r="B21904" s="2">
        <v>19.29711</v>
      </c>
      <c r="C21904" s="3">
        <v>714</v>
      </c>
      <c r="E21904" t="s">
        <v>10347</v>
      </c>
      <c r="F21904" s="4" t="s">
        <v>10031</v>
      </c>
      <c r="G21904" s="5">
        <v>547</v>
      </c>
      <c r="H21904" s="6">
        <v>9.12409E-2</v>
      </c>
      <c r="I21904" s="7">
        <v>58.929000000000002</v>
      </c>
      <c r="J21904" s="2">
        <v>44</v>
      </c>
      <c r="K21904">
        <v>1</v>
      </c>
    </row>
    <row r="21905" spans="1:11" x14ac:dyDescent="0.25">
      <c r="A21905">
        <v>28551</v>
      </c>
      <c r="B21905" s="2">
        <v>19.294630000000002</v>
      </c>
      <c r="C21905" s="3">
        <v>14809</v>
      </c>
      <c r="D21905" s="4">
        <v>28820</v>
      </c>
      <c r="E21905" t="s">
        <v>6004</v>
      </c>
      <c r="F21905" s="4" t="s">
        <v>5642</v>
      </c>
      <c r="G21905" s="5">
        <v>9786</v>
      </c>
      <c r="H21905" s="6">
        <v>0.1510321</v>
      </c>
      <c r="I21905" s="7">
        <v>48.594000000000001</v>
      </c>
      <c r="J21905" s="2">
        <v>49.5</v>
      </c>
      <c r="K21905">
        <v>2</v>
      </c>
    </row>
    <row r="21906" spans="1:11" x14ac:dyDescent="0.25">
      <c r="A21906">
        <v>54435</v>
      </c>
      <c r="B21906" s="2">
        <v>19.291910000000001</v>
      </c>
      <c r="C21906" s="3">
        <v>2173</v>
      </c>
      <c r="D21906" s="4">
        <v>32980</v>
      </c>
      <c r="E21906" t="s">
        <v>7544</v>
      </c>
      <c r="F21906" s="4" t="s">
        <v>10031</v>
      </c>
      <c r="G21906" s="5">
        <v>1565</v>
      </c>
      <c r="H21906" s="6">
        <v>0.10862620000000001</v>
      </c>
      <c r="I21906" s="7">
        <v>55.920999999999999</v>
      </c>
      <c r="J21906" s="2">
        <v>69</v>
      </c>
      <c r="K21906">
        <v>1</v>
      </c>
    </row>
    <row r="21907" spans="1:11" x14ac:dyDescent="0.25">
      <c r="A21907">
        <v>91762</v>
      </c>
      <c r="B21907" s="2">
        <v>19.283349999999999</v>
      </c>
      <c r="C21907" s="3">
        <v>56147</v>
      </c>
      <c r="D21907" s="4">
        <v>40140</v>
      </c>
      <c r="E21907" t="s">
        <v>2871</v>
      </c>
      <c r="F21907" s="4" t="s">
        <v>15368</v>
      </c>
      <c r="G21907" s="5">
        <v>34208</v>
      </c>
      <c r="H21907" s="6">
        <v>0.1204069</v>
      </c>
      <c r="I21907" s="7">
        <v>53.884999999999998</v>
      </c>
      <c r="J21907" s="2">
        <v>47.8</v>
      </c>
      <c r="K21907">
        <v>5</v>
      </c>
    </row>
    <row r="21908" spans="1:11" x14ac:dyDescent="0.25">
      <c r="A21908">
        <v>58533</v>
      </c>
      <c r="B21908" s="2">
        <v>19.274999999999999</v>
      </c>
      <c r="C21908" s="3">
        <v>884</v>
      </c>
      <c r="E21908" t="s">
        <v>6144</v>
      </c>
      <c r="F21908" s="4" t="s">
        <v>11069</v>
      </c>
      <c r="G21908" s="5">
        <v>685</v>
      </c>
      <c r="H21908" s="6">
        <v>0.1443149</v>
      </c>
      <c r="I21908" s="7">
        <v>49.75</v>
      </c>
    </row>
    <row r="21909" spans="1:11" x14ac:dyDescent="0.25">
      <c r="A21909">
        <v>41031</v>
      </c>
      <c r="B21909" s="2">
        <v>19.272290000000002</v>
      </c>
      <c r="C21909" s="3">
        <v>15642</v>
      </c>
      <c r="E21909" t="s">
        <v>8011</v>
      </c>
      <c r="F21909" s="4" t="s">
        <v>7883</v>
      </c>
      <c r="G21909" s="5">
        <v>10619</v>
      </c>
      <c r="H21909" s="6">
        <v>0.1484934</v>
      </c>
      <c r="I21909" s="7">
        <v>49.026000000000003</v>
      </c>
      <c r="J21909" s="2">
        <v>44</v>
      </c>
      <c r="K21909">
        <v>1</v>
      </c>
    </row>
    <row r="21910" spans="1:11" x14ac:dyDescent="0.25">
      <c r="A21910">
        <v>74881</v>
      </c>
      <c r="B21910" s="2">
        <v>19.26904</v>
      </c>
      <c r="C21910" s="3">
        <v>4488</v>
      </c>
      <c r="D21910" s="4">
        <v>36420</v>
      </c>
      <c r="E21910" t="s">
        <v>8729</v>
      </c>
      <c r="F21910" s="4" t="s">
        <v>13462</v>
      </c>
      <c r="G21910" s="5">
        <v>2974</v>
      </c>
      <c r="H21910" s="6">
        <v>0.14016809999999999</v>
      </c>
      <c r="I21910" s="7">
        <v>50.462000000000003</v>
      </c>
    </row>
    <row r="21911" spans="1:11" x14ac:dyDescent="0.25">
      <c r="A21911">
        <v>49835</v>
      </c>
      <c r="B21911" s="2">
        <v>19.268170000000001</v>
      </c>
      <c r="C21911" s="3">
        <v>813</v>
      </c>
      <c r="D21911" s="4">
        <v>21540</v>
      </c>
      <c r="E21911" t="s">
        <v>9528</v>
      </c>
      <c r="F21911" s="4" t="s">
        <v>9106</v>
      </c>
      <c r="G21911" s="5">
        <v>639</v>
      </c>
      <c r="H21911" s="6">
        <v>0.17812500000000001</v>
      </c>
      <c r="I21911" s="7">
        <v>43.896999999999998</v>
      </c>
    </row>
    <row r="21912" spans="1:11" x14ac:dyDescent="0.25">
      <c r="A21912">
        <v>91352</v>
      </c>
      <c r="B21912" s="2">
        <v>19.260909999999999</v>
      </c>
      <c r="C21912" s="3">
        <v>46874</v>
      </c>
      <c r="D21912" s="4">
        <v>31080</v>
      </c>
      <c r="E21912" t="s">
        <v>14762</v>
      </c>
      <c r="F21912" s="4" t="s">
        <v>15368</v>
      </c>
      <c r="G21912" s="5">
        <v>29691</v>
      </c>
      <c r="H21912" s="6">
        <v>0.14226050000000001</v>
      </c>
      <c r="I21912" s="7">
        <v>50.091999999999999</v>
      </c>
      <c r="J21912" s="2">
        <v>38.714300000000001</v>
      </c>
      <c r="K21912">
        <v>7</v>
      </c>
    </row>
    <row r="21913" spans="1:11" x14ac:dyDescent="0.25">
      <c r="A21913">
        <v>70354</v>
      </c>
      <c r="B21913" s="2">
        <v>19.25311</v>
      </c>
      <c r="C21913" s="3">
        <v>4342</v>
      </c>
      <c r="D21913" s="4">
        <v>26380</v>
      </c>
      <c r="E21913" t="s">
        <v>12967</v>
      </c>
      <c r="F21913" s="4" t="s">
        <v>12927</v>
      </c>
      <c r="G21913" s="5">
        <v>2898</v>
      </c>
      <c r="H21913" s="6">
        <v>5.4846499999999999E-2</v>
      </c>
      <c r="I21913" s="7">
        <v>65.191999999999993</v>
      </c>
    </row>
    <row r="21914" spans="1:11" x14ac:dyDescent="0.25">
      <c r="A21914">
        <v>26146</v>
      </c>
      <c r="B21914" s="2">
        <v>19.25226</v>
      </c>
      <c r="C21914" s="3">
        <v>1021</v>
      </c>
      <c r="E21914" t="s">
        <v>5484</v>
      </c>
      <c r="F21914" s="4" t="s">
        <v>5144</v>
      </c>
      <c r="G21914" s="5">
        <v>680</v>
      </c>
      <c r="H21914" s="6">
        <v>5.7268699999999999E-2</v>
      </c>
      <c r="I21914" s="7">
        <v>64.772999999999996</v>
      </c>
    </row>
    <row r="21915" spans="1:11" x14ac:dyDescent="0.25">
      <c r="A21915">
        <v>68842</v>
      </c>
      <c r="B21915" s="2">
        <v>19.251999999999999</v>
      </c>
      <c r="C21915" s="3">
        <v>606</v>
      </c>
      <c r="E21915" t="s">
        <v>4054</v>
      </c>
      <c r="F21915" s="4" t="s">
        <v>12738</v>
      </c>
      <c r="G21915" s="5">
        <v>421</v>
      </c>
      <c r="H21915" s="6">
        <v>0.12826599999999999</v>
      </c>
      <c r="I21915" s="7">
        <v>52.5</v>
      </c>
    </row>
    <row r="21916" spans="1:11" x14ac:dyDescent="0.25">
      <c r="A21916">
        <v>35760</v>
      </c>
      <c r="B21916" s="2">
        <v>19.251049999999999</v>
      </c>
      <c r="C21916" s="3">
        <v>4974</v>
      </c>
      <c r="D21916" s="4">
        <v>26620</v>
      </c>
      <c r="E21916" t="s">
        <v>4157</v>
      </c>
      <c r="F21916" s="4" t="s">
        <v>7027</v>
      </c>
      <c r="G21916" s="5">
        <v>3542</v>
      </c>
      <c r="H21916" s="6">
        <v>0.1374929</v>
      </c>
      <c r="I21916" s="7">
        <v>50.905000000000001</v>
      </c>
    </row>
    <row r="21917" spans="1:11" x14ac:dyDescent="0.25">
      <c r="A21917">
        <v>36027</v>
      </c>
      <c r="B21917" s="2">
        <v>19.247630000000001</v>
      </c>
      <c r="C21917" s="3">
        <v>16216</v>
      </c>
      <c r="E21917" t="s">
        <v>7184</v>
      </c>
      <c r="F21917" s="4" t="s">
        <v>7027</v>
      </c>
      <c r="G21917" s="5">
        <v>10743</v>
      </c>
      <c r="H21917" s="6">
        <v>0.16541</v>
      </c>
      <c r="I21917" s="7">
        <v>46.08</v>
      </c>
      <c r="J21917" s="2">
        <v>56.857100000000003</v>
      </c>
      <c r="K21917">
        <v>7</v>
      </c>
    </row>
    <row r="21918" spans="1:11" x14ac:dyDescent="0.25">
      <c r="A21918">
        <v>83271</v>
      </c>
      <c r="B21918" s="2">
        <v>19.244980000000002</v>
      </c>
      <c r="C21918" s="3">
        <v>536</v>
      </c>
      <c r="E21918" t="s">
        <v>356</v>
      </c>
      <c r="F21918" s="4" t="s">
        <v>14725</v>
      </c>
      <c r="G21918" s="5">
        <v>323</v>
      </c>
      <c r="H21918" s="6">
        <v>0.17647060000000001</v>
      </c>
      <c r="I21918" s="7">
        <v>44.167000000000002</v>
      </c>
    </row>
    <row r="21919" spans="1:11" x14ac:dyDescent="0.25">
      <c r="A21919">
        <v>24501</v>
      </c>
      <c r="B21919" s="2">
        <v>19.241240000000001</v>
      </c>
      <c r="C21919" s="3">
        <v>26573</v>
      </c>
      <c r="D21919" s="4">
        <v>31340</v>
      </c>
      <c r="E21919" t="s">
        <v>5088</v>
      </c>
      <c r="F21919" s="4" t="s">
        <v>4335</v>
      </c>
      <c r="G21919" s="5">
        <v>15305</v>
      </c>
      <c r="H21919" s="6">
        <v>0.20254820000000001</v>
      </c>
      <c r="I21919" s="7">
        <v>39.659999999999997</v>
      </c>
      <c r="J21919" s="2">
        <v>49.5</v>
      </c>
      <c r="K21919">
        <v>8</v>
      </c>
    </row>
    <row r="21920" spans="1:11" x14ac:dyDescent="0.25">
      <c r="A21920">
        <v>40359</v>
      </c>
      <c r="B21920" s="2">
        <v>19.23649</v>
      </c>
      <c r="C21920" s="3">
        <v>6664</v>
      </c>
      <c r="E21920" t="s">
        <v>7937</v>
      </c>
      <c r="F21920" s="4" t="s">
        <v>7883</v>
      </c>
      <c r="G21920" s="5">
        <v>4534</v>
      </c>
      <c r="H21920" s="6">
        <v>0.1228225</v>
      </c>
      <c r="I21920" s="7">
        <v>53.433</v>
      </c>
    </row>
    <row r="21921" spans="1:11" x14ac:dyDescent="0.25">
      <c r="A21921">
        <v>35005</v>
      </c>
      <c r="B21921" s="2">
        <v>19.234069999999999</v>
      </c>
      <c r="C21921" s="3">
        <v>7922</v>
      </c>
      <c r="D21921" s="4">
        <v>13820</v>
      </c>
      <c r="E21921" t="s">
        <v>3408</v>
      </c>
      <c r="F21921" s="4" t="s">
        <v>7027</v>
      </c>
      <c r="G21921" s="5">
        <v>5585</v>
      </c>
      <c r="H21921" s="6">
        <v>0.1289167</v>
      </c>
      <c r="I21921" s="7">
        <v>52.378</v>
      </c>
      <c r="J21921" s="2">
        <v>45</v>
      </c>
      <c r="K21921">
        <v>1</v>
      </c>
    </row>
    <row r="21922" spans="1:11" x14ac:dyDescent="0.25">
      <c r="A21922">
        <v>46504</v>
      </c>
      <c r="B21922" s="2">
        <v>19.23216</v>
      </c>
      <c r="C21922" s="3">
        <v>3476</v>
      </c>
      <c r="D21922" s="4">
        <v>38500</v>
      </c>
      <c r="E21922" t="s">
        <v>8867</v>
      </c>
      <c r="F21922" s="4" t="s">
        <v>8800</v>
      </c>
      <c r="G21922" s="5">
        <v>2387</v>
      </c>
      <c r="H21922" s="6">
        <v>0.1085044</v>
      </c>
      <c r="I21922" s="7">
        <v>55.896999999999998</v>
      </c>
      <c r="J21922" s="2">
        <v>42</v>
      </c>
      <c r="K21922">
        <v>1</v>
      </c>
    </row>
    <row r="21923" spans="1:11" x14ac:dyDescent="0.25">
      <c r="A21923">
        <v>67333</v>
      </c>
      <c r="B21923" s="2">
        <v>19.231089999999998</v>
      </c>
      <c r="C21923" s="3">
        <v>3132</v>
      </c>
      <c r="D21923" s="4">
        <v>17700</v>
      </c>
      <c r="E21923" t="s">
        <v>12627</v>
      </c>
      <c r="F21923" s="4" t="s">
        <v>12494</v>
      </c>
      <c r="G21923" s="5">
        <v>2072</v>
      </c>
      <c r="H21923" s="6">
        <v>0.14140929999999999</v>
      </c>
      <c r="I21923" s="7">
        <v>50.207999999999998</v>
      </c>
    </row>
    <row r="21924" spans="1:11" x14ac:dyDescent="0.25">
      <c r="A21924">
        <v>33016</v>
      </c>
      <c r="B21924" s="2">
        <v>19.222519999999999</v>
      </c>
      <c r="C21924" s="3">
        <v>48979</v>
      </c>
      <c r="D21924" s="4">
        <v>33100</v>
      </c>
      <c r="E21924" t="s">
        <v>6864</v>
      </c>
      <c r="F21924" s="4" t="s">
        <v>6689</v>
      </c>
      <c r="G21924" s="5">
        <v>33733</v>
      </c>
      <c r="H21924" s="6">
        <v>0.1786085</v>
      </c>
      <c r="I21924" s="7">
        <v>43.779000000000003</v>
      </c>
      <c r="J21924" s="2">
        <v>43.75</v>
      </c>
      <c r="K21924">
        <v>4</v>
      </c>
    </row>
    <row r="21925" spans="1:11" x14ac:dyDescent="0.25">
      <c r="A21925">
        <v>31620</v>
      </c>
      <c r="B21925" s="2">
        <v>19.212710000000001</v>
      </c>
      <c r="C21925" s="3">
        <v>10843</v>
      </c>
      <c r="E21925" t="s">
        <v>6628</v>
      </c>
      <c r="F21925" s="4" t="s">
        <v>6363</v>
      </c>
      <c r="G21925" s="5">
        <v>7275</v>
      </c>
      <c r="H21925" s="6">
        <v>0.14914089999999999</v>
      </c>
      <c r="I21925" s="7">
        <v>48.87</v>
      </c>
    </row>
    <row r="21926" spans="1:11" x14ac:dyDescent="0.25">
      <c r="A21926">
        <v>35064</v>
      </c>
      <c r="B21926" s="2">
        <v>19.209350000000001</v>
      </c>
      <c r="C21926" s="3">
        <v>11399</v>
      </c>
      <c r="D21926" s="4">
        <v>13820</v>
      </c>
      <c r="E21926" t="s">
        <v>1000</v>
      </c>
      <c r="F21926" s="4" t="s">
        <v>7027</v>
      </c>
      <c r="G21926" s="5">
        <v>6762</v>
      </c>
      <c r="H21926" s="6">
        <v>0.18840580000000001</v>
      </c>
      <c r="I21926" s="7">
        <v>42.082999999999998</v>
      </c>
      <c r="J21926" s="2">
        <v>38</v>
      </c>
      <c r="K21926">
        <v>1</v>
      </c>
    </row>
    <row r="21927" spans="1:11" x14ac:dyDescent="0.25">
      <c r="A21927">
        <v>62084</v>
      </c>
      <c r="B21927" s="2">
        <v>19.20748</v>
      </c>
      <c r="C21927" s="3">
        <v>1546</v>
      </c>
      <c r="D21927" s="4">
        <v>41180</v>
      </c>
      <c r="E21927" t="s">
        <v>11877</v>
      </c>
      <c r="F21927" s="4" t="s">
        <v>11490</v>
      </c>
      <c r="G21927" s="5">
        <v>1067</v>
      </c>
      <c r="H21927" s="6">
        <v>0.14620430000000001</v>
      </c>
      <c r="I21927" s="7">
        <v>49.375</v>
      </c>
    </row>
    <row r="21928" spans="1:11" x14ac:dyDescent="0.25">
      <c r="A21928">
        <v>68938</v>
      </c>
      <c r="B21928" s="2">
        <v>19.207149999999999</v>
      </c>
      <c r="C21928" s="3">
        <v>503</v>
      </c>
      <c r="E21928" t="s">
        <v>1000</v>
      </c>
      <c r="F21928" s="4" t="s">
        <v>12738</v>
      </c>
      <c r="G21928" s="5">
        <v>308</v>
      </c>
      <c r="H21928" s="6">
        <v>0.17152100000000001</v>
      </c>
      <c r="I21928" s="7">
        <v>45</v>
      </c>
    </row>
    <row r="21929" spans="1:11" x14ac:dyDescent="0.25">
      <c r="A21929">
        <v>45714</v>
      </c>
      <c r="B21929" s="2">
        <v>19.205390000000001</v>
      </c>
      <c r="C21929" s="3">
        <v>9517</v>
      </c>
      <c r="D21929" s="4">
        <v>31930</v>
      </c>
      <c r="E21929" t="s">
        <v>8735</v>
      </c>
      <c r="F21929" s="4" t="s">
        <v>8295</v>
      </c>
      <c r="G21929" s="5">
        <v>7052</v>
      </c>
      <c r="H21929" s="6">
        <v>0.13471359999999999</v>
      </c>
      <c r="I21929" s="7">
        <v>51.36</v>
      </c>
      <c r="J21929" s="2">
        <v>48.166699999999999</v>
      </c>
      <c r="K21929">
        <v>6</v>
      </c>
    </row>
    <row r="21930" spans="1:11" x14ac:dyDescent="0.25">
      <c r="A21930">
        <v>62875</v>
      </c>
      <c r="B21930" s="2">
        <v>19.203499999999998</v>
      </c>
      <c r="C21930" s="3">
        <v>1172</v>
      </c>
      <c r="D21930" s="4">
        <v>16460</v>
      </c>
      <c r="E21930" t="s">
        <v>9058</v>
      </c>
      <c r="F21930" s="4" t="s">
        <v>11490</v>
      </c>
      <c r="G21930" s="5">
        <v>805</v>
      </c>
      <c r="H21930" s="6">
        <v>6.2111800000000002E-2</v>
      </c>
      <c r="I21930" s="7">
        <v>63.905999999999999</v>
      </c>
      <c r="J21930" s="2">
        <v>43</v>
      </c>
      <c r="K21930">
        <v>1</v>
      </c>
    </row>
    <row r="21931" spans="1:11" x14ac:dyDescent="0.25">
      <c r="A21931">
        <v>63621</v>
      </c>
      <c r="B21931" s="2">
        <v>19.20307</v>
      </c>
      <c r="C21931" s="3">
        <v>1386</v>
      </c>
      <c r="E21931" t="s">
        <v>3270</v>
      </c>
      <c r="F21931" s="4" t="s">
        <v>12102</v>
      </c>
      <c r="G21931" s="5">
        <v>1008</v>
      </c>
      <c r="H21931" s="6">
        <v>0.1367691</v>
      </c>
      <c r="I21931" s="7">
        <v>51</v>
      </c>
    </row>
    <row r="21932" spans="1:11" x14ac:dyDescent="0.25">
      <c r="A21932">
        <v>15923</v>
      </c>
      <c r="B21932" s="2">
        <v>19.202539999999999</v>
      </c>
      <c r="C21932" s="3">
        <v>1707</v>
      </c>
      <c r="D21932" s="4">
        <v>38300</v>
      </c>
      <c r="E21932" t="s">
        <v>2907</v>
      </c>
      <c r="F21932" s="4" t="s">
        <v>3003</v>
      </c>
      <c r="G21932" s="5">
        <v>1174</v>
      </c>
      <c r="H21932" s="6">
        <v>0.11574470000000001</v>
      </c>
      <c r="I21932" s="7">
        <v>54.631999999999998</v>
      </c>
    </row>
    <row r="21933" spans="1:11" x14ac:dyDescent="0.25">
      <c r="A21933">
        <v>16731</v>
      </c>
      <c r="B21933" s="2">
        <v>19.201799999999999</v>
      </c>
      <c r="C21933" s="3">
        <v>2802</v>
      </c>
      <c r="D21933" s="4">
        <v>14620</v>
      </c>
      <c r="E21933" t="s">
        <v>2313</v>
      </c>
      <c r="F21933" s="4" t="s">
        <v>3003</v>
      </c>
      <c r="G21933" s="5">
        <v>1929</v>
      </c>
      <c r="H21933" s="6">
        <v>0.13108810000000001</v>
      </c>
      <c r="I21933" s="7">
        <v>51.978999999999999</v>
      </c>
    </row>
    <row r="21934" spans="1:11" x14ac:dyDescent="0.25">
      <c r="A21934">
        <v>60970</v>
      </c>
      <c r="B21934" s="2">
        <v>19.20008</v>
      </c>
      <c r="C21934" s="3">
        <v>7160</v>
      </c>
      <c r="E21934" t="s">
        <v>11649</v>
      </c>
      <c r="F21934" s="4" t="s">
        <v>11490</v>
      </c>
      <c r="G21934" s="5">
        <v>5256</v>
      </c>
      <c r="H21934" s="6">
        <v>0.13829179999999999</v>
      </c>
      <c r="I21934" s="7">
        <v>50.728999999999999</v>
      </c>
      <c r="J21934" s="2">
        <v>65.333299999999994</v>
      </c>
      <c r="K21934">
        <v>3</v>
      </c>
    </row>
    <row r="21935" spans="1:11" x14ac:dyDescent="0.25">
      <c r="A21935">
        <v>52721</v>
      </c>
      <c r="B21935" s="2">
        <v>19.198699999999999</v>
      </c>
      <c r="C21935" s="3">
        <v>689</v>
      </c>
      <c r="E21935" t="s">
        <v>5671</v>
      </c>
      <c r="F21935" s="4" t="s">
        <v>9593</v>
      </c>
      <c r="G21935" s="5">
        <v>500</v>
      </c>
      <c r="H21935" s="6">
        <v>0.10199999999999999</v>
      </c>
      <c r="I21935" s="7">
        <v>57</v>
      </c>
    </row>
    <row r="21936" spans="1:11" x14ac:dyDescent="0.25">
      <c r="A21936">
        <v>50160</v>
      </c>
      <c r="B21936" s="2">
        <v>19.198499999999999</v>
      </c>
      <c r="C21936" s="3">
        <v>481</v>
      </c>
      <c r="D21936" s="4">
        <v>19780</v>
      </c>
      <c r="E21936" t="s">
        <v>9638</v>
      </c>
      <c r="F21936" s="4" t="s">
        <v>9593</v>
      </c>
      <c r="G21936" s="5">
        <v>319</v>
      </c>
      <c r="H21936" s="6">
        <v>0.1</v>
      </c>
      <c r="I21936" s="7">
        <v>57.344000000000001</v>
      </c>
    </row>
    <row r="21937" spans="1:12" x14ac:dyDescent="0.25">
      <c r="A21937">
        <v>74555</v>
      </c>
      <c r="B21937" s="2">
        <v>19.198319999999999</v>
      </c>
      <c r="C21937" s="3">
        <v>662</v>
      </c>
      <c r="E21937" t="s">
        <v>6267</v>
      </c>
      <c r="F21937" s="4" t="s">
        <v>13462</v>
      </c>
      <c r="G21937" s="5">
        <v>451</v>
      </c>
      <c r="H21937" s="6">
        <v>0.13938049999999999</v>
      </c>
      <c r="I21937" s="7">
        <v>50.536000000000001</v>
      </c>
    </row>
    <row r="21938" spans="1:12" x14ac:dyDescent="0.25">
      <c r="A21938">
        <v>32725</v>
      </c>
      <c r="B21938" s="2">
        <v>19.190729999999999</v>
      </c>
      <c r="C21938" s="3">
        <v>44416</v>
      </c>
      <c r="D21938" s="4">
        <v>19660</v>
      </c>
      <c r="E21938" t="s">
        <v>6831</v>
      </c>
      <c r="F21938" s="4" t="s">
        <v>6689</v>
      </c>
      <c r="G21938" s="5">
        <v>31281</v>
      </c>
      <c r="H21938" s="6">
        <v>0.1505706</v>
      </c>
      <c r="I21938" s="7">
        <v>48.594000000000001</v>
      </c>
      <c r="J21938" s="2">
        <v>45.4</v>
      </c>
      <c r="K21938">
        <v>5</v>
      </c>
    </row>
    <row r="21939" spans="1:12" x14ac:dyDescent="0.25">
      <c r="A21939">
        <v>33032</v>
      </c>
      <c r="B21939" s="2">
        <v>19.17783</v>
      </c>
      <c r="C21939" s="3">
        <v>38672</v>
      </c>
      <c r="D21939" s="4">
        <v>33100</v>
      </c>
      <c r="E21939" t="s">
        <v>3067</v>
      </c>
      <c r="F21939" s="4" t="s">
        <v>6689</v>
      </c>
      <c r="G21939" s="5">
        <v>22622</v>
      </c>
      <c r="H21939" s="6">
        <v>0.1837068</v>
      </c>
      <c r="I21939" s="7">
        <v>42.866</v>
      </c>
    </row>
    <row r="21940" spans="1:12" x14ac:dyDescent="0.25">
      <c r="A21940">
        <v>16035</v>
      </c>
      <c r="B21940" s="2">
        <v>19.1724</v>
      </c>
      <c r="C21940" s="3">
        <v>64</v>
      </c>
      <c r="D21940" s="4">
        <v>38300</v>
      </c>
      <c r="E21940" t="s">
        <v>2791</v>
      </c>
      <c r="F21940" s="4" t="s">
        <v>3003</v>
      </c>
      <c r="G21940" s="5">
        <v>61</v>
      </c>
      <c r="H21940" s="6">
        <v>4.8387100000000002E-2</v>
      </c>
      <c r="I21940" s="7">
        <v>66.25</v>
      </c>
    </row>
    <row r="21941" spans="1:12" x14ac:dyDescent="0.25">
      <c r="A21941">
        <v>63060</v>
      </c>
      <c r="B21941" s="2">
        <v>19.17192</v>
      </c>
      <c r="C21941" s="3">
        <v>2786</v>
      </c>
      <c r="D21941" s="4">
        <v>41180</v>
      </c>
      <c r="E21941" t="s">
        <v>12121</v>
      </c>
      <c r="F21941" s="4" t="s">
        <v>12102</v>
      </c>
      <c r="G21941" s="5">
        <v>1945</v>
      </c>
      <c r="H21941" s="6">
        <v>8.5347000000000006E-2</v>
      </c>
      <c r="I21941" s="7">
        <v>59.850999999999999</v>
      </c>
      <c r="J21941" s="2">
        <v>49</v>
      </c>
      <c r="K21941">
        <v>1</v>
      </c>
    </row>
    <row r="21942" spans="1:12" x14ac:dyDescent="0.25">
      <c r="A21942">
        <v>45107</v>
      </c>
      <c r="B21942" s="2">
        <v>19.169989999999999</v>
      </c>
      <c r="C21942" s="3">
        <v>9032</v>
      </c>
      <c r="D21942" s="4">
        <v>48940</v>
      </c>
      <c r="E21942" t="s">
        <v>8643</v>
      </c>
      <c r="F21942" s="4" t="s">
        <v>8295</v>
      </c>
      <c r="G21942" s="5">
        <v>6089</v>
      </c>
      <c r="H21942" s="6">
        <v>9.9687999999999999E-2</v>
      </c>
      <c r="I21942" s="7">
        <v>57.366</v>
      </c>
      <c r="J21942" s="2">
        <v>28</v>
      </c>
      <c r="K21942">
        <v>1</v>
      </c>
    </row>
    <row r="21943" spans="1:12" x14ac:dyDescent="0.25">
      <c r="A21943">
        <v>66843</v>
      </c>
      <c r="B21943" s="2">
        <v>19.168500000000002</v>
      </c>
      <c r="C21943" s="3">
        <v>185</v>
      </c>
      <c r="E21943" t="s">
        <v>11707</v>
      </c>
      <c r="F21943" s="4" t="s">
        <v>12494</v>
      </c>
      <c r="G21943" s="5">
        <v>141</v>
      </c>
      <c r="H21943" s="6">
        <v>0.29078009999999999</v>
      </c>
      <c r="I21943" s="7">
        <v>24.341999999999999</v>
      </c>
      <c r="J21943" s="2">
        <v>64</v>
      </c>
      <c r="K21943">
        <v>1</v>
      </c>
    </row>
    <row r="21944" spans="1:12" x14ac:dyDescent="0.25">
      <c r="A21944">
        <v>27938</v>
      </c>
      <c r="B21944" s="2">
        <v>19.168209999999998</v>
      </c>
      <c r="C21944" s="3">
        <v>1527</v>
      </c>
      <c r="D21944" s="4">
        <v>47260</v>
      </c>
      <c r="E21944" t="s">
        <v>5820</v>
      </c>
      <c r="F21944" s="4" t="s">
        <v>5642</v>
      </c>
      <c r="G21944" s="5">
        <v>1092</v>
      </c>
      <c r="H21944" s="6">
        <v>0.17948720000000001</v>
      </c>
      <c r="I21944" s="7">
        <v>43.570999999999998</v>
      </c>
    </row>
    <row r="21945" spans="1:12" x14ac:dyDescent="0.25">
      <c r="A21945">
        <v>27947</v>
      </c>
      <c r="B21945" s="2">
        <v>19.16769</v>
      </c>
      <c r="C21945" s="3">
        <v>1481</v>
      </c>
      <c r="D21945" s="4">
        <v>47260</v>
      </c>
      <c r="E21945" t="s">
        <v>5827</v>
      </c>
      <c r="F21945" s="4" t="s">
        <v>5642</v>
      </c>
      <c r="G21945" s="5">
        <v>1083</v>
      </c>
      <c r="H21945" s="6">
        <v>0.13837640000000001</v>
      </c>
      <c r="I21945" s="7">
        <v>50.673000000000002</v>
      </c>
    </row>
    <row r="21946" spans="1:12" x14ac:dyDescent="0.25">
      <c r="A21946">
        <v>51446</v>
      </c>
      <c r="B21946" s="2">
        <v>19.16733</v>
      </c>
      <c r="C21946" s="3">
        <v>584</v>
      </c>
      <c r="E21946" t="s">
        <v>3232</v>
      </c>
      <c r="F21946" s="4" t="s">
        <v>9593</v>
      </c>
      <c r="G21946" s="5">
        <v>409</v>
      </c>
      <c r="H21946" s="6">
        <v>0.1585366</v>
      </c>
      <c r="I21946" s="7">
        <v>47.188000000000002</v>
      </c>
    </row>
    <row r="21947" spans="1:12" x14ac:dyDescent="0.25">
      <c r="A21947">
        <v>25312</v>
      </c>
      <c r="B21947" s="2">
        <v>19.164729999999999</v>
      </c>
      <c r="C21947" s="3">
        <v>14631</v>
      </c>
      <c r="D21947" s="4">
        <v>16620</v>
      </c>
      <c r="E21947" t="s">
        <v>825</v>
      </c>
      <c r="F21947" s="4" t="s">
        <v>5144</v>
      </c>
      <c r="G21947" s="5">
        <v>10493</v>
      </c>
      <c r="H21947" s="6">
        <v>0.1456209</v>
      </c>
      <c r="I21947" s="7">
        <v>49.417999999999999</v>
      </c>
      <c r="J21947" s="2">
        <v>37.5</v>
      </c>
      <c r="K21947">
        <v>2</v>
      </c>
    </row>
    <row r="21948" spans="1:12" x14ac:dyDescent="0.25">
      <c r="A21948">
        <v>75848</v>
      </c>
      <c r="B21948" s="2">
        <v>19.162199999999999</v>
      </c>
      <c r="C21948" s="3">
        <v>108</v>
      </c>
      <c r="E21948" t="s">
        <v>13858</v>
      </c>
      <c r="F21948" s="4" t="s">
        <v>13752</v>
      </c>
      <c r="G21948" s="5">
        <v>70</v>
      </c>
      <c r="H21948" s="6">
        <v>2.85714E-2</v>
      </c>
      <c r="I21948" s="7">
        <v>69.643000000000001</v>
      </c>
    </row>
    <row r="21949" spans="1:12" x14ac:dyDescent="0.25">
      <c r="A21949">
        <v>46785</v>
      </c>
      <c r="B21949" s="2">
        <v>19.16189</v>
      </c>
      <c r="C21949" s="3">
        <v>1907</v>
      </c>
      <c r="D21949" s="4">
        <v>12140</v>
      </c>
      <c r="E21949" t="s">
        <v>8906</v>
      </c>
      <c r="F21949" s="4" t="s">
        <v>8800</v>
      </c>
      <c r="G21949" s="5">
        <v>1207</v>
      </c>
      <c r="H21949" s="6">
        <v>8.5335499999999995E-2</v>
      </c>
      <c r="I21949" s="7">
        <v>59.826000000000001</v>
      </c>
    </row>
    <row r="21950" spans="1:12" x14ac:dyDescent="0.25">
      <c r="A21950">
        <v>62476</v>
      </c>
      <c r="B21950" s="2">
        <v>19.161280000000001</v>
      </c>
      <c r="C21950" s="3">
        <v>1985</v>
      </c>
      <c r="E21950" t="s">
        <v>8541</v>
      </c>
      <c r="F21950" s="4" t="s">
        <v>11490</v>
      </c>
      <c r="G21950" s="5">
        <v>1348</v>
      </c>
      <c r="H21950" s="6">
        <v>0.1209199</v>
      </c>
      <c r="I21950" s="7">
        <v>53.673999999999999</v>
      </c>
    </row>
    <row r="21951" spans="1:12" x14ac:dyDescent="0.25">
      <c r="A21951">
        <v>93654</v>
      </c>
      <c r="B21951" s="2">
        <v>19.15653</v>
      </c>
      <c r="C21951" s="3">
        <v>31575</v>
      </c>
      <c r="D21951" s="4">
        <v>23420</v>
      </c>
      <c r="E21951" t="s">
        <v>15722</v>
      </c>
      <c r="F21951" s="4" t="s">
        <v>15368</v>
      </c>
      <c r="G21951" s="5">
        <v>18513</v>
      </c>
      <c r="H21951" s="6">
        <v>0.15318960000000001</v>
      </c>
      <c r="I21951" s="7">
        <v>48.093000000000004</v>
      </c>
      <c r="J21951" s="2">
        <v>46</v>
      </c>
      <c r="K21951">
        <v>11</v>
      </c>
      <c r="L21951" s="2">
        <v>80.8</v>
      </c>
    </row>
    <row r="21952" spans="1:12" x14ac:dyDescent="0.25">
      <c r="A21952">
        <v>18822</v>
      </c>
      <c r="B21952" s="2">
        <v>19.151489999999999</v>
      </c>
      <c r="C21952" s="3">
        <v>3637</v>
      </c>
      <c r="E21952" t="s">
        <v>4129</v>
      </c>
      <c r="F21952" s="4" t="s">
        <v>3003</v>
      </c>
      <c r="G21952" s="5">
        <v>2522</v>
      </c>
      <c r="H21952" s="6">
        <v>0.12609039999999999</v>
      </c>
      <c r="I21952" s="7">
        <v>52.768000000000001</v>
      </c>
    </row>
    <row r="21953" spans="1:12" x14ac:dyDescent="0.25">
      <c r="A21953">
        <v>28163</v>
      </c>
      <c r="B21953" s="2">
        <v>19.150010000000002</v>
      </c>
      <c r="C21953" s="3">
        <v>6151</v>
      </c>
      <c r="D21953" s="4">
        <v>10620</v>
      </c>
      <c r="E21953" t="s">
        <v>5895</v>
      </c>
      <c r="F21953" s="4" t="s">
        <v>5642</v>
      </c>
      <c r="G21953" s="5">
        <v>3664</v>
      </c>
      <c r="H21953" s="6">
        <v>0.10480349999999999</v>
      </c>
      <c r="I21953" s="7">
        <v>56.445</v>
      </c>
    </row>
    <row r="21954" spans="1:12" x14ac:dyDescent="0.25">
      <c r="A21954">
        <v>61957</v>
      </c>
      <c r="B21954" s="2">
        <v>19.148779999999999</v>
      </c>
      <c r="C21954" s="3">
        <v>2161</v>
      </c>
      <c r="E21954" t="s">
        <v>110</v>
      </c>
      <c r="F21954" s="4" t="s">
        <v>11490</v>
      </c>
      <c r="G21954" s="5">
        <v>1498</v>
      </c>
      <c r="H21954" s="6">
        <v>0.1028037</v>
      </c>
      <c r="I21954" s="7">
        <v>56.786000000000001</v>
      </c>
    </row>
    <row r="21955" spans="1:12" x14ac:dyDescent="0.25">
      <c r="A21955">
        <v>30104</v>
      </c>
      <c r="B21955" s="2">
        <v>19.147680000000001</v>
      </c>
      <c r="C21955" s="3">
        <v>4278</v>
      </c>
      <c r="D21955" s="4">
        <v>16340</v>
      </c>
      <c r="E21955" t="s">
        <v>6386</v>
      </c>
      <c r="F21955" s="4" t="s">
        <v>6363</v>
      </c>
      <c r="G21955" s="5">
        <v>3078</v>
      </c>
      <c r="H21955" s="6">
        <v>0.11172459999999999</v>
      </c>
      <c r="I21955" s="7">
        <v>55.243000000000002</v>
      </c>
      <c r="J21955" s="2">
        <v>23</v>
      </c>
      <c r="K21955">
        <v>1</v>
      </c>
    </row>
    <row r="21956" spans="1:12" x14ac:dyDescent="0.25">
      <c r="A21956">
        <v>35660</v>
      </c>
      <c r="B21956" s="2">
        <v>19.145440000000001</v>
      </c>
      <c r="C21956" s="3">
        <v>9067</v>
      </c>
      <c r="D21956" s="4">
        <v>22520</v>
      </c>
      <c r="E21956" t="s">
        <v>102</v>
      </c>
      <c r="F21956" s="4" t="s">
        <v>7027</v>
      </c>
      <c r="G21956" s="5">
        <v>6301</v>
      </c>
      <c r="H21956" s="6">
        <v>0.17108400000000001</v>
      </c>
      <c r="I21956" s="7">
        <v>44.981999999999999</v>
      </c>
      <c r="J21956" s="2">
        <v>38.5</v>
      </c>
      <c r="K21956">
        <v>2</v>
      </c>
    </row>
    <row r="21957" spans="1:12" x14ac:dyDescent="0.25">
      <c r="A21957">
        <v>75631</v>
      </c>
      <c r="B21957" s="2">
        <v>19.143519999999999</v>
      </c>
      <c r="C21957" s="3">
        <v>2619</v>
      </c>
      <c r="E21957" t="s">
        <v>13831</v>
      </c>
      <c r="F21957" s="4" t="s">
        <v>13752</v>
      </c>
      <c r="G21957" s="5">
        <v>1722</v>
      </c>
      <c r="H21957" s="6">
        <v>7.2590000000000002E-2</v>
      </c>
      <c r="I21957" s="7">
        <v>62</v>
      </c>
    </row>
    <row r="21958" spans="1:12" x14ac:dyDescent="0.25">
      <c r="A21958">
        <v>15738</v>
      </c>
      <c r="B21958" s="2">
        <v>19.143070000000002</v>
      </c>
      <c r="C21958" s="3">
        <v>222</v>
      </c>
      <c r="D21958" s="4">
        <v>27780</v>
      </c>
      <c r="E21958" t="s">
        <v>3289</v>
      </c>
      <c r="F21958" s="4" t="s">
        <v>3003</v>
      </c>
      <c r="G21958" s="5">
        <v>168</v>
      </c>
      <c r="H21958" s="6">
        <v>7.6923099999999994E-2</v>
      </c>
      <c r="I21958" s="7">
        <v>61.25</v>
      </c>
      <c r="J21958" s="2">
        <v>39.5</v>
      </c>
      <c r="K21958">
        <v>2</v>
      </c>
    </row>
    <row r="21959" spans="1:12" x14ac:dyDescent="0.25">
      <c r="A21959">
        <v>58542</v>
      </c>
      <c r="B21959" s="2">
        <v>19.142980000000001</v>
      </c>
      <c r="C21959" s="3">
        <v>307</v>
      </c>
      <c r="E21959" t="s">
        <v>2376</v>
      </c>
      <c r="F21959" s="4" t="s">
        <v>11069</v>
      </c>
      <c r="G21959" s="5">
        <v>212</v>
      </c>
      <c r="H21959" s="6">
        <v>7.98122E-2</v>
      </c>
      <c r="I21959" s="7">
        <v>60.75</v>
      </c>
    </row>
    <row r="21960" spans="1:12" x14ac:dyDescent="0.25">
      <c r="A21960">
        <v>54893</v>
      </c>
      <c r="B21960" s="2">
        <v>19.14228</v>
      </c>
      <c r="C21960" s="3">
        <v>3584</v>
      </c>
      <c r="E21960" t="s">
        <v>198</v>
      </c>
      <c r="F21960" s="4" t="s">
        <v>10031</v>
      </c>
      <c r="G21960" s="5">
        <v>2687</v>
      </c>
      <c r="H21960" s="6">
        <v>0.1640625</v>
      </c>
      <c r="I21960" s="7">
        <v>46.188000000000002</v>
      </c>
    </row>
    <row r="21961" spans="1:12" x14ac:dyDescent="0.25">
      <c r="A21961">
        <v>37914</v>
      </c>
      <c r="B21961" s="2">
        <v>19.138280000000002</v>
      </c>
      <c r="C21961" s="3">
        <v>20947</v>
      </c>
      <c r="D21961" s="4">
        <v>28940</v>
      </c>
      <c r="E21961" t="s">
        <v>3655</v>
      </c>
      <c r="F21961" s="4" t="s">
        <v>7348</v>
      </c>
      <c r="G21961" s="5">
        <v>14062</v>
      </c>
      <c r="H21961" s="6">
        <v>0.1866022</v>
      </c>
      <c r="I21961" s="7">
        <v>42.29</v>
      </c>
      <c r="J21961" s="2">
        <v>45.75</v>
      </c>
      <c r="K21961">
        <v>4</v>
      </c>
    </row>
    <row r="21962" spans="1:12" x14ac:dyDescent="0.25">
      <c r="A21962">
        <v>99137</v>
      </c>
      <c r="B21962" s="2">
        <v>19.13485</v>
      </c>
      <c r="C21962" s="3">
        <v>316</v>
      </c>
      <c r="D21962" s="4">
        <v>44060</v>
      </c>
      <c r="E21962" t="s">
        <v>16566</v>
      </c>
      <c r="F21962" s="4" t="s">
        <v>16344</v>
      </c>
      <c r="G21962" s="5">
        <v>254</v>
      </c>
      <c r="H21962" s="6">
        <v>0.16078429999999999</v>
      </c>
      <c r="I21962" s="7">
        <v>46.75</v>
      </c>
    </row>
    <row r="21963" spans="1:12" x14ac:dyDescent="0.25">
      <c r="A21963">
        <v>74447</v>
      </c>
      <c r="B21963" s="2">
        <v>19.132110000000001</v>
      </c>
      <c r="C21963" s="3">
        <v>17013</v>
      </c>
      <c r="D21963" s="4">
        <v>46140</v>
      </c>
      <c r="E21963" t="s">
        <v>13649</v>
      </c>
      <c r="F21963" s="4" t="s">
        <v>13462</v>
      </c>
      <c r="G21963" s="5">
        <v>11159</v>
      </c>
      <c r="H21963" s="6">
        <v>0.1639785</v>
      </c>
      <c r="I21963" s="7">
        <v>46.195999999999998</v>
      </c>
      <c r="J21963" s="2">
        <v>64.666700000000006</v>
      </c>
      <c r="K21963">
        <v>3</v>
      </c>
    </row>
    <row r="21964" spans="1:12" x14ac:dyDescent="0.25">
      <c r="A21964">
        <v>74354</v>
      </c>
      <c r="B21964" s="2">
        <v>19.126639999999998</v>
      </c>
      <c r="C21964" s="3">
        <v>18207</v>
      </c>
      <c r="D21964" s="4">
        <v>33060</v>
      </c>
      <c r="E21964" t="s">
        <v>5277</v>
      </c>
      <c r="F21964" s="4" t="s">
        <v>13462</v>
      </c>
      <c r="G21964" s="5">
        <v>11701</v>
      </c>
      <c r="H21964" s="6">
        <v>0.16202359999999999</v>
      </c>
      <c r="I21964" s="7">
        <v>46.524999999999999</v>
      </c>
      <c r="J21964" s="2">
        <v>58.142899999999997</v>
      </c>
      <c r="K21964">
        <v>7</v>
      </c>
    </row>
    <row r="21965" spans="1:12" x14ac:dyDescent="0.25">
      <c r="A21965">
        <v>70736</v>
      </c>
      <c r="B21965" s="2">
        <v>19.123750000000001</v>
      </c>
      <c r="C21965" s="3">
        <v>635</v>
      </c>
      <c r="D21965" s="4">
        <v>12940</v>
      </c>
      <c r="E21965" t="s">
        <v>13062</v>
      </c>
      <c r="F21965" s="4" t="s">
        <v>12927</v>
      </c>
      <c r="G21965" s="5">
        <v>381</v>
      </c>
      <c r="H21965" s="6">
        <v>0.1073298</v>
      </c>
      <c r="I21965" s="7">
        <v>55.975999999999999</v>
      </c>
    </row>
    <row r="21966" spans="1:12" x14ac:dyDescent="0.25">
      <c r="A21966">
        <v>76671</v>
      </c>
      <c r="B21966" s="2">
        <v>19.123290000000001</v>
      </c>
      <c r="C21966" s="3">
        <v>2089</v>
      </c>
      <c r="E21966" t="s">
        <v>1185</v>
      </c>
      <c r="F21966" s="4" t="s">
        <v>13752</v>
      </c>
      <c r="G21966" s="5">
        <v>1536</v>
      </c>
      <c r="H21966" s="6">
        <v>0.1067708</v>
      </c>
      <c r="I21966" s="7">
        <v>56.070999999999998</v>
      </c>
    </row>
    <row r="21967" spans="1:12" x14ac:dyDescent="0.25">
      <c r="A21967">
        <v>88001</v>
      </c>
      <c r="B21967" s="2">
        <v>19.118040000000001</v>
      </c>
      <c r="C21967" s="3">
        <v>36361</v>
      </c>
      <c r="D21967" s="4">
        <v>29740</v>
      </c>
      <c r="E21967" t="s">
        <v>15260</v>
      </c>
      <c r="F21967" s="4" t="s">
        <v>15124</v>
      </c>
      <c r="G21967" s="5">
        <v>20413</v>
      </c>
      <c r="H21967" s="6">
        <v>0.23955319999999999</v>
      </c>
      <c r="I21967" s="7">
        <v>33.125</v>
      </c>
      <c r="J21967" s="2">
        <v>43.833300000000001</v>
      </c>
      <c r="K21967">
        <v>12</v>
      </c>
      <c r="L21967" s="2">
        <v>71.2</v>
      </c>
    </row>
    <row r="21968" spans="1:12" x14ac:dyDescent="0.25">
      <c r="A21968">
        <v>26542</v>
      </c>
      <c r="B21968" s="2">
        <v>19.112729999999999</v>
      </c>
      <c r="C21968" s="3">
        <v>2512</v>
      </c>
      <c r="D21968" s="4">
        <v>34060</v>
      </c>
      <c r="E21968" t="s">
        <v>3161</v>
      </c>
      <c r="F21968" s="4" t="s">
        <v>5144</v>
      </c>
      <c r="G21968" s="5">
        <v>1766</v>
      </c>
      <c r="H21968" s="6">
        <v>8.8851200000000005E-2</v>
      </c>
      <c r="I21968" s="7">
        <v>59.167000000000002</v>
      </c>
      <c r="J21968" s="2">
        <v>46</v>
      </c>
      <c r="K21968">
        <v>1</v>
      </c>
    </row>
    <row r="21969" spans="1:11" x14ac:dyDescent="0.25">
      <c r="A21969">
        <v>95991</v>
      </c>
      <c r="B21969" s="2">
        <v>19.106310000000001</v>
      </c>
      <c r="C21969" s="3">
        <v>41212</v>
      </c>
      <c r="D21969" s="4">
        <v>49700</v>
      </c>
      <c r="E21969" t="s">
        <v>16023</v>
      </c>
      <c r="F21969" s="4" t="s">
        <v>15368</v>
      </c>
      <c r="G21969" s="5">
        <v>25075</v>
      </c>
      <c r="H21969" s="6">
        <v>0.15665009999999999</v>
      </c>
      <c r="I21969" s="7">
        <v>47.45</v>
      </c>
      <c r="J21969" s="2">
        <v>45.125</v>
      </c>
      <c r="K21969">
        <v>8</v>
      </c>
    </row>
    <row r="21970" spans="1:11" x14ac:dyDescent="0.25">
      <c r="A21970">
        <v>63434</v>
      </c>
      <c r="B21970" s="2">
        <v>19.100180000000002</v>
      </c>
      <c r="C21970" s="3">
        <v>884</v>
      </c>
      <c r="E21970" t="s">
        <v>770</v>
      </c>
      <c r="F21970" s="4" t="s">
        <v>12102</v>
      </c>
      <c r="G21970" s="5">
        <v>532</v>
      </c>
      <c r="H21970" s="6">
        <v>0.15601499999999999</v>
      </c>
      <c r="I21970" s="7">
        <v>47.557000000000002</v>
      </c>
    </row>
    <row r="21971" spans="1:11" x14ac:dyDescent="0.25">
      <c r="A21971">
        <v>75860</v>
      </c>
      <c r="B21971" s="2">
        <v>19.098929999999999</v>
      </c>
      <c r="C21971" s="3">
        <v>6229</v>
      </c>
      <c r="E21971" t="s">
        <v>13864</v>
      </c>
      <c r="F21971" s="4" t="s">
        <v>13752</v>
      </c>
      <c r="G21971" s="5">
        <v>4695</v>
      </c>
      <c r="H21971" s="6">
        <v>0.1047923</v>
      </c>
      <c r="I21971" s="7">
        <v>56.405999999999999</v>
      </c>
    </row>
    <row r="21972" spans="1:11" x14ac:dyDescent="0.25">
      <c r="A21972">
        <v>44062</v>
      </c>
      <c r="B21972" s="2">
        <v>19.09591</v>
      </c>
      <c r="C21972" s="3">
        <v>15630</v>
      </c>
      <c r="D21972" s="4">
        <v>17460</v>
      </c>
      <c r="E21972" t="s">
        <v>94</v>
      </c>
      <c r="F21972" s="4" t="s">
        <v>8295</v>
      </c>
      <c r="G21972" s="5">
        <v>7885</v>
      </c>
      <c r="H21972" s="6">
        <v>0.107546</v>
      </c>
      <c r="I21972" s="7">
        <v>55.93</v>
      </c>
      <c r="J21972" s="2">
        <v>63</v>
      </c>
      <c r="K21972">
        <v>1</v>
      </c>
    </row>
    <row r="21973" spans="1:11" x14ac:dyDescent="0.25">
      <c r="A21973">
        <v>57429</v>
      </c>
      <c r="B21973" s="2">
        <v>19.094010000000001</v>
      </c>
      <c r="C21973" s="3">
        <v>93</v>
      </c>
      <c r="E21973" t="s">
        <v>10968</v>
      </c>
      <c r="F21973" s="4" t="s">
        <v>10877</v>
      </c>
      <c r="G21973" s="5">
        <v>61</v>
      </c>
      <c r="H21973" s="6">
        <v>0.1129032</v>
      </c>
      <c r="I21973" s="7">
        <v>55</v>
      </c>
    </row>
    <row r="21974" spans="1:11" x14ac:dyDescent="0.25">
      <c r="A21974">
        <v>46938</v>
      </c>
      <c r="B21974" s="2">
        <v>19.093530000000001</v>
      </c>
      <c r="C21974" s="3">
        <v>2921</v>
      </c>
      <c r="D21974" s="4">
        <v>31980</v>
      </c>
      <c r="E21974" t="s">
        <v>910</v>
      </c>
      <c r="F21974" s="4" t="s">
        <v>8800</v>
      </c>
      <c r="G21974" s="5">
        <v>1949</v>
      </c>
      <c r="H21974" s="6">
        <v>0.14161109999999999</v>
      </c>
      <c r="I21974" s="7">
        <v>50.039000000000001</v>
      </c>
    </row>
    <row r="21975" spans="1:11" x14ac:dyDescent="0.25">
      <c r="A21975">
        <v>44837</v>
      </c>
      <c r="B21975" s="2">
        <v>19.092410000000001</v>
      </c>
      <c r="C21975" s="3">
        <v>4401</v>
      </c>
      <c r="D21975" s="4">
        <v>35940</v>
      </c>
      <c r="E21975" t="s">
        <v>1334</v>
      </c>
      <c r="F21975" s="4" t="s">
        <v>8295</v>
      </c>
      <c r="G21975" s="5">
        <v>2730</v>
      </c>
      <c r="H21975" s="6">
        <v>0.107326</v>
      </c>
      <c r="I21975" s="7">
        <v>55.962000000000003</v>
      </c>
      <c r="J21975" s="2">
        <v>66</v>
      </c>
      <c r="K21975">
        <v>1</v>
      </c>
    </row>
    <row r="21976" spans="1:11" x14ac:dyDescent="0.25">
      <c r="A21976">
        <v>38967</v>
      </c>
      <c r="B21976" s="2">
        <v>19.090710000000001</v>
      </c>
      <c r="C21976" s="3">
        <v>6910</v>
      </c>
      <c r="E21976" t="s">
        <v>5450</v>
      </c>
      <c r="F21976" s="4" t="s">
        <v>7633</v>
      </c>
      <c r="G21976" s="5">
        <v>4390</v>
      </c>
      <c r="H21976" s="6">
        <v>0.18264630000000001</v>
      </c>
      <c r="I21976" s="7">
        <v>42.944000000000003</v>
      </c>
    </row>
    <row r="21977" spans="1:11" x14ac:dyDescent="0.25">
      <c r="A21977">
        <v>77351</v>
      </c>
      <c r="B21977" s="2">
        <v>19.083960000000001</v>
      </c>
      <c r="C21977" s="3">
        <v>32682</v>
      </c>
      <c r="E21977" t="s">
        <v>1366</v>
      </c>
      <c r="F21977" s="4" t="s">
        <v>13752</v>
      </c>
      <c r="G21977" s="5">
        <v>23805</v>
      </c>
      <c r="H21977" s="6">
        <v>0.13135340000000001</v>
      </c>
      <c r="I21977" s="7">
        <v>51.807000000000002</v>
      </c>
      <c r="J21977" s="2">
        <v>54.75</v>
      </c>
      <c r="K21977">
        <v>4</v>
      </c>
    </row>
    <row r="21978" spans="1:11" x14ac:dyDescent="0.25">
      <c r="A21978">
        <v>73556</v>
      </c>
      <c r="B21978" s="2">
        <v>19.078240000000001</v>
      </c>
      <c r="C21978" s="3">
        <v>140</v>
      </c>
      <c r="D21978" s="4">
        <v>11060</v>
      </c>
      <c r="E21978" t="s">
        <v>8028</v>
      </c>
      <c r="F21978" s="4" t="s">
        <v>13462</v>
      </c>
      <c r="G21978" s="5">
        <v>90</v>
      </c>
      <c r="H21978" s="6">
        <v>0.15384619999999999</v>
      </c>
      <c r="I21978" s="7">
        <v>47.917000000000002</v>
      </c>
    </row>
    <row r="21979" spans="1:11" x14ac:dyDescent="0.25">
      <c r="A21979">
        <v>14747</v>
      </c>
      <c r="B21979" s="2">
        <v>19.077819999999999</v>
      </c>
      <c r="C21979" s="3">
        <v>2260</v>
      </c>
      <c r="D21979" s="4">
        <v>27460</v>
      </c>
      <c r="E21979" t="s">
        <v>2929</v>
      </c>
      <c r="F21979" s="4" t="s">
        <v>1280</v>
      </c>
      <c r="G21979" s="5">
        <v>1646</v>
      </c>
      <c r="H21979" s="6">
        <v>0.11232540000000001</v>
      </c>
      <c r="I21979" s="7">
        <v>55.088999999999999</v>
      </c>
      <c r="J21979" s="2">
        <v>32</v>
      </c>
      <c r="K21979">
        <v>1</v>
      </c>
    </row>
    <row r="21980" spans="1:11" x14ac:dyDescent="0.25">
      <c r="A21980">
        <v>54538</v>
      </c>
      <c r="B21980" s="2">
        <v>19.07694</v>
      </c>
      <c r="C21980" s="3">
        <v>3095</v>
      </c>
      <c r="E21980" t="s">
        <v>10290</v>
      </c>
      <c r="F21980" s="4" t="s">
        <v>10031</v>
      </c>
      <c r="G21980" s="5">
        <v>2049</v>
      </c>
      <c r="H21980" s="6">
        <v>0.22010740000000001</v>
      </c>
      <c r="I21980" s="7">
        <v>36.463000000000001</v>
      </c>
    </row>
    <row r="21981" spans="1:11" x14ac:dyDescent="0.25">
      <c r="A21981">
        <v>75127</v>
      </c>
      <c r="B21981" s="2">
        <v>19.07619</v>
      </c>
      <c r="C21981" s="3">
        <v>1763</v>
      </c>
      <c r="E21981" t="s">
        <v>13772</v>
      </c>
      <c r="F21981" s="4" t="s">
        <v>13752</v>
      </c>
      <c r="G21981" s="5">
        <v>1077</v>
      </c>
      <c r="H21981" s="6">
        <v>0.1076067</v>
      </c>
      <c r="I21981" s="7">
        <v>55.902999999999999</v>
      </c>
    </row>
    <row r="21982" spans="1:11" x14ac:dyDescent="0.25">
      <c r="A21982">
        <v>37871</v>
      </c>
      <c r="B21982" s="2">
        <v>19.074480000000001</v>
      </c>
      <c r="C21982" s="3">
        <v>8939</v>
      </c>
      <c r="D21982" s="4">
        <v>28940</v>
      </c>
      <c r="E21982" t="s">
        <v>7510</v>
      </c>
      <c r="F21982" s="4" t="s">
        <v>7348</v>
      </c>
      <c r="G21982" s="5">
        <v>6052</v>
      </c>
      <c r="H21982" s="6">
        <v>0.13367480000000001</v>
      </c>
      <c r="I21982" s="7">
        <v>51.398000000000003</v>
      </c>
      <c r="J21982" s="2">
        <v>57.666699999999999</v>
      </c>
      <c r="K21982">
        <v>3</v>
      </c>
    </row>
    <row r="21983" spans="1:11" x14ac:dyDescent="0.25">
      <c r="A21983">
        <v>47352</v>
      </c>
      <c r="B21983" s="2">
        <v>19.072870000000002</v>
      </c>
      <c r="C21983" s="3">
        <v>1014</v>
      </c>
      <c r="E21983" t="s">
        <v>5652</v>
      </c>
      <c r="F21983" s="4" t="s">
        <v>8800</v>
      </c>
      <c r="G21983" s="5">
        <v>669</v>
      </c>
      <c r="H21983" s="6">
        <v>0.13452910000000001</v>
      </c>
      <c r="I21983" s="7">
        <v>51.25</v>
      </c>
      <c r="J21983" s="2">
        <v>55</v>
      </c>
      <c r="K21983">
        <v>1</v>
      </c>
    </row>
    <row r="21984" spans="1:11" x14ac:dyDescent="0.25">
      <c r="A21984">
        <v>5824</v>
      </c>
      <c r="B21984" s="2">
        <v>19.072520000000001</v>
      </c>
      <c r="C21984" s="3">
        <v>1072</v>
      </c>
      <c r="D21984" s="4">
        <v>13620</v>
      </c>
      <c r="E21984" t="s">
        <v>217</v>
      </c>
      <c r="F21984" s="4" t="s">
        <v>1030</v>
      </c>
      <c r="G21984" s="5">
        <v>814</v>
      </c>
      <c r="H21984" s="6">
        <v>0.1435583</v>
      </c>
      <c r="I21984" s="7">
        <v>49.688000000000002</v>
      </c>
    </row>
    <row r="21985" spans="1:12" x14ac:dyDescent="0.25">
      <c r="A21985">
        <v>62024</v>
      </c>
      <c r="B21985" s="2">
        <v>19.070599999999999</v>
      </c>
      <c r="C21985" s="3">
        <v>9730</v>
      </c>
      <c r="D21985" s="4">
        <v>41180</v>
      </c>
      <c r="E21985" t="s">
        <v>11856</v>
      </c>
      <c r="F21985" s="4" t="s">
        <v>11490</v>
      </c>
      <c r="G21985" s="5">
        <v>7189</v>
      </c>
      <c r="H21985" s="6">
        <v>0.1153151</v>
      </c>
      <c r="I21985" s="7">
        <v>54.564999999999998</v>
      </c>
      <c r="J21985" s="2">
        <v>45.5</v>
      </c>
      <c r="K21985">
        <v>2</v>
      </c>
    </row>
    <row r="21986" spans="1:12" x14ac:dyDescent="0.25">
      <c r="A21986">
        <v>59465</v>
      </c>
      <c r="B21986" s="2">
        <v>19.06887</v>
      </c>
      <c r="C21986" s="3">
        <v>52</v>
      </c>
      <c r="D21986" s="4">
        <v>24500</v>
      </c>
      <c r="E21986" t="s">
        <v>11395</v>
      </c>
      <c r="F21986" s="4" t="s">
        <v>11278</v>
      </c>
      <c r="G21986" s="5">
        <v>46</v>
      </c>
      <c r="H21986" s="6">
        <v>0.14893619999999999</v>
      </c>
      <c r="I21986" s="7">
        <v>48.75</v>
      </c>
    </row>
    <row r="21987" spans="1:12" x14ac:dyDescent="0.25">
      <c r="A21987">
        <v>65772</v>
      </c>
      <c r="B21987" s="2">
        <v>19.068529999999999</v>
      </c>
      <c r="C21987" s="3">
        <v>2260</v>
      </c>
      <c r="E21987" t="s">
        <v>972</v>
      </c>
      <c r="F21987" s="4" t="s">
        <v>12102</v>
      </c>
      <c r="G21987" s="5">
        <v>1353</v>
      </c>
      <c r="H21987" s="6">
        <v>0.120473</v>
      </c>
      <c r="I21987" s="7">
        <v>53.664000000000001</v>
      </c>
      <c r="J21987" s="2">
        <v>62</v>
      </c>
      <c r="K21987">
        <v>1</v>
      </c>
    </row>
    <row r="21988" spans="1:12" x14ac:dyDescent="0.25">
      <c r="A21988">
        <v>89419</v>
      </c>
      <c r="B21988" s="2">
        <v>19.06719</v>
      </c>
      <c r="C21988" s="3">
        <v>5618</v>
      </c>
      <c r="E21988" t="s">
        <v>15346</v>
      </c>
      <c r="F21988" s="4" t="s">
        <v>15318</v>
      </c>
      <c r="G21988" s="5">
        <v>4261</v>
      </c>
      <c r="H21988" s="6">
        <v>0.11523120000000001</v>
      </c>
      <c r="I21988" s="7">
        <v>54.563000000000002</v>
      </c>
      <c r="J21988" s="2">
        <v>42</v>
      </c>
      <c r="K21988">
        <v>1</v>
      </c>
    </row>
    <row r="21989" spans="1:12" x14ac:dyDescent="0.25">
      <c r="A21989">
        <v>6604</v>
      </c>
      <c r="B21989" s="2">
        <v>19.061820000000001</v>
      </c>
      <c r="C21989" s="3">
        <v>30094</v>
      </c>
      <c r="D21989" s="4">
        <v>14860</v>
      </c>
      <c r="E21989" t="s">
        <v>1311</v>
      </c>
      <c r="F21989" s="4" t="s">
        <v>1198</v>
      </c>
      <c r="G21989" s="5">
        <v>18204</v>
      </c>
      <c r="H21989" s="6">
        <v>0.1855087</v>
      </c>
      <c r="I21989" s="7">
        <v>42.411999999999999</v>
      </c>
      <c r="J21989" s="2">
        <v>42.8</v>
      </c>
      <c r="K21989">
        <v>10</v>
      </c>
      <c r="L21989" s="2">
        <v>66.099999999999994</v>
      </c>
    </row>
    <row r="21990" spans="1:12" x14ac:dyDescent="0.25">
      <c r="A21990">
        <v>45164</v>
      </c>
      <c r="B21990" s="2">
        <v>19.05742</v>
      </c>
      <c r="C21990" s="3">
        <v>289</v>
      </c>
      <c r="D21990" s="4">
        <v>48940</v>
      </c>
      <c r="E21990" t="s">
        <v>8658</v>
      </c>
      <c r="F21990" s="4" t="s">
        <v>8295</v>
      </c>
      <c r="G21990" s="5">
        <v>164</v>
      </c>
      <c r="H21990" s="6">
        <v>0.1097561</v>
      </c>
      <c r="I21990" s="7">
        <v>55.5</v>
      </c>
    </row>
    <row r="21991" spans="1:12" x14ac:dyDescent="0.25">
      <c r="A21991">
        <v>52232</v>
      </c>
      <c r="B21991" s="2">
        <v>19.05734</v>
      </c>
      <c r="C21991" s="3">
        <v>194</v>
      </c>
      <c r="E21991" t="s">
        <v>2581</v>
      </c>
      <c r="F21991" s="4" t="s">
        <v>9593</v>
      </c>
      <c r="G21991" s="5">
        <v>156</v>
      </c>
      <c r="H21991" s="6">
        <v>1.28205E-2</v>
      </c>
      <c r="I21991" s="7">
        <v>72.25</v>
      </c>
    </row>
    <row r="21992" spans="1:12" x14ac:dyDescent="0.25">
      <c r="A21992">
        <v>53225</v>
      </c>
      <c r="B21992" s="2">
        <v>19.053619999999999</v>
      </c>
      <c r="C21992" s="3">
        <v>25395</v>
      </c>
      <c r="D21992" s="4">
        <v>33340</v>
      </c>
      <c r="E21992" t="s">
        <v>10098</v>
      </c>
      <c r="F21992" s="4" t="s">
        <v>10031</v>
      </c>
      <c r="G21992" s="5">
        <v>15411</v>
      </c>
      <c r="H21992" s="6">
        <v>0.18272659999999999</v>
      </c>
      <c r="I21992" s="7">
        <v>42.887</v>
      </c>
      <c r="J21992" s="2">
        <v>44.444400000000002</v>
      </c>
      <c r="K21992">
        <v>9</v>
      </c>
    </row>
    <row r="21993" spans="1:12" x14ac:dyDescent="0.25">
      <c r="A21993">
        <v>84023</v>
      </c>
      <c r="B21993" s="2">
        <v>19.049890000000001</v>
      </c>
      <c r="C21993" s="3">
        <v>193</v>
      </c>
      <c r="E21993" t="s">
        <v>14862</v>
      </c>
      <c r="F21993" s="4" t="s">
        <v>14851</v>
      </c>
      <c r="G21993" s="5">
        <v>146</v>
      </c>
      <c r="H21993" s="6">
        <v>0.1632653</v>
      </c>
      <c r="I21993" s="7">
        <v>46.25</v>
      </c>
    </row>
    <row r="21994" spans="1:12" x14ac:dyDescent="0.25">
      <c r="A21994">
        <v>52535</v>
      </c>
      <c r="B21994" s="2">
        <v>19.049710000000001</v>
      </c>
      <c r="C21994" s="3">
        <v>847</v>
      </c>
      <c r="E21994" t="s">
        <v>1579</v>
      </c>
      <c r="F21994" s="4" t="s">
        <v>9593</v>
      </c>
      <c r="G21994" s="5">
        <v>638</v>
      </c>
      <c r="H21994" s="6">
        <v>0.14397499999999999</v>
      </c>
      <c r="I21994" s="7">
        <v>49.582999999999998</v>
      </c>
    </row>
    <row r="21995" spans="1:12" x14ac:dyDescent="0.25">
      <c r="A21995">
        <v>5907</v>
      </c>
      <c r="B21995" s="2">
        <v>19.049520000000001</v>
      </c>
      <c r="C21995" s="3">
        <v>165</v>
      </c>
      <c r="D21995" s="4">
        <v>13620</v>
      </c>
      <c r="E21995" t="s">
        <v>455</v>
      </c>
      <c r="F21995" s="4" t="s">
        <v>1030</v>
      </c>
      <c r="G21995" s="5">
        <v>144</v>
      </c>
      <c r="H21995" s="6">
        <v>0.137931</v>
      </c>
      <c r="I21995" s="7">
        <v>50.625</v>
      </c>
    </row>
    <row r="21996" spans="1:12" x14ac:dyDescent="0.25">
      <c r="A21996">
        <v>55784</v>
      </c>
      <c r="B21996" s="2">
        <v>19.049469999999999</v>
      </c>
      <c r="C21996" s="3">
        <v>87</v>
      </c>
      <c r="E21996" t="s">
        <v>10552</v>
      </c>
      <c r="F21996" s="4" t="s">
        <v>10428</v>
      </c>
      <c r="G21996" s="5">
        <v>70</v>
      </c>
      <c r="H21996" s="6">
        <v>5.7142900000000003E-2</v>
      </c>
      <c r="I21996" s="7">
        <v>64.582999999999998</v>
      </c>
    </row>
    <row r="21997" spans="1:12" x14ac:dyDescent="0.25">
      <c r="A21997">
        <v>91744</v>
      </c>
      <c r="B21997" s="2">
        <v>19.036909999999999</v>
      </c>
      <c r="C21997" s="3">
        <v>87096</v>
      </c>
      <c r="D21997" s="4">
        <v>31080</v>
      </c>
      <c r="E21997" t="s">
        <v>15450</v>
      </c>
      <c r="F21997" s="4" t="s">
        <v>15368</v>
      </c>
      <c r="G21997" s="5">
        <v>52368</v>
      </c>
      <c r="H21997" s="6">
        <v>9.4998899999999997E-2</v>
      </c>
      <c r="I21997" s="7">
        <v>58.040999999999997</v>
      </c>
      <c r="J21997" s="2">
        <v>46.6</v>
      </c>
      <c r="K21997">
        <v>10</v>
      </c>
      <c r="L21997" s="2">
        <v>83.1</v>
      </c>
    </row>
    <row r="21998" spans="1:12" x14ac:dyDescent="0.25">
      <c r="A21998">
        <v>15233</v>
      </c>
      <c r="B21998" s="2">
        <v>19.023510000000002</v>
      </c>
      <c r="C21998" s="3">
        <v>4219</v>
      </c>
      <c r="D21998" s="4">
        <v>38300</v>
      </c>
      <c r="E21998" t="s">
        <v>3081</v>
      </c>
      <c r="F21998" s="4" t="s">
        <v>3003</v>
      </c>
      <c r="G21998" s="5">
        <v>3625</v>
      </c>
      <c r="H21998" s="6">
        <v>0.16772409999999999</v>
      </c>
      <c r="I21998" s="7">
        <v>45.469000000000001</v>
      </c>
      <c r="J21998" s="2">
        <v>24</v>
      </c>
      <c r="K21998">
        <v>1</v>
      </c>
    </row>
    <row r="21999" spans="1:12" x14ac:dyDescent="0.25">
      <c r="A21999">
        <v>92311</v>
      </c>
      <c r="B21999" s="2">
        <v>19.017969999999998</v>
      </c>
      <c r="C21999" s="3">
        <v>32831</v>
      </c>
      <c r="D21999" s="4">
        <v>40140</v>
      </c>
      <c r="E21999" t="s">
        <v>11683</v>
      </c>
      <c r="F21999" s="4" t="s">
        <v>15368</v>
      </c>
      <c r="G21999" s="5">
        <v>19549</v>
      </c>
      <c r="H21999" s="6">
        <v>0.1197954</v>
      </c>
      <c r="I21999" s="7">
        <v>53.75</v>
      </c>
      <c r="J21999" s="2">
        <v>50.5</v>
      </c>
      <c r="K21999">
        <v>8</v>
      </c>
    </row>
    <row r="22000" spans="1:12" x14ac:dyDescent="0.25">
      <c r="A22000">
        <v>74577</v>
      </c>
      <c r="B22000" s="2">
        <v>19.013249999999999</v>
      </c>
      <c r="C22000" s="3">
        <v>231</v>
      </c>
      <c r="D22000" s="4">
        <v>22900</v>
      </c>
      <c r="E22000" t="s">
        <v>2635</v>
      </c>
      <c r="F22000" s="4" t="s">
        <v>13462</v>
      </c>
      <c r="G22000" s="5">
        <v>159</v>
      </c>
      <c r="H22000" s="6">
        <v>0.18124999999999999</v>
      </c>
      <c r="I22000" s="7">
        <v>43.125</v>
      </c>
    </row>
    <row r="22001" spans="1:11" x14ac:dyDescent="0.25">
      <c r="A22001">
        <v>46772</v>
      </c>
      <c r="B22001" s="2">
        <v>19.012840000000001</v>
      </c>
      <c r="C22001" s="3">
        <v>3410</v>
      </c>
      <c r="D22001" s="4">
        <v>19540</v>
      </c>
      <c r="E22001" t="s">
        <v>639</v>
      </c>
      <c r="F22001" s="4" t="s">
        <v>8800</v>
      </c>
      <c r="G22001" s="5">
        <v>1541</v>
      </c>
      <c r="H22001" s="6">
        <v>0.1155094</v>
      </c>
      <c r="I22001" s="7">
        <v>54.484999999999999</v>
      </c>
    </row>
    <row r="22002" spans="1:11" x14ac:dyDescent="0.25">
      <c r="A22002">
        <v>28585</v>
      </c>
      <c r="B22002" s="2">
        <v>19.011849999999999</v>
      </c>
      <c r="C22002" s="3">
        <v>3706</v>
      </c>
      <c r="D22002" s="4">
        <v>35100</v>
      </c>
      <c r="E22002" t="s">
        <v>1720</v>
      </c>
      <c r="F22002" s="4" t="s">
        <v>5642</v>
      </c>
      <c r="G22002" s="5">
        <v>2609</v>
      </c>
      <c r="H22002" s="6">
        <v>0.1298851</v>
      </c>
      <c r="I22002" s="7">
        <v>52</v>
      </c>
    </row>
    <row r="22003" spans="1:11" x14ac:dyDescent="0.25">
      <c r="A22003">
        <v>97453</v>
      </c>
      <c r="B22003" s="2">
        <v>19.01107</v>
      </c>
      <c r="C22003" s="3">
        <v>731</v>
      </c>
      <c r="D22003" s="4">
        <v>21660</v>
      </c>
      <c r="E22003" t="s">
        <v>951</v>
      </c>
      <c r="F22003" s="4" t="s">
        <v>16170</v>
      </c>
      <c r="G22003" s="5">
        <v>625</v>
      </c>
      <c r="H22003" s="6">
        <v>0.17280000000000001</v>
      </c>
      <c r="I22003" s="7">
        <v>44.582999999999998</v>
      </c>
      <c r="J22003" s="2">
        <v>46</v>
      </c>
      <c r="K22003">
        <v>1</v>
      </c>
    </row>
    <row r="22004" spans="1:11" x14ac:dyDescent="0.25">
      <c r="A22004">
        <v>33709</v>
      </c>
      <c r="B22004" s="2">
        <v>19.006060000000002</v>
      </c>
      <c r="C22004" s="3">
        <v>26243</v>
      </c>
      <c r="D22004" s="4">
        <v>45300</v>
      </c>
      <c r="E22004" t="s">
        <v>3400</v>
      </c>
      <c r="F22004" s="4" t="s">
        <v>6689</v>
      </c>
      <c r="G22004" s="5">
        <v>20315</v>
      </c>
      <c r="H22004" s="6">
        <v>0.17410780000000001</v>
      </c>
      <c r="I22004" s="7">
        <v>44.354999999999997</v>
      </c>
      <c r="J22004" s="2">
        <v>44</v>
      </c>
      <c r="K22004">
        <v>3</v>
      </c>
    </row>
    <row r="22005" spans="1:11" x14ac:dyDescent="0.25">
      <c r="A22005">
        <v>5744</v>
      </c>
      <c r="B22005" s="2">
        <v>19.001110000000001</v>
      </c>
      <c r="C22005" s="3">
        <v>499</v>
      </c>
      <c r="D22005" s="4">
        <v>40860</v>
      </c>
      <c r="E22005" t="s">
        <v>52</v>
      </c>
      <c r="F22005" s="4" t="s">
        <v>1030</v>
      </c>
      <c r="G22005" s="5">
        <v>349</v>
      </c>
      <c r="H22005" s="6">
        <v>0.10888249999999999</v>
      </c>
      <c r="I22005" s="7">
        <v>55.625</v>
      </c>
    </row>
    <row r="22006" spans="1:11" x14ac:dyDescent="0.25">
      <c r="A22006">
        <v>62414</v>
      </c>
      <c r="B22006" s="2">
        <v>19.00075</v>
      </c>
      <c r="C22006" s="3">
        <v>1820</v>
      </c>
      <c r="D22006" s="4">
        <v>20820</v>
      </c>
      <c r="E22006" t="s">
        <v>11943</v>
      </c>
      <c r="F22006" s="4" t="s">
        <v>11490</v>
      </c>
      <c r="G22006" s="5">
        <v>1177</v>
      </c>
      <c r="H22006" s="6">
        <v>0.1180969</v>
      </c>
      <c r="I22006" s="7">
        <v>54.031999999999996</v>
      </c>
    </row>
    <row r="22007" spans="1:11" x14ac:dyDescent="0.25">
      <c r="A22007">
        <v>63072</v>
      </c>
      <c r="B22007" s="2">
        <v>18.99999</v>
      </c>
      <c r="C22007" s="3">
        <v>2762</v>
      </c>
      <c r="D22007" s="4">
        <v>41180</v>
      </c>
      <c r="E22007" t="s">
        <v>8590</v>
      </c>
      <c r="F22007" s="4" t="s">
        <v>12102</v>
      </c>
      <c r="G22007" s="5">
        <v>1988</v>
      </c>
      <c r="H22007" s="6">
        <v>8.6016099999999998E-2</v>
      </c>
      <c r="I22007" s="7">
        <v>59.575000000000003</v>
      </c>
      <c r="J22007" s="2">
        <v>50.666699999999999</v>
      </c>
      <c r="K22007">
        <v>3</v>
      </c>
    </row>
    <row r="22008" spans="1:11" x14ac:dyDescent="0.25">
      <c r="A22008">
        <v>35079</v>
      </c>
      <c r="B22008" s="2">
        <v>18.99803</v>
      </c>
      <c r="C22008" s="3">
        <v>9309</v>
      </c>
      <c r="D22008" s="4">
        <v>13820</v>
      </c>
      <c r="E22008" t="s">
        <v>7054</v>
      </c>
      <c r="F22008" s="4" t="s">
        <v>7027</v>
      </c>
      <c r="G22008" s="5">
        <v>6214</v>
      </c>
      <c r="H22008" s="6">
        <v>0.12825880000000001</v>
      </c>
      <c r="I22008" s="7">
        <v>52.274999999999999</v>
      </c>
    </row>
    <row r="22009" spans="1:11" x14ac:dyDescent="0.25">
      <c r="A22009">
        <v>87531</v>
      </c>
      <c r="B22009" s="2">
        <v>18.996459999999999</v>
      </c>
      <c r="C22009" s="3">
        <v>354</v>
      </c>
      <c r="D22009" s="4">
        <v>21580</v>
      </c>
      <c r="E22009" t="s">
        <v>15207</v>
      </c>
      <c r="F22009" s="4" t="s">
        <v>15124</v>
      </c>
      <c r="G22009" s="5">
        <v>319</v>
      </c>
      <c r="H22009" s="6">
        <v>0.200627</v>
      </c>
      <c r="I22009" s="7">
        <v>39.768999999999998</v>
      </c>
    </row>
    <row r="22010" spans="1:11" x14ac:dyDescent="0.25">
      <c r="A22010">
        <v>92277</v>
      </c>
      <c r="B22010" s="2">
        <v>18.99324</v>
      </c>
      <c r="C22010" s="3">
        <v>24111</v>
      </c>
      <c r="D22010" s="4">
        <v>40140</v>
      </c>
      <c r="E22010" t="s">
        <v>15521</v>
      </c>
      <c r="F22010" s="4" t="s">
        <v>15368</v>
      </c>
      <c r="G22010" s="5">
        <v>13170</v>
      </c>
      <c r="H22010" s="6">
        <v>0.19413859999999999</v>
      </c>
      <c r="I22010" s="7">
        <v>40.889000000000003</v>
      </c>
      <c r="J22010" s="2">
        <v>61</v>
      </c>
      <c r="K22010">
        <v>3</v>
      </c>
    </row>
    <row r="22011" spans="1:11" x14ac:dyDescent="0.25">
      <c r="A22011">
        <v>76268</v>
      </c>
      <c r="B22011" s="2">
        <v>18.99006</v>
      </c>
      <c r="C22011" s="3">
        <v>186</v>
      </c>
      <c r="D22011" s="4">
        <v>43300</v>
      </c>
      <c r="E22011" t="s">
        <v>13919</v>
      </c>
      <c r="F22011" s="4" t="s">
        <v>13752</v>
      </c>
      <c r="G22011" s="5">
        <v>115</v>
      </c>
      <c r="H22011" s="6">
        <v>1.72414E-2</v>
      </c>
      <c r="I22011" s="7">
        <v>71.457999999999998</v>
      </c>
    </row>
    <row r="22012" spans="1:11" x14ac:dyDescent="0.25">
      <c r="A22012">
        <v>15936</v>
      </c>
      <c r="B22012" s="2">
        <v>18.989740000000001</v>
      </c>
      <c r="C22012" s="3">
        <v>1562</v>
      </c>
      <c r="D22012" s="4">
        <v>43740</v>
      </c>
      <c r="E22012" t="s">
        <v>3358</v>
      </c>
      <c r="F22012" s="4" t="s">
        <v>3003</v>
      </c>
      <c r="G22012" s="5">
        <v>1207</v>
      </c>
      <c r="H22012" s="6">
        <v>0.1035625</v>
      </c>
      <c r="I22012" s="7">
        <v>56.537999999999997</v>
      </c>
    </row>
    <row r="22013" spans="1:11" x14ac:dyDescent="0.25">
      <c r="A22013">
        <v>13339</v>
      </c>
      <c r="B22013" s="2">
        <v>18.988340000000001</v>
      </c>
      <c r="C22013" s="3">
        <v>6783</v>
      </c>
      <c r="D22013" s="4">
        <v>11220</v>
      </c>
      <c r="E22013" t="s">
        <v>2575</v>
      </c>
      <c r="F22013" s="4" t="s">
        <v>1280</v>
      </c>
      <c r="G22013" s="5">
        <v>4612</v>
      </c>
      <c r="H22013" s="6">
        <v>0.1404726</v>
      </c>
      <c r="I22013" s="7">
        <v>50.155999999999999</v>
      </c>
      <c r="J22013" s="2">
        <v>37.5</v>
      </c>
      <c r="K22013">
        <v>2</v>
      </c>
    </row>
    <row r="22014" spans="1:11" x14ac:dyDescent="0.25">
      <c r="A22014">
        <v>97877</v>
      </c>
      <c r="B22014" s="2">
        <v>18.987189999999998</v>
      </c>
      <c r="C22014" s="3">
        <v>239</v>
      </c>
      <c r="E22014" t="s">
        <v>16334</v>
      </c>
      <c r="F22014" s="4" t="s">
        <v>16170</v>
      </c>
      <c r="G22014" s="5">
        <v>228</v>
      </c>
      <c r="H22014" s="6">
        <v>0.1666667</v>
      </c>
      <c r="I22014" s="7">
        <v>45.625</v>
      </c>
    </row>
    <row r="22015" spans="1:11" x14ac:dyDescent="0.25">
      <c r="A22015">
        <v>38469</v>
      </c>
      <c r="B22015" s="2">
        <v>18.986460000000001</v>
      </c>
      <c r="C22015" s="3">
        <v>3894</v>
      </c>
      <c r="D22015" s="4">
        <v>29980</v>
      </c>
      <c r="E22015" t="s">
        <v>3361</v>
      </c>
      <c r="F22015" s="4" t="s">
        <v>7348</v>
      </c>
      <c r="G22015" s="5">
        <v>2808</v>
      </c>
      <c r="H22015" s="6">
        <v>0.13960110000000001</v>
      </c>
      <c r="I22015" s="7">
        <v>50.298000000000002</v>
      </c>
    </row>
    <row r="22016" spans="1:11" x14ac:dyDescent="0.25">
      <c r="A22016">
        <v>32132</v>
      </c>
      <c r="B22016" s="2">
        <v>18.984490000000001</v>
      </c>
      <c r="C22016" s="3">
        <v>7001</v>
      </c>
      <c r="D22016" s="4">
        <v>19660</v>
      </c>
      <c r="E22016" t="s">
        <v>1351</v>
      </c>
      <c r="F22016" s="4" t="s">
        <v>6689</v>
      </c>
      <c r="G22016" s="5">
        <v>5412</v>
      </c>
      <c r="H22016" s="6">
        <v>0.1406135</v>
      </c>
      <c r="I22016" s="7">
        <v>50.12</v>
      </c>
      <c r="J22016" s="2">
        <v>21</v>
      </c>
      <c r="K22016">
        <v>1</v>
      </c>
    </row>
    <row r="22017" spans="1:12" x14ac:dyDescent="0.25">
      <c r="A22017">
        <v>71354</v>
      </c>
      <c r="B22017" s="2">
        <v>18.982890000000001</v>
      </c>
      <c r="C22017" s="3">
        <v>1830</v>
      </c>
      <c r="D22017" s="4">
        <v>35020</v>
      </c>
      <c r="E22017" t="s">
        <v>96</v>
      </c>
      <c r="F22017" s="4" t="s">
        <v>12927</v>
      </c>
      <c r="G22017" s="5">
        <v>1269</v>
      </c>
      <c r="H22017" s="6">
        <v>0.1402679</v>
      </c>
      <c r="I22017" s="7">
        <v>50.179000000000002</v>
      </c>
    </row>
    <row r="22018" spans="1:12" x14ac:dyDescent="0.25">
      <c r="A22018">
        <v>76556</v>
      </c>
      <c r="B22018" s="2">
        <v>18.98235</v>
      </c>
      <c r="C22018" s="3">
        <v>1429</v>
      </c>
      <c r="E22018" t="s">
        <v>13963</v>
      </c>
      <c r="F22018" s="4" t="s">
        <v>13752</v>
      </c>
      <c r="G22018" s="5">
        <v>996</v>
      </c>
      <c r="H22018" s="6">
        <v>0.1334002</v>
      </c>
      <c r="I22018" s="7">
        <v>51.363999999999997</v>
      </c>
    </row>
    <row r="22019" spans="1:12" x14ac:dyDescent="0.25">
      <c r="A22019">
        <v>37713</v>
      </c>
      <c r="B22019" s="2">
        <v>18.9819</v>
      </c>
      <c r="C22019" s="3">
        <v>1075</v>
      </c>
      <c r="D22019" s="4">
        <v>35460</v>
      </c>
      <c r="E22019" t="s">
        <v>7469</v>
      </c>
      <c r="F22019" s="4" t="s">
        <v>7348</v>
      </c>
      <c r="G22019" s="5">
        <v>864</v>
      </c>
      <c r="H22019" s="6">
        <v>0.15277779999999999</v>
      </c>
      <c r="I22019" s="7">
        <v>48.015000000000001</v>
      </c>
    </row>
    <row r="22020" spans="1:12" x14ac:dyDescent="0.25">
      <c r="A22020">
        <v>33540</v>
      </c>
      <c r="B22020" s="2">
        <v>18.97991</v>
      </c>
      <c r="C22020" s="3">
        <v>9946</v>
      </c>
      <c r="D22020" s="4">
        <v>45300</v>
      </c>
      <c r="E22020" t="s">
        <v>6904</v>
      </c>
      <c r="F22020" s="4" t="s">
        <v>6689</v>
      </c>
      <c r="G22020" s="5">
        <v>7481</v>
      </c>
      <c r="H22020" s="6">
        <v>0.12576850000000001</v>
      </c>
      <c r="I22020" s="7">
        <v>52.679000000000002</v>
      </c>
      <c r="J22020" s="2">
        <v>38</v>
      </c>
      <c r="K22020">
        <v>2</v>
      </c>
    </row>
    <row r="22021" spans="1:12" x14ac:dyDescent="0.25">
      <c r="A22021">
        <v>84028</v>
      </c>
      <c r="B22021" s="2">
        <v>18.978020000000001</v>
      </c>
      <c r="C22021" s="3">
        <v>734</v>
      </c>
      <c r="E22021" t="s">
        <v>1937</v>
      </c>
      <c r="F22021" s="4" t="s">
        <v>14851</v>
      </c>
      <c r="G22021" s="5">
        <v>409</v>
      </c>
      <c r="H22021" s="6">
        <v>0.18826409999999999</v>
      </c>
      <c r="I22021" s="7">
        <v>41.875</v>
      </c>
    </row>
    <row r="22022" spans="1:12" x14ac:dyDescent="0.25">
      <c r="A22022">
        <v>93637</v>
      </c>
      <c r="B22022" s="2">
        <v>18.972449999999998</v>
      </c>
      <c r="C22022" s="3">
        <v>40101</v>
      </c>
      <c r="D22022" s="4">
        <v>31460</v>
      </c>
      <c r="E22022" t="s">
        <v>3551</v>
      </c>
      <c r="F22022" s="4" t="s">
        <v>15368</v>
      </c>
      <c r="G22022" s="5">
        <v>22877</v>
      </c>
      <c r="H22022" s="6">
        <v>0.13541990000000001</v>
      </c>
      <c r="I22022" s="7">
        <v>50.999000000000002</v>
      </c>
      <c r="J22022" s="2">
        <v>67.5</v>
      </c>
      <c r="K22022">
        <v>2</v>
      </c>
    </row>
    <row r="22023" spans="1:12" x14ac:dyDescent="0.25">
      <c r="A22023">
        <v>14572</v>
      </c>
      <c r="B22023" s="2">
        <v>18.966100000000001</v>
      </c>
      <c r="C22023" s="3">
        <v>5228</v>
      </c>
      <c r="D22023" s="4">
        <v>18500</v>
      </c>
      <c r="E22023" t="s">
        <v>233</v>
      </c>
      <c r="F22023" s="4" t="s">
        <v>1280</v>
      </c>
      <c r="G22023" s="5">
        <v>3634</v>
      </c>
      <c r="H22023" s="6">
        <v>0.1202532</v>
      </c>
      <c r="I22023" s="7">
        <v>53.616999999999997</v>
      </c>
    </row>
    <row r="22024" spans="1:12" x14ac:dyDescent="0.25">
      <c r="A22024">
        <v>83234</v>
      </c>
      <c r="B22024" s="2">
        <v>18.965039999999998</v>
      </c>
      <c r="C22024" s="3">
        <v>1406</v>
      </c>
      <c r="D22024" s="4">
        <v>38540</v>
      </c>
      <c r="E22024" t="s">
        <v>14733</v>
      </c>
      <c r="F22024" s="4" t="s">
        <v>14725</v>
      </c>
      <c r="G22024" s="5">
        <v>828</v>
      </c>
      <c r="H22024" s="6">
        <v>0.14354639999999999</v>
      </c>
      <c r="I22024" s="7">
        <v>49.582999999999998</v>
      </c>
    </row>
    <row r="22025" spans="1:12" x14ac:dyDescent="0.25">
      <c r="A22025">
        <v>36784</v>
      </c>
      <c r="B22025" s="2">
        <v>18.963570000000001</v>
      </c>
      <c r="C22025" s="3">
        <v>7467</v>
      </c>
      <c r="E22025" t="s">
        <v>3795</v>
      </c>
      <c r="F22025" s="4" t="s">
        <v>7027</v>
      </c>
      <c r="G22025" s="5">
        <v>5275</v>
      </c>
      <c r="H22025" s="6">
        <v>0.15582940000000001</v>
      </c>
      <c r="I22025" s="7">
        <v>47.459000000000003</v>
      </c>
    </row>
    <row r="22026" spans="1:12" x14ac:dyDescent="0.25">
      <c r="A22026">
        <v>63359</v>
      </c>
      <c r="B22026" s="2">
        <v>18.962119999999999</v>
      </c>
      <c r="C22026" s="3">
        <v>1093</v>
      </c>
      <c r="E22026" t="s">
        <v>490</v>
      </c>
      <c r="F22026" s="4" t="s">
        <v>12102</v>
      </c>
      <c r="G22026" s="5">
        <v>810</v>
      </c>
      <c r="H22026" s="6">
        <v>0.1405672</v>
      </c>
      <c r="I22026" s="7">
        <v>50.095999999999997</v>
      </c>
    </row>
    <row r="22027" spans="1:12" x14ac:dyDescent="0.25">
      <c r="A22027">
        <v>95207</v>
      </c>
      <c r="B22027" s="2">
        <v>18.95486</v>
      </c>
      <c r="C22027" s="3">
        <v>48748</v>
      </c>
      <c r="D22027" s="4">
        <v>44700</v>
      </c>
      <c r="E22027" t="s">
        <v>1717</v>
      </c>
      <c r="F22027" s="4" t="s">
        <v>15368</v>
      </c>
      <c r="G22027" s="5">
        <v>29496</v>
      </c>
      <c r="H22027" s="6">
        <v>0.186663</v>
      </c>
      <c r="I22027" s="7">
        <v>42.125999999999998</v>
      </c>
      <c r="J22027" s="2">
        <v>41.117600000000003</v>
      </c>
      <c r="K22027">
        <v>17</v>
      </c>
      <c r="L22027" s="2">
        <v>57.4</v>
      </c>
    </row>
    <row r="22028" spans="1:12" x14ac:dyDescent="0.25">
      <c r="A22028">
        <v>29018</v>
      </c>
      <c r="B22028" s="2">
        <v>18.947220000000002</v>
      </c>
      <c r="C22028" s="3">
        <v>3559</v>
      </c>
      <c r="D22028" s="4">
        <v>36700</v>
      </c>
      <c r="E22028" t="s">
        <v>6136</v>
      </c>
      <c r="F22028" s="4" t="s">
        <v>6130</v>
      </c>
      <c r="G22028" s="5">
        <v>2448</v>
      </c>
      <c r="H22028" s="6">
        <v>0.17762349999999999</v>
      </c>
      <c r="I22028" s="7">
        <v>43.688000000000002</v>
      </c>
      <c r="J22028" s="2">
        <v>72</v>
      </c>
      <c r="K22028">
        <v>1</v>
      </c>
    </row>
    <row r="22029" spans="1:12" x14ac:dyDescent="0.25">
      <c r="A22029">
        <v>36908</v>
      </c>
      <c r="B22029" s="2">
        <v>18.946259999999999</v>
      </c>
      <c r="C22029" s="3">
        <v>2286</v>
      </c>
      <c r="E22029" t="s">
        <v>7344</v>
      </c>
      <c r="F22029" s="4" t="s">
        <v>7027</v>
      </c>
      <c r="G22029" s="5">
        <v>1560</v>
      </c>
      <c r="H22029" s="6">
        <v>0.1172325</v>
      </c>
      <c r="I22029" s="7">
        <v>54.122</v>
      </c>
    </row>
    <row r="22030" spans="1:12" x14ac:dyDescent="0.25">
      <c r="A22030">
        <v>30206</v>
      </c>
      <c r="B22030" s="2">
        <v>18.945450000000001</v>
      </c>
      <c r="C22030" s="3">
        <v>2707</v>
      </c>
      <c r="D22030" s="4">
        <v>12060</v>
      </c>
      <c r="E22030" t="s">
        <v>217</v>
      </c>
      <c r="F22030" s="4" t="s">
        <v>6363</v>
      </c>
      <c r="G22030" s="5">
        <v>1825</v>
      </c>
      <c r="H22030" s="6">
        <v>9.8028500000000005E-2</v>
      </c>
      <c r="I22030" s="7">
        <v>57.44</v>
      </c>
    </row>
    <row r="22031" spans="1:12" x14ac:dyDescent="0.25">
      <c r="A22031">
        <v>75451</v>
      </c>
      <c r="B22031" s="2">
        <v>18.944870000000002</v>
      </c>
      <c r="C22031" s="3">
        <v>654</v>
      </c>
      <c r="E22031" t="s">
        <v>1683</v>
      </c>
      <c r="F22031" s="4" t="s">
        <v>13752</v>
      </c>
      <c r="G22031" s="5">
        <v>569</v>
      </c>
      <c r="H22031" s="6">
        <v>0.1704745</v>
      </c>
      <c r="I22031" s="7">
        <v>44.917000000000002</v>
      </c>
    </row>
    <row r="22032" spans="1:12" x14ac:dyDescent="0.25">
      <c r="A22032">
        <v>13642</v>
      </c>
      <c r="B22032" s="2">
        <v>18.94314</v>
      </c>
      <c r="C22032" s="3">
        <v>9848</v>
      </c>
      <c r="D22032" s="4">
        <v>36300</v>
      </c>
      <c r="E22032" t="s">
        <v>2665</v>
      </c>
      <c r="F22032" s="4" t="s">
        <v>1280</v>
      </c>
      <c r="G22032" s="5">
        <v>6665</v>
      </c>
      <c r="H22032" s="6">
        <v>0.13501350000000001</v>
      </c>
      <c r="I22032" s="7">
        <v>51.042000000000002</v>
      </c>
      <c r="J22032" s="2">
        <v>52.666699999999999</v>
      </c>
      <c r="K22032">
        <v>3</v>
      </c>
    </row>
    <row r="22033" spans="1:11" x14ac:dyDescent="0.25">
      <c r="A22033">
        <v>24217</v>
      </c>
      <c r="B22033" s="2">
        <v>18.941469999999999</v>
      </c>
      <c r="C22033" s="3">
        <v>395</v>
      </c>
      <c r="D22033" s="4">
        <v>13720</v>
      </c>
      <c r="E22033" t="s">
        <v>4999</v>
      </c>
      <c r="F22033" s="4" t="s">
        <v>4335</v>
      </c>
      <c r="G22033" s="5">
        <v>319</v>
      </c>
      <c r="H22033" s="6">
        <v>9.6875000000000003E-2</v>
      </c>
      <c r="I22033" s="7">
        <v>57.625</v>
      </c>
    </row>
    <row r="22034" spans="1:11" x14ac:dyDescent="0.25">
      <c r="A22034">
        <v>96778</v>
      </c>
      <c r="B22034" s="2">
        <v>18.93909</v>
      </c>
      <c r="C22034" s="3">
        <v>14564</v>
      </c>
      <c r="D22034" s="4">
        <v>25900</v>
      </c>
      <c r="E22034" t="s">
        <v>16155</v>
      </c>
      <c r="F22034" s="4" t="s">
        <v>16099</v>
      </c>
      <c r="G22034" s="5">
        <v>9619</v>
      </c>
      <c r="H22034" s="6">
        <v>0.22029319999999999</v>
      </c>
      <c r="I22034" s="7">
        <v>36.296999999999997</v>
      </c>
      <c r="J22034" s="2">
        <v>50.4</v>
      </c>
      <c r="K22034">
        <v>5</v>
      </c>
    </row>
    <row r="22035" spans="1:11" x14ac:dyDescent="0.25">
      <c r="A22035">
        <v>85264</v>
      </c>
      <c r="B22035" s="2">
        <v>18.936630000000001</v>
      </c>
      <c r="C22035" s="3">
        <v>1123</v>
      </c>
      <c r="D22035" s="4">
        <v>38060</v>
      </c>
      <c r="E22035" t="s">
        <v>14979</v>
      </c>
      <c r="F22035" s="4" t="s">
        <v>14962</v>
      </c>
      <c r="G22035" s="5">
        <v>656</v>
      </c>
      <c r="H22035" s="6">
        <v>0.15701219999999999</v>
      </c>
      <c r="I22035" s="7">
        <v>47.231999999999999</v>
      </c>
    </row>
    <row r="22036" spans="1:11" x14ac:dyDescent="0.25">
      <c r="A22036">
        <v>30421</v>
      </c>
      <c r="B22036" s="2">
        <v>18.935880000000001</v>
      </c>
      <c r="C22036" s="3">
        <v>3857</v>
      </c>
      <c r="E22036" t="s">
        <v>2774</v>
      </c>
      <c r="F22036" s="4" t="s">
        <v>6363</v>
      </c>
      <c r="G22036" s="5">
        <v>2469</v>
      </c>
      <c r="H22036" s="6">
        <v>0.14216280000000001</v>
      </c>
      <c r="I22036" s="7">
        <v>49.795999999999999</v>
      </c>
      <c r="J22036" s="2">
        <v>70</v>
      </c>
      <c r="K22036">
        <v>1</v>
      </c>
    </row>
    <row r="22037" spans="1:11" x14ac:dyDescent="0.25">
      <c r="A22037">
        <v>49040</v>
      </c>
      <c r="B22037" s="2">
        <v>18.934760000000001</v>
      </c>
      <c r="C22037" s="3">
        <v>3223</v>
      </c>
      <c r="D22037" s="4">
        <v>44780</v>
      </c>
      <c r="E22037" t="s">
        <v>9312</v>
      </c>
      <c r="F22037" s="4" t="s">
        <v>9106</v>
      </c>
      <c r="G22037" s="5">
        <v>2220</v>
      </c>
      <c r="H22037" s="6">
        <v>0.14639640000000001</v>
      </c>
      <c r="I22037" s="7">
        <v>49.063000000000002</v>
      </c>
    </row>
    <row r="22038" spans="1:11" x14ac:dyDescent="0.25">
      <c r="A22038">
        <v>85640</v>
      </c>
      <c r="B22038" s="2">
        <v>18.93413</v>
      </c>
      <c r="C22038" s="3">
        <v>721</v>
      </c>
      <c r="D22038" s="4">
        <v>35700</v>
      </c>
      <c r="E22038" t="s">
        <v>15044</v>
      </c>
      <c r="F22038" s="4" t="s">
        <v>14962</v>
      </c>
      <c r="G22038" s="5">
        <v>405</v>
      </c>
      <c r="H22038" s="6">
        <v>0.26913579999999998</v>
      </c>
      <c r="I22038" s="7">
        <v>27.85</v>
      </c>
      <c r="J22038" s="2">
        <v>68</v>
      </c>
      <c r="K22038">
        <v>1</v>
      </c>
    </row>
    <row r="22039" spans="1:11" x14ac:dyDescent="0.25">
      <c r="A22039">
        <v>53969</v>
      </c>
      <c r="B22039" s="2">
        <v>18.933949999999999</v>
      </c>
      <c r="C22039" s="3">
        <v>389</v>
      </c>
      <c r="D22039" s="4">
        <v>31540</v>
      </c>
      <c r="E22039" t="s">
        <v>10164</v>
      </c>
      <c r="F22039" s="4" t="s">
        <v>10031</v>
      </c>
      <c r="G22039" s="5">
        <v>310</v>
      </c>
      <c r="H22039" s="6">
        <v>9.0322600000000003E-2</v>
      </c>
      <c r="I22039" s="7">
        <v>58.75</v>
      </c>
    </row>
    <row r="22040" spans="1:11" x14ac:dyDescent="0.25">
      <c r="A22040">
        <v>54433</v>
      </c>
      <c r="B22040" s="2">
        <v>18.933589999999999</v>
      </c>
      <c r="C22040" s="3">
        <v>1682</v>
      </c>
      <c r="E22040" t="s">
        <v>1196</v>
      </c>
      <c r="F22040" s="4" t="s">
        <v>10031</v>
      </c>
      <c r="G22040" s="5">
        <v>1218</v>
      </c>
      <c r="H22040" s="6">
        <v>0.13699749999999999</v>
      </c>
      <c r="I22040" s="7">
        <v>50.682000000000002</v>
      </c>
      <c r="J22040" s="2">
        <v>45</v>
      </c>
      <c r="K22040">
        <v>1</v>
      </c>
    </row>
    <row r="22041" spans="1:11" x14ac:dyDescent="0.25">
      <c r="A22041">
        <v>54837</v>
      </c>
      <c r="B22041" s="2">
        <v>18.932690000000001</v>
      </c>
      <c r="C22041" s="3">
        <v>3507</v>
      </c>
      <c r="E22041" t="s">
        <v>9471</v>
      </c>
      <c r="F22041" s="4" t="s">
        <v>10031</v>
      </c>
      <c r="G22041" s="5">
        <v>2536</v>
      </c>
      <c r="H22041" s="6">
        <v>0.14471609999999999</v>
      </c>
      <c r="I22041" s="7">
        <v>49.347999999999999</v>
      </c>
      <c r="J22041" s="2">
        <v>53</v>
      </c>
      <c r="K22041">
        <v>2</v>
      </c>
    </row>
    <row r="22042" spans="1:11" x14ac:dyDescent="0.25">
      <c r="A22042">
        <v>76031</v>
      </c>
      <c r="B22042" s="2">
        <v>18.929449999999999</v>
      </c>
      <c r="C22042" s="3">
        <v>17273</v>
      </c>
      <c r="D22042" s="4">
        <v>19100</v>
      </c>
      <c r="E22042" t="s">
        <v>13889</v>
      </c>
      <c r="F22042" s="4" t="s">
        <v>13752</v>
      </c>
      <c r="G22042" s="5">
        <v>11003</v>
      </c>
      <c r="H22042" s="6">
        <v>0.10188129999999999</v>
      </c>
      <c r="I22042" s="7">
        <v>56.741</v>
      </c>
      <c r="J22042" s="2">
        <v>55.4</v>
      </c>
      <c r="K22042">
        <v>5</v>
      </c>
    </row>
    <row r="22043" spans="1:11" x14ac:dyDescent="0.25">
      <c r="A22043">
        <v>43554</v>
      </c>
      <c r="B22043" s="2">
        <v>18.92642</v>
      </c>
      <c r="C22043" s="3">
        <v>2631</v>
      </c>
      <c r="E22043" t="s">
        <v>7504</v>
      </c>
      <c r="F22043" s="4" t="s">
        <v>8295</v>
      </c>
      <c r="G22043" s="5">
        <v>1639</v>
      </c>
      <c r="H22043" s="6">
        <v>0.1542683</v>
      </c>
      <c r="I22043" s="7">
        <v>47.688000000000002</v>
      </c>
    </row>
    <row r="22044" spans="1:11" x14ac:dyDescent="0.25">
      <c r="A22044">
        <v>37616</v>
      </c>
      <c r="B22044" s="2">
        <v>18.9252</v>
      </c>
      <c r="C22044" s="3">
        <v>5017</v>
      </c>
      <c r="D22044" s="4">
        <v>24620</v>
      </c>
      <c r="E22044" t="s">
        <v>2696</v>
      </c>
      <c r="F22044" s="4" t="s">
        <v>7348</v>
      </c>
      <c r="G22044" s="5">
        <v>3489</v>
      </c>
      <c r="H22044" s="6">
        <v>0.1304099</v>
      </c>
      <c r="I22044" s="7">
        <v>51.81</v>
      </c>
    </row>
    <row r="22045" spans="1:11" x14ac:dyDescent="0.25">
      <c r="A22045">
        <v>50157</v>
      </c>
      <c r="B22045" s="2">
        <v>18.924250000000001</v>
      </c>
      <c r="C22045" s="3">
        <v>601</v>
      </c>
      <c r="E22045" t="s">
        <v>9636</v>
      </c>
      <c r="F22045" s="4" t="s">
        <v>9593</v>
      </c>
      <c r="G22045" s="5">
        <v>446</v>
      </c>
      <c r="H22045" s="6">
        <v>0.12780269999999999</v>
      </c>
      <c r="I22045" s="7">
        <v>52.26</v>
      </c>
    </row>
    <row r="22046" spans="1:11" x14ac:dyDescent="0.25">
      <c r="A22046">
        <v>76801</v>
      </c>
      <c r="B22046" s="2">
        <v>18.920259999999999</v>
      </c>
      <c r="C22046" s="3">
        <v>24725</v>
      </c>
      <c r="D22046" s="4">
        <v>15220</v>
      </c>
      <c r="E22046" t="s">
        <v>13997</v>
      </c>
      <c r="F22046" s="4" t="s">
        <v>13752</v>
      </c>
      <c r="G22046" s="5">
        <v>16239</v>
      </c>
      <c r="H22046" s="6">
        <v>0.16928380000000001</v>
      </c>
      <c r="I22046" s="7">
        <v>45.09</v>
      </c>
      <c r="J22046" s="2">
        <v>45.75</v>
      </c>
      <c r="K22046">
        <v>8</v>
      </c>
    </row>
    <row r="22047" spans="1:11" x14ac:dyDescent="0.25">
      <c r="A22047">
        <v>46221</v>
      </c>
      <c r="B22047" s="2">
        <v>18.91234</v>
      </c>
      <c r="C22047" s="3">
        <v>26315</v>
      </c>
      <c r="D22047" s="4">
        <v>26900</v>
      </c>
      <c r="E22047" t="s">
        <v>8839</v>
      </c>
      <c r="F22047" s="4" t="s">
        <v>8800</v>
      </c>
      <c r="G22047" s="5">
        <v>16840</v>
      </c>
      <c r="H22047" s="6">
        <v>0.1329494</v>
      </c>
      <c r="I22047" s="7">
        <v>51.363999999999997</v>
      </c>
      <c r="J22047" s="2">
        <v>43.555599999999998</v>
      </c>
      <c r="K22047">
        <v>9</v>
      </c>
    </row>
    <row r="22048" spans="1:11" x14ac:dyDescent="0.25">
      <c r="A22048">
        <v>75417</v>
      </c>
      <c r="B22048" s="2">
        <v>18.907869999999999</v>
      </c>
      <c r="C22048" s="3">
        <v>2542</v>
      </c>
      <c r="E22048" t="s">
        <v>13794</v>
      </c>
      <c r="F22048" s="4" t="s">
        <v>13752</v>
      </c>
      <c r="G22048" s="5">
        <v>1873</v>
      </c>
      <c r="H22048" s="6">
        <v>0.15101390000000001</v>
      </c>
      <c r="I22048" s="7">
        <v>48.238999999999997</v>
      </c>
    </row>
    <row r="22049" spans="1:11" x14ac:dyDescent="0.25">
      <c r="A22049">
        <v>68354</v>
      </c>
      <c r="B22049" s="2">
        <v>18.90727</v>
      </c>
      <c r="C22049" s="3">
        <v>794</v>
      </c>
      <c r="E22049" t="s">
        <v>5575</v>
      </c>
      <c r="F22049" s="4" t="s">
        <v>12738</v>
      </c>
      <c r="G22049" s="5">
        <v>629</v>
      </c>
      <c r="H22049" s="6">
        <v>0.1144674</v>
      </c>
      <c r="I22049" s="7">
        <v>54.554000000000002</v>
      </c>
    </row>
    <row r="22050" spans="1:11" x14ac:dyDescent="0.25">
      <c r="A22050">
        <v>15909</v>
      </c>
      <c r="B22050" s="2">
        <v>18.906169999999999</v>
      </c>
      <c r="C22050" s="3">
        <v>5324</v>
      </c>
      <c r="D22050" s="4">
        <v>27780</v>
      </c>
      <c r="E22050" t="s">
        <v>2129</v>
      </c>
      <c r="F22050" s="4" t="s">
        <v>3003</v>
      </c>
      <c r="G22050" s="5">
        <v>3954</v>
      </c>
      <c r="H22050" s="6">
        <v>0.12692790000000001</v>
      </c>
      <c r="I22050" s="7">
        <v>52.398000000000003</v>
      </c>
    </row>
    <row r="22051" spans="1:11" x14ac:dyDescent="0.25">
      <c r="A22051">
        <v>49793</v>
      </c>
      <c r="B22051" s="2">
        <v>18.905149999999999</v>
      </c>
      <c r="C22051" s="3">
        <v>358</v>
      </c>
      <c r="D22051" s="4">
        <v>42300</v>
      </c>
      <c r="E22051" t="s">
        <v>9505</v>
      </c>
      <c r="F22051" s="4" t="s">
        <v>9106</v>
      </c>
      <c r="G22051" s="5">
        <v>280</v>
      </c>
      <c r="H22051" s="6">
        <v>0.21071429999999999</v>
      </c>
      <c r="I22051" s="7">
        <v>37.917000000000002</v>
      </c>
    </row>
    <row r="22052" spans="1:11" x14ac:dyDescent="0.25">
      <c r="A22052">
        <v>59526</v>
      </c>
      <c r="B22052" s="2">
        <v>18.904769999999999</v>
      </c>
      <c r="C22052" s="3">
        <v>2395</v>
      </c>
      <c r="E22052" t="s">
        <v>6544</v>
      </c>
      <c r="F22052" s="4" t="s">
        <v>11278</v>
      </c>
      <c r="G22052" s="5">
        <v>1342</v>
      </c>
      <c r="H22052" s="6">
        <v>0.21311479999999999</v>
      </c>
      <c r="I22052" s="7">
        <v>37.5</v>
      </c>
    </row>
    <row r="22053" spans="1:11" x14ac:dyDescent="0.25">
      <c r="A22053">
        <v>58853</v>
      </c>
      <c r="B22053" s="2">
        <v>18.904389999999999</v>
      </c>
      <c r="C22053" s="3">
        <v>384</v>
      </c>
      <c r="D22053" s="4">
        <v>48780</v>
      </c>
      <c r="E22053" t="s">
        <v>1720</v>
      </c>
      <c r="F22053" s="4" t="s">
        <v>11069</v>
      </c>
      <c r="G22053" s="5">
        <v>224</v>
      </c>
      <c r="H22053" s="6">
        <v>0.1111111</v>
      </c>
      <c r="I22053" s="7">
        <v>55.125</v>
      </c>
    </row>
    <row r="22054" spans="1:11" x14ac:dyDescent="0.25">
      <c r="A22054">
        <v>57024</v>
      </c>
      <c r="B22054" s="2">
        <v>18.904260000000001</v>
      </c>
      <c r="C22054" s="3">
        <v>477</v>
      </c>
      <c r="E22054" t="s">
        <v>10884</v>
      </c>
      <c r="F22054" s="4" t="s">
        <v>10877</v>
      </c>
      <c r="G22054" s="5">
        <v>300</v>
      </c>
      <c r="H22054" s="6">
        <v>9.3023300000000003E-2</v>
      </c>
      <c r="I22054" s="7">
        <v>58.25</v>
      </c>
    </row>
    <row r="22055" spans="1:11" x14ac:dyDescent="0.25">
      <c r="A22055">
        <v>45426</v>
      </c>
      <c r="B22055" s="2">
        <v>18.901679999999999</v>
      </c>
      <c r="C22055" s="3">
        <v>14942</v>
      </c>
      <c r="D22055" s="4">
        <v>19380</v>
      </c>
      <c r="E22055" t="s">
        <v>1749</v>
      </c>
      <c r="F22055" s="4" t="s">
        <v>8295</v>
      </c>
      <c r="G22055" s="5">
        <v>10503</v>
      </c>
      <c r="H22055" s="6">
        <v>0.16899929999999999</v>
      </c>
      <c r="I22055" s="7">
        <v>45.12</v>
      </c>
      <c r="J22055" s="2">
        <v>26</v>
      </c>
      <c r="K22055">
        <v>1</v>
      </c>
    </row>
    <row r="22056" spans="1:11" x14ac:dyDescent="0.25">
      <c r="A22056">
        <v>18847</v>
      </c>
      <c r="B22056" s="2">
        <v>18.898199999999999</v>
      </c>
      <c r="C22056" s="3">
        <v>5675</v>
      </c>
      <c r="E22056" t="s">
        <v>4142</v>
      </c>
      <c r="F22056" s="4" t="s">
        <v>3003</v>
      </c>
      <c r="G22056" s="5">
        <v>4056</v>
      </c>
      <c r="H22056" s="6">
        <v>0.1432446</v>
      </c>
      <c r="I22056" s="7">
        <v>49.57</v>
      </c>
      <c r="J22056" s="2">
        <v>52</v>
      </c>
      <c r="K22056">
        <v>1</v>
      </c>
    </row>
    <row r="22057" spans="1:11" x14ac:dyDescent="0.25">
      <c r="A22057">
        <v>46531</v>
      </c>
      <c r="B22057" s="2">
        <v>18.89697</v>
      </c>
      <c r="C22057" s="3">
        <v>1577</v>
      </c>
      <c r="E22057" t="s">
        <v>8874</v>
      </c>
      <c r="F22057" s="4" t="s">
        <v>8800</v>
      </c>
      <c r="G22057" s="5">
        <v>1042</v>
      </c>
      <c r="H22057" s="6">
        <v>0.1439539</v>
      </c>
      <c r="I22057" s="7">
        <v>49.444000000000003</v>
      </c>
      <c r="J22057" s="2">
        <v>70</v>
      </c>
      <c r="K22057">
        <v>1</v>
      </c>
    </row>
    <row r="22058" spans="1:11" x14ac:dyDescent="0.25">
      <c r="A22058">
        <v>47224</v>
      </c>
      <c r="B22058" s="2">
        <v>18.896609999999999</v>
      </c>
      <c r="C22058" s="3">
        <v>688</v>
      </c>
      <c r="D22058" s="4">
        <v>31500</v>
      </c>
      <c r="E22058" t="s">
        <v>628</v>
      </c>
      <c r="F22058" s="4" t="s">
        <v>8800</v>
      </c>
      <c r="G22058" s="5">
        <v>467</v>
      </c>
      <c r="H22058" s="6">
        <v>6.1965800000000001E-2</v>
      </c>
      <c r="I22058" s="7">
        <v>63.610999999999997</v>
      </c>
    </row>
    <row r="22059" spans="1:11" x14ac:dyDescent="0.25">
      <c r="A22059">
        <v>74442</v>
      </c>
      <c r="B22059" s="2">
        <v>18.896339999999999</v>
      </c>
      <c r="C22059" s="3">
        <v>971</v>
      </c>
      <c r="D22059" s="4">
        <v>32540</v>
      </c>
      <c r="E22059" t="s">
        <v>3033</v>
      </c>
      <c r="F22059" s="4" t="s">
        <v>13462</v>
      </c>
      <c r="G22059" s="5">
        <v>663</v>
      </c>
      <c r="H22059" s="6">
        <v>9.3373499999999998E-2</v>
      </c>
      <c r="I22059" s="7">
        <v>58.177</v>
      </c>
    </row>
    <row r="22060" spans="1:11" x14ac:dyDescent="0.25">
      <c r="A22060">
        <v>62439</v>
      </c>
      <c r="B22060" s="2">
        <v>18.894950000000001</v>
      </c>
      <c r="C22060" s="3">
        <v>7105</v>
      </c>
      <c r="E22060" t="s">
        <v>3656</v>
      </c>
      <c r="F22060" s="4" t="s">
        <v>11490</v>
      </c>
      <c r="G22060" s="5">
        <v>5144</v>
      </c>
      <c r="H22060" s="6">
        <v>0.14344019999999999</v>
      </c>
      <c r="I22060" s="7">
        <v>49.524999999999999</v>
      </c>
      <c r="J22060" s="2">
        <v>55.333300000000001</v>
      </c>
      <c r="K22060">
        <v>3</v>
      </c>
    </row>
    <row r="22061" spans="1:11" x14ac:dyDescent="0.25">
      <c r="A22061">
        <v>83533</v>
      </c>
      <c r="B22061" s="2">
        <v>18.893699999999999</v>
      </c>
      <c r="C22061" s="3">
        <v>123</v>
      </c>
      <c r="E22061" t="s">
        <v>14786</v>
      </c>
      <c r="F22061" s="4" t="s">
        <v>14725</v>
      </c>
      <c r="G22061" s="5">
        <v>85</v>
      </c>
      <c r="H22061" s="6">
        <v>0.2</v>
      </c>
      <c r="I22061" s="7">
        <v>39.75</v>
      </c>
    </row>
    <row r="22062" spans="1:11" x14ac:dyDescent="0.25">
      <c r="A22062">
        <v>49769</v>
      </c>
      <c r="B22062" s="2">
        <v>18.893419999999999</v>
      </c>
      <c r="C22062" s="3">
        <v>1674</v>
      </c>
      <c r="E22062" t="s">
        <v>9493</v>
      </c>
      <c r="F22062" s="4" t="s">
        <v>9106</v>
      </c>
      <c r="G22062" s="5">
        <v>1085</v>
      </c>
      <c r="H22062" s="6">
        <v>0.16958529999999999</v>
      </c>
      <c r="I22062" s="7">
        <v>45</v>
      </c>
    </row>
    <row r="22063" spans="1:11" x14ac:dyDescent="0.25">
      <c r="A22063">
        <v>99736</v>
      </c>
      <c r="B22063" s="2">
        <v>18.893139999999999</v>
      </c>
      <c r="C22063" s="3">
        <v>128</v>
      </c>
      <c r="E22063" t="s">
        <v>11239</v>
      </c>
      <c r="F22063" s="4" t="s">
        <v>16604</v>
      </c>
      <c r="G22063" s="5">
        <v>67</v>
      </c>
      <c r="H22063" s="6">
        <v>0.1044776</v>
      </c>
      <c r="I22063" s="7">
        <v>56.25</v>
      </c>
    </row>
    <row r="22064" spans="1:11" x14ac:dyDescent="0.25">
      <c r="A22064">
        <v>85353</v>
      </c>
      <c r="B22064" s="2">
        <v>18.888819999999999</v>
      </c>
      <c r="C22064" s="3">
        <v>33919</v>
      </c>
      <c r="D22064" s="4">
        <v>38060</v>
      </c>
      <c r="E22064" t="s">
        <v>15002</v>
      </c>
      <c r="F22064" s="4" t="s">
        <v>14962</v>
      </c>
      <c r="G22064" s="5">
        <v>17959</v>
      </c>
      <c r="H22064" s="6">
        <v>0.13073499999999999</v>
      </c>
      <c r="I22064" s="7">
        <v>51.710999999999999</v>
      </c>
      <c r="J22064" s="2">
        <v>54.8</v>
      </c>
      <c r="K22064">
        <v>5</v>
      </c>
    </row>
    <row r="22065" spans="1:11" x14ac:dyDescent="0.25">
      <c r="A22065">
        <v>17009</v>
      </c>
      <c r="B22065" s="2">
        <v>18.88419</v>
      </c>
      <c r="C22065" s="3">
        <v>1985</v>
      </c>
      <c r="D22065" s="4">
        <v>30380</v>
      </c>
      <c r="E22065" t="s">
        <v>993</v>
      </c>
      <c r="F22065" s="4" t="s">
        <v>3003</v>
      </c>
      <c r="G22065" s="5">
        <v>1402</v>
      </c>
      <c r="H22065" s="6">
        <v>0.13827510000000001</v>
      </c>
      <c r="I22065" s="7">
        <v>50.408000000000001</v>
      </c>
      <c r="J22065" s="2">
        <v>49</v>
      </c>
      <c r="K22065">
        <v>2</v>
      </c>
    </row>
    <row r="22066" spans="1:11" x14ac:dyDescent="0.25">
      <c r="A22066">
        <v>72047</v>
      </c>
      <c r="B22066" s="2">
        <v>18.883700000000001</v>
      </c>
      <c r="C22066" s="3">
        <v>939</v>
      </c>
      <c r="D22066" s="4">
        <v>30780</v>
      </c>
      <c r="E22066" t="s">
        <v>3678</v>
      </c>
      <c r="F22066" s="4" t="s">
        <v>13183</v>
      </c>
      <c r="G22066" s="5">
        <v>662</v>
      </c>
      <c r="H22066" s="6">
        <v>0.11480360000000001</v>
      </c>
      <c r="I22066" s="7">
        <v>54.463999999999999</v>
      </c>
    </row>
    <row r="22067" spans="1:11" x14ac:dyDescent="0.25">
      <c r="A22067">
        <v>29145</v>
      </c>
      <c r="B22067" s="2">
        <v>18.883420000000001</v>
      </c>
      <c r="C22067" s="3">
        <v>717</v>
      </c>
      <c r="D22067" s="4">
        <v>35140</v>
      </c>
      <c r="E22067" t="s">
        <v>6181</v>
      </c>
      <c r="F22067" s="4" t="s">
        <v>6130</v>
      </c>
      <c r="G22067" s="5">
        <v>510</v>
      </c>
      <c r="H22067" s="6">
        <v>0.13698630000000001</v>
      </c>
      <c r="I22067" s="7">
        <v>50.625</v>
      </c>
    </row>
    <row r="22068" spans="1:11" x14ac:dyDescent="0.25">
      <c r="A22068">
        <v>79504</v>
      </c>
      <c r="B22068" s="2">
        <v>18.882760000000001</v>
      </c>
      <c r="C22068" s="3">
        <v>3065</v>
      </c>
      <c r="D22068" s="4">
        <v>10180</v>
      </c>
      <c r="E22068" t="s">
        <v>14420</v>
      </c>
      <c r="F22068" s="4" t="s">
        <v>13752</v>
      </c>
      <c r="G22068" s="5">
        <v>2253</v>
      </c>
      <c r="H22068" s="6">
        <v>0.1521739</v>
      </c>
      <c r="I22068" s="7">
        <v>48</v>
      </c>
    </row>
    <row r="22069" spans="1:11" x14ac:dyDescent="0.25">
      <c r="A22069">
        <v>31308</v>
      </c>
      <c r="B22069" s="2">
        <v>18.881</v>
      </c>
      <c r="C22069" s="3">
        <v>7520</v>
      </c>
      <c r="D22069" s="4">
        <v>42340</v>
      </c>
      <c r="E22069" t="s">
        <v>6594</v>
      </c>
      <c r="F22069" s="4" t="s">
        <v>6363</v>
      </c>
      <c r="G22069" s="5">
        <v>5068</v>
      </c>
      <c r="H22069" s="6">
        <v>0.127244</v>
      </c>
      <c r="I22069" s="7">
        <v>52.308</v>
      </c>
    </row>
    <row r="22070" spans="1:11" x14ac:dyDescent="0.25">
      <c r="A22070">
        <v>67051</v>
      </c>
      <c r="B22070" s="2">
        <v>18.879719999999999</v>
      </c>
      <c r="C22070" s="3">
        <v>462</v>
      </c>
      <c r="D22070" s="4">
        <v>48620</v>
      </c>
      <c r="E22070" t="s">
        <v>12605</v>
      </c>
      <c r="F22070" s="4" t="s">
        <v>12494</v>
      </c>
      <c r="G22070" s="5">
        <v>305</v>
      </c>
      <c r="H22070" s="6">
        <v>0.1704918</v>
      </c>
      <c r="I22070" s="7">
        <v>44.832999999999998</v>
      </c>
    </row>
    <row r="22071" spans="1:11" x14ac:dyDescent="0.25">
      <c r="A22071">
        <v>47968</v>
      </c>
      <c r="B22071" s="2">
        <v>18.879539999999999</v>
      </c>
      <c r="C22071" s="3">
        <v>654</v>
      </c>
      <c r="D22071" s="4">
        <v>18820</v>
      </c>
      <c r="E22071" t="s">
        <v>9098</v>
      </c>
      <c r="F22071" s="4" t="s">
        <v>8800</v>
      </c>
      <c r="G22071" s="5">
        <v>432</v>
      </c>
      <c r="H22071" s="6">
        <v>7.6388899999999996E-2</v>
      </c>
      <c r="I22071" s="7">
        <v>61.094000000000001</v>
      </c>
    </row>
    <row r="22072" spans="1:11" x14ac:dyDescent="0.25">
      <c r="A22072">
        <v>68926</v>
      </c>
      <c r="B22072" s="2">
        <v>18.879290000000001</v>
      </c>
      <c r="C22072" s="3">
        <v>898</v>
      </c>
      <c r="E22072" t="s">
        <v>12868</v>
      </c>
      <c r="F22072" s="4" t="s">
        <v>12738</v>
      </c>
      <c r="G22072" s="5">
        <v>602</v>
      </c>
      <c r="H22072" s="6">
        <v>0.1691542</v>
      </c>
      <c r="I22072" s="7">
        <v>45.063000000000002</v>
      </c>
      <c r="J22072" s="2">
        <v>66</v>
      </c>
      <c r="K22072">
        <v>1</v>
      </c>
    </row>
    <row r="22073" spans="1:11" x14ac:dyDescent="0.25">
      <c r="A22073">
        <v>56384</v>
      </c>
      <c r="B22073" s="2">
        <v>18.879100000000001</v>
      </c>
      <c r="C22073" s="3">
        <v>354</v>
      </c>
      <c r="E22073" t="s">
        <v>10737</v>
      </c>
      <c r="F22073" s="4" t="s">
        <v>10428</v>
      </c>
      <c r="G22073" s="5">
        <v>210</v>
      </c>
      <c r="H22073" s="6">
        <v>0.16587679999999999</v>
      </c>
      <c r="I22073" s="7">
        <v>45.625</v>
      </c>
    </row>
    <row r="22074" spans="1:11" x14ac:dyDescent="0.25">
      <c r="A22074">
        <v>28217</v>
      </c>
      <c r="B22074" s="2">
        <v>18.874839999999999</v>
      </c>
      <c r="C22074" s="3">
        <v>27576</v>
      </c>
      <c r="D22074" s="4">
        <v>16740</v>
      </c>
      <c r="E22074" t="s">
        <v>1096</v>
      </c>
      <c r="F22074" s="4" t="s">
        <v>5642</v>
      </c>
      <c r="G22074" s="5">
        <v>17575</v>
      </c>
      <c r="H22074" s="6">
        <v>0.21001420000000001</v>
      </c>
      <c r="I22074" s="7">
        <v>37.997</v>
      </c>
    </row>
    <row r="22075" spans="1:11" x14ac:dyDescent="0.25">
      <c r="A22075">
        <v>34602</v>
      </c>
      <c r="B22075" s="2">
        <v>18.869399999999999</v>
      </c>
      <c r="C22075" s="3">
        <v>7469</v>
      </c>
      <c r="D22075" s="4">
        <v>45300</v>
      </c>
      <c r="E22075" t="s">
        <v>893</v>
      </c>
      <c r="F22075" s="4" t="s">
        <v>6689</v>
      </c>
      <c r="G22075" s="5">
        <v>5157</v>
      </c>
      <c r="H22075" s="6">
        <v>0.18417990000000001</v>
      </c>
      <c r="I22075" s="7">
        <v>42.451999999999998</v>
      </c>
    </row>
    <row r="22076" spans="1:11" x14ac:dyDescent="0.25">
      <c r="A22076">
        <v>4912</v>
      </c>
      <c r="B22076" s="2">
        <v>18.867989999999999</v>
      </c>
      <c r="C22076" s="3">
        <v>1065</v>
      </c>
      <c r="E22076" t="s">
        <v>987</v>
      </c>
      <c r="F22076" s="4" t="s">
        <v>701</v>
      </c>
      <c r="G22076" s="5">
        <v>740</v>
      </c>
      <c r="H22076" s="6">
        <v>0.1540541</v>
      </c>
      <c r="I22076" s="7">
        <v>47.655999999999999</v>
      </c>
    </row>
    <row r="22077" spans="1:11" x14ac:dyDescent="0.25">
      <c r="A22077">
        <v>42038</v>
      </c>
      <c r="B22077" s="2">
        <v>18.866759999999999</v>
      </c>
      <c r="C22077" s="3">
        <v>5554</v>
      </c>
      <c r="E22077" t="s">
        <v>8176</v>
      </c>
      <c r="F22077" s="4" t="s">
        <v>7883</v>
      </c>
      <c r="G22077" s="5">
        <v>4407</v>
      </c>
      <c r="H22077" s="6">
        <v>0.10528700000000001</v>
      </c>
      <c r="I22077" s="7">
        <v>56.082999999999998</v>
      </c>
    </row>
    <row r="22078" spans="1:11" x14ac:dyDescent="0.25">
      <c r="A22078">
        <v>84634</v>
      </c>
      <c r="B22078" s="2">
        <v>18.86515</v>
      </c>
      <c r="C22078" s="3">
        <v>3385</v>
      </c>
      <c r="E22078" t="s">
        <v>7679</v>
      </c>
      <c r="F22078" s="4" t="s">
        <v>14851</v>
      </c>
      <c r="G22078" s="5">
        <v>2318</v>
      </c>
      <c r="H22078" s="6">
        <v>0.14322689999999999</v>
      </c>
      <c r="I22078" s="7">
        <v>49.526000000000003</v>
      </c>
    </row>
    <row r="22079" spans="1:11" x14ac:dyDescent="0.25">
      <c r="A22079">
        <v>37309</v>
      </c>
      <c r="B22079" s="2">
        <v>18.8642</v>
      </c>
      <c r="C22079" s="3">
        <v>2289</v>
      </c>
      <c r="D22079" s="4">
        <v>11940</v>
      </c>
      <c r="E22079" t="s">
        <v>6520</v>
      </c>
      <c r="F22079" s="4" t="s">
        <v>7348</v>
      </c>
      <c r="G22079" s="5">
        <v>1634</v>
      </c>
      <c r="H22079" s="6">
        <v>8.4403699999999998E-2</v>
      </c>
      <c r="I22079" s="7">
        <v>59.688000000000002</v>
      </c>
    </row>
    <row r="22080" spans="1:11" x14ac:dyDescent="0.25">
      <c r="A22080">
        <v>16659</v>
      </c>
      <c r="B22080" s="2">
        <v>18.863759999999999</v>
      </c>
      <c r="C22080" s="3">
        <v>289</v>
      </c>
      <c r="E22080" t="s">
        <v>3550</v>
      </c>
      <c r="F22080" s="4" t="s">
        <v>3003</v>
      </c>
      <c r="G22080" s="5">
        <v>201</v>
      </c>
      <c r="H22080" s="6">
        <v>0.1094527</v>
      </c>
      <c r="I22080" s="7">
        <v>55.356999999999999</v>
      </c>
    </row>
    <row r="22081" spans="1:11" x14ac:dyDescent="0.25">
      <c r="A22081">
        <v>62926</v>
      </c>
      <c r="B22081" s="2">
        <v>18.863350000000001</v>
      </c>
      <c r="C22081" s="3">
        <v>2230</v>
      </c>
      <c r="E22081" t="s">
        <v>12070</v>
      </c>
      <c r="F22081" s="4" t="s">
        <v>11490</v>
      </c>
      <c r="G22081" s="5">
        <v>1500</v>
      </c>
      <c r="H22081" s="6">
        <v>0.12333330000000001</v>
      </c>
      <c r="I22081" s="7">
        <v>52.954999999999998</v>
      </c>
      <c r="J22081" s="2">
        <v>53</v>
      </c>
      <c r="K22081">
        <v>1</v>
      </c>
    </row>
    <row r="22082" spans="1:11" x14ac:dyDescent="0.25">
      <c r="A22082">
        <v>31070</v>
      </c>
      <c r="B22082" s="2">
        <v>18.86281</v>
      </c>
      <c r="C22082" s="3">
        <v>1087</v>
      </c>
      <c r="E22082" t="s">
        <v>5930</v>
      </c>
      <c r="F22082" s="4" t="s">
        <v>6363</v>
      </c>
      <c r="G22082" s="5">
        <v>736</v>
      </c>
      <c r="H22082" s="6">
        <v>0.1440217</v>
      </c>
      <c r="I22082" s="7">
        <v>49.375</v>
      </c>
    </row>
    <row r="22083" spans="1:11" x14ac:dyDescent="0.25">
      <c r="A22083">
        <v>48807</v>
      </c>
      <c r="B22083" s="2">
        <v>18.862500000000001</v>
      </c>
      <c r="C22083" s="3">
        <v>828</v>
      </c>
      <c r="D22083" s="4">
        <v>10940</v>
      </c>
      <c r="E22083" t="s">
        <v>9268</v>
      </c>
      <c r="F22083" s="4" t="s">
        <v>9106</v>
      </c>
      <c r="G22083" s="5">
        <v>566</v>
      </c>
      <c r="H22083" s="6">
        <v>9.7001799999999999E-2</v>
      </c>
      <c r="I22083" s="7">
        <v>57.5</v>
      </c>
    </row>
    <row r="22084" spans="1:11" x14ac:dyDescent="0.25">
      <c r="A22084">
        <v>34291</v>
      </c>
      <c r="B22084" s="2">
        <v>18.861560000000001</v>
      </c>
      <c r="C22084" s="3">
        <v>4946</v>
      </c>
      <c r="D22084" s="4">
        <v>35840</v>
      </c>
      <c r="E22084" t="s">
        <v>6981</v>
      </c>
      <c r="F22084" s="4" t="s">
        <v>6689</v>
      </c>
      <c r="G22084" s="5">
        <v>3375</v>
      </c>
      <c r="H22084" s="6">
        <v>0.16350709999999999</v>
      </c>
      <c r="I22084" s="7">
        <v>46.006999999999998</v>
      </c>
      <c r="J22084" s="2">
        <v>51.5</v>
      </c>
      <c r="K22084">
        <v>2</v>
      </c>
    </row>
    <row r="22085" spans="1:11" x14ac:dyDescent="0.25">
      <c r="A22085">
        <v>31803</v>
      </c>
      <c r="B22085" s="2">
        <v>18.859649999999998</v>
      </c>
      <c r="C22085" s="3">
        <v>6985</v>
      </c>
      <c r="D22085" s="4">
        <v>17980</v>
      </c>
      <c r="E22085" t="s">
        <v>3014</v>
      </c>
      <c r="F22085" s="4" t="s">
        <v>6363</v>
      </c>
      <c r="G22085" s="5">
        <v>4577</v>
      </c>
      <c r="H22085" s="6">
        <v>0.1387372</v>
      </c>
      <c r="I22085" s="7">
        <v>50.286000000000001</v>
      </c>
    </row>
    <row r="22086" spans="1:11" x14ac:dyDescent="0.25">
      <c r="A22086">
        <v>29682</v>
      </c>
      <c r="B22086" s="2">
        <v>18.857939999999999</v>
      </c>
      <c r="C22086" s="3">
        <v>3670</v>
      </c>
      <c r="D22086" s="4">
        <v>24860</v>
      </c>
      <c r="E22086" t="s">
        <v>6310</v>
      </c>
      <c r="F22086" s="4" t="s">
        <v>6130</v>
      </c>
      <c r="G22086" s="5">
        <v>2572</v>
      </c>
      <c r="H22086" s="6">
        <v>0.161353</v>
      </c>
      <c r="I22086" s="7">
        <v>46.375</v>
      </c>
      <c r="J22086" s="2">
        <v>55.5</v>
      </c>
      <c r="K22086">
        <v>2</v>
      </c>
    </row>
    <row r="22087" spans="1:11" x14ac:dyDescent="0.25">
      <c r="A22087">
        <v>48650</v>
      </c>
      <c r="B22087" s="2">
        <v>18.856120000000001</v>
      </c>
      <c r="C22087" s="3">
        <v>7125</v>
      </c>
      <c r="D22087" s="4">
        <v>13020</v>
      </c>
      <c r="E22087" t="s">
        <v>9228</v>
      </c>
      <c r="F22087" s="4" t="s">
        <v>9106</v>
      </c>
      <c r="G22087" s="5">
        <v>5044</v>
      </c>
      <c r="H22087" s="6">
        <v>0.1262887</v>
      </c>
      <c r="I22087" s="7">
        <v>52.433999999999997</v>
      </c>
      <c r="J22087" s="2">
        <v>68.333299999999994</v>
      </c>
      <c r="K22087">
        <v>3</v>
      </c>
    </row>
    <row r="22088" spans="1:11" x14ac:dyDescent="0.25">
      <c r="A22088">
        <v>42348</v>
      </c>
      <c r="B22088" s="2">
        <v>18.854050000000001</v>
      </c>
      <c r="C22088" s="3">
        <v>5501</v>
      </c>
      <c r="D22088" s="4">
        <v>36980</v>
      </c>
      <c r="E22088" t="s">
        <v>8237</v>
      </c>
      <c r="F22088" s="4" t="s">
        <v>7883</v>
      </c>
      <c r="G22088" s="5">
        <v>3588</v>
      </c>
      <c r="H22088" s="6">
        <v>0.1136807</v>
      </c>
      <c r="I22088" s="7">
        <v>54.612000000000002</v>
      </c>
      <c r="J22088" s="2">
        <v>47.5</v>
      </c>
      <c r="K22088">
        <v>2</v>
      </c>
    </row>
    <row r="22089" spans="1:11" x14ac:dyDescent="0.25">
      <c r="A22089">
        <v>74875</v>
      </c>
      <c r="B22089" s="2">
        <v>18.853000000000002</v>
      </c>
      <c r="C22089" s="3">
        <v>1274</v>
      </c>
      <c r="D22089" s="4">
        <v>36420</v>
      </c>
      <c r="E22089" t="s">
        <v>6117</v>
      </c>
      <c r="F22089" s="4" t="s">
        <v>13462</v>
      </c>
      <c r="G22089" s="5">
        <v>824</v>
      </c>
      <c r="H22089" s="6">
        <v>0.15272730000000001</v>
      </c>
      <c r="I22089" s="7">
        <v>47.856999999999999</v>
      </c>
    </row>
    <row r="22090" spans="1:11" x14ac:dyDescent="0.25">
      <c r="A22090">
        <v>84044</v>
      </c>
      <c r="B22090" s="2">
        <v>18.84901</v>
      </c>
      <c r="C22090" s="3">
        <v>28301</v>
      </c>
      <c r="D22090" s="4">
        <v>41620</v>
      </c>
      <c r="E22090" t="s">
        <v>14873</v>
      </c>
      <c r="F22090" s="4" t="s">
        <v>14851</v>
      </c>
      <c r="G22090" s="5">
        <v>15836</v>
      </c>
      <c r="H22090" s="6">
        <v>9.5725199999999996E-2</v>
      </c>
      <c r="I22090" s="7">
        <v>57.707000000000001</v>
      </c>
      <c r="J22090" s="2">
        <v>44.166699999999999</v>
      </c>
      <c r="K22090">
        <v>6</v>
      </c>
    </row>
    <row r="22091" spans="1:11" x14ac:dyDescent="0.25">
      <c r="A22091">
        <v>43964</v>
      </c>
      <c r="B22091" s="2">
        <v>18.843579999999999</v>
      </c>
      <c r="C22091" s="3">
        <v>9413</v>
      </c>
      <c r="D22091" s="4">
        <v>48260</v>
      </c>
      <c r="E22091" t="s">
        <v>8480</v>
      </c>
      <c r="F22091" s="4" t="s">
        <v>8295</v>
      </c>
      <c r="G22091" s="5">
        <v>6846</v>
      </c>
      <c r="H22091" s="6">
        <v>0.1047327</v>
      </c>
      <c r="I22091" s="7">
        <v>56.148000000000003</v>
      </c>
      <c r="J22091" s="2">
        <v>52.333300000000001</v>
      </c>
      <c r="K22091">
        <v>3</v>
      </c>
    </row>
    <row r="22092" spans="1:11" x14ac:dyDescent="0.25">
      <c r="A22092">
        <v>69355</v>
      </c>
      <c r="B22092" s="2">
        <v>18.841919999999998</v>
      </c>
      <c r="C22092" s="3">
        <v>137</v>
      </c>
      <c r="D22092" s="4">
        <v>42420</v>
      </c>
      <c r="E22092" t="s">
        <v>12922</v>
      </c>
      <c r="F22092" s="4" t="s">
        <v>12738</v>
      </c>
      <c r="G22092" s="5">
        <v>90</v>
      </c>
      <c r="H22092" s="6">
        <v>0.1222222</v>
      </c>
      <c r="I22092" s="7">
        <v>53.125</v>
      </c>
    </row>
    <row r="22093" spans="1:11" x14ac:dyDescent="0.25">
      <c r="A22093">
        <v>43948</v>
      </c>
      <c r="B22093" s="2">
        <v>18.84178</v>
      </c>
      <c r="C22093" s="3">
        <v>615</v>
      </c>
      <c r="D22093" s="4">
        <v>48260</v>
      </c>
      <c r="E22093" t="s">
        <v>518</v>
      </c>
      <c r="F22093" s="4" t="s">
        <v>8295</v>
      </c>
      <c r="G22093" s="5">
        <v>476</v>
      </c>
      <c r="H22093" s="6">
        <v>0.1323529</v>
      </c>
      <c r="I22093" s="7">
        <v>51.369</v>
      </c>
    </row>
    <row r="22094" spans="1:11" x14ac:dyDescent="0.25">
      <c r="A22094">
        <v>92249</v>
      </c>
      <c r="B22094" s="2">
        <v>18.84076</v>
      </c>
      <c r="C22094" s="3">
        <v>7146</v>
      </c>
      <c r="D22094" s="4">
        <v>20940</v>
      </c>
      <c r="E22094" t="s">
        <v>15059</v>
      </c>
      <c r="F22094" s="4" t="s">
        <v>15368</v>
      </c>
      <c r="G22094" s="5">
        <v>3783</v>
      </c>
      <c r="H22094" s="6">
        <v>0.1416491</v>
      </c>
      <c r="I22094" s="7">
        <v>49.762</v>
      </c>
    </row>
    <row r="22095" spans="1:11" x14ac:dyDescent="0.25">
      <c r="A22095">
        <v>64052</v>
      </c>
      <c r="B22095" s="2">
        <v>18.836320000000001</v>
      </c>
      <c r="C22095" s="3">
        <v>21492</v>
      </c>
      <c r="D22095" s="4">
        <v>28140</v>
      </c>
      <c r="E22095" t="s">
        <v>5046</v>
      </c>
      <c r="F22095" s="4" t="s">
        <v>12102</v>
      </c>
      <c r="G22095" s="5">
        <v>14776</v>
      </c>
      <c r="H22095" s="6">
        <v>0.14645369999999999</v>
      </c>
      <c r="I22095" s="7">
        <v>48.927</v>
      </c>
      <c r="J22095" s="2">
        <v>51.125</v>
      </c>
      <c r="K22095">
        <v>8</v>
      </c>
    </row>
    <row r="22096" spans="1:11" x14ac:dyDescent="0.25">
      <c r="A22096">
        <v>49342</v>
      </c>
      <c r="B22096" s="2">
        <v>18.832460000000001</v>
      </c>
      <c r="C22096" s="3">
        <v>2107</v>
      </c>
      <c r="D22096" s="4">
        <v>13660</v>
      </c>
      <c r="E22096" t="s">
        <v>9381</v>
      </c>
      <c r="F22096" s="4" t="s">
        <v>9106</v>
      </c>
      <c r="G22096" s="5">
        <v>1356</v>
      </c>
      <c r="H22096" s="6">
        <v>0.1451732</v>
      </c>
      <c r="I22096" s="7">
        <v>49.145000000000003</v>
      </c>
    </row>
    <row r="22097" spans="1:12" x14ac:dyDescent="0.25">
      <c r="A22097">
        <v>28338</v>
      </c>
      <c r="B22097" s="2">
        <v>18.831389999999999</v>
      </c>
      <c r="C22097" s="3">
        <v>4635</v>
      </c>
      <c r="D22097" s="4">
        <v>40460</v>
      </c>
      <c r="E22097" t="s">
        <v>5909</v>
      </c>
      <c r="F22097" s="4" t="s">
        <v>5642</v>
      </c>
      <c r="G22097" s="5">
        <v>3082</v>
      </c>
      <c r="H22097" s="6">
        <v>0.1316899</v>
      </c>
      <c r="I22097" s="7">
        <v>51.472999999999999</v>
      </c>
    </row>
    <row r="22098" spans="1:12" x14ac:dyDescent="0.25">
      <c r="A22098">
        <v>83544</v>
      </c>
      <c r="B22098" s="2">
        <v>18.82957</v>
      </c>
      <c r="C22098" s="3">
        <v>5855</v>
      </c>
      <c r="E22098" t="s">
        <v>14794</v>
      </c>
      <c r="F22098" s="4" t="s">
        <v>14725</v>
      </c>
      <c r="G22098" s="5">
        <v>4544</v>
      </c>
      <c r="H22098" s="6">
        <v>0.1487676</v>
      </c>
      <c r="I22098" s="7">
        <v>48.515999999999998</v>
      </c>
      <c r="J22098" s="2">
        <v>46</v>
      </c>
      <c r="K22098">
        <v>2</v>
      </c>
    </row>
    <row r="22099" spans="1:12" x14ac:dyDescent="0.25">
      <c r="A22099">
        <v>3251</v>
      </c>
      <c r="B22099" s="2">
        <v>18.82826</v>
      </c>
      <c r="C22099" s="3">
        <v>1309</v>
      </c>
      <c r="D22099" s="4">
        <v>17200</v>
      </c>
      <c r="E22099" t="s">
        <v>230</v>
      </c>
      <c r="F22099" s="4" t="s">
        <v>520</v>
      </c>
      <c r="G22099" s="5">
        <v>924</v>
      </c>
      <c r="H22099" s="6">
        <v>0.14826839999999999</v>
      </c>
      <c r="I22099" s="7">
        <v>48.594000000000001</v>
      </c>
      <c r="J22099" s="2">
        <v>60</v>
      </c>
      <c r="K22099">
        <v>1</v>
      </c>
    </row>
    <row r="22100" spans="1:12" x14ac:dyDescent="0.25">
      <c r="A22100">
        <v>12926</v>
      </c>
      <c r="B22100" s="2">
        <v>18.82771</v>
      </c>
      <c r="C22100" s="3">
        <v>1953</v>
      </c>
      <c r="D22100" s="4">
        <v>31660</v>
      </c>
      <c r="E22100" t="s">
        <v>2421</v>
      </c>
      <c r="F22100" s="4" t="s">
        <v>1280</v>
      </c>
      <c r="G22100" s="5">
        <v>1404</v>
      </c>
      <c r="H22100" s="6">
        <v>0.1175214</v>
      </c>
      <c r="I22100" s="7">
        <v>53.905999999999999</v>
      </c>
    </row>
    <row r="22101" spans="1:12" x14ac:dyDescent="0.25">
      <c r="A22101">
        <v>81064</v>
      </c>
      <c r="B22101" s="2">
        <v>18.82732</v>
      </c>
      <c r="C22101" s="3">
        <v>266</v>
      </c>
      <c r="E22101" t="s">
        <v>14580</v>
      </c>
      <c r="F22101" s="4" t="s">
        <v>14477</v>
      </c>
      <c r="G22101" s="5">
        <v>207</v>
      </c>
      <c r="H22101" s="6">
        <v>0.15458939999999999</v>
      </c>
      <c r="I22101" s="7">
        <v>47.5</v>
      </c>
    </row>
    <row r="22102" spans="1:12" x14ac:dyDescent="0.25">
      <c r="A22102">
        <v>1013</v>
      </c>
      <c r="B22102" s="2">
        <v>18.823730000000001</v>
      </c>
      <c r="C22102" s="3">
        <v>22298</v>
      </c>
      <c r="D22102" s="4">
        <v>44140</v>
      </c>
      <c r="E22102" t="s">
        <v>30</v>
      </c>
      <c r="F22102" s="4" t="s">
        <v>21</v>
      </c>
      <c r="G22102" s="5">
        <v>14810</v>
      </c>
      <c r="H22102" s="6">
        <v>0.1558301</v>
      </c>
      <c r="I22102" s="7">
        <v>47.281999999999996</v>
      </c>
      <c r="J22102" s="2">
        <v>52.142899999999997</v>
      </c>
      <c r="K22102">
        <v>7</v>
      </c>
      <c r="L22102" s="9"/>
    </row>
    <row r="22103" spans="1:12" x14ac:dyDescent="0.25">
      <c r="A22103">
        <v>77518</v>
      </c>
      <c r="B22103" s="2">
        <v>18.818909999999999</v>
      </c>
      <c r="C22103" s="3">
        <v>8666</v>
      </c>
      <c r="D22103" s="4">
        <v>26420</v>
      </c>
      <c r="E22103" t="s">
        <v>14073</v>
      </c>
      <c r="F22103" s="4" t="s">
        <v>13752</v>
      </c>
      <c r="G22103" s="5">
        <v>5328</v>
      </c>
      <c r="H22103" s="6">
        <v>0.16066069999999999</v>
      </c>
      <c r="I22103" s="7">
        <v>46.447000000000003</v>
      </c>
    </row>
    <row r="22104" spans="1:12" x14ac:dyDescent="0.25">
      <c r="A22104">
        <v>55713</v>
      </c>
      <c r="B22104" s="2">
        <v>18.817440000000001</v>
      </c>
      <c r="C22104" s="3">
        <v>1126</v>
      </c>
      <c r="D22104" s="4">
        <v>20260</v>
      </c>
      <c r="E22104" t="s">
        <v>7087</v>
      </c>
      <c r="F22104" s="4" t="s">
        <v>10428</v>
      </c>
      <c r="G22104" s="5">
        <v>800</v>
      </c>
      <c r="H22104" s="6">
        <v>0.13108610000000001</v>
      </c>
      <c r="I22104" s="7">
        <v>51.548000000000002</v>
      </c>
    </row>
    <row r="22105" spans="1:12" x14ac:dyDescent="0.25">
      <c r="A22105">
        <v>46049</v>
      </c>
      <c r="B22105" s="2">
        <v>18.817119999999999</v>
      </c>
      <c r="C22105" s="3">
        <v>748</v>
      </c>
      <c r="E22105" t="s">
        <v>4288</v>
      </c>
      <c r="F22105" s="4" t="s">
        <v>8800</v>
      </c>
      <c r="G22105" s="5">
        <v>540</v>
      </c>
      <c r="H22105" s="6">
        <v>6.4814800000000006E-2</v>
      </c>
      <c r="I22105" s="7">
        <v>63</v>
      </c>
    </row>
    <row r="22106" spans="1:12" x14ac:dyDescent="0.25">
      <c r="A22106">
        <v>24983</v>
      </c>
      <c r="B22106" s="2">
        <v>18.816520000000001</v>
      </c>
      <c r="C22106" s="3">
        <v>2609</v>
      </c>
      <c r="E22106" t="s">
        <v>697</v>
      </c>
      <c r="F22106" s="4" t="s">
        <v>5144</v>
      </c>
      <c r="G22106" s="5">
        <v>1975</v>
      </c>
      <c r="H22106" s="6">
        <v>0.125</v>
      </c>
      <c r="I22106" s="7">
        <v>52.595999999999997</v>
      </c>
    </row>
    <row r="22107" spans="1:12" x14ac:dyDescent="0.25">
      <c r="A22107">
        <v>68879</v>
      </c>
      <c r="B22107" s="2">
        <v>18.81598</v>
      </c>
      <c r="C22107" s="3">
        <v>388</v>
      </c>
      <c r="E22107" t="s">
        <v>4087</v>
      </c>
      <c r="F22107" s="4" t="s">
        <v>12738</v>
      </c>
      <c r="G22107" s="5">
        <v>261</v>
      </c>
      <c r="H22107" s="6">
        <v>0.1183206</v>
      </c>
      <c r="I22107" s="7">
        <v>53.75</v>
      </c>
    </row>
    <row r="22108" spans="1:12" x14ac:dyDescent="0.25">
      <c r="A22108">
        <v>18246</v>
      </c>
      <c r="B22108" s="2">
        <v>18.81589</v>
      </c>
      <c r="C22108" s="3">
        <v>180</v>
      </c>
      <c r="D22108" s="4">
        <v>42540</v>
      </c>
      <c r="E22108" t="s">
        <v>4008</v>
      </c>
      <c r="F22108" s="4" t="s">
        <v>3003</v>
      </c>
      <c r="G22108" s="5">
        <v>125</v>
      </c>
      <c r="H22108" s="6">
        <v>7.1999999999999995E-2</v>
      </c>
      <c r="I22108" s="7">
        <v>61.75</v>
      </c>
    </row>
    <row r="22109" spans="1:12" x14ac:dyDescent="0.25">
      <c r="A22109">
        <v>39140</v>
      </c>
      <c r="B22109" s="2">
        <v>18.81551</v>
      </c>
      <c r="C22109" s="3">
        <v>2075</v>
      </c>
      <c r="E22109" t="s">
        <v>7759</v>
      </c>
      <c r="F22109" s="4" t="s">
        <v>7633</v>
      </c>
      <c r="G22109" s="5">
        <v>1437</v>
      </c>
      <c r="H22109" s="6">
        <v>0.1746694</v>
      </c>
      <c r="I22109" s="7">
        <v>44.006</v>
      </c>
    </row>
    <row r="22110" spans="1:12" x14ac:dyDescent="0.25">
      <c r="A22110">
        <v>36522</v>
      </c>
      <c r="B22110" s="2">
        <v>18.814150000000001</v>
      </c>
      <c r="C22110" s="3">
        <v>6369</v>
      </c>
      <c r="D22110" s="4">
        <v>33660</v>
      </c>
      <c r="E22110" t="s">
        <v>7274</v>
      </c>
      <c r="F22110" s="4" t="s">
        <v>7027</v>
      </c>
      <c r="G22110" s="5">
        <v>4235</v>
      </c>
      <c r="H22110" s="6">
        <v>9.7756800000000005E-2</v>
      </c>
      <c r="I22110" s="7">
        <v>57.292000000000002</v>
      </c>
    </row>
    <row r="22111" spans="1:12" x14ac:dyDescent="0.25">
      <c r="A22111">
        <v>35765</v>
      </c>
      <c r="B22111" s="2">
        <v>18.81251</v>
      </c>
      <c r="C22111" s="3">
        <v>3467</v>
      </c>
      <c r="D22111" s="4">
        <v>42460</v>
      </c>
      <c r="E22111" t="s">
        <v>7146</v>
      </c>
      <c r="F22111" s="4" t="s">
        <v>7027</v>
      </c>
      <c r="G22111" s="5">
        <v>2627</v>
      </c>
      <c r="H22111" s="6">
        <v>0.16520750000000001</v>
      </c>
      <c r="I22111" s="7">
        <v>45.636000000000003</v>
      </c>
    </row>
    <row r="22112" spans="1:12" x14ac:dyDescent="0.25">
      <c r="A22112">
        <v>75764</v>
      </c>
      <c r="B22112" s="2">
        <v>18.811859999999999</v>
      </c>
      <c r="C22112" s="3">
        <v>119</v>
      </c>
      <c r="D22112" s="4">
        <v>27380</v>
      </c>
      <c r="E22112" t="s">
        <v>7372</v>
      </c>
      <c r="F22112" s="4" t="s">
        <v>13752</v>
      </c>
      <c r="G22112" s="5">
        <v>90</v>
      </c>
      <c r="H22112" s="6">
        <v>0.19780220000000001</v>
      </c>
      <c r="I22112" s="7">
        <v>40</v>
      </c>
    </row>
    <row r="22113" spans="1:12" x14ac:dyDescent="0.25">
      <c r="A22113">
        <v>24484</v>
      </c>
      <c r="B22113" s="2">
        <v>18.81166</v>
      </c>
      <c r="C22113" s="3">
        <v>1195</v>
      </c>
      <c r="E22113" t="s">
        <v>5085</v>
      </c>
      <c r="F22113" s="4" t="s">
        <v>4335</v>
      </c>
      <c r="G22113" s="5">
        <v>736</v>
      </c>
      <c r="H22113" s="6">
        <v>0.21302579999999999</v>
      </c>
      <c r="I22113" s="7">
        <v>37.363999999999997</v>
      </c>
    </row>
    <row r="22114" spans="1:12" x14ac:dyDescent="0.25">
      <c r="A22114">
        <v>55735</v>
      </c>
      <c r="B22114" s="2">
        <v>18.811170000000001</v>
      </c>
      <c r="C22114" s="3">
        <v>1735</v>
      </c>
      <c r="E22114" t="s">
        <v>10527</v>
      </c>
      <c r="F22114" s="4" t="s">
        <v>10428</v>
      </c>
      <c r="G22114" s="5">
        <v>1299</v>
      </c>
      <c r="H22114" s="6">
        <v>0.1331794</v>
      </c>
      <c r="I22114" s="7">
        <v>51.161000000000001</v>
      </c>
      <c r="J22114" s="2">
        <v>57</v>
      </c>
      <c r="K22114">
        <v>1</v>
      </c>
    </row>
    <row r="22115" spans="1:12" x14ac:dyDescent="0.25">
      <c r="A22115">
        <v>80807</v>
      </c>
      <c r="B22115" s="2">
        <v>18.809979999999999</v>
      </c>
      <c r="C22115" s="3">
        <v>5313</v>
      </c>
      <c r="E22115" t="s">
        <v>235</v>
      </c>
      <c r="F22115" s="4" t="s">
        <v>14477</v>
      </c>
      <c r="G22115" s="5">
        <v>3664</v>
      </c>
      <c r="H22115" s="6">
        <v>0.137517</v>
      </c>
      <c r="I22115" s="7">
        <v>50.408999999999999</v>
      </c>
      <c r="J22115" s="2">
        <v>49.5</v>
      </c>
      <c r="K22115">
        <v>2</v>
      </c>
    </row>
    <row r="22116" spans="1:12" x14ac:dyDescent="0.25">
      <c r="A22116">
        <v>8069</v>
      </c>
      <c r="B22116" s="2">
        <v>18.807020000000001</v>
      </c>
      <c r="C22116" s="3">
        <v>12970</v>
      </c>
      <c r="D22116" s="4">
        <v>37980</v>
      </c>
      <c r="E22116" t="s">
        <v>1620</v>
      </c>
      <c r="F22116" s="4" t="s">
        <v>1341</v>
      </c>
      <c r="G22116" s="5">
        <v>8694</v>
      </c>
      <c r="H22116" s="6">
        <v>0.1147918</v>
      </c>
      <c r="I22116" s="7">
        <v>54.335000000000001</v>
      </c>
      <c r="J22116" s="2">
        <v>52.5</v>
      </c>
      <c r="K22116">
        <v>4</v>
      </c>
    </row>
    <row r="22117" spans="1:12" x14ac:dyDescent="0.25">
      <c r="A22117">
        <v>4464</v>
      </c>
      <c r="B22117" s="2">
        <v>18.804819999999999</v>
      </c>
      <c r="C22117" s="3">
        <v>648</v>
      </c>
      <c r="E22117" t="s">
        <v>50</v>
      </c>
      <c r="F22117" s="4" t="s">
        <v>701</v>
      </c>
      <c r="G22117" s="5">
        <v>540</v>
      </c>
      <c r="H22117" s="6">
        <v>0.19629630000000001</v>
      </c>
      <c r="I22117" s="7">
        <v>40.25</v>
      </c>
    </row>
    <row r="22118" spans="1:12" x14ac:dyDescent="0.25">
      <c r="A22118">
        <v>78501</v>
      </c>
      <c r="B22118" s="2">
        <v>18.795490000000001</v>
      </c>
      <c r="C22118" s="3">
        <v>62842</v>
      </c>
      <c r="D22118" s="4">
        <v>32580</v>
      </c>
      <c r="E22118" t="s">
        <v>14231</v>
      </c>
      <c r="F22118" s="4" t="s">
        <v>13752</v>
      </c>
      <c r="G22118" s="5">
        <v>38416</v>
      </c>
      <c r="H22118" s="6">
        <v>0.20980299999999999</v>
      </c>
      <c r="I22118" s="7">
        <v>37.914000000000001</v>
      </c>
      <c r="J22118" s="2">
        <v>50.6</v>
      </c>
      <c r="K22118">
        <v>10</v>
      </c>
      <c r="L22118" s="2">
        <v>94.2</v>
      </c>
    </row>
    <row r="22119" spans="1:12" x14ac:dyDescent="0.25">
      <c r="A22119">
        <v>32195</v>
      </c>
      <c r="B22119" s="2">
        <v>18.785720000000001</v>
      </c>
      <c r="C22119" s="3">
        <v>3063</v>
      </c>
      <c r="D22119" s="4">
        <v>36100</v>
      </c>
      <c r="E22119" t="s">
        <v>6743</v>
      </c>
      <c r="F22119" s="4" t="s">
        <v>6689</v>
      </c>
      <c r="G22119" s="5">
        <v>2424</v>
      </c>
      <c r="H22119" s="6">
        <v>0.11092779999999999</v>
      </c>
      <c r="I22119" s="7">
        <v>55</v>
      </c>
    </row>
    <row r="22120" spans="1:12" x14ac:dyDescent="0.25">
      <c r="A22120">
        <v>78557</v>
      </c>
      <c r="B22120" s="2">
        <v>18.783560000000001</v>
      </c>
      <c r="C22120" s="3">
        <v>13062</v>
      </c>
      <c r="D22120" s="4">
        <v>32580</v>
      </c>
      <c r="E22120" t="s">
        <v>11946</v>
      </c>
      <c r="F22120" s="4" t="s">
        <v>13752</v>
      </c>
      <c r="G22120" s="5">
        <v>6592</v>
      </c>
      <c r="H22120" s="6">
        <v>0.16747570000000001</v>
      </c>
      <c r="I22120" s="7">
        <v>45.228000000000002</v>
      </c>
    </row>
    <row r="22121" spans="1:12" x14ac:dyDescent="0.25">
      <c r="A22121">
        <v>53825</v>
      </c>
      <c r="B22121" s="2">
        <v>18.7819</v>
      </c>
      <c r="C22121" s="3">
        <v>625</v>
      </c>
      <c r="D22121" s="4">
        <v>38420</v>
      </c>
      <c r="E22121" t="s">
        <v>10137</v>
      </c>
      <c r="F22121" s="4" t="s">
        <v>10031</v>
      </c>
      <c r="G22121" s="5">
        <v>331</v>
      </c>
      <c r="H22121" s="6">
        <v>0.11782479999999999</v>
      </c>
      <c r="I22121" s="7">
        <v>53.807000000000002</v>
      </c>
    </row>
    <row r="22122" spans="1:12" x14ac:dyDescent="0.25">
      <c r="A22122">
        <v>49454</v>
      </c>
      <c r="B22122" s="2">
        <v>18.781110000000002</v>
      </c>
      <c r="C22122" s="3">
        <v>4677</v>
      </c>
      <c r="D22122" s="4">
        <v>31220</v>
      </c>
      <c r="E22122" t="s">
        <v>9405</v>
      </c>
      <c r="F22122" s="4" t="s">
        <v>9106</v>
      </c>
      <c r="G22122" s="5">
        <v>3002</v>
      </c>
      <c r="H22122" s="6">
        <v>0.14990010000000001</v>
      </c>
      <c r="I22122" s="7">
        <v>48.264000000000003</v>
      </c>
      <c r="J22122" s="2">
        <v>50.5</v>
      </c>
      <c r="K22122">
        <v>2</v>
      </c>
    </row>
    <row r="22123" spans="1:12" x14ac:dyDescent="0.25">
      <c r="A22123">
        <v>31501</v>
      </c>
      <c r="B22123" s="2">
        <v>18.777940000000001</v>
      </c>
      <c r="C22123" s="3">
        <v>15206</v>
      </c>
      <c r="D22123" s="4">
        <v>48180</v>
      </c>
      <c r="E22123" t="s">
        <v>6604</v>
      </c>
      <c r="F22123" s="4" t="s">
        <v>6363</v>
      </c>
      <c r="G22123" s="5">
        <v>10241</v>
      </c>
      <c r="H22123" s="6">
        <v>0.16277710000000001</v>
      </c>
      <c r="I22123" s="7">
        <v>46.033999999999999</v>
      </c>
      <c r="J22123" s="2">
        <v>47</v>
      </c>
      <c r="K22123">
        <v>3</v>
      </c>
    </row>
    <row r="22124" spans="1:12" x14ac:dyDescent="0.25">
      <c r="A22124">
        <v>80221</v>
      </c>
      <c r="B22124" s="2">
        <v>18.769269999999999</v>
      </c>
      <c r="C22124" s="3">
        <v>40340</v>
      </c>
      <c r="D22124" s="4">
        <v>19740</v>
      </c>
      <c r="E22124" t="s">
        <v>2197</v>
      </c>
      <c r="F22124" s="4" t="s">
        <v>14477</v>
      </c>
      <c r="G22124" s="5">
        <v>25975</v>
      </c>
      <c r="H22124" s="6">
        <v>0.12997110000000001</v>
      </c>
      <c r="I22124" s="7">
        <v>51.698999999999998</v>
      </c>
      <c r="J22124" s="2">
        <v>43.833300000000001</v>
      </c>
      <c r="K22124">
        <v>18</v>
      </c>
      <c r="L22124" s="2">
        <v>71.2</v>
      </c>
    </row>
    <row r="22125" spans="1:12" x14ac:dyDescent="0.25">
      <c r="A22125">
        <v>4240</v>
      </c>
      <c r="B22125" s="2">
        <v>18.75723</v>
      </c>
      <c r="C22125" s="3">
        <v>36409</v>
      </c>
      <c r="D22125" s="4">
        <v>30340</v>
      </c>
      <c r="E22125" t="s">
        <v>776</v>
      </c>
      <c r="F22125" s="4" t="s">
        <v>701</v>
      </c>
      <c r="G22125" s="5">
        <v>24309</v>
      </c>
      <c r="H22125" s="6">
        <v>0.157137</v>
      </c>
      <c r="I22125" s="7">
        <v>47.003999999999998</v>
      </c>
      <c r="J22125" s="2">
        <v>42.428600000000003</v>
      </c>
      <c r="K22125">
        <v>14</v>
      </c>
      <c r="L22125" s="2">
        <v>64</v>
      </c>
    </row>
    <row r="22126" spans="1:12" x14ac:dyDescent="0.25">
      <c r="A22126">
        <v>79261</v>
      </c>
      <c r="B22126" s="2">
        <v>18.75131</v>
      </c>
      <c r="C22126" s="3">
        <v>651</v>
      </c>
      <c r="E22126" t="s">
        <v>5942</v>
      </c>
      <c r="F22126" s="4" t="s">
        <v>13752</v>
      </c>
      <c r="G22126" s="5">
        <v>428</v>
      </c>
      <c r="H22126" s="6">
        <v>0.20327100000000001</v>
      </c>
      <c r="I22126" s="7">
        <v>39.027999999999999</v>
      </c>
    </row>
    <row r="22127" spans="1:12" x14ac:dyDescent="0.25">
      <c r="A22127">
        <v>50673</v>
      </c>
      <c r="B22127" s="2">
        <v>18.751169999999998</v>
      </c>
      <c r="C22127" s="3">
        <v>237</v>
      </c>
      <c r="D22127" s="4">
        <v>47940</v>
      </c>
      <c r="E22127" t="s">
        <v>8727</v>
      </c>
      <c r="F22127" s="4" t="s">
        <v>9593</v>
      </c>
      <c r="G22127" s="5">
        <v>174</v>
      </c>
      <c r="H22127" s="6">
        <v>4.5714299999999999E-2</v>
      </c>
      <c r="I22127" s="7">
        <v>66.25</v>
      </c>
    </row>
    <row r="22128" spans="1:12" x14ac:dyDescent="0.25">
      <c r="A22128">
        <v>18335</v>
      </c>
      <c r="B22128" s="2">
        <v>18.751010000000001</v>
      </c>
      <c r="C22128" s="3">
        <v>615</v>
      </c>
      <c r="D22128" s="4">
        <v>20700</v>
      </c>
      <c r="E22128" t="s">
        <v>4029</v>
      </c>
      <c r="F22128" s="4" t="s">
        <v>3003</v>
      </c>
      <c r="G22128" s="5">
        <v>456</v>
      </c>
      <c r="H22128" s="6">
        <v>0.12691469999999999</v>
      </c>
      <c r="I22128" s="7">
        <v>52.216999999999999</v>
      </c>
    </row>
    <row r="22129" spans="1:11" x14ac:dyDescent="0.25">
      <c r="A22129">
        <v>39041</v>
      </c>
      <c r="B22129" s="2">
        <v>18.7502</v>
      </c>
      <c r="C22129" s="3">
        <v>4027</v>
      </c>
      <c r="D22129" s="4">
        <v>27140</v>
      </c>
      <c r="E22129" t="s">
        <v>215</v>
      </c>
      <c r="F22129" s="4" t="s">
        <v>7633</v>
      </c>
      <c r="G22129" s="5">
        <v>2953</v>
      </c>
      <c r="H22129" s="6">
        <v>0.1723671</v>
      </c>
      <c r="I22129" s="7">
        <v>44.360999999999997</v>
      </c>
    </row>
    <row r="22130" spans="1:11" x14ac:dyDescent="0.25">
      <c r="A22130">
        <v>75117</v>
      </c>
      <c r="B22130" s="2">
        <v>18.748899999999999</v>
      </c>
      <c r="C22130" s="3">
        <v>3423</v>
      </c>
      <c r="E22130" t="s">
        <v>4469</v>
      </c>
      <c r="F22130" s="4" t="s">
        <v>13752</v>
      </c>
      <c r="G22130" s="5">
        <v>2476</v>
      </c>
      <c r="H22130" s="6">
        <v>0.1373183</v>
      </c>
      <c r="I22130" s="7">
        <v>50.417000000000002</v>
      </c>
    </row>
    <row r="22131" spans="1:11" x14ac:dyDescent="0.25">
      <c r="A22131">
        <v>33868</v>
      </c>
      <c r="B22131" s="2">
        <v>18.745979999999999</v>
      </c>
      <c r="C22131" s="3">
        <v>12546</v>
      </c>
      <c r="D22131" s="4">
        <v>29460</v>
      </c>
      <c r="E22131" t="s">
        <v>6941</v>
      </c>
      <c r="F22131" s="4" t="s">
        <v>6689</v>
      </c>
      <c r="G22131" s="5">
        <v>9701</v>
      </c>
      <c r="H22131" s="6">
        <v>0.1146155</v>
      </c>
      <c r="I22131" s="7">
        <v>54.338000000000001</v>
      </c>
      <c r="J22131" s="2">
        <v>58</v>
      </c>
      <c r="K22131">
        <v>2</v>
      </c>
    </row>
    <row r="22132" spans="1:11" x14ac:dyDescent="0.25">
      <c r="A22132">
        <v>28339</v>
      </c>
      <c r="B22132" s="2">
        <v>18.742550000000001</v>
      </c>
      <c r="C22132" s="3">
        <v>6747</v>
      </c>
      <c r="D22132" s="4">
        <v>20380</v>
      </c>
      <c r="E22132" t="s">
        <v>5910</v>
      </c>
      <c r="F22132" s="4" t="s">
        <v>5642</v>
      </c>
      <c r="G22132" s="5">
        <v>4647</v>
      </c>
      <c r="H22132" s="6">
        <v>0.1417814</v>
      </c>
      <c r="I22132" s="7">
        <v>49.643000000000001</v>
      </c>
      <c r="J22132" s="2">
        <v>48</v>
      </c>
      <c r="K22132">
        <v>1</v>
      </c>
    </row>
    <row r="22133" spans="1:11" x14ac:dyDescent="0.25">
      <c r="A22133">
        <v>41240</v>
      </c>
      <c r="B22133" s="2">
        <v>18.740130000000001</v>
      </c>
      <c r="C22133" s="3">
        <v>7698</v>
      </c>
      <c r="E22133" t="s">
        <v>8047</v>
      </c>
      <c r="F22133" s="4" t="s">
        <v>7883</v>
      </c>
      <c r="G22133" s="5">
        <v>5469</v>
      </c>
      <c r="H22133" s="6">
        <v>0.15374769999999999</v>
      </c>
      <c r="I22133" s="7">
        <v>47.575000000000003</v>
      </c>
      <c r="J22133" s="2">
        <v>33</v>
      </c>
      <c r="K22133">
        <v>2</v>
      </c>
    </row>
    <row r="22134" spans="1:11" x14ac:dyDescent="0.25">
      <c r="A22134">
        <v>76667</v>
      </c>
      <c r="B22134" s="2">
        <v>18.737079999999999</v>
      </c>
      <c r="C22134" s="3">
        <v>11105</v>
      </c>
      <c r="E22134" t="s">
        <v>13986</v>
      </c>
      <c r="F22134" s="4" t="s">
        <v>13752</v>
      </c>
      <c r="G22134" s="5">
        <v>7276</v>
      </c>
      <c r="H22134" s="6">
        <v>0.1456644</v>
      </c>
      <c r="I22134" s="7">
        <v>48.957999999999998</v>
      </c>
    </row>
    <row r="22135" spans="1:11" x14ac:dyDescent="0.25">
      <c r="A22135">
        <v>75667</v>
      </c>
      <c r="B22135" s="2">
        <v>18.735140000000001</v>
      </c>
      <c r="C22135" s="3">
        <v>989</v>
      </c>
      <c r="D22135" s="4">
        <v>30980</v>
      </c>
      <c r="E22135" t="s">
        <v>13839</v>
      </c>
      <c r="F22135" s="4" t="s">
        <v>13752</v>
      </c>
      <c r="G22135" s="5">
        <v>818</v>
      </c>
      <c r="H22135" s="6">
        <v>0.10635699999999999</v>
      </c>
      <c r="I22135" s="7">
        <v>55.75</v>
      </c>
    </row>
    <row r="22136" spans="1:11" x14ac:dyDescent="0.25">
      <c r="A22136">
        <v>78008</v>
      </c>
      <c r="B22136" s="2">
        <v>18.7349</v>
      </c>
      <c r="C22136" s="3">
        <v>247</v>
      </c>
      <c r="D22136" s="4">
        <v>41700</v>
      </c>
      <c r="E22136" t="s">
        <v>6770</v>
      </c>
      <c r="F22136" s="4" t="s">
        <v>13752</v>
      </c>
      <c r="G22136" s="5">
        <v>170</v>
      </c>
      <c r="H22136" s="6">
        <v>5.8823500000000001E-2</v>
      </c>
      <c r="I22136" s="7">
        <v>63.963999999999999</v>
      </c>
    </row>
    <row r="22137" spans="1:11" x14ac:dyDescent="0.25">
      <c r="A22137">
        <v>88043</v>
      </c>
      <c r="B22137" s="2">
        <v>18.7346</v>
      </c>
      <c r="C22137" s="3">
        <v>1636</v>
      </c>
      <c r="D22137" s="4">
        <v>43500</v>
      </c>
      <c r="E22137" t="s">
        <v>2212</v>
      </c>
      <c r="F22137" s="4" t="s">
        <v>15124</v>
      </c>
      <c r="G22137" s="5">
        <v>1074</v>
      </c>
      <c r="H22137" s="6">
        <v>0.18715080000000001</v>
      </c>
      <c r="I22137" s="7">
        <v>41.786000000000001</v>
      </c>
    </row>
    <row r="22138" spans="1:11" x14ac:dyDescent="0.25">
      <c r="A22138">
        <v>76501</v>
      </c>
      <c r="B22138" s="2">
        <v>18.73161</v>
      </c>
      <c r="C22138" s="3">
        <v>17347</v>
      </c>
      <c r="D22138" s="4">
        <v>28660</v>
      </c>
      <c r="E22138" t="s">
        <v>539</v>
      </c>
      <c r="F22138" s="4" t="s">
        <v>13752</v>
      </c>
      <c r="G22138" s="5">
        <v>11444</v>
      </c>
      <c r="H22138" s="6">
        <v>0.14793780000000001</v>
      </c>
      <c r="I22138" s="7">
        <v>48.561</v>
      </c>
      <c r="J22138" s="2">
        <v>41.666699999999999</v>
      </c>
      <c r="K22138">
        <v>6</v>
      </c>
    </row>
    <row r="22139" spans="1:11" x14ac:dyDescent="0.25">
      <c r="A22139">
        <v>81049</v>
      </c>
      <c r="B22139" s="2">
        <v>18.728819999999999</v>
      </c>
      <c r="C22139" s="3">
        <v>307</v>
      </c>
      <c r="E22139" t="s">
        <v>14571</v>
      </c>
      <c r="F22139" s="4" t="s">
        <v>14477</v>
      </c>
      <c r="G22139" s="5">
        <v>231</v>
      </c>
      <c r="H22139" s="6">
        <v>0.15948280000000001</v>
      </c>
      <c r="I22139" s="7">
        <v>46.563000000000002</v>
      </c>
    </row>
    <row r="22140" spans="1:11" x14ac:dyDescent="0.25">
      <c r="A22140">
        <v>50620</v>
      </c>
      <c r="B22140" s="2">
        <v>18.728760000000001</v>
      </c>
      <c r="C22140" s="3">
        <v>39</v>
      </c>
      <c r="E22140" t="s">
        <v>9770</v>
      </c>
      <c r="F22140" s="4" t="s">
        <v>9593</v>
      </c>
      <c r="G22140" s="5">
        <v>30</v>
      </c>
      <c r="H22140" s="6">
        <v>0.1612903</v>
      </c>
      <c r="I22140" s="7">
        <v>46.25</v>
      </c>
    </row>
    <row r="22141" spans="1:11" x14ac:dyDescent="0.25">
      <c r="A22141">
        <v>55786</v>
      </c>
      <c r="B22141" s="2">
        <v>18.7287</v>
      </c>
      <c r="C22141" s="3">
        <v>324</v>
      </c>
      <c r="E22141" t="s">
        <v>10554</v>
      </c>
      <c r="F22141" s="4" t="s">
        <v>10428</v>
      </c>
      <c r="G22141" s="5">
        <v>202</v>
      </c>
      <c r="H22141" s="6">
        <v>6.4356399999999994E-2</v>
      </c>
      <c r="I22141" s="7">
        <v>63</v>
      </c>
    </row>
    <row r="22142" spans="1:11" x14ac:dyDescent="0.25">
      <c r="A22142">
        <v>17344</v>
      </c>
      <c r="B22142" s="2">
        <v>18.728090000000002</v>
      </c>
      <c r="C22142" s="3">
        <v>3555</v>
      </c>
      <c r="D22142" s="4">
        <v>23900</v>
      </c>
      <c r="E22142" t="s">
        <v>3784</v>
      </c>
      <c r="F22142" s="4" t="s">
        <v>3003</v>
      </c>
      <c r="G22142" s="5">
        <v>2358</v>
      </c>
      <c r="H22142" s="6">
        <v>9.8770700000000003E-2</v>
      </c>
      <c r="I22142" s="7">
        <v>57.052</v>
      </c>
      <c r="J22142" s="2">
        <v>57</v>
      </c>
      <c r="K22142">
        <v>1</v>
      </c>
    </row>
    <row r="22143" spans="1:11" x14ac:dyDescent="0.25">
      <c r="A22143">
        <v>38834</v>
      </c>
      <c r="B22143" s="2">
        <v>18.722809999999999</v>
      </c>
      <c r="C22143" s="3">
        <v>29590</v>
      </c>
      <c r="D22143" s="4">
        <v>18420</v>
      </c>
      <c r="E22143" t="s">
        <v>828</v>
      </c>
      <c r="F22143" s="4" t="s">
        <v>7633</v>
      </c>
      <c r="G22143" s="5">
        <v>19724</v>
      </c>
      <c r="H22143" s="6">
        <v>0.17917259999999999</v>
      </c>
      <c r="I22143" s="7">
        <v>43.156999999999996</v>
      </c>
      <c r="J22143" s="2">
        <v>57.8</v>
      </c>
      <c r="K22143">
        <v>5</v>
      </c>
    </row>
    <row r="22144" spans="1:11" x14ac:dyDescent="0.25">
      <c r="A22144">
        <v>67626</v>
      </c>
      <c r="B22144" s="2">
        <v>18.718060000000001</v>
      </c>
      <c r="C22144" s="3">
        <v>123</v>
      </c>
      <c r="E22144" t="s">
        <v>5328</v>
      </c>
      <c r="F22144" s="4" t="s">
        <v>12494</v>
      </c>
      <c r="G22144" s="5">
        <v>93</v>
      </c>
      <c r="H22144" s="6">
        <v>7.4468099999999995E-2</v>
      </c>
      <c r="I22144" s="7">
        <v>61.25</v>
      </c>
    </row>
    <row r="22145" spans="1:12" x14ac:dyDescent="0.25">
      <c r="A22145">
        <v>78566</v>
      </c>
      <c r="B22145" s="2">
        <v>18.715820000000001</v>
      </c>
      <c r="C22145" s="3">
        <v>17319</v>
      </c>
      <c r="D22145" s="4">
        <v>15180</v>
      </c>
      <c r="E22145" t="s">
        <v>14246</v>
      </c>
      <c r="F22145" s="4" t="s">
        <v>13752</v>
      </c>
      <c r="G22145" s="5">
        <v>9300</v>
      </c>
      <c r="H22145" s="6">
        <v>0.17881720000000001</v>
      </c>
      <c r="I22145" s="7">
        <v>43.213000000000001</v>
      </c>
      <c r="J22145" s="2">
        <v>41.5</v>
      </c>
      <c r="K22145">
        <v>2</v>
      </c>
    </row>
    <row r="22146" spans="1:12" x14ac:dyDescent="0.25">
      <c r="A22146">
        <v>68801</v>
      </c>
      <c r="B22146" s="2">
        <v>18.709029999999998</v>
      </c>
      <c r="C22146" s="3">
        <v>30952</v>
      </c>
      <c r="D22146" s="4">
        <v>24260</v>
      </c>
      <c r="E22146" t="s">
        <v>2797</v>
      </c>
      <c r="F22146" s="4" t="s">
        <v>12738</v>
      </c>
      <c r="G22146" s="5">
        <v>19045</v>
      </c>
      <c r="H22146" s="6">
        <v>0.14801010000000001</v>
      </c>
      <c r="I22146" s="7">
        <v>48.533999999999999</v>
      </c>
      <c r="J22146" s="2">
        <v>48.285699999999999</v>
      </c>
      <c r="K22146">
        <v>14</v>
      </c>
      <c r="L22146" s="2">
        <v>89.2</v>
      </c>
    </row>
    <row r="22147" spans="1:12" x14ac:dyDescent="0.25">
      <c r="A22147">
        <v>16350</v>
      </c>
      <c r="B22147" s="2">
        <v>18.704029999999999</v>
      </c>
      <c r="C22147" s="3">
        <v>3022</v>
      </c>
      <c r="D22147" s="4">
        <v>47620</v>
      </c>
      <c r="E22147" t="s">
        <v>3488</v>
      </c>
      <c r="F22147" s="4" t="s">
        <v>3003</v>
      </c>
      <c r="G22147" s="5">
        <v>1868</v>
      </c>
      <c r="H22147" s="6">
        <v>0.12894600000000001</v>
      </c>
      <c r="I22147" s="7">
        <v>51.826999999999998</v>
      </c>
      <c r="J22147" s="2">
        <v>67</v>
      </c>
      <c r="K22147">
        <v>1</v>
      </c>
    </row>
    <row r="22148" spans="1:12" x14ac:dyDescent="0.25">
      <c r="A22148">
        <v>77872</v>
      </c>
      <c r="B22148" s="2">
        <v>18.703330000000001</v>
      </c>
      <c r="C22148" s="3">
        <v>1559</v>
      </c>
      <c r="E22148" t="s">
        <v>14126</v>
      </c>
      <c r="F22148" s="4" t="s">
        <v>13752</v>
      </c>
      <c r="G22148" s="5">
        <v>1047</v>
      </c>
      <c r="H22148" s="6">
        <v>0.120229</v>
      </c>
      <c r="I22148" s="7">
        <v>53.332999999999998</v>
      </c>
    </row>
    <row r="22149" spans="1:12" x14ac:dyDescent="0.25">
      <c r="A22149">
        <v>92276</v>
      </c>
      <c r="B22149" s="2">
        <v>18.70168</v>
      </c>
      <c r="C22149" s="3">
        <v>7921</v>
      </c>
      <c r="D22149" s="4">
        <v>40140</v>
      </c>
      <c r="E22149" t="s">
        <v>15520</v>
      </c>
      <c r="F22149" s="4" t="s">
        <v>15368</v>
      </c>
      <c r="G22149" s="5">
        <v>5809</v>
      </c>
      <c r="H22149" s="6">
        <v>0.16402749999999999</v>
      </c>
      <c r="I22149" s="7">
        <v>45.761000000000003</v>
      </c>
      <c r="J22149" s="2">
        <v>31</v>
      </c>
      <c r="K22149">
        <v>3</v>
      </c>
    </row>
    <row r="22150" spans="1:12" x14ac:dyDescent="0.25">
      <c r="A22150">
        <v>33417</v>
      </c>
      <c r="B22150" s="2">
        <v>18.694990000000001</v>
      </c>
      <c r="C22150" s="3">
        <v>31424</v>
      </c>
      <c r="D22150" s="4">
        <v>33100</v>
      </c>
      <c r="E22150" t="s">
        <v>6878</v>
      </c>
      <c r="F22150" s="4" t="s">
        <v>6689</v>
      </c>
      <c r="G22150" s="5">
        <v>22179</v>
      </c>
      <c r="H22150" s="6">
        <v>0.18440870000000001</v>
      </c>
      <c r="I22150" s="7">
        <v>42.223999999999997</v>
      </c>
      <c r="J22150" s="2">
        <v>41</v>
      </c>
      <c r="K22150">
        <v>1</v>
      </c>
    </row>
    <row r="22151" spans="1:12" x14ac:dyDescent="0.25">
      <c r="A22151">
        <v>13667</v>
      </c>
      <c r="B22151" s="2">
        <v>18.6892</v>
      </c>
      <c r="C22151" s="3">
        <v>3016</v>
      </c>
      <c r="D22151" s="4">
        <v>36300</v>
      </c>
      <c r="E22151" t="s">
        <v>301</v>
      </c>
      <c r="F22151" s="4" t="s">
        <v>1280</v>
      </c>
      <c r="G22151" s="5">
        <v>1996</v>
      </c>
      <c r="H22151" s="6">
        <v>0.1297595</v>
      </c>
      <c r="I22151" s="7">
        <v>51.667000000000002</v>
      </c>
    </row>
    <row r="22152" spans="1:12" x14ac:dyDescent="0.25">
      <c r="A22152">
        <v>27344</v>
      </c>
      <c r="B22152" s="2">
        <v>18.685960000000001</v>
      </c>
      <c r="C22152" s="3">
        <v>17926</v>
      </c>
      <c r="D22152" s="4">
        <v>20500</v>
      </c>
      <c r="E22152" t="s">
        <v>5700</v>
      </c>
      <c r="F22152" s="4" t="s">
        <v>5642</v>
      </c>
      <c r="G22152" s="5">
        <v>11548</v>
      </c>
      <c r="H22152" s="6">
        <v>0.163131</v>
      </c>
      <c r="I22152" s="7">
        <v>45.898000000000003</v>
      </c>
      <c r="J22152" s="2">
        <v>63.5</v>
      </c>
      <c r="K22152">
        <v>2</v>
      </c>
    </row>
    <row r="22153" spans="1:12" x14ac:dyDescent="0.25">
      <c r="A22153">
        <v>42024</v>
      </c>
      <c r="B22153" s="2">
        <v>18.682929999999999</v>
      </c>
      <c r="C22153" s="3">
        <v>1578</v>
      </c>
      <c r="D22153" s="4">
        <v>37140</v>
      </c>
      <c r="E22153" t="s">
        <v>8173</v>
      </c>
      <c r="F22153" s="4" t="s">
        <v>7883</v>
      </c>
      <c r="G22153" s="5">
        <v>1090</v>
      </c>
      <c r="H22153" s="6">
        <v>0.13565540000000001</v>
      </c>
      <c r="I22153" s="7">
        <v>50.645000000000003</v>
      </c>
    </row>
    <row r="22154" spans="1:12" x14ac:dyDescent="0.25">
      <c r="A22154">
        <v>54156</v>
      </c>
      <c r="B22154" s="2">
        <v>18.68242</v>
      </c>
      <c r="C22154" s="3">
        <v>1345</v>
      </c>
      <c r="D22154" s="4">
        <v>31940</v>
      </c>
      <c r="E22154" t="s">
        <v>10198</v>
      </c>
      <c r="F22154" s="4" t="s">
        <v>10031</v>
      </c>
      <c r="G22154" s="5">
        <v>1034</v>
      </c>
      <c r="H22154" s="6">
        <v>0.12077300000000001</v>
      </c>
      <c r="I22154" s="7">
        <v>53.213999999999999</v>
      </c>
    </row>
    <row r="22155" spans="1:12" x14ac:dyDescent="0.25">
      <c r="A22155">
        <v>45684</v>
      </c>
      <c r="B22155" s="2">
        <v>18.68187</v>
      </c>
      <c r="C22155" s="3">
        <v>1786</v>
      </c>
      <c r="D22155" s="4">
        <v>39020</v>
      </c>
      <c r="E22155" t="s">
        <v>8727</v>
      </c>
      <c r="F22155" s="4" t="s">
        <v>8295</v>
      </c>
      <c r="G22155" s="5">
        <v>1279</v>
      </c>
      <c r="H22155" s="6">
        <v>0.1125</v>
      </c>
      <c r="I22155" s="7">
        <v>54.643000000000001</v>
      </c>
      <c r="J22155" s="2">
        <v>61</v>
      </c>
      <c r="K22155">
        <v>1</v>
      </c>
    </row>
    <row r="22156" spans="1:12" x14ac:dyDescent="0.25">
      <c r="A22156">
        <v>8345</v>
      </c>
      <c r="B22156" s="2">
        <v>18.681419999999999</v>
      </c>
      <c r="C22156" s="3">
        <v>685</v>
      </c>
      <c r="D22156" s="4">
        <v>47220</v>
      </c>
      <c r="E22156" t="s">
        <v>489</v>
      </c>
      <c r="F22156" s="4" t="s">
        <v>1341</v>
      </c>
      <c r="G22156" s="5">
        <v>583</v>
      </c>
      <c r="H22156" s="6">
        <v>9.7770200000000002E-2</v>
      </c>
      <c r="I22156" s="7">
        <v>57.188000000000002</v>
      </c>
    </row>
    <row r="22157" spans="1:12" x14ac:dyDescent="0.25">
      <c r="A22157">
        <v>12778</v>
      </c>
      <c r="B22157" s="2">
        <v>18.681249999999999</v>
      </c>
      <c r="C22157" s="3">
        <v>210</v>
      </c>
      <c r="E22157" t="s">
        <v>2346</v>
      </c>
      <c r="F22157" s="4" t="s">
        <v>1280</v>
      </c>
      <c r="G22157" s="5">
        <v>148</v>
      </c>
      <c r="H22157" s="6">
        <v>0.2162162</v>
      </c>
      <c r="I22157" s="7">
        <v>36.719000000000001</v>
      </c>
      <c r="J22157" s="2">
        <v>37</v>
      </c>
      <c r="K22157">
        <v>2</v>
      </c>
    </row>
    <row r="22158" spans="1:12" x14ac:dyDescent="0.25">
      <c r="A22158">
        <v>57062</v>
      </c>
      <c r="B22158" s="2">
        <v>18.680769999999999</v>
      </c>
      <c r="C22158" s="3">
        <v>2342</v>
      </c>
      <c r="E22158" t="s">
        <v>76</v>
      </c>
      <c r="F22158" s="4" t="s">
        <v>10877</v>
      </c>
      <c r="G22158" s="5">
        <v>1873</v>
      </c>
      <c r="H22158" s="6">
        <v>0.1334757</v>
      </c>
      <c r="I22158" s="7">
        <v>51.015999999999998</v>
      </c>
      <c r="J22158" s="2">
        <v>32</v>
      </c>
      <c r="K22158">
        <v>1</v>
      </c>
    </row>
    <row r="22159" spans="1:12" x14ac:dyDescent="0.25">
      <c r="A22159">
        <v>62255</v>
      </c>
      <c r="B22159" s="2">
        <v>18.68018</v>
      </c>
      <c r="C22159" s="3">
        <v>887</v>
      </c>
      <c r="D22159" s="4">
        <v>41180</v>
      </c>
      <c r="E22159" t="s">
        <v>11903</v>
      </c>
      <c r="F22159" s="4" t="s">
        <v>11490</v>
      </c>
      <c r="G22159" s="5">
        <v>563</v>
      </c>
      <c r="H22159" s="6">
        <v>0.13854350000000001</v>
      </c>
      <c r="I22159" s="7">
        <v>50.139000000000003</v>
      </c>
    </row>
    <row r="22160" spans="1:12" x14ac:dyDescent="0.25">
      <c r="A22160">
        <v>30678</v>
      </c>
      <c r="B22160" s="2">
        <v>18.67981</v>
      </c>
      <c r="C22160" s="3">
        <v>1245</v>
      </c>
      <c r="E22160" t="s">
        <v>1839</v>
      </c>
      <c r="F22160" s="4" t="s">
        <v>6363</v>
      </c>
      <c r="G22160" s="5">
        <v>1018</v>
      </c>
      <c r="H22160" s="6">
        <v>0.14145379999999999</v>
      </c>
      <c r="I22160" s="7">
        <v>49.634999999999998</v>
      </c>
    </row>
    <row r="22161" spans="1:11" x14ac:dyDescent="0.25">
      <c r="A22161">
        <v>30824</v>
      </c>
      <c r="B22161" s="2">
        <v>18.676939999999998</v>
      </c>
      <c r="C22161" s="3">
        <v>16957</v>
      </c>
      <c r="D22161" s="4">
        <v>12260</v>
      </c>
      <c r="E22161" t="s">
        <v>6549</v>
      </c>
      <c r="F22161" s="4" t="s">
        <v>6363</v>
      </c>
      <c r="G22161" s="5">
        <v>10965</v>
      </c>
      <c r="H22161" s="6">
        <v>0.17508660000000001</v>
      </c>
      <c r="I22161" s="7">
        <v>43.823</v>
      </c>
      <c r="J22161" s="2">
        <v>33</v>
      </c>
      <c r="K22161">
        <v>1</v>
      </c>
    </row>
    <row r="22162" spans="1:11" x14ac:dyDescent="0.25">
      <c r="A22162">
        <v>49405</v>
      </c>
      <c r="B22162" s="2">
        <v>18.674029999999998</v>
      </c>
      <c r="C22162" s="3">
        <v>1491</v>
      </c>
      <c r="D22162" s="4">
        <v>31220</v>
      </c>
      <c r="E22162" t="s">
        <v>7907</v>
      </c>
      <c r="F22162" s="4" t="s">
        <v>9106</v>
      </c>
      <c r="G22162" s="5">
        <v>1157</v>
      </c>
      <c r="H22162" s="6">
        <v>0.12521589999999999</v>
      </c>
      <c r="I22162" s="7">
        <v>52.44</v>
      </c>
      <c r="J22162" s="2">
        <v>52</v>
      </c>
      <c r="K22162">
        <v>1</v>
      </c>
    </row>
    <row r="22163" spans="1:11" x14ac:dyDescent="0.25">
      <c r="A22163">
        <v>97493</v>
      </c>
      <c r="B22163" s="2">
        <v>18.67371</v>
      </c>
      <c r="C22163" s="3">
        <v>224</v>
      </c>
      <c r="D22163" s="4">
        <v>21660</v>
      </c>
      <c r="E22163" t="s">
        <v>8521</v>
      </c>
      <c r="F22163" s="4" t="s">
        <v>16170</v>
      </c>
      <c r="G22163" s="5">
        <v>200</v>
      </c>
      <c r="H22163" s="6">
        <v>0.155</v>
      </c>
      <c r="I22163" s="7">
        <v>47.292000000000002</v>
      </c>
      <c r="J22163" s="2">
        <v>43</v>
      </c>
      <c r="K22163">
        <v>2</v>
      </c>
    </row>
    <row r="22164" spans="1:11" x14ac:dyDescent="0.25">
      <c r="A22164">
        <v>62976</v>
      </c>
      <c r="B22164" s="2">
        <v>18.673590000000001</v>
      </c>
      <c r="C22164" s="3">
        <v>395</v>
      </c>
      <c r="E22164" t="s">
        <v>2529</v>
      </c>
      <c r="F22164" s="4" t="s">
        <v>11490</v>
      </c>
      <c r="G22164" s="5">
        <v>307</v>
      </c>
      <c r="H22164" s="6">
        <v>0.15909090000000001</v>
      </c>
      <c r="I22164" s="7">
        <v>46.582999999999998</v>
      </c>
    </row>
    <row r="22165" spans="1:11" x14ac:dyDescent="0.25">
      <c r="A22165">
        <v>40176</v>
      </c>
      <c r="B22165" s="2">
        <v>18.67334</v>
      </c>
      <c r="C22165" s="3">
        <v>1126</v>
      </c>
      <c r="E22165" t="s">
        <v>198</v>
      </c>
      <c r="F22165" s="4" t="s">
        <v>7883</v>
      </c>
      <c r="G22165" s="5">
        <v>708</v>
      </c>
      <c r="H22165" s="6">
        <v>0.13258110000000001</v>
      </c>
      <c r="I22165" s="7">
        <v>51.162999999999997</v>
      </c>
      <c r="J22165" s="2">
        <v>71</v>
      </c>
      <c r="K22165">
        <v>1</v>
      </c>
    </row>
    <row r="22166" spans="1:11" x14ac:dyDescent="0.25">
      <c r="A22166">
        <v>14711</v>
      </c>
      <c r="B22166" s="2">
        <v>18.67286</v>
      </c>
      <c r="C22166" s="3">
        <v>1975</v>
      </c>
      <c r="E22166" t="s">
        <v>988</v>
      </c>
      <c r="F22166" s="4" t="s">
        <v>1280</v>
      </c>
      <c r="G22166" s="5">
        <v>1297</v>
      </c>
      <c r="H22166" s="6">
        <v>0.14957590000000001</v>
      </c>
      <c r="I22166" s="7">
        <v>48.223999999999997</v>
      </c>
    </row>
    <row r="22167" spans="1:11" x14ac:dyDescent="0.25">
      <c r="A22167">
        <v>30701</v>
      </c>
      <c r="B22167" s="2">
        <v>18.666429999999998</v>
      </c>
      <c r="C22167" s="3">
        <v>39737</v>
      </c>
      <c r="D22167" s="4">
        <v>15660</v>
      </c>
      <c r="E22167" t="s">
        <v>6520</v>
      </c>
      <c r="F22167" s="4" t="s">
        <v>6363</v>
      </c>
      <c r="G22167" s="5">
        <v>25587</v>
      </c>
      <c r="H22167" s="6">
        <v>0.14631859999999999</v>
      </c>
      <c r="I22167" s="7">
        <v>48.783999999999999</v>
      </c>
      <c r="J22167" s="2">
        <v>53.666699999999999</v>
      </c>
      <c r="K22167">
        <v>3</v>
      </c>
    </row>
    <row r="22168" spans="1:11" x14ac:dyDescent="0.25">
      <c r="A22168">
        <v>83869</v>
      </c>
      <c r="B22168" s="2">
        <v>18.659600000000001</v>
      </c>
      <c r="C22168" s="3">
        <v>4364</v>
      </c>
      <c r="D22168" s="4">
        <v>17660</v>
      </c>
      <c r="E22168" t="s">
        <v>9850</v>
      </c>
      <c r="F22168" s="4" t="s">
        <v>14725</v>
      </c>
      <c r="G22168" s="5">
        <v>2928</v>
      </c>
      <c r="H22168" s="6">
        <v>0.1194947</v>
      </c>
      <c r="I22168" s="7">
        <v>53.412999999999997</v>
      </c>
      <c r="J22168" s="2">
        <v>57</v>
      </c>
      <c r="K22168">
        <v>1</v>
      </c>
    </row>
    <row r="22169" spans="1:11" x14ac:dyDescent="0.25">
      <c r="A22169">
        <v>71852</v>
      </c>
      <c r="B22169" s="2">
        <v>18.657330000000002</v>
      </c>
      <c r="C22169" s="3">
        <v>9711</v>
      </c>
      <c r="E22169" t="s">
        <v>5777</v>
      </c>
      <c r="F22169" s="4" t="s">
        <v>13183</v>
      </c>
      <c r="G22169" s="5">
        <v>6559</v>
      </c>
      <c r="H22169" s="6">
        <v>0.14971789999999999</v>
      </c>
      <c r="I22169" s="7">
        <v>48.19</v>
      </c>
      <c r="J22169" s="2">
        <v>62</v>
      </c>
      <c r="K22169">
        <v>2</v>
      </c>
    </row>
    <row r="22170" spans="1:11" x14ac:dyDescent="0.25">
      <c r="A22170">
        <v>88132</v>
      </c>
      <c r="B22170" s="2">
        <v>18.655719999999999</v>
      </c>
      <c r="C22170" s="3">
        <v>256</v>
      </c>
      <c r="D22170" s="4">
        <v>38780</v>
      </c>
      <c r="E22170" t="s">
        <v>8061</v>
      </c>
      <c r="F22170" s="4" t="s">
        <v>15124</v>
      </c>
      <c r="G22170" s="5">
        <v>158</v>
      </c>
      <c r="H22170" s="6">
        <v>0.113924</v>
      </c>
      <c r="I22170" s="7">
        <v>54.375</v>
      </c>
    </row>
    <row r="22171" spans="1:11" x14ac:dyDescent="0.25">
      <c r="A22171">
        <v>32193</v>
      </c>
      <c r="B22171" s="2">
        <v>18.65549</v>
      </c>
      <c r="C22171" s="3">
        <v>1184</v>
      </c>
      <c r="D22171" s="4">
        <v>37260</v>
      </c>
      <c r="E22171" t="s">
        <v>6742</v>
      </c>
      <c r="F22171" s="4" t="s">
        <v>6689</v>
      </c>
      <c r="G22171" s="5">
        <v>791</v>
      </c>
      <c r="H22171" s="6">
        <v>0.219697</v>
      </c>
      <c r="I22171" s="7">
        <v>36.094000000000001</v>
      </c>
    </row>
    <row r="22172" spans="1:11" x14ac:dyDescent="0.25">
      <c r="A22172">
        <v>24884</v>
      </c>
      <c r="B22172" s="2">
        <v>18.65523</v>
      </c>
      <c r="C22172" s="3">
        <v>384</v>
      </c>
      <c r="E22172" t="s">
        <v>5198</v>
      </c>
      <c r="F22172" s="4" t="s">
        <v>5144</v>
      </c>
      <c r="G22172" s="5">
        <v>300</v>
      </c>
      <c r="H22172" s="6">
        <v>2.9900300000000001E-2</v>
      </c>
      <c r="I22172" s="7">
        <v>68.888999999999996</v>
      </c>
    </row>
    <row r="22173" spans="1:11" x14ac:dyDescent="0.25">
      <c r="A22173">
        <v>74572</v>
      </c>
      <c r="B22173" s="2">
        <v>18.655049999999999</v>
      </c>
      <c r="C22173" s="3">
        <v>717</v>
      </c>
      <c r="E22173" t="s">
        <v>7692</v>
      </c>
      <c r="F22173" s="4" t="s">
        <v>13462</v>
      </c>
      <c r="G22173" s="5">
        <v>460</v>
      </c>
      <c r="H22173" s="6">
        <v>0.2065217</v>
      </c>
      <c r="I22173" s="7">
        <v>38.365000000000002</v>
      </c>
    </row>
    <row r="22174" spans="1:11" x14ac:dyDescent="0.25">
      <c r="A22174">
        <v>4986</v>
      </c>
      <c r="B22174" s="2">
        <v>18.65465</v>
      </c>
      <c r="C22174" s="3">
        <v>1636</v>
      </c>
      <c r="E22174" t="s">
        <v>61</v>
      </c>
      <c r="F22174" s="4" t="s">
        <v>701</v>
      </c>
      <c r="G22174" s="5">
        <v>1199</v>
      </c>
      <c r="H22174" s="6">
        <v>0.16346959999999999</v>
      </c>
      <c r="I22174" s="7">
        <v>45.804000000000002</v>
      </c>
    </row>
    <row r="22175" spans="1:11" x14ac:dyDescent="0.25">
      <c r="A22175">
        <v>47324</v>
      </c>
      <c r="B22175" s="2">
        <v>18.654340000000001</v>
      </c>
      <c r="C22175" s="3">
        <v>174</v>
      </c>
      <c r="D22175" s="4">
        <v>39980</v>
      </c>
      <c r="E22175" t="s">
        <v>311</v>
      </c>
      <c r="F22175" s="4" t="s">
        <v>8800</v>
      </c>
      <c r="G22175" s="5">
        <v>126</v>
      </c>
      <c r="H22175" s="6">
        <v>3.9682500000000002E-2</v>
      </c>
      <c r="I22175" s="7">
        <v>67.188000000000002</v>
      </c>
    </row>
    <row r="22176" spans="1:11" x14ac:dyDescent="0.25">
      <c r="A22176">
        <v>33534</v>
      </c>
      <c r="B22176" s="2">
        <v>18.652360000000002</v>
      </c>
      <c r="C22176" s="3">
        <v>14281</v>
      </c>
      <c r="D22176" s="4">
        <v>45300</v>
      </c>
      <c r="E22176" t="s">
        <v>6902</v>
      </c>
      <c r="F22176" s="4" t="s">
        <v>6689</v>
      </c>
      <c r="G22176" s="5">
        <v>8111</v>
      </c>
      <c r="H22176" s="6">
        <v>0.15892000000000001</v>
      </c>
      <c r="I22176" s="7">
        <v>46.581000000000003</v>
      </c>
      <c r="J22176" s="2">
        <v>23</v>
      </c>
      <c r="K22176">
        <v>1</v>
      </c>
    </row>
    <row r="22177" spans="1:12" x14ac:dyDescent="0.25">
      <c r="A22177">
        <v>41189</v>
      </c>
      <c r="B22177" s="2">
        <v>18.650020000000001</v>
      </c>
      <c r="C22177" s="3">
        <v>2526</v>
      </c>
      <c r="E22177" t="s">
        <v>8034</v>
      </c>
      <c r="F22177" s="4" t="s">
        <v>7883</v>
      </c>
      <c r="G22177" s="5">
        <v>1674</v>
      </c>
      <c r="H22177" s="6">
        <v>0.14755080000000001</v>
      </c>
      <c r="I22177" s="7">
        <v>48.542000000000002</v>
      </c>
    </row>
    <row r="22178" spans="1:12" x14ac:dyDescent="0.25">
      <c r="A22178">
        <v>24236</v>
      </c>
      <c r="B22178" s="2">
        <v>18.649039999999999</v>
      </c>
      <c r="C22178" s="3">
        <v>3105</v>
      </c>
      <c r="D22178" s="4">
        <v>28700</v>
      </c>
      <c r="E22178" t="s">
        <v>4050</v>
      </c>
      <c r="F22178" s="4" t="s">
        <v>4335</v>
      </c>
      <c r="G22178" s="5">
        <v>2450</v>
      </c>
      <c r="H22178" s="6">
        <v>0.16401470000000001</v>
      </c>
      <c r="I22178" s="7">
        <v>45.694000000000003</v>
      </c>
    </row>
    <row r="22179" spans="1:12" x14ac:dyDescent="0.25">
      <c r="A22179">
        <v>66016</v>
      </c>
      <c r="B22179" s="2">
        <v>18.648409999999998</v>
      </c>
      <c r="C22179" s="3">
        <v>207</v>
      </c>
      <c r="D22179" s="4">
        <v>11860</v>
      </c>
      <c r="E22179" t="s">
        <v>11103</v>
      </c>
      <c r="F22179" s="4" t="s">
        <v>12494</v>
      </c>
      <c r="G22179" s="5">
        <v>167</v>
      </c>
      <c r="H22179" s="6">
        <v>0.1309524</v>
      </c>
      <c r="I22179" s="7">
        <v>51.405999999999999</v>
      </c>
    </row>
    <row r="22180" spans="1:12" x14ac:dyDescent="0.25">
      <c r="A22180">
        <v>27542</v>
      </c>
      <c r="B22180" s="2">
        <v>18.646979999999999</v>
      </c>
      <c r="C22180" s="3">
        <v>8890</v>
      </c>
      <c r="D22180" s="4">
        <v>39580</v>
      </c>
      <c r="E22180" t="s">
        <v>5728</v>
      </c>
      <c r="F22180" s="4" t="s">
        <v>5642</v>
      </c>
      <c r="G22180" s="5">
        <v>5821</v>
      </c>
      <c r="H22180" s="6">
        <v>0.1314207</v>
      </c>
      <c r="I22180" s="7">
        <v>51.323999999999998</v>
      </c>
      <c r="J22180" s="2">
        <v>53</v>
      </c>
      <c r="K22180">
        <v>1</v>
      </c>
    </row>
    <row r="22181" spans="1:12" x14ac:dyDescent="0.25">
      <c r="A22181">
        <v>14774</v>
      </c>
      <c r="B22181" s="2">
        <v>18.64556</v>
      </c>
      <c r="C22181" s="3">
        <v>200</v>
      </c>
      <c r="E22181" t="s">
        <v>2938</v>
      </c>
      <c r="F22181" s="4" t="s">
        <v>1280</v>
      </c>
      <c r="G22181" s="5">
        <v>111</v>
      </c>
      <c r="H22181" s="6">
        <v>4.5045000000000002E-2</v>
      </c>
      <c r="I22181" s="7">
        <v>66.25</v>
      </c>
    </row>
    <row r="22182" spans="1:12" x14ac:dyDescent="0.25">
      <c r="A22182">
        <v>45311</v>
      </c>
      <c r="B22182" s="2">
        <v>18.644449999999999</v>
      </c>
      <c r="C22182" s="3">
        <v>6304</v>
      </c>
      <c r="E22182" t="s">
        <v>973</v>
      </c>
      <c r="F22182" s="4" t="s">
        <v>8295</v>
      </c>
      <c r="G22182" s="5">
        <v>4508</v>
      </c>
      <c r="H22182" s="6">
        <v>7.4961200000000006E-2</v>
      </c>
      <c r="I22182" s="7">
        <v>61.078000000000003</v>
      </c>
      <c r="J22182" s="2">
        <v>77</v>
      </c>
      <c r="K22182">
        <v>1</v>
      </c>
    </row>
    <row r="22183" spans="1:12" x14ac:dyDescent="0.25">
      <c r="A22183">
        <v>79512</v>
      </c>
      <c r="B22183" s="2">
        <v>18.642050000000001</v>
      </c>
      <c r="C22183" s="3">
        <v>8147</v>
      </c>
      <c r="E22183" t="s">
        <v>14422</v>
      </c>
      <c r="F22183" s="4" t="s">
        <v>13752</v>
      </c>
      <c r="G22183" s="5">
        <v>5538</v>
      </c>
      <c r="H22183" s="6">
        <v>9.6966399999999994E-2</v>
      </c>
      <c r="I22183" s="7">
        <v>57.274999999999999</v>
      </c>
      <c r="J22183" s="2">
        <v>61</v>
      </c>
      <c r="K22183">
        <v>1</v>
      </c>
    </row>
    <row r="22184" spans="1:12" x14ac:dyDescent="0.25">
      <c r="A22184">
        <v>44856</v>
      </c>
      <c r="B22184" s="2">
        <v>18.640699999999999</v>
      </c>
      <c r="C22184" s="3">
        <v>119</v>
      </c>
      <c r="D22184" s="4">
        <v>15340</v>
      </c>
      <c r="E22184" t="s">
        <v>8623</v>
      </c>
      <c r="F22184" s="4" t="s">
        <v>8295</v>
      </c>
      <c r="G22184" s="5">
        <v>111</v>
      </c>
      <c r="H22184" s="6">
        <v>0.1081081</v>
      </c>
      <c r="I22184" s="7">
        <v>55.347000000000001</v>
      </c>
    </row>
    <row r="22185" spans="1:12" x14ac:dyDescent="0.25">
      <c r="A22185">
        <v>33023</v>
      </c>
      <c r="B22185" s="2">
        <v>18.63</v>
      </c>
      <c r="C22185" s="3">
        <v>68105</v>
      </c>
      <c r="D22185" s="4">
        <v>33100</v>
      </c>
      <c r="E22185" t="s">
        <v>4384</v>
      </c>
      <c r="F22185" s="4" t="s">
        <v>6689</v>
      </c>
      <c r="G22185" s="5">
        <v>44555</v>
      </c>
      <c r="H22185" s="6">
        <v>0.15266179999999999</v>
      </c>
      <c r="I22185" s="7">
        <v>47.646999999999998</v>
      </c>
      <c r="J22185" s="2">
        <v>42.714300000000001</v>
      </c>
      <c r="K22185">
        <v>14</v>
      </c>
      <c r="L22185" s="2">
        <v>65.7</v>
      </c>
    </row>
    <row r="22186" spans="1:12" x14ac:dyDescent="0.25">
      <c r="A22186">
        <v>30103</v>
      </c>
      <c r="B22186" s="2">
        <v>18.616900000000001</v>
      </c>
      <c r="C22186" s="3">
        <v>16173</v>
      </c>
      <c r="D22186" s="4">
        <v>12060</v>
      </c>
      <c r="E22186" t="s">
        <v>6385</v>
      </c>
      <c r="F22186" s="4" t="s">
        <v>6363</v>
      </c>
      <c r="G22186" s="5">
        <v>10187</v>
      </c>
      <c r="H22186" s="6">
        <v>0.1331108</v>
      </c>
      <c r="I22186" s="7">
        <v>51.024000000000001</v>
      </c>
      <c r="J22186" s="2">
        <v>48</v>
      </c>
      <c r="K22186">
        <v>1</v>
      </c>
    </row>
    <row r="22187" spans="1:12" x14ac:dyDescent="0.25">
      <c r="A22187">
        <v>85335</v>
      </c>
      <c r="B22187" s="2">
        <v>18.610029999999998</v>
      </c>
      <c r="C22187" s="3">
        <v>32599</v>
      </c>
      <c r="D22187" s="4">
        <v>38060</v>
      </c>
      <c r="E22187" t="s">
        <v>14991</v>
      </c>
      <c r="F22187" s="4" t="s">
        <v>14962</v>
      </c>
      <c r="G22187" s="5">
        <v>18520</v>
      </c>
      <c r="H22187" s="6">
        <v>0.14028080000000001</v>
      </c>
      <c r="I22187" s="7">
        <v>49.783999999999999</v>
      </c>
      <c r="J22187" s="2">
        <v>71</v>
      </c>
      <c r="K22187">
        <v>2</v>
      </c>
    </row>
    <row r="22188" spans="1:12" x14ac:dyDescent="0.25">
      <c r="A22188">
        <v>32211</v>
      </c>
      <c r="B22188" s="2">
        <v>18.600680000000001</v>
      </c>
      <c r="C22188" s="3">
        <v>31225</v>
      </c>
      <c r="D22188" s="4">
        <v>27260</v>
      </c>
      <c r="E22188" t="s">
        <v>1076</v>
      </c>
      <c r="F22188" s="4" t="s">
        <v>6689</v>
      </c>
      <c r="G22188" s="5">
        <v>20552</v>
      </c>
      <c r="H22188" s="6">
        <v>0.16041449999999999</v>
      </c>
      <c r="I22188" s="7">
        <v>46.298000000000002</v>
      </c>
      <c r="J22188" s="2">
        <v>43.866700000000002</v>
      </c>
      <c r="K22188">
        <v>15</v>
      </c>
      <c r="L22188" s="2">
        <v>71.400000000000006</v>
      </c>
    </row>
    <row r="22189" spans="1:12" x14ac:dyDescent="0.25">
      <c r="A22189">
        <v>13131</v>
      </c>
      <c r="B22189" s="2">
        <v>18.59517</v>
      </c>
      <c r="C22189" s="3">
        <v>3681</v>
      </c>
      <c r="D22189" s="4">
        <v>45060</v>
      </c>
      <c r="E22189" t="s">
        <v>2523</v>
      </c>
      <c r="F22189" s="4" t="s">
        <v>1280</v>
      </c>
      <c r="G22189" s="5">
        <v>2471</v>
      </c>
      <c r="H22189" s="6">
        <v>0.11812300000000001</v>
      </c>
      <c r="I22189" s="7">
        <v>53.606000000000002</v>
      </c>
    </row>
    <row r="22190" spans="1:12" x14ac:dyDescent="0.25">
      <c r="A22190">
        <v>76011</v>
      </c>
      <c r="B22190" s="2">
        <v>18.591449999999998</v>
      </c>
      <c r="C22190" s="3">
        <v>22215</v>
      </c>
      <c r="D22190" s="4">
        <v>19100</v>
      </c>
      <c r="E22190" t="s">
        <v>374</v>
      </c>
      <c r="F22190" s="4" t="s">
        <v>13752</v>
      </c>
      <c r="G22190" s="5">
        <v>13071</v>
      </c>
      <c r="H22190" s="6">
        <v>0.23072219999999999</v>
      </c>
      <c r="I22190" s="7">
        <v>34.145000000000003</v>
      </c>
      <c r="J22190" s="2">
        <v>40.5</v>
      </c>
      <c r="K22190">
        <v>4</v>
      </c>
    </row>
    <row r="22191" spans="1:12" x14ac:dyDescent="0.25">
      <c r="A22191">
        <v>92241</v>
      </c>
      <c r="B22191" s="2">
        <v>18.586690000000001</v>
      </c>
      <c r="C22191" s="3">
        <v>9156</v>
      </c>
      <c r="D22191" s="4">
        <v>40140</v>
      </c>
      <c r="E22191" t="s">
        <v>15504</v>
      </c>
      <c r="F22191" s="4" t="s">
        <v>15368</v>
      </c>
      <c r="G22191" s="5">
        <v>6836</v>
      </c>
      <c r="H22191" s="6">
        <v>0.16308320000000001</v>
      </c>
      <c r="I22191" s="7">
        <v>45.832999999999998</v>
      </c>
    </row>
    <row r="22192" spans="1:12" x14ac:dyDescent="0.25">
      <c r="A22192">
        <v>52720</v>
      </c>
      <c r="B22192" s="2">
        <v>18.584869999999999</v>
      </c>
      <c r="C22192" s="3">
        <v>1167</v>
      </c>
      <c r="D22192" s="4">
        <v>34700</v>
      </c>
      <c r="E22192" t="s">
        <v>10011</v>
      </c>
      <c r="F22192" s="4" t="s">
        <v>9593</v>
      </c>
      <c r="G22192" s="5">
        <v>777</v>
      </c>
      <c r="H22192" s="6">
        <v>8.1081100000000003E-2</v>
      </c>
      <c r="I22192" s="7">
        <v>60</v>
      </c>
    </row>
    <row r="22193" spans="1:11" x14ac:dyDescent="0.25">
      <c r="A22193">
        <v>46705</v>
      </c>
      <c r="B22193" s="2">
        <v>18.584409999999998</v>
      </c>
      <c r="C22193" s="3">
        <v>1707</v>
      </c>
      <c r="D22193" s="4">
        <v>12140</v>
      </c>
      <c r="E22193" t="s">
        <v>8297</v>
      </c>
      <c r="F22193" s="4" t="s">
        <v>8800</v>
      </c>
      <c r="G22193" s="5">
        <v>1131</v>
      </c>
      <c r="H22193" s="6">
        <v>0.10433240000000001</v>
      </c>
      <c r="I22193" s="7">
        <v>55.981999999999999</v>
      </c>
    </row>
    <row r="22194" spans="1:11" x14ac:dyDescent="0.25">
      <c r="A22194">
        <v>91764</v>
      </c>
      <c r="B22194" s="2">
        <v>18.57648</v>
      </c>
      <c r="C22194" s="3">
        <v>54077</v>
      </c>
      <c r="D22194" s="4">
        <v>40140</v>
      </c>
      <c r="E22194" t="s">
        <v>2871</v>
      </c>
      <c r="F22194" s="4" t="s">
        <v>15368</v>
      </c>
      <c r="G22194" s="5">
        <v>32014</v>
      </c>
      <c r="H22194" s="6">
        <v>0.12669059999999999</v>
      </c>
      <c r="I22194" s="7">
        <v>52.116</v>
      </c>
      <c r="J22194" s="2">
        <v>39.6</v>
      </c>
      <c r="K22194">
        <v>5</v>
      </c>
    </row>
    <row r="22195" spans="1:11" x14ac:dyDescent="0.25">
      <c r="A22195">
        <v>24352</v>
      </c>
      <c r="B22195" s="2">
        <v>18.56859</v>
      </c>
      <c r="C22195" s="3">
        <v>1223</v>
      </c>
      <c r="E22195" t="s">
        <v>5049</v>
      </c>
      <c r="F22195" s="4" t="s">
        <v>4335</v>
      </c>
      <c r="G22195" s="5">
        <v>953</v>
      </c>
      <c r="H22195" s="6">
        <v>0.1322141</v>
      </c>
      <c r="I22195" s="7">
        <v>51.161000000000001</v>
      </c>
      <c r="J22195" s="2">
        <v>64</v>
      </c>
      <c r="K22195">
        <v>1</v>
      </c>
    </row>
    <row r="22196" spans="1:11" x14ac:dyDescent="0.25">
      <c r="A22196">
        <v>14743</v>
      </c>
      <c r="B22196" s="2">
        <v>18.568059999999999</v>
      </c>
      <c r="C22196" s="3">
        <v>1889</v>
      </c>
      <c r="D22196" s="4">
        <v>36460</v>
      </c>
      <c r="E22196" t="s">
        <v>88</v>
      </c>
      <c r="F22196" s="4" t="s">
        <v>1280</v>
      </c>
      <c r="G22196" s="5">
        <v>1243</v>
      </c>
      <c r="H22196" s="6">
        <v>0.14883350000000001</v>
      </c>
      <c r="I22196" s="7">
        <v>48.280999999999999</v>
      </c>
    </row>
    <row r="22197" spans="1:11" x14ac:dyDescent="0.25">
      <c r="A22197">
        <v>77504</v>
      </c>
      <c r="B22197" s="2">
        <v>18.564209999999999</v>
      </c>
      <c r="C22197" s="3">
        <v>24368</v>
      </c>
      <c r="D22197" s="4">
        <v>26420</v>
      </c>
      <c r="E22197" t="s">
        <v>4495</v>
      </c>
      <c r="F22197" s="4" t="s">
        <v>13752</v>
      </c>
      <c r="G22197" s="5">
        <v>14843</v>
      </c>
      <c r="H22197" s="6">
        <v>0.14761170000000001</v>
      </c>
      <c r="I22197" s="7">
        <v>48.478000000000002</v>
      </c>
      <c r="J22197" s="2">
        <v>59.5</v>
      </c>
      <c r="K22197">
        <v>2</v>
      </c>
    </row>
    <row r="22198" spans="1:11" x14ac:dyDescent="0.25">
      <c r="A22198">
        <v>56035</v>
      </c>
      <c r="B22198" s="2">
        <v>18.560590000000001</v>
      </c>
      <c r="C22198" s="3">
        <v>453</v>
      </c>
      <c r="D22198" s="4">
        <v>10660</v>
      </c>
      <c r="E22198" t="s">
        <v>2849</v>
      </c>
      <c r="F22198" s="4" t="s">
        <v>10428</v>
      </c>
      <c r="G22198" s="5">
        <v>316</v>
      </c>
      <c r="H22198" s="6">
        <v>7.59494E-2</v>
      </c>
      <c r="I22198" s="7">
        <v>60.859000000000002</v>
      </c>
    </row>
    <row r="22199" spans="1:11" x14ac:dyDescent="0.25">
      <c r="A22199">
        <v>31519</v>
      </c>
      <c r="B22199" s="2">
        <v>18.559989999999999</v>
      </c>
      <c r="C22199" s="3">
        <v>3167</v>
      </c>
      <c r="D22199" s="4">
        <v>20060</v>
      </c>
      <c r="E22199" t="s">
        <v>6608</v>
      </c>
      <c r="F22199" s="4" t="s">
        <v>6363</v>
      </c>
      <c r="G22199" s="5">
        <v>2150</v>
      </c>
      <c r="H22199" s="6">
        <v>0.12883720000000001</v>
      </c>
      <c r="I22199" s="7">
        <v>51.719000000000001</v>
      </c>
    </row>
    <row r="22200" spans="1:11" x14ac:dyDescent="0.25">
      <c r="A22200">
        <v>36567</v>
      </c>
      <c r="B22200" s="2">
        <v>18.557359999999999</v>
      </c>
      <c r="C22200" s="3">
        <v>13461</v>
      </c>
      <c r="D22200" s="4">
        <v>19300</v>
      </c>
      <c r="E22200" t="s">
        <v>3560</v>
      </c>
      <c r="F22200" s="4" t="s">
        <v>7027</v>
      </c>
      <c r="G22200" s="5">
        <v>8864</v>
      </c>
      <c r="H22200" s="6">
        <v>0.1150722</v>
      </c>
      <c r="I22200" s="7">
        <v>54.094999999999999</v>
      </c>
      <c r="J22200" s="2">
        <v>62</v>
      </c>
      <c r="K22200">
        <v>1</v>
      </c>
    </row>
    <row r="22201" spans="1:11" x14ac:dyDescent="0.25">
      <c r="A22201">
        <v>72127</v>
      </c>
      <c r="B22201" s="2">
        <v>18.554860000000001</v>
      </c>
      <c r="C22201" s="3">
        <v>2140</v>
      </c>
      <c r="E22201" t="s">
        <v>13283</v>
      </c>
      <c r="F22201" s="4" t="s">
        <v>13183</v>
      </c>
      <c r="G22201" s="5">
        <v>1577</v>
      </c>
      <c r="H22201" s="6">
        <v>0.14068439999999999</v>
      </c>
      <c r="I22201" s="7">
        <v>49.661999999999999</v>
      </c>
    </row>
    <row r="22202" spans="1:11" x14ac:dyDescent="0.25">
      <c r="A22202">
        <v>36507</v>
      </c>
      <c r="B22202" s="2">
        <v>18.551490000000001</v>
      </c>
      <c r="C22202" s="3">
        <v>19190</v>
      </c>
      <c r="D22202" s="4">
        <v>19300</v>
      </c>
      <c r="E22202" t="s">
        <v>7268</v>
      </c>
      <c r="F22202" s="4" t="s">
        <v>7027</v>
      </c>
      <c r="G22202" s="5">
        <v>12491</v>
      </c>
      <c r="H22202" s="6">
        <v>0.14186209999999999</v>
      </c>
      <c r="I22202" s="7">
        <v>49.457999999999998</v>
      </c>
    </row>
    <row r="22203" spans="1:11" x14ac:dyDescent="0.25">
      <c r="A22203">
        <v>49235</v>
      </c>
      <c r="B22203" s="2">
        <v>18.54815</v>
      </c>
      <c r="C22203" s="3">
        <v>2211</v>
      </c>
      <c r="D22203" s="4">
        <v>10300</v>
      </c>
      <c r="E22203" t="s">
        <v>1673</v>
      </c>
      <c r="F22203" s="4" t="s">
        <v>9106</v>
      </c>
      <c r="G22203" s="5">
        <v>1473</v>
      </c>
      <c r="H22203" s="6">
        <v>0.1309362</v>
      </c>
      <c r="I22203" s="7">
        <v>51.345999999999997</v>
      </c>
    </row>
    <row r="22204" spans="1:11" x14ac:dyDescent="0.25">
      <c r="A22204">
        <v>26716</v>
      </c>
      <c r="B22204" s="2">
        <v>18.547650000000001</v>
      </c>
      <c r="C22204" s="3">
        <v>875</v>
      </c>
      <c r="D22204" s="4">
        <v>34060</v>
      </c>
      <c r="E22204" t="s">
        <v>5611</v>
      </c>
      <c r="F22204" s="4" t="s">
        <v>5144</v>
      </c>
      <c r="G22204" s="5">
        <v>640</v>
      </c>
      <c r="H22204" s="6">
        <v>0.1045242</v>
      </c>
      <c r="I22204" s="7">
        <v>55.902999999999999</v>
      </c>
      <c r="J22204" s="2">
        <v>57</v>
      </c>
      <c r="K22204">
        <v>1</v>
      </c>
    </row>
    <row r="22205" spans="1:11" x14ac:dyDescent="0.25">
      <c r="A22205">
        <v>50830</v>
      </c>
      <c r="B22205" s="2">
        <v>18.5472</v>
      </c>
      <c r="C22205" s="3">
        <v>1814</v>
      </c>
      <c r="E22205" t="s">
        <v>2696</v>
      </c>
      <c r="F22205" s="4" t="s">
        <v>9593</v>
      </c>
      <c r="G22205" s="5">
        <v>1205</v>
      </c>
      <c r="H22205" s="6">
        <v>9.3698199999999995E-2</v>
      </c>
      <c r="I22205" s="7">
        <v>57.773000000000003</v>
      </c>
      <c r="J22205" s="2">
        <v>20</v>
      </c>
      <c r="K22205">
        <v>1</v>
      </c>
    </row>
    <row r="22206" spans="1:11" x14ac:dyDescent="0.25">
      <c r="A22206">
        <v>36525</v>
      </c>
      <c r="B22206" s="2">
        <v>18.546620000000001</v>
      </c>
      <c r="C22206" s="3">
        <v>1898</v>
      </c>
      <c r="D22206" s="4">
        <v>33660</v>
      </c>
      <c r="E22206" t="s">
        <v>7277</v>
      </c>
      <c r="F22206" s="4" t="s">
        <v>7027</v>
      </c>
      <c r="G22206" s="5">
        <v>1241</v>
      </c>
      <c r="H22206" s="6">
        <v>0.12651090000000001</v>
      </c>
      <c r="I22206" s="7">
        <v>52.101999999999997</v>
      </c>
    </row>
    <row r="22207" spans="1:11" x14ac:dyDescent="0.25">
      <c r="A22207">
        <v>27252</v>
      </c>
      <c r="B22207" s="2">
        <v>18.545860000000001</v>
      </c>
      <c r="C22207" s="3">
        <v>2588</v>
      </c>
      <c r="D22207" s="4">
        <v>20500</v>
      </c>
      <c r="E22207" t="s">
        <v>5680</v>
      </c>
      <c r="F22207" s="4" t="s">
        <v>5642</v>
      </c>
      <c r="G22207" s="5">
        <v>1952</v>
      </c>
      <c r="H22207" s="6">
        <v>0.1003584</v>
      </c>
      <c r="I22207" s="7">
        <v>56.621000000000002</v>
      </c>
    </row>
    <row r="22208" spans="1:11" x14ac:dyDescent="0.25">
      <c r="A22208">
        <v>66058</v>
      </c>
      <c r="B22208" s="2">
        <v>18.54532</v>
      </c>
      <c r="C22208" s="3">
        <v>393</v>
      </c>
      <c r="D22208" s="4">
        <v>45820</v>
      </c>
      <c r="E22208" t="s">
        <v>12506</v>
      </c>
      <c r="F22208" s="4" t="s">
        <v>12494</v>
      </c>
      <c r="G22208" s="5">
        <v>270</v>
      </c>
      <c r="H22208" s="6">
        <v>0.1037037</v>
      </c>
      <c r="I22208" s="7">
        <v>56.042000000000002</v>
      </c>
    </row>
    <row r="22209" spans="1:11" x14ac:dyDescent="0.25">
      <c r="A22209">
        <v>27574</v>
      </c>
      <c r="B22209" s="2">
        <v>18.542809999999999</v>
      </c>
      <c r="C22209" s="3">
        <v>14618</v>
      </c>
      <c r="D22209" s="4">
        <v>20500</v>
      </c>
      <c r="E22209" t="s">
        <v>5742</v>
      </c>
      <c r="F22209" s="4" t="s">
        <v>5642</v>
      </c>
      <c r="G22209" s="5">
        <v>10237</v>
      </c>
      <c r="H22209" s="6">
        <v>0.1364524</v>
      </c>
      <c r="I22209" s="7">
        <v>50.381</v>
      </c>
    </row>
    <row r="22210" spans="1:11" x14ac:dyDescent="0.25">
      <c r="A22210">
        <v>56342</v>
      </c>
      <c r="B22210" s="2">
        <v>18.539870000000001</v>
      </c>
      <c r="C22210" s="3">
        <v>2687</v>
      </c>
      <c r="D22210" s="4">
        <v>33460</v>
      </c>
      <c r="E22210" t="s">
        <v>10718</v>
      </c>
      <c r="F22210" s="4" t="s">
        <v>10428</v>
      </c>
      <c r="G22210" s="5">
        <v>2028</v>
      </c>
      <c r="H22210" s="6">
        <v>0.12573960000000001</v>
      </c>
      <c r="I22210" s="7">
        <v>52.231999999999999</v>
      </c>
      <c r="J22210" s="2">
        <v>64</v>
      </c>
      <c r="K22210">
        <v>2</v>
      </c>
    </row>
    <row r="22211" spans="1:11" x14ac:dyDescent="0.25">
      <c r="A22211">
        <v>76442</v>
      </c>
      <c r="B22211" s="2">
        <v>18.538139999999999</v>
      </c>
      <c r="C22211" s="3">
        <v>7815</v>
      </c>
      <c r="E22211" t="s">
        <v>13510</v>
      </c>
      <c r="F22211" s="4" t="s">
        <v>13752</v>
      </c>
      <c r="G22211" s="5">
        <v>5216</v>
      </c>
      <c r="H22211" s="6">
        <v>0.17695549999999999</v>
      </c>
      <c r="I22211" s="7">
        <v>43.381</v>
      </c>
    </row>
    <row r="22212" spans="1:11" x14ac:dyDescent="0.25">
      <c r="A22212">
        <v>89029</v>
      </c>
      <c r="B22212" s="2">
        <v>18.535409999999999</v>
      </c>
      <c r="C22212" s="3">
        <v>7818</v>
      </c>
      <c r="D22212" s="4">
        <v>29820</v>
      </c>
      <c r="E22212" t="s">
        <v>15329</v>
      </c>
      <c r="F22212" s="4" t="s">
        <v>15318</v>
      </c>
      <c r="G22212" s="5">
        <v>6183</v>
      </c>
      <c r="H22212" s="6">
        <v>0.17823059999999999</v>
      </c>
      <c r="I22212" s="7">
        <v>43.16</v>
      </c>
      <c r="J22212" s="2">
        <v>56.5</v>
      </c>
      <c r="K22212">
        <v>2</v>
      </c>
    </row>
    <row r="22213" spans="1:11" x14ac:dyDescent="0.25">
      <c r="A22213">
        <v>70648</v>
      </c>
      <c r="B22213" s="2">
        <v>18.532550000000001</v>
      </c>
      <c r="C22213" s="3">
        <v>8508</v>
      </c>
      <c r="E22213" t="s">
        <v>13040</v>
      </c>
      <c r="F22213" s="4" t="s">
        <v>12927</v>
      </c>
      <c r="G22213" s="5">
        <v>5752</v>
      </c>
      <c r="H22213" s="6">
        <v>0.1401008</v>
      </c>
      <c r="I22213" s="7">
        <v>49.744999999999997</v>
      </c>
      <c r="J22213" s="2">
        <v>57</v>
      </c>
      <c r="K22213">
        <v>1</v>
      </c>
    </row>
    <row r="22214" spans="1:11" x14ac:dyDescent="0.25">
      <c r="A22214">
        <v>33168</v>
      </c>
      <c r="B22214" s="2">
        <v>18.526859999999999</v>
      </c>
      <c r="C22214" s="3">
        <v>28650</v>
      </c>
      <c r="D22214" s="4">
        <v>33100</v>
      </c>
      <c r="E22214" t="s">
        <v>5277</v>
      </c>
      <c r="F22214" s="4" t="s">
        <v>6689</v>
      </c>
      <c r="G22214" s="5">
        <v>18069</v>
      </c>
      <c r="H22214" s="6">
        <v>0.1529054</v>
      </c>
      <c r="I22214" s="7">
        <v>47.530999999999999</v>
      </c>
      <c r="J22214" s="2">
        <v>43.6</v>
      </c>
      <c r="K22214">
        <v>5</v>
      </c>
    </row>
    <row r="22215" spans="1:11" x14ac:dyDescent="0.25">
      <c r="A22215">
        <v>25123</v>
      </c>
      <c r="B22215" s="2">
        <v>18.52195</v>
      </c>
      <c r="C22215" s="3">
        <v>3295</v>
      </c>
      <c r="D22215" s="4">
        <v>38580</v>
      </c>
      <c r="E22215" t="s">
        <v>5273</v>
      </c>
      <c r="F22215" s="4" t="s">
        <v>5144</v>
      </c>
      <c r="G22215" s="5">
        <v>2413</v>
      </c>
      <c r="H22215" s="6">
        <v>0.10899300000000001</v>
      </c>
      <c r="I22215" s="7">
        <v>55.119</v>
      </c>
    </row>
    <row r="22216" spans="1:11" x14ac:dyDescent="0.25">
      <c r="A22216">
        <v>38848</v>
      </c>
      <c r="B22216" s="2">
        <v>18.521239999999999</v>
      </c>
      <c r="C22216" s="3">
        <v>1090</v>
      </c>
      <c r="E22216" t="s">
        <v>7701</v>
      </c>
      <c r="F22216" s="4" t="s">
        <v>7633</v>
      </c>
      <c r="G22216" s="5">
        <v>589</v>
      </c>
      <c r="H22216" s="6">
        <v>0.1</v>
      </c>
      <c r="I22216" s="7">
        <v>56.667000000000002</v>
      </c>
    </row>
    <row r="22217" spans="1:11" x14ac:dyDescent="0.25">
      <c r="A22217">
        <v>39480</v>
      </c>
      <c r="B22217" s="2">
        <v>18.52065</v>
      </c>
      <c r="C22217" s="3">
        <v>2944</v>
      </c>
      <c r="D22217" s="4">
        <v>29860</v>
      </c>
      <c r="E22217" t="s">
        <v>7816</v>
      </c>
      <c r="F22217" s="4" t="s">
        <v>7633</v>
      </c>
      <c r="G22217" s="5">
        <v>1883</v>
      </c>
      <c r="H22217" s="6">
        <v>0.14338819999999999</v>
      </c>
      <c r="I22217" s="7">
        <v>49.167000000000002</v>
      </c>
      <c r="J22217" s="2">
        <v>66</v>
      </c>
      <c r="K22217">
        <v>1</v>
      </c>
    </row>
    <row r="22218" spans="1:11" x14ac:dyDescent="0.25">
      <c r="A22218">
        <v>44427</v>
      </c>
      <c r="B22218" s="2">
        <v>18.519950000000001</v>
      </c>
      <c r="C22218" s="3">
        <v>1437</v>
      </c>
      <c r="D22218" s="4">
        <v>41400</v>
      </c>
      <c r="E22218" t="s">
        <v>4455</v>
      </c>
      <c r="F22218" s="4" t="s">
        <v>8295</v>
      </c>
      <c r="G22218" s="5">
        <v>1044</v>
      </c>
      <c r="H22218" s="6">
        <v>0.1091954</v>
      </c>
      <c r="I22218" s="7">
        <v>55.073999999999998</v>
      </c>
    </row>
    <row r="22219" spans="1:11" x14ac:dyDescent="0.25">
      <c r="A22219">
        <v>72025</v>
      </c>
      <c r="B22219" s="2">
        <v>18.519580000000001</v>
      </c>
      <c r="C22219" s="3">
        <v>816</v>
      </c>
      <c r="D22219" s="4">
        <v>30780</v>
      </c>
      <c r="E22219" t="s">
        <v>13253</v>
      </c>
      <c r="F22219" s="4" t="s">
        <v>13183</v>
      </c>
      <c r="G22219" s="5">
        <v>477</v>
      </c>
      <c r="H22219" s="6">
        <v>0.17782429999999999</v>
      </c>
      <c r="I22219" s="7">
        <v>43.213999999999999</v>
      </c>
    </row>
    <row r="22220" spans="1:11" x14ac:dyDescent="0.25">
      <c r="A22220">
        <v>37329</v>
      </c>
      <c r="B22220" s="2">
        <v>18.518419999999999</v>
      </c>
      <c r="C22220" s="3">
        <v>6096</v>
      </c>
      <c r="D22220" s="4">
        <v>11940</v>
      </c>
      <c r="E22220" t="s">
        <v>1463</v>
      </c>
      <c r="F22220" s="4" t="s">
        <v>7348</v>
      </c>
      <c r="G22220" s="5">
        <v>4379</v>
      </c>
      <c r="H22220" s="6">
        <v>0.13267870000000001</v>
      </c>
      <c r="I22220" s="7">
        <v>51.012999999999998</v>
      </c>
      <c r="J22220" s="2">
        <v>56.666699999999999</v>
      </c>
      <c r="K22220">
        <v>3</v>
      </c>
    </row>
    <row r="22221" spans="1:11" x14ac:dyDescent="0.25">
      <c r="A22221">
        <v>62545</v>
      </c>
      <c r="B22221" s="2">
        <v>18.517209999999999</v>
      </c>
      <c r="C22221" s="3">
        <v>899</v>
      </c>
      <c r="D22221" s="4">
        <v>44100</v>
      </c>
      <c r="E22221" t="s">
        <v>3694</v>
      </c>
      <c r="F22221" s="4" t="s">
        <v>11490</v>
      </c>
      <c r="G22221" s="5">
        <v>689</v>
      </c>
      <c r="H22221" s="6">
        <v>0.15942029999999999</v>
      </c>
      <c r="I22221" s="7">
        <v>46.389000000000003</v>
      </c>
    </row>
    <row r="22222" spans="1:11" x14ac:dyDescent="0.25">
      <c r="A22222">
        <v>64657</v>
      </c>
      <c r="B22222" s="2">
        <v>18.51699</v>
      </c>
      <c r="C22222" s="3">
        <v>354</v>
      </c>
      <c r="E22222" t="s">
        <v>12304</v>
      </c>
      <c r="F22222" s="4" t="s">
        <v>12102</v>
      </c>
      <c r="G22222" s="5">
        <v>216</v>
      </c>
      <c r="H22222" s="6">
        <v>0.18433179999999999</v>
      </c>
      <c r="I22222" s="7">
        <v>42.082999999999998</v>
      </c>
    </row>
    <row r="22223" spans="1:11" x14ac:dyDescent="0.25">
      <c r="A22223">
        <v>15563</v>
      </c>
      <c r="B22223" s="2">
        <v>18.516380000000002</v>
      </c>
      <c r="C22223" s="3">
        <v>3266</v>
      </c>
      <c r="D22223" s="4">
        <v>43740</v>
      </c>
      <c r="E22223" t="s">
        <v>3207</v>
      </c>
      <c r="F22223" s="4" t="s">
        <v>3003</v>
      </c>
      <c r="G22223" s="5">
        <v>2325</v>
      </c>
      <c r="H22223" s="6">
        <v>0.12639729999999999</v>
      </c>
      <c r="I22223" s="7">
        <v>52.093000000000004</v>
      </c>
    </row>
    <row r="22224" spans="1:11" x14ac:dyDescent="0.25">
      <c r="A22224">
        <v>54648</v>
      </c>
      <c r="B22224" s="2">
        <v>18.51559</v>
      </c>
      <c r="C22224" s="3">
        <v>1550</v>
      </c>
      <c r="E22224" t="s">
        <v>1336</v>
      </c>
      <c r="F22224" s="4" t="s">
        <v>10031</v>
      </c>
      <c r="G22224" s="5">
        <v>962</v>
      </c>
      <c r="H22224" s="6">
        <v>0.105919</v>
      </c>
      <c r="I22224" s="7">
        <v>55.625</v>
      </c>
      <c r="J22224" s="2">
        <v>49</v>
      </c>
      <c r="K22224">
        <v>1</v>
      </c>
    </row>
    <row r="22225" spans="1:11" x14ac:dyDescent="0.25">
      <c r="A22225">
        <v>80757</v>
      </c>
      <c r="B22225" s="2">
        <v>18.515309999999999</v>
      </c>
      <c r="C22225" s="3">
        <v>321</v>
      </c>
      <c r="E22225" t="s">
        <v>14543</v>
      </c>
      <c r="F22225" s="4" t="s">
        <v>14477</v>
      </c>
      <c r="G22225" s="5">
        <v>202</v>
      </c>
      <c r="H22225" s="6">
        <v>0.17821780000000001</v>
      </c>
      <c r="I22225" s="7">
        <v>43.125</v>
      </c>
      <c r="J22225" s="2">
        <v>62</v>
      </c>
      <c r="K22225">
        <v>1</v>
      </c>
    </row>
    <row r="22226" spans="1:11" x14ac:dyDescent="0.25">
      <c r="A22226">
        <v>34453</v>
      </c>
      <c r="B22226" s="2">
        <v>18.51332</v>
      </c>
      <c r="C22226" s="3">
        <v>11390</v>
      </c>
      <c r="D22226" s="4">
        <v>26140</v>
      </c>
      <c r="E22226" t="s">
        <v>6989</v>
      </c>
      <c r="F22226" s="4" t="s">
        <v>6689</v>
      </c>
      <c r="G22226" s="5">
        <v>8111</v>
      </c>
      <c r="H22226" s="6">
        <v>0.13956360000000001</v>
      </c>
      <c r="I22226" s="7">
        <v>49.801000000000002</v>
      </c>
      <c r="J22226" s="2">
        <v>37</v>
      </c>
      <c r="K22226">
        <v>1</v>
      </c>
    </row>
    <row r="22227" spans="1:11" x14ac:dyDescent="0.25">
      <c r="A22227">
        <v>49879</v>
      </c>
      <c r="B22227" s="2">
        <v>18.511199999999999</v>
      </c>
      <c r="C22227" s="3">
        <v>990</v>
      </c>
      <c r="D22227" s="4">
        <v>32100</v>
      </c>
      <c r="E22227" t="s">
        <v>3171</v>
      </c>
      <c r="F22227" s="4" t="s">
        <v>9106</v>
      </c>
      <c r="G22227" s="5">
        <v>754</v>
      </c>
      <c r="H22227" s="6">
        <v>0.16423840000000001</v>
      </c>
      <c r="I22227" s="7">
        <v>45.536000000000001</v>
      </c>
    </row>
    <row r="22228" spans="1:11" x14ac:dyDescent="0.25">
      <c r="A22228">
        <v>82515</v>
      </c>
      <c r="B22228" s="2">
        <v>18.510950000000001</v>
      </c>
      <c r="C22228" s="3">
        <v>474</v>
      </c>
      <c r="D22228" s="4">
        <v>40180</v>
      </c>
      <c r="E22228" t="s">
        <v>222</v>
      </c>
      <c r="F22228" s="4" t="s">
        <v>14657</v>
      </c>
      <c r="G22228" s="5">
        <v>294</v>
      </c>
      <c r="H22228" s="6">
        <v>0.1322034</v>
      </c>
      <c r="I22228" s="7">
        <v>51.070999999999998</v>
      </c>
    </row>
    <row r="22229" spans="1:11" x14ac:dyDescent="0.25">
      <c r="A22229">
        <v>43138</v>
      </c>
      <c r="B22229" s="2">
        <v>18.507819999999999</v>
      </c>
      <c r="C22229" s="3">
        <v>18791</v>
      </c>
      <c r="D22229" s="4">
        <v>18140</v>
      </c>
      <c r="E22229" t="s">
        <v>5372</v>
      </c>
      <c r="F22229" s="4" t="s">
        <v>8295</v>
      </c>
      <c r="G22229" s="5">
        <v>12776</v>
      </c>
      <c r="H22229" s="6">
        <v>0.13314029999999999</v>
      </c>
      <c r="I22229" s="7">
        <v>50.906999999999996</v>
      </c>
      <c r="J22229" s="2">
        <v>52.25</v>
      </c>
      <c r="K22229">
        <v>8</v>
      </c>
    </row>
    <row r="22230" spans="1:11" x14ac:dyDescent="0.25">
      <c r="A22230">
        <v>35968</v>
      </c>
      <c r="B22230" s="2">
        <v>18.504090000000001</v>
      </c>
      <c r="C22230" s="3">
        <v>3803</v>
      </c>
      <c r="E22230" t="s">
        <v>7159</v>
      </c>
      <c r="F22230" s="4" t="s">
        <v>7027</v>
      </c>
      <c r="G22230" s="5">
        <v>2806</v>
      </c>
      <c r="H22230" s="6">
        <v>8.4788000000000002E-2</v>
      </c>
      <c r="I22230" s="7">
        <v>59.261000000000003</v>
      </c>
    </row>
    <row r="22231" spans="1:11" x14ac:dyDescent="0.25">
      <c r="A22231">
        <v>74531</v>
      </c>
      <c r="B22231" s="2">
        <v>18.503250000000001</v>
      </c>
      <c r="C22231" s="3">
        <v>941</v>
      </c>
      <c r="E22231" t="s">
        <v>3528</v>
      </c>
      <c r="F22231" s="4" t="s">
        <v>13462</v>
      </c>
      <c r="G22231" s="5">
        <v>689</v>
      </c>
      <c r="H22231" s="6">
        <v>0.15942029999999999</v>
      </c>
      <c r="I22231" s="7">
        <v>46.363999999999997</v>
      </c>
    </row>
    <row r="22232" spans="1:11" x14ac:dyDescent="0.25">
      <c r="A22232">
        <v>83632</v>
      </c>
      <c r="B22232" s="2">
        <v>18.503029999999999</v>
      </c>
      <c r="C22232" s="3">
        <v>284</v>
      </c>
      <c r="E22232" t="s">
        <v>4973</v>
      </c>
      <c r="F22232" s="4" t="s">
        <v>14725</v>
      </c>
      <c r="G22232" s="5">
        <v>240</v>
      </c>
      <c r="H22232" s="6">
        <v>0.186722</v>
      </c>
      <c r="I22232" s="7">
        <v>41.645000000000003</v>
      </c>
    </row>
    <row r="22233" spans="1:11" x14ac:dyDescent="0.25">
      <c r="A22233">
        <v>31806</v>
      </c>
      <c r="B22233" s="2">
        <v>18.502179999999999</v>
      </c>
      <c r="C22233" s="3">
        <v>4875</v>
      </c>
      <c r="D22233" s="4">
        <v>11140</v>
      </c>
      <c r="E22233" t="s">
        <v>6677</v>
      </c>
      <c r="F22233" s="4" t="s">
        <v>6363</v>
      </c>
      <c r="G22233" s="5">
        <v>3286</v>
      </c>
      <c r="H22233" s="6">
        <v>0.1466383</v>
      </c>
      <c r="I22233" s="7">
        <v>48.570999999999998</v>
      </c>
      <c r="J22233" s="2">
        <v>71</v>
      </c>
      <c r="K22233">
        <v>1</v>
      </c>
    </row>
    <row r="22234" spans="1:11" x14ac:dyDescent="0.25">
      <c r="A22234">
        <v>45171</v>
      </c>
      <c r="B22234" s="2">
        <v>18.500350000000001</v>
      </c>
      <c r="C22234" s="3">
        <v>6361</v>
      </c>
      <c r="D22234" s="4">
        <v>17140</v>
      </c>
      <c r="E22234" t="s">
        <v>2814</v>
      </c>
      <c r="F22234" s="4" t="s">
        <v>8295</v>
      </c>
      <c r="G22234" s="5">
        <v>4375</v>
      </c>
      <c r="H22234" s="6">
        <v>0.1204571</v>
      </c>
      <c r="I22234" s="7">
        <v>53.094000000000001</v>
      </c>
    </row>
    <row r="22235" spans="1:11" x14ac:dyDescent="0.25">
      <c r="A22235">
        <v>86045</v>
      </c>
      <c r="B22235" s="2">
        <v>18.497610000000002</v>
      </c>
      <c r="C22235" s="3">
        <v>12506</v>
      </c>
      <c r="D22235" s="4">
        <v>22380</v>
      </c>
      <c r="E22235" t="s">
        <v>15084</v>
      </c>
      <c r="F22235" s="4" t="s">
        <v>14962</v>
      </c>
      <c r="G22235" s="5">
        <v>7052</v>
      </c>
      <c r="H22235" s="6">
        <v>0.1632161</v>
      </c>
      <c r="I22235" s="7">
        <v>45.703000000000003</v>
      </c>
    </row>
    <row r="22236" spans="1:11" x14ac:dyDescent="0.25">
      <c r="A22236">
        <v>83328</v>
      </c>
      <c r="B22236" s="2">
        <v>18.49511</v>
      </c>
      <c r="C22236" s="3">
        <v>5136</v>
      </c>
      <c r="D22236" s="4">
        <v>46300</v>
      </c>
      <c r="E22236" t="s">
        <v>14752</v>
      </c>
      <c r="F22236" s="4" t="s">
        <v>14725</v>
      </c>
      <c r="G22236" s="5">
        <v>3408</v>
      </c>
      <c r="H22236" s="6">
        <v>0.1146964</v>
      </c>
      <c r="I22236" s="7">
        <v>54.076999999999998</v>
      </c>
    </row>
    <row r="22237" spans="1:11" x14ac:dyDescent="0.25">
      <c r="A22237">
        <v>15711</v>
      </c>
      <c r="B22237" s="2">
        <v>18.494219999999999</v>
      </c>
      <c r="C22237" s="3">
        <v>423</v>
      </c>
      <c r="E22237" t="s">
        <v>3269</v>
      </c>
      <c r="F22237" s="4" t="s">
        <v>3003</v>
      </c>
      <c r="G22237" s="5">
        <v>289</v>
      </c>
      <c r="H22237" s="6">
        <v>0.1211073</v>
      </c>
      <c r="I22237" s="7">
        <v>52.969000000000001</v>
      </c>
    </row>
    <row r="22238" spans="1:11" x14ac:dyDescent="0.25">
      <c r="A22238">
        <v>23856</v>
      </c>
      <c r="B22238" s="2">
        <v>18.494009999999999</v>
      </c>
      <c r="C22238" s="3">
        <v>904</v>
      </c>
      <c r="E22238" t="s">
        <v>4899</v>
      </c>
      <c r="F22238" s="4" t="s">
        <v>4335</v>
      </c>
      <c r="G22238" s="5">
        <v>601</v>
      </c>
      <c r="H22238" s="6">
        <v>0.1198003</v>
      </c>
      <c r="I22238" s="7">
        <v>53.194000000000003</v>
      </c>
    </row>
    <row r="22239" spans="1:11" x14ac:dyDescent="0.25">
      <c r="A22239">
        <v>62815</v>
      </c>
      <c r="B22239" s="2">
        <v>18.493790000000001</v>
      </c>
      <c r="C22239" s="3">
        <v>402</v>
      </c>
      <c r="E22239" t="s">
        <v>12013</v>
      </c>
      <c r="F22239" s="4" t="s">
        <v>11490</v>
      </c>
      <c r="G22239" s="5">
        <v>303</v>
      </c>
      <c r="H22239" s="6">
        <v>7.9207899999999998E-2</v>
      </c>
      <c r="I22239" s="7">
        <v>60.207999999999998</v>
      </c>
    </row>
    <row r="22240" spans="1:11" x14ac:dyDescent="0.25">
      <c r="A22240">
        <v>4619</v>
      </c>
      <c r="B22240" s="2">
        <v>18.493189999999998</v>
      </c>
      <c r="C22240" s="3">
        <v>3062</v>
      </c>
      <c r="E22240" t="s">
        <v>894</v>
      </c>
      <c r="F22240" s="4" t="s">
        <v>701</v>
      </c>
      <c r="G22240" s="5">
        <v>2253</v>
      </c>
      <c r="H22240" s="6">
        <v>0.17258209999999999</v>
      </c>
      <c r="I22240" s="7">
        <v>44.070999999999998</v>
      </c>
      <c r="J22240" s="2">
        <v>49</v>
      </c>
      <c r="K22240">
        <v>3</v>
      </c>
    </row>
    <row r="22241" spans="1:11" x14ac:dyDescent="0.25">
      <c r="A22241">
        <v>57335</v>
      </c>
      <c r="B22241" s="2">
        <v>18.492609999999999</v>
      </c>
      <c r="C22241" s="3">
        <v>257</v>
      </c>
      <c r="E22241" t="s">
        <v>1102</v>
      </c>
      <c r="F22241" s="4" t="s">
        <v>10877</v>
      </c>
      <c r="G22241" s="5">
        <v>172</v>
      </c>
      <c r="H22241" s="6">
        <v>0.15028900000000001</v>
      </c>
      <c r="I22241" s="7">
        <v>47.917000000000002</v>
      </c>
    </row>
    <row r="22242" spans="1:11" x14ac:dyDescent="0.25">
      <c r="A22242">
        <v>44695</v>
      </c>
      <c r="B22242" s="2">
        <v>18.492229999999999</v>
      </c>
      <c r="C22242" s="3">
        <v>1733</v>
      </c>
      <c r="E22242" t="s">
        <v>8599</v>
      </c>
      <c r="F22242" s="4" t="s">
        <v>8295</v>
      </c>
      <c r="G22242" s="5">
        <v>1386</v>
      </c>
      <c r="H22242" s="6">
        <v>2.16294E-2</v>
      </c>
      <c r="I22242" s="7">
        <v>70.150000000000006</v>
      </c>
    </row>
    <row r="22243" spans="1:11" x14ac:dyDescent="0.25">
      <c r="A22243">
        <v>13308</v>
      </c>
      <c r="B22243" s="2">
        <v>18.491389999999999</v>
      </c>
      <c r="C22243" s="3">
        <v>2973</v>
      </c>
      <c r="D22243" s="4">
        <v>46540</v>
      </c>
      <c r="E22243" t="s">
        <v>2553</v>
      </c>
      <c r="F22243" s="4" t="s">
        <v>1280</v>
      </c>
      <c r="G22243" s="5">
        <v>2138</v>
      </c>
      <c r="H22243" s="6">
        <v>0.1103835</v>
      </c>
      <c r="I22243" s="7">
        <v>54.811</v>
      </c>
      <c r="J22243" s="2">
        <v>66</v>
      </c>
      <c r="K22243">
        <v>1</v>
      </c>
    </row>
    <row r="22244" spans="1:11" x14ac:dyDescent="0.25">
      <c r="A22244">
        <v>45880</v>
      </c>
      <c r="B22244" s="2">
        <v>18.490469999999998</v>
      </c>
      <c r="C22244" s="3">
        <v>2355</v>
      </c>
      <c r="E22244" t="s">
        <v>8789</v>
      </c>
      <c r="F22244" s="4" t="s">
        <v>8295</v>
      </c>
      <c r="G22244" s="5">
        <v>1675</v>
      </c>
      <c r="H22244" s="6">
        <v>0.1002387</v>
      </c>
      <c r="I22244" s="7">
        <v>56.563000000000002</v>
      </c>
    </row>
    <row r="22245" spans="1:11" x14ac:dyDescent="0.25">
      <c r="A22245">
        <v>70659</v>
      </c>
      <c r="B22245" s="2">
        <v>18.489830000000001</v>
      </c>
      <c r="C22245" s="3">
        <v>1434</v>
      </c>
      <c r="D22245" s="4">
        <v>22860</v>
      </c>
      <c r="E22245" t="s">
        <v>13047</v>
      </c>
      <c r="F22245" s="4" t="s">
        <v>12927</v>
      </c>
      <c r="G22245" s="5">
        <v>985</v>
      </c>
      <c r="H22245" s="6">
        <v>0.10761419999999999</v>
      </c>
      <c r="I22245" s="7">
        <v>55.287999999999997</v>
      </c>
    </row>
    <row r="22246" spans="1:11" x14ac:dyDescent="0.25">
      <c r="A22246">
        <v>57355</v>
      </c>
      <c r="B22246" s="2">
        <v>18.489419999999999</v>
      </c>
      <c r="C22246" s="3">
        <v>987</v>
      </c>
      <c r="E22246" t="s">
        <v>5179</v>
      </c>
      <c r="F22246" s="4" t="s">
        <v>10877</v>
      </c>
      <c r="G22246" s="5">
        <v>714</v>
      </c>
      <c r="H22246" s="6">
        <v>0.15524479999999999</v>
      </c>
      <c r="I22246" s="7">
        <v>47.054000000000002</v>
      </c>
    </row>
    <row r="22247" spans="1:11" x14ac:dyDescent="0.25">
      <c r="A22247">
        <v>26574</v>
      </c>
      <c r="B22247" s="2">
        <v>18.489170000000001</v>
      </c>
      <c r="C22247" s="3">
        <v>476</v>
      </c>
      <c r="D22247" s="4">
        <v>21900</v>
      </c>
      <c r="E22247" t="s">
        <v>5580</v>
      </c>
      <c r="F22247" s="4" t="s">
        <v>5144</v>
      </c>
      <c r="G22247" s="5">
        <v>333</v>
      </c>
      <c r="H22247" s="6">
        <v>0.1291291</v>
      </c>
      <c r="I22247" s="7">
        <v>51.563000000000002</v>
      </c>
    </row>
    <row r="22248" spans="1:11" x14ac:dyDescent="0.25">
      <c r="A22248">
        <v>77422</v>
      </c>
      <c r="B22248" s="2">
        <v>18.486830000000001</v>
      </c>
      <c r="C22248" s="3">
        <v>13557</v>
      </c>
      <c r="D22248" s="4">
        <v>26420</v>
      </c>
      <c r="E22248" t="s">
        <v>14046</v>
      </c>
      <c r="F22248" s="4" t="s">
        <v>13752</v>
      </c>
      <c r="G22248" s="5">
        <v>9465</v>
      </c>
      <c r="H22248" s="6">
        <v>9.9197099999999996E-2</v>
      </c>
      <c r="I22248" s="7">
        <v>56.734000000000002</v>
      </c>
      <c r="J22248" s="2">
        <v>28</v>
      </c>
      <c r="K22248">
        <v>1</v>
      </c>
    </row>
    <row r="22249" spans="1:11" x14ac:dyDescent="0.25">
      <c r="A22249">
        <v>17829</v>
      </c>
      <c r="B22249" s="2">
        <v>18.484529999999999</v>
      </c>
      <c r="C22249" s="3">
        <v>224</v>
      </c>
      <c r="D22249" s="4">
        <v>30260</v>
      </c>
      <c r="E22249" t="s">
        <v>3871</v>
      </c>
      <c r="F22249" s="4" t="s">
        <v>3003</v>
      </c>
      <c r="G22249" s="5">
        <v>122</v>
      </c>
      <c r="H22249" s="6">
        <v>9.8360699999999995E-2</v>
      </c>
      <c r="I22249" s="7">
        <v>56.875</v>
      </c>
    </row>
    <row r="22250" spans="1:11" x14ac:dyDescent="0.25">
      <c r="A22250">
        <v>36850</v>
      </c>
      <c r="B22250" s="2">
        <v>18.484069999999999</v>
      </c>
      <c r="C22250" s="3">
        <v>2711</v>
      </c>
      <c r="E22250" t="s">
        <v>3670</v>
      </c>
      <c r="F22250" s="4" t="s">
        <v>7027</v>
      </c>
      <c r="G22250" s="5">
        <v>1822</v>
      </c>
      <c r="H22250" s="6">
        <v>0.15532380000000001</v>
      </c>
      <c r="I22250" s="7">
        <v>47.030999999999999</v>
      </c>
    </row>
    <row r="22251" spans="1:11" x14ac:dyDescent="0.25">
      <c r="A22251">
        <v>32119</v>
      </c>
      <c r="B22251" s="2">
        <v>18.479990000000001</v>
      </c>
      <c r="C22251" s="3">
        <v>20934</v>
      </c>
      <c r="D22251" s="4">
        <v>19660</v>
      </c>
      <c r="E22251" t="s">
        <v>6722</v>
      </c>
      <c r="F22251" s="4" t="s">
        <v>6689</v>
      </c>
      <c r="G22251" s="5">
        <v>15206</v>
      </c>
      <c r="H22251" s="6">
        <v>0.1789308</v>
      </c>
      <c r="I22251" s="7">
        <v>42.948</v>
      </c>
      <c r="J22251" s="2">
        <v>47.166699999999999</v>
      </c>
      <c r="K22251">
        <v>6</v>
      </c>
    </row>
    <row r="22252" spans="1:11" x14ac:dyDescent="0.25">
      <c r="A22252">
        <v>27025</v>
      </c>
      <c r="B22252" s="2">
        <v>18.474329999999998</v>
      </c>
      <c r="C22252" s="3">
        <v>11548</v>
      </c>
      <c r="D22252" s="4">
        <v>24660</v>
      </c>
      <c r="E22252" t="s">
        <v>673</v>
      </c>
      <c r="F22252" s="4" t="s">
        <v>5642</v>
      </c>
      <c r="G22252" s="5">
        <v>8454</v>
      </c>
      <c r="H22252" s="6">
        <v>0.13295480000000001</v>
      </c>
      <c r="I22252" s="7">
        <v>50.890999999999998</v>
      </c>
      <c r="J22252" s="2">
        <v>52.5</v>
      </c>
      <c r="K22252">
        <v>4</v>
      </c>
    </row>
    <row r="22253" spans="1:11" x14ac:dyDescent="0.25">
      <c r="A22253">
        <v>17046</v>
      </c>
      <c r="B22253" s="2">
        <v>18.467469999999999</v>
      </c>
      <c r="C22253" s="3">
        <v>30863</v>
      </c>
      <c r="D22253" s="4">
        <v>30140</v>
      </c>
      <c r="E22253" t="s">
        <v>636</v>
      </c>
      <c r="F22253" s="4" t="s">
        <v>3003</v>
      </c>
      <c r="G22253" s="5">
        <v>20218</v>
      </c>
      <c r="H22253" s="6">
        <v>0.1200415</v>
      </c>
      <c r="I22253" s="7">
        <v>53.119</v>
      </c>
      <c r="J22253" s="2">
        <v>41.5</v>
      </c>
      <c r="K22253">
        <v>2</v>
      </c>
    </row>
    <row r="22254" spans="1:11" x14ac:dyDescent="0.25">
      <c r="A22254">
        <v>43783</v>
      </c>
      <c r="B22254" s="2">
        <v>18.461839999999999</v>
      </c>
      <c r="C22254" s="3">
        <v>4748</v>
      </c>
      <c r="D22254" s="4">
        <v>18140</v>
      </c>
      <c r="E22254" t="s">
        <v>444</v>
      </c>
      <c r="F22254" s="4" t="s">
        <v>8295</v>
      </c>
      <c r="G22254" s="5">
        <v>3299</v>
      </c>
      <c r="H22254" s="6">
        <v>0.12030299999999999</v>
      </c>
      <c r="I22254" s="7">
        <v>53.067999999999998</v>
      </c>
      <c r="J22254" s="2">
        <v>31</v>
      </c>
      <c r="K22254">
        <v>1</v>
      </c>
    </row>
    <row r="22255" spans="1:11" x14ac:dyDescent="0.25">
      <c r="A22255">
        <v>60436</v>
      </c>
      <c r="B22255" s="2">
        <v>18.458259999999999</v>
      </c>
      <c r="C22255" s="3">
        <v>19155</v>
      </c>
      <c r="D22255" s="4">
        <v>16980</v>
      </c>
      <c r="E22255" t="s">
        <v>11300</v>
      </c>
      <c r="F22255" s="4" t="s">
        <v>11490</v>
      </c>
      <c r="G22255" s="5">
        <v>11682</v>
      </c>
      <c r="H22255" s="6">
        <v>0.1303715</v>
      </c>
      <c r="I22255" s="7">
        <v>51.325000000000003</v>
      </c>
      <c r="J22255" s="2">
        <v>40.166699999999999</v>
      </c>
      <c r="K22255">
        <v>6</v>
      </c>
    </row>
    <row r="22256" spans="1:11" x14ac:dyDescent="0.25">
      <c r="A22256">
        <v>39464</v>
      </c>
      <c r="B22256" s="2">
        <v>18.45505</v>
      </c>
      <c r="C22256" s="3">
        <v>2414</v>
      </c>
      <c r="D22256" s="4">
        <v>29860</v>
      </c>
      <c r="E22256" t="s">
        <v>7808</v>
      </c>
      <c r="F22256" s="4" t="s">
        <v>7633</v>
      </c>
      <c r="G22256" s="5">
        <v>1730</v>
      </c>
      <c r="H22256" s="6">
        <v>9.1907500000000003E-2</v>
      </c>
      <c r="I22256" s="7">
        <v>57.970999999999997</v>
      </c>
    </row>
    <row r="22257" spans="1:12" x14ac:dyDescent="0.25">
      <c r="A22257">
        <v>98903</v>
      </c>
      <c r="B22257" s="2">
        <v>18.452279999999998</v>
      </c>
      <c r="C22257" s="3">
        <v>15340</v>
      </c>
      <c r="D22257" s="4">
        <v>49420</v>
      </c>
      <c r="E22257" t="s">
        <v>16518</v>
      </c>
      <c r="F22257" s="4" t="s">
        <v>16344</v>
      </c>
      <c r="G22257" s="5">
        <v>9833</v>
      </c>
      <c r="H22257" s="6">
        <v>0.1199919</v>
      </c>
      <c r="I22257" s="7">
        <v>53.113999999999997</v>
      </c>
      <c r="J22257" s="2">
        <v>38</v>
      </c>
      <c r="K22257">
        <v>1</v>
      </c>
    </row>
    <row r="22258" spans="1:12" x14ac:dyDescent="0.25">
      <c r="A22258">
        <v>16134</v>
      </c>
      <c r="B22258" s="2">
        <v>18.44922</v>
      </c>
      <c r="C22258" s="3">
        <v>4013</v>
      </c>
      <c r="D22258" s="4">
        <v>32740</v>
      </c>
      <c r="E22258" t="s">
        <v>485</v>
      </c>
      <c r="F22258" s="4" t="s">
        <v>3003</v>
      </c>
      <c r="G22258" s="5">
        <v>2941</v>
      </c>
      <c r="H22258" s="6">
        <v>0.1315432</v>
      </c>
      <c r="I22258" s="7">
        <v>51.110999999999997</v>
      </c>
      <c r="J22258" s="2">
        <v>38</v>
      </c>
      <c r="K22258">
        <v>2</v>
      </c>
    </row>
    <row r="22259" spans="1:12" x14ac:dyDescent="0.25">
      <c r="A22259">
        <v>30643</v>
      </c>
      <c r="B22259" s="2">
        <v>18.445689999999999</v>
      </c>
      <c r="C22259" s="3">
        <v>17021</v>
      </c>
      <c r="E22259" t="s">
        <v>6510</v>
      </c>
      <c r="F22259" s="4" t="s">
        <v>6363</v>
      </c>
      <c r="G22259" s="5">
        <v>11840</v>
      </c>
      <c r="H22259" s="6">
        <v>0.1596149</v>
      </c>
      <c r="I22259" s="7">
        <v>46.258000000000003</v>
      </c>
      <c r="J22259" s="2">
        <v>56</v>
      </c>
      <c r="K22259">
        <v>2</v>
      </c>
    </row>
    <row r="22260" spans="1:12" x14ac:dyDescent="0.25">
      <c r="A22260">
        <v>61443</v>
      </c>
      <c r="B22260" s="2">
        <v>18.440650000000002</v>
      </c>
      <c r="C22260" s="3">
        <v>13866</v>
      </c>
      <c r="D22260" s="4">
        <v>19340</v>
      </c>
      <c r="E22260" t="s">
        <v>11748</v>
      </c>
      <c r="F22260" s="4" t="s">
        <v>11490</v>
      </c>
      <c r="G22260" s="5">
        <v>9204</v>
      </c>
      <c r="H22260" s="6">
        <v>0.142764</v>
      </c>
      <c r="I22260" s="7">
        <v>49.161000000000001</v>
      </c>
      <c r="J22260" s="2">
        <v>54.285699999999999</v>
      </c>
      <c r="K22260">
        <v>7</v>
      </c>
    </row>
    <row r="22261" spans="1:12" x14ac:dyDescent="0.25">
      <c r="A22261">
        <v>17047</v>
      </c>
      <c r="B22261" s="2">
        <v>18.438079999999999</v>
      </c>
      <c r="C22261" s="3">
        <v>2634</v>
      </c>
      <c r="D22261" s="4">
        <v>25420</v>
      </c>
      <c r="E22261" t="s">
        <v>3691</v>
      </c>
      <c r="F22261" s="4" t="s">
        <v>3003</v>
      </c>
      <c r="G22261" s="5">
        <v>1552</v>
      </c>
      <c r="H22261" s="6">
        <v>8.1185599999999997E-2</v>
      </c>
      <c r="I22261" s="7">
        <v>59.8</v>
      </c>
      <c r="J22261" s="2">
        <v>41</v>
      </c>
      <c r="K22261">
        <v>1</v>
      </c>
    </row>
    <row r="22262" spans="1:12" x14ac:dyDescent="0.25">
      <c r="A22262">
        <v>69350</v>
      </c>
      <c r="B22262" s="2">
        <v>18.437650000000001</v>
      </c>
      <c r="C22262" s="3">
        <v>284</v>
      </c>
      <c r="E22262" t="s">
        <v>403</v>
      </c>
      <c r="F22262" s="4" t="s">
        <v>12738</v>
      </c>
      <c r="G22262" s="5">
        <v>246</v>
      </c>
      <c r="H22262" s="6">
        <v>0.16194330000000001</v>
      </c>
      <c r="I22262" s="7">
        <v>45.832999999999998</v>
      </c>
    </row>
    <row r="22263" spans="1:12" x14ac:dyDescent="0.25">
      <c r="A22263">
        <v>74426</v>
      </c>
      <c r="B22263" s="2">
        <v>18.435980000000001</v>
      </c>
      <c r="C22263" s="3">
        <v>9678</v>
      </c>
      <c r="E22263" t="s">
        <v>13640</v>
      </c>
      <c r="F22263" s="4" t="s">
        <v>13462</v>
      </c>
      <c r="G22263" s="5">
        <v>6742</v>
      </c>
      <c r="H22263" s="6">
        <v>0.14773059999999999</v>
      </c>
      <c r="I22263" s="7">
        <v>48.289000000000001</v>
      </c>
      <c r="J22263" s="2">
        <v>64.5</v>
      </c>
      <c r="K22263">
        <v>2</v>
      </c>
    </row>
    <row r="22264" spans="1:12" x14ac:dyDescent="0.25">
      <c r="A22264">
        <v>39657</v>
      </c>
      <c r="B22264" s="2">
        <v>18.43411</v>
      </c>
      <c r="C22264" s="3">
        <v>1483</v>
      </c>
      <c r="D22264" s="4">
        <v>32620</v>
      </c>
      <c r="E22264" t="s">
        <v>7845</v>
      </c>
      <c r="F22264" s="4" t="s">
        <v>7633</v>
      </c>
      <c r="G22264" s="5">
        <v>1069</v>
      </c>
      <c r="H22264" s="6">
        <v>0.17399439999999999</v>
      </c>
      <c r="I22264" s="7">
        <v>43.75</v>
      </c>
      <c r="J22264" s="2">
        <v>81</v>
      </c>
      <c r="K22264">
        <v>1</v>
      </c>
    </row>
    <row r="22265" spans="1:12" x14ac:dyDescent="0.25">
      <c r="A22265">
        <v>58241</v>
      </c>
      <c r="B22265" s="2">
        <v>18.43383</v>
      </c>
      <c r="C22265" s="3">
        <v>128</v>
      </c>
      <c r="E22265" t="s">
        <v>11110</v>
      </c>
      <c r="F22265" s="4" t="s">
        <v>11069</v>
      </c>
      <c r="G22265" s="5">
        <v>101</v>
      </c>
      <c r="H22265" s="6">
        <v>9.8039200000000007E-2</v>
      </c>
      <c r="I22265" s="7">
        <v>56.875</v>
      </c>
    </row>
    <row r="22266" spans="1:12" x14ac:dyDescent="0.25">
      <c r="A22266">
        <v>50582</v>
      </c>
      <c r="B22266" s="2">
        <v>18.433769999999999</v>
      </c>
      <c r="C22266" s="3">
        <v>182</v>
      </c>
      <c r="E22266" t="s">
        <v>189</v>
      </c>
      <c r="F22266" s="4" t="s">
        <v>9593</v>
      </c>
      <c r="G22266" s="5">
        <v>130</v>
      </c>
      <c r="H22266" s="6">
        <v>7.6335899999999998E-2</v>
      </c>
      <c r="I22266" s="7">
        <v>60.625</v>
      </c>
      <c r="J22266" s="2">
        <v>36</v>
      </c>
      <c r="K22266">
        <v>1</v>
      </c>
    </row>
    <row r="22267" spans="1:12" x14ac:dyDescent="0.25">
      <c r="A22267">
        <v>6610</v>
      </c>
      <c r="B22267" s="2">
        <v>18.43036</v>
      </c>
      <c r="C22267" s="3">
        <v>22103</v>
      </c>
      <c r="D22267" s="4">
        <v>14860</v>
      </c>
      <c r="E22267" t="s">
        <v>1311</v>
      </c>
      <c r="F22267" s="4" t="s">
        <v>1198</v>
      </c>
      <c r="G22267" s="5">
        <v>14128</v>
      </c>
      <c r="H22267" s="6">
        <v>0.13703280000000001</v>
      </c>
      <c r="I22267" s="7">
        <v>50.136000000000003</v>
      </c>
      <c r="J22267" s="2">
        <v>37.799999999999997</v>
      </c>
      <c r="K22267">
        <v>5</v>
      </c>
    </row>
    <row r="22268" spans="1:12" x14ac:dyDescent="0.25">
      <c r="A22268">
        <v>32401</v>
      </c>
      <c r="B22268" s="2">
        <v>18.423120000000001</v>
      </c>
      <c r="C22268" s="3">
        <v>23354</v>
      </c>
      <c r="D22268" s="4">
        <v>37460</v>
      </c>
      <c r="E22268" t="s">
        <v>6762</v>
      </c>
      <c r="F22268" s="4" t="s">
        <v>6689</v>
      </c>
      <c r="G22268" s="5">
        <v>16122</v>
      </c>
      <c r="H22268" s="6">
        <v>0.17223840000000001</v>
      </c>
      <c r="I22268" s="7">
        <v>44.05</v>
      </c>
      <c r="J22268" s="2">
        <v>49.666699999999999</v>
      </c>
      <c r="K22268">
        <v>12</v>
      </c>
      <c r="L22268" s="2">
        <v>92.4</v>
      </c>
    </row>
    <row r="22269" spans="1:12" x14ac:dyDescent="0.25">
      <c r="A22269">
        <v>50529</v>
      </c>
      <c r="B22269" s="2">
        <v>18.419139999999999</v>
      </c>
      <c r="C22269" s="3">
        <v>763</v>
      </c>
      <c r="E22269" t="s">
        <v>9728</v>
      </c>
      <c r="F22269" s="4" t="s">
        <v>9593</v>
      </c>
      <c r="G22269" s="5">
        <v>527</v>
      </c>
      <c r="H22269" s="6">
        <v>8.3333299999999999E-2</v>
      </c>
      <c r="I22269" s="7">
        <v>59.408000000000001</v>
      </c>
    </row>
    <row r="22270" spans="1:12" x14ac:dyDescent="0.25">
      <c r="A22270">
        <v>78205</v>
      </c>
      <c r="B22270" s="2">
        <v>18.418790000000001</v>
      </c>
      <c r="C22270" s="3">
        <v>1032</v>
      </c>
      <c r="D22270" s="4">
        <v>41700</v>
      </c>
      <c r="E22270" t="s">
        <v>6913</v>
      </c>
      <c r="F22270" s="4" t="s">
        <v>13752</v>
      </c>
      <c r="G22270" s="5">
        <v>936</v>
      </c>
      <c r="H22270" s="6">
        <v>0.27107789999999998</v>
      </c>
      <c r="I22270" s="7">
        <v>26.963999999999999</v>
      </c>
      <c r="J22270" s="2">
        <v>56</v>
      </c>
      <c r="K22270">
        <v>1</v>
      </c>
    </row>
    <row r="22271" spans="1:12" x14ac:dyDescent="0.25">
      <c r="A22271">
        <v>53816</v>
      </c>
      <c r="B22271" s="2">
        <v>18.418430000000001</v>
      </c>
      <c r="C22271" s="3">
        <v>926</v>
      </c>
      <c r="D22271" s="4">
        <v>38420</v>
      </c>
      <c r="E22271" t="s">
        <v>5436</v>
      </c>
      <c r="F22271" s="4" t="s">
        <v>10031</v>
      </c>
      <c r="G22271" s="5">
        <v>527</v>
      </c>
      <c r="H22271" s="6">
        <v>0.1005693</v>
      </c>
      <c r="I22271" s="7">
        <v>56.429000000000002</v>
      </c>
    </row>
    <row r="22272" spans="1:12" x14ac:dyDescent="0.25">
      <c r="A22272">
        <v>62672</v>
      </c>
      <c r="B22272" s="2">
        <v>18.41827</v>
      </c>
      <c r="C22272" s="3">
        <v>225</v>
      </c>
      <c r="D22272" s="4">
        <v>41180</v>
      </c>
      <c r="E22272" t="s">
        <v>12000</v>
      </c>
      <c r="F22272" s="4" t="s">
        <v>11490</v>
      </c>
      <c r="G22272" s="5">
        <v>172</v>
      </c>
      <c r="H22272" s="6">
        <v>0.13294800000000001</v>
      </c>
      <c r="I22272" s="7">
        <v>50.832999999999998</v>
      </c>
    </row>
    <row r="22273" spans="1:12" x14ac:dyDescent="0.25">
      <c r="A22273">
        <v>27292</v>
      </c>
      <c r="B22273" s="2">
        <v>18.411850000000001</v>
      </c>
      <c r="C22273" s="3">
        <v>39037</v>
      </c>
      <c r="D22273" s="4">
        <v>49180</v>
      </c>
      <c r="E22273" t="s">
        <v>360</v>
      </c>
      <c r="F22273" s="4" t="s">
        <v>5642</v>
      </c>
      <c r="G22273" s="5">
        <v>26649</v>
      </c>
      <c r="H22273" s="6">
        <v>0.15504689999999999</v>
      </c>
      <c r="I22273" s="7">
        <v>47.014000000000003</v>
      </c>
      <c r="J22273" s="2">
        <v>48</v>
      </c>
      <c r="K22273">
        <v>10</v>
      </c>
      <c r="L22273" s="2">
        <v>88</v>
      </c>
    </row>
    <row r="22274" spans="1:12" x14ac:dyDescent="0.25">
      <c r="A22274">
        <v>26160</v>
      </c>
      <c r="B22274" s="2">
        <v>18.405290000000001</v>
      </c>
      <c r="C22274" s="3">
        <v>1077</v>
      </c>
      <c r="D22274" s="4">
        <v>37620</v>
      </c>
      <c r="E22274" t="s">
        <v>5491</v>
      </c>
      <c r="F22274" s="4" t="s">
        <v>5144</v>
      </c>
      <c r="G22274" s="5">
        <v>750</v>
      </c>
      <c r="H22274" s="6">
        <v>0.21733330000000001</v>
      </c>
      <c r="I22274" s="7">
        <v>36.25</v>
      </c>
    </row>
    <row r="22275" spans="1:12" x14ac:dyDescent="0.25">
      <c r="A22275">
        <v>91768</v>
      </c>
      <c r="B22275" s="2">
        <v>18.40033</v>
      </c>
      <c r="C22275" s="3">
        <v>36453</v>
      </c>
      <c r="D22275" s="4">
        <v>31080</v>
      </c>
      <c r="E22275" t="s">
        <v>1873</v>
      </c>
      <c r="F22275" s="4" t="s">
        <v>15368</v>
      </c>
      <c r="G22275" s="5">
        <v>19964</v>
      </c>
      <c r="H22275" s="6">
        <v>0.15532960000000001</v>
      </c>
      <c r="I22275" s="7">
        <v>46.963000000000001</v>
      </c>
      <c r="J22275" s="2">
        <v>45</v>
      </c>
      <c r="K22275">
        <v>7</v>
      </c>
    </row>
    <row r="22276" spans="1:12" x14ac:dyDescent="0.25">
      <c r="A22276">
        <v>84085</v>
      </c>
      <c r="B22276" s="2">
        <v>18.395489999999999</v>
      </c>
      <c r="C22276" s="3">
        <v>435</v>
      </c>
      <c r="D22276" s="4">
        <v>46860</v>
      </c>
      <c r="E22276" t="s">
        <v>14888</v>
      </c>
      <c r="F22276" s="4" t="s">
        <v>14851</v>
      </c>
      <c r="G22276" s="5">
        <v>301</v>
      </c>
      <c r="H22276" s="6">
        <v>0.21192050000000001</v>
      </c>
      <c r="I22276" s="7">
        <v>37.180999999999997</v>
      </c>
    </row>
    <row r="22277" spans="1:12" x14ac:dyDescent="0.25">
      <c r="A22277">
        <v>62801</v>
      </c>
      <c r="B22277" s="2">
        <v>18.3916</v>
      </c>
      <c r="C22277" s="3">
        <v>22431</v>
      </c>
      <c r="D22277" s="4">
        <v>16460</v>
      </c>
      <c r="E22277" t="s">
        <v>12007</v>
      </c>
      <c r="F22277" s="4" t="s">
        <v>11490</v>
      </c>
      <c r="G22277" s="5">
        <v>15947</v>
      </c>
      <c r="H22277" s="6">
        <v>0.1345623</v>
      </c>
      <c r="I22277" s="7">
        <v>50.548999999999999</v>
      </c>
      <c r="J22277" s="2">
        <v>47.5</v>
      </c>
      <c r="K22277">
        <v>4</v>
      </c>
    </row>
    <row r="22278" spans="1:12" x14ac:dyDescent="0.25">
      <c r="A22278">
        <v>72501</v>
      </c>
      <c r="B22278" s="2">
        <v>18.383710000000001</v>
      </c>
      <c r="C22278" s="3">
        <v>25349</v>
      </c>
      <c r="D22278" s="4">
        <v>12900</v>
      </c>
      <c r="E22278" t="s">
        <v>7634</v>
      </c>
      <c r="F22278" s="4" t="s">
        <v>13183</v>
      </c>
      <c r="G22278" s="5">
        <v>16989</v>
      </c>
      <c r="H22278" s="6">
        <v>0.16933490000000001</v>
      </c>
      <c r="I22278" s="7">
        <v>44.537999999999997</v>
      </c>
      <c r="J22278" s="2">
        <v>50.5</v>
      </c>
      <c r="K22278">
        <v>10</v>
      </c>
      <c r="L22278" s="2">
        <v>94</v>
      </c>
    </row>
    <row r="22279" spans="1:12" x14ac:dyDescent="0.25">
      <c r="A22279">
        <v>76534</v>
      </c>
      <c r="B22279" s="2">
        <v>18.37931</v>
      </c>
      <c r="C22279" s="3">
        <v>2138</v>
      </c>
      <c r="D22279" s="4">
        <v>28660</v>
      </c>
      <c r="E22279" t="s">
        <v>174</v>
      </c>
      <c r="F22279" s="4" t="s">
        <v>13752</v>
      </c>
      <c r="G22279" s="5">
        <v>1414</v>
      </c>
      <c r="H22279" s="6">
        <v>0.1280057</v>
      </c>
      <c r="I22279" s="7">
        <v>51.679000000000002</v>
      </c>
      <c r="J22279" s="2">
        <v>59</v>
      </c>
      <c r="K22279">
        <v>1</v>
      </c>
    </row>
    <row r="22280" spans="1:12" x14ac:dyDescent="0.25">
      <c r="A22280">
        <v>45648</v>
      </c>
      <c r="B22280" s="2">
        <v>18.376850000000001</v>
      </c>
      <c r="C22280" s="3">
        <v>12321</v>
      </c>
      <c r="D22280" s="4">
        <v>39020</v>
      </c>
      <c r="E22280" t="s">
        <v>8708</v>
      </c>
      <c r="F22280" s="4" t="s">
        <v>8295</v>
      </c>
      <c r="G22280" s="5">
        <v>8892</v>
      </c>
      <c r="H22280" s="6">
        <v>0.13011700000000001</v>
      </c>
      <c r="I22280" s="7">
        <v>51.31</v>
      </c>
    </row>
    <row r="22281" spans="1:12" x14ac:dyDescent="0.25">
      <c r="A22281">
        <v>25031</v>
      </c>
      <c r="B22281" s="2">
        <v>18.374580000000002</v>
      </c>
      <c r="C22281" s="3">
        <v>925</v>
      </c>
      <c r="D22281" s="4">
        <v>13220</v>
      </c>
      <c r="E22281" t="s">
        <v>5236</v>
      </c>
      <c r="F22281" s="4" t="s">
        <v>5144</v>
      </c>
      <c r="G22281" s="5">
        <v>568</v>
      </c>
      <c r="H22281" s="6">
        <v>5.80986E-2</v>
      </c>
      <c r="I22281" s="7">
        <v>63.75</v>
      </c>
    </row>
    <row r="22282" spans="1:12" x14ac:dyDescent="0.25">
      <c r="A22282">
        <v>72170</v>
      </c>
      <c r="B22282" s="2">
        <v>18.374410000000001</v>
      </c>
      <c r="C22282" s="3">
        <v>187</v>
      </c>
      <c r="E22282" t="s">
        <v>11407</v>
      </c>
      <c r="F22282" s="4" t="s">
        <v>13183</v>
      </c>
      <c r="G22282" s="5">
        <v>142</v>
      </c>
      <c r="H22282" s="6">
        <v>0.1126761</v>
      </c>
      <c r="I22282" s="7">
        <v>54.317999999999998</v>
      </c>
    </row>
    <row r="22283" spans="1:12" x14ac:dyDescent="0.25">
      <c r="A22283">
        <v>53926</v>
      </c>
      <c r="B22283" s="2">
        <v>18.374189999999999</v>
      </c>
      <c r="C22283" s="3">
        <v>1569</v>
      </c>
      <c r="E22283" t="s">
        <v>85</v>
      </c>
      <c r="F22283" s="4" t="s">
        <v>10031</v>
      </c>
      <c r="G22283" s="5">
        <v>801</v>
      </c>
      <c r="H22283" s="6">
        <v>0.1159601</v>
      </c>
      <c r="I22283" s="7">
        <v>53.75</v>
      </c>
    </row>
    <row r="22284" spans="1:12" x14ac:dyDescent="0.25">
      <c r="A22284">
        <v>67355</v>
      </c>
      <c r="B22284" s="2">
        <v>18.37396</v>
      </c>
      <c r="C22284" s="3">
        <v>182</v>
      </c>
      <c r="E22284" t="s">
        <v>12637</v>
      </c>
      <c r="F22284" s="4" t="s">
        <v>12494</v>
      </c>
      <c r="G22284" s="5">
        <v>134</v>
      </c>
      <c r="H22284" s="6">
        <v>0.2164179</v>
      </c>
      <c r="I22284" s="7">
        <v>36.389000000000003</v>
      </c>
      <c r="J22284" s="2">
        <v>73</v>
      </c>
      <c r="K22284">
        <v>1</v>
      </c>
    </row>
    <row r="22285" spans="1:12" x14ac:dyDescent="0.25">
      <c r="A22285">
        <v>39477</v>
      </c>
      <c r="B22285" s="2">
        <v>18.373799999999999</v>
      </c>
      <c r="C22285" s="3">
        <v>767</v>
      </c>
      <c r="D22285" s="4">
        <v>29860</v>
      </c>
      <c r="E22285" t="s">
        <v>6586</v>
      </c>
      <c r="F22285" s="4" t="s">
        <v>7633</v>
      </c>
      <c r="G22285" s="5">
        <v>561</v>
      </c>
      <c r="H22285" s="6">
        <v>0.1352313</v>
      </c>
      <c r="I22285" s="7">
        <v>50.417000000000002</v>
      </c>
    </row>
    <row r="22286" spans="1:12" x14ac:dyDescent="0.25">
      <c r="A22286">
        <v>68364</v>
      </c>
      <c r="B22286" s="2">
        <v>18.373650000000001</v>
      </c>
      <c r="C22286" s="3">
        <v>85</v>
      </c>
      <c r="D22286" s="4">
        <v>30700</v>
      </c>
      <c r="E22286" t="s">
        <v>12776</v>
      </c>
      <c r="F22286" s="4" t="s">
        <v>12738</v>
      </c>
      <c r="G22286" s="5">
        <v>68</v>
      </c>
      <c r="H22286" s="6">
        <v>0.115942</v>
      </c>
      <c r="I22286" s="7">
        <v>53.75</v>
      </c>
    </row>
    <row r="22287" spans="1:12" x14ac:dyDescent="0.25">
      <c r="A22287">
        <v>42528</v>
      </c>
      <c r="B22287" s="2">
        <v>18.3734</v>
      </c>
      <c r="C22287" s="3">
        <v>1606</v>
      </c>
      <c r="E22287" t="s">
        <v>8264</v>
      </c>
      <c r="F22287" s="4" t="s">
        <v>7883</v>
      </c>
      <c r="G22287" s="5">
        <v>981</v>
      </c>
      <c r="H22287" s="6">
        <v>0.14765780000000001</v>
      </c>
      <c r="I22287" s="7">
        <v>48.268999999999998</v>
      </c>
    </row>
    <row r="22288" spans="1:12" x14ac:dyDescent="0.25">
      <c r="A22288">
        <v>45638</v>
      </c>
      <c r="B22288" s="2">
        <v>18.369579999999999</v>
      </c>
      <c r="C22288" s="3">
        <v>21739</v>
      </c>
      <c r="D22288" s="4">
        <v>26580</v>
      </c>
      <c r="E22288" t="s">
        <v>8706</v>
      </c>
      <c r="F22288" s="4" t="s">
        <v>8295</v>
      </c>
      <c r="G22288" s="5">
        <v>14972</v>
      </c>
      <c r="H22288" s="6">
        <v>0.13004270000000001</v>
      </c>
      <c r="I22288" s="7">
        <v>51.308999999999997</v>
      </c>
      <c r="J22288" s="2">
        <v>44.5</v>
      </c>
      <c r="K22288">
        <v>4</v>
      </c>
    </row>
    <row r="22289" spans="1:12" x14ac:dyDescent="0.25">
      <c r="A22289">
        <v>68440</v>
      </c>
      <c r="B22289" s="2">
        <v>18.36598</v>
      </c>
      <c r="C22289" s="3">
        <v>118</v>
      </c>
      <c r="E22289" t="s">
        <v>12797</v>
      </c>
      <c r="F22289" s="4" t="s">
        <v>12738</v>
      </c>
      <c r="G22289" s="5">
        <v>71</v>
      </c>
      <c r="H22289" s="6">
        <v>0.1267606</v>
      </c>
      <c r="I22289" s="7">
        <v>51.875</v>
      </c>
    </row>
    <row r="22290" spans="1:12" x14ac:dyDescent="0.25">
      <c r="A22290">
        <v>51019</v>
      </c>
      <c r="B22290" s="2">
        <v>18.365839999999999</v>
      </c>
      <c r="C22290" s="3">
        <v>785</v>
      </c>
      <c r="D22290" s="4">
        <v>43580</v>
      </c>
      <c r="E22290" t="s">
        <v>551</v>
      </c>
      <c r="F22290" s="4" t="s">
        <v>9593</v>
      </c>
      <c r="G22290" s="5">
        <v>527</v>
      </c>
      <c r="H22290" s="6">
        <v>9.6774200000000005E-2</v>
      </c>
      <c r="I22290" s="7">
        <v>57.054000000000002</v>
      </c>
    </row>
    <row r="22291" spans="1:12" x14ac:dyDescent="0.25">
      <c r="A22291">
        <v>17842</v>
      </c>
      <c r="B22291" s="2">
        <v>18.364239999999999</v>
      </c>
      <c r="C22291" s="3">
        <v>8807</v>
      </c>
      <c r="D22291" s="4">
        <v>42780</v>
      </c>
      <c r="E22291" t="s">
        <v>3880</v>
      </c>
      <c r="F22291" s="4" t="s">
        <v>3003</v>
      </c>
      <c r="G22291" s="5">
        <v>6144</v>
      </c>
      <c r="H22291" s="6">
        <v>0.110026</v>
      </c>
      <c r="I22291" s="7">
        <v>54.758000000000003</v>
      </c>
      <c r="J22291" s="2">
        <v>41</v>
      </c>
      <c r="K22291">
        <v>3</v>
      </c>
    </row>
    <row r="22292" spans="1:12" x14ac:dyDescent="0.25">
      <c r="A22292">
        <v>67510</v>
      </c>
      <c r="B22292" s="2">
        <v>18.36271</v>
      </c>
      <c r="C22292" s="3">
        <v>351</v>
      </c>
      <c r="D22292" s="4">
        <v>26740</v>
      </c>
      <c r="E22292" t="s">
        <v>12662</v>
      </c>
      <c r="F22292" s="4" t="s">
        <v>12494</v>
      </c>
      <c r="G22292" s="5">
        <v>244</v>
      </c>
      <c r="H22292" s="6">
        <v>0.1393443</v>
      </c>
      <c r="I22292" s="7">
        <v>49.688000000000002</v>
      </c>
    </row>
    <row r="22293" spans="1:12" x14ac:dyDescent="0.25">
      <c r="A22293">
        <v>37690</v>
      </c>
      <c r="B22293" s="2">
        <v>18.361999999999998</v>
      </c>
      <c r="C22293" s="3">
        <v>3667</v>
      </c>
      <c r="D22293" s="4">
        <v>27740</v>
      </c>
      <c r="E22293" t="s">
        <v>4168</v>
      </c>
      <c r="F22293" s="4" t="s">
        <v>7348</v>
      </c>
      <c r="G22293" s="5">
        <v>2740</v>
      </c>
      <c r="H22293" s="6">
        <v>0.12737229999999999</v>
      </c>
      <c r="I22293" s="7">
        <v>51.75</v>
      </c>
    </row>
    <row r="22294" spans="1:12" x14ac:dyDescent="0.25">
      <c r="A22294">
        <v>30504</v>
      </c>
      <c r="B22294" s="2">
        <v>18.358070000000001</v>
      </c>
      <c r="C22294" s="3">
        <v>23086</v>
      </c>
      <c r="D22294" s="4">
        <v>23580</v>
      </c>
      <c r="E22294" t="s">
        <v>2793</v>
      </c>
      <c r="F22294" s="4" t="s">
        <v>6363</v>
      </c>
      <c r="G22294" s="5">
        <v>13673</v>
      </c>
      <c r="H22294" s="6">
        <v>0.16118179999999999</v>
      </c>
      <c r="I22294" s="7">
        <v>45.905000000000001</v>
      </c>
      <c r="J22294" s="2">
        <v>43</v>
      </c>
      <c r="K22294">
        <v>3</v>
      </c>
    </row>
    <row r="22295" spans="1:12" x14ac:dyDescent="0.25">
      <c r="A22295">
        <v>4622</v>
      </c>
      <c r="B22295" s="2">
        <v>18.354559999999999</v>
      </c>
      <c r="C22295" s="3">
        <v>1414</v>
      </c>
      <c r="E22295" t="s">
        <v>895</v>
      </c>
      <c r="F22295" s="4" t="s">
        <v>701</v>
      </c>
      <c r="G22295" s="5">
        <v>1011</v>
      </c>
      <c r="H22295" s="6">
        <v>0.17606330000000001</v>
      </c>
      <c r="I22295" s="7">
        <v>43.332999999999998</v>
      </c>
    </row>
    <row r="22296" spans="1:12" x14ac:dyDescent="0.25">
      <c r="A22296">
        <v>97541</v>
      </c>
      <c r="B22296" s="2">
        <v>18.354140000000001</v>
      </c>
      <c r="C22296" s="3">
        <v>813</v>
      </c>
      <c r="D22296" s="4">
        <v>32780</v>
      </c>
      <c r="E22296" t="s">
        <v>10846</v>
      </c>
      <c r="F22296" s="4" t="s">
        <v>16170</v>
      </c>
      <c r="G22296" s="5">
        <v>736</v>
      </c>
      <c r="H22296" s="6">
        <v>0.14382629999999999</v>
      </c>
      <c r="I22296" s="7">
        <v>48.902000000000001</v>
      </c>
      <c r="J22296" s="2">
        <v>20</v>
      </c>
      <c r="K22296">
        <v>1</v>
      </c>
    </row>
    <row r="22297" spans="1:12" x14ac:dyDescent="0.25">
      <c r="A22297">
        <v>62468</v>
      </c>
      <c r="B22297" s="2">
        <v>18.353549999999998</v>
      </c>
      <c r="C22297" s="3">
        <v>2609</v>
      </c>
      <c r="D22297" s="4">
        <v>16660</v>
      </c>
      <c r="E22297" t="s">
        <v>8418</v>
      </c>
      <c r="F22297" s="4" t="s">
        <v>11490</v>
      </c>
      <c r="G22297" s="5">
        <v>1743</v>
      </c>
      <c r="H22297" s="6">
        <v>0.12786700000000001</v>
      </c>
      <c r="I22297" s="7">
        <v>51.655999999999999</v>
      </c>
    </row>
    <row r="22298" spans="1:12" x14ac:dyDescent="0.25">
      <c r="A22298">
        <v>65444</v>
      </c>
      <c r="B22298" s="2">
        <v>18.352930000000001</v>
      </c>
      <c r="C22298" s="3">
        <v>1169</v>
      </c>
      <c r="E22298" t="s">
        <v>8609</v>
      </c>
      <c r="F22298" s="4" t="s">
        <v>12102</v>
      </c>
      <c r="G22298" s="5">
        <v>834</v>
      </c>
      <c r="H22298" s="6">
        <v>0.1568862</v>
      </c>
      <c r="I22298" s="7">
        <v>46.639000000000003</v>
      </c>
    </row>
    <row r="22299" spans="1:12" x14ac:dyDescent="0.25">
      <c r="A22299">
        <v>72111</v>
      </c>
      <c r="B22299" s="2">
        <v>18.352550000000001</v>
      </c>
      <c r="C22299" s="3">
        <v>1029</v>
      </c>
      <c r="D22299" s="4">
        <v>30780</v>
      </c>
      <c r="E22299" t="s">
        <v>807</v>
      </c>
      <c r="F22299" s="4" t="s">
        <v>13183</v>
      </c>
      <c r="G22299" s="5">
        <v>763</v>
      </c>
      <c r="H22299" s="6">
        <v>0.1035387</v>
      </c>
      <c r="I22299" s="7">
        <v>55.851999999999997</v>
      </c>
    </row>
    <row r="22300" spans="1:12" x14ac:dyDescent="0.25">
      <c r="A22300">
        <v>67952</v>
      </c>
      <c r="B22300" s="2">
        <v>18.352270000000001</v>
      </c>
      <c r="C22300" s="3">
        <v>697</v>
      </c>
      <c r="E22300" t="s">
        <v>4065</v>
      </c>
      <c r="F22300" s="4" t="s">
        <v>12494</v>
      </c>
      <c r="G22300" s="5">
        <v>398</v>
      </c>
      <c r="H22300" s="6">
        <v>0.1528822</v>
      </c>
      <c r="I22300" s="7">
        <v>47.320999999999998</v>
      </c>
      <c r="J22300" s="2">
        <v>36</v>
      </c>
      <c r="K22300">
        <v>1</v>
      </c>
    </row>
    <row r="22301" spans="1:12" x14ac:dyDescent="0.25">
      <c r="A22301">
        <v>98626</v>
      </c>
      <c r="B22301" s="2">
        <v>18.348299999999998</v>
      </c>
      <c r="C22301" s="3">
        <v>24351</v>
      </c>
      <c r="D22301" s="4">
        <v>31020</v>
      </c>
      <c r="E22301" t="s">
        <v>7428</v>
      </c>
      <c r="F22301" s="4" t="s">
        <v>16344</v>
      </c>
      <c r="G22301" s="5">
        <v>16197</v>
      </c>
      <c r="H22301" s="6">
        <v>0.1262501</v>
      </c>
      <c r="I22301" s="7">
        <v>51.923000000000002</v>
      </c>
      <c r="J22301" s="2">
        <v>50.916699999999999</v>
      </c>
      <c r="K22301">
        <v>12</v>
      </c>
      <c r="L22301" s="2">
        <v>94.8</v>
      </c>
    </row>
    <row r="22302" spans="1:12" x14ac:dyDescent="0.25">
      <c r="A22302">
        <v>90015</v>
      </c>
      <c r="B22302" s="2">
        <v>18.34158</v>
      </c>
      <c r="C22302" s="3">
        <v>18225</v>
      </c>
      <c r="D22302" s="4">
        <v>31080</v>
      </c>
      <c r="E22302" t="s">
        <v>15367</v>
      </c>
      <c r="F22302" s="4" t="s">
        <v>15368</v>
      </c>
      <c r="G22302" s="5">
        <v>11861</v>
      </c>
      <c r="H22302" s="6">
        <v>0.24399290000000001</v>
      </c>
      <c r="I22302" s="7">
        <v>31.57</v>
      </c>
      <c r="J22302" s="2">
        <v>43.25</v>
      </c>
      <c r="K22302">
        <v>8</v>
      </c>
    </row>
    <row r="22303" spans="1:12" x14ac:dyDescent="0.25">
      <c r="A22303">
        <v>33060</v>
      </c>
      <c r="B22303" s="2">
        <v>18.333189999999998</v>
      </c>
      <c r="C22303" s="3">
        <v>34365</v>
      </c>
      <c r="D22303" s="4">
        <v>33100</v>
      </c>
      <c r="E22303" t="s">
        <v>6872</v>
      </c>
      <c r="F22303" s="4" t="s">
        <v>6689</v>
      </c>
      <c r="G22303" s="5">
        <v>23200</v>
      </c>
      <c r="H22303" s="6">
        <v>0.19107759999999999</v>
      </c>
      <c r="I22303" s="7">
        <v>40.710999999999999</v>
      </c>
      <c r="J22303" s="2">
        <v>49</v>
      </c>
      <c r="K22303">
        <v>1</v>
      </c>
    </row>
    <row r="22304" spans="1:12" x14ac:dyDescent="0.25">
      <c r="A22304">
        <v>58460</v>
      </c>
      <c r="B22304" s="2">
        <v>18.3276</v>
      </c>
      <c r="C22304" s="3">
        <v>216</v>
      </c>
      <c r="E22304" t="s">
        <v>11177</v>
      </c>
      <c r="F22304" s="4" t="s">
        <v>11069</v>
      </c>
      <c r="G22304" s="5">
        <v>180</v>
      </c>
      <c r="H22304" s="6">
        <v>7.22222E-2</v>
      </c>
      <c r="I22304" s="7">
        <v>61.25</v>
      </c>
    </row>
    <row r="22305" spans="1:12" x14ac:dyDescent="0.25">
      <c r="A22305">
        <v>16689</v>
      </c>
      <c r="B22305" s="2">
        <v>18.327449999999999</v>
      </c>
      <c r="C22305" s="3">
        <v>583</v>
      </c>
      <c r="E22305" t="s">
        <v>3569</v>
      </c>
      <c r="F22305" s="4" t="s">
        <v>3003</v>
      </c>
      <c r="G22305" s="5">
        <v>426</v>
      </c>
      <c r="H22305" s="6">
        <v>0.12646370000000001</v>
      </c>
      <c r="I22305" s="7">
        <v>51.875</v>
      </c>
    </row>
    <row r="22306" spans="1:12" x14ac:dyDescent="0.25">
      <c r="A22306">
        <v>49507</v>
      </c>
      <c r="B22306" s="2">
        <v>18.322310000000002</v>
      </c>
      <c r="C22306" s="3">
        <v>37911</v>
      </c>
      <c r="D22306" s="4">
        <v>24340</v>
      </c>
      <c r="E22306" t="s">
        <v>8395</v>
      </c>
      <c r="F22306" s="4" t="s">
        <v>9106</v>
      </c>
      <c r="G22306" s="5">
        <v>21062</v>
      </c>
      <c r="H22306" s="6">
        <v>0.20169019999999999</v>
      </c>
      <c r="I22306" s="7">
        <v>38.875</v>
      </c>
      <c r="J22306" s="2">
        <v>39.923099999999998</v>
      </c>
      <c r="K22306">
        <v>26</v>
      </c>
      <c r="L22306" s="2">
        <v>50.6</v>
      </c>
    </row>
    <row r="22307" spans="1:12" x14ac:dyDescent="0.25">
      <c r="A22307">
        <v>76537</v>
      </c>
      <c r="B22307" s="2">
        <v>18.316649999999999</v>
      </c>
      <c r="C22307" s="3">
        <v>3938</v>
      </c>
      <c r="D22307" s="4">
        <v>12420</v>
      </c>
      <c r="E22307" t="s">
        <v>13957</v>
      </c>
      <c r="F22307" s="4" t="s">
        <v>13752</v>
      </c>
      <c r="G22307" s="5">
        <v>2573</v>
      </c>
      <c r="H22307" s="6">
        <v>9.6736600000000006E-2</v>
      </c>
      <c r="I22307" s="7">
        <v>57.009</v>
      </c>
      <c r="J22307" s="2">
        <v>30</v>
      </c>
      <c r="K22307">
        <v>1</v>
      </c>
    </row>
    <row r="22308" spans="1:12" x14ac:dyDescent="0.25">
      <c r="A22308">
        <v>54664</v>
      </c>
      <c r="B22308" s="2">
        <v>18.315770000000001</v>
      </c>
      <c r="C22308" s="3">
        <v>1595</v>
      </c>
      <c r="E22308" t="s">
        <v>4332</v>
      </c>
      <c r="F22308" s="4" t="s">
        <v>10031</v>
      </c>
      <c r="G22308" s="5">
        <v>1129</v>
      </c>
      <c r="H22308" s="6">
        <v>0.16106190000000001</v>
      </c>
      <c r="I22308" s="7">
        <v>45.893000000000001</v>
      </c>
      <c r="J22308" s="2">
        <v>49</v>
      </c>
      <c r="K22308">
        <v>1</v>
      </c>
    </row>
    <row r="22309" spans="1:12" x14ac:dyDescent="0.25">
      <c r="A22309">
        <v>73530</v>
      </c>
      <c r="B22309" s="2">
        <v>18.3154</v>
      </c>
      <c r="C22309" s="3">
        <v>561</v>
      </c>
      <c r="E22309" t="s">
        <v>5862</v>
      </c>
      <c r="F22309" s="4" t="s">
        <v>13462</v>
      </c>
      <c r="G22309" s="5">
        <v>404</v>
      </c>
      <c r="H22309" s="6">
        <v>0.1806931</v>
      </c>
      <c r="I22309" s="7">
        <v>42.5</v>
      </c>
      <c r="J22309" s="2">
        <v>75</v>
      </c>
      <c r="K22309">
        <v>1</v>
      </c>
    </row>
    <row r="22310" spans="1:12" x14ac:dyDescent="0.25">
      <c r="A22310">
        <v>4761</v>
      </c>
      <c r="B22310" s="2">
        <v>18.31522</v>
      </c>
      <c r="C22310" s="3">
        <v>451</v>
      </c>
      <c r="E22310" t="s">
        <v>954</v>
      </c>
      <c r="F22310" s="4" t="s">
        <v>701</v>
      </c>
      <c r="G22310" s="5">
        <v>368</v>
      </c>
      <c r="H22310" s="6">
        <v>0.15760869999999999</v>
      </c>
      <c r="I22310" s="7">
        <v>46.476999999999997</v>
      </c>
    </row>
    <row r="22311" spans="1:12" x14ac:dyDescent="0.25">
      <c r="A22311">
        <v>53950</v>
      </c>
      <c r="B22311" s="2">
        <v>18.314119999999999</v>
      </c>
      <c r="C22311" s="3">
        <v>5537</v>
      </c>
      <c r="E22311" t="s">
        <v>2602</v>
      </c>
      <c r="F22311" s="4" t="s">
        <v>10031</v>
      </c>
      <c r="G22311" s="5">
        <v>4228</v>
      </c>
      <c r="H22311" s="6">
        <v>0.1080889</v>
      </c>
      <c r="I22311" s="7">
        <v>55.029000000000003</v>
      </c>
    </row>
    <row r="22312" spans="1:12" x14ac:dyDescent="0.25">
      <c r="A22312">
        <v>54174</v>
      </c>
      <c r="B22312" s="2">
        <v>18.3126</v>
      </c>
      <c r="C22312" s="3">
        <v>2844</v>
      </c>
      <c r="D22312" s="4">
        <v>24580</v>
      </c>
      <c r="E22312" t="s">
        <v>10206</v>
      </c>
      <c r="F22312" s="4" t="s">
        <v>10031</v>
      </c>
      <c r="G22312" s="5">
        <v>2121</v>
      </c>
      <c r="H22312" s="6">
        <v>0.1173975</v>
      </c>
      <c r="I22312" s="7">
        <v>53.417000000000002</v>
      </c>
    </row>
    <row r="22313" spans="1:12" x14ac:dyDescent="0.25">
      <c r="A22313">
        <v>75494</v>
      </c>
      <c r="B22313" s="2">
        <v>18.310369999999999</v>
      </c>
      <c r="C22313" s="3">
        <v>9927</v>
      </c>
      <c r="E22313" t="s">
        <v>6192</v>
      </c>
      <c r="F22313" s="4" t="s">
        <v>13752</v>
      </c>
      <c r="G22313" s="5">
        <v>7203</v>
      </c>
      <c r="H22313" s="6">
        <v>0.1525753</v>
      </c>
      <c r="I22313" s="7">
        <v>47.338000000000001</v>
      </c>
      <c r="J22313" s="2">
        <v>36.75</v>
      </c>
      <c r="K22313">
        <v>4</v>
      </c>
    </row>
    <row r="22314" spans="1:12" x14ac:dyDescent="0.25">
      <c r="A22314">
        <v>40033</v>
      </c>
      <c r="B22314" s="2">
        <v>18.306629999999998</v>
      </c>
      <c r="C22314" s="3">
        <v>12581</v>
      </c>
      <c r="E22314" t="s">
        <v>636</v>
      </c>
      <c r="F22314" s="4" t="s">
        <v>7883</v>
      </c>
      <c r="G22314" s="5">
        <v>8428</v>
      </c>
      <c r="H22314" s="6">
        <v>0.15612770000000001</v>
      </c>
      <c r="I22314" s="7">
        <v>46.723999999999997</v>
      </c>
      <c r="J22314" s="2">
        <v>48</v>
      </c>
      <c r="K22314">
        <v>3</v>
      </c>
    </row>
    <row r="22315" spans="1:12" x14ac:dyDescent="0.25">
      <c r="A22315">
        <v>73461</v>
      </c>
      <c r="B22315" s="2">
        <v>18.304480000000002</v>
      </c>
      <c r="C22315" s="3">
        <v>785</v>
      </c>
      <c r="E22315" t="s">
        <v>13503</v>
      </c>
      <c r="F22315" s="4" t="s">
        <v>13462</v>
      </c>
      <c r="G22315" s="5">
        <v>526</v>
      </c>
      <c r="H22315" s="6">
        <v>0.1692015</v>
      </c>
      <c r="I22315" s="7">
        <v>44.463999999999999</v>
      </c>
    </row>
    <row r="22316" spans="1:12" x14ac:dyDescent="0.25">
      <c r="A22316">
        <v>97885</v>
      </c>
      <c r="B22316" s="2">
        <v>18.304130000000001</v>
      </c>
      <c r="C22316" s="3">
        <v>1284</v>
      </c>
      <c r="E22316" t="s">
        <v>16335</v>
      </c>
      <c r="F22316" s="4" t="s">
        <v>16170</v>
      </c>
      <c r="G22316" s="5">
        <v>939</v>
      </c>
      <c r="H22316" s="6">
        <v>0.15015970000000001</v>
      </c>
      <c r="I22316" s="7">
        <v>47.75</v>
      </c>
    </row>
    <row r="22317" spans="1:12" x14ac:dyDescent="0.25">
      <c r="A22317">
        <v>72425</v>
      </c>
      <c r="B22317" s="2">
        <v>18.303850000000001</v>
      </c>
      <c r="C22317" s="3">
        <v>310</v>
      </c>
      <c r="D22317" s="4">
        <v>37500</v>
      </c>
      <c r="E22317" t="s">
        <v>13340</v>
      </c>
      <c r="F22317" s="4" t="s">
        <v>13183</v>
      </c>
      <c r="G22317" s="5">
        <v>231</v>
      </c>
      <c r="H22317" s="6">
        <v>0.12987009999999999</v>
      </c>
      <c r="I22317" s="7">
        <v>51.25</v>
      </c>
    </row>
    <row r="22318" spans="1:12" x14ac:dyDescent="0.25">
      <c r="A22318">
        <v>76014</v>
      </c>
      <c r="B22318" s="2">
        <v>18.299040000000002</v>
      </c>
      <c r="C22318" s="3">
        <v>34768</v>
      </c>
      <c r="D22318" s="4">
        <v>19100</v>
      </c>
      <c r="E22318" t="s">
        <v>374</v>
      </c>
      <c r="F22318" s="4" t="s">
        <v>13752</v>
      </c>
      <c r="G22318" s="5">
        <v>19864</v>
      </c>
      <c r="H22318" s="6">
        <v>0.15147240000000001</v>
      </c>
      <c r="I22318" s="7">
        <v>47.514000000000003</v>
      </c>
      <c r="J22318" s="2">
        <v>43</v>
      </c>
      <c r="K22318">
        <v>9</v>
      </c>
    </row>
    <row r="22319" spans="1:12" x14ac:dyDescent="0.25">
      <c r="A22319">
        <v>70072</v>
      </c>
      <c r="B22319" s="2">
        <v>18.28548</v>
      </c>
      <c r="C22319" s="3">
        <v>55812</v>
      </c>
      <c r="D22319" s="4">
        <v>35380</v>
      </c>
      <c r="E22319" t="s">
        <v>12946</v>
      </c>
      <c r="F22319" s="4" t="s">
        <v>12927</v>
      </c>
      <c r="G22319" s="5">
        <v>36797</v>
      </c>
      <c r="H22319" s="6">
        <v>0.1179716</v>
      </c>
      <c r="I22319" s="7">
        <v>53.298999999999999</v>
      </c>
      <c r="J22319" s="2">
        <v>44.285699999999999</v>
      </c>
      <c r="K22319">
        <v>7</v>
      </c>
    </row>
    <row r="22320" spans="1:12" x14ac:dyDescent="0.25">
      <c r="A22320">
        <v>44730</v>
      </c>
      <c r="B22320" s="2">
        <v>18.275649999999999</v>
      </c>
      <c r="C22320" s="3">
        <v>6230</v>
      </c>
      <c r="D22320" s="4">
        <v>15940</v>
      </c>
      <c r="E22320" t="s">
        <v>8603</v>
      </c>
      <c r="F22320" s="4" t="s">
        <v>8295</v>
      </c>
      <c r="G22320" s="5">
        <v>4277</v>
      </c>
      <c r="H22320" s="6">
        <v>0.1110332</v>
      </c>
      <c r="I22320" s="7">
        <v>54.496000000000002</v>
      </c>
      <c r="J22320" s="2">
        <v>63</v>
      </c>
      <c r="K22320">
        <v>1</v>
      </c>
    </row>
    <row r="22321" spans="1:12" x14ac:dyDescent="0.25">
      <c r="A22321">
        <v>26764</v>
      </c>
      <c r="B22321" s="2">
        <v>18.27392</v>
      </c>
      <c r="C22321" s="3">
        <v>4057</v>
      </c>
      <c r="D22321" s="4">
        <v>34060</v>
      </c>
      <c r="E22321" t="s">
        <v>5624</v>
      </c>
      <c r="F22321" s="4" t="s">
        <v>5144</v>
      </c>
      <c r="G22321" s="5">
        <v>2934</v>
      </c>
      <c r="H22321" s="6">
        <v>0.14139689999999999</v>
      </c>
      <c r="I22321" s="7">
        <v>49.244999999999997</v>
      </c>
    </row>
    <row r="22322" spans="1:12" x14ac:dyDescent="0.25">
      <c r="A22322">
        <v>85192</v>
      </c>
      <c r="B22322" s="2">
        <v>18.27298</v>
      </c>
      <c r="C22322" s="3">
        <v>1330</v>
      </c>
      <c r="D22322" s="4">
        <v>38060</v>
      </c>
      <c r="E22322" t="s">
        <v>14975</v>
      </c>
      <c r="F22322" s="4" t="s">
        <v>14962</v>
      </c>
      <c r="G22322" s="5">
        <v>1013</v>
      </c>
      <c r="H22322" s="6">
        <v>9.5755199999999999E-2</v>
      </c>
      <c r="I22322" s="7">
        <v>57.13</v>
      </c>
    </row>
    <row r="22323" spans="1:12" x14ac:dyDescent="0.25">
      <c r="A22323">
        <v>56714</v>
      </c>
      <c r="B22323" s="2">
        <v>18.272539999999999</v>
      </c>
      <c r="C22323" s="3">
        <v>1120</v>
      </c>
      <c r="E22323" t="s">
        <v>9721</v>
      </c>
      <c r="F22323" s="4" t="s">
        <v>10428</v>
      </c>
      <c r="G22323" s="5">
        <v>815</v>
      </c>
      <c r="H22323" s="6">
        <v>9.1911800000000002E-2</v>
      </c>
      <c r="I22323" s="7">
        <v>57.793999999999997</v>
      </c>
    </row>
    <row r="22324" spans="1:12" x14ac:dyDescent="0.25">
      <c r="A22324">
        <v>65337</v>
      </c>
      <c r="B22324" s="2">
        <v>18.272030000000001</v>
      </c>
      <c r="C22324" s="3">
        <v>2154</v>
      </c>
      <c r="D22324" s="4">
        <v>42740</v>
      </c>
      <c r="E22324" t="s">
        <v>12398</v>
      </c>
      <c r="F22324" s="4" t="s">
        <v>12102</v>
      </c>
      <c r="G22324" s="5">
        <v>1289</v>
      </c>
      <c r="H22324" s="6">
        <v>0.13964309999999999</v>
      </c>
      <c r="I22324" s="7">
        <v>49.545000000000002</v>
      </c>
    </row>
    <row r="22325" spans="1:12" x14ac:dyDescent="0.25">
      <c r="A22325">
        <v>48074</v>
      </c>
      <c r="B22325" s="2">
        <v>18.270189999999999</v>
      </c>
      <c r="C22325" s="3">
        <v>9258</v>
      </c>
      <c r="D22325" s="4">
        <v>19820</v>
      </c>
      <c r="E22325" t="s">
        <v>9132</v>
      </c>
      <c r="F22325" s="4" t="s">
        <v>9106</v>
      </c>
      <c r="G22325" s="5">
        <v>6419</v>
      </c>
      <c r="H22325" s="6">
        <v>0.14285709999999999</v>
      </c>
      <c r="I22325" s="7">
        <v>48.987000000000002</v>
      </c>
    </row>
    <row r="22326" spans="1:12" x14ac:dyDescent="0.25">
      <c r="A22326">
        <v>68323</v>
      </c>
      <c r="B22326" s="2">
        <v>18.268609999999999</v>
      </c>
      <c r="C22326" s="3">
        <v>224</v>
      </c>
      <c r="D22326" s="4">
        <v>13100</v>
      </c>
      <c r="E22326" t="s">
        <v>12765</v>
      </c>
      <c r="F22326" s="4" t="s">
        <v>12738</v>
      </c>
      <c r="G22326" s="5">
        <v>194</v>
      </c>
      <c r="H22326" s="6">
        <v>0.21649479999999999</v>
      </c>
      <c r="I22326" s="7">
        <v>36.25</v>
      </c>
    </row>
    <row r="22327" spans="1:12" x14ac:dyDescent="0.25">
      <c r="A22327">
        <v>29453</v>
      </c>
      <c r="B22327" s="2">
        <v>18.268360000000001</v>
      </c>
      <c r="C22327" s="3">
        <v>1258</v>
      </c>
      <c r="D22327" s="4">
        <v>16700</v>
      </c>
      <c r="E22327" t="s">
        <v>485</v>
      </c>
      <c r="F22327" s="4" t="s">
        <v>6130</v>
      </c>
      <c r="G22327" s="5">
        <v>842</v>
      </c>
      <c r="H22327" s="6">
        <v>7.9572400000000001E-2</v>
      </c>
      <c r="I22327" s="7">
        <v>59.911000000000001</v>
      </c>
    </row>
    <row r="22328" spans="1:12" x14ac:dyDescent="0.25">
      <c r="A22328">
        <v>97722</v>
      </c>
      <c r="B22328" s="2">
        <v>18.268139999999999</v>
      </c>
      <c r="C22328" s="3">
        <v>82</v>
      </c>
      <c r="E22328" t="s">
        <v>8546</v>
      </c>
      <c r="F22328" s="4" t="s">
        <v>16170</v>
      </c>
      <c r="G22328" s="5">
        <v>56</v>
      </c>
      <c r="H22328" s="6">
        <v>0.14285709999999999</v>
      </c>
      <c r="I22328" s="7">
        <v>48.957999999999998</v>
      </c>
    </row>
    <row r="22329" spans="1:12" x14ac:dyDescent="0.25">
      <c r="A22329">
        <v>32130</v>
      </c>
      <c r="B22329" s="2">
        <v>18.267119999999998</v>
      </c>
      <c r="C22329" s="3">
        <v>6105</v>
      </c>
      <c r="D22329" s="4">
        <v>19660</v>
      </c>
      <c r="E22329" t="s">
        <v>6724</v>
      </c>
      <c r="F22329" s="4" t="s">
        <v>6689</v>
      </c>
      <c r="G22329" s="5">
        <v>4199</v>
      </c>
      <c r="H22329" s="6">
        <v>0.13428570000000001</v>
      </c>
      <c r="I22329" s="7">
        <v>50.439</v>
      </c>
      <c r="J22329" s="2">
        <v>43</v>
      </c>
      <c r="K22329">
        <v>1</v>
      </c>
    </row>
    <row r="22330" spans="1:12" x14ac:dyDescent="0.25">
      <c r="A22330">
        <v>83552</v>
      </c>
      <c r="B22330" s="2">
        <v>18.26596</v>
      </c>
      <c r="C22330" s="3">
        <v>1032</v>
      </c>
      <c r="E22330" t="s">
        <v>14797</v>
      </c>
      <c r="F22330" s="4" t="s">
        <v>14725</v>
      </c>
      <c r="G22330" s="5">
        <v>658</v>
      </c>
      <c r="H22330" s="6">
        <v>0.16388469999999999</v>
      </c>
      <c r="I22330" s="7">
        <v>45.323999999999998</v>
      </c>
    </row>
    <row r="22331" spans="1:12" x14ac:dyDescent="0.25">
      <c r="A22331">
        <v>62418</v>
      </c>
      <c r="B22331" s="2">
        <v>18.265470000000001</v>
      </c>
      <c r="C22331" s="3">
        <v>1850</v>
      </c>
      <c r="E22331" t="s">
        <v>3801</v>
      </c>
      <c r="F22331" s="4" t="s">
        <v>11490</v>
      </c>
      <c r="G22331" s="5">
        <v>1381</v>
      </c>
      <c r="H22331" s="6">
        <v>0.1006517</v>
      </c>
      <c r="I22331" s="7">
        <v>56.25</v>
      </c>
    </row>
    <row r="22332" spans="1:12" x14ac:dyDescent="0.25">
      <c r="A22332">
        <v>13614</v>
      </c>
      <c r="B22332" s="2">
        <v>18.265070000000001</v>
      </c>
      <c r="C22332" s="3">
        <v>412</v>
      </c>
      <c r="D22332" s="4">
        <v>36300</v>
      </c>
      <c r="E22332" t="s">
        <v>2645</v>
      </c>
      <c r="F22332" s="4" t="s">
        <v>1280</v>
      </c>
      <c r="G22332" s="5">
        <v>307</v>
      </c>
      <c r="H22332" s="6">
        <v>0.1498371</v>
      </c>
      <c r="I22332" s="7">
        <v>47.75</v>
      </c>
    </row>
    <row r="22333" spans="1:12" x14ac:dyDescent="0.25">
      <c r="A22333">
        <v>60608</v>
      </c>
      <c r="B22333" s="2">
        <v>18.252829999999999</v>
      </c>
      <c r="C22333" s="3">
        <v>78952</v>
      </c>
      <c r="D22333" s="4">
        <v>16980</v>
      </c>
      <c r="E22333" t="s">
        <v>11616</v>
      </c>
      <c r="F22333" s="4" t="s">
        <v>11490</v>
      </c>
      <c r="G22333" s="5">
        <v>50817</v>
      </c>
      <c r="H22333" s="6">
        <v>0.20278650000000001</v>
      </c>
      <c r="I22333" s="7">
        <v>38.598999999999997</v>
      </c>
      <c r="J22333" s="2">
        <v>43.657899999999998</v>
      </c>
      <c r="K22333">
        <v>38</v>
      </c>
      <c r="L22333" s="2">
        <v>70.2</v>
      </c>
    </row>
    <row r="22334" spans="1:12" x14ac:dyDescent="0.25">
      <c r="A22334">
        <v>29180</v>
      </c>
      <c r="B22334" s="2">
        <v>18.238389999999999</v>
      </c>
      <c r="C22334" s="3">
        <v>13963</v>
      </c>
      <c r="D22334" s="4">
        <v>17900</v>
      </c>
      <c r="E22334" t="s">
        <v>6192</v>
      </c>
      <c r="F22334" s="4" t="s">
        <v>6130</v>
      </c>
      <c r="G22334" s="5">
        <v>9543</v>
      </c>
      <c r="H22334" s="6">
        <v>0.17372170000000001</v>
      </c>
      <c r="I22334" s="7">
        <v>43.619</v>
      </c>
      <c r="J22334" s="2">
        <v>67</v>
      </c>
      <c r="K22334">
        <v>1</v>
      </c>
    </row>
    <row r="22335" spans="1:12" x14ac:dyDescent="0.25">
      <c r="A22335">
        <v>81057</v>
      </c>
      <c r="B22335" s="2">
        <v>18.236039999999999</v>
      </c>
      <c r="C22335" s="3">
        <v>442</v>
      </c>
      <c r="E22335" t="s">
        <v>14575</v>
      </c>
      <c r="F22335" s="4" t="s">
        <v>14477</v>
      </c>
      <c r="G22335" s="5">
        <v>259</v>
      </c>
      <c r="H22335" s="6">
        <v>0.13899610000000001</v>
      </c>
      <c r="I22335" s="7">
        <v>49.615000000000002</v>
      </c>
    </row>
    <row r="22336" spans="1:12" x14ac:dyDescent="0.25">
      <c r="A22336">
        <v>37208</v>
      </c>
      <c r="B22336" s="2">
        <v>18.233550000000001</v>
      </c>
      <c r="C22336" s="3">
        <v>17117</v>
      </c>
      <c r="D22336" s="4">
        <v>34980</v>
      </c>
      <c r="E22336" t="s">
        <v>5777</v>
      </c>
      <c r="F22336" s="4" t="s">
        <v>7348</v>
      </c>
      <c r="G22336" s="5">
        <v>10156</v>
      </c>
      <c r="H22336" s="6">
        <v>0.24015359999999999</v>
      </c>
      <c r="I22336" s="7">
        <v>32.131</v>
      </c>
      <c r="J22336" s="2">
        <v>38.6</v>
      </c>
      <c r="K22336">
        <v>5</v>
      </c>
    </row>
    <row r="22337" spans="1:12" x14ac:dyDescent="0.25">
      <c r="A22337">
        <v>75960</v>
      </c>
      <c r="B22337" s="2">
        <v>18.230969999999999</v>
      </c>
      <c r="C22337" s="3">
        <v>828</v>
      </c>
      <c r="E22337" t="s">
        <v>4065</v>
      </c>
      <c r="F22337" s="4" t="s">
        <v>13752</v>
      </c>
      <c r="G22337" s="5">
        <v>595</v>
      </c>
      <c r="H22337" s="6">
        <v>0.1983193</v>
      </c>
      <c r="I22337" s="7">
        <v>39.359000000000002</v>
      </c>
    </row>
    <row r="22338" spans="1:12" x14ac:dyDescent="0.25">
      <c r="A22338">
        <v>13338</v>
      </c>
      <c r="B22338" s="2">
        <v>18.230630000000001</v>
      </c>
      <c r="C22338" s="3">
        <v>1031</v>
      </c>
      <c r="D22338" s="4">
        <v>46540</v>
      </c>
      <c r="E22338" t="s">
        <v>2574</v>
      </c>
      <c r="F22338" s="4" t="s">
        <v>1280</v>
      </c>
      <c r="G22338" s="5">
        <v>819</v>
      </c>
      <c r="H22338" s="6">
        <v>9.8901100000000006E-2</v>
      </c>
      <c r="I22338" s="7">
        <v>56.537999999999997</v>
      </c>
      <c r="J22338" s="2">
        <v>49</v>
      </c>
      <c r="K22338">
        <v>1</v>
      </c>
    </row>
    <row r="22339" spans="1:12" x14ac:dyDescent="0.25">
      <c r="A22339">
        <v>54943</v>
      </c>
      <c r="B22339" s="2">
        <v>18.230119999999999</v>
      </c>
      <c r="C22339" s="3">
        <v>1832</v>
      </c>
      <c r="E22339" t="s">
        <v>597</v>
      </c>
      <c r="F22339" s="4" t="s">
        <v>10031</v>
      </c>
      <c r="G22339" s="5">
        <v>1330</v>
      </c>
      <c r="H22339" s="6">
        <v>0.13899320000000001</v>
      </c>
      <c r="I22339" s="7">
        <v>49.609000000000002</v>
      </c>
    </row>
    <row r="22340" spans="1:12" x14ac:dyDescent="0.25">
      <c r="A22340">
        <v>97526</v>
      </c>
      <c r="B22340" s="2">
        <v>18.22392</v>
      </c>
      <c r="C22340" s="3">
        <v>34290</v>
      </c>
      <c r="D22340" s="4">
        <v>24420</v>
      </c>
      <c r="E22340" t="s">
        <v>16280</v>
      </c>
      <c r="F22340" s="4" t="s">
        <v>16170</v>
      </c>
      <c r="G22340" s="5">
        <v>24569</v>
      </c>
      <c r="H22340" s="6">
        <v>0.1610094</v>
      </c>
      <c r="I22340" s="7">
        <v>45.804000000000002</v>
      </c>
      <c r="J22340" s="2">
        <v>51.523800000000001</v>
      </c>
      <c r="K22340">
        <v>21</v>
      </c>
      <c r="L22340" s="2">
        <v>95.8</v>
      </c>
    </row>
    <row r="22341" spans="1:12" x14ac:dyDescent="0.25">
      <c r="A22341">
        <v>85643</v>
      </c>
      <c r="B22341" s="2">
        <v>18.216550000000002</v>
      </c>
      <c r="C22341" s="3">
        <v>8934</v>
      </c>
      <c r="D22341" s="4">
        <v>43420</v>
      </c>
      <c r="E22341" t="s">
        <v>15045</v>
      </c>
      <c r="F22341" s="4" t="s">
        <v>14962</v>
      </c>
      <c r="G22341" s="5">
        <v>6262</v>
      </c>
      <c r="H22341" s="6">
        <v>0.1181731</v>
      </c>
      <c r="I22341" s="7">
        <v>53.197000000000003</v>
      </c>
      <c r="J22341" s="2">
        <v>58</v>
      </c>
      <c r="K22341">
        <v>1</v>
      </c>
    </row>
    <row r="22342" spans="1:12" x14ac:dyDescent="0.25">
      <c r="A22342">
        <v>42207</v>
      </c>
      <c r="B22342" s="2">
        <v>18.214790000000001</v>
      </c>
      <c r="C22342" s="3">
        <v>1503</v>
      </c>
      <c r="D22342" s="4">
        <v>14540</v>
      </c>
      <c r="E22342" t="s">
        <v>8213</v>
      </c>
      <c r="F22342" s="4" t="s">
        <v>7883</v>
      </c>
      <c r="G22342" s="5">
        <v>1055</v>
      </c>
      <c r="H22342" s="6">
        <v>0.13352269999999999</v>
      </c>
      <c r="I22342" s="7">
        <v>50.536000000000001</v>
      </c>
    </row>
    <row r="22343" spans="1:12" x14ac:dyDescent="0.25">
      <c r="A22343">
        <v>51020</v>
      </c>
      <c r="B22343" s="2">
        <v>18.21444</v>
      </c>
      <c r="C22343" s="3">
        <v>671</v>
      </c>
      <c r="E22343" t="s">
        <v>9805</v>
      </c>
      <c r="F22343" s="4" t="s">
        <v>9593</v>
      </c>
      <c r="G22343" s="5">
        <v>404</v>
      </c>
      <c r="H22343" s="6">
        <v>9.9009899999999998E-2</v>
      </c>
      <c r="I22343" s="7">
        <v>56.5</v>
      </c>
    </row>
    <row r="22344" spans="1:12" x14ac:dyDescent="0.25">
      <c r="A22344">
        <v>72081</v>
      </c>
      <c r="B22344" s="2">
        <v>18.21311</v>
      </c>
      <c r="C22344" s="3">
        <v>7689</v>
      </c>
      <c r="D22344" s="4">
        <v>42620</v>
      </c>
      <c r="E22344" t="s">
        <v>13269</v>
      </c>
      <c r="F22344" s="4" t="s">
        <v>13183</v>
      </c>
      <c r="G22344" s="5">
        <v>5190</v>
      </c>
      <c r="H22344" s="6">
        <v>0.13908690000000001</v>
      </c>
      <c r="I22344" s="7">
        <v>49.572000000000003</v>
      </c>
      <c r="J22344" s="2">
        <v>49</v>
      </c>
      <c r="K22344">
        <v>1</v>
      </c>
    </row>
    <row r="22345" spans="1:12" x14ac:dyDescent="0.25">
      <c r="A22345">
        <v>62444</v>
      </c>
      <c r="B22345" s="2">
        <v>18.2118</v>
      </c>
      <c r="C22345" s="3">
        <v>365</v>
      </c>
      <c r="E22345" t="s">
        <v>11950</v>
      </c>
      <c r="F22345" s="4" t="s">
        <v>11490</v>
      </c>
      <c r="G22345" s="5">
        <v>250</v>
      </c>
      <c r="H22345" s="6">
        <v>9.5617499999999994E-2</v>
      </c>
      <c r="I22345" s="7">
        <v>57.082999999999998</v>
      </c>
    </row>
    <row r="22346" spans="1:12" x14ac:dyDescent="0.25">
      <c r="A22346">
        <v>63389</v>
      </c>
      <c r="B22346" s="2">
        <v>18.21077</v>
      </c>
      <c r="C22346" s="3">
        <v>6659</v>
      </c>
      <c r="D22346" s="4">
        <v>41180</v>
      </c>
      <c r="E22346" t="s">
        <v>3905</v>
      </c>
      <c r="F22346" s="4" t="s">
        <v>12102</v>
      </c>
      <c r="G22346" s="5">
        <v>4093</v>
      </c>
      <c r="H22346" s="6">
        <v>0.1106497</v>
      </c>
      <c r="I22346" s="7">
        <v>54.484999999999999</v>
      </c>
      <c r="J22346" s="2">
        <v>82</v>
      </c>
      <c r="K22346">
        <v>1</v>
      </c>
    </row>
    <row r="22347" spans="1:12" x14ac:dyDescent="0.25">
      <c r="A22347">
        <v>48831</v>
      </c>
      <c r="B22347" s="2">
        <v>18.209209999999999</v>
      </c>
      <c r="C22347" s="3">
        <v>3509</v>
      </c>
      <c r="D22347" s="4">
        <v>29620</v>
      </c>
      <c r="E22347" t="s">
        <v>9278</v>
      </c>
      <c r="F22347" s="4" t="s">
        <v>9106</v>
      </c>
      <c r="G22347" s="5">
        <v>2418</v>
      </c>
      <c r="H22347" s="6">
        <v>9.0533299999999997E-2</v>
      </c>
      <c r="I22347" s="7">
        <v>57.960999999999999</v>
      </c>
      <c r="J22347" s="2">
        <v>44</v>
      </c>
      <c r="K22347">
        <v>1</v>
      </c>
    </row>
    <row r="22348" spans="1:12" x14ac:dyDescent="0.25">
      <c r="A22348">
        <v>70638</v>
      </c>
      <c r="B22348" s="2">
        <v>18.208480000000002</v>
      </c>
      <c r="C22348" s="3">
        <v>935</v>
      </c>
      <c r="E22348" t="s">
        <v>1407</v>
      </c>
      <c r="F22348" s="4" t="s">
        <v>12927</v>
      </c>
      <c r="G22348" s="5">
        <v>623</v>
      </c>
      <c r="H22348" s="6">
        <v>0.13322629999999999</v>
      </c>
      <c r="I22348" s="7">
        <v>50.576999999999998</v>
      </c>
    </row>
    <row r="22349" spans="1:12" x14ac:dyDescent="0.25">
      <c r="A22349">
        <v>44301</v>
      </c>
      <c r="B22349" s="2">
        <v>18.205919999999999</v>
      </c>
      <c r="C22349" s="3">
        <v>15718</v>
      </c>
      <c r="D22349" s="4">
        <v>10420</v>
      </c>
      <c r="E22349" t="s">
        <v>2757</v>
      </c>
      <c r="F22349" s="4" t="s">
        <v>8295</v>
      </c>
      <c r="G22349" s="5">
        <v>10079</v>
      </c>
      <c r="H22349" s="6">
        <v>0.1924603</v>
      </c>
      <c r="I22349" s="7">
        <v>40.337000000000003</v>
      </c>
      <c r="J22349" s="2">
        <v>40.25</v>
      </c>
      <c r="K22349">
        <v>4</v>
      </c>
    </row>
    <row r="22350" spans="1:12" x14ac:dyDescent="0.25">
      <c r="A22350">
        <v>16240</v>
      </c>
      <c r="B22350" s="2">
        <v>18.203240000000001</v>
      </c>
      <c r="C22350" s="3">
        <v>1442</v>
      </c>
      <c r="E22350" t="s">
        <v>3455</v>
      </c>
      <c r="F22350" s="4" t="s">
        <v>3003</v>
      </c>
      <c r="G22350" s="5">
        <v>1111</v>
      </c>
      <c r="H22350" s="6">
        <v>0.1079137</v>
      </c>
      <c r="I22350" s="7">
        <v>54.945999999999998</v>
      </c>
    </row>
    <row r="22351" spans="1:12" x14ac:dyDescent="0.25">
      <c r="A22351">
        <v>64658</v>
      </c>
      <c r="B22351" s="2">
        <v>18.202470000000002</v>
      </c>
      <c r="C22351" s="3">
        <v>3085</v>
      </c>
      <c r="E22351" t="s">
        <v>12305</v>
      </c>
      <c r="F22351" s="4" t="s">
        <v>12102</v>
      </c>
      <c r="G22351" s="5">
        <v>2112</v>
      </c>
      <c r="H22351" s="6">
        <v>0.1112163</v>
      </c>
      <c r="I22351" s="7">
        <v>54.375</v>
      </c>
      <c r="J22351" s="2">
        <v>60</v>
      </c>
      <c r="K22351">
        <v>1</v>
      </c>
    </row>
    <row r="22352" spans="1:12" x14ac:dyDescent="0.25">
      <c r="A22352">
        <v>73673</v>
      </c>
      <c r="B22352" s="2">
        <v>18.201899999999998</v>
      </c>
      <c r="C22352" s="3">
        <v>337</v>
      </c>
      <c r="E22352" t="s">
        <v>2250</v>
      </c>
      <c r="F22352" s="4" t="s">
        <v>13462</v>
      </c>
      <c r="G22352" s="5">
        <v>273</v>
      </c>
      <c r="H22352" s="6">
        <v>0.13868610000000001</v>
      </c>
      <c r="I22352" s="7">
        <v>49.625</v>
      </c>
    </row>
    <row r="22353" spans="1:11" x14ac:dyDescent="0.25">
      <c r="A22353">
        <v>75964</v>
      </c>
      <c r="B22353" s="2">
        <v>18.19905</v>
      </c>
      <c r="C22353" s="3">
        <v>19059</v>
      </c>
      <c r="D22353" s="4">
        <v>34860</v>
      </c>
      <c r="E22353" t="s">
        <v>13880</v>
      </c>
      <c r="F22353" s="4" t="s">
        <v>13752</v>
      </c>
      <c r="G22353" s="5">
        <v>11654</v>
      </c>
      <c r="H22353" s="6">
        <v>0.16653799999999999</v>
      </c>
      <c r="I22353" s="7">
        <v>44.808999999999997</v>
      </c>
      <c r="J22353" s="2">
        <v>68</v>
      </c>
      <c r="K22353">
        <v>1</v>
      </c>
    </row>
    <row r="22354" spans="1:11" x14ac:dyDescent="0.25">
      <c r="A22354">
        <v>41168</v>
      </c>
      <c r="B22354" s="2">
        <v>18.195810000000002</v>
      </c>
      <c r="C22354" s="3">
        <v>2736</v>
      </c>
      <c r="D22354" s="4">
        <v>26580</v>
      </c>
      <c r="E22354" t="s">
        <v>2883</v>
      </c>
      <c r="F22354" s="4" t="s">
        <v>7883</v>
      </c>
      <c r="G22354" s="5">
        <v>1851</v>
      </c>
      <c r="H22354" s="6">
        <v>0.13930890000000001</v>
      </c>
      <c r="I22354" s="7">
        <v>49.514000000000003</v>
      </c>
      <c r="J22354" s="2">
        <v>37</v>
      </c>
      <c r="K22354">
        <v>1</v>
      </c>
    </row>
    <row r="22355" spans="1:11" x14ac:dyDescent="0.25">
      <c r="A22355">
        <v>69352</v>
      </c>
      <c r="B22355" s="2">
        <v>18.195250000000001</v>
      </c>
      <c r="C22355" s="3">
        <v>816</v>
      </c>
      <c r="D22355" s="4">
        <v>42420</v>
      </c>
      <c r="E22355" t="s">
        <v>6209</v>
      </c>
      <c r="F22355" s="4" t="s">
        <v>12738</v>
      </c>
      <c r="G22355" s="5">
        <v>501</v>
      </c>
      <c r="H22355" s="6">
        <v>0.1055777</v>
      </c>
      <c r="I22355" s="7">
        <v>55.332999999999998</v>
      </c>
      <c r="J22355" s="2">
        <v>49</v>
      </c>
      <c r="K22355">
        <v>1</v>
      </c>
    </row>
    <row r="22356" spans="1:11" x14ac:dyDescent="0.25">
      <c r="A22356">
        <v>58063</v>
      </c>
      <c r="B22356" s="2">
        <v>18.195080000000001</v>
      </c>
      <c r="C22356" s="3">
        <v>273</v>
      </c>
      <c r="E22356" t="s">
        <v>11091</v>
      </c>
      <c r="F22356" s="4" t="s">
        <v>11069</v>
      </c>
      <c r="G22356" s="5">
        <v>196</v>
      </c>
      <c r="H22356" s="6">
        <v>0.17258879999999999</v>
      </c>
      <c r="I22356" s="7">
        <v>43.75</v>
      </c>
    </row>
    <row r="22357" spans="1:11" x14ac:dyDescent="0.25">
      <c r="A22357">
        <v>38251</v>
      </c>
      <c r="B22357" s="2">
        <v>18.194559999999999</v>
      </c>
      <c r="C22357" s="3">
        <v>2687</v>
      </c>
      <c r="D22357" s="4">
        <v>37540</v>
      </c>
      <c r="E22357" t="s">
        <v>7549</v>
      </c>
      <c r="F22357" s="4" t="s">
        <v>7348</v>
      </c>
      <c r="G22357" s="5">
        <v>1985</v>
      </c>
      <c r="H22357" s="6">
        <v>9.7683800000000001E-2</v>
      </c>
      <c r="I22357" s="7">
        <v>56.691000000000003</v>
      </c>
    </row>
    <row r="22358" spans="1:11" x14ac:dyDescent="0.25">
      <c r="A22358">
        <v>47541</v>
      </c>
      <c r="B22358" s="2">
        <v>18.193529999999999</v>
      </c>
      <c r="C22358" s="3">
        <v>1256</v>
      </c>
      <c r="D22358" s="4">
        <v>27540</v>
      </c>
      <c r="E22358" t="s">
        <v>174</v>
      </c>
      <c r="F22358" s="4" t="s">
        <v>8800</v>
      </c>
      <c r="G22358" s="5">
        <v>885</v>
      </c>
      <c r="H22358" s="6">
        <v>9.9322800000000003E-2</v>
      </c>
      <c r="I22358" s="7">
        <v>56.405999999999999</v>
      </c>
    </row>
    <row r="22359" spans="1:11" x14ac:dyDescent="0.25">
      <c r="A22359">
        <v>62895</v>
      </c>
      <c r="B22359" s="2">
        <v>18.193529999999999</v>
      </c>
      <c r="C22359" s="3">
        <v>2211</v>
      </c>
      <c r="E22359" t="s">
        <v>12055</v>
      </c>
      <c r="F22359" s="4" t="s">
        <v>11490</v>
      </c>
      <c r="G22359" s="5">
        <v>1401</v>
      </c>
      <c r="H22359" s="6">
        <v>9.8501099999999994E-2</v>
      </c>
      <c r="I22359" s="7">
        <v>56.548000000000002</v>
      </c>
      <c r="J22359" s="2">
        <v>72</v>
      </c>
      <c r="K22359">
        <v>1</v>
      </c>
    </row>
    <row r="22360" spans="1:11" x14ac:dyDescent="0.25">
      <c r="A22360">
        <v>31805</v>
      </c>
      <c r="B22360" s="2">
        <v>18.192550000000001</v>
      </c>
      <c r="C22360" s="3">
        <v>2941</v>
      </c>
      <c r="D22360" s="4">
        <v>17980</v>
      </c>
      <c r="E22360" t="s">
        <v>6676</v>
      </c>
      <c r="F22360" s="4" t="s">
        <v>6363</v>
      </c>
      <c r="G22360" s="5">
        <v>1815</v>
      </c>
      <c r="H22360" s="6">
        <v>0.1173554</v>
      </c>
      <c r="I22360" s="7">
        <v>53.287999999999997</v>
      </c>
    </row>
    <row r="22361" spans="1:11" x14ac:dyDescent="0.25">
      <c r="A22361">
        <v>26349</v>
      </c>
      <c r="B22361" s="2">
        <v>18.192080000000001</v>
      </c>
      <c r="C22361" s="3">
        <v>166</v>
      </c>
      <c r="E22361" t="s">
        <v>5542</v>
      </c>
      <c r="F22361" s="4" t="s">
        <v>5144</v>
      </c>
      <c r="G22361" s="5">
        <v>166</v>
      </c>
      <c r="H22361" s="6">
        <v>7.1856299999999998E-2</v>
      </c>
      <c r="I22361" s="7">
        <v>61.146000000000001</v>
      </c>
    </row>
    <row r="22362" spans="1:11" x14ac:dyDescent="0.25">
      <c r="A22362">
        <v>85546</v>
      </c>
      <c r="B22362" s="2">
        <v>18.18891</v>
      </c>
      <c r="C22362" s="3">
        <v>20027</v>
      </c>
      <c r="D22362" s="4">
        <v>40940</v>
      </c>
      <c r="E22362" t="s">
        <v>7324</v>
      </c>
      <c r="F22362" s="4" t="s">
        <v>14962</v>
      </c>
      <c r="G22362" s="5">
        <v>13065</v>
      </c>
      <c r="H22362" s="6">
        <v>0.1057707</v>
      </c>
      <c r="I22362" s="7">
        <v>55.280999999999999</v>
      </c>
      <c r="J22362" s="2">
        <v>65.5</v>
      </c>
      <c r="K22362">
        <v>2</v>
      </c>
    </row>
    <row r="22363" spans="1:11" x14ac:dyDescent="0.25">
      <c r="A22363">
        <v>42058</v>
      </c>
      <c r="B22363" s="2">
        <v>18.185410000000001</v>
      </c>
      <c r="C22363" s="3">
        <v>2332</v>
      </c>
      <c r="D22363" s="4">
        <v>37140</v>
      </c>
      <c r="E22363" t="s">
        <v>8185</v>
      </c>
      <c r="F22363" s="4" t="s">
        <v>7883</v>
      </c>
      <c r="G22363" s="5">
        <v>1560</v>
      </c>
      <c r="H22363" s="6">
        <v>0.13901350000000001</v>
      </c>
      <c r="I22363" s="7">
        <v>49.530999999999999</v>
      </c>
    </row>
    <row r="22364" spans="1:11" x14ac:dyDescent="0.25">
      <c r="A22364">
        <v>65325</v>
      </c>
      <c r="B22364" s="2">
        <v>18.184460000000001</v>
      </c>
      <c r="C22364" s="3">
        <v>3615</v>
      </c>
      <c r="E22364" t="s">
        <v>12392</v>
      </c>
      <c r="F22364" s="4" t="s">
        <v>12102</v>
      </c>
      <c r="G22364" s="5">
        <v>2400</v>
      </c>
      <c r="H22364" s="6">
        <v>0.1679167</v>
      </c>
      <c r="I22364" s="7">
        <v>44.530999999999999</v>
      </c>
    </row>
    <row r="22365" spans="1:11" x14ac:dyDescent="0.25">
      <c r="A22365">
        <v>26263</v>
      </c>
      <c r="B22365" s="2">
        <v>18.183859999999999</v>
      </c>
      <c r="C22365" s="3">
        <v>216</v>
      </c>
      <c r="D22365" s="4">
        <v>21180</v>
      </c>
      <c r="E22365" t="s">
        <v>5517</v>
      </c>
      <c r="F22365" s="4" t="s">
        <v>5144</v>
      </c>
      <c r="G22365" s="5">
        <v>123</v>
      </c>
      <c r="H22365" s="6">
        <v>0.12903229999999999</v>
      </c>
      <c r="I22365" s="7">
        <v>51.25</v>
      </c>
    </row>
    <row r="22366" spans="1:11" x14ac:dyDescent="0.25">
      <c r="A22366">
        <v>29617</v>
      </c>
      <c r="B22366" s="2">
        <v>18.179780000000001</v>
      </c>
      <c r="C22366" s="3">
        <v>26336</v>
      </c>
      <c r="D22366" s="4">
        <v>24860</v>
      </c>
      <c r="E22366" t="s">
        <v>481</v>
      </c>
      <c r="F22366" s="4" t="s">
        <v>6130</v>
      </c>
      <c r="G22366" s="5">
        <v>16892</v>
      </c>
      <c r="H22366" s="6">
        <v>0.1739182</v>
      </c>
      <c r="I22366" s="7">
        <v>43.488999999999997</v>
      </c>
      <c r="J22366" s="2">
        <v>44</v>
      </c>
      <c r="K22366">
        <v>4</v>
      </c>
    </row>
    <row r="22367" spans="1:11" x14ac:dyDescent="0.25">
      <c r="A22367">
        <v>30108</v>
      </c>
      <c r="B22367" s="2">
        <v>18.174510000000001</v>
      </c>
      <c r="C22367" s="3">
        <v>7513</v>
      </c>
      <c r="D22367" s="4">
        <v>12060</v>
      </c>
      <c r="E22367" t="s">
        <v>6390</v>
      </c>
      <c r="F22367" s="4" t="s">
        <v>6363</v>
      </c>
      <c r="G22367" s="5">
        <v>5158</v>
      </c>
      <c r="H22367" s="6">
        <v>0.1149448</v>
      </c>
      <c r="I22367" s="7">
        <v>53.68</v>
      </c>
      <c r="J22367" s="2">
        <v>75</v>
      </c>
      <c r="K22367">
        <v>1</v>
      </c>
    </row>
    <row r="22368" spans="1:11" x14ac:dyDescent="0.25">
      <c r="A22368">
        <v>17810</v>
      </c>
      <c r="B22368" s="2">
        <v>18.172059999999998</v>
      </c>
      <c r="C22368" s="3">
        <v>5953</v>
      </c>
      <c r="D22368" s="4">
        <v>48700</v>
      </c>
      <c r="E22368" t="s">
        <v>1724</v>
      </c>
      <c r="F22368" s="4" t="s">
        <v>3003</v>
      </c>
      <c r="G22368" s="5">
        <v>5046</v>
      </c>
      <c r="H22368" s="6">
        <v>8.5595400000000002E-2</v>
      </c>
      <c r="I22368" s="7">
        <v>58.75</v>
      </c>
      <c r="J22368" s="2">
        <v>60</v>
      </c>
      <c r="K22368">
        <v>2</v>
      </c>
    </row>
    <row r="22369" spans="1:12" x14ac:dyDescent="0.25">
      <c r="A22369">
        <v>21215</v>
      </c>
      <c r="B22369" s="2">
        <v>18.160509999999999</v>
      </c>
      <c r="C22369" s="3">
        <v>63763</v>
      </c>
      <c r="D22369" s="4">
        <v>12580</v>
      </c>
      <c r="E22369" t="s">
        <v>4512</v>
      </c>
      <c r="F22369" s="4" t="s">
        <v>4361</v>
      </c>
      <c r="G22369" s="5">
        <v>43230</v>
      </c>
      <c r="H22369" s="6">
        <v>0.1679813</v>
      </c>
      <c r="I22369" s="7">
        <v>44.512</v>
      </c>
      <c r="J22369" s="2">
        <v>40.04</v>
      </c>
      <c r="K22369">
        <v>25</v>
      </c>
      <c r="L22369" s="2">
        <v>51.6</v>
      </c>
    </row>
    <row r="22370" spans="1:12" x14ac:dyDescent="0.25">
      <c r="A22370">
        <v>16740</v>
      </c>
      <c r="B22370" s="2">
        <v>18.149979999999999</v>
      </c>
      <c r="C22370" s="3">
        <v>1100</v>
      </c>
      <c r="D22370" s="4">
        <v>14620</v>
      </c>
      <c r="E22370" t="s">
        <v>3586</v>
      </c>
      <c r="F22370" s="4" t="s">
        <v>3003</v>
      </c>
      <c r="G22370" s="5">
        <v>768</v>
      </c>
      <c r="H22370" s="6">
        <v>0.1705729</v>
      </c>
      <c r="I22370" s="7">
        <v>44.063000000000002</v>
      </c>
    </row>
    <row r="22371" spans="1:12" x14ac:dyDescent="0.25">
      <c r="A22371">
        <v>47340</v>
      </c>
      <c r="B22371" s="2">
        <v>18.1493</v>
      </c>
      <c r="C22371" s="3">
        <v>2921</v>
      </c>
      <c r="E22371" t="s">
        <v>8982</v>
      </c>
      <c r="F22371" s="4" t="s">
        <v>8800</v>
      </c>
      <c r="G22371" s="5">
        <v>2062</v>
      </c>
      <c r="H22371" s="6">
        <v>0.1474297</v>
      </c>
      <c r="I22371" s="7">
        <v>48.06</v>
      </c>
    </row>
    <row r="22372" spans="1:12" x14ac:dyDescent="0.25">
      <c r="A22372">
        <v>29669</v>
      </c>
      <c r="B22372" s="2">
        <v>18.146899999999999</v>
      </c>
      <c r="C22372" s="3">
        <v>11447</v>
      </c>
      <c r="D22372" s="4">
        <v>24860</v>
      </c>
      <c r="E22372" t="s">
        <v>6308</v>
      </c>
      <c r="F22372" s="4" t="s">
        <v>6130</v>
      </c>
      <c r="G22372" s="5">
        <v>7973</v>
      </c>
      <c r="H22372" s="6">
        <v>0.1168945</v>
      </c>
      <c r="I22372" s="7">
        <v>53.335999999999999</v>
      </c>
      <c r="J22372" s="2">
        <v>61</v>
      </c>
      <c r="K22372">
        <v>1</v>
      </c>
    </row>
    <row r="22373" spans="1:12" x14ac:dyDescent="0.25">
      <c r="A22373">
        <v>29104</v>
      </c>
      <c r="B22373" s="2">
        <v>18.144749999999998</v>
      </c>
      <c r="C22373" s="3">
        <v>1429</v>
      </c>
      <c r="E22373" t="s">
        <v>6166</v>
      </c>
      <c r="F22373" s="4" t="s">
        <v>6130</v>
      </c>
      <c r="G22373" s="5">
        <v>1024</v>
      </c>
      <c r="H22373" s="6">
        <v>0.17853659999999999</v>
      </c>
      <c r="I22373" s="7">
        <v>42.679000000000002</v>
      </c>
    </row>
    <row r="22374" spans="1:12" x14ac:dyDescent="0.25">
      <c r="A22374">
        <v>16157</v>
      </c>
      <c r="B22374" s="2">
        <v>18.143879999999999</v>
      </c>
      <c r="C22374" s="3">
        <v>3519</v>
      </c>
      <c r="D22374" s="4">
        <v>35260</v>
      </c>
      <c r="E22374" t="s">
        <v>3433</v>
      </c>
      <c r="F22374" s="4" t="s">
        <v>3003</v>
      </c>
      <c r="G22374" s="5">
        <v>2578</v>
      </c>
      <c r="H22374" s="6">
        <v>0.12369140000000001</v>
      </c>
      <c r="I22374" s="7">
        <v>52.155000000000001</v>
      </c>
      <c r="J22374" s="2">
        <v>35</v>
      </c>
      <c r="K22374">
        <v>1</v>
      </c>
    </row>
    <row r="22375" spans="1:12" x14ac:dyDescent="0.25">
      <c r="A22375">
        <v>56466</v>
      </c>
      <c r="B22375" s="2">
        <v>18.142759999999999</v>
      </c>
      <c r="C22375" s="3">
        <v>3118</v>
      </c>
      <c r="E22375" t="s">
        <v>10757</v>
      </c>
      <c r="F22375" s="4" t="s">
        <v>10428</v>
      </c>
      <c r="G22375" s="5">
        <v>2105</v>
      </c>
      <c r="H22375" s="6">
        <v>0.13919239999999999</v>
      </c>
      <c r="I22375" s="7">
        <v>49.472000000000001</v>
      </c>
    </row>
    <row r="22376" spans="1:12" x14ac:dyDescent="0.25">
      <c r="A22376">
        <v>54670</v>
      </c>
      <c r="B22376" s="2">
        <v>18.14198</v>
      </c>
      <c r="C22376" s="3">
        <v>2124</v>
      </c>
      <c r="E22376" t="s">
        <v>540</v>
      </c>
      <c r="F22376" s="4" t="s">
        <v>10031</v>
      </c>
      <c r="G22376" s="5">
        <v>1139</v>
      </c>
      <c r="H22376" s="6">
        <v>9.8245600000000002E-2</v>
      </c>
      <c r="I22376" s="7">
        <v>56.543999999999997</v>
      </c>
    </row>
    <row r="22377" spans="1:12" x14ac:dyDescent="0.25">
      <c r="A22377">
        <v>15345</v>
      </c>
      <c r="B22377" s="2">
        <v>18.14141</v>
      </c>
      <c r="C22377" s="3">
        <v>1684</v>
      </c>
      <c r="D22377" s="4">
        <v>38300</v>
      </c>
      <c r="E22377" t="s">
        <v>3104</v>
      </c>
      <c r="F22377" s="4" t="s">
        <v>3003</v>
      </c>
      <c r="G22377" s="5">
        <v>1243</v>
      </c>
      <c r="H22377" s="6">
        <v>0.1117363</v>
      </c>
      <c r="I22377" s="7">
        <v>54.204999999999998</v>
      </c>
    </row>
    <row r="22378" spans="1:12" x14ac:dyDescent="0.25">
      <c r="A22378">
        <v>63901</v>
      </c>
      <c r="B22378" s="2">
        <v>18.135549999999999</v>
      </c>
      <c r="C22378" s="3">
        <v>34126</v>
      </c>
      <c r="D22378" s="4">
        <v>38740</v>
      </c>
      <c r="E22378" t="s">
        <v>12226</v>
      </c>
      <c r="F22378" s="4" t="s">
        <v>12102</v>
      </c>
      <c r="G22378" s="5">
        <v>23284</v>
      </c>
      <c r="H22378" s="6">
        <v>0.1542261</v>
      </c>
      <c r="I22378" s="7">
        <v>46.859000000000002</v>
      </c>
      <c r="J22378" s="2">
        <v>48.7273</v>
      </c>
      <c r="K22378">
        <v>11</v>
      </c>
      <c r="L22378" s="2">
        <v>90.4</v>
      </c>
    </row>
    <row r="22379" spans="1:12" x14ac:dyDescent="0.25">
      <c r="A22379">
        <v>98531</v>
      </c>
      <c r="B22379" s="2">
        <v>18.126280000000001</v>
      </c>
      <c r="C22379" s="3">
        <v>24054</v>
      </c>
      <c r="D22379" s="4">
        <v>16500</v>
      </c>
      <c r="E22379" t="s">
        <v>12007</v>
      </c>
      <c r="F22379" s="4" t="s">
        <v>16344</v>
      </c>
      <c r="G22379" s="5">
        <v>15454</v>
      </c>
      <c r="H22379" s="6">
        <v>0.13640479999999999</v>
      </c>
      <c r="I22379" s="7">
        <v>49.936999999999998</v>
      </c>
      <c r="J22379" s="2">
        <v>52.857100000000003</v>
      </c>
      <c r="K22379">
        <v>7</v>
      </c>
    </row>
    <row r="22380" spans="1:12" x14ac:dyDescent="0.25">
      <c r="A22380">
        <v>71461</v>
      </c>
      <c r="B22380" s="2">
        <v>18.12219</v>
      </c>
      <c r="C22380" s="3">
        <v>2506</v>
      </c>
      <c r="D22380" s="4">
        <v>22860</v>
      </c>
      <c r="E22380" t="s">
        <v>13172</v>
      </c>
      <c r="F22380" s="4" t="s">
        <v>12927</v>
      </c>
      <c r="G22380" s="5">
        <v>1623</v>
      </c>
      <c r="H22380" s="6">
        <v>0.14408869999999999</v>
      </c>
      <c r="I22380" s="7">
        <v>48.603000000000002</v>
      </c>
    </row>
    <row r="22381" spans="1:12" x14ac:dyDescent="0.25">
      <c r="A22381">
        <v>66419</v>
      </c>
      <c r="B22381" s="2">
        <v>18.121749999999999</v>
      </c>
      <c r="C22381" s="3">
        <v>308</v>
      </c>
      <c r="D22381" s="4">
        <v>45820</v>
      </c>
      <c r="E22381" t="s">
        <v>9857</v>
      </c>
      <c r="F22381" s="4" t="s">
        <v>12494</v>
      </c>
      <c r="G22381" s="5">
        <v>245</v>
      </c>
      <c r="H22381" s="6">
        <v>0.1142857</v>
      </c>
      <c r="I22381" s="7">
        <v>53.75</v>
      </c>
      <c r="J22381" s="2">
        <v>70</v>
      </c>
      <c r="K22381">
        <v>1</v>
      </c>
    </row>
    <row r="22382" spans="1:12" x14ac:dyDescent="0.25">
      <c r="A22382">
        <v>16101</v>
      </c>
      <c r="B22382" s="2">
        <v>18.116070000000001</v>
      </c>
      <c r="C22382" s="3">
        <v>33757</v>
      </c>
      <c r="D22382" s="4">
        <v>35260</v>
      </c>
      <c r="E22382" t="s">
        <v>677</v>
      </c>
      <c r="F22382" s="4" t="s">
        <v>3003</v>
      </c>
      <c r="G22382" s="5">
        <v>23462</v>
      </c>
      <c r="H22382" s="6">
        <v>0.13723740000000001</v>
      </c>
      <c r="I22382" s="7">
        <v>49.768999999999998</v>
      </c>
      <c r="J22382" s="2">
        <v>49.777799999999999</v>
      </c>
      <c r="K22382">
        <v>9</v>
      </c>
    </row>
    <row r="22383" spans="1:12" x14ac:dyDescent="0.25">
      <c r="A22383">
        <v>86326</v>
      </c>
      <c r="B22383" s="2">
        <v>18.106290000000001</v>
      </c>
      <c r="C22383" s="3">
        <v>24871</v>
      </c>
      <c r="D22383" s="4">
        <v>39140</v>
      </c>
      <c r="E22383" t="s">
        <v>7229</v>
      </c>
      <c r="F22383" s="4" t="s">
        <v>14962</v>
      </c>
      <c r="G22383" s="5">
        <v>17444</v>
      </c>
      <c r="H22383" s="6">
        <v>0.1749599</v>
      </c>
      <c r="I22383" s="7">
        <v>43.247</v>
      </c>
      <c r="J22383" s="2">
        <v>29</v>
      </c>
      <c r="K22383">
        <v>2</v>
      </c>
    </row>
    <row r="22384" spans="1:12" x14ac:dyDescent="0.25">
      <c r="A22384">
        <v>36912</v>
      </c>
      <c r="B22384" s="2">
        <v>18.101800000000001</v>
      </c>
      <c r="C22384" s="3">
        <v>1976</v>
      </c>
      <c r="E22384" t="s">
        <v>7345</v>
      </c>
      <c r="F22384" s="4" t="s">
        <v>7027</v>
      </c>
      <c r="G22384" s="5">
        <v>1312</v>
      </c>
      <c r="H22384" s="6">
        <v>8.8347300000000004E-2</v>
      </c>
      <c r="I22384" s="7">
        <v>58.213999999999999</v>
      </c>
    </row>
    <row r="22385" spans="1:11" x14ac:dyDescent="0.25">
      <c r="A22385">
        <v>44820</v>
      </c>
      <c r="B22385" s="2">
        <v>18.09843</v>
      </c>
      <c r="C22385" s="3">
        <v>17829</v>
      </c>
      <c r="D22385" s="4">
        <v>15340</v>
      </c>
      <c r="E22385" t="s">
        <v>8609</v>
      </c>
      <c r="F22385" s="4" t="s">
        <v>8295</v>
      </c>
      <c r="G22385" s="5">
        <v>12762</v>
      </c>
      <c r="H22385" s="6">
        <v>0.1238737</v>
      </c>
      <c r="I22385" s="7">
        <v>52.072000000000003</v>
      </c>
      <c r="J22385" s="2">
        <v>50.1111</v>
      </c>
      <c r="K22385">
        <v>9</v>
      </c>
    </row>
    <row r="22386" spans="1:11" x14ac:dyDescent="0.25">
      <c r="A22386">
        <v>48759</v>
      </c>
      <c r="B22386" s="2">
        <v>18.094809999999999</v>
      </c>
      <c r="C22386" s="3">
        <v>3187</v>
      </c>
      <c r="E22386" t="s">
        <v>9260</v>
      </c>
      <c r="F22386" s="4" t="s">
        <v>9106</v>
      </c>
      <c r="G22386" s="5">
        <v>2358</v>
      </c>
      <c r="H22386" s="6">
        <v>0.11916880000000001</v>
      </c>
      <c r="I22386" s="7">
        <v>52.884999999999998</v>
      </c>
      <c r="J22386" s="2">
        <v>60</v>
      </c>
      <c r="K22386">
        <v>2</v>
      </c>
    </row>
    <row r="22387" spans="1:11" x14ac:dyDescent="0.25">
      <c r="A22387">
        <v>66078</v>
      </c>
      <c r="B22387" s="2">
        <v>18.094100000000001</v>
      </c>
      <c r="C22387" s="3">
        <v>1018</v>
      </c>
      <c r="D22387" s="4">
        <v>36840</v>
      </c>
      <c r="E22387" t="s">
        <v>187</v>
      </c>
      <c r="F22387" s="4" t="s">
        <v>12494</v>
      </c>
      <c r="G22387" s="5">
        <v>629</v>
      </c>
      <c r="H22387" s="6">
        <v>0.1430843</v>
      </c>
      <c r="I22387" s="7">
        <v>48.75</v>
      </c>
    </row>
    <row r="22388" spans="1:11" x14ac:dyDescent="0.25">
      <c r="A22388">
        <v>15641</v>
      </c>
      <c r="B22388" s="2">
        <v>18.09385</v>
      </c>
      <c r="C22388" s="3">
        <v>486</v>
      </c>
      <c r="D22388" s="4">
        <v>38300</v>
      </c>
      <c r="E22388" t="s">
        <v>319</v>
      </c>
      <c r="F22388" s="4" t="s">
        <v>3003</v>
      </c>
      <c r="G22388" s="5">
        <v>375</v>
      </c>
      <c r="H22388" s="6">
        <v>0.125</v>
      </c>
      <c r="I22388" s="7">
        <v>51.875</v>
      </c>
    </row>
    <row r="22389" spans="1:11" x14ac:dyDescent="0.25">
      <c r="A22389">
        <v>37819</v>
      </c>
      <c r="B22389" s="2">
        <v>18.093630000000001</v>
      </c>
      <c r="C22389" s="3">
        <v>773</v>
      </c>
      <c r="D22389" s="4">
        <v>28940</v>
      </c>
      <c r="E22389" t="s">
        <v>2388</v>
      </c>
      <c r="F22389" s="4" t="s">
        <v>7348</v>
      </c>
      <c r="G22389" s="5">
        <v>568</v>
      </c>
      <c r="H22389" s="6">
        <v>0.1478873</v>
      </c>
      <c r="I22389" s="7">
        <v>47.917000000000002</v>
      </c>
    </row>
    <row r="22390" spans="1:11" x14ac:dyDescent="0.25">
      <c r="A22390">
        <v>99926</v>
      </c>
      <c r="B22390" s="2">
        <v>18.093250000000001</v>
      </c>
      <c r="C22390" s="3">
        <v>1621</v>
      </c>
      <c r="E22390" t="s">
        <v>16767</v>
      </c>
      <c r="F22390" s="4" t="s">
        <v>16604</v>
      </c>
      <c r="G22390" s="5">
        <v>1006</v>
      </c>
      <c r="H22390" s="6">
        <v>9.0457300000000004E-2</v>
      </c>
      <c r="I22390" s="7">
        <v>57.841000000000001</v>
      </c>
    </row>
    <row r="22391" spans="1:11" x14ac:dyDescent="0.25">
      <c r="A22391">
        <v>86426</v>
      </c>
      <c r="B22391" s="2">
        <v>18.090430000000001</v>
      </c>
      <c r="C22391" s="3">
        <v>13572</v>
      </c>
      <c r="D22391" s="4">
        <v>29420</v>
      </c>
      <c r="E22391" t="s">
        <v>15099</v>
      </c>
      <c r="F22391" s="4" t="s">
        <v>14962</v>
      </c>
      <c r="G22391" s="5">
        <v>10791</v>
      </c>
      <c r="H22391" s="6">
        <v>0.1279652</v>
      </c>
      <c r="I22391" s="7">
        <v>51.359000000000002</v>
      </c>
      <c r="J22391" s="2">
        <v>39.5</v>
      </c>
      <c r="K22391">
        <v>2</v>
      </c>
    </row>
    <row r="22392" spans="1:11" x14ac:dyDescent="0.25">
      <c r="A22392">
        <v>36071</v>
      </c>
      <c r="B22392" s="2">
        <v>18.087720000000001</v>
      </c>
      <c r="C22392" s="3">
        <v>663</v>
      </c>
      <c r="E22392" t="s">
        <v>6513</v>
      </c>
      <c r="F22392" s="4" t="s">
        <v>7027</v>
      </c>
      <c r="G22392" s="5">
        <v>495</v>
      </c>
      <c r="H22392" s="6">
        <v>0.1350807</v>
      </c>
      <c r="I22392" s="7">
        <v>50.125</v>
      </c>
    </row>
    <row r="22393" spans="1:11" x14ac:dyDescent="0.25">
      <c r="A22393">
        <v>75223</v>
      </c>
      <c r="B22393" s="2">
        <v>18.085709999999999</v>
      </c>
      <c r="C22393" s="3">
        <v>12987</v>
      </c>
      <c r="D22393" s="4">
        <v>19100</v>
      </c>
      <c r="E22393" t="s">
        <v>4091</v>
      </c>
      <c r="F22393" s="4" t="s">
        <v>13752</v>
      </c>
      <c r="G22393" s="5">
        <v>7913</v>
      </c>
      <c r="H22393" s="6">
        <v>0.17806140000000001</v>
      </c>
      <c r="I22393" s="7">
        <v>42.697000000000003</v>
      </c>
      <c r="J22393" s="2">
        <v>38.25</v>
      </c>
      <c r="K22393">
        <v>4</v>
      </c>
    </row>
    <row r="22394" spans="1:11" x14ac:dyDescent="0.25">
      <c r="A22394">
        <v>85735</v>
      </c>
      <c r="B22394" s="2">
        <v>18.081880000000002</v>
      </c>
      <c r="C22394" s="3">
        <v>11722</v>
      </c>
      <c r="D22394" s="4">
        <v>46060</v>
      </c>
      <c r="E22394" t="s">
        <v>15050</v>
      </c>
      <c r="F22394" s="4" t="s">
        <v>14962</v>
      </c>
      <c r="G22394" s="5">
        <v>8088</v>
      </c>
      <c r="H22394" s="6">
        <v>0.1191889</v>
      </c>
      <c r="I22394" s="7">
        <v>52.866</v>
      </c>
      <c r="J22394" s="2">
        <v>37</v>
      </c>
      <c r="K22394">
        <v>2</v>
      </c>
    </row>
    <row r="22395" spans="1:11" x14ac:dyDescent="0.25">
      <c r="A22395">
        <v>62009</v>
      </c>
      <c r="B22395" s="2">
        <v>18.079640000000001</v>
      </c>
      <c r="C22395" s="3">
        <v>1932</v>
      </c>
      <c r="D22395" s="4">
        <v>41180</v>
      </c>
      <c r="E22395" t="s">
        <v>11849</v>
      </c>
      <c r="F22395" s="4" t="s">
        <v>11490</v>
      </c>
      <c r="G22395" s="5">
        <v>1279</v>
      </c>
      <c r="H22395" s="6">
        <v>0.15937499999999999</v>
      </c>
      <c r="I22395" s="7">
        <v>45.920999999999999</v>
      </c>
    </row>
    <row r="22396" spans="1:11" x14ac:dyDescent="0.25">
      <c r="A22396">
        <v>59919</v>
      </c>
      <c r="B22396" s="2">
        <v>18.079190000000001</v>
      </c>
      <c r="C22396" s="3">
        <v>898</v>
      </c>
      <c r="D22396" s="4">
        <v>28060</v>
      </c>
      <c r="E22396" t="s">
        <v>11482</v>
      </c>
      <c r="F22396" s="4" t="s">
        <v>11278</v>
      </c>
      <c r="G22396" s="5">
        <v>605</v>
      </c>
      <c r="H22396" s="6">
        <v>0.14545449999999999</v>
      </c>
      <c r="I22396" s="7">
        <v>48.319000000000003</v>
      </c>
    </row>
    <row r="22397" spans="1:11" x14ac:dyDescent="0.25">
      <c r="A22397">
        <v>39823</v>
      </c>
      <c r="B22397" s="2">
        <v>18.07771</v>
      </c>
      <c r="C22397" s="3">
        <v>8399</v>
      </c>
      <c r="E22397" t="s">
        <v>7870</v>
      </c>
      <c r="F22397" s="4" t="s">
        <v>6363</v>
      </c>
      <c r="G22397" s="5">
        <v>5552</v>
      </c>
      <c r="H22397" s="6">
        <v>0.15955340000000001</v>
      </c>
      <c r="I22397" s="7">
        <v>45.872999999999998</v>
      </c>
      <c r="J22397" s="2">
        <v>68</v>
      </c>
      <c r="K22397">
        <v>1</v>
      </c>
    </row>
    <row r="22398" spans="1:11" x14ac:dyDescent="0.25">
      <c r="A22398">
        <v>55006</v>
      </c>
      <c r="B22398" s="2">
        <v>18.075759999999999</v>
      </c>
      <c r="C22398" s="3">
        <v>3969</v>
      </c>
      <c r="D22398" s="4">
        <v>33460</v>
      </c>
      <c r="E22398" t="s">
        <v>10429</v>
      </c>
      <c r="F22398" s="4" t="s">
        <v>10428</v>
      </c>
      <c r="G22398" s="5">
        <v>2601</v>
      </c>
      <c r="H22398" s="6">
        <v>9.9154500000000007E-2</v>
      </c>
      <c r="I22398" s="7">
        <v>56.31</v>
      </c>
      <c r="J22398" s="2">
        <v>64</v>
      </c>
      <c r="K22398">
        <v>1</v>
      </c>
    </row>
    <row r="22399" spans="1:11" x14ac:dyDescent="0.25">
      <c r="A22399">
        <v>47469</v>
      </c>
      <c r="B22399" s="2">
        <v>18.074850000000001</v>
      </c>
      <c r="C22399" s="3">
        <v>1703</v>
      </c>
      <c r="E22399" t="s">
        <v>9009</v>
      </c>
      <c r="F22399" s="4" t="s">
        <v>8800</v>
      </c>
      <c r="G22399" s="5">
        <v>1207</v>
      </c>
      <c r="H22399" s="6">
        <v>0.1597682</v>
      </c>
      <c r="I22399" s="7">
        <v>45.832999999999998</v>
      </c>
    </row>
    <row r="22400" spans="1:11" x14ac:dyDescent="0.25">
      <c r="A22400">
        <v>35956</v>
      </c>
      <c r="B22400" s="2">
        <v>18.07319</v>
      </c>
      <c r="C22400" s="3">
        <v>8826</v>
      </c>
      <c r="D22400" s="4">
        <v>23460</v>
      </c>
      <c r="E22400" t="s">
        <v>7155</v>
      </c>
      <c r="F22400" s="4" t="s">
        <v>7027</v>
      </c>
      <c r="G22400" s="5">
        <v>5738</v>
      </c>
      <c r="H22400" s="6">
        <v>0.11430559999999999</v>
      </c>
      <c r="I22400" s="7">
        <v>53.688000000000002</v>
      </c>
      <c r="J22400" s="2">
        <v>73</v>
      </c>
      <c r="K22400">
        <v>1</v>
      </c>
    </row>
    <row r="22401" spans="1:12" x14ac:dyDescent="0.25">
      <c r="A22401">
        <v>63867</v>
      </c>
      <c r="B22401" s="2">
        <v>18.07161</v>
      </c>
      <c r="C22401" s="3">
        <v>1253</v>
      </c>
      <c r="E22401" t="s">
        <v>5882</v>
      </c>
      <c r="F22401" s="4" t="s">
        <v>12102</v>
      </c>
      <c r="G22401" s="5">
        <v>861</v>
      </c>
      <c r="H22401" s="6">
        <v>4.7619000000000002E-2</v>
      </c>
      <c r="I22401" s="7">
        <v>65.207999999999998</v>
      </c>
      <c r="J22401" s="2">
        <v>78</v>
      </c>
      <c r="K22401">
        <v>1</v>
      </c>
    </row>
    <row r="22402" spans="1:12" x14ac:dyDescent="0.25">
      <c r="A22402">
        <v>47031</v>
      </c>
      <c r="B22402" s="2">
        <v>18.070509999999999</v>
      </c>
      <c r="C22402" s="3">
        <v>5212</v>
      </c>
      <c r="E22402" t="s">
        <v>615</v>
      </c>
      <c r="F22402" s="4" t="s">
        <v>8800</v>
      </c>
      <c r="G22402" s="5">
        <v>3711</v>
      </c>
      <c r="H22402" s="6">
        <v>0.1053341</v>
      </c>
      <c r="I22402" s="7">
        <v>55.234000000000002</v>
      </c>
    </row>
    <row r="22403" spans="1:12" x14ac:dyDescent="0.25">
      <c r="A22403">
        <v>52158</v>
      </c>
      <c r="B22403" s="2">
        <v>18.069579999999998</v>
      </c>
      <c r="C22403" s="3">
        <v>263</v>
      </c>
      <c r="E22403" t="s">
        <v>9538</v>
      </c>
      <c r="F22403" s="4" t="s">
        <v>9593</v>
      </c>
      <c r="G22403" s="5">
        <v>197</v>
      </c>
      <c r="H22403" s="6">
        <v>0.1464646</v>
      </c>
      <c r="I22403" s="7">
        <v>48.125</v>
      </c>
    </row>
    <row r="22404" spans="1:12" x14ac:dyDescent="0.25">
      <c r="A22404">
        <v>83445</v>
      </c>
      <c r="B22404" s="2">
        <v>18.068519999999999</v>
      </c>
      <c r="C22404" s="3">
        <v>6669</v>
      </c>
      <c r="D22404" s="4">
        <v>39940</v>
      </c>
      <c r="E22404" t="s">
        <v>9032</v>
      </c>
      <c r="F22404" s="4" t="s">
        <v>14725</v>
      </c>
      <c r="G22404" s="5">
        <v>4242</v>
      </c>
      <c r="H22404" s="6">
        <v>0.1504008</v>
      </c>
      <c r="I22404" s="7">
        <v>47.444000000000003</v>
      </c>
    </row>
    <row r="22405" spans="1:12" x14ac:dyDescent="0.25">
      <c r="A22405">
        <v>39176</v>
      </c>
      <c r="B22405" s="2">
        <v>18.0671</v>
      </c>
      <c r="C22405" s="3">
        <v>2562</v>
      </c>
      <c r="D22405" s="4">
        <v>24900</v>
      </c>
      <c r="E22405" t="s">
        <v>7770</v>
      </c>
      <c r="F22405" s="4" t="s">
        <v>7633</v>
      </c>
      <c r="G22405" s="5">
        <v>1677</v>
      </c>
      <c r="H22405" s="6">
        <v>0.1127013</v>
      </c>
      <c r="I22405" s="7">
        <v>53.957999999999998</v>
      </c>
    </row>
    <row r="22406" spans="1:12" x14ac:dyDescent="0.25">
      <c r="A22406">
        <v>75143</v>
      </c>
      <c r="B22406" s="2">
        <v>18.063970000000001</v>
      </c>
      <c r="C22406" s="3">
        <v>16174</v>
      </c>
      <c r="D22406" s="4">
        <v>11980</v>
      </c>
      <c r="E22406" t="s">
        <v>13700</v>
      </c>
      <c r="F22406" s="4" t="s">
        <v>13752</v>
      </c>
      <c r="G22406" s="5">
        <v>11390</v>
      </c>
      <c r="H22406" s="6">
        <v>0.13019049999999999</v>
      </c>
      <c r="I22406" s="7">
        <v>50.935000000000002</v>
      </c>
    </row>
    <row r="22407" spans="1:12" x14ac:dyDescent="0.25">
      <c r="A22407">
        <v>45873</v>
      </c>
      <c r="B22407" s="2">
        <v>18.06091</v>
      </c>
      <c r="C22407" s="3">
        <v>2111</v>
      </c>
      <c r="E22407" t="s">
        <v>5134</v>
      </c>
      <c r="F22407" s="4" t="s">
        <v>8295</v>
      </c>
      <c r="G22407" s="5">
        <v>1434</v>
      </c>
      <c r="H22407" s="6">
        <v>0.12970709999999999</v>
      </c>
      <c r="I22407" s="7">
        <v>51.015999999999998</v>
      </c>
    </row>
    <row r="22408" spans="1:12" x14ac:dyDescent="0.25">
      <c r="A22408">
        <v>29172</v>
      </c>
      <c r="B22408" s="2">
        <v>18.059139999999999</v>
      </c>
      <c r="C22408" s="3">
        <v>8953</v>
      </c>
      <c r="D22408" s="4">
        <v>17900</v>
      </c>
      <c r="E22408" t="s">
        <v>5326</v>
      </c>
      <c r="F22408" s="4" t="s">
        <v>6130</v>
      </c>
      <c r="G22408" s="5">
        <v>5927</v>
      </c>
      <c r="H22408" s="6">
        <v>0.12721440000000001</v>
      </c>
      <c r="I22408" s="7">
        <v>51.444000000000003</v>
      </c>
    </row>
    <row r="22409" spans="1:12" x14ac:dyDescent="0.25">
      <c r="A22409">
        <v>59532</v>
      </c>
      <c r="B22409" s="2">
        <v>18.057690000000001</v>
      </c>
      <c r="C22409" s="3">
        <v>167</v>
      </c>
      <c r="E22409" t="s">
        <v>11416</v>
      </c>
      <c r="F22409" s="4" t="s">
        <v>11278</v>
      </c>
      <c r="G22409" s="5">
        <v>128</v>
      </c>
      <c r="H22409" s="6">
        <v>0.2109375</v>
      </c>
      <c r="I22409" s="7">
        <v>36.963999999999999</v>
      </c>
    </row>
    <row r="22410" spans="1:12" x14ac:dyDescent="0.25">
      <c r="A22410">
        <v>49248</v>
      </c>
      <c r="B22410" s="2">
        <v>18.05753</v>
      </c>
      <c r="C22410" s="3">
        <v>873</v>
      </c>
      <c r="D22410" s="4">
        <v>10300</v>
      </c>
      <c r="E22410" t="s">
        <v>2974</v>
      </c>
      <c r="F22410" s="4" t="s">
        <v>9106</v>
      </c>
      <c r="G22410" s="5">
        <v>572</v>
      </c>
      <c r="H22410" s="6">
        <v>0.1188811</v>
      </c>
      <c r="I22410" s="7">
        <v>52.868000000000002</v>
      </c>
    </row>
    <row r="22411" spans="1:12" x14ac:dyDescent="0.25">
      <c r="A22411">
        <v>35772</v>
      </c>
      <c r="B22411" s="2">
        <v>18.056550000000001</v>
      </c>
      <c r="C22411" s="3">
        <v>5106</v>
      </c>
      <c r="D22411" s="4">
        <v>42460</v>
      </c>
      <c r="E22411" t="s">
        <v>4505</v>
      </c>
      <c r="F22411" s="4" t="s">
        <v>7027</v>
      </c>
      <c r="G22411" s="5">
        <v>3509</v>
      </c>
      <c r="H22411" s="6">
        <v>0.1214021</v>
      </c>
      <c r="I22411" s="7">
        <v>52.432000000000002</v>
      </c>
      <c r="J22411" s="2">
        <v>31</v>
      </c>
      <c r="K22411">
        <v>1</v>
      </c>
    </row>
    <row r="22412" spans="1:12" x14ac:dyDescent="0.25">
      <c r="A22412">
        <v>75148</v>
      </c>
      <c r="B22412" s="2">
        <v>18.054670000000002</v>
      </c>
      <c r="C22412" s="3">
        <v>6407</v>
      </c>
      <c r="D22412" s="4">
        <v>11980</v>
      </c>
      <c r="E22412" t="s">
        <v>13779</v>
      </c>
      <c r="F22412" s="4" t="s">
        <v>13752</v>
      </c>
      <c r="G22412" s="5">
        <v>4348</v>
      </c>
      <c r="H22412" s="6">
        <v>0.17525299999999999</v>
      </c>
      <c r="I22412" s="7">
        <v>43.125</v>
      </c>
    </row>
    <row r="22413" spans="1:12" x14ac:dyDescent="0.25">
      <c r="A22413">
        <v>48177</v>
      </c>
      <c r="B22413" s="2">
        <v>18.05358</v>
      </c>
      <c r="C22413" s="3">
        <v>224</v>
      </c>
      <c r="D22413" s="4">
        <v>33780</v>
      </c>
      <c r="E22413" t="s">
        <v>9150</v>
      </c>
      <c r="F22413" s="4" t="s">
        <v>9106</v>
      </c>
      <c r="G22413" s="5">
        <v>194</v>
      </c>
      <c r="H22413" s="6">
        <v>0.1237113</v>
      </c>
      <c r="I22413" s="7">
        <v>52.030999999999999</v>
      </c>
    </row>
    <row r="22414" spans="1:12" x14ac:dyDescent="0.25">
      <c r="A22414">
        <v>14707</v>
      </c>
      <c r="B22414" s="2">
        <v>18.0535</v>
      </c>
      <c r="C22414" s="3">
        <v>261</v>
      </c>
      <c r="E22414" t="s">
        <v>1699</v>
      </c>
      <c r="F22414" s="4" t="s">
        <v>1280</v>
      </c>
      <c r="G22414" s="5">
        <v>144</v>
      </c>
      <c r="H22414" s="6">
        <v>4.1379300000000001E-2</v>
      </c>
      <c r="I22414" s="7">
        <v>66.25</v>
      </c>
    </row>
    <row r="22415" spans="1:12" x14ac:dyDescent="0.25">
      <c r="A22415">
        <v>33460</v>
      </c>
      <c r="B22415" s="2">
        <v>18.048439999999999</v>
      </c>
      <c r="C22415" s="3">
        <v>31378</v>
      </c>
      <c r="D22415" s="4">
        <v>33100</v>
      </c>
      <c r="E22415" t="s">
        <v>6889</v>
      </c>
      <c r="F22415" s="4" t="s">
        <v>6689</v>
      </c>
      <c r="G22415" s="5">
        <v>20981</v>
      </c>
      <c r="H22415" s="6">
        <v>0.19284109999999999</v>
      </c>
      <c r="I22415" s="7">
        <v>40.076000000000001</v>
      </c>
      <c r="J22415" s="2">
        <v>47.928600000000003</v>
      </c>
      <c r="K22415">
        <v>14</v>
      </c>
      <c r="L22415" s="2">
        <v>87.9</v>
      </c>
    </row>
    <row r="22416" spans="1:12" x14ac:dyDescent="0.25">
      <c r="A22416">
        <v>96729</v>
      </c>
      <c r="B22416" s="2">
        <v>18.043240000000001</v>
      </c>
      <c r="C22416" s="3">
        <v>1327</v>
      </c>
      <c r="D22416" s="4">
        <v>27980</v>
      </c>
      <c r="E22416" t="s">
        <v>16118</v>
      </c>
      <c r="F22416" s="4" t="s">
        <v>16099</v>
      </c>
      <c r="G22416" s="5">
        <v>777</v>
      </c>
      <c r="H22416" s="6">
        <v>0.1274131</v>
      </c>
      <c r="I22416" s="7">
        <v>51.375</v>
      </c>
    </row>
    <row r="22417" spans="1:11" x14ac:dyDescent="0.25">
      <c r="A22417">
        <v>71340</v>
      </c>
      <c r="B22417" s="2">
        <v>18.042770000000001</v>
      </c>
      <c r="C22417" s="3">
        <v>1682</v>
      </c>
      <c r="E22417" t="s">
        <v>4730</v>
      </c>
      <c r="F22417" s="4" t="s">
        <v>12927</v>
      </c>
      <c r="G22417" s="5">
        <v>1172</v>
      </c>
      <c r="H22417" s="6">
        <v>6.7348699999999997E-2</v>
      </c>
      <c r="I22417" s="7">
        <v>61.75</v>
      </c>
    </row>
    <row r="22418" spans="1:11" x14ac:dyDescent="0.25">
      <c r="A22418">
        <v>71701</v>
      </c>
      <c r="B22418" s="2">
        <v>18.03933</v>
      </c>
      <c r="C22418" s="3">
        <v>19586</v>
      </c>
      <c r="D22418" s="4">
        <v>15780</v>
      </c>
      <c r="E22418" t="s">
        <v>973</v>
      </c>
      <c r="F22418" s="4" t="s">
        <v>13183</v>
      </c>
      <c r="G22418" s="5">
        <v>13215</v>
      </c>
      <c r="H22418" s="6">
        <v>0.16865920000000001</v>
      </c>
      <c r="I22418" s="7">
        <v>44.24</v>
      </c>
      <c r="J22418" s="2">
        <v>53.333300000000001</v>
      </c>
      <c r="K22418">
        <v>3</v>
      </c>
    </row>
    <row r="22419" spans="1:11" x14ac:dyDescent="0.25">
      <c r="A22419">
        <v>35650</v>
      </c>
      <c r="B22419" s="2">
        <v>18.033719999999999</v>
      </c>
      <c r="C22419" s="3">
        <v>14534</v>
      </c>
      <c r="D22419" s="4">
        <v>19460</v>
      </c>
      <c r="E22419" t="s">
        <v>7128</v>
      </c>
      <c r="F22419" s="4" t="s">
        <v>7027</v>
      </c>
      <c r="G22419" s="5">
        <v>10220</v>
      </c>
      <c r="H22419" s="6">
        <v>0.10616440000000001</v>
      </c>
      <c r="I22419" s="7">
        <v>55.039000000000001</v>
      </c>
      <c r="J22419" s="2">
        <v>56.5</v>
      </c>
      <c r="K22419">
        <v>2</v>
      </c>
    </row>
    <row r="22420" spans="1:11" x14ac:dyDescent="0.25">
      <c r="A22420">
        <v>67105</v>
      </c>
      <c r="B22420" s="2">
        <v>18.03124</v>
      </c>
      <c r="C22420" s="3">
        <v>246</v>
      </c>
      <c r="D22420" s="4">
        <v>48620</v>
      </c>
      <c r="E22420" t="s">
        <v>615</v>
      </c>
      <c r="F22420" s="4" t="s">
        <v>12494</v>
      </c>
      <c r="G22420" s="5">
        <v>143</v>
      </c>
      <c r="H22420" s="6">
        <v>0.15972220000000001</v>
      </c>
      <c r="I22420" s="7">
        <v>45.780999999999999</v>
      </c>
    </row>
    <row r="22421" spans="1:11" x14ac:dyDescent="0.25">
      <c r="A22421">
        <v>24540</v>
      </c>
      <c r="B22421" s="2">
        <v>18.025970000000001</v>
      </c>
      <c r="C22421" s="3">
        <v>30892</v>
      </c>
      <c r="D22421" s="4">
        <v>19260</v>
      </c>
      <c r="E22421" t="s">
        <v>655</v>
      </c>
      <c r="F22421" s="4" t="s">
        <v>4335</v>
      </c>
      <c r="G22421" s="5">
        <v>21868</v>
      </c>
      <c r="H22421" s="6">
        <v>0.1497165</v>
      </c>
      <c r="I22421" s="7">
        <v>47.505000000000003</v>
      </c>
      <c r="J22421" s="2">
        <v>47.8</v>
      </c>
      <c r="K22421">
        <v>5</v>
      </c>
    </row>
    <row r="22422" spans="1:11" x14ac:dyDescent="0.25">
      <c r="A22422">
        <v>76084</v>
      </c>
      <c r="B22422" s="2">
        <v>18.019369999999999</v>
      </c>
      <c r="C22422" s="3">
        <v>8319</v>
      </c>
      <c r="D22422" s="4">
        <v>19100</v>
      </c>
      <c r="E22422" t="s">
        <v>3494</v>
      </c>
      <c r="F22422" s="4" t="s">
        <v>13752</v>
      </c>
      <c r="G22422" s="5">
        <v>5689</v>
      </c>
      <c r="H22422" s="6">
        <v>8.7010000000000004E-2</v>
      </c>
      <c r="I22422" s="7">
        <v>58.341000000000001</v>
      </c>
      <c r="J22422" s="2">
        <v>55</v>
      </c>
      <c r="K22422">
        <v>1</v>
      </c>
    </row>
    <row r="22423" spans="1:11" x14ac:dyDescent="0.25">
      <c r="A22423">
        <v>56435</v>
      </c>
      <c r="B22423" s="2">
        <v>18.01756</v>
      </c>
      <c r="C22423" s="3">
        <v>2634</v>
      </c>
      <c r="D22423" s="4">
        <v>14660</v>
      </c>
      <c r="E22423" t="s">
        <v>10745</v>
      </c>
      <c r="F22423" s="4" t="s">
        <v>10428</v>
      </c>
      <c r="G22423" s="5">
        <v>1889</v>
      </c>
      <c r="H22423" s="6">
        <v>0.12758069999999999</v>
      </c>
      <c r="I22423" s="7">
        <v>51.328000000000003</v>
      </c>
    </row>
    <row r="22424" spans="1:11" x14ac:dyDescent="0.25">
      <c r="A22424">
        <v>62045</v>
      </c>
      <c r="B22424" s="2">
        <v>18.017029999999998</v>
      </c>
      <c r="C22424" s="3">
        <v>416</v>
      </c>
      <c r="D22424" s="4">
        <v>41180</v>
      </c>
      <c r="E22424" t="s">
        <v>1420</v>
      </c>
      <c r="F22424" s="4" t="s">
        <v>11490</v>
      </c>
      <c r="G22424" s="5">
        <v>321</v>
      </c>
      <c r="H22424" s="6">
        <v>4.3478299999999998E-2</v>
      </c>
      <c r="I22424" s="7">
        <v>65.858999999999995</v>
      </c>
    </row>
    <row r="22425" spans="1:11" x14ac:dyDescent="0.25">
      <c r="A22425">
        <v>71001</v>
      </c>
      <c r="B22425" s="2">
        <v>18.016179999999999</v>
      </c>
      <c r="C22425" s="3">
        <v>4467</v>
      </c>
      <c r="E22425" t="s">
        <v>3270</v>
      </c>
      <c r="F22425" s="4" t="s">
        <v>12927</v>
      </c>
      <c r="G22425" s="5">
        <v>3226</v>
      </c>
      <c r="H22425" s="6">
        <v>0.1931184</v>
      </c>
      <c r="I22425" s="7">
        <v>40</v>
      </c>
    </row>
    <row r="22426" spans="1:11" x14ac:dyDescent="0.25">
      <c r="A22426">
        <v>74301</v>
      </c>
      <c r="B22426" s="2">
        <v>18.013349999999999</v>
      </c>
      <c r="C22426" s="3">
        <v>12180</v>
      </c>
      <c r="E22426" t="s">
        <v>13623</v>
      </c>
      <c r="F22426" s="4" t="s">
        <v>13462</v>
      </c>
      <c r="G22426" s="5">
        <v>8602</v>
      </c>
      <c r="H22426" s="6">
        <v>0.14576310000000001</v>
      </c>
      <c r="I22426" s="7">
        <v>48.173000000000002</v>
      </c>
      <c r="J22426" s="2">
        <v>60.75</v>
      </c>
      <c r="K22426">
        <v>4</v>
      </c>
    </row>
    <row r="22427" spans="1:11" x14ac:dyDescent="0.25">
      <c r="A22427">
        <v>72414</v>
      </c>
      <c r="B22427" s="2">
        <v>18.011230000000001</v>
      </c>
      <c r="C22427" s="3">
        <v>460</v>
      </c>
      <c r="D22427" s="4">
        <v>27860</v>
      </c>
      <c r="E22427" t="s">
        <v>13333</v>
      </c>
      <c r="F22427" s="4" t="s">
        <v>13183</v>
      </c>
      <c r="G22427" s="5">
        <v>275</v>
      </c>
      <c r="H22427" s="6">
        <v>0.21090909999999999</v>
      </c>
      <c r="I22427" s="7">
        <v>36.911999999999999</v>
      </c>
    </row>
    <row r="22428" spans="1:11" x14ac:dyDescent="0.25">
      <c r="A22428">
        <v>46117</v>
      </c>
      <c r="B22428" s="2">
        <v>18.01107</v>
      </c>
      <c r="C22428" s="3">
        <v>421</v>
      </c>
      <c r="D22428" s="4">
        <v>26900</v>
      </c>
      <c r="E22428" t="s">
        <v>4748</v>
      </c>
      <c r="F22428" s="4" t="s">
        <v>8800</v>
      </c>
      <c r="G22428" s="5">
        <v>356</v>
      </c>
      <c r="H22428" s="6">
        <v>0.11516849999999999</v>
      </c>
      <c r="I22428" s="7">
        <v>53.456000000000003</v>
      </c>
    </row>
    <row r="22429" spans="1:11" x14ac:dyDescent="0.25">
      <c r="A22429">
        <v>28539</v>
      </c>
      <c r="B22429" s="2">
        <v>18.00892</v>
      </c>
      <c r="C22429" s="3">
        <v>15062</v>
      </c>
      <c r="D22429" s="4">
        <v>27340</v>
      </c>
      <c r="E22429" t="s">
        <v>6000</v>
      </c>
      <c r="F22429" s="4" t="s">
        <v>5642</v>
      </c>
      <c r="G22429" s="5">
        <v>8644</v>
      </c>
      <c r="H22429" s="6">
        <v>0.12552060000000001</v>
      </c>
      <c r="I22429" s="7">
        <v>51.667000000000002</v>
      </c>
      <c r="J22429" s="2">
        <v>66.666700000000006</v>
      </c>
      <c r="K22429">
        <v>3</v>
      </c>
    </row>
    <row r="22430" spans="1:11" x14ac:dyDescent="0.25">
      <c r="A22430">
        <v>27937</v>
      </c>
      <c r="B22430" s="2">
        <v>18.006170000000001</v>
      </c>
      <c r="C22430" s="3">
        <v>3990</v>
      </c>
      <c r="D22430" s="4">
        <v>47260</v>
      </c>
      <c r="E22430" t="s">
        <v>5819</v>
      </c>
      <c r="F22430" s="4" t="s">
        <v>5642</v>
      </c>
      <c r="G22430" s="5">
        <v>2846</v>
      </c>
      <c r="H22430" s="6">
        <v>8.3596799999999999E-2</v>
      </c>
      <c r="I22430" s="7">
        <v>58.91</v>
      </c>
    </row>
    <row r="22431" spans="1:11" x14ac:dyDescent="0.25">
      <c r="A22431">
        <v>21555</v>
      </c>
      <c r="B22431" s="2">
        <v>18.00517</v>
      </c>
      <c r="C22431" s="3">
        <v>1860</v>
      </c>
      <c r="D22431" s="4">
        <v>19060</v>
      </c>
      <c r="E22431" t="s">
        <v>4537</v>
      </c>
      <c r="F22431" s="4" t="s">
        <v>4361</v>
      </c>
      <c r="G22431" s="5">
        <v>1342</v>
      </c>
      <c r="H22431" s="6">
        <v>7.4515600000000001E-2</v>
      </c>
      <c r="I22431" s="7">
        <v>60.475999999999999</v>
      </c>
    </row>
    <row r="22432" spans="1:11" x14ac:dyDescent="0.25">
      <c r="A22432">
        <v>43137</v>
      </c>
      <c r="B22432" s="2">
        <v>18.004560000000001</v>
      </c>
      <c r="C22432" s="3">
        <v>1496</v>
      </c>
      <c r="D22432" s="4">
        <v>18140</v>
      </c>
      <c r="E22432" t="s">
        <v>8333</v>
      </c>
      <c r="F22432" s="4" t="s">
        <v>8295</v>
      </c>
      <c r="G22432" s="5">
        <v>1179</v>
      </c>
      <c r="H22432" s="6">
        <v>0.1415254</v>
      </c>
      <c r="I22432" s="7">
        <v>48.893999999999998</v>
      </c>
      <c r="J22432" s="2">
        <v>54</v>
      </c>
      <c r="K22432">
        <v>1</v>
      </c>
    </row>
    <row r="22433" spans="1:11" x14ac:dyDescent="0.25">
      <c r="A22433">
        <v>77612</v>
      </c>
      <c r="B22433" s="2">
        <v>18.002759999999999</v>
      </c>
      <c r="C22433" s="3">
        <v>9413</v>
      </c>
      <c r="E22433" t="s">
        <v>14094</v>
      </c>
      <c r="F22433" s="4" t="s">
        <v>13752</v>
      </c>
      <c r="G22433" s="5">
        <v>6361</v>
      </c>
      <c r="H22433" s="6">
        <v>9.3523999999999996E-2</v>
      </c>
      <c r="I22433" s="7">
        <v>57.188000000000002</v>
      </c>
      <c r="J22433" s="2">
        <v>59</v>
      </c>
      <c r="K22433">
        <v>1</v>
      </c>
    </row>
    <row r="22434" spans="1:11" x14ac:dyDescent="0.25">
      <c r="A22434">
        <v>26624</v>
      </c>
      <c r="B22434" s="2">
        <v>18.00074</v>
      </c>
      <c r="C22434" s="3">
        <v>2757</v>
      </c>
      <c r="E22434" t="s">
        <v>5594</v>
      </c>
      <c r="F22434" s="4" t="s">
        <v>5144</v>
      </c>
      <c r="G22434" s="5">
        <v>2078</v>
      </c>
      <c r="H22434" s="6">
        <v>0.1154401</v>
      </c>
      <c r="I22434" s="7">
        <v>53.4</v>
      </c>
      <c r="J22434" s="2">
        <v>52</v>
      </c>
      <c r="K22434">
        <v>1</v>
      </c>
    </row>
    <row r="22435" spans="1:11" x14ac:dyDescent="0.25">
      <c r="A22435">
        <v>45788</v>
      </c>
      <c r="B22435" s="2">
        <v>18.000050000000002</v>
      </c>
      <c r="C22435" s="3">
        <v>1302</v>
      </c>
      <c r="D22435" s="4">
        <v>31930</v>
      </c>
      <c r="E22435" t="s">
        <v>8752</v>
      </c>
      <c r="F22435" s="4" t="s">
        <v>8295</v>
      </c>
      <c r="G22435" s="5">
        <v>823</v>
      </c>
      <c r="H22435" s="6">
        <v>9.8420400000000005E-2</v>
      </c>
      <c r="I22435" s="7">
        <v>56.338999999999999</v>
      </c>
    </row>
    <row r="22436" spans="1:11" x14ac:dyDescent="0.25">
      <c r="A22436">
        <v>46374</v>
      </c>
      <c r="B22436" s="2">
        <v>17.999680000000001</v>
      </c>
      <c r="C22436" s="3">
        <v>1039</v>
      </c>
      <c r="E22436" t="s">
        <v>8856</v>
      </c>
      <c r="F22436" s="4" t="s">
        <v>8800</v>
      </c>
      <c r="G22436" s="5">
        <v>694</v>
      </c>
      <c r="H22436" s="6">
        <v>0.13237409999999999</v>
      </c>
      <c r="I22436" s="7">
        <v>50.469000000000001</v>
      </c>
      <c r="J22436" s="2">
        <v>27</v>
      </c>
      <c r="K22436">
        <v>1</v>
      </c>
    </row>
    <row r="22437" spans="1:11" x14ac:dyDescent="0.25">
      <c r="A22437">
        <v>37886</v>
      </c>
      <c r="B22437" s="2">
        <v>17.998760000000001</v>
      </c>
      <c r="C22437" s="3">
        <v>4722</v>
      </c>
      <c r="D22437" s="4">
        <v>28940</v>
      </c>
      <c r="E22437" t="s">
        <v>7518</v>
      </c>
      <c r="F22437" s="4" t="s">
        <v>7348</v>
      </c>
      <c r="G22437" s="5">
        <v>3173</v>
      </c>
      <c r="H22437" s="6">
        <v>0.13803969999999999</v>
      </c>
      <c r="I22437" s="7">
        <v>49.484000000000002</v>
      </c>
    </row>
    <row r="22438" spans="1:11" x14ac:dyDescent="0.25">
      <c r="A22438">
        <v>27524</v>
      </c>
      <c r="B22438" s="2">
        <v>17.996130000000001</v>
      </c>
      <c r="C22438" s="3">
        <v>11977</v>
      </c>
      <c r="D22438" s="4">
        <v>39580</v>
      </c>
      <c r="E22438" t="s">
        <v>5722</v>
      </c>
      <c r="F22438" s="4" t="s">
        <v>5642</v>
      </c>
      <c r="G22438" s="5">
        <v>7817</v>
      </c>
      <c r="H22438" s="6">
        <v>0.14415449999999999</v>
      </c>
      <c r="I22438" s="7">
        <v>48.427</v>
      </c>
      <c r="J22438" s="2">
        <v>44</v>
      </c>
      <c r="K22438">
        <v>2</v>
      </c>
    </row>
    <row r="22439" spans="1:11" x14ac:dyDescent="0.25">
      <c r="A22439">
        <v>68352</v>
      </c>
      <c r="B22439" s="2">
        <v>17.993379999999998</v>
      </c>
      <c r="C22439" s="3">
        <v>5097</v>
      </c>
      <c r="E22439" t="s">
        <v>11793</v>
      </c>
      <c r="F22439" s="4" t="s">
        <v>12738</v>
      </c>
      <c r="G22439" s="5">
        <v>3645</v>
      </c>
      <c r="H22439" s="6">
        <v>0.1286341</v>
      </c>
      <c r="I22439" s="7">
        <v>51.107999999999997</v>
      </c>
      <c r="J22439" s="2">
        <v>53</v>
      </c>
      <c r="K22439">
        <v>3</v>
      </c>
    </row>
    <row r="22440" spans="1:11" x14ac:dyDescent="0.25">
      <c r="A22440">
        <v>26452</v>
      </c>
      <c r="B22440" s="2">
        <v>17.990939999999998</v>
      </c>
      <c r="C22440" s="3">
        <v>9109</v>
      </c>
      <c r="E22440" t="s">
        <v>379</v>
      </c>
      <c r="F22440" s="4" t="s">
        <v>5144</v>
      </c>
      <c r="G22440" s="5">
        <v>6544</v>
      </c>
      <c r="H22440" s="6">
        <v>0.1731357</v>
      </c>
      <c r="I22440" s="7">
        <v>43.417000000000002</v>
      </c>
      <c r="J22440" s="2">
        <v>48.25</v>
      </c>
      <c r="K22440">
        <v>4</v>
      </c>
    </row>
    <row r="22441" spans="1:11" x14ac:dyDescent="0.25">
      <c r="A22441">
        <v>15530</v>
      </c>
      <c r="B22441" s="2">
        <v>17.98845</v>
      </c>
      <c r="C22441" s="3">
        <v>5300</v>
      </c>
      <c r="D22441" s="4">
        <v>43740</v>
      </c>
      <c r="E22441" t="s">
        <v>163</v>
      </c>
      <c r="F22441" s="4" t="s">
        <v>3003</v>
      </c>
      <c r="G22441" s="5">
        <v>3865</v>
      </c>
      <c r="H22441" s="6">
        <v>0.13347129999999999</v>
      </c>
      <c r="I22441" s="7">
        <v>50.27</v>
      </c>
    </row>
    <row r="22442" spans="1:11" x14ac:dyDescent="0.25">
      <c r="A22442">
        <v>92284</v>
      </c>
      <c r="B22442" s="2">
        <v>17.9834</v>
      </c>
      <c r="C22442" s="3">
        <v>25045</v>
      </c>
      <c r="D22442" s="4">
        <v>40140</v>
      </c>
      <c r="E22442" t="s">
        <v>15524</v>
      </c>
      <c r="F22442" s="4" t="s">
        <v>15368</v>
      </c>
      <c r="G22442" s="5">
        <v>17233</v>
      </c>
      <c r="H22442" s="6">
        <v>0.12365089999999999</v>
      </c>
      <c r="I22442" s="7">
        <v>51.966000000000001</v>
      </c>
      <c r="J22442" s="2">
        <v>50.2</v>
      </c>
      <c r="K22442">
        <v>5</v>
      </c>
    </row>
    <row r="22443" spans="1:11" x14ac:dyDescent="0.25">
      <c r="A22443">
        <v>26184</v>
      </c>
      <c r="B22443" s="2">
        <v>17.978899999999999</v>
      </c>
      <c r="C22443" s="3">
        <v>2108</v>
      </c>
      <c r="D22443" s="4">
        <v>37620</v>
      </c>
      <c r="E22443" t="s">
        <v>2996</v>
      </c>
      <c r="F22443" s="4" t="s">
        <v>5144</v>
      </c>
      <c r="G22443" s="5">
        <v>1577</v>
      </c>
      <c r="H22443" s="6">
        <v>9.7653799999999999E-2</v>
      </c>
      <c r="I22443" s="7">
        <v>56.457999999999998</v>
      </c>
    </row>
    <row r="22444" spans="1:11" x14ac:dyDescent="0.25">
      <c r="A22444">
        <v>16923</v>
      </c>
      <c r="B22444" s="2">
        <v>17.978269999999998</v>
      </c>
      <c r="C22444" s="3">
        <v>1590</v>
      </c>
      <c r="E22444" t="s">
        <v>3651</v>
      </c>
      <c r="F22444" s="4" t="s">
        <v>3003</v>
      </c>
      <c r="G22444" s="5">
        <v>1062</v>
      </c>
      <c r="H22444" s="6">
        <v>0.10263650000000001</v>
      </c>
      <c r="I22444" s="7">
        <v>55.594999999999999</v>
      </c>
    </row>
    <row r="22445" spans="1:11" x14ac:dyDescent="0.25">
      <c r="A22445">
        <v>27299</v>
      </c>
      <c r="B22445" s="2">
        <v>17.9772</v>
      </c>
      <c r="C22445" s="3">
        <v>5037</v>
      </c>
      <c r="D22445" s="4">
        <v>49180</v>
      </c>
      <c r="E22445" t="s">
        <v>1653</v>
      </c>
      <c r="F22445" s="4" t="s">
        <v>5642</v>
      </c>
      <c r="G22445" s="5">
        <v>3418</v>
      </c>
      <c r="H22445" s="6">
        <v>0.112606</v>
      </c>
      <c r="I22445" s="7">
        <v>53.869</v>
      </c>
      <c r="J22445" s="2">
        <v>45</v>
      </c>
      <c r="K22445">
        <v>1</v>
      </c>
    </row>
    <row r="22446" spans="1:11" x14ac:dyDescent="0.25">
      <c r="A22446">
        <v>49241</v>
      </c>
      <c r="B22446" s="2">
        <v>17.97597</v>
      </c>
      <c r="C22446" s="3">
        <v>2502</v>
      </c>
      <c r="D22446" s="4">
        <v>27100</v>
      </c>
      <c r="E22446" t="s">
        <v>344</v>
      </c>
      <c r="F22446" s="4" t="s">
        <v>9106</v>
      </c>
      <c r="G22446" s="5">
        <v>1713</v>
      </c>
      <c r="H22446" s="6">
        <v>9.4515799999999997E-2</v>
      </c>
      <c r="I22446" s="7">
        <v>56.991</v>
      </c>
      <c r="J22446" s="2">
        <v>68</v>
      </c>
      <c r="K22446">
        <v>1</v>
      </c>
    </row>
    <row r="22447" spans="1:11" x14ac:dyDescent="0.25">
      <c r="A22447">
        <v>77868</v>
      </c>
      <c r="B22447" s="2">
        <v>17.97307</v>
      </c>
      <c r="C22447" s="3">
        <v>14925</v>
      </c>
      <c r="E22447" t="s">
        <v>14124</v>
      </c>
      <c r="F22447" s="4" t="s">
        <v>13752</v>
      </c>
      <c r="G22447" s="5">
        <v>10397</v>
      </c>
      <c r="H22447" s="6">
        <v>0.10463550000000001</v>
      </c>
      <c r="I22447" s="7">
        <v>55.241999999999997</v>
      </c>
      <c r="J22447" s="2">
        <v>70</v>
      </c>
      <c r="K22447">
        <v>1</v>
      </c>
    </row>
    <row r="22448" spans="1:11" x14ac:dyDescent="0.25">
      <c r="A22448">
        <v>56060</v>
      </c>
      <c r="B22448" s="2">
        <v>17.970500000000001</v>
      </c>
      <c r="C22448" s="3">
        <v>430</v>
      </c>
      <c r="E22448" t="s">
        <v>5652</v>
      </c>
      <c r="F22448" s="4" t="s">
        <v>10428</v>
      </c>
      <c r="G22448" s="5">
        <v>331</v>
      </c>
      <c r="H22448" s="6">
        <v>9.0361399999999995E-2</v>
      </c>
      <c r="I22448" s="7">
        <v>57.707999999999998</v>
      </c>
    </row>
    <row r="22449" spans="1:11" x14ac:dyDescent="0.25">
      <c r="A22449">
        <v>42202</v>
      </c>
      <c r="B22449" s="2">
        <v>17.970050000000001</v>
      </c>
      <c r="C22449" s="3">
        <v>2197</v>
      </c>
      <c r="E22449" t="s">
        <v>8212</v>
      </c>
      <c r="F22449" s="4" t="s">
        <v>7883</v>
      </c>
      <c r="G22449" s="5">
        <v>1572</v>
      </c>
      <c r="H22449" s="6">
        <v>0.1341386</v>
      </c>
      <c r="I22449" s="7">
        <v>50.139000000000003</v>
      </c>
    </row>
    <row r="22450" spans="1:11" x14ac:dyDescent="0.25">
      <c r="A22450">
        <v>56027</v>
      </c>
      <c r="B22450" s="2">
        <v>17.96951</v>
      </c>
      <c r="C22450" s="3">
        <v>947</v>
      </c>
      <c r="E22450" t="s">
        <v>7182</v>
      </c>
      <c r="F22450" s="4" t="s">
        <v>10428</v>
      </c>
      <c r="G22450" s="5">
        <v>662</v>
      </c>
      <c r="H22450" s="6">
        <v>0.15256800000000001</v>
      </c>
      <c r="I22450" s="7">
        <v>46.953000000000003</v>
      </c>
      <c r="J22450" s="2">
        <v>56</v>
      </c>
      <c r="K22450">
        <v>1</v>
      </c>
    </row>
    <row r="22451" spans="1:11" x14ac:dyDescent="0.25">
      <c r="A22451">
        <v>35049</v>
      </c>
      <c r="B22451" s="2">
        <v>17.968730000000001</v>
      </c>
      <c r="C22451" s="3">
        <v>4123</v>
      </c>
      <c r="D22451" s="4">
        <v>13820</v>
      </c>
      <c r="E22451" t="s">
        <v>2480</v>
      </c>
      <c r="F22451" s="4" t="s">
        <v>7027</v>
      </c>
      <c r="G22451" s="5">
        <v>2642</v>
      </c>
      <c r="H22451" s="6">
        <v>0.1252365</v>
      </c>
      <c r="I22451" s="7">
        <v>51.673999999999999</v>
      </c>
    </row>
    <row r="22452" spans="1:11" x14ac:dyDescent="0.25">
      <c r="A22452">
        <v>34606</v>
      </c>
      <c r="B22452" s="2">
        <v>17.96321</v>
      </c>
      <c r="C22452" s="3">
        <v>25874</v>
      </c>
      <c r="D22452" s="4">
        <v>45300</v>
      </c>
      <c r="E22452" t="s">
        <v>6994</v>
      </c>
      <c r="F22452" s="4" t="s">
        <v>6689</v>
      </c>
      <c r="G22452" s="5">
        <v>20410</v>
      </c>
      <c r="H22452" s="6">
        <v>0.16422519999999999</v>
      </c>
      <c r="I22452" s="7">
        <v>44.936</v>
      </c>
      <c r="J22452" s="2">
        <v>50.333300000000001</v>
      </c>
      <c r="K22452">
        <v>6</v>
      </c>
    </row>
    <row r="22453" spans="1:11" x14ac:dyDescent="0.25">
      <c r="A22453">
        <v>48615</v>
      </c>
      <c r="B22453" s="2">
        <v>17.957830000000001</v>
      </c>
      <c r="C22453" s="3">
        <v>3022</v>
      </c>
      <c r="D22453" s="4">
        <v>10940</v>
      </c>
      <c r="E22453" t="s">
        <v>9215</v>
      </c>
      <c r="F22453" s="4" t="s">
        <v>9106</v>
      </c>
      <c r="G22453" s="5">
        <v>2071</v>
      </c>
      <c r="H22453" s="6">
        <v>0.10284889999999999</v>
      </c>
      <c r="I22453" s="7">
        <v>55.542000000000002</v>
      </c>
    </row>
    <row r="22454" spans="1:11" x14ac:dyDescent="0.25">
      <c r="A22454">
        <v>28640</v>
      </c>
      <c r="B22454" s="2">
        <v>17.956469999999999</v>
      </c>
      <c r="C22454" s="3">
        <v>5236</v>
      </c>
      <c r="E22454" t="s">
        <v>175</v>
      </c>
      <c r="F22454" s="4" t="s">
        <v>5642</v>
      </c>
      <c r="G22454" s="5">
        <v>3595</v>
      </c>
      <c r="H22454" s="6">
        <v>0.1802503</v>
      </c>
      <c r="I22454" s="7">
        <v>42.165999999999997</v>
      </c>
      <c r="J22454" s="2">
        <v>53</v>
      </c>
      <c r="K22454">
        <v>1</v>
      </c>
    </row>
    <row r="22455" spans="1:11" x14ac:dyDescent="0.25">
      <c r="A22455">
        <v>97050</v>
      </c>
      <c r="B22455" s="2">
        <v>17.955559999999998</v>
      </c>
      <c r="C22455" s="3">
        <v>244</v>
      </c>
      <c r="E22455" t="s">
        <v>16192</v>
      </c>
      <c r="F22455" s="4" t="s">
        <v>16170</v>
      </c>
      <c r="G22455" s="5">
        <v>196</v>
      </c>
      <c r="H22455" s="6">
        <v>6.0913700000000001E-2</v>
      </c>
      <c r="I22455" s="7">
        <v>62.787999999999997</v>
      </c>
    </row>
    <row r="22456" spans="1:11" x14ac:dyDescent="0.25">
      <c r="A22456">
        <v>63650</v>
      </c>
      <c r="B22456" s="2">
        <v>17.954789999999999</v>
      </c>
      <c r="C22456" s="3">
        <v>4396</v>
      </c>
      <c r="E22456" t="s">
        <v>8706</v>
      </c>
      <c r="F22456" s="4" t="s">
        <v>12102</v>
      </c>
      <c r="G22456" s="5">
        <v>3035</v>
      </c>
      <c r="H22456" s="6">
        <v>0.14991760000000001</v>
      </c>
      <c r="I22456" s="7">
        <v>47.406999999999996</v>
      </c>
      <c r="J22456" s="2">
        <v>59.5</v>
      </c>
      <c r="K22456">
        <v>2</v>
      </c>
    </row>
    <row r="22457" spans="1:11" x14ac:dyDescent="0.25">
      <c r="A22457">
        <v>28083</v>
      </c>
      <c r="B22457" s="2">
        <v>17.950240000000001</v>
      </c>
      <c r="C22457" s="3">
        <v>23332</v>
      </c>
      <c r="D22457" s="4">
        <v>16740</v>
      </c>
      <c r="E22457" t="s">
        <v>5871</v>
      </c>
      <c r="F22457" s="4" t="s">
        <v>5642</v>
      </c>
      <c r="G22457" s="5">
        <v>15968</v>
      </c>
      <c r="H22457" s="6">
        <v>0.13909070000000001</v>
      </c>
      <c r="I22457" s="7">
        <v>49.273000000000003</v>
      </c>
      <c r="J22457" s="2">
        <v>49</v>
      </c>
      <c r="K22457">
        <v>2</v>
      </c>
    </row>
    <row r="22458" spans="1:11" x14ac:dyDescent="0.25">
      <c r="A22458">
        <v>77075</v>
      </c>
      <c r="B22458" s="2">
        <v>17.940899999999999</v>
      </c>
      <c r="C22458" s="3">
        <v>41030</v>
      </c>
      <c r="D22458" s="4">
        <v>26420</v>
      </c>
      <c r="E22458" t="s">
        <v>3103</v>
      </c>
      <c r="F22458" s="4" t="s">
        <v>13752</v>
      </c>
      <c r="G22458" s="5">
        <v>23024</v>
      </c>
      <c r="H22458" s="6">
        <v>0.13372419999999999</v>
      </c>
      <c r="I22458" s="7">
        <v>50.198</v>
      </c>
      <c r="J22458" s="2">
        <v>40</v>
      </c>
      <c r="K22458">
        <v>4</v>
      </c>
    </row>
    <row r="22459" spans="1:11" x14ac:dyDescent="0.25">
      <c r="A22459">
        <v>83332</v>
      </c>
      <c r="B22459" s="2">
        <v>17.934930000000001</v>
      </c>
      <c r="C22459" s="3">
        <v>2835</v>
      </c>
      <c r="E22459" t="s">
        <v>14754</v>
      </c>
      <c r="F22459" s="4" t="s">
        <v>14725</v>
      </c>
      <c r="G22459" s="5">
        <v>1945</v>
      </c>
      <c r="H22459" s="6">
        <v>0.13206580000000001</v>
      </c>
      <c r="I22459" s="7">
        <v>50.484000000000002</v>
      </c>
    </row>
    <row r="22460" spans="1:11" x14ac:dyDescent="0.25">
      <c r="A22460">
        <v>15954</v>
      </c>
      <c r="B22460" s="2">
        <v>17.934069999999998</v>
      </c>
      <c r="C22460" s="3">
        <v>2253</v>
      </c>
      <c r="D22460" s="4">
        <v>26860</v>
      </c>
      <c r="E22460" t="s">
        <v>3371</v>
      </c>
      <c r="F22460" s="4" t="s">
        <v>3003</v>
      </c>
      <c r="G22460" s="5">
        <v>1623</v>
      </c>
      <c r="H22460" s="6">
        <v>0.13555149999999999</v>
      </c>
      <c r="I22460" s="7">
        <v>49.881</v>
      </c>
      <c r="J22460" s="2">
        <v>69</v>
      </c>
      <c r="K22460">
        <v>2</v>
      </c>
    </row>
    <row r="22461" spans="1:11" x14ac:dyDescent="0.25">
      <c r="A22461">
        <v>28906</v>
      </c>
      <c r="B22461" s="2">
        <v>17.930330000000001</v>
      </c>
      <c r="C22461" s="3">
        <v>18384</v>
      </c>
      <c r="E22461" t="s">
        <v>6127</v>
      </c>
      <c r="F22461" s="4" t="s">
        <v>5642</v>
      </c>
      <c r="G22461" s="5">
        <v>14024</v>
      </c>
      <c r="H22461" s="6">
        <v>0.1821034</v>
      </c>
      <c r="I22461" s="7">
        <v>41.834000000000003</v>
      </c>
      <c r="J22461" s="2">
        <v>52.166699999999999</v>
      </c>
      <c r="K22461">
        <v>6</v>
      </c>
    </row>
    <row r="22462" spans="1:11" x14ac:dyDescent="0.25">
      <c r="A22462">
        <v>74647</v>
      </c>
      <c r="B22462" s="2">
        <v>17.926400000000001</v>
      </c>
      <c r="C22462" s="3">
        <v>3601</v>
      </c>
      <c r="D22462" s="4">
        <v>38620</v>
      </c>
      <c r="E22462" t="s">
        <v>13688</v>
      </c>
      <c r="F22462" s="4" t="s">
        <v>13462</v>
      </c>
      <c r="G22462" s="5">
        <v>2374</v>
      </c>
      <c r="H22462" s="6">
        <v>0.12636900000000001</v>
      </c>
      <c r="I22462" s="7">
        <v>51.463999999999999</v>
      </c>
    </row>
    <row r="22463" spans="1:11" x14ac:dyDescent="0.25">
      <c r="A22463">
        <v>26456</v>
      </c>
      <c r="B22463" s="2">
        <v>17.925249999999998</v>
      </c>
      <c r="C22463" s="3">
        <v>3631</v>
      </c>
      <c r="D22463" s="4">
        <v>17220</v>
      </c>
      <c r="E22463" t="s">
        <v>5567</v>
      </c>
      <c r="F22463" s="4" t="s">
        <v>5144</v>
      </c>
      <c r="G22463" s="5">
        <v>2424</v>
      </c>
      <c r="H22463" s="6">
        <v>0.134433</v>
      </c>
      <c r="I22463" s="7">
        <v>50.07</v>
      </c>
      <c r="J22463" s="2">
        <v>50</v>
      </c>
      <c r="K22463">
        <v>1</v>
      </c>
    </row>
    <row r="22464" spans="1:11" x14ac:dyDescent="0.25">
      <c r="A22464">
        <v>43727</v>
      </c>
      <c r="B22464" s="2">
        <v>17.924469999999999</v>
      </c>
      <c r="C22464" s="3">
        <v>1250</v>
      </c>
      <c r="D22464" s="4">
        <v>49780</v>
      </c>
      <c r="E22464" t="s">
        <v>8424</v>
      </c>
      <c r="F22464" s="4" t="s">
        <v>8295</v>
      </c>
      <c r="G22464" s="5">
        <v>847</v>
      </c>
      <c r="H22464" s="6">
        <v>4.7225499999999997E-2</v>
      </c>
      <c r="I22464" s="7">
        <v>65.138999999999996</v>
      </c>
    </row>
    <row r="22465" spans="1:11" x14ac:dyDescent="0.25">
      <c r="A22465">
        <v>99721</v>
      </c>
      <c r="B22465" s="2">
        <v>17.924240000000001</v>
      </c>
      <c r="C22465" s="3">
        <v>232</v>
      </c>
      <c r="E22465" t="s">
        <v>16711</v>
      </c>
      <c r="F22465" s="4" t="s">
        <v>16604</v>
      </c>
      <c r="G22465" s="5">
        <v>114</v>
      </c>
      <c r="H22465" s="6">
        <v>2.63158E-2</v>
      </c>
      <c r="I22465" s="7">
        <v>68.75</v>
      </c>
    </row>
    <row r="22466" spans="1:11" x14ac:dyDescent="0.25">
      <c r="A22466">
        <v>29161</v>
      </c>
      <c r="B22466" s="2">
        <v>17.922339999999998</v>
      </c>
      <c r="C22466" s="3">
        <v>11095</v>
      </c>
      <c r="D22466" s="4">
        <v>22500</v>
      </c>
      <c r="E22466" t="s">
        <v>6185</v>
      </c>
      <c r="F22466" s="4" t="s">
        <v>6130</v>
      </c>
      <c r="G22466" s="5">
        <v>7814</v>
      </c>
      <c r="H22466" s="6">
        <v>0.1467878</v>
      </c>
      <c r="I22466" s="7">
        <v>47.930999999999997</v>
      </c>
      <c r="J22466" s="2">
        <v>17</v>
      </c>
      <c r="K22466">
        <v>1</v>
      </c>
    </row>
    <row r="22467" spans="1:11" x14ac:dyDescent="0.25">
      <c r="A22467">
        <v>68942</v>
      </c>
      <c r="B22467" s="2">
        <v>17.920390000000001</v>
      </c>
      <c r="C22467" s="3">
        <v>437</v>
      </c>
      <c r="E22467" t="s">
        <v>12873</v>
      </c>
      <c r="F22467" s="4" t="s">
        <v>12738</v>
      </c>
      <c r="G22467" s="5">
        <v>335</v>
      </c>
      <c r="H22467" s="6">
        <v>0.119403</v>
      </c>
      <c r="I22467" s="7">
        <v>52.655999999999999</v>
      </c>
    </row>
    <row r="22468" spans="1:11" x14ac:dyDescent="0.25">
      <c r="A22468">
        <v>30734</v>
      </c>
      <c r="B22468" s="2">
        <v>17.91976</v>
      </c>
      <c r="C22468" s="3">
        <v>3213</v>
      </c>
      <c r="D22468" s="4">
        <v>15660</v>
      </c>
      <c r="E22468" t="s">
        <v>5364</v>
      </c>
      <c r="F22468" s="4" t="s">
        <v>6363</v>
      </c>
      <c r="G22468" s="5">
        <v>2288</v>
      </c>
      <c r="H22468" s="6">
        <v>0.104021</v>
      </c>
      <c r="I22468" s="7">
        <v>55.313000000000002</v>
      </c>
    </row>
    <row r="22469" spans="1:11" x14ac:dyDescent="0.25">
      <c r="A22469">
        <v>37051</v>
      </c>
      <c r="B22469" s="2">
        <v>17.918569999999999</v>
      </c>
      <c r="C22469" s="3">
        <v>3993</v>
      </c>
      <c r="D22469" s="4">
        <v>34980</v>
      </c>
      <c r="E22469" t="s">
        <v>7366</v>
      </c>
      <c r="F22469" s="4" t="s">
        <v>7348</v>
      </c>
      <c r="G22469" s="5">
        <v>2697</v>
      </c>
      <c r="H22469" s="6">
        <v>0.113788</v>
      </c>
      <c r="I22469" s="7">
        <v>53.625</v>
      </c>
      <c r="J22469" s="2">
        <v>16</v>
      </c>
      <c r="K22469">
        <v>1</v>
      </c>
    </row>
    <row r="22470" spans="1:11" x14ac:dyDescent="0.25">
      <c r="A22470">
        <v>30501</v>
      </c>
      <c r="B22470" s="2">
        <v>17.913969999999999</v>
      </c>
      <c r="C22470" s="3">
        <v>28070</v>
      </c>
      <c r="D22470" s="4">
        <v>23580</v>
      </c>
      <c r="E22470" t="s">
        <v>2793</v>
      </c>
      <c r="F22470" s="4" t="s">
        <v>6363</v>
      </c>
      <c r="G22470" s="5">
        <v>16500</v>
      </c>
      <c r="H22470" s="6">
        <v>0.2076364</v>
      </c>
      <c r="I22470" s="7">
        <v>37.406999999999996</v>
      </c>
      <c r="J22470" s="2">
        <v>44.5</v>
      </c>
      <c r="K22470">
        <v>4</v>
      </c>
    </row>
    <row r="22471" spans="1:11" x14ac:dyDescent="0.25">
      <c r="A22471">
        <v>63666</v>
      </c>
      <c r="B22471" s="2">
        <v>17.91</v>
      </c>
      <c r="C22471" s="3">
        <v>214</v>
      </c>
      <c r="E22471" t="s">
        <v>6583</v>
      </c>
      <c r="F22471" s="4" t="s">
        <v>12102</v>
      </c>
      <c r="G22471" s="5">
        <v>111</v>
      </c>
      <c r="H22471" s="6">
        <v>7.20721E-2</v>
      </c>
      <c r="I22471" s="7">
        <v>60.832999999999998</v>
      </c>
    </row>
    <row r="22472" spans="1:11" x14ac:dyDescent="0.25">
      <c r="A22472">
        <v>18709</v>
      </c>
      <c r="B22472" s="2">
        <v>17.909490000000002</v>
      </c>
      <c r="C22472" s="3">
        <v>2911</v>
      </c>
      <c r="D22472" s="4">
        <v>42540</v>
      </c>
      <c r="E22472" t="s">
        <v>4123</v>
      </c>
      <c r="F22472" s="4" t="s">
        <v>3003</v>
      </c>
      <c r="G22472" s="5">
        <v>2016</v>
      </c>
      <c r="H22472" s="6">
        <v>0.16906299999999999</v>
      </c>
      <c r="I22472" s="7">
        <v>44.063000000000002</v>
      </c>
      <c r="J22472" s="2">
        <v>51.5</v>
      </c>
      <c r="K22472">
        <v>2</v>
      </c>
    </row>
    <row r="22473" spans="1:11" x14ac:dyDescent="0.25">
      <c r="A22473">
        <v>32818</v>
      </c>
      <c r="B22473" s="2">
        <v>17.902159999999999</v>
      </c>
      <c r="C22473" s="3">
        <v>46389</v>
      </c>
      <c r="D22473" s="4">
        <v>36740</v>
      </c>
      <c r="E22473" t="s">
        <v>5555</v>
      </c>
      <c r="F22473" s="4" t="s">
        <v>6689</v>
      </c>
      <c r="G22473" s="5">
        <v>28624</v>
      </c>
      <c r="H22473" s="6">
        <v>0.167936</v>
      </c>
      <c r="I22473" s="7">
        <v>44.253</v>
      </c>
      <c r="J22473" s="2">
        <v>40</v>
      </c>
      <c r="K22473">
        <v>6</v>
      </c>
    </row>
    <row r="22474" spans="1:11" x14ac:dyDescent="0.25">
      <c r="A22474">
        <v>58568</v>
      </c>
      <c r="B22474" s="2">
        <v>17.895240000000001</v>
      </c>
      <c r="C22474" s="3">
        <v>540</v>
      </c>
      <c r="D22474" s="4">
        <v>13900</v>
      </c>
      <c r="E22474" t="s">
        <v>11207</v>
      </c>
      <c r="F22474" s="4" t="s">
        <v>11069</v>
      </c>
      <c r="G22474" s="5">
        <v>280</v>
      </c>
      <c r="H22474" s="6">
        <v>0.17081850000000001</v>
      </c>
      <c r="I22474" s="7">
        <v>43.75</v>
      </c>
      <c r="J22474" s="2">
        <v>49</v>
      </c>
      <c r="K22474">
        <v>1</v>
      </c>
    </row>
    <row r="22475" spans="1:11" x14ac:dyDescent="0.25">
      <c r="A22475">
        <v>74048</v>
      </c>
      <c r="B22475" s="2">
        <v>17.894169999999999</v>
      </c>
      <c r="C22475" s="3">
        <v>6110</v>
      </c>
      <c r="E22475" t="s">
        <v>13604</v>
      </c>
      <c r="F22475" s="4" t="s">
        <v>13462</v>
      </c>
      <c r="G22475" s="5">
        <v>4205</v>
      </c>
      <c r="H22475" s="6">
        <v>0.1466952</v>
      </c>
      <c r="I22475" s="7">
        <v>47.917000000000002</v>
      </c>
      <c r="J22475" s="2">
        <v>54</v>
      </c>
      <c r="K22475">
        <v>2</v>
      </c>
    </row>
    <row r="22476" spans="1:11" x14ac:dyDescent="0.25">
      <c r="A22476">
        <v>16049</v>
      </c>
      <c r="B22476" s="2">
        <v>17.892610000000001</v>
      </c>
      <c r="C22476" s="3">
        <v>3178</v>
      </c>
      <c r="E22476" t="s">
        <v>3396</v>
      </c>
      <c r="F22476" s="4" t="s">
        <v>3003</v>
      </c>
      <c r="G22476" s="5">
        <v>2282</v>
      </c>
      <c r="H22476" s="6">
        <v>0.1091148</v>
      </c>
      <c r="I22476" s="7">
        <v>54.41</v>
      </c>
    </row>
    <row r="22477" spans="1:11" x14ac:dyDescent="0.25">
      <c r="A22477">
        <v>19536</v>
      </c>
      <c r="B22477" s="2">
        <v>17.89198</v>
      </c>
      <c r="C22477" s="3">
        <v>479</v>
      </c>
      <c r="D22477" s="4">
        <v>39740</v>
      </c>
      <c r="E22477" t="s">
        <v>4292</v>
      </c>
      <c r="F22477" s="4" t="s">
        <v>3003</v>
      </c>
      <c r="G22477" s="5">
        <v>345</v>
      </c>
      <c r="H22477" s="6">
        <v>8.6705199999999996E-2</v>
      </c>
      <c r="I22477" s="7">
        <v>58.280999999999999</v>
      </c>
    </row>
    <row r="22478" spans="1:11" x14ac:dyDescent="0.25">
      <c r="A22478">
        <v>63662</v>
      </c>
      <c r="B22478" s="2">
        <v>17.891690000000001</v>
      </c>
      <c r="C22478" s="3">
        <v>1264</v>
      </c>
      <c r="D22478" s="4">
        <v>16020</v>
      </c>
      <c r="E22478" t="s">
        <v>3555</v>
      </c>
      <c r="F22478" s="4" t="s">
        <v>12102</v>
      </c>
      <c r="G22478" s="5">
        <v>892</v>
      </c>
      <c r="H22478" s="6">
        <v>0.12556049999999999</v>
      </c>
      <c r="I22478" s="7">
        <v>51.563000000000002</v>
      </c>
    </row>
    <row r="22479" spans="1:11" x14ac:dyDescent="0.25">
      <c r="A22479">
        <v>63460</v>
      </c>
      <c r="B22479" s="2">
        <v>17.89141</v>
      </c>
      <c r="C22479" s="3">
        <v>370</v>
      </c>
      <c r="E22479" t="s">
        <v>8502</v>
      </c>
      <c r="F22479" s="4" t="s">
        <v>12102</v>
      </c>
      <c r="G22479" s="5">
        <v>275</v>
      </c>
      <c r="H22479" s="6">
        <v>0.13818179999999999</v>
      </c>
      <c r="I22479" s="7">
        <v>49.375</v>
      </c>
    </row>
    <row r="22480" spans="1:11" x14ac:dyDescent="0.25">
      <c r="A22480">
        <v>15362</v>
      </c>
      <c r="B22480" s="2">
        <v>17.891200000000001</v>
      </c>
      <c r="C22480" s="3">
        <v>815</v>
      </c>
      <c r="E22480" t="s">
        <v>3115</v>
      </c>
      <c r="F22480" s="4" t="s">
        <v>3003</v>
      </c>
      <c r="G22480" s="5">
        <v>602</v>
      </c>
      <c r="H22480" s="6">
        <v>0.1077944</v>
      </c>
      <c r="I22480" s="7">
        <v>54.625</v>
      </c>
      <c r="J22480" s="2">
        <v>50</v>
      </c>
      <c r="K22480">
        <v>1</v>
      </c>
    </row>
    <row r="22481" spans="1:12" x14ac:dyDescent="0.25">
      <c r="A22481">
        <v>7017</v>
      </c>
      <c r="B22481" s="2">
        <v>17.885390000000001</v>
      </c>
      <c r="C22481" s="3">
        <v>35319</v>
      </c>
      <c r="D22481" s="4">
        <v>35620</v>
      </c>
      <c r="E22481" t="s">
        <v>1350</v>
      </c>
      <c r="F22481" s="4" t="s">
        <v>1341</v>
      </c>
      <c r="G22481" s="5">
        <v>23684</v>
      </c>
      <c r="H22481" s="6">
        <v>0.15524589999999999</v>
      </c>
      <c r="I22481" s="7">
        <v>46.423999999999999</v>
      </c>
      <c r="J22481" s="2">
        <v>42</v>
      </c>
      <c r="K22481">
        <v>5</v>
      </c>
    </row>
    <row r="22482" spans="1:12" x14ac:dyDescent="0.25">
      <c r="A22482">
        <v>61109</v>
      </c>
      <c r="B22482" s="2">
        <v>17.875350000000001</v>
      </c>
      <c r="C22482" s="3">
        <v>27909</v>
      </c>
      <c r="D22482" s="4">
        <v>40420</v>
      </c>
      <c r="E22482" t="s">
        <v>7069</v>
      </c>
      <c r="F22482" s="4" t="s">
        <v>11490</v>
      </c>
      <c r="G22482" s="5">
        <v>18229</v>
      </c>
      <c r="H22482" s="6">
        <v>0.1391114</v>
      </c>
      <c r="I22482" s="7">
        <v>49.212000000000003</v>
      </c>
      <c r="J22482" s="2">
        <v>43</v>
      </c>
      <c r="K22482">
        <v>6</v>
      </c>
    </row>
    <row r="22483" spans="1:12" x14ac:dyDescent="0.25">
      <c r="A22483">
        <v>12788</v>
      </c>
      <c r="B22483" s="2">
        <v>17.870480000000001</v>
      </c>
      <c r="C22483" s="3">
        <v>2884</v>
      </c>
      <c r="E22483" t="s">
        <v>2354</v>
      </c>
      <c r="F22483" s="4" t="s">
        <v>1280</v>
      </c>
      <c r="G22483" s="5">
        <v>2130</v>
      </c>
      <c r="H22483" s="6">
        <v>0.14178399999999999</v>
      </c>
      <c r="I22483" s="7">
        <v>48.75</v>
      </c>
      <c r="J22483" s="2">
        <v>62</v>
      </c>
      <c r="K22483">
        <v>2</v>
      </c>
    </row>
    <row r="22484" spans="1:12" x14ac:dyDescent="0.25">
      <c r="A22484">
        <v>38753</v>
      </c>
      <c r="B22484" s="2">
        <v>17.86974</v>
      </c>
      <c r="C22484" s="3">
        <v>1391</v>
      </c>
      <c r="D22484" s="4">
        <v>26940</v>
      </c>
      <c r="E22484" t="s">
        <v>6989</v>
      </c>
      <c r="F22484" s="4" t="s">
        <v>7633</v>
      </c>
      <c r="G22484" s="5">
        <v>967</v>
      </c>
      <c r="H22484" s="6">
        <v>0.1621901</v>
      </c>
      <c r="I22484" s="7">
        <v>45.220999999999997</v>
      </c>
    </row>
    <row r="22485" spans="1:12" x14ac:dyDescent="0.25">
      <c r="A22485">
        <v>72950</v>
      </c>
      <c r="B22485" s="2">
        <v>17.869450000000001</v>
      </c>
      <c r="C22485" s="3">
        <v>416</v>
      </c>
      <c r="E22485" t="s">
        <v>12895</v>
      </c>
      <c r="F22485" s="4" t="s">
        <v>13183</v>
      </c>
      <c r="G22485" s="5">
        <v>252</v>
      </c>
      <c r="H22485" s="6">
        <v>7.9051399999999994E-2</v>
      </c>
      <c r="I22485" s="7">
        <v>59.582999999999998</v>
      </c>
    </row>
    <row r="22486" spans="1:12" x14ac:dyDescent="0.25">
      <c r="A22486">
        <v>63530</v>
      </c>
      <c r="B22486" s="2">
        <v>17.869240000000001</v>
      </c>
      <c r="C22486" s="3">
        <v>939</v>
      </c>
      <c r="E22486" t="s">
        <v>2948</v>
      </c>
      <c r="F22486" s="4" t="s">
        <v>12102</v>
      </c>
      <c r="G22486" s="5">
        <v>607</v>
      </c>
      <c r="H22486" s="6">
        <v>0.1891447</v>
      </c>
      <c r="I22486" s="7">
        <v>40.555999999999997</v>
      </c>
    </row>
    <row r="22487" spans="1:12" x14ac:dyDescent="0.25">
      <c r="A22487">
        <v>71325</v>
      </c>
      <c r="B22487" s="2">
        <v>17.86891</v>
      </c>
      <c r="C22487" s="3">
        <v>1231</v>
      </c>
      <c r="D22487" s="4">
        <v>10780</v>
      </c>
      <c r="E22487" t="s">
        <v>13141</v>
      </c>
      <c r="F22487" s="4" t="s">
        <v>12927</v>
      </c>
      <c r="G22487" s="5">
        <v>781</v>
      </c>
      <c r="H22487" s="6">
        <v>0.23047380000000001</v>
      </c>
      <c r="I22487" s="7">
        <v>33.412999999999997</v>
      </c>
    </row>
    <row r="22488" spans="1:12" x14ac:dyDescent="0.25">
      <c r="A22488">
        <v>21217</v>
      </c>
      <c r="B22488" s="2">
        <v>17.862680000000001</v>
      </c>
      <c r="C22488" s="3">
        <v>40613</v>
      </c>
      <c r="D22488" s="4">
        <v>12580</v>
      </c>
      <c r="E22488" t="s">
        <v>4512</v>
      </c>
      <c r="F22488" s="4" t="s">
        <v>4361</v>
      </c>
      <c r="G22488" s="5">
        <v>25246</v>
      </c>
      <c r="H22488" s="6">
        <v>0.2039135</v>
      </c>
      <c r="I22488" s="7">
        <v>37.994</v>
      </c>
      <c r="J22488" s="2">
        <v>35.450000000000003</v>
      </c>
      <c r="K22488">
        <v>20</v>
      </c>
      <c r="L22488" s="2">
        <v>25.7</v>
      </c>
    </row>
    <row r="22489" spans="1:12" x14ac:dyDescent="0.25">
      <c r="A22489">
        <v>14536</v>
      </c>
      <c r="B22489" s="2">
        <v>17.856529999999999</v>
      </c>
      <c r="C22489" s="3">
        <v>568</v>
      </c>
      <c r="E22489" t="s">
        <v>2878</v>
      </c>
      <c r="F22489" s="4" t="s">
        <v>1280</v>
      </c>
      <c r="G22489" s="5">
        <v>430</v>
      </c>
      <c r="H22489" s="6">
        <v>7.6566099999999998E-2</v>
      </c>
      <c r="I22489" s="7">
        <v>60</v>
      </c>
    </row>
    <row r="22490" spans="1:12" x14ac:dyDescent="0.25">
      <c r="A22490">
        <v>4406</v>
      </c>
      <c r="B22490" s="2">
        <v>17.856300000000001</v>
      </c>
      <c r="C22490" s="3">
        <v>717</v>
      </c>
      <c r="E22490" t="s">
        <v>814</v>
      </c>
      <c r="F22490" s="4" t="s">
        <v>701</v>
      </c>
      <c r="G22490" s="5">
        <v>558</v>
      </c>
      <c r="H22490" s="6">
        <v>0.15949820000000001</v>
      </c>
      <c r="I22490" s="7">
        <v>45.667000000000002</v>
      </c>
      <c r="J22490" s="2">
        <v>48.5</v>
      </c>
      <c r="K22490">
        <v>2</v>
      </c>
    </row>
    <row r="22491" spans="1:12" x14ac:dyDescent="0.25">
      <c r="A22491">
        <v>72769</v>
      </c>
      <c r="B22491" s="2">
        <v>17.855969999999999</v>
      </c>
      <c r="C22491" s="3">
        <v>1268</v>
      </c>
      <c r="D22491" s="4">
        <v>22220</v>
      </c>
      <c r="E22491" t="s">
        <v>13436</v>
      </c>
      <c r="F22491" s="4" t="s">
        <v>13183</v>
      </c>
      <c r="G22491" s="5">
        <v>808</v>
      </c>
      <c r="H22491" s="6">
        <v>0.20049500000000001</v>
      </c>
      <c r="I22491" s="7">
        <v>38.582000000000001</v>
      </c>
    </row>
    <row r="22492" spans="1:12" x14ac:dyDescent="0.25">
      <c r="A22492">
        <v>33169</v>
      </c>
      <c r="B22492" s="2">
        <v>17.84986</v>
      </c>
      <c r="C22492" s="3">
        <v>38365</v>
      </c>
      <c r="D22492" s="4">
        <v>33100</v>
      </c>
      <c r="E22492" t="s">
        <v>5277</v>
      </c>
      <c r="F22492" s="4" t="s">
        <v>6689</v>
      </c>
      <c r="G22492" s="5">
        <v>24704</v>
      </c>
      <c r="H22492" s="6">
        <v>0.15386169999999999</v>
      </c>
      <c r="I22492" s="7">
        <v>46.64</v>
      </c>
      <c r="J22492" s="2">
        <v>36</v>
      </c>
      <c r="K22492">
        <v>7</v>
      </c>
    </row>
    <row r="22493" spans="1:12" x14ac:dyDescent="0.25">
      <c r="A22493">
        <v>23704</v>
      </c>
      <c r="B22493" s="2">
        <v>17.841180000000001</v>
      </c>
      <c r="C22493" s="3">
        <v>18208</v>
      </c>
      <c r="D22493" s="4">
        <v>47260</v>
      </c>
      <c r="E22493" t="s">
        <v>498</v>
      </c>
      <c r="F22493" s="4" t="s">
        <v>4335</v>
      </c>
      <c r="G22493" s="5">
        <v>11588</v>
      </c>
      <c r="H22493" s="6">
        <v>0.1895927</v>
      </c>
      <c r="I22493" s="7">
        <v>40.463000000000001</v>
      </c>
      <c r="J22493" s="2">
        <v>42.333300000000001</v>
      </c>
      <c r="K22493">
        <v>3</v>
      </c>
    </row>
    <row r="22494" spans="1:12" x14ac:dyDescent="0.25">
      <c r="A22494">
        <v>62618</v>
      </c>
      <c r="B22494" s="2">
        <v>17.83718</v>
      </c>
      <c r="C22494" s="3">
        <v>7998</v>
      </c>
      <c r="E22494" t="s">
        <v>11988</v>
      </c>
      <c r="F22494" s="4" t="s">
        <v>11490</v>
      </c>
      <c r="G22494" s="5">
        <v>5117</v>
      </c>
      <c r="H22494" s="6">
        <v>0.1213602</v>
      </c>
      <c r="I22494" s="7">
        <v>52.253999999999998</v>
      </c>
      <c r="J22494" s="2">
        <v>51</v>
      </c>
      <c r="K22494">
        <v>1</v>
      </c>
    </row>
    <row r="22495" spans="1:12" x14ac:dyDescent="0.25">
      <c r="A22495">
        <v>38555</v>
      </c>
      <c r="B22495" s="2">
        <v>17.83276</v>
      </c>
      <c r="C22495" s="3">
        <v>19319</v>
      </c>
      <c r="D22495" s="4">
        <v>18900</v>
      </c>
      <c r="E22495" t="s">
        <v>7158</v>
      </c>
      <c r="F22495" s="4" t="s">
        <v>7348</v>
      </c>
      <c r="G22495" s="5">
        <v>13359</v>
      </c>
      <c r="H22495" s="6">
        <v>0.16857549999999999</v>
      </c>
      <c r="I22495" s="7">
        <v>44.093000000000004</v>
      </c>
      <c r="J22495" s="2">
        <v>43</v>
      </c>
      <c r="K22495">
        <v>4</v>
      </c>
    </row>
    <row r="22496" spans="1:12" x14ac:dyDescent="0.25">
      <c r="A22496">
        <v>44615</v>
      </c>
      <c r="B22496" s="2">
        <v>17.827719999999999</v>
      </c>
      <c r="C22496" s="3">
        <v>11270</v>
      </c>
      <c r="D22496" s="4">
        <v>15940</v>
      </c>
      <c r="E22496" t="s">
        <v>4846</v>
      </c>
      <c r="F22496" s="4" t="s">
        <v>8295</v>
      </c>
      <c r="G22496" s="5">
        <v>7695</v>
      </c>
      <c r="H22496" s="6">
        <v>0.1186485</v>
      </c>
      <c r="I22496" s="7">
        <v>52.718000000000004</v>
      </c>
      <c r="J22496" s="2">
        <v>50.4</v>
      </c>
      <c r="K22496">
        <v>5</v>
      </c>
    </row>
    <row r="22497" spans="1:12" x14ac:dyDescent="0.25">
      <c r="A22497">
        <v>36351</v>
      </c>
      <c r="B22497" s="2">
        <v>17.82525</v>
      </c>
      <c r="C22497" s="3">
        <v>3931</v>
      </c>
      <c r="D22497" s="4">
        <v>21460</v>
      </c>
      <c r="E22497" t="s">
        <v>7234</v>
      </c>
      <c r="F22497" s="4" t="s">
        <v>7027</v>
      </c>
      <c r="G22497" s="5">
        <v>2617</v>
      </c>
      <c r="H22497" s="6">
        <v>0.15093619999999999</v>
      </c>
      <c r="I22497" s="7">
        <v>47.137</v>
      </c>
    </row>
    <row r="22498" spans="1:12" x14ac:dyDescent="0.25">
      <c r="A22498">
        <v>12770</v>
      </c>
      <c r="B22498" s="2">
        <v>17.824570000000001</v>
      </c>
      <c r="C22498" s="3">
        <v>245</v>
      </c>
      <c r="E22498" t="s">
        <v>2341</v>
      </c>
      <c r="F22498" s="4" t="s">
        <v>1280</v>
      </c>
      <c r="G22498" s="5">
        <v>211</v>
      </c>
      <c r="H22498" s="6">
        <v>2.3584899999999999E-2</v>
      </c>
      <c r="I22498" s="7">
        <v>69.141000000000005</v>
      </c>
    </row>
    <row r="22499" spans="1:12" x14ac:dyDescent="0.25">
      <c r="A22499">
        <v>93641</v>
      </c>
      <c r="B22499" s="2">
        <v>17.824470000000002</v>
      </c>
      <c r="C22499" s="3">
        <v>232</v>
      </c>
      <c r="D22499" s="4">
        <v>23420</v>
      </c>
      <c r="E22499" t="s">
        <v>15715</v>
      </c>
      <c r="F22499" s="4" t="s">
        <v>15368</v>
      </c>
      <c r="G22499" s="5">
        <v>216</v>
      </c>
      <c r="H22499" s="6">
        <v>0.17972350000000001</v>
      </c>
      <c r="I22499" s="7">
        <v>42.152999999999999</v>
      </c>
    </row>
    <row r="22500" spans="1:12" x14ac:dyDescent="0.25">
      <c r="A22500">
        <v>54446</v>
      </c>
      <c r="B22500" s="2">
        <v>17.823979999999999</v>
      </c>
      <c r="C22500" s="3">
        <v>3111</v>
      </c>
      <c r="E22500" t="s">
        <v>10248</v>
      </c>
      <c r="F22500" s="4" t="s">
        <v>10031</v>
      </c>
      <c r="G22500" s="5">
        <v>1830</v>
      </c>
      <c r="H22500" s="6">
        <v>0.1037684</v>
      </c>
      <c r="I22500" s="7">
        <v>55.277999999999999</v>
      </c>
      <c r="J22500" s="2">
        <v>53</v>
      </c>
      <c r="K22500">
        <v>1</v>
      </c>
    </row>
    <row r="22501" spans="1:12" x14ac:dyDescent="0.25">
      <c r="A22501">
        <v>4226</v>
      </c>
      <c r="B22501" s="2">
        <v>17.823509999999999</v>
      </c>
      <c r="C22501" s="3">
        <v>158</v>
      </c>
      <c r="E22501" t="s">
        <v>552</v>
      </c>
      <c r="F22501" s="4" t="s">
        <v>701</v>
      </c>
      <c r="G22501" s="5">
        <v>123</v>
      </c>
      <c r="H22501" s="6">
        <v>0.14516129999999999</v>
      </c>
      <c r="I22501" s="7">
        <v>48.125</v>
      </c>
    </row>
    <row r="22502" spans="1:12" x14ac:dyDescent="0.25">
      <c r="A22502">
        <v>38329</v>
      </c>
      <c r="B22502" s="2">
        <v>17.82291</v>
      </c>
      <c r="C22502" s="3">
        <v>3296</v>
      </c>
      <c r="E22502" t="s">
        <v>7562</v>
      </c>
      <c r="F22502" s="4" t="s">
        <v>7348</v>
      </c>
      <c r="G22502" s="5">
        <v>2378</v>
      </c>
      <c r="H22502" s="6">
        <v>0.1168558</v>
      </c>
      <c r="I22502" s="7">
        <v>53.015000000000001</v>
      </c>
    </row>
    <row r="22503" spans="1:12" x14ac:dyDescent="0.25">
      <c r="A22503">
        <v>67474</v>
      </c>
      <c r="B22503" s="2">
        <v>17.822310000000002</v>
      </c>
      <c r="C22503" s="3">
        <v>216</v>
      </c>
      <c r="E22503" t="s">
        <v>12656</v>
      </c>
      <c r="F22503" s="4" t="s">
        <v>12494</v>
      </c>
      <c r="G22503" s="5">
        <v>145</v>
      </c>
      <c r="H22503" s="6">
        <v>0.1849315</v>
      </c>
      <c r="I22503" s="7">
        <v>41.25</v>
      </c>
    </row>
    <row r="22504" spans="1:12" x14ac:dyDescent="0.25">
      <c r="A22504">
        <v>18623</v>
      </c>
      <c r="B22504" s="2">
        <v>17.821829999999999</v>
      </c>
      <c r="C22504" s="3">
        <v>2516</v>
      </c>
      <c r="D22504" s="4">
        <v>42540</v>
      </c>
      <c r="E22504" t="s">
        <v>4100</v>
      </c>
      <c r="F22504" s="4" t="s">
        <v>3003</v>
      </c>
      <c r="G22504" s="5">
        <v>1843</v>
      </c>
      <c r="H22504" s="6">
        <v>0.10037980000000001</v>
      </c>
      <c r="I22504" s="7">
        <v>55.859000000000002</v>
      </c>
    </row>
    <row r="22505" spans="1:12" x14ac:dyDescent="0.25">
      <c r="A22505">
        <v>49818</v>
      </c>
      <c r="B22505" s="2">
        <v>17.821210000000001</v>
      </c>
      <c r="C22505" s="3">
        <v>1003</v>
      </c>
      <c r="D22505" s="4">
        <v>21540</v>
      </c>
      <c r="E22505" t="s">
        <v>9517</v>
      </c>
      <c r="F22505" s="4" t="s">
        <v>9106</v>
      </c>
      <c r="G22505" s="5">
        <v>783</v>
      </c>
      <c r="H22505" s="6">
        <v>0.13775509999999999</v>
      </c>
      <c r="I22505" s="7">
        <v>49.4</v>
      </c>
    </row>
    <row r="22506" spans="1:12" x14ac:dyDescent="0.25">
      <c r="A22506">
        <v>47326</v>
      </c>
      <c r="B22506" s="2">
        <v>17.82075</v>
      </c>
      <c r="C22506" s="3">
        <v>1861</v>
      </c>
      <c r="E22506" t="s">
        <v>7156</v>
      </c>
      <c r="F22506" s="4" t="s">
        <v>8800</v>
      </c>
      <c r="G22506" s="5">
        <v>1110</v>
      </c>
      <c r="H22506" s="6">
        <v>8.4608500000000003E-2</v>
      </c>
      <c r="I22506" s="7">
        <v>58.578000000000003</v>
      </c>
    </row>
    <row r="22507" spans="1:12" x14ac:dyDescent="0.25">
      <c r="A22507">
        <v>50317</v>
      </c>
      <c r="B22507" s="2">
        <v>17.81474</v>
      </c>
      <c r="C22507" s="3">
        <v>35944</v>
      </c>
      <c r="D22507" s="4">
        <v>19780</v>
      </c>
      <c r="E22507" t="s">
        <v>9677</v>
      </c>
      <c r="F22507" s="4" t="s">
        <v>9593</v>
      </c>
      <c r="G22507" s="5">
        <v>24003</v>
      </c>
      <c r="H22507" s="6">
        <v>0.11844349999999999</v>
      </c>
      <c r="I22507" s="7">
        <v>52.73</v>
      </c>
      <c r="J22507" s="2">
        <v>55.666699999999999</v>
      </c>
      <c r="K22507">
        <v>15</v>
      </c>
      <c r="L22507" s="2">
        <v>99.4</v>
      </c>
    </row>
    <row r="22508" spans="1:12" x14ac:dyDescent="0.25">
      <c r="A22508">
        <v>49327</v>
      </c>
      <c r="B22508" s="2">
        <v>17.80772</v>
      </c>
      <c r="C22508" s="3">
        <v>8348</v>
      </c>
      <c r="E22508" t="s">
        <v>6854</v>
      </c>
      <c r="F22508" s="4" t="s">
        <v>9106</v>
      </c>
      <c r="G22508" s="5">
        <v>5356</v>
      </c>
      <c r="H22508" s="6">
        <v>0.1151764</v>
      </c>
      <c r="I22508" s="7">
        <v>53.292000000000002</v>
      </c>
    </row>
    <row r="22509" spans="1:12" x14ac:dyDescent="0.25">
      <c r="A22509">
        <v>56453</v>
      </c>
      <c r="B22509" s="2">
        <v>17.8063</v>
      </c>
      <c r="C22509" s="3">
        <v>822</v>
      </c>
      <c r="E22509" t="s">
        <v>1422</v>
      </c>
      <c r="F22509" s="4" t="s">
        <v>10428</v>
      </c>
      <c r="G22509" s="5">
        <v>564</v>
      </c>
      <c r="H22509" s="6">
        <v>0.1061947</v>
      </c>
      <c r="I22509" s="7">
        <v>54.844000000000001</v>
      </c>
    </row>
    <row r="22510" spans="1:12" x14ac:dyDescent="0.25">
      <c r="A22510">
        <v>67878</v>
      </c>
      <c r="B22510" s="2">
        <v>17.805789999999998</v>
      </c>
      <c r="C22510" s="3">
        <v>2440</v>
      </c>
      <c r="E22510" t="s">
        <v>2548</v>
      </c>
      <c r="F22510" s="4" t="s">
        <v>12494</v>
      </c>
      <c r="G22510" s="5">
        <v>1554</v>
      </c>
      <c r="H22510" s="6">
        <v>0.12797430000000001</v>
      </c>
      <c r="I22510" s="7">
        <v>51.08</v>
      </c>
      <c r="J22510" s="2">
        <v>67</v>
      </c>
      <c r="K22510">
        <v>1</v>
      </c>
    </row>
    <row r="22511" spans="1:12" x14ac:dyDescent="0.25">
      <c r="A22511">
        <v>24553</v>
      </c>
      <c r="B22511" s="2">
        <v>17.805050000000001</v>
      </c>
      <c r="C22511" s="3">
        <v>2233</v>
      </c>
      <c r="D22511" s="4">
        <v>16820</v>
      </c>
      <c r="E22511" t="s">
        <v>1559</v>
      </c>
      <c r="F22511" s="4" t="s">
        <v>4335</v>
      </c>
      <c r="G22511" s="5">
        <v>1511</v>
      </c>
      <c r="H22511" s="6">
        <v>0.1157407</v>
      </c>
      <c r="I22511" s="7">
        <v>53.194000000000003</v>
      </c>
    </row>
    <row r="22512" spans="1:12" x14ac:dyDescent="0.25">
      <c r="A22512">
        <v>24250</v>
      </c>
      <c r="B22512" s="2">
        <v>17.804449999999999</v>
      </c>
      <c r="C22512" s="3">
        <v>1399</v>
      </c>
      <c r="D22512" s="4">
        <v>28700</v>
      </c>
      <c r="E22512" t="s">
        <v>5011</v>
      </c>
      <c r="F22512" s="4" t="s">
        <v>4335</v>
      </c>
      <c r="G22512" s="5">
        <v>1008</v>
      </c>
      <c r="H22512" s="6">
        <v>7.33399E-2</v>
      </c>
      <c r="I22512" s="7">
        <v>60.521000000000001</v>
      </c>
    </row>
    <row r="22513" spans="1:11" x14ac:dyDescent="0.25">
      <c r="A22513">
        <v>48891</v>
      </c>
      <c r="B22513" s="2">
        <v>17.803719999999998</v>
      </c>
      <c r="C22513" s="3">
        <v>3062</v>
      </c>
      <c r="D22513" s="4">
        <v>24340</v>
      </c>
      <c r="E22513" t="s">
        <v>3120</v>
      </c>
      <c r="F22513" s="4" t="s">
        <v>9106</v>
      </c>
      <c r="G22513" s="5">
        <v>2053</v>
      </c>
      <c r="H22513" s="6">
        <v>0.12950339999999999</v>
      </c>
      <c r="I22513" s="7">
        <v>50.814999999999998</v>
      </c>
      <c r="J22513" s="2">
        <v>55</v>
      </c>
      <c r="K22513">
        <v>1</v>
      </c>
    </row>
    <row r="22514" spans="1:11" x14ac:dyDescent="0.25">
      <c r="A22514">
        <v>29934</v>
      </c>
      <c r="B22514" s="2">
        <v>17.80303</v>
      </c>
      <c r="C22514" s="3">
        <v>984</v>
      </c>
      <c r="D22514" s="4">
        <v>25940</v>
      </c>
      <c r="E22514" t="s">
        <v>6356</v>
      </c>
      <c r="F22514" s="4" t="s">
        <v>6130</v>
      </c>
      <c r="G22514" s="5">
        <v>805</v>
      </c>
      <c r="H22514" s="6">
        <v>0</v>
      </c>
      <c r="I22514" s="7">
        <v>73.194000000000003</v>
      </c>
    </row>
    <row r="22515" spans="1:11" x14ac:dyDescent="0.25">
      <c r="A22515">
        <v>33952</v>
      </c>
      <c r="B22515" s="2">
        <v>17.797409999999999</v>
      </c>
      <c r="C22515" s="3">
        <v>29834</v>
      </c>
      <c r="D22515" s="4">
        <v>39460</v>
      </c>
      <c r="E22515" t="s">
        <v>6961</v>
      </c>
      <c r="F22515" s="4" t="s">
        <v>6689</v>
      </c>
      <c r="G22515" s="5">
        <v>22673</v>
      </c>
      <c r="H22515" s="6">
        <v>0.14832619999999999</v>
      </c>
      <c r="I22515" s="7">
        <v>47.558</v>
      </c>
      <c r="J22515" s="2">
        <v>44</v>
      </c>
      <c r="K22515">
        <v>6</v>
      </c>
    </row>
    <row r="22516" spans="1:11" x14ac:dyDescent="0.25">
      <c r="A22516">
        <v>54646</v>
      </c>
      <c r="B22516" s="2">
        <v>17.791360000000001</v>
      </c>
      <c r="C22516" s="3">
        <v>4054</v>
      </c>
      <c r="E22516" t="s">
        <v>10323</v>
      </c>
      <c r="F22516" s="4" t="s">
        <v>10031</v>
      </c>
      <c r="G22516" s="5">
        <v>2628</v>
      </c>
      <c r="H22516" s="6">
        <v>0.1243819</v>
      </c>
      <c r="I22516" s="7">
        <v>51.694000000000003</v>
      </c>
      <c r="J22516" s="2">
        <v>57.5</v>
      </c>
      <c r="K22516">
        <v>2</v>
      </c>
    </row>
    <row r="22517" spans="1:11" x14ac:dyDescent="0.25">
      <c r="A22517">
        <v>73443</v>
      </c>
      <c r="B22517" s="2">
        <v>17.790150000000001</v>
      </c>
      <c r="C22517" s="3">
        <v>3553</v>
      </c>
      <c r="D22517" s="4">
        <v>11620</v>
      </c>
      <c r="E22517" t="s">
        <v>13497</v>
      </c>
      <c r="F22517" s="4" t="s">
        <v>13462</v>
      </c>
      <c r="G22517" s="5">
        <v>2421</v>
      </c>
      <c r="H22517" s="6">
        <v>9.4549999999999995E-2</v>
      </c>
      <c r="I22517" s="7">
        <v>56.844999999999999</v>
      </c>
      <c r="J22517" s="2">
        <v>62</v>
      </c>
      <c r="K22517">
        <v>1</v>
      </c>
    </row>
    <row r="22518" spans="1:11" x14ac:dyDescent="0.25">
      <c r="A22518">
        <v>54454</v>
      </c>
      <c r="B22518" s="2">
        <v>17.789359999999999</v>
      </c>
      <c r="C22518" s="3">
        <v>1348</v>
      </c>
      <c r="D22518" s="4">
        <v>49220</v>
      </c>
      <c r="E22518" t="s">
        <v>10251</v>
      </c>
      <c r="F22518" s="4" t="s">
        <v>10031</v>
      </c>
      <c r="G22518" s="5">
        <v>865</v>
      </c>
      <c r="H22518" s="6">
        <v>9.3641600000000005E-2</v>
      </c>
      <c r="I22518" s="7">
        <v>57</v>
      </c>
    </row>
    <row r="22519" spans="1:11" x14ac:dyDescent="0.25">
      <c r="A22519">
        <v>34432</v>
      </c>
      <c r="B22519" s="2">
        <v>17.786770000000001</v>
      </c>
      <c r="C22519" s="3">
        <v>12725</v>
      </c>
      <c r="D22519" s="4">
        <v>36100</v>
      </c>
      <c r="E22519" t="s">
        <v>6984</v>
      </c>
      <c r="F22519" s="4" t="s">
        <v>6689</v>
      </c>
      <c r="G22519" s="5">
        <v>9991</v>
      </c>
      <c r="H22519" s="6">
        <v>0.1671337</v>
      </c>
      <c r="I22519" s="7">
        <v>44.3</v>
      </c>
      <c r="J22519" s="2">
        <v>62.5</v>
      </c>
      <c r="K22519">
        <v>2</v>
      </c>
    </row>
    <row r="22520" spans="1:11" x14ac:dyDescent="0.25">
      <c r="A22520">
        <v>28528</v>
      </c>
      <c r="B22520" s="2">
        <v>17.78425</v>
      </c>
      <c r="C22520" s="3">
        <v>676</v>
      </c>
      <c r="D22520" s="4">
        <v>33980</v>
      </c>
      <c r="E22520" t="s">
        <v>269</v>
      </c>
      <c r="F22520" s="4" t="s">
        <v>5642</v>
      </c>
      <c r="G22520" s="5">
        <v>533</v>
      </c>
      <c r="H22520" s="6">
        <v>0.14419480000000001</v>
      </c>
      <c r="I22520" s="7">
        <v>48.264000000000003</v>
      </c>
    </row>
    <row r="22521" spans="1:11" x14ac:dyDescent="0.25">
      <c r="A22521">
        <v>28665</v>
      </c>
      <c r="B22521" s="2">
        <v>17.7837</v>
      </c>
      <c r="C22521" s="3">
        <v>2510</v>
      </c>
      <c r="D22521" s="4">
        <v>35900</v>
      </c>
      <c r="E22521" t="s">
        <v>6058</v>
      </c>
      <c r="F22521" s="4" t="s">
        <v>5642</v>
      </c>
      <c r="G22521" s="5">
        <v>1776</v>
      </c>
      <c r="H22521" s="6">
        <v>0.16272519999999999</v>
      </c>
      <c r="I22521" s="7">
        <v>45.06</v>
      </c>
    </row>
    <row r="22522" spans="1:11" x14ac:dyDescent="0.25">
      <c r="A22522">
        <v>13786</v>
      </c>
      <c r="B22522" s="2">
        <v>17.783169999999998</v>
      </c>
      <c r="C22522" s="3">
        <v>663</v>
      </c>
      <c r="E22522" t="s">
        <v>2719</v>
      </c>
      <c r="F22522" s="4" t="s">
        <v>1280</v>
      </c>
      <c r="G22522" s="5">
        <v>423</v>
      </c>
      <c r="H22522" s="6">
        <v>0.129717</v>
      </c>
      <c r="I22522" s="7">
        <v>50.764000000000003</v>
      </c>
    </row>
    <row r="22523" spans="1:11" x14ac:dyDescent="0.25">
      <c r="A22523">
        <v>62013</v>
      </c>
      <c r="B22523" s="2">
        <v>17.782969999999999</v>
      </c>
      <c r="C22523" s="3">
        <v>486</v>
      </c>
      <c r="D22523" s="4">
        <v>41180</v>
      </c>
      <c r="E22523" t="s">
        <v>10210</v>
      </c>
      <c r="F22523" s="4" t="s">
        <v>11490</v>
      </c>
      <c r="G22523" s="5">
        <v>391</v>
      </c>
      <c r="H22523" s="6">
        <v>7.9283900000000004E-2</v>
      </c>
      <c r="I22523" s="7">
        <v>59.478999999999999</v>
      </c>
    </row>
    <row r="22524" spans="1:11" x14ac:dyDescent="0.25">
      <c r="A22524">
        <v>95385</v>
      </c>
      <c r="B22524" s="2">
        <v>17.782789999999999</v>
      </c>
      <c r="C22524" s="3">
        <v>514</v>
      </c>
      <c r="D22524" s="4">
        <v>33700</v>
      </c>
      <c r="E22524" t="s">
        <v>15877</v>
      </c>
      <c r="F22524" s="4" t="s">
        <v>15368</v>
      </c>
      <c r="G22524" s="5">
        <v>375</v>
      </c>
      <c r="H22524" s="6">
        <v>0.20212769999999999</v>
      </c>
      <c r="I22524" s="7">
        <v>38.25</v>
      </c>
    </row>
    <row r="22525" spans="1:11" x14ac:dyDescent="0.25">
      <c r="A22525">
        <v>29593</v>
      </c>
      <c r="B22525" s="2">
        <v>17.782340000000001</v>
      </c>
      <c r="C22525" s="3">
        <v>2165</v>
      </c>
      <c r="D22525" s="4">
        <v>22500</v>
      </c>
      <c r="E22525" t="s">
        <v>6284</v>
      </c>
      <c r="F22525" s="4" t="s">
        <v>6130</v>
      </c>
      <c r="G22525" s="5">
        <v>1503</v>
      </c>
      <c r="H22525" s="6">
        <v>0.1337325</v>
      </c>
      <c r="I22525" s="7">
        <v>50.069000000000003</v>
      </c>
    </row>
    <row r="22526" spans="1:11" x14ac:dyDescent="0.25">
      <c r="A22526">
        <v>38256</v>
      </c>
      <c r="B22526" s="2">
        <v>17.781389999999998</v>
      </c>
      <c r="C22526" s="3">
        <v>2867</v>
      </c>
      <c r="D22526" s="4">
        <v>37540</v>
      </c>
      <c r="E22526" t="s">
        <v>2819</v>
      </c>
      <c r="F22526" s="4" t="s">
        <v>7348</v>
      </c>
      <c r="G22526" s="5">
        <v>2471</v>
      </c>
      <c r="H22526" s="6">
        <v>0.14846280000000001</v>
      </c>
      <c r="I22526" s="7">
        <v>47.518999999999998</v>
      </c>
    </row>
    <row r="22527" spans="1:11" x14ac:dyDescent="0.25">
      <c r="A22527">
        <v>62617</v>
      </c>
      <c r="B22527" s="2">
        <v>17.78068</v>
      </c>
      <c r="C22527" s="3">
        <v>725</v>
      </c>
      <c r="E22527" t="s">
        <v>627</v>
      </c>
      <c r="F22527" s="4" t="s">
        <v>11490</v>
      </c>
      <c r="G22527" s="5">
        <v>500</v>
      </c>
      <c r="H22527" s="6">
        <v>0.12574850000000001</v>
      </c>
      <c r="I22527" s="7">
        <v>51.442</v>
      </c>
      <c r="J22527" s="2">
        <v>49</v>
      </c>
      <c r="K22527">
        <v>1</v>
      </c>
    </row>
    <row r="22528" spans="1:11" x14ac:dyDescent="0.25">
      <c r="A22528">
        <v>63631</v>
      </c>
      <c r="B22528" s="2">
        <v>17.780349999999999</v>
      </c>
      <c r="C22528" s="3">
        <v>1241</v>
      </c>
      <c r="E22528" t="s">
        <v>2838</v>
      </c>
      <c r="F22528" s="4" t="s">
        <v>12102</v>
      </c>
      <c r="G22528" s="5">
        <v>889</v>
      </c>
      <c r="H22528" s="6">
        <v>9.6629199999999998E-2</v>
      </c>
      <c r="I22528" s="7">
        <v>56.470999999999997</v>
      </c>
    </row>
    <row r="22529" spans="1:12" x14ac:dyDescent="0.25">
      <c r="A22529">
        <v>78670</v>
      </c>
      <c r="B22529" s="2">
        <v>17.780069999999998</v>
      </c>
      <c r="C22529" s="3">
        <v>368</v>
      </c>
      <c r="D22529" s="4">
        <v>41700</v>
      </c>
      <c r="E22529" t="s">
        <v>10765</v>
      </c>
      <c r="F22529" s="4" t="s">
        <v>13752</v>
      </c>
      <c r="G22529" s="5">
        <v>289</v>
      </c>
      <c r="H22529" s="6">
        <v>7.2664400000000004E-2</v>
      </c>
      <c r="I22529" s="7">
        <v>60.604999999999997</v>
      </c>
    </row>
    <row r="22530" spans="1:12" x14ac:dyDescent="0.25">
      <c r="A22530">
        <v>32060</v>
      </c>
      <c r="B22530" s="2">
        <v>17.776140000000002</v>
      </c>
      <c r="C22530" s="3">
        <v>22922</v>
      </c>
      <c r="E22530" t="s">
        <v>6700</v>
      </c>
      <c r="F22530" s="4" t="s">
        <v>6689</v>
      </c>
      <c r="G22530" s="5">
        <v>16108</v>
      </c>
      <c r="H22530" s="6">
        <v>0.1362592</v>
      </c>
      <c r="I22530" s="7">
        <v>49.615000000000002</v>
      </c>
      <c r="J22530" s="2">
        <v>51</v>
      </c>
      <c r="K22530">
        <v>3</v>
      </c>
    </row>
    <row r="22531" spans="1:12" x14ac:dyDescent="0.25">
      <c r="A22531">
        <v>73554</v>
      </c>
      <c r="B22531" s="2">
        <v>17.771719999999998</v>
      </c>
      <c r="C22531" s="3">
        <v>3482</v>
      </c>
      <c r="E22531" t="s">
        <v>13518</v>
      </c>
      <c r="F22531" s="4" t="s">
        <v>13462</v>
      </c>
      <c r="G22531" s="5">
        <v>2378</v>
      </c>
      <c r="H22531" s="6">
        <v>0.14627989999999999</v>
      </c>
      <c r="I22531" s="7">
        <v>47.88</v>
      </c>
      <c r="J22531" s="2">
        <v>49.333300000000001</v>
      </c>
      <c r="K22531">
        <v>3</v>
      </c>
    </row>
    <row r="22532" spans="1:12" x14ac:dyDescent="0.25">
      <c r="A22532">
        <v>51578</v>
      </c>
      <c r="B22532" s="2">
        <v>17.771129999999999</v>
      </c>
      <c r="C22532" s="3">
        <v>97</v>
      </c>
      <c r="E22532" t="s">
        <v>9044</v>
      </c>
      <c r="F22532" s="4" t="s">
        <v>9593</v>
      </c>
      <c r="G22532" s="5">
        <v>68</v>
      </c>
      <c r="H22532" s="6">
        <v>0.10144930000000001</v>
      </c>
      <c r="I22532" s="7">
        <v>55.625</v>
      </c>
    </row>
    <row r="22533" spans="1:12" x14ac:dyDescent="0.25">
      <c r="A22533">
        <v>32905</v>
      </c>
      <c r="B22533" s="2">
        <v>17.76717</v>
      </c>
      <c r="C22533" s="3">
        <v>22913</v>
      </c>
      <c r="D22533" s="4">
        <v>37340</v>
      </c>
      <c r="E22533" t="s">
        <v>6847</v>
      </c>
      <c r="F22533" s="4" t="s">
        <v>6689</v>
      </c>
      <c r="G22533" s="5">
        <v>16458</v>
      </c>
      <c r="H22533" s="6">
        <v>0.18397230000000001</v>
      </c>
      <c r="I22533" s="7">
        <v>41.363</v>
      </c>
      <c r="J22533" s="2">
        <v>48.5</v>
      </c>
      <c r="K22533">
        <v>6</v>
      </c>
    </row>
    <row r="22534" spans="1:12" x14ac:dyDescent="0.25">
      <c r="A22534">
        <v>61949</v>
      </c>
      <c r="B22534" s="2">
        <v>17.763200000000001</v>
      </c>
      <c r="C22534" s="3">
        <v>177</v>
      </c>
      <c r="E22534" t="s">
        <v>11844</v>
      </c>
      <c r="F22534" s="4" t="s">
        <v>11490</v>
      </c>
      <c r="G22534" s="5">
        <v>134</v>
      </c>
      <c r="H22534" s="6">
        <v>8.9552199999999998E-2</v>
      </c>
      <c r="I22534" s="7">
        <v>57.679000000000002</v>
      </c>
    </row>
    <row r="22535" spans="1:12" x14ac:dyDescent="0.25">
      <c r="A22535">
        <v>44483</v>
      </c>
      <c r="B22535" s="2">
        <v>17.758859999999999</v>
      </c>
      <c r="C22535" s="3">
        <v>25645</v>
      </c>
      <c r="D22535" s="4">
        <v>49660</v>
      </c>
      <c r="E22535" t="s">
        <v>65</v>
      </c>
      <c r="F22535" s="4" t="s">
        <v>8295</v>
      </c>
      <c r="G22535" s="5">
        <v>18038</v>
      </c>
      <c r="H22535" s="6">
        <v>0.14302339999999999</v>
      </c>
      <c r="I22535" s="7">
        <v>48.438000000000002</v>
      </c>
      <c r="J22535" s="2">
        <v>48.8</v>
      </c>
      <c r="K22535">
        <v>15</v>
      </c>
      <c r="L22535" s="2">
        <v>90.5</v>
      </c>
    </row>
    <row r="22536" spans="1:12" x14ac:dyDescent="0.25">
      <c r="A22536">
        <v>31060</v>
      </c>
      <c r="B22536" s="2">
        <v>17.75423</v>
      </c>
      <c r="C22536" s="3">
        <v>1843</v>
      </c>
      <c r="E22536" t="s">
        <v>615</v>
      </c>
      <c r="F22536" s="4" t="s">
        <v>6363</v>
      </c>
      <c r="G22536" s="5">
        <v>1281</v>
      </c>
      <c r="H22536" s="6">
        <v>0.13338530000000001</v>
      </c>
      <c r="I22536" s="7">
        <v>50.100999999999999</v>
      </c>
      <c r="J22536" s="2">
        <v>29</v>
      </c>
      <c r="K22536">
        <v>1</v>
      </c>
    </row>
    <row r="22537" spans="1:12" x14ac:dyDescent="0.25">
      <c r="A22537">
        <v>12849</v>
      </c>
      <c r="B22537" s="2">
        <v>17.75384</v>
      </c>
      <c r="C22537" s="3">
        <v>564</v>
      </c>
      <c r="D22537" s="4">
        <v>24020</v>
      </c>
      <c r="E22537" t="s">
        <v>2385</v>
      </c>
      <c r="F22537" s="4" t="s">
        <v>1280</v>
      </c>
      <c r="G22537" s="5">
        <v>335</v>
      </c>
      <c r="H22537" s="6">
        <v>4.7761199999999997E-2</v>
      </c>
      <c r="I22537" s="7">
        <v>64.896000000000001</v>
      </c>
    </row>
    <row r="22538" spans="1:12" x14ac:dyDescent="0.25">
      <c r="A22538">
        <v>36311</v>
      </c>
      <c r="B22538" s="2">
        <v>17.753270000000001</v>
      </c>
      <c r="C22538" s="3">
        <v>3115</v>
      </c>
      <c r="D22538" s="4">
        <v>37120</v>
      </c>
      <c r="E22538" t="s">
        <v>7224</v>
      </c>
      <c r="F22538" s="4" t="s">
        <v>7027</v>
      </c>
      <c r="G22538" s="5">
        <v>2042</v>
      </c>
      <c r="H22538" s="6">
        <v>0.14299709999999999</v>
      </c>
      <c r="I22538" s="7">
        <v>48.438000000000002</v>
      </c>
    </row>
    <row r="22539" spans="1:12" x14ac:dyDescent="0.25">
      <c r="A22539">
        <v>75692</v>
      </c>
      <c r="B22539" s="2">
        <v>17.751940000000001</v>
      </c>
      <c r="C22539" s="3">
        <v>4776</v>
      </c>
      <c r="D22539" s="4">
        <v>32220</v>
      </c>
      <c r="E22539" t="s">
        <v>13843</v>
      </c>
      <c r="F22539" s="4" t="s">
        <v>13752</v>
      </c>
      <c r="G22539" s="5">
        <v>3526</v>
      </c>
      <c r="H22539" s="6">
        <v>0.12220019999999999</v>
      </c>
      <c r="I22539" s="7">
        <v>52.029000000000003</v>
      </c>
    </row>
    <row r="22540" spans="1:12" x14ac:dyDescent="0.25">
      <c r="A22540">
        <v>38230</v>
      </c>
      <c r="B22540" s="2">
        <v>17.75047</v>
      </c>
      <c r="C22540" s="3">
        <v>3723</v>
      </c>
      <c r="D22540" s="4">
        <v>32280</v>
      </c>
      <c r="E22540" t="s">
        <v>111</v>
      </c>
      <c r="F22540" s="4" t="s">
        <v>7348</v>
      </c>
      <c r="G22540" s="5">
        <v>2598</v>
      </c>
      <c r="H22540" s="6">
        <v>0.1631397</v>
      </c>
      <c r="I22540" s="7">
        <v>44.951999999999998</v>
      </c>
    </row>
    <row r="22541" spans="1:12" x14ac:dyDescent="0.25">
      <c r="A22541">
        <v>15554</v>
      </c>
      <c r="B22541" s="2">
        <v>17.74943</v>
      </c>
      <c r="C22541" s="3">
        <v>2378</v>
      </c>
      <c r="E22541" t="s">
        <v>3201</v>
      </c>
      <c r="F22541" s="4" t="s">
        <v>3003</v>
      </c>
      <c r="G22541" s="5">
        <v>1769</v>
      </c>
      <c r="H22541" s="6">
        <v>0.1338983</v>
      </c>
      <c r="I22541" s="7">
        <v>50</v>
      </c>
    </row>
    <row r="22542" spans="1:12" x14ac:dyDescent="0.25">
      <c r="A22542">
        <v>59411</v>
      </c>
      <c r="B22542" s="2">
        <v>17.748930000000001</v>
      </c>
      <c r="C22542" s="3">
        <v>444</v>
      </c>
      <c r="E22542" t="s">
        <v>11367</v>
      </c>
      <c r="F22542" s="4" t="s">
        <v>11278</v>
      </c>
      <c r="G22542" s="5">
        <v>326</v>
      </c>
      <c r="H22542" s="6">
        <v>0.29969420000000002</v>
      </c>
      <c r="I22542" s="7">
        <v>21.346</v>
      </c>
    </row>
    <row r="22543" spans="1:12" x14ac:dyDescent="0.25">
      <c r="A22543">
        <v>75901</v>
      </c>
      <c r="B22543" s="2">
        <v>17.744309999999999</v>
      </c>
      <c r="C22543" s="3">
        <v>30493</v>
      </c>
      <c r="D22543" s="4">
        <v>31260</v>
      </c>
      <c r="E22543" t="s">
        <v>13866</v>
      </c>
      <c r="F22543" s="4" t="s">
        <v>13752</v>
      </c>
      <c r="G22543" s="5">
        <v>18940</v>
      </c>
      <c r="H22543" s="6">
        <v>0.1582365</v>
      </c>
      <c r="I22543" s="7">
        <v>45.786999999999999</v>
      </c>
      <c r="J22543" s="2">
        <v>56.714300000000001</v>
      </c>
      <c r="K22543">
        <v>7</v>
      </c>
    </row>
    <row r="22544" spans="1:12" x14ac:dyDescent="0.25">
      <c r="A22544">
        <v>67583</v>
      </c>
      <c r="B22544" s="2">
        <v>17.739650000000001</v>
      </c>
      <c r="C22544" s="3">
        <v>723</v>
      </c>
      <c r="D22544" s="4">
        <v>26740</v>
      </c>
      <c r="E22544" t="s">
        <v>12686</v>
      </c>
      <c r="F22544" s="4" t="s">
        <v>12494</v>
      </c>
      <c r="G22544" s="5">
        <v>547</v>
      </c>
      <c r="H22544" s="6">
        <v>0.1350365</v>
      </c>
      <c r="I22544" s="7">
        <v>49.792000000000002</v>
      </c>
    </row>
    <row r="22545" spans="1:12" x14ac:dyDescent="0.25">
      <c r="A22545">
        <v>92322</v>
      </c>
      <c r="B22545" s="2">
        <v>17.739380000000001</v>
      </c>
      <c r="C22545" s="3">
        <v>911</v>
      </c>
      <c r="D22545" s="4">
        <v>40140</v>
      </c>
      <c r="E22545" t="s">
        <v>15535</v>
      </c>
      <c r="F22545" s="4" t="s">
        <v>15368</v>
      </c>
      <c r="G22545" s="5">
        <v>575</v>
      </c>
      <c r="H22545" s="6">
        <v>0.21701390000000001</v>
      </c>
      <c r="I22545" s="7">
        <v>35.625</v>
      </c>
    </row>
    <row r="22546" spans="1:12" x14ac:dyDescent="0.25">
      <c r="A22546">
        <v>39045</v>
      </c>
      <c r="B22546" s="2">
        <v>17.739059999999998</v>
      </c>
      <c r="C22546" s="3">
        <v>1258</v>
      </c>
      <c r="D22546" s="4">
        <v>27140</v>
      </c>
      <c r="E22546" t="s">
        <v>973</v>
      </c>
      <c r="F22546" s="4" t="s">
        <v>7633</v>
      </c>
      <c r="G22546" s="5">
        <v>736</v>
      </c>
      <c r="H22546" s="6">
        <v>0.18724560000000001</v>
      </c>
      <c r="I22546" s="7">
        <v>40.768999999999998</v>
      </c>
    </row>
    <row r="22547" spans="1:12" x14ac:dyDescent="0.25">
      <c r="A22547">
        <v>29853</v>
      </c>
      <c r="B22547" s="2">
        <v>17.737870000000001</v>
      </c>
      <c r="C22547" s="3">
        <v>6401</v>
      </c>
      <c r="E22547" t="s">
        <v>1121</v>
      </c>
      <c r="F22547" s="4" t="s">
        <v>6130</v>
      </c>
      <c r="G22547" s="5">
        <v>4260</v>
      </c>
      <c r="H22547" s="6">
        <v>0.1420188</v>
      </c>
      <c r="I22547" s="7">
        <v>48.582000000000001</v>
      </c>
      <c r="J22547" s="2">
        <v>43</v>
      </c>
      <c r="K22547">
        <v>1</v>
      </c>
    </row>
    <row r="22548" spans="1:12" x14ac:dyDescent="0.25">
      <c r="A22548">
        <v>13111</v>
      </c>
      <c r="B22548" s="2">
        <v>17.736599999999999</v>
      </c>
      <c r="C22548" s="3">
        <v>1496</v>
      </c>
      <c r="D22548" s="4">
        <v>12180</v>
      </c>
      <c r="E22548" t="s">
        <v>2511</v>
      </c>
      <c r="F22548" s="4" t="s">
        <v>1280</v>
      </c>
      <c r="G22548" s="5">
        <v>1062</v>
      </c>
      <c r="H22548" s="6">
        <v>0.1345249</v>
      </c>
      <c r="I22548" s="7">
        <v>49.875</v>
      </c>
      <c r="J22548" s="2">
        <v>36</v>
      </c>
      <c r="K22548">
        <v>3</v>
      </c>
    </row>
    <row r="22549" spans="1:12" x14ac:dyDescent="0.25">
      <c r="A22549">
        <v>44688</v>
      </c>
      <c r="B22549" s="2">
        <v>17.73583</v>
      </c>
      <c r="C22549" s="3">
        <v>2987</v>
      </c>
      <c r="D22549" s="4">
        <v>15940</v>
      </c>
      <c r="E22549" t="s">
        <v>3121</v>
      </c>
      <c r="F22549" s="4" t="s">
        <v>8295</v>
      </c>
      <c r="G22549" s="5">
        <v>2148</v>
      </c>
      <c r="H22549" s="6">
        <v>9.3997200000000003E-2</v>
      </c>
      <c r="I22549" s="7">
        <v>56.875</v>
      </c>
      <c r="J22549" s="2">
        <v>43</v>
      </c>
      <c r="K22549">
        <v>1</v>
      </c>
    </row>
    <row r="22550" spans="1:12" x14ac:dyDescent="0.25">
      <c r="A22550">
        <v>19007</v>
      </c>
      <c r="B22550" s="2">
        <v>17.731919999999999</v>
      </c>
      <c r="C22550" s="3">
        <v>20500</v>
      </c>
      <c r="D22550" s="4">
        <v>37980</v>
      </c>
      <c r="E22550" t="s">
        <v>471</v>
      </c>
      <c r="F22550" s="4" t="s">
        <v>3003</v>
      </c>
      <c r="G22550" s="5">
        <v>14170</v>
      </c>
      <c r="H22550" s="6">
        <v>0.1145378</v>
      </c>
      <c r="I22550" s="7">
        <v>53.323999999999998</v>
      </c>
      <c r="J22550" s="2">
        <v>50.4</v>
      </c>
      <c r="K22550">
        <v>5</v>
      </c>
    </row>
    <row r="22551" spans="1:12" x14ac:dyDescent="0.25">
      <c r="A22551">
        <v>97537</v>
      </c>
      <c r="B22551" s="2">
        <v>17.727229999999999</v>
      </c>
      <c r="C22551" s="3">
        <v>6797</v>
      </c>
      <c r="D22551" s="4">
        <v>32780</v>
      </c>
      <c r="E22551" t="s">
        <v>16283</v>
      </c>
      <c r="F22551" s="4" t="s">
        <v>16170</v>
      </c>
      <c r="G22551" s="5">
        <v>5451</v>
      </c>
      <c r="H22551" s="6">
        <v>0.1289672</v>
      </c>
      <c r="I22551" s="7">
        <v>50.825000000000003</v>
      </c>
      <c r="J22551" s="2">
        <v>54</v>
      </c>
      <c r="K22551">
        <v>1</v>
      </c>
    </row>
    <row r="22552" spans="1:12" x14ac:dyDescent="0.25">
      <c r="A22552">
        <v>15546</v>
      </c>
      <c r="B22552" s="2">
        <v>17.72587</v>
      </c>
      <c r="C22552" s="3">
        <v>405</v>
      </c>
      <c r="D22552" s="4">
        <v>43740</v>
      </c>
      <c r="E22552" t="s">
        <v>3196</v>
      </c>
      <c r="F22552" s="4" t="s">
        <v>3003</v>
      </c>
      <c r="G22552" s="5">
        <v>209</v>
      </c>
      <c r="H22552" s="6">
        <v>9.5238100000000006E-2</v>
      </c>
      <c r="I22552" s="7">
        <v>56.652999999999999</v>
      </c>
    </row>
    <row r="22553" spans="1:12" x14ac:dyDescent="0.25">
      <c r="A22553">
        <v>17983</v>
      </c>
      <c r="B22553" s="2">
        <v>17.725560000000002</v>
      </c>
      <c r="C22553" s="3">
        <v>1391</v>
      </c>
      <c r="D22553" s="4">
        <v>39060</v>
      </c>
      <c r="E22553" t="s">
        <v>3942</v>
      </c>
      <c r="F22553" s="4" t="s">
        <v>3003</v>
      </c>
      <c r="G22553" s="5">
        <v>1093</v>
      </c>
      <c r="H22553" s="6">
        <v>0.106947</v>
      </c>
      <c r="I22553" s="7">
        <v>54.625</v>
      </c>
      <c r="J22553" s="2">
        <v>25</v>
      </c>
      <c r="K22553">
        <v>1</v>
      </c>
    </row>
    <row r="22554" spans="1:12" x14ac:dyDescent="0.25">
      <c r="A22554">
        <v>47994</v>
      </c>
      <c r="B22554" s="2">
        <v>17.725239999999999</v>
      </c>
      <c r="C22554" s="3">
        <v>310</v>
      </c>
      <c r="D22554" s="4">
        <v>18820</v>
      </c>
      <c r="E22554" t="s">
        <v>4576</v>
      </c>
      <c r="F22554" s="4" t="s">
        <v>8800</v>
      </c>
      <c r="G22554" s="5">
        <v>259</v>
      </c>
      <c r="H22554" s="6">
        <v>0.1192308</v>
      </c>
      <c r="I22554" s="7">
        <v>52.5</v>
      </c>
    </row>
    <row r="22555" spans="1:12" x14ac:dyDescent="0.25">
      <c r="A22555">
        <v>75570</v>
      </c>
      <c r="B22555" s="2">
        <v>17.723330000000001</v>
      </c>
      <c r="C22555" s="3">
        <v>10680</v>
      </c>
      <c r="D22555" s="4">
        <v>45500</v>
      </c>
      <c r="E22555" t="s">
        <v>534</v>
      </c>
      <c r="F22555" s="4" t="s">
        <v>13752</v>
      </c>
      <c r="G22555" s="5">
        <v>7689</v>
      </c>
      <c r="H22555" s="6">
        <v>0.1076863</v>
      </c>
      <c r="I22555" s="7">
        <v>54.481000000000002</v>
      </c>
    </row>
    <row r="22556" spans="1:12" x14ac:dyDescent="0.25">
      <c r="A22556">
        <v>24458</v>
      </c>
      <c r="B22556" s="2">
        <v>17.721409999999999</v>
      </c>
      <c r="C22556" s="3">
        <v>425</v>
      </c>
      <c r="E22556" t="s">
        <v>5073</v>
      </c>
      <c r="F22556" s="4" t="s">
        <v>4335</v>
      </c>
      <c r="G22556" s="5">
        <v>344</v>
      </c>
      <c r="H22556" s="6">
        <v>0.1075581</v>
      </c>
      <c r="I22556" s="7">
        <v>54.5</v>
      </c>
      <c r="J22556" s="2">
        <v>45</v>
      </c>
      <c r="K22556">
        <v>1</v>
      </c>
    </row>
    <row r="22557" spans="1:12" x14ac:dyDescent="0.25">
      <c r="A22557">
        <v>95820</v>
      </c>
      <c r="B22557" s="2">
        <v>17.71603</v>
      </c>
      <c r="C22557" s="3">
        <v>34528</v>
      </c>
      <c r="D22557" s="4">
        <v>40900</v>
      </c>
      <c r="E22557" t="s">
        <v>3933</v>
      </c>
      <c r="F22557" s="4" t="s">
        <v>15368</v>
      </c>
      <c r="G22557" s="5">
        <v>22155</v>
      </c>
      <c r="H22557" s="6">
        <v>0.18090719999999999</v>
      </c>
      <c r="I22557" s="7">
        <v>41.823999999999998</v>
      </c>
      <c r="J22557" s="2">
        <v>46.818199999999997</v>
      </c>
      <c r="K22557">
        <v>11</v>
      </c>
      <c r="L22557" s="2">
        <v>83.9</v>
      </c>
    </row>
    <row r="22558" spans="1:12" x14ac:dyDescent="0.25">
      <c r="A22558">
        <v>76009</v>
      </c>
      <c r="B22558" s="2">
        <v>17.707560000000001</v>
      </c>
      <c r="C22558" s="3">
        <v>20361</v>
      </c>
      <c r="D22558" s="4">
        <v>19100</v>
      </c>
      <c r="E22558" t="s">
        <v>10850</v>
      </c>
      <c r="F22558" s="4" t="s">
        <v>13752</v>
      </c>
      <c r="G22558" s="5">
        <v>13227</v>
      </c>
      <c r="H22558" s="6">
        <v>8.3005700000000002E-2</v>
      </c>
      <c r="I22558" s="7">
        <v>58.741</v>
      </c>
      <c r="J22558" s="2">
        <v>19</v>
      </c>
      <c r="K22558">
        <v>1</v>
      </c>
    </row>
    <row r="22559" spans="1:12" x14ac:dyDescent="0.25">
      <c r="A22559">
        <v>45316</v>
      </c>
      <c r="B22559" s="2">
        <v>17.704370000000001</v>
      </c>
      <c r="C22559" s="3">
        <v>127</v>
      </c>
      <c r="D22559" s="4">
        <v>19380</v>
      </c>
      <c r="E22559" t="s">
        <v>1348</v>
      </c>
      <c r="F22559" s="4" t="s">
        <v>8295</v>
      </c>
      <c r="G22559" s="5">
        <v>82</v>
      </c>
      <c r="H22559" s="6">
        <v>0.2073171</v>
      </c>
      <c r="I22559" s="7">
        <v>37.25</v>
      </c>
    </row>
    <row r="22560" spans="1:12" x14ac:dyDescent="0.25">
      <c r="A22560">
        <v>47842</v>
      </c>
      <c r="B22560" s="2">
        <v>17.70271</v>
      </c>
      <c r="C22560" s="3">
        <v>9774</v>
      </c>
      <c r="D22560" s="4">
        <v>45460</v>
      </c>
      <c r="E22560" t="s">
        <v>168</v>
      </c>
      <c r="F22560" s="4" t="s">
        <v>8800</v>
      </c>
      <c r="G22560" s="5">
        <v>6862</v>
      </c>
      <c r="H22560" s="6">
        <v>0.13332359999999999</v>
      </c>
      <c r="I22560" s="7">
        <v>50.036000000000001</v>
      </c>
      <c r="J22560" s="2">
        <v>51.333300000000001</v>
      </c>
      <c r="K22560">
        <v>3</v>
      </c>
    </row>
    <row r="22561" spans="1:11" x14ac:dyDescent="0.25">
      <c r="A22561">
        <v>43326</v>
      </c>
      <c r="B22561" s="2">
        <v>17.699010000000001</v>
      </c>
      <c r="C22561" s="3">
        <v>13232</v>
      </c>
      <c r="E22561" t="s">
        <v>4327</v>
      </c>
      <c r="F22561" s="4" t="s">
        <v>8295</v>
      </c>
      <c r="G22561" s="5">
        <v>8633</v>
      </c>
      <c r="H22561" s="6">
        <v>0.1119991</v>
      </c>
      <c r="I22561" s="7">
        <v>53.718000000000004</v>
      </c>
      <c r="J22561" s="2">
        <v>49.25</v>
      </c>
      <c r="K22561">
        <v>4</v>
      </c>
    </row>
    <row r="22562" spans="1:11" x14ac:dyDescent="0.25">
      <c r="A22562">
        <v>30755</v>
      </c>
      <c r="B22562" s="2">
        <v>17.69556</v>
      </c>
      <c r="C22562" s="3">
        <v>8822</v>
      </c>
      <c r="D22562" s="4">
        <v>19140</v>
      </c>
      <c r="E22562" t="s">
        <v>6536</v>
      </c>
      <c r="F22562" s="4" t="s">
        <v>6363</v>
      </c>
      <c r="G22562" s="5">
        <v>5751</v>
      </c>
      <c r="H22562" s="6">
        <v>0.1295202</v>
      </c>
      <c r="I22562" s="7">
        <v>50.69</v>
      </c>
      <c r="J22562" s="2">
        <v>71.5</v>
      </c>
      <c r="K22562">
        <v>2</v>
      </c>
    </row>
    <row r="22563" spans="1:11" x14ac:dyDescent="0.25">
      <c r="A22563">
        <v>48621</v>
      </c>
      <c r="B22563" s="2">
        <v>17.693960000000001</v>
      </c>
      <c r="C22563" s="3">
        <v>1230</v>
      </c>
      <c r="E22563" t="s">
        <v>1353</v>
      </c>
      <c r="F22563" s="4" t="s">
        <v>9106</v>
      </c>
      <c r="G22563" s="5">
        <v>971</v>
      </c>
      <c r="H22563" s="6">
        <v>0.14418130000000001</v>
      </c>
      <c r="I22563" s="7">
        <v>48.155000000000001</v>
      </c>
    </row>
    <row r="22564" spans="1:11" x14ac:dyDescent="0.25">
      <c r="A22564">
        <v>71232</v>
      </c>
      <c r="B22564" s="2">
        <v>17.692679999999999</v>
      </c>
      <c r="C22564" s="3">
        <v>6574</v>
      </c>
      <c r="E22564" t="s">
        <v>2709</v>
      </c>
      <c r="F22564" s="4" t="s">
        <v>12927</v>
      </c>
      <c r="G22564" s="5">
        <v>4355</v>
      </c>
      <c r="H22564" s="6">
        <v>0.15223880000000001</v>
      </c>
      <c r="I22564" s="7">
        <v>46.761000000000003</v>
      </c>
    </row>
    <row r="22565" spans="1:11" x14ac:dyDescent="0.25">
      <c r="A22565">
        <v>26270</v>
      </c>
      <c r="B22565" s="2">
        <v>17.691510000000001</v>
      </c>
      <c r="C22565" s="3">
        <v>660</v>
      </c>
      <c r="D22565" s="4">
        <v>21180</v>
      </c>
      <c r="E22565" t="s">
        <v>5521</v>
      </c>
      <c r="F22565" s="4" t="s">
        <v>5144</v>
      </c>
      <c r="G22565" s="5">
        <v>510</v>
      </c>
      <c r="H22565" s="6">
        <v>0.1996086</v>
      </c>
      <c r="I22565" s="7">
        <v>38.570999999999998</v>
      </c>
    </row>
    <row r="22566" spans="1:11" x14ac:dyDescent="0.25">
      <c r="A22566">
        <v>65620</v>
      </c>
      <c r="B22566" s="2">
        <v>17.69135</v>
      </c>
      <c r="C22566" s="3">
        <v>221</v>
      </c>
      <c r="D22566" s="4">
        <v>44180</v>
      </c>
      <c r="E22566" t="s">
        <v>12434</v>
      </c>
      <c r="F22566" s="4" t="s">
        <v>12102</v>
      </c>
      <c r="G22566" s="5">
        <v>155</v>
      </c>
      <c r="H22566" s="6">
        <v>0</v>
      </c>
      <c r="I22566" s="7">
        <v>73.055999999999997</v>
      </c>
    </row>
    <row r="22567" spans="1:11" x14ac:dyDescent="0.25">
      <c r="A22567">
        <v>83861</v>
      </c>
      <c r="B22567" s="2">
        <v>17.69021</v>
      </c>
      <c r="C22567" s="3">
        <v>6381</v>
      </c>
      <c r="E22567" t="s">
        <v>14846</v>
      </c>
      <c r="F22567" s="4" t="s">
        <v>14725</v>
      </c>
      <c r="G22567" s="5">
        <v>4625</v>
      </c>
      <c r="H22567" s="6">
        <v>0.13275680000000001</v>
      </c>
      <c r="I22567" s="7">
        <v>50.110999999999997</v>
      </c>
      <c r="J22567" s="2">
        <v>55</v>
      </c>
      <c r="K22567">
        <v>2</v>
      </c>
    </row>
    <row r="22568" spans="1:11" x14ac:dyDescent="0.25">
      <c r="A22568">
        <v>96086</v>
      </c>
      <c r="B22568" s="2">
        <v>17.689029999999999</v>
      </c>
      <c r="C22568" s="3">
        <v>379</v>
      </c>
      <c r="E22568" t="s">
        <v>16064</v>
      </c>
      <c r="F22568" s="4" t="s">
        <v>15368</v>
      </c>
      <c r="G22568" s="5">
        <v>289</v>
      </c>
      <c r="H22568" s="6">
        <v>0.24913489999999999</v>
      </c>
      <c r="I22568" s="7">
        <v>30</v>
      </c>
    </row>
    <row r="22569" spans="1:11" x14ac:dyDescent="0.25">
      <c r="A22569">
        <v>37184</v>
      </c>
      <c r="B22569" s="2">
        <v>17.68798</v>
      </c>
      <c r="C22569" s="3">
        <v>6024</v>
      </c>
      <c r="D22569" s="4">
        <v>34980</v>
      </c>
      <c r="E22569" t="s">
        <v>373</v>
      </c>
      <c r="F22569" s="4" t="s">
        <v>7348</v>
      </c>
      <c r="G22569" s="5">
        <v>4091</v>
      </c>
      <c r="H22569" s="6">
        <v>0.12417499999999999</v>
      </c>
      <c r="I22569" s="7">
        <v>51.588999999999999</v>
      </c>
    </row>
    <row r="22570" spans="1:11" x14ac:dyDescent="0.25">
      <c r="A22570">
        <v>73560</v>
      </c>
      <c r="B22570" s="2">
        <v>17.686920000000001</v>
      </c>
      <c r="C22570" s="3">
        <v>667</v>
      </c>
      <c r="D22570" s="4">
        <v>11060</v>
      </c>
      <c r="E22570" t="s">
        <v>6707</v>
      </c>
      <c r="F22570" s="4" t="s">
        <v>13462</v>
      </c>
      <c r="G22570" s="5">
        <v>356</v>
      </c>
      <c r="H22570" s="6">
        <v>0.18487400000000001</v>
      </c>
      <c r="I22570" s="7">
        <v>41.094000000000001</v>
      </c>
      <c r="J22570" s="2">
        <v>52</v>
      </c>
      <c r="K22570">
        <v>1</v>
      </c>
    </row>
    <row r="22571" spans="1:11" x14ac:dyDescent="0.25">
      <c r="A22571">
        <v>33162</v>
      </c>
      <c r="B22571" s="2">
        <v>17.679600000000001</v>
      </c>
      <c r="C22571" s="3">
        <v>47279</v>
      </c>
      <c r="D22571" s="4">
        <v>33100</v>
      </c>
      <c r="E22571" t="s">
        <v>5277</v>
      </c>
      <c r="F22571" s="4" t="s">
        <v>6689</v>
      </c>
      <c r="G22571" s="5">
        <v>30242</v>
      </c>
      <c r="H22571" s="6">
        <v>0.16308439999999999</v>
      </c>
      <c r="I22571" s="7">
        <v>44.859000000000002</v>
      </c>
      <c r="J22571" s="2">
        <v>40.75</v>
      </c>
      <c r="K22571">
        <v>8</v>
      </c>
    </row>
    <row r="22572" spans="1:11" x14ac:dyDescent="0.25">
      <c r="A22572">
        <v>79054</v>
      </c>
      <c r="B22572" s="2">
        <v>17.67229</v>
      </c>
      <c r="C22572" s="3">
        <v>375</v>
      </c>
      <c r="D22572" s="4">
        <v>37420</v>
      </c>
      <c r="E22572" t="s">
        <v>14358</v>
      </c>
      <c r="F22572" s="4" t="s">
        <v>13752</v>
      </c>
      <c r="G22572" s="5">
        <v>280</v>
      </c>
      <c r="H22572" s="6">
        <v>0.1107143</v>
      </c>
      <c r="I22572" s="7">
        <v>53.905999999999999</v>
      </c>
      <c r="J22572" s="2">
        <v>75</v>
      </c>
      <c r="K22572">
        <v>1</v>
      </c>
    </row>
    <row r="22573" spans="1:11" x14ac:dyDescent="0.25">
      <c r="A22573">
        <v>29905</v>
      </c>
      <c r="B22573" s="2">
        <v>17.6721</v>
      </c>
      <c r="C22573" s="3">
        <v>3595</v>
      </c>
      <c r="D22573" s="4">
        <v>25940</v>
      </c>
      <c r="E22573" t="s">
        <v>5987</v>
      </c>
      <c r="F22573" s="4" t="s">
        <v>6130</v>
      </c>
      <c r="G22573" s="5">
        <v>533</v>
      </c>
      <c r="H22573" s="6">
        <v>0.13483149999999999</v>
      </c>
      <c r="I22573" s="7">
        <v>49.737000000000002</v>
      </c>
    </row>
    <row r="22574" spans="1:11" x14ac:dyDescent="0.25">
      <c r="A22574">
        <v>12887</v>
      </c>
      <c r="B22574" s="2">
        <v>17.67098</v>
      </c>
      <c r="C22574" s="3">
        <v>5695</v>
      </c>
      <c r="D22574" s="4">
        <v>24020</v>
      </c>
      <c r="E22574" t="s">
        <v>2408</v>
      </c>
      <c r="F22574" s="4" t="s">
        <v>1280</v>
      </c>
      <c r="G22574" s="5">
        <v>4117</v>
      </c>
      <c r="H22574" s="6">
        <v>0.1110032</v>
      </c>
      <c r="I22574" s="7">
        <v>53.851999999999997</v>
      </c>
      <c r="J22574" s="2">
        <v>61</v>
      </c>
      <c r="K22574">
        <v>3</v>
      </c>
    </row>
    <row r="22575" spans="1:11" x14ac:dyDescent="0.25">
      <c r="A22575">
        <v>45656</v>
      </c>
      <c r="B22575" s="2">
        <v>17.668949999999999</v>
      </c>
      <c r="C22575" s="3">
        <v>6744</v>
      </c>
      <c r="D22575" s="4">
        <v>27160</v>
      </c>
      <c r="E22575" t="s">
        <v>2224</v>
      </c>
      <c r="F22575" s="4" t="s">
        <v>8295</v>
      </c>
      <c r="G22575" s="5">
        <v>4372</v>
      </c>
      <c r="H22575" s="6">
        <v>0.1450137</v>
      </c>
      <c r="I22575" s="7">
        <v>47.969000000000001</v>
      </c>
      <c r="J22575" s="2">
        <v>37</v>
      </c>
      <c r="K22575">
        <v>1</v>
      </c>
    </row>
    <row r="22576" spans="1:11" x14ac:dyDescent="0.25">
      <c r="A22576">
        <v>63628</v>
      </c>
      <c r="B22576" s="2">
        <v>17.66527</v>
      </c>
      <c r="C22576" s="3">
        <v>16333</v>
      </c>
      <c r="D22576" s="4">
        <v>22100</v>
      </c>
      <c r="E22576" t="s">
        <v>12175</v>
      </c>
      <c r="F22576" s="4" t="s">
        <v>12102</v>
      </c>
      <c r="G22576" s="5">
        <v>11027</v>
      </c>
      <c r="H22576" s="6">
        <v>0.14872589999999999</v>
      </c>
      <c r="I22576" s="7">
        <v>47.326000000000001</v>
      </c>
      <c r="J22576" s="2">
        <v>40</v>
      </c>
      <c r="K22576">
        <v>1</v>
      </c>
    </row>
    <row r="22577" spans="1:12" x14ac:dyDescent="0.25">
      <c r="A22577">
        <v>46235</v>
      </c>
      <c r="B22577" s="2">
        <v>17.6584</v>
      </c>
      <c r="C22577" s="3">
        <v>31964</v>
      </c>
      <c r="D22577" s="4">
        <v>26900</v>
      </c>
      <c r="E22577" t="s">
        <v>8839</v>
      </c>
      <c r="F22577" s="4" t="s">
        <v>8800</v>
      </c>
      <c r="G22577" s="5">
        <v>17656</v>
      </c>
      <c r="H22577" s="6">
        <v>0.17704030000000001</v>
      </c>
      <c r="I22577" s="7">
        <v>42.433</v>
      </c>
      <c r="J22577" s="2">
        <v>53.333300000000001</v>
      </c>
      <c r="K22577">
        <v>3</v>
      </c>
    </row>
    <row r="22578" spans="1:12" x14ac:dyDescent="0.25">
      <c r="A22578">
        <v>50851</v>
      </c>
      <c r="B22578" s="2">
        <v>17.653839999999999</v>
      </c>
      <c r="C22578" s="3">
        <v>1929</v>
      </c>
      <c r="E22578" t="s">
        <v>92</v>
      </c>
      <c r="F22578" s="4" t="s">
        <v>9593</v>
      </c>
      <c r="G22578" s="5">
        <v>1394</v>
      </c>
      <c r="H22578" s="6">
        <v>0.14623659999999999</v>
      </c>
      <c r="I22578" s="7">
        <v>47.75</v>
      </c>
    </row>
    <row r="22579" spans="1:12" x14ac:dyDescent="0.25">
      <c r="A22579">
        <v>49011</v>
      </c>
      <c r="B22579" s="2">
        <v>17.65315</v>
      </c>
      <c r="C22579" s="3">
        <v>2114</v>
      </c>
      <c r="D22579" s="4">
        <v>12980</v>
      </c>
      <c r="E22579" t="s">
        <v>987</v>
      </c>
      <c r="F22579" s="4" t="s">
        <v>9106</v>
      </c>
      <c r="G22579" s="5">
        <v>1473</v>
      </c>
      <c r="H22579" s="6">
        <v>0.10922659999999999</v>
      </c>
      <c r="I22579" s="7">
        <v>54.145000000000003</v>
      </c>
    </row>
    <row r="22580" spans="1:12" x14ac:dyDescent="0.25">
      <c r="A22580">
        <v>17097</v>
      </c>
      <c r="B22580" s="2">
        <v>17.652660000000001</v>
      </c>
      <c r="C22580" s="3">
        <v>792</v>
      </c>
      <c r="D22580" s="4">
        <v>25420</v>
      </c>
      <c r="E22580" t="s">
        <v>3723</v>
      </c>
      <c r="F22580" s="4" t="s">
        <v>3003</v>
      </c>
      <c r="G22580" s="5">
        <v>579</v>
      </c>
      <c r="H22580" s="6">
        <v>7.4137900000000007E-2</v>
      </c>
      <c r="I22580" s="7">
        <v>60.207999999999998</v>
      </c>
    </row>
    <row r="22581" spans="1:12" x14ac:dyDescent="0.25">
      <c r="A22581">
        <v>91340</v>
      </c>
      <c r="B22581" s="2">
        <v>17.647400000000001</v>
      </c>
      <c r="C22581" s="3">
        <v>35455</v>
      </c>
      <c r="D22581" s="4">
        <v>31080</v>
      </c>
      <c r="E22581" t="s">
        <v>15423</v>
      </c>
      <c r="F22581" s="4" t="s">
        <v>15368</v>
      </c>
      <c r="G22581" s="5">
        <v>21415</v>
      </c>
      <c r="H22581" s="6">
        <v>0.10105069999999999</v>
      </c>
      <c r="I22581" s="7">
        <v>55.551000000000002</v>
      </c>
      <c r="J22581" s="2">
        <v>53</v>
      </c>
      <c r="K22581">
        <v>3</v>
      </c>
    </row>
    <row r="22582" spans="1:12" x14ac:dyDescent="0.25">
      <c r="A22582">
        <v>76077</v>
      </c>
      <c r="B22582" s="2">
        <v>17.64218</v>
      </c>
      <c r="C22582" s="3">
        <v>495</v>
      </c>
      <c r="D22582" s="4">
        <v>19100</v>
      </c>
      <c r="E22582" t="s">
        <v>13900</v>
      </c>
      <c r="F22582" s="4" t="s">
        <v>13752</v>
      </c>
      <c r="G22582" s="5">
        <v>365</v>
      </c>
      <c r="H22582" s="6">
        <v>0.2377049</v>
      </c>
      <c r="I22582" s="7">
        <v>31.934999999999999</v>
      </c>
    </row>
    <row r="22583" spans="1:12" x14ac:dyDescent="0.25">
      <c r="A22583">
        <v>98848</v>
      </c>
      <c r="B22583" s="2">
        <v>17.640419999999999</v>
      </c>
      <c r="C22583" s="3">
        <v>11991</v>
      </c>
      <c r="D22583" s="4">
        <v>34180</v>
      </c>
      <c r="E22583" t="s">
        <v>328</v>
      </c>
      <c r="F22583" s="4" t="s">
        <v>16344</v>
      </c>
      <c r="G22583" s="5">
        <v>7021</v>
      </c>
      <c r="H22583" s="6">
        <v>0.11791509999999999</v>
      </c>
      <c r="I22583" s="7">
        <v>52.634</v>
      </c>
      <c r="J22583" s="2">
        <v>58</v>
      </c>
      <c r="K22583">
        <v>1</v>
      </c>
    </row>
    <row r="22584" spans="1:12" x14ac:dyDescent="0.25">
      <c r="A22584">
        <v>24251</v>
      </c>
      <c r="B22584" s="2">
        <v>17.637250000000002</v>
      </c>
      <c r="C22584" s="3">
        <v>8310</v>
      </c>
      <c r="D22584" s="4">
        <v>28700</v>
      </c>
      <c r="E22584" t="s">
        <v>5012</v>
      </c>
      <c r="F22584" s="4" t="s">
        <v>4335</v>
      </c>
      <c r="G22584" s="5">
        <v>6227</v>
      </c>
      <c r="H22584" s="6">
        <v>0.1297575</v>
      </c>
      <c r="I22584" s="7">
        <v>50.585000000000001</v>
      </c>
      <c r="J22584" s="2">
        <v>57.5</v>
      </c>
      <c r="K22584">
        <v>2</v>
      </c>
    </row>
    <row r="22585" spans="1:12" x14ac:dyDescent="0.25">
      <c r="A22585">
        <v>45303</v>
      </c>
      <c r="B22585" s="2">
        <v>17.63541</v>
      </c>
      <c r="C22585" s="3">
        <v>2085</v>
      </c>
      <c r="D22585" s="4">
        <v>24820</v>
      </c>
      <c r="E22585" t="s">
        <v>1281</v>
      </c>
      <c r="F22585" s="4" t="s">
        <v>8295</v>
      </c>
      <c r="G22585" s="5">
        <v>1447</v>
      </c>
      <c r="H22585" s="6">
        <v>0.12715960000000001</v>
      </c>
      <c r="I22585" s="7">
        <v>51.033000000000001</v>
      </c>
    </row>
    <row r="22586" spans="1:12" x14ac:dyDescent="0.25">
      <c r="A22586">
        <v>16124</v>
      </c>
      <c r="B22586" s="2">
        <v>17.63476</v>
      </c>
      <c r="C22586" s="3">
        <v>1796</v>
      </c>
      <c r="D22586" s="4">
        <v>49660</v>
      </c>
      <c r="E22586" t="s">
        <v>2792</v>
      </c>
      <c r="F22586" s="4" t="s">
        <v>3003</v>
      </c>
      <c r="G22586" s="5">
        <v>1243</v>
      </c>
      <c r="H22586" s="6">
        <v>0.1045016</v>
      </c>
      <c r="I22586" s="7">
        <v>54.942999999999998</v>
      </c>
    </row>
    <row r="22587" spans="1:12" x14ac:dyDescent="0.25">
      <c r="A22587">
        <v>1108</v>
      </c>
      <c r="B22587" s="2">
        <v>17.630659999999999</v>
      </c>
      <c r="C22587" s="3">
        <v>26670</v>
      </c>
      <c r="D22587" s="4">
        <v>44140</v>
      </c>
      <c r="E22587" t="s">
        <v>76</v>
      </c>
      <c r="F22587" s="4" t="s">
        <v>21</v>
      </c>
      <c r="G22587" s="5">
        <v>15901</v>
      </c>
      <c r="H22587" s="6">
        <v>0.2112446</v>
      </c>
      <c r="I22587" s="7">
        <v>36.494999999999997</v>
      </c>
      <c r="J22587" s="2">
        <v>45.944400000000002</v>
      </c>
      <c r="K22587">
        <v>18</v>
      </c>
      <c r="L22587" s="2">
        <v>80.7</v>
      </c>
    </row>
    <row r="22588" spans="1:12" x14ac:dyDescent="0.25">
      <c r="A22588">
        <v>66769</v>
      </c>
      <c r="B22588" s="2">
        <v>17.626799999999999</v>
      </c>
      <c r="C22588" s="3">
        <v>344</v>
      </c>
      <c r="E22588" t="s">
        <v>2611</v>
      </c>
      <c r="F22588" s="4" t="s">
        <v>12494</v>
      </c>
      <c r="G22588" s="5">
        <v>223</v>
      </c>
      <c r="H22588" s="6">
        <v>8.9686100000000005E-2</v>
      </c>
      <c r="I22588" s="7">
        <v>57.5</v>
      </c>
      <c r="J22588" s="2">
        <v>49</v>
      </c>
      <c r="K22588">
        <v>1</v>
      </c>
    </row>
    <row r="22589" spans="1:12" x14ac:dyDescent="0.25">
      <c r="A22589">
        <v>81067</v>
      </c>
      <c r="B22589" s="2">
        <v>17.625769999999999</v>
      </c>
      <c r="C22589" s="3">
        <v>6144</v>
      </c>
      <c r="E22589" t="s">
        <v>6451</v>
      </c>
      <c r="F22589" s="4" t="s">
        <v>14477</v>
      </c>
      <c r="G22589" s="5">
        <v>4112</v>
      </c>
      <c r="H22589" s="6">
        <v>0.16168250000000001</v>
      </c>
      <c r="I22589" s="7">
        <v>45.058</v>
      </c>
    </row>
    <row r="22590" spans="1:12" x14ac:dyDescent="0.25">
      <c r="A22590">
        <v>48414</v>
      </c>
      <c r="B22590" s="2">
        <v>17.624310000000001</v>
      </c>
      <c r="C22590" s="3">
        <v>3081</v>
      </c>
      <c r="D22590" s="4">
        <v>37020</v>
      </c>
      <c r="E22590" t="s">
        <v>5227</v>
      </c>
      <c r="F22590" s="4" t="s">
        <v>9106</v>
      </c>
      <c r="G22590" s="5">
        <v>1972</v>
      </c>
      <c r="H22590" s="6">
        <v>0.1222109</v>
      </c>
      <c r="I22590" s="7">
        <v>51.875</v>
      </c>
      <c r="J22590" s="2">
        <v>45</v>
      </c>
      <c r="K22590">
        <v>1</v>
      </c>
    </row>
    <row r="22591" spans="1:12" x14ac:dyDescent="0.25">
      <c r="A22591">
        <v>94801</v>
      </c>
      <c r="B22591" s="2">
        <v>17.61957</v>
      </c>
      <c r="C22591" s="3">
        <v>29268</v>
      </c>
      <c r="D22591" s="4">
        <v>41860</v>
      </c>
      <c r="E22591" t="s">
        <v>99</v>
      </c>
      <c r="F22591" s="4" t="s">
        <v>15368</v>
      </c>
      <c r="G22591" s="5">
        <v>17856</v>
      </c>
      <c r="H22591" s="6">
        <v>0.1771393</v>
      </c>
      <c r="I22591" s="7">
        <v>42.381999999999998</v>
      </c>
      <c r="J22591" s="2">
        <v>39.117600000000003</v>
      </c>
      <c r="K22591">
        <v>17</v>
      </c>
      <c r="L22591" s="2">
        <v>45.7</v>
      </c>
    </row>
    <row r="22592" spans="1:12" x14ac:dyDescent="0.25">
      <c r="A22592">
        <v>61866</v>
      </c>
      <c r="B22592" s="2">
        <v>17.61317</v>
      </c>
      <c r="C22592" s="3">
        <v>14194</v>
      </c>
      <c r="D22592" s="4">
        <v>16580</v>
      </c>
      <c r="E22592" t="s">
        <v>11827</v>
      </c>
      <c r="F22592" s="4" t="s">
        <v>11490</v>
      </c>
      <c r="G22592" s="5">
        <v>8857</v>
      </c>
      <c r="H22592" s="6">
        <v>0.15138860000000001</v>
      </c>
      <c r="I22592" s="7">
        <v>46.829000000000001</v>
      </c>
      <c r="J22592" s="2">
        <v>43</v>
      </c>
      <c r="K22592">
        <v>1</v>
      </c>
    </row>
    <row r="22593" spans="1:12" x14ac:dyDescent="0.25">
      <c r="A22593">
        <v>77488</v>
      </c>
      <c r="B22593" s="2">
        <v>17.608779999999999</v>
      </c>
      <c r="C22593" s="3">
        <v>14597</v>
      </c>
      <c r="D22593" s="4">
        <v>20900</v>
      </c>
      <c r="E22593" t="s">
        <v>1549</v>
      </c>
      <c r="F22593" s="4" t="s">
        <v>13752</v>
      </c>
      <c r="G22593" s="5">
        <v>9475</v>
      </c>
      <c r="H22593" s="6">
        <v>0.13106799999999999</v>
      </c>
      <c r="I22593" s="7">
        <v>50.338999999999999</v>
      </c>
      <c r="J22593" s="2">
        <v>56.666699999999999</v>
      </c>
      <c r="K22593">
        <v>3</v>
      </c>
    </row>
    <row r="22594" spans="1:12" x14ac:dyDescent="0.25">
      <c r="A22594">
        <v>68726</v>
      </c>
      <c r="B22594" s="2">
        <v>17.606369999999998</v>
      </c>
      <c r="C22594" s="3">
        <v>902</v>
      </c>
      <c r="E22594" t="s">
        <v>6920</v>
      </c>
      <c r="F22594" s="4" t="s">
        <v>12738</v>
      </c>
      <c r="G22594" s="5">
        <v>592</v>
      </c>
      <c r="H22594" s="6">
        <v>0.14189189999999999</v>
      </c>
      <c r="I22594" s="7">
        <v>48.468000000000004</v>
      </c>
    </row>
    <row r="22595" spans="1:12" x14ac:dyDescent="0.25">
      <c r="A22595">
        <v>57221</v>
      </c>
      <c r="B22595" s="2">
        <v>17.606120000000001</v>
      </c>
      <c r="C22595" s="3">
        <v>712</v>
      </c>
      <c r="E22595" t="s">
        <v>7156</v>
      </c>
      <c r="F22595" s="4" t="s">
        <v>10877</v>
      </c>
      <c r="G22595" s="5">
        <v>463</v>
      </c>
      <c r="H22595" s="6">
        <v>8.8362099999999999E-2</v>
      </c>
      <c r="I22595" s="7">
        <v>57.716999999999999</v>
      </c>
    </row>
    <row r="22596" spans="1:12" x14ac:dyDescent="0.25">
      <c r="A22596">
        <v>99110</v>
      </c>
      <c r="B22596" s="2">
        <v>17.605810000000002</v>
      </c>
      <c r="C22596" s="3">
        <v>1588</v>
      </c>
      <c r="D22596" s="4">
        <v>44060</v>
      </c>
      <c r="E22596" t="s">
        <v>1673</v>
      </c>
      <c r="F22596" s="4" t="s">
        <v>16344</v>
      </c>
      <c r="G22596" s="5">
        <v>829</v>
      </c>
      <c r="H22596" s="6">
        <v>0.1819277</v>
      </c>
      <c r="I22596" s="7">
        <v>41.548000000000002</v>
      </c>
      <c r="J22596" s="2">
        <v>55</v>
      </c>
      <c r="K22596">
        <v>1</v>
      </c>
    </row>
    <row r="22597" spans="1:12" x14ac:dyDescent="0.25">
      <c r="A22597">
        <v>16641</v>
      </c>
      <c r="B22597" s="2">
        <v>17.605180000000001</v>
      </c>
      <c r="C22597" s="3">
        <v>2578</v>
      </c>
      <c r="D22597" s="4">
        <v>27780</v>
      </c>
      <c r="E22597" t="s">
        <v>3541</v>
      </c>
      <c r="F22597" s="4" t="s">
        <v>3003</v>
      </c>
      <c r="G22597" s="5">
        <v>1830</v>
      </c>
      <c r="H22597" s="6">
        <v>0.1206991</v>
      </c>
      <c r="I22597" s="7">
        <v>52.128</v>
      </c>
      <c r="J22597" s="2">
        <v>44</v>
      </c>
      <c r="K22597">
        <v>1</v>
      </c>
    </row>
    <row r="22598" spans="1:12" x14ac:dyDescent="0.25">
      <c r="A22598">
        <v>58266</v>
      </c>
      <c r="B22598" s="2">
        <v>17.604700000000001</v>
      </c>
      <c r="C22598" s="3">
        <v>172</v>
      </c>
      <c r="D22598" s="4">
        <v>24220</v>
      </c>
      <c r="E22598" t="s">
        <v>10195</v>
      </c>
      <c r="F22598" s="4" t="s">
        <v>11069</v>
      </c>
      <c r="G22598" s="5">
        <v>145</v>
      </c>
      <c r="H22598" s="6">
        <v>0.14383560000000001</v>
      </c>
      <c r="I22598" s="7">
        <v>48.125</v>
      </c>
    </row>
    <row r="22599" spans="1:12" x14ac:dyDescent="0.25">
      <c r="A22599">
        <v>30633</v>
      </c>
      <c r="B22599" s="2">
        <v>17.60322</v>
      </c>
      <c r="C22599" s="3">
        <v>9095</v>
      </c>
      <c r="D22599" s="4">
        <v>12020</v>
      </c>
      <c r="E22599" t="s">
        <v>3952</v>
      </c>
      <c r="F22599" s="4" t="s">
        <v>6363</v>
      </c>
      <c r="G22599" s="5">
        <v>6046</v>
      </c>
      <c r="H22599" s="6">
        <v>0.1197486</v>
      </c>
      <c r="I22599" s="7">
        <v>52.286999999999999</v>
      </c>
      <c r="J22599" s="2">
        <v>66</v>
      </c>
      <c r="K22599">
        <v>1</v>
      </c>
    </row>
    <row r="22600" spans="1:12" x14ac:dyDescent="0.25">
      <c r="A22600">
        <v>18653</v>
      </c>
      <c r="B22600" s="2">
        <v>17.601749999999999</v>
      </c>
      <c r="C22600" s="3">
        <v>140</v>
      </c>
      <c r="D22600" s="4">
        <v>42540</v>
      </c>
      <c r="E22600" t="s">
        <v>4114</v>
      </c>
      <c r="F22600" s="4" t="s">
        <v>3003</v>
      </c>
      <c r="G22600" s="5">
        <v>98</v>
      </c>
      <c r="H22600" s="6">
        <v>5.0505000000000001E-2</v>
      </c>
      <c r="I22600" s="7">
        <v>64.25</v>
      </c>
    </row>
    <row r="22601" spans="1:12" x14ac:dyDescent="0.25">
      <c r="A22601">
        <v>66041</v>
      </c>
      <c r="B22601" s="2">
        <v>17.601590000000002</v>
      </c>
      <c r="C22601" s="3">
        <v>864</v>
      </c>
      <c r="D22601" s="4">
        <v>11860</v>
      </c>
      <c r="E22601" t="s">
        <v>176</v>
      </c>
      <c r="F22601" s="4" t="s">
        <v>12494</v>
      </c>
      <c r="G22601" s="5">
        <v>546</v>
      </c>
      <c r="H22601" s="6">
        <v>0.1023766</v>
      </c>
      <c r="I22601" s="7">
        <v>55.277999999999999</v>
      </c>
    </row>
    <row r="22602" spans="1:12" x14ac:dyDescent="0.25">
      <c r="A22602">
        <v>75773</v>
      </c>
      <c r="B22602" s="2">
        <v>17.599399999999999</v>
      </c>
      <c r="C22602" s="3">
        <v>12310</v>
      </c>
      <c r="E22602" t="s">
        <v>1930</v>
      </c>
      <c r="F22602" s="4" t="s">
        <v>13752</v>
      </c>
      <c r="G22602" s="5">
        <v>8621</v>
      </c>
      <c r="H22602" s="6">
        <v>0.1517049</v>
      </c>
      <c r="I22602" s="7">
        <v>46.753</v>
      </c>
    </row>
    <row r="22603" spans="1:12" x14ac:dyDescent="0.25">
      <c r="A22603">
        <v>47990</v>
      </c>
      <c r="B22603" s="2">
        <v>17.597069999999999</v>
      </c>
      <c r="C22603" s="3">
        <v>1680</v>
      </c>
      <c r="D22603" s="4">
        <v>18820</v>
      </c>
      <c r="E22603" t="s">
        <v>9103</v>
      </c>
      <c r="F22603" s="4" t="s">
        <v>8800</v>
      </c>
      <c r="G22603" s="5">
        <v>1105</v>
      </c>
      <c r="H22603" s="6">
        <v>0.12929479999999999</v>
      </c>
      <c r="I22603" s="7">
        <v>50.625</v>
      </c>
      <c r="J22603" s="2">
        <v>72</v>
      </c>
      <c r="K22603">
        <v>2</v>
      </c>
    </row>
    <row r="22604" spans="1:12" x14ac:dyDescent="0.25">
      <c r="A22604">
        <v>37380</v>
      </c>
      <c r="B22604" s="2">
        <v>17.595770000000002</v>
      </c>
      <c r="C22604" s="3">
        <v>6276</v>
      </c>
      <c r="D22604" s="4">
        <v>16860</v>
      </c>
      <c r="E22604" t="s">
        <v>7442</v>
      </c>
      <c r="F22604" s="4" t="s">
        <v>7348</v>
      </c>
      <c r="G22604" s="5">
        <v>4331</v>
      </c>
      <c r="H22604" s="6">
        <v>0.1578947</v>
      </c>
      <c r="I22604" s="7">
        <v>45.682000000000002</v>
      </c>
      <c r="J22604" s="2">
        <v>33</v>
      </c>
      <c r="K22604">
        <v>1</v>
      </c>
    </row>
    <row r="22605" spans="1:12" x14ac:dyDescent="0.25">
      <c r="A22605">
        <v>70040</v>
      </c>
      <c r="B22605" s="2">
        <v>17.594519999999999</v>
      </c>
      <c r="C22605" s="3">
        <v>1194</v>
      </c>
      <c r="D22605" s="4">
        <v>35380</v>
      </c>
      <c r="E22605" t="s">
        <v>12934</v>
      </c>
      <c r="F22605" s="4" t="s">
        <v>12927</v>
      </c>
      <c r="G22605" s="5">
        <v>887</v>
      </c>
      <c r="H22605" s="6">
        <v>0.14881620000000001</v>
      </c>
      <c r="I22605" s="7">
        <v>47.25</v>
      </c>
    </row>
    <row r="22606" spans="1:12" x14ac:dyDescent="0.25">
      <c r="A22606">
        <v>33905</v>
      </c>
      <c r="B22606" s="2">
        <v>17.588699999999999</v>
      </c>
      <c r="C22606" s="3">
        <v>32491</v>
      </c>
      <c r="D22606" s="4">
        <v>15980</v>
      </c>
      <c r="E22606" t="s">
        <v>6946</v>
      </c>
      <c r="F22606" s="4" t="s">
        <v>6689</v>
      </c>
      <c r="G22606" s="5">
        <v>23437</v>
      </c>
      <c r="H22606" s="6">
        <v>0.15803400000000001</v>
      </c>
      <c r="I22606" s="7">
        <v>45.656999999999996</v>
      </c>
      <c r="J22606" s="2">
        <v>52.2</v>
      </c>
      <c r="K22606">
        <v>5</v>
      </c>
    </row>
    <row r="22607" spans="1:12" x14ac:dyDescent="0.25">
      <c r="A22607">
        <v>86401</v>
      </c>
      <c r="B22607" s="2">
        <v>17.578579999999999</v>
      </c>
      <c r="C22607" s="3">
        <v>26010</v>
      </c>
      <c r="D22607" s="4">
        <v>29420</v>
      </c>
      <c r="E22607" t="s">
        <v>836</v>
      </c>
      <c r="F22607" s="4" t="s">
        <v>14962</v>
      </c>
      <c r="G22607" s="5">
        <v>18809</v>
      </c>
      <c r="H22607" s="6">
        <v>0.12509300000000001</v>
      </c>
      <c r="I22607" s="7">
        <v>51.345999999999997</v>
      </c>
      <c r="J22607" s="2">
        <v>47</v>
      </c>
      <c r="K22607">
        <v>12</v>
      </c>
      <c r="L22607" s="2">
        <v>84.5</v>
      </c>
    </row>
    <row r="22608" spans="1:12" x14ac:dyDescent="0.25">
      <c r="A22608">
        <v>70043</v>
      </c>
      <c r="B22608" s="2">
        <v>17.571120000000001</v>
      </c>
      <c r="C22608" s="3">
        <v>19375</v>
      </c>
      <c r="D22608" s="4">
        <v>35380</v>
      </c>
      <c r="E22608" t="s">
        <v>12936</v>
      </c>
      <c r="F22608" s="4" t="s">
        <v>12927</v>
      </c>
      <c r="G22608" s="5">
        <v>12402</v>
      </c>
      <c r="H22608" s="6">
        <v>0.14939930000000001</v>
      </c>
      <c r="I22608" s="7">
        <v>47.145000000000003</v>
      </c>
      <c r="J22608" s="2">
        <v>63.333300000000001</v>
      </c>
      <c r="K22608">
        <v>3</v>
      </c>
    </row>
    <row r="22609" spans="1:11" x14ac:dyDescent="0.25">
      <c r="A22609">
        <v>17771</v>
      </c>
      <c r="B22609" s="2">
        <v>17.56756</v>
      </c>
      <c r="C22609" s="3">
        <v>3427</v>
      </c>
      <c r="D22609" s="4">
        <v>48700</v>
      </c>
      <c r="E22609" t="s">
        <v>3858</v>
      </c>
      <c r="F22609" s="4" t="s">
        <v>3003</v>
      </c>
      <c r="G22609" s="5">
        <v>2453</v>
      </c>
      <c r="H22609" s="6">
        <v>0.13004479999999999</v>
      </c>
      <c r="I22609" s="7">
        <v>50.488999999999997</v>
      </c>
    </row>
    <row r="22610" spans="1:11" x14ac:dyDescent="0.25">
      <c r="A22610">
        <v>47527</v>
      </c>
      <c r="B22610" s="2">
        <v>17.566649999999999</v>
      </c>
      <c r="C22610" s="3">
        <v>2026</v>
      </c>
      <c r="D22610" s="4">
        <v>27540</v>
      </c>
      <c r="E22610" t="s">
        <v>9017</v>
      </c>
      <c r="F22610" s="4" t="s">
        <v>8800</v>
      </c>
      <c r="G22610" s="5">
        <v>1356</v>
      </c>
      <c r="H22610" s="6">
        <v>0.1201179</v>
      </c>
      <c r="I22610" s="7">
        <v>52.2</v>
      </c>
      <c r="J22610" s="2">
        <v>58</v>
      </c>
      <c r="K22610">
        <v>1</v>
      </c>
    </row>
    <row r="22611" spans="1:11" x14ac:dyDescent="0.25">
      <c r="A22611">
        <v>47637</v>
      </c>
      <c r="B22611" s="2">
        <v>17.56607</v>
      </c>
      <c r="C22611" s="3">
        <v>1523</v>
      </c>
      <c r="D22611" s="4">
        <v>21780</v>
      </c>
      <c r="E22611" t="s">
        <v>9051</v>
      </c>
      <c r="F22611" s="4" t="s">
        <v>8800</v>
      </c>
      <c r="G22611" s="5">
        <v>1054</v>
      </c>
      <c r="H22611" s="6">
        <v>7.0142200000000002E-2</v>
      </c>
      <c r="I22611" s="7">
        <v>60.832999999999998</v>
      </c>
    </row>
    <row r="22612" spans="1:11" x14ac:dyDescent="0.25">
      <c r="A22612">
        <v>43758</v>
      </c>
      <c r="B22612" s="2">
        <v>17.565300000000001</v>
      </c>
      <c r="C22612" s="3">
        <v>3244</v>
      </c>
      <c r="E22612" t="s">
        <v>8435</v>
      </c>
      <c r="F22612" s="4" t="s">
        <v>8295</v>
      </c>
      <c r="G22612" s="5">
        <v>2170</v>
      </c>
      <c r="H22612" s="6">
        <v>9.7695799999999999E-2</v>
      </c>
      <c r="I22612" s="7">
        <v>56.070999999999998</v>
      </c>
      <c r="J22612" s="2">
        <v>55</v>
      </c>
      <c r="K22612">
        <v>1</v>
      </c>
    </row>
    <row r="22613" spans="1:11" x14ac:dyDescent="0.25">
      <c r="A22613">
        <v>53810</v>
      </c>
      <c r="B22613" s="2">
        <v>17.564710000000002</v>
      </c>
      <c r="C22613" s="3">
        <v>400</v>
      </c>
      <c r="D22613" s="4">
        <v>38420</v>
      </c>
      <c r="E22613" t="s">
        <v>10132</v>
      </c>
      <c r="F22613" s="4" t="s">
        <v>10031</v>
      </c>
      <c r="G22613" s="5">
        <v>275</v>
      </c>
      <c r="H22613" s="6">
        <v>0.115942</v>
      </c>
      <c r="I22613" s="7">
        <v>52.917000000000002</v>
      </c>
    </row>
    <row r="22614" spans="1:11" x14ac:dyDescent="0.25">
      <c r="A22614">
        <v>83626</v>
      </c>
      <c r="B22614" s="2">
        <v>17.564450000000001</v>
      </c>
      <c r="C22614" s="3">
        <v>1277</v>
      </c>
      <c r="D22614" s="4">
        <v>14260</v>
      </c>
      <c r="E22614" t="s">
        <v>10184</v>
      </c>
      <c r="F22614" s="4" t="s">
        <v>14725</v>
      </c>
      <c r="G22614" s="5">
        <v>796</v>
      </c>
      <c r="H22614" s="6">
        <v>0.12437189999999999</v>
      </c>
      <c r="I22614" s="7">
        <v>51.457999999999998</v>
      </c>
      <c r="J22614" s="2">
        <v>48</v>
      </c>
      <c r="K22614">
        <v>1</v>
      </c>
    </row>
    <row r="22615" spans="1:11" x14ac:dyDescent="0.25">
      <c r="A22615">
        <v>85757</v>
      </c>
      <c r="B22615" s="2">
        <v>17.561730000000001</v>
      </c>
      <c r="C22615" s="3">
        <v>18545</v>
      </c>
      <c r="D22615" s="4">
        <v>46060</v>
      </c>
      <c r="E22615" t="s">
        <v>15050</v>
      </c>
      <c r="F22615" s="4" t="s">
        <v>14962</v>
      </c>
      <c r="G22615" s="5">
        <v>10588</v>
      </c>
      <c r="H22615" s="6">
        <v>0.1134303</v>
      </c>
      <c r="I22615" s="7">
        <v>53.347999999999999</v>
      </c>
    </row>
    <row r="22616" spans="1:11" x14ac:dyDescent="0.25">
      <c r="A22616">
        <v>53952</v>
      </c>
      <c r="B22616" s="2">
        <v>17.55857</v>
      </c>
      <c r="C22616" s="3">
        <v>3384</v>
      </c>
      <c r="E22616" t="s">
        <v>186</v>
      </c>
      <c r="F22616" s="4" t="s">
        <v>10031</v>
      </c>
      <c r="G22616" s="5">
        <v>2625</v>
      </c>
      <c r="H22616" s="6">
        <v>0.10357959999999999</v>
      </c>
      <c r="I22616" s="7">
        <v>55.05</v>
      </c>
      <c r="J22616" s="2">
        <v>81</v>
      </c>
      <c r="K22616">
        <v>1</v>
      </c>
    </row>
    <row r="22617" spans="1:11" x14ac:dyDescent="0.25">
      <c r="A22617">
        <v>26847</v>
      </c>
      <c r="B22617" s="2">
        <v>17.55677</v>
      </c>
      <c r="C22617" s="3">
        <v>6872</v>
      </c>
      <c r="E22617" t="s">
        <v>2146</v>
      </c>
      <c r="F22617" s="4" t="s">
        <v>5144</v>
      </c>
      <c r="G22617" s="5">
        <v>4860</v>
      </c>
      <c r="H22617" s="6">
        <v>0.14588480000000001</v>
      </c>
      <c r="I22617" s="7">
        <v>47.737000000000002</v>
      </c>
    </row>
    <row r="22618" spans="1:11" x14ac:dyDescent="0.25">
      <c r="A22618">
        <v>26039</v>
      </c>
      <c r="B22618" s="2">
        <v>17.55545</v>
      </c>
      <c r="C22618" s="3">
        <v>907</v>
      </c>
      <c r="D22618" s="4">
        <v>48540</v>
      </c>
      <c r="E22618" t="s">
        <v>5470</v>
      </c>
      <c r="F22618" s="4" t="s">
        <v>5144</v>
      </c>
      <c r="G22618" s="5">
        <v>660</v>
      </c>
      <c r="H22618" s="6">
        <v>0.13333329999999999</v>
      </c>
      <c r="I22618" s="7">
        <v>49.901000000000003</v>
      </c>
    </row>
    <row r="22619" spans="1:11" x14ac:dyDescent="0.25">
      <c r="A22619">
        <v>78563</v>
      </c>
      <c r="B22619" s="2">
        <v>17.555260000000001</v>
      </c>
      <c r="C22619" s="3">
        <v>172</v>
      </c>
      <c r="D22619" s="4">
        <v>32580</v>
      </c>
      <c r="E22619" t="s">
        <v>5549</v>
      </c>
      <c r="F22619" s="4" t="s">
        <v>13752</v>
      </c>
      <c r="G22619" s="5">
        <v>138</v>
      </c>
      <c r="H22619" s="6">
        <v>0.23741010000000001</v>
      </c>
      <c r="I22619" s="7">
        <v>31.911999999999999</v>
      </c>
    </row>
    <row r="22620" spans="1:11" x14ac:dyDescent="0.25">
      <c r="A22620">
        <v>38652</v>
      </c>
      <c r="B22620" s="2">
        <v>17.552630000000001</v>
      </c>
      <c r="C22620" s="3">
        <v>15984</v>
      </c>
      <c r="E22620" t="s">
        <v>4136</v>
      </c>
      <c r="F22620" s="4" t="s">
        <v>7633</v>
      </c>
      <c r="G22620" s="5">
        <v>10873</v>
      </c>
      <c r="H22620" s="6">
        <v>0.1739011</v>
      </c>
      <c r="I22620" s="7">
        <v>42.884999999999998</v>
      </c>
      <c r="J22620" s="2">
        <v>50</v>
      </c>
      <c r="K22620">
        <v>2</v>
      </c>
    </row>
    <row r="22621" spans="1:11" x14ac:dyDescent="0.25">
      <c r="A22621">
        <v>75638</v>
      </c>
      <c r="B22621" s="2">
        <v>17.548950000000001</v>
      </c>
      <c r="C22621" s="3">
        <v>6329</v>
      </c>
      <c r="E22621" t="s">
        <v>13832</v>
      </c>
      <c r="F22621" s="4" t="s">
        <v>13752</v>
      </c>
      <c r="G22621" s="5">
        <v>4480</v>
      </c>
      <c r="H22621" s="6">
        <v>0.1328125</v>
      </c>
      <c r="I22621" s="7">
        <v>49.984000000000002</v>
      </c>
      <c r="J22621" s="2">
        <v>51</v>
      </c>
      <c r="K22621">
        <v>1</v>
      </c>
    </row>
    <row r="22622" spans="1:11" x14ac:dyDescent="0.25">
      <c r="A22622">
        <v>58428</v>
      </c>
      <c r="B22622" s="2">
        <v>17.547809999999998</v>
      </c>
      <c r="C22622" s="3">
        <v>375</v>
      </c>
      <c r="E22622" t="s">
        <v>3136</v>
      </c>
      <c r="F22622" s="4" t="s">
        <v>11069</v>
      </c>
      <c r="G22622" s="5">
        <v>305</v>
      </c>
      <c r="H22622" s="6">
        <v>6.5573800000000002E-2</v>
      </c>
      <c r="I22622" s="7">
        <v>61.603000000000002</v>
      </c>
    </row>
    <row r="22623" spans="1:11" x14ac:dyDescent="0.25">
      <c r="A22623">
        <v>27055</v>
      </c>
      <c r="B22623" s="2">
        <v>17.545390000000001</v>
      </c>
      <c r="C22623" s="3">
        <v>14142</v>
      </c>
      <c r="D22623" s="4">
        <v>49180</v>
      </c>
      <c r="E22623" t="s">
        <v>5667</v>
      </c>
      <c r="F22623" s="4" t="s">
        <v>5642</v>
      </c>
      <c r="G22623" s="5">
        <v>9800</v>
      </c>
      <c r="H22623" s="6">
        <v>0.137741</v>
      </c>
      <c r="I22623" s="7">
        <v>49.13</v>
      </c>
    </row>
    <row r="22624" spans="1:11" x14ac:dyDescent="0.25">
      <c r="A22624">
        <v>74352</v>
      </c>
      <c r="B22624" s="2">
        <v>17.541979999999999</v>
      </c>
      <c r="C22624" s="3">
        <v>6946</v>
      </c>
      <c r="E22624" t="s">
        <v>4673</v>
      </c>
      <c r="F22624" s="4" t="s">
        <v>13462</v>
      </c>
      <c r="G22624" s="5">
        <v>4406</v>
      </c>
      <c r="H22624" s="6">
        <v>0.1103041</v>
      </c>
      <c r="I22624" s="7">
        <v>53.871000000000002</v>
      </c>
    </row>
    <row r="22625" spans="1:11" x14ac:dyDescent="0.25">
      <c r="A22625">
        <v>28901</v>
      </c>
      <c r="B22625" s="2">
        <v>17.54</v>
      </c>
      <c r="C22625" s="3">
        <v>5298</v>
      </c>
      <c r="E22625" t="s">
        <v>6124</v>
      </c>
      <c r="F22625" s="4" t="s">
        <v>5642</v>
      </c>
      <c r="G22625" s="5">
        <v>3881</v>
      </c>
      <c r="H22625" s="6">
        <v>0.1707883</v>
      </c>
      <c r="I22625" s="7">
        <v>43.415999999999997</v>
      </c>
      <c r="J22625" s="2">
        <v>54</v>
      </c>
      <c r="K22625">
        <v>1</v>
      </c>
    </row>
    <row r="22626" spans="1:11" x14ac:dyDescent="0.25">
      <c r="A22626">
        <v>47881</v>
      </c>
      <c r="B22626" s="2">
        <v>17.539010000000001</v>
      </c>
      <c r="C22626" s="3">
        <v>377</v>
      </c>
      <c r="D22626" s="4">
        <v>45460</v>
      </c>
      <c r="E22626" t="s">
        <v>5061</v>
      </c>
      <c r="F22626" s="4" t="s">
        <v>8800</v>
      </c>
      <c r="G22626" s="5">
        <v>256</v>
      </c>
      <c r="H22626" s="6">
        <v>0.1206226</v>
      </c>
      <c r="I22626" s="7">
        <v>52.082999999999998</v>
      </c>
    </row>
    <row r="22627" spans="1:11" x14ac:dyDescent="0.25">
      <c r="A22627">
        <v>75169</v>
      </c>
      <c r="B22627" s="2">
        <v>17.536650000000002</v>
      </c>
      <c r="C22627" s="3">
        <v>13911</v>
      </c>
      <c r="E22627" t="s">
        <v>13787</v>
      </c>
      <c r="F22627" s="4" t="s">
        <v>13752</v>
      </c>
      <c r="G22627" s="5">
        <v>9609</v>
      </c>
      <c r="H22627" s="6">
        <v>0.1210324</v>
      </c>
      <c r="I22627" s="7">
        <v>52.006999999999998</v>
      </c>
      <c r="J22627" s="2">
        <v>47.75</v>
      </c>
      <c r="K22627">
        <v>4</v>
      </c>
    </row>
    <row r="22628" spans="1:11" x14ac:dyDescent="0.25">
      <c r="A22628">
        <v>60501</v>
      </c>
      <c r="B22628" s="2">
        <v>17.532599999999999</v>
      </c>
      <c r="C22628" s="3">
        <v>11970</v>
      </c>
      <c r="D22628" s="4">
        <v>16980</v>
      </c>
      <c r="E22628" t="s">
        <v>11601</v>
      </c>
      <c r="F22628" s="4" t="s">
        <v>11490</v>
      </c>
      <c r="G22628" s="5">
        <v>7294</v>
      </c>
      <c r="H22628" s="6">
        <v>0.12750210000000001</v>
      </c>
      <c r="I22628" s="7">
        <v>50.884</v>
      </c>
      <c r="J22628" s="2">
        <v>46.666699999999999</v>
      </c>
      <c r="K22628">
        <v>3</v>
      </c>
    </row>
    <row r="22629" spans="1:11" x14ac:dyDescent="0.25">
      <c r="A22629">
        <v>78931</v>
      </c>
      <c r="B22629" s="2">
        <v>17.530819999999999</v>
      </c>
      <c r="C22629" s="3">
        <v>150</v>
      </c>
      <c r="D22629" s="4">
        <v>26420</v>
      </c>
      <c r="E22629" t="s">
        <v>14322</v>
      </c>
      <c r="F22629" s="4" t="s">
        <v>13752</v>
      </c>
      <c r="G22629" s="5">
        <v>150</v>
      </c>
      <c r="H22629" s="6">
        <v>0</v>
      </c>
      <c r="I22629" s="7">
        <v>72.917000000000002</v>
      </c>
    </row>
    <row r="22630" spans="1:11" x14ac:dyDescent="0.25">
      <c r="A22630">
        <v>84628</v>
      </c>
      <c r="B22630" s="2">
        <v>17.530670000000001</v>
      </c>
      <c r="C22630" s="3">
        <v>674</v>
      </c>
      <c r="D22630" s="4">
        <v>39340</v>
      </c>
      <c r="E22630" t="s">
        <v>10404</v>
      </c>
      <c r="F22630" s="4" t="s">
        <v>14851</v>
      </c>
      <c r="G22630" s="5">
        <v>493</v>
      </c>
      <c r="H22630" s="6">
        <v>0.12778909999999999</v>
      </c>
      <c r="I22630" s="7">
        <v>50.832999999999998</v>
      </c>
    </row>
    <row r="22631" spans="1:11" x14ac:dyDescent="0.25">
      <c r="A22631">
        <v>36083</v>
      </c>
      <c r="B22631" s="2">
        <v>17.529140000000002</v>
      </c>
      <c r="C22631" s="3">
        <v>8932</v>
      </c>
      <c r="E22631" t="s">
        <v>7206</v>
      </c>
      <c r="F22631" s="4" t="s">
        <v>7027</v>
      </c>
      <c r="G22631" s="5">
        <v>5910</v>
      </c>
      <c r="H22631" s="6">
        <v>0.19150739999999999</v>
      </c>
      <c r="I22631" s="7">
        <v>39.820999999999998</v>
      </c>
    </row>
    <row r="22632" spans="1:11" x14ac:dyDescent="0.25">
      <c r="A22632">
        <v>4763</v>
      </c>
      <c r="B22632" s="2">
        <v>17.527609999999999</v>
      </c>
      <c r="C22632" s="3">
        <v>676</v>
      </c>
      <c r="E22632" t="s">
        <v>956</v>
      </c>
      <c r="F22632" s="4" t="s">
        <v>701</v>
      </c>
      <c r="G22632" s="5">
        <v>476</v>
      </c>
      <c r="H22632" s="6">
        <v>0.14465410000000001</v>
      </c>
      <c r="I22632" s="7">
        <v>47.917000000000002</v>
      </c>
      <c r="J22632" s="2">
        <v>67</v>
      </c>
      <c r="K22632">
        <v>1</v>
      </c>
    </row>
    <row r="22633" spans="1:11" x14ac:dyDescent="0.25">
      <c r="A22633">
        <v>13211</v>
      </c>
      <c r="B22633" s="2">
        <v>17.526430000000001</v>
      </c>
      <c r="C22633" s="3">
        <v>6818</v>
      </c>
      <c r="D22633" s="4">
        <v>45060</v>
      </c>
      <c r="E22633" t="s">
        <v>2548</v>
      </c>
      <c r="F22633" s="4" t="s">
        <v>1280</v>
      </c>
      <c r="G22633" s="5">
        <v>4440</v>
      </c>
      <c r="H22633" s="6">
        <v>0.1008782</v>
      </c>
      <c r="I22633" s="7">
        <v>55.481000000000002</v>
      </c>
    </row>
    <row r="22634" spans="1:11" x14ac:dyDescent="0.25">
      <c r="A22634">
        <v>95828</v>
      </c>
      <c r="B22634" s="2">
        <v>17.51634</v>
      </c>
      <c r="C22634" s="3">
        <v>61490</v>
      </c>
      <c r="D22634" s="4">
        <v>40900</v>
      </c>
      <c r="E22634" t="s">
        <v>3933</v>
      </c>
      <c r="F22634" s="4" t="s">
        <v>15368</v>
      </c>
      <c r="G22634" s="5">
        <v>37717</v>
      </c>
      <c r="H22634" s="6">
        <v>0.1292751</v>
      </c>
      <c r="I22634" s="7">
        <v>50.573</v>
      </c>
      <c r="J22634" s="2">
        <v>48.375</v>
      </c>
      <c r="K22634">
        <v>8</v>
      </c>
    </row>
    <row r="22635" spans="1:11" x14ac:dyDescent="0.25">
      <c r="A22635">
        <v>74364</v>
      </c>
      <c r="B22635" s="2">
        <v>17.50703</v>
      </c>
      <c r="C22635" s="3">
        <v>1776</v>
      </c>
      <c r="E22635" t="s">
        <v>2882</v>
      </c>
      <c r="F22635" s="4" t="s">
        <v>13462</v>
      </c>
      <c r="G22635" s="5">
        <v>1202</v>
      </c>
      <c r="H22635" s="6">
        <v>0.14214460000000001</v>
      </c>
      <c r="I22635" s="7">
        <v>48.347000000000001</v>
      </c>
      <c r="J22635" s="2">
        <v>73</v>
      </c>
      <c r="K22635">
        <v>2</v>
      </c>
    </row>
    <row r="22636" spans="1:11" x14ac:dyDescent="0.25">
      <c r="A22636">
        <v>75159</v>
      </c>
      <c r="B22636" s="2">
        <v>17.503640000000001</v>
      </c>
      <c r="C22636" s="3">
        <v>18799</v>
      </c>
      <c r="D22636" s="4">
        <v>19100</v>
      </c>
      <c r="E22636" t="s">
        <v>13783</v>
      </c>
      <c r="F22636" s="4" t="s">
        <v>13752</v>
      </c>
      <c r="G22636" s="5">
        <v>12949</v>
      </c>
      <c r="H22636" s="6">
        <v>0.11823309999999999</v>
      </c>
      <c r="I22636" s="7">
        <v>52.478999999999999</v>
      </c>
      <c r="J22636" s="2">
        <v>27</v>
      </c>
      <c r="K22636">
        <v>1</v>
      </c>
    </row>
    <row r="22637" spans="1:11" x14ac:dyDescent="0.25">
      <c r="A22637">
        <v>57645</v>
      </c>
      <c r="B22637" s="2">
        <v>17.500509999999998</v>
      </c>
      <c r="C22637" s="3">
        <v>202</v>
      </c>
      <c r="E22637" t="s">
        <v>1565</v>
      </c>
      <c r="F22637" s="4" t="s">
        <v>10877</v>
      </c>
      <c r="G22637" s="5">
        <v>163</v>
      </c>
      <c r="H22637" s="6">
        <v>0.16564419999999999</v>
      </c>
      <c r="I22637" s="7">
        <v>44.286000000000001</v>
      </c>
    </row>
    <row r="22638" spans="1:11" x14ac:dyDescent="0.25">
      <c r="A22638">
        <v>46721</v>
      </c>
      <c r="B22638" s="2">
        <v>17.499680000000001</v>
      </c>
      <c r="C22638" s="3">
        <v>5109</v>
      </c>
      <c r="D22638" s="4">
        <v>12140</v>
      </c>
      <c r="E22638" t="s">
        <v>1415</v>
      </c>
      <c r="F22638" s="4" t="s">
        <v>8800</v>
      </c>
      <c r="G22638" s="5">
        <v>3298</v>
      </c>
      <c r="H22638" s="6">
        <v>0.10703459999999999</v>
      </c>
      <c r="I22638" s="7">
        <v>54.408000000000001</v>
      </c>
    </row>
    <row r="22639" spans="1:11" x14ac:dyDescent="0.25">
      <c r="A22639">
        <v>91763</v>
      </c>
      <c r="B22639" s="2">
        <v>17.493369999999999</v>
      </c>
      <c r="C22639" s="3">
        <v>37431</v>
      </c>
      <c r="D22639" s="4">
        <v>40140</v>
      </c>
      <c r="E22639" t="s">
        <v>1369</v>
      </c>
      <c r="F22639" s="4" t="s">
        <v>15368</v>
      </c>
      <c r="G22639" s="5">
        <v>23072</v>
      </c>
      <c r="H22639" s="6">
        <v>0.12534129999999999</v>
      </c>
      <c r="I22639" s="7">
        <v>51.243000000000002</v>
      </c>
      <c r="J22639" s="2">
        <v>56.5</v>
      </c>
      <c r="K22639">
        <v>8</v>
      </c>
    </row>
    <row r="22640" spans="1:11" x14ac:dyDescent="0.25">
      <c r="A22640">
        <v>96118</v>
      </c>
      <c r="B22640" s="2">
        <v>17.487570000000002</v>
      </c>
      <c r="C22640" s="3">
        <v>1590</v>
      </c>
      <c r="E22640" t="s">
        <v>16079</v>
      </c>
      <c r="F22640" s="4" t="s">
        <v>15368</v>
      </c>
      <c r="G22640" s="5">
        <v>1164</v>
      </c>
      <c r="H22640" s="6">
        <v>0.1116838</v>
      </c>
      <c r="I22640" s="7">
        <v>53.603000000000002</v>
      </c>
    </row>
    <row r="22641" spans="1:12" x14ac:dyDescent="0.25">
      <c r="A22641">
        <v>42031</v>
      </c>
      <c r="B22641" s="2">
        <v>17.486709999999999</v>
      </c>
      <c r="C22641" s="3">
        <v>3387</v>
      </c>
      <c r="E22641" t="s">
        <v>168</v>
      </c>
      <c r="F22641" s="4" t="s">
        <v>7883</v>
      </c>
      <c r="G22641" s="5">
        <v>2414</v>
      </c>
      <c r="H22641" s="6">
        <v>0.14167360000000001</v>
      </c>
      <c r="I22641" s="7">
        <v>48.417999999999999</v>
      </c>
    </row>
    <row r="22642" spans="1:12" x14ac:dyDescent="0.25">
      <c r="A22642">
        <v>37332</v>
      </c>
      <c r="B22642" s="2">
        <v>17.48573</v>
      </c>
      <c r="C22642" s="3">
        <v>2473</v>
      </c>
      <c r="D22642" s="4">
        <v>19420</v>
      </c>
      <c r="E22642" t="s">
        <v>7420</v>
      </c>
      <c r="F22642" s="4" t="s">
        <v>7348</v>
      </c>
      <c r="G22642" s="5">
        <v>1692</v>
      </c>
      <c r="H22642" s="6">
        <v>8.6828100000000005E-2</v>
      </c>
      <c r="I22642" s="7">
        <v>57.893000000000001</v>
      </c>
    </row>
    <row r="22643" spans="1:12" x14ac:dyDescent="0.25">
      <c r="A22643">
        <v>64476</v>
      </c>
      <c r="B22643" s="2">
        <v>17.48527</v>
      </c>
      <c r="C22643" s="3">
        <v>370</v>
      </c>
      <c r="D22643" s="4">
        <v>32340</v>
      </c>
      <c r="E22643" t="s">
        <v>12277</v>
      </c>
      <c r="F22643" s="4" t="s">
        <v>12102</v>
      </c>
      <c r="G22643" s="5">
        <v>259</v>
      </c>
      <c r="H22643" s="6">
        <v>0.1505792</v>
      </c>
      <c r="I22643" s="7">
        <v>46.875</v>
      </c>
    </row>
    <row r="22644" spans="1:12" x14ac:dyDescent="0.25">
      <c r="A22644">
        <v>16411</v>
      </c>
      <c r="B22644" s="2">
        <v>17.484929999999999</v>
      </c>
      <c r="C22644" s="3">
        <v>1549</v>
      </c>
      <c r="D22644" s="4">
        <v>21500</v>
      </c>
      <c r="E22644" t="s">
        <v>2570</v>
      </c>
      <c r="F22644" s="4" t="s">
        <v>3003</v>
      </c>
      <c r="G22644" s="5">
        <v>1144</v>
      </c>
      <c r="H22644" s="6">
        <v>0.11276220000000001</v>
      </c>
      <c r="I22644" s="7">
        <v>53.408999999999999</v>
      </c>
    </row>
    <row r="22645" spans="1:12" x14ac:dyDescent="0.25">
      <c r="A22645">
        <v>55769</v>
      </c>
      <c r="B22645" s="2">
        <v>17.484220000000001</v>
      </c>
      <c r="C22645" s="3">
        <v>2461</v>
      </c>
      <c r="E22645" t="s">
        <v>10545</v>
      </c>
      <c r="F22645" s="4" t="s">
        <v>10428</v>
      </c>
      <c r="G22645" s="5">
        <v>1842</v>
      </c>
      <c r="H22645" s="6">
        <v>0.111835</v>
      </c>
      <c r="I22645" s="7">
        <v>53.564999999999998</v>
      </c>
    </row>
    <row r="22646" spans="1:12" x14ac:dyDescent="0.25">
      <c r="A22646">
        <v>48829</v>
      </c>
      <c r="B22646" s="2">
        <v>17.4833</v>
      </c>
      <c r="C22646" s="3">
        <v>3155</v>
      </c>
      <c r="D22646" s="4">
        <v>24340</v>
      </c>
      <c r="E22646" t="s">
        <v>9277</v>
      </c>
      <c r="F22646" s="4" t="s">
        <v>9106</v>
      </c>
      <c r="G22646" s="5">
        <v>2000</v>
      </c>
      <c r="H22646" s="6">
        <v>0.1564218</v>
      </c>
      <c r="I22646" s="7">
        <v>45.859000000000002</v>
      </c>
      <c r="J22646" s="2">
        <v>20</v>
      </c>
      <c r="K22646">
        <v>1</v>
      </c>
    </row>
    <row r="22647" spans="1:12" x14ac:dyDescent="0.25">
      <c r="A22647">
        <v>49509</v>
      </c>
      <c r="B22647" s="2">
        <v>17.478819999999999</v>
      </c>
      <c r="C22647" s="3">
        <v>26186</v>
      </c>
      <c r="D22647" s="4">
        <v>24340</v>
      </c>
      <c r="E22647" t="s">
        <v>511</v>
      </c>
      <c r="F22647" s="4" t="s">
        <v>9106</v>
      </c>
      <c r="G22647" s="5">
        <v>16705</v>
      </c>
      <c r="H22647" s="6">
        <v>0.14838979999999999</v>
      </c>
      <c r="I22647" s="7">
        <v>47.246000000000002</v>
      </c>
      <c r="J22647" s="2">
        <v>53.133299999999998</v>
      </c>
      <c r="K22647">
        <v>15</v>
      </c>
      <c r="L22647" s="2">
        <v>97.7</v>
      </c>
    </row>
    <row r="22648" spans="1:12" x14ac:dyDescent="0.25">
      <c r="A22648">
        <v>75431</v>
      </c>
      <c r="B22648" s="2">
        <v>17.474540000000001</v>
      </c>
      <c r="C22648" s="3">
        <v>2013</v>
      </c>
      <c r="D22648" s="4">
        <v>44860</v>
      </c>
      <c r="E22648" t="s">
        <v>5757</v>
      </c>
      <c r="F22648" s="4" t="s">
        <v>13752</v>
      </c>
      <c r="G22648" s="5">
        <v>1182</v>
      </c>
      <c r="H22648" s="6">
        <v>0.13102279999999999</v>
      </c>
      <c r="I22648" s="7">
        <v>50.237000000000002</v>
      </c>
      <c r="J22648" s="2">
        <v>77</v>
      </c>
      <c r="K22648">
        <v>1</v>
      </c>
    </row>
    <row r="22649" spans="1:12" x14ac:dyDescent="0.25">
      <c r="A22649">
        <v>24133</v>
      </c>
      <c r="B22649" s="2">
        <v>17.47382</v>
      </c>
      <c r="C22649" s="3">
        <v>2558</v>
      </c>
      <c r="E22649" t="s">
        <v>4978</v>
      </c>
      <c r="F22649" s="4" t="s">
        <v>4335</v>
      </c>
      <c r="G22649" s="5">
        <v>1827</v>
      </c>
      <c r="H22649" s="6">
        <v>0.13957310000000001</v>
      </c>
      <c r="I22649" s="7">
        <v>48.75</v>
      </c>
      <c r="J22649" s="2">
        <v>55.5</v>
      </c>
      <c r="K22649">
        <v>2</v>
      </c>
    </row>
    <row r="22650" spans="1:12" x14ac:dyDescent="0.25">
      <c r="A22650">
        <v>62017</v>
      </c>
      <c r="B22650" s="2">
        <v>17.47325</v>
      </c>
      <c r="C22650" s="3">
        <v>730</v>
      </c>
      <c r="E22650" t="s">
        <v>11851</v>
      </c>
      <c r="F22650" s="4" t="s">
        <v>11490</v>
      </c>
      <c r="G22650" s="5">
        <v>554</v>
      </c>
      <c r="H22650" s="6">
        <v>0.1552346</v>
      </c>
      <c r="I22650" s="7">
        <v>46.042000000000002</v>
      </c>
    </row>
    <row r="22651" spans="1:12" x14ac:dyDescent="0.25">
      <c r="A22651">
        <v>30673</v>
      </c>
      <c r="B22651" s="2">
        <v>17.471769999999999</v>
      </c>
      <c r="C22651" s="3">
        <v>7758</v>
      </c>
      <c r="E22651" t="s">
        <v>579</v>
      </c>
      <c r="F22651" s="4" t="s">
        <v>6363</v>
      </c>
      <c r="G22651" s="5">
        <v>5643</v>
      </c>
      <c r="H22651" s="6">
        <v>0.1745525</v>
      </c>
      <c r="I22651" s="7">
        <v>42.7</v>
      </c>
      <c r="J22651" s="2">
        <v>47</v>
      </c>
      <c r="K22651">
        <v>1</v>
      </c>
    </row>
    <row r="22652" spans="1:12" x14ac:dyDescent="0.25">
      <c r="A22652">
        <v>37709</v>
      </c>
      <c r="B22652" s="2">
        <v>17.469809999999999</v>
      </c>
      <c r="C22652" s="3">
        <v>3762</v>
      </c>
      <c r="D22652" s="4">
        <v>28940</v>
      </c>
      <c r="E22652" t="s">
        <v>940</v>
      </c>
      <c r="F22652" s="4" t="s">
        <v>7348</v>
      </c>
      <c r="G22652" s="5">
        <v>2536</v>
      </c>
      <c r="H22652" s="6">
        <v>0.1166732</v>
      </c>
      <c r="I22652" s="7">
        <v>52.69</v>
      </c>
    </row>
    <row r="22653" spans="1:12" x14ac:dyDescent="0.25">
      <c r="A22653">
        <v>67336</v>
      </c>
      <c r="B22653" s="2">
        <v>17.468900000000001</v>
      </c>
      <c r="C22653" s="3">
        <v>1820</v>
      </c>
      <c r="D22653" s="4">
        <v>37660</v>
      </c>
      <c r="E22653" t="s">
        <v>12629</v>
      </c>
      <c r="F22653" s="4" t="s">
        <v>12494</v>
      </c>
      <c r="G22653" s="5">
        <v>1276</v>
      </c>
      <c r="H22653" s="6">
        <v>0.15438869999999999</v>
      </c>
      <c r="I22653" s="7">
        <v>46.171999999999997</v>
      </c>
    </row>
    <row r="22654" spans="1:12" x14ac:dyDescent="0.25">
      <c r="A22654">
        <v>18248</v>
      </c>
      <c r="B22654" s="2">
        <v>17.468489999999999</v>
      </c>
      <c r="C22654" s="3">
        <v>574</v>
      </c>
      <c r="D22654" s="4">
        <v>39060</v>
      </c>
      <c r="E22654" t="s">
        <v>4009</v>
      </c>
      <c r="F22654" s="4" t="s">
        <v>3003</v>
      </c>
      <c r="G22654" s="5">
        <v>419</v>
      </c>
      <c r="H22654" s="6">
        <v>0.102381</v>
      </c>
      <c r="I22654" s="7">
        <v>55.155999999999999</v>
      </c>
    </row>
    <row r="22655" spans="1:12" x14ac:dyDescent="0.25">
      <c r="A22655">
        <v>27577</v>
      </c>
      <c r="B22655" s="2">
        <v>17.464390000000002</v>
      </c>
      <c r="C22655" s="3">
        <v>24452</v>
      </c>
      <c r="D22655" s="4">
        <v>39580</v>
      </c>
      <c r="E22655" t="s">
        <v>518</v>
      </c>
      <c r="F22655" s="4" t="s">
        <v>5642</v>
      </c>
      <c r="G22655" s="5">
        <v>16722</v>
      </c>
      <c r="H22655" s="6">
        <v>0.1521856</v>
      </c>
      <c r="I22655" s="7">
        <v>46.548999999999999</v>
      </c>
      <c r="J22655" s="2">
        <v>54</v>
      </c>
      <c r="K22655">
        <v>2</v>
      </c>
    </row>
    <row r="22656" spans="1:12" x14ac:dyDescent="0.25">
      <c r="A22656">
        <v>63334</v>
      </c>
      <c r="B22656" s="2">
        <v>17.458770000000001</v>
      </c>
      <c r="C22656" s="3">
        <v>9548</v>
      </c>
      <c r="E22656" t="s">
        <v>4658</v>
      </c>
      <c r="F22656" s="4" t="s">
        <v>12102</v>
      </c>
      <c r="G22656" s="5">
        <v>6762</v>
      </c>
      <c r="H22656" s="6">
        <v>0.11771669999999999</v>
      </c>
      <c r="I22656" s="7">
        <v>52.5</v>
      </c>
      <c r="J22656" s="2">
        <v>61</v>
      </c>
      <c r="K22656">
        <v>1</v>
      </c>
    </row>
    <row r="22657" spans="1:12" x14ac:dyDescent="0.25">
      <c r="A22657">
        <v>36854</v>
      </c>
      <c r="B22657" s="2">
        <v>17.454799999999999</v>
      </c>
      <c r="C22657" s="3">
        <v>14895</v>
      </c>
      <c r="D22657" s="4">
        <v>46740</v>
      </c>
      <c r="E22657" t="s">
        <v>7331</v>
      </c>
      <c r="F22657" s="4" t="s">
        <v>7027</v>
      </c>
      <c r="G22657" s="5">
        <v>9821</v>
      </c>
      <c r="H22657" s="6">
        <v>0.14703189999999999</v>
      </c>
      <c r="I22657" s="7">
        <v>47.433999999999997</v>
      </c>
      <c r="J22657" s="2">
        <v>58</v>
      </c>
      <c r="K22657">
        <v>2</v>
      </c>
    </row>
    <row r="22658" spans="1:12" x14ac:dyDescent="0.25">
      <c r="A22658">
        <v>74956</v>
      </c>
      <c r="B22658" s="2">
        <v>17.45213</v>
      </c>
      <c r="C22658" s="3">
        <v>2233</v>
      </c>
      <c r="D22658" s="4">
        <v>22900</v>
      </c>
      <c r="E22658" t="s">
        <v>13747</v>
      </c>
      <c r="F22658" s="4" t="s">
        <v>13462</v>
      </c>
      <c r="G22658" s="5">
        <v>1358</v>
      </c>
      <c r="H22658" s="6">
        <v>0.1096394</v>
      </c>
      <c r="I22658" s="7">
        <v>53.893999999999998</v>
      </c>
    </row>
    <row r="22659" spans="1:12" x14ac:dyDescent="0.25">
      <c r="A22659">
        <v>56248</v>
      </c>
      <c r="B22659" s="2">
        <v>17.45166</v>
      </c>
      <c r="C22659" s="3">
        <v>800</v>
      </c>
      <c r="E22659" t="s">
        <v>10683</v>
      </c>
      <c r="F22659" s="4" t="s">
        <v>10428</v>
      </c>
      <c r="G22659" s="5">
        <v>600</v>
      </c>
      <c r="H22659" s="6">
        <v>0.14166670000000001</v>
      </c>
      <c r="I22659" s="7">
        <v>48.359000000000002</v>
      </c>
    </row>
    <row r="22660" spans="1:12" x14ac:dyDescent="0.25">
      <c r="A22660">
        <v>72455</v>
      </c>
      <c r="B22660" s="2">
        <v>17.44941</v>
      </c>
      <c r="C22660" s="3">
        <v>12671</v>
      </c>
      <c r="E22660" t="s">
        <v>5136</v>
      </c>
      <c r="F22660" s="4" t="s">
        <v>13183</v>
      </c>
      <c r="G22660" s="5">
        <v>8805</v>
      </c>
      <c r="H22660" s="6">
        <v>0.15432660000000001</v>
      </c>
      <c r="I22660" s="7">
        <v>46.17</v>
      </c>
      <c r="J22660" s="2">
        <v>55.5</v>
      </c>
      <c r="K22660">
        <v>2</v>
      </c>
    </row>
    <row r="22661" spans="1:12" x14ac:dyDescent="0.25">
      <c r="A22661">
        <v>14801</v>
      </c>
      <c r="B22661" s="2">
        <v>17.44641</v>
      </c>
      <c r="C22661" s="3">
        <v>5638</v>
      </c>
      <c r="D22661" s="4">
        <v>18500</v>
      </c>
      <c r="E22661" t="s">
        <v>885</v>
      </c>
      <c r="F22661" s="4" t="s">
        <v>1280</v>
      </c>
      <c r="G22661" s="5">
        <v>3709</v>
      </c>
      <c r="H22661" s="6">
        <v>0.12510109999999999</v>
      </c>
      <c r="I22661" s="7">
        <v>51.22</v>
      </c>
    </row>
    <row r="22662" spans="1:12" x14ac:dyDescent="0.25">
      <c r="A22662">
        <v>8901</v>
      </c>
      <c r="B22662" s="2">
        <v>17.439419999999998</v>
      </c>
      <c r="C22662" s="3">
        <v>56015</v>
      </c>
      <c r="D22662" s="4">
        <v>35620</v>
      </c>
      <c r="E22662" t="s">
        <v>1786</v>
      </c>
      <c r="F22662" s="4" t="s">
        <v>1341</v>
      </c>
      <c r="G22662" s="5">
        <v>25479</v>
      </c>
      <c r="H22662" s="6">
        <v>0.2047881</v>
      </c>
      <c r="I22662" s="7">
        <v>37.448999999999998</v>
      </c>
      <c r="J22662" s="2">
        <v>39.533299999999997</v>
      </c>
      <c r="K22662">
        <v>15</v>
      </c>
      <c r="L22662" s="2">
        <v>48.1</v>
      </c>
    </row>
    <row r="22663" spans="1:12" x14ac:dyDescent="0.25">
      <c r="A22663">
        <v>38581</v>
      </c>
      <c r="B22663" s="2">
        <v>17.432649999999999</v>
      </c>
      <c r="C22663" s="3">
        <v>4144</v>
      </c>
      <c r="D22663" s="4">
        <v>32660</v>
      </c>
      <c r="E22663" t="s">
        <v>7628</v>
      </c>
      <c r="F22663" s="4" t="s">
        <v>7348</v>
      </c>
      <c r="G22663" s="5">
        <v>2838</v>
      </c>
      <c r="H22663" s="6">
        <v>0.154334</v>
      </c>
      <c r="I22663" s="7">
        <v>46.167000000000002</v>
      </c>
    </row>
    <row r="22664" spans="1:12" x14ac:dyDescent="0.25">
      <c r="A22664">
        <v>26416</v>
      </c>
      <c r="B22664" s="2">
        <v>17.430779999999999</v>
      </c>
      <c r="C22664" s="3">
        <v>7513</v>
      </c>
      <c r="E22664" t="s">
        <v>5557</v>
      </c>
      <c r="F22664" s="4" t="s">
        <v>5144</v>
      </c>
      <c r="G22664" s="5">
        <v>4954</v>
      </c>
      <c r="H22664" s="6">
        <v>0.1761857</v>
      </c>
      <c r="I22664" s="7">
        <v>42.39</v>
      </c>
      <c r="J22664" s="2">
        <v>50</v>
      </c>
      <c r="K22664">
        <v>3</v>
      </c>
    </row>
    <row r="22665" spans="1:12" x14ac:dyDescent="0.25">
      <c r="A22665">
        <v>71055</v>
      </c>
      <c r="B22665" s="2">
        <v>17.426310000000001</v>
      </c>
      <c r="C22665" s="3">
        <v>20044</v>
      </c>
      <c r="D22665" s="4">
        <v>43340</v>
      </c>
      <c r="E22665" t="s">
        <v>5435</v>
      </c>
      <c r="F22665" s="4" t="s">
        <v>12927</v>
      </c>
      <c r="G22665" s="5">
        <v>13720</v>
      </c>
      <c r="H22665" s="6">
        <v>0.15262390000000001</v>
      </c>
      <c r="I22665" s="7">
        <v>46.457999999999998</v>
      </c>
      <c r="J22665" s="2">
        <v>60</v>
      </c>
      <c r="K22665">
        <v>3</v>
      </c>
    </row>
    <row r="22666" spans="1:12" x14ac:dyDescent="0.25">
      <c r="A22666">
        <v>15480</v>
      </c>
      <c r="B22666" s="2">
        <v>17.42268</v>
      </c>
      <c r="C22666" s="3">
        <v>1985</v>
      </c>
      <c r="D22666" s="4">
        <v>38300</v>
      </c>
      <c r="E22666" t="s">
        <v>3173</v>
      </c>
      <c r="F22666" s="4" t="s">
        <v>3003</v>
      </c>
      <c r="G22666" s="5">
        <v>1442</v>
      </c>
      <c r="H22666" s="6">
        <v>0.1441441</v>
      </c>
      <c r="I22666" s="7">
        <v>47.917000000000002</v>
      </c>
    </row>
    <row r="22667" spans="1:12" x14ac:dyDescent="0.25">
      <c r="A22667">
        <v>63942</v>
      </c>
      <c r="B22667" s="2">
        <v>17.4222</v>
      </c>
      <c r="C22667" s="3">
        <v>768</v>
      </c>
      <c r="E22667" t="s">
        <v>12232</v>
      </c>
      <c r="F22667" s="4" t="s">
        <v>12102</v>
      </c>
      <c r="G22667" s="5">
        <v>555</v>
      </c>
      <c r="H22667" s="6">
        <v>0.17837839999999999</v>
      </c>
      <c r="I22667" s="7">
        <v>42</v>
      </c>
    </row>
    <row r="22668" spans="1:12" x14ac:dyDescent="0.25">
      <c r="A22668">
        <v>62238</v>
      </c>
      <c r="B22668" s="2">
        <v>17.421949999999999</v>
      </c>
      <c r="C22668" s="3">
        <v>685</v>
      </c>
      <c r="E22668" t="s">
        <v>899</v>
      </c>
      <c r="F22668" s="4" t="s">
        <v>11490</v>
      </c>
      <c r="G22668" s="5">
        <v>515</v>
      </c>
      <c r="H22668" s="6">
        <v>9.1085299999999994E-2</v>
      </c>
      <c r="I22668" s="7">
        <v>57.082999999999998</v>
      </c>
      <c r="J22668" s="2">
        <v>48</v>
      </c>
      <c r="K22668">
        <v>1</v>
      </c>
    </row>
    <row r="22669" spans="1:12" x14ac:dyDescent="0.25">
      <c r="A22669">
        <v>11233</v>
      </c>
      <c r="B22669" s="2">
        <v>17.41122</v>
      </c>
      <c r="C22669" s="3">
        <v>69637</v>
      </c>
      <c r="D22669" s="4">
        <v>35620</v>
      </c>
      <c r="E22669" t="s">
        <v>1238</v>
      </c>
      <c r="F22669" s="4" t="s">
        <v>1280</v>
      </c>
      <c r="G22669" s="5">
        <v>44290</v>
      </c>
      <c r="H22669" s="6">
        <v>0.19160079999999999</v>
      </c>
      <c r="I22669" s="7">
        <v>39.712000000000003</v>
      </c>
      <c r="J22669" s="2">
        <v>35.1053</v>
      </c>
      <c r="K22669">
        <v>19</v>
      </c>
      <c r="L22669" s="2">
        <v>24.1</v>
      </c>
    </row>
    <row r="22670" spans="1:12" x14ac:dyDescent="0.25">
      <c r="A22670">
        <v>92586</v>
      </c>
      <c r="B22670" s="2">
        <v>17.39676</v>
      </c>
      <c r="C22670" s="3">
        <v>19384</v>
      </c>
      <c r="D22670" s="4">
        <v>40140</v>
      </c>
      <c r="E22670" t="s">
        <v>12624</v>
      </c>
      <c r="F22670" s="4" t="s">
        <v>15368</v>
      </c>
      <c r="G22670" s="5">
        <v>16132</v>
      </c>
      <c r="H22670" s="6">
        <v>0.14107729999999999</v>
      </c>
      <c r="I22670" s="7">
        <v>48.439</v>
      </c>
      <c r="J22670" s="2">
        <v>58</v>
      </c>
      <c r="K22670">
        <v>3</v>
      </c>
    </row>
    <row r="22671" spans="1:12" x14ac:dyDescent="0.25">
      <c r="A22671">
        <v>60955</v>
      </c>
      <c r="B22671" s="2">
        <v>17.392620000000001</v>
      </c>
      <c r="C22671" s="3">
        <v>1845</v>
      </c>
      <c r="E22671" t="s">
        <v>11642</v>
      </c>
      <c r="F22671" s="4" t="s">
        <v>11490</v>
      </c>
      <c r="G22671" s="5">
        <v>1185</v>
      </c>
      <c r="H22671" s="6">
        <v>0.1247892</v>
      </c>
      <c r="I22671" s="7">
        <v>51.25</v>
      </c>
      <c r="J22671" s="2">
        <v>64.5</v>
      </c>
      <c r="K22671">
        <v>2</v>
      </c>
    </row>
    <row r="22672" spans="1:12" x14ac:dyDescent="0.25">
      <c r="A22672">
        <v>70651</v>
      </c>
      <c r="B22672" s="2">
        <v>17.392289999999999</v>
      </c>
      <c r="C22672" s="3">
        <v>233</v>
      </c>
      <c r="E22672" t="s">
        <v>13042</v>
      </c>
      <c r="F22672" s="4" t="s">
        <v>12927</v>
      </c>
      <c r="G22672" s="5">
        <v>162</v>
      </c>
      <c r="H22672" s="6">
        <v>5.5555599999999997E-2</v>
      </c>
      <c r="I22672" s="7">
        <v>63.213999999999999</v>
      </c>
    </row>
    <row r="22673" spans="1:11" x14ac:dyDescent="0.25">
      <c r="A22673">
        <v>80546</v>
      </c>
      <c r="B22673" s="2">
        <v>17.392240000000001</v>
      </c>
      <c r="C22673" s="3">
        <v>109</v>
      </c>
      <c r="D22673" s="4">
        <v>24540</v>
      </c>
      <c r="E22673" t="s">
        <v>2400</v>
      </c>
      <c r="F22673" s="4" t="s">
        <v>14477</v>
      </c>
      <c r="G22673" s="5">
        <v>71</v>
      </c>
      <c r="H22673" s="6">
        <v>0</v>
      </c>
      <c r="I22673" s="7">
        <v>72.813000000000002</v>
      </c>
    </row>
    <row r="22674" spans="1:11" x14ac:dyDescent="0.25">
      <c r="A22674">
        <v>75785</v>
      </c>
      <c r="B22674" s="2">
        <v>17.39039</v>
      </c>
      <c r="C22674" s="3">
        <v>10796</v>
      </c>
      <c r="D22674" s="4">
        <v>27380</v>
      </c>
      <c r="E22674" t="s">
        <v>13854</v>
      </c>
      <c r="F22674" s="4" t="s">
        <v>13752</v>
      </c>
      <c r="G22674" s="5">
        <v>7643</v>
      </c>
      <c r="H22674" s="6">
        <v>0.1428758</v>
      </c>
      <c r="I22674" s="7">
        <v>48.118000000000002</v>
      </c>
      <c r="J22674" s="2">
        <v>59</v>
      </c>
      <c r="K22674">
        <v>1</v>
      </c>
    </row>
    <row r="22675" spans="1:11" x14ac:dyDescent="0.25">
      <c r="A22675">
        <v>66946</v>
      </c>
      <c r="B22675" s="2">
        <v>17.388539999999999</v>
      </c>
      <c r="C22675" s="3">
        <v>167</v>
      </c>
      <c r="E22675" t="s">
        <v>12584</v>
      </c>
      <c r="F22675" s="4" t="s">
        <v>12494</v>
      </c>
      <c r="G22675" s="5">
        <v>115</v>
      </c>
      <c r="H22675" s="6">
        <v>0.1637931</v>
      </c>
      <c r="I22675" s="7">
        <v>44.5</v>
      </c>
    </row>
    <row r="22676" spans="1:11" x14ac:dyDescent="0.25">
      <c r="A22676">
        <v>64784</v>
      </c>
      <c r="B22676" s="2">
        <v>17.38824</v>
      </c>
      <c r="C22676" s="3">
        <v>1680</v>
      </c>
      <c r="E22676" t="s">
        <v>1115</v>
      </c>
      <c r="F22676" s="4" t="s">
        <v>12102</v>
      </c>
      <c r="G22676" s="5">
        <v>1098</v>
      </c>
      <c r="H22676" s="6">
        <v>0.1355778</v>
      </c>
      <c r="I22676" s="7">
        <v>49.375</v>
      </c>
      <c r="J22676" s="2">
        <v>73</v>
      </c>
      <c r="K22676">
        <v>1</v>
      </c>
    </row>
    <row r="22677" spans="1:11" x14ac:dyDescent="0.25">
      <c r="A22677">
        <v>76673</v>
      </c>
      <c r="B22677" s="2">
        <v>17.38775</v>
      </c>
      <c r="C22677" s="3">
        <v>1381</v>
      </c>
      <c r="E22677" t="s">
        <v>13987</v>
      </c>
      <c r="F22677" s="4" t="s">
        <v>13752</v>
      </c>
      <c r="G22677" s="5">
        <v>976</v>
      </c>
      <c r="H22677" s="6">
        <v>0.10245899999999999</v>
      </c>
      <c r="I22677" s="7">
        <v>55.097999999999999</v>
      </c>
    </row>
    <row r="22678" spans="1:11" x14ac:dyDescent="0.25">
      <c r="A22678">
        <v>18636</v>
      </c>
      <c r="B22678" s="2">
        <v>17.387239999999998</v>
      </c>
      <c r="C22678" s="3">
        <v>1483</v>
      </c>
      <c r="D22678" s="4">
        <v>42540</v>
      </c>
      <c r="E22678" t="s">
        <v>4111</v>
      </c>
      <c r="F22678" s="4" t="s">
        <v>3003</v>
      </c>
      <c r="G22678" s="5">
        <v>1151</v>
      </c>
      <c r="H22678" s="6">
        <v>0.1102431</v>
      </c>
      <c r="I22678" s="7">
        <v>53.75</v>
      </c>
    </row>
    <row r="22679" spans="1:11" x14ac:dyDescent="0.25">
      <c r="A22679">
        <v>48174</v>
      </c>
      <c r="B22679" s="2">
        <v>17.38204</v>
      </c>
      <c r="C22679" s="3">
        <v>31601</v>
      </c>
      <c r="D22679" s="4">
        <v>19820</v>
      </c>
      <c r="E22679" t="s">
        <v>2881</v>
      </c>
      <c r="F22679" s="4" t="s">
        <v>9106</v>
      </c>
      <c r="G22679" s="5">
        <v>20566</v>
      </c>
      <c r="H22679" s="6">
        <v>0.116789</v>
      </c>
      <c r="I22679" s="7">
        <v>52.613999999999997</v>
      </c>
      <c r="J22679" s="2">
        <v>37.666699999999999</v>
      </c>
      <c r="K22679">
        <v>3</v>
      </c>
    </row>
    <row r="22680" spans="1:11" x14ac:dyDescent="0.25">
      <c r="A22680">
        <v>4667</v>
      </c>
      <c r="B22680" s="2">
        <v>17.376860000000001</v>
      </c>
      <c r="C22680" s="3">
        <v>1611</v>
      </c>
      <c r="E22680" t="s">
        <v>921</v>
      </c>
      <c r="F22680" s="4" t="s">
        <v>701</v>
      </c>
      <c r="G22680" s="5">
        <v>1054</v>
      </c>
      <c r="H22680" s="6">
        <v>0.20758289999999999</v>
      </c>
      <c r="I22680" s="7">
        <v>36.923000000000002</v>
      </c>
    </row>
    <row r="22681" spans="1:11" x14ac:dyDescent="0.25">
      <c r="A22681">
        <v>77801</v>
      </c>
      <c r="B22681" s="2">
        <v>17.37481</v>
      </c>
      <c r="C22681" s="3">
        <v>15767</v>
      </c>
      <c r="D22681" s="4">
        <v>17780</v>
      </c>
      <c r="E22681" t="s">
        <v>8389</v>
      </c>
      <c r="F22681" s="4" t="s">
        <v>13752</v>
      </c>
      <c r="G22681" s="5">
        <v>7537</v>
      </c>
      <c r="H22681" s="6">
        <v>0.23298389999999999</v>
      </c>
      <c r="I22681" s="7">
        <v>32.531999999999996</v>
      </c>
      <c r="J22681" s="2">
        <v>44.833300000000001</v>
      </c>
      <c r="K22681">
        <v>6</v>
      </c>
    </row>
    <row r="22682" spans="1:11" x14ac:dyDescent="0.25">
      <c r="A22682">
        <v>13143</v>
      </c>
      <c r="B22682" s="2">
        <v>17.372489999999999</v>
      </c>
      <c r="C22682" s="3">
        <v>2869</v>
      </c>
      <c r="D22682" s="4">
        <v>40380</v>
      </c>
      <c r="E22682" t="s">
        <v>2530</v>
      </c>
      <c r="F22682" s="4" t="s">
        <v>1280</v>
      </c>
      <c r="G22682" s="5">
        <v>2137</v>
      </c>
      <c r="H22682" s="6">
        <v>0.1183903</v>
      </c>
      <c r="I22682" s="7">
        <v>52.331000000000003</v>
      </c>
      <c r="J22682" s="2">
        <v>45.5</v>
      </c>
      <c r="K22682">
        <v>2</v>
      </c>
    </row>
    <row r="22683" spans="1:11" x14ac:dyDescent="0.25">
      <c r="A22683">
        <v>50836</v>
      </c>
      <c r="B22683" s="2">
        <v>17.371919999999999</v>
      </c>
      <c r="C22683" s="3">
        <v>400</v>
      </c>
      <c r="E22683" t="s">
        <v>9790</v>
      </c>
      <c r="F22683" s="4" t="s">
        <v>9593</v>
      </c>
      <c r="G22683" s="5">
        <v>263</v>
      </c>
      <c r="H22683" s="6">
        <v>0.1330798</v>
      </c>
      <c r="I22683" s="7">
        <v>49.792000000000002</v>
      </c>
    </row>
    <row r="22684" spans="1:11" x14ac:dyDescent="0.25">
      <c r="A22684">
        <v>77420</v>
      </c>
      <c r="B22684" s="2">
        <v>17.37152</v>
      </c>
      <c r="C22684" s="3">
        <v>1983</v>
      </c>
      <c r="D22684" s="4">
        <v>20900</v>
      </c>
      <c r="E22684" t="s">
        <v>14045</v>
      </c>
      <c r="F22684" s="4" t="s">
        <v>13752</v>
      </c>
      <c r="G22684" s="5">
        <v>1394</v>
      </c>
      <c r="H22684" s="6">
        <v>0.1047346</v>
      </c>
      <c r="I22684" s="7">
        <v>54.688000000000002</v>
      </c>
      <c r="J22684" s="2">
        <v>64</v>
      </c>
      <c r="K22684">
        <v>1</v>
      </c>
    </row>
    <row r="22685" spans="1:11" x14ac:dyDescent="0.25">
      <c r="A22685">
        <v>15760</v>
      </c>
      <c r="B22685" s="2">
        <v>17.371169999999999</v>
      </c>
      <c r="C22685" s="3">
        <v>116</v>
      </c>
      <c r="D22685" s="4">
        <v>27780</v>
      </c>
      <c r="E22685" t="s">
        <v>3302</v>
      </c>
      <c r="F22685" s="4" t="s">
        <v>3003</v>
      </c>
      <c r="G22685" s="5">
        <v>75</v>
      </c>
      <c r="H22685" s="6">
        <v>0.1184211</v>
      </c>
      <c r="I22685" s="7">
        <v>52.320999999999998</v>
      </c>
    </row>
    <row r="22686" spans="1:11" x14ac:dyDescent="0.25">
      <c r="A22686">
        <v>12966</v>
      </c>
      <c r="B22686" s="2">
        <v>17.3706</v>
      </c>
      <c r="C22686" s="3">
        <v>3351</v>
      </c>
      <c r="D22686" s="4">
        <v>31660</v>
      </c>
      <c r="E22686" t="s">
        <v>2447</v>
      </c>
      <c r="F22686" s="4" t="s">
        <v>1280</v>
      </c>
      <c r="G22686" s="5">
        <v>2275</v>
      </c>
      <c r="H22686" s="6">
        <v>0.1213187</v>
      </c>
      <c r="I22686" s="7">
        <v>51.817999999999998</v>
      </c>
    </row>
    <row r="22687" spans="1:11" x14ac:dyDescent="0.25">
      <c r="A22687">
        <v>74422</v>
      </c>
      <c r="B22687" s="2">
        <v>17.369959999999999</v>
      </c>
      <c r="C22687" s="3">
        <v>551</v>
      </c>
      <c r="D22687" s="4">
        <v>34780</v>
      </c>
      <c r="E22687" t="s">
        <v>3185</v>
      </c>
      <c r="F22687" s="4" t="s">
        <v>13462</v>
      </c>
      <c r="G22687" s="5">
        <v>423</v>
      </c>
      <c r="H22687" s="6">
        <v>0.1607565</v>
      </c>
      <c r="I22687" s="7">
        <v>45</v>
      </c>
    </row>
    <row r="22688" spans="1:11" x14ac:dyDescent="0.25">
      <c r="A22688">
        <v>53817</v>
      </c>
      <c r="B22688" s="2">
        <v>17.36983</v>
      </c>
      <c r="C22688" s="3">
        <v>159</v>
      </c>
      <c r="D22688" s="4">
        <v>38420</v>
      </c>
      <c r="E22688" t="s">
        <v>10133</v>
      </c>
      <c r="F22688" s="4" t="s">
        <v>10031</v>
      </c>
      <c r="G22688" s="5">
        <v>120</v>
      </c>
      <c r="H22688" s="6">
        <v>0.14049590000000001</v>
      </c>
      <c r="I22688" s="7">
        <v>48.5</v>
      </c>
    </row>
    <row r="22689" spans="1:11" x14ac:dyDescent="0.25">
      <c r="A22689">
        <v>49096</v>
      </c>
      <c r="B22689" s="2">
        <v>17.36928</v>
      </c>
      <c r="C22689" s="3">
        <v>3086</v>
      </c>
      <c r="D22689" s="4">
        <v>29620</v>
      </c>
      <c r="E22689" t="s">
        <v>2462</v>
      </c>
      <c r="F22689" s="4" t="s">
        <v>9106</v>
      </c>
      <c r="G22689" s="5">
        <v>2164</v>
      </c>
      <c r="H22689" s="6">
        <v>0.10392609999999999</v>
      </c>
      <c r="I22689" s="7">
        <v>54.817</v>
      </c>
      <c r="J22689" s="2">
        <v>55.5</v>
      </c>
      <c r="K22689">
        <v>4</v>
      </c>
    </row>
    <row r="22690" spans="1:11" x14ac:dyDescent="0.25">
      <c r="A22690">
        <v>15059</v>
      </c>
      <c r="B22690" s="2">
        <v>17.368110000000001</v>
      </c>
      <c r="C22690" s="3">
        <v>4094</v>
      </c>
      <c r="D22690" s="4">
        <v>38300</v>
      </c>
      <c r="E22690" t="s">
        <v>3039</v>
      </c>
      <c r="F22690" s="4" t="s">
        <v>3003</v>
      </c>
      <c r="G22690" s="5">
        <v>2719</v>
      </c>
      <c r="H22690" s="6">
        <v>0.1379184</v>
      </c>
      <c r="I22690" s="7">
        <v>48.939</v>
      </c>
      <c r="J22690" s="2">
        <v>73</v>
      </c>
      <c r="K22690">
        <v>2</v>
      </c>
    </row>
    <row r="22691" spans="1:11" x14ac:dyDescent="0.25">
      <c r="A22691">
        <v>46103</v>
      </c>
      <c r="B22691" s="2">
        <v>17.367429999999999</v>
      </c>
      <c r="C22691" s="3">
        <v>214</v>
      </c>
      <c r="D22691" s="4">
        <v>26900</v>
      </c>
      <c r="E22691" t="s">
        <v>8817</v>
      </c>
      <c r="F22691" s="4" t="s">
        <v>8800</v>
      </c>
      <c r="G22691" s="5">
        <v>135</v>
      </c>
      <c r="H22691" s="6">
        <v>6.6666699999999995E-2</v>
      </c>
      <c r="I22691" s="7">
        <v>61.25</v>
      </c>
    </row>
    <row r="22692" spans="1:11" x14ac:dyDescent="0.25">
      <c r="A22692">
        <v>73481</v>
      </c>
      <c r="B22692" s="2">
        <v>17.367239999999999</v>
      </c>
      <c r="C22692" s="3">
        <v>1031</v>
      </c>
      <c r="D22692" s="4">
        <v>11620</v>
      </c>
      <c r="E22692" t="s">
        <v>13504</v>
      </c>
      <c r="F22692" s="4" t="s">
        <v>13462</v>
      </c>
      <c r="G22692" s="5">
        <v>640</v>
      </c>
      <c r="H22692" s="6">
        <v>0.1076443</v>
      </c>
      <c r="I22692" s="7">
        <v>54.167000000000002</v>
      </c>
    </row>
    <row r="22693" spans="1:11" x14ac:dyDescent="0.25">
      <c r="A22693">
        <v>79229</v>
      </c>
      <c r="B22693" s="2">
        <v>17.367010000000001</v>
      </c>
      <c r="C22693" s="3">
        <v>389</v>
      </c>
      <c r="E22693" t="s">
        <v>9840</v>
      </c>
      <c r="F22693" s="4" t="s">
        <v>13752</v>
      </c>
      <c r="G22693" s="5">
        <v>296</v>
      </c>
      <c r="H22693" s="6">
        <v>9.7643099999999997E-2</v>
      </c>
      <c r="I22693" s="7">
        <v>55.893000000000001</v>
      </c>
    </row>
    <row r="22694" spans="1:11" x14ac:dyDescent="0.25">
      <c r="A22694">
        <v>38627</v>
      </c>
      <c r="B22694" s="2">
        <v>17.366779999999999</v>
      </c>
      <c r="C22694" s="3">
        <v>1036</v>
      </c>
      <c r="E22694" t="s">
        <v>7644</v>
      </c>
      <c r="F22694" s="4" t="s">
        <v>7633</v>
      </c>
      <c r="G22694" s="5">
        <v>693</v>
      </c>
      <c r="H22694" s="6">
        <v>0.15295819999999999</v>
      </c>
      <c r="I22694" s="7">
        <v>46.332999999999998</v>
      </c>
      <c r="J22694" s="2">
        <v>48</v>
      </c>
      <c r="K22694">
        <v>1</v>
      </c>
    </row>
    <row r="22695" spans="1:11" x14ac:dyDescent="0.25">
      <c r="A22695">
        <v>96058</v>
      </c>
      <c r="B22695" s="2">
        <v>17.366499999999998</v>
      </c>
      <c r="C22695" s="3">
        <v>751</v>
      </c>
      <c r="E22695" t="s">
        <v>16052</v>
      </c>
      <c r="F22695" s="4" t="s">
        <v>15368</v>
      </c>
      <c r="G22695" s="5">
        <v>483</v>
      </c>
      <c r="H22695" s="6">
        <v>0.2396694</v>
      </c>
      <c r="I22695" s="7">
        <v>31.346</v>
      </c>
    </row>
    <row r="22696" spans="1:11" x14ac:dyDescent="0.25">
      <c r="A22696">
        <v>63468</v>
      </c>
      <c r="B22696" s="2">
        <v>17.366009999999999</v>
      </c>
      <c r="C22696" s="3">
        <v>2102</v>
      </c>
      <c r="E22696" t="s">
        <v>12154</v>
      </c>
      <c r="F22696" s="4" t="s">
        <v>12102</v>
      </c>
      <c r="G22696" s="5">
        <v>1562</v>
      </c>
      <c r="H22696" s="6">
        <v>0.13572339999999999</v>
      </c>
      <c r="I22696" s="7">
        <v>49.305999999999997</v>
      </c>
      <c r="J22696" s="2">
        <v>48</v>
      </c>
      <c r="K22696">
        <v>1</v>
      </c>
    </row>
    <row r="22697" spans="1:11" x14ac:dyDescent="0.25">
      <c r="A22697">
        <v>60952</v>
      </c>
      <c r="B22697" s="2">
        <v>17.365539999999999</v>
      </c>
      <c r="C22697" s="3">
        <v>654</v>
      </c>
      <c r="D22697" s="4">
        <v>16580</v>
      </c>
      <c r="E22697" t="s">
        <v>8113</v>
      </c>
      <c r="F22697" s="4" t="s">
        <v>11490</v>
      </c>
      <c r="G22697" s="5">
        <v>419</v>
      </c>
      <c r="H22697" s="6">
        <v>0.13571430000000001</v>
      </c>
      <c r="I22697" s="7">
        <v>49.305999999999997</v>
      </c>
      <c r="J22697" s="2">
        <v>45.5</v>
      </c>
      <c r="K22697">
        <v>2</v>
      </c>
    </row>
    <row r="22698" spans="1:11" x14ac:dyDescent="0.25">
      <c r="A22698">
        <v>32784</v>
      </c>
      <c r="B22698" s="2">
        <v>17.363530000000001</v>
      </c>
      <c r="C22698" s="3">
        <v>11378</v>
      </c>
      <c r="D22698" s="4">
        <v>36740</v>
      </c>
      <c r="E22698" t="s">
        <v>6842</v>
      </c>
      <c r="F22698" s="4" t="s">
        <v>6689</v>
      </c>
      <c r="G22698" s="5">
        <v>7941</v>
      </c>
      <c r="H22698" s="6">
        <v>0.1304457</v>
      </c>
      <c r="I22698" s="7">
        <v>50.213999999999999</v>
      </c>
      <c r="J22698" s="2">
        <v>53</v>
      </c>
      <c r="K22698">
        <v>1</v>
      </c>
    </row>
    <row r="22699" spans="1:11" x14ac:dyDescent="0.25">
      <c r="A22699">
        <v>33851</v>
      </c>
      <c r="B22699" s="2">
        <v>17.361499999999999</v>
      </c>
      <c r="C22699" s="3">
        <v>898</v>
      </c>
      <c r="D22699" s="4">
        <v>29460</v>
      </c>
      <c r="E22699" t="s">
        <v>6934</v>
      </c>
      <c r="F22699" s="4" t="s">
        <v>6689</v>
      </c>
      <c r="G22699" s="5">
        <v>572</v>
      </c>
      <c r="H22699" s="6">
        <v>0.1223776</v>
      </c>
      <c r="I22699" s="7">
        <v>51.606999999999999</v>
      </c>
    </row>
    <row r="22700" spans="1:11" x14ac:dyDescent="0.25">
      <c r="A22700">
        <v>64831</v>
      </c>
      <c r="B22700" s="2">
        <v>17.36036</v>
      </c>
      <c r="C22700" s="3">
        <v>6353</v>
      </c>
      <c r="D22700" s="4">
        <v>22220</v>
      </c>
      <c r="E22700" t="s">
        <v>6287</v>
      </c>
      <c r="F22700" s="4" t="s">
        <v>12102</v>
      </c>
      <c r="G22700" s="5">
        <v>4166</v>
      </c>
      <c r="H22700" s="6">
        <v>0.14494840000000001</v>
      </c>
      <c r="I22700" s="7">
        <v>47.704999999999998</v>
      </c>
    </row>
    <row r="22701" spans="1:11" x14ac:dyDescent="0.25">
      <c r="A22701">
        <v>61435</v>
      </c>
      <c r="B22701" s="2">
        <v>17.359349999999999</v>
      </c>
      <c r="C22701" s="3">
        <v>112</v>
      </c>
      <c r="E22701" t="s">
        <v>11744</v>
      </c>
      <c r="F22701" s="4" t="s">
        <v>11490</v>
      </c>
      <c r="G22701" s="5">
        <v>81</v>
      </c>
      <c r="H22701" s="6">
        <v>0</v>
      </c>
      <c r="I22701" s="7">
        <v>72.75</v>
      </c>
    </row>
    <row r="22702" spans="1:11" x14ac:dyDescent="0.25">
      <c r="A22702">
        <v>76055</v>
      </c>
      <c r="B22702" s="2">
        <v>17.358830000000001</v>
      </c>
      <c r="C22702" s="3">
        <v>2940</v>
      </c>
      <c r="E22702" t="s">
        <v>11534</v>
      </c>
      <c r="F22702" s="4" t="s">
        <v>13752</v>
      </c>
      <c r="G22702" s="5">
        <v>2089</v>
      </c>
      <c r="H22702" s="6">
        <v>0.1181818</v>
      </c>
      <c r="I22702" s="7">
        <v>52.326000000000001</v>
      </c>
    </row>
    <row r="22703" spans="1:11" x14ac:dyDescent="0.25">
      <c r="A22703">
        <v>30516</v>
      </c>
      <c r="B22703" s="2">
        <v>17.358029999999999</v>
      </c>
      <c r="C22703" s="3">
        <v>1667</v>
      </c>
      <c r="E22703" t="s">
        <v>6462</v>
      </c>
      <c r="F22703" s="4" t="s">
        <v>6363</v>
      </c>
      <c r="G22703" s="5">
        <v>1228</v>
      </c>
      <c r="H22703" s="6">
        <v>9.2833899999999997E-2</v>
      </c>
      <c r="I22703" s="7">
        <v>56.704999999999998</v>
      </c>
    </row>
    <row r="22704" spans="1:11" x14ac:dyDescent="0.25">
      <c r="A22704">
        <v>80620</v>
      </c>
      <c r="B22704" s="2">
        <v>17.355429999999998</v>
      </c>
      <c r="C22704" s="3">
        <v>17632</v>
      </c>
      <c r="D22704" s="4">
        <v>24540</v>
      </c>
      <c r="E22704" t="s">
        <v>5310</v>
      </c>
      <c r="F22704" s="4" t="s">
        <v>14477</v>
      </c>
      <c r="G22704" s="5">
        <v>9633</v>
      </c>
      <c r="H22704" s="6">
        <v>0.13235749999999999</v>
      </c>
      <c r="I22704" s="7">
        <v>49.866</v>
      </c>
      <c r="J22704" s="2">
        <v>55</v>
      </c>
      <c r="K22704">
        <v>1</v>
      </c>
    </row>
    <row r="22705" spans="1:12" x14ac:dyDescent="0.25">
      <c r="A22705">
        <v>24271</v>
      </c>
      <c r="B22705" s="2">
        <v>17.352709999999998</v>
      </c>
      <c r="C22705" s="3">
        <v>2395</v>
      </c>
      <c r="D22705" s="4">
        <v>28700</v>
      </c>
      <c r="E22705" t="s">
        <v>5019</v>
      </c>
      <c r="F22705" s="4" t="s">
        <v>4335</v>
      </c>
      <c r="G22705" s="5">
        <v>1771</v>
      </c>
      <c r="H22705" s="6">
        <v>0.14059849999999999</v>
      </c>
      <c r="I22705" s="7">
        <v>48.438000000000002</v>
      </c>
      <c r="J22705" s="2">
        <v>71</v>
      </c>
      <c r="K22705">
        <v>1</v>
      </c>
    </row>
    <row r="22706" spans="1:12" x14ac:dyDescent="0.25">
      <c r="A22706">
        <v>44601</v>
      </c>
      <c r="B22706" s="2">
        <v>17.34685</v>
      </c>
      <c r="C22706" s="3">
        <v>34796</v>
      </c>
      <c r="D22706" s="4">
        <v>15940</v>
      </c>
      <c r="E22706" t="s">
        <v>8570</v>
      </c>
      <c r="F22706" s="4" t="s">
        <v>8295</v>
      </c>
      <c r="G22706" s="5">
        <v>22691</v>
      </c>
      <c r="H22706" s="6">
        <v>0.13330690000000001</v>
      </c>
      <c r="I22706" s="7">
        <v>49.694000000000003</v>
      </c>
      <c r="J22706" s="2">
        <v>45.75</v>
      </c>
      <c r="K22706">
        <v>12</v>
      </c>
      <c r="L22706" s="2">
        <v>79.8</v>
      </c>
    </row>
    <row r="22707" spans="1:12" x14ac:dyDescent="0.25">
      <c r="A22707">
        <v>97862</v>
      </c>
      <c r="B22707" s="2">
        <v>17.339559999999999</v>
      </c>
      <c r="C22707" s="3">
        <v>11951</v>
      </c>
      <c r="D22707" s="4">
        <v>25840</v>
      </c>
      <c r="E22707" t="s">
        <v>16330</v>
      </c>
      <c r="F22707" s="4" t="s">
        <v>16170</v>
      </c>
      <c r="G22707" s="5">
        <v>7765</v>
      </c>
      <c r="H22707" s="6">
        <v>0.1455061</v>
      </c>
      <c r="I22707" s="7">
        <v>47.585000000000001</v>
      </c>
      <c r="J22707" s="2">
        <v>52.875</v>
      </c>
      <c r="K22707">
        <v>8</v>
      </c>
    </row>
    <row r="22708" spans="1:12" x14ac:dyDescent="0.25">
      <c r="A22708">
        <v>63824</v>
      </c>
      <c r="B22708" s="2">
        <v>17.337679999999999</v>
      </c>
      <c r="C22708" s="3">
        <v>166</v>
      </c>
      <c r="D22708" s="4">
        <v>43460</v>
      </c>
      <c r="E22708" t="s">
        <v>12207</v>
      </c>
      <c r="F22708" s="4" t="s">
        <v>12102</v>
      </c>
      <c r="G22708" s="5">
        <v>86</v>
      </c>
      <c r="H22708" s="6">
        <v>0.22988510000000001</v>
      </c>
      <c r="I22708" s="7">
        <v>33</v>
      </c>
    </row>
    <row r="22709" spans="1:12" x14ac:dyDescent="0.25">
      <c r="A22709">
        <v>38871</v>
      </c>
      <c r="B22709" s="2">
        <v>17.33738</v>
      </c>
      <c r="C22709" s="3">
        <v>1776</v>
      </c>
      <c r="D22709" s="4">
        <v>46180</v>
      </c>
      <c r="E22709" t="s">
        <v>4993</v>
      </c>
      <c r="F22709" s="4" t="s">
        <v>7633</v>
      </c>
      <c r="G22709" s="5">
        <v>1161</v>
      </c>
      <c r="H22709" s="6">
        <v>0.11703959999999999</v>
      </c>
      <c r="I22709" s="7">
        <v>52.5</v>
      </c>
    </row>
    <row r="22710" spans="1:12" x14ac:dyDescent="0.25">
      <c r="A22710">
        <v>55333</v>
      </c>
      <c r="B22710" s="2">
        <v>17.336950000000002</v>
      </c>
      <c r="C22710" s="3">
        <v>959</v>
      </c>
      <c r="E22710" t="s">
        <v>293</v>
      </c>
      <c r="F22710" s="4" t="s">
        <v>10428</v>
      </c>
      <c r="G22710" s="5">
        <v>643</v>
      </c>
      <c r="H22710" s="6">
        <v>8.2298099999999999E-2</v>
      </c>
      <c r="I22710" s="7">
        <v>58.5</v>
      </c>
    </row>
    <row r="22711" spans="1:12" x14ac:dyDescent="0.25">
      <c r="A22711">
        <v>40216</v>
      </c>
      <c r="B22711" s="2">
        <v>17.33014</v>
      </c>
      <c r="C22711" s="3">
        <v>40844</v>
      </c>
      <c r="D22711" s="4">
        <v>31140</v>
      </c>
      <c r="E22711" t="s">
        <v>6443</v>
      </c>
      <c r="F22711" s="4" t="s">
        <v>7883</v>
      </c>
      <c r="G22711" s="5">
        <v>27795</v>
      </c>
      <c r="H22711" s="6">
        <v>0.1198057</v>
      </c>
      <c r="I22711" s="7">
        <v>52.011000000000003</v>
      </c>
      <c r="J22711" s="2">
        <v>57.8</v>
      </c>
      <c r="K22711">
        <v>5</v>
      </c>
    </row>
    <row r="22712" spans="1:12" x14ac:dyDescent="0.25">
      <c r="A22712">
        <v>91934</v>
      </c>
      <c r="B22712" s="2">
        <v>17.323440000000002</v>
      </c>
      <c r="C22712" s="3">
        <v>293</v>
      </c>
      <c r="D22712" s="4">
        <v>41740</v>
      </c>
      <c r="E22712" t="s">
        <v>15469</v>
      </c>
      <c r="F22712" s="4" t="s">
        <v>15368</v>
      </c>
      <c r="G22712" s="5">
        <v>209</v>
      </c>
      <c r="H22712" s="6">
        <v>0.15311</v>
      </c>
      <c r="I22712" s="7">
        <v>46.25</v>
      </c>
    </row>
    <row r="22713" spans="1:12" x14ac:dyDescent="0.25">
      <c r="A22713">
        <v>67430</v>
      </c>
      <c r="B22713" s="2">
        <v>17.32328</v>
      </c>
      <c r="C22713" s="3">
        <v>606</v>
      </c>
      <c r="E22713" t="s">
        <v>12642</v>
      </c>
      <c r="F22713" s="4" t="s">
        <v>12494</v>
      </c>
      <c r="G22713" s="5">
        <v>474</v>
      </c>
      <c r="H22713" s="6">
        <v>0.1434599</v>
      </c>
      <c r="I22713" s="7">
        <v>47.917000000000002</v>
      </c>
      <c r="J22713" s="2">
        <v>76</v>
      </c>
      <c r="K22713">
        <v>1</v>
      </c>
    </row>
    <row r="22714" spans="1:12" x14ac:dyDescent="0.25">
      <c r="A22714">
        <v>87357</v>
      </c>
      <c r="B22714" s="2">
        <v>17.323060000000002</v>
      </c>
      <c r="C22714" s="3">
        <v>763</v>
      </c>
      <c r="D22714" s="4">
        <v>24380</v>
      </c>
      <c r="E22714" t="s">
        <v>15183</v>
      </c>
      <c r="F22714" s="4" t="s">
        <v>15124</v>
      </c>
      <c r="G22714" s="5">
        <v>435</v>
      </c>
      <c r="H22714" s="6">
        <v>0.18348619999999999</v>
      </c>
      <c r="I22714" s="7">
        <v>41</v>
      </c>
    </row>
    <row r="22715" spans="1:12" x14ac:dyDescent="0.25">
      <c r="A22715">
        <v>49440</v>
      </c>
      <c r="B22715" s="2">
        <v>17.322780000000002</v>
      </c>
      <c r="C22715" s="3">
        <v>1032</v>
      </c>
      <c r="D22715" s="4">
        <v>34740</v>
      </c>
      <c r="E22715" t="s">
        <v>9399</v>
      </c>
      <c r="F22715" s="4" t="s">
        <v>9106</v>
      </c>
      <c r="G22715" s="5">
        <v>740</v>
      </c>
      <c r="H22715" s="6">
        <v>0.23783779999999999</v>
      </c>
      <c r="I22715" s="7">
        <v>31.606999999999999</v>
      </c>
      <c r="J22715" s="2">
        <v>24</v>
      </c>
      <c r="K22715">
        <v>1</v>
      </c>
    </row>
    <row r="22716" spans="1:12" x14ac:dyDescent="0.25">
      <c r="A22716">
        <v>66548</v>
      </c>
      <c r="B22716" s="2">
        <v>17.32245</v>
      </c>
      <c r="C22716" s="3">
        <v>887</v>
      </c>
      <c r="E22716" t="s">
        <v>985</v>
      </c>
      <c r="F22716" s="4" t="s">
        <v>12494</v>
      </c>
      <c r="G22716" s="5">
        <v>651</v>
      </c>
      <c r="H22716" s="6">
        <v>9.9846400000000002E-2</v>
      </c>
      <c r="I22716" s="7">
        <v>55.445999999999998</v>
      </c>
      <c r="J22716" s="2">
        <v>67</v>
      </c>
      <c r="K22716">
        <v>1</v>
      </c>
    </row>
    <row r="22717" spans="1:12" x14ac:dyDescent="0.25">
      <c r="A22717">
        <v>54138</v>
      </c>
      <c r="B22717" s="2">
        <v>17.322140000000001</v>
      </c>
      <c r="C22717" s="3">
        <v>763</v>
      </c>
      <c r="D22717" s="4">
        <v>24580</v>
      </c>
      <c r="E22717" t="s">
        <v>1723</v>
      </c>
      <c r="F22717" s="4" t="s">
        <v>10031</v>
      </c>
      <c r="G22717" s="5">
        <v>652</v>
      </c>
      <c r="H22717" s="6">
        <v>0.15160799999999999</v>
      </c>
      <c r="I22717" s="7">
        <v>46.5</v>
      </c>
    </row>
    <row r="22718" spans="1:12" x14ac:dyDescent="0.25">
      <c r="A22718">
        <v>48470</v>
      </c>
      <c r="B22718" s="2">
        <v>17.321850000000001</v>
      </c>
      <c r="C22718" s="3">
        <v>749</v>
      </c>
      <c r="E22718" t="s">
        <v>7847</v>
      </c>
      <c r="F22718" s="4" t="s">
        <v>9106</v>
      </c>
      <c r="G22718" s="5">
        <v>531</v>
      </c>
      <c r="H22718" s="6">
        <v>9.2278700000000005E-2</v>
      </c>
      <c r="I22718" s="7">
        <v>56.75</v>
      </c>
      <c r="J22718" s="2">
        <v>60</v>
      </c>
      <c r="K22718">
        <v>1</v>
      </c>
    </row>
    <row r="22719" spans="1:12" x14ac:dyDescent="0.25">
      <c r="A22719">
        <v>24579</v>
      </c>
      <c r="B22719" s="2">
        <v>17.321480000000001</v>
      </c>
      <c r="C22719" s="3">
        <v>1351</v>
      </c>
      <c r="E22719" t="s">
        <v>5112</v>
      </c>
      <c r="F22719" s="4" t="s">
        <v>4335</v>
      </c>
      <c r="G22719" s="5">
        <v>1029</v>
      </c>
      <c r="H22719" s="6">
        <v>8.6491700000000005E-2</v>
      </c>
      <c r="I22719" s="7">
        <v>57.75</v>
      </c>
    </row>
    <row r="22720" spans="1:12" x14ac:dyDescent="0.25">
      <c r="A22720">
        <v>51058</v>
      </c>
      <c r="B22720" s="2">
        <v>17.321059999999999</v>
      </c>
      <c r="C22720" s="3">
        <v>1090</v>
      </c>
      <c r="E22720" t="s">
        <v>4908</v>
      </c>
      <c r="F22720" s="4" t="s">
        <v>9593</v>
      </c>
      <c r="G22720" s="5">
        <v>722</v>
      </c>
      <c r="H22720" s="6">
        <v>9.40526E-2</v>
      </c>
      <c r="I22720" s="7">
        <v>56.442</v>
      </c>
    </row>
    <row r="22721" spans="1:12" x14ac:dyDescent="0.25">
      <c r="A22721">
        <v>46013</v>
      </c>
      <c r="B22721" s="2">
        <v>17.317959999999999</v>
      </c>
      <c r="C22721" s="3">
        <v>18059</v>
      </c>
      <c r="D22721" s="4">
        <v>26900</v>
      </c>
      <c r="E22721" t="s">
        <v>6287</v>
      </c>
      <c r="F22721" s="4" t="s">
        <v>8800</v>
      </c>
      <c r="G22721" s="5">
        <v>12253</v>
      </c>
      <c r="H22721" s="6">
        <v>0.14419779999999999</v>
      </c>
      <c r="I22721" s="7">
        <v>47.77</v>
      </c>
      <c r="J22721" s="2">
        <v>58</v>
      </c>
      <c r="K22721">
        <v>3</v>
      </c>
    </row>
    <row r="22722" spans="1:12" x14ac:dyDescent="0.25">
      <c r="A22722">
        <v>86337</v>
      </c>
      <c r="B22722" s="2">
        <v>17.314820000000001</v>
      </c>
      <c r="C22722" s="3">
        <v>1036</v>
      </c>
      <c r="D22722" s="4">
        <v>39140</v>
      </c>
      <c r="E22722" t="s">
        <v>12473</v>
      </c>
      <c r="F22722" s="4" t="s">
        <v>14962</v>
      </c>
      <c r="G22722" s="5">
        <v>874</v>
      </c>
      <c r="H22722" s="6">
        <v>0.1430206</v>
      </c>
      <c r="I22722" s="7">
        <v>47.972999999999999</v>
      </c>
    </row>
    <row r="22723" spans="1:12" x14ac:dyDescent="0.25">
      <c r="A22723">
        <v>24381</v>
      </c>
      <c r="B22723" s="2">
        <v>17.3139</v>
      </c>
      <c r="C22723" s="3">
        <v>4000</v>
      </c>
      <c r="E22723" t="s">
        <v>5059</v>
      </c>
      <c r="F22723" s="4" t="s">
        <v>4335</v>
      </c>
      <c r="G22723" s="5">
        <v>2953</v>
      </c>
      <c r="H22723" s="6">
        <v>0.1070098</v>
      </c>
      <c r="I22723" s="7">
        <v>54.194000000000003</v>
      </c>
    </row>
    <row r="22724" spans="1:12" x14ac:dyDescent="0.25">
      <c r="A22724">
        <v>28675</v>
      </c>
      <c r="B22724" s="2">
        <v>17.312100000000001</v>
      </c>
      <c r="C22724" s="3">
        <v>6401</v>
      </c>
      <c r="E22724" t="s">
        <v>1545</v>
      </c>
      <c r="F22724" s="4" t="s">
        <v>5642</v>
      </c>
      <c r="G22724" s="5">
        <v>4593</v>
      </c>
      <c r="H22724" s="6">
        <v>0.18480630000000001</v>
      </c>
      <c r="I22724" s="7">
        <v>40.75</v>
      </c>
    </row>
    <row r="22725" spans="1:12" x14ac:dyDescent="0.25">
      <c r="A22725">
        <v>39425</v>
      </c>
      <c r="B22725" s="2">
        <v>17.310749999999999</v>
      </c>
      <c r="C22725" s="3">
        <v>1559</v>
      </c>
      <c r="D22725" s="4">
        <v>25620</v>
      </c>
      <c r="E22725" t="s">
        <v>1238</v>
      </c>
      <c r="F22725" s="4" t="s">
        <v>7633</v>
      </c>
      <c r="G22725" s="5">
        <v>1065</v>
      </c>
      <c r="H22725" s="6">
        <v>7.9737299999999997E-2</v>
      </c>
      <c r="I22725" s="7">
        <v>58.905999999999999</v>
      </c>
      <c r="J22725" s="2">
        <v>83</v>
      </c>
      <c r="K22725">
        <v>1</v>
      </c>
    </row>
    <row r="22726" spans="1:12" x14ac:dyDescent="0.25">
      <c r="A22726">
        <v>97636</v>
      </c>
      <c r="B22726" s="2">
        <v>17.310410000000001</v>
      </c>
      <c r="C22726" s="3">
        <v>437</v>
      </c>
      <c r="E22726" t="s">
        <v>6840</v>
      </c>
      <c r="F22726" s="4" t="s">
        <v>16170</v>
      </c>
      <c r="G22726" s="5">
        <v>344</v>
      </c>
      <c r="H22726" s="6">
        <v>0.15116280000000001</v>
      </c>
      <c r="I22726" s="7">
        <v>46.563000000000002</v>
      </c>
    </row>
    <row r="22727" spans="1:12" x14ac:dyDescent="0.25">
      <c r="A22727">
        <v>16667</v>
      </c>
      <c r="B22727" s="2">
        <v>17.310120000000001</v>
      </c>
      <c r="C22727" s="3">
        <v>1307</v>
      </c>
      <c r="E22727" t="s">
        <v>3554</v>
      </c>
      <c r="F22727" s="4" t="s">
        <v>3003</v>
      </c>
      <c r="G22727" s="5">
        <v>871</v>
      </c>
      <c r="H22727" s="6">
        <v>0.1204128</v>
      </c>
      <c r="I22727" s="7">
        <v>51.875</v>
      </c>
    </row>
    <row r="22728" spans="1:12" x14ac:dyDescent="0.25">
      <c r="A22728">
        <v>78372</v>
      </c>
      <c r="B22728" s="2">
        <v>17.30902</v>
      </c>
      <c r="C22728" s="3">
        <v>6074</v>
      </c>
      <c r="D22728" s="4">
        <v>10860</v>
      </c>
      <c r="E22728" t="s">
        <v>14218</v>
      </c>
      <c r="F22728" s="4" t="s">
        <v>13752</v>
      </c>
      <c r="G22728" s="5">
        <v>3736</v>
      </c>
      <c r="H22728" s="6">
        <v>8.2686599999999999E-2</v>
      </c>
      <c r="I22728" s="7">
        <v>58.387</v>
      </c>
      <c r="J22728" s="2">
        <v>60</v>
      </c>
      <c r="K22728">
        <v>1</v>
      </c>
    </row>
    <row r="22729" spans="1:12" x14ac:dyDescent="0.25">
      <c r="A22729">
        <v>71860</v>
      </c>
      <c r="B22729" s="2">
        <v>17.307659999999998</v>
      </c>
      <c r="C22729" s="3">
        <v>3071</v>
      </c>
      <c r="E22729" t="s">
        <v>13222</v>
      </c>
      <c r="F22729" s="4" t="s">
        <v>13183</v>
      </c>
      <c r="G22729" s="5">
        <v>1932</v>
      </c>
      <c r="H22729" s="6">
        <v>0.18012420000000001</v>
      </c>
      <c r="I22729" s="7">
        <v>41.548000000000002</v>
      </c>
    </row>
    <row r="22730" spans="1:12" x14ac:dyDescent="0.25">
      <c r="A22730">
        <v>32096</v>
      </c>
      <c r="B22730" s="2">
        <v>17.30678</v>
      </c>
      <c r="C22730" s="3">
        <v>2539</v>
      </c>
      <c r="E22730" t="s">
        <v>6716</v>
      </c>
      <c r="F22730" s="4" t="s">
        <v>6689</v>
      </c>
      <c r="G22730" s="5">
        <v>1751</v>
      </c>
      <c r="H22730" s="6">
        <v>0.1644774</v>
      </c>
      <c r="I22730" s="7">
        <v>44.25</v>
      </c>
      <c r="J22730" s="2">
        <v>46</v>
      </c>
      <c r="K22730">
        <v>1</v>
      </c>
    </row>
    <row r="22731" spans="1:12" x14ac:dyDescent="0.25">
      <c r="A22731">
        <v>59008</v>
      </c>
      <c r="B22731" s="2">
        <v>17.306280000000001</v>
      </c>
      <c r="C22731" s="3">
        <v>391</v>
      </c>
      <c r="D22731" s="4">
        <v>13740</v>
      </c>
      <c r="E22731" t="s">
        <v>8073</v>
      </c>
      <c r="F22731" s="4" t="s">
        <v>11278</v>
      </c>
      <c r="G22731" s="5">
        <v>305</v>
      </c>
      <c r="H22731" s="6">
        <v>0.16013069999999999</v>
      </c>
      <c r="I22731" s="7">
        <v>45</v>
      </c>
    </row>
    <row r="22732" spans="1:12" x14ac:dyDescent="0.25">
      <c r="A22732">
        <v>32617</v>
      </c>
      <c r="B22732" s="2">
        <v>17.305510000000002</v>
      </c>
      <c r="C22732" s="3">
        <v>4065</v>
      </c>
      <c r="D22732" s="4">
        <v>36100</v>
      </c>
      <c r="E22732" t="s">
        <v>6804</v>
      </c>
      <c r="F22732" s="4" t="s">
        <v>6689</v>
      </c>
      <c r="G22732" s="5">
        <v>2907</v>
      </c>
      <c r="H22732" s="6">
        <v>0.125559</v>
      </c>
      <c r="I22732" s="7">
        <v>50.963999999999999</v>
      </c>
    </row>
    <row r="22733" spans="1:12" x14ac:dyDescent="0.25">
      <c r="A22733">
        <v>79567</v>
      </c>
      <c r="B22733" s="2">
        <v>17.304310000000001</v>
      </c>
      <c r="C22733" s="3">
        <v>3174</v>
      </c>
      <c r="E22733" t="s">
        <v>14439</v>
      </c>
      <c r="F22733" s="4" t="s">
        <v>13752</v>
      </c>
      <c r="G22733" s="5">
        <v>2141</v>
      </c>
      <c r="H22733" s="6">
        <v>0.15226529999999999</v>
      </c>
      <c r="I22733" s="7">
        <v>46.345999999999997</v>
      </c>
    </row>
    <row r="22734" spans="1:12" x14ac:dyDescent="0.25">
      <c r="A22734">
        <v>78550</v>
      </c>
      <c r="B22734" s="2">
        <v>17.296209999999999</v>
      </c>
      <c r="C22734" s="3">
        <v>51780</v>
      </c>
      <c r="D22734" s="4">
        <v>15180</v>
      </c>
      <c r="E22734" t="s">
        <v>14240</v>
      </c>
      <c r="F22734" s="4" t="s">
        <v>13752</v>
      </c>
      <c r="G22734" s="5">
        <v>31667</v>
      </c>
      <c r="H22734" s="6">
        <v>0.1825186</v>
      </c>
      <c r="I22734" s="7">
        <v>41.116</v>
      </c>
      <c r="J22734" s="2">
        <v>51.2</v>
      </c>
      <c r="K22734">
        <v>10</v>
      </c>
      <c r="L22734" s="2">
        <v>95.3</v>
      </c>
    </row>
    <row r="22735" spans="1:12" x14ac:dyDescent="0.25">
      <c r="A22735">
        <v>16028</v>
      </c>
      <c r="B22735" s="2">
        <v>17.28828</v>
      </c>
      <c r="C22735" s="3">
        <v>2013</v>
      </c>
      <c r="D22735" s="4">
        <v>38300</v>
      </c>
      <c r="E22735" t="s">
        <v>3385</v>
      </c>
      <c r="F22735" s="4" t="s">
        <v>3003</v>
      </c>
      <c r="G22735" s="5">
        <v>1488</v>
      </c>
      <c r="H22735" s="6">
        <v>0.1349899</v>
      </c>
      <c r="I22735" s="7">
        <v>49.326999999999998</v>
      </c>
    </row>
    <row r="22736" spans="1:12" x14ac:dyDescent="0.25">
      <c r="A22736">
        <v>13157</v>
      </c>
      <c r="B22736" s="2">
        <v>17.287780000000001</v>
      </c>
      <c r="C22736" s="3">
        <v>717</v>
      </c>
      <c r="D22736" s="4">
        <v>46540</v>
      </c>
      <c r="E22736" t="s">
        <v>2538</v>
      </c>
      <c r="F22736" s="4" t="s">
        <v>1280</v>
      </c>
      <c r="G22736" s="5">
        <v>603</v>
      </c>
      <c r="H22736" s="6">
        <v>0.1390729</v>
      </c>
      <c r="I22736" s="7">
        <v>48.618000000000002</v>
      </c>
    </row>
    <row r="22737" spans="1:11" x14ac:dyDescent="0.25">
      <c r="A22737">
        <v>39427</v>
      </c>
      <c r="B22737" s="2">
        <v>17.287369999999999</v>
      </c>
      <c r="C22737" s="3">
        <v>1695</v>
      </c>
      <c r="E22737" t="s">
        <v>4885</v>
      </c>
      <c r="F22737" s="4" t="s">
        <v>7633</v>
      </c>
      <c r="G22737" s="5">
        <v>1101</v>
      </c>
      <c r="H22737" s="6">
        <v>0.20689660000000001</v>
      </c>
      <c r="I22737" s="7">
        <v>36.896999999999998</v>
      </c>
    </row>
    <row r="22738" spans="1:11" x14ac:dyDescent="0.25">
      <c r="A22738">
        <v>42088</v>
      </c>
      <c r="B22738" s="2">
        <v>17.28668</v>
      </c>
      <c r="C22738" s="3">
        <v>2668</v>
      </c>
      <c r="D22738" s="4">
        <v>32460</v>
      </c>
      <c r="E22738" t="s">
        <v>8196</v>
      </c>
      <c r="F22738" s="4" t="s">
        <v>7883</v>
      </c>
      <c r="G22738" s="5">
        <v>1784</v>
      </c>
      <c r="H22738" s="6">
        <v>0.1188341</v>
      </c>
      <c r="I22738" s="7">
        <v>52.109000000000002</v>
      </c>
    </row>
    <row r="22739" spans="1:11" x14ac:dyDescent="0.25">
      <c r="A22739">
        <v>78387</v>
      </c>
      <c r="B22739" s="2">
        <v>17.28472</v>
      </c>
      <c r="C22739" s="3">
        <v>10210</v>
      </c>
      <c r="D22739" s="4">
        <v>18580</v>
      </c>
      <c r="E22739" t="s">
        <v>14228</v>
      </c>
      <c r="F22739" s="4" t="s">
        <v>13752</v>
      </c>
      <c r="G22739" s="5">
        <v>6407</v>
      </c>
      <c r="H22739" s="6">
        <v>0.1012797</v>
      </c>
      <c r="I22739" s="7">
        <v>55.142000000000003</v>
      </c>
      <c r="J22739" s="2">
        <v>37</v>
      </c>
      <c r="K22739">
        <v>1</v>
      </c>
    </row>
    <row r="22740" spans="1:11" x14ac:dyDescent="0.25">
      <c r="A22740">
        <v>93243</v>
      </c>
      <c r="B22740" s="2">
        <v>17.282969999999999</v>
      </c>
      <c r="C22740" s="3">
        <v>1720</v>
      </c>
      <c r="D22740" s="4">
        <v>12540</v>
      </c>
      <c r="E22740" t="s">
        <v>15638</v>
      </c>
      <c r="F22740" s="4" t="s">
        <v>15368</v>
      </c>
      <c r="G22740" s="5">
        <v>908</v>
      </c>
      <c r="H22740" s="6">
        <v>7.1507100000000004E-2</v>
      </c>
      <c r="I22740" s="7">
        <v>60.277999999999999</v>
      </c>
    </row>
    <row r="22741" spans="1:11" x14ac:dyDescent="0.25">
      <c r="A22741">
        <v>49718</v>
      </c>
      <c r="B22741" s="2">
        <v>17.282609999999998</v>
      </c>
      <c r="C22741" s="3">
        <v>745</v>
      </c>
      <c r="E22741" t="s">
        <v>9463</v>
      </c>
      <c r="F22741" s="4" t="s">
        <v>9106</v>
      </c>
      <c r="G22741" s="5">
        <v>578</v>
      </c>
      <c r="H22741" s="6">
        <v>0.1295337</v>
      </c>
      <c r="I22741" s="7">
        <v>50.25</v>
      </c>
    </row>
    <row r="22742" spans="1:11" x14ac:dyDescent="0.25">
      <c r="A22742">
        <v>63801</v>
      </c>
      <c r="B22742" s="2">
        <v>17.278649999999999</v>
      </c>
      <c r="C22742" s="3">
        <v>23763</v>
      </c>
      <c r="D22742" s="4">
        <v>43460</v>
      </c>
      <c r="E22742" t="s">
        <v>12203</v>
      </c>
      <c r="F22742" s="4" t="s">
        <v>12102</v>
      </c>
      <c r="G22742" s="5">
        <v>15970</v>
      </c>
      <c r="H22742" s="6">
        <v>0.15340300000000001</v>
      </c>
      <c r="I22742" s="7">
        <v>46.124000000000002</v>
      </c>
      <c r="J22742" s="2">
        <v>56.4</v>
      </c>
      <c r="K22742">
        <v>5</v>
      </c>
    </row>
    <row r="22743" spans="1:11" x14ac:dyDescent="0.25">
      <c r="A22743">
        <v>49402</v>
      </c>
      <c r="B22743" s="2">
        <v>17.274550000000001</v>
      </c>
      <c r="C22743" s="3">
        <v>1366</v>
      </c>
      <c r="D22743" s="4">
        <v>31220</v>
      </c>
      <c r="E22743" t="s">
        <v>9385</v>
      </c>
      <c r="F22743" s="4" t="s">
        <v>9106</v>
      </c>
      <c r="G22743" s="5">
        <v>1159</v>
      </c>
      <c r="H22743" s="6">
        <v>0.13891290000000001</v>
      </c>
      <c r="I22743" s="7">
        <v>48.625</v>
      </c>
    </row>
    <row r="22744" spans="1:11" x14ac:dyDescent="0.25">
      <c r="A22744">
        <v>31057</v>
      </c>
      <c r="B22744" s="2">
        <v>17.273949999999999</v>
      </c>
      <c r="C22744" s="3">
        <v>1955</v>
      </c>
      <c r="E22744" t="s">
        <v>6574</v>
      </c>
      <c r="F22744" s="4" t="s">
        <v>6363</v>
      </c>
      <c r="G22744" s="5">
        <v>1368</v>
      </c>
      <c r="H22744" s="6">
        <v>0.1644737</v>
      </c>
      <c r="I22744" s="7">
        <v>44.204999999999998</v>
      </c>
    </row>
    <row r="22745" spans="1:11" x14ac:dyDescent="0.25">
      <c r="A22745">
        <v>56672</v>
      </c>
      <c r="B22745" s="2">
        <v>17.273250000000001</v>
      </c>
      <c r="C22745" s="3">
        <v>2019</v>
      </c>
      <c r="D22745" s="4">
        <v>14660</v>
      </c>
      <c r="E22745" t="s">
        <v>10841</v>
      </c>
      <c r="F22745" s="4" t="s">
        <v>10428</v>
      </c>
      <c r="G22745" s="5">
        <v>1537</v>
      </c>
      <c r="H22745" s="6">
        <v>0.14889469999999999</v>
      </c>
      <c r="I22745" s="7">
        <v>46.895000000000003</v>
      </c>
    </row>
    <row r="22746" spans="1:11" x14ac:dyDescent="0.25">
      <c r="A22746">
        <v>62273</v>
      </c>
      <c r="B22746" s="2">
        <v>17.272790000000001</v>
      </c>
      <c r="C22746" s="3">
        <v>470</v>
      </c>
      <c r="D22746" s="4">
        <v>41180</v>
      </c>
      <c r="E22746" t="s">
        <v>11914</v>
      </c>
      <c r="F22746" s="4" t="s">
        <v>11490</v>
      </c>
      <c r="G22746" s="5">
        <v>411</v>
      </c>
      <c r="H22746" s="6">
        <v>8.0292000000000002E-2</v>
      </c>
      <c r="I22746" s="7">
        <v>58.75</v>
      </c>
    </row>
    <row r="22747" spans="1:11" x14ac:dyDescent="0.25">
      <c r="A22747">
        <v>37047</v>
      </c>
      <c r="B22747" s="2">
        <v>17.272290000000002</v>
      </c>
      <c r="C22747" s="3">
        <v>2516</v>
      </c>
      <c r="D22747" s="4">
        <v>30280</v>
      </c>
      <c r="E22747" t="s">
        <v>7362</v>
      </c>
      <c r="F22747" s="4" t="s">
        <v>7348</v>
      </c>
      <c r="G22747" s="5">
        <v>1654</v>
      </c>
      <c r="H22747" s="6">
        <v>0.11480360000000001</v>
      </c>
      <c r="I22747" s="7">
        <v>52.780999999999999</v>
      </c>
    </row>
    <row r="22748" spans="1:11" x14ac:dyDescent="0.25">
      <c r="A22748">
        <v>53947</v>
      </c>
      <c r="B22748" s="2">
        <v>17.27187</v>
      </c>
      <c r="C22748" s="3">
        <v>105</v>
      </c>
      <c r="E22748" t="s">
        <v>9538</v>
      </c>
      <c r="F22748" s="4" t="s">
        <v>10031</v>
      </c>
      <c r="G22748" s="5">
        <v>89</v>
      </c>
      <c r="H22748" s="6">
        <v>8.9887599999999998E-2</v>
      </c>
      <c r="I22748" s="7">
        <v>57.082999999999998</v>
      </c>
    </row>
    <row r="22749" spans="1:11" x14ac:dyDescent="0.25">
      <c r="A22749">
        <v>54921</v>
      </c>
      <c r="B22749" s="2">
        <v>17.271640000000001</v>
      </c>
      <c r="C22749" s="3">
        <v>1304</v>
      </c>
      <c r="D22749" s="4">
        <v>44620</v>
      </c>
      <c r="E22749" t="s">
        <v>5227</v>
      </c>
      <c r="F22749" s="4" t="s">
        <v>10031</v>
      </c>
      <c r="G22749" s="5">
        <v>861</v>
      </c>
      <c r="H22749" s="6">
        <v>9.9767999999999996E-2</v>
      </c>
      <c r="I22749" s="7">
        <v>55.375</v>
      </c>
    </row>
    <row r="22750" spans="1:11" x14ac:dyDescent="0.25">
      <c r="A22750">
        <v>28909</v>
      </c>
      <c r="B22750" s="2">
        <v>17.27122</v>
      </c>
      <c r="C22750" s="3">
        <v>1164</v>
      </c>
      <c r="E22750" t="s">
        <v>6128</v>
      </c>
      <c r="F22750" s="4" t="s">
        <v>5642</v>
      </c>
      <c r="G22750" s="5">
        <v>892</v>
      </c>
      <c r="H22750" s="6">
        <v>0.1143498</v>
      </c>
      <c r="I22750" s="7">
        <v>52.851999999999997</v>
      </c>
    </row>
    <row r="22751" spans="1:11" x14ac:dyDescent="0.25">
      <c r="A22751">
        <v>72104</v>
      </c>
      <c r="B22751" s="2">
        <v>17.267109999999999</v>
      </c>
      <c r="C22751" s="3">
        <v>23384</v>
      </c>
      <c r="D22751" s="4">
        <v>31680</v>
      </c>
      <c r="E22751" t="s">
        <v>4245</v>
      </c>
      <c r="F22751" s="4" t="s">
        <v>13183</v>
      </c>
      <c r="G22751" s="5">
        <v>16292</v>
      </c>
      <c r="H22751" s="6">
        <v>0.13815749999999999</v>
      </c>
      <c r="I22751" s="7">
        <v>48.735999999999997</v>
      </c>
      <c r="J22751" s="2">
        <v>60.5</v>
      </c>
      <c r="K22751">
        <v>4</v>
      </c>
    </row>
    <row r="22752" spans="1:11" x14ac:dyDescent="0.25">
      <c r="A22752">
        <v>95485</v>
      </c>
      <c r="B22752" s="2">
        <v>17.262799999999999</v>
      </c>
      <c r="C22752" s="3">
        <v>2507</v>
      </c>
      <c r="D22752" s="4">
        <v>17340</v>
      </c>
      <c r="E22752" t="s">
        <v>15913</v>
      </c>
      <c r="F22752" s="4" t="s">
        <v>15368</v>
      </c>
      <c r="G22752" s="5">
        <v>1736</v>
      </c>
      <c r="H22752" s="6">
        <v>0.13529070000000001</v>
      </c>
      <c r="I22752" s="7">
        <v>49.231000000000002</v>
      </c>
      <c r="J22752" s="2">
        <v>32</v>
      </c>
      <c r="K22752">
        <v>1</v>
      </c>
    </row>
    <row r="22753" spans="1:12" x14ac:dyDescent="0.25">
      <c r="A22753">
        <v>14213</v>
      </c>
      <c r="B22753" s="2">
        <v>17.259</v>
      </c>
      <c r="C22753" s="3">
        <v>23468</v>
      </c>
      <c r="D22753" s="4">
        <v>15380</v>
      </c>
      <c r="E22753" t="s">
        <v>2831</v>
      </c>
      <c r="F22753" s="4" t="s">
        <v>1280</v>
      </c>
      <c r="G22753" s="5">
        <v>14149</v>
      </c>
      <c r="H22753" s="6">
        <v>0.25052999999999997</v>
      </c>
      <c r="I22753" s="7">
        <v>29.315000000000001</v>
      </c>
      <c r="J22753" s="2">
        <v>41</v>
      </c>
      <c r="K22753">
        <v>15</v>
      </c>
      <c r="L22753" s="2">
        <v>56.5</v>
      </c>
    </row>
    <row r="22754" spans="1:12" x14ac:dyDescent="0.25">
      <c r="A22754">
        <v>62816</v>
      </c>
      <c r="B22754" s="2">
        <v>17.25536</v>
      </c>
      <c r="C22754" s="3">
        <v>1429</v>
      </c>
      <c r="D22754" s="4">
        <v>34500</v>
      </c>
      <c r="E22754" t="s">
        <v>12014</v>
      </c>
      <c r="F22754" s="4" t="s">
        <v>11490</v>
      </c>
      <c r="G22754" s="5">
        <v>1042</v>
      </c>
      <c r="H22754" s="6">
        <v>9.4049900000000006E-2</v>
      </c>
      <c r="I22754" s="7">
        <v>56.353999999999999</v>
      </c>
    </row>
    <row r="22755" spans="1:12" x14ac:dyDescent="0.25">
      <c r="A22755">
        <v>40219</v>
      </c>
      <c r="B22755" s="2">
        <v>17.24888</v>
      </c>
      <c r="C22755" s="3">
        <v>39651</v>
      </c>
      <c r="D22755" s="4">
        <v>31140</v>
      </c>
      <c r="E22755" t="s">
        <v>6443</v>
      </c>
      <c r="F22755" s="4" t="s">
        <v>7883</v>
      </c>
      <c r="G22755" s="5">
        <v>26024</v>
      </c>
      <c r="H22755" s="6">
        <v>0.14524500000000001</v>
      </c>
      <c r="I22755" s="7">
        <v>47.506999999999998</v>
      </c>
      <c r="J22755" s="2">
        <v>52.416699999999999</v>
      </c>
      <c r="K22755">
        <v>12</v>
      </c>
      <c r="L22755" s="2">
        <v>96.9</v>
      </c>
    </row>
    <row r="22756" spans="1:12" x14ac:dyDescent="0.25">
      <c r="A22756">
        <v>46035</v>
      </c>
      <c r="B22756" s="2">
        <v>17.24248</v>
      </c>
      <c r="C22756" s="3">
        <v>1074</v>
      </c>
      <c r="D22756" s="4">
        <v>23140</v>
      </c>
      <c r="E22756" t="s">
        <v>5675</v>
      </c>
      <c r="F22756" s="4" t="s">
        <v>8800</v>
      </c>
      <c r="G22756" s="5">
        <v>748</v>
      </c>
      <c r="H22756" s="6">
        <v>0.1163102</v>
      </c>
      <c r="I22756" s="7">
        <v>52.5</v>
      </c>
    </row>
    <row r="22757" spans="1:12" x14ac:dyDescent="0.25">
      <c r="A22757">
        <v>97463</v>
      </c>
      <c r="B22757" s="2">
        <v>17.241579999999999</v>
      </c>
      <c r="C22757" s="3">
        <v>3729</v>
      </c>
      <c r="D22757" s="4">
        <v>21660</v>
      </c>
      <c r="E22757" t="s">
        <v>16261</v>
      </c>
      <c r="F22757" s="4" t="s">
        <v>16170</v>
      </c>
      <c r="G22757" s="5">
        <v>3006</v>
      </c>
      <c r="H22757" s="6">
        <v>0.1600133</v>
      </c>
      <c r="I22757" s="7">
        <v>44.94</v>
      </c>
      <c r="J22757" s="2">
        <v>47.25</v>
      </c>
      <c r="K22757">
        <v>4</v>
      </c>
    </row>
    <row r="22758" spans="1:12" x14ac:dyDescent="0.25">
      <c r="A22758">
        <v>16928</v>
      </c>
      <c r="B22758" s="2">
        <v>17.240639999999999</v>
      </c>
      <c r="C22758" s="3">
        <v>1248</v>
      </c>
      <c r="E22758" t="s">
        <v>3655</v>
      </c>
      <c r="F22758" s="4" t="s">
        <v>3003</v>
      </c>
      <c r="G22758" s="5">
        <v>882</v>
      </c>
      <c r="H22758" s="6">
        <v>0.11564629999999999</v>
      </c>
      <c r="I22758" s="7">
        <v>52.603999999999999</v>
      </c>
    </row>
    <row r="22759" spans="1:12" x14ac:dyDescent="0.25">
      <c r="A22759">
        <v>60628</v>
      </c>
      <c r="B22759" s="2">
        <v>17.229559999999999</v>
      </c>
      <c r="C22759" s="3">
        <v>69920</v>
      </c>
      <c r="D22759" s="4">
        <v>16980</v>
      </c>
      <c r="E22759" t="s">
        <v>11616</v>
      </c>
      <c r="F22759" s="4" t="s">
        <v>11490</v>
      </c>
      <c r="G22759" s="5">
        <v>45450</v>
      </c>
      <c r="H22759" s="6">
        <v>0.17350930000000001</v>
      </c>
      <c r="I22759" s="7">
        <v>42.591000000000001</v>
      </c>
      <c r="J22759" s="2">
        <v>39.411799999999999</v>
      </c>
      <c r="K22759">
        <v>17</v>
      </c>
      <c r="L22759" s="2">
        <v>47.5</v>
      </c>
    </row>
    <row r="22760" spans="1:12" x14ac:dyDescent="0.25">
      <c r="A22760">
        <v>33527</v>
      </c>
      <c r="B22760" s="2">
        <v>17.21631</v>
      </c>
      <c r="C22760" s="3">
        <v>15680</v>
      </c>
      <c r="D22760" s="4">
        <v>45300</v>
      </c>
      <c r="E22760" t="s">
        <v>290</v>
      </c>
      <c r="F22760" s="4" t="s">
        <v>6689</v>
      </c>
      <c r="G22760" s="5">
        <v>9895</v>
      </c>
      <c r="H22760" s="6">
        <v>0.1122789</v>
      </c>
      <c r="I22760" s="7">
        <v>53.17</v>
      </c>
    </row>
    <row r="22761" spans="1:12" x14ac:dyDescent="0.25">
      <c r="A22761">
        <v>74578</v>
      </c>
      <c r="B22761" s="2">
        <v>17.212949999999999</v>
      </c>
      <c r="C22761" s="3">
        <v>6526</v>
      </c>
      <c r="E22761" t="s">
        <v>3904</v>
      </c>
      <c r="F22761" s="4" t="s">
        <v>13462</v>
      </c>
      <c r="G22761" s="5">
        <v>4129</v>
      </c>
      <c r="H22761" s="6">
        <v>0.1385323</v>
      </c>
      <c r="I22761" s="7">
        <v>48.628999999999998</v>
      </c>
    </row>
    <row r="22762" spans="1:12" x14ac:dyDescent="0.25">
      <c r="A22762">
        <v>28621</v>
      </c>
      <c r="B22762" s="2">
        <v>17.21012</v>
      </c>
      <c r="C22762" s="3">
        <v>10878</v>
      </c>
      <c r="D22762" s="4">
        <v>34340</v>
      </c>
      <c r="E22762" t="s">
        <v>6034</v>
      </c>
      <c r="F22762" s="4" t="s">
        <v>5642</v>
      </c>
      <c r="G22762" s="5">
        <v>7698</v>
      </c>
      <c r="H22762" s="6">
        <v>0.16547600000000001</v>
      </c>
      <c r="I22762" s="7">
        <v>43.972000000000001</v>
      </c>
      <c r="J22762" s="2">
        <v>56.5</v>
      </c>
      <c r="K22762">
        <v>2</v>
      </c>
    </row>
    <row r="22763" spans="1:12" x14ac:dyDescent="0.25">
      <c r="A22763">
        <v>44032</v>
      </c>
      <c r="B22763" s="2">
        <v>17.20806</v>
      </c>
      <c r="C22763" s="3">
        <v>1417</v>
      </c>
      <c r="D22763" s="4">
        <v>11780</v>
      </c>
      <c r="E22763" t="s">
        <v>1066</v>
      </c>
      <c r="F22763" s="4" t="s">
        <v>8295</v>
      </c>
      <c r="G22763" s="5">
        <v>927</v>
      </c>
      <c r="H22763" s="6">
        <v>5.4956900000000003E-2</v>
      </c>
      <c r="I22763" s="7">
        <v>63.058999999999997</v>
      </c>
    </row>
    <row r="22764" spans="1:12" x14ac:dyDescent="0.25">
      <c r="A22764">
        <v>95380</v>
      </c>
      <c r="B22764" s="2">
        <v>17.201830000000001</v>
      </c>
      <c r="C22764" s="3">
        <v>41069</v>
      </c>
      <c r="D22764" s="4">
        <v>33700</v>
      </c>
      <c r="E22764" t="s">
        <v>15875</v>
      </c>
      <c r="F22764" s="4" t="s">
        <v>15368</v>
      </c>
      <c r="G22764" s="5">
        <v>25097</v>
      </c>
      <c r="H22764" s="6">
        <v>0.1343985</v>
      </c>
      <c r="I22764" s="7">
        <v>49.33</v>
      </c>
      <c r="J22764" s="2">
        <v>43.181800000000003</v>
      </c>
      <c r="K22764">
        <v>11</v>
      </c>
      <c r="L22764" s="2">
        <v>68.099999999999994</v>
      </c>
    </row>
    <row r="22765" spans="1:12" x14ac:dyDescent="0.25">
      <c r="A22765">
        <v>47394</v>
      </c>
      <c r="B22765" s="2">
        <v>17.194469999999999</v>
      </c>
      <c r="C22765" s="3">
        <v>8434</v>
      </c>
      <c r="E22765" t="s">
        <v>258</v>
      </c>
      <c r="F22765" s="4" t="s">
        <v>8800</v>
      </c>
      <c r="G22765" s="5">
        <v>5664</v>
      </c>
      <c r="H22765" s="6">
        <v>0.1209393</v>
      </c>
      <c r="I22765" s="7">
        <v>51.652000000000001</v>
      </c>
      <c r="J22765" s="2">
        <v>51.25</v>
      </c>
      <c r="K22765">
        <v>4</v>
      </c>
    </row>
    <row r="22766" spans="1:12" x14ac:dyDescent="0.25">
      <c r="A22766">
        <v>38240</v>
      </c>
      <c r="B22766" s="2">
        <v>17.192720000000001</v>
      </c>
      <c r="C22766" s="3">
        <v>2338</v>
      </c>
      <c r="D22766" s="4">
        <v>46460</v>
      </c>
      <c r="E22766" t="s">
        <v>7547</v>
      </c>
      <c r="F22766" s="4" t="s">
        <v>7348</v>
      </c>
      <c r="G22766" s="5">
        <v>1623</v>
      </c>
      <c r="H22766" s="6">
        <v>0.1182994</v>
      </c>
      <c r="I22766" s="7">
        <v>52.104999999999997</v>
      </c>
    </row>
    <row r="22767" spans="1:12" x14ac:dyDescent="0.25">
      <c r="A22767">
        <v>26743</v>
      </c>
      <c r="B22767" s="2">
        <v>17.192060000000001</v>
      </c>
      <c r="C22767" s="3">
        <v>1787</v>
      </c>
      <c r="E22767" t="s">
        <v>5618</v>
      </c>
      <c r="F22767" s="4" t="s">
        <v>5144</v>
      </c>
      <c r="G22767" s="5">
        <v>1152</v>
      </c>
      <c r="H22767" s="6">
        <v>0.1214224</v>
      </c>
      <c r="I22767" s="7">
        <v>51.563000000000002</v>
      </c>
    </row>
    <row r="22768" spans="1:12" x14ac:dyDescent="0.25">
      <c r="A22768">
        <v>44878</v>
      </c>
      <c r="B22768" s="2">
        <v>17.19135</v>
      </c>
      <c r="C22768" s="3">
        <v>2872</v>
      </c>
      <c r="D22768" s="4">
        <v>31900</v>
      </c>
      <c r="E22768" t="s">
        <v>1693</v>
      </c>
      <c r="F22768" s="4" t="s">
        <v>8295</v>
      </c>
      <c r="G22768" s="5">
        <v>1828</v>
      </c>
      <c r="H22768" s="6">
        <v>8.2012000000000002E-2</v>
      </c>
      <c r="I22768" s="7">
        <v>58.371000000000002</v>
      </c>
      <c r="J22768" s="2">
        <v>71</v>
      </c>
      <c r="K22768">
        <v>2</v>
      </c>
    </row>
    <row r="22769" spans="1:12" x14ac:dyDescent="0.25">
      <c r="A22769">
        <v>46776</v>
      </c>
      <c r="B22769" s="2">
        <v>17.190650000000002</v>
      </c>
      <c r="C22769" s="3">
        <v>1421</v>
      </c>
      <c r="D22769" s="4">
        <v>11420</v>
      </c>
      <c r="E22769" t="s">
        <v>845</v>
      </c>
      <c r="F22769" s="4" t="s">
        <v>8800</v>
      </c>
      <c r="G22769" s="5">
        <v>1108</v>
      </c>
      <c r="H22769" s="6">
        <v>0.12263300000000001</v>
      </c>
      <c r="I22769" s="7">
        <v>51.35</v>
      </c>
    </row>
    <row r="22770" spans="1:12" x14ac:dyDescent="0.25">
      <c r="A22770">
        <v>96044</v>
      </c>
      <c r="B22770" s="2">
        <v>17.190200000000001</v>
      </c>
      <c r="C22770" s="3">
        <v>1039</v>
      </c>
      <c r="E22770" t="s">
        <v>16044</v>
      </c>
      <c r="F22770" s="4" t="s">
        <v>15368</v>
      </c>
      <c r="G22770" s="5">
        <v>765</v>
      </c>
      <c r="H22770" s="6">
        <v>0.1449086</v>
      </c>
      <c r="I22770" s="7">
        <v>47.5</v>
      </c>
    </row>
    <row r="22771" spans="1:12" x14ac:dyDescent="0.25">
      <c r="A22771">
        <v>69357</v>
      </c>
      <c r="B22771" s="2">
        <v>17.189450000000001</v>
      </c>
      <c r="C22771" s="3">
        <v>3615</v>
      </c>
      <c r="D22771" s="4">
        <v>42420</v>
      </c>
      <c r="E22771" t="s">
        <v>6546</v>
      </c>
      <c r="F22771" s="4" t="s">
        <v>12738</v>
      </c>
      <c r="G22771" s="5">
        <v>2331</v>
      </c>
      <c r="H22771" s="6">
        <v>0.1385671</v>
      </c>
      <c r="I22771" s="7">
        <v>48.594000000000001</v>
      </c>
      <c r="J22771" s="2">
        <v>52.5</v>
      </c>
      <c r="K22771">
        <v>2</v>
      </c>
    </row>
    <row r="22772" spans="1:12" x14ac:dyDescent="0.25">
      <c r="A22772">
        <v>74745</v>
      </c>
      <c r="B22772" s="2">
        <v>17.187380000000001</v>
      </c>
      <c r="C22772" s="3">
        <v>9932</v>
      </c>
      <c r="E22772" t="s">
        <v>13699</v>
      </c>
      <c r="F22772" s="4" t="s">
        <v>13462</v>
      </c>
      <c r="G22772" s="5">
        <v>6327</v>
      </c>
      <c r="H22772" s="6">
        <v>0.19582740000000001</v>
      </c>
      <c r="I22772" s="7">
        <v>38.698999999999998</v>
      </c>
    </row>
    <row r="22773" spans="1:12" x14ac:dyDescent="0.25">
      <c r="A22773">
        <v>68660</v>
      </c>
      <c r="B22773" s="2">
        <v>17.185659999999999</v>
      </c>
      <c r="C22773" s="3">
        <v>1230</v>
      </c>
      <c r="E22773" t="s">
        <v>12819</v>
      </c>
      <c r="F22773" s="4" t="s">
        <v>12738</v>
      </c>
      <c r="G22773" s="5">
        <v>846</v>
      </c>
      <c r="H22773" s="6">
        <v>0.1099291</v>
      </c>
      <c r="I22773" s="7">
        <v>53.542000000000002</v>
      </c>
      <c r="J22773" s="2">
        <v>71</v>
      </c>
      <c r="K22773">
        <v>1</v>
      </c>
    </row>
    <row r="22774" spans="1:12" x14ac:dyDescent="0.25">
      <c r="A22774">
        <v>27051</v>
      </c>
      <c r="B22774" s="2">
        <v>17.18411</v>
      </c>
      <c r="C22774" s="3">
        <v>8177</v>
      </c>
      <c r="D22774" s="4">
        <v>49180</v>
      </c>
      <c r="E22774" t="s">
        <v>5664</v>
      </c>
      <c r="F22774" s="4" t="s">
        <v>5642</v>
      </c>
      <c r="G22774" s="5">
        <v>5619</v>
      </c>
      <c r="H22774" s="6">
        <v>0.1259786</v>
      </c>
      <c r="I22774" s="7">
        <v>50.765000000000001</v>
      </c>
      <c r="J22774" s="2">
        <v>53.5</v>
      </c>
      <c r="K22774">
        <v>2</v>
      </c>
    </row>
    <row r="22775" spans="1:12" x14ac:dyDescent="0.25">
      <c r="A22775">
        <v>75060</v>
      </c>
      <c r="B22775" s="2">
        <v>17.175979999999999</v>
      </c>
      <c r="C22775" s="3">
        <v>47608</v>
      </c>
      <c r="D22775" s="4">
        <v>19100</v>
      </c>
      <c r="E22775" t="s">
        <v>2798</v>
      </c>
      <c r="F22775" s="4" t="s">
        <v>13752</v>
      </c>
      <c r="G22775" s="5">
        <v>28370</v>
      </c>
      <c r="H22775" s="6">
        <v>0.14339089999999999</v>
      </c>
      <c r="I22775" s="7">
        <v>47.749000000000002</v>
      </c>
      <c r="J22775" s="2">
        <v>45.8</v>
      </c>
      <c r="K22775">
        <v>10</v>
      </c>
      <c r="L22775" s="2">
        <v>79.900000000000006</v>
      </c>
    </row>
    <row r="22776" spans="1:12" x14ac:dyDescent="0.25">
      <c r="A22776">
        <v>72456</v>
      </c>
      <c r="B22776" s="2">
        <v>17.169119999999999</v>
      </c>
      <c r="C22776" s="3">
        <v>432</v>
      </c>
      <c r="E22776" t="s">
        <v>13357</v>
      </c>
      <c r="F22776" s="4" t="s">
        <v>13183</v>
      </c>
      <c r="G22776" s="5">
        <v>321</v>
      </c>
      <c r="H22776" s="6">
        <v>8.6956500000000006E-2</v>
      </c>
      <c r="I22776" s="7">
        <v>57.5</v>
      </c>
    </row>
    <row r="22777" spans="1:12" x14ac:dyDescent="0.25">
      <c r="A22777">
        <v>75472</v>
      </c>
      <c r="B22777" s="2">
        <v>17.168399999999998</v>
      </c>
      <c r="C22777" s="3">
        <v>3609</v>
      </c>
      <c r="E22777" t="s">
        <v>13812</v>
      </c>
      <c r="F22777" s="4" t="s">
        <v>13752</v>
      </c>
      <c r="G22777" s="5">
        <v>2657</v>
      </c>
      <c r="H22777" s="6">
        <v>8.2423800000000005E-2</v>
      </c>
      <c r="I22777" s="7">
        <v>58.271999999999998</v>
      </c>
    </row>
    <row r="22778" spans="1:12" x14ac:dyDescent="0.25">
      <c r="A22778">
        <v>65464</v>
      </c>
      <c r="B22778" s="2">
        <v>17.167680000000001</v>
      </c>
      <c r="C22778" s="3">
        <v>372</v>
      </c>
      <c r="E22778" t="s">
        <v>5040</v>
      </c>
      <c r="F22778" s="4" t="s">
        <v>12102</v>
      </c>
      <c r="G22778" s="5">
        <v>340</v>
      </c>
      <c r="H22778" s="6">
        <v>4.6920799999999999E-2</v>
      </c>
      <c r="I22778" s="7">
        <v>64.406999999999996</v>
      </c>
    </row>
    <row r="22779" spans="1:12" x14ac:dyDescent="0.25">
      <c r="A22779">
        <v>32219</v>
      </c>
      <c r="B22779" s="2">
        <v>17.165800000000001</v>
      </c>
      <c r="C22779" s="3">
        <v>10946</v>
      </c>
      <c r="D22779" s="4">
        <v>27260</v>
      </c>
      <c r="E22779" t="s">
        <v>1076</v>
      </c>
      <c r="F22779" s="4" t="s">
        <v>6689</v>
      </c>
      <c r="G22779" s="5">
        <v>7519</v>
      </c>
      <c r="H22779" s="6">
        <v>0.15093090000000001</v>
      </c>
      <c r="I22779" s="7">
        <v>46.432000000000002</v>
      </c>
      <c r="J22779" s="2">
        <v>29</v>
      </c>
      <c r="K22779">
        <v>1</v>
      </c>
    </row>
    <row r="22780" spans="1:12" x14ac:dyDescent="0.25">
      <c r="A22780">
        <v>46761</v>
      </c>
      <c r="B22780" s="2">
        <v>17.162289999999999</v>
      </c>
      <c r="C22780" s="3">
        <v>12170</v>
      </c>
      <c r="E22780" t="s">
        <v>837</v>
      </c>
      <c r="F22780" s="4" t="s">
        <v>8800</v>
      </c>
      <c r="G22780" s="5">
        <v>7142</v>
      </c>
      <c r="H22780" s="6">
        <v>0.13049569999999999</v>
      </c>
      <c r="I22780" s="7">
        <v>49.96</v>
      </c>
      <c r="J22780" s="2">
        <v>53</v>
      </c>
      <c r="K22780">
        <v>2</v>
      </c>
    </row>
    <row r="22781" spans="1:12" x14ac:dyDescent="0.25">
      <c r="A22781">
        <v>65438</v>
      </c>
      <c r="B22781" s="2">
        <v>17.160129999999999</v>
      </c>
      <c r="C22781" s="3">
        <v>2698</v>
      </c>
      <c r="E22781" t="s">
        <v>12402</v>
      </c>
      <c r="F22781" s="4" t="s">
        <v>12102</v>
      </c>
      <c r="G22781" s="5">
        <v>1889</v>
      </c>
      <c r="H22781" s="6">
        <v>0.1343915</v>
      </c>
      <c r="I22781" s="7">
        <v>49.286000000000001</v>
      </c>
    </row>
    <row r="22782" spans="1:12" x14ac:dyDescent="0.25">
      <c r="A22782">
        <v>35610</v>
      </c>
      <c r="B22782" s="2">
        <v>17.159300000000002</v>
      </c>
      <c r="C22782" s="3">
        <v>2084</v>
      </c>
      <c r="D22782" s="4">
        <v>22520</v>
      </c>
      <c r="E22782" t="s">
        <v>6287</v>
      </c>
      <c r="F22782" s="4" t="s">
        <v>7027</v>
      </c>
      <c r="G22782" s="5">
        <v>1585</v>
      </c>
      <c r="H22782" s="6">
        <v>0.11412360000000001</v>
      </c>
      <c r="I22782" s="7">
        <v>52.786000000000001</v>
      </c>
    </row>
    <row r="22783" spans="1:12" x14ac:dyDescent="0.25">
      <c r="A22783">
        <v>38824</v>
      </c>
      <c r="B22783" s="2">
        <v>17.157550000000001</v>
      </c>
      <c r="C22783" s="3">
        <v>8451</v>
      </c>
      <c r="E22783" t="s">
        <v>7694</v>
      </c>
      <c r="F22783" s="4" t="s">
        <v>7633</v>
      </c>
      <c r="G22783" s="5">
        <v>5710</v>
      </c>
      <c r="H22783" s="6">
        <v>0.15411559999999999</v>
      </c>
      <c r="I22783" s="7">
        <v>45.871000000000002</v>
      </c>
    </row>
    <row r="22784" spans="1:12" x14ac:dyDescent="0.25">
      <c r="A22784">
        <v>79072</v>
      </c>
      <c r="B22784" s="2">
        <v>17.152190000000001</v>
      </c>
      <c r="C22784" s="3">
        <v>27760</v>
      </c>
      <c r="D22784" s="4">
        <v>38380</v>
      </c>
      <c r="E22784" t="s">
        <v>2036</v>
      </c>
      <c r="F22784" s="4" t="s">
        <v>13752</v>
      </c>
      <c r="G22784" s="5">
        <v>16683</v>
      </c>
      <c r="H22784" s="6">
        <v>0.14559730000000001</v>
      </c>
      <c r="I22784" s="7">
        <v>47.343000000000004</v>
      </c>
      <c r="J22784" s="2">
        <v>53</v>
      </c>
      <c r="K22784">
        <v>1</v>
      </c>
    </row>
    <row r="22785" spans="1:11" x14ac:dyDescent="0.25">
      <c r="A22785">
        <v>18202</v>
      </c>
      <c r="B22785" s="2">
        <v>17.146360000000001</v>
      </c>
      <c r="C22785" s="3">
        <v>11388</v>
      </c>
      <c r="D22785" s="4">
        <v>42540</v>
      </c>
      <c r="E22785" t="s">
        <v>3985</v>
      </c>
      <c r="F22785" s="4" t="s">
        <v>3003</v>
      </c>
      <c r="G22785" s="5">
        <v>7696</v>
      </c>
      <c r="H22785" s="6">
        <v>0.14591999999999999</v>
      </c>
      <c r="I22785" s="7">
        <v>47.286999999999999</v>
      </c>
    </row>
    <row r="22786" spans="1:11" x14ac:dyDescent="0.25">
      <c r="A22786">
        <v>95454</v>
      </c>
      <c r="B22786" s="2">
        <v>17.144120000000001</v>
      </c>
      <c r="C22786" s="3">
        <v>2134</v>
      </c>
      <c r="D22786" s="4">
        <v>46380</v>
      </c>
      <c r="E22786" t="s">
        <v>15900</v>
      </c>
      <c r="F22786" s="4" t="s">
        <v>15368</v>
      </c>
      <c r="G22786" s="5">
        <v>1641</v>
      </c>
      <c r="H22786" s="6">
        <v>0.1412911</v>
      </c>
      <c r="I22786" s="7">
        <v>48.082999999999998</v>
      </c>
    </row>
    <row r="22787" spans="1:11" x14ac:dyDescent="0.25">
      <c r="A22787">
        <v>88260</v>
      </c>
      <c r="B22787" s="2">
        <v>17.141729999999999</v>
      </c>
      <c r="C22787" s="3">
        <v>14883</v>
      </c>
      <c r="D22787" s="4">
        <v>26020</v>
      </c>
      <c r="E22787" t="s">
        <v>11841</v>
      </c>
      <c r="F22787" s="4" t="s">
        <v>15124</v>
      </c>
      <c r="G22787" s="5">
        <v>8381</v>
      </c>
      <c r="H22787" s="6">
        <v>8.4466700000000006E-2</v>
      </c>
      <c r="I22787" s="7">
        <v>57.902000000000001</v>
      </c>
      <c r="J22787" s="2">
        <v>44</v>
      </c>
      <c r="K22787">
        <v>3</v>
      </c>
    </row>
    <row r="22788" spans="1:11" x14ac:dyDescent="0.25">
      <c r="A22788">
        <v>82227</v>
      </c>
      <c r="B22788" s="2">
        <v>17.139690000000002</v>
      </c>
      <c r="C22788" s="3">
        <v>160</v>
      </c>
      <c r="E22788" t="s">
        <v>487</v>
      </c>
      <c r="F22788" s="4" t="s">
        <v>14657</v>
      </c>
      <c r="G22788" s="5">
        <v>133</v>
      </c>
      <c r="H22788" s="6">
        <v>0.24812029999999999</v>
      </c>
      <c r="I22788" s="7">
        <v>29.62</v>
      </c>
    </row>
    <row r="22789" spans="1:11" x14ac:dyDescent="0.25">
      <c r="A22789">
        <v>36301</v>
      </c>
      <c r="B22789" s="2">
        <v>17.133759999999999</v>
      </c>
      <c r="C22789" s="3">
        <v>36738</v>
      </c>
      <c r="D22789" s="4">
        <v>20020</v>
      </c>
      <c r="E22789" t="s">
        <v>7223</v>
      </c>
      <c r="F22789" s="4" t="s">
        <v>7027</v>
      </c>
      <c r="G22789" s="5">
        <v>24669</v>
      </c>
      <c r="H22789" s="6">
        <v>0.15432319999999999</v>
      </c>
      <c r="I22789" s="7">
        <v>45.82</v>
      </c>
      <c r="J22789" s="2">
        <v>38.6</v>
      </c>
      <c r="K22789">
        <v>5</v>
      </c>
    </row>
    <row r="22790" spans="1:11" x14ac:dyDescent="0.25">
      <c r="A22790">
        <v>62445</v>
      </c>
      <c r="B22790" s="2">
        <v>17.127690000000001</v>
      </c>
      <c r="C22790" s="3">
        <v>1225</v>
      </c>
      <c r="E22790" t="s">
        <v>1819</v>
      </c>
      <c r="F22790" s="4" t="s">
        <v>11490</v>
      </c>
      <c r="G22790" s="5">
        <v>669</v>
      </c>
      <c r="H22790" s="6">
        <v>7.4738399999999997E-2</v>
      </c>
      <c r="I22790" s="7">
        <v>59.572000000000003</v>
      </c>
    </row>
    <row r="22791" spans="1:11" x14ac:dyDescent="0.25">
      <c r="A22791">
        <v>73529</v>
      </c>
      <c r="B22791" s="2">
        <v>17.12669</v>
      </c>
      <c r="C22791" s="3">
        <v>5035</v>
      </c>
      <c r="D22791" s="4">
        <v>20340</v>
      </c>
      <c r="E22791" t="s">
        <v>13510</v>
      </c>
      <c r="F22791" s="4" t="s">
        <v>13462</v>
      </c>
      <c r="G22791" s="5">
        <v>3520</v>
      </c>
      <c r="H22791" s="6">
        <v>0.10877589999999999</v>
      </c>
      <c r="I22791" s="7">
        <v>53.688000000000002</v>
      </c>
      <c r="J22791" s="2">
        <v>55</v>
      </c>
      <c r="K22791">
        <v>1</v>
      </c>
    </row>
    <row r="22792" spans="1:11" x14ac:dyDescent="0.25">
      <c r="A22792">
        <v>95922</v>
      </c>
      <c r="B22792" s="2">
        <v>17.125730000000001</v>
      </c>
      <c r="C22792" s="3">
        <v>595</v>
      </c>
      <c r="D22792" s="4">
        <v>49700</v>
      </c>
      <c r="E22792" t="s">
        <v>16000</v>
      </c>
      <c r="F22792" s="4" t="s">
        <v>15368</v>
      </c>
      <c r="G22792" s="5">
        <v>501</v>
      </c>
      <c r="H22792" s="6">
        <v>0.187251</v>
      </c>
      <c r="I22792" s="7">
        <v>40.125</v>
      </c>
    </row>
    <row r="22793" spans="1:11" x14ac:dyDescent="0.25">
      <c r="A22793">
        <v>73951</v>
      </c>
      <c r="B22793" s="2">
        <v>17.125450000000001</v>
      </c>
      <c r="C22793" s="3">
        <v>1210</v>
      </c>
      <c r="D22793" s="4">
        <v>25100</v>
      </c>
      <c r="E22793" t="s">
        <v>3568</v>
      </c>
      <c r="F22793" s="4" t="s">
        <v>13462</v>
      </c>
      <c r="G22793" s="5">
        <v>670</v>
      </c>
      <c r="H22793" s="6">
        <v>0.1</v>
      </c>
      <c r="I22793" s="7">
        <v>55.197000000000003</v>
      </c>
    </row>
    <row r="22794" spans="1:11" x14ac:dyDescent="0.25">
      <c r="A22794">
        <v>4281</v>
      </c>
      <c r="B22794" s="2">
        <v>17.12433</v>
      </c>
      <c r="C22794" s="3">
        <v>5140</v>
      </c>
      <c r="E22794" t="s">
        <v>792</v>
      </c>
      <c r="F22794" s="4" t="s">
        <v>701</v>
      </c>
      <c r="G22794" s="5">
        <v>4006</v>
      </c>
      <c r="H22794" s="6">
        <v>0.15373100000000001</v>
      </c>
      <c r="I22794" s="7">
        <v>45.91</v>
      </c>
      <c r="J22794" s="2">
        <v>42</v>
      </c>
      <c r="K22794">
        <v>1</v>
      </c>
    </row>
    <row r="22795" spans="1:11" x14ac:dyDescent="0.25">
      <c r="A22795">
        <v>79745</v>
      </c>
      <c r="B22795" s="2">
        <v>17.122409999999999</v>
      </c>
      <c r="C22795" s="3">
        <v>6272</v>
      </c>
      <c r="E22795" t="s">
        <v>5399</v>
      </c>
      <c r="F22795" s="4" t="s">
        <v>13752</v>
      </c>
      <c r="G22795" s="5">
        <v>3987</v>
      </c>
      <c r="H22795" s="6">
        <v>0.1033099</v>
      </c>
      <c r="I22795" s="7">
        <v>54.622999999999998</v>
      </c>
      <c r="J22795" s="2">
        <v>57.5</v>
      </c>
      <c r="K22795">
        <v>2</v>
      </c>
    </row>
    <row r="22796" spans="1:11" x14ac:dyDescent="0.25">
      <c r="A22796">
        <v>33056</v>
      </c>
      <c r="B22796" s="2">
        <v>17.116119999999999</v>
      </c>
      <c r="C22796" s="3">
        <v>35250</v>
      </c>
      <c r="D22796" s="4">
        <v>33100</v>
      </c>
      <c r="E22796" t="s">
        <v>6871</v>
      </c>
      <c r="F22796" s="4" t="s">
        <v>6689</v>
      </c>
      <c r="G22796" s="5">
        <v>22319</v>
      </c>
      <c r="H22796" s="6">
        <v>0.1509924</v>
      </c>
      <c r="I22796" s="7">
        <v>46.381999999999998</v>
      </c>
    </row>
    <row r="22797" spans="1:11" x14ac:dyDescent="0.25">
      <c r="A22797">
        <v>43318</v>
      </c>
      <c r="B22797" s="2">
        <v>17.110099999999999</v>
      </c>
      <c r="C22797" s="3">
        <v>5172</v>
      </c>
      <c r="D22797" s="4">
        <v>13340</v>
      </c>
      <c r="E22797" t="s">
        <v>8348</v>
      </c>
      <c r="F22797" s="4" t="s">
        <v>8295</v>
      </c>
      <c r="G22797" s="5">
        <v>2829</v>
      </c>
      <c r="H22797" s="6">
        <v>0.13003529999999999</v>
      </c>
      <c r="I22797" s="7">
        <v>50</v>
      </c>
      <c r="J22797" s="2">
        <v>54</v>
      </c>
      <c r="K22797">
        <v>2</v>
      </c>
    </row>
    <row r="22798" spans="1:11" x14ac:dyDescent="0.25">
      <c r="A22798">
        <v>50532</v>
      </c>
      <c r="B22798" s="2">
        <v>17.109279999999998</v>
      </c>
      <c r="C22798" s="3">
        <v>857</v>
      </c>
      <c r="D22798" s="4">
        <v>22700</v>
      </c>
      <c r="E22798" t="s">
        <v>9730</v>
      </c>
      <c r="F22798" s="4" t="s">
        <v>9593</v>
      </c>
      <c r="G22798" s="5">
        <v>600</v>
      </c>
      <c r="H22798" s="6">
        <v>0.10833329999999999</v>
      </c>
      <c r="I22798" s="7">
        <v>53.75</v>
      </c>
    </row>
    <row r="22799" spans="1:11" x14ac:dyDescent="0.25">
      <c r="A22799">
        <v>92070</v>
      </c>
      <c r="B22799" s="2">
        <v>17.10895</v>
      </c>
      <c r="C22799" s="3">
        <v>1192</v>
      </c>
      <c r="D22799" s="4">
        <v>41740</v>
      </c>
      <c r="E22799" t="s">
        <v>15489</v>
      </c>
      <c r="F22799" s="4" t="s">
        <v>15368</v>
      </c>
      <c r="G22799" s="5">
        <v>749</v>
      </c>
      <c r="H22799" s="6">
        <v>0.15353800000000001</v>
      </c>
      <c r="I22799" s="7">
        <v>45.938000000000002</v>
      </c>
    </row>
    <row r="22800" spans="1:11" x14ac:dyDescent="0.25">
      <c r="A22800">
        <v>32091</v>
      </c>
      <c r="B22800" s="2">
        <v>17.10624</v>
      </c>
      <c r="C22800" s="3">
        <v>15128</v>
      </c>
      <c r="E22800" t="s">
        <v>6714</v>
      </c>
      <c r="F22800" s="4" t="s">
        <v>6689</v>
      </c>
      <c r="G22800" s="5">
        <v>10612</v>
      </c>
      <c r="H22800" s="6">
        <v>0.117309</v>
      </c>
      <c r="I22800" s="7">
        <v>52.195</v>
      </c>
    </row>
    <row r="22801" spans="1:12" x14ac:dyDescent="0.25">
      <c r="A22801">
        <v>39466</v>
      </c>
      <c r="B22801" s="2">
        <v>17.099119999999999</v>
      </c>
      <c r="C22801" s="3">
        <v>28030</v>
      </c>
      <c r="D22801" s="4">
        <v>38100</v>
      </c>
      <c r="E22801" t="s">
        <v>7810</v>
      </c>
      <c r="F22801" s="4" t="s">
        <v>7633</v>
      </c>
      <c r="G22801" s="5">
        <v>19131</v>
      </c>
      <c r="H22801" s="6">
        <v>0.1291098</v>
      </c>
      <c r="I22801" s="7">
        <v>50.154000000000003</v>
      </c>
      <c r="J22801" s="2">
        <v>45.25</v>
      </c>
      <c r="K22801">
        <v>4</v>
      </c>
    </row>
    <row r="22802" spans="1:12" x14ac:dyDescent="0.25">
      <c r="A22802">
        <v>30175</v>
      </c>
      <c r="B22802" s="2">
        <v>17.09347</v>
      </c>
      <c r="C22802" s="3">
        <v>6873</v>
      </c>
      <c r="D22802" s="4">
        <v>12060</v>
      </c>
      <c r="E22802" t="s">
        <v>6404</v>
      </c>
      <c r="F22802" s="4" t="s">
        <v>6363</v>
      </c>
      <c r="G22802" s="5">
        <v>4466</v>
      </c>
      <c r="H22802" s="6">
        <v>0.12180920000000001</v>
      </c>
      <c r="I22802" s="7">
        <v>51.411000000000001</v>
      </c>
    </row>
    <row r="22803" spans="1:12" x14ac:dyDescent="0.25">
      <c r="A22803">
        <v>15428</v>
      </c>
      <c r="B22803" s="2">
        <v>17.092079999999999</v>
      </c>
      <c r="C22803" s="3">
        <v>1835</v>
      </c>
      <c r="D22803" s="4">
        <v>38300</v>
      </c>
      <c r="E22803" t="s">
        <v>3136</v>
      </c>
      <c r="F22803" s="4" t="s">
        <v>3003</v>
      </c>
      <c r="G22803" s="5">
        <v>1361</v>
      </c>
      <c r="H22803" s="6">
        <v>7.6358300000000004E-2</v>
      </c>
      <c r="I22803" s="7">
        <v>59.265000000000001</v>
      </c>
    </row>
    <row r="22804" spans="1:12" x14ac:dyDescent="0.25">
      <c r="A22804">
        <v>13613</v>
      </c>
      <c r="B22804" s="2">
        <v>17.091360000000002</v>
      </c>
      <c r="C22804" s="3">
        <v>2384</v>
      </c>
      <c r="D22804" s="4">
        <v>36300</v>
      </c>
      <c r="E22804" t="s">
        <v>2644</v>
      </c>
      <c r="F22804" s="4" t="s">
        <v>1280</v>
      </c>
      <c r="G22804" s="5">
        <v>1621</v>
      </c>
      <c r="H22804" s="6">
        <v>0.1548427</v>
      </c>
      <c r="I22804" s="7">
        <v>45.7</v>
      </c>
    </row>
    <row r="22805" spans="1:12" x14ac:dyDescent="0.25">
      <c r="A22805">
        <v>53934</v>
      </c>
      <c r="B22805" s="2">
        <v>17.090109999999999</v>
      </c>
      <c r="C22805" s="3">
        <v>4603</v>
      </c>
      <c r="E22805" t="s">
        <v>868</v>
      </c>
      <c r="F22805" s="4" t="s">
        <v>10031</v>
      </c>
      <c r="G22805" s="5">
        <v>3607</v>
      </c>
      <c r="H22805" s="6">
        <v>0.11699469999999999</v>
      </c>
      <c r="I22805" s="7">
        <v>52.24</v>
      </c>
    </row>
    <row r="22806" spans="1:12" x14ac:dyDescent="0.25">
      <c r="A22806">
        <v>69128</v>
      </c>
      <c r="B22806" s="2">
        <v>17.089200000000002</v>
      </c>
      <c r="C22806" s="3">
        <v>266</v>
      </c>
      <c r="E22806" t="s">
        <v>6898</v>
      </c>
      <c r="F22806" s="4" t="s">
        <v>12738</v>
      </c>
      <c r="G22806" s="5">
        <v>203</v>
      </c>
      <c r="H22806" s="6">
        <v>8.8235300000000003E-2</v>
      </c>
      <c r="I22806" s="7">
        <v>57.206000000000003</v>
      </c>
      <c r="J22806" s="2">
        <v>49</v>
      </c>
      <c r="K22806">
        <v>1</v>
      </c>
    </row>
    <row r="22807" spans="1:12" x14ac:dyDescent="0.25">
      <c r="A22807">
        <v>74401</v>
      </c>
      <c r="B22807" s="2">
        <v>17.08644</v>
      </c>
      <c r="C22807" s="3">
        <v>17638</v>
      </c>
      <c r="D22807" s="4">
        <v>34780</v>
      </c>
      <c r="E22807" t="s">
        <v>13636</v>
      </c>
      <c r="F22807" s="4" t="s">
        <v>13462</v>
      </c>
      <c r="G22807" s="5">
        <v>11329</v>
      </c>
      <c r="H22807" s="6">
        <v>0.1894969</v>
      </c>
      <c r="I22807" s="7">
        <v>39.704999999999998</v>
      </c>
      <c r="J22807" s="2">
        <v>47.928600000000003</v>
      </c>
      <c r="K22807">
        <v>14</v>
      </c>
      <c r="L22807" s="2">
        <v>87.9</v>
      </c>
    </row>
    <row r="22808" spans="1:12" x14ac:dyDescent="0.25">
      <c r="A22808">
        <v>45308</v>
      </c>
      <c r="B22808" s="2">
        <v>17.083069999999999</v>
      </c>
      <c r="C22808" s="3">
        <v>4164</v>
      </c>
      <c r="D22808" s="4">
        <v>24820</v>
      </c>
      <c r="E22808" t="s">
        <v>470</v>
      </c>
      <c r="F22808" s="4" t="s">
        <v>8295</v>
      </c>
      <c r="G22808" s="5">
        <v>2750</v>
      </c>
      <c r="H22808" s="6">
        <v>9.4181799999999996E-2</v>
      </c>
      <c r="I22808" s="7">
        <v>56.176000000000002</v>
      </c>
      <c r="J22808" s="2">
        <v>54</v>
      </c>
      <c r="K22808">
        <v>3</v>
      </c>
    </row>
    <row r="22809" spans="1:12" x14ac:dyDescent="0.25">
      <c r="A22809">
        <v>34446</v>
      </c>
      <c r="B22809" s="2">
        <v>17.078800000000001</v>
      </c>
      <c r="C22809" s="3">
        <v>17724</v>
      </c>
      <c r="D22809" s="4">
        <v>26140</v>
      </c>
      <c r="E22809" t="s">
        <v>6987</v>
      </c>
      <c r="F22809" s="4" t="s">
        <v>6689</v>
      </c>
      <c r="G22809" s="5">
        <v>15085</v>
      </c>
      <c r="H22809" s="6">
        <v>0.1626782</v>
      </c>
      <c r="I22809" s="7">
        <v>44.338999999999999</v>
      </c>
      <c r="J22809" s="2">
        <v>56.5</v>
      </c>
      <c r="K22809">
        <v>2</v>
      </c>
    </row>
    <row r="22810" spans="1:12" x14ac:dyDescent="0.25">
      <c r="A22810">
        <v>77099</v>
      </c>
      <c r="B22810" s="2">
        <v>17.06831</v>
      </c>
      <c r="C22810" s="3">
        <v>46617</v>
      </c>
      <c r="D22810" s="4">
        <v>26420</v>
      </c>
      <c r="E22810" t="s">
        <v>3103</v>
      </c>
      <c r="F22810" s="4" t="s">
        <v>13752</v>
      </c>
      <c r="G22810" s="5">
        <v>28753</v>
      </c>
      <c r="H22810" s="6">
        <v>0.1755582</v>
      </c>
      <c r="I22810" s="7">
        <v>42.11</v>
      </c>
      <c r="J22810" s="2">
        <v>34</v>
      </c>
      <c r="K22810">
        <v>9</v>
      </c>
    </row>
    <row r="22811" spans="1:12" x14ac:dyDescent="0.25">
      <c r="A22811">
        <v>47167</v>
      </c>
      <c r="B22811" s="2">
        <v>17.058990000000001</v>
      </c>
      <c r="C22811" s="3">
        <v>15156</v>
      </c>
      <c r="D22811" s="4">
        <v>31140</v>
      </c>
      <c r="E22811" t="s">
        <v>281</v>
      </c>
      <c r="F22811" s="4" t="s">
        <v>8800</v>
      </c>
      <c r="G22811" s="5">
        <v>10210</v>
      </c>
      <c r="H22811" s="6">
        <v>0.12977469999999999</v>
      </c>
      <c r="I22811" s="7">
        <v>50.02</v>
      </c>
      <c r="J22811" s="2">
        <v>59</v>
      </c>
      <c r="K22811">
        <v>1</v>
      </c>
    </row>
    <row r="22812" spans="1:12" x14ac:dyDescent="0.25">
      <c r="A22812">
        <v>70744</v>
      </c>
      <c r="B22812" s="2">
        <v>17.055630000000001</v>
      </c>
      <c r="C22812" s="3">
        <v>5882</v>
      </c>
      <c r="D22812" s="4">
        <v>12940</v>
      </c>
      <c r="E22812" t="s">
        <v>173</v>
      </c>
      <c r="F22812" s="4" t="s">
        <v>12927</v>
      </c>
      <c r="G22812" s="5">
        <v>3802</v>
      </c>
      <c r="H22812" s="6">
        <v>0.1136244</v>
      </c>
      <c r="I22812" s="7">
        <v>52.807000000000002</v>
      </c>
    </row>
    <row r="22813" spans="1:12" x14ac:dyDescent="0.25">
      <c r="A22813">
        <v>4961</v>
      </c>
      <c r="B22813" s="2">
        <v>17.054539999999999</v>
      </c>
      <c r="C22813" s="3">
        <v>953</v>
      </c>
      <c r="E22813" t="s">
        <v>1012</v>
      </c>
      <c r="F22813" s="4" t="s">
        <v>701</v>
      </c>
      <c r="G22813" s="5">
        <v>748</v>
      </c>
      <c r="H22813" s="6">
        <v>0.16042780000000001</v>
      </c>
      <c r="I22813" s="7">
        <v>44.716000000000001</v>
      </c>
    </row>
    <row r="22814" spans="1:12" x14ac:dyDescent="0.25">
      <c r="A22814">
        <v>48207</v>
      </c>
      <c r="B22814" s="2">
        <v>17.050599999999999</v>
      </c>
      <c r="C22814" s="3">
        <v>21827</v>
      </c>
      <c r="D22814" s="4">
        <v>19820</v>
      </c>
      <c r="E22814" t="s">
        <v>996</v>
      </c>
      <c r="F22814" s="4" t="s">
        <v>9106</v>
      </c>
      <c r="G22814" s="5">
        <v>15744</v>
      </c>
      <c r="H22814" s="6">
        <v>0.24928549999999999</v>
      </c>
      <c r="I22814" s="7">
        <v>29.353999999999999</v>
      </c>
      <c r="J22814" s="2">
        <v>32.555599999999998</v>
      </c>
      <c r="K22814">
        <v>9</v>
      </c>
    </row>
    <row r="22815" spans="1:12" x14ac:dyDescent="0.25">
      <c r="A22815">
        <v>83302</v>
      </c>
      <c r="B22815" s="2">
        <v>17.046810000000001</v>
      </c>
      <c r="C22815" s="3">
        <v>120</v>
      </c>
      <c r="D22815" s="4">
        <v>46300</v>
      </c>
      <c r="E22815" t="s">
        <v>14746</v>
      </c>
      <c r="F22815" s="4" t="s">
        <v>14725</v>
      </c>
      <c r="G22815" s="5">
        <v>71</v>
      </c>
      <c r="H22815" s="6">
        <v>0.1666667</v>
      </c>
      <c r="I22815" s="7">
        <v>43.625</v>
      </c>
    </row>
    <row r="22816" spans="1:12" x14ac:dyDescent="0.25">
      <c r="A22816">
        <v>37878</v>
      </c>
      <c r="B22816" s="2">
        <v>17.046700000000001</v>
      </c>
      <c r="C22816" s="3">
        <v>598</v>
      </c>
      <c r="D22816" s="4">
        <v>28940</v>
      </c>
      <c r="E22816" t="s">
        <v>7204</v>
      </c>
      <c r="F22816" s="4" t="s">
        <v>7348</v>
      </c>
      <c r="G22816" s="5">
        <v>388</v>
      </c>
      <c r="H22816" s="6">
        <v>0.193299</v>
      </c>
      <c r="I22816" s="7">
        <v>39.018000000000001</v>
      </c>
      <c r="J22816" s="2">
        <v>39</v>
      </c>
      <c r="K22816">
        <v>1</v>
      </c>
    </row>
    <row r="22817" spans="1:12" x14ac:dyDescent="0.25">
      <c r="A22817">
        <v>12969</v>
      </c>
      <c r="B22817" s="2">
        <v>17.04654</v>
      </c>
      <c r="C22817" s="3">
        <v>391</v>
      </c>
      <c r="D22817" s="4">
        <v>31660</v>
      </c>
      <c r="E22817" t="s">
        <v>978</v>
      </c>
      <c r="F22817" s="4" t="s">
        <v>1280</v>
      </c>
      <c r="G22817" s="5">
        <v>284</v>
      </c>
      <c r="H22817" s="6">
        <v>0.1690141</v>
      </c>
      <c r="I22817" s="7">
        <v>43.213999999999999</v>
      </c>
    </row>
    <row r="22818" spans="1:12" x14ac:dyDescent="0.25">
      <c r="A22818">
        <v>35053</v>
      </c>
      <c r="B22818" s="2">
        <v>17.045970000000001</v>
      </c>
      <c r="C22818" s="3">
        <v>2966</v>
      </c>
      <c r="D22818" s="4">
        <v>18980</v>
      </c>
      <c r="E22818" t="s">
        <v>7042</v>
      </c>
      <c r="F22818" s="4" t="s">
        <v>7027</v>
      </c>
      <c r="G22818" s="5">
        <v>2124</v>
      </c>
      <c r="H22818" s="6">
        <v>0.123823</v>
      </c>
      <c r="I22818" s="7">
        <v>51.02</v>
      </c>
    </row>
    <row r="22819" spans="1:12" x14ac:dyDescent="0.25">
      <c r="A22819">
        <v>73547</v>
      </c>
      <c r="B22819" s="2">
        <v>17.045020000000001</v>
      </c>
      <c r="C22819" s="3">
        <v>2290</v>
      </c>
      <c r="E22819" t="s">
        <v>13515</v>
      </c>
      <c r="F22819" s="4" t="s">
        <v>13462</v>
      </c>
      <c r="G22819" s="5">
        <v>1822</v>
      </c>
      <c r="H22819" s="6">
        <v>0.100384</v>
      </c>
      <c r="I22819" s="7">
        <v>55.069000000000003</v>
      </c>
      <c r="J22819" s="2">
        <v>45</v>
      </c>
      <c r="K22819">
        <v>1</v>
      </c>
    </row>
    <row r="22820" spans="1:12" x14ac:dyDescent="0.25">
      <c r="A22820">
        <v>67735</v>
      </c>
      <c r="B22820" s="2">
        <v>17.043659999999999</v>
      </c>
      <c r="C22820" s="3">
        <v>5699</v>
      </c>
      <c r="E22820" t="s">
        <v>9089</v>
      </c>
      <c r="F22820" s="4" t="s">
        <v>12494</v>
      </c>
      <c r="G22820" s="5">
        <v>3869</v>
      </c>
      <c r="H22820" s="6">
        <v>0.13953489999999999</v>
      </c>
      <c r="I22820" s="7">
        <v>48.298999999999999</v>
      </c>
      <c r="J22820" s="2">
        <v>54.5</v>
      </c>
      <c r="K22820">
        <v>2</v>
      </c>
    </row>
    <row r="22821" spans="1:12" x14ac:dyDescent="0.25">
      <c r="A22821">
        <v>28462</v>
      </c>
      <c r="B22821" s="2">
        <v>17.040600000000001</v>
      </c>
      <c r="C22821" s="3">
        <v>11767</v>
      </c>
      <c r="D22821" s="4">
        <v>34820</v>
      </c>
      <c r="E22821" t="s">
        <v>5971</v>
      </c>
      <c r="F22821" s="4" t="s">
        <v>5642</v>
      </c>
      <c r="G22821" s="5">
        <v>8935</v>
      </c>
      <c r="H22821" s="6">
        <v>0.1751539</v>
      </c>
      <c r="I22821" s="7">
        <v>42.143000000000001</v>
      </c>
      <c r="J22821" s="2">
        <v>67</v>
      </c>
      <c r="K22821">
        <v>3</v>
      </c>
    </row>
    <row r="22822" spans="1:12" x14ac:dyDescent="0.25">
      <c r="A22822">
        <v>14826</v>
      </c>
      <c r="B22822" s="2">
        <v>17.038070000000001</v>
      </c>
      <c r="C22822" s="3">
        <v>2263</v>
      </c>
      <c r="D22822" s="4">
        <v>18500</v>
      </c>
      <c r="E22822" t="s">
        <v>2962</v>
      </c>
      <c r="F22822" s="4" t="s">
        <v>1280</v>
      </c>
      <c r="G22822" s="5">
        <v>1598</v>
      </c>
      <c r="H22822" s="6">
        <v>0.11702129999999999</v>
      </c>
      <c r="I22822" s="7">
        <v>52.188000000000002</v>
      </c>
    </row>
    <row r="22823" spans="1:12" x14ac:dyDescent="0.25">
      <c r="A22823">
        <v>70512</v>
      </c>
      <c r="B22823" s="2">
        <v>17.036079999999998</v>
      </c>
      <c r="C22823" s="3">
        <v>10197</v>
      </c>
      <c r="D22823" s="4">
        <v>36660</v>
      </c>
      <c r="E22823" t="s">
        <v>12999</v>
      </c>
      <c r="F22823" s="4" t="s">
        <v>12927</v>
      </c>
      <c r="G22823" s="5">
        <v>6717</v>
      </c>
      <c r="H22823" s="6">
        <v>0.1065793</v>
      </c>
      <c r="I22823" s="7">
        <v>53.991</v>
      </c>
    </row>
    <row r="22824" spans="1:12" x14ac:dyDescent="0.25">
      <c r="A22824">
        <v>26815</v>
      </c>
      <c r="B22824" s="2">
        <v>17.03434</v>
      </c>
      <c r="C22824" s="3">
        <v>703</v>
      </c>
      <c r="E22824" t="s">
        <v>3488</v>
      </c>
      <c r="F22824" s="4" t="s">
        <v>5144</v>
      </c>
      <c r="G22824" s="5">
        <v>559</v>
      </c>
      <c r="H22824" s="6">
        <v>0.20751339999999999</v>
      </c>
      <c r="I22824" s="7">
        <v>36.548000000000002</v>
      </c>
    </row>
    <row r="22825" spans="1:12" x14ac:dyDescent="0.25">
      <c r="A22825">
        <v>49852</v>
      </c>
      <c r="B22825" s="2">
        <v>17.034179999999999</v>
      </c>
      <c r="C22825" s="3">
        <v>105</v>
      </c>
      <c r="D22825" s="4">
        <v>27020</v>
      </c>
      <c r="E22825" t="s">
        <v>3361</v>
      </c>
      <c r="F22825" s="4" t="s">
        <v>9106</v>
      </c>
      <c r="G22825" s="5">
        <v>86</v>
      </c>
      <c r="H22825" s="6">
        <v>0.18390799999999999</v>
      </c>
      <c r="I22825" s="7">
        <v>40.625</v>
      </c>
    </row>
    <row r="22826" spans="1:12" x14ac:dyDescent="0.25">
      <c r="A22826">
        <v>4756</v>
      </c>
      <c r="B22826" s="2">
        <v>17.033539999999999</v>
      </c>
      <c r="C22826" s="3">
        <v>3345</v>
      </c>
      <c r="E22826" t="s">
        <v>950</v>
      </c>
      <c r="F22826" s="4" t="s">
        <v>701</v>
      </c>
      <c r="G22826" s="5">
        <v>2605</v>
      </c>
      <c r="H22826" s="6">
        <v>0.15349189999999999</v>
      </c>
      <c r="I22826" s="7">
        <v>45.875</v>
      </c>
      <c r="J22826" s="2">
        <v>27.5</v>
      </c>
      <c r="K22826">
        <v>2</v>
      </c>
    </row>
    <row r="22827" spans="1:12" x14ac:dyDescent="0.25">
      <c r="A22827">
        <v>88267</v>
      </c>
      <c r="B22827" s="2">
        <v>17.032720000000001</v>
      </c>
      <c r="C22827" s="3">
        <v>1128</v>
      </c>
      <c r="D22827" s="4">
        <v>26020</v>
      </c>
      <c r="E22827" t="s">
        <v>6285</v>
      </c>
      <c r="F22827" s="4" t="s">
        <v>15124</v>
      </c>
      <c r="G22827" s="5">
        <v>785</v>
      </c>
      <c r="H22827" s="6">
        <v>0.14649680000000001</v>
      </c>
      <c r="I22827" s="7">
        <v>47.082999999999998</v>
      </c>
      <c r="J22827" s="2">
        <v>52</v>
      </c>
      <c r="K22827">
        <v>3</v>
      </c>
    </row>
    <row r="22828" spans="1:12" x14ac:dyDescent="0.25">
      <c r="A22828">
        <v>26362</v>
      </c>
      <c r="B22828" s="2">
        <v>17.031980000000001</v>
      </c>
      <c r="C22828" s="3">
        <v>3381</v>
      </c>
      <c r="E22828" t="s">
        <v>482</v>
      </c>
      <c r="F22828" s="4" t="s">
        <v>5144</v>
      </c>
      <c r="G22828" s="5">
        <v>2316</v>
      </c>
      <c r="H22828" s="6">
        <v>0.12990940000000001</v>
      </c>
      <c r="I22828" s="7">
        <v>49.948999999999998</v>
      </c>
      <c r="J22828" s="2">
        <v>79</v>
      </c>
      <c r="K22828">
        <v>1</v>
      </c>
    </row>
    <row r="22829" spans="1:12" x14ac:dyDescent="0.25">
      <c r="A22829">
        <v>14904</v>
      </c>
      <c r="B22829" s="2">
        <v>17.02901</v>
      </c>
      <c r="C22829" s="3">
        <v>15411</v>
      </c>
      <c r="D22829" s="4">
        <v>21300</v>
      </c>
      <c r="E22829" t="s">
        <v>3001</v>
      </c>
      <c r="F22829" s="4" t="s">
        <v>1280</v>
      </c>
      <c r="G22829" s="5">
        <v>10074</v>
      </c>
      <c r="H22829" s="6">
        <v>0.12803970000000001</v>
      </c>
      <c r="I22829" s="7">
        <v>50.271000000000001</v>
      </c>
      <c r="J22829" s="2">
        <v>42.75</v>
      </c>
      <c r="K22829">
        <v>4</v>
      </c>
    </row>
    <row r="22830" spans="1:12" x14ac:dyDescent="0.25">
      <c r="A22830">
        <v>64771</v>
      </c>
      <c r="B22830" s="2">
        <v>17.026479999999999</v>
      </c>
      <c r="C22830" s="3">
        <v>679</v>
      </c>
      <c r="E22830" t="s">
        <v>7097</v>
      </c>
      <c r="F22830" s="4" t="s">
        <v>12102</v>
      </c>
      <c r="G22830" s="5">
        <v>504</v>
      </c>
      <c r="H22830" s="6">
        <v>0.1765873</v>
      </c>
      <c r="I22830" s="7">
        <v>41.875</v>
      </c>
    </row>
    <row r="22831" spans="1:12" x14ac:dyDescent="0.25">
      <c r="A22831">
        <v>65803</v>
      </c>
      <c r="B22831" s="2">
        <v>17.019819999999999</v>
      </c>
      <c r="C22831" s="3">
        <v>42041</v>
      </c>
      <c r="D22831" s="4">
        <v>44180</v>
      </c>
      <c r="E22831" t="s">
        <v>76</v>
      </c>
      <c r="F22831" s="4" t="s">
        <v>12102</v>
      </c>
      <c r="G22831" s="5">
        <v>27346</v>
      </c>
      <c r="H22831" s="6">
        <v>0.1774665</v>
      </c>
      <c r="I22831" s="7">
        <v>41.720999999999997</v>
      </c>
      <c r="J22831" s="2">
        <v>55.263199999999998</v>
      </c>
      <c r="K22831">
        <v>19</v>
      </c>
      <c r="L22831" s="2">
        <v>99.2</v>
      </c>
    </row>
    <row r="22832" spans="1:12" x14ac:dyDescent="0.25">
      <c r="A22832">
        <v>65725</v>
      </c>
      <c r="B22832" s="2">
        <v>17.012840000000001</v>
      </c>
      <c r="C22832" s="3">
        <v>2634</v>
      </c>
      <c r="D22832" s="4">
        <v>44180</v>
      </c>
      <c r="E22832" t="s">
        <v>12465</v>
      </c>
      <c r="F22832" s="4" t="s">
        <v>12102</v>
      </c>
      <c r="G22832" s="5">
        <v>1814</v>
      </c>
      <c r="H22832" s="6">
        <v>0.17034179999999999</v>
      </c>
      <c r="I22832" s="7">
        <v>42.944000000000003</v>
      </c>
      <c r="J22832" s="2">
        <v>79</v>
      </c>
      <c r="K22832">
        <v>1</v>
      </c>
    </row>
    <row r="22833" spans="1:12" x14ac:dyDescent="0.25">
      <c r="A22833">
        <v>62083</v>
      </c>
      <c r="B22833" s="2">
        <v>17.012360000000001</v>
      </c>
      <c r="C22833" s="3">
        <v>270</v>
      </c>
      <c r="D22833" s="4">
        <v>45380</v>
      </c>
      <c r="E22833" t="s">
        <v>11876</v>
      </c>
      <c r="F22833" s="4" t="s">
        <v>11490</v>
      </c>
      <c r="G22833" s="5">
        <v>177</v>
      </c>
      <c r="H22833" s="6">
        <v>0.1186441</v>
      </c>
      <c r="I22833" s="7">
        <v>51.875</v>
      </c>
    </row>
    <row r="22834" spans="1:12" x14ac:dyDescent="0.25">
      <c r="A22834">
        <v>97458</v>
      </c>
      <c r="B22834" s="2">
        <v>17.011520000000001</v>
      </c>
      <c r="C22834" s="3">
        <v>4347</v>
      </c>
      <c r="D22834" s="4">
        <v>18300</v>
      </c>
      <c r="E22834" t="s">
        <v>16259</v>
      </c>
      <c r="F22834" s="4" t="s">
        <v>16170</v>
      </c>
      <c r="G22834" s="5">
        <v>3328</v>
      </c>
      <c r="H22834" s="6">
        <v>0.15229799999999999</v>
      </c>
      <c r="I22834" s="7">
        <v>46.05</v>
      </c>
    </row>
    <row r="22835" spans="1:12" x14ac:dyDescent="0.25">
      <c r="A22835">
        <v>71724</v>
      </c>
      <c r="B22835" s="2">
        <v>17.010649999999998</v>
      </c>
      <c r="C22835" s="3">
        <v>365</v>
      </c>
      <c r="D22835" s="4">
        <v>20980</v>
      </c>
      <c r="E22835" t="s">
        <v>13196</v>
      </c>
      <c r="F22835" s="4" t="s">
        <v>13183</v>
      </c>
      <c r="G22835" s="5">
        <v>289</v>
      </c>
      <c r="H22835" s="6">
        <v>9.6885799999999994E-2</v>
      </c>
      <c r="I22835" s="7">
        <v>55.625</v>
      </c>
    </row>
    <row r="22836" spans="1:12" x14ac:dyDescent="0.25">
      <c r="A22836">
        <v>61315</v>
      </c>
      <c r="B22836" s="2">
        <v>17.010549999999999</v>
      </c>
      <c r="C22836" s="3">
        <v>237</v>
      </c>
      <c r="D22836" s="4">
        <v>36860</v>
      </c>
      <c r="E22836" t="s">
        <v>11706</v>
      </c>
      <c r="F22836" s="4" t="s">
        <v>11490</v>
      </c>
      <c r="G22836" s="5">
        <v>172</v>
      </c>
      <c r="H22836" s="6">
        <v>4.6242800000000001E-2</v>
      </c>
      <c r="I22836" s="7">
        <v>64.375</v>
      </c>
    </row>
    <row r="22837" spans="1:12" x14ac:dyDescent="0.25">
      <c r="A22837">
        <v>23860</v>
      </c>
      <c r="B22837" s="2">
        <v>17.005220000000001</v>
      </c>
      <c r="C22837" s="3">
        <v>31313</v>
      </c>
      <c r="D22837" s="4">
        <v>40060</v>
      </c>
      <c r="E22837" t="s">
        <v>1707</v>
      </c>
      <c r="F22837" s="4" t="s">
        <v>4335</v>
      </c>
      <c r="G22837" s="5">
        <v>22066</v>
      </c>
      <c r="H22837" s="6">
        <v>0.1128382</v>
      </c>
      <c r="I22837" s="7">
        <v>52.863999999999997</v>
      </c>
      <c r="J22837" s="2">
        <v>56</v>
      </c>
      <c r="K22837">
        <v>5</v>
      </c>
    </row>
    <row r="22838" spans="1:12" x14ac:dyDescent="0.25">
      <c r="A22838">
        <v>19611</v>
      </c>
      <c r="B22838" s="2">
        <v>16.998349999999999</v>
      </c>
      <c r="C22838" s="3">
        <v>10718</v>
      </c>
      <c r="D22838" s="4">
        <v>39740</v>
      </c>
      <c r="E22838" t="s">
        <v>252</v>
      </c>
      <c r="F22838" s="4" t="s">
        <v>3003</v>
      </c>
      <c r="G22838" s="5">
        <v>6631</v>
      </c>
      <c r="H22838" s="6">
        <v>0.16935600000000001</v>
      </c>
      <c r="I22838" s="7">
        <v>43.097000000000001</v>
      </c>
      <c r="J22838" s="2">
        <v>42</v>
      </c>
      <c r="K22838">
        <v>1</v>
      </c>
    </row>
    <row r="22839" spans="1:12" x14ac:dyDescent="0.25">
      <c r="A22839">
        <v>48021</v>
      </c>
      <c r="B22839" s="2">
        <v>16.991810000000001</v>
      </c>
      <c r="C22839" s="3">
        <v>32480</v>
      </c>
      <c r="D22839" s="4">
        <v>19820</v>
      </c>
      <c r="E22839" t="s">
        <v>9113</v>
      </c>
      <c r="F22839" s="4" t="s">
        <v>9106</v>
      </c>
      <c r="G22839" s="5">
        <v>20722</v>
      </c>
      <c r="H22839" s="6">
        <v>0.1338191</v>
      </c>
      <c r="I22839" s="7">
        <v>49.237000000000002</v>
      </c>
      <c r="J22839" s="2">
        <v>48.625</v>
      </c>
      <c r="K22839">
        <v>16</v>
      </c>
      <c r="L22839" s="2">
        <v>90.1</v>
      </c>
    </row>
    <row r="22840" spans="1:12" x14ac:dyDescent="0.25">
      <c r="A22840">
        <v>26041</v>
      </c>
      <c r="B22840" s="2">
        <v>16.98415</v>
      </c>
      <c r="C22840" s="3">
        <v>15765</v>
      </c>
      <c r="D22840" s="4">
        <v>48540</v>
      </c>
      <c r="E22840" t="s">
        <v>5472</v>
      </c>
      <c r="F22840" s="4" t="s">
        <v>5144</v>
      </c>
      <c r="G22840" s="5">
        <v>11303</v>
      </c>
      <c r="H22840" s="6">
        <v>0.13235420000000001</v>
      </c>
      <c r="I22840" s="7">
        <v>49.488999999999997</v>
      </c>
      <c r="J22840" s="2">
        <v>52.2</v>
      </c>
      <c r="K22840">
        <v>5</v>
      </c>
    </row>
    <row r="22841" spans="1:12" x14ac:dyDescent="0.25">
      <c r="A22841">
        <v>65452</v>
      </c>
      <c r="B22841" s="2">
        <v>16.980969999999999</v>
      </c>
      <c r="C22841" s="3">
        <v>3095</v>
      </c>
      <c r="D22841" s="4">
        <v>22780</v>
      </c>
      <c r="E22841" t="s">
        <v>12406</v>
      </c>
      <c r="F22841" s="4" t="s">
        <v>12102</v>
      </c>
      <c r="G22841" s="5">
        <v>1968</v>
      </c>
      <c r="H22841" s="6">
        <v>0.1575203</v>
      </c>
      <c r="I22841" s="7">
        <v>45.139000000000003</v>
      </c>
    </row>
    <row r="22842" spans="1:12" x14ac:dyDescent="0.25">
      <c r="A22842">
        <v>40464</v>
      </c>
      <c r="B22842" s="2">
        <v>16.980340000000002</v>
      </c>
      <c r="C22842" s="3">
        <v>921</v>
      </c>
      <c r="D22842" s="4">
        <v>19220</v>
      </c>
      <c r="E22842" t="s">
        <v>2339</v>
      </c>
      <c r="F22842" s="4" t="s">
        <v>7883</v>
      </c>
      <c r="G22842" s="5">
        <v>693</v>
      </c>
      <c r="H22842" s="6">
        <v>0.14430009999999999</v>
      </c>
      <c r="I22842" s="7">
        <v>47.421999999999997</v>
      </c>
    </row>
    <row r="22843" spans="1:12" x14ac:dyDescent="0.25">
      <c r="A22843">
        <v>38771</v>
      </c>
      <c r="B22843" s="2">
        <v>16.979700000000001</v>
      </c>
      <c r="C22843" s="3">
        <v>3164</v>
      </c>
      <c r="D22843" s="4">
        <v>26940</v>
      </c>
      <c r="E22843" t="s">
        <v>7687</v>
      </c>
      <c r="F22843" s="4" t="s">
        <v>7633</v>
      </c>
      <c r="G22843" s="5">
        <v>1973</v>
      </c>
      <c r="H22843" s="6">
        <v>0.210233</v>
      </c>
      <c r="I22843" s="7">
        <v>36.027999999999999</v>
      </c>
    </row>
    <row r="22844" spans="1:12" x14ac:dyDescent="0.25">
      <c r="A22844">
        <v>30456</v>
      </c>
      <c r="B22844" s="2">
        <v>16.978909999999999</v>
      </c>
      <c r="C22844" s="3">
        <v>2035</v>
      </c>
      <c r="D22844" s="4">
        <v>12260</v>
      </c>
      <c r="E22844" t="s">
        <v>6452</v>
      </c>
      <c r="F22844" s="4" t="s">
        <v>6363</v>
      </c>
      <c r="G22844" s="5">
        <v>1324</v>
      </c>
      <c r="H22844" s="6">
        <v>9.9697900000000006E-2</v>
      </c>
      <c r="I22844" s="7">
        <v>55.128</v>
      </c>
    </row>
    <row r="22845" spans="1:12" x14ac:dyDescent="0.25">
      <c r="A22845">
        <v>70517</v>
      </c>
      <c r="B22845" s="2">
        <v>16.974519999999998</v>
      </c>
      <c r="C22845" s="3">
        <v>26368</v>
      </c>
      <c r="D22845" s="4">
        <v>29180</v>
      </c>
      <c r="E22845" t="s">
        <v>13001</v>
      </c>
      <c r="F22845" s="4" t="s">
        <v>12927</v>
      </c>
      <c r="G22845" s="5">
        <v>17038</v>
      </c>
      <c r="H22845" s="6">
        <v>0.13392799999999999</v>
      </c>
      <c r="I22845" s="7">
        <v>49.212000000000003</v>
      </c>
      <c r="J22845" s="2">
        <v>49.5</v>
      </c>
      <c r="K22845">
        <v>2</v>
      </c>
    </row>
    <row r="22846" spans="1:12" x14ac:dyDescent="0.25">
      <c r="A22846">
        <v>63118</v>
      </c>
      <c r="B22846" s="2">
        <v>16.966159999999999</v>
      </c>
      <c r="C22846" s="3">
        <v>28728</v>
      </c>
      <c r="D22846" s="4">
        <v>41180</v>
      </c>
      <c r="E22846" t="s">
        <v>9297</v>
      </c>
      <c r="F22846" s="4" t="s">
        <v>12102</v>
      </c>
      <c r="G22846" s="5">
        <v>17885</v>
      </c>
      <c r="H22846" s="6">
        <v>0.2233715</v>
      </c>
      <c r="I22846" s="7">
        <v>33.75</v>
      </c>
      <c r="J22846" s="2">
        <v>44.370399999999997</v>
      </c>
      <c r="K22846">
        <v>27</v>
      </c>
      <c r="L22846" s="2">
        <v>74</v>
      </c>
    </row>
    <row r="22847" spans="1:12" x14ac:dyDescent="0.25">
      <c r="A22847">
        <v>79088</v>
      </c>
      <c r="B22847" s="2">
        <v>16.96097</v>
      </c>
      <c r="C22847" s="3">
        <v>5906</v>
      </c>
      <c r="E22847" t="s">
        <v>14370</v>
      </c>
      <c r="F22847" s="4" t="s">
        <v>13752</v>
      </c>
      <c r="G22847" s="5">
        <v>3786</v>
      </c>
      <c r="H22847" s="6">
        <v>0.1481384</v>
      </c>
      <c r="I22847" s="7">
        <v>46.75</v>
      </c>
      <c r="J22847" s="2">
        <v>58.5</v>
      </c>
      <c r="K22847">
        <v>2</v>
      </c>
    </row>
    <row r="22848" spans="1:12" x14ac:dyDescent="0.25">
      <c r="A22848">
        <v>49721</v>
      </c>
      <c r="B22848" s="2">
        <v>16.957519999999999</v>
      </c>
      <c r="C22848" s="3">
        <v>14312</v>
      </c>
      <c r="E22848" t="s">
        <v>9465</v>
      </c>
      <c r="F22848" s="4" t="s">
        <v>9106</v>
      </c>
      <c r="G22848" s="5">
        <v>10619</v>
      </c>
      <c r="H22848" s="6">
        <v>0.15585270000000001</v>
      </c>
      <c r="I22848" s="7">
        <v>45.414000000000001</v>
      </c>
      <c r="J22848" s="2">
        <v>56.333300000000001</v>
      </c>
      <c r="K22848">
        <v>6</v>
      </c>
    </row>
    <row r="22849" spans="1:12" x14ac:dyDescent="0.25">
      <c r="A22849">
        <v>3451</v>
      </c>
      <c r="B22849" s="2">
        <v>16.954270000000001</v>
      </c>
      <c r="C22849" s="3">
        <v>4033</v>
      </c>
      <c r="D22849" s="4">
        <v>28300</v>
      </c>
      <c r="E22849" t="s">
        <v>88</v>
      </c>
      <c r="F22849" s="4" t="s">
        <v>520</v>
      </c>
      <c r="G22849" s="5">
        <v>2950</v>
      </c>
      <c r="H22849" s="6">
        <v>0.10504910000000001</v>
      </c>
      <c r="I22849" s="7">
        <v>54.179000000000002</v>
      </c>
      <c r="J22849" s="2">
        <v>60</v>
      </c>
      <c r="K22849">
        <v>1</v>
      </c>
    </row>
    <row r="22850" spans="1:12" x14ac:dyDescent="0.25">
      <c r="A22850">
        <v>64424</v>
      </c>
      <c r="B22850" s="2">
        <v>16.952850000000002</v>
      </c>
      <c r="C22850" s="3">
        <v>4322</v>
      </c>
      <c r="E22850" t="s">
        <v>1309</v>
      </c>
      <c r="F22850" s="4" t="s">
        <v>12102</v>
      </c>
      <c r="G22850" s="5">
        <v>3007</v>
      </c>
      <c r="H22850" s="6">
        <v>0.11968090000000001</v>
      </c>
      <c r="I22850" s="7">
        <v>51.642000000000003</v>
      </c>
      <c r="J22850" s="2">
        <v>40</v>
      </c>
      <c r="K22850">
        <v>1</v>
      </c>
    </row>
    <row r="22851" spans="1:12" x14ac:dyDescent="0.25">
      <c r="A22851">
        <v>75156</v>
      </c>
      <c r="B22851" s="2">
        <v>16.9495</v>
      </c>
      <c r="C22851" s="3">
        <v>14918</v>
      </c>
      <c r="D22851" s="4">
        <v>11980</v>
      </c>
      <c r="E22851" t="s">
        <v>13778</v>
      </c>
      <c r="F22851" s="4" t="s">
        <v>13752</v>
      </c>
      <c r="G22851" s="5">
        <v>10987</v>
      </c>
      <c r="H22851" s="6">
        <v>0.15171100000000001</v>
      </c>
      <c r="I22851" s="7">
        <v>46.09</v>
      </c>
      <c r="J22851" s="2">
        <v>61</v>
      </c>
      <c r="K22851">
        <v>2</v>
      </c>
    </row>
    <row r="22852" spans="1:12" x14ac:dyDescent="0.25">
      <c r="A22852">
        <v>35981</v>
      </c>
      <c r="B22852" s="2">
        <v>16.946439999999999</v>
      </c>
      <c r="C22852" s="3">
        <v>2842</v>
      </c>
      <c r="E22852" t="s">
        <v>7169</v>
      </c>
      <c r="F22852" s="4" t="s">
        <v>7027</v>
      </c>
      <c r="G22852" s="5">
        <v>1781</v>
      </c>
      <c r="H22852" s="6">
        <v>0.15993270000000001</v>
      </c>
      <c r="I22852" s="7">
        <v>44.667000000000002</v>
      </c>
      <c r="J22852" s="2">
        <v>70</v>
      </c>
      <c r="K22852">
        <v>1</v>
      </c>
    </row>
    <row r="22853" spans="1:12" x14ac:dyDescent="0.25">
      <c r="A22853">
        <v>41645</v>
      </c>
      <c r="B22853" s="2">
        <v>16.945799999999998</v>
      </c>
      <c r="C22853" s="3">
        <v>1460</v>
      </c>
      <c r="E22853" t="s">
        <v>6333</v>
      </c>
      <c r="F22853" s="4" t="s">
        <v>7883</v>
      </c>
      <c r="G22853" s="5">
        <v>890</v>
      </c>
      <c r="H22853" s="6">
        <v>0.21661059999999999</v>
      </c>
      <c r="I22853" s="7">
        <v>34.872</v>
      </c>
    </row>
    <row r="22854" spans="1:12" x14ac:dyDescent="0.25">
      <c r="A22854">
        <v>78753</v>
      </c>
      <c r="B22854" s="2">
        <v>16.937550000000002</v>
      </c>
      <c r="C22854" s="3">
        <v>53993</v>
      </c>
      <c r="D22854" s="4">
        <v>12420</v>
      </c>
      <c r="E22854" t="s">
        <v>3573</v>
      </c>
      <c r="F22854" s="4" t="s">
        <v>13752</v>
      </c>
      <c r="G22854" s="5">
        <v>33580</v>
      </c>
      <c r="H22854" s="6">
        <v>0.19577130000000001</v>
      </c>
      <c r="I22854" s="7">
        <v>38.472000000000001</v>
      </c>
      <c r="J22854" s="2">
        <v>39.571399999999997</v>
      </c>
      <c r="K22854">
        <v>14</v>
      </c>
      <c r="L22854" s="2">
        <v>48.3</v>
      </c>
    </row>
    <row r="22855" spans="1:12" x14ac:dyDescent="0.25">
      <c r="A22855">
        <v>93210</v>
      </c>
      <c r="B22855" s="2">
        <v>16.926159999999999</v>
      </c>
      <c r="C22855" s="3">
        <v>21302</v>
      </c>
      <c r="D22855" s="4">
        <v>23420</v>
      </c>
      <c r="E22855" t="s">
        <v>15626</v>
      </c>
      <c r="F22855" s="4" t="s">
        <v>15368</v>
      </c>
      <c r="G22855" s="5">
        <v>14020</v>
      </c>
      <c r="H22855" s="6">
        <v>0.10898720000000001</v>
      </c>
      <c r="I22855" s="7">
        <v>53.468000000000004</v>
      </c>
      <c r="J22855" s="2">
        <v>32</v>
      </c>
      <c r="K22855">
        <v>1</v>
      </c>
    </row>
    <row r="22856" spans="1:12" x14ac:dyDescent="0.25">
      <c r="A22856">
        <v>79924</v>
      </c>
      <c r="B22856" s="2">
        <v>16.91441</v>
      </c>
      <c r="C22856" s="3">
        <v>58743</v>
      </c>
      <c r="D22856" s="4">
        <v>21340</v>
      </c>
      <c r="E22856" t="s">
        <v>11792</v>
      </c>
      <c r="F22856" s="4" t="s">
        <v>13752</v>
      </c>
      <c r="G22856" s="5">
        <v>35104</v>
      </c>
      <c r="H22856" s="6">
        <v>0.15633549999999999</v>
      </c>
      <c r="I22856" s="7">
        <v>45.283999999999999</v>
      </c>
      <c r="J22856" s="2">
        <v>51.7273</v>
      </c>
      <c r="K22856">
        <v>11</v>
      </c>
      <c r="L22856" s="2">
        <v>96.1</v>
      </c>
    </row>
    <row r="22857" spans="1:12" x14ac:dyDescent="0.25">
      <c r="A22857">
        <v>97380</v>
      </c>
      <c r="B22857" s="2">
        <v>16.905539999999998</v>
      </c>
      <c r="C22857" s="3">
        <v>2940</v>
      </c>
      <c r="D22857" s="4">
        <v>35440</v>
      </c>
      <c r="E22857" t="s">
        <v>16234</v>
      </c>
      <c r="F22857" s="4" t="s">
        <v>16170</v>
      </c>
      <c r="G22857" s="5">
        <v>1935</v>
      </c>
      <c r="H22857" s="6">
        <v>0.12603310000000001</v>
      </c>
      <c r="I22857" s="7">
        <v>50.515000000000001</v>
      </c>
      <c r="J22857" s="2">
        <v>33</v>
      </c>
      <c r="K22857">
        <v>1</v>
      </c>
    </row>
    <row r="22858" spans="1:12" x14ac:dyDescent="0.25">
      <c r="A22858">
        <v>61272</v>
      </c>
      <c r="B22858" s="2">
        <v>16.90483</v>
      </c>
      <c r="C22858" s="3">
        <v>1453</v>
      </c>
      <c r="D22858" s="4">
        <v>19340</v>
      </c>
      <c r="E22858" t="s">
        <v>534</v>
      </c>
      <c r="F22858" s="4" t="s">
        <v>11490</v>
      </c>
      <c r="G22858" s="5">
        <v>1052</v>
      </c>
      <c r="H22858" s="6">
        <v>6.9325700000000004E-2</v>
      </c>
      <c r="I22858" s="7">
        <v>60.313000000000002</v>
      </c>
    </row>
    <row r="22859" spans="1:12" x14ac:dyDescent="0.25">
      <c r="A22859">
        <v>30427</v>
      </c>
      <c r="B22859" s="2">
        <v>16.902619999999999</v>
      </c>
      <c r="C22859" s="3">
        <v>12065</v>
      </c>
      <c r="E22859" t="s">
        <v>6441</v>
      </c>
      <c r="F22859" s="4" t="s">
        <v>6363</v>
      </c>
      <c r="G22859" s="5">
        <v>8159</v>
      </c>
      <c r="H22859" s="6">
        <v>0.1232843</v>
      </c>
      <c r="I22859" s="7">
        <v>50.985999999999997</v>
      </c>
      <c r="J22859" s="2">
        <v>71</v>
      </c>
      <c r="K22859">
        <v>1</v>
      </c>
    </row>
    <row r="22860" spans="1:12" x14ac:dyDescent="0.25">
      <c r="A22860">
        <v>45340</v>
      </c>
      <c r="B22860" s="2">
        <v>16.900569999999998</v>
      </c>
      <c r="C22860" s="3">
        <v>532</v>
      </c>
      <c r="D22860" s="4">
        <v>43380</v>
      </c>
      <c r="E22860" t="s">
        <v>1367</v>
      </c>
      <c r="F22860" s="4" t="s">
        <v>8295</v>
      </c>
      <c r="G22860" s="5">
        <v>430</v>
      </c>
      <c r="H22860" s="6">
        <v>8.8372099999999995E-2</v>
      </c>
      <c r="I22860" s="7">
        <v>57.018999999999998</v>
      </c>
      <c r="J22860" s="2">
        <v>32</v>
      </c>
      <c r="K22860">
        <v>1</v>
      </c>
    </row>
    <row r="22861" spans="1:12" x14ac:dyDescent="0.25">
      <c r="A22861">
        <v>34788</v>
      </c>
      <c r="B22861" s="2">
        <v>16.897099999999998</v>
      </c>
      <c r="C22861" s="3">
        <v>17472</v>
      </c>
      <c r="D22861" s="4">
        <v>36740</v>
      </c>
      <c r="E22861" t="s">
        <v>1683</v>
      </c>
      <c r="F22861" s="4" t="s">
        <v>6689</v>
      </c>
      <c r="G22861" s="5">
        <v>14045</v>
      </c>
      <c r="H22861" s="6">
        <v>0.14836959999999999</v>
      </c>
      <c r="I22861" s="7">
        <v>46.65</v>
      </c>
      <c r="J22861" s="2">
        <v>39</v>
      </c>
      <c r="K22861">
        <v>2</v>
      </c>
    </row>
    <row r="22862" spans="1:12" x14ac:dyDescent="0.25">
      <c r="A22862">
        <v>62051</v>
      </c>
      <c r="B22862" s="2">
        <v>16.893630000000002</v>
      </c>
      <c r="C22862" s="3">
        <v>704</v>
      </c>
      <c r="E22862" t="s">
        <v>2798</v>
      </c>
      <c r="F22862" s="4" t="s">
        <v>11490</v>
      </c>
      <c r="G22862" s="5">
        <v>476</v>
      </c>
      <c r="H22862" s="6">
        <v>0.14705879999999999</v>
      </c>
      <c r="I22862" s="7">
        <v>46.875</v>
      </c>
    </row>
    <row r="22863" spans="1:12" x14ac:dyDescent="0.25">
      <c r="A22863">
        <v>56565</v>
      </c>
      <c r="B22863" s="2">
        <v>16.89349</v>
      </c>
      <c r="C22863" s="3">
        <v>131</v>
      </c>
      <c r="D22863" s="4">
        <v>47420</v>
      </c>
      <c r="E22863" t="s">
        <v>533</v>
      </c>
      <c r="F22863" s="4" t="s">
        <v>10428</v>
      </c>
      <c r="G22863" s="5">
        <v>100</v>
      </c>
      <c r="H22863" s="6">
        <v>0.15</v>
      </c>
      <c r="I22863" s="7">
        <v>46.363999999999997</v>
      </c>
    </row>
    <row r="22864" spans="1:12" x14ac:dyDescent="0.25">
      <c r="A22864">
        <v>43505</v>
      </c>
      <c r="B22864" s="2">
        <v>16.893450000000001</v>
      </c>
      <c r="C22864" s="3">
        <v>63</v>
      </c>
      <c r="E22864" t="s">
        <v>4090</v>
      </c>
      <c r="F22864" s="4" t="s">
        <v>8295</v>
      </c>
      <c r="G22864" s="5">
        <v>46</v>
      </c>
      <c r="H22864" s="6">
        <v>6.3829800000000006E-2</v>
      </c>
      <c r="I22864" s="7">
        <v>61.25</v>
      </c>
    </row>
    <row r="22865" spans="1:11" x14ac:dyDescent="0.25">
      <c r="A22865">
        <v>84657</v>
      </c>
      <c r="B22865" s="2">
        <v>16.893360000000001</v>
      </c>
      <c r="C22865" s="3">
        <v>615</v>
      </c>
      <c r="E22865" t="s">
        <v>14926</v>
      </c>
      <c r="F22865" s="4" t="s">
        <v>14851</v>
      </c>
      <c r="G22865" s="5">
        <v>331</v>
      </c>
      <c r="H22865" s="6">
        <v>0.10843369999999999</v>
      </c>
      <c r="I22865" s="7">
        <v>53.542000000000002</v>
      </c>
    </row>
    <row r="22866" spans="1:11" x14ac:dyDescent="0.25">
      <c r="A22866">
        <v>80744</v>
      </c>
      <c r="B22866" s="2">
        <v>16.8932</v>
      </c>
      <c r="C22866" s="3">
        <v>483</v>
      </c>
      <c r="E22866" t="s">
        <v>2872</v>
      </c>
      <c r="F22866" s="4" t="s">
        <v>14477</v>
      </c>
      <c r="G22866" s="5">
        <v>331</v>
      </c>
      <c r="H22866" s="6">
        <v>0.12349400000000001</v>
      </c>
      <c r="I22866" s="7">
        <v>50.938000000000002</v>
      </c>
    </row>
    <row r="22867" spans="1:11" x14ac:dyDescent="0.25">
      <c r="A22867">
        <v>72376</v>
      </c>
      <c r="B22867" s="2">
        <v>16.892849999999999</v>
      </c>
      <c r="C22867" s="3">
        <v>1531</v>
      </c>
      <c r="D22867" s="4">
        <v>32820</v>
      </c>
      <c r="E22867" t="s">
        <v>1160</v>
      </c>
      <c r="F22867" s="4" t="s">
        <v>13183</v>
      </c>
      <c r="G22867" s="5">
        <v>1151</v>
      </c>
      <c r="H22867" s="6">
        <v>9.4618099999999997E-2</v>
      </c>
      <c r="I22867" s="7">
        <v>55.927</v>
      </c>
    </row>
    <row r="22868" spans="1:11" x14ac:dyDescent="0.25">
      <c r="A22868">
        <v>45121</v>
      </c>
      <c r="B22868" s="2">
        <v>16.891030000000001</v>
      </c>
      <c r="C22868" s="3">
        <v>9468</v>
      </c>
      <c r="D22868" s="4">
        <v>17140</v>
      </c>
      <c r="E22868" t="s">
        <v>242</v>
      </c>
      <c r="F22868" s="4" t="s">
        <v>8295</v>
      </c>
      <c r="G22868" s="5">
        <v>6459</v>
      </c>
      <c r="H22868" s="6">
        <v>0.1218455</v>
      </c>
      <c r="I22868" s="7">
        <v>51.218000000000004</v>
      </c>
      <c r="J22868" s="2">
        <v>44.5</v>
      </c>
      <c r="K22868">
        <v>2</v>
      </c>
    </row>
    <row r="22869" spans="1:11" x14ac:dyDescent="0.25">
      <c r="A22869">
        <v>24315</v>
      </c>
      <c r="B22869" s="2">
        <v>16.888750000000002</v>
      </c>
      <c r="C22869" s="3">
        <v>4005</v>
      </c>
      <c r="E22869" t="s">
        <v>5033</v>
      </c>
      <c r="F22869" s="4" t="s">
        <v>4335</v>
      </c>
      <c r="G22869" s="5">
        <v>3073</v>
      </c>
      <c r="H22869" s="6">
        <v>0.1223162</v>
      </c>
      <c r="I22869" s="7">
        <v>51.136000000000003</v>
      </c>
      <c r="J22869" s="2">
        <v>57</v>
      </c>
      <c r="K22869">
        <v>1</v>
      </c>
    </row>
    <row r="22870" spans="1:11" x14ac:dyDescent="0.25">
      <c r="A22870">
        <v>13681</v>
      </c>
      <c r="B22870" s="2">
        <v>16.887889999999999</v>
      </c>
      <c r="C22870" s="3">
        <v>823</v>
      </c>
      <c r="D22870" s="4">
        <v>36300</v>
      </c>
      <c r="E22870" t="s">
        <v>2687</v>
      </c>
      <c r="F22870" s="4" t="s">
        <v>1280</v>
      </c>
      <c r="G22870" s="5">
        <v>515</v>
      </c>
      <c r="H22870" s="6">
        <v>0.13178290000000001</v>
      </c>
      <c r="I22870" s="7">
        <v>49.5</v>
      </c>
    </row>
    <row r="22871" spans="1:11" x14ac:dyDescent="0.25">
      <c r="A22871">
        <v>99185</v>
      </c>
      <c r="B22871" s="2">
        <v>16.887550000000001</v>
      </c>
      <c r="C22871" s="3">
        <v>1177</v>
      </c>
      <c r="E22871" t="s">
        <v>16583</v>
      </c>
      <c r="F22871" s="4" t="s">
        <v>16344</v>
      </c>
      <c r="G22871" s="5">
        <v>884</v>
      </c>
      <c r="H22871" s="6">
        <v>0.1300905</v>
      </c>
      <c r="I22871" s="7">
        <v>49.792000000000002</v>
      </c>
    </row>
    <row r="22872" spans="1:11" x14ac:dyDescent="0.25">
      <c r="A22872">
        <v>28371</v>
      </c>
      <c r="B22872" s="2">
        <v>16.886330000000001</v>
      </c>
      <c r="C22872" s="3">
        <v>6743</v>
      </c>
      <c r="D22872" s="4">
        <v>31300</v>
      </c>
      <c r="E22872" t="s">
        <v>4494</v>
      </c>
      <c r="F22872" s="4" t="s">
        <v>5642</v>
      </c>
      <c r="G22872" s="5">
        <v>4241</v>
      </c>
      <c r="H22872" s="6">
        <v>0.12968640000000001</v>
      </c>
      <c r="I22872" s="7">
        <v>49.860999999999997</v>
      </c>
      <c r="J22872" s="2">
        <v>63</v>
      </c>
      <c r="K22872">
        <v>1</v>
      </c>
    </row>
    <row r="22873" spans="1:11" x14ac:dyDescent="0.25">
      <c r="A22873">
        <v>48750</v>
      </c>
      <c r="B22873" s="2">
        <v>16.883749999999999</v>
      </c>
      <c r="C22873" s="3">
        <v>8569</v>
      </c>
      <c r="E22873" t="s">
        <v>9255</v>
      </c>
      <c r="F22873" s="4" t="s">
        <v>9106</v>
      </c>
      <c r="G22873" s="5">
        <v>6528</v>
      </c>
      <c r="H22873" s="6">
        <v>0.16510949999999999</v>
      </c>
      <c r="I22873" s="7">
        <v>43.738999999999997</v>
      </c>
      <c r="J22873" s="2">
        <v>52.333300000000001</v>
      </c>
      <c r="K22873">
        <v>3</v>
      </c>
    </row>
    <row r="22874" spans="1:11" x14ac:dyDescent="0.25">
      <c r="A22874">
        <v>23868</v>
      </c>
      <c r="B22874" s="2">
        <v>16.881019999999999</v>
      </c>
      <c r="C22874" s="3">
        <v>7386</v>
      </c>
      <c r="E22874" t="s">
        <v>3656</v>
      </c>
      <c r="F22874" s="4" t="s">
        <v>4335</v>
      </c>
      <c r="G22874" s="5">
        <v>4876</v>
      </c>
      <c r="H22874" s="6">
        <v>0.1343039</v>
      </c>
      <c r="I22874" s="7">
        <v>49.058</v>
      </c>
    </row>
    <row r="22875" spans="1:11" x14ac:dyDescent="0.25">
      <c r="A22875">
        <v>85303</v>
      </c>
      <c r="B22875" s="2">
        <v>16.875889999999998</v>
      </c>
      <c r="C22875" s="3">
        <v>30753</v>
      </c>
      <c r="D22875" s="4">
        <v>38060</v>
      </c>
      <c r="E22875" t="s">
        <v>86</v>
      </c>
      <c r="F22875" s="4" t="s">
        <v>14962</v>
      </c>
      <c r="G22875" s="5">
        <v>16549</v>
      </c>
      <c r="H22875" s="6">
        <v>0.13141990000000001</v>
      </c>
      <c r="I22875" s="7">
        <v>49.555999999999997</v>
      </c>
      <c r="J22875" s="2">
        <v>47.666699999999999</v>
      </c>
      <c r="K22875">
        <v>3</v>
      </c>
    </row>
    <row r="22876" spans="1:11" x14ac:dyDescent="0.25">
      <c r="A22876">
        <v>35984</v>
      </c>
      <c r="B22876" s="2">
        <v>16.871580000000002</v>
      </c>
      <c r="C22876" s="3">
        <v>1945</v>
      </c>
      <c r="E22876" t="s">
        <v>7170</v>
      </c>
      <c r="F22876" s="4" t="s">
        <v>7027</v>
      </c>
      <c r="G22876" s="5">
        <v>1480</v>
      </c>
      <c r="H22876" s="6">
        <v>0.19324330000000001</v>
      </c>
      <c r="I22876" s="7">
        <v>38.869</v>
      </c>
    </row>
    <row r="22877" spans="1:11" x14ac:dyDescent="0.25">
      <c r="A22877">
        <v>68019</v>
      </c>
      <c r="B22877" s="2">
        <v>16.87114</v>
      </c>
      <c r="C22877" s="3">
        <v>465</v>
      </c>
      <c r="E22877" t="s">
        <v>12269</v>
      </c>
      <c r="F22877" s="4" t="s">
        <v>12738</v>
      </c>
      <c r="G22877" s="5">
        <v>338</v>
      </c>
      <c r="H22877" s="6">
        <v>9.1445399999999996E-2</v>
      </c>
      <c r="I22877" s="7">
        <v>56.457999999999998</v>
      </c>
      <c r="J22877" s="2">
        <v>63</v>
      </c>
      <c r="K22877">
        <v>1</v>
      </c>
    </row>
    <row r="22878" spans="1:11" x14ac:dyDescent="0.25">
      <c r="A22878">
        <v>10473</v>
      </c>
      <c r="B22878" s="2">
        <v>16.861750000000001</v>
      </c>
      <c r="C22878" s="3">
        <v>59948</v>
      </c>
      <c r="D22878" s="4">
        <v>35620</v>
      </c>
      <c r="E22878" t="s">
        <v>1791</v>
      </c>
      <c r="F22878" s="4" t="s">
        <v>1280</v>
      </c>
      <c r="G22878" s="5">
        <v>38888</v>
      </c>
      <c r="H22878" s="6">
        <v>0.17022809999999999</v>
      </c>
      <c r="I22878" s="7">
        <v>42.843000000000004</v>
      </c>
      <c r="J22878" s="2">
        <v>38.75</v>
      </c>
      <c r="K22878">
        <v>4</v>
      </c>
    </row>
    <row r="22879" spans="1:11" x14ac:dyDescent="0.25">
      <c r="A22879">
        <v>4918</v>
      </c>
      <c r="B22879" s="2">
        <v>16.85238</v>
      </c>
      <c r="C22879" s="3">
        <v>256</v>
      </c>
      <c r="D22879" s="4">
        <v>12300</v>
      </c>
      <c r="E22879" t="s">
        <v>990</v>
      </c>
      <c r="F22879" s="4" t="s">
        <v>701</v>
      </c>
      <c r="G22879" s="5">
        <v>252</v>
      </c>
      <c r="H22879" s="6">
        <v>0.31746029999999997</v>
      </c>
      <c r="I22879" s="7">
        <v>17.399999999999999</v>
      </c>
    </row>
    <row r="22880" spans="1:11" x14ac:dyDescent="0.25">
      <c r="A22880">
        <v>71854</v>
      </c>
      <c r="B22880" s="2">
        <v>16.84657</v>
      </c>
      <c r="C22880" s="3">
        <v>36007</v>
      </c>
      <c r="D22880" s="4">
        <v>45500</v>
      </c>
      <c r="E22880" t="s">
        <v>13219</v>
      </c>
      <c r="F22880" s="4" t="s">
        <v>13183</v>
      </c>
      <c r="G22880" s="5">
        <v>24068</v>
      </c>
      <c r="H22880" s="6">
        <v>0.1274306</v>
      </c>
      <c r="I22880" s="7">
        <v>50.231999999999999</v>
      </c>
    </row>
    <row r="22881" spans="1:11" x14ac:dyDescent="0.25">
      <c r="A22881">
        <v>68970</v>
      </c>
      <c r="B22881" s="2">
        <v>16.840420000000002</v>
      </c>
      <c r="C22881" s="3">
        <v>1401</v>
      </c>
      <c r="E22881" t="s">
        <v>12886</v>
      </c>
      <c r="F22881" s="4" t="s">
        <v>12738</v>
      </c>
      <c r="G22881" s="5">
        <v>1014</v>
      </c>
      <c r="H22881" s="6">
        <v>0.1489152</v>
      </c>
      <c r="I22881" s="7">
        <v>46.518000000000001</v>
      </c>
      <c r="J22881" s="2">
        <v>54</v>
      </c>
      <c r="K22881">
        <v>1</v>
      </c>
    </row>
    <row r="22882" spans="1:11" x14ac:dyDescent="0.25">
      <c r="A22882">
        <v>75477</v>
      </c>
      <c r="B22882" s="2">
        <v>16.840420000000002</v>
      </c>
      <c r="C22882" s="3">
        <v>943</v>
      </c>
      <c r="D22882" s="4">
        <v>37580</v>
      </c>
      <c r="E22882" t="s">
        <v>13814</v>
      </c>
      <c r="F22882" s="4" t="s">
        <v>13752</v>
      </c>
      <c r="G22882" s="5">
        <v>620</v>
      </c>
      <c r="H22882" s="6">
        <v>0.1513688</v>
      </c>
      <c r="I22882" s="7">
        <v>46.094000000000001</v>
      </c>
    </row>
    <row r="22883" spans="1:11" x14ac:dyDescent="0.25">
      <c r="A22883">
        <v>37330</v>
      </c>
      <c r="B22883" s="2">
        <v>16.838760000000001</v>
      </c>
      <c r="C22883" s="3">
        <v>7431</v>
      </c>
      <c r="D22883" s="4">
        <v>46100</v>
      </c>
      <c r="E22883" t="s">
        <v>7419</v>
      </c>
      <c r="F22883" s="4" t="s">
        <v>7348</v>
      </c>
      <c r="G22883" s="5">
        <v>5265</v>
      </c>
      <c r="H22883" s="6">
        <v>0.1181162</v>
      </c>
      <c r="I22883" s="7">
        <v>51.84</v>
      </c>
      <c r="J22883" s="2">
        <v>46</v>
      </c>
      <c r="K22883">
        <v>1</v>
      </c>
    </row>
    <row r="22884" spans="1:11" x14ac:dyDescent="0.25">
      <c r="A22884">
        <v>36279</v>
      </c>
      <c r="B22884" s="2">
        <v>16.837019999999999</v>
      </c>
      <c r="C22884" s="3">
        <v>2769</v>
      </c>
      <c r="D22884" s="4">
        <v>11500</v>
      </c>
      <c r="E22884" t="s">
        <v>6881</v>
      </c>
      <c r="F22884" s="4" t="s">
        <v>7027</v>
      </c>
      <c r="G22884" s="5">
        <v>2006</v>
      </c>
      <c r="H22884" s="6">
        <v>0.15296460000000001</v>
      </c>
      <c r="I22884" s="7">
        <v>45.814999999999998</v>
      </c>
      <c r="J22884" s="2">
        <v>67</v>
      </c>
      <c r="K22884">
        <v>1</v>
      </c>
    </row>
    <row r="22885" spans="1:11" x14ac:dyDescent="0.25">
      <c r="A22885">
        <v>71260</v>
      </c>
      <c r="B22885" s="2">
        <v>16.835930000000001</v>
      </c>
      <c r="C22885" s="3">
        <v>3398</v>
      </c>
      <c r="D22885" s="4">
        <v>33740</v>
      </c>
      <c r="E22885" t="s">
        <v>445</v>
      </c>
      <c r="F22885" s="4" t="s">
        <v>12927</v>
      </c>
      <c r="G22885" s="5">
        <v>2551</v>
      </c>
      <c r="H22885" s="6">
        <v>0.1054488</v>
      </c>
      <c r="I22885" s="7">
        <v>54.026000000000003</v>
      </c>
    </row>
    <row r="22886" spans="1:11" x14ac:dyDescent="0.25">
      <c r="A22886">
        <v>4448</v>
      </c>
      <c r="B22886" s="2">
        <v>16.835049999999999</v>
      </c>
      <c r="C22886" s="3">
        <v>1539</v>
      </c>
      <c r="D22886" s="4">
        <v>12620</v>
      </c>
      <c r="E22886" t="s">
        <v>834</v>
      </c>
      <c r="F22886" s="4" t="s">
        <v>701</v>
      </c>
      <c r="G22886" s="5">
        <v>1143</v>
      </c>
      <c r="H22886" s="6">
        <v>0.14610670000000001</v>
      </c>
      <c r="I22886" s="7">
        <v>47</v>
      </c>
    </row>
    <row r="22887" spans="1:11" x14ac:dyDescent="0.25">
      <c r="A22887">
        <v>16130</v>
      </c>
      <c r="B22887" s="2">
        <v>16.834430000000001</v>
      </c>
      <c r="C22887" s="3">
        <v>1947</v>
      </c>
      <c r="D22887" s="4">
        <v>49660</v>
      </c>
      <c r="E22887" t="s">
        <v>40</v>
      </c>
      <c r="F22887" s="4" t="s">
        <v>3003</v>
      </c>
      <c r="G22887" s="5">
        <v>1434</v>
      </c>
      <c r="H22887" s="6">
        <v>0.1087108</v>
      </c>
      <c r="I22887" s="7">
        <v>53.462000000000003</v>
      </c>
    </row>
    <row r="22888" spans="1:11" x14ac:dyDescent="0.25">
      <c r="A22888">
        <v>81090</v>
      </c>
      <c r="B22888" s="2">
        <v>16.8339</v>
      </c>
      <c r="C22888" s="3">
        <v>1075</v>
      </c>
      <c r="E22888" t="s">
        <v>11924</v>
      </c>
      <c r="F22888" s="4" t="s">
        <v>14477</v>
      </c>
      <c r="G22888" s="5">
        <v>755</v>
      </c>
      <c r="H22888" s="6">
        <v>0.14682539999999999</v>
      </c>
      <c r="I22888" s="7">
        <v>46.875</v>
      </c>
    </row>
    <row r="22889" spans="1:11" x14ac:dyDescent="0.25">
      <c r="A22889">
        <v>87064</v>
      </c>
      <c r="B22889" s="2">
        <v>16.8337</v>
      </c>
      <c r="C22889" s="3">
        <v>97</v>
      </c>
      <c r="D22889" s="4">
        <v>21580</v>
      </c>
      <c r="E22889" t="s">
        <v>2357</v>
      </c>
      <c r="F22889" s="4" t="s">
        <v>15124</v>
      </c>
      <c r="G22889" s="5">
        <v>97</v>
      </c>
      <c r="H22889" s="6">
        <v>6.1224500000000001E-2</v>
      </c>
      <c r="I22889" s="7">
        <v>61.667000000000002</v>
      </c>
    </row>
    <row r="22890" spans="1:11" x14ac:dyDescent="0.25">
      <c r="A22890">
        <v>26351</v>
      </c>
      <c r="B22890" s="2">
        <v>16.832840000000001</v>
      </c>
      <c r="C22890" s="3">
        <v>4973</v>
      </c>
      <c r="E22890" t="s">
        <v>3781</v>
      </c>
      <c r="F22890" s="4" t="s">
        <v>5144</v>
      </c>
      <c r="G22890" s="5">
        <v>3496</v>
      </c>
      <c r="H22890" s="6">
        <v>0.16247139999999999</v>
      </c>
      <c r="I22890" s="7">
        <v>44.167000000000002</v>
      </c>
    </row>
    <row r="22891" spans="1:11" x14ac:dyDescent="0.25">
      <c r="A22891">
        <v>56382</v>
      </c>
      <c r="B22891" s="2">
        <v>16.831759999999999</v>
      </c>
      <c r="C22891" s="3">
        <v>1544</v>
      </c>
      <c r="E22891" t="s">
        <v>10736</v>
      </c>
      <c r="F22891" s="4" t="s">
        <v>10428</v>
      </c>
      <c r="G22891" s="5">
        <v>1000</v>
      </c>
      <c r="H22891" s="6">
        <v>0.10299999999999999</v>
      </c>
      <c r="I22891" s="7">
        <v>54.444000000000003</v>
      </c>
      <c r="J22891" s="2">
        <v>40.5</v>
      </c>
      <c r="K22891">
        <v>2</v>
      </c>
    </row>
    <row r="22892" spans="1:11" x14ac:dyDescent="0.25">
      <c r="A22892">
        <v>28527</v>
      </c>
      <c r="B22892" s="2">
        <v>16.83126</v>
      </c>
      <c r="C22892" s="3">
        <v>1625</v>
      </c>
      <c r="D22892" s="4">
        <v>35100</v>
      </c>
      <c r="E22892" t="s">
        <v>5993</v>
      </c>
      <c r="F22892" s="4" t="s">
        <v>5642</v>
      </c>
      <c r="G22892" s="5">
        <v>1072</v>
      </c>
      <c r="H22892" s="6">
        <v>0.1015843</v>
      </c>
      <c r="I22892" s="7">
        <v>54.688000000000002</v>
      </c>
    </row>
    <row r="22893" spans="1:11" x14ac:dyDescent="0.25">
      <c r="A22893">
        <v>46393</v>
      </c>
      <c r="B22893" s="2">
        <v>16.830970000000001</v>
      </c>
      <c r="C22893" s="3">
        <v>199</v>
      </c>
      <c r="D22893" s="4">
        <v>16980</v>
      </c>
      <c r="E22893" t="s">
        <v>8863</v>
      </c>
      <c r="F22893" s="4" t="s">
        <v>8800</v>
      </c>
      <c r="G22893" s="5">
        <v>148</v>
      </c>
      <c r="H22893" s="6">
        <v>4.72973E-2</v>
      </c>
      <c r="I22893" s="7">
        <v>64.063000000000002</v>
      </c>
    </row>
    <row r="22894" spans="1:11" x14ac:dyDescent="0.25">
      <c r="A22894">
        <v>48703</v>
      </c>
      <c r="B22894" s="2">
        <v>16.830380000000002</v>
      </c>
      <c r="C22894" s="3">
        <v>2951</v>
      </c>
      <c r="E22894" t="s">
        <v>9235</v>
      </c>
      <c r="F22894" s="4" t="s">
        <v>9106</v>
      </c>
      <c r="G22894" s="5">
        <v>2308</v>
      </c>
      <c r="H22894" s="6">
        <v>0.14774699999999999</v>
      </c>
      <c r="I22894" s="7">
        <v>46.694000000000003</v>
      </c>
    </row>
    <row r="22895" spans="1:11" x14ac:dyDescent="0.25">
      <c r="A22895">
        <v>46793</v>
      </c>
      <c r="B22895" s="2">
        <v>16.829219999999999</v>
      </c>
      <c r="C22895" s="3">
        <v>4311</v>
      </c>
      <c r="D22895" s="4">
        <v>12140</v>
      </c>
      <c r="E22895" t="s">
        <v>2545</v>
      </c>
      <c r="F22895" s="4" t="s">
        <v>8800</v>
      </c>
      <c r="G22895" s="5">
        <v>2565</v>
      </c>
      <c r="H22895" s="6">
        <v>0.1036633</v>
      </c>
      <c r="I22895" s="7">
        <v>54.308999999999997</v>
      </c>
      <c r="J22895" s="2">
        <v>58</v>
      </c>
      <c r="K22895">
        <v>1</v>
      </c>
    </row>
    <row r="22896" spans="1:11" x14ac:dyDescent="0.25">
      <c r="A22896">
        <v>29107</v>
      </c>
      <c r="B22896" s="2">
        <v>16.828060000000001</v>
      </c>
      <c r="C22896" s="3">
        <v>3109</v>
      </c>
      <c r="D22896" s="4">
        <v>36700</v>
      </c>
      <c r="E22896" t="s">
        <v>6168</v>
      </c>
      <c r="F22896" s="4" t="s">
        <v>6130</v>
      </c>
      <c r="G22896" s="5">
        <v>2257</v>
      </c>
      <c r="H22896" s="6">
        <v>0.13197519999999999</v>
      </c>
      <c r="I22896" s="7">
        <v>49.414000000000001</v>
      </c>
    </row>
    <row r="22897" spans="1:11" x14ac:dyDescent="0.25">
      <c r="A22897">
        <v>16872</v>
      </c>
      <c r="B22897" s="2">
        <v>16.82733</v>
      </c>
      <c r="C22897" s="3">
        <v>1251</v>
      </c>
      <c r="D22897" s="4">
        <v>44300</v>
      </c>
      <c r="E22897" t="s">
        <v>3633</v>
      </c>
      <c r="F22897" s="4" t="s">
        <v>3003</v>
      </c>
      <c r="G22897" s="5">
        <v>805</v>
      </c>
      <c r="H22897" s="6">
        <v>0.11552800000000001</v>
      </c>
      <c r="I22897" s="7">
        <v>52.25</v>
      </c>
    </row>
    <row r="22898" spans="1:11" x14ac:dyDescent="0.25">
      <c r="A22898">
        <v>29388</v>
      </c>
      <c r="B22898" s="2">
        <v>16.8248</v>
      </c>
      <c r="C22898" s="3">
        <v>13946</v>
      </c>
      <c r="D22898" s="4">
        <v>43900</v>
      </c>
      <c r="E22898" t="s">
        <v>6218</v>
      </c>
      <c r="F22898" s="4" t="s">
        <v>6130</v>
      </c>
      <c r="G22898" s="5">
        <v>9729</v>
      </c>
      <c r="H22898" s="6">
        <v>0.14799590000000001</v>
      </c>
      <c r="I22898" s="7">
        <v>46.628999999999998</v>
      </c>
      <c r="J22898" s="2">
        <v>38</v>
      </c>
      <c r="K22898">
        <v>2</v>
      </c>
    </row>
    <row r="22899" spans="1:11" x14ac:dyDescent="0.25">
      <c r="A22899">
        <v>47362</v>
      </c>
      <c r="B22899" s="2">
        <v>16.81738</v>
      </c>
      <c r="C22899" s="3">
        <v>29600</v>
      </c>
      <c r="D22899" s="4">
        <v>35220</v>
      </c>
      <c r="E22899" t="s">
        <v>677</v>
      </c>
      <c r="F22899" s="4" t="s">
        <v>8800</v>
      </c>
      <c r="G22899" s="5">
        <v>21301</v>
      </c>
      <c r="H22899" s="6">
        <v>0.14778649999999999</v>
      </c>
      <c r="I22899" s="7">
        <v>46.661999999999999</v>
      </c>
      <c r="J22899" s="2">
        <v>59</v>
      </c>
      <c r="K22899">
        <v>9</v>
      </c>
    </row>
    <row r="22900" spans="1:11" x14ac:dyDescent="0.25">
      <c r="A22900">
        <v>54408</v>
      </c>
      <c r="B22900" s="2">
        <v>16.812100000000001</v>
      </c>
      <c r="C22900" s="3">
        <v>1059</v>
      </c>
      <c r="D22900" s="4">
        <v>48140</v>
      </c>
      <c r="E22900" t="s">
        <v>10231</v>
      </c>
      <c r="F22900" s="4" t="s">
        <v>10031</v>
      </c>
      <c r="G22900" s="5">
        <v>737</v>
      </c>
      <c r="H22900" s="6">
        <v>8.2655800000000001E-2</v>
      </c>
      <c r="I22900" s="7">
        <v>57.917000000000002</v>
      </c>
    </row>
    <row r="22901" spans="1:11" x14ac:dyDescent="0.25">
      <c r="A22901">
        <v>37018</v>
      </c>
      <c r="B22901" s="2">
        <v>16.81165</v>
      </c>
      <c r="C22901" s="3">
        <v>1866</v>
      </c>
      <c r="D22901" s="4">
        <v>46100</v>
      </c>
      <c r="E22901" t="s">
        <v>7352</v>
      </c>
      <c r="F22901" s="4" t="s">
        <v>7348</v>
      </c>
      <c r="G22901" s="5">
        <v>1154</v>
      </c>
      <c r="H22901" s="6">
        <v>0.14112549999999999</v>
      </c>
      <c r="I22901" s="7">
        <v>47.813000000000002</v>
      </c>
    </row>
    <row r="22902" spans="1:11" x14ac:dyDescent="0.25">
      <c r="A22902">
        <v>18610</v>
      </c>
      <c r="B22902" s="2">
        <v>16.810580000000002</v>
      </c>
      <c r="C22902" s="3">
        <v>4973</v>
      </c>
      <c r="D22902" s="4">
        <v>20700</v>
      </c>
      <c r="E22902" t="s">
        <v>4090</v>
      </c>
      <c r="F22902" s="4" t="s">
        <v>3003</v>
      </c>
      <c r="G22902" s="5">
        <v>3322</v>
      </c>
      <c r="H22902" s="6">
        <v>8.3082500000000004E-2</v>
      </c>
      <c r="I22902" s="7">
        <v>57.835000000000001</v>
      </c>
    </row>
    <row r="22903" spans="1:11" x14ac:dyDescent="0.25">
      <c r="A22903">
        <v>4930</v>
      </c>
      <c r="B22903" s="2">
        <v>16.80903</v>
      </c>
      <c r="C22903" s="3">
        <v>4227</v>
      </c>
      <c r="D22903" s="4">
        <v>12620</v>
      </c>
      <c r="E22903" t="s">
        <v>997</v>
      </c>
      <c r="F22903" s="4" t="s">
        <v>701</v>
      </c>
      <c r="G22903" s="5">
        <v>3151</v>
      </c>
      <c r="H22903" s="6">
        <v>0.13360839999999999</v>
      </c>
      <c r="I22903" s="7">
        <v>49.100999999999999</v>
      </c>
    </row>
    <row r="22904" spans="1:11" x14ac:dyDescent="0.25">
      <c r="A22904">
        <v>72140</v>
      </c>
      <c r="B22904" s="2">
        <v>16.808199999999999</v>
      </c>
      <c r="C22904" s="3">
        <v>379</v>
      </c>
      <c r="E22904" t="s">
        <v>5024</v>
      </c>
      <c r="F22904" s="4" t="s">
        <v>13183</v>
      </c>
      <c r="G22904" s="5">
        <v>300</v>
      </c>
      <c r="H22904" s="6">
        <v>0.1893688</v>
      </c>
      <c r="I22904" s="7">
        <v>39.463999999999999</v>
      </c>
    </row>
    <row r="22905" spans="1:11" x14ac:dyDescent="0.25">
      <c r="A22905">
        <v>41810</v>
      </c>
      <c r="B22905" s="2">
        <v>16.808060000000001</v>
      </c>
      <c r="C22905" s="3">
        <v>485</v>
      </c>
      <c r="E22905" t="s">
        <v>8148</v>
      </c>
      <c r="F22905" s="4" t="s">
        <v>7883</v>
      </c>
      <c r="G22905" s="5">
        <v>307</v>
      </c>
      <c r="H22905" s="6">
        <v>0</v>
      </c>
      <c r="I22905" s="7">
        <v>72.188000000000002</v>
      </c>
    </row>
    <row r="22906" spans="1:11" x14ac:dyDescent="0.25">
      <c r="A22906">
        <v>74801</v>
      </c>
      <c r="B22906" s="2">
        <v>16.804559999999999</v>
      </c>
      <c r="C22906" s="3">
        <v>22236</v>
      </c>
      <c r="D22906" s="4">
        <v>43060</v>
      </c>
      <c r="E22906" t="s">
        <v>8447</v>
      </c>
      <c r="F22906" s="4" t="s">
        <v>13462</v>
      </c>
      <c r="G22906" s="5">
        <v>14286</v>
      </c>
      <c r="H22906" s="6">
        <v>0.15545600000000001</v>
      </c>
      <c r="I22906" s="7">
        <v>45.323999999999998</v>
      </c>
      <c r="J22906" s="2">
        <v>50.857100000000003</v>
      </c>
      <c r="K22906">
        <v>7</v>
      </c>
    </row>
    <row r="22907" spans="1:11" x14ac:dyDescent="0.25">
      <c r="A22907">
        <v>38917</v>
      </c>
      <c r="B22907" s="2">
        <v>16.800519999999999</v>
      </c>
      <c r="C22907" s="3">
        <v>3286</v>
      </c>
      <c r="D22907" s="4">
        <v>24900</v>
      </c>
      <c r="E22907" t="s">
        <v>4846</v>
      </c>
      <c r="F22907" s="4" t="s">
        <v>7633</v>
      </c>
      <c r="G22907" s="5">
        <v>2581</v>
      </c>
      <c r="H22907" s="6">
        <v>0.16815189999999999</v>
      </c>
      <c r="I22907" s="7">
        <v>43.125</v>
      </c>
    </row>
    <row r="22908" spans="1:11" x14ac:dyDescent="0.25">
      <c r="A22908">
        <v>14769</v>
      </c>
      <c r="B22908" s="2">
        <v>16.799720000000001</v>
      </c>
      <c r="C22908" s="3">
        <v>963</v>
      </c>
      <c r="D22908" s="4">
        <v>27460</v>
      </c>
      <c r="E22908" t="s">
        <v>765</v>
      </c>
      <c r="F22908" s="4" t="s">
        <v>1280</v>
      </c>
      <c r="G22908" s="5">
        <v>764</v>
      </c>
      <c r="H22908" s="6">
        <v>0.1189542</v>
      </c>
      <c r="I22908" s="7">
        <v>51.625</v>
      </c>
      <c r="J22908" s="2">
        <v>51.5</v>
      </c>
      <c r="K22908">
        <v>2</v>
      </c>
    </row>
    <row r="22909" spans="1:11" x14ac:dyDescent="0.25">
      <c r="A22909">
        <v>99658</v>
      </c>
      <c r="B22909" s="2">
        <v>16.79945</v>
      </c>
      <c r="C22909" s="3">
        <v>686</v>
      </c>
      <c r="E22909" t="s">
        <v>3337</v>
      </c>
      <c r="F22909" s="4" t="s">
        <v>16604</v>
      </c>
      <c r="G22909" s="5">
        <v>354</v>
      </c>
      <c r="H22909" s="6">
        <v>0.15211269999999999</v>
      </c>
      <c r="I22909" s="7">
        <v>45.893000000000001</v>
      </c>
    </row>
    <row r="22910" spans="1:11" x14ac:dyDescent="0.25">
      <c r="A22910">
        <v>14517</v>
      </c>
      <c r="B22910" s="2">
        <v>16.798860000000001</v>
      </c>
      <c r="C22910" s="3">
        <v>2989</v>
      </c>
      <c r="D22910" s="4">
        <v>40380</v>
      </c>
      <c r="E22910" t="s">
        <v>2870</v>
      </c>
      <c r="F22910" s="4" t="s">
        <v>1280</v>
      </c>
      <c r="G22910" s="5">
        <v>2125</v>
      </c>
      <c r="H22910" s="6">
        <v>0.1415804</v>
      </c>
      <c r="I22910" s="7">
        <v>47.707999999999998</v>
      </c>
      <c r="J22910" s="2">
        <v>54</v>
      </c>
      <c r="K22910">
        <v>2</v>
      </c>
    </row>
    <row r="22911" spans="1:11" x14ac:dyDescent="0.25">
      <c r="A22911">
        <v>81324</v>
      </c>
      <c r="B22911" s="2">
        <v>16.79813</v>
      </c>
      <c r="C22911" s="3">
        <v>1180</v>
      </c>
      <c r="E22911" t="s">
        <v>14620</v>
      </c>
      <c r="F22911" s="4" t="s">
        <v>14477</v>
      </c>
      <c r="G22911" s="5">
        <v>890</v>
      </c>
      <c r="H22911" s="6">
        <v>0.17171719999999999</v>
      </c>
      <c r="I22911" s="7">
        <v>42.5</v>
      </c>
    </row>
    <row r="22912" spans="1:11" x14ac:dyDescent="0.25">
      <c r="A22912">
        <v>50520</v>
      </c>
      <c r="B22912" s="2">
        <v>16.797889999999999</v>
      </c>
      <c r="C22912" s="3">
        <v>160</v>
      </c>
      <c r="E22912" t="s">
        <v>9724</v>
      </c>
      <c r="F22912" s="4" t="s">
        <v>9593</v>
      </c>
      <c r="G22912" s="5">
        <v>140</v>
      </c>
      <c r="H22912" s="6">
        <v>7.1428999999999998E-3</v>
      </c>
      <c r="I22912" s="7">
        <v>70.938000000000002</v>
      </c>
    </row>
    <row r="22913" spans="1:11" x14ac:dyDescent="0.25">
      <c r="A22913">
        <v>29741</v>
      </c>
      <c r="B22913" s="2">
        <v>16.79749</v>
      </c>
      <c r="C22913" s="3">
        <v>1940</v>
      </c>
      <c r="E22913" t="s">
        <v>2236</v>
      </c>
      <c r="F22913" s="4" t="s">
        <v>6130</v>
      </c>
      <c r="G22913" s="5">
        <v>1531</v>
      </c>
      <c r="H22913" s="6">
        <v>0.12336809999999999</v>
      </c>
      <c r="I22913" s="7">
        <v>50.845999999999997</v>
      </c>
    </row>
    <row r="22914" spans="1:11" x14ac:dyDescent="0.25">
      <c r="A22914">
        <v>65550</v>
      </c>
      <c r="B22914" s="2">
        <v>16.79655</v>
      </c>
      <c r="C22914" s="3">
        <v>3561</v>
      </c>
      <c r="D22914" s="4">
        <v>40620</v>
      </c>
      <c r="E22914" t="s">
        <v>3745</v>
      </c>
      <c r="F22914" s="4" t="s">
        <v>12102</v>
      </c>
      <c r="G22914" s="5">
        <v>2398</v>
      </c>
      <c r="H22914" s="6">
        <v>0.1455379</v>
      </c>
      <c r="I22914" s="7">
        <v>47.014000000000003</v>
      </c>
    </row>
    <row r="22915" spans="1:11" x14ac:dyDescent="0.25">
      <c r="A22915">
        <v>45863</v>
      </c>
      <c r="B22915" s="2">
        <v>16.7958</v>
      </c>
      <c r="C22915" s="3">
        <v>973</v>
      </c>
      <c r="D22915" s="4">
        <v>46780</v>
      </c>
      <c r="E22915" t="s">
        <v>8777</v>
      </c>
      <c r="F22915" s="4" t="s">
        <v>8295</v>
      </c>
      <c r="G22915" s="5">
        <v>694</v>
      </c>
      <c r="H22915" s="6">
        <v>0.10935250000000001</v>
      </c>
      <c r="I22915" s="7">
        <v>53.264000000000003</v>
      </c>
    </row>
    <row r="22916" spans="1:11" x14ac:dyDescent="0.25">
      <c r="A22916">
        <v>36268</v>
      </c>
      <c r="B22916" s="2">
        <v>16.79477</v>
      </c>
      <c r="C22916" s="3">
        <v>5342</v>
      </c>
      <c r="D22916" s="4">
        <v>45180</v>
      </c>
      <c r="E22916" t="s">
        <v>7217</v>
      </c>
      <c r="F22916" s="4" t="s">
        <v>7027</v>
      </c>
      <c r="G22916" s="5">
        <v>3632</v>
      </c>
      <c r="H22916" s="6">
        <v>0.13955409999999999</v>
      </c>
      <c r="I22916" s="7">
        <v>48.040999999999997</v>
      </c>
    </row>
    <row r="22917" spans="1:11" x14ac:dyDescent="0.25">
      <c r="A22917">
        <v>54513</v>
      </c>
      <c r="B22917" s="2">
        <v>16.79382</v>
      </c>
      <c r="C22917" s="3">
        <v>428</v>
      </c>
      <c r="E22917" t="s">
        <v>10277</v>
      </c>
      <c r="F22917" s="4" t="s">
        <v>10031</v>
      </c>
      <c r="G22917" s="5">
        <v>326</v>
      </c>
      <c r="H22917" s="6">
        <v>9.2024499999999995E-2</v>
      </c>
      <c r="I22917" s="7">
        <v>56.25</v>
      </c>
    </row>
    <row r="22918" spans="1:11" x14ac:dyDescent="0.25">
      <c r="A22918">
        <v>53924</v>
      </c>
      <c r="B22918" s="2">
        <v>16.793520000000001</v>
      </c>
      <c r="C22918" s="3">
        <v>1271</v>
      </c>
      <c r="E22918" t="s">
        <v>2474</v>
      </c>
      <c r="F22918" s="4" t="s">
        <v>10031</v>
      </c>
      <c r="G22918" s="5">
        <v>916</v>
      </c>
      <c r="H22918" s="6">
        <v>8.2969399999999999E-2</v>
      </c>
      <c r="I22918" s="7">
        <v>57.813000000000002</v>
      </c>
    </row>
    <row r="22919" spans="1:11" x14ac:dyDescent="0.25">
      <c r="A22919">
        <v>37373</v>
      </c>
      <c r="B22919" s="2">
        <v>16.79279</v>
      </c>
      <c r="C22919" s="3">
        <v>2759</v>
      </c>
      <c r="D22919" s="4">
        <v>16860</v>
      </c>
      <c r="E22919" t="s">
        <v>7437</v>
      </c>
      <c r="F22919" s="4" t="s">
        <v>7348</v>
      </c>
      <c r="G22919" s="5">
        <v>2131</v>
      </c>
      <c r="H22919" s="6">
        <v>6.8480299999999994E-2</v>
      </c>
      <c r="I22919" s="7">
        <v>60.313000000000002</v>
      </c>
      <c r="J22919" s="2">
        <v>69</v>
      </c>
      <c r="K22919">
        <v>1</v>
      </c>
    </row>
    <row r="22920" spans="1:11" x14ac:dyDescent="0.25">
      <c r="A22920">
        <v>45148</v>
      </c>
      <c r="B22920" s="2">
        <v>16.79204</v>
      </c>
      <c r="C22920" s="3">
        <v>1523</v>
      </c>
      <c r="D22920" s="4">
        <v>48940</v>
      </c>
      <c r="E22920" t="s">
        <v>3039</v>
      </c>
      <c r="F22920" s="4" t="s">
        <v>8295</v>
      </c>
      <c r="G22920" s="5">
        <v>995</v>
      </c>
      <c r="H22920" s="6">
        <v>6.9346699999999997E-2</v>
      </c>
      <c r="I22920" s="7">
        <v>60.162999999999997</v>
      </c>
    </row>
    <row r="22921" spans="1:11" x14ac:dyDescent="0.25">
      <c r="A22921">
        <v>84080</v>
      </c>
      <c r="B22921" s="2">
        <v>16.79177</v>
      </c>
      <c r="C22921" s="3">
        <v>252</v>
      </c>
      <c r="D22921" s="4">
        <v>41620</v>
      </c>
      <c r="E22921" t="s">
        <v>1083</v>
      </c>
      <c r="F22921" s="4" t="s">
        <v>14851</v>
      </c>
      <c r="G22921" s="5">
        <v>130</v>
      </c>
      <c r="H22921" s="6">
        <v>0.1679389</v>
      </c>
      <c r="I22921" s="7">
        <v>43.125</v>
      </c>
    </row>
    <row r="22922" spans="1:11" x14ac:dyDescent="0.25">
      <c r="A22922">
        <v>50839</v>
      </c>
      <c r="B22922" s="2">
        <v>16.791740000000001</v>
      </c>
      <c r="C22922" s="3">
        <v>20</v>
      </c>
      <c r="E22922" t="s">
        <v>9062</v>
      </c>
      <c r="F22922" s="4" t="s">
        <v>9593</v>
      </c>
      <c r="G22922" s="5">
        <v>20</v>
      </c>
      <c r="H22922" s="6">
        <v>0.23809520000000001</v>
      </c>
      <c r="I22922" s="7">
        <v>31</v>
      </c>
    </row>
    <row r="22923" spans="1:11" x14ac:dyDescent="0.25">
      <c r="A22923">
        <v>49962</v>
      </c>
      <c r="B22923" s="2">
        <v>16.791689999999999</v>
      </c>
      <c r="C22923" s="3">
        <v>192</v>
      </c>
      <c r="E22923" t="s">
        <v>9586</v>
      </c>
      <c r="F22923" s="4" t="s">
        <v>9106</v>
      </c>
      <c r="G22923" s="5">
        <v>185</v>
      </c>
      <c r="H22923" s="6">
        <v>0.14054050000000001</v>
      </c>
      <c r="I22923" s="7">
        <v>47.856999999999999</v>
      </c>
    </row>
    <row r="22924" spans="1:11" x14ac:dyDescent="0.25">
      <c r="A22924">
        <v>78877</v>
      </c>
      <c r="B22924" s="2">
        <v>16.791450000000001</v>
      </c>
      <c r="C22924" s="3">
        <v>1139</v>
      </c>
      <c r="D22924" s="4">
        <v>20580</v>
      </c>
      <c r="E22924" t="s">
        <v>14314</v>
      </c>
      <c r="F22924" s="4" t="s">
        <v>13752</v>
      </c>
      <c r="G22924" s="5">
        <v>783</v>
      </c>
      <c r="H22924" s="6">
        <v>0.18622449999999999</v>
      </c>
      <c r="I22924" s="7">
        <v>39.957000000000001</v>
      </c>
    </row>
    <row r="22925" spans="1:11" x14ac:dyDescent="0.25">
      <c r="A22925">
        <v>72842</v>
      </c>
      <c r="B22925" s="2">
        <v>16.791060000000002</v>
      </c>
      <c r="C22925" s="3">
        <v>1315</v>
      </c>
      <c r="D22925" s="4">
        <v>40780</v>
      </c>
      <c r="E22925" t="s">
        <v>6753</v>
      </c>
      <c r="F22925" s="4" t="s">
        <v>13183</v>
      </c>
      <c r="G22925" s="5">
        <v>893</v>
      </c>
      <c r="H22925" s="6">
        <v>0.137738</v>
      </c>
      <c r="I22925" s="7">
        <v>48.332999999999998</v>
      </c>
    </row>
    <row r="22926" spans="1:11" x14ac:dyDescent="0.25">
      <c r="A22926">
        <v>57273</v>
      </c>
      <c r="B22926" s="2">
        <v>16.79063</v>
      </c>
      <c r="C22926" s="3">
        <v>1320</v>
      </c>
      <c r="E22926" t="s">
        <v>10932</v>
      </c>
      <c r="F22926" s="4" t="s">
        <v>10877</v>
      </c>
      <c r="G22926" s="5">
        <v>870</v>
      </c>
      <c r="H22926" s="6">
        <v>0.17126440000000001</v>
      </c>
      <c r="I22926" s="7">
        <v>42.536999999999999</v>
      </c>
    </row>
    <row r="22927" spans="1:11" x14ac:dyDescent="0.25">
      <c r="A22927">
        <v>62910</v>
      </c>
      <c r="B22927" s="2">
        <v>16.790009999999999</v>
      </c>
      <c r="C22927" s="3">
        <v>2414</v>
      </c>
      <c r="D22927" s="4">
        <v>37140</v>
      </c>
      <c r="E22927" t="s">
        <v>12060</v>
      </c>
      <c r="F22927" s="4" t="s">
        <v>11490</v>
      </c>
      <c r="G22927" s="5">
        <v>1743</v>
      </c>
      <c r="H22927" s="6">
        <v>0.14392199999999999</v>
      </c>
      <c r="I22927" s="7">
        <v>47.256999999999998</v>
      </c>
    </row>
    <row r="22928" spans="1:11" x14ac:dyDescent="0.25">
      <c r="A22928">
        <v>97880</v>
      </c>
      <c r="B22928" s="2">
        <v>16.789549999999998</v>
      </c>
      <c r="C22928" s="3">
        <v>248</v>
      </c>
      <c r="D22928" s="4">
        <v>25840</v>
      </c>
      <c r="E22928" t="s">
        <v>15912</v>
      </c>
      <c r="F22928" s="4" t="s">
        <v>16170</v>
      </c>
      <c r="G22928" s="5">
        <v>192</v>
      </c>
      <c r="H22928" s="6">
        <v>0.1822917</v>
      </c>
      <c r="I22928" s="7">
        <v>40.625</v>
      </c>
      <c r="J22928" s="2">
        <v>53</v>
      </c>
      <c r="K22928">
        <v>1</v>
      </c>
    </row>
    <row r="22929" spans="1:12" x14ac:dyDescent="0.25">
      <c r="A22929">
        <v>49639</v>
      </c>
      <c r="B22929" s="2">
        <v>16.789090000000002</v>
      </c>
      <c r="C22929" s="3">
        <v>2565</v>
      </c>
      <c r="E22929" t="s">
        <v>9427</v>
      </c>
      <c r="F22929" s="4" t="s">
        <v>9106</v>
      </c>
      <c r="G22929" s="5">
        <v>1697</v>
      </c>
      <c r="H22929" s="6">
        <v>0.147232</v>
      </c>
      <c r="I22929" s="7">
        <v>46.683</v>
      </c>
      <c r="J22929" s="2">
        <v>58</v>
      </c>
      <c r="K22929">
        <v>2</v>
      </c>
    </row>
    <row r="22930" spans="1:12" x14ac:dyDescent="0.25">
      <c r="A22930">
        <v>23222</v>
      </c>
      <c r="B22930" s="2">
        <v>16.78462</v>
      </c>
      <c r="C22930" s="3">
        <v>25493</v>
      </c>
      <c r="D22930" s="4">
        <v>40060</v>
      </c>
      <c r="E22930" t="s">
        <v>99</v>
      </c>
      <c r="F22930" s="4" t="s">
        <v>4335</v>
      </c>
      <c r="G22930" s="5">
        <v>17004</v>
      </c>
      <c r="H22930" s="6">
        <v>0.17471329999999999</v>
      </c>
      <c r="I22930" s="7">
        <v>41.933</v>
      </c>
      <c r="J22930" s="2">
        <v>39.833300000000001</v>
      </c>
      <c r="K22930">
        <v>6</v>
      </c>
    </row>
    <row r="22931" spans="1:12" x14ac:dyDescent="0.25">
      <c r="A22931">
        <v>72801</v>
      </c>
      <c r="B22931" s="2">
        <v>16.77805</v>
      </c>
      <c r="C22931" s="3">
        <v>19466</v>
      </c>
      <c r="D22931" s="4">
        <v>40780</v>
      </c>
      <c r="E22931" t="s">
        <v>7129</v>
      </c>
      <c r="F22931" s="4" t="s">
        <v>13183</v>
      </c>
      <c r="G22931" s="5">
        <v>10435</v>
      </c>
      <c r="H22931" s="6">
        <v>0.2078383</v>
      </c>
      <c r="I22931" s="7">
        <v>36.207999999999998</v>
      </c>
      <c r="J22931" s="2">
        <v>63.666699999999999</v>
      </c>
      <c r="K22931">
        <v>3</v>
      </c>
    </row>
    <row r="22932" spans="1:12" x14ac:dyDescent="0.25">
      <c r="A22932">
        <v>63874</v>
      </c>
      <c r="B22932" s="2">
        <v>16.775500000000001</v>
      </c>
      <c r="C22932" s="3">
        <v>319</v>
      </c>
      <c r="E22932" t="s">
        <v>12222</v>
      </c>
      <c r="F22932" s="4" t="s">
        <v>12102</v>
      </c>
      <c r="G22932" s="5">
        <v>231</v>
      </c>
      <c r="H22932" s="6">
        <v>8.6580099999999993E-2</v>
      </c>
      <c r="I22932" s="7">
        <v>57.158999999999999</v>
      </c>
    </row>
    <row r="22933" spans="1:12" x14ac:dyDescent="0.25">
      <c r="A22933">
        <v>74601</v>
      </c>
      <c r="B22933" s="2">
        <v>16.772480000000002</v>
      </c>
      <c r="C22933" s="3">
        <v>19996</v>
      </c>
      <c r="D22933" s="4">
        <v>38620</v>
      </c>
      <c r="E22933" t="s">
        <v>13683</v>
      </c>
      <c r="F22933" s="4" t="s">
        <v>13462</v>
      </c>
      <c r="G22933" s="5">
        <v>12345</v>
      </c>
      <c r="H22933" s="6">
        <v>0.15065609999999999</v>
      </c>
      <c r="I22933" s="7">
        <v>46.085000000000001</v>
      </c>
      <c r="J22933" s="2">
        <v>45.4</v>
      </c>
      <c r="K22933">
        <v>5</v>
      </c>
    </row>
    <row r="22934" spans="1:12" x14ac:dyDescent="0.25">
      <c r="A22934">
        <v>54566</v>
      </c>
      <c r="B22934" s="2">
        <v>16.769290000000002</v>
      </c>
      <c r="C22934" s="3">
        <v>1399</v>
      </c>
      <c r="E22934" t="s">
        <v>10305</v>
      </c>
      <c r="F22934" s="4" t="s">
        <v>10031</v>
      </c>
      <c r="G22934" s="5">
        <v>976</v>
      </c>
      <c r="H22934" s="6">
        <v>0.1105425</v>
      </c>
      <c r="I22934" s="7">
        <v>53.015000000000001</v>
      </c>
    </row>
    <row r="22935" spans="1:12" x14ac:dyDescent="0.25">
      <c r="A22935">
        <v>85345</v>
      </c>
      <c r="B22935" s="2">
        <v>16.759979999999999</v>
      </c>
      <c r="C22935" s="3">
        <v>58852</v>
      </c>
      <c r="D22935" s="4">
        <v>38060</v>
      </c>
      <c r="E22935" t="s">
        <v>11779</v>
      </c>
      <c r="F22935" s="4" t="s">
        <v>14962</v>
      </c>
      <c r="G22935" s="5">
        <v>37925</v>
      </c>
      <c r="H22935" s="6">
        <v>0.13246849999999999</v>
      </c>
      <c r="I22935" s="7">
        <v>49.222999999999999</v>
      </c>
      <c r="J22935" s="2">
        <v>45.5</v>
      </c>
      <c r="K22935">
        <v>6</v>
      </c>
    </row>
    <row r="22936" spans="1:12" x14ac:dyDescent="0.25">
      <c r="A22936">
        <v>56292</v>
      </c>
      <c r="B22936" s="2">
        <v>16.750810000000001</v>
      </c>
      <c r="C22936" s="3">
        <v>573</v>
      </c>
      <c r="E22936" t="s">
        <v>10700</v>
      </c>
      <c r="F22936" s="4" t="s">
        <v>10428</v>
      </c>
      <c r="G22936" s="5">
        <v>382</v>
      </c>
      <c r="H22936" s="6">
        <v>0.1279373</v>
      </c>
      <c r="I22936" s="7">
        <v>50</v>
      </c>
    </row>
    <row r="22937" spans="1:12" x14ac:dyDescent="0.25">
      <c r="A22937">
        <v>70543</v>
      </c>
      <c r="B22937" s="2">
        <v>16.750060000000001</v>
      </c>
      <c r="C22937" s="3">
        <v>4401</v>
      </c>
      <c r="D22937" s="4">
        <v>29180</v>
      </c>
      <c r="E22937" t="s">
        <v>13016</v>
      </c>
      <c r="F22937" s="4" t="s">
        <v>12927</v>
      </c>
      <c r="G22937" s="5">
        <v>2786</v>
      </c>
      <c r="H22937" s="6">
        <v>0.116254</v>
      </c>
      <c r="I22937" s="7">
        <v>52.017000000000003</v>
      </c>
    </row>
    <row r="22938" spans="1:12" x14ac:dyDescent="0.25">
      <c r="A22938">
        <v>97378</v>
      </c>
      <c r="B22938" s="2">
        <v>16.74783</v>
      </c>
      <c r="C22938" s="3">
        <v>8392</v>
      </c>
      <c r="D22938" s="4">
        <v>38900</v>
      </c>
      <c r="E22938" t="s">
        <v>2815</v>
      </c>
      <c r="F22938" s="4" t="s">
        <v>16170</v>
      </c>
      <c r="G22938" s="5">
        <v>6505</v>
      </c>
      <c r="H22938" s="6">
        <v>0.1186779</v>
      </c>
      <c r="I22938" s="7">
        <v>51.597000000000001</v>
      </c>
      <c r="J22938" s="2">
        <v>75</v>
      </c>
      <c r="K22938">
        <v>1</v>
      </c>
    </row>
    <row r="22939" spans="1:12" x14ac:dyDescent="0.25">
      <c r="A22939">
        <v>43977</v>
      </c>
      <c r="B22939" s="2">
        <v>16.745899999999999</v>
      </c>
      <c r="C22939" s="3">
        <v>2186</v>
      </c>
      <c r="D22939" s="4">
        <v>48540</v>
      </c>
      <c r="E22939" t="s">
        <v>1902</v>
      </c>
      <c r="F22939" s="4" t="s">
        <v>8295</v>
      </c>
      <c r="G22939" s="5">
        <v>1542</v>
      </c>
      <c r="H22939" s="6">
        <v>7.9117999999999994E-2</v>
      </c>
      <c r="I22939" s="7">
        <v>58.423999999999999</v>
      </c>
      <c r="J22939" s="2">
        <v>46</v>
      </c>
      <c r="K22939">
        <v>1</v>
      </c>
    </row>
    <row r="22940" spans="1:12" x14ac:dyDescent="0.25">
      <c r="A22940">
        <v>63037</v>
      </c>
      <c r="B22940" s="2">
        <v>16.74502</v>
      </c>
      <c r="C22940" s="3">
        <v>3033</v>
      </c>
      <c r="D22940" s="4">
        <v>41180</v>
      </c>
      <c r="E22940" t="s">
        <v>12111</v>
      </c>
      <c r="F22940" s="4" t="s">
        <v>12102</v>
      </c>
      <c r="G22940" s="5">
        <v>2151</v>
      </c>
      <c r="H22940" s="6">
        <v>0.1055323</v>
      </c>
      <c r="I22940" s="7">
        <v>53.856999999999999</v>
      </c>
      <c r="J22940" s="2">
        <v>70.5</v>
      </c>
      <c r="K22940">
        <v>2</v>
      </c>
    </row>
    <row r="22941" spans="1:12" x14ac:dyDescent="0.25">
      <c r="A22941">
        <v>49061</v>
      </c>
      <c r="B22941" s="2">
        <v>16.744240000000001</v>
      </c>
      <c r="C22941" s="3">
        <v>1613</v>
      </c>
      <c r="D22941" s="4">
        <v>43780</v>
      </c>
      <c r="E22941" t="s">
        <v>7313</v>
      </c>
      <c r="F22941" s="4" t="s">
        <v>9106</v>
      </c>
      <c r="G22941" s="5">
        <v>1108</v>
      </c>
      <c r="H22941" s="6">
        <v>8.9269600000000005E-2</v>
      </c>
      <c r="I22941" s="7">
        <v>56.667000000000002</v>
      </c>
      <c r="J22941" s="2">
        <v>56</v>
      </c>
      <c r="K22941">
        <v>1</v>
      </c>
    </row>
    <row r="22942" spans="1:12" x14ac:dyDescent="0.25">
      <c r="A22942">
        <v>2119</v>
      </c>
      <c r="B22942" s="2">
        <v>16.740079999999999</v>
      </c>
      <c r="C22942" s="3">
        <v>25733</v>
      </c>
      <c r="D22942" s="4">
        <v>14460</v>
      </c>
      <c r="E22942" t="s">
        <v>311</v>
      </c>
      <c r="F22942" s="4" t="s">
        <v>21</v>
      </c>
      <c r="G22942" s="5">
        <v>16284</v>
      </c>
      <c r="H22942" s="6">
        <v>0.23444889999999999</v>
      </c>
      <c r="I22942" s="7">
        <v>31.571999999999999</v>
      </c>
      <c r="J22942" s="2">
        <v>41.615400000000001</v>
      </c>
      <c r="K22942">
        <v>13</v>
      </c>
      <c r="L22942" s="2">
        <v>59.8</v>
      </c>
    </row>
    <row r="22943" spans="1:12" x14ac:dyDescent="0.25">
      <c r="A22943">
        <v>94576</v>
      </c>
      <c r="B22943" s="2">
        <v>16.736160000000002</v>
      </c>
      <c r="C22943" s="3">
        <v>86</v>
      </c>
      <c r="D22943" s="4">
        <v>34900</v>
      </c>
      <c r="E22943" t="s">
        <v>1989</v>
      </c>
      <c r="F22943" s="4" t="s">
        <v>15368</v>
      </c>
      <c r="G22943" s="5">
        <v>68</v>
      </c>
      <c r="H22943" s="6">
        <v>0.17647060000000001</v>
      </c>
      <c r="I22943" s="7">
        <v>41.591000000000001</v>
      </c>
    </row>
    <row r="22944" spans="1:12" x14ac:dyDescent="0.25">
      <c r="A22944">
        <v>14433</v>
      </c>
      <c r="B22944" s="2">
        <v>16.73554</v>
      </c>
      <c r="C22944" s="3">
        <v>4120</v>
      </c>
      <c r="D22944" s="4">
        <v>40380</v>
      </c>
      <c r="E22944" t="s">
        <v>2843</v>
      </c>
      <c r="F22944" s="4" t="s">
        <v>1280</v>
      </c>
      <c r="G22944" s="5">
        <v>2540</v>
      </c>
      <c r="H22944" s="6">
        <v>9.7205799999999995E-2</v>
      </c>
      <c r="I22944" s="7">
        <v>55.286999999999999</v>
      </c>
      <c r="J22944" s="2">
        <v>54</v>
      </c>
      <c r="K22944">
        <v>1</v>
      </c>
    </row>
    <row r="22945" spans="1:11" x14ac:dyDescent="0.25">
      <c r="A22945">
        <v>16748</v>
      </c>
      <c r="B22945" s="2">
        <v>16.734449999999999</v>
      </c>
      <c r="C22945" s="3">
        <v>2769</v>
      </c>
      <c r="E22945" t="s">
        <v>3591</v>
      </c>
      <c r="F22945" s="4" t="s">
        <v>3003</v>
      </c>
      <c r="G22945" s="5">
        <v>1985</v>
      </c>
      <c r="H22945" s="6">
        <v>0.13350129999999999</v>
      </c>
      <c r="I22945" s="7">
        <v>49.012999999999998</v>
      </c>
    </row>
    <row r="22946" spans="1:11" x14ac:dyDescent="0.25">
      <c r="A22946">
        <v>28642</v>
      </c>
      <c r="B22946" s="2">
        <v>16.733049999999999</v>
      </c>
      <c r="C22946" s="3">
        <v>5729</v>
      </c>
      <c r="D22946" s="4">
        <v>49180</v>
      </c>
      <c r="E22946" t="s">
        <v>5016</v>
      </c>
      <c r="F22946" s="4" t="s">
        <v>5642</v>
      </c>
      <c r="G22946" s="5">
        <v>3872</v>
      </c>
      <c r="H22946" s="6">
        <v>0.12858249999999999</v>
      </c>
      <c r="I22946" s="7">
        <v>49.860999999999997</v>
      </c>
    </row>
    <row r="22947" spans="1:11" x14ac:dyDescent="0.25">
      <c r="A22947">
        <v>60428</v>
      </c>
      <c r="B22947" s="2">
        <v>16.730219999999999</v>
      </c>
      <c r="C22947" s="3">
        <v>12711</v>
      </c>
      <c r="D22947" s="4">
        <v>16980</v>
      </c>
      <c r="E22947" t="s">
        <v>11569</v>
      </c>
      <c r="F22947" s="4" t="s">
        <v>11490</v>
      </c>
      <c r="G22947" s="5">
        <v>7954</v>
      </c>
      <c r="H22947" s="6">
        <v>0.14380889999999999</v>
      </c>
      <c r="I22947" s="7">
        <v>47.225999999999999</v>
      </c>
    </row>
    <row r="22948" spans="1:11" x14ac:dyDescent="0.25">
      <c r="A22948">
        <v>15944</v>
      </c>
      <c r="B22948" s="2">
        <v>16.727699999999999</v>
      </c>
      <c r="C22948" s="3">
        <v>3566</v>
      </c>
      <c r="D22948" s="4">
        <v>26860</v>
      </c>
      <c r="E22948" t="s">
        <v>3364</v>
      </c>
      <c r="F22948" s="4" t="s">
        <v>3003</v>
      </c>
      <c r="G22948" s="5">
        <v>2562</v>
      </c>
      <c r="H22948" s="6">
        <v>0.11939130000000001</v>
      </c>
      <c r="I22948" s="7">
        <v>51.441000000000003</v>
      </c>
      <c r="J22948" s="2">
        <v>36</v>
      </c>
      <c r="K22948">
        <v>1</v>
      </c>
    </row>
    <row r="22949" spans="1:11" x14ac:dyDescent="0.25">
      <c r="A22949">
        <v>16347</v>
      </c>
      <c r="B22949" s="2">
        <v>16.726659999999999</v>
      </c>
      <c r="C22949" s="3">
        <v>2493</v>
      </c>
      <c r="D22949" s="4">
        <v>47620</v>
      </c>
      <c r="E22949" t="s">
        <v>102</v>
      </c>
      <c r="F22949" s="4" t="s">
        <v>3003</v>
      </c>
      <c r="G22949" s="5">
        <v>1809</v>
      </c>
      <c r="H22949" s="6">
        <v>0.15865119999999999</v>
      </c>
      <c r="I22949" s="7">
        <v>44.652999999999999</v>
      </c>
      <c r="J22949" s="2">
        <v>55.5</v>
      </c>
      <c r="K22949">
        <v>2</v>
      </c>
    </row>
    <row r="22950" spans="1:11" x14ac:dyDescent="0.25">
      <c r="A22950">
        <v>74849</v>
      </c>
      <c r="B22950" s="2">
        <v>16.7257</v>
      </c>
      <c r="C22950" s="3">
        <v>3306</v>
      </c>
      <c r="E22950" t="s">
        <v>13718</v>
      </c>
      <c r="F22950" s="4" t="s">
        <v>13462</v>
      </c>
      <c r="G22950" s="5">
        <v>2198</v>
      </c>
      <c r="H22950" s="6">
        <v>0.14733969999999999</v>
      </c>
      <c r="I22950" s="7">
        <v>46.601999999999997</v>
      </c>
      <c r="J22950" s="2">
        <v>52.5</v>
      </c>
      <c r="K22950">
        <v>2</v>
      </c>
    </row>
    <row r="22951" spans="1:11" x14ac:dyDescent="0.25">
      <c r="A22951">
        <v>38614</v>
      </c>
      <c r="B22951" s="2">
        <v>16.722349999999999</v>
      </c>
      <c r="C22951" s="3">
        <v>19666</v>
      </c>
      <c r="D22951" s="4">
        <v>17260</v>
      </c>
      <c r="E22951" t="s">
        <v>7637</v>
      </c>
      <c r="F22951" s="4" t="s">
        <v>7633</v>
      </c>
      <c r="G22951" s="5">
        <v>11779</v>
      </c>
      <c r="H22951" s="6">
        <v>0.1927159</v>
      </c>
      <c r="I22951" s="7">
        <v>38.76</v>
      </c>
      <c r="J22951" s="2">
        <v>65</v>
      </c>
      <c r="K22951">
        <v>2</v>
      </c>
    </row>
    <row r="22952" spans="1:11" x14ac:dyDescent="0.25">
      <c r="A22952">
        <v>66103</v>
      </c>
      <c r="B22952" s="2">
        <v>16.71753</v>
      </c>
      <c r="C22952" s="3">
        <v>13496</v>
      </c>
      <c r="D22952" s="4">
        <v>28140</v>
      </c>
      <c r="E22952" t="s">
        <v>12261</v>
      </c>
      <c r="F22952" s="4" t="s">
        <v>12494</v>
      </c>
      <c r="G22952" s="5">
        <v>8387</v>
      </c>
      <c r="H22952" s="6">
        <v>0.23152120000000001</v>
      </c>
      <c r="I22952" s="7">
        <v>32.054000000000002</v>
      </c>
      <c r="J22952" s="2">
        <v>55.666699999999999</v>
      </c>
      <c r="K22952">
        <v>9</v>
      </c>
    </row>
    <row r="22953" spans="1:11" x14ac:dyDescent="0.25">
      <c r="A22953">
        <v>98560</v>
      </c>
      <c r="B22953" s="2">
        <v>16.715479999999999</v>
      </c>
      <c r="C22953" s="3">
        <v>201</v>
      </c>
      <c r="D22953" s="4">
        <v>43220</v>
      </c>
      <c r="E22953" t="s">
        <v>9833</v>
      </c>
      <c r="F22953" s="4" t="s">
        <v>16344</v>
      </c>
      <c r="G22953" s="5">
        <v>135</v>
      </c>
      <c r="H22953" s="6">
        <v>0.2</v>
      </c>
      <c r="I22953" s="7">
        <v>37.5</v>
      </c>
    </row>
    <row r="22954" spans="1:11" x14ac:dyDescent="0.25">
      <c r="A22954">
        <v>92544</v>
      </c>
      <c r="B22954" s="2">
        <v>16.708379999999998</v>
      </c>
      <c r="C22954" s="3">
        <v>47136</v>
      </c>
      <c r="D22954" s="4">
        <v>40140</v>
      </c>
      <c r="E22954" t="s">
        <v>15567</v>
      </c>
      <c r="F22954" s="4" t="s">
        <v>15368</v>
      </c>
      <c r="G22954" s="5">
        <v>29534</v>
      </c>
      <c r="H22954" s="6">
        <v>0.13269</v>
      </c>
      <c r="I22954" s="7">
        <v>49.124000000000002</v>
      </c>
      <c r="J22954" s="2">
        <v>41.666699999999999</v>
      </c>
      <c r="K22954">
        <v>6</v>
      </c>
    </row>
    <row r="22955" spans="1:11" x14ac:dyDescent="0.25">
      <c r="A22955">
        <v>70057</v>
      </c>
      <c r="B22955" s="2">
        <v>16.70064</v>
      </c>
      <c r="C22955" s="3">
        <v>4321</v>
      </c>
      <c r="D22955" s="4">
        <v>35380</v>
      </c>
      <c r="E22955" t="s">
        <v>12941</v>
      </c>
      <c r="F22955" s="4" t="s">
        <v>12927</v>
      </c>
      <c r="G22955" s="5">
        <v>2789</v>
      </c>
      <c r="H22955" s="6">
        <v>0.14270350000000001</v>
      </c>
      <c r="I22955" s="7">
        <v>47.393000000000001</v>
      </c>
    </row>
    <row r="22956" spans="1:11" x14ac:dyDescent="0.25">
      <c r="A22956">
        <v>83241</v>
      </c>
      <c r="B22956" s="2">
        <v>16.699680000000001</v>
      </c>
      <c r="C22956" s="3">
        <v>2042</v>
      </c>
      <c r="E22956" t="s">
        <v>7678</v>
      </c>
      <c r="F22956" s="4" t="s">
        <v>14725</v>
      </c>
      <c r="G22956" s="5">
        <v>1238</v>
      </c>
      <c r="H22956" s="6">
        <v>0.1081517</v>
      </c>
      <c r="I22956" s="7">
        <v>53.356999999999999</v>
      </c>
    </row>
    <row r="22957" spans="1:11" x14ac:dyDescent="0.25">
      <c r="A22957">
        <v>25827</v>
      </c>
      <c r="B22957" s="2">
        <v>16.69886</v>
      </c>
      <c r="C22957" s="3">
        <v>2855</v>
      </c>
      <c r="D22957" s="4">
        <v>13220</v>
      </c>
      <c r="E22957" t="s">
        <v>5415</v>
      </c>
      <c r="F22957" s="4" t="s">
        <v>5144</v>
      </c>
      <c r="G22957" s="5">
        <v>2200</v>
      </c>
      <c r="H22957" s="6">
        <v>0.16628799999999999</v>
      </c>
      <c r="I22957" s="7">
        <v>43.302</v>
      </c>
      <c r="J22957" s="2">
        <v>38</v>
      </c>
      <c r="K22957">
        <v>1</v>
      </c>
    </row>
    <row r="22958" spans="1:11" x14ac:dyDescent="0.25">
      <c r="A22958">
        <v>21523</v>
      </c>
      <c r="B22958" s="2">
        <v>16.69828</v>
      </c>
      <c r="C22958" s="3">
        <v>236</v>
      </c>
      <c r="E22958" t="s">
        <v>2189</v>
      </c>
      <c r="F22958" s="4" t="s">
        <v>4361</v>
      </c>
      <c r="G22958" s="5">
        <v>188</v>
      </c>
      <c r="H22958" s="6">
        <v>4.2327999999999998E-2</v>
      </c>
      <c r="I22958" s="7">
        <v>64.721999999999994</v>
      </c>
    </row>
    <row r="22959" spans="1:11" x14ac:dyDescent="0.25">
      <c r="A22959">
        <v>85533</v>
      </c>
      <c r="B22959" s="2">
        <v>16.697769999999998</v>
      </c>
      <c r="C22959" s="3">
        <v>2951</v>
      </c>
      <c r="E22959" t="s">
        <v>1348</v>
      </c>
      <c r="F22959" s="4" t="s">
        <v>14962</v>
      </c>
      <c r="G22959" s="5">
        <v>1955</v>
      </c>
      <c r="H22959" s="6">
        <v>0.109407</v>
      </c>
      <c r="I22959" s="7">
        <v>53.125</v>
      </c>
      <c r="J22959" s="2">
        <v>43</v>
      </c>
      <c r="K22959">
        <v>1</v>
      </c>
    </row>
    <row r="22960" spans="1:11" x14ac:dyDescent="0.25">
      <c r="A22960">
        <v>25611</v>
      </c>
      <c r="B22960" s="2">
        <v>16.691690000000001</v>
      </c>
      <c r="C22960" s="3">
        <v>896</v>
      </c>
      <c r="D22960" s="4">
        <v>30880</v>
      </c>
      <c r="E22960" t="s">
        <v>5376</v>
      </c>
      <c r="F22960" s="4" t="s">
        <v>5144</v>
      </c>
      <c r="G22960" s="5">
        <v>545</v>
      </c>
      <c r="H22960" s="6">
        <v>2.7522899999999999E-2</v>
      </c>
      <c r="I22960" s="7">
        <v>67.275000000000006</v>
      </c>
    </row>
    <row r="22961" spans="1:12" x14ac:dyDescent="0.25">
      <c r="A22961">
        <v>97322</v>
      </c>
      <c r="B22961" s="2">
        <v>16.691690000000001</v>
      </c>
      <c r="C22961" s="3">
        <v>35032</v>
      </c>
      <c r="D22961" s="4">
        <v>10540</v>
      </c>
      <c r="E22961" t="s">
        <v>1168</v>
      </c>
      <c r="F22961" s="4" t="s">
        <v>16170</v>
      </c>
      <c r="G22961" s="5">
        <v>22884</v>
      </c>
      <c r="H22961" s="6">
        <v>0.15137210000000001</v>
      </c>
      <c r="I22961" s="7">
        <v>45.872999999999998</v>
      </c>
      <c r="J22961" s="2">
        <v>56.571399999999997</v>
      </c>
      <c r="K22961">
        <v>7</v>
      </c>
    </row>
    <row r="22962" spans="1:12" x14ac:dyDescent="0.25">
      <c r="A22962">
        <v>15710</v>
      </c>
      <c r="B22962" s="2">
        <v>16.686029999999999</v>
      </c>
      <c r="C22962" s="3">
        <v>314</v>
      </c>
      <c r="D22962" s="4">
        <v>26860</v>
      </c>
      <c r="E22962" t="s">
        <v>3268</v>
      </c>
      <c r="F22962" s="4" t="s">
        <v>3003</v>
      </c>
      <c r="G22962" s="5">
        <v>238</v>
      </c>
      <c r="H22962" s="6">
        <v>0</v>
      </c>
      <c r="I22962" s="7">
        <v>72.031000000000006</v>
      </c>
    </row>
    <row r="22963" spans="1:12" x14ac:dyDescent="0.25">
      <c r="A22963">
        <v>38701</v>
      </c>
      <c r="B22963" s="2">
        <v>16.682400000000001</v>
      </c>
      <c r="C22963" s="3">
        <v>22958</v>
      </c>
      <c r="D22963" s="4">
        <v>24740</v>
      </c>
      <c r="E22963" t="s">
        <v>481</v>
      </c>
      <c r="F22963" s="4" t="s">
        <v>7633</v>
      </c>
      <c r="G22963" s="5">
        <v>14935</v>
      </c>
      <c r="H22963" s="6">
        <v>0.20455309999999999</v>
      </c>
      <c r="I22963" s="7">
        <v>36.677</v>
      </c>
      <c r="J22963" s="2">
        <v>53</v>
      </c>
      <c r="K22963">
        <v>2</v>
      </c>
    </row>
    <row r="22964" spans="1:12" x14ac:dyDescent="0.25">
      <c r="A22964">
        <v>72396</v>
      </c>
      <c r="B22964" s="2">
        <v>16.676690000000001</v>
      </c>
      <c r="C22964" s="3">
        <v>13380</v>
      </c>
      <c r="E22964" t="s">
        <v>13329</v>
      </c>
      <c r="F22964" s="4" t="s">
        <v>13183</v>
      </c>
      <c r="G22964" s="5">
        <v>8916</v>
      </c>
      <c r="H22964" s="6">
        <v>0.13603229999999999</v>
      </c>
      <c r="I22964" s="7">
        <v>48.514000000000003</v>
      </c>
      <c r="J22964" s="2">
        <v>45</v>
      </c>
      <c r="K22964">
        <v>1</v>
      </c>
    </row>
    <row r="22965" spans="1:12" x14ac:dyDescent="0.25">
      <c r="A22965">
        <v>98588</v>
      </c>
      <c r="B22965" s="2">
        <v>16.674130000000002</v>
      </c>
      <c r="C22965" s="3">
        <v>2164</v>
      </c>
      <c r="D22965" s="4">
        <v>43220</v>
      </c>
      <c r="E22965" t="s">
        <v>16465</v>
      </c>
      <c r="F22965" s="4" t="s">
        <v>16344</v>
      </c>
      <c r="G22965" s="5">
        <v>1777</v>
      </c>
      <c r="H22965" s="6">
        <v>0.1034871</v>
      </c>
      <c r="I22965" s="7">
        <v>54.136000000000003</v>
      </c>
    </row>
    <row r="22966" spans="1:12" x14ac:dyDescent="0.25">
      <c r="A22966">
        <v>14880</v>
      </c>
      <c r="B22966" s="2">
        <v>16.673449999999999</v>
      </c>
      <c r="C22966" s="3">
        <v>1271</v>
      </c>
      <c r="E22966" t="s">
        <v>2989</v>
      </c>
      <c r="F22966" s="4" t="s">
        <v>1280</v>
      </c>
      <c r="G22966" s="5">
        <v>1027</v>
      </c>
      <c r="H22966" s="6">
        <v>0.118677</v>
      </c>
      <c r="I22966" s="7">
        <v>51.509</v>
      </c>
      <c r="J22966" s="2">
        <v>59</v>
      </c>
      <c r="K22966">
        <v>1</v>
      </c>
    </row>
    <row r="22967" spans="1:12" x14ac:dyDescent="0.25">
      <c r="A22967">
        <v>47531</v>
      </c>
      <c r="B22967" s="2">
        <v>16.673079999999999</v>
      </c>
      <c r="C22967" s="3">
        <v>758</v>
      </c>
      <c r="E22967" t="s">
        <v>9020</v>
      </c>
      <c r="F22967" s="4" t="s">
        <v>8800</v>
      </c>
      <c r="G22967" s="5">
        <v>533</v>
      </c>
      <c r="H22967" s="6">
        <v>3.3707899999999999E-2</v>
      </c>
      <c r="I22967" s="7">
        <v>66.19</v>
      </c>
    </row>
    <row r="22968" spans="1:12" x14ac:dyDescent="0.25">
      <c r="A22968">
        <v>60901</v>
      </c>
      <c r="B22968" s="2">
        <v>16.667349999999999</v>
      </c>
      <c r="C22968" s="3">
        <v>36519</v>
      </c>
      <c r="D22968" s="4">
        <v>28100</v>
      </c>
      <c r="E22968" t="s">
        <v>11621</v>
      </c>
      <c r="F22968" s="4" t="s">
        <v>11490</v>
      </c>
      <c r="G22968" s="5">
        <v>23408</v>
      </c>
      <c r="H22968" s="6">
        <v>0.14187459999999999</v>
      </c>
      <c r="I22968" s="7">
        <v>47.494999999999997</v>
      </c>
      <c r="J22968" s="2">
        <v>39.799999999999997</v>
      </c>
      <c r="K22968">
        <v>15</v>
      </c>
      <c r="L22968" s="2">
        <v>49.7</v>
      </c>
    </row>
    <row r="22969" spans="1:12" x14ac:dyDescent="0.25">
      <c r="A22969">
        <v>97833</v>
      </c>
      <c r="B22969" s="2">
        <v>16.66159</v>
      </c>
      <c r="C22969" s="3">
        <v>1087</v>
      </c>
      <c r="E22969" t="s">
        <v>16319</v>
      </c>
      <c r="F22969" s="4" t="s">
        <v>16170</v>
      </c>
      <c r="G22969" s="5">
        <v>666</v>
      </c>
      <c r="H22969" s="6">
        <v>0.15315319999999999</v>
      </c>
      <c r="I22969" s="7">
        <v>45.542999999999999</v>
      </c>
    </row>
    <row r="22970" spans="1:12" x14ac:dyDescent="0.25">
      <c r="A22970">
        <v>39669</v>
      </c>
      <c r="B22970" s="2">
        <v>16.660530000000001</v>
      </c>
      <c r="C22970" s="3">
        <v>5688</v>
      </c>
      <c r="E22970" t="s">
        <v>4729</v>
      </c>
      <c r="F22970" s="4" t="s">
        <v>7633</v>
      </c>
      <c r="G22970" s="5">
        <v>3765</v>
      </c>
      <c r="H22970" s="6">
        <v>0.14236389999999999</v>
      </c>
      <c r="I22970" s="7">
        <v>47.405999999999999</v>
      </c>
      <c r="J22970" s="2">
        <v>52</v>
      </c>
      <c r="K22970">
        <v>1</v>
      </c>
    </row>
    <row r="22971" spans="1:12" x14ac:dyDescent="0.25">
      <c r="A22971">
        <v>83837</v>
      </c>
      <c r="B22971" s="2">
        <v>16.659120000000001</v>
      </c>
      <c r="C22971" s="3">
        <v>3167</v>
      </c>
      <c r="E22971" t="s">
        <v>9629</v>
      </c>
      <c r="F22971" s="4" t="s">
        <v>14725</v>
      </c>
      <c r="G22971" s="5">
        <v>2114</v>
      </c>
      <c r="H22971" s="6">
        <v>0.15326400000000001</v>
      </c>
      <c r="I22971" s="7">
        <v>45.517000000000003</v>
      </c>
      <c r="J22971" s="2">
        <v>36</v>
      </c>
      <c r="K22971">
        <v>1</v>
      </c>
    </row>
    <row r="22972" spans="1:12" x14ac:dyDescent="0.25">
      <c r="A22972">
        <v>34753</v>
      </c>
      <c r="B22972" s="2">
        <v>16.657800000000002</v>
      </c>
      <c r="C22972" s="3">
        <v>5477</v>
      </c>
      <c r="D22972" s="4">
        <v>36740</v>
      </c>
      <c r="E22972" t="s">
        <v>7012</v>
      </c>
      <c r="F22972" s="4" t="s">
        <v>6689</v>
      </c>
      <c r="G22972" s="5">
        <v>3410</v>
      </c>
      <c r="H22972" s="6">
        <v>6.3049900000000006E-2</v>
      </c>
      <c r="I22972" s="7">
        <v>61.106000000000002</v>
      </c>
      <c r="J22972" s="2">
        <v>55</v>
      </c>
      <c r="K22972">
        <v>1</v>
      </c>
    </row>
    <row r="22973" spans="1:12" x14ac:dyDescent="0.25">
      <c r="A22973">
        <v>53003</v>
      </c>
      <c r="B22973" s="2">
        <v>16.656960000000002</v>
      </c>
      <c r="C22973" s="3">
        <v>136</v>
      </c>
      <c r="D22973" s="4">
        <v>13180</v>
      </c>
      <c r="E22973" t="s">
        <v>10032</v>
      </c>
      <c r="F22973" s="4" t="s">
        <v>10031</v>
      </c>
      <c r="G22973" s="5">
        <v>107</v>
      </c>
      <c r="H22973" s="6">
        <v>0.17757010000000001</v>
      </c>
      <c r="I22973" s="7">
        <v>41.316000000000003</v>
      </c>
    </row>
    <row r="22974" spans="1:12" x14ac:dyDescent="0.25">
      <c r="A22974">
        <v>49089</v>
      </c>
      <c r="B22974" s="2">
        <v>16.656659999999999</v>
      </c>
      <c r="C22974" s="3">
        <v>1524</v>
      </c>
      <c r="D22974" s="4">
        <v>17740</v>
      </c>
      <c r="E22974" t="s">
        <v>4569</v>
      </c>
      <c r="F22974" s="4" t="s">
        <v>9106</v>
      </c>
      <c r="G22974" s="5">
        <v>1129</v>
      </c>
      <c r="H22974" s="6">
        <v>0.1035398</v>
      </c>
      <c r="I22974" s="7">
        <v>54.106999999999999</v>
      </c>
    </row>
    <row r="22975" spans="1:12" x14ac:dyDescent="0.25">
      <c r="A22975">
        <v>70542</v>
      </c>
      <c r="B22975" s="2">
        <v>16.655799999999999</v>
      </c>
      <c r="C22975" s="3">
        <v>3539</v>
      </c>
      <c r="D22975" s="4">
        <v>29180</v>
      </c>
      <c r="E22975" t="s">
        <v>13015</v>
      </c>
      <c r="F22975" s="4" t="s">
        <v>12927</v>
      </c>
      <c r="G22975" s="5">
        <v>2467</v>
      </c>
      <c r="H22975" s="6">
        <v>5.9991900000000001E-2</v>
      </c>
      <c r="I22975" s="7">
        <v>61.625</v>
      </c>
    </row>
    <row r="22976" spans="1:12" x14ac:dyDescent="0.25">
      <c r="A22976">
        <v>67454</v>
      </c>
      <c r="B22976" s="2">
        <v>16.65512</v>
      </c>
      <c r="C22976" s="3">
        <v>476</v>
      </c>
      <c r="E22976" t="s">
        <v>12650</v>
      </c>
      <c r="F22976" s="4" t="s">
        <v>12494</v>
      </c>
      <c r="G22976" s="5">
        <v>375</v>
      </c>
      <c r="H22976" s="6">
        <v>0.14893619999999999</v>
      </c>
      <c r="I22976" s="7">
        <v>46.25</v>
      </c>
    </row>
    <row r="22977" spans="1:11" x14ac:dyDescent="0.25">
      <c r="A22977">
        <v>65351</v>
      </c>
      <c r="B22977" s="2">
        <v>16.654599999999999</v>
      </c>
      <c r="C22977" s="3">
        <v>2451</v>
      </c>
      <c r="D22977" s="4">
        <v>32180</v>
      </c>
      <c r="E22977" t="s">
        <v>12401</v>
      </c>
      <c r="F22977" s="4" t="s">
        <v>12102</v>
      </c>
      <c r="G22977" s="5">
        <v>1774</v>
      </c>
      <c r="H22977" s="6">
        <v>0.14140839999999999</v>
      </c>
      <c r="I22977" s="7">
        <v>47.55</v>
      </c>
    </row>
    <row r="22978" spans="1:11" x14ac:dyDescent="0.25">
      <c r="A22978">
        <v>17830</v>
      </c>
      <c r="B22978" s="2">
        <v>16.65382</v>
      </c>
      <c r="C22978" s="3">
        <v>2092</v>
      </c>
      <c r="D22978" s="4">
        <v>44980</v>
      </c>
      <c r="E22978" t="s">
        <v>3872</v>
      </c>
      <c r="F22978" s="4" t="s">
        <v>3003</v>
      </c>
      <c r="G22978" s="5">
        <v>1470</v>
      </c>
      <c r="H22978" s="6">
        <v>0.1046907</v>
      </c>
      <c r="I22978" s="7">
        <v>53.893999999999998</v>
      </c>
    </row>
    <row r="22979" spans="1:11" x14ac:dyDescent="0.25">
      <c r="A22979">
        <v>24319</v>
      </c>
      <c r="B22979" s="2">
        <v>16.6523</v>
      </c>
      <c r="C22979" s="3">
        <v>7402</v>
      </c>
      <c r="E22979" t="s">
        <v>5035</v>
      </c>
      <c r="F22979" s="4" t="s">
        <v>4335</v>
      </c>
      <c r="G22979" s="5">
        <v>4876</v>
      </c>
      <c r="H22979" s="6">
        <v>0.14168549999999999</v>
      </c>
      <c r="I22979" s="7">
        <v>47.5</v>
      </c>
    </row>
    <row r="22980" spans="1:11" x14ac:dyDescent="0.25">
      <c r="A22980">
        <v>28334</v>
      </c>
      <c r="B22980" s="2">
        <v>16.647089999999999</v>
      </c>
      <c r="C22980" s="3">
        <v>25129</v>
      </c>
      <c r="D22980" s="4">
        <v>20380</v>
      </c>
      <c r="E22980" t="s">
        <v>5908</v>
      </c>
      <c r="F22980" s="4" t="s">
        <v>5642</v>
      </c>
      <c r="G22980" s="5">
        <v>16903</v>
      </c>
      <c r="H22980" s="6">
        <v>0.14901800000000001</v>
      </c>
      <c r="I22980" s="7">
        <v>46.231999999999999</v>
      </c>
      <c r="J22980" s="2">
        <v>56.75</v>
      </c>
      <c r="K22980">
        <v>4</v>
      </c>
    </row>
    <row r="22981" spans="1:11" x14ac:dyDescent="0.25">
      <c r="A22981">
        <v>35019</v>
      </c>
      <c r="B22981" s="2">
        <v>16.642769999999999</v>
      </c>
      <c r="C22981" s="3">
        <v>1593</v>
      </c>
      <c r="D22981" s="4">
        <v>18980</v>
      </c>
      <c r="E22981" t="s">
        <v>7032</v>
      </c>
      <c r="F22981" s="4" t="s">
        <v>7027</v>
      </c>
      <c r="G22981" s="5">
        <v>1161</v>
      </c>
      <c r="H22981" s="6">
        <v>0.1205857</v>
      </c>
      <c r="I22981" s="7">
        <v>51.136000000000003</v>
      </c>
    </row>
    <row r="22982" spans="1:11" x14ac:dyDescent="0.25">
      <c r="A22982">
        <v>13140</v>
      </c>
      <c r="B22982" s="2">
        <v>16.641780000000001</v>
      </c>
      <c r="C22982" s="3">
        <v>4353</v>
      </c>
      <c r="D22982" s="4">
        <v>12180</v>
      </c>
      <c r="E22982" t="s">
        <v>2527</v>
      </c>
      <c r="F22982" s="4" t="s">
        <v>1280</v>
      </c>
      <c r="G22982" s="5">
        <v>2971</v>
      </c>
      <c r="H22982" s="6">
        <v>0.10767160000000001</v>
      </c>
      <c r="I22982" s="7">
        <v>53.363999999999997</v>
      </c>
      <c r="J22982" s="2">
        <v>60.75</v>
      </c>
      <c r="K22982">
        <v>4</v>
      </c>
    </row>
    <row r="22983" spans="1:11" x14ac:dyDescent="0.25">
      <c r="A22983">
        <v>79530</v>
      </c>
      <c r="B22983" s="2">
        <v>16.640999999999998</v>
      </c>
      <c r="C22983" s="3">
        <v>419</v>
      </c>
      <c r="D22983" s="4">
        <v>10180</v>
      </c>
      <c r="E22983" t="s">
        <v>14427</v>
      </c>
      <c r="F22983" s="4" t="s">
        <v>13752</v>
      </c>
      <c r="G22983" s="5">
        <v>300</v>
      </c>
      <c r="H22983" s="6">
        <v>0.1162791</v>
      </c>
      <c r="I22983" s="7">
        <v>51.875</v>
      </c>
    </row>
    <row r="22984" spans="1:11" x14ac:dyDescent="0.25">
      <c r="A22984">
        <v>26155</v>
      </c>
      <c r="B22984" s="2">
        <v>16.639469999999999</v>
      </c>
      <c r="C22984" s="3">
        <v>8565</v>
      </c>
      <c r="E22984" t="s">
        <v>5489</v>
      </c>
      <c r="F22984" s="4" t="s">
        <v>5144</v>
      </c>
      <c r="G22984" s="5">
        <v>6058</v>
      </c>
      <c r="H22984" s="6">
        <v>0.1152195</v>
      </c>
      <c r="I22984" s="7">
        <v>52.058</v>
      </c>
      <c r="J22984" s="2">
        <v>62</v>
      </c>
      <c r="K22984">
        <v>4</v>
      </c>
    </row>
    <row r="22985" spans="1:11" x14ac:dyDescent="0.25">
      <c r="A22985">
        <v>47967</v>
      </c>
      <c r="B22985" s="2">
        <v>16.637879999999999</v>
      </c>
      <c r="C22985" s="3">
        <v>896</v>
      </c>
      <c r="D22985" s="4">
        <v>18820</v>
      </c>
      <c r="E22985" t="s">
        <v>5185</v>
      </c>
      <c r="F22985" s="4" t="s">
        <v>8800</v>
      </c>
      <c r="G22985" s="5">
        <v>592</v>
      </c>
      <c r="H22985" s="6">
        <v>0.1047297</v>
      </c>
      <c r="I22985" s="7">
        <v>53.869</v>
      </c>
    </row>
    <row r="22986" spans="1:11" x14ac:dyDescent="0.25">
      <c r="A22986">
        <v>17229</v>
      </c>
      <c r="B22986" s="2">
        <v>16.637530000000002</v>
      </c>
      <c r="C22986" s="3">
        <v>1302</v>
      </c>
      <c r="E22986" t="s">
        <v>3739</v>
      </c>
      <c r="F22986" s="4" t="s">
        <v>3003</v>
      </c>
      <c r="G22986" s="5">
        <v>873</v>
      </c>
      <c r="H22986" s="6">
        <v>9.7365400000000005E-2</v>
      </c>
      <c r="I22986" s="7">
        <v>55.139000000000003</v>
      </c>
    </row>
    <row r="22987" spans="1:11" x14ac:dyDescent="0.25">
      <c r="A22987">
        <v>28752</v>
      </c>
      <c r="B22987" s="2">
        <v>16.63214</v>
      </c>
      <c r="C22987" s="3">
        <v>30412</v>
      </c>
      <c r="D22987" s="4">
        <v>32000</v>
      </c>
      <c r="E22987" t="s">
        <v>445</v>
      </c>
      <c r="F22987" s="4" t="s">
        <v>5642</v>
      </c>
      <c r="G22987" s="5">
        <v>21683</v>
      </c>
      <c r="H22987" s="6">
        <v>0.14758109999999999</v>
      </c>
      <c r="I22987" s="7">
        <v>46.46</v>
      </c>
      <c r="J22987" s="2">
        <v>50.5</v>
      </c>
      <c r="K22987">
        <v>4</v>
      </c>
    </row>
    <row r="22988" spans="1:11" x14ac:dyDescent="0.25">
      <c r="A22988">
        <v>49971</v>
      </c>
      <c r="B22988" s="2">
        <v>16.626860000000001</v>
      </c>
      <c r="C22988" s="3">
        <v>402</v>
      </c>
      <c r="E22988" t="s">
        <v>7520</v>
      </c>
      <c r="F22988" s="4" t="s">
        <v>9106</v>
      </c>
      <c r="G22988" s="5">
        <v>360</v>
      </c>
      <c r="H22988" s="6">
        <v>0.13611110000000001</v>
      </c>
      <c r="I22988" s="7">
        <v>48.438000000000002</v>
      </c>
      <c r="J22988" s="2">
        <v>51</v>
      </c>
      <c r="K22988">
        <v>1</v>
      </c>
    </row>
    <row r="22989" spans="1:11" x14ac:dyDescent="0.25">
      <c r="A22989">
        <v>43160</v>
      </c>
      <c r="B22989" s="2">
        <v>16.623100000000001</v>
      </c>
      <c r="C22989" s="3">
        <v>22319</v>
      </c>
      <c r="D22989" s="4">
        <v>47920</v>
      </c>
      <c r="E22989" t="s">
        <v>8343</v>
      </c>
      <c r="F22989" s="4" t="s">
        <v>8295</v>
      </c>
      <c r="G22989" s="5">
        <v>15381</v>
      </c>
      <c r="H22989" s="6">
        <v>0.14659990000000001</v>
      </c>
      <c r="I22989" s="7">
        <v>46.625</v>
      </c>
      <c r="J22989" s="2">
        <v>52</v>
      </c>
      <c r="K22989">
        <v>3</v>
      </c>
    </row>
    <row r="22990" spans="1:11" x14ac:dyDescent="0.25">
      <c r="A22990">
        <v>27013</v>
      </c>
      <c r="B22990" s="2">
        <v>16.618289999999998</v>
      </c>
      <c r="C22990" s="3">
        <v>7057</v>
      </c>
      <c r="D22990" s="4">
        <v>16740</v>
      </c>
      <c r="E22990" t="s">
        <v>2480</v>
      </c>
      <c r="F22990" s="4" t="s">
        <v>5642</v>
      </c>
      <c r="G22990" s="5">
        <v>4710</v>
      </c>
      <c r="H22990" s="6">
        <v>0.1237529</v>
      </c>
      <c r="I22990" s="7">
        <v>50.570999999999998</v>
      </c>
      <c r="J22990" s="2">
        <v>46</v>
      </c>
      <c r="K22990">
        <v>1</v>
      </c>
    </row>
    <row r="22991" spans="1:11" x14ac:dyDescent="0.25">
      <c r="A22991">
        <v>56651</v>
      </c>
      <c r="B22991" s="2">
        <v>16.617069999999998</v>
      </c>
      <c r="C22991" s="3">
        <v>517</v>
      </c>
      <c r="E22991" t="s">
        <v>10826</v>
      </c>
      <c r="F22991" s="4" t="s">
        <v>10428</v>
      </c>
      <c r="G22991" s="5">
        <v>377</v>
      </c>
      <c r="H22991" s="6">
        <v>0.1111111</v>
      </c>
      <c r="I22991" s="7">
        <v>52.75</v>
      </c>
      <c r="J22991" s="2">
        <v>66</v>
      </c>
      <c r="K22991">
        <v>1</v>
      </c>
    </row>
    <row r="22992" spans="1:11" x14ac:dyDescent="0.25">
      <c r="A22992">
        <v>48429</v>
      </c>
      <c r="B22992" s="2">
        <v>16.615629999999999</v>
      </c>
      <c r="C22992" s="3">
        <v>7953</v>
      </c>
      <c r="D22992" s="4">
        <v>37020</v>
      </c>
      <c r="E22992" t="s">
        <v>9187</v>
      </c>
      <c r="F22992" s="4" t="s">
        <v>9106</v>
      </c>
      <c r="G22992" s="5">
        <v>5653</v>
      </c>
      <c r="H22992" s="6">
        <v>9.7453100000000001E-2</v>
      </c>
      <c r="I22992" s="7">
        <v>55.095999999999997</v>
      </c>
      <c r="J22992" s="2">
        <v>49.25</v>
      </c>
      <c r="K22992">
        <v>4</v>
      </c>
    </row>
    <row r="22993" spans="1:11" x14ac:dyDescent="0.25">
      <c r="A22993">
        <v>31081</v>
      </c>
      <c r="B22993" s="2">
        <v>16.614249999999998</v>
      </c>
      <c r="C22993" s="3">
        <v>282</v>
      </c>
      <c r="E22993" t="s">
        <v>5461</v>
      </c>
      <c r="F22993" s="4" t="s">
        <v>6363</v>
      </c>
      <c r="G22993" s="5">
        <v>93</v>
      </c>
      <c r="H22993" s="6">
        <v>0.26595740000000001</v>
      </c>
      <c r="I22993" s="7">
        <v>25.97</v>
      </c>
    </row>
    <row r="22994" spans="1:11" x14ac:dyDescent="0.25">
      <c r="A22994">
        <v>52163</v>
      </c>
      <c r="B22994" s="2">
        <v>16.614190000000001</v>
      </c>
      <c r="C22994" s="3">
        <v>238</v>
      </c>
      <c r="E22994" t="s">
        <v>9930</v>
      </c>
      <c r="F22994" s="4" t="s">
        <v>9593</v>
      </c>
      <c r="G22994" s="5">
        <v>190</v>
      </c>
      <c r="H22994" s="6">
        <v>0.1413613</v>
      </c>
      <c r="I22994" s="7">
        <v>47.5</v>
      </c>
    </row>
    <row r="22995" spans="1:11" x14ac:dyDescent="0.25">
      <c r="A22995">
        <v>47846</v>
      </c>
      <c r="B22995" s="2">
        <v>16.614059999999998</v>
      </c>
      <c r="C22995" s="3">
        <v>435</v>
      </c>
      <c r="D22995" s="4">
        <v>45460</v>
      </c>
      <c r="E22995" t="s">
        <v>9064</v>
      </c>
      <c r="F22995" s="4" t="s">
        <v>8800</v>
      </c>
      <c r="G22995" s="5">
        <v>345</v>
      </c>
      <c r="H22995" s="6">
        <v>0.14161850000000001</v>
      </c>
      <c r="I22995" s="7">
        <v>47.454999999999998</v>
      </c>
    </row>
    <row r="22996" spans="1:11" x14ac:dyDescent="0.25">
      <c r="A22996">
        <v>36783</v>
      </c>
      <c r="B22996" s="2">
        <v>16.613849999999999</v>
      </c>
      <c r="C22996" s="3">
        <v>773</v>
      </c>
      <c r="E22996" t="s">
        <v>983</v>
      </c>
      <c r="F22996" s="4" t="s">
        <v>7027</v>
      </c>
      <c r="G22996" s="5">
        <v>495</v>
      </c>
      <c r="H22996" s="6">
        <v>0.13709679999999999</v>
      </c>
      <c r="I22996" s="7">
        <v>48.234999999999999</v>
      </c>
    </row>
    <row r="22997" spans="1:11" x14ac:dyDescent="0.25">
      <c r="A22997">
        <v>27946</v>
      </c>
      <c r="B22997" s="2">
        <v>16.613489999999999</v>
      </c>
      <c r="C22997" s="3">
        <v>1656</v>
      </c>
      <c r="D22997" s="4">
        <v>47260</v>
      </c>
      <c r="E22997" t="s">
        <v>5826</v>
      </c>
      <c r="F22997" s="4" t="s">
        <v>5642</v>
      </c>
      <c r="G22997" s="5">
        <v>1036</v>
      </c>
      <c r="H22997" s="6">
        <v>0.13307620000000001</v>
      </c>
      <c r="I22997" s="7">
        <v>48.929000000000002</v>
      </c>
    </row>
    <row r="22998" spans="1:11" x14ac:dyDescent="0.25">
      <c r="A22998">
        <v>32322</v>
      </c>
      <c r="B22998" s="2">
        <v>16.612400000000001</v>
      </c>
      <c r="C22998" s="3">
        <v>4486</v>
      </c>
      <c r="E22998" t="s">
        <v>6749</v>
      </c>
      <c r="F22998" s="4" t="s">
        <v>6689</v>
      </c>
      <c r="G22998" s="5">
        <v>3493</v>
      </c>
      <c r="H22998" s="6">
        <v>0.1036358</v>
      </c>
      <c r="I22998" s="7">
        <v>54.01</v>
      </c>
    </row>
    <row r="22999" spans="1:11" x14ac:dyDescent="0.25">
      <c r="A22999">
        <v>83213</v>
      </c>
      <c r="B22999" s="2">
        <v>16.6113</v>
      </c>
      <c r="C22999" s="3">
        <v>1595</v>
      </c>
      <c r="D22999" s="4">
        <v>26820</v>
      </c>
      <c r="E22999" t="s">
        <v>10629</v>
      </c>
      <c r="F22999" s="4" t="s">
        <v>14725</v>
      </c>
      <c r="G22999" s="5">
        <v>1113</v>
      </c>
      <c r="H22999" s="6">
        <v>0.14824799999999999</v>
      </c>
      <c r="I22999" s="7">
        <v>46.3</v>
      </c>
      <c r="J22999" s="2">
        <v>42.5</v>
      </c>
      <c r="K22999">
        <v>2</v>
      </c>
    </row>
    <row r="23000" spans="1:11" x14ac:dyDescent="0.25">
      <c r="A23000">
        <v>32190</v>
      </c>
      <c r="B23000" s="2">
        <v>16.610900000000001</v>
      </c>
      <c r="C23000" s="3">
        <v>758</v>
      </c>
      <c r="D23000" s="4">
        <v>19660</v>
      </c>
      <c r="E23000" t="s">
        <v>6741</v>
      </c>
      <c r="F23000" s="4" t="s">
        <v>6689</v>
      </c>
      <c r="G23000" s="5">
        <v>537</v>
      </c>
      <c r="H23000" s="6">
        <v>0.1191806</v>
      </c>
      <c r="I23000" s="7">
        <v>51.320999999999998</v>
      </c>
    </row>
    <row r="23001" spans="1:11" x14ac:dyDescent="0.25">
      <c r="A23001">
        <v>85756</v>
      </c>
      <c r="B23001" s="2">
        <v>16.60519</v>
      </c>
      <c r="C23001" s="3">
        <v>37252</v>
      </c>
      <c r="D23001" s="4">
        <v>46060</v>
      </c>
      <c r="E23001" t="s">
        <v>15050</v>
      </c>
      <c r="F23001" s="4" t="s">
        <v>14962</v>
      </c>
      <c r="G23001" s="5">
        <v>23354</v>
      </c>
      <c r="H23001" s="6">
        <v>0.12879470000000001</v>
      </c>
      <c r="I23001" s="7">
        <v>49.658999999999999</v>
      </c>
      <c r="J23001" s="2">
        <v>29</v>
      </c>
      <c r="K23001">
        <v>2</v>
      </c>
    </row>
    <row r="23002" spans="1:11" x14ac:dyDescent="0.25">
      <c r="A23002">
        <v>13124</v>
      </c>
      <c r="B23002" s="2">
        <v>16.59958</v>
      </c>
      <c r="C23002" s="3">
        <v>108</v>
      </c>
      <c r="E23002" t="s">
        <v>2521</v>
      </c>
      <c r="F23002" s="4" t="s">
        <v>1280</v>
      </c>
      <c r="G23002" s="5">
        <v>78</v>
      </c>
      <c r="H23002" s="6">
        <v>6.4102599999999996E-2</v>
      </c>
      <c r="I23002" s="7">
        <v>60.832999999999998</v>
      </c>
    </row>
    <row r="23003" spans="1:11" x14ac:dyDescent="0.25">
      <c r="A23003">
        <v>85736</v>
      </c>
      <c r="B23003" s="2">
        <v>16.598749999999999</v>
      </c>
      <c r="C23003" s="3">
        <v>4828</v>
      </c>
      <c r="D23003" s="4">
        <v>46060</v>
      </c>
      <c r="E23003" t="s">
        <v>15050</v>
      </c>
      <c r="F23003" s="4" t="s">
        <v>14962</v>
      </c>
      <c r="G23003" s="5">
        <v>3391</v>
      </c>
      <c r="H23003" s="6">
        <v>0.1288705</v>
      </c>
      <c r="I23003" s="7">
        <v>49.64</v>
      </c>
    </row>
    <row r="23004" spans="1:11" x14ac:dyDescent="0.25">
      <c r="A23004">
        <v>56630</v>
      </c>
      <c r="B23004" s="2">
        <v>16.597629999999999</v>
      </c>
      <c r="C23004" s="3">
        <v>1876</v>
      </c>
      <c r="D23004" s="4">
        <v>13420</v>
      </c>
      <c r="E23004" t="s">
        <v>10814</v>
      </c>
      <c r="F23004" s="4" t="s">
        <v>10428</v>
      </c>
      <c r="G23004" s="5">
        <v>1286</v>
      </c>
      <c r="H23004" s="6">
        <v>0.1181041</v>
      </c>
      <c r="I23004" s="7">
        <v>51.5</v>
      </c>
      <c r="J23004" s="2">
        <v>40</v>
      </c>
      <c r="K23004">
        <v>2</v>
      </c>
    </row>
    <row r="23005" spans="1:11" x14ac:dyDescent="0.25">
      <c r="A23005">
        <v>45169</v>
      </c>
      <c r="B23005" s="2">
        <v>16.596540000000001</v>
      </c>
      <c r="C23005" s="3">
        <v>4958</v>
      </c>
      <c r="D23005" s="4">
        <v>48940</v>
      </c>
      <c r="E23005" t="s">
        <v>8660</v>
      </c>
      <c r="F23005" s="4" t="s">
        <v>8295</v>
      </c>
      <c r="G23005" s="5">
        <v>3230</v>
      </c>
      <c r="H23005" s="6">
        <v>0.13869970000000001</v>
      </c>
      <c r="I23005" s="7">
        <v>47.936</v>
      </c>
      <c r="J23005" s="2">
        <v>34</v>
      </c>
      <c r="K23005">
        <v>1</v>
      </c>
    </row>
    <row r="23006" spans="1:11" x14ac:dyDescent="0.25">
      <c r="A23006">
        <v>59344</v>
      </c>
      <c r="B23006" s="2">
        <v>16.59571</v>
      </c>
      <c r="C23006" s="3">
        <v>345</v>
      </c>
      <c r="E23006" t="s">
        <v>11364</v>
      </c>
      <c r="F23006" s="4" t="s">
        <v>11278</v>
      </c>
      <c r="G23006" s="5">
        <v>250</v>
      </c>
      <c r="H23006" s="6">
        <v>0.1195219</v>
      </c>
      <c r="I23006" s="7">
        <v>51.25</v>
      </c>
    </row>
    <row r="23007" spans="1:11" x14ac:dyDescent="0.25">
      <c r="A23007">
        <v>68792</v>
      </c>
      <c r="B23007" s="2">
        <v>16.595580000000002</v>
      </c>
      <c r="C23007" s="3">
        <v>412</v>
      </c>
      <c r="E23007" t="s">
        <v>12849</v>
      </c>
      <c r="F23007" s="4" t="s">
        <v>12738</v>
      </c>
      <c r="G23007" s="5">
        <v>312</v>
      </c>
      <c r="H23007" s="6">
        <v>0.10576919999999999</v>
      </c>
      <c r="I23007" s="7">
        <v>53.625</v>
      </c>
    </row>
    <row r="23008" spans="1:11" x14ac:dyDescent="0.25">
      <c r="A23008">
        <v>34234</v>
      </c>
      <c r="B23008" s="2">
        <v>16.592110000000002</v>
      </c>
      <c r="C23008" s="3">
        <v>20349</v>
      </c>
      <c r="D23008" s="4">
        <v>35840</v>
      </c>
      <c r="E23008" t="s">
        <v>6977</v>
      </c>
      <c r="F23008" s="4" t="s">
        <v>6689</v>
      </c>
      <c r="G23008" s="5">
        <v>14194</v>
      </c>
      <c r="H23008" s="6">
        <v>0.18492430000000001</v>
      </c>
      <c r="I23008" s="7">
        <v>39.94</v>
      </c>
      <c r="J23008" s="2">
        <v>33</v>
      </c>
      <c r="K23008">
        <v>7</v>
      </c>
    </row>
    <row r="23009" spans="1:12" x14ac:dyDescent="0.25">
      <c r="A23009">
        <v>37144</v>
      </c>
      <c r="B23009" s="2">
        <v>16.58813</v>
      </c>
      <c r="C23009" s="3">
        <v>3342</v>
      </c>
      <c r="E23009" t="s">
        <v>2146</v>
      </c>
      <c r="F23009" s="4" t="s">
        <v>7348</v>
      </c>
      <c r="G23009" s="5">
        <v>2400</v>
      </c>
      <c r="H23009" s="6">
        <v>0.13875000000000001</v>
      </c>
      <c r="I23009" s="7">
        <v>47.917000000000002</v>
      </c>
      <c r="J23009" s="2">
        <v>43</v>
      </c>
      <c r="K23009">
        <v>1</v>
      </c>
    </row>
    <row r="23010" spans="1:12" x14ac:dyDescent="0.25">
      <c r="A23010">
        <v>37050</v>
      </c>
      <c r="B23010" s="2">
        <v>16.58728</v>
      </c>
      <c r="C23010" s="3">
        <v>1786</v>
      </c>
      <c r="E23010" t="s">
        <v>7365</v>
      </c>
      <c r="F23010" s="4" t="s">
        <v>7348</v>
      </c>
      <c r="G23010" s="5">
        <v>1179</v>
      </c>
      <c r="H23010" s="6">
        <v>0.1449153</v>
      </c>
      <c r="I23010" s="7">
        <v>46.85</v>
      </c>
    </row>
    <row r="23011" spans="1:12" x14ac:dyDescent="0.25">
      <c r="A23011">
        <v>55806</v>
      </c>
      <c r="B23011" s="2">
        <v>16.58558</v>
      </c>
      <c r="C23011" s="3">
        <v>9494</v>
      </c>
      <c r="D23011" s="4">
        <v>20260</v>
      </c>
      <c r="E23011" t="s">
        <v>6384</v>
      </c>
      <c r="F23011" s="4" t="s">
        <v>10428</v>
      </c>
      <c r="G23011" s="5">
        <v>5931</v>
      </c>
      <c r="H23011" s="6">
        <v>0.22795480000000001</v>
      </c>
      <c r="I23011" s="7">
        <v>32.5</v>
      </c>
      <c r="J23011" s="2">
        <v>51.4</v>
      </c>
      <c r="K23011">
        <v>5</v>
      </c>
    </row>
    <row r="23012" spans="1:12" x14ac:dyDescent="0.25">
      <c r="A23012">
        <v>30521</v>
      </c>
      <c r="B23012" s="2">
        <v>16.583449999999999</v>
      </c>
      <c r="C23012" s="3">
        <v>4281</v>
      </c>
      <c r="E23012" t="s">
        <v>6466</v>
      </c>
      <c r="F23012" s="4" t="s">
        <v>6363</v>
      </c>
      <c r="G23012" s="5">
        <v>2960</v>
      </c>
      <c r="H23012" s="6">
        <v>0.14695949999999999</v>
      </c>
      <c r="I23012" s="7">
        <v>46.496000000000002</v>
      </c>
    </row>
    <row r="23013" spans="1:12" x14ac:dyDescent="0.25">
      <c r="A23013">
        <v>23605</v>
      </c>
      <c r="B23013" s="2">
        <v>16.580670000000001</v>
      </c>
      <c r="C23013" s="3">
        <v>13206</v>
      </c>
      <c r="D23013" s="4">
        <v>47260</v>
      </c>
      <c r="E23013" t="s">
        <v>4877</v>
      </c>
      <c r="F23013" s="4" t="s">
        <v>4335</v>
      </c>
      <c r="G23013" s="5">
        <v>8628</v>
      </c>
      <c r="H23013" s="6">
        <v>0.1204079</v>
      </c>
      <c r="I23013" s="7">
        <v>51.081000000000003</v>
      </c>
      <c r="J23013" s="2">
        <v>60.666699999999999</v>
      </c>
      <c r="K23013">
        <v>3</v>
      </c>
    </row>
    <row r="23014" spans="1:12" x14ac:dyDescent="0.25">
      <c r="A23014">
        <v>13616</v>
      </c>
      <c r="B23014" s="2">
        <v>16.578320000000001</v>
      </c>
      <c r="C23014" s="3">
        <v>2184</v>
      </c>
      <c r="D23014" s="4">
        <v>48060</v>
      </c>
      <c r="E23014" t="s">
        <v>2646</v>
      </c>
      <c r="F23014" s="4" t="s">
        <v>1280</v>
      </c>
      <c r="G23014" s="5">
        <v>1218</v>
      </c>
      <c r="H23014" s="6">
        <v>0.1599672</v>
      </c>
      <c r="I23014" s="7">
        <v>44.241999999999997</v>
      </c>
    </row>
    <row r="23015" spans="1:12" x14ac:dyDescent="0.25">
      <c r="A23015">
        <v>21821</v>
      </c>
      <c r="B23015" s="2">
        <v>16.577839999999998</v>
      </c>
      <c r="C23015" s="3">
        <v>896</v>
      </c>
      <c r="D23015" s="4">
        <v>41540</v>
      </c>
      <c r="E23015" t="s">
        <v>4618</v>
      </c>
      <c r="F23015" s="4" t="s">
        <v>4361</v>
      </c>
      <c r="G23015" s="5">
        <v>787</v>
      </c>
      <c r="H23015" s="6">
        <v>0.14086290000000001</v>
      </c>
      <c r="I23015" s="7">
        <v>47.542999999999999</v>
      </c>
    </row>
    <row r="23016" spans="1:12" x14ac:dyDescent="0.25">
      <c r="A23016">
        <v>54855</v>
      </c>
      <c r="B23016" s="2">
        <v>16.577529999999999</v>
      </c>
      <c r="C23016" s="3">
        <v>968</v>
      </c>
      <c r="E23016" t="s">
        <v>8354</v>
      </c>
      <c r="F23016" s="4" t="s">
        <v>10031</v>
      </c>
      <c r="G23016" s="5">
        <v>499</v>
      </c>
      <c r="H23016" s="6">
        <v>0.1142285</v>
      </c>
      <c r="I23016" s="7">
        <v>52.143000000000001</v>
      </c>
    </row>
    <row r="23017" spans="1:12" x14ac:dyDescent="0.25">
      <c r="A23017">
        <v>21222</v>
      </c>
      <c r="B23017" s="2">
        <v>16.56823</v>
      </c>
      <c r="C23017" s="3">
        <v>55042</v>
      </c>
      <c r="D23017" s="4">
        <v>12580</v>
      </c>
      <c r="E23017" t="s">
        <v>4518</v>
      </c>
      <c r="F23017" s="4" t="s">
        <v>4361</v>
      </c>
      <c r="G23017" s="5">
        <v>38346</v>
      </c>
      <c r="H23017" s="6">
        <v>9.4455700000000004E-2</v>
      </c>
      <c r="I23017" s="7">
        <v>55.548000000000002</v>
      </c>
      <c r="J23017" s="2">
        <v>46.785699999999999</v>
      </c>
      <c r="K23017">
        <v>14</v>
      </c>
      <c r="L23017" s="2">
        <v>83.7</v>
      </c>
    </row>
    <row r="23018" spans="1:12" x14ac:dyDescent="0.25">
      <c r="A23018">
        <v>16622</v>
      </c>
      <c r="B23018" s="2">
        <v>16.55902</v>
      </c>
      <c r="C23018" s="3">
        <v>155</v>
      </c>
      <c r="D23018" s="4">
        <v>26500</v>
      </c>
      <c r="E23018" t="s">
        <v>3528</v>
      </c>
      <c r="F23018" s="4" t="s">
        <v>3003</v>
      </c>
      <c r="G23018" s="5">
        <v>123</v>
      </c>
      <c r="H23018" s="6">
        <v>3.2520300000000002E-2</v>
      </c>
      <c r="I23018" s="7">
        <v>66.25</v>
      </c>
    </row>
    <row r="23019" spans="1:12" x14ac:dyDescent="0.25">
      <c r="A23019">
        <v>49282</v>
      </c>
      <c r="B23019" s="2">
        <v>16.558900000000001</v>
      </c>
      <c r="C23019" s="3">
        <v>481</v>
      </c>
      <c r="D23019" s="4">
        <v>25880</v>
      </c>
      <c r="E23019" t="s">
        <v>9361</v>
      </c>
      <c r="F23019" s="4" t="s">
        <v>9106</v>
      </c>
      <c r="G23019" s="5">
        <v>409</v>
      </c>
      <c r="H23019" s="6">
        <v>0.1491442</v>
      </c>
      <c r="I23019" s="7">
        <v>46.094000000000001</v>
      </c>
    </row>
    <row r="23020" spans="1:12" x14ac:dyDescent="0.25">
      <c r="A23020">
        <v>28086</v>
      </c>
      <c r="B23020" s="2">
        <v>16.55453</v>
      </c>
      <c r="C23020" s="3">
        <v>25600</v>
      </c>
      <c r="D23020" s="4">
        <v>43140</v>
      </c>
      <c r="E23020" t="s">
        <v>5872</v>
      </c>
      <c r="F23020" s="4" t="s">
        <v>5642</v>
      </c>
      <c r="G23020" s="5">
        <v>17832</v>
      </c>
      <c r="H23020" s="6">
        <v>0.13823460000000001</v>
      </c>
      <c r="I23020" s="7">
        <v>47.976999999999997</v>
      </c>
      <c r="J23020" s="2">
        <v>61</v>
      </c>
      <c r="K23020">
        <v>1</v>
      </c>
    </row>
    <row r="23021" spans="1:12" x14ac:dyDescent="0.25">
      <c r="A23021">
        <v>46975</v>
      </c>
      <c r="B23021" s="2">
        <v>16.54777</v>
      </c>
      <c r="C23021" s="3">
        <v>14845</v>
      </c>
      <c r="E23021" t="s">
        <v>458</v>
      </c>
      <c r="F23021" s="4" t="s">
        <v>8800</v>
      </c>
      <c r="G23021" s="5">
        <v>10423</v>
      </c>
      <c r="H23021" s="6">
        <v>0.1246163</v>
      </c>
      <c r="I23021" s="7">
        <v>50.325000000000003</v>
      </c>
      <c r="J23021" s="2">
        <v>65</v>
      </c>
      <c r="K23021">
        <v>5</v>
      </c>
    </row>
    <row r="23022" spans="1:12" x14ac:dyDescent="0.25">
      <c r="A23022">
        <v>28114</v>
      </c>
      <c r="B23022" s="2">
        <v>16.544029999999999</v>
      </c>
      <c r="C23022" s="3">
        <v>7267</v>
      </c>
      <c r="D23022" s="4">
        <v>22580</v>
      </c>
      <c r="E23022" t="s">
        <v>5884</v>
      </c>
      <c r="F23022" s="4" t="s">
        <v>5642</v>
      </c>
      <c r="G23022" s="5">
        <v>5217</v>
      </c>
      <c r="H23022" s="6">
        <v>0.13165959999999999</v>
      </c>
      <c r="I23022" s="7">
        <v>49.104999999999997</v>
      </c>
    </row>
    <row r="23023" spans="1:12" x14ac:dyDescent="0.25">
      <c r="A23023">
        <v>47581</v>
      </c>
      <c r="B23023" s="2">
        <v>16.542120000000001</v>
      </c>
      <c r="C23023" s="3">
        <v>3842</v>
      </c>
      <c r="E23023" t="s">
        <v>9038</v>
      </c>
      <c r="F23023" s="4" t="s">
        <v>8800</v>
      </c>
      <c r="G23023" s="5">
        <v>2750</v>
      </c>
      <c r="H23023" s="6">
        <v>0.1032352</v>
      </c>
      <c r="I23023" s="7">
        <v>54.014000000000003</v>
      </c>
      <c r="J23023" s="2">
        <v>65</v>
      </c>
      <c r="K23023">
        <v>2</v>
      </c>
    </row>
    <row r="23024" spans="1:12" x14ac:dyDescent="0.25">
      <c r="A23024">
        <v>17048</v>
      </c>
      <c r="B23024" s="2">
        <v>16.540849999999999</v>
      </c>
      <c r="C23024" s="3">
        <v>3875</v>
      </c>
      <c r="D23024" s="4">
        <v>25420</v>
      </c>
      <c r="E23024" t="s">
        <v>3692</v>
      </c>
      <c r="F23024" s="4" t="s">
        <v>3003</v>
      </c>
      <c r="G23024" s="5">
        <v>2543</v>
      </c>
      <c r="H23024" s="6">
        <v>9.4339599999999996E-2</v>
      </c>
      <c r="I23024" s="7">
        <v>55.55</v>
      </c>
    </row>
    <row r="23025" spans="1:12" x14ac:dyDescent="0.25">
      <c r="A23025">
        <v>98002</v>
      </c>
      <c r="B23025" s="2">
        <v>16.534990000000001</v>
      </c>
      <c r="C23025" s="3">
        <v>34240</v>
      </c>
      <c r="D23025" s="4">
        <v>42660</v>
      </c>
      <c r="E23025" t="s">
        <v>162</v>
      </c>
      <c r="F23025" s="4" t="s">
        <v>16344</v>
      </c>
      <c r="G23025" s="5">
        <v>21955</v>
      </c>
      <c r="H23025" s="6">
        <v>0.1221989</v>
      </c>
      <c r="I23025" s="7">
        <v>50.734999999999999</v>
      </c>
      <c r="J23025" s="2">
        <v>45.352899999999998</v>
      </c>
      <c r="K23025">
        <v>17</v>
      </c>
      <c r="L23025" s="2">
        <v>78.2</v>
      </c>
    </row>
    <row r="23026" spans="1:12" x14ac:dyDescent="0.25">
      <c r="A23026">
        <v>65350</v>
      </c>
      <c r="B23026" s="2">
        <v>16.529450000000001</v>
      </c>
      <c r="C23026" s="3">
        <v>1628</v>
      </c>
      <c r="D23026" s="4">
        <v>42740</v>
      </c>
      <c r="E23026" t="s">
        <v>3172</v>
      </c>
      <c r="F23026" s="4" t="s">
        <v>12102</v>
      </c>
      <c r="G23026" s="5">
        <v>1177</v>
      </c>
      <c r="H23026" s="6">
        <v>0.15208160000000001</v>
      </c>
      <c r="I23026" s="7">
        <v>45.567999999999998</v>
      </c>
      <c r="J23026" s="2">
        <v>55.5</v>
      </c>
      <c r="K23026">
        <v>2</v>
      </c>
    </row>
    <row r="23027" spans="1:12" x14ac:dyDescent="0.25">
      <c r="A23027">
        <v>62979</v>
      </c>
      <c r="B23027" s="2">
        <v>16.528970000000001</v>
      </c>
      <c r="C23027" s="3">
        <v>1146</v>
      </c>
      <c r="E23027" t="s">
        <v>3335</v>
      </c>
      <c r="F23027" s="4" t="s">
        <v>11490</v>
      </c>
      <c r="G23027" s="5">
        <v>847</v>
      </c>
      <c r="H23027" s="6">
        <v>0.1239669</v>
      </c>
      <c r="I23027" s="7">
        <v>50.417000000000002</v>
      </c>
      <c r="J23027" s="2">
        <v>81</v>
      </c>
      <c r="K23027">
        <v>1</v>
      </c>
    </row>
    <row r="23028" spans="1:12" x14ac:dyDescent="0.25">
      <c r="A23028">
        <v>41095</v>
      </c>
      <c r="B23028" s="2">
        <v>16.528220000000001</v>
      </c>
      <c r="C23028" s="3">
        <v>3151</v>
      </c>
      <c r="D23028" s="4">
        <v>17140</v>
      </c>
      <c r="E23028" t="s">
        <v>2896</v>
      </c>
      <c r="F23028" s="4" t="s">
        <v>7883</v>
      </c>
      <c r="G23028" s="5">
        <v>2276</v>
      </c>
      <c r="H23028" s="6">
        <v>0.1072056</v>
      </c>
      <c r="I23028" s="7">
        <v>53.313000000000002</v>
      </c>
      <c r="J23028" s="2">
        <v>66</v>
      </c>
      <c r="K23028">
        <v>1</v>
      </c>
    </row>
    <row r="23029" spans="1:12" x14ac:dyDescent="0.25">
      <c r="A23029">
        <v>70732</v>
      </c>
      <c r="B23029" s="2">
        <v>16.527480000000001</v>
      </c>
      <c r="C23029" s="3">
        <v>1078</v>
      </c>
      <c r="D23029" s="4">
        <v>12940</v>
      </c>
      <c r="E23029" t="s">
        <v>13059</v>
      </c>
      <c r="F23029" s="4" t="s">
        <v>12927</v>
      </c>
      <c r="G23029" s="5">
        <v>820</v>
      </c>
      <c r="H23029" s="6">
        <v>9.7442100000000004E-2</v>
      </c>
      <c r="I23029" s="7">
        <v>55</v>
      </c>
    </row>
    <row r="23030" spans="1:12" x14ac:dyDescent="0.25">
      <c r="A23030">
        <v>54491</v>
      </c>
      <c r="B23030" s="2">
        <v>16.526990000000001</v>
      </c>
      <c r="C23030" s="3">
        <v>1508</v>
      </c>
      <c r="E23030" t="s">
        <v>2352</v>
      </c>
      <c r="F23030" s="4" t="s">
        <v>10031</v>
      </c>
      <c r="G23030" s="5">
        <v>1225</v>
      </c>
      <c r="H23030" s="6">
        <v>0.1305057</v>
      </c>
      <c r="I23030" s="7">
        <v>49.286000000000001</v>
      </c>
    </row>
    <row r="23031" spans="1:12" x14ac:dyDescent="0.25">
      <c r="A23031">
        <v>50155</v>
      </c>
      <c r="B23031" s="2">
        <v>16.52665</v>
      </c>
      <c r="C23031" s="3">
        <v>246</v>
      </c>
      <c r="D23031" s="4">
        <v>19780</v>
      </c>
      <c r="E23031" t="s">
        <v>8745</v>
      </c>
      <c r="F23031" s="4" t="s">
        <v>9593</v>
      </c>
      <c r="G23031" s="5">
        <v>160</v>
      </c>
      <c r="H23031" s="6">
        <v>0.15527949999999999</v>
      </c>
      <c r="I23031" s="7">
        <v>45</v>
      </c>
    </row>
    <row r="23032" spans="1:12" x14ac:dyDescent="0.25">
      <c r="A23032">
        <v>33876</v>
      </c>
      <c r="B23032" s="2">
        <v>16.52571</v>
      </c>
      <c r="C23032" s="3">
        <v>5172</v>
      </c>
      <c r="D23032" s="4">
        <v>42700</v>
      </c>
      <c r="E23032" t="s">
        <v>6942</v>
      </c>
      <c r="F23032" s="4" t="s">
        <v>6689</v>
      </c>
      <c r="G23032" s="5">
        <v>3782</v>
      </c>
      <c r="H23032" s="6">
        <v>0.11022999999999999</v>
      </c>
      <c r="I23032" s="7">
        <v>52.780999999999999</v>
      </c>
      <c r="J23032" s="2">
        <v>60</v>
      </c>
      <c r="K23032">
        <v>1</v>
      </c>
    </row>
    <row r="23033" spans="1:12" x14ac:dyDescent="0.25">
      <c r="A23033">
        <v>76351</v>
      </c>
      <c r="B23033" s="2">
        <v>16.524519999999999</v>
      </c>
      <c r="C23033" s="3">
        <v>1791</v>
      </c>
      <c r="D23033" s="4">
        <v>48660</v>
      </c>
      <c r="E23033" t="s">
        <v>13922</v>
      </c>
      <c r="F23033" s="4" t="s">
        <v>13752</v>
      </c>
      <c r="G23033" s="5">
        <v>1197</v>
      </c>
      <c r="H23033" s="6">
        <v>0.13355590000000001</v>
      </c>
      <c r="I23033" s="7">
        <v>48.75</v>
      </c>
      <c r="J23033" s="2">
        <v>63</v>
      </c>
      <c r="K23033">
        <v>1</v>
      </c>
    </row>
    <row r="23034" spans="1:12" x14ac:dyDescent="0.25">
      <c r="A23034">
        <v>12190</v>
      </c>
      <c r="B23034" s="2">
        <v>16.524069999999998</v>
      </c>
      <c r="C23034" s="3">
        <v>856</v>
      </c>
      <c r="E23034" t="s">
        <v>758</v>
      </c>
      <c r="F23034" s="4" t="s">
        <v>1280</v>
      </c>
      <c r="G23034" s="5">
        <v>663</v>
      </c>
      <c r="H23034" s="6">
        <v>0.16867470000000001</v>
      </c>
      <c r="I23034" s="7">
        <v>42.679000000000002</v>
      </c>
      <c r="J23034" s="2">
        <v>58</v>
      </c>
      <c r="K23034">
        <v>1</v>
      </c>
    </row>
    <row r="23035" spans="1:12" x14ac:dyDescent="0.25">
      <c r="A23035">
        <v>67449</v>
      </c>
      <c r="B23035" s="2">
        <v>16.52337</v>
      </c>
      <c r="C23035" s="3">
        <v>3056</v>
      </c>
      <c r="E23035" t="s">
        <v>12648</v>
      </c>
      <c r="F23035" s="4" t="s">
        <v>12494</v>
      </c>
      <c r="G23035" s="5">
        <v>2260</v>
      </c>
      <c r="H23035" s="6">
        <v>0.13489609999999999</v>
      </c>
      <c r="I23035" s="7">
        <v>48.515999999999998</v>
      </c>
      <c r="J23035" s="2">
        <v>66</v>
      </c>
      <c r="K23035">
        <v>1</v>
      </c>
    </row>
    <row r="23036" spans="1:12" x14ac:dyDescent="0.25">
      <c r="A23036">
        <v>68950</v>
      </c>
      <c r="B23036" s="2">
        <v>16.522770000000001</v>
      </c>
      <c r="C23036" s="3">
        <v>356</v>
      </c>
      <c r="D23036" s="4">
        <v>25580</v>
      </c>
      <c r="E23036" t="s">
        <v>9807</v>
      </c>
      <c r="F23036" s="4" t="s">
        <v>12738</v>
      </c>
      <c r="G23036" s="5">
        <v>270</v>
      </c>
      <c r="H23036" s="6">
        <v>8.5185200000000003E-2</v>
      </c>
      <c r="I23036" s="7">
        <v>57.104999999999997</v>
      </c>
    </row>
    <row r="23037" spans="1:12" x14ac:dyDescent="0.25">
      <c r="A23037">
        <v>60433</v>
      </c>
      <c r="B23037" s="2">
        <v>16.52007</v>
      </c>
      <c r="C23037" s="3">
        <v>17117</v>
      </c>
      <c r="D23037" s="4">
        <v>16980</v>
      </c>
      <c r="E23037" t="s">
        <v>11300</v>
      </c>
      <c r="F23037" s="4" t="s">
        <v>11490</v>
      </c>
      <c r="G23037" s="5">
        <v>10984</v>
      </c>
      <c r="H23037" s="6">
        <v>0.10623580000000001</v>
      </c>
      <c r="I23037" s="7">
        <v>53.466999999999999</v>
      </c>
      <c r="J23037" s="2">
        <v>37.666699999999999</v>
      </c>
      <c r="K23037">
        <v>3</v>
      </c>
    </row>
    <row r="23038" spans="1:12" x14ac:dyDescent="0.25">
      <c r="A23038">
        <v>47265</v>
      </c>
      <c r="B23038" s="2">
        <v>16.514209999999999</v>
      </c>
      <c r="C23038" s="3">
        <v>20410</v>
      </c>
      <c r="D23038" s="4">
        <v>35860</v>
      </c>
      <c r="E23038" t="s">
        <v>8973</v>
      </c>
      <c r="F23038" s="4" t="s">
        <v>8800</v>
      </c>
      <c r="G23038" s="5">
        <v>13496</v>
      </c>
      <c r="H23038" s="6">
        <v>0.1075054</v>
      </c>
      <c r="I23038" s="7">
        <v>53.243000000000002</v>
      </c>
      <c r="J23038" s="2">
        <v>58.5</v>
      </c>
      <c r="K23038">
        <v>4</v>
      </c>
    </row>
    <row r="23039" spans="1:12" x14ac:dyDescent="0.25">
      <c r="A23039">
        <v>36049</v>
      </c>
      <c r="B23039" s="2">
        <v>16.51004</v>
      </c>
      <c r="C23039" s="3">
        <v>5847</v>
      </c>
      <c r="E23039" t="s">
        <v>7199</v>
      </c>
      <c r="F23039" s="4" t="s">
        <v>7027</v>
      </c>
      <c r="G23039" s="5">
        <v>3950</v>
      </c>
      <c r="H23039" s="6">
        <v>0.1278157</v>
      </c>
      <c r="I23039" s="7">
        <v>49.728999999999999</v>
      </c>
    </row>
    <row r="23040" spans="1:12" x14ac:dyDescent="0.25">
      <c r="A23040">
        <v>58273</v>
      </c>
      <c r="B23040" s="2">
        <v>16.509049999999998</v>
      </c>
      <c r="C23040" s="3">
        <v>206</v>
      </c>
      <c r="E23040" t="s">
        <v>11124</v>
      </c>
      <c r="F23040" s="4" t="s">
        <v>11069</v>
      </c>
      <c r="G23040" s="5">
        <v>172</v>
      </c>
      <c r="H23040" s="6">
        <v>8.1395400000000007E-2</v>
      </c>
      <c r="I23040" s="7">
        <v>57.75</v>
      </c>
    </row>
    <row r="23041" spans="1:12" x14ac:dyDescent="0.25">
      <c r="A23041">
        <v>29440</v>
      </c>
      <c r="B23041" s="2">
        <v>16.50433</v>
      </c>
      <c r="C23041" s="3">
        <v>28167</v>
      </c>
      <c r="D23041" s="4">
        <v>23860</v>
      </c>
      <c r="E23041" t="s">
        <v>242</v>
      </c>
      <c r="F23041" s="4" t="s">
        <v>6130</v>
      </c>
      <c r="G23041" s="5">
        <v>19572</v>
      </c>
      <c r="H23041" s="6">
        <v>0.1535868</v>
      </c>
      <c r="I23041" s="7">
        <v>45.274000000000001</v>
      </c>
      <c r="J23041" s="2">
        <v>47.6</v>
      </c>
      <c r="K23041">
        <v>5</v>
      </c>
    </row>
    <row r="23042" spans="1:12" x14ac:dyDescent="0.25">
      <c r="A23042">
        <v>34652</v>
      </c>
      <c r="B23042" s="2">
        <v>16.495349999999998</v>
      </c>
      <c r="C23042" s="3">
        <v>23583</v>
      </c>
      <c r="D23042" s="4">
        <v>45300</v>
      </c>
      <c r="E23042" t="s">
        <v>6996</v>
      </c>
      <c r="F23042" s="4" t="s">
        <v>6689</v>
      </c>
      <c r="G23042" s="5">
        <v>17952</v>
      </c>
      <c r="H23042" s="6">
        <v>0.18097250000000001</v>
      </c>
      <c r="I23042" s="7">
        <v>40.536999999999999</v>
      </c>
      <c r="J23042" s="2">
        <v>67</v>
      </c>
      <c r="K23042">
        <v>1</v>
      </c>
    </row>
    <row r="23043" spans="1:12" x14ac:dyDescent="0.25">
      <c r="A23043">
        <v>27870</v>
      </c>
      <c r="B23043" s="2">
        <v>16.486730000000001</v>
      </c>
      <c r="C23043" s="3">
        <v>27218</v>
      </c>
      <c r="D23043" s="4">
        <v>40260</v>
      </c>
      <c r="E23043" t="s">
        <v>5787</v>
      </c>
      <c r="F23043" s="4" t="s">
        <v>5642</v>
      </c>
      <c r="G23043" s="5">
        <v>18075</v>
      </c>
      <c r="H23043" s="6">
        <v>0.1464454</v>
      </c>
      <c r="I23043" s="7">
        <v>46.503</v>
      </c>
      <c r="J23043" s="2">
        <v>57</v>
      </c>
      <c r="K23043">
        <v>2</v>
      </c>
    </row>
    <row r="23044" spans="1:12" x14ac:dyDescent="0.25">
      <c r="A23044">
        <v>66949</v>
      </c>
      <c r="B23044" s="2">
        <v>16.482289999999999</v>
      </c>
      <c r="C23044" s="3">
        <v>679</v>
      </c>
      <c r="E23044" t="s">
        <v>6568</v>
      </c>
      <c r="F23044" s="4" t="s">
        <v>12494</v>
      </c>
      <c r="G23044" s="5">
        <v>479</v>
      </c>
      <c r="H23044" s="6">
        <v>0.1356994</v>
      </c>
      <c r="I23044" s="7">
        <v>48.359000000000002</v>
      </c>
    </row>
    <row r="23045" spans="1:12" x14ac:dyDescent="0.25">
      <c r="A23045">
        <v>47874</v>
      </c>
      <c r="B23045" s="2">
        <v>16.481570000000001</v>
      </c>
      <c r="C23045" s="3">
        <v>3749</v>
      </c>
      <c r="D23045" s="4">
        <v>45460</v>
      </c>
      <c r="E23045" t="s">
        <v>1927</v>
      </c>
      <c r="F23045" s="4" t="s">
        <v>8800</v>
      </c>
      <c r="G23045" s="5">
        <v>2529</v>
      </c>
      <c r="H23045" s="6">
        <v>0.15223410000000001</v>
      </c>
      <c r="I23045" s="7">
        <v>45.5</v>
      </c>
    </row>
    <row r="23046" spans="1:12" x14ac:dyDescent="0.25">
      <c r="A23046">
        <v>72683</v>
      </c>
      <c r="B23046" s="2">
        <v>16.480920000000001</v>
      </c>
      <c r="C23046" s="3">
        <v>294</v>
      </c>
      <c r="D23046" s="4">
        <v>25460</v>
      </c>
      <c r="E23046" t="s">
        <v>13421</v>
      </c>
      <c r="F23046" s="4" t="s">
        <v>13183</v>
      </c>
      <c r="G23046" s="5">
        <v>180</v>
      </c>
      <c r="H23046" s="6">
        <v>0.10497239999999999</v>
      </c>
      <c r="I23046" s="7">
        <v>53.667000000000002</v>
      </c>
      <c r="J23046" s="2">
        <v>61</v>
      </c>
      <c r="K23046">
        <v>1</v>
      </c>
    </row>
    <row r="23047" spans="1:12" x14ac:dyDescent="0.25">
      <c r="A23047">
        <v>64672</v>
      </c>
      <c r="B23047" s="2">
        <v>16.48085</v>
      </c>
      <c r="C23047" s="3">
        <v>111</v>
      </c>
      <c r="E23047" t="s">
        <v>12308</v>
      </c>
      <c r="F23047" s="4" t="s">
        <v>12102</v>
      </c>
      <c r="G23047" s="5">
        <v>107</v>
      </c>
      <c r="H23047" s="6">
        <v>3.7383199999999998E-2</v>
      </c>
      <c r="I23047" s="7">
        <v>65.340999999999994</v>
      </c>
      <c r="J23047" s="2">
        <v>44</v>
      </c>
      <c r="K23047">
        <v>1</v>
      </c>
    </row>
    <row r="23048" spans="1:12" x14ac:dyDescent="0.25">
      <c r="A23048">
        <v>60617</v>
      </c>
      <c r="B23048" s="2">
        <v>16.468240000000002</v>
      </c>
      <c r="C23048" s="3">
        <v>82684</v>
      </c>
      <c r="D23048" s="4">
        <v>16980</v>
      </c>
      <c r="E23048" t="s">
        <v>11616</v>
      </c>
      <c r="F23048" s="4" t="s">
        <v>11490</v>
      </c>
      <c r="G23048" s="5">
        <v>52556</v>
      </c>
      <c r="H23048" s="6">
        <v>0.15453700000000001</v>
      </c>
      <c r="I23048" s="7">
        <v>45.095999999999997</v>
      </c>
      <c r="J23048" s="2">
        <v>36.966700000000003</v>
      </c>
      <c r="K23048">
        <v>30</v>
      </c>
      <c r="L23048" s="2">
        <v>33.299999999999997</v>
      </c>
    </row>
    <row r="23049" spans="1:12" x14ac:dyDescent="0.25">
      <c r="A23049">
        <v>57538</v>
      </c>
      <c r="B23049" s="2">
        <v>16.45562</v>
      </c>
      <c r="C23049" s="3">
        <v>256</v>
      </c>
      <c r="E23049" t="s">
        <v>10991</v>
      </c>
      <c r="F23049" s="4" t="s">
        <v>10877</v>
      </c>
      <c r="G23049" s="5">
        <v>197</v>
      </c>
      <c r="H23049" s="6">
        <v>0.1767677</v>
      </c>
      <c r="I23049" s="7">
        <v>41.25</v>
      </c>
    </row>
    <row r="23050" spans="1:12" x14ac:dyDescent="0.25">
      <c r="A23050">
        <v>35401</v>
      </c>
      <c r="B23050" s="2">
        <v>16.451619999999998</v>
      </c>
      <c r="C23050" s="3">
        <v>36620</v>
      </c>
      <c r="D23050" s="4">
        <v>46220</v>
      </c>
      <c r="E23050" t="s">
        <v>7083</v>
      </c>
      <c r="F23050" s="4" t="s">
        <v>7027</v>
      </c>
      <c r="G23050" s="5">
        <v>16497</v>
      </c>
      <c r="H23050" s="6">
        <v>0.21020730000000001</v>
      </c>
      <c r="I23050" s="7">
        <v>35.470999999999997</v>
      </c>
      <c r="J23050" s="2">
        <v>44.666699999999999</v>
      </c>
      <c r="K23050">
        <v>9</v>
      </c>
    </row>
    <row r="23051" spans="1:12" x14ac:dyDescent="0.25">
      <c r="A23051">
        <v>32024</v>
      </c>
      <c r="B23051" s="2">
        <v>16.444600000000001</v>
      </c>
      <c r="C23051" s="3">
        <v>19395</v>
      </c>
      <c r="D23051" s="4">
        <v>29380</v>
      </c>
      <c r="E23051" t="s">
        <v>3509</v>
      </c>
      <c r="F23051" s="4" t="s">
        <v>6689</v>
      </c>
      <c r="G23051" s="5">
        <v>12847</v>
      </c>
      <c r="H23051" s="6">
        <v>0.12795770000000001</v>
      </c>
      <c r="I23051" s="7">
        <v>49.680999999999997</v>
      </c>
    </row>
    <row r="23052" spans="1:12" x14ac:dyDescent="0.25">
      <c r="A23052">
        <v>32466</v>
      </c>
      <c r="B23052" s="2">
        <v>16.44059</v>
      </c>
      <c r="C23052" s="3">
        <v>6083</v>
      </c>
      <c r="D23052" s="4">
        <v>37460</v>
      </c>
      <c r="E23052" t="s">
        <v>2830</v>
      </c>
      <c r="F23052" s="4" t="s">
        <v>6689</v>
      </c>
      <c r="G23052" s="5">
        <v>3888</v>
      </c>
      <c r="H23052" s="6">
        <v>8.4104899999999996E-2</v>
      </c>
      <c r="I23052" s="7">
        <v>57.259</v>
      </c>
      <c r="J23052" s="2">
        <v>23</v>
      </c>
      <c r="K23052">
        <v>1</v>
      </c>
    </row>
    <row r="23053" spans="1:12" x14ac:dyDescent="0.25">
      <c r="A23053">
        <v>51459</v>
      </c>
      <c r="B23053" s="2">
        <v>16.43965</v>
      </c>
      <c r="C23053" s="3">
        <v>79</v>
      </c>
      <c r="E23053" t="s">
        <v>3853</v>
      </c>
      <c r="F23053" s="4" t="s">
        <v>9593</v>
      </c>
      <c r="G23053" s="5">
        <v>52</v>
      </c>
      <c r="H23053" s="6">
        <v>7.5471700000000003E-2</v>
      </c>
      <c r="I23053" s="7">
        <v>58.75</v>
      </c>
    </row>
    <row r="23054" spans="1:12" x14ac:dyDescent="0.25">
      <c r="A23054">
        <v>47562</v>
      </c>
      <c r="B23054" s="2">
        <v>16.43901</v>
      </c>
      <c r="C23054" s="3">
        <v>4341</v>
      </c>
      <c r="D23054" s="4">
        <v>47780</v>
      </c>
      <c r="E23054" t="s">
        <v>9030</v>
      </c>
      <c r="F23054" s="4" t="s">
        <v>8800</v>
      </c>
      <c r="G23054" s="5">
        <v>2618</v>
      </c>
      <c r="H23054" s="6">
        <v>0.105424</v>
      </c>
      <c r="I23054" s="7">
        <v>53.570999999999998</v>
      </c>
      <c r="J23054" s="2">
        <v>60</v>
      </c>
      <c r="K23054">
        <v>1</v>
      </c>
    </row>
    <row r="23055" spans="1:12" x14ac:dyDescent="0.25">
      <c r="A23055">
        <v>62426</v>
      </c>
      <c r="B23055" s="2">
        <v>16.438220000000001</v>
      </c>
      <c r="C23055" s="3">
        <v>1123</v>
      </c>
      <c r="D23055" s="4">
        <v>20820</v>
      </c>
      <c r="E23055" t="s">
        <v>4469</v>
      </c>
      <c r="F23055" s="4" t="s">
        <v>11490</v>
      </c>
      <c r="G23055" s="5">
        <v>689</v>
      </c>
      <c r="H23055" s="6">
        <v>0.10159650000000001</v>
      </c>
      <c r="I23055" s="7">
        <v>54.231000000000002</v>
      </c>
    </row>
    <row r="23056" spans="1:12" x14ac:dyDescent="0.25">
      <c r="A23056">
        <v>83849</v>
      </c>
      <c r="B23056" s="2">
        <v>16.437729999999998</v>
      </c>
      <c r="C23056" s="3">
        <v>1763</v>
      </c>
      <c r="E23056" t="s">
        <v>14839</v>
      </c>
      <c r="F23056" s="4" t="s">
        <v>14725</v>
      </c>
      <c r="G23056" s="5">
        <v>1340</v>
      </c>
      <c r="H23056" s="6">
        <v>0.13059699999999999</v>
      </c>
      <c r="I23056" s="7">
        <v>49.219000000000001</v>
      </c>
    </row>
    <row r="23057" spans="1:11" x14ac:dyDescent="0.25">
      <c r="A23057">
        <v>7087</v>
      </c>
      <c r="B23057" s="2">
        <v>16.426500000000001</v>
      </c>
      <c r="C23057" s="3">
        <v>68337</v>
      </c>
      <c r="D23057" s="4">
        <v>35620</v>
      </c>
      <c r="E23057" t="s">
        <v>1398</v>
      </c>
      <c r="F23057" s="4" t="s">
        <v>1341</v>
      </c>
      <c r="G23057" s="5">
        <v>45573</v>
      </c>
      <c r="H23057" s="6">
        <v>0.17637639999999999</v>
      </c>
      <c r="I23057" s="7">
        <v>41.308</v>
      </c>
      <c r="J23057" s="2">
        <v>40</v>
      </c>
      <c r="K23057">
        <v>9</v>
      </c>
    </row>
    <row r="23058" spans="1:11" x14ac:dyDescent="0.25">
      <c r="A23058">
        <v>68637</v>
      </c>
      <c r="B23058" s="2">
        <v>16.41555</v>
      </c>
      <c r="C23058" s="3">
        <v>263</v>
      </c>
      <c r="E23058" t="s">
        <v>12811</v>
      </c>
      <c r="F23058" s="4" t="s">
        <v>12738</v>
      </c>
      <c r="G23058" s="5">
        <v>216</v>
      </c>
      <c r="H23058" s="6">
        <v>0.1152074</v>
      </c>
      <c r="I23058" s="7">
        <v>51.875</v>
      </c>
    </row>
    <row r="23059" spans="1:11" x14ac:dyDescent="0.25">
      <c r="A23059">
        <v>70087</v>
      </c>
      <c r="B23059" s="2">
        <v>16.414149999999999</v>
      </c>
      <c r="C23059" s="3">
        <v>9125</v>
      </c>
      <c r="D23059" s="4">
        <v>35380</v>
      </c>
      <c r="E23059" t="s">
        <v>12953</v>
      </c>
      <c r="F23059" s="4" t="s">
        <v>12927</v>
      </c>
      <c r="G23059" s="5">
        <v>5623</v>
      </c>
      <c r="H23059" s="6">
        <v>0.1321359</v>
      </c>
      <c r="I23059" s="7">
        <v>48.948999999999998</v>
      </c>
      <c r="J23059" s="2">
        <v>46</v>
      </c>
      <c r="K23059">
        <v>3</v>
      </c>
    </row>
    <row r="23060" spans="1:11" x14ac:dyDescent="0.25">
      <c r="A23060">
        <v>31563</v>
      </c>
      <c r="B23060" s="2">
        <v>16.412579999999998</v>
      </c>
      <c r="C23060" s="3">
        <v>1340</v>
      </c>
      <c r="E23060" t="s">
        <v>6625</v>
      </c>
      <c r="F23060" s="4" t="s">
        <v>6363</v>
      </c>
      <c r="G23060" s="5">
        <v>933</v>
      </c>
      <c r="H23060" s="6">
        <v>6.3236899999999999E-2</v>
      </c>
      <c r="I23060" s="7">
        <v>60.854999999999997</v>
      </c>
    </row>
    <row r="23061" spans="1:11" x14ac:dyDescent="0.25">
      <c r="A23061">
        <v>50449</v>
      </c>
      <c r="B23061" s="2">
        <v>16.41225</v>
      </c>
      <c r="C23061" s="3">
        <v>639</v>
      </c>
      <c r="E23061" t="s">
        <v>9696</v>
      </c>
      <c r="F23061" s="4" t="s">
        <v>9593</v>
      </c>
      <c r="G23061" s="5">
        <v>437</v>
      </c>
      <c r="H23061" s="6">
        <v>8.6758000000000002E-2</v>
      </c>
      <c r="I23061" s="7">
        <v>56.786000000000001</v>
      </c>
      <c r="J23061" s="2">
        <v>50</v>
      </c>
      <c r="K23061">
        <v>2</v>
      </c>
    </row>
    <row r="23062" spans="1:11" x14ac:dyDescent="0.25">
      <c r="A23062">
        <v>64421</v>
      </c>
      <c r="B23062" s="2">
        <v>16.412040000000001</v>
      </c>
      <c r="C23062" s="3">
        <v>665</v>
      </c>
      <c r="D23062" s="4">
        <v>41140</v>
      </c>
      <c r="E23062" t="s">
        <v>12262</v>
      </c>
      <c r="F23062" s="4" t="s">
        <v>12102</v>
      </c>
      <c r="G23062" s="5">
        <v>469</v>
      </c>
      <c r="H23062" s="6">
        <v>0.1812367</v>
      </c>
      <c r="I23062" s="7">
        <v>40.454999999999998</v>
      </c>
    </row>
    <row r="23063" spans="1:11" x14ac:dyDescent="0.25">
      <c r="A23063">
        <v>66442</v>
      </c>
      <c r="B23063" s="2">
        <v>16.410609999999998</v>
      </c>
      <c r="C23063" s="3">
        <v>15413</v>
      </c>
      <c r="D23063" s="4">
        <v>27920</v>
      </c>
      <c r="E23063" t="s">
        <v>12534</v>
      </c>
      <c r="F23063" s="4" t="s">
        <v>12494</v>
      </c>
      <c r="G23063" s="5">
        <v>5480</v>
      </c>
      <c r="H23063" s="6">
        <v>0.17463500000000001</v>
      </c>
      <c r="I23063" s="7">
        <v>41.594000000000001</v>
      </c>
      <c r="J23063" s="2">
        <v>64</v>
      </c>
      <c r="K23063">
        <v>2</v>
      </c>
    </row>
    <row r="23064" spans="1:11" x14ac:dyDescent="0.25">
      <c r="A23064">
        <v>18619</v>
      </c>
      <c r="B23064" s="2">
        <v>16.409269999999999</v>
      </c>
      <c r="C23064" s="3">
        <v>202</v>
      </c>
      <c r="E23064" t="s">
        <v>4097</v>
      </c>
      <c r="F23064" s="4" t="s">
        <v>3003</v>
      </c>
      <c r="G23064" s="5">
        <v>149</v>
      </c>
      <c r="H23064" s="6">
        <v>0.1006711</v>
      </c>
      <c r="I23064" s="7">
        <v>54.375</v>
      </c>
    </row>
    <row r="23065" spans="1:11" x14ac:dyDescent="0.25">
      <c r="A23065">
        <v>24360</v>
      </c>
      <c r="B23065" s="2">
        <v>16.408159999999999</v>
      </c>
      <c r="C23065" s="3">
        <v>6206</v>
      </c>
      <c r="E23065" t="s">
        <v>5050</v>
      </c>
      <c r="F23065" s="4" t="s">
        <v>4335</v>
      </c>
      <c r="G23065" s="5">
        <v>4453</v>
      </c>
      <c r="H23065" s="6">
        <v>0.1239335</v>
      </c>
      <c r="I23065" s="7">
        <v>50.354999999999997</v>
      </c>
      <c r="J23065" s="2">
        <v>77</v>
      </c>
      <c r="K23065">
        <v>1</v>
      </c>
    </row>
    <row r="23066" spans="1:11" x14ac:dyDescent="0.25">
      <c r="A23066">
        <v>44874</v>
      </c>
      <c r="B23066" s="2">
        <v>16.407039999999999</v>
      </c>
      <c r="C23066" s="3">
        <v>397</v>
      </c>
      <c r="D23066" s="4">
        <v>11740</v>
      </c>
      <c r="E23066" t="s">
        <v>2532</v>
      </c>
      <c r="F23066" s="4" t="s">
        <v>8295</v>
      </c>
      <c r="G23066" s="5">
        <v>225</v>
      </c>
      <c r="H23066" s="6">
        <v>0.18141589999999999</v>
      </c>
      <c r="I23066" s="7">
        <v>40.417000000000002</v>
      </c>
      <c r="J23066" s="2">
        <v>64</v>
      </c>
      <c r="K23066">
        <v>1</v>
      </c>
    </row>
    <row r="23067" spans="1:11" x14ac:dyDescent="0.25">
      <c r="A23067">
        <v>21850</v>
      </c>
      <c r="B23067" s="2">
        <v>16.406569999999999</v>
      </c>
      <c r="C23067" s="3">
        <v>2631</v>
      </c>
      <c r="D23067" s="4">
        <v>41540</v>
      </c>
      <c r="E23067" t="s">
        <v>4626</v>
      </c>
      <c r="F23067" s="4" t="s">
        <v>4361</v>
      </c>
      <c r="G23067" s="5">
        <v>1750</v>
      </c>
      <c r="H23067" s="6">
        <v>8.4000000000000005E-2</v>
      </c>
      <c r="I23067" s="7">
        <v>57.25</v>
      </c>
      <c r="J23067" s="2">
        <v>33</v>
      </c>
      <c r="K23067">
        <v>1</v>
      </c>
    </row>
    <row r="23068" spans="1:11" x14ac:dyDescent="0.25">
      <c r="A23068">
        <v>72436</v>
      </c>
      <c r="B23068" s="2">
        <v>16.406030000000001</v>
      </c>
      <c r="C23068" s="3">
        <v>837</v>
      </c>
      <c r="D23068" s="4">
        <v>37500</v>
      </c>
      <c r="E23068" t="s">
        <v>13346</v>
      </c>
      <c r="F23068" s="4" t="s">
        <v>13183</v>
      </c>
      <c r="G23068" s="5">
        <v>495</v>
      </c>
      <c r="H23068" s="6">
        <v>0.1028226</v>
      </c>
      <c r="I23068" s="7">
        <v>53.993000000000002</v>
      </c>
    </row>
    <row r="23069" spans="1:11" x14ac:dyDescent="0.25">
      <c r="A23069">
        <v>65285</v>
      </c>
      <c r="B23069" s="2">
        <v>16.40577</v>
      </c>
      <c r="C23069" s="3">
        <v>896</v>
      </c>
      <c r="D23069" s="4">
        <v>33020</v>
      </c>
      <c r="E23069" t="s">
        <v>1254</v>
      </c>
      <c r="F23069" s="4" t="s">
        <v>12102</v>
      </c>
      <c r="G23069" s="5">
        <v>611</v>
      </c>
      <c r="H23069" s="6">
        <v>8.5106399999999999E-2</v>
      </c>
      <c r="I23069" s="7">
        <v>57.054000000000002</v>
      </c>
      <c r="J23069" s="2">
        <v>79</v>
      </c>
      <c r="K23069">
        <v>1</v>
      </c>
    </row>
    <row r="23070" spans="1:11" x14ac:dyDescent="0.25">
      <c r="A23070">
        <v>64431</v>
      </c>
      <c r="B23070" s="2">
        <v>16.405539999999998</v>
      </c>
      <c r="C23070" s="3">
        <v>398</v>
      </c>
      <c r="D23070" s="4">
        <v>32340</v>
      </c>
      <c r="E23070" t="s">
        <v>12266</v>
      </c>
      <c r="F23070" s="4" t="s">
        <v>12102</v>
      </c>
      <c r="G23070" s="5">
        <v>328</v>
      </c>
      <c r="H23070" s="6">
        <v>0.12158049999999999</v>
      </c>
      <c r="I23070" s="7">
        <v>50.75</v>
      </c>
    </row>
    <row r="23071" spans="1:11" x14ac:dyDescent="0.25">
      <c r="A23071">
        <v>83334</v>
      </c>
      <c r="B23071" s="2">
        <v>16.405159999999999</v>
      </c>
      <c r="C23071" s="3">
        <v>2033</v>
      </c>
      <c r="D23071" s="4">
        <v>46300</v>
      </c>
      <c r="E23071" t="s">
        <v>14756</v>
      </c>
      <c r="F23071" s="4" t="s">
        <v>14725</v>
      </c>
      <c r="G23071" s="5">
        <v>1256</v>
      </c>
      <c r="H23071" s="6">
        <v>0.125</v>
      </c>
      <c r="I23071" s="7">
        <v>50.155999999999999</v>
      </c>
    </row>
    <row r="23072" spans="1:11" x14ac:dyDescent="0.25">
      <c r="A23072">
        <v>62262</v>
      </c>
      <c r="B23072" s="2">
        <v>16.40456</v>
      </c>
      <c r="C23072" s="3">
        <v>1833</v>
      </c>
      <c r="D23072" s="4">
        <v>41180</v>
      </c>
      <c r="E23072" t="s">
        <v>11907</v>
      </c>
      <c r="F23072" s="4" t="s">
        <v>11490</v>
      </c>
      <c r="G23072" s="5">
        <v>1269</v>
      </c>
      <c r="H23072" s="6">
        <v>9.5350699999999997E-2</v>
      </c>
      <c r="I23072" s="7">
        <v>55.277999999999999</v>
      </c>
    </row>
    <row r="23073" spans="1:12" x14ac:dyDescent="0.25">
      <c r="A23073">
        <v>74856</v>
      </c>
      <c r="B23073" s="2">
        <v>16.404129999999999</v>
      </c>
      <c r="C23073" s="3">
        <v>773</v>
      </c>
      <c r="E23073" t="s">
        <v>3700</v>
      </c>
      <c r="F23073" s="4" t="s">
        <v>13462</v>
      </c>
      <c r="G23073" s="5">
        <v>521</v>
      </c>
      <c r="H23073" s="6">
        <v>0.15738959999999999</v>
      </c>
      <c r="I23073" s="7">
        <v>44.554000000000002</v>
      </c>
    </row>
    <row r="23074" spans="1:12" x14ac:dyDescent="0.25">
      <c r="A23074">
        <v>4730</v>
      </c>
      <c r="B23074" s="2">
        <v>16.402259999999998</v>
      </c>
      <c r="C23074" s="3">
        <v>9991</v>
      </c>
      <c r="E23074" t="s">
        <v>938</v>
      </c>
      <c r="F23074" s="4" t="s">
        <v>701</v>
      </c>
      <c r="G23074" s="5">
        <v>7293</v>
      </c>
      <c r="H23074" s="6">
        <v>0.15425749999999999</v>
      </c>
      <c r="I23074" s="7">
        <v>45.094000000000001</v>
      </c>
      <c r="J23074" s="2">
        <v>58.6</v>
      </c>
      <c r="K23074">
        <v>5</v>
      </c>
    </row>
    <row r="23075" spans="1:12" x14ac:dyDescent="0.25">
      <c r="A23075">
        <v>44135</v>
      </c>
      <c r="B23075" s="2">
        <v>16.39592</v>
      </c>
      <c r="C23075" s="3">
        <v>27715</v>
      </c>
      <c r="D23075" s="4">
        <v>17460</v>
      </c>
      <c r="E23075" t="s">
        <v>2480</v>
      </c>
      <c r="F23075" s="4" t="s">
        <v>8295</v>
      </c>
      <c r="G23075" s="5">
        <v>19201</v>
      </c>
      <c r="H23075" s="6">
        <v>0.1386386</v>
      </c>
      <c r="I23075" s="7">
        <v>47.792999999999999</v>
      </c>
      <c r="J23075" s="2">
        <v>46.5</v>
      </c>
      <c r="K23075">
        <v>14</v>
      </c>
      <c r="L23075" s="2">
        <v>82.7</v>
      </c>
    </row>
    <row r="23076" spans="1:12" x14ac:dyDescent="0.25">
      <c r="A23076">
        <v>36375</v>
      </c>
      <c r="B23076" s="2">
        <v>16.390160000000002</v>
      </c>
      <c r="C23076" s="3">
        <v>7269</v>
      </c>
      <c r="D23076" s="4">
        <v>20020</v>
      </c>
      <c r="E23076" t="s">
        <v>7241</v>
      </c>
      <c r="F23076" s="4" t="s">
        <v>7027</v>
      </c>
      <c r="G23076" s="5">
        <v>4850</v>
      </c>
      <c r="H23076" s="6">
        <v>0.121006</v>
      </c>
      <c r="I23076" s="7">
        <v>50.837000000000003</v>
      </c>
      <c r="J23076" s="2">
        <v>32.5</v>
      </c>
      <c r="K23076">
        <v>2</v>
      </c>
    </row>
    <row r="23077" spans="1:12" x14ac:dyDescent="0.25">
      <c r="A23077">
        <v>35619</v>
      </c>
      <c r="B23077" s="2">
        <v>16.38823</v>
      </c>
      <c r="C23077" s="3">
        <v>4798</v>
      </c>
      <c r="D23077" s="4">
        <v>19460</v>
      </c>
      <c r="E23077" t="s">
        <v>655</v>
      </c>
      <c r="F23077" s="4" t="s">
        <v>7027</v>
      </c>
      <c r="G23077" s="5">
        <v>3237</v>
      </c>
      <c r="H23077" s="6">
        <v>0.1201359</v>
      </c>
      <c r="I23077" s="7">
        <v>50.987000000000002</v>
      </c>
    </row>
    <row r="23078" spans="1:12" x14ac:dyDescent="0.25">
      <c r="A23078">
        <v>58494</v>
      </c>
      <c r="B23078" s="2">
        <v>16.38739</v>
      </c>
      <c r="C23078" s="3">
        <v>323</v>
      </c>
      <c r="D23078" s="4">
        <v>13900</v>
      </c>
      <c r="E23078" t="s">
        <v>7265</v>
      </c>
      <c r="F23078" s="4" t="s">
        <v>11069</v>
      </c>
      <c r="G23078" s="5">
        <v>244</v>
      </c>
      <c r="H23078" s="6">
        <v>0.14754100000000001</v>
      </c>
      <c r="I23078" s="7">
        <v>46.25</v>
      </c>
    </row>
    <row r="23079" spans="1:12" x14ac:dyDescent="0.25">
      <c r="A23079">
        <v>35755</v>
      </c>
      <c r="B23079" s="2">
        <v>16.387229999999999</v>
      </c>
      <c r="C23079" s="3">
        <v>671</v>
      </c>
      <c r="D23079" s="4">
        <v>10700</v>
      </c>
      <c r="E23079" t="s">
        <v>7142</v>
      </c>
      <c r="F23079" s="4" t="s">
        <v>7027</v>
      </c>
      <c r="G23079" s="5">
        <v>430</v>
      </c>
      <c r="H23079" s="6">
        <v>9.0697700000000006E-2</v>
      </c>
      <c r="I23079" s="7">
        <v>56.070999999999998</v>
      </c>
    </row>
    <row r="23080" spans="1:12" x14ac:dyDescent="0.25">
      <c r="A23080">
        <v>75161</v>
      </c>
      <c r="B23080" s="2">
        <v>16.386009999999999</v>
      </c>
      <c r="C23080" s="3">
        <v>6642</v>
      </c>
      <c r="D23080" s="4">
        <v>19100</v>
      </c>
      <c r="E23080" t="s">
        <v>6068</v>
      </c>
      <c r="F23080" s="4" t="s">
        <v>13752</v>
      </c>
      <c r="G23080" s="5">
        <v>4703</v>
      </c>
      <c r="H23080" s="6">
        <v>9.3557299999999996E-2</v>
      </c>
      <c r="I23080" s="7">
        <v>55.576000000000001</v>
      </c>
    </row>
    <row r="23081" spans="1:12" x14ac:dyDescent="0.25">
      <c r="A23081">
        <v>5906</v>
      </c>
      <c r="B23081" s="2">
        <v>16.38466</v>
      </c>
      <c r="C23081" s="3">
        <v>1215</v>
      </c>
      <c r="D23081" s="4">
        <v>13620</v>
      </c>
      <c r="E23081" t="s">
        <v>153</v>
      </c>
      <c r="F23081" s="4" t="s">
        <v>1030</v>
      </c>
      <c r="G23081" s="5">
        <v>911</v>
      </c>
      <c r="H23081" s="6">
        <v>0.1427003</v>
      </c>
      <c r="I23081" s="7">
        <v>47.082999999999998</v>
      </c>
      <c r="J23081" s="2">
        <v>63</v>
      </c>
      <c r="K23081">
        <v>1</v>
      </c>
    </row>
    <row r="23082" spans="1:12" x14ac:dyDescent="0.25">
      <c r="A23082">
        <v>49284</v>
      </c>
      <c r="B23082" s="2">
        <v>16.383939999999999</v>
      </c>
      <c r="C23082" s="3">
        <v>2941</v>
      </c>
      <c r="D23082" s="4">
        <v>27100</v>
      </c>
      <c r="E23082" t="s">
        <v>8995</v>
      </c>
      <c r="F23082" s="4" t="s">
        <v>9106</v>
      </c>
      <c r="G23082" s="5">
        <v>2114</v>
      </c>
      <c r="H23082" s="6">
        <v>0.1140019</v>
      </c>
      <c r="I23082" s="7">
        <v>52.039000000000001</v>
      </c>
    </row>
    <row r="23083" spans="1:12" x14ac:dyDescent="0.25">
      <c r="A23083">
        <v>37743</v>
      </c>
      <c r="B23083" s="2">
        <v>16.37886</v>
      </c>
      <c r="C23083" s="3">
        <v>26239</v>
      </c>
      <c r="D23083" s="4">
        <v>24620</v>
      </c>
      <c r="E23083" t="s">
        <v>7482</v>
      </c>
      <c r="F23083" s="4" t="s">
        <v>7348</v>
      </c>
      <c r="G23083" s="5">
        <v>19104</v>
      </c>
      <c r="H23083" s="6">
        <v>0.16650090000000001</v>
      </c>
      <c r="I23083" s="7">
        <v>42.966000000000001</v>
      </c>
      <c r="J23083" s="2">
        <v>67</v>
      </c>
      <c r="K23083">
        <v>5</v>
      </c>
    </row>
    <row r="23084" spans="1:12" x14ac:dyDescent="0.25">
      <c r="A23084">
        <v>4219</v>
      </c>
      <c r="B23084" s="2">
        <v>16.374030000000001</v>
      </c>
      <c r="C23084" s="3">
        <v>1476</v>
      </c>
      <c r="E23084" t="s">
        <v>771</v>
      </c>
      <c r="F23084" s="4" t="s">
        <v>701</v>
      </c>
      <c r="G23084" s="5">
        <v>1090</v>
      </c>
      <c r="H23084" s="6">
        <v>0.172319</v>
      </c>
      <c r="I23084" s="7">
        <v>41.959000000000003</v>
      </c>
      <c r="J23084" s="2">
        <v>59</v>
      </c>
      <c r="K23084">
        <v>1</v>
      </c>
    </row>
    <row r="23085" spans="1:12" x14ac:dyDescent="0.25">
      <c r="A23085">
        <v>70749</v>
      </c>
      <c r="B23085" s="2">
        <v>16.37349</v>
      </c>
      <c r="C23085" s="3">
        <v>1613</v>
      </c>
      <c r="D23085" s="4">
        <v>12940</v>
      </c>
      <c r="E23085" t="s">
        <v>13068</v>
      </c>
      <c r="F23085" s="4" t="s">
        <v>12927</v>
      </c>
      <c r="G23085" s="5">
        <v>1182</v>
      </c>
      <c r="H23085" s="6">
        <v>0.1191885</v>
      </c>
      <c r="I23085" s="7">
        <v>51.136000000000003</v>
      </c>
    </row>
    <row r="23086" spans="1:12" x14ac:dyDescent="0.25">
      <c r="A23086">
        <v>54114</v>
      </c>
      <c r="B23086" s="2">
        <v>16.372199999999999</v>
      </c>
      <c r="C23086" s="3">
        <v>5328</v>
      </c>
      <c r="D23086" s="4">
        <v>31940</v>
      </c>
      <c r="E23086" t="s">
        <v>10180</v>
      </c>
      <c r="F23086" s="4" t="s">
        <v>10031</v>
      </c>
      <c r="G23086" s="5">
        <v>4178</v>
      </c>
      <c r="H23086" s="6">
        <v>0.12730320000000001</v>
      </c>
      <c r="I23086" s="7">
        <v>49.731999999999999</v>
      </c>
      <c r="J23086" s="2">
        <v>64</v>
      </c>
      <c r="K23086">
        <v>1</v>
      </c>
    </row>
    <row r="23087" spans="1:12" x14ac:dyDescent="0.25">
      <c r="A23087">
        <v>87901</v>
      </c>
      <c r="B23087" s="2">
        <v>16.369949999999999</v>
      </c>
      <c r="C23087" s="3">
        <v>6777</v>
      </c>
      <c r="E23087" t="s">
        <v>15256</v>
      </c>
      <c r="F23087" s="4" t="s">
        <v>15124</v>
      </c>
      <c r="G23087" s="5">
        <v>5224</v>
      </c>
      <c r="H23087" s="6">
        <v>0.17052629999999999</v>
      </c>
      <c r="I23087" s="7">
        <v>42.25</v>
      </c>
      <c r="J23087" s="2">
        <v>40</v>
      </c>
      <c r="K23087">
        <v>2</v>
      </c>
    </row>
    <row r="23088" spans="1:12" x14ac:dyDescent="0.25">
      <c r="A23088">
        <v>49045</v>
      </c>
      <c r="B23088" s="2">
        <v>16.367819999999998</v>
      </c>
      <c r="C23088" s="3">
        <v>5519</v>
      </c>
      <c r="D23088" s="4">
        <v>28020</v>
      </c>
      <c r="E23088" t="s">
        <v>6372</v>
      </c>
      <c r="F23088" s="4" t="s">
        <v>9106</v>
      </c>
      <c r="G23088" s="5">
        <v>3664</v>
      </c>
      <c r="H23088" s="6">
        <v>0.1203603</v>
      </c>
      <c r="I23088" s="7">
        <v>50.917999999999999</v>
      </c>
      <c r="J23088" s="2">
        <v>53.5</v>
      </c>
      <c r="K23088">
        <v>4</v>
      </c>
    </row>
    <row r="23089" spans="1:12" x14ac:dyDescent="0.25">
      <c r="A23089">
        <v>24925</v>
      </c>
      <c r="B23089" s="2">
        <v>16.366820000000001</v>
      </c>
      <c r="C23089" s="3">
        <v>736</v>
      </c>
      <c r="E23089" t="s">
        <v>1344</v>
      </c>
      <c r="F23089" s="4" t="s">
        <v>5144</v>
      </c>
      <c r="G23089" s="5">
        <v>531</v>
      </c>
      <c r="H23089" s="6">
        <v>0.1242938</v>
      </c>
      <c r="I23089" s="7">
        <v>50.235999999999997</v>
      </c>
    </row>
    <row r="23090" spans="1:12" x14ac:dyDescent="0.25">
      <c r="A23090">
        <v>43907</v>
      </c>
      <c r="B23090" s="2">
        <v>16.365629999999999</v>
      </c>
      <c r="C23090" s="3">
        <v>5929</v>
      </c>
      <c r="E23090" t="s">
        <v>8214</v>
      </c>
      <c r="F23090" s="4" t="s">
        <v>8295</v>
      </c>
      <c r="G23090" s="5">
        <v>4427</v>
      </c>
      <c r="H23090" s="6">
        <v>0.1093044</v>
      </c>
      <c r="I23090" s="7">
        <v>52.823999999999998</v>
      </c>
    </row>
    <row r="23091" spans="1:12" x14ac:dyDescent="0.25">
      <c r="A23091">
        <v>37311</v>
      </c>
      <c r="B23091" s="2">
        <v>16.36063</v>
      </c>
      <c r="C23091" s="3">
        <v>26618</v>
      </c>
      <c r="D23091" s="4">
        <v>17420</v>
      </c>
      <c r="E23091" t="s">
        <v>2480</v>
      </c>
      <c r="F23091" s="4" t="s">
        <v>7348</v>
      </c>
      <c r="G23091" s="5">
        <v>16496</v>
      </c>
      <c r="H23091" s="6">
        <v>0.18210480000000001</v>
      </c>
      <c r="I23091" s="7">
        <v>40.241</v>
      </c>
      <c r="J23091" s="2">
        <v>56.75</v>
      </c>
      <c r="K23091">
        <v>4</v>
      </c>
    </row>
    <row r="23092" spans="1:12" x14ac:dyDescent="0.25">
      <c r="A23092">
        <v>77471</v>
      </c>
      <c r="B23092" s="2">
        <v>16.351489999999998</v>
      </c>
      <c r="C23092" s="3">
        <v>36504</v>
      </c>
      <c r="D23092" s="4">
        <v>26420</v>
      </c>
      <c r="E23092" t="s">
        <v>14062</v>
      </c>
      <c r="F23092" s="4" t="s">
        <v>13752</v>
      </c>
      <c r="G23092" s="5">
        <v>21694</v>
      </c>
      <c r="H23092" s="6">
        <v>0.12722410000000001</v>
      </c>
      <c r="I23092" s="7">
        <v>49.722999999999999</v>
      </c>
      <c r="J23092" s="2">
        <v>42.333300000000001</v>
      </c>
      <c r="K23092">
        <v>3</v>
      </c>
    </row>
    <row r="23093" spans="1:12" x14ac:dyDescent="0.25">
      <c r="A23093">
        <v>29640</v>
      </c>
      <c r="B23093" s="2">
        <v>16.3413</v>
      </c>
      <c r="C23093" s="3">
        <v>30544</v>
      </c>
      <c r="D23093" s="4">
        <v>24860</v>
      </c>
      <c r="E23093" t="s">
        <v>6294</v>
      </c>
      <c r="F23093" s="4" t="s">
        <v>6130</v>
      </c>
      <c r="G23093" s="5">
        <v>20875</v>
      </c>
      <c r="H23093" s="6">
        <v>0.13096379999999999</v>
      </c>
      <c r="I23093" s="7">
        <v>49.073</v>
      </c>
      <c r="J23093" s="2">
        <v>55</v>
      </c>
      <c r="K23093">
        <v>2</v>
      </c>
    </row>
    <row r="23094" spans="1:12" x14ac:dyDescent="0.25">
      <c r="A23094">
        <v>59864</v>
      </c>
      <c r="B23094" s="2">
        <v>16.33531</v>
      </c>
      <c r="C23094" s="3">
        <v>6566</v>
      </c>
      <c r="E23094" t="s">
        <v>11472</v>
      </c>
      <c r="F23094" s="4" t="s">
        <v>11278</v>
      </c>
      <c r="G23094" s="5">
        <v>4146</v>
      </c>
      <c r="H23094" s="6">
        <v>0.1504702</v>
      </c>
      <c r="I23094" s="7">
        <v>45.701000000000001</v>
      </c>
      <c r="J23094" s="2">
        <v>56.833300000000001</v>
      </c>
      <c r="K23094">
        <v>6</v>
      </c>
    </row>
    <row r="23095" spans="1:12" x14ac:dyDescent="0.25">
      <c r="A23095">
        <v>30260</v>
      </c>
      <c r="B23095" s="2">
        <v>16.330269999999999</v>
      </c>
      <c r="C23095" s="3">
        <v>26416</v>
      </c>
      <c r="D23095" s="4">
        <v>12060</v>
      </c>
      <c r="E23095" t="s">
        <v>6422</v>
      </c>
      <c r="F23095" s="4" t="s">
        <v>6363</v>
      </c>
      <c r="G23095" s="5">
        <v>16913</v>
      </c>
      <c r="H23095" s="6">
        <v>0.1495802</v>
      </c>
      <c r="I23095" s="7">
        <v>45.853999999999999</v>
      </c>
      <c r="J23095" s="2">
        <v>46.6</v>
      </c>
      <c r="K23095">
        <v>5</v>
      </c>
    </row>
    <row r="23096" spans="1:12" x14ac:dyDescent="0.25">
      <c r="A23096">
        <v>26030</v>
      </c>
      <c r="B23096" s="2">
        <v>16.3261</v>
      </c>
      <c r="C23096" s="3">
        <v>769</v>
      </c>
      <c r="D23096" s="4">
        <v>48260</v>
      </c>
      <c r="E23096" t="s">
        <v>5465</v>
      </c>
      <c r="F23096" s="4" t="s">
        <v>5144</v>
      </c>
      <c r="G23096" s="5">
        <v>510</v>
      </c>
      <c r="H23096" s="6">
        <v>9.3933500000000003E-2</v>
      </c>
      <c r="I23096" s="7">
        <v>55.469000000000001</v>
      </c>
    </row>
    <row r="23097" spans="1:12" x14ac:dyDescent="0.25">
      <c r="A23097">
        <v>48202</v>
      </c>
      <c r="B23097" s="2">
        <v>16.323440000000002</v>
      </c>
      <c r="C23097" s="3">
        <v>16226</v>
      </c>
      <c r="D23097" s="4">
        <v>19820</v>
      </c>
      <c r="E23097" t="s">
        <v>996</v>
      </c>
      <c r="F23097" s="4" t="s">
        <v>9106</v>
      </c>
      <c r="G23097" s="5">
        <v>10593</v>
      </c>
      <c r="H23097" s="6">
        <v>0.2297527</v>
      </c>
      <c r="I23097" s="7">
        <v>31.998000000000001</v>
      </c>
      <c r="J23097" s="2">
        <v>45.545499999999997</v>
      </c>
      <c r="K23097">
        <v>11</v>
      </c>
      <c r="L23097" s="2">
        <v>78.8</v>
      </c>
    </row>
    <row r="23098" spans="1:12" x14ac:dyDescent="0.25">
      <c r="A23098">
        <v>95966</v>
      </c>
      <c r="B23098" s="2">
        <v>16.315899999999999</v>
      </c>
      <c r="C23098" s="3">
        <v>30916</v>
      </c>
      <c r="D23098" s="4">
        <v>17020</v>
      </c>
      <c r="E23098" t="s">
        <v>16018</v>
      </c>
      <c r="F23098" s="4" t="s">
        <v>15368</v>
      </c>
      <c r="G23098" s="5">
        <v>20923</v>
      </c>
      <c r="H23098" s="6">
        <v>0.1146107</v>
      </c>
      <c r="I23098" s="7">
        <v>51.895000000000003</v>
      </c>
      <c r="J23098" s="2">
        <v>45</v>
      </c>
      <c r="K23098">
        <v>4</v>
      </c>
    </row>
    <row r="23099" spans="1:12" x14ac:dyDescent="0.25">
      <c r="A23099">
        <v>33068</v>
      </c>
      <c r="B23099" s="2">
        <v>16.303429999999999</v>
      </c>
      <c r="C23099" s="3">
        <v>50287</v>
      </c>
      <c r="D23099" s="4">
        <v>33100</v>
      </c>
      <c r="E23099" t="s">
        <v>6872</v>
      </c>
      <c r="F23099" s="4" t="s">
        <v>6689</v>
      </c>
      <c r="G23099" s="5">
        <v>31200</v>
      </c>
      <c r="H23099" s="6">
        <v>0.14330129999999999</v>
      </c>
      <c r="I23099" s="7">
        <v>46.933999999999997</v>
      </c>
      <c r="J23099" s="2">
        <v>31</v>
      </c>
      <c r="K23099">
        <v>2</v>
      </c>
    </row>
    <row r="23100" spans="1:12" x14ac:dyDescent="0.25">
      <c r="A23100">
        <v>71858</v>
      </c>
      <c r="B23100" s="2">
        <v>16.295639999999999</v>
      </c>
      <c r="C23100" s="3">
        <v>1853</v>
      </c>
      <c r="E23100" t="s">
        <v>13221</v>
      </c>
      <c r="F23100" s="4" t="s">
        <v>13183</v>
      </c>
      <c r="G23100" s="5">
        <v>1327</v>
      </c>
      <c r="H23100" s="6">
        <v>0.10926900000000001</v>
      </c>
      <c r="I23100" s="7">
        <v>52.813000000000002</v>
      </c>
    </row>
    <row r="23101" spans="1:12" x14ac:dyDescent="0.25">
      <c r="A23101">
        <v>97624</v>
      </c>
      <c r="B23101" s="2">
        <v>16.294730000000001</v>
      </c>
      <c r="C23101" s="3">
        <v>3242</v>
      </c>
      <c r="D23101" s="4">
        <v>28900</v>
      </c>
      <c r="E23101" t="s">
        <v>16290</v>
      </c>
      <c r="F23101" s="4" t="s">
        <v>16170</v>
      </c>
      <c r="G23101" s="5">
        <v>2503</v>
      </c>
      <c r="H23101" s="6">
        <v>0.16892969999999999</v>
      </c>
      <c r="I23101" s="7">
        <v>42.5</v>
      </c>
    </row>
    <row r="23102" spans="1:12" x14ac:dyDescent="0.25">
      <c r="A23102">
        <v>15690</v>
      </c>
      <c r="B23102" s="2">
        <v>16.292629999999999</v>
      </c>
      <c r="C23102" s="3">
        <v>8789</v>
      </c>
      <c r="D23102" s="4">
        <v>38300</v>
      </c>
      <c r="E23102" t="s">
        <v>3262</v>
      </c>
      <c r="F23102" s="4" t="s">
        <v>3003</v>
      </c>
      <c r="G23102" s="5">
        <v>6263</v>
      </c>
      <c r="H23102" s="6">
        <v>0.11781610000000001</v>
      </c>
      <c r="I23102" s="7">
        <v>51.323</v>
      </c>
      <c r="J23102" s="2">
        <v>54.5</v>
      </c>
      <c r="K23102">
        <v>2</v>
      </c>
    </row>
    <row r="23103" spans="1:12" x14ac:dyDescent="0.25">
      <c r="A23103">
        <v>31764</v>
      </c>
      <c r="B23103" s="2">
        <v>16.290900000000001</v>
      </c>
      <c r="C23103" s="3">
        <v>1391</v>
      </c>
      <c r="D23103" s="4">
        <v>11140</v>
      </c>
      <c r="E23103" t="s">
        <v>5455</v>
      </c>
      <c r="F23103" s="4" t="s">
        <v>6363</v>
      </c>
      <c r="G23103" s="5">
        <v>981</v>
      </c>
      <c r="H23103" s="6">
        <v>0.1395112</v>
      </c>
      <c r="I23103" s="7">
        <v>47.566000000000003</v>
      </c>
      <c r="J23103" s="2">
        <v>28</v>
      </c>
      <c r="K23103">
        <v>1</v>
      </c>
    </row>
    <row r="23104" spans="1:12" x14ac:dyDescent="0.25">
      <c r="A23104">
        <v>62537</v>
      </c>
      <c r="B23104" s="2">
        <v>16.290659999999999</v>
      </c>
      <c r="C23104" s="3">
        <v>50</v>
      </c>
      <c r="D23104" s="4">
        <v>19500</v>
      </c>
      <c r="E23104" t="s">
        <v>11973</v>
      </c>
      <c r="F23104" s="4" t="s">
        <v>11490</v>
      </c>
      <c r="G23104" s="5">
        <v>39</v>
      </c>
      <c r="H23104" s="6">
        <v>0</v>
      </c>
      <c r="I23104" s="7">
        <v>71.667000000000002</v>
      </c>
    </row>
    <row r="23105" spans="1:11" x14ac:dyDescent="0.25">
      <c r="A23105">
        <v>24139</v>
      </c>
      <c r="B23105" s="2">
        <v>16.290510000000001</v>
      </c>
      <c r="C23105" s="3">
        <v>744</v>
      </c>
      <c r="D23105" s="4">
        <v>19260</v>
      </c>
      <c r="E23105" t="s">
        <v>4626</v>
      </c>
      <c r="F23105" s="4" t="s">
        <v>4335</v>
      </c>
      <c r="G23105" s="5">
        <v>555</v>
      </c>
      <c r="H23105" s="6">
        <v>1.62162E-2</v>
      </c>
      <c r="I23105" s="7">
        <v>68.861000000000004</v>
      </c>
    </row>
    <row r="23106" spans="1:11" x14ac:dyDescent="0.25">
      <c r="A23106">
        <v>13314</v>
      </c>
      <c r="B23106" s="2">
        <v>16.290289999999999</v>
      </c>
      <c r="C23106" s="3">
        <v>606</v>
      </c>
      <c r="D23106" s="4">
        <v>45060</v>
      </c>
      <c r="E23106" t="s">
        <v>166</v>
      </c>
      <c r="F23106" s="4" t="s">
        <v>1280</v>
      </c>
      <c r="G23106" s="5">
        <v>354</v>
      </c>
      <c r="H23106" s="6">
        <v>0.1126761</v>
      </c>
      <c r="I23106" s="7">
        <v>52.188000000000002</v>
      </c>
    </row>
    <row r="23107" spans="1:11" x14ac:dyDescent="0.25">
      <c r="A23107">
        <v>38478</v>
      </c>
      <c r="B23107" s="2">
        <v>16.28735</v>
      </c>
      <c r="C23107" s="3">
        <v>17701</v>
      </c>
      <c r="E23107" t="s">
        <v>2529</v>
      </c>
      <c r="F23107" s="4" t="s">
        <v>7348</v>
      </c>
      <c r="G23107" s="5">
        <v>11927</v>
      </c>
      <c r="H23107" s="6">
        <v>0.15695480000000001</v>
      </c>
      <c r="I23107" s="7">
        <v>44.518000000000001</v>
      </c>
      <c r="J23107" s="2">
        <v>72</v>
      </c>
      <c r="K23107">
        <v>1</v>
      </c>
    </row>
    <row r="23108" spans="1:11" x14ac:dyDescent="0.25">
      <c r="A23108">
        <v>97442</v>
      </c>
      <c r="B23108" s="2">
        <v>16.284120000000001</v>
      </c>
      <c r="C23108" s="3">
        <v>1968</v>
      </c>
      <c r="D23108" s="4">
        <v>40700</v>
      </c>
      <c r="E23108" t="s">
        <v>86</v>
      </c>
      <c r="F23108" s="4" t="s">
        <v>16170</v>
      </c>
      <c r="G23108" s="5">
        <v>1552</v>
      </c>
      <c r="H23108" s="6">
        <v>0.14166129999999999</v>
      </c>
      <c r="I23108" s="7">
        <v>47.158999999999999</v>
      </c>
      <c r="J23108" s="2">
        <v>59</v>
      </c>
      <c r="K23108">
        <v>2</v>
      </c>
    </row>
    <row r="23109" spans="1:11" x14ac:dyDescent="0.25">
      <c r="A23109">
        <v>47431</v>
      </c>
      <c r="B23109" s="2">
        <v>16.283560000000001</v>
      </c>
      <c r="C23109" s="3">
        <v>1200</v>
      </c>
      <c r="D23109" s="4">
        <v>14020</v>
      </c>
      <c r="E23109" t="s">
        <v>663</v>
      </c>
      <c r="F23109" s="4" t="s">
        <v>8800</v>
      </c>
      <c r="G23109" s="5">
        <v>833</v>
      </c>
      <c r="H23109" s="6">
        <v>9.3525200000000003E-2</v>
      </c>
      <c r="I23109" s="7">
        <v>55.475999999999999</v>
      </c>
    </row>
    <row r="23110" spans="1:11" x14ac:dyDescent="0.25">
      <c r="A23110">
        <v>24082</v>
      </c>
      <c r="B23110" s="2">
        <v>16.283249999999999</v>
      </c>
      <c r="C23110" s="3">
        <v>546</v>
      </c>
      <c r="E23110" t="s">
        <v>4958</v>
      </c>
      <c r="F23110" s="4" t="s">
        <v>4335</v>
      </c>
      <c r="G23110" s="5">
        <v>432</v>
      </c>
      <c r="H23110" s="6">
        <v>0.1782407</v>
      </c>
      <c r="I23110" s="7">
        <v>40.832999999999998</v>
      </c>
    </row>
    <row r="23111" spans="1:11" x14ac:dyDescent="0.25">
      <c r="A23111">
        <v>41045</v>
      </c>
      <c r="B23111" s="2">
        <v>16.282889999999998</v>
      </c>
      <c r="C23111" s="3">
        <v>1667</v>
      </c>
      <c r="E23111" t="s">
        <v>2118</v>
      </c>
      <c r="F23111" s="4" t="s">
        <v>7883</v>
      </c>
      <c r="G23111" s="5">
        <v>1106</v>
      </c>
      <c r="H23111" s="6">
        <v>7.9494099999999998E-2</v>
      </c>
      <c r="I23111" s="7">
        <v>57.895000000000003</v>
      </c>
      <c r="J23111" s="2">
        <v>57</v>
      </c>
      <c r="K23111">
        <v>1</v>
      </c>
    </row>
    <row r="23112" spans="1:11" x14ac:dyDescent="0.25">
      <c r="A23112">
        <v>42718</v>
      </c>
      <c r="B23112" s="2">
        <v>16.278829999999999</v>
      </c>
      <c r="C23112" s="3">
        <v>24408</v>
      </c>
      <c r="D23112" s="4">
        <v>15820</v>
      </c>
      <c r="E23112" t="s">
        <v>8279</v>
      </c>
      <c r="F23112" s="4" t="s">
        <v>7883</v>
      </c>
      <c r="G23112" s="5">
        <v>15854</v>
      </c>
      <c r="H23112" s="6">
        <v>0.15365210000000001</v>
      </c>
      <c r="I23112" s="7">
        <v>45.078000000000003</v>
      </c>
      <c r="J23112" s="2">
        <v>71</v>
      </c>
      <c r="K23112">
        <v>1</v>
      </c>
    </row>
    <row r="23113" spans="1:11" x14ac:dyDescent="0.25">
      <c r="A23113">
        <v>49261</v>
      </c>
      <c r="B23113" s="2">
        <v>16.274989999999999</v>
      </c>
      <c r="C23113" s="3">
        <v>340</v>
      </c>
      <c r="D23113" s="4">
        <v>27100</v>
      </c>
      <c r="E23113" t="s">
        <v>8407</v>
      </c>
      <c r="F23113" s="4" t="s">
        <v>9106</v>
      </c>
      <c r="G23113" s="5">
        <v>172</v>
      </c>
      <c r="H23113" s="6">
        <v>5.8139499999999997E-2</v>
      </c>
      <c r="I23113" s="7">
        <v>61.582999999999998</v>
      </c>
    </row>
    <row r="23114" spans="1:11" x14ac:dyDescent="0.25">
      <c r="A23114">
        <v>78672</v>
      </c>
      <c r="B23114" s="2">
        <v>16.27477</v>
      </c>
      <c r="C23114" s="3">
        <v>814</v>
      </c>
      <c r="E23114" t="s">
        <v>14296</v>
      </c>
      <c r="F23114" s="4" t="s">
        <v>13752</v>
      </c>
      <c r="G23114" s="5">
        <v>768</v>
      </c>
      <c r="H23114" s="6">
        <v>0.16775029999999999</v>
      </c>
      <c r="I23114" s="7">
        <v>42.639000000000003</v>
      </c>
    </row>
    <row r="23115" spans="1:11" x14ac:dyDescent="0.25">
      <c r="A23115">
        <v>59872</v>
      </c>
      <c r="B23115" s="2">
        <v>16.274190000000001</v>
      </c>
      <c r="C23115" s="3">
        <v>2244</v>
      </c>
      <c r="E23115" t="s">
        <v>9851</v>
      </c>
      <c r="F23115" s="4" t="s">
        <v>11278</v>
      </c>
      <c r="G23115" s="5">
        <v>1657</v>
      </c>
      <c r="H23115" s="6">
        <v>0.1218335</v>
      </c>
      <c r="I23115" s="7">
        <v>50.573</v>
      </c>
      <c r="J23115" s="2">
        <v>70</v>
      </c>
      <c r="K23115">
        <v>1</v>
      </c>
    </row>
    <row r="23116" spans="1:11" x14ac:dyDescent="0.25">
      <c r="A23116">
        <v>17776</v>
      </c>
      <c r="B23116" s="2">
        <v>16.27374</v>
      </c>
      <c r="C23116" s="3">
        <v>279</v>
      </c>
      <c r="D23116" s="4">
        <v>48700</v>
      </c>
      <c r="E23116" t="s">
        <v>985</v>
      </c>
      <c r="F23116" s="4" t="s">
        <v>3003</v>
      </c>
      <c r="G23116" s="5">
        <v>217</v>
      </c>
      <c r="H23116" s="6">
        <v>8.7155999999999997E-2</v>
      </c>
      <c r="I23116" s="7">
        <v>56.563000000000002</v>
      </c>
    </row>
    <row r="23117" spans="1:11" x14ac:dyDescent="0.25">
      <c r="A23117">
        <v>83252</v>
      </c>
      <c r="B23117" s="2">
        <v>16.273029999999999</v>
      </c>
      <c r="C23117" s="3">
        <v>4149</v>
      </c>
      <c r="E23117" t="s">
        <v>14738</v>
      </c>
      <c r="F23117" s="4" t="s">
        <v>14725</v>
      </c>
      <c r="G23117" s="5">
        <v>2734</v>
      </c>
      <c r="H23117" s="6">
        <v>0.1294333</v>
      </c>
      <c r="I23117" s="7">
        <v>49.255000000000003</v>
      </c>
      <c r="J23117" s="2">
        <v>56</v>
      </c>
      <c r="K23117">
        <v>1</v>
      </c>
    </row>
    <row r="23118" spans="1:11" x14ac:dyDescent="0.25">
      <c r="A23118">
        <v>30627</v>
      </c>
      <c r="B23118" s="2">
        <v>16.27196</v>
      </c>
      <c r="C23118" s="3">
        <v>2061</v>
      </c>
      <c r="D23118" s="4">
        <v>12020</v>
      </c>
      <c r="E23118" t="s">
        <v>3469</v>
      </c>
      <c r="F23118" s="4" t="s">
        <v>6363</v>
      </c>
      <c r="G23118" s="5">
        <v>1718</v>
      </c>
      <c r="H23118" s="6">
        <v>0.12507270000000001</v>
      </c>
      <c r="I23118" s="7">
        <v>50</v>
      </c>
    </row>
    <row r="23119" spans="1:11" x14ac:dyDescent="0.25">
      <c r="A23119">
        <v>45698</v>
      </c>
      <c r="B23119" s="2">
        <v>16.271470000000001</v>
      </c>
      <c r="C23119" s="3">
        <v>439</v>
      </c>
      <c r="E23119" t="s">
        <v>8733</v>
      </c>
      <c r="F23119" s="4" t="s">
        <v>8295</v>
      </c>
      <c r="G23119" s="5">
        <v>340</v>
      </c>
      <c r="H23119" s="6">
        <v>7.3529399999999995E-2</v>
      </c>
      <c r="I23119" s="7">
        <v>58.905999999999999</v>
      </c>
    </row>
    <row r="23120" spans="1:11" x14ac:dyDescent="0.25">
      <c r="A23120">
        <v>99558</v>
      </c>
      <c r="B23120" s="2">
        <v>16.271380000000001</v>
      </c>
      <c r="C23120" s="3">
        <v>86</v>
      </c>
      <c r="E23120" t="s">
        <v>16619</v>
      </c>
      <c r="F23120" s="4" t="s">
        <v>16604</v>
      </c>
      <c r="G23120" s="5">
        <v>45</v>
      </c>
      <c r="H23120" s="6">
        <v>8.8888900000000007E-2</v>
      </c>
      <c r="I23120" s="7">
        <v>56.25</v>
      </c>
    </row>
    <row r="23121" spans="1:12" x14ac:dyDescent="0.25">
      <c r="A23121">
        <v>28619</v>
      </c>
      <c r="B23121" s="2">
        <v>16.271159999999998</v>
      </c>
      <c r="C23121" s="3">
        <v>1164</v>
      </c>
      <c r="D23121" s="4">
        <v>25860</v>
      </c>
      <c r="E23121" t="s">
        <v>6033</v>
      </c>
      <c r="F23121" s="4" t="s">
        <v>5642</v>
      </c>
      <c r="G23121" s="5">
        <v>839</v>
      </c>
      <c r="H23121" s="6">
        <v>0.14285709999999999</v>
      </c>
      <c r="I23121" s="7">
        <v>46.923000000000002</v>
      </c>
    </row>
    <row r="23122" spans="1:12" x14ac:dyDescent="0.25">
      <c r="A23122">
        <v>16422</v>
      </c>
      <c r="B23122" s="2">
        <v>16.27093</v>
      </c>
      <c r="C23122" s="3">
        <v>151</v>
      </c>
      <c r="D23122" s="4">
        <v>32740</v>
      </c>
      <c r="E23122" t="s">
        <v>3508</v>
      </c>
      <c r="F23122" s="4" t="s">
        <v>3003</v>
      </c>
      <c r="G23122" s="5">
        <v>128</v>
      </c>
      <c r="H23122" s="6">
        <v>3.1007799999999999E-2</v>
      </c>
      <c r="I23122" s="7">
        <v>66.25</v>
      </c>
    </row>
    <row r="23123" spans="1:12" x14ac:dyDescent="0.25">
      <c r="A23123">
        <v>15696</v>
      </c>
      <c r="B23123" s="2">
        <v>16.27084</v>
      </c>
      <c r="C23123" s="3">
        <v>335</v>
      </c>
      <c r="D23123" s="4">
        <v>38300</v>
      </c>
      <c r="E23123" t="s">
        <v>2830</v>
      </c>
      <c r="F23123" s="4" t="s">
        <v>3003</v>
      </c>
      <c r="G23123" s="5">
        <v>250</v>
      </c>
      <c r="H23123" s="6">
        <v>0.16</v>
      </c>
      <c r="I23123" s="7">
        <v>43.957999999999998</v>
      </c>
    </row>
    <row r="23124" spans="1:12" x14ac:dyDescent="0.25">
      <c r="A23124">
        <v>56153</v>
      </c>
      <c r="B23124" s="2">
        <v>16.27074</v>
      </c>
      <c r="C23124" s="3">
        <v>180</v>
      </c>
      <c r="D23124" s="4">
        <v>49380</v>
      </c>
      <c r="E23124" t="s">
        <v>10650</v>
      </c>
      <c r="F23124" s="4" t="s">
        <v>10428</v>
      </c>
      <c r="G23124" s="5">
        <v>146</v>
      </c>
      <c r="H23124" s="6">
        <v>8.1632700000000002E-2</v>
      </c>
      <c r="I23124" s="7">
        <v>57.5</v>
      </c>
    </row>
    <row r="23125" spans="1:12" x14ac:dyDescent="0.25">
      <c r="A23125">
        <v>29645</v>
      </c>
      <c r="B23125" s="2">
        <v>16.26914</v>
      </c>
      <c r="C23125" s="3">
        <v>9503</v>
      </c>
      <c r="D23125" s="4">
        <v>24860</v>
      </c>
      <c r="E23125" t="s">
        <v>6297</v>
      </c>
      <c r="F23125" s="4" t="s">
        <v>6130</v>
      </c>
      <c r="G23125" s="5">
        <v>6534</v>
      </c>
      <c r="H23125" s="6">
        <v>0.10726860000000001</v>
      </c>
      <c r="I23125" s="7">
        <v>53.067999999999998</v>
      </c>
    </row>
    <row r="23126" spans="1:12" x14ac:dyDescent="0.25">
      <c r="A23126">
        <v>76067</v>
      </c>
      <c r="B23126" s="2">
        <v>16.26418</v>
      </c>
      <c r="C23126" s="3">
        <v>21920</v>
      </c>
      <c r="D23126" s="4">
        <v>33420</v>
      </c>
      <c r="E23126" t="s">
        <v>5487</v>
      </c>
      <c r="F23126" s="4" t="s">
        <v>13752</v>
      </c>
      <c r="G23126" s="5">
        <v>14196</v>
      </c>
      <c r="H23126" s="6">
        <v>0.13383110000000001</v>
      </c>
      <c r="I23126" s="7">
        <v>48.476999999999997</v>
      </c>
      <c r="J23126" s="2">
        <v>57.6</v>
      </c>
      <c r="K23126">
        <v>5</v>
      </c>
    </row>
    <row r="23127" spans="1:12" x14ac:dyDescent="0.25">
      <c r="A23127">
        <v>17864</v>
      </c>
      <c r="B23127" s="2">
        <v>16.260439999999999</v>
      </c>
      <c r="C23127" s="3">
        <v>2380</v>
      </c>
      <c r="D23127" s="4">
        <v>42780</v>
      </c>
      <c r="E23127" t="s">
        <v>3892</v>
      </c>
      <c r="F23127" s="4" t="s">
        <v>3003</v>
      </c>
      <c r="G23127" s="5">
        <v>1429</v>
      </c>
      <c r="H23127" s="6">
        <v>0.10706789999999999</v>
      </c>
      <c r="I23127" s="7">
        <v>53.1</v>
      </c>
    </row>
    <row r="23128" spans="1:12" x14ac:dyDescent="0.25">
      <c r="A23128">
        <v>89007</v>
      </c>
      <c r="B23128" s="2">
        <v>16.259889999999999</v>
      </c>
      <c r="C23128" s="3">
        <v>1430</v>
      </c>
      <c r="D23128" s="4">
        <v>29820</v>
      </c>
      <c r="E23128" t="s">
        <v>15322</v>
      </c>
      <c r="F23128" s="4" t="s">
        <v>15318</v>
      </c>
      <c r="G23128" s="5">
        <v>865</v>
      </c>
      <c r="H23128" s="6">
        <v>9.3533500000000006E-2</v>
      </c>
      <c r="I23128" s="7">
        <v>55.435000000000002</v>
      </c>
    </row>
    <row r="23129" spans="1:12" x14ac:dyDescent="0.25">
      <c r="A23129">
        <v>87830</v>
      </c>
      <c r="B23129" s="2">
        <v>16.259370000000001</v>
      </c>
      <c r="C23129" s="3">
        <v>1674</v>
      </c>
      <c r="E23129" t="s">
        <v>11346</v>
      </c>
      <c r="F23129" s="4" t="s">
        <v>15124</v>
      </c>
      <c r="G23129" s="5">
        <v>1291</v>
      </c>
      <c r="H23129" s="6">
        <v>0.14252519999999999</v>
      </c>
      <c r="I23129" s="7">
        <v>46.966999999999999</v>
      </c>
    </row>
    <row r="23130" spans="1:12" x14ac:dyDescent="0.25">
      <c r="A23130">
        <v>99586</v>
      </c>
      <c r="B23130" s="2">
        <v>16.258980000000001</v>
      </c>
      <c r="C23130" s="3">
        <v>518</v>
      </c>
      <c r="E23130" t="s">
        <v>16638</v>
      </c>
      <c r="F23130" s="4" t="s">
        <v>16604</v>
      </c>
      <c r="G23130" s="5">
        <v>358</v>
      </c>
      <c r="H23130" s="6">
        <v>0.24301680000000001</v>
      </c>
      <c r="I23130" s="7">
        <v>29.6</v>
      </c>
    </row>
    <row r="23131" spans="1:12" x14ac:dyDescent="0.25">
      <c r="A23131">
        <v>97236</v>
      </c>
      <c r="B23131" s="2">
        <v>16.253170000000001</v>
      </c>
      <c r="C23131" s="3">
        <v>37417</v>
      </c>
      <c r="D23131" s="4">
        <v>38900</v>
      </c>
      <c r="E23131" t="s">
        <v>765</v>
      </c>
      <c r="F23131" s="4" t="s">
        <v>16170</v>
      </c>
      <c r="G23131" s="5">
        <v>23900</v>
      </c>
      <c r="H23131" s="6">
        <v>0.14882219999999999</v>
      </c>
      <c r="I23131" s="7">
        <v>45.875</v>
      </c>
      <c r="J23131" s="2">
        <v>46.25</v>
      </c>
      <c r="K23131">
        <v>16</v>
      </c>
      <c r="L23131" s="2">
        <v>81.900000000000006</v>
      </c>
    </row>
    <row r="23132" spans="1:12" x14ac:dyDescent="0.25">
      <c r="A23132">
        <v>97127</v>
      </c>
      <c r="B23132" s="2">
        <v>16.246929999999999</v>
      </c>
      <c r="C23132" s="3">
        <v>3769</v>
      </c>
      <c r="D23132" s="4">
        <v>38900</v>
      </c>
      <c r="E23132" t="s">
        <v>1535</v>
      </c>
      <c r="F23132" s="4" t="s">
        <v>16170</v>
      </c>
      <c r="G23132" s="5">
        <v>2178</v>
      </c>
      <c r="H23132" s="6">
        <v>0.1206976</v>
      </c>
      <c r="I23132" s="7">
        <v>50.734999999999999</v>
      </c>
      <c r="J23132" s="2">
        <v>46</v>
      </c>
      <c r="K23132">
        <v>1</v>
      </c>
    </row>
    <row r="23133" spans="1:12" x14ac:dyDescent="0.25">
      <c r="A23133">
        <v>31516</v>
      </c>
      <c r="B23133" s="2">
        <v>16.244160000000001</v>
      </c>
      <c r="C23133" s="3">
        <v>14510</v>
      </c>
      <c r="D23133" s="4">
        <v>48180</v>
      </c>
      <c r="E23133" t="s">
        <v>6607</v>
      </c>
      <c r="F23133" s="4" t="s">
        <v>6363</v>
      </c>
      <c r="G23133" s="5">
        <v>9394</v>
      </c>
      <c r="H23133" s="6">
        <v>0.13082820000000001</v>
      </c>
      <c r="I23133" s="7">
        <v>48.982999999999997</v>
      </c>
    </row>
    <row r="23134" spans="1:12" x14ac:dyDescent="0.25">
      <c r="A23134">
        <v>24527</v>
      </c>
      <c r="B23134" s="2">
        <v>16.241399999999999</v>
      </c>
      <c r="C23134" s="3">
        <v>3104</v>
      </c>
      <c r="D23134" s="4">
        <v>19260</v>
      </c>
      <c r="E23134" t="s">
        <v>5092</v>
      </c>
      <c r="F23134" s="4" t="s">
        <v>4335</v>
      </c>
      <c r="G23134" s="5">
        <v>2128</v>
      </c>
      <c r="H23134" s="6">
        <v>0.1023955</v>
      </c>
      <c r="I23134" s="7">
        <v>53.889000000000003</v>
      </c>
    </row>
    <row r="23135" spans="1:12" x14ac:dyDescent="0.25">
      <c r="A23135">
        <v>42455</v>
      </c>
      <c r="B23135" s="2">
        <v>16.240369999999999</v>
      </c>
      <c r="C23135" s="3">
        <v>3354</v>
      </c>
      <c r="E23135" t="s">
        <v>8258</v>
      </c>
      <c r="F23135" s="4" t="s">
        <v>7883</v>
      </c>
      <c r="G23135" s="5">
        <v>2200</v>
      </c>
      <c r="H23135" s="6">
        <v>0.1004545</v>
      </c>
      <c r="I23135" s="7">
        <v>54.223999999999997</v>
      </c>
    </row>
    <row r="23136" spans="1:12" x14ac:dyDescent="0.25">
      <c r="A23136">
        <v>30012</v>
      </c>
      <c r="B23136" s="2">
        <v>16.235790000000001</v>
      </c>
      <c r="C23136" s="3">
        <v>27479</v>
      </c>
      <c r="D23136" s="4">
        <v>12060</v>
      </c>
      <c r="E23136" t="s">
        <v>6365</v>
      </c>
      <c r="F23136" s="4" t="s">
        <v>6363</v>
      </c>
      <c r="G23136" s="5">
        <v>16943</v>
      </c>
      <c r="H23136" s="6">
        <v>0.13698869999999999</v>
      </c>
      <c r="I23136" s="7">
        <v>47.908999999999999</v>
      </c>
      <c r="J23136" s="2">
        <v>37.200000000000003</v>
      </c>
      <c r="K23136">
        <v>5</v>
      </c>
    </row>
    <row r="23137" spans="1:11" x14ac:dyDescent="0.25">
      <c r="A23137">
        <v>56228</v>
      </c>
      <c r="B23137" s="2">
        <v>16.231560000000002</v>
      </c>
      <c r="C23137" s="3">
        <v>939</v>
      </c>
      <c r="E23137" t="s">
        <v>10678</v>
      </c>
      <c r="F23137" s="4" t="s">
        <v>10428</v>
      </c>
      <c r="G23137" s="5">
        <v>709</v>
      </c>
      <c r="H23137" s="6">
        <v>9.7183099999999994E-2</v>
      </c>
      <c r="I23137" s="7">
        <v>54.779000000000003</v>
      </c>
    </row>
    <row r="23138" spans="1:11" x14ac:dyDescent="0.25">
      <c r="A23138">
        <v>52134</v>
      </c>
      <c r="B23138" s="2">
        <v>16.231339999999999</v>
      </c>
      <c r="C23138" s="3">
        <v>375</v>
      </c>
      <c r="E23138" t="s">
        <v>28</v>
      </c>
      <c r="F23138" s="4" t="s">
        <v>9593</v>
      </c>
      <c r="G23138" s="5">
        <v>221</v>
      </c>
      <c r="H23138" s="6">
        <v>4.5248900000000002E-2</v>
      </c>
      <c r="I23138" s="7">
        <v>63.75</v>
      </c>
      <c r="J23138" s="2">
        <v>67</v>
      </c>
      <c r="K23138">
        <v>1</v>
      </c>
    </row>
    <row r="23139" spans="1:11" x14ac:dyDescent="0.25">
      <c r="A23139">
        <v>65761</v>
      </c>
      <c r="B23139" s="2">
        <v>16.231059999999999</v>
      </c>
      <c r="C23139" s="3">
        <v>1090</v>
      </c>
      <c r="E23139" t="s">
        <v>12480</v>
      </c>
      <c r="F23139" s="4" t="s">
        <v>12102</v>
      </c>
      <c r="G23139" s="5">
        <v>935</v>
      </c>
      <c r="H23139" s="6">
        <v>0.167735</v>
      </c>
      <c r="I23139" s="7">
        <v>42.582999999999998</v>
      </c>
    </row>
    <row r="23140" spans="1:11" x14ac:dyDescent="0.25">
      <c r="A23140">
        <v>42256</v>
      </c>
      <c r="B23140" s="2">
        <v>16.230060000000002</v>
      </c>
      <c r="C23140" s="3">
        <v>4579</v>
      </c>
      <c r="E23140" t="s">
        <v>3877</v>
      </c>
      <c r="F23140" s="4" t="s">
        <v>7883</v>
      </c>
      <c r="G23140" s="5">
        <v>3253</v>
      </c>
      <c r="H23140" s="6">
        <v>0.117394</v>
      </c>
      <c r="I23140" s="7">
        <v>51.281999999999996</v>
      </c>
    </row>
    <row r="23141" spans="1:11" x14ac:dyDescent="0.25">
      <c r="A23141">
        <v>32763</v>
      </c>
      <c r="B23141" s="2">
        <v>16.22561</v>
      </c>
      <c r="C23141" s="3">
        <v>21218</v>
      </c>
      <c r="D23141" s="4">
        <v>19660</v>
      </c>
      <c r="E23141" t="s">
        <v>6837</v>
      </c>
      <c r="F23141" s="4" t="s">
        <v>6689</v>
      </c>
      <c r="G23141" s="5">
        <v>15371</v>
      </c>
      <c r="H23141" s="6">
        <v>0.14943719999999999</v>
      </c>
      <c r="I23141" s="7">
        <v>45.744</v>
      </c>
      <c r="J23141" s="2">
        <v>52</v>
      </c>
      <c r="K23141">
        <v>1</v>
      </c>
    </row>
    <row r="23142" spans="1:11" x14ac:dyDescent="0.25">
      <c r="A23142">
        <v>95386</v>
      </c>
      <c r="B23142" s="2">
        <v>16.220559999999999</v>
      </c>
      <c r="C23142" s="3">
        <v>10065</v>
      </c>
      <c r="D23142" s="4">
        <v>33700</v>
      </c>
      <c r="E23142" t="s">
        <v>757</v>
      </c>
      <c r="F23142" s="4" t="s">
        <v>15368</v>
      </c>
      <c r="G23142" s="5">
        <v>5712</v>
      </c>
      <c r="H23142" s="6">
        <v>0.1169263</v>
      </c>
      <c r="I23142" s="7">
        <v>51.36</v>
      </c>
      <c r="J23142" s="2">
        <v>47</v>
      </c>
      <c r="K23142">
        <v>1</v>
      </c>
    </row>
    <row r="23143" spans="1:11" x14ac:dyDescent="0.25">
      <c r="A23143">
        <v>49620</v>
      </c>
      <c r="B23143" s="2">
        <v>16.218789999999998</v>
      </c>
      <c r="C23143" s="3">
        <v>2608</v>
      </c>
      <c r="D23143" s="4">
        <v>15620</v>
      </c>
      <c r="E23143" t="s">
        <v>9415</v>
      </c>
      <c r="F23143" s="4" t="s">
        <v>9106</v>
      </c>
      <c r="G23143" s="5">
        <v>1682</v>
      </c>
      <c r="H23143" s="6">
        <v>0.13079669999999999</v>
      </c>
      <c r="I23143" s="7">
        <v>48.957999999999998</v>
      </c>
    </row>
    <row r="23144" spans="1:11" x14ac:dyDescent="0.25">
      <c r="A23144">
        <v>62027</v>
      </c>
      <c r="B23144" s="2">
        <v>16.218309999999999</v>
      </c>
      <c r="C23144" s="3">
        <v>476</v>
      </c>
      <c r="E23144" t="s">
        <v>2313</v>
      </c>
      <c r="F23144" s="4" t="s">
        <v>11490</v>
      </c>
      <c r="G23144" s="5">
        <v>331</v>
      </c>
      <c r="H23144" s="6">
        <v>4.2296100000000003E-2</v>
      </c>
      <c r="I23144" s="7">
        <v>64.25</v>
      </c>
    </row>
    <row r="23145" spans="1:11" x14ac:dyDescent="0.25">
      <c r="A23145">
        <v>54812</v>
      </c>
      <c r="B23145" s="2">
        <v>16.217379999999999</v>
      </c>
      <c r="C23145" s="3">
        <v>5423</v>
      </c>
      <c r="E23145" t="s">
        <v>10364</v>
      </c>
      <c r="F23145" s="4" t="s">
        <v>10031</v>
      </c>
      <c r="G23145" s="5">
        <v>3539</v>
      </c>
      <c r="H23145" s="6">
        <v>0.1169492</v>
      </c>
      <c r="I23145" s="7">
        <v>51.345999999999997</v>
      </c>
      <c r="J23145" s="2">
        <v>54.5</v>
      </c>
      <c r="K23145">
        <v>2</v>
      </c>
    </row>
    <row r="23146" spans="1:11" x14ac:dyDescent="0.25">
      <c r="A23146">
        <v>76255</v>
      </c>
      <c r="B23146" s="2">
        <v>16.215610000000002</v>
      </c>
      <c r="C23146" s="3">
        <v>5466</v>
      </c>
      <c r="E23146" t="s">
        <v>13913</v>
      </c>
      <c r="F23146" s="4" t="s">
        <v>13752</v>
      </c>
      <c r="G23146" s="5">
        <v>3878</v>
      </c>
      <c r="H23146" s="6">
        <v>0.13096160000000001</v>
      </c>
      <c r="I23146" s="7">
        <v>48.923999999999999</v>
      </c>
      <c r="J23146" s="2">
        <v>55.333300000000001</v>
      </c>
      <c r="K23146">
        <v>3</v>
      </c>
    </row>
    <row r="23147" spans="1:11" x14ac:dyDescent="0.25">
      <c r="A23147">
        <v>26833</v>
      </c>
      <c r="B23147" s="2">
        <v>16.214289999999998</v>
      </c>
      <c r="C23147" s="3">
        <v>2243</v>
      </c>
      <c r="E23147" t="s">
        <v>5633</v>
      </c>
      <c r="F23147" s="4" t="s">
        <v>5144</v>
      </c>
      <c r="G23147" s="5">
        <v>1633</v>
      </c>
      <c r="H23147" s="6">
        <v>0.1126761</v>
      </c>
      <c r="I23147" s="7">
        <v>52.082999999999998</v>
      </c>
    </row>
    <row r="23148" spans="1:11" x14ac:dyDescent="0.25">
      <c r="A23148">
        <v>25168</v>
      </c>
      <c r="B23148" s="2">
        <v>16.213509999999999</v>
      </c>
      <c r="C23148" s="3">
        <v>2141</v>
      </c>
      <c r="D23148" s="4">
        <v>26580</v>
      </c>
      <c r="E23148" t="s">
        <v>4935</v>
      </c>
      <c r="F23148" s="4" t="s">
        <v>5144</v>
      </c>
      <c r="G23148" s="5">
        <v>1643</v>
      </c>
      <c r="H23148" s="6">
        <v>0.1199026</v>
      </c>
      <c r="I23148" s="7">
        <v>50.832999999999998</v>
      </c>
      <c r="J23148" s="2">
        <v>45</v>
      </c>
      <c r="K23148">
        <v>1</v>
      </c>
    </row>
    <row r="23149" spans="1:11" x14ac:dyDescent="0.25">
      <c r="A23149">
        <v>17801</v>
      </c>
      <c r="B23149" s="2">
        <v>16.210370000000001</v>
      </c>
      <c r="C23149" s="3">
        <v>16288</v>
      </c>
      <c r="D23149" s="4">
        <v>44980</v>
      </c>
      <c r="E23149" t="s">
        <v>3862</v>
      </c>
      <c r="F23149" s="4" t="s">
        <v>3003</v>
      </c>
      <c r="G23149" s="5">
        <v>11468</v>
      </c>
      <c r="H23149" s="6">
        <v>0.12565399999999999</v>
      </c>
      <c r="I23149" s="7">
        <v>49.838000000000001</v>
      </c>
      <c r="J23149" s="2">
        <v>50.6</v>
      </c>
      <c r="K23149">
        <v>5</v>
      </c>
    </row>
    <row r="23150" spans="1:11" x14ac:dyDescent="0.25">
      <c r="A23150">
        <v>77879</v>
      </c>
      <c r="B23150" s="2">
        <v>16.20656</v>
      </c>
      <c r="C23150" s="3">
        <v>4777</v>
      </c>
      <c r="D23150" s="4">
        <v>17780</v>
      </c>
      <c r="E23150" t="s">
        <v>321</v>
      </c>
      <c r="F23150" s="4" t="s">
        <v>13752</v>
      </c>
      <c r="G23150" s="5">
        <v>3400</v>
      </c>
      <c r="H23150" s="6">
        <v>0.13558819999999999</v>
      </c>
      <c r="I23150" s="7">
        <v>48.119</v>
      </c>
    </row>
    <row r="23151" spans="1:11" x14ac:dyDescent="0.25">
      <c r="A23151">
        <v>98847</v>
      </c>
      <c r="B23151" s="2">
        <v>16.20656</v>
      </c>
      <c r="C23151" s="3">
        <v>1616</v>
      </c>
      <c r="D23151" s="4">
        <v>48300</v>
      </c>
      <c r="E23151" t="s">
        <v>16512</v>
      </c>
      <c r="F23151" s="4" t="s">
        <v>16344</v>
      </c>
      <c r="G23151" s="5">
        <v>1047</v>
      </c>
      <c r="H23151" s="6">
        <v>7.4427499999999994E-2</v>
      </c>
      <c r="I23151" s="7">
        <v>58.688000000000002</v>
      </c>
    </row>
    <row r="23152" spans="1:11" x14ac:dyDescent="0.25">
      <c r="A23152">
        <v>48853</v>
      </c>
      <c r="B23152" s="2">
        <v>16.205390000000001</v>
      </c>
      <c r="C23152" s="3">
        <v>658</v>
      </c>
      <c r="D23152" s="4">
        <v>29620</v>
      </c>
      <c r="E23152" t="s">
        <v>9286</v>
      </c>
      <c r="F23152" s="4" t="s">
        <v>9106</v>
      </c>
      <c r="G23152" s="5">
        <v>456</v>
      </c>
      <c r="H23152" s="6">
        <v>0.127193</v>
      </c>
      <c r="I23152" s="7">
        <v>49.558999999999997</v>
      </c>
    </row>
    <row r="23153" spans="1:11" x14ac:dyDescent="0.25">
      <c r="A23153">
        <v>75119</v>
      </c>
      <c r="B23153" s="2">
        <v>16.201360000000001</v>
      </c>
      <c r="C23153" s="3">
        <v>26631</v>
      </c>
      <c r="D23153" s="4">
        <v>19100</v>
      </c>
      <c r="E23153" t="s">
        <v>11437</v>
      </c>
      <c r="F23153" s="4" t="s">
        <v>13752</v>
      </c>
      <c r="G23153" s="5">
        <v>16354</v>
      </c>
      <c r="H23153" s="6">
        <v>0.12736939999999999</v>
      </c>
      <c r="I23153" s="7">
        <v>49.524999999999999</v>
      </c>
      <c r="J23153" s="2">
        <v>50</v>
      </c>
      <c r="K23153">
        <v>2</v>
      </c>
    </row>
    <row r="23154" spans="1:11" x14ac:dyDescent="0.25">
      <c r="A23154">
        <v>98323</v>
      </c>
      <c r="B23154" s="2">
        <v>16.19735</v>
      </c>
      <c r="C23154" s="3">
        <v>600</v>
      </c>
      <c r="D23154" s="4">
        <v>42660</v>
      </c>
      <c r="E23154" t="s">
        <v>16401</v>
      </c>
      <c r="F23154" s="4" t="s">
        <v>16344</v>
      </c>
      <c r="G23154" s="5">
        <v>407</v>
      </c>
      <c r="H23154" s="6">
        <v>7.10784E-2</v>
      </c>
      <c r="I23154" s="7">
        <v>59.25</v>
      </c>
    </row>
    <row r="23155" spans="1:11" x14ac:dyDescent="0.25">
      <c r="A23155">
        <v>75643</v>
      </c>
      <c r="B23155" s="2">
        <v>16.196850000000001</v>
      </c>
      <c r="C23155" s="3">
        <v>2437</v>
      </c>
      <c r="E23155" t="s">
        <v>5169</v>
      </c>
      <c r="F23155" s="4" t="s">
        <v>13752</v>
      </c>
      <c r="G23155" s="5">
        <v>1692</v>
      </c>
      <c r="H23155" s="6">
        <v>0.105792</v>
      </c>
      <c r="I23155" s="7">
        <v>53.25</v>
      </c>
    </row>
    <row r="23156" spans="1:11" x14ac:dyDescent="0.25">
      <c r="A23156">
        <v>56437</v>
      </c>
      <c r="B23156" s="2">
        <v>16.19624</v>
      </c>
      <c r="C23156" s="3">
        <v>1453</v>
      </c>
      <c r="E23156" t="s">
        <v>10746</v>
      </c>
      <c r="F23156" s="4" t="s">
        <v>10428</v>
      </c>
      <c r="G23156" s="5">
        <v>874</v>
      </c>
      <c r="H23156" s="6">
        <v>0.12700230000000001</v>
      </c>
      <c r="I23156" s="7">
        <v>49.582999999999998</v>
      </c>
      <c r="J23156" s="2">
        <v>78</v>
      </c>
      <c r="K23156">
        <v>1</v>
      </c>
    </row>
    <row r="23157" spans="1:11" x14ac:dyDescent="0.25">
      <c r="A23157">
        <v>73838</v>
      </c>
      <c r="B23157" s="2">
        <v>16.19595</v>
      </c>
      <c r="C23157" s="3">
        <v>472</v>
      </c>
      <c r="E23157" t="s">
        <v>28</v>
      </c>
      <c r="F23157" s="4" t="s">
        <v>13462</v>
      </c>
      <c r="G23157" s="5">
        <v>317</v>
      </c>
      <c r="H23157" s="6">
        <v>0.1194969</v>
      </c>
      <c r="I23157" s="7">
        <v>50.875</v>
      </c>
    </row>
    <row r="23158" spans="1:11" x14ac:dyDescent="0.25">
      <c r="A23158">
        <v>24637</v>
      </c>
      <c r="B23158" s="2">
        <v>16.195229999999999</v>
      </c>
      <c r="C23158" s="3">
        <v>3818</v>
      </c>
      <c r="D23158" s="4">
        <v>14140</v>
      </c>
      <c r="E23158" t="s">
        <v>5137</v>
      </c>
      <c r="F23158" s="4" t="s">
        <v>4335</v>
      </c>
      <c r="G23158" s="5">
        <v>2694</v>
      </c>
      <c r="H23158" s="6">
        <v>9.6881999999999996E-2</v>
      </c>
      <c r="I23158" s="7">
        <v>54.777000000000001</v>
      </c>
    </row>
    <row r="23159" spans="1:11" x14ac:dyDescent="0.25">
      <c r="A23159">
        <v>30457</v>
      </c>
      <c r="B23159" s="2">
        <v>16.193580000000001</v>
      </c>
      <c r="C23159" s="3">
        <v>6295</v>
      </c>
      <c r="E23159" t="s">
        <v>6453</v>
      </c>
      <c r="F23159" s="4" t="s">
        <v>6363</v>
      </c>
      <c r="G23159" s="5">
        <v>4199</v>
      </c>
      <c r="H23159" s="6">
        <v>0.13976189999999999</v>
      </c>
      <c r="I23159" s="7">
        <v>47.365000000000002</v>
      </c>
      <c r="J23159" s="2">
        <v>68</v>
      </c>
      <c r="K23159">
        <v>1</v>
      </c>
    </row>
    <row r="23160" spans="1:11" x14ac:dyDescent="0.25">
      <c r="A23160">
        <v>59935</v>
      </c>
      <c r="B23160" s="2">
        <v>16.19192</v>
      </c>
      <c r="C23160" s="3">
        <v>3388</v>
      </c>
      <c r="E23160" t="s">
        <v>605</v>
      </c>
      <c r="F23160" s="4" t="s">
        <v>11278</v>
      </c>
      <c r="G23160" s="5">
        <v>2736</v>
      </c>
      <c r="H23160" s="6">
        <v>0.14948829999999999</v>
      </c>
      <c r="I23160" s="7">
        <v>45.682000000000002</v>
      </c>
    </row>
    <row r="23161" spans="1:11" x14ac:dyDescent="0.25">
      <c r="A23161">
        <v>97905</v>
      </c>
      <c r="B23161" s="2">
        <v>16.191210000000002</v>
      </c>
      <c r="C23161" s="3">
        <v>236</v>
      </c>
      <c r="E23161" t="s">
        <v>16338</v>
      </c>
      <c r="F23161" s="4" t="s">
        <v>16170</v>
      </c>
      <c r="G23161" s="5">
        <v>224</v>
      </c>
      <c r="H23161" s="6">
        <v>0.13333329999999999</v>
      </c>
      <c r="I23161" s="7">
        <v>48.472000000000001</v>
      </c>
    </row>
    <row r="23162" spans="1:11" x14ac:dyDescent="0.25">
      <c r="A23162">
        <v>4983</v>
      </c>
      <c r="B23162" s="2">
        <v>16.19089</v>
      </c>
      <c r="C23162" s="3">
        <v>1643</v>
      </c>
      <c r="E23162" t="s">
        <v>1025</v>
      </c>
      <c r="F23162" s="4" t="s">
        <v>701</v>
      </c>
      <c r="G23162" s="5">
        <v>1128</v>
      </c>
      <c r="H23162" s="6">
        <v>0.1798051</v>
      </c>
      <c r="I23162" s="7">
        <v>40.441000000000003</v>
      </c>
    </row>
    <row r="23163" spans="1:11" x14ac:dyDescent="0.25">
      <c r="A23163">
        <v>38008</v>
      </c>
      <c r="B23163" s="2">
        <v>16.189070000000001</v>
      </c>
      <c r="C23163" s="3">
        <v>9338</v>
      </c>
      <c r="E23163" t="s">
        <v>2907</v>
      </c>
      <c r="F23163" s="4" t="s">
        <v>7348</v>
      </c>
      <c r="G23163" s="5">
        <v>6449</v>
      </c>
      <c r="H23163" s="6">
        <v>0.1324031</v>
      </c>
      <c r="I23163" s="7">
        <v>48.631999999999998</v>
      </c>
      <c r="J23163" s="2">
        <v>65</v>
      </c>
      <c r="K23163">
        <v>1</v>
      </c>
    </row>
    <row r="23164" spans="1:11" x14ac:dyDescent="0.25">
      <c r="A23164">
        <v>72476</v>
      </c>
      <c r="B23164" s="2">
        <v>16.186419999999998</v>
      </c>
      <c r="C23164" s="3">
        <v>7006</v>
      </c>
      <c r="E23164" t="s">
        <v>13366</v>
      </c>
      <c r="F23164" s="4" t="s">
        <v>13183</v>
      </c>
      <c r="G23164" s="5">
        <v>4611</v>
      </c>
      <c r="H23164" s="6">
        <v>0.14700779999999999</v>
      </c>
      <c r="I23164" s="7">
        <v>46.107999999999997</v>
      </c>
      <c r="J23164" s="2">
        <v>70</v>
      </c>
      <c r="K23164">
        <v>4</v>
      </c>
    </row>
    <row r="23165" spans="1:11" x14ac:dyDescent="0.25">
      <c r="A23165">
        <v>84745</v>
      </c>
      <c r="B23165" s="2">
        <v>16.184709999999999</v>
      </c>
      <c r="C23165" s="3">
        <v>4144</v>
      </c>
      <c r="D23165" s="4">
        <v>41100</v>
      </c>
      <c r="E23165" t="s">
        <v>14943</v>
      </c>
      <c r="F23165" s="4" t="s">
        <v>14851</v>
      </c>
      <c r="G23165" s="5">
        <v>2542</v>
      </c>
      <c r="H23165" s="6">
        <v>0.15572159999999999</v>
      </c>
      <c r="I23165" s="7">
        <v>44.597999999999999</v>
      </c>
    </row>
    <row r="23166" spans="1:11" x14ac:dyDescent="0.25">
      <c r="A23166">
        <v>71432</v>
      </c>
      <c r="B23166" s="2">
        <v>16.183920000000001</v>
      </c>
      <c r="C23166" s="3">
        <v>1241</v>
      </c>
      <c r="D23166" s="4">
        <v>10780</v>
      </c>
      <c r="E23166" t="s">
        <v>242</v>
      </c>
      <c r="F23166" s="4" t="s">
        <v>12927</v>
      </c>
      <c r="G23166" s="5">
        <v>755</v>
      </c>
      <c r="H23166" s="6">
        <v>8.4656099999999998E-2</v>
      </c>
      <c r="I23166" s="7">
        <v>56.875</v>
      </c>
    </row>
    <row r="23167" spans="1:11" x14ac:dyDescent="0.25">
      <c r="A23167">
        <v>49934</v>
      </c>
      <c r="B23167" s="2">
        <v>16.183589999999999</v>
      </c>
      <c r="C23167" s="3">
        <v>1019</v>
      </c>
      <c r="D23167" s="4">
        <v>26340</v>
      </c>
      <c r="E23167" t="s">
        <v>9574</v>
      </c>
      <c r="F23167" s="4" t="s">
        <v>9106</v>
      </c>
      <c r="G23167" s="5">
        <v>652</v>
      </c>
      <c r="H23167" s="6">
        <v>0.17024539999999999</v>
      </c>
      <c r="I23167" s="7">
        <v>42.082999999999998</v>
      </c>
    </row>
    <row r="23168" spans="1:11" x14ac:dyDescent="0.25">
      <c r="A23168">
        <v>61316</v>
      </c>
      <c r="B23168" s="2">
        <v>16.183389999999999</v>
      </c>
      <c r="C23168" s="3">
        <v>300</v>
      </c>
      <c r="D23168" s="4">
        <v>36860</v>
      </c>
      <c r="E23168" t="s">
        <v>11707</v>
      </c>
      <c r="F23168" s="4" t="s">
        <v>11490</v>
      </c>
      <c r="G23168" s="5">
        <v>192</v>
      </c>
      <c r="H23168" s="6">
        <v>0.1041667</v>
      </c>
      <c r="I23168" s="7">
        <v>53.5</v>
      </c>
    </row>
    <row r="23169" spans="1:12" x14ac:dyDescent="0.25">
      <c r="A23169">
        <v>64689</v>
      </c>
      <c r="B23169" s="2">
        <v>16.183240000000001</v>
      </c>
      <c r="C23169" s="3">
        <v>529</v>
      </c>
      <c r="E23169" t="s">
        <v>6410</v>
      </c>
      <c r="F23169" s="4" t="s">
        <v>12102</v>
      </c>
      <c r="G23169" s="5">
        <v>412</v>
      </c>
      <c r="H23169" s="6">
        <v>0.1092233</v>
      </c>
      <c r="I23169" s="7">
        <v>52.625</v>
      </c>
    </row>
    <row r="23170" spans="1:12" x14ac:dyDescent="0.25">
      <c r="A23170">
        <v>6513</v>
      </c>
      <c r="B23170" s="2">
        <v>16.17679</v>
      </c>
      <c r="C23170" s="3">
        <v>40659</v>
      </c>
      <c r="D23170" s="4">
        <v>35300</v>
      </c>
      <c r="E23170" t="s">
        <v>1110</v>
      </c>
      <c r="F23170" s="4" t="s">
        <v>1198</v>
      </c>
      <c r="G23170" s="5">
        <v>26559</v>
      </c>
      <c r="H23170" s="6">
        <v>0.14910200000000001</v>
      </c>
      <c r="I23170" s="7">
        <v>45.725999999999999</v>
      </c>
      <c r="J23170" s="2">
        <v>40.454500000000003</v>
      </c>
      <c r="K23170">
        <v>11</v>
      </c>
      <c r="L23170" s="2">
        <v>53.9</v>
      </c>
    </row>
    <row r="23171" spans="1:12" x14ac:dyDescent="0.25">
      <c r="A23171">
        <v>46931</v>
      </c>
      <c r="B23171" s="2">
        <v>16.17041</v>
      </c>
      <c r="C23171" s="3">
        <v>186</v>
      </c>
      <c r="E23171" t="s">
        <v>2492</v>
      </c>
      <c r="F23171" s="4" t="s">
        <v>8800</v>
      </c>
      <c r="G23171" s="5">
        <v>93</v>
      </c>
      <c r="H23171" s="6">
        <v>0.14893619999999999</v>
      </c>
      <c r="I23171" s="7">
        <v>45.75</v>
      </c>
    </row>
    <row r="23172" spans="1:12" x14ac:dyDescent="0.25">
      <c r="A23172">
        <v>41833</v>
      </c>
      <c r="B23172" s="2">
        <v>16.17033</v>
      </c>
      <c r="C23172" s="3">
        <v>252</v>
      </c>
      <c r="E23172" t="s">
        <v>8158</v>
      </c>
      <c r="F23172" s="4" t="s">
        <v>7883</v>
      </c>
      <c r="G23172" s="5">
        <v>238</v>
      </c>
      <c r="H23172" s="6">
        <v>8.3682000000000006E-2</v>
      </c>
      <c r="I23172" s="7">
        <v>57.018999999999998</v>
      </c>
    </row>
    <row r="23173" spans="1:12" x14ac:dyDescent="0.25">
      <c r="A23173">
        <v>53506</v>
      </c>
      <c r="B23173" s="2">
        <v>16.170069999999999</v>
      </c>
      <c r="C23173" s="3">
        <v>1065</v>
      </c>
      <c r="D23173" s="4">
        <v>31540</v>
      </c>
      <c r="E23173" t="s">
        <v>2949</v>
      </c>
      <c r="F23173" s="4" t="s">
        <v>10031</v>
      </c>
      <c r="G23173" s="5">
        <v>828</v>
      </c>
      <c r="H23173" s="6">
        <v>0.1218335</v>
      </c>
      <c r="I23173" s="7">
        <v>50.417000000000002</v>
      </c>
    </row>
    <row r="23174" spans="1:12" x14ac:dyDescent="0.25">
      <c r="A23174">
        <v>54659</v>
      </c>
      <c r="B23174" s="2">
        <v>16.16968</v>
      </c>
      <c r="C23174" s="3">
        <v>1411</v>
      </c>
      <c r="E23174" t="s">
        <v>4087</v>
      </c>
      <c r="F23174" s="4" t="s">
        <v>10031</v>
      </c>
      <c r="G23174" s="5">
        <v>828</v>
      </c>
      <c r="H23174" s="6">
        <v>0.1097708</v>
      </c>
      <c r="I23174" s="7">
        <v>52.5</v>
      </c>
      <c r="J23174" s="2">
        <v>59.5</v>
      </c>
      <c r="K23174">
        <v>2</v>
      </c>
    </row>
    <row r="23175" spans="1:12" x14ac:dyDescent="0.25">
      <c r="A23175">
        <v>41701</v>
      </c>
      <c r="B23175" s="2">
        <v>16.166609999999999</v>
      </c>
      <c r="C23175" s="3">
        <v>17079</v>
      </c>
      <c r="E23175" t="s">
        <v>8120</v>
      </c>
      <c r="F23175" s="4" t="s">
        <v>7883</v>
      </c>
      <c r="G23175" s="5">
        <v>11979</v>
      </c>
      <c r="H23175" s="6">
        <v>0.15977959999999999</v>
      </c>
      <c r="I23175" s="7">
        <v>43.856000000000002</v>
      </c>
      <c r="J23175" s="2">
        <v>57.6</v>
      </c>
      <c r="K23175">
        <v>5</v>
      </c>
    </row>
    <row r="23176" spans="1:12" x14ac:dyDescent="0.25">
      <c r="A23176">
        <v>24701</v>
      </c>
      <c r="B23176" s="2">
        <v>16.160219999999999</v>
      </c>
      <c r="C23176" s="3">
        <v>20770</v>
      </c>
      <c r="D23176" s="4">
        <v>14140</v>
      </c>
      <c r="E23176" t="s">
        <v>5124</v>
      </c>
      <c r="F23176" s="4" t="s">
        <v>5144</v>
      </c>
      <c r="G23176" s="5">
        <v>14725</v>
      </c>
      <c r="H23176" s="6">
        <v>0.1824664</v>
      </c>
      <c r="I23176" s="7">
        <v>39.935000000000002</v>
      </c>
      <c r="J23176" s="2">
        <v>41.166699999999999</v>
      </c>
      <c r="K23176">
        <v>6</v>
      </c>
    </row>
    <row r="23177" spans="1:12" x14ac:dyDescent="0.25">
      <c r="A23177">
        <v>80902</v>
      </c>
      <c r="B23177" s="2">
        <v>16.1556</v>
      </c>
      <c r="C23177" s="3">
        <v>12468</v>
      </c>
      <c r="D23177" s="4">
        <v>17820</v>
      </c>
      <c r="E23177" t="s">
        <v>14565</v>
      </c>
      <c r="F23177" s="4" t="s">
        <v>14477</v>
      </c>
      <c r="G23177" s="5">
        <v>4565</v>
      </c>
      <c r="H23177" s="6">
        <v>0.15943930000000001</v>
      </c>
      <c r="I23177" s="7">
        <v>43.914000000000001</v>
      </c>
      <c r="J23177" s="2">
        <v>49.25</v>
      </c>
      <c r="K23177">
        <v>4</v>
      </c>
    </row>
    <row r="23178" spans="1:12" x14ac:dyDescent="0.25">
      <c r="A23178">
        <v>39355</v>
      </c>
      <c r="B23178" s="2">
        <v>16.153369999999999</v>
      </c>
      <c r="C23178" s="3">
        <v>6603</v>
      </c>
      <c r="D23178" s="4">
        <v>32940</v>
      </c>
      <c r="E23178" t="s">
        <v>6640</v>
      </c>
      <c r="F23178" s="4" t="s">
        <v>7633</v>
      </c>
      <c r="G23178" s="5">
        <v>4742</v>
      </c>
      <c r="H23178" s="6">
        <v>0.13517499999999999</v>
      </c>
      <c r="I23178" s="7">
        <v>48.101999999999997</v>
      </c>
    </row>
    <row r="23179" spans="1:12" x14ac:dyDescent="0.25">
      <c r="A23179">
        <v>78332</v>
      </c>
      <c r="B23179" s="2">
        <v>16.14818</v>
      </c>
      <c r="C23179" s="3">
        <v>27738</v>
      </c>
      <c r="D23179" s="4">
        <v>10860</v>
      </c>
      <c r="E23179" t="s">
        <v>14204</v>
      </c>
      <c r="F23179" s="4" t="s">
        <v>13752</v>
      </c>
      <c r="G23179" s="5">
        <v>16961</v>
      </c>
      <c r="H23179" s="6">
        <v>0.11502179999999999</v>
      </c>
      <c r="I23179" s="7">
        <v>51.584000000000003</v>
      </c>
      <c r="J23179" s="2">
        <v>53.666699999999999</v>
      </c>
      <c r="K23179">
        <v>3</v>
      </c>
    </row>
    <row r="23180" spans="1:12" x14ac:dyDescent="0.25">
      <c r="A23180">
        <v>37336</v>
      </c>
      <c r="B23180" s="2">
        <v>16.143319999999999</v>
      </c>
      <c r="C23180" s="3">
        <v>4875</v>
      </c>
      <c r="E23180" t="s">
        <v>242</v>
      </c>
      <c r="F23180" s="4" t="s">
        <v>7348</v>
      </c>
      <c r="G23180" s="5">
        <v>3358</v>
      </c>
      <c r="H23180" s="6">
        <v>0.111078</v>
      </c>
      <c r="I23180" s="7">
        <v>52.262</v>
      </c>
      <c r="J23180" s="2">
        <v>59</v>
      </c>
      <c r="K23180">
        <v>1</v>
      </c>
    </row>
    <row r="23181" spans="1:12" x14ac:dyDescent="0.25">
      <c r="A23181">
        <v>36441</v>
      </c>
      <c r="B23181" s="2">
        <v>16.141919999999999</v>
      </c>
      <c r="C23181" s="3">
        <v>3680</v>
      </c>
      <c r="E23181" t="s">
        <v>7250</v>
      </c>
      <c r="F23181" s="4" t="s">
        <v>7027</v>
      </c>
      <c r="G23181" s="5">
        <v>2493</v>
      </c>
      <c r="H23181" s="6">
        <v>0.15437049999999999</v>
      </c>
      <c r="I23181" s="7">
        <v>44.773000000000003</v>
      </c>
      <c r="J23181" s="2">
        <v>52</v>
      </c>
      <c r="K23181">
        <v>1</v>
      </c>
    </row>
    <row r="23182" spans="1:12" x14ac:dyDescent="0.25">
      <c r="A23182">
        <v>63533</v>
      </c>
      <c r="B23182" s="2">
        <v>16.141190000000002</v>
      </c>
      <c r="C23182" s="3">
        <v>745</v>
      </c>
      <c r="D23182" s="4">
        <v>28860</v>
      </c>
      <c r="E23182" t="s">
        <v>12159</v>
      </c>
      <c r="F23182" s="4" t="s">
        <v>12102</v>
      </c>
      <c r="G23182" s="5">
        <v>550</v>
      </c>
      <c r="H23182" s="6">
        <v>0.11978220000000001</v>
      </c>
      <c r="I23182" s="7">
        <v>50.75</v>
      </c>
    </row>
    <row r="23183" spans="1:12" x14ac:dyDescent="0.25">
      <c r="A23183">
        <v>79356</v>
      </c>
      <c r="B23183" s="2">
        <v>16.139939999999999</v>
      </c>
      <c r="C23183" s="3">
        <v>6124</v>
      </c>
      <c r="E23183" t="s">
        <v>14402</v>
      </c>
      <c r="F23183" s="4" t="s">
        <v>13752</v>
      </c>
      <c r="G23183" s="5">
        <v>4683</v>
      </c>
      <c r="H23183" s="6">
        <v>9.0113200000000004E-2</v>
      </c>
      <c r="I23183" s="7">
        <v>55.877000000000002</v>
      </c>
      <c r="J23183" s="2">
        <v>75</v>
      </c>
      <c r="K23183">
        <v>1</v>
      </c>
    </row>
    <row r="23184" spans="1:12" x14ac:dyDescent="0.25">
      <c r="A23184">
        <v>54867</v>
      </c>
      <c r="B23184" s="2">
        <v>16.138760000000001</v>
      </c>
      <c r="C23184" s="3">
        <v>291</v>
      </c>
      <c r="E23184" t="s">
        <v>10388</v>
      </c>
      <c r="F23184" s="4" t="s">
        <v>10031</v>
      </c>
      <c r="G23184" s="5">
        <v>240</v>
      </c>
      <c r="H23184" s="6">
        <v>0.13278010000000001</v>
      </c>
      <c r="I23184" s="7">
        <v>48.5</v>
      </c>
    </row>
    <row r="23185" spans="1:12" x14ac:dyDescent="0.25">
      <c r="A23185">
        <v>43535</v>
      </c>
      <c r="B23185" s="2">
        <v>16.138580000000001</v>
      </c>
      <c r="C23185" s="3">
        <v>819</v>
      </c>
      <c r="E23185" t="s">
        <v>8401</v>
      </c>
      <c r="F23185" s="4" t="s">
        <v>8295</v>
      </c>
      <c r="G23185" s="5">
        <v>495</v>
      </c>
      <c r="H23185" s="6">
        <v>9.2741900000000002E-2</v>
      </c>
      <c r="I23185" s="7">
        <v>55.417000000000002</v>
      </c>
    </row>
    <row r="23186" spans="1:12" x14ac:dyDescent="0.25">
      <c r="A23186">
        <v>83870</v>
      </c>
      <c r="B23186" s="2">
        <v>16.13841</v>
      </c>
      <c r="C23186" s="3">
        <v>314</v>
      </c>
      <c r="E23186" t="s">
        <v>14849</v>
      </c>
      <c r="F23186" s="4" t="s">
        <v>14725</v>
      </c>
      <c r="G23186" s="5">
        <v>231</v>
      </c>
      <c r="H23186" s="6">
        <v>0.13852809999999999</v>
      </c>
      <c r="I23186" s="7">
        <v>47.5</v>
      </c>
    </row>
    <row r="23187" spans="1:12" x14ac:dyDescent="0.25">
      <c r="A23187">
        <v>25009</v>
      </c>
      <c r="B23187" s="2">
        <v>16.138120000000001</v>
      </c>
      <c r="C23187" s="3">
        <v>1317</v>
      </c>
      <c r="D23187" s="4">
        <v>16620</v>
      </c>
      <c r="E23187" t="s">
        <v>1255</v>
      </c>
      <c r="F23187" s="4" t="s">
        <v>5144</v>
      </c>
      <c r="G23187" s="5">
        <v>964</v>
      </c>
      <c r="H23187" s="6">
        <v>4.76684E-2</v>
      </c>
      <c r="I23187" s="7">
        <v>63.2</v>
      </c>
    </row>
    <row r="23188" spans="1:12" x14ac:dyDescent="0.25">
      <c r="A23188">
        <v>96035</v>
      </c>
      <c r="B23188" s="2">
        <v>16.137309999999999</v>
      </c>
      <c r="C23188" s="3">
        <v>3604</v>
      </c>
      <c r="D23188" s="4">
        <v>39780</v>
      </c>
      <c r="E23188" t="s">
        <v>16040</v>
      </c>
      <c r="F23188" s="4" t="s">
        <v>15368</v>
      </c>
      <c r="G23188" s="5">
        <v>2417</v>
      </c>
      <c r="H23188" s="6">
        <v>9.8428500000000002E-2</v>
      </c>
      <c r="I23188" s="7">
        <v>54.427</v>
      </c>
      <c r="J23188" s="2">
        <v>49</v>
      </c>
      <c r="K23188">
        <v>1</v>
      </c>
    </row>
    <row r="23189" spans="1:12" x14ac:dyDescent="0.25">
      <c r="A23189">
        <v>68055</v>
      </c>
      <c r="B23189" s="2">
        <v>16.136690000000002</v>
      </c>
      <c r="C23189" s="3">
        <v>319</v>
      </c>
      <c r="E23189" t="s">
        <v>12750</v>
      </c>
      <c r="F23189" s="4" t="s">
        <v>12738</v>
      </c>
      <c r="G23189" s="5">
        <v>187</v>
      </c>
      <c r="H23189" s="6">
        <v>0.12765960000000001</v>
      </c>
      <c r="I23189" s="7">
        <v>49.375</v>
      </c>
      <c r="J23189" s="2">
        <v>71</v>
      </c>
      <c r="K23189">
        <v>1</v>
      </c>
    </row>
    <row r="23190" spans="1:12" x14ac:dyDescent="0.25">
      <c r="A23190">
        <v>16650</v>
      </c>
      <c r="B23190" s="2">
        <v>16.136279999999999</v>
      </c>
      <c r="C23190" s="3">
        <v>2134</v>
      </c>
      <c r="E23190" t="s">
        <v>1707</v>
      </c>
      <c r="F23190" s="4" t="s">
        <v>3003</v>
      </c>
      <c r="G23190" s="5">
        <v>1488</v>
      </c>
      <c r="H23190" s="6">
        <v>0.11148420000000001</v>
      </c>
      <c r="I23190" s="7">
        <v>52.17</v>
      </c>
      <c r="J23190" s="2">
        <v>52</v>
      </c>
      <c r="K23190">
        <v>1</v>
      </c>
    </row>
    <row r="23191" spans="1:12" x14ac:dyDescent="0.25">
      <c r="A23191">
        <v>72355</v>
      </c>
      <c r="B23191" s="2">
        <v>16.135449999999999</v>
      </c>
      <c r="C23191" s="3">
        <v>2546</v>
      </c>
      <c r="D23191" s="4">
        <v>25760</v>
      </c>
      <c r="E23191" t="s">
        <v>13318</v>
      </c>
      <c r="F23191" s="4" t="s">
        <v>13183</v>
      </c>
      <c r="G23191" s="5">
        <v>1975</v>
      </c>
      <c r="H23191" s="6">
        <v>0.10531649999999999</v>
      </c>
      <c r="I23191" s="7">
        <v>53.234999999999999</v>
      </c>
    </row>
    <row r="23192" spans="1:12" x14ac:dyDescent="0.25">
      <c r="A23192">
        <v>29848</v>
      </c>
      <c r="B23192" s="2">
        <v>16.134820000000001</v>
      </c>
      <c r="C23192" s="3">
        <v>829</v>
      </c>
      <c r="E23192" t="s">
        <v>605</v>
      </c>
      <c r="F23192" s="4" t="s">
        <v>6130</v>
      </c>
      <c r="G23192" s="5">
        <v>644</v>
      </c>
      <c r="H23192" s="6">
        <v>8.8372099999999995E-2</v>
      </c>
      <c r="I23192" s="7">
        <v>56.161000000000001</v>
      </c>
    </row>
    <row r="23193" spans="1:12" x14ac:dyDescent="0.25">
      <c r="A23193">
        <v>19457</v>
      </c>
      <c r="B23193" s="2">
        <v>16.134650000000001</v>
      </c>
      <c r="C23193" s="3">
        <v>172</v>
      </c>
      <c r="D23193" s="4">
        <v>37980</v>
      </c>
      <c r="E23193" t="s">
        <v>4266</v>
      </c>
      <c r="F23193" s="4" t="s">
        <v>3003</v>
      </c>
      <c r="G23193" s="5">
        <v>98</v>
      </c>
      <c r="H23193" s="6">
        <v>0</v>
      </c>
      <c r="I23193" s="7">
        <v>71.429000000000002</v>
      </c>
    </row>
    <row r="23194" spans="1:12" x14ac:dyDescent="0.25">
      <c r="A23194">
        <v>87579</v>
      </c>
      <c r="B23194" s="2">
        <v>16.13449</v>
      </c>
      <c r="C23194" s="3">
        <v>888</v>
      </c>
      <c r="D23194" s="4">
        <v>45340</v>
      </c>
      <c r="E23194" t="s">
        <v>15231</v>
      </c>
      <c r="F23194" s="4" t="s">
        <v>15124</v>
      </c>
      <c r="G23194" s="5">
        <v>570</v>
      </c>
      <c r="H23194" s="6">
        <v>0.17863399999999999</v>
      </c>
      <c r="I23194" s="7">
        <v>40.558999999999997</v>
      </c>
    </row>
    <row r="23195" spans="1:12" x14ac:dyDescent="0.25">
      <c r="A23195">
        <v>71422</v>
      </c>
      <c r="B23195" s="2">
        <v>16.13409</v>
      </c>
      <c r="C23195" s="3">
        <v>1559</v>
      </c>
      <c r="E23195" t="s">
        <v>11412</v>
      </c>
      <c r="F23195" s="4" t="s">
        <v>12927</v>
      </c>
      <c r="G23195" s="5">
        <v>1082</v>
      </c>
      <c r="H23195" s="6">
        <v>4.43623E-2</v>
      </c>
      <c r="I23195" s="7">
        <v>63.75</v>
      </c>
    </row>
    <row r="23196" spans="1:12" x14ac:dyDescent="0.25">
      <c r="A23196">
        <v>43620</v>
      </c>
      <c r="B23196" s="2">
        <v>16.13289</v>
      </c>
      <c r="C23196" s="3">
        <v>5947</v>
      </c>
      <c r="D23196" s="4">
        <v>45780</v>
      </c>
      <c r="E23196" t="s">
        <v>8418</v>
      </c>
      <c r="F23196" s="4" t="s">
        <v>8295</v>
      </c>
      <c r="G23196" s="5">
        <v>3937</v>
      </c>
      <c r="H23196" s="6">
        <v>0.2186389</v>
      </c>
      <c r="I23196" s="7">
        <v>33.633000000000003</v>
      </c>
      <c r="J23196" s="2">
        <v>42.5</v>
      </c>
      <c r="K23196">
        <v>2</v>
      </c>
    </row>
    <row r="23197" spans="1:12" x14ac:dyDescent="0.25">
      <c r="A23197">
        <v>16030</v>
      </c>
      <c r="B23197" s="2">
        <v>16.131889999999999</v>
      </c>
      <c r="C23197" s="3">
        <v>340</v>
      </c>
      <c r="D23197" s="4">
        <v>38300</v>
      </c>
      <c r="E23197" t="s">
        <v>3387</v>
      </c>
      <c r="F23197" s="4" t="s">
        <v>3003</v>
      </c>
      <c r="G23197" s="5">
        <v>231</v>
      </c>
      <c r="H23197" s="6">
        <v>7.3275900000000005E-2</v>
      </c>
      <c r="I23197" s="7">
        <v>58.75</v>
      </c>
    </row>
    <row r="23198" spans="1:12" x14ac:dyDescent="0.25">
      <c r="A23198">
        <v>66943</v>
      </c>
      <c r="B23198" s="2">
        <v>16.13175</v>
      </c>
      <c r="C23198" s="3">
        <v>501</v>
      </c>
      <c r="E23198" t="s">
        <v>10184</v>
      </c>
      <c r="F23198" s="4" t="s">
        <v>12494</v>
      </c>
      <c r="G23198" s="5">
        <v>358</v>
      </c>
      <c r="H23198" s="6">
        <v>0.12569830000000001</v>
      </c>
      <c r="I23198" s="7">
        <v>49.688000000000002</v>
      </c>
    </row>
    <row r="23199" spans="1:12" x14ac:dyDescent="0.25">
      <c r="A23199">
        <v>87102</v>
      </c>
      <c r="B23199" s="2">
        <v>16.128440000000001</v>
      </c>
      <c r="C23199" s="3">
        <v>19622</v>
      </c>
      <c r="D23199" s="4">
        <v>10740</v>
      </c>
      <c r="E23199" t="s">
        <v>15168</v>
      </c>
      <c r="F23199" s="4" t="s">
        <v>15124</v>
      </c>
      <c r="G23199" s="5">
        <v>13454</v>
      </c>
      <c r="H23199" s="6">
        <v>0.22608700000000001</v>
      </c>
      <c r="I23199" s="7">
        <v>32.335999999999999</v>
      </c>
      <c r="J23199" s="2">
        <v>33.2667</v>
      </c>
      <c r="K23199">
        <v>15</v>
      </c>
      <c r="L23199" s="2">
        <v>15.6</v>
      </c>
    </row>
    <row r="23200" spans="1:12" x14ac:dyDescent="0.25">
      <c r="A23200">
        <v>98855</v>
      </c>
      <c r="B23200" s="2">
        <v>16.124120000000001</v>
      </c>
      <c r="C23200" s="3">
        <v>6414</v>
      </c>
      <c r="E23200" t="s">
        <v>16514</v>
      </c>
      <c r="F23200" s="4" t="s">
        <v>16344</v>
      </c>
      <c r="G23200" s="5">
        <v>4578</v>
      </c>
      <c r="H23200" s="6">
        <v>0.1452282</v>
      </c>
      <c r="I23200" s="7">
        <v>46.307000000000002</v>
      </c>
      <c r="J23200" s="2">
        <v>31.5</v>
      </c>
      <c r="K23200">
        <v>2</v>
      </c>
    </row>
    <row r="23201" spans="1:12" x14ac:dyDescent="0.25">
      <c r="A23201">
        <v>50008</v>
      </c>
      <c r="B23201" s="2">
        <v>16.122879999999999</v>
      </c>
      <c r="C23201" s="3">
        <v>879</v>
      </c>
      <c r="E23201" t="s">
        <v>9596</v>
      </c>
      <c r="F23201" s="4" t="s">
        <v>9593</v>
      </c>
      <c r="G23201" s="5">
        <v>606</v>
      </c>
      <c r="H23201" s="6">
        <v>0.15156510000000001</v>
      </c>
      <c r="I23201" s="7">
        <v>45.207999999999998</v>
      </c>
    </row>
    <row r="23202" spans="1:12" x14ac:dyDescent="0.25">
      <c r="A23202">
        <v>98617</v>
      </c>
      <c r="B23202" s="2">
        <v>16.122540000000001</v>
      </c>
      <c r="C23202" s="3">
        <v>1090</v>
      </c>
      <c r="E23202" t="s">
        <v>16477</v>
      </c>
      <c r="F23202" s="4" t="s">
        <v>16344</v>
      </c>
      <c r="G23202" s="5">
        <v>816</v>
      </c>
      <c r="H23202" s="6">
        <v>0.13586290000000001</v>
      </c>
      <c r="I23202" s="7">
        <v>47.917000000000002</v>
      </c>
    </row>
    <row r="23203" spans="1:12" x14ac:dyDescent="0.25">
      <c r="A23203">
        <v>98814</v>
      </c>
      <c r="B23203" s="2">
        <v>16.12228</v>
      </c>
      <c r="C23203" s="3">
        <v>344</v>
      </c>
      <c r="E23203" t="s">
        <v>3469</v>
      </c>
      <c r="F23203" s="4" t="s">
        <v>16344</v>
      </c>
      <c r="G23203" s="5">
        <v>266</v>
      </c>
      <c r="H23203" s="6">
        <v>0.1198502</v>
      </c>
      <c r="I23203" s="7">
        <v>50.682000000000002</v>
      </c>
    </row>
    <row r="23204" spans="1:12" x14ac:dyDescent="0.25">
      <c r="A23204">
        <v>26169</v>
      </c>
      <c r="B23204" s="2">
        <v>16.12208</v>
      </c>
      <c r="C23204" s="3">
        <v>847</v>
      </c>
      <c r="D23204" s="4">
        <v>37620</v>
      </c>
      <c r="E23204" t="s">
        <v>279</v>
      </c>
      <c r="F23204" s="4" t="s">
        <v>5144</v>
      </c>
      <c r="G23204" s="5">
        <v>572</v>
      </c>
      <c r="H23204" s="6">
        <v>0.16258739999999999</v>
      </c>
      <c r="I23204" s="7">
        <v>43.295000000000002</v>
      </c>
    </row>
    <row r="23205" spans="1:12" x14ac:dyDescent="0.25">
      <c r="A23205">
        <v>38772</v>
      </c>
      <c r="B23205" s="2">
        <v>16.121919999999999</v>
      </c>
      <c r="C23205" s="3">
        <v>136</v>
      </c>
      <c r="D23205" s="4">
        <v>17380</v>
      </c>
      <c r="E23205" t="s">
        <v>7688</v>
      </c>
      <c r="F23205" s="4" t="s">
        <v>7633</v>
      </c>
      <c r="G23205" s="5">
        <v>96</v>
      </c>
      <c r="H23205" s="6">
        <v>0.2291667</v>
      </c>
      <c r="I23205" s="7">
        <v>31.786000000000001</v>
      </c>
    </row>
    <row r="23206" spans="1:12" x14ac:dyDescent="0.25">
      <c r="A23206">
        <v>66411</v>
      </c>
      <c r="B23206" s="2">
        <v>16.121690000000001</v>
      </c>
      <c r="C23206" s="3">
        <v>1292</v>
      </c>
      <c r="E23206" t="s">
        <v>12525</v>
      </c>
      <c r="F23206" s="4" t="s">
        <v>12494</v>
      </c>
      <c r="G23206" s="5">
        <v>861</v>
      </c>
      <c r="H23206" s="6">
        <v>0.1299304</v>
      </c>
      <c r="I23206" s="7">
        <v>48.929000000000002</v>
      </c>
    </row>
    <row r="23207" spans="1:12" x14ac:dyDescent="0.25">
      <c r="A23207">
        <v>72530</v>
      </c>
      <c r="B23207" s="2">
        <v>16.12115</v>
      </c>
      <c r="C23207" s="3">
        <v>1883</v>
      </c>
      <c r="E23207" t="s">
        <v>13378</v>
      </c>
      <c r="F23207" s="4" t="s">
        <v>13183</v>
      </c>
      <c r="G23207" s="5">
        <v>1381</v>
      </c>
      <c r="H23207" s="6">
        <v>0.1375815</v>
      </c>
      <c r="I23207" s="7">
        <v>47.601999999999997</v>
      </c>
    </row>
    <row r="23208" spans="1:12" x14ac:dyDescent="0.25">
      <c r="A23208">
        <v>78741</v>
      </c>
      <c r="B23208" s="2">
        <v>16.114280000000001</v>
      </c>
      <c r="C23208" s="3">
        <v>51273</v>
      </c>
      <c r="D23208" s="4">
        <v>12420</v>
      </c>
      <c r="E23208" t="s">
        <v>3573</v>
      </c>
      <c r="F23208" s="4" t="s">
        <v>13752</v>
      </c>
      <c r="G23208" s="5">
        <v>27323</v>
      </c>
      <c r="H23208" s="6">
        <v>0.2381057</v>
      </c>
      <c r="I23208" s="7">
        <v>30.228999999999999</v>
      </c>
      <c r="J23208" s="2">
        <v>41.692300000000003</v>
      </c>
      <c r="K23208">
        <v>26</v>
      </c>
      <c r="L23208" s="2">
        <v>60.1</v>
      </c>
    </row>
    <row r="23209" spans="1:12" x14ac:dyDescent="0.25">
      <c r="A23209">
        <v>54488</v>
      </c>
      <c r="B23209" s="2">
        <v>16.107579999999999</v>
      </c>
      <c r="C23209" s="3">
        <v>1144</v>
      </c>
      <c r="E23209" t="s">
        <v>1027</v>
      </c>
      <c r="F23209" s="4" t="s">
        <v>10031</v>
      </c>
      <c r="G23209" s="5">
        <v>694</v>
      </c>
      <c r="H23209" s="6">
        <v>6.7625900000000003E-2</v>
      </c>
      <c r="I23209" s="7">
        <v>59.688000000000002</v>
      </c>
    </row>
    <row r="23210" spans="1:12" x14ac:dyDescent="0.25">
      <c r="A23210">
        <v>30429</v>
      </c>
      <c r="B23210" s="2">
        <v>16.10737</v>
      </c>
      <c r="C23210" s="3">
        <v>210</v>
      </c>
      <c r="E23210" t="s">
        <v>6442</v>
      </c>
      <c r="F23210" s="4" t="s">
        <v>6363</v>
      </c>
      <c r="G23210" s="5">
        <v>174</v>
      </c>
      <c r="H23210" s="6">
        <v>9.7142900000000004E-2</v>
      </c>
      <c r="I23210" s="7">
        <v>54.582999999999998</v>
      </c>
    </row>
    <row r="23211" spans="1:12" x14ac:dyDescent="0.25">
      <c r="A23211">
        <v>75686</v>
      </c>
      <c r="B23211" s="2">
        <v>16.105219999999999</v>
      </c>
      <c r="C23211" s="3">
        <v>13486</v>
      </c>
      <c r="E23211" t="s">
        <v>617</v>
      </c>
      <c r="F23211" s="4" t="s">
        <v>13752</v>
      </c>
      <c r="G23211" s="5">
        <v>8781</v>
      </c>
      <c r="H23211" s="6">
        <v>0.14121400000000001</v>
      </c>
      <c r="I23211" s="7">
        <v>46.963999999999999</v>
      </c>
      <c r="J23211" s="2">
        <v>45</v>
      </c>
      <c r="K23211">
        <v>2</v>
      </c>
    </row>
    <row r="23212" spans="1:12" x14ac:dyDescent="0.25">
      <c r="A23212">
        <v>75751</v>
      </c>
      <c r="B23212" s="2">
        <v>16.1006</v>
      </c>
      <c r="C23212" s="3">
        <v>16839</v>
      </c>
      <c r="D23212" s="4">
        <v>11980</v>
      </c>
      <c r="E23212" t="s">
        <v>987</v>
      </c>
      <c r="F23212" s="4" t="s">
        <v>13752</v>
      </c>
      <c r="G23212" s="5">
        <v>10548</v>
      </c>
      <c r="H23212" s="6">
        <v>0.15935160000000001</v>
      </c>
      <c r="I23212" s="7">
        <v>43.829000000000001</v>
      </c>
      <c r="J23212" s="2">
        <v>47.5</v>
      </c>
      <c r="K23212">
        <v>8</v>
      </c>
    </row>
    <row r="23213" spans="1:12" x14ac:dyDescent="0.25">
      <c r="A23213">
        <v>68823</v>
      </c>
      <c r="B23213" s="2">
        <v>16.09768</v>
      </c>
      <c r="C23213" s="3">
        <v>2217</v>
      </c>
      <c r="E23213" t="s">
        <v>12855</v>
      </c>
      <c r="F23213" s="4" t="s">
        <v>12738</v>
      </c>
      <c r="G23213" s="5">
        <v>1633</v>
      </c>
      <c r="H23213" s="6">
        <v>0.12790699999999999</v>
      </c>
      <c r="I23213" s="7">
        <v>49.261000000000003</v>
      </c>
      <c r="J23213" s="2">
        <v>54</v>
      </c>
      <c r="K23213">
        <v>1</v>
      </c>
    </row>
    <row r="23214" spans="1:12" x14ac:dyDescent="0.25">
      <c r="A23214">
        <v>86404</v>
      </c>
      <c r="B23214" s="2">
        <v>16.094249999999999</v>
      </c>
      <c r="C23214" s="3">
        <v>15968</v>
      </c>
      <c r="D23214" s="4">
        <v>29420</v>
      </c>
      <c r="E23214" t="s">
        <v>15098</v>
      </c>
      <c r="F23214" s="4" t="s">
        <v>14962</v>
      </c>
      <c r="G23214" s="5">
        <v>12703</v>
      </c>
      <c r="H23214" s="6">
        <v>0.1228056</v>
      </c>
      <c r="I23214" s="7">
        <v>50.139000000000003</v>
      </c>
      <c r="J23214" s="2">
        <v>59</v>
      </c>
      <c r="K23214">
        <v>1</v>
      </c>
    </row>
    <row r="23215" spans="1:12" x14ac:dyDescent="0.25">
      <c r="A23215">
        <v>1080</v>
      </c>
      <c r="B23215" s="2">
        <v>16.09085</v>
      </c>
      <c r="C23215" s="3">
        <v>2176</v>
      </c>
      <c r="D23215" s="4">
        <v>44140</v>
      </c>
      <c r="E23215" t="s">
        <v>62</v>
      </c>
      <c r="F23215" s="4" t="s">
        <v>21</v>
      </c>
      <c r="G23215" s="5">
        <v>1531</v>
      </c>
      <c r="H23215" s="6">
        <v>0.1430438</v>
      </c>
      <c r="I23215" s="7">
        <v>46.640999999999998</v>
      </c>
      <c r="J23215" s="2">
        <v>46</v>
      </c>
      <c r="K23215">
        <v>2</v>
      </c>
    </row>
    <row r="23216" spans="1:12" x14ac:dyDescent="0.25">
      <c r="A23216">
        <v>30757</v>
      </c>
      <c r="B23216" s="2">
        <v>16.090140000000002</v>
      </c>
      <c r="C23216" s="3">
        <v>1981</v>
      </c>
      <c r="D23216" s="4">
        <v>16860</v>
      </c>
      <c r="E23216" t="s">
        <v>1668</v>
      </c>
      <c r="F23216" s="4" t="s">
        <v>6363</v>
      </c>
      <c r="G23216" s="5">
        <v>1442</v>
      </c>
      <c r="H23216" s="6">
        <v>0.13097710000000001</v>
      </c>
      <c r="I23216" s="7">
        <v>48.725000000000001</v>
      </c>
    </row>
    <row r="23217" spans="1:12" x14ac:dyDescent="0.25">
      <c r="A23217">
        <v>62428</v>
      </c>
      <c r="B23217" s="2">
        <v>16.089230000000001</v>
      </c>
      <c r="C23217" s="3">
        <v>3270</v>
      </c>
      <c r="D23217" s="4">
        <v>16660</v>
      </c>
      <c r="E23217" t="s">
        <v>8025</v>
      </c>
      <c r="F23217" s="4" t="s">
        <v>11490</v>
      </c>
      <c r="G23217" s="5">
        <v>2368</v>
      </c>
      <c r="H23217" s="6">
        <v>0.105152</v>
      </c>
      <c r="I23217" s="7">
        <v>53.182000000000002</v>
      </c>
    </row>
    <row r="23218" spans="1:12" x14ac:dyDescent="0.25">
      <c r="A23218">
        <v>44320</v>
      </c>
      <c r="B23218" s="2">
        <v>16.0853</v>
      </c>
      <c r="C23218" s="3">
        <v>20666</v>
      </c>
      <c r="D23218" s="4">
        <v>10420</v>
      </c>
      <c r="E23218" t="s">
        <v>2757</v>
      </c>
      <c r="F23218" s="4" t="s">
        <v>8295</v>
      </c>
      <c r="G23218" s="5">
        <v>14048</v>
      </c>
      <c r="H23218" s="6">
        <v>0.17546980000000001</v>
      </c>
      <c r="I23218" s="7">
        <v>41.029000000000003</v>
      </c>
      <c r="J23218" s="2">
        <v>33.5625</v>
      </c>
      <c r="K23218">
        <v>16</v>
      </c>
      <c r="L23218" s="2">
        <v>16.600000000000001</v>
      </c>
    </row>
    <row r="23219" spans="1:12" x14ac:dyDescent="0.25">
      <c r="A23219">
        <v>70653</v>
      </c>
      <c r="B23219" s="2">
        <v>16.081420000000001</v>
      </c>
      <c r="C23219" s="3">
        <v>3033</v>
      </c>
      <c r="D23219" s="4">
        <v>19760</v>
      </c>
      <c r="E23219" t="s">
        <v>13043</v>
      </c>
      <c r="F23219" s="4" t="s">
        <v>12927</v>
      </c>
      <c r="G23219" s="5">
        <v>2157</v>
      </c>
      <c r="H23219" s="6">
        <v>8.85489E-2</v>
      </c>
      <c r="I23219" s="7">
        <v>56.048000000000002</v>
      </c>
    </row>
    <row r="23220" spans="1:12" x14ac:dyDescent="0.25">
      <c r="A23220">
        <v>31301</v>
      </c>
      <c r="B23220" s="2">
        <v>16.08024</v>
      </c>
      <c r="C23220" s="3">
        <v>5013</v>
      </c>
      <c r="D23220" s="4">
        <v>25980</v>
      </c>
      <c r="E23220" t="s">
        <v>1486</v>
      </c>
      <c r="F23220" s="4" t="s">
        <v>6363</v>
      </c>
      <c r="G23220" s="5">
        <v>2765</v>
      </c>
      <c r="H23220" s="6">
        <v>0.17034360000000001</v>
      </c>
      <c r="I23220" s="7">
        <v>41.911000000000001</v>
      </c>
    </row>
    <row r="23221" spans="1:12" x14ac:dyDescent="0.25">
      <c r="A23221">
        <v>64484</v>
      </c>
      <c r="B23221" s="2">
        <v>16.0794</v>
      </c>
      <c r="C23221" s="3">
        <v>1083</v>
      </c>
      <c r="D23221" s="4">
        <v>41140</v>
      </c>
      <c r="E23221" t="s">
        <v>2884</v>
      </c>
      <c r="F23221" s="4" t="s">
        <v>12102</v>
      </c>
      <c r="G23221" s="5">
        <v>726</v>
      </c>
      <c r="H23221" s="6">
        <v>9.9173600000000001E-2</v>
      </c>
      <c r="I23221" s="7">
        <v>54.195999999999998</v>
      </c>
      <c r="J23221" s="2">
        <v>61</v>
      </c>
      <c r="K23221">
        <v>1</v>
      </c>
    </row>
    <row r="23222" spans="1:12" x14ac:dyDescent="0.25">
      <c r="A23222">
        <v>3785</v>
      </c>
      <c r="B23222" s="2">
        <v>16.078759999999999</v>
      </c>
      <c r="C23222" s="3">
        <v>2793</v>
      </c>
      <c r="D23222" s="4">
        <v>17200</v>
      </c>
      <c r="E23222" t="s">
        <v>646</v>
      </c>
      <c r="F23222" s="4" t="s">
        <v>520</v>
      </c>
      <c r="G23222" s="5">
        <v>1945</v>
      </c>
      <c r="H23222" s="6">
        <v>0.1644399</v>
      </c>
      <c r="I23222" s="7">
        <v>42.917000000000002</v>
      </c>
      <c r="J23222" s="2">
        <v>48</v>
      </c>
      <c r="K23222">
        <v>2</v>
      </c>
    </row>
    <row r="23223" spans="1:12" x14ac:dyDescent="0.25">
      <c r="A23223">
        <v>1905</v>
      </c>
      <c r="B23223" s="2">
        <v>16.07451</v>
      </c>
      <c r="C23223" s="3">
        <v>25268</v>
      </c>
      <c r="D23223" s="4">
        <v>14460</v>
      </c>
      <c r="E23223" t="s">
        <v>259</v>
      </c>
      <c r="F23223" s="4" t="s">
        <v>21</v>
      </c>
      <c r="G23223" s="5">
        <v>15810</v>
      </c>
      <c r="H23223" s="6">
        <v>0.14192650000000001</v>
      </c>
      <c r="I23223" s="7">
        <v>46.807000000000002</v>
      </c>
      <c r="J23223" s="2">
        <v>53.25</v>
      </c>
      <c r="K23223">
        <v>4</v>
      </c>
    </row>
    <row r="23224" spans="1:12" x14ac:dyDescent="0.25">
      <c r="A23224">
        <v>18254</v>
      </c>
      <c r="B23224" s="2">
        <v>16.070589999999999</v>
      </c>
      <c r="C23224" s="3">
        <v>783</v>
      </c>
      <c r="D23224" s="4">
        <v>10900</v>
      </c>
      <c r="E23224" t="s">
        <v>4013</v>
      </c>
      <c r="F23224" s="4" t="s">
        <v>3003</v>
      </c>
      <c r="G23224" s="5">
        <v>574</v>
      </c>
      <c r="H23224" s="6">
        <v>0.1095652</v>
      </c>
      <c r="I23224" s="7">
        <v>52.396000000000001</v>
      </c>
      <c r="J23224" s="2">
        <v>56</v>
      </c>
      <c r="K23224">
        <v>1</v>
      </c>
    </row>
    <row r="23225" spans="1:12" x14ac:dyDescent="0.25">
      <c r="A23225">
        <v>45659</v>
      </c>
      <c r="B23225" s="2">
        <v>16.06992</v>
      </c>
      <c r="C23225" s="3">
        <v>2894</v>
      </c>
      <c r="D23225" s="4">
        <v>26580</v>
      </c>
      <c r="E23225" t="s">
        <v>8716</v>
      </c>
      <c r="F23225" s="4" t="s">
        <v>8295</v>
      </c>
      <c r="G23225" s="5">
        <v>2203</v>
      </c>
      <c r="H23225" s="6">
        <v>0.13475500000000001</v>
      </c>
      <c r="I23225" s="7">
        <v>48.042000000000002</v>
      </c>
    </row>
    <row r="23226" spans="1:12" x14ac:dyDescent="0.25">
      <c r="A23226">
        <v>49337</v>
      </c>
      <c r="B23226" s="2">
        <v>16.067409999999999</v>
      </c>
      <c r="C23226" s="3">
        <v>11887</v>
      </c>
      <c r="E23226" t="s">
        <v>9379</v>
      </c>
      <c r="F23226" s="4" t="s">
        <v>9106</v>
      </c>
      <c r="G23226" s="5">
        <v>8295</v>
      </c>
      <c r="H23226" s="6">
        <v>0.1280135</v>
      </c>
      <c r="I23226" s="7">
        <v>49.204000000000001</v>
      </c>
      <c r="J23226" s="2">
        <v>50.666699999999999</v>
      </c>
      <c r="K23226">
        <v>3</v>
      </c>
    </row>
    <row r="23227" spans="1:12" x14ac:dyDescent="0.25">
      <c r="A23227">
        <v>64635</v>
      </c>
      <c r="B23227" s="2">
        <v>16.065329999999999</v>
      </c>
      <c r="C23227" s="3">
        <v>667</v>
      </c>
      <c r="E23227" t="s">
        <v>6651</v>
      </c>
      <c r="F23227" s="4" t="s">
        <v>12102</v>
      </c>
      <c r="G23227" s="5">
        <v>381</v>
      </c>
      <c r="H23227" s="6">
        <v>0.104712</v>
      </c>
      <c r="I23227" s="7">
        <v>53.228999999999999</v>
      </c>
    </row>
    <row r="23228" spans="1:12" x14ac:dyDescent="0.25">
      <c r="A23228">
        <v>80834</v>
      </c>
      <c r="B23228" s="2">
        <v>16.065190000000001</v>
      </c>
      <c r="C23228" s="3">
        <v>256</v>
      </c>
      <c r="E23228" t="s">
        <v>14559</v>
      </c>
      <c r="F23228" s="4" t="s">
        <v>14477</v>
      </c>
      <c r="G23228" s="5">
        <v>197</v>
      </c>
      <c r="H23228" s="6">
        <v>0.1161616</v>
      </c>
      <c r="I23228" s="7">
        <v>51.25</v>
      </c>
    </row>
    <row r="23229" spans="1:12" x14ac:dyDescent="0.25">
      <c r="A23229">
        <v>57560</v>
      </c>
      <c r="B23229" s="2">
        <v>16.065100000000001</v>
      </c>
      <c r="C23229" s="3">
        <v>398</v>
      </c>
      <c r="E23229" t="s">
        <v>6307</v>
      </c>
      <c r="F23229" s="4" t="s">
        <v>10877</v>
      </c>
      <c r="G23229" s="5">
        <v>194</v>
      </c>
      <c r="H23229" s="6">
        <v>0.1179487</v>
      </c>
      <c r="I23229" s="7">
        <v>50.938000000000002</v>
      </c>
    </row>
    <row r="23230" spans="1:12" x14ac:dyDescent="0.25">
      <c r="A23230">
        <v>28555</v>
      </c>
      <c r="B23230" s="2">
        <v>16.064250000000001</v>
      </c>
      <c r="C23230" s="3">
        <v>5196</v>
      </c>
      <c r="D23230" s="4">
        <v>27340</v>
      </c>
      <c r="E23230" t="s">
        <v>5633</v>
      </c>
      <c r="F23230" s="4" t="s">
        <v>5642</v>
      </c>
      <c r="G23230" s="5">
        <v>3322</v>
      </c>
      <c r="H23230" s="6">
        <v>0.1263918</v>
      </c>
      <c r="I23230" s="7">
        <v>49.478000000000002</v>
      </c>
      <c r="J23230" s="2">
        <v>64</v>
      </c>
      <c r="K23230">
        <v>1</v>
      </c>
    </row>
    <row r="23231" spans="1:12" x14ac:dyDescent="0.25">
      <c r="A23231">
        <v>70658</v>
      </c>
      <c r="B23231" s="2">
        <v>16.06325</v>
      </c>
      <c r="C23231" s="3">
        <v>1314</v>
      </c>
      <c r="E23231" t="s">
        <v>13046</v>
      </c>
      <c r="F23231" s="4" t="s">
        <v>12927</v>
      </c>
      <c r="G23231" s="5">
        <v>869</v>
      </c>
      <c r="H23231" s="6">
        <v>9.3210600000000005E-2</v>
      </c>
      <c r="I23231" s="7">
        <v>55.207999999999998</v>
      </c>
    </row>
    <row r="23232" spans="1:12" x14ac:dyDescent="0.25">
      <c r="A23232">
        <v>74435</v>
      </c>
      <c r="B23232" s="2">
        <v>16.062539999999998</v>
      </c>
      <c r="C23232" s="3">
        <v>2987</v>
      </c>
      <c r="D23232" s="4">
        <v>22900</v>
      </c>
      <c r="E23232" t="s">
        <v>4695</v>
      </c>
      <c r="F23232" s="4" t="s">
        <v>13462</v>
      </c>
      <c r="G23232" s="5">
        <v>2107</v>
      </c>
      <c r="H23232" s="6">
        <v>0.15140010000000001</v>
      </c>
      <c r="I23232" s="7">
        <v>45.15</v>
      </c>
      <c r="J23232" s="2">
        <v>63</v>
      </c>
      <c r="K23232">
        <v>1</v>
      </c>
    </row>
    <row r="23233" spans="1:12" x14ac:dyDescent="0.25">
      <c r="A23233">
        <v>44866</v>
      </c>
      <c r="B23233" s="2">
        <v>16.061699999999998</v>
      </c>
      <c r="C23233" s="3">
        <v>2336</v>
      </c>
      <c r="D23233" s="4">
        <v>11740</v>
      </c>
      <c r="E23233" t="s">
        <v>3484</v>
      </c>
      <c r="F23233" s="4" t="s">
        <v>8295</v>
      </c>
      <c r="G23233" s="5">
        <v>1404</v>
      </c>
      <c r="H23233" s="6">
        <v>6.7663799999999996E-2</v>
      </c>
      <c r="I23233" s="7">
        <v>59.606999999999999</v>
      </c>
    </row>
    <row r="23234" spans="1:12" x14ac:dyDescent="0.25">
      <c r="A23234">
        <v>45816</v>
      </c>
      <c r="B23234" s="2">
        <v>16.061299999999999</v>
      </c>
      <c r="C23234" s="3">
        <v>344</v>
      </c>
      <c r="D23234" s="4">
        <v>22300</v>
      </c>
      <c r="E23234" t="s">
        <v>8756</v>
      </c>
      <c r="F23234" s="4" t="s">
        <v>8295</v>
      </c>
      <c r="G23234" s="5">
        <v>263</v>
      </c>
      <c r="H23234" s="6">
        <v>0.1060606</v>
      </c>
      <c r="I23234" s="7">
        <v>52.969000000000001</v>
      </c>
      <c r="J23234" s="2">
        <v>54</v>
      </c>
      <c r="K23234">
        <v>1</v>
      </c>
    </row>
    <row r="23235" spans="1:12" x14ac:dyDescent="0.25">
      <c r="A23235">
        <v>65236</v>
      </c>
      <c r="B23235" s="2">
        <v>16.06101</v>
      </c>
      <c r="C23235" s="3">
        <v>1389</v>
      </c>
      <c r="E23235" t="s">
        <v>718</v>
      </c>
      <c r="F23235" s="4" t="s">
        <v>12102</v>
      </c>
      <c r="G23235" s="5">
        <v>967</v>
      </c>
      <c r="H23235" s="6">
        <v>0.1489142</v>
      </c>
      <c r="I23235" s="7">
        <v>45.563000000000002</v>
      </c>
      <c r="J23235" s="2">
        <v>75</v>
      </c>
      <c r="K23235">
        <v>1</v>
      </c>
    </row>
    <row r="23236" spans="1:12" x14ac:dyDescent="0.25">
      <c r="A23236">
        <v>91706</v>
      </c>
      <c r="B23236" s="2">
        <v>16.049469999999999</v>
      </c>
      <c r="C23236" s="3">
        <v>77692</v>
      </c>
      <c r="D23236" s="4">
        <v>31080</v>
      </c>
      <c r="E23236" t="s">
        <v>15444</v>
      </c>
      <c r="F23236" s="4" t="s">
        <v>15368</v>
      </c>
      <c r="G23236" s="5">
        <v>47245</v>
      </c>
      <c r="H23236" s="6">
        <v>0.1132794</v>
      </c>
      <c r="I23236" s="7">
        <v>51.72</v>
      </c>
      <c r="J23236" s="2">
        <v>48.4</v>
      </c>
      <c r="K23236">
        <v>5</v>
      </c>
    </row>
    <row r="23237" spans="1:12" x14ac:dyDescent="0.25">
      <c r="A23237">
        <v>13404</v>
      </c>
      <c r="B23237" s="2">
        <v>16.038119999999999</v>
      </c>
      <c r="C23237" s="3">
        <v>237</v>
      </c>
      <c r="E23237" t="s">
        <v>2596</v>
      </c>
      <c r="F23237" s="4" t="s">
        <v>1280</v>
      </c>
      <c r="G23237" s="5">
        <v>159</v>
      </c>
      <c r="H23237" s="6">
        <v>7.4999999999999997E-2</v>
      </c>
      <c r="I23237" s="7">
        <v>58.332999999999998</v>
      </c>
    </row>
    <row r="23238" spans="1:12" x14ac:dyDescent="0.25">
      <c r="A23238">
        <v>72421</v>
      </c>
      <c r="B23238" s="2">
        <v>16.03801</v>
      </c>
      <c r="C23238" s="3">
        <v>483</v>
      </c>
      <c r="D23238" s="4">
        <v>27860</v>
      </c>
      <c r="E23238" t="s">
        <v>13338</v>
      </c>
      <c r="F23238" s="4" t="s">
        <v>13183</v>
      </c>
      <c r="G23238" s="5">
        <v>312</v>
      </c>
      <c r="H23238" s="6">
        <v>7.05128E-2</v>
      </c>
      <c r="I23238" s="7">
        <v>59.106999999999999</v>
      </c>
    </row>
    <row r="23239" spans="1:12" x14ac:dyDescent="0.25">
      <c r="A23239">
        <v>28436</v>
      </c>
      <c r="B23239" s="2">
        <v>16.037600000000001</v>
      </c>
      <c r="C23239" s="3">
        <v>2227</v>
      </c>
      <c r="E23239" t="s">
        <v>5956</v>
      </c>
      <c r="F23239" s="4" t="s">
        <v>5642</v>
      </c>
      <c r="G23239" s="5">
        <v>1388</v>
      </c>
      <c r="H23239" s="6">
        <v>0.12031699999999999</v>
      </c>
      <c r="I23239" s="7">
        <v>50.5</v>
      </c>
    </row>
    <row r="23240" spans="1:12" x14ac:dyDescent="0.25">
      <c r="A23240">
        <v>58643</v>
      </c>
      <c r="B23240" s="2">
        <v>16.037240000000001</v>
      </c>
      <c r="C23240" s="3">
        <v>172</v>
      </c>
      <c r="E23240" t="s">
        <v>11221</v>
      </c>
      <c r="F23240" s="4" t="s">
        <v>11069</v>
      </c>
      <c r="G23240" s="5">
        <v>125</v>
      </c>
      <c r="H23240" s="6">
        <v>0.04</v>
      </c>
      <c r="I23240" s="7">
        <v>64.375</v>
      </c>
    </row>
    <row r="23241" spans="1:12" x14ac:dyDescent="0.25">
      <c r="A23241">
        <v>47564</v>
      </c>
      <c r="B23241" s="2">
        <v>16.036950000000001</v>
      </c>
      <c r="C23241" s="3">
        <v>1631</v>
      </c>
      <c r="D23241" s="4">
        <v>27540</v>
      </c>
      <c r="E23241" t="s">
        <v>9031</v>
      </c>
      <c r="F23241" s="4" t="s">
        <v>8800</v>
      </c>
      <c r="G23241" s="5">
        <v>1062</v>
      </c>
      <c r="H23241" s="6">
        <v>8.5606799999999997E-2</v>
      </c>
      <c r="I23241" s="7">
        <v>56.493000000000002</v>
      </c>
    </row>
    <row r="23242" spans="1:12" x14ac:dyDescent="0.25">
      <c r="A23242">
        <v>65081</v>
      </c>
      <c r="B23242" s="2">
        <v>16.036010000000001</v>
      </c>
      <c r="C23242" s="3">
        <v>3973</v>
      </c>
      <c r="D23242" s="4">
        <v>27620</v>
      </c>
      <c r="E23242" t="s">
        <v>8814</v>
      </c>
      <c r="F23242" s="4" t="s">
        <v>12102</v>
      </c>
      <c r="G23242" s="5">
        <v>2880</v>
      </c>
      <c r="H23242" s="6">
        <v>0.1055556</v>
      </c>
      <c r="I23242" s="7">
        <v>53.045000000000002</v>
      </c>
    </row>
    <row r="23243" spans="1:12" x14ac:dyDescent="0.25">
      <c r="A23243">
        <v>57630</v>
      </c>
      <c r="B23243" s="2">
        <v>16.035309999999999</v>
      </c>
      <c r="C23243" s="3">
        <v>46</v>
      </c>
      <c r="E23243" t="s">
        <v>11018</v>
      </c>
      <c r="F23243" s="4" t="s">
        <v>10877</v>
      </c>
      <c r="G23243" s="5">
        <v>43</v>
      </c>
      <c r="H23243" s="6">
        <v>0.20454549999999999</v>
      </c>
      <c r="I23243" s="7">
        <v>35.938000000000002</v>
      </c>
    </row>
    <row r="23244" spans="1:12" x14ac:dyDescent="0.25">
      <c r="A23244">
        <v>47023</v>
      </c>
      <c r="B23244" s="2">
        <v>16.035049999999998</v>
      </c>
      <c r="C23244" s="3">
        <v>1531</v>
      </c>
      <c r="E23244" t="s">
        <v>8943</v>
      </c>
      <c r="F23244" s="4" t="s">
        <v>8800</v>
      </c>
      <c r="G23244" s="5">
        <v>1049</v>
      </c>
      <c r="H23244" s="6">
        <v>0.12678739999999999</v>
      </c>
      <c r="I23244" s="7">
        <v>49.375</v>
      </c>
    </row>
    <row r="23245" spans="1:12" x14ac:dyDescent="0.25">
      <c r="A23245">
        <v>45662</v>
      </c>
      <c r="B23245" s="2">
        <v>16.029990000000002</v>
      </c>
      <c r="C23245" s="3">
        <v>29514</v>
      </c>
      <c r="D23245" s="4">
        <v>39020</v>
      </c>
      <c r="E23245" t="s">
        <v>498</v>
      </c>
      <c r="F23245" s="4" t="s">
        <v>8295</v>
      </c>
      <c r="G23245" s="5">
        <v>20076</v>
      </c>
      <c r="H23245" s="6">
        <v>0.1529189</v>
      </c>
      <c r="I23245" s="7">
        <v>44.853999999999999</v>
      </c>
      <c r="J23245" s="2">
        <v>43.6875</v>
      </c>
      <c r="K23245">
        <v>16</v>
      </c>
      <c r="L23245" s="2">
        <v>70.5</v>
      </c>
    </row>
    <row r="23246" spans="1:12" x14ac:dyDescent="0.25">
      <c r="A23246">
        <v>42134</v>
      </c>
      <c r="B23246" s="2">
        <v>16.022480000000002</v>
      </c>
      <c r="C23246" s="3">
        <v>16722</v>
      </c>
      <c r="E23246" t="s">
        <v>293</v>
      </c>
      <c r="F23246" s="4" t="s">
        <v>7883</v>
      </c>
      <c r="G23246" s="5">
        <v>11319</v>
      </c>
      <c r="H23246" s="6">
        <v>0.13737959999999999</v>
      </c>
      <c r="I23246" s="7">
        <v>47.539000000000001</v>
      </c>
      <c r="J23246" s="2">
        <v>46.2</v>
      </c>
      <c r="K23246">
        <v>5</v>
      </c>
    </row>
    <row r="23247" spans="1:12" x14ac:dyDescent="0.25">
      <c r="A23247">
        <v>37036</v>
      </c>
      <c r="B23247" s="2">
        <v>16.018889999999999</v>
      </c>
      <c r="C23247" s="3">
        <v>5611</v>
      </c>
      <c r="D23247" s="4">
        <v>34980</v>
      </c>
      <c r="E23247" t="s">
        <v>1096</v>
      </c>
      <c r="F23247" s="4" t="s">
        <v>7348</v>
      </c>
      <c r="G23247" s="5">
        <v>3677</v>
      </c>
      <c r="H23247" s="6">
        <v>0.1055208</v>
      </c>
      <c r="I23247" s="7">
        <v>53.04</v>
      </c>
    </row>
    <row r="23248" spans="1:12" x14ac:dyDescent="0.25">
      <c r="A23248">
        <v>35045</v>
      </c>
      <c r="B23248" s="2">
        <v>16.015609999999999</v>
      </c>
      <c r="C23248" s="3">
        <v>14524</v>
      </c>
      <c r="D23248" s="4">
        <v>13820</v>
      </c>
      <c r="E23248" t="s">
        <v>7040</v>
      </c>
      <c r="F23248" s="4" t="s">
        <v>7027</v>
      </c>
      <c r="G23248" s="5">
        <v>10020</v>
      </c>
      <c r="H23248" s="6">
        <v>0.1403054</v>
      </c>
      <c r="I23248" s="7">
        <v>47.027999999999999</v>
      </c>
    </row>
    <row r="23249" spans="1:11" x14ac:dyDescent="0.25">
      <c r="A23249">
        <v>30648</v>
      </c>
      <c r="B23249" s="2">
        <v>16.01266</v>
      </c>
      <c r="C23249" s="3">
        <v>3392</v>
      </c>
      <c r="D23249" s="4">
        <v>12020</v>
      </c>
      <c r="E23249" t="s">
        <v>360</v>
      </c>
      <c r="F23249" s="4" t="s">
        <v>6363</v>
      </c>
      <c r="G23249" s="5">
        <v>2299</v>
      </c>
      <c r="H23249" s="6">
        <v>0.123097</v>
      </c>
      <c r="I23249" s="7">
        <v>50</v>
      </c>
    </row>
    <row r="23250" spans="1:11" x14ac:dyDescent="0.25">
      <c r="A23250">
        <v>65790</v>
      </c>
      <c r="B23250" s="2">
        <v>16.011970000000002</v>
      </c>
      <c r="C23250" s="3">
        <v>875</v>
      </c>
      <c r="D23250" s="4">
        <v>48460</v>
      </c>
      <c r="E23250" t="s">
        <v>1570</v>
      </c>
      <c r="F23250" s="4" t="s">
        <v>12102</v>
      </c>
      <c r="G23250" s="5">
        <v>610</v>
      </c>
      <c r="H23250" s="6">
        <v>0.1508197</v>
      </c>
      <c r="I23250" s="7">
        <v>45.204000000000001</v>
      </c>
    </row>
    <row r="23251" spans="1:11" x14ac:dyDescent="0.25">
      <c r="A23251">
        <v>47942</v>
      </c>
      <c r="B23251" s="2">
        <v>16.011690000000002</v>
      </c>
      <c r="C23251" s="3">
        <v>734</v>
      </c>
      <c r="D23251" s="4">
        <v>29200</v>
      </c>
      <c r="E23251" t="s">
        <v>9086</v>
      </c>
      <c r="F23251" s="4" t="s">
        <v>8800</v>
      </c>
      <c r="G23251" s="5">
        <v>540</v>
      </c>
      <c r="H23251" s="6">
        <v>9.8148100000000002E-2</v>
      </c>
      <c r="I23251" s="7">
        <v>54.305999999999997</v>
      </c>
    </row>
    <row r="23252" spans="1:11" x14ac:dyDescent="0.25">
      <c r="A23252">
        <v>21861</v>
      </c>
      <c r="B23252" s="2">
        <v>16.011410000000001</v>
      </c>
      <c r="C23252" s="3">
        <v>1003</v>
      </c>
      <c r="D23252" s="4">
        <v>41540</v>
      </c>
      <c r="E23252" t="s">
        <v>4630</v>
      </c>
      <c r="F23252" s="4" t="s">
        <v>4361</v>
      </c>
      <c r="G23252" s="5">
        <v>629</v>
      </c>
      <c r="H23252" s="6">
        <v>0.131746</v>
      </c>
      <c r="I23252" s="7">
        <v>48.5</v>
      </c>
    </row>
    <row r="23253" spans="1:11" x14ac:dyDescent="0.25">
      <c r="A23253">
        <v>56361</v>
      </c>
      <c r="B23253" s="2">
        <v>16.010870000000001</v>
      </c>
      <c r="C23253" s="3">
        <v>2378</v>
      </c>
      <c r="D23253" s="4">
        <v>22260</v>
      </c>
      <c r="E23253" t="s">
        <v>10728</v>
      </c>
      <c r="F23253" s="4" t="s">
        <v>10428</v>
      </c>
      <c r="G23253" s="5">
        <v>1625</v>
      </c>
      <c r="H23253" s="6">
        <v>0.12984619999999999</v>
      </c>
      <c r="I23253" s="7">
        <v>48.816000000000003</v>
      </c>
    </row>
    <row r="23254" spans="1:11" x14ac:dyDescent="0.25">
      <c r="A23254">
        <v>50062</v>
      </c>
      <c r="B23254" s="2">
        <v>16.010370000000002</v>
      </c>
      <c r="C23254" s="3">
        <v>598</v>
      </c>
      <c r="E23254" t="s">
        <v>4091</v>
      </c>
      <c r="F23254" s="4" t="s">
        <v>9593</v>
      </c>
      <c r="G23254" s="5">
        <v>453</v>
      </c>
      <c r="H23254" s="6">
        <v>0.1434879</v>
      </c>
      <c r="I23254" s="7">
        <v>46.457999999999998</v>
      </c>
      <c r="J23254" s="2">
        <v>45</v>
      </c>
      <c r="K23254">
        <v>1</v>
      </c>
    </row>
    <row r="23255" spans="1:11" x14ac:dyDescent="0.25">
      <c r="A23255">
        <v>42133</v>
      </c>
      <c r="B23255" s="2">
        <v>16.01003</v>
      </c>
      <c r="C23255" s="3">
        <v>1427</v>
      </c>
      <c r="E23255" t="s">
        <v>8201</v>
      </c>
      <c r="F23255" s="4" t="s">
        <v>7883</v>
      </c>
      <c r="G23255" s="5">
        <v>1001</v>
      </c>
      <c r="H23255" s="6">
        <v>0.12587409999999999</v>
      </c>
      <c r="I23255" s="7">
        <v>49.5</v>
      </c>
    </row>
    <row r="23256" spans="1:11" x14ac:dyDescent="0.25">
      <c r="A23256">
        <v>68776</v>
      </c>
      <c r="B23256" s="2">
        <v>16.007729999999999</v>
      </c>
      <c r="C23256" s="3">
        <v>14899</v>
      </c>
      <c r="D23256" s="4">
        <v>43580</v>
      </c>
      <c r="E23256" t="s">
        <v>12842</v>
      </c>
      <c r="F23256" s="4" t="s">
        <v>12738</v>
      </c>
      <c r="G23256" s="5">
        <v>8607</v>
      </c>
      <c r="H23256" s="6">
        <v>0.11256969999999999</v>
      </c>
      <c r="I23256" s="7">
        <v>51.798000000000002</v>
      </c>
      <c r="J23256" s="2">
        <v>62.125</v>
      </c>
      <c r="K23256">
        <v>8</v>
      </c>
    </row>
    <row r="23257" spans="1:11" x14ac:dyDescent="0.25">
      <c r="A23257">
        <v>17069</v>
      </c>
      <c r="B23257" s="2">
        <v>16.005649999999999</v>
      </c>
      <c r="C23257" s="3">
        <v>104</v>
      </c>
      <c r="D23257" s="4">
        <v>25420</v>
      </c>
      <c r="E23257" t="s">
        <v>3709</v>
      </c>
      <c r="F23257" s="4" t="s">
        <v>3003</v>
      </c>
      <c r="G23257" s="5">
        <v>81</v>
      </c>
      <c r="H23257" s="6">
        <v>0</v>
      </c>
      <c r="I23257" s="7">
        <v>71.25</v>
      </c>
    </row>
    <row r="23258" spans="1:11" x14ac:dyDescent="0.25">
      <c r="A23258">
        <v>48746</v>
      </c>
      <c r="B23258" s="2">
        <v>16.004259999999999</v>
      </c>
      <c r="C23258" s="3">
        <v>8671</v>
      </c>
      <c r="E23258" t="s">
        <v>1563</v>
      </c>
      <c r="F23258" s="4" t="s">
        <v>9106</v>
      </c>
      <c r="G23258" s="5">
        <v>5730</v>
      </c>
      <c r="H23258" s="6">
        <v>0.100157</v>
      </c>
      <c r="I23258" s="7">
        <v>53.941000000000003</v>
      </c>
      <c r="J23258" s="2">
        <v>59</v>
      </c>
      <c r="K23258">
        <v>3</v>
      </c>
    </row>
    <row r="23259" spans="1:11" x14ac:dyDescent="0.25">
      <c r="A23259">
        <v>62849</v>
      </c>
      <c r="B23259" s="2">
        <v>16.002520000000001</v>
      </c>
      <c r="C23259" s="3">
        <v>2315</v>
      </c>
      <c r="D23259" s="4">
        <v>16460</v>
      </c>
      <c r="E23259" t="s">
        <v>7704</v>
      </c>
      <c r="F23259" s="4" t="s">
        <v>11490</v>
      </c>
      <c r="G23259" s="5">
        <v>1524</v>
      </c>
      <c r="H23259" s="6">
        <v>8.2623000000000002E-2</v>
      </c>
      <c r="I23259" s="7">
        <v>56.970999999999997</v>
      </c>
    </row>
    <row r="23260" spans="1:11" x14ac:dyDescent="0.25">
      <c r="A23260">
        <v>54135</v>
      </c>
      <c r="B23260" s="2">
        <v>16.00169</v>
      </c>
      <c r="C23260" s="3">
        <v>3260</v>
      </c>
      <c r="D23260" s="4">
        <v>43020</v>
      </c>
      <c r="E23260" t="s">
        <v>10188</v>
      </c>
      <c r="F23260" s="4" t="s">
        <v>10031</v>
      </c>
      <c r="G23260" s="5">
        <v>1919</v>
      </c>
      <c r="H23260" s="6">
        <v>0.1750912</v>
      </c>
      <c r="I23260" s="7">
        <v>40.99</v>
      </c>
    </row>
    <row r="23261" spans="1:11" x14ac:dyDescent="0.25">
      <c r="A23261">
        <v>76682</v>
      </c>
      <c r="B23261" s="2">
        <v>16.00084</v>
      </c>
      <c r="C23261" s="3">
        <v>2493</v>
      </c>
      <c r="D23261" s="4">
        <v>47380</v>
      </c>
      <c r="E23261" t="s">
        <v>13991</v>
      </c>
      <c r="F23261" s="4" t="s">
        <v>13752</v>
      </c>
      <c r="G23261" s="5">
        <v>1636</v>
      </c>
      <c r="H23261" s="6">
        <v>0.13447429999999999</v>
      </c>
      <c r="I23261" s="7">
        <v>48.005000000000003</v>
      </c>
    </row>
    <row r="23262" spans="1:11" x14ac:dyDescent="0.25">
      <c r="A23262">
        <v>99830</v>
      </c>
      <c r="B23262" s="2">
        <v>16.000350000000001</v>
      </c>
      <c r="C23262" s="3">
        <v>592</v>
      </c>
      <c r="E23262" t="s">
        <v>16758</v>
      </c>
      <c r="F23262" s="4" t="s">
        <v>16604</v>
      </c>
      <c r="G23262" s="5">
        <v>398</v>
      </c>
      <c r="H23262" s="6">
        <v>0.14824119999999999</v>
      </c>
      <c r="I23262" s="7">
        <v>45.625</v>
      </c>
    </row>
    <row r="23263" spans="1:11" x14ac:dyDescent="0.25">
      <c r="A23263">
        <v>75233</v>
      </c>
      <c r="B23263" s="2">
        <v>15.998200000000001</v>
      </c>
      <c r="C23263" s="3">
        <v>14914</v>
      </c>
      <c r="D23263" s="4">
        <v>19100</v>
      </c>
      <c r="E23263" t="s">
        <v>4091</v>
      </c>
      <c r="F23263" s="4" t="s">
        <v>13752</v>
      </c>
      <c r="G23263" s="5">
        <v>8588</v>
      </c>
      <c r="H23263" s="6">
        <v>0.17256640000000001</v>
      </c>
      <c r="I23263" s="7">
        <v>41.417999999999999</v>
      </c>
      <c r="J23263" s="2">
        <v>24.4</v>
      </c>
      <c r="K23263">
        <v>5</v>
      </c>
    </row>
    <row r="23264" spans="1:11" x14ac:dyDescent="0.25">
      <c r="A23264">
        <v>85361</v>
      </c>
      <c r="B23264" s="2">
        <v>15.99517</v>
      </c>
      <c r="C23264" s="3">
        <v>5984</v>
      </c>
      <c r="D23264" s="4">
        <v>38060</v>
      </c>
      <c r="E23264" t="s">
        <v>15008</v>
      </c>
      <c r="F23264" s="4" t="s">
        <v>14962</v>
      </c>
      <c r="G23264" s="5">
        <v>4065</v>
      </c>
      <c r="H23264" s="6">
        <v>0.1114391</v>
      </c>
      <c r="I23264" s="7">
        <v>51.975999999999999</v>
      </c>
    </row>
    <row r="23265" spans="1:11" x14ac:dyDescent="0.25">
      <c r="A23265">
        <v>53801</v>
      </c>
      <c r="B23265" s="2">
        <v>15.994020000000001</v>
      </c>
      <c r="C23265" s="3">
        <v>1031</v>
      </c>
      <c r="D23265" s="4">
        <v>38420</v>
      </c>
      <c r="E23265" t="s">
        <v>9599</v>
      </c>
      <c r="F23265" s="4" t="s">
        <v>10031</v>
      </c>
      <c r="G23265" s="5">
        <v>754</v>
      </c>
      <c r="H23265" s="6">
        <v>0.1246684</v>
      </c>
      <c r="I23265" s="7">
        <v>49.688000000000002</v>
      </c>
      <c r="J23265" s="2">
        <v>56</v>
      </c>
      <c r="K23265">
        <v>1</v>
      </c>
    </row>
    <row r="23266" spans="1:11" x14ac:dyDescent="0.25">
      <c r="A23266">
        <v>33781</v>
      </c>
      <c r="B23266" s="2">
        <v>15.98926</v>
      </c>
      <c r="C23266" s="3">
        <v>25937</v>
      </c>
      <c r="D23266" s="4">
        <v>45300</v>
      </c>
      <c r="E23266" t="s">
        <v>6923</v>
      </c>
      <c r="F23266" s="4" t="s">
        <v>6689</v>
      </c>
      <c r="G23266" s="5">
        <v>19118</v>
      </c>
      <c r="H23266" s="6">
        <v>0.14091429999999999</v>
      </c>
      <c r="I23266" s="7">
        <v>46.878999999999998</v>
      </c>
      <c r="J23266" s="2">
        <v>41.5</v>
      </c>
      <c r="K23266">
        <v>2</v>
      </c>
    </row>
    <row r="23267" spans="1:11" x14ac:dyDescent="0.25">
      <c r="A23267">
        <v>28777</v>
      </c>
      <c r="B23267" s="2">
        <v>15.982810000000001</v>
      </c>
      <c r="C23267" s="3">
        <v>10279</v>
      </c>
      <c r="E23267" t="s">
        <v>6114</v>
      </c>
      <c r="F23267" s="4" t="s">
        <v>5642</v>
      </c>
      <c r="G23267" s="5">
        <v>7828</v>
      </c>
      <c r="H23267" s="6">
        <v>0.13758300000000001</v>
      </c>
      <c r="I23267" s="7">
        <v>47.454000000000001</v>
      </c>
      <c r="J23267" s="2">
        <v>56</v>
      </c>
      <c r="K23267">
        <v>2</v>
      </c>
    </row>
    <row r="23268" spans="1:11" x14ac:dyDescent="0.25">
      <c r="A23268">
        <v>99109</v>
      </c>
      <c r="B23268" s="2">
        <v>15.980029999999999</v>
      </c>
      <c r="C23268" s="3">
        <v>5119</v>
      </c>
      <c r="D23268" s="4">
        <v>44060</v>
      </c>
      <c r="E23268" t="s">
        <v>16556</v>
      </c>
      <c r="F23268" s="4" t="s">
        <v>16344</v>
      </c>
      <c r="G23268" s="5">
        <v>3808</v>
      </c>
      <c r="H23268" s="6">
        <v>0.12605040000000001</v>
      </c>
      <c r="I23268" s="7">
        <v>49.444000000000003</v>
      </c>
      <c r="J23268" s="2">
        <v>43.666699999999999</v>
      </c>
      <c r="K23268">
        <v>3</v>
      </c>
    </row>
    <row r="23269" spans="1:11" x14ac:dyDescent="0.25">
      <c r="A23269">
        <v>76519</v>
      </c>
      <c r="B23269" s="2">
        <v>15.978999999999999</v>
      </c>
      <c r="C23269" s="3">
        <v>736</v>
      </c>
      <c r="E23269" t="s">
        <v>235</v>
      </c>
      <c r="F23269" s="4" t="s">
        <v>13752</v>
      </c>
      <c r="G23269" s="5">
        <v>472</v>
      </c>
      <c r="H23269" s="6">
        <v>0.1186441</v>
      </c>
      <c r="I23269" s="7">
        <v>50.713999999999999</v>
      </c>
    </row>
    <row r="23270" spans="1:11" x14ac:dyDescent="0.25">
      <c r="A23270">
        <v>33898</v>
      </c>
      <c r="B23270" s="2">
        <v>15.97602</v>
      </c>
      <c r="C23270" s="3">
        <v>16231</v>
      </c>
      <c r="D23270" s="4">
        <v>29460</v>
      </c>
      <c r="E23270" t="s">
        <v>6935</v>
      </c>
      <c r="F23270" s="4" t="s">
        <v>6689</v>
      </c>
      <c r="G23270" s="5">
        <v>12020</v>
      </c>
      <c r="H23270" s="6">
        <v>0.14850250000000001</v>
      </c>
      <c r="I23270" s="7">
        <v>45.554000000000002</v>
      </c>
    </row>
    <row r="23271" spans="1:11" x14ac:dyDescent="0.25">
      <c r="A23271">
        <v>63780</v>
      </c>
      <c r="B23271" s="2">
        <v>15.97208</v>
      </c>
      <c r="C23271" s="3">
        <v>6729</v>
      </c>
      <c r="D23271" s="4">
        <v>43460</v>
      </c>
      <c r="E23271" t="s">
        <v>12198</v>
      </c>
      <c r="F23271" s="4" t="s">
        <v>12102</v>
      </c>
      <c r="G23271" s="5">
        <v>4419</v>
      </c>
      <c r="H23271" s="6">
        <v>0.15116540000000001</v>
      </c>
      <c r="I23271" s="7">
        <v>45.093000000000004</v>
      </c>
      <c r="J23271" s="2">
        <v>43</v>
      </c>
      <c r="K23271">
        <v>3</v>
      </c>
    </row>
    <row r="23272" spans="1:11" x14ac:dyDescent="0.25">
      <c r="A23272">
        <v>72160</v>
      </c>
      <c r="B23272" s="2">
        <v>15.9693</v>
      </c>
      <c r="C23272" s="3">
        <v>10765</v>
      </c>
      <c r="E23272" t="s">
        <v>13291</v>
      </c>
      <c r="F23272" s="4" t="s">
        <v>13183</v>
      </c>
      <c r="G23272" s="5">
        <v>7214</v>
      </c>
      <c r="H23272" s="6">
        <v>0.14194619999999999</v>
      </c>
      <c r="I23272" s="7">
        <v>46.685000000000002</v>
      </c>
      <c r="J23272" s="2">
        <v>46</v>
      </c>
      <c r="K23272">
        <v>4</v>
      </c>
    </row>
    <row r="23273" spans="1:11" x14ac:dyDescent="0.25">
      <c r="A23273">
        <v>64501</v>
      </c>
      <c r="B23273" s="2">
        <v>15.965769999999999</v>
      </c>
      <c r="C23273" s="3">
        <v>12022</v>
      </c>
      <c r="D23273" s="4">
        <v>41140</v>
      </c>
      <c r="E23273" t="s">
        <v>7602</v>
      </c>
      <c r="F23273" s="4" t="s">
        <v>12102</v>
      </c>
      <c r="G23273" s="5">
        <v>7532</v>
      </c>
      <c r="H23273" s="6">
        <v>0.16383429999999999</v>
      </c>
      <c r="I23273" s="7">
        <v>42.901000000000003</v>
      </c>
      <c r="J23273" s="2">
        <v>57.333300000000001</v>
      </c>
      <c r="K23273">
        <v>6</v>
      </c>
    </row>
    <row r="23274" spans="1:11" x14ac:dyDescent="0.25">
      <c r="A23274">
        <v>53953</v>
      </c>
      <c r="B23274" s="2">
        <v>15.96393</v>
      </c>
      <c r="C23274" s="3">
        <v>294</v>
      </c>
      <c r="E23274" t="s">
        <v>10156</v>
      </c>
      <c r="F23274" s="4" t="s">
        <v>10031</v>
      </c>
      <c r="G23274" s="5">
        <v>167</v>
      </c>
      <c r="H23274" s="6">
        <v>1.7857100000000001E-2</v>
      </c>
      <c r="I23274" s="7">
        <v>68.125</v>
      </c>
      <c r="J23274" s="2">
        <v>60</v>
      </c>
      <c r="K23274">
        <v>3</v>
      </c>
    </row>
    <row r="23275" spans="1:11" x14ac:dyDescent="0.25">
      <c r="A23275">
        <v>39364</v>
      </c>
      <c r="B23275" s="2">
        <v>15.96335</v>
      </c>
      <c r="C23275" s="3">
        <v>3592</v>
      </c>
      <c r="D23275" s="4">
        <v>32940</v>
      </c>
      <c r="E23275" t="s">
        <v>7793</v>
      </c>
      <c r="F23275" s="4" t="s">
        <v>7633</v>
      </c>
      <c r="G23275" s="5">
        <v>2259</v>
      </c>
      <c r="H23275" s="6">
        <v>0.1013723</v>
      </c>
      <c r="I23275" s="7">
        <v>53.69</v>
      </c>
    </row>
    <row r="23276" spans="1:11" x14ac:dyDescent="0.25">
      <c r="A23276">
        <v>43821</v>
      </c>
      <c r="B23276" s="2">
        <v>15.96218</v>
      </c>
      <c r="C23276" s="3">
        <v>3917</v>
      </c>
      <c r="D23276" s="4">
        <v>49780</v>
      </c>
      <c r="E23276" t="s">
        <v>802</v>
      </c>
      <c r="F23276" s="4" t="s">
        <v>8295</v>
      </c>
      <c r="G23276" s="5">
        <v>2621</v>
      </c>
      <c r="H23276" s="6">
        <v>0.12356979999999999</v>
      </c>
      <c r="I23276" s="7">
        <v>49.853999999999999</v>
      </c>
      <c r="J23276" s="2">
        <v>42.5</v>
      </c>
      <c r="K23276">
        <v>2</v>
      </c>
    </row>
    <row r="23277" spans="1:11" x14ac:dyDescent="0.25">
      <c r="A23277">
        <v>74470</v>
      </c>
      <c r="B23277" s="2">
        <v>15.96128</v>
      </c>
      <c r="C23277" s="3">
        <v>1577</v>
      </c>
      <c r="D23277" s="4">
        <v>34780</v>
      </c>
      <c r="E23277" t="s">
        <v>13661</v>
      </c>
      <c r="F23277" s="4" t="s">
        <v>13462</v>
      </c>
      <c r="G23277" s="5">
        <v>1123</v>
      </c>
      <c r="H23277" s="6">
        <v>0.14336599999999999</v>
      </c>
      <c r="I23277" s="7">
        <v>46.429000000000002</v>
      </c>
    </row>
    <row r="23278" spans="1:11" x14ac:dyDescent="0.25">
      <c r="A23278">
        <v>79339</v>
      </c>
      <c r="B23278" s="2">
        <v>15.95993</v>
      </c>
      <c r="C23278" s="3">
        <v>7257</v>
      </c>
      <c r="E23278" t="s">
        <v>14396</v>
      </c>
      <c r="F23278" s="4" t="s">
        <v>13752</v>
      </c>
      <c r="G23278" s="5">
        <v>4526</v>
      </c>
      <c r="H23278" s="6">
        <v>0.1495802</v>
      </c>
      <c r="I23278" s="7">
        <v>45.353999999999999</v>
      </c>
      <c r="J23278" s="2">
        <v>49.666699999999999</v>
      </c>
      <c r="K23278">
        <v>3</v>
      </c>
    </row>
    <row r="23279" spans="1:11" x14ac:dyDescent="0.25">
      <c r="A23279">
        <v>92055</v>
      </c>
      <c r="B23279" s="2">
        <v>15.95837</v>
      </c>
      <c r="C23279" s="3">
        <v>12725</v>
      </c>
      <c r="D23279" s="4">
        <v>41740</v>
      </c>
      <c r="E23279" t="s">
        <v>15483</v>
      </c>
      <c r="F23279" s="4" t="s">
        <v>15368</v>
      </c>
      <c r="G23279" s="5">
        <v>1993</v>
      </c>
      <c r="H23279" s="6">
        <v>0.1334002</v>
      </c>
      <c r="I23279" s="7">
        <v>48.146999999999998</v>
      </c>
      <c r="J23279" s="2">
        <v>26</v>
      </c>
      <c r="K23279">
        <v>2</v>
      </c>
    </row>
    <row r="23280" spans="1:11" x14ac:dyDescent="0.25">
      <c r="A23280">
        <v>24517</v>
      </c>
      <c r="B23280" s="2">
        <v>15.956899999999999</v>
      </c>
      <c r="C23280" s="3">
        <v>5670</v>
      </c>
      <c r="D23280" s="4">
        <v>31340</v>
      </c>
      <c r="E23280" t="s">
        <v>5089</v>
      </c>
      <c r="F23280" s="4" t="s">
        <v>4335</v>
      </c>
      <c r="G23280" s="5">
        <v>4149</v>
      </c>
      <c r="H23280" s="6">
        <v>0.14557729999999999</v>
      </c>
      <c r="I23280" s="7">
        <v>46.042000000000002</v>
      </c>
      <c r="J23280" s="2">
        <v>63</v>
      </c>
      <c r="K23280">
        <v>1</v>
      </c>
    </row>
    <row r="23281" spans="1:12" x14ac:dyDescent="0.25">
      <c r="A23281">
        <v>67516</v>
      </c>
      <c r="B23281" s="2">
        <v>15.955830000000001</v>
      </c>
      <c r="C23281" s="3">
        <v>500</v>
      </c>
      <c r="E23281" t="s">
        <v>12664</v>
      </c>
      <c r="F23281" s="4" t="s">
        <v>12494</v>
      </c>
      <c r="G23281" s="5">
        <v>321</v>
      </c>
      <c r="H23281" s="6">
        <v>0.1118012</v>
      </c>
      <c r="I23281" s="7">
        <v>51.875</v>
      </c>
    </row>
    <row r="23282" spans="1:12" x14ac:dyDescent="0.25">
      <c r="A23282">
        <v>87035</v>
      </c>
      <c r="B23282" s="2">
        <v>15.95457</v>
      </c>
      <c r="C23282" s="3">
        <v>7605</v>
      </c>
      <c r="D23282" s="4">
        <v>10740</v>
      </c>
      <c r="E23282" t="s">
        <v>15146</v>
      </c>
      <c r="F23282" s="4" t="s">
        <v>15124</v>
      </c>
      <c r="G23282" s="5">
        <v>4938</v>
      </c>
      <c r="H23282" s="6">
        <v>0.1486432</v>
      </c>
      <c r="I23282" s="7">
        <v>45.503999999999998</v>
      </c>
      <c r="J23282" s="2">
        <v>59.5</v>
      </c>
      <c r="K23282">
        <v>2</v>
      </c>
    </row>
    <row r="23283" spans="1:12" x14ac:dyDescent="0.25">
      <c r="A23283">
        <v>28212</v>
      </c>
      <c r="B23283" s="2">
        <v>15.9476</v>
      </c>
      <c r="C23283" s="3">
        <v>40451</v>
      </c>
      <c r="D23283" s="4">
        <v>16740</v>
      </c>
      <c r="E23283" t="s">
        <v>1096</v>
      </c>
      <c r="F23283" s="4" t="s">
        <v>5642</v>
      </c>
      <c r="G23283" s="5">
        <v>24195</v>
      </c>
      <c r="H23283" s="6">
        <v>0.20614979999999999</v>
      </c>
      <c r="I23283" s="7">
        <v>35.564999999999998</v>
      </c>
      <c r="J23283" s="2">
        <v>37.6</v>
      </c>
      <c r="K23283">
        <v>10</v>
      </c>
      <c r="L23283" s="2">
        <v>37</v>
      </c>
    </row>
    <row r="23284" spans="1:12" x14ac:dyDescent="0.25">
      <c r="A23284">
        <v>43519</v>
      </c>
      <c r="B23284" s="2">
        <v>15.941789999999999</v>
      </c>
      <c r="C23284" s="3">
        <v>216</v>
      </c>
      <c r="D23284" s="4">
        <v>19580</v>
      </c>
      <c r="E23284" t="s">
        <v>8394</v>
      </c>
      <c r="F23284" s="4" t="s">
        <v>8295</v>
      </c>
      <c r="G23284" s="5">
        <v>103</v>
      </c>
      <c r="H23284" s="6">
        <v>0.14563110000000001</v>
      </c>
      <c r="I23284" s="7">
        <v>46.02</v>
      </c>
    </row>
    <row r="23285" spans="1:12" x14ac:dyDescent="0.25">
      <c r="A23285">
        <v>68466</v>
      </c>
      <c r="B23285" s="2">
        <v>15.94145</v>
      </c>
      <c r="C23285" s="3">
        <v>1751</v>
      </c>
      <c r="D23285" s="4">
        <v>13100</v>
      </c>
      <c r="E23285" t="s">
        <v>12807</v>
      </c>
      <c r="F23285" s="4" t="s">
        <v>12738</v>
      </c>
      <c r="G23285" s="5">
        <v>1294</v>
      </c>
      <c r="H23285" s="6">
        <v>9.9690899999999999E-2</v>
      </c>
      <c r="I23285" s="7">
        <v>53.957999999999998</v>
      </c>
    </row>
    <row r="23286" spans="1:12" x14ac:dyDescent="0.25">
      <c r="A23286">
        <v>29128</v>
      </c>
      <c r="B23286" s="2">
        <v>15.94022</v>
      </c>
      <c r="C23286" s="3">
        <v>5262</v>
      </c>
      <c r="D23286" s="4">
        <v>44940</v>
      </c>
      <c r="E23286" t="s">
        <v>6175</v>
      </c>
      <c r="F23286" s="4" t="s">
        <v>6130</v>
      </c>
      <c r="G23286" s="5">
        <v>3836</v>
      </c>
      <c r="H23286" s="6">
        <v>0.1396925</v>
      </c>
      <c r="I23286" s="7">
        <v>47.045000000000002</v>
      </c>
    </row>
    <row r="23287" spans="1:12" x14ac:dyDescent="0.25">
      <c r="A23287">
        <v>17228</v>
      </c>
      <c r="B23287" s="2">
        <v>15.939120000000001</v>
      </c>
      <c r="C23287" s="3">
        <v>1220</v>
      </c>
      <c r="E23287" t="s">
        <v>1598</v>
      </c>
      <c r="F23287" s="4" t="s">
        <v>3003</v>
      </c>
      <c r="G23287" s="5">
        <v>787</v>
      </c>
      <c r="H23287" s="6">
        <v>9.1370599999999996E-2</v>
      </c>
      <c r="I23287" s="7">
        <v>55.395000000000003</v>
      </c>
    </row>
    <row r="23288" spans="1:12" x14ac:dyDescent="0.25">
      <c r="A23288">
        <v>65734</v>
      </c>
      <c r="B23288" s="2">
        <v>15.938409999999999</v>
      </c>
      <c r="C23288" s="3">
        <v>3344</v>
      </c>
      <c r="E23288" t="s">
        <v>12468</v>
      </c>
      <c r="F23288" s="4" t="s">
        <v>12102</v>
      </c>
      <c r="G23288" s="5">
        <v>2151</v>
      </c>
      <c r="H23288" s="6">
        <v>0.11059479999999999</v>
      </c>
      <c r="I23288" s="7">
        <v>52.070999999999998</v>
      </c>
    </row>
    <row r="23289" spans="1:12" x14ac:dyDescent="0.25">
      <c r="A23289">
        <v>98851</v>
      </c>
      <c r="B23289" s="2">
        <v>15.937200000000001</v>
      </c>
      <c r="C23289" s="3">
        <v>3930</v>
      </c>
      <c r="D23289" s="4">
        <v>34180</v>
      </c>
      <c r="E23289" t="s">
        <v>16513</v>
      </c>
      <c r="F23289" s="4" t="s">
        <v>16344</v>
      </c>
      <c r="G23289" s="5">
        <v>2927</v>
      </c>
      <c r="H23289" s="6">
        <v>0.1076187</v>
      </c>
      <c r="I23289" s="7">
        <v>52.582000000000001</v>
      </c>
      <c r="J23289" s="2">
        <v>65</v>
      </c>
      <c r="K23289">
        <v>1</v>
      </c>
    </row>
    <row r="23290" spans="1:12" x14ac:dyDescent="0.25">
      <c r="A23290">
        <v>74868</v>
      </c>
      <c r="B23290" s="2">
        <v>15.934419999999999</v>
      </c>
      <c r="C23290" s="3">
        <v>13536</v>
      </c>
      <c r="E23290" t="s">
        <v>3461</v>
      </c>
      <c r="F23290" s="4" t="s">
        <v>13462</v>
      </c>
      <c r="G23290" s="5">
        <v>8677</v>
      </c>
      <c r="H23290" s="6">
        <v>0.14544199999999999</v>
      </c>
      <c r="I23290" s="7">
        <v>46.04</v>
      </c>
      <c r="J23290" s="2">
        <v>61</v>
      </c>
      <c r="K23290">
        <v>1</v>
      </c>
    </row>
    <row r="23291" spans="1:12" x14ac:dyDescent="0.25">
      <c r="A23291">
        <v>26175</v>
      </c>
      <c r="B23291" s="2">
        <v>15.931749999999999</v>
      </c>
      <c r="C23291" s="3">
        <v>3624</v>
      </c>
      <c r="E23291" t="s">
        <v>5495</v>
      </c>
      <c r="F23291" s="4" t="s">
        <v>5144</v>
      </c>
      <c r="G23291" s="5">
        <v>2476</v>
      </c>
      <c r="H23291" s="6">
        <v>0.12272909999999999</v>
      </c>
      <c r="I23291" s="7">
        <v>49.963999999999999</v>
      </c>
      <c r="J23291" s="2">
        <v>61</v>
      </c>
      <c r="K23291">
        <v>2</v>
      </c>
    </row>
    <row r="23292" spans="1:12" x14ac:dyDescent="0.25">
      <c r="A23292">
        <v>54652</v>
      </c>
      <c r="B23292" s="2">
        <v>15.930999999999999</v>
      </c>
      <c r="C23292" s="3">
        <v>994</v>
      </c>
      <c r="E23292" t="s">
        <v>10325</v>
      </c>
      <c r="F23292" s="4" t="s">
        <v>10031</v>
      </c>
      <c r="G23292" s="5">
        <v>652</v>
      </c>
      <c r="H23292" s="6">
        <v>0.16411039999999999</v>
      </c>
      <c r="I23292" s="7">
        <v>42.813000000000002</v>
      </c>
      <c r="J23292" s="2">
        <v>77</v>
      </c>
      <c r="K23292">
        <v>1</v>
      </c>
    </row>
    <row r="23293" spans="1:12" x14ac:dyDescent="0.25">
      <c r="A23293">
        <v>48624</v>
      </c>
      <c r="B23293" s="2">
        <v>15.928039999999999</v>
      </c>
      <c r="C23293" s="3">
        <v>16075</v>
      </c>
      <c r="E23293" t="s">
        <v>9220</v>
      </c>
      <c r="F23293" s="4" t="s">
        <v>9106</v>
      </c>
      <c r="G23293" s="5">
        <v>11725</v>
      </c>
      <c r="H23293" s="6">
        <v>0.13697229999999999</v>
      </c>
      <c r="I23293" s="7">
        <v>47.5</v>
      </c>
      <c r="J23293" s="2">
        <v>62.857100000000003</v>
      </c>
      <c r="K23293">
        <v>7</v>
      </c>
    </row>
    <row r="23294" spans="1:12" x14ac:dyDescent="0.25">
      <c r="A23294">
        <v>54970</v>
      </c>
      <c r="B23294" s="2">
        <v>15.92449</v>
      </c>
      <c r="C23294" s="3">
        <v>3832</v>
      </c>
      <c r="E23294" t="s">
        <v>10418</v>
      </c>
      <c r="F23294" s="4" t="s">
        <v>10031</v>
      </c>
      <c r="G23294" s="5">
        <v>3078</v>
      </c>
      <c r="H23294" s="6">
        <v>0.11204939999999999</v>
      </c>
      <c r="I23294" s="7">
        <v>51.805999999999997</v>
      </c>
      <c r="J23294" s="2">
        <v>41</v>
      </c>
      <c r="K23294">
        <v>1</v>
      </c>
    </row>
    <row r="23295" spans="1:12" x14ac:dyDescent="0.25">
      <c r="A23295">
        <v>77470</v>
      </c>
      <c r="B23295" s="2">
        <v>15.92371</v>
      </c>
      <c r="C23295" s="3">
        <v>428</v>
      </c>
      <c r="E23295" t="s">
        <v>7628</v>
      </c>
      <c r="F23295" s="4" t="s">
        <v>13752</v>
      </c>
      <c r="G23295" s="5">
        <v>212</v>
      </c>
      <c r="H23295" s="6">
        <v>0.1314554</v>
      </c>
      <c r="I23295" s="7">
        <v>48.451999999999998</v>
      </c>
    </row>
    <row r="23296" spans="1:12" x14ac:dyDescent="0.25">
      <c r="A23296">
        <v>79250</v>
      </c>
      <c r="B23296" s="2">
        <v>15.92343</v>
      </c>
      <c r="C23296" s="3">
        <v>1488</v>
      </c>
      <c r="D23296" s="4">
        <v>38380</v>
      </c>
      <c r="E23296" t="s">
        <v>2146</v>
      </c>
      <c r="F23296" s="4" t="s">
        <v>13752</v>
      </c>
      <c r="G23296" s="5">
        <v>953</v>
      </c>
      <c r="H23296" s="6">
        <v>0.14779870000000001</v>
      </c>
      <c r="I23296" s="7">
        <v>45.625</v>
      </c>
      <c r="J23296" s="2">
        <v>51</v>
      </c>
      <c r="K23296">
        <v>2</v>
      </c>
    </row>
    <row r="23297" spans="1:11" x14ac:dyDescent="0.25">
      <c r="A23297">
        <v>15728</v>
      </c>
      <c r="B23297" s="2">
        <v>15.92266</v>
      </c>
      <c r="C23297" s="3">
        <v>3325</v>
      </c>
      <c r="D23297" s="4">
        <v>26860</v>
      </c>
      <c r="E23297" t="s">
        <v>2916</v>
      </c>
      <c r="F23297" s="4" t="s">
        <v>3003</v>
      </c>
      <c r="G23297" s="5">
        <v>2262</v>
      </c>
      <c r="H23297" s="6">
        <v>0.1383731</v>
      </c>
      <c r="I23297" s="7">
        <v>47.25</v>
      </c>
      <c r="J23297" s="2">
        <v>65</v>
      </c>
      <c r="K23297">
        <v>1</v>
      </c>
    </row>
    <row r="23298" spans="1:11" x14ac:dyDescent="0.25">
      <c r="A23298">
        <v>38618</v>
      </c>
      <c r="B23298" s="2">
        <v>15.920199999999999</v>
      </c>
      <c r="C23298" s="3">
        <v>11902</v>
      </c>
      <c r="D23298" s="4">
        <v>32820</v>
      </c>
      <c r="E23298" t="s">
        <v>7639</v>
      </c>
      <c r="F23298" s="4" t="s">
        <v>7633</v>
      </c>
      <c r="G23298" s="5">
        <v>8020</v>
      </c>
      <c r="H23298" s="6">
        <v>0.1130782</v>
      </c>
      <c r="I23298" s="7">
        <v>51.616999999999997</v>
      </c>
      <c r="J23298" s="2">
        <v>76</v>
      </c>
      <c r="K23298">
        <v>1</v>
      </c>
    </row>
    <row r="23299" spans="1:11" x14ac:dyDescent="0.25">
      <c r="A23299">
        <v>36425</v>
      </c>
      <c r="B23299" s="2">
        <v>15.91811</v>
      </c>
      <c r="C23299" s="3">
        <v>1118</v>
      </c>
      <c r="E23299" t="s">
        <v>7244</v>
      </c>
      <c r="F23299" s="4" t="s">
        <v>7027</v>
      </c>
      <c r="G23299" s="5">
        <v>702</v>
      </c>
      <c r="H23299" s="6">
        <v>0.1410256</v>
      </c>
      <c r="I23299" s="7">
        <v>46.786000000000001</v>
      </c>
    </row>
    <row r="23300" spans="1:11" x14ac:dyDescent="0.25">
      <c r="A23300">
        <v>15828</v>
      </c>
      <c r="B23300" s="2">
        <v>15.91788</v>
      </c>
      <c r="C23300" s="3">
        <v>280</v>
      </c>
      <c r="E23300" t="s">
        <v>3325</v>
      </c>
      <c r="F23300" s="4" t="s">
        <v>3003</v>
      </c>
      <c r="G23300" s="5">
        <v>256</v>
      </c>
      <c r="H23300" s="6">
        <v>0.109375</v>
      </c>
      <c r="I23300" s="7">
        <v>52.25</v>
      </c>
    </row>
    <row r="23301" spans="1:11" x14ac:dyDescent="0.25">
      <c r="A23301">
        <v>49646</v>
      </c>
      <c r="B23301" s="2">
        <v>15.91643</v>
      </c>
      <c r="C23301" s="3">
        <v>8192</v>
      </c>
      <c r="D23301" s="4">
        <v>45900</v>
      </c>
      <c r="E23301" t="s">
        <v>9433</v>
      </c>
      <c r="F23301" s="4" t="s">
        <v>9106</v>
      </c>
      <c r="G23301" s="5">
        <v>5808</v>
      </c>
      <c r="H23301" s="6">
        <v>0.11535810000000001</v>
      </c>
      <c r="I23301" s="7">
        <v>51.216000000000001</v>
      </c>
      <c r="J23301" s="2">
        <v>69</v>
      </c>
      <c r="K23301">
        <v>1</v>
      </c>
    </row>
    <row r="23302" spans="1:11" x14ac:dyDescent="0.25">
      <c r="A23302">
        <v>72560</v>
      </c>
      <c r="B23302" s="2">
        <v>15.913489999999999</v>
      </c>
      <c r="C23302" s="3">
        <v>8807</v>
      </c>
      <c r="E23302" t="s">
        <v>12418</v>
      </c>
      <c r="F23302" s="4" t="s">
        <v>13183</v>
      </c>
      <c r="G23302" s="5">
        <v>6482</v>
      </c>
      <c r="H23302" s="6">
        <v>0.17090849999999999</v>
      </c>
      <c r="I23302" s="7">
        <v>41.609000000000002</v>
      </c>
      <c r="J23302" s="2">
        <v>26</v>
      </c>
      <c r="K23302">
        <v>1</v>
      </c>
    </row>
    <row r="23303" spans="1:11" x14ac:dyDescent="0.25">
      <c r="A23303">
        <v>56181</v>
      </c>
      <c r="B23303" s="2">
        <v>15.91175</v>
      </c>
      <c r="C23303" s="3">
        <v>1088</v>
      </c>
      <c r="E23303" t="s">
        <v>4405</v>
      </c>
      <c r="F23303" s="4" t="s">
        <v>10428</v>
      </c>
      <c r="G23303" s="5">
        <v>783</v>
      </c>
      <c r="H23303" s="6">
        <v>0.1058673</v>
      </c>
      <c r="I23303" s="7">
        <v>52.847000000000001</v>
      </c>
    </row>
    <row r="23304" spans="1:11" x14ac:dyDescent="0.25">
      <c r="A23304">
        <v>26287</v>
      </c>
      <c r="B23304" s="2">
        <v>15.91104</v>
      </c>
      <c r="C23304" s="3">
        <v>2930</v>
      </c>
      <c r="E23304" t="s">
        <v>5527</v>
      </c>
      <c r="F23304" s="4" t="s">
        <v>5144</v>
      </c>
      <c r="G23304" s="5">
        <v>2187</v>
      </c>
      <c r="H23304" s="6">
        <v>0.1147166</v>
      </c>
      <c r="I23304" s="7">
        <v>51.317</v>
      </c>
    </row>
    <row r="23305" spans="1:11" x14ac:dyDescent="0.25">
      <c r="A23305">
        <v>47355</v>
      </c>
      <c r="B23305" s="2">
        <v>15.91006</v>
      </c>
      <c r="C23305" s="3">
        <v>2621</v>
      </c>
      <c r="E23305" t="s">
        <v>259</v>
      </c>
      <c r="F23305" s="4" t="s">
        <v>8800</v>
      </c>
      <c r="G23305" s="5">
        <v>1893</v>
      </c>
      <c r="H23305" s="6">
        <v>9.6143699999999999E-2</v>
      </c>
      <c r="I23305" s="7">
        <v>54.526000000000003</v>
      </c>
    </row>
    <row r="23306" spans="1:11" x14ac:dyDescent="0.25">
      <c r="A23306">
        <v>54556</v>
      </c>
      <c r="B23306" s="2">
        <v>15.90939</v>
      </c>
      <c r="C23306" s="3">
        <v>1276</v>
      </c>
      <c r="E23306" t="s">
        <v>10298</v>
      </c>
      <c r="F23306" s="4" t="s">
        <v>10031</v>
      </c>
      <c r="G23306" s="5">
        <v>921</v>
      </c>
      <c r="H23306" s="6">
        <v>0.11509229999999999</v>
      </c>
      <c r="I23306" s="7">
        <v>51.25</v>
      </c>
    </row>
    <row r="23307" spans="1:11" x14ac:dyDescent="0.25">
      <c r="A23307">
        <v>13028</v>
      </c>
      <c r="B23307" s="2">
        <v>15.908939999999999</v>
      </c>
      <c r="C23307" s="3">
        <v>1452</v>
      </c>
      <c r="D23307" s="4">
        <v>45060</v>
      </c>
      <c r="E23307" t="s">
        <v>2468</v>
      </c>
      <c r="F23307" s="4" t="s">
        <v>1280</v>
      </c>
      <c r="G23307" s="5">
        <v>992</v>
      </c>
      <c r="H23307" s="6">
        <v>0.1440081</v>
      </c>
      <c r="I23307" s="7">
        <v>46.25</v>
      </c>
      <c r="J23307" s="2">
        <v>43</v>
      </c>
      <c r="K23307">
        <v>1</v>
      </c>
    </row>
    <row r="23308" spans="1:11" x14ac:dyDescent="0.25">
      <c r="A23308">
        <v>87020</v>
      </c>
      <c r="B23308" s="2">
        <v>15.90691</v>
      </c>
      <c r="C23308" s="3">
        <v>11435</v>
      </c>
      <c r="D23308" s="4">
        <v>24380</v>
      </c>
      <c r="E23308" t="s">
        <v>15137</v>
      </c>
      <c r="F23308" s="4" t="s">
        <v>15124</v>
      </c>
      <c r="G23308" s="5">
        <v>7455</v>
      </c>
      <c r="H23308" s="6">
        <v>0.1537017</v>
      </c>
      <c r="I23308" s="7">
        <v>44.570999999999998</v>
      </c>
      <c r="J23308" s="2">
        <v>54.666699999999999</v>
      </c>
      <c r="K23308">
        <v>6</v>
      </c>
    </row>
    <row r="23309" spans="1:11" x14ac:dyDescent="0.25">
      <c r="A23309">
        <v>48845</v>
      </c>
      <c r="B23309" s="2">
        <v>15.90497</v>
      </c>
      <c r="C23309" s="3">
        <v>939</v>
      </c>
      <c r="D23309" s="4">
        <v>26960</v>
      </c>
      <c r="E23309" t="s">
        <v>150</v>
      </c>
      <c r="F23309" s="4" t="s">
        <v>9106</v>
      </c>
      <c r="G23309" s="5">
        <v>651</v>
      </c>
      <c r="H23309" s="6">
        <v>6.1443900000000003E-2</v>
      </c>
      <c r="I23309" s="7">
        <v>60.5</v>
      </c>
      <c r="J23309" s="2">
        <v>39</v>
      </c>
      <c r="K23309">
        <v>2</v>
      </c>
    </row>
    <row r="23310" spans="1:11" x14ac:dyDescent="0.25">
      <c r="A23310">
        <v>68450</v>
      </c>
      <c r="B23310" s="2">
        <v>15.90422</v>
      </c>
      <c r="C23310" s="3">
        <v>3282</v>
      </c>
      <c r="E23310" t="s">
        <v>9363</v>
      </c>
      <c r="F23310" s="4" t="s">
        <v>12738</v>
      </c>
      <c r="G23310" s="5">
        <v>2503</v>
      </c>
      <c r="H23310" s="6">
        <v>9.78435E-2</v>
      </c>
      <c r="I23310" s="7">
        <v>54.204999999999998</v>
      </c>
      <c r="J23310" s="2">
        <v>58</v>
      </c>
      <c r="K23310">
        <v>1</v>
      </c>
    </row>
    <row r="23311" spans="1:11" x14ac:dyDescent="0.25">
      <c r="A23311">
        <v>44471</v>
      </c>
      <c r="B23311" s="2">
        <v>15.9018</v>
      </c>
      <c r="C23311" s="3">
        <v>10939</v>
      </c>
      <c r="D23311" s="4">
        <v>49660</v>
      </c>
      <c r="E23311" t="s">
        <v>8568</v>
      </c>
      <c r="F23311" s="4" t="s">
        <v>8295</v>
      </c>
      <c r="G23311" s="5">
        <v>7622</v>
      </c>
      <c r="H23311" s="6">
        <v>0.13985829999999999</v>
      </c>
      <c r="I23311" s="7">
        <v>46.94</v>
      </c>
      <c r="J23311" s="2">
        <v>58.5</v>
      </c>
      <c r="K23311">
        <v>6</v>
      </c>
    </row>
    <row r="23312" spans="1:11" x14ac:dyDescent="0.25">
      <c r="A23312">
        <v>16048</v>
      </c>
      <c r="B23312" s="2">
        <v>15.899940000000001</v>
      </c>
      <c r="C23312" s="3">
        <v>160</v>
      </c>
      <c r="D23312" s="4">
        <v>38300</v>
      </c>
      <c r="E23312" t="s">
        <v>3395</v>
      </c>
      <c r="F23312" s="4" t="s">
        <v>3003</v>
      </c>
      <c r="G23312" s="5">
        <v>130</v>
      </c>
      <c r="H23312" s="6">
        <v>6.8702299999999994E-2</v>
      </c>
      <c r="I23312" s="7">
        <v>59.231000000000002</v>
      </c>
    </row>
    <row r="23313" spans="1:12" x14ac:dyDescent="0.25">
      <c r="A23313">
        <v>39326</v>
      </c>
      <c r="B23313" s="2">
        <v>15.89973</v>
      </c>
      <c r="C23313" s="3">
        <v>1146</v>
      </c>
      <c r="D23313" s="4">
        <v>32940</v>
      </c>
      <c r="E23313" t="s">
        <v>4959</v>
      </c>
      <c r="F23313" s="4" t="s">
        <v>7633</v>
      </c>
      <c r="G23313" s="5">
        <v>767</v>
      </c>
      <c r="H23313" s="6">
        <v>0.1890482</v>
      </c>
      <c r="I23313" s="7">
        <v>38.432000000000002</v>
      </c>
    </row>
    <row r="23314" spans="1:12" x14ac:dyDescent="0.25">
      <c r="A23314">
        <v>81020</v>
      </c>
      <c r="B23314" s="2">
        <v>15.89936</v>
      </c>
      <c r="C23314" s="3">
        <v>954</v>
      </c>
      <c r="E23314" t="s">
        <v>14567</v>
      </c>
      <c r="F23314" s="4" t="s">
        <v>14477</v>
      </c>
      <c r="G23314" s="5">
        <v>746</v>
      </c>
      <c r="H23314" s="6">
        <v>0.10040159999999999</v>
      </c>
      <c r="I23314" s="7">
        <v>53.75</v>
      </c>
    </row>
    <row r="23315" spans="1:12" x14ac:dyDescent="0.25">
      <c r="A23315">
        <v>85007</v>
      </c>
      <c r="B23315" s="2">
        <v>15.897069999999999</v>
      </c>
      <c r="C23315" s="3">
        <v>14114</v>
      </c>
      <c r="D23315" s="4">
        <v>38060</v>
      </c>
      <c r="E23315" t="s">
        <v>2525</v>
      </c>
      <c r="F23315" s="4" t="s">
        <v>14962</v>
      </c>
      <c r="G23315" s="5">
        <v>8819</v>
      </c>
      <c r="H23315" s="6">
        <v>0.24458559999999999</v>
      </c>
      <c r="I23315" s="7">
        <v>28.834</v>
      </c>
      <c r="J23315" s="2">
        <v>27.7</v>
      </c>
      <c r="K23315">
        <v>10</v>
      </c>
      <c r="L23315" s="2">
        <v>2.5</v>
      </c>
    </row>
    <row r="23316" spans="1:12" x14ac:dyDescent="0.25">
      <c r="A23316">
        <v>65347</v>
      </c>
      <c r="B23316" s="2">
        <v>15.89481</v>
      </c>
      <c r="C23316" s="3">
        <v>856</v>
      </c>
      <c r="D23316" s="4">
        <v>32180</v>
      </c>
      <c r="E23316" t="s">
        <v>600</v>
      </c>
      <c r="F23316" s="4" t="s">
        <v>12102</v>
      </c>
      <c r="G23316" s="5">
        <v>642</v>
      </c>
      <c r="H23316" s="6">
        <v>0.13862930000000001</v>
      </c>
      <c r="I23316" s="7">
        <v>47.143000000000001</v>
      </c>
    </row>
    <row r="23317" spans="1:12" x14ac:dyDescent="0.25">
      <c r="A23317">
        <v>35212</v>
      </c>
      <c r="B23317" s="2">
        <v>15.892609999999999</v>
      </c>
      <c r="C23317" s="3">
        <v>13524</v>
      </c>
      <c r="D23317" s="4">
        <v>13820</v>
      </c>
      <c r="E23317" t="s">
        <v>1579</v>
      </c>
      <c r="F23317" s="4" t="s">
        <v>7027</v>
      </c>
      <c r="G23317" s="5">
        <v>8560</v>
      </c>
      <c r="H23317" s="6">
        <v>0.24182239999999999</v>
      </c>
      <c r="I23317" s="7">
        <v>29.31</v>
      </c>
      <c r="J23317" s="2">
        <v>45.6</v>
      </c>
      <c r="K23317">
        <v>5</v>
      </c>
    </row>
    <row r="23318" spans="1:12" x14ac:dyDescent="0.25">
      <c r="A23318">
        <v>52308</v>
      </c>
      <c r="B23318" s="2">
        <v>15.89053</v>
      </c>
      <c r="C23318" s="3">
        <v>160</v>
      </c>
      <c r="E23318" t="s">
        <v>3701</v>
      </c>
      <c r="F23318" s="4" t="s">
        <v>9593</v>
      </c>
      <c r="G23318" s="5">
        <v>108</v>
      </c>
      <c r="H23318" s="6">
        <v>6.4220200000000005E-2</v>
      </c>
      <c r="I23318" s="7">
        <v>60</v>
      </c>
    </row>
    <row r="23319" spans="1:12" x14ac:dyDescent="0.25">
      <c r="A23319">
        <v>32025</v>
      </c>
      <c r="B23319" s="2">
        <v>15.886839999999999</v>
      </c>
      <c r="C23319" s="3">
        <v>22680</v>
      </c>
      <c r="D23319" s="4">
        <v>29380</v>
      </c>
      <c r="E23319" t="s">
        <v>3509</v>
      </c>
      <c r="F23319" s="4" t="s">
        <v>6689</v>
      </c>
      <c r="G23319" s="5">
        <v>15307</v>
      </c>
      <c r="H23319" s="6">
        <v>0.14175589999999999</v>
      </c>
      <c r="I23319" s="7">
        <v>46.6</v>
      </c>
      <c r="J23319" s="2">
        <v>66.5</v>
      </c>
      <c r="K23319">
        <v>2</v>
      </c>
    </row>
    <row r="23320" spans="1:12" x14ac:dyDescent="0.25">
      <c r="A23320">
        <v>26159</v>
      </c>
      <c r="B23320" s="2">
        <v>15.882720000000001</v>
      </c>
      <c r="C23320" s="3">
        <v>2595</v>
      </c>
      <c r="E23320" t="s">
        <v>5490</v>
      </c>
      <c r="F23320" s="4" t="s">
        <v>5144</v>
      </c>
      <c r="G23320" s="5">
        <v>1906</v>
      </c>
      <c r="H23320" s="6">
        <v>0.1227058</v>
      </c>
      <c r="I23320" s="7">
        <v>49.890999999999998</v>
      </c>
    </row>
    <row r="23321" spans="1:12" x14ac:dyDescent="0.25">
      <c r="A23321">
        <v>46947</v>
      </c>
      <c r="B23321" s="2">
        <v>15.877739999999999</v>
      </c>
      <c r="C23321" s="3">
        <v>28625</v>
      </c>
      <c r="D23321" s="4">
        <v>30900</v>
      </c>
      <c r="E23321" t="s">
        <v>8924</v>
      </c>
      <c r="F23321" s="4" t="s">
        <v>8800</v>
      </c>
      <c r="G23321" s="5">
        <v>18920</v>
      </c>
      <c r="H23321" s="6">
        <v>0.13265679999999999</v>
      </c>
      <c r="I23321" s="7">
        <v>48.17</v>
      </c>
      <c r="J23321" s="2">
        <v>56.071399999999997</v>
      </c>
      <c r="K23321">
        <v>14</v>
      </c>
      <c r="L23321" s="2">
        <v>99.5</v>
      </c>
    </row>
    <row r="23322" spans="1:12" x14ac:dyDescent="0.25">
      <c r="A23322">
        <v>68324</v>
      </c>
      <c r="B23322" s="2">
        <v>15.873189999999999</v>
      </c>
      <c r="C23322" s="3">
        <v>82</v>
      </c>
      <c r="E23322" t="s">
        <v>12766</v>
      </c>
      <c r="F23322" s="4" t="s">
        <v>12738</v>
      </c>
      <c r="G23322" s="5">
        <v>74</v>
      </c>
      <c r="H23322" s="6">
        <v>1.3513499999999999E-2</v>
      </c>
      <c r="I23322" s="7">
        <v>68.75</v>
      </c>
    </row>
    <row r="23323" spans="1:12" x14ac:dyDescent="0.25">
      <c r="A23323">
        <v>36353</v>
      </c>
      <c r="B23323" s="2">
        <v>15.87284</v>
      </c>
      <c r="C23323" s="3">
        <v>1871</v>
      </c>
      <c r="D23323" s="4">
        <v>20020</v>
      </c>
      <c r="E23323" t="s">
        <v>3746</v>
      </c>
      <c r="F23323" s="4" t="s">
        <v>7027</v>
      </c>
      <c r="G23323" s="5">
        <v>1376</v>
      </c>
      <c r="H23323" s="6">
        <v>0.1002907</v>
      </c>
      <c r="I23323" s="7">
        <v>53.75</v>
      </c>
    </row>
    <row r="23324" spans="1:12" x14ac:dyDescent="0.25">
      <c r="A23324">
        <v>52569</v>
      </c>
      <c r="B23324" s="2">
        <v>15.87241</v>
      </c>
      <c r="C23324" s="3">
        <v>572</v>
      </c>
      <c r="E23324" t="s">
        <v>329</v>
      </c>
      <c r="F23324" s="4" t="s">
        <v>9593</v>
      </c>
      <c r="G23324" s="5">
        <v>463</v>
      </c>
      <c r="H23324" s="6">
        <v>0.14224139999999999</v>
      </c>
      <c r="I23324" s="7">
        <v>46.5</v>
      </c>
      <c r="J23324" s="2">
        <v>69</v>
      </c>
      <c r="K23324">
        <v>1</v>
      </c>
    </row>
    <row r="23325" spans="1:12" x14ac:dyDescent="0.25">
      <c r="A23325">
        <v>31404</v>
      </c>
      <c r="B23325" s="2">
        <v>15.86769</v>
      </c>
      <c r="C23325" s="3">
        <v>31798</v>
      </c>
      <c r="D23325" s="4">
        <v>42340</v>
      </c>
      <c r="E23325" t="s">
        <v>2532</v>
      </c>
      <c r="F23325" s="4" t="s">
        <v>6363</v>
      </c>
      <c r="G23325" s="5">
        <v>19253</v>
      </c>
      <c r="H23325" s="6">
        <v>0.19076560000000001</v>
      </c>
      <c r="I23325" s="7">
        <v>38.101999999999997</v>
      </c>
      <c r="J23325" s="2">
        <v>47</v>
      </c>
      <c r="K23325">
        <v>12</v>
      </c>
      <c r="L23325" s="2">
        <v>84.5</v>
      </c>
    </row>
    <row r="23326" spans="1:12" x14ac:dyDescent="0.25">
      <c r="A23326">
        <v>98902</v>
      </c>
      <c r="B23326" s="2">
        <v>15.856299999999999</v>
      </c>
      <c r="C23326" s="3">
        <v>46903</v>
      </c>
      <c r="D23326" s="4">
        <v>49420</v>
      </c>
      <c r="E23326" t="s">
        <v>16518</v>
      </c>
      <c r="F23326" s="4" t="s">
        <v>16344</v>
      </c>
      <c r="G23326" s="5">
        <v>28341</v>
      </c>
      <c r="H23326" s="6">
        <v>0.1543998</v>
      </c>
      <c r="I23326" s="7">
        <v>44.386000000000003</v>
      </c>
      <c r="J23326" s="2">
        <v>38.818199999999997</v>
      </c>
      <c r="K23326">
        <v>22</v>
      </c>
      <c r="L23326" s="2">
        <v>44</v>
      </c>
    </row>
    <row r="23327" spans="1:12" x14ac:dyDescent="0.25">
      <c r="A23327">
        <v>16829</v>
      </c>
      <c r="B23327" s="2">
        <v>15.849399999999999</v>
      </c>
      <c r="C23327" s="3">
        <v>632</v>
      </c>
      <c r="D23327" s="4">
        <v>44300</v>
      </c>
      <c r="E23327" t="s">
        <v>2771</v>
      </c>
      <c r="F23327" s="4" t="s">
        <v>3003</v>
      </c>
      <c r="G23327" s="5">
        <v>469</v>
      </c>
      <c r="H23327" s="6">
        <v>5.3191500000000003E-2</v>
      </c>
      <c r="I23327" s="7">
        <v>61.875</v>
      </c>
    </row>
    <row r="23328" spans="1:12" x14ac:dyDescent="0.25">
      <c r="A23328">
        <v>46939</v>
      </c>
      <c r="B23328" s="2">
        <v>15.848979999999999</v>
      </c>
      <c r="C23328" s="3">
        <v>1983</v>
      </c>
      <c r="E23328" t="s">
        <v>8919</v>
      </c>
      <c r="F23328" s="4" t="s">
        <v>8800</v>
      </c>
      <c r="G23328" s="5">
        <v>1297</v>
      </c>
      <c r="H23328" s="6">
        <v>0.11873549999999999</v>
      </c>
      <c r="I23328" s="7">
        <v>50.546999999999997</v>
      </c>
    </row>
    <row r="23329" spans="1:11" x14ac:dyDescent="0.25">
      <c r="A23329">
        <v>16917</v>
      </c>
      <c r="B23329" s="2">
        <v>15.84844</v>
      </c>
      <c r="C23329" s="3">
        <v>1411</v>
      </c>
      <c r="E23329" t="s">
        <v>3647</v>
      </c>
      <c r="F23329" s="4" t="s">
        <v>3003</v>
      </c>
      <c r="G23329" s="5">
        <v>958</v>
      </c>
      <c r="H23329" s="6">
        <v>0.1231733</v>
      </c>
      <c r="I23329" s="7">
        <v>49.779000000000003</v>
      </c>
    </row>
    <row r="23330" spans="1:11" x14ac:dyDescent="0.25">
      <c r="A23330">
        <v>15551</v>
      </c>
      <c r="B23330" s="2">
        <v>15.848039999999999</v>
      </c>
      <c r="C23330" s="3">
        <v>926</v>
      </c>
      <c r="D23330" s="4">
        <v>43740</v>
      </c>
      <c r="E23330" t="s">
        <v>3199</v>
      </c>
      <c r="F23330" s="4" t="s">
        <v>3003</v>
      </c>
      <c r="G23330" s="5">
        <v>697</v>
      </c>
      <c r="H23330" s="6">
        <v>0.12912480000000001</v>
      </c>
      <c r="I23330" s="7">
        <v>48.75</v>
      </c>
    </row>
    <row r="23331" spans="1:11" x14ac:dyDescent="0.25">
      <c r="A23331">
        <v>65689</v>
      </c>
      <c r="B23331" s="2">
        <v>15.847099999999999</v>
      </c>
      <c r="C23331" s="3">
        <v>4598</v>
      </c>
      <c r="E23331" t="s">
        <v>12455</v>
      </c>
      <c r="F23331" s="4" t="s">
        <v>12102</v>
      </c>
      <c r="G23331" s="5">
        <v>3242</v>
      </c>
      <c r="H23331" s="6">
        <v>0.18013570000000001</v>
      </c>
      <c r="I23331" s="7">
        <v>39.932000000000002</v>
      </c>
      <c r="J23331" s="2">
        <v>57</v>
      </c>
      <c r="K23331">
        <v>2</v>
      </c>
    </row>
    <row r="23332" spans="1:11" x14ac:dyDescent="0.25">
      <c r="A23332">
        <v>35033</v>
      </c>
      <c r="B23332" s="2">
        <v>15.84572</v>
      </c>
      <c r="C23332" s="3">
        <v>3507</v>
      </c>
      <c r="D23332" s="4">
        <v>18980</v>
      </c>
      <c r="E23332" t="s">
        <v>869</v>
      </c>
      <c r="F23332" s="4" t="s">
        <v>7027</v>
      </c>
      <c r="G23332" s="5">
        <v>2532</v>
      </c>
      <c r="H23332" s="6">
        <v>0.12440759999999999</v>
      </c>
      <c r="I23332" s="7">
        <v>49.561</v>
      </c>
    </row>
    <row r="23333" spans="1:11" x14ac:dyDescent="0.25">
      <c r="A23333">
        <v>83336</v>
      </c>
      <c r="B23333" s="2">
        <v>15.84446</v>
      </c>
      <c r="C23333" s="3">
        <v>4921</v>
      </c>
      <c r="D23333" s="4">
        <v>15420</v>
      </c>
      <c r="E23333" t="s">
        <v>14757</v>
      </c>
      <c r="F23333" s="4" t="s">
        <v>14725</v>
      </c>
      <c r="G23333" s="5">
        <v>2719</v>
      </c>
      <c r="H23333" s="6">
        <v>0.1191615</v>
      </c>
      <c r="I23333" s="7">
        <v>50.466000000000001</v>
      </c>
    </row>
    <row r="23334" spans="1:11" x14ac:dyDescent="0.25">
      <c r="A23334">
        <v>71941</v>
      </c>
      <c r="B23334" s="2">
        <v>15.84343</v>
      </c>
      <c r="C23334" s="3">
        <v>2395</v>
      </c>
      <c r="D23334" s="4">
        <v>31680</v>
      </c>
      <c r="E23334" t="s">
        <v>10852</v>
      </c>
      <c r="F23334" s="4" t="s">
        <v>13183</v>
      </c>
      <c r="G23334" s="5">
        <v>1598</v>
      </c>
      <c r="H23334" s="6">
        <v>0.1150719</v>
      </c>
      <c r="I23334" s="7">
        <v>51.171999999999997</v>
      </c>
    </row>
    <row r="23335" spans="1:11" x14ac:dyDescent="0.25">
      <c r="A23335">
        <v>54128</v>
      </c>
      <c r="B23335" s="2">
        <v>15.84277</v>
      </c>
      <c r="C23335" s="3">
        <v>1705</v>
      </c>
      <c r="D23335" s="4">
        <v>43020</v>
      </c>
      <c r="E23335" t="s">
        <v>6262</v>
      </c>
      <c r="F23335" s="4" t="s">
        <v>10031</v>
      </c>
      <c r="G23335" s="5">
        <v>1169</v>
      </c>
      <c r="H23335" s="6">
        <v>0.1290598</v>
      </c>
      <c r="I23335" s="7">
        <v>48.75</v>
      </c>
    </row>
    <row r="23336" spans="1:11" x14ac:dyDescent="0.25">
      <c r="A23336">
        <v>34208</v>
      </c>
      <c r="B23336" s="2">
        <v>15.83723</v>
      </c>
      <c r="C23336" s="3">
        <v>35169</v>
      </c>
      <c r="D23336" s="4">
        <v>35840</v>
      </c>
      <c r="E23336" t="s">
        <v>6970</v>
      </c>
      <c r="F23336" s="4" t="s">
        <v>6689</v>
      </c>
      <c r="G23336" s="5">
        <v>21951</v>
      </c>
      <c r="H23336" s="6">
        <v>0.15606780000000001</v>
      </c>
      <c r="I23336" s="7">
        <v>44.082000000000001</v>
      </c>
      <c r="J23336" s="2">
        <v>66.666700000000006</v>
      </c>
      <c r="K23336">
        <v>3</v>
      </c>
    </row>
    <row r="23337" spans="1:11" x14ac:dyDescent="0.25">
      <c r="A23337">
        <v>54625</v>
      </c>
      <c r="B23337" s="2">
        <v>15.83193</v>
      </c>
      <c r="C23337" s="3">
        <v>259</v>
      </c>
      <c r="E23337" t="s">
        <v>10314</v>
      </c>
      <c r="F23337" s="4" t="s">
        <v>10031</v>
      </c>
      <c r="G23337" s="5">
        <v>186</v>
      </c>
      <c r="H23337" s="6">
        <v>0.1666667</v>
      </c>
      <c r="I23337" s="7">
        <v>42.25</v>
      </c>
    </row>
    <row r="23338" spans="1:11" x14ac:dyDescent="0.25">
      <c r="A23338">
        <v>83672</v>
      </c>
      <c r="B23338" s="2">
        <v>15.830500000000001</v>
      </c>
      <c r="C23338" s="3">
        <v>8628</v>
      </c>
      <c r="E23338" t="s">
        <v>14817</v>
      </c>
      <c r="F23338" s="4" t="s">
        <v>14725</v>
      </c>
      <c r="G23338" s="5">
        <v>5810</v>
      </c>
      <c r="H23338" s="6">
        <v>0.1350886</v>
      </c>
      <c r="I23338" s="7">
        <v>47.701999999999998</v>
      </c>
      <c r="J23338" s="2">
        <v>64.333299999999994</v>
      </c>
      <c r="K23338">
        <v>6</v>
      </c>
    </row>
    <row r="23339" spans="1:11" x14ac:dyDescent="0.25">
      <c r="A23339">
        <v>43824</v>
      </c>
      <c r="B23339" s="2">
        <v>15.828620000000001</v>
      </c>
      <c r="C23339" s="3">
        <v>3378</v>
      </c>
      <c r="D23339" s="4">
        <v>18740</v>
      </c>
      <c r="E23339" t="s">
        <v>8453</v>
      </c>
      <c r="F23339" s="4" t="s">
        <v>8295</v>
      </c>
      <c r="G23339" s="5">
        <v>2058</v>
      </c>
      <c r="H23339" s="6">
        <v>9.7667599999999993E-2</v>
      </c>
      <c r="I23339" s="7">
        <v>54.167000000000002</v>
      </c>
      <c r="J23339" s="2">
        <v>58.75</v>
      </c>
      <c r="K23339">
        <v>4</v>
      </c>
    </row>
    <row r="23340" spans="1:11" x14ac:dyDescent="0.25">
      <c r="A23340">
        <v>48740</v>
      </c>
      <c r="B23340" s="2">
        <v>15.82766</v>
      </c>
      <c r="C23340" s="3">
        <v>2384</v>
      </c>
      <c r="E23340" t="s">
        <v>482</v>
      </c>
      <c r="F23340" s="4" t="s">
        <v>9106</v>
      </c>
      <c r="G23340" s="5">
        <v>1929</v>
      </c>
      <c r="H23340" s="6">
        <v>0.14722650000000001</v>
      </c>
      <c r="I23340" s="7">
        <v>45.594999999999999</v>
      </c>
      <c r="J23340" s="2">
        <v>45</v>
      </c>
      <c r="K23340">
        <v>1</v>
      </c>
    </row>
    <row r="23341" spans="1:11" x14ac:dyDescent="0.25">
      <c r="A23341">
        <v>78578</v>
      </c>
      <c r="B23341" s="2">
        <v>15.825419999999999</v>
      </c>
      <c r="C23341" s="3">
        <v>11708</v>
      </c>
      <c r="D23341" s="4">
        <v>15180</v>
      </c>
      <c r="E23341" t="s">
        <v>14253</v>
      </c>
      <c r="F23341" s="4" t="s">
        <v>13752</v>
      </c>
      <c r="G23341" s="5">
        <v>7447</v>
      </c>
      <c r="H23341" s="6">
        <v>0.19967770000000001</v>
      </c>
      <c r="I23341" s="7">
        <v>36.530999999999999</v>
      </c>
      <c r="J23341" s="2">
        <v>39.6</v>
      </c>
      <c r="K23341">
        <v>5</v>
      </c>
    </row>
    <row r="23342" spans="1:11" x14ac:dyDescent="0.25">
      <c r="A23342">
        <v>65556</v>
      </c>
      <c r="B23342" s="2">
        <v>15.8226</v>
      </c>
      <c r="C23342" s="3">
        <v>5798</v>
      </c>
      <c r="D23342" s="4">
        <v>22780</v>
      </c>
      <c r="E23342" t="s">
        <v>1691</v>
      </c>
      <c r="F23342" s="4" t="s">
        <v>12102</v>
      </c>
      <c r="G23342" s="5">
        <v>4302</v>
      </c>
      <c r="H23342" s="6">
        <v>0.14083200000000001</v>
      </c>
      <c r="I23342" s="7">
        <v>46.698</v>
      </c>
    </row>
    <row r="23343" spans="1:11" x14ac:dyDescent="0.25">
      <c r="A23343">
        <v>50174</v>
      </c>
      <c r="B23343" s="2">
        <v>15.821350000000001</v>
      </c>
      <c r="C23343" s="3">
        <v>1245</v>
      </c>
      <c r="E23343" t="s">
        <v>8187</v>
      </c>
      <c r="F23343" s="4" t="s">
        <v>9593</v>
      </c>
      <c r="G23343" s="5">
        <v>931</v>
      </c>
      <c r="H23343" s="6">
        <v>9.0128799999999995E-2</v>
      </c>
      <c r="I23343" s="7">
        <v>55.457999999999998</v>
      </c>
    </row>
    <row r="23344" spans="1:11" x14ac:dyDescent="0.25">
      <c r="A23344">
        <v>74469</v>
      </c>
      <c r="B23344" s="2">
        <v>15.820790000000001</v>
      </c>
      <c r="C23344" s="3">
        <v>2477</v>
      </c>
      <c r="D23344" s="4">
        <v>34780</v>
      </c>
      <c r="E23344" t="s">
        <v>578</v>
      </c>
      <c r="F23344" s="4" t="s">
        <v>13462</v>
      </c>
      <c r="G23344" s="5">
        <v>1444</v>
      </c>
      <c r="H23344" s="6">
        <v>0.15166209999999999</v>
      </c>
      <c r="I23344" s="7">
        <v>44.820999999999998</v>
      </c>
    </row>
    <row r="23345" spans="1:12" x14ac:dyDescent="0.25">
      <c r="A23345">
        <v>59053</v>
      </c>
      <c r="B23345" s="2">
        <v>15.82037</v>
      </c>
      <c r="C23345" s="3">
        <v>527</v>
      </c>
      <c r="E23345" t="s">
        <v>11305</v>
      </c>
      <c r="F23345" s="4" t="s">
        <v>11278</v>
      </c>
      <c r="G23345" s="5">
        <v>312</v>
      </c>
      <c r="H23345" s="6">
        <v>0.14423079999999999</v>
      </c>
      <c r="I23345" s="7">
        <v>46.094000000000001</v>
      </c>
    </row>
    <row r="23346" spans="1:12" x14ac:dyDescent="0.25">
      <c r="A23346">
        <v>65084</v>
      </c>
      <c r="B23346" s="2">
        <v>15.819129999999999</v>
      </c>
      <c r="C23346" s="3">
        <v>7136</v>
      </c>
      <c r="E23346" t="s">
        <v>2824</v>
      </c>
      <c r="F23346" s="4" t="s">
        <v>12102</v>
      </c>
      <c r="G23346" s="5">
        <v>4847</v>
      </c>
      <c r="H23346" s="6">
        <v>0.12523210000000001</v>
      </c>
      <c r="I23346" s="7">
        <v>49.375</v>
      </c>
      <c r="J23346" s="2">
        <v>78</v>
      </c>
      <c r="K23346">
        <v>1</v>
      </c>
    </row>
    <row r="23347" spans="1:12" x14ac:dyDescent="0.25">
      <c r="A23347">
        <v>97467</v>
      </c>
      <c r="B23347" s="2">
        <v>15.81704</v>
      </c>
      <c r="C23347" s="3">
        <v>5168</v>
      </c>
      <c r="D23347" s="4">
        <v>40700</v>
      </c>
      <c r="E23347" t="s">
        <v>16263</v>
      </c>
      <c r="F23347" s="4" t="s">
        <v>16170</v>
      </c>
      <c r="G23347" s="5">
        <v>3894</v>
      </c>
      <c r="H23347" s="6">
        <v>0.1573813</v>
      </c>
      <c r="I23347" s="7">
        <v>43.817</v>
      </c>
      <c r="J23347" s="2">
        <v>39.666699999999999</v>
      </c>
      <c r="K23347">
        <v>3</v>
      </c>
    </row>
    <row r="23348" spans="1:12" x14ac:dyDescent="0.25">
      <c r="A23348">
        <v>44654</v>
      </c>
      <c r="B23348" s="2">
        <v>15.81343</v>
      </c>
      <c r="C23348" s="3">
        <v>20135</v>
      </c>
      <c r="E23348" t="s">
        <v>3701</v>
      </c>
      <c r="F23348" s="4" t="s">
        <v>8295</v>
      </c>
      <c r="G23348" s="5">
        <v>11168</v>
      </c>
      <c r="H23348" s="6">
        <v>9.1780100000000003E-2</v>
      </c>
      <c r="I23348" s="7">
        <v>55.143000000000001</v>
      </c>
      <c r="J23348" s="2">
        <v>57.333300000000001</v>
      </c>
      <c r="K23348">
        <v>6</v>
      </c>
    </row>
    <row r="23349" spans="1:12" x14ac:dyDescent="0.25">
      <c r="A23349">
        <v>97501</v>
      </c>
      <c r="B23349" s="2">
        <v>15.803890000000001</v>
      </c>
      <c r="C23349" s="3">
        <v>43863</v>
      </c>
      <c r="D23349" s="4">
        <v>32780</v>
      </c>
      <c r="E23349" t="s">
        <v>327</v>
      </c>
      <c r="F23349" s="4" t="s">
        <v>16170</v>
      </c>
      <c r="G23349" s="5">
        <v>28716</v>
      </c>
      <c r="H23349" s="6">
        <v>0.16512869999999999</v>
      </c>
      <c r="I23349" s="7">
        <v>42.466000000000001</v>
      </c>
      <c r="J23349" s="2">
        <v>46.758600000000001</v>
      </c>
      <c r="K23349">
        <v>29</v>
      </c>
      <c r="L23349" s="2">
        <v>83.7</v>
      </c>
    </row>
    <row r="23350" spans="1:12" x14ac:dyDescent="0.25">
      <c r="A23350">
        <v>23803</v>
      </c>
      <c r="B23350" s="2">
        <v>15.79054</v>
      </c>
      <c r="C23350" s="3">
        <v>39909</v>
      </c>
      <c r="D23350" s="4">
        <v>40060</v>
      </c>
      <c r="E23350" t="s">
        <v>2146</v>
      </c>
      <c r="F23350" s="4" t="s">
        <v>4335</v>
      </c>
      <c r="G23350" s="5">
        <v>27028</v>
      </c>
      <c r="H23350" s="6">
        <v>0.1291206</v>
      </c>
      <c r="I23350" s="7">
        <v>48.688000000000002</v>
      </c>
      <c r="J23350" s="2">
        <v>38.75</v>
      </c>
      <c r="K23350">
        <v>8</v>
      </c>
    </row>
    <row r="23351" spans="1:12" x14ac:dyDescent="0.25">
      <c r="A23351">
        <v>48841</v>
      </c>
      <c r="B23351" s="2">
        <v>15.78393</v>
      </c>
      <c r="C23351" s="3">
        <v>962</v>
      </c>
      <c r="D23351" s="4">
        <v>37020</v>
      </c>
      <c r="E23351" t="s">
        <v>2668</v>
      </c>
      <c r="F23351" s="4" t="s">
        <v>9106</v>
      </c>
      <c r="G23351" s="5">
        <v>621</v>
      </c>
      <c r="H23351" s="6">
        <v>9.32476E-2</v>
      </c>
      <c r="I23351" s="7">
        <v>54.886000000000003</v>
      </c>
    </row>
    <row r="23352" spans="1:12" x14ac:dyDescent="0.25">
      <c r="A23352">
        <v>28373</v>
      </c>
      <c r="B23352" s="2">
        <v>15.78336</v>
      </c>
      <c r="C23352" s="3">
        <v>2572</v>
      </c>
      <c r="D23352" s="4">
        <v>38240</v>
      </c>
      <c r="E23352" t="s">
        <v>5929</v>
      </c>
      <c r="F23352" s="4" t="s">
        <v>5642</v>
      </c>
      <c r="G23352" s="5">
        <v>1751</v>
      </c>
      <c r="H23352" s="6">
        <v>0.1587664</v>
      </c>
      <c r="I23352" s="7">
        <v>43.558</v>
      </c>
      <c r="J23352" s="2">
        <v>31</v>
      </c>
      <c r="K23352">
        <v>1</v>
      </c>
    </row>
    <row r="23353" spans="1:12" x14ac:dyDescent="0.25">
      <c r="A23353">
        <v>41826</v>
      </c>
      <c r="B23353" s="2">
        <v>15.78275</v>
      </c>
      <c r="C23353" s="3">
        <v>989</v>
      </c>
      <c r="E23353" t="s">
        <v>8155</v>
      </c>
      <c r="F23353" s="4" t="s">
        <v>7883</v>
      </c>
      <c r="G23353" s="5">
        <v>816</v>
      </c>
      <c r="H23353" s="6">
        <v>0.15299879999999999</v>
      </c>
      <c r="I23353" s="7">
        <v>44.554000000000002</v>
      </c>
    </row>
    <row r="23354" spans="1:12" x14ac:dyDescent="0.25">
      <c r="A23354">
        <v>38901</v>
      </c>
      <c r="B23354" s="2">
        <v>15.779640000000001</v>
      </c>
      <c r="C23354" s="3">
        <v>18635</v>
      </c>
      <c r="D23354" s="4">
        <v>24980</v>
      </c>
      <c r="E23354" t="s">
        <v>7714</v>
      </c>
      <c r="F23354" s="4" t="s">
        <v>7633</v>
      </c>
      <c r="G23354" s="5">
        <v>12137</v>
      </c>
      <c r="H23354" s="6">
        <v>0.15348490000000001</v>
      </c>
      <c r="I23354" s="7">
        <v>44.46</v>
      </c>
      <c r="J23354" s="2">
        <v>62</v>
      </c>
      <c r="K23354">
        <v>4</v>
      </c>
    </row>
    <row r="23355" spans="1:12" x14ac:dyDescent="0.25">
      <c r="A23355">
        <v>74720</v>
      </c>
      <c r="B23355" s="2">
        <v>15.77664</v>
      </c>
      <c r="C23355" s="3">
        <v>611</v>
      </c>
      <c r="D23355" s="4">
        <v>20460</v>
      </c>
      <c r="E23355" t="s">
        <v>13692</v>
      </c>
      <c r="F23355" s="4" t="s">
        <v>13462</v>
      </c>
      <c r="G23355" s="5">
        <v>395</v>
      </c>
      <c r="H23355" s="6">
        <v>0.1518987</v>
      </c>
      <c r="I23355" s="7">
        <v>44.731999999999999</v>
      </c>
    </row>
    <row r="23356" spans="1:12" x14ac:dyDescent="0.25">
      <c r="A23356">
        <v>29038</v>
      </c>
      <c r="B23356" s="2">
        <v>15.776120000000001</v>
      </c>
      <c r="C23356" s="3">
        <v>2618</v>
      </c>
      <c r="D23356" s="4">
        <v>36700</v>
      </c>
      <c r="E23356" t="s">
        <v>6141</v>
      </c>
      <c r="F23356" s="4" t="s">
        <v>6130</v>
      </c>
      <c r="G23356" s="5">
        <v>1784</v>
      </c>
      <c r="H23356" s="6">
        <v>0.1394958</v>
      </c>
      <c r="I23356" s="7">
        <v>46.875</v>
      </c>
    </row>
    <row r="23357" spans="1:12" x14ac:dyDescent="0.25">
      <c r="A23357">
        <v>52168</v>
      </c>
      <c r="B23357" s="2">
        <v>15.77566</v>
      </c>
      <c r="C23357" s="3">
        <v>192</v>
      </c>
      <c r="E23357" t="s">
        <v>9933</v>
      </c>
      <c r="F23357" s="4" t="s">
        <v>9593</v>
      </c>
      <c r="G23357" s="5">
        <v>137</v>
      </c>
      <c r="H23357" s="6">
        <v>0.1376812</v>
      </c>
      <c r="I23357" s="7">
        <v>47.188000000000002</v>
      </c>
    </row>
    <row r="23358" spans="1:12" x14ac:dyDescent="0.25">
      <c r="A23358">
        <v>52737</v>
      </c>
      <c r="B23358" s="2">
        <v>15.77556</v>
      </c>
      <c r="C23358" s="3">
        <v>416</v>
      </c>
      <c r="E23358" t="s">
        <v>10015</v>
      </c>
      <c r="F23358" s="4" t="s">
        <v>9593</v>
      </c>
      <c r="G23358" s="5">
        <v>280</v>
      </c>
      <c r="H23358" s="6">
        <v>7.8291799999999995E-2</v>
      </c>
      <c r="I23358" s="7">
        <v>57.448</v>
      </c>
      <c r="J23358" s="2">
        <v>51</v>
      </c>
      <c r="K23358">
        <v>1</v>
      </c>
    </row>
    <row r="23359" spans="1:12" x14ac:dyDescent="0.25">
      <c r="A23359">
        <v>30507</v>
      </c>
      <c r="B23359" s="2">
        <v>15.771430000000001</v>
      </c>
      <c r="C23359" s="3">
        <v>28555</v>
      </c>
      <c r="D23359" s="4">
        <v>23580</v>
      </c>
      <c r="E23359" t="s">
        <v>2793</v>
      </c>
      <c r="F23359" s="4" t="s">
        <v>6363</v>
      </c>
      <c r="G23359" s="5">
        <v>16965</v>
      </c>
      <c r="H23359" s="6">
        <v>0.13874810000000001</v>
      </c>
      <c r="I23359" s="7">
        <v>46.997999999999998</v>
      </c>
      <c r="J23359" s="2">
        <v>29</v>
      </c>
      <c r="K23359">
        <v>1</v>
      </c>
    </row>
    <row r="23360" spans="1:12" x14ac:dyDescent="0.25">
      <c r="A23360">
        <v>26040</v>
      </c>
      <c r="B23360" s="2">
        <v>15.767049999999999</v>
      </c>
      <c r="C23360" s="3">
        <v>1866</v>
      </c>
      <c r="D23360" s="4">
        <v>48540</v>
      </c>
      <c r="E23360" t="s">
        <v>5471</v>
      </c>
      <c r="F23360" s="4" t="s">
        <v>5144</v>
      </c>
      <c r="G23360" s="5">
        <v>1338</v>
      </c>
      <c r="H23360" s="6">
        <v>0.1218236</v>
      </c>
      <c r="I23360" s="7">
        <v>49.921999999999997</v>
      </c>
      <c r="J23360" s="2">
        <v>54</v>
      </c>
      <c r="K23360">
        <v>1</v>
      </c>
    </row>
    <row r="23361" spans="1:12" x14ac:dyDescent="0.25">
      <c r="A23361">
        <v>27926</v>
      </c>
      <c r="B23361" s="2">
        <v>15.766439999999999</v>
      </c>
      <c r="C23361" s="3">
        <v>1717</v>
      </c>
      <c r="D23361" s="4">
        <v>47260</v>
      </c>
      <c r="E23361" t="s">
        <v>5812</v>
      </c>
      <c r="F23361" s="4" t="s">
        <v>5642</v>
      </c>
      <c r="G23361" s="5">
        <v>1212</v>
      </c>
      <c r="H23361" s="6">
        <v>7.26073E-2</v>
      </c>
      <c r="I23361" s="7">
        <v>58.426000000000002</v>
      </c>
    </row>
    <row r="23362" spans="1:12" x14ac:dyDescent="0.25">
      <c r="A23362">
        <v>54413</v>
      </c>
      <c r="B23362" s="2">
        <v>15.766120000000001</v>
      </c>
      <c r="C23362" s="3">
        <v>131</v>
      </c>
      <c r="D23362" s="4">
        <v>49220</v>
      </c>
      <c r="E23362" t="s">
        <v>10234</v>
      </c>
      <c r="F23362" s="4" t="s">
        <v>10031</v>
      </c>
      <c r="G23362" s="5">
        <v>100</v>
      </c>
      <c r="H23362" s="6">
        <v>0.09</v>
      </c>
      <c r="I23362" s="7">
        <v>55.417000000000002</v>
      </c>
    </row>
    <row r="23363" spans="1:12" x14ac:dyDescent="0.25">
      <c r="A23363">
        <v>43946</v>
      </c>
      <c r="B23363" s="2">
        <v>15.765700000000001</v>
      </c>
      <c r="C23363" s="3">
        <v>2255</v>
      </c>
      <c r="E23363" t="s">
        <v>6452</v>
      </c>
      <c r="F23363" s="4" t="s">
        <v>8295</v>
      </c>
      <c r="G23363" s="5">
        <v>1654</v>
      </c>
      <c r="H23363" s="6">
        <v>0.12205439999999999</v>
      </c>
      <c r="I23363" s="7">
        <v>49.875</v>
      </c>
    </row>
    <row r="23364" spans="1:12" x14ac:dyDescent="0.25">
      <c r="A23364">
        <v>62011</v>
      </c>
      <c r="B23364" s="2">
        <v>15.76526</v>
      </c>
      <c r="C23364" s="3">
        <v>277</v>
      </c>
      <c r="E23364" t="s">
        <v>991</v>
      </c>
      <c r="F23364" s="4" t="s">
        <v>11490</v>
      </c>
      <c r="G23364" s="5">
        <v>187</v>
      </c>
      <c r="H23364" s="6">
        <v>0.1550802</v>
      </c>
      <c r="I23364" s="7">
        <v>44.167000000000002</v>
      </c>
    </row>
    <row r="23365" spans="1:12" x14ac:dyDescent="0.25">
      <c r="A23365">
        <v>57563</v>
      </c>
      <c r="B23365" s="2">
        <v>15.765169999999999</v>
      </c>
      <c r="C23365" s="3">
        <v>358</v>
      </c>
      <c r="E23365" t="s">
        <v>11000</v>
      </c>
      <c r="F23365" s="4" t="s">
        <v>10877</v>
      </c>
      <c r="G23365" s="5">
        <v>170</v>
      </c>
      <c r="H23365" s="6">
        <v>0.28823530000000003</v>
      </c>
      <c r="I23365" s="7">
        <v>21.154</v>
      </c>
    </row>
    <row r="23366" spans="1:12" x14ac:dyDescent="0.25">
      <c r="A23366">
        <v>37853</v>
      </c>
      <c r="B23366" s="2">
        <v>15.7644</v>
      </c>
      <c r="C23366" s="3">
        <v>4117</v>
      </c>
      <c r="D23366" s="4">
        <v>28940</v>
      </c>
      <c r="E23366" t="s">
        <v>7069</v>
      </c>
      <c r="F23366" s="4" t="s">
        <v>7348</v>
      </c>
      <c r="G23366" s="5">
        <v>3035</v>
      </c>
      <c r="H23366" s="6">
        <v>0.14563429999999999</v>
      </c>
      <c r="I23366" s="7">
        <v>45.795000000000002</v>
      </c>
      <c r="J23366" s="2">
        <v>63</v>
      </c>
      <c r="K23366">
        <v>1</v>
      </c>
    </row>
    <row r="23367" spans="1:12" x14ac:dyDescent="0.25">
      <c r="A23367">
        <v>30060</v>
      </c>
      <c r="B23367" s="2">
        <v>15.75859</v>
      </c>
      <c r="C23367" s="3">
        <v>35689</v>
      </c>
      <c r="D23367" s="4">
        <v>12060</v>
      </c>
      <c r="E23367" t="s">
        <v>2510</v>
      </c>
      <c r="F23367" s="4" t="s">
        <v>6363</v>
      </c>
      <c r="G23367" s="5">
        <v>21235</v>
      </c>
      <c r="H23367" s="6">
        <v>0.1855427</v>
      </c>
      <c r="I23367" s="7">
        <v>38.898000000000003</v>
      </c>
      <c r="J23367" s="2">
        <v>42.5</v>
      </c>
      <c r="K23367">
        <v>10</v>
      </c>
      <c r="L23367" s="2">
        <v>64.400000000000006</v>
      </c>
    </row>
    <row r="23368" spans="1:12" x14ac:dyDescent="0.25">
      <c r="A23368">
        <v>36521</v>
      </c>
      <c r="B23368" s="2">
        <v>15.75268</v>
      </c>
      <c r="C23368" s="3">
        <v>5573</v>
      </c>
      <c r="D23368" s="4">
        <v>33660</v>
      </c>
      <c r="E23368" t="s">
        <v>7273</v>
      </c>
      <c r="F23368" s="4" t="s">
        <v>7027</v>
      </c>
      <c r="G23368" s="5">
        <v>3461</v>
      </c>
      <c r="H23368" s="6">
        <v>8.0300399999999994E-2</v>
      </c>
      <c r="I23368" s="7">
        <v>57.082999999999998</v>
      </c>
      <c r="J23368" s="2">
        <v>60</v>
      </c>
      <c r="K23368">
        <v>1</v>
      </c>
    </row>
    <row r="23369" spans="1:12" x14ac:dyDescent="0.25">
      <c r="A23369">
        <v>29717</v>
      </c>
      <c r="B23369" s="2">
        <v>15.751670000000001</v>
      </c>
      <c r="C23369" s="3">
        <v>1065</v>
      </c>
      <c r="D23369" s="4">
        <v>16740</v>
      </c>
      <c r="E23369" t="s">
        <v>6321</v>
      </c>
      <c r="F23369" s="4" t="s">
        <v>6130</v>
      </c>
      <c r="G23369" s="5">
        <v>792</v>
      </c>
      <c r="H23369" s="6">
        <v>8.4489300000000003E-2</v>
      </c>
      <c r="I23369" s="7">
        <v>56.353999999999999</v>
      </c>
    </row>
    <row r="23370" spans="1:12" x14ac:dyDescent="0.25">
      <c r="A23370">
        <v>48870</v>
      </c>
      <c r="B23370" s="2">
        <v>15.75145</v>
      </c>
      <c r="C23370" s="3">
        <v>158</v>
      </c>
      <c r="D23370" s="4">
        <v>26960</v>
      </c>
      <c r="E23370" t="s">
        <v>9291</v>
      </c>
      <c r="F23370" s="4" t="s">
        <v>9106</v>
      </c>
      <c r="G23370" s="5">
        <v>112</v>
      </c>
      <c r="H23370" s="6">
        <v>7.9645999999999995E-2</v>
      </c>
      <c r="I23370" s="7">
        <v>57.188000000000002</v>
      </c>
    </row>
    <row r="23371" spans="1:12" x14ac:dyDescent="0.25">
      <c r="A23371">
        <v>5459</v>
      </c>
      <c r="B23371" s="2">
        <v>15.75109</v>
      </c>
      <c r="C23371" s="3">
        <v>2072</v>
      </c>
      <c r="D23371" s="4">
        <v>15540</v>
      </c>
      <c r="E23371" t="s">
        <v>1104</v>
      </c>
      <c r="F23371" s="4" t="s">
        <v>1030</v>
      </c>
      <c r="G23371" s="5">
        <v>1402</v>
      </c>
      <c r="H23371" s="6">
        <v>0.14682819999999999</v>
      </c>
      <c r="I23371" s="7">
        <v>45.576999999999998</v>
      </c>
    </row>
    <row r="23372" spans="1:12" x14ac:dyDescent="0.25">
      <c r="A23372">
        <v>79111</v>
      </c>
      <c r="B23372" s="2">
        <v>15.750529999999999</v>
      </c>
      <c r="C23372" s="3">
        <v>1534</v>
      </c>
      <c r="D23372" s="4">
        <v>11100</v>
      </c>
      <c r="E23372" t="s">
        <v>14375</v>
      </c>
      <c r="F23372" s="4" t="s">
        <v>13752</v>
      </c>
      <c r="G23372" s="5">
        <v>948</v>
      </c>
      <c r="H23372" s="6">
        <v>9.4936699999999999E-2</v>
      </c>
      <c r="I23372" s="7">
        <v>54.539000000000001</v>
      </c>
      <c r="J23372" s="2">
        <v>55</v>
      </c>
      <c r="K23372">
        <v>1</v>
      </c>
    </row>
    <row r="23373" spans="1:12" x14ac:dyDescent="0.25">
      <c r="A23373">
        <v>39756</v>
      </c>
      <c r="B23373" s="2">
        <v>15.74994</v>
      </c>
      <c r="C23373" s="3">
        <v>2411</v>
      </c>
      <c r="E23373" t="s">
        <v>7863</v>
      </c>
      <c r="F23373" s="4" t="s">
        <v>7633</v>
      </c>
      <c r="G23373" s="5">
        <v>1519</v>
      </c>
      <c r="H23373" s="6">
        <v>0.1751152</v>
      </c>
      <c r="I23373" s="7">
        <v>40.682000000000002</v>
      </c>
    </row>
    <row r="23374" spans="1:12" x14ac:dyDescent="0.25">
      <c r="A23374">
        <v>96039</v>
      </c>
      <c r="B23374" s="2">
        <v>15.74935</v>
      </c>
      <c r="C23374" s="3">
        <v>1205</v>
      </c>
      <c r="E23374" t="s">
        <v>16041</v>
      </c>
      <c r="F23374" s="4" t="s">
        <v>15368</v>
      </c>
      <c r="G23374" s="5">
        <v>938</v>
      </c>
      <c r="H23374" s="6">
        <v>0.1876333</v>
      </c>
      <c r="I23374" s="7">
        <v>38.515999999999998</v>
      </c>
    </row>
    <row r="23375" spans="1:12" x14ac:dyDescent="0.25">
      <c r="A23375">
        <v>38006</v>
      </c>
      <c r="B23375" s="2">
        <v>15.74823</v>
      </c>
      <c r="C23375" s="3">
        <v>5543</v>
      </c>
      <c r="D23375" s="4">
        <v>27180</v>
      </c>
      <c r="E23375" t="s">
        <v>7522</v>
      </c>
      <c r="F23375" s="4" t="s">
        <v>7348</v>
      </c>
      <c r="G23375" s="5">
        <v>3723</v>
      </c>
      <c r="H23375" s="6">
        <v>0.13856070000000001</v>
      </c>
      <c r="I23375" s="7">
        <v>46.987000000000002</v>
      </c>
    </row>
    <row r="23376" spans="1:12" x14ac:dyDescent="0.25">
      <c r="A23376">
        <v>74343</v>
      </c>
      <c r="B23376" s="2">
        <v>15.74685</v>
      </c>
      <c r="C23376" s="3">
        <v>2864</v>
      </c>
      <c r="D23376" s="4">
        <v>33060</v>
      </c>
      <c r="E23376" t="s">
        <v>8824</v>
      </c>
      <c r="F23376" s="4" t="s">
        <v>13462</v>
      </c>
      <c r="G23376" s="5">
        <v>2073</v>
      </c>
      <c r="H23376" s="6">
        <v>0.1219865</v>
      </c>
      <c r="I23376" s="7">
        <v>49.844000000000001</v>
      </c>
    </row>
    <row r="23377" spans="1:12" x14ac:dyDescent="0.25">
      <c r="A23377">
        <v>78541</v>
      </c>
      <c r="B23377" s="2">
        <v>15.74117</v>
      </c>
      <c r="C23377" s="3">
        <v>43320</v>
      </c>
      <c r="D23377" s="4">
        <v>32580</v>
      </c>
      <c r="E23377" t="s">
        <v>3413</v>
      </c>
      <c r="F23377" s="4" t="s">
        <v>13752</v>
      </c>
      <c r="G23377" s="5">
        <v>21635</v>
      </c>
      <c r="H23377" s="6">
        <v>0.1927343</v>
      </c>
      <c r="I23377" s="7">
        <v>37.618000000000002</v>
      </c>
      <c r="J23377" s="2">
        <v>42.333300000000001</v>
      </c>
      <c r="K23377">
        <v>3</v>
      </c>
    </row>
    <row r="23378" spans="1:12" x14ac:dyDescent="0.25">
      <c r="A23378">
        <v>74554</v>
      </c>
      <c r="B23378" s="2">
        <v>15.735659999999999</v>
      </c>
      <c r="C23378" s="3">
        <v>2135</v>
      </c>
      <c r="D23378" s="4">
        <v>32540</v>
      </c>
      <c r="E23378" t="s">
        <v>13674</v>
      </c>
      <c r="F23378" s="4" t="s">
        <v>13462</v>
      </c>
      <c r="G23378" s="5">
        <v>1401</v>
      </c>
      <c r="H23378" s="6">
        <v>0.13409409999999999</v>
      </c>
      <c r="I23378" s="7">
        <v>47.75</v>
      </c>
    </row>
    <row r="23379" spans="1:12" x14ac:dyDescent="0.25">
      <c r="A23379">
        <v>15851</v>
      </c>
      <c r="B23379" s="2">
        <v>15.734220000000001</v>
      </c>
      <c r="C23379" s="3">
        <v>6467</v>
      </c>
      <c r="E23379" t="s">
        <v>3334</v>
      </c>
      <c r="F23379" s="4" t="s">
        <v>3003</v>
      </c>
      <c r="G23379" s="5">
        <v>4623</v>
      </c>
      <c r="H23379" s="6">
        <v>0.10685699999999999</v>
      </c>
      <c r="I23379" s="7">
        <v>52.453000000000003</v>
      </c>
      <c r="J23379" s="2">
        <v>60</v>
      </c>
      <c r="K23379">
        <v>2</v>
      </c>
    </row>
    <row r="23380" spans="1:12" x14ac:dyDescent="0.25">
      <c r="A23380">
        <v>58833</v>
      </c>
      <c r="B23380" s="2">
        <v>15.7331</v>
      </c>
      <c r="C23380" s="3">
        <v>63</v>
      </c>
      <c r="E23380" t="s">
        <v>6605</v>
      </c>
      <c r="F23380" s="4" t="s">
        <v>11069</v>
      </c>
      <c r="G23380" s="5">
        <v>61</v>
      </c>
      <c r="H23380" s="6">
        <v>0.14516129999999999</v>
      </c>
      <c r="I23380" s="7">
        <v>45.832999999999998</v>
      </c>
    </row>
    <row r="23381" spans="1:12" x14ac:dyDescent="0.25">
      <c r="A23381">
        <v>39648</v>
      </c>
      <c r="B23381" s="2">
        <v>15.729620000000001</v>
      </c>
      <c r="C23381" s="3">
        <v>22771</v>
      </c>
      <c r="D23381" s="4">
        <v>32620</v>
      </c>
      <c r="E23381" t="s">
        <v>7843</v>
      </c>
      <c r="F23381" s="4" t="s">
        <v>7633</v>
      </c>
      <c r="G23381" s="5">
        <v>14477</v>
      </c>
      <c r="H23381" s="6">
        <v>0.17199700000000001</v>
      </c>
      <c r="I23381" s="7">
        <v>41.194000000000003</v>
      </c>
      <c r="J23381" s="2">
        <v>50.666699999999999</v>
      </c>
      <c r="K23381">
        <v>3</v>
      </c>
    </row>
    <row r="23382" spans="1:12" x14ac:dyDescent="0.25">
      <c r="A23382">
        <v>45661</v>
      </c>
      <c r="B23382" s="2">
        <v>15.725009999999999</v>
      </c>
      <c r="C23382" s="3">
        <v>7020</v>
      </c>
      <c r="E23382" t="s">
        <v>8718</v>
      </c>
      <c r="F23382" s="4" t="s">
        <v>8295</v>
      </c>
      <c r="G23382" s="5">
        <v>4789</v>
      </c>
      <c r="H23382" s="6">
        <v>0.1269576</v>
      </c>
      <c r="I23382" s="7">
        <v>48.976999999999997</v>
      </c>
    </row>
    <row r="23383" spans="1:12" x14ac:dyDescent="0.25">
      <c r="A23383">
        <v>16443</v>
      </c>
      <c r="B23383" s="2">
        <v>15.723649999999999</v>
      </c>
      <c r="C23383" s="3">
        <v>1309</v>
      </c>
      <c r="D23383" s="4">
        <v>21500</v>
      </c>
      <c r="E23383" t="s">
        <v>69</v>
      </c>
      <c r="F23383" s="4" t="s">
        <v>3003</v>
      </c>
      <c r="G23383" s="5">
        <v>896</v>
      </c>
      <c r="H23383" s="6">
        <v>0.1796875</v>
      </c>
      <c r="I23383" s="7">
        <v>39.863999999999997</v>
      </c>
      <c r="J23383" s="2">
        <v>61</v>
      </c>
      <c r="K23383">
        <v>1</v>
      </c>
    </row>
    <row r="23384" spans="1:12" x14ac:dyDescent="0.25">
      <c r="A23384">
        <v>47003</v>
      </c>
      <c r="B23384" s="2">
        <v>15.723280000000001</v>
      </c>
      <c r="C23384" s="3">
        <v>1021</v>
      </c>
      <c r="E23384" t="s">
        <v>8941</v>
      </c>
      <c r="F23384" s="4" t="s">
        <v>8800</v>
      </c>
      <c r="G23384" s="5">
        <v>638</v>
      </c>
      <c r="H23384" s="6">
        <v>9.2476500000000003E-2</v>
      </c>
      <c r="I23384" s="7">
        <v>54.933999999999997</v>
      </c>
    </row>
    <row r="23385" spans="1:12" x14ac:dyDescent="0.25">
      <c r="A23385">
        <v>33170</v>
      </c>
      <c r="B23385" s="2">
        <v>15.721259999999999</v>
      </c>
      <c r="C23385" s="3">
        <v>13399</v>
      </c>
      <c r="D23385" s="4">
        <v>33100</v>
      </c>
      <c r="E23385" t="s">
        <v>5277</v>
      </c>
      <c r="F23385" s="4" t="s">
        <v>6689</v>
      </c>
      <c r="G23385" s="5">
        <v>7769</v>
      </c>
      <c r="H23385" s="6">
        <v>0.14581730000000001</v>
      </c>
      <c r="I23385" s="7">
        <v>45.713000000000001</v>
      </c>
    </row>
    <row r="23386" spans="1:12" x14ac:dyDescent="0.25">
      <c r="A23386">
        <v>99637</v>
      </c>
      <c r="B23386" s="2">
        <v>15.719329999999999</v>
      </c>
      <c r="C23386" s="3">
        <v>649</v>
      </c>
      <c r="E23386" t="s">
        <v>16666</v>
      </c>
      <c r="F23386" s="4" t="s">
        <v>16604</v>
      </c>
      <c r="G23386" s="5">
        <v>321</v>
      </c>
      <c r="H23386" s="6">
        <v>5.5900600000000002E-2</v>
      </c>
      <c r="I23386" s="7">
        <v>61.25</v>
      </c>
    </row>
    <row r="23387" spans="1:12" x14ac:dyDescent="0.25">
      <c r="A23387">
        <v>10467</v>
      </c>
      <c r="B23387" s="2">
        <v>15.704359999999999</v>
      </c>
      <c r="C23387" s="3">
        <v>99250</v>
      </c>
      <c r="D23387" s="4">
        <v>35620</v>
      </c>
      <c r="E23387" t="s">
        <v>1791</v>
      </c>
      <c r="F23387" s="4" t="s">
        <v>1280</v>
      </c>
      <c r="G23387" s="5">
        <v>62241</v>
      </c>
      <c r="H23387" s="6">
        <v>0.18581</v>
      </c>
      <c r="I23387" s="7">
        <v>38.796999999999997</v>
      </c>
      <c r="J23387" s="2">
        <v>39.4</v>
      </c>
      <c r="K23387">
        <v>20</v>
      </c>
      <c r="L23387" s="2">
        <v>47.4</v>
      </c>
    </row>
    <row r="23388" spans="1:12" x14ac:dyDescent="0.25">
      <c r="A23388">
        <v>47164</v>
      </c>
      <c r="B23388" s="2">
        <v>15.68887</v>
      </c>
      <c r="C23388" s="3">
        <v>3404</v>
      </c>
      <c r="D23388" s="4">
        <v>31140</v>
      </c>
      <c r="E23388" t="s">
        <v>1015</v>
      </c>
      <c r="F23388" s="4" t="s">
        <v>8800</v>
      </c>
      <c r="G23388" s="5">
        <v>2480</v>
      </c>
      <c r="H23388" s="6">
        <v>9.9596799999999999E-2</v>
      </c>
      <c r="I23388" s="7">
        <v>53.692999999999998</v>
      </c>
    </row>
    <row r="23389" spans="1:12" x14ac:dyDescent="0.25">
      <c r="A23389">
        <v>88301</v>
      </c>
      <c r="B23389" s="2">
        <v>15.688040000000001</v>
      </c>
      <c r="C23389" s="3">
        <v>1238</v>
      </c>
      <c r="E23389" t="s">
        <v>15295</v>
      </c>
      <c r="F23389" s="4" t="s">
        <v>15124</v>
      </c>
      <c r="G23389" s="5">
        <v>971</v>
      </c>
      <c r="H23389" s="6">
        <v>0.16992789999999999</v>
      </c>
      <c r="I23389" s="7">
        <v>41.537999999999997</v>
      </c>
      <c r="J23389" s="2">
        <v>89</v>
      </c>
      <c r="K23389">
        <v>1</v>
      </c>
    </row>
    <row r="23390" spans="1:12" x14ac:dyDescent="0.25">
      <c r="A23390">
        <v>71426</v>
      </c>
      <c r="B23390" s="2">
        <v>15.68778</v>
      </c>
      <c r="C23390" s="3">
        <v>182</v>
      </c>
      <c r="E23390" t="s">
        <v>5631</v>
      </c>
      <c r="F23390" s="4" t="s">
        <v>12927</v>
      </c>
      <c r="G23390" s="5">
        <v>143</v>
      </c>
      <c r="H23390" s="6">
        <v>4.8611099999999997E-2</v>
      </c>
      <c r="I23390" s="7">
        <v>62.5</v>
      </c>
    </row>
    <row r="23391" spans="1:12" x14ac:dyDescent="0.25">
      <c r="A23391">
        <v>59225</v>
      </c>
      <c r="B23391" s="2">
        <v>15.687670000000001</v>
      </c>
      <c r="C23391" s="3">
        <v>535</v>
      </c>
      <c r="E23391" t="s">
        <v>11336</v>
      </c>
      <c r="F23391" s="4" t="s">
        <v>11278</v>
      </c>
      <c r="G23391" s="5">
        <v>296</v>
      </c>
      <c r="H23391" s="6">
        <v>0.16161619999999999</v>
      </c>
      <c r="I23391" s="7">
        <v>42.969000000000001</v>
      </c>
    </row>
    <row r="23392" spans="1:12" x14ac:dyDescent="0.25">
      <c r="A23392">
        <v>54875</v>
      </c>
      <c r="B23392" s="2">
        <v>15.68741</v>
      </c>
      <c r="C23392" s="3">
        <v>1065</v>
      </c>
      <c r="E23392" t="s">
        <v>10394</v>
      </c>
      <c r="F23392" s="4" t="s">
        <v>10031</v>
      </c>
      <c r="G23392" s="5">
        <v>805</v>
      </c>
      <c r="H23392" s="6">
        <v>0.15403729999999999</v>
      </c>
      <c r="I23392" s="7">
        <v>44.276000000000003</v>
      </c>
    </row>
    <row r="23393" spans="1:11" x14ac:dyDescent="0.25">
      <c r="A23393">
        <v>96769</v>
      </c>
      <c r="B23393" s="2">
        <v>15.687150000000001</v>
      </c>
      <c r="C23393" s="3">
        <v>361</v>
      </c>
      <c r="D23393" s="4">
        <v>28180</v>
      </c>
      <c r="E23393" t="s">
        <v>16148</v>
      </c>
      <c r="F23393" s="4" t="s">
        <v>16099</v>
      </c>
      <c r="G23393" s="5">
        <v>280</v>
      </c>
      <c r="H23393" s="6">
        <v>6.7857100000000004E-2</v>
      </c>
      <c r="I23393" s="7">
        <v>59.167000000000002</v>
      </c>
      <c r="J23393" s="2">
        <v>55</v>
      </c>
      <c r="K23393">
        <v>1</v>
      </c>
    </row>
    <row r="23394" spans="1:11" x14ac:dyDescent="0.25">
      <c r="A23394">
        <v>16833</v>
      </c>
      <c r="B23394" s="2">
        <v>15.6861</v>
      </c>
      <c r="C23394" s="3">
        <v>5389</v>
      </c>
      <c r="D23394" s="4">
        <v>20180</v>
      </c>
      <c r="E23394" t="s">
        <v>3605</v>
      </c>
      <c r="F23394" s="4" t="s">
        <v>3003</v>
      </c>
      <c r="G23394" s="5">
        <v>4087</v>
      </c>
      <c r="H23394" s="6">
        <v>0.1296477</v>
      </c>
      <c r="I23394" s="7">
        <v>48.485999999999997</v>
      </c>
      <c r="J23394" s="2">
        <v>45.5</v>
      </c>
      <c r="K23394">
        <v>2</v>
      </c>
    </row>
    <row r="23395" spans="1:11" x14ac:dyDescent="0.25">
      <c r="A23395">
        <v>38260</v>
      </c>
      <c r="B23395" s="2">
        <v>15.684530000000001</v>
      </c>
      <c r="C23395" s="3">
        <v>3555</v>
      </c>
      <c r="D23395" s="4">
        <v>46460</v>
      </c>
      <c r="E23395" t="s">
        <v>605</v>
      </c>
      <c r="F23395" s="4" t="s">
        <v>7348</v>
      </c>
      <c r="G23395" s="5">
        <v>2480</v>
      </c>
      <c r="H23395" s="6">
        <v>0.1185484</v>
      </c>
      <c r="I23395" s="7">
        <v>50.402999999999999</v>
      </c>
    </row>
    <row r="23396" spans="1:11" x14ac:dyDescent="0.25">
      <c r="A23396">
        <v>16407</v>
      </c>
      <c r="B23396" s="2">
        <v>15.6821</v>
      </c>
      <c r="C23396" s="3">
        <v>11078</v>
      </c>
      <c r="D23396" s="4">
        <v>21500</v>
      </c>
      <c r="E23396" t="s">
        <v>3502</v>
      </c>
      <c r="F23396" s="4" t="s">
        <v>3003</v>
      </c>
      <c r="G23396" s="5">
        <v>7662</v>
      </c>
      <c r="H23396" s="6">
        <v>0.14643700000000001</v>
      </c>
      <c r="I23396" s="7">
        <v>45.582000000000001</v>
      </c>
      <c r="J23396" s="2">
        <v>49</v>
      </c>
      <c r="K23396">
        <v>1</v>
      </c>
    </row>
    <row r="23397" spans="1:11" x14ac:dyDescent="0.25">
      <c r="A23397">
        <v>66834</v>
      </c>
      <c r="B23397" s="2">
        <v>15.680110000000001</v>
      </c>
      <c r="C23397" s="3">
        <v>887</v>
      </c>
      <c r="D23397" s="4">
        <v>45820</v>
      </c>
      <c r="E23397" t="s">
        <v>9765</v>
      </c>
      <c r="F23397" s="4" t="s">
        <v>12494</v>
      </c>
      <c r="G23397" s="5">
        <v>637</v>
      </c>
      <c r="H23397" s="6">
        <v>0.15070639999999999</v>
      </c>
      <c r="I23397" s="7">
        <v>44.844000000000001</v>
      </c>
    </row>
    <row r="23398" spans="1:11" x14ac:dyDescent="0.25">
      <c r="A23398">
        <v>35456</v>
      </c>
      <c r="B23398" s="2">
        <v>15.679460000000001</v>
      </c>
      <c r="C23398" s="3">
        <v>2848</v>
      </c>
      <c r="D23398" s="4">
        <v>46220</v>
      </c>
      <c r="E23398" t="s">
        <v>7089</v>
      </c>
      <c r="F23398" s="4" t="s">
        <v>7027</v>
      </c>
      <c r="G23398" s="5">
        <v>2111</v>
      </c>
      <c r="H23398" s="6">
        <v>0.10611080000000001</v>
      </c>
      <c r="I23398" s="7">
        <v>52.542999999999999</v>
      </c>
      <c r="J23398" s="2">
        <v>38</v>
      </c>
      <c r="K23398">
        <v>1</v>
      </c>
    </row>
    <row r="23399" spans="1:11" x14ac:dyDescent="0.25">
      <c r="A23399">
        <v>38473</v>
      </c>
      <c r="B23399" s="2">
        <v>15.678789999999999</v>
      </c>
      <c r="C23399" s="3">
        <v>990</v>
      </c>
      <c r="E23399" t="s">
        <v>7599</v>
      </c>
      <c r="F23399" s="4" t="s">
        <v>7348</v>
      </c>
      <c r="G23399" s="5">
        <v>676</v>
      </c>
      <c r="H23399" s="6">
        <v>0.1358936</v>
      </c>
      <c r="I23399" s="7">
        <v>47.396000000000001</v>
      </c>
    </row>
    <row r="23400" spans="1:11" x14ac:dyDescent="0.25">
      <c r="A23400">
        <v>26571</v>
      </c>
      <c r="B23400" s="2">
        <v>15.678280000000001</v>
      </c>
      <c r="C23400" s="3">
        <v>2075</v>
      </c>
      <c r="D23400" s="4">
        <v>21900</v>
      </c>
      <c r="E23400" t="s">
        <v>662</v>
      </c>
      <c r="F23400" s="4" t="s">
        <v>5144</v>
      </c>
      <c r="G23400" s="5">
        <v>1429</v>
      </c>
      <c r="H23400" s="6">
        <v>0.1118881</v>
      </c>
      <c r="I23400" s="7">
        <v>51.543999999999997</v>
      </c>
    </row>
    <row r="23401" spans="1:11" x14ac:dyDescent="0.25">
      <c r="A23401">
        <v>52548</v>
      </c>
      <c r="B23401" s="2">
        <v>15.67793</v>
      </c>
      <c r="C23401" s="3">
        <v>101</v>
      </c>
      <c r="D23401" s="4">
        <v>36900</v>
      </c>
      <c r="E23401" t="s">
        <v>8700</v>
      </c>
      <c r="F23401" s="4" t="s">
        <v>9593</v>
      </c>
      <c r="G23401" s="5">
        <v>68</v>
      </c>
      <c r="H23401" s="6">
        <v>0.14492749999999999</v>
      </c>
      <c r="I23401" s="7">
        <v>45.832999999999998</v>
      </c>
    </row>
    <row r="23402" spans="1:11" x14ac:dyDescent="0.25">
      <c r="A23402">
        <v>48427</v>
      </c>
      <c r="B23402" s="2">
        <v>15.677429999999999</v>
      </c>
      <c r="C23402" s="3">
        <v>2864</v>
      </c>
      <c r="E23402" t="s">
        <v>9186</v>
      </c>
      <c r="F23402" s="4" t="s">
        <v>9106</v>
      </c>
      <c r="G23402" s="5">
        <v>1990</v>
      </c>
      <c r="H23402" s="6">
        <v>0.1135678</v>
      </c>
      <c r="I23402" s="7">
        <v>51.25</v>
      </c>
      <c r="J23402" s="2">
        <v>49</v>
      </c>
      <c r="K23402">
        <v>1</v>
      </c>
    </row>
    <row r="23403" spans="1:11" x14ac:dyDescent="0.25">
      <c r="A23403">
        <v>97913</v>
      </c>
      <c r="B23403" s="2">
        <v>15.6762</v>
      </c>
      <c r="C23403" s="3">
        <v>5638</v>
      </c>
      <c r="D23403" s="4">
        <v>36620</v>
      </c>
      <c r="E23403" t="s">
        <v>16342</v>
      </c>
      <c r="F23403" s="4" t="s">
        <v>16170</v>
      </c>
      <c r="G23403" s="5">
        <v>3148</v>
      </c>
      <c r="H23403" s="6">
        <v>0.1092757</v>
      </c>
      <c r="I23403" s="7">
        <v>51.988999999999997</v>
      </c>
      <c r="J23403" s="2">
        <v>44</v>
      </c>
      <c r="K23403">
        <v>2</v>
      </c>
    </row>
    <row r="23404" spans="1:11" x14ac:dyDescent="0.25">
      <c r="A23404">
        <v>4479</v>
      </c>
      <c r="B23404" s="2">
        <v>15.675190000000001</v>
      </c>
      <c r="C23404" s="3">
        <v>1427</v>
      </c>
      <c r="E23404" t="s">
        <v>851</v>
      </c>
      <c r="F23404" s="4" t="s">
        <v>701</v>
      </c>
      <c r="G23404" s="5">
        <v>1077</v>
      </c>
      <c r="H23404" s="6">
        <v>0.12801480000000001</v>
      </c>
      <c r="I23404" s="7">
        <v>48.75</v>
      </c>
    </row>
    <row r="23405" spans="1:11" x14ac:dyDescent="0.25">
      <c r="A23405">
        <v>16921</v>
      </c>
      <c r="B23405" s="2">
        <v>15.67483</v>
      </c>
      <c r="C23405" s="3">
        <v>592</v>
      </c>
      <c r="E23405" t="s">
        <v>3649</v>
      </c>
      <c r="F23405" s="4" t="s">
        <v>3003</v>
      </c>
      <c r="G23405" s="5">
        <v>433</v>
      </c>
      <c r="H23405" s="6">
        <v>9.9078299999999994E-2</v>
      </c>
      <c r="I23405" s="7">
        <v>53.75</v>
      </c>
    </row>
    <row r="23406" spans="1:11" x14ac:dyDescent="0.25">
      <c r="A23406">
        <v>41041</v>
      </c>
      <c r="B23406" s="2">
        <v>15.673500000000001</v>
      </c>
      <c r="C23406" s="3">
        <v>7507</v>
      </c>
      <c r="E23406" t="s">
        <v>8014</v>
      </c>
      <c r="F23406" s="4" t="s">
        <v>7883</v>
      </c>
      <c r="G23406" s="5">
        <v>5133</v>
      </c>
      <c r="H23406" s="6">
        <v>0.12874949999999999</v>
      </c>
      <c r="I23406" s="7">
        <v>48.622</v>
      </c>
      <c r="J23406" s="2">
        <v>48</v>
      </c>
      <c r="K23406">
        <v>1</v>
      </c>
    </row>
    <row r="23407" spans="1:11" x14ac:dyDescent="0.25">
      <c r="A23407">
        <v>15535</v>
      </c>
      <c r="B23407" s="2">
        <v>15.671900000000001</v>
      </c>
      <c r="C23407" s="3">
        <v>2055</v>
      </c>
      <c r="E23407" t="s">
        <v>3188</v>
      </c>
      <c r="F23407" s="4" t="s">
        <v>3003</v>
      </c>
      <c r="G23407" s="5">
        <v>1554</v>
      </c>
      <c r="H23407" s="6">
        <v>0.10032149999999999</v>
      </c>
      <c r="I23407" s="7">
        <v>53.533000000000001</v>
      </c>
    </row>
    <row r="23408" spans="1:11" x14ac:dyDescent="0.25">
      <c r="A23408">
        <v>46974</v>
      </c>
      <c r="B23408" s="2">
        <v>15.67126</v>
      </c>
      <c r="C23408" s="3">
        <v>1659</v>
      </c>
      <c r="D23408" s="4">
        <v>47340</v>
      </c>
      <c r="E23408" t="s">
        <v>8930</v>
      </c>
      <c r="F23408" s="4" t="s">
        <v>8800</v>
      </c>
      <c r="G23408" s="5">
        <v>1111</v>
      </c>
      <c r="H23408" s="6">
        <v>8.2733799999999996E-2</v>
      </c>
      <c r="I23408" s="7">
        <v>56.569000000000003</v>
      </c>
      <c r="J23408" s="2">
        <v>61</v>
      </c>
      <c r="K23408">
        <v>1</v>
      </c>
    </row>
    <row r="23409" spans="1:11" x14ac:dyDescent="0.25">
      <c r="A23409">
        <v>47660</v>
      </c>
      <c r="B23409" s="2">
        <v>15.67013</v>
      </c>
      <c r="C23409" s="3">
        <v>5040</v>
      </c>
      <c r="E23409" t="s">
        <v>9057</v>
      </c>
      <c r="F23409" s="4" t="s">
        <v>8800</v>
      </c>
      <c r="G23409" s="5">
        <v>3598</v>
      </c>
      <c r="H23409" s="6">
        <v>0.14031679999999999</v>
      </c>
      <c r="I23409" s="7">
        <v>46.615000000000002</v>
      </c>
    </row>
    <row r="23410" spans="1:11" x14ac:dyDescent="0.25">
      <c r="A23410">
        <v>32501</v>
      </c>
      <c r="B23410" s="2">
        <v>15.66728</v>
      </c>
      <c r="C23410" s="3">
        <v>11765</v>
      </c>
      <c r="D23410" s="4">
        <v>37860</v>
      </c>
      <c r="E23410" t="s">
        <v>6785</v>
      </c>
      <c r="F23410" s="4" t="s">
        <v>6689</v>
      </c>
      <c r="G23410" s="5">
        <v>8288</v>
      </c>
      <c r="H23410" s="6">
        <v>0.20004830000000001</v>
      </c>
      <c r="I23410" s="7">
        <v>36.290999999999997</v>
      </c>
      <c r="J23410" s="2">
        <v>52</v>
      </c>
      <c r="K23410">
        <v>3</v>
      </c>
    </row>
    <row r="23411" spans="1:11" x14ac:dyDescent="0.25">
      <c r="A23411">
        <v>63559</v>
      </c>
      <c r="B23411" s="2">
        <v>15.66503</v>
      </c>
      <c r="C23411" s="3">
        <v>1634</v>
      </c>
      <c r="D23411" s="4">
        <v>28860</v>
      </c>
      <c r="E23411" t="s">
        <v>12169</v>
      </c>
      <c r="F23411" s="4" t="s">
        <v>12102</v>
      </c>
      <c r="G23411" s="5">
        <v>1154</v>
      </c>
      <c r="H23411" s="6">
        <v>0.13951469999999999</v>
      </c>
      <c r="I23411" s="7">
        <v>46.75</v>
      </c>
    </row>
    <row r="23412" spans="1:11" x14ac:dyDescent="0.25">
      <c r="A23412">
        <v>26710</v>
      </c>
      <c r="B23412" s="2">
        <v>15.66437</v>
      </c>
      <c r="C23412" s="3">
        <v>2141</v>
      </c>
      <c r="D23412" s="4">
        <v>19060</v>
      </c>
      <c r="E23412" t="s">
        <v>235</v>
      </c>
      <c r="F23412" s="4" t="s">
        <v>5144</v>
      </c>
      <c r="G23412" s="5">
        <v>1610</v>
      </c>
      <c r="H23412" s="6">
        <v>8.3850900000000006E-2</v>
      </c>
      <c r="I23412" s="7">
        <v>56.369</v>
      </c>
      <c r="J23412" s="2">
        <v>67</v>
      </c>
      <c r="K23412">
        <v>1</v>
      </c>
    </row>
    <row r="23413" spans="1:11" x14ac:dyDescent="0.25">
      <c r="A23413">
        <v>97424</v>
      </c>
      <c r="B23413" s="2">
        <v>15.66098</v>
      </c>
      <c r="C23413" s="3">
        <v>17766</v>
      </c>
      <c r="D23413" s="4">
        <v>21660</v>
      </c>
      <c r="E23413" t="s">
        <v>7542</v>
      </c>
      <c r="F23413" s="4" t="s">
        <v>16170</v>
      </c>
      <c r="G23413" s="5">
        <v>12531</v>
      </c>
      <c r="H23413" s="6">
        <v>0.13007740000000001</v>
      </c>
      <c r="I23413" s="7">
        <v>48.377000000000002</v>
      </c>
      <c r="J23413" s="2">
        <v>49.222200000000001</v>
      </c>
      <c r="K23413">
        <v>9</v>
      </c>
    </row>
    <row r="23414" spans="1:11" x14ac:dyDescent="0.25">
      <c r="A23414">
        <v>74735</v>
      </c>
      <c r="B23414" s="2">
        <v>15.65771</v>
      </c>
      <c r="C23414" s="3">
        <v>1667</v>
      </c>
      <c r="E23414" t="s">
        <v>13697</v>
      </c>
      <c r="F23414" s="4" t="s">
        <v>13462</v>
      </c>
      <c r="G23414" s="5">
        <v>1162</v>
      </c>
      <c r="H23414" s="6">
        <v>0.14703350000000001</v>
      </c>
      <c r="I23414" s="7">
        <v>45.445999999999998</v>
      </c>
      <c r="J23414" s="2">
        <v>57</v>
      </c>
      <c r="K23414">
        <v>1</v>
      </c>
    </row>
    <row r="23415" spans="1:11" x14ac:dyDescent="0.25">
      <c r="A23415">
        <v>32640</v>
      </c>
      <c r="B23415" s="2">
        <v>15.65546</v>
      </c>
      <c r="C23415" s="3">
        <v>11041</v>
      </c>
      <c r="D23415" s="4">
        <v>23540</v>
      </c>
      <c r="E23415" t="s">
        <v>1446</v>
      </c>
      <c r="F23415" s="4" t="s">
        <v>6689</v>
      </c>
      <c r="G23415" s="5">
        <v>8232</v>
      </c>
      <c r="H23415" s="6">
        <v>0.1614235</v>
      </c>
      <c r="I23415" s="7">
        <v>42.957999999999998</v>
      </c>
      <c r="J23415" s="2">
        <v>57</v>
      </c>
      <c r="K23415">
        <v>1</v>
      </c>
    </row>
    <row r="23416" spans="1:11" x14ac:dyDescent="0.25">
      <c r="A23416">
        <v>97071</v>
      </c>
      <c r="B23416" s="2">
        <v>15.649319999999999</v>
      </c>
      <c r="C23416" s="3">
        <v>28906</v>
      </c>
      <c r="D23416" s="4">
        <v>41420</v>
      </c>
      <c r="E23416" t="s">
        <v>8210</v>
      </c>
      <c r="F23416" s="4" t="s">
        <v>16170</v>
      </c>
      <c r="G23416" s="5">
        <v>17440</v>
      </c>
      <c r="H23416" s="6">
        <v>0.1322248</v>
      </c>
      <c r="I23416" s="7">
        <v>48.003</v>
      </c>
      <c r="J23416" s="2">
        <v>46.8889</v>
      </c>
      <c r="K23416">
        <v>9</v>
      </c>
    </row>
    <row r="23417" spans="1:11" x14ac:dyDescent="0.25">
      <c r="A23417">
        <v>32735</v>
      </c>
      <c r="B23417" s="2">
        <v>15.64448</v>
      </c>
      <c r="C23417" s="3">
        <v>3776</v>
      </c>
      <c r="D23417" s="4">
        <v>36740</v>
      </c>
      <c r="E23417" t="s">
        <v>2797</v>
      </c>
      <c r="F23417" s="4" t="s">
        <v>6689</v>
      </c>
      <c r="G23417" s="5">
        <v>2749</v>
      </c>
      <c r="H23417" s="6">
        <v>0.12768280000000001</v>
      </c>
      <c r="I23417" s="7">
        <v>48.786000000000001</v>
      </c>
    </row>
    <row r="23418" spans="1:11" x14ac:dyDescent="0.25">
      <c r="A23418">
        <v>53556</v>
      </c>
      <c r="B23418" s="2">
        <v>15.64339</v>
      </c>
      <c r="C23418" s="3">
        <v>2619</v>
      </c>
      <c r="E23418" t="s">
        <v>9741</v>
      </c>
      <c r="F23418" s="4" t="s">
        <v>10031</v>
      </c>
      <c r="G23418" s="5">
        <v>1802</v>
      </c>
      <c r="H23418" s="6">
        <v>0.103716</v>
      </c>
      <c r="I23418" s="7">
        <v>52.926000000000002</v>
      </c>
    </row>
    <row r="23419" spans="1:11" x14ac:dyDescent="0.25">
      <c r="A23419">
        <v>27845</v>
      </c>
      <c r="B23419" s="2">
        <v>15.642480000000001</v>
      </c>
      <c r="C23419" s="3">
        <v>2625</v>
      </c>
      <c r="D23419" s="4">
        <v>40260</v>
      </c>
      <c r="E23419" t="s">
        <v>671</v>
      </c>
      <c r="F23419" s="4" t="s">
        <v>5642</v>
      </c>
      <c r="G23419" s="5">
        <v>2038</v>
      </c>
      <c r="H23419" s="6">
        <v>0.10058880000000001</v>
      </c>
      <c r="I23419" s="7">
        <v>53.462000000000003</v>
      </c>
    </row>
    <row r="23420" spans="1:11" x14ac:dyDescent="0.25">
      <c r="A23420">
        <v>13334</v>
      </c>
      <c r="B23420" s="2">
        <v>15.641719999999999</v>
      </c>
      <c r="C23420" s="3">
        <v>1498</v>
      </c>
      <c r="D23420" s="4">
        <v>45060</v>
      </c>
      <c r="E23420" t="s">
        <v>2571</v>
      </c>
      <c r="F23420" s="4" t="s">
        <v>1280</v>
      </c>
      <c r="G23420" s="5">
        <v>1100</v>
      </c>
      <c r="H23420" s="6">
        <v>0.11181820000000001</v>
      </c>
      <c r="I23420" s="7">
        <v>51.518000000000001</v>
      </c>
    </row>
    <row r="23421" spans="1:11" x14ac:dyDescent="0.25">
      <c r="A23421">
        <v>16922</v>
      </c>
      <c r="B23421" s="2">
        <v>15.641109999999999</v>
      </c>
      <c r="C23421" s="3">
        <v>1975</v>
      </c>
      <c r="E23421" t="s">
        <v>3650</v>
      </c>
      <c r="F23421" s="4" t="s">
        <v>3003</v>
      </c>
      <c r="G23421" s="5">
        <v>1453</v>
      </c>
      <c r="H23421" s="6">
        <v>0.1210454</v>
      </c>
      <c r="I23421" s="7">
        <v>49.921999999999997</v>
      </c>
    </row>
    <row r="23422" spans="1:11" x14ac:dyDescent="0.25">
      <c r="A23422">
        <v>44305</v>
      </c>
      <c r="B23422" s="2">
        <v>15.63724</v>
      </c>
      <c r="C23422" s="3">
        <v>21725</v>
      </c>
      <c r="D23422" s="4">
        <v>10420</v>
      </c>
      <c r="E23422" t="s">
        <v>2757</v>
      </c>
      <c r="F23422" s="4" t="s">
        <v>8295</v>
      </c>
      <c r="G23422" s="5">
        <v>14727</v>
      </c>
      <c r="H23422" s="6">
        <v>0.15331339999999999</v>
      </c>
      <c r="I23422" s="7">
        <v>44.344999999999999</v>
      </c>
      <c r="J23422" s="2">
        <v>54.428600000000003</v>
      </c>
      <c r="K23422">
        <v>7</v>
      </c>
    </row>
    <row r="23423" spans="1:11" x14ac:dyDescent="0.25">
      <c r="A23423">
        <v>44413</v>
      </c>
      <c r="B23423" s="2">
        <v>15.63241</v>
      </c>
      <c r="C23423" s="3">
        <v>7563</v>
      </c>
      <c r="D23423" s="4">
        <v>41400</v>
      </c>
      <c r="E23423" t="s">
        <v>8547</v>
      </c>
      <c r="F23423" s="4" t="s">
        <v>8295</v>
      </c>
      <c r="G23423" s="5">
        <v>5455</v>
      </c>
      <c r="H23423" s="6">
        <v>9.0542499999999998E-2</v>
      </c>
      <c r="I23423" s="7">
        <v>55.191000000000003</v>
      </c>
      <c r="J23423" s="2">
        <v>40</v>
      </c>
      <c r="K23423">
        <v>2</v>
      </c>
    </row>
    <row r="23424" spans="1:11" x14ac:dyDescent="0.25">
      <c r="A23424">
        <v>61439</v>
      </c>
      <c r="B23424" s="2">
        <v>15.63106</v>
      </c>
      <c r="C23424" s="3">
        <v>223</v>
      </c>
      <c r="D23424" s="4">
        <v>23660</v>
      </c>
      <c r="E23424" t="s">
        <v>2668</v>
      </c>
      <c r="F23424" s="4" t="s">
        <v>11490</v>
      </c>
      <c r="G23424" s="5">
        <v>180</v>
      </c>
      <c r="H23424" s="6">
        <v>6.6298300000000004E-2</v>
      </c>
      <c r="I23424" s="7">
        <v>59.375</v>
      </c>
    </row>
    <row r="23425" spans="1:12" x14ac:dyDescent="0.25">
      <c r="A23425">
        <v>87740</v>
      </c>
      <c r="B23425" s="2">
        <v>15.62973</v>
      </c>
      <c r="C23425" s="3">
        <v>7505</v>
      </c>
      <c r="E23425" t="s">
        <v>15243</v>
      </c>
      <c r="F23425" s="4" t="s">
        <v>15124</v>
      </c>
      <c r="G23425" s="5">
        <v>5382</v>
      </c>
      <c r="H23425" s="6">
        <v>0.14694409999999999</v>
      </c>
      <c r="I23425" s="7">
        <v>45.436999999999998</v>
      </c>
      <c r="J23425" s="2">
        <v>50</v>
      </c>
      <c r="K23425">
        <v>1</v>
      </c>
    </row>
    <row r="23426" spans="1:12" x14ac:dyDescent="0.25">
      <c r="A23426">
        <v>43917</v>
      </c>
      <c r="B23426" s="2">
        <v>15.627890000000001</v>
      </c>
      <c r="C23426" s="3">
        <v>3137</v>
      </c>
      <c r="D23426" s="4">
        <v>48260</v>
      </c>
      <c r="E23426" t="s">
        <v>8464</v>
      </c>
      <c r="F23426" s="4" t="s">
        <v>8295</v>
      </c>
      <c r="G23426" s="5">
        <v>2301</v>
      </c>
      <c r="H23426" s="6">
        <v>0.10604089999999999</v>
      </c>
      <c r="I23426" s="7">
        <v>52.5</v>
      </c>
    </row>
    <row r="23427" spans="1:12" x14ac:dyDescent="0.25">
      <c r="A23427">
        <v>29065</v>
      </c>
      <c r="B23427" s="2">
        <v>15.62724</v>
      </c>
      <c r="C23427" s="3">
        <v>533</v>
      </c>
      <c r="D23427" s="4">
        <v>17900</v>
      </c>
      <c r="E23427" t="s">
        <v>6156</v>
      </c>
      <c r="F23427" s="4" t="s">
        <v>6130</v>
      </c>
      <c r="G23427" s="5">
        <v>405</v>
      </c>
      <c r="H23427" s="6">
        <v>0.2148148</v>
      </c>
      <c r="I23427" s="7">
        <v>33.695999999999998</v>
      </c>
    </row>
    <row r="23428" spans="1:12" x14ac:dyDescent="0.25">
      <c r="A23428">
        <v>22650</v>
      </c>
      <c r="B23428" s="2">
        <v>15.62693</v>
      </c>
      <c r="C23428" s="3">
        <v>1348</v>
      </c>
      <c r="E23428" t="s">
        <v>4699</v>
      </c>
      <c r="F23428" s="4" t="s">
        <v>4335</v>
      </c>
      <c r="G23428" s="5">
        <v>906</v>
      </c>
      <c r="H23428" s="6">
        <v>7.9470200000000005E-2</v>
      </c>
      <c r="I23428" s="7">
        <v>57.082999999999998</v>
      </c>
      <c r="J23428" s="2">
        <v>2</v>
      </c>
      <c r="K23428">
        <v>1</v>
      </c>
    </row>
    <row r="23429" spans="1:12" x14ac:dyDescent="0.25">
      <c r="A23429">
        <v>64790</v>
      </c>
      <c r="B23429" s="2">
        <v>15.626580000000001</v>
      </c>
      <c r="C23429" s="3">
        <v>851</v>
      </c>
      <c r="E23429" t="s">
        <v>5497</v>
      </c>
      <c r="F23429" s="4" t="s">
        <v>12102</v>
      </c>
      <c r="G23429" s="5">
        <v>527</v>
      </c>
      <c r="H23429" s="6">
        <v>0.1041667</v>
      </c>
      <c r="I23429" s="7">
        <v>52.813000000000002</v>
      </c>
    </row>
    <row r="23430" spans="1:12" x14ac:dyDescent="0.25">
      <c r="A23430">
        <v>57224</v>
      </c>
      <c r="B23430" s="2">
        <v>15.62642</v>
      </c>
      <c r="C23430" s="3">
        <v>214</v>
      </c>
      <c r="E23430" t="s">
        <v>10912</v>
      </c>
      <c r="F23430" s="4" t="s">
        <v>10877</v>
      </c>
      <c r="G23430" s="5">
        <v>143</v>
      </c>
      <c r="H23430" s="6">
        <v>0.10489510000000001</v>
      </c>
      <c r="I23430" s="7">
        <v>52.679000000000002</v>
      </c>
    </row>
    <row r="23431" spans="1:12" x14ac:dyDescent="0.25">
      <c r="A23431">
        <v>83605</v>
      </c>
      <c r="B23431" s="2">
        <v>15.620710000000001</v>
      </c>
      <c r="C23431" s="3">
        <v>40459</v>
      </c>
      <c r="D23431" s="4">
        <v>14260</v>
      </c>
      <c r="E23431" t="s">
        <v>1344</v>
      </c>
      <c r="F23431" s="4" t="s">
        <v>14725</v>
      </c>
      <c r="G23431" s="5">
        <v>23752</v>
      </c>
      <c r="H23431" s="6">
        <v>0.14491409999999999</v>
      </c>
      <c r="I23431" s="7">
        <v>45.759</v>
      </c>
      <c r="J23431" s="2">
        <v>50.363599999999998</v>
      </c>
      <c r="K23431">
        <v>11</v>
      </c>
      <c r="L23431" s="2">
        <v>93.6</v>
      </c>
    </row>
    <row r="23432" spans="1:12" x14ac:dyDescent="0.25">
      <c r="A23432">
        <v>76693</v>
      </c>
      <c r="B23432" s="2">
        <v>15.614789999999999</v>
      </c>
      <c r="C23432" s="3">
        <v>1501</v>
      </c>
      <c r="E23432" t="s">
        <v>13995</v>
      </c>
      <c r="F23432" s="4" t="s">
        <v>13752</v>
      </c>
      <c r="G23432" s="5">
        <v>976</v>
      </c>
      <c r="H23432" s="6">
        <v>0.1453429</v>
      </c>
      <c r="I23432" s="7">
        <v>45.682000000000002</v>
      </c>
    </row>
    <row r="23433" spans="1:12" x14ac:dyDescent="0.25">
      <c r="A23433">
        <v>13329</v>
      </c>
      <c r="B23433" s="2">
        <v>15.613910000000001</v>
      </c>
      <c r="C23433" s="3">
        <v>3836</v>
      </c>
      <c r="D23433" s="4">
        <v>46540</v>
      </c>
      <c r="E23433" t="s">
        <v>2567</v>
      </c>
      <c r="F23433" s="4" t="s">
        <v>1280</v>
      </c>
      <c r="G23433" s="5">
        <v>2674</v>
      </c>
      <c r="H23433" s="6">
        <v>0.12789829999999999</v>
      </c>
      <c r="I23433" s="7">
        <v>48.692999999999998</v>
      </c>
      <c r="J23433" s="2">
        <v>44</v>
      </c>
      <c r="K23433">
        <v>1</v>
      </c>
    </row>
    <row r="23434" spans="1:12" x14ac:dyDescent="0.25">
      <c r="A23434">
        <v>81123</v>
      </c>
      <c r="B23434" s="2">
        <v>15.613099999999999</v>
      </c>
      <c r="C23434" s="3">
        <v>1111</v>
      </c>
      <c r="E23434" t="s">
        <v>14590</v>
      </c>
      <c r="F23434" s="4" t="s">
        <v>14477</v>
      </c>
      <c r="G23434" s="5">
        <v>736</v>
      </c>
      <c r="H23434" s="6">
        <v>0.1736771</v>
      </c>
      <c r="I23434" s="7">
        <v>40.780999999999999</v>
      </c>
    </row>
    <row r="23435" spans="1:12" x14ac:dyDescent="0.25">
      <c r="A23435">
        <v>62338</v>
      </c>
      <c r="B23435" s="2">
        <v>15.612730000000001</v>
      </c>
      <c r="C23435" s="3">
        <v>1133</v>
      </c>
      <c r="D23435" s="4">
        <v>39500</v>
      </c>
      <c r="E23435" t="s">
        <v>8549</v>
      </c>
      <c r="F23435" s="4" t="s">
        <v>11490</v>
      </c>
      <c r="G23435" s="5">
        <v>796</v>
      </c>
      <c r="H23435" s="6">
        <v>5.7788899999999997E-2</v>
      </c>
      <c r="I23435" s="7">
        <v>60.804000000000002</v>
      </c>
    </row>
    <row r="23436" spans="1:12" x14ac:dyDescent="0.25">
      <c r="A23436">
        <v>38483</v>
      </c>
      <c r="B23436" s="2">
        <v>15.61162</v>
      </c>
      <c r="C23436" s="3">
        <v>5703</v>
      </c>
      <c r="D23436" s="4">
        <v>29980</v>
      </c>
      <c r="E23436" t="s">
        <v>7604</v>
      </c>
      <c r="F23436" s="4" t="s">
        <v>7348</v>
      </c>
      <c r="G23436" s="5">
        <v>3848</v>
      </c>
      <c r="H23436" s="6">
        <v>0.11824320000000001</v>
      </c>
      <c r="I23436" s="7">
        <v>50.356999999999999</v>
      </c>
      <c r="J23436" s="2">
        <v>50.5</v>
      </c>
      <c r="K23436">
        <v>2</v>
      </c>
    </row>
    <row r="23437" spans="1:12" x14ac:dyDescent="0.25">
      <c r="A23437">
        <v>85051</v>
      </c>
      <c r="B23437" s="2">
        <v>15.60426</v>
      </c>
      <c r="C23437" s="3">
        <v>43021</v>
      </c>
      <c r="D23437" s="4">
        <v>38060</v>
      </c>
      <c r="E23437" t="s">
        <v>2525</v>
      </c>
      <c r="F23437" s="4" t="s">
        <v>14962</v>
      </c>
      <c r="G23437" s="5">
        <v>26875</v>
      </c>
      <c r="H23437" s="6">
        <v>0.14388300000000001</v>
      </c>
      <c r="I23437" s="7">
        <v>45.924999999999997</v>
      </c>
      <c r="J23437" s="2">
        <v>47.833300000000001</v>
      </c>
      <c r="K23437">
        <v>6</v>
      </c>
    </row>
    <row r="23438" spans="1:12" x14ac:dyDescent="0.25">
      <c r="A23438">
        <v>13635</v>
      </c>
      <c r="B23438" s="2">
        <v>15.59769</v>
      </c>
      <c r="C23438" s="3">
        <v>830</v>
      </c>
      <c r="D23438" s="4">
        <v>36300</v>
      </c>
      <c r="E23438" t="s">
        <v>2658</v>
      </c>
      <c r="F23438" s="4" t="s">
        <v>1280</v>
      </c>
      <c r="G23438" s="5">
        <v>587</v>
      </c>
      <c r="H23438" s="6">
        <v>0.15646260000000001</v>
      </c>
      <c r="I23438" s="7">
        <v>43.75</v>
      </c>
    </row>
    <row r="23439" spans="1:12" x14ac:dyDescent="0.25">
      <c r="A23439">
        <v>4987</v>
      </c>
      <c r="B23439" s="2">
        <v>15.597379999999999</v>
      </c>
      <c r="C23439" s="3">
        <v>924</v>
      </c>
      <c r="E23439" t="s">
        <v>605</v>
      </c>
      <c r="F23439" s="4" t="s">
        <v>701</v>
      </c>
      <c r="G23439" s="5">
        <v>688</v>
      </c>
      <c r="H23439" s="6">
        <v>0.1686047</v>
      </c>
      <c r="I23439" s="7">
        <v>41.648000000000003</v>
      </c>
      <c r="J23439" s="2">
        <v>52</v>
      </c>
      <c r="K23439">
        <v>1</v>
      </c>
    </row>
    <row r="23440" spans="1:12" x14ac:dyDescent="0.25">
      <c r="A23440">
        <v>74824</v>
      </c>
      <c r="B23440" s="2">
        <v>15.597009999999999</v>
      </c>
      <c r="C23440" s="3">
        <v>1472</v>
      </c>
      <c r="D23440" s="4">
        <v>36420</v>
      </c>
      <c r="E23440" t="s">
        <v>12687</v>
      </c>
      <c r="F23440" s="4" t="s">
        <v>13462</v>
      </c>
      <c r="G23440" s="5">
        <v>847</v>
      </c>
      <c r="H23440" s="6">
        <v>0.1003542</v>
      </c>
      <c r="I23440" s="7">
        <v>53.438000000000002</v>
      </c>
    </row>
    <row r="23441" spans="1:11" x14ac:dyDescent="0.25">
      <c r="A23441">
        <v>23050</v>
      </c>
      <c r="B23441" s="2">
        <v>15.59667</v>
      </c>
      <c r="C23441" s="3">
        <v>805</v>
      </c>
      <c r="D23441" s="4">
        <v>47260</v>
      </c>
      <c r="E23441" t="s">
        <v>4788</v>
      </c>
      <c r="F23441" s="4" t="s">
        <v>4335</v>
      </c>
      <c r="G23441" s="5">
        <v>583</v>
      </c>
      <c r="H23441" s="6">
        <v>7.7187000000000006E-2</v>
      </c>
      <c r="I23441" s="7">
        <v>57.436</v>
      </c>
      <c r="J23441" s="2">
        <v>71</v>
      </c>
      <c r="K23441">
        <v>1</v>
      </c>
    </row>
    <row r="23442" spans="1:11" x14ac:dyDescent="0.25">
      <c r="A23442">
        <v>16836</v>
      </c>
      <c r="B23442" s="2">
        <v>15.59633</v>
      </c>
      <c r="C23442" s="3">
        <v>1097</v>
      </c>
      <c r="D23442" s="4">
        <v>20180</v>
      </c>
      <c r="E23442" t="s">
        <v>946</v>
      </c>
      <c r="F23442" s="4" t="s">
        <v>3003</v>
      </c>
      <c r="G23442" s="5">
        <v>825</v>
      </c>
      <c r="H23442" s="6">
        <v>6.9007299999999994E-2</v>
      </c>
      <c r="I23442" s="7">
        <v>58.838999999999999</v>
      </c>
    </row>
    <row r="23443" spans="1:11" x14ac:dyDescent="0.25">
      <c r="A23443">
        <v>95346</v>
      </c>
      <c r="B23443" s="2">
        <v>15.595829999999999</v>
      </c>
      <c r="C23443" s="3">
        <v>1541</v>
      </c>
      <c r="D23443" s="4">
        <v>43760</v>
      </c>
      <c r="E23443" t="s">
        <v>15868</v>
      </c>
      <c r="F23443" s="4" t="s">
        <v>15368</v>
      </c>
      <c r="G23443" s="5">
        <v>1289</v>
      </c>
      <c r="H23443" s="6">
        <v>0.10861129999999999</v>
      </c>
      <c r="I23443" s="7">
        <v>51.994999999999997</v>
      </c>
      <c r="J23443" s="2">
        <v>41</v>
      </c>
      <c r="K23443">
        <v>1</v>
      </c>
    </row>
    <row r="23444" spans="1:11" x14ac:dyDescent="0.25">
      <c r="A23444">
        <v>17724</v>
      </c>
      <c r="B23444" s="2">
        <v>15.59464</v>
      </c>
      <c r="C23444" s="3">
        <v>5572</v>
      </c>
      <c r="D23444" s="4">
        <v>42380</v>
      </c>
      <c r="E23444" t="s">
        <v>287</v>
      </c>
      <c r="F23444" s="4" t="s">
        <v>3003</v>
      </c>
      <c r="G23444" s="5">
        <v>3677</v>
      </c>
      <c r="H23444" s="6">
        <v>0.1150082</v>
      </c>
      <c r="I23444" s="7">
        <v>50.887</v>
      </c>
      <c r="J23444" s="2">
        <v>43</v>
      </c>
      <c r="K23444">
        <v>1</v>
      </c>
    </row>
    <row r="23445" spans="1:11" x14ac:dyDescent="0.25">
      <c r="A23445">
        <v>12701</v>
      </c>
      <c r="B23445" s="2">
        <v>15.59196</v>
      </c>
      <c r="C23445" s="3">
        <v>10916</v>
      </c>
      <c r="E23445" t="s">
        <v>953</v>
      </c>
      <c r="F23445" s="4" t="s">
        <v>1280</v>
      </c>
      <c r="G23445" s="5">
        <v>7525</v>
      </c>
      <c r="H23445" s="6">
        <v>0.1752824</v>
      </c>
      <c r="I23445" s="7">
        <v>40.469000000000001</v>
      </c>
      <c r="J23445" s="2">
        <v>48.6</v>
      </c>
      <c r="K23445">
        <v>5</v>
      </c>
    </row>
    <row r="23446" spans="1:11" x14ac:dyDescent="0.25">
      <c r="A23446">
        <v>57661</v>
      </c>
      <c r="B23446" s="2">
        <v>15.59014</v>
      </c>
      <c r="C23446" s="3">
        <v>119</v>
      </c>
      <c r="E23446" t="s">
        <v>11032</v>
      </c>
      <c r="F23446" s="4" t="s">
        <v>10877</v>
      </c>
      <c r="G23446" s="5">
        <v>57</v>
      </c>
      <c r="H23446" s="6">
        <v>0.2280702</v>
      </c>
      <c r="I23446" s="7">
        <v>31.346</v>
      </c>
    </row>
    <row r="23447" spans="1:11" x14ac:dyDescent="0.25">
      <c r="A23447">
        <v>24445</v>
      </c>
      <c r="B23447" s="2">
        <v>15.58968</v>
      </c>
      <c r="C23447" s="3">
        <v>2319</v>
      </c>
      <c r="E23447" t="s">
        <v>5070</v>
      </c>
      <c r="F23447" s="4" t="s">
        <v>4335</v>
      </c>
      <c r="G23447" s="5">
        <v>1863</v>
      </c>
      <c r="H23447" s="6">
        <v>9.4471299999999994E-2</v>
      </c>
      <c r="I23447" s="7">
        <v>54.432000000000002</v>
      </c>
    </row>
    <row r="23448" spans="1:11" x14ac:dyDescent="0.25">
      <c r="A23448">
        <v>88314</v>
      </c>
      <c r="B23448" s="2">
        <v>15.5892</v>
      </c>
      <c r="C23448" s="3">
        <v>135</v>
      </c>
      <c r="D23448" s="4">
        <v>10460</v>
      </c>
      <c r="E23448" t="s">
        <v>15297</v>
      </c>
      <c r="F23448" s="4" t="s">
        <v>15124</v>
      </c>
      <c r="G23448" s="5">
        <v>135</v>
      </c>
      <c r="H23448" s="6">
        <v>0.18518519999999999</v>
      </c>
      <c r="I23448" s="7">
        <v>38.75</v>
      </c>
    </row>
    <row r="23449" spans="1:11" x14ac:dyDescent="0.25">
      <c r="A23449">
        <v>49256</v>
      </c>
      <c r="B23449" s="2">
        <v>15.588559999999999</v>
      </c>
      <c r="C23449" s="3">
        <v>3907</v>
      </c>
      <c r="D23449" s="4">
        <v>10300</v>
      </c>
      <c r="E23449" t="s">
        <v>9351</v>
      </c>
      <c r="F23449" s="4" t="s">
        <v>9106</v>
      </c>
      <c r="G23449" s="5">
        <v>2552</v>
      </c>
      <c r="H23449" s="6">
        <v>0.1006659</v>
      </c>
      <c r="I23449" s="7">
        <v>53.354999999999997</v>
      </c>
      <c r="J23449" s="2">
        <v>65</v>
      </c>
      <c r="K23449">
        <v>1</v>
      </c>
    </row>
    <row r="23450" spans="1:11" x14ac:dyDescent="0.25">
      <c r="A23450">
        <v>30417</v>
      </c>
      <c r="B23450" s="2">
        <v>15.58629</v>
      </c>
      <c r="C23450" s="3">
        <v>10770</v>
      </c>
      <c r="E23450" t="s">
        <v>6438</v>
      </c>
      <c r="F23450" s="4" t="s">
        <v>6363</v>
      </c>
      <c r="G23450" s="5">
        <v>6927</v>
      </c>
      <c r="H23450" s="6">
        <v>0.14448610000000001</v>
      </c>
      <c r="I23450" s="7">
        <v>45.780999999999999</v>
      </c>
      <c r="J23450" s="2">
        <v>59</v>
      </c>
      <c r="K23450">
        <v>1</v>
      </c>
    </row>
    <row r="23451" spans="1:11" x14ac:dyDescent="0.25">
      <c r="A23451">
        <v>56477</v>
      </c>
      <c r="B23451" s="2">
        <v>15.584239999999999</v>
      </c>
      <c r="C23451" s="3">
        <v>2401</v>
      </c>
      <c r="E23451" t="s">
        <v>10764</v>
      </c>
      <c r="F23451" s="4" t="s">
        <v>10428</v>
      </c>
      <c r="G23451" s="5">
        <v>1633</v>
      </c>
      <c r="H23451" s="6">
        <v>0.1218616</v>
      </c>
      <c r="I23451" s="7">
        <v>49.688000000000002</v>
      </c>
    </row>
    <row r="23452" spans="1:11" x14ac:dyDescent="0.25">
      <c r="A23452">
        <v>64859</v>
      </c>
      <c r="B23452" s="2">
        <v>15.583679999999999</v>
      </c>
      <c r="C23452" s="3">
        <v>1074</v>
      </c>
      <c r="D23452" s="4">
        <v>27900</v>
      </c>
      <c r="E23452" t="s">
        <v>12338</v>
      </c>
      <c r="F23452" s="4" t="s">
        <v>12102</v>
      </c>
      <c r="G23452" s="5">
        <v>730</v>
      </c>
      <c r="H23452" s="6">
        <v>0.1616438</v>
      </c>
      <c r="I23452" s="7">
        <v>42.813000000000002</v>
      </c>
    </row>
    <row r="23453" spans="1:11" x14ac:dyDescent="0.25">
      <c r="A23453">
        <v>62362</v>
      </c>
      <c r="B23453" s="2">
        <v>15.58343</v>
      </c>
      <c r="C23453" s="3">
        <v>354</v>
      </c>
      <c r="E23453" t="s">
        <v>921</v>
      </c>
      <c r="F23453" s="4" t="s">
        <v>11490</v>
      </c>
      <c r="G23453" s="5">
        <v>275</v>
      </c>
      <c r="H23453" s="6">
        <v>0.1521739</v>
      </c>
      <c r="I23453" s="7">
        <v>44.444000000000003</v>
      </c>
      <c r="J23453" s="2">
        <v>7</v>
      </c>
      <c r="K23453">
        <v>1</v>
      </c>
    </row>
    <row r="23454" spans="1:11" x14ac:dyDescent="0.25">
      <c r="A23454">
        <v>42729</v>
      </c>
      <c r="B23454" s="2">
        <v>15.583080000000001</v>
      </c>
      <c r="C23454" s="3">
        <v>1723</v>
      </c>
      <c r="E23454" t="s">
        <v>8284</v>
      </c>
      <c r="F23454" s="4" t="s">
        <v>7883</v>
      </c>
      <c r="G23454" s="5">
        <v>1182</v>
      </c>
      <c r="H23454" s="6">
        <v>0.1159052</v>
      </c>
      <c r="I23454" s="7">
        <v>50.707000000000001</v>
      </c>
    </row>
    <row r="23455" spans="1:11" x14ac:dyDescent="0.25">
      <c r="A23455">
        <v>71468</v>
      </c>
      <c r="B23455" s="2">
        <v>15.582649999999999</v>
      </c>
      <c r="C23455" s="3">
        <v>911</v>
      </c>
      <c r="D23455" s="4">
        <v>35060</v>
      </c>
      <c r="E23455" t="s">
        <v>13174</v>
      </c>
      <c r="F23455" s="4" t="s">
        <v>12927</v>
      </c>
      <c r="G23455" s="5">
        <v>620</v>
      </c>
      <c r="H23455" s="6">
        <v>0.136876</v>
      </c>
      <c r="I23455" s="7">
        <v>47.082999999999998</v>
      </c>
    </row>
    <row r="23456" spans="1:11" x14ac:dyDescent="0.25">
      <c r="A23456">
        <v>49854</v>
      </c>
      <c r="B23456" s="2">
        <v>15.58136</v>
      </c>
      <c r="C23456" s="3">
        <v>6369</v>
      </c>
      <c r="E23456" t="s">
        <v>9537</v>
      </c>
      <c r="F23456" s="4" t="s">
        <v>9106</v>
      </c>
      <c r="G23456" s="5">
        <v>4800</v>
      </c>
      <c r="H23456" s="6">
        <v>0.14812500000000001</v>
      </c>
      <c r="I23456" s="7">
        <v>45.139000000000003</v>
      </c>
      <c r="J23456" s="2">
        <v>55.5</v>
      </c>
      <c r="K23456">
        <v>2</v>
      </c>
    </row>
    <row r="23457" spans="1:11" x14ac:dyDescent="0.25">
      <c r="A23457">
        <v>24613</v>
      </c>
      <c r="B23457" s="2">
        <v>15.580120000000001</v>
      </c>
      <c r="C23457" s="3">
        <v>402</v>
      </c>
      <c r="D23457" s="4">
        <v>14140</v>
      </c>
      <c r="E23457" t="s">
        <v>5129</v>
      </c>
      <c r="F23457" s="4" t="s">
        <v>4335</v>
      </c>
      <c r="G23457" s="5">
        <v>356</v>
      </c>
      <c r="H23457" s="6">
        <v>0.13445380000000001</v>
      </c>
      <c r="I23457" s="7">
        <v>47.5</v>
      </c>
      <c r="J23457" s="2">
        <v>45</v>
      </c>
      <c r="K23457">
        <v>1</v>
      </c>
    </row>
    <row r="23458" spans="1:11" x14ac:dyDescent="0.25">
      <c r="A23458">
        <v>23415</v>
      </c>
      <c r="B23458" s="2">
        <v>15.57973</v>
      </c>
      <c r="C23458" s="3">
        <v>1856</v>
      </c>
      <c r="E23458" t="s">
        <v>4863</v>
      </c>
      <c r="F23458" s="4" t="s">
        <v>4335</v>
      </c>
      <c r="G23458" s="5">
        <v>1287</v>
      </c>
      <c r="H23458" s="6">
        <v>0.113354</v>
      </c>
      <c r="I23458" s="7">
        <v>51.146000000000001</v>
      </c>
      <c r="J23458" s="2">
        <v>40</v>
      </c>
      <c r="K23458">
        <v>1</v>
      </c>
    </row>
    <row r="23459" spans="1:11" x14ac:dyDescent="0.25">
      <c r="A23459">
        <v>77590</v>
      </c>
      <c r="B23459" s="2">
        <v>15.57466</v>
      </c>
      <c r="C23459" s="3">
        <v>30674</v>
      </c>
      <c r="D23459" s="4">
        <v>26420</v>
      </c>
      <c r="E23459" t="s">
        <v>14091</v>
      </c>
      <c r="F23459" s="4" t="s">
        <v>13752</v>
      </c>
      <c r="G23459" s="5">
        <v>19886</v>
      </c>
      <c r="H23459" s="6">
        <v>0.11756419999999999</v>
      </c>
      <c r="I23459" s="7">
        <v>50.417999999999999</v>
      </c>
      <c r="J23459" s="2">
        <v>47.833300000000001</v>
      </c>
      <c r="K23459">
        <v>6</v>
      </c>
    </row>
    <row r="23460" spans="1:11" x14ac:dyDescent="0.25">
      <c r="A23460">
        <v>46366</v>
      </c>
      <c r="B23460" s="2">
        <v>15.568960000000001</v>
      </c>
      <c r="C23460" s="3">
        <v>5660</v>
      </c>
      <c r="E23460" t="s">
        <v>8853</v>
      </c>
      <c r="F23460" s="4" t="s">
        <v>8800</v>
      </c>
      <c r="G23460" s="5">
        <v>3911</v>
      </c>
      <c r="H23460" s="6">
        <v>0.1462542</v>
      </c>
      <c r="I23460" s="7">
        <v>45.46</v>
      </c>
      <c r="J23460" s="2">
        <v>43</v>
      </c>
      <c r="K23460">
        <v>2</v>
      </c>
    </row>
    <row r="23461" spans="1:11" x14ac:dyDescent="0.25">
      <c r="A23461">
        <v>66872</v>
      </c>
      <c r="B23461" s="2">
        <v>15.567830000000001</v>
      </c>
      <c r="C23461" s="3">
        <v>1123</v>
      </c>
      <c r="E23461" t="s">
        <v>12578</v>
      </c>
      <c r="F23461" s="4" t="s">
        <v>12494</v>
      </c>
      <c r="G23461" s="5">
        <v>800</v>
      </c>
      <c r="H23461" s="6">
        <v>6.7415699999999995E-2</v>
      </c>
      <c r="I23461" s="7">
        <v>59.076000000000001</v>
      </c>
      <c r="J23461" s="2">
        <v>51</v>
      </c>
      <c r="K23461">
        <v>1</v>
      </c>
    </row>
    <row r="23462" spans="1:11" x14ac:dyDescent="0.25">
      <c r="A23462">
        <v>52555</v>
      </c>
      <c r="B23462" s="2">
        <v>15.56758</v>
      </c>
      <c r="C23462" s="3">
        <v>305</v>
      </c>
      <c r="E23462" t="s">
        <v>9986</v>
      </c>
      <c r="F23462" s="4" t="s">
        <v>9593</v>
      </c>
      <c r="G23462" s="5">
        <v>259</v>
      </c>
      <c r="H23462" s="6">
        <v>0.1038462</v>
      </c>
      <c r="I23462" s="7">
        <v>52.777999999999999</v>
      </c>
    </row>
    <row r="23463" spans="1:11" x14ac:dyDescent="0.25">
      <c r="A23463">
        <v>81125</v>
      </c>
      <c r="B23463" s="2">
        <v>15.567030000000001</v>
      </c>
      <c r="C23463" s="3">
        <v>3250</v>
      </c>
      <c r="E23463" t="s">
        <v>8215</v>
      </c>
      <c r="F23463" s="4" t="s">
        <v>14477</v>
      </c>
      <c r="G23463" s="5">
        <v>2038</v>
      </c>
      <c r="H23463" s="6">
        <v>0.15897939999999999</v>
      </c>
      <c r="I23463" s="7">
        <v>43.25</v>
      </c>
      <c r="J23463" s="2">
        <v>42</v>
      </c>
      <c r="K23463">
        <v>2</v>
      </c>
    </row>
    <row r="23464" spans="1:11" x14ac:dyDescent="0.25">
      <c r="A23464">
        <v>39350</v>
      </c>
      <c r="B23464" s="2">
        <v>15.562720000000001</v>
      </c>
      <c r="C23464" s="3">
        <v>25997</v>
      </c>
      <c r="E23464" t="s">
        <v>2682</v>
      </c>
      <c r="F23464" s="4" t="s">
        <v>7633</v>
      </c>
      <c r="G23464" s="5">
        <v>15984</v>
      </c>
      <c r="H23464" s="6">
        <v>0.14439440000000001</v>
      </c>
      <c r="I23464" s="7">
        <v>45.768999999999998</v>
      </c>
      <c r="J23464" s="2">
        <v>50.5</v>
      </c>
      <c r="K23464">
        <v>4</v>
      </c>
    </row>
    <row r="23465" spans="1:11" x14ac:dyDescent="0.25">
      <c r="A23465">
        <v>24088</v>
      </c>
      <c r="B23465" s="2">
        <v>15.55828</v>
      </c>
      <c r="C23465" s="3">
        <v>4787</v>
      </c>
      <c r="D23465" s="4">
        <v>40220</v>
      </c>
      <c r="E23465" t="s">
        <v>4963</v>
      </c>
      <c r="F23465" s="4" t="s">
        <v>4335</v>
      </c>
      <c r="G23465" s="5">
        <v>2571</v>
      </c>
      <c r="H23465" s="6">
        <v>0.15208089999999999</v>
      </c>
      <c r="I23465" s="7">
        <v>44.439</v>
      </c>
      <c r="J23465" s="2">
        <v>42</v>
      </c>
      <c r="K23465">
        <v>2</v>
      </c>
    </row>
    <row r="23466" spans="1:11" x14ac:dyDescent="0.25">
      <c r="A23466">
        <v>89003</v>
      </c>
      <c r="B23466" s="2">
        <v>15.55747</v>
      </c>
      <c r="C23466" s="3">
        <v>1021</v>
      </c>
      <c r="D23466" s="4">
        <v>37220</v>
      </c>
      <c r="E23466" t="s">
        <v>15319</v>
      </c>
      <c r="F23466" s="4" t="s">
        <v>15318</v>
      </c>
      <c r="G23466" s="5">
        <v>810</v>
      </c>
      <c r="H23466" s="6">
        <v>9.9876699999999999E-2</v>
      </c>
      <c r="I23466" s="7">
        <v>53.45</v>
      </c>
      <c r="J23466" s="2">
        <v>55</v>
      </c>
      <c r="K23466">
        <v>1</v>
      </c>
    </row>
    <row r="23467" spans="1:11" x14ac:dyDescent="0.25">
      <c r="A23467">
        <v>52590</v>
      </c>
      <c r="B23467" s="2">
        <v>15.557079999999999</v>
      </c>
      <c r="C23467" s="3">
        <v>1404</v>
      </c>
      <c r="E23467" t="s">
        <v>1303</v>
      </c>
      <c r="F23467" s="4" t="s">
        <v>9593</v>
      </c>
      <c r="G23467" s="5">
        <v>810</v>
      </c>
      <c r="H23467" s="6">
        <v>0.107275</v>
      </c>
      <c r="I23467" s="7">
        <v>52.170999999999999</v>
      </c>
    </row>
    <row r="23468" spans="1:11" x14ac:dyDescent="0.25">
      <c r="A23468">
        <v>66740</v>
      </c>
      <c r="B23468" s="2">
        <v>15.55683</v>
      </c>
      <c r="C23468" s="3">
        <v>439</v>
      </c>
      <c r="E23468" t="s">
        <v>9319</v>
      </c>
      <c r="F23468" s="4" t="s">
        <v>12494</v>
      </c>
      <c r="G23468" s="5">
        <v>234</v>
      </c>
      <c r="H23468" s="6">
        <v>8.0851099999999995E-2</v>
      </c>
      <c r="I23468" s="7">
        <v>56.735999999999997</v>
      </c>
    </row>
    <row r="23469" spans="1:11" x14ac:dyDescent="0.25">
      <c r="A23469">
        <v>24614</v>
      </c>
      <c r="B23469" s="2">
        <v>15.555429999999999</v>
      </c>
      <c r="C23469" s="3">
        <v>7620</v>
      </c>
      <c r="E23469" t="s">
        <v>5130</v>
      </c>
      <c r="F23469" s="4" t="s">
        <v>4335</v>
      </c>
      <c r="G23469" s="5">
        <v>5619</v>
      </c>
      <c r="H23469" s="6">
        <v>0.1224199</v>
      </c>
      <c r="I23469" s="7">
        <v>49.552</v>
      </c>
      <c r="J23469" s="2">
        <v>44</v>
      </c>
      <c r="K23469">
        <v>1</v>
      </c>
    </row>
    <row r="23470" spans="1:11" x14ac:dyDescent="0.25">
      <c r="A23470">
        <v>13435</v>
      </c>
      <c r="B23470" s="2">
        <v>15.55405</v>
      </c>
      <c r="C23470" s="3">
        <v>216</v>
      </c>
      <c r="D23470" s="4">
        <v>46540</v>
      </c>
      <c r="E23470" t="s">
        <v>1314</v>
      </c>
      <c r="F23470" s="4" t="s">
        <v>1280</v>
      </c>
      <c r="G23470" s="5">
        <v>156</v>
      </c>
      <c r="H23470" s="6">
        <v>0.1089744</v>
      </c>
      <c r="I23470" s="7">
        <v>51.875</v>
      </c>
    </row>
    <row r="23471" spans="1:11" x14ac:dyDescent="0.25">
      <c r="A23471">
        <v>13652</v>
      </c>
      <c r="B23471" s="2">
        <v>15.553699999999999</v>
      </c>
      <c r="C23471" s="3">
        <v>1863</v>
      </c>
      <c r="D23471" s="4">
        <v>36300</v>
      </c>
      <c r="E23471" t="s">
        <v>2670</v>
      </c>
      <c r="F23471" s="4" t="s">
        <v>1280</v>
      </c>
      <c r="G23471" s="5">
        <v>1292</v>
      </c>
      <c r="H23471" s="6">
        <v>0.1710526</v>
      </c>
      <c r="I23471" s="7">
        <v>41.136000000000003</v>
      </c>
    </row>
    <row r="23472" spans="1:11" x14ac:dyDescent="0.25">
      <c r="A23472">
        <v>99131</v>
      </c>
      <c r="B23472" s="2">
        <v>15.55336</v>
      </c>
      <c r="C23472" s="3">
        <v>152</v>
      </c>
      <c r="D23472" s="4">
        <v>44060</v>
      </c>
      <c r="E23472" t="s">
        <v>3581</v>
      </c>
      <c r="F23472" s="4" t="s">
        <v>16344</v>
      </c>
      <c r="G23472" s="5">
        <v>126</v>
      </c>
      <c r="H23472" s="6">
        <v>0.12698409999999999</v>
      </c>
      <c r="I23472" s="7">
        <v>48.75</v>
      </c>
    </row>
    <row r="23473" spans="1:12" x14ac:dyDescent="0.25">
      <c r="A23473">
        <v>34731</v>
      </c>
      <c r="B23473" s="2">
        <v>15.551439999999999</v>
      </c>
      <c r="C23473" s="3">
        <v>10883</v>
      </c>
      <c r="D23473" s="4">
        <v>36740</v>
      </c>
      <c r="E23473" t="s">
        <v>7008</v>
      </c>
      <c r="F23473" s="4" t="s">
        <v>6689</v>
      </c>
      <c r="G23473" s="5">
        <v>7875</v>
      </c>
      <c r="H23473" s="6">
        <v>0.126968</v>
      </c>
      <c r="I23473" s="7">
        <v>48.75</v>
      </c>
    </row>
    <row r="23474" spans="1:12" x14ac:dyDescent="0.25">
      <c r="A23474">
        <v>33881</v>
      </c>
      <c r="B23474" s="2">
        <v>15.5443</v>
      </c>
      <c r="C23474" s="3">
        <v>30954</v>
      </c>
      <c r="D23474" s="4">
        <v>29460</v>
      </c>
      <c r="E23474" t="s">
        <v>6944</v>
      </c>
      <c r="F23474" s="4" t="s">
        <v>6689</v>
      </c>
      <c r="G23474" s="5">
        <v>21948</v>
      </c>
      <c r="H23474" s="6">
        <v>0.16160189999999999</v>
      </c>
      <c r="I23474" s="7">
        <v>42.764000000000003</v>
      </c>
      <c r="J23474" s="2">
        <v>40.5</v>
      </c>
      <c r="K23474">
        <v>2</v>
      </c>
    </row>
    <row r="23475" spans="1:12" x14ac:dyDescent="0.25">
      <c r="A23475">
        <v>58789</v>
      </c>
      <c r="B23475" s="2">
        <v>15.53898</v>
      </c>
      <c r="C23475" s="3">
        <v>388</v>
      </c>
      <c r="D23475" s="4">
        <v>33500</v>
      </c>
      <c r="E23475" t="s">
        <v>11266</v>
      </c>
      <c r="F23475" s="4" t="s">
        <v>11069</v>
      </c>
      <c r="G23475" s="5">
        <v>286</v>
      </c>
      <c r="H23475" s="6">
        <v>7.3426599999999995E-2</v>
      </c>
      <c r="I23475" s="7">
        <v>58</v>
      </c>
    </row>
    <row r="23476" spans="1:12" x14ac:dyDescent="0.25">
      <c r="A23476">
        <v>65661</v>
      </c>
      <c r="B23476" s="2">
        <v>15.53853</v>
      </c>
      <c r="C23476" s="3">
        <v>2130</v>
      </c>
      <c r="E23476" t="s">
        <v>111</v>
      </c>
      <c r="F23476" s="4" t="s">
        <v>12102</v>
      </c>
      <c r="G23476" s="5">
        <v>1613</v>
      </c>
      <c r="H23476" s="6">
        <v>0.173482</v>
      </c>
      <c r="I23476" s="7">
        <v>40.707000000000001</v>
      </c>
      <c r="J23476" s="2">
        <v>68.333299999999994</v>
      </c>
      <c r="K23476">
        <v>3</v>
      </c>
    </row>
    <row r="23477" spans="1:12" x14ac:dyDescent="0.25">
      <c r="A23477">
        <v>51501</v>
      </c>
      <c r="B23477" s="2">
        <v>15.5327</v>
      </c>
      <c r="C23477" s="3">
        <v>34847</v>
      </c>
      <c r="D23477" s="4">
        <v>36540</v>
      </c>
      <c r="E23477" t="s">
        <v>9869</v>
      </c>
      <c r="F23477" s="4" t="s">
        <v>9593</v>
      </c>
      <c r="G23477" s="5">
        <v>22721</v>
      </c>
      <c r="H23477" s="6">
        <v>0.1165882</v>
      </c>
      <c r="I23477" s="7">
        <v>50.533999999999999</v>
      </c>
      <c r="J23477" s="2">
        <v>49.470599999999997</v>
      </c>
      <c r="K23477">
        <v>17</v>
      </c>
      <c r="L23477" s="2">
        <v>92</v>
      </c>
    </row>
    <row r="23478" spans="1:12" x14ac:dyDescent="0.25">
      <c r="A23478">
        <v>47837</v>
      </c>
      <c r="B23478" s="2">
        <v>15.527049999999999</v>
      </c>
      <c r="C23478" s="3">
        <v>1358</v>
      </c>
      <c r="E23478" t="s">
        <v>9062</v>
      </c>
      <c r="F23478" s="4" t="s">
        <v>8800</v>
      </c>
      <c r="G23478" s="5">
        <v>921</v>
      </c>
      <c r="H23478" s="6">
        <v>7.4837299999999995E-2</v>
      </c>
      <c r="I23478" s="7">
        <v>57.74</v>
      </c>
    </row>
    <row r="23479" spans="1:12" x14ac:dyDescent="0.25">
      <c r="A23479">
        <v>22935</v>
      </c>
      <c r="B23479" s="2">
        <v>15.5267</v>
      </c>
      <c r="C23479" s="3">
        <v>730</v>
      </c>
      <c r="D23479" s="4">
        <v>16820</v>
      </c>
      <c r="E23479" t="s">
        <v>4753</v>
      </c>
      <c r="F23479" s="4" t="s">
        <v>4335</v>
      </c>
      <c r="G23479" s="5">
        <v>519</v>
      </c>
      <c r="H23479" s="6">
        <v>8.4615399999999993E-2</v>
      </c>
      <c r="I23479" s="7">
        <v>56.046999999999997</v>
      </c>
      <c r="J23479" s="2">
        <v>39</v>
      </c>
      <c r="K23479">
        <v>1</v>
      </c>
    </row>
    <row r="23480" spans="1:12" x14ac:dyDescent="0.25">
      <c r="A23480">
        <v>36582</v>
      </c>
      <c r="B23480" s="2">
        <v>15.522589999999999</v>
      </c>
      <c r="C23480" s="3">
        <v>25603</v>
      </c>
      <c r="D23480" s="4">
        <v>33660</v>
      </c>
      <c r="E23480" t="s">
        <v>7299</v>
      </c>
      <c r="F23480" s="4" t="s">
        <v>7027</v>
      </c>
      <c r="G23480" s="5">
        <v>16672</v>
      </c>
      <c r="H23480" s="6">
        <v>0.1308781</v>
      </c>
      <c r="I23480" s="7">
        <v>48.052</v>
      </c>
      <c r="J23480" s="2">
        <v>39.200000000000003</v>
      </c>
      <c r="K23480">
        <v>5</v>
      </c>
    </row>
    <row r="23481" spans="1:12" x14ac:dyDescent="0.25">
      <c r="A23481">
        <v>38646</v>
      </c>
      <c r="B23481" s="2">
        <v>15.518079999999999</v>
      </c>
      <c r="C23481" s="3">
        <v>3282</v>
      </c>
      <c r="E23481" t="s">
        <v>7652</v>
      </c>
      <c r="F23481" s="4" t="s">
        <v>7633</v>
      </c>
      <c r="G23481" s="5">
        <v>2191</v>
      </c>
      <c r="H23481" s="6">
        <v>0.2130474</v>
      </c>
      <c r="I23481" s="7">
        <v>33.85</v>
      </c>
    </row>
    <row r="23482" spans="1:12" x14ac:dyDescent="0.25">
      <c r="A23482">
        <v>48731</v>
      </c>
      <c r="B23482" s="2">
        <v>15.51728</v>
      </c>
      <c r="C23482" s="3">
        <v>1800</v>
      </c>
      <c r="E23482" t="s">
        <v>4645</v>
      </c>
      <c r="F23482" s="4" t="s">
        <v>9106</v>
      </c>
      <c r="G23482" s="5">
        <v>1128</v>
      </c>
      <c r="H23482" s="6">
        <v>0.14260410000000001</v>
      </c>
      <c r="I23482" s="7">
        <v>46.023000000000003</v>
      </c>
      <c r="J23482" s="2">
        <v>62</v>
      </c>
      <c r="K23482">
        <v>1</v>
      </c>
    </row>
    <row r="23483" spans="1:12" x14ac:dyDescent="0.25">
      <c r="A23483">
        <v>43518</v>
      </c>
      <c r="B23483" s="2">
        <v>15.516590000000001</v>
      </c>
      <c r="C23483" s="3">
        <v>2571</v>
      </c>
      <c r="E23483" t="s">
        <v>8393</v>
      </c>
      <c r="F23483" s="4" t="s">
        <v>8295</v>
      </c>
      <c r="G23483" s="5">
        <v>1768</v>
      </c>
      <c r="H23483" s="6">
        <v>9.7285099999999999E-2</v>
      </c>
      <c r="I23483" s="7">
        <v>53.853999999999999</v>
      </c>
    </row>
    <row r="23484" spans="1:12" x14ac:dyDescent="0.25">
      <c r="A23484">
        <v>58783</v>
      </c>
      <c r="B23484" s="2">
        <v>15.5161</v>
      </c>
      <c r="C23484" s="3">
        <v>430</v>
      </c>
      <c r="E23484" t="s">
        <v>11262</v>
      </c>
      <c r="F23484" s="4" t="s">
        <v>11069</v>
      </c>
      <c r="G23484" s="5">
        <v>284</v>
      </c>
      <c r="H23484" s="6">
        <v>8.09859E-2</v>
      </c>
      <c r="I23484" s="7">
        <v>56.667000000000002</v>
      </c>
    </row>
    <row r="23485" spans="1:12" x14ac:dyDescent="0.25">
      <c r="A23485">
        <v>1083</v>
      </c>
      <c r="B23485" s="2">
        <v>15.515510000000001</v>
      </c>
      <c r="C23485" s="3">
        <v>3108</v>
      </c>
      <c r="D23485" s="4">
        <v>49340</v>
      </c>
      <c r="E23485" t="s">
        <v>65</v>
      </c>
      <c r="F23485" s="4" t="s">
        <v>21</v>
      </c>
      <c r="G23485" s="5">
        <v>2176</v>
      </c>
      <c r="H23485" s="6">
        <v>0.152114</v>
      </c>
      <c r="I23485" s="7">
        <v>44.375</v>
      </c>
      <c r="J23485" s="2">
        <v>40.666699999999999</v>
      </c>
      <c r="K23485">
        <v>3</v>
      </c>
    </row>
    <row r="23486" spans="1:12" x14ac:dyDescent="0.25">
      <c r="A23486">
        <v>98356</v>
      </c>
      <c r="B23486" s="2">
        <v>15.514609999999999</v>
      </c>
      <c r="C23486" s="3">
        <v>1986</v>
      </c>
      <c r="D23486" s="4">
        <v>16500</v>
      </c>
      <c r="E23486" t="s">
        <v>4213</v>
      </c>
      <c r="F23486" s="4" t="s">
        <v>16344</v>
      </c>
      <c r="G23486" s="5">
        <v>1578</v>
      </c>
      <c r="H23486" s="6">
        <v>0.14122860000000001</v>
      </c>
      <c r="I23486" s="7">
        <v>46.25</v>
      </c>
      <c r="J23486" s="2">
        <v>55</v>
      </c>
      <c r="K23486">
        <v>1</v>
      </c>
    </row>
    <row r="23487" spans="1:12" x14ac:dyDescent="0.25">
      <c r="A23487">
        <v>57626</v>
      </c>
      <c r="B23487" s="2">
        <v>15.51407</v>
      </c>
      <c r="C23487" s="3">
        <v>967</v>
      </c>
      <c r="D23487" s="4">
        <v>39660</v>
      </c>
      <c r="E23487" t="s">
        <v>11017</v>
      </c>
      <c r="F23487" s="4" t="s">
        <v>10877</v>
      </c>
      <c r="G23487" s="5">
        <v>667</v>
      </c>
      <c r="H23487" s="6">
        <v>0.1227545</v>
      </c>
      <c r="I23487" s="7">
        <v>49.438000000000002</v>
      </c>
    </row>
    <row r="23488" spans="1:12" x14ac:dyDescent="0.25">
      <c r="A23488">
        <v>72616</v>
      </c>
      <c r="B23488" s="2">
        <v>15.512269999999999</v>
      </c>
      <c r="C23488" s="3">
        <v>10175</v>
      </c>
      <c r="E23488" t="s">
        <v>4688</v>
      </c>
      <c r="F23488" s="4" t="s">
        <v>13183</v>
      </c>
      <c r="G23488" s="5">
        <v>6842</v>
      </c>
      <c r="H23488" s="6">
        <v>0.14876519999999999</v>
      </c>
      <c r="I23488" s="7">
        <v>44.94</v>
      </c>
      <c r="J23488" s="2">
        <v>70.5</v>
      </c>
      <c r="K23488">
        <v>2</v>
      </c>
    </row>
    <row r="23489" spans="1:11" x14ac:dyDescent="0.25">
      <c r="A23489">
        <v>36318</v>
      </c>
      <c r="B23489" s="2">
        <v>15.510400000000001</v>
      </c>
      <c r="C23489" s="3">
        <v>1355</v>
      </c>
      <c r="D23489" s="4">
        <v>20020</v>
      </c>
      <c r="E23489" t="s">
        <v>7228</v>
      </c>
      <c r="F23489" s="4" t="s">
        <v>7027</v>
      </c>
      <c r="G23489" s="5">
        <v>980</v>
      </c>
      <c r="H23489" s="6">
        <v>0.11224489999999999</v>
      </c>
      <c r="I23489" s="7">
        <v>51.25</v>
      </c>
    </row>
    <row r="23490" spans="1:11" x14ac:dyDescent="0.25">
      <c r="A23490">
        <v>95842</v>
      </c>
      <c r="B23490" s="2">
        <v>15.50543</v>
      </c>
      <c r="C23490" s="3">
        <v>31670</v>
      </c>
      <c r="D23490" s="4">
        <v>40900</v>
      </c>
      <c r="E23490" t="s">
        <v>3933</v>
      </c>
      <c r="F23490" s="4" t="s">
        <v>15368</v>
      </c>
      <c r="G23490" s="5">
        <v>19799</v>
      </c>
      <c r="H23490" s="6">
        <v>0.14540400000000001</v>
      </c>
      <c r="I23490" s="7">
        <v>45.515000000000001</v>
      </c>
      <c r="J23490" s="2">
        <v>39.5</v>
      </c>
      <c r="K23490">
        <v>8</v>
      </c>
    </row>
    <row r="23491" spans="1:11" x14ac:dyDescent="0.25">
      <c r="A23491">
        <v>52254</v>
      </c>
      <c r="B23491" s="2">
        <v>15.50057</v>
      </c>
      <c r="C23491" s="3">
        <v>811</v>
      </c>
      <c r="D23491" s="4">
        <v>17540</v>
      </c>
      <c r="E23491" t="s">
        <v>9956</v>
      </c>
      <c r="F23491" s="4" t="s">
        <v>9593</v>
      </c>
      <c r="G23491" s="5">
        <v>521</v>
      </c>
      <c r="H23491" s="6">
        <v>0.1266795</v>
      </c>
      <c r="I23491" s="7">
        <v>48.75</v>
      </c>
    </row>
    <row r="23492" spans="1:11" x14ac:dyDescent="0.25">
      <c r="A23492">
        <v>95565</v>
      </c>
      <c r="B23492" s="2">
        <v>15.50028</v>
      </c>
      <c r="C23492" s="3">
        <v>1092</v>
      </c>
      <c r="D23492" s="4">
        <v>21700</v>
      </c>
      <c r="E23492" t="s">
        <v>6358</v>
      </c>
      <c r="F23492" s="4" t="s">
        <v>15368</v>
      </c>
      <c r="G23492" s="5">
        <v>671</v>
      </c>
      <c r="H23492" s="6">
        <v>8.7797600000000003E-2</v>
      </c>
      <c r="I23492" s="7">
        <v>55.469000000000001</v>
      </c>
    </row>
    <row r="23493" spans="1:11" x14ac:dyDescent="0.25">
      <c r="A23493">
        <v>61865</v>
      </c>
      <c r="B23493" s="2">
        <v>15.499890000000001</v>
      </c>
      <c r="C23493" s="3">
        <v>1386</v>
      </c>
      <c r="D23493" s="4">
        <v>19180</v>
      </c>
      <c r="E23493" t="s">
        <v>4445</v>
      </c>
      <c r="F23493" s="4" t="s">
        <v>11490</v>
      </c>
      <c r="G23493" s="5">
        <v>944</v>
      </c>
      <c r="H23493" s="6">
        <v>9.6296300000000001E-2</v>
      </c>
      <c r="I23493" s="7">
        <v>54</v>
      </c>
    </row>
    <row r="23494" spans="1:11" x14ac:dyDescent="0.25">
      <c r="A23494">
        <v>81244</v>
      </c>
      <c r="B23494" s="2">
        <v>15.499610000000001</v>
      </c>
      <c r="C23494" s="3">
        <v>337</v>
      </c>
      <c r="D23494" s="4">
        <v>15860</v>
      </c>
      <c r="E23494" t="s">
        <v>7398</v>
      </c>
      <c r="F23494" s="4" t="s">
        <v>14477</v>
      </c>
      <c r="G23494" s="5">
        <v>216</v>
      </c>
      <c r="H23494" s="6">
        <v>0.14351849999999999</v>
      </c>
      <c r="I23494" s="7">
        <v>45.832999999999998</v>
      </c>
    </row>
    <row r="23495" spans="1:11" x14ac:dyDescent="0.25">
      <c r="A23495">
        <v>27316</v>
      </c>
      <c r="B23495" s="2">
        <v>15.498480000000001</v>
      </c>
      <c r="C23495" s="3">
        <v>6811</v>
      </c>
      <c r="D23495" s="4">
        <v>24660</v>
      </c>
      <c r="E23495" t="s">
        <v>5693</v>
      </c>
      <c r="F23495" s="4" t="s">
        <v>5642</v>
      </c>
      <c r="G23495" s="5">
        <v>4501</v>
      </c>
      <c r="H23495" s="6">
        <v>0.14238120000000001</v>
      </c>
      <c r="I23495" s="7">
        <v>46.029000000000003</v>
      </c>
      <c r="J23495" s="2">
        <v>66</v>
      </c>
      <c r="K23495">
        <v>1</v>
      </c>
    </row>
    <row r="23496" spans="1:11" x14ac:dyDescent="0.25">
      <c r="A23496">
        <v>14865</v>
      </c>
      <c r="B23496" s="2">
        <v>15.496919999999999</v>
      </c>
      <c r="C23496" s="3">
        <v>2786</v>
      </c>
      <c r="E23496" t="s">
        <v>2979</v>
      </c>
      <c r="F23496" s="4" t="s">
        <v>1280</v>
      </c>
      <c r="G23496" s="5">
        <v>2053</v>
      </c>
      <c r="H23496" s="6">
        <v>0.1114898</v>
      </c>
      <c r="I23496" s="7">
        <v>51.363999999999997</v>
      </c>
    </row>
    <row r="23497" spans="1:11" x14ac:dyDescent="0.25">
      <c r="A23497">
        <v>97741</v>
      </c>
      <c r="B23497" s="2">
        <v>15.4946</v>
      </c>
      <c r="C23497" s="3">
        <v>11786</v>
      </c>
      <c r="E23497" t="s">
        <v>16308</v>
      </c>
      <c r="F23497" s="4" t="s">
        <v>16170</v>
      </c>
      <c r="G23497" s="5">
        <v>7610</v>
      </c>
      <c r="H23497" s="6">
        <v>0.161498</v>
      </c>
      <c r="I23497" s="7">
        <v>42.72</v>
      </c>
      <c r="J23497" s="2">
        <v>60.6</v>
      </c>
      <c r="K23497">
        <v>5</v>
      </c>
    </row>
    <row r="23498" spans="1:11" x14ac:dyDescent="0.25">
      <c r="A23498">
        <v>56557</v>
      </c>
      <c r="B23498" s="2">
        <v>15.49235</v>
      </c>
      <c r="C23498" s="3">
        <v>2769</v>
      </c>
      <c r="E23498" t="s">
        <v>10788</v>
      </c>
      <c r="F23498" s="4" t="s">
        <v>10428</v>
      </c>
      <c r="G23498" s="5">
        <v>1817</v>
      </c>
      <c r="H23498" s="6">
        <v>0.13311329999999999</v>
      </c>
      <c r="I23498" s="7">
        <v>47.625</v>
      </c>
      <c r="J23498" s="2">
        <v>64</v>
      </c>
      <c r="K23498">
        <v>1</v>
      </c>
    </row>
    <row r="23499" spans="1:11" x14ac:dyDescent="0.25">
      <c r="A23499">
        <v>51244</v>
      </c>
      <c r="B23499" s="2">
        <v>15.491899999999999</v>
      </c>
      <c r="C23499" s="3">
        <v>90</v>
      </c>
      <c r="E23499" t="s">
        <v>9833</v>
      </c>
      <c r="F23499" s="4" t="s">
        <v>9593</v>
      </c>
      <c r="G23499" s="5">
        <v>63</v>
      </c>
      <c r="H23499" s="6">
        <v>0</v>
      </c>
      <c r="I23499" s="7">
        <v>70.625</v>
      </c>
    </row>
    <row r="23500" spans="1:11" x14ac:dyDescent="0.25">
      <c r="A23500">
        <v>25234</v>
      </c>
      <c r="B23500" s="2">
        <v>15.491630000000001</v>
      </c>
      <c r="C23500" s="3">
        <v>1447</v>
      </c>
      <c r="E23500" t="s">
        <v>5307</v>
      </c>
      <c r="F23500" s="4" t="s">
        <v>5144</v>
      </c>
      <c r="G23500" s="5">
        <v>1046</v>
      </c>
      <c r="H23500" s="6">
        <v>7.5525800000000004E-2</v>
      </c>
      <c r="I23500" s="7">
        <v>57.569000000000003</v>
      </c>
    </row>
    <row r="23501" spans="1:11" x14ac:dyDescent="0.25">
      <c r="A23501">
        <v>37323</v>
      </c>
      <c r="B23501" s="2">
        <v>15.486280000000001</v>
      </c>
      <c r="C23501" s="3">
        <v>31090</v>
      </c>
      <c r="D23501" s="4">
        <v>17420</v>
      </c>
      <c r="E23501" t="s">
        <v>2480</v>
      </c>
      <c r="F23501" s="4" t="s">
        <v>7348</v>
      </c>
      <c r="G23501" s="5">
        <v>21315</v>
      </c>
      <c r="H23501" s="6">
        <v>0.12474780000000001</v>
      </c>
      <c r="I23501" s="7">
        <v>49.061</v>
      </c>
      <c r="J23501" s="2">
        <v>59</v>
      </c>
      <c r="K23501">
        <v>5</v>
      </c>
    </row>
    <row r="23502" spans="1:11" x14ac:dyDescent="0.25">
      <c r="A23502">
        <v>43431</v>
      </c>
      <c r="B23502" s="2">
        <v>15.48049</v>
      </c>
      <c r="C23502" s="3">
        <v>4538</v>
      </c>
      <c r="D23502" s="4">
        <v>23380</v>
      </c>
      <c r="E23502" t="s">
        <v>8368</v>
      </c>
      <c r="F23502" s="4" t="s">
        <v>8295</v>
      </c>
      <c r="G23502" s="5">
        <v>2861</v>
      </c>
      <c r="H23502" s="6">
        <v>8.21104E-2</v>
      </c>
      <c r="I23502" s="7">
        <v>56.429000000000002</v>
      </c>
      <c r="J23502" s="2">
        <v>58</v>
      </c>
      <c r="K23502">
        <v>2</v>
      </c>
    </row>
    <row r="23503" spans="1:11" x14ac:dyDescent="0.25">
      <c r="A23503">
        <v>98331</v>
      </c>
      <c r="B23503" s="2">
        <v>15.47875</v>
      </c>
      <c r="C23503" s="3">
        <v>6243</v>
      </c>
      <c r="D23503" s="4">
        <v>38820</v>
      </c>
      <c r="E23503" t="s">
        <v>16406</v>
      </c>
      <c r="F23503" s="4" t="s">
        <v>16344</v>
      </c>
      <c r="G23503" s="5">
        <v>4400</v>
      </c>
      <c r="H23503" s="6">
        <v>0.11431819999999999</v>
      </c>
      <c r="I23503" s="7">
        <v>50.86</v>
      </c>
      <c r="J23503" s="2">
        <v>58</v>
      </c>
      <c r="K23503">
        <v>2</v>
      </c>
    </row>
    <row r="23504" spans="1:11" x14ac:dyDescent="0.25">
      <c r="A23504">
        <v>71373</v>
      </c>
      <c r="B23504" s="2">
        <v>15.476599999999999</v>
      </c>
      <c r="C23504" s="3">
        <v>6918</v>
      </c>
      <c r="D23504" s="4">
        <v>35020</v>
      </c>
      <c r="E23504" t="s">
        <v>6459</v>
      </c>
      <c r="F23504" s="4" t="s">
        <v>12927</v>
      </c>
      <c r="G23504" s="5">
        <v>4612</v>
      </c>
      <c r="H23504" s="6">
        <v>0.12551490000000001</v>
      </c>
      <c r="I23504" s="7">
        <v>48.924999999999997</v>
      </c>
    </row>
    <row r="23505" spans="1:11" x14ac:dyDescent="0.25">
      <c r="A23505">
        <v>62417</v>
      </c>
      <c r="B23505" s="2">
        <v>15.475149999999999</v>
      </c>
      <c r="C23505" s="3">
        <v>2075</v>
      </c>
      <c r="E23505" t="s">
        <v>1311</v>
      </c>
      <c r="F23505" s="4" t="s">
        <v>11490</v>
      </c>
      <c r="G23505" s="5">
        <v>1437</v>
      </c>
      <c r="H23505" s="6">
        <v>8.6290900000000004E-2</v>
      </c>
      <c r="I23505" s="7">
        <v>55.703000000000003</v>
      </c>
    </row>
    <row r="23506" spans="1:11" x14ac:dyDescent="0.25">
      <c r="A23506">
        <v>83555</v>
      </c>
      <c r="B23506" s="2">
        <v>15.47472</v>
      </c>
      <c r="C23506" s="3">
        <v>472</v>
      </c>
      <c r="E23506" t="s">
        <v>258</v>
      </c>
      <c r="F23506" s="4" t="s">
        <v>14725</v>
      </c>
      <c r="G23506" s="5">
        <v>382</v>
      </c>
      <c r="H23506" s="6">
        <v>0.14099220000000001</v>
      </c>
      <c r="I23506" s="7">
        <v>46.25</v>
      </c>
      <c r="J23506" s="2">
        <v>67</v>
      </c>
      <c r="K23506">
        <v>1</v>
      </c>
    </row>
    <row r="23507" spans="1:11" x14ac:dyDescent="0.25">
      <c r="A23507">
        <v>61815</v>
      </c>
      <c r="B23507" s="2">
        <v>15.474589999999999</v>
      </c>
      <c r="C23507" s="3">
        <v>252</v>
      </c>
      <c r="D23507" s="4">
        <v>16580</v>
      </c>
      <c r="E23507" t="s">
        <v>1074</v>
      </c>
      <c r="F23507" s="4" t="s">
        <v>11490</v>
      </c>
      <c r="G23507" s="5">
        <v>159</v>
      </c>
      <c r="H23507" s="6">
        <v>0.10625</v>
      </c>
      <c r="I23507" s="7">
        <v>52.25</v>
      </c>
    </row>
    <row r="23508" spans="1:11" x14ac:dyDescent="0.25">
      <c r="A23508">
        <v>96068</v>
      </c>
      <c r="B23508" s="2">
        <v>15.47452</v>
      </c>
      <c r="C23508" s="3">
        <v>135</v>
      </c>
      <c r="D23508" s="4">
        <v>45000</v>
      </c>
      <c r="E23508" t="s">
        <v>16055</v>
      </c>
      <c r="F23508" s="4" t="s">
        <v>15368</v>
      </c>
      <c r="G23508" s="5">
        <v>111</v>
      </c>
      <c r="H23508" s="6">
        <v>0.1891892</v>
      </c>
      <c r="I23508" s="7">
        <v>37.917000000000002</v>
      </c>
    </row>
    <row r="23509" spans="1:11" x14ac:dyDescent="0.25">
      <c r="A23509">
        <v>49224</v>
      </c>
      <c r="B23509" s="2">
        <v>15.472390000000001</v>
      </c>
      <c r="C23509" s="3">
        <v>14375</v>
      </c>
      <c r="D23509" s="4">
        <v>12980</v>
      </c>
      <c r="E23509" t="s">
        <v>465</v>
      </c>
      <c r="F23509" s="4" t="s">
        <v>9106</v>
      </c>
      <c r="G23509" s="5">
        <v>8786</v>
      </c>
      <c r="H23509" s="6">
        <v>0.17241380000000001</v>
      </c>
      <c r="I23509" s="7">
        <v>40.814999999999998</v>
      </c>
      <c r="J23509" s="2">
        <v>42.833300000000001</v>
      </c>
      <c r="K23509">
        <v>6</v>
      </c>
    </row>
    <row r="23510" spans="1:11" x14ac:dyDescent="0.25">
      <c r="A23510">
        <v>65232</v>
      </c>
      <c r="B23510" s="2">
        <v>15.47025</v>
      </c>
      <c r="C23510" s="3">
        <v>248</v>
      </c>
      <c r="D23510" s="4">
        <v>33020</v>
      </c>
      <c r="E23510" t="s">
        <v>12372</v>
      </c>
      <c r="F23510" s="4" t="s">
        <v>12102</v>
      </c>
      <c r="G23510" s="5">
        <v>172</v>
      </c>
      <c r="H23510" s="6">
        <v>9.2485499999999998E-2</v>
      </c>
      <c r="I23510" s="7">
        <v>54.625</v>
      </c>
    </row>
    <row r="23511" spans="1:11" x14ac:dyDescent="0.25">
      <c r="A23511">
        <v>75152</v>
      </c>
      <c r="B23511" s="2">
        <v>15.469480000000001</v>
      </c>
      <c r="C23511" s="3">
        <v>5375</v>
      </c>
      <c r="D23511" s="4">
        <v>19100</v>
      </c>
      <c r="E23511" t="s">
        <v>54</v>
      </c>
      <c r="F23511" s="4" t="s">
        <v>13752</v>
      </c>
      <c r="G23511" s="5">
        <v>3049</v>
      </c>
      <c r="H23511" s="6">
        <v>9.6393400000000004E-2</v>
      </c>
      <c r="I23511" s="7">
        <v>53.948999999999998</v>
      </c>
      <c r="J23511" s="2">
        <v>68</v>
      </c>
      <c r="K23511">
        <v>1</v>
      </c>
    </row>
    <row r="23512" spans="1:11" x14ac:dyDescent="0.25">
      <c r="A23512">
        <v>31635</v>
      </c>
      <c r="B23512" s="2">
        <v>15.467779999999999</v>
      </c>
      <c r="C23512" s="3">
        <v>6263</v>
      </c>
      <c r="D23512" s="4">
        <v>46660</v>
      </c>
      <c r="E23512" t="s">
        <v>6636</v>
      </c>
      <c r="F23512" s="4" t="s">
        <v>6363</v>
      </c>
      <c r="G23512" s="5">
        <v>4051</v>
      </c>
      <c r="H23512" s="6">
        <v>0.1394717</v>
      </c>
      <c r="I23512" s="7">
        <v>46.5</v>
      </c>
    </row>
    <row r="23513" spans="1:11" x14ac:dyDescent="0.25">
      <c r="A23513">
        <v>34482</v>
      </c>
      <c r="B23513" s="2">
        <v>15.462759999999999</v>
      </c>
      <c r="C23513" s="3">
        <v>23108</v>
      </c>
      <c r="D23513" s="4">
        <v>36100</v>
      </c>
      <c r="E23513" t="s">
        <v>6992</v>
      </c>
      <c r="F23513" s="4" t="s">
        <v>6689</v>
      </c>
      <c r="G23513" s="5">
        <v>16923</v>
      </c>
      <c r="H23513" s="6">
        <v>0.1532144</v>
      </c>
      <c r="I23513" s="7">
        <v>44.122</v>
      </c>
      <c r="J23513" s="2">
        <v>21.5</v>
      </c>
      <c r="K23513">
        <v>2</v>
      </c>
    </row>
    <row r="23514" spans="1:11" x14ac:dyDescent="0.25">
      <c r="A23514">
        <v>95941</v>
      </c>
      <c r="B23514" s="2">
        <v>15.458629999999999</v>
      </c>
      <c r="C23514" s="3">
        <v>504</v>
      </c>
      <c r="D23514" s="4">
        <v>17020</v>
      </c>
      <c r="E23514" t="s">
        <v>16006</v>
      </c>
      <c r="F23514" s="4" t="s">
        <v>15368</v>
      </c>
      <c r="G23514" s="5">
        <v>351</v>
      </c>
      <c r="H23514" s="6">
        <v>3.40909E-2</v>
      </c>
      <c r="I23514" s="7">
        <v>64.706000000000003</v>
      </c>
    </row>
    <row r="23515" spans="1:11" x14ac:dyDescent="0.25">
      <c r="A23515">
        <v>16826</v>
      </c>
      <c r="B23515" s="2">
        <v>15.458449999999999</v>
      </c>
      <c r="C23515" s="3">
        <v>580</v>
      </c>
      <c r="D23515" s="4">
        <v>44300</v>
      </c>
      <c r="E23515" t="s">
        <v>3600</v>
      </c>
      <c r="F23515" s="4" t="s">
        <v>3003</v>
      </c>
      <c r="G23515" s="5">
        <v>388</v>
      </c>
      <c r="H23515" s="6">
        <v>7.2164900000000004E-2</v>
      </c>
      <c r="I23515" s="7">
        <v>58.125</v>
      </c>
    </row>
    <row r="23516" spans="1:11" x14ac:dyDescent="0.25">
      <c r="A23516">
        <v>89008</v>
      </c>
      <c r="B23516" s="2">
        <v>15.45814</v>
      </c>
      <c r="C23516" s="3">
        <v>1399</v>
      </c>
      <c r="E23516" t="s">
        <v>15323</v>
      </c>
      <c r="F23516" s="4" t="s">
        <v>15318</v>
      </c>
      <c r="G23516" s="5">
        <v>897</v>
      </c>
      <c r="H23516" s="6">
        <v>0.18283170000000001</v>
      </c>
      <c r="I23516" s="7">
        <v>39</v>
      </c>
    </row>
    <row r="23517" spans="1:11" x14ac:dyDescent="0.25">
      <c r="A23517">
        <v>35184</v>
      </c>
      <c r="B23517" s="2">
        <v>15.45696</v>
      </c>
      <c r="C23517" s="3">
        <v>5966</v>
      </c>
      <c r="D23517" s="4">
        <v>13820</v>
      </c>
      <c r="E23517" t="s">
        <v>7081</v>
      </c>
      <c r="F23517" s="4" t="s">
        <v>7027</v>
      </c>
      <c r="G23517" s="5">
        <v>4032</v>
      </c>
      <c r="H23517" s="6">
        <v>0.15699399999999999</v>
      </c>
      <c r="I23517" s="7">
        <v>43.463999999999999</v>
      </c>
      <c r="J23517" s="2">
        <v>33</v>
      </c>
      <c r="K23517">
        <v>1</v>
      </c>
    </row>
    <row r="23518" spans="1:11" x14ac:dyDescent="0.25">
      <c r="A23518">
        <v>34479</v>
      </c>
      <c r="B23518" s="2">
        <v>15.453849999999999</v>
      </c>
      <c r="C23518" s="3">
        <v>13166</v>
      </c>
      <c r="D23518" s="4">
        <v>36100</v>
      </c>
      <c r="E23518" t="s">
        <v>6992</v>
      </c>
      <c r="F23518" s="4" t="s">
        <v>6689</v>
      </c>
      <c r="G23518" s="5">
        <v>8987</v>
      </c>
      <c r="H23518" s="6">
        <v>0.10335999999999999</v>
      </c>
      <c r="I23518" s="7">
        <v>52.728999999999999</v>
      </c>
      <c r="J23518" s="2">
        <v>41</v>
      </c>
      <c r="K23518">
        <v>1</v>
      </c>
    </row>
    <row r="23519" spans="1:11" x14ac:dyDescent="0.25">
      <c r="A23519">
        <v>59250</v>
      </c>
      <c r="B23519" s="2">
        <v>15.45166</v>
      </c>
      <c r="C23519" s="3">
        <v>202</v>
      </c>
      <c r="E23519" t="s">
        <v>11342</v>
      </c>
      <c r="F23519" s="4" t="s">
        <v>11278</v>
      </c>
      <c r="G23519" s="5">
        <v>143</v>
      </c>
      <c r="H23519" s="6">
        <v>0.19580420000000001</v>
      </c>
      <c r="I23519" s="7">
        <v>36.75</v>
      </c>
    </row>
    <row r="23520" spans="1:11" x14ac:dyDescent="0.25">
      <c r="A23520">
        <v>66830</v>
      </c>
      <c r="B23520" s="2">
        <v>15.451599999999999</v>
      </c>
      <c r="C23520" s="3">
        <v>159</v>
      </c>
      <c r="D23520" s="4">
        <v>21380</v>
      </c>
      <c r="E23520" t="s">
        <v>12565</v>
      </c>
      <c r="F23520" s="4" t="s">
        <v>12494</v>
      </c>
      <c r="G23520" s="5">
        <v>125</v>
      </c>
      <c r="H23520" s="6">
        <v>0.13600000000000001</v>
      </c>
      <c r="I23520" s="7">
        <v>47.082999999999998</v>
      </c>
    </row>
    <row r="23521" spans="1:12" x14ac:dyDescent="0.25">
      <c r="A23521">
        <v>93445</v>
      </c>
      <c r="B23521" s="2">
        <v>15.4504</v>
      </c>
      <c r="C23521" s="3">
        <v>7168</v>
      </c>
      <c r="D23521" s="4">
        <v>42020</v>
      </c>
      <c r="E23521" t="s">
        <v>15671</v>
      </c>
      <c r="F23521" s="4" t="s">
        <v>15368</v>
      </c>
      <c r="G23521" s="5">
        <v>4848</v>
      </c>
      <c r="H23521" s="6">
        <v>0.14150170000000001</v>
      </c>
      <c r="I23521" s="7">
        <v>46.128</v>
      </c>
      <c r="J23521" s="2">
        <v>51</v>
      </c>
      <c r="K23521">
        <v>1</v>
      </c>
    </row>
    <row r="23522" spans="1:12" x14ac:dyDescent="0.25">
      <c r="A23522">
        <v>75153</v>
      </c>
      <c r="B23522" s="2">
        <v>15.44914</v>
      </c>
      <c r="C23522" s="3">
        <v>686</v>
      </c>
      <c r="D23522" s="4">
        <v>18620</v>
      </c>
      <c r="E23522" t="s">
        <v>7505</v>
      </c>
      <c r="F23522" s="4" t="s">
        <v>13752</v>
      </c>
      <c r="G23522" s="5">
        <v>423</v>
      </c>
      <c r="H23522" s="6">
        <v>0.19621749999999999</v>
      </c>
      <c r="I23522" s="7">
        <v>36.667000000000002</v>
      </c>
    </row>
    <row r="23523" spans="1:12" x14ac:dyDescent="0.25">
      <c r="A23523">
        <v>61261</v>
      </c>
      <c r="B23523" s="2">
        <v>15.448880000000001</v>
      </c>
      <c r="C23523" s="3">
        <v>1023</v>
      </c>
      <c r="D23523" s="4">
        <v>44580</v>
      </c>
      <c r="E23523" t="s">
        <v>11692</v>
      </c>
      <c r="F23523" s="4" t="s">
        <v>11490</v>
      </c>
      <c r="G23523" s="5">
        <v>674</v>
      </c>
      <c r="H23523" s="6">
        <v>8.6053400000000002E-2</v>
      </c>
      <c r="I23523" s="7">
        <v>55.703000000000003</v>
      </c>
    </row>
    <row r="23524" spans="1:12" x14ac:dyDescent="0.25">
      <c r="A23524">
        <v>74538</v>
      </c>
      <c r="B23524" s="2">
        <v>15.44806</v>
      </c>
      <c r="C23524" s="3">
        <v>4091</v>
      </c>
      <c r="E23524" t="s">
        <v>13669</v>
      </c>
      <c r="F23524" s="4" t="s">
        <v>13462</v>
      </c>
      <c r="G23524" s="5">
        <v>2783</v>
      </c>
      <c r="H23524" s="6">
        <v>0.13110630000000001</v>
      </c>
      <c r="I23524" s="7">
        <v>47.917000000000002</v>
      </c>
    </row>
    <row r="23525" spans="1:12" x14ac:dyDescent="0.25">
      <c r="A23525">
        <v>35575</v>
      </c>
      <c r="B23525" s="2">
        <v>15.4472</v>
      </c>
      <c r="C23525" s="3">
        <v>1037</v>
      </c>
      <c r="E23525" t="s">
        <v>259</v>
      </c>
      <c r="F23525" s="4" t="s">
        <v>7027</v>
      </c>
      <c r="G23525" s="5">
        <v>778</v>
      </c>
      <c r="H23525" s="6">
        <v>8.7291400000000005E-2</v>
      </c>
      <c r="I23525" s="7">
        <v>55.481000000000002</v>
      </c>
      <c r="J23525" s="2">
        <v>70</v>
      </c>
      <c r="K23525">
        <v>1</v>
      </c>
    </row>
    <row r="23526" spans="1:12" x14ac:dyDescent="0.25">
      <c r="A23526">
        <v>28006</v>
      </c>
      <c r="B23526" s="2">
        <v>15.44684</v>
      </c>
      <c r="C23526" s="3">
        <v>1174</v>
      </c>
      <c r="D23526" s="4">
        <v>16740</v>
      </c>
      <c r="E23526" t="s">
        <v>5852</v>
      </c>
      <c r="F23526" s="4" t="s">
        <v>5642</v>
      </c>
      <c r="G23526" s="5">
        <v>758</v>
      </c>
      <c r="H23526" s="6">
        <v>9.6306100000000006E-2</v>
      </c>
      <c r="I23526" s="7">
        <v>53.92</v>
      </c>
    </row>
    <row r="23527" spans="1:12" x14ac:dyDescent="0.25">
      <c r="A23527">
        <v>61079</v>
      </c>
      <c r="B23527" s="2">
        <v>15.446630000000001</v>
      </c>
      <c r="C23527" s="3">
        <v>156</v>
      </c>
      <c r="D23527" s="4">
        <v>40420</v>
      </c>
      <c r="E23527" t="s">
        <v>11675</v>
      </c>
      <c r="F23527" s="4" t="s">
        <v>11490</v>
      </c>
      <c r="G23527" s="5">
        <v>96</v>
      </c>
      <c r="H23527" s="6">
        <v>0.1666667</v>
      </c>
      <c r="I23527" s="7">
        <v>41.75</v>
      </c>
    </row>
    <row r="23528" spans="1:12" x14ac:dyDescent="0.25">
      <c r="A23528">
        <v>93552</v>
      </c>
      <c r="B23528" s="2">
        <v>15.441280000000001</v>
      </c>
      <c r="C23528" s="3">
        <v>42073</v>
      </c>
      <c r="D23528" s="4">
        <v>31080</v>
      </c>
      <c r="E23528" t="s">
        <v>6958</v>
      </c>
      <c r="F23528" s="4" t="s">
        <v>15368</v>
      </c>
      <c r="G23528" s="5">
        <v>22250</v>
      </c>
      <c r="H23528" s="6">
        <v>9.0831499999999996E-2</v>
      </c>
      <c r="I23528" s="7">
        <v>54.851999999999997</v>
      </c>
      <c r="J23528" s="2">
        <v>40.333300000000001</v>
      </c>
      <c r="K23528">
        <v>3</v>
      </c>
    </row>
    <row r="23529" spans="1:12" x14ac:dyDescent="0.25">
      <c r="A23529">
        <v>53210</v>
      </c>
      <c r="B23529" s="2">
        <v>15.43228</v>
      </c>
      <c r="C23529" s="3">
        <v>26660</v>
      </c>
      <c r="D23529" s="4">
        <v>33340</v>
      </c>
      <c r="E23529" t="s">
        <v>10098</v>
      </c>
      <c r="F23529" s="4" t="s">
        <v>10031</v>
      </c>
      <c r="G23529" s="5">
        <v>15371</v>
      </c>
      <c r="H23529" s="6">
        <v>0.1898907</v>
      </c>
      <c r="I23529" s="7">
        <v>37.732999999999997</v>
      </c>
      <c r="J23529" s="2">
        <v>46.6</v>
      </c>
      <c r="K23529">
        <v>15</v>
      </c>
      <c r="L23529" s="2">
        <v>83.1</v>
      </c>
    </row>
    <row r="23530" spans="1:12" x14ac:dyDescent="0.25">
      <c r="A23530">
        <v>62818</v>
      </c>
      <c r="B23530" s="2">
        <v>15.42855</v>
      </c>
      <c r="C23530" s="3">
        <v>296</v>
      </c>
      <c r="E23530" t="s">
        <v>12016</v>
      </c>
      <c r="F23530" s="4" t="s">
        <v>11490</v>
      </c>
      <c r="G23530" s="5">
        <v>219</v>
      </c>
      <c r="H23530" s="6">
        <v>2.72727E-2</v>
      </c>
      <c r="I23530" s="7">
        <v>65.832999999999998</v>
      </c>
    </row>
    <row r="23531" spans="1:12" x14ac:dyDescent="0.25">
      <c r="A23531">
        <v>70607</v>
      </c>
      <c r="B23531" s="2">
        <v>15.424670000000001</v>
      </c>
      <c r="C23531" s="3">
        <v>26004</v>
      </c>
      <c r="D23531" s="4">
        <v>29340</v>
      </c>
      <c r="E23531" t="s">
        <v>13033</v>
      </c>
      <c r="F23531" s="4" t="s">
        <v>12927</v>
      </c>
      <c r="G23531" s="5">
        <v>16000</v>
      </c>
      <c r="H23531" s="6">
        <v>0.16873949999999999</v>
      </c>
      <c r="I23531" s="7">
        <v>41.384999999999998</v>
      </c>
      <c r="J23531" s="2">
        <v>41</v>
      </c>
      <c r="K23531">
        <v>1</v>
      </c>
    </row>
    <row r="23532" spans="1:12" x14ac:dyDescent="0.25">
      <c r="A23532">
        <v>49082</v>
      </c>
      <c r="B23532" s="2">
        <v>15.419779999999999</v>
      </c>
      <c r="C23532" s="3">
        <v>6690</v>
      </c>
      <c r="D23532" s="4">
        <v>17740</v>
      </c>
      <c r="E23532" t="s">
        <v>328</v>
      </c>
      <c r="F23532" s="4" t="s">
        <v>9106</v>
      </c>
      <c r="G23532" s="5">
        <v>4415</v>
      </c>
      <c r="H23532" s="6">
        <v>0.1188859</v>
      </c>
      <c r="I23532" s="7">
        <v>50</v>
      </c>
      <c r="J23532" s="2">
        <v>52</v>
      </c>
      <c r="K23532">
        <v>1</v>
      </c>
    </row>
    <row r="23533" spans="1:12" x14ac:dyDescent="0.25">
      <c r="A23533">
        <v>45147</v>
      </c>
      <c r="B23533" s="2">
        <v>15.41869</v>
      </c>
      <c r="C23533" s="3">
        <v>170</v>
      </c>
      <c r="D23533" s="4">
        <v>17140</v>
      </c>
      <c r="E23533" t="s">
        <v>8650</v>
      </c>
      <c r="F23533" s="4" t="s">
        <v>8295</v>
      </c>
      <c r="G23533" s="5">
        <v>118</v>
      </c>
      <c r="H23533" s="6">
        <v>0.1101695</v>
      </c>
      <c r="I23533" s="7">
        <v>51.506</v>
      </c>
    </row>
    <row r="23534" spans="1:12" x14ac:dyDescent="0.25">
      <c r="A23534">
        <v>71454</v>
      </c>
      <c r="B23534" s="2">
        <v>15.418240000000001</v>
      </c>
      <c r="C23534" s="3">
        <v>2496</v>
      </c>
      <c r="D23534" s="4">
        <v>10780</v>
      </c>
      <c r="E23534" t="s">
        <v>2277</v>
      </c>
      <c r="F23534" s="4" t="s">
        <v>12927</v>
      </c>
      <c r="G23534" s="5">
        <v>1754</v>
      </c>
      <c r="H23534" s="6">
        <v>0.1019943</v>
      </c>
      <c r="I23534" s="7">
        <v>52.917000000000002</v>
      </c>
    </row>
    <row r="23535" spans="1:12" x14ac:dyDescent="0.25">
      <c r="A23535">
        <v>63330</v>
      </c>
      <c r="B23535" s="2">
        <v>15.41779</v>
      </c>
      <c r="C23535" s="3">
        <v>157</v>
      </c>
      <c r="E23535" t="s">
        <v>12128</v>
      </c>
      <c r="F23535" s="4" t="s">
        <v>12102</v>
      </c>
      <c r="G23535" s="5">
        <v>119</v>
      </c>
      <c r="H23535" s="6">
        <v>0.12605040000000001</v>
      </c>
      <c r="I23535" s="7">
        <v>48.75</v>
      </c>
    </row>
    <row r="23536" spans="1:12" x14ac:dyDescent="0.25">
      <c r="A23536">
        <v>37030</v>
      </c>
      <c r="B23536" s="2">
        <v>15.416639999999999</v>
      </c>
      <c r="C23536" s="3">
        <v>6807</v>
      </c>
      <c r="D23536" s="4">
        <v>34980</v>
      </c>
      <c r="E23536" t="s">
        <v>2648</v>
      </c>
      <c r="F23536" s="4" t="s">
        <v>7348</v>
      </c>
      <c r="G23536" s="5">
        <v>4677</v>
      </c>
      <c r="H23536" s="6">
        <v>0.11179989999999999</v>
      </c>
      <c r="I23536" s="7">
        <v>51.207999999999998</v>
      </c>
      <c r="J23536" s="2">
        <v>52</v>
      </c>
      <c r="K23536">
        <v>1</v>
      </c>
    </row>
    <row r="23537" spans="1:11" x14ac:dyDescent="0.25">
      <c r="A23537">
        <v>73438</v>
      </c>
      <c r="B23537" s="2">
        <v>15.41494</v>
      </c>
      <c r="C23537" s="3">
        <v>3687</v>
      </c>
      <c r="D23537" s="4">
        <v>11620</v>
      </c>
      <c r="E23537" t="s">
        <v>13495</v>
      </c>
      <c r="F23537" s="4" t="s">
        <v>13462</v>
      </c>
      <c r="G23537" s="5">
        <v>2460</v>
      </c>
      <c r="H23537" s="6">
        <v>0.12799669999999999</v>
      </c>
      <c r="I23537" s="7">
        <v>48.405000000000001</v>
      </c>
    </row>
    <row r="23538" spans="1:11" x14ac:dyDescent="0.25">
      <c r="A23538">
        <v>50044</v>
      </c>
      <c r="B23538" s="2">
        <v>15.41417</v>
      </c>
      <c r="C23538" s="3">
        <v>1052</v>
      </c>
      <c r="E23538" t="s">
        <v>9605</v>
      </c>
      <c r="F23538" s="4" t="s">
        <v>9593</v>
      </c>
      <c r="G23538" s="5">
        <v>726</v>
      </c>
      <c r="H23538" s="6">
        <v>0.1072902</v>
      </c>
      <c r="I23538" s="7">
        <v>51.973999999999997</v>
      </c>
      <c r="J23538" s="2">
        <v>59.5</v>
      </c>
      <c r="K23538">
        <v>2</v>
      </c>
    </row>
    <row r="23539" spans="1:11" x14ac:dyDescent="0.25">
      <c r="A23539">
        <v>37643</v>
      </c>
      <c r="B23539" s="2">
        <v>15.408099999999999</v>
      </c>
      <c r="C23539" s="3">
        <v>34437</v>
      </c>
      <c r="D23539" s="4">
        <v>27740</v>
      </c>
      <c r="E23539" t="s">
        <v>7453</v>
      </c>
      <c r="F23539" s="4" t="s">
        <v>7348</v>
      </c>
      <c r="G23539" s="5">
        <v>24663</v>
      </c>
      <c r="H23539" s="6">
        <v>0.1605239</v>
      </c>
      <c r="I23539" s="7">
        <v>42.771999999999998</v>
      </c>
      <c r="J23539" s="2">
        <v>47.5</v>
      </c>
      <c r="K23539">
        <v>8</v>
      </c>
    </row>
    <row r="23540" spans="1:11" x14ac:dyDescent="0.25">
      <c r="A23540">
        <v>35974</v>
      </c>
      <c r="B23540" s="2">
        <v>15.40198</v>
      </c>
      <c r="C23540" s="3">
        <v>1437</v>
      </c>
      <c r="E23540" t="s">
        <v>7163</v>
      </c>
      <c r="F23540" s="4" t="s">
        <v>7027</v>
      </c>
      <c r="G23540" s="5">
        <v>896</v>
      </c>
      <c r="H23540" s="6">
        <v>9.375E-2</v>
      </c>
      <c r="I23540" s="7">
        <v>54.308999999999997</v>
      </c>
    </row>
    <row r="23541" spans="1:11" x14ac:dyDescent="0.25">
      <c r="A23541">
        <v>45120</v>
      </c>
      <c r="B23541" s="2">
        <v>15.401249999999999</v>
      </c>
      <c r="C23541" s="3">
        <v>2974</v>
      </c>
      <c r="D23541" s="4">
        <v>17140</v>
      </c>
      <c r="E23541" t="s">
        <v>8646</v>
      </c>
      <c r="F23541" s="4" t="s">
        <v>8295</v>
      </c>
      <c r="G23541" s="5">
        <v>2135</v>
      </c>
      <c r="H23541" s="6">
        <v>7.6310900000000001E-2</v>
      </c>
      <c r="I23541" s="7">
        <v>57.320999999999998</v>
      </c>
      <c r="J23541" s="2">
        <v>51</v>
      </c>
      <c r="K23541">
        <v>1</v>
      </c>
    </row>
    <row r="23542" spans="1:11" x14ac:dyDescent="0.25">
      <c r="A23542">
        <v>38328</v>
      </c>
      <c r="B23542" s="2">
        <v>15.400639999999999</v>
      </c>
      <c r="C23542" s="3">
        <v>726</v>
      </c>
      <c r="E23542" t="s">
        <v>7561</v>
      </c>
      <c r="F23542" s="4" t="s">
        <v>7348</v>
      </c>
      <c r="G23542" s="5">
        <v>432</v>
      </c>
      <c r="H23542" s="6">
        <v>8.3333299999999999E-2</v>
      </c>
      <c r="I23542" s="7">
        <v>56.106000000000002</v>
      </c>
      <c r="J23542" s="2">
        <v>65</v>
      </c>
      <c r="K23542">
        <v>1</v>
      </c>
    </row>
    <row r="23543" spans="1:11" x14ac:dyDescent="0.25">
      <c r="A23543">
        <v>5476</v>
      </c>
      <c r="B23543" s="2">
        <v>15.399990000000001</v>
      </c>
      <c r="C23543" s="3">
        <v>3387</v>
      </c>
      <c r="D23543" s="4">
        <v>15540</v>
      </c>
      <c r="E23543" t="s">
        <v>1113</v>
      </c>
      <c r="F23543" s="4" t="s">
        <v>1030</v>
      </c>
      <c r="G23543" s="5">
        <v>2263</v>
      </c>
      <c r="H23543" s="6">
        <v>0.1113566</v>
      </c>
      <c r="I23543" s="7">
        <v>51.25</v>
      </c>
    </row>
    <row r="23544" spans="1:11" x14ac:dyDescent="0.25">
      <c r="A23544">
        <v>36451</v>
      </c>
      <c r="B23544" s="2">
        <v>15.398720000000001</v>
      </c>
      <c r="C23544" s="3">
        <v>4304</v>
      </c>
      <c r="E23544" t="s">
        <v>7253</v>
      </c>
      <c r="F23544" s="4" t="s">
        <v>7027</v>
      </c>
      <c r="G23544" s="5">
        <v>3053</v>
      </c>
      <c r="H23544" s="6">
        <v>0.134905</v>
      </c>
      <c r="I23544" s="7">
        <v>47.179000000000002</v>
      </c>
    </row>
    <row r="23545" spans="1:11" x14ac:dyDescent="0.25">
      <c r="A23545">
        <v>33880</v>
      </c>
      <c r="B23545" s="2">
        <v>15.392189999999999</v>
      </c>
      <c r="C23545" s="3">
        <v>37576</v>
      </c>
      <c r="D23545" s="4">
        <v>29460</v>
      </c>
      <c r="E23545" t="s">
        <v>6944</v>
      </c>
      <c r="F23545" s="4" t="s">
        <v>6689</v>
      </c>
      <c r="G23545" s="5">
        <v>24263</v>
      </c>
      <c r="H23545" s="6">
        <v>0.1243406</v>
      </c>
      <c r="I23545" s="7">
        <v>49.003999999999998</v>
      </c>
      <c r="J23545" s="2">
        <v>40.428600000000003</v>
      </c>
      <c r="K23545">
        <v>7</v>
      </c>
    </row>
    <row r="23546" spans="1:11" x14ac:dyDescent="0.25">
      <c r="A23546">
        <v>23872</v>
      </c>
      <c r="B23546" s="2">
        <v>15.38597</v>
      </c>
      <c r="C23546" s="3">
        <v>2253</v>
      </c>
      <c r="D23546" s="4">
        <v>40060</v>
      </c>
      <c r="E23546" t="s">
        <v>4903</v>
      </c>
      <c r="F23546" s="4" t="s">
        <v>4335</v>
      </c>
      <c r="G23546" s="5">
        <v>1718</v>
      </c>
      <c r="H23546" s="6">
        <v>0.16938300000000001</v>
      </c>
      <c r="I23546" s="7">
        <v>41.216999999999999</v>
      </c>
      <c r="J23546" s="2">
        <v>64</v>
      </c>
      <c r="K23546">
        <v>1</v>
      </c>
    </row>
    <row r="23547" spans="1:11" x14ac:dyDescent="0.25">
      <c r="A23547">
        <v>77664</v>
      </c>
      <c r="B23547" s="2">
        <v>15.38513</v>
      </c>
      <c r="C23547" s="3">
        <v>2694</v>
      </c>
      <c r="E23547" t="s">
        <v>65</v>
      </c>
      <c r="F23547" s="4" t="s">
        <v>13752</v>
      </c>
      <c r="G23547" s="5">
        <v>1779</v>
      </c>
      <c r="H23547" s="6">
        <v>0.108427</v>
      </c>
      <c r="I23547" s="7">
        <v>51.75</v>
      </c>
    </row>
    <row r="23548" spans="1:11" x14ac:dyDescent="0.25">
      <c r="A23548">
        <v>40827</v>
      </c>
      <c r="B23548" s="2">
        <v>15.38457</v>
      </c>
      <c r="C23548" s="3">
        <v>853</v>
      </c>
      <c r="E23548" t="s">
        <v>7967</v>
      </c>
      <c r="F23548" s="4" t="s">
        <v>7883</v>
      </c>
      <c r="G23548" s="5">
        <v>561</v>
      </c>
      <c r="H23548" s="6">
        <v>0.1654804</v>
      </c>
      <c r="I23548" s="7">
        <v>41.89</v>
      </c>
    </row>
    <row r="23549" spans="1:11" x14ac:dyDescent="0.25">
      <c r="A23549">
        <v>73567</v>
      </c>
      <c r="B23549" s="2">
        <v>15.38433</v>
      </c>
      <c r="C23549" s="3">
        <v>643</v>
      </c>
      <c r="D23549" s="4">
        <v>30020</v>
      </c>
      <c r="E23549" t="s">
        <v>194</v>
      </c>
      <c r="F23549" s="4" t="s">
        <v>13462</v>
      </c>
      <c r="G23549" s="5">
        <v>444</v>
      </c>
      <c r="H23549" s="6">
        <v>0.1396396</v>
      </c>
      <c r="I23549" s="7">
        <v>46.353999999999999</v>
      </c>
    </row>
    <row r="23550" spans="1:11" x14ac:dyDescent="0.25">
      <c r="A23550">
        <v>46779</v>
      </c>
      <c r="B23550" s="2">
        <v>15.38386</v>
      </c>
      <c r="C23550" s="3">
        <v>2076</v>
      </c>
      <c r="D23550" s="4">
        <v>11420</v>
      </c>
      <c r="E23550" t="s">
        <v>8903</v>
      </c>
      <c r="F23550" s="4" t="s">
        <v>8800</v>
      </c>
      <c r="G23550" s="5">
        <v>1542</v>
      </c>
      <c r="H23550" s="6">
        <v>0.12572910000000001</v>
      </c>
      <c r="I23550" s="7">
        <v>48.75</v>
      </c>
      <c r="J23550" s="2">
        <v>81</v>
      </c>
      <c r="K23550">
        <v>1</v>
      </c>
    </row>
    <row r="23551" spans="1:11" x14ac:dyDescent="0.25">
      <c r="A23551">
        <v>72315</v>
      </c>
      <c r="B23551" s="2">
        <v>15.379899999999999</v>
      </c>
      <c r="C23551" s="3">
        <v>23916</v>
      </c>
      <c r="D23551" s="4">
        <v>14180</v>
      </c>
      <c r="E23551" t="s">
        <v>13299</v>
      </c>
      <c r="F23551" s="4" t="s">
        <v>13183</v>
      </c>
      <c r="G23551" s="5">
        <v>14993</v>
      </c>
      <c r="H23551" s="6">
        <v>0.16214229999999999</v>
      </c>
      <c r="I23551" s="7">
        <v>42.454999999999998</v>
      </c>
      <c r="J23551" s="2">
        <v>28</v>
      </c>
      <c r="K23551">
        <v>2</v>
      </c>
    </row>
    <row r="23552" spans="1:11" x14ac:dyDescent="0.25">
      <c r="A23552">
        <v>34237</v>
      </c>
      <c r="B23552" s="2">
        <v>15.373279999999999</v>
      </c>
      <c r="C23552" s="3">
        <v>17524</v>
      </c>
      <c r="D23552" s="4">
        <v>35840</v>
      </c>
      <c r="E23552" t="s">
        <v>6977</v>
      </c>
      <c r="F23552" s="4" t="s">
        <v>6689</v>
      </c>
      <c r="G23552" s="5">
        <v>12682</v>
      </c>
      <c r="H23552" s="6">
        <v>0.17685090000000001</v>
      </c>
      <c r="I23552" s="7">
        <v>39.911999999999999</v>
      </c>
      <c r="J23552" s="2">
        <v>46.5</v>
      </c>
      <c r="K23552">
        <v>4</v>
      </c>
    </row>
    <row r="23553" spans="1:11" x14ac:dyDescent="0.25">
      <c r="A23553">
        <v>28747</v>
      </c>
      <c r="B23553" s="2">
        <v>15.369820000000001</v>
      </c>
      <c r="C23553" s="3">
        <v>2209</v>
      </c>
      <c r="D23553" s="4">
        <v>14820</v>
      </c>
      <c r="E23553" t="s">
        <v>6101</v>
      </c>
      <c r="F23553" s="4" t="s">
        <v>5642</v>
      </c>
      <c r="G23553" s="5">
        <v>1764</v>
      </c>
      <c r="H23553" s="6">
        <v>0.18696879999999999</v>
      </c>
      <c r="I23553" s="7">
        <v>38.161999999999999</v>
      </c>
      <c r="J23553" s="2">
        <v>46</v>
      </c>
      <c r="K23553">
        <v>1</v>
      </c>
    </row>
    <row r="23554" spans="1:11" x14ac:dyDescent="0.25">
      <c r="A23554">
        <v>30438</v>
      </c>
      <c r="B23554" s="2">
        <v>15.369389999999999</v>
      </c>
      <c r="C23554" s="3">
        <v>63</v>
      </c>
      <c r="E23554" t="s">
        <v>4337</v>
      </c>
      <c r="F23554" s="4" t="s">
        <v>6363</v>
      </c>
      <c r="G23554" s="5">
        <v>46</v>
      </c>
      <c r="H23554" s="6">
        <v>0</v>
      </c>
      <c r="I23554" s="7">
        <v>70.468999999999994</v>
      </c>
    </row>
    <row r="23555" spans="1:11" x14ac:dyDescent="0.25">
      <c r="A23555">
        <v>39667</v>
      </c>
      <c r="B23555" s="2">
        <v>15.3674</v>
      </c>
      <c r="C23555" s="3">
        <v>12517</v>
      </c>
      <c r="E23555" t="s">
        <v>7850</v>
      </c>
      <c r="F23555" s="4" t="s">
        <v>7633</v>
      </c>
      <c r="G23555" s="5">
        <v>8241</v>
      </c>
      <c r="H23555" s="6">
        <v>0.1284882</v>
      </c>
      <c r="I23555" s="7">
        <v>48.262</v>
      </c>
    </row>
    <row r="23556" spans="1:11" x14ac:dyDescent="0.25">
      <c r="A23556">
        <v>49042</v>
      </c>
      <c r="B23556" s="2">
        <v>15.36467</v>
      </c>
      <c r="C23556" s="3">
        <v>4469</v>
      </c>
      <c r="D23556" s="4">
        <v>44780</v>
      </c>
      <c r="E23556" t="s">
        <v>9313</v>
      </c>
      <c r="F23556" s="4" t="s">
        <v>9106</v>
      </c>
      <c r="G23556" s="5">
        <v>3167</v>
      </c>
      <c r="H23556" s="6">
        <v>0.1048311</v>
      </c>
      <c r="I23556" s="7">
        <v>52.35</v>
      </c>
      <c r="J23556" s="2">
        <v>47</v>
      </c>
      <c r="K23556">
        <v>3</v>
      </c>
    </row>
    <row r="23557" spans="1:11" x14ac:dyDescent="0.25">
      <c r="A23557">
        <v>40011</v>
      </c>
      <c r="B23557" s="2">
        <v>15.363580000000001</v>
      </c>
      <c r="C23557" s="3">
        <v>2226</v>
      </c>
      <c r="D23557" s="4">
        <v>31140</v>
      </c>
      <c r="E23557" t="s">
        <v>7887</v>
      </c>
      <c r="F23557" s="4" t="s">
        <v>7883</v>
      </c>
      <c r="G23557" s="5">
        <v>1391</v>
      </c>
      <c r="H23557" s="6">
        <v>0.1078361</v>
      </c>
      <c r="I23557" s="7">
        <v>51.829000000000001</v>
      </c>
    </row>
    <row r="23558" spans="1:11" x14ac:dyDescent="0.25">
      <c r="A23558">
        <v>37809</v>
      </c>
      <c r="B23558" s="2">
        <v>15.3629</v>
      </c>
      <c r="C23558" s="3">
        <v>2151</v>
      </c>
      <c r="D23558" s="4">
        <v>24620</v>
      </c>
      <c r="E23558" t="s">
        <v>3040</v>
      </c>
      <c r="F23558" s="4" t="s">
        <v>7348</v>
      </c>
      <c r="G23558" s="5">
        <v>1453</v>
      </c>
      <c r="H23558" s="6">
        <v>0.14511689999999999</v>
      </c>
      <c r="I23558" s="7">
        <v>45.384999999999998</v>
      </c>
    </row>
    <row r="23559" spans="1:11" x14ac:dyDescent="0.25">
      <c r="A23559">
        <v>97450</v>
      </c>
      <c r="B23559" s="2">
        <v>15.36243</v>
      </c>
      <c r="C23559" s="3">
        <v>597</v>
      </c>
      <c r="D23559" s="4">
        <v>15060</v>
      </c>
      <c r="E23559" t="s">
        <v>16255</v>
      </c>
      <c r="F23559" s="4" t="s">
        <v>16170</v>
      </c>
      <c r="G23559" s="5">
        <v>519</v>
      </c>
      <c r="H23559" s="6">
        <v>0.2076923</v>
      </c>
      <c r="I23559" s="7">
        <v>34.567</v>
      </c>
    </row>
    <row r="23560" spans="1:11" x14ac:dyDescent="0.25">
      <c r="A23560">
        <v>93244</v>
      </c>
      <c r="B23560" s="2">
        <v>15.36223</v>
      </c>
      <c r="C23560" s="3">
        <v>340</v>
      </c>
      <c r="D23560" s="4">
        <v>47300</v>
      </c>
      <c r="E23560" t="s">
        <v>15639</v>
      </c>
      <c r="F23560" s="4" t="s">
        <v>15368</v>
      </c>
      <c r="G23560" s="5">
        <v>298</v>
      </c>
      <c r="H23560" s="6">
        <v>0.17785229999999999</v>
      </c>
      <c r="I23560" s="7">
        <v>39.722000000000001</v>
      </c>
    </row>
    <row r="23561" spans="1:11" x14ac:dyDescent="0.25">
      <c r="A23561">
        <v>56358</v>
      </c>
      <c r="B23561" s="2">
        <v>15.36162</v>
      </c>
      <c r="C23561" s="3">
        <v>3283</v>
      </c>
      <c r="E23561" t="s">
        <v>10725</v>
      </c>
      <c r="F23561" s="4" t="s">
        <v>10428</v>
      </c>
      <c r="G23561" s="5">
        <v>2252</v>
      </c>
      <c r="H23561" s="6">
        <v>8.9698E-2</v>
      </c>
      <c r="I23561" s="7">
        <v>54.954000000000001</v>
      </c>
    </row>
    <row r="23562" spans="1:11" x14ac:dyDescent="0.25">
      <c r="A23562">
        <v>4268</v>
      </c>
      <c r="B23562" s="2">
        <v>15.36017</v>
      </c>
      <c r="C23562" s="3">
        <v>4984</v>
      </c>
      <c r="E23562" t="s">
        <v>788</v>
      </c>
      <c r="F23562" s="4" t="s">
        <v>701</v>
      </c>
      <c r="G23562" s="5">
        <v>3821</v>
      </c>
      <c r="H23562" s="6">
        <v>0.15257789999999999</v>
      </c>
      <c r="I23562" s="7">
        <v>44.085999999999999</v>
      </c>
      <c r="J23562" s="2">
        <v>48.25</v>
      </c>
      <c r="K23562">
        <v>4</v>
      </c>
    </row>
    <row r="23563" spans="1:11" x14ac:dyDescent="0.25">
      <c r="A23563">
        <v>34691</v>
      </c>
      <c r="B23563" s="2">
        <v>15.355880000000001</v>
      </c>
      <c r="C23563" s="3">
        <v>19732</v>
      </c>
      <c r="D23563" s="4">
        <v>45300</v>
      </c>
      <c r="E23563" t="s">
        <v>7004</v>
      </c>
      <c r="F23563" s="4" t="s">
        <v>6689</v>
      </c>
      <c r="G23563" s="5">
        <v>14116</v>
      </c>
      <c r="H23563" s="6">
        <v>0.1627825</v>
      </c>
      <c r="I23563" s="7">
        <v>42.320999999999998</v>
      </c>
      <c r="J23563" s="2">
        <v>51</v>
      </c>
      <c r="K23563">
        <v>1</v>
      </c>
    </row>
    <row r="23564" spans="1:11" x14ac:dyDescent="0.25">
      <c r="A23564">
        <v>43348</v>
      </c>
      <c r="B23564" s="2">
        <v>15.35224</v>
      </c>
      <c r="C23564" s="3">
        <v>1603</v>
      </c>
      <c r="D23564" s="4">
        <v>13340</v>
      </c>
      <c r="E23564" t="s">
        <v>8359</v>
      </c>
      <c r="F23564" s="4" t="s">
        <v>8295</v>
      </c>
      <c r="G23564" s="5">
        <v>1088</v>
      </c>
      <c r="H23564" s="6">
        <v>0.12764</v>
      </c>
      <c r="I23564" s="7">
        <v>48.393000000000001</v>
      </c>
    </row>
    <row r="23565" spans="1:11" x14ac:dyDescent="0.25">
      <c r="A23565">
        <v>54460</v>
      </c>
      <c r="B23565" s="2">
        <v>15.351559999999999</v>
      </c>
      <c r="C23565" s="3">
        <v>2604</v>
      </c>
      <c r="E23565" t="s">
        <v>10256</v>
      </c>
      <c r="F23565" s="4" t="s">
        <v>10031</v>
      </c>
      <c r="G23565" s="5">
        <v>1725</v>
      </c>
      <c r="H23565" s="6">
        <v>0.1286957</v>
      </c>
      <c r="I23565" s="7">
        <v>48.207999999999998</v>
      </c>
    </row>
    <row r="23566" spans="1:11" x14ac:dyDescent="0.25">
      <c r="A23566">
        <v>22460</v>
      </c>
      <c r="B23566" s="2">
        <v>15.350910000000001</v>
      </c>
      <c r="C23566" s="3">
        <v>1320</v>
      </c>
      <c r="E23566" t="s">
        <v>2790</v>
      </c>
      <c r="F23566" s="4" t="s">
        <v>4335</v>
      </c>
      <c r="G23566" s="5">
        <v>985</v>
      </c>
      <c r="H23566" s="6">
        <v>0.106599</v>
      </c>
      <c r="I23566" s="7">
        <v>52.024000000000001</v>
      </c>
    </row>
    <row r="23567" spans="1:11" x14ac:dyDescent="0.25">
      <c r="A23567">
        <v>14201</v>
      </c>
      <c r="B23567" s="2">
        <v>15.348660000000001</v>
      </c>
      <c r="C23567" s="3">
        <v>12871</v>
      </c>
      <c r="D23567" s="4">
        <v>15380</v>
      </c>
      <c r="E23567" t="s">
        <v>2831</v>
      </c>
      <c r="F23567" s="4" t="s">
        <v>1280</v>
      </c>
      <c r="G23567" s="5">
        <v>8430</v>
      </c>
      <c r="H23567" s="6">
        <v>0.26049820000000001</v>
      </c>
      <c r="I23567" s="7">
        <v>25.425999999999998</v>
      </c>
      <c r="J23567" s="2">
        <v>40.5</v>
      </c>
      <c r="K23567">
        <v>2</v>
      </c>
    </row>
    <row r="23568" spans="1:11" x14ac:dyDescent="0.25">
      <c r="A23568">
        <v>29037</v>
      </c>
      <c r="B23568" s="2">
        <v>15.346500000000001</v>
      </c>
      <c r="C23568" s="3">
        <v>777</v>
      </c>
      <c r="D23568" s="4">
        <v>35140</v>
      </c>
      <c r="E23568" t="s">
        <v>6140</v>
      </c>
      <c r="F23568" s="4" t="s">
        <v>6130</v>
      </c>
      <c r="G23568" s="5">
        <v>574</v>
      </c>
      <c r="H23568" s="6">
        <v>0.13913039999999999</v>
      </c>
      <c r="I23568" s="7">
        <v>46.396999999999998</v>
      </c>
    </row>
    <row r="23569" spans="1:11" x14ac:dyDescent="0.25">
      <c r="A23569">
        <v>29657</v>
      </c>
      <c r="B23569" s="2">
        <v>15.343870000000001</v>
      </c>
      <c r="C23569" s="3">
        <v>15262</v>
      </c>
      <c r="D23569" s="4">
        <v>24860</v>
      </c>
      <c r="E23569" t="s">
        <v>1006</v>
      </c>
      <c r="F23569" s="4" t="s">
        <v>6130</v>
      </c>
      <c r="G23569" s="5">
        <v>10411</v>
      </c>
      <c r="H23569" s="6">
        <v>0.14617749999999999</v>
      </c>
      <c r="I23569" s="7">
        <v>45.17</v>
      </c>
      <c r="J23569" s="2">
        <v>36</v>
      </c>
      <c r="K23569">
        <v>2</v>
      </c>
    </row>
    <row r="23570" spans="1:11" x14ac:dyDescent="0.25">
      <c r="A23570">
        <v>48619</v>
      </c>
      <c r="B23570" s="2">
        <v>15.3413</v>
      </c>
      <c r="C23570" s="3">
        <v>432</v>
      </c>
      <c r="E23570" t="s">
        <v>9218</v>
      </c>
      <c r="F23570" s="4" t="s">
        <v>9106</v>
      </c>
      <c r="G23570" s="5">
        <v>363</v>
      </c>
      <c r="H23570" s="6">
        <v>0.1236264</v>
      </c>
      <c r="I23570" s="7">
        <v>49.063000000000002</v>
      </c>
    </row>
    <row r="23571" spans="1:11" x14ac:dyDescent="0.25">
      <c r="A23571">
        <v>54828</v>
      </c>
      <c r="B23571" s="2">
        <v>15.34108</v>
      </c>
      <c r="C23571" s="3">
        <v>699</v>
      </c>
      <c r="E23571" t="s">
        <v>10370</v>
      </c>
      <c r="F23571" s="4" t="s">
        <v>10031</v>
      </c>
      <c r="G23571" s="5">
        <v>526</v>
      </c>
      <c r="H23571" s="6">
        <v>0.16159699999999999</v>
      </c>
      <c r="I23571" s="7">
        <v>42.5</v>
      </c>
    </row>
    <row r="23572" spans="1:11" x14ac:dyDescent="0.25">
      <c r="A23572">
        <v>25021</v>
      </c>
      <c r="B23572" s="2">
        <v>15.340909999999999</v>
      </c>
      <c r="C23572" s="3">
        <v>333</v>
      </c>
      <c r="D23572" s="4">
        <v>16620</v>
      </c>
      <c r="E23572" t="s">
        <v>5230</v>
      </c>
      <c r="F23572" s="4" t="s">
        <v>5144</v>
      </c>
      <c r="G23572" s="5">
        <v>200</v>
      </c>
      <c r="H23572" s="6">
        <v>3.5000000000000003E-2</v>
      </c>
      <c r="I23572" s="7">
        <v>64.375</v>
      </c>
    </row>
    <row r="23573" spans="1:11" x14ac:dyDescent="0.25">
      <c r="A23573">
        <v>66780</v>
      </c>
      <c r="B23573" s="2">
        <v>15.34074</v>
      </c>
      <c r="C23573" s="3">
        <v>725</v>
      </c>
      <c r="E23573" t="s">
        <v>7668</v>
      </c>
      <c r="F23573" s="4" t="s">
        <v>12494</v>
      </c>
      <c r="G23573" s="5">
        <v>476</v>
      </c>
      <c r="H23573" s="6">
        <v>0.13865549999999999</v>
      </c>
      <c r="I23573" s="7">
        <v>46.457999999999998</v>
      </c>
      <c r="J23573" s="2">
        <v>34</v>
      </c>
      <c r="K23573">
        <v>1</v>
      </c>
    </row>
    <row r="23574" spans="1:11" x14ac:dyDescent="0.25">
      <c r="A23574">
        <v>34705</v>
      </c>
      <c r="B23574" s="2">
        <v>15.34015</v>
      </c>
      <c r="C23574" s="3">
        <v>2829</v>
      </c>
      <c r="D23574" s="4">
        <v>36740</v>
      </c>
      <c r="E23574" t="s">
        <v>7007</v>
      </c>
      <c r="F23574" s="4" t="s">
        <v>6689</v>
      </c>
      <c r="G23574" s="5">
        <v>1996</v>
      </c>
      <c r="H23574" s="6">
        <v>9.9148700000000006E-2</v>
      </c>
      <c r="I23574" s="7">
        <v>53.280999999999999</v>
      </c>
    </row>
    <row r="23575" spans="1:11" x14ac:dyDescent="0.25">
      <c r="A23575">
        <v>38451</v>
      </c>
      <c r="B23575" s="2">
        <v>15.33883</v>
      </c>
      <c r="C23575" s="3">
        <v>5078</v>
      </c>
      <c r="D23575" s="4">
        <v>34980</v>
      </c>
      <c r="E23575" t="s">
        <v>7585</v>
      </c>
      <c r="F23575" s="4" t="s">
        <v>7348</v>
      </c>
      <c r="G23575" s="5">
        <v>3499</v>
      </c>
      <c r="H23575" s="6">
        <v>6.9448399999999993E-2</v>
      </c>
      <c r="I23575" s="7">
        <v>58.412999999999997</v>
      </c>
      <c r="J23575" s="2">
        <v>19</v>
      </c>
      <c r="K23575">
        <v>1</v>
      </c>
    </row>
    <row r="23576" spans="1:11" x14ac:dyDescent="0.25">
      <c r="A23576">
        <v>4742</v>
      </c>
      <c r="B23576" s="2">
        <v>15.337429999999999</v>
      </c>
      <c r="C23576" s="3">
        <v>3447</v>
      </c>
      <c r="E23576" t="s">
        <v>944</v>
      </c>
      <c r="F23576" s="4" t="s">
        <v>701</v>
      </c>
      <c r="G23576" s="5">
        <v>2391</v>
      </c>
      <c r="H23576" s="6">
        <v>0.1359264</v>
      </c>
      <c r="I23576" s="7">
        <v>46.924999999999997</v>
      </c>
      <c r="J23576" s="2">
        <v>49.5</v>
      </c>
      <c r="K23576">
        <v>4</v>
      </c>
    </row>
    <row r="23577" spans="1:11" x14ac:dyDescent="0.25">
      <c r="A23577">
        <v>52561</v>
      </c>
      <c r="B23577" s="2">
        <v>15.33672</v>
      </c>
      <c r="C23577" s="3">
        <v>912</v>
      </c>
      <c r="D23577" s="4">
        <v>36820</v>
      </c>
      <c r="E23577" t="s">
        <v>525</v>
      </c>
      <c r="F23577" s="4" t="s">
        <v>9593</v>
      </c>
      <c r="G23577" s="5">
        <v>538</v>
      </c>
      <c r="H23577" s="6">
        <v>0.12987009999999999</v>
      </c>
      <c r="I23577" s="7">
        <v>47.969000000000001</v>
      </c>
    </row>
    <row r="23578" spans="1:11" x14ac:dyDescent="0.25">
      <c r="A23578">
        <v>72057</v>
      </c>
      <c r="B23578" s="2">
        <v>15.336449999999999</v>
      </c>
      <c r="C23578" s="3">
        <v>899</v>
      </c>
      <c r="D23578" s="4">
        <v>30780</v>
      </c>
      <c r="E23578" t="s">
        <v>13261</v>
      </c>
      <c r="F23578" s="4" t="s">
        <v>13183</v>
      </c>
      <c r="G23578" s="5">
        <v>621</v>
      </c>
      <c r="H23578" s="6">
        <v>0.1093248</v>
      </c>
      <c r="I23578" s="7">
        <v>51.518000000000001</v>
      </c>
      <c r="J23578" s="2">
        <v>50</v>
      </c>
      <c r="K23578">
        <v>1</v>
      </c>
    </row>
    <row r="23579" spans="1:11" x14ac:dyDescent="0.25">
      <c r="A23579">
        <v>40385</v>
      </c>
      <c r="B23579" s="2">
        <v>15.33587</v>
      </c>
      <c r="C23579" s="3">
        <v>2509</v>
      </c>
      <c r="D23579" s="4">
        <v>40080</v>
      </c>
      <c r="E23579" t="s">
        <v>5899</v>
      </c>
      <c r="F23579" s="4" t="s">
        <v>7883</v>
      </c>
      <c r="G23579" s="5">
        <v>1800</v>
      </c>
      <c r="H23579" s="6">
        <v>0.1004997</v>
      </c>
      <c r="I23579" s="7">
        <v>53.042000000000002</v>
      </c>
      <c r="J23579" s="2">
        <v>40</v>
      </c>
      <c r="K23579">
        <v>1</v>
      </c>
    </row>
    <row r="23580" spans="1:11" x14ac:dyDescent="0.25">
      <c r="A23580">
        <v>72938</v>
      </c>
      <c r="B23580" s="2">
        <v>15.335190000000001</v>
      </c>
      <c r="C23580" s="3">
        <v>1475</v>
      </c>
      <c r="D23580" s="4">
        <v>22900</v>
      </c>
      <c r="E23580" t="s">
        <v>1232</v>
      </c>
      <c r="F23580" s="4" t="s">
        <v>13183</v>
      </c>
      <c r="G23580" s="5">
        <v>1036</v>
      </c>
      <c r="H23580" s="6">
        <v>8.3895899999999995E-2</v>
      </c>
      <c r="I23580" s="7">
        <v>55.908999999999999</v>
      </c>
      <c r="J23580" s="2">
        <v>52</v>
      </c>
      <c r="K23580">
        <v>1</v>
      </c>
    </row>
    <row r="23581" spans="1:11" x14ac:dyDescent="0.25">
      <c r="A23581">
        <v>15550</v>
      </c>
      <c r="B23581" s="2">
        <v>15.33465</v>
      </c>
      <c r="C23581" s="3">
        <v>1631</v>
      </c>
      <c r="E23581" t="s">
        <v>3198</v>
      </c>
      <c r="F23581" s="4" t="s">
        <v>3003</v>
      </c>
      <c r="G23581" s="5">
        <v>1220</v>
      </c>
      <c r="H23581" s="6">
        <v>0.1245902</v>
      </c>
      <c r="I23581" s="7">
        <v>48.875</v>
      </c>
      <c r="J23581" s="2">
        <v>57</v>
      </c>
      <c r="K23581">
        <v>1</v>
      </c>
    </row>
    <row r="23582" spans="1:11" x14ac:dyDescent="0.25">
      <c r="A23582">
        <v>97844</v>
      </c>
      <c r="B23582" s="2">
        <v>15.333740000000001</v>
      </c>
      <c r="C23582" s="3">
        <v>3717</v>
      </c>
      <c r="D23582" s="4">
        <v>25840</v>
      </c>
      <c r="E23582" t="s">
        <v>16326</v>
      </c>
      <c r="F23582" s="4" t="s">
        <v>16170</v>
      </c>
      <c r="G23582" s="5">
        <v>2562</v>
      </c>
      <c r="H23582" s="6">
        <v>9.4067100000000001E-2</v>
      </c>
      <c r="I23582" s="7">
        <v>54.146000000000001</v>
      </c>
      <c r="J23582" s="2">
        <v>40</v>
      </c>
      <c r="K23582">
        <v>1</v>
      </c>
    </row>
    <row r="23583" spans="1:11" x14ac:dyDescent="0.25">
      <c r="A23583">
        <v>99661</v>
      </c>
      <c r="B23583" s="2">
        <v>15.3329</v>
      </c>
      <c r="C23583" s="3">
        <v>1386</v>
      </c>
      <c r="E23583" t="s">
        <v>16682</v>
      </c>
      <c r="F23583" s="4" t="s">
        <v>16604</v>
      </c>
      <c r="G23583" s="5">
        <v>980</v>
      </c>
      <c r="H23583" s="6">
        <v>9.1836699999999993E-2</v>
      </c>
      <c r="I23583" s="7">
        <v>54.530999999999999</v>
      </c>
    </row>
    <row r="23584" spans="1:11" x14ac:dyDescent="0.25">
      <c r="A23584">
        <v>89060</v>
      </c>
      <c r="B23584" s="2">
        <v>15.33095</v>
      </c>
      <c r="C23584" s="3">
        <v>9831</v>
      </c>
      <c r="D23584" s="4">
        <v>37220</v>
      </c>
      <c r="E23584" t="s">
        <v>15336</v>
      </c>
      <c r="F23584" s="4" t="s">
        <v>15318</v>
      </c>
      <c r="G23584" s="5">
        <v>7138</v>
      </c>
      <c r="H23584" s="6">
        <v>0.14413780000000001</v>
      </c>
      <c r="I23584" s="7">
        <v>45.493000000000002</v>
      </c>
      <c r="J23584" s="2">
        <v>44.5</v>
      </c>
      <c r="K23584">
        <v>2</v>
      </c>
    </row>
    <row r="23585" spans="1:11" x14ac:dyDescent="0.25">
      <c r="A23585">
        <v>34769</v>
      </c>
      <c r="B23585" s="2">
        <v>15.32563</v>
      </c>
      <c r="C23585" s="3">
        <v>21357</v>
      </c>
      <c r="D23585" s="4">
        <v>36740</v>
      </c>
      <c r="E23585" t="s">
        <v>7016</v>
      </c>
      <c r="F23585" s="4" t="s">
        <v>6689</v>
      </c>
      <c r="G23585" s="5">
        <v>15098</v>
      </c>
      <c r="H23585" s="6">
        <v>0.1262335</v>
      </c>
      <c r="I23585" s="7">
        <v>48.585999999999999</v>
      </c>
      <c r="J23585" s="2">
        <v>56</v>
      </c>
      <c r="K23585">
        <v>5</v>
      </c>
    </row>
    <row r="23586" spans="1:11" x14ac:dyDescent="0.25">
      <c r="A23586">
        <v>72854</v>
      </c>
      <c r="B23586" s="2">
        <v>15.321870000000001</v>
      </c>
      <c r="C23586" s="3">
        <v>744</v>
      </c>
      <c r="E23586" t="s">
        <v>13448</v>
      </c>
      <c r="F23586" s="4" t="s">
        <v>13183</v>
      </c>
      <c r="G23586" s="5">
        <v>611</v>
      </c>
      <c r="H23586" s="6">
        <v>0.10638300000000001</v>
      </c>
      <c r="I23586" s="7">
        <v>52.006999999999998</v>
      </c>
    </row>
    <row r="23587" spans="1:11" x14ac:dyDescent="0.25">
      <c r="A23587">
        <v>26269</v>
      </c>
      <c r="B23587" s="2">
        <v>15.321540000000001</v>
      </c>
      <c r="C23587" s="3">
        <v>1042</v>
      </c>
      <c r="E23587" t="s">
        <v>5520</v>
      </c>
      <c r="F23587" s="4" t="s">
        <v>5144</v>
      </c>
      <c r="G23587" s="5">
        <v>755</v>
      </c>
      <c r="H23587" s="6">
        <v>0.1071429</v>
      </c>
      <c r="I23587" s="7">
        <v>51.875</v>
      </c>
    </row>
    <row r="23588" spans="1:11" x14ac:dyDescent="0.25">
      <c r="A23588">
        <v>72458</v>
      </c>
      <c r="B23588" s="2">
        <v>15.321199999999999</v>
      </c>
      <c r="C23588" s="3">
        <v>925</v>
      </c>
      <c r="E23588" t="s">
        <v>4827</v>
      </c>
      <c r="F23588" s="4" t="s">
        <v>13183</v>
      </c>
      <c r="G23588" s="5">
        <v>680</v>
      </c>
      <c r="H23588" s="6">
        <v>9.1176499999999994E-2</v>
      </c>
      <c r="I23588" s="7">
        <v>54.625</v>
      </c>
    </row>
    <row r="23589" spans="1:11" x14ac:dyDescent="0.25">
      <c r="A23589">
        <v>75144</v>
      </c>
      <c r="B23589" s="2">
        <v>15.320510000000001</v>
      </c>
      <c r="C23589" s="3">
        <v>3368</v>
      </c>
      <c r="D23589" s="4">
        <v>18620</v>
      </c>
      <c r="E23589" t="s">
        <v>5525</v>
      </c>
      <c r="F23589" s="4" t="s">
        <v>13752</v>
      </c>
      <c r="G23589" s="5">
        <v>2190</v>
      </c>
      <c r="H23589" s="6">
        <v>0.15662100000000001</v>
      </c>
      <c r="I23589" s="7">
        <v>43.314999999999998</v>
      </c>
      <c r="J23589" s="2">
        <v>61</v>
      </c>
      <c r="K23589">
        <v>1</v>
      </c>
    </row>
    <row r="23590" spans="1:11" x14ac:dyDescent="0.25">
      <c r="A23590">
        <v>65262</v>
      </c>
      <c r="B23590" s="2">
        <v>15.31983</v>
      </c>
      <c r="C23590" s="3">
        <v>1103</v>
      </c>
      <c r="D23590" s="4">
        <v>27620</v>
      </c>
      <c r="E23590" t="s">
        <v>12380</v>
      </c>
      <c r="F23590" s="4" t="s">
        <v>12102</v>
      </c>
      <c r="G23590" s="5">
        <v>670</v>
      </c>
      <c r="H23590" s="6">
        <v>0.1656716</v>
      </c>
      <c r="I23590" s="7">
        <v>41.75</v>
      </c>
      <c r="J23590" s="2">
        <v>47</v>
      </c>
      <c r="K23590">
        <v>1</v>
      </c>
    </row>
    <row r="23591" spans="1:11" x14ac:dyDescent="0.25">
      <c r="A23591">
        <v>59713</v>
      </c>
      <c r="B23591" s="2">
        <v>15.31963</v>
      </c>
      <c r="C23591" s="3">
        <v>174</v>
      </c>
      <c r="E23591" t="s">
        <v>338</v>
      </c>
      <c r="F23591" s="4" t="s">
        <v>11278</v>
      </c>
      <c r="G23591" s="5">
        <v>143</v>
      </c>
      <c r="H23591" s="6">
        <v>0.18181820000000001</v>
      </c>
      <c r="I23591" s="7">
        <v>38.957999999999998</v>
      </c>
    </row>
    <row r="23592" spans="1:11" x14ac:dyDescent="0.25">
      <c r="A23592">
        <v>98635</v>
      </c>
      <c r="B23592" s="2">
        <v>15.319240000000001</v>
      </c>
      <c r="C23592" s="3">
        <v>1730</v>
      </c>
      <c r="E23592" t="s">
        <v>10575</v>
      </c>
      <c r="F23592" s="4" t="s">
        <v>16344</v>
      </c>
      <c r="G23592" s="5">
        <v>1501</v>
      </c>
      <c r="H23592" s="6">
        <v>0.16910790000000001</v>
      </c>
      <c r="I23592" s="7">
        <v>41.154000000000003</v>
      </c>
      <c r="J23592" s="2">
        <v>57.666699999999999</v>
      </c>
      <c r="K23592">
        <v>3</v>
      </c>
    </row>
    <row r="23593" spans="1:11" x14ac:dyDescent="0.25">
      <c r="A23593">
        <v>37342</v>
      </c>
      <c r="B23593" s="2">
        <v>15.318390000000001</v>
      </c>
      <c r="C23593" s="3">
        <v>3332</v>
      </c>
      <c r="D23593" s="4">
        <v>46100</v>
      </c>
      <c r="E23593" t="s">
        <v>4556</v>
      </c>
      <c r="F23593" s="4" t="s">
        <v>7348</v>
      </c>
      <c r="G23593" s="5">
        <v>2072</v>
      </c>
      <c r="H23593" s="6">
        <v>0.14664740000000001</v>
      </c>
      <c r="I23593" s="7">
        <v>45.03</v>
      </c>
    </row>
    <row r="23594" spans="1:11" x14ac:dyDescent="0.25">
      <c r="A23594">
        <v>27920</v>
      </c>
      <c r="B23594" s="2">
        <v>15.3177</v>
      </c>
      <c r="C23594" s="3">
        <v>1271</v>
      </c>
      <c r="D23594" s="4">
        <v>28620</v>
      </c>
      <c r="E23594" t="s">
        <v>761</v>
      </c>
      <c r="F23594" s="4" t="s">
        <v>5642</v>
      </c>
      <c r="G23594" s="5">
        <v>808</v>
      </c>
      <c r="H23594" s="6">
        <v>0.1410891</v>
      </c>
      <c r="I23594" s="7">
        <v>45.99</v>
      </c>
    </row>
    <row r="23595" spans="1:11" x14ac:dyDescent="0.25">
      <c r="A23595">
        <v>30179</v>
      </c>
      <c r="B23595" s="2">
        <v>15.3148</v>
      </c>
      <c r="C23595" s="3">
        <v>17125</v>
      </c>
      <c r="D23595" s="4">
        <v>12060</v>
      </c>
      <c r="E23595" t="s">
        <v>539</v>
      </c>
      <c r="F23595" s="4" t="s">
        <v>6363</v>
      </c>
      <c r="G23595" s="5">
        <v>11303</v>
      </c>
      <c r="H23595" s="6">
        <v>9.5815300000000006E-2</v>
      </c>
      <c r="I23595" s="7">
        <v>53.808999999999997</v>
      </c>
    </row>
    <row r="23596" spans="1:11" x14ac:dyDescent="0.25">
      <c r="A23596">
        <v>43302</v>
      </c>
      <c r="B23596" s="2">
        <v>15.30293</v>
      </c>
      <c r="C23596" s="3">
        <v>54403</v>
      </c>
      <c r="D23596" s="4">
        <v>32020</v>
      </c>
      <c r="E23596" t="s">
        <v>445</v>
      </c>
      <c r="F23596" s="4" t="s">
        <v>8295</v>
      </c>
      <c r="G23596" s="5">
        <v>38291</v>
      </c>
      <c r="H23596" s="6">
        <v>0.11733830000000001</v>
      </c>
      <c r="I23596" s="7">
        <v>50.088999999999999</v>
      </c>
      <c r="J23596" s="2">
        <v>51.285699999999999</v>
      </c>
      <c r="K23596">
        <v>7</v>
      </c>
    </row>
    <row r="23597" spans="1:11" x14ac:dyDescent="0.25">
      <c r="A23597">
        <v>48468</v>
      </c>
      <c r="B23597" s="2">
        <v>15.2935</v>
      </c>
      <c r="C23597" s="3">
        <v>1422</v>
      </c>
      <c r="E23597" t="s">
        <v>9206</v>
      </c>
      <c r="F23597" s="4" t="s">
        <v>9106</v>
      </c>
      <c r="G23597" s="5">
        <v>1138</v>
      </c>
      <c r="H23597" s="6">
        <v>0.1142355</v>
      </c>
      <c r="I23597" s="7">
        <v>50.625</v>
      </c>
    </row>
    <row r="23598" spans="1:11" x14ac:dyDescent="0.25">
      <c r="A23598">
        <v>95987</v>
      </c>
      <c r="B23598" s="2">
        <v>15.292350000000001</v>
      </c>
      <c r="C23598" s="3">
        <v>5979</v>
      </c>
      <c r="E23598" t="s">
        <v>6250</v>
      </c>
      <c r="F23598" s="4" t="s">
        <v>15368</v>
      </c>
      <c r="G23598" s="5">
        <v>3644</v>
      </c>
      <c r="H23598" s="6">
        <v>7.9033999999999993E-2</v>
      </c>
      <c r="I23598" s="7">
        <v>56.704999999999998</v>
      </c>
    </row>
    <row r="23599" spans="1:11" x14ac:dyDescent="0.25">
      <c r="A23599">
        <v>71430</v>
      </c>
      <c r="B23599" s="2">
        <v>15.291069999999999</v>
      </c>
      <c r="C23599" s="3">
        <v>3016</v>
      </c>
      <c r="D23599" s="4">
        <v>10780</v>
      </c>
      <c r="E23599" t="s">
        <v>4473</v>
      </c>
      <c r="F23599" s="4" t="s">
        <v>12927</v>
      </c>
      <c r="G23599" s="5">
        <v>1700</v>
      </c>
      <c r="H23599" s="6">
        <v>7.5294100000000003E-2</v>
      </c>
      <c r="I23599" s="7">
        <v>57.344000000000001</v>
      </c>
    </row>
    <row r="23600" spans="1:11" x14ac:dyDescent="0.25">
      <c r="A23600">
        <v>75756</v>
      </c>
      <c r="B23600" s="2">
        <v>15.290039999999999</v>
      </c>
      <c r="C23600" s="3">
        <v>3773</v>
      </c>
      <c r="D23600" s="4">
        <v>11980</v>
      </c>
      <c r="E23600" t="s">
        <v>7134</v>
      </c>
      <c r="F23600" s="4" t="s">
        <v>13752</v>
      </c>
      <c r="G23600" s="5">
        <v>2618</v>
      </c>
      <c r="H23600" s="6">
        <v>0.11416569999999999</v>
      </c>
      <c r="I23600" s="7">
        <v>50.625</v>
      </c>
      <c r="J23600" s="2">
        <v>55</v>
      </c>
      <c r="K23600">
        <v>1</v>
      </c>
    </row>
    <row r="23601" spans="1:11" x14ac:dyDescent="0.25">
      <c r="A23601">
        <v>38367</v>
      </c>
      <c r="B23601" s="2">
        <v>15.288970000000001</v>
      </c>
      <c r="C23601" s="3">
        <v>2805</v>
      </c>
      <c r="E23601" t="s">
        <v>7202</v>
      </c>
      <c r="F23601" s="4" t="s">
        <v>7348</v>
      </c>
      <c r="G23601" s="5">
        <v>1825</v>
      </c>
      <c r="H23601" s="6">
        <v>0.1353425</v>
      </c>
      <c r="I23601" s="7">
        <v>46.963999999999999</v>
      </c>
    </row>
    <row r="23602" spans="1:11" x14ac:dyDescent="0.25">
      <c r="A23602">
        <v>29203</v>
      </c>
      <c r="B23602" s="2">
        <v>15.282439999999999</v>
      </c>
      <c r="C23602" s="3">
        <v>38592</v>
      </c>
      <c r="D23602" s="4">
        <v>17900</v>
      </c>
      <c r="E23602" t="s">
        <v>1240</v>
      </c>
      <c r="F23602" s="4" t="s">
        <v>6130</v>
      </c>
      <c r="G23602" s="5">
        <v>25475</v>
      </c>
      <c r="H23602" s="6">
        <v>0.20604510000000001</v>
      </c>
      <c r="I23602" s="7">
        <v>34.741</v>
      </c>
      <c r="J23602" s="2">
        <v>50.714300000000001</v>
      </c>
      <c r="K23602">
        <v>7</v>
      </c>
    </row>
    <row r="23603" spans="1:11" x14ac:dyDescent="0.25">
      <c r="A23603">
        <v>23420</v>
      </c>
      <c r="B23603" s="2">
        <v>15.275869999999999</v>
      </c>
      <c r="C23603" s="3">
        <v>2980</v>
      </c>
      <c r="E23603" t="s">
        <v>4867</v>
      </c>
      <c r="F23603" s="4" t="s">
        <v>4335</v>
      </c>
      <c r="G23603" s="5">
        <v>1973</v>
      </c>
      <c r="H23603" s="6">
        <v>0.18439720000000001</v>
      </c>
      <c r="I23603" s="7">
        <v>38.472000000000001</v>
      </c>
    </row>
    <row r="23604" spans="1:11" x14ac:dyDescent="0.25">
      <c r="A23604">
        <v>30547</v>
      </c>
      <c r="B23604" s="2">
        <v>15.27487</v>
      </c>
      <c r="C23604" s="3">
        <v>3276</v>
      </c>
      <c r="E23604" t="s">
        <v>2496</v>
      </c>
      <c r="F23604" s="4" t="s">
        <v>6363</v>
      </c>
      <c r="G23604" s="5">
        <v>2217</v>
      </c>
      <c r="H23604" s="6">
        <v>0.13841300000000001</v>
      </c>
      <c r="I23604" s="7">
        <v>46.417000000000002</v>
      </c>
    </row>
    <row r="23605" spans="1:11" x14ac:dyDescent="0.25">
      <c r="A23605">
        <v>49310</v>
      </c>
      <c r="B23605" s="2">
        <v>15.27389</v>
      </c>
      <c r="C23605" s="3">
        <v>3236</v>
      </c>
      <c r="D23605" s="4">
        <v>34380</v>
      </c>
      <c r="E23605" t="s">
        <v>3600</v>
      </c>
      <c r="F23605" s="4" t="s">
        <v>9106</v>
      </c>
      <c r="G23605" s="5">
        <v>1853</v>
      </c>
      <c r="H23605" s="6">
        <v>0.1176471</v>
      </c>
      <c r="I23605" s="7">
        <v>50</v>
      </c>
      <c r="J23605" s="2">
        <v>67</v>
      </c>
      <c r="K23605">
        <v>1</v>
      </c>
    </row>
    <row r="23606" spans="1:11" x14ac:dyDescent="0.25">
      <c r="A23606">
        <v>75567</v>
      </c>
      <c r="B23606" s="2">
        <v>15.27266</v>
      </c>
      <c r="C23606" s="3">
        <v>5197</v>
      </c>
      <c r="D23606" s="4">
        <v>45500</v>
      </c>
      <c r="E23606" t="s">
        <v>13720</v>
      </c>
      <c r="F23606" s="4" t="s">
        <v>13752</v>
      </c>
      <c r="G23606" s="5">
        <v>3299</v>
      </c>
      <c r="H23606" s="6">
        <v>9.0936600000000006E-2</v>
      </c>
      <c r="I23606" s="7">
        <v>54.615000000000002</v>
      </c>
      <c r="J23606" s="2">
        <v>49</v>
      </c>
      <c r="K23606">
        <v>1</v>
      </c>
    </row>
    <row r="23607" spans="1:11" x14ac:dyDescent="0.25">
      <c r="A23607">
        <v>83210</v>
      </c>
      <c r="B23607" s="2">
        <v>15.27144</v>
      </c>
      <c r="C23607" s="3">
        <v>3174</v>
      </c>
      <c r="D23607" s="4">
        <v>13940</v>
      </c>
      <c r="E23607" t="s">
        <v>4459</v>
      </c>
      <c r="F23607" s="4" t="s">
        <v>14725</v>
      </c>
      <c r="G23607" s="5">
        <v>1807</v>
      </c>
      <c r="H23607" s="6">
        <v>0.1139381</v>
      </c>
      <c r="I23607" s="7">
        <v>50.64</v>
      </c>
      <c r="J23607" s="2">
        <v>48.5</v>
      </c>
      <c r="K23607">
        <v>2</v>
      </c>
    </row>
    <row r="23608" spans="1:11" x14ac:dyDescent="0.25">
      <c r="A23608">
        <v>48874</v>
      </c>
      <c r="B23608" s="2">
        <v>15.27097</v>
      </c>
      <c r="C23608" s="3">
        <v>199</v>
      </c>
      <c r="D23608" s="4">
        <v>10940</v>
      </c>
      <c r="E23608" t="s">
        <v>9294</v>
      </c>
      <c r="F23608" s="4" t="s">
        <v>9106</v>
      </c>
      <c r="G23608" s="5">
        <v>128</v>
      </c>
      <c r="H23608" s="6">
        <v>0.19379850000000001</v>
      </c>
      <c r="I23608" s="7">
        <v>36.838000000000001</v>
      </c>
    </row>
    <row r="23609" spans="1:11" x14ac:dyDescent="0.25">
      <c r="A23609">
        <v>35203</v>
      </c>
      <c r="B23609" s="2">
        <v>15.27031</v>
      </c>
      <c r="C23609" s="3">
        <v>3378</v>
      </c>
      <c r="D23609" s="4">
        <v>13820</v>
      </c>
      <c r="E23609" t="s">
        <v>1579</v>
      </c>
      <c r="F23609" s="4" t="s">
        <v>7027</v>
      </c>
      <c r="G23609" s="5">
        <v>2651</v>
      </c>
      <c r="H23609" s="6">
        <v>0.25263950000000002</v>
      </c>
      <c r="I23609" s="7">
        <v>26.667000000000002</v>
      </c>
      <c r="J23609" s="2">
        <v>59</v>
      </c>
      <c r="K23609">
        <v>2</v>
      </c>
    </row>
    <row r="23610" spans="1:11" x14ac:dyDescent="0.25">
      <c r="A23610">
        <v>79018</v>
      </c>
      <c r="B23610" s="2">
        <v>15.26962</v>
      </c>
      <c r="C23610" s="3">
        <v>356</v>
      </c>
      <c r="E23610" t="s">
        <v>9515</v>
      </c>
      <c r="F23610" s="4" t="s">
        <v>13752</v>
      </c>
      <c r="G23610" s="5">
        <v>236</v>
      </c>
      <c r="H23610" s="6">
        <v>0.16101699999999999</v>
      </c>
      <c r="I23610" s="7">
        <v>42.5</v>
      </c>
    </row>
    <row r="23611" spans="1:11" x14ac:dyDescent="0.25">
      <c r="A23611">
        <v>75435</v>
      </c>
      <c r="B23611" s="2">
        <v>15.269270000000001</v>
      </c>
      <c r="C23611" s="3">
        <v>1769</v>
      </c>
      <c r="D23611" s="4">
        <v>37580</v>
      </c>
      <c r="E23611" t="s">
        <v>13799</v>
      </c>
      <c r="F23611" s="4" t="s">
        <v>13752</v>
      </c>
      <c r="G23611" s="5">
        <v>1184</v>
      </c>
      <c r="H23611" s="6">
        <v>0.14767930000000001</v>
      </c>
      <c r="I23611" s="7">
        <v>44.801000000000002</v>
      </c>
    </row>
    <row r="23612" spans="1:11" x14ac:dyDescent="0.25">
      <c r="A23612">
        <v>47904</v>
      </c>
      <c r="B23612" s="2">
        <v>15.266579999999999</v>
      </c>
      <c r="C23612" s="3">
        <v>16191</v>
      </c>
      <c r="D23612" s="4">
        <v>29200</v>
      </c>
      <c r="E23612" t="s">
        <v>1535</v>
      </c>
      <c r="F23612" s="4" t="s">
        <v>8800</v>
      </c>
      <c r="G23612" s="5">
        <v>10065</v>
      </c>
      <c r="H23612" s="6">
        <v>0.177727</v>
      </c>
      <c r="I23612" s="7">
        <v>39.606999999999999</v>
      </c>
      <c r="J23612" s="2">
        <v>50</v>
      </c>
      <c r="K23612">
        <v>4</v>
      </c>
    </row>
    <row r="23613" spans="1:11" x14ac:dyDescent="0.25">
      <c r="A23613">
        <v>74727</v>
      </c>
      <c r="B23613" s="2">
        <v>15.26385</v>
      </c>
      <c r="C23613" s="3">
        <v>2023</v>
      </c>
      <c r="E23613" t="s">
        <v>3184</v>
      </c>
      <c r="F23613" s="4" t="s">
        <v>13462</v>
      </c>
      <c r="G23613" s="5">
        <v>1348</v>
      </c>
      <c r="H23613" s="6">
        <v>0.13204750000000001</v>
      </c>
      <c r="I23613" s="7">
        <v>47.5</v>
      </c>
      <c r="J23613" s="2">
        <v>32</v>
      </c>
      <c r="K23613">
        <v>1</v>
      </c>
    </row>
    <row r="23614" spans="1:11" x14ac:dyDescent="0.25">
      <c r="A23614">
        <v>40150</v>
      </c>
      <c r="B23614" s="2">
        <v>15.262869999999999</v>
      </c>
      <c r="C23614" s="3">
        <v>3838</v>
      </c>
      <c r="D23614" s="4">
        <v>31140</v>
      </c>
      <c r="E23614" t="s">
        <v>7914</v>
      </c>
      <c r="F23614" s="4" t="s">
        <v>7883</v>
      </c>
      <c r="G23614" s="5">
        <v>2737</v>
      </c>
      <c r="H23614" s="6">
        <v>9.31337E-2</v>
      </c>
      <c r="I23614" s="7">
        <v>54.220999999999997</v>
      </c>
      <c r="J23614" s="2">
        <v>60</v>
      </c>
      <c r="K23614">
        <v>1</v>
      </c>
    </row>
    <row r="23615" spans="1:11" x14ac:dyDescent="0.25">
      <c r="A23615">
        <v>49929</v>
      </c>
      <c r="B23615" s="2">
        <v>15.262169999999999</v>
      </c>
      <c r="C23615" s="3">
        <v>209</v>
      </c>
      <c r="E23615" t="s">
        <v>666</v>
      </c>
      <c r="F23615" s="4" t="s">
        <v>9106</v>
      </c>
      <c r="G23615" s="5">
        <v>158</v>
      </c>
      <c r="H23615" s="6">
        <v>0.1518987</v>
      </c>
      <c r="I23615" s="7">
        <v>44.063000000000002</v>
      </c>
      <c r="J23615" s="2">
        <v>52</v>
      </c>
      <c r="K23615">
        <v>1</v>
      </c>
    </row>
    <row r="23616" spans="1:11" x14ac:dyDescent="0.25">
      <c r="A23616">
        <v>27544</v>
      </c>
      <c r="B23616" s="2">
        <v>15.26141</v>
      </c>
      <c r="C23616" s="3">
        <v>4519</v>
      </c>
      <c r="D23616" s="4">
        <v>25780</v>
      </c>
      <c r="E23616" t="s">
        <v>5729</v>
      </c>
      <c r="F23616" s="4" t="s">
        <v>5642</v>
      </c>
      <c r="G23616" s="5">
        <v>3049</v>
      </c>
      <c r="H23616" s="6">
        <v>0.1088525</v>
      </c>
      <c r="I23616" s="7">
        <v>51.5</v>
      </c>
    </row>
    <row r="23617" spans="1:11" x14ac:dyDescent="0.25">
      <c r="A23617">
        <v>54657</v>
      </c>
      <c r="B23617" s="2">
        <v>15.26061</v>
      </c>
      <c r="C23617" s="3">
        <v>397</v>
      </c>
      <c r="E23617" t="s">
        <v>930</v>
      </c>
      <c r="F23617" s="4" t="s">
        <v>10031</v>
      </c>
      <c r="G23617" s="5">
        <v>263</v>
      </c>
      <c r="H23617" s="6">
        <v>8.3333299999999999E-2</v>
      </c>
      <c r="I23617" s="7">
        <v>55.908999999999999</v>
      </c>
    </row>
    <row r="23618" spans="1:11" x14ac:dyDescent="0.25">
      <c r="A23618">
        <v>59338</v>
      </c>
      <c r="B23618" s="2">
        <v>15.260529999999999</v>
      </c>
      <c r="C23618" s="3">
        <v>135</v>
      </c>
      <c r="E23618" t="s">
        <v>11361</v>
      </c>
      <c r="F23618" s="4" t="s">
        <v>11278</v>
      </c>
      <c r="G23618" s="5">
        <v>89</v>
      </c>
      <c r="H23618" s="6">
        <v>0.15730340000000001</v>
      </c>
      <c r="I23618" s="7">
        <v>43.125</v>
      </c>
    </row>
    <row r="23619" spans="1:11" x14ac:dyDescent="0.25">
      <c r="A23619">
        <v>48852</v>
      </c>
      <c r="B23619" s="2">
        <v>15.260490000000001</v>
      </c>
      <c r="C23619" s="3">
        <v>104</v>
      </c>
      <c r="D23619" s="4">
        <v>24340</v>
      </c>
      <c r="E23619" t="s">
        <v>9285</v>
      </c>
      <c r="F23619" s="4" t="s">
        <v>9106</v>
      </c>
      <c r="G23619" s="5">
        <v>75</v>
      </c>
      <c r="H23619" s="6">
        <v>0.1066667</v>
      </c>
      <c r="I23619" s="7">
        <v>51.875</v>
      </c>
    </row>
    <row r="23620" spans="1:11" x14ac:dyDescent="0.25">
      <c r="A23620">
        <v>76357</v>
      </c>
      <c r="B23620" s="2">
        <v>15.26037</v>
      </c>
      <c r="C23620" s="3">
        <v>589</v>
      </c>
      <c r="D23620" s="4">
        <v>48660</v>
      </c>
      <c r="E23620" t="s">
        <v>12596</v>
      </c>
      <c r="F23620" s="4" t="s">
        <v>13752</v>
      </c>
      <c r="G23620" s="5">
        <v>425</v>
      </c>
      <c r="H23620" s="6">
        <v>0.17176469999999999</v>
      </c>
      <c r="I23620" s="7">
        <v>40.625</v>
      </c>
    </row>
    <row r="23621" spans="1:11" x14ac:dyDescent="0.25">
      <c r="A23621">
        <v>74726</v>
      </c>
      <c r="B23621" s="2">
        <v>15.259919999999999</v>
      </c>
      <c r="C23621" s="3">
        <v>2071</v>
      </c>
      <c r="D23621" s="4">
        <v>20460</v>
      </c>
      <c r="E23621" t="s">
        <v>13694</v>
      </c>
      <c r="F23621" s="4" t="s">
        <v>13462</v>
      </c>
      <c r="G23621" s="5">
        <v>1455</v>
      </c>
      <c r="H23621" s="6">
        <v>0.1188187</v>
      </c>
      <c r="I23621" s="7">
        <v>49.765999999999998</v>
      </c>
    </row>
    <row r="23622" spans="1:11" x14ac:dyDescent="0.25">
      <c r="A23622">
        <v>75752</v>
      </c>
      <c r="B23622" s="2">
        <v>15.2584</v>
      </c>
      <c r="C23622" s="3">
        <v>7058</v>
      </c>
      <c r="D23622" s="4">
        <v>11980</v>
      </c>
      <c r="E23622" t="s">
        <v>987</v>
      </c>
      <c r="F23622" s="4" t="s">
        <v>13752</v>
      </c>
      <c r="G23622" s="5">
        <v>4880</v>
      </c>
      <c r="H23622" s="6">
        <v>0.15102460000000001</v>
      </c>
      <c r="I23622" s="7">
        <v>44.2</v>
      </c>
    </row>
    <row r="23623" spans="1:11" x14ac:dyDescent="0.25">
      <c r="A23623">
        <v>60933</v>
      </c>
      <c r="B23623" s="2">
        <v>15.25718</v>
      </c>
      <c r="C23623" s="3">
        <v>273</v>
      </c>
      <c r="D23623" s="4">
        <v>16580</v>
      </c>
      <c r="E23623" t="s">
        <v>6145</v>
      </c>
      <c r="F23623" s="4" t="s">
        <v>11490</v>
      </c>
      <c r="G23623" s="5">
        <v>203</v>
      </c>
      <c r="H23623" s="6">
        <v>6.8627499999999994E-2</v>
      </c>
      <c r="I23623" s="7">
        <v>58.438000000000002</v>
      </c>
    </row>
    <row r="23624" spans="1:11" x14ac:dyDescent="0.25">
      <c r="A23624">
        <v>28677</v>
      </c>
      <c r="B23624" s="2">
        <v>15.25188</v>
      </c>
      <c r="C23624" s="3">
        <v>33068</v>
      </c>
      <c r="D23624" s="4">
        <v>16740</v>
      </c>
      <c r="E23624" t="s">
        <v>6038</v>
      </c>
      <c r="F23624" s="4" t="s">
        <v>5642</v>
      </c>
      <c r="G23624" s="5">
        <v>21954</v>
      </c>
      <c r="H23624" s="6">
        <v>0.15299479999999999</v>
      </c>
      <c r="I23624" s="7">
        <v>43.851999999999997</v>
      </c>
      <c r="J23624" s="2">
        <v>42.285699999999999</v>
      </c>
      <c r="K23624">
        <v>7</v>
      </c>
    </row>
    <row r="23625" spans="1:11" x14ac:dyDescent="0.25">
      <c r="A23625">
        <v>24124</v>
      </c>
      <c r="B23625" s="2">
        <v>15.24592</v>
      </c>
      <c r="C23625" s="3">
        <v>4217</v>
      </c>
      <c r="D23625" s="4">
        <v>13980</v>
      </c>
      <c r="E23625" t="s">
        <v>4976</v>
      </c>
      <c r="F23625" s="4" t="s">
        <v>4335</v>
      </c>
      <c r="G23625" s="5">
        <v>2937</v>
      </c>
      <c r="H23625" s="6">
        <v>9.9421200000000001E-2</v>
      </c>
      <c r="I23625" s="7">
        <v>53.106999999999999</v>
      </c>
      <c r="J23625" s="2">
        <v>62</v>
      </c>
      <c r="K23625">
        <v>1</v>
      </c>
    </row>
    <row r="23626" spans="1:11" x14ac:dyDescent="0.25">
      <c r="A23626">
        <v>38477</v>
      </c>
      <c r="B23626" s="2">
        <v>15.24471</v>
      </c>
      <c r="C23626" s="3">
        <v>2795</v>
      </c>
      <c r="E23626" t="s">
        <v>1314</v>
      </c>
      <c r="F23626" s="4" t="s">
        <v>7348</v>
      </c>
      <c r="G23626" s="5">
        <v>2128</v>
      </c>
      <c r="H23626" s="6">
        <v>0.1183654</v>
      </c>
      <c r="I23626" s="7">
        <v>49.832999999999998</v>
      </c>
      <c r="J23626" s="2">
        <v>79</v>
      </c>
      <c r="K23626">
        <v>1</v>
      </c>
    </row>
    <row r="23627" spans="1:11" x14ac:dyDescent="0.25">
      <c r="A23627">
        <v>70391</v>
      </c>
      <c r="B23627" s="2">
        <v>15.244149999999999</v>
      </c>
      <c r="C23627" s="3">
        <v>203</v>
      </c>
      <c r="E23627" t="s">
        <v>12975</v>
      </c>
      <c r="F23627" s="4" t="s">
        <v>12927</v>
      </c>
      <c r="G23627" s="5">
        <v>199</v>
      </c>
      <c r="H23627" s="6">
        <v>0.17587939999999999</v>
      </c>
      <c r="I23627" s="7">
        <v>39.890999999999998</v>
      </c>
    </row>
    <row r="23628" spans="1:11" x14ac:dyDescent="0.25">
      <c r="A23628">
        <v>65565</v>
      </c>
      <c r="B23628" s="2">
        <v>15.243169999999999</v>
      </c>
      <c r="C23628" s="3">
        <v>5574</v>
      </c>
      <c r="E23628" t="s">
        <v>12421</v>
      </c>
      <c r="F23628" s="4" t="s">
        <v>12102</v>
      </c>
      <c r="G23628" s="5">
        <v>3898</v>
      </c>
      <c r="H23628" s="6">
        <v>0.1590559</v>
      </c>
      <c r="I23628" s="7">
        <v>42.798000000000002</v>
      </c>
    </row>
    <row r="23629" spans="1:11" x14ac:dyDescent="0.25">
      <c r="A23629">
        <v>14606</v>
      </c>
      <c r="B23629" s="2">
        <v>15.237679999999999</v>
      </c>
      <c r="C23629" s="3">
        <v>29076</v>
      </c>
      <c r="D23629" s="4">
        <v>40380</v>
      </c>
      <c r="E23629" t="s">
        <v>458</v>
      </c>
      <c r="F23629" s="4" t="s">
        <v>1280</v>
      </c>
      <c r="G23629" s="5">
        <v>19047</v>
      </c>
      <c r="H23629" s="6">
        <v>0.15141489999999999</v>
      </c>
      <c r="I23629" s="7">
        <v>44.115000000000002</v>
      </c>
      <c r="J23629" s="2">
        <v>52.5</v>
      </c>
      <c r="K23629">
        <v>6</v>
      </c>
    </row>
    <row r="23630" spans="1:11" x14ac:dyDescent="0.25">
      <c r="A23630">
        <v>17518</v>
      </c>
      <c r="B23630" s="2">
        <v>15.23292</v>
      </c>
      <c r="C23630" s="3">
        <v>1411</v>
      </c>
      <c r="D23630" s="4">
        <v>29540</v>
      </c>
      <c r="E23630" t="s">
        <v>3804</v>
      </c>
      <c r="F23630" s="4" t="s">
        <v>3003</v>
      </c>
      <c r="G23630" s="5">
        <v>838</v>
      </c>
      <c r="H23630" s="6">
        <v>0.1156138</v>
      </c>
      <c r="I23630" s="7">
        <v>50.298000000000002</v>
      </c>
    </row>
    <row r="23631" spans="1:11" x14ac:dyDescent="0.25">
      <c r="A23631">
        <v>31634</v>
      </c>
      <c r="B23631" s="2">
        <v>15.23183</v>
      </c>
      <c r="C23631" s="3">
        <v>5611</v>
      </c>
      <c r="E23631" t="s">
        <v>6635</v>
      </c>
      <c r="F23631" s="4" t="s">
        <v>6363</v>
      </c>
      <c r="G23631" s="5">
        <v>3703</v>
      </c>
      <c r="H23631" s="6">
        <v>0.15176880000000001</v>
      </c>
      <c r="I23631" s="7">
        <v>44.05</v>
      </c>
    </row>
    <row r="23632" spans="1:11" x14ac:dyDescent="0.25">
      <c r="A23632">
        <v>89103</v>
      </c>
      <c r="B23632" s="2">
        <v>15.222390000000001</v>
      </c>
      <c r="C23632" s="3">
        <v>49312</v>
      </c>
      <c r="D23632" s="4">
        <v>29820</v>
      </c>
      <c r="E23632" t="s">
        <v>15235</v>
      </c>
      <c r="F23632" s="4" t="s">
        <v>15318</v>
      </c>
      <c r="G23632" s="5">
        <v>35740</v>
      </c>
      <c r="H23632" s="6">
        <v>0.16426969999999999</v>
      </c>
      <c r="I23632" s="7">
        <v>41.887</v>
      </c>
      <c r="J23632" s="2">
        <v>43.8</v>
      </c>
      <c r="K23632">
        <v>5</v>
      </c>
    </row>
    <row r="23633" spans="1:12" x14ac:dyDescent="0.25">
      <c r="A23633">
        <v>37178</v>
      </c>
      <c r="B23633" s="2">
        <v>15.213480000000001</v>
      </c>
      <c r="C23633" s="3">
        <v>2063</v>
      </c>
      <c r="E23633" t="s">
        <v>7402</v>
      </c>
      <c r="F23633" s="4" t="s">
        <v>7348</v>
      </c>
      <c r="G23633" s="5">
        <v>1511</v>
      </c>
      <c r="H23633" s="6">
        <v>0.11309520000000001</v>
      </c>
      <c r="I23633" s="7">
        <v>50.728999999999999</v>
      </c>
    </row>
    <row r="23634" spans="1:12" x14ac:dyDescent="0.25">
      <c r="A23634">
        <v>39744</v>
      </c>
      <c r="B23634" s="2">
        <v>15.212199999999999</v>
      </c>
      <c r="C23634" s="3">
        <v>5574</v>
      </c>
      <c r="E23634" t="s">
        <v>7856</v>
      </c>
      <c r="F23634" s="4" t="s">
        <v>7633</v>
      </c>
      <c r="G23634" s="5">
        <v>3805</v>
      </c>
      <c r="H23634" s="6">
        <v>0.19185279999999999</v>
      </c>
      <c r="I23634" s="7">
        <v>37.113999999999997</v>
      </c>
    </row>
    <row r="23635" spans="1:12" x14ac:dyDescent="0.25">
      <c r="A23635">
        <v>44137</v>
      </c>
      <c r="B23635" s="2">
        <v>15.20754</v>
      </c>
      <c r="C23635" s="3">
        <v>22902</v>
      </c>
      <c r="D23635" s="4">
        <v>17460</v>
      </c>
      <c r="E23635" t="s">
        <v>8516</v>
      </c>
      <c r="F23635" s="4" t="s">
        <v>8295</v>
      </c>
      <c r="G23635" s="5">
        <v>15670</v>
      </c>
      <c r="H23635" s="6">
        <v>0.1476613</v>
      </c>
      <c r="I23635" s="7">
        <v>44.747999999999998</v>
      </c>
      <c r="J23635" s="2">
        <v>44.916699999999999</v>
      </c>
      <c r="K23635">
        <v>12</v>
      </c>
      <c r="L23635" s="2">
        <v>76.599999999999994</v>
      </c>
    </row>
    <row r="23636" spans="1:12" x14ac:dyDescent="0.25">
      <c r="A23636">
        <v>88411</v>
      </c>
      <c r="B23636" s="2">
        <v>15.20378</v>
      </c>
      <c r="C23636" s="3">
        <v>74</v>
      </c>
      <c r="E23636" t="s">
        <v>15314</v>
      </c>
      <c r="F23636" s="4" t="s">
        <v>15124</v>
      </c>
      <c r="G23636" s="5">
        <v>59</v>
      </c>
      <c r="H23636" s="6">
        <v>0.22033900000000001</v>
      </c>
      <c r="I23636" s="7">
        <v>32.188000000000002</v>
      </c>
    </row>
    <row r="23637" spans="1:12" x14ac:dyDescent="0.25">
      <c r="A23637">
        <v>38464</v>
      </c>
      <c r="B23637" s="2">
        <v>15.20012</v>
      </c>
      <c r="C23637" s="3">
        <v>22124</v>
      </c>
      <c r="D23637" s="4">
        <v>29980</v>
      </c>
      <c r="E23637" t="s">
        <v>7595</v>
      </c>
      <c r="F23637" s="4" t="s">
        <v>7348</v>
      </c>
      <c r="G23637" s="5">
        <v>15230</v>
      </c>
      <c r="H23637" s="6">
        <v>0.13374040000000001</v>
      </c>
      <c r="I23637" s="7">
        <v>47.146999999999998</v>
      </c>
      <c r="J23637" s="2">
        <v>50.2</v>
      </c>
      <c r="K23637">
        <v>5</v>
      </c>
    </row>
    <row r="23638" spans="1:12" x14ac:dyDescent="0.25">
      <c r="A23638">
        <v>97386</v>
      </c>
      <c r="B23638" s="2">
        <v>15.19421</v>
      </c>
      <c r="C23638" s="3">
        <v>13963</v>
      </c>
      <c r="D23638" s="4">
        <v>10540</v>
      </c>
      <c r="E23638" t="s">
        <v>14143</v>
      </c>
      <c r="F23638" s="4" t="s">
        <v>16170</v>
      </c>
      <c r="G23638" s="5">
        <v>9467</v>
      </c>
      <c r="H23638" s="6">
        <v>0.1132355</v>
      </c>
      <c r="I23638" s="7">
        <v>50.69</v>
      </c>
      <c r="J23638" s="2">
        <v>55.25</v>
      </c>
      <c r="K23638">
        <v>4</v>
      </c>
    </row>
    <row r="23639" spans="1:12" x14ac:dyDescent="0.25">
      <c r="A23639">
        <v>58282</v>
      </c>
      <c r="B23639" s="2">
        <v>15.191689999999999</v>
      </c>
      <c r="C23639" s="3">
        <v>1411</v>
      </c>
      <c r="E23639" t="s">
        <v>6316</v>
      </c>
      <c r="F23639" s="4" t="s">
        <v>11069</v>
      </c>
      <c r="G23639" s="5">
        <v>1050</v>
      </c>
      <c r="H23639" s="6">
        <v>0.12083729999999999</v>
      </c>
      <c r="I23639" s="7">
        <v>49.375</v>
      </c>
      <c r="J23639" s="2">
        <v>54</v>
      </c>
      <c r="K23639">
        <v>1</v>
      </c>
    </row>
    <row r="23640" spans="1:12" x14ac:dyDescent="0.25">
      <c r="A23640">
        <v>23890</v>
      </c>
      <c r="B23640" s="2">
        <v>15.19073</v>
      </c>
      <c r="C23640" s="3">
        <v>4169</v>
      </c>
      <c r="D23640" s="4">
        <v>40060</v>
      </c>
      <c r="E23640" t="s">
        <v>2996</v>
      </c>
      <c r="F23640" s="4" t="s">
        <v>4335</v>
      </c>
      <c r="G23640" s="5">
        <v>2979</v>
      </c>
      <c r="H23640" s="6">
        <v>8.9963100000000004E-2</v>
      </c>
      <c r="I23640" s="7">
        <v>54.707999999999998</v>
      </c>
      <c r="J23640" s="2">
        <v>41.5</v>
      </c>
      <c r="K23640">
        <v>2</v>
      </c>
    </row>
    <row r="23641" spans="1:12" x14ac:dyDescent="0.25">
      <c r="A23641">
        <v>56147</v>
      </c>
      <c r="B23641" s="2">
        <v>15.18999</v>
      </c>
      <c r="C23641" s="3">
        <v>143</v>
      </c>
      <c r="E23641" t="s">
        <v>10645</v>
      </c>
      <c r="F23641" s="4" t="s">
        <v>10428</v>
      </c>
      <c r="G23641" s="5">
        <v>96</v>
      </c>
      <c r="H23641" s="6">
        <v>5.2083299999999999E-2</v>
      </c>
      <c r="I23641" s="7">
        <v>61.25</v>
      </c>
    </row>
    <row r="23642" spans="1:12" x14ac:dyDescent="0.25">
      <c r="A23642">
        <v>28761</v>
      </c>
      <c r="B23642" s="2">
        <v>15.18863</v>
      </c>
      <c r="C23642" s="3">
        <v>8175</v>
      </c>
      <c r="D23642" s="4">
        <v>32000</v>
      </c>
      <c r="E23642" t="s">
        <v>5280</v>
      </c>
      <c r="F23642" s="4" t="s">
        <v>5642</v>
      </c>
      <c r="G23642" s="5">
        <v>5593</v>
      </c>
      <c r="H23642" s="6">
        <v>0.1655345</v>
      </c>
      <c r="I23642" s="7">
        <v>41.642000000000003</v>
      </c>
      <c r="J23642" s="2">
        <v>43</v>
      </c>
      <c r="K23642">
        <v>2</v>
      </c>
    </row>
    <row r="23643" spans="1:12" x14ac:dyDescent="0.25">
      <c r="A23643">
        <v>65536</v>
      </c>
      <c r="B23643" s="2">
        <v>15.182539999999999</v>
      </c>
      <c r="C23643" s="3">
        <v>29514</v>
      </c>
      <c r="D23643" s="4">
        <v>30060</v>
      </c>
      <c r="E23643" t="s">
        <v>636</v>
      </c>
      <c r="F23643" s="4" t="s">
        <v>12102</v>
      </c>
      <c r="G23643" s="5">
        <v>19861</v>
      </c>
      <c r="H23643" s="6">
        <v>0.14782000000000001</v>
      </c>
      <c r="I23643" s="7">
        <v>44.703000000000003</v>
      </c>
      <c r="J23643" s="2">
        <v>62.4</v>
      </c>
      <c r="K23643">
        <v>5</v>
      </c>
    </row>
    <row r="23644" spans="1:12" x14ac:dyDescent="0.25">
      <c r="A23644">
        <v>85210</v>
      </c>
      <c r="B23644" s="2">
        <v>15.172280000000001</v>
      </c>
      <c r="C23644" s="3">
        <v>38908</v>
      </c>
      <c r="D23644" s="4">
        <v>38060</v>
      </c>
      <c r="E23644" t="s">
        <v>14649</v>
      </c>
      <c r="F23644" s="4" t="s">
        <v>14962</v>
      </c>
      <c r="G23644" s="5">
        <v>23000</v>
      </c>
      <c r="H23644" s="6">
        <v>0.16934779999999999</v>
      </c>
      <c r="I23644" s="7">
        <v>40.981999999999999</v>
      </c>
      <c r="J23644" s="2">
        <v>37.75</v>
      </c>
      <c r="K23644">
        <v>4</v>
      </c>
    </row>
    <row r="23645" spans="1:12" x14ac:dyDescent="0.25">
      <c r="A23645">
        <v>15521</v>
      </c>
      <c r="B23645" s="2">
        <v>15.16647</v>
      </c>
      <c r="C23645" s="3">
        <v>1973</v>
      </c>
      <c r="E23645" t="s">
        <v>3183</v>
      </c>
      <c r="F23645" s="4" t="s">
        <v>3003</v>
      </c>
      <c r="G23645" s="5">
        <v>1276</v>
      </c>
      <c r="H23645" s="6">
        <v>9.3187199999999998E-2</v>
      </c>
      <c r="I23645" s="7">
        <v>54.140999999999998</v>
      </c>
      <c r="J23645" s="2">
        <v>36</v>
      </c>
      <c r="K23645">
        <v>1</v>
      </c>
    </row>
    <row r="23646" spans="1:12" x14ac:dyDescent="0.25">
      <c r="A23646">
        <v>83610</v>
      </c>
      <c r="B23646" s="2">
        <v>15.166</v>
      </c>
      <c r="C23646" s="3">
        <v>896</v>
      </c>
      <c r="E23646" t="s">
        <v>320</v>
      </c>
      <c r="F23646" s="4" t="s">
        <v>14725</v>
      </c>
      <c r="G23646" s="5">
        <v>694</v>
      </c>
      <c r="H23646" s="6">
        <v>0.17697840000000001</v>
      </c>
      <c r="I23646" s="7">
        <v>39.658999999999999</v>
      </c>
    </row>
    <row r="23647" spans="1:12" x14ac:dyDescent="0.25">
      <c r="A23647">
        <v>31014</v>
      </c>
      <c r="B23647" s="2">
        <v>15.1638</v>
      </c>
      <c r="C23647" s="3">
        <v>13852</v>
      </c>
      <c r="E23647" t="s">
        <v>6555</v>
      </c>
      <c r="F23647" s="4" t="s">
        <v>6363</v>
      </c>
      <c r="G23647" s="5">
        <v>8470</v>
      </c>
      <c r="H23647" s="6">
        <v>0.1404793</v>
      </c>
      <c r="I23647" s="7">
        <v>45.960999999999999</v>
      </c>
      <c r="J23647" s="2">
        <v>60.666699999999999</v>
      </c>
      <c r="K23647">
        <v>3</v>
      </c>
    </row>
    <row r="23648" spans="1:12" x14ac:dyDescent="0.25">
      <c r="A23648">
        <v>72573</v>
      </c>
      <c r="B23648" s="2">
        <v>15.16174</v>
      </c>
      <c r="C23648" s="3">
        <v>252</v>
      </c>
      <c r="E23648" t="s">
        <v>13391</v>
      </c>
      <c r="F23648" s="4" t="s">
        <v>13183</v>
      </c>
      <c r="G23648" s="5">
        <v>159</v>
      </c>
      <c r="H23648" s="6">
        <v>0.16875000000000001</v>
      </c>
      <c r="I23648" s="7">
        <v>41.070999999999998</v>
      </c>
    </row>
    <row r="23649" spans="1:11" x14ac:dyDescent="0.25">
      <c r="A23649">
        <v>16620</v>
      </c>
      <c r="B23649" s="2">
        <v>15.16164</v>
      </c>
      <c r="C23649" s="3">
        <v>326</v>
      </c>
      <c r="D23649" s="4">
        <v>20180</v>
      </c>
      <c r="E23649" t="s">
        <v>3526</v>
      </c>
      <c r="F23649" s="4" t="s">
        <v>3003</v>
      </c>
      <c r="G23649" s="5">
        <v>239</v>
      </c>
      <c r="H23649" s="6">
        <v>0.13333329999999999</v>
      </c>
      <c r="I23649" s="7">
        <v>47.188000000000002</v>
      </c>
      <c r="J23649" s="2">
        <v>37</v>
      </c>
      <c r="K23649">
        <v>1</v>
      </c>
    </row>
    <row r="23650" spans="1:11" x14ac:dyDescent="0.25">
      <c r="A23650">
        <v>16651</v>
      </c>
      <c r="B23650" s="2">
        <v>15.16051</v>
      </c>
      <c r="C23650" s="3">
        <v>5961</v>
      </c>
      <c r="D23650" s="4">
        <v>20180</v>
      </c>
      <c r="E23650" t="s">
        <v>3545</v>
      </c>
      <c r="F23650" s="4" t="s">
        <v>3003</v>
      </c>
      <c r="G23650" s="5">
        <v>4467</v>
      </c>
      <c r="H23650" s="6">
        <v>9.1336500000000001E-2</v>
      </c>
      <c r="I23650" s="7">
        <v>54.444000000000003</v>
      </c>
    </row>
    <row r="23651" spans="1:11" x14ac:dyDescent="0.25">
      <c r="A23651">
        <v>46809</v>
      </c>
      <c r="B23651" s="2">
        <v>15.158099999999999</v>
      </c>
      <c r="C23651" s="3">
        <v>7900</v>
      </c>
      <c r="D23651" s="4">
        <v>23060</v>
      </c>
      <c r="E23651" t="s">
        <v>8912</v>
      </c>
      <c r="F23651" s="4" t="s">
        <v>8800</v>
      </c>
      <c r="G23651" s="5">
        <v>5626</v>
      </c>
      <c r="H23651" s="6">
        <v>0.150702</v>
      </c>
      <c r="I23651" s="7">
        <v>44.177999999999997</v>
      </c>
      <c r="J23651" s="2">
        <v>63</v>
      </c>
      <c r="K23651">
        <v>2</v>
      </c>
    </row>
    <row r="23652" spans="1:11" x14ac:dyDescent="0.25">
      <c r="A23652">
        <v>23440</v>
      </c>
      <c r="B23652" s="2">
        <v>15.156650000000001</v>
      </c>
      <c r="C23652" s="3">
        <v>485</v>
      </c>
      <c r="E23652" t="s">
        <v>4872</v>
      </c>
      <c r="F23652" s="4" t="s">
        <v>4335</v>
      </c>
      <c r="G23652" s="5">
        <v>395</v>
      </c>
      <c r="H23652" s="6">
        <v>9.6202499999999996E-2</v>
      </c>
      <c r="I23652" s="7">
        <v>53.594000000000001</v>
      </c>
    </row>
    <row r="23653" spans="1:11" x14ac:dyDescent="0.25">
      <c r="A23653">
        <v>64054</v>
      </c>
      <c r="B23653" s="2">
        <v>15.155989999999999</v>
      </c>
      <c r="C23653" s="3">
        <v>3641</v>
      </c>
      <c r="D23653" s="4">
        <v>28140</v>
      </c>
      <c r="E23653" t="s">
        <v>5046</v>
      </c>
      <c r="F23653" s="4" t="s">
        <v>12102</v>
      </c>
      <c r="G23653" s="5">
        <v>2384</v>
      </c>
      <c r="H23653" s="6">
        <v>0.12835569999999999</v>
      </c>
      <c r="I23653" s="7">
        <v>48.036000000000001</v>
      </c>
      <c r="J23653" s="2">
        <v>21</v>
      </c>
      <c r="K23653">
        <v>1</v>
      </c>
    </row>
    <row r="23654" spans="1:11" x14ac:dyDescent="0.25">
      <c r="A23654">
        <v>79763</v>
      </c>
      <c r="B23654" s="2">
        <v>15.150550000000001</v>
      </c>
      <c r="C23654" s="3">
        <v>35037</v>
      </c>
      <c r="D23654" s="4">
        <v>36220</v>
      </c>
      <c r="E23654" t="s">
        <v>2980</v>
      </c>
      <c r="F23654" s="4" t="s">
        <v>13752</v>
      </c>
      <c r="G23654" s="5">
        <v>20347</v>
      </c>
      <c r="H23654" s="6">
        <v>7.5441099999999997E-2</v>
      </c>
      <c r="I23654" s="7">
        <v>57.177999999999997</v>
      </c>
      <c r="J23654" s="2">
        <v>43.5</v>
      </c>
      <c r="K23654">
        <v>2</v>
      </c>
    </row>
    <row r="23655" spans="1:11" x14ac:dyDescent="0.25">
      <c r="A23655">
        <v>98596</v>
      </c>
      <c r="B23655" s="2">
        <v>15.144489999999999</v>
      </c>
      <c r="C23655" s="3">
        <v>7670</v>
      </c>
      <c r="D23655" s="4">
        <v>16500</v>
      </c>
      <c r="E23655" t="s">
        <v>16469</v>
      </c>
      <c r="F23655" s="4" t="s">
        <v>16344</v>
      </c>
      <c r="G23655" s="5">
        <v>4955</v>
      </c>
      <c r="H23655" s="6">
        <v>0.1355932</v>
      </c>
      <c r="I23655" s="7">
        <v>46.783000000000001</v>
      </c>
      <c r="J23655" s="2">
        <v>61</v>
      </c>
      <c r="K23655">
        <v>1</v>
      </c>
    </row>
    <row r="23656" spans="1:11" x14ac:dyDescent="0.25">
      <c r="A23656">
        <v>50118</v>
      </c>
      <c r="B23656" s="2">
        <v>15.14315</v>
      </c>
      <c r="C23656" s="3">
        <v>924</v>
      </c>
      <c r="D23656" s="4">
        <v>19780</v>
      </c>
      <c r="E23656" t="s">
        <v>1232</v>
      </c>
      <c r="F23656" s="4" t="s">
        <v>9593</v>
      </c>
      <c r="G23656" s="5">
        <v>642</v>
      </c>
      <c r="H23656" s="6">
        <v>7.3208700000000002E-2</v>
      </c>
      <c r="I23656" s="7">
        <v>57.563000000000002</v>
      </c>
    </row>
    <row r="23657" spans="1:11" x14ac:dyDescent="0.25">
      <c r="A23657">
        <v>38362</v>
      </c>
      <c r="B23657" s="2">
        <v>15.14279</v>
      </c>
      <c r="C23657" s="3">
        <v>1398</v>
      </c>
      <c r="D23657" s="4">
        <v>27180</v>
      </c>
      <c r="E23657" t="s">
        <v>956</v>
      </c>
      <c r="F23657" s="4" t="s">
        <v>7348</v>
      </c>
      <c r="G23657" s="5">
        <v>866</v>
      </c>
      <c r="H23657" s="6">
        <v>0.1199539</v>
      </c>
      <c r="I23657" s="7">
        <v>49.478999999999999</v>
      </c>
    </row>
    <row r="23658" spans="1:11" x14ac:dyDescent="0.25">
      <c r="A23658">
        <v>32066</v>
      </c>
      <c r="B23658" s="2">
        <v>15.141439999999999</v>
      </c>
      <c r="C23658" s="3">
        <v>7335</v>
      </c>
      <c r="E23658" t="s">
        <v>6705</v>
      </c>
      <c r="F23658" s="4" t="s">
        <v>6689</v>
      </c>
      <c r="G23658" s="5">
        <v>4782</v>
      </c>
      <c r="H23658" s="6">
        <v>0.10600039999999999</v>
      </c>
      <c r="I23658" s="7">
        <v>51.89</v>
      </c>
      <c r="J23658" s="2">
        <v>55</v>
      </c>
      <c r="K23658">
        <v>1</v>
      </c>
    </row>
    <row r="23659" spans="1:11" x14ac:dyDescent="0.25">
      <c r="A23659">
        <v>96019</v>
      </c>
      <c r="B23659" s="2">
        <v>15.138590000000001</v>
      </c>
      <c r="C23659" s="3">
        <v>10128</v>
      </c>
      <c r="D23659" s="4">
        <v>39820</v>
      </c>
      <c r="E23659" t="s">
        <v>16030</v>
      </c>
      <c r="F23659" s="4" t="s">
        <v>15368</v>
      </c>
      <c r="G23659" s="5">
        <v>7143</v>
      </c>
      <c r="H23659" s="6">
        <v>0.1149377</v>
      </c>
      <c r="I23659" s="7">
        <v>50.343000000000004</v>
      </c>
    </row>
    <row r="23660" spans="1:11" x14ac:dyDescent="0.25">
      <c r="A23660">
        <v>79527</v>
      </c>
      <c r="B23660" s="2">
        <v>15.136850000000001</v>
      </c>
      <c r="C23660" s="3">
        <v>170</v>
      </c>
      <c r="D23660" s="4">
        <v>43660</v>
      </c>
      <c r="E23660" t="s">
        <v>14425</v>
      </c>
      <c r="F23660" s="4" t="s">
        <v>13752</v>
      </c>
      <c r="G23660" s="5">
        <v>97</v>
      </c>
      <c r="H23660" s="6">
        <v>7.1428599999999995E-2</v>
      </c>
      <c r="I23660" s="7">
        <v>57.856999999999999</v>
      </c>
    </row>
    <row r="23661" spans="1:11" x14ac:dyDescent="0.25">
      <c r="A23661">
        <v>37642</v>
      </c>
      <c r="B23661" s="2">
        <v>15.13439</v>
      </c>
      <c r="C23661" s="3">
        <v>13973</v>
      </c>
      <c r="D23661" s="4">
        <v>28700</v>
      </c>
      <c r="E23661" t="s">
        <v>4544</v>
      </c>
      <c r="F23661" s="4" t="s">
        <v>7348</v>
      </c>
      <c r="G23661" s="5">
        <v>10173</v>
      </c>
      <c r="H23661" s="6">
        <v>0.1225673</v>
      </c>
      <c r="I23661" s="7">
        <v>49.015000000000001</v>
      </c>
      <c r="J23661" s="2">
        <v>9</v>
      </c>
      <c r="K23661">
        <v>1</v>
      </c>
    </row>
    <row r="23662" spans="1:11" x14ac:dyDescent="0.25">
      <c r="A23662">
        <v>62325</v>
      </c>
      <c r="B23662" s="2">
        <v>15.1319</v>
      </c>
      <c r="C23662" s="3">
        <v>407</v>
      </c>
      <c r="D23662" s="4">
        <v>39500</v>
      </c>
      <c r="E23662" t="s">
        <v>11930</v>
      </c>
      <c r="F23662" s="4" t="s">
        <v>11490</v>
      </c>
      <c r="G23662" s="5">
        <v>259</v>
      </c>
      <c r="H23662" s="6">
        <v>0.1312741</v>
      </c>
      <c r="I23662" s="7">
        <v>47.5</v>
      </c>
    </row>
    <row r="23663" spans="1:11" x14ac:dyDescent="0.25">
      <c r="A23663">
        <v>37028</v>
      </c>
      <c r="B23663" s="2">
        <v>15.13172</v>
      </c>
      <c r="C23663" s="3">
        <v>694</v>
      </c>
      <c r="E23663" t="s">
        <v>7356</v>
      </c>
      <c r="F23663" s="4" t="s">
        <v>7348</v>
      </c>
      <c r="G23663" s="5">
        <v>465</v>
      </c>
      <c r="H23663" s="6">
        <v>5.7939900000000003E-2</v>
      </c>
      <c r="I23663" s="7">
        <v>60.17</v>
      </c>
    </row>
    <row r="23664" spans="1:11" x14ac:dyDescent="0.25">
      <c r="A23664">
        <v>37862</v>
      </c>
      <c r="B23664" s="2">
        <v>15.127890000000001</v>
      </c>
      <c r="C23664" s="3">
        <v>22545</v>
      </c>
      <c r="D23664" s="4">
        <v>42940</v>
      </c>
      <c r="E23664" t="s">
        <v>7506</v>
      </c>
      <c r="F23664" s="4" t="s">
        <v>7348</v>
      </c>
      <c r="G23664" s="5">
        <v>15574</v>
      </c>
      <c r="H23664" s="6">
        <v>0.1729164</v>
      </c>
      <c r="I23664" s="7">
        <v>40.298999999999999</v>
      </c>
      <c r="J23664" s="2">
        <v>69.5</v>
      </c>
      <c r="K23664">
        <v>2</v>
      </c>
    </row>
    <row r="23665" spans="1:11" x14ac:dyDescent="0.25">
      <c r="A23665">
        <v>36034</v>
      </c>
      <c r="B23665" s="2">
        <v>15.124029999999999</v>
      </c>
      <c r="C23665" s="3">
        <v>662</v>
      </c>
      <c r="E23665" t="s">
        <v>1419</v>
      </c>
      <c r="F23665" s="4" t="s">
        <v>7027</v>
      </c>
      <c r="G23665" s="5">
        <v>527</v>
      </c>
      <c r="H23665" s="6">
        <v>0.10227269999999999</v>
      </c>
      <c r="I23665" s="7">
        <v>52.5</v>
      </c>
    </row>
    <row r="23666" spans="1:11" x14ac:dyDescent="0.25">
      <c r="A23666">
        <v>31744</v>
      </c>
      <c r="B23666" s="2">
        <v>15.1235</v>
      </c>
      <c r="C23666" s="3">
        <v>2683</v>
      </c>
      <c r="D23666" s="4">
        <v>34220</v>
      </c>
      <c r="E23666" t="s">
        <v>6655</v>
      </c>
      <c r="F23666" s="4" t="s">
        <v>6363</v>
      </c>
      <c r="G23666" s="5">
        <v>1710</v>
      </c>
      <c r="H23666" s="6">
        <v>0.16715369999999999</v>
      </c>
      <c r="I23666" s="7">
        <v>41.283000000000001</v>
      </c>
    </row>
    <row r="23667" spans="1:11" x14ac:dyDescent="0.25">
      <c r="A23667">
        <v>5041</v>
      </c>
      <c r="B23667" s="2">
        <v>15.12303</v>
      </c>
      <c r="C23667" s="3">
        <v>382</v>
      </c>
      <c r="D23667" s="4">
        <v>17200</v>
      </c>
      <c r="E23667" t="s">
        <v>1035</v>
      </c>
      <c r="F23667" s="4" t="s">
        <v>1030</v>
      </c>
      <c r="G23667" s="5">
        <v>215</v>
      </c>
      <c r="H23667" s="6">
        <v>0.17674419999999999</v>
      </c>
      <c r="I23667" s="7">
        <v>39.615000000000002</v>
      </c>
      <c r="J23667" s="2">
        <v>39</v>
      </c>
      <c r="K23667">
        <v>1</v>
      </c>
    </row>
    <row r="23668" spans="1:11" x14ac:dyDescent="0.25">
      <c r="A23668">
        <v>74570</v>
      </c>
      <c r="B23668" s="2">
        <v>15.122820000000001</v>
      </c>
      <c r="C23668" s="3">
        <v>1021</v>
      </c>
      <c r="E23668" t="s">
        <v>4992</v>
      </c>
      <c r="F23668" s="4" t="s">
        <v>13462</v>
      </c>
      <c r="G23668" s="5">
        <v>703</v>
      </c>
      <c r="H23668" s="6">
        <v>0.109375</v>
      </c>
      <c r="I23668" s="7">
        <v>51.25</v>
      </c>
    </row>
    <row r="23669" spans="1:11" x14ac:dyDescent="0.25">
      <c r="A23669">
        <v>45732</v>
      </c>
      <c r="B23669" s="2">
        <v>15.12195</v>
      </c>
      <c r="C23669" s="3">
        <v>4419</v>
      </c>
      <c r="D23669" s="4">
        <v>11900</v>
      </c>
      <c r="E23669" t="s">
        <v>8739</v>
      </c>
      <c r="F23669" s="4" t="s">
        <v>8295</v>
      </c>
      <c r="G23669" s="5">
        <v>2920</v>
      </c>
      <c r="H23669" s="6">
        <v>0.11232880000000001</v>
      </c>
      <c r="I23669" s="7">
        <v>50.738999999999997</v>
      </c>
      <c r="J23669" s="2">
        <v>51</v>
      </c>
      <c r="K23669">
        <v>1</v>
      </c>
    </row>
    <row r="23670" spans="1:11" x14ac:dyDescent="0.25">
      <c r="A23670">
        <v>44865</v>
      </c>
      <c r="B23670" s="2">
        <v>15.120660000000001</v>
      </c>
      <c r="C23670" s="3">
        <v>3750</v>
      </c>
      <c r="D23670" s="4">
        <v>31900</v>
      </c>
      <c r="E23670" t="s">
        <v>352</v>
      </c>
      <c r="F23670" s="4" t="s">
        <v>8295</v>
      </c>
      <c r="G23670" s="5">
        <v>2463</v>
      </c>
      <c r="H23670" s="6">
        <v>9.5373399999999997E-2</v>
      </c>
      <c r="I23670" s="7">
        <v>53.661000000000001</v>
      </c>
    </row>
    <row r="23671" spans="1:11" x14ac:dyDescent="0.25">
      <c r="A23671">
        <v>97447</v>
      </c>
      <c r="B23671" s="2">
        <v>15.119949999999999</v>
      </c>
      <c r="C23671" s="3">
        <v>737</v>
      </c>
      <c r="D23671" s="4">
        <v>40700</v>
      </c>
      <c r="E23671" t="s">
        <v>16254</v>
      </c>
      <c r="F23671" s="4" t="s">
        <v>16170</v>
      </c>
      <c r="G23671" s="5">
        <v>509</v>
      </c>
      <c r="H23671" s="6">
        <v>0.1705882</v>
      </c>
      <c r="I23671" s="7">
        <v>40.661999999999999</v>
      </c>
      <c r="J23671" s="2">
        <v>39.5</v>
      </c>
      <c r="K23671">
        <v>2</v>
      </c>
    </row>
    <row r="23672" spans="1:11" x14ac:dyDescent="0.25">
      <c r="A23672">
        <v>13774</v>
      </c>
      <c r="B23672" s="2">
        <v>15.1198</v>
      </c>
      <c r="C23672" s="3">
        <v>317</v>
      </c>
      <c r="E23672" t="s">
        <v>2715</v>
      </c>
      <c r="F23672" s="4" t="s">
        <v>1280</v>
      </c>
      <c r="G23672" s="5">
        <v>130</v>
      </c>
      <c r="H23672" s="6">
        <v>0</v>
      </c>
      <c r="I23672" s="7">
        <v>70.138999999999996</v>
      </c>
    </row>
    <row r="23673" spans="1:11" x14ac:dyDescent="0.25">
      <c r="A23673">
        <v>14846</v>
      </c>
      <c r="B23673" s="2">
        <v>15.119630000000001</v>
      </c>
      <c r="C23673" s="3">
        <v>785</v>
      </c>
      <c r="D23673" s="4">
        <v>40380</v>
      </c>
      <c r="E23673" t="s">
        <v>2971</v>
      </c>
      <c r="F23673" s="4" t="s">
        <v>1280</v>
      </c>
      <c r="G23673" s="5">
        <v>583</v>
      </c>
      <c r="H23673" s="6">
        <v>7.8902200000000006E-2</v>
      </c>
      <c r="I23673" s="7">
        <v>56.5</v>
      </c>
      <c r="J23673" s="2">
        <v>78</v>
      </c>
      <c r="K23673">
        <v>1</v>
      </c>
    </row>
    <row r="23674" spans="1:11" x14ac:dyDescent="0.25">
      <c r="A23674">
        <v>71922</v>
      </c>
      <c r="B23674" s="2">
        <v>15.11946</v>
      </c>
      <c r="C23674" s="3">
        <v>151</v>
      </c>
      <c r="E23674" t="s">
        <v>13225</v>
      </c>
      <c r="F23674" s="4" t="s">
        <v>13183</v>
      </c>
      <c r="G23674" s="5">
        <v>123</v>
      </c>
      <c r="H23674" s="6">
        <v>0.14634150000000001</v>
      </c>
      <c r="I23674" s="7">
        <v>44.844000000000001</v>
      </c>
    </row>
    <row r="23675" spans="1:11" x14ac:dyDescent="0.25">
      <c r="A23675">
        <v>75937</v>
      </c>
      <c r="B23675" s="2">
        <v>15.119289999999999</v>
      </c>
      <c r="C23675" s="3">
        <v>875</v>
      </c>
      <c r="D23675" s="4">
        <v>34860</v>
      </c>
      <c r="E23675" t="s">
        <v>13872</v>
      </c>
      <c r="F23675" s="4" t="s">
        <v>13752</v>
      </c>
      <c r="G23675" s="5">
        <v>578</v>
      </c>
      <c r="H23675" s="6">
        <v>8.6355799999999996E-2</v>
      </c>
      <c r="I23675" s="7">
        <v>55.207999999999998</v>
      </c>
      <c r="J23675" s="2">
        <v>40</v>
      </c>
      <c r="K23675">
        <v>2</v>
      </c>
    </row>
    <row r="23676" spans="1:11" x14ac:dyDescent="0.25">
      <c r="A23676">
        <v>76431</v>
      </c>
      <c r="B23676" s="2">
        <v>15.11861</v>
      </c>
      <c r="C23676" s="3">
        <v>3318</v>
      </c>
      <c r="D23676" s="4">
        <v>19100</v>
      </c>
      <c r="E23676" t="s">
        <v>13934</v>
      </c>
      <c r="F23676" s="4" t="s">
        <v>13752</v>
      </c>
      <c r="G23676" s="5">
        <v>2275</v>
      </c>
      <c r="H23676" s="6">
        <v>6.6813200000000003E-2</v>
      </c>
      <c r="I23676" s="7">
        <v>58.582000000000001</v>
      </c>
      <c r="J23676" s="2">
        <v>64</v>
      </c>
      <c r="K23676">
        <v>1</v>
      </c>
    </row>
    <row r="23677" spans="1:11" x14ac:dyDescent="0.25">
      <c r="A23677">
        <v>61263</v>
      </c>
      <c r="B23677" s="2">
        <v>15.11795</v>
      </c>
      <c r="C23677" s="3">
        <v>694</v>
      </c>
      <c r="D23677" s="4">
        <v>19340</v>
      </c>
      <c r="E23677" t="s">
        <v>11694</v>
      </c>
      <c r="F23677" s="4" t="s">
        <v>11490</v>
      </c>
      <c r="G23677" s="5">
        <v>467</v>
      </c>
      <c r="H23677" s="6">
        <v>5.7692300000000002E-2</v>
      </c>
      <c r="I23677" s="7">
        <v>60.155999999999999</v>
      </c>
    </row>
    <row r="23678" spans="1:11" x14ac:dyDescent="0.25">
      <c r="A23678">
        <v>7050</v>
      </c>
      <c r="B23678" s="2">
        <v>15.11318</v>
      </c>
      <c r="C23678" s="3">
        <v>30201</v>
      </c>
      <c r="D23678" s="4">
        <v>35620</v>
      </c>
      <c r="E23678" t="s">
        <v>130</v>
      </c>
      <c r="F23678" s="4" t="s">
        <v>1341</v>
      </c>
      <c r="G23678" s="5">
        <v>19465</v>
      </c>
      <c r="H23678" s="6">
        <v>0.18725919999999999</v>
      </c>
      <c r="I23678" s="7">
        <v>37.764000000000003</v>
      </c>
      <c r="J23678" s="2">
        <v>33.833300000000001</v>
      </c>
      <c r="K23678">
        <v>6</v>
      </c>
    </row>
    <row r="23679" spans="1:11" x14ac:dyDescent="0.25">
      <c r="A23679">
        <v>75705</v>
      </c>
      <c r="B23679" s="2">
        <v>15.108129999999999</v>
      </c>
      <c r="C23679" s="3">
        <v>2434</v>
      </c>
      <c r="D23679" s="4">
        <v>46340</v>
      </c>
      <c r="E23679" t="s">
        <v>7327</v>
      </c>
      <c r="F23679" s="4" t="s">
        <v>13752</v>
      </c>
      <c r="G23679" s="5">
        <v>1615</v>
      </c>
      <c r="H23679" s="6">
        <v>0.123839</v>
      </c>
      <c r="I23679" s="7">
        <v>48.722000000000001</v>
      </c>
    </row>
    <row r="23680" spans="1:11" x14ac:dyDescent="0.25">
      <c r="A23680">
        <v>43938</v>
      </c>
      <c r="B23680" s="2">
        <v>15.10684</v>
      </c>
      <c r="C23680" s="3">
        <v>5480</v>
      </c>
      <c r="D23680" s="4">
        <v>48260</v>
      </c>
      <c r="E23680" t="s">
        <v>8470</v>
      </c>
      <c r="F23680" s="4" t="s">
        <v>8295</v>
      </c>
      <c r="G23680" s="5">
        <v>3788</v>
      </c>
      <c r="H23680" s="6">
        <v>0.1151003</v>
      </c>
      <c r="I23680" s="7">
        <v>50.231999999999999</v>
      </c>
      <c r="J23680" s="2">
        <v>58</v>
      </c>
      <c r="K23680">
        <v>4</v>
      </c>
    </row>
    <row r="23681" spans="1:11" x14ac:dyDescent="0.25">
      <c r="A23681">
        <v>5858</v>
      </c>
      <c r="B23681" s="2">
        <v>15.10586</v>
      </c>
      <c r="C23681" s="3">
        <v>428</v>
      </c>
      <c r="D23681" s="4">
        <v>13620</v>
      </c>
      <c r="E23681" t="s">
        <v>1187</v>
      </c>
      <c r="F23681" s="4" t="s">
        <v>1030</v>
      </c>
      <c r="G23681" s="5">
        <v>282</v>
      </c>
      <c r="H23681" s="6">
        <v>0.1236749</v>
      </c>
      <c r="I23681" s="7">
        <v>48.75</v>
      </c>
    </row>
    <row r="23682" spans="1:11" x14ac:dyDescent="0.25">
      <c r="A23682">
        <v>26215</v>
      </c>
      <c r="B23682" s="2">
        <v>15.10575</v>
      </c>
      <c r="C23682" s="3">
        <v>405</v>
      </c>
      <c r="E23682" t="s">
        <v>2480</v>
      </c>
      <c r="F23682" s="4" t="s">
        <v>5144</v>
      </c>
      <c r="G23682" s="5">
        <v>178</v>
      </c>
      <c r="H23682" s="6">
        <v>0.24719099999999999</v>
      </c>
      <c r="I23682" s="7">
        <v>27.404</v>
      </c>
    </row>
    <row r="23683" spans="1:11" x14ac:dyDescent="0.25">
      <c r="A23683">
        <v>39111</v>
      </c>
      <c r="B23683" s="2">
        <v>15.10425</v>
      </c>
      <c r="C23683" s="3">
        <v>9600</v>
      </c>
      <c r="D23683" s="4">
        <v>27140</v>
      </c>
      <c r="E23683" t="s">
        <v>7754</v>
      </c>
      <c r="F23683" s="4" t="s">
        <v>7633</v>
      </c>
      <c r="G23683" s="5">
        <v>6079</v>
      </c>
      <c r="H23683" s="6">
        <v>0.14194080000000001</v>
      </c>
      <c r="I23683" s="7">
        <v>45.591000000000001</v>
      </c>
    </row>
    <row r="23684" spans="1:11" x14ac:dyDescent="0.25">
      <c r="A23684">
        <v>72126</v>
      </c>
      <c r="B23684" s="2">
        <v>15.102209999999999</v>
      </c>
      <c r="C23684" s="3">
        <v>3625</v>
      </c>
      <c r="D23684" s="4">
        <v>30780</v>
      </c>
      <c r="E23684" t="s">
        <v>4636</v>
      </c>
      <c r="F23684" s="4" t="s">
        <v>13183</v>
      </c>
      <c r="G23684" s="5">
        <v>2437</v>
      </c>
      <c r="H23684" s="6">
        <v>0.12100080000000001</v>
      </c>
      <c r="I23684" s="7">
        <v>49.204999999999998</v>
      </c>
      <c r="J23684" s="2">
        <v>44</v>
      </c>
      <c r="K23684">
        <v>2</v>
      </c>
    </row>
    <row r="23685" spans="1:11" x14ac:dyDescent="0.25">
      <c r="A23685">
        <v>41143</v>
      </c>
      <c r="B23685" s="2">
        <v>15.099259999999999</v>
      </c>
      <c r="C23685" s="3">
        <v>14987</v>
      </c>
      <c r="E23685" t="s">
        <v>6366</v>
      </c>
      <c r="F23685" s="4" t="s">
        <v>7883</v>
      </c>
      <c r="G23685" s="5">
        <v>9897</v>
      </c>
      <c r="H23685" s="6">
        <v>0.1210468</v>
      </c>
      <c r="I23685" s="7">
        <v>49.195</v>
      </c>
      <c r="J23685" s="2">
        <v>60</v>
      </c>
      <c r="K23685">
        <v>2</v>
      </c>
    </row>
    <row r="23686" spans="1:11" x14ac:dyDescent="0.25">
      <c r="A23686">
        <v>48471</v>
      </c>
      <c r="B23686" s="2">
        <v>15.09595</v>
      </c>
      <c r="C23686" s="3">
        <v>5445</v>
      </c>
      <c r="E23686" t="s">
        <v>8626</v>
      </c>
      <c r="F23686" s="4" t="s">
        <v>9106</v>
      </c>
      <c r="G23686" s="5">
        <v>3923</v>
      </c>
      <c r="H23686" s="6">
        <v>0.120571</v>
      </c>
      <c r="I23686" s="7">
        <v>49.268000000000001</v>
      </c>
      <c r="J23686" s="2">
        <v>53.5</v>
      </c>
      <c r="K23686">
        <v>2</v>
      </c>
    </row>
    <row r="23687" spans="1:11" x14ac:dyDescent="0.25">
      <c r="A23687">
        <v>56742</v>
      </c>
      <c r="B23687" s="2">
        <v>15.09487</v>
      </c>
      <c r="C23687" s="3">
        <v>907</v>
      </c>
      <c r="E23687" t="s">
        <v>10862</v>
      </c>
      <c r="F23687" s="4" t="s">
        <v>10428</v>
      </c>
      <c r="G23687" s="5">
        <v>606</v>
      </c>
      <c r="H23687" s="6">
        <v>9.3904500000000002E-2</v>
      </c>
      <c r="I23687" s="7">
        <v>53.875</v>
      </c>
    </row>
    <row r="23688" spans="1:11" x14ac:dyDescent="0.25">
      <c r="A23688">
        <v>70380</v>
      </c>
      <c r="B23688" s="2">
        <v>15.091089999999999</v>
      </c>
      <c r="C23688" s="3">
        <v>22584</v>
      </c>
      <c r="D23688" s="4">
        <v>34020</v>
      </c>
      <c r="E23688" t="s">
        <v>7728</v>
      </c>
      <c r="F23688" s="4" t="s">
        <v>12927</v>
      </c>
      <c r="G23688" s="5">
        <v>15180</v>
      </c>
      <c r="H23688" s="6">
        <v>0.10947900000000001</v>
      </c>
      <c r="I23688" s="7">
        <v>51.183</v>
      </c>
      <c r="J23688" s="2">
        <v>61.2</v>
      </c>
      <c r="K23688">
        <v>5</v>
      </c>
    </row>
    <row r="23689" spans="1:11" x14ac:dyDescent="0.25">
      <c r="A23689">
        <v>76432</v>
      </c>
      <c r="B23689" s="2">
        <v>15.08724</v>
      </c>
      <c r="C23689" s="3">
        <v>1250</v>
      </c>
      <c r="D23689" s="4">
        <v>15220</v>
      </c>
      <c r="E23689" t="s">
        <v>13935</v>
      </c>
      <c r="F23689" s="4" t="s">
        <v>13752</v>
      </c>
      <c r="G23689" s="5">
        <v>906</v>
      </c>
      <c r="H23689" s="6">
        <v>0.1192053</v>
      </c>
      <c r="I23689" s="7">
        <v>49.5</v>
      </c>
    </row>
    <row r="23690" spans="1:11" x14ac:dyDescent="0.25">
      <c r="A23690">
        <v>43739</v>
      </c>
      <c r="B23690" s="2">
        <v>15.086650000000001</v>
      </c>
      <c r="C23690" s="3">
        <v>2253</v>
      </c>
      <c r="D23690" s="4">
        <v>18140</v>
      </c>
      <c r="E23690" t="s">
        <v>2204</v>
      </c>
      <c r="F23690" s="4" t="s">
        <v>8295</v>
      </c>
      <c r="G23690" s="5">
        <v>1536</v>
      </c>
      <c r="H23690" s="6">
        <v>8.9843800000000001E-2</v>
      </c>
      <c r="I23690" s="7">
        <v>54.57</v>
      </c>
    </row>
    <row r="23691" spans="1:11" x14ac:dyDescent="0.25">
      <c r="A23691">
        <v>22436</v>
      </c>
      <c r="B23691" s="2">
        <v>15.08615</v>
      </c>
      <c r="C23691" s="3">
        <v>879</v>
      </c>
      <c r="E23691" t="s">
        <v>4662</v>
      </c>
      <c r="F23691" s="4" t="s">
        <v>4335</v>
      </c>
      <c r="G23691" s="5">
        <v>550</v>
      </c>
      <c r="H23691" s="6">
        <v>0.1451906</v>
      </c>
      <c r="I23691" s="7">
        <v>45</v>
      </c>
    </row>
    <row r="23692" spans="1:11" x14ac:dyDescent="0.25">
      <c r="A23692">
        <v>14739</v>
      </c>
      <c r="B23692" s="2">
        <v>15.08559</v>
      </c>
      <c r="C23692" s="3">
        <v>2698</v>
      </c>
      <c r="E23692" t="s">
        <v>868</v>
      </c>
      <c r="F23692" s="4" t="s">
        <v>1280</v>
      </c>
      <c r="G23692" s="5">
        <v>1812</v>
      </c>
      <c r="H23692" s="6">
        <v>0.11583010000000001</v>
      </c>
      <c r="I23692" s="7">
        <v>50.066000000000003</v>
      </c>
    </row>
    <row r="23693" spans="1:11" x14ac:dyDescent="0.25">
      <c r="A23693">
        <v>57521</v>
      </c>
      <c r="B23693" s="2">
        <v>15.08512</v>
      </c>
      <c r="C23693" s="3">
        <v>218</v>
      </c>
      <c r="E23693" t="s">
        <v>1522</v>
      </c>
      <c r="F23693" s="4" t="s">
        <v>10877</v>
      </c>
      <c r="G23693" s="5">
        <v>136</v>
      </c>
      <c r="H23693" s="6">
        <v>5.1094899999999999E-2</v>
      </c>
      <c r="I23693" s="7">
        <v>61.25</v>
      </c>
    </row>
    <row r="23694" spans="1:11" x14ac:dyDescent="0.25">
      <c r="A23694">
        <v>56518</v>
      </c>
      <c r="B23694" s="2">
        <v>15.085039999999999</v>
      </c>
      <c r="C23694" s="3">
        <v>344</v>
      </c>
      <c r="D23694" s="4">
        <v>22260</v>
      </c>
      <c r="E23694" t="s">
        <v>6345</v>
      </c>
      <c r="F23694" s="4" t="s">
        <v>10428</v>
      </c>
      <c r="G23694" s="5">
        <v>208</v>
      </c>
      <c r="H23694" s="6">
        <v>8.6538500000000004E-2</v>
      </c>
      <c r="I23694" s="7">
        <v>55.125</v>
      </c>
    </row>
    <row r="23695" spans="1:11" x14ac:dyDescent="0.25">
      <c r="A23695">
        <v>95841</v>
      </c>
      <c r="B23695" s="2">
        <v>15.08207</v>
      </c>
      <c r="C23695" s="3">
        <v>19361</v>
      </c>
      <c r="D23695" s="4">
        <v>40900</v>
      </c>
      <c r="E23695" t="s">
        <v>3933</v>
      </c>
      <c r="F23695" s="4" t="s">
        <v>15368</v>
      </c>
      <c r="G23695" s="5">
        <v>12211</v>
      </c>
      <c r="H23695" s="6">
        <v>0.164019</v>
      </c>
      <c r="I23695" s="7">
        <v>41.731000000000002</v>
      </c>
      <c r="J23695" s="2">
        <v>40.200000000000003</v>
      </c>
      <c r="K23695">
        <v>5</v>
      </c>
    </row>
    <row r="23696" spans="1:11" x14ac:dyDescent="0.25">
      <c r="A23696">
        <v>37874</v>
      </c>
      <c r="B23696" s="2">
        <v>15.07672</v>
      </c>
      <c r="C23696" s="3">
        <v>14347</v>
      </c>
      <c r="E23696" t="s">
        <v>7513</v>
      </c>
      <c r="F23696" s="4" t="s">
        <v>7348</v>
      </c>
      <c r="G23696" s="5">
        <v>10149</v>
      </c>
      <c r="H23696" s="6">
        <v>0.12650249999999999</v>
      </c>
      <c r="I23696" s="7">
        <v>48.213999999999999</v>
      </c>
      <c r="J23696" s="2">
        <v>41</v>
      </c>
      <c r="K23696">
        <v>1</v>
      </c>
    </row>
    <row r="23697" spans="1:11" x14ac:dyDescent="0.25">
      <c r="A23697">
        <v>41425</v>
      </c>
      <c r="B23697" s="2">
        <v>15.07409</v>
      </c>
      <c r="C23697" s="3">
        <v>1111</v>
      </c>
      <c r="E23697" t="s">
        <v>8067</v>
      </c>
      <c r="F23697" s="4" t="s">
        <v>7883</v>
      </c>
      <c r="G23697" s="5">
        <v>813</v>
      </c>
      <c r="H23697" s="6">
        <v>0.1709717</v>
      </c>
      <c r="I23697" s="7">
        <v>40.526000000000003</v>
      </c>
    </row>
    <row r="23698" spans="1:11" x14ac:dyDescent="0.25">
      <c r="A23698">
        <v>42518</v>
      </c>
      <c r="B23698" s="2">
        <v>15.07339</v>
      </c>
      <c r="C23698" s="3">
        <v>3115</v>
      </c>
      <c r="D23698" s="4">
        <v>43700</v>
      </c>
      <c r="E23698" t="s">
        <v>8263</v>
      </c>
      <c r="F23698" s="4" t="s">
        <v>7883</v>
      </c>
      <c r="G23698" s="5">
        <v>2141</v>
      </c>
      <c r="H23698" s="6">
        <v>0.13872019999999999</v>
      </c>
      <c r="I23698" s="7">
        <v>46.097999999999999</v>
      </c>
      <c r="J23698" s="2">
        <v>57</v>
      </c>
      <c r="K23698">
        <v>1</v>
      </c>
    </row>
    <row r="23699" spans="1:11" x14ac:dyDescent="0.25">
      <c r="A23699">
        <v>32009</v>
      </c>
      <c r="B23699" s="2">
        <v>15.0724</v>
      </c>
      <c r="C23699" s="3">
        <v>3348</v>
      </c>
      <c r="D23699" s="4">
        <v>27260</v>
      </c>
      <c r="E23699" t="s">
        <v>6690</v>
      </c>
      <c r="F23699" s="4" t="s">
        <v>6689</v>
      </c>
      <c r="G23699" s="5">
        <v>2000</v>
      </c>
      <c r="H23699" s="6">
        <v>7.0464799999999994E-2</v>
      </c>
      <c r="I23699" s="7">
        <v>57.884999999999998</v>
      </c>
    </row>
    <row r="23700" spans="1:11" x14ac:dyDescent="0.25">
      <c r="A23700">
        <v>57787</v>
      </c>
      <c r="B23700" s="2">
        <v>15.07185</v>
      </c>
      <c r="C23700" s="3">
        <v>421</v>
      </c>
      <c r="D23700" s="4">
        <v>39660</v>
      </c>
      <c r="E23700" t="s">
        <v>11064</v>
      </c>
      <c r="F23700" s="4" t="s">
        <v>10877</v>
      </c>
      <c r="G23700" s="5">
        <v>301</v>
      </c>
      <c r="H23700" s="6">
        <v>0.17218539999999999</v>
      </c>
      <c r="I23700" s="7">
        <v>40.293999999999997</v>
      </c>
    </row>
    <row r="23701" spans="1:11" x14ac:dyDescent="0.25">
      <c r="A23701">
        <v>33592</v>
      </c>
      <c r="B23701" s="2">
        <v>15.070040000000001</v>
      </c>
      <c r="C23701" s="3">
        <v>10364</v>
      </c>
      <c r="D23701" s="4">
        <v>45300</v>
      </c>
      <c r="E23701" t="s">
        <v>6916</v>
      </c>
      <c r="F23701" s="4" t="s">
        <v>6689</v>
      </c>
      <c r="G23701" s="5">
        <v>7224</v>
      </c>
      <c r="H23701" s="6">
        <v>0.1586159</v>
      </c>
      <c r="I23701" s="7">
        <v>42.637999999999998</v>
      </c>
      <c r="J23701" s="2">
        <v>39.5</v>
      </c>
      <c r="K23701">
        <v>2</v>
      </c>
    </row>
    <row r="23702" spans="1:11" x14ac:dyDescent="0.25">
      <c r="A23702">
        <v>25075</v>
      </c>
      <c r="B23702" s="2">
        <v>15.06822</v>
      </c>
      <c r="C23702" s="3">
        <v>549</v>
      </c>
      <c r="D23702" s="4">
        <v>16620</v>
      </c>
      <c r="E23702" t="s">
        <v>5254</v>
      </c>
      <c r="F23702" s="4" t="s">
        <v>5144</v>
      </c>
      <c r="G23702" s="5">
        <v>395</v>
      </c>
      <c r="H23702" s="6">
        <v>0.17929290000000001</v>
      </c>
      <c r="I23702" s="7">
        <v>39.063000000000002</v>
      </c>
    </row>
    <row r="23703" spans="1:11" x14ac:dyDescent="0.25">
      <c r="A23703">
        <v>32764</v>
      </c>
      <c r="B23703" s="2">
        <v>15.067500000000001</v>
      </c>
      <c r="C23703" s="3">
        <v>3430</v>
      </c>
      <c r="D23703" s="4">
        <v>19660</v>
      </c>
      <c r="E23703" t="s">
        <v>6838</v>
      </c>
      <c r="F23703" s="4" t="s">
        <v>6689</v>
      </c>
      <c r="G23703" s="5">
        <v>2588</v>
      </c>
      <c r="H23703" s="6">
        <v>0.1170336</v>
      </c>
      <c r="I23703" s="7">
        <v>49.820999999999998</v>
      </c>
      <c r="J23703" s="2">
        <v>68</v>
      </c>
      <c r="K23703">
        <v>1</v>
      </c>
    </row>
    <row r="23704" spans="1:11" x14ac:dyDescent="0.25">
      <c r="A23704">
        <v>23004</v>
      </c>
      <c r="B23704" s="2">
        <v>15.06671</v>
      </c>
      <c r="C23704" s="3">
        <v>1014</v>
      </c>
      <c r="D23704" s="4">
        <v>16820</v>
      </c>
      <c r="E23704" t="s">
        <v>4772</v>
      </c>
      <c r="F23704" s="4" t="s">
        <v>4335</v>
      </c>
      <c r="G23704" s="5">
        <v>725</v>
      </c>
      <c r="H23704" s="6">
        <v>6.6206899999999999E-2</v>
      </c>
      <c r="I23704" s="7">
        <v>58.603000000000002</v>
      </c>
    </row>
    <row r="23705" spans="1:11" x14ac:dyDescent="0.25">
      <c r="A23705">
        <v>24219</v>
      </c>
      <c r="B23705" s="2">
        <v>15.06453</v>
      </c>
      <c r="C23705" s="3">
        <v>11428</v>
      </c>
      <c r="D23705" s="4">
        <v>13720</v>
      </c>
      <c r="E23705" t="s">
        <v>5000</v>
      </c>
      <c r="F23705" s="4" t="s">
        <v>4335</v>
      </c>
      <c r="G23705" s="5">
        <v>8369</v>
      </c>
      <c r="H23705" s="6">
        <v>0.14647550000000001</v>
      </c>
      <c r="I23705" s="7">
        <v>44.731000000000002</v>
      </c>
      <c r="J23705" s="2">
        <v>62</v>
      </c>
      <c r="K23705">
        <v>1</v>
      </c>
    </row>
    <row r="23706" spans="1:11" x14ac:dyDescent="0.25">
      <c r="A23706">
        <v>99180</v>
      </c>
      <c r="B23706" s="2">
        <v>15.062329999999999</v>
      </c>
      <c r="C23706" s="3">
        <v>1029</v>
      </c>
      <c r="D23706" s="4">
        <v>44060</v>
      </c>
      <c r="E23706" t="s">
        <v>16582</v>
      </c>
      <c r="F23706" s="4" t="s">
        <v>16344</v>
      </c>
      <c r="G23706" s="5">
        <v>815</v>
      </c>
      <c r="H23706" s="6">
        <v>0.16053919999999999</v>
      </c>
      <c r="I23706" s="7">
        <v>42.296999999999997</v>
      </c>
    </row>
    <row r="23707" spans="1:11" x14ac:dyDescent="0.25">
      <c r="A23707">
        <v>15490</v>
      </c>
      <c r="B23707" s="2">
        <v>15.061970000000001</v>
      </c>
      <c r="C23707" s="3">
        <v>763</v>
      </c>
      <c r="D23707" s="4">
        <v>38300</v>
      </c>
      <c r="E23707" t="s">
        <v>3179</v>
      </c>
      <c r="F23707" s="4" t="s">
        <v>3003</v>
      </c>
      <c r="G23707" s="5">
        <v>690</v>
      </c>
      <c r="H23707" s="6">
        <v>0.1519537</v>
      </c>
      <c r="I23707" s="7">
        <v>43.78</v>
      </c>
    </row>
    <row r="23708" spans="1:11" x14ac:dyDescent="0.25">
      <c r="A23708">
        <v>76823</v>
      </c>
      <c r="B23708" s="2">
        <v>15.06127</v>
      </c>
      <c r="C23708" s="3">
        <v>3177</v>
      </c>
      <c r="D23708" s="4">
        <v>15220</v>
      </c>
      <c r="E23708" t="s">
        <v>14000</v>
      </c>
      <c r="F23708" s="4" t="s">
        <v>13752</v>
      </c>
      <c r="G23708" s="5">
        <v>2253</v>
      </c>
      <c r="H23708" s="6">
        <v>0.1348713</v>
      </c>
      <c r="I23708" s="7">
        <v>46.728000000000002</v>
      </c>
    </row>
    <row r="23709" spans="1:11" x14ac:dyDescent="0.25">
      <c r="A23709">
        <v>31510</v>
      </c>
      <c r="B23709" s="2">
        <v>15.05911</v>
      </c>
      <c r="C23709" s="3">
        <v>10439</v>
      </c>
      <c r="E23709" t="s">
        <v>2902</v>
      </c>
      <c r="F23709" s="4" t="s">
        <v>6363</v>
      </c>
      <c r="G23709" s="5">
        <v>6780</v>
      </c>
      <c r="H23709" s="6">
        <v>0.1159292</v>
      </c>
      <c r="I23709" s="7">
        <v>50</v>
      </c>
      <c r="J23709" s="2">
        <v>62.666699999999999</v>
      </c>
      <c r="K23709">
        <v>3</v>
      </c>
    </row>
    <row r="23710" spans="1:11" x14ac:dyDescent="0.25">
      <c r="A23710">
        <v>41560</v>
      </c>
      <c r="B23710" s="2">
        <v>15.05743</v>
      </c>
      <c r="C23710" s="3">
        <v>356</v>
      </c>
      <c r="E23710" t="s">
        <v>8091</v>
      </c>
      <c r="F23710" s="4" t="s">
        <v>7883</v>
      </c>
      <c r="G23710" s="5">
        <v>214</v>
      </c>
      <c r="H23710" s="6">
        <v>0.21495330000000001</v>
      </c>
      <c r="I23710" s="7">
        <v>32.884999999999998</v>
      </c>
      <c r="J23710" s="2">
        <v>66</v>
      </c>
      <c r="K23710">
        <v>1</v>
      </c>
    </row>
    <row r="23711" spans="1:11" x14ac:dyDescent="0.25">
      <c r="A23711">
        <v>75792</v>
      </c>
      <c r="B23711" s="2">
        <v>15.056850000000001</v>
      </c>
      <c r="C23711" s="3">
        <v>3375</v>
      </c>
      <c r="D23711" s="4">
        <v>46340</v>
      </c>
      <c r="E23711" t="s">
        <v>5450</v>
      </c>
      <c r="F23711" s="4" t="s">
        <v>13752</v>
      </c>
      <c r="G23711" s="5">
        <v>2213</v>
      </c>
      <c r="H23711" s="6">
        <v>7.77225E-2</v>
      </c>
      <c r="I23711" s="7">
        <v>56.594999999999999</v>
      </c>
    </row>
    <row r="23712" spans="1:11" x14ac:dyDescent="0.25">
      <c r="A23712">
        <v>95354</v>
      </c>
      <c r="B23712" s="2">
        <v>15.052709999999999</v>
      </c>
      <c r="C23712" s="3">
        <v>24356</v>
      </c>
      <c r="D23712" s="4">
        <v>33700</v>
      </c>
      <c r="E23712" t="s">
        <v>11999</v>
      </c>
      <c r="F23712" s="4" t="s">
        <v>15368</v>
      </c>
      <c r="G23712" s="5">
        <v>15121</v>
      </c>
      <c r="H23712" s="6">
        <v>0.1558098</v>
      </c>
      <c r="I23712" s="7">
        <v>43.098999999999997</v>
      </c>
      <c r="J23712" s="2">
        <v>47.4</v>
      </c>
      <c r="K23712">
        <v>5</v>
      </c>
    </row>
    <row r="23713" spans="1:12" x14ac:dyDescent="0.25">
      <c r="A23713">
        <v>18814</v>
      </c>
      <c r="B23713" s="2">
        <v>15.04907</v>
      </c>
      <c r="C23713" s="3">
        <v>160</v>
      </c>
      <c r="D23713" s="4">
        <v>42380</v>
      </c>
      <c r="E23713" t="s">
        <v>235</v>
      </c>
      <c r="F23713" s="4" t="s">
        <v>3003</v>
      </c>
      <c r="G23713" s="5">
        <v>85</v>
      </c>
      <c r="H23713" s="6">
        <v>0.1176471</v>
      </c>
      <c r="I23713" s="7">
        <v>49.688000000000002</v>
      </c>
    </row>
    <row r="23714" spans="1:12" x14ac:dyDescent="0.25">
      <c r="A23714">
        <v>97837</v>
      </c>
      <c r="B23714" s="2">
        <v>15.04903</v>
      </c>
      <c r="C23714" s="3">
        <v>85</v>
      </c>
      <c r="E23714" t="s">
        <v>3959</v>
      </c>
      <c r="F23714" s="4" t="s">
        <v>16170</v>
      </c>
      <c r="G23714" s="5">
        <v>67</v>
      </c>
      <c r="H23714" s="6">
        <v>0.23880599999999999</v>
      </c>
      <c r="I23714" s="7">
        <v>28.75</v>
      </c>
    </row>
    <row r="23715" spans="1:12" x14ac:dyDescent="0.25">
      <c r="A23715">
        <v>53804</v>
      </c>
      <c r="B23715" s="2">
        <v>15.0488</v>
      </c>
      <c r="C23715" s="3">
        <v>1386</v>
      </c>
      <c r="D23715" s="4">
        <v>38420</v>
      </c>
      <c r="E23715" t="s">
        <v>2189</v>
      </c>
      <c r="F23715" s="4" t="s">
        <v>10031</v>
      </c>
      <c r="G23715" s="5">
        <v>885</v>
      </c>
      <c r="H23715" s="6">
        <v>9.5936800000000003E-2</v>
      </c>
      <c r="I23715" s="7">
        <v>53.438000000000002</v>
      </c>
    </row>
    <row r="23716" spans="1:12" x14ac:dyDescent="0.25">
      <c r="A23716">
        <v>29153</v>
      </c>
      <c r="B23716" s="2">
        <v>15.0463</v>
      </c>
      <c r="C23716" s="3">
        <v>15173</v>
      </c>
      <c r="D23716" s="4">
        <v>44940</v>
      </c>
      <c r="E23716" t="s">
        <v>6183</v>
      </c>
      <c r="F23716" s="4" t="s">
        <v>6130</v>
      </c>
      <c r="G23716" s="5">
        <v>9574</v>
      </c>
      <c r="H23716" s="6">
        <v>0.1544809</v>
      </c>
      <c r="I23716" s="7">
        <v>43.311999999999998</v>
      </c>
      <c r="J23716" s="2">
        <v>52</v>
      </c>
      <c r="K23716">
        <v>1</v>
      </c>
    </row>
    <row r="23717" spans="1:12" x14ac:dyDescent="0.25">
      <c r="A23717">
        <v>15927</v>
      </c>
      <c r="B23717" s="2">
        <v>15.043889999999999</v>
      </c>
      <c r="C23717" s="3">
        <v>801</v>
      </c>
      <c r="D23717" s="4">
        <v>27780</v>
      </c>
      <c r="E23717" t="s">
        <v>3352</v>
      </c>
      <c r="F23717" s="4" t="s">
        <v>3003</v>
      </c>
      <c r="G23717" s="5">
        <v>503</v>
      </c>
      <c r="H23717" s="6">
        <v>0.1491054</v>
      </c>
      <c r="I23717" s="7">
        <v>44.24</v>
      </c>
    </row>
    <row r="23718" spans="1:12" x14ac:dyDescent="0.25">
      <c r="A23718">
        <v>39346</v>
      </c>
      <c r="B23718" s="2">
        <v>15.04341</v>
      </c>
      <c r="C23718" s="3">
        <v>2112</v>
      </c>
      <c r="E23718" t="s">
        <v>7785</v>
      </c>
      <c r="F23718" s="4" t="s">
        <v>7633</v>
      </c>
      <c r="G23718" s="5">
        <v>1467</v>
      </c>
      <c r="H23718" s="6">
        <v>0.17995910000000001</v>
      </c>
      <c r="I23718" s="7">
        <v>38.905999999999999</v>
      </c>
    </row>
    <row r="23719" spans="1:12" x14ac:dyDescent="0.25">
      <c r="A23719">
        <v>50151</v>
      </c>
      <c r="B23719" s="2">
        <v>15.04294</v>
      </c>
      <c r="C23719" s="3">
        <v>541</v>
      </c>
      <c r="E23719" t="s">
        <v>8205</v>
      </c>
      <c r="F23719" s="4" t="s">
        <v>9593</v>
      </c>
      <c r="G23719" s="5">
        <v>488</v>
      </c>
      <c r="H23719" s="6">
        <v>0.1042945</v>
      </c>
      <c r="I23719" s="7">
        <v>51.978999999999999</v>
      </c>
    </row>
    <row r="23720" spans="1:12" x14ac:dyDescent="0.25">
      <c r="A23720">
        <v>63439</v>
      </c>
      <c r="B23720" s="2">
        <v>15.04279</v>
      </c>
      <c r="C23720" s="3">
        <v>41</v>
      </c>
      <c r="E23720" t="s">
        <v>11993</v>
      </c>
      <c r="F23720" s="4" t="s">
        <v>12102</v>
      </c>
      <c r="G23720" s="5">
        <v>41</v>
      </c>
      <c r="H23720" s="6">
        <v>0</v>
      </c>
      <c r="I23720" s="7">
        <v>70</v>
      </c>
    </row>
    <row r="23721" spans="1:12" x14ac:dyDescent="0.25">
      <c r="A23721">
        <v>76452</v>
      </c>
      <c r="B23721" s="2">
        <v>15.04279</v>
      </c>
      <c r="C23721" s="3">
        <v>87</v>
      </c>
      <c r="E23721" t="s">
        <v>12072</v>
      </c>
      <c r="F23721" s="4" t="s">
        <v>13752</v>
      </c>
      <c r="G23721" s="5">
        <v>39</v>
      </c>
      <c r="H23721" s="6">
        <v>0</v>
      </c>
      <c r="I23721" s="7">
        <v>70</v>
      </c>
    </row>
    <row r="23722" spans="1:12" x14ac:dyDescent="0.25">
      <c r="A23722">
        <v>98670</v>
      </c>
      <c r="B23722" s="2">
        <v>15.04279</v>
      </c>
      <c r="C23722" s="3">
        <v>90</v>
      </c>
      <c r="E23722" t="s">
        <v>16491</v>
      </c>
      <c r="F23722" s="4" t="s">
        <v>16344</v>
      </c>
      <c r="G23722" s="5">
        <v>68</v>
      </c>
      <c r="H23722" s="6">
        <v>0</v>
      </c>
      <c r="I23722" s="7">
        <v>70</v>
      </c>
    </row>
    <row r="23723" spans="1:12" x14ac:dyDescent="0.25">
      <c r="A23723">
        <v>75474</v>
      </c>
      <c r="B23723" s="2">
        <v>15.040179999999999</v>
      </c>
      <c r="C23723" s="3">
        <v>15126</v>
      </c>
      <c r="D23723" s="4">
        <v>19100</v>
      </c>
      <c r="E23723" t="s">
        <v>13813</v>
      </c>
      <c r="F23723" s="4" t="s">
        <v>13752</v>
      </c>
      <c r="G23723" s="5">
        <v>10767</v>
      </c>
      <c r="H23723" s="6">
        <v>8.8410100000000005E-2</v>
      </c>
      <c r="I23723" s="7">
        <v>54.722000000000001</v>
      </c>
      <c r="J23723" s="2">
        <v>58</v>
      </c>
      <c r="K23723">
        <v>1</v>
      </c>
    </row>
    <row r="23724" spans="1:12" x14ac:dyDescent="0.25">
      <c r="A23724">
        <v>48341</v>
      </c>
      <c r="B23724" s="2">
        <v>15.03482</v>
      </c>
      <c r="C23724" s="3">
        <v>17111</v>
      </c>
      <c r="D23724" s="4">
        <v>19820</v>
      </c>
      <c r="E23724" t="s">
        <v>9170</v>
      </c>
      <c r="F23724" s="4" t="s">
        <v>9106</v>
      </c>
      <c r="G23724" s="5">
        <v>11623</v>
      </c>
      <c r="H23724" s="6">
        <v>0.1603579</v>
      </c>
      <c r="I23724" s="7">
        <v>42.287999999999997</v>
      </c>
      <c r="J23724" s="2">
        <v>44.833300000000001</v>
      </c>
      <c r="K23724">
        <v>6</v>
      </c>
    </row>
    <row r="23725" spans="1:12" x14ac:dyDescent="0.25">
      <c r="A23725">
        <v>51650</v>
      </c>
      <c r="B23725" s="2">
        <v>15.031969999999999</v>
      </c>
      <c r="C23725" s="3">
        <v>421</v>
      </c>
      <c r="E23725" t="s">
        <v>1212</v>
      </c>
      <c r="F23725" s="4" t="s">
        <v>9593</v>
      </c>
      <c r="G23725" s="5">
        <v>289</v>
      </c>
      <c r="H23725" s="6">
        <v>9.3425599999999998E-2</v>
      </c>
      <c r="I23725" s="7">
        <v>53.853999999999999</v>
      </c>
    </row>
    <row r="23726" spans="1:12" x14ac:dyDescent="0.25">
      <c r="A23726">
        <v>64134</v>
      </c>
      <c r="B23726" s="2">
        <v>15.02857</v>
      </c>
      <c r="C23726" s="3">
        <v>22691</v>
      </c>
      <c r="D23726" s="4">
        <v>28140</v>
      </c>
      <c r="E23726" t="s">
        <v>12261</v>
      </c>
      <c r="F23726" s="4" t="s">
        <v>12102</v>
      </c>
      <c r="G23726" s="5">
        <v>13918</v>
      </c>
      <c r="H23726" s="6">
        <v>0.14678830000000001</v>
      </c>
      <c r="I23726" s="7">
        <v>44.631999999999998</v>
      </c>
      <c r="J23726" s="2">
        <v>53.75</v>
      </c>
      <c r="K23726">
        <v>12</v>
      </c>
      <c r="L23726" s="2">
        <v>98.2</v>
      </c>
    </row>
    <row r="23727" spans="1:12" x14ac:dyDescent="0.25">
      <c r="A23727">
        <v>83352</v>
      </c>
      <c r="B23727" s="2">
        <v>15.02474</v>
      </c>
      <c r="C23727" s="3">
        <v>3368</v>
      </c>
      <c r="D23727" s="4">
        <v>25200</v>
      </c>
      <c r="E23727" t="s">
        <v>14761</v>
      </c>
      <c r="F23727" s="4" t="s">
        <v>14725</v>
      </c>
      <c r="G23727" s="5">
        <v>2091</v>
      </c>
      <c r="H23727" s="6">
        <v>0.1276901</v>
      </c>
      <c r="I23727" s="7">
        <v>47.930999999999997</v>
      </c>
      <c r="J23727" s="2">
        <v>44</v>
      </c>
      <c r="K23727">
        <v>1</v>
      </c>
    </row>
    <row r="23728" spans="1:12" x14ac:dyDescent="0.25">
      <c r="A23728">
        <v>50566</v>
      </c>
      <c r="B23728" s="2">
        <v>15.02417</v>
      </c>
      <c r="C23728" s="3">
        <v>393</v>
      </c>
      <c r="D23728" s="4">
        <v>22700</v>
      </c>
      <c r="E23728" t="s">
        <v>9745</v>
      </c>
      <c r="F23728" s="4" t="s">
        <v>9593</v>
      </c>
      <c r="G23728" s="5">
        <v>303</v>
      </c>
      <c r="H23728" s="6">
        <v>0.15181520000000001</v>
      </c>
      <c r="I23728" s="7">
        <v>43.75</v>
      </c>
    </row>
    <row r="23729" spans="1:12" x14ac:dyDescent="0.25">
      <c r="A23729">
        <v>18829</v>
      </c>
      <c r="B23729" s="2">
        <v>15.023949999999999</v>
      </c>
      <c r="C23729" s="3">
        <v>934</v>
      </c>
      <c r="D23729" s="4">
        <v>42380</v>
      </c>
      <c r="E23729" t="s">
        <v>4133</v>
      </c>
      <c r="F23729" s="4" t="s">
        <v>3003</v>
      </c>
      <c r="G23729" s="5">
        <v>610</v>
      </c>
      <c r="H23729" s="6">
        <v>0.1311475</v>
      </c>
      <c r="I23729" s="7">
        <v>47.320999999999998</v>
      </c>
    </row>
    <row r="23730" spans="1:12" x14ac:dyDescent="0.25">
      <c r="A23730">
        <v>57475</v>
      </c>
      <c r="B23730" s="2">
        <v>15.02378</v>
      </c>
      <c r="C23730" s="3">
        <v>98</v>
      </c>
      <c r="E23730" t="s">
        <v>10981</v>
      </c>
      <c r="F23730" s="4" t="s">
        <v>10877</v>
      </c>
      <c r="G23730" s="5">
        <v>82</v>
      </c>
      <c r="H23730" s="6">
        <v>0.18072289999999999</v>
      </c>
      <c r="I23730" s="7">
        <v>38.75</v>
      </c>
    </row>
    <row r="23731" spans="1:12" x14ac:dyDescent="0.25">
      <c r="A23731">
        <v>75977</v>
      </c>
      <c r="B23731" s="2">
        <v>15.02355</v>
      </c>
      <c r="C23731" s="3">
        <v>1371</v>
      </c>
      <c r="D23731" s="4">
        <v>13140</v>
      </c>
      <c r="E23731" t="s">
        <v>13885</v>
      </c>
      <c r="F23731" s="4" t="s">
        <v>13752</v>
      </c>
      <c r="G23731" s="5">
        <v>876</v>
      </c>
      <c r="H23731" s="6">
        <v>8.6659100000000003E-2</v>
      </c>
      <c r="I23731" s="7">
        <v>55</v>
      </c>
    </row>
    <row r="23732" spans="1:12" x14ac:dyDescent="0.25">
      <c r="A23732">
        <v>84622</v>
      </c>
      <c r="B23732" s="2">
        <v>15.02314</v>
      </c>
      <c r="C23732" s="3">
        <v>1472</v>
      </c>
      <c r="E23732" t="s">
        <v>14914</v>
      </c>
      <c r="F23732" s="4" t="s">
        <v>14851</v>
      </c>
      <c r="G23732" s="5">
        <v>838</v>
      </c>
      <c r="H23732" s="6">
        <v>0.1048868</v>
      </c>
      <c r="I23732" s="7">
        <v>51.85</v>
      </c>
    </row>
    <row r="23733" spans="1:12" x14ac:dyDescent="0.25">
      <c r="A23733">
        <v>87575</v>
      </c>
      <c r="B23733" s="2">
        <v>15.0228</v>
      </c>
      <c r="C23733" s="3">
        <v>865</v>
      </c>
      <c r="D23733" s="4">
        <v>21580</v>
      </c>
      <c r="E23733" t="s">
        <v>15229</v>
      </c>
      <c r="F23733" s="4" t="s">
        <v>15124</v>
      </c>
      <c r="G23733" s="5">
        <v>597</v>
      </c>
      <c r="H23733" s="6">
        <v>0.11055280000000001</v>
      </c>
      <c r="I23733" s="7">
        <v>50.87</v>
      </c>
    </row>
    <row r="23734" spans="1:12" x14ac:dyDescent="0.25">
      <c r="A23734">
        <v>46133</v>
      </c>
      <c r="B23734" s="2">
        <v>15.02257</v>
      </c>
      <c r="C23734" s="3">
        <v>495</v>
      </c>
      <c r="D23734" s="4">
        <v>18220</v>
      </c>
      <c r="E23734" t="s">
        <v>1419</v>
      </c>
      <c r="F23734" s="4" t="s">
        <v>8800</v>
      </c>
      <c r="G23734" s="5">
        <v>368</v>
      </c>
      <c r="H23734" s="6">
        <v>5.9782599999999998E-2</v>
      </c>
      <c r="I23734" s="7">
        <v>59.643000000000001</v>
      </c>
    </row>
    <row r="23735" spans="1:12" x14ac:dyDescent="0.25">
      <c r="A23735">
        <v>4634</v>
      </c>
      <c r="B23735" s="2">
        <v>15.02214</v>
      </c>
      <c r="C23735" s="3">
        <v>1850</v>
      </c>
      <c r="E23735" t="s">
        <v>293</v>
      </c>
      <c r="F23735" s="4" t="s">
        <v>701</v>
      </c>
      <c r="G23735" s="5">
        <v>1417</v>
      </c>
      <c r="H23735" s="6">
        <v>0.15737470000000001</v>
      </c>
      <c r="I23735" s="7">
        <v>42.777999999999999</v>
      </c>
      <c r="J23735" s="2">
        <v>57.5</v>
      </c>
      <c r="K23735">
        <v>2</v>
      </c>
    </row>
    <row r="23736" spans="1:12" x14ac:dyDescent="0.25">
      <c r="A23736">
        <v>18831</v>
      </c>
      <c r="B23736" s="2">
        <v>15.02159</v>
      </c>
      <c r="C23736" s="3">
        <v>1302</v>
      </c>
      <c r="D23736" s="4">
        <v>42380</v>
      </c>
      <c r="E23736" t="s">
        <v>615</v>
      </c>
      <c r="F23736" s="4" t="s">
        <v>3003</v>
      </c>
      <c r="G23736" s="5">
        <v>851</v>
      </c>
      <c r="H23736" s="6">
        <v>0.11868389999999999</v>
      </c>
      <c r="I23736" s="7">
        <v>49.463999999999999</v>
      </c>
    </row>
    <row r="23737" spans="1:12" x14ac:dyDescent="0.25">
      <c r="A23737">
        <v>18109</v>
      </c>
      <c r="B23737" s="2">
        <v>15.01878</v>
      </c>
      <c r="C23737" s="3">
        <v>16559</v>
      </c>
      <c r="D23737" s="4">
        <v>10900</v>
      </c>
      <c r="E23737" t="s">
        <v>1699</v>
      </c>
      <c r="F23737" s="4" t="s">
        <v>3003</v>
      </c>
      <c r="G23737" s="5">
        <v>10906</v>
      </c>
      <c r="H23737" s="6">
        <v>0.13670119999999999</v>
      </c>
      <c r="I23737" s="7">
        <v>46.35</v>
      </c>
    </row>
    <row r="23738" spans="1:12" x14ac:dyDescent="0.25">
      <c r="A23738">
        <v>54526</v>
      </c>
      <c r="B23738" s="2">
        <v>15.016030000000001</v>
      </c>
      <c r="C23738" s="3">
        <v>888</v>
      </c>
      <c r="E23738" t="s">
        <v>10284</v>
      </c>
      <c r="F23738" s="4" t="s">
        <v>10031</v>
      </c>
      <c r="G23738" s="5">
        <v>601</v>
      </c>
      <c r="H23738" s="6">
        <v>0.1131448</v>
      </c>
      <c r="I23738" s="7">
        <v>50.417000000000002</v>
      </c>
      <c r="J23738" s="2">
        <v>57</v>
      </c>
      <c r="K23738">
        <v>1</v>
      </c>
    </row>
    <row r="23739" spans="1:12" x14ac:dyDescent="0.25">
      <c r="A23739">
        <v>45223</v>
      </c>
      <c r="B23739" s="2">
        <v>15.014110000000001</v>
      </c>
      <c r="C23739" s="3">
        <v>12225</v>
      </c>
      <c r="D23739" s="4">
        <v>17140</v>
      </c>
      <c r="E23739" t="s">
        <v>8663</v>
      </c>
      <c r="F23739" s="4" t="s">
        <v>8295</v>
      </c>
      <c r="G23739" s="5">
        <v>7399</v>
      </c>
      <c r="H23739" s="6">
        <v>0.27273960000000003</v>
      </c>
      <c r="I23739" s="7">
        <v>22.835999999999999</v>
      </c>
      <c r="J23739" s="2">
        <v>35.454500000000003</v>
      </c>
      <c r="K23739">
        <v>11</v>
      </c>
      <c r="L23739" s="2">
        <v>25.8</v>
      </c>
    </row>
    <row r="23740" spans="1:12" x14ac:dyDescent="0.25">
      <c r="A23740">
        <v>55037</v>
      </c>
      <c r="B23740" s="2">
        <v>15.01153</v>
      </c>
      <c r="C23740" s="3">
        <v>4971</v>
      </c>
      <c r="E23740" t="s">
        <v>2583</v>
      </c>
      <c r="F23740" s="4" t="s">
        <v>10428</v>
      </c>
      <c r="G23740" s="5">
        <v>3368</v>
      </c>
      <c r="H23740" s="6">
        <v>0.1205463</v>
      </c>
      <c r="I23740" s="7">
        <v>49.134999999999998</v>
      </c>
      <c r="J23740" s="2">
        <v>65.5</v>
      </c>
      <c r="K23740">
        <v>2</v>
      </c>
    </row>
    <row r="23741" spans="1:12" x14ac:dyDescent="0.25">
      <c r="A23741">
        <v>13670</v>
      </c>
      <c r="B23741" s="2">
        <v>15.01065</v>
      </c>
      <c r="C23741" s="3">
        <v>490</v>
      </c>
      <c r="D23741" s="4">
        <v>36300</v>
      </c>
      <c r="E23741" t="s">
        <v>2680</v>
      </c>
      <c r="F23741" s="4" t="s">
        <v>1280</v>
      </c>
      <c r="G23741" s="5">
        <v>338</v>
      </c>
      <c r="H23741" s="6">
        <v>6.4896800000000004E-2</v>
      </c>
      <c r="I23741" s="7">
        <v>58.75</v>
      </c>
    </row>
    <row r="23742" spans="1:12" x14ac:dyDescent="0.25">
      <c r="A23742">
        <v>97883</v>
      </c>
      <c r="B23742" s="2">
        <v>15.01019</v>
      </c>
      <c r="C23742" s="3">
        <v>2266</v>
      </c>
      <c r="D23742" s="4">
        <v>29260</v>
      </c>
      <c r="E23742" t="s">
        <v>697</v>
      </c>
      <c r="F23742" s="4" t="s">
        <v>16170</v>
      </c>
      <c r="G23742" s="5">
        <v>1547</v>
      </c>
      <c r="H23742" s="6">
        <v>0.13888890000000001</v>
      </c>
      <c r="I23742" s="7">
        <v>45.962000000000003</v>
      </c>
    </row>
    <row r="23743" spans="1:12" x14ac:dyDescent="0.25">
      <c r="A23743">
        <v>43735</v>
      </c>
      <c r="B23743" s="2">
        <v>15.009740000000001</v>
      </c>
      <c r="C23743" s="3">
        <v>435</v>
      </c>
      <c r="D23743" s="4">
        <v>49780</v>
      </c>
      <c r="E23743" t="s">
        <v>8428</v>
      </c>
      <c r="F23743" s="4" t="s">
        <v>8295</v>
      </c>
      <c r="G23743" s="5">
        <v>331</v>
      </c>
      <c r="H23743" s="6">
        <v>2.7108400000000001E-2</v>
      </c>
      <c r="I23743" s="7">
        <v>65.278000000000006</v>
      </c>
    </row>
    <row r="23744" spans="1:12" x14ac:dyDescent="0.25">
      <c r="A23744">
        <v>40208</v>
      </c>
      <c r="B23744" s="2">
        <v>15.00798</v>
      </c>
      <c r="C23744" s="3">
        <v>15479</v>
      </c>
      <c r="D23744" s="4">
        <v>31140</v>
      </c>
      <c r="E23744" t="s">
        <v>6443</v>
      </c>
      <c r="F23744" s="4" t="s">
        <v>7883</v>
      </c>
      <c r="G23744" s="5">
        <v>7026</v>
      </c>
      <c r="H23744" s="6">
        <v>0.23726159999999999</v>
      </c>
      <c r="I23744" s="7">
        <v>28.957999999999998</v>
      </c>
      <c r="J23744" s="2">
        <v>46</v>
      </c>
      <c r="K23744">
        <v>6</v>
      </c>
    </row>
    <row r="23745" spans="1:11" x14ac:dyDescent="0.25">
      <c r="A23745">
        <v>16342</v>
      </c>
      <c r="B23745" s="2">
        <v>15.00586</v>
      </c>
      <c r="C23745" s="3">
        <v>2417</v>
      </c>
      <c r="D23745" s="4">
        <v>36340</v>
      </c>
      <c r="E23745" t="s">
        <v>3484</v>
      </c>
      <c r="F23745" s="4" t="s">
        <v>3003</v>
      </c>
      <c r="G23745" s="5">
        <v>1820</v>
      </c>
      <c r="H23745" s="6">
        <v>8.6813199999999993E-2</v>
      </c>
      <c r="I23745" s="7">
        <v>54.954999999999998</v>
      </c>
    </row>
    <row r="23746" spans="1:11" x14ac:dyDescent="0.25">
      <c r="A23746">
        <v>14894</v>
      </c>
      <c r="B23746" s="2">
        <v>15.00521</v>
      </c>
      <c r="C23746" s="3">
        <v>1310</v>
      </c>
      <c r="D23746" s="4">
        <v>21300</v>
      </c>
      <c r="E23746" t="s">
        <v>2997</v>
      </c>
      <c r="F23746" s="4" t="s">
        <v>1280</v>
      </c>
      <c r="G23746" s="5">
        <v>917</v>
      </c>
      <c r="H23746" s="6">
        <v>0.1078431</v>
      </c>
      <c r="I23746" s="7">
        <v>51.313000000000002</v>
      </c>
      <c r="J23746" s="2">
        <v>60</v>
      </c>
      <c r="K23746">
        <v>1</v>
      </c>
    </row>
    <row r="23747" spans="1:11" x14ac:dyDescent="0.25">
      <c r="A23747">
        <v>97738</v>
      </c>
      <c r="B23747" s="2">
        <v>15.00469</v>
      </c>
      <c r="C23747" s="3">
        <v>1855</v>
      </c>
      <c r="E23747" t="s">
        <v>10823</v>
      </c>
      <c r="F23747" s="4" t="s">
        <v>16170</v>
      </c>
      <c r="G23747" s="5">
        <v>1263</v>
      </c>
      <c r="H23747" s="6">
        <v>0.16785430000000001</v>
      </c>
      <c r="I23747" s="7">
        <v>40.938000000000002</v>
      </c>
    </row>
    <row r="23748" spans="1:11" x14ac:dyDescent="0.25">
      <c r="A23748">
        <v>12483</v>
      </c>
      <c r="B23748" s="2">
        <v>15.00432</v>
      </c>
      <c r="C23748" s="3">
        <v>384</v>
      </c>
      <c r="D23748" s="4">
        <v>28740</v>
      </c>
      <c r="E23748" t="s">
        <v>2241</v>
      </c>
      <c r="F23748" s="4" t="s">
        <v>1280</v>
      </c>
      <c r="G23748" s="5">
        <v>284</v>
      </c>
      <c r="H23748" s="6">
        <v>5.6337999999999999E-2</v>
      </c>
      <c r="I23748" s="7">
        <v>60.207999999999998</v>
      </c>
    </row>
    <row r="23749" spans="1:11" x14ac:dyDescent="0.25">
      <c r="A23749">
        <v>12759</v>
      </c>
      <c r="B23749" s="2">
        <v>15.004</v>
      </c>
      <c r="C23749" s="3">
        <v>1909</v>
      </c>
      <c r="E23749" t="s">
        <v>2331</v>
      </c>
      <c r="F23749" s="4" t="s">
        <v>1280</v>
      </c>
      <c r="G23749" s="5">
        <v>1047</v>
      </c>
      <c r="H23749" s="6">
        <v>8.6915000000000006E-2</v>
      </c>
      <c r="I23749" s="7">
        <v>54.917000000000002</v>
      </c>
    </row>
    <row r="23750" spans="1:11" x14ac:dyDescent="0.25">
      <c r="A23750">
        <v>48811</v>
      </c>
      <c r="B23750" s="2">
        <v>15.002800000000001</v>
      </c>
      <c r="C23750" s="3">
        <v>5517</v>
      </c>
      <c r="D23750" s="4">
        <v>24340</v>
      </c>
      <c r="E23750" t="s">
        <v>9270</v>
      </c>
      <c r="F23750" s="4" t="s">
        <v>9106</v>
      </c>
      <c r="G23750" s="5">
        <v>3974</v>
      </c>
      <c r="H23750" s="6">
        <v>0.11044030000000001</v>
      </c>
      <c r="I23750" s="7">
        <v>50.847000000000001</v>
      </c>
      <c r="J23750" s="2">
        <v>48.5</v>
      </c>
      <c r="K23750">
        <v>2</v>
      </c>
    </row>
    <row r="23751" spans="1:11" x14ac:dyDescent="0.25">
      <c r="A23751">
        <v>38116</v>
      </c>
      <c r="B23751" s="2">
        <v>14.99588</v>
      </c>
      <c r="C23751" s="3">
        <v>41491</v>
      </c>
      <c r="D23751" s="4">
        <v>32820</v>
      </c>
      <c r="E23751" t="s">
        <v>2512</v>
      </c>
      <c r="F23751" s="4" t="s">
        <v>7348</v>
      </c>
      <c r="G23751" s="5">
        <v>24926</v>
      </c>
      <c r="H23751" s="6">
        <v>0.16268150000000001</v>
      </c>
      <c r="I23751" s="7">
        <v>41.819000000000003</v>
      </c>
      <c r="J23751" s="2">
        <v>42.833300000000001</v>
      </c>
      <c r="K23751">
        <v>6</v>
      </c>
    </row>
    <row r="23752" spans="1:11" x14ac:dyDescent="0.25">
      <c r="A23752">
        <v>17098</v>
      </c>
      <c r="B23752" s="2">
        <v>14.989509999999999</v>
      </c>
      <c r="C23752" s="3">
        <v>2352</v>
      </c>
      <c r="D23752" s="4">
        <v>25420</v>
      </c>
      <c r="E23752" t="s">
        <v>109</v>
      </c>
      <c r="F23752" s="4" t="s">
        <v>3003</v>
      </c>
      <c r="G23752" s="5">
        <v>1654</v>
      </c>
      <c r="H23752" s="6">
        <v>8.6404800000000004E-2</v>
      </c>
      <c r="I23752" s="7">
        <v>55</v>
      </c>
    </row>
    <row r="23753" spans="1:11" x14ac:dyDescent="0.25">
      <c r="A23753">
        <v>92530</v>
      </c>
      <c r="B23753" s="2">
        <v>14.981960000000001</v>
      </c>
      <c r="C23753" s="3">
        <v>51816</v>
      </c>
      <c r="D23753" s="4">
        <v>40140</v>
      </c>
      <c r="E23753" t="s">
        <v>15564</v>
      </c>
      <c r="F23753" s="4" t="s">
        <v>15368</v>
      </c>
      <c r="G23753" s="5">
        <v>29892</v>
      </c>
      <c r="H23753" s="6">
        <v>0.1001572</v>
      </c>
      <c r="I23753" s="7">
        <v>52.613999999999997</v>
      </c>
      <c r="J23753" s="2">
        <v>54.666699999999999</v>
      </c>
      <c r="K23753">
        <v>3</v>
      </c>
    </row>
    <row r="23754" spans="1:11" x14ac:dyDescent="0.25">
      <c r="A23754">
        <v>62844</v>
      </c>
      <c r="B23754" s="2">
        <v>14.974449999999999</v>
      </c>
      <c r="C23754" s="3">
        <v>2013</v>
      </c>
      <c r="E23754" t="s">
        <v>12029</v>
      </c>
      <c r="F23754" s="4" t="s">
        <v>11490</v>
      </c>
      <c r="G23754" s="5">
        <v>1485</v>
      </c>
      <c r="H23754" s="6">
        <v>9.6296300000000001E-2</v>
      </c>
      <c r="I23754" s="7">
        <v>53.280999999999999</v>
      </c>
    </row>
    <row r="23755" spans="1:11" x14ac:dyDescent="0.25">
      <c r="A23755">
        <v>59007</v>
      </c>
      <c r="B23755" s="2">
        <v>14.974069999999999</v>
      </c>
      <c r="C23755" s="3">
        <v>136</v>
      </c>
      <c r="D23755" s="4">
        <v>13740</v>
      </c>
      <c r="E23755" t="s">
        <v>11280</v>
      </c>
      <c r="F23755" s="4" t="s">
        <v>11278</v>
      </c>
      <c r="G23755" s="5">
        <v>111</v>
      </c>
      <c r="H23755" s="6">
        <v>0.12612609999999999</v>
      </c>
      <c r="I23755" s="7">
        <v>48.125</v>
      </c>
    </row>
    <row r="23756" spans="1:11" x14ac:dyDescent="0.25">
      <c r="A23756">
        <v>29940</v>
      </c>
      <c r="B23756" s="2">
        <v>14.973330000000001</v>
      </c>
      <c r="C23756" s="3">
        <v>4544</v>
      </c>
      <c r="D23756" s="4">
        <v>25940</v>
      </c>
      <c r="E23756" t="s">
        <v>689</v>
      </c>
      <c r="F23756" s="4" t="s">
        <v>6130</v>
      </c>
      <c r="G23756" s="5">
        <v>3003</v>
      </c>
      <c r="H23756" s="6">
        <v>0.13986009999999999</v>
      </c>
      <c r="I23756" s="7">
        <v>45.75</v>
      </c>
    </row>
    <row r="23757" spans="1:11" x14ac:dyDescent="0.25">
      <c r="A23757">
        <v>27048</v>
      </c>
      <c r="B23757" s="2">
        <v>14.97114</v>
      </c>
      <c r="C23757" s="3">
        <v>8611</v>
      </c>
      <c r="D23757" s="4">
        <v>24660</v>
      </c>
      <c r="E23757" t="s">
        <v>5662</v>
      </c>
      <c r="F23757" s="4" t="s">
        <v>5642</v>
      </c>
      <c r="G23757" s="5">
        <v>6151</v>
      </c>
      <c r="H23757" s="6">
        <v>0.1058192</v>
      </c>
      <c r="I23757" s="7">
        <v>51.628999999999998</v>
      </c>
      <c r="J23757" s="2">
        <v>48</v>
      </c>
      <c r="K23757">
        <v>1</v>
      </c>
    </row>
    <row r="23758" spans="1:11" x14ac:dyDescent="0.25">
      <c r="A23758">
        <v>34669</v>
      </c>
      <c r="B23758" s="2">
        <v>14.967510000000001</v>
      </c>
      <c r="C23758" s="3">
        <v>12321</v>
      </c>
      <c r="D23758" s="4">
        <v>45300</v>
      </c>
      <c r="E23758" t="s">
        <v>222</v>
      </c>
      <c r="F23758" s="4" t="s">
        <v>6689</v>
      </c>
      <c r="G23758" s="5">
        <v>9029</v>
      </c>
      <c r="H23758" s="6">
        <v>0.14828350000000001</v>
      </c>
      <c r="I23758" s="7">
        <v>44.286000000000001</v>
      </c>
      <c r="J23758" s="2">
        <v>87</v>
      </c>
      <c r="K23758">
        <v>1</v>
      </c>
    </row>
    <row r="23759" spans="1:11" x14ac:dyDescent="0.25">
      <c r="A23759">
        <v>15540</v>
      </c>
      <c r="B23759" s="2">
        <v>14.965299999999999</v>
      </c>
      <c r="C23759" s="3">
        <v>230</v>
      </c>
      <c r="D23759" s="4">
        <v>43740</v>
      </c>
      <c r="E23759" t="s">
        <v>3192</v>
      </c>
      <c r="F23759" s="4" t="s">
        <v>3003</v>
      </c>
      <c r="G23759" s="5">
        <v>175</v>
      </c>
      <c r="H23759" s="6">
        <v>0.10795449999999999</v>
      </c>
      <c r="I23759" s="7">
        <v>51.25</v>
      </c>
    </row>
    <row r="23760" spans="1:11" x14ac:dyDescent="0.25">
      <c r="A23760">
        <v>83464</v>
      </c>
      <c r="B23760" s="2">
        <v>14.96518</v>
      </c>
      <c r="C23760" s="3">
        <v>449</v>
      </c>
      <c r="E23760" t="s">
        <v>14777</v>
      </c>
      <c r="F23760" s="4" t="s">
        <v>14725</v>
      </c>
      <c r="G23760" s="5">
        <v>310</v>
      </c>
      <c r="H23760" s="6">
        <v>0.1612903</v>
      </c>
      <c r="I23760" s="7">
        <v>42.030999999999999</v>
      </c>
    </row>
    <row r="23761" spans="1:11" x14ac:dyDescent="0.25">
      <c r="A23761">
        <v>71838</v>
      </c>
      <c r="B23761" s="2">
        <v>14.96494</v>
      </c>
      <c r="C23761" s="3">
        <v>966</v>
      </c>
      <c r="E23761" t="s">
        <v>2492</v>
      </c>
      <c r="F23761" s="4" t="s">
        <v>13183</v>
      </c>
      <c r="G23761" s="5">
        <v>730</v>
      </c>
      <c r="H23761" s="6">
        <v>5.8904100000000001E-2</v>
      </c>
      <c r="I23761" s="7">
        <v>59.722000000000001</v>
      </c>
    </row>
    <row r="23762" spans="1:11" x14ac:dyDescent="0.25">
      <c r="A23762">
        <v>45359</v>
      </c>
      <c r="B23762" s="2">
        <v>14.964460000000001</v>
      </c>
      <c r="C23762" s="3">
        <v>1883</v>
      </c>
      <c r="D23762" s="4">
        <v>19380</v>
      </c>
      <c r="E23762" t="s">
        <v>5785</v>
      </c>
      <c r="F23762" s="4" t="s">
        <v>8295</v>
      </c>
      <c r="G23762" s="5">
        <v>1248</v>
      </c>
      <c r="H23762" s="6">
        <v>9.8557699999999998E-2</v>
      </c>
      <c r="I23762" s="7">
        <v>52.868000000000002</v>
      </c>
      <c r="J23762" s="2">
        <v>56</v>
      </c>
      <c r="K23762">
        <v>1</v>
      </c>
    </row>
    <row r="23763" spans="1:11" x14ac:dyDescent="0.25">
      <c r="A23763">
        <v>71241</v>
      </c>
      <c r="B23763" s="2">
        <v>14.96261</v>
      </c>
      <c r="C23763" s="3">
        <v>9826</v>
      </c>
      <c r="D23763" s="4">
        <v>33740</v>
      </c>
      <c r="E23763" t="s">
        <v>13125</v>
      </c>
      <c r="F23763" s="4" t="s">
        <v>12927</v>
      </c>
      <c r="G23763" s="5">
        <v>6487</v>
      </c>
      <c r="H23763" s="6">
        <v>0.1416461</v>
      </c>
      <c r="I23763" s="7">
        <v>45.421999999999997</v>
      </c>
      <c r="J23763" s="2">
        <v>54.75</v>
      </c>
      <c r="K23763">
        <v>4</v>
      </c>
    </row>
    <row r="23764" spans="1:11" x14ac:dyDescent="0.25">
      <c r="A23764">
        <v>27505</v>
      </c>
      <c r="B23764" s="2">
        <v>14.960179999999999</v>
      </c>
      <c r="C23764" s="3">
        <v>5330</v>
      </c>
      <c r="D23764" s="4">
        <v>20380</v>
      </c>
      <c r="E23764" t="s">
        <v>4733</v>
      </c>
      <c r="F23764" s="4" t="s">
        <v>5642</v>
      </c>
      <c r="G23764" s="5">
        <v>3648</v>
      </c>
      <c r="H23764" s="6">
        <v>0.1367498</v>
      </c>
      <c r="I23764" s="7">
        <v>46.268000000000001</v>
      </c>
      <c r="J23764" s="2">
        <v>22</v>
      </c>
      <c r="K23764">
        <v>1</v>
      </c>
    </row>
    <row r="23765" spans="1:11" x14ac:dyDescent="0.25">
      <c r="A23765">
        <v>61501</v>
      </c>
      <c r="B23765" s="2">
        <v>14.959009999999999</v>
      </c>
      <c r="C23765" s="3">
        <v>1845</v>
      </c>
      <c r="D23765" s="4">
        <v>15900</v>
      </c>
      <c r="E23765" t="s">
        <v>1900</v>
      </c>
      <c r="F23765" s="4" t="s">
        <v>11490</v>
      </c>
      <c r="G23765" s="5">
        <v>1250</v>
      </c>
      <c r="H23765" s="6">
        <v>0.12720000000000001</v>
      </c>
      <c r="I23765" s="7">
        <v>47.917000000000002</v>
      </c>
    </row>
    <row r="23766" spans="1:11" x14ac:dyDescent="0.25">
      <c r="A23766">
        <v>28573</v>
      </c>
      <c r="B23766" s="2">
        <v>14.958299999999999</v>
      </c>
      <c r="C23766" s="3">
        <v>2395</v>
      </c>
      <c r="D23766" s="4">
        <v>35100</v>
      </c>
      <c r="E23766" t="s">
        <v>6013</v>
      </c>
      <c r="F23766" s="4" t="s">
        <v>5642</v>
      </c>
      <c r="G23766" s="5">
        <v>1718</v>
      </c>
      <c r="H23766" s="6">
        <v>0.18964510000000001</v>
      </c>
      <c r="I23766" s="7">
        <v>37.125</v>
      </c>
      <c r="J23766" s="2">
        <v>32</v>
      </c>
      <c r="K23766">
        <v>1</v>
      </c>
    </row>
    <row r="23767" spans="1:11" x14ac:dyDescent="0.25">
      <c r="A23767">
        <v>4969</v>
      </c>
      <c r="B23767" s="2">
        <v>14.957660000000001</v>
      </c>
      <c r="C23767" s="3">
        <v>1292</v>
      </c>
      <c r="D23767" s="4">
        <v>12620</v>
      </c>
      <c r="E23767" t="s">
        <v>352</v>
      </c>
      <c r="F23767" s="4" t="s">
        <v>701</v>
      </c>
      <c r="G23767" s="5">
        <v>940</v>
      </c>
      <c r="H23767" s="6">
        <v>0.1030818</v>
      </c>
      <c r="I23767" s="7">
        <v>52.082999999999998</v>
      </c>
    </row>
    <row r="23768" spans="1:11" x14ac:dyDescent="0.25">
      <c r="A23768">
        <v>61071</v>
      </c>
      <c r="B23768" s="2">
        <v>14.955019999999999</v>
      </c>
      <c r="C23768" s="3">
        <v>14399</v>
      </c>
      <c r="D23768" s="4">
        <v>44580</v>
      </c>
      <c r="E23768" t="s">
        <v>9707</v>
      </c>
      <c r="F23768" s="4" t="s">
        <v>11490</v>
      </c>
      <c r="G23768" s="5">
        <v>10086</v>
      </c>
      <c r="H23768" s="6">
        <v>0.1200674</v>
      </c>
      <c r="I23768" s="7">
        <v>49.146999999999998</v>
      </c>
      <c r="J23768" s="2">
        <v>69.666700000000006</v>
      </c>
      <c r="K23768">
        <v>3</v>
      </c>
    </row>
    <row r="23769" spans="1:11" x14ac:dyDescent="0.25">
      <c r="A23769">
        <v>74432</v>
      </c>
      <c r="B23769" s="2">
        <v>14.95077</v>
      </c>
      <c r="C23769" s="3">
        <v>10057</v>
      </c>
      <c r="E23769" t="s">
        <v>7184</v>
      </c>
      <c r="F23769" s="4" t="s">
        <v>13462</v>
      </c>
      <c r="G23769" s="5">
        <v>7690</v>
      </c>
      <c r="H23769" s="6">
        <v>0.140182</v>
      </c>
      <c r="I23769" s="7">
        <v>45.667999999999999</v>
      </c>
    </row>
    <row r="23770" spans="1:11" x14ac:dyDescent="0.25">
      <c r="A23770">
        <v>39090</v>
      </c>
      <c r="B23770" s="2">
        <v>14.946859999999999</v>
      </c>
      <c r="C23770" s="3">
        <v>13673</v>
      </c>
      <c r="E23770" t="s">
        <v>7749</v>
      </c>
      <c r="F23770" s="4" t="s">
        <v>7633</v>
      </c>
      <c r="G23770" s="5">
        <v>8630</v>
      </c>
      <c r="H23770" s="6">
        <v>0.17854249999999999</v>
      </c>
      <c r="I23770" s="7">
        <v>39.039000000000001</v>
      </c>
    </row>
    <row r="23771" spans="1:11" x14ac:dyDescent="0.25">
      <c r="A23771">
        <v>73944</v>
      </c>
      <c r="B23771" s="2">
        <v>14.94473</v>
      </c>
      <c r="C23771" s="3">
        <v>426</v>
      </c>
      <c r="D23771" s="4">
        <v>25100</v>
      </c>
      <c r="E23771" t="s">
        <v>13580</v>
      </c>
      <c r="F23771" s="4" t="s">
        <v>13462</v>
      </c>
      <c r="G23771" s="5">
        <v>287</v>
      </c>
      <c r="H23771" s="6">
        <v>0.1458333</v>
      </c>
      <c r="I23771" s="7">
        <v>44.688000000000002</v>
      </c>
    </row>
    <row r="23772" spans="1:11" x14ac:dyDescent="0.25">
      <c r="A23772">
        <v>33909</v>
      </c>
      <c r="B23772" s="2">
        <v>14.94092</v>
      </c>
      <c r="C23772" s="3">
        <v>24410</v>
      </c>
      <c r="D23772" s="4">
        <v>15980</v>
      </c>
      <c r="E23772" t="s">
        <v>6948</v>
      </c>
      <c r="F23772" s="4" t="s">
        <v>6689</v>
      </c>
      <c r="G23772" s="5">
        <v>15619</v>
      </c>
      <c r="H23772" s="6">
        <v>0.13970160000000001</v>
      </c>
      <c r="I23772" s="7">
        <v>45.747</v>
      </c>
      <c r="J23772" s="2">
        <v>62</v>
      </c>
      <c r="K23772">
        <v>2</v>
      </c>
    </row>
    <row r="23773" spans="1:11" x14ac:dyDescent="0.25">
      <c r="A23773">
        <v>32702</v>
      </c>
      <c r="B23773" s="2">
        <v>14.93665</v>
      </c>
      <c r="C23773" s="3">
        <v>2674</v>
      </c>
      <c r="D23773" s="4">
        <v>36740</v>
      </c>
      <c r="E23773" t="s">
        <v>3521</v>
      </c>
      <c r="F23773" s="4" t="s">
        <v>6689</v>
      </c>
      <c r="G23773" s="5">
        <v>2236</v>
      </c>
      <c r="H23773" s="6">
        <v>0.13187299999999999</v>
      </c>
      <c r="I23773" s="7">
        <v>47.094999999999999</v>
      </c>
    </row>
    <row r="23774" spans="1:11" x14ac:dyDescent="0.25">
      <c r="A23774">
        <v>59013</v>
      </c>
      <c r="B23774" s="2">
        <v>14.936070000000001</v>
      </c>
      <c r="C23774" s="3">
        <v>192</v>
      </c>
      <c r="D23774" s="4">
        <v>13740</v>
      </c>
      <c r="E23774" t="s">
        <v>10335</v>
      </c>
      <c r="F23774" s="4" t="s">
        <v>11278</v>
      </c>
      <c r="G23774" s="5">
        <v>181</v>
      </c>
      <c r="H23774" s="6">
        <v>0.16483519999999999</v>
      </c>
      <c r="I23774" s="7">
        <v>41.396999999999998</v>
      </c>
      <c r="J23774" s="2">
        <v>60</v>
      </c>
      <c r="K23774">
        <v>1</v>
      </c>
    </row>
    <row r="23775" spans="1:11" x14ac:dyDescent="0.25">
      <c r="A23775">
        <v>46508</v>
      </c>
      <c r="B23775" s="2">
        <v>14.936</v>
      </c>
      <c r="C23775" s="3">
        <v>158</v>
      </c>
      <c r="D23775" s="4">
        <v>47700</v>
      </c>
      <c r="E23775" t="s">
        <v>8868</v>
      </c>
      <c r="F23775" s="4" t="s">
        <v>8800</v>
      </c>
      <c r="G23775" s="5">
        <v>86</v>
      </c>
      <c r="H23775" s="6">
        <v>2.2988499999999999E-2</v>
      </c>
      <c r="I23775" s="7">
        <v>65.909000000000006</v>
      </c>
    </row>
    <row r="23776" spans="1:11" x14ac:dyDescent="0.25">
      <c r="A23776">
        <v>57257</v>
      </c>
      <c r="B23776" s="2">
        <v>14.93586</v>
      </c>
      <c r="C23776" s="3">
        <v>884</v>
      </c>
      <c r="E23776" t="s">
        <v>10926</v>
      </c>
      <c r="F23776" s="4" t="s">
        <v>10877</v>
      </c>
      <c r="G23776" s="5">
        <v>486</v>
      </c>
      <c r="H23776" s="6">
        <v>0.12345680000000001</v>
      </c>
      <c r="I23776" s="7">
        <v>48.542000000000002</v>
      </c>
    </row>
    <row r="23777" spans="1:12" x14ac:dyDescent="0.25">
      <c r="A23777">
        <v>90032</v>
      </c>
      <c r="B23777" s="2">
        <v>14.928599999999999</v>
      </c>
      <c r="C23777" s="3">
        <v>47308</v>
      </c>
      <c r="D23777" s="4">
        <v>31080</v>
      </c>
      <c r="E23777" t="s">
        <v>15367</v>
      </c>
      <c r="F23777" s="4" t="s">
        <v>15368</v>
      </c>
      <c r="G23777" s="5">
        <v>29878</v>
      </c>
      <c r="H23777" s="6">
        <v>0.14153750000000001</v>
      </c>
      <c r="I23777" s="7">
        <v>45.417000000000002</v>
      </c>
      <c r="J23777" s="2">
        <v>44.125</v>
      </c>
      <c r="K23777">
        <v>8</v>
      </c>
    </row>
    <row r="23778" spans="1:12" x14ac:dyDescent="0.25">
      <c r="A23778">
        <v>4958</v>
      </c>
      <c r="B23778" s="2">
        <v>14.92107</v>
      </c>
      <c r="C23778" s="3">
        <v>2045</v>
      </c>
      <c r="E23778" t="s">
        <v>1011</v>
      </c>
      <c r="F23778" s="4" t="s">
        <v>701</v>
      </c>
      <c r="G23778" s="5">
        <v>1550</v>
      </c>
      <c r="H23778" s="6">
        <v>0.11863310000000001</v>
      </c>
      <c r="I23778" s="7">
        <v>49.375</v>
      </c>
    </row>
    <row r="23779" spans="1:12" x14ac:dyDescent="0.25">
      <c r="A23779">
        <v>46970</v>
      </c>
      <c r="B23779" s="2">
        <v>14.91682</v>
      </c>
      <c r="C23779" s="3">
        <v>23270</v>
      </c>
      <c r="D23779" s="4">
        <v>37940</v>
      </c>
      <c r="E23779" t="s">
        <v>799</v>
      </c>
      <c r="F23779" s="4" t="s">
        <v>8800</v>
      </c>
      <c r="G23779" s="5">
        <v>16205</v>
      </c>
      <c r="H23779" s="6">
        <v>0.10662720000000001</v>
      </c>
      <c r="I23779" s="7">
        <v>51.445</v>
      </c>
      <c r="J23779" s="2">
        <v>51</v>
      </c>
      <c r="K23779">
        <v>7</v>
      </c>
    </row>
    <row r="23780" spans="1:12" x14ac:dyDescent="0.25">
      <c r="A23780">
        <v>29379</v>
      </c>
      <c r="B23780" s="2">
        <v>14.909800000000001</v>
      </c>
      <c r="C23780" s="3">
        <v>18611</v>
      </c>
      <c r="D23780" s="4">
        <v>43900</v>
      </c>
      <c r="E23780" t="s">
        <v>697</v>
      </c>
      <c r="F23780" s="4" t="s">
        <v>6130</v>
      </c>
      <c r="G23780" s="5">
        <v>13133</v>
      </c>
      <c r="H23780" s="6">
        <v>0.1477195</v>
      </c>
      <c r="I23780" s="7">
        <v>44.343000000000004</v>
      </c>
      <c r="J23780" s="2">
        <v>58</v>
      </c>
      <c r="K23780">
        <v>2</v>
      </c>
    </row>
    <row r="23781" spans="1:12" x14ac:dyDescent="0.25">
      <c r="A23781">
        <v>63020</v>
      </c>
      <c r="B23781" s="2">
        <v>14.90335</v>
      </c>
      <c r="C23781" s="3">
        <v>20017</v>
      </c>
      <c r="D23781" s="4">
        <v>41180</v>
      </c>
      <c r="E23781" t="s">
        <v>6654</v>
      </c>
      <c r="F23781" s="4" t="s">
        <v>12102</v>
      </c>
      <c r="G23781" s="5">
        <v>13842</v>
      </c>
      <c r="H23781" s="6">
        <v>0.10497040000000001</v>
      </c>
      <c r="I23781" s="7">
        <v>51.725000000000001</v>
      </c>
      <c r="J23781" s="2">
        <v>77</v>
      </c>
      <c r="K23781">
        <v>1</v>
      </c>
    </row>
    <row r="23782" spans="1:12" x14ac:dyDescent="0.25">
      <c r="A23782">
        <v>47714</v>
      </c>
      <c r="B23782" s="2">
        <v>14.8949</v>
      </c>
      <c r="C23782" s="3">
        <v>34448</v>
      </c>
      <c r="D23782" s="4">
        <v>21780</v>
      </c>
      <c r="E23782" t="s">
        <v>9059</v>
      </c>
      <c r="F23782" s="4" t="s">
        <v>8800</v>
      </c>
      <c r="G23782" s="5">
        <v>21451</v>
      </c>
      <c r="H23782" s="6">
        <v>0.16693079999999999</v>
      </c>
      <c r="I23782" s="7">
        <v>41.015000000000001</v>
      </c>
      <c r="J23782" s="2">
        <v>46.222200000000001</v>
      </c>
      <c r="K23782">
        <v>18</v>
      </c>
      <c r="L23782" s="2">
        <v>81.8</v>
      </c>
    </row>
    <row r="23783" spans="1:12" x14ac:dyDescent="0.25">
      <c r="A23783">
        <v>78002</v>
      </c>
      <c r="B23783" s="2">
        <v>14.888350000000001</v>
      </c>
      <c r="C23783" s="3">
        <v>8684</v>
      </c>
      <c r="D23783" s="4">
        <v>41700</v>
      </c>
      <c r="E23783" t="s">
        <v>14148</v>
      </c>
      <c r="F23783" s="4" t="s">
        <v>13752</v>
      </c>
      <c r="G23783" s="5">
        <v>5936</v>
      </c>
      <c r="H23783" s="6">
        <v>0.101398</v>
      </c>
      <c r="I23783" s="7">
        <v>52.337000000000003</v>
      </c>
    </row>
    <row r="23784" spans="1:12" x14ac:dyDescent="0.25">
      <c r="A23784">
        <v>92227</v>
      </c>
      <c r="B23784" s="2">
        <v>14.8832</v>
      </c>
      <c r="C23784" s="3">
        <v>26818</v>
      </c>
      <c r="D23784" s="4">
        <v>20940</v>
      </c>
      <c r="E23784" t="s">
        <v>15497</v>
      </c>
      <c r="F23784" s="4" t="s">
        <v>15368</v>
      </c>
      <c r="G23784" s="5">
        <v>15593</v>
      </c>
      <c r="H23784" s="6">
        <v>0.1197332</v>
      </c>
      <c r="I23784" s="7">
        <v>49.167000000000002</v>
      </c>
      <c r="J23784" s="2">
        <v>43.5</v>
      </c>
      <c r="K23784">
        <v>4</v>
      </c>
    </row>
    <row r="23785" spans="1:12" x14ac:dyDescent="0.25">
      <c r="A23785">
        <v>95961</v>
      </c>
      <c r="B23785" s="2">
        <v>14.875769999999999</v>
      </c>
      <c r="C23785" s="3">
        <v>26979</v>
      </c>
      <c r="D23785" s="4">
        <v>49700</v>
      </c>
      <c r="E23785" t="s">
        <v>16016</v>
      </c>
      <c r="F23785" s="4" t="s">
        <v>15368</v>
      </c>
      <c r="G23785" s="5">
        <v>15451</v>
      </c>
      <c r="H23785" s="6">
        <v>0.1171445</v>
      </c>
      <c r="I23785" s="7">
        <v>49.606999999999999</v>
      </c>
    </row>
    <row r="23786" spans="1:12" x14ac:dyDescent="0.25">
      <c r="A23786">
        <v>15924</v>
      </c>
      <c r="B23786" s="2">
        <v>14.8719</v>
      </c>
      <c r="C23786" s="3">
        <v>930</v>
      </c>
      <c r="D23786" s="4">
        <v>43740</v>
      </c>
      <c r="E23786" t="s">
        <v>3349</v>
      </c>
      <c r="F23786" s="4" t="s">
        <v>3003</v>
      </c>
      <c r="G23786" s="5">
        <v>727</v>
      </c>
      <c r="H23786" s="6">
        <v>0.1126374</v>
      </c>
      <c r="I23786" s="7">
        <v>50.384999999999998</v>
      </c>
    </row>
    <row r="23787" spans="1:12" x14ac:dyDescent="0.25">
      <c r="A23787">
        <v>12935</v>
      </c>
      <c r="B23787" s="2">
        <v>14.871449999999999</v>
      </c>
      <c r="C23787" s="3">
        <v>1675</v>
      </c>
      <c r="D23787" s="4">
        <v>38460</v>
      </c>
      <c r="E23787" t="s">
        <v>2428</v>
      </c>
      <c r="F23787" s="4" t="s">
        <v>1280</v>
      </c>
      <c r="G23787" s="5">
        <v>1131</v>
      </c>
      <c r="H23787" s="6">
        <v>0.130742</v>
      </c>
      <c r="I23787" s="7">
        <v>47.25</v>
      </c>
    </row>
    <row r="23788" spans="1:12" x14ac:dyDescent="0.25">
      <c r="A23788">
        <v>74467</v>
      </c>
      <c r="B23788" s="2">
        <v>14.8687</v>
      </c>
      <c r="C23788" s="3">
        <v>15123</v>
      </c>
      <c r="D23788" s="4">
        <v>46140</v>
      </c>
      <c r="E23788" t="s">
        <v>13659</v>
      </c>
      <c r="F23788" s="4" t="s">
        <v>13462</v>
      </c>
      <c r="G23788" s="5">
        <v>10376</v>
      </c>
      <c r="H23788" s="6">
        <v>0.1491904</v>
      </c>
      <c r="I23788" s="7">
        <v>44.061</v>
      </c>
      <c r="J23788" s="2">
        <v>63.833300000000001</v>
      </c>
      <c r="K23788">
        <v>6</v>
      </c>
    </row>
    <row r="23789" spans="1:12" x14ac:dyDescent="0.25">
      <c r="A23789">
        <v>48472</v>
      </c>
      <c r="B23789" s="2">
        <v>14.865919999999999</v>
      </c>
      <c r="C23789" s="3">
        <v>1940</v>
      </c>
      <c r="E23789" t="s">
        <v>9208</v>
      </c>
      <c r="F23789" s="4" t="s">
        <v>9106</v>
      </c>
      <c r="G23789" s="5">
        <v>1230</v>
      </c>
      <c r="H23789" s="6">
        <v>8.4552799999999997E-2</v>
      </c>
      <c r="I23789" s="7">
        <v>55.226999999999997</v>
      </c>
    </row>
    <row r="23790" spans="1:12" x14ac:dyDescent="0.25">
      <c r="A23790">
        <v>28589</v>
      </c>
      <c r="B23790" s="2">
        <v>14.86556</v>
      </c>
      <c r="C23790" s="3">
        <v>421</v>
      </c>
      <c r="D23790" s="4">
        <v>33980</v>
      </c>
      <c r="E23790" t="s">
        <v>1121</v>
      </c>
      <c r="F23790" s="4" t="s">
        <v>5642</v>
      </c>
      <c r="G23790" s="5">
        <v>275</v>
      </c>
      <c r="H23790" s="6">
        <v>0.2036364</v>
      </c>
      <c r="I23790" s="7">
        <v>34.646999999999998</v>
      </c>
    </row>
    <row r="23791" spans="1:12" x14ac:dyDescent="0.25">
      <c r="A23791">
        <v>71327</v>
      </c>
      <c r="B23791" s="2">
        <v>14.864459999999999</v>
      </c>
      <c r="C23791" s="3">
        <v>5910</v>
      </c>
      <c r="E23791" t="s">
        <v>13142</v>
      </c>
      <c r="F23791" s="4" t="s">
        <v>12927</v>
      </c>
      <c r="G23791" s="5">
        <v>4320</v>
      </c>
      <c r="H23791" s="6">
        <v>7.03704E-2</v>
      </c>
      <c r="I23791" s="7">
        <v>57.671999999999997</v>
      </c>
    </row>
    <row r="23792" spans="1:12" x14ac:dyDescent="0.25">
      <c r="A23792">
        <v>75754</v>
      </c>
      <c r="B23792" s="2">
        <v>14.86256</v>
      </c>
      <c r="C23792" s="3">
        <v>5442</v>
      </c>
      <c r="E23792" t="s">
        <v>13845</v>
      </c>
      <c r="F23792" s="4" t="s">
        <v>13752</v>
      </c>
      <c r="G23792" s="5">
        <v>3621</v>
      </c>
      <c r="H23792" s="6">
        <v>0.14609220000000001</v>
      </c>
      <c r="I23792" s="7">
        <v>44.585999999999999</v>
      </c>
      <c r="J23792" s="2">
        <v>54</v>
      </c>
      <c r="K23792">
        <v>2</v>
      </c>
    </row>
    <row r="23793" spans="1:12" x14ac:dyDescent="0.25">
      <c r="A23793">
        <v>19149</v>
      </c>
      <c r="B23793" s="2">
        <v>14.85351</v>
      </c>
      <c r="C23793" s="3">
        <v>55444</v>
      </c>
      <c r="D23793" s="4">
        <v>37980</v>
      </c>
      <c r="E23793" t="s">
        <v>2682</v>
      </c>
      <c r="F23793" s="4" t="s">
        <v>3003</v>
      </c>
      <c r="G23793" s="5">
        <v>34191</v>
      </c>
      <c r="H23793" s="6">
        <v>0.14088500000000001</v>
      </c>
      <c r="I23793" s="7">
        <v>45.484000000000002</v>
      </c>
      <c r="J23793" s="2">
        <v>41.647100000000002</v>
      </c>
      <c r="K23793">
        <v>17</v>
      </c>
      <c r="L23793" s="2">
        <v>60</v>
      </c>
    </row>
    <row r="23794" spans="1:12" x14ac:dyDescent="0.25">
      <c r="A23794">
        <v>29832</v>
      </c>
      <c r="B23794" s="2">
        <v>14.844429999999999</v>
      </c>
      <c r="C23794" s="3">
        <v>5572</v>
      </c>
      <c r="D23794" s="4">
        <v>12260</v>
      </c>
      <c r="E23794" t="s">
        <v>519</v>
      </c>
      <c r="F23794" s="4" t="s">
        <v>6130</v>
      </c>
      <c r="G23794" s="5">
        <v>3755</v>
      </c>
      <c r="H23794" s="6">
        <v>0.155526</v>
      </c>
      <c r="I23794" s="7">
        <v>42.953000000000003</v>
      </c>
    </row>
    <row r="23795" spans="1:12" x14ac:dyDescent="0.25">
      <c r="A23795">
        <v>43557</v>
      </c>
      <c r="B23795" s="2">
        <v>14.842969999999999</v>
      </c>
      <c r="C23795" s="3">
        <v>3289</v>
      </c>
      <c r="E23795" t="s">
        <v>8413</v>
      </c>
      <c r="F23795" s="4" t="s">
        <v>8295</v>
      </c>
      <c r="G23795" s="5">
        <v>2342</v>
      </c>
      <c r="H23795" s="6">
        <v>8.79215E-2</v>
      </c>
      <c r="I23795" s="7">
        <v>54.634999999999998</v>
      </c>
      <c r="J23795" s="2">
        <v>53</v>
      </c>
      <c r="K23795">
        <v>1</v>
      </c>
    </row>
    <row r="23796" spans="1:12" x14ac:dyDescent="0.25">
      <c r="A23796">
        <v>47965</v>
      </c>
      <c r="B23796" s="2">
        <v>14.842309999999999</v>
      </c>
      <c r="C23796" s="3">
        <v>639</v>
      </c>
      <c r="D23796" s="4">
        <v>18820</v>
      </c>
      <c r="E23796" t="s">
        <v>4601</v>
      </c>
      <c r="F23796" s="4" t="s">
        <v>8800</v>
      </c>
      <c r="G23796" s="5">
        <v>395</v>
      </c>
      <c r="H23796" s="6">
        <v>7.0886099999999994E-2</v>
      </c>
      <c r="I23796" s="7">
        <v>57.578000000000003</v>
      </c>
    </row>
    <row r="23797" spans="1:12" x14ac:dyDescent="0.25">
      <c r="A23797">
        <v>84316</v>
      </c>
      <c r="B23797" s="2">
        <v>14.842180000000001</v>
      </c>
      <c r="C23797" s="3">
        <v>226</v>
      </c>
      <c r="D23797" s="4">
        <v>36260</v>
      </c>
      <c r="E23797" t="s">
        <v>1500</v>
      </c>
      <c r="F23797" s="4" t="s">
        <v>14851</v>
      </c>
      <c r="G23797" s="5">
        <v>156</v>
      </c>
      <c r="H23797" s="6">
        <v>6.4102599999999996E-2</v>
      </c>
      <c r="I23797" s="7">
        <v>58.75</v>
      </c>
      <c r="J23797" s="2">
        <v>54</v>
      </c>
      <c r="K23797">
        <v>1</v>
      </c>
    </row>
    <row r="23798" spans="1:12" x14ac:dyDescent="0.25">
      <c r="A23798">
        <v>17051</v>
      </c>
      <c r="B23798" s="2">
        <v>14.84136</v>
      </c>
      <c r="C23798" s="3">
        <v>4671</v>
      </c>
      <c r="D23798" s="4">
        <v>30380</v>
      </c>
      <c r="E23798" t="s">
        <v>3695</v>
      </c>
      <c r="F23798" s="4" t="s">
        <v>3003</v>
      </c>
      <c r="G23798" s="5">
        <v>3233</v>
      </c>
      <c r="H23798" s="6">
        <v>9.0937199999999996E-2</v>
      </c>
      <c r="I23798" s="7">
        <v>54.106999999999999</v>
      </c>
      <c r="J23798" s="2">
        <v>61</v>
      </c>
      <c r="K23798">
        <v>1</v>
      </c>
    </row>
    <row r="23799" spans="1:12" x14ac:dyDescent="0.25">
      <c r="A23799">
        <v>45679</v>
      </c>
      <c r="B23799" s="2">
        <v>14.84015</v>
      </c>
      <c r="C23799" s="3">
        <v>2832</v>
      </c>
      <c r="E23799" t="s">
        <v>8724</v>
      </c>
      <c r="F23799" s="4" t="s">
        <v>8295</v>
      </c>
      <c r="G23799" s="5">
        <v>1840</v>
      </c>
      <c r="H23799" s="6">
        <v>0.1303639</v>
      </c>
      <c r="I23799" s="7">
        <v>47.292000000000002</v>
      </c>
    </row>
    <row r="23800" spans="1:12" x14ac:dyDescent="0.25">
      <c r="A23800">
        <v>4424</v>
      </c>
      <c r="B23800" s="2">
        <v>14.83957</v>
      </c>
      <c r="C23800" s="3">
        <v>740</v>
      </c>
      <c r="E23800" t="s">
        <v>826</v>
      </c>
      <c r="F23800" s="4" t="s">
        <v>701</v>
      </c>
      <c r="G23800" s="5">
        <v>597</v>
      </c>
      <c r="H23800" s="6">
        <v>0.15912899999999999</v>
      </c>
      <c r="I23800" s="7">
        <v>42.320999999999998</v>
      </c>
    </row>
    <row r="23801" spans="1:12" x14ac:dyDescent="0.25">
      <c r="A23801">
        <v>36855</v>
      </c>
      <c r="B23801" s="2">
        <v>14.83914</v>
      </c>
      <c r="C23801" s="3">
        <v>1582</v>
      </c>
      <c r="D23801" s="4">
        <v>46740</v>
      </c>
      <c r="E23801" t="s">
        <v>7332</v>
      </c>
      <c r="F23801" s="4" t="s">
        <v>7027</v>
      </c>
      <c r="G23801" s="5">
        <v>1189</v>
      </c>
      <c r="H23801" s="6">
        <v>0.13456689999999999</v>
      </c>
      <c r="I23801" s="7">
        <v>46.563000000000002</v>
      </c>
      <c r="J23801" s="2">
        <v>42.5</v>
      </c>
      <c r="K23801">
        <v>2</v>
      </c>
    </row>
    <row r="23802" spans="1:12" x14ac:dyDescent="0.25">
      <c r="A23802">
        <v>58552</v>
      </c>
      <c r="B23802" s="2">
        <v>14.83855</v>
      </c>
      <c r="C23802" s="3">
        <v>1738</v>
      </c>
      <c r="E23802" t="s">
        <v>9003</v>
      </c>
      <c r="F23802" s="4" t="s">
        <v>11069</v>
      </c>
      <c r="G23802" s="5">
        <v>1259</v>
      </c>
      <c r="H23802" s="6">
        <v>0.1246032</v>
      </c>
      <c r="I23802" s="7">
        <v>48.280999999999999</v>
      </c>
      <c r="J23802" s="2">
        <v>53</v>
      </c>
      <c r="K23802">
        <v>3</v>
      </c>
    </row>
    <row r="23803" spans="1:12" x14ac:dyDescent="0.25">
      <c r="A23803">
        <v>12202</v>
      </c>
      <c r="B23803" s="2">
        <v>14.83686</v>
      </c>
      <c r="C23803" s="3">
        <v>9065</v>
      </c>
      <c r="D23803" s="4">
        <v>10580</v>
      </c>
      <c r="E23803" t="s">
        <v>1168</v>
      </c>
      <c r="F23803" s="4" t="s">
        <v>1280</v>
      </c>
      <c r="G23803" s="5">
        <v>5811</v>
      </c>
      <c r="H23803" s="6">
        <v>0.2064694</v>
      </c>
      <c r="I23803" s="7">
        <v>34.133000000000003</v>
      </c>
      <c r="J23803" s="2">
        <v>42.2</v>
      </c>
      <c r="K23803">
        <v>5</v>
      </c>
    </row>
    <row r="23804" spans="1:12" x14ac:dyDescent="0.25">
      <c r="A23804">
        <v>27812</v>
      </c>
      <c r="B23804" s="2">
        <v>14.834960000000001</v>
      </c>
      <c r="C23804" s="3">
        <v>2872</v>
      </c>
      <c r="D23804" s="4">
        <v>24780</v>
      </c>
      <c r="E23804" t="s">
        <v>770</v>
      </c>
      <c r="F23804" s="4" t="s">
        <v>5642</v>
      </c>
      <c r="G23804" s="5">
        <v>2118</v>
      </c>
      <c r="H23804" s="6">
        <v>0.1321378</v>
      </c>
      <c r="I23804" s="7">
        <v>46.973999999999997</v>
      </c>
      <c r="J23804" s="2">
        <v>67</v>
      </c>
      <c r="K23804">
        <v>1</v>
      </c>
    </row>
    <row r="23805" spans="1:12" x14ac:dyDescent="0.25">
      <c r="A23805">
        <v>17935</v>
      </c>
      <c r="B23805" s="2">
        <v>14.83418</v>
      </c>
      <c r="C23805" s="3">
        <v>1616</v>
      </c>
      <c r="D23805" s="4">
        <v>39060</v>
      </c>
      <c r="E23805" t="s">
        <v>3913</v>
      </c>
      <c r="F23805" s="4" t="s">
        <v>3003</v>
      </c>
      <c r="G23805" s="5">
        <v>1141</v>
      </c>
      <c r="H23805" s="6">
        <v>8.2311700000000002E-2</v>
      </c>
      <c r="I23805" s="7">
        <v>55.582999999999998</v>
      </c>
      <c r="J23805" s="2">
        <v>39</v>
      </c>
      <c r="K23805">
        <v>1</v>
      </c>
    </row>
    <row r="23806" spans="1:12" x14ac:dyDescent="0.25">
      <c r="A23806">
        <v>41822</v>
      </c>
      <c r="B23806" s="2">
        <v>14.83356</v>
      </c>
      <c r="C23806" s="3">
        <v>2299</v>
      </c>
      <c r="E23806" t="s">
        <v>8152</v>
      </c>
      <c r="F23806" s="4" t="s">
        <v>7883</v>
      </c>
      <c r="G23806" s="5">
        <v>1450</v>
      </c>
      <c r="H23806" s="6">
        <v>0.12956580000000001</v>
      </c>
      <c r="I23806" s="7">
        <v>47.411000000000001</v>
      </c>
    </row>
    <row r="23807" spans="1:12" x14ac:dyDescent="0.25">
      <c r="A23807">
        <v>66528</v>
      </c>
      <c r="B23807" s="2">
        <v>14.83304</v>
      </c>
      <c r="C23807" s="3">
        <v>1078</v>
      </c>
      <c r="D23807" s="4">
        <v>45820</v>
      </c>
      <c r="E23807" t="s">
        <v>12546</v>
      </c>
      <c r="F23807" s="4" t="s">
        <v>12494</v>
      </c>
      <c r="G23807" s="5">
        <v>717</v>
      </c>
      <c r="H23807" s="6">
        <v>0.13807530000000001</v>
      </c>
      <c r="I23807" s="7">
        <v>45.938000000000002</v>
      </c>
      <c r="J23807" s="2">
        <v>47</v>
      </c>
      <c r="K23807">
        <v>1</v>
      </c>
    </row>
    <row r="23808" spans="1:12" x14ac:dyDescent="0.25">
      <c r="A23808">
        <v>26681</v>
      </c>
      <c r="B23808" s="2">
        <v>14.83259</v>
      </c>
      <c r="C23808" s="3">
        <v>1463</v>
      </c>
      <c r="E23808" t="s">
        <v>5606</v>
      </c>
      <c r="F23808" s="4" t="s">
        <v>5144</v>
      </c>
      <c r="G23808" s="5">
        <v>1185</v>
      </c>
      <c r="H23808" s="6">
        <v>0.1079258</v>
      </c>
      <c r="I23808" s="7">
        <v>51.146000000000001</v>
      </c>
    </row>
    <row r="23809" spans="1:12" x14ac:dyDescent="0.25">
      <c r="A23809">
        <v>63080</v>
      </c>
      <c r="B23809" s="2">
        <v>14.830270000000001</v>
      </c>
      <c r="C23809" s="3">
        <v>13145</v>
      </c>
      <c r="D23809" s="4">
        <v>41180</v>
      </c>
      <c r="E23809" t="s">
        <v>593</v>
      </c>
      <c r="F23809" s="4" t="s">
        <v>12102</v>
      </c>
      <c r="G23809" s="5">
        <v>8484</v>
      </c>
      <c r="H23809" s="6">
        <v>0.1229228</v>
      </c>
      <c r="I23809" s="7">
        <v>48.552999999999997</v>
      </c>
      <c r="J23809" s="2">
        <v>60.8</v>
      </c>
      <c r="K23809">
        <v>5</v>
      </c>
    </row>
    <row r="23810" spans="1:12" x14ac:dyDescent="0.25">
      <c r="A23810">
        <v>47857</v>
      </c>
      <c r="B23810" s="2">
        <v>14.828139999999999</v>
      </c>
      <c r="C23810" s="3">
        <v>572</v>
      </c>
      <c r="D23810" s="4">
        <v>45460</v>
      </c>
      <c r="E23810" t="s">
        <v>9069</v>
      </c>
      <c r="F23810" s="4" t="s">
        <v>8800</v>
      </c>
      <c r="G23810" s="5">
        <v>400</v>
      </c>
      <c r="H23810" s="6">
        <v>0.1022444</v>
      </c>
      <c r="I23810" s="7">
        <v>52.125</v>
      </c>
    </row>
    <row r="23811" spans="1:12" x14ac:dyDescent="0.25">
      <c r="A23811">
        <v>15680</v>
      </c>
      <c r="B23811" s="2">
        <v>14.82803</v>
      </c>
      <c r="C23811" s="3">
        <v>129</v>
      </c>
      <c r="D23811" s="4">
        <v>38300</v>
      </c>
      <c r="E23811" t="s">
        <v>3254</v>
      </c>
      <c r="F23811" s="4" t="s">
        <v>3003</v>
      </c>
      <c r="G23811" s="5">
        <v>87</v>
      </c>
      <c r="H23811" s="6">
        <v>7.9545500000000005E-2</v>
      </c>
      <c r="I23811" s="7">
        <v>56.042000000000002</v>
      </c>
    </row>
    <row r="23812" spans="1:12" x14ac:dyDescent="0.25">
      <c r="A23812">
        <v>35563</v>
      </c>
      <c r="B23812" s="2">
        <v>14.827209999999999</v>
      </c>
      <c r="C23812" s="3">
        <v>4519</v>
      </c>
      <c r="E23812" t="s">
        <v>7111</v>
      </c>
      <c r="F23812" s="4" t="s">
        <v>7027</v>
      </c>
      <c r="G23812" s="5">
        <v>3318</v>
      </c>
      <c r="H23812" s="6">
        <v>0.1069922</v>
      </c>
      <c r="I23812" s="7">
        <v>51.298000000000002</v>
      </c>
    </row>
    <row r="23813" spans="1:12" x14ac:dyDescent="0.25">
      <c r="A23813">
        <v>29571</v>
      </c>
      <c r="B23813" s="2">
        <v>14.82414</v>
      </c>
      <c r="C23813" s="3">
        <v>14843</v>
      </c>
      <c r="E23813" t="s">
        <v>445</v>
      </c>
      <c r="F23813" s="4" t="s">
        <v>6130</v>
      </c>
      <c r="G23813" s="5">
        <v>9517</v>
      </c>
      <c r="H23813" s="6">
        <v>0.1438479</v>
      </c>
      <c r="I23813" s="7">
        <v>44.927999999999997</v>
      </c>
      <c r="J23813" s="2">
        <v>54</v>
      </c>
      <c r="K23813">
        <v>3</v>
      </c>
    </row>
    <row r="23814" spans="1:12" x14ac:dyDescent="0.25">
      <c r="A23814">
        <v>4224</v>
      </c>
      <c r="B23814" s="2">
        <v>14.82137</v>
      </c>
      <c r="C23814" s="3">
        <v>2953</v>
      </c>
      <c r="E23814" t="s">
        <v>773</v>
      </c>
      <c r="F23814" s="4" t="s">
        <v>701</v>
      </c>
      <c r="G23814" s="5">
        <v>2019</v>
      </c>
      <c r="H23814" s="6">
        <v>0.12970300000000001</v>
      </c>
      <c r="I23814" s="7">
        <v>47.368000000000002</v>
      </c>
    </row>
    <row r="23815" spans="1:12" x14ac:dyDescent="0.25">
      <c r="A23815">
        <v>95545</v>
      </c>
      <c r="B23815" s="2">
        <v>14.820880000000001</v>
      </c>
      <c r="C23815" s="3">
        <v>98</v>
      </c>
      <c r="D23815" s="4">
        <v>21700</v>
      </c>
      <c r="E23815" t="s">
        <v>15925</v>
      </c>
      <c r="F23815" s="4" t="s">
        <v>15368</v>
      </c>
      <c r="G23815" s="5">
        <v>72</v>
      </c>
      <c r="H23815" s="6">
        <v>0.23287669999999999</v>
      </c>
      <c r="I23815" s="7">
        <v>29.530999999999999</v>
      </c>
    </row>
    <row r="23816" spans="1:12" x14ac:dyDescent="0.25">
      <c r="A23816">
        <v>41607</v>
      </c>
      <c r="B23816" s="2">
        <v>14.82077</v>
      </c>
      <c r="C23816" s="3">
        <v>648</v>
      </c>
      <c r="E23816" t="s">
        <v>8100</v>
      </c>
      <c r="F23816" s="4" t="s">
        <v>7883</v>
      </c>
      <c r="G23816" s="5">
        <v>358</v>
      </c>
      <c r="H23816" s="6">
        <v>0.22905030000000001</v>
      </c>
      <c r="I23816" s="7">
        <v>30.192</v>
      </c>
    </row>
    <row r="23817" spans="1:12" x14ac:dyDescent="0.25">
      <c r="A23817">
        <v>37841</v>
      </c>
      <c r="B23817" s="2">
        <v>14.819190000000001</v>
      </c>
      <c r="C23817" s="3">
        <v>9630</v>
      </c>
      <c r="E23817" t="s">
        <v>2605</v>
      </c>
      <c r="F23817" s="4" t="s">
        <v>7348</v>
      </c>
      <c r="G23817" s="5">
        <v>6267</v>
      </c>
      <c r="H23817" s="6">
        <v>0.16211900000000001</v>
      </c>
      <c r="I23817" s="7">
        <v>41.756999999999998</v>
      </c>
      <c r="J23817" s="2">
        <v>79</v>
      </c>
      <c r="K23817">
        <v>2</v>
      </c>
    </row>
    <row r="23818" spans="1:12" x14ac:dyDescent="0.25">
      <c r="A23818">
        <v>30624</v>
      </c>
      <c r="B23818" s="2">
        <v>14.8172</v>
      </c>
      <c r="C23818" s="3">
        <v>2963</v>
      </c>
      <c r="E23818" t="s">
        <v>6136</v>
      </c>
      <c r="F23818" s="4" t="s">
        <v>6363</v>
      </c>
      <c r="G23818" s="5">
        <v>2036</v>
      </c>
      <c r="H23818" s="6">
        <v>0.1227898</v>
      </c>
      <c r="I23818" s="7">
        <v>48.55</v>
      </c>
    </row>
    <row r="23819" spans="1:12" x14ac:dyDescent="0.25">
      <c r="A23819">
        <v>17049</v>
      </c>
      <c r="B23819" s="2">
        <v>14.81621</v>
      </c>
      <c r="C23819" s="3">
        <v>3246</v>
      </c>
      <c r="E23819" t="s">
        <v>3693</v>
      </c>
      <c r="F23819" s="4" t="s">
        <v>3003</v>
      </c>
      <c r="G23819" s="5">
        <v>2096</v>
      </c>
      <c r="H23819" s="6">
        <v>0.1096805</v>
      </c>
      <c r="I23819" s="7">
        <v>50.813000000000002</v>
      </c>
      <c r="J23819" s="2">
        <v>53.333300000000001</v>
      </c>
      <c r="K23819">
        <v>3</v>
      </c>
    </row>
    <row r="23820" spans="1:12" x14ac:dyDescent="0.25">
      <c r="A23820">
        <v>2860</v>
      </c>
      <c r="B23820" s="2">
        <v>14.808630000000001</v>
      </c>
      <c r="C23820" s="3">
        <v>45227</v>
      </c>
      <c r="D23820" s="4">
        <v>39300</v>
      </c>
      <c r="E23820" t="s">
        <v>495</v>
      </c>
      <c r="F23820" s="4" t="s">
        <v>466</v>
      </c>
      <c r="G23820" s="5">
        <v>29569</v>
      </c>
      <c r="H23820" s="6">
        <v>0.1683182</v>
      </c>
      <c r="I23820" s="7">
        <v>40.68</v>
      </c>
      <c r="J23820" s="2">
        <v>35.857100000000003</v>
      </c>
      <c r="K23820">
        <v>14</v>
      </c>
      <c r="L23820" s="2">
        <v>27.5</v>
      </c>
    </row>
    <row r="23821" spans="1:12" x14ac:dyDescent="0.25">
      <c r="A23821">
        <v>29543</v>
      </c>
      <c r="B23821" s="2">
        <v>14.801450000000001</v>
      </c>
      <c r="C23821" s="3">
        <v>558</v>
      </c>
      <c r="E23821" t="s">
        <v>4474</v>
      </c>
      <c r="F23821" s="4" t="s">
        <v>6130</v>
      </c>
      <c r="G23821" s="5">
        <v>439</v>
      </c>
      <c r="H23821" s="6">
        <v>0.20273350000000001</v>
      </c>
      <c r="I23821" s="7">
        <v>34.726999999999997</v>
      </c>
    </row>
    <row r="23822" spans="1:12" x14ac:dyDescent="0.25">
      <c r="A23822">
        <v>3592</v>
      </c>
      <c r="B23822" s="2">
        <v>14.80109</v>
      </c>
      <c r="C23822" s="3">
        <v>1190</v>
      </c>
      <c r="D23822" s="4">
        <v>13620</v>
      </c>
      <c r="E23822" t="s">
        <v>617</v>
      </c>
      <c r="F23822" s="4" t="s">
        <v>520</v>
      </c>
      <c r="G23822" s="5">
        <v>1026</v>
      </c>
      <c r="H23822" s="6">
        <v>0.15774099999999999</v>
      </c>
      <c r="I23822" s="7">
        <v>42.5</v>
      </c>
    </row>
    <row r="23823" spans="1:12" x14ac:dyDescent="0.25">
      <c r="A23823">
        <v>24112</v>
      </c>
      <c r="B23823" s="2">
        <v>14.795260000000001</v>
      </c>
      <c r="C23823" s="3">
        <v>32417</v>
      </c>
      <c r="D23823" s="4">
        <v>32300</v>
      </c>
      <c r="E23823" t="s">
        <v>1764</v>
      </c>
      <c r="F23823" s="4" t="s">
        <v>4335</v>
      </c>
      <c r="G23823" s="5">
        <v>23356</v>
      </c>
      <c r="H23823" s="6">
        <v>0.14694299999999999</v>
      </c>
      <c r="I23823" s="7">
        <v>44.360999999999997</v>
      </c>
      <c r="J23823" s="2">
        <v>47</v>
      </c>
      <c r="K23823">
        <v>11</v>
      </c>
      <c r="L23823" s="2">
        <v>84.5</v>
      </c>
    </row>
    <row r="23824" spans="1:12" x14ac:dyDescent="0.25">
      <c r="A23824">
        <v>28385</v>
      </c>
      <c r="B23824" s="2">
        <v>14.78922</v>
      </c>
      <c r="C23824" s="3">
        <v>2661</v>
      </c>
      <c r="E23824" t="s">
        <v>5937</v>
      </c>
      <c r="F23824" s="4" t="s">
        <v>5642</v>
      </c>
      <c r="G23824" s="5">
        <v>1873</v>
      </c>
      <c r="H23824" s="6">
        <v>0.16115260000000001</v>
      </c>
      <c r="I23824" s="7">
        <v>41.905000000000001</v>
      </c>
    </row>
    <row r="23825" spans="1:12" x14ac:dyDescent="0.25">
      <c r="A23825">
        <v>37863</v>
      </c>
      <c r="B23825" s="2">
        <v>14.787699999999999</v>
      </c>
      <c r="C23825" s="3">
        <v>6276</v>
      </c>
      <c r="D23825" s="4">
        <v>42940</v>
      </c>
      <c r="E23825" t="s">
        <v>7507</v>
      </c>
      <c r="F23825" s="4" t="s">
        <v>7348</v>
      </c>
      <c r="G23825" s="5">
        <v>4462</v>
      </c>
      <c r="H23825" s="6">
        <v>0.13600719999999999</v>
      </c>
      <c r="I23825" s="7">
        <v>46.25</v>
      </c>
    </row>
    <row r="23826" spans="1:12" x14ac:dyDescent="0.25">
      <c r="A23826">
        <v>68861</v>
      </c>
      <c r="B23826" s="2">
        <v>14.786630000000001</v>
      </c>
      <c r="C23826" s="3">
        <v>48</v>
      </c>
      <c r="D23826" s="4">
        <v>28260</v>
      </c>
      <c r="E23826" t="s">
        <v>2980</v>
      </c>
      <c r="F23826" s="4" t="s">
        <v>12738</v>
      </c>
      <c r="G23826" s="5">
        <v>41</v>
      </c>
      <c r="H23826" s="6">
        <v>0</v>
      </c>
      <c r="I23826" s="7">
        <v>69.75</v>
      </c>
    </row>
    <row r="23827" spans="1:12" x14ac:dyDescent="0.25">
      <c r="A23827">
        <v>30728</v>
      </c>
      <c r="B23827" s="2">
        <v>14.78337</v>
      </c>
      <c r="C23827" s="3">
        <v>19597</v>
      </c>
      <c r="D23827" s="4">
        <v>16860</v>
      </c>
      <c r="E23827" t="s">
        <v>2502</v>
      </c>
      <c r="F23827" s="4" t="s">
        <v>6363</v>
      </c>
      <c r="G23827" s="5">
        <v>13576</v>
      </c>
      <c r="H23827" s="6">
        <v>0.1145404</v>
      </c>
      <c r="I23827" s="7">
        <v>49.954999999999998</v>
      </c>
      <c r="J23827" s="2">
        <v>66</v>
      </c>
      <c r="K23827">
        <v>4</v>
      </c>
    </row>
    <row r="23828" spans="1:12" x14ac:dyDescent="0.25">
      <c r="A23828">
        <v>56338</v>
      </c>
      <c r="B23828" s="2">
        <v>14.779820000000001</v>
      </c>
      <c r="C23828" s="3">
        <v>1730</v>
      </c>
      <c r="E23828" t="s">
        <v>9479</v>
      </c>
      <c r="F23828" s="4" t="s">
        <v>10428</v>
      </c>
      <c r="G23828" s="5">
        <v>1261</v>
      </c>
      <c r="H23828" s="6">
        <v>9.1125200000000003E-2</v>
      </c>
      <c r="I23828" s="7">
        <v>54</v>
      </c>
    </row>
    <row r="23829" spans="1:12" x14ac:dyDescent="0.25">
      <c r="A23829">
        <v>95919</v>
      </c>
      <c r="B23829" s="2">
        <v>14.77928</v>
      </c>
      <c r="C23829" s="3">
        <v>1529</v>
      </c>
      <c r="D23829" s="4">
        <v>49700</v>
      </c>
      <c r="E23829" t="s">
        <v>1033</v>
      </c>
      <c r="F23829" s="4" t="s">
        <v>15368</v>
      </c>
      <c r="G23829" s="5">
        <v>1003</v>
      </c>
      <c r="H23829" s="6">
        <v>0.15453639999999999</v>
      </c>
      <c r="I23829" s="7">
        <v>43.036000000000001</v>
      </c>
      <c r="J23829" s="2">
        <v>55</v>
      </c>
      <c r="K23829">
        <v>1</v>
      </c>
    </row>
    <row r="23830" spans="1:12" x14ac:dyDescent="0.25">
      <c r="A23830">
        <v>65653</v>
      </c>
      <c r="B23830" s="2">
        <v>14.77806</v>
      </c>
      <c r="C23830" s="3">
        <v>5465</v>
      </c>
      <c r="D23830" s="4">
        <v>14700</v>
      </c>
      <c r="E23830" t="s">
        <v>6562</v>
      </c>
      <c r="F23830" s="4" t="s">
        <v>12102</v>
      </c>
      <c r="G23830" s="5">
        <v>4080</v>
      </c>
      <c r="H23830" s="6">
        <v>0.14702280000000001</v>
      </c>
      <c r="I23830" s="7">
        <v>44.326999999999998</v>
      </c>
      <c r="J23830" s="2">
        <v>68</v>
      </c>
      <c r="K23830">
        <v>2</v>
      </c>
    </row>
    <row r="23831" spans="1:12" x14ac:dyDescent="0.25">
      <c r="A23831">
        <v>21542</v>
      </c>
      <c r="B23831" s="2">
        <v>14.776960000000001</v>
      </c>
      <c r="C23831" s="3">
        <v>642</v>
      </c>
      <c r="D23831" s="4">
        <v>19060</v>
      </c>
      <c r="E23831" t="s">
        <v>3039</v>
      </c>
      <c r="F23831" s="4" t="s">
        <v>4361</v>
      </c>
      <c r="G23831" s="5">
        <v>501</v>
      </c>
      <c r="H23831" s="6">
        <v>9.36255E-2</v>
      </c>
      <c r="I23831" s="7">
        <v>53.542000000000002</v>
      </c>
    </row>
    <row r="23832" spans="1:12" x14ac:dyDescent="0.25">
      <c r="A23832">
        <v>97266</v>
      </c>
      <c r="B23832" s="2">
        <v>14.771459999999999</v>
      </c>
      <c r="C23832" s="3">
        <v>34118</v>
      </c>
      <c r="D23832" s="4">
        <v>38900</v>
      </c>
      <c r="E23832" t="s">
        <v>765</v>
      </c>
      <c r="F23832" s="4" t="s">
        <v>16170</v>
      </c>
      <c r="G23832" s="5">
        <v>22495</v>
      </c>
      <c r="H23832" s="6">
        <v>0.1577239</v>
      </c>
      <c r="I23832" s="7">
        <v>42.463000000000001</v>
      </c>
      <c r="J23832" s="2">
        <v>48.027000000000001</v>
      </c>
      <c r="K23832">
        <v>37</v>
      </c>
      <c r="L23832" s="2">
        <v>88.4</v>
      </c>
    </row>
    <row r="23833" spans="1:12" x14ac:dyDescent="0.25">
      <c r="A23833">
        <v>36028</v>
      </c>
      <c r="B23833" s="2">
        <v>14.765750000000001</v>
      </c>
      <c r="C23833" s="3">
        <v>1845</v>
      </c>
      <c r="E23833" t="s">
        <v>7185</v>
      </c>
      <c r="F23833" s="4" t="s">
        <v>7027</v>
      </c>
      <c r="G23833" s="5">
        <v>1347</v>
      </c>
      <c r="H23833" s="6">
        <v>0.1276912</v>
      </c>
      <c r="I23833" s="7">
        <v>47.646999999999998</v>
      </c>
      <c r="J23833" s="2">
        <v>47</v>
      </c>
      <c r="K23833">
        <v>1</v>
      </c>
    </row>
    <row r="23834" spans="1:12" x14ac:dyDescent="0.25">
      <c r="A23834">
        <v>57065</v>
      </c>
      <c r="B23834" s="2">
        <v>14.765359999999999</v>
      </c>
      <c r="C23834" s="3">
        <v>393</v>
      </c>
      <c r="E23834" t="s">
        <v>10900</v>
      </c>
      <c r="F23834" s="4" t="s">
        <v>10877</v>
      </c>
      <c r="G23834" s="5">
        <v>268</v>
      </c>
      <c r="H23834" s="6">
        <v>6.3432799999999998E-2</v>
      </c>
      <c r="I23834" s="7">
        <v>58.75</v>
      </c>
    </row>
    <row r="23835" spans="1:12" x14ac:dyDescent="0.25">
      <c r="A23835">
        <v>24185</v>
      </c>
      <c r="B23835" s="2">
        <v>14.76511</v>
      </c>
      <c r="C23835" s="3">
        <v>1269</v>
      </c>
      <c r="E23835" t="s">
        <v>4997</v>
      </c>
      <c r="F23835" s="4" t="s">
        <v>4335</v>
      </c>
      <c r="G23835" s="5">
        <v>811</v>
      </c>
      <c r="H23835" s="6">
        <v>8.8669899999999996E-2</v>
      </c>
      <c r="I23835" s="7">
        <v>54.386000000000003</v>
      </c>
    </row>
    <row r="23836" spans="1:12" x14ac:dyDescent="0.25">
      <c r="A23836">
        <v>77034</v>
      </c>
      <c r="B23836" s="2">
        <v>14.759819999999999</v>
      </c>
      <c r="C23836" s="3">
        <v>37924</v>
      </c>
      <c r="D23836" s="4">
        <v>26420</v>
      </c>
      <c r="E23836" t="s">
        <v>3103</v>
      </c>
      <c r="F23836" s="4" t="s">
        <v>13752</v>
      </c>
      <c r="G23836" s="5">
        <v>21260</v>
      </c>
      <c r="H23836" s="6">
        <v>0.1264287</v>
      </c>
      <c r="I23836" s="7">
        <v>47.860999999999997</v>
      </c>
      <c r="J23836" s="2">
        <v>40.5</v>
      </c>
      <c r="K23836">
        <v>6</v>
      </c>
    </row>
    <row r="23837" spans="1:12" x14ac:dyDescent="0.25">
      <c r="A23837">
        <v>83338</v>
      </c>
      <c r="B23837" s="2">
        <v>14.75192</v>
      </c>
      <c r="C23837" s="3">
        <v>19805</v>
      </c>
      <c r="D23837" s="4">
        <v>46300</v>
      </c>
      <c r="E23837" t="s">
        <v>3359</v>
      </c>
      <c r="F23837" s="4" t="s">
        <v>14725</v>
      </c>
      <c r="G23837" s="5">
        <v>11793</v>
      </c>
      <c r="H23837" s="6">
        <v>0.1348258</v>
      </c>
      <c r="I23837" s="7">
        <v>46.408000000000001</v>
      </c>
      <c r="J23837" s="2">
        <v>61.75</v>
      </c>
      <c r="K23837">
        <v>4</v>
      </c>
    </row>
    <row r="23838" spans="1:12" x14ac:dyDescent="0.25">
      <c r="A23838">
        <v>63463</v>
      </c>
      <c r="B23838" s="2">
        <v>14.74896</v>
      </c>
      <c r="C23838" s="3">
        <v>745</v>
      </c>
      <c r="D23838" s="4">
        <v>25300</v>
      </c>
      <c r="E23838" t="s">
        <v>2682</v>
      </c>
      <c r="F23838" s="4" t="s">
        <v>12102</v>
      </c>
      <c r="G23838" s="5">
        <v>546</v>
      </c>
      <c r="H23838" s="6">
        <v>0.11883000000000001</v>
      </c>
      <c r="I23838" s="7">
        <v>49.167000000000002</v>
      </c>
    </row>
    <row r="23839" spans="1:12" x14ac:dyDescent="0.25">
      <c r="A23839">
        <v>39114</v>
      </c>
      <c r="B23839" s="2">
        <v>14.747299999999999</v>
      </c>
      <c r="C23839" s="3">
        <v>9583</v>
      </c>
      <c r="D23839" s="4">
        <v>27140</v>
      </c>
      <c r="E23839" t="s">
        <v>7756</v>
      </c>
      <c r="F23839" s="4" t="s">
        <v>7633</v>
      </c>
      <c r="G23839" s="5">
        <v>6388</v>
      </c>
      <c r="H23839" s="6">
        <v>0.1437069</v>
      </c>
      <c r="I23839" s="7">
        <v>44.863999999999997</v>
      </c>
      <c r="J23839" s="2">
        <v>50</v>
      </c>
      <c r="K23839">
        <v>1</v>
      </c>
    </row>
    <row r="23840" spans="1:12" x14ac:dyDescent="0.25">
      <c r="A23840">
        <v>63557</v>
      </c>
      <c r="B23840" s="2">
        <v>14.74573</v>
      </c>
      <c r="C23840" s="3">
        <v>252</v>
      </c>
      <c r="E23840" t="s">
        <v>534</v>
      </c>
      <c r="F23840" s="4" t="s">
        <v>12102</v>
      </c>
      <c r="G23840" s="5">
        <v>156</v>
      </c>
      <c r="H23840" s="6">
        <v>0.10256410000000001</v>
      </c>
      <c r="I23840" s="7">
        <v>51.963999999999999</v>
      </c>
      <c r="J23840" s="2">
        <v>43</v>
      </c>
      <c r="K23840">
        <v>1</v>
      </c>
    </row>
    <row r="23841" spans="1:11" x14ac:dyDescent="0.25">
      <c r="A23841">
        <v>75555</v>
      </c>
      <c r="B23841" s="2">
        <v>14.74544</v>
      </c>
      <c r="C23841" s="3">
        <v>1516</v>
      </c>
      <c r="E23841" t="s">
        <v>13826</v>
      </c>
      <c r="F23841" s="4" t="s">
        <v>13752</v>
      </c>
      <c r="G23841" s="5">
        <v>1082</v>
      </c>
      <c r="H23841" s="6">
        <v>0.1200369</v>
      </c>
      <c r="I23841" s="7">
        <v>48.942</v>
      </c>
    </row>
    <row r="23842" spans="1:11" x14ac:dyDescent="0.25">
      <c r="A23842">
        <v>80653</v>
      </c>
      <c r="B23842" s="2">
        <v>14.745050000000001</v>
      </c>
      <c r="C23842" s="3">
        <v>683</v>
      </c>
      <c r="D23842" s="4">
        <v>22820</v>
      </c>
      <c r="E23842" t="s">
        <v>14527</v>
      </c>
      <c r="F23842" s="4" t="s">
        <v>14477</v>
      </c>
      <c r="G23842" s="5">
        <v>532</v>
      </c>
      <c r="H23842" s="6">
        <v>9.94371E-2</v>
      </c>
      <c r="I23842" s="7">
        <v>52.5</v>
      </c>
    </row>
    <row r="23843" spans="1:11" x14ac:dyDescent="0.25">
      <c r="A23843">
        <v>38388</v>
      </c>
      <c r="B23843" s="2">
        <v>14.744590000000001</v>
      </c>
      <c r="C23843" s="3">
        <v>1777</v>
      </c>
      <c r="E23843" t="s">
        <v>7582</v>
      </c>
      <c r="F23843" s="4" t="s">
        <v>7348</v>
      </c>
      <c r="G23843" s="5">
        <v>1409</v>
      </c>
      <c r="H23843" s="6">
        <v>0.13981550000000001</v>
      </c>
      <c r="I23843" s="7">
        <v>45.521000000000001</v>
      </c>
    </row>
    <row r="23844" spans="1:11" x14ac:dyDescent="0.25">
      <c r="A23844">
        <v>49245</v>
      </c>
      <c r="B23844" s="2">
        <v>14.743539999999999</v>
      </c>
      <c r="C23844" s="3">
        <v>4810</v>
      </c>
      <c r="D23844" s="4">
        <v>12980</v>
      </c>
      <c r="E23844" t="s">
        <v>2496</v>
      </c>
      <c r="F23844" s="4" t="s">
        <v>9106</v>
      </c>
      <c r="G23844" s="5">
        <v>2990</v>
      </c>
      <c r="H23844" s="6">
        <v>0.11371240000000001</v>
      </c>
      <c r="I23844" s="7">
        <v>50.030999999999999</v>
      </c>
    </row>
    <row r="23845" spans="1:11" x14ac:dyDescent="0.25">
      <c r="A23845">
        <v>47371</v>
      </c>
      <c r="B23845" s="2">
        <v>14.7408</v>
      </c>
      <c r="C23845" s="3">
        <v>12520</v>
      </c>
      <c r="E23845" t="s">
        <v>765</v>
      </c>
      <c r="F23845" s="4" t="s">
        <v>8800</v>
      </c>
      <c r="G23845" s="5">
        <v>8420</v>
      </c>
      <c r="H23845" s="6">
        <v>0.1083007</v>
      </c>
      <c r="I23845" s="7">
        <v>50.966000000000001</v>
      </c>
      <c r="J23845" s="2">
        <v>54.25</v>
      </c>
      <c r="K23845">
        <v>4</v>
      </c>
    </row>
    <row r="23846" spans="1:11" x14ac:dyDescent="0.25">
      <c r="A23846">
        <v>63462</v>
      </c>
      <c r="B23846" s="2">
        <v>14.73855</v>
      </c>
      <c r="C23846" s="3">
        <v>1376</v>
      </c>
      <c r="D23846" s="4">
        <v>25300</v>
      </c>
      <c r="E23846" t="s">
        <v>921</v>
      </c>
      <c r="F23846" s="4" t="s">
        <v>12102</v>
      </c>
      <c r="G23846" s="5">
        <v>1013</v>
      </c>
      <c r="H23846" s="6">
        <v>0.100691</v>
      </c>
      <c r="I23846" s="7">
        <v>52.277000000000001</v>
      </c>
      <c r="J23846" s="2">
        <v>12</v>
      </c>
      <c r="K23846">
        <v>1</v>
      </c>
    </row>
    <row r="23847" spans="1:11" x14ac:dyDescent="0.25">
      <c r="A23847">
        <v>32658</v>
      </c>
      <c r="B23847" s="2">
        <v>14.73827</v>
      </c>
      <c r="C23847" s="3">
        <v>192</v>
      </c>
      <c r="D23847" s="4">
        <v>23540</v>
      </c>
      <c r="E23847" t="s">
        <v>4931</v>
      </c>
      <c r="F23847" s="4" t="s">
        <v>6689</v>
      </c>
      <c r="G23847" s="5">
        <v>143</v>
      </c>
      <c r="H23847" s="6">
        <v>0.13194439999999999</v>
      </c>
      <c r="I23847" s="7">
        <v>46.875</v>
      </c>
    </row>
    <row r="23848" spans="1:11" x14ac:dyDescent="0.25">
      <c r="A23848">
        <v>34601</v>
      </c>
      <c r="B23848" s="2">
        <v>14.73461</v>
      </c>
      <c r="C23848" s="3">
        <v>21198</v>
      </c>
      <c r="D23848" s="4">
        <v>45300</v>
      </c>
      <c r="E23848" t="s">
        <v>893</v>
      </c>
      <c r="F23848" s="4" t="s">
        <v>6689</v>
      </c>
      <c r="G23848" s="5">
        <v>15182</v>
      </c>
      <c r="H23848" s="6">
        <v>0.1547125</v>
      </c>
      <c r="I23848" s="7">
        <v>42.939</v>
      </c>
      <c r="J23848" s="2">
        <v>55.75</v>
      </c>
      <c r="K23848">
        <v>4</v>
      </c>
    </row>
    <row r="23849" spans="1:11" x14ac:dyDescent="0.25">
      <c r="A23849">
        <v>62835</v>
      </c>
      <c r="B23849" s="2">
        <v>14.730790000000001</v>
      </c>
      <c r="C23849" s="3">
        <v>1106</v>
      </c>
      <c r="E23849" t="s">
        <v>632</v>
      </c>
      <c r="F23849" s="4" t="s">
        <v>11490</v>
      </c>
      <c r="G23849" s="5">
        <v>750</v>
      </c>
      <c r="H23849" s="6">
        <v>0.15579229999999999</v>
      </c>
      <c r="I23849" s="7">
        <v>42.75</v>
      </c>
      <c r="J23849" s="2">
        <v>73</v>
      </c>
      <c r="K23849">
        <v>2</v>
      </c>
    </row>
    <row r="23850" spans="1:11" x14ac:dyDescent="0.25">
      <c r="A23850">
        <v>41659</v>
      </c>
      <c r="B23850" s="2">
        <v>14.73057</v>
      </c>
      <c r="C23850" s="3">
        <v>206</v>
      </c>
      <c r="E23850" t="s">
        <v>8116</v>
      </c>
      <c r="F23850" s="4" t="s">
        <v>7883</v>
      </c>
      <c r="G23850" s="5">
        <v>179</v>
      </c>
      <c r="H23850" s="6">
        <v>0.18435750000000001</v>
      </c>
      <c r="I23850" s="7">
        <v>37.813000000000002</v>
      </c>
    </row>
    <row r="23851" spans="1:11" x14ac:dyDescent="0.25">
      <c r="A23851">
        <v>47384</v>
      </c>
      <c r="B23851" s="2">
        <v>14.730219999999999</v>
      </c>
      <c r="C23851" s="3">
        <v>1927</v>
      </c>
      <c r="D23851" s="4">
        <v>35220</v>
      </c>
      <c r="E23851" t="s">
        <v>155</v>
      </c>
      <c r="F23851" s="4" t="s">
        <v>8800</v>
      </c>
      <c r="G23851" s="5">
        <v>1307</v>
      </c>
      <c r="H23851" s="6">
        <v>0.1017598</v>
      </c>
      <c r="I23851" s="7">
        <v>52.082999999999998</v>
      </c>
    </row>
    <row r="23852" spans="1:11" x14ac:dyDescent="0.25">
      <c r="A23852">
        <v>28630</v>
      </c>
      <c r="B23852" s="2">
        <v>14.726559999999999</v>
      </c>
      <c r="C23852" s="3">
        <v>20738</v>
      </c>
      <c r="D23852" s="4">
        <v>25860</v>
      </c>
      <c r="E23852" t="s">
        <v>6041</v>
      </c>
      <c r="F23852" s="4" t="s">
        <v>5642</v>
      </c>
      <c r="G23852" s="5">
        <v>13958</v>
      </c>
      <c r="H23852" s="6">
        <v>0.1148445</v>
      </c>
      <c r="I23852" s="7">
        <v>49.816000000000003</v>
      </c>
      <c r="J23852" s="2">
        <v>62.5</v>
      </c>
      <c r="K23852">
        <v>2</v>
      </c>
    </row>
    <row r="23853" spans="1:11" x14ac:dyDescent="0.25">
      <c r="A23853">
        <v>88316</v>
      </c>
      <c r="B23853" s="2">
        <v>14.72287</v>
      </c>
      <c r="C23853" s="3">
        <v>1715</v>
      </c>
      <c r="E23853" t="s">
        <v>15298</v>
      </c>
      <c r="F23853" s="4" t="s">
        <v>15124</v>
      </c>
      <c r="G23853" s="5">
        <v>1480</v>
      </c>
      <c r="H23853" s="6">
        <v>0.16542879999999999</v>
      </c>
      <c r="I23853" s="7">
        <v>41.070999999999998</v>
      </c>
      <c r="J23853" s="2">
        <v>59.333300000000001</v>
      </c>
      <c r="K23853">
        <v>3</v>
      </c>
    </row>
    <row r="23854" spans="1:11" x14ac:dyDescent="0.25">
      <c r="A23854">
        <v>65470</v>
      </c>
      <c r="B23854" s="2">
        <v>14.72232</v>
      </c>
      <c r="C23854" s="3">
        <v>975</v>
      </c>
      <c r="D23854" s="4">
        <v>30060</v>
      </c>
      <c r="E23854" t="s">
        <v>5912</v>
      </c>
      <c r="F23854" s="4" t="s">
        <v>12102</v>
      </c>
      <c r="G23854" s="5">
        <v>788</v>
      </c>
      <c r="H23854" s="6">
        <v>0.15082380000000001</v>
      </c>
      <c r="I23854" s="7">
        <v>43.594000000000001</v>
      </c>
    </row>
    <row r="23855" spans="1:11" x14ac:dyDescent="0.25">
      <c r="A23855">
        <v>95983</v>
      </c>
      <c r="B23855" s="2">
        <v>14.722049999999999</v>
      </c>
      <c r="C23855" s="3">
        <v>439</v>
      </c>
      <c r="E23855" t="s">
        <v>6067</v>
      </c>
      <c r="F23855" s="4" t="s">
        <v>15368</v>
      </c>
      <c r="G23855" s="5">
        <v>326</v>
      </c>
      <c r="H23855" s="6">
        <v>0.2453988</v>
      </c>
      <c r="I23855" s="7">
        <v>27.25</v>
      </c>
    </row>
    <row r="23856" spans="1:11" x14ac:dyDescent="0.25">
      <c r="A23856">
        <v>62378</v>
      </c>
      <c r="B23856" s="2">
        <v>14.7218</v>
      </c>
      <c r="C23856" s="3">
        <v>998</v>
      </c>
      <c r="E23856" t="s">
        <v>2824</v>
      </c>
      <c r="F23856" s="4" t="s">
        <v>11490</v>
      </c>
      <c r="G23856" s="5">
        <v>727</v>
      </c>
      <c r="H23856" s="6">
        <v>7.1428599999999995E-2</v>
      </c>
      <c r="I23856" s="7">
        <v>57.313000000000002</v>
      </c>
    </row>
    <row r="23857" spans="1:11" x14ac:dyDescent="0.25">
      <c r="A23857">
        <v>26134</v>
      </c>
      <c r="B23857" s="2">
        <v>14.721450000000001</v>
      </c>
      <c r="C23857" s="3">
        <v>1100</v>
      </c>
      <c r="E23857" t="s">
        <v>375</v>
      </c>
      <c r="F23857" s="4" t="s">
        <v>5144</v>
      </c>
      <c r="G23857" s="5">
        <v>720</v>
      </c>
      <c r="H23857" s="6">
        <v>0.15972220000000001</v>
      </c>
      <c r="I23857" s="7">
        <v>42.054000000000002</v>
      </c>
      <c r="J23857" s="2">
        <v>59</v>
      </c>
      <c r="K23857">
        <v>1</v>
      </c>
    </row>
    <row r="23858" spans="1:11" x14ac:dyDescent="0.25">
      <c r="A23858">
        <v>26161</v>
      </c>
      <c r="B23858" s="2">
        <v>14.72123</v>
      </c>
      <c r="C23858" s="3">
        <v>261</v>
      </c>
      <c r="E23858" t="s">
        <v>5492</v>
      </c>
      <c r="F23858" s="4" t="s">
        <v>5144</v>
      </c>
      <c r="G23858" s="5">
        <v>226</v>
      </c>
      <c r="H23858" s="6">
        <v>0.1013216</v>
      </c>
      <c r="I23858" s="7">
        <v>52.143000000000001</v>
      </c>
    </row>
    <row r="23859" spans="1:11" x14ac:dyDescent="0.25">
      <c r="A23859">
        <v>74023</v>
      </c>
      <c r="B23859" s="2">
        <v>14.71926</v>
      </c>
      <c r="C23859" s="3">
        <v>12038</v>
      </c>
      <c r="D23859" s="4">
        <v>44660</v>
      </c>
      <c r="E23859" t="s">
        <v>876</v>
      </c>
      <c r="F23859" s="4" t="s">
        <v>13462</v>
      </c>
      <c r="G23859" s="5">
        <v>7974</v>
      </c>
      <c r="H23859" s="6">
        <v>0.13554859999999999</v>
      </c>
      <c r="I23859" s="7">
        <v>46.226999999999997</v>
      </c>
      <c r="J23859" s="2">
        <v>66</v>
      </c>
      <c r="K23859">
        <v>3</v>
      </c>
    </row>
    <row r="23860" spans="1:11" x14ac:dyDescent="0.25">
      <c r="A23860">
        <v>33971</v>
      </c>
      <c r="B23860" s="2">
        <v>14.71402</v>
      </c>
      <c r="C23860" s="3">
        <v>23774</v>
      </c>
      <c r="D23860" s="4">
        <v>15980</v>
      </c>
      <c r="E23860" t="s">
        <v>6957</v>
      </c>
      <c r="F23860" s="4" t="s">
        <v>6689</v>
      </c>
      <c r="G23860" s="5">
        <v>13907</v>
      </c>
      <c r="H23860" s="6">
        <v>0.1464625</v>
      </c>
      <c r="I23860" s="7">
        <v>44.337000000000003</v>
      </c>
    </row>
    <row r="23861" spans="1:11" x14ac:dyDescent="0.25">
      <c r="A23861">
        <v>76660</v>
      </c>
      <c r="B23861" s="2">
        <v>14.71062</v>
      </c>
      <c r="C23861" s="3">
        <v>504</v>
      </c>
      <c r="E23861" t="s">
        <v>2437</v>
      </c>
      <c r="F23861" s="4" t="s">
        <v>13752</v>
      </c>
      <c r="G23861" s="5">
        <v>333</v>
      </c>
      <c r="H23861" s="6">
        <v>9.3093099999999998E-2</v>
      </c>
      <c r="I23861" s="7">
        <v>53.558</v>
      </c>
    </row>
    <row r="23862" spans="1:11" x14ac:dyDescent="0.25">
      <c r="A23862">
        <v>32908</v>
      </c>
      <c r="B23862" s="2">
        <v>14.708830000000001</v>
      </c>
      <c r="C23862" s="3">
        <v>10788</v>
      </c>
      <c r="D23862" s="4">
        <v>37340</v>
      </c>
      <c r="E23862" t="s">
        <v>6847</v>
      </c>
      <c r="F23862" s="4" t="s">
        <v>6689</v>
      </c>
      <c r="G23862" s="5">
        <v>7143</v>
      </c>
      <c r="H23862" s="6">
        <v>0.13229740000000001</v>
      </c>
      <c r="I23862" s="7">
        <v>46.783000000000001</v>
      </c>
    </row>
    <row r="23863" spans="1:11" x14ac:dyDescent="0.25">
      <c r="A23863">
        <v>39870</v>
      </c>
      <c r="B23863" s="2">
        <v>14.70675</v>
      </c>
      <c r="C23863" s="3">
        <v>2423</v>
      </c>
      <c r="D23863" s="4">
        <v>10500</v>
      </c>
      <c r="E23863" t="s">
        <v>363</v>
      </c>
      <c r="F23863" s="4" t="s">
        <v>6363</v>
      </c>
      <c r="G23863" s="5">
        <v>1547</v>
      </c>
      <c r="H23863" s="6">
        <v>0.1001292</v>
      </c>
      <c r="I23863" s="7">
        <v>52.341000000000001</v>
      </c>
    </row>
    <row r="23864" spans="1:11" x14ac:dyDescent="0.25">
      <c r="A23864">
        <v>40744</v>
      </c>
      <c r="B23864" s="2">
        <v>14.703430000000001</v>
      </c>
      <c r="C23864" s="3">
        <v>17804</v>
      </c>
      <c r="D23864" s="4">
        <v>30940</v>
      </c>
      <c r="E23864" t="s">
        <v>7955</v>
      </c>
      <c r="F23864" s="4" t="s">
        <v>7883</v>
      </c>
      <c r="G23864" s="5">
        <v>12305</v>
      </c>
      <c r="H23864" s="6">
        <v>0.13936290000000001</v>
      </c>
      <c r="I23864" s="7">
        <v>45.555</v>
      </c>
    </row>
    <row r="23865" spans="1:11" x14ac:dyDescent="0.25">
      <c r="A23865">
        <v>12959</v>
      </c>
      <c r="B23865" s="2">
        <v>14.700189999999999</v>
      </c>
      <c r="C23865" s="3">
        <v>1531</v>
      </c>
      <c r="D23865" s="4">
        <v>38460</v>
      </c>
      <c r="E23865" t="s">
        <v>2441</v>
      </c>
      <c r="F23865" s="4" t="s">
        <v>1280</v>
      </c>
      <c r="G23865" s="5">
        <v>1235</v>
      </c>
      <c r="H23865" s="6">
        <v>0.10364370000000001</v>
      </c>
      <c r="I23865" s="7">
        <v>51.719000000000001</v>
      </c>
    </row>
    <row r="23866" spans="1:11" x14ac:dyDescent="0.25">
      <c r="A23866">
        <v>34667</v>
      </c>
      <c r="B23866" s="2">
        <v>14.693709999999999</v>
      </c>
      <c r="C23866" s="3">
        <v>32247</v>
      </c>
      <c r="D23866" s="4">
        <v>45300</v>
      </c>
      <c r="E23866" t="s">
        <v>222</v>
      </c>
      <c r="F23866" s="4" t="s">
        <v>6689</v>
      </c>
      <c r="G23866" s="5">
        <v>25849</v>
      </c>
      <c r="H23866" s="6">
        <v>0.14832300000000001</v>
      </c>
      <c r="I23866" s="7">
        <v>43.991</v>
      </c>
      <c r="J23866" s="2">
        <v>42.142899999999997</v>
      </c>
      <c r="K23866">
        <v>7</v>
      </c>
    </row>
    <row r="23867" spans="1:11" x14ac:dyDescent="0.25">
      <c r="A23867">
        <v>43156</v>
      </c>
      <c r="B23867" s="2">
        <v>14.687480000000001</v>
      </c>
      <c r="C23867" s="3">
        <v>257</v>
      </c>
      <c r="D23867" s="4">
        <v>18140</v>
      </c>
      <c r="E23867" t="s">
        <v>8340</v>
      </c>
      <c r="F23867" s="4" t="s">
        <v>8295</v>
      </c>
      <c r="G23867" s="5">
        <v>167</v>
      </c>
      <c r="H23867" s="6">
        <v>7.7381000000000005E-2</v>
      </c>
      <c r="I23867" s="7">
        <v>56.25</v>
      </c>
    </row>
    <row r="23868" spans="1:11" x14ac:dyDescent="0.25">
      <c r="A23868">
        <v>71480</v>
      </c>
      <c r="B23868" s="2">
        <v>14.687239999999999</v>
      </c>
      <c r="C23868" s="3">
        <v>1118</v>
      </c>
      <c r="E23868" t="s">
        <v>13179</v>
      </c>
      <c r="F23868" s="4" t="s">
        <v>12927</v>
      </c>
      <c r="G23868" s="5">
        <v>842</v>
      </c>
      <c r="H23868" s="6">
        <v>6.7696000000000006E-2</v>
      </c>
      <c r="I23868" s="7">
        <v>57.917000000000002</v>
      </c>
    </row>
    <row r="23869" spans="1:11" x14ac:dyDescent="0.25">
      <c r="A23869">
        <v>49329</v>
      </c>
      <c r="B23869" s="2">
        <v>14.685700000000001</v>
      </c>
      <c r="C23869" s="3">
        <v>8597</v>
      </c>
      <c r="D23869" s="4">
        <v>24340</v>
      </c>
      <c r="E23869" t="s">
        <v>9374</v>
      </c>
      <c r="F23869" s="4" t="s">
        <v>9106</v>
      </c>
      <c r="G23869" s="5">
        <v>5592</v>
      </c>
      <c r="H23869" s="6">
        <v>0.1149857</v>
      </c>
      <c r="I23869" s="7">
        <v>49.744</v>
      </c>
      <c r="J23869" s="2">
        <v>50</v>
      </c>
      <c r="K23869">
        <v>1</v>
      </c>
    </row>
    <row r="23870" spans="1:11" x14ac:dyDescent="0.25">
      <c r="A23870">
        <v>73501</v>
      </c>
      <c r="B23870" s="2">
        <v>14.68103</v>
      </c>
      <c r="C23870" s="3">
        <v>20450</v>
      </c>
      <c r="D23870" s="4">
        <v>30020</v>
      </c>
      <c r="E23870" t="s">
        <v>4132</v>
      </c>
      <c r="F23870" s="4" t="s">
        <v>13462</v>
      </c>
      <c r="G23870" s="5">
        <v>13930</v>
      </c>
      <c r="H23870" s="6">
        <v>0.13947309999999999</v>
      </c>
      <c r="I23870" s="7">
        <v>45.509</v>
      </c>
      <c r="J23870" s="2">
        <v>53.166699999999999</v>
      </c>
      <c r="K23870">
        <v>6</v>
      </c>
    </row>
    <row r="23871" spans="1:11" x14ac:dyDescent="0.25">
      <c r="A23871">
        <v>67340</v>
      </c>
      <c r="B23871" s="2">
        <v>14.67764</v>
      </c>
      <c r="C23871" s="3">
        <v>342</v>
      </c>
      <c r="D23871" s="4">
        <v>17700</v>
      </c>
      <c r="E23871" t="s">
        <v>6542</v>
      </c>
      <c r="F23871" s="4" t="s">
        <v>12494</v>
      </c>
      <c r="G23871" s="5">
        <v>241</v>
      </c>
      <c r="H23871" s="6">
        <v>0.1322314</v>
      </c>
      <c r="I23871" s="7">
        <v>46.75</v>
      </c>
    </row>
    <row r="23872" spans="1:11" x14ac:dyDescent="0.25">
      <c r="A23872">
        <v>59022</v>
      </c>
      <c r="B23872" s="2">
        <v>14.67728</v>
      </c>
      <c r="C23872" s="3">
        <v>2286</v>
      </c>
      <c r="E23872" t="s">
        <v>11289</v>
      </c>
      <c r="F23872" s="4" t="s">
        <v>11278</v>
      </c>
      <c r="G23872" s="5">
        <v>1243</v>
      </c>
      <c r="H23872" s="6">
        <v>0.1214803</v>
      </c>
      <c r="I23872" s="7">
        <v>48.603000000000002</v>
      </c>
    </row>
    <row r="23873" spans="1:12" x14ac:dyDescent="0.25">
      <c r="A23873">
        <v>83316</v>
      </c>
      <c r="B23873" s="2">
        <v>14.6754</v>
      </c>
      <c r="C23873" s="3">
        <v>9593</v>
      </c>
      <c r="D23873" s="4">
        <v>46300</v>
      </c>
      <c r="E23873" t="s">
        <v>7087</v>
      </c>
      <c r="F23873" s="4" t="s">
        <v>14725</v>
      </c>
      <c r="G23873" s="5">
        <v>6638</v>
      </c>
      <c r="H23873" s="6">
        <v>0.1205001</v>
      </c>
      <c r="I23873" s="7">
        <v>48.767000000000003</v>
      </c>
      <c r="J23873" s="2">
        <v>50.4</v>
      </c>
      <c r="K23873">
        <v>5</v>
      </c>
    </row>
    <row r="23874" spans="1:12" x14ac:dyDescent="0.25">
      <c r="A23874">
        <v>45341</v>
      </c>
      <c r="B23874" s="2">
        <v>14.673209999999999</v>
      </c>
      <c r="C23874" s="3">
        <v>3506</v>
      </c>
      <c r="D23874" s="4">
        <v>44220</v>
      </c>
      <c r="E23874" t="s">
        <v>299</v>
      </c>
      <c r="F23874" s="4" t="s">
        <v>8295</v>
      </c>
      <c r="G23874" s="5">
        <v>2482</v>
      </c>
      <c r="H23874" s="6">
        <v>0.13053989999999999</v>
      </c>
      <c r="I23874" s="7">
        <v>47.030999999999999</v>
      </c>
      <c r="J23874" s="2">
        <v>48</v>
      </c>
      <c r="K23874">
        <v>3</v>
      </c>
    </row>
    <row r="23875" spans="1:12" x14ac:dyDescent="0.25">
      <c r="A23875">
        <v>71635</v>
      </c>
      <c r="B23875" s="2">
        <v>14.67056</v>
      </c>
      <c r="C23875" s="3">
        <v>12545</v>
      </c>
      <c r="E23875" t="s">
        <v>13184</v>
      </c>
      <c r="F23875" s="4" t="s">
        <v>13183</v>
      </c>
      <c r="G23875" s="5">
        <v>8631</v>
      </c>
      <c r="H23875" s="6">
        <v>0.13171920000000001</v>
      </c>
      <c r="I23875" s="7">
        <v>46.826000000000001</v>
      </c>
      <c r="J23875" s="2">
        <v>56</v>
      </c>
      <c r="K23875">
        <v>5</v>
      </c>
    </row>
    <row r="23876" spans="1:12" x14ac:dyDescent="0.25">
      <c r="A23876">
        <v>57214</v>
      </c>
      <c r="B23876" s="2">
        <v>14.668480000000001</v>
      </c>
      <c r="C23876" s="3">
        <v>50</v>
      </c>
      <c r="E23876" t="s">
        <v>9721</v>
      </c>
      <c r="F23876" s="4" t="s">
        <v>10877</v>
      </c>
      <c r="G23876" s="5">
        <v>41</v>
      </c>
      <c r="H23876" s="6">
        <v>9.5238100000000006E-2</v>
      </c>
      <c r="I23876" s="7">
        <v>53.125</v>
      </c>
    </row>
    <row r="23877" spans="1:12" x14ac:dyDescent="0.25">
      <c r="A23877">
        <v>87040</v>
      </c>
      <c r="B23877" s="2">
        <v>14.6684</v>
      </c>
      <c r="C23877" s="3">
        <v>416</v>
      </c>
      <c r="D23877" s="4">
        <v>24380</v>
      </c>
      <c r="E23877" t="s">
        <v>15150</v>
      </c>
      <c r="F23877" s="4" t="s">
        <v>15124</v>
      </c>
      <c r="G23877" s="5">
        <v>293</v>
      </c>
      <c r="H23877" s="6">
        <v>0.14334469999999999</v>
      </c>
      <c r="I23877" s="7">
        <v>44.808</v>
      </c>
    </row>
    <row r="23878" spans="1:12" x14ac:dyDescent="0.25">
      <c r="A23878">
        <v>29081</v>
      </c>
      <c r="B23878" s="2">
        <v>14.66812</v>
      </c>
      <c r="C23878" s="3">
        <v>1258</v>
      </c>
      <c r="E23878" t="s">
        <v>6162</v>
      </c>
      <c r="F23878" s="4" t="s">
        <v>6130</v>
      </c>
      <c r="G23878" s="5">
        <v>871</v>
      </c>
      <c r="H23878" s="6">
        <v>0.1651376</v>
      </c>
      <c r="I23878" s="7">
        <v>41.042000000000002</v>
      </c>
    </row>
    <row r="23879" spans="1:12" x14ac:dyDescent="0.25">
      <c r="A23879">
        <v>46124</v>
      </c>
      <c r="B23879" s="2">
        <v>14.66672</v>
      </c>
      <c r="C23879" s="3">
        <v>7465</v>
      </c>
      <c r="D23879" s="4">
        <v>26900</v>
      </c>
      <c r="E23879" t="s">
        <v>8823</v>
      </c>
      <c r="F23879" s="4" t="s">
        <v>8800</v>
      </c>
      <c r="G23879" s="5">
        <v>5007</v>
      </c>
      <c r="H23879" s="6">
        <v>0.1144169</v>
      </c>
      <c r="I23879" s="7">
        <v>49.802999999999997</v>
      </c>
      <c r="J23879" s="2">
        <v>22</v>
      </c>
      <c r="K23879">
        <v>1</v>
      </c>
    </row>
    <row r="23880" spans="1:12" x14ac:dyDescent="0.25">
      <c r="A23880">
        <v>37376</v>
      </c>
      <c r="B23880" s="2">
        <v>14.665419999999999</v>
      </c>
      <c r="C23880" s="3">
        <v>476</v>
      </c>
      <c r="D23880" s="4">
        <v>46100</v>
      </c>
      <c r="E23880" t="s">
        <v>4569</v>
      </c>
      <c r="F23880" s="4" t="s">
        <v>7348</v>
      </c>
      <c r="G23880" s="5">
        <v>411</v>
      </c>
      <c r="H23880" s="6">
        <v>0.1119221</v>
      </c>
      <c r="I23880" s="7">
        <v>50.234000000000002</v>
      </c>
    </row>
    <row r="23881" spans="1:12" x14ac:dyDescent="0.25">
      <c r="A23881">
        <v>54546</v>
      </c>
      <c r="B23881" s="2">
        <v>14.665100000000001</v>
      </c>
      <c r="C23881" s="3">
        <v>1347</v>
      </c>
      <c r="E23881" t="s">
        <v>10294</v>
      </c>
      <c r="F23881" s="4" t="s">
        <v>10031</v>
      </c>
      <c r="G23881" s="5">
        <v>934</v>
      </c>
      <c r="H23881" s="6">
        <v>0.111349</v>
      </c>
      <c r="I23881" s="7">
        <v>50.332999999999998</v>
      </c>
      <c r="J23881" s="2">
        <v>58</v>
      </c>
      <c r="K23881">
        <v>1</v>
      </c>
    </row>
    <row r="23882" spans="1:12" x14ac:dyDescent="0.25">
      <c r="A23882">
        <v>36455</v>
      </c>
      <c r="B23882" s="2">
        <v>14.664809999999999</v>
      </c>
      <c r="C23882" s="3">
        <v>405</v>
      </c>
      <c r="E23882" t="s">
        <v>6208</v>
      </c>
      <c r="F23882" s="4" t="s">
        <v>7027</v>
      </c>
      <c r="G23882" s="5">
        <v>277</v>
      </c>
      <c r="H23882" s="6">
        <v>0.15107909999999999</v>
      </c>
      <c r="I23882" s="7">
        <v>43.462000000000003</v>
      </c>
    </row>
    <row r="23883" spans="1:12" x14ac:dyDescent="0.25">
      <c r="A23883">
        <v>16259</v>
      </c>
      <c r="B23883" s="2">
        <v>14.66442</v>
      </c>
      <c r="C23883" s="3">
        <v>1957</v>
      </c>
      <c r="D23883" s="4">
        <v>38300</v>
      </c>
      <c r="E23883" t="s">
        <v>157</v>
      </c>
      <c r="F23883" s="4" t="s">
        <v>3003</v>
      </c>
      <c r="G23883" s="5">
        <v>1358</v>
      </c>
      <c r="H23883" s="6">
        <v>9.4256300000000001E-2</v>
      </c>
      <c r="I23883" s="7">
        <v>53.280999999999999</v>
      </c>
      <c r="J23883" s="2">
        <v>52</v>
      </c>
      <c r="K23883">
        <v>1</v>
      </c>
    </row>
    <row r="23884" spans="1:12" x14ac:dyDescent="0.25">
      <c r="A23884">
        <v>79237</v>
      </c>
      <c r="B23884" s="2">
        <v>14.664009999999999</v>
      </c>
      <c r="C23884" s="3">
        <v>469</v>
      </c>
      <c r="E23884" t="s">
        <v>14380</v>
      </c>
      <c r="F23884" s="4" t="s">
        <v>13752</v>
      </c>
      <c r="G23884" s="5">
        <v>342</v>
      </c>
      <c r="H23884" s="6">
        <v>8.7463600000000002E-2</v>
      </c>
      <c r="I23884" s="7">
        <v>54.453000000000003</v>
      </c>
    </row>
    <row r="23885" spans="1:12" x14ac:dyDescent="0.25">
      <c r="A23885">
        <v>85201</v>
      </c>
      <c r="B23885" s="2">
        <v>14.65673</v>
      </c>
      <c r="C23885" s="3">
        <v>47814</v>
      </c>
      <c r="D23885" s="4">
        <v>38060</v>
      </c>
      <c r="E23885" t="s">
        <v>14649</v>
      </c>
      <c r="F23885" s="4" t="s">
        <v>14962</v>
      </c>
      <c r="G23885" s="5">
        <v>30089</v>
      </c>
      <c r="H23885" s="6">
        <v>0.16620689999999999</v>
      </c>
      <c r="I23885" s="7">
        <v>40.844000000000001</v>
      </c>
      <c r="J23885" s="2">
        <v>42.230800000000002</v>
      </c>
      <c r="K23885">
        <v>13</v>
      </c>
      <c r="L23885" s="2">
        <v>62.7</v>
      </c>
    </row>
    <row r="23886" spans="1:12" x14ac:dyDescent="0.25">
      <c r="A23886">
        <v>62905</v>
      </c>
      <c r="B23886" s="2">
        <v>14.64939</v>
      </c>
      <c r="C23886" s="3">
        <v>828</v>
      </c>
      <c r="E23886" t="s">
        <v>12058</v>
      </c>
      <c r="F23886" s="4" t="s">
        <v>11490</v>
      </c>
      <c r="G23886" s="5">
        <v>569</v>
      </c>
      <c r="H23886" s="6">
        <v>0.22105259999999999</v>
      </c>
      <c r="I23886" s="7">
        <v>31.364000000000001</v>
      </c>
    </row>
    <row r="23887" spans="1:12" x14ac:dyDescent="0.25">
      <c r="A23887">
        <v>85551</v>
      </c>
      <c r="B23887" s="2">
        <v>14.649190000000001</v>
      </c>
      <c r="C23887" s="3">
        <v>444</v>
      </c>
      <c r="D23887" s="4">
        <v>40940</v>
      </c>
      <c r="E23887" t="s">
        <v>12657</v>
      </c>
      <c r="F23887" s="4" t="s">
        <v>14962</v>
      </c>
      <c r="G23887" s="5">
        <v>248</v>
      </c>
      <c r="H23887" s="6">
        <v>2.40964E-2</v>
      </c>
      <c r="I23887" s="7">
        <v>65.397999999999996</v>
      </c>
    </row>
    <row r="23888" spans="1:12" x14ac:dyDescent="0.25">
      <c r="A23888">
        <v>77995</v>
      </c>
      <c r="B23888" s="2">
        <v>14.64772</v>
      </c>
      <c r="C23888" s="3">
        <v>8604</v>
      </c>
      <c r="E23888" t="s">
        <v>14147</v>
      </c>
      <c r="F23888" s="4" t="s">
        <v>13752</v>
      </c>
      <c r="G23888" s="5">
        <v>5905</v>
      </c>
      <c r="H23888" s="6">
        <v>0.1151567</v>
      </c>
      <c r="I23888" s="7">
        <v>49.661999999999999</v>
      </c>
      <c r="J23888" s="2">
        <v>57</v>
      </c>
      <c r="K23888">
        <v>1</v>
      </c>
    </row>
    <row r="23889" spans="1:11" x14ac:dyDescent="0.25">
      <c r="A23889">
        <v>14715</v>
      </c>
      <c r="B23889" s="2">
        <v>14.64583</v>
      </c>
      <c r="C23889" s="3">
        <v>2815</v>
      </c>
      <c r="E23889" t="s">
        <v>2907</v>
      </c>
      <c r="F23889" s="4" t="s">
        <v>1280</v>
      </c>
      <c r="G23889" s="5">
        <v>1993</v>
      </c>
      <c r="H23889" s="6">
        <v>0.1204215</v>
      </c>
      <c r="I23889" s="7">
        <v>48.75</v>
      </c>
    </row>
    <row r="23890" spans="1:11" x14ac:dyDescent="0.25">
      <c r="A23890">
        <v>51345</v>
      </c>
      <c r="B23890" s="2">
        <v>14.64528</v>
      </c>
      <c r="C23890" s="3">
        <v>400</v>
      </c>
      <c r="E23890" t="s">
        <v>2321</v>
      </c>
      <c r="F23890" s="4" t="s">
        <v>9593</v>
      </c>
      <c r="G23890" s="5">
        <v>314</v>
      </c>
      <c r="H23890" s="6">
        <v>5.0955399999999998E-2</v>
      </c>
      <c r="I23890" s="7">
        <v>60.75</v>
      </c>
      <c r="J23890" s="2">
        <v>42</v>
      </c>
      <c r="K23890">
        <v>1</v>
      </c>
    </row>
    <row r="23891" spans="1:11" x14ac:dyDescent="0.25">
      <c r="A23891">
        <v>26636</v>
      </c>
      <c r="B23891" s="2">
        <v>14.64512</v>
      </c>
      <c r="C23891" s="3">
        <v>463</v>
      </c>
      <c r="E23891" t="s">
        <v>1927</v>
      </c>
      <c r="F23891" s="4" t="s">
        <v>5144</v>
      </c>
      <c r="G23891" s="5">
        <v>340</v>
      </c>
      <c r="H23891" s="6">
        <v>0.1085044</v>
      </c>
      <c r="I23891" s="7">
        <v>50.804000000000002</v>
      </c>
    </row>
    <row r="23892" spans="1:11" x14ac:dyDescent="0.25">
      <c r="A23892">
        <v>21835</v>
      </c>
      <c r="B23892" s="2">
        <v>14.644909999999999</v>
      </c>
      <c r="C23892" s="3">
        <v>764</v>
      </c>
      <c r="D23892" s="4">
        <v>15700</v>
      </c>
      <c r="E23892" t="s">
        <v>4622</v>
      </c>
      <c r="F23892" s="4" t="s">
        <v>4361</v>
      </c>
      <c r="G23892" s="5">
        <v>564</v>
      </c>
      <c r="H23892" s="6">
        <v>4.6017700000000002E-2</v>
      </c>
      <c r="I23892" s="7">
        <v>61.601999999999997</v>
      </c>
    </row>
    <row r="23893" spans="1:11" x14ac:dyDescent="0.25">
      <c r="A23893">
        <v>50067</v>
      </c>
      <c r="B23893" s="2">
        <v>14.64472</v>
      </c>
      <c r="C23893" s="3">
        <v>291</v>
      </c>
      <c r="E23893" t="s">
        <v>6372</v>
      </c>
      <c r="F23893" s="4" t="s">
        <v>9593</v>
      </c>
      <c r="G23893" s="5">
        <v>208</v>
      </c>
      <c r="H23893" s="6">
        <v>6.25E-2</v>
      </c>
      <c r="I23893" s="7">
        <v>58.75</v>
      </c>
    </row>
    <row r="23894" spans="1:11" x14ac:dyDescent="0.25">
      <c r="A23894">
        <v>35986</v>
      </c>
      <c r="B23894" s="2">
        <v>14.6435</v>
      </c>
      <c r="C23894" s="3">
        <v>7204</v>
      </c>
      <c r="E23894" t="s">
        <v>7171</v>
      </c>
      <c r="F23894" s="4" t="s">
        <v>7027</v>
      </c>
      <c r="G23894" s="5">
        <v>4896</v>
      </c>
      <c r="H23894" s="6">
        <v>0.1108842</v>
      </c>
      <c r="I23894" s="7">
        <v>50.387</v>
      </c>
      <c r="J23894" s="2">
        <v>43</v>
      </c>
      <c r="K23894">
        <v>3</v>
      </c>
    </row>
    <row r="23895" spans="1:11" x14ac:dyDescent="0.25">
      <c r="A23895">
        <v>44030</v>
      </c>
      <c r="B23895" s="2">
        <v>14.63949</v>
      </c>
      <c r="C23895" s="3">
        <v>16517</v>
      </c>
      <c r="D23895" s="4">
        <v>11780</v>
      </c>
      <c r="E23895" t="s">
        <v>8490</v>
      </c>
      <c r="F23895" s="4" t="s">
        <v>8295</v>
      </c>
      <c r="G23895" s="5">
        <v>11840</v>
      </c>
      <c r="H23895" s="6">
        <v>0.11444260000000001</v>
      </c>
      <c r="I23895" s="7">
        <v>49.77</v>
      </c>
      <c r="J23895" s="2">
        <v>56.142899999999997</v>
      </c>
      <c r="K23895">
        <v>7</v>
      </c>
    </row>
    <row r="23896" spans="1:11" x14ac:dyDescent="0.25">
      <c r="A23896">
        <v>47116</v>
      </c>
      <c r="B23896" s="2">
        <v>14.636509999999999</v>
      </c>
      <c r="C23896" s="3">
        <v>902</v>
      </c>
      <c r="E23896" t="s">
        <v>8951</v>
      </c>
      <c r="F23896" s="4" t="s">
        <v>8800</v>
      </c>
      <c r="G23896" s="5">
        <v>601</v>
      </c>
      <c r="H23896" s="6">
        <v>0.12292359999999999</v>
      </c>
      <c r="I23896" s="7">
        <v>48.304000000000002</v>
      </c>
    </row>
    <row r="23897" spans="1:11" x14ac:dyDescent="0.25">
      <c r="A23897">
        <v>62919</v>
      </c>
      <c r="B23897" s="2">
        <v>14.636189999999999</v>
      </c>
      <c r="C23897" s="3">
        <v>1021</v>
      </c>
      <c r="E23897" t="s">
        <v>12065</v>
      </c>
      <c r="F23897" s="4" t="s">
        <v>11490</v>
      </c>
      <c r="G23897" s="5">
        <v>769</v>
      </c>
      <c r="H23897" s="6">
        <v>0.1246753</v>
      </c>
      <c r="I23897" s="7">
        <v>48</v>
      </c>
      <c r="J23897" s="2">
        <v>45</v>
      </c>
      <c r="K23897">
        <v>1</v>
      </c>
    </row>
    <row r="23898" spans="1:11" x14ac:dyDescent="0.25">
      <c r="A23898">
        <v>59856</v>
      </c>
      <c r="B23898" s="2">
        <v>14.63593</v>
      </c>
      <c r="C23898" s="3">
        <v>386</v>
      </c>
      <c r="E23898" t="s">
        <v>3821</v>
      </c>
      <c r="F23898" s="4" t="s">
        <v>11278</v>
      </c>
      <c r="G23898" s="5">
        <v>284</v>
      </c>
      <c r="H23898" s="6">
        <v>0.1866197</v>
      </c>
      <c r="I23898" s="7">
        <v>37.292000000000002</v>
      </c>
    </row>
    <row r="23899" spans="1:11" x14ac:dyDescent="0.25">
      <c r="A23899">
        <v>28401</v>
      </c>
      <c r="B23899" s="2">
        <v>14.63217</v>
      </c>
      <c r="C23899" s="3">
        <v>22229</v>
      </c>
      <c r="D23899" s="4">
        <v>48900</v>
      </c>
      <c r="E23899" t="s">
        <v>257</v>
      </c>
      <c r="F23899" s="4" t="s">
        <v>5642</v>
      </c>
      <c r="G23899" s="5">
        <v>15461</v>
      </c>
      <c r="H23899" s="6">
        <v>0.21077480000000001</v>
      </c>
      <c r="I23899" s="7">
        <v>33.113</v>
      </c>
      <c r="J23899" s="2">
        <v>58.5</v>
      </c>
      <c r="K23899">
        <v>6</v>
      </c>
    </row>
    <row r="23900" spans="1:11" x14ac:dyDescent="0.25">
      <c r="A23900">
        <v>24628</v>
      </c>
      <c r="B23900" s="2">
        <v>14.62842</v>
      </c>
      <c r="C23900" s="3">
        <v>298</v>
      </c>
      <c r="E23900" t="s">
        <v>5132</v>
      </c>
      <c r="F23900" s="4" t="s">
        <v>4335</v>
      </c>
      <c r="G23900" s="5">
        <v>222</v>
      </c>
      <c r="H23900" s="6">
        <v>4.5045000000000002E-2</v>
      </c>
      <c r="I23900" s="7">
        <v>61.75</v>
      </c>
    </row>
    <row r="23901" spans="1:11" x14ac:dyDescent="0.25">
      <c r="A23901">
        <v>52140</v>
      </c>
      <c r="B23901" s="2">
        <v>14.628270000000001</v>
      </c>
      <c r="C23901" s="3">
        <v>526</v>
      </c>
      <c r="E23901" t="s">
        <v>1675</v>
      </c>
      <c r="F23901" s="4" t="s">
        <v>9593</v>
      </c>
      <c r="G23901" s="5">
        <v>389</v>
      </c>
      <c r="H23901" s="6">
        <v>0.1102564</v>
      </c>
      <c r="I23901" s="7">
        <v>50.481000000000002</v>
      </c>
    </row>
    <row r="23902" spans="1:11" x14ac:dyDescent="0.25">
      <c r="A23902">
        <v>42368</v>
      </c>
      <c r="B23902" s="2">
        <v>14.628</v>
      </c>
      <c r="C23902" s="3">
        <v>1167</v>
      </c>
      <c r="D23902" s="4">
        <v>36980</v>
      </c>
      <c r="E23902" t="s">
        <v>8245</v>
      </c>
      <c r="F23902" s="4" t="s">
        <v>7883</v>
      </c>
      <c r="G23902" s="5">
        <v>749</v>
      </c>
      <c r="H23902" s="6">
        <v>7.4766399999999997E-2</v>
      </c>
      <c r="I23902" s="7">
        <v>56.613</v>
      </c>
    </row>
    <row r="23903" spans="1:11" x14ac:dyDescent="0.25">
      <c r="A23903">
        <v>13470</v>
      </c>
      <c r="B23903" s="2">
        <v>14.627689999999999</v>
      </c>
      <c r="C23903" s="3">
        <v>694</v>
      </c>
      <c r="D23903" s="4">
        <v>24100</v>
      </c>
      <c r="E23903" t="s">
        <v>1313</v>
      </c>
      <c r="F23903" s="4" t="s">
        <v>1280</v>
      </c>
      <c r="G23903" s="5">
        <v>522</v>
      </c>
      <c r="H23903" s="6">
        <v>0.1130268</v>
      </c>
      <c r="I23903" s="7">
        <v>50</v>
      </c>
      <c r="J23903" s="2">
        <v>69</v>
      </c>
      <c r="K23903">
        <v>2</v>
      </c>
    </row>
    <row r="23904" spans="1:11" x14ac:dyDescent="0.25">
      <c r="A23904">
        <v>32628</v>
      </c>
      <c r="B23904" s="2">
        <v>14.62669</v>
      </c>
      <c r="C23904" s="3">
        <v>5379</v>
      </c>
      <c r="E23904" t="s">
        <v>6811</v>
      </c>
      <c r="F23904" s="4" t="s">
        <v>6689</v>
      </c>
      <c r="G23904" s="5">
        <v>3647</v>
      </c>
      <c r="H23904" s="6">
        <v>8.5275599999999993E-2</v>
      </c>
      <c r="I23904" s="7">
        <v>54.792000000000002</v>
      </c>
    </row>
    <row r="23905" spans="1:11" x14ac:dyDescent="0.25">
      <c r="A23905">
        <v>62908</v>
      </c>
      <c r="B23905" s="2">
        <v>14.62575</v>
      </c>
      <c r="C23905" s="3">
        <v>497</v>
      </c>
      <c r="D23905" s="4">
        <v>37140</v>
      </c>
      <c r="E23905" t="s">
        <v>12059</v>
      </c>
      <c r="F23905" s="4" t="s">
        <v>11490</v>
      </c>
      <c r="G23905" s="5">
        <v>314</v>
      </c>
      <c r="H23905" s="6">
        <v>0.14012740000000001</v>
      </c>
      <c r="I23905" s="7">
        <v>45.313000000000002</v>
      </c>
    </row>
    <row r="23906" spans="1:11" x14ac:dyDescent="0.25">
      <c r="A23906">
        <v>32346</v>
      </c>
      <c r="B23906" s="2">
        <v>14.62534</v>
      </c>
      <c r="C23906" s="3">
        <v>1652</v>
      </c>
      <c r="D23906" s="4">
        <v>45220</v>
      </c>
      <c r="E23906" t="s">
        <v>6756</v>
      </c>
      <c r="F23906" s="4" t="s">
        <v>6689</v>
      </c>
      <c r="G23906" s="5">
        <v>1386</v>
      </c>
      <c r="H23906" s="6">
        <v>0.1796537</v>
      </c>
      <c r="I23906" s="7">
        <v>38.481999999999999</v>
      </c>
    </row>
    <row r="23907" spans="1:11" x14ac:dyDescent="0.25">
      <c r="A23907">
        <v>62078</v>
      </c>
      <c r="B23907" s="2">
        <v>14.62499</v>
      </c>
      <c r="C23907" s="3">
        <v>119</v>
      </c>
      <c r="E23907" t="s">
        <v>2281</v>
      </c>
      <c r="F23907" s="4" t="s">
        <v>11490</v>
      </c>
      <c r="G23907" s="5">
        <v>81</v>
      </c>
      <c r="H23907" s="6">
        <v>3.7037E-2</v>
      </c>
      <c r="I23907" s="7">
        <v>63.125</v>
      </c>
    </row>
    <row r="23908" spans="1:11" x14ac:dyDescent="0.25">
      <c r="A23908">
        <v>79563</v>
      </c>
      <c r="B23908" s="2">
        <v>14.624790000000001</v>
      </c>
      <c r="C23908" s="3">
        <v>1253</v>
      </c>
      <c r="D23908" s="4">
        <v>10180</v>
      </c>
      <c r="E23908" t="s">
        <v>14438</v>
      </c>
      <c r="F23908" s="4" t="s">
        <v>13752</v>
      </c>
      <c r="G23908" s="5">
        <v>753</v>
      </c>
      <c r="H23908" s="6">
        <v>8.7649400000000002E-2</v>
      </c>
      <c r="I23908" s="7">
        <v>54.375</v>
      </c>
    </row>
    <row r="23909" spans="1:11" x14ac:dyDescent="0.25">
      <c r="A23909">
        <v>27830</v>
      </c>
      <c r="B23909" s="2">
        <v>14.62373</v>
      </c>
      <c r="C23909" s="3">
        <v>5030</v>
      </c>
      <c r="D23909" s="4">
        <v>24140</v>
      </c>
      <c r="E23909" t="s">
        <v>525</v>
      </c>
      <c r="F23909" s="4" t="s">
        <v>5642</v>
      </c>
      <c r="G23909" s="5">
        <v>3668</v>
      </c>
      <c r="H23909" s="6">
        <v>0.12619240000000001</v>
      </c>
      <c r="I23909" s="7">
        <v>47.707999999999998</v>
      </c>
    </row>
    <row r="23910" spans="1:11" x14ac:dyDescent="0.25">
      <c r="A23910">
        <v>37890</v>
      </c>
      <c r="B23910" s="2">
        <v>14.62171</v>
      </c>
      <c r="C23910" s="3">
        <v>6834</v>
      </c>
      <c r="D23910" s="4">
        <v>34100</v>
      </c>
      <c r="E23910" t="s">
        <v>7520</v>
      </c>
      <c r="F23910" s="4" t="s">
        <v>7348</v>
      </c>
      <c r="G23910" s="5">
        <v>4771</v>
      </c>
      <c r="H23910" s="6">
        <v>0.1142079</v>
      </c>
      <c r="I23910" s="7">
        <v>49.777999999999999</v>
      </c>
    </row>
    <row r="23911" spans="1:11" x14ac:dyDescent="0.25">
      <c r="A23911">
        <v>61283</v>
      </c>
      <c r="B23911" s="2">
        <v>14.62036</v>
      </c>
      <c r="C23911" s="3">
        <v>1490</v>
      </c>
      <c r="D23911" s="4">
        <v>44580</v>
      </c>
      <c r="E23911" t="s">
        <v>11702</v>
      </c>
      <c r="F23911" s="4" t="s">
        <v>11490</v>
      </c>
      <c r="G23911" s="5">
        <v>888</v>
      </c>
      <c r="H23911" s="6">
        <v>8.0989900000000004E-2</v>
      </c>
      <c r="I23911" s="7">
        <v>55.517000000000003</v>
      </c>
    </row>
    <row r="23912" spans="1:11" x14ac:dyDescent="0.25">
      <c r="A23912">
        <v>49633</v>
      </c>
      <c r="B23912" s="2">
        <v>14.61952</v>
      </c>
      <c r="C23912" s="3">
        <v>3565</v>
      </c>
      <c r="D23912" s="4">
        <v>45900</v>
      </c>
      <c r="E23912" t="s">
        <v>9422</v>
      </c>
      <c r="F23912" s="4" t="s">
        <v>9106</v>
      </c>
      <c r="G23912" s="5">
        <v>2601</v>
      </c>
      <c r="H23912" s="6">
        <v>0.14225299999999999</v>
      </c>
      <c r="I23912" s="7">
        <v>44.927999999999997</v>
      </c>
    </row>
    <row r="23913" spans="1:11" x14ac:dyDescent="0.25">
      <c r="A23913">
        <v>84654</v>
      </c>
      <c r="B23913" s="2">
        <v>14.61852</v>
      </c>
      <c r="C23913" s="3">
        <v>2387</v>
      </c>
      <c r="E23913" t="s">
        <v>3254</v>
      </c>
      <c r="F23913" s="4" t="s">
        <v>14851</v>
      </c>
      <c r="G23913" s="5">
        <v>1583</v>
      </c>
      <c r="H23913" s="6">
        <v>8.90151E-2</v>
      </c>
      <c r="I23913" s="7">
        <v>54.12</v>
      </c>
      <c r="J23913" s="2">
        <v>66</v>
      </c>
      <c r="K23913">
        <v>1</v>
      </c>
    </row>
    <row r="23914" spans="1:11" x14ac:dyDescent="0.25">
      <c r="A23914">
        <v>38751</v>
      </c>
      <c r="B23914" s="2">
        <v>14.616440000000001</v>
      </c>
      <c r="C23914" s="3">
        <v>11609</v>
      </c>
      <c r="D23914" s="4">
        <v>26940</v>
      </c>
      <c r="E23914" t="s">
        <v>3033</v>
      </c>
      <c r="F23914" s="4" t="s">
        <v>7633</v>
      </c>
      <c r="G23914" s="5">
        <v>7110</v>
      </c>
      <c r="H23914" s="6">
        <v>0.19113920000000001</v>
      </c>
      <c r="I23914" s="7">
        <v>36.468000000000004</v>
      </c>
    </row>
    <row r="23915" spans="1:11" x14ac:dyDescent="0.25">
      <c r="A23915">
        <v>31513</v>
      </c>
      <c r="B23915" s="2">
        <v>14.61214</v>
      </c>
      <c r="C23915" s="3">
        <v>16601</v>
      </c>
      <c r="E23915" t="s">
        <v>6606</v>
      </c>
      <c r="F23915" s="4" t="s">
        <v>6363</v>
      </c>
      <c r="G23915" s="5">
        <v>10857</v>
      </c>
      <c r="H23915" s="6">
        <v>0.1379755</v>
      </c>
      <c r="I23915" s="7">
        <v>45.654000000000003</v>
      </c>
      <c r="J23915" s="2">
        <v>33</v>
      </c>
      <c r="K23915">
        <v>1</v>
      </c>
    </row>
    <row r="23916" spans="1:11" x14ac:dyDescent="0.25">
      <c r="A23916">
        <v>27306</v>
      </c>
      <c r="B23916" s="2">
        <v>14.608359999999999</v>
      </c>
      <c r="C23916" s="3">
        <v>6660</v>
      </c>
      <c r="D23916" s="4">
        <v>40460</v>
      </c>
      <c r="E23916" t="s">
        <v>5689</v>
      </c>
      <c r="F23916" s="4" t="s">
        <v>5642</v>
      </c>
      <c r="G23916" s="5">
        <v>4961</v>
      </c>
      <c r="H23916" s="6">
        <v>0.14288590000000001</v>
      </c>
      <c r="I23916" s="7">
        <v>44.804000000000002</v>
      </c>
    </row>
    <row r="23917" spans="1:11" x14ac:dyDescent="0.25">
      <c r="A23917">
        <v>73559</v>
      </c>
      <c r="B23917" s="2">
        <v>14.60707</v>
      </c>
      <c r="C23917" s="3">
        <v>584</v>
      </c>
      <c r="E23917" t="s">
        <v>13520</v>
      </c>
      <c r="F23917" s="4" t="s">
        <v>13462</v>
      </c>
      <c r="G23917" s="5">
        <v>416</v>
      </c>
      <c r="H23917" s="6">
        <v>0.16826920000000001</v>
      </c>
      <c r="I23917" s="7">
        <v>40.417000000000002</v>
      </c>
    </row>
    <row r="23918" spans="1:11" x14ac:dyDescent="0.25">
      <c r="A23918">
        <v>81152</v>
      </c>
      <c r="B23918" s="2">
        <v>14.60674</v>
      </c>
      <c r="C23918" s="3">
        <v>1274</v>
      </c>
      <c r="E23918" t="s">
        <v>14608</v>
      </c>
      <c r="F23918" s="4" t="s">
        <v>14477</v>
      </c>
      <c r="G23918" s="5">
        <v>962</v>
      </c>
      <c r="H23918" s="6">
        <v>0.1704782</v>
      </c>
      <c r="I23918" s="7">
        <v>40.034999999999997</v>
      </c>
    </row>
    <row r="23919" spans="1:11" x14ac:dyDescent="0.25">
      <c r="A23919">
        <v>4490</v>
      </c>
      <c r="B23919" s="2">
        <v>14.60647</v>
      </c>
      <c r="C23919" s="3">
        <v>241</v>
      </c>
      <c r="E23919" t="s">
        <v>283</v>
      </c>
      <c r="F23919" s="4" t="s">
        <v>701</v>
      </c>
      <c r="G23919" s="5">
        <v>184</v>
      </c>
      <c r="H23919" s="6">
        <v>0.15760869999999999</v>
      </c>
      <c r="I23919" s="7">
        <v>42.25</v>
      </c>
    </row>
    <row r="23920" spans="1:11" x14ac:dyDescent="0.25">
      <c r="A23920">
        <v>39479</v>
      </c>
      <c r="B23920" s="2">
        <v>14.605560000000001</v>
      </c>
      <c r="C23920" s="3">
        <v>5330</v>
      </c>
      <c r="E23920" t="s">
        <v>7815</v>
      </c>
      <c r="F23920" s="4" t="s">
        <v>7633</v>
      </c>
      <c r="G23920" s="5">
        <v>3617</v>
      </c>
      <c r="H23920" s="6">
        <v>0.16256570000000001</v>
      </c>
      <c r="I23920" s="7">
        <v>41.390999999999998</v>
      </c>
    </row>
    <row r="23921" spans="1:12" x14ac:dyDescent="0.25">
      <c r="A23921">
        <v>96117</v>
      </c>
      <c r="B23921" s="2">
        <v>14.604660000000001</v>
      </c>
      <c r="C23921" s="3">
        <v>244</v>
      </c>
      <c r="D23921" s="4">
        <v>45000</v>
      </c>
      <c r="E23921" t="s">
        <v>529</v>
      </c>
      <c r="F23921" s="4" t="s">
        <v>15368</v>
      </c>
      <c r="G23921" s="5">
        <v>137</v>
      </c>
      <c r="H23921" s="6">
        <v>0.1521739</v>
      </c>
      <c r="I23921" s="7">
        <v>43.182000000000002</v>
      </c>
    </row>
    <row r="23922" spans="1:12" x14ac:dyDescent="0.25">
      <c r="A23922">
        <v>36266</v>
      </c>
      <c r="B23922" s="2">
        <v>14.603619999999999</v>
      </c>
      <c r="C23922" s="3">
        <v>5967</v>
      </c>
      <c r="E23922" t="s">
        <v>7216</v>
      </c>
      <c r="F23922" s="4" t="s">
        <v>7027</v>
      </c>
      <c r="G23922" s="5">
        <v>4198</v>
      </c>
      <c r="H23922" s="6">
        <v>9.5737100000000006E-2</v>
      </c>
      <c r="I23922" s="7">
        <v>52.933999999999997</v>
      </c>
    </row>
    <row r="23923" spans="1:12" x14ac:dyDescent="0.25">
      <c r="A23923">
        <v>83809</v>
      </c>
      <c r="B23923" s="2">
        <v>14.60256</v>
      </c>
      <c r="C23923" s="3">
        <v>388</v>
      </c>
      <c r="D23923" s="4">
        <v>41760</v>
      </c>
      <c r="E23923" t="s">
        <v>14824</v>
      </c>
      <c r="F23923" s="4" t="s">
        <v>14725</v>
      </c>
      <c r="G23923" s="5">
        <v>222</v>
      </c>
      <c r="H23923" s="6">
        <v>8.5585599999999998E-2</v>
      </c>
      <c r="I23923" s="7">
        <v>54.688000000000002</v>
      </c>
    </row>
    <row r="23924" spans="1:12" x14ac:dyDescent="0.25">
      <c r="A23924">
        <v>24918</v>
      </c>
      <c r="B23924" s="2">
        <v>14.60224</v>
      </c>
      <c r="C23924" s="3">
        <v>1600</v>
      </c>
      <c r="E23924" t="s">
        <v>5204</v>
      </c>
      <c r="F23924" s="4" t="s">
        <v>5144</v>
      </c>
      <c r="G23924" s="5">
        <v>1128</v>
      </c>
      <c r="H23924" s="6">
        <v>0.14526130000000001</v>
      </c>
      <c r="I23924" s="7">
        <v>44.363999999999997</v>
      </c>
      <c r="J23924" s="2">
        <v>63</v>
      </c>
      <c r="K23924">
        <v>1</v>
      </c>
    </row>
    <row r="23925" spans="1:12" x14ac:dyDescent="0.25">
      <c r="A23925">
        <v>38580</v>
      </c>
      <c r="B23925" s="2">
        <v>14.60172</v>
      </c>
      <c r="C23925" s="3">
        <v>1376</v>
      </c>
      <c r="D23925" s="4">
        <v>18260</v>
      </c>
      <c r="E23925" t="s">
        <v>7627</v>
      </c>
      <c r="F23925" s="4" t="s">
        <v>7348</v>
      </c>
      <c r="G23925" s="5">
        <v>1041</v>
      </c>
      <c r="H23925" s="6">
        <v>0.1517771</v>
      </c>
      <c r="I23925" s="7">
        <v>43.234999999999999</v>
      </c>
    </row>
    <row r="23926" spans="1:12" x14ac:dyDescent="0.25">
      <c r="A23926">
        <v>71301</v>
      </c>
      <c r="B23926" s="2">
        <v>14.597989999999999</v>
      </c>
      <c r="C23926" s="3">
        <v>23128</v>
      </c>
      <c r="D23926" s="4">
        <v>10780</v>
      </c>
      <c r="E23926" t="s">
        <v>3522</v>
      </c>
      <c r="F23926" s="4" t="s">
        <v>12927</v>
      </c>
      <c r="G23926" s="5">
        <v>14552</v>
      </c>
      <c r="H23926" s="6">
        <v>0.18128089999999999</v>
      </c>
      <c r="I23926" s="7">
        <v>38.128999999999998</v>
      </c>
      <c r="J23926" s="2">
        <v>42.307699999999997</v>
      </c>
      <c r="K23926">
        <v>13</v>
      </c>
      <c r="L23926" s="2">
        <v>63.4</v>
      </c>
    </row>
    <row r="23927" spans="1:12" x14ac:dyDescent="0.25">
      <c r="A23927">
        <v>17004</v>
      </c>
      <c r="B23927" s="2">
        <v>14.593769999999999</v>
      </c>
      <c r="C23927" s="3">
        <v>5067</v>
      </c>
      <c r="D23927" s="4">
        <v>30380</v>
      </c>
      <c r="E23927" t="s">
        <v>1404</v>
      </c>
      <c r="F23927" s="4" t="s">
        <v>3003</v>
      </c>
      <c r="G23927" s="5">
        <v>3092</v>
      </c>
      <c r="H23927" s="6">
        <v>0.1248383</v>
      </c>
      <c r="I23927" s="7">
        <v>47.881999999999998</v>
      </c>
    </row>
    <row r="23928" spans="1:12" x14ac:dyDescent="0.25">
      <c r="A23928">
        <v>32304</v>
      </c>
      <c r="B23928" s="2">
        <v>14.589729999999999</v>
      </c>
      <c r="C23928" s="3">
        <v>47789</v>
      </c>
      <c r="D23928" s="4">
        <v>45220</v>
      </c>
      <c r="E23928" t="s">
        <v>6747</v>
      </c>
      <c r="F23928" s="4" t="s">
        <v>6689</v>
      </c>
      <c r="G23928" s="5">
        <v>13779</v>
      </c>
      <c r="H23928" s="6">
        <v>0.25406390000000001</v>
      </c>
      <c r="I23928" s="7">
        <v>25.55</v>
      </c>
      <c r="J23928" s="2">
        <v>48.75</v>
      </c>
      <c r="K23928">
        <v>4</v>
      </c>
    </row>
    <row r="23929" spans="1:12" x14ac:dyDescent="0.25">
      <c r="A23929">
        <v>2895</v>
      </c>
      <c r="B23929" s="2">
        <v>14.57971</v>
      </c>
      <c r="C23929" s="3">
        <v>41136</v>
      </c>
      <c r="D23929" s="4">
        <v>39300</v>
      </c>
      <c r="E23929" t="s">
        <v>509</v>
      </c>
      <c r="F23929" s="4" t="s">
        <v>466</v>
      </c>
      <c r="G23929" s="5">
        <v>28077</v>
      </c>
      <c r="H23929" s="6">
        <v>0.1398604</v>
      </c>
      <c r="I23929" s="7">
        <v>45.277000000000001</v>
      </c>
      <c r="J23929" s="2">
        <v>49.176499999999997</v>
      </c>
      <c r="K23929">
        <v>17</v>
      </c>
      <c r="L23929" s="2">
        <v>91.4</v>
      </c>
    </row>
    <row r="23930" spans="1:12" x14ac:dyDescent="0.25">
      <c r="A23930">
        <v>89046</v>
      </c>
      <c r="B23930" s="2">
        <v>14.572889999999999</v>
      </c>
      <c r="C23930" s="3">
        <v>545</v>
      </c>
      <c r="D23930" s="4">
        <v>29820</v>
      </c>
      <c r="E23930" t="s">
        <v>15334</v>
      </c>
      <c r="F23930" s="4" t="s">
        <v>15318</v>
      </c>
      <c r="G23930" s="5">
        <v>426</v>
      </c>
      <c r="H23930" s="6">
        <v>0.1100703</v>
      </c>
      <c r="I23930" s="7">
        <v>50.417000000000002</v>
      </c>
    </row>
    <row r="23931" spans="1:12" x14ac:dyDescent="0.25">
      <c r="A23931">
        <v>79343</v>
      </c>
      <c r="B23931" s="2">
        <v>14.572570000000001</v>
      </c>
      <c r="C23931" s="3">
        <v>1458</v>
      </c>
      <c r="D23931" s="4">
        <v>31180</v>
      </c>
      <c r="E23931" t="s">
        <v>14398</v>
      </c>
      <c r="F23931" s="4" t="s">
        <v>13752</v>
      </c>
      <c r="G23931" s="5">
        <v>888</v>
      </c>
      <c r="H23931" s="6">
        <v>0.13851350000000001</v>
      </c>
      <c r="I23931" s="7">
        <v>45.5</v>
      </c>
      <c r="J23931" s="2">
        <v>57</v>
      </c>
      <c r="K23931">
        <v>1</v>
      </c>
    </row>
    <row r="23932" spans="1:12" x14ac:dyDescent="0.25">
      <c r="A23932">
        <v>35971</v>
      </c>
      <c r="B23932" s="2">
        <v>14.571490000000001</v>
      </c>
      <c r="C23932" s="3">
        <v>5343</v>
      </c>
      <c r="E23932" t="s">
        <v>7160</v>
      </c>
      <c r="F23932" s="4" t="s">
        <v>7027</v>
      </c>
      <c r="G23932" s="5">
        <v>3619</v>
      </c>
      <c r="H23932" s="6">
        <v>0.1132597</v>
      </c>
      <c r="I23932" s="7">
        <v>49.860999999999997</v>
      </c>
    </row>
    <row r="23933" spans="1:12" x14ac:dyDescent="0.25">
      <c r="A23933">
        <v>37061</v>
      </c>
      <c r="B23933" s="2">
        <v>14.56977</v>
      </c>
      <c r="C23933" s="3">
        <v>5260</v>
      </c>
      <c r="E23933" t="s">
        <v>2965</v>
      </c>
      <c r="F23933" s="4" t="s">
        <v>7348</v>
      </c>
      <c r="G23933" s="5">
        <v>3596</v>
      </c>
      <c r="H23933" s="6">
        <v>0.1089797</v>
      </c>
      <c r="I23933" s="7">
        <v>50.6</v>
      </c>
      <c r="J23933" s="2">
        <v>50</v>
      </c>
      <c r="K23933">
        <v>2</v>
      </c>
    </row>
    <row r="23934" spans="1:12" x14ac:dyDescent="0.25">
      <c r="A23934">
        <v>4417</v>
      </c>
      <c r="B23934" s="2">
        <v>14.568849999999999</v>
      </c>
      <c r="C23934" s="3">
        <v>257</v>
      </c>
      <c r="D23934" s="4">
        <v>12620</v>
      </c>
      <c r="E23934" t="s">
        <v>235</v>
      </c>
      <c r="F23934" s="4" t="s">
        <v>701</v>
      </c>
      <c r="G23934" s="5">
        <v>214</v>
      </c>
      <c r="H23934" s="6">
        <v>0.1028037</v>
      </c>
      <c r="I23934" s="7">
        <v>51.667000000000002</v>
      </c>
    </row>
    <row r="23935" spans="1:12" x14ac:dyDescent="0.25">
      <c r="A23935">
        <v>56323</v>
      </c>
      <c r="B23935" s="2">
        <v>14.568709999999999</v>
      </c>
      <c r="C23935" s="3">
        <v>555</v>
      </c>
      <c r="E23935" t="s">
        <v>10711</v>
      </c>
      <c r="F23935" s="4" t="s">
        <v>10428</v>
      </c>
      <c r="G23935" s="5">
        <v>389</v>
      </c>
      <c r="H23935" s="6">
        <v>0.1102564</v>
      </c>
      <c r="I23935" s="7">
        <v>50.375</v>
      </c>
    </row>
    <row r="23936" spans="1:12" x14ac:dyDescent="0.25">
      <c r="A23936">
        <v>27360</v>
      </c>
      <c r="B23936" s="2">
        <v>14.561170000000001</v>
      </c>
      <c r="C23936" s="3">
        <v>46791</v>
      </c>
      <c r="D23936" s="4">
        <v>49180</v>
      </c>
      <c r="E23936" t="s">
        <v>3795</v>
      </c>
      <c r="F23936" s="4" t="s">
        <v>5642</v>
      </c>
      <c r="G23936" s="5">
        <v>31114</v>
      </c>
      <c r="H23936" s="6">
        <v>0.13755419999999999</v>
      </c>
      <c r="I23936" s="7">
        <v>45.656999999999996</v>
      </c>
      <c r="J23936" s="2">
        <v>55.833300000000001</v>
      </c>
      <c r="K23936">
        <v>6</v>
      </c>
    </row>
    <row r="23937" spans="1:12" x14ac:dyDescent="0.25">
      <c r="A23937">
        <v>72776</v>
      </c>
      <c r="B23937" s="2">
        <v>14.55362</v>
      </c>
      <c r="C23937" s="3">
        <v>602</v>
      </c>
      <c r="D23937" s="4">
        <v>22220</v>
      </c>
      <c r="E23937" t="s">
        <v>13438</v>
      </c>
      <c r="F23937" s="4" t="s">
        <v>13183</v>
      </c>
      <c r="G23937" s="5">
        <v>411</v>
      </c>
      <c r="H23937" s="6">
        <v>9.9756700000000004E-2</v>
      </c>
      <c r="I23937" s="7">
        <v>52.188000000000002</v>
      </c>
    </row>
    <row r="23938" spans="1:12" x14ac:dyDescent="0.25">
      <c r="A23938">
        <v>29944</v>
      </c>
      <c r="B23938" s="2">
        <v>14.55274</v>
      </c>
      <c r="C23938" s="3">
        <v>5038</v>
      </c>
      <c r="E23938" t="s">
        <v>6360</v>
      </c>
      <c r="F23938" s="4" t="s">
        <v>6130</v>
      </c>
      <c r="G23938" s="5">
        <v>3290</v>
      </c>
      <c r="H23938" s="6">
        <v>0.120632</v>
      </c>
      <c r="I23938" s="7">
        <v>48.58</v>
      </c>
    </row>
    <row r="23939" spans="1:12" x14ac:dyDescent="0.25">
      <c r="A23939">
        <v>74081</v>
      </c>
      <c r="B23939" s="2">
        <v>14.55167</v>
      </c>
      <c r="C23939" s="3">
        <v>1761</v>
      </c>
      <c r="D23939" s="4">
        <v>46140</v>
      </c>
      <c r="E23939" t="s">
        <v>13618</v>
      </c>
      <c r="F23939" s="4" t="s">
        <v>13462</v>
      </c>
      <c r="G23939" s="5">
        <v>1172</v>
      </c>
      <c r="H23939" s="6">
        <v>0.1365188</v>
      </c>
      <c r="I23939" s="7">
        <v>45.832999999999998</v>
      </c>
    </row>
    <row r="23940" spans="1:12" x14ac:dyDescent="0.25">
      <c r="A23940">
        <v>70117</v>
      </c>
      <c r="B23940" s="2">
        <v>14.54739</v>
      </c>
      <c r="C23940" s="3">
        <v>22638</v>
      </c>
      <c r="D23940" s="4">
        <v>35380</v>
      </c>
      <c r="E23940" t="s">
        <v>12957</v>
      </c>
      <c r="F23940" s="4" t="s">
        <v>12927</v>
      </c>
      <c r="G23940" s="5">
        <v>16733</v>
      </c>
      <c r="H23940" s="6">
        <v>0.21782000000000001</v>
      </c>
      <c r="I23940" s="7">
        <v>31.780999999999999</v>
      </c>
      <c r="J23940" s="2">
        <v>41.333300000000001</v>
      </c>
      <c r="K23940">
        <v>21</v>
      </c>
      <c r="L23940" s="2">
        <v>58.4</v>
      </c>
    </row>
    <row r="23941" spans="1:12" x14ac:dyDescent="0.25">
      <c r="A23941">
        <v>25901</v>
      </c>
      <c r="B23941" s="2">
        <v>14.541510000000001</v>
      </c>
      <c r="C23941" s="3">
        <v>11545</v>
      </c>
      <c r="D23941" s="4">
        <v>13220</v>
      </c>
      <c r="E23941" t="s">
        <v>2224</v>
      </c>
      <c r="F23941" s="4" t="s">
        <v>5144</v>
      </c>
      <c r="G23941" s="5">
        <v>7827</v>
      </c>
      <c r="H23941" s="6">
        <v>0.13440650000000001</v>
      </c>
      <c r="I23941" s="7">
        <v>46.195</v>
      </c>
      <c r="J23941" s="2">
        <v>25</v>
      </c>
      <c r="K23941">
        <v>1</v>
      </c>
    </row>
    <row r="23942" spans="1:12" x14ac:dyDescent="0.25">
      <c r="A23942">
        <v>57271</v>
      </c>
      <c r="B23942" s="2">
        <v>14.5396</v>
      </c>
      <c r="C23942" s="3">
        <v>277</v>
      </c>
      <c r="E23942" t="s">
        <v>812</v>
      </c>
      <c r="F23942" s="4" t="s">
        <v>10877</v>
      </c>
      <c r="G23942" s="5">
        <v>171</v>
      </c>
      <c r="H23942" s="6">
        <v>0.16374269999999999</v>
      </c>
      <c r="I23942" s="7">
        <v>41.125</v>
      </c>
      <c r="J23942" s="2">
        <v>40</v>
      </c>
      <c r="K23942">
        <v>2</v>
      </c>
    </row>
    <row r="23943" spans="1:12" x14ac:dyDescent="0.25">
      <c r="A23943">
        <v>78218</v>
      </c>
      <c r="B23943" s="2">
        <v>14.534700000000001</v>
      </c>
      <c r="C23943" s="3">
        <v>32846</v>
      </c>
      <c r="D23943" s="4">
        <v>41700</v>
      </c>
      <c r="E23943" t="s">
        <v>6913</v>
      </c>
      <c r="F23943" s="4" t="s">
        <v>13752</v>
      </c>
      <c r="G23943" s="5">
        <v>20273</v>
      </c>
      <c r="H23943" s="6">
        <v>0.15759880000000001</v>
      </c>
      <c r="I23943" s="7">
        <v>42.183999999999997</v>
      </c>
      <c r="J23943" s="2">
        <v>40.75</v>
      </c>
      <c r="K23943">
        <v>4</v>
      </c>
    </row>
    <row r="23944" spans="1:12" x14ac:dyDescent="0.25">
      <c r="A23944">
        <v>96105</v>
      </c>
      <c r="B23944" s="2">
        <v>14.52983</v>
      </c>
      <c r="C23944" s="3">
        <v>165</v>
      </c>
      <c r="E23944" t="s">
        <v>16073</v>
      </c>
      <c r="F23944" s="4" t="s">
        <v>15368</v>
      </c>
      <c r="G23944" s="5">
        <v>109</v>
      </c>
      <c r="H23944" s="6">
        <v>0.1090909</v>
      </c>
      <c r="I23944" s="7">
        <v>50.563000000000002</v>
      </c>
      <c r="J23944" s="2">
        <v>59</v>
      </c>
      <c r="K23944">
        <v>1</v>
      </c>
    </row>
    <row r="23945" spans="1:12" x14ac:dyDescent="0.25">
      <c r="A23945">
        <v>34428</v>
      </c>
      <c r="B23945" s="2">
        <v>14.528130000000001</v>
      </c>
      <c r="C23945" s="3">
        <v>9701</v>
      </c>
      <c r="D23945" s="4">
        <v>26140</v>
      </c>
      <c r="E23945" t="s">
        <v>6983</v>
      </c>
      <c r="F23945" s="4" t="s">
        <v>6689</v>
      </c>
      <c r="G23945" s="5">
        <v>6978</v>
      </c>
      <c r="H23945" s="6">
        <v>0.14560049999999999</v>
      </c>
      <c r="I23945" s="7">
        <v>44.253</v>
      </c>
    </row>
    <row r="23946" spans="1:12" x14ac:dyDescent="0.25">
      <c r="A23946">
        <v>73460</v>
      </c>
      <c r="B23946" s="2">
        <v>14.525729999999999</v>
      </c>
      <c r="C23946" s="3">
        <v>4690</v>
      </c>
      <c r="E23946" t="s">
        <v>7712</v>
      </c>
      <c r="F23946" s="4" t="s">
        <v>13462</v>
      </c>
      <c r="G23946" s="5">
        <v>3059</v>
      </c>
      <c r="H23946" s="6">
        <v>0.1689543</v>
      </c>
      <c r="I23946" s="7">
        <v>40.216999999999999</v>
      </c>
    </row>
    <row r="23947" spans="1:12" x14ac:dyDescent="0.25">
      <c r="A23947">
        <v>23011</v>
      </c>
      <c r="B23947" s="2">
        <v>14.52464</v>
      </c>
      <c r="C23947" s="3">
        <v>1776</v>
      </c>
      <c r="D23947" s="4">
        <v>40060</v>
      </c>
      <c r="E23947" t="s">
        <v>4774</v>
      </c>
      <c r="F23947" s="4" t="s">
        <v>4335</v>
      </c>
      <c r="G23947" s="5">
        <v>1491</v>
      </c>
      <c r="H23947" s="6">
        <v>7.7129400000000001E-2</v>
      </c>
      <c r="I23947" s="7">
        <v>56.082999999999998</v>
      </c>
      <c r="J23947" s="2">
        <v>18</v>
      </c>
      <c r="K23947">
        <v>1</v>
      </c>
    </row>
    <row r="23948" spans="1:12" x14ac:dyDescent="0.25">
      <c r="A23948">
        <v>46802</v>
      </c>
      <c r="B23948" s="2">
        <v>14.522679999999999</v>
      </c>
      <c r="C23948" s="3">
        <v>10588</v>
      </c>
      <c r="D23948" s="4">
        <v>23060</v>
      </c>
      <c r="E23948" t="s">
        <v>8912</v>
      </c>
      <c r="F23948" s="4" t="s">
        <v>8800</v>
      </c>
      <c r="G23948" s="5">
        <v>6695</v>
      </c>
      <c r="H23948" s="6">
        <v>0.19536970000000001</v>
      </c>
      <c r="I23948" s="7">
        <v>35.646000000000001</v>
      </c>
      <c r="J23948" s="2">
        <v>51.8</v>
      </c>
      <c r="K23948">
        <v>5</v>
      </c>
    </row>
    <row r="23949" spans="1:12" x14ac:dyDescent="0.25">
      <c r="A23949">
        <v>28513</v>
      </c>
      <c r="B23949" s="2">
        <v>14.51946</v>
      </c>
      <c r="C23949" s="3">
        <v>9963</v>
      </c>
      <c r="D23949" s="4">
        <v>24780</v>
      </c>
      <c r="E23949" t="s">
        <v>5985</v>
      </c>
      <c r="F23949" s="4" t="s">
        <v>5642</v>
      </c>
      <c r="G23949" s="5">
        <v>6743</v>
      </c>
      <c r="H23949" s="6">
        <v>0.12055159999999999</v>
      </c>
      <c r="I23949" s="7">
        <v>48.573999999999998</v>
      </c>
      <c r="J23949" s="2">
        <v>48</v>
      </c>
      <c r="K23949">
        <v>2</v>
      </c>
    </row>
    <row r="23950" spans="1:12" x14ac:dyDescent="0.25">
      <c r="A23950">
        <v>27807</v>
      </c>
      <c r="B23950" s="2">
        <v>14.51681</v>
      </c>
      <c r="C23950" s="3">
        <v>7006</v>
      </c>
      <c r="D23950" s="4">
        <v>40580</v>
      </c>
      <c r="E23950" t="s">
        <v>5751</v>
      </c>
      <c r="F23950" s="4" t="s">
        <v>5642</v>
      </c>
      <c r="G23950" s="5">
        <v>4326</v>
      </c>
      <c r="H23950" s="6">
        <v>9.8705500000000002E-2</v>
      </c>
      <c r="I23950" s="7">
        <v>52.347999999999999</v>
      </c>
    </row>
    <row r="23951" spans="1:12" x14ac:dyDescent="0.25">
      <c r="A23951">
        <v>25557</v>
      </c>
      <c r="B23951" s="2">
        <v>14.51548</v>
      </c>
      <c r="C23951" s="3">
        <v>1646</v>
      </c>
      <c r="D23951" s="4">
        <v>26580</v>
      </c>
      <c r="E23951" t="s">
        <v>5364</v>
      </c>
      <c r="F23951" s="4" t="s">
        <v>5144</v>
      </c>
      <c r="G23951" s="5">
        <v>1241</v>
      </c>
      <c r="H23951" s="6">
        <v>0.1168413</v>
      </c>
      <c r="I23951" s="7">
        <v>49.207999999999998</v>
      </c>
    </row>
    <row r="23952" spans="1:12" x14ac:dyDescent="0.25">
      <c r="A23952">
        <v>50625</v>
      </c>
      <c r="B23952" s="2">
        <v>14.515000000000001</v>
      </c>
      <c r="C23952" s="3">
        <v>1052</v>
      </c>
      <c r="E23952" t="s">
        <v>1461</v>
      </c>
      <c r="F23952" s="4" t="s">
        <v>9593</v>
      </c>
      <c r="G23952" s="5">
        <v>767</v>
      </c>
      <c r="H23952" s="6">
        <v>9.1264700000000004E-2</v>
      </c>
      <c r="I23952" s="7">
        <v>53.625</v>
      </c>
      <c r="J23952" s="2">
        <v>54</v>
      </c>
      <c r="K23952">
        <v>1</v>
      </c>
    </row>
    <row r="23953" spans="1:12" x14ac:dyDescent="0.25">
      <c r="A23953">
        <v>62884</v>
      </c>
      <c r="B23953" s="2">
        <v>14.51436</v>
      </c>
      <c r="C23953" s="3">
        <v>2773</v>
      </c>
      <c r="E23953" t="s">
        <v>12048</v>
      </c>
      <c r="F23953" s="4" t="s">
        <v>11490</v>
      </c>
      <c r="G23953" s="5">
        <v>1911</v>
      </c>
      <c r="H23953" s="6">
        <v>0.11983249999999999</v>
      </c>
      <c r="I23953" s="7">
        <v>48.688000000000002</v>
      </c>
    </row>
    <row r="23954" spans="1:12" x14ac:dyDescent="0.25">
      <c r="A23954">
        <v>24301</v>
      </c>
      <c r="B23954" s="2">
        <v>14.511469999999999</v>
      </c>
      <c r="C23954" s="3">
        <v>13522</v>
      </c>
      <c r="D23954" s="4">
        <v>13980</v>
      </c>
      <c r="E23954" t="s">
        <v>2529</v>
      </c>
      <c r="F23954" s="4" t="s">
        <v>4335</v>
      </c>
      <c r="G23954" s="5">
        <v>10147</v>
      </c>
      <c r="H23954" s="6">
        <v>0.1215137</v>
      </c>
      <c r="I23954" s="7">
        <v>48.393999999999998</v>
      </c>
      <c r="J23954" s="2">
        <v>53.6</v>
      </c>
      <c r="K23954">
        <v>10</v>
      </c>
      <c r="L23954" s="2">
        <v>98.1</v>
      </c>
    </row>
    <row r="23955" spans="1:12" x14ac:dyDescent="0.25">
      <c r="A23955">
        <v>70372</v>
      </c>
      <c r="B23955" s="2">
        <v>14.50867</v>
      </c>
      <c r="C23955" s="3">
        <v>2421</v>
      </c>
      <c r="E23955" t="s">
        <v>12971</v>
      </c>
      <c r="F23955" s="4" t="s">
        <v>12927</v>
      </c>
      <c r="G23955" s="5">
        <v>1569</v>
      </c>
      <c r="H23955" s="6">
        <v>0.12364559999999999</v>
      </c>
      <c r="I23955" s="7">
        <v>48.024000000000001</v>
      </c>
    </row>
    <row r="23956" spans="1:12" x14ac:dyDescent="0.25">
      <c r="A23956">
        <v>41074</v>
      </c>
      <c r="B23956" s="2">
        <v>14.50745</v>
      </c>
      <c r="C23956" s="3">
        <v>5498</v>
      </c>
      <c r="D23956" s="4">
        <v>17140</v>
      </c>
      <c r="E23956" t="s">
        <v>1749</v>
      </c>
      <c r="F23956" s="4" t="s">
        <v>7883</v>
      </c>
      <c r="G23956" s="5">
        <v>3523</v>
      </c>
      <c r="H23956" s="6">
        <v>0.1103859</v>
      </c>
      <c r="I23956" s="7">
        <v>50.313000000000002</v>
      </c>
      <c r="J23956" s="2">
        <v>54.25</v>
      </c>
      <c r="K23956">
        <v>4</v>
      </c>
    </row>
    <row r="23957" spans="1:12" x14ac:dyDescent="0.25">
      <c r="A23957">
        <v>16020</v>
      </c>
      <c r="B23957" s="2">
        <v>14.506399999999999</v>
      </c>
      <c r="C23957" s="3">
        <v>1200</v>
      </c>
      <c r="D23957" s="4">
        <v>38300</v>
      </c>
      <c r="E23957" t="s">
        <v>3380</v>
      </c>
      <c r="F23957" s="4" t="s">
        <v>3003</v>
      </c>
      <c r="G23957" s="5">
        <v>855</v>
      </c>
      <c r="H23957" s="6">
        <v>0.12163740000000001</v>
      </c>
      <c r="I23957" s="7">
        <v>48.365000000000002</v>
      </c>
    </row>
    <row r="23958" spans="1:12" x14ac:dyDescent="0.25">
      <c r="A23958">
        <v>71019</v>
      </c>
      <c r="B23958" s="2">
        <v>14.50489</v>
      </c>
      <c r="C23958" s="3">
        <v>8508</v>
      </c>
      <c r="E23958" t="s">
        <v>13093</v>
      </c>
      <c r="F23958" s="4" t="s">
        <v>12927</v>
      </c>
      <c r="G23958" s="5">
        <v>5440</v>
      </c>
      <c r="H23958" s="6">
        <v>0.12516079999999999</v>
      </c>
      <c r="I23958" s="7">
        <v>47.755000000000003</v>
      </c>
    </row>
    <row r="23959" spans="1:12" x14ac:dyDescent="0.25">
      <c r="A23959">
        <v>66425</v>
      </c>
      <c r="B23959" s="2">
        <v>14.50352</v>
      </c>
      <c r="C23959" s="3">
        <v>386</v>
      </c>
      <c r="E23959" t="s">
        <v>1353</v>
      </c>
      <c r="F23959" s="4" t="s">
        <v>12494</v>
      </c>
      <c r="G23959" s="5">
        <v>298</v>
      </c>
      <c r="H23959" s="6">
        <v>7.3578599999999994E-2</v>
      </c>
      <c r="I23959" s="7">
        <v>56.667000000000002</v>
      </c>
    </row>
    <row r="23960" spans="1:12" x14ac:dyDescent="0.25">
      <c r="A23960">
        <v>11237</v>
      </c>
      <c r="B23960" s="2">
        <v>14.49541</v>
      </c>
      <c r="C23960" s="3">
        <v>55257</v>
      </c>
      <c r="D23960" s="4">
        <v>35620</v>
      </c>
      <c r="E23960" t="s">
        <v>1238</v>
      </c>
      <c r="F23960" s="4" t="s">
        <v>1280</v>
      </c>
      <c r="G23960" s="5">
        <v>33588</v>
      </c>
      <c r="H23960" s="6">
        <v>0.19587350000000001</v>
      </c>
      <c r="I23960" s="7">
        <v>35.521000000000001</v>
      </c>
      <c r="J23960" s="2">
        <v>32.384599999999999</v>
      </c>
      <c r="K23960">
        <v>39</v>
      </c>
      <c r="L23960" s="2">
        <v>12.6</v>
      </c>
    </row>
    <row r="23961" spans="1:12" x14ac:dyDescent="0.25">
      <c r="A23961">
        <v>44444</v>
      </c>
      <c r="B23961" s="2">
        <v>14.48565</v>
      </c>
      <c r="C23961" s="3">
        <v>10062</v>
      </c>
      <c r="D23961" s="4">
        <v>49660</v>
      </c>
      <c r="E23961" t="s">
        <v>2679</v>
      </c>
      <c r="F23961" s="4" t="s">
        <v>8295</v>
      </c>
      <c r="G23961" s="5">
        <v>7214</v>
      </c>
      <c r="H23961" s="6">
        <v>9.7033499999999995E-2</v>
      </c>
      <c r="I23961" s="7">
        <v>52.593000000000004</v>
      </c>
      <c r="J23961" s="2">
        <v>48</v>
      </c>
      <c r="K23961">
        <v>3</v>
      </c>
    </row>
    <row r="23962" spans="1:12" x14ac:dyDescent="0.25">
      <c r="A23962">
        <v>22437</v>
      </c>
      <c r="B23962" s="2">
        <v>14.48371</v>
      </c>
      <c r="C23962" s="3">
        <v>1434</v>
      </c>
      <c r="E23962" t="s">
        <v>4663</v>
      </c>
      <c r="F23962" s="4" t="s">
        <v>4335</v>
      </c>
      <c r="G23962" s="5">
        <v>869</v>
      </c>
      <c r="H23962" s="6">
        <v>8.9758299999999999E-2</v>
      </c>
      <c r="I23962" s="7">
        <v>53.845999999999997</v>
      </c>
    </row>
    <row r="23963" spans="1:12" x14ac:dyDescent="0.25">
      <c r="A23963">
        <v>24147</v>
      </c>
      <c r="B23963" s="2">
        <v>14.48329</v>
      </c>
      <c r="C23963" s="3">
        <v>1149</v>
      </c>
      <c r="D23963" s="4">
        <v>13980</v>
      </c>
      <c r="E23963" t="s">
        <v>4983</v>
      </c>
      <c r="F23963" s="4" t="s">
        <v>4335</v>
      </c>
      <c r="G23963" s="5">
        <v>913</v>
      </c>
      <c r="H23963" s="6">
        <v>7.4398199999999998E-2</v>
      </c>
      <c r="I23963" s="7">
        <v>56.5</v>
      </c>
    </row>
    <row r="23964" spans="1:12" x14ac:dyDescent="0.25">
      <c r="A23964">
        <v>44428</v>
      </c>
      <c r="B23964" s="2">
        <v>14.482530000000001</v>
      </c>
      <c r="C23964" s="3">
        <v>2895</v>
      </c>
      <c r="D23964" s="4">
        <v>49660</v>
      </c>
      <c r="E23964" t="s">
        <v>8552</v>
      </c>
      <c r="F23964" s="4" t="s">
        <v>8295</v>
      </c>
      <c r="G23964" s="5">
        <v>2232</v>
      </c>
      <c r="H23964" s="6">
        <v>9.8118300000000006E-2</v>
      </c>
      <c r="I23964" s="7">
        <v>52.396000000000001</v>
      </c>
      <c r="J23964" s="2">
        <v>38</v>
      </c>
      <c r="K23964">
        <v>1</v>
      </c>
    </row>
    <row r="23965" spans="1:12" x14ac:dyDescent="0.25">
      <c r="A23965">
        <v>49338</v>
      </c>
      <c r="B23965" s="2">
        <v>14.48176</v>
      </c>
      <c r="C23965" s="3">
        <v>1529</v>
      </c>
      <c r="D23965" s="4">
        <v>13660</v>
      </c>
      <c r="E23965" t="s">
        <v>4342</v>
      </c>
      <c r="F23965" s="4" t="s">
        <v>9106</v>
      </c>
      <c r="G23965" s="5">
        <v>989</v>
      </c>
      <c r="H23965" s="6">
        <v>0.12436800000000001</v>
      </c>
      <c r="I23965" s="7">
        <v>47.856999999999999</v>
      </c>
      <c r="J23965" s="2">
        <v>48.333300000000001</v>
      </c>
      <c r="K23965">
        <v>3</v>
      </c>
    </row>
    <row r="23966" spans="1:12" x14ac:dyDescent="0.25">
      <c r="A23966">
        <v>35620</v>
      </c>
      <c r="B23966" s="2">
        <v>14.48016</v>
      </c>
      <c r="C23966" s="3">
        <v>8350</v>
      </c>
      <c r="D23966" s="4">
        <v>26620</v>
      </c>
      <c r="E23966" t="s">
        <v>7122</v>
      </c>
      <c r="F23966" s="4" t="s">
        <v>7027</v>
      </c>
      <c r="G23966" s="5">
        <v>5704</v>
      </c>
      <c r="H23966" s="6">
        <v>0.11253290000000001</v>
      </c>
      <c r="I23966" s="7">
        <v>49.898000000000003</v>
      </c>
    </row>
    <row r="23967" spans="1:12" x14ac:dyDescent="0.25">
      <c r="A23967">
        <v>42262</v>
      </c>
      <c r="B23967" s="2">
        <v>14.477819999999999</v>
      </c>
      <c r="C23967" s="3">
        <v>8321</v>
      </c>
      <c r="D23967" s="4">
        <v>17300</v>
      </c>
      <c r="E23967" t="s">
        <v>8222</v>
      </c>
      <c r="F23967" s="4" t="s">
        <v>7883</v>
      </c>
      <c r="G23967" s="5">
        <v>4065</v>
      </c>
      <c r="H23967" s="6">
        <v>0.14120540000000001</v>
      </c>
      <c r="I23967" s="7">
        <v>44.942999999999998</v>
      </c>
    </row>
    <row r="23968" spans="1:12" x14ac:dyDescent="0.25">
      <c r="A23968">
        <v>26582</v>
      </c>
      <c r="B23968" s="2">
        <v>14.47598</v>
      </c>
      <c r="C23968" s="3">
        <v>5322</v>
      </c>
      <c r="D23968" s="4">
        <v>21900</v>
      </c>
      <c r="E23968" t="s">
        <v>5583</v>
      </c>
      <c r="F23968" s="4" t="s">
        <v>5144</v>
      </c>
      <c r="G23968" s="5">
        <v>3621</v>
      </c>
      <c r="H23968" s="6">
        <v>0.11460919999999999</v>
      </c>
      <c r="I23968" s="7">
        <v>49.539000000000001</v>
      </c>
    </row>
    <row r="23969" spans="1:11" x14ac:dyDescent="0.25">
      <c r="A23969">
        <v>16114</v>
      </c>
      <c r="B23969" s="2">
        <v>14.475020000000001</v>
      </c>
      <c r="C23969" s="3">
        <v>550</v>
      </c>
      <c r="D23969" s="4">
        <v>49660</v>
      </c>
      <c r="E23969" t="s">
        <v>3411</v>
      </c>
      <c r="F23969" s="4" t="s">
        <v>3003</v>
      </c>
      <c r="G23969" s="5">
        <v>402</v>
      </c>
      <c r="H23969" s="6">
        <v>0.11194030000000001</v>
      </c>
      <c r="I23969" s="7">
        <v>50</v>
      </c>
    </row>
    <row r="23970" spans="1:11" x14ac:dyDescent="0.25">
      <c r="A23970">
        <v>72611</v>
      </c>
      <c r="B23970" s="2">
        <v>14.47466</v>
      </c>
      <c r="C23970" s="3">
        <v>1695</v>
      </c>
      <c r="E23970" t="s">
        <v>9456</v>
      </c>
      <c r="F23970" s="4" t="s">
        <v>13183</v>
      </c>
      <c r="G23970" s="5">
        <v>1095</v>
      </c>
      <c r="H23970" s="6">
        <v>7.9379599999999995E-2</v>
      </c>
      <c r="I23970" s="7">
        <v>55.625</v>
      </c>
    </row>
    <row r="23971" spans="1:11" x14ac:dyDescent="0.25">
      <c r="A23971">
        <v>45381</v>
      </c>
      <c r="B23971" s="2">
        <v>14.473470000000001</v>
      </c>
      <c r="C23971" s="3">
        <v>5502</v>
      </c>
      <c r="E23971" t="s">
        <v>8695</v>
      </c>
      <c r="F23971" s="4" t="s">
        <v>8295</v>
      </c>
      <c r="G23971" s="5">
        <v>3884</v>
      </c>
      <c r="H23971" s="6">
        <v>0.1171473</v>
      </c>
      <c r="I23971" s="7">
        <v>49.097999999999999</v>
      </c>
      <c r="J23971" s="2">
        <v>44.666699999999999</v>
      </c>
      <c r="K23971">
        <v>3</v>
      </c>
    </row>
    <row r="23972" spans="1:11" x14ac:dyDescent="0.25">
      <c r="A23972">
        <v>62940</v>
      </c>
      <c r="B23972" s="2">
        <v>14.472479999999999</v>
      </c>
      <c r="C23972" s="3">
        <v>391</v>
      </c>
      <c r="D23972" s="4">
        <v>16060</v>
      </c>
      <c r="E23972" t="s">
        <v>611</v>
      </c>
      <c r="F23972" s="4" t="s">
        <v>11490</v>
      </c>
      <c r="G23972" s="5">
        <v>246</v>
      </c>
      <c r="H23972" s="6">
        <v>0.1214575</v>
      </c>
      <c r="I23972" s="7">
        <v>48.35</v>
      </c>
    </row>
    <row r="23973" spans="1:11" x14ac:dyDescent="0.25">
      <c r="A23973">
        <v>50048</v>
      </c>
      <c r="B23973" s="2">
        <v>14.472289999999999</v>
      </c>
      <c r="C23973" s="3">
        <v>754</v>
      </c>
      <c r="D23973" s="4">
        <v>19780</v>
      </c>
      <c r="E23973" t="s">
        <v>9606</v>
      </c>
      <c r="F23973" s="4" t="s">
        <v>9593</v>
      </c>
      <c r="G23973" s="5">
        <v>527</v>
      </c>
      <c r="H23973" s="6">
        <v>7.2106299999999998E-2</v>
      </c>
      <c r="I23973" s="7">
        <v>56.875</v>
      </c>
    </row>
    <row r="23974" spans="1:11" x14ac:dyDescent="0.25">
      <c r="A23974">
        <v>20606</v>
      </c>
      <c r="B23974" s="2">
        <v>14.47209</v>
      </c>
      <c r="C23974" s="3">
        <v>407</v>
      </c>
      <c r="D23974" s="4">
        <v>15680</v>
      </c>
      <c r="E23974" t="s">
        <v>4362</v>
      </c>
      <c r="F23974" s="4" t="s">
        <v>4361</v>
      </c>
      <c r="G23974" s="5">
        <v>307</v>
      </c>
      <c r="H23974" s="6">
        <v>4.2207799999999997E-2</v>
      </c>
      <c r="I23974" s="7">
        <v>62.039000000000001</v>
      </c>
    </row>
    <row r="23975" spans="1:11" x14ac:dyDescent="0.25">
      <c r="A23975">
        <v>54459</v>
      </c>
      <c r="B23975" s="2">
        <v>14.47181</v>
      </c>
      <c r="C23975" s="3">
        <v>1199</v>
      </c>
      <c r="E23975" t="s">
        <v>10255</v>
      </c>
      <c r="F23975" s="4" t="s">
        <v>10031</v>
      </c>
      <c r="G23975" s="5">
        <v>870</v>
      </c>
      <c r="H23975" s="6">
        <v>0.13563220000000001</v>
      </c>
      <c r="I23975" s="7">
        <v>45.893000000000001</v>
      </c>
    </row>
    <row r="23976" spans="1:11" x14ac:dyDescent="0.25">
      <c r="A23976">
        <v>70438</v>
      </c>
      <c r="B23976" s="2">
        <v>14.468669999999999</v>
      </c>
      <c r="C23976" s="3">
        <v>18006</v>
      </c>
      <c r="D23976" s="4">
        <v>14220</v>
      </c>
      <c r="E23976" t="s">
        <v>5723</v>
      </c>
      <c r="F23976" s="4" t="s">
        <v>12927</v>
      </c>
      <c r="G23976" s="5">
        <v>12241</v>
      </c>
      <c r="H23976" s="6">
        <v>0.1271138</v>
      </c>
      <c r="I23976" s="7">
        <v>47.363</v>
      </c>
      <c r="J23976" s="2">
        <v>23</v>
      </c>
      <c r="K23976">
        <v>1</v>
      </c>
    </row>
    <row r="23977" spans="1:11" x14ac:dyDescent="0.25">
      <c r="A23977">
        <v>97412</v>
      </c>
      <c r="B23977" s="2">
        <v>14.46566</v>
      </c>
      <c r="C23977" s="3">
        <v>499</v>
      </c>
      <c r="D23977" s="4">
        <v>21660</v>
      </c>
      <c r="E23977" t="s">
        <v>16244</v>
      </c>
      <c r="F23977" s="4" t="s">
        <v>16170</v>
      </c>
      <c r="G23977" s="5">
        <v>356</v>
      </c>
      <c r="H23977" s="6">
        <v>0.20224719999999999</v>
      </c>
      <c r="I23977" s="7">
        <v>34.375</v>
      </c>
    </row>
    <row r="23978" spans="1:11" x14ac:dyDescent="0.25">
      <c r="A23978">
        <v>62219</v>
      </c>
      <c r="B23978" s="2">
        <v>14.465389999999999</v>
      </c>
      <c r="C23978" s="3">
        <v>957</v>
      </c>
      <c r="D23978" s="4">
        <v>41180</v>
      </c>
      <c r="E23978" t="s">
        <v>11891</v>
      </c>
      <c r="F23978" s="4" t="s">
        <v>11490</v>
      </c>
      <c r="G23978" s="5">
        <v>726</v>
      </c>
      <c r="H23978" s="6">
        <v>7.5653399999999996E-2</v>
      </c>
      <c r="I23978" s="7">
        <v>56.25</v>
      </c>
    </row>
    <row r="23979" spans="1:11" x14ac:dyDescent="0.25">
      <c r="A23979">
        <v>15753</v>
      </c>
      <c r="B23979" s="2">
        <v>14.46513</v>
      </c>
      <c r="C23979" s="3">
        <v>559</v>
      </c>
      <c r="D23979" s="4">
        <v>20180</v>
      </c>
      <c r="E23979" t="s">
        <v>3297</v>
      </c>
      <c r="F23979" s="4" t="s">
        <v>3003</v>
      </c>
      <c r="G23979" s="5">
        <v>386</v>
      </c>
      <c r="H23979" s="6">
        <v>8.0103400000000005E-2</v>
      </c>
      <c r="I23979" s="7">
        <v>55.481000000000002</v>
      </c>
    </row>
    <row r="23980" spans="1:11" x14ac:dyDescent="0.25">
      <c r="A23980">
        <v>42629</v>
      </c>
      <c r="B23980" s="2">
        <v>14.464130000000001</v>
      </c>
      <c r="C23980" s="3">
        <v>5428</v>
      </c>
      <c r="E23980" t="s">
        <v>485</v>
      </c>
      <c r="F23980" s="4" t="s">
        <v>7883</v>
      </c>
      <c r="G23980" s="5">
        <v>3766</v>
      </c>
      <c r="H23980" s="6">
        <v>0.13143920000000001</v>
      </c>
      <c r="I23980" s="7">
        <v>46.606999999999999</v>
      </c>
    </row>
    <row r="23981" spans="1:11" x14ac:dyDescent="0.25">
      <c r="A23981">
        <v>43920</v>
      </c>
      <c r="B23981" s="2">
        <v>14.459339999999999</v>
      </c>
      <c r="C23981" s="3">
        <v>23270</v>
      </c>
      <c r="D23981" s="4">
        <v>41400</v>
      </c>
      <c r="E23981" t="s">
        <v>8465</v>
      </c>
      <c r="F23981" s="4" t="s">
        <v>8295</v>
      </c>
      <c r="G23981" s="5">
        <v>16256</v>
      </c>
      <c r="H23981" s="6">
        <v>0.1120748</v>
      </c>
      <c r="I23981" s="7">
        <v>49.953000000000003</v>
      </c>
      <c r="J23981" s="2">
        <v>58.166699999999999</v>
      </c>
      <c r="K23981">
        <v>6</v>
      </c>
    </row>
    <row r="23982" spans="1:11" x14ac:dyDescent="0.25">
      <c r="A23982">
        <v>99166</v>
      </c>
      <c r="B23982" s="2">
        <v>14.45481</v>
      </c>
      <c r="C23982" s="3">
        <v>3605</v>
      </c>
      <c r="E23982" t="s">
        <v>3171</v>
      </c>
      <c r="F23982" s="4" t="s">
        <v>16344</v>
      </c>
      <c r="G23982" s="5">
        <v>2663</v>
      </c>
      <c r="H23982" s="6">
        <v>0.14795340000000001</v>
      </c>
      <c r="I23982" s="7">
        <v>43.75</v>
      </c>
      <c r="J23982" s="2">
        <v>63</v>
      </c>
      <c r="K23982">
        <v>1</v>
      </c>
    </row>
    <row r="23983" spans="1:11" x14ac:dyDescent="0.25">
      <c r="A23983">
        <v>54527</v>
      </c>
      <c r="B23983" s="2">
        <v>14.454000000000001</v>
      </c>
      <c r="C23983" s="3">
        <v>1001</v>
      </c>
      <c r="E23983" t="s">
        <v>9858</v>
      </c>
      <c r="F23983" s="4" t="s">
        <v>10031</v>
      </c>
      <c r="G23983" s="5">
        <v>723</v>
      </c>
      <c r="H23983" s="6">
        <v>0.14226520000000001</v>
      </c>
      <c r="I23983" s="7">
        <v>44.731999999999999</v>
      </c>
    </row>
    <row r="23984" spans="1:11" x14ac:dyDescent="0.25">
      <c r="A23984">
        <v>61411</v>
      </c>
      <c r="B23984" s="2">
        <v>14.45377</v>
      </c>
      <c r="C23984" s="3">
        <v>344</v>
      </c>
      <c r="D23984" s="4">
        <v>31380</v>
      </c>
      <c r="E23984" t="s">
        <v>9594</v>
      </c>
      <c r="F23984" s="4" t="s">
        <v>11490</v>
      </c>
      <c r="G23984" s="5">
        <v>261</v>
      </c>
      <c r="H23984" s="6">
        <v>8.4291199999999997E-2</v>
      </c>
      <c r="I23984" s="7">
        <v>54.75</v>
      </c>
    </row>
    <row r="23985" spans="1:12" x14ac:dyDescent="0.25">
      <c r="A23985">
        <v>67353</v>
      </c>
      <c r="B23985" s="2">
        <v>14.453620000000001</v>
      </c>
      <c r="C23985" s="3">
        <v>446</v>
      </c>
      <c r="E23985" t="s">
        <v>9377</v>
      </c>
      <c r="F23985" s="4" t="s">
        <v>12494</v>
      </c>
      <c r="G23985" s="5">
        <v>337</v>
      </c>
      <c r="H23985" s="6">
        <v>0.1153846</v>
      </c>
      <c r="I23985" s="7">
        <v>49.375</v>
      </c>
    </row>
    <row r="23986" spans="1:12" x14ac:dyDescent="0.25">
      <c r="A23986">
        <v>32305</v>
      </c>
      <c r="B23986" s="2">
        <v>14.45068</v>
      </c>
      <c r="C23986" s="3">
        <v>20739</v>
      </c>
      <c r="D23986" s="4">
        <v>45220</v>
      </c>
      <c r="E23986" t="s">
        <v>6747</v>
      </c>
      <c r="F23986" s="4" t="s">
        <v>6689</v>
      </c>
      <c r="G23986" s="5">
        <v>11968</v>
      </c>
      <c r="H23986" s="6">
        <v>0.1519759</v>
      </c>
      <c r="I23986" s="7">
        <v>43.051000000000002</v>
      </c>
      <c r="J23986" s="2">
        <v>34</v>
      </c>
      <c r="K23986">
        <v>3</v>
      </c>
    </row>
    <row r="23987" spans="1:12" x14ac:dyDescent="0.25">
      <c r="A23987">
        <v>31064</v>
      </c>
      <c r="B23987" s="2">
        <v>14.44638</v>
      </c>
      <c r="C23987" s="3">
        <v>9027</v>
      </c>
      <c r="D23987" s="4">
        <v>12060</v>
      </c>
      <c r="E23987" t="s">
        <v>953</v>
      </c>
      <c r="F23987" s="4" t="s">
        <v>6363</v>
      </c>
      <c r="G23987" s="5">
        <v>5992</v>
      </c>
      <c r="H23987" s="6">
        <v>0.14619489999999999</v>
      </c>
      <c r="I23987" s="7">
        <v>44.042999999999999</v>
      </c>
    </row>
    <row r="23988" spans="1:12" x14ac:dyDescent="0.25">
      <c r="A23988">
        <v>74743</v>
      </c>
      <c r="B23988" s="2">
        <v>14.443580000000001</v>
      </c>
      <c r="C23988" s="3">
        <v>8536</v>
      </c>
      <c r="E23988" t="s">
        <v>10442</v>
      </c>
      <c r="F23988" s="4" t="s">
        <v>13462</v>
      </c>
      <c r="G23988" s="5">
        <v>5684</v>
      </c>
      <c r="H23988" s="6">
        <v>0.15021989999999999</v>
      </c>
      <c r="I23988" s="7">
        <v>43.345999999999997</v>
      </c>
    </row>
    <row r="23989" spans="1:12" x14ac:dyDescent="0.25">
      <c r="A23989">
        <v>62806</v>
      </c>
      <c r="B23989" s="2">
        <v>14.441700000000001</v>
      </c>
      <c r="C23989" s="3">
        <v>3275</v>
      </c>
      <c r="E23989" t="s">
        <v>465</v>
      </c>
      <c r="F23989" s="4" t="s">
        <v>11490</v>
      </c>
      <c r="G23989" s="5">
        <v>2180</v>
      </c>
      <c r="H23989" s="6">
        <v>0.10958279999999999</v>
      </c>
      <c r="I23989" s="7">
        <v>50.368000000000002</v>
      </c>
      <c r="J23989" s="2">
        <v>55.333300000000001</v>
      </c>
      <c r="K23989">
        <v>3</v>
      </c>
    </row>
    <row r="23990" spans="1:12" x14ac:dyDescent="0.25">
      <c r="A23990">
        <v>50078</v>
      </c>
      <c r="B23990" s="2">
        <v>14.44116</v>
      </c>
      <c r="C23990" s="3">
        <v>108</v>
      </c>
      <c r="D23990" s="4">
        <v>32260</v>
      </c>
      <c r="E23990" t="s">
        <v>6037</v>
      </c>
      <c r="F23990" s="4" t="s">
        <v>9593</v>
      </c>
      <c r="G23990" s="5">
        <v>90</v>
      </c>
      <c r="H23990" s="6">
        <v>3.3333300000000003E-2</v>
      </c>
      <c r="I23990" s="7">
        <v>63.542000000000002</v>
      </c>
      <c r="J23990" s="2">
        <v>61</v>
      </c>
      <c r="K23990">
        <v>1</v>
      </c>
    </row>
    <row r="23991" spans="1:12" x14ac:dyDescent="0.25">
      <c r="A23991">
        <v>47513</v>
      </c>
      <c r="B23991" s="2">
        <v>14.44078</v>
      </c>
      <c r="C23991" s="3">
        <v>2144</v>
      </c>
      <c r="D23991" s="4">
        <v>27540</v>
      </c>
      <c r="E23991" t="s">
        <v>9011</v>
      </c>
      <c r="F23991" s="4" t="s">
        <v>8800</v>
      </c>
      <c r="G23991" s="5">
        <v>1501</v>
      </c>
      <c r="H23991" s="6">
        <v>8.4553900000000001E-2</v>
      </c>
      <c r="I23991" s="7">
        <v>54.688000000000002</v>
      </c>
    </row>
    <row r="23992" spans="1:12" x14ac:dyDescent="0.25">
      <c r="A23992">
        <v>26374</v>
      </c>
      <c r="B23992" s="2">
        <v>14.440160000000001</v>
      </c>
      <c r="C23992" s="3">
        <v>1472</v>
      </c>
      <c r="D23992" s="4">
        <v>34060</v>
      </c>
      <c r="E23992" t="s">
        <v>5046</v>
      </c>
      <c r="F23992" s="4" t="s">
        <v>5144</v>
      </c>
      <c r="G23992" s="5">
        <v>1067</v>
      </c>
      <c r="H23992" s="6">
        <v>0.16011239999999999</v>
      </c>
      <c r="I23992" s="7">
        <v>41.63</v>
      </c>
    </row>
    <row r="23993" spans="1:12" x14ac:dyDescent="0.25">
      <c r="A23993">
        <v>43756</v>
      </c>
      <c r="B23993" s="2">
        <v>14.438969999999999</v>
      </c>
      <c r="C23993" s="3">
        <v>5426</v>
      </c>
      <c r="E23993" t="s">
        <v>8434</v>
      </c>
      <c r="F23993" s="4" t="s">
        <v>8295</v>
      </c>
      <c r="G23993" s="5">
        <v>3928</v>
      </c>
      <c r="H23993" s="6">
        <v>0.1348944</v>
      </c>
      <c r="I23993" s="7">
        <v>45.987000000000002</v>
      </c>
      <c r="J23993" s="2">
        <v>37.666699999999999</v>
      </c>
      <c r="K23993">
        <v>3</v>
      </c>
    </row>
    <row r="23994" spans="1:12" x14ac:dyDescent="0.25">
      <c r="A23994">
        <v>70346</v>
      </c>
      <c r="B23994" s="2">
        <v>14.43637</v>
      </c>
      <c r="C23994" s="3">
        <v>11154</v>
      </c>
      <c r="D23994" s="4">
        <v>12940</v>
      </c>
      <c r="E23994" t="s">
        <v>12964</v>
      </c>
      <c r="F23994" s="4" t="s">
        <v>12927</v>
      </c>
      <c r="G23994" s="5">
        <v>6894</v>
      </c>
      <c r="H23994" s="6">
        <v>0.13604060000000001</v>
      </c>
      <c r="I23994" s="7">
        <v>45.786999999999999</v>
      </c>
      <c r="J23994" s="2">
        <v>63</v>
      </c>
      <c r="K23994">
        <v>1</v>
      </c>
    </row>
    <row r="23995" spans="1:12" x14ac:dyDescent="0.25">
      <c r="A23995">
        <v>29101</v>
      </c>
      <c r="B23995" s="2">
        <v>14.43425</v>
      </c>
      <c r="C23995" s="3">
        <v>3220</v>
      </c>
      <c r="E23995" t="s">
        <v>6164</v>
      </c>
      <c r="F23995" s="4" t="s">
        <v>6130</v>
      </c>
      <c r="G23995" s="5">
        <v>1970</v>
      </c>
      <c r="H23995" s="6">
        <v>9.3861E-2</v>
      </c>
      <c r="I23995" s="7">
        <v>53.075000000000003</v>
      </c>
    </row>
    <row r="23996" spans="1:12" x14ac:dyDescent="0.25">
      <c r="A23996">
        <v>98550</v>
      </c>
      <c r="B23996" s="2">
        <v>14.43192</v>
      </c>
      <c r="C23996" s="3">
        <v>11310</v>
      </c>
      <c r="D23996" s="4">
        <v>10140</v>
      </c>
      <c r="E23996" t="s">
        <v>16450</v>
      </c>
      <c r="F23996" s="4" t="s">
        <v>16344</v>
      </c>
      <c r="G23996" s="5">
        <v>7758</v>
      </c>
      <c r="H23996" s="6">
        <v>0.13262019999999999</v>
      </c>
      <c r="I23996" s="7">
        <v>46.377000000000002</v>
      </c>
      <c r="J23996" s="2">
        <v>61.333300000000001</v>
      </c>
      <c r="K23996">
        <v>6</v>
      </c>
    </row>
    <row r="23997" spans="1:12" x14ac:dyDescent="0.25">
      <c r="A23997">
        <v>90021</v>
      </c>
      <c r="B23997" s="2">
        <v>14.429460000000001</v>
      </c>
      <c r="C23997" s="3">
        <v>2913</v>
      </c>
      <c r="D23997" s="4">
        <v>31080</v>
      </c>
      <c r="E23997" t="s">
        <v>15367</v>
      </c>
      <c r="F23997" s="4" t="s">
        <v>15368</v>
      </c>
      <c r="G23997" s="5">
        <v>2533</v>
      </c>
      <c r="H23997" s="6">
        <v>0.17245460000000001</v>
      </c>
      <c r="I23997" s="7">
        <v>39.491999999999997</v>
      </c>
      <c r="J23997" s="2">
        <v>54</v>
      </c>
      <c r="K23997">
        <v>1</v>
      </c>
    </row>
    <row r="23998" spans="1:12" x14ac:dyDescent="0.25">
      <c r="A23998">
        <v>41083</v>
      </c>
      <c r="B23998" s="2">
        <v>14.428660000000001</v>
      </c>
      <c r="C23998" s="3">
        <v>1093</v>
      </c>
      <c r="E23998" t="s">
        <v>8021</v>
      </c>
      <c r="F23998" s="4" t="s">
        <v>7883</v>
      </c>
      <c r="G23998" s="5">
        <v>810</v>
      </c>
      <c r="H23998" s="6">
        <v>7.7777799999999994E-2</v>
      </c>
      <c r="I23998" s="7">
        <v>55.851999999999997</v>
      </c>
    </row>
    <row r="23999" spans="1:12" x14ac:dyDescent="0.25">
      <c r="A23999">
        <v>19135</v>
      </c>
      <c r="B23999" s="2">
        <v>14.423629999999999</v>
      </c>
      <c r="C23999" s="3">
        <v>31885</v>
      </c>
      <c r="D23999" s="4">
        <v>37980</v>
      </c>
      <c r="E23999" t="s">
        <v>2682</v>
      </c>
      <c r="F23999" s="4" t="s">
        <v>3003</v>
      </c>
      <c r="G23999" s="5">
        <v>20200</v>
      </c>
      <c r="H23999" s="6">
        <v>0.13138610000000001</v>
      </c>
      <c r="I23999" s="7">
        <v>46.587000000000003</v>
      </c>
      <c r="J23999" s="2">
        <v>46.7273</v>
      </c>
      <c r="K23999">
        <v>11</v>
      </c>
      <c r="L23999" s="2">
        <v>83.7</v>
      </c>
    </row>
    <row r="24000" spans="1:12" x14ac:dyDescent="0.25">
      <c r="A24000">
        <v>4971</v>
      </c>
      <c r="B24000" s="2">
        <v>14.418469999999999</v>
      </c>
      <c r="C24000" s="3">
        <v>1960</v>
      </c>
      <c r="E24000" t="s">
        <v>1018</v>
      </c>
      <c r="F24000" s="4" t="s">
        <v>701</v>
      </c>
      <c r="G24000" s="5">
        <v>1366</v>
      </c>
      <c r="H24000" s="6">
        <v>0.1016825</v>
      </c>
      <c r="I24000" s="7">
        <v>51.719000000000001</v>
      </c>
    </row>
    <row r="24001" spans="1:12" x14ac:dyDescent="0.25">
      <c r="A24001">
        <v>54495</v>
      </c>
      <c r="B24001" s="2">
        <v>14.416840000000001</v>
      </c>
      <c r="C24001" s="3">
        <v>8029</v>
      </c>
      <c r="D24001" s="4">
        <v>49220</v>
      </c>
      <c r="E24001" t="s">
        <v>10271</v>
      </c>
      <c r="F24001" s="4" t="s">
        <v>10031</v>
      </c>
      <c r="G24001" s="5">
        <v>5439</v>
      </c>
      <c r="H24001" s="6">
        <v>0.12759699999999999</v>
      </c>
      <c r="I24001" s="7">
        <v>47.238999999999997</v>
      </c>
    </row>
    <row r="24002" spans="1:12" x14ac:dyDescent="0.25">
      <c r="A24002">
        <v>25537</v>
      </c>
      <c r="B24002" s="2">
        <v>14.41521</v>
      </c>
      <c r="C24002" s="3">
        <v>1731</v>
      </c>
      <c r="D24002" s="4">
        <v>26580</v>
      </c>
      <c r="E24002" t="s">
        <v>5359</v>
      </c>
      <c r="F24002" s="4" t="s">
        <v>5144</v>
      </c>
      <c r="G24002" s="5">
        <v>1379</v>
      </c>
      <c r="H24002" s="6">
        <v>0.1195652</v>
      </c>
      <c r="I24002" s="7">
        <v>48.625</v>
      </c>
    </row>
    <row r="24003" spans="1:12" x14ac:dyDescent="0.25">
      <c r="A24003">
        <v>41847</v>
      </c>
      <c r="B24003" s="2">
        <v>14.414820000000001</v>
      </c>
      <c r="C24003" s="3">
        <v>305</v>
      </c>
      <c r="E24003" t="s">
        <v>8167</v>
      </c>
      <c r="F24003" s="4" t="s">
        <v>7883</v>
      </c>
      <c r="G24003" s="5">
        <v>224</v>
      </c>
      <c r="H24003" s="6">
        <v>0.1733333</v>
      </c>
      <c r="I24003" s="7">
        <v>39.326999999999998</v>
      </c>
    </row>
    <row r="24004" spans="1:12" x14ac:dyDescent="0.25">
      <c r="A24004">
        <v>13638</v>
      </c>
      <c r="B24004" s="2">
        <v>14.414720000000001</v>
      </c>
      <c r="C24004" s="3">
        <v>259</v>
      </c>
      <c r="D24004" s="4">
        <v>48060</v>
      </c>
      <c r="E24004" t="s">
        <v>2661</v>
      </c>
      <c r="F24004" s="4" t="s">
        <v>1280</v>
      </c>
      <c r="G24004" s="5">
        <v>193</v>
      </c>
      <c r="H24004" s="6">
        <v>0.134715</v>
      </c>
      <c r="I24004" s="7">
        <v>46</v>
      </c>
    </row>
    <row r="24005" spans="1:12" x14ac:dyDescent="0.25">
      <c r="A24005">
        <v>74574</v>
      </c>
      <c r="B24005" s="2">
        <v>14.414490000000001</v>
      </c>
      <c r="C24005" s="3">
        <v>1036</v>
      </c>
      <c r="E24005" t="s">
        <v>13681</v>
      </c>
      <c r="F24005" s="4" t="s">
        <v>13462</v>
      </c>
      <c r="G24005" s="5">
        <v>791</v>
      </c>
      <c r="H24005" s="6">
        <v>0.1111111</v>
      </c>
      <c r="I24005" s="7">
        <v>50.073999999999998</v>
      </c>
    </row>
    <row r="24006" spans="1:12" x14ac:dyDescent="0.25">
      <c r="A24006">
        <v>49094</v>
      </c>
      <c r="B24006" s="2">
        <v>14.41361</v>
      </c>
      <c r="C24006" s="3">
        <v>4229</v>
      </c>
      <c r="D24006" s="4">
        <v>17740</v>
      </c>
      <c r="E24006" t="s">
        <v>1398</v>
      </c>
      <c r="F24006" s="4" t="s">
        <v>9106</v>
      </c>
      <c r="G24006" s="5">
        <v>2875</v>
      </c>
      <c r="H24006" s="6">
        <v>0.1046957</v>
      </c>
      <c r="I24006" s="7">
        <v>51.176000000000002</v>
      </c>
      <c r="J24006" s="2">
        <v>59</v>
      </c>
      <c r="K24006">
        <v>1</v>
      </c>
    </row>
    <row r="24007" spans="1:12" x14ac:dyDescent="0.25">
      <c r="A24007">
        <v>24592</v>
      </c>
      <c r="B24007" s="2">
        <v>14.410439999999999</v>
      </c>
      <c r="C24007" s="3">
        <v>14850</v>
      </c>
      <c r="E24007" t="s">
        <v>5114</v>
      </c>
      <c r="F24007" s="4" t="s">
        <v>4335</v>
      </c>
      <c r="G24007" s="5">
        <v>10375</v>
      </c>
      <c r="H24007" s="6">
        <v>0.14554220000000001</v>
      </c>
      <c r="I24007" s="7">
        <v>44.109000000000002</v>
      </c>
      <c r="J24007" s="2">
        <v>54.333300000000001</v>
      </c>
      <c r="K24007">
        <v>3</v>
      </c>
    </row>
    <row r="24008" spans="1:12" x14ac:dyDescent="0.25">
      <c r="A24008">
        <v>17262</v>
      </c>
      <c r="B24008" s="2">
        <v>14.407719999999999</v>
      </c>
      <c r="C24008" s="3">
        <v>1773</v>
      </c>
      <c r="D24008" s="4">
        <v>16540</v>
      </c>
      <c r="E24008" t="s">
        <v>3756</v>
      </c>
      <c r="F24008" s="4" t="s">
        <v>3003</v>
      </c>
      <c r="G24008" s="5">
        <v>987</v>
      </c>
      <c r="H24008" s="6">
        <v>0.1062753</v>
      </c>
      <c r="I24008" s="7">
        <v>50.893000000000001</v>
      </c>
    </row>
    <row r="24009" spans="1:12" x14ac:dyDescent="0.25">
      <c r="A24009">
        <v>74127</v>
      </c>
      <c r="B24009" s="2">
        <v>14.404769999999999</v>
      </c>
      <c r="C24009" s="3">
        <v>16502</v>
      </c>
      <c r="D24009" s="4">
        <v>46140</v>
      </c>
      <c r="E24009" t="s">
        <v>13622</v>
      </c>
      <c r="F24009" s="4" t="s">
        <v>13462</v>
      </c>
      <c r="G24009" s="5">
        <v>11343</v>
      </c>
      <c r="H24009" s="6">
        <v>0.15444289999999999</v>
      </c>
      <c r="I24009" s="7">
        <v>42.567</v>
      </c>
      <c r="J24009" s="2">
        <v>49.666699999999999</v>
      </c>
      <c r="K24009">
        <v>6</v>
      </c>
    </row>
    <row r="24010" spans="1:12" x14ac:dyDescent="0.25">
      <c r="A24010">
        <v>85132</v>
      </c>
      <c r="B24010" s="2">
        <v>14.395720000000001</v>
      </c>
      <c r="C24010" s="3">
        <v>35680</v>
      </c>
      <c r="D24010" s="4">
        <v>38060</v>
      </c>
      <c r="E24010" t="s">
        <v>52</v>
      </c>
      <c r="F24010" s="4" t="s">
        <v>14962</v>
      </c>
      <c r="G24010" s="5">
        <v>26458</v>
      </c>
      <c r="H24010" s="6">
        <v>9.5014899999999999E-2</v>
      </c>
      <c r="I24010" s="7">
        <v>52.831000000000003</v>
      </c>
      <c r="J24010" s="2">
        <v>67.5</v>
      </c>
      <c r="K24010">
        <v>2</v>
      </c>
    </row>
    <row r="24011" spans="1:12" x14ac:dyDescent="0.25">
      <c r="A24011">
        <v>49663</v>
      </c>
      <c r="B24011" s="2">
        <v>14.38843</v>
      </c>
      <c r="C24011" s="3">
        <v>6162</v>
      </c>
      <c r="D24011" s="4">
        <v>15620</v>
      </c>
      <c r="E24011" t="s">
        <v>9441</v>
      </c>
      <c r="F24011" s="4" t="s">
        <v>9106</v>
      </c>
      <c r="G24011" s="5">
        <v>4013</v>
      </c>
      <c r="H24011" s="6">
        <v>0.10886899999999999</v>
      </c>
      <c r="I24011" s="7">
        <v>50.433999999999997</v>
      </c>
      <c r="J24011" s="2">
        <v>46.5</v>
      </c>
      <c r="K24011">
        <v>4</v>
      </c>
    </row>
    <row r="24012" spans="1:12" x14ac:dyDescent="0.25">
      <c r="A24012">
        <v>87002</v>
      </c>
      <c r="B24012" s="2">
        <v>14.384029999999999</v>
      </c>
      <c r="C24012" s="3">
        <v>22093</v>
      </c>
      <c r="D24012" s="4">
        <v>10740</v>
      </c>
      <c r="E24012" t="s">
        <v>15125</v>
      </c>
      <c r="F24012" s="4" t="s">
        <v>15124</v>
      </c>
      <c r="G24012" s="5">
        <v>14345</v>
      </c>
      <c r="H24012" s="6">
        <v>0.1575462</v>
      </c>
      <c r="I24012" s="7">
        <v>42.015999999999998</v>
      </c>
      <c r="J24012" s="2">
        <v>54.6</v>
      </c>
      <c r="K24012">
        <v>5</v>
      </c>
    </row>
    <row r="24013" spans="1:12" x14ac:dyDescent="0.25">
      <c r="A24013">
        <v>25275</v>
      </c>
      <c r="B24013" s="2">
        <v>14.38022</v>
      </c>
      <c r="C24013" s="3">
        <v>2256</v>
      </c>
      <c r="E24013" t="s">
        <v>5324</v>
      </c>
      <c r="F24013" s="4" t="s">
        <v>5144</v>
      </c>
      <c r="G24013" s="5">
        <v>1593</v>
      </c>
      <c r="H24013" s="6">
        <v>0.108532</v>
      </c>
      <c r="I24013" s="7">
        <v>50.484000000000002</v>
      </c>
    </row>
    <row r="24014" spans="1:12" x14ac:dyDescent="0.25">
      <c r="A24014">
        <v>43213</v>
      </c>
      <c r="B24014" s="2">
        <v>14.37473</v>
      </c>
      <c r="C24014" s="3">
        <v>31989</v>
      </c>
      <c r="D24014" s="4">
        <v>18140</v>
      </c>
      <c r="E24014" t="s">
        <v>1585</v>
      </c>
      <c r="F24014" s="4" t="s">
        <v>8295</v>
      </c>
      <c r="G24014" s="5">
        <v>21329</v>
      </c>
      <c r="H24014" s="6">
        <v>0.18116180000000001</v>
      </c>
      <c r="I24014" s="7">
        <v>37.933</v>
      </c>
      <c r="J24014" s="2">
        <v>45.153799999999997</v>
      </c>
      <c r="K24014">
        <v>13</v>
      </c>
      <c r="L24014" s="2">
        <v>77.400000000000006</v>
      </c>
    </row>
    <row r="24015" spans="1:12" x14ac:dyDescent="0.25">
      <c r="A24015">
        <v>75453</v>
      </c>
      <c r="B24015" s="2">
        <v>14.369059999999999</v>
      </c>
      <c r="C24015" s="3">
        <v>3315</v>
      </c>
      <c r="D24015" s="4">
        <v>19100</v>
      </c>
      <c r="E24015" t="s">
        <v>13806</v>
      </c>
      <c r="F24015" s="4" t="s">
        <v>13752</v>
      </c>
      <c r="G24015" s="5">
        <v>2384</v>
      </c>
      <c r="H24015" s="6">
        <v>0.1111577</v>
      </c>
      <c r="I24015" s="7">
        <v>50.026000000000003</v>
      </c>
    </row>
    <row r="24016" spans="1:12" x14ac:dyDescent="0.25">
      <c r="A24016">
        <v>38637</v>
      </c>
      <c r="B24016" s="2">
        <v>14.36462</v>
      </c>
      <c r="C24016" s="3">
        <v>26575</v>
      </c>
      <c r="D24016" s="4">
        <v>32820</v>
      </c>
      <c r="E24016" t="s">
        <v>7648</v>
      </c>
      <c r="F24016" s="4" t="s">
        <v>7633</v>
      </c>
      <c r="G24016" s="5">
        <v>16166</v>
      </c>
      <c r="H24016" s="6">
        <v>0.1193171</v>
      </c>
      <c r="I24016" s="7">
        <v>48.613</v>
      </c>
      <c r="J24016" s="2">
        <v>61</v>
      </c>
      <c r="K24016">
        <v>5</v>
      </c>
    </row>
    <row r="24017" spans="1:11" x14ac:dyDescent="0.25">
      <c r="A24017">
        <v>47838</v>
      </c>
      <c r="B24017" s="2">
        <v>14.36004</v>
      </c>
      <c r="C24017" s="3">
        <v>3786</v>
      </c>
      <c r="D24017" s="4">
        <v>45460</v>
      </c>
      <c r="E24017" t="s">
        <v>216</v>
      </c>
      <c r="F24017" s="4" t="s">
        <v>8800</v>
      </c>
      <c r="G24017" s="5">
        <v>2957</v>
      </c>
      <c r="H24017" s="6">
        <v>9.6043299999999998E-2</v>
      </c>
      <c r="I24017" s="7">
        <v>52.616</v>
      </c>
    </row>
    <row r="24018" spans="1:11" x14ac:dyDescent="0.25">
      <c r="A24018">
        <v>49955</v>
      </c>
      <c r="B24018" s="2">
        <v>14.35927</v>
      </c>
      <c r="C24018" s="3">
        <v>588</v>
      </c>
      <c r="D24018" s="4">
        <v>26340</v>
      </c>
      <c r="E24018" t="s">
        <v>9582</v>
      </c>
      <c r="F24018" s="4" t="s">
        <v>9106</v>
      </c>
      <c r="G24018" s="5">
        <v>279</v>
      </c>
      <c r="H24018" s="6">
        <v>6.8100400000000005E-2</v>
      </c>
      <c r="I24018" s="7">
        <v>57.44</v>
      </c>
    </row>
    <row r="24019" spans="1:11" x14ac:dyDescent="0.25">
      <c r="A24019">
        <v>70084</v>
      </c>
      <c r="B24019" s="2">
        <v>14.35798</v>
      </c>
      <c r="C24019" s="3">
        <v>7380</v>
      </c>
      <c r="D24019" s="4">
        <v>35380</v>
      </c>
      <c r="E24019" t="s">
        <v>11346</v>
      </c>
      <c r="F24019" s="4" t="s">
        <v>12927</v>
      </c>
      <c r="G24019" s="5">
        <v>5091</v>
      </c>
      <c r="H24019" s="6">
        <v>0.1052838</v>
      </c>
      <c r="I24019" s="7">
        <v>51.012</v>
      </c>
    </row>
    <row r="24020" spans="1:11" x14ac:dyDescent="0.25">
      <c r="A24020">
        <v>50628</v>
      </c>
      <c r="B24020" s="2">
        <v>14.356540000000001</v>
      </c>
      <c r="C24020" s="3">
        <v>1378</v>
      </c>
      <c r="E24020" t="s">
        <v>2788</v>
      </c>
      <c r="F24020" s="4" t="s">
        <v>9593</v>
      </c>
      <c r="G24020" s="5">
        <v>930</v>
      </c>
      <c r="H24020" s="6">
        <v>6.9892499999999996E-2</v>
      </c>
      <c r="I24020" s="7">
        <v>57.125</v>
      </c>
    </row>
    <row r="24021" spans="1:11" x14ac:dyDescent="0.25">
      <c r="A24021">
        <v>81059</v>
      </c>
      <c r="B24021" s="2">
        <v>14.356249999999999</v>
      </c>
      <c r="C24021" s="3">
        <v>347</v>
      </c>
      <c r="E24021" t="s">
        <v>14577</v>
      </c>
      <c r="F24021" s="4" t="s">
        <v>14477</v>
      </c>
      <c r="G24021" s="5">
        <v>312</v>
      </c>
      <c r="H24021" s="6">
        <v>6.4102599999999996E-2</v>
      </c>
      <c r="I24021" s="7">
        <v>58.125</v>
      </c>
    </row>
    <row r="24022" spans="1:11" x14ac:dyDescent="0.25">
      <c r="A24022">
        <v>34610</v>
      </c>
      <c r="B24022" s="2">
        <v>14.35408</v>
      </c>
      <c r="C24022" s="3">
        <v>12013</v>
      </c>
      <c r="D24022" s="4">
        <v>45300</v>
      </c>
      <c r="E24022" t="s">
        <v>6994</v>
      </c>
      <c r="F24022" s="4" t="s">
        <v>6689</v>
      </c>
      <c r="G24022" s="5">
        <v>8737</v>
      </c>
      <c r="H24022" s="6">
        <v>0.1277326</v>
      </c>
      <c r="I24022" s="7">
        <v>47.128</v>
      </c>
      <c r="J24022" s="2">
        <v>47</v>
      </c>
      <c r="K24022">
        <v>1</v>
      </c>
    </row>
    <row r="24023" spans="1:11" x14ac:dyDescent="0.25">
      <c r="A24023">
        <v>49760</v>
      </c>
      <c r="B24023" s="2">
        <v>14.35187</v>
      </c>
      <c r="C24023" s="3">
        <v>586</v>
      </c>
      <c r="E24023" t="s">
        <v>9488</v>
      </c>
      <c r="F24023" s="4" t="s">
        <v>9106</v>
      </c>
      <c r="G24023" s="5">
        <v>500</v>
      </c>
      <c r="H24023" s="6">
        <v>0.13200000000000001</v>
      </c>
      <c r="I24023" s="7">
        <v>46.389000000000003</v>
      </c>
    </row>
    <row r="24024" spans="1:11" x14ac:dyDescent="0.25">
      <c r="A24024">
        <v>72064</v>
      </c>
      <c r="B24024" s="2">
        <v>14.351319999999999</v>
      </c>
      <c r="C24024" s="3">
        <v>2457</v>
      </c>
      <c r="E24024" t="s">
        <v>11201</v>
      </c>
      <c r="F24024" s="4" t="s">
        <v>13183</v>
      </c>
      <c r="G24024" s="5">
        <v>1777</v>
      </c>
      <c r="H24024" s="6">
        <v>0.1136108</v>
      </c>
      <c r="I24024" s="7">
        <v>49.564999999999998</v>
      </c>
    </row>
    <row r="24025" spans="1:11" x14ac:dyDescent="0.25">
      <c r="A24025">
        <v>16340</v>
      </c>
      <c r="B24025" s="2">
        <v>14.35055</v>
      </c>
      <c r="C24025" s="3">
        <v>1833</v>
      </c>
      <c r="D24025" s="4">
        <v>47620</v>
      </c>
      <c r="E24025" t="s">
        <v>79</v>
      </c>
      <c r="F24025" s="4" t="s">
        <v>3003</v>
      </c>
      <c r="G24025" s="5">
        <v>1424</v>
      </c>
      <c r="H24025" s="6">
        <v>0.1038596</v>
      </c>
      <c r="I24025" s="7">
        <v>51.25</v>
      </c>
    </row>
    <row r="24026" spans="1:11" x14ac:dyDescent="0.25">
      <c r="A24026">
        <v>31315</v>
      </c>
      <c r="B24026" s="2">
        <v>14.34944</v>
      </c>
      <c r="C24026" s="3">
        <v>8460</v>
      </c>
      <c r="D24026" s="4">
        <v>25980</v>
      </c>
      <c r="E24026" t="s">
        <v>6597</v>
      </c>
      <c r="F24026" s="4" t="s">
        <v>6363</v>
      </c>
      <c r="G24026" s="5">
        <v>3224</v>
      </c>
      <c r="H24026" s="6">
        <v>0.1972093</v>
      </c>
      <c r="I24026" s="7">
        <v>35.118000000000002</v>
      </c>
    </row>
    <row r="24027" spans="1:11" x14ac:dyDescent="0.25">
      <c r="A24027">
        <v>21531</v>
      </c>
      <c r="B24027" s="2">
        <v>14.348280000000001</v>
      </c>
      <c r="C24027" s="3">
        <v>2279</v>
      </c>
      <c r="E24027" t="s">
        <v>4127</v>
      </c>
      <c r="F24027" s="4" t="s">
        <v>4361</v>
      </c>
      <c r="G24027" s="5">
        <v>1608</v>
      </c>
      <c r="H24027" s="6">
        <v>0.11746429999999999</v>
      </c>
      <c r="I24027" s="7">
        <v>48.893999999999998</v>
      </c>
      <c r="J24027" s="2">
        <v>50</v>
      </c>
      <c r="K24027">
        <v>1</v>
      </c>
    </row>
    <row r="24028" spans="1:11" x14ac:dyDescent="0.25">
      <c r="A24028">
        <v>60549</v>
      </c>
      <c r="B24028" s="2">
        <v>14.347770000000001</v>
      </c>
      <c r="C24028" s="3">
        <v>935</v>
      </c>
      <c r="D24028" s="4">
        <v>36860</v>
      </c>
      <c r="E24028" t="s">
        <v>11609</v>
      </c>
      <c r="F24028" s="4" t="s">
        <v>11490</v>
      </c>
      <c r="G24028" s="5">
        <v>510</v>
      </c>
      <c r="H24028" s="6">
        <v>0.1017613</v>
      </c>
      <c r="I24028" s="7">
        <v>51.606999999999999</v>
      </c>
    </row>
    <row r="24029" spans="1:11" x14ac:dyDescent="0.25">
      <c r="A24029">
        <v>74633</v>
      </c>
      <c r="B24029" s="2">
        <v>14.34756</v>
      </c>
      <c r="C24029" s="3">
        <v>504</v>
      </c>
      <c r="D24029" s="4">
        <v>46140</v>
      </c>
      <c r="E24029" t="s">
        <v>8525</v>
      </c>
      <c r="F24029" s="4" t="s">
        <v>13462</v>
      </c>
      <c r="G24029" s="5">
        <v>370</v>
      </c>
      <c r="H24029" s="6">
        <v>0.13513510000000001</v>
      </c>
      <c r="I24029" s="7">
        <v>45.832999999999998</v>
      </c>
    </row>
    <row r="24030" spans="1:11" x14ac:dyDescent="0.25">
      <c r="A24030">
        <v>35816</v>
      </c>
      <c r="B24030" s="2">
        <v>14.34552</v>
      </c>
      <c r="C24030" s="3">
        <v>14121</v>
      </c>
      <c r="D24030" s="4">
        <v>26620</v>
      </c>
      <c r="E24030" t="s">
        <v>7151</v>
      </c>
      <c r="F24030" s="4" t="s">
        <v>7027</v>
      </c>
      <c r="G24030" s="5">
        <v>8145</v>
      </c>
      <c r="H24030" s="6">
        <v>0.2241591</v>
      </c>
      <c r="I24030" s="7">
        <v>30.446999999999999</v>
      </c>
      <c r="J24030" s="2">
        <v>46</v>
      </c>
      <c r="K24030">
        <v>2</v>
      </c>
    </row>
    <row r="24031" spans="1:11" x14ac:dyDescent="0.25">
      <c r="A24031">
        <v>83676</v>
      </c>
      <c r="B24031" s="2">
        <v>14.342930000000001</v>
      </c>
      <c r="C24031" s="3">
        <v>4366</v>
      </c>
      <c r="D24031" s="4">
        <v>14260</v>
      </c>
      <c r="E24031" t="s">
        <v>7632</v>
      </c>
      <c r="F24031" s="4" t="s">
        <v>14725</v>
      </c>
      <c r="G24031" s="5">
        <v>2680</v>
      </c>
      <c r="H24031" s="6">
        <v>0.13246269999999999</v>
      </c>
      <c r="I24031" s="7">
        <v>46.292000000000002</v>
      </c>
      <c r="J24031" s="2">
        <v>57</v>
      </c>
      <c r="K24031">
        <v>1</v>
      </c>
    </row>
    <row r="24032" spans="1:11" x14ac:dyDescent="0.25">
      <c r="A24032">
        <v>14782</v>
      </c>
      <c r="B24032" s="2">
        <v>14.341900000000001</v>
      </c>
      <c r="C24032" s="3">
        <v>2680</v>
      </c>
      <c r="D24032" s="4">
        <v>27460</v>
      </c>
      <c r="E24032" t="s">
        <v>2942</v>
      </c>
      <c r="F24032" s="4" t="s">
        <v>1280</v>
      </c>
      <c r="G24032" s="5">
        <v>1639</v>
      </c>
      <c r="H24032" s="6">
        <v>0.122561</v>
      </c>
      <c r="I24032" s="7">
        <v>48</v>
      </c>
    </row>
    <row r="24033" spans="1:11" x14ac:dyDescent="0.25">
      <c r="A24033">
        <v>45740</v>
      </c>
      <c r="B24033" s="2">
        <v>14.34141</v>
      </c>
      <c r="C24033" s="3">
        <v>578</v>
      </c>
      <c r="D24033" s="4">
        <v>11900</v>
      </c>
      <c r="E24033" t="s">
        <v>1076</v>
      </c>
      <c r="F24033" s="4" t="s">
        <v>8295</v>
      </c>
      <c r="G24033" s="5">
        <v>404</v>
      </c>
      <c r="H24033" s="6">
        <v>0.1089109</v>
      </c>
      <c r="I24033" s="7">
        <v>50.356999999999999</v>
      </c>
    </row>
    <row r="24034" spans="1:11" x14ac:dyDescent="0.25">
      <c r="A24034">
        <v>49816</v>
      </c>
      <c r="B24034" s="2">
        <v>14.34117</v>
      </c>
      <c r="C24034" s="3">
        <v>777</v>
      </c>
      <c r="E24034" t="s">
        <v>407</v>
      </c>
      <c r="F24034" s="4" t="s">
        <v>9106</v>
      </c>
      <c r="G24034" s="5">
        <v>606</v>
      </c>
      <c r="H24034" s="6">
        <v>0.1202636</v>
      </c>
      <c r="I24034" s="7">
        <v>48.393000000000001</v>
      </c>
    </row>
    <row r="24035" spans="1:11" x14ac:dyDescent="0.25">
      <c r="A24035">
        <v>97538</v>
      </c>
      <c r="B24035" s="2">
        <v>14.34069</v>
      </c>
      <c r="C24035" s="3">
        <v>1652</v>
      </c>
      <c r="D24035" s="4">
        <v>24420</v>
      </c>
      <c r="E24035" t="s">
        <v>5080</v>
      </c>
      <c r="F24035" s="4" t="s">
        <v>16170</v>
      </c>
      <c r="G24035" s="5">
        <v>1404</v>
      </c>
      <c r="H24035" s="6">
        <v>0.19444439999999999</v>
      </c>
      <c r="I24035" s="7">
        <v>35.573999999999998</v>
      </c>
      <c r="J24035" s="2">
        <v>60.8</v>
      </c>
      <c r="K24035">
        <v>5</v>
      </c>
    </row>
    <row r="24036" spans="1:11" x14ac:dyDescent="0.25">
      <c r="A24036">
        <v>43323</v>
      </c>
      <c r="B24036" s="2">
        <v>14.340249999999999</v>
      </c>
      <c r="C24036" s="3">
        <v>609</v>
      </c>
      <c r="E24036" t="s">
        <v>8351</v>
      </c>
      <c r="F24036" s="4" t="s">
        <v>8295</v>
      </c>
      <c r="G24036" s="5">
        <v>407</v>
      </c>
      <c r="H24036" s="6">
        <v>8.8452100000000006E-2</v>
      </c>
      <c r="I24036" s="7">
        <v>53.889000000000003</v>
      </c>
    </row>
    <row r="24037" spans="1:11" x14ac:dyDescent="0.25">
      <c r="A24037">
        <v>49677</v>
      </c>
      <c r="B24037" s="2">
        <v>14.338979999999999</v>
      </c>
      <c r="C24037" s="3">
        <v>7245</v>
      </c>
      <c r="E24037" t="s">
        <v>9447</v>
      </c>
      <c r="F24037" s="4" t="s">
        <v>9106</v>
      </c>
      <c r="G24037" s="5">
        <v>4916</v>
      </c>
      <c r="H24037" s="6">
        <v>0.13565179999999999</v>
      </c>
      <c r="I24037" s="7">
        <v>45.731999999999999</v>
      </c>
    </row>
    <row r="24038" spans="1:11" x14ac:dyDescent="0.25">
      <c r="A24038">
        <v>80916</v>
      </c>
      <c r="B24038" s="2">
        <v>14.332839999999999</v>
      </c>
      <c r="C24038" s="3">
        <v>38631</v>
      </c>
      <c r="D24038" s="4">
        <v>17820</v>
      </c>
      <c r="E24038" t="s">
        <v>14565</v>
      </c>
      <c r="F24038" s="4" t="s">
        <v>14477</v>
      </c>
      <c r="G24038" s="5">
        <v>20716</v>
      </c>
      <c r="H24038" s="6">
        <v>0.14118839999999999</v>
      </c>
      <c r="I24038" s="7">
        <v>44.774999999999999</v>
      </c>
      <c r="J24038" s="2">
        <v>61.5</v>
      </c>
      <c r="K24038">
        <v>4</v>
      </c>
    </row>
    <row r="24039" spans="1:11" x14ac:dyDescent="0.25">
      <c r="A24039">
        <v>32055</v>
      </c>
      <c r="B24039" s="2">
        <v>14.325139999999999</v>
      </c>
      <c r="C24039" s="3">
        <v>16955</v>
      </c>
      <c r="D24039" s="4">
        <v>29380</v>
      </c>
      <c r="E24039" t="s">
        <v>3509</v>
      </c>
      <c r="F24039" s="4" t="s">
        <v>6689</v>
      </c>
      <c r="G24039" s="5">
        <v>11487</v>
      </c>
      <c r="H24039" s="6">
        <v>0.149038</v>
      </c>
      <c r="I24039" s="7">
        <v>43.414999999999999</v>
      </c>
      <c r="J24039" s="2">
        <v>62.25</v>
      </c>
      <c r="K24039">
        <v>4</v>
      </c>
    </row>
    <row r="24040" spans="1:11" x14ac:dyDescent="0.25">
      <c r="A24040">
        <v>70655</v>
      </c>
      <c r="B24040" s="2">
        <v>14.321859999999999</v>
      </c>
      <c r="C24040" s="3">
        <v>3519</v>
      </c>
      <c r="E24040" t="s">
        <v>8503</v>
      </c>
      <c r="F24040" s="4" t="s">
        <v>12927</v>
      </c>
      <c r="G24040" s="5">
        <v>2200</v>
      </c>
      <c r="H24040" s="6">
        <v>0.108587</v>
      </c>
      <c r="I24040" s="7">
        <v>50.4</v>
      </c>
    </row>
    <row r="24041" spans="1:11" x14ac:dyDescent="0.25">
      <c r="A24041">
        <v>83348</v>
      </c>
      <c r="B24041" s="2">
        <v>14.32131</v>
      </c>
      <c r="C24041" s="3">
        <v>78</v>
      </c>
      <c r="D24041" s="4">
        <v>25200</v>
      </c>
      <c r="E24041" t="s">
        <v>14760</v>
      </c>
      <c r="F24041" s="4" t="s">
        <v>14725</v>
      </c>
      <c r="G24041" s="5">
        <v>78</v>
      </c>
      <c r="H24041" s="6">
        <v>0.25641029999999998</v>
      </c>
      <c r="I24041" s="7">
        <v>24.853000000000002</v>
      </c>
    </row>
    <row r="24042" spans="1:11" x14ac:dyDescent="0.25">
      <c r="A24042">
        <v>49967</v>
      </c>
      <c r="B24042" s="2">
        <v>14.32119</v>
      </c>
      <c r="C24042" s="3">
        <v>472</v>
      </c>
      <c r="E24042" t="s">
        <v>9589</v>
      </c>
      <c r="F24042" s="4" t="s">
        <v>9106</v>
      </c>
      <c r="G24042" s="5">
        <v>418</v>
      </c>
      <c r="H24042" s="6">
        <v>0.1578947</v>
      </c>
      <c r="I24042" s="7">
        <v>41.875</v>
      </c>
      <c r="J24042" s="2">
        <v>32</v>
      </c>
      <c r="K24042">
        <v>1</v>
      </c>
    </row>
    <row r="24043" spans="1:11" x14ac:dyDescent="0.25">
      <c r="A24043">
        <v>39540</v>
      </c>
      <c r="B24043" s="2">
        <v>14.319750000000001</v>
      </c>
      <c r="C24043" s="3">
        <v>8866</v>
      </c>
      <c r="D24043" s="4">
        <v>25060</v>
      </c>
      <c r="E24043" t="s">
        <v>7824</v>
      </c>
      <c r="F24043" s="4" t="s">
        <v>7633</v>
      </c>
      <c r="G24043" s="5">
        <v>5598</v>
      </c>
      <c r="H24043" s="6">
        <v>0.13326189999999999</v>
      </c>
      <c r="I24043" s="7">
        <v>46.131</v>
      </c>
    </row>
    <row r="24044" spans="1:11" x14ac:dyDescent="0.25">
      <c r="A24044">
        <v>65769</v>
      </c>
      <c r="B24044" s="2">
        <v>14.317959999999999</v>
      </c>
      <c r="C24044" s="3">
        <v>3046</v>
      </c>
      <c r="E24044" t="s">
        <v>1370</v>
      </c>
      <c r="F24044" s="4" t="s">
        <v>12102</v>
      </c>
      <c r="G24044" s="5">
        <v>1901</v>
      </c>
      <c r="H24044" s="6">
        <v>0.1088901</v>
      </c>
      <c r="I24044" s="7">
        <v>50.341000000000001</v>
      </c>
    </row>
    <row r="24045" spans="1:11" x14ac:dyDescent="0.25">
      <c r="A24045">
        <v>81129</v>
      </c>
      <c r="B24045" s="2">
        <v>14.31747</v>
      </c>
      <c r="C24045" s="3">
        <v>187</v>
      </c>
      <c r="E24045" t="s">
        <v>14594</v>
      </c>
      <c r="F24045" s="4" t="s">
        <v>14477</v>
      </c>
      <c r="G24045" s="5">
        <v>157</v>
      </c>
      <c r="H24045" s="6">
        <v>0.15923570000000001</v>
      </c>
      <c r="I24045" s="7">
        <v>41.634999999999998</v>
      </c>
    </row>
    <row r="24046" spans="1:11" x14ac:dyDescent="0.25">
      <c r="A24046">
        <v>83661</v>
      </c>
      <c r="B24046" s="2">
        <v>14.315939999999999</v>
      </c>
      <c r="C24046" s="3">
        <v>9427</v>
      </c>
      <c r="D24046" s="4">
        <v>36620</v>
      </c>
      <c r="E24046" t="s">
        <v>14815</v>
      </c>
      <c r="F24046" s="4" t="s">
        <v>14725</v>
      </c>
      <c r="G24046" s="5">
        <v>6198</v>
      </c>
      <c r="H24046" s="6">
        <v>0.1087272</v>
      </c>
      <c r="I24046" s="7">
        <v>50.363</v>
      </c>
      <c r="J24046" s="2">
        <v>57.6</v>
      </c>
      <c r="K24046">
        <v>5</v>
      </c>
    </row>
    <row r="24047" spans="1:11" x14ac:dyDescent="0.25">
      <c r="A24047">
        <v>13501</v>
      </c>
      <c r="B24047" s="2">
        <v>14.30874</v>
      </c>
      <c r="C24047" s="3">
        <v>38464</v>
      </c>
      <c r="D24047" s="4">
        <v>46540</v>
      </c>
      <c r="E24047" t="s">
        <v>2638</v>
      </c>
      <c r="F24047" s="4" t="s">
        <v>1280</v>
      </c>
      <c r="G24047" s="5">
        <v>23905</v>
      </c>
      <c r="H24047" s="6">
        <v>0.17958589999999999</v>
      </c>
      <c r="I24047" s="7">
        <v>38.112000000000002</v>
      </c>
      <c r="J24047" s="2">
        <v>36.666699999999999</v>
      </c>
      <c r="K24047">
        <v>6</v>
      </c>
    </row>
    <row r="24048" spans="1:11" x14ac:dyDescent="0.25">
      <c r="A24048">
        <v>30217</v>
      </c>
      <c r="B24048" s="2">
        <v>14.30152</v>
      </c>
      <c r="C24048" s="3">
        <v>9484</v>
      </c>
      <c r="D24048" s="4">
        <v>12060</v>
      </c>
      <c r="E24048" t="s">
        <v>293</v>
      </c>
      <c r="F24048" s="4" t="s">
        <v>6363</v>
      </c>
      <c r="G24048" s="5">
        <v>6243</v>
      </c>
      <c r="H24048" s="6">
        <v>0.1063591</v>
      </c>
      <c r="I24048" s="7">
        <v>50.765000000000001</v>
      </c>
    </row>
    <row r="24049" spans="1:12" x14ac:dyDescent="0.25">
      <c r="A24049">
        <v>24528</v>
      </c>
      <c r="B24049" s="2">
        <v>14.299440000000001</v>
      </c>
      <c r="C24049" s="3">
        <v>3132</v>
      </c>
      <c r="D24049" s="4">
        <v>31340</v>
      </c>
      <c r="E24049" t="s">
        <v>5093</v>
      </c>
      <c r="F24049" s="4" t="s">
        <v>4335</v>
      </c>
      <c r="G24049" s="5">
        <v>2451</v>
      </c>
      <c r="H24049" s="6">
        <v>0.12520390000000001</v>
      </c>
      <c r="I24049" s="7">
        <v>47.5</v>
      </c>
    </row>
    <row r="24050" spans="1:12" x14ac:dyDescent="0.25">
      <c r="A24050">
        <v>31072</v>
      </c>
      <c r="B24050" s="2">
        <v>14.29865</v>
      </c>
      <c r="C24050" s="3">
        <v>1375</v>
      </c>
      <c r="E24050" t="s">
        <v>6581</v>
      </c>
      <c r="F24050" s="4" t="s">
        <v>6363</v>
      </c>
      <c r="G24050" s="5">
        <v>860</v>
      </c>
      <c r="H24050" s="6">
        <v>0.13604649999999999</v>
      </c>
      <c r="I24050" s="7">
        <v>45.625</v>
      </c>
    </row>
    <row r="24051" spans="1:12" x14ac:dyDescent="0.25">
      <c r="A24051">
        <v>28375</v>
      </c>
      <c r="B24051" s="2">
        <v>14.298410000000001</v>
      </c>
      <c r="C24051" s="3">
        <v>165</v>
      </c>
      <c r="D24051" s="4">
        <v>31300</v>
      </c>
      <c r="E24051" t="s">
        <v>5931</v>
      </c>
      <c r="F24051" s="4" t="s">
        <v>5642</v>
      </c>
      <c r="G24051" s="5">
        <v>126</v>
      </c>
      <c r="H24051" s="6">
        <v>0.12698409999999999</v>
      </c>
      <c r="I24051" s="7">
        <v>47.188000000000002</v>
      </c>
    </row>
    <row r="24052" spans="1:12" x14ac:dyDescent="0.25">
      <c r="A24052">
        <v>54895</v>
      </c>
      <c r="B24052" s="2">
        <v>14.2982</v>
      </c>
      <c r="C24052" s="3">
        <v>952</v>
      </c>
      <c r="E24052" t="s">
        <v>10398</v>
      </c>
      <c r="F24052" s="4" t="s">
        <v>10031</v>
      </c>
      <c r="G24052" s="5">
        <v>768</v>
      </c>
      <c r="H24052" s="6">
        <v>0.1080729</v>
      </c>
      <c r="I24052" s="7">
        <v>50.45</v>
      </c>
      <c r="J24052" s="2">
        <v>65</v>
      </c>
      <c r="K24052">
        <v>1</v>
      </c>
    </row>
    <row r="24053" spans="1:12" x14ac:dyDescent="0.25">
      <c r="A24053">
        <v>50150</v>
      </c>
      <c r="B24053" s="2">
        <v>14.29786</v>
      </c>
      <c r="C24053" s="3">
        <v>1070</v>
      </c>
      <c r="E24053" t="s">
        <v>9634</v>
      </c>
      <c r="F24053" s="4" t="s">
        <v>9593</v>
      </c>
      <c r="G24053" s="5">
        <v>652</v>
      </c>
      <c r="H24053" s="6">
        <v>0.1134969</v>
      </c>
      <c r="I24053" s="7">
        <v>49.511000000000003</v>
      </c>
      <c r="J24053" s="2">
        <v>64</v>
      </c>
      <c r="K24053">
        <v>2</v>
      </c>
    </row>
    <row r="24054" spans="1:12" x14ac:dyDescent="0.25">
      <c r="A24054">
        <v>58058</v>
      </c>
      <c r="B24054" s="2">
        <v>14.29768</v>
      </c>
      <c r="C24054" s="3">
        <v>126</v>
      </c>
      <c r="D24054" s="4">
        <v>47420</v>
      </c>
      <c r="E24054" t="s">
        <v>11087</v>
      </c>
      <c r="F24054" s="4" t="s">
        <v>11069</v>
      </c>
      <c r="G24054" s="5">
        <v>82</v>
      </c>
      <c r="H24054" s="6">
        <v>4.8780499999999997E-2</v>
      </c>
      <c r="I24054" s="7">
        <v>60.694000000000003</v>
      </c>
    </row>
    <row r="24055" spans="1:12" x14ac:dyDescent="0.25">
      <c r="A24055">
        <v>62872</v>
      </c>
      <c r="B24055" s="2">
        <v>14.297470000000001</v>
      </c>
      <c r="C24055" s="3">
        <v>1264</v>
      </c>
      <c r="D24055" s="4">
        <v>34500</v>
      </c>
      <c r="E24055" t="s">
        <v>12041</v>
      </c>
      <c r="F24055" s="4" t="s">
        <v>11490</v>
      </c>
      <c r="G24055" s="5">
        <v>818</v>
      </c>
      <c r="H24055" s="6">
        <v>0.10757949999999999</v>
      </c>
      <c r="I24055" s="7">
        <v>50.526000000000003</v>
      </c>
      <c r="J24055" s="2">
        <v>70</v>
      </c>
      <c r="K24055">
        <v>1</v>
      </c>
    </row>
    <row r="24056" spans="1:12" x14ac:dyDescent="0.25">
      <c r="A24056">
        <v>56669</v>
      </c>
      <c r="B24056" s="2">
        <v>14.29721</v>
      </c>
      <c r="C24056" s="3">
        <v>328</v>
      </c>
      <c r="E24056" t="s">
        <v>10838</v>
      </c>
      <c r="F24056" s="4" t="s">
        <v>10428</v>
      </c>
      <c r="G24056" s="5">
        <v>282</v>
      </c>
      <c r="H24056" s="6">
        <v>0.1666667</v>
      </c>
      <c r="I24056" s="7">
        <v>40.313000000000002</v>
      </c>
    </row>
    <row r="24057" spans="1:12" x14ac:dyDescent="0.25">
      <c r="A24057">
        <v>50239</v>
      </c>
      <c r="B24057" s="2">
        <v>14.29711</v>
      </c>
      <c r="C24057" s="3">
        <v>160</v>
      </c>
      <c r="D24057" s="4">
        <v>32260</v>
      </c>
      <c r="E24057" t="s">
        <v>9032</v>
      </c>
      <c r="F24057" s="4" t="s">
        <v>9593</v>
      </c>
      <c r="G24057" s="5">
        <v>105</v>
      </c>
      <c r="H24057" s="6">
        <v>7.5471700000000003E-2</v>
      </c>
      <c r="I24057" s="7">
        <v>56.070999999999998</v>
      </c>
    </row>
    <row r="24058" spans="1:12" x14ac:dyDescent="0.25">
      <c r="A24058">
        <v>98357</v>
      </c>
      <c r="B24058" s="2">
        <v>14.296860000000001</v>
      </c>
      <c r="C24058" s="3">
        <v>1631</v>
      </c>
      <c r="D24058" s="4">
        <v>38820</v>
      </c>
      <c r="E24058" t="s">
        <v>16414</v>
      </c>
      <c r="F24058" s="4" t="s">
        <v>16344</v>
      </c>
      <c r="G24058" s="5">
        <v>939</v>
      </c>
      <c r="H24058" s="6">
        <v>0.1244681</v>
      </c>
      <c r="I24058" s="7">
        <v>47.603999999999999</v>
      </c>
      <c r="J24058" s="2">
        <v>37</v>
      </c>
      <c r="K24058">
        <v>1</v>
      </c>
    </row>
    <row r="24059" spans="1:12" x14ac:dyDescent="0.25">
      <c r="A24059">
        <v>37366</v>
      </c>
      <c r="B24059" s="2">
        <v>14.296480000000001</v>
      </c>
      <c r="C24059" s="3">
        <v>907</v>
      </c>
      <c r="E24059" t="s">
        <v>536</v>
      </c>
      <c r="F24059" s="4" t="s">
        <v>7348</v>
      </c>
      <c r="G24059" s="5">
        <v>646</v>
      </c>
      <c r="H24059" s="6">
        <v>0.14241490000000001</v>
      </c>
      <c r="I24059" s="7">
        <v>44.5</v>
      </c>
    </row>
    <row r="24060" spans="1:12" x14ac:dyDescent="0.25">
      <c r="A24060">
        <v>38611</v>
      </c>
      <c r="B24060" s="2">
        <v>14.29368</v>
      </c>
      <c r="C24060" s="3">
        <v>16309</v>
      </c>
      <c r="D24060" s="4">
        <v>32820</v>
      </c>
      <c r="E24060" t="s">
        <v>7636</v>
      </c>
      <c r="F24060" s="4" t="s">
        <v>7633</v>
      </c>
      <c r="G24060" s="5">
        <v>11065</v>
      </c>
      <c r="H24060" s="6">
        <v>0.1079884</v>
      </c>
      <c r="I24060" s="7">
        <v>50.448999999999998</v>
      </c>
      <c r="J24060" s="2">
        <v>45</v>
      </c>
      <c r="K24060">
        <v>2</v>
      </c>
    </row>
    <row r="24061" spans="1:12" x14ac:dyDescent="0.25">
      <c r="A24061">
        <v>15425</v>
      </c>
      <c r="B24061" s="2">
        <v>14.287750000000001</v>
      </c>
      <c r="C24061" s="3">
        <v>19406</v>
      </c>
      <c r="D24061" s="4">
        <v>38300</v>
      </c>
      <c r="E24061" t="s">
        <v>3134</v>
      </c>
      <c r="F24061" s="4" t="s">
        <v>3003</v>
      </c>
      <c r="G24061" s="5">
        <v>13692</v>
      </c>
      <c r="H24061" s="6">
        <v>0.1111598</v>
      </c>
      <c r="I24061" s="7">
        <v>49.898000000000003</v>
      </c>
      <c r="J24061" s="2">
        <v>51.1</v>
      </c>
      <c r="K24061">
        <v>10</v>
      </c>
      <c r="L24061" s="2">
        <v>95.1</v>
      </c>
    </row>
    <row r="24062" spans="1:12" x14ac:dyDescent="0.25">
      <c r="A24062">
        <v>56469</v>
      </c>
      <c r="B24062" s="2">
        <v>14.28429</v>
      </c>
      <c r="C24062" s="3">
        <v>940</v>
      </c>
      <c r="E24062" t="s">
        <v>10760</v>
      </c>
      <c r="F24062" s="4" t="s">
        <v>10428</v>
      </c>
      <c r="G24062" s="5">
        <v>794</v>
      </c>
      <c r="H24062" s="6">
        <v>9.1939499999999993E-2</v>
      </c>
      <c r="I24062" s="7">
        <v>53.213999999999999</v>
      </c>
      <c r="J24062" s="2">
        <v>37</v>
      </c>
      <c r="K24062">
        <v>1</v>
      </c>
    </row>
    <row r="24063" spans="1:12" x14ac:dyDescent="0.25">
      <c r="A24063">
        <v>66106</v>
      </c>
      <c r="B24063" s="2">
        <v>14.28063</v>
      </c>
      <c r="C24063" s="3">
        <v>24145</v>
      </c>
      <c r="D24063" s="4">
        <v>28140</v>
      </c>
      <c r="E24063" t="s">
        <v>12261</v>
      </c>
      <c r="F24063" s="4" t="s">
        <v>12494</v>
      </c>
      <c r="G24063" s="5">
        <v>14486</v>
      </c>
      <c r="H24063" s="6">
        <v>0.1199089</v>
      </c>
      <c r="I24063" s="7">
        <v>48.38</v>
      </c>
      <c r="J24063" s="2">
        <v>41</v>
      </c>
      <c r="K24063">
        <v>4</v>
      </c>
    </row>
    <row r="24064" spans="1:12" x14ac:dyDescent="0.25">
      <c r="A24064">
        <v>7202</v>
      </c>
      <c r="B24064" s="2">
        <v>14.27073</v>
      </c>
      <c r="C24064" s="3">
        <v>42171</v>
      </c>
      <c r="D24064" s="4">
        <v>35620</v>
      </c>
      <c r="E24064" t="s">
        <v>1407</v>
      </c>
      <c r="F24064" s="4" t="s">
        <v>1341</v>
      </c>
      <c r="G24064" s="5">
        <v>26877</v>
      </c>
      <c r="H24064" s="6">
        <v>0.12482790000000001</v>
      </c>
      <c r="I24064" s="7">
        <v>47.529000000000003</v>
      </c>
      <c r="J24064" s="2">
        <v>49.8</v>
      </c>
      <c r="K24064">
        <v>5</v>
      </c>
    </row>
    <row r="24065" spans="1:12" x14ac:dyDescent="0.25">
      <c r="A24065">
        <v>30274</v>
      </c>
      <c r="B24065" s="2">
        <v>14.25925</v>
      </c>
      <c r="C24065" s="3">
        <v>34554</v>
      </c>
      <c r="D24065" s="4">
        <v>12060</v>
      </c>
      <c r="E24065" t="s">
        <v>1438</v>
      </c>
      <c r="F24065" s="4" t="s">
        <v>6363</v>
      </c>
      <c r="G24065" s="5">
        <v>21072</v>
      </c>
      <c r="H24065" s="6">
        <v>0.1583068</v>
      </c>
      <c r="I24065" s="7">
        <v>41.743000000000002</v>
      </c>
    </row>
    <row r="24066" spans="1:12" x14ac:dyDescent="0.25">
      <c r="A24066">
        <v>62854</v>
      </c>
      <c r="B24066" s="2">
        <v>14.25393</v>
      </c>
      <c r="C24066" s="3">
        <v>1776</v>
      </c>
      <c r="D24066" s="4">
        <v>16460</v>
      </c>
      <c r="E24066" t="s">
        <v>12034</v>
      </c>
      <c r="F24066" s="4" t="s">
        <v>11490</v>
      </c>
      <c r="G24066" s="5">
        <v>1156</v>
      </c>
      <c r="H24066" s="6">
        <v>0.1089965</v>
      </c>
      <c r="I24066" s="7">
        <v>50.262999999999998</v>
      </c>
      <c r="J24066" s="2">
        <v>79</v>
      </c>
      <c r="K24066">
        <v>1</v>
      </c>
    </row>
    <row r="24067" spans="1:12" x14ac:dyDescent="0.25">
      <c r="A24067">
        <v>37190</v>
      </c>
      <c r="B24067" s="2">
        <v>14.252179999999999</v>
      </c>
      <c r="C24067" s="3">
        <v>8704</v>
      </c>
      <c r="D24067" s="4">
        <v>34980</v>
      </c>
      <c r="E24067" t="s">
        <v>1140</v>
      </c>
      <c r="F24067" s="4" t="s">
        <v>7348</v>
      </c>
      <c r="G24067" s="5">
        <v>6183</v>
      </c>
      <c r="H24067" s="6">
        <v>0.12857840000000001</v>
      </c>
      <c r="I24067" s="7">
        <v>46.878999999999998</v>
      </c>
    </row>
    <row r="24068" spans="1:12" x14ac:dyDescent="0.25">
      <c r="A24068">
        <v>76448</v>
      </c>
      <c r="B24068" s="2">
        <v>14.24971</v>
      </c>
      <c r="C24068" s="3">
        <v>5379</v>
      </c>
      <c r="E24068" t="s">
        <v>13939</v>
      </c>
      <c r="F24068" s="4" t="s">
        <v>13752</v>
      </c>
      <c r="G24068" s="5">
        <v>4138</v>
      </c>
      <c r="H24068" s="6">
        <v>0.1423393</v>
      </c>
      <c r="I24068" s="7">
        <v>44.5</v>
      </c>
      <c r="J24068" s="2">
        <v>42</v>
      </c>
      <c r="K24068">
        <v>1</v>
      </c>
    </row>
    <row r="24069" spans="1:12" x14ac:dyDescent="0.25">
      <c r="A24069">
        <v>62443</v>
      </c>
      <c r="B24069" s="2">
        <v>14.24849</v>
      </c>
      <c r="C24069" s="3">
        <v>1610</v>
      </c>
      <c r="D24069" s="4">
        <v>20820</v>
      </c>
      <c r="E24069" t="s">
        <v>5318</v>
      </c>
      <c r="F24069" s="4" t="s">
        <v>11490</v>
      </c>
      <c r="G24069" s="5">
        <v>958</v>
      </c>
      <c r="H24069" s="6">
        <v>6.7849699999999999E-2</v>
      </c>
      <c r="I24069" s="7">
        <v>57.371000000000002</v>
      </c>
    </row>
    <row r="24070" spans="1:12" x14ac:dyDescent="0.25">
      <c r="A24070">
        <v>41763</v>
      </c>
      <c r="B24070" s="2">
        <v>14.248150000000001</v>
      </c>
      <c r="C24070" s="3">
        <v>671</v>
      </c>
      <c r="E24070" t="s">
        <v>8139</v>
      </c>
      <c r="F24070" s="4" t="s">
        <v>7883</v>
      </c>
      <c r="G24070" s="5">
        <v>451</v>
      </c>
      <c r="H24070" s="6">
        <v>0.15964519999999999</v>
      </c>
      <c r="I24070" s="7">
        <v>41.5</v>
      </c>
    </row>
    <row r="24071" spans="1:12" x14ac:dyDescent="0.25">
      <c r="A24071">
        <v>74107</v>
      </c>
      <c r="B24071" s="2">
        <v>14.24507</v>
      </c>
      <c r="C24071" s="3">
        <v>19629</v>
      </c>
      <c r="D24071" s="4">
        <v>46140</v>
      </c>
      <c r="E24071" t="s">
        <v>13622</v>
      </c>
      <c r="F24071" s="4" t="s">
        <v>13462</v>
      </c>
      <c r="G24071" s="5">
        <v>12409</v>
      </c>
      <c r="H24071" s="6">
        <v>0.14923449999999999</v>
      </c>
      <c r="I24071" s="7">
        <v>43.29</v>
      </c>
      <c r="J24071" s="2">
        <v>54.25</v>
      </c>
      <c r="K24071">
        <v>4</v>
      </c>
    </row>
    <row r="24072" spans="1:12" x14ac:dyDescent="0.25">
      <c r="A24072">
        <v>48060</v>
      </c>
      <c r="B24072" s="2">
        <v>14.235749999999999</v>
      </c>
      <c r="C24072" s="3">
        <v>40055</v>
      </c>
      <c r="D24072" s="4">
        <v>19820</v>
      </c>
      <c r="E24072" t="s">
        <v>9128</v>
      </c>
      <c r="F24072" s="4" t="s">
        <v>9106</v>
      </c>
      <c r="G24072" s="5">
        <v>26530</v>
      </c>
      <c r="H24072" s="6">
        <v>0.15589900000000001</v>
      </c>
      <c r="I24072" s="7">
        <v>42.137</v>
      </c>
      <c r="J24072" s="2">
        <v>52.25</v>
      </c>
      <c r="K24072">
        <v>24</v>
      </c>
      <c r="L24072" s="2">
        <v>96.8</v>
      </c>
    </row>
    <row r="24073" spans="1:12" x14ac:dyDescent="0.25">
      <c r="A24073">
        <v>72830</v>
      </c>
      <c r="B24073" s="2">
        <v>14.22709</v>
      </c>
      <c r="C24073" s="3">
        <v>15329</v>
      </c>
      <c r="E24073" t="s">
        <v>2090</v>
      </c>
      <c r="F24073" s="4" t="s">
        <v>13183</v>
      </c>
      <c r="G24073" s="5">
        <v>9689</v>
      </c>
      <c r="H24073" s="6">
        <v>0.17843139999999999</v>
      </c>
      <c r="I24073" s="7">
        <v>38.234000000000002</v>
      </c>
      <c r="J24073" s="2">
        <v>72.5</v>
      </c>
      <c r="K24073">
        <v>2</v>
      </c>
    </row>
    <row r="24074" spans="1:12" x14ac:dyDescent="0.25">
      <c r="A24074">
        <v>73542</v>
      </c>
      <c r="B24074" s="2">
        <v>14.224069999999999</v>
      </c>
      <c r="C24074" s="3">
        <v>4397</v>
      </c>
      <c r="E24074" t="s">
        <v>4257</v>
      </c>
      <c r="F24074" s="4" t="s">
        <v>13462</v>
      </c>
      <c r="G24074" s="5">
        <v>2917</v>
      </c>
      <c r="H24074" s="6">
        <v>0.14432639999999999</v>
      </c>
      <c r="I24074" s="7">
        <v>44.125</v>
      </c>
      <c r="J24074" s="2">
        <v>64</v>
      </c>
      <c r="K24074">
        <v>1</v>
      </c>
    </row>
    <row r="24075" spans="1:12" x14ac:dyDescent="0.25">
      <c r="A24075">
        <v>48454</v>
      </c>
      <c r="B24075" s="2">
        <v>14.22316</v>
      </c>
      <c r="C24075" s="3">
        <v>1299</v>
      </c>
      <c r="E24075" t="s">
        <v>8113</v>
      </c>
      <c r="F24075" s="4" t="s">
        <v>9106</v>
      </c>
      <c r="G24075" s="5">
        <v>866</v>
      </c>
      <c r="H24075" s="6">
        <v>9.3425599999999998E-2</v>
      </c>
      <c r="I24075" s="7">
        <v>52.917000000000002</v>
      </c>
    </row>
    <row r="24076" spans="1:12" x14ac:dyDescent="0.25">
      <c r="A24076">
        <v>95334</v>
      </c>
      <c r="B24076" s="2">
        <v>14.220840000000001</v>
      </c>
      <c r="C24076" s="3">
        <v>16329</v>
      </c>
      <c r="D24076" s="4">
        <v>32900</v>
      </c>
      <c r="E24076" t="s">
        <v>1366</v>
      </c>
      <c r="F24076" s="4" t="s">
        <v>15368</v>
      </c>
      <c r="G24076" s="5">
        <v>8821</v>
      </c>
      <c r="H24076" s="6">
        <v>9.8061400000000007E-2</v>
      </c>
      <c r="I24076" s="7">
        <v>52.115000000000002</v>
      </c>
      <c r="J24076" s="2">
        <v>48.5</v>
      </c>
      <c r="K24076">
        <v>2</v>
      </c>
    </row>
    <row r="24077" spans="1:12" x14ac:dyDescent="0.25">
      <c r="A24077">
        <v>72823</v>
      </c>
      <c r="B24077" s="2">
        <v>14.21772</v>
      </c>
      <c r="C24077" s="3">
        <v>6459</v>
      </c>
      <c r="D24077" s="4">
        <v>40780</v>
      </c>
      <c r="E24077" t="s">
        <v>5029</v>
      </c>
      <c r="F24077" s="4" t="s">
        <v>13183</v>
      </c>
      <c r="G24077" s="5">
        <v>4236</v>
      </c>
      <c r="H24077" s="6">
        <v>0.1244098</v>
      </c>
      <c r="I24077" s="7">
        <v>47.561</v>
      </c>
      <c r="J24077" s="2">
        <v>64</v>
      </c>
      <c r="K24077">
        <v>1</v>
      </c>
    </row>
    <row r="24078" spans="1:12" x14ac:dyDescent="0.25">
      <c r="A24078">
        <v>3582</v>
      </c>
      <c r="B24078" s="2">
        <v>14.216290000000001</v>
      </c>
      <c r="C24078" s="3">
        <v>2467</v>
      </c>
      <c r="D24078" s="4">
        <v>13620</v>
      </c>
      <c r="E24078" t="s">
        <v>612</v>
      </c>
      <c r="F24078" s="4" t="s">
        <v>520</v>
      </c>
      <c r="G24078" s="5">
        <v>1733</v>
      </c>
      <c r="H24078" s="6">
        <v>0.1343714</v>
      </c>
      <c r="I24078" s="7">
        <v>45.832999999999998</v>
      </c>
    </row>
    <row r="24079" spans="1:12" x14ac:dyDescent="0.25">
      <c r="A24079">
        <v>71336</v>
      </c>
      <c r="B24079" s="2">
        <v>14.21565</v>
      </c>
      <c r="C24079" s="3">
        <v>1353</v>
      </c>
      <c r="E24079" t="s">
        <v>4025</v>
      </c>
      <c r="F24079" s="4" t="s">
        <v>12927</v>
      </c>
      <c r="G24079" s="5">
        <v>936</v>
      </c>
      <c r="H24079" s="6">
        <v>8.3244399999999996E-2</v>
      </c>
      <c r="I24079" s="7">
        <v>54.667000000000002</v>
      </c>
    </row>
    <row r="24080" spans="1:12" x14ac:dyDescent="0.25">
      <c r="A24080">
        <v>77363</v>
      </c>
      <c r="B24080" s="2">
        <v>14.214880000000001</v>
      </c>
      <c r="C24080" s="3">
        <v>3470</v>
      </c>
      <c r="E24080" t="s">
        <v>7317</v>
      </c>
      <c r="F24080" s="4" t="s">
        <v>13752</v>
      </c>
      <c r="G24080" s="5">
        <v>2260</v>
      </c>
      <c r="H24080" s="6">
        <v>0.12693499999999999</v>
      </c>
      <c r="I24080" s="7">
        <v>47.112000000000002</v>
      </c>
    </row>
    <row r="24081" spans="1:11" x14ac:dyDescent="0.25">
      <c r="A24081">
        <v>83350</v>
      </c>
      <c r="B24081" s="2">
        <v>14.212490000000001</v>
      </c>
      <c r="C24081" s="3">
        <v>11991</v>
      </c>
      <c r="D24081" s="4">
        <v>15420</v>
      </c>
      <c r="E24081" t="s">
        <v>5461</v>
      </c>
      <c r="F24081" s="4" t="s">
        <v>14725</v>
      </c>
      <c r="G24081" s="5">
        <v>7754</v>
      </c>
      <c r="H24081" s="6">
        <v>0.11542429999999999</v>
      </c>
      <c r="I24081" s="7">
        <v>49.100999999999999</v>
      </c>
      <c r="J24081" s="2">
        <v>59</v>
      </c>
      <c r="K24081">
        <v>3</v>
      </c>
    </row>
    <row r="24082" spans="1:11" x14ac:dyDescent="0.25">
      <c r="A24082">
        <v>31626</v>
      </c>
      <c r="B24082" s="2">
        <v>14.21008</v>
      </c>
      <c r="C24082" s="3">
        <v>3325</v>
      </c>
      <c r="D24082" s="4">
        <v>45620</v>
      </c>
      <c r="E24082" t="s">
        <v>311</v>
      </c>
      <c r="F24082" s="4" t="s">
        <v>6363</v>
      </c>
      <c r="G24082" s="5">
        <v>2328</v>
      </c>
      <c r="H24082" s="6">
        <v>0.1477029</v>
      </c>
      <c r="I24082" s="7">
        <v>43.523000000000003</v>
      </c>
    </row>
    <row r="24083" spans="1:11" x14ac:dyDescent="0.25">
      <c r="A24083">
        <v>29385</v>
      </c>
      <c r="B24083" s="2">
        <v>14.208310000000001</v>
      </c>
      <c r="C24083" s="3">
        <v>7223</v>
      </c>
      <c r="D24083" s="4">
        <v>43900</v>
      </c>
      <c r="E24083" t="s">
        <v>6217</v>
      </c>
      <c r="F24083" s="4" t="s">
        <v>6130</v>
      </c>
      <c r="G24083" s="5">
        <v>5035</v>
      </c>
      <c r="H24083" s="6">
        <v>0.1149722</v>
      </c>
      <c r="I24083" s="7">
        <v>49.176000000000002</v>
      </c>
    </row>
    <row r="24084" spans="1:11" x14ac:dyDescent="0.25">
      <c r="A24084">
        <v>34974</v>
      </c>
      <c r="B24084" s="2">
        <v>14.203150000000001</v>
      </c>
      <c r="C24084" s="3">
        <v>23143</v>
      </c>
      <c r="D24084" s="4">
        <v>36380</v>
      </c>
      <c r="E24084" t="s">
        <v>7024</v>
      </c>
      <c r="F24084" s="4" t="s">
        <v>6689</v>
      </c>
      <c r="G24084" s="5">
        <v>16542</v>
      </c>
      <c r="H24084" s="6">
        <v>0.12494710000000001</v>
      </c>
      <c r="I24084" s="7">
        <v>47.448999999999998</v>
      </c>
    </row>
    <row r="24085" spans="1:11" x14ac:dyDescent="0.25">
      <c r="A24085">
        <v>24715</v>
      </c>
      <c r="B24085" s="2">
        <v>14.199109999999999</v>
      </c>
      <c r="C24085" s="3">
        <v>432</v>
      </c>
      <c r="D24085" s="4">
        <v>14140</v>
      </c>
      <c r="E24085" t="s">
        <v>5146</v>
      </c>
      <c r="F24085" s="4" t="s">
        <v>5144</v>
      </c>
      <c r="G24085" s="5">
        <v>352</v>
      </c>
      <c r="H24085" s="6">
        <v>0.1246459</v>
      </c>
      <c r="I24085" s="7">
        <v>47.5</v>
      </c>
    </row>
    <row r="24086" spans="1:11" x14ac:dyDescent="0.25">
      <c r="A24086">
        <v>75561</v>
      </c>
      <c r="B24086" s="2">
        <v>14.19814</v>
      </c>
      <c r="C24086" s="3">
        <v>5393</v>
      </c>
      <c r="D24086" s="4">
        <v>45500</v>
      </c>
      <c r="E24086" t="s">
        <v>13829</v>
      </c>
      <c r="F24086" s="4" t="s">
        <v>13752</v>
      </c>
      <c r="G24086" s="5">
        <v>3667</v>
      </c>
      <c r="H24086" s="6">
        <v>0.1229553</v>
      </c>
      <c r="I24086" s="7">
        <v>47.792000000000002</v>
      </c>
    </row>
    <row r="24087" spans="1:11" x14ac:dyDescent="0.25">
      <c r="A24087">
        <v>56761</v>
      </c>
      <c r="B24087" s="2">
        <v>14.197190000000001</v>
      </c>
      <c r="C24087" s="3">
        <v>432</v>
      </c>
      <c r="E24087" t="s">
        <v>10874</v>
      </c>
      <c r="F24087" s="4" t="s">
        <v>10428</v>
      </c>
      <c r="G24087" s="5">
        <v>323</v>
      </c>
      <c r="H24087" s="6">
        <v>8.9783299999999996E-2</v>
      </c>
      <c r="I24087" s="7">
        <v>53.523000000000003</v>
      </c>
    </row>
    <row r="24088" spans="1:11" x14ac:dyDescent="0.25">
      <c r="A24088">
        <v>77541</v>
      </c>
      <c r="B24088" s="2">
        <v>14.19448</v>
      </c>
      <c r="C24088" s="3">
        <v>17826</v>
      </c>
      <c r="D24088" s="4">
        <v>26420</v>
      </c>
      <c r="E24088" t="s">
        <v>726</v>
      </c>
      <c r="F24088" s="4" t="s">
        <v>13752</v>
      </c>
      <c r="G24088" s="5">
        <v>11017</v>
      </c>
      <c r="H24088" s="6">
        <v>9.2947299999999997E-2</v>
      </c>
      <c r="I24088" s="7">
        <v>52.972999999999999</v>
      </c>
      <c r="J24088" s="2">
        <v>45</v>
      </c>
      <c r="K24088">
        <v>2</v>
      </c>
    </row>
    <row r="24089" spans="1:11" x14ac:dyDescent="0.25">
      <c r="A24089">
        <v>49872</v>
      </c>
      <c r="B24089" s="2">
        <v>14.19181</v>
      </c>
      <c r="C24089" s="3">
        <v>180</v>
      </c>
      <c r="D24089" s="4">
        <v>21540</v>
      </c>
      <c r="E24089" t="s">
        <v>6547</v>
      </c>
      <c r="F24089" s="4" t="s">
        <v>9106</v>
      </c>
      <c r="G24089" s="5">
        <v>133</v>
      </c>
      <c r="H24089" s="6">
        <v>0.12781960000000001</v>
      </c>
      <c r="I24089" s="7">
        <v>46.944000000000003</v>
      </c>
    </row>
    <row r="24090" spans="1:11" x14ac:dyDescent="0.25">
      <c r="A24090">
        <v>33403</v>
      </c>
      <c r="B24090" s="2">
        <v>14.18966</v>
      </c>
      <c r="C24090" s="3">
        <v>12239</v>
      </c>
      <c r="D24090" s="4">
        <v>33100</v>
      </c>
      <c r="E24090" t="s">
        <v>6878</v>
      </c>
      <c r="F24090" s="4" t="s">
        <v>6689</v>
      </c>
      <c r="G24090" s="5">
        <v>8835</v>
      </c>
      <c r="H24090" s="6">
        <v>0.17192979999999999</v>
      </c>
      <c r="I24090" s="7">
        <v>39.316000000000003</v>
      </c>
      <c r="J24090" s="2">
        <v>43</v>
      </c>
      <c r="K24090">
        <v>3</v>
      </c>
    </row>
    <row r="24091" spans="1:11" x14ac:dyDescent="0.25">
      <c r="A24091">
        <v>74347</v>
      </c>
      <c r="B24091" s="2">
        <v>14.18707</v>
      </c>
      <c r="C24091" s="3">
        <v>2999</v>
      </c>
      <c r="E24091" t="s">
        <v>8616</v>
      </c>
      <c r="F24091" s="4" t="s">
        <v>13462</v>
      </c>
      <c r="G24091" s="5">
        <v>1996</v>
      </c>
      <c r="H24091" s="6">
        <v>0.10971939999999999</v>
      </c>
      <c r="I24091" s="7">
        <v>50.066000000000003</v>
      </c>
    </row>
    <row r="24092" spans="1:11" x14ac:dyDescent="0.25">
      <c r="A24092">
        <v>61410</v>
      </c>
      <c r="B24092" s="2">
        <v>14.186</v>
      </c>
      <c r="C24092" s="3">
        <v>3532</v>
      </c>
      <c r="D24092" s="4">
        <v>23660</v>
      </c>
      <c r="E24092" t="s">
        <v>4461</v>
      </c>
      <c r="F24092" s="4" t="s">
        <v>11490</v>
      </c>
      <c r="G24092" s="5">
        <v>2457</v>
      </c>
      <c r="H24092" s="6">
        <v>0.11879579999999999</v>
      </c>
      <c r="I24092" s="7">
        <v>48.487000000000002</v>
      </c>
      <c r="J24092" s="2">
        <v>55.5</v>
      </c>
      <c r="K24092">
        <v>2</v>
      </c>
    </row>
    <row r="24093" spans="1:11" x14ac:dyDescent="0.25">
      <c r="A24093">
        <v>1843</v>
      </c>
      <c r="B24093" s="2">
        <v>14.18177</v>
      </c>
      <c r="C24093" s="3">
        <v>25440</v>
      </c>
      <c r="D24093" s="4">
        <v>14460</v>
      </c>
      <c r="E24093" t="s">
        <v>244</v>
      </c>
      <c r="F24093" s="4" t="s">
        <v>21</v>
      </c>
      <c r="G24093" s="5">
        <v>15215</v>
      </c>
      <c r="H24093" s="6">
        <v>0.1458991</v>
      </c>
      <c r="I24093" s="7">
        <v>43.798999999999999</v>
      </c>
      <c r="J24093" s="2">
        <v>53</v>
      </c>
      <c r="K24093">
        <v>2</v>
      </c>
    </row>
    <row r="24094" spans="1:11" x14ac:dyDescent="0.25">
      <c r="A24094">
        <v>15045</v>
      </c>
      <c r="B24094" s="2">
        <v>14.177350000000001</v>
      </c>
      <c r="C24094" s="3">
        <v>4485</v>
      </c>
      <c r="D24094" s="4">
        <v>38300</v>
      </c>
      <c r="E24094" t="s">
        <v>3029</v>
      </c>
      <c r="F24094" s="4" t="s">
        <v>3003</v>
      </c>
      <c r="G24094" s="5">
        <v>3262</v>
      </c>
      <c r="H24094" s="6">
        <v>0.1425506</v>
      </c>
      <c r="I24094" s="7">
        <v>44.375</v>
      </c>
      <c r="J24094" s="2">
        <v>38.5</v>
      </c>
      <c r="K24094">
        <v>2</v>
      </c>
    </row>
    <row r="24095" spans="1:11" x14ac:dyDescent="0.25">
      <c r="A24095">
        <v>42764</v>
      </c>
      <c r="B24095" s="2">
        <v>14.17651</v>
      </c>
      <c r="C24095" s="3">
        <v>296</v>
      </c>
      <c r="E24095" t="s">
        <v>8292</v>
      </c>
      <c r="F24095" s="4" t="s">
        <v>7883</v>
      </c>
      <c r="G24095" s="5">
        <v>245</v>
      </c>
      <c r="H24095" s="6">
        <v>4.4898E-2</v>
      </c>
      <c r="I24095" s="7">
        <v>61.25</v>
      </c>
    </row>
    <row r="24096" spans="1:11" x14ac:dyDescent="0.25">
      <c r="A24096">
        <v>31036</v>
      </c>
      <c r="B24096" s="2">
        <v>14.17422</v>
      </c>
      <c r="C24096" s="3">
        <v>12454</v>
      </c>
      <c r="D24096" s="4">
        <v>47580</v>
      </c>
      <c r="E24096" t="s">
        <v>6564</v>
      </c>
      <c r="F24096" s="4" t="s">
        <v>6363</v>
      </c>
      <c r="G24096" s="5">
        <v>9298</v>
      </c>
      <c r="H24096" s="6">
        <v>0.11981070000000001</v>
      </c>
      <c r="I24096" s="7">
        <v>48.304000000000002</v>
      </c>
    </row>
    <row r="24097" spans="1:12" x14ac:dyDescent="0.25">
      <c r="A24097">
        <v>62956</v>
      </c>
      <c r="B24097" s="2">
        <v>14.171849999999999</v>
      </c>
      <c r="C24097" s="3">
        <v>902</v>
      </c>
      <c r="E24097" t="s">
        <v>12084</v>
      </c>
      <c r="F24097" s="4" t="s">
        <v>11490</v>
      </c>
      <c r="G24097" s="5">
        <v>606</v>
      </c>
      <c r="H24097" s="6">
        <v>7.7429999999999999E-2</v>
      </c>
      <c r="I24097" s="7">
        <v>55.625</v>
      </c>
    </row>
    <row r="24098" spans="1:12" x14ac:dyDescent="0.25">
      <c r="A24098">
        <v>16881</v>
      </c>
      <c r="B24098" s="2">
        <v>14.17136</v>
      </c>
      <c r="C24098" s="3">
        <v>2072</v>
      </c>
      <c r="D24098" s="4">
        <v>20180</v>
      </c>
      <c r="E24098" t="s">
        <v>3640</v>
      </c>
      <c r="F24098" s="4" t="s">
        <v>3003</v>
      </c>
      <c r="G24098" s="5">
        <v>1424</v>
      </c>
      <c r="H24098" s="6">
        <v>8.9887599999999998E-2</v>
      </c>
      <c r="I24098" s="7">
        <v>53.472000000000001</v>
      </c>
    </row>
    <row r="24099" spans="1:12" x14ac:dyDescent="0.25">
      <c r="A24099">
        <v>28645</v>
      </c>
      <c r="B24099" s="2">
        <v>14.16309</v>
      </c>
      <c r="C24099" s="3">
        <v>46473</v>
      </c>
      <c r="D24099" s="4">
        <v>25860</v>
      </c>
      <c r="E24099" t="s">
        <v>6047</v>
      </c>
      <c r="F24099" s="4" t="s">
        <v>5642</v>
      </c>
      <c r="G24099" s="5">
        <v>33158</v>
      </c>
      <c r="H24099" s="6">
        <v>0.13613610000000001</v>
      </c>
      <c r="I24099" s="7">
        <v>45.478999999999999</v>
      </c>
      <c r="J24099" s="2">
        <v>49.5</v>
      </c>
      <c r="K24099">
        <v>12</v>
      </c>
      <c r="L24099" s="2">
        <v>92.1</v>
      </c>
    </row>
    <row r="24100" spans="1:12" x14ac:dyDescent="0.25">
      <c r="A24100">
        <v>57317</v>
      </c>
      <c r="B24100" s="2">
        <v>14.155049999999999</v>
      </c>
      <c r="C24100" s="3">
        <v>583</v>
      </c>
      <c r="E24100" t="s">
        <v>10936</v>
      </c>
      <c r="F24100" s="4" t="s">
        <v>10877</v>
      </c>
      <c r="G24100" s="5">
        <v>416</v>
      </c>
      <c r="H24100" s="6">
        <v>0.17266190000000001</v>
      </c>
      <c r="I24100" s="7">
        <v>39.167000000000002</v>
      </c>
      <c r="J24100" s="2">
        <v>58</v>
      </c>
      <c r="K24100">
        <v>1</v>
      </c>
    </row>
    <row r="24101" spans="1:12" x14ac:dyDescent="0.25">
      <c r="A24101">
        <v>16333</v>
      </c>
      <c r="B24101" s="2">
        <v>14.154909999999999</v>
      </c>
      <c r="C24101" s="3">
        <v>209</v>
      </c>
      <c r="D24101" s="4">
        <v>14620</v>
      </c>
      <c r="E24101" t="s">
        <v>49</v>
      </c>
      <c r="F24101" s="4" t="s">
        <v>3003</v>
      </c>
      <c r="G24101" s="5">
        <v>163</v>
      </c>
      <c r="H24101" s="6">
        <v>0.15337419999999999</v>
      </c>
      <c r="I24101" s="7">
        <v>42.5</v>
      </c>
    </row>
    <row r="24102" spans="1:12" x14ac:dyDescent="0.25">
      <c r="A24102">
        <v>32811</v>
      </c>
      <c r="B24102" s="2">
        <v>14.149419999999999</v>
      </c>
      <c r="C24102" s="3">
        <v>37479</v>
      </c>
      <c r="D24102" s="4">
        <v>36740</v>
      </c>
      <c r="E24102" t="s">
        <v>5555</v>
      </c>
      <c r="F24102" s="4" t="s">
        <v>6689</v>
      </c>
      <c r="G24102" s="5">
        <v>22785</v>
      </c>
      <c r="H24102" s="6">
        <v>0.19288159999999999</v>
      </c>
      <c r="I24102" s="7">
        <v>35.671999999999997</v>
      </c>
      <c r="J24102" s="2">
        <v>57.25</v>
      </c>
      <c r="K24102">
        <v>4</v>
      </c>
    </row>
    <row r="24103" spans="1:12" x14ac:dyDescent="0.25">
      <c r="A24103">
        <v>13648</v>
      </c>
      <c r="B24103" s="2">
        <v>14.14363</v>
      </c>
      <c r="C24103" s="3">
        <v>2094</v>
      </c>
      <c r="D24103" s="4">
        <v>36300</v>
      </c>
      <c r="E24103" t="s">
        <v>482</v>
      </c>
      <c r="F24103" s="4" t="s">
        <v>1280</v>
      </c>
      <c r="G24103" s="5">
        <v>1422</v>
      </c>
      <c r="H24103" s="6">
        <v>0.1090014</v>
      </c>
      <c r="I24103" s="7">
        <v>50.161000000000001</v>
      </c>
    </row>
    <row r="24104" spans="1:12" x14ac:dyDescent="0.25">
      <c r="A24104">
        <v>75855</v>
      </c>
      <c r="B24104" s="2">
        <v>14.14289</v>
      </c>
      <c r="C24104" s="3">
        <v>2315</v>
      </c>
      <c r="E24104" t="s">
        <v>5134</v>
      </c>
      <c r="F24104" s="4" t="s">
        <v>13752</v>
      </c>
      <c r="G24104" s="5">
        <v>1664</v>
      </c>
      <c r="H24104" s="6">
        <v>0.16646630000000001</v>
      </c>
      <c r="I24104" s="7">
        <v>40.229999999999997</v>
      </c>
      <c r="J24104" s="2">
        <v>79</v>
      </c>
      <c r="K24104">
        <v>1</v>
      </c>
    </row>
    <row r="24105" spans="1:12" x14ac:dyDescent="0.25">
      <c r="A24105">
        <v>79538</v>
      </c>
      <c r="B24105" s="2">
        <v>14.14246</v>
      </c>
      <c r="C24105" s="3">
        <v>225</v>
      </c>
      <c r="E24105" t="s">
        <v>14433</v>
      </c>
      <c r="F24105" s="4" t="s">
        <v>13752</v>
      </c>
      <c r="G24105" s="5">
        <v>148</v>
      </c>
      <c r="H24105" s="6">
        <v>0.1081081</v>
      </c>
      <c r="I24105" s="7">
        <v>50.313000000000002</v>
      </c>
    </row>
    <row r="24106" spans="1:12" x14ac:dyDescent="0.25">
      <c r="A24106">
        <v>49227</v>
      </c>
      <c r="B24106" s="2">
        <v>14.14222</v>
      </c>
      <c r="C24106" s="3">
        <v>1151</v>
      </c>
      <c r="D24106" s="4">
        <v>25880</v>
      </c>
      <c r="E24106" t="s">
        <v>4614</v>
      </c>
      <c r="F24106" s="4" t="s">
        <v>9106</v>
      </c>
      <c r="G24106" s="5">
        <v>819</v>
      </c>
      <c r="H24106" s="6">
        <v>8.1707299999999997E-2</v>
      </c>
      <c r="I24106" s="7">
        <v>54.875</v>
      </c>
    </row>
    <row r="24107" spans="1:12" x14ac:dyDescent="0.25">
      <c r="A24107">
        <v>24263</v>
      </c>
      <c r="B24107" s="2">
        <v>14.14087</v>
      </c>
      <c r="C24107" s="3">
        <v>6710</v>
      </c>
      <c r="E24107" t="s">
        <v>5016</v>
      </c>
      <c r="F24107" s="4" t="s">
        <v>4335</v>
      </c>
      <c r="G24107" s="5">
        <v>4822</v>
      </c>
      <c r="H24107" s="6">
        <v>0.1370516</v>
      </c>
      <c r="I24107" s="7">
        <v>45.307000000000002</v>
      </c>
      <c r="J24107" s="2">
        <v>62</v>
      </c>
      <c r="K24107">
        <v>1</v>
      </c>
    </row>
    <row r="24108" spans="1:12" x14ac:dyDescent="0.25">
      <c r="A24108">
        <v>95358</v>
      </c>
      <c r="B24108" s="2">
        <v>14.135249999999999</v>
      </c>
      <c r="C24108" s="3">
        <v>31708</v>
      </c>
      <c r="D24108" s="4">
        <v>33700</v>
      </c>
      <c r="E24108" t="s">
        <v>11999</v>
      </c>
      <c r="F24108" s="4" t="s">
        <v>15368</v>
      </c>
      <c r="G24108" s="5">
        <v>18676</v>
      </c>
      <c r="H24108" s="6">
        <v>0.1090169</v>
      </c>
      <c r="I24108" s="7">
        <v>50.149000000000001</v>
      </c>
      <c r="J24108" s="2">
        <v>47.8</v>
      </c>
      <c r="K24108">
        <v>5</v>
      </c>
    </row>
    <row r="24109" spans="1:12" x14ac:dyDescent="0.25">
      <c r="A24109">
        <v>62076</v>
      </c>
      <c r="B24109" s="2">
        <v>14.13076</v>
      </c>
      <c r="C24109" s="3">
        <v>87</v>
      </c>
      <c r="E24109" t="s">
        <v>11873</v>
      </c>
      <c r="F24109" s="4" t="s">
        <v>11490</v>
      </c>
      <c r="G24109" s="5">
        <v>67</v>
      </c>
      <c r="H24109" s="6">
        <v>4.4776099999999999E-2</v>
      </c>
      <c r="I24109" s="7">
        <v>61.25</v>
      </c>
    </row>
    <row r="24110" spans="1:12" x14ac:dyDescent="0.25">
      <c r="A24110">
        <v>29742</v>
      </c>
      <c r="B24110" s="2">
        <v>14.1303</v>
      </c>
      <c r="C24110" s="3">
        <v>2319</v>
      </c>
      <c r="D24110" s="4">
        <v>16740</v>
      </c>
      <c r="E24110" t="s">
        <v>305</v>
      </c>
      <c r="F24110" s="4" t="s">
        <v>6130</v>
      </c>
      <c r="G24110" s="5">
        <v>1873</v>
      </c>
      <c r="H24110" s="6">
        <v>8.8627899999999996E-2</v>
      </c>
      <c r="I24110" s="7">
        <v>53.671999999999997</v>
      </c>
    </row>
    <row r="24111" spans="1:12" x14ac:dyDescent="0.25">
      <c r="A24111">
        <v>49655</v>
      </c>
      <c r="B24111" s="2">
        <v>14.12936</v>
      </c>
      <c r="C24111" s="3">
        <v>3039</v>
      </c>
      <c r="E24111" t="s">
        <v>7288</v>
      </c>
      <c r="F24111" s="4" t="s">
        <v>9106</v>
      </c>
      <c r="G24111" s="5">
        <v>2036</v>
      </c>
      <c r="H24111" s="6">
        <v>0.10947469999999999</v>
      </c>
      <c r="I24111" s="7">
        <v>50.066000000000003</v>
      </c>
      <c r="J24111" s="2">
        <v>49</v>
      </c>
      <c r="K24111">
        <v>1</v>
      </c>
    </row>
    <row r="24112" spans="1:12" x14ac:dyDescent="0.25">
      <c r="A24112">
        <v>64722</v>
      </c>
      <c r="B24112" s="2">
        <v>14.12881</v>
      </c>
      <c r="C24112" s="3">
        <v>458</v>
      </c>
      <c r="D24112" s="4">
        <v>28140</v>
      </c>
      <c r="E24112" t="s">
        <v>12313</v>
      </c>
      <c r="F24112" s="4" t="s">
        <v>12102</v>
      </c>
      <c r="G24112" s="5">
        <v>284</v>
      </c>
      <c r="H24112" s="6">
        <v>8.4506999999999999E-2</v>
      </c>
      <c r="I24112" s="7">
        <v>54.375</v>
      </c>
    </row>
    <row r="24113" spans="1:12" x14ac:dyDescent="0.25">
      <c r="A24113">
        <v>26354</v>
      </c>
      <c r="B24113" s="2">
        <v>14.126849999999999</v>
      </c>
      <c r="C24113" s="3">
        <v>10951</v>
      </c>
      <c r="D24113" s="4">
        <v>17220</v>
      </c>
      <c r="E24113" t="s">
        <v>172</v>
      </c>
      <c r="F24113" s="4" t="s">
        <v>5144</v>
      </c>
      <c r="G24113" s="5">
        <v>7902</v>
      </c>
      <c r="H24113" s="6">
        <v>0.125775</v>
      </c>
      <c r="I24113" s="7">
        <v>47.24</v>
      </c>
    </row>
    <row r="24114" spans="1:12" x14ac:dyDescent="0.25">
      <c r="A24114">
        <v>23148</v>
      </c>
      <c r="B24114" s="2">
        <v>14.12462</v>
      </c>
      <c r="C24114" s="3">
        <v>2201</v>
      </c>
      <c r="E24114" t="s">
        <v>4829</v>
      </c>
      <c r="F24114" s="4" t="s">
        <v>4335</v>
      </c>
      <c r="G24114" s="5">
        <v>1439</v>
      </c>
      <c r="H24114" s="6">
        <v>0.15496869999999999</v>
      </c>
      <c r="I24114" s="7">
        <v>42.194000000000003</v>
      </c>
    </row>
    <row r="24115" spans="1:12" x14ac:dyDescent="0.25">
      <c r="A24115">
        <v>72642</v>
      </c>
      <c r="B24115" s="2">
        <v>14.12387</v>
      </c>
      <c r="C24115" s="3">
        <v>1967</v>
      </c>
      <c r="D24115" s="4">
        <v>34260</v>
      </c>
      <c r="E24115" t="s">
        <v>5919</v>
      </c>
      <c r="F24115" s="4" t="s">
        <v>13183</v>
      </c>
      <c r="G24115" s="5">
        <v>1684</v>
      </c>
      <c r="H24115" s="6">
        <v>0.1371734</v>
      </c>
      <c r="I24115" s="7">
        <v>45.268000000000001</v>
      </c>
    </row>
    <row r="24116" spans="1:12" x14ac:dyDescent="0.25">
      <c r="A24116">
        <v>25260</v>
      </c>
      <c r="B24116" s="2">
        <v>14.123139999999999</v>
      </c>
      <c r="C24116" s="3">
        <v>1754</v>
      </c>
      <c r="D24116" s="4">
        <v>38580</v>
      </c>
      <c r="E24116" t="s">
        <v>5318</v>
      </c>
      <c r="F24116" s="4" t="s">
        <v>5144</v>
      </c>
      <c r="G24116" s="5">
        <v>1363</v>
      </c>
      <c r="H24116" s="6">
        <v>0.12536659999999999</v>
      </c>
      <c r="I24116" s="7">
        <v>47.308</v>
      </c>
    </row>
    <row r="24117" spans="1:12" x14ac:dyDescent="0.25">
      <c r="A24117">
        <v>45862</v>
      </c>
      <c r="B24117" s="2">
        <v>14.1226</v>
      </c>
      <c r="C24117" s="3">
        <v>1327</v>
      </c>
      <c r="D24117" s="4">
        <v>16380</v>
      </c>
      <c r="E24117" t="s">
        <v>225</v>
      </c>
      <c r="F24117" s="4" t="s">
        <v>8295</v>
      </c>
      <c r="G24117" s="5">
        <v>899</v>
      </c>
      <c r="H24117" s="6">
        <v>8.4444400000000003E-2</v>
      </c>
      <c r="I24117" s="7">
        <v>54.375</v>
      </c>
    </row>
    <row r="24118" spans="1:12" x14ac:dyDescent="0.25">
      <c r="A24118">
        <v>65082</v>
      </c>
      <c r="B24118" s="2">
        <v>14.122159999999999</v>
      </c>
      <c r="C24118" s="3">
        <v>1190</v>
      </c>
      <c r="E24118" t="s">
        <v>7133</v>
      </c>
      <c r="F24118" s="4" t="s">
        <v>12102</v>
      </c>
      <c r="G24118" s="5">
        <v>917</v>
      </c>
      <c r="H24118" s="6">
        <v>0.1100218</v>
      </c>
      <c r="I24118" s="7">
        <v>49.954000000000001</v>
      </c>
    </row>
    <row r="24119" spans="1:12" x14ac:dyDescent="0.25">
      <c r="A24119">
        <v>52584</v>
      </c>
      <c r="B24119" s="2">
        <v>14.121880000000001</v>
      </c>
      <c r="C24119" s="3">
        <v>458</v>
      </c>
      <c r="D24119" s="4">
        <v>36900</v>
      </c>
      <c r="E24119" t="s">
        <v>2529</v>
      </c>
      <c r="F24119" s="4" t="s">
        <v>9593</v>
      </c>
      <c r="G24119" s="5">
        <v>280</v>
      </c>
      <c r="H24119" s="6">
        <v>0.1459075</v>
      </c>
      <c r="I24119" s="7">
        <v>43.75</v>
      </c>
    </row>
    <row r="24120" spans="1:12" x14ac:dyDescent="0.25">
      <c r="A24120">
        <v>59542</v>
      </c>
      <c r="B24120" s="2">
        <v>14.121779999999999</v>
      </c>
      <c r="C24120" s="3">
        <v>204</v>
      </c>
      <c r="E24120" t="s">
        <v>793</v>
      </c>
      <c r="F24120" s="4" t="s">
        <v>11278</v>
      </c>
      <c r="G24120" s="5">
        <v>143</v>
      </c>
      <c r="H24120" s="6">
        <v>0.17482519999999999</v>
      </c>
      <c r="I24120" s="7">
        <v>38.75</v>
      </c>
    </row>
    <row r="24121" spans="1:12" x14ac:dyDescent="0.25">
      <c r="A24121">
        <v>4254</v>
      </c>
      <c r="B24121" s="2">
        <v>14.12125</v>
      </c>
      <c r="C24121" s="3">
        <v>3082</v>
      </c>
      <c r="D24121" s="4">
        <v>30340</v>
      </c>
      <c r="E24121" t="s">
        <v>779</v>
      </c>
      <c r="F24121" s="4" t="s">
        <v>701</v>
      </c>
      <c r="G24121" s="5">
        <v>2072</v>
      </c>
      <c r="H24121" s="6">
        <v>0.1046792</v>
      </c>
      <c r="I24121" s="7">
        <v>50.871000000000002</v>
      </c>
      <c r="J24121" s="2">
        <v>39</v>
      </c>
      <c r="K24121">
        <v>2</v>
      </c>
    </row>
    <row r="24122" spans="1:12" x14ac:dyDescent="0.25">
      <c r="A24122">
        <v>87569</v>
      </c>
      <c r="B24122" s="2">
        <v>14.120660000000001</v>
      </c>
      <c r="C24122" s="3">
        <v>430</v>
      </c>
      <c r="D24122" s="4">
        <v>29780</v>
      </c>
      <c r="E24122" t="s">
        <v>15226</v>
      </c>
      <c r="F24122" s="4" t="s">
        <v>15124</v>
      </c>
      <c r="G24122" s="5">
        <v>400</v>
      </c>
      <c r="H24122" s="6">
        <v>0.25935160000000002</v>
      </c>
      <c r="I24122" s="7">
        <v>24.140999999999998</v>
      </c>
    </row>
    <row r="24123" spans="1:12" x14ac:dyDescent="0.25">
      <c r="A24123">
        <v>54896</v>
      </c>
      <c r="B24123" s="2">
        <v>14.120279999999999</v>
      </c>
      <c r="C24123" s="3">
        <v>1463</v>
      </c>
      <c r="E24123" t="s">
        <v>10399</v>
      </c>
      <c r="F24123" s="4" t="s">
        <v>10031</v>
      </c>
      <c r="G24123" s="5">
        <v>1167</v>
      </c>
      <c r="H24123" s="6">
        <v>0.14652960000000001</v>
      </c>
      <c r="I24123" s="7">
        <v>43.636000000000003</v>
      </c>
    </row>
    <row r="24124" spans="1:12" x14ac:dyDescent="0.25">
      <c r="A24124">
        <v>76543</v>
      </c>
      <c r="B24124" s="2">
        <v>14.115970000000001</v>
      </c>
      <c r="C24124" s="3">
        <v>30103</v>
      </c>
      <c r="D24124" s="4">
        <v>28660</v>
      </c>
      <c r="E24124" t="s">
        <v>13959</v>
      </c>
      <c r="F24124" s="4" t="s">
        <v>13752</v>
      </c>
      <c r="G24124" s="5">
        <v>16826</v>
      </c>
      <c r="H24124" s="6">
        <v>0.12546060000000001</v>
      </c>
      <c r="I24124" s="7">
        <v>47.271000000000001</v>
      </c>
      <c r="J24124" s="2">
        <v>49</v>
      </c>
      <c r="K24124">
        <v>3</v>
      </c>
    </row>
    <row r="24125" spans="1:12" x14ac:dyDescent="0.25">
      <c r="A24125">
        <v>78342</v>
      </c>
      <c r="B24125" s="2">
        <v>14.11187</v>
      </c>
      <c r="C24125" s="3">
        <v>437</v>
      </c>
      <c r="D24125" s="4">
        <v>10860</v>
      </c>
      <c r="E24125" t="s">
        <v>14208</v>
      </c>
      <c r="F24125" s="4" t="s">
        <v>13752</v>
      </c>
      <c r="G24125" s="5">
        <v>300</v>
      </c>
      <c r="H24125" s="6">
        <v>0.15666669999999999</v>
      </c>
      <c r="I24125" s="7">
        <v>41.875</v>
      </c>
    </row>
    <row r="24126" spans="1:12" x14ac:dyDescent="0.25">
      <c r="A24126">
        <v>41642</v>
      </c>
      <c r="B24126" s="2">
        <v>14.11171</v>
      </c>
      <c r="C24126" s="3">
        <v>578</v>
      </c>
      <c r="E24126" t="s">
        <v>8111</v>
      </c>
      <c r="F24126" s="4" t="s">
        <v>7883</v>
      </c>
      <c r="G24126" s="5">
        <v>372</v>
      </c>
      <c r="H24126" s="6">
        <v>9.1152800000000006E-2</v>
      </c>
      <c r="I24126" s="7">
        <v>53.194000000000003</v>
      </c>
    </row>
    <row r="24127" spans="1:12" x14ac:dyDescent="0.25">
      <c r="A24127">
        <v>38122</v>
      </c>
      <c r="B24127" s="2">
        <v>14.10787</v>
      </c>
      <c r="C24127" s="3">
        <v>23586</v>
      </c>
      <c r="D24127" s="4">
        <v>32820</v>
      </c>
      <c r="E24127" t="s">
        <v>2512</v>
      </c>
      <c r="F24127" s="4" t="s">
        <v>7348</v>
      </c>
      <c r="G24127" s="5">
        <v>15678</v>
      </c>
      <c r="H24127" s="6">
        <v>0.18675849999999999</v>
      </c>
      <c r="I24127" s="7">
        <v>36.670999999999999</v>
      </c>
      <c r="J24127" s="2">
        <v>46</v>
      </c>
      <c r="K24127">
        <v>13</v>
      </c>
      <c r="L24127" s="2">
        <v>80.8</v>
      </c>
    </row>
    <row r="24128" spans="1:12" x14ac:dyDescent="0.25">
      <c r="A24128">
        <v>42339</v>
      </c>
      <c r="B24128" s="2">
        <v>14.103999999999999</v>
      </c>
      <c r="C24128" s="3">
        <v>726</v>
      </c>
      <c r="E24128" t="s">
        <v>8235</v>
      </c>
      <c r="F24128" s="4" t="s">
        <v>7883</v>
      </c>
      <c r="G24128" s="5">
        <v>512</v>
      </c>
      <c r="H24128" s="6">
        <v>0.140625</v>
      </c>
      <c r="I24128" s="7">
        <v>44.643000000000001</v>
      </c>
    </row>
    <row r="24129" spans="1:12" x14ac:dyDescent="0.25">
      <c r="A24129">
        <v>29927</v>
      </c>
      <c r="B24129" s="2">
        <v>14.102690000000001</v>
      </c>
      <c r="C24129" s="3">
        <v>8727</v>
      </c>
      <c r="D24129" s="4">
        <v>25940</v>
      </c>
      <c r="E24129" t="s">
        <v>6354</v>
      </c>
      <c r="F24129" s="4" t="s">
        <v>6130</v>
      </c>
      <c r="G24129" s="5">
        <v>4969</v>
      </c>
      <c r="H24129" s="6">
        <v>0.15553320000000001</v>
      </c>
      <c r="I24129" s="7">
        <v>42.063000000000002</v>
      </c>
    </row>
    <row r="24130" spans="1:12" x14ac:dyDescent="0.25">
      <c r="A24130">
        <v>45356</v>
      </c>
      <c r="B24130" s="2">
        <v>14.097390000000001</v>
      </c>
      <c r="C24130" s="3">
        <v>25503</v>
      </c>
      <c r="D24130" s="4">
        <v>19380</v>
      </c>
      <c r="E24130" t="s">
        <v>8686</v>
      </c>
      <c r="F24130" s="4" t="s">
        <v>8295</v>
      </c>
      <c r="G24130" s="5">
        <v>17180</v>
      </c>
      <c r="H24130" s="6">
        <v>0.10995340000000001</v>
      </c>
      <c r="I24130" s="7">
        <v>49.939</v>
      </c>
      <c r="J24130" s="2">
        <v>60</v>
      </c>
      <c r="K24130">
        <v>4</v>
      </c>
    </row>
    <row r="24131" spans="1:12" x14ac:dyDescent="0.25">
      <c r="A24131">
        <v>12823</v>
      </c>
      <c r="B24131" s="2">
        <v>14.0932</v>
      </c>
      <c r="C24131" s="3">
        <v>351</v>
      </c>
      <c r="D24131" s="4">
        <v>24020</v>
      </c>
      <c r="E24131" t="s">
        <v>2370</v>
      </c>
      <c r="F24131" s="4" t="s">
        <v>1280</v>
      </c>
      <c r="G24131" s="5">
        <v>305</v>
      </c>
      <c r="H24131" s="6">
        <v>8.8235300000000003E-2</v>
      </c>
      <c r="I24131" s="7">
        <v>53.692</v>
      </c>
      <c r="J24131" s="2">
        <v>40</v>
      </c>
      <c r="K24131">
        <v>1</v>
      </c>
    </row>
    <row r="24132" spans="1:12" x14ac:dyDescent="0.25">
      <c r="A24132">
        <v>37771</v>
      </c>
      <c r="B24132" s="2">
        <v>14.090590000000001</v>
      </c>
      <c r="C24132" s="3">
        <v>16086</v>
      </c>
      <c r="D24132" s="4">
        <v>28940</v>
      </c>
      <c r="E24132" t="s">
        <v>7493</v>
      </c>
      <c r="F24132" s="4" t="s">
        <v>7348</v>
      </c>
      <c r="G24132" s="5">
        <v>10605</v>
      </c>
      <c r="H24132" s="6">
        <v>0.128135</v>
      </c>
      <c r="I24132" s="7">
        <v>46.796999999999997</v>
      </c>
      <c r="J24132" s="2">
        <v>56.333300000000001</v>
      </c>
      <c r="K24132">
        <v>3</v>
      </c>
    </row>
    <row r="24133" spans="1:12" x14ac:dyDescent="0.25">
      <c r="A24133">
        <v>26075</v>
      </c>
      <c r="B24133" s="2">
        <v>14.087960000000001</v>
      </c>
      <c r="C24133" s="3">
        <v>537</v>
      </c>
      <c r="D24133" s="4">
        <v>48260</v>
      </c>
      <c r="E24133" t="s">
        <v>5478</v>
      </c>
      <c r="F24133" s="4" t="s">
        <v>5144</v>
      </c>
      <c r="G24133" s="5">
        <v>381</v>
      </c>
      <c r="H24133" s="6">
        <v>0.1023622</v>
      </c>
      <c r="I24133" s="7">
        <v>51.25</v>
      </c>
    </row>
    <row r="24134" spans="1:12" x14ac:dyDescent="0.25">
      <c r="A24134">
        <v>46960</v>
      </c>
      <c r="B24134" s="2">
        <v>14.08771</v>
      </c>
      <c r="C24134" s="3">
        <v>1069</v>
      </c>
      <c r="E24134" t="s">
        <v>96</v>
      </c>
      <c r="F24134" s="4" t="s">
        <v>8800</v>
      </c>
      <c r="G24134" s="5">
        <v>662</v>
      </c>
      <c r="H24134" s="6">
        <v>0.1116139</v>
      </c>
      <c r="I24134" s="7">
        <v>49.643000000000001</v>
      </c>
      <c r="J24134" s="2">
        <v>53</v>
      </c>
      <c r="K24134">
        <v>2</v>
      </c>
    </row>
    <row r="24135" spans="1:12" x14ac:dyDescent="0.25">
      <c r="A24135">
        <v>74337</v>
      </c>
      <c r="B24135" s="2">
        <v>14.086690000000001</v>
      </c>
      <c r="C24135" s="3">
        <v>5590</v>
      </c>
      <c r="E24135" t="s">
        <v>13626</v>
      </c>
      <c r="F24135" s="4" t="s">
        <v>13462</v>
      </c>
      <c r="G24135" s="5">
        <v>3591</v>
      </c>
      <c r="H24135" s="6">
        <v>0.15511</v>
      </c>
      <c r="I24135" s="7">
        <v>42.125</v>
      </c>
    </row>
    <row r="24136" spans="1:12" x14ac:dyDescent="0.25">
      <c r="A24136">
        <v>63782</v>
      </c>
      <c r="B24136" s="2">
        <v>14.08577</v>
      </c>
      <c r="C24136" s="3">
        <v>335</v>
      </c>
      <c r="D24136" s="4">
        <v>16020</v>
      </c>
      <c r="E24136" t="s">
        <v>12200</v>
      </c>
      <c r="F24136" s="4" t="s">
        <v>12102</v>
      </c>
      <c r="G24136" s="5">
        <v>268</v>
      </c>
      <c r="H24136" s="6">
        <v>0.12639400000000001</v>
      </c>
      <c r="I24136" s="7">
        <v>47.082999999999998</v>
      </c>
    </row>
    <row r="24137" spans="1:12" x14ac:dyDescent="0.25">
      <c r="A24137">
        <v>94601</v>
      </c>
      <c r="B24137" s="2">
        <v>14.07808</v>
      </c>
      <c r="C24137" s="3">
        <v>49990</v>
      </c>
      <c r="D24137" s="4">
        <v>41860</v>
      </c>
      <c r="E24137" t="s">
        <v>493</v>
      </c>
      <c r="F24137" s="4" t="s">
        <v>15368</v>
      </c>
      <c r="G24137" s="5">
        <v>31872</v>
      </c>
      <c r="H24137" s="6">
        <v>0.1692341</v>
      </c>
      <c r="I24137" s="7">
        <v>39.677999999999997</v>
      </c>
      <c r="J24137" s="2">
        <v>41.482799999999997</v>
      </c>
      <c r="K24137">
        <v>29</v>
      </c>
      <c r="L24137" s="2">
        <v>59.3</v>
      </c>
    </row>
    <row r="24138" spans="1:12" x14ac:dyDescent="0.25">
      <c r="A24138">
        <v>99133</v>
      </c>
      <c r="B24138" s="2">
        <v>14.070169999999999</v>
      </c>
      <c r="C24138" s="3">
        <v>1562</v>
      </c>
      <c r="D24138" s="4">
        <v>34180</v>
      </c>
      <c r="E24138" t="s">
        <v>16563</v>
      </c>
      <c r="F24138" s="4" t="s">
        <v>16344</v>
      </c>
      <c r="G24138" s="5">
        <v>1190</v>
      </c>
      <c r="H24138" s="6">
        <v>0.1376994</v>
      </c>
      <c r="I24138" s="7">
        <v>45.125</v>
      </c>
    </row>
    <row r="24139" spans="1:12" x14ac:dyDescent="0.25">
      <c r="A24139">
        <v>87556</v>
      </c>
      <c r="B24139" s="2">
        <v>14.069509999999999</v>
      </c>
      <c r="C24139" s="3">
        <v>2111</v>
      </c>
      <c r="D24139" s="4">
        <v>45340</v>
      </c>
      <c r="E24139" t="s">
        <v>15219</v>
      </c>
      <c r="F24139" s="4" t="s">
        <v>15124</v>
      </c>
      <c r="G24139" s="5">
        <v>1539</v>
      </c>
      <c r="H24139" s="6">
        <v>0.157245</v>
      </c>
      <c r="I24139" s="7">
        <v>41.746000000000002</v>
      </c>
      <c r="J24139" s="2">
        <v>61.5</v>
      </c>
      <c r="K24139">
        <v>2</v>
      </c>
    </row>
    <row r="24140" spans="1:12" x14ac:dyDescent="0.25">
      <c r="A24140">
        <v>84331</v>
      </c>
      <c r="B24140" s="2">
        <v>14.06911</v>
      </c>
      <c r="C24140" s="3">
        <v>300</v>
      </c>
      <c r="D24140" s="4">
        <v>36260</v>
      </c>
      <c r="E24140" t="s">
        <v>960</v>
      </c>
      <c r="F24140" s="4" t="s">
        <v>14851</v>
      </c>
      <c r="G24140" s="5">
        <v>159</v>
      </c>
      <c r="H24140" s="6">
        <v>9.375E-2</v>
      </c>
      <c r="I24140" s="7">
        <v>52.707999999999998</v>
      </c>
    </row>
    <row r="24141" spans="1:12" x14ac:dyDescent="0.25">
      <c r="A24141">
        <v>70586</v>
      </c>
      <c r="B24141" s="2">
        <v>14.066039999999999</v>
      </c>
      <c r="C24141" s="3">
        <v>19795</v>
      </c>
      <c r="E24141" t="s">
        <v>13031</v>
      </c>
      <c r="F24141" s="4" t="s">
        <v>12927</v>
      </c>
      <c r="G24141" s="5">
        <v>12628</v>
      </c>
      <c r="H24141" s="6">
        <v>0.13595689999999999</v>
      </c>
      <c r="I24141" s="7">
        <v>45.404000000000003</v>
      </c>
      <c r="J24141" s="2">
        <v>44</v>
      </c>
      <c r="K24141">
        <v>1</v>
      </c>
    </row>
    <row r="24142" spans="1:12" x14ac:dyDescent="0.25">
      <c r="A24142">
        <v>61469</v>
      </c>
      <c r="B24142" s="2">
        <v>14.062620000000001</v>
      </c>
      <c r="C24142" s="3">
        <v>2263</v>
      </c>
      <c r="D24142" s="4">
        <v>15460</v>
      </c>
      <c r="E24142" t="s">
        <v>11754</v>
      </c>
      <c r="F24142" s="4" t="s">
        <v>11490</v>
      </c>
      <c r="G24142" s="5">
        <v>1687</v>
      </c>
      <c r="H24142" s="6">
        <v>9.1824600000000006E-2</v>
      </c>
      <c r="I24142" s="7">
        <v>53.03</v>
      </c>
    </row>
    <row r="24143" spans="1:12" x14ac:dyDescent="0.25">
      <c r="A24143">
        <v>48416</v>
      </c>
      <c r="B24143" s="2">
        <v>14.06147</v>
      </c>
      <c r="C24143" s="3">
        <v>4833</v>
      </c>
      <c r="E24143" t="s">
        <v>9181</v>
      </c>
      <c r="F24143" s="4" t="s">
        <v>9106</v>
      </c>
      <c r="G24143" s="5">
        <v>3095</v>
      </c>
      <c r="H24143" s="6">
        <v>8.5945099999999996E-2</v>
      </c>
      <c r="I24143" s="7">
        <v>54.043999999999997</v>
      </c>
    </row>
    <row r="24144" spans="1:12" x14ac:dyDescent="0.25">
      <c r="A24144">
        <v>27030</v>
      </c>
      <c r="B24144" s="2">
        <v>14.05439</v>
      </c>
      <c r="C24144" s="3">
        <v>38063</v>
      </c>
      <c r="D24144" s="4">
        <v>34340</v>
      </c>
      <c r="E24144" t="s">
        <v>4599</v>
      </c>
      <c r="F24144" s="4" t="s">
        <v>5642</v>
      </c>
      <c r="G24144" s="5">
        <v>26492</v>
      </c>
      <c r="H24144" s="6">
        <v>0.15129100000000001</v>
      </c>
      <c r="I24144" s="7">
        <v>42.750999999999998</v>
      </c>
      <c r="J24144" s="2">
        <v>50.5</v>
      </c>
      <c r="K24144">
        <v>6</v>
      </c>
    </row>
    <row r="24145" spans="1:12" x14ac:dyDescent="0.25">
      <c r="A24145">
        <v>17978</v>
      </c>
      <c r="B24145" s="2">
        <v>14.048019999999999</v>
      </c>
      <c r="C24145" s="3">
        <v>143</v>
      </c>
      <c r="D24145" s="4">
        <v>39060</v>
      </c>
      <c r="E24145" t="s">
        <v>2241</v>
      </c>
      <c r="F24145" s="4" t="s">
        <v>3003</v>
      </c>
      <c r="G24145" s="5">
        <v>123</v>
      </c>
      <c r="H24145" s="6">
        <v>7.3170700000000005E-2</v>
      </c>
      <c r="I24145" s="7">
        <v>56.25</v>
      </c>
    </row>
    <row r="24146" spans="1:12" x14ac:dyDescent="0.25">
      <c r="A24146">
        <v>48744</v>
      </c>
      <c r="B24146" s="2">
        <v>14.047180000000001</v>
      </c>
      <c r="C24146" s="3">
        <v>4502</v>
      </c>
      <c r="E24146" t="s">
        <v>2934</v>
      </c>
      <c r="F24146" s="4" t="s">
        <v>9106</v>
      </c>
      <c r="G24146" s="5">
        <v>3385</v>
      </c>
      <c r="H24146" s="6">
        <v>9.2439499999999994E-2</v>
      </c>
      <c r="I24146" s="7">
        <v>52.917000000000002</v>
      </c>
      <c r="J24146" s="2">
        <v>63</v>
      </c>
      <c r="K24146">
        <v>1</v>
      </c>
    </row>
    <row r="24147" spans="1:12" x14ac:dyDescent="0.25">
      <c r="A24147">
        <v>43437</v>
      </c>
      <c r="B24147" s="2">
        <v>14.0463</v>
      </c>
      <c r="C24147" s="3">
        <v>476</v>
      </c>
      <c r="D24147" s="4">
        <v>45780</v>
      </c>
      <c r="E24147" t="s">
        <v>8371</v>
      </c>
      <c r="F24147" s="4" t="s">
        <v>8295</v>
      </c>
      <c r="G24147" s="5">
        <v>298</v>
      </c>
      <c r="H24147" s="6">
        <v>0.1174497</v>
      </c>
      <c r="I24147" s="7">
        <v>48.594000000000001</v>
      </c>
    </row>
    <row r="24148" spans="1:12" x14ac:dyDescent="0.25">
      <c r="A24148">
        <v>92391</v>
      </c>
      <c r="B24148" s="2">
        <v>14.045820000000001</v>
      </c>
      <c r="C24148" s="3">
        <v>3000</v>
      </c>
      <c r="D24148" s="4">
        <v>40140</v>
      </c>
      <c r="E24148" t="s">
        <v>15557</v>
      </c>
      <c r="F24148" s="4" t="s">
        <v>15368</v>
      </c>
      <c r="G24148" s="5">
        <v>1702</v>
      </c>
      <c r="H24148" s="6">
        <v>0.15913089999999999</v>
      </c>
      <c r="I24148" s="7">
        <v>41.389000000000003</v>
      </c>
    </row>
    <row r="24149" spans="1:12" x14ac:dyDescent="0.25">
      <c r="A24149">
        <v>71343</v>
      </c>
      <c r="B24149" s="2">
        <v>14.044129999999999</v>
      </c>
      <c r="C24149" s="3">
        <v>7755</v>
      </c>
      <c r="E24149" t="s">
        <v>5016</v>
      </c>
      <c r="F24149" s="4" t="s">
        <v>12927</v>
      </c>
      <c r="G24149" s="5">
        <v>5354</v>
      </c>
      <c r="H24149" s="6">
        <v>0.1178558</v>
      </c>
      <c r="I24149" s="7">
        <v>48.521000000000001</v>
      </c>
      <c r="J24149" s="2">
        <v>66</v>
      </c>
      <c r="K24149">
        <v>1</v>
      </c>
    </row>
    <row r="24150" spans="1:12" x14ac:dyDescent="0.25">
      <c r="A24150">
        <v>34473</v>
      </c>
      <c r="B24150" s="2">
        <v>14.03984</v>
      </c>
      <c r="C24150" s="3">
        <v>18687</v>
      </c>
      <c r="D24150" s="4">
        <v>36100</v>
      </c>
      <c r="E24150" t="s">
        <v>6992</v>
      </c>
      <c r="F24150" s="4" t="s">
        <v>6689</v>
      </c>
      <c r="G24150" s="5">
        <v>12569</v>
      </c>
      <c r="H24150" s="6">
        <v>0.16325880000000001</v>
      </c>
      <c r="I24150" s="7">
        <v>40.671999999999997</v>
      </c>
      <c r="J24150" s="2">
        <v>51.333300000000001</v>
      </c>
      <c r="K24150">
        <v>3</v>
      </c>
    </row>
    <row r="24151" spans="1:12" x14ac:dyDescent="0.25">
      <c r="A24151">
        <v>30662</v>
      </c>
      <c r="B24151" s="2">
        <v>14.03552</v>
      </c>
      <c r="C24151" s="3">
        <v>8479</v>
      </c>
      <c r="E24151" t="s">
        <v>6512</v>
      </c>
      <c r="F24151" s="4" t="s">
        <v>6363</v>
      </c>
      <c r="G24151" s="5">
        <v>5517</v>
      </c>
      <c r="H24151" s="6">
        <v>0.1315933</v>
      </c>
      <c r="I24151" s="7">
        <v>46.14</v>
      </c>
    </row>
    <row r="24152" spans="1:12" x14ac:dyDescent="0.25">
      <c r="A24152">
        <v>97884</v>
      </c>
      <c r="B24152" s="2">
        <v>14.03417</v>
      </c>
      <c r="C24152" s="3">
        <v>163</v>
      </c>
      <c r="E24152" t="s">
        <v>1027</v>
      </c>
      <c r="F24152" s="4" t="s">
        <v>16170</v>
      </c>
      <c r="G24152" s="5">
        <v>114</v>
      </c>
      <c r="H24152" s="6">
        <v>0.1140351</v>
      </c>
      <c r="I24152" s="7">
        <v>49.167000000000002</v>
      </c>
    </row>
    <row r="24153" spans="1:12" x14ac:dyDescent="0.25">
      <c r="A24153">
        <v>54805</v>
      </c>
      <c r="B24153" s="2">
        <v>14.03392</v>
      </c>
      <c r="C24153" s="3">
        <v>1379</v>
      </c>
      <c r="E24153" t="s">
        <v>10362</v>
      </c>
      <c r="F24153" s="4" t="s">
        <v>10031</v>
      </c>
      <c r="G24153" s="5">
        <v>931</v>
      </c>
      <c r="H24153" s="6">
        <v>9.7639500000000004E-2</v>
      </c>
      <c r="I24153" s="7">
        <v>52</v>
      </c>
      <c r="J24153" s="2">
        <v>61</v>
      </c>
      <c r="K24153">
        <v>1</v>
      </c>
    </row>
    <row r="24154" spans="1:12" x14ac:dyDescent="0.25">
      <c r="A24154">
        <v>57660</v>
      </c>
      <c r="B24154" s="2">
        <v>14.03368</v>
      </c>
      <c r="C24154" s="3">
        <v>76</v>
      </c>
      <c r="E24154" t="s">
        <v>7464</v>
      </c>
      <c r="F24154" s="4" t="s">
        <v>10877</v>
      </c>
      <c r="G24154" s="5">
        <v>59</v>
      </c>
      <c r="H24154" s="6">
        <v>0.1833333</v>
      </c>
      <c r="I24154" s="7">
        <v>37.188000000000002</v>
      </c>
    </row>
    <row r="24155" spans="1:12" x14ac:dyDescent="0.25">
      <c r="A24155">
        <v>80631</v>
      </c>
      <c r="B24155" s="2">
        <v>14.0275</v>
      </c>
      <c r="C24155" s="3">
        <v>50465</v>
      </c>
      <c r="D24155" s="4">
        <v>24540</v>
      </c>
      <c r="E24155" t="s">
        <v>4054</v>
      </c>
      <c r="F24155" s="4" t="s">
        <v>14477</v>
      </c>
      <c r="G24155" s="5">
        <v>25766</v>
      </c>
      <c r="H24155" s="6">
        <v>0.17123340000000001</v>
      </c>
      <c r="I24155" s="7">
        <v>39.277999999999999</v>
      </c>
      <c r="J24155" s="2">
        <v>42.25</v>
      </c>
      <c r="K24155">
        <v>12</v>
      </c>
      <c r="L24155" s="2">
        <v>62.8</v>
      </c>
    </row>
    <row r="24156" spans="1:12" x14ac:dyDescent="0.25">
      <c r="A24156">
        <v>65360</v>
      </c>
      <c r="B24156" s="2">
        <v>14.02056</v>
      </c>
      <c r="C24156" s="3">
        <v>4690</v>
      </c>
      <c r="E24156" t="s">
        <v>110</v>
      </c>
      <c r="F24156" s="4" t="s">
        <v>12102</v>
      </c>
      <c r="G24156" s="5">
        <v>3223</v>
      </c>
      <c r="H24156" s="6">
        <v>0.11848640000000001</v>
      </c>
      <c r="I24156" s="7">
        <v>48.393000000000001</v>
      </c>
      <c r="J24156" s="2">
        <v>66.666700000000006</v>
      </c>
      <c r="K24156">
        <v>3</v>
      </c>
    </row>
    <row r="24157" spans="1:12" x14ac:dyDescent="0.25">
      <c r="A24157">
        <v>39563</v>
      </c>
      <c r="B24157" s="2">
        <v>14.01745</v>
      </c>
      <c r="C24157" s="3">
        <v>13734</v>
      </c>
      <c r="D24157" s="4">
        <v>25060</v>
      </c>
      <c r="E24157" t="s">
        <v>7827</v>
      </c>
      <c r="F24157" s="4" t="s">
        <v>7633</v>
      </c>
      <c r="G24157" s="5">
        <v>9805</v>
      </c>
      <c r="H24157" s="6">
        <v>0.13909850000000001</v>
      </c>
      <c r="I24157" s="7">
        <v>44.831000000000003</v>
      </c>
    </row>
    <row r="24158" spans="1:12" x14ac:dyDescent="0.25">
      <c r="A24158">
        <v>65614</v>
      </c>
      <c r="B24158" s="2">
        <v>14.014989999999999</v>
      </c>
      <c r="C24158" s="3">
        <v>640</v>
      </c>
      <c r="D24158" s="4">
        <v>14700</v>
      </c>
      <c r="E24158" t="s">
        <v>12431</v>
      </c>
      <c r="F24158" s="4" t="s">
        <v>12102</v>
      </c>
      <c r="G24158" s="5">
        <v>460</v>
      </c>
      <c r="H24158" s="6">
        <v>0.11304350000000001</v>
      </c>
      <c r="I24158" s="7">
        <v>49.332999999999998</v>
      </c>
    </row>
    <row r="24159" spans="1:12" x14ac:dyDescent="0.25">
      <c r="A24159">
        <v>22849</v>
      </c>
      <c r="B24159" s="2">
        <v>14.014110000000001</v>
      </c>
      <c r="C24159" s="3">
        <v>4379</v>
      </c>
      <c r="E24159" t="s">
        <v>3937</v>
      </c>
      <c r="F24159" s="4" t="s">
        <v>4335</v>
      </c>
      <c r="G24159" s="5">
        <v>3200</v>
      </c>
      <c r="H24159" s="6">
        <v>8.9687500000000003E-2</v>
      </c>
      <c r="I24159" s="7">
        <v>53.366999999999997</v>
      </c>
      <c r="J24159" s="2">
        <v>53</v>
      </c>
      <c r="K24159">
        <v>2</v>
      </c>
    </row>
    <row r="24160" spans="1:12" x14ac:dyDescent="0.25">
      <c r="A24160">
        <v>31546</v>
      </c>
      <c r="B24160" s="2">
        <v>14.011889999999999</v>
      </c>
      <c r="C24160" s="3">
        <v>8272</v>
      </c>
      <c r="D24160" s="4">
        <v>27700</v>
      </c>
      <c r="E24160" t="s">
        <v>6614</v>
      </c>
      <c r="F24160" s="4" t="s">
        <v>6363</v>
      </c>
      <c r="G24160" s="5">
        <v>6098</v>
      </c>
      <c r="H24160" s="6">
        <v>0.11624859999999999</v>
      </c>
      <c r="I24160" s="7">
        <v>48.777000000000001</v>
      </c>
    </row>
    <row r="24161" spans="1:12" x14ac:dyDescent="0.25">
      <c r="A24161">
        <v>86011</v>
      </c>
      <c r="B24161" s="2">
        <v>14.010339999999999</v>
      </c>
      <c r="C24161" s="3">
        <v>6949</v>
      </c>
      <c r="D24161" s="4">
        <v>22380</v>
      </c>
      <c r="E24161" t="s">
        <v>15068</v>
      </c>
      <c r="F24161" s="4" t="s">
        <v>14962</v>
      </c>
      <c r="G24161" s="5">
        <v>342</v>
      </c>
      <c r="H24161" s="6">
        <v>0.35672520000000002</v>
      </c>
      <c r="I24161" s="7">
        <v>7.218</v>
      </c>
      <c r="J24161" s="2">
        <v>21</v>
      </c>
      <c r="K24161">
        <v>1</v>
      </c>
    </row>
    <row r="24162" spans="1:12" x14ac:dyDescent="0.25">
      <c r="A24162">
        <v>78801</v>
      </c>
      <c r="B24162" s="2">
        <v>14.007099999999999</v>
      </c>
      <c r="C24162" s="3">
        <v>21868</v>
      </c>
      <c r="D24162" s="4">
        <v>46620</v>
      </c>
      <c r="E24162" t="s">
        <v>14299</v>
      </c>
      <c r="F24162" s="4" t="s">
        <v>13752</v>
      </c>
      <c r="G24162" s="5">
        <v>13237</v>
      </c>
      <c r="H24162" s="6">
        <v>0.1511672</v>
      </c>
      <c r="I24162" s="7">
        <v>42.738</v>
      </c>
      <c r="J24162" s="2">
        <v>40.666699999999999</v>
      </c>
      <c r="K24162">
        <v>3</v>
      </c>
    </row>
    <row r="24163" spans="1:12" x14ac:dyDescent="0.25">
      <c r="A24163">
        <v>45770</v>
      </c>
      <c r="B24163" s="2">
        <v>14.00385</v>
      </c>
      <c r="C24163" s="3">
        <v>583</v>
      </c>
      <c r="E24163" t="s">
        <v>765</v>
      </c>
      <c r="F24163" s="4" t="s">
        <v>8295</v>
      </c>
      <c r="G24163" s="5">
        <v>323</v>
      </c>
      <c r="H24163" s="6">
        <v>0.13003100000000001</v>
      </c>
      <c r="I24163" s="7">
        <v>46.389000000000003</v>
      </c>
    </row>
    <row r="24164" spans="1:12" x14ac:dyDescent="0.25">
      <c r="A24164">
        <v>37331</v>
      </c>
      <c r="B24164" s="2">
        <v>14.002420000000001</v>
      </c>
      <c r="C24164" s="3">
        <v>7835</v>
      </c>
      <c r="D24164" s="4">
        <v>11940</v>
      </c>
      <c r="E24164" t="s">
        <v>6092</v>
      </c>
      <c r="F24164" s="4" t="s">
        <v>7348</v>
      </c>
      <c r="G24164" s="5">
        <v>5636</v>
      </c>
      <c r="H24164" s="6">
        <v>0.10202269999999999</v>
      </c>
      <c r="I24164" s="7">
        <v>51.228999999999999</v>
      </c>
      <c r="J24164" s="2">
        <v>58.666699999999999</v>
      </c>
      <c r="K24164">
        <v>3</v>
      </c>
    </row>
    <row r="24165" spans="1:12" x14ac:dyDescent="0.25">
      <c r="A24165">
        <v>72583</v>
      </c>
      <c r="B24165" s="2">
        <v>14.00076</v>
      </c>
      <c r="C24165" s="3">
        <v>1825</v>
      </c>
      <c r="E24165" t="s">
        <v>4332</v>
      </c>
      <c r="F24165" s="4" t="s">
        <v>13183</v>
      </c>
      <c r="G24165" s="5">
        <v>1330</v>
      </c>
      <c r="H24165" s="6">
        <v>0.16466169999999999</v>
      </c>
      <c r="I24165" s="7">
        <v>40.404000000000003</v>
      </c>
      <c r="J24165" s="2">
        <v>52</v>
      </c>
      <c r="K24165">
        <v>1</v>
      </c>
    </row>
    <row r="24166" spans="1:12" x14ac:dyDescent="0.25">
      <c r="A24166">
        <v>67352</v>
      </c>
      <c r="B24166" s="2">
        <v>14.00034</v>
      </c>
      <c r="C24166" s="3">
        <v>643</v>
      </c>
      <c r="E24166" t="s">
        <v>12635</v>
      </c>
      <c r="F24166" s="4" t="s">
        <v>12494</v>
      </c>
      <c r="G24166" s="5">
        <v>405</v>
      </c>
      <c r="H24166" s="6">
        <v>0.20246910000000001</v>
      </c>
      <c r="I24166" s="7">
        <v>33.869</v>
      </c>
    </row>
    <row r="24167" spans="1:12" x14ac:dyDescent="0.25">
      <c r="A24167">
        <v>63558</v>
      </c>
      <c r="B24167" s="2">
        <v>14.0001</v>
      </c>
      <c r="C24167" s="3">
        <v>779</v>
      </c>
      <c r="E24167" t="s">
        <v>12168</v>
      </c>
      <c r="F24167" s="4" t="s">
        <v>12102</v>
      </c>
      <c r="G24167" s="5">
        <v>580</v>
      </c>
      <c r="H24167" s="6">
        <v>0.1187608</v>
      </c>
      <c r="I24167" s="7">
        <v>48.332999999999998</v>
      </c>
      <c r="J24167" s="2">
        <v>44</v>
      </c>
      <c r="K24167">
        <v>1</v>
      </c>
    </row>
    <row r="24168" spans="1:12" x14ac:dyDescent="0.25">
      <c r="A24168">
        <v>47272</v>
      </c>
      <c r="B24168" s="2">
        <v>13.999610000000001</v>
      </c>
      <c r="C24168" s="3">
        <v>2154</v>
      </c>
      <c r="D24168" s="4">
        <v>24700</v>
      </c>
      <c r="E24168" t="s">
        <v>5025</v>
      </c>
      <c r="F24168" s="4" t="s">
        <v>8800</v>
      </c>
      <c r="G24168" s="5">
        <v>1488</v>
      </c>
      <c r="H24168" s="6">
        <v>9.4086000000000003E-2</v>
      </c>
      <c r="I24168" s="7">
        <v>52.595999999999997</v>
      </c>
    </row>
    <row r="24169" spans="1:12" x14ac:dyDescent="0.25">
      <c r="A24169">
        <v>77615</v>
      </c>
      <c r="B24169" s="2">
        <v>13.999129999999999</v>
      </c>
      <c r="C24169" s="3">
        <v>791</v>
      </c>
      <c r="E24169" t="s">
        <v>14097</v>
      </c>
      <c r="F24169" s="4" t="s">
        <v>13752</v>
      </c>
      <c r="G24169" s="5">
        <v>521</v>
      </c>
      <c r="H24169" s="6">
        <v>5.1823399999999999E-2</v>
      </c>
      <c r="I24169" s="7">
        <v>59.896000000000001</v>
      </c>
      <c r="J24169" s="2">
        <v>61</v>
      </c>
      <c r="K24169">
        <v>1</v>
      </c>
    </row>
    <row r="24170" spans="1:12" x14ac:dyDescent="0.25">
      <c r="A24170">
        <v>89447</v>
      </c>
      <c r="B24170" s="2">
        <v>13.9976</v>
      </c>
      <c r="C24170" s="3">
        <v>8112</v>
      </c>
      <c r="D24170" s="4">
        <v>22280</v>
      </c>
      <c r="E24170" t="s">
        <v>15353</v>
      </c>
      <c r="F24170" s="4" t="s">
        <v>15318</v>
      </c>
      <c r="G24170" s="5">
        <v>5860</v>
      </c>
      <c r="H24170" s="6">
        <v>0.13361770000000001</v>
      </c>
      <c r="I24170" s="7">
        <v>45.759</v>
      </c>
      <c r="J24170" s="2">
        <v>52</v>
      </c>
      <c r="K24170">
        <v>5</v>
      </c>
    </row>
    <row r="24171" spans="1:12" x14ac:dyDescent="0.25">
      <c r="A24171">
        <v>28138</v>
      </c>
      <c r="B24171" s="2">
        <v>13.994540000000001</v>
      </c>
      <c r="C24171" s="3">
        <v>9977</v>
      </c>
      <c r="D24171" s="4">
        <v>16740</v>
      </c>
      <c r="E24171" t="s">
        <v>5891</v>
      </c>
      <c r="F24171" s="4" t="s">
        <v>5642</v>
      </c>
      <c r="G24171" s="5">
        <v>6912</v>
      </c>
      <c r="H24171" s="6">
        <v>0.1127025</v>
      </c>
      <c r="I24171" s="7">
        <v>49.372</v>
      </c>
      <c r="J24171" s="2">
        <v>71</v>
      </c>
      <c r="K24171">
        <v>1</v>
      </c>
    </row>
    <row r="24172" spans="1:12" x14ac:dyDescent="0.25">
      <c r="A24172">
        <v>95240</v>
      </c>
      <c r="B24172" s="2">
        <v>13.98602</v>
      </c>
      <c r="C24172" s="3">
        <v>47297</v>
      </c>
      <c r="D24172" s="4">
        <v>44700</v>
      </c>
      <c r="E24172" t="s">
        <v>1469</v>
      </c>
      <c r="F24172" s="4" t="s">
        <v>15368</v>
      </c>
      <c r="G24172" s="5">
        <v>28686</v>
      </c>
      <c r="H24172" s="6">
        <v>0.13769780000000001</v>
      </c>
      <c r="I24172" s="7">
        <v>45.048999999999999</v>
      </c>
      <c r="J24172" s="2">
        <v>37.352899999999998</v>
      </c>
      <c r="K24172">
        <v>17</v>
      </c>
      <c r="L24172" s="2">
        <v>35.9</v>
      </c>
    </row>
    <row r="24173" spans="1:12" x14ac:dyDescent="0.25">
      <c r="A24173">
        <v>79251</v>
      </c>
      <c r="B24173" s="2">
        <v>13.979139999999999</v>
      </c>
      <c r="C24173" s="3">
        <v>71</v>
      </c>
      <c r="E24173" t="s">
        <v>14383</v>
      </c>
      <c r="F24173" s="4" t="s">
        <v>13752</v>
      </c>
      <c r="G24173" s="5">
        <v>59</v>
      </c>
      <c r="H24173" s="6">
        <v>0.1</v>
      </c>
      <c r="I24173" s="7">
        <v>51.563000000000002</v>
      </c>
      <c r="J24173" s="2">
        <v>44</v>
      </c>
      <c r="K24173">
        <v>1</v>
      </c>
    </row>
    <row r="24174" spans="1:12" x14ac:dyDescent="0.25">
      <c r="A24174">
        <v>74831</v>
      </c>
      <c r="B24174" s="2">
        <v>13.978999999999999</v>
      </c>
      <c r="C24174" s="3">
        <v>744</v>
      </c>
      <c r="D24174" s="4">
        <v>36420</v>
      </c>
      <c r="E24174" t="s">
        <v>13710</v>
      </c>
      <c r="F24174" s="4" t="s">
        <v>13462</v>
      </c>
      <c r="G24174" s="5">
        <v>550</v>
      </c>
      <c r="H24174" s="6">
        <v>0.14882029999999999</v>
      </c>
      <c r="I24174" s="7">
        <v>43.125</v>
      </c>
    </row>
    <row r="24175" spans="1:12" x14ac:dyDescent="0.25">
      <c r="A24175">
        <v>78336</v>
      </c>
      <c r="B24175" s="2">
        <v>13.97687</v>
      </c>
      <c r="C24175" s="3">
        <v>11897</v>
      </c>
      <c r="D24175" s="4">
        <v>18580</v>
      </c>
      <c r="E24175" t="s">
        <v>14205</v>
      </c>
      <c r="F24175" s="4" t="s">
        <v>13752</v>
      </c>
      <c r="G24175" s="5">
        <v>8338</v>
      </c>
      <c r="H24175" s="6">
        <v>0.1170404</v>
      </c>
      <c r="I24175" s="7">
        <v>48.616</v>
      </c>
      <c r="J24175" s="2">
        <v>63.5</v>
      </c>
      <c r="K24175">
        <v>2</v>
      </c>
    </row>
    <row r="24176" spans="1:12" x14ac:dyDescent="0.25">
      <c r="A24176">
        <v>35130</v>
      </c>
      <c r="B24176" s="2">
        <v>13.974360000000001</v>
      </c>
      <c r="C24176" s="3">
        <v>3045</v>
      </c>
      <c r="D24176" s="4">
        <v>13820</v>
      </c>
      <c r="E24176" t="s">
        <v>1623</v>
      </c>
      <c r="F24176" s="4" t="s">
        <v>7027</v>
      </c>
      <c r="G24176" s="5">
        <v>2158</v>
      </c>
      <c r="H24176" s="6">
        <v>0.1060676</v>
      </c>
      <c r="I24176" s="7">
        <v>50.511000000000003</v>
      </c>
    </row>
    <row r="24177" spans="1:12" x14ac:dyDescent="0.25">
      <c r="A24177">
        <v>38379</v>
      </c>
      <c r="B24177" s="2">
        <v>13.973599999999999</v>
      </c>
      <c r="C24177" s="3">
        <v>1315</v>
      </c>
      <c r="E24177" t="s">
        <v>7579</v>
      </c>
      <c r="F24177" s="4" t="s">
        <v>7348</v>
      </c>
      <c r="G24177" s="5">
        <v>991</v>
      </c>
      <c r="H24177" s="6">
        <v>0.1532258</v>
      </c>
      <c r="I24177" s="7">
        <v>42.360999999999997</v>
      </c>
    </row>
    <row r="24178" spans="1:12" x14ac:dyDescent="0.25">
      <c r="A24178">
        <v>37641</v>
      </c>
      <c r="B24178" s="2">
        <v>13.97186</v>
      </c>
      <c r="C24178" s="3">
        <v>8828</v>
      </c>
      <c r="D24178" s="4">
        <v>24620</v>
      </c>
      <c r="E24178" t="s">
        <v>7452</v>
      </c>
      <c r="F24178" s="4" t="s">
        <v>7348</v>
      </c>
      <c r="G24178" s="5">
        <v>6304</v>
      </c>
      <c r="H24178" s="6">
        <v>0.13259319999999999</v>
      </c>
      <c r="I24178" s="7">
        <v>45.926000000000002</v>
      </c>
    </row>
    <row r="24179" spans="1:12" x14ac:dyDescent="0.25">
      <c r="A24179">
        <v>26422</v>
      </c>
      <c r="B24179" s="2">
        <v>13.970269999999999</v>
      </c>
      <c r="C24179" s="3">
        <v>382</v>
      </c>
      <c r="D24179" s="4">
        <v>17220</v>
      </c>
      <c r="E24179" t="s">
        <v>3334</v>
      </c>
      <c r="F24179" s="4" t="s">
        <v>5144</v>
      </c>
      <c r="G24179" s="5">
        <v>305</v>
      </c>
      <c r="H24179" s="6">
        <v>2.9411799999999998E-2</v>
      </c>
      <c r="I24179" s="7">
        <v>63.75</v>
      </c>
      <c r="J24179" s="2">
        <v>38</v>
      </c>
      <c r="K24179">
        <v>1</v>
      </c>
    </row>
    <row r="24180" spans="1:12" x14ac:dyDescent="0.25">
      <c r="A24180">
        <v>83633</v>
      </c>
      <c r="B24180" s="2">
        <v>13.97015</v>
      </c>
      <c r="C24180" s="3">
        <v>324</v>
      </c>
      <c r="D24180" s="4">
        <v>34300</v>
      </c>
      <c r="E24180" t="s">
        <v>14806</v>
      </c>
      <c r="F24180" s="4" t="s">
        <v>14725</v>
      </c>
      <c r="G24180" s="5">
        <v>192</v>
      </c>
      <c r="H24180" s="6">
        <v>0.1458333</v>
      </c>
      <c r="I24180" s="7">
        <v>43.625</v>
      </c>
    </row>
    <row r="24181" spans="1:12" x14ac:dyDescent="0.25">
      <c r="A24181">
        <v>86322</v>
      </c>
      <c r="B24181" s="2">
        <v>13.96815</v>
      </c>
      <c r="C24181" s="3">
        <v>11295</v>
      </c>
      <c r="D24181" s="4">
        <v>39140</v>
      </c>
      <c r="E24181" t="s">
        <v>15089</v>
      </c>
      <c r="F24181" s="4" t="s">
        <v>14962</v>
      </c>
      <c r="G24181" s="5">
        <v>8157</v>
      </c>
      <c r="H24181" s="6">
        <v>0.1515077</v>
      </c>
      <c r="I24181" s="7">
        <v>42.640999999999998</v>
      </c>
      <c r="J24181" s="2">
        <v>55.666699999999999</v>
      </c>
      <c r="K24181">
        <v>3</v>
      </c>
    </row>
    <row r="24182" spans="1:12" x14ac:dyDescent="0.25">
      <c r="A24182">
        <v>47987</v>
      </c>
      <c r="B24182" s="2">
        <v>13.96557</v>
      </c>
      <c r="C24182" s="3">
        <v>3869</v>
      </c>
      <c r="E24182" t="s">
        <v>9102</v>
      </c>
      <c r="F24182" s="4" t="s">
        <v>8800</v>
      </c>
      <c r="G24182" s="5">
        <v>2655</v>
      </c>
      <c r="H24182" s="6">
        <v>7.3795200000000005E-2</v>
      </c>
      <c r="I24182" s="7">
        <v>56.066000000000003</v>
      </c>
    </row>
    <row r="24183" spans="1:12" x14ac:dyDescent="0.25">
      <c r="A24183">
        <v>42442</v>
      </c>
      <c r="B24183" s="2">
        <v>13.964370000000001</v>
      </c>
      <c r="C24183" s="3">
        <v>3288</v>
      </c>
      <c r="D24183" s="4">
        <v>31580</v>
      </c>
      <c r="E24183" t="s">
        <v>8255</v>
      </c>
      <c r="F24183" s="4" t="s">
        <v>7883</v>
      </c>
      <c r="G24183" s="5">
        <v>2345</v>
      </c>
      <c r="H24183" s="6">
        <v>8.6993600000000004E-2</v>
      </c>
      <c r="I24183" s="7">
        <v>53.783000000000001</v>
      </c>
    </row>
    <row r="24184" spans="1:12" x14ac:dyDescent="0.25">
      <c r="A24184">
        <v>75228</v>
      </c>
      <c r="B24184" s="2">
        <v>13.95364</v>
      </c>
      <c r="C24184" s="3">
        <v>71850</v>
      </c>
      <c r="D24184" s="4">
        <v>19100</v>
      </c>
      <c r="E24184" t="s">
        <v>4091</v>
      </c>
      <c r="F24184" s="4" t="s">
        <v>13752</v>
      </c>
      <c r="G24184" s="5">
        <v>42486</v>
      </c>
      <c r="H24184" s="6">
        <v>0.16363040000000001</v>
      </c>
      <c r="I24184" s="7">
        <v>40.531999999999996</v>
      </c>
      <c r="J24184" s="2">
        <v>46.447400000000002</v>
      </c>
      <c r="K24184">
        <v>38</v>
      </c>
      <c r="L24184" s="2">
        <v>82.6</v>
      </c>
    </row>
    <row r="24185" spans="1:12" x14ac:dyDescent="0.25">
      <c r="A24185">
        <v>83536</v>
      </c>
      <c r="B24185" s="2">
        <v>13.94275</v>
      </c>
      <c r="C24185" s="3">
        <v>4126</v>
      </c>
      <c r="E24185" t="s">
        <v>14788</v>
      </c>
      <c r="F24185" s="4" t="s">
        <v>14725</v>
      </c>
      <c r="G24185" s="5">
        <v>3010</v>
      </c>
      <c r="H24185" s="6">
        <v>0.16273660000000001</v>
      </c>
      <c r="I24185" s="7">
        <v>40.682000000000002</v>
      </c>
      <c r="J24185" s="2">
        <v>77</v>
      </c>
      <c r="K24185">
        <v>1</v>
      </c>
    </row>
    <row r="24186" spans="1:12" x14ac:dyDescent="0.25">
      <c r="A24186">
        <v>31557</v>
      </c>
      <c r="B24186" s="2">
        <v>13.94154</v>
      </c>
      <c r="C24186" s="3">
        <v>2874</v>
      </c>
      <c r="D24186" s="4">
        <v>48180</v>
      </c>
      <c r="E24186" t="s">
        <v>2281</v>
      </c>
      <c r="F24186" s="4" t="s">
        <v>6363</v>
      </c>
      <c r="G24186" s="5">
        <v>2039</v>
      </c>
      <c r="H24186" s="6">
        <v>0.11230999999999999</v>
      </c>
      <c r="I24186" s="7">
        <v>49.393999999999998</v>
      </c>
    </row>
    <row r="24187" spans="1:12" x14ac:dyDescent="0.25">
      <c r="A24187">
        <v>70466</v>
      </c>
      <c r="B24187" s="2">
        <v>13.93966</v>
      </c>
      <c r="C24187" s="3">
        <v>8826</v>
      </c>
      <c r="D24187" s="4">
        <v>25220</v>
      </c>
      <c r="E24187" t="s">
        <v>12998</v>
      </c>
      <c r="F24187" s="4" t="s">
        <v>12927</v>
      </c>
      <c r="G24187" s="5">
        <v>5801</v>
      </c>
      <c r="H24187" s="6">
        <v>0.12325460000000001</v>
      </c>
      <c r="I24187" s="7">
        <v>47.5</v>
      </c>
    </row>
    <row r="24188" spans="1:12" x14ac:dyDescent="0.25">
      <c r="A24188">
        <v>71742</v>
      </c>
      <c r="B24188" s="2">
        <v>13.93735</v>
      </c>
      <c r="C24188" s="3">
        <v>6038</v>
      </c>
      <c r="E24188" t="s">
        <v>12826</v>
      </c>
      <c r="F24188" s="4" t="s">
        <v>13183</v>
      </c>
      <c r="G24188" s="5">
        <v>3878</v>
      </c>
      <c r="H24188" s="6">
        <v>0.13280040000000001</v>
      </c>
      <c r="I24188" s="7">
        <v>45.848999999999997</v>
      </c>
      <c r="J24188" s="2">
        <v>44</v>
      </c>
      <c r="K24188">
        <v>1</v>
      </c>
    </row>
    <row r="24189" spans="1:12" x14ac:dyDescent="0.25">
      <c r="A24189">
        <v>64866</v>
      </c>
      <c r="B24189" s="2">
        <v>13.936159999999999</v>
      </c>
      <c r="C24189" s="3">
        <v>1659</v>
      </c>
      <c r="D24189" s="4">
        <v>27900</v>
      </c>
      <c r="E24189" t="s">
        <v>12342</v>
      </c>
      <c r="F24189" s="4" t="s">
        <v>12102</v>
      </c>
      <c r="G24189" s="5">
        <v>1085</v>
      </c>
      <c r="H24189" s="6">
        <v>0.12903229999999999</v>
      </c>
      <c r="I24189" s="7">
        <v>46.5</v>
      </c>
      <c r="J24189" s="2">
        <v>56.5</v>
      </c>
      <c r="K24189">
        <v>2</v>
      </c>
    </row>
    <row r="24190" spans="1:12" x14ac:dyDescent="0.25">
      <c r="A24190">
        <v>99643</v>
      </c>
      <c r="B24190" s="2">
        <v>13.93586</v>
      </c>
      <c r="C24190" s="3">
        <v>268</v>
      </c>
      <c r="E24190" t="s">
        <v>16671</v>
      </c>
      <c r="F24190" s="4" t="s">
        <v>16604</v>
      </c>
      <c r="G24190" s="5">
        <v>160</v>
      </c>
      <c r="H24190" s="6">
        <v>4.9689400000000002E-2</v>
      </c>
      <c r="I24190" s="7">
        <v>60.207999999999998</v>
      </c>
    </row>
    <row r="24191" spans="1:12" x14ac:dyDescent="0.25">
      <c r="A24191">
        <v>64641</v>
      </c>
      <c r="B24191" s="2">
        <v>13.935700000000001</v>
      </c>
      <c r="C24191" s="3">
        <v>665</v>
      </c>
      <c r="E24191" t="s">
        <v>9617</v>
      </c>
      <c r="F24191" s="4" t="s">
        <v>12102</v>
      </c>
      <c r="G24191" s="5">
        <v>483</v>
      </c>
      <c r="H24191" s="6">
        <v>0.1033058</v>
      </c>
      <c r="I24191" s="7">
        <v>50.938000000000002</v>
      </c>
    </row>
    <row r="24192" spans="1:12" x14ac:dyDescent="0.25">
      <c r="A24192">
        <v>49252</v>
      </c>
      <c r="B24192" s="2">
        <v>13.935180000000001</v>
      </c>
      <c r="C24192" s="3">
        <v>2502</v>
      </c>
      <c r="D24192" s="4">
        <v>25880</v>
      </c>
      <c r="E24192" t="s">
        <v>529</v>
      </c>
      <c r="F24192" s="4" t="s">
        <v>9106</v>
      </c>
      <c r="G24192" s="5">
        <v>1715</v>
      </c>
      <c r="H24192" s="6">
        <v>0.1182984</v>
      </c>
      <c r="I24192" s="7">
        <v>48.347000000000001</v>
      </c>
    </row>
    <row r="24193" spans="1:12" x14ac:dyDescent="0.25">
      <c r="A24193">
        <v>95527</v>
      </c>
      <c r="B24193" s="2">
        <v>13.93465</v>
      </c>
      <c r="C24193" s="3">
        <v>552</v>
      </c>
      <c r="E24193" t="s">
        <v>15921</v>
      </c>
      <c r="F24193" s="4" t="s">
        <v>15368</v>
      </c>
      <c r="G24193" s="5">
        <v>469</v>
      </c>
      <c r="H24193" s="6">
        <v>0.1191489</v>
      </c>
      <c r="I24193" s="7">
        <v>48.194000000000003</v>
      </c>
      <c r="J24193" s="2">
        <v>58</v>
      </c>
      <c r="K24193">
        <v>1</v>
      </c>
    </row>
    <row r="24194" spans="1:12" x14ac:dyDescent="0.25">
      <c r="A24194">
        <v>36852</v>
      </c>
      <c r="B24194" s="2">
        <v>13.934200000000001</v>
      </c>
      <c r="C24194" s="3">
        <v>2220</v>
      </c>
      <c r="D24194" s="4">
        <v>12220</v>
      </c>
      <c r="E24194" t="s">
        <v>6676</v>
      </c>
      <c r="F24194" s="4" t="s">
        <v>7027</v>
      </c>
      <c r="G24194" s="5">
        <v>1435</v>
      </c>
      <c r="H24194" s="6">
        <v>8.8440099999999994E-2</v>
      </c>
      <c r="I24194" s="7">
        <v>53.5</v>
      </c>
    </row>
    <row r="24195" spans="1:12" x14ac:dyDescent="0.25">
      <c r="A24195">
        <v>29115</v>
      </c>
      <c r="B24195" s="2">
        <v>13.92953</v>
      </c>
      <c r="C24195" s="3">
        <v>28700</v>
      </c>
      <c r="D24195" s="4">
        <v>36700</v>
      </c>
      <c r="E24195" t="s">
        <v>1868</v>
      </c>
      <c r="F24195" s="4" t="s">
        <v>6130</v>
      </c>
      <c r="G24195" s="5">
        <v>18065</v>
      </c>
      <c r="H24195" s="6">
        <v>0.1983837</v>
      </c>
      <c r="I24195" s="7">
        <v>34.499000000000002</v>
      </c>
      <c r="J24195" s="2">
        <v>49</v>
      </c>
      <c r="K24195">
        <v>5</v>
      </c>
    </row>
    <row r="24196" spans="1:12" x14ac:dyDescent="0.25">
      <c r="A24196">
        <v>59477</v>
      </c>
      <c r="B24196" s="2">
        <v>13.92512</v>
      </c>
      <c r="C24196" s="3">
        <v>493</v>
      </c>
      <c r="D24196" s="4">
        <v>24500</v>
      </c>
      <c r="E24196" t="s">
        <v>11402</v>
      </c>
      <c r="F24196" s="4" t="s">
        <v>11278</v>
      </c>
      <c r="G24196" s="5">
        <v>328</v>
      </c>
      <c r="H24196" s="6">
        <v>0.16413369999999999</v>
      </c>
      <c r="I24196" s="7">
        <v>40.417000000000002</v>
      </c>
    </row>
    <row r="24197" spans="1:12" x14ac:dyDescent="0.25">
      <c r="A24197">
        <v>68345</v>
      </c>
      <c r="B24197" s="2">
        <v>13.924989999999999</v>
      </c>
      <c r="C24197" s="3">
        <v>307</v>
      </c>
      <c r="E24197" t="s">
        <v>3320</v>
      </c>
      <c r="F24197" s="4" t="s">
        <v>12738</v>
      </c>
      <c r="G24197" s="5">
        <v>252</v>
      </c>
      <c r="H24197" s="6">
        <v>9.0909100000000007E-2</v>
      </c>
      <c r="I24197" s="7">
        <v>53.067999999999998</v>
      </c>
    </row>
    <row r="24198" spans="1:12" x14ac:dyDescent="0.25">
      <c r="A24198">
        <v>54149</v>
      </c>
      <c r="B24198" s="2">
        <v>13.924659999999999</v>
      </c>
      <c r="C24198" s="3">
        <v>1292</v>
      </c>
      <c r="D24198" s="4">
        <v>24580</v>
      </c>
      <c r="E24198" t="s">
        <v>10193</v>
      </c>
      <c r="F24198" s="4" t="s">
        <v>10031</v>
      </c>
      <c r="G24198" s="5">
        <v>1118</v>
      </c>
      <c r="H24198" s="6">
        <v>0.12611810000000001</v>
      </c>
      <c r="I24198" s="7">
        <v>46.978999999999999</v>
      </c>
    </row>
    <row r="24199" spans="1:12" x14ac:dyDescent="0.25">
      <c r="A24199">
        <v>47454</v>
      </c>
      <c r="B24199" s="2">
        <v>13.92313</v>
      </c>
      <c r="C24199" s="3">
        <v>8189</v>
      </c>
      <c r="E24199" t="s">
        <v>4228</v>
      </c>
      <c r="F24199" s="4" t="s">
        <v>8800</v>
      </c>
      <c r="G24199" s="5">
        <v>5267</v>
      </c>
      <c r="H24199" s="6">
        <v>0.12587809999999999</v>
      </c>
      <c r="I24199" s="7">
        <v>47.015000000000001</v>
      </c>
    </row>
    <row r="24200" spans="1:12" x14ac:dyDescent="0.25">
      <c r="A24200">
        <v>28442</v>
      </c>
      <c r="B24200" s="2">
        <v>13.921580000000001</v>
      </c>
      <c r="C24200" s="3">
        <v>1485</v>
      </c>
      <c r="E24200" t="s">
        <v>5959</v>
      </c>
      <c r="F24200" s="4" t="s">
        <v>5642</v>
      </c>
      <c r="G24200" s="5">
        <v>1218</v>
      </c>
      <c r="H24200" s="6">
        <v>0.14532020000000001</v>
      </c>
      <c r="I24200" s="7">
        <v>43.654000000000003</v>
      </c>
    </row>
    <row r="24201" spans="1:12" x14ac:dyDescent="0.25">
      <c r="A24201">
        <v>16228</v>
      </c>
      <c r="B24201" s="2">
        <v>13.921200000000001</v>
      </c>
      <c r="C24201" s="3">
        <v>451</v>
      </c>
      <c r="D24201" s="4">
        <v>38300</v>
      </c>
      <c r="E24201" t="s">
        <v>3448</v>
      </c>
      <c r="F24201" s="4" t="s">
        <v>3003</v>
      </c>
      <c r="G24201" s="5">
        <v>347</v>
      </c>
      <c r="H24201" s="6">
        <v>8.0691600000000002E-2</v>
      </c>
      <c r="I24201" s="7">
        <v>54.820999999999998</v>
      </c>
    </row>
    <row r="24202" spans="1:12" x14ac:dyDescent="0.25">
      <c r="A24202">
        <v>18216</v>
      </c>
      <c r="B24202" s="2">
        <v>13.92094</v>
      </c>
      <c r="C24202" s="3">
        <v>958</v>
      </c>
      <c r="D24202" s="4">
        <v>42540</v>
      </c>
      <c r="E24202" t="s">
        <v>3989</v>
      </c>
      <c r="F24202" s="4" t="s">
        <v>3003</v>
      </c>
      <c r="G24202" s="5">
        <v>732</v>
      </c>
      <c r="H24202" s="6">
        <v>0.100955</v>
      </c>
      <c r="I24202" s="7">
        <v>51.319000000000003</v>
      </c>
    </row>
    <row r="24203" spans="1:12" x14ac:dyDescent="0.25">
      <c r="A24203">
        <v>36323</v>
      </c>
      <c r="B24203" s="2">
        <v>13.91939</v>
      </c>
      <c r="C24203" s="3">
        <v>8220</v>
      </c>
      <c r="D24203" s="4">
        <v>21460</v>
      </c>
      <c r="E24203" t="s">
        <v>2787</v>
      </c>
      <c r="F24203" s="4" t="s">
        <v>7027</v>
      </c>
      <c r="G24203" s="5">
        <v>5761</v>
      </c>
      <c r="H24203" s="6">
        <v>0.14528730000000001</v>
      </c>
      <c r="I24203" s="7">
        <v>43.646000000000001</v>
      </c>
      <c r="J24203" s="2">
        <v>53</v>
      </c>
      <c r="K24203">
        <v>1</v>
      </c>
    </row>
    <row r="24204" spans="1:12" x14ac:dyDescent="0.25">
      <c r="A24204">
        <v>13205</v>
      </c>
      <c r="B24204" s="2">
        <v>13.91516</v>
      </c>
      <c r="C24204" s="3">
        <v>18788</v>
      </c>
      <c r="D24204" s="4">
        <v>45060</v>
      </c>
      <c r="E24204" t="s">
        <v>2548</v>
      </c>
      <c r="F24204" s="4" t="s">
        <v>1280</v>
      </c>
      <c r="G24204" s="5">
        <v>11913</v>
      </c>
      <c r="H24204" s="6">
        <v>0.1771865</v>
      </c>
      <c r="I24204" s="7">
        <v>38.131999999999998</v>
      </c>
      <c r="J24204" s="2">
        <v>47.454500000000003</v>
      </c>
      <c r="K24204">
        <v>11</v>
      </c>
      <c r="L24204" s="2">
        <v>86.3</v>
      </c>
    </row>
    <row r="24205" spans="1:12" x14ac:dyDescent="0.25">
      <c r="A24205">
        <v>72847</v>
      </c>
      <c r="B24205" s="2">
        <v>13.91188</v>
      </c>
      <c r="C24205" s="3">
        <v>2457</v>
      </c>
      <c r="D24205" s="4">
        <v>40780</v>
      </c>
      <c r="E24205" t="s">
        <v>7955</v>
      </c>
      <c r="F24205" s="4" t="s">
        <v>13183</v>
      </c>
      <c r="G24205" s="5">
        <v>1786</v>
      </c>
      <c r="H24205" s="6">
        <v>0.13381860000000001</v>
      </c>
      <c r="I24205" s="7">
        <v>45.625</v>
      </c>
      <c r="J24205" s="2">
        <v>58</v>
      </c>
      <c r="K24205">
        <v>2</v>
      </c>
    </row>
    <row r="24206" spans="1:12" x14ac:dyDescent="0.25">
      <c r="A24206">
        <v>28532</v>
      </c>
      <c r="B24206" s="2">
        <v>13.908379999999999</v>
      </c>
      <c r="C24206" s="3">
        <v>24518</v>
      </c>
      <c r="D24206" s="4">
        <v>35100</v>
      </c>
      <c r="E24206" t="s">
        <v>5997</v>
      </c>
      <c r="F24206" s="4" t="s">
        <v>5642</v>
      </c>
      <c r="G24206" s="5">
        <v>12854</v>
      </c>
      <c r="H24206" s="6">
        <v>0.13559979999999999</v>
      </c>
      <c r="I24206" s="7">
        <v>45.31</v>
      </c>
      <c r="J24206" s="2">
        <v>57.571399999999997</v>
      </c>
      <c r="K24206">
        <v>7</v>
      </c>
    </row>
    <row r="24207" spans="1:12" x14ac:dyDescent="0.25">
      <c r="A24207">
        <v>75949</v>
      </c>
      <c r="B24207" s="2">
        <v>13.90415</v>
      </c>
      <c r="C24207" s="3">
        <v>7203</v>
      </c>
      <c r="D24207" s="4">
        <v>31260</v>
      </c>
      <c r="E24207" t="s">
        <v>46</v>
      </c>
      <c r="F24207" s="4" t="s">
        <v>13752</v>
      </c>
      <c r="G24207" s="5">
        <v>4818</v>
      </c>
      <c r="H24207" s="6">
        <v>0.1043785</v>
      </c>
      <c r="I24207" s="7">
        <v>50.704999999999998</v>
      </c>
    </row>
    <row r="24208" spans="1:12" x14ac:dyDescent="0.25">
      <c r="A24208">
        <v>74940</v>
      </c>
      <c r="B24208" s="2">
        <v>13.90259</v>
      </c>
      <c r="C24208" s="3">
        <v>2371</v>
      </c>
      <c r="D24208" s="4">
        <v>22900</v>
      </c>
      <c r="E24208" t="s">
        <v>8893</v>
      </c>
      <c r="F24208" s="4" t="s">
        <v>13462</v>
      </c>
      <c r="G24208" s="5">
        <v>1690</v>
      </c>
      <c r="H24208" s="6">
        <v>0.13964499999999999</v>
      </c>
      <c r="I24208" s="7">
        <v>44.609000000000002</v>
      </c>
    </row>
    <row r="24209" spans="1:12" x14ac:dyDescent="0.25">
      <c r="A24209">
        <v>57261</v>
      </c>
      <c r="B24209" s="2">
        <v>13.902139999999999</v>
      </c>
      <c r="C24209" s="3">
        <v>252</v>
      </c>
      <c r="E24209" t="s">
        <v>1957</v>
      </c>
      <c r="F24209" s="4" t="s">
        <v>10877</v>
      </c>
      <c r="G24209" s="5">
        <v>209</v>
      </c>
      <c r="H24209" s="6">
        <v>0.10476190000000001</v>
      </c>
      <c r="I24209" s="7">
        <v>50.625</v>
      </c>
    </row>
    <row r="24210" spans="1:12" x14ac:dyDescent="0.25">
      <c r="A24210">
        <v>44671</v>
      </c>
      <c r="B24210" s="2">
        <v>13.90204</v>
      </c>
      <c r="C24210" s="3">
        <v>207</v>
      </c>
      <c r="D24210" s="4">
        <v>35420</v>
      </c>
      <c r="E24210" t="s">
        <v>5324</v>
      </c>
      <c r="F24210" s="4" t="s">
        <v>8295</v>
      </c>
      <c r="G24210" s="5">
        <v>194</v>
      </c>
      <c r="H24210" s="6">
        <v>0.12886600000000001</v>
      </c>
      <c r="I24210" s="7">
        <v>46.457999999999998</v>
      </c>
    </row>
    <row r="24211" spans="1:12" x14ac:dyDescent="0.25">
      <c r="A24211">
        <v>76444</v>
      </c>
      <c r="B24211" s="2">
        <v>13.901450000000001</v>
      </c>
      <c r="C24211" s="3">
        <v>3227</v>
      </c>
      <c r="E24211" t="s">
        <v>13937</v>
      </c>
      <c r="F24211" s="4" t="s">
        <v>13752</v>
      </c>
      <c r="G24211" s="5">
        <v>2256</v>
      </c>
      <c r="H24211" s="6">
        <v>0.16792199999999999</v>
      </c>
      <c r="I24211" s="7">
        <v>39.707999999999998</v>
      </c>
    </row>
    <row r="24212" spans="1:12" x14ac:dyDescent="0.25">
      <c r="A24212">
        <v>52401</v>
      </c>
      <c r="B24212" s="2">
        <v>13.90052</v>
      </c>
      <c r="C24212" s="3">
        <v>2125</v>
      </c>
      <c r="D24212" s="4">
        <v>16300</v>
      </c>
      <c r="E24212" t="s">
        <v>9977</v>
      </c>
      <c r="F24212" s="4" t="s">
        <v>9593</v>
      </c>
      <c r="G24212" s="5">
        <v>1633</v>
      </c>
      <c r="H24212" s="6">
        <v>0.14451929999999999</v>
      </c>
      <c r="I24212" s="7">
        <v>43.75</v>
      </c>
      <c r="J24212" s="2">
        <v>50</v>
      </c>
      <c r="K24212">
        <v>5</v>
      </c>
    </row>
    <row r="24213" spans="1:12" x14ac:dyDescent="0.25">
      <c r="A24213">
        <v>16154</v>
      </c>
      <c r="B24213" s="2">
        <v>13.89958</v>
      </c>
      <c r="C24213" s="3">
        <v>2947</v>
      </c>
      <c r="D24213" s="4">
        <v>49660</v>
      </c>
      <c r="E24213" t="s">
        <v>3431</v>
      </c>
      <c r="F24213" s="4" t="s">
        <v>3003</v>
      </c>
      <c r="G24213" s="5">
        <v>2319</v>
      </c>
      <c r="H24213" s="6">
        <v>7.2444999999999996E-2</v>
      </c>
      <c r="I24213" s="7">
        <v>56.198</v>
      </c>
    </row>
    <row r="24214" spans="1:12" x14ac:dyDescent="0.25">
      <c r="A24214">
        <v>4939</v>
      </c>
      <c r="B24214" s="2">
        <v>13.89883</v>
      </c>
      <c r="C24214" s="3">
        <v>1226</v>
      </c>
      <c r="D24214" s="4">
        <v>12620</v>
      </c>
      <c r="E24214" t="s">
        <v>1001</v>
      </c>
      <c r="F24214" s="4" t="s">
        <v>701</v>
      </c>
      <c r="G24214" s="5">
        <v>818</v>
      </c>
      <c r="H24214" s="6">
        <v>0.15281169999999999</v>
      </c>
      <c r="I24214" s="7">
        <v>42.308</v>
      </c>
    </row>
    <row r="24215" spans="1:12" x14ac:dyDescent="0.25">
      <c r="A24215">
        <v>18823</v>
      </c>
      <c r="B24215" s="2">
        <v>13.89859</v>
      </c>
      <c r="C24215" s="3">
        <v>268</v>
      </c>
      <c r="E24215" t="s">
        <v>2718</v>
      </c>
      <c r="F24215" s="4" t="s">
        <v>3003</v>
      </c>
      <c r="G24215" s="5">
        <v>181</v>
      </c>
      <c r="H24215" s="6">
        <v>7.6923099999999994E-2</v>
      </c>
      <c r="I24215" s="7">
        <v>55.417000000000002</v>
      </c>
      <c r="J24215" s="2">
        <v>53</v>
      </c>
      <c r="K24215">
        <v>1</v>
      </c>
    </row>
    <row r="24216" spans="1:12" x14ac:dyDescent="0.25">
      <c r="A24216">
        <v>95653</v>
      </c>
      <c r="B24216" s="2">
        <v>13.89847</v>
      </c>
      <c r="C24216" s="3">
        <v>564</v>
      </c>
      <c r="D24216" s="4">
        <v>40900</v>
      </c>
      <c r="E24216" t="s">
        <v>673</v>
      </c>
      <c r="F24216" s="4" t="s">
        <v>15368</v>
      </c>
      <c r="G24216" s="5">
        <v>333</v>
      </c>
      <c r="H24216" s="6">
        <v>7.5075100000000006E-2</v>
      </c>
      <c r="I24216" s="7">
        <v>55.734999999999999</v>
      </c>
    </row>
    <row r="24217" spans="1:12" x14ac:dyDescent="0.25">
      <c r="A24217">
        <v>77088</v>
      </c>
      <c r="B24217" s="2">
        <v>13.890650000000001</v>
      </c>
      <c r="C24217" s="3">
        <v>53887</v>
      </c>
      <c r="D24217" s="4">
        <v>26420</v>
      </c>
      <c r="E24217" t="s">
        <v>3103</v>
      </c>
      <c r="F24217" s="4" t="s">
        <v>13752</v>
      </c>
      <c r="G24217" s="5">
        <v>32352</v>
      </c>
      <c r="H24217" s="6">
        <v>0.13183110000000001</v>
      </c>
      <c r="I24217" s="7">
        <v>45.927</v>
      </c>
      <c r="J24217" s="2">
        <v>40.555599999999998</v>
      </c>
      <c r="K24217">
        <v>9</v>
      </c>
    </row>
    <row r="24218" spans="1:12" x14ac:dyDescent="0.25">
      <c r="A24218">
        <v>24174</v>
      </c>
      <c r="B24218" s="2">
        <v>13.88241</v>
      </c>
      <c r="C24218" s="3">
        <v>2838</v>
      </c>
      <c r="D24218" s="4">
        <v>31340</v>
      </c>
      <c r="E24218" t="s">
        <v>4993</v>
      </c>
      <c r="F24218" s="4" t="s">
        <v>4335</v>
      </c>
      <c r="G24218" s="5">
        <v>2052</v>
      </c>
      <c r="H24218" s="6">
        <v>0.11690209999999999</v>
      </c>
      <c r="I24218" s="7">
        <v>48.5</v>
      </c>
    </row>
    <row r="24219" spans="1:12" x14ac:dyDescent="0.25">
      <c r="A24219">
        <v>90805</v>
      </c>
      <c r="B24219" s="2">
        <v>13.8689</v>
      </c>
      <c r="C24219" s="3">
        <v>94560</v>
      </c>
      <c r="D24219" s="4">
        <v>31080</v>
      </c>
      <c r="E24219" t="s">
        <v>1949</v>
      </c>
      <c r="F24219" s="4" t="s">
        <v>15368</v>
      </c>
      <c r="G24219" s="5">
        <v>54422</v>
      </c>
      <c r="H24219" s="6">
        <v>0.12397560000000001</v>
      </c>
      <c r="I24219" s="7">
        <v>47.277000000000001</v>
      </c>
      <c r="J24219" s="2">
        <v>50</v>
      </c>
      <c r="K24219">
        <v>15</v>
      </c>
      <c r="L24219" s="2">
        <v>92.9</v>
      </c>
    </row>
    <row r="24220" spans="1:12" x14ac:dyDescent="0.25">
      <c r="A24220">
        <v>17742</v>
      </c>
      <c r="B24220" s="2">
        <v>13.85586</v>
      </c>
      <c r="C24220" s="3">
        <v>71</v>
      </c>
      <c r="D24220" s="4">
        <v>48700</v>
      </c>
      <c r="E24220" t="s">
        <v>3841</v>
      </c>
      <c r="F24220" s="4" t="s">
        <v>3003</v>
      </c>
      <c r="G24220" s="5">
        <v>50</v>
      </c>
      <c r="H24220" s="6">
        <v>0.23529410000000001</v>
      </c>
      <c r="I24220" s="7">
        <v>28.036000000000001</v>
      </c>
    </row>
    <row r="24221" spans="1:12" x14ac:dyDescent="0.25">
      <c r="A24221">
        <v>54177</v>
      </c>
      <c r="B24221" s="2">
        <v>13.855320000000001</v>
      </c>
      <c r="C24221" s="3">
        <v>2846</v>
      </c>
      <c r="D24221" s="4">
        <v>31940</v>
      </c>
      <c r="E24221" t="s">
        <v>10207</v>
      </c>
      <c r="F24221" s="4" t="s">
        <v>10031</v>
      </c>
      <c r="G24221" s="5">
        <v>2197</v>
      </c>
      <c r="H24221" s="6">
        <v>0.11783440000000001</v>
      </c>
      <c r="I24221" s="7">
        <v>48.332999999999998</v>
      </c>
    </row>
    <row r="24222" spans="1:12" x14ac:dyDescent="0.25">
      <c r="A24222">
        <v>41144</v>
      </c>
      <c r="B24222" s="2">
        <v>13.853059999999999</v>
      </c>
      <c r="C24222" s="3">
        <v>10739</v>
      </c>
      <c r="D24222" s="4">
        <v>26580</v>
      </c>
      <c r="E24222" t="s">
        <v>8025</v>
      </c>
      <c r="F24222" s="4" t="s">
        <v>7883</v>
      </c>
      <c r="G24222" s="5">
        <v>7263</v>
      </c>
      <c r="H24222" s="6">
        <v>0.10408920000000001</v>
      </c>
      <c r="I24222" s="7">
        <v>50.707000000000001</v>
      </c>
      <c r="J24222" s="2">
        <v>68</v>
      </c>
      <c r="K24222">
        <v>1</v>
      </c>
    </row>
    <row r="24223" spans="1:12" x14ac:dyDescent="0.25">
      <c r="A24223">
        <v>39361</v>
      </c>
      <c r="B24223" s="2">
        <v>13.85102</v>
      </c>
      <c r="C24223" s="3">
        <v>1679</v>
      </c>
      <c r="E24223" t="s">
        <v>7792</v>
      </c>
      <c r="F24223" s="4" t="s">
        <v>7633</v>
      </c>
      <c r="G24223" s="5">
        <v>1246</v>
      </c>
      <c r="H24223" s="6">
        <v>0.14995990000000001</v>
      </c>
      <c r="I24223" s="7">
        <v>42.777999999999999</v>
      </c>
    </row>
    <row r="24224" spans="1:12" x14ac:dyDescent="0.25">
      <c r="A24224">
        <v>31535</v>
      </c>
      <c r="B24224" s="2">
        <v>13.84905</v>
      </c>
      <c r="C24224" s="3">
        <v>11982</v>
      </c>
      <c r="D24224" s="4">
        <v>20060</v>
      </c>
      <c r="E24224" t="s">
        <v>170</v>
      </c>
      <c r="F24224" s="4" t="s">
        <v>6363</v>
      </c>
      <c r="G24224" s="5">
        <v>6986</v>
      </c>
      <c r="H24224" s="6">
        <v>0.13725490000000001</v>
      </c>
      <c r="I24224" s="7">
        <v>44.972000000000001</v>
      </c>
    </row>
    <row r="24225" spans="1:11" x14ac:dyDescent="0.25">
      <c r="A24225">
        <v>38924</v>
      </c>
      <c r="B24225" s="2">
        <v>13.84726</v>
      </c>
      <c r="C24225" s="3">
        <v>778</v>
      </c>
      <c r="E24225" t="s">
        <v>7720</v>
      </c>
      <c r="F24225" s="4" t="s">
        <v>7633</v>
      </c>
      <c r="G24225" s="5">
        <v>515</v>
      </c>
      <c r="H24225" s="6">
        <v>0.20155039999999999</v>
      </c>
      <c r="I24225" s="7">
        <v>33.853999999999999</v>
      </c>
    </row>
    <row r="24226" spans="1:11" x14ac:dyDescent="0.25">
      <c r="A24226">
        <v>44432</v>
      </c>
      <c r="B24226" s="2">
        <v>13.844670000000001</v>
      </c>
      <c r="C24226" s="3">
        <v>13498</v>
      </c>
      <c r="D24226" s="4">
        <v>41400</v>
      </c>
      <c r="E24226" t="s">
        <v>613</v>
      </c>
      <c r="F24226" s="4" t="s">
        <v>8295</v>
      </c>
      <c r="G24226" s="5">
        <v>10286</v>
      </c>
      <c r="H24226" s="6">
        <v>0.1039176</v>
      </c>
      <c r="I24226" s="7">
        <v>50.725000000000001</v>
      </c>
      <c r="J24226" s="2">
        <v>46.75</v>
      </c>
      <c r="K24226">
        <v>4</v>
      </c>
    </row>
    <row r="24227" spans="1:11" x14ac:dyDescent="0.25">
      <c r="A24227">
        <v>26802</v>
      </c>
      <c r="B24227" s="2">
        <v>13.841989999999999</v>
      </c>
      <c r="C24227" s="3">
        <v>1345</v>
      </c>
      <c r="E24227" t="s">
        <v>4368</v>
      </c>
      <c r="F24227" s="4" t="s">
        <v>5144</v>
      </c>
      <c r="G24227" s="5">
        <v>922</v>
      </c>
      <c r="H24227" s="6">
        <v>0.10617550000000001</v>
      </c>
      <c r="I24227" s="7">
        <v>50.326000000000001</v>
      </c>
    </row>
    <row r="24228" spans="1:11" x14ac:dyDescent="0.25">
      <c r="A24228">
        <v>61452</v>
      </c>
      <c r="B24228" s="2">
        <v>13.841710000000001</v>
      </c>
      <c r="C24228" s="3">
        <v>349</v>
      </c>
      <c r="E24228" t="s">
        <v>152</v>
      </c>
      <c r="F24228" s="4" t="s">
        <v>11490</v>
      </c>
      <c r="G24228" s="5">
        <v>254</v>
      </c>
      <c r="H24228" s="6">
        <v>9.4488199999999994E-2</v>
      </c>
      <c r="I24228" s="7">
        <v>52.344000000000001</v>
      </c>
    </row>
    <row r="24229" spans="1:11" x14ac:dyDescent="0.25">
      <c r="A24229">
        <v>66736</v>
      </c>
      <c r="B24229" s="2">
        <v>13.84103</v>
      </c>
      <c r="C24229" s="3">
        <v>3700</v>
      </c>
      <c r="E24229" t="s">
        <v>2792</v>
      </c>
      <c r="F24229" s="4" t="s">
        <v>12494</v>
      </c>
      <c r="G24229" s="5">
        <v>2582</v>
      </c>
      <c r="H24229" s="6">
        <v>0.12277299999999999</v>
      </c>
      <c r="I24229" s="7">
        <v>47.451000000000001</v>
      </c>
      <c r="J24229" s="2">
        <v>37.333300000000001</v>
      </c>
      <c r="K24229">
        <v>3</v>
      </c>
    </row>
    <row r="24230" spans="1:11" x14ac:dyDescent="0.25">
      <c r="A24230">
        <v>76437</v>
      </c>
      <c r="B24230" s="2">
        <v>13.839549999999999</v>
      </c>
      <c r="C24230" s="3">
        <v>5647</v>
      </c>
      <c r="E24230" t="s">
        <v>6522</v>
      </c>
      <c r="F24230" s="4" t="s">
        <v>13752</v>
      </c>
      <c r="G24230" s="5">
        <v>3618</v>
      </c>
      <c r="H24230" s="6">
        <v>0.14593700000000001</v>
      </c>
      <c r="I24230" s="7">
        <v>43.447000000000003</v>
      </c>
    </row>
    <row r="24231" spans="1:11" x14ac:dyDescent="0.25">
      <c r="A24231">
        <v>61422</v>
      </c>
      <c r="B24231" s="2">
        <v>13.83812</v>
      </c>
      <c r="C24231" s="3">
        <v>3267</v>
      </c>
      <c r="D24231" s="4">
        <v>31380</v>
      </c>
      <c r="E24231" t="s">
        <v>6898</v>
      </c>
      <c r="F24231" s="4" t="s">
        <v>11490</v>
      </c>
      <c r="G24231" s="5">
        <v>2331</v>
      </c>
      <c r="H24231" s="6">
        <v>0.14757619999999999</v>
      </c>
      <c r="I24231" s="7">
        <v>43.162999999999997</v>
      </c>
      <c r="J24231" s="2">
        <v>34</v>
      </c>
      <c r="K24231">
        <v>1</v>
      </c>
    </row>
    <row r="24232" spans="1:11" x14ac:dyDescent="0.25">
      <c r="A24232">
        <v>48754</v>
      </c>
      <c r="B24232" s="2">
        <v>13.83742</v>
      </c>
      <c r="C24232" s="3">
        <v>851</v>
      </c>
      <c r="E24232" t="s">
        <v>9256</v>
      </c>
      <c r="F24232" s="4" t="s">
        <v>9106</v>
      </c>
      <c r="G24232" s="5">
        <v>587</v>
      </c>
      <c r="H24232" s="6">
        <v>9.1836699999999993E-2</v>
      </c>
      <c r="I24232" s="7">
        <v>52.787999999999997</v>
      </c>
    </row>
    <row r="24233" spans="1:11" x14ac:dyDescent="0.25">
      <c r="A24233">
        <v>33503</v>
      </c>
      <c r="B24233" s="2">
        <v>13.83724</v>
      </c>
      <c r="C24233" s="3">
        <v>215</v>
      </c>
      <c r="D24233" s="4">
        <v>45300</v>
      </c>
      <c r="E24233" t="s">
        <v>6897</v>
      </c>
      <c r="F24233" s="4" t="s">
        <v>6689</v>
      </c>
      <c r="G24233" s="5">
        <v>172</v>
      </c>
      <c r="H24233" s="6">
        <v>0.21965319999999999</v>
      </c>
      <c r="I24233" s="7">
        <v>30.7</v>
      </c>
    </row>
    <row r="24234" spans="1:11" x14ac:dyDescent="0.25">
      <c r="A24234">
        <v>79021</v>
      </c>
      <c r="B24234" s="2">
        <v>13.83718</v>
      </c>
      <c r="C24234" s="3">
        <v>119</v>
      </c>
      <c r="D24234" s="4">
        <v>38380</v>
      </c>
      <c r="E24234" t="s">
        <v>14342</v>
      </c>
      <c r="F24234" s="4" t="s">
        <v>13752</v>
      </c>
      <c r="G24234" s="5">
        <v>70</v>
      </c>
      <c r="H24234" s="6">
        <v>0.1571429</v>
      </c>
      <c r="I24234" s="7">
        <v>41.5</v>
      </c>
    </row>
    <row r="24235" spans="1:11" x14ac:dyDescent="0.25">
      <c r="A24235">
        <v>35083</v>
      </c>
      <c r="B24235" s="2">
        <v>13.836650000000001</v>
      </c>
      <c r="C24235" s="3">
        <v>3628</v>
      </c>
      <c r="D24235" s="4">
        <v>18980</v>
      </c>
      <c r="E24235" t="s">
        <v>7055</v>
      </c>
      <c r="F24235" s="4" t="s">
        <v>7027</v>
      </c>
      <c r="G24235" s="5">
        <v>2163</v>
      </c>
      <c r="H24235" s="6">
        <v>0.1363847</v>
      </c>
      <c r="I24235" s="7">
        <v>45.082999999999998</v>
      </c>
    </row>
    <row r="24236" spans="1:11" x14ac:dyDescent="0.25">
      <c r="A24236">
        <v>15734</v>
      </c>
      <c r="B24236" s="2">
        <v>13.836080000000001</v>
      </c>
      <c r="C24236" s="3">
        <v>226</v>
      </c>
      <c r="D24236" s="4">
        <v>26860</v>
      </c>
      <c r="E24236" t="s">
        <v>3286</v>
      </c>
      <c r="F24236" s="4" t="s">
        <v>3003</v>
      </c>
      <c r="G24236" s="5">
        <v>204</v>
      </c>
      <c r="H24236" s="6">
        <v>0.1609756</v>
      </c>
      <c r="I24236" s="7">
        <v>40.832999999999998</v>
      </c>
    </row>
    <row r="24237" spans="1:11" x14ac:dyDescent="0.25">
      <c r="A24237">
        <v>45629</v>
      </c>
      <c r="B24237" s="2">
        <v>13.835509999999999</v>
      </c>
      <c r="C24237" s="3">
        <v>3532</v>
      </c>
      <c r="D24237" s="4">
        <v>39020</v>
      </c>
      <c r="E24237" t="s">
        <v>8704</v>
      </c>
      <c r="F24237" s="4" t="s">
        <v>8295</v>
      </c>
      <c r="G24237" s="5">
        <v>2201</v>
      </c>
      <c r="H24237" s="6">
        <v>0.113079</v>
      </c>
      <c r="I24237" s="7">
        <v>49.106999999999999</v>
      </c>
    </row>
    <row r="24238" spans="1:11" x14ac:dyDescent="0.25">
      <c r="A24238">
        <v>28518</v>
      </c>
      <c r="B24238" s="2">
        <v>13.833679999999999</v>
      </c>
      <c r="C24238" s="3">
        <v>8375</v>
      </c>
      <c r="E24238" t="s">
        <v>5988</v>
      </c>
      <c r="F24238" s="4" t="s">
        <v>5642</v>
      </c>
      <c r="G24238" s="5">
        <v>5416</v>
      </c>
      <c r="H24238" s="6">
        <v>0.12589990000000001</v>
      </c>
      <c r="I24238" s="7">
        <v>46.887</v>
      </c>
    </row>
    <row r="24239" spans="1:11" x14ac:dyDescent="0.25">
      <c r="A24239">
        <v>17763</v>
      </c>
      <c r="B24239" s="2">
        <v>13.832319999999999</v>
      </c>
      <c r="C24239" s="3">
        <v>402</v>
      </c>
      <c r="D24239" s="4">
        <v>48700</v>
      </c>
      <c r="E24239" t="s">
        <v>3853</v>
      </c>
      <c r="F24239" s="4" t="s">
        <v>3003</v>
      </c>
      <c r="G24239" s="5">
        <v>280</v>
      </c>
      <c r="H24239" s="6">
        <v>0.15302489999999999</v>
      </c>
      <c r="I24239" s="7">
        <v>42.188000000000002</v>
      </c>
    </row>
    <row r="24240" spans="1:11" x14ac:dyDescent="0.25">
      <c r="A24240">
        <v>79560</v>
      </c>
      <c r="B24240" s="2">
        <v>13.832240000000001</v>
      </c>
      <c r="C24240" s="3">
        <v>68</v>
      </c>
      <c r="E24240" t="s">
        <v>5300</v>
      </c>
      <c r="F24240" s="4" t="s">
        <v>13752</v>
      </c>
      <c r="G24240" s="5">
        <v>54</v>
      </c>
      <c r="H24240" s="6">
        <v>9.0909100000000007E-2</v>
      </c>
      <c r="I24240" s="7">
        <v>52.917000000000002</v>
      </c>
    </row>
    <row r="24241" spans="1:11" x14ac:dyDescent="0.25">
      <c r="A24241">
        <v>68664</v>
      </c>
      <c r="B24241" s="2">
        <v>13.83217</v>
      </c>
      <c r="C24241" s="3">
        <v>356</v>
      </c>
      <c r="D24241" s="4">
        <v>23340</v>
      </c>
      <c r="E24241" t="s">
        <v>12820</v>
      </c>
      <c r="F24241" s="4" t="s">
        <v>12738</v>
      </c>
      <c r="G24241" s="5">
        <v>209</v>
      </c>
      <c r="H24241" s="6">
        <v>5.7142900000000003E-2</v>
      </c>
      <c r="I24241" s="7">
        <v>58.75</v>
      </c>
    </row>
    <row r="24242" spans="1:11" x14ac:dyDescent="0.25">
      <c r="A24242">
        <v>31075</v>
      </c>
      <c r="B24242" s="2">
        <v>13.831720000000001</v>
      </c>
      <c r="C24242" s="3">
        <v>2528</v>
      </c>
      <c r="D24242" s="4">
        <v>20140</v>
      </c>
      <c r="E24242" t="s">
        <v>6582</v>
      </c>
      <c r="F24242" s="4" t="s">
        <v>6363</v>
      </c>
      <c r="G24242" s="5">
        <v>1682</v>
      </c>
      <c r="H24242" s="6">
        <v>0.13079669999999999</v>
      </c>
      <c r="I24242" s="7">
        <v>46.018999999999998</v>
      </c>
      <c r="J24242" s="2">
        <v>64</v>
      </c>
      <c r="K24242">
        <v>1</v>
      </c>
    </row>
    <row r="24243" spans="1:11" x14ac:dyDescent="0.25">
      <c r="A24243">
        <v>28771</v>
      </c>
      <c r="B24243" s="2">
        <v>13.82999</v>
      </c>
      <c r="C24243" s="3">
        <v>8130</v>
      </c>
      <c r="E24243" t="s">
        <v>6110</v>
      </c>
      <c r="F24243" s="4" t="s">
        <v>5642</v>
      </c>
      <c r="G24243" s="5">
        <v>5552</v>
      </c>
      <c r="H24243" s="6">
        <v>0.15129680000000001</v>
      </c>
      <c r="I24243" s="7">
        <v>42.47</v>
      </c>
    </row>
    <row r="24244" spans="1:11" x14ac:dyDescent="0.25">
      <c r="A24244">
        <v>33823</v>
      </c>
      <c r="B24244" s="2">
        <v>13.82395</v>
      </c>
      <c r="C24244" s="3">
        <v>29350</v>
      </c>
      <c r="D24244" s="4">
        <v>29460</v>
      </c>
      <c r="E24244" t="s">
        <v>370</v>
      </c>
      <c r="F24244" s="4" t="s">
        <v>6689</v>
      </c>
      <c r="G24244" s="5">
        <v>19677</v>
      </c>
      <c r="H24244" s="6">
        <v>0.13914019999999999</v>
      </c>
      <c r="I24244" s="7">
        <v>44.57</v>
      </c>
      <c r="J24244" s="2">
        <v>61.166699999999999</v>
      </c>
      <c r="K24244">
        <v>6</v>
      </c>
    </row>
    <row r="24245" spans="1:11" x14ac:dyDescent="0.25">
      <c r="A24245">
        <v>28349</v>
      </c>
      <c r="B24245" s="2">
        <v>13.81855</v>
      </c>
      <c r="C24245" s="3">
        <v>4122</v>
      </c>
      <c r="E24245" t="s">
        <v>5918</v>
      </c>
      <c r="F24245" s="4" t="s">
        <v>5642</v>
      </c>
      <c r="G24245" s="5">
        <v>2904</v>
      </c>
      <c r="H24245" s="6">
        <v>0.1135972</v>
      </c>
      <c r="I24245" s="7">
        <v>48.982999999999997</v>
      </c>
    </row>
    <row r="24246" spans="1:11" x14ac:dyDescent="0.25">
      <c r="A24246">
        <v>48834</v>
      </c>
      <c r="B24246" s="2">
        <v>13.81748</v>
      </c>
      <c r="C24246" s="3">
        <v>2201</v>
      </c>
      <c r="D24246" s="4">
        <v>24340</v>
      </c>
      <c r="E24246" t="s">
        <v>5499</v>
      </c>
      <c r="F24246" s="4" t="s">
        <v>9106</v>
      </c>
      <c r="G24246" s="5">
        <v>1527</v>
      </c>
      <c r="H24246" s="6">
        <v>9.6858600000000003E-2</v>
      </c>
      <c r="I24246" s="7">
        <v>51.875</v>
      </c>
    </row>
    <row r="24247" spans="1:11" x14ac:dyDescent="0.25">
      <c r="A24247">
        <v>40040</v>
      </c>
      <c r="B24247" s="2">
        <v>13.81704</v>
      </c>
      <c r="C24247" s="3">
        <v>472</v>
      </c>
      <c r="E24247" t="s">
        <v>7894</v>
      </c>
      <c r="F24247" s="4" t="s">
        <v>7883</v>
      </c>
      <c r="G24247" s="5">
        <v>328</v>
      </c>
      <c r="H24247" s="6">
        <v>0.13069910000000001</v>
      </c>
      <c r="I24247" s="7">
        <v>46.023000000000003</v>
      </c>
    </row>
    <row r="24248" spans="1:11" x14ac:dyDescent="0.25">
      <c r="A24248">
        <v>71065</v>
      </c>
      <c r="B24248" s="2">
        <v>13.81676</v>
      </c>
      <c r="C24248" s="3">
        <v>1195</v>
      </c>
      <c r="E24248" t="s">
        <v>5785</v>
      </c>
      <c r="F24248" s="4" t="s">
        <v>12927</v>
      </c>
      <c r="G24248" s="5">
        <v>825</v>
      </c>
      <c r="H24248" s="6">
        <v>8.8377700000000003E-2</v>
      </c>
      <c r="I24248" s="7">
        <v>53.332999999999998</v>
      </c>
    </row>
    <row r="24249" spans="1:11" x14ac:dyDescent="0.25">
      <c r="A24249">
        <v>17309</v>
      </c>
      <c r="B24249" s="2">
        <v>13.81625</v>
      </c>
      <c r="C24249" s="3">
        <v>1661</v>
      </c>
      <c r="D24249" s="4">
        <v>49620</v>
      </c>
      <c r="E24249" t="s">
        <v>3770</v>
      </c>
      <c r="F24249" s="4" t="s">
        <v>3003</v>
      </c>
      <c r="G24249" s="5">
        <v>1286</v>
      </c>
      <c r="H24249" s="6">
        <v>0.125972</v>
      </c>
      <c r="I24249" s="7">
        <v>46.826999999999998</v>
      </c>
      <c r="J24249" s="2">
        <v>55</v>
      </c>
      <c r="K24249">
        <v>1</v>
      </c>
    </row>
    <row r="24250" spans="1:11" x14ac:dyDescent="0.25">
      <c r="A24250">
        <v>70633</v>
      </c>
      <c r="B24250" s="2">
        <v>13.814769999999999</v>
      </c>
      <c r="C24250" s="3">
        <v>7269</v>
      </c>
      <c r="D24250" s="4">
        <v>29340</v>
      </c>
      <c r="E24250" t="s">
        <v>13035</v>
      </c>
      <c r="F24250" s="4" t="s">
        <v>12927</v>
      </c>
      <c r="G24250" s="5">
        <v>4923</v>
      </c>
      <c r="H24250" s="6">
        <v>0.10987</v>
      </c>
      <c r="I24250" s="7">
        <v>49.606999999999999</v>
      </c>
    </row>
    <row r="24251" spans="1:11" x14ac:dyDescent="0.25">
      <c r="A24251">
        <v>72479</v>
      </c>
      <c r="B24251" s="2">
        <v>13.81329</v>
      </c>
      <c r="C24251" s="3">
        <v>1728</v>
      </c>
      <c r="D24251" s="4">
        <v>27860</v>
      </c>
      <c r="E24251" t="s">
        <v>13367</v>
      </c>
      <c r="F24251" s="4" t="s">
        <v>13183</v>
      </c>
      <c r="G24251" s="5">
        <v>1238</v>
      </c>
      <c r="H24251" s="6">
        <v>0.1147011</v>
      </c>
      <c r="I24251" s="7">
        <v>48.771000000000001</v>
      </c>
    </row>
    <row r="24252" spans="1:11" x14ac:dyDescent="0.25">
      <c r="A24252">
        <v>45771</v>
      </c>
      <c r="B24252" s="2">
        <v>13.812390000000001</v>
      </c>
      <c r="C24252" s="3">
        <v>3566</v>
      </c>
      <c r="E24252" t="s">
        <v>5293</v>
      </c>
      <c r="F24252" s="4" t="s">
        <v>8295</v>
      </c>
      <c r="G24252" s="5">
        <v>2542</v>
      </c>
      <c r="H24252" s="6">
        <v>0.1129032</v>
      </c>
      <c r="I24252" s="7">
        <v>49.076000000000001</v>
      </c>
    </row>
    <row r="24253" spans="1:11" x14ac:dyDescent="0.25">
      <c r="A24253">
        <v>86437</v>
      </c>
      <c r="B24253" s="2">
        <v>13.811769999999999</v>
      </c>
      <c r="C24253" s="3">
        <v>76</v>
      </c>
      <c r="D24253" s="4">
        <v>29420</v>
      </c>
      <c r="E24253" t="s">
        <v>12911</v>
      </c>
      <c r="F24253" s="4" t="s">
        <v>14962</v>
      </c>
      <c r="G24253" s="5">
        <v>43</v>
      </c>
      <c r="H24253" s="6">
        <v>9.3023300000000003E-2</v>
      </c>
      <c r="I24253" s="7">
        <v>52.5</v>
      </c>
    </row>
    <row r="24254" spans="1:11" x14ac:dyDescent="0.25">
      <c r="A24254">
        <v>29148</v>
      </c>
      <c r="B24254" s="2">
        <v>13.81053</v>
      </c>
      <c r="C24254" s="3">
        <v>7238</v>
      </c>
      <c r="E24254" t="s">
        <v>6182</v>
      </c>
      <c r="F24254" s="4" t="s">
        <v>6130</v>
      </c>
      <c r="G24254" s="5">
        <v>5125</v>
      </c>
      <c r="H24254" s="6">
        <v>0.14533750000000001</v>
      </c>
      <c r="I24254" s="7">
        <v>43.451999999999998</v>
      </c>
    </row>
    <row r="24255" spans="1:11" x14ac:dyDescent="0.25">
      <c r="A24255">
        <v>33538</v>
      </c>
      <c r="B24255" s="2">
        <v>13.808439999999999</v>
      </c>
      <c r="C24255" s="3">
        <v>4585</v>
      </c>
      <c r="D24255" s="4">
        <v>45540</v>
      </c>
      <c r="E24255" t="s">
        <v>6903</v>
      </c>
      <c r="F24255" s="4" t="s">
        <v>6689</v>
      </c>
      <c r="G24255" s="5">
        <v>3611</v>
      </c>
      <c r="H24255" s="6">
        <v>9.9667800000000001E-2</v>
      </c>
      <c r="I24255" s="7">
        <v>51.344000000000001</v>
      </c>
    </row>
    <row r="24256" spans="1:11" x14ac:dyDescent="0.25">
      <c r="A24256">
        <v>59025</v>
      </c>
      <c r="B24256" s="2">
        <v>13.80757</v>
      </c>
      <c r="C24256" s="3">
        <v>46</v>
      </c>
      <c r="E24256" t="s">
        <v>9016</v>
      </c>
      <c r="F24256" s="4" t="s">
        <v>11278</v>
      </c>
      <c r="G24256" s="5">
        <v>32</v>
      </c>
      <c r="H24256" s="6">
        <v>0.15625</v>
      </c>
      <c r="I24256" s="7">
        <v>41.563000000000002</v>
      </c>
    </row>
    <row r="24257" spans="1:11" x14ac:dyDescent="0.25">
      <c r="A24257">
        <v>72046</v>
      </c>
      <c r="B24257" s="2">
        <v>13.80686</v>
      </c>
      <c r="C24257" s="3">
        <v>4596</v>
      </c>
      <c r="D24257" s="4">
        <v>30780</v>
      </c>
      <c r="E24257" t="s">
        <v>13259</v>
      </c>
      <c r="F24257" s="4" t="s">
        <v>13183</v>
      </c>
      <c r="G24257" s="5">
        <v>2944</v>
      </c>
      <c r="H24257" s="6">
        <v>0.13586960000000001</v>
      </c>
      <c r="I24257" s="7">
        <v>45.082999999999998</v>
      </c>
    </row>
    <row r="24258" spans="1:11" x14ac:dyDescent="0.25">
      <c r="A24258">
        <v>72067</v>
      </c>
      <c r="B24258" s="2">
        <v>13.805580000000001</v>
      </c>
      <c r="C24258" s="3">
        <v>2944</v>
      </c>
      <c r="E24258" t="s">
        <v>13265</v>
      </c>
      <c r="F24258" s="4" t="s">
        <v>13183</v>
      </c>
      <c r="G24258" s="5">
        <v>2420</v>
      </c>
      <c r="H24258" s="6">
        <v>0.1429752</v>
      </c>
      <c r="I24258" s="7">
        <v>43.853999999999999</v>
      </c>
    </row>
    <row r="24259" spans="1:11" x14ac:dyDescent="0.25">
      <c r="A24259">
        <v>38925</v>
      </c>
      <c r="B24259" s="2">
        <v>13.804639999999999</v>
      </c>
      <c r="C24259" s="3">
        <v>2289</v>
      </c>
      <c r="E24259" t="s">
        <v>7721</v>
      </c>
      <c r="F24259" s="4" t="s">
        <v>7633</v>
      </c>
      <c r="G24259" s="5">
        <v>1509</v>
      </c>
      <c r="H24259" s="6">
        <v>0.1218543</v>
      </c>
      <c r="I24259" s="7">
        <v>47.5</v>
      </c>
    </row>
    <row r="24260" spans="1:11" x14ac:dyDescent="0.25">
      <c r="A24260">
        <v>75471</v>
      </c>
      <c r="B24260" s="2">
        <v>13.80406</v>
      </c>
      <c r="C24260" s="3">
        <v>1412</v>
      </c>
      <c r="D24260" s="4">
        <v>44860</v>
      </c>
      <c r="E24260" t="s">
        <v>13811</v>
      </c>
      <c r="F24260" s="4" t="s">
        <v>13752</v>
      </c>
      <c r="G24260" s="5">
        <v>920</v>
      </c>
      <c r="H24260" s="6">
        <v>7.0652199999999998E-2</v>
      </c>
      <c r="I24260" s="7">
        <v>56.345999999999997</v>
      </c>
    </row>
    <row r="24261" spans="1:11" x14ac:dyDescent="0.25">
      <c r="A24261">
        <v>4950</v>
      </c>
      <c r="B24261" s="2">
        <v>13.80301</v>
      </c>
      <c r="C24261" s="3">
        <v>4790</v>
      </c>
      <c r="E24261" t="s">
        <v>673</v>
      </c>
      <c r="F24261" s="4" t="s">
        <v>701</v>
      </c>
      <c r="G24261" s="5">
        <v>3450</v>
      </c>
      <c r="H24261" s="6">
        <v>0.1153289</v>
      </c>
      <c r="I24261" s="7">
        <v>48.625</v>
      </c>
      <c r="J24261" s="2">
        <v>80</v>
      </c>
      <c r="K24261">
        <v>1</v>
      </c>
    </row>
    <row r="24262" spans="1:11" x14ac:dyDescent="0.25">
      <c r="A24262">
        <v>79529</v>
      </c>
      <c r="B24262" s="2">
        <v>13.801959999999999</v>
      </c>
      <c r="C24262" s="3">
        <v>1360</v>
      </c>
      <c r="E24262" t="s">
        <v>12152</v>
      </c>
      <c r="F24262" s="4" t="s">
        <v>13752</v>
      </c>
      <c r="G24262" s="5">
        <v>915</v>
      </c>
      <c r="H24262" s="6">
        <v>0.14098359999999999</v>
      </c>
      <c r="I24262" s="7">
        <v>44.191000000000003</v>
      </c>
      <c r="J24262" s="2">
        <v>63</v>
      </c>
      <c r="K24262">
        <v>1</v>
      </c>
    </row>
    <row r="24263" spans="1:11" x14ac:dyDescent="0.25">
      <c r="A24263">
        <v>24290</v>
      </c>
      <c r="B24263" s="2">
        <v>13.801360000000001</v>
      </c>
      <c r="C24263" s="3">
        <v>2145</v>
      </c>
      <c r="D24263" s="4">
        <v>28700</v>
      </c>
      <c r="E24263" t="s">
        <v>5026</v>
      </c>
      <c r="F24263" s="4" t="s">
        <v>4335</v>
      </c>
      <c r="G24263" s="5">
        <v>1585</v>
      </c>
      <c r="H24263" s="6">
        <v>0.1607818</v>
      </c>
      <c r="I24263" s="7">
        <v>40.768999999999998</v>
      </c>
    </row>
    <row r="24264" spans="1:11" x14ac:dyDescent="0.25">
      <c r="A24264">
        <v>38040</v>
      </c>
      <c r="B24264" s="2">
        <v>13.80012</v>
      </c>
      <c r="C24264" s="3">
        <v>5402</v>
      </c>
      <c r="E24264" t="s">
        <v>7532</v>
      </c>
      <c r="F24264" s="4" t="s">
        <v>7348</v>
      </c>
      <c r="G24264" s="5">
        <v>3618</v>
      </c>
      <c r="H24264" s="6">
        <v>0.1199558</v>
      </c>
      <c r="I24264" s="7">
        <v>47.820999999999998</v>
      </c>
    </row>
    <row r="24265" spans="1:11" x14ac:dyDescent="0.25">
      <c r="A24265">
        <v>75932</v>
      </c>
      <c r="B24265" s="2">
        <v>13.79895</v>
      </c>
      <c r="C24265" s="3">
        <v>1715</v>
      </c>
      <c r="D24265" s="4">
        <v>13140</v>
      </c>
      <c r="E24265" t="s">
        <v>4920</v>
      </c>
      <c r="F24265" s="4" t="s">
        <v>13752</v>
      </c>
      <c r="G24265" s="5">
        <v>1248</v>
      </c>
      <c r="H24265" s="6">
        <v>0.1009615</v>
      </c>
      <c r="I24265" s="7">
        <v>51.094000000000001</v>
      </c>
    </row>
    <row r="24266" spans="1:11" x14ac:dyDescent="0.25">
      <c r="A24266">
        <v>12957</v>
      </c>
      <c r="B24266" s="2">
        <v>13.798360000000001</v>
      </c>
      <c r="C24266" s="3">
        <v>1702</v>
      </c>
      <c r="D24266" s="4">
        <v>31660</v>
      </c>
      <c r="E24266" t="s">
        <v>2439</v>
      </c>
      <c r="F24266" s="4" t="s">
        <v>1280</v>
      </c>
      <c r="G24266" s="5">
        <v>1220</v>
      </c>
      <c r="H24266" s="6">
        <v>0.12776409999999999</v>
      </c>
      <c r="I24266" s="7">
        <v>46.457999999999998</v>
      </c>
    </row>
    <row r="24267" spans="1:11" x14ac:dyDescent="0.25">
      <c r="A24267">
        <v>99167</v>
      </c>
      <c r="B24267" s="2">
        <v>13.79795</v>
      </c>
      <c r="C24267" s="3">
        <v>658</v>
      </c>
      <c r="D24267" s="4">
        <v>44060</v>
      </c>
      <c r="E24267" t="s">
        <v>4937</v>
      </c>
      <c r="F24267" s="4" t="s">
        <v>16344</v>
      </c>
      <c r="G24267" s="5">
        <v>509</v>
      </c>
      <c r="H24267" s="6">
        <v>0.1571709</v>
      </c>
      <c r="I24267" s="7">
        <v>41.375</v>
      </c>
    </row>
    <row r="24268" spans="1:11" x14ac:dyDescent="0.25">
      <c r="A24268">
        <v>61358</v>
      </c>
      <c r="B24268" s="2">
        <v>13.797739999999999</v>
      </c>
      <c r="C24268" s="3">
        <v>432</v>
      </c>
      <c r="D24268" s="4">
        <v>36860</v>
      </c>
      <c r="E24268" t="s">
        <v>189</v>
      </c>
      <c r="F24268" s="4" t="s">
        <v>11490</v>
      </c>
      <c r="G24268" s="5">
        <v>349</v>
      </c>
      <c r="H24268" s="6">
        <v>0.12893979999999999</v>
      </c>
      <c r="I24268" s="7">
        <v>46.25</v>
      </c>
    </row>
    <row r="24269" spans="1:11" x14ac:dyDescent="0.25">
      <c r="A24269">
        <v>96737</v>
      </c>
      <c r="B24269" s="2">
        <v>13.79697</v>
      </c>
      <c r="C24269" s="3">
        <v>3954</v>
      </c>
      <c r="D24269" s="4">
        <v>25900</v>
      </c>
      <c r="E24269" t="s">
        <v>1657</v>
      </c>
      <c r="F24269" s="4" t="s">
        <v>16099</v>
      </c>
      <c r="G24269" s="5">
        <v>2855</v>
      </c>
      <c r="H24269" s="6">
        <v>0.1218487</v>
      </c>
      <c r="I24269" s="7">
        <v>47.472999999999999</v>
      </c>
      <c r="J24269" s="2">
        <v>38</v>
      </c>
      <c r="K24269">
        <v>1</v>
      </c>
    </row>
    <row r="24270" spans="1:11" x14ac:dyDescent="0.25">
      <c r="A24270">
        <v>71008</v>
      </c>
      <c r="B24270" s="2">
        <v>13.796189999999999</v>
      </c>
      <c r="C24270" s="3">
        <v>688</v>
      </c>
      <c r="E24270" t="s">
        <v>13090</v>
      </c>
      <c r="F24270" s="4" t="s">
        <v>12927</v>
      </c>
      <c r="G24270" s="5">
        <v>421</v>
      </c>
      <c r="H24270" s="6">
        <v>0.1777251</v>
      </c>
      <c r="I24270" s="7">
        <v>37.813000000000002</v>
      </c>
      <c r="J24270" s="2">
        <v>43</v>
      </c>
      <c r="K24270">
        <v>1</v>
      </c>
    </row>
    <row r="24271" spans="1:11" x14ac:dyDescent="0.25">
      <c r="A24271">
        <v>55366</v>
      </c>
      <c r="B24271" s="2">
        <v>13.796010000000001</v>
      </c>
      <c r="C24271" s="3">
        <v>518</v>
      </c>
      <c r="D24271" s="4">
        <v>33460</v>
      </c>
      <c r="E24271" t="s">
        <v>10354</v>
      </c>
      <c r="F24271" s="4" t="s">
        <v>10428</v>
      </c>
      <c r="G24271" s="5">
        <v>335</v>
      </c>
      <c r="H24271" s="6">
        <v>7.4626899999999996E-2</v>
      </c>
      <c r="I24271" s="7">
        <v>55.625</v>
      </c>
    </row>
    <row r="24272" spans="1:11" x14ac:dyDescent="0.25">
      <c r="A24272">
        <v>96028</v>
      </c>
      <c r="B24272" s="2">
        <v>13.795640000000001</v>
      </c>
      <c r="C24272" s="3">
        <v>1633</v>
      </c>
      <c r="D24272" s="4">
        <v>39820</v>
      </c>
      <c r="E24272" t="s">
        <v>16034</v>
      </c>
      <c r="F24272" s="4" t="s">
        <v>15368</v>
      </c>
      <c r="G24272" s="5">
        <v>1199</v>
      </c>
      <c r="H24272" s="6">
        <v>0.16013350000000001</v>
      </c>
      <c r="I24272" s="7">
        <v>40.847999999999999</v>
      </c>
      <c r="J24272" s="2">
        <v>58</v>
      </c>
      <c r="K24272">
        <v>1</v>
      </c>
    </row>
    <row r="24273" spans="1:12" x14ac:dyDescent="0.25">
      <c r="A24273">
        <v>21750</v>
      </c>
      <c r="B24273" s="2">
        <v>13.794700000000001</v>
      </c>
      <c r="C24273" s="3">
        <v>4022</v>
      </c>
      <c r="D24273" s="4">
        <v>25180</v>
      </c>
      <c r="E24273" t="s">
        <v>597</v>
      </c>
      <c r="F24273" s="4" t="s">
        <v>4361</v>
      </c>
      <c r="G24273" s="5">
        <v>2714</v>
      </c>
      <c r="H24273" s="6">
        <v>9.1344400000000006E-2</v>
      </c>
      <c r="I24273" s="7">
        <v>52.734000000000002</v>
      </c>
      <c r="J24273" s="2">
        <v>60</v>
      </c>
      <c r="K24273">
        <v>1</v>
      </c>
    </row>
    <row r="24274" spans="1:12" x14ac:dyDescent="0.25">
      <c r="A24274">
        <v>67757</v>
      </c>
      <c r="B24274" s="2">
        <v>13.79396</v>
      </c>
      <c r="C24274" s="3">
        <v>500</v>
      </c>
      <c r="E24274" t="s">
        <v>2024</v>
      </c>
      <c r="F24274" s="4" t="s">
        <v>12494</v>
      </c>
      <c r="G24274" s="5">
        <v>351</v>
      </c>
      <c r="H24274" s="6">
        <v>0.1168091</v>
      </c>
      <c r="I24274" s="7">
        <v>48.332999999999998</v>
      </c>
    </row>
    <row r="24275" spans="1:12" x14ac:dyDescent="0.25">
      <c r="A24275">
        <v>28523</v>
      </c>
      <c r="B24275" s="2">
        <v>13.79344</v>
      </c>
      <c r="C24275" s="3">
        <v>2573</v>
      </c>
      <c r="D24275" s="4">
        <v>35100</v>
      </c>
      <c r="E24275" t="s">
        <v>5991</v>
      </c>
      <c r="F24275" s="4" t="s">
        <v>5642</v>
      </c>
      <c r="G24275" s="5">
        <v>1845</v>
      </c>
      <c r="H24275" s="6">
        <v>0.1105092</v>
      </c>
      <c r="I24275" s="7">
        <v>49.417000000000002</v>
      </c>
    </row>
    <row r="24276" spans="1:12" x14ac:dyDescent="0.25">
      <c r="A24276">
        <v>58520</v>
      </c>
      <c r="B24276" s="2">
        <v>13.79293</v>
      </c>
      <c r="C24276" s="3">
        <v>405</v>
      </c>
      <c r="D24276" s="4">
        <v>13900</v>
      </c>
      <c r="E24276" t="s">
        <v>9108</v>
      </c>
      <c r="F24276" s="4" t="s">
        <v>11069</v>
      </c>
      <c r="G24276" s="5">
        <v>282</v>
      </c>
      <c r="H24276" s="6">
        <v>0.15957450000000001</v>
      </c>
      <c r="I24276" s="7">
        <v>40.938000000000002</v>
      </c>
      <c r="J24276" s="2">
        <v>39</v>
      </c>
      <c r="K24276">
        <v>1</v>
      </c>
    </row>
    <row r="24277" spans="1:12" x14ac:dyDescent="0.25">
      <c r="A24277">
        <v>61832</v>
      </c>
      <c r="B24277" s="2">
        <v>13.78712</v>
      </c>
      <c r="C24277" s="3">
        <v>37330</v>
      </c>
      <c r="D24277" s="4">
        <v>19180</v>
      </c>
      <c r="E24277" t="s">
        <v>655</v>
      </c>
      <c r="F24277" s="4" t="s">
        <v>11490</v>
      </c>
      <c r="G24277" s="5">
        <v>23972</v>
      </c>
      <c r="H24277" s="6">
        <v>0.146254</v>
      </c>
      <c r="I24277" s="7">
        <v>43.223999999999997</v>
      </c>
      <c r="J24277" s="2">
        <v>41.941200000000002</v>
      </c>
      <c r="K24277">
        <v>17</v>
      </c>
      <c r="L24277" s="2">
        <v>61.6</v>
      </c>
    </row>
    <row r="24278" spans="1:12" x14ac:dyDescent="0.25">
      <c r="A24278">
        <v>28472</v>
      </c>
      <c r="B24278" s="2">
        <v>13.77807</v>
      </c>
      <c r="C24278" s="3">
        <v>20722</v>
      </c>
      <c r="E24278" t="s">
        <v>5979</v>
      </c>
      <c r="F24278" s="4" t="s">
        <v>5642</v>
      </c>
      <c r="G24278" s="5">
        <v>13854</v>
      </c>
      <c r="H24278" s="6">
        <v>0.14003180000000001</v>
      </c>
      <c r="I24278" s="7">
        <v>44.298999999999999</v>
      </c>
      <c r="J24278" s="2">
        <v>47.666699999999999</v>
      </c>
      <c r="K24278">
        <v>3</v>
      </c>
    </row>
    <row r="24279" spans="1:12" x14ac:dyDescent="0.25">
      <c r="A24279">
        <v>27886</v>
      </c>
      <c r="B24279" s="2">
        <v>13.77126</v>
      </c>
      <c r="C24279" s="3">
        <v>21423</v>
      </c>
      <c r="D24279" s="4">
        <v>40580</v>
      </c>
      <c r="E24279" t="s">
        <v>5800</v>
      </c>
      <c r="F24279" s="4" t="s">
        <v>5642</v>
      </c>
      <c r="G24279" s="5">
        <v>14628</v>
      </c>
      <c r="H24279" s="6">
        <v>0.12810170000000001</v>
      </c>
      <c r="I24279" s="7">
        <v>46.356000000000002</v>
      </c>
      <c r="J24279" s="2">
        <v>58</v>
      </c>
      <c r="K24279">
        <v>4</v>
      </c>
    </row>
    <row r="24280" spans="1:12" x14ac:dyDescent="0.25">
      <c r="A24280">
        <v>16404</v>
      </c>
      <c r="B24280" s="2">
        <v>13.767239999999999</v>
      </c>
      <c r="C24280" s="3">
        <v>3384</v>
      </c>
      <c r="D24280" s="4">
        <v>32740</v>
      </c>
      <c r="E24280" t="s">
        <v>406</v>
      </c>
      <c r="F24280" s="4" t="s">
        <v>3003</v>
      </c>
      <c r="G24280" s="5">
        <v>2135</v>
      </c>
      <c r="H24280" s="6">
        <v>0.1100187</v>
      </c>
      <c r="I24280" s="7">
        <v>49.478999999999999</v>
      </c>
      <c r="J24280" s="2">
        <v>25</v>
      </c>
      <c r="K24280">
        <v>1</v>
      </c>
    </row>
    <row r="24281" spans="1:12" x14ac:dyDescent="0.25">
      <c r="A24281">
        <v>35903</v>
      </c>
      <c r="B24281" s="2">
        <v>13.76383</v>
      </c>
      <c r="C24281" s="3">
        <v>17315</v>
      </c>
      <c r="D24281" s="4">
        <v>23460</v>
      </c>
      <c r="E24281" t="s">
        <v>6149</v>
      </c>
      <c r="F24281" s="4" t="s">
        <v>7027</v>
      </c>
      <c r="G24281" s="5">
        <v>12144</v>
      </c>
      <c r="H24281" s="6">
        <v>0.14492749999999999</v>
      </c>
      <c r="I24281" s="7">
        <v>43.44</v>
      </c>
      <c r="J24281" s="2">
        <v>61</v>
      </c>
      <c r="K24281">
        <v>1</v>
      </c>
    </row>
    <row r="24282" spans="1:12" x14ac:dyDescent="0.25">
      <c r="A24282">
        <v>65707</v>
      </c>
      <c r="B24282" s="2">
        <v>13.76057</v>
      </c>
      <c r="C24282" s="3">
        <v>2197</v>
      </c>
      <c r="E24282" t="s">
        <v>10950</v>
      </c>
      <c r="F24282" s="4" t="s">
        <v>12102</v>
      </c>
      <c r="G24282" s="5">
        <v>1467</v>
      </c>
      <c r="H24282" s="6">
        <v>0.1077028</v>
      </c>
      <c r="I24282" s="7">
        <v>49.871000000000002</v>
      </c>
      <c r="J24282" s="2">
        <v>53.5</v>
      </c>
      <c r="K24282">
        <v>2</v>
      </c>
    </row>
    <row r="24283" spans="1:12" x14ac:dyDescent="0.25">
      <c r="A24283">
        <v>49450</v>
      </c>
      <c r="B24283" s="2">
        <v>13.759740000000001</v>
      </c>
      <c r="C24283" s="3">
        <v>3216</v>
      </c>
      <c r="D24283" s="4">
        <v>26090</v>
      </c>
      <c r="E24283" t="s">
        <v>5558</v>
      </c>
      <c r="F24283" s="4" t="s">
        <v>9106</v>
      </c>
      <c r="G24283" s="5">
        <v>1993</v>
      </c>
      <c r="H24283" s="6">
        <v>0.1173521</v>
      </c>
      <c r="I24283" s="7">
        <v>48.191000000000003</v>
      </c>
    </row>
    <row r="24284" spans="1:12" x14ac:dyDescent="0.25">
      <c r="A24284">
        <v>54428</v>
      </c>
      <c r="B24284" s="2">
        <v>13.75905</v>
      </c>
      <c r="C24284" s="3">
        <v>1080</v>
      </c>
      <c r="E24284" t="s">
        <v>10244</v>
      </c>
      <c r="F24284" s="4" t="s">
        <v>10031</v>
      </c>
      <c r="G24284" s="5">
        <v>916</v>
      </c>
      <c r="H24284" s="6">
        <v>0.11790390000000001</v>
      </c>
      <c r="I24284" s="7">
        <v>48.091999999999999</v>
      </c>
    </row>
    <row r="24285" spans="1:12" x14ac:dyDescent="0.25">
      <c r="A24285">
        <v>35466</v>
      </c>
      <c r="B24285" s="2">
        <v>13.75792</v>
      </c>
      <c r="C24285" s="3">
        <v>5173</v>
      </c>
      <c r="D24285" s="4">
        <v>46220</v>
      </c>
      <c r="E24285" t="s">
        <v>7096</v>
      </c>
      <c r="F24285" s="4" t="s">
        <v>7027</v>
      </c>
      <c r="G24285" s="5">
        <v>3776</v>
      </c>
      <c r="H24285" s="6">
        <v>0.1098756</v>
      </c>
      <c r="I24285" s="7">
        <v>49.478999999999999</v>
      </c>
    </row>
    <row r="24286" spans="1:12" x14ac:dyDescent="0.25">
      <c r="A24286">
        <v>68759</v>
      </c>
      <c r="B24286" s="2">
        <v>13.756959999999999</v>
      </c>
      <c r="C24286" s="3">
        <v>287</v>
      </c>
      <c r="E24286" t="s">
        <v>489</v>
      </c>
      <c r="F24286" s="4" t="s">
        <v>12738</v>
      </c>
      <c r="G24286" s="5">
        <v>231</v>
      </c>
      <c r="H24286" s="6">
        <v>0.14655170000000001</v>
      </c>
      <c r="I24286" s="7">
        <v>43.125</v>
      </c>
    </row>
    <row r="24287" spans="1:12" x14ac:dyDescent="0.25">
      <c r="A24287">
        <v>16248</v>
      </c>
      <c r="B24287" s="2">
        <v>13.75637</v>
      </c>
      <c r="C24287" s="3">
        <v>3272</v>
      </c>
      <c r="E24287" t="s">
        <v>3459</v>
      </c>
      <c r="F24287" s="4" t="s">
        <v>3003</v>
      </c>
      <c r="G24287" s="5">
        <v>2226</v>
      </c>
      <c r="H24287" s="6">
        <v>0.11899419999999999</v>
      </c>
      <c r="I24287" s="7">
        <v>47.887</v>
      </c>
    </row>
    <row r="24288" spans="1:12" x14ac:dyDescent="0.25">
      <c r="A24288">
        <v>38474</v>
      </c>
      <c r="B24288" s="2">
        <v>13.75451</v>
      </c>
      <c r="C24288" s="3">
        <v>8399</v>
      </c>
      <c r="D24288" s="4">
        <v>34980</v>
      </c>
      <c r="E24288" t="s">
        <v>3243</v>
      </c>
      <c r="F24288" s="4" t="s">
        <v>7348</v>
      </c>
      <c r="G24288" s="5">
        <v>5552</v>
      </c>
      <c r="H24288" s="6">
        <v>0.1003061</v>
      </c>
      <c r="I24288" s="7">
        <v>51.116</v>
      </c>
      <c r="J24288" s="2">
        <v>55</v>
      </c>
      <c r="K24288">
        <v>1</v>
      </c>
    </row>
    <row r="24289" spans="1:11" x14ac:dyDescent="0.25">
      <c r="A24289">
        <v>34758</v>
      </c>
      <c r="B24289" s="2">
        <v>13.74817</v>
      </c>
      <c r="C24289" s="3">
        <v>34310</v>
      </c>
      <c r="D24289" s="4">
        <v>36740</v>
      </c>
      <c r="E24289" t="s">
        <v>7011</v>
      </c>
      <c r="F24289" s="4" t="s">
        <v>6689</v>
      </c>
      <c r="G24289" s="5">
        <v>20931</v>
      </c>
      <c r="H24289" s="6">
        <v>0.15053510000000001</v>
      </c>
      <c r="I24289" s="7">
        <v>42.436</v>
      </c>
    </row>
    <row r="24290" spans="1:11" x14ac:dyDescent="0.25">
      <c r="A24290">
        <v>30467</v>
      </c>
      <c r="B24290" s="2">
        <v>13.741210000000001</v>
      </c>
      <c r="C24290" s="3">
        <v>12138</v>
      </c>
      <c r="E24290" t="s">
        <v>6456</v>
      </c>
      <c r="F24290" s="4" t="s">
        <v>6363</v>
      </c>
      <c r="G24290" s="5">
        <v>8187</v>
      </c>
      <c r="H24290" s="6">
        <v>0.13312160000000001</v>
      </c>
      <c r="I24290" s="7">
        <v>45.444000000000003</v>
      </c>
      <c r="J24290" s="2">
        <v>62</v>
      </c>
      <c r="K24290">
        <v>1</v>
      </c>
    </row>
    <row r="24291" spans="1:11" x14ac:dyDescent="0.25">
      <c r="A24291">
        <v>15461</v>
      </c>
      <c r="B24291" s="2">
        <v>13.738569999999999</v>
      </c>
      <c r="C24291" s="3">
        <v>4122</v>
      </c>
      <c r="D24291" s="4">
        <v>38300</v>
      </c>
      <c r="E24291" t="s">
        <v>3161</v>
      </c>
      <c r="F24291" s="4" t="s">
        <v>3003</v>
      </c>
      <c r="G24291" s="5">
        <v>2805</v>
      </c>
      <c r="H24291" s="6">
        <v>0.13654189999999999</v>
      </c>
      <c r="I24291" s="7">
        <v>44.838999999999999</v>
      </c>
      <c r="J24291" s="2">
        <v>29</v>
      </c>
      <c r="K24291">
        <v>2</v>
      </c>
    </row>
    <row r="24292" spans="1:11" x14ac:dyDescent="0.25">
      <c r="A24292">
        <v>64655</v>
      </c>
      <c r="B24292" s="2">
        <v>13.73785</v>
      </c>
      <c r="C24292" s="3">
        <v>272</v>
      </c>
      <c r="E24292" t="s">
        <v>8925</v>
      </c>
      <c r="F24292" s="4" t="s">
        <v>12102</v>
      </c>
      <c r="G24292" s="5">
        <v>192</v>
      </c>
      <c r="H24292" s="6">
        <v>0.21875</v>
      </c>
      <c r="I24292" s="7">
        <v>30.625</v>
      </c>
    </row>
    <row r="24293" spans="1:11" x14ac:dyDescent="0.25">
      <c r="A24293">
        <v>73114</v>
      </c>
      <c r="B24293" s="2">
        <v>13.73517</v>
      </c>
      <c r="C24293" s="3">
        <v>18986</v>
      </c>
      <c r="D24293" s="4">
        <v>36420</v>
      </c>
      <c r="E24293" t="s">
        <v>13492</v>
      </c>
      <c r="F24293" s="4" t="s">
        <v>13462</v>
      </c>
      <c r="G24293" s="5">
        <v>11013</v>
      </c>
      <c r="H24293" s="6">
        <v>0.20156160000000001</v>
      </c>
      <c r="I24293" s="7">
        <v>33.591999999999999</v>
      </c>
      <c r="J24293" s="2">
        <v>75.5</v>
      </c>
      <c r="K24293">
        <v>2</v>
      </c>
    </row>
    <row r="24294" spans="1:11" x14ac:dyDescent="0.25">
      <c r="A24294">
        <v>63822</v>
      </c>
      <c r="B24294" s="2">
        <v>13.73208</v>
      </c>
      <c r="C24294" s="3">
        <v>2977</v>
      </c>
      <c r="E24294" t="s">
        <v>12205</v>
      </c>
      <c r="F24294" s="4" t="s">
        <v>12102</v>
      </c>
      <c r="G24294" s="5">
        <v>1932</v>
      </c>
      <c r="H24294" s="6">
        <v>0.1065701</v>
      </c>
      <c r="I24294" s="7">
        <v>50</v>
      </c>
      <c r="J24294" s="2">
        <v>68.5</v>
      </c>
      <c r="K24294">
        <v>2</v>
      </c>
    </row>
    <row r="24295" spans="1:11" x14ac:dyDescent="0.25">
      <c r="A24295">
        <v>76681</v>
      </c>
      <c r="B24295" s="2">
        <v>13.7315</v>
      </c>
      <c r="C24295" s="3">
        <v>722</v>
      </c>
      <c r="D24295" s="4">
        <v>18620</v>
      </c>
      <c r="E24295" t="s">
        <v>1691</v>
      </c>
      <c r="F24295" s="4" t="s">
        <v>13752</v>
      </c>
      <c r="G24295" s="5">
        <v>479</v>
      </c>
      <c r="H24295" s="6">
        <v>8.1250000000000003E-2</v>
      </c>
      <c r="I24295" s="7">
        <v>54.375</v>
      </c>
    </row>
    <row r="24296" spans="1:11" x14ac:dyDescent="0.25">
      <c r="A24296">
        <v>78357</v>
      </c>
      <c r="B24296" s="2">
        <v>13.730980000000001</v>
      </c>
      <c r="C24296" s="3">
        <v>2953</v>
      </c>
      <c r="E24296" t="s">
        <v>14213</v>
      </c>
      <c r="F24296" s="4" t="s">
        <v>13752</v>
      </c>
      <c r="G24296" s="5">
        <v>1707</v>
      </c>
      <c r="H24296" s="6">
        <v>3.39777E-2</v>
      </c>
      <c r="I24296" s="7">
        <v>62.542999999999999</v>
      </c>
    </row>
    <row r="24297" spans="1:11" x14ac:dyDescent="0.25">
      <c r="A24297">
        <v>66863</v>
      </c>
      <c r="B24297" s="2">
        <v>13.730560000000001</v>
      </c>
      <c r="C24297" s="3">
        <v>48</v>
      </c>
      <c r="E24297" t="s">
        <v>12574</v>
      </c>
      <c r="F24297" s="4" t="s">
        <v>12494</v>
      </c>
      <c r="G24297" s="5">
        <v>27</v>
      </c>
      <c r="H24297" s="6">
        <v>0.1481481</v>
      </c>
      <c r="I24297" s="7">
        <v>42.813000000000002</v>
      </c>
    </row>
    <row r="24298" spans="1:11" x14ac:dyDescent="0.25">
      <c r="A24298">
        <v>82050</v>
      </c>
      <c r="B24298" s="2">
        <v>13.730510000000001</v>
      </c>
      <c r="C24298" s="3">
        <v>273</v>
      </c>
      <c r="D24298" s="4">
        <v>16940</v>
      </c>
      <c r="E24298" t="s">
        <v>14658</v>
      </c>
      <c r="F24298" s="4" t="s">
        <v>14657</v>
      </c>
      <c r="G24298" s="5">
        <v>184</v>
      </c>
      <c r="H24298" s="6">
        <v>0.13586960000000001</v>
      </c>
      <c r="I24298" s="7">
        <v>44.933999999999997</v>
      </c>
    </row>
    <row r="24299" spans="1:11" x14ac:dyDescent="0.25">
      <c r="A24299">
        <v>61811</v>
      </c>
      <c r="B24299" s="2">
        <v>13.730370000000001</v>
      </c>
      <c r="C24299" s="3">
        <v>676</v>
      </c>
      <c r="D24299" s="4">
        <v>19180</v>
      </c>
      <c r="E24299" t="s">
        <v>11811</v>
      </c>
      <c r="F24299" s="4" t="s">
        <v>11490</v>
      </c>
      <c r="G24299" s="5">
        <v>409</v>
      </c>
      <c r="H24299" s="6">
        <v>7.5609800000000005E-2</v>
      </c>
      <c r="I24299" s="7">
        <v>55.347000000000001</v>
      </c>
    </row>
    <row r="24300" spans="1:11" x14ac:dyDescent="0.25">
      <c r="A24300">
        <v>39117</v>
      </c>
      <c r="B24300" s="2">
        <v>13.72855</v>
      </c>
      <c r="C24300" s="3">
        <v>10626</v>
      </c>
      <c r="E24300" t="s">
        <v>4213</v>
      </c>
      <c r="F24300" s="4" t="s">
        <v>7633</v>
      </c>
      <c r="G24300" s="5">
        <v>7209</v>
      </c>
      <c r="H24300" s="6">
        <v>0.12484389999999999</v>
      </c>
      <c r="I24300" s="7">
        <v>46.837000000000003</v>
      </c>
    </row>
    <row r="24301" spans="1:11" x14ac:dyDescent="0.25">
      <c r="A24301">
        <v>39119</v>
      </c>
      <c r="B24301" s="2">
        <v>13.725860000000001</v>
      </c>
      <c r="C24301" s="3">
        <v>6348</v>
      </c>
      <c r="E24301" t="s">
        <v>5925</v>
      </c>
      <c r="F24301" s="4" t="s">
        <v>7633</v>
      </c>
      <c r="G24301" s="5">
        <v>4019</v>
      </c>
      <c r="H24301" s="6">
        <v>0.16243779999999999</v>
      </c>
      <c r="I24301" s="7">
        <v>40.335000000000001</v>
      </c>
    </row>
    <row r="24302" spans="1:11" x14ac:dyDescent="0.25">
      <c r="A24302">
        <v>25559</v>
      </c>
      <c r="B24302" s="2">
        <v>13.724550000000001</v>
      </c>
      <c r="C24302" s="3">
        <v>2029</v>
      </c>
      <c r="D24302" s="4">
        <v>26580</v>
      </c>
      <c r="E24302" t="s">
        <v>5365</v>
      </c>
      <c r="F24302" s="4" t="s">
        <v>5144</v>
      </c>
      <c r="G24302" s="5">
        <v>1442</v>
      </c>
      <c r="H24302" s="6">
        <v>0.1150381</v>
      </c>
      <c r="I24302" s="7">
        <v>48.524999999999999</v>
      </c>
      <c r="J24302" s="2">
        <v>52</v>
      </c>
      <c r="K24302">
        <v>2</v>
      </c>
    </row>
    <row r="24303" spans="1:11" x14ac:dyDescent="0.25">
      <c r="A24303">
        <v>31826</v>
      </c>
      <c r="B24303" s="2">
        <v>13.723750000000001</v>
      </c>
      <c r="C24303" s="3">
        <v>2861</v>
      </c>
      <c r="E24303" t="s">
        <v>1693</v>
      </c>
      <c r="F24303" s="4" t="s">
        <v>6363</v>
      </c>
      <c r="G24303" s="5">
        <v>1922</v>
      </c>
      <c r="H24303" s="6">
        <v>0.1081643</v>
      </c>
      <c r="I24303" s="7">
        <v>49.707999999999998</v>
      </c>
    </row>
    <row r="24304" spans="1:11" x14ac:dyDescent="0.25">
      <c r="A24304">
        <v>52162</v>
      </c>
      <c r="B24304" s="2">
        <v>13.72278</v>
      </c>
      <c r="C24304" s="3">
        <v>3354</v>
      </c>
      <c r="E24304" t="s">
        <v>9929</v>
      </c>
      <c r="F24304" s="4" t="s">
        <v>9593</v>
      </c>
      <c r="G24304" s="5">
        <v>2121</v>
      </c>
      <c r="H24304" s="6">
        <v>0.1371994</v>
      </c>
      <c r="I24304" s="7">
        <v>44.688000000000002</v>
      </c>
      <c r="J24304" s="2">
        <v>51</v>
      </c>
      <c r="K24304">
        <v>1</v>
      </c>
    </row>
    <row r="24305" spans="1:11" x14ac:dyDescent="0.25">
      <c r="A24305">
        <v>12967</v>
      </c>
      <c r="B24305" s="2">
        <v>13.72207</v>
      </c>
      <c r="C24305" s="3">
        <v>1360</v>
      </c>
      <c r="D24305" s="4">
        <v>36300</v>
      </c>
      <c r="E24305" t="s">
        <v>2448</v>
      </c>
      <c r="F24305" s="4" t="s">
        <v>1280</v>
      </c>
      <c r="G24305" s="5">
        <v>855</v>
      </c>
      <c r="H24305" s="6">
        <v>8.8888900000000007E-2</v>
      </c>
      <c r="I24305" s="7">
        <v>53.036000000000001</v>
      </c>
    </row>
    <row r="24306" spans="1:11" x14ac:dyDescent="0.25">
      <c r="A24306">
        <v>44699</v>
      </c>
      <c r="B24306" s="2">
        <v>13.72174</v>
      </c>
      <c r="C24306" s="3">
        <v>695</v>
      </c>
      <c r="E24306" t="s">
        <v>8601</v>
      </c>
      <c r="F24306" s="4" t="s">
        <v>8295</v>
      </c>
      <c r="G24306" s="5">
        <v>495</v>
      </c>
      <c r="H24306" s="6">
        <v>0.12525249999999999</v>
      </c>
      <c r="I24306" s="7">
        <v>46.75</v>
      </c>
    </row>
    <row r="24307" spans="1:11" x14ac:dyDescent="0.25">
      <c r="A24307">
        <v>41010</v>
      </c>
      <c r="B24307" s="2">
        <v>13.72101</v>
      </c>
      <c r="C24307" s="3">
        <v>4053</v>
      </c>
      <c r="D24307" s="4">
        <v>17140</v>
      </c>
      <c r="E24307" t="s">
        <v>828</v>
      </c>
      <c r="F24307" s="4" t="s">
        <v>7883</v>
      </c>
      <c r="G24307" s="5">
        <v>2584</v>
      </c>
      <c r="H24307" s="6">
        <v>0.120743</v>
      </c>
      <c r="I24307" s="7">
        <v>47.524000000000001</v>
      </c>
      <c r="J24307" s="2">
        <v>43</v>
      </c>
      <c r="K24307">
        <v>1</v>
      </c>
    </row>
    <row r="24308" spans="1:11" x14ac:dyDescent="0.25">
      <c r="A24308">
        <v>89119</v>
      </c>
      <c r="B24308" s="2">
        <v>13.71306</v>
      </c>
      <c r="C24308" s="3">
        <v>46683</v>
      </c>
      <c r="D24308" s="4">
        <v>29820</v>
      </c>
      <c r="E24308" t="s">
        <v>15235</v>
      </c>
      <c r="F24308" s="4" t="s">
        <v>15318</v>
      </c>
      <c r="G24308" s="5">
        <v>30614</v>
      </c>
      <c r="H24308" s="6">
        <v>0.15923570000000001</v>
      </c>
      <c r="I24308" s="7">
        <v>40.866999999999997</v>
      </c>
      <c r="J24308" s="2">
        <v>36.5</v>
      </c>
      <c r="K24308">
        <v>4</v>
      </c>
    </row>
    <row r="24309" spans="1:11" x14ac:dyDescent="0.25">
      <c r="A24309">
        <v>39630</v>
      </c>
      <c r="B24309" s="2">
        <v>13.705579999999999</v>
      </c>
      <c r="C24309" s="3">
        <v>1031</v>
      </c>
      <c r="E24309" t="s">
        <v>7838</v>
      </c>
      <c r="F24309" s="4" t="s">
        <v>7633</v>
      </c>
      <c r="G24309" s="5">
        <v>643</v>
      </c>
      <c r="H24309" s="6">
        <v>0.2068429</v>
      </c>
      <c r="I24309" s="7">
        <v>32.639000000000003</v>
      </c>
    </row>
    <row r="24310" spans="1:11" x14ac:dyDescent="0.25">
      <c r="A24310">
        <v>37748</v>
      </c>
      <c r="B24310" s="2">
        <v>13.70234</v>
      </c>
      <c r="C24310" s="3">
        <v>18398</v>
      </c>
      <c r="D24310" s="4">
        <v>28940</v>
      </c>
      <c r="E24310" t="s">
        <v>1858</v>
      </c>
      <c r="F24310" s="4" t="s">
        <v>7348</v>
      </c>
      <c r="G24310" s="5">
        <v>12911</v>
      </c>
      <c r="H24310" s="6">
        <v>0.12284100000000001</v>
      </c>
      <c r="I24310" s="7">
        <v>47.152000000000001</v>
      </c>
      <c r="J24310" s="2">
        <v>65.5</v>
      </c>
      <c r="K24310">
        <v>4</v>
      </c>
    </row>
    <row r="24311" spans="1:11" x14ac:dyDescent="0.25">
      <c r="A24311">
        <v>97635</v>
      </c>
      <c r="B24311" s="2">
        <v>13.69918</v>
      </c>
      <c r="C24311" s="3">
        <v>303</v>
      </c>
      <c r="E24311" t="s">
        <v>16295</v>
      </c>
      <c r="F24311" s="4" t="s">
        <v>16170</v>
      </c>
      <c r="G24311" s="5">
        <v>277</v>
      </c>
      <c r="H24311" s="6">
        <v>4.33213E-2</v>
      </c>
      <c r="I24311" s="7">
        <v>60.893000000000001</v>
      </c>
    </row>
    <row r="24312" spans="1:11" x14ac:dyDescent="0.25">
      <c r="A24312">
        <v>52035</v>
      </c>
      <c r="B24312" s="2">
        <v>13.698919999999999</v>
      </c>
      <c r="C24312" s="3">
        <v>1136</v>
      </c>
      <c r="E24312" t="s">
        <v>9899</v>
      </c>
      <c r="F24312" s="4" t="s">
        <v>9593</v>
      </c>
      <c r="G24312" s="5">
        <v>797</v>
      </c>
      <c r="H24312" s="6">
        <v>7.0175399999999999E-2</v>
      </c>
      <c r="I24312" s="7">
        <v>56.25</v>
      </c>
      <c r="J24312" s="2">
        <v>35</v>
      </c>
      <c r="K24312">
        <v>1</v>
      </c>
    </row>
    <row r="24313" spans="1:11" x14ac:dyDescent="0.25">
      <c r="A24313">
        <v>16948</v>
      </c>
      <c r="B24313" s="2">
        <v>13.69844</v>
      </c>
      <c r="C24313" s="3">
        <v>1731</v>
      </c>
      <c r="E24313" t="s">
        <v>3664</v>
      </c>
      <c r="F24313" s="4" t="s">
        <v>3003</v>
      </c>
      <c r="G24313" s="5">
        <v>1207</v>
      </c>
      <c r="H24313" s="6">
        <v>0.1052196</v>
      </c>
      <c r="I24313" s="7">
        <v>50.192</v>
      </c>
      <c r="J24313" s="2">
        <v>67</v>
      </c>
      <c r="K24313">
        <v>1</v>
      </c>
    </row>
    <row r="24314" spans="1:11" x14ac:dyDescent="0.25">
      <c r="A24314">
        <v>28088</v>
      </c>
      <c r="B24314" s="2">
        <v>13.6976</v>
      </c>
      <c r="C24314" s="3">
        <v>3128</v>
      </c>
      <c r="D24314" s="4">
        <v>16740</v>
      </c>
      <c r="E24314" t="s">
        <v>5873</v>
      </c>
      <c r="F24314" s="4" t="s">
        <v>5642</v>
      </c>
      <c r="G24314" s="5">
        <v>2290</v>
      </c>
      <c r="H24314" s="6">
        <v>0.1501528</v>
      </c>
      <c r="I24314" s="7">
        <v>42.427</v>
      </c>
      <c r="J24314" s="2">
        <v>35</v>
      </c>
      <c r="K24314">
        <v>1</v>
      </c>
    </row>
    <row r="24315" spans="1:11" x14ac:dyDescent="0.25">
      <c r="A24315">
        <v>51109</v>
      </c>
      <c r="B24315" s="2">
        <v>13.6966</v>
      </c>
      <c r="C24315" s="3">
        <v>2924</v>
      </c>
      <c r="D24315" s="4">
        <v>43580</v>
      </c>
      <c r="E24315" t="s">
        <v>9826</v>
      </c>
      <c r="F24315" s="4" t="s">
        <v>9593</v>
      </c>
      <c r="G24315" s="5">
        <v>1886</v>
      </c>
      <c r="H24315" s="6">
        <v>6.1473199999999999E-2</v>
      </c>
      <c r="I24315" s="7">
        <v>57.75</v>
      </c>
      <c r="J24315" s="2">
        <v>66</v>
      </c>
      <c r="K24315">
        <v>1</v>
      </c>
    </row>
    <row r="24316" spans="1:11" x14ac:dyDescent="0.25">
      <c r="A24316">
        <v>32234</v>
      </c>
      <c r="B24316" s="2">
        <v>13.69515</v>
      </c>
      <c r="C24316" s="3">
        <v>6182</v>
      </c>
      <c r="D24316" s="4">
        <v>27260</v>
      </c>
      <c r="E24316" t="s">
        <v>1076</v>
      </c>
      <c r="F24316" s="4" t="s">
        <v>6689</v>
      </c>
      <c r="G24316" s="5">
        <v>4191</v>
      </c>
      <c r="H24316" s="6">
        <v>6.82252E-2</v>
      </c>
      <c r="I24316" s="7">
        <v>56.573</v>
      </c>
    </row>
    <row r="24317" spans="1:11" x14ac:dyDescent="0.25">
      <c r="A24317">
        <v>26055</v>
      </c>
      <c r="B24317" s="2">
        <v>13.69379</v>
      </c>
      <c r="C24317" s="3">
        <v>1981</v>
      </c>
      <c r="D24317" s="4">
        <v>48540</v>
      </c>
      <c r="E24317" t="s">
        <v>1160</v>
      </c>
      <c r="F24317" s="4" t="s">
        <v>5144</v>
      </c>
      <c r="G24317" s="5">
        <v>1480</v>
      </c>
      <c r="H24317" s="6">
        <v>4.79406E-2</v>
      </c>
      <c r="I24317" s="7">
        <v>60.078000000000003</v>
      </c>
      <c r="J24317" s="2">
        <v>55</v>
      </c>
      <c r="K24317">
        <v>1</v>
      </c>
    </row>
    <row r="24318" spans="1:11" x14ac:dyDescent="0.25">
      <c r="A24318">
        <v>72430</v>
      </c>
      <c r="B24318" s="2">
        <v>13.69337</v>
      </c>
      <c r="C24318" s="3">
        <v>412</v>
      </c>
      <c r="E24318" t="s">
        <v>13342</v>
      </c>
      <c r="F24318" s="4" t="s">
        <v>13183</v>
      </c>
      <c r="G24318" s="5">
        <v>259</v>
      </c>
      <c r="H24318" s="6">
        <v>0.1038462</v>
      </c>
      <c r="I24318" s="7">
        <v>50.417000000000002</v>
      </c>
    </row>
    <row r="24319" spans="1:11" x14ac:dyDescent="0.25">
      <c r="A24319">
        <v>85323</v>
      </c>
      <c r="B24319" s="2">
        <v>13.68801</v>
      </c>
      <c r="C24319" s="3">
        <v>39384</v>
      </c>
      <c r="D24319" s="4">
        <v>38060</v>
      </c>
      <c r="E24319" t="s">
        <v>4230</v>
      </c>
      <c r="F24319" s="4" t="s">
        <v>14962</v>
      </c>
      <c r="G24319" s="5">
        <v>22158</v>
      </c>
      <c r="H24319" s="6">
        <v>0.10876429999999999</v>
      </c>
      <c r="I24319" s="7">
        <v>49.566000000000003</v>
      </c>
      <c r="J24319" s="2">
        <v>44</v>
      </c>
      <c r="K24319">
        <v>2</v>
      </c>
    </row>
    <row r="24320" spans="1:11" x14ac:dyDescent="0.25">
      <c r="A24320">
        <v>25060</v>
      </c>
      <c r="B24320" s="2">
        <v>13.68262</v>
      </c>
      <c r="C24320" s="3">
        <v>501</v>
      </c>
      <c r="D24320" s="4">
        <v>13220</v>
      </c>
      <c r="E24320" t="s">
        <v>1676</v>
      </c>
      <c r="F24320" s="4" t="s">
        <v>5144</v>
      </c>
      <c r="G24320" s="5">
        <v>358</v>
      </c>
      <c r="H24320" s="6">
        <v>9.7492999999999996E-2</v>
      </c>
      <c r="I24320" s="7">
        <v>51.512999999999998</v>
      </c>
    </row>
    <row r="24321" spans="1:11" x14ac:dyDescent="0.25">
      <c r="A24321">
        <v>7111</v>
      </c>
      <c r="B24321" s="2">
        <v>13.67399</v>
      </c>
      <c r="C24321" s="3">
        <v>54268</v>
      </c>
      <c r="D24321" s="4">
        <v>35620</v>
      </c>
      <c r="E24321" t="s">
        <v>1406</v>
      </c>
      <c r="F24321" s="4" t="s">
        <v>1341</v>
      </c>
      <c r="G24321" s="5">
        <v>35705</v>
      </c>
      <c r="H24321" s="6">
        <v>0.13208230000000001</v>
      </c>
      <c r="I24321" s="7">
        <v>45.534999999999997</v>
      </c>
      <c r="J24321" s="2">
        <v>41</v>
      </c>
      <c r="K24321">
        <v>7</v>
      </c>
    </row>
    <row r="24322" spans="1:11" x14ac:dyDescent="0.25">
      <c r="A24322">
        <v>75681</v>
      </c>
      <c r="B24322" s="2">
        <v>13.66499</v>
      </c>
      <c r="C24322" s="3">
        <v>2582</v>
      </c>
      <c r="D24322" s="4">
        <v>30980</v>
      </c>
      <c r="E24322" t="s">
        <v>13841</v>
      </c>
      <c r="F24322" s="4" t="s">
        <v>13752</v>
      </c>
      <c r="G24322" s="5">
        <v>1901</v>
      </c>
      <c r="H24322" s="6">
        <v>0.1173067</v>
      </c>
      <c r="I24322" s="7">
        <v>48.088000000000001</v>
      </c>
    </row>
    <row r="24323" spans="1:11" x14ac:dyDescent="0.25">
      <c r="A24323">
        <v>77482</v>
      </c>
      <c r="B24323" s="2">
        <v>13.664199999999999</v>
      </c>
      <c r="C24323" s="3">
        <v>2378</v>
      </c>
      <c r="D24323" s="4">
        <v>13060</v>
      </c>
      <c r="E24323" t="s">
        <v>14068</v>
      </c>
      <c r="F24323" s="4" t="s">
        <v>13752</v>
      </c>
      <c r="G24323" s="5">
        <v>1396</v>
      </c>
      <c r="H24323" s="6">
        <v>9.4555899999999998E-2</v>
      </c>
      <c r="I24323" s="7">
        <v>52.015999999999998</v>
      </c>
      <c r="J24323" s="2">
        <v>52.5</v>
      </c>
      <c r="K24323">
        <v>2</v>
      </c>
    </row>
    <row r="24324" spans="1:11" x14ac:dyDescent="0.25">
      <c r="A24324">
        <v>59039</v>
      </c>
      <c r="B24324" s="2">
        <v>13.66385</v>
      </c>
      <c r="C24324" s="3">
        <v>35</v>
      </c>
      <c r="E24324" t="s">
        <v>11299</v>
      </c>
      <c r="F24324" s="4" t="s">
        <v>11278</v>
      </c>
      <c r="G24324" s="5">
        <v>35</v>
      </c>
      <c r="H24324" s="6">
        <v>5.5555599999999997E-2</v>
      </c>
      <c r="I24324" s="7">
        <v>58.75</v>
      </c>
    </row>
    <row r="24325" spans="1:11" x14ac:dyDescent="0.25">
      <c r="A24325">
        <v>25837</v>
      </c>
      <c r="B24325" s="2">
        <v>13.663819999999999</v>
      </c>
      <c r="C24325" s="3">
        <v>170</v>
      </c>
      <c r="D24325" s="4">
        <v>13220</v>
      </c>
      <c r="E24325" t="s">
        <v>5419</v>
      </c>
      <c r="F24325" s="4" t="s">
        <v>5144</v>
      </c>
      <c r="G24325" s="5">
        <v>90</v>
      </c>
      <c r="H24325" s="6">
        <v>0.19780220000000001</v>
      </c>
      <c r="I24325" s="7">
        <v>34.167000000000002</v>
      </c>
    </row>
    <row r="24326" spans="1:11" x14ac:dyDescent="0.25">
      <c r="A24326">
        <v>64686</v>
      </c>
      <c r="B24326" s="2">
        <v>13.66376</v>
      </c>
      <c r="C24326" s="3">
        <v>264</v>
      </c>
      <c r="E24326" t="s">
        <v>2638</v>
      </c>
      <c r="F24326" s="4" t="s">
        <v>12102</v>
      </c>
      <c r="G24326" s="5">
        <v>175</v>
      </c>
      <c r="H24326" s="6">
        <v>6.8181800000000001E-2</v>
      </c>
      <c r="I24326" s="7">
        <v>56.563000000000002</v>
      </c>
    </row>
    <row r="24327" spans="1:11" x14ac:dyDescent="0.25">
      <c r="A24327">
        <v>40070</v>
      </c>
      <c r="B24327" s="2">
        <v>13.663650000000001</v>
      </c>
      <c r="C24327" s="3">
        <v>382</v>
      </c>
      <c r="D24327" s="4">
        <v>31140</v>
      </c>
      <c r="E24327" t="s">
        <v>7900</v>
      </c>
      <c r="F24327" s="4" t="s">
        <v>7883</v>
      </c>
      <c r="G24327" s="5">
        <v>279</v>
      </c>
      <c r="H24327" s="6">
        <v>6.0931899999999997E-2</v>
      </c>
      <c r="I24327" s="7">
        <v>57.813000000000002</v>
      </c>
    </row>
    <row r="24328" spans="1:11" x14ac:dyDescent="0.25">
      <c r="A24328">
        <v>68977</v>
      </c>
      <c r="B24328" s="2">
        <v>13.66352</v>
      </c>
      <c r="C24328" s="3">
        <v>333</v>
      </c>
      <c r="E24328" t="s">
        <v>1081</v>
      </c>
      <c r="F24328" s="4" t="s">
        <v>12738</v>
      </c>
      <c r="G24328" s="5">
        <v>234</v>
      </c>
      <c r="H24328" s="6">
        <v>0.1021277</v>
      </c>
      <c r="I24328" s="7">
        <v>50.694000000000003</v>
      </c>
    </row>
    <row r="24329" spans="1:11" x14ac:dyDescent="0.25">
      <c r="A24329">
        <v>98846</v>
      </c>
      <c r="B24329" s="2">
        <v>13.6633</v>
      </c>
      <c r="C24329" s="3">
        <v>1113</v>
      </c>
      <c r="E24329" t="s">
        <v>16511</v>
      </c>
      <c r="F24329" s="4" t="s">
        <v>16344</v>
      </c>
      <c r="G24329" s="5">
        <v>712</v>
      </c>
      <c r="H24329" s="6">
        <v>0.1374474</v>
      </c>
      <c r="I24329" s="7">
        <v>44.582999999999998</v>
      </c>
      <c r="J24329" s="2">
        <v>50.25</v>
      </c>
      <c r="K24329">
        <v>4</v>
      </c>
    </row>
    <row r="24330" spans="1:11" x14ac:dyDescent="0.25">
      <c r="A24330">
        <v>43033</v>
      </c>
      <c r="B24330" s="2">
        <v>13.66305</v>
      </c>
      <c r="C24330" s="3">
        <v>409</v>
      </c>
      <c r="D24330" s="4">
        <v>18140</v>
      </c>
      <c r="E24330" t="s">
        <v>8306</v>
      </c>
      <c r="F24330" s="4" t="s">
        <v>8295</v>
      </c>
      <c r="G24330" s="5">
        <v>300</v>
      </c>
      <c r="H24330" s="6">
        <v>0.1133333</v>
      </c>
      <c r="I24330" s="7">
        <v>48.75</v>
      </c>
    </row>
    <row r="24331" spans="1:11" x14ac:dyDescent="0.25">
      <c r="A24331">
        <v>59241</v>
      </c>
      <c r="B24331" s="2">
        <v>13.66291</v>
      </c>
      <c r="C24331" s="3">
        <v>460</v>
      </c>
      <c r="E24331" t="s">
        <v>88</v>
      </c>
      <c r="F24331" s="4" t="s">
        <v>11278</v>
      </c>
      <c r="G24331" s="5">
        <v>324</v>
      </c>
      <c r="H24331" s="6">
        <v>0.15432100000000001</v>
      </c>
      <c r="I24331" s="7">
        <v>41.667000000000002</v>
      </c>
    </row>
    <row r="24332" spans="1:11" x14ac:dyDescent="0.25">
      <c r="A24332">
        <v>19501</v>
      </c>
      <c r="B24332" s="2">
        <v>13.66267</v>
      </c>
      <c r="C24332" s="3">
        <v>912</v>
      </c>
      <c r="D24332" s="4">
        <v>29540</v>
      </c>
      <c r="E24332" t="s">
        <v>4275</v>
      </c>
      <c r="F24332" s="4" t="s">
        <v>3003</v>
      </c>
      <c r="G24332" s="5">
        <v>652</v>
      </c>
      <c r="H24332" s="6">
        <v>0.11026030000000001</v>
      </c>
      <c r="I24332" s="7">
        <v>49.279000000000003</v>
      </c>
      <c r="J24332" s="2">
        <v>43</v>
      </c>
      <c r="K24332">
        <v>1</v>
      </c>
    </row>
    <row r="24333" spans="1:11" x14ac:dyDescent="0.25">
      <c r="A24333">
        <v>42450</v>
      </c>
      <c r="B24333" s="2">
        <v>13.661849999999999</v>
      </c>
      <c r="C24333" s="3">
        <v>3785</v>
      </c>
      <c r="E24333" t="s">
        <v>512</v>
      </c>
      <c r="F24333" s="4" t="s">
        <v>7883</v>
      </c>
      <c r="G24333" s="5">
        <v>2775</v>
      </c>
      <c r="H24333" s="6">
        <v>6.0900900000000001E-2</v>
      </c>
      <c r="I24333" s="7">
        <v>57.802</v>
      </c>
    </row>
    <row r="24334" spans="1:11" x14ac:dyDescent="0.25">
      <c r="A24334">
        <v>71834</v>
      </c>
      <c r="B24334" s="2">
        <v>13.660869999999999</v>
      </c>
      <c r="C24334" s="3">
        <v>1672</v>
      </c>
      <c r="D24334" s="4">
        <v>45500</v>
      </c>
      <c r="E24334" t="s">
        <v>13212</v>
      </c>
      <c r="F24334" s="4" t="s">
        <v>13183</v>
      </c>
      <c r="G24334" s="5">
        <v>1304</v>
      </c>
      <c r="H24334" s="6">
        <v>5.5938700000000001E-2</v>
      </c>
      <c r="I24334" s="7">
        <v>58.658999999999999</v>
      </c>
    </row>
    <row r="24335" spans="1:11" x14ac:dyDescent="0.25">
      <c r="A24335">
        <v>75835</v>
      </c>
      <c r="B24335" s="2">
        <v>13.6587</v>
      </c>
      <c r="C24335" s="3">
        <v>11152</v>
      </c>
      <c r="E24335" t="s">
        <v>5037</v>
      </c>
      <c r="F24335" s="4" t="s">
        <v>13752</v>
      </c>
      <c r="G24335" s="5">
        <v>7790</v>
      </c>
      <c r="H24335" s="6">
        <v>0.14965990000000001</v>
      </c>
      <c r="I24335" s="7">
        <v>42.463000000000001</v>
      </c>
      <c r="J24335" s="2">
        <v>62</v>
      </c>
      <c r="K24335">
        <v>1</v>
      </c>
    </row>
    <row r="24336" spans="1:11" x14ac:dyDescent="0.25">
      <c r="A24336">
        <v>17219</v>
      </c>
      <c r="B24336" s="2">
        <v>13.65677</v>
      </c>
      <c r="C24336" s="3">
        <v>402</v>
      </c>
      <c r="D24336" s="4">
        <v>16540</v>
      </c>
      <c r="E24336" t="s">
        <v>3733</v>
      </c>
      <c r="F24336" s="4" t="s">
        <v>3003</v>
      </c>
      <c r="G24336" s="5">
        <v>268</v>
      </c>
      <c r="H24336" s="6">
        <v>6.3197000000000003E-2</v>
      </c>
      <c r="I24336" s="7">
        <v>57.396000000000001</v>
      </c>
    </row>
    <row r="24337" spans="1:12" x14ac:dyDescent="0.25">
      <c r="A24337">
        <v>77050</v>
      </c>
      <c r="B24337" s="2">
        <v>13.65592</v>
      </c>
      <c r="C24337" s="3">
        <v>4945</v>
      </c>
      <c r="D24337" s="4">
        <v>26420</v>
      </c>
      <c r="E24337" t="s">
        <v>3103</v>
      </c>
      <c r="F24337" s="4" t="s">
        <v>13752</v>
      </c>
      <c r="G24337" s="5">
        <v>3257</v>
      </c>
      <c r="H24337" s="6">
        <v>9.3001799999999996E-2</v>
      </c>
      <c r="I24337" s="7">
        <v>52.24</v>
      </c>
    </row>
    <row r="24338" spans="1:12" x14ac:dyDescent="0.25">
      <c r="A24338">
        <v>74549</v>
      </c>
      <c r="B24338" s="2">
        <v>13.65513</v>
      </c>
      <c r="C24338" s="3">
        <v>93</v>
      </c>
      <c r="D24338" s="4">
        <v>22900</v>
      </c>
      <c r="E24338" t="s">
        <v>13672</v>
      </c>
      <c r="F24338" s="4" t="s">
        <v>13462</v>
      </c>
      <c r="G24338" s="5">
        <v>45</v>
      </c>
      <c r="H24338" s="6">
        <v>4.4444400000000002E-2</v>
      </c>
      <c r="I24338" s="7">
        <v>60.625</v>
      </c>
    </row>
    <row r="24339" spans="1:12" x14ac:dyDescent="0.25">
      <c r="A24339">
        <v>4764</v>
      </c>
      <c r="B24339" s="2">
        <v>13.655110000000001</v>
      </c>
      <c r="C24339" s="3">
        <v>48</v>
      </c>
      <c r="E24339" t="s">
        <v>957</v>
      </c>
      <c r="F24339" s="4" t="s">
        <v>701</v>
      </c>
      <c r="G24339" s="5">
        <v>48</v>
      </c>
      <c r="H24339" s="6">
        <v>0.1666667</v>
      </c>
      <c r="I24339" s="7">
        <v>39.5</v>
      </c>
    </row>
    <row r="24340" spans="1:12" x14ac:dyDescent="0.25">
      <c r="A24340">
        <v>95224</v>
      </c>
      <c r="B24340" s="2">
        <v>13.65504</v>
      </c>
      <c r="C24340" s="3">
        <v>266</v>
      </c>
      <c r="E24340" t="s">
        <v>13825</v>
      </c>
      <c r="F24340" s="4" t="s">
        <v>15368</v>
      </c>
      <c r="G24340" s="5">
        <v>247</v>
      </c>
      <c r="H24340" s="6">
        <v>0.23790320000000001</v>
      </c>
      <c r="I24340" s="7">
        <v>27.187999999999999</v>
      </c>
    </row>
    <row r="24341" spans="1:12" x14ac:dyDescent="0.25">
      <c r="A24341">
        <v>43468</v>
      </c>
      <c r="B24341" s="2">
        <v>13.6549</v>
      </c>
      <c r="C24341" s="3">
        <v>354</v>
      </c>
      <c r="D24341" s="4">
        <v>38840</v>
      </c>
      <c r="E24341" t="s">
        <v>1121</v>
      </c>
      <c r="F24341" s="4" t="s">
        <v>8295</v>
      </c>
      <c r="G24341" s="5">
        <v>294</v>
      </c>
      <c r="H24341" s="6">
        <v>8.8135599999999995E-2</v>
      </c>
      <c r="I24341" s="7">
        <v>53.067999999999998</v>
      </c>
    </row>
    <row r="24342" spans="1:12" x14ac:dyDescent="0.25">
      <c r="A24342">
        <v>37091</v>
      </c>
      <c r="B24342" s="2">
        <v>13.65143</v>
      </c>
      <c r="C24342" s="3">
        <v>20534</v>
      </c>
      <c r="D24342" s="4">
        <v>30280</v>
      </c>
      <c r="E24342" t="s">
        <v>3877</v>
      </c>
      <c r="F24342" s="4" t="s">
        <v>7348</v>
      </c>
      <c r="G24342" s="5">
        <v>14197</v>
      </c>
      <c r="H24342" s="6">
        <v>0.12755320000000001</v>
      </c>
      <c r="I24342" s="7">
        <v>46.25</v>
      </c>
      <c r="J24342" s="2">
        <v>55.666699999999999</v>
      </c>
      <c r="K24342">
        <v>3</v>
      </c>
    </row>
    <row r="24343" spans="1:12" x14ac:dyDescent="0.25">
      <c r="A24343">
        <v>42069</v>
      </c>
      <c r="B24343" s="2">
        <v>13.64791</v>
      </c>
      <c r="C24343" s="3">
        <v>787</v>
      </c>
      <c r="D24343" s="4">
        <v>32460</v>
      </c>
      <c r="E24343" t="s">
        <v>8186</v>
      </c>
      <c r="F24343" s="4" t="s">
        <v>7883</v>
      </c>
      <c r="G24343" s="5">
        <v>505</v>
      </c>
      <c r="H24343" s="6">
        <v>0.1106719</v>
      </c>
      <c r="I24343" s="7">
        <v>49.167000000000002</v>
      </c>
    </row>
    <row r="24344" spans="1:12" x14ac:dyDescent="0.25">
      <c r="A24344">
        <v>50478</v>
      </c>
      <c r="B24344" s="2">
        <v>13.647640000000001</v>
      </c>
      <c r="C24344" s="3">
        <v>908</v>
      </c>
      <c r="E24344" t="s">
        <v>1254</v>
      </c>
      <c r="F24344" s="4" t="s">
        <v>9593</v>
      </c>
      <c r="G24344" s="5">
        <v>635</v>
      </c>
      <c r="H24344" s="6">
        <v>0.10377359999999999</v>
      </c>
      <c r="I24344" s="7">
        <v>50.356999999999999</v>
      </c>
      <c r="J24344" s="2">
        <v>51</v>
      </c>
      <c r="K24344">
        <v>1</v>
      </c>
    </row>
    <row r="24345" spans="1:12" x14ac:dyDescent="0.25">
      <c r="A24345">
        <v>14753</v>
      </c>
      <c r="B24345" s="2">
        <v>13.647309999999999</v>
      </c>
      <c r="C24345" s="3">
        <v>1065</v>
      </c>
      <c r="D24345" s="4">
        <v>36460</v>
      </c>
      <c r="E24345" t="s">
        <v>949</v>
      </c>
      <c r="F24345" s="4" t="s">
        <v>1280</v>
      </c>
      <c r="G24345" s="5">
        <v>726</v>
      </c>
      <c r="H24345" s="6">
        <v>8.8033E-2</v>
      </c>
      <c r="I24345" s="7">
        <v>53.076999999999998</v>
      </c>
    </row>
    <row r="24346" spans="1:12" x14ac:dyDescent="0.25">
      <c r="A24346">
        <v>43968</v>
      </c>
      <c r="B24346" s="2">
        <v>13.64607</v>
      </c>
      <c r="C24346" s="3">
        <v>6747</v>
      </c>
      <c r="D24346" s="4">
        <v>41400</v>
      </c>
      <c r="E24346" t="s">
        <v>2998</v>
      </c>
      <c r="F24346" s="4" t="s">
        <v>8295</v>
      </c>
      <c r="G24346" s="5">
        <v>4471</v>
      </c>
      <c r="H24346" s="6">
        <v>0.10377989999999999</v>
      </c>
      <c r="I24346" s="7">
        <v>50.354999999999997</v>
      </c>
      <c r="J24346" s="2">
        <v>63</v>
      </c>
      <c r="K24346">
        <v>1</v>
      </c>
    </row>
    <row r="24347" spans="1:12" x14ac:dyDescent="0.25">
      <c r="A24347">
        <v>77074</v>
      </c>
      <c r="B24347" s="2">
        <v>13.63955</v>
      </c>
      <c r="C24347" s="3">
        <v>36217</v>
      </c>
      <c r="D24347" s="4">
        <v>26420</v>
      </c>
      <c r="E24347" t="s">
        <v>3103</v>
      </c>
      <c r="F24347" s="4" t="s">
        <v>13752</v>
      </c>
      <c r="G24347" s="5">
        <v>22770</v>
      </c>
      <c r="H24347" s="6">
        <v>0.18831800000000001</v>
      </c>
      <c r="I24347" s="7">
        <v>35.741999999999997</v>
      </c>
      <c r="J24347" s="2">
        <v>38.529400000000003</v>
      </c>
      <c r="K24347">
        <v>17</v>
      </c>
      <c r="L24347" s="2">
        <v>42.5</v>
      </c>
    </row>
    <row r="24348" spans="1:12" x14ac:dyDescent="0.25">
      <c r="A24348">
        <v>26034</v>
      </c>
      <c r="B24348" s="2">
        <v>13.63322</v>
      </c>
      <c r="C24348" s="3">
        <v>5066</v>
      </c>
      <c r="D24348" s="4">
        <v>48260</v>
      </c>
      <c r="E24348" t="s">
        <v>28</v>
      </c>
      <c r="F24348" s="4" t="s">
        <v>5144</v>
      </c>
      <c r="G24348" s="5">
        <v>3681</v>
      </c>
      <c r="H24348" s="6">
        <v>0.1018468</v>
      </c>
      <c r="I24348" s="7">
        <v>50.680999999999997</v>
      </c>
      <c r="J24348" s="2">
        <v>49</v>
      </c>
      <c r="K24348">
        <v>1</v>
      </c>
    </row>
    <row r="24349" spans="1:12" x14ac:dyDescent="0.25">
      <c r="A24349">
        <v>48184</v>
      </c>
      <c r="B24349" s="2">
        <v>13.629479999999999</v>
      </c>
      <c r="C24349" s="3">
        <v>17340</v>
      </c>
      <c r="D24349" s="4">
        <v>19820</v>
      </c>
      <c r="E24349" t="s">
        <v>794</v>
      </c>
      <c r="F24349" s="4" t="s">
        <v>9106</v>
      </c>
      <c r="G24349" s="5">
        <v>11946</v>
      </c>
      <c r="H24349" s="6">
        <v>0.1165146</v>
      </c>
      <c r="I24349" s="7">
        <v>48.143000000000001</v>
      </c>
      <c r="J24349" s="2">
        <v>45.5</v>
      </c>
      <c r="K24349">
        <v>12</v>
      </c>
      <c r="L24349" s="2">
        <v>78.599999999999994</v>
      </c>
    </row>
    <row r="24350" spans="1:12" x14ac:dyDescent="0.25">
      <c r="A24350">
        <v>18651</v>
      </c>
      <c r="B24350" s="2">
        <v>13.62513</v>
      </c>
      <c r="C24350" s="3">
        <v>8661</v>
      </c>
      <c r="D24350" s="4">
        <v>42540</v>
      </c>
      <c r="E24350" t="s">
        <v>352</v>
      </c>
      <c r="F24350" s="4" t="s">
        <v>3003</v>
      </c>
      <c r="G24350" s="5">
        <v>6221</v>
      </c>
      <c r="H24350" s="6">
        <v>0.13615169999999999</v>
      </c>
      <c r="I24350" s="7">
        <v>44.741</v>
      </c>
      <c r="J24350" s="2">
        <v>55.5</v>
      </c>
      <c r="K24350">
        <v>2</v>
      </c>
    </row>
    <row r="24351" spans="1:12" x14ac:dyDescent="0.25">
      <c r="A24351">
        <v>36524</v>
      </c>
      <c r="B24351" s="2">
        <v>13.623430000000001</v>
      </c>
      <c r="C24351" s="3">
        <v>1271</v>
      </c>
      <c r="E24351" t="s">
        <v>7276</v>
      </c>
      <c r="F24351" s="4" t="s">
        <v>7027</v>
      </c>
      <c r="G24351" s="5">
        <v>875</v>
      </c>
      <c r="H24351" s="6">
        <v>7.4285699999999996E-2</v>
      </c>
      <c r="I24351" s="7">
        <v>55.43</v>
      </c>
    </row>
    <row r="24352" spans="1:12" x14ac:dyDescent="0.25">
      <c r="A24352">
        <v>62571</v>
      </c>
      <c r="B24352" s="2">
        <v>13.622949999999999</v>
      </c>
      <c r="C24352" s="3">
        <v>1557</v>
      </c>
      <c r="E24352" t="s">
        <v>11984</v>
      </c>
      <c r="F24352" s="4" t="s">
        <v>11490</v>
      </c>
      <c r="G24352" s="5">
        <v>1144</v>
      </c>
      <c r="H24352" s="6">
        <v>5.5069899999999998E-2</v>
      </c>
      <c r="I24352" s="7">
        <v>58.75</v>
      </c>
    </row>
    <row r="24353" spans="1:12" x14ac:dyDescent="0.25">
      <c r="A24353">
        <v>55072</v>
      </c>
      <c r="B24353" s="2">
        <v>13.621829999999999</v>
      </c>
      <c r="C24353" s="3">
        <v>4665</v>
      </c>
      <c r="E24353" t="s">
        <v>5462</v>
      </c>
      <c r="F24353" s="4" t="s">
        <v>10428</v>
      </c>
      <c r="G24353" s="5">
        <v>3532</v>
      </c>
      <c r="H24353" s="6">
        <v>0.1033116</v>
      </c>
      <c r="I24353" s="7">
        <v>50.408999999999999</v>
      </c>
      <c r="J24353" s="2">
        <v>54.5</v>
      </c>
      <c r="K24353">
        <v>2</v>
      </c>
    </row>
    <row r="24354" spans="1:12" x14ac:dyDescent="0.25">
      <c r="A24354">
        <v>39845</v>
      </c>
      <c r="B24354" s="2">
        <v>13.6197</v>
      </c>
      <c r="C24354" s="3">
        <v>7673</v>
      </c>
      <c r="E24354" t="s">
        <v>7875</v>
      </c>
      <c r="F24354" s="4" t="s">
        <v>6363</v>
      </c>
      <c r="G24354" s="5">
        <v>5379</v>
      </c>
      <c r="H24354" s="6">
        <v>0.15151519999999999</v>
      </c>
      <c r="I24354" s="7">
        <v>42.079000000000001</v>
      </c>
    </row>
    <row r="24355" spans="1:12" x14ac:dyDescent="0.25">
      <c r="A24355">
        <v>66776</v>
      </c>
      <c r="B24355" s="2">
        <v>13.618209999999999</v>
      </c>
      <c r="C24355" s="3">
        <v>1200</v>
      </c>
      <c r="E24355" t="s">
        <v>8860</v>
      </c>
      <c r="F24355" s="4" t="s">
        <v>12494</v>
      </c>
      <c r="G24355" s="5">
        <v>837</v>
      </c>
      <c r="H24355" s="6">
        <v>7.9952300000000004E-2</v>
      </c>
      <c r="I24355" s="7">
        <v>54.444000000000003</v>
      </c>
    </row>
    <row r="24356" spans="1:12" x14ac:dyDescent="0.25">
      <c r="A24356">
        <v>15845</v>
      </c>
      <c r="B24356" s="2">
        <v>13.61745</v>
      </c>
      <c r="C24356" s="3">
        <v>3108</v>
      </c>
      <c r="E24356" t="s">
        <v>1533</v>
      </c>
      <c r="F24356" s="4" t="s">
        <v>3003</v>
      </c>
      <c r="G24356" s="5">
        <v>2312</v>
      </c>
      <c r="H24356" s="6">
        <v>8.3909999999999998E-2</v>
      </c>
      <c r="I24356" s="7">
        <v>53.75</v>
      </c>
    </row>
    <row r="24357" spans="1:12" x14ac:dyDescent="0.25">
      <c r="A24357">
        <v>34116</v>
      </c>
      <c r="B24357" s="2">
        <v>13.61182</v>
      </c>
      <c r="C24357" s="3">
        <v>34444</v>
      </c>
      <c r="D24357" s="4">
        <v>34940</v>
      </c>
      <c r="E24357" t="s">
        <v>739</v>
      </c>
      <c r="F24357" s="4" t="s">
        <v>6689</v>
      </c>
      <c r="G24357" s="5">
        <v>21225</v>
      </c>
      <c r="H24357" s="6">
        <v>0.1496749</v>
      </c>
      <c r="I24357" s="7">
        <v>42.383000000000003</v>
      </c>
      <c r="J24357" s="2">
        <v>29</v>
      </c>
      <c r="K24357">
        <v>1</v>
      </c>
    </row>
    <row r="24358" spans="1:12" x14ac:dyDescent="0.25">
      <c r="A24358">
        <v>97391</v>
      </c>
      <c r="B24358" s="2">
        <v>13.60589</v>
      </c>
      <c r="C24358" s="3">
        <v>4975</v>
      </c>
      <c r="D24358" s="4">
        <v>35440</v>
      </c>
      <c r="E24358" t="s">
        <v>8418</v>
      </c>
      <c r="F24358" s="4" t="s">
        <v>16170</v>
      </c>
      <c r="G24358" s="5">
        <v>3555</v>
      </c>
      <c r="H24358" s="6">
        <v>0.1037975</v>
      </c>
      <c r="I24358" s="7">
        <v>50.31</v>
      </c>
      <c r="J24358" s="2">
        <v>47</v>
      </c>
      <c r="K24358">
        <v>2</v>
      </c>
    </row>
    <row r="24359" spans="1:12" x14ac:dyDescent="0.25">
      <c r="A24359">
        <v>23936</v>
      </c>
      <c r="B24359" s="2">
        <v>13.603479999999999</v>
      </c>
      <c r="C24359" s="3">
        <v>8692</v>
      </c>
      <c r="D24359" s="4">
        <v>16820</v>
      </c>
      <c r="E24359" t="s">
        <v>4925</v>
      </c>
      <c r="F24359" s="4" t="s">
        <v>4335</v>
      </c>
      <c r="G24359" s="5">
        <v>6519</v>
      </c>
      <c r="H24359" s="6">
        <v>0.10460120000000001</v>
      </c>
      <c r="I24359" s="7">
        <v>50.168999999999997</v>
      </c>
      <c r="J24359" s="2">
        <v>58.5</v>
      </c>
      <c r="K24359">
        <v>2</v>
      </c>
    </row>
    <row r="24360" spans="1:12" x14ac:dyDescent="0.25">
      <c r="A24360">
        <v>75501</v>
      </c>
      <c r="B24360" s="2">
        <v>13.5962</v>
      </c>
      <c r="C24360" s="3">
        <v>36259</v>
      </c>
      <c r="D24360" s="4">
        <v>45500</v>
      </c>
      <c r="E24360" t="s">
        <v>13219</v>
      </c>
      <c r="F24360" s="4" t="s">
        <v>13752</v>
      </c>
      <c r="G24360" s="5">
        <v>23874</v>
      </c>
      <c r="H24360" s="6">
        <v>0.12997400000000001</v>
      </c>
      <c r="I24360" s="7">
        <v>45.783000000000001</v>
      </c>
      <c r="J24360" s="2">
        <v>47.181800000000003</v>
      </c>
      <c r="K24360">
        <v>11</v>
      </c>
      <c r="L24360" s="2">
        <v>85.3</v>
      </c>
    </row>
    <row r="24361" spans="1:12" x14ac:dyDescent="0.25">
      <c r="A24361">
        <v>86032</v>
      </c>
      <c r="B24361" s="2">
        <v>13.59033</v>
      </c>
      <c r="C24361" s="3">
        <v>1279</v>
      </c>
      <c r="D24361" s="4">
        <v>43320</v>
      </c>
      <c r="E24361" t="s">
        <v>15075</v>
      </c>
      <c r="F24361" s="4" t="s">
        <v>14962</v>
      </c>
      <c r="G24361" s="5">
        <v>661</v>
      </c>
      <c r="H24361" s="6">
        <v>9.8335900000000004E-2</v>
      </c>
      <c r="I24361" s="7">
        <v>51.25</v>
      </c>
    </row>
    <row r="24362" spans="1:12" x14ac:dyDescent="0.25">
      <c r="A24362">
        <v>54638</v>
      </c>
      <c r="B24362" s="2">
        <v>13.58994</v>
      </c>
      <c r="C24362" s="3">
        <v>1503</v>
      </c>
      <c r="E24362" t="s">
        <v>2858</v>
      </c>
      <c r="F24362" s="4" t="s">
        <v>10031</v>
      </c>
      <c r="G24362" s="5">
        <v>966</v>
      </c>
      <c r="H24362" s="6">
        <v>0.1242236</v>
      </c>
      <c r="I24362" s="7">
        <v>46.776000000000003</v>
      </c>
    </row>
    <row r="24363" spans="1:12" x14ac:dyDescent="0.25">
      <c r="A24363">
        <v>49548</v>
      </c>
      <c r="B24363" s="2">
        <v>13.585089999999999</v>
      </c>
      <c r="C24363" s="3">
        <v>30052</v>
      </c>
      <c r="D24363" s="4">
        <v>24340</v>
      </c>
      <c r="E24363" t="s">
        <v>8395</v>
      </c>
      <c r="F24363" s="4" t="s">
        <v>9106</v>
      </c>
      <c r="G24363" s="5">
        <v>19295</v>
      </c>
      <c r="H24363" s="6">
        <v>0.12754599999999999</v>
      </c>
      <c r="I24363" s="7">
        <v>46.201000000000001</v>
      </c>
      <c r="J24363" s="2">
        <v>34.799999999999997</v>
      </c>
      <c r="K24363">
        <v>5</v>
      </c>
    </row>
    <row r="24364" spans="1:12" x14ac:dyDescent="0.25">
      <c r="A24364">
        <v>97305</v>
      </c>
      <c r="B24364" s="2">
        <v>13.57465</v>
      </c>
      <c r="C24364" s="3">
        <v>39617</v>
      </c>
      <c r="D24364" s="4">
        <v>41420</v>
      </c>
      <c r="E24364" t="s">
        <v>281</v>
      </c>
      <c r="F24364" s="4" t="s">
        <v>16170</v>
      </c>
      <c r="G24364" s="5">
        <v>24343</v>
      </c>
      <c r="H24364" s="6">
        <v>0.14114360000000001</v>
      </c>
      <c r="I24364" s="7">
        <v>43.847999999999999</v>
      </c>
      <c r="J24364" s="2">
        <v>47.4</v>
      </c>
      <c r="K24364">
        <v>10</v>
      </c>
      <c r="L24364" s="2">
        <v>86.1</v>
      </c>
    </row>
    <row r="24365" spans="1:12" x14ac:dyDescent="0.25">
      <c r="A24365">
        <v>52072</v>
      </c>
      <c r="B24365" s="2">
        <v>13.56879</v>
      </c>
      <c r="C24365" s="3">
        <v>224</v>
      </c>
      <c r="E24365" t="s">
        <v>9915</v>
      </c>
      <c r="F24365" s="4" t="s">
        <v>9593</v>
      </c>
      <c r="G24365" s="5">
        <v>153</v>
      </c>
      <c r="H24365" s="6">
        <v>7.7922099999999994E-2</v>
      </c>
      <c r="I24365" s="7">
        <v>54.773000000000003</v>
      </c>
    </row>
    <row r="24366" spans="1:12" x14ac:dyDescent="0.25">
      <c r="A24366">
        <v>31030</v>
      </c>
      <c r="B24366" s="2">
        <v>13.56625</v>
      </c>
      <c r="C24366" s="3">
        <v>19167</v>
      </c>
      <c r="D24366" s="4">
        <v>47580</v>
      </c>
      <c r="E24366" t="s">
        <v>4700</v>
      </c>
      <c r="F24366" s="4" t="s">
        <v>6363</v>
      </c>
      <c r="G24366" s="5">
        <v>10444</v>
      </c>
      <c r="H24366" s="6">
        <v>0.17070370000000001</v>
      </c>
      <c r="I24366" s="7">
        <v>38.738</v>
      </c>
    </row>
    <row r="24367" spans="1:12" x14ac:dyDescent="0.25">
      <c r="A24367">
        <v>56158</v>
      </c>
      <c r="B24367" s="2">
        <v>13.56368</v>
      </c>
      <c r="C24367" s="3">
        <v>404</v>
      </c>
      <c r="E24367" t="s">
        <v>1605</v>
      </c>
      <c r="F24367" s="4" t="s">
        <v>10428</v>
      </c>
      <c r="G24367" s="5">
        <v>284</v>
      </c>
      <c r="H24367" s="6">
        <v>6.69014E-2</v>
      </c>
      <c r="I24367" s="7">
        <v>56.667000000000002</v>
      </c>
    </row>
    <row r="24368" spans="1:12" x14ac:dyDescent="0.25">
      <c r="A24368">
        <v>15629</v>
      </c>
      <c r="B24368" s="2">
        <v>13.56349</v>
      </c>
      <c r="C24368" s="3">
        <v>704</v>
      </c>
      <c r="D24368" s="4">
        <v>38300</v>
      </c>
      <c r="E24368" t="s">
        <v>3222</v>
      </c>
      <c r="F24368" s="4" t="s">
        <v>3003</v>
      </c>
      <c r="G24368" s="5">
        <v>508</v>
      </c>
      <c r="H24368" s="6">
        <v>0.1496063</v>
      </c>
      <c r="I24368" s="7">
        <v>42.375</v>
      </c>
    </row>
    <row r="24369" spans="1:12" x14ac:dyDescent="0.25">
      <c r="A24369">
        <v>27239</v>
      </c>
      <c r="B24369" s="2">
        <v>13.561909999999999</v>
      </c>
      <c r="C24369" s="3">
        <v>8692</v>
      </c>
      <c r="D24369" s="4">
        <v>49180</v>
      </c>
      <c r="E24369" t="s">
        <v>4549</v>
      </c>
      <c r="F24369" s="4" t="s">
        <v>5642</v>
      </c>
      <c r="G24369" s="5">
        <v>6118</v>
      </c>
      <c r="H24369" s="6">
        <v>0.1248774</v>
      </c>
      <c r="I24369" s="7">
        <v>46.646999999999998</v>
      </c>
      <c r="J24369" s="2">
        <v>74</v>
      </c>
      <c r="K24369">
        <v>1</v>
      </c>
    </row>
    <row r="24370" spans="1:12" x14ac:dyDescent="0.25">
      <c r="A24370">
        <v>13327</v>
      </c>
      <c r="B24370" s="2">
        <v>13.56011</v>
      </c>
      <c r="C24370" s="3">
        <v>1973</v>
      </c>
      <c r="E24370" t="s">
        <v>2565</v>
      </c>
      <c r="F24370" s="4" t="s">
        <v>1280</v>
      </c>
      <c r="G24370" s="5">
        <v>1365</v>
      </c>
      <c r="H24370" s="6">
        <v>0.10329670000000001</v>
      </c>
      <c r="I24370" s="7">
        <v>50.375</v>
      </c>
      <c r="J24370" s="2">
        <v>57.5</v>
      </c>
      <c r="K24370">
        <v>2</v>
      </c>
    </row>
    <row r="24371" spans="1:12" x14ac:dyDescent="0.25">
      <c r="A24371">
        <v>70528</v>
      </c>
      <c r="B24371" s="2">
        <v>13.559380000000001</v>
      </c>
      <c r="C24371" s="3">
        <v>2658</v>
      </c>
      <c r="D24371" s="4">
        <v>29180</v>
      </c>
      <c r="E24371" t="s">
        <v>13009</v>
      </c>
      <c r="F24371" s="4" t="s">
        <v>12927</v>
      </c>
      <c r="G24371" s="5">
        <v>1715</v>
      </c>
      <c r="H24371" s="6">
        <v>8.8578100000000007E-2</v>
      </c>
      <c r="I24371" s="7">
        <v>52.917000000000002</v>
      </c>
      <c r="J24371" s="2">
        <v>52</v>
      </c>
      <c r="K24371">
        <v>1</v>
      </c>
    </row>
    <row r="24372" spans="1:12" x14ac:dyDescent="0.25">
      <c r="A24372">
        <v>68850</v>
      </c>
      <c r="B24372" s="2">
        <v>13.55725</v>
      </c>
      <c r="C24372" s="3">
        <v>12069</v>
      </c>
      <c r="D24372" s="4">
        <v>30420</v>
      </c>
      <c r="E24372" t="s">
        <v>360</v>
      </c>
      <c r="F24372" s="4" t="s">
        <v>12738</v>
      </c>
      <c r="G24372" s="5">
        <v>7139</v>
      </c>
      <c r="H24372" s="6">
        <v>9.7899200000000006E-2</v>
      </c>
      <c r="I24372" s="7">
        <v>51.305</v>
      </c>
      <c r="J24372" s="2">
        <v>45.25</v>
      </c>
      <c r="K24372">
        <v>4</v>
      </c>
    </row>
    <row r="24373" spans="1:12" x14ac:dyDescent="0.25">
      <c r="A24373">
        <v>61772</v>
      </c>
      <c r="B24373" s="2">
        <v>13.555479999999999</v>
      </c>
      <c r="C24373" s="3">
        <v>370</v>
      </c>
      <c r="D24373" s="4">
        <v>14010</v>
      </c>
      <c r="E24373" t="s">
        <v>155</v>
      </c>
      <c r="F24373" s="4" t="s">
        <v>11490</v>
      </c>
      <c r="G24373" s="5">
        <v>291</v>
      </c>
      <c r="H24373" s="6">
        <v>9.9656400000000006E-2</v>
      </c>
      <c r="I24373" s="7">
        <v>51</v>
      </c>
    </row>
    <row r="24374" spans="1:12" x14ac:dyDescent="0.25">
      <c r="A24374">
        <v>39345</v>
      </c>
      <c r="B24374" s="2">
        <v>13.55438</v>
      </c>
      <c r="C24374" s="3">
        <v>6302</v>
      </c>
      <c r="E24374" t="s">
        <v>363</v>
      </c>
      <c r="F24374" s="4" t="s">
        <v>7633</v>
      </c>
      <c r="G24374" s="5">
        <v>4287</v>
      </c>
      <c r="H24374" s="6">
        <v>0.1553534</v>
      </c>
      <c r="I24374" s="7">
        <v>41.371000000000002</v>
      </c>
      <c r="J24374" s="2">
        <v>41.5</v>
      </c>
      <c r="K24374">
        <v>2</v>
      </c>
    </row>
    <row r="24375" spans="1:12" x14ac:dyDescent="0.25">
      <c r="A24375">
        <v>42372</v>
      </c>
      <c r="B24375" s="2">
        <v>13.55307</v>
      </c>
      <c r="C24375" s="3">
        <v>1646</v>
      </c>
      <c r="D24375" s="4">
        <v>36980</v>
      </c>
      <c r="E24375" t="s">
        <v>3933</v>
      </c>
      <c r="F24375" s="4" t="s">
        <v>7883</v>
      </c>
      <c r="G24375" s="5">
        <v>1184</v>
      </c>
      <c r="H24375" s="6">
        <v>8.5304099999999994E-2</v>
      </c>
      <c r="I24375" s="7">
        <v>53.472000000000001</v>
      </c>
    </row>
    <row r="24376" spans="1:12" x14ac:dyDescent="0.25">
      <c r="A24376">
        <v>11206</v>
      </c>
      <c r="B24376" s="2">
        <v>13.540889999999999</v>
      </c>
      <c r="C24376" s="3">
        <v>83180</v>
      </c>
      <c r="D24376" s="4">
        <v>35620</v>
      </c>
      <c r="E24376" t="s">
        <v>1238</v>
      </c>
      <c r="F24376" s="4" t="s">
        <v>1280</v>
      </c>
      <c r="G24376" s="5">
        <v>49720</v>
      </c>
      <c r="H24376" s="6">
        <v>0.2129123</v>
      </c>
      <c r="I24376" s="7">
        <v>31.419</v>
      </c>
      <c r="J24376" s="2">
        <v>30.3429</v>
      </c>
      <c r="K24376">
        <v>35</v>
      </c>
      <c r="L24376" s="2">
        <v>7.4</v>
      </c>
    </row>
    <row r="24377" spans="1:12" x14ac:dyDescent="0.25">
      <c r="A24377">
        <v>11220</v>
      </c>
      <c r="B24377" s="2">
        <v>13.51309</v>
      </c>
      <c r="C24377" s="3">
        <v>101714</v>
      </c>
      <c r="D24377" s="4">
        <v>35620</v>
      </c>
      <c r="E24377" t="s">
        <v>1238</v>
      </c>
      <c r="F24377" s="4" t="s">
        <v>1280</v>
      </c>
      <c r="G24377" s="5">
        <v>66466</v>
      </c>
      <c r="H24377" s="6">
        <v>0.1838233</v>
      </c>
      <c r="I24377" s="7">
        <v>36.441000000000003</v>
      </c>
      <c r="J24377" s="2">
        <v>42.1053</v>
      </c>
      <c r="K24377">
        <v>38</v>
      </c>
      <c r="L24377" s="2">
        <v>62.2</v>
      </c>
    </row>
    <row r="24378" spans="1:12" x14ac:dyDescent="0.25">
      <c r="A24378">
        <v>17063</v>
      </c>
      <c r="B24378" s="2">
        <v>13.49662</v>
      </c>
      <c r="C24378" s="3">
        <v>3292</v>
      </c>
      <c r="D24378" s="4">
        <v>30380</v>
      </c>
      <c r="E24378" t="s">
        <v>3703</v>
      </c>
      <c r="F24378" s="4" t="s">
        <v>3003</v>
      </c>
      <c r="G24378" s="5">
        <v>2315</v>
      </c>
      <c r="H24378" s="6">
        <v>9.5854900000000007E-2</v>
      </c>
      <c r="I24378" s="7">
        <v>51.640999999999998</v>
      </c>
      <c r="J24378" s="2">
        <v>47.5</v>
      </c>
      <c r="K24378">
        <v>2</v>
      </c>
    </row>
    <row r="24379" spans="1:12" x14ac:dyDescent="0.25">
      <c r="A24379">
        <v>98812</v>
      </c>
      <c r="B24379" s="2">
        <v>13.49541</v>
      </c>
      <c r="C24379" s="3">
        <v>4798</v>
      </c>
      <c r="E24379" t="s">
        <v>405</v>
      </c>
      <c r="F24379" s="4" t="s">
        <v>16344</v>
      </c>
      <c r="G24379" s="5">
        <v>2752</v>
      </c>
      <c r="H24379" s="6">
        <v>0.1344477</v>
      </c>
      <c r="I24379" s="7">
        <v>44.970999999999997</v>
      </c>
      <c r="J24379" s="2">
        <v>52</v>
      </c>
      <c r="K24379">
        <v>2</v>
      </c>
    </row>
    <row r="24380" spans="1:12" x14ac:dyDescent="0.25">
      <c r="A24380">
        <v>71269</v>
      </c>
      <c r="B24380" s="2">
        <v>13.49274</v>
      </c>
      <c r="C24380" s="3">
        <v>12871</v>
      </c>
      <c r="E24380" t="s">
        <v>12260</v>
      </c>
      <c r="F24380" s="4" t="s">
        <v>12927</v>
      </c>
      <c r="G24380" s="5">
        <v>8411</v>
      </c>
      <c r="H24380" s="6">
        <v>0.14112469999999999</v>
      </c>
      <c r="I24380" s="7">
        <v>43.817</v>
      </c>
      <c r="J24380" s="2">
        <v>77</v>
      </c>
      <c r="K24380">
        <v>1</v>
      </c>
    </row>
    <row r="24381" spans="1:12" x14ac:dyDescent="0.25">
      <c r="A24381">
        <v>95589</v>
      </c>
      <c r="B24381" s="2">
        <v>13.490489999999999</v>
      </c>
      <c r="C24381" s="3">
        <v>1225</v>
      </c>
      <c r="D24381" s="4">
        <v>21700</v>
      </c>
      <c r="E24381" t="s">
        <v>15945</v>
      </c>
      <c r="F24381" s="4" t="s">
        <v>15368</v>
      </c>
      <c r="G24381" s="5">
        <v>978</v>
      </c>
      <c r="H24381" s="6">
        <v>0.15423899999999999</v>
      </c>
      <c r="I24381" s="7">
        <v>41.542000000000002</v>
      </c>
    </row>
    <row r="24382" spans="1:12" x14ac:dyDescent="0.25">
      <c r="A24382">
        <v>84530</v>
      </c>
      <c r="B24382" s="2">
        <v>13.490170000000001</v>
      </c>
      <c r="C24382" s="3">
        <v>483</v>
      </c>
      <c r="E24382" t="s">
        <v>14908</v>
      </c>
      <c r="F24382" s="4" t="s">
        <v>14851</v>
      </c>
      <c r="G24382" s="5">
        <v>379</v>
      </c>
      <c r="H24382" s="6">
        <v>0.05</v>
      </c>
      <c r="I24382" s="7">
        <v>59.551000000000002</v>
      </c>
    </row>
    <row r="24383" spans="1:12" x14ac:dyDescent="0.25">
      <c r="A24383">
        <v>30216</v>
      </c>
      <c r="B24383" s="2">
        <v>13.48972</v>
      </c>
      <c r="C24383" s="3">
        <v>2177</v>
      </c>
      <c r="D24383" s="4">
        <v>12060</v>
      </c>
      <c r="E24383" t="s">
        <v>6412</v>
      </c>
      <c r="F24383" s="4" t="s">
        <v>6363</v>
      </c>
      <c r="G24383" s="5">
        <v>1503</v>
      </c>
      <c r="H24383" s="6">
        <v>8.5163000000000003E-2</v>
      </c>
      <c r="I24383" s="7">
        <v>53.472000000000001</v>
      </c>
      <c r="J24383" s="2">
        <v>27</v>
      </c>
      <c r="K24383">
        <v>1</v>
      </c>
    </row>
    <row r="24384" spans="1:12" x14ac:dyDescent="0.25">
      <c r="A24384">
        <v>35010</v>
      </c>
      <c r="B24384" s="2">
        <v>13.485900000000001</v>
      </c>
      <c r="C24384" s="3">
        <v>21018</v>
      </c>
      <c r="E24384" t="s">
        <v>7030</v>
      </c>
      <c r="F24384" s="4" t="s">
        <v>7027</v>
      </c>
      <c r="G24384" s="5">
        <v>14442</v>
      </c>
      <c r="H24384" s="6">
        <v>0.1573773</v>
      </c>
      <c r="I24384" s="7">
        <v>40.99</v>
      </c>
      <c r="J24384" s="2">
        <v>44.142899999999997</v>
      </c>
      <c r="K24384">
        <v>7</v>
      </c>
    </row>
    <row r="24385" spans="1:11" x14ac:dyDescent="0.25">
      <c r="A24385">
        <v>27263</v>
      </c>
      <c r="B24385" s="2">
        <v>13.478949999999999</v>
      </c>
      <c r="C24385" s="3">
        <v>21573</v>
      </c>
      <c r="D24385" s="4">
        <v>24660</v>
      </c>
      <c r="E24385" t="s">
        <v>5683</v>
      </c>
      <c r="F24385" s="4" t="s">
        <v>5642</v>
      </c>
      <c r="G24385" s="5">
        <v>14600</v>
      </c>
      <c r="H24385" s="6">
        <v>0.112732</v>
      </c>
      <c r="I24385" s="7">
        <v>48.704000000000001</v>
      </c>
      <c r="J24385" s="2">
        <v>35.75</v>
      </c>
      <c r="K24385">
        <v>4</v>
      </c>
    </row>
    <row r="24386" spans="1:11" x14ac:dyDescent="0.25">
      <c r="A24386">
        <v>48728</v>
      </c>
      <c r="B24386" s="2">
        <v>13.475390000000001</v>
      </c>
      <c r="C24386" s="3">
        <v>310</v>
      </c>
      <c r="E24386" t="s">
        <v>9242</v>
      </c>
      <c r="F24386" s="4" t="s">
        <v>9106</v>
      </c>
      <c r="G24386" s="5">
        <v>272</v>
      </c>
      <c r="H24386" s="6">
        <v>0.1323529</v>
      </c>
      <c r="I24386" s="7">
        <v>45.313000000000002</v>
      </c>
    </row>
    <row r="24387" spans="1:11" x14ac:dyDescent="0.25">
      <c r="A24387">
        <v>76103</v>
      </c>
      <c r="B24387" s="2">
        <v>13.47315</v>
      </c>
      <c r="C24387" s="3">
        <v>14123</v>
      </c>
      <c r="D24387" s="4">
        <v>19100</v>
      </c>
      <c r="E24387" t="s">
        <v>13904</v>
      </c>
      <c r="F24387" s="4" t="s">
        <v>13752</v>
      </c>
      <c r="G24387" s="5">
        <v>9090</v>
      </c>
      <c r="H24387" s="6">
        <v>0.15014849999999999</v>
      </c>
      <c r="I24387" s="7">
        <v>42.231999999999999</v>
      </c>
      <c r="J24387" s="2">
        <v>46.75</v>
      </c>
      <c r="K24387">
        <v>4</v>
      </c>
    </row>
    <row r="24388" spans="1:11" x14ac:dyDescent="0.25">
      <c r="A24388">
        <v>32567</v>
      </c>
      <c r="B24388" s="2">
        <v>13.47039</v>
      </c>
      <c r="C24388" s="3">
        <v>3296</v>
      </c>
      <c r="D24388" s="4">
        <v>18880</v>
      </c>
      <c r="E24388" t="s">
        <v>5920</v>
      </c>
      <c r="F24388" s="4" t="s">
        <v>6689</v>
      </c>
      <c r="G24388" s="5">
        <v>2461</v>
      </c>
      <c r="H24388" s="6">
        <v>0.1096669</v>
      </c>
      <c r="I24388" s="7">
        <v>49.219000000000001</v>
      </c>
      <c r="J24388" s="2">
        <v>35</v>
      </c>
      <c r="K24388">
        <v>1</v>
      </c>
    </row>
    <row r="24389" spans="1:11" x14ac:dyDescent="0.25">
      <c r="A24389">
        <v>28366</v>
      </c>
      <c r="B24389" s="2">
        <v>13.468999999999999</v>
      </c>
      <c r="C24389" s="3">
        <v>5676</v>
      </c>
      <c r="E24389" t="s">
        <v>5926</v>
      </c>
      <c r="F24389" s="4" t="s">
        <v>5642</v>
      </c>
      <c r="G24389" s="5">
        <v>3332</v>
      </c>
      <c r="H24389" s="6">
        <v>0.1338134</v>
      </c>
      <c r="I24389" s="7">
        <v>45.042999999999999</v>
      </c>
    </row>
    <row r="24390" spans="1:11" x14ac:dyDescent="0.25">
      <c r="A24390">
        <v>61015</v>
      </c>
      <c r="B24390" s="2">
        <v>13.46808</v>
      </c>
      <c r="C24390" s="3">
        <v>676</v>
      </c>
      <c r="D24390" s="4">
        <v>40300</v>
      </c>
      <c r="E24390" t="s">
        <v>11652</v>
      </c>
      <c r="F24390" s="4" t="s">
        <v>11490</v>
      </c>
      <c r="G24390" s="5">
        <v>541</v>
      </c>
      <c r="H24390" s="6">
        <v>6.6543400000000003E-2</v>
      </c>
      <c r="I24390" s="7">
        <v>56.667000000000002</v>
      </c>
    </row>
    <row r="24391" spans="1:11" x14ac:dyDescent="0.25">
      <c r="A24391">
        <v>40360</v>
      </c>
      <c r="B24391" s="2">
        <v>13.466900000000001</v>
      </c>
      <c r="C24391" s="3">
        <v>6749</v>
      </c>
      <c r="D24391" s="4">
        <v>34460</v>
      </c>
      <c r="E24391" t="s">
        <v>7938</v>
      </c>
      <c r="F24391" s="4" t="s">
        <v>7883</v>
      </c>
      <c r="G24391" s="5">
        <v>4394</v>
      </c>
      <c r="H24391" s="6">
        <v>0.15108079999999999</v>
      </c>
      <c r="I24391" s="7">
        <v>42.057000000000002</v>
      </c>
      <c r="J24391" s="2">
        <v>58</v>
      </c>
      <c r="K24391">
        <v>1</v>
      </c>
    </row>
    <row r="24392" spans="1:11" x14ac:dyDescent="0.25">
      <c r="A24392">
        <v>4686</v>
      </c>
      <c r="B24392" s="2">
        <v>13.465820000000001</v>
      </c>
      <c r="C24392" s="3">
        <v>76</v>
      </c>
      <c r="E24392" t="s">
        <v>934</v>
      </c>
      <c r="F24392" s="4" t="s">
        <v>701</v>
      </c>
      <c r="G24392" s="5">
        <v>76</v>
      </c>
      <c r="H24392" s="6">
        <v>0.19480520000000001</v>
      </c>
      <c r="I24392" s="7">
        <v>34.5</v>
      </c>
    </row>
    <row r="24393" spans="1:11" x14ac:dyDescent="0.25">
      <c r="A24393">
        <v>74071</v>
      </c>
      <c r="B24393" s="2">
        <v>13.465780000000001</v>
      </c>
      <c r="C24393" s="3">
        <v>153</v>
      </c>
      <c r="D24393" s="4">
        <v>46140</v>
      </c>
      <c r="E24393" t="s">
        <v>13614</v>
      </c>
      <c r="F24393" s="4" t="s">
        <v>13462</v>
      </c>
      <c r="G24393" s="5">
        <v>97</v>
      </c>
      <c r="H24393" s="6">
        <v>0.13402059999999999</v>
      </c>
      <c r="I24393" s="7">
        <v>45</v>
      </c>
    </row>
    <row r="24394" spans="1:11" x14ac:dyDescent="0.25">
      <c r="A24394">
        <v>36037</v>
      </c>
      <c r="B24394" s="2">
        <v>13.46354</v>
      </c>
      <c r="C24394" s="3">
        <v>13937</v>
      </c>
      <c r="E24394" t="s">
        <v>481</v>
      </c>
      <c r="F24394" s="4" t="s">
        <v>7027</v>
      </c>
      <c r="G24394" s="5">
        <v>9265</v>
      </c>
      <c r="H24394" s="6">
        <v>0.16945489999999999</v>
      </c>
      <c r="I24394" s="7">
        <v>38.874000000000002</v>
      </c>
      <c r="J24394" s="2">
        <v>65</v>
      </c>
      <c r="K24394">
        <v>1</v>
      </c>
    </row>
    <row r="24395" spans="1:11" x14ac:dyDescent="0.25">
      <c r="A24395">
        <v>15358</v>
      </c>
      <c r="B24395" s="2">
        <v>13.46115</v>
      </c>
      <c r="C24395" s="3">
        <v>1167</v>
      </c>
      <c r="D24395" s="4">
        <v>38300</v>
      </c>
      <c r="E24395" t="s">
        <v>3112</v>
      </c>
      <c r="F24395" s="4" t="s">
        <v>3003</v>
      </c>
      <c r="G24395" s="5">
        <v>689</v>
      </c>
      <c r="H24395" s="6">
        <v>0.1637681</v>
      </c>
      <c r="I24395" s="7">
        <v>39.856000000000002</v>
      </c>
    </row>
    <row r="24396" spans="1:11" x14ac:dyDescent="0.25">
      <c r="A24396">
        <v>67553</v>
      </c>
      <c r="B24396" s="2">
        <v>13.46097</v>
      </c>
      <c r="C24396" s="3">
        <v>103</v>
      </c>
      <c r="E24396" t="s">
        <v>12674</v>
      </c>
      <c r="F24396" s="4" t="s">
        <v>12494</v>
      </c>
      <c r="G24396" s="5">
        <v>92</v>
      </c>
      <c r="H24396" s="6">
        <v>9.7826099999999999E-2</v>
      </c>
      <c r="I24396" s="7">
        <v>51.25</v>
      </c>
    </row>
    <row r="24397" spans="1:11" x14ac:dyDescent="0.25">
      <c r="A24397">
        <v>59456</v>
      </c>
      <c r="B24397" s="2">
        <v>13.460900000000001</v>
      </c>
      <c r="C24397" s="3">
        <v>333</v>
      </c>
      <c r="E24397" t="s">
        <v>11391</v>
      </c>
      <c r="F24397" s="4" t="s">
        <v>11278</v>
      </c>
      <c r="G24397" s="5">
        <v>210</v>
      </c>
      <c r="H24397" s="6">
        <v>0.1800948</v>
      </c>
      <c r="I24397" s="7">
        <v>37.030999999999999</v>
      </c>
    </row>
    <row r="24398" spans="1:11" x14ac:dyDescent="0.25">
      <c r="A24398">
        <v>7106</v>
      </c>
      <c r="B24398" s="2">
        <v>13.45613</v>
      </c>
      <c r="C24398" s="3">
        <v>30722</v>
      </c>
      <c r="D24398" s="4">
        <v>35620</v>
      </c>
      <c r="E24398" t="s">
        <v>1403</v>
      </c>
      <c r="F24398" s="4" t="s">
        <v>1341</v>
      </c>
      <c r="G24398" s="5">
        <v>19688</v>
      </c>
      <c r="H24398" s="6">
        <v>0.14190659999999999</v>
      </c>
      <c r="I24398" s="7">
        <v>43.63</v>
      </c>
      <c r="J24398" s="2">
        <v>39.666699999999999</v>
      </c>
      <c r="K24398">
        <v>6</v>
      </c>
    </row>
    <row r="24399" spans="1:11" x14ac:dyDescent="0.25">
      <c r="A24399">
        <v>36310</v>
      </c>
      <c r="B24399" s="2">
        <v>13.450240000000001</v>
      </c>
      <c r="C24399" s="3">
        <v>6678</v>
      </c>
      <c r="D24399" s="4">
        <v>20020</v>
      </c>
      <c r="E24399" t="s">
        <v>6286</v>
      </c>
      <c r="F24399" s="4" t="s">
        <v>7027</v>
      </c>
      <c r="G24399" s="5">
        <v>4947</v>
      </c>
      <c r="H24399" s="6">
        <v>0.1299778</v>
      </c>
      <c r="I24399" s="7">
        <v>45.691000000000003</v>
      </c>
      <c r="J24399" s="2">
        <v>49</v>
      </c>
      <c r="K24399">
        <v>1</v>
      </c>
    </row>
    <row r="24400" spans="1:11" x14ac:dyDescent="0.25">
      <c r="A24400">
        <v>43406</v>
      </c>
      <c r="B24400" s="2">
        <v>13.44876</v>
      </c>
      <c r="C24400" s="3">
        <v>1809</v>
      </c>
      <c r="D24400" s="4">
        <v>45780</v>
      </c>
      <c r="E24400" t="s">
        <v>8363</v>
      </c>
      <c r="F24400" s="4" t="s">
        <v>8295</v>
      </c>
      <c r="G24400" s="5">
        <v>1230</v>
      </c>
      <c r="H24400" s="6">
        <v>0.11382109999999999</v>
      </c>
      <c r="I24400" s="7">
        <v>48.481999999999999</v>
      </c>
      <c r="J24400" s="2">
        <v>85.5</v>
      </c>
      <c r="K24400">
        <v>2</v>
      </c>
    </row>
    <row r="24401" spans="1:11" x14ac:dyDescent="0.25">
      <c r="A24401">
        <v>28606</v>
      </c>
      <c r="B24401" s="2">
        <v>13.448130000000001</v>
      </c>
      <c r="C24401" s="3">
        <v>2125</v>
      </c>
      <c r="D24401" s="4">
        <v>35900</v>
      </c>
      <c r="E24401" t="s">
        <v>5236</v>
      </c>
      <c r="F24401" s="4" t="s">
        <v>5642</v>
      </c>
      <c r="G24401" s="5">
        <v>1393</v>
      </c>
      <c r="H24401" s="6">
        <v>0.1249103</v>
      </c>
      <c r="I24401" s="7">
        <v>46.563000000000002</v>
      </c>
    </row>
    <row r="24402" spans="1:11" x14ac:dyDescent="0.25">
      <c r="A24402">
        <v>58316</v>
      </c>
      <c r="B24402" s="2">
        <v>13.446960000000001</v>
      </c>
      <c r="C24402" s="3">
        <v>6754</v>
      </c>
      <c r="E24402" t="s">
        <v>11127</v>
      </c>
      <c r="F24402" s="4" t="s">
        <v>11069</v>
      </c>
      <c r="G24402" s="5">
        <v>3486</v>
      </c>
      <c r="H24402" s="6">
        <v>0.2013192</v>
      </c>
      <c r="I24402" s="7">
        <v>33.354999999999997</v>
      </c>
    </row>
    <row r="24403" spans="1:11" x14ac:dyDescent="0.25">
      <c r="A24403">
        <v>29360</v>
      </c>
      <c r="B24403" s="2">
        <v>13.4428</v>
      </c>
      <c r="C24403" s="3">
        <v>20545</v>
      </c>
      <c r="D24403" s="4">
        <v>24860</v>
      </c>
      <c r="E24403" t="s">
        <v>2725</v>
      </c>
      <c r="F24403" s="4" t="s">
        <v>6130</v>
      </c>
      <c r="G24403" s="5">
        <v>13899</v>
      </c>
      <c r="H24403" s="6">
        <v>0.1459712</v>
      </c>
      <c r="I24403" s="7">
        <v>42.917000000000002</v>
      </c>
      <c r="J24403" s="2">
        <v>57</v>
      </c>
      <c r="K24403">
        <v>2</v>
      </c>
    </row>
    <row r="24404" spans="1:11" x14ac:dyDescent="0.25">
      <c r="A24404">
        <v>26810</v>
      </c>
      <c r="B24404" s="2">
        <v>13.43937</v>
      </c>
      <c r="C24404" s="3">
        <v>488</v>
      </c>
      <c r="E24404" t="s">
        <v>5628</v>
      </c>
      <c r="F24404" s="4" t="s">
        <v>5144</v>
      </c>
      <c r="G24404" s="5">
        <v>458</v>
      </c>
      <c r="H24404" s="6">
        <v>9.60699E-2</v>
      </c>
      <c r="I24404" s="7">
        <v>51.537999999999997</v>
      </c>
    </row>
    <row r="24405" spans="1:11" x14ac:dyDescent="0.25">
      <c r="A24405">
        <v>15464</v>
      </c>
      <c r="B24405" s="2">
        <v>13.43899</v>
      </c>
      <c r="C24405" s="3">
        <v>1598</v>
      </c>
      <c r="D24405" s="4">
        <v>38300</v>
      </c>
      <c r="E24405" t="s">
        <v>3163</v>
      </c>
      <c r="F24405" s="4" t="s">
        <v>3003</v>
      </c>
      <c r="G24405" s="5">
        <v>1103</v>
      </c>
      <c r="H24405" s="6">
        <v>9.8731899999999997E-2</v>
      </c>
      <c r="I24405" s="7">
        <v>51.076999999999998</v>
      </c>
    </row>
    <row r="24406" spans="1:11" x14ac:dyDescent="0.25">
      <c r="A24406">
        <v>15715</v>
      </c>
      <c r="B24406" s="2">
        <v>13.43863</v>
      </c>
      <c r="C24406" s="3">
        <v>625</v>
      </c>
      <c r="E24406" t="s">
        <v>3273</v>
      </c>
      <c r="F24406" s="4" t="s">
        <v>3003</v>
      </c>
      <c r="G24406" s="5">
        <v>407</v>
      </c>
      <c r="H24406" s="6">
        <v>0.15479119999999999</v>
      </c>
      <c r="I24406" s="7">
        <v>41.389000000000003</v>
      </c>
    </row>
    <row r="24407" spans="1:11" x14ac:dyDescent="0.25">
      <c r="A24407">
        <v>68621</v>
      </c>
      <c r="B24407" s="2">
        <v>13.43843</v>
      </c>
      <c r="C24407" s="3">
        <v>518</v>
      </c>
      <c r="D24407" s="4">
        <v>23340</v>
      </c>
      <c r="E24407" t="s">
        <v>9597</v>
      </c>
      <c r="F24407" s="4" t="s">
        <v>12738</v>
      </c>
      <c r="G24407" s="5">
        <v>437</v>
      </c>
      <c r="H24407" s="6">
        <v>8.2379900000000006E-2</v>
      </c>
      <c r="I24407" s="7">
        <v>53.9</v>
      </c>
    </row>
    <row r="24408" spans="1:11" x14ac:dyDescent="0.25">
      <c r="A24408">
        <v>16427</v>
      </c>
      <c r="B24408" s="2">
        <v>13.438280000000001</v>
      </c>
      <c r="C24408" s="3">
        <v>247</v>
      </c>
      <c r="D24408" s="4">
        <v>21500</v>
      </c>
      <c r="E24408" t="s">
        <v>3512</v>
      </c>
      <c r="F24408" s="4" t="s">
        <v>3003</v>
      </c>
      <c r="G24408" s="5">
        <v>159</v>
      </c>
      <c r="H24408" s="6">
        <v>6.8750000000000006E-2</v>
      </c>
      <c r="I24408" s="7">
        <v>56.25</v>
      </c>
      <c r="J24408" s="2">
        <v>30</v>
      </c>
      <c r="K24408">
        <v>1</v>
      </c>
    </row>
    <row r="24409" spans="1:11" x14ac:dyDescent="0.25">
      <c r="A24409">
        <v>49013</v>
      </c>
      <c r="B24409" s="2">
        <v>13.43744</v>
      </c>
      <c r="C24409" s="3">
        <v>5217</v>
      </c>
      <c r="D24409" s="4">
        <v>28020</v>
      </c>
      <c r="E24409" t="s">
        <v>813</v>
      </c>
      <c r="F24409" s="4" t="s">
        <v>9106</v>
      </c>
      <c r="G24409" s="5">
        <v>3388</v>
      </c>
      <c r="H24409" s="6">
        <v>0.129575</v>
      </c>
      <c r="I24409" s="7">
        <v>45.738999999999997</v>
      </c>
      <c r="J24409" s="2">
        <v>60</v>
      </c>
      <c r="K24409">
        <v>1</v>
      </c>
    </row>
    <row r="24410" spans="1:11" x14ac:dyDescent="0.25">
      <c r="A24410">
        <v>74430</v>
      </c>
      <c r="B24410" s="2">
        <v>13.436540000000001</v>
      </c>
      <c r="C24410" s="3">
        <v>495</v>
      </c>
      <c r="D24410" s="4">
        <v>32540</v>
      </c>
      <c r="E24410" t="s">
        <v>7641</v>
      </c>
      <c r="F24410" s="4" t="s">
        <v>13462</v>
      </c>
      <c r="G24410" s="5">
        <v>345</v>
      </c>
      <c r="H24410" s="6">
        <v>0.14161850000000001</v>
      </c>
      <c r="I24410" s="7">
        <v>43.654000000000003</v>
      </c>
      <c r="J24410" s="2">
        <v>58</v>
      </c>
      <c r="K24410">
        <v>1</v>
      </c>
    </row>
    <row r="24411" spans="1:11" x14ac:dyDescent="0.25">
      <c r="A24411">
        <v>36782</v>
      </c>
      <c r="B24411" s="2">
        <v>13.435980000000001</v>
      </c>
      <c r="C24411" s="3">
        <v>2907</v>
      </c>
      <c r="E24411" t="s">
        <v>7326</v>
      </c>
      <c r="F24411" s="4" t="s">
        <v>7027</v>
      </c>
      <c r="G24411" s="5">
        <v>2000</v>
      </c>
      <c r="H24411" s="6">
        <v>9.1454300000000002E-2</v>
      </c>
      <c r="I24411" s="7">
        <v>52.320999999999998</v>
      </c>
    </row>
    <row r="24412" spans="1:11" x14ac:dyDescent="0.25">
      <c r="A24412">
        <v>70357</v>
      </c>
      <c r="B24412" s="2">
        <v>13.43502</v>
      </c>
      <c r="C24412" s="3">
        <v>2947</v>
      </c>
      <c r="D24412" s="4">
        <v>26380</v>
      </c>
      <c r="E24412" t="s">
        <v>12969</v>
      </c>
      <c r="F24412" s="4" t="s">
        <v>12927</v>
      </c>
      <c r="G24412" s="5">
        <v>2015</v>
      </c>
      <c r="H24412" s="6">
        <v>4.8139000000000001E-2</v>
      </c>
      <c r="I24412" s="7">
        <v>59.801000000000002</v>
      </c>
    </row>
    <row r="24413" spans="1:11" x14ac:dyDescent="0.25">
      <c r="A24413">
        <v>24910</v>
      </c>
      <c r="B24413" s="2">
        <v>13.43355</v>
      </c>
      <c r="C24413" s="3">
        <v>5349</v>
      </c>
      <c r="E24413" t="s">
        <v>5202</v>
      </c>
      <c r="F24413" s="4" t="s">
        <v>5144</v>
      </c>
      <c r="G24413" s="5">
        <v>4114</v>
      </c>
      <c r="H24413" s="6">
        <v>0.1253949</v>
      </c>
      <c r="I24413" s="7">
        <v>46.45</v>
      </c>
    </row>
    <row r="24414" spans="1:11" x14ac:dyDescent="0.25">
      <c r="A24414">
        <v>97462</v>
      </c>
      <c r="B24414" s="2">
        <v>13.43181</v>
      </c>
      <c r="C24414" s="3">
        <v>3845</v>
      </c>
      <c r="D24414" s="4">
        <v>40700</v>
      </c>
      <c r="E24414" t="s">
        <v>493</v>
      </c>
      <c r="F24414" s="4" t="s">
        <v>16170</v>
      </c>
      <c r="G24414" s="5">
        <v>3142</v>
      </c>
      <c r="H24414" s="6">
        <v>0.1193128</v>
      </c>
      <c r="I24414" s="7">
        <v>47.5</v>
      </c>
      <c r="J24414" s="2">
        <v>36</v>
      </c>
      <c r="K24414">
        <v>1</v>
      </c>
    </row>
    <row r="24415" spans="1:11" x14ac:dyDescent="0.25">
      <c r="A24415">
        <v>68946</v>
      </c>
      <c r="B24415" s="2">
        <v>13.431050000000001</v>
      </c>
      <c r="C24415" s="3">
        <v>52</v>
      </c>
      <c r="E24415" t="s">
        <v>12875</v>
      </c>
      <c r="F24415" s="4" t="s">
        <v>12738</v>
      </c>
      <c r="G24415" s="5">
        <v>37</v>
      </c>
      <c r="H24415" s="6">
        <v>0.2368421</v>
      </c>
      <c r="I24415" s="7">
        <v>27.187999999999999</v>
      </c>
      <c r="J24415" s="2">
        <v>57</v>
      </c>
      <c r="K24415">
        <v>1</v>
      </c>
    </row>
    <row r="24416" spans="1:11" x14ac:dyDescent="0.25">
      <c r="A24416">
        <v>33033</v>
      </c>
      <c r="B24416" s="2">
        <v>13.423550000000001</v>
      </c>
      <c r="C24416" s="3">
        <v>52833</v>
      </c>
      <c r="D24416" s="4">
        <v>33100</v>
      </c>
      <c r="E24416" t="s">
        <v>3067</v>
      </c>
      <c r="F24416" s="4" t="s">
        <v>6689</v>
      </c>
      <c r="G24416" s="5">
        <v>31283</v>
      </c>
      <c r="H24416" s="6">
        <v>0.14368829999999999</v>
      </c>
      <c r="I24416" s="7">
        <v>43.28</v>
      </c>
      <c r="J24416" s="2">
        <v>48.2</v>
      </c>
      <c r="K24416">
        <v>5</v>
      </c>
    </row>
    <row r="24417" spans="1:11" x14ac:dyDescent="0.25">
      <c r="A24417">
        <v>28372</v>
      </c>
      <c r="B24417" s="2">
        <v>13.414239999999999</v>
      </c>
      <c r="C24417" s="3">
        <v>13512</v>
      </c>
      <c r="D24417" s="4">
        <v>31300</v>
      </c>
      <c r="E24417" t="s">
        <v>351</v>
      </c>
      <c r="F24417" s="4" t="s">
        <v>5642</v>
      </c>
      <c r="G24417" s="5">
        <v>7614</v>
      </c>
      <c r="H24417" s="6">
        <v>0.18253449999999999</v>
      </c>
      <c r="I24417" s="7">
        <v>36.566000000000003</v>
      </c>
    </row>
    <row r="24418" spans="1:11" x14ac:dyDescent="0.25">
      <c r="A24418">
        <v>4276</v>
      </c>
      <c r="B24418" s="2">
        <v>13.41146</v>
      </c>
      <c r="C24418" s="3">
        <v>5769</v>
      </c>
      <c r="E24418" t="s">
        <v>517</v>
      </c>
      <c r="F24418" s="4" t="s">
        <v>701</v>
      </c>
      <c r="G24418" s="5">
        <v>4007</v>
      </c>
      <c r="H24418" s="6">
        <v>0.13947109999999999</v>
      </c>
      <c r="I24418" s="7">
        <v>44.006</v>
      </c>
      <c r="J24418" s="2">
        <v>39</v>
      </c>
      <c r="K24418">
        <v>1</v>
      </c>
    </row>
    <row r="24419" spans="1:11" x14ac:dyDescent="0.25">
      <c r="A24419">
        <v>56033</v>
      </c>
      <c r="B24419" s="2">
        <v>13.410439999999999</v>
      </c>
      <c r="C24419" s="3">
        <v>324</v>
      </c>
      <c r="E24419" t="s">
        <v>10604</v>
      </c>
      <c r="F24419" s="4" t="s">
        <v>10428</v>
      </c>
      <c r="G24419" s="5">
        <v>243</v>
      </c>
      <c r="H24419" s="6">
        <v>9.4650200000000004E-2</v>
      </c>
      <c r="I24419" s="7">
        <v>51.75</v>
      </c>
    </row>
    <row r="24420" spans="1:11" x14ac:dyDescent="0.25">
      <c r="A24420">
        <v>73641</v>
      </c>
      <c r="B24420" s="2">
        <v>13.410259999999999</v>
      </c>
      <c r="C24420" s="3">
        <v>787</v>
      </c>
      <c r="E24420" t="s">
        <v>13532</v>
      </c>
      <c r="F24420" s="4" t="s">
        <v>13462</v>
      </c>
      <c r="G24420" s="5">
        <v>535</v>
      </c>
      <c r="H24420" s="6">
        <v>8.0373799999999995E-2</v>
      </c>
      <c r="I24420" s="7">
        <v>54.210999999999999</v>
      </c>
      <c r="J24420" s="2">
        <v>54</v>
      </c>
      <c r="K24420">
        <v>1</v>
      </c>
    </row>
    <row r="24421" spans="1:11" x14ac:dyDescent="0.25">
      <c r="A24421">
        <v>35614</v>
      </c>
      <c r="B24421" s="2">
        <v>13.40884</v>
      </c>
      <c r="C24421" s="3">
        <v>8657</v>
      </c>
      <c r="D24421" s="4">
        <v>26620</v>
      </c>
      <c r="E24421" t="s">
        <v>987</v>
      </c>
      <c r="F24421" s="4" t="s">
        <v>7027</v>
      </c>
      <c r="G24421" s="5">
        <v>5394</v>
      </c>
      <c r="H24421" s="6">
        <v>0.1060241</v>
      </c>
      <c r="I24421" s="7">
        <v>49.777999999999999</v>
      </c>
    </row>
    <row r="24422" spans="1:11" x14ac:dyDescent="0.25">
      <c r="A24422">
        <v>30311</v>
      </c>
      <c r="B24422" s="2">
        <v>13.401859999999999</v>
      </c>
      <c r="C24422" s="3">
        <v>36381</v>
      </c>
      <c r="D24422" s="4">
        <v>12060</v>
      </c>
      <c r="E24422" t="s">
        <v>2948</v>
      </c>
      <c r="F24422" s="4" t="s">
        <v>6363</v>
      </c>
      <c r="G24422" s="5">
        <v>23736</v>
      </c>
      <c r="H24422" s="6">
        <v>0.20230870000000001</v>
      </c>
      <c r="I24422" s="7">
        <v>33.136000000000003</v>
      </c>
      <c r="J24422" s="2">
        <v>36.428600000000003</v>
      </c>
      <c r="K24422">
        <v>7</v>
      </c>
    </row>
    <row r="24423" spans="1:11" x14ac:dyDescent="0.25">
      <c r="A24423">
        <v>59927</v>
      </c>
      <c r="B24423" s="2">
        <v>13.396129999999999</v>
      </c>
      <c r="C24423" s="3">
        <v>317</v>
      </c>
      <c r="D24423" s="4">
        <v>28060</v>
      </c>
      <c r="E24423" t="s">
        <v>4439</v>
      </c>
      <c r="F24423" s="4" t="s">
        <v>11278</v>
      </c>
      <c r="G24423" s="5">
        <v>231</v>
      </c>
      <c r="H24423" s="6">
        <v>6.4935099999999996E-2</v>
      </c>
      <c r="I24423" s="7">
        <v>56.875</v>
      </c>
    </row>
    <row r="24424" spans="1:11" x14ac:dyDescent="0.25">
      <c r="A24424">
        <v>36069</v>
      </c>
      <c r="B24424" s="2">
        <v>13.39574</v>
      </c>
      <c r="C24424" s="3">
        <v>1684</v>
      </c>
      <c r="D24424" s="4">
        <v>33860</v>
      </c>
      <c r="E24424" t="s">
        <v>7202</v>
      </c>
      <c r="F24424" s="4" t="s">
        <v>7027</v>
      </c>
      <c r="G24424" s="5">
        <v>1389</v>
      </c>
      <c r="H24424" s="6">
        <v>0.1533477</v>
      </c>
      <c r="I24424" s="7">
        <v>41.594999999999999</v>
      </c>
    </row>
    <row r="24425" spans="1:11" x14ac:dyDescent="0.25">
      <c r="A24425">
        <v>65237</v>
      </c>
      <c r="B24425" s="2">
        <v>13.39527</v>
      </c>
      <c r="C24425" s="3">
        <v>768</v>
      </c>
      <c r="E24425" t="s">
        <v>12373</v>
      </c>
      <c r="F24425" s="4" t="s">
        <v>12102</v>
      </c>
      <c r="G24425" s="5">
        <v>558</v>
      </c>
      <c r="H24425" s="6">
        <v>0.1200717</v>
      </c>
      <c r="I24425" s="7">
        <v>47.344000000000001</v>
      </c>
    </row>
    <row r="24426" spans="1:11" x14ac:dyDescent="0.25">
      <c r="A24426">
        <v>92371</v>
      </c>
      <c r="B24426" s="2">
        <v>13.392709999999999</v>
      </c>
      <c r="C24426" s="3">
        <v>14729</v>
      </c>
      <c r="D24426" s="4">
        <v>40140</v>
      </c>
      <c r="E24426" t="s">
        <v>15549</v>
      </c>
      <c r="F24426" s="4" t="s">
        <v>15368</v>
      </c>
      <c r="G24426" s="5">
        <v>10147</v>
      </c>
      <c r="H24426" s="6">
        <v>7.2329500000000005E-2</v>
      </c>
      <c r="I24426" s="7">
        <v>55.594000000000001</v>
      </c>
      <c r="J24426" s="2">
        <v>69</v>
      </c>
      <c r="K24426">
        <v>1</v>
      </c>
    </row>
    <row r="24427" spans="1:11" x14ac:dyDescent="0.25">
      <c r="A24427">
        <v>73463</v>
      </c>
      <c r="B24427" s="2">
        <v>13.38968</v>
      </c>
      <c r="C24427" s="3">
        <v>3647</v>
      </c>
      <c r="D24427" s="4">
        <v>11620</v>
      </c>
      <c r="E24427" t="s">
        <v>2828</v>
      </c>
      <c r="F24427" s="4" t="s">
        <v>13462</v>
      </c>
      <c r="G24427" s="5">
        <v>2487</v>
      </c>
      <c r="H24427" s="6">
        <v>0.1129421</v>
      </c>
      <c r="I24427" s="7">
        <v>48.570999999999998</v>
      </c>
    </row>
    <row r="24428" spans="1:11" x14ac:dyDescent="0.25">
      <c r="A24428">
        <v>15352</v>
      </c>
      <c r="B24428" s="2">
        <v>13.388949999999999</v>
      </c>
      <c r="C24428" s="3">
        <v>822</v>
      </c>
      <c r="E24428" t="s">
        <v>3110</v>
      </c>
      <c r="F24428" s="4" t="s">
        <v>3003</v>
      </c>
      <c r="G24428" s="5">
        <v>573</v>
      </c>
      <c r="H24428" s="6">
        <v>0.1064572</v>
      </c>
      <c r="I24428" s="7">
        <v>49.688000000000002</v>
      </c>
    </row>
    <row r="24429" spans="1:11" x14ac:dyDescent="0.25">
      <c r="A24429">
        <v>64848</v>
      </c>
      <c r="B24429" s="2">
        <v>13.38869</v>
      </c>
      <c r="C24429" s="3">
        <v>769</v>
      </c>
      <c r="E24429" t="s">
        <v>12333</v>
      </c>
      <c r="F24429" s="4" t="s">
        <v>12102</v>
      </c>
      <c r="G24429" s="5">
        <v>509</v>
      </c>
      <c r="H24429" s="6">
        <v>7.8431399999999998E-2</v>
      </c>
      <c r="I24429" s="7">
        <v>54.530999999999999</v>
      </c>
    </row>
    <row r="24430" spans="1:11" x14ac:dyDescent="0.25">
      <c r="A24430">
        <v>26264</v>
      </c>
      <c r="B24430" s="2">
        <v>13.38846</v>
      </c>
      <c r="C24430" s="3">
        <v>688</v>
      </c>
      <c r="E24430" t="s">
        <v>5518</v>
      </c>
      <c r="F24430" s="4" t="s">
        <v>5144</v>
      </c>
      <c r="G24430" s="5">
        <v>481</v>
      </c>
      <c r="H24430" s="6">
        <v>0.13513510000000001</v>
      </c>
      <c r="I24430" s="7">
        <v>44.731999999999999</v>
      </c>
      <c r="J24430" s="2">
        <v>51</v>
      </c>
      <c r="K24430">
        <v>1</v>
      </c>
    </row>
    <row r="24431" spans="1:11" x14ac:dyDescent="0.25">
      <c r="A24431">
        <v>61426</v>
      </c>
      <c r="B24431" s="2">
        <v>13.38833</v>
      </c>
      <c r="C24431" s="3">
        <v>79</v>
      </c>
      <c r="D24431" s="4">
        <v>37900</v>
      </c>
      <c r="E24431" t="s">
        <v>1144</v>
      </c>
      <c r="F24431" s="4" t="s">
        <v>11490</v>
      </c>
      <c r="G24431" s="5">
        <v>52</v>
      </c>
      <c r="H24431" s="6">
        <v>0</v>
      </c>
      <c r="I24431" s="7">
        <v>68.082999999999998</v>
      </c>
    </row>
    <row r="24432" spans="1:11" x14ac:dyDescent="0.25">
      <c r="A24432">
        <v>25306</v>
      </c>
      <c r="B24432" s="2">
        <v>13.387219999999999</v>
      </c>
      <c r="C24432" s="3">
        <v>6355</v>
      </c>
      <c r="D24432" s="4">
        <v>16620</v>
      </c>
      <c r="E24432" t="s">
        <v>825</v>
      </c>
      <c r="F24432" s="4" t="s">
        <v>5144</v>
      </c>
      <c r="G24432" s="5">
        <v>4603</v>
      </c>
      <c r="H24432" s="6">
        <v>8.9506799999999997E-2</v>
      </c>
      <c r="I24432" s="7">
        <v>52.613999999999997</v>
      </c>
    </row>
    <row r="24433" spans="1:12" x14ac:dyDescent="0.25">
      <c r="A24433">
        <v>32062</v>
      </c>
      <c r="B24433" s="2">
        <v>13.385719999999999</v>
      </c>
      <c r="C24433" s="3">
        <v>2548</v>
      </c>
      <c r="E24433" t="s">
        <v>6702</v>
      </c>
      <c r="F24433" s="4" t="s">
        <v>6689</v>
      </c>
      <c r="G24433" s="5">
        <v>1661</v>
      </c>
      <c r="H24433" s="6">
        <v>0.1648616</v>
      </c>
      <c r="I24433" s="7">
        <v>39.590000000000003</v>
      </c>
    </row>
    <row r="24434" spans="1:12" x14ac:dyDescent="0.25">
      <c r="A24434">
        <v>79561</v>
      </c>
      <c r="B24434" s="2">
        <v>13.38522</v>
      </c>
      <c r="C24434" s="3">
        <v>606</v>
      </c>
      <c r="D24434" s="4">
        <v>10180</v>
      </c>
      <c r="E24434" t="s">
        <v>10900</v>
      </c>
      <c r="F24434" s="4" t="s">
        <v>13752</v>
      </c>
      <c r="G24434" s="5">
        <v>428</v>
      </c>
      <c r="H24434" s="6">
        <v>9.7902100000000006E-2</v>
      </c>
      <c r="I24434" s="7">
        <v>51.161000000000001</v>
      </c>
    </row>
    <row r="24435" spans="1:12" x14ac:dyDescent="0.25">
      <c r="A24435">
        <v>17953</v>
      </c>
      <c r="B24435" s="2">
        <v>13.38503</v>
      </c>
      <c r="C24435" s="3">
        <v>442</v>
      </c>
      <c r="D24435" s="4">
        <v>39060</v>
      </c>
      <c r="E24435" t="s">
        <v>2805</v>
      </c>
      <c r="F24435" s="4" t="s">
        <v>3003</v>
      </c>
      <c r="G24435" s="5">
        <v>363</v>
      </c>
      <c r="H24435" s="6">
        <v>8.7912100000000007E-2</v>
      </c>
      <c r="I24435" s="7">
        <v>52.884999999999998</v>
      </c>
    </row>
    <row r="24436" spans="1:12" x14ac:dyDescent="0.25">
      <c r="A24436">
        <v>12923</v>
      </c>
      <c r="B24436" s="2">
        <v>13.384840000000001</v>
      </c>
      <c r="C24436" s="3">
        <v>634</v>
      </c>
      <c r="D24436" s="4">
        <v>38460</v>
      </c>
      <c r="E24436" t="s">
        <v>2420</v>
      </c>
      <c r="F24436" s="4" t="s">
        <v>1280</v>
      </c>
      <c r="G24436" s="5">
        <v>409</v>
      </c>
      <c r="H24436" s="6">
        <v>8.0487799999999998E-2</v>
      </c>
      <c r="I24436" s="7">
        <v>54.167000000000002</v>
      </c>
    </row>
    <row r="24437" spans="1:12" x14ac:dyDescent="0.25">
      <c r="A24437">
        <v>54124</v>
      </c>
      <c r="B24437" s="2">
        <v>13.384130000000001</v>
      </c>
      <c r="C24437" s="3">
        <v>3602</v>
      </c>
      <c r="D24437" s="4">
        <v>24580</v>
      </c>
      <c r="E24437" t="s">
        <v>3652</v>
      </c>
      <c r="F24437" s="4" t="s">
        <v>10031</v>
      </c>
      <c r="G24437" s="5">
        <v>2594</v>
      </c>
      <c r="H24437" s="6">
        <v>0.1056284</v>
      </c>
      <c r="I24437" s="7">
        <v>49.820999999999998</v>
      </c>
    </row>
    <row r="24438" spans="1:12" x14ac:dyDescent="0.25">
      <c r="A24438">
        <v>49347</v>
      </c>
      <c r="B24438" s="2">
        <v>13.38331</v>
      </c>
      <c r="C24438" s="3">
        <v>1223</v>
      </c>
      <c r="D24438" s="4">
        <v>24340</v>
      </c>
      <c r="E24438" t="s">
        <v>9383</v>
      </c>
      <c r="F24438" s="4" t="s">
        <v>9106</v>
      </c>
      <c r="G24438" s="5">
        <v>823</v>
      </c>
      <c r="H24438" s="6">
        <v>0.11421630000000001</v>
      </c>
      <c r="I24438" s="7">
        <v>48.332999999999998</v>
      </c>
      <c r="J24438" s="2">
        <v>74</v>
      </c>
      <c r="K24438">
        <v>1</v>
      </c>
    </row>
    <row r="24439" spans="1:12" x14ac:dyDescent="0.25">
      <c r="A24439">
        <v>30125</v>
      </c>
      <c r="B24439" s="2">
        <v>13.37926</v>
      </c>
      <c r="C24439" s="3">
        <v>25372</v>
      </c>
      <c r="D24439" s="4">
        <v>16340</v>
      </c>
      <c r="E24439" t="s">
        <v>6393</v>
      </c>
      <c r="F24439" s="4" t="s">
        <v>6363</v>
      </c>
      <c r="G24439" s="5">
        <v>16097</v>
      </c>
      <c r="H24439" s="6">
        <v>0.1300161</v>
      </c>
      <c r="I24439" s="7">
        <v>45.598999999999997</v>
      </c>
      <c r="J24439" s="2">
        <v>58</v>
      </c>
      <c r="K24439">
        <v>3</v>
      </c>
    </row>
    <row r="24440" spans="1:12" x14ac:dyDescent="0.25">
      <c r="A24440">
        <v>66944</v>
      </c>
      <c r="B24440" s="2">
        <v>13.37538</v>
      </c>
      <c r="C24440" s="3">
        <v>158</v>
      </c>
      <c r="E24440" t="s">
        <v>1290</v>
      </c>
      <c r="F24440" s="4" t="s">
        <v>12494</v>
      </c>
      <c r="G24440" s="5">
        <v>123</v>
      </c>
      <c r="H24440" s="6">
        <v>0.13709679999999999</v>
      </c>
      <c r="I24440" s="7">
        <v>44.375</v>
      </c>
    </row>
    <row r="24441" spans="1:12" x14ac:dyDescent="0.25">
      <c r="A24441">
        <v>14008</v>
      </c>
      <c r="B24441" s="2">
        <v>13.37514</v>
      </c>
      <c r="C24441" s="3">
        <v>1294</v>
      </c>
      <c r="D24441" s="4">
        <v>15380</v>
      </c>
      <c r="E24441" t="s">
        <v>2761</v>
      </c>
      <c r="F24441" s="4" t="s">
        <v>1280</v>
      </c>
      <c r="G24441" s="5">
        <v>867</v>
      </c>
      <c r="H24441" s="6">
        <v>0.12442400000000001</v>
      </c>
      <c r="I24441" s="7">
        <v>46.563000000000002</v>
      </c>
    </row>
    <row r="24442" spans="1:12" x14ac:dyDescent="0.25">
      <c r="A24442">
        <v>59926</v>
      </c>
      <c r="B24442" s="2">
        <v>13.37486</v>
      </c>
      <c r="C24442" s="3">
        <v>467</v>
      </c>
      <c r="D24442" s="4">
        <v>28060</v>
      </c>
      <c r="E24442" t="s">
        <v>11485</v>
      </c>
      <c r="F24442" s="4" t="s">
        <v>11278</v>
      </c>
      <c r="G24442" s="5">
        <v>310</v>
      </c>
      <c r="H24442" s="6">
        <v>0.1548387</v>
      </c>
      <c r="I24442" s="7">
        <v>41.307000000000002</v>
      </c>
    </row>
    <row r="24443" spans="1:12" x14ac:dyDescent="0.25">
      <c r="A24443">
        <v>15443</v>
      </c>
      <c r="B24443" s="2">
        <v>13.37473</v>
      </c>
      <c r="C24443" s="3">
        <v>298</v>
      </c>
      <c r="D24443" s="4">
        <v>38300</v>
      </c>
      <c r="E24443" t="s">
        <v>3148</v>
      </c>
      <c r="F24443" s="4" t="s">
        <v>3003</v>
      </c>
      <c r="G24443" s="5">
        <v>252</v>
      </c>
      <c r="H24443" s="6">
        <v>0</v>
      </c>
      <c r="I24443" s="7">
        <v>68.063000000000002</v>
      </c>
    </row>
    <row r="24444" spans="1:12" x14ac:dyDescent="0.25">
      <c r="A24444">
        <v>74936</v>
      </c>
      <c r="B24444" s="2">
        <v>13.374459999999999</v>
      </c>
      <c r="C24444" s="3">
        <v>1253</v>
      </c>
      <c r="D24444" s="4">
        <v>22900</v>
      </c>
      <c r="E24444" t="s">
        <v>13736</v>
      </c>
      <c r="F24444" s="4" t="s">
        <v>13462</v>
      </c>
      <c r="G24444" s="5">
        <v>870</v>
      </c>
      <c r="H24444" s="6">
        <v>0.1</v>
      </c>
      <c r="I24444" s="7">
        <v>50.780999999999999</v>
      </c>
    </row>
    <row r="24445" spans="1:12" x14ac:dyDescent="0.25">
      <c r="A24445">
        <v>25880</v>
      </c>
      <c r="B24445" s="2">
        <v>13.373239999999999</v>
      </c>
      <c r="C24445" s="3">
        <v>6421</v>
      </c>
      <c r="D24445" s="4">
        <v>13220</v>
      </c>
      <c r="E24445" t="s">
        <v>5436</v>
      </c>
      <c r="F24445" s="4" t="s">
        <v>5144</v>
      </c>
      <c r="G24445" s="5">
        <v>4216</v>
      </c>
      <c r="H24445" s="6">
        <v>0.13282730000000001</v>
      </c>
      <c r="I24445" s="7">
        <v>45.107999999999997</v>
      </c>
      <c r="J24445" s="2">
        <v>66</v>
      </c>
      <c r="K24445">
        <v>2</v>
      </c>
    </row>
    <row r="24446" spans="1:12" x14ac:dyDescent="0.25">
      <c r="A24446">
        <v>26101</v>
      </c>
      <c r="B24446" s="2">
        <v>13.3673</v>
      </c>
      <c r="C24446" s="3">
        <v>30134</v>
      </c>
      <c r="D24446" s="4">
        <v>37620</v>
      </c>
      <c r="E24446" t="s">
        <v>5479</v>
      </c>
      <c r="F24446" s="4" t="s">
        <v>5144</v>
      </c>
      <c r="G24446" s="5">
        <v>20576</v>
      </c>
      <c r="H24446" s="6">
        <v>0.121112</v>
      </c>
      <c r="I24446" s="7">
        <v>47.131</v>
      </c>
      <c r="J24446" s="2">
        <v>47.214300000000001</v>
      </c>
      <c r="K24446">
        <v>14</v>
      </c>
      <c r="L24446" s="2">
        <v>85.5</v>
      </c>
    </row>
    <row r="24447" spans="1:12" x14ac:dyDescent="0.25">
      <c r="A24447">
        <v>16623</v>
      </c>
      <c r="B24447" s="2">
        <v>13.362299999999999</v>
      </c>
      <c r="C24447" s="3">
        <v>492</v>
      </c>
      <c r="D24447" s="4">
        <v>26500</v>
      </c>
      <c r="E24447" t="s">
        <v>2559</v>
      </c>
      <c r="F24447" s="4" t="s">
        <v>3003</v>
      </c>
      <c r="G24447" s="5">
        <v>331</v>
      </c>
      <c r="H24447" s="6">
        <v>9.3655600000000006E-2</v>
      </c>
      <c r="I24447" s="7">
        <v>51.875</v>
      </c>
    </row>
    <row r="24448" spans="1:12" x14ac:dyDescent="0.25">
      <c r="A24448">
        <v>29692</v>
      </c>
      <c r="B24448" s="2">
        <v>13.36145</v>
      </c>
      <c r="C24448" s="3">
        <v>4493</v>
      </c>
      <c r="D24448" s="4">
        <v>24860</v>
      </c>
      <c r="E24448" t="s">
        <v>6317</v>
      </c>
      <c r="F24448" s="4" t="s">
        <v>6130</v>
      </c>
      <c r="G24448" s="5">
        <v>3237</v>
      </c>
      <c r="H24448" s="6">
        <v>0.13835700000000001</v>
      </c>
      <c r="I24448" s="7">
        <v>44.15</v>
      </c>
      <c r="J24448" s="2">
        <v>55</v>
      </c>
      <c r="K24448">
        <v>1</v>
      </c>
    </row>
    <row r="24449" spans="1:12" x14ac:dyDescent="0.25">
      <c r="A24449">
        <v>71003</v>
      </c>
      <c r="B24449" s="2">
        <v>13.360480000000001</v>
      </c>
      <c r="C24449" s="3">
        <v>1259</v>
      </c>
      <c r="E24449" t="s">
        <v>987</v>
      </c>
      <c r="F24449" s="4" t="s">
        <v>12927</v>
      </c>
      <c r="G24449" s="5">
        <v>790</v>
      </c>
      <c r="H24449" s="6">
        <v>0.15316460000000001</v>
      </c>
      <c r="I24449" s="7">
        <v>41.591000000000001</v>
      </c>
    </row>
    <row r="24450" spans="1:12" x14ac:dyDescent="0.25">
      <c r="A24450">
        <v>65667</v>
      </c>
      <c r="B24450" s="2">
        <v>13.35975</v>
      </c>
      <c r="C24450" s="3">
        <v>3559</v>
      </c>
      <c r="E24450" t="s">
        <v>8580</v>
      </c>
      <c r="F24450" s="4" t="s">
        <v>12102</v>
      </c>
      <c r="G24450" s="5">
        <v>2282</v>
      </c>
      <c r="H24450" s="6">
        <v>0.151117</v>
      </c>
      <c r="I24450" s="7">
        <v>41.941000000000003</v>
      </c>
      <c r="J24450" s="2">
        <v>63</v>
      </c>
      <c r="K24450">
        <v>1</v>
      </c>
    </row>
    <row r="24451" spans="1:12" x14ac:dyDescent="0.25">
      <c r="A24451">
        <v>77357</v>
      </c>
      <c r="B24451" s="2">
        <v>13.356159999999999</v>
      </c>
      <c r="C24451" s="3">
        <v>20805</v>
      </c>
      <c r="D24451" s="4">
        <v>26420</v>
      </c>
      <c r="E24451" t="s">
        <v>14034</v>
      </c>
      <c r="F24451" s="4" t="s">
        <v>13752</v>
      </c>
      <c r="G24451" s="5">
        <v>12723</v>
      </c>
      <c r="H24451" s="6">
        <v>7.7176999999999996E-2</v>
      </c>
      <c r="I24451" s="7">
        <v>54.713999999999999</v>
      </c>
      <c r="J24451" s="2">
        <v>79</v>
      </c>
      <c r="K24451">
        <v>1</v>
      </c>
    </row>
    <row r="24452" spans="1:12" x14ac:dyDescent="0.25">
      <c r="A24452">
        <v>18828</v>
      </c>
      <c r="B24452" s="2">
        <v>13.35305</v>
      </c>
      <c r="C24452" s="3">
        <v>294</v>
      </c>
      <c r="E24452" t="s">
        <v>4132</v>
      </c>
      <c r="F24452" s="4" t="s">
        <v>3003</v>
      </c>
      <c r="G24452" s="5">
        <v>248</v>
      </c>
      <c r="H24452" s="6">
        <v>0.1164659</v>
      </c>
      <c r="I24452" s="7">
        <v>47.917000000000002</v>
      </c>
    </row>
    <row r="24453" spans="1:12" x14ac:dyDescent="0.25">
      <c r="A24453">
        <v>60407</v>
      </c>
      <c r="B24453" s="2">
        <v>13.35272</v>
      </c>
      <c r="C24453" s="3">
        <v>1825</v>
      </c>
      <c r="D24453" s="4">
        <v>16980</v>
      </c>
      <c r="E24453" t="s">
        <v>11559</v>
      </c>
      <c r="F24453" s="4" t="s">
        <v>11490</v>
      </c>
      <c r="G24453" s="5">
        <v>1148</v>
      </c>
      <c r="H24453" s="6">
        <v>6.3588900000000004E-2</v>
      </c>
      <c r="I24453" s="7">
        <v>57.054000000000002</v>
      </c>
    </row>
    <row r="24454" spans="1:12" x14ac:dyDescent="0.25">
      <c r="A24454">
        <v>30113</v>
      </c>
      <c r="B24454" s="2">
        <v>13.35144</v>
      </c>
      <c r="C24454" s="3">
        <v>6250</v>
      </c>
      <c r="D24454" s="4">
        <v>12060</v>
      </c>
      <c r="E24454" t="s">
        <v>1799</v>
      </c>
      <c r="F24454" s="4" t="s">
        <v>6363</v>
      </c>
      <c r="G24454" s="5">
        <v>4182</v>
      </c>
      <c r="H24454" s="6">
        <v>0.1226686</v>
      </c>
      <c r="I24454" s="7">
        <v>46.838000000000001</v>
      </c>
    </row>
    <row r="24455" spans="1:12" x14ac:dyDescent="0.25">
      <c r="A24455">
        <v>75670</v>
      </c>
      <c r="B24455" s="2">
        <v>13.347860000000001</v>
      </c>
      <c r="C24455" s="3">
        <v>18783</v>
      </c>
      <c r="D24455" s="4">
        <v>32220</v>
      </c>
      <c r="E24455" t="s">
        <v>4338</v>
      </c>
      <c r="F24455" s="4" t="s">
        <v>13752</v>
      </c>
      <c r="G24455" s="5">
        <v>10807</v>
      </c>
      <c r="H24455" s="6">
        <v>0.15146190000000001</v>
      </c>
      <c r="I24455" s="7">
        <v>41.860999999999997</v>
      </c>
      <c r="J24455" s="2">
        <v>48.714300000000001</v>
      </c>
      <c r="K24455">
        <v>7</v>
      </c>
    </row>
    <row r="24456" spans="1:12" x14ac:dyDescent="0.25">
      <c r="A24456">
        <v>88119</v>
      </c>
      <c r="B24456" s="2">
        <v>13.34496</v>
      </c>
      <c r="C24456" s="3">
        <v>1822</v>
      </c>
      <c r="E24456" t="s">
        <v>15287</v>
      </c>
      <c r="F24456" s="4" t="s">
        <v>15124</v>
      </c>
      <c r="G24456" s="5">
        <v>1304</v>
      </c>
      <c r="H24456" s="6">
        <v>0.1195402</v>
      </c>
      <c r="I24456" s="7">
        <v>47.368000000000002</v>
      </c>
      <c r="J24456" s="2">
        <v>38</v>
      </c>
      <c r="K24456">
        <v>1</v>
      </c>
    </row>
    <row r="24457" spans="1:12" x14ac:dyDescent="0.25">
      <c r="A24457">
        <v>43973</v>
      </c>
      <c r="B24457" s="2">
        <v>13.34432</v>
      </c>
      <c r="C24457" s="3">
        <v>2075</v>
      </c>
      <c r="E24457" t="s">
        <v>726</v>
      </c>
      <c r="F24457" s="4" t="s">
        <v>8295</v>
      </c>
      <c r="G24457" s="5">
        <v>1355</v>
      </c>
      <c r="H24457" s="6">
        <v>7.8228800000000001E-2</v>
      </c>
      <c r="I24457" s="7">
        <v>54.5</v>
      </c>
      <c r="J24457" s="2">
        <v>66</v>
      </c>
      <c r="K24457">
        <v>1</v>
      </c>
    </row>
    <row r="24458" spans="1:12" x14ac:dyDescent="0.25">
      <c r="A24458">
        <v>31078</v>
      </c>
      <c r="B24458" s="2">
        <v>13.34347</v>
      </c>
      <c r="C24458" s="3">
        <v>2917</v>
      </c>
      <c r="D24458" s="4">
        <v>31420</v>
      </c>
      <c r="E24458" t="s">
        <v>6585</v>
      </c>
      <c r="F24458" s="4" t="s">
        <v>6363</v>
      </c>
      <c r="G24458" s="5">
        <v>2155</v>
      </c>
      <c r="H24458" s="6">
        <v>0.106679</v>
      </c>
      <c r="I24458" s="7">
        <v>49.582999999999998</v>
      </c>
    </row>
    <row r="24459" spans="1:12" x14ac:dyDescent="0.25">
      <c r="A24459">
        <v>42437</v>
      </c>
      <c r="B24459" s="2">
        <v>13.34165</v>
      </c>
      <c r="C24459" s="3">
        <v>8760</v>
      </c>
      <c r="E24459" t="s">
        <v>8253</v>
      </c>
      <c r="F24459" s="4" t="s">
        <v>7883</v>
      </c>
      <c r="G24459" s="5">
        <v>5466</v>
      </c>
      <c r="H24459" s="6">
        <v>0.1156239</v>
      </c>
      <c r="I24459" s="7">
        <v>48.036000000000001</v>
      </c>
      <c r="J24459" s="2">
        <v>52.25</v>
      </c>
      <c r="K24459">
        <v>4</v>
      </c>
    </row>
    <row r="24460" spans="1:12" x14ac:dyDescent="0.25">
      <c r="A24460">
        <v>3570</v>
      </c>
      <c r="B24460" s="2">
        <v>13.33859</v>
      </c>
      <c r="C24460" s="3">
        <v>9710</v>
      </c>
      <c r="D24460" s="4">
        <v>13620</v>
      </c>
      <c r="E24460" t="s">
        <v>163</v>
      </c>
      <c r="F24460" s="4" t="s">
        <v>520</v>
      </c>
      <c r="G24460" s="5">
        <v>7333</v>
      </c>
      <c r="H24460" s="6">
        <v>0.10786850000000001</v>
      </c>
      <c r="I24460" s="7">
        <v>49.375</v>
      </c>
      <c r="J24460" s="2">
        <v>51.75</v>
      </c>
      <c r="K24460">
        <v>4</v>
      </c>
    </row>
    <row r="24461" spans="1:12" x14ac:dyDescent="0.25">
      <c r="A24461">
        <v>28328</v>
      </c>
      <c r="B24461" s="2">
        <v>13.332409999999999</v>
      </c>
      <c r="C24461" s="3">
        <v>28118</v>
      </c>
      <c r="E24461" t="s">
        <v>168</v>
      </c>
      <c r="F24461" s="4" t="s">
        <v>5642</v>
      </c>
      <c r="G24461" s="5">
        <v>18465</v>
      </c>
      <c r="H24461" s="6">
        <v>0.13387489999999999</v>
      </c>
      <c r="I24461" s="7">
        <v>44.88</v>
      </c>
      <c r="J24461" s="2">
        <v>62</v>
      </c>
      <c r="K24461">
        <v>1</v>
      </c>
    </row>
    <row r="24462" spans="1:12" x14ac:dyDescent="0.25">
      <c r="A24462">
        <v>76687</v>
      </c>
      <c r="B24462" s="2">
        <v>13.32769</v>
      </c>
      <c r="C24462" s="3">
        <v>1593</v>
      </c>
      <c r="E24462" t="s">
        <v>582</v>
      </c>
      <c r="F24462" s="4" t="s">
        <v>13752</v>
      </c>
      <c r="G24462" s="5">
        <v>1256</v>
      </c>
      <c r="H24462" s="6">
        <v>0.10898969999999999</v>
      </c>
      <c r="I24462" s="7">
        <v>49.18</v>
      </c>
    </row>
    <row r="24463" spans="1:12" x14ac:dyDescent="0.25">
      <c r="A24463">
        <v>36032</v>
      </c>
      <c r="B24463" s="2">
        <v>13.327030000000001</v>
      </c>
      <c r="C24463" s="3">
        <v>2403</v>
      </c>
      <c r="D24463" s="4">
        <v>33860</v>
      </c>
      <c r="E24463" t="s">
        <v>7188</v>
      </c>
      <c r="F24463" s="4" t="s">
        <v>7027</v>
      </c>
      <c r="G24463" s="5">
        <v>1511</v>
      </c>
      <c r="H24463" s="6">
        <v>0.1575116</v>
      </c>
      <c r="I24463" s="7">
        <v>40.795000000000002</v>
      </c>
    </row>
    <row r="24464" spans="1:12" x14ac:dyDescent="0.25">
      <c r="A24464">
        <v>31204</v>
      </c>
      <c r="B24464" s="2">
        <v>13.32199</v>
      </c>
      <c r="C24464" s="3">
        <v>30263</v>
      </c>
      <c r="D24464" s="4">
        <v>31420</v>
      </c>
      <c r="E24464" t="s">
        <v>5733</v>
      </c>
      <c r="F24464" s="4" t="s">
        <v>6363</v>
      </c>
      <c r="G24464" s="5">
        <v>19551</v>
      </c>
      <c r="H24464" s="6">
        <v>0.20280290000000001</v>
      </c>
      <c r="I24464" s="7">
        <v>32.968000000000004</v>
      </c>
      <c r="J24464" s="2">
        <v>42.416699999999999</v>
      </c>
      <c r="K24464">
        <v>12</v>
      </c>
      <c r="L24464" s="2">
        <v>63.9</v>
      </c>
    </row>
    <row r="24465" spans="1:11" x14ac:dyDescent="0.25">
      <c r="A24465">
        <v>28033</v>
      </c>
      <c r="B24465" s="2">
        <v>13.316850000000001</v>
      </c>
      <c r="C24465" s="3">
        <v>2578</v>
      </c>
      <c r="D24465" s="4">
        <v>16740</v>
      </c>
      <c r="E24465" t="s">
        <v>5861</v>
      </c>
      <c r="F24465" s="4" t="s">
        <v>5642</v>
      </c>
      <c r="G24465" s="5">
        <v>1921</v>
      </c>
      <c r="H24465" s="6">
        <v>5.98647E-2</v>
      </c>
      <c r="I24465" s="7">
        <v>57.667000000000002</v>
      </c>
    </row>
    <row r="24466" spans="1:11" x14ac:dyDescent="0.25">
      <c r="A24466">
        <v>37813</v>
      </c>
      <c r="B24466" s="2">
        <v>13.313499999999999</v>
      </c>
      <c r="C24466" s="3">
        <v>17870</v>
      </c>
      <c r="D24466" s="4">
        <v>34100</v>
      </c>
      <c r="E24466" t="s">
        <v>1565</v>
      </c>
      <c r="F24466" s="4" t="s">
        <v>7348</v>
      </c>
      <c r="G24466" s="5">
        <v>12071</v>
      </c>
      <c r="H24466" s="6">
        <v>0.124679</v>
      </c>
      <c r="I24466" s="7">
        <v>46.462000000000003</v>
      </c>
      <c r="J24466" s="2">
        <v>39</v>
      </c>
      <c r="K24466">
        <v>1</v>
      </c>
    </row>
    <row r="24467" spans="1:11" x14ac:dyDescent="0.25">
      <c r="A24467">
        <v>15687</v>
      </c>
      <c r="B24467" s="2">
        <v>13.31039</v>
      </c>
      <c r="C24467" s="3">
        <v>1174</v>
      </c>
      <c r="D24467" s="4">
        <v>38300</v>
      </c>
      <c r="E24467" t="s">
        <v>3259</v>
      </c>
      <c r="F24467" s="4" t="s">
        <v>3003</v>
      </c>
      <c r="G24467" s="5">
        <v>949</v>
      </c>
      <c r="H24467" s="6">
        <v>8.1052600000000002E-2</v>
      </c>
      <c r="I24467" s="7">
        <v>54</v>
      </c>
    </row>
    <row r="24468" spans="1:11" x14ac:dyDescent="0.25">
      <c r="A24468">
        <v>56575</v>
      </c>
      <c r="B24468" s="2">
        <v>13.31002</v>
      </c>
      <c r="C24468" s="3">
        <v>800</v>
      </c>
      <c r="E24468" t="s">
        <v>10794</v>
      </c>
      <c r="F24468" s="4" t="s">
        <v>10428</v>
      </c>
      <c r="G24468" s="5">
        <v>563</v>
      </c>
      <c r="H24468" s="6">
        <v>0.19893430000000001</v>
      </c>
      <c r="I24468" s="7">
        <v>33.625</v>
      </c>
      <c r="J24468" s="2">
        <v>49.666699999999999</v>
      </c>
      <c r="K24468">
        <v>3</v>
      </c>
    </row>
    <row r="24469" spans="1:11" x14ac:dyDescent="0.25">
      <c r="A24469">
        <v>12480</v>
      </c>
      <c r="B24469" s="2">
        <v>13.309760000000001</v>
      </c>
      <c r="C24469" s="3">
        <v>593</v>
      </c>
      <c r="D24469" s="4">
        <v>28740</v>
      </c>
      <c r="E24469" t="s">
        <v>2238</v>
      </c>
      <c r="F24469" s="4" t="s">
        <v>1280</v>
      </c>
      <c r="G24469" s="5">
        <v>546</v>
      </c>
      <c r="H24469" s="6">
        <v>0.15722120000000001</v>
      </c>
      <c r="I24469" s="7">
        <v>40.832999999999998</v>
      </c>
    </row>
    <row r="24470" spans="1:11" x14ac:dyDescent="0.25">
      <c r="A24470">
        <v>16351</v>
      </c>
      <c r="B24470" s="2">
        <v>13.30935</v>
      </c>
      <c r="C24470" s="3">
        <v>1541</v>
      </c>
      <c r="D24470" s="4">
        <v>47620</v>
      </c>
      <c r="E24470" t="s">
        <v>3489</v>
      </c>
      <c r="F24470" s="4" t="s">
        <v>3003</v>
      </c>
      <c r="G24470" s="5">
        <v>1161</v>
      </c>
      <c r="H24470" s="6">
        <v>0.10327020000000001</v>
      </c>
      <c r="I24470" s="7">
        <v>50.155999999999999</v>
      </c>
    </row>
    <row r="24471" spans="1:11" x14ac:dyDescent="0.25">
      <c r="A24471">
        <v>66064</v>
      </c>
      <c r="B24471" s="2">
        <v>13.308160000000001</v>
      </c>
      <c r="C24471" s="3">
        <v>6118</v>
      </c>
      <c r="D24471" s="4">
        <v>28140</v>
      </c>
      <c r="E24471" t="s">
        <v>12508</v>
      </c>
      <c r="F24471" s="4" t="s">
        <v>12494</v>
      </c>
      <c r="G24471" s="5">
        <v>3832</v>
      </c>
      <c r="H24471" s="6">
        <v>8.5595000000000004E-2</v>
      </c>
      <c r="I24471" s="7">
        <v>53.207000000000001</v>
      </c>
      <c r="J24471" s="2">
        <v>60</v>
      </c>
      <c r="K24471">
        <v>3</v>
      </c>
    </row>
    <row r="24472" spans="1:11" x14ac:dyDescent="0.25">
      <c r="A24472">
        <v>36046</v>
      </c>
      <c r="B24472" s="2">
        <v>13.30696</v>
      </c>
      <c r="C24472" s="3">
        <v>1809</v>
      </c>
      <c r="E24472" t="s">
        <v>7197</v>
      </c>
      <c r="F24472" s="4" t="s">
        <v>7027</v>
      </c>
      <c r="G24472" s="5">
        <v>1146</v>
      </c>
      <c r="H24472" s="6">
        <v>7.9337400000000002E-2</v>
      </c>
      <c r="I24472" s="7">
        <v>54.286000000000001</v>
      </c>
    </row>
    <row r="24473" spans="1:11" x14ac:dyDescent="0.25">
      <c r="A24473">
        <v>28587</v>
      </c>
      <c r="B24473" s="2">
        <v>13.306609999999999</v>
      </c>
      <c r="C24473" s="3">
        <v>418</v>
      </c>
      <c r="D24473" s="4">
        <v>35100</v>
      </c>
      <c r="E24473" t="s">
        <v>6021</v>
      </c>
      <c r="F24473" s="4" t="s">
        <v>5642</v>
      </c>
      <c r="G24473" s="5">
        <v>321</v>
      </c>
      <c r="H24473" s="6">
        <v>5.5900600000000002E-2</v>
      </c>
      <c r="I24473" s="7">
        <v>58.332999999999998</v>
      </c>
    </row>
    <row r="24474" spans="1:11" x14ac:dyDescent="0.25">
      <c r="A24474">
        <v>37840</v>
      </c>
      <c r="B24474" s="2">
        <v>13.30486</v>
      </c>
      <c r="C24474" s="3">
        <v>10038</v>
      </c>
      <c r="D24474" s="4">
        <v>28940</v>
      </c>
      <c r="E24474" t="s">
        <v>7501</v>
      </c>
      <c r="F24474" s="4" t="s">
        <v>7348</v>
      </c>
      <c r="G24474" s="5">
        <v>7013</v>
      </c>
      <c r="H24474" s="6">
        <v>0.1068017</v>
      </c>
      <c r="I24474" s="7">
        <v>49.536000000000001</v>
      </c>
      <c r="J24474" s="2">
        <v>51</v>
      </c>
      <c r="K24474">
        <v>1</v>
      </c>
    </row>
    <row r="24475" spans="1:11" x14ac:dyDescent="0.25">
      <c r="A24475">
        <v>65453</v>
      </c>
      <c r="B24475" s="2">
        <v>13.30176</v>
      </c>
      <c r="C24475" s="3">
        <v>8968</v>
      </c>
      <c r="E24475" t="s">
        <v>2918</v>
      </c>
      <c r="F24475" s="4" t="s">
        <v>12102</v>
      </c>
      <c r="G24475" s="5">
        <v>5940</v>
      </c>
      <c r="H24475" s="6">
        <v>0.1375189</v>
      </c>
      <c r="I24475" s="7">
        <v>44.223999999999997</v>
      </c>
    </row>
    <row r="24476" spans="1:11" x14ac:dyDescent="0.25">
      <c r="A24476">
        <v>97344</v>
      </c>
      <c r="B24476" s="2">
        <v>13.30015</v>
      </c>
      <c r="C24476" s="3">
        <v>1082</v>
      </c>
      <c r="D24476" s="4">
        <v>41420</v>
      </c>
      <c r="E24476" t="s">
        <v>12771</v>
      </c>
      <c r="F24476" s="4" t="s">
        <v>16170</v>
      </c>
      <c r="G24476" s="5">
        <v>795</v>
      </c>
      <c r="H24476" s="6">
        <v>0.15471699999999999</v>
      </c>
      <c r="I24476" s="7">
        <v>41.25</v>
      </c>
    </row>
    <row r="24477" spans="1:11" x14ac:dyDescent="0.25">
      <c r="A24477">
        <v>13324</v>
      </c>
      <c r="B24477" s="2">
        <v>13.29955</v>
      </c>
      <c r="C24477" s="3">
        <v>2331</v>
      </c>
      <c r="D24477" s="4">
        <v>46540</v>
      </c>
      <c r="E24477" t="s">
        <v>2562</v>
      </c>
      <c r="F24477" s="4" t="s">
        <v>1280</v>
      </c>
      <c r="G24477" s="5">
        <v>1674</v>
      </c>
      <c r="H24477" s="6">
        <v>0.14217440000000001</v>
      </c>
      <c r="I24477" s="7">
        <v>43.417000000000002</v>
      </c>
    </row>
    <row r="24478" spans="1:11" x14ac:dyDescent="0.25">
      <c r="A24478">
        <v>79772</v>
      </c>
      <c r="B24478" s="2">
        <v>13.297140000000001</v>
      </c>
      <c r="C24478" s="3">
        <v>12762</v>
      </c>
      <c r="D24478" s="4">
        <v>37780</v>
      </c>
      <c r="E24478" t="s">
        <v>14456</v>
      </c>
      <c r="F24478" s="4" t="s">
        <v>13752</v>
      </c>
      <c r="G24478" s="5">
        <v>8427</v>
      </c>
      <c r="H24478" s="6">
        <v>9.3390299999999996E-2</v>
      </c>
      <c r="I24478" s="7">
        <v>51.845999999999997</v>
      </c>
    </row>
    <row r="24479" spans="1:11" x14ac:dyDescent="0.25">
      <c r="A24479">
        <v>32693</v>
      </c>
      <c r="B24479" s="2">
        <v>13.293139999999999</v>
      </c>
      <c r="C24479" s="3">
        <v>13105</v>
      </c>
      <c r="D24479" s="4">
        <v>23540</v>
      </c>
      <c r="E24479" t="s">
        <v>1720</v>
      </c>
      <c r="F24479" s="4" t="s">
        <v>6689</v>
      </c>
      <c r="G24479" s="5">
        <v>8265</v>
      </c>
      <c r="H24479" s="6">
        <v>0.1174834</v>
      </c>
      <c r="I24479" s="7">
        <v>47.682000000000002</v>
      </c>
      <c r="J24479" s="2">
        <v>51.5</v>
      </c>
      <c r="K24479">
        <v>2</v>
      </c>
    </row>
    <row r="24480" spans="1:11" x14ac:dyDescent="0.25">
      <c r="A24480">
        <v>13780</v>
      </c>
      <c r="B24480" s="2">
        <v>13.29095</v>
      </c>
      <c r="C24480" s="3">
        <v>1110</v>
      </c>
      <c r="E24480" t="s">
        <v>833</v>
      </c>
      <c r="F24480" s="4" t="s">
        <v>1280</v>
      </c>
      <c r="G24480" s="5">
        <v>883</v>
      </c>
      <c r="H24480" s="6">
        <v>0.14835789999999999</v>
      </c>
      <c r="I24480" s="7">
        <v>42.345999999999997</v>
      </c>
    </row>
    <row r="24481" spans="1:11" x14ac:dyDescent="0.25">
      <c r="A24481">
        <v>65588</v>
      </c>
      <c r="B24481" s="2">
        <v>13.29026</v>
      </c>
      <c r="C24481" s="3">
        <v>2947</v>
      </c>
      <c r="E24481" t="s">
        <v>5450</v>
      </c>
      <c r="F24481" s="4" t="s">
        <v>12102</v>
      </c>
      <c r="G24481" s="5">
        <v>1991</v>
      </c>
      <c r="H24481" s="6">
        <v>0.1245605</v>
      </c>
      <c r="I24481" s="7">
        <v>46.457999999999998</v>
      </c>
    </row>
    <row r="24482" spans="1:11" x14ac:dyDescent="0.25">
      <c r="A24482">
        <v>39339</v>
      </c>
      <c r="B24482" s="2">
        <v>13.2873</v>
      </c>
      <c r="C24482" s="3">
        <v>15614</v>
      </c>
      <c r="E24482" t="s">
        <v>6443</v>
      </c>
      <c r="F24482" s="4" t="s">
        <v>7633</v>
      </c>
      <c r="G24482" s="5">
        <v>10387</v>
      </c>
      <c r="H24482" s="6">
        <v>0.1712553</v>
      </c>
      <c r="I24482" s="7">
        <v>38.384</v>
      </c>
    </row>
    <row r="24483" spans="1:11" x14ac:dyDescent="0.25">
      <c r="A24483">
        <v>71833</v>
      </c>
      <c r="B24483" s="2">
        <v>13.284470000000001</v>
      </c>
      <c r="C24483" s="3">
        <v>2131</v>
      </c>
      <c r="E24483" t="s">
        <v>13211</v>
      </c>
      <c r="F24483" s="4" t="s">
        <v>13183</v>
      </c>
      <c r="G24483" s="5">
        <v>1450</v>
      </c>
      <c r="H24483" s="6">
        <v>0.14689659999999999</v>
      </c>
      <c r="I24483" s="7">
        <v>42.593000000000004</v>
      </c>
    </row>
    <row r="24484" spans="1:11" x14ac:dyDescent="0.25">
      <c r="A24484">
        <v>40484</v>
      </c>
      <c r="B24484" s="2">
        <v>13.28232</v>
      </c>
      <c r="C24484" s="3">
        <v>11012</v>
      </c>
      <c r="D24484" s="4">
        <v>19220</v>
      </c>
      <c r="E24484" t="s">
        <v>7950</v>
      </c>
      <c r="F24484" s="4" t="s">
        <v>7883</v>
      </c>
      <c r="G24484" s="5">
        <v>7525</v>
      </c>
      <c r="H24484" s="6">
        <v>0.1294352</v>
      </c>
      <c r="I24484" s="7">
        <v>45.607999999999997</v>
      </c>
      <c r="J24484" s="2">
        <v>48.333300000000001</v>
      </c>
      <c r="K24484">
        <v>3</v>
      </c>
    </row>
    <row r="24485" spans="1:11" x14ac:dyDescent="0.25">
      <c r="A24485">
        <v>52154</v>
      </c>
      <c r="B24485" s="2">
        <v>13.28036</v>
      </c>
      <c r="C24485" s="3">
        <v>830</v>
      </c>
      <c r="E24485" t="s">
        <v>9923</v>
      </c>
      <c r="F24485" s="4" t="s">
        <v>9593</v>
      </c>
      <c r="G24485" s="5">
        <v>639</v>
      </c>
      <c r="H24485" s="6">
        <v>9.0624999999999997E-2</v>
      </c>
      <c r="I24485" s="7">
        <v>52.305</v>
      </c>
    </row>
    <row r="24486" spans="1:11" x14ac:dyDescent="0.25">
      <c r="A24486">
        <v>28379</v>
      </c>
      <c r="B24486" s="2">
        <v>13.2761</v>
      </c>
      <c r="C24486" s="3">
        <v>25462</v>
      </c>
      <c r="D24486" s="4">
        <v>40460</v>
      </c>
      <c r="E24486" t="s">
        <v>5934</v>
      </c>
      <c r="F24486" s="4" t="s">
        <v>5642</v>
      </c>
      <c r="G24486" s="5">
        <v>17172</v>
      </c>
      <c r="H24486" s="6">
        <v>0.16014439999999999</v>
      </c>
      <c r="I24486" s="7">
        <v>40.277999999999999</v>
      </c>
      <c r="J24486" s="2">
        <v>41.5</v>
      </c>
      <c r="K24486">
        <v>4</v>
      </c>
    </row>
    <row r="24487" spans="1:11" x14ac:dyDescent="0.25">
      <c r="A24487">
        <v>63556</v>
      </c>
      <c r="B24487" s="2">
        <v>13.271420000000001</v>
      </c>
      <c r="C24487" s="3">
        <v>3661</v>
      </c>
      <c r="E24487" t="s">
        <v>615</v>
      </c>
      <c r="F24487" s="4" t="s">
        <v>12102</v>
      </c>
      <c r="G24487" s="5">
        <v>2390</v>
      </c>
      <c r="H24487" s="6">
        <v>0.11380750000000001</v>
      </c>
      <c r="I24487" s="7">
        <v>48.283999999999999</v>
      </c>
      <c r="J24487" s="2">
        <v>12</v>
      </c>
      <c r="K24487">
        <v>1</v>
      </c>
    </row>
    <row r="24488" spans="1:11" x14ac:dyDescent="0.25">
      <c r="A24488">
        <v>51637</v>
      </c>
      <c r="B24488" s="2">
        <v>13.270820000000001</v>
      </c>
      <c r="C24488" s="3">
        <v>211</v>
      </c>
      <c r="E24488" t="s">
        <v>9891</v>
      </c>
      <c r="F24488" s="4" t="s">
        <v>9593</v>
      </c>
      <c r="G24488" s="5">
        <v>138</v>
      </c>
      <c r="H24488" s="6">
        <v>0.18705040000000001</v>
      </c>
      <c r="I24488" s="7">
        <v>35.625</v>
      </c>
      <c r="J24488" s="2">
        <v>51</v>
      </c>
      <c r="K24488">
        <v>1</v>
      </c>
    </row>
    <row r="24489" spans="1:11" x14ac:dyDescent="0.25">
      <c r="A24489">
        <v>67492</v>
      </c>
      <c r="B24489" s="2">
        <v>13.270759999999999</v>
      </c>
      <c r="C24489" s="3">
        <v>190</v>
      </c>
      <c r="E24489" t="s">
        <v>1669</v>
      </c>
      <c r="F24489" s="4" t="s">
        <v>12494</v>
      </c>
      <c r="G24489" s="5">
        <v>112</v>
      </c>
      <c r="H24489" s="6">
        <v>0.1238938</v>
      </c>
      <c r="I24489" s="7">
        <v>46.537999999999997</v>
      </c>
    </row>
    <row r="24490" spans="1:11" x14ac:dyDescent="0.25">
      <c r="A24490">
        <v>37764</v>
      </c>
      <c r="B24490" s="2">
        <v>13.26924</v>
      </c>
      <c r="C24490" s="3">
        <v>9272</v>
      </c>
      <c r="D24490" s="4">
        <v>42940</v>
      </c>
      <c r="E24490" t="s">
        <v>7489</v>
      </c>
      <c r="F24490" s="4" t="s">
        <v>7348</v>
      </c>
      <c r="G24490" s="5">
        <v>6224</v>
      </c>
      <c r="H24490" s="6">
        <v>0.1093976</v>
      </c>
      <c r="I24490" s="7">
        <v>49.042999999999999</v>
      </c>
      <c r="J24490" s="2">
        <v>59</v>
      </c>
      <c r="K24490">
        <v>3</v>
      </c>
    </row>
    <row r="24491" spans="1:11" x14ac:dyDescent="0.25">
      <c r="A24491">
        <v>93033</v>
      </c>
      <c r="B24491" s="2">
        <v>13.256539999999999</v>
      </c>
      <c r="C24491" s="3">
        <v>82263</v>
      </c>
      <c r="D24491" s="4">
        <v>37100</v>
      </c>
      <c r="E24491" t="s">
        <v>15609</v>
      </c>
      <c r="F24491" s="4" t="s">
        <v>15368</v>
      </c>
      <c r="G24491" s="5">
        <v>46846</v>
      </c>
      <c r="H24491" s="6">
        <v>8.2781900000000005E-2</v>
      </c>
      <c r="I24491" s="7">
        <v>53.642000000000003</v>
      </c>
      <c r="J24491" s="2">
        <v>46.666699999999999</v>
      </c>
      <c r="K24491">
        <v>6</v>
      </c>
    </row>
    <row r="24492" spans="1:11" x14ac:dyDescent="0.25">
      <c r="A24492">
        <v>44672</v>
      </c>
      <c r="B24492" s="2">
        <v>13.244479999999999</v>
      </c>
      <c r="C24492" s="3">
        <v>4706</v>
      </c>
      <c r="D24492" s="4">
        <v>49660</v>
      </c>
      <c r="E24492" t="s">
        <v>6942</v>
      </c>
      <c r="F24492" s="4" t="s">
        <v>8295</v>
      </c>
      <c r="G24492" s="5">
        <v>3526</v>
      </c>
      <c r="H24492" s="6">
        <v>0.15740219999999999</v>
      </c>
      <c r="I24492" s="7">
        <v>40.747</v>
      </c>
      <c r="J24492" s="2">
        <v>47.333300000000001</v>
      </c>
      <c r="K24492">
        <v>3</v>
      </c>
    </row>
    <row r="24493" spans="1:11" x14ac:dyDescent="0.25">
      <c r="A24493">
        <v>61937</v>
      </c>
      <c r="B24493" s="2">
        <v>13.2433</v>
      </c>
      <c r="C24493" s="3">
        <v>1973</v>
      </c>
      <c r="E24493" t="s">
        <v>11841</v>
      </c>
      <c r="F24493" s="4" t="s">
        <v>11490</v>
      </c>
      <c r="G24493" s="5">
        <v>1411</v>
      </c>
      <c r="H24493" s="6">
        <v>8.9943300000000004E-2</v>
      </c>
      <c r="I24493" s="7">
        <v>52.404000000000003</v>
      </c>
      <c r="J24493" s="2">
        <v>51.666699999999999</v>
      </c>
      <c r="K24493">
        <v>3</v>
      </c>
    </row>
    <row r="24494" spans="1:11" x14ac:dyDescent="0.25">
      <c r="A24494">
        <v>89317</v>
      </c>
      <c r="B24494" s="2">
        <v>13.242900000000001</v>
      </c>
      <c r="C24494" s="3">
        <v>479</v>
      </c>
      <c r="E24494" t="s">
        <v>15338</v>
      </c>
      <c r="F24494" s="4" t="s">
        <v>15318</v>
      </c>
      <c r="G24494" s="5">
        <v>247</v>
      </c>
      <c r="H24494" s="6">
        <v>2.8225799999999999E-2</v>
      </c>
      <c r="I24494" s="7">
        <v>63.067999999999998</v>
      </c>
    </row>
    <row r="24495" spans="1:11" x14ac:dyDescent="0.25">
      <c r="A24495">
        <v>83542</v>
      </c>
      <c r="B24495" s="2">
        <v>13.24281</v>
      </c>
      <c r="C24495" s="3">
        <v>207</v>
      </c>
      <c r="E24495" t="s">
        <v>14792</v>
      </c>
      <c r="F24495" s="4" t="s">
        <v>14725</v>
      </c>
      <c r="G24495" s="5">
        <v>136</v>
      </c>
      <c r="H24495" s="6">
        <v>0.1176471</v>
      </c>
      <c r="I24495" s="7">
        <v>47.613999999999997</v>
      </c>
    </row>
    <row r="24496" spans="1:11" x14ac:dyDescent="0.25">
      <c r="A24496">
        <v>63625</v>
      </c>
      <c r="B24496" s="2">
        <v>13.24269</v>
      </c>
      <c r="C24496" s="3">
        <v>435</v>
      </c>
      <c r="E24496" t="s">
        <v>7225</v>
      </c>
      <c r="F24496" s="4" t="s">
        <v>12102</v>
      </c>
      <c r="G24496" s="5">
        <v>356</v>
      </c>
      <c r="H24496" s="6">
        <v>8.40336E-2</v>
      </c>
      <c r="I24496" s="7">
        <v>53.420999999999999</v>
      </c>
    </row>
    <row r="24497" spans="1:11" x14ac:dyDescent="0.25">
      <c r="A24497">
        <v>99181</v>
      </c>
      <c r="B24497" s="2">
        <v>13.242319999999999</v>
      </c>
      <c r="C24497" s="3">
        <v>1850</v>
      </c>
      <c r="D24497" s="4">
        <v>44060</v>
      </c>
      <c r="E24497" t="s">
        <v>7331</v>
      </c>
      <c r="F24497" s="4" t="s">
        <v>16344</v>
      </c>
      <c r="G24497" s="5">
        <v>1182</v>
      </c>
      <c r="H24497" s="6">
        <v>0.1555368</v>
      </c>
      <c r="I24497" s="7">
        <v>41.058</v>
      </c>
      <c r="J24497" s="2">
        <v>70</v>
      </c>
      <c r="K24497">
        <v>1</v>
      </c>
    </row>
    <row r="24498" spans="1:11" x14ac:dyDescent="0.25">
      <c r="A24498">
        <v>58541</v>
      </c>
      <c r="B24498" s="2">
        <v>13.24197</v>
      </c>
      <c r="C24498" s="3">
        <v>347</v>
      </c>
      <c r="E24498" t="s">
        <v>11199</v>
      </c>
      <c r="F24498" s="4" t="s">
        <v>11069</v>
      </c>
      <c r="G24498" s="5">
        <v>268</v>
      </c>
      <c r="H24498" s="6">
        <v>8.2089599999999999E-2</v>
      </c>
      <c r="I24498" s="7">
        <v>53.75</v>
      </c>
    </row>
    <row r="24499" spans="1:11" x14ac:dyDescent="0.25">
      <c r="A24499">
        <v>39641</v>
      </c>
      <c r="B24499" s="2">
        <v>13.24117</v>
      </c>
      <c r="C24499" s="3">
        <v>4197</v>
      </c>
      <c r="E24499" t="s">
        <v>7840</v>
      </c>
      <c r="F24499" s="4" t="s">
        <v>7633</v>
      </c>
      <c r="G24499" s="5">
        <v>3056</v>
      </c>
      <c r="H24499" s="6">
        <v>0.1033693</v>
      </c>
      <c r="I24499" s="7">
        <v>50.072000000000003</v>
      </c>
    </row>
    <row r="24500" spans="1:11" x14ac:dyDescent="0.25">
      <c r="A24500">
        <v>83827</v>
      </c>
      <c r="B24500" s="2">
        <v>13.240410000000001</v>
      </c>
      <c r="C24500" s="3">
        <v>158</v>
      </c>
      <c r="E24500" t="s">
        <v>10477</v>
      </c>
      <c r="F24500" s="4" t="s">
        <v>14725</v>
      </c>
      <c r="G24500" s="5">
        <v>119</v>
      </c>
      <c r="H24500" s="6">
        <v>0.1833333</v>
      </c>
      <c r="I24500" s="7">
        <v>36.25</v>
      </c>
    </row>
    <row r="24501" spans="1:11" x14ac:dyDescent="0.25">
      <c r="A24501">
        <v>95901</v>
      </c>
      <c r="B24501" s="2">
        <v>13.235569999999999</v>
      </c>
      <c r="C24501" s="3">
        <v>32742</v>
      </c>
      <c r="D24501" s="4">
        <v>49700</v>
      </c>
      <c r="E24501" t="s">
        <v>3697</v>
      </c>
      <c r="F24501" s="4" t="s">
        <v>15368</v>
      </c>
      <c r="G24501" s="5">
        <v>20121</v>
      </c>
      <c r="H24501" s="6">
        <v>0.12519259999999999</v>
      </c>
      <c r="I24501" s="7">
        <v>46.295000000000002</v>
      </c>
      <c r="J24501" s="2">
        <v>57.444400000000002</v>
      </c>
      <c r="K24501">
        <v>9</v>
      </c>
    </row>
    <row r="24502" spans="1:11" x14ac:dyDescent="0.25">
      <c r="A24502">
        <v>28681</v>
      </c>
      <c r="B24502" s="2">
        <v>13.226380000000001</v>
      </c>
      <c r="C24502" s="3">
        <v>26381</v>
      </c>
      <c r="D24502" s="4">
        <v>25860</v>
      </c>
      <c r="E24502" t="s">
        <v>6067</v>
      </c>
      <c r="F24502" s="4" t="s">
        <v>5642</v>
      </c>
      <c r="G24502" s="5">
        <v>18299</v>
      </c>
      <c r="H24502" s="6">
        <v>0.10218579999999999</v>
      </c>
      <c r="I24502" s="7">
        <v>50.27</v>
      </c>
      <c r="J24502" s="2">
        <v>50.333300000000001</v>
      </c>
      <c r="K24502">
        <v>3</v>
      </c>
    </row>
    <row r="24503" spans="1:11" x14ac:dyDescent="0.25">
      <c r="A24503">
        <v>21817</v>
      </c>
      <c r="B24503" s="2">
        <v>13.22119</v>
      </c>
      <c r="C24503" s="3">
        <v>5048</v>
      </c>
      <c r="D24503" s="4">
        <v>41540</v>
      </c>
      <c r="E24503" t="s">
        <v>4617</v>
      </c>
      <c r="F24503" s="4" t="s">
        <v>4361</v>
      </c>
      <c r="G24503" s="5">
        <v>3348</v>
      </c>
      <c r="H24503" s="6">
        <v>0.1534787</v>
      </c>
      <c r="I24503" s="7">
        <v>41.405999999999999</v>
      </c>
    </row>
    <row r="24504" spans="1:11" x14ac:dyDescent="0.25">
      <c r="A24504">
        <v>43812</v>
      </c>
      <c r="B24504" s="2">
        <v>13.21715</v>
      </c>
      <c r="C24504" s="3">
        <v>19222</v>
      </c>
      <c r="D24504" s="4">
        <v>18740</v>
      </c>
      <c r="E24504" t="s">
        <v>8451</v>
      </c>
      <c r="F24504" s="4" t="s">
        <v>8295</v>
      </c>
      <c r="G24504" s="5">
        <v>13555</v>
      </c>
      <c r="H24504" s="6">
        <v>0.12504609999999999</v>
      </c>
      <c r="I24504" s="7">
        <v>46.317999999999998</v>
      </c>
      <c r="J24504" s="2">
        <v>49.2</v>
      </c>
      <c r="K24504">
        <v>5</v>
      </c>
    </row>
    <row r="24505" spans="1:11" x14ac:dyDescent="0.25">
      <c r="A24505">
        <v>91402</v>
      </c>
      <c r="B24505" s="2">
        <v>13.20377</v>
      </c>
      <c r="C24505" s="3">
        <v>70780</v>
      </c>
      <c r="D24505" s="4">
        <v>31080</v>
      </c>
      <c r="E24505" t="s">
        <v>15437</v>
      </c>
      <c r="F24505" s="4" t="s">
        <v>15368</v>
      </c>
      <c r="G24505" s="5">
        <v>42331</v>
      </c>
      <c r="H24505" s="6">
        <v>0.1632373</v>
      </c>
      <c r="I24505" s="7">
        <v>39.718000000000004</v>
      </c>
      <c r="J24505" s="2">
        <v>36.799999999999997</v>
      </c>
      <c r="K24505">
        <v>5</v>
      </c>
    </row>
    <row r="24506" spans="1:11" x14ac:dyDescent="0.25">
      <c r="A24506">
        <v>28466</v>
      </c>
      <c r="B24506" s="2">
        <v>13.191800000000001</v>
      </c>
      <c r="C24506" s="3">
        <v>10869</v>
      </c>
      <c r="E24506" t="s">
        <v>5566</v>
      </c>
      <c r="F24506" s="4" t="s">
        <v>5642</v>
      </c>
      <c r="G24506" s="5">
        <v>7715</v>
      </c>
      <c r="H24506" s="6">
        <v>0.1109527</v>
      </c>
      <c r="I24506" s="7">
        <v>48.75</v>
      </c>
      <c r="J24506" s="2">
        <v>58.25</v>
      </c>
      <c r="K24506">
        <v>4</v>
      </c>
    </row>
    <row r="24507" spans="1:11" x14ac:dyDescent="0.25">
      <c r="A24507">
        <v>74108</v>
      </c>
      <c r="B24507" s="2">
        <v>13.188879999999999</v>
      </c>
      <c r="C24507" s="3">
        <v>6921</v>
      </c>
      <c r="D24507" s="4">
        <v>46140</v>
      </c>
      <c r="E24507" t="s">
        <v>13622</v>
      </c>
      <c r="F24507" s="4" t="s">
        <v>13462</v>
      </c>
      <c r="G24507" s="5">
        <v>4473</v>
      </c>
      <c r="H24507" s="6">
        <v>0.1274313</v>
      </c>
      <c r="I24507" s="7">
        <v>45.901000000000003</v>
      </c>
      <c r="J24507" s="2">
        <v>45</v>
      </c>
      <c r="K24507">
        <v>5</v>
      </c>
    </row>
    <row r="24508" spans="1:11" x14ac:dyDescent="0.25">
      <c r="A24508">
        <v>34420</v>
      </c>
      <c r="B24508" s="2">
        <v>13.1852</v>
      </c>
      <c r="C24508" s="3">
        <v>16250</v>
      </c>
      <c r="D24508" s="4">
        <v>36100</v>
      </c>
      <c r="E24508" t="s">
        <v>6982</v>
      </c>
      <c r="F24508" s="4" t="s">
        <v>6689</v>
      </c>
      <c r="G24508" s="5">
        <v>10911</v>
      </c>
      <c r="H24508" s="6">
        <v>0.11565250000000001</v>
      </c>
      <c r="I24508" s="7">
        <v>47.933</v>
      </c>
      <c r="J24508" s="2">
        <v>31</v>
      </c>
      <c r="K24508">
        <v>1</v>
      </c>
    </row>
    <row r="24509" spans="1:11" x14ac:dyDescent="0.25">
      <c r="A24509">
        <v>38468</v>
      </c>
      <c r="B24509" s="2">
        <v>13.181699999999999</v>
      </c>
      <c r="C24509" s="3">
        <v>5118</v>
      </c>
      <c r="D24509" s="4">
        <v>29980</v>
      </c>
      <c r="E24509" t="s">
        <v>7596</v>
      </c>
      <c r="F24509" s="4" t="s">
        <v>7348</v>
      </c>
      <c r="G24509" s="5">
        <v>3709</v>
      </c>
      <c r="H24509" s="6">
        <v>0.1167431</v>
      </c>
      <c r="I24509" s="7">
        <v>47.743000000000002</v>
      </c>
    </row>
    <row r="24510" spans="1:11" x14ac:dyDescent="0.25">
      <c r="A24510">
        <v>56075</v>
      </c>
      <c r="B24510" s="2">
        <v>13.18078</v>
      </c>
      <c r="C24510" s="3">
        <v>280</v>
      </c>
      <c r="E24510" t="s">
        <v>10622</v>
      </c>
      <c r="F24510" s="4" t="s">
        <v>10428</v>
      </c>
      <c r="G24510" s="5">
        <v>146</v>
      </c>
      <c r="H24510" s="6">
        <v>9.5238100000000006E-2</v>
      </c>
      <c r="I24510" s="7">
        <v>51.457999999999998</v>
      </c>
    </row>
    <row r="24511" spans="1:11" x14ac:dyDescent="0.25">
      <c r="A24511">
        <v>31645</v>
      </c>
      <c r="B24511" s="2">
        <v>13.179819999999999</v>
      </c>
      <c r="C24511" s="3">
        <v>6288</v>
      </c>
      <c r="E24511" t="s">
        <v>6641</v>
      </c>
      <c r="F24511" s="4" t="s">
        <v>6363</v>
      </c>
      <c r="G24511" s="5">
        <v>3822</v>
      </c>
      <c r="H24511" s="6">
        <v>0.136542</v>
      </c>
      <c r="I24511" s="7">
        <v>44.317</v>
      </c>
    </row>
    <row r="24512" spans="1:11" x14ac:dyDescent="0.25">
      <c r="A24512">
        <v>12750</v>
      </c>
      <c r="B24512" s="2">
        <v>13.178890000000001</v>
      </c>
      <c r="C24512" s="3">
        <v>118</v>
      </c>
      <c r="E24512" t="s">
        <v>2327</v>
      </c>
      <c r="F24512" s="4" t="s">
        <v>1280</v>
      </c>
      <c r="G24512" s="5">
        <v>97</v>
      </c>
      <c r="H24512" s="6">
        <v>9.2783500000000005E-2</v>
      </c>
      <c r="I24512" s="7">
        <v>51.875</v>
      </c>
    </row>
    <row r="24513" spans="1:12" x14ac:dyDescent="0.25">
      <c r="A24513">
        <v>69133</v>
      </c>
      <c r="B24513" s="2">
        <v>13.178789999999999</v>
      </c>
      <c r="C24513" s="3">
        <v>503</v>
      </c>
      <c r="E24513" t="s">
        <v>12022</v>
      </c>
      <c r="F24513" s="4" t="s">
        <v>12738</v>
      </c>
      <c r="G24513" s="5">
        <v>319</v>
      </c>
      <c r="H24513" s="6">
        <v>0.16250000000000001</v>
      </c>
      <c r="I24513" s="7">
        <v>39.820999999999998</v>
      </c>
    </row>
    <row r="24514" spans="1:12" x14ac:dyDescent="0.25">
      <c r="A24514">
        <v>31309</v>
      </c>
      <c r="B24514" s="2">
        <v>13.178559999999999</v>
      </c>
      <c r="C24514" s="3">
        <v>889</v>
      </c>
      <c r="D24514" s="4">
        <v>25980</v>
      </c>
      <c r="E24514" t="s">
        <v>3607</v>
      </c>
      <c r="F24514" s="4" t="s">
        <v>6363</v>
      </c>
      <c r="G24514" s="5">
        <v>642</v>
      </c>
      <c r="H24514" s="6">
        <v>0.1339564</v>
      </c>
      <c r="I24514" s="7">
        <v>44.75</v>
      </c>
      <c r="J24514" s="2">
        <v>49</v>
      </c>
      <c r="K24514">
        <v>1</v>
      </c>
    </row>
    <row r="24515" spans="1:12" x14ac:dyDescent="0.25">
      <c r="A24515">
        <v>55103</v>
      </c>
      <c r="B24515" s="2">
        <v>13.176640000000001</v>
      </c>
      <c r="C24515" s="3">
        <v>13288</v>
      </c>
      <c r="D24515" s="4">
        <v>33460</v>
      </c>
      <c r="E24515" t="s">
        <v>5025</v>
      </c>
      <c r="F24515" s="4" t="s">
        <v>10428</v>
      </c>
      <c r="G24515" s="5">
        <v>7374</v>
      </c>
      <c r="H24515" s="6">
        <v>0.1909411</v>
      </c>
      <c r="I24515" s="7">
        <v>34.899000000000001</v>
      </c>
      <c r="J24515" s="2">
        <v>38.2667</v>
      </c>
      <c r="K24515">
        <v>15</v>
      </c>
      <c r="L24515" s="2">
        <v>41.2</v>
      </c>
    </row>
    <row r="24516" spans="1:12" x14ac:dyDescent="0.25">
      <c r="A24516">
        <v>23938</v>
      </c>
      <c r="B24516" s="2">
        <v>13.174810000000001</v>
      </c>
      <c r="C24516" s="3">
        <v>280</v>
      </c>
      <c r="E24516" t="s">
        <v>4927</v>
      </c>
      <c r="F24516" s="4" t="s">
        <v>4335</v>
      </c>
      <c r="G24516" s="5">
        <v>266</v>
      </c>
      <c r="H24516" s="6">
        <v>0.19101119999999999</v>
      </c>
      <c r="I24516" s="7">
        <v>34.886000000000003</v>
      </c>
    </row>
    <row r="24517" spans="1:12" x14ac:dyDescent="0.25">
      <c r="A24517">
        <v>83604</v>
      </c>
      <c r="B24517" s="2">
        <v>13.174630000000001</v>
      </c>
      <c r="C24517" s="3">
        <v>773</v>
      </c>
      <c r="D24517" s="4">
        <v>14260</v>
      </c>
      <c r="E24517" t="s">
        <v>14800</v>
      </c>
      <c r="F24517" s="4" t="s">
        <v>14725</v>
      </c>
      <c r="G24517" s="5">
        <v>504</v>
      </c>
      <c r="H24517" s="6">
        <v>0.1607143</v>
      </c>
      <c r="I24517" s="7">
        <v>40.113999999999997</v>
      </c>
    </row>
    <row r="24518" spans="1:12" x14ac:dyDescent="0.25">
      <c r="A24518">
        <v>16313</v>
      </c>
      <c r="B24518" s="2">
        <v>13.174189999999999</v>
      </c>
      <c r="C24518" s="3">
        <v>1886</v>
      </c>
      <c r="D24518" s="4">
        <v>47620</v>
      </c>
      <c r="E24518" t="s">
        <v>3470</v>
      </c>
      <c r="F24518" s="4" t="s">
        <v>3003</v>
      </c>
      <c r="G24518" s="5">
        <v>1328</v>
      </c>
      <c r="H24518" s="6">
        <v>0.1196388</v>
      </c>
      <c r="I24518" s="7">
        <v>47.212000000000003</v>
      </c>
    </row>
    <row r="24519" spans="1:12" x14ac:dyDescent="0.25">
      <c r="A24519">
        <v>59859</v>
      </c>
      <c r="B24519" s="2">
        <v>13.173310000000001</v>
      </c>
      <c r="C24519" s="3">
        <v>2990</v>
      </c>
      <c r="E24519" t="s">
        <v>6667</v>
      </c>
      <c r="F24519" s="4" t="s">
        <v>11278</v>
      </c>
      <c r="G24519" s="5">
        <v>2341</v>
      </c>
      <c r="H24519" s="6">
        <v>0.15463479999999999</v>
      </c>
      <c r="I24519" s="7">
        <v>41.161000000000001</v>
      </c>
    </row>
    <row r="24520" spans="1:12" x14ac:dyDescent="0.25">
      <c r="A24520">
        <v>62474</v>
      </c>
      <c r="B24520" s="2">
        <v>13.17258</v>
      </c>
      <c r="C24520" s="3">
        <v>984</v>
      </c>
      <c r="E24520" t="s">
        <v>67</v>
      </c>
      <c r="F24520" s="4" t="s">
        <v>11490</v>
      </c>
      <c r="G24520" s="5">
        <v>726</v>
      </c>
      <c r="H24520" s="6">
        <v>9.3535099999999996E-2</v>
      </c>
      <c r="I24520" s="7">
        <v>51.719000000000001</v>
      </c>
    </row>
    <row r="24521" spans="1:12" x14ac:dyDescent="0.25">
      <c r="A24521">
        <v>83321</v>
      </c>
      <c r="B24521" s="2">
        <v>13.172319999999999</v>
      </c>
      <c r="C24521" s="3">
        <v>495</v>
      </c>
      <c r="D24521" s="4">
        <v>46300</v>
      </c>
      <c r="E24521" t="s">
        <v>14748</v>
      </c>
      <c r="F24521" s="4" t="s">
        <v>14725</v>
      </c>
      <c r="G24521" s="5">
        <v>328</v>
      </c>
      <c r="H24521" s="6">
        <v>0.13373860000000001</v>
      </c>
      <c r="I24521" s="7">
        <v>44.765999999999998</v>
      </c>
    </row>
    <row r="24522" spans="1:12" x14ac:dyDescent="0.25">
      <c r="A24522">
        <v>76676</v>
      </c>
      <c r="B24522" s="2">
        <v>13.172169999999999</v>
      </c>
      <c r="C24522" s="3">
        <v>442</v>
      </c>
      <c r="E24522" t="s">
        <v>13988</v>
      </c>
      <c r="F24522" s="4" t="s">
        <v>13752</v>
      </c>
      <c r="G24522" s="5">
        <v>301</v>
      </c>
      <c r="H24522" s="6">
        <v>8.2781499999999994E-2</v>
      </c>
      <c r="I24522" s="7">
        <v>53.570999999999998</v>
      </c>
    </row>
    <row r="24523" spans="1:12" x14ac:dyDescent="0.25">
      <c r="A24523">
        <v>82210</v>
      </c>
      <c r="B24523" s="2">
        <v>13.172040000000001</v>
      </c>
      <c r="C24523" s="3">
        <v>328</v>
      </c>
      <c r="E24523" t="s">
        <v>14664</v>
      </c>
      <c r="F24523" s="4" t="s">
        <v>14657</v>
      </c>
      <c r="G24523" s="5">
        <v>252</v>
      </c>
      <c r="H24523" s="6">
        <v>0.1106719</v>
      </c>
      <c r="I24523" s="7">
        <v>48.75</v>
      </c>
    </row>
    <row r="24524" spans="1:12" x14ac:dyDescent="0.25">
      <c r="A24524">
        <v>42217</v>
      </c>
      <c r="B24524" s="2">
        <v>13.171419999999999</v>
      </c>
      <c r="C24524" s="3">
        <v>3773</v>
      </c>
      <c r="D24524" s="4">
        <v>17300</v>
      </c>
      <c r="E24524" t="s">
        <v>4492</v>
      </c>
      <c r="F24524" s="4" t="s">
        <v>7883</v>
      </c>
      <c r="G24524" s="5">
        <v>2362</v>
      </c>
      <c r="H24524" s="6">
        <v>7.9136700000000004E-2</v>
      </c>
      <c r="I24524" s="7">
        <v>54.195999999999998</v>
      </c>
      <c r="J24524" s="2">
        <v>52.5</v>
      </c>
      <c r="K24524">
        <v>2</v>
      </c>
    </row>
    <row r="24525" spans="1:12" x14ac:dyDescent="0.25">
      <c r="A24525">
        <v>63956</v>
      </c>
      <c r="B24525" s="2">
        <v>13.170669999999999</v>
      </c>
      <c r="C24525" s="3">
        <v>966</v>
      </c>
      <c r="E24525" t="s">
        <v>2281</v>
      </c>
      <c r="F24525" s="4" t="s">
        <v>12102</v>
      </c>
      <c r="G24525" s="5">
        <v>769</v>
      </c>
      <c r="H24525" s="6">
        <v>0.16883119999999999</v>
      </c>
      <c r="I24525" s="7">
        <v>38.695999999999998</v>
      </c>
    </row>
    <row r="24526" spans="1:12" x14ac:dyDescent="0.25">
      <c r="A24526">
        <v>45372</v>
      </c>
      <c r="B24526" s="2">
        <v>13.17041</v>
      </c>
      <c r="C24526" s="3">
        <v>467</v>
      </c>
      <c r="D24526" s="4">
        <v>44220</v>
      </c>
      <c r="E24526" t="s">
        <v>8693</v>
      </c>
      <c r="F24526" s="4" t="s">
        <v>8295</v>
      </c>
      <c r="G24526" s="5">
        <v>321</v>
      </c>
      <c r="H24526" s="6">
        <v>4.6583800000000002E-2</v>
      </c>
      <c r="I24526" s="7">
        <v>59.820999999999998</v>
      </c>
    </row>
    <row r="24527" spans="1:12" x14ac:dyDescent="0.25">
      <c r="A24527">
        <v>28553</v>
      </c>
      <c r="B24527" s="2">
        <v>13.17028</v>
      </c>
      <c r="C24527" s="3">
        <v>238</v>
      </c>
      <c r="D24527" s="4">
        <v>33980</v>
      </c>
      <c r="E24527" t="s">
        <v>6006</v>
      </c>
      <c r="F24527" s="4" t="s">
        <v>5642</v>
      </c>
      <c r="G24527" s="5">
        <v>215</v>
      </c>
      <c r="H24527" s="6">
        <v>5.1162800000000001E-2</v>
      </c>
      <c r="I24527" s="7">
        <v>59.027999999999999</v>
      </c>
    </row>
    <row r="24528" spans="1:12" x14ac:dyDescent="0.25">
      <c r="A24528">
        <v>71266</v>
      </c>
      <c r="B24528" s="2">
        <v>13.169980000000001</v>
      </c>
      <c r="C24528" s="3">
        <v>1467</v>
      </c>
      <c r="E24528" t="s">
        <v>7504</v>
      </c>
      <c r="F24528" s="4" t="s">
        <v>12927</v>
      </c>
      <c r="G24528" s="5">
        <v>1021</v>
      </c>
      <c r="H24528" s="6">
        <v>0.1409002</v>
      </c>
      <c r="I24528" s="7">
        <v>43.515999999999998</v>
      </c>
    </row>
    <row r="24529" spans="1:11" x14ac:dyDescent="0.25">
      <c r="A24529">
        <v>74083</v>
      </c>
      <c r="B24529" s="2">
        <v>13.169560000000001</v>
      </c>
      <c r="C24529" s="3">
        <v>1113</v>
      </c>
      <c r="E24529" t="s">
        <v>13620</v>
      </c>
      <c r="F24529" s="4" t="s">
        <v>13462</v>
      </c>
      <c r="G24529" s="5">
        <v>753</v>
      </c>
      <c r="H24529" s="6">
        <v>0.12217799999999999</v>
      </c>
      <c r="I24529" s="7">
        <v>46.75</v>
      </c>
    </row>
    <row r="24530" spans="1:11" x14ac:dyDescent="0.25">
      <c r="A24530">
        <v>28365</v>
      </c>
      <c r="B24530" s="2">
        <v>13.166460000000001</v>
      </c>
      <c r="C24530" s="3">
        <v>18545</v>
      </c>
      <c r="D24530" s="4">
        <v>24140</v>
      </c>
      <c r="E24530" t="s">
        <v>5925</v>
      </c>
      <c r="F24530" s="4" t="s">
        <v>5642</v>
      </c>
      <c r="G24530" s="5">
        <v>12171</v>
      </c>
      <c r="H24530" s="6">
        <v>0.1178114</v>
      </c>
      <c r="I24530" s="7">
        <v>47.5</v>
      </c>
      <c r="J24530" s="2">
        <v>43</v>
      </c>
      <c r="K24530">
        <v>1</v>
      </c>
    </row>
    <row r="24531" spans="1:11" x14ac:dyDescent="0.25">
      <c r="A24531">
        <v>17851</v>
      </c>
      <c r="B24531" s="2">
        <v>13.1622</v>
      </c>
      <c r="C24531" s="3">
        <v>7626</v>
      </c>
      <c r="D24531" s="4">
        <v>44980</v>
      </c>
      <c r="E24531" t="s">
        <v>3884</v>
      </c>
      <c r="F24531" s="4" t="s">
        <v>3003</v>
      </c>
      <c r="G24531" s="5">
        <v>5668</v>
      </c>
      <c r="H24531" s="6">
        <v>0.14290749999999999</v>
      </c>
      <c r="I24531" s="7">
        <v>43.158000000000001</v>
      </c>
      <c r="J24531" s="2">
        <v>42.5</v>
      </c>
      <c r="K24531">
        <v>2</v>
      </c>
    </row>
    <row r="24532" spans="1:11" x14ac:dyDescent="0.25">
      <c r="A24532">
        <v>98857</v>
      </c>
      <c r="B24532" s="2">
        <v>13.160299999999999</v>
      </c>
      <c r="C24532" s="3">
        <v>3983</v>
      </c>
      <c r="D24532" s="4">
        <v>34180</v>
      </c>
      <c r="E24532" t="s">
        <v>16516</v>
      </c>
      <c r="F24532" s="4" t="s">
        <v>16344</v>
      </c>
      <c r="G24532" s="5">
        <v>2259</v>
      </c>
      <c r="H24532" s="6">
        <v>9.1150400000000006E-2</v>
      </c>
      <c r="I24532" s="7">
        <v>52.1</v>
      </c>
    </row>
    <row r="24533" spans="1:11" x14ac:dyDescent="0.25">
      <c r="A24533">
        <v>37097</v>
      </c>
      <c r="B24533" s="2">
        <v>13.159380000000001</v>
      </c>
      <c r="C24533" s="3">
        <v>2321</v>
      </c>
      <c r="E24533" t="s">
        <v>7381</v>
      </c>
      <c r="F24533" s="4" t="s">
        <v>7348</v>
      </c>
      <c r="G24533" s="5">
        <v>1577</v>
      </c>
      <c r="H24533" s="6">
        <v>0.152725</v>
      </c>
      <c r="I24533" s="7">
        <v>41.457999999999998</v>
      </c>
      <c r="J24533" s="2">
        <v>54.5</v>
      </c>
      <c r="K24533">
        <v>2</v>
      </c>
    </row>
    <row r="24534" spans="1:11" x14ac:dyDescent="0.25">
      <c r="A24534">
        <v>36005</v>
      </c>
      <c r="B24534" s="2">
        <v>13.1587</v>
      </c>
      <c r="C24534" s="3">
        <v>1843</v>
      </c>
      <c r="D24534" s="4">
        <v>45980</v>
      </c>
      <c r="E24534" t="s">
        <v>7175</v>
      </c>
      <c r="F24534" s="4" t="s">
        <v>7027</v>
      </c>
      <c r="G24534" s="5">
        <v>1271</v>
      </c>
      <c r="H24534" s="6">
        <v>8.3333299999999999E-2</v>
      </c>
      <c r="I24534" s="7">
        <v>53.448</v>
      </c>
    </row>
    <row r="24535" spans="1:11" x14ac:dyDescent="0.25">
      <c r="A24535">
        <v>95312</v>
      </c>
      <c r="B24535" s="2">
        <v>13.15835</v>
      </c>
      <c r="C24535" s="3">
        <v>275</v>
      </c>
      <c r="D24535" s="4">
        <v>32900</v>
      </c>
      <c r="E24535" t="s">
        <v>15855</v>
      </c>
      <c r="F24535" s="4" t="s">
        <v>15368</v>
      </c>
      <c r="G24535" s="5">
        <v>186</v>
      </c>
      <c r="H24535" s="6">
        <v>9.1397900000000004E-2</v>
      </c>
      <c r="I24535" s="7">
        <v>52.054000000000002</v>
      </c>
    </row>
    <row r="24536" spans="1:11" x14ac:dyDescent="0.25">
      <c r="A24536">
        <v>49092</v>
      </c>
      <c r="B24536" s="2">
        <v>13.15794</v>
      </c>
      <c r="C24536" s="3">
        <v>2263</v>
      </c>
      <c r="D24536" s="4">
        <v>12980</v>
      </c>
      <c r="E24536" t="s">
        <v>9331</v>
      </c>
      <c r="F24536" s="4" t="s">
        <v>9106</v>
      </c>
      <c r="G24536" s="5">
        <v>1526</v>
      </c>
      <c r="H24536" s="6">
        <v>9.8231799999999994E-2</v>
      </c>
      <c r="I24536" s="7">
        <v>50.87</v>
      </c>
      <c r="J24536" s="2">
        <v>77</v>
      </c>
      <c r="K24536">
        <v>1</v>
      </c>
    </row>
    <row r="24537" spans="1:11" x14ac:dyDescent="0.25">
      <c r="A24537">
        <v>76454</v>
      </c>
      <c r="B24537" s="2">
        <v>13.157310000000001</v>
      </c>
      <c r="C24537" s="3">
        <v>1577</v>
      </c>
      <c r="E24537" t="s">
        <v>13941</v>
      </c>
      <c r="F24537" s="4" t="s">
        <v>13752</v>
      </c>
      <c r="G24537" s="5">
        <v>1080</v>
      </c>
      <c r="H24537" s="6">
        <v>0.1342593</v>
      </c>
      <c r="I24537" s="7">
        <v>44.643000000000001</v>
      </c>
    </row>
    <row r="24538" spans="1:11" x14ac:dyDescent="0.25">
      <c r="A24538">
        <v>4746</v>
      </c>
      <c r="B24538" s="2">
        <v>13.15696</v>
      </c>
      <c r="C24538" s="3">
        <v>488</v>
      </c>
      <c r="E24538" t="s">
        <v>947</v>
      </c>
      <c r="F24538" s="4" t="s">
        <v>701</v>
      </c>
      <c r="G24538" s="5">
        <v>389</v>
      </c>
      <c r="H24538" s="6">
        <v>9.4871800000000006E-2</v>
      </c>
      <c r="I24538" s="7">
        <v>51.442</v>
      </c>
    </row>
    <row r="24539" spans="1:11" x14ac:dyDescent="0.25">
      <c r="A24539">
        <v>47160</v>
      </c>
      <c r="B24539" s="2">
        <v>13.15686</v>
      </c>
      <c r="C24539" s="3">
        <v>32</v>
      </c>
      <c r="D24539" s="4">
        <v>31140</v>
      </c>
      <c r="E24539" t="s">
        <v>8560</v>
      </c>
      <c r="F24539" s="4" t="s">
        <v>8800</v>
      </c>
      <c r="G24539" s="5">
        <v>26</v>
      </c>
      <c r="H24539" s="6">
        <v>0.15384619999999999</v>
      </c>
      <c r="I24539" s="7">
        <v>41.25</v>
      </c>
    </row>
    <row r="24540" spans="1:11" x14ac:dyDescent="0.25">
      <c r="A24540">
        <v>15410</v>
      </c>
      <c r="B24540" s="2">
        <v>13.156739999999999</v>
      </c>
      <c r="C24540" s="3">
        <v>867</v>
      </c>
      <c r="D24540" s="4">
        <v>38300</v>
      </c>
      <c r="E24540" t="s">
        <v>3127</v>
      </c>
      <c r="F24540" s="4" t="s">
        <v>3003</v>
      </c>
      <c r="G24540" s="5">
        <v>456</v>
      </c>
      <c r="H24540" s="6">
        <v>9.86842E-2</v>
      </c>
      <c r="I24540" s="7">
        <v>50.780999999999999</v>
      </c>
    </row>
    <row r="24541" spans="1:11" x14ac:dyDescent="0.25">
      <c r="A24541">
        <v>23920</v>
      </c>
      <c r="B24541" s="2">
        <v>13.155989999999999</v>
      </c>
      <c r="C24541" s="3">
        <v>3801</v>
      </c>
      <c r="E24541" t="s">
        <v>4918</v>
      </c>
      <c r="F24541" s="4" t="s">
        <v>4335</v>
      </c>
      <c r="G24541" s="5">
        <v>2681</v>
      </c>
      <c r="H24541" s="6">
        <v>0.1383296</v>
      </c>
      <c r="I24541" s="7">
        <v>43.929000000000002</v>
      </c>
    </row>
    <row r="24542" spans="1:11" x14ac:dyDescent="0.25">
      <c r="A24542">
        <v>71418</v>
      </c>
      <c r="B24542" s="2">
        <v>13.15433</v>
      </c>
      <c r="C24542" s="3">
        <v>6164</v>
      </c>
      <c r="E24542" t="s">
        <v>1240</v>
      </c>
      <c r="F24542" s="4" t="s">
        <v>12927</v>
      </c>
      <c r="G24542" s="5">
        <v>4250</v>
      </c>
      <c r="H24542" s="6">
        <v>0.10611760000000001</v>
      </c>
      <c r="I24542" s="7">
        <v>49.494</v>
      </c>
    </row>
    <row r="24543" spans="1:11" x14ac:dyDescent="0.25">
      <c r="A24543">
        <v>74030</v>
      </c>
      <c r="B24543" s="2">
        <v>13.15274</v>
      </c>
      <c r="C24543" s="3">
        <v>3625</v>
      </c>
      <c r="D24543" s="4">
        <v>46140</v>
      </c>
      <c r="E24543" t="s">
        <v>13592</v>
      </c>
      <c r="F24543" s="4" t="s">
        <v>13462</v>
      </c>
      <c r="G24543" s="5">
        <v>2398</v>
      </c>
      <c r="H24543" s="6">
        <v>0.148812</v>
      </c>
      <c r="I24543" s="7">
        <v>42.104999999999997</v>
      </c>
      <c r="J24543" s="2">
        <v>65</v>
      </c>
      <c r="K24543">
        <v>1</v>
      </c>
    </row>
    <row r="24544" spans="1:11" x14ac:dyDescent="0.25">
      <c r="A24544">
        <v>3817</v>
      </c>
      <c r="B24544" s="2">
        <v>13.15204</v>
      </c>
      <c r="C24544" s="3">
        <v>563</v>
      </c>
      <c r="E24544" t="s">
        <v>654</v>
      </c>
      <c r="F24544" s="4" t="s">
        <v>520</v>
      </c>
      <c r="G24544" s="5">
        <v>531</v>
      </c>
      <c r="H24544" s="6">
        <v>0.26365349999999999</v>
      </c>
      <c r="I24544" s="7">
        <v>22.257999999999999</v>
      </c>
    </row>
    <row r="24545" spans="1:11" x14ac:dyDescent="0.25">
      <c r="A24545">
        <v>44423</v>
      </c>
      <c r="B24545" s="2">
        <v>13.151490000000001</v>
      </c>
      <c r="C24545" s="3">
        <v>2881</v>
      </c>
      <c r="D24545" s="4">
        <v>41400</v>
      </c>
      <c r="E24545" t="s">
        <v>8550</v>
      </c>
      <c r="F24545" s="4" t="s">
        <v>8295</v>
      </c>
      <c r="G24545" s="5">
        <v>1758</v>
      </c>
      <c r="H24545" s="6">
        <v>8.8168399999999994E-2</v>
      </c>
      <c r="I24545" s="7">
        <v>52.582999999999998</v>
      </c>
      <c r="J24545" s="2">
        <v>59</v>
      </c>
      <c r="K24545">
        <v>1</v>
      </c>
    </row>
    <row r="24546" spans="1:11" x14ac:dyDescent="0.25">
      <c r="A24546">
        <v>79754</v>
      </c>
      <c r="B24546" s="2">
        <v>13.15104</v>
      </c>
      <c r="C24546" s="3">
        <v>75</v>
      </c>
      <c r="E24546" t="s">
        <v>7170</v>
      </c>
      <c r="F24546" s="4" t="s">
        <v>13752</v>
      </c>
      <c r="G24546" s="5">
        <v>70</v>
      </c>
      <c r="H24546" s="6">
        <v>0</v>
      </c>
      <c r="I24546" s="7">
        <v>67.813000000000002</v>
      </c>
    </row>
    <row r="24547" spans="1:11" x14ac:dyDescent="0.25">
      <c r="A24547">
        <v>85343</v>
      </c>
      <c r="B24547" s="2">
        <v>13.15104</v>
      </c>
      <c r="C24547" s="3">
        <v>90</v>
      </c>
      <c r="D24547" s="4">
        <v>38060</v>
      </c>
      <c r="E24547" t="s">
        <v>14996</v>
      </c>
      <c r="F24547" s="4" t="s">
        <v>14962</v>
      </c>
      <c r="G24547" s="5">
        <v>72</v>
      </c>
      <c r="H24547" s="6">
        <v>0</v>
      </c>
      <c r="I24547" s="7">
        <v>67.813000000000002</v>
      </c>
    </row>
    <row r="24548" spans="1:11" x14ac:dyDescent="0.25">
      <c r="A24548">
        <v>98844</v>
      </c>
      <c r="B24548" s="2">
        <v>13.15025</v>
      </c>
      <c r="C24548" s="3">
        <v>4482</v>
      </c>
      <c r="E24548" t="s">
        <v>16018</v>
      </c>
      <c r="F24548" s="4" t="s">
        <v>16344</v>
      </c>
      <c r="G24548" s="5">
        <v>3160</v>
      </c>
      <c r="H24548" s="6">
        <v>0.1496836</v>
      </c>
      <c r="I24548" s="7">
        <v>41.94</v>
      </c>
      <c r="J24548" s="2">
        <v>30.5</v>
      </c>
      <c r="K24548">
        <v>2</v>
      </c>
    </row>
    <row r="24549" spans="1:11" x14ac:dyDescent="0.25">
      <c r="A24549">
        <v>56644</v>
      </c>
      <c r="B24549" s="2">
        <v>13.14935</v>
      </c>
      <c r="C24549" s="3">
        <v>864</v>
      </c>
      <c r="E24549" t="s">
        <v>10821</v>
      </c>
      <c r="F24549" s="4" t="s">
        <v>10428</v>
      </c>
      <c r="G24549" s="5">
        <v>597</v>
      </c>
      <c r="H24549" s="6">
        <v>0.12897819999999999</v>
      </c>
      <c r="I24549" s="7">
        <v>45.515000000000001</v>
      </c>
    </row>
    <row r="24550" spans="1:11" x14ac:dyDescent="0.25">
      <c r="A24550">
        <v>36453</v>
      </c>
      <c r="B24550" s="2">
        <v>13.1488</v>
      </c>
      <c r="C24550" s="3">
        <v>2293</v>
      </c>
      <c r="D24550" s="4">
        <v>21460</v>
      </c>
      <c r="E24550" t="s">
        <v>5983</v>
      </c>
      <c r="F24550" s="4" t="s">
        <v>7027</v>
      </c>
      <c r="G24550" s="5">
        <v>1682</v>
      </c>
      <c r="H24550" s="6">
        <v>0.1200951</v>
      </c>
      <c r="I24550" s="7">
        <v>47.048000000000002</v>
      </c>
    </row>
    <row r="24551" spans="1:11" x14ac:dyDescent="0.25">
      <c r="A24551">
        <v>40387</v>
      </c>
      <c r="B24551" s="2">
        <v>13.14804</v>
      </c>
      <c r="C24551" s="3">
        <v>1980</v>
      </c>
      <c r="D24551" s="4">
        <v>34460</v>
      </c>
      <c r="E24551" t="s">
        <v>6881</v>
      </c>
      <c r="F24551" s="4" t="s">
        <v>7883</v>
      </c>
      <c r="G24551" s="5">
        <v>1513</v>
      </c>
      <c r="H24551" s="6">
        <v>0.15465960000000001</v>
      </c>
      <c r="I24551" s="7">
        <v>41.070999999999998</v>
      </c>
    </row>
    <row r="24552" spans="1:11" x14ac:dyDescent="0.25">
      <c r="A24552">
        <v>33936</v>
      </c>
      <c r="B24552" s="2">
        <v>13.143969999999999</v>
      </c>
      <c r="C24552" s="3">
        <v>21176</v>
      </c>
      <c r="D24552" s="4">
        <v>15980</v>
      </c>
      <c r="E24552" t="s">
        <v>6957</v>
      </c>
      <c r="F24552" s="4" t="s">
        <v>6689</v>
      </c>
      <c r="G24552" s="5">
        <v>15496</v>
      </c>
      <c r="H24552" s="6">
        <v>0.12428210000000001</v>
      </c>
      <c r="I24552" s="7">
        <v>46.319000000000003</v>
      </c>
      <c r="J24552" s="2">
        <v>57</v>
      </c>
      <c r="K24552">
        <v>3</v>
      </c>
    </row>
    <row r="24553" spans="1:11" x14ac:dyDescent="0.25">
      <c r="A24553">
        <v>21871</v>
      </c>
      <c r="B24553" s="2">
        <v>13.139670000000001</v>
      </c>
      <c r="C24553" s="3">
        <v>3140</v>
      </c>
      <c r="D24553" s="4">
        <v>41540</v>
      </c>
      <c r="E24553" t="s">
        <v>3571</v>
      </c>
      <c r="F24553" s="4" t="s">
        <v>4361</v>
      </c>
      <c r="G24553" s="5">
        <v>2473</v>
      </c>
      <c r="H24553" s="6">
        <v>7.9660300000000003E-2</v>
      </c>
      <c r="I24553" s="7">
        <v>54.027999999999999</v>
      </c>
    </row>
    <row r="24554" spans="1:11" x14ac:dyDescent="0.25">
      <c r="A24554">
        <v>72951</v>
      </c>
      <c r="B24554" s="2">
        <v>13.138870000000001</v>
      </c>
      <c r="C24554" s="3">
        <v>1167</v>
      </c>
      <c r="E24554" t="s">
        <v>13459</v>
      </c>
      <c r="F24554" s="4" t="s">
        <v>13183</v>
      </c>
      <c r="G24554" s="5">
        <v>842</v>
      </c>
      <c r="H24554" s="6">
        <v>9.7271700000000003E-2</v>
      </c>
      <c r="I24554" s="7">
        <v>50.981999999999999</v>
      </c>
      <c r="J24554" s="2">
        <v>53</v>
      </c>
      <c r="K24554">
        <v>3</v>
      </c>
    </row>
    <row r="24555" spans="1:11" x14ac:dyDescent="0.25">
      <c r="A24555">
        <v>25972</v>
      </c>
      <c r="B24555" s="2">
        <v>13.13862</v>
      </c>
      <c r="C24555" s="3">
        <v>291</v>
      </c>
      <c r="E24555" t="s">
        <v>5455</v>
      </c>
      <c r="F24555" s="4" t="s">
        <v>5144</v>
      </c>
      <c r="G24555" s="5">
        <v>209</v>
      </c>
      <c r="H24555" s="6">
        <v>7.1770299999999995E-2</v>
      </c>
      <c r="I24555" s="7">
        <v>55.387999999999998</v>
      </c>
    </row>
    <row r="24556" spans="1:11" x14ac:dyDescent="0.25">
      <c r="A24556">
        <v>46036</v>
      </c>
      <c r="B24556" s="2">
        <v>13.13669</v>
      </c>
      <c r="C24556" s="3">
        <v>11458</v>
      </c>
      <c r="D24556" s="4">
        <v>26900</v>
      </c>
      <c r="E24556" t="s">
        <v>8801</v>
      </c>
      <c r="F24556" s="4" t="s">
        <v>8800</v>
      </c>
      <c r="G24556" s="5">
        <v>7850</v>
      </c>
      <c r="H24556" s="6">
        <v>0.1168004</v>
      </c>
      <c r="I24556" s="7">
        <v>47.603999999999999</v>
      </c>
      <c r="J24556" s="2">
        <v>48.75</v>
      </c>
      <c r="K24556">
        <v>4</v>
      </c>
    </row>
    <row r="24557" spans="1:11" x14ac:dyDescent="0.25">
      <c r="A24557">
        <v>62824</v>
      </c>
      <c r="B24557" s="2">
        <v>13.13453</v>
      </c>
      <c r="C24557" s="3">
        <v>1779</v>
      </c>
      <c r="E24557" t="s">
        <v>7927</v>
      </c>
      <c r="F24557" s="4" t="s">
        <v>11490</v>
      </c>
      <c r="G24557" s="5">
        <v>1207</v>
      </c>
      <c r="H24557" s="6">
        <v>9.9419999999999994E-2</v>
      </c>
      <c r="I24557" s="7">
        <v>50.601999999999997</v>
      </c>
    </row>
    <row r="24558" spans="1:11" x14ac:dyDescent="0.25">
      <c r="A24558">
        <v>37022</v>
      </c>
      <c r="B24558" s="2">
        <v>13.13316</v>
      </c>
      <c r="C24558" s="3">
        <v>6013</v>
      </c>
      <c r="D24558" s="4">
        <v>34980</v>
      </c>
      <c r="E24558" t="s">
        <v>1976</v>
      </c>
      <c r="F24558" s="4" t="s">
        <v>7348</v>
      </c>
      <c r="G24558" s="5">
        <v>4489</v>
      </c>
      <c r="H24558" s="6">
        <v>8.2850800000000002E-2</v>
      </c>
      <c r="I24558" s="7">
        <v>53.463999999999999</v>
      </c>
      <c r="J24558" s="2">
        <v>68</v>
      </c>
      <c r="K24558">
        <v>2</v>
      </c>
    </row>
    <row r="24559" spans="1:11" x14ac:dyDescent="0.25">
      <c r="A24559">
        <v>23867</v>
      </c>
      <c r="B24559" s="2">
        <v>13.131769999999999</v>
      </c>
      <c r="C24559" s="3">
        <v>2220</v>
      </c>
      <c r="E24559" t="s">
        <v>4902</v>
      </c>
      <c r="F24559" s="4" t="s">
        <v>4335</v>
      </c>
      <c r="G24559" s="5">
        <v>1305</v>
      </c>
      <c r="H24559" s="6">
        <v>0.14624809999999999</v>
      </c>
      <c r="I24559" s="7">
        <v>42.5</v>
      </c>
    </row>
    <row r="24560" spans="1:11" x14ac:dyDescent="0.25">
      <c r="A24560">
        <v>59066</v>
      </c>
      <c r="B24560" s="2">
        <v>13.13138</v>
      </c>
      <c r="C24560" s="3">
        <v>680</v>
      </c>
      <c r="E24560" t="s">
        <v>11313</v>
      </c>
      <c r="F24560" s="4" t="s">
        <v>11278</v>
      </c>
      <c r="G24560" s="5">
        <v>331</v>
      </c>
      <c r="H24560" s="6">
        <v>0.17824770000000001</v>
      </c>
      <c r="I24560" s="7">
        <v>36.963999999999999</v>
      </c>
    </row>
    <row r="24561" spans="1:12" x14ac:dyDescent="0.25">
      <c r="A24561">
        <v>45331</v>
      </c>
      <c r="B24561" s="2">
        <v>13.127470000000001</v>
      </c>
      <c r="C24561" s="3">
        <v>22288</v>
      </c>
      <c r="D24561" s="4">
        <v>24820</v>
      </c>
      <c r="E24561" t="s">
        <v>481</v>
      </c>
      <c r="F24561" s="4" t="s">
        <v>8295</v>
      </c>
      <c r="G24561" s="5">
        <v>16011</v>
      </c>
      <c r="H24561" s="6">
        <v>0.1182238</v>
      </c>
      <c r="I24561" s="7">
        <v>47.334000000000003</v>
      </c>
      <c r="J24561" s="2">
        <v>43.857100000000003</v>
      </c>
      <c r="K24561">
        <v>7</v>
      </c>
    </row>
    <row r="24562" spans="1:12" x14ac:dyDescent="0.25">
      <c r="A24562">
        <v>68859</v>
      </c>
      <c r="B24562" s="2">
        <v>13.123559999999999</v>
      </c>
      <c r="C24562" s="3">
        <v>486</v>
      </c>
      <c r="E24562" t="s">
        <v>12863</v>
      </c>
      <c r="F24562" s="4" t="s">
        <v>12738</v>
      </c>
      <c r="G24562" s="5">
        <v>351</v>
      </c>
      <c r="H24562" s="6">
        <v>0.1054131</v>
      </c>
      <c r="I24562" s="7">
        <v>49.545000000000002</v>
      </c>
    </row>
    <row r="24563" spans="1:12" x14ac:dyDescent="0.25">
      <c r="A24563">
        <v>69122</v>
      </c>
      <c r="B24563" s="2">
        <v>13.12335</v>
      </c>
      <c r="C24563" s="3">
        <v>745</v>
      </c>
      <c r="E24563" t="s">
        <v>5481</v>
      </c>
      <c r="F24563" s="4" t="s">
        <v>12738</v>
      </c>
      <c r="G24563" s="5">
        <v>515</v>
      </c>
      <c r="H24563" s="6">
        <v>9.3023300000000003E-2</v>
      </c>
      <c r="I24563" s="7">
        <v>51.685000000000002</v>
      </c>
    </row>
    <row r="24564" spans="1:12" x14ac:dyDescent="0.25">
      <c r="A24564">
        <v>51433</v>
      </c>
      <c r="B24564" s="2">
        <v>13.123139999999999</v>
      </c>
      <c r="C24564" s="3">
        <v>503</v>
      </c>
      <c r="E24564" t="s">
        <v>162</v>
      </c>
      <c r="F24564" s="4" t="s">
        <v>9593</v>
      </c>
      <c r="G24564" s="5">
        <v>372</v>
      </c>
      <c r="H24564" s="6">
        <v>7.2386099999999995E-2</v>
      </c>
      <c r="I24564" s="7">
        <v>55.25</v>
      </c>
      <c r="J24564" s="2">
        <v>27</v>
      </c>
      <c r="K24564">
        <v>1</v>
      </c>
    </row>
    <row r="24565" spans="1:12" x14ac:dyDescent="0.25">
      <c r="A24565">
        <v>28396</v>
      </c>
      <c r="B24565" s="2">
        <v>13.122579999999999</v>
      </c>
      <c r="C24565" s="3">
        <v>2937</v>
      </c>
      <c r="D24565" s="4">
        <v>29900</v>
      </c>
      <c r="E24565" t="s">
        <v>5945</v>
      </c>
      <c r="F24565" s="4" t="s">
        <v>5642</v>
      </c>
      <c r="G24565" s="5">
        <v>1955</v>
      </c>
      <c r="H24565" s="6">
        <v>0.1529412</v>
      </c>
      <c r="I24565" s="7">
        <v>41.329000000000001</v>
      </c>
    </row>
    <row r="24566" spans="1:12" x14ac:dyDescent="0.25">
      <c r="A24566">
        <v>84116</v>
      </c>
      <c r="B24566" s="2">
        <v>13.117380000000001</v>
      </c>
      <c r="C24566" s="3">
        <v>34576</v>
      </c>
      <c r="D24566" s="4">
        <v>41620</v>
      </c>
      <c r="E24566" t="s">
        <v>14892</v>
      </c>
      <c r="F24566" s="4" t="s">
        <v>14851</v>
      </c>
      <c r="G24566" s="5">
        <v>19771</v>
      </c>
      <c r="H24566" s="6">
        <v>0.14282819999999999</v>
      </c>
      <c r="I24566" s="7">
        <v>43.075000000000003</v>
      </c>
      <c r="J24566" s="2">
        <v>43.956499999999998</v>
      </c>
      <c r="K24566">
        <v>23</v>
      </c>
      <c r="L24566" s="2">
        <v>72</v>
      </c>
    </row>
    <row r="24567" spans="1:12" x14ac:dyDescent="0.25">
      <c r="A24567">
        <v>65323</v>
      </c>
      <c r="B24567" s="2">
        <v>13.11251</v>
      </c>
      <c r="C24567" s="3">
        <v>827</v>
      </c>
      <c r="E24567" t="s">
        <v>6520</v>
      </c>
      <c r="F24567" s="4" t="s">
        <v>12102</v>
      </c>
      <c r="G24567" s="5">
        <v>579</v>
      </c>
      <c r="H24567" s="6">
        <v>0.13620689999999999</v>
      </c>
      <c r="I24567" s="7">
        <v>44.219000000000001</v>
      </c>
    </row>
    <row r="24568" spans="1:12" x14ac:dyDescent="0.25">
      <c r="A24568">
        <v>82221</v>
      </c>
      <c r="B24568" s="2">
        <v>13.11228</v>
      </c>
      <c r="C24568" s="3">
        <v>685</v>
      </c>
      <c r="E24568" t="s">
        <v>837</v>
      </c>
      <c r="F24568" s="4" t="s">
        <v>14657</v>
      </c>
      <c r="G24568" s="5">
        <v>361</v>
      </c>
      <c r="H24568" s="6">
        <v>0.18232039999999999</v>
      </c>
      <c r="I24568" s="7">
        <v>36.25</v>
      </c>
    </row>
    <row r="24569" spans="1:12" x14ac:dyDescent="0.25">
      <c r="A24569">
        <v>17044</v>
      </c>
      <c r="B24569" s="2">
        <v>13.108599999999999</v>
      </c>
      <c r="C24569" s="3">
        <v>21087</v>
      </c>
      <c r="D24569" s="4">
        <v>30380</v>
      </c>
      <c r="E24569" t="s">
        <v>3690</v>
      </c>
      <c r="F24569" s="4" t="s">
        <v>3003</v>
      </c>
      <c r="G24569" s="5">
        <v>15022</v>
      </c>
      <c r="H24569" s="6">
        <v>0.12041540000000001</v>
      </c>
      <c r="I24569" s="7">
        <v>46.944000000000003</v>
      </c>
      <c r="J24569" s="2">
        <v>45.5</v>
      </c>
      <c r="K24569">
        <v>4</v>
      </c>
    </row>
    <row r="24570" spans="1:12" x14ac:dyDescent="0.25">
      <c r="A24570">
        <v>63377</v>
      </c>
      <c r="B24570" s="2">
        <v>13.10459</v>
      </c>
      <c r="C24570" s="3">
        <v>2684</v>
      </c>
      <c r="D24570" s="4">
        <v>41180</v>
      </c>
      <c r="E24570" t="s">
        <v>12144</v>
      </c>
      <c r="F24570" s="4" t="s">
        <v>12102</v>
      </c>
      <c r="G24570" s="5">
        <v>1725</v>
      </c>
      <c r="H24570" s="6">
        <v>7.99536E-2</v>
      </c>
      <c r="I24570" s="7">
        <v>53.933999999999997</v>
      </c>
    </row>
    <row r="24571" spans="1:12" x14ac:dyDescent="0.25">
      <c r="A24571">
        <v>62343</v>
      </c>
      <c r="B24571" s="2">
        <v>13.10408</v>
      </c>
      <c r="C24571" s="3">
        <v>572</v>
      </c>
      <c r="E24571" t="s">
        <v>295</v>
      </c>
      <c r="F24571" s="4" t="s">
        <v>11490</v>
      </c>
      <c r="G24571" s="5">
        <v>402</v>
      </c>
      <c r="H24571" s="6">
        <v>0.17661689999999999</v>
      </c>
      <c r="I24571" s="7">
        <v>37.222000000000001</v>
      </c>
    </row>
    <row r="24572" spans="1:12" x14ac:dyDescent="0.25">
      <c r="A24572">
        <v>72927</v>
      </c>
      <c r="B24572" s="2">
        <v>13.10253</v>
      </c>
      <c r="C24572" s="3">
        <v>8994</v>
      </c>
      <c r="E24572" t="s">
        <v>7697</v>
      </c>
      <c r="F24572" s="4" t="s">
        <v>13183</v>
      </c>
      <c r="G24572" s="5">
        <v>6096</v>
      </c>
      <c r="H24572" s="6">
        <v>0.13074150000000001</v>
      </c>
      <c r="I24572" s="7">
        <v>45.149000000000001</v>
      </c>
    </row>
    <row r="24573" spans="1:12" x14ac:dyDescent="0.25">
      <c r="A24573">
        <v>24563</v>
      </c>
      <c r="B24573" s="2">
        <v>13.10013</v>
      </c>
      <c r="C24573" s="3">
        <v>5359</v>
      </c>
      <c r="D24573" s="4">
        <v>19260</v>
      </c>
      <c r="E24573" t="s">
        <v>5106</v>
      </c>
      <c r="F24573" s="4" t="s">
        <v>4335</v>
      </c>
      <c r="G24573" s="5">
        <v>3940</v>
      </c>
      <c r="H24573" s="6">
        <v>0.1197666</v>
      </c>
      <c r="I24573" s="7">
        <v>47.045000000000002</v>
      </c>
      <c r="J24573" s="2">
        <v>50</v>
      </c>
      <c r="K24573">
        <v>1</v>
      </c>
    </row>
    <row r="24574" spans="1:12" x14ac:dyDescent="0.25">
      <c r="A24574">
        <v>37345</v>
      </c>
      <c r="B24574" s="2">
        <v>13.09876</v>
      </c>
      <c r="C24574" s="3">
        <v>2316</v>
      </c>
      <c r="D24574" s="4">
        <v>46100</v>
      </c>
      <c r="E24574" t="s">
        <v>7427</v>
      </c>
      <c r="F24574" s="4" t="s">
        <v>7348</v>
      </c>
      <c r="G24574" s="5">
        <v>1751</v>
      </c>
      <c r="H24574" s="6">
        <v>0.1010851</v>
      </c>
      <c r="I24574" s="7">
        <v>50.273000000000003</v>
      </c>
    </row>
    <row r="24575" spans="1:12" x14ac:dyDescent="0.25">
      <c r="A24575">
        <v>51018</v>
      </c>
      <c r="B24575" s="2">
        <v>13.098280000000001</v>
      </c>
      <c r="C24575" s="3">
        <v>384</v>
      </c>
      <c r="D24575" s="4">
        <v>43580</v>
      </c>
      <c r="E24575" t="s">
        <v>876</v>
      </c>
      <c r="F24575" s="4" t="s">
        <v>9593</v>
      </c>
      <c r="G24575" s="5">
        <v>263</v>
      </c>
      <c r="H24575" s="6">
        <v>0.1098485</v>
      </c>
      <c r="I24575" s="7">
        <v>48.75</v>
      </c>
    </row>
    <row r="24576" spans="1:12" x14ac:dyDescent="0.25">
      <c r="A24576">
        <v>30529</v>
      </c>
      <c r="B24576" s="2">
        <v>13.09665</v>
      </c>
      <c r="C24576" s="3">
        <v>9899</v>
      </c>
      <c r="D24576" s="4">
        <v>27600</v>
      </c>
      <c r="E24576" t="s">
        <v>6470</v>
      </c>
      <c r="F24576" s="4" t="s">
        <v>6363</v>
      </c>
      <c r="G24576" s="5">
        <v>6552</v>
      </c>
      <c r="H24576" s="6">
        <v>0.12421790000000001</v>
      </c>
      <c r="I24576" s="7">
        <v>46.264000000000003</v>
      </c>
      <c r="J24576" s="2">
        <v>50.5</v>
      </c>
      <c r="K24576">
        <v>2</v>
      </c>
    </row>
    <row r="24577" spans="1:11" x14ac:dyDescent="0.25">
      <c r="A24577">
        <v>37321</v>
      </c>
      <c r="B24577" s="2">
        <v>13.092029999999999</v>
      </c>
      <c r="C24577" s="3">
        <v>19593</v>
      </c>
      <c r="D24577" s="4">
        <v>19420</v>
      </c>
      <c r="E24577" t="s">
        <v>1749</v>
      </c>
      <c r="F24577" s="4" t="s">
        <v>7348</v>
      </c>
      <c r="G24577" s="5">
        <v>12774</v>
      </c>
      <c r="H24577" s="6">
        <v>0.1155472</v>
      </c>
      <c r="I24577" s="7">
        <v>47.759</v>
      </c>
      <c r="J24577" s="2">
        <v>52.4</v>
      </c>
      <c r="K24577">
        <v>5</v>
      </c>
    </row>
    <row r="24578" spans="1:11" x14ac:dyDescent="0.25">
      <c r="A24578">
        <v>67137</v>
      </c>
      <c r="B24578" s="2">
        <v>13.088850000000001</v>
      </c>
      <c r="C24578" s="3">
        <v>666</v>
      </c>
      <c r="E24578" t="s">
        <v>12622</v>
      </c>
      <c r="F24578" s="4" t="s">
        <v>12494</v>
      </c>
      <c r="G24578" s="5">
        <v>503</v>
      </c>
      <c r="H24578" s="6">
        <v>0.1411531</v>
      </c>
      <c r="I24578" s="7">
        <v>43.332999999999998</v>
      </c>
    </row>
    <row r="24579" spans="1:11" x14ac:dyDescent="0.25">
      <c r="A24579">
        <v>45623</v>
      </c>
      <c r="B24579" s="2">
        <v>13.088229999999999</v>
      </c>
      <c r="C24579" s="3">
        <v>3177</v>
      </c>
      <c r="D24579" s="4">
        <v>38580</v>
      </c>
      <c r="E24579" t="s">
        <v>8703</v>
      </c>
      <c r="F24579" s="4" t="s">
        <v>8295</v>
      </c>
      <c r="G24579" s="5">
        <v>2105</v>
      </c>
      <c r="H24579" s="6">
        <v>0.1077873</v>
      </c>
      <c r="I24579" s="7">
        <v>49.095999999999997</v>
      </c>
      <c r="J24579" s="2">
        <v>43</v>
      </c>
      <c r="K24579">
        <v>1</v>
      </c>
    </row>
    <row r="24580" spans="1:11" x14ac:dyDescent="0.25">
      <c r="A24580">
        <v>12206</v>
      </c>
      <c r="B24580" s="2">
        <v>13.085599999999999</v>
      </c>
      <c r="C24580" s="3">
        <v>15756</v>
      </c>
      <c r="D24580" s="4">
        <v>10580</v>
      </c>
      <c r="E24580" t="s">
        <v>1168</v>
      </c>
      <c r="F24580" s="4" t="s">
        <v>1280</v>
      </c>
      <c r="G24580" s="5">
        <v>8859</v>
      </c>
      <c r="H24580" s="6">
        <v>0.19988710000000001</v>
      </c>
      <c r="I24580" s="7">
        <v>33.18</v>
      </c>
      <c r="J24580" s="2">
        <v>39.75</v>
      </c>
      <c r="K24580">
        <v>4</v>
      </c>
    </row>
    <row r="24581" spans="1:11" x14ac:dyDescent="0.25">
      <c r="A24581">
        <v>28456</v>
      </c>
      <c r="B24581" s="2">
        <v>13.082979999999999</v>
      </c>
      <c r="C24581" s="3">
        <v>3334</v>
      </c>
      <c r="E24581" t="s">
        <v>5969</v>
      </c>
      <c r="F24581" s="4" t="s">
        <v>5642</v>
      </c>
      <c r="G24581" s="5">
        <v>2119</v>
      </c>
      <c r="H24581" s="6">
        <v>0.1004717</v>
      </c>
      <c r="I24581" s="7">
        <v>50.356999999999999</v>
      </c>
    </row>
    <row r="24582" spans="1:11" x14ac:dyDescent="0.25">
      <c r="A24582">
        <v>25555</v>
      </c>
      <c r="B24582" s="2">
        <v>13.08212</v>
      </c>
      <c r="C24582" s="3">
        <v>1842</v>
      </c>
      <c r="D24582" s="4">
        <v>26580</v>
      </c>
      <c r="E24582" t="s">
        <v>5363</v>
      </c>
      <c r="F24582" s="4" t="s">
        <v>5144</v>
      </c>
      <c r="G24582" s="5">
        <v>1468</v>
      </c>
      <c r="H24582" s="6">
        <v>0.1198094</v>
      </c>
      <c r="I24582" s="7">
        <v>47.014000000000003</v>
      </c>
      <c r="J24582" s="2">
        <v>53</v>
      </c>
      <c r="K24582">
        <v>1</v>
      </c>
    </row>
    <row r="24583" spans="1:11" x14ac:dyDescent="0.25">
      <c r="A24583">
        <v>24092</v>
      </c>
      <c r="B24583" s="2">
        <v>13.08123</v>
      </c>
      <c r="C24583" s="3">
        <v>2938</v>
      </c>
      <c r="D24583" s="4">
        <v>40220</v>
      </c>
      <c r="E24583" t="s">
        <v>4967</v>
      </c>
      <c r="F24583" s="4" t="s">
        <v>4335</v>
      </c>
      <c r="G24583" s="5">
        <v>2234</v>
      </c>
      <c r="H24583" s="6">
        <v>9.4854599999999997E-2</v>
      </c>
      <c r="I24583" s="7">
        <v>51.320999999999998</v>
      </c>
      <c r="J24583" s="2">
        <v>61</v>
      </c>
      <c r="K24583">
        <v>1</v>
      </c>
    </row>
    <row r="24584" spans="1:11" x14ac:dyDescent="0.25">
      <c r="A24584">
        <v>97622</v>
      </c>
      <c r="B24584" s="2">
        <v>13.0806</v>
      </c>
      <c r="C24584" s="3">
        <v>458</v>
      </c>
      <c r="D24584" s="4">
        <v>28900</v>
      </c>
      <c r="E24584" t="s">
        <v>16288</v>
      </c>
      <c r="F24584" s="4" t="s">
        <v>16170</v>
      </c>
      <c r="G24584" s="5">
        <v>389</v>
      </c>
      <c r="H24584" s="6">
        <v>0.125641</v>
      </c>
      <c r="I24584" s="7">
        <v>46</v>
      </c>
      <c r="J24584" s="2">
        <v>52</v>
      </c>
      <c r="K24584">
        <v>1</v>
      </c>
    </row>
    <row r="24585" spans="1:11" x14ac:dyDescent="0.25">
      <c r="A24585">
        <v>39601</v>
      </c>
      <c r="B24585" s="2">
        <v>13.07686</v>
      </c>
      <c r="C24585" s="3">
        <v>23798</v>
      </c>
      <c r="D24585" s="4">
        <v>15020</v>
      </c>
      <c r="E24585" t="s">
        <v>1981</v>
      </c>
      <c r="F24585" s="4" t="s">
        <v>7633</v>
      </c>
      <c r="G24585" s="5">
        <v>15246</v>
      </c>
      <c r="H24585" s="6">
        <v>0.1743294</v>
      </c>
      <c r="I24585" s="7">
        <v>37.585999999999999</v>
      </c>
      <c r="J24585" s="2">
        <v>58.666699999999999</v>
      </c>
      <c r="K24585">
        <v>3</v>
      </c>
    </row>
    <row r="24586" spans="1:11" x14ac:dyDescent="0.25">
      <c r="A24586">
        <v>27011</v>
      </c>
      <c r="B24586" s="2">
        <v>13.072290000000001</v>
      </c>
      <c r="C24586" s="3">
        <v>5385</v>
      </c>
      <c r="D24586" s="4">
        <v>49180</v>
      </c>
      <c r="E24586" t="s">
        <v>2554</v>
      </c>
      <c r="F24586" s="4" t="s">
        <v>5642</v>
      </c>
      <c r="G24586" s="5">
        <v>3819</v>
      </c>
      <c r="H24586" s="6">
        <v>9.5026200000000005E-2</v>
      </c>
      <c r="I24586" s="7">
        <v>51.29</v>
      </c>
      <c r="J24586" s="2">
        <v>51</v>
      </c>
      <c r="K24586">
        <v>1</v>
      </c>
    </row>
    <row r="24587" spans="1:11" x14ac:dyDescent="0.25">
      <c r="A24587">
        <v>68746</v>
      </c>
      <c r="B24587" s="2">
        <v>13.07131</v>
      </c>
      <c r="C24587" s="3">
        <v>500</v>
      </c>
      <c r="E24587" t="s">
        <v>7978</v>
      </c>
      <c r="F24587" s="4" t="s">
        <v>12738</v>
      </c>
      <c r="G24587" s="5">
        <v>301</v>
      </c>
      <c r="H24587" s="6">
        <v>0.13576160000000001</v>
      </c>
      <c r="I24587" s="7">
        <v>44.25</v>
      </c>
    </row>
    <row r="24588" spans="1:11" x14ac:dyDescent="0.25">
      <c r="A24588">
        <v>54771</v>
      </c>
      <c r="B24588" s="2">
        <v>13.070600000000001</v>
      </c>
      <c r="C24588" s="3">
        <v>4271</v>
      </c>
      <c r="E24588" t="s">
        <v>10360</v>
      </c>
      <c r="F24588" s="4" t="s">
        <v>10031</v>
      </c>
      <c r="G24588" s="5">
        <v>2667</v>
      </c>
      <c r="H24588" s="6">
        <v>0.10011249999999999</v>
      </c>
      <c r="I24588" s="7">
        <v>50.402999999999999</v>
      </c>
      <c r="J24588" s="2">
        <v>52.5</v>
      </c>
      <c r="K24588">
        <v>4</v>
      </c>
    </row>
    <row r="24589" spans="1:11" x14ac:dyDescent="0.25">
      <c r="A24589">
        <v>55760</v>
      </c>
      <c r="B24589" s="2">
        <v>13.0694</v>
      </c>
      <c r="C24589" s="3">
        <v>3029</v>
      </c>
      <c r="E24589" t="s">
        <v>10539</v>
      </c>
      <c r="F24589" s="4" t="s">
        <v>10428</v>
      </c>
      <c r="G24589" s="5">
        <v>2322</v>
      </c>
      <c r="H24589" s="6">
        <v>0.13043479999999999</v>
      </c>
      <c r="I24589" s="7">
        <v>45.152000000000001</v>
      </c>
    </row>
    <row r="24590" spans="1:11" x14ac:dyDescent="0.25">
      <c r="A24590">
        <v>13730</v>
      </c>
      <c r="B24590" s="2">
        <v>13.06832</v>
      </c>
      <c r="C24590" s="3">
        <v>3184</v>
      </c>
      <c r="E24590" t="s">
        <v>2696</v>
      </c>
      <c r="F24590" s="4" t="s">
        <v>1280</v>
      </c>
      <c r="G24590" s="5">
        <v>2216</v>
      </c>
      <c r="H24590" s="6">
        <v>0.1430505</v>
      </c>
      <c r="I24590" s="7">
        <v>42.969000000000001</v>
      </c>
      <c r="J24590" s="2">
        <v>65</v>
      </c>
      <c r="K24590">
        <v>1</v>
      </c>
    </row>
    <row r="24591" spans="1:11" x14ac:dyDescent="0.25">
      <c r="A24591">
        <v>64445</v>
      </c>
      <c r="B24591" s="2">
        <v>13.067729999999999</v>
      </c>
      <c r="C24591" s="3">
        <v>330</v>
      </c>
      <c r="D24591" s="4">
        <v>32340</v>
      </c>
      <c r="E24591" t="s">
        <v>11480</v>
      </c>
      <c r="F24591" s="4" t="s">
        <v>12102</v>
      </c>
      <c r="G24591" s="5">
        <v>222</v>
      </c>
      <c r="H24591" s="6">
        <v>0.12612609999999999</v>
      </c>
      <c r="I24591" s="7">
        <v>45.893000000000001</v>
      </c>
    </row>
    <row r="24592" spans="1:11" x14ac:dyDescent="0.25">
      <c r="A24592">
        <v>62419</v>
      </c>
      <c r="B24592" s="2">
        <v>13.06761</v>
      </c>
      <c r="C24592" s="3">
        <v>391</v>
      </c>
      <c r="E24592" t="s">
        <v>6520</v>
      </c>
      <c r="F24592" s="4" t="s">
        <v>11490</v>
      </c>
      <c r="G24592" s="5">
        <v>289</v>
      </c>
      <c r="H24592" s="6">
        <v>5.1724100000000002E-2</v>
      </c>
      <c r="I24592" s="7">
        <v>58.75</v>
      </c>
    </row>
    <row r="24593" spans="1:11" x14ac:dyDescent="0.25">
      <c r="A24593">
        <v>50243</v>
      </c>
      <c r="B24593" s="2">
        <v>13.06751</v>
      </c>
      <c r="C24593" s="3">
        <v>185</v>
      </c>
      <c r="D24593" s="4">
        <v>19780</v>
      </c>
      <c r="E24593" t="s">
        <v>9662</v>
      </c>
      <c r="F24593" s="4" t="s">
        <v>9593</v>
      </c>
      <c r="G24593" s="5">
        <v>131</v>
      </c>
      <c r="H24593" s="6">
        <v>0.1439394</v>
      </c>
      <c r="I24593" s="7">
        <v>42.813000000000002</v>
      </c>
    </row>
    <row r="24594" spans="1:11" x14ac:dyDescent="0.25">
      <c r="A24594">
        <v>23917</v>
      </c>
      <c r="B24594" s="2">
        <v>13.066789999999999</v>
      </c>
      <c r="C24594" s="3">
        <v>3688</v>
      </c>
      <c r="E24594" t="s">
        <v>4916</v>
      </c>
      <c r="F24594" s="4" t="s">
        <v>4335</v>
      </c>
      <c r="G24594" s="5">
        <v>2862</v>
      </c>
      <c r="H24594" s="6">
        <v>0.13028290000000001</v>
      </c>
      <c r="I24594" s="7">
        <v>45.167000000000002</v>
      </c>
    </row>
    <row r="24595" spans="1:11" x14ac:dyDescent="0.25">
      <c r="A24595">
        <v>81052</v>
      </c>
      <c r="B24595" s="2">
        <v>13.0647</v>
      </c>
      <c r="C24595" s="3">
        <v>9239</v>
      </c>
      <c r="E24595" t="s">
        <v>3616</v>
      </c>
      <c r="F24595" s="4" t="s">
        <v>14477</v>
      </c>
      <c r="G24595" s="5">
        <v>5902</v>
      </c>
      <c r="H24595" s="6">
        <v>0.13213620000000001</v>
      </c>
      <c r="I24595" s="7">
        <v>44.845999999999997</v>
      </c>
      <c r="J24595" s="2">
        <v>59.5</v>
      </c>
      <c r="K24595">
        <v>2</v>
      </c>
    </row>
    <row r="24596" spans="1:11" x14ac:dyDescent="0.25">
      <c r="A24596">
        <v>42036</v>
      </c>
      <c r="B24596" s="2">
        <v>13.06307</v>
      </c>
      <c r="C24596" s="3">
        <v>1245</v>
      </c>
      <c r="D24596" s="4">
        <v>34660</v>
      </c>
      <c r="E24596" t="s">
        <v>997</v>
      </c>
      <c r="F24596" s="4" t="s">
        <v>7883</v>
      </c>
      <c r="G24596" s="5">
        <v>916</v>
      </c>
      <c r="H24596" s="6">
        <v>8.7336200000000003E-2</v>
      </c>
      <c r="I24596" s="7">
        <v>52.585999999999999</v>
      </c>
      <c r="J24596" s="2">
        <v>54</v>
      </c>
      <c r="K24596">
        <v>1</v>
      </c>
    </row>
    <row r="24597" spans="1:11" x14ac:dyDescent="0.25">
      <c r="A24597">
        <v>97473</v>
      </c>
      <c r="B24597" s="2">
        <v>13.06279</v>
      </c>
      <c r="C24597" s="3">
        <v>289</v>
      </c>
      <c r="D24597" s="4">
        <v>40700</v>
      </c>
      <c r="E24597" t="s">
        <v>2885</v>
      </c>
      <c r="F24597" s="4" t="s">
        <v>16170</v>
      </c>
      <c r="G24597" s="5">
        <v>247</v>
      </c>
      <c r="H24597" s="6">
        <v>0.16532259999999999</v>
      </c>
      <c r="I24597" s="7">
        <v>39.106999999999999</v>
      </c>
    </row>
    <row r="24598" spans="1:11" x14ac:dyDescent="0.25">
      <c r="A24598">
        <v>12910</v>
      </c>
      <c r="B24598" s="2">
        <v>13.06236</v>
      </c>
      <c r="C24598" s="3">
        <v>2046</v>
      </c>
      <c r="D24598" s="4">
        <v>38460</v>
      </c>
      <c r="E24598" t="s">
        <v>2410</v>
      </c>
      <c r="F24598" s="4" t="s">
        <v>1280</v>
      </c>
      <c r="G24598" s="5">
        <v>1513</v>
      </c>
      <c r="H24598" s="6">
        <v>5.4857900000000001E-2</v>
      </c>
      <c r="I24598" s="7">
        <v>58.194000000000003</v>
      </c>
    </row>
    <row r="24599" spans="1:11" x14ac:dyDescent="0.25">
      <c r="A24599">
        <v>72083</v>
      </c>
      <c r="B24599" s="2">
        <v>13.061959999999999</v>
      </c>
      <c r="C24599" s="3">
        <v>209</v>
      </c>
      <c r="D24599" s="4">
        <v>30780</v>
      </c>
      <c r="E24599" t="s">
        <v>13270</v>
      </c>
      <c r="F24599" s="4" t="s">
        <v>13183</v>
      </c>
      <c r="G24599" s="5">
        <v>164</v>
      </c>
      <c r="H24599" s="6">
        <v>0.1402439</v>
      </c>
      <c r="I24599" s="7">
        <v>43.438000000000002</v>
      </c>
    </row>
    <row r="24600" spans="1:11" x14ac:dyDescent="0.25">
      <c r="A24600">
        <v>13368</v>
      </c>
      <c r="B24600" s="2">
        <v>13.06171</v>
      </c>
      <c r="C24600" s="3">
        <v>1307</v>
      </c>
      <c r="E24600" t="s">
        <v>2594</v>
      </c>
      <c r="F24600" s="4" t="s">
        <v>1280</v>
      </c>
      <c r="G24600" s="5">
        <v>901</v>
      </c>
      <c r="H24600" s="6">
        <v>8.6570499999999995E-2</v>
      </c>
      <c r="I24600" s="7">
        <v>52.707999999999998</v>
      </c>
    </row>
    <row r="24601" spans="1:11" x14ac:dyDescent="0.25">
      <c r="A24601">
        <v>49232</v>
      </c>
      <c r="B24601" s="2">
        <v>13.06109</v>
      </c>
      <c r="C24601" s="3">
        <v>2736</v>
      </c>
      <c r="D24601" s="4">
        <v>25880</v>
      </c>
      <c r="E24601" t="s">
        <v>973</v>
      </c>
      <c r="F24601" s="4" t="s">
        <v>9106</v>
      </c>
      <c r="G24601" s="5">
        <v>1710</v>
      </c>
      <c r="H24601" s="6">
        <v>0.11286549999999999</v>
      </c>
      <c r="I24601" s="7">
        <v>48.158000000000001</v>
      </c>
    </row>
    <row r="24602" spans="1:11" x14ac:dyDescent="0.25">
      <c r="A24602">
        <v>27873</v>
      </c>
      <c r="B24602" s="2">
        <v>13.06061</v>
      </c>
      <c r="C24602" s="3">
        <v>435</v>
      </c>
      <c r="D24602" s="4">
        <v>48980</v>
      </c>
      <c r="E24602" t="s">
        <v>5790</v>
      </c>
      <c r="F24602" s="4" t="s">
        <v>5642</v>
      </c>
      <c r="G24602" s="5">
        <v>282</v>
      </c>
      <c r="H24602" s="6">
        <v>0.1347518</v>
      </c>
      <c r="I24602" s="7">
        <v>44.375</v>
      </c>
    </row>
    <row r="24603" spans="1:11" x14ac:dyDescent="0.25">
      <c r="A24603">
        <v>13144</v>
      </c>
      <c r="B24603" s="2">
        <v>13.06026</v>
      </c>
      <c r="C24603" s="3">
        <v>1838</v>
      </c>
      <c r="D24603" s="4">
        <v>45060</v>
      </c>
      <c r="E24603" t="s">
        <v>1691</v>
      </c>
      <c r="F24603" s="4" t="s">
        <v>1280</v>
      </c>
      <c r="G24603" s="5">
        <v>1184</v>
      </c>
      <c r="H24603" s="6">
        <v>0.13682430000000001</v>
      </c>
      <c r="I24603" s="7">
        <v>44.01</v>
      </c>
    </row>
    <row r="24604" spans="1:11" x14ac:dyDescent="0.25">
      <c r="A24604">
        <v>75803</v>
      </c>
      <c r="B24604" s="2">
        <v>13.055910000000001</v>
      </c>
      <c r="C24604" s="3">
        <v>23523</v>
      </c>
      <c r="D24604" s="4">
        <v>37300</v>
      </c>
      <c r="E24604" t="s">
        <v>5491</v>
      </c>
      <c r="F24604" s="4" t="s">
        <v>13752</v>
      </c>
      <c r="G24604" s="5">
        <v>17006</v>
      </c>
      <c r="H24604" s="6">
        <v>9.4196500000000002E-2</v>
      </c>
      <c r="I24604" s="7">
        <v>51.366999999999997</v>
      </c>
      <c r="J24604" s="2">
        <v>43.5</v>
      </c>
      <c r="K24604">
        <v>2</v>
      </c>
    </row>
    <row r="24605" spans="1:11" x14ac:dyDescent="0.25">
      <c r="A24605">
        <v>39439</v>
      </c>
      <c r="B24605" s="2">
        <v>13.05111</v>
      </c>
      <c r="C24605" s="3">
        <v>4355</v>
      </c>
      <c r="D24605" s="4">
        <v>29860</v>
      </c>
      <c r="E24605" t="s">
        <v>7801</v>
      </c>
      <c r="F24605" s="4" t="s">
        <v>7633</v>
      </c>
      <c r="G24605" s="5">
        <v>3062</v>
      </c>
      <c r="H24605" s="6">
        <v>0.1606793</v>
      </c>
      <c r="I24605" s="7">
        <v>39.878</v>
      </c>
    </row>
    <row r="24606" spans="1:11" x14ac:dyDescent="0.25">
      <c r="A24606">
        <v>70032</v>
      </c>
      <c r="B24606" s="2">
        <v>13.04969</v>
      </c>
      <c r="C24606" s="3">
        <v>4520</v>
      </c>
      <c r="D24606" s="4">
        <v>35380</v>
      </c>
      <c r="E24606" t="s">
        <v>6647</v>
      </c>
      <c r="F24606" s="4" t="s">
        <v>12927</v>
      </c>
      <c r="G24606" s="5">
        <v>2838</v>
      </c>
      <c r="H24606" s="6">
        <v>0.1356589</v>
      </c>
      <c r="I24606" s="7">
        <v>44.195999999999998</v>
      </c>
      <c r="J24606" s="2">
        <v>24</v>
      </c>
      <c r="K24606">
        <v>1</v>
      </c>
    </row>
    <row r="24607" spans="1:11" x14ac:dyDescent="0.25">
      <c r="A24607">
        <v>73458</v>
      </c>
      <c r="B24607" s="2">
        <v>13.04888</v>
      </c>
      <c r="C24607" s="3">
        <v>925</v>
      </c>
      <c r="D24607" s="4">
        <v>11620</v>
      </c>
      <c r="E24607" t="s">
        <v>13501</v>
      </c>
      <c r="F24607" s="4" t="s">
        <v>13462</v>
      </c>
      <c r="G24607" s="5">
        <v>570</v>
      </c>
      <c r="H24607" s="6">
        <v>8.7565699999999996E-2</v>
      </c>
      <c r="I24607" s="7">
        <v>52.5</v>
      </c>
      <c r="J24607" s="2">
        <v>55</v>
      </c>
      <c r="K24607">
        <v>1</v>
      </c>
    </row>
    <row r="24608" spans="1:11" x14ac:dyDescent="0.25">
      <c r="A24608">
        <v>29720</v>
      </c>
      <c r="B24608" s="2">
        <v>13.041320000000001</v>
      </c>
      <c r="C24608" s="3">
        <v>46110</v>
      </c>
      <c r="D24608" s="4">
        <v>16740</v>
      </c>
      <c r="E24608" t="s">
        <v>176</v>
      </c>
      <c r="F24608" s="4" t="s">
        <v>6130</v>
      </c>
      <c r="G24608" s="5">
        <v>31031</v>
      </c>
      <c r="H24608" s="6">
        <v>0.14102029999999999</v>
      </c>
      <c r="I24608" s="7">
        <v>43.262</v>
      </c>
      <c r="J24608" s="2">
        <v>45.75</v>
      </c>
      <c r="K24608">
        <v>4</v>
      </c>
    </row>
    <row r="24609" spans="1:11" x14ac:dyDescent="0.25">
      <c r="A24609">
        <v>92083</v>
      </c>
      <c r="B24609" s="2">
        <v>13.02838</v>
      </c>
      <c r="C24609" s="3">
        <v>36604</v>
      </c>
      <c r="D24609" s="4">
        <v>41740</v>
      </c>
      <c r="E24609" t="s">
        <v>15491</v>
      </c>
      <c r="F24609" s="4" t="s">
        <v>15368</v>
      </c>
      <c r="G24609" s="5">
        <v>23037</v>
      </c>
      <c r="H24609" s="6">
        <v>0.1108217</v>
      </c>
      <c r="I24609" s="7">
        <v>48.48</v>
      </c>
      <c r="J24609" s="2">
        <v>39.333300000000001</v>
      </c>
      <c r="K24609">
        <v>6</v>
      </c>
    </row>
    <row r="24610" spans="1:11" x14ac:dyDescent="0.25">
      <c r="A24610">
        <v>72662</v>
      </c>
      <c r="B24610" s="2">
        <v>13.02233</v>
      </c>
      <c r="C24610" s="3">
        <v>2980</v>
      </c>
      <c r="D24610" s="4">
        <v>25460</v>
      </c>
      <c r="E24610" t="s">
        <v>6681</v>
      </c>
      <c r="F24610" s="4" t="s">
        <v>13183</v>
      </c>
      <c r="G24610" s="5">
        <v>2230</v>
      </c>
      <c r="H24610" s="6">
        <v>0.106278</v>
      </c>
      <c r="I24610" s="7">
        <v>49.265000000000001</v>
      </c>
    </row>
    <row r="24611" spans="1:11" x14ac:dyDescent="0.25">
      <c r="A24611">
        <v>60160</v>
      </c>
      <c r="B24611" s="2">
        <v>13.018140000000001</v>
      </c>
      <c r="C24611" s="3">
        <v>25590</v>
      </c>
      <c r="D24611" s="4">
        <v>16980</v>
      </c>
      <c r="E24611" t="s">
        <v>11542</v>
      </c>
      <c r="F24611" s="4" t="s">
        <v>11490</v>
      </c>
      <c r="G24611" s="5">
        <v>15279</v>
      </c>
      <c r="H24611" s="6">
        <v>0.1038681</v>
      </c>
      <c r="I24611" s="7">
        <v>49.68</v>
      </c>
      <c r="J24611" s="2">
        <v>40.25</v>
      </c>
      <c r="K24611">
        <v>4</v>
      </c>
    </row>
    <row r="24612" spans="1:11" x14ac:dyDescent="0.25">
      <c r="A24612">
        <v>31015</v>
      </c>
      <c r="B24612" s="2">
        <v>13.011010000000001</v>
      </c>
      <c r="C24612" s="3">
        <v>22287</v>
      </c>
      <c r="D24612" s="4">
        <v>18380</v>
      </c>
      <c r="E24612" t="s">
        <v>6556</v>
      </c>
      <c r="F24612" s="4" t="s">
        <v>6363</v>
      </c>
      <c r="G24612" s="5">
        <v>14522</v>
      </c>
      <c r="H24612" s="6">
        <v>0.1452968</v>
      </c>
      <c r="I24612" s="7">
        <v>42.509</v>
      </c>
      <c r="J24612" s="2">
        <v>66</v>
      </c>
      <c r="K24612">
        <v>1</v>
      </c>
    </row>
    <row r="24613" spans="1:11" x14ac:dyDescent="0.25">
      <c r="A24613">
        <v>37307</v>
      </c>
      <c r="B24613" s="2">
        <v>13.006690000000001</v>
      </c>
      <c r="C24613" s="3">
        <v>5050</v>
      </c>
      <c r="D24613" s="4">
        <v>17420</v>
      </c>
      <c r="E24613" t="s">
        <v>3865</v>
      </c>
      <c r="F24613" s="4" t="s">
        <v>7348</v>
      </c>
      <c r="G24613" s="5">
        <v>3506</v>
      </c>
      <c r="H24613" s="6">
        <v>0.1192242</v>
      </c>
      <c r="I24613" s="7">
        <v>47.011000000000003</v>
      </c>
    </row>
    <row r="24614" spans="1:11" x14ac:dyDescent="0.25">
      <c r="A24614">
        <v>74540</v>
      </c>
      <c r="B24614" s="2">
        <v>13.00582</v>
      </c>
      <c r="C24614" s="3">
        <v>164</v>
      </c>
      <c r="E24614" t="s">
        <v>6440</v>
      </c>
      <c r="F24614" s="4" t="s">
        <v>13462</v>
      </c>
      <c r="G24614" s="5">
        <v>125</v>
      </c>
      <c r="H24614" s="6">
        <v>0.12</v>
      </c>
      <c r="I24614" s="7">
        <v>46.875</v>
      </c>
    </row>
    <row r="24615" spans="1:11" x14ac:dyDescent="0.25">
      <c r="A24615">
        <v>63339</v>
      </c>
      <c r="B24615" s="2">
        <v>13.00562</v>
      </c>
      <c r="C24615" s="3">
        <v>1161</v>
      </c>
      <c r="E24615" t="s">
        <v>3533</v>
      </c>
      <c r="F24615" s="4" t="s">
        <v>12102</v>
      </c>
      <c r="G24615" s="5">
        <v>717</v>
      </c>
      <c r="H24615" s="6">
        <v>8.7743699999999994E-2</v>
      </c>
      <c r="I24615" s="7">
        <v>52.448</v>
      </c>
    </row>
    <row r="24616" spans="1:11" x14ac:dyDescent="0.25">
      <c r="A24616">
        <v>15561</v>
      </c>
      <c r="B24616" s="2">
        <v>13.005420000000001</v>
      </c>
      <c r="C24616" s="3">
        <v>142</v>
      </c>
      <c r="D24616" s="4">
        <v>43740</v>
      </c>
      <c r="E24616" t="s">
        <v>3205</v>
      </c>
      <c r="F24616" s="4" t="s">
        <v>3003</v>
      </c>
      <c r="G24616" s="5">
        <v>109</v>
      </c>
      <c r="H24616" s="6">
        <v>6.3636399999999996E-2</v>
      </c>
      <c r="I24616" s="7">
        <v>56.606999999999999</v>
      </c>
    </row>
    <row r="24617" spans="1:11" x14ac:dyDescent="0.25">
      <c r="A24617">
        <v>61929</v>
      </c>
      <c r="B24617" s="2">
        <v>13.005269999999999</v>
      </c>
      <c r="C24617" s="3">
        <v>689</v>
      </c>
      <c r="D24617" s="4">
        <v>16580</v>
      </c>
      <c r="E24617" t="s">
        <v>2666</v>
      </c>
      <c r="F24617" s="4" t="s">
        <v>11490</v>
      </c>
      <c r="G24617" s="5">
        <v>504</v>
      </c>
      <c r="H24617" s="6">
        <v>0.10317460000000001</v>
      </c>
      <c r="I24617" s="7">
        <v>49.762</v>
      </c>
    </row>
    <row r="24618" spans="1:11" x14ac:dyDescent="0.25">
      <c r="A24618">
        <v>95953</v>
      </c>
      <c r="B24618" s="2">
        <v>13.00356</v>
      </c>
      <c r="C24618" s="3">
        <v>10630</v>
      </c>
      <c r="D24618" s="4">
        <v>49700</v>
      </c>
      <c r="E24618" t="s">
        <v>6700</v>
      </c>
      <c r="F24618" s="4" t="s">
        <v>15368</v>
      </c>
      <c r="G24618" s="5">
        <v>6640</v>
      </c>
      <c r="H24618" s="6">
        <v>0.1064599</v>
      </c>
      <c r="I24618" s="7">
        <v>49.186999999999998</v>
      </c>
    </row>
    <row r="24619" spans="1:11" x14ac:dyDescent="0.25">
      <c r="A24619">
        <v>12768</v>
      </c>
      <c r="B24619" s="2">
        <v>13.00183</v>
      </c>
      <c r="C24619" s="3">
        <v>758</v>
      </c>
      <c r="E24619" t="s">
        <v>2339</v>
      </c>
      <c r="F24619" s="4" t="s">
        <v>1280</v>
      </c>
      <c r="G24619" s="5">
        <v>606</v>
      </c>
      <c r="H24619" s="6">
        <v>0.1270627</v>
      </c>
      <c r="I24619" s="7">
        <v>45.625</v>
      </c>
      <c r="J24619" s="2">
        <v>66</v>
      </c>
      <c r="K24619">
        <v>1</v>
      </c>
    </row>
    <row r="24620" spans="1:11" x14ac:dyDescent="0.25">
      <c r="A24620">
        <v>57312</v>
      </c>
      <c r="B24620" s="2">
        <v>13.00159</v>
      </c>
      <c r="C24620" s="3">
        <v>495</v>
      </c>
      <c r="E24620" t="s">
        <v>9456</v>
      </c>
      <c r="F24620" s="4" t="s">
        <v>10877</v>
      </c>
      <c r="G24620" s="5">
        <v>365</v>
      </c>
      <c r="H24620" s="6">
        <v>8.4699499999999997E-2</v>
      </c>
      <c r="I24620" s="7">
        <v>52.941000000000003</v>
      </c>
    </row>
    <row r="24621" spans="1:11" x14ac:dyDescent="0.25">
      <c r="A24621">
        <v>25951</v>
      </c>
      <c r="B24621" s="2">
        <v>13.00042</v>
      </c>
      <c r="C24621" s="3">
        <v>5846</v>
      </c>
      <c r="E24621" t="s">
        <v>4736</v>
      </c>
      <c r="F24621" s="4" t="s">
        <v>5144</v>
      </c>
      <c r="G24621" s="5">
        <v>4522</v>
      </c>
      <c r="H24621" s="6">
        <v>0.1364139</v>
      </c>
      <c r="I24621" s="7">
        <v>44</v>
      </c>
      <c r="J24621" s="2">
        <v>51</v>
      </c>
      <c r="K24621">
        <v>1</v>
      </c>
    </row>
    <row r="24622" spans="1:11" x14ac:dyDescent="0.25">
      <c r="A24622">
        <v>41271</v>
      </c>
      <c r="B24622" s="2">
        <v>12.9993</v>
      </c>
      <c r="C24622" s="3">
        <v>317</v>
      </c>
      <c r="E24622" t="s">
        <v>3832</v>
      </c>
      <c r="F24622" s="4" t="s">
        <v>7883</v>
      </c>
      <c r="G24622" s="5">
        <v>170</v>
      </c>
      <c r="H24622" s="6">
        <v>0</v>
      </c>
      <c r="I24622" s="7">
        <v>67.570999999999998</v>
      </c>
    </row>
    <row r="24623" spans="1:11" x14ac:dyDescent="0.25">
      <c r="A24623">
        <v>74462</v>
      </c>
      <c r="B24623" s="2">
        <v>12.99802</v>
      </c>
      <c r="C24623" s="3">
        <v>7458</v>
      </c>
      <c r="E24623" t="s">
        <v>13657</v>
      </c>
      <c r="F24623" s="4" t="s">
        <v>13462</v>
      </c>
      <c r="G24623" s="5">
        <v>5197</v>
      </c>
      <c r="H24623" s="6">
        <v>0.1117953</v>
      </c>
      <c r="I24623" s="7">
        <v>48.25</v>
      </c>
    </row>
    <row r="24624" spans="1:11" x14ac:dyDescent="0.25">
      <c r="A24624">
        <v>48422</v>
      </c>
      <c r="B24624" s="2">
        <v>12.995749999999999</v>
      </c>
      <c r="C24624" s="3">
        <v>6242</v>
      </c>
      <c r="E24624" t="s">
        <v>9184</v>
      </c>
      <c r="F24624" s="4" t="s">
        <v>9106</v>
      </c>
      <c r="G24624" s="5">
        <v>4258</v>
      </c>
      <c r="H24624" s="6">
        <v>0.1016671</v>
      </c>
      <c r="I24624" s="7">
        <v>50</v>
      </c>
      <c r="J24624" s="2">
        <v>57</v>
      </c>
      <c r="K24624">
        <v>3</v>
      </c>
    </row>
    <row r="24625" spans="1:11" x14ac:dyDescent="0.25">
      <c r="A24625">
        <v>29620</v>
      </c>
      <c r="B24625" s="2">
        <v>12.99264</v>
      </c>
      <c r="C24625" s="3">
        <v>12848</v>
      </c>
      <c r="D24625" s="4">
        <v>24940</v>
      </c>
      <c r="E24625" t="s">
        <v>6286</v>
      </c>
      <c r="F24625" s="4" t="s">
        <v>6130</v>
      </c>
      <c r="G24625" s="5">
        <v>8760</v>
      </c>
      <c r="H24625" s="6">
        <v>0.1302363</v>
      </c>
      <c r="I24625" s="7">
        <v>45.063000000000002</v>
      </c>
      <c r="J24625" s="2">
        <v>39.5</v>
      </c>
      <c r="K24625">
        <v>2</v>
      </c>
    </row>
    <row r="24626" spans="1:11" x14ac:dyDescent="0.25">
      <c r="A24626">
        <v>61449</v>
      </c>
      <c r="B24626" s="2">
        <v>12.990449999999999</v>
      </c>
      <c r="C24626" s="3">
        <v>546</v>
      </c>
      <c r="D24626" s="4">
        <v>37900</v>
      </c>
      <c r="E24626" t="s">
        <v>2502</v>
      </c>
      <c r="F24626" s="4" t="s">
        <v>11490</v>
      </c>
      <c r="G24626" s="5">
        <v>375</v>
      </c>
      <c r="H24626" s="6">
        <v>0.1173333</v>
      </c>
      <c r="I24626" s="7">
        <v>47.292000000000002</v>
      </c>
    </row>
    <row r="24627" spans="1:11" x14ac:dyDescent="0.25">
      <c r="A24627">
        <v>16847</v>
      </c>
      <c r="B24627" s="2">
        <v>12.99028</v>
      </c>
      <c r="C24627" s="3">
        <v>405</v>
      </c>
      <c r="D24627" s="4">
        <v>20180</v>
      </c>
      <c r="E24627" t="s">
        <v>3615</v>
      </c>
      <c r="F24627" s="4" t="s">
        <v>3003</v>
      </c>
      <c r="G24627" s="5">
        <v>321</v>
      </c>
      <c r="H24627" s="6">
        <v>3.7383199999999998E-2</v>
      </c>
      <c r="I24627" s="7">
        <v>61.103000000000002</v>
      </c>
      <c r="J24627" s="2">
        <v>61</v>
      </c>
      <c r="K24627">
        <v>1</v>
      </c>
    </row>
    <row r="24628" spans="1:11" x14ac:dyDescent="0.25">
      <c r="A24628">
        <v>95641</v>
      </c>
      <c r="B24628" s="2">
        <v>12.989879999999999</v>
      </c>
      <c r="C24628" s="3">
        <v>1731</v>
      </c>
      <c r="D24628" s="4">
        <v>40900</v>
      </c>
      <c r="E24628" t="s">
        <v>15964</v>
      </c>
      <c r="F24628" s="4" t="s">
        <v>15368</v>
      </c>
      <c r="G24628" s="5">
        <v>1355</v>
      </c>
      <c r="H24628" s="6">
        <v>9.4395300000000001E-2</v>
      </c>
      <c r="I24628" s="7">
        <v>51.25</v>
      </c>
      <c r="J24628" s="2">
        <v>41</v>
      </c>
      <c r="K24628">
        <v>3</v>
      </c>
    </row>
    <row r="24629" spans="1:11" x14ac:dyDescent="0.25">
      <c r="A24629">
        <v>15459</v>
      </c>
      <c r="B24629" s="2">
        <v>12.98929</v>
      </c>
      <c r="C24629" s="3">
        <v>1435</v>
      </c>
      <c r="D24629" s="4">
        <v>38300</v>
      </c>
      <c r="E24629" t="s">
        <v>3159</v>
      </c>
      <c r="F24629" s="4" t="s">
        <v>3003</v>
      </c>
      <c r="G24629" s="5">
        <v>1088</v>
      </c>
      <c r="H24629" s="6">
        <v>5.5096399999999997E-2</v>
      </c>
      <c r="I24629" s="7">
        <v>58.036000000000001</v>
      </c>
    </row>
    <row r="24630" spans="1:11" x14ac:dyDescent="0.25">
      <c r="A24630">
        <v>39153</v>
      </c>
      <c r="B24630" s="2">
        <v>12.988379999999999</v>
      </c>
      <c r="C24630" s="3">
        <v>3992</v>
      </c>
      <c r="E24630" t="s">
        <v>5749</v>
      </c>
      <c r="F24630" s="4" t="s">
        <v>7633</v>
      </c>
      <c r="G24630" s="5">
        <v>2724</v>
      </c>
      <c r="H24630" s="6">
        <v>0.14018349999999999</v>
      </c>
      <c r="I24630" s="7">
        <v>43.326999999999998</v>
      </c>
    </row>
    <row r="24631" spans="1:11" x14ac:dyDescent="0.25">
      <c r="A24631">
        <v>16920</v>
      </c>
      <c r="B24631" s="2">
        <v>12.98739</v>
      </c>
      <c r="C24631" s="3">
        <v>1983</v>
      </c>
      <c r="E24631" t="s">
        <v>3648</v>
      </c>
      <c r="F24631" s="4" t="s">
        <v>3003</v>
      </c>
      <c r="G24631" s="5">
        <v>1402</v>
      </c>
      <c r="H24631" s="6">
        <v>0.1176051</v>
      </c>
      <c r="I24631" s="7">
        <v>47.228000000000002</v>
      </c>
    </row>
    <row r="24632" spans="1:11" x14ac:dyDescent="0.25">
      <c r="A24632">
        <v>68813</v>
      </c>
      <c r="B24632" s="2">
        <v>12.986969999999999</v>
      </c>
      <c r="C24632" s="3">
        <v>561</v>
      </c>
      <c r="E24632" t="s">
        <v>12851</v>
      </c>
      <c r="F24632" s="4" t="s">
        <v>12738</v>
      </c>
      <c r="G24632" s="5">
        <v>368</v>
      </c>
      <c r="H24632" s="6">
        <v>0.1331522</v>
      </c>
      <c r="I24632" s="7">
        <v>44.530999999999999</v>
      </c>
    </row>
    <row r="24633" spans="1:11" x14ac:dyDescent="0.25">
      <c r="A24633">
        <v>54819</v>
      </c>
      <c r="B24633" s="2">
        <v>12.986420000000001</v>
      </c>
      <c r="C24633" s="3">
        <v>2612</v>
      </c>
      <c r="E24633" t="s">
        <v>7716</v>
      </c>
      <c r="F24633" s="4" t="s">
        <v>10031</v>
      </c>
      <c r="G24633" s="5">
        <v>1919</v>
      </c>
      <c r="H24633" s="6">
        <v>0.1229807</v>
      </c>
      <c r="I24633" s="7">
        <v>46.287999999999997</v>
      </c>
    </row>
    <row r="24634" spans="1:11" x14ac:dyDescent="0.25">
      <c r="A24634">
        <v>63532</v>
      </c>
      <c r="B24634" s="2">
        <v>12.985749999999999</v>
      </c>
      <c r="C24634" s="3">
        <v>1139</v>
      </c>
      <c r="E24634" t="s">
        <v>12158</v>
      </c>
      <c r="F24634" s="4" t="s">
        <v>12102</v>
      </c>
      <c r="G24634" s="5">
        <v>869</v>
      </c>
      <c r="H24634" s="6">
        <v>9.3210600000000005E-2</v>
      </c>
      <c r="I24634" s="7">
        <v>51.429000000000002</v>
      </c>
    </row>
    <row r="24635" spans="1:11" x14ac:dyDescent="0.25">
      <c r="A24635">
        <v>26440</v>
      </c>
      <c r="B24635" s="2">
        <v>12.98536</v>
      </c>
      <c r="C24635" s="3">
        <v>1136</v>
      </c>
      <c r="D24635" s="4">
        <v>17220</v>
      </c>
      <c r="E24635" t="s">
        <v>582</v>
      </c>
      <c r="F24635" s="4" t="s">
        <v>5144</v>
      </c>
      <c r="G24635" s="5">
        <v>792</v>
      </c>
      <c r="H24635" s="6">
        <v>6.9356899999999999E-2</v>
      </c>
      <c r="I24635" s="7">
        <v>55.55</v>
      </c>
    </row>
    <row r="24636" spans="1:11" x14ac:dyDescent="0.25">
      <c r="A24636">
        <v>13074</v>
      </c>
      <c r="B24636" s="2">
        <v>12.98442</v>
      </c>
      <c r="C24636" s="3">
        <v>4467</v>
      </c>
      <c r="D24636" s="4">
        <v>45060</v>
      </c>
      <c r="E24636" t="s">
        <v>2494</v>
      </c>
      <c r="F24636" s="4" t="s">
        <v>1280</v>
      </c>
      <c r="G24636" s="5">
        <v>3118</v>
      </c>
      <c r="H24636" s="6">
        <v>8.7207400000000004E-2</v>
      </c>
      <c r="I24636" s="7">
        <v>52.457999999999998</v>
      </c>
    </row>
    <row r="24637" spans="1:11" x14ac:dyDescent="0.25">
      <c r="A24637">
        <v>83355</v>
      </c>
      <c r="B24637" s="2">
        <v>12.98301</v>
      </c>
      <c r="C24637" s="3">
        <v>4729</v>
      </c>
      <c r="E24637" t="s">
        <v>139</v>
      </c>
      <c r="F24637" s="4" t="s">
        <v>14725</v>
      </c>
      <c r="G24637" s="5">
        <v>2756</v>
      </c>
      <c r="H24637" s="6">
        <v>9.7605200000000003E-2</v>
      </c>
      <c r="I24637" s="7">
        <v>50.661000000000001</v>
      </c>
      <c r="J24637" s="2">
        <v>43</v>
      </c>
      <c r="K24637">
        <v>2</v>
      </c>
    </row>
    <row r="24638" spans="1:11" x14ac:dyDescent="0.25">
      <c r="A24638">
        <v>93274</v>
      </c>
      <c r="B24638" s="2">
        <v>12.97265</v>
      </c>
      <c r="C24638" s="3">
        <v>71430</v>
      </c>
      <c r="D24638" s="4">
        <v>47300</v>
      </c>
      <c r="E24638" t="s">
        <v>10982</v>
      </c>
      <c r="F24638" s="4" t="s">
        <v>15368</v>
      </c>
      <c r="G24638" s="5">
        <v>40525</v>
      </c>
      <c r="H24638" s="6">
        <v>0.10692169999999999</v>
      </c>
      <c r="I24638" s="7">
        <v>49.048000000000002</v>
      </c>
      <c r="J24638" s="2">
        <v>52.555599999999998</v>
      </c>
      <c r="K24638">
        <v>9</v>
      </c>
    </row>
    <row r="24639" spans="1:11" x14ac:dyDescent="0.25">
      <c r="A24639">
        <v>46349</v>
      </c>
      <c r="B24639" s="2">
        <v>12.96242</v>
      </c>
      <c r="C24639" s="3">
        <v>3073</v>
      </c>
      <c r="D24639" s="4">
        <v>16980</v>
      </c>
      <c r="E24639" t="s">
        <v>8851</v>
      </c>
      <c r="F24639" s="4" t="s">
        <v>8800</v>
      </c>
      <c r="G24639" s="5">
        <v>2213</v>
      </c>
      <c r="H24639" s="6">
        <v>6.1879000000000003E-2</v>
      </c>
      <c r="I24639" s="7">
        <v>56.829000000000001</v>
      </c>
      <c r="J24639" s="2">
        <v>48</v>
      </c>
      <c r="K24639">
        <v>1</v>
      </c>
    </row>
    <row r="24640" spans="1:11" x14ac:dyDescent="0.25">
      <c r="A24640">
        <v>55780</v>
      </c>
      <c r="B24640" s="2">
        <v>12.96186</v>
      </c>
      <c r="C24640" s="3">
        <v>228</v>
      </c>
      <c r="D24640" s="4">
        <v>20260</v>
      </c>
      <c r="E24640" t="s">
        <v>9341</v>
      </c>
      <c r="F24640" s="4" t="s">
        <v>10428</v>
      </c>
      <c r="G24640" s="5">
        <v>131</v>
      </c>
      <c r="H24640" s="6">
        <v>9.84849E-2</v>
      </c>
      <c r="I24640" s="7">
        <v>50.5</v>
      </c>
    </row>
    <row r="24641" spans="1:11" x14ac:dyDescent="0.25">
      <c r="A24641">
        <v>64676</v>
      </c>
      <c r="B24641" s="2">
        <v>12.961790000000001</v>
      </c>
      <c r="C24641" s="3">
        <v>377</v>
      </c>
      <c r="E24641" t="s">
        <v>12310</v>
      </c>
      <c r="F24641" s="4" t="s">
        <v>12102</v>
      </c>
      <c r="G24641" s="5">
        <v>194</v>
      </c>
      <c r="H24641" s="6">
        <v>0.1230769</v>
      </c>
      <c r="I24641" s="7">
        <v>46.25</v>
      </c>
      <c r="J24641" s="2">
        <v>50</v>
      </c>
      <c r="K24641">
        <v>1</v>
      </c>
    </row>
    <row r="24642" spans="1:11" x14ac:dyDescent="0.25">
      <c r="A24642">
        <v>98593</v>
      </c>
      <c r="B24642" s="2">
        <v>12.96158</v>
      </c>
      <c r="C24642" s="3">
        <v>925</v>
      </c>
      <c r="D24642" s="4">
        <v>16500</v>
      </c>
      <c r="E24642" t="s">
        <v>16468</v>
      </c>
      <c r="F24642" s="4" t="s">
        <v>16344</v>
      </c>
      <c r="G24642" s="5">
        <v>646</v>
      </c>
      <c r="H24642" s="6">
        <v>5.2631600000000001E-2</v>
      </c>
      <c r="I24642" s="7">
        <v>58.420999999999999</v>
      </c>
    </row>
    <row r="24643" spans="1:11" x14ac:dyDescent="0.25">
      <c r="A24643">
        <v>85037</v>
      </c>
      <c r="B24643" s="2">
        <v>12.955249999999999</v>
      </c>
      <c r="C24643" s="3">
        <v>47465</v>
      </c>
      <c r="D24643" s="4">
        <v>38060</v>
      </c>
      <c r="E24643" t="s">
        <v>2525</v>
      </c>
      <c r="F24643" s="4" t="s">
        <v>14962</v>
      </c>
      <c r="G24643" s="5">
        <v>25827</v>
      </c>
      <c r="H24643" s="6">
        <v>0.1253291</v>
      </c>
      <c r="I24643" s="7">
        <v>45.856000000000002</v>
      </c>
      <c r="J24643" s="2">
        <v>43.5</v>
      </c>
      <c r="K24643">
        <v>2</v>
      </c>
    </row>
    <row r="24644" spans="1:11" x14ac:dyDescent="0.25">
      <c r="A24644">
        <v>26852</v>
      </c>
      <c r="B24644" s="2">
        <v>12.948930000000001</v>
      </c>
      <c r="C24644" s="3">
        <v>795</v>
      </c>
      <c r="D24644" s="4">
        <v>49020</v>
      </c>
      <c r="E24644" t="s">
        <v>5637</v>
      </c>
      <c r="F24644" s="4" t="s">
        <v>5144</v>
      </c>
      <c r="G24644" s="5">
        <v>579</v>
      </c>
      <c r="H24644" s="6">
        <v>2.9310300000000001E-2</v>
      </c>
      <c r="I24644" s="7">
        <v>62.448</v>
      </c>
    </row>
    <row r="24645" spans="1:11" x14ac:dyDescent="0.25">
      <c r="A24645">
        <v>71024</v>
      </c>
      <c r="B24645" s="2">
        <v>12.948499999999999</v>
      </c>
      <c r="C24645" s="3">
        <v>1822</v>
      </c>
      <c r="D24645" s="4">
        <v>43340</v>
      </c>
      <c r="E24645" t="s">
        <v>13095</v>
      </c>
      <c r="F24645" s="4" t="s">
        <v>12927</v>
      </c>
      <c r="G24645" s="5">
        <v>1189</v>
      </c>
      <c r="H24645" s="6">
        <v>0.10597139999999999</v>
      </c>
      <c r="I24645" s="7">
        <v>49.191000000000003</v>
      </c>
    </row>
    <row r="24646" spans="1:11" x14ac:dyDescent="0.25">
      <c r="A24646">
        <v>41602</v>
      </c>
      <c r="B24646" s="2">
        <v>12.94814</v>
      </c>
      <c r="C24646" s="3">
        <v>411</v>
      </c>
      <c r="E24646" t="s">
        <v>8097</v>
      </c>
      <c r="F24646" s="4" t="s">
        <v>7883</v>
      </c>
      <c r="G24646" s="5">
        <v>303</v>
      </c>
      <c r="H24646" s="6">
        <v>5.6105599999999999E-2</v>
      </c>
      <c r="I24646" s="7">
        <v>57.804000000000002</v>
      </c>
    </row>
    <row r="24647" spans="1:11" x14ac:dyDescent="0.25">
      <c r="A24647">
        <v>77303</v>
      </c>
      <c r="B24647" s="2">
        <v>12.94528</v>
      </c>
      <c r="C24647" s="3">
        <v>18641</v>
      </c>
      <c r="D24647" s="4">
        <v>26420</v>
      </c>
      <c r="E24647" t="s">
        <v>14029</v>
      </c>
      <c r="F24647" s="4" t="s">
        <v>13752</v>
      </c>
      <c r="G24647" s="5">
        <v>11675</v>
      </c>
      <c r="H24647" s="6">
        <v>9.9691699999999994E-2</v>
      </c>
      <c r="I24647" s="7">
        <v>50.268999999999998</v>
      </c>
    </row>
    <row r="24648" spans="1:11" x14ac:dyDescent="0.25">
      <c r="A24648">
        <v>26056</v>
      </c>
      <c r="B24648" s="2">
        <v>12.94244</v>
      </c>
      <c r="C24648" s="3">
        <v>194</v>
      </c>
      <c r="D24648" s="4">
        <v>48260</v>
      </c>
      <c r="E24648" t="s">
        <v>5473</v>
      </c>
      <c r="F24648" s="4" t="s">
        <v>5144</v>
      </c>
      <c r="G24648" s="5">
        <v>172</v>
      </c>
      <c r="H24648" s="6">
        <v>0.13953489999999999</v>
      </c>
      <c r="I24648" s="7">
        <v>43.381999999999998</v>
      </c>
    </row>
    <row r="24649" spans="1:11" x14ac:dyDescent="0.25">
      <c r="A24649">
        <v>32331</v>
      </c>
      <c r="B24649" s="2">
        <v>12.941599999999999</v>
      </c>
      <c r="C24649" s="3">
        <v>4712</v>
      </c>
      <c r="E24649" t="s">
        <v>481</v>
      </c>
      <c r="F24649" s="4" t="s">
        <v>6689</v>
      </c>
      <c r="G24649" s="5">
        <v>3326</v>
      </c>
      <c r="H24649" s="6">
        <v>0.1094079</v>
      </c>
      <c r="I24649" s="7">
        <v>48.582999999999998</v>
      </c>
      <c r="J24649" s="2">
        <v>39</v>
      </c>
      <c r="K24649">
        <v>1</v>
      </c>
    </row>
    <row r="24650" spans="1:11" x14ac:dyDescent="0.25">
      <c r="A24650">
        <v>88336</v>
      </c>
      <c r="B24650" s="2">
        <v>12.94074</v>
      </c>
      <c r="C24650" s="3">
        <v>340</v>
      </c>
      <c r="E24650" t="s">
        <v>14310</v>
      </c>
      <c r="F24650" s="4" t="s">
        <v>15124</v>
      </c>
      <c r="G24650" s="5">
        <v>264</v>
      </c>
      <c r="H24650" s="6">
        <v>0.2528302</v>
      </c>
      <c r="I24650" s="7">
        <v>23.797999999999998</v>
      </c>
    </row>
    <row r="24651" spans="1:11" x14ac:dyDescent="0.25">
      <c r="A24651">
        <v>42553</v>
      </c>
      <c r="B24651" s="2">
        <v>12.93985</v>
      </c>
      <c r="C24651" s="3">
        <v>4885</v>
      </c>
      <c r="D24651" s="4">
        <v>43700</v>
      </c>
      <c r="E24651" t="s">
        <v>8266</v>
      </c>
      <c r="F24651" s="4" t="s">
        <v>7883</v>
      </c>
      <c r="G24651" s="5">
        <v>3444</v>
      </c>
      <c r="H24651" s="6">
        <v>0.12075470000000001</v>
      </c>
      <c r="I24651" s="7">
        <v>46.615000000000002</v>
      </c>
      <c r="J24651" s="2">
        <v>38</v>
      </c>
      <c r="K24651">
        <v>2</v>
      </c>
    </row>
    <row r="24652" spans="1:11" x14ac:dyDescent="0.25">
      <c r="A24652">
        <v>62330</v>
      </c>
      <c r="B24652" s="2">
        <v>12.93873</v>
      </c>
      <c r="C24652" s="3">
        <v>1766</v>
      </c>
      <c r="D24652" s="4">
        <v>22800</v>
      </c>
      <c r="E24652" t="s">
        <v>11931</v>
      </c>
      <c r="F24652" s="4" t="s">
        <v>11490</v>
      </c>
      <c r="G24652" s="5">
        <v>1228</v>
      </c>
      <c r="H24652" s="6">
        <v>0.11879579999999999</v>
      </c>
      <c r="I24652" s="7">
        <v>46.953000000000003</v>
      </c>
    </row>
    <row r="24653" spans="1:11" x14ac:dyDescent="0.25">
      <c r="A24653">
        <v>81226</v>
      </c>
      <c r="B24653" s="2">
        <v>12.936730000000001</v>
      </c>
      <c r="C24653" s="3">
        <v>9090</v>
      </c>
      <c r="D24653" s="4">
        <v>15860</v>
      </c>
      <c r="E24653" t="s">
        <v>52</v>
      </c>
      <c r="F24653" s="4" t="s">
        <v>14477</v>
      </c>
      <c r="G24653" s="5">
        <v>7139</v>
      </c>
      <c r="H24653" s="6">
        <v>9.6918799999999999E-2</v>
      </c>
      <c r="I24653" s="7">
        <v>50.731999999999999</v>
      </c>
    </row>
    <row r="24654" spans="1:11" x14ac:dyDescent="0.25">
      <c r="A24654">
        <v>76544</v>
      </c>
      <c r="B24654" s="2">
        <v>12.93225</v>
      </c>
      <c r="C24654" s="3">
        <v>32500</v>
      </c>
      <c r="D24654" s="4">
        <v>28660</v>
      </c>
      <c r="E24654" t="s">
        <v>13959</v>
      </c>
      <c r="F24654" s="4" t="s">
        <v>13752</v>
      </c>
      <c r="G24654" s="5">
        <v>11588</v>
      </c>
      <c r="H24654" s="6">
        <v>0.1427339</v>
      </c>
      <c r="I24654" s="7">
        <v>42.814</v>
      </c>
      <c r="J24654" s="2">
        <v>42.25</v>
      </c>
      <c r="K24654">
        <v>4</v>
      </c>
    </row>
    <row r="24655" spans="1:11" x14ac:dyDescent="0.25">
      <c r="A24655">
        <v>95415</v>
      </c>
      <c r="B24655" s="2">
        <v>12.92923</v>
      </c>
      <c r="C24655" s="3">
        <v>1590</v>
      </c>
      <c r="D24655" s="4">
        <v>46380</v>
      </c>
      <c r="E24655" t="s">
        <v>2554</v>
      </c>
      <c r="F24655" s="4" t="s">
        <v>15368</v>
      </c>
      <c r="G24655" s="5">
        <v>995</v>
      </c>
      <c r="H24655" s="6">
        <v>0.15963859999999999</v>
      </c>
      <c r="I24655" s="7">
        <v>39.89</v>
      </c>
      <c r="J24655" s="2">
        <v>59</v>
      </c>
      <c r="K24655">
        <v>2</v>
      </c>
    </row>
    <row r="24656" spans="1:11" x14ac:dyDescent="0.25">
      <c r="A24656">
        <v>65644</v>
      </c>
      <c r="B24656" s="2">
        <v>12.92859</v>
      </c>
      <c r="C24656" s="3">
        <v>2533</v>
      </c>
      <c r="D24656" s="4">
        <v>44180</v>
      </c>
      <c r="E24656" t="s">
        <v>3648</v>
      </c>
      <c r="F24656" s="4" t="s">
        <v>12102</v>
      </c>
      <c r="G24656" s="5">
        <v>1712</v>
      </c>
      <c r="H24656" s="6">
        <v>0.13434579999999999</v>
      </c>
      <c r="I24656" s="7">
        <v>44.256</v>
      </c>
    </row>
    <row r="24657" spans="1:12" x14ac:dyDescent="0.25">
      <c r="A24657">
        <v>34762</v>
      </c>
      <c r="B24657" s="2">
        <v>12.928089999999999</v>
      </c>
      <c r="C24657" s="3">
        <v>389</v>
      </c>
      <c r="D24657" s="4">
        <v>36740</v>
      </c>
      <c r="E24657" t="s">
        <v>7015</v>
      </c>
      <c r="F24657" s="4" t="s">
        <v>6689</v>
      </c>
      <c r="G24657" s="5">
        <v>358</v>
      </c>
      <c r="H24657" s="6">
        <v>8.3565500000000001E-2</v>
      </c>
      <c r="I24657" s="7">
        <v>53.03</v>
      </c>
    </row>
    <row r="24658" spans="1:12" x14ac:dyDescent="0.25">
      <c r="A24658">
        <v>62930</v>
      </c>
      <c r="B24658" s="2">
        <v>12.92703</v>
      </c>
      <c r="C24658" s="3">
        <v>6204</v>
      </c>
      <c r="E24658" t="s">
        <v>8671</v>
      </c>
      <c r="F24658" s="4" t="s">
        <v>11490</v>
      </c>
      <c r="G24658" s="5">
        <v>4077</v>
      </c>
      <c r="H24658" s="6">
        <v>0.1434879</v>
      </c>
      <c r="I24658" s="7">
        <v>42.673999999999999</v>
      </c>
    </row>
    <row r="24659" spans="1:12" x14ac:dyDescent="0.25">
      <c r="A24659">
        <v>79371</v>
      </c>
      <c r="B24659" s="2">
        <v>12.92586</v>
      </c>
      <c r="C24659" s="3">
        <v>1368</v>
      </c>
      <c r="E24659" t="s">
        <v>14412</v>
      </c>
      <c r="F24659" s="4" t="s">
        <v>13752</v>
      </c>
      <c r="G24659" s="5">
        <v>796</v>
      </c>
      <c r="H24659" s="6">
        <v>0.1444724</v>
      </c>
      <c r="I24659" s="7">
        <v>42.5</v>
      </c>
    </row>
    <row r="24660" spans="1:12" x14ac:dyDescent="0.25">
      <c r="A24660">
        <v>49683</v>
      </c>
      <c r="B24660" s="2">
        <v>12.925319999999999</v>
      </c>
      <c r="C24660" s="3">
        <v>2082</v>
      </c>
      <c r="D24660" s="4">
        <v>45900</v>
      </c>
      <c r="E24660" t="s">
        <v>9451</v>
      </c>
      <c r="F24660" s="4" t="s">
        <v>9106</v>
      </c>
      <c r="G24660" s="5">
        <v>1472</v>
      </c>
      <c r="H24660" s="6">
        <v>0.13179350000000001</v>
      </c>
      <c r="I24660" s="7">
        <v>44.688000000000002</v>
      </c>
      <c r="J24660" s="2">
        <v>70</v>
      </c>
      <c r="K24660">
        <v>1</v>
      </c>
    </row>
    <row r="24661" spans="1:12" x14ac:dyDescent="0.25">
      <c r="A24661">
        <v>45439</v>
      </c>
      <c r="B24661" s="2">
        <v>12.923360000000001</v>
      </c>
      <c r="C24661" s="3">
        <v>10144</v>
      </c>
      <c r="D24661" s="4">
        <v>19380</v>
      </c>
      <c r="E24661" t="s">
        <v>1749</v>
      </c>
      <c r="F24661" s="4" t="s">
        <v>8295</v>
      </c>
      <c r="G24661" s="5">
        <v>6703</v>
      </c>
      <c r="H24661" s="6">
        <v>0.13902149999999999</v>
      </c>
      <c r="I24661" s="7">
        <v>43.433999999999997</v>
      </c>
      <c r="J24661" s="2">
        <v>38.75</v>
      </c>
      <c r="K24661">
        <v>4</v>
      </c>
    </row>
    <row r="24662" spans="1:12" x14ac:dyDescent="0.25">
      <c r="A24662">
        <v>33604</v>
      </c>
      <c r="B24662" s="2">
        <v>12.91563</v>
      </c>
      <c r="C24662" s="3">
        <v>37740</v>
      </c>
      <c r="D24662" s="4">
        <v>45300</v>
      </c>
      <c r="E24662" t="s">
        <v>6919</v>
      </c>
      <c r="F24662" s="4" t="s">
        <v>6689</v>
      </c>
      <c r="G24662" s="5">
        <v>25621</v>
      </c>
      <c r="H24662" s="6">
        <v>0.17723739999999999</v>
      </c>
      <c r="I24662" s="7">
        <v>36.828000000000003</v>
      </c>
      <c r="J24662" s="2">
        <v>43.909100000000002</v>
      </c>
      <c r="K24662">
        <v>11</v>
      </c>
      <c r="L24662" s="2">
        <v>71.7</v>
      </c>
    </row>
    <row r="24663" spans="1:12" x14ac:dyDescent="0.25">
      <c r="A24663">
        <v>46565</v>
      </c>
      <c r="B24663" s="2">
        <v>12.908480000000001</v>
      </c>
      <c r="C24663" s="3">
        <v>8357</v>
      </c>
      <c r="E24663" t="s">
        <v>8882</v>
      </c>
      <c r="F24663" s="4" t="s">
        <v>8800</v>
      </c>
      <c r="G24663" s="5">
        <v>4237</v>
      </c>
      <c r="H24663" s="6">
        <v>8.5889599999999997E-2</v>
      </c>
      <c r="I24663" s="7">
        <v>52.612000000000002</v>
      </c>
      <c r="J24663" s="2">
        <v>53</v>
      </c>
      <c r="K24663">
        <v>1</v>
      </c>
    </row>
    <row r="24664" spans="1:12" x14ac:dyDescent="0.25">
      <c r="A24664">
        <v>97539</v>
      </c>
      <c r="B24664" s="2">
        <v>12.9068</v>
      </c>
      <c r="C24664" s="3">
        <v>3431</v>
      </c>
      <c r="D24664" s="4">
        <v>32780</v>
      </c>
      <c r="E24664" t="s">
        <v>16284</v>
      </c>
      <c r="F24664" s="4" t="s">
        <v>16170</v>
      </c>
      <c r="G24664" s="5">
        <v>2772</v>
      </c>
      <c r="H24664" s="6">
        <v>0.16883119999999999</v>
      </c>
      <c r="I24664" s="7">
        <v>38.276000000000003</v>
      </c>
    </row>
    <row r="24665" spans="1:12" x14ac:dyDescent="0.25">
      <c r="A24665">
        <v>70560</v>
      </c>
      <c r="B24665" s="2">
        <v>12.899789999999999</v>
      </c>
      <c r="C24665" s="3">
        <v>42337</v>
      </c>
      <c r="D24665" s="4">
        <v>29180</v>
      </c>
      <c r="E24665" t="s">
        <v>13024</v>
      </c>
      <c r="F24665" s="4" t="s">
        <v>12927</v>
      </c>
      <c r="G24665" s="5">
        <v>26541</v>
      </c>
      <c r="H24665" s="6">
        <v>0.114276</v>
      </c>
      <c r="I24665" s="7">
        <v>47.703000000000003</v>
      </c>
      <c r="J24665" s="2">
        <v>49.25</v>
      </c>
      <c r="K24665">
        <v>4</v>
      </c>
    </row>
    <row r="24666" spans="1:12" x14ac:dyDescent="0.25">
      <c r="A24666">
        <v>15359</v>
      </c>
      <c r="B24666" s="2">
        <v>12.893409999999999</v>
      </c>
      <c r="C24666" s="3">
        <v>150</v>
      </c>
      <c r="E24666" t="s">
        <v>3113</v>
      </c>
      <c r="F24666" s="4" t="s">
        <v>3003</v>
      </c>
      <c r="G24666" s="5">
        <v>119</v>
      </c>
      <c r="H24666" s="6">
        <v>6.7226900000000006E-2</v>
      </c>
      <c r="I24666" s="7">
        <v>55.832999999999998</v>
      </c>
      <c r="J24666" s="2">
        <v>47</v>
      </c>
      <c r="K24666">
        <v>1</v>
      </c>
    </row>
    <row r="24667" spans="1:12" x14ac:dyDescent="0.25">
      <c r="A24667">
        <v>96006</v>
      </c>
      <c r="B24667" s="2">
        <v>12.89331</v>
      </c>
      <c r="C24667" s="3">
        <v>400</v>
      </c>
      <c r="E24667" t="s">
        <v>16024</v>
      </c>
      <c r="F24667" s="4" t="s">
        <v>15368</v>
      </c>
      <c r="G24667" s="5">
        <v>277</v>
      </c>
      <c r="H24667" s="6">
        <v>3.2490999999999999E-2</v>
      </c>
      <c r="I24667" s="7">
        <v>61.832999999999998</v>
      </c>
    </row>
    <row r="24668" spans="1:12" x14ac:dyDescent="0.25">
      <c r="A24668">
        <v>77048</v>
      </c>
      <c r="B24668" s="2">
        <v>12.890829999999999</v>
      </c>
      <c r="C24668" s="3">
        <v>16520</v>
      </c>
      <c r="D24668" s="4">
        <v>26420</v>
      </c>
      <c r="E24668" t="s">
        <v>3103</v>
      </c>
      <c r="F24668" s="4" t="s">
        <v>13752</v>
      </c>
      <c r="G24668" s="5">
        <v>10090</v>
      </c>
      <c r="H24668" s="6">
        <v>0.12864220000000001</v>
      </c>
      <c r="I24668" s="7">
        <v>45.213000000000001</v>
      </c>
      <c r="J24668" s="2">
        <v>51.5</v>
      </c>
      <c r="K24668">
        <v>2</v>
      </c>
    </row>
    <row r="24669" spans="1:12" x14ac:dyDescent="0.25">
      <c r="A24669">
        <v>97720</v>
      </c>
      <c r="B24669" s="2">
        <v>12.887689999999999</v>
      </c>
      <c r="C24669" s="3">
        <v>4098</v>
      </c>
      <c r="E24669" t="s">
        <v>7357</v>
      </c>
      <c r="F24669" s="4" t="s">
        <v>16170</v>
      </c>
      <c r="G24669" s="5">
        <v>3063</v>
      </c>
      <c r="H24669" s="6">
        <v>0.16840730000000001</v>
      </c>
      <c r="I24669" s="7">
        <v>38.340000000000003</v>
      </c>
      <c r="J24669" s="2">
        <v>45.666699999999999</v>
      </c>
      <c r="K24669">
        <v>3</v>
      </c>
    </row>
    <row r="24670" spans="1:12" x14ac:dyDescent="0.25">
      <c r="A24670">
        <v>71944</v>
      </c>
      <c r="B24670" s="2">
        <v>12.886839999999999</v>
      </c>
      <c r="C24670" s="3">
        <v>773</v>
      </c>
      <c r="E24670" t="s">
        <v>13231</v>
      </c>
      <c r="F24670" s="4" t="s">
        <v>13183</v>
      </c>
      <c r="G24670" s="5">
        <v>467</v>
      </c>
      <c r="H24670" s="6">
        <v>0.16239319999999999</v>
      </c>
      <c r="I24670" s="7">
        <v>39.375</v>
      </c>
    </row>
    <row r="24671" spans="1:12" x14ac:dyDescent="0.25">
      <c r="A24671">
        <v>74029</v>
      </c>
      <c r="B24671" s="2">
        <v>12.88592</v>
      </c>
      <c r="C24671" s="3">
        <v>5359</v>
      </c>
      <c r="D24671" s="4">
        <v>12780</v>
      </c>
      <c r="E24671" t="s">
        <v>11818</v>
      </c>
      <c r="F24671" s="4" t="s">
        <v>13462</v>
      </c>
      <c r="G24671" s="5">
        <v>3381</v>
      </c>
      <c r="H24671" s="6">
        <v>0.1002662</v>
      </c>
      <c r="I24671" s="7">
        <v>50.106000000000002</v>
      </c>
    </row>
    <row r="24672" spans="1:12" x14ac:dyDescent="0.25">
      <c r="A24672">
        <v>27046</v>
      </c>
      <c r="B24672" s="2">
        <v>12.884690000000001</v>
      </c>
      <c r="C24672" s="3">
        <v>2224</v>
      </c>
      <c r="D24672" s="4">
        <v>49180</v>
      </c>
      <c r="E24672" t="s">
        <v>3561</v>
      </c>
      <c r="F24672" s="4" t="s">
        <v>5642</v>
      </c>
      <c r="G24672" s="5">
        <v>1743</v>
      </c>
      <c r="H24672" s="6">
        <v>6.6513799999999998E-2</v>
      </c>
      <c r="I24672" s="7">
        <v>55.938000000000002</v>
      </c>
      <c r="J24672" s="2">
        <v>62</v>
      </c>
      <c r="K24672">
        <v>1</v>
      </c>
    </row>
    <row r="24673" spans="1:11" x14ac:dyDescent="0.25">
      <c r="A24673">
        <v>37826</v>
      </c>
      <c r="B24673" s="2">
        <v>12.883509999999999</v>
      </c>
      <c r="C24673" s="3">
        <v>4796</v>
      </c>
      <c r="D24673" s="4">
        <v>11940</v>
      </c>
      <c r="E24673" t="s">
        <v>7500</v>
      </c>
      <c r="F24673" s="4" t="s">
        <v>7348</v>
      </c>
      <c r="G24673" s="5">
        <v>3209</v>
      </c>
      <c r="H24673" s="6">
        <v>0.10875659999999999</v>
      </c>
      <c r="I24673" s="7">
        <v>48.634999999999998</v>
      </c>
    </row>
    <row r="24674" spans="1:11" x14ac:dyDescent="0.25">
      <c r="A24674">
        <v>72042</v>
      </c>
      <c r="B24674" s="2">
        <v>12.88191</v>
      </c>
      <c r="C24674" s="3">
        <v>4939</v>
      </c>
      <c r="E24674" t="s">
        <v>10017</v>
      </c>
      <c r="F24674" s="4" t="s">
        <v>13183</v>
      </c>
      <c r="G24674" s="5">
        <v>3467</v>
      </c>
      <c r="H24674" s="6">
        <v>0.1208538</v>
      </c>
      <c r="I24674" s="7">
        <v>46.542999999999999</v>
      </c>
    </row>
    <row r="24675" spans="1:11" x14ac:dyDescent="0.25">
      <c r="A24675">
        <v>85346</v>
      </c>
      <c r="B24675" s="2">
        <v>12.880050000000001</v>
      </c>
      <c r="C24675" s="3">
        <v>4297</v>
      </c>
      <c r="E24675" t="s">
        <v>14997</v>
      </c>
      <c r="F24675" s="4" t="s">
        <v>14962</v>
      </c>
      <c r="G24675" s="5">
        <v>4289</v>
      </c>
      <c r="H24675" s="6">
        <v>8.9298199999999994E-2</v>
      </c>
      <c r="I24675" s="7">
        <v>51.996000000000002</v>
      </c>
    </row>
    <row r="24676" spans="1:11" x14ac:dyDescent="0.25">
      <c r="A24676">
        <v>28167</v>
      </c>
      <c r="B24676" s="2">
        <v>12.878590000000001</v>
      </c>
      <c r="C24676" s="3">
        <v>2444</v>
      </c>
      <c r="D24676" s="4">
        <v>22580</v>
      </c>
      <c r="E24676" t="s">
        <v>5897</v>
      </c>
      <c r="F24676" s="4" t="s">
        <v>5642</v>
      </c>
      <c r="G24676" s="5">
        <v>1807</v>
      </c>
      <c r="H24676" s="6">
        <v>0.14886550000000001</v>
      </c>
      <c r="I24676" s="7">
        <v>41.701000000000001</v>
      </c>
    </row>
    <row r="24677" spans="1:11" x14ac:dyDescent="0.25">
      <c r="A24677">
        <v>55771</v>
      </c>
      <c r="B24677" s="2">
        <v>12.877840000000001</v>
      </c>
      <c r="C24677" s="3">
        <v>1840</v>
      </c>
      <c r="D24677" s="4">
        <v>20260</v>
      </c>
      <c r="E24677" t="s">
        <v>10546</v>
      </c>
      <c r="F24677" s="4" t="s">
        <v>10428</v>
      </c>
      <c r="G24677" s="5">
        <v>1328</v>
      </c>
      <c r="H24677" s="6">
        <v>0.15425130000000001</v>
      </c>
      <c r="I24677" s="7">
        <v>40.768999999999998</v>
      </c>
      <c r="J24677" s="2">
        <v>56</v>
      </c>
      <c r="K24677">
        <v>1</v>
      </c>
    </row>
    <row r="24678" spans="1:11" x14ac:dyDescent="0.25">
      <c r="A24678">
        <v>98858</v>
      </c>
      <c r="B24678" s="2">
        <v>12.8772</v>
      </c>
      <c r="C24678" s="3">
        <v>2299</v>
      </c>
      <c r="D24678" s="4">
        <v>48300</v>
      </c>
      <c r="E24678" t="s">
        <v>985</v>
      </c>
      <c r="F24678" s="4" t="s">
        <v>16344</v>
      </c>
      <c r="G24678" s="5">
        <v>1361</v>
      </c>
      <c r="H24678" s="6">
        <v>0.1123348</v>
      </c>
      <c r="I24678" s="7">
        <v>48.011000000000003</v>
      </c>
      <c r="J24678" s="2">
        <v>65</v>
      </c>
      <c r="K24678">
        <v>1</v>
      </c>
    </row>
    <row r="24679" spans="1:11" x14ac:dyDescent="0.25">
      <c r="A24679">
        <v>17214</v>
      </c>
      <c r="B24679" s="2">
        <v>12.87664</v>
      </c>
      <c r="C24679" s="3">
        <v>1391</v>
      </c>
      <c r="D24679" s="4">
        <v>16540</v>
      </c>
      <c r="E24679" t="s">
        <v>3731</v>
      </c>
      <c r="F24679" s="4" t="s">
        <v>3003</v>
      </c>
      <c r="G24679" s="5">
        <v>982</v>
      </c>
      <c r="H24679" s="6">
        <v>0.1078332</v>
      </c>
      <c r="I24679" s="7">
        <v>48.784999999999997</v>
      </c>
    </row>
    <row r="24680" spans="1:11" x14ac:dyDescent="0.25">
      <c r="A24680">
        <v>49736</v>
      </c>
      <c r="B24680" s="2">
        <v>12.87631</v>
      </c>
      <c r="C24680" s="3">
        <v>504</v>
      </c>
      <c r="D24680" s="4">
        <v>42300</v>
      </c>
      <c r="E24680" t="s">
        <v>9473</v>
      </c>
      <c r="F24680" s="4" t="s">
        <v>9106</v>
      </c>
      <c r="G24680" s="5">
        <v>412</v>
      </c>
      <c r="H24680" s="6">
        <v>0.1116505</v>
      </c>
      <c r="I24680" s="7">
        <v>48.125</v>
      </c>
    </row>
    <row r="24681" spans="1:11" x14ac:dyDescent="0.25">
      <c r="A24681">
        <v>47145</v>
      </c>
      <c r="B24681" s="2">
        <v>12.87588</v>
      </c>
      <c r="C24681" s="3">
        <v>2167</v>
      </c>
      <c r="E24681" t="s">
        <v>1767</v>
      </c>
      <c r="F24681" s="4" t="s">
        <v>8800</v>
      </c>
      <c r="G24681" s="5">
        <v>1366</v>
      </c>
      <c r="H24681" s="6">
        <v>0.1016825</v>
      </c>
      <c r="I24681" s="7">
        <v>49.845999999999997</v>
      </c>
    </row>
    <row r="24682" spans="1:11" x14ac:dyDescent="0.25">
      <c r="A24682">
        <v>36320</v>
      </c>
      <c r="B24682" s="2">
        <v>12.87494</v>
      </c>
      <c r="C24682" s="3">
        <v>3634</v>
      </c>
      <c r="D24682" s="4">
        <v>20020</v>
      </c>
      <c r="E24682" t="s">
        <v>7229</v>
      </c>
      <c r="F24682" s="4" t="s">
        <v>7027</v>
      </c>
      <c r="G24682" s="5">
        <v>2563</v>
      </c>
      <c r="H24682" s="6">
        <v>9.1263700000000003E-2</v>
      </c>
      <c r="I24682" s="7">
        <v>51.643000000000001</v>
      </c>
      <c r="J24682" s="2">
        <v>72</v>
      </c>
      <c r="K24682">
        <v>1</v>
      </c>
    </row>
    <row r="24683" spans="1:11" x14ac:dyDescent="0.25">
      <c r="A24683">
        <v>55758</v>
      </c>
      <c r="B24683" s="2">
        <v>12.8743</v>
      </c>
      <c r="C24683" s="3">
        <v>151</v>
      </c>
      <c r="D24683" s="4">
        <v>20260</v>
      </c>
      <c r="E24683" t="s">
        <v>10538</v>
      </c>
      <c r="F24683" s="4" t="s">
        <v>10428</v>
      </c>
      <c r="G24683" s="5">
        <v>116</v>
      </c>
      <c r="H24683" s="6">
        <v>0.10256410000000001</v>
      </c>
      <c r="I24683" s="7">
        <v>49.688000000000002</v>
      </c>
    </row>
    <row r="24684" spans="1:11" x14ac:dyDescent="0.25">
      <c r="A24684">
        <v>87747</v>
      </c>
      <c r="B24684" s="2">
        <v>12.87397</v>
      </c>
      <c r="C24684" s="3">
        <v>1738</v>
      </c>
      <c r="E24684" t="s">
        <v>13501</v>
      </c>
      <c r="F24684" s="4" t="s">
        <v>15124</v>
      </c>
      <c r="G24684" s="5">
        <v>1274</v>
      </c>
      <c r="H24684" s="6">
        <v>0.20251179999999999</v>
      </c>
      <c r="I24684" s="7">
        <v>32.411000000000001</v>
      </c>
    </row>
    <row r="24685" spans="1:11" x14ac:dyDescent="0.25">
      <c r="A24685">
        <v>75236</v>
      </c>
      <c r="B24685" s="2">
        <v>12.87148</v>
      </c>
      <c r="C24685" s="3">
        <v>16086</v>
      </c>
      <c r="D24685" s="4">
        <v>19100</v>
      </c>
      <c r="E24685" t="s">
        <v>4091</v>
      </c>
      <c r="F24685" s="4" t="s">
        <v>13752</v>
      </c>
      <c r="G24685" s="5">
        <v>9123</v>
      </c>
      <c r="H24685" s="6">
        <v>0.15409909999999999</v>
      </c>
      <c r="I24685" s="7">
        <v>40.776000000000003</v>
      </c>
      <c r="J24685" s="2">
        <v>44.333300000000001</v>
      </c>
      <c r="K24685">
        <v>3</v>
      </c>
    </row>
    <row r="24686" spans="1:11" x14ac:dyDescent="0.25">
      <c r="A24686">
        <v>16210</v>
      </c>
      <c r="B24686" s="2">
        <v>12.869109999999999</v>
      </c>
      <c r="C24686" s="3">
        <v>1136</v>
      </c>
      <c r="D24686" s="4">
        <v>38300</v>
      </c>
      <c r="E24686" t="s">
        <v>3438</v>
      </c>
      <c r="F24686" s="4" t="s">
        <v>3003</v>
      </c>
      <c r="G24686" s="5">
        <v>762</v>
      </c>
      <c r="H24686" s="6">
        <v>7.6115500000000003E-2</v>
      </c>
      <c r="I24686" s="7">
        <v>54.25</v>
      </c>
    </row>
    <row r="24687" spans="1:11" x14ac:dyDescent="0.25">
      <c r="A24687">
        <v>15863</v>
      </c>
      <c r="B24687" s="2">
        <v>12.8689</v>
      </c>
      <c r="C24687" s="3">
        <v>201</v>
      </c>
      <c r="E24687" t="s">
        <v>3340</v>
      </c>
      <c r="F24687" s="4" t="s">
        <v>3003</v>
      </c>
      <c r="G24687" s="5">
        <v>152</v>
      </c>
      <c r="H24687" s="6">
        <v>3.9215699999999999E-2</v>
      </c>
      <c r="I24687" s="7">
        <v>60.625</v>
      </c>
    </row>
    <row r="24688" spans="1:11" x14ac:dyDescent="0.25">
      <c r="A24688">
        <v>5654</v>
      </c>
      <c r="B24688" s="2">
        <v>12.868740000000001</v>
      </c>
      <c r="C24688" s="3">
        <v>633</v>
      </c>
      <c r="D24688" s="4">
        <v>12740</v>
      </c>
      <c r="E24688" t="s">
        <v>1130</v>
      </c>
      <c r="F24688" s="4" t="s">
        <v>1030</v>
      </c>
      <c r="G24688" s="5">
        <v>501</v>
      </c>
      <c r="H24688" s="6">
        <v>9.1633500000000007E-2</v>
      </c>
      <c r="I24688" s="7">
        <v>51.563000000000002</v>
      </c>
    </row>
    <row r="24689" spans="1:12" x14ac:dyDescent="0.25">
      <c r="A24689">
        <v>13684</v>
      </c>
      <c r="B24689" s="2">
        <v>12.86843</v>
      </c>
      <c r="C24689" s="3">
        <v>1116</v>
      </c>
      <c r="D24689" s="4">
        <v>36300</v>
      </c>
      <c r="E24689" t="s">
        <v>56</v>
      </c>
      <c r="F24689" s="4" t="s">
        <v>1280</v>
      </c>
      <c r="G24689" s="5">
        <v>796</v>
      </c>
      <c r="H24689" s="6">
        <v>9.29648E-2</v>
      </c>
      <c r="I24689" s="7">
        <v>51.328000000000003</v>
      </c>
    </row>
    <row r="24690" spans="1:12" x14ac:dyDescent="0.25">
      <c r="A24690">
        <v>49680</v>
      </c>
      <c r="B24690" s="2">
        <v>12.867940000000001</v>
      </c>
      <c r="C24690" s="3">
        <v>1993</v>
      </c>
      <c r="D24690" s="4">
        <v>45900</v>
      </c>
      <c r="E24690" t="s">
        <v>9449</v>
      </c>
      <c r="F24690" s="4" t="s">
        <v>9106</v>
      </c>
      <c r="G24690" s="5">
        <v>1241</v>
      </c>
      <c r="H24690" s="6">
        <v>9.8228700000000002E-2</v>
      </c>
      <c r="I24690" s="7">
        <v>50.417000000000002</v>
      </c>
    </row>
    <row r="24691" spans="1:12" x14ac:dyDescent="0.25">
      <c r="A24691">
        <v>72532</v>
      </c>
      <c r="B24691" s="2">
        <v>12.86731</v>
      </c>
      <c r="C24691" s="3">
        <v>1922</v>
      </c>
      <c r="E24691" t="s">
        <v>13379</v>
      </c>
      <c r="F24691" s="4" t="s">
        <v>13183</v>
      </c>
      <c r="G24691" s="5">
        <v>1417</v>
      </c>
      <c r="H24691" s="6">
        <v>0.14315939999999999</v>
      </c>
      <c r="I24691" s="7">
        <v>42.649000000000001</v>
      </c>
    </row>
    <row r="24692" spans="1:12" x14ac:dyDescent="0.25">
      <c r="A24692">
        <v>60085</v>
      </c>
      <c r="B24692" s="2">
        <v>12.857139999999999</v>
      </c>
      <c r="C24692" s="3">
        <v>71111</v>
      </c>
      <c r="D24692" s="4">
        <v>16980</v>
      </c>
      <c r="E24692" t="s">
        <v>11516</v>
      </c>
      <c r="F24692" s="4" t="s">
        <v>11490</v>
      </c>
      <c r="G24692" s="5">
        <v>41048</v>
      </c>
      <c r="H24692" s="6">
        <v>0.14382809999999999</v>
      </c>
      <c r="I24692" s="7">
        <v>42.533000000000001</v>
      </c>
      <c r="J24692" s="2">
        <v>44.578899999999997</v>
      </c>
      <c r="K24692">
        <v>19</v>
      </c>
      <c r="L24692" s="2">
        <v>74.900000000000006</v>
      </c>
    </row>
    <row r="24693" spans="1:12" x14ac:dyDescent="0.25">
      <c r="A24693">
        <v>38857</v>
      </c>
      <c r="B24693" s="2">
        <v>12.846830000000001</v>
      </c>
      <c r="C24693" s="3">
        <v>3522</v>
      </c>
      <c r="D24693" s="4">
        <v>46180</v>
      </c>
      <c r="E24693" t="s">
        <v>7706</v>
      </c>
      <c r="F24693" s="4" t="s">
        <v>7633</v>
      </c>
      <c r="G24693" s="5">
        <v>2046</v>
      </c>
      <c r="H24693" s="6">
        <v>0.1085044</v>
      </c>
      <c r="I24693" s="7">
        <v>48.633000000000003</v>
      </c>
      <c r="J24693" s="2">
        <v>62</v>
      </c>
      <c r="K24693">
        <v>1</v>
      </c>
    </row>
    <row r="24694" spans="1:12" x14ac:dyDescent="0.25">
      <c r="A24694">
        <v>38313</v>
      </c>
      <c r="B24694" s="2">
        <v>12.845829999999999</v>
      </c>
      <c r="C24694" s="3">
        <v>2795</v>
      </c>
      <c r="D24694" s="4">
        <v>27180</v>
      </c>
      <c r="E24694" t="s">
        <v>7556</v>
      </c>
      <c r="F24694" s="4" t="s">
        <v>7348</v>
      </c>
      <c r="G24694" s="5">
        <v>2101</v>
      </c>
      <c r="H24694" s="6">
        <v>0.1337458</v>
      </c>
      <c r="I24694" s="7">
        <v>44.271000000000001</v>
      </c>
    </row>
    <row r="24695" spans="1:12" x14ac:dyDescent="0.25">
      <c r="A24695">
        <v>76463</v>
      </c>
      <c r="B24695" s="2">
        <v>12.845230000000001</v>
      </c>
      <c r="C24695" s="3">
        <v>578</v>
      </c>
      <c r="D24695" s="4">
        <v>44500</v>
      </c>
      <c r="E24695" t="s">
        <v>13945</v>
      </c>
      <c r="F24695" s="4" t="s">
        <v>13752</v>
      </c>
      <c r="G24695" s="5">
        <v>425</v>
      </c>
      <c r="H24695" s="6">
        <v>9.6244099999999999E-2</v>
      </c>
      <c r="I24695" s="7">
        <v>50.75</v>
      </c>
    </row>
    <row r="24696" spans="1:12" x14ac:dyDescent="0.25">
      <c r="A24696">
        <v>44880</v>
      </c>
      <c r="B24696" s="2">
        <v>12.84465</v>
      </c>
      <c r="C24696" s="3">
        <v>3122</v>
      </c>
      <c r="D24696" s="4">
        <v>11740</v>
      </c>
      <c r="E24696" t="s">
        <v>593</v>
      </c>
      <c r="F24696" s="4" t="s">
        <v>8295</v>
      </c>
      <c r="G24696" s="5">
        <v>1983</v>
      </c>
      <c r="H24696" s="6">
        <v>8.3207299999999998E-2</v>
      </c>
      <c r="I24696" s="7">
        <v>53</v>
      </c>
    </row>
    <row r="24697" spans="1:12" x14ac:dyDescent="0.25">
      <c r="A24697">
        <v>48066</v>
      </c>
      <c r="B24697" s="2">
        <v>12.83644</v>
      </c>
      <c r="C24697" s="3">
        <v>47452</v>
      </c>
      <c r="D24697" s="4">
        <v>19820</v>
      </c>
      <c r="E24697" t="s">
        <v>8443</v>
      </c>
      <c r="F24697" s="4" t="s">
        <v>9106</v>
      </c>
      <c r="G24697" s="5">
        <v>32321</v>
      </c>
      <c r="H24697" s="6">
        <v>0.1036446</v>
      </c>
      <c r="I24697" s="7">
        <v>49.466999999999999</v>
      </c>
      <c r="J24697" s="2">
        <v>41.8125</v>
      </c>
      <c r="K24697">
        <v>16</v>
      </c>
      <c r="L24697" s="2">
        <v>61</v>
      </c>
    </row>
    <row r="24698" spans="1:12" x14ac:dyDescent="0.25">
      <c r="A24698">
        <v>87023</v>
      </c>
      <c r="B24698" s="2">
        <v>12.828609999999999</v>
      </c>
      <c r="C24698" s="3">
        <v>555</v>
      </c>
      <c r="D24698" s="4">
        <v>10740</v>
      </c>
      <c r="E24698" t="s">
        <v>15139</v>
      </c>
      <c r="F24698" s="4" t="s">
        <v>15124</v>
      </c>
      <c r="G24698" s="5">
        <v>421</v>
      </c>
      <c r="H24698" s="6">
        <v>9.2636599999999999E-2</v>
      </c>
      <c r="I24698" s="7">
        <v>51.363999999999997</v>
      </c>
    </row>
    <row r="24699" spans="1:12" x14ac:dyDescent="0.25">
      <c r="A24699">
        <v>40915</v>
      </c>
      <c r="B24699" s="2">
        <v>12.828329999999999</v>
      </c>
      <c r="C24699" s="3">
        <v>1087</v>
      </c>
      <c r="D24699" s="4">
        <v>30940</v>
      </c>
      <c r="E24699" t="s">
        <v>7990</v>
      </c>
      <c r="F24699" s="4" t="s">
        <v>7883</v>
      </c>
      <c r="G24699" s="5">
        <v>759</v>
      </c>
      <c r="H24699" s="6">
        <v>0.13306979999999999</v>
      </c>
      <c r="I24699" s="7">
        <v>44.375</v>
      </c>
    </row>
    <row r="24700" spans="1:12" x14ac:dyDescent="0.25">
      <c r="A24700">
        <v>54813</v>
      </c>
      <c r="B24700" s="2">
        <v>12.82804</v>
      </c>
      <c r="C24700" s="3">
        <v>559</v>
      </c>
      <c r="E24700" t="s">
        <v>10365</v>
      </c>
      <c r="F24700" s="4" t="s">
        <v>10031</v>
      </c>
      <c r="G24700" s="5">
        <v>446</v>
      </c>
      <c r="H24700" s="6">
        <v>9.8433999999999994E-2</v>
      </c>
      <c r="I24700" s="7">
        <v>50.356999999999999</v>
      </c>
    </row>
    <row r="24701" spans="1:12" x14ac:dyDescent="0.25">
      <c r="A24701">
        <v>76690</v>
      </c>
      <c r="B24701" s="2">
        <v>12.827769999999999</v>
      </c>
      <c r="C24701" s="3">
        <v>1036</v>
      </c>
      <c r="E24701" t="s">
        <v>13994</v>
      </c>
      <c r="F24701" s="4" t="s">
        <v>13752</v>
      </c>
      <c r="G24701" s="5">
        <v>666</v>
      </c>
      <c r="H24701" s="6">
        <v>0.1334333</v>
      </c>
      <c r="I24701" s="7">
        <v>44.305999999999997</v>
      </c>
    </row>
    <row r="24702" spans="1:12" x14ac:dyDescent="0.25">
      <c r="A24702">
        <v>72648</v>
      </c>
      <c r="B24702" s="2">
        <v>12.82748</v>
      </c>
      <c r="C24702" s="3">
        <v>711</v>
      </c>
      <c r="D24702" s="4">
        <v>25460</v>
      </c>
      <c r="E24702" t="s">
        <v>13411</v>
      </c>
      <c r="F24702" s="4" t="s">
        <v>13183</v>
      </c>
      <c r="G24702" s="5">
        <v>537</v>
      </c>
      <c r="H24702" s="6">
        <v>7.6208200000000004E-2</v>
      </c>
      <c r="I24702" s="7">
        <v>54.188000000000002</v>
      </c>
    </row>
    <row r="24703" spans="1:12" x14ac:dyDescent="0.25">
      <c r="A24703">
        <v>44830</v>
      </c>
      <c r="B24703" s="2">
        <v>12.824400000000001</v>
      </c>
      <c r="C24703" s="3">
        <v>18524</v>
      </c>
      <c r="D24703" s="4">
        <v>45660</v>
      </c>
      <c r="E24703" t="s">
        <v>8612</v>
      </c>
      <c r="F24703" s="4" t="s">
        <v>8295</v>
      </c>
      <c r="G24703" s="5">
        <v>12343</v>
      </c>
      <c r="H24703" s="6">
        <v>0.1089686</v>
      </c>
      <c r="I24703" s="7">
        <v>48.526000000000003</v>
      </c>
      <c r="J24703" s="2">
        <v>57.5</v>
      </c>
      <c r="K24703">
        <v>4</v>
      </c>
    </row>
    <row r="24704" spans="1:12" x14ac:dyDescent="0.25">
      <c r="A24704">
        <v>38564</v>
      </c>
      <c r="B24704" s="2">
        <v>12.82136</v>
      </c>
      <c r="C24704" s="3">
        <v>423</v>
      </c>
      <c r="D24704" s="4">
        <v>18260</v>
      </c>
      <c r="E24704" t="s">
        <v>39</v>
      </c>
      <c r="F24704" s="4" t="s">
        <v>7348</v>
      </c>
      <c r="G24704" s="5">
        <v>374</v>
      </c>
      <c r="H24704" s="6">
        <v>0.10160429999999999</v>
      </c>
      <c r="I24704" s="7">
        <v>49.792000000000002</v>
      </c>
      <c r="J24704" s="2">
        <v>47</v>
      </c>
      <c r="K24704">
        <v>1</v>
      </c>
    </row>
    <row r="24705" spans="1:11" x14ac:dyDescent="0.25">
      <c r="A24705">
        <v>15660</v>
      </c>
      <c r="B24705" s="2">
        <v>12.821199999999999</v>
      </c>
      <c r="C24705" s="3">
        <v>395</v>
      </c>
      <c r="D24705" s="4">
        <v>38300</v>
      </c>
      <c r="E24705" t="s">
        <v>3240</v>
      </c>
      <c r="F24705" s="4" t="s">
        <v>3003</v>
      </c>
      <c r="G24705" s="5">
        <v>268</v>
      </c>
      <c r="H24705" s="6">
        <v>0.1231343</v>
      </c>
      <c r="I24705" s="7">
        <v>46.070999999999998</v>
      </c>
    </row>
    <row r="24706" spans="1:11" x14ac:dyDescent="0.25">
      <c r="A24706">
        <v>37843</v>
      </c>
      <c r="B24706" s="2">
        <v>12.82053</v>
      </c>
      <c r="C24706" s="3">
        <v>3466</v>
      </c>
      <c r="D24706" s="4">
        <v>35460</v>
      </c>
      <c r="E24706" t="s">
        <v>7502</v>
      </c>
      <c r="F24706" s="4" t="s">
        <v>7348</v>
      </c>
      <c r="G24706" s="5">
        <v>2533</v>
      </c>
      <c r="H24706" s="6">
        <v>0.13220209999999999</v>
      </c>
      <c r="I24706" s="7">
        <v>44.5</v>
      </c>
    </row>
    <row r="24707" spans="1:11" x14ac:dyDescent="0.25">
      <c r="A24707">
        <v>38341</v>
      </c>
      <c r="B24707" s="2">
        <v>12.8195</v>
      </c>
      <c r="C24707" s="3">
        <v>2382</v>
      </c>
      <c r="E24707" t="s">
        <v>7567</v>
      </c>
      <c r="F24707" s="4" t="s">
        <v>7348</v>
      </c>
      <c r="G24707" s="5">
        <v>1776</v>
      </c>
      <c r="H24707" s="6">
        <v>0.1125492</v>
      </c>
      <c r="I24707" s="7">
        <v>47.892000000000003</v>
      </c>
    </row>
    <row r="24708" spans="1:11" x14ac:dyDescent="0.25">
      <c r="A24708">
        <v>31082</v>
      </c>
      <c r="B24708" s="2">
        <v>12.81752</v>
      </c>
      <c r="C24708" s="3">
        <v>10166</v>
      </c>
      <c r="E24708" t="s">
        <v>6586</v>
      </c>
      <c r="F24708" s="4" t="s">
        <v>6363</v>
      </c>
      <c r="G24708" s="5">
        <v>6481</v>
      </c>
      <c r="H24708" s="6">
        <v>0.14486270000000001</v>
      </c>
      <c r="I24708" s="7">
        <v>42.304000000000002</v>
      </c>
    </row>
    <row r="24709" spans="1:11" x14ac:dyDescent="0.25">
      <c r="A24709">
        <v>31545</v>
      </c>
      <c r="B24709" s="2">
        <v>12.81352</v>
      </c>
      <c r="C24709" s="3">
        <v>15715</v>
      </c>
      <c r="D24709" s="4">
        <v>27700</v>
      </c>
      <c r="E24709" t="s">
        <v>6614</v>
      </c>
      <c r="F24709" s="4" t="s">
        <v>6363</v>
      </c>
      <c r="G24709" s="5">
        <v>10246</v>
      </c>
      <c r="H24709" s="6">
        <v>0.1194496</v>
      </c>
      <c r="I24709" s="7">
        <v>46.688000000000002</v>
      </c>
      <c r="J24709" s="2">
        <v>36</v>
      </c>
      <c r="K24709">
        <v>1</v>
      </c>
    </row>
    <row r="24710" spans="1:11" x14ac:dyDescent="0.25">
      <c r="A24710">
        <v>45133</v>
      </c>
      <c r="B24710" s="2">
        <v>12.807180000000001</v>
      </c>
      <c r="C24710" s="3">
        <v>23239</v>
      </c>
      <c r="E24710" t="s">
        <v>4556</v>
      </c>
      <c r="F24710" s="4" t="s">
        <v>8295</v>
      </c>
      <c r="G24710" s="5">
        <v>16250</v>
      </c>
      <c r="H24710" s="6">
        <v>0.11396920000000001</v>
      </c>
      <c r="I24710" s="7">
        <v>47.634</v>
      </c>
      <c r="J24710" s="2">
        <v>60</v>
      </c>
      <c r="K24710">
        <v>4</v>
      </c>
    </row>
    <row r="24711" spans="1:11" x14ac:dyDescent="0.25">
      <c r="A24711">
        <v>38337</v>
      </c>
      <c r="B24711" s="2">
        <v>12.803089999999999</v>
      </c>
      <c r="C24711" s="3">
        <v>1215</v>
      </c>
      <c r="D24711" s="4">
        <v>27180</v>
      </c>
      <c r="E24711" t="s">
        <v>6149</v>
      </c>
      <c r="F24711" s="4" t="s">
        <v>7348</v>
      </c>
      <c r="G24711" s="5">
        <v>833</v>
      </c>
      <c r="H24711" s="6">
        <v>0.1308523</v>
      </c>
      <c r="I24711" s="7">
        <v>44.716000000000001</v>
      </c>
    </row>
    <row r="24712" spans="1:11" x14ac:dyDescent="0.25">
      <c r="A24712">
        <v>97479</v>
      </c>
      <c r="B24712" s="2">
        <v>12.801360000000001</v>
      </c>
      <c r="C24712" s="3">
        <v>9529</v>
      </c>
      <c r="D24712" s="4">
        <v>40700</v>
      </c>
      <c r="E24712" t="s">
        <v>5116</v>
      </c>
      <c r="F24712" s="4" t="s">
        <v>16170</v>
      </c>
      <c r="G24712" s="5">
        <v>6397</v>
      </c>
      <c r="H24712" s="6">
        <v>0.110347</v>
      </c>
      <c r="I24712" s="7">
        <v>48.258000000000003</v>
      </c>
    </row>
    <row r="24713" spans="1:11" x14ac:dyDescent="0.25">
      <c r="A24713">
        <v>98444</v>
      </c>
      <c r="B24713" s="2">
        <v>12.794750000000001</v>
      </c>
      <c r="C24713" s="3">
        <v>35391</v>
      </c>
      <c r="D24713" s="4">
        <v>42660</v>
      </c>
      <c r="E24713" t="s">
        <v>16435</v>
      </c>
      <c r="F24713" s="4" t="s">
        <v>16344</v>
      </c>
      <c r="G24713" s="5">
        <v>21228</v>
      </c>
      <c r="H24713" s="6">
        <v>0.1188525</v>
      </c>
      <c r="I24713" s="7">
        <v>46.787999999999997</v>
      </c>
      <c r="J24713" s="2">
        <v>46.75</v>
      </c>
      <c r="K24713">
        <v>8</v>
      </c>
    </row>
    <row r="24714" spans="1:11" x14ac:dyDescent="0.25">
      <c r="A24714">
        <v>57329</v>
      </c>
      <c r="B24714" s="2">
        <v>12.789619999999999</v>
      </c>
      <c r="C24714" s="3">
        <v>298</v>
      </c>
      <c r="E24714" t="s">
        <v>5007</v>
      </c>
      <c r="F24714" s="4" t="s">
        <v>10877</v>
      </c>
      <c r="G24714" s="5">
        <v>201</v>
      </c>
      <c r="H24714" s="6">
        <v>0.12437810000000001</v>
      </c>
      <c r="I24714" s="7">
        <v>45.832999999999998</v>
      </c>
    </row>
    <row r="24715" spans="1:11" x14ac:dyDescent="0.25">
      <c r="A24715">
        <v>49288</v>
      </c>
      <c r="B24715" s="2">
        <v>12.789339999999999</v>
      </c>
      <c r="C24715" s="3">
        <v>1508</v>
      </c>
      <c r="D24715" s="4">
        <v>25880</v>
      </c>
      <c r="E24715" t="s">
        <v>8837</v>
      </c>
      <c r="F24715" s="4" t="s">
        <v>9106</v>
      </c>
      <c r="G24715" s="5">
        <v>967</v>
      </c>
      <c r="H24715" s="6">
        <v>0.1385729</v>
      </c>
      <c r="I24715" s="7">
        <v>43.375</v>
      </c>
    </row>
    <row r="24716" spans="1:11" x14ac:dyDescent="0.25">
      <c r="A24716">
        <v>77327</v>
      </c>
      <c r="B24716" s="2">
        <v>12.785909999999999</v>
      </c>
      <c r="C24716" s="3">
        <v>21089</v>
      </c>
      <c r="D24716" s="4">
        <v>26420</v>
      </c>
      <c r="E24716" t="s">
        <v>2480</v>
      </c>
      <c r="F24716" s="4" t="s">
        <v>13752</v>
      </c>
      <c r="G24716" s="5">
        <v>13366</v>
      </c>
      <c r="H24716" s="6">
        <v>9.9431400000000003E-2</v>
      </c>
      <c r="I24716" s="7">
        <v>50.137999999999998</v>
      </c>
    </row>
    <row r="24717" spans="1:11" x14ac:dyDescent="0.25">
      <c r="A24717">
        <v>41844</v>
      </c>
      <c r="B24717" s="2">
        <v>12.782450000000001</v>
      </c>
      <c r="C24717" s="3">
        <v>1809</v>
      </c>
      <c r="E24717" t="s">
        <v>8166</v>
      </c>
      <c r="F24717" s="4" t="s">
        <v>7883</v>
      </c>
      <c r="G24717" s="5">
        <v>1077</v>
      </c>
      <c r="H24717" s="6">
        <v>0.18089050000000001</v>
      </c>
      <c r="I24717" s="7">
        <v>36.058</v>
      </c>
    </row>
    <row r="24718" spans="1:11" x14ac:dyDescent="0.25">
      <c r="A24718">
        <v>98339</v>
      </c>
      <c r="B24718" s="2">
        <v>12.78166</v>
      </c>
      <c r="C24718" s="3">
        <v>3039</v>
      </c>
      <c r="E24718" t="s">
        <v>16409</v>
      </c>
      <c r="F24718" s="4" t="s">
        <v>16344</v>
      </c>
      <c r="G24718" s="5">
        <v>2239</v>
      </c>
      <c r="H24718" s="6">
        <v>0.1438142</v>
      </c>
      <c r="I24718" s="7">
        <v>42.465000000000003</v>
      </c>
      <c r="J24718" s="2">
        <v>61</v>
      </c>
      <c r="K24718">
        <v>1</v>
      </c>
    </row>
    <row r="24719" spans="1:11" x14ac:dyDescent="0.25">
      <c r="A24719">
        <v>25154</v>
      </c>
      <c r="B24719" s="2">
        <v>12.78101</v>
      </c>
      <c r="C24719" s="3">
        <v>676</v>
      </c>
      <c r="D24719" s="4">
        <v>16620</v>
      </c>
      <c r="E24719" t="s">
        <v>5286</v>
      </c>
      <c r="F24719" s="4" t="s">
        <v>5144</v>
      </c>
      <c r="G24719" s="5">
        <v>483</v>
      </c>
      <c r="H24719" s="6">
        <v>8.6776900000000004E-2</v>
      </c>
      <c r="I24719" s="7">
        <v>52.320999999999998</v>
      </c>
    </row>
    <row r="24720" spans="1:11" x14ac:dyDescent="0.25">
      <c r="A24720">
        <v>48401</v>
      </c>
      <c r="B24720" s="2">
        <v>12.78064</v>
      </c>
      <c r="C24720" s="3">
        <v>1526</v>
      </c>
      <c r="E24720" t="s">
        <v>9178</v>
      </c>
      <c r="F24720" s="4" t="s">
        <v>9106</v>
      </c>
      <c r="G24720" s="5">
        <v>1049</v>
      </c>
      <c r="H24720" s="6">
        <v>0.1066667</v>
      </c>
      <c r="I24720" s="7">
        <v>48.881999999999998</v>
      </c>
    </row>
    <row r="24721" spans="1:11" x14ac:dyDescent="0.25">
      <c r="A24721">
        <v>22937</v>
      </c>
      <c r="B24721" s="2">
        <v>12.78012</v>
      </c>
      <c r="C24721" s="3">
        <v>1659</v>
      </c>
      <c r="D24721" s="4">
        <v>16820</v>
      </c>
      <c r="E24721" t="s">
        <v>4755</v>
      </c>
      <c r="F24721" s="4" t="s">
        <v>4335</v>
      </c>
      <c r="G24721" s="5">
        <v>1139</v>
      </c>
      <c r="H24721" s="6">
        <v>0.15263160000000001</v>
      </c>
      <c r="I24721" s="7">
        <v>40.938000000000002</v>
      </c>
    </row>
    <row r="24722" spans="1:11" x14ac:dyDescent="0.25">
      <c r="A24722">
        <v>39701</v>
      </c>
      <c r="B24722" s="2">
        <v>12.777799999999999</v>
      </c>
      <c r="C24722" s="3">
        <v>13161</v>
      </c>
      <c r="D24722" s="4">
        <v>18060</v>
      </c>
      <c r="E24722" t="s">
        <v>1585</v>
      </c>
      <c r="F24722" s="4" t="s">
        <v>7633</v>
      </c>
      <c r="G24722" s="5">
        <v>8529</v>
      </c>
      <c r="H24722" s="6">
        <v>0.2048306</v>
      </c>
      <c r="I24722" s="7">
        <v>31.914999999999999</v>
      </c>
      <c r="J24722" s="2">
        <v>46.5</v>
      </c>
      <c r="K24722">
        <v>8</v>
      </c>
    </row>
    <row r="24723" spans="1:11" x14ac:dyDescent="0.25">
      <c r="A24723">
        <v>23663</v>
      </c>
      <c r="B24723" s="2">
        <v>12.77356</v>
      </c>
      <c r="C24723" s="3">
        <v>15131</v>
      </c>
      <c r="D24723" s="4">
        <v>47260</v>
      </c>
      <c r="E24723" t="s">
        <v>668</v>
      </c>
      <c r="F24723" s="4" t="s">
        <v>4335</v>
      </c>
      <c r="G24723" s="5">
        <v>9185</v>
      </c>
      <c r="H24723" s="6">
        <v>0.1568862</v>
      </c>
      <c r="I24723" s="7">
        <v>40.198999999999998</v>
      </c>
      <c r="J24723" s="2">
        <v>41</v>
      </c>
      <c r="K24723">
        <v>1</v>
      </c>
    </row>
    <row r="24724" spans="1:11" x14ac:dyDescent="0.25">
      <c r="A24724">
        <v>65441</v>
      </c>
      <c r="B24724" s="2">
        <v>12.770390000000001</v>
      </c>
      <c r="C24724" s="3">
        <v>5626</v>
      </c>
      <c r="E24724" t="s">
        <v>8867</v>
      </c>
      <c r="F24724" s="4" t="s">
        <v>12102</v>
      </c>
      <c r="G24724" s="5">
        <v>4067</v>
      </c>
      <c r="H24724" s="6">
        <v>0.100295</v>
      </c>
      <c r="I24724" s="7">
        <v>49.978000000000002</v>
      </c>
      <c r="J24724" s="2">
        <v>67</v>
      </c>
      <c r="K24724">
        <v>1</v>
      </c>
    </row>
    <row r="24725" spans="1:11" x14ac:dyDescent="0.25">
      <c r="A24725">
        <v>61833</v>
      </c>
      <c r="B24725" s="2">
        <v>12.76905</v>
      </c>
      <c r="C24725" s="3">
        <v>2051</v>
      </c>
      <c r="D24725" s="4">
        <v>19180</v>
      </c>
      <c r="E24725" t="s">
        <v>577</v>
      </c>
      <c r="F24725" s="4" t="s">
        <v>11490</v>
      </c>
      <c r="G24725" s="5">
        <v>1500</v>
      </c>
      <c r="H24725" s="6">
        <v>7.5999999999999998E-2</v>
      </c>
      <c r="I24725" s="7">
        <v>54.167000000000002</v>
      </c>
    </row>
    <row r="24726" spans="1:11" x14ac:dyDescent="0.25">
      <c r="A24726">
        <v>72442</v>
      </c>
      <c r="B24726" s="2">
        <v>12.76792</v>
      </c>
      <c r="C24726" s="3">
        <v>4758</v>
      </c>
      <c r="D24726" s="4">
        <v>14180</v>
      </c>
      <c r="E24726" t="s">
        <v>13349</v>
      </c>
      <c r="F24726" s="4" t="s">
        <v>13183</v>
      </c>
      <c r="G24726" s="5">
        <v>3233</v>
      </c>
      <c r="H24726" s="6">
        <v>0.1106988</v>
      </c>
      <c r="I24726" s="7">
        <v>48.146999999999998</v>
      </c>
      <c r="J24726" s="2">
        <v>41</v>
      </c>
      <c r="K24726">
        <v>1</v>
      </c>
    </row>
    <row r="24727" spans="1:11" x14ac:dyDescent="0.25">
      <c r="A24727">
        <v>27816</v>
      </c>
      <c r="B24727" s="2">
        <v>12.766780000000001</v>
      </c>
      <c r="C24727" s="3">
        <v>2298</v>
      </c>
      <c r="D24727" s="4">
        <v>40580</v>
      </c>
      <c r="E24727" t="s">
        <v>5755</v>
      </c>
      <c r="F24727" s="4" t="s">
        <v>5642</v>
      </c>
      <c r="G24727" s="5">
        <v>1564</v>
      </c>
      <c r="H24727" s="6">
        <v>0.148977</v>
      </c>
      <c r="I24727" s="7">
        <v>41.524000000000001</v>
      </c>
    </row>
    <row r="24728" spans="1:11" x14ac:dyDescent="0.25">
      <c r="A24728">
        <v>41559</v>
      </c>
      <c r="B24728" s="2">
        <v>12.76634</v>
      </c>
      <c r="C24728" s="3">
        <v>354</v>
      </c>
      <c r="E24728" t="s">
        <v>8090</v>
      </c>
      <c r="F24728" s="4" t="s">
        <v>7883</v>
      </c>
      <c r="G24728" s="5">
        <v>254</v>
      </c>
      <c r="H24728" s="6">
        <v>3.9370099999999998E-2</v>
      </c>
      <c r="I24728" s="7">
        <v>60.454999999999998</v>
      </c>
    </row>
    <row r="24729" spans="1:11" x14ac:dyDescent="0.25">
      <c r="A24729">
        <v>93268</v>
      </c>
      <c r="B24729" s="2">
        <v>12.763949999999999</v>
      </c>
      <c r="C24729" s="3">
        <v>16889</v>
      </c>
      <c r="D24729" s="4">
        <v>12540</v>
      </c>
      <c r="E24729" t="s">
        <v>7606</v>
      </c>
      <c r="F24729" s="4" t="s">
        <v>15368</v>
      </c>
      <c r="G24729" s="5">
        <v>9755</v>
      </c>
      <c r="H24729" s="6">
        <v>8.6305900000000005E-2</v>
      </c>
      <c r="I24729" s="7">
        <v>52.344000000000001</v>
      </c>
      <c r="J24729" s="2">
        <v>51</v>
      </c>
      <c r="K24729">
        <v>1</v>
      </c>
    </row>
    <row r="24730" spans="1:11" x14ac:dyDescent="0.25">
      <c r="A24730">
        <v>72461</v>
      </c>
      <c r="B24730" s="2">
        <v>12.760949999999999</v>
      </c>
      <c r="C24730" s="3">
        <v>4086</v>
      </c>
      <c r="E24730" t="s">
        <v>3251</v>
      </c>
      <c r="F24730" s="4" t="s">
        <v>13183</v>
      </c>
      <c r="G24730" s="5">
        <v>2770</v>
      </c>
      <c r="H24730" s="6">
        <v>0.1248647</v>
      </c>
      <c r="I24730" s="7">
        <v>45.679000000000002</v>
      </c>
    </row>
    <row r="24731" spans="1:11" x14ac:dyDescent="0.25">
      <c r="A24731">
        <v>16882</v>
      </c>
      <c r="B24731" s="2">
        <v>12.76024</v>
      </c>
      <c r="C24731" s="3">
        <v>344</v>
      </c>
      <c r="D24731" s="4">
        <v>44300</v>
      </c>
      <c r="E24731" t="s">
        <v>3641</v>
      </c>
      <c r="F24731" s="4" t="s">
        <v>3003</v>
      </c>
      <c r="G24731" s="5">
        <v>195</v>
      </c>
      <c r="H24731" s="6">
        <v>0.19387750000000001</v>
      </c>
      <c r="I24731" s="7">
        <v>33.75</v>
      </c>
    </row>
    <row r="24732" spans="1:11" x14ac:dyDescent="0.25">
      <c r="A24732">
        <v>39730</v>
      </c>
      <c r="B24732" s="2">
        <v>12.758369999999999</v>
      </c>
      <c r="C24732" s="3">
        <v>11406</v>
      </c>
      <c r="E24732" t="s">
        <v>4459</v>
      </c>
      <c r="F24732" s="4" t="s">
        <v>7633</v>
      </c>
      <c r="G24732" s="5">
        <v>7616</v>
      </c>
      <c r="H24732" s="6">
        <v>0.14351359999999999</v>
      </c>
      <c r="I24732" s="7">
        <v>42.453000000000003</v>
      </c>
      <c r="J24732" s="2">
        <v>55.5</v>
      </c>
      <c r="K24732">
        <v>2</v>
      </c>
    </row>
    <row r="24733" spans="1:11" x14ac:dyDescent="0.25">
      <c r="A24733">
        <v>83873</v>
      </c>
      <c r="B24733" s="2">
        <v>12.756220000000001</v>
      </c>
      <c r="C24733" s="3">
        <v>1738</v>
      </c>
      <c r="E24733" t="s">
        <v>5566</v>
      </c>
      <c r="F24733" s="4" t="s">
        <v>14725</v>
      </c>
      <c r="G24733" s="5">
        <v>1343</v>
      </c>
      <c r="H24733" s="6">
        <v>0.14211309999999999</v>
      </c>
      <c r="I24733" s="7">
        <v>42.692</v>
      </c>
      <c r="J24733" s="2">
        <v>47</v>
      </c>
      <c r="K24733">
        <v>2</v>
      </c>
    </row>
    <row r="24734" spans="1:11" x14ac:dyDescent="0.25">
      <c r="A24734">
        <v>64661</v>
      </c>
      <c r="B24734" s="2">
        <v>12.75572</v>
      </c>
      <c r="C24734" s="3">
        <v>1179</v>
      </c>
      <c r="E24734" t="s">
        <v>3423</v>
      </c>
      <c r="F24734" s="4" t="s">
        <v>12102</v>
      </c>
      <c r="G24734" s="5">
        <v>772</v>
      </c>
      <c r="H24734" s="6">
        <v>0.1489637</v>
      </c>
      <c r="I24734" s="7">
        <v>41.5</v>
      </c>
    </row>
    <row r="24735" spans="1:11" x14ac:dyDescent="0.25">
      <c r="A24735">
        <v>28531</v>
      </c>
      <c r="B24735" s="2">
        <v>12.755229999999999</v>
      </c>
      <c r="C24735" s="3">
        <v>1671</v>
      </c>
      <c r="D24735" s="4">
        <v>33980</v>
      </c>
      <c r="E24735" t="s">
        <v>5996</v>
      </c>
      <c r="F24735" s="4" t="s">
        <v>5642</v>
      </c>
      <c r="G24735" s="5">
        <v>1279</v>
      </c>
      <c r="H24735" s="6">
        <v>7.1874999999999994E-2</v>
      </c>
      <c r="I24735" s="7">
        <v>54.820999999999998</v>
      </c>
    </row>
    <row r="24736" spans="1:11" x14ac:dyDescent="0.25">
      <c r="A24736">
        <v>40769</v>
      </c>
      <c r="B24736" s="2">
        <v>12.75224</v>
      </c>
      <c r="C24736" s="3">
        <v>17447</v>
      </c>
      <c r="D24736" s="4">
        <v>30940</v>
      </c>
      <c r="E24736" t="s">
        <v>74</v>
      </c>
      <c r="F24736" s="4" t="s">
        <v>7883</v>
      </c>
      <c r="G24736" s="5">
        <v>11208</v>
      </c>
      <c r="H24736" s="6">
        <v>0.157552</v>
      </c>
      <c r="I24736" s="7">
        <v>40.012999999999998</v>
      </c>
      <c r="J24736" s="2">
        <v>62</v>
      </c>
      <c r="K24736">
        <v>2</v>
      </c>
    </row>
    <row r="24737" spans="1:12" x14ac:dyDescent="0.25">
      <c r="A24737">
        <v>43205</v>
      </c>
      <c r="B24737" s="2">
        <v>12.7476</v>
      </c>
      <c r="C24737" s="3">
        <v>12395</v>
      </c>
      <c r="D24737" s="4">
        <v>18140</v>
      </c>
      <c r="E24737" t="s">
        <v>1585</v>
      </c>
      <c r="F24737" s="4" t="s">
        <v>8295</v>
      </c>
      <c r="G24737" s="5">
        <v>8182</v>
      </c>
      <c r="H24737" s="6">
        <v>0.1998045</v>
      </c>
      <c r="I24737" s="7">
        <v>32.707999999999998</v>
      </c>
      <c r="J24737" s="2">
        <v>42.5</v>
      </c>
      <c r="K24737">
        <v>12</v>
      </c>
      <c r="L24737" s="2">
        <v>64.400000000000006</v>
      </c>
    </row>
    <row r="24738" spans="1:12" x14ac:dyDescent="0.25">
      <c r="A24738">
        <v>81004</v>
      </c>
      <c r="B24738" s="2">
        <v>12.7416</v>
      </c>
      <c r="C24738" s="3">
        <v>25704</v>
      </c>
      <c r="D24738" s="4">
        <v>39380</v>
      </c>
      <c r="E24738" t="s">
        <v>14566</v>
      </c>
      <c r="F24738" s="4" t="s">
        <v>14477</v>
      </c>
      <c r="G24738" s="5">
        <v>16900</v>
      </c>
      <c r="H24738" s="6">
        <v>0.16075970000000001</v>
      </c>
      <c r="I24738" s="7">
        <v>39.454999999999998</v>
      </c>
      <c r="J24738" s="2">
        <v>49</v>
      </c>
      <c r="K24738">
        <v>5</v>
      </c>
    </row>
    <row r="24739" spans="1:12" x14ac:dyDescent="0.25">
      <c r="A24739">
        <v>50479</v>
      </c>
      <c r="B24739" s="2">
        <v>12.737450000000001</v>
      </c>
      <c r="C24739" s="3">
        <v>540</v>
      </c>
      <c r="D24739" s="4">
        <v>32380</v>
      </c>
      <c r="E24739" t="s">
        <v>582</v>
      </c>
      <c r="F24739" s="4" t="s">
        <v>9593</v>
      </c>
      <c r="G24739" s="5">
        <v>416</v>
      </c>
      <c r="H24739" s="6">
        <v>0.1153846</v>
      </c>
      <c r="I24739" s="7">
        <v>47.292000000000002</v>
      </c>
    </row>
    <row r="24740" spans="1:12" x14ac:dyDescent="0.25">
      <c r="A24740">
        <v>65037</v>
      </c>
      <c r="B24740" s="2">
        <v>12.73648</v>
      </c>
      <c r="C24740" s="3">
        <v>4506</v>
      </c>
      <c r="E24740" t="s">
        <v>12350</v>
      </c>
      <c r="F24740" s="4" t="s">
        <v>12102</v>
      </c>
      <c r="G24740" s="5">
        <v>3622</v>
      </c>
      <c r="H24740" s="6">
        <v>0.14242340000000001</v>
      </c>
      <c r="I24740" s="7">
        <v>42.613999999999997</v>
      </c>
      <c r="J24740" s="2">
        <v>78</v>
      </c>
      <c r="K24740">
        <v>1</v>
      </c>
    </row>
    <row r="24741" spans="1:12" x14ac:dyDescent="0.25">
      <c r="A24741">
        <v>73115</v>
      </c>
      <c r="B24741" s="2">
        <v>12.73241</v>
      </c>
      <c r="C24741" s="3">
        <v>21125</v>
      </c>
      <c r="D24741" s="4">
        <v>36420</v>
      </c>
      <c r="E24741" t="s">
        <v>13492</v>
      </c>
      <c r="F24741" s="4" t="s">
        <v>13462</v>
      </c>
      <c r="G24741" s="5">
        <v>13402</v>
      </c>
      <c r="H24741" s="6">
        <v>0.1184152</v>
      </c>
      <c r="I24741" s="7">
        <v>46.761000000000003</v>
      </c>
      <c r="J24741" s="2">
        <v>58.857100000000003</v>
      </c>
      <c r="K24741">
        <v>7</v>
      </c>
    </row>
    <row r="24742" spans="1:12" x14ac:dyDescent="0.25">
      <c r="A24742">
        <v>70570</v>
      </c>
      <c r="B24742" s="2">
        <v>12.723470000000001</v>
      </c>
      <c r="C24742" s="3">
        <v>38194</v>
      </c>
      <c r="D24742" s="4">
        <v>36660</v>
      </c>
      <c r="E24742" t="s">
        <v>13025</v>
      </c>
      <c r="F24742" s="4" t="s">
        <v>12927</v>
      </c>
      <c r="G24742" s="5">
        <v>23958</v>
      </c>
      <c r="H24742" s="6">
        <v>0.16023879999999999</v>
      </c>
      <c r="I24742" s="7">
        <v>39.533000000000001</v>
      </c>
      <c r="J24742" s="2">
        <v>51.25</v>
      </c>
      <c r="K24742">
        <v>4</v>
      </c>
    </row>
    <row r="24743" spans="1:12" x14ac:dyDescent="0.25">
      <c r="A24743">
        <v>75976</v>
      </c>
      <c r="B24743" s="2">
        <v>12.717599999999999</v>
      </c>
      <c r="C24743" s="3">
        <v>990</v>
      </c>
      <c r="D24743" s="4">
        <v>27380</v>
      </c>
      <c r="E24743" t="s">
        <v>758</v>
      </c>
      <c r="F24743" s="4" t="s">
        <v>13752</v>
      </c>
      <c r="G24743" s="5">
        <v>583</v>
      </c>
      <c r="H24743" s="6">
        <v>0.22260269999999999</v>
      </c>
      <c r="I24743" s="7">
        <v>28.75</v>
      </c>
    </row>
    <row r="24744" spans="1:12" x14ac:dyDescent="0.25">
      <c r="A24744">
        <v>41566</v>
      </c>
      <c r="B24744" s="2">
        <v>12.71734</v>
      </c>
      <c r="C24744" s="3">
        <v>791</v>
      </c>
      <c r="E24744" t="s">
        <v>7172</v>
      </c>
      <c r="F24744" s="4" t="s">
        <v>7883</v>
      </c>
      <c r="G24744" s="5">
        <v>500</v>
      </c>
      <c r="H24744" s="6">
        <v>9.78044E-2</v>
      </c>
      <c r="I24744" s="7">
        <v>50.313000000000002</v>
      </c>
    </row>
    <row r="24745" spans="1:12" x14ac:dyDescent="0.25">
      <c r="A24745">
        <v>89121</v>
      </c>
      <c r="B24745" s="2">
        <v>12.706720000000001</v>
      </c>
      <c r="C24745" s="3">
        <v>62991</v>
      </c>
      <c r="D24745" s="4">
        <v>29820</v>
      </c>
      <c r="E24745" t="s">
        <v>15235</v>
      </c>
      <c r="F24745" s="4" t="s">
        <v>15318</v>
      </c>
      <c r="G24745" s="5">
        <v>43888</v>
      </c>
      <c r="H24745" s="6">
        <v>0.14324770000000001</v>
      </c>
      <c r="I24745" s="7">
        <v>42.459000000000003</v>
      </c>
      <c r="J24745" s="2">
        <v>44.3</v>
      </c>
      <c r="K24745">
        <v>10</v>
      </c>
      <c r="L24745" s="2">
        <v>73.7</v>
      </c>
    </row>
    <row r="24746" spans="1:12" x14ac:dyDescent="0.25">
      <c r="A24746">
        <v>26680</v>
      </c>
      <c r="B24746" s="2">
        <v>12.69617</v>
      </c>
      <c r="C24746" s="3">
        <v>209</v>
      </c>
      <c r="D24746" s="4">
        <v>13220</v>
      </c>
      <c r="E24746" t="s">
        <v>5605</v>
      </c>
      <c r="F24746" s="4" t="s">
        <v>5144</v>
      </c>
      <c r="G24746" s="5">
        <v>196</v>
      </c>
      <c r="H24746" s="6">
        <v>3.5533000000000002E-2</v>
      </c>
      <c r="I24746" s="7">
        <v>61.070999999999998</v>
      </c>
    </row>
    <row r="24747" spans="1:12" x14ac:dyDescent="0.25">
      <c r="A24747">
        <v>84119</v>
      </c>
      <c r="B24747" s="2">
        <v>12.688319999999999</v>
      </c>
      <c r="C24747" s="3">
        <v>54916</v>
      </c>
      <c r="D24747" s="4">
        <v>41620</v>
      </c>
      <c r="E24747" t="s">
        <v>14892</v>
      </c>
      <c r="F24747" s="4" t="s">
        <v>14851</v>
      </c>
      <c r="G24747" s="5">
        <v>32603</v>
      </c>
      <c r="H24747" s="6">
        <v>0.12228940000000001</v>
      </c>
      <c r="I24747" s="7">
        <v>46.069000000000003</v>
      </c>
      <c r="J24747" s="2">
        <v>42.666699999999999</v>
      </c>
      <c r="K24747">
        <v>9</v>
      </c>
    </row>
    <row r="24748" spans="1:12" x14ac:dyDescent="0.25">
      <c r="A24748">
        <v>25265</v>
      </c>
      <c r="B24748" s="2">
        <v>12.680260000000001</v>
      </c>
      <c r="C24748" s="3">
        <v>1422</v>
      </c>
      <c r="D24748" s="4">
        <v>38580</v>
      </c>
      <c r="E24748" t="s">
        <v>1110</v>
      </c>
      <c r="F24748" s="4" t="s">
        <v>5144</v>
      </c>
      <c r="G24748" s="5">
        <v>1054</v>
      </c>
      <c r="H24748" s="6">
        <v>0.1204934</v>
      </c>
      <c r="I24748" s="7">
        <v>46.375</v>
      </c>
    </row>
    <row r="24749" spans="1:12" x14ac:dyDescent="0.25">
      <c r="A24749">
        <v>71028</v>
      </c>
      <c r="B24749" s="2">
        <v>12.67976</v>
      </c>
      <c r="C24749" s="3">
        <v>1574</v>
      </c>
      <c r="E24749" t="s">
        <v>13097</v>
      </c>
      <c r="F24749" s="4" t="s">
        <v>12927</v>
      </c>
      <c r="G24749" s="5">
        <v>1070</v>
      </c>
      <c r="H24749" s="6">
        <v>0.13818859999999999</v>
      </c>
      <c r="I24749" s="7">
        <v>43.317</v>
      </c>
    </row>
    <row r="24750" spans="1:12" x14ac:dyDescent="0.25">
      <c r="A24750">
        <v>18503</v>
      </c>
      <c r="B24750" s="2">
        <v>12.6793</v>
      </c>
      <c r="C24750" s="3">
        <v>1151</v>
      </c>
      <c r="D24750" s="4">
        <v>42540</v>
      </c>
      <c r="E24750" t="s">
        <v>4085</v>
      </c>
      <c r="F24750" s="4" t="s">
        <v>3003</v>
      </c>
      <c r="G24750" s="5">
        <v>846</v>
      </c>
      <c r="H24750" s="6">
        <v>0.1914894</v>
      </c>
      <c r="I24750" s="7">
        <v>34.091000000000001</v>
      </c>
      <c r="J24750" s="2">
        <v>51</v>
      </c>
      <c r="K24750">
        <v>1</v>
      </c>
    </row>
    <row r="24751" spans="1:12" x14ac:dyDescent="0.25">
      <c r="A24751">
        <v>74543</v>
      </c>
      <c r="B24751" s="2">
        <v>12.679</v>
      </c>
      <c r="C24751" s="3">
        <v>476</v>
      </c>
      <c r="E24751" t="s">
        <v>7529</v>
      </c>
      <c r="F24751" s="4" t="s">
        <v>13462</v>
      </c>
      <c r="G24751" s="5">
        <v>365</v>
      </c>
      <c r="H24751" s="6">
        <v>0.14207649999999999</v>
      </c>
      <c r="I24751" s="7">
        <v>42.628999999999998</v>
      </c>
    </row>
    <row r="24752" spans="1:12" x14ac:dyDescent="0.25">
      <c r="A24752">
        <v>4471</v>
      </c>
      <c r="B24752" s="2">
        <v>12.678800000000001</v>
      </c>
      <c r="C24752" s="3">
        <v>607</v>
      </c>
      <c r="E24752" t="s">
        <v>844</v>
      </c>
      <c r="F24752" s="4" t="s">
        <v>701</v>
      </c>
      <c r="G24752" s="5">
        <v>472</v>
      </c>
      <c r="H24752" s="6">
        <v>0.16949149999999999</v>
      </c>
      <c r="I24752" s="7">
        <v>37.884999999999998</v>
      </c>
      <c r="J24752" s="2">
        <v>33</v>
      </c>
      <c r="K24752">
        <v>1</v>
      </c>
    </row>
    <row r="24753" spans="1:12" x14ac:dyDescent="0.25">
      <c r="A24753">
        <v>25165</v>
      </c>
      <c r="B24753" s="2">
        <v>12.678610000000001</v>
      </c>
      <c r="C24753" s="3">
        <v>412</v>
      </c>
      <c r="D24753" s="4">
        <v>16620</v>
      </c>
      <c r="E24753" t="s">
        <v>5293</v>
      </c>
      <c r="F24753" s="4" t="s">
        <v>5144</v>
      </c>
      <c r="G24753" s="5">
        <v>324</v>
      </c>
      <c r="H24753" s="6">
        <v>0.11384619999999999</v>
      </c>
      <c r="I24753" s="7">
        <v>47.5</v>
      </c>
    </row>
    <row r="24754" spans="1:12" x14ac:dyDescent="0.25">
      <c r="A24754">
        <v>76374</v>
      </c>
      <c r="B24754" s="2">
        <v>12.67793</v>
      </c>
      <c r="C24754" s="3">
        <v>3977</v>
      </c>
      <c r="E24754" t="s">
        <v>4439</v>
      </c>
      <c r="F24754" s="4" t="s">
        <v>13752</v>
      </c>
      <c r="G24754" s="5">
        <v>2510</v>
      </c>
      <c r="H24754" s="6">
        <v>0.1485464</v>
      </c>
      <c r="I24754" s="7">
        <v>41.5</v>
      </c>
      <c r="J24754" s="2">
        <v>48.75</v>
      </c>
      <c r="K24754">
        <v>4</v>
      </c>
    </row>
    <row r="24755" spans="1:12" x14ac:dyDescent="0.25">
      <c r="A24755">
        <v>35654</v>
      </c>
      <c r="B24755" s="2">
        <v>12.67601</v>
      </c>
      <c r="C24755" s="3">
        <v>7893</v>
      </c>
      <c r="E24755" t="s">
        <v>7129</v>
      </c>
      <c r="F24755" s="4" t="s">
        <v>7027</v>
      </c>
      <c r="G24755" s="5">
        <v>5513</v>
      </c>
      <c r="H24755" s="6">
        <v>9.2854599999999995E-2</v>
      </c>
      <c r="I24755" s="7">
        <v>51.122999999999998</v>
      </c>
    </row>
    <row r="24756" spans="1:12" x14ac:dyDescent="0.25">
      <c r="A24756">
        <v>71866</v>
      </c>
      <c r="B24756" s="2">
        <v>12.674630000000001</v>
      </c>
      <c r="C24756" s="3">
        <v>379</v>
      </c>
      <c r="D24756" s="4">
        <v>45500</v>
      </c>
      <c r="E24756" t="s">
        <v>326</v>
      </c>
      <c r="F24756" s="4" t="s">
        <v>13183</v>
      </c>
      <c r="G24756" s="5">
        <v>273</v>
      </c>
      <c r="H24756" s="6">
        <v>6.9343100000000005E-2</v>
      </c>
      <c r="I24756" s="7">
        <v>55.179000000000002</v>
      </c>
    </row>
    <row r="24757" spans="1:12" x14ac:dyDescent="0.25">
      <c r="A24757">
        <v>65580</v>
      </c>
      <c r="B24757" s="2">
        <v>12.67442</v>
      </c>
      <c r="C24757" s="3">
        <v>726</v>
      </c>
      <c r="E24757" t="s">
        <v>12425</v>
      </c>
      <c r="F24757" s="4" t="s">
        <v>12102</v>
      </c>
      <c r="G24757" s="5">
        <v>601</v>
      </c>
      <c r="H24757" s="6">
        <v>9.8169699999999999E-2</v>
      </c>
      <c r="I24757" s="7">
        <v>50.195</v>
      </c>
    </row>
    <row r="24758" spans="1:12" x14ac:dyDescent="0.25">
      <c r="A24758">
        <v>62233</v>
      </c>
      <c r="B24758" s="2">
        <v>12.67254</v>
      </c>
      <c r="C24758" s="3">
        <v>9769</v>
      </c>
      <c r="E24758" t="s">
        <v>28</v>
      </c>
      <c r="F24758" s="4" t="s">
        <v>11490</v>
      </c>
      <c r="G24758" s="5">
        <v>7244</v>
      </c>
      <c r="H24758" s="6">
        <v>7.2739799999999993E-2</v>
      </c>
      <c r="I24758" s="7">
        <v>54.588000000000001</v>
      </c>
      <c r="J24758" s="2">
        <v>75</v>
      </c>
      <c r="K24758">
        <v>1</v>
      </c>
    </row>
    <row r="24759" spans="1:12" x14ac:dyDescent="0.25">
      <c r="A24759">
        <v>90007</v>
      </c>
      <c r="B24759" s="2">
        <v>12.665940000000001</v>
      </c>
      <c r="C24759" s="3">
        <v>43778</v>
      </c>
      <c r="D24759" s="4">
        <v>31080</v>
      </c>
      <c r="E24759" t="s">
        <v>15367</v>
      </c>
      <c r="F24759" s="4" t="s">
        <v>15368</v>
      </c>
      <c r="G24759" s="5">
        <v>20361</v>
      </c>
      <c r="H24759" s="6">
        <v>0.21510660000000001</v>
      </c>
      <c r="I24759" s="7">
        <v>29.98</v>
      </c>
      <c r="J24759" s="2">
        <v>34.842100000000002</v>
      </c>
      <c r="K24759">
        <v>19</v>
      </c>
      <c r="L24759" s="2">
        <v>22.7</v>
      </c>
    </row>
    <row r="24760" spans="1:12" x14ac:dyDescent="0.25">
      <c r="A24760">
        <v>71644</v>
      </c>
      <c r="B24760" s="2">
        <v>12.660209999999999</v>
      </c>
      <c r="C24760" s="3">
        <v>4318</v>
      </c>
      <c r="D24760" s="4">
        <v>38220</v>
      </c>
      <c r="E24760" t="s">
        <v>7190</v>
      </c>
      <c r="F24760" s="4" t="s">
        <v>13183</v>
      </c>
      <c r="G24760" s="5">
        <v>3566</v>
      </c>
      <c r="H24760" s="6">
        <v>5.7190900000000003E-2</v>
      </c>
      <c r="I24760" s="7">
        <v>57.265999999999998</v>
      </c>
    </row>
    <row r="24761" spans="1:12" x14ac:dyDescent="0.25">
      <c r="A24761">
        <v>29353</v>
      </c>
      <c r="B24761" s="2">
        <v>12.6587</v>
      </c>
      <c r="C24761" s="3">
        <v>4085</v>
      </c>
      <c r="D24761" s="4">
        <v>43900</v>
      </c>
      <c r="E24761" t="s">
        <v>5016</v>
      </c>
      <c r="F24761" s="4" t="s">
        <v>6130</v>
      </c>
      <c r="G24761" s="5">
        <v>2720</v>
      </c>
      <c r="H24761" s="6">
        <v>0.1142962</v>
      </c>
      <c r="I24761" s="7">
        <v>47.396000000000001</v>
      </c>
    </row>
    <row r="24762" spans="1:12" x14ac:dyDescent="0.25">
      <c r="A24762">
        <v>79331</v>
      </c>
      <c r="B24762" s="2">
        <v>12.65601</v>
      </c>
      <c r="C24762" s="3">
        <v>13168</v>
      </c>
      <c r="D24762" s="4">
        <v>29500</v>
      </c>
      <c r="E24762" t="s">
        <v>14394</v>
      </c>
      <c r="F24762" s="4" t="s">
        <v>13752</v>
      </c>
      <c r="G24762" s="5">
        <v>8526</v>
      </c>
      <c r="H24762" s="6">
        <v>9.74666E-2</v>
      </c>
      <c r="I24762" s="7">
        <v>50.295999999999999</v>
      </c>
    </row>
    <row r="24763" spans="1:12" x14ac:dyDescent="0.25">
      <c r="A24763">
        <v>95914</v>
      </c>
      <c r="B24763" s="2">
        <v>12.65385</v>
      </c>
      <c r="C24763" s="3">
        <v>555</v>
      </c>
      <c r="D24763" s="4">
        <v>17020</v>
      </c>
      <c r="E24763" t="s">
        <v>813</v>
      </c>
      <c r="F24763" s="4" t="s">
        <v>15368</v>
      </c>
      <c r="G24763" s="5">
        <v>492</v>
      </c>
      <c r="H24763" s="6">
        <v>0.15243899999999999</v>
      </c>
      <c r="I24763" s="7">
        <v>40.795000000000002</v>
      </c>
    </row>
    <row r="24764" spans="1:12" x14ac:dyDescent="0.25">
      <c r="A24764">
        <v>38645</v>
      </c>
      <c r="B24764" s="2">
        <v>12.65348</v>
      </c>
      <c r="C24764" s="3">
        <v>1753</v>
      </c>
      <c r="D24764" s="4">
        <v>17260</v>
      </c>
      <c r="E24764" t="s">
        <v>7651</v>
      </c>
      <c r="F24764" s="4" t="s">
        <v>7633</v>
      </c>
      <c r="G24764" s="5">
        <v>1070</v>
      </c>
      <c r="H24764" s="6">
        <v>0.18504670000000001</v>
      </c>
      <c r="I24764" s="7">
        <v>35.154000000000003</v>
      </c>
    </row>
    <row r="24765" spans="1:12" x14ac:dyDescent="0.25">
      <c r="A24765">
        <v>28009</v>
      </c>
      <c r="B24765" s="2">
        <v>12.65306</v>
      </c>
      <c r="C24765" s="3">
        <v>981</v>
      </c>
      <c r="D24765" s="4">
        <v>10620</v>
      </c>
      <c r="E24765" t="s">
        <v>5854</v>
      </c>
      <c r="F24765" s="4" t="s">
        <v>5642</v>
      </c>
      <c r="G24765" s="5">
        <v>703</v>
      </c>
      <c r="H24765" s="6">
        <v>0.2105263</v>
      </c>
      <c r="I24765" s="7">
        <v>30.75</v>
      </c>
    </row>
    <row r="24766" spans="1:12" x14ac:dyDescent="0.25">
      <c r="A24766">
        <v>73017</v>
      </c>
      <c r="B24766" s="2">
        <v>12.65258</v>
      </c>
      <c r="C24766" s="3">
        <v>1891</v>
      </c>
      <c r="E24766" t="s">
        <v>13468</v>
      </c>
      <c r="F24766" s="4" t="s">
        <v>13462</v>
      </c>
      <c r="G24766" s="5">
        <v>1307</v>
      </c>
      <c r="H24766" s="6">
        <v>8.1039799999999995E-2</v>
      </c>
      <c r="I24766" s="7">
        <v>53.125</v>
      </c>
    </row>
    <row r="24767" spans="1:12" x14ac:dyDescent="0.25">
      <c r="A24767">
        <v>51111</v>
      </c>
      <c r="B24767" s="2">
        <v>12.652229999999999</v>
      </c>
      <c r="C24767" s="3">
        <v>268</v>
      </c>
      <c r="D24767" s="4">
        <v>43580</v>
      </c>
      <c r="E24767" t="s">
        <v>9826</v>
      </c>
      <c r="F24767" s="4" t="s">
        <v>9593</v>
      </c>
      <c r="G24767" s="5">
        <v>150</v>
      </c>
      <c r="H24767" s="6">
        <v>7.3333300000000004E-2</v>
      </c>
      <c r="I24767" s="7">
        <v>54.453000000000003</v>
      </c>
    </row>
    <row r="24768" spans="1:12" x14ac:dyDescent="0.25">
      <c r="A24768">
        <v>51051</v>
      </c>
      <c r="B24768" s="2">
        <v>12.65217</v>
      </c>
      <c r="C24768" s="3">
        <v>103</v>
      </c>
      <c r="E24768" t="s">
        <v>9381</v>
      </c>
      <c r="F24768" s="4" t="s">
        <v>9593</v>
      </c>
      <c r="G24768" s="5">
        <v>65</v>
      </c>
      <c r="H24768" s="6">
        <v>0</v>
      </c>
      <c r="I24768" s="7">
        <v>67.125</v>
      </c>
      <c r="J24768" s="2">
        <v>70</v>
      </c>
      <c r="K24768">
        <v>1</v>
      </c>
    </row>
    <row r="24769" spans="1:12" x14ac:dyDescent="0.25">
      <c r="A24769">
        <v>36545</v>
      </c>
      <c r="B24769" s="2">
        <v>12.65056</v>
      </c>
      <c r="C24769" s="3">
        <v>10350</v>
      </c>
      <c r="E24769" t="s">
        <v>671</v>
      </c>
      <c r="F24769" s="4" t="s">
        <v>7027</v>
      </c>
      <c r="G24769" s="5">
        <v>6690</v>
      </c>
      <c r="H24769" s="6">
        <v>0.1207592</v>
      </c>
      <c r="I24769" s="7">
        <v>46.25</v>
      </c>
      <c r="J24769" s="2">
        <v>45.666699999999999</v>
      </c>
      <c r="K24769">
        <v>3</v>
      </c>
    </row>
    <row r="24770" spans="1:12" x14ac:dyDescent="0.25">
      <c r="A24770">
        <v>29574</v>
      </c>
      <c r="B24770" s="2">
        <v>12.64692</v>
      </c>
      <c r="C24770" s="3">
        <v>11767</v>
      </c>
      <c r="E24770" t="s">
        <v>6275</v>
      </c>
      <c r="F24770" s="4" t="s">
        <v>6130</v>
      </c>
      <c r="G24770" s="5">
        <v>8489</v>
      </c>
      <c r="H24770" s="6">
        <v>0.16442870000000001</v>
      </c>
      <c r="I24770" s="7">
        <v>38.703000000000003</v>
      </c>
      <c r="J24770" s="2">
        <v>44</v>
      </c>
      <c r="K24770">
        <v>1</v>
      </c>
    </row>
    <row r="24771" spans="1:12" x14ac:dyDescent="0.25">
      <c r="A24771">
        <v>25239</v>
      </c>
      <c r="B24771" s="2">
        <v>12.644590000000001</v>
      </c>
      <c r="C24771" s="3">
        <v>1830</v>
      </c>
      <c r="E24771" t="s">
        <v>5309</v>
      </c>
      <c r="F24771" s="4" t="s">
        <v>5144</v>
      </c>
      <c r="G24771" s="5">
        <v>1269</v>
      </c>
      <c r="H24771" s="6">
        <v>0.15839239999999999</v>
      </c>
      <c r="I24771" s="7">
        <v>39.737000000000002</v>
      </c>
      <c r="J24771" s="2">
        <v>48</v>
      </c>
      <c r="K24771">
        <v>1</v>
      </c>
    </row>
    <row r="24772" spans="1:12" x14ac:dyDescent="0.25">
      <c r="A24772">
        <v>32324</v>
      </c>
      <c r="B24772" s="2">
        <v>12.6434</v>
      </c>
      <c r="C24772" s="3">
        <v>4712</v>
      </c>
      <c r="D24772" s="4">
        <v>45220</v>
      </c>
      <c r="E24772" t="s">
        <v>6751</v>
      </c>
      <c r="F24772" s="4" t="s">
        <v>6689</v>
      </c>
      <c r="G24772" s="5">
        <v>3713</v>
      </c>
      <c r="H24772" s="6">
        <v>0.11631660000000001</v>
      </c>
      <c r="I24772" s="7">
        <v>47.006999999999998</v>
      </c>
      <c r="J24772" s="2">
        <v>46</v>
      </c>
      <c r="K24772">
        <v>1</v>
      </c>
    </row>
    <row r="24773" spans="1:12" x14ac:dyDescent="0.25">
      <c r="A24773">
        <v>95652</v>
      </c>
      <c r="B24773" s="2">
        <v>12.642379999999999</v>
      </c>
      <c r="C24773" s="3">
        <v>1009</v>
      </c>
      <c r="D24773" s="4">
        <v>40900</v>
      </c>
      <c r="E24773" t="s">
        <v>15967</v>
      </c>
      <c r="F24773" s="4" t="s">
        <v>15368</v>
      </c>
      <c r="G24773" s="5">
        <v>523</v>
      </c>
      <c r="H24773" s="6">
        <v>0.20458889999999999</v>
      </c>
      <c r="I24773" s="7">
        <v>31.75</v>
      </c>
    </row>
    <row r="24774" spans="1:12" x14ac:dyDescent="0.25">
      <c r="A24774">
        <v>30293</v>
      </c>
      <c r="B24774" s="2">
        <v>12.64179</v>
      </c>
      <c r="C24774" s="3">
        <v>2678</v>
      </c>
      <c r="D24774" s="4">
        <v>12060</v>
      </c>
      <c r="E24774" t="s">
        <v>1140</v>
      </c>
      <c r="F24774" s="4" t="s">
        <v>6363</v>
      </c>
      <c r="G24774" s="5">
        <v>1952</v>
      </c>
      <c r="H24774" s="6">
        <v>7.5307399999999997E-2</v>
      </c>
      <c r="I24774" s="7">
        <v>54.088999999999999</v>
      </c>
    </row>
    <row r="24775" spans="1:12" x14ac:dyDescent="0.25">
      <c r="A24775">
        <v>43612</v>
      </c>
      <c r="B24775" s="2">
        <v>12.63668</v>
      </c>
      <c r="C24775" s="3">
        <v>30812</v>
      </c>
      <c r="D24775" s="4">
        <v>45780</v>
      </c>
      <c r="E24775" t="s">
        <v>8418</v>
      </c>
      <c r="F24775" s="4" t="s">
        <v>8295</v>
      </c>
      <c r="G24775" s="5">
        <v>19399</v>
      </c>
      <c r="H24775" s="6">
        <v>0.13118560000000001</v>
      </c>
      <c r="I24775" s="7">
        <v>44.430999999999997</v>
      </c>
      <c r="J24775" s="2">
        <v>45.2</v>
      </c>
      <c r="K24775">
        <v>10</v>
      </c>
      <c r="L24775" s="2">
        <v>77.599999999999994</v>
      </c>
    </row>
    <row r="24776" spans="1:12" x14ac:dyDescent="0.25">
      <c r="A24776">
        <v>62885</v>
      </c>
      <c r="B24776" s="2">
        <v>12.631880000000001</v>
      </c>
      <c r="C24776" s="3">
        <v>1047</v>
      </c>
      <c r="E24776" t="s">
        <v>12049</v>
      </c>
      <c r="F24776" s="4" t="s">
        <v>11490</v>
      </c>
      <c r="G24776" s="5">
        <v>647</v>
      </c>
      <c r="H24776" s="6">
        <v>8.8098899999999994E-2</v>
      </c>
      <c r="I24776" s="7">
        <v>51.875</v>
      </c>
    </row>
    <row r="24777" spans="1:12" x14ac:dyDescent="0.25">
      <c r="A24777">
        <v>65257</v>
      </c>
      <c r="B24777" s="2">
        <v>12.63148</v>
      </c>
      <c r="C24777" s="3">
        <v>1430</v>
      </c>
      <c r="D24777" s="4">
        <v>33620</v>
      </c>
      <c r="E24777" t="s">
        <v>12377</v>
      </c>
      <c r="F24777" s="4" t="s">
        <v>12102</v>
      </c>
      <c r="G24777" s="5">
        <v>1036</v>
      </c>
      <c r="H24777" s="6">
        <v>0.1022179</v>
      </c>
      <c r="I24777" s="7">
        <v>49.432000000000002</v>
      </c>
    </row>
    <row r="24778" spans="1:12" x14ac:dyDescent="0.25">
      <c r="A24778">
        <v>15442</v>
      </c>
      <c r="B24778" s="2">
        <v>12.63091</v>
      </c>
      <c r="C24778" s="3">
        <v>1774</v>
      </c>
      <c r="D24778" s="4">
        <v>38300</v>
      </c>
      <c r="E24778" t="s">
        <v>3147</v>
      </c>
      <c r="F24778" s="4" t="s">
        <v>3003</v>
      </c>
      <c r="G24778" s="5">
        <v>1345</v>
      </c>
      <c r="H24778" s="6">
        <v>7.5780100000000003E-2</v>
      </c>
      <c r="I24778" s="7">
        <v>54</v>
      </c>
      <c r="J24778" s="2">
        <v>63</v>
      </c>
      <c r="K24778">
        <v>3</v>
      </c>
    </row>
    <row r="24779" spans="1:12" x14ac:dyDescent="0.25">
      <c r="A24779">
        <v>83330</v>
      </c>
      <c r="B24779" s="2">
        <v>12.62959</v>
      </c>
      <c r="C24779" s="3">
        <v>6645</v>
      </c>
      <c r="E24779" t="s">
        <v>14753</v>
      </c>
      <c r="F24779" s="4" t="s">
        <v>14725</v>
      </c>
      <c r="G24779" s="5">
        <v>4158</v>
      </c>
      <c r="H24779" s="6">
        <v>0.12887709999999999</v>
      </c>
      <c r="I24779" s="7">
        <v>44.823999999999998</v>
      </c>
      <c r="J24779" s="2">
        <v>61.5</v>
      </c>
      <c r="K24779">
        <v>2</v>
      </c>
    </row>
    <row r="24780" spans="1:12" x14ac:dyDescent="0.25">
      <c r="A24780">
        <v>44637</v>
      </c>
      <c r="B24780" s="2">
        <v>12.628130000000001</v>
      </c>
      <c r="C24780" s="3">
        <v>2904</v>
      </c>
      <c r="E24780" t="s">
        <v>8583</v>
      </c>
      <c r="F24780" s="4" t="s">
        <v>8295</v>
      </c>
      <c r="G24780" s="5">
        <v>1924</v>
      </c>
      <c r="H24780" s="6">
        <v>6.9126800000000002E-2</v>
      </c>
      <c r="I24780" s="7">
        <v>55.148000000000003</v>
      </c>
      <c r="J24780" s="2">
        <v>51</v>
      </c>
      <c r="K24780">
        <v>1</v>
      </c>
    </row>
    <row r="24781" spans="1:12" x14ac:dyDescent="0.25">
      <c r="A24781">
        <v>33841</v>
      </c>
      <c r="B24781" s="2">
        <v>12.62628</v>
      </c>
      <c r="C24781" s="3">
        <v>8769</v>
      </c>
      <c r="D24781" s="4">
        <v>29460</v>
      </c>
      <c r="E24781" t="s">
        <v>6928</v>
      </c>
      <c r="F24781" s="4" t="s">
        <v>6689</v>
      </c>
      <c r="G24781" s="5">
        <v>5822</v>
      </c>
      <c r="H24781" s="6">
        <v>0.10460319999999999</v>
      </c>
      <c r="I24781" s="7">
        <v>49.015999999999998</v>
      </c>
      <c r="J24781" s="2">
        <v>54</v>
      </c>
      <c r="K24781">
        <v>1</v>
      </c>
    </row>
    <row r="24782" spans="1:12" x14ac:dyDescent="0.25">
      <c r="A24782">
        <v>61541</v>
      </c>
      <c r="B24782" s="2">
        <v>12.62487</v>
      </c>
      <c r="C24782" s="3">
        <v>128</v>
      </c>
      <c r="D24782" s="4">
        <v>37900</v>
      </c>
      <c r="E24782" t="s">
        <v>11769</v>
      </c>
      <c r="F24782" s="4" t="s">
        <v>11490</v>
      </c>
      <c r="G24782" s="5">
        <v>92</v>
      </c>
      <c r="H24782" s="6">
        <v>0.1195652</v>
      </c>
      <c r="I24782" s="7">
        <v>46.429000000000002</v>
      </c>
    </row>
    <row r="24783" spans="1:12" x14ac:dyDescent="0.25">
      <c r="A24783">
        <v>48613</v>
      </c>
      <c r="B24783" s="2">
        <v>12.62467</v>
      </c>
      <c r="C24783" s="3">
        <v>1098</v>
      </c>
      <c r="D24783" s="4">
        <v>13020</v>
      </c>
      <c r="E24783" t="s">
        <v>9213</v>
      </c>
      <c r="F24783" s="4" t="s">
        <v>9106</v>
      </c>
      <c r="G24783" s="5">
        <v>730</v>
      </c>
      <c r="H24783" s="6">
        <v>0.11232880000000001</v>
      </c>
      <c r="I24783" s="7">
        <v>47.679000000000002</v>
      </c>
    </row>
    <row r="24784" spans="1:12" x14ac:dyDescent="0.25">
      <c r="A24784">
        <v>15533</v>
      </c>
      <c r="B24784" s="2">
        <v>12.62426</v>
      </c>
      <c r="C24784" s="3">
        <v>1402</v>
      </c>
      <c r="E24784" t="s">
        <v>3186</v>
      </c>
      <c r="F24784" s="4" t="s">
        <v>3003</v>
      </c>
      <c r="G24784" s="5">
        <v>1003</v>
      </c>
      <c r="H24784" s="6">
        <v>0.1005976</v>
      </c>
      <c r="I24784" s="7">
        <v>49.706000000000003</v>
      </c>
      <c r="J24784" s="2">
        <v>60</v>
      </c>
      <c r="K24784">
        <v>1</v>
      </c>
    </row>
    <row r="24785" spans="1:11" x14ac:dyDescent="0.25">
      <c r="A24785">
        <v>72457</v>
      </c>
      <c r="B24785" s="2">
        <v>12.623989999999999</v>
      </c>
      <c r="C24785" s="3">
        <v>116</v>
      </c>
      <c r="E24785" t="s">
        <v>13358</v>
      </c>
      <c r="F24785" s="4" t="s">
        <v>13183</v>
      </c>
      <c r="G24785" s="5">
        <v>105</v>
      </c>
      <c r="H24785" s="6">
        <v>0.1603774</v>
      </c>
      <c r="I24785" s="7">
        <v>39.375</v>
      </c>
    </row>
    <row r="24786" spans="1:11" x14ac:dyDescent="0.25">
      <c r="A24786">
        <v>39665</v>
      </c>
      <c r="B24786" s="2">
        <v>12.62377</v>
      </c>
      <c r="C24786" s="3">
        <v>1174</v>
      </c>
      <c r="E24786" t="s">
        <v>7849</v>
      </c>
      <c r="F24786" s="4" t="s">
        <v>7633</v>
      </c>
      <c r="G24786" s="5">
        <v>802</v>
      </c>
      <c r="H24786" s="6">
        <v>9.3399700000000002E-2</v>
      </c>
      <c r="I24786" s="7">
        <v>50.948</v>
      </c>
    </row>
    <row r="24787" spans="1:11" x14ac:dyDescent="0.25">
      <c r="A24787">
        <v>92324</v>
      </c>
      <c r="B24787" s="2">
        <v>12.61598</v>
      </c>
      <c r="C24787" s="3">
        <v>58013</v>
      </c>
      <c r="D24787" s="4">
        <v>40140</v>
      </c>
      <c r="E24787" t="s">
        <v>2653</v>
      </c>
      <c r="F24787" s="4" t="s">
        <v>15368</v>
      </c>
      <c r="G24787" s="5">
        <v>31767</v>
      </c>
      <c r="H24787" s="6">
        <v>0.1187044</v>
      </c>
      <c r="I24787" s="7">
        <v>46.573</v>
      </c>
      <c r="J24787" s="2">
        <v>46.142899999999997</v>
      </c>
      <c r="K24787">
        <v>7</v>
      </c>
    </row>
    <row r="24788" spans="1:11" x14ac:dyDescent="0.25">
      <c r="A24788">
        <v>63940</v>
      </c>
      <c r="B24788" s="2">
        <v>12.60812</v>
      </c>
      <c r="C24788" s="3">
        <v>1302</v>
      </c>
      <c r="D24788" s="4">
        <v>38740</v>
      </c>
      <c r="E24788" t="s">
        <v>12231</v>
      </c>
      <c r="F24788" s="4" t="s">
        <v>12102</v>
      </c>
      <c r="G24788" s="5">
        <v>1070</v>
      </c>
      <c r="H24788" s="6">
        <v>9.8039200000000007E-2</v>
      </c>
      <c r="I24788" s="7">
        <v>50.143000000000001</v>
      </c>
    </row>
    <row r="24789" spans="1:11" x14ac:dyDescent="0.25">
      <c r="A24789">
        <v>27537</v>
      </c>
      <c r="B24789" s="2">
        <v>12.603730000000001</v>
      </c>
      <c r="C24789" s="3">
        <v>25888</v>
      </c>
      <c r="D24789" s="4">
        <v>25780</v>
      </c>
      <c r="E24789" t="s">
        <v>2668</v>
      </c>
      <c r="F24789" s="4" t="s">
        <v>5642</v>
      </c>
      <c r="G24789" s="5">
        <v>17298</v>
      </c>
      <c r="H24789" s="6">
        <v>0.1197757</v>
      </c>
      <c r="I24789" s="7">
        <v>46.381999999999998</v>
      </c>
    </row>
    <row r="24790" spans="1:11" x14ac:dyDescent="0.25">
      <c r="A24790">
        <v>35576</v>
      </c>
      <c r="B24790" s="2">
        <v>12.599080000000001</v>
      </c>
      <c r="C24790" s="3">
        <v>2914</v>
      </c>
      <c r="E24790" t="s">
        <v>2978</v>
      </c>
      <c r="F24790" s="4" t="s">
        <v>7027</v>
      </c>
      <c r="G24790" s="5">
        <v>2105</v>
      </c>
      <c r="H24790" s="6">
        <v>0.10926370000000001</v>
      </c>
      <c r="I24790" s="7">
        <v>48.194000000000003</v>
      </c>
      <c r="J24790" s="2">
        <v>53</v>
      </c>
      <c r="K24790">
        <v>1</v>
      </c>
    </row>
    <row r="24791" spans="1:11" x14ac:dyDescent="0.25">
      <c r="A24791">
        <v>43724</v>
      </c>
      <c r="B24791" s="2">
        <v>12.5968</v>
      </c>
      <c r="C24791" s="3">
        <v>9328</v>
      </c>
      <c r="E24791" t="s">
        <v>1344</v>
      </c>
      <c r="F24791" s="4" t="s">
        <v>8295</v>
      </c>
      <c r="G24791" s="5">
        <v>7394</v>
      </c>
      <c r="H24791" s="6">
        <v>9.1548299999999999E-2</v>
      </c>
      <c r="I24791" s="7">
        <v>51.25</v>
      </c>
    </row>
    <row r="24792" spans="1:11" x14ac:dyDescent="0.25">
      <c r="A24792">
        <v>38587</v>
      </c>
      <c r="B24792" s="2">
        <v>12.594810000000001</v>
      </c>
      <c r="C24792" s="3">
        <v>1151</v>
      </c>
      <c r="E24792" t="s">
        <v>7630</v>
      </c>
      <c r="F24792" s="4" t="s">
        <v>7348</v>
      </c>
      <c r="G24792" s="5">
        <v>935</v>
      </c>
      <c r="H24792" s="6">
        <v>0.13048129999999999</v>
      </c>
      <c r="I24792" s="7">
        <v>44.518999999999998</v>
      </c>
    </row>
    <row r="24793" spans="1:11" x14ac:dyDescent="0.25">
      <c r="A24793">
        <v>39168</v>
      </c>
      <c r="B24793" s="2">
        <v>12.59355</v>
      </c>
      <c r="C24793" s="3">
        <v>6789</v>
      </c>
      <c r="E24793" t="s">
        <v>6067</v>
      </c>
      <c r="F24793" s="4" t="s">
        <v>7633</v>
      </c>
      <c r="G24793" s="5">
        <v>4303</v>
      </c>
      <c r="H24793" s="6">
        <v>0.1282528</v>
      </c>
      <c r="I24793" s="7">
        <v>44.896000000000001</v>
      </c>
      <c r="J24793" s="2">
        <v>60</v>
      </c>
      <c r="K24793">
        <v>2</v>
      </c>
    </row>
    <row r="24794" spans="1:11" x14ac:dyDescent="0.25">
      <c r="A24794">
        <v>24079</v>
      </c>
      <c r="B24794" s="2">
        <v>12.59221</v>
      </c>
      <c r="C24794" s="3">
        <v>1707</v>
      </c>
      <c r="D24794" s="4">
        <v>13980</v>
      </c>
      <c r="E24794" t="s">
        <v>4957</v>
      </c>
      <c r="F24794" s="4" t="s">
        <v>4335</v>
      </c>
      <c r="G24794" s="5">
        <v>1327</v>
      </c>
      <c r="H24794" s="6">
        <v>0.11906559999999999</v>
      </c>
      <c r="I24794" s="7">
        <v>46.481999999999999</v>
      </c>
      <c r="J24794" s="2">
        <v>54</v>
      </c>
      <c r="K24794">
        <v>4</v>
      </c>
    </row>
    <row r="24795" spans="1:11" x14ac:dyDescent="0.25">
      <c r="A24795">
        <v>39451</v>
      </c>
      <c r="B24795" s="2">
        <v>12.5906</v>
      </c>
      <c r="C24795" s="3">
        <v>7576</v>
      </c>
      <c r="E24795" t="s">
        <v>7802</v>
      </c>
      <c r="F24795" s="4" t="s">
        <v>7633</v>
      </c>
      <c r="G24795" s="5">
        <v>5376</v>
      </c>
      <c r="H24795" s="6">
        <v>6.7695699999999998E-2</v>
      </c>
      <c r="I24795" s="7">
        <v>55.35</v>
      </c>
    </row>
    <row r="24796" spans="1:11" x14ac:dyDescent="0.25">
      <c r="A24796">
        <v>23821</v>
      </c>
      <c r="B24796" s="2">
        <v>12.588990000000001</v>
      </c>
      <c r="C24796" s="3">
        <v>1817</v>
      </c>
      <c r="E24796" t="s">
        <v>4882</v>
      </c>
      <c r="F24796" s="4" t="s">
        <v>4335</v>
      </c>
      <c r="G24796" s="5">
        <v>1353</v>
      </c>
      <c r="H24796" s="6">
        <v>0.1189069</v>
      </c>
      <c r="I24796" s="7">
        <v>46.5</v>
      </c>
    </row>
    <row r="24797" spans="1:11" x14ac:dyDescent="0.25">
      <c r="A24797">
        <v>39662</v>
      </c>
      <c r="B24797" s="2">
        <v>12.588430000000001</v>
      </c>
      <c r="C24797" s="3">
        <v>1243</v>
      </c>
      <c r="D24797" s="4">
        <v>15020</v>
      </c>
      <c r="E24797" t="s">
        <v>7847</v>
      </c>
      <c r="F24797" s="4" t="s">
        <v>7633</v>
      </c>
      <c r="G24797" s="5">
        <v>990</v>
      </c>
      <c r="H24797" s="6">
        <v>0.1553986</v>
      </c>
      <c r="I24797" s="7">
        <v>40.192</v>
      </c>
    </row>
    <row r="24798" spans="1:11" x14ac:dyDescent="0.25">
      <c r="A24798">
        <v>12417</v>
      </c>
      <c r="B24798" s="2">
        <v>12.58806</v>
      </c>
      <c r="C24798" s="3">
        <v>762</v>
      </c>
      <c r="D24798" s="4">
        <v>28740</v>
      </c>
      <c r="E24798" t="s">
        <v>2193</v>
      </c>
      <c r="F24798" s="4" t="s">
        <v>1280</v>
      </c>
      <c r="G24798" s="5">
        <v>556</v>
      </c>
      <c r="H24798" s="6">
        <v>8.43806E-2</v>
      </c>
      <c r="I24798" s="7">
        <v>52.46</v>
      </c>
    </row>
    <row r="24799" spans="1:11" x14ac:dyDescent="0.25">
      <c r="A24799">
        <v>47804</v>
      </c>
      <c r="B24799" s="2">
        <v>12.586029999999999</v>
      </c>
      <c r="C24799" s="3">
        <v>11692</v>
      </c>
      <c r="D24799" s="4">
        <v>45460</v>
      </c>
      <c r="E24799" t="s">
        <v>9060</v>
      </c>
      <c r="F24799" s="4" t="s">
        <v>8800</v>
      </c>
      <c r="G24799" s="5">
        <v>7940</v>
      </c>
      <c r="H24799" s="6">
        <v>0.13400500000000001</v>
      </c>
      <c r="I24799" s="7">
        <v>43.872999999999998</v>
      </c>
      <c r="J24799" s="2">
        <v>38.5</v>
      </c>
      <c r="K24799">
        <v>4</v>
      </c>
    </row>
    <row r="24800" spans="1:11" x14ac:dyDescent="0.25">
      <c r="A24800">
        <v>39120</v>
      </c>
      <c r="B24800" s="2">
        <v>12.578709999999999</v>
      </c>
      <c r="C24800" s="3">
        <v>32443</v>
      </c>
      <c r="D24800" s="4">
        <v>35020</v>
      </c>
      <c r="E24800" t="s">
        <v>7758</v>
      </c>
      <c r="F24800" s="4" t="s">
        <v>7633</v>
      </c>
      <c r="G24800" s="5">
        <v>22618</v>
      </c>
      <c r="H24800" s="6">
        <v>0.17481650000000001</v>
      </c>
      <c r="I24800" s="7">
        <v>36.82</v>
      </c>
      <c r="J24800" s="2">
        <v>54.75</v>
      </c>
      <c r="K24800">
        <v>4</v>
      </c>
    </row>
    <row r="24801" spans="1:11" x14ac:dyDescent="0.25">
      <c r="A24801">
        <v>79346</v>
      </c>
      <c r="B24801" s="2">
        <v>12.57296</v>
      </c>
      <c r="C24801" s="3">
        <v>2296</v>
      </c>
      <c r="E24801" t="s">
        <v>4213</v>
      </c>
      <c r="F24801" s="4" t="s">
        <v>13752</v>
      </c>
      <c r="G24801" s="5">
        <v>1442</v>
      </c>
      <c r="H24801" s="6">
        <v>0.13374910000000001</v>
      </c>
      <c r="I24801" s="7">
        <v>43.912999999999997</v>
      </c>
      <c r="J24801" s="2">
        <v>61.5</v>
      </c>
      <c r="K24801">
        <v>2</v>
      </c>
    </row>
    <row r="24802" spans="1:11" x14ac:dyDescent="0.25">
      <c r="A24802">
        <v>23967</v>
      </c>
      <c r="B24802" s="2">
        <v>12.572430000000001</v>
      </c>
      <c r="C24802" s="3">
        <v>1266</v>
      </c>
      <c r="E24802" t="s">
        <v>4938</v>
      </c>
      <c r="F24802" s="4" t="s">
        <v>4335</v>
      </c>
      <c r="G24802" s="5">
        <v>758</v>
      </c>
      <c r="H24802" s="6">
        <v>0.12796830000000001</v>
      </c>
      <c r="I24802" s="7">
        <v>44.911000000000001</v>
      </c>
    </row>
    <row r="24803" spans="1:11" x14ac:dyDescent="0.25">
      <c r="A24803">
        <v>37057</v>
      </c>
      <c r="B24803" s="2">
        <v>12.572050000000001</v>
      </c>
      <c r="C24803" s="3">
        <v>1223</v>
      </c>
      <c r="D24803" s="4">
        <v>34980</v>
      </c>
      <c r="E24803" t="s">
        <v>7369</v>
      </c>
      <c r="F24803" s="4" t="s">
        <v>7348</v>
      </c>
      <c r="G24803" s="5">
        <v>805</v>
      </c>
      <c r="H24803" s="6">
        <v>6.5756800000000004E-2</v>
      </c>
      <c r="I24803" s="7">
        <v>55.66</v>
      </c>
    </row>
    <row r="24804" spans="1:11" x14ac:dyDescent="0.25">
      <c r="A24804">
        <v>72855</v>
      </c>
      <c r="B24804" s="2">
        <v>12.57084</v>
      </c>
      <c r="C24804" s="3">
        <v>5802</v>
      </c>
      <c r="E24804" t="s">
        <v>4342</v>
      </c>
      <c r="F24804" s="4" t="s">
        <v>13183</v>
      </c>
      <c r="G24804" s="5">
        <v>4263</v>
      </c>
      <c r="H24804" s="6">
        <v>0.1095473</v>
      </c>
      <c r="I24804" s="7">
        <v>48.091999999999999</v>
      </c>
    </row>
    <row r="24805" spans="1:11" x14ac:dyDescent="0.25">
      <c r="A24805">
        <v>71070</v>
      </c>
      <c r="B24805" s="2">
        <v>12.56945</v>
      </c>
      <c r="C24805" s="3">
        <v>2065</v>
      </c>
      <c r="D24805" s="4">
        <v>35060</v>
      </c>
      <c r="E24805" t="s">
        <v>9149</v>
      </c>
      <c r="F24805" s="4" t="s">
        <v>12927</v>
      </c>
      <c r="G24805" s="5">
        <v>1534</v>
      </c>
      <c r="H24805" s="6">
        <v>0.1205997</v>
      </c>
      <c r="I24805" s="7">
        <v>46.180999999999997</v>
      </c>
    </row>
    <row r="24806" spans="1:11" x14ac:dyDescent="0.25">
      <c r="A24806">
        <v>77560</v>
      </c>
      <c r="B24806" s="2">
        <v>12.56897</v>
      </c>
      <c r="C24806" s="3">
        <v>667</v>
      </c>
      <c r="D24806" s="4">
        <v>26420</v>
      </c>
      <c r="E24806" t="s">
        <v>14082</v>
      </c>
      <c r="F24806" s="4" t="s">
        <v>13752</v>
      </c>
      <c r="G24806" s="5">
        <v>495</v>
      </c>
      <c r="H24806" s="6">
        <v>0.13104840000000001</v>
      </c>
      <c r="I24806" s="7">
        <v>44.375</v>
      </c>
    </row>
    <row r="24807" spans="1:11" x14ac:dyDescent="0.25">
      <c r="A24807">
        <v>79027</v>
      </c>
      <c r="B24807" s="2">
        <v>12.56814</v>
      </c>
      <c r="C24807" s="3">
        <v>5109</v>
      </c>
      <c r="E24807" t="s">
        <v>14345</v>
      </c>
      <c r="F24807" s="4" t="s">
        <v>13752</v>
      </c>
      <c r="G24807" s="5">
        <v>2976</v>
      </c>
      <c r="H24807" s="6">
        <v>0.15653339999999999</v>
      </c>
      <c r="I24807" s="7">
        <v>39.97</v>
      </c>
      <c r="J24807" s="2">
        <v>60</v>
      </c>
      <c r="K24807">
        <v>2</v>
      </c>
    </row>
    <row r="24808" spans="1:11" x14ac:dyDescent="0.25">
      <c r="A24808">
        <v>47991</v>
      </c>
      <c r="B24808" s="2">
        <v>12.56724</v>
      </c>
      <c r="C24808" s="3">
        <v>1016</v>
      </c>
      <c r="E24808" t="s">
        <v>645</v>
      </c>
      <c r="F24808" s="4" t="s">
        <v>8800</v>
      </c>
      <c r="G24808" s="5">
        <v>749</v>
      </c>
      <c r="H24808" s="6">
        <v>0.1094793</v>
      </c>
      <c r="I24808" s="7">
        <v>48.1</v>
      </c>
    </row>
    <row r="24809" spans="1:11" x14ac:dyDescent="0.25">
      <c r="A24809">
        <v>92536</v>
      </c>
      <c r="B24809" s="2">
        <v>12.56653</v>
      </c>
      <c r="C24809" s="3">
        <v>2750</v>
      </c>
      <c r="D24809" s="4">
        <v>40140</v>
      </c>
      <c r="E24809" t="s">
        <v>15565</v>
      </c>
      <c r="F24809" s="4" t="s">
        <v>15368</v>
      </c>
      <c r="G24809" s="5">
        <v>2206</v>
      </c>
      <c r="H24809" s="6">
        <v>7.3889399999999994E-2</v>
      </c>
      <c r="I24809" s="7">
        <v>54.25</v>
      </c>
    </row>
    <row r="24810" spans="1:11" x14ac:dyDescent="0.25">
      <c r="A24810">
        <v>83237</v>
      </c>
      <c r="B24810" s="2">
        <v>12.56583</v>
      </c>
      <c r="C24810" s="3">
        <v>1337</v>
      </c>
      <c r="D24810" s="4">
        <v>30860</v>
      </c>
      <c r="E24810" t="s">
        <v>293</v>
      </c>
      <c r="F24810" s="4" t="s">
        <v>14725</v>
      </c>
      <c r="G24810" s="5">
        <v>727</v>
      </c>
      <c r="H24810" s="6">
        <v>0.125</v>
      </c>
      <c r="I24810" s="7">
        <v>45.417000000000002</v>
      </c>
    </row>
    <row r="24811" spans="1:11" x14ac:dyDescent="0.25">
      <c r="A24811">
        <v>28650</v>
      </c>
      <c r="B24811" s="2">
        <v>12.56373</v>
      </c>
      <c r="C24811" s="3">
        <v>11619</v>
      </c>
      <c r="D24811" s="4">
        <v>25860</v>
      </c>
      <c r="E24811" t="s">
        <v>6050</v>
      </c>
      <c r="F24811" s="4" t="s">
        <v>5642</v>
      </c>
      <c r="G24811" s="5">
        <v>8034</v>
      </c>
      <c r="H24811" s="6">
        <v>9.3839500000000006E-2</v>
      </c>
      <c r="I24811" s="7">
        <v>50.8</v>
      </c>
      <c r="J24811" s="2">
        <v>45</v>
      </c>
      <c r="K24811">
        <v>1</v>
      </c>
    </row>
    <row r="24812" spans="1:11" x14ac:dyDescent="0.25">
      <c r="A24812">
        <v>35228</v>
      </c>
      <c r="B24812" s="2">
        <v>12.560230000000001</v>
      </c>
      <c r="C24812" s="3">
        <v>10256</v>
      </c>
      <c r="D24812" s="4">
        <v>13820</v>
      </c>
      <c r="E24812" t="s">
        <v>1579</v>
      </c>
      <c r="F24812" s="4" t="s">
        <v>7027</v>
      </c>
      <c r="G24812" s="5">
        <v>6600</v>
      </c>
      <c r="H24812" s="6">
        <v>0.16406599999999999</v>
      </c>
      <c r="I24812" s="7">
        <v>38.659999999999997</v>
      </c>
    </row>
    <row r="24813" spans="1:11" x14ac:dyDescent="0.25">
      <c r="A24813">
        <v>38965</v>
      </c>
      <c r="B24813" s="2">
        <v>12.557219999999999</v>
      </c>
      <c r="C24813" s="3">
        <v>8854</v>
      </c>
      <c r="E24813" t="s">
        <v>7737</v>
      </c>
      <c r="F24813" s="4" t="s">
        <v>7633</v>
      </c>
      <c r="G24813" s="5">
        <v>5992</v>
      </c>
      <c r="H24813" s="6">
        <v>0.1079773</v>
      </c>
      <c r="I24813" s="7">
        <v>48.351999999999997</v>
      </c>
      <c r="J24813" s="2">
        <v>66</v>
      </c>
      <c r="K24813">
        <v>2</v>
      </c>
    </row>
    <row r="24814" spans="1:11" x14ac:dyDescent="0.25">
      <c r="A24814">
        <v>32094</v>
      </c>
      <c r="B24814" s="2">
        <v>12.55531</v>
      </c>
      <c r="C24814" s="3">
        <v>2595</v>
      </c>
      <c r="E24814" t="s">
        <v>6715</v>
      </c>
      <c r="F24814" s="4" t="s">
        <v>6689</v>
      </c>
      <c r="G24814" s="5">
        <v>1968</v>
      </c>
      <c r="H24814" s="6">
        <v>0.1204268</v>
      </c>
      <c r="I24814" s="7">
        <v>46.2</v>
      </c>
      <c r="J24814" s="2">
        <v>59.5</v>
      </c>
      <c r="K24814">
        <v>2</v>
      </c>
    </row>
    <row r="24815" spans="1:11" x14ac:dyDescent="0.25">
      <c r="A24815">
        <v>37754</v>
      </c>
      <c r="B24815" s="2">
        <v>12.554029999999999</v>
      </c>
      <c r="C24815" s="3">
        <v>4949</v>
      </c>
      <c r="D24815" s="4">
        <v>28940</v>
      </c>
      <c r="E24815" t="s">
        <v>7484</v>
      </c>
      <c r="F24815" s="4" t="s">
        <v>7348</v>
      </c>
      <c r="G24815" s="5">
        <v>3375</v>
      </c>
      <c r="H24815" s="6">
        <v>8.2074099999999997E-2</v>
      </c>
      <c r="I24815" s="7">
        <v>52.825000000000003</v>
      </c>
    </row>
    <row r="24816" spans="1:11" x14ac:dyDescent="0.25">
      <c r="A24816">
        <v>97347</v>
      </c>
      <c r="B24816" s="2">
        <v>12.55288</v>
      </c>
      <c r="C24816" s="3">
        <v>1832</v>
      </c>
      <c r="D24816" s="4">
        <v>41420</v>
      </c>
      <c r="E24816" t="s">
        <v>16221</v>
      </c>
      <c r="F24816" s="4" t="s">
        <v>16170</v>
      </c>
      <c r="G24816" s="5">
        <v>1434</v>
      </c>
      <c r="H24816" s="6">
        <v>7.5261300000000003E-2</v>
      </c>
      <c r="I24816" s="7">
        <v>54</v>
      </c>
    </row>
    <row r="24817" spans="1:12" x14ac:dyDescent="0.25">
      <c r="A24817">
        <v>22741</v>
      </c>
      <c r="B24817" s="2">
        <v>12.55251</v>
      </c>
      <c r="C24817" s="3">
        <v>111</v>
      </c>
      <c r="D24817" s="4">
        <v>47900</v>
      </c>
      <c r="E24817" t="s">
        <v>4726</v>
      </c>
      <c r="F24817" s="4" t="s">
        <v>4335</v>
      </c>
      <c r="G24817" s="5">
        <v>111</v>
      </c>
      <c r="H24817" s="6">
        <v>0</v>
      </c>
      <c r="I24817" s="7">
        <v>67</v>
      </c>
    </row>
    <row r="24818" spans="1:12" x14ac:dyDescent="0.25">
      <c r="A24818">
        <v>35959</v>
      </c>
      <c r="B24818" s="2">
        <v>12.551690000000001</v>
      </c>
      <c r="C24818" s="3">
        <v>4420</v>
      </c>
      <c r="E24818" t="s">
        <v>5127</v>
      </c>
      <c r="F24818" s="4" t="s">
        <v>7027</v>
      </c>
      <c r="G24818" s="5">
        <v>3292</v>
      </c>
      <c r="H24818" s="6">
        <v>0.1196477</v>
      </c>
      <c r="I24818" s="7">
        <v>46.323999999999998</v>
      </c>
    </row>
    <row r="24819" spans="1:12" x14ac:dyDescent="0.25">
      <c r="A24819">
        <v>13801</v>
      </c>
      <c r="B24819" s="2">
        <v>12.550689999999999</v>
      </c>
      <c r="C24819" s="3">
        <v>1169</v>
      </c>
      <c r="E24819" t="s">
        <v>2727</v>
      </c>
      <c r="F24819" s="4" t="s">
        <v>1280</v>
      </c>
      <c r="G24819" s="5">
        <v>894</v>
      </c>
      <c r="H24819" s="6">
        <v>9.1620099999999996E-2</v>
      </c>
      <c r="I24819" s="7">
        <v>51.167000000000002</v>
      </c>
    </row>
    <row r="24820" spans="1:12" x14ac:dyDescent="0.25">
      <c r="A24820">
        <v>48618</v>
      </c>
      <c r="B24820" s="2">
        <v>12.54955</v>
      </c>
      <c r="C24820" s="3">
        <v>5554</v>
      </c>
      <c r="D24820" s="4">
        <v>33220</v>
      </c>
      <c r="E24820" t="s">
        <v>6900</v>
      </c>
      <c r="F24820" s="4" t="s">
        <v>9106</v>
      </c>
      <c r="G24820" s="5">
        <v>3875</v>
      </c>
      <c r="H24820" s="6">
        <v>0.11248710000000001</v>
      </c>
      <c r="I24820" s="7">
        <v>47.558999999999997</v>
      </c>
      <c r="J24820" s="2">
        <v>60</v>
      </c>
      <c r="K24820">
        <v>2</v>
      </c>
    </row>
    <row r="24821" spans="1:12" x14ac:dyDescent="0.25">
      <c r="A24821">
        <v>74830</v>
      </c>
      <c r="B24821" s="2">
        <v>12.54857</v>
      </c>
      <c r="C24821" s="3">
        <v>275</v>
      </c>
      <c r="E24821" t="s">
        <v>13709</v>
      </c>
      <c r="F24821" s="4" t="s">
        <v>13462</v>
      </c>
      <c r="G24821" s="5">
        <v>187</v>
      </c>
      <c r="H24821" s="6">
        <v>0.1176471</v>
      </c>
      <c r="I24821" s="7">
        <v>46.667000000000002</v>
      </c>
    </row>
    <row r="24822" spans="1:12" x14ac:dyDescent="0.25">
      <c r="A24822">
        <v>41064</v>
      </c>
      <c r="B24822" s="2">
        <v>12.548209999999999</v>
      </c>
      <c r="C24822" s="3">
        <v>1812</v>
      </c>
      <c r="E24822" t="s">
        <v>8018</v>
      </c>
      <c r="F24822" s="4" t="s">
        <v>7883</v>
      </c>
      <c r="G24822" s="5">
        <v>1315</v>
      </c>
      <c r="H24822" s="6">
        <v>0.13449849999999999</v>
      </c>
      <c r="I24822" s="7">
        <v>43.75</v>
      </c>
    </row>
    <row r="24823" spans="1:12" x14ac:dyDescent="0.25">
      <c r="A24823">
        <v>45657</v>
      </c>
      <c r="B24823" s="2">
        <v>12.547459999999999</v>
      </c>
      <c r="C24823" s="3">
        <v>2924</v>
      </c>
      <c r="D24823" s="4">
        <v>39020</v>
      </c>
      <c r="E24823" t="s">
        <v>8714</v>
      </c>
      <c r="F24823" s="4" t="s">
        <v>8295</v>
      </c>
      <c r="G24823" s="5">
        <v>1804</v>
      </c>
      <c r="H24823" s="6">
        <v>0.15909090000000001</v>
      </c>
      <c r="I24823" s="7">
        <v>39.5</v>
      </c>
    </row>
    <row r="24824" spans="1:12" x14ac:dyDescent="0.25">
      <c r="A24824">
        <v>75061</v>
      </c>
      <c r="B24824" s="2">
        <v>12.53947</v>
      </c>
      <c r="C24824" s="3">
        <v>53303</v>
      </c>
      <c r="D24824" s="4">
        <v>19100</v>
      </c>
      <c r="E24824" t="s">
        <v>2798</v>
      </c>
      <c r="F24824" s="4" t="s">
        <v>13752</v>
      </c>
      <c r="G24824" s="5">
        <v>31610</v>
      </c>
      <c r="H24824" s="6">
        <v>0.145397</v>
      </c>
      <c r="I24824" s="7">
        <v>41.866</v>
      </c>
      <c r="J24824" s="2">
        <v>43.75</v>
      </c>
      <c r="K24824">
        <v>12</v>
      </c>
      <c r="L24824" s="2">
        <v>70.8</v>
      </c>
    </row>
    <row r="24825" spans="1:12" x14ac:dyDescent="0.25">
      <c r="A24825">
        <v>24120</v>
      </c>
      <c r="B24825" s="2">
        <v>12.531599999999999</v>
      </c>
      <c r="C24825" s="3">
        <v>1519</v>
      </c>
      <c r="E24825" t="s">
        <v>4974</v>
      </c>
      <c r="F24825" s="4" t="s">
        <v>4335</v>
      </c>
      <c r="G24825" s="5">
        <v>1282</v>
      </c>
      <c r="H24825" s="6">
        <v>0.147311</v>
      </c>
      <c r="I24825" s="7">
        <v>41.518000000000001</v>
      </c>
      <c r="J24825" s="2">
        <v>62</v>
      </c>
      <c r="K24825">
        <v>2</v>
      </c>
    </row>
    <row r="24826" spans="1:12" x14ac:dyDescent="0.25">
      <c r="A24826">
        <v>87752</v>
      </c>
      <c r="B24826" s="2">
        <v>12.53115</v>
      </c>
      <c r="C24826" s="3">
        <v>674</v>
      </c>
      <c r="E24826" t="s">
        <v>15246</v>
      </c>
      <c r="F24826" s="4" t="s">
        <v>15124</v>
      </c>
      <c r="G24826" s="5">
        <v>591</v>
      </c>
      <c r="H24826" s="6">
        <v>0.17597289999999999</v>
      </c>
      <c r="I24826" s="7">
        <v>36.563000000000002</v>
      </c>
    </row>
    <row r="24827" spans="1:12" x14ac:dyDescent="0.25">
      <c r="A24827">
        <v>46781</v>
      </c>
      <c r="B24827" s="2">
        <v>12.530849999999999</v>
      </c>
      <c r="C24827" s="3">
        <v>975</v>
      </c>
      <c r="D24827" s="4">
        <v>23060</v>
      </c>
      <c r="E24827" t="s">
        <v>8904</v>
      </c>
      <c r="F24827" s="4" t="s">
        <v>8800</v>
      </c>
      <c r="G24827" s="5">
        <v>671</v>
      </c>
      <c r="H24827" s="6">
        <v>6.9940500000000003E-2</v>
      </c>
      <c r="I24827" s="7">
        <v>54.886000000000003</v>
      </c>
    </row>
    <row r="24828" spans="1:12" x14ac:dyDescent="0.25">
      <c r="A24828">
        <v>70578</v>
      </c>
      <c r="B24828" s="2">
        <v>12.52807</v>
      </c>
      <c r="C24828" s="3">
        <v>16754</v>
      </c>
      <c r="D24828" s="4">
        <v>29180</v>
      </c>
      <c r="E24828" t="s">
        <v>13028</v>
      </c>
      <c r="F24828" s="4" t="s">
        <v>12927</v>
      </c>
      <c r="G24828" s="5">
        <v>10925</v>
      </c>
      <c r="H24828" s="6">
        <v>0.1206407</v>
      </c>
      <c r="I24828" s="7">
        <v>46.122</v>
      </c>
    </row>
    <row r="24829" spans="1:12" x14ac:dyDescent="0.25">
      <c r="A24829">
        <v>81001</v>
      </c>
      <c r="B24829" s="2">
        <v>12.52094</v>
      </c>
      <c r="C24829" s="3">
        <v>29614</v>
      </c>
      <c r="D24829" s="4">
        <v>39380</v>
      </c>
      <c r="E24829" t="s">
        <v>14566</v>
      </c>
      <c r="F24829" s="4" t="s">
        <v>14477</v>
      </c>
      <c r="G24829" s="5">
        <v>18868</v>
      </c>
      <c r="H24829" s="6">
        <v>0.17368030000000001</v>
      </c>
      <c r="I24829" s="7">
        <v>36.948</v>
      </c>
      <c r="J24829" s="2">
        <v>38.818199999999997</v>
      </c>
      <c r="K24829">
        <v>11</v>
      </c>
      <c r="L24829" s="2">
        <v>44</v>
      </c>
    </row>
    <row r="24830" spans="1:12" x14ac:dyDescent="0.25">
      <c r="A24830">
        <v>30817</v>
      </c>
      <c r="B24830" s="2">
        <v>12.515129999999999</v>
      </c>
      <c r="C24830" s="3">
        <v>7557</v>
      </c>
      <c r="D24830" s="4">
        <v>12260</v>
      </c>
      <c r="E24830" t="s">
        <v>5877</v>
      </c>
      <c r="F24830" s="4" t="s">
        <v>6363</v>
      </c>
      <c r="G24830" s="5">
        <v>5407</v>
      </c>
      <c r="H24830" s="6">
        <v>0.1126109</v>
      </c>
      <c r="I24830" s="7">
        <v>47.5</v>
      </c>
      <c r="J24830" s="2">
        <v>26</v>
      </c>
      <c r="K24830">
        <v>1</v>
      </c>
    </row>
    <row r="24831" spans="1:12" x14ac:dyDescent="0.25">
      <c r="A24831">
        <v>24370</v>
      </c>
      <c r="B24831" s="2">
        <v>12.512840000000001</v>
      </c>
      <c r="C24831" s="3">
        <v>5975</v>
      </c>
      <c r="E24831" t="s">
        <v>5055</v>
      </c>
      <c r="F24831" s="4" t="s">
        <v>4335</v>
      </c>
      <c r="G24831" s="5">
        <v>4151</v>
      </c>
      <c r="H24831" s="6">
        <v>0.1498073</v>
      </c>
      <c r="I24831" s="7">
        <v>41.066000000000003</v>
      </c>
      <c r="J24831" s="2">
        <v>69</v>
      </c>
      <c r="K24831">
        <v>1</v>
      </c>
    </row>
    <row r="24832" spans="1:12" x14ac:dyDescent="0.25">
      <c r="A24832">
        <v>67953</v>
      </c>
      <c r="B24832" s="2">
        <v>12.51182</v>
      </c>
      <c r="C24832" s="3">
        <v>150</v>
      </c>
      <c r="E24832" t="s">
        <v>3718</v>
      </c>
      <c r="F24832" s="4" t="s">
        <v>12494</v>
      </c>
      <c r="G24832" s="5">
        <v>109</v>
      </c>
      <c r="H24832" s="6">
        <v>0.14545449999999999</v>
      </c>
      <c r="I24832" s="7">
        <v>41.817999999999998</v>
      </c>
      <c r="J24832" s="2">
        <v>42</v>
      </c>
      <c r="K24832">
        <v>1</v>
      </c>
    </row>
    <row r="24833" spans="1:12" x14ac:dyDescent="0.25">
      <c r="A24833">
        <v>62217</v>
      </c>
      <c r="B24833" s="2">
        <v>12.51168</v>
      </c>
      <c r="C24833" s="3">
        <v>737</v>
      </c>
      <c r="E24833" t="s">
        <v>1933</v>
      </c>
      <c r="F24833" s="4" t="s">
        <v>11490</v>
      </c>
      <c r="G24833" s="5">
        <v>492</v>
      </c>
      <c r="H24833" s="6">
        <v>5.6910599999999999E-2</v>
      </c>
      <c r="I24833" s="7">
        <v>57.115000000000002</v>
      </c>
      <c r="J24833" s="2">
        <v>49</v>
      </c>
      <c r="K24833">
        <v>1</v>
      </c>
    </row>
    <row r="24834" spans="1:12" x14ac:dyDescent="0.25">
      <c r="A24834">
        <v>71075</v>
      </c>
      <c r="B24834" s="2">
        <v>12.510450000000001</v>
      </c>
      <c r="C24834" s="3">
        <v>6756</v>
      </c>
      <c r="D24834" s="4">
        <v>43340</v>
      </c>
      <c r="E24834" t="s">
        <v>13112</v>
      </c>
      <c r="F24834" s="4" t="s">
        <v>12927</v>
      </c>
      <c r="G24834" s="5">
        <v>4647</v>
      </c>
      <c r="H24834" s="6">
        <v>0.17039589999999999</v>
      </c>
      <c r="I24834" s="7">
        <v>37.5</v>
      </c>
      <c r="J24834" s="2">
        <v>52</v>
      </c>
      <c r="K24834">
        <v>2</v>
      </c>
    </row>
    <row r="24835" spans="1:12" x14ac:dyDescent="0.25">
      <c r="A24835">
        <v>77092</v>
      </c>
      <c r="B24835" s="2">
        <v>12.504110000000001</v>
      </c>
      <c r="C24835" s="3">
        <v>35087</v>
      </c>
      <c r="D24835" s="4">
        <v>26420</v>
      </c>
      <c r="E24835" t="s">
        <v>3103</v>
      </c>
      <c r="F24835" s="4" t="s">
        <v>13752</v>
      </c>
      <c r="G24835" s="5">
        <v>21857</v>
      </c>
      <c r="H24835" s="6">
        <v>0.15532779999999999</v>
      </c>
      <c r="I24835" s="7">
        <v>40.100999999999999</v>
      </c>
      <c r="J24835" s="2">
        <v>46.071399999999997</v>
      </c>
      <c r="K24835">
        <v>14</v>
      </c>
      <c r="L24835" s="2">
        <v>81.2</v>
      </c>
    </row>
    <row r="24836" spans="1:12" x14ac:dyDescent="0.25">
      <c r="A24836">
        <v>16746</v>
      </c>
      <c r="B24836" s="2">
        <v>12.49865</v>
      </c>
      <c r="C24836" s="3">
        <v>1304</v>
      </c>
      <c r="E24836" t="s">
        <v>3590</v>
      </c>
      <c r="F24836" s="4" t="s">
        <v>3003</v>
      </c>
      <c r="G24836" s="5">
        <v>949</v>
      </c>
      <c r="H24836" s="6">
        <v>9.7997899999999999E-2</v>
      </c>
      <c r="I24836" s="7">
        <v>50</v>
      </c>
    </row>
    <row r="24837" spans="1:12" x14ac:dyDescent="0.25">
      <c r="A24837">
        <v>63077</v>
      </c>
      <c r="B24837" s="2">
        <v>12.49652</v>
      </c>
      <c r="C24837" s="3">
        <v>11402</v>
      </c>
      <c r="D24837" s="4">
        <v>41180</v>
      </c>
      <c r="E24837" t="s">
        <v>3934</v>
      </c>
      <c r="F24837" s="4" t="s">
        <v>12102</v>
      </c>
      <c r="G24837" s="5">
        <v>7940</v>
      </c>
      <c r="H24837" s="6">
        <v>8.1738000000000005E-2</v>
      </c>
      <c r="I24837" s="7">
        <v>52.808999999999997</v>
      </c>
      <c r="J24837" s="2">
        <v>53</v>
      </c>
      <c r="K24837">
        <v>1</v>
      </c>
    </row>
    <row r="24838" spans="1:12" x14ac:dyDescent="0.25">
      <c r="A24838">
        <v>49651</v>
      </c>
      <c r="B24838" s="2">
        <v>12.49329</v>
      </c>
      <c r="C24838" s="3">
        <v>7899</v>
      </c>
      <c r="D24838" s="4">
        <v>15620</v>
      </c>
      <c r="E24838" t="s">
        <v>3509</v>
      </c>
      <c r="F24838" s="4" t="s">
        <v>9106</v>
      </c>
      <c r="G24838" s="5">
        <v>5546</v>
      </c>
      <c r="H24838" s="6">
        <v>0.14187849999999999</v>
      </c>
      <c r="I24838" s="7">
        <v>42.411999999999999</v>
      </c>
    </row>
    <row r="24839" spans="1:12" x14ac:dyDescent="0.25">
      <c r="A24839">
        <v>71801</v>
      </c>
      <c r="B24839" s="2">
        <v>12.48943</v>
      </c>
      <c r="C24839" s="3">
        <v>17038</v>
      </c>
      <c r="E24839" t="s">
        <v>483</v>
      </c>
      <c r="F24839" s="4" t="s">
        <v>13183</v>
      </c>
      <c r="G24839" s="5">
        <v>10602</v>
      </c>
      <c r="H24839" s="6">
        <v>0.1436521</v>
      </c>
      <c r="I24839" s="7">
        <v>42.104999999999997</v>
      </c>
    </row>
    <row r="24840" spans="1:12" x14ac:dyDescent="0.25">
      <c r="A24840">
        <v>35621</v>
      </c>
      <c r="B24840" s="2">
        <v>12.48643</v>
      </c>
      <c r="C24840" s="3">
        <v>2907</v>
      </c>
      <c r="D24840" s="4">
        <v>19460</v>
      </c>
      <c r="E24840" t="s">
        <v>7123</v>
      </c>
      <c r="F24840" s="4" t="s">
        <v>7027</v>
      </c>
      <c r="G24840" s="5">
        <v>1937</v>
      </c>
      <c r="H24840" s="6">
        <v>0.1160991</v>
      </c>
      <c r="I24840" s="7">
        <v>46.866</v>
      </c>
      <c r="J24840" s="2">
        <v>41</v>
      </c>
      <c r="K24840">
        <v>2</v>
      </c>
    </row>
    <row r="24841" spans="1:12" x14ac:dyDescent="0.25">
      <c r="A24841">
        <v>28040</v>
      </c>
      <c r="B24841" s="2">
        <v>12.48475</v>
      </c>
      <c r="C24841" s="3">
        <v>7875</v>
      </c>
      <c r="D24841" s="4">
        <v>22580</v>
      </c>
      <c r="E24841" t="s">
        <v>5541</v>
      </c>
      <c r="F24841" s="4" t="s">
        <v>5642</v>
      </c>
      <c r="G24841" s="5">
        <v>5079</v>
      </c>
      <c r="H24841" s="6">
        <v>0.1488189</v>
      </c>
      <c r="I24841" s="7">
        <v>41.210999999999999</v>
      </c>
      <c r="J24841" s="2">
        <v>63</v>
      </c>
      <c r="K24841">
        <v>2</v>
      </c>
    </row>
    <row r="24842" spans="1:12" x14ac:dyDescent="0.25">
      <c r="A24842">
        <v>71822</v>
      </c>
      <c r="B24842" s="2">
        <v>12.482010000000001</v>
      </c>
      <c r="C24842" s="3">
        <v>8774</v>
      </c>
      <c r="D24842" s="4">
        <v>45500</v>
      </c>
      <c r="E24842" t="s">
        <v>13207</v>
      </c>
      <c r="F24842" s="4" t="s">
        <v>13183</v>
      </c>
      <c r="G24842" s="5">
        <v>6335</v>
      </c>
      <c r="H24842" s="6">
        <v>0.1133207</v>
      </c>
      <c r="I24842" s="7">
        <v>47.344999999999999</v>
      </c>
      <c r="J24842" s="2">
        <v>57</v>
      </c>
      <c r="K24842">
        <v>1</v>
      </c>
    </row>
    <row r="24843" spans="1:12" x14ac:dyDescent="0.25">
      <c r="A24843">
        <v>15781</v>
      </c>
      <c r="B24843" s="2">
        <v>12.48049</v>
      </c>
      <c r="C24843" s="3">
        <v>52</v>
      </c>
      <c r="E24843" t="s">
        <v>3318</v>
      </c>
      <c r="F24843" s="4" t="s">
        <v>3003</v>
      </c>
      <c r="G24843" s="5">
        <v>43</v>
      </c>
      <c r="H24843" s="6">
        <v>0.13953489999999999</v>
      </c>
      <c r="I24843" s="7">
        <v>42.813000000000002</v>
      </c>
    </row>
    <row r="24844" spans="1:12" x14ac:dyDescent="0.25">
      <c r="A24844">
        <v>73139</v>
      </c>
      <c r="B24844" s="2">
        <v>12.477690000000001</v>
      </c>
      <c r="C24844" s="3">
        <v>18565</v>
      </c>
      <c r="D24844" s="4">
        <v>36420</v>
      </c>
      <c r="E24844" t="s">
        <v>13492</v>
      </c>
      <c r="F24844" s="4" t="s">
        <v>13462</v>
      </c>
      <c r="G24844" s="5">
        <v>11633</v>
      </c>
      <c r="H24844" s="6">
        <v>0.122056</v>
      </c>
      <c r="I24844" s="7">
        <v>45.83</v>
      </c>
      <c r="J24844" s="2">
        <v>49</v>
      </c>
      <c r="K24844">
        <v>6</v>
      </c>
    </row>
    <row r="24845" spans="1:12" x14ac:dyDescent="0.25">
      <c r="A24845">
        <v>51006</v>
      </c>
      <c r="B24845" s="2">
        <v>12.474729999999999</v>
      </c>
      <c r="C24845" s="3">
        <v>1195</v>
      </c>
      <c r="E24845" t="s">
        <v>9305</v>
      </c>
      <c r="F24845" s="4" t="s">
        <v>9593</v>
      </c>
      <c r="G24845" s="5">
        <v>750</v>
      </c>
      <c r="H24845" s="6">
        <v>9.1877500000000001E-2</v>
      </c>
      <c r="I24845" s="7">
        <v>51.042000000000002</v>
      </c>
    </row>
    <row r="24846" spans="1:12" x14ac:dyDescent="0.25">
      <c r="A24846">
        <v>28611</v>
      </c>
      <c r="B24846" s="2">
        <v>12.474410000000001</v>
      </c>
      <c r="C24846" s="3">
        <v>1225</v>
      </c>
      <c r="D24846" s="4">
        <v>25860</v>
      </c>
      <c r="E24846" t="s">
        <v>6027</v>
      </c>
      <c r="F24846" s="4" t="s">
        <v>5642</v>
      </c>
      <c r="G24846" s="5">
        <v>602</v>
      </c>
      <c r="H24846" s="6">
        <v>0.2421227</v>
      </c>
      <c r="I24846" s="7">
        <v>25.077999999999999</v>
      </c>
    </row>
    <row r="24847" spans="1:12" x14ac:dyDescent="0.25">
      <c r="A24847">
        <v>36271</v>
      </c>
      <c r="B24847" s="2">
        <v>12.473240000000001</v>
      </c>
      <c r="C24847" s="3">
        <v>6124</v>
      </c>
      <c r="D24847" s="4">
        <v>11500</v>
      </c>
      <c r="E24847" t="s">
        <v>7219</v>
      </c>
      <c r="F24847" s="4" t="s">
        <v>7027</v>
      </c>
      <c r="G24847" s="5">
        <v>4269</v>
      </c>
      <c r="H24847" s="6">
        <v>8.87796E-2</v>
      </c>
      <c r="I24847" s="7">
        <v>51.575000000000003</v>
      </c>
    </row>
    <row r="24848" spans="1:12" x14ac:dyDescent="0.25">
      <c r="A24848">
        <v>77520</v>
      </c>
      <c r="B24848" s="2">
        <v>12.466749999999999</v>
      </c>
      <c r="C24848" s="3">
        <v>37928</v>
      </c>
      <c r="D24848" s="4">
        <v>26420</v>
      </c>
      <c r="E24848" t="s">
        <v>14075</v>
      </c>
      <c r="F24848" s="4" t="s">
        <v>13752</v>
      </c>
      <c r="G24848" s="5">
        <v>22854</v>
      </c>
      <c r="H24848" s="6">
        <v>9.7265400000000002E-2</v>
      </c>
      <c r="I24848" s="7">
        <v>50.106999999999999</v>
      </c>
      <c r="J24848" s="2">
        <v>44.25</v>
      </c>
      <c r="K24848">
        <v>8</v>
      </c>
    </row>
    <row r="24849" spans="1:12" x14ac:dyDescent="0.25">
      <c r="A24849">
        <v>68117</v>
      </c>
      <c r="B24849" s="2">
        <v>12.459960000000001</v>
      </c>
      <c r="C24849" s="3">
        <v>8248</v>
      </c>
      <c r="D24849" s="4">
        <v>36540</v>
      </c>
      <c r="E24849" t="s">
        <v>6681</v>
      </c>
      <c r="F24849" s="4" t="s">
        <v>12738</v>
      </c>
      <c r="G24849" s="5">
        <v>5500</v>
      </c>
      <c r="H24849" s="6">
        <v>0.1112727</v>
      </c>
      <c r="I24849" s="7">
        <v>47.683999999999997</v>
      </c>
      <c r="J24849" s="2">
        <v>40.25</v>
      </c>
      <c r="K24849">
        <v>4</v>
      </c>
    </row>
    <row r="24850" spans="1:12" x14ac:dyDescent="0.25">
      <c r="A24850">
        <v>47282</v>
      </c>
      <c r="B24850" s="2">
        <v>12.458600000000001</v>
      </c>
      <c r="C24850" s="3">
        <v>264</v>
      </c>
      <c r="D24850" s="4">
        <v>35860</v>
      </c>
      <c r="E24850" t="s">
        <v>1083</v>
      </c>
      <c r="F24850" s="4" t="s">
        <v>8800</v>
      </c>
      <c r="G24850" s="5">
        <v>201</v>
      </c>
      <c r="H24850" s="6">
        <v>0.12437810000000001</v>
      </c>
      <c r="I24850" s="7">
        <v>45.417000000000002</v>
      </c>
    </row>
    <row r="24851" spans="1:12" x14ac:dyDescent="0.25">
      <c r="A24851">
        <v>68773</v>
      </c>
      <c r="B24851" s="2">
        <v>12.45852</v>
      </c>
      <c r="C24851" s="3">
        <v>184</v>
      </c>
      <c r="E24851" t="s">
        <v>9848</v>
      </c>
      <c r="F24851" s="4" t="s">
        <v>12738</v>
      </c>
      <c r="G24851" s="5">
        <v>135</v>
      </c>
      <c r="H24851" s="6">
        <v>0.1037037</v>
      </c>
      <c r="I24851" s="7">
        <v>48.984000000000002</v>
      </c>
    </row>
    <row r="24852" spans="1:12" x14ac:dyDescent="0.25">
      <c r="A24852">
        <v>99759</v>
      </c>
      <c r="B24852" s="2">
        <v>12.458460000000001</v>
      </c>
      <c r="C24852" s="3">
        <v>246</v>
      </c>
      <c r="E24852" t="s">
        <v>16731</v>
      </c>
      <c r="F24852" s="4" t="s">
        <v>16604</v>
      </c>
      <c r="G24852" s="5">
        <v>115</v>
      </c>
      <c r="H24852" s="6">
        <v>8.6956500000000006E-2</v>
      </c>
      <c r="I24852" s="7">
        <v>51.875</v>
      </c>
    </row>
    <row r="24853" spans="1:12" x14ac:dyDescent="0.25">
      <c r="A24853">
        <v>64748</v>
      </c>
      <c r="B24853" s="2">
        <v>12.45823</v>
      </c>
      <c r="C24853" s="3">
        <v>1246</v>
      </c>
      <c r="E24853" t="s">
        <v>12320</v>
      </c>
      <c r="F24853" s="4" t="s">
        <v>12102</v>
      </c>
      <c r="G24853" s="5">
        <v>805</v>
      </c>
      <c r="H24853" s="6">
        <v>0.13895779999999999</v>
      </c>
      <c r="I24853" s="7">
        <v>42.887999999999998</v>
      </c>
    </row>
    <row r="24854" spans="1:12" x14ac:dyDescent="0.25">
      <c r="A24854">
        <v>15832</v>
      </c>
      <c r="B24854" s="2">
        <v>12.45797</v>
      </c>
      <c r="C24854" s="3">
        <v>335</v>
      </c>
      <c r="E24854" t="s">
        <v>3327</v>
      </c>
      <c r="F24854" s="4" t="s">
        <v>3003</v>
      </c>
      <c r="G24854" s="5">
        <v>275</v>
      </c>
      <c r="H24854" s="6">
        <v>8.3333299999999999E-2</v>
      </c>
      <c r="I24854" s="7">
        <v>52.5</v>
      </c>
    </row>
    <row r="24855" spans="1:12" x14ac:dyDescent="0.25">
      <c r="A24855">
        <v>65017</v>
      </c>
      <c r="B24855" s="2">
        <v>12.457660000000001</v>
      </c>
      <c r="C24855" s="3">
        <v>1447</v>
      </c>
      <c r="E24855" t="s">
        <v>12346</v>
      </c>
      <c r="F24855" s="4" t="s">
        <v>12102</v>
      </c>
      <c r="G24855" s="5">
        <v>1024</v>
      </c>
      <c r="H24855" s="6">
        <v>7.6097600000000001E-2</v>
      </c>
      <c r="I24855" s="7">
        <v>53.75</v>
      </c>
    </row>
    <row r="24856" spans="1:12" x14ac:dyDescent="0.25">
      <c r="A24856">
        <v>66833</v>
      </c>
      <c r="B24856" s="2">
        <v>12.457319999999999</v>
      </c>
      <c r="C24856" s="3">
        <v>637</v>
      </c>
      <c r="D24856" s="4">
        <v>21380</v>
      </c>
      <c r="E24856" t="s">
        <v>4614</v>
      </c>
      <c r="F24856" s="4" t="s">
        <v>12494</v>
      </c>
      <c r="G24856" s="5">
        <v>356</v>
      </c>
      <c r="H24856" s="6">
        <v>0.18820219999999999</v>
      </c>
      <c r="I24856" s="7">
        <v>34.375</v>
      </c>
    </row>
    <row r="24857" spans="1:12" x14ac:dyDescent="0.25">
      <c r="A24857">
        <v>54563</v>
      </c>
      <c r="B24857" s="2">
        <v>12.45711</v>
      </c>
      <c r="C24857" s="3">
        <v>699</v>
      </c>
      <c r="E24857" t="s">
        <v>10303</v>
      </c>
      <c r="F24857" s="4" t="s">
        <v>10031</v>
      </c>
      <c r="G24857" s="5">
        <v>526</v>
      </c>
      <c r="H24857" s="6">
        <v>0.13498099999999999</v>
      </c>
      <c r="I24857" s="7">
        <v>43.570999999999998</v>
      </c>
    </row>
    <row r="24858" spans="1:12" x14ac:dyDescent="0.25">
      <c r="A24858">
        <v>29351</v>
      </c>
      <c r="B24858" s="2">
        <v>12.45673</v>
      </c>
      <c r="C24858" s="3">
        <v>1379</v>
      </c>
      <c r="D24858" s="4">
        <v>24860</v>
      </c>
      <c r="E24858" t="s">
        <v>6205</v>
      </c>
      <c r="F24858" s="4" t="s">
        <v>6130</v>
      </c>
      <c r="G24858" s="5">
        <v>1062</v>
      </c>
      <c r="H24858" s="6">
        <v>0.1194732</v>
      </c>
      <c r="I24858" s="7">
        <v>46.25</v>
      </c>
    </row>
    <row r="24859" spans="1:12" x14ac:dyDescent="0.25">
      <c r="A24859">
        <v>41653</v>
      </c>
      <c r="B24859" s="2">
        <v>12.45454</v>
      </c>
      <c r="C24859" s="3">
        <v>11968</v>
      </c>
      <c r="E24859" t="s">
        <v>8114</v>
      </c>
      <c r="F24859" s="4" t="s">
        <v>7883</v>
      </c>
      <c r="G24859" s="5">
        <v>8088</v>
      </c>
      <c r="H24859" s="6">
        <v>0.14192109999999999</v>
      </c>
      <c r="I24859" s="7">
        <v>42.369</v>
      </c>
      <c r="J24859" s="2">
        <v>54</v>
      </c>
      <c r="K24859">
        <v>1</v>
      </c>
    </row>
    <row r="24860" spans="1:12" x14ac:dyDescent="0.25">
      <c r="A24860">
        <v>14775</v>
      </c>
      <c r="B24860" s="2">
        <v>12.452220000000001</v>
      </c>
      <c r="C24860" s="3">
        <v>2283</v>
      </c>
      <c r="D24860" s="4">
        <v>27460</v>
      </c>
      <c r="E24860" t="s">
        <v>2939</v>
      </c>
      <c r="F24860" s="4" t="s">
        <v>1280</v>
      </c>
      <c r="G24860" s="5">
        <v>1608</v>
      </c>
      <c r="H24860" s="6">
        <v>9.6333100000000005E-2</v>
      </c>
      <c r="I24860" s="7">
        <v>50.246000000000002</v>
      </c>
    </row>
    <row r="24861" spans="1:12" x14ac:dyDescent="0.25">
      <c r="A24861">
        <v>48622</v>
      </c>
      <c r="B24861" s="2">
        <v>12.45072</v>
      </c>
      <c r="C24861" s="3">
        <v>6432</v>
      </c>
      <c r="E24861" t="s">
        <v>9219</v>
      </c>
      <c r="F24861" s="4" t="s">
        <v>9106</v>
      </c>
      <c r="G24861" s="5">
        <v>4644</v>
      </c>
      <c r="H24861" s="6">
        <v>0.1167097</v>
      </c>
      <c r="I24861" s="7">
        <v>46.713999999999999</v>
      </c>
      <c r="J24861" s="2">
        <v>44.5</v>
      </c>
      <c r="K24861">
        <v>2</v>
      </c>
    </row>
    <row r="24862" spans="1:12" x14ac:dyDescent="0.25">
      <c r="A24862">
        <v>75574</v>
      </c>
      <c r="B24862" s="2">
        <v>12.44932</v>
      </c>
      <c r="C24862" s="3">
        <v>1833</v>
      </c>
      <c r="D24862" s="4">
        <v>45500</v>
      </c>
      <c r="E24862" t="s">
        <v>11402</v>
      </c>
      <c r="F24862" s="4" t="s">
        <v>13752</v>
      </c>
      <c r="G24862" s="5">
        <v>1213</v>
      </c>
      <c r="H24862" s="6">
        <v>9.3904500000000002E-2</v>
      </c>
      <c r="I24862" s="7">
        <v>50.652000000000001</v>
      </c>
    </row>
    <row r="24863" spans="1:12" x14ac:dyDescent="0.25">
      <c r="A24863">
        <v>89502</v>
      </c>
      <c r="B24863" s="2">
        <v>12.442130000000001</v>
      </c>
      <c r="C24863" s="3">
        <v>44277</v>
      </c>
      <c r="D24863" s="4">
        <v>39900</v>
      </c>
      <c r="E24863" t="s">
        <v>3485</v>
      </c>
      <c r="F24863" s="4" t="s">
        <v>15318</v>
      </c>
      <c r="G24863" s="5">
        <v>28836</v>
      </c>
      <c r="H24863" s="6">
        <v>0.1661465</v>
      </c>
      <c r="I24863" s="7">
        <v>38.167000000000002</v>
      </c>
      <c r="J24863" s="2">
        <v>54.666699999999999</v>
      </c>
      <c r="K24863">
        <v>21</v>
      </c>
      <c r="L24863" s="2">
        <v>98.9</v>
      </c>
    </row>
    <row r="24864" spans="1:12" x14ac:dyDescent="0.25">
      <c r="A24864">
        <v>79718</v>
      </c>
      <c r="B24864" s="2">
        <v>12.43511</v>
      </c>
      <c r="C24864" s="3">
        <v>781</v>
      </c>
      <c r="D24864" s="4">
        <v>37780</v>
      </c>
      <c r="E24864" t="s">
        <v>14442</v>
      </c>
      <c r="F24864" s="4" t="s">
        <v>13752</v>
      </c>
      <c r="G24864" s="5">
        <v>488</v>
      </c>
      <c r="H24864" s="6">
        <v>0.12883439999999999</v>
      </c>
      <c r="I24864" s="7">
        <v>44.609000000000002</v>
      </c>
    </row>
    <row r="24865" spans="1:11" x14ac:dyDescent="0.25">
      <c r="A24865">
        <v>21664</v>
      </c>
      <c r="B24865" s="2">
        <v>12.43487</v>
      </c>
      <c r="C24865" s="3">
        <v>855</v>
      </c>
      <c r="D24865" s="4">
        <v>15700</v>
      </c>
      <c r="E24865" t="s">
        <v>4568</v>
      </c>
      <c r="F24865" s="4" t="s">
        <v>4361</v>
      </c>
      <c r="G24865" s="5">
        <v>545</v>
      </c>
      <c r="H24865" s="6">
        <v>9.9082600000000007E-2</v>
      </c>
      <c r="I24865" s="7">
        <v>49.75</v>
      </c>
    </row>
    <row r="24866" spans="1:11" x14ac:dyDescent="0.25">
      <c r="A24866">
        <v>23459</v>
      </c>
      <c r="B24866" s="2">
        <v>12.434620000000001</v>
      </c>
      <c r="C24866" s="3">
        <v>1110</v>
      </c>
      <c r="D24866" s="4">
        <v>47260</v>
      </c>
      <c r="E24866" t="s">
        <v>4874</v>
      </c>
      <c r="F24866" s="4" t="s">
        <v>4335</v>
      </c>
      <c r="G24866" s="5">
        <v>472</v>
      </c>
      <c r="H24866" s="6">
        <v>0.1416491</v>
      </c>
      <c r="I24866" s="7">
        <v>42.393999999999998</v>
      </c>
    </row>
    <row r="24867" spans="1:11" x14ac:dyDescent="0.25">
      <c r="A24867">
        <v>67514</v>
      </c>
      <c r="B24867" s="2">
        <v>12.43439</v>
      </c>
      <c r="C24867" s="3">
        <v>709</v>
      </c>
      <c r="D24867" s="4">
        <v>26740</v>
      </c>
      <c r="E24867" t="s">
        <v>374</v>
      </c>
      <c r="F24867" s="4" t="s">
        <v>12494</v>
      </c>
      <c r="G24867" s="5">
        <v>515</v>
      </c>
      <c r="H24867" s="6">
        <v>0.1434108</v>
      </c>
      <c r="I24867" s="7">
        <v>42.082999999999998</v>
      </c>
      <c r="J24867" s="2">
        <v>57</v>
      </c>
      <c r="K24867">
        <v>1</v>
      </c>
    </row>
    <row r="24868" spans="1:11" x14ac:dyDescent="0.25">
      <c r="A24868">
        <v>32619</v>
      </c>
      <c r="B24868" s="2">
        <v>12.433529999999999</v>
      </c>
      <c r="C24868" s="3">
        <v>4151</v>
      </c>
      <c r="D24868" s="4">
        <v>23540</v>
      </c>
      <c r="E24868" t="s">
        <v>6806</v>
      </c>
      <c r="F24868" s="4" t="s">
        <v>6689</v>
      </c>
      <c r="G24868" s="5">
        <v>3040</v>
      </c>
      <c r="H24868" s="6">
        <v>0.11147650000000001</v>
      </c>
      <c r="I24868" s="7">
        <v>47.6</v>
      </c>
    </row>
    <row r="24869" spans="1:11" x14ac:dyDescent="0.25">
      <c r="A24869">
        <v>55036</v>
      </c>
      <c r="B24869" s="2">
        <v>12.4328</v>
      </c>
      <c r="C24869" s="3">
        <v>50</v>
      </c>
      <c r="E24869" t="s">
        <v>10441</v>
      </c>
      <c r="F24869" s="4" t="s">
        <v>10428</v>
      </c>
      <c r="G24869" s="5">
        <v>39</v>
      </c>
      <c r="H24869" s="6">
        <v>5.1282099999999997E-2</v>
      </c>
      <c r="I24869" s="7">
        <v>58</v>
      </c>
    </row>
    <row r="24870" spans="1:11" x14ac:dyDescent="0.25">
      <c r="A24870">
        <v>50434</v>
      </c>
      <c r="B24870" s="2">
        <v>12.43271</v>
      </c>
      <c r="C24870" s="3">
        <v>400</v>
      </c>
      <c r="D24870" s="4">
        <v>32380</v>
      </c>
      <c r="E24870" t="s">
        <v>9690</v>
      </c>
      <c r="F24870" s="4" t="s">
        <v>9593</v>
      </c>
      <c r="G24870" s="5">
        <v>331</v>
      </c>
      <c r="H24870" s="6">
        <v>0.12650600000000001</v>
      </c>
      <c r="I24870" s="7">
        <v>45</v>
      </c>
    </row>
    <row r="24871" spans="1:11" x14ac:dyDescent="0.25">
      <c r="A24871">
        <v>97118</v>
      </c>
      <c r="B24871" s="2">
        <v>12.43248</v>
      </c>
      <c r="C24871" s="3">
        <v>805</v>
      </c>
      <c r="E24871" t="s">
        <v>16207</v>
      </c>
      <c r="F24871" s="4" t="s">
        <v>16170</v>
      </c>
      <c r="G24871" s="5">
        <v>629</v>
      </c>
      <c r="H24871" s="6">
        <v>0.1349206</v>
      </c>
      <c r="I24871" s="7">
        <v>43.542000000000002</v>
      </c>
    </row>
    <row r="24872" spans="1:11" x14ac:dyDescent="0.25">
      <c r="A24872">
        <v>40144</v>
      </c>
      <c r="B24872" s="2">
        <v>12.432040000000001</v>
      </c>
      <c r="C24872" s="3">
        <v>1779</v>
      </c>
      <c r="E24872" t="s">
        <v>7913</v>
      </c>
      <c r="F24872" s="4" t="s">
        <v>7883</v>
      </c>
      <c r="G24872" s="5">
        <v>1177</v>
      </c>
      <c r="H24872" s="6">
        <v>9.2529700000000006E-2</v>
      </c>
      <c r="I24872" s="7">
        <v>50.865000000000002</v>
      </c>
    </row>
    <row r="24873" spans="1:11" x14ac:dyDescent="0.25">
      <c r="A24873">
        <v>68751</v>
      </c>
      <c r="B24873" s="2">
        <v>12.431749999999999</v>
      </c>
      <c r="C24873" s="3">
        <v>111</v>
      </c>
      <c r="D24873" s="4">
        <v>43580</v>
      </c>
      <c r="E24873" t="s">
        <v>12830</v>
      </c>
      <c r="F24873" s="4" t="s">
        <v>12738</v>
      </c>
      <c r="G24873" s="5">
        <v>72</v>
      </c>
      <c r="H24873" s="6">
        <v>4.1095899999999998E-2</v>
      </c>
      <c r="I24873" s="7">
        <v>59.75</v>
      </c>
    </row>
    <row r="24874" spans="1:11" x14ac:dyDescent="0.25">
      <c r="A24874">
        <v>33144</v>
      </c>
      <c r="B24874" s="2">
        <v>12.426819999999999</v>
      </c>
      <c r="C24874" s="3">
        <v>26601</v>
      </c>
      <c r="D24874" s="4">
        <v>33100</v>
      </c>
      <c r="E24874" t="s">
        <v>5277</v>
      </c>
      <c r="F24874" s="4" t="s">
        <v>6689</v>
      </c>
      <c r="G24874" s="5">
        <v>20500</v>
      </c>
      <c r="H24874" s="6">
        <v>0.16404879999999999</v>
      </c>
      <c r="I24874" s="7">
        <v>38.502000000000002</v>
      </c>
      <c r="J24874" s="2">
        <v>26</v>
      </c>
      <c r="K24874">
        <v>1</v>
      </c>
    </row>
    <row r="24875" spans="1:11" x14ac:dyDescent="0.25">
      <c r="A24875">
        <v>48856</v>
      </c>
      <c r="B24875" s="2">
        <v>12.42178</v>
      </c>
      <c r="C24875" s="3">
        <v>976</v>
      </c>
      <c r="D24875" s="4">
        <v>10940</v>
      </c>
      <c r="E24875" t="s">
        <v>274</v>
      </c>
      <c r="F24875" s="4" t="s">
        <v>9106</v>
      </c>
      <c r="G24875" s="5">
        <v>586</v>
      </c>
      <c r="H24875" s="6">
        <v>9.3856700000000001E-2</v>
      </c>
      <c r="I24875" s="7">
        <v>50.625</v>
      </c>
    </row>
    <row r="24876" spans="1:11" x14ac:dyDescent="0.25">
      <c r="A24876">
        <v>71953</v>
      </c>
      <c r="B24876" s="2">
        <v>12.419129999999999</v>
      </c>
      <c r="C24876" s="3">
        <v>14517</v>
      </c>
      <c r="E24876" t="s">
        <v>13233</v>
      </c>
      <c r="F24876" s="4" t="s">
        <v>13183</v>
      </c>
      <c r="G24876" s="5">
        <v>10449</v>
      </c>
      <c r="H24876" s="6">
        <v>0.13063449999999999</v>
      </c>
      <c r="I24876" s="7">
        <v>44.268999999999998</v>
      </c>
      <c r="J24876" s="2">
        <v>58.5</v>
      </c>
      <c r="K24876">
        <v>4</v>
      </c>
    </row>
    <row r="24877" spans="1:11" x14ac:dyDescent="0.25">
      <c r="A24877">
        <v>48733</v>
      </c>
      <c r="B24877" s="2">
        <v>12.41635</v>
      </c>
      <c r="C24877" s="3">
        <v>1590</v>
      </c>
      <c r="E24877" t="s">
        <v>9246</v>
      </c>
      <c r="F24877" s="4" t="s">
        <v>9106</v>
      </c>
      <c r="G24877" s="5">
        <v>1177</v>
      </c>
      <c r="H24877" s="6">
        <v>0.13339000000000001</v>
      </c>
      <c r="I24877" s="7">
        <v>43.786999999999999</v>
      </c>
    </row>
    <row r="24878" spans="1:11" x14ac:dyDescent="0.25">
      <c r="A24878">
        <v>76443</v>
      </c>
      <c r="B24878" s="2">
        <v>12.415749999999999</v>
      </c>
      <c r="C24878" s="3">
        <v>2010</v>
      </c>
      <c r="D24878" s="4">
        <v>10180</v>
      </c>
      <c r="E24878" t="s">
        <v>7364</v>
      </c>
      <c r="F24878" s="4" t="s">
        <v>13752</v>
      </c>
      <c r="G24878" s="5">
        <v>1343</v>
      </c>
      <c r="H24878" s="6">
        <v>0.1310499</v>
      </c>
      <c r="I24878" s="7">
        <v>44.18</v>
      </c>
    </row>
    <row r="24879" spans="1:11" x14ac:dyDescent="0.25">
      <c r="A24879">
        <v>71970</v>
      </c>
      <c r="B24879" s="2">
        <v>12.41526</v>
      </c>
      <c r="C24879" s="3">
        <v>957</v>
      </c>
      <c r="E24879" t="s">
        <v>13239</v>
      </c>
      <c r="F24879" s="4" t="s">
        <v>13183</v>
      </c>
      <c r="G24879" s="5">
        <v>700</v>
      </c>
      <c r="H24879" s="6">
        <v>0.23109840000000001</v>
      </c>
      <c r="I24879" s="7">
        <v>26.89</v>
      </c>
    </row>
    <row r="24880" spans="1:11" x14ac:dyDescent="0.25">
      <c r="A24880">
        <v>49667</v>
      </c>
      <c r="B24880" s="2">
        <v>12.414999999999999</v>
      </c>
      <c r="C24880" s="3">
        <v>474</v>
      </c>
      <c r="D24880" s="4">
        <v>15620</v>
      </c>
      <c r="E24880" t="s">
        <v>6008</v>
      </c>
      <c r="F24880" s="4" t="s">
        <v>9106</v>
      </c>
      <c r="G24880" s="5">
        <v>375</v>
      </c>
      <c r="H24880" s="6">
        <v>0.10638300000000001</v>
      </c>
      <c r="I24880" s="7">
        <v>48.438000000000002</v>
      </c>
      <c r="J24880" s="2">
        <v>50</v>
      </c>
      <c r="K24880">
        <v>1</v>
      </c>
    </row>
    <row r="24881" spans="1:11" x14ac:dyDescent="0.25">
      <c r="A24881">
        <v>74859</v>
      </c>
      <c r="B24881" s="2">
        <v>12.413959999999999</v>
      </c>
      <c r="C24881" s="3">
        <v>6002</v>
      </c>
      <c r="E24881" t="s">
        <v>13723</v>
      </c>
      <c r="F24881" s="4" t="s">
        <v>13462</v>
      </c>
      <c r="G24881" s="5">
        <v>3960</v>
      </c>
      <c r="H24881" s="6">
        <v>0.13484850000000001</v>
      </c>
      <c r="I24881" s="7">
        <v>43.517000000000003</v>
      </c>
      <c r="J24881" s="2">
        <v>78</v>
      </c>
      <c r="K24881">
        <v>1</v>
      </c>
    </row>
    <row r="24882" spans="1:11" x14ac:dyDescent="0.25">
      <c r="A24882">
        <v>24431</v>
      </c>
      <c r="B24882" s="2">
        <v>12.41259</v>
      </c>
      <c r="C24882" s="3">
        <v>2395</v>
      </c>
      <c r="D24882" s="4">
        <v>44420</v>
      </c>
      <c r="E24882" t="s">
        <v>5065</v>
      </c>
      <c r="F24882" s="4" t="s">
        <v>4335</v>
      </c>
      <c r="G24882" s="5">
        <v>1781</v>
      </c>
      <c r="H24882" s="6">
        <v>7.4115700000000007E-2</v>
      </c>
      <c r="I24882" s="7">
        <v>54.006999999999998</v>
      </c>
      <c r="J24882" s="2">
        <v>59</v>
      </c>
      <c r="K24882">
        <v>1</v>
      </c>
    </row>
    <row r="24883" spans="1:11" x14ac:dyDescent="0.25">
      <c r="A24883">
        <v>15631</v>
      </c>
      <c r="B24883" s="2">
        <v>12.411960000000001</v>
      </c>
      <c r="C24883" s="3">
        <v>1194</v>
      </c>
      <c r="D24883" s="4">
        <v>38300</v>
      </c>
      <c r="E24883" t="s">
        <v>3223</v>
      </c>
      <c r="F24883" s="4" t="s">
        <v>3003</v>
      </c>
      <c r="G24883" s="5">
        <v>828</v>
      </c>
      <c r="H24883" s="6">
        <v>6.0313600000000002E-2</v>
      </c>
      <c r="I24883" s="7">
        <v>56.389000000000003</v>
      </c>
      <c r="J24883" s="2">
        <v>53</v>
      </c>
      <c r="K24883">
        <v>1</v>
      </c>
    </row>
    <row r="24884" spans="1:11" x14ac:dyDescent="0.25">
      <c r="A24884">
        <v>12042</v>
      </c>
      <c r="B24884" s="2">
        <v>12.41173</v>
      </c>
      <c r="C24884" s="3">
        <v>158</v>
      </c>
      <c r="E24884" t="s">
        <v>2091</v>
      </c>
      <c r="F24884" s="4" t="s">
        <v>1280</v>
      </c>
      <c r="G24884" s="5">
        <v>144</v>
      </c>
      <c r="H24884" s="6">
        <v>0.19310340000000001</v>
      </c>
      <c r="I24884" s="7">
        <v>33.438000000000002</v>
      </c>
    </row>
    <row r="24885" spans="1:11" x14ac:dyDescent="0.25">
      <c r="A24885">
        <v>35768</v>
      </c>
      <c r="B24885" s="2">
        <v>12.409610000000001</v>
      </c>
      <c r="C24885" s="3">
        <v>12180</v>
      </c>
      <c r="D24885" s="4">
        <v>42460</v>
      </c>
      <c r="E24885" t="s">
        <v>7147</v>
      </c>
      <c r="F24885" s="4" t="s">
        <v>7027</v>
      </c>
      <c r="G24885" s="5">
        <v>8722</v>
      </c>
      <c r="H24885" s="6">
        <v>0.1287401</v>
      </c>
      <c r="I24885" s="7">
        <v>44.557000000000002</v>
      </c>
      <c r="J24885" s="2">
        <v>59</v>
      </c>
      <c r="K24885">
        <v>4</v>
      </c>
    </row>
    <row r="24886" spans="1:11" x14ac:dyDescent="0.25">
      <c r="A24886">
        <v>19023</v>
      </c>
      <c r="B24886" s="2">
        <v>12.404400000000001</v>
      </c>
      <c r="C24886" s="3">
        <v>22614</v>
      </c>
      <c r="D24886" s="4">
        <v>37980</v>
      </c>
      <c r="E24886" t="s">
        <v>4189</v>
      </c>
      <c r="F24886" s="4" t="s">
        <v>3003</v>
      </c>
      <c r="G24886" s="5">
        <v>13020</v>
      </c>
      <c r="H24886" s="6">
        <v>0.13140309999999999</v>
      </c>
      <c r="I24886" s="7">
        <v>44.095999999999997</v>
      </c>
      <c r="J24886" s="2">
        <v>43</v>
      </c>
      <c r="K24886">
        <v>8</v>
      </c>
    </row>
    <row r="24887" spans="1:11" x14ac:dyDescent="0.25">
      <c r="A24887">
        <v>38315</v>
      </c>
      <c r="B24887" s="2">
        <v>12.40072</v>
      </c>
      <c r="C24887" s="3">
        <v>3457</v>
      </c>
      <c r="E24887" t="s">
        <v>7557</v>
      </c>
      <c r="F24887" s="4" t="s">
        <v>7348</v>
      </c>
      <c r="G24887" s="5">
        <v>2384</v>
      </c>
      <c r="H24887" s="6">
        <v>0.1081761</v>
      </c>
      <c r="I24887" s="7">
        <v>48.101999999999997</v>
      </c>
    </row>
    <row r="24888" spans="1:11" x14ac:dyDescent="0.25">
      <c r="A24888">
        <v>42324</v>
      </c>
      <c r="B24888" s="2">
        <v>12.39992</v>
      </c>
      <c r="C24888" s="3">
        <v>1383</v>
      </c>
      <c r="E24888" t="s">
        <v>6288</v>
      </c>
      <c r="F24888" s="4" t="s">
        <v>7883</v>
      </c>
      <c r="G24888" s="5">
        <v>953</v>
      </c>
      <c r="H24888" s="6">
        <v>8.8142700000000004E-2</v>
      </c>
      <c r="I24888" s="7">
        <v>51.563000000000002</v>
      </c>
    </row>
    <row r="24889" spans="1:11" x14ac:dyDescent="0.25">
      <c r="A24889">
        <v>38391</v>
      </c>
      <c r="B24889" s="2">
        <v>12.399470000000001</v>
      </c>
      <c r="C24889" s="3">
        <v>1317</v>
      </c>
      <c r="D24889" s="4">
        <v>27180</v>
      </c>
      <c r="E24889" t="s">
        <v>722</v>
      </c>
      <c r="F24889" s="4" t="s">
        <v>7348</v>
      </c>
      <c r="G24889" s="5">
        <v>916</v>
      </c>
      <c r="H24889" s="6">
        <v>7.6335899999999998E-2</v>
      </c>
      <c r="I24889" s="7">
        <v>53.6</v>
      </c>
    </row>
    <row r="24890" spans="1:11" x14ac:dyDescent="0.25">
      <c r="A24890">
        <v>38107</v>
      </c>
      <c r="B24890" s="2">
        <v>12.39644</v>
      </c>
      <c r="C24890" s="3">
        <v>17118</v>
      </c>
      <c r="D24890" s="4">
        <v>32820</v>
      </c>
      <c r="E24890" t="s">
        <v>2512</v>
      </c>
      <c r="F24890" s="4" t="s">
        <v>7348</v>
      </c>
      <c r="G24890" s="5">
        <v>11717</v>
      </c>
      <c r="H24890" s="6">
        <v>0.20192879999999999</v>
      </c>
      <c r="I24890" s="7">
        <v>31.896000000000001</v>
      </c>
      <c r="J24890" s="2">
        <v>42.2</v>
      </c>
      <c r="K24890">
        <v>5</v>
      </c>
    </row>
    <row r="24891" spans="1:11" x14ac:dyDescent="0.25">
      <c r="A24891">
        <v>78162</v>
      </c>
      <c r="B24891" s="2">
        <v>12.39357</v>
      </c>
      <c r="C24891" s="3">
        <v>414</v>
      </c>
      <c r="D24891" s="4">
        <v>13300</v>
      </c>
      <c r="E24891" t="s">
        <v>14201</v>
      </c>
      <c r="F24891" s="4" t="s">
        <v>13752</v>
      </c>
      <c r="G24891" s="5">
        <v>314</v>
      </c>
      <c r="H24891" s="6">
        <v>0.1369427</v>
      </c>
      <c r="I24891" s="7">
        <v>43.125</v>
      </c>
    </row>
    <row r="24892" spans="1:11" x14ac:dyDescent="0.25">
      <c r="A24892">
        <v>73439</v>
      </c>
      <c r="B24892" s="2">
        <v>12.392160000000001</v>
      </c>
      <c r="C24892" s="3">
        <v>7665</v>
      </c>
      <c r="E24892" t="s">
        <v>353</v>
      </c>
      <c r="F24892" s="4" t="s">
        <v>13462</v>
      </c>
      <c r="G24892" s="5">
        <v>5552</v>
      </c>
      <c r="H24892" s="6">
        <v>0.12263640000000001</v>
      </c>
      <c r="I24892" s="7">
        <v>45.594000000000001</v>
      </c>
      <c r="J24892" s="2">
        <v>49</v>
      </c>
      <c r="K24892">
        <v>1</v>
      </c>
    </row>
    <row r="24893" spans="1:11" x14ac:dyDescent="0.25">
      <c r="A24893">
        <v>68014</v>
      </c>
      <c r="B24893" s="2">
        <v>12.390779999999999</v>
      </c>
      <c r="C24893" s="3">
        <v>314</v>
      </c>
      <c r="E24893" t="s">
        <v>5376</v>
      </c>
      <c r="F24893" s="4" t="s">
        <v>12738</v>
      </c>
      <c r="G24893" s="5">
        <v>238</v>
      </c>
      <c r="H24893" s="6">
        <v>7.9497899999999996E-2</v>
      </c>
      <c r="I24893" s="7">
        <v>53.046999999999997</v>
      </c>
    </row>
    <row r="24894" spans="1:11" x14ac:dyDescent="0.25">
      <c r="A24894">
        <v>45358</v>
      </c>
      <c r="B24894" s="2">
        <v>12.39066</v>
      </c>
      <c r="C24894" s="3">
        <v>437</v>
      </c>
      <c r="D24894" s="4">
        <v>24820</v>
      </c>
      <c r="E24894" t="s">
        <v>8687</v>
      </c>
      <c r="F24894" s="4" t="s">
        <v>8295</v>
      </c>
      <c r="G24894" s="5">
        <v>266</v>
      </c>
      <c r="H24894" s="6">
        <v>8.9887599999999998E-2</v>
      </c>
      <c r="I24894" s="7">
        <v>51.25</v>
      </c>
      <c r="J24894" s="2">
        <v>64</v>
      </c>
      <c r="K24894">
        <v>1</v>
      </c>
    </row>
    <row r="24895" spans="1:11" x14ac:dyDescent="0.25">
      <c r="A24895">
        <v>77662</v>
      </c>
      <c r="B24895" s="2">
        <v>12.386200000000001</v>
      </c>
      <c r="C24895" s="3">
        <v>27020</v>
      </c>
      <c r="D24895" s="4">
        <v>13140</v>
      </c>
      <c r="E24895" t="s">
        <v>14114</v>
      </c>
      <c r="F24895" s="4" t="s">
        <v>13752</v>
      </c>
      <c r="G24895" s="5">
        <v>18350</v>
      </c>
      <c r="H24895" s="6">
        <v>8.0867499999999995E-2</v>
      </c>
      <c r="I24895" s="7">
        <v>52.805999999999997</v>
      </c>
      <c r="J24895" s="2">
        <v>59</v>
      </c>
      <c r="K24895">
        <v>4</v>
      </c>
    </row>
    <row r="24896" spans="1:11" x14ac:dyDescent="0.25">
      <c r="A24896">
        <v>35501</v>
      </c>
      <c r="B24896" s="2">
        <v>12.38015</v>
      </c>
      <c r="C24896" s="3">
        <v>10753</v>
      </c>
      <c r="D24896" s="4">
        <v>13820</v>
      </c>
      <c r="E24896" t="s">
        <v>2974</v>
      </c>
      <c r="F24896" s="4" t="s">
        <v>7027</v>
      </c>
      <c r="G24896" s="5">
        <v>6929</v>
      </c>
      <c r="H24896" s="6">
        <v>0.1138528</v>
      </c>
      <c r="I24896" s="7">
        <v>47.104999999999997</v>
      </c>
      <c r="J24896" s="2">
        <v>47.5</v>
      </c>
      <c r="K24896">
        <v>2</v>
      </c>
    </row>
    <row r="24897" spans="1:12" x14ac:dyDescent="0.25">
      <c r="A24897">
        <v>16627</v>
      </c>
      <c r="B24897" s="2">
        <v>12.37809</v>
      </c>
      <c r="C24897" s="3">
        <v>2351</v>
      </c>
      <c r="D24897" s="4">
        <v>20180</v>
      </c>
      <c r="E24897" t="s">
        <v>3531</v>
      </c>
      <c r="F24897" s="4" t="s">
        <v>3003</v>
      </c>
      <c r="G24897" s="5">
        <v>1677</v>
      </c>
      <c r="H24897" s="6">
        <v>8.4078700000000006E-2</v>
      </c>
      <c r="I24897" s="7">
        <v>52.25</v>
      </c>
      <c r="J24897" s="2">
        <v>49</v>
      </c>
      <c r="K24897">
        <v>1</v>
      </c>
    </row>
    <row r="24898" spans="1:12" x14ac:dyDescent="0.25">
      <c r="A24898">
        <v>56633</v>
      </c>
      <c r="B24898" s="2">
        <v>12.377050000000001</v>
      </c>
      <c r="C24898" s="3">
        <v>4317</v>
      </c>
      <c r="D24898" s="4">
        <v>14660</v>
      </c>
      <c r="E24898" t="s">
        <v>10815</v>
      </c>
      <c r="F24898" s="4" t="s">
        <v>10428</v>
      </c>
      <c r="G24898" s="5">
        <v>2657</v>
      </c>
      <c r="H24898" s="6">
        <v>0.1516178</v>
      </c>
      <c r="I24898" s="7">
        <v>40.573</v>
      </c>
    </row>
    <row r="24899" spans="1:12" x14ac:dyDescent="0.25">
      <c r="A24899">
        <v>26035</v>
      </c>
      <c r="B24899" s="2">
        <v>12.375920000000001</v>
      </c>
      <c r="C24899" s="3">
        <v>2934</v>
      </c>
      <c r="D24899" s="4">
        <v>48260</v>
      </c>
      <c r="E24899" t="s">
        <v>5467</v>
      </c>
      <c r="F24899" s="4" t="s">
        <v>5144</v>
      </c>
      <c r="G24899" s="5">
        <v>2069</v>
      </c>
      <c r="H24899" s="6">
        <v>0.14306430000000001</v>
      </c>
      <c r="I24899" s="7">
        <v>42.05</v>
      </c>
    </row>
    <row r="24900" spans="1:12" x14ac:dyDescent="0.25">
      <c r="A24900">
        <v>86329</v>
      </c>
      <c r="B24900" s="2">
        <v>12.375260000000001</v>
      </c>
      <c r="C24900" s="3">
        <v>936</v>
      </c>
      <c r="D24900" s="4">
        <v>39140</v>
      </c>
      <c r="E24900" t="s">
        <v>7569</v>
      </c>
      <c r="F24900" s="4" t="s">
        <v>14962</v>
      </c>
      <c r="G24900" s="5">
        <v>677</v>
      </c>
      <c r="H24900" s="6">
        <v>0.1253687</v>
      </c>
      <c r="I24900" s="7">
        <v>45.103999999999999</v>
      </c>
    </row>
    <row r="24901" spans="1:12" x14ac:dyDescent="0.25">
      <c r="A24901">
        <v>29047</v>
      </c>
      <c r="B24901" s="2">
        <v>12.374420000000001</v>
      </c>
      <c r="C24901" s="3">
        <v>3717</v>
      </c>
      <c r="D24901" s="4">
        <v>36700</v>
      </c>
      <c r="E24901" t="s">
        <v>6146</v>
      </c>
      <c r="F24901" s="4" t="s">
        <v>6130</v>
      </c>
      <c r="G24901" s="5">
        <v>2832</v>
      </c>
      <c r="H24901" s="6">
        <v>0.141596</v>
      </c>
      <c r="I24901" s="7">
        <v>42.292000000000002</v>
      </c>
    </row>
    <row r="24902" spans="1:12" x14ac:dyDescent="0.25">
      <c r="A24902">
        <v>47443</v>
      </c>
      <c r="B24902" s="2">
        <v>12.37354</v>
      </c>
      <c r="C24902" s="3">
        <v>1195</v>
      </c>
      <c r="E24902" t="s">
        <v>2864</v>
      </c>
      <c r="F24902" s="4" t="s">
        <v>8800</v>
      </c>
      <c r="G24902" s="5">
        <v>853</v>
      </c>
      <c r="H24902" s="6">
        <v>0.1042155</v>
      </c>
      <c r="I24902" s="7">
        <v>48.75</v>
      </c>
    </row>
    <row r="24903" spans="1:12" x14ac:dyDescent="0.25">
      <c r="A24903">
        <v>65011</v>
      </c>
      <c r="B24903" s="2">
        <v>12.372960000000001</v>
      </c>
      <c r="C24903" s="3">
        <v>2489</v>
      </c>
      <c r="E24903" t="s">
        <v>12344</v>
      </c>
      <c r="F24903" s="4" t="s">
        <v>12102</v>
      </c>
      <c r="G24903" s="5">
        <v>1554</v>
      </c>
      <c r="H24903" s="6">
        <v>6.1736300000000001E-2</v>
      </c>
      <c r="I24903" s="7">
        <v>56.085000000000001</v>
      </c>
    </row>
    <row r="24904" spans="1:12" x14ac:dyDescent="0.25">
      <c r="A24904">
        <v>87733</v>
      </c>
      <c r="B24904" s="2">
        <v>12.37256</v>
      </c>
      <c r="C24904" s="3">
        <v>189</v>
      </c>
      <c r="E24904" t="s">
        <v>15241</v>
      </c>
      <c r="F24904" s="4" t="s">
        <v>15124</v>
      </c>
      <c r="G24904" s="5">
        <v>128</v>
      </c>
      <c r="H24904" s="6">
        <v>0.124031</v>
      </c>
      <c r="I24904" s="7">
        <v>45.313000000000002</v>
      </c>
    </row>
    <row r="24905" spans="1:12" x14ac:dyDescent="0.25">
      <c r="A24905">
        <v>19122</v>
      </c>
      <c r="B24905" s="2">
        <v>12.369949999999999</v>
      </c>
      <c r="C24905" s="3">
        <v>20358</v>
      </c>
      <c r="D24905" s="4">
        <v>37980</v>
      </c>
      <c r="E24905" t="s">
        <v>2682</v>
      </c>
      <c r="F24905" s="4" t="s">
        <v>3003</v>
      </c>
      <c r="G24905" s="5">
        <v>10758</v>
      </c>
      <c r="H24905" s="6">
        <v>0.17622460000000001</v>
      </c>
      <c r="I24905" s="7">
        <v>36.290999999999997</v>
      </c>
      <c r="J24905" s="2">
        <v>45.625</v>
      </c>
      <c r="K24905">
        <v>8</v>
      </c>
    </row>
    <row r="24906" spans="1:12" x14ac:dyDescent="0.25">
      <c r="A24906">
        <v>77080</v>
      </c>
      <c r="B24906" s="2">
        <v>12.360530000000001</v>
      </c>
      <c r="C24906" s="3">
        <v>47430</v>
      </c>
      <c r="D24906" s="4">
        <v>26420</v>
      </c>
      <c r="E24906" t="s">
        <v>3103</v>
      </c>
      <c r="F24906" s="4" t="s">
        <v>13752</v>
      </c>
      <c r="G24906" s="5">
        <v>28606</v>
      </c>
      <c r="H24906" s="6">
        <v>0.14699709999999999</v>
      </c>
      <c r="I24906" s="7">
        <v>41.34</v>
      </c>
      <c r="J24906" s="2">
        <v>42.75</v>
      </c>
      <c r="K24906">
        <v>12</v>
      </c>
      <c r="L24906" s="2">
        <v>65.8</v>
      </c>
    </row>
    <row r="24907" spans="1:12" x14ac:dyDescent="0.25">
      <c r="A24907">
        <v>62082</v>
      </c>
      <c r="B24907" s="2">
        <v>12.35319</v>
      </c>
      <c r="C24907" s="3">
        <v>2944</v>
      </c>
      <c r="E24907" t="s">
        <v>11875</v>
      </c>
      <c r="F24907" s="4" t="s">
        <v>11490</v>
      </c>
      <c r="G24907" s="5">
        <v>2078</v>
      </c>
      <c r="H24907" s="6">
        <v>9.3840199999999999E-2</v>
      </c>
      <c r="I24907" s="7">
        <v>50.521000000000001</v>
      </c>
    </row>
    <row r="24908" spans="1:12" x14ac:dyDescent="0.25">
      <c r="A24908">
        <v>78380</v>
      </c>
      <c r="B24908" s="2">
        <v>12.34914</v>
      </c>
      <c r="C24908" s="3">
        <v>23264</v>
      </c>
      <c r="D24908" s="4">
        <v>18580</v>
      </c>
      <c r="E24908" t="s">
        <v>14224</v>
      </c>
      <c r="F24908" s="4" t="s">
        <v>13752</v>
      </c>
      <c r="G24908" s="5">
        <v>14848</v>
      </c>
      <c r="H24908" s="6">
        <v>9.6437499999999995E-2</v>
      </c>
      <c r="I24908" s="7">
        <v>50.070999999999998</v>
      </c>
      <c r="J24908" s="2">
        <v>46</v>
      </c>
      <c r="K24908">
        <v>1</v>
      </c>
    </row>
    <row r="24909" spans="1:12" x14ac:dyDescent="0.25">
      <c r="A24909">
        <v>46502</v>
      </c>
      <c r="B24909" s="2">
        <v>12.34554</v>
      </c>
      <c r="C24909" s="3">
        <v>423</v>
      </c>
      <c r="D24909" s="4">
        <v>47700</v>
      </c>
      <c r="E24909" t="s">
        <v>7541</v>
      </c>
      <c r="F24909" s="4" t="s">
        <v>8800</v>
      </c>
      <c r="G24909" s="5">
        <v>164</v>
      </c>
      <c r="H24909" s="6">
        <v>0</v>
      </c>
      <c r="I24909" s="7">
        <v>66.733999999999995</v>
      </c>
    </row>
    <row r="24910" spans="1:12" x14ac:dyDescent="0.25">
      <c r="A24910">
        <v>15456</v>
      </c>
      <c r="B24910" s="2">
        <v>12.34503</v>
      </c>
      <c r="C24910" s="3">
        <v>2690</v>
      </c>
      <c r="D24910" s="4">
        <v>38300</v>
      </c>
      <c r="E24910" t="s">
        <v>3157</v>
      </c>
      <c r="F24910" s="4" t="s">
        <v>3003</v>
      </c>
      <c r="G24910" s="5">
        <v>1978</v>
      </c>
      <c r="H24910" s="6">
        <v>9.9089999999999998E-2</v>
      </c>
      <c r="I24910" s="7">
        <v>49.6</v>
      </c>
    </row>
    <row r="24911" spans="1:12" x14ac:dyDescent="0.25">
      <c r="A24911">
        <v>76654</v>
      </c>
      <c r="B24911" s="2">
        <v>12.344530000000001</v>
      </c>
      <c r="C24911" s="3">
        <v>130</v>
      </c>
      <c r="D24911" s="4">
        <v>47380</v>
      </c>
      <c r="E24911" t="s">
        <v>7288</v>
      </c>
      <c r="F24911" s="4" t="s">
        <v>13752</v>
      </c>
      <c r="G24911" s="5">
        <v>101</v>
      </c>
      <c r="H24911" s="6">
        <v>4.9019600000000003E-2</v>
      </c>
      <c r="I24911" s="7">
        <v>58.25</v>
      </c>
    </row>
    <row r="24912" spans="1:12" x14ac:dyDescent="0.25">
      <c r="A24912">
        <v>25033</v>
      </c>
      <c r="B24912" s="2">
        <v>12.344200000000001</v>
      </c>
      <c r="C24912" s="3">
        <v>1967</v>
      </c>
      <c r="D24912" s="4">
        <v>26580</v>
      </c>
      <c r="E24912" t="s">
        <v>2831</v>
      </c>
      <c r="F24912" s="4" t="s">
        <v>5144</v>
      </c>
      <c r="G24912" s="5">
        <v>1281</v>
      </c>
      <c r="H24912" s="6">
        <v>8.5803400000000002E-2</v>
      </c>
      <c r="I24912" s="7">
        <v>51.893000000000001</v>
      </c>
      <c r="J24912" s="2">
        <v>51</v>
      </c>
      <c r="K24912">
        <v>1</v>
      </c>
    </row>
    <row r="24913" spans="1:11" x14ac:dyDescent="0.25">
      <c r="A24913">
        <v>74954</v>
      </c>
      <c r="B24913" s="2">
        <v>12.3432</v>
      </c>
      <c r="C24913" s="3">
        <v>4709</v>
      </c>
      <c r="D24913" s="4">
        <v>22900</v>
      </c>
      <c r="E24913" t="s">
        <v>9659</v>
      </c>
      <c r="F24913" s="4" t="s">
        <v>13462</v>
      </c>
      <c r="G24913" s="5">
        <v>2921</v>
      </c>
      <c r="H24913" s="6">
        <v>8.6614200000000002E-2</v>
      </c>
      <c r="I24913" s="7">
        <v>51.75</v>
      </c>
    </row>
    <row r="24914" spans="1:11" x14ac:dyDescent="0.25">
      <c r="A24914">
        <v>41056</v>
      </c>
      <c r="B24914" s="2">
        <v>12.34023</v>
      </c>
      <c r="C24914" s="3">
        <v>13737</v>
      </c>
      <c r="D24914" s="4">
        <v>32500</v>
      </c>
      <c r="E24914" t="s">
        <v>5633</v>
      </c>
      <c r="F24914" s="4" t="s">
        <v>7883</v>
      </c>
      <c r="G24914" s="5">
        <v>9468</v>
      </c>
      <c r="H24914" s="6">
        <v>0.1298057</v>
      </c>
      <c r="I24914" s="7">
        <v>44.280999999999999</v>
      </c>
      <c r="J24914" s="2">
        <v>39.5</v>
      </c>
      <c r="K24914">
        <v>4</v>
      </c>
    </row>
    <row r="24915" spans="1:11" x14ac:dyDescent="0.25">
      <c r="A24915">
        <v>75925</v>
      </c>
      <c r="B24915" s="2">
        <v>12.337289999999999</v>
      </c>
      <c r="C24915" s="3">
        <v>4261</v>
      </c>
      <c r="D24915" s="4">
        <v>27380</v>
      </c>
      <c r="E24915" t="s">
        <v>6461</v>
      </c>
      <c r="F24915" s="4" t="s">
        <v>13752</v>
      </c>
      <c r="G24915" s="5">
        <v>2819</v>
      </c>
      <c r="H24915" s="6">
        <v>0.1166667</v>
      </c>
      <c r="I24915" s="7">
        <v>46.55</v>
      </c>
    </row>
    <row r="24916" spans="1:11" x14ac:dyDescent="0.25">
      <c r="A24916">
        <v>75683</v>
      </c>
      <c r="B24916" s="2">
        <v>12.335929999999999</v>
      </c>
      <c r="C24916" s="3">
        <v>4190</v>
      </c>
      <c r="D24916" s="4">
        <v>30980</v>
      </c>
      <c r="E24916" t="s">
        <v>13842</v>
      </c>
      <c r="F24916" s="4" t="s">
        <v>13752</v>
      </c>
      <c r="G24916" s="5">
        <v>2861</v>
      </c>
      <c r="H24916" s="6">
        <v>9.71688E-2</v>
      </c>
      <c r="I24916" s="7">
        <v>49.918999999999997</v>
      </c>
    </row>
    <row r="24917" spans="1:11" x14ac:dyDescent="0.25">
      <c r="A24917">
        <v>4460</v>
      </c>
      <c r="B24917" s="2">
        <v>12.33503</v>
      </c>
      <c r="C24917" s="3">
        <v>1238</v>
      </c>
      <c r="D24917" s="4">
        <v>12620</v>
      </c>
      <c r="E24917" t="s">
        <v>299</v>
      </c>
      <c r="F24917" s="4" t="s">
        <v>701</v>
      </c>
      <c r="G24917" s="5">
        <v>898</v>
      </c>
      <c r="H24917" s="6">
        <v>8.5650699999999996E-2</v>
      </c>
      <c r="I24917" s="7">
        <v>51.905000000000001</v>
      </c>
    </row>
    <row r="24918" spans="1:11" x14ac:dyDescent="0.25">
      <c r="A24918">
        <v>93040</v>
      </c>
      <c r="B24918" s="2">
        <v>12.334530000000001</v>
      </c>
      <c r="C24918" s="3">
        <v>2036</v>
      </c>
      <c r="D24918" s="4">
        <v>37100</v>
      </c>
      <c r="E24918" t="s">
        <v>15610</v>
      </c>
      <c r="F24918" s="4" t="s">
        <v>15368</v>
      </c>
      <c r="G24918" s="5">
        <v>1190</v>
      </c>
      <c r="H24918" s="6">
        <v>0.11176469999999999</v>
      </c>
      <c r="I24918" s="7">
        <v>47.39</v>
      </c>
    </row>
    <row r="24919" spans="1:11" x14ac:dyDescent="0.25">
      <c r="A24919">
        <v>66956</v>
      </c>
      <c r="B24919" s="2">
        <v>12.33404</v>
      </c>
      <c r="C24919" s="3">
        <v>1103</v>
      </c>
      <c r="E24919" t="s">
        <v>10593</v>
      </c>
      <c r="F24919" s="4" t="s">
        <v>12494</v>
      </c>
      <c r="G24919" s="5">
        <v>874</v>
      </c>
      <c r="H24919" s="6">
        <v>9.95423E-2</v>
      </c>
      <c r="I24919" s="7">
        <v>49.5</v>
      </c>
    </row>
    <row r="24920" spans="1:11" x14ac:dyDescent="0.25">
      <c r="A24920">
        <v>48658</v>
      </c>
      <c r="B24920" s="2">
        <v>12.33296</v>
      </c>
      <c r="C24920" s="3">
        <v>5204</v>
      </c>
      <c r="E24920" t="s">
        <v>753</v>
      </c>
      <c r="F24920" s="4" t="s">
        <v>9106</v>
      </c>
      <c r="G24920" s="5">
        <v>3625</v>
      </c>
      <c r="H24920" s="6">
        <v>0.114727</v>
      </c>
      <c r="I24920" s="7">
        <v>46.875</v>
      </c>
      <c r="J24920" s="2">
        <v>61</v>
      </c>
      <c r="K24920">
        <v>1</v>
      </c>
    </row>
    <row r="24921" spans="1:11" x14ac:dyDescent="0.25">
      <c r="A24921">
        <v>45651</v>
      </c>
      <c r="B24921" s="2">
        <v>12.33108</v>
      </c>
      <c r="C24921" s="3">
        <v>6307</v>
      </c>
      <c r="E24921" t="s">
        <v>8710</v>
      </c>
      <c r="F24921" s="4" t="s">
        <v>8295</v>
      </c>
      <c r="G24921" s="5">
        <v>4217</v>
      </c>
      <c r="H24921" s="6">
        <v>0.11572209999999999</v>
      </c>
      <c r="I24921" s="7">
        <v>46.698999999999998</v>
      </c>
      <c r="J24921" s="2">
        <v>55</v>
      </c>
      <c r="K24921">
        <v>1</v>
      </c>
    </row>
    <row r="24922" spans="1:11" x14ac:dyDescent="0.25">
      <c r="A24922">
        <v>38929</v>
      </c>
      <c r="B24922" s="2">
        <v>12.329879999999999</v>
      </c>
      <c r="C24922" s="3">
        <v>1286</v>
      </c>
      <c r="D24922" s="4">
        <v>24980</v>
      </c>
      <c r="E24922" t="s">
        <v>7723</v>
      </c>
      <c r="F24922" s="4" t="s">
        <v>7633</v>
      </c>
      <c r="G24922" s="5">
        <v>800</v>
      </c>
      <c r="H24922" s="6">
        <v>0.18124999999999999</v>
      </c>
      <c r="I24922" s="7">
        <v>35.375</v>
      </c>
    </row>
    <row r="24923" spans="1:11" x14ac:dyDescent="0.25">
      <c r="A24923">
        <v>47380</v>
      </c>
      <c r="B24923" s="2">
        <v>12.32938</v>
      </c>
      <c r="C24923" s="3">
        <v>1962</v>
      </c>
      <c r="E24923" t="s">
        <v>6242</v>
      </c>
      <c r="F24923" s="4" t="s">
        <v>8800</v>
      </c>
      <c r="G24923" s="5">
        <v>1296</v>
      </c>
      <c r="H24923" s="6">
        <v>9.2592599999999997E-2</v>
      </c>
      <c r="I24923" s="7">
        <v>50.694000000000003</v>
      </c>
      <c r="J24923" s="2">
        <v>62</v>
      </c>
      <c r="K24923">
        <v>1</v>
      </c>
    </row>
    <row r="24924" spans="1:11" x14ac:dyDescent="0.25">
      <c r="A24924">
        <v>27341</v>
      </c>
      <c r="B24924" s="2">
        <v>12.32812</v>
      </c>
      <c r="C24924" s="3">
        <v>6002</v>
      </c>
      <c r="D24924" s="4">
        <v>24660</v>
      </c>
      <c r="E24924" t="s">
        <v>5698</v>
      </c>
      <c r="F24924" s="4" t="s">
        <v>5642</v>
      </c>
      <c r="G24924" s="5">
        <v>3960</v>
      </c>
      <c r="H24924" s="6">
        <v>9.8737400000000003E-2</v>
      </c>
      <c r="I24924" s="7">
        <v>49.631999999999998</v>
      </c>
      <c r="J24924" s="2">
        <v>47</v>
      </c>
      <c r="K24924">
        <v>1</v>
      </c>
    </row>
    <row r="24925" spans="1:11" x14ac:dyDescent="0.25">
      <c r="A24925">
        <v>53939</v>
      </c>
      <c r="B24925" s="2">
        <v>12.32714</v>
      </c>
      <c r="C24925" s="3">
        <v>237</v>
      </c>
      <c r="E24925" t="s">
        <v>353</v>
      </c>
      <c r="F24925" s="4" t="s">
        <v>10031</v>
      </c>
      <c r="G24925" s="5">
        <v>159</v>
      </c>
      <c r="H24925" s="6">
        <v>0.10625</v>
      </c>
      <c r="I24925" s="7">
        <v>48.332999999999998</v>
      </c>
    </row>
    <row r="24926" spans="1:11" x14ac:dyDescent="0.25">
      <c r="A24926">
        <v>64762</v>
      </c>
      <c r="B24926" s="2">
        <v>12.32687</v>
      </c>
      <c r="C24926" s="3">
        <v>1495</v>
      </c>
      <c r="E24926" t="s">
        <v>12323</v>
      </c>
      <c r="F24926" s="4" t="s">
        <v>12102</v>
      </c>
      <c r="G24926" s="5">
        <v>970</v>
      </c>
      <c r="H24926" s="6">
        <v>0.17010310000000001</v>
      </c>
      <c r="I24926" s="7">
        <v>37.296999999999997</v>
      </c>
      <c r="J24926" s="2">
        <v>61</v>
      </c>
      <c r="K24926">
        <v>1</v>
      </c>
    </row>
    <row r="24927" spans="1:11" x14ac:dyDescent="0.25">
      <c r="A24927">
        <v>32839</v>
      </c>
      <c r="B24927" s="2">
        <v>12.319190000000001</v>
      </c>
      <c r="C24927" s="3">
        <v>47933</v>
      </c>
      <c r="D24927" s="4">
        <v>36740</v>
      </c>
      <c r="E24927" t="s">
        <v>5555</v>
      </c>
      <c r="F24927" s="4" t="s">
        <v>6689</v>
      </c>
      <c r="G24927" s="5">
        <v>31099</v>
      </c>
      <c r="H24927" s="6">
        <v>0.18643689999999999</v>
      </c>
      <c r="I24927" s="7">
        <v>34.468000000000004</v>
      </c>
      <c r="J24927" s="2">
        <v>46</v>
      </c>
      <c r="K24927">
        <v>2</v>
      </c>
    </row>
    <row r="24928" spans="1:11" x14ac:dyDescent="0.25">
      <c r="A24928">
        <v>36475</v>
      </c>
      <c r="B24928" s="2">
        <v>12.311400000000001</v>
      </c>
      <c r="C24928" s="3">
        <v>1991</v>
      </c>
      <c r="E24928" t="s">
        <v>7259</v>
      </c>
      <c r="F24928" s="4" t="s">
        <v>7027</v>
      </c>
      <c r="G24928" s="5">
        <v>1452</v>
      </c>
      <c r="H24928" s="6">
        <v>0.12319339999999999</v>
      </c>
      <c r="I24928" s="7">
        <v>45.393000000000001</v>
      </c>
    </row>
    <row r="24929" spans="1:11" x14ac:dyDescent="0.25">
      <c r="A24929">
        <v>74450</v>
      </c>
      <c r="B24929" s="2">
        <v>12.31073</v>
      </c>
      <c r="C24929" s="3">
        <v>1967</v>
      </c>
      <c r="D24929" s="4">
        <v>34780</v>
      </c>
      <c r="E24929" t="s">
        <v>13650</v>
      </c>
      <c r="F24929" s="4" t="s">
        <v>13462</v>
      </c>
      <c r="G24929" s="5">
        <v>1355</v>
      </c>
      <c r="H24929" s="6">
        <v>0.1151292</v>
      </c>
      <c r="I24929" s="7">
        <v>46.786000000000001</v>
      </c>
      <c r="J24929" s="2">
        <v>41</v>
      </c>
      <c r="K24929">
        <v>1</v>
      </c>
    </row>
    <row r="24930" spans="1:11" x14ac:dyDescent="0.25">
      <c r="A24930">
        <v>83846</v>
      </c>
      <c r="B24930" s="2">
        <v>12.31029</v>
      </c>
      <c r="C24930" s="3">
        <v>667</v>
      </c>
      <c r="E24930" t="s">
        <v>14837</v>
      </c>
      <c r="F24930" s="4" t="s">
        <v>14725</v>
      </c>
      <c r="G24930" s="5">
        <v>493</v>
      </c>
      <c r="H24930" s="6">
        <v>0.10953350000000001</v>
      </c>
      <c r="I24930" s="7">
        <v>47.75</v>
      </c>
    </row>
    <row r="24931" spans="1:11" x14ac:dyDescent="0.25">
      <c r="A24931">
        <v>54839</v>
      </c>
      <c r="B24931" s="2">
        <v>12.31012</v>
      </c>
      <c r="C24931" s="3">
        <v>305</v>
      </c>
      <c r="E24931" t="s">
        <v>10373</v>
      </c>
      <c r="F24931" s="4" t="s">
        <v>10031</v>
      </c>
      <c r="G24931" s="5">
        <v>219</v>
      </c>
      <c r="H24931" s="6">
        <v>0.1045455</v>
      </c>
      <c r="I24931" s="7">
        <v>48.610999999999997</v>
      </c>
    </row>
    <row r="24932" spans="1:11" x14ac:dyDescent="0.25">
      <c r="A24932">
        <v>45682</v>
      </c>
      <c r="B24932" s="2">
        <v>12.30968</v>
      </c>
      <c r="C24932" s="3">
        <v>2365</v>
      </c>
      <c r="D24932" s="4">
        <v>39020</v>
      </c>
      <c r="E24932" t="s">
        <v>8726</v>
      </c>
      <c r="F24932" s="4" t="s">
        <v>8295</v>
      </c>
      <c r="G24932" s="5">
        <v>1618</v>
      </c>
      <c r="H24932" s="6">
        <v>0.12723899999999999</v>
      </c>
      <c r="I24932" s="7">
        <v>44.688000000000002</v>
      </c>
    </row>
    <row r="24933" spans="1:11" x14ac:dyDescent="0.25">
      <c r="A24933">
        <v>12413</v>
      </c>
      <c r="B24933" s="2">
        <v>12.30883</v>
      </c>
      <c r="C24933" s="3">
        <v>2644</v>
      </c>
      <c r="E24933" t="s">
        <v>2191</v>
      </c>
      <c r="F24933" s="4" t="s">
        <v>1280</v>
      </c>
      <c r="G24933" s="5">
        <v>1922</v>
      </c>
      <c r="H24933" s="6">
        <v>0.14047870000000001</v>
      </c>
      <c r="I24933" s="7">
        <v>42.396000000000001</v>
      </c>
    </row>
    <row r="24934" spans="1:11" x14ac:dyDescent="0.25">
      <c r="A24934">
        <v>98932</v>
      </c>
      <c r="B24934" s="2">
        <v>12.30776</v>
      </c>
      <c r="C24934" s="3">
        <v>4986</v>
      </c>
      <c r="D24934" s="4">
        <v>49420</v>
      </c>
      <c r="E24934" t="s">
        <v>8873</v>
      </c>
      <c r="F24934" s="4" t="s">
        <v>16344</v>
      </c>
      <c r="G24934" s="5">
        <v>2549</v>
      </c>
      <c r="H24934" s="6">
        <v>0.13495489999999999</v>
      </c>
      <c r="I24934" s="7">
        <v>43.35</v>
      </c>
      <c r="J24934" s="2">
        <v>22</v>
      </c>
      <c r="K24934">
        <v>1</v>
      </c>
    </row>
    <row r="24935" spans="1:11" x14ac:dyDescent="0.25">
      <c r="A24935">
        <v>38220</v>
      </c>
      <c r="B24935" s="2">
        <v>12.306850000000001</v>
      </c>
      <c r="C24935" s="3">
        <v>1779</v>
      </c>
      <c r="E24935" t="s">
        <v>7541</v>
      </c>
      <c r="F24935" s="4" t="s">
        <v>7348</v>
      </c>
      <c r="G24935" s="5">
        <v>1264</v>
      </c>
      <c r="H24935" s="6">
        <v>7.4367100000000005E-2</v>
      </c>
      <c r="I24935" s="7">
        <v>53.819000000000003</v>
      </c>
      <c r="J24935" s="2">
        <v>53</v>
      </c>
      <c r="K24935">
        <v>2</v>
      </c>
    </row>
    <row r="24936" spans="1:11" x14ac:dyDescent="0.25">
      <c r="A24936">
        <v>72959</v>
      </c>
      <c r="B24936" s="2">
        <v>12.30606</v>
      </c>
      <c r="C24936" s="3">
        <v>2857</v>
      </c>
      <c r="D24936" s="4">
        <v>22220</v>
      </c>
      <c r="E24936" t="s">
        <v>9045</v>
      </c>
      <c r="F24936" s="4" t="s">
        <v>13183</v>
      </c>
      <c r="G24936" s="5">
        <v>2017</v>
      </c>
      <c r="H24936" s="6">
        <v>0.11050550000000001</v>
      </c>
      <c r="I24936" s="7">
        <v>47.572000000000003</v>
      </c>
      <c r="J24936" s="2">
        <v>54</v>
      </c>
      <c r="K24936">
        <v>1</v>
      </c>
    </row>
    <row r="24937" spans="1:11" x14ac:dyDescent="0.25">
      <c r="A24937">
        <v>22964</v>
      </c>
      <c r="B24937" s="2">
        <v>12.30555</v>
      </c>
      <c r="C24937" s="3">
        <v>224</v>
      </c>
      <c r="D24937" s="4">
        <v>16820</v>
      </c>
      <c r="E24937" t="s">
        <v>4765</v>
      </c>
      <c r="F24937" s="4" t="s">
        <v>4335</v>
      </c>
      <c r="G24937" s="5">
        <v>123</v>
      </c>
      <c r="H24937" s="6">
        <v>0</v>
      </c>
      <c r="I24937" s="7">
        <v>66.667000000000002</v>
      </c>
    </row>
    <row r="24938" spans="1:11" x14ac:dyDescent="0.25">
      <c r="A24938">
        <v>46799</v>
      </c>
      <c r="B24938" s="2">
        <v>12.305490000000001</v>
      </c>
      <c r="C24938" s="3">
        <v>185</v>
      </c>
      <c r="D24938" s="4">
        <v>23060</v>
      </c>
      <c r="E24938" t="s">
        <v>8420</v>
      </c>
      <c r="F24938" s="4" t="s">
        <v>8800</v>
      </c>
      <c r="G24938" s="5">
        <v>119</v>
      </c>
      <c r="H24938" s="6">
        <v>7.5630299999999998E-2</v>
      </c>
      <c r="I24938" s="7">
        <v>53.594000000000001</v>
      </c>
    </row>
    <row r="24939" spans="1:11" x14ac:dyDescent="0.25">
      <c r="A24939">
        <v>75941</v>
      </c>
      <c r="B24939" s="2">
        <v>12.30386</v>
      </c>
      <c r="C24939" s="3">
        <v>10380</v>
      </c>
      <c r="D24939" s="4">
        <v>31260</v>
      </c>
      <c r="E24939" t="s">
        <v>13875</v>
      </c>
      <c r="F24939" s="4" t="s">
        <v>13752</v>
      </c>
      <c r="G24939" s="5">
        <v>6688</v>
      </c>
      <c r="H24939" s="6">
        <v>8.9114799999999994E-2</v>
      </c>
      <c r="I24939" s="7">
        <v>51.261000000000003</v>
      </c>
      <c r="J24939" s="2">
        <v>33</v>
      </c>
      <c r="K24939">
        <v>1</v>
      </c>
    </row>
    <row r="24940" spans="1:11" x14ac:dyDescent="0.25">
      <c r="A24940">
        <v>28430</v>
      </c>
      <c r="B24940" s="2">
        <v>12.302009999999999</v>
      </c>
      <c r="C24940" s="3">
        <v>1460</v>
      </c>
      <c r="E24940" t="s">
        <v>5951</v>
      </c>
      <c r="F24940" s="4" t="s">
        <v>5642</v>
      </c>
      <c r="G24940" s="5">
        <v>1054</v>
      </c>
      <c r="H24940" s="6">
        <v>5.4028399999999997E-2</v>
      </c>
      <c r="I24940" s="7">
        <v>57.320999999999998</v>
      </c>
    </row>
    <row r="24941" spans="1:11" x14ac:dyDescent="0.25">
      <c r="A24941">
        <v>83335</v>
      </c>
      <c r="B24941" s="2">
        <v>12.30147</v>
      </c>
      <c r="C24941" s="3">
        <v>2124</v>
      </c>
      <c r="D24941" s="4">
        <v>46300</v>
      </c>
      <c r="E24941" t="s">
        <v>11200</v>
      </c>
      <c r="F24941" s="4" t="s">
        <v>14725</v>
      </c>
      <c r="G24941" s="5">
        <v>1180</v>
      </c>
      <c r="H24941" s="6">
        <v>8.8061E-2</v>
      </c>
      <c r="I24941" s="7">
        <v>51.438000000000002</v>
      </c>
      <c r="J24941" s="2">
        <v>63</v>
      </c>
      <c r="K24941">
        <v>2</v>
      </c>
    </row>
    <row r="24942" spans="1:11" x14ac:dyDescent="0.25">
      <c r="A24942">
        <v>32421</v>
      </c>
      <c r="B24942" s="2">
        <v>12.3004</v>
      </c>
      <c r="C24942" s="3">
        <v>4987</v>
      </c>
      <c r="E24942" t="s">
        <v>6766</v>
      </c>
      <c r="F24942" s="4" t="s">
        <v>6689</v>
      </c>
      <c r="G24942" s="5">
        <v>3312</v>
      </c>
      <c r="H24942" s="6">
        <v>0.1183575</v>
      </c>
      <c r="I24942" s="7">
        <v>46.201999999999998</v>
      </c>
    </row>
    <row r="24943" spans="1:11" x14ac:dyDescent="0.25">
      <c r="A24943">
        <v>71646</v>
      </c>
      <c r="B24943" s="2">
        <v>12.298579999999999</v>
      </c>
      <c r="C24943" s="3">
        <v>6288</v>
      </c>
      <c r="E24943" t="s">
        <v>1420</v>
      </c>
      <c r="F24943" s="4" t="s">
        <v>13183</v>
      </c>
      <c r="G24943" s="5">
        <v>4285</v>
      </c>
      <c r="H24943" s="6">
        <v>0.13089129999999999</v>
      </c>
      <c r="I24943" s="7">
        <v>44.036000000000001</v>
      </c>
    </row>
    <row r="24944" spans="1:11" x14ac:dyDescent="0.25">
      <c r="A24944">
        <v>25007</v>
      </c>
      <c r="B24944" s="2">
        <v>12.297459999999999</v>
      </c>
      <c r="C24944" s="3">
        <v>670</v>
      </c>
      <c r="D24944" s="4">
        <v>13220</v>
      </c>
      <c r="E24944" t="s">
        <v>5225</v>
      </c>
      <c r="F24944" s="4" t="s">
        <v>5144</v>
      </c>
      <c r="G24944" s="5">
        <v>381</v>
      </c>
      <c r="H24944" s="6">
        <v>9.1863500000000001E-2</v>
      </c>
      <c r="I24944" s="7">
        <v>50.776000000000003</v>
      </c>
    </row>
    <row r="24945" spans="1:12" x14ac:dyDescent="0.25">
      <c r="A24945">
        <v>16720</v>
      </c>
      <c r="B24945" s="2">
        <v>12.297140000000001</v>
      </c>
      <c r="C24945" s="3">
        <v>1286</v>
      </c>
      <c r="E24945" t="s">
        <v>3573</v>
      </c>
      <c r="F24945" s="4" t="s">
        <v>3003</v>
      </c>
      <c r="G24945" s="5">
        <v>976</v>
      </c>
      <c r="H24945" s="6">
        <v>8.1883300000000006E-2</v>
      </c>
      <c r="I24945" s="7">
        <v>52.5</v>
      </c>
    </row>
    <row r="24946" spans="1:12" x14ac:dyDescent="0.25">
      <c r="A24946">
        <v>97623</v>
      </c>
      <c r="B24946" s="2">
        <v>12.2965</v>
      </c>
      <c r="C24946" s="3">
        <v>2365</v>
      </c>
      <c r="D24946" s="4">
        <v>28900</v>
      </c>
      <c r="E24946" t="s">
        <v>16289</v>
      </c>
      <c r="F24946" s="4" t="s">
        <v>16170</v>
      </c>
      <c r="G24946" s="5">
        <v>1677</v>
      </c>
      <c r="H24946" s="6">
        <v>0.13178290000000001</v>
      </c>
      <c r="I24946" s="7">
        <v>43.875</v>
      </c>
    </row>
    <row r="24947" spans="1:12" x14ac:dyDescent="0.25">
      <c r="A24947">
        <v>56482</v>
      </c>
      <c r="B24947" s="2">
        <v>12.295019999999999</v>
      </c>
      <c r="C24947" s="3">
        <v>6794</v>
      </c>
      <c r="E24947" t="s">
        <v>9934</v>
      </c>
      <c r="F24947" s="4" t="s">
        <v>10428</v>
      </c>
      <c r="G24947" s="5">
        <v>4507</v>
      </c>
      <c r="H24947" s="6">
        <v>0.12156169999999999</v>
      </c>
      <c r="I24947" s="7">
        <v>45.639000000000003</v>
      </c>
      <c r="J24947" s="2">
        <v>62.666699999999999</v>
      </c>
      <c r="K24947">
        <v>3</v>
      </c>
    </row>
    <row r="24948" spans="1:12" x14ac:dyDescent="0.25">
      <c r="A24948">
        <v>72834</v>
      </c>
      <c r="B24948" s="2">
        <v>12.29214</v>
      </c>
      <c r="C24948" s="3">
        <v>11208</v>
      </c>
      <c r="D24948" s="4">
        <v>40780</v>
      </c>
      <c r="E24948" t="s">
        <v>13441</v>
      </c>
      <c r="F24948" s="4" t="s">
        <v>13183</v>
      </c>
      <c r="G24948" s="5">
        <v>7526</v>
      </c>
      <c r="H24948" s="6">
        <v>0.1330056</v>
      </c>
      <c r="I24948" s="7">
        <v>43.655999999999999</v>
      </c>
    </row>
    <row r="24949" spans="1:12" x14ac:dyDescent="0.25">
      <c r="A24949">
        <v>72764</v>
      </c>
      <c r="B24949" s="2">
        <v>12.28317</v>
      </c>
      <c r="C24949" s="3">
        <v>54340</v>
      </c>
      <c r="D24949" s="4">
        <v>22220</v>
      </c>
      <c r="E24949" t="s">
        <v>3078</v>
      </c>
      <c r="F24949" s="4" t="s">
        <v>13183</v>
      </c>
      <c r="G24949" s="5">
        <v>29944</v>
      </c>
      <c r="H24949" s="6">
        <v>0.1542829</v>
      </c>
      <c r="I24949" s="7">
        <v>39.97</v>
      </c>
      <c r="J24949" s="2">
        <v>54.071399999999997</v>
      </c>
      <c r="K24949">
        <v>14</v>
      </c>
      <c r="L24949" s="2">
        <v>98.5</v>
      </c>
    </row>
    <row r="24950" spans="1:12" x14ac:dyDescent="0.25">
      <c r="A24950">
        <v>85539</v>
      </c>
      <c r="B24950" s="2">
        <v>12.275130000000001</v>
      </c>
      <c r="C24950" s="3">
        <v>5367</v>
      </c>
      <c r="D24950" s="4">
        <v>37740</v>
      </c>
      <c r="E24950" t="s">
        <v>5277</v>
      </c>
      <c r="F24950" s="4" t="s">
        <v>14962</v>
      </c>
      <c r="G24950" s="5">
        <v>3651</v>
      </c>
      <c r="H24950" s="6">
        <v>0.1013421</v>
      </c>
      <c r="I24950" s="7">
        <v>49.113</v>
      </c>
    </row>
    <row r="24951" spans="1:12" x14ac:dyDescent="0.25">
      <c r="A24951">
        <v>65624</v>
      </c>
      <c r="B24951" s="2">
        <v>12.27392</v>
      </c>
      <c r="C24951" s="3">
        <v>1575</v>
      </c>
      <c r="D24951" s="4">
        <v>14700</v>
      </c>
      <c r="E24951" t="s">
        <v>12435</v>
      </c>
      <c r="F24951" s="4" t="s">
        <v>12102</v>
      </c>
      <c r="G24951" s="5">
        <v>1399</v>
      </c>
      <c r="H24951" s="6">
        <v>0.1293781</v>
      </c>
      <c r="I24951" s="7">
        <v>44.261000000000003</v>
      </c>
      <c r="J24951" s="2">
        <v>65</v>
      </c>
      <c r="K24951">
        <v>1</v>
      </c>
    </row>
    <row r="24952" spans="1:12" x14ac:dyDescent="0.25">
      <c r="A24952">
        <v>29556</v>
      </c>
      <c r="B24952" s="2">
        <v>12.271660000000001</v>
      </c>
      <c r="C24952" s="3">
        <v>12508</v>
      </c>
      <c r="E24952" t="s">
        <v>6266</v>
      </c>
      <c r="F24952" s="4" t="s">
        <v>6130</v>
      </c>
      <c r="G24952" s="5">
        <v>8017</v>
      </c>
      <c r="H24952" s="6">
        <v>0.16475429999999999</v>
      </c>
      <c r="I24952" s="7">
        <v>38.146000000000001</v>
      </c>
      <c r="J24952" s="2">
        <v>59</v>
      </c>
      <c r="K24952">
        <v>1</v>
      </c>
    </row>
    <row r="24953" spans="1:12" x14ac:dyDescent="0.25">
      <c r="A24953">
        <v>79322</v>
      </c>
      <c r="B24953" s="2">
        <v>12.26942</v>
      </c>
      <c r="C24953" s="3">
        <v>2066</v>
      </c>
      <c r="D24953" s="4">
        <v>31180</v>
      </c>
      <c r="E24953" t="s">
        <v>14390</v>
      </c>
      <c r="F24953" s="4" t="s">
        <v>13752</v>
      </c>
      <c r="G24953" s="5">
        <v>1355</v>
      </c>
      <c r="H24953" s="6">
        <v>0.1188192</v>
      </c>
      <c r="I24953" s="7">
        <v>46.082999999999998</v>
      </c>
      <c r="J24953" s="2">
        <v>70</v>
      </c>
      <c r="K24953">
        <v>1</v>
      </c>
    </row>
    <row r="24954" spans="1:12" x14ac:dyDescent="0.25">
      <c r="A24954">
        <v>15618</v>
      </c>
      <c r="B24954" s="2">
        <v>12.268610000000001</v>
      </c>
      <c r="C24954" s="3">
        <v>2822</v>
      </c>
      <c r="D24954" s="4">
        <v>38300</v>
      </c>
      <c r="E24954" t="s">
        <v>3216</v>
      </c>
      <c r="F24954" s="4" t="s">
        <v>3003</v>
      </c>
      <c r="G24954" s="5">
        <v>1998</v>
      </c>
      <c r="H24954" s="6">
        <v>8.5585599999999998E-2</v>
      </c>
      <c r="I24954" s="7">
        <v>51.814999999999998</v>
      </c>
      <c r="J24954" s="2">
        <v>47</v>
      </c>
      <c r="K24954">
        <v>1</v>
      </c>
    </row>
    <row r="24955" spans="1:12" x14ac:dyDescent="0.25">
      <c r="A24955">
        <v>36562</v>
      </c>
      <c r="B24955" s="2">
        <v>12.26788</v>
      </c>
      <c r="C24955" s="3">
        <v>1542</v>
      </c>
      <c r="D24955" s="4">
        <v>19300</v>
      </c>
      <c r="E24955" t="s">
        <v>7294</v>
      </c>
      <c r="F24955" s="4" t="s">
        <v>7027</v>
      </c>
      <c r="G24955" s="5">
        <v>1055</v>
      </c>
      <c r="H24955" s="6">
        <v>7.9545500000000005E-2</v>
      </c>
      <c r="I24955" s="7">
        <v>52.856999999999999</v>
      </c>
    </row>
    <row r="24956" spans="1:12" x14ac:dyDescent="0.25">
      <c r="A24956">
        <v>16434</v>
      </c>
      <c r="B24956" s="2">
        <v>12.267239999999999</v>
      </c>
      <c r="C24956" s="3">
        <v>3040</v>
      </c>
      <c r="D24956" s="4">
        <v>32740</v>
      </c>
      <c r="E24956" t="s">
        <v>3515</v>
      </c>
      <c r="F24956" s="4" t="s">
        <v>3003</v>
      </c>
      <c r="G24956" s="5">
        <v>1628</v>
      </c>
      <c r="H24956" s="6">
        <v>0.1111111</v>
      </c>
      <c r="I24956" s="7">
        <v>47.396000000000001</v>
      </c>
    </row>
    <row r="24957" spans="1:12" x14ac:dyDescent="0.25">
      <c r="A24957">
        <v>29431</v>
      </c>
      <c r="B24957" s="2">
        <v>12.265829999999999</v>
      </c>
      <c r="C24957" s="3">
        <v>6460</v>
      </c>
      <c r="D24957" s="4">
        <v>16700</v>
      </c>
      <c r="E24957" t="s">
        <v>6224</v>
      </c>
      <c r="F24957" s="4" t="s">
        <v>6130</v>
      </c>
      <c r="G24957" s="5">
        <v>4239</v>
      </c>
      <c r="H24957" s="6">
        <v>6.5801899999999997E-2</v>
      </c>
      <c r="I24957" s="7">
        <v>55.225000000000001</v>
      </c>
      <c r="J24957" s="2">
        <v>79</v>
      </c>
      <c r="K24957">
        <v>1</v>
      </c>
    </row>
    <row r="24958" spans="1:12" x14ac:dyDescent="0.25">
      <c r="A24958">
        <v>66710</v>
      </c>
      <c r="B24958" s="2">
        <v>12.26469</v>
      </c>
      <c r="C24958" s="3">
        <v>763</v>
      </c>
      <c r="E24958" t="s">
        <v>3521</v>
      </c>
      <c r="F24958" s="4" t="s">
        <v>12494</v>
      </c>
      <c r="G24958" s="5">
        <v>529</v>
      </c>
      <c r="H24958" s="6">
        <v>0.1132075</v>
      </c>
      <c r="I24958" s="7">
        <v>47.030999999999999</v>
      </c>
      <c r="J24958" s="2">
        <v>62.5</v>
      </c>
      <c r="K24958">
        <v>2</v>
      </c>
    </row>
    <row r="24959" spans="1:12" x14ac:dyDescent="0.25">
      <c r="A24959">
        <v>71483</v>
      </c>
      <c r="B24959" s="2">
        <v>12.26271</v>
      </c>
      <c r="C24959" s="3">
        <v>11032</v>
      </c>
      <c r="E24959" t="s">
        <v>13180</v>
      </c>
      <c r="F24959" s="4" t="s">
        <v>12927</v>
      </c>
      <c r="G24959" s="5">
        <v>7765</v>
      </c>
      <c r="H24959" s="6">
        <v>0.14293069999999999</v>
      </c>
      <c r="I24959" s="7">
        <v>41.893999999999998</v>
      </c>
      <c r="J24959" s="2">
        <v>44</v>
      </c>
      <c r="K24959">
        <v>1</v>
      </c>
    </row>
    <row r="24960" spans="1:12" x14ac:dyDescent="0.25">
      <c r="A24960">
        <v>42234</v>
      </c>
      <c r="B24960" s="2">
        <v>12.26047</v>
      </c>
      <c r="C24960" s="3">
        <v>2506</v>
      </c>
      <c r="E24960" t="s">
        <v>8219</v>
      </c>
      <c r="F24960" s="4" t="s">
        <v>7883</v>
      </c>
      <c r="G24960" s="5">
        <v>1562</v>
      </c>
      <c r="H24960" s="6">
        <v>0.1138836</v>
      </c>
      <c r="I24960" s="7">
        <v>46.911999999999999</v>
      </c>
      <c r="J24960" s="2">
        <v>58.5</v>
      </c>
      <c r="K24960">
        <v>2</v>
      </c>
    </row>
    <row r="24961" spans="1:12" x14ac:dyDescent="0.25">
      <c r="A24961">
        <v>36613</v>
      </c>
      <c r="B24961" s="2">
        <v>12.257999999999999</v>
      </c>
      <c r="C24961" s="3">
        <v>13322</v>
      </c>
      <c r="D24961" s="4">
        <v>33660</v>
      </c>
      <c r="E24961" t="s">
        <v>7305</v>
      </c>
      <c r="F24961" s="4" t="s">
        <v>7027</v>
      </c>
      <c r="G24961" s="5">
        <v>8774</v>
      </c>
      <c r="H24961" s="6">
        <v>0.12923080000000001</v>
      </c>
      <c r="I24961" s="7">
        <v>44.256</v>
      </c>
    </row>
    <row r="24962" spans="1:12" x14ac:dyDescent="0.25">
      <c r="A24962">
        <v>31305</v>
      </c>
      <c r="B24962" s="2">
        <v>12.2546</v>
      </c>
      <c r="C24962" s="3">
        <v>7806</v>
      </c>
      <c r="D24962" s="4">
        <v>15260</v>
      </c>
      <c r="E24962" t="s">
        <v>1333</v>
      </c>
      <c r="F24962" s="4" t="s">
        <v>6363</v>
      </c>
      <c r="G24962" s="5">
        <v>5443</v>
      </c>
      <c r="H24962" s="6">
        <v>8.6149900000000001E-2</v>
      </c>
      <c r="I24962" s="7">
        <v>51.694000000000003</v>
      </c>
      <c r="J24962" s="2">
        <v>63</v>
      </c>
      <c r="K24962">
        <v>2</v>
      </c>
    </row>
    <row r="24963" spans="1:12" x14ac:dyDescent="0.25">
      <c r="A24963">
        <v>67581</v>
      </c>
      <c r="B24963" s="2">
        <v>12.25324</v>
      </c>
      <c r="C24963" s="3">
        <v>345</v>
      </c>
      <c r="D24963" s="4">
        <v>26740</v>
      </c>
      <c r="E24963" t="s">
        <v>12685</v>
      </c>
      <c r="F24963" s="4" t="s">
        <v>12494</v>
      </c>
      <c r="G24963" s="5">
        <v>228</v>
      </c>
      <c r="H24963" s="6">
        <v>0.1140351</v>
      </c>
      <c r="I24963" s="7">
        <v>46.875</v>
      </c>
    </row>
    <row r="24964" spans="1:12" x14ac:dyDescent="0.25">
      <c r="A24964">
        <v>39149</v>
      </c>
      <c r="B24964" s="2">
        <v>12.252940000000001</v>
      </c>
      <c r="C24964" s="3">
        <v>1511</v>
      </c>
      <c r="D24964" s="4">
        <v>27140</v>
      </c>
      <c r="E24964" t="s">
        <v>7762</v>
      </c>
      <c r="F24964" s="4" t="s">
        <v>7633</v>
      </c>
      <c r="G24964" s="5">
        <v>1036</v>
      </c>
      <c r="H24964" s="6">
        <v>0.19768559999999999</v>
      </c>
      <c r="I24964" s="7">
        <v>32.417000000000002</v>
      </c>
    </row>
    <row r="24965" spans="1:12" x14ac:dyDescent="0.25">
      <c r="A24965">
        <v>93612</v>
      </c>
      <c r="B24965" s="2">
        <v>12.247680000000001</v>
      </c>
      <c r="C24965" s="3">
        <v>34813</v>
      </c>
      <c r="D24965" s="4">
        <v>23420</v>
      </c>
      <c r="E24965" t="s">
        <v>15284</v>
      </c>
      <c r="F24965" s="4" t="s">
        <v>15368</v>
      </c>
      <c r="G24965" s="5">
        <v>20899</v>
      </c>
      <c r="H24965" s="6">
        <v>0.1330144</v>
      </c>
      <c r="I24965" s="7">
        <v>43.591000000000001</v>
      </c>
      <c r="J24965" s="2">
        <v>37.285699999999999</v>
      </c>
      <c r="K24965">
        <v>14</v>
      </c>
      <c r="L24965" s="2">
        <v>35.4</v>
      </c>
    </row>
    <row r="24966" spans="1:12" x14ac:dyDescent="0.25">
      <c r="A24966">
        <v>71046</v>
      </c>
      <c r="B24966" s="2">
        <v>12.242470000000001</v>
      </c>
      <c r="C24966" s="3">
        <v>1371</v>
      </c>
      <c r="D24966" s="4">
        <v>43340</v>
      </c>
      <c r="E24966" t="s">
        <v>13104</v>
      </c>
      <c r="F24966" s="4" t="s">
        <v>12927</v>
      </c>
      <c r="G24966" s="5">
        <v>885</v>
      </c>
      <c r="H24966" s="6">
        <v>0.1139955</v>
      </c>
      <c r="I24966" s="7">
        <v>46.875</v>
      </c>
      <c r="J24966" s="2">
        <v>66</v>
      </c>
      <c r="K24966">
        <v>1</v>
      </c>
    </row>
    <row r="24967" spans="1:12" x14ac:dyDescent="0.25">
      <c r="A24967">
        <v>85746</v>
      </c>
      <c r="B24967" s="2">
        <v>12.23635</v>
      </c>
      <c r="C24967" s="3">
        <v>42715</v>
      </c>
      <c r="D24967" s="4">
        <v>46060</v>
      </c>
      <c r="E24967" t="s">
        <v>15050</v>
      </c>
      <c r="F24967" s="4" t="s">
        <v>14962</v>
      </c>
      <c r="G24967" s="5">
        <v>24687</v>
      </c>
      <c r="H24967" s="6">
        <v>0.1320885</v>
      </c>
      <c r="I24967" s="7">
        <v>43.746000000000002</v>
      </c>
      <c r="J24967" s="2">
        <v>41</v>
      </c>
      <c r="K24967">
        <v>10</v>
      </c>
      <c r="L24967" s="2">
        <v>56.5</v>
      </c>
    </row>
    <row r="24968" spans="1:12" x14ac:dyDescent="0.25">
      <c r="A24968">
        <v>4735</v>
      </c>
      <c r="B24968" s="2">
        <v>12.23034</v>
      </c>
      <c r="C24968" s="3">
        <v>617</v>
      </c>
      <c r="E24968" t="s">
        <v>339</v>
      </c>
      <c r="F24968" s="4" t="s">
        <v>701</v>
      </c>
      <c r="G24968" s="5">
        <v>433</v>
      </c>
      <c r="H24968" s="6">
        <v>0.1059908</v>
      </c>
      <c r="I24968" s="7">
        <v>48.25</v>
      </c>
      <c r="J24968" s="2">
        <v>64</v>
      </c>
      <c r="K24968">
        <v>1</v>
      </c>
    </row>
    <row r="24969" spans="1:12" x14ac:dyDescent="0.25">
      <c r="A24969">
        <v>24888</v>
      </c>
      <c r="B24969" s="2">
        <v>12.23019</v>
      </c>
      <c r="C24969" s="3">
        <v>216</v>
      </c>
      <c r="E24969" t="s">
        <v>5199</v>
      </c>
      <c r="F24969" s="4" t="s">
        <v>5144</v>
      </c>
      <c r="G24969" s="5">
        <v>182</v>
      </c>
      <c r="H24969" s="6">
        <v>8.1967200000000004E-2</v>
      </c>
      <c r="I24969" s="7">
        <v>52.396000000000001</v>
      </c>
    </row>
    <row r="24970" spans="1:12" x14ac:dyDescent="0.25">
      <c r="A24970">
        <v>40409</v>
      </c>
      <c r="B24970" s="2">
        <v>12.229469999999999</v>
      </c>
      <c r="C24970" s="3">
        <v>3921</v>
      </c>
      <c r="D24970" s="4">
        <v>40080</v>
      </c>
      <c r="E24970" t="s">
        <v>7944</v>
      </c>
      <c r="F24970" s="4" t="s">
        <v>7883</v>
      </c>
      <c r="G24970" s="5">
        <v>2816</v>
      </c>
      <c r="H24970" s="6">
        <v>0.13738020000000001</v>
      </c>
      <c r="I24970" s="7">
        <v>42.82</v>
      </c>
    </row>
    <row r="24971" spans="1:12" x14ac:dyDescent="0.25">
      <c r="A24971">
        <v>13411</v>
      </c>
      <c r="B24971" s="2">
        <v>12.228199999999999</v>
      </c>
      <c r="C24971" s="3">
        <v>3453</v>
      </c>
      <c r="E24971" t="s">
        <v>2601</v>
      </c>
      <c r="F24971" s="4" t="s">
        <v>1280</v>
      </c>
      <c r="G24971" s="5">
        <v>2523</v>
      </c>
      <c r="H24971" s="6">
        <v>0.1117717</v>
      </c>
      <c r="I24971" s="7">
        <v>47.237000000000002</v>
      </c>
      <c r="J24971" s="2">
        <v>57</v>
      </c>
      <c r="K24971">
        <v>2</v>
      </c>
    </row>
    <row r="24972" spans="1:12" x14ac:dyDescent="0.25">
      <c r="A24972">
        <v>14754</v>
      </c>
      <c r="B24972" s="2">
        <v>12.22749</v>
      </c>
      <c r="C24972" s="3">
        <v>564</v>
      </c>
      <c r="E24972" t="s">
        <v>2931</v>
      </c>
      <c r="F24972" s="4" t="s">
        <v>1280</v>
      </c>
      <c r="G24972" s="5">
        <v>405</v>
      </c>
      <c r="H24972" s="6">
        <v>8.8888900000000007E-2</v>
      </c>
      <c r="I24972" s="7">
        <v>51.19</v>
      </c>
    </row>
    <row r="24973" spans="1:12" x14ac:dyDescent="0.25">
      <c r="A24973">
        <v>29831</v>
      </c>
      <c r="B24973" s="2">
        <v>12.226749999999999</v>
      </c>
      <c r="C24973" s="3">
        <v>3944</v>
      </c>
      <c r="D24973" s="4">
        <v>12260</v>
      </c>
      <c r="E24973" t="s">
        <v>671</v>
      </c>
      <c r="F24973" s="4" t="s">
        <v>6130</v>
      </c>
      <c r="G24973" s="5">
        <v>2710</v>
      </c>
      <c r="H24973" s="6">
        <v>0.10070079999999999</v>
      </c>
      <c r="I24973" s="7">
        <v>49.143000000000001</v>
      </c>
    </row>
    <row r="24974" spans="1:12" x14ac:dyDescent="0.25">
      <c r="A24974">
        <v>75572</v>
      </c>
      <c r="B24974" s="2">
        <v>12.22546</v>
      </c>
      <c r="C24974" s="3">
        <v>4008</v>
      </c>
      <c r="E24974" t="s">
        <v>12170</v>
      </c>
      <c r="F24974" s="4" t="s">
        <v>13752</v>
      </c>
      <c r="G24974" s="5">
        <v>2655</v>
      </c>
      <c r="H24974" s="6">
        <v>9.4879500000000005E-2</v>
      </c>
      <c r="I24974" s="7">
        <v>50.146999999999998</v>
      </c>
    </row>
    <row r="24975" spans="1:12" x14ac:dyDescent="0.25">
      <c r="A24975">
        <v>6262</v>
      </c>
      <c r="B24975" s="2">
        <v>12.22472</v>
      </c>
      <c r="C24975" s="3">
        <v>501</v>
      </c>
      <c r="D24975" s="4">
        <v>49340</v>
      </c>
      <c r="E24975" t="s">
        <v>1250</v>
      </c>
      <c r="F24975" s="4" t="s">
        <v>1198</v>
      </c>
      <c r="G24975" s="5">
        <v>449</v>
      </c>
      <c r="H24975" s="6">
        <v>0.1158129</v>
      </c>
      <c r="I24975" s="7">
        <v>46.527999999999999</v>
      </c>
    </row>
    <row r="24976" spans="1:12" x14ac:dyDescent="0.25">
      <c r="A24976">
        <v>37681</v>
      </c>
      <c r="B24976" s="2">
        <v>12.223610000000001</v>
      </c>
      <c r="C24976" s="3">
        <v>5738</v>
      </c>
      <c r="D24976" s="4">
        <v>24620</v>
      </c>
      <c r="E24976" t="s">
        <v>949</v>
      </c>
      <c r="F24976" s="4" t="s">
        <v>7348</v>
      </c>
      <c r="G24976" s="5">
        <v>4197</v>
      </c>
      <c r="H24976" s="6">
        <v>0.15725520000000001</v>
      </c>
      <c r="I24976" s="7">
        <v>39.363999999999997</v>
      </c>
      <c r="J24976" s="2">
        <v>68</v>
      </c>
      <c r="K24976">
        <v>1</v>
      </c>
    </row>
    <row r="24977" spans="1:11" x14ac:dyDescent="0.25">
      <c r="A24977">
        <v>65650</v>
      </c>
      <c r="B24977" s="2">
        <v>12.222390000000001</v>
      </c>
      <c r="C24977" s="3">
        <v>1164</v>
      </c>
      <c r="E24977" t="s">
        <v>1754</v>
      </c>
      <c r="F24977" s="4" t="s">
        <v>12102</v>
      </c>
      <c r="G24977" s="5">
        <v>865</v>
      </c>
      <c r="H24977" s="6">
        <v>0.14913299999999999</v>
      </c>
      <c r="I24977" s="7">
        <v>40.764000000000003</v>
      </c>
    </row>
    <row r="24978" spans="1:11" x14ac:dyDescent="0.25">
      <c r="A24978">
        <v>73622</v>
      </c>
      <c r="B24978" s="2">
        <v>12.22214</v>
      </c>
      <c r="C24978" s="3">
        <v>238</v>
      </c>
      <c r="E24978" t="s">
        <v>13527</v>
      </c>
      <c r="F24978" s="4" t="s">
        <v>13462</v>
      </c>
      <c r="G24978" s="5">
        <v>165</v>
      </c>
      <c r="H24978" s="6">
        <v>0.12727269999999999</v>
      </c>
      <c r="I24978" s="7">
        <v>44.539000000000001</v>
      </c>
    </row>
    <row r="24979" spans="1:11" x14ac:dyDescent="0.25">
      <c r="A24979">
        <v>29819</v>
      </c>
      <c r="B24979" s="2">
        <v>12.22186</v>
      </c>
      <c r="C24979" s="3">
        <v>1501</v>
      </c>
      <c r="D24979" s="4">
        <v>24940</v>
      </c>
      <c r="E24979" t="s">
        <v>816</v>
      </c>
      <c r="F24979" s="4" t="s">
        <v>6130</v>
      </c>
      <c r="G24979" s="5">
        <v>1001</v>
      </c>
      <c r="H24979" s="6">
        <v>9.78044E-2</v>
      </c>
      <c r="I24979" s="7">
        <v>49.625</v>
      </c>
    </row>
    <row r="24980" spans="1:11" x14ac:dyDescent="0.25">
      <c r="A24980">
        <v>72524</v>
      </c>
      <c r="B24980" s="2">
        <v>12.221590000000001</v>
      </c>
      <c r="C24980" s="3">
        <v>195</v>
      </c>
      <c r="D24980" s="4">
        <v>12900</v>
      </c>
      <c r="E24980" t="s">
        <v>13374</v>
      </c>
      <c r="F24980" s="4" t="s">
        <v>13183</v>
      </c>
      <c r="G24980" s="5">
        <v>127</v>
      </c>
      <c r="H24980" s="6">
        <v>0.1496063</v>
      </c>
      <c r="I24980" s="7">
        <v>40.673000000000002</v>
      </c>
    </row>
    <row r="24981" spans="1:11" x14ac:dyDescent="0.25">
      <c r="A24981">
        <v>38847</v>
      </c>
      <c r="B24981" s="2">
        <v>12.221019999999999</v>
      </c>
      <c r="C24981" s="3">
        <v>3244</v>
      </c>
      <c r="D24981" s="4">
        <v>46180</v>
      </c>
      <c r="E24981" t="s">
        <v>7700</v>
      </c>
      <c r="F24981" s="4" t="s">
        <v>7633</v>
      </c>
      <c r="G24981" s="5">
        <v>2256</v>
      </c>
      <c r="H24981" s="6">
        <v>0.11879430000000001</v>
      </c>
      <c r="I24981" s="7">
        <v>45.993000000000002</v>
      </c>
      <c r="J24981" s="2">
        <v>57</v>
      </c>
      <c r="K24981">
        <v>1</v>
      </c>
    </row>
    <row r="24982" spans="1:11" x14ac:dyDescent="0.25">
      <c r="A24982">
        <v>4493</v>
      </c>
      <c r="B24982" s="2">
        <v>12.22011</v>
      </c>
      <c r="C24982" s="3">
        <v>2049</v>
      </c>
      <c r="D24982" s="4">
        <v>12620</v>
      </c>
      <c r="E24982" t="s">
        <v>858</v>
      </c>
      <c r="F24982" s="4" t="s">
        <v>701</v>
      </c>
      <c r="G24982" s="5">
        <v>1536</v>
      </c>
      <c r="H24982" s="6">
        <v>0.10409889999999999</v>
      </c>
      <c r="I24982" s="7">
        <v>48.529000000000003</v>
      </c>
    </row>
    <row r="24983" spans="1:11" x14ac:dyDescent="0.25">
      <c r="A24983">
        <v>26601</v>
      </c>
      <c r="B24983" s="2">
        <v>12.21889</v>
      </c>
      <c r="C24983" s="3">
        <v>5054</v>
      </c>
      <c r="E24983" t="s">
        <v>204</v>
      </c>
      <c r="F24983" s="4" t="s">
        <v>5144</v>
      </c>
      <c r="G24983" s="5">
        <v>3569</v>
      </c>
      <c r="H24983" s="6">
        <v>0.1229692</v>
      </c>
      <c r="I24983" s="7">
        <v>45.268000000000001</v>
      </c>
      <c r="J24983" s="2">
        <v>44</v>
      </c>
      <c r="K24983">
        <v>1</v>
      </c>
    </row>
    <row r="24984" spans="1:11" x14ac:dyDescent="0.25">
      <c r="A24984">
        <v>70715</v>
      </c>
      <c r="B24984" s="2">
        <v>12.2178</v>
      </c>
      <c r="C24984" s="3">
        <v>1582</v>
      </c>
      <c r="D24984" s="4">
        <v>12940</v>
      </c>
      <c r="E24984" t="s">
        <v>13053</v>
      </c>
      <c r="F24984" s="4" t="s">
        <v>12927</v>
      </c>
      <c r="G24984" s="5">
        <v>977</v>
      </c>
      <c r="H24984" s="6">
        <v>0.1226994</v>
      </c>
      <c r="I24984" s="7">
        <v>45.313000000000002</v>
      </c>
    </row>
    <row r="24985" spans="1:11" x14ac:dyDescent="0.25">
      <c r="A24985">
        <v>28638</v>
      </c>
      <c r="B24985" s="2">
        <v>12.21555</v>
      </c>
      <c r="C24985" s="3">
        <v>11657</v>
      </c>
      <c r="D24985" s="4">
        <v>25860</v>
      </c>
      <c r="E24985" t="s">
        <v>222</v>
      </c>
      <c r="F24985" s="4" t="s">
        <v>5642</v>
      </c>
      <c r="G24985" s="5">
        <v>8434</v>
      </c>
      <c r="H24985" s="6">
        <v>0.11394360000000001</v>
      </c>
      <c r="I24985" s="7">
        <v>46.825000000000003</v>
      </c>
      <c r="J24985" s="2">
        <v>39.5</v>
      </c>
      <c r="K24985">
        <v>2</v>
      </c>
    </row>
    <row r="24986" spans="1:11" x14ac:dyDescent="0.25">
      <c r="A24986">
        <v>68882</v>
      </c>
      <c r="B24986" s="2">
        <v>12.21345</v>
      </c>
      <c r="C24986" s="3">
        <v>437</v>
      </c>
      <c r="E24986" t="s">
        <v>12867</v>
      </c>
      <c r="F24986" s="4" t="s">
        <v>12738</v>
      </c>
      <c r="G24986" s="5">
        <v>323</v>
      </c>
      <c r="H24986" s="6">
        <v>8.9783299999999996E-2</v>
      </c>
      <c r="I24986" s="7">
        <v>51</v>
      </c>
    </row>
    <row r="24987" spans="1:11" x14ac:dyDescent="0.25">
      <c r="A24987">
        <v>28159</v>
      </c>
      <c r="B24987" s="2">
        <v>12.212859999999999</v>
      </c>
      <c r="C24987" s="3">
        <v>3092</v>
      </c>
      <c r="D24987" s="4">
        <v>16740</v>
      </c>
      <c r="E24987" t="s">
        <v>193</v>
      </c>
      <c r="F24987" s="4" t="s">
        <v>5642</v>
      </c>
      <c r="G24987" s="5">
        <v>2148</v>
      </c>
      <c r="H24987" s="6">
        <v>0.15316569999999999</v>
      </c>
      <c r="I24987" s="7">
        <v>40.045999999999999</v>
      </c>
      <c r="J24987" s="2">
        <v>47.5</v>
      </c>
      <c r="K24987">
        <v>2</v>
      </c>
    </row>
    <row r="24988" spans="1:11" x14ac:dyDescent="0.25">
      <c r="A24988">
        <v>63353</v>
      </c>
      <c r="B24988" s="2">
        <v>12.211650000000001</v>
      </c>
      <c r="C24988" s="3">
        <v>4486</v>
      </c>
      <c r="E24988" t="s">
        <v>12136</v>
      </c>
      <c r="F24988" s="4" t="s">
        <v>12102</v>
      </c>
      <c r="G24988" s="5">
        <v>2937</v>
      </c>
      <c r="H24988" s="6">
        <v>0.10517360000000001</v>
      </c>
      <c r="I24988" s="7">
        <v>48.332999999999998</v>
      </c>
      <c r="J24988" s="2">
        <v>71.5</v>
      </c>
      <c r="K24988">
        <v>2</v>
      </c>
    </row>
    <row r="24989" spans="1:11" x14ac:dyDescent="0.25">
      <c r="A24989">
        <v>4413</v>
      </c>
      <c r="B24989" s="2">
        <v>12.21091</v>
      </c>
      <c r="C24989" s="3">
        <v>160</v>
      </c>
      <c r="E24989" t="s">
        <v>818</v>
      </c>
      <c r="F24989" s="4" t="s">
        <v>701</v>
      </c>
      <c r="G24989" s="5">
        <v>134</v>
      </c>
      <c r="H24989" s="6">
        <v>8.2089599999999999E-2</v>
      </c>
      <c r="I24989" s="7">
        <v>52.320999999999998</v>
      </c>
    </row>
    <row r="24990" spans="1:11" x14ac:dyDescent="0.25">
      <c r="A24990">
        <v>56440</v>
      </c>
      <c r="B24990" s="2">
        <v>12.210660000000001</v>
      </c>
      <c r="C24990" s="3">
        <v>1414</v>
      </c>
      <c r="E24990" t="s">
        <v>10748</v>
      </c>
      <c r="F24990" s="4" t="s">
        <v>10428</v>
      </c>
      <c r="G24990" s="5">
        <v>916</v>
      </c>
      <c r="H24990" s="6">
        <v>7.7426400000000006E-2</v>
      </c>
      <c r="I24990" s="7">
        <v>53.125</v>
      </c>
    </row>
    <row r="24991" spans="1:11" x14ac:dyDescent="0.25">
      <c r="A24991">
        <v>92250</v>
      </c>
      <c r="B24991" s="2">
        <v>12.209239999999999</v>
      </c>
      <c r="C24991" s="3">
        <v>8461</v>
      </c>
      <c r="D24991" s="4">
        <v>20940</v>
      </c>
      <c r="E24991" t="s">
        <v>15507</v>
      </c>
      <c r="F24991" s="4" t="s">
        <v>15368</v>
      </c>
      <c r="G24991" s="5">
        <v>4991</v>
      </c>
      <c r="H24991" s="6">
        <v>0.11681030000000001</v>
      </c>
      <c r="I24991" s="7">
        <v>46.319000000000003</v>
      </c>
      <c r="J24991" s="2">
        <v>57.5</v>
      </c>
      <c r="K24991">
        <v>2</v>
      </c>
    </row>
    <row r="24992" spans="1:11" x14ac:dyDescent="0.25">
      <c r="A24992">
        <v>70377</v>
      </c>
      <c r="B24992" s="2">
        <v>12.2073</v>
      </c>
      <c r="C24992" s="3">
        <v>4835</v>
      </c>
      <c r="D24992" s="4">
        <v>26380</v>
      </c>
      <c r="E24992" t="s">
        <v>12973</v>
      </c>
      <c r="F24992" s="4" t="s">
        <v>12927</v>
      </c>
      <c r="G24992" s="5">
        <v>3127</v>
      </c>
      <c r="H24992" s="6">
        <v>5.18068E-2</v>
      </c>
      <c r="I24992" s="7">
        <v>57.552</v>
      </c>
    </row>
    <row r="24993" spans="1:12" x14ac:dyDescent="0.25">
      <c r="A24993">
        <v>43224</v>
      </c>
      <c r="B24993" s="2">
        <v>12.20031</v>
      </c>
      <c r="C24993" s="3">
        <v>39169</v>
      </c>
      <c r="D24993" s="4">
        <v>18140</v>
      </c>
      <c r="E24993" t="s">
        <v>1585</v>
      </c>
      <c r="F24993" s="4" t="s">
        <v>8295</v>
      </c>
      <c r="G24993" s="5">
        <v>26094</v>
      </c>
      <c r="H24993" s="6">
        <v>0.1566584</v>
      </c>
      <c r="I24993" s="7">
        <v>39.432000000000002</v>
      </c>
      <c r="J24993" s="2">
        <v>51.357100000000003</v>
      </c>
      <c r="K24993">
        <v>14</v>
      </c>
      <c r="L24993" s="2">
        <v>95.6</v>
      </c>
    </row>
    <row r="24994" spans="1:12" x14ac:dyDescent="0.25">
      <c r="A24994">
        <v>71857</v>
      </c>
      <c r="B24994" s="2">
        <v>12.193110000000001</v>
      </c>
      <c r="C24994" s="3">
        <v>5868</v>
      </c>
      <c r="E24994" t="s">
        <v>9258</v>
      </c>
      <c r="F24994" s="4" t="s">
        <v>13183</v>
      </c>
      <c r="G24994" s="5">
        <v>3956</v>
      </c>
      <c r="H24994" s="6">
        <v>0.16253790000000001</v>
      </c>
      <c r="I24994" s="7">
        <v>38.408999999999999</v>
      </c>
    </row>
    <row r="24995" spans="1:12" x14ac:dyDescent="0.25">
      <c r="A24995">
        <v>25108</v>
      </c>
      <c r="B24995" s="2">
        <v>12.19205</v>
      </c>
      <c r="C24995" s="3">
        <v>595</v>
      </c>
      <c r="D24995" s="4">
        <v>16620</v>
      </c>
      <c r="E24995" t="s">
        <v>5263</v>
      </c>
      <c r="F24995" s="4" t="s">
        <v>5144</v>
      </c>
      <c r="G24995" s="5">
        <v>465</v>
      </c>
      <c r="H24995" s="6">
        <v>7.7253199999999994E-2</v>
      </c>
      <c r="I24995" s="7">
        <v>53.125</v>
      </c>
    </row>
    <row r="24996" spans="1:12" x14ac:dyDescent="0.25">
      <c r="A24996">
        <v>35085</v>
      </c>
      <c r="B24996" s="2">
        <v>12.190530000000001</v>
      </c>
      <c r="C24996" s="3">
        <v>8555</v>
      </c>
      <c r="D24996" s="4">
        <v>13820</v>
      </c>
      <c r="E24996" t="s">
        <v>7056</v>
      </c>
      <c r="F24996" s="4" t="s">
        <v>7027</v>
      </c>
      <c r="G24996" s="5">
        <v>5876</v>
      </c>
      <c r="H24996" s="6">
        <v>0.1048154</v>
      </c>
      <c r="I24996" s="7">
        <v>48.351999999999997</v>
      </c>
    </row>
    <row r="24997" spans="1:12" x14ac:dyDescent="0.25">
      <c r="A24997">
        <v>72041</v>
      </c>
      <c r="B24997" s="2">
        <v>12.188879999999999</v>
      </c>
      <c r="C24997" s="3">
        <v>1373</v>
      </c>
      <c r="E24997" t="s">
        <v>13258</v>
      </c>
      <c r="F24997" s="4" t="s">
        <v>13183</v>
      </c>
      <c r="G24997" s="5">
        <v>1004</v>
      </c>
      <c r="H24997" s="6">
        <v>0.14228859999999999</v>
      </c>
      <c r="I24997" s="7">
        <v>41.875</v>
      </c>
    </row>
    <row r="24998" spans="1:12" x14ac:dyDescent="0.25">
      <c r="A24998">
        <v>40115</v>
      </c>
      <c r="B24998" s="2">
        <v>12.18852</v>
      </c>
      <c r="C24998" s="3">
        <v>685</v>
      </c>
      <c r="E24998" t="s">
        <v>7907</v>
      </c>
      <c r="F24998" s="4" t="s">
        <v>7883</v>
      </c>
      <c r="G24998" s="5">
        <v>495</v>
      </c>
      <c r="H24998" s="6">
        <v>6.25E-2</v>
      </c>
      <c r="I24998" s="7">
        <v>55.661999999999999</v>
      </c>
    </row>
    <row r="24999" spans="1:12" x14ac:dyDescent="0.25">
      <c r="A24999">
        <v>64631</v>
      </c>
      <c r="B24999" s="2">
        <v>12.18824</v>
      </c>
      <c r="C24999" s="3">
        <v>935</v>
      </c>
      <c r="E24999" t="s">
        <v>12290</v>
      </c>
      <c r="F24999" s="4" t="s">
        <v>12102</v>
      </c>
      <c r="G24999" s="5">
        <v>677</v>
      </c>
      <c r="H24999" s="6">
        <v>0.120944</v>
      </c>
      <c r="I24999" s="7">
        <v>45.555999999999997</v>
      </c>
    </row>
    <row r="25000" spans="1:12" x14ac:dyDescent="0.25">
      <c r="A25000">
        <v>63545</v>
      </c>
      <c r="B25000" s="2">
        <v>12.18788</v>
      </c>
      <c r="C25000" s="3">
        <v>1144</v>
      </c>
      <c r="E25000" t="s">
        <v>12165</v>
      </c>
      <c r="F25000" s="4" t="s">
        <v>12102</v>
      </c>
      <c r="G25000" s="5">
        <v>824</v>
      </c>
      <c r="H25000" s="6">
        <v>0.13939389999999999</v>
      </c>
      <c r="I25000" s="7">
        <v>42.365000000000002</v>
      </c>
      <c r="J25000" s="2">
        <v>74.5</v>
      </c>
      <c r="K25000">
        <v>2</v>
      </c>
    </row>
    <row r="25001" spans="1:12" x14ac:dyDescent="0.25">
      <c r="A25001">
        <v>42223</v>
      </c>
      <c r="B25001" s="2">
        <v>12.185829999999999</v>
      </c>
      <c r="C25001" s="3">
        <v>20840</v>
      </c>
      <c r="D25001" s="4">
        <v>17300</v>
      </c>
      <c r="E25001" t="s">
        <v>8217</v>
      </c>
      <c r="F25001" s="4" t="s">
        <v>7883</v>
      </c>
      <c r="G25001" s="5">
        <v>7710</v>
      </c>
      <c r="H25001" s="6">
        <v>0.15239949999999999</v>
      </c>
      <c r="I25001" s="7">
        <v>40.116999999999997</v>
      </c>
      <c r="J25001" s="2">
        <v>64</v>
      </c>
      <c r="K25001">
        <v>3</v>
      </c>
    </row>
    <row r="25002" spans="1:12" x14ac:dyDescent="0.25">
      <c r="A25002">
        <v>15962</v>
      </c>
      <c r="B25002" s="2">
        <v>12.18397</v>
      </c>
      <c r="C25002" s="3">
        <v>143</v>
      </c>
      <c r="D25002" s="4">
        <v>27780</v>
      </c>
      <c r="E25002" t="s">
        <v>3378</v>
      </c>
      <c r="F25002" s="4" t="s">
        <v>3003</v>
      </c>
      <c r="G25002" s="5">
        <v>96</v>
      </c>
      <c r="H25002" s="6">
        <v>0.1458333</v>
      </c>
      <c r="I25002" s="7">
        <v>41.25</v>
      </c>
      <c r="J25002" s="2">
        <v>50</v>
      </c>
      <c r="K25002">
        <v>1</v>
      </c>
    </row>
    <row r="25003" spans="1:12" x14ac:dyDescent="0.25">
      <c r="A25003">
        <v>31801</v>
      </c>
      <c r="B25003" s="2">
        <v>12.183529999999999</v>
      </c>
      <c r="C25003" s="3">
        <v>2108</v>
      </c>
      <c r="E25003" t="s">
        <v>6674</v>
      </c>
      <c r="F25003" s="4" t="s">
        <v>6363</v>
      </c>
      <c r="G25003" s="5">
        <v>1705</v>
      </c>
      <c r="H25003" s="6">
        <v>0.1207503</v>
      </c>
      <c r="I25003" s="7">
        <v>45.582999999999998</v>
      </c>
    </row>
    <row r="25004" spans="1:12" x14ac:dyDescent="0.25">
      <c r="A25004">
        <v>38913</v>
      </c>
      <c r="B25004" s="2">
        <v>12.18305</v>
      </c>
      <c r="C25004" s="3">
        <v>365</v>
      </c>
      <c r="E25004" t="s">
        <v>7715</v>
      </c>
      <c r="F25004" s="4" t="s">
        <v>7633</v>
      </c>
      <c r="G25004" s="5">
        <v>291</v>
      </c>
      <c r="H25004" s="6">
        <v>0.1237113</v>
      </c>
      <c r="I25004" s="7">
        <v>45.066000000000003</v>
      </c>
    </row>
    <row r="25005" spans="1:12" x14ac:dyDescent="0.25">
      <c r="A25005">
        <v>55968</v>
      </c>
      <c r="B25005" s="2">
        <v>12.18296</v>
      </c>
      <c r="C25005" s="3">
        <v>119</v>
      </c>
      <c r="D25005" s="4">
        <v>40340</v>
      </c>
      <c r="E25005" t="s">
        <v>10581</v>
      </c>
      <c r="F25005" s="4" t="s">
        <v>10428</v>
      </c>
      <c r="G25005" s="5">
        <v>90</v>
      </c>
      <c r="H25005" s="6">
        <v>8.7912100000000007E-2</v>
      </c>
      <c r="I25005" s="7">
        <v>51.25</v>
      </c>
    </row>
    <row r="25006" spans="1:12" x14ac:dyDescent="0.25">
      <c r="A25006">
        <v>70802</v>
      </c>
      <c r="B25006" s="2">
        <v>12.178990000000001</v>
      </c>
      <c r="C25006" s="3">
        <v>27780</v>
      </c>
      <c r="D25006" s="4">
        <v>12940</v>
      </c>
      <c r="E25006" t="s">
        <v>13089</v>
      </c>
      <c r="F25006" s="4" t="s">
        <v>12927</v>
      </c>
      <c r="G25006" s="5">
        <v>16521</v>
      </c>
      <c r="H25006" s="6">
        <v>0.19210749999999999</v>
      </c>
      <c r="I25006" s="7">
        <v>33.238999999999997</v>
      </c>
      <c r="J25006" s="2">
        <v>37.5</v>
      </c>
      <c r="K25006">
        <v>6</v>
      </c>
    </row>
    <row r="25007" spans="1:12" x14ac:dyDescent="0.25">
      <c r="A25007">
        <v>87825</v>
      </c>
      <c r="B25007" s="2">
        <v>12.17474</v>
      </c>
      <c r="C25007" s="3">
        <v>1828</v>
      </c>
      <c r="E25007" t="s">
        <v>15252</v>
      </c>
      <c r="F25007" s="4" t="s">
        <v>15124</v>
      </c>
      <c r="G25007" s="5">
        <v>1220</v>
      </c>
      <c r="H25007" s="6">
        <v>0.14987710000000001</v>
      </c>
      <c r="I25007" s="7">
        <v>40.536000000000001</v>
      </c>
      <c r="J25007" s="2">
        <v>38.5</v>
      </c>
      <c r="K25007">
        <v>2</v>
      </c>
    </row>
    <row r="25008" spans="1:12" x14ac:dyDescent="0.25">
      <c r="A25008">
        <v>43971</v>
      </c>
      <c r="B25008" s="2">
        <v>12.174239999999999</v>
      </c>
      <c r="C25008" s="3">
        <v>1185</v>
      </c>
      <c r="D25008" s="4">
        <v>48260</v>
      </c>
      <c r="E25008" t="s">
        <v>2637</v>
      </c>
      <c r="F25008" s="4" t="s">
        <v>8295</v>
      </c>
      <c r="G25008" s="5">
        <v>883</v>
      </c>
      <c r="H25008" s="6">
        <v>0.1392978</v>
      </c>
      <c r="I25008" s="7">
        <v>42.360999999999997</v>
      </c>
    </row>
    <row r="25009" spans="1:12" x14ac:dyDescent="0.25">
      <c r="A25009">
        <v>85173</v>
      </c>
      <c r="B25009" s="2">
        <v>12.173550000000001</v>
      </c>
      <c r="C25009" s="3">
        <v>2913</v>
      </c>
      <c r="D25009" s="4">
        <v>38060</v>
      </c>
      <c r="E25009" t="s">
        <v>9851</v>
      </c>
      <c r="F25009" s="4" t="s">
        <v>14962</v>
      </c>
      <c r="G25009" s="5">
        <v>2007</v>
      </c>
      <c r="H25009" s="6">
        <v>7.1215100000000003E-2</v>
      </c>
      <c r="I25009" s="7">
        <v>54.125</v>
      </c>
    </row>
    <row r="25010" spans="1:12" x14ac:dyDescent="0.25">
      <c r="A25010">
        <v>28612</v>
      </c>
      <c r="B25010" s="2">
        <v>12.171010000000001</v>
      </c>
      <c r="C25010" s="3">
        <v>12567</v>
      </c>
      <c r="D25010" s="4">
        <v>25860</v>
      </c>
      <c r="E25010" t="s">
        <v>6028</v>
      </c>
      <c r="F25010" s="4" t="s">
        <v>5642</v>
      </c>
      <c r="G25010" s="5">
        <v>8579</v>
      </c>
      <c r="H25010" s="6">
        <v>0.1210956</v>
      </c>
      <c r="I25010" s="7">
        <v>45.5</v>
      </c>
      <c r="J25010" s="2">
        <v>26</v>
      </c>
      <c r="K25010">
        <v>1</v>
      </c>
    </row>
    <row r="25011" spans="1:12" x14ac:dyDescent="0.25">
      <c r="A25011">
        <v>62882</v>
      </c>
      <c r="B25011" s="2">
        <v>12.168609999999999</v>
      </c>
      <c r="C25011" s="3">
        <v>2193</v>
      </c>
      <c r="D25011" s="4">
        <v>16460</v>
      </c>
      <c r="E25011" t="s">
        <v>12046</v>
      </c>
      <c r="F25011" s="4" t="s">
        <v>11490</v>
      </c>
      <c r="G25011" s="5">
        <v>1447</v>
      </c>
      <c r="H25011" s="6">
        <v>0.1181755</v>
      </c>
      <c r="I25011" s="7">
        <v>46</v>
      </c>
    </row>
    <row r="25012" spans="1:12" x14ac:dyDescent="0.25">
      <c r="A25012">
        <v>47438</v>
      </c>
      <c r="B25012" s="2">
        <v>12.16752</v>
      </c>
      <c r="C25012" s="3">
        <v>4421</v>
      </c>
      <c r="E25012" t="s">
        <v>9002</v>
      </c>
      <c r="F25012" s="4" t="s">
        <v>8800</v>
      </c>
      <c r="G25012" s="5">
        <v>3118</v>
      </c>
      <c r="H25012" s="6">
        <v>0.1090443</v>
      </c>
      <c r="I25012" s="7">
        <v>47.573999999999998</v>
      </c>
    </row>
    <row r="25013" spans="1:12" x14ac:dyDescent="0.25">
      <c r="A25013">
        <v>62089</v>
      </c>
      <c r="B25013" s="2">
        <v>12.16671</v>
      </c>
      <c r="C25013" s="3">
        <v>381</v>
      </c>
      <c r="E25013" t="s">
        <v>11880</v>
      </c>
      <c r="F25013" s="4" t="s">
        <v>11490</v>
      </c>
      <c r="G25013" s="5">
        <v>293</v>
      </c>
      <c r="H25013" s="6">
        <v>0.11564629999999999</v>
      </c>
      <c r="I25013" s="7">
        <v>46.429000000000002</v>
      </c>
    </row>
    <row r="25014" spans="1:12" x14ac:dyDescent="0.25">
      <c r="A25014">
        <v>97914</v>
      </c>
      <c r="B25014" s="2">
        <v>12.163650000000001</v>
      </c>
      <c r="C25014" s="3">
        <v>18517</v>
      </c>
      <c r="D25014" s="4">
        <v>36620</v>
      </c>
      <c r="E25014" t="s">
        <v>2871</v>
      </c>
      <c r="F25014" s="4" t="s">
        <v>16170</v>
      </c>
      <c r="G25014" s="5">
        <v>12468</v>
      </c>
      <c r="H25014" s="6">
        <v>0.13233880000000001</v>
      </c>
      <c r="I25014" s="7">
        <v>43.542000000000002</v>
      </c>
      <c r="J25014" s="2">
        <v>54.4</v>
      </c>
      <c r="K25014">
        <v>10</v>
      </c>
      <c r="L25014" s="2">
        <v>98.7</v>
      </c>
    </row>
    <row r="25015" spans="1:12" x14ac:dyDescent="0.25">
      <c r="A25015">
        <v>79009</v>
      </c>
      <c r="B25015" s="2">
        <v>12.160399999999999</v>
      </c>
      <c r="C25015" s="3">
        <v>2221</v>
      </c>
      <c r="E25015" t="s">
        <v>14336</v>
      </c>
      <c r="F25015" s="4" t="s">
        <v>13752</v>
      </c>
      <c r="G25015" s="5">
        <v>1131</v>
      </c>
      <c r="H25015" s="6">
        <v>0.12908929999999999</v>
      </c>
      <c r="I25015" s="7">
        <v>44.103000000000002</v>
      </c>
    </row>
    <row r="25016" spans="1:12" x14ac:dyDescent="0.25">
      <c r="A25016">
        <v>52215</v>
      </c>
      <c r="B25016" s="2">
        <v>12.16001</v>
      </c>
      <c r="C25016" s="3">
        <v>705</v>
      </c>
      <c r="E25016" t="s">
        <v>324</v>
      </c>
      <c r="F25016" s="4" t="s">
        <v>9593</v>
      </c>
      <c r="G25016" s="5">
        <v>467</v>
      </c>
      <c r="H25016" s="6">
        <v>8.9743600000000007E-2</v>
      </c>
      <c r="I25016" s="7">
        <v>50.9</v>
      </c>
    </row>
    <row r="25017" spans="1:12" x14ac:dyDescent="0.25">
      <c r="A25017">
        <v>54493</v>
      </c>
      <c r="B25017" s="2">
        <v>12.159789999999999</v>
      </c>
      <c r="C25017" s="3">
        <v>600</v>
      </c>
      <c r="E25017" t="s">
        <v>5980</v>
      </c>
      <c r="F25017" s="4" t="s">
        <v>10031</v>
      </c>
      <c r="G25017" s="5">
        <v>474</v>
      </c>
      <c r="H25017" s="6">
        <v>0.1033755</v>
      </c>
      <c r="I25017" s="7">
        <v>48.542000000000002</v>
      </c>
      <c r="J25017" s="2">
        <v>56</v>
      </c>
      <c r="K25017">
        <v>1</v>
      </c>
    </row>
    <row r="25018" spans="1:12" x14ac:dyDescent="0.25">
      <c r="A25018">
        <v>15647</v>
      </c>
      <c r="B25018" s="2">
        <v>12.159649999999999</v>
      </c>
      <c r="C25018" s="3">
        <v>136</v>
      </c>
      <c r="D25018" s="4">
        <v>38300</v>
      </c>
      <c r="E25018" t="s">
        <v>3235</v>
      </c>
      <c r="F25018" s="4" t="s">
        <v>3003</v>
      </c>
      <c r="G25018" s="5">
        <v>107</v>
      </c>
      <c r="H25018" s="6">
        <v>0</v>
      </c>
      <c r="I25018" s="7">
        <v>66.406000000000006</v>
      </c>
    </row>
    <row r="25019" spans="1:12" x14ac:dyDescent="0.25">
      <c r="A25019">
        <v>48435</v>
      </c>
      <c r="B25019" s="2">
        <v>12.159269999999999</v>
      </c>
      <c r="C25019" s="3">
        <v>2145</v>
      </c>
      <c r="E25019" t="s">
        <v>8612</v>
      </c>
      <c r="F25019" s="4" t="s">
        <v>9106</v>
      </c>
      <c r="G25019" s="5">
        <v>1467</v>
      </c>
      <c r="H25019" s="6">
        <v>8.9297899999999999E-2</v>
      </c>
      <c r="I25019" s="7">
        <v>50.972000000000001</v>
      </c>
      <c r="J25019" s="2">
        <v>55.333300000000001</v>
      </c>
      <c r="K25019">
        <v>3</v>
      </c>
    </row>
    <row r="25020" spans="1:12" x14ac:dyDescent="0.25">
      <c r="A25020">
        <v>4457</v>
      </c>
      <c r="B25020" s="2">
        <v>12.157959999999999</v>
      </c>
      <c r="C25020" s="3">
        <v>5859</v>
      </c>
      <c r="D25020" s="4">
        <v>12620</v>
      </c>
      <c r="E25020" t="s">
        <v>230</v>
      </c>
      <c r="F25020" s="4" t="s">
        <v>701</v>
      </c>
      <c r="G25020" s="5">
        <v>4026</v>
      </c>
      <c r="H25020" s="6">
        <v>0.11127670000000001</v>
      </c>
      <c r="I25020" s="7">
        <v>47.170999999999999</v>
      </c>
      <c r="J25020" s="2">
        <v>36</v>
      </c>
      <c r="K25020">
        <v>2</v>
      </c>
    </row>
    <row r="25021" spans="1:12" x14ac:dyDescent="0.25">
      <c r="A25021">
        <v>16034</v>
      </c>
      <c r="B25021" s="2">
        <v>12.156689999999999</v>
      </c>
      <c r="C25021" s="3">
        <v>1970</v>
      </c>
      <c r="D25021" s="4">
        <v>38300</v>
      </c>
      <c r="E25021" t="s">
        <v>3389</v>
      </c>
      <c r="F25021" s="4" t="s">
        <v>3003</v>
      </c>
      <c r="G25021" s="5">
        <v>1273</v>
      </c>
      <c r="H25021" s="6">
        <v>8.8766700000000004E-2</v>
      </c>
      <c r="I25021" s="7">
        <v>51.058</v>
      </c>
      <c r="J25021" s="2">
        <v>37</v>
      </c>
      <c r="K25021">
        <v>1</v>
      </c>
    </row>
    <row r="25022" spans="1:12" x14ac:dyDescent="0.25">
      <c r="A25022">
        <v>97416</v>
      </c>
      <c r="B25022" s="2">
        <v>12.15624</v>
      </c>
      <c r="C25022" s="3">
        <v>957</v>
      </c>
      <c r="D25022" s="4">
        <v>40700</v>
      </c>
      <c r="E25022" t="s">
        <v>16245</v>
      </c>
      <c r="F25022" s="4" t="s">
        <v>16170</v>
      </c>
      <c r="G25022" s="5">
        <v>601</v>
      </c>
      <c r="H25022" s="6">
        <v>0.1181364</v>
      </c>
      <c r="I25022" s="7">
        <v>45.981999999999999</v>
      </c>
    </row>
    <row r="25023" spans="1:12" x14ac:dyDescent="0.25">
      <c r="A25023">
        <v>45769</v>
      </c>
      <c r="B25023" s="2">
        <v>12.154999999999999</v>
      </c>
      <c r="C25023" s="3">
        <v>6671</v>
      </c>
      <c r="E25023" t="s">
        <v>8750</v>
      </c>
      <c r="F25023" s="4" t="s">
        <v>8295</v>
      </c>
      <c r="G25023" s="5">
        <v>4598</v>
      </c>
      <c r="H25023" s="6">
        <v>0.14549799999999999</v>
      </c>
      <c r="I25023" s="7">
        <v>41.25</v>
      </c>
      <c r="J25023" s="2">
        <v>56.5</v>
      </c>
      <c r="K25023">
        <v>2</v>
      </c>
    </row>
    <row r="25024" spans="1:12" x14ac:dyDescent="0.25">
      <c r="A25024">
        <v>72339</v>
      </c>
      <c r="B25024" s="2">
        <v>12.15387</v>
      </c>
      <c r="C25024" s="3">
        <v>156</v>
      </c>
      <c r="D25024" s="4">
        <v>32820</v>
      </c>
      <c r="E25024" t="s">
        <v>13309</v>
      </c>
      <c r="F25024" s="4" t="s">
        <v>13183</v>
      </c>
      <c r="G25024" s="5">
        <v>119</v>
      </c>
      <c r="H25024" s="6">
        <v>0.14285709999999999</v>
      </c>
      <c r="I25024" s="7">
        <v>41.704999999999998</v>
      </c>
    </row>
    <row r="25025" spans="1:11" x14ac:dyDescent="0.25">
      <c r="A25025">
        <v>72444</v>
      </c>
      <c r="B25025" s="2">
        <v>12.153589999999999</v>
      </c>
      <c r="C25025" s="3">
        <v>1342</v>
      </c>
      <c r="E25025" t="s">
        <v>224</v>
      </c>
      <c r="F25025" s="4" t="s">
        <v>13183</v>
      </c>
      <c r="G25025" s="5">
        <v>1041</v>
      </c>
      <c r="H25025" s="6">
        <v>7.7809799999999998E-2</v>
      </c>
      <c r="I25025" s="7">
        <v>52.944000000000003</v>
      </c>
    </row>
    <row r="25026" spans="1:11" x14ac:dyDescent="0.25">
      <c r="A25026">
        <v>28457</v>
      </c>
      <c r="B25026" s="2">
        <v>12.151759999999999</v>
      </c>
      <c r="C25026" s="3">
        <v>9696</v>
      </c>
      <c r="D25026" s="4">
        <v>48900</v>
      </c>
      <c r="E25026" t="s">
        <v>2019</v>
      </c>
      <c r="F25026" s="4" t="s">
        <v>5642</v>
      </c>
      <c r="G25026" s="5">
        <v>6581</v>
      </c>
      <c r="H25026" s="6">
        <v>0.1049833</v>
      </c>
      <c r="I25026" s="7">
        <v>48.247999999999998</v>
      </c>
      <c r="J25026" s="2">
        <v>70</v>
      </c>
      <c r="K25026">
        <v>1</v>
      </c>
    </row>
    <row r="25027" spans="1:11" x14ac:dyDescent="0.25">
      <c r="A25027">
        <v>61839</v>
      </c>
      <c r="B25027" s="2">
        <v>12.150080000000001</v>
      </c>
      <c r="C25027" s="3">
        <v>681</v>
      </c>
      <c r="D25027" s="4">
        <v>16580</v>
      </c>
      <c r="E25027" t="s">
        <v>11817</v>
      </c>
      <c r="F25027" s="4" t="s">
        <v>11490</v>
      </c>
      <c r="G25027" s="5">
        <v>441</v>
      </c>
      <c r="H25027" s="6">
        <v>6.3492099999999996E-2</v>
      </c>
      <c r="I25027" s="7">
        <v>55.417000000000002</v>
      </c>
      <c r="J25027" s="2">
        <v>61</v>
      </c>
      <c r="K25027">
        <v>1</v>
      </c>
    </row>
    <row r="25028" spans="1:11" x14ac:dyDescent="0.25">
      <c r="A25028">
        <v>37694</v>
      </c>
      <c r="B25028" s="2">
        <v>12.149660000000001</v>
      </c>
      <c r="C25028" s="3">
        <v>1779</v>
      </c>
      <c r="D25028" s="4">
        <v>27740</v>
      </c>
      <c r="E25028" t="s">
        <v>7464</v>
      </c>
      <c r="F25028" s="4" t="s">
        <v>7348</v>
      </c>
      <c r="G25028" s="5">
        <v>1319</v>
      </c>
      <c r="H25028" s="6">
        <v>0.1175133</v>
      </c>
      <c r="I25028" s="7">
        <v>46.081000000000003</v>
      </c>
    </row>
    <row r="25029" spans="1:11" x14ac:dyDescent="0.25">
      <c r="A25029">
        <v>24017</v>
      </c>
      <c r="B25029" s="2">
        <v>12.145670000000001</v>
      </c>
      <c r="C25029" s="3">
        <v>24007</v>
      </c>
      <c r="D25029" s="4">
        <v>40220</v>
      </c>
      <c r="E25029" t="s">
        <v>4942</v>
      </c>
      <c r="F25029" s="4" t="s">
        <v>4335</v>
      </c>
      <c r="G25029" s="5">
        <v>15347</v>
      </c>
      <c r="H25029" s="6">
        <v>0.1275819</v>
      </c>
      <c r="I25029" s="7">
        <v>44.34</v>
      </c>
      <c r="J25029" s="2">
        <v>43.333300000000001</v>
      </c>
      <c r="K25029">
        <v>3</v>
      </c>
    </row>
    <row r="25030" spans="1:11" x14ac:dyDescent="0.25">
      <c r="A25030">
        <v>39866</v>
      </c>
      <c r="B25030" s="2">
        <v>12.14151</v>
      </c>
      <c r="C25030" s="3">
        <v>2878</v>
      </c>
      <c r="E25030" t="s">
        <v>1185</v>
      </c>
      <c r="F25030" s="4" t="s">
        <v>6363</v>
      </c>
      <c r="G25030" s="5">
        <v>2055</v>
      </c>
      <c r="H25030" s="6">
        <v>4.9610899999999999E-2</v>
      </c>
      <c r="I25030" s="7">
        <v>57.813000000000002</v>
      </c>
    </row>
    <row r="25031" spans="1:11" x14ac:dyDescent="0.25">
      <c r="A25031">
        <v>65280</v>
      </c>
      <c r="B25031" s="2">
        <v>12.140980000000001</v>
      </c>
      <c r="C25031" s="3">
        <v>225</v>
      </c>
      <c r="D25031" s="4">
        <v>33020</v>
      </c>
      <c r="E25031" t="s">
        <v>12385</v>
      </c>
      <c r="F25031" s="4" t="s">
        <v>12102</v>
      </c>
      <c r="G25031" s="5">
        <v>158</v>
      </c>
      <c r="H25031" s="6">
        <v>1.88679E-2</v>
      </c>
      <c r="I25031" s="7">
        <v>63.125</v>
      </c>
    </row>
    <row r="25032" spans="1:11" x14ac:dyDescent="0.25">
      <c r="A25032">
        <v>49883</v>
      </c>
      <c r="B25032" s="2">
        <v>12.140919999999999</v>
      </c>
      <c r="C25032" s="3">
        <v>74</v>
      </c>
      <c r="E25032" t="s">
        <v>9550</v>
      </c>
      <c r="F25032" s="4" t="s">
        <v>9106</v>
      </c>
      <c r="G25032" s="5">
        <v>61</v>
      </c>
      <c r="H25032" s="6">
        <v>0.1129032</v>
      </c>
      <c r="I25032" s="7">
        <v>46.875</v>
      </c>
    </row>
    <row r="25033" spans="1:11" x14ac:dyDescent="0.25">
      <c r="A25033">
        <v>31017</v>
      </c>
      <c r="B25033" s="2">
        <v>12.14063</v>
      </c>
      <c r="C25033" s="3">
        <v>1661</v>
      </c>
      <c r="D25033" s="4">
        <v>31420</v>
      </c>
      <c r="E25033" t="s">
        <v>655</v>
      </c>
      <c r="F25033" s="4" t="s">
        <v>6363</v>
      </c>
      <c r="G25033" s="5">
        <v>1156</v>
      </c>
      <c r="H25033" s="6">
        <v>8.3044999999999994E-2</v>
      </c>
      <c r="I25033" s="7">
        <v>52.030999999999999</v>
      </c>
    </row>
    <row r="25034" spans="1:11" x14ac:dyDescent="0.25">
      <c r="A25034">
        <v>59845</v>
      </c>
      <c r="B25034" s="2">
        <v>12.140140000000001</v>
      </c>
      <c r="C25034" s="3">
        <v>1177</v>
      </c>
      <c r="E25034" t="s">
        <v>5070</v>
      </c>
      <c r="F25034" s="4" t="s">
        <v>11278</v>
      </c>
      <c r="G25034" s="5">
        <v>912</v>
      </c>
      <c r="H25034" s="6">
        <v>0.1864035</v>
      </c>
      <c r="I25034" s="7">
        <v>34.167000000000002</v>
      </c>
      <c r="J25034" s="2">
        <v>50</v>
      </c>
      <c r="K25034">
        <v>1</v>
      </c>
    </row>
    <row r="25035" spans="1:11" x14ac:dyDescent="0.25">
      <c r="A25035">
        <v>31622</v>
      </c>
      <c r="B25035" s="2">
        <v>12.1396</v>
      </c>
      <c r="C25035" s="3">
        <v>2127</v>
      </c>
      <c r="E25035" t="s">
        <v>6629</v>
      </c>
      <c r="F25035" s="4" t="s">
        <v>6363</v>
      </c>
      <c r="G25035" s="5">
        <v>1335</v>
      </c>
      <c r="H25035" s="6">
        <v>8.3083799999999999E-2</v>
      </c>
      <c r="I25035" s="7">
        <v>52.018999999999998</v>
      </c>
    </row>
    <row r="25036" spans="1:11" x14ac:dyDescent="0.25">
      <c r="A25036">
        <v>29527</v>
      </c>
      <c r="B25036" s="2">
        <v>12.135490000000001</v>
      </c>
      <c r="C25036" s="3">
        <v>24309</v>
      </c>
      <c r="D25036" s="4">
        <v>34820</v>
      </c>
      <c r="E25036" t="s">
        <v>118</v>
      </c>
      <c r="F25036" s="4" t="s">
        <v>6130</v>
      </c>
      <c r="G25036" s="5">
        <v>15810</v>
      </c>
      <c r="H25036" s="6">
        <v>0.1185958</v>
      </c>
      <c r="I25036" s="7">
        <v>45.877000000000002</v>
      </c>
      <c r="J25036" s="2">
        <v>56</v>
      </c>
      <c r="K25036">
        <v>1</v>
      </c>
    </row>
    <row r="25037" spans="1:11" x14ac:dyDescent="0.25">
      <c r="A25037">
        <v>68875</v>
      </c>
      <c r="B25037" s="2">
        <v>12.131600000000001</v>
      </c>
      <c r="C25037" s="3">
        <v>708</v>
      </c>
      <c r="E25037" t="s">
        <v>6358</v>
      </c>
      <c r="F25037" s="4" t="s">
        <v>12738</v>
      </c>
      <c r="G25037" s="5">
        <v>477</v>
      </c>
      <c r="H25037" s="6">
        <v>0.1171548</v>
      </c>
      <c r="I25037" s="7">
        <v>46.125</v>
      </c>
    </row>
    <row r="25038" spans="1:11" x14ac:dyDescent="0.25">
      <c r="A25038">
        <v>47529</v>
      </c>
      <c r="B25038" s="2">
        <v>12.13133</v>
      </c>
      <c r="C25038" s="3">
        <v>859</v>
      </c>
      <c r="D25038" s="4">
        <v>47780</v>
      </c>
      <c r="E25038" t="s">
        <v>9019</v>
      </c>
      <c r="F25038" s="4" t="s">
        <v>8800</v>
      </c>
      <c r="G25038" s="5">
        <v>617</v>
      </c>
      <c r="H25038" s="6">
        <v>0.1294498</v>
      </c>
      <c r="I25038" s="7">
        <v>44</v>
      </c>
      <c r="J25038" s="2">
        <v>37</v>
      </c>
      <c r="K25038">
        <v>1</v>
      </c>
    </row>
    <row r="25039" spans="1:11" x14ac:dyDescent="0.25">
      <c r="A25039">
        <v>75232</v>
      </c>
      <c r="B25039" s="2">
        <v>12.126799999999999</v>
      </c>
      <c r="C25039" s="3">
        <v>27952</v>
      </c>
      <c r="D25039" s="4">
        <v>19100</v>
      </c>
      <c r="E25039" t="s">
        <v>4091</v>
      </c>
      <c r="F25039" s="4" t="s">
        <v>13752</v>
      </c>
      <c r="G25039" s="5">
        <v>18309</v>
      </c>
      <c r="H25039" s="6">
        <v>0.15271180000000001</v>
      </c>
      <c r="I25039" s="7">
        <v>39.979999999999997</v>
      </c>
      <c r="J25039" s="2">
        <v>45.833300000000001</v>
      </c>
      <c r="K25039">
        <v>6</v>
      </c>
    </row>
    <row r="25040" spans="1:11" x14ac:dyDescent="0.25">
      <c r="A25040">
        <v>73051</v>
      </c>
      <c r="B25040" s="2">
        <v>12.12068</v>
      </c>
      <c r="C25040" s="3">
        <v>10166</v>
      </c>
      <c r="D25040" s="4">
        <v>36420</v>
      </c>
      <c r="E25040" t="s">
        <v>360</v>
      </c>
      <c r="F25040" s="4" t="s">
        <v>13462</v>
      </c>
      <c r="G25040" s="5">
        <v>7290</v>
      </c>
      <c r="H25040" s="6">
        <v>7.9824400000000004E-2</v>
      </c>
      <c r="I25040" s="7">
        <v>52.570999999999998</v>
      </c>
    </row>
    <row r="25041" spans="1:11" x14ac:dyDescent="0.25">
      <c r="A25041">
        <v>75041</v>
      </c>
      <c r="B25041" s="2">
        <v>12.1145</v>
      </c>
      <c r="C25041" s="3">
        <v>32152</v>
      </c>
      <c r="D25041" s="4">
        <v>19100</v>
      </c>
      <c r="E25041" t="s">
        <v>1001</v>
      </c>
      <c r="F25041" s="4" t="s">
        <v>13752</v>
      </c>
      <c r="G25041" s="5">
        <v>18497</v>
      </c>
      <c r="H25041" s="6">
        <v>0.1253108</v>
      </c>
      <c r="I25041" s="7">
        <v>44.71</v>
      </c>
      <c r="J25041" s="2">
        <v>46.1111</v>
      </c>
      <c r="K25041">
        <v>9</v>
      </c>
    </row>
    <row r="25042" spans="1:11" x14ac:dyDescent="0.25">
      <c r="A25042">
        <v>81050</v>
      </c>
      <c r="B25042" s="2">
        <v>12.108549999999999</v>
      </c>
      <c r="C25042" s="3">
        <v>9645</v>
      </c>
      <c r="E25042" t="s">
        <v>14572</v>
      </c>
      <c r="F25042" s="4" t="s">
        <v>14477</v>
      </c>
      <c r="G25042" s="5">
        <v>6387</v>
      </c>
      <c r="H25042" s="6">
        <v>0.15281040000000001</v>
      </c>
      <c r="I25042" s="7">
        <v>39.951999999999998</v>
      </c>
      <c r="J25042" s="2">
        <v>50.375</v>
      </c>
      <c r="K25042">
        <v>8</v>
      </c>
    </row>
    <row r="25043" spans="1:11" x14ac:dyDescent="0.25">
      <c r="A25043">
        <v>97754</v>
      </c>
      <c r="B25043" s="2">
        <v>12.103759999999999</v>
      </c>
      <c r="C25043" s="3">
        <v>18631</v>
      </c>
      <c r="D25043" s="4">
        <v>39260</v>
      </c>
      <c r="E25043" t="s">
        <v>16310</v>
      </c>
      <c r="F25043" s="4" t="s">
        <v>16170</v>
      </c>
      <c r="G25043" s="5">
        <v>13619</v>
      </c>
      <c r="H25043" s="6">
        <v>0.12379759999999999</v>
      </c>
      <c r="I25043" s="7">
        <v>44.965000000000003</v>
      </c>
      <c r="J25043" s="2">
        <v>54.75</v>
      </c>
      <c r="K25043">
        <v>4</v>
      </c>
    </row>
    <row r="25044" spans="1:11" x14ac:dyDescent="0.25">
      <c r="A25044">
        <v>48466</v>
      </c>
      <c r="B25044" s="2">
        <v>12.100210000000001</v>
      </c>
      <c r="C25044" s="3">
        <v>1736</v>
      </c>
      <c r="E25044" t="s">
        <v>9204</v>
      </c>
      <c r="F25044" s="4" t="s">
        <v>9106</v>
      </c>
      <c r="G25044" s="5">
        <v>1184</v>
      </c>
      <c r="H25044" s="6">
        <v>7.7637100000000001E-2</v>
      </c>
      <c r="I25044" s="7">
        <v>52.941000000000003</v>
      </c>
    </row>
    <row r="25045" spans="1:11" x14ac:dyDescent="0.25">
      <c r="A25045">
        <v>27910</v>
      </c>
      <c r="B25045" s="2">
        <v>12.09801</v>
      </c>
      <c r="C25045" s="3">
        <v>11975</v>
      </c>
      <c r="E25045" t="s">
        <v>5806</v>
      </c>
      <c r="F25045" s="4" t="s">
        <v>5642</v>
      </c>
      <c r="G25045" s="5">
        <v>8038</v>
      </c>
      <c r="H25045" s="6">
        <v>0.14543420000000001</v>
      </c>
      <c r="I25045" s="7">
        <v>41.225000000000001</v>
      </c>
      <c r="J25045" s="2">
        <v>43.666699999999999</v>
      </c>
      <c r="K25045">
        <v>3</v>
      </c>
    </row>
    <row r="25046" spans="1:11" x14ac:dyDescent="0.25">
      <c r="A25046">
        <v>75956</v>
      </c>
      <c r="B25046" s="2">
        <v>12.09493</v>
      </c>
      <c r="C25046" s="3">
        <v>7005</v>
      </c>
      <c r="E25046" t="s">
        <v>12451</v>
      </c>
      <c r="F25046" s="4" t="s">
        <v>13752</v>
      </c>
      <c r="G25046" s="5">
        <v>4804</v>
      </c>
      <c r="H25046" s="6">
        <v>6.9094699999999995E-2</v>
      </c>
      <c r="I25046" s="7">
        <v>54.408999999999999</v>
      </c>
    </row>
    <row r="25047" spans="1:11" x14ac:dyDescent="0.25">
      <c r="A25047">
        <v>13493</v>
      </c>
      <c r="B25047" s="2">
        <v>12.09346</v>
      </c>
      <c r="C25047" s="3">
        <v>2033</v>
      </c>
      <c r="D25047" s="4">
        <v>45060</v>
      </c>
      <c r="E25047" t="s">
        <v>109</v>
      </c>
      <c r="F25047" s="4" t="s">
        <v>1280</v>
      </c>
      <c r="G25047" s="5">
        <v>1335</v>
      </c>
      <c r="H25047" s="6">
        <v>7.3353299999999996E-2</v>
      </c>
      <c r="I25047" s="7">
        <v>53.671999999999997</v>
      </c>
      <c r="J25047" s="2">
        <v>35</v>
      </c>
      <c r="K25047">
        <v>1</v>
      </c>
    </row>
    <row r="25048" spans="1:11" x14ac:dyDescent="0.25">
      <c r="A25048">
        <v>80011</v>
      </c>
      <c r="B25048" s="2">
        <v>12.08647</v>
      </c>
      <c r="C25048" s="3">
        <v>47286</v>
      </c>
      <c r="D25048" s="4">
        <v>19740</v>
      </c>
      <c r="E25048" t="s">
        <v>815</v>
      </c>
      <c r="F25048" s="4" t="s">
        <v>14477</v>
      </c>
      <c r="G25048" s="5">
        <v>27864</v>
      </c>
      <c r="H25048" s="6">
        <v>0.13439799999999999</v>
      </c>
      <c r="I25048" s="7">
        <v>43.118000000000002</v>
      </c>
      <c r="J25048" s="2">
        <v>54.333300000000001</v>
      </c>
      <c r="K25048">
        <v>9</v>
      </c>
    </row>
    <row r="25049" spans="1:11" x14ac:dyDescent="0.25">
      <c r="A25049">
        <v>85123</v>
      </c>
      <c r="B25049" s="2">
        <v>12.078340000000001</v>
      </c>
      <c r="C25049" s="3">
        <v>9581</v>
      </c>
      <c r="D25049" s="4">
        <v>38060</v>
      </c>
      <c r="E25049" t="s">
        <v>14968</v>
      </c>
      <c r="F25049" s="4" t="s">
        <v>14962</v>
      </c>
      <c r="G25049" s="5">
        <v>6113</v>
      </c>
      <c r="H25049" s="6">
        <v>0.1197252</v>
      </c>
      <c r="I25049" s="7">
        <v>45.649000000000001</v>
      </c>
    </row>
    <row r="25050" spans="1:11" x14ac:dyDescent="0.25">
      <c r="A25050">
        <v>36017</v>
      </c>
      <c r="B25050" s="2">
        <v>12.076309999999999</v>
      </c>
      <c r="C25050" s="3">
        <v>3038</v>
      </c>
      <c r="E25050" t="s">
        <v>6257</v>
      </c>
      <c r="F25050" s="4" t="s">
        <v>7027</v>
      </c>
      <c r="G25050" s="5">
        <v>2368</v>
      </c>
      <c r="H25050" s="6">
        <v>8.6570900000000006E-2</v>
      </c>
      <c r="I25050" s="7">
        <v>51.375</v>
      </c>
    </row>
    <row r="25051" spans="1:11" x14ac:dyDescent="0.25">
      <c r="A25051">
        <v>48884</v>
      </c>
      <c r="B25051" s="2">
        <v>12.07502</v>
      </c>
      <c r="C25051" s="3">
        <v>4217</v>
      </c>
      <c r="D25051" s="4">
        <v>24340</v>
      </c>
      <c r="E25051" t="s">
        <v>2815</v>
      </c>
      <c r="F25051" s="4" t="s">
        <v>9106</v>
      </c>
      <c r="G25051" s="5">
        <v>3005</v>
      </c>
      <c r="H25051" s="6">
        <v>0.1084859</v>
      </c>
      <c r="I25051" s="7">
        <v>47.585000000000001</v>
      </c>
    </row>
    <row r="25052" spans="1:11" x14ac:dyDescent="0.25">
      <c r="A25052">
        <v>15840</v>
      </c>
      <c r="B25052" s="2">
        <v>12.073980000000001</v>
      </c>
      <c r="C25052" s="3">
        <v>1981</v>
      </c>
      <c r="E25052" t="s">
        <v>3329</v>
      </c>
      <c r="F25052" s="4" t="s">
        <v>3003</v>
      </c>
      <c r="G25052" s="5">
        <v>1338</v>
      </c>
      <c r="H25052" s="6">
        <v>0.1023916</v>
      </c>
      <c r="I25052" s="7">
        <v>48.633000000000003</v>
      </c>
      <c r="J25052" s="2">
        <v>64</v>
      </c>
      <c r="K25052">
        <v>2</v>
      </c>
    </row>
    <row r="25053" spans="1:11" x14ac:dyDescent="0.25">
      <c r="A25053">
        <v>16121</v>
      </c>
      <c r="B25053" s="2">
        <v>12.072900000000001</v>
      </c>
      <c r="C25053" s="3">
        <v>4855</v>
      </c>
      <c r="D25053" s="4">
        <v>49660</v>
      </c>
      <c r="E25053" t="s">
        <v>3416</v>
      </c>
      <c r="F25053" s="4" t="s">
        <v>3003</v>
      </c>
      <c r="G25053" s="5">
        <v>3151</v>
      </c>
      <c r="H25053" s="6">
        <v>0.14498730000000001</v>
      </c>
      <c r="I25053" s="7">
        <v>41.271999999999998</v>
      </c>
      <c r="J25053" s="2">
        <v>42</v>
      </c>
      <c r="K25053">
        <v>1</v>
      </c>
    </row>
    <row r="25054" spans="1:11" x14ac:dyDescent="0.25">
      <c r="A25054">
        <v>26346</v>
      </c>
      <c r="B25054" s="2">
        <v>12.07197</v>
      </c>
      <c r="C25054" s="3">
        <v>1100</v>
      </c>
      <c r="E25054" t="s">
        <v>5541</v>
      </c>
      <c r="F25054" s="4" t="s">
        <v>5144</v>
      </c>
      <c r="G25054" s="5">
        <v>754</v>
      </c>
      <c r="H25054" s="6">
        <v>8.2228099999999998E-2</v>
      </c>
      <c r="I25054" s="7">
        <v>52.115000000000002</v>
      </c>
    </row>
    <row r="25055" spans="1:11" x14ac:dyDescent="0.25">
      <c r="A25055">
        <v>28435</v>
      </c>
      <c r="B25055" s="2">
        <v>12.07137</v>
      </c>
      <c r="C25055" s="3">
        <v>2329</v>
      </c>
      <c r="D25055" s="4">
        <v>48900</v>
      </c>
      <c r="E25055" t="s">
        <v>5955</v>
      </c>
      <c r="F25055" s="4" t="s">
        <v>5642</v>
      </c>
      <c r="G25055" s="5">
        <v>1758</v>
      </c>
      <c r="H25055" s="6">
        <v>5.7418999999999998E-2</v>
      </c>
      <c r="I25055" s="7">
        <v>56.402000000000001</v>
      </c>
    </row>
    <row r="25056" spans="1:11" x14ac:dyDescent="0.25">
      <c r="A25056">
        <v>50569</v>
      </c>
      <c r="B25056" s="2">
        <v>12.07081</v>
      </c>
      <c r="C25056" s="3">
        <v>825</v>
      </c>
      <c r="D25056" s="4">
        <v>22700</v>
      </c>
      <c r="E25056" t="s">
        <v>9747</v>
      </c>
      <c r="F25056" s="4" t="s">
        <v>9593</v>
      </c>
      <c r="G25056" s="5">
        <v>568</v>
      </c>
      <c r="H25056" s="6">
        <v>5.1056299999999999E-2</v>
      </c>
      <c r="I25056" s="7">
        <v>57.5</v>
      </c>
    </row>
    <row r="25057" spans="1:11" x14ac:dyDescent="0.25">
      <c r="A25057">
        <v>72411</v>
      </c>
      <c r="B25057" s="2">
        <v>12.07029</v>
      </c>
      <c r="C25057" s="3">
        <v>2338</v>
      </c>
      <c r="D25057" s="4">
        <v>27860</v>
      </c>
      <c r="E25057" t="s">
        <v>13331</v>
      </c>
      <c r="F25057" s="4" t="s">
        <v>13183</v>
      </c>
      <c r="G25057" s="5">
        <v>1631</v>
      </c>
      <c r="H25057" s="6">
        <v>0.1183323</v>
      </c>
      <c r="I25057" s="7">
        <v>45.87</v>
      </c>
    </row>
    <row r="25058" spans="1:11" x14ac:dyDescent="0.25">
      <c r="A25058">
        <v>42757</v>
      </c>
      <c r="B25058" s="2">
        <v>12.069430000000001</v>
      </c>
      <c r="C25058" s="3">
        <v>2746</v>
      </c>
      <c r="D25058" s="4">
        <v>21060</v>
      </c>
      <c r="E25058" t="s">
        <v>1605</v>
      </c>
      <c r="F25058" s="4" t="s">
        <v>7883</v>
      </c>
      <c r="G25058" s="5">
        <v>1962</v>
      </c>
      <c r="H25058" s="6">
        <v>0.1009174</v>
      </c>
      <c r="I25058" s="7">
        <v>48.878999999999998</v>
      </c>
    </row>
    <row r="25059" spans="1:11" x14ac:dyDescent="0.25">
      <c r="A25059">
        <v>33126</v>
      </c>
      <c r="B25059" s="2">
        <v>12.060449999999999</v>
      </c>
      <c r="C25059" s="3">
        <v>48138</v>
      </c>
      <c r="D25059" s="4">
        <v>33100</v>
      </c>
      <c r="E25059" t="s">
        <v>5277</v>
      </c>
      <c r="F25059" s="4" t="s">
        <v>6689</v>
      </c>
      <c r="G25059" s="5">
        <v>35544</v>
      </c>
      <c r="H25059" s="6">
        <v>0.1746518</v>
      </c>
      <c r="I25059" s="7">
        <v>36.136000000000003</v>
      </c>
      <c r="J25059" s="2">
        <v>42.666699999999999</v>
      </c>
      <c r="K25059">
        <v>3</v>
      </c>
    </row>
    <row r="25060" spans="1:11" x14ac:dyDescent="0.25">
      <c r="A25060">
        <v>26812</v>
      </c>
      <c r="B25060" s="2">
        <v>12.05167</v>
      </c>
      <c r="C25060" s="3">
        <v>1350</v>
      </c>
      <c r="E25060" t="s">
        <v>5629</v>
      </c>
      <c r="F25060" s="4" t="s">
        <v>5144</v>
      </c>
      <c r="G25060" s="5">
        <v>1151</v>
      </c>
      <c r="H25060" s="6">
        <v>0.1016507</v>
      </c>
      <c r="I25060" s="7">
        <v>48.75</v>
      </c>
      <c r="J25060" s="2">
        <v>68</v>
      </c>
      <c r="K25060">
        <v>1</v>
      </c>
    </row>
    <row r="25061" spans="1:11" x14ac:dyDescent="0.25">
      <c r="A25061">
        <v>17264</v>
      </c>
      <c r="B25061" s="2">
        <v>12.050979999999999</v>
      </c>
      <c r="C25061" s="3">
        <v>2275</v>
      </c>
      <c r="D25061" s="4">
        <v>26500</v>
      </c>
      <c r="E25061" t="s">
        <v>3758</v>
      </c>
      <c r="F25061" s="4" t="s">
        <v>3003</v>
      </c>
      <c r="G25061" s="5">
        <v>1713</v>
      </c>
      <c r="H25061" s="6">
        <v>7.5890299999999994E-2</v>
      </c>
      <c r="I25061" s="7">
        <v>53.194000000000003</v>
      </c>
      <c r="J25061" s="2">
        <v>33</v>
      </c>
      <c r="K25061">
        <v>1</v>
      </c>
    </row>
    <row r="25062" spans="1:11" x14ac:dyDescent="0.25">
      <c r="A25062">
        <v>37340</v>
      </c>
      <c r="B25062" s="2">
        <v>12.050470000000001</v>
      </c>
      <c r="C25062" s="3">
        <v>500</v>
      </c>
      <c r="D25062" s="4">
        <v>16860</v>
      </c>
      <c r="E25062" t="s">
        <v>7425</v>
      </c>
      <c r="F25062" s="4" t="s">
        <v>7348</v>
      </c>
      <c r="G25062" s="5">
        <v>439</v>
      </c>
      <c r="H25062" s="6">
        <v>0.1070615</v>
      </c>
      <c r="I25062" s="7">
        <v>47.802999999999997</v>
      </c>
    </row>
    <row r="25063" spans="1:11" x14ac:dyDescent="0.25">
      <c r="A25063">
        <v>28636</v>
      </c>
      <c r="B25063" s="2">
        <v>12.0494</v>
      </c>
      <c r="C25063" s="3">
        <v>5627</v>
      </c>
      <c r="D25063" s="4">
        <v>25860</v>
      </c>
      <c r="E25063" t="s">
        <v>6044</v>
      </c>
      <c r="F25063" s="4" t="s">
        <v>5642</v>
      </c>
      <c r="G25063" s="5">
        <v>4017</v>
      </c>
      <c r="H25063" s="6">
        <v>0.10082149999999999</v>
      </c>
      <c r="I25063" s="7">
        <v>48.88</v>
      </c>
    </row>
    <row r="25064" spans="1:11" x14ac:dyDescent="0.25">
      <c r="A25064">
        <v>49948</v>
      </c>
      <c r="B25064" s="2">
        <v>12.04834</v>
      </c>
      <c r="C25064" s="3">
        <v>521</v>
      </c>
      <c r="E25064" t="s">
        <v>9579</v>
      </c>
      <c r="F25064" s="4" t="s">
        <v>9106</v>
      </c>
      <c r="G25064" s="5">
        <v>405</v>
      </c>
      <c r="H25064" s="6">
        <v>0.1059113</v>
      </c>
      <c r="I25064" s="7">
        <v>48</v>
      </c>
    </row>
    <row r="25065" spans="1:11" x14ac:dyDescent="0.25">
      <c r="A25065">
        <v>74365</v>
      </c>
      <c r="B25065" s="2">
        <v>12.04752</v>
      </c>
      <c r="C25065" s="3">
        <v>4416</v>
      </c>
      <c r="E25065" t="s">
        <v>3254</v>
      </c>
      <c r="F25065" s="4" t="s">
        <v>13462</v>
      </c>
      <c r="G25065" s="5">
        <v>3039</v>
      </c>
      <c r="H25065" s="6">
        <v>0.1194079</v>
      </c>
      <c r="I25065" s="7">
        <v>45.664999999999999</v>
      </c>
    </row>
    <row r="25066" spans="1:11" x14ac:dyDescent="0.25">
      <c r="A25066">
        <v>33130</v>
      </c>
      <c r="B25066" s="2">
        <v>12.04252</v>
      </c>
      <c r="C25066" s="3">
        <v>24658</v>
      </c>
      <c r="D25066" s="4">
        <v>33100</v>
      </c>
      <c r="E25066" t="s">
        <v>5277</v>
      </c>
      <c r="F25066" s="4" t="s">
        <v>6689</v>
      </c>
      <c r="G25066" s="5">
        <v>17815</v>
      </c>
      <c r="H25066" s="6">
        <v>0.23355409999999999</v>
      </c>
      <c r="I25066" s="7">
        <v>25.933</v>
      </c>
      <c r="J25066" s="2">
        <v>33.200000000000003</v>
      </c>
      <c r="K25066">
        <v>5</v>
      </c>
    </row>
    <row r="25067" spans="1:11" x14ac:dyDescent="0.25">
      <c r="A25067">
        <v>54161</v>
      </c>
      <c r="B25067" s="2">
        <v>12.037739999999999</v>
      </c>
      <c r="C25067" s="3">
        <v>2888</v>
      </c>
      <c r="D25067" s="4">
        <v>31940</v>
      </c>
      <c r="E25067" t="s">
        <v>5022</v>
      </c>
      <c r="F25067" s="4" t="s">
        <v>10031</v>
      </c>
      <c r="G25067" s="5">
        <v>2158</v>
      </c>
      <c r="H25067" s="6">
        <v>8.4298300000000007E-2</v>
      </c>
      <c r="I25067" s="7">
        <v>51.719000000000001</v>
      </c>
      <c r="J25067" s="2">
        <v>47</v>
      </c>
      <c r="K25067">
        <v>1</v>
      </c>
    </row>
    <row r="25068" spans="1:11" x14ac:dyDescent="0.25">
      <c r="A25068">
        <v>32425</v>
      </c>
      <c r="B25068" s="2">
        <v>12.034929999999999</v>
      </c>
      <c r="C25068" s="3">
        <v>13888</v>
      </c>
      <c r="E25068" t="s">
        <v>6769</v>
      </c>
      <c r="F25068" s="4" t="s">
        <v>6689</v>
      </c>
      <c r="G25068" s="5">
        <v>9611</v>
      </c>
      <c r="H25068" s="6">
        <v>0.1189262</v>
      </c>
      <c r="I25068" s="7">
        <v>45.722000000000001</v>
      </c>
      <c r="J25068" s="2">
        <v>62</v>
      </c>
      <c r="K25068">
        <v>1</v>
      </c>
    </row>
    <row r="25069" spans="1:11" x14ac:dyDescent="0.25">
      <c r="A25069">
        <v>76059</v>
      </c>
      <c r="B25069" s="2">
        <v>12.03196</v>
      </c>
      <c r="C25069" s="3">
        <v>5124</v>
      </c>
      <c r="D25069" s="4">
        <v>19100</v>
      </c>
      <c r="E25069" t="s">
        <v>588</v>
      </c>
      <c r="F25069" s="4" t="s">
        <v>13752</v>
      </c>
      <c r="G25069" s="5">
        <v>2782</v>
      </c>
      <c r="H25069" s="6">
        <v>0.16606760000000001</v>
      </c>
      <c r="I25069" s="7">
        <v>37.567999999999998</v>
      </c>
      <c r="J25069" s="2">
        <v>43</v>
      </c>
      <c r="K25069">
        <v>1</v>
      </c>
    </row>
    <row r="25070" spans="1:11" x14ac:dyDescent="0.25">
      <c r="A25070">
        <v>14035</v>
      </c>
      <c r="B25070" s="2">
        <v>12.031269999999999</v>
      </c>
      <c r="C25070" s="3">
        <v>166</v>
      </c>
      <c r="D25070" s="4">
        <v>15380</v>
      </c>
      <c r="E25070" t="s">
        <v>2775</v>
      </c>
      <c r="F25070" s="4" t="s">
        <v>1280</v>
      </c>
      <c r="G25070" s="5">
        <v>93</v>
      </c>
      <c r="H25070" s="6">
        <v>0.12765960000000001</v>
      </c>
      <c r="I25070" s="7">
        <v>44.204999999999998</v>
      </c>
    </row>
    <row r="25071" spans="1:11" x14ac:dyDescent="0.25">
      <c r="A25071">
        <v>71467</v>
      </c>
      <c r="B25071" s="2">
        <v>12.029719999999999</v>
      </c>
      <c r="C25071" s="3">
        <v>8071</v>
      </c>
      <c r="D25071" s="4">
        <v>10780</v>
      </c>
      <c r="E25071" t="s">
        <v>11028</v>
      </c>
      <c r="F25071" s="4" t="s">
        <v>12927</v>
      </c>
      <c r="G25071" s="5">
        <v>6389</v>
      </c>
      <c r="H25071" s="6">
        <v>5.3677599999999999E-2</v>
      </c>
      <c r="I25071" s="7">
        <v>56.988999999999997</v>
      </c>
    </row>
    <row r="25072" spans="1:11" x14ac:dyDescent="0.25">
      <c r="A25072">
        <v>50147</v>
      </c>
      <c r="B25072" s="2">
        <v>12.02811</v>
      </c>
      <c r="C25072" s="3">
        <v>448</v>
      </c>
      <c r="E25072" t="s">
        <v>7216</v>
      </c>
      <c r="F25072" s="4" t="s">
        <v>9593</v>
      </c>
      <c r="G25072" s="5">
        <v>356</v>
      </c>
      <c r="H25072" s="6">
        <v>7.8431399999999998E-2</v>
      </c>
      <c r="I25072" s="7">
        <v>52.707999999999998</v>
      </c>
    </row>
    <row r="25073" spans="1:12" x14ac:dyDescent="0.25">
      <c r="A25073">
        <v>15478</v>
      </c>
      <c r="B25073" s="2">
        <v>12.026870000000001</v>
      </c>
      <c r="C25073" s="3">
        <v>6686</v>
      </c>
      <c r="D25073" s="4">
        <v>38300</v>
      </c>
      <c r="E25073" t="s">
        <v>518</v>
      </c>
      <c r="F25073" s="4" t="s">
        <v>3003</v>
      </c>
      <c r="G25073" s="5">
        <v>4800</v>
      </c>
      <c r="H25073" s="6">
        <v>0.10770830000000001</v>
      </c>
      <c r="I25073" s="7">
        <v>47.646999999999998</v>
      </c>
      <c r="J25073" s="2">
        <v>66</v>
      </c>
      <c r="K25073">
        <v>1</v>
      </c>
    </row>
    <row r="25074" spans="1:12" x14ac:dyDescent="0.25">
      <c r="A25074">
        <v>70053</v>
      </c>
      <c r="B25074" s="2">
        <v>12.022970000000001</v>
      </c>
      <c r="C25074" s="3">
        <v>16621</v>
      </c>
      <c r="D25074" s="4">
        <v>35380</v>
      </c>
      <c r="E25074" t="s">
        <v>5104</v>
      </c>
      <c r="F25074" s="4" t="s">
        <v>12927</v>
      </c>
      <c r="G25074" s="5">
        <v>11505</v>
      </c>
      <c r="H25074" s="6">
        <v>0.1460235</v>
      </c>
      <c r="I25074" s="7">
        <v>41.021000000000001</v>
      </c>
      <c r="J25074" s="2">
        <v>42.363599999999998</v>
      </c>
      <c r="K25074">
        <v>11</v>
      </c>
      <c r="L25074" s="2">
        <v>63.6</v>
      </c>
    </row>
    <row r="25075" spans="1:12" x14ac:dyDescent="0.25">
      <c r="A25075">
        <v>78359</v>
      </c>
      <c r="B25075" s="2">
        <v>12.019920000000001</v>
      </c>
      <c r="C25075" s="3">
        <v>2105</v>
      </c>
      <c r="D25075" s="4">
        <v>18580</v>
      </c>
      <c r="E25075" t="s">
        <v>9140</v>
      </c>
      <c r="F25075" s="4" t="s">
        <v>13752</v>
      </c>
      <c r="G25075" s="5">
        <v>1220</v>
      </c>
      <c r="H25075" s="6">
        <v>0.1</v>
      </c>
      <c r="I25075" s="7">
        <v>48.970999999999997</v>
      </c>
      <c r="J25075" s="2">
        <v>56</v>
      </c>
      <c r="K25075">
        <v>1</v>
      </c>
    </row>
    <row r="25076" spans="1:12" x14ac:dyDescent="0.25">
      <c r="A25076">
        <v>13641</v>
      </c>
      <c r="B25076" s="2">
        <v>12.019579999999999</v>
      </c>
      <c r="C25076" s="3">
        <v>48</v>
      </c>
      <c r="D25076" s="4">
        <v>48060</v>
      </c>
      <c r="E25076" t="s">
        <v>2664</v>
      </c>
      <c r="F25076" s="4" t="s">
        <v>1280</v>
      </c>
      <c r="G25076" s="5">
        <v>48</v>
      </c>
      <c r="H25076" s="6">
        <v>0</v>
      </c>
      <c r="I25076" s="7">
        <v>66.25</v>
      </c>
    </row>
    <row r="25077" spans="1:12" x14ac:dyDescent="0.25">
      <c r="A25077">
        <v>15780</v>
      </c>
      <c r="B25077" s="2">
        <v>12.019579999999999</v>
      </c>
      <c r="C25077" s="3">
        <v>150</v>
      </c>
      <c r="E25077" t="s">
        <v>3317</v>
      </c>
      <c r="F25077" s="4" t="s">
        <v>3003</v>
      </c>
      <c r="G25077" s="5">
        <v>101</v>
      </c>
      <c r="H25077" s="6">
        <v>0</v>
      </c>
      <c r="I25077" s="7">
        <v>66.25</v>
      </c>
    </row>
    <row r="25078" spans="1:12" x14ac:dyDescent="0.25">
      <c r="A25078">
        <v>32061</v>
      </c>
      <c r="B25078" s="2">
        <v>12.019579999999999</v>
      </c>
      <c r="C25078" s="3">
        <v>190</v>
      </c>
      <c r="D25078" s="4">
        <v>29380</v>
      </c>
      <c r="E25078" t="s">
        <v>6701</v>
      </c>
      <c r="F25078" s="4" t="s">
        <v>6689</v>
      </c>
      <c r="G25078" s="5">
        <v>85</v>
      </c>
      <c r="H25078" s="6">
        <v>0</v>
      </c>
      <c r="I25078" s="7">
        <v>66.25</v>
      </c>
      <c r="J25078" s="2">
        <v>47</v>
      </c>
      <c r="K25078">
        <v>1</v>
      </c>
    </row>
    <row r="25079" spans="1:12" x14ac:dyDescent="0.25">
      <c r="A25079">
        <v>47561</v>
      </c>
      <c r="B25079" s="2">
        <v>12.01934</v>
      </c>
      <c r="C25079" s="3">
        <v>1087</v>
      </c>
      <c r="D25079" s="4">
        <v>47180</v>
      </c>
      <c r="E25079" t="s">
        <v>9029</v>
      </c>
      <c r="F25079" s="4" t="s">
        <v>8800</v>
      </c>
      <c r="G25079" s="5">
        <v>754</v>
      </c>
      <c r="H25079" s="6">
        <v>7.4270600000000006E-2</v>
      </c>
      <c r="I25079" s="7">
        <v>53.408999999999999</v>
      </c>
    </row>
    <row r="25080" spans="1:12" x14ac:dyDescent="0.25">
      <c r="A25080">
        <v>25501</v>
      </c>
      <c r="B25080" s="2">
        <v>12.018929999999999</v>
      </c>
      <c r="C25080" s="3">
        <v>1633</v>
      </c>
      <c r="D25080" s="4">
        <v>26580</v>
      </c>
      <c r="E25080" t="s">
        <v>5343</v>
      </c>
      <c r="F25080" s="4" t="s">
        <v>5144</v>
      </c>
      <c r="G25080" s="5">
        <v>944</v>
      </c>
      <c r="H25080" s="6">
        <v>8.5714299999999993E-2</v>
      </c>
      <c r="I25080" s="7">
        <v>51.429000000000002</v>
      </c>
    </row>
    <row r="25081" spans="1:12" x14ac:dyDescent="0.25">
      <c r="A25081">
        <v>33825</v>
      </c>
      <c r="B25081" s="2">
        <v>12.01427</v>
      </c>
      <c r="C25081" s="3">
        <v>25847</v>
      </c>
      <c r="D25081" s="4">
        <v>42700</v>
      </c>
      <c r="E25081" t="s">
        <v>6926</v>
      </c>
      <c r="F25081" s="4" t="s">
        <v>6689</v>
      </c>
      <c r="G25081" s="5">
        <v>18513</v>
      </c>
      <c r="H25081" s="6">
        <v>0.15674630000000001</v>
      </c>
      <c r="I25081" s="7">
        <v>39.151000000000003</v>
      </c>
      <c r="J25081" s="2">
        <v>63</v>
      </c>
      <c r="K25081">
        <v>3</v>
      </c>
    </row>
    <row r="25082" spans="1:12" x14ac:dyDescent="0.25">
      <c r="A25082">
        <v>85356</v>
      </c>
      <c r="B25082" s="2">
        <v>12.00896</v>
      </c>
      <c r="C25082" s="3">
        <v>4831</v>
      </c>
      <c r="D25082" s="4">
        <v>49740</v>
      </c>
      <c r="E25082" t="s">
        <v>15005</v>
      </c>
      <c r="F25082" s="4" t="s">
        <v>14962</v>
      </c>
      <c r="G25082" s="5">
        <v>3684</v>
      </c>
      <c r="H25082" s="6">
        <v>0.1199457</v>
      </c>
      <c r="I25082" s="7">
        <v>45.506999999999998</v>
      </c>
    </row>
    <row r="25083" spans="1:12" x14ac:dyDescent="0.25">
      <c r="A25083">
        <v>37385</v>
      </c>
      <c r="B25083" s="2">
        <v>12.006729999999999</v>
      </c>
      <c r="C25083" s="3">
        <v>7947</v>
      </c>
      <c r="E25083" t="s">
        <v>7443</v>
      </c>
      <c r="F25083" s="4" t="s">
        <v>7348</v>
      </c>
      <c r="G25083" s="5">
        <v>5651</v>
      </c>
      <c r="H25083" s="6">
        <v>0.1125265</v>
      </c>
      <c r="I25083" s="7">
        <v>46.786999999999999</v>
      </c>
      <c r="J25083" s="2">
        <v>53</v>
      </c>
      <c r="K25083">
        <v>1</v>
      </c>
    </row>
    <row r="25084" spans="1:12" x14ac:dyDescent="0.25">
      <c r="A25084">
        <v>23915</v>
      </c>
      <c r="B25084" s="2">
        <v>12.005179999999999</v>
      </c>
      <c r="C25084" s="3">
        <v>1006</v>
      </c>
      <c r="E25084" t="s">
        <v>4915</v>
      </c>
      <c r="F25084" s="4" t="s">
        <v>4335</v>
      </c>
      <c r="G25084" s="5">
        <v>819</v>
      </c>
      <c r="H25084" s="6">
        <v>6.3492099999999996E-2</v>
      </c>
      <c r="I25084" s="7">
        <v>55.259</v>
      </c>
      <c r="J25084" s="2">
        <v>56</v>
      </c>
      <c r="K25084">
        <v>1</v>
      </c>
    </row>
    <row r="25085" spans="1:12" x14ac:dyDescent="0.25">
      <c r="A25085">
        <v>87412</v>
      </c>
      <c r="B25085" s="2">
        <v>12.004860000000001</v>
      </c>
      <c r="C25085" s="3">
        <v>657</v>
      </c>
      <c r="D25085" s="4">
        <v>22140</v>
      </c>
      <c r="E25085" t="s">
        <v>13665</v>
      </c>
      <c r="F25085" s="4" t="s">
        <v>15124</v>
      </c>
      <c r="G25085" s="5">
        <v>519</v>
      </c>
      <c r="H25085" s="6">
        <v>9.8076899999999995E-2</v>
      </c>
      <c r="I25085" s="7">
        <v>49.279000000000003</v>
      </c>
      <c r="J25085" s="2">
        <v>66</v>
      </c>
      <c r="K25085">
        <v>1</v>
      </c>
    </row>
    <row r="25086" spans="1:12" x14ac:dyDescent="0.25">
      <c r="A25086">
        <v>77015</v>
      </c>
      <c r="B25086" s="2">
        <v>11.99733</v>
      </c>
      <c r="C25086" s="3">
        <v>55634</v>
      </c>
      <c r="D25086" s="4">
        <v>26420</v>
      </c>
      <c r="E25086" t="s">
        <v>3103</v>
      </c>
      <c r="F25086" s="4" t="s">
        <v>13752</v>
      </c>
      <c r="G25086" s="5">
        <v>30941</v>
      </c>
      <c r="H25086" s="6">
        <v>0.1150217</v>
      </c>
      <c r="I25086" s="7">
        <v>46.347000000000001</v>
      </c>
      <c r="J25086" s="2">
        <v>38.5</v>
      </c>
      <c r="K25086">
        <v>4</v>
      </c>
    </row>
    <row r="25087" spans="1:12" x14ac:dyDescent="0.25">
      <c r="A25087">
        <v>73456</v>
      </c>
      <c r="B25087" s="2">
        <v>11.98958</v>
      </c>
      <c r="C25087" s="3">
        <v>2151</v>
      </c>
      <c r="E25087" t="s">
        <v>11427</v>
      </c>
      <c r="F25087" s="4" t="s">
        <v>13462</v>
      </c>
      <c r="G25087" s="5">
        <v>1417</v>
      </c>
      <c r="H25087" s="6">
        <v>0.10374029999999999</v>
      </c>
      <c r="I25087" s="7">
        <v>48.295000000000002</v>
      </c>
    </row>
    <row r="25088" spans="1:12" x14ac:dyDescent="0.25">
      <c r="A25088">
        <v>97301</v>
      </c>
      <c r="B25088" s="2">
        <v>11.981019999999999</v>
      </c>
      <c r="C25088" s="3">
        <v>54972</v>
      </c>
      <c r="D25088" s="4">
        <v>41420</v>
      </c>
      <c r="E25088" t="s">
        <v>281</v>
      </c>
      <c r="F25088" s="4" t="s">
        <v>16170</v>
      </c>
      <c r="G25088" s="5">
        <v>34354</v>
      </c>
      <c r="H25088" s="6">
        <v>0.1483961</v>
      </c>
      <c r="I25088" s="7">
        <v>40.572000000000003</v>
      </c>
      <c r="J25088" s="2">
        <v>42.135100000000001</v>
      </c>
      <c r="K25088">
        <v>37</v>
      </c>
      <c r="L25088" s="2">
        <v>62.3</v>
      </c>
    </row>
    <row r="25089" spans="1:12" x14ac:dyDescent="0.25">
      <c r="A25089">
        <v>68778</v>
      </c>
      <c r="B25089" s="2">
        <v>11.9727</v>
      </c>
      <c r="C25089" s="3">
        <v>532</v>
      </c>
      <c r="E25089" t="s">
        <v>12843</v>
      </c>
      <c r="F25089" s="4" t="s">
        <v>12738</v>
      </c>
      <c r="G25089" s="5">
        <v>425</v>
      </c>
      <c r="H25089" s="6">
        <v>0.15529409999999999</v>
      </c>
      <c r="I25089" s="7">
        <v>39.375</v>
      </c>
    </row>
    <row r="25090" spans="1:12" x14ac:dyDescent="0.25">
      <c r="A25090">
        <v>73550</v>
      </c>
      <c r="B25090" s="2">
        <v>11.97221</v>
      </c>
      <c r="C25090" s="3">
        <v>2404</v>
      </c>
      <c r="E25090" t="s">
        <v>528</v>
      </c>
      <c r="F25090" s="4" t="s">
        <v>13462</v>
      </c>
      <c r="G25090" s="5">
        <v>1620</v>
      </c>
      <c r="H25090" s="6">
        <v>0.1808642</v>
      </c>
      <c r="I25090" s="7">
        <v>34.954000000000001</v>
      </c>
    </row>
    <row r="25091" spans="1:12" x14ac:dyDescent="0.25">
      <c r="A25091">
        <v>26763</v>
      </c>
      <c r="B25091" s="2">
        <v>11.97156</v>
      </c>
      <c r="C25091" s="3">
        <v>1521</v>
      </c>
      <c r="D25091" s="4">
        <v>49020</v>
      </c>
      <c r="E25091" t="s">
        <v>76</v>
      </c>
      <c r="F25091" s="4" t="s">
        <v>5144</v>
      </c>
      <c r="G25091" s="5">
        <v>1090</v>
      </c>
      <c r="H25091" s="6">
        <v>8.9825799999999997E-2</v>
      </c>
      <c r="I25091" s="7">
        <v>50.682000000000002</v>
      </c>
    </row>
    <row r="25092" spans="1:12" x14ac:dyDescent="0.25">
      <c r="A25092">
        <v>30820</v>
      </c>
      <c r="B25092" s="2">
        <v>11.97109</v>
      </c>
      <c r="C25092" s="3">
        <v>1271</v>
      </c>
      <c r="E25092" t="s">
        <v>6546</v>
      </c>
      <c r="F25092" s="4" t="s">
        <v>6363</v>
      </c>
      <c r="G25092" s="5">
        <v>867</v>
      </c>
      <c r="H25092" s="6">
        <v>5.7603700000000001E-2</v>
      </c>
      <c r="I25092" s="7">
        <v>56.25</v>
      </c>
    </row>
    <row r="25093" spans="1:12" x14ac:dyDescent="0.25">
      <c r="A25093">
        <v>71251</v>
      </c>
      <c r="B25093" s="2">
        <v>11.969440000000001</v>
      </c>
      <c r="C25093" s="3">
        <v>8953</v>
      </c>
      <c r="E25093" t="s">
        <v>910</v>
      </c>
      <c r="F25093" s="4" t="s">
        <v>12927</v>
      </c>
      <c r="G25093" s="5">
        <v>6028</v>
      </c>
      <c r="H25093" s="6">
        <v>0.1248963</v>
      </c>
      <c r="I25093" s="7">
        <v>44.619</v>
      </c>
      <c r="J25093" s="2">
        <v>51</v>
      </c>
      <c r="K25093">
        <v>1</v>
      </c>
    </row>
    <row r="25094" spans="1:12" x14ac:dyDescent="0.25">
      <c r="A25094">
        <v>54613</v>
      </c>
      <c r="B25094" s="2">
        <v>11.96762</v>
      </c>
      <c r="C25094" s="3">
        <v>1952</v>
      </c>
      <c r="E25094" t="s">
        <v>10307</v>
      </c>
      <c r="F25094" s="4" t="s">
        <v>10031</v>
      </c>
      <c r="G25094" s="5">
        <v>1587</v>
      </c>
      <c r="H25094" s="6">
        <v>7.6874600000000001E-2</v>
      </c>
      <c r="I25094" s="7">
        <v>52.917000000000002</v>
      </c>
    </row>
    <row r="25095" spans="1:12" x14ac:dyDescent="0.25">
      <c r="A25095">
        <v>41727</v>
      </c>
      <c r="B25095" s="2">
        <v>11.96712</v>
      </c>
      <c r="C25095" s="3">
        <v>898</v>
      </c>
      <c r="E25095" t="s">
        <v>8127</v>
      </c>
      <c r="F25095" s="4" t="s">
        <v>7883</v>
      </c>
      <c r="G25095" s="5">
        <v>467</v>
      </c>
      <c r="H25095" s="6">
        <v>9.6153799999999998E-2</v>
      </c>
      <c r="I25095" s="7">
        <v>49.582999999999998</v>
      </c>
    </row>
    <row r="25096" spans="1:12" x14ac:dyDescent="0.25">
      <c r="A25096">
        <v>95625</v>
      </c>
      <c r="B25096" s="2">
        <v>11.96698</v>
      </c>
      <c r="C25096" s="3">
        <v>200</v>
      </c>
      <c r="D25096" s="4">
        <v>46700</v>
      </c>
      <c r="E25096" t="s">
        <v>3001</v>
      </c>
      <c r="F25096" s="4" t="s">
        <v>15368</v>
      </c>
      <c r="G25096" s="5">
        <v>134</v>
      </c>
      <c r="H25096" s="6">
        <v>0</v>
      </c>
      <c r="I25096" s="7">
        <v>66.195999999999998</v>
      </c>
      <c r="J25096" s="2">
        <v>23</v>
      </c>
      <c r="K25096">
        <v>1</v>
      </c>
    </row>
    <row r="25097" spans="1:12" x14ac:dyDescent="0.25">
      <c r="A25097">
        <v>16146</v>
      </c>
      <c r="B25097" s="2">
        <v>11.96466</v>
      </c>
      <c r="C25097" s="3">
        <v>13864</v>
      </c>
      <c r="D25097" s="4">
        <v>49660</v>
      </c>
      <c r="E25097" t="s">
        <v>305</v>
      </c>
      <c r="F25097" s="4" t="s">
        <v>3003</v>
      </c>
      <c r="G25097" s="5">
        <v>9574</v>
      </c>
      <c r="H25097" s="6">
        <v>0.16751959999999999</v>
      </c>
      <c r="I25097" s="7">
        <v>37.247</v>
      </c>
      <c r="J25097" s="2">
        <v>47</v>
      </c>
      <c r="K25097">
        <v>7</v>
      </c>
    </row>
    <row r="25098" spans="1:12" x14ac:dyDescent="0.25">
      <c r="A25098">
        <v>78112</v>
      </c>
      <c r="B25098" s="2">
        <v>11.96123</v>
      </c>
      <c r="C25098" s="3">
        <v>8000</v>
      </c>
      <c r="D25098" s="4">
        <v>41700</v>
      </c>
      <c r="E25098" t="s">
        <v>14181</v>
      </c>
      <c r="F25098" s="4" t="s">
        <v>13752</v>
      </c>
      <c r="G25098" s="5">
        <v>4737</v>
      </c>
      <c r="H25098" s="6">
        <v>7.9147300000000004E-2</v>
      </c>
      <c r="I25098" s="7">
        <v>52.518000000000001</v>
      </c>
    </row>
    <row r="25099" spans="1:12" x14ac:dyDescent="0.25">
      <c r="A25099">
        <v>48503</v>
      </c>
      <c r="B25099" s="2">
        <v>11.95599</v>
      </c>
      <c r="C25099" s="3">
        <v>25427</v>
      </c>
      <c r="D25099" s="4">
        <v>22420</v>
      </c>
      <c r="E25099" t="s">
        <v>9211</v>
      </c>
      <c r="F25099" s="4" t="s">
        <v>9106</v>
      </c>
      <c r="G25099" s="5">
        <v>17180</v>
      </c>
      <c r="H25099" s="6">
        <v>0.18840580000000001</v>
      </c>
      <c r="I25099" s="7">
        <v>33.634</v>
      </c>
      <c r="J25099" s="2">
        <v>42.75</v>
      </c>
      <c r="K25099">
        <v>16</v>
      </c>
      <c r="L25099" s="2">
        <v>65.8</v>
      </c>
    </row>
    <row r="25100" spans="1:12" x14ac:dyDescent="0.25">
      <c r="A25100">
        <v>75929</v>
      </c>
      <c r="B25100" s="2">
        <v>11.95152</v>
      </c>
      <c r="C25100" s="3">
        <v>1802</v>
      </c>
      <c r="E25100" t="s">
        <v>13869</v>
      </c>
      <c r="F25100" s="4" t="s">
        <v>13752</v>
      </c>
      <c r="G25100" s="5">
        <v>1491</v>
      </c>
      <c r="H25100" s="6">
        <v>0.13011400000000001</v>
      </c>
      <c r="I25100" s="7">
        <v>43.707000000000001</v>
      </c>
    </row>
    <row r="25101" spans="1:12" x14ac:dyDescent="0.25">
      <c r="A25101">
        <v>22535</v>
      </c>
      <c r="B25101" s="2">
        <v>11.951090000000001</v>
      </c>
      <c r="C25101" s="3">
        <v>409</v>
      </c>
      <c r="D25101" s="4">
        <v>40060</v>
      </c>
      <c r="E25101" t="s">
        <v>3715</v>
      </c>
      <c r="F25101" s="4" t="s">
        <v>4335</v>
      </c>
      <c r="G25101" s="5">
        <v>310</v>
      </c>
      <c r="H25101" s="6">
        <v>0.13548389999999999</v>
      </c>
      <c r="I25101" s="7">
        <v>42.777999999999999</v>
      </c>
    </row>
    <row r="25102" spans="1:12" x14ac:dyDescent="0.25">
      <c r="A25102">
        <v>92408</v>
      </c>
      <c r="B25102" s="2">
        <v>11.94882</v>
      </c>
      <c r="C25102" s="3">
        <v>15317</v>
      </c>
      <c r="D25102" s="4">
        <v>40140</v>
      </c>
      <c r="E25102" t="s">
        <v>15562</v>
      </c>
      <c r="F25102" s="4" t="s">
        <v>15368</v>
      </c>
      <c r="G25102" s="5">
        <v>9166</v>
      </c>
      <c r="H25102" s="6">
        <v>0.17006660000000001</v>
      </c>
      <c r="I25102" s="7">
        <v>36.792000000000002</v>
      </c>
      <c r="J25102" s="2">
        <v>35.5</v>
      </c>
      <c r="K25102">
        <v>2</v>
      </c>
    </row>
    <row r="25103" spans="1:12" x14ac:dyDescent="0.25">
      <c r="A25103">
        <v>68343</v>
      </c>
      <c r="B25103" s="2">
        <v>11.94645</v>
      </c>
      <c r="C25103" s="3">
        <v>1050</v>
      </c>
      <c r="E25103" t="s">
        <v>1675</v>
      </c>
      <c r="F25103" s="4" t="s">
        <v>12738</v>
      </c>
      <c r="G25103" s="5">
        <v>736</v>
      </c>
      <c r="H25103" s="6">
        <v>9.6336500000000005E-2</v>
      </c>
      <c r="I25103" s="7">
        <v>49.530999999999999</v>
      </c>
    </row>
    <row r="25104" spans="1:12" x14ac:dyDescent="0.25">
      <c r="A25104">
        <v>41008</v>
      </c>
      <c r="B25104" s="2">
        <v>11.945130000000001</v>
      </c>
      <c r="C25104" s="3">
        <v>7282</v>
      </c>
      <c r="E25104" t="s">
        <v>4846</v>
      </c>
      <c r="F25104" s="4" t="s">
        <v>7883</v>
      </c>
      <c r="G25104" s="5">
        <v>4780</v>
      </c>
      <c r="H25104" s="6">
        <v>0.13075310000000001</v>
      </c>
      <c r="I25104" s="7">
        <v>43.582999999999998</v>
      </c>
    </row>
    <row r="25105" spans="1:12" x14ac:dyDescent="0.25">
      <c r="A25105">
        <v>49901</v>
      </c>
      <c r="B25105" s="2">
        <v>11.94393</v>
      </c>
      <c r="C25105" s="3">
        <v>282</v>
      </c>
      <c r="D25105" s="4">
        <v>26340</v>
      </c>
      <c r="E25105" t="s">
        <v>9557</v>
      </c>
      <c r="F25105" s="4" t="s">
        <v>9106</v>
      </c>
      <c r="G25105" s="5">
        <v>224</v>
      </c>
      <c r="H25105" s="6">
        <v>0.1822222</v>
      </c>
      <c r="I25105" s="7">
        <v>34.688000000000002</v>
      </c>
    </row>
    <row r="25106" spans="1:12" x14ac:dyDescent="0.25">
      <c r="A25106">
        <v>83822</v>
      </c>
      <c r="B25106" s="2">
        <v>11.943490000000001</v>
      </c>
      <c r="C25106" s="3">
        <v>2293</v>
      </c>
      <c r="D25106" s="4">
        <v>41760</v>
      </c>
      <c r="E25106" t="s">
        <v>4537</v>
      </c>
      <c r="F25106" s="4" t="s">
        <v>14725</v>
      </c>
      <c r="G25106" s="5">
        <v>1598</v>
      </c>
      <c r="H25106" s="6">
        <v>0.1013133</v>
      </c>
      <c r="I25106" s="7">
        <v>48.662999999999997</v>
      </c>
    </row>
    <row r="25107" spans="1:12" x14ac:dyDescent="0.25">
      <c r="A25107">
        <v>58479</v>
      </c>
      <c r="B25107" s="2">
        <v>11.943070000000001</v>
      </c>
      <c r="C25107" s="3">
        <v>234</v>
      </c>
      <c r="E25107" t="s">
        <v>8061</v>
      </c>
      <c r="F25107" s="4" t="s">
        <v>11069</v>
      </c>
      <c r="G25107" s="5">
        <v>150</v>
      </c>
      <c r="H25107" s="6">
        <v>0.10596029999999999</v>
      </c>
      <c r="I25107" s="7">
        <v>47.856999999999999</v>
      </c>
    </row>
    <row r="25108" spans="1:12" x14ac:dyDescent="0.25">
      <c r="A25108">
        <v>71465</v>
      </c>
      <c r="B25108" s="2">
        <v>11.94261</v>
      </c>
      <c r="C25108" s="3">
        <v>2940</v>
      </c>
      <c r="E25108" t="s">
        <v>13173</v>
      </c>
      <c r="F25108" s="4" t="s">
        <v>12927</v>
      </c>
      <c r="G25108" s="5">
        <v>1784</v>
      </c>
      <c r="H25108" s="6">
        <v>9.3557399999999999E-2</v>
      </c>
      <c r="I25108" s="7">
        <v>50</v>
      </c>
    </row>
    <row r="25109" spans="1:12" x14ac:dyDescent="0.25">
      <c r="A25109">
        <v>75090</v>
      </c>
      <c r="B25109" s="2">
        <v>11.93887</v>
      </c>
      <c r="C25109" s="3">
        <v>23908</v>
      </c>
      <c r="D25109" s="4">
        <v>43300</v>
      </c>
      <c r="E25109" t="s">
        <v>965</v>
      </c>
      <c r="F25109" s="4" t="s">
        <v>13752</v>
      </c>
      <c r="G25109" s="5">
        <v>13842</v>
      </c>
      <c r="H25109" s="6">
        <v>0.12599340000000001</v>
      </c>
      <c r="I25109" s="7">
        <v>44.393999999999998</v>
      </c>
      <c r="J25109" s="2">
        <v>46.375</v>
      </c>
      <c r="K25109">
        <v>16</v>
      </c>
      <c r="L25109" s="2">
        <v>82.4</v>
      </c>
    </row>
    <row r="25110" spans="1:12" x14ac:dyDescent="0.25">
      <c r="A25110">
        <v>49927</v>
      </c>
      <c r="B25110" s="2">
        <v>11.93547</v>
      </c>
      <c r="C25110" s="3">
        <v>423</v>
      </c>
      <c r="E25110" t="s">
        <v>9573</v>
      </c>
      <c r="F25110" s="4" t="s">
        <v>9106</v>
      </c>
      <c r="G25110" s="5">
        <v>330</v>
      </c>
      <c r="H25110" s="6">
        <v>0.13333329999999999</v>
      </c>
      <c r="I25110" s="7">
        <v>43.125</v>
      </c>
    </row>
    <row r="25111" spans="1:12" x14ac:dyDescent="0.25">
      <c r="A25111">
        <v>47520</v>
      </c>
      <c r="B25111" s="2">
        <v>11.93486</v>
      </c>
      <c r="C25111" s="3">
        <v>3349</v>
      </c>
      <c r="E25111" t="s">
        <v>5238</v>
      </c>
      <c r="F25111" s="4" t="s">
        <v>8800</v>
      </c>
      <c r="G25111" s="5">
        <v>2237</v>
      </c>
      <c r="H25111" s="6">
        <v>7.2832900000000006E-2</v>
      </c>
      <c r="I25111" s="7">
        <v>53.573999999999998</v>
      </c>
      <c r="J25111" s="2">
        <v>40</v>
      </c>
      <c r="K25111">
        <v>1</v>
      </c>
    </row>
    <row r="25112" spans="1:12" x14ac:dyDescent="0.25">
      <c r="A25112">
        <v>12036</v>
      </c>
      <c r="B25112" s="2">
        <v>11.934290000000001</v>
      </c>
      <c r="C25112" s="3">
        <v>202</v>
      </c>
      <c r="D25112" s="4">
        <v>10580</v>
      </c>
      <c r="E25112" t="s">
        <v>2088</v>
      </c>
      <c r="F25112" s="4" t="s">
        <v>1280</v>
      </c>
      <c r="G25112" s="5">
        <v>153</v>
      </c>
      <c r="H25112" s="6">
        <v>0.1103896</v>
      </c>
      <c r="I25112" s="7">
        <v>47.082999999999998</v>
      </c>
    </row>
    <row r="25113" spans="1:12" x14ac:dyDescent="0.25">
      <c r="A25113">
        <v>27957</v>
      </c>
      <c r="B25113" s="2">
        <v>11.933949999999999</v>
      </c>
      <c r="C25113" s="3">
        <v>1748</v>
      </c>
      <c r="E25113" t="s">
        <v>5834</v>
      </c>
      <c r="F25113" s="4" t="s">
        <v>5642</v>
      </c>
      <c r="G25113" s="5">
        <v>1250</v>
      </c>
      <c r="H25113" s="6">
        <v>0.16800000000000001</v>
      </c>
      <c r="I25113" s="7">
        <v>37.125</v>
      </c>
    </row>
    <row r="25114" spans="1:12" x14ac:dyDescent="0.25">
      <c r="A25114">
        <v>13433</v>
      </c>
      <c r="B25114" s="2">
        <v>11.93336</v>
      </c>
      <c r="C25114" s="3">
        <v>2000</v>
      </c>
      <c r="E25114" t="s">
        <v>2609</v>
      </c>
      <c r="F25114" s="4" t="s">
        <v>1280</v>
      </c>
      <c r="G25114" s="5">
        <v>1238</v>
      </c>
      <c r="H25114" s="6">
        <v>9.9273600000000004E-2</v>
      </c>
      <c r="I25114" s="7">
        <v>49</v>
      </c>
      <c r="J25114" s="2">
        <v>56</v>
      </c>
      <c r="K25114">
        <v>2</v>
      </c>
    </row>
    <row r="25115" spans="1:12" x14ac:dyDescent="0.25">
      <c r="A25115">
        <v>89102</v>
      </c>
      <c r="B25115" s="2">
        <v>11.92732</v>
      </c>
      <c r="C25115" s="3">
        <v>37483</v>
      </c>
      <c r="D25115" s="4">
        <v>29820</v>
      </c>
      <c r="E25115" t="s">
        <v>15235</v>
      </c>
      <c r="F25115" s="4" t="s">
        <v>15318</v>
      </c>
      <c r="G25115" s="5">
        <v>23981</v>
      </c>
      <c r="H25115" s="6">
        <v>0.15370500000000001</v>
      </c>
      <c r="I25115" s="7">
        <v>39.591999999999999</v>
      </c>
      <c r="J25115" s="2">
        <v>32.333300000000001</v>
      </c>
      <c r="K25115">
        <v>9</v>
      </c>
    </row>
    <row r="25116" spans="1:12" x14ac:dyDescent="0.25">
      <c r="A25116">
        <v>39481</v>
      </c>
      <c r="B25116" s="2">
        <v>11.9213</v>
      </c>
      <c r="C25116" s="3">
        <v>1863</v>
      </c>
      <c r="D25116" s="4">
        <v>29860</v>
      </c>
      <c r="E25116" t="s">
        <v>7817</v>
      </c>
      <c r="F25116" s="4" t="s">
        <v>7633</v>
      </c>
      <c r="G25116" s="5">
        <v>1171</v>
      </c>
      <c r="H25116" s="6">
        <v>0.1238258</v>
      </c>
      <c r="I25116" s="7">
        <v>44.755000000000003</v>
      </c>
    </row>
    <row r="25117" spans="1:12" x14ac:dyDescent="0.25">
      <c r="A25117">
        <v>85638</v>
      </c>
      <c r="B25117" s="2">
        <v>11.920640000000001</v>
      </c>
      <c r="C25117" s="3">
        <v>2145</v>
      </c>
      <c r="D25117" s="4">
        <v>43420</v>
      </c>
      <c r="E25117" t="s">
        <v>15043</v>
      </c>
      <c r="F25117" s="4" t="s">
        <v>14962</v>
      </c>
      <c r="G25117" s="5">
        <v>1588</v>
      </c>
      <c r="H25117" s="6">
        <v>0.13602020000000001</v>
      </c>
      <c r="I25117" s="7">
        <v>42.646999999999998</v>
      </c>
    </row>
    <row r="25118" spans="1:12" x14ac:dyDescent="0.25">
      <c r="A25118">
        <v>66739</v>
      </c>
      <c r="B25118" s="2">
        <v>11.91938</v>
      </c>
      <c r="C25118" s="3">
        <v>5695</v>
      </c>
      <c r="E25118" t="s">
        <v>4553</v>
      </c>
      <c r="F25118" s="4" t="s">
        <v>12494</v>
      </c>
      <c r="G25118" s="5">
        <v>3677</v>
      </c>
      <c r="H25118" s="6">
        <v>0.13077759999999999</v>
      </c>
      <c r="I25118" s="7">
        <v>43.55</v>
      </c>
    </row>
    <row r="25119" spans="1:12" x14ac:dyDescent="0.25">
      <c r="A25119">
        <v>26298</v>
      </c>
      <c r="B25119" s="2">
        <v>11.91849</v>
      </c>
      <c r="C25119" s="3">
        <v>59</v>
      </c>
      <c r="E25119" t="s">
        <v>5534</v>
      </c>
      <c r="F25119" s="4" t="s">
        <v>5144</v>
      </c>
      <c r="G25119" s="5">
        <v>59</v>
      </c>
      <c r="H25119" s="6">
        <v>0.1016949</v>
      </c>
      <c r="I25119" s="7">
        <v>48.570999999999998</v>
      </c>
    </row>
    <row r="25120" spans="1:12" x14ac:dyDescent="0.25">
      <c r="A25120">
        <v>89108</v>
      </c>
      <c r="B25120" s="2">
        <v>11.907550000000001</v>
      </c>
      <c r="C25120" s="3">
        <v>71634</v>
      </c>
      <c r="D25120" s="4">
        <v>29820</v>
      </c>
      <c r="E25120" t="s">
        <v>15235</v>
      </c>
      <c r="F25120" s="4" t="s">
        <v>15318</v>
      </c>
      <c r="G25120" s="5">
        <v>45653</v>
      </c>
      <c r="H25120" s="6">
        <v>0.1177115</v>
      </c>
      <c r="I25120" s="7">
        <v>45.802</v>
      </c>
      <c r="J25120" s="2">
        <v>51</v>
      </c>
      <c r="K25120">
        <v>3</v>
      </c>
    </row>
    <row r="25121" spans="1:11" x14ac:dyDescent="0.25">
      <c r="A25121">
        <v>31643</v>
      </c>
      <c r="B25121" s="2">
        <v>11.89523</v>
      </c>
      <c r="C25121" s="3">
        <v>8894</v>
      </c>
      <c r="D25121" s="4">
        <v>46660</v>
      </c>
      <c r="E25121" t="s">
        <v>6640</v>
      </c>
      <c r="F25121" s="4" t="s">
        <v>6363</v>
      </c>
      <c r="G25121" s="5">
        <v>5795</v>
      </c>
      <c r="H25121" s="6">
        <v>0.1271786</v>
      </c>
      <c r="I25121" s="7">
        <v>44.161999999999999</v>
      </c>
      <c r="J25121" s="2">
        <v>51.5</v>
      </c>
      <c r="K25121">
        <v>2</v>
      </c>
    </row>
    <row r="25122" spans="1:11" x14ac:dyDescent="0.25">
      <c r="A25122">
        <v>59414</v>
      </c>
      <c r="B25122" s="2">
        <v>11.893660000000001</v>
      </c>
      <c r="C25122" s="3">
        <v>1233</v>
      </c>
      <c r="D25122" s="4">
        <v>24500</v>
      </c>
      <c r="E25122" t="s">
        <v>11369</v>
      </c>
      <c r="F25122" s="4" t="s">
        <v>11278</v>
      </c>
      <c r="G25122" s="5">
        <v>778</v>
      </c>
      <c r="H25122" s="6">
        <v>0.1347882</v>
      </c>
      <c r="I25122" s="7">
        <v>42.847000000000001</v>
      </c>
    </row>
    <row r="25123" spans="1:11" x14ac:dyDescent="0.25">
      <c r="A25123">
        <v>44621</v>
      </c>
      <c r="B25123" s="2">
        <v>11.89274</v>
      </c>
      <c r="C25123" s="3">
        <v>4498</v>
      </c>
      <c r="D25123" s="4">
        <v>35420</v>
      </c>
      <c r="E25123" t="s">
        <v>8577</v>
      </c>
      <c r="F25123" s="4" t="s">
        <v>8295</v>
      </c>
      <c r="G25123" s="5">
        <v>3056</v>
      </c>
      <c r="H25123" s="6">
        <v>9.0284600000000007E-2</v>
      </c>
      <c r="I25123" s="7">
        <v>50.536000000000001</v>
      </c>
      <c r="J25123" s="2">
        <v>60</v>
      </c>
      <c r="K25123">
        <v>1</v>
      </c>
    </row>
    <row r="25124" spans="1:11" x14ac:dyDescent="0.25">
      <c r="A25124">
        <v>26726</v>
      </c>
      <c r="B25124" s="2">
        <v>11.889860000000001</v>
      </c>
      <c r="C25124" s="3">
        <v>13305</v>
      </c>
      <c r="D25124" s="4">
        <v>19060</v>
      </c>
      <c r="E25124" t="s">
        <v>5615</v>
      </c>
      <c r="F25124" s="4" t="s">
        <v>5144</v>
      </c>
      <c r="G25124" s="5">
        <v>8987</v>
      </c>
      <c r="H25124" s="6">
        <v>0.13675309999999999</v>
      </c>
      <c r="I25124" s="7">
        <v>42.5</v>
      </c>
      <c r="J25124" s="2">
        <v>44.75</v>
      </c>
      <c r="K25124">
        <v>4</v>
      </c>
    </row>
    <row r="25125" spans="1:11" x14ac:dyDescent="0.25">
      <c r="A25125">
        <v>95916</v>
      </c>
      <c r="B25125" s="2">
        <v>11.887449999999999</v>
      </c>
      <c r="C25125" s="3">
        <v>1291</v>
      </c>
      <c r="D25125" s="4">
        <v>17020</v>
      </c>
      <c r="E25125" t="s">
        <v>15997</v>
      </c>
      <c r="F25125" s="4" t="s">
        <v>15368</v>
      </c>
      <c r="G25125" s="5">
        <v>1059</v>
      </c>
      <c r="H25125" s="6">
        <v>0.10387159999999999</v>
      </c>
      <c r="I25125" s="7">
        <v>48.182000000000002</v>
      </c>
    </row>
    <row r="25126" spans="1:11" x14ac:dyDescent="0.25">
      <c r="A25126">
        <v>33873</v>
      </c>
      <c r="B25126" s="2">
        <v>11.88513</v>
      </c>
      <c r="C25126" s="3">
        <v>13828</v>
      </c>
      <c r="D25126" s="4">
        <v>48100</v>
      </c>
      <c r="E25126" t="s">
        <v>6943</v>
      </c>
      <c r="F25126" s="4" t="s">
        <v>6689</v>
      </c>
      <c r="G25126" s="5">
        <v>8644</v>
      </c>
      <c r="H25126" s="6">
        <v>0.12783430000000001</v>
      </c>
      <c r="I25126" s="7">
        <v>44.036999999999999</v>
      </c>
      <c r="J25126" s="2">
        <v>57</v>
      </c>
      <c r="K25126">
        <v>1</v>
      </c>
    </row>
    <row r="25127" spans="1:11" x14ac:dyDescent="0.25">
      <c r="A25127">
        <v>30289</v>
      </c>
      <c r="B25127" s="2">
        <v>11.883050000000001</v>
      </c>
      <c r="C25127" s="3">
        <v>68</v>
      </c>
      <c r="D25127" s="4">
        <v>12060</v>
      </c>
      <c r="E25127" t="s">
        <v>2627</v>
      </c>
      <c r="F25127" s="4" t="s">
        <v>6363</v>
      </c>
      <c r="G25127" s="5">
        <v>52</v>
      </c>
      <c r="H25127" s="6">
        <v>0.22641510000000001</v>
      </c>
      <c r="I25127" s="7">
        <v>27</v>
      </c>
    </row>
    <row r="25128" spans="1:11" x14ac:dyDescent="0.25">
      <c r="A25128">
        <v>36276</v>
      </c>
      <c r="B25128" s="2">
        <v>11.882680000000001</v>
      </c>
      <c r="C25128" s="3">
        <v>2380</v>
      </c>
      <c r="E25128" t="s">
        <v>6460</v>
      </c>
      <c r="F25128" s="4" t="s">
        <v>7027</v>
      </c>
      <c r="G25128" s="5">
        <v>1508</v>
      </c>
      <c r="H25128" s="6">
        <v>0.1292247</v>
      </c>
      <c r="I25128" s="7">
        <v>43.795000000000002</v>
      </c>
    </row>
    <row r="25129" spans="1:11" x14ac:dyDescent="0.25">
      <c r="A25129">
        <v>68627</v>
      </c>
      <c r="B25129" s="2">
        <v>11.88222</v>
      </c>
      <c r="C25129" s="3">
        <v>597</v>
      </c>
      <c r="E25129" t="s">
        <v>9977</v>
      </c>
      <c r="F25129" s="4" t="s">
        <v>12738</v>
      </c>
      <c r="G25129" s="5">
        <v>405</v>
      </c>
      <c r="H25129" s="6">
        <v>7.1604899999999999E-2</v>
      </c>
      <c r="I25129" s="7">
        <v>53.75</v>
      </c>
    </row>
    <row r="25130" spans="1:11" x14ac:dyDescent="0.25">
      <c r="A25130">
        <v>62992</v>
      </c>
      <c r="B25130" s="2">
        <v>11.88199</v>
      </c>
      <c r="C25130" s="3">
        <v>735</v>
      </c>
      <c r="E25130" t="s">
        <v>12098</v>
      </c>
      <c r="F25130" s="4" t="s">
        <v>11490</v>
      </c>
      <c r="G25130" s="5">
        <v>547</v>
      </c>
      <c r="H25130" s="6">
        <v>0.1186131</v>
      </c>
      <c r="I25130" s="7">
        <v>45.625</v>
      </c>
    </row>
    <row r="25131" spans="1:11" x14ac:dyDescent="0.25">
      <c r="A25131">
        <v>71486</v>
      </c>
      <c r="B25131" s="2">
        <v>11.881</v>
      </c>
      <c r="C25131" s="3">
        <v>5629</v>
      </c>
      <c r="E25131" t="s">
        <v>13181</v>
      </c>
      <c r="F25131" s="4" t="s">
        <v>12927</v>
      </c>
      <c r="G25131" s="5">
        <v>3604</v>
      </c>
      <c r="H25131" s="6">
        <v>0.12624859999999999</v>
      </c>
      <c r="I25131" s="7">
        <v>44.3</v>
      </c>
    </row>
    <row r="25132" spans="1:11" x14ac:dyDescent="0.25">
      <c r="A25132">
        <v>71820</v>
      </c>
      <c r="B25132" s="2">
        <v>11.88012</v>
      </c>
      <c r="C25132" s="3">
        <v>133</v>
      </c>
      <c r="D25132" s="4">
        <v>45500</v>
      </c>
      <c r="E25132" t="s">
        <v>13206</v>
      </c>
      <c r="F25132" s="4" t="s">
        <v>13183</v>
      </c>
      <c r="G25132" s="5">
        <v>70</v>
      </c>
      <c r="H25132" s="6">
        <v>0.1142857</v>
      </c>
      <c r="I25132" s="7">
        <v>46.359000000000002</v>
      </c>
    </row>
    <row r="25133" spans="1:11" x14ac:dyDescent="0.25">
      <c r="A25133">
        <v>23974</v>
      </c>
      <c r="B25133" s="2">
        <v>11.87908</v>
      </c>
      <c r="C25133" s="3">
        <v>5342</v>
      </c>
      <c r="E25133" t="s">
        <v>4941</v>
      </c>
      <c r="F25133" s="4" t="s">
        <v>4335</v>
      </c>
      <c r="G25133" s="5">
        <v>4250</v>
      </c>
      <c r="H25133" s="6">
        <v>8.5156399999999993E-2</v>
      </c>
      <c r="I25133" s="7">
        <v>51.389000000000003</v>
      </c>
    </row>
    <row r="25134" spans="1:11" x14ac:dyDescent="0.25">
      <c r="A25134">
        <v>25646</v>
      </c>
      <c r="B25134" s="2">
        <v>11.87787</v>
      </c>
      <c r="C25134" s="3">
        <v>1110</v>
      </c>
      <c r="D25134" s="4">
        <v>30880</v>
      </c>
      <c r="E25134" t="s">
        <v>5387</v>
      </c>
      <c r="F25134" s="4" t="s">
        <v>5144</v>
      </c>
      <c r="G25134" s="5">
        <v>813</v>
      </c>
      <c r="H25134" s="6">
        <v>0.16236159999999999</v>
      </c>
      <c r="I25134" s="7">
        <v>38.046999999999997</v>
      </c>
    </row>
    <row r="25135" spans="1:11" x14ac:dyDescent="0.25">
      <c r="A25135">
        <v>79764</v>
      </c>
      <c r="B25135" s="2">
        <v>11.87471</v>
      </c>
      <c r="C25135" s="3">
        <v>20783</v>
      </c>
      <c r="D25135" s="4">
        <v>36220</v>
      </c>
      <c r="E25135" t="s">
        <v>2980</v>
      </c>
      <c r="F25135" s="4" t="s">
        <v>13752</v>
      </c>
      <c r="G25135" s="5">
        <v>12423</v>
      </c>
      <c r="H25135" s="6">
        <v>6.6006599999999999E-2</v>
      </c>
      <c r="I25135" s="7">
        <v>54.69</v>
      </c>
    </row>
    <row r="25136" spans="1:11" x14ac:dyDescent="0.25">
      <c r="A25136">
        <v>18459</v>
      </c>
      <c r="B25136" s="2">
        <v>11.87172</v>
      </c>
      <c r="C25136" s="3">
        <v>64</v>
      </c>
      <c r="E25136" t="s">
        <v>4075</v>
      </c>
      <c r="F25136" s="4" t="s">
        <v>3003</v>
      </c>
      <c r="G25136" s="5">
        <v>54</v>
      </c>
      <c r="H25136" s="6">
        <v>0.20370369999999999</v>
      </c>
      <c r="I25136" s="7">
        <v>30.893000000000001</v>
      </c>
    </row>
    <row r="25137" spans="1:11" x14ac:dyDescent="0.25">
      <c r="A25137">
        <v>50848</v>
      </c>
      <c r="B25137" s="2">
        <v>11.87163</v>
      </c>
      <c r="C25137" s="3">
        <v>404</v>
      </c>
      <c r="E25137" t="s">
        <v>9793</v>
      </c>
      <c r="F25137" s="4" t="s">
        <v>9593</v>
      </c>
      <c r="G25137" s="5">
        <v>314</v>
      </c>
      <c r="H25137" s="6">
        <v>2.85714E-2</v>
      </c>
      <c r="I25137" s="7">
        <v>61.154000000000003</v>
      </c>
    </row>
    <row r="25138" spans="1:11" x14ac:dyDescent="0.25">
      <c r="A25138">
        <v>65739</v>
      </c>
      <c r="B25138" s="2">
        <v>11.87135</v>
      </c>
      <c r="C25138" s="3">
        <v>1097</v>
      </c>
      <c r="D25138" s="4">
        <v>14700</v>
      </c>
      <c r="E25138" t="s">
        <v>12470</v>
      </c>
      <c r="F25138" s="4" t="s">
        <v>12102</v>
      </c>
      <c r="G25138" s="5">
        <v>878</v>
      </c>
      <c r="H25138" s="6">
        <v>0.18451020000000001</v>
      </c>
      <c r="I25138" s="7">
        <v>34.204999999999998</v>
      </c>
    </row>
    <row r="25139" spans="1:11" x14ac:dyDescent="0.25">
      <c r="A25139">
        <v>68711</v>
      </c>
      <c r="B25139" s="2">
        <v>11.871090000000001</v>
      </c>
      <c r="C25139" s="3">
        <v>192</v>
      </c>
      <c r="E25139" t="s">
        <v>8642</v>
      </c>
      <c r="F25139" s="4" t="s">
        <v>12738</v>
      </c>
      <c r="G25139" s="5">
        <v>165</v>
      </c>
      <c r="H25139" s="6">
        <v>4.2424200000000002E-2</v>
      </c>
      <c r="I25139" s="7">
        <v>58.75</v>
      </c>
    </row>
    <row r="25140" spans="1:11" x14ac:dyDescent="0.25">
      <c r="A25140">
        <v>70559</v>
      </c>
      <c r="B25140" s="2">
        <v>11.87067</v>
      </c>
      <c r="C25140" s="3">
        <v>2565</v>
      </c>
      <c r="D25140" s="4">
        <v>29180</v>
      </c>
      <c r="E25140" t="s">
        <v>13023</v>
      </c>
      <c r="F25140" s="4" t="s">
        <v>12927</v>
      </c>
      <c r="G25140" s="5">
        <v>1603</v>
      </c>
      <c r="H25140" s="6">
        <v>4.6758099999999997E-2</v>
      </c>
      <c r="I25140" s="7">
        <v>58</v>
      </c>
    </row>
    <row r="25141" spans="1:11" x14ac:dyDescent="0.25">
      <c r="A25141">
        <v>47957</v>
      </c>
      <c r="B25141" s="2">
        <v>11.86997</v>
      </c>
      <c r="C25141" s="3">
        <v>1912</v>
      </c>
      <c r="E25141" t="s">
        <v>9093</v>
      </c>
      <c r="F25141" s="4" t="s">
        <v>8800</v>
      </c>
      <c r="G25141" s="5">
        <v>1320</v>
      </c>
      <c r="H25141" s="6">
        <v>0.10673729999999999</v>
      </c>
      <c r="I25141" s="7">
        <v>47.634999999999998</v>
      </c>
    </row>
    <row r="25142" spans="1:11" x14ac:dyDescent="0.25">
      <c r="A25142">
        <v>38374</v>
      </c>
      <c r="B25142" s="2">
        <v>11.869300000000001</v>
      </c>
      <c r="C25142" s="3">
        <v>1972</v>
      </c>
      <c r="E25142" t="s">
        <v>7577</v>
      </c>
      <c r="F25142" s="4" t="s">
        <v>7348</v>
      </c>
      <c r="G25142" s="5">
        <v>1501</v>
      </c>
      <c r="H25142" s="6">
        <v>0.1025983</v>
      </c>
      <c r="I25142" s="7">
        <v>48.35</v>
      </c>
    </row>
    <row r="25143" spans="1:11" x14ac:dyDescent="0.25">
      <c r="A25143">
        <v>62446</v>
      </c>
      <c r="B25143" s="2">
        <v>11.868880000000001</v>
      </c>
      <c r="C25143" s="3">
        <v>361</v>
      </c>
      <c r="E25143" t="s">
        <v>11951</v>
      </c>
      <c r="F25143" s="4" t="s">
        <v>11490</v>
      </c>
      <c r="G25143" s="5">
        <v>238</v>
      </c>
      <c r="H25143" s="6">
        <v>9.6638699999999994E-2</v>
      </c>
      <c r="I25143" s="7">
        <v>49.375</v>
      </c>
    </row>
    <row r="25144" spans="1:11" x14ac:dyDescent="0.25">
      <c r="A25144">
        <v>67021</v>
      </c>
      <c r="B25144" s="2">
        <v>11.86881</v>
      </c>
      <c r="C25144" s="3">
        <v>107</v>
      </c>
      <c r="E25144" t="s">
        <v>12596</v>
      </c>
      <c r="F25144" s="4" t="s">
        <v>12494</v>
      </c>
      <c r="G25144" s="5">
        <v>50</v>
      </c>
      <c r="H25144" s="6">
        <v>0</v>
      </c>
      <c r="I25144" s="7">
        <v>66.070999999999998</v>
      </c>
    </row>
    <row r="25145" spans="1:11" x14ac:dyDescent="0.25">
      <c r="A25145">
        <v>76854</v>
      </c>
      <c r="B25145" s="2">
        <v>11.86877</v>
      </c>
      <c r="C25145" s="3">
        <v>185</v>
      </c>
      <c r="E25145" t="s">
        <v>7955</v>
      </c>
      <c r="F25145" s="4" t="s">
        <v>13752</v>
      </c>
      <c r="G25145" s="5">
        <v>138</v>
      </c>
      <c r="H25145" s="6">
        <v>4.3165500000000002E-2</v>
      </c>
      <c r="I25145" s="7">
        <v>58.610999999999997</v>
      </c>
    </row>
    <row r="25146" spans="1:11" x14ac:dyDescent="0.25">
      <c r="A25146">
        <v>16942</v>
      </c>
      <c r="B25146" s="2">
        <v>11.868600000000001</v>
      </c>
      <c r="C25146" s="3">
        <v>800</v>
      </c>
      <c r="E25146" t="s">
        <v>3661</v>
      </c>
      <c r="F25146" s="4" t="s">
        <v>3003</v>
      </c>
      <c r="G25146" s="5">
        <v>572</v>
      </c>
      <c r="H25146" s="6">
        <v>6.6433599999999995E-2</v>
      </c>
      <c r="I25146" s="7">
        <v>54.582999999999998</v>
      </c>
    </row>
    <row r="25147" spans="1:11" x14ac:dyDescent="0.25">
      <c r="A25147">
        <v>83540</v>
      </c>
      <c r="B25147" s="2">
        <v>11.86811</v>
      </c>
      <c r="C25147" s="3">
        <v>2378</v>
      </c>
      <c r="D25147" s="4">
        <v>30300</v>
      </c>
      <c r="E25147" t="s">
        <v>14791</v>
      </c>
      <c r="F25147" s="4" t="s">
        <v>14725</v>
      </c>
      <c r="G25147" s="5">
        <v>1480</v>
      </c>
      <c r="H25147" s="6">
        <v>0.15597569999999999</v>
      </c>
      <c r="I25147" s="7">
        <v>39.106999999999999</v>
      </c>
    </row>
    <row r="25148" spans="1:11" x14ac:dyDescent="0.25">
      <c r="A25148">
        <v>47949</v>
      </c>
      <c r="B25148" s="2">
        <v>11.8675</v>
      </c>
      <c r="C25148" s="3">
        <v>1600</v>
      </c>
      <c r="E25148" t="s">
        <v>4556</v>
      </c>
      <c r="F25148" s="4" t="s">
        <v>8800</v>
      </c>
      <c r="G25148" s="5">
        <v>1047</v>
      </c>
      <c r="H25148" s="6">
        <v>7.6335899999999998E-2</v>
      </c>
      <c r="I25148" s="7">
        <v>52.869</v>
      </c>
      <c r="J25148" s="2">
        <v>62</v>
      </c>
      <c r="K25148">
        <v>1</v>
      </c>
    </row>
    <row r="25149" spans="1:11" x14ac:dyDescent="0.25">
      <c r="A25149">
        <v>40313</v>
      </c>
      <c r="B25149" s="2">
        <v>11.86675</v>
      </c>
      <c r="C25149" s="3">
        <v>3664</v>
      </c>
      <c r="E25149" t="s">
        <v>3603</v>
      </c>
      <c r="F25149" s="4" t="s">
        <v>7883</v>
      </c>
      <c r="G25149" s="5">
        <v>2092</v>
      </c>
      <c r="H25149" s="6">
        <v>0.14476829999999999</v>
      </c>
      <c r="I25149" s="7">
        <v>41.042999999999999</v>
      </c>
    </row>
    <row r="25150" spans="1:11" x14ac:dyDescent="0.25">
      <c r="A25150">
        <v>31560</v>
      </c>
      <c r="B25150" s="2">
        <v>11.86581</v>
      </c>
      <c r="C25150" s="3">
        <v>2663</v>
      </c>
      <c r="D25150" s="4">
        <v>27700</v>
      </c>
      <c r="E25150" t="s">
        <v>6623</v>
      </c>
      <c r="F25150" s="4" t="s">
        <v>6363</v>
      </c>
      <c r="G25150" s="5">
        <v>1817</v>
      </c>
      <c r="H25150" s="6">
        <v>0.1221122</v>
      </c>
      <c r="I25150" s="7">
        <v>44.957999999999998</v>
      </c>
    </row>
    <row r="25151" spans="1:11" x14ac:dyDescent="0.25">
      <c r="A25151">
        <v>38545</v>
      </c>
      <c r="B25151" s="2">
        <v>11.865170000000001</v>
      </c>
      <c r="C25151" s="3">
        <v>1266</v>
      </c>
      <c r="D25151" s="4">
        <v>18260</v>
      </c>
      <c r="E25151" t="s">
        <v>7611</v>
      </c>
      <c r="F25151" s="4" t="s">
        <v>7348</v>
      </c>
      <c r="G25151" s="5">
        <v>880</v>
      </c>
      <c r="H25151" s="6">
        <v>0.1305335</v>
      </c>
      <c r="I25151" s="7">
        <v>43.5</v>
      </c>
    </row>
    <row r="25152" spans="1:11" x14ac:dyDescent="0.25">
      <c r="A25152">
        <v>43944</v>
      </c>
      <c r="B25152" s="2">
        <v>11.864470000000001</v>
      </c>
      <c r="C25152" s="3">
        <v>2621</v>
      </c>
      <c r="D25152" s="4">
        <v>48260</v>
      </c>
      <c r="E25152" t="s">
        <v>99</v>
      </c>
      <c r="F25152" s="4" t="s">
        <v>8295</v>
      </c>
      <c r="G25152" s="5">
        <v>2036</v>
      </c>
      <c r="H25152" s="6">
        <v>0.1286205</v>
      </c>
      <c r="I25152" s="7">
        <v>43.83</v>
      </c>
      <c r="J25152" s="2">
        <v>56</v>
      </c>
      <c r="K25152">
        <v>3</v>
      </c>
    </row>
    <row r="25153" spans="1:11" x14ac:dyDescent="0.25">
      <c r="A25153">
        <v>57782</v>
      </c>
      <c r="B25153" s="2">
        <v>11.86397</v>
      </c>
      <c r="C25153" s="3">
        <v>57</v>
      </c>
      <c r="E25153" t="s">
        <v>11062</v>
      </c>
      <c r="F25153" s="4" t="s">
        <v>10877</v>
      </c>
      <c r="G25153" s="5">
        <v>54</v>
      </c>
      <c r="H25153" s="6">
        <v>0.25925930000000003</v>
      </c>
      <c r="I25153" s="7">
        <v>21.25</v>
      </c>
    </row>
    <row r="25154" spans="1:11" x14ac:dyDescent="0.25">
      <c r="A25154">
        <v>92583</v>
      </c>
      <c r="B25154" s="2">
        <v>11.85955</v>
      </c>
      <c r="C25154" s="3">
        <v>31166</v>
      </c>
      <c r="D25154" s="4">
        <v>40140</v>
      </c>
      <c r="E25154" t="s">
        <v>15574</v>
      </c>
      <c r="F25154" s="4" t="s">
        <v>15368</v>
      </c>
      <c r="G25154" s="5">
        <v>18396</v>
      </c>
      <c r="H25154" s="6">
        <v>0.11159429999999999</v>
      </c>
      <c r="I25154" s="7">
        <v>46.761000000000003</v>
      </c>
    </row>
    <row r="25155" spans="1:11" x14ac:dyDescent="0.25">
      <c r="A25155">
        <v>99777</v>
      </c>
      <c r="B25155" s="2">
        <v>11.85511</v>
      </c>
      <c r="C25155" s="3">
        <v>247</v>
      </c>
      <c r="E25155" t="s">
        <v>16745</v>
      </c>
      <c r="F25155" s="4" t="s">
        <v>16604</v>
      </c>
      <c r="G25155" s="5">
        <v>158</v>
      </c>
      <c r="H25155" s="6">
        <v>0.1012658</v>
      </c>
      <c r="I25155" s="7">
        <v>48.542000000000002</v>
      </c>
    </row>
    <row r="25156" spans="1:11" x14ac:dyDescent="0.25">
      <c r="A25156">
        <v>73015</v>
      </c>
      <c r="B25156" s="2">
        <v>11.85464</v>
      </c>
      <c r="C25156" s="3">
        <v>2854</v>
      </c>
      <c r="E25156" t="s">
        <v>3062</v>
      </c>
      <c r="F25156" s="4" t="s">
        <v>13462</v>
      </c>
      <c r="G25156" s="5">
        <v>1832</v>
      </c>
      <c r="H25156" s="6">
        <v>0.13373360000000001</v>
      </c>
      <c r="I25156" s="7">
        <v>42.930999999999997</v>
      </c>
    </row>
    <row r="25157" spans="1:11" x14ac:dyDescent="0.25">
      <c r="A25157">
        <v>23968</v>
      </c>
      <c r="B25157" s="2">
        <v>11.85407</v>
      </c>
      <c r="C25157" s="3">
        <v>745</v>
      </c>
      <c r="E25157" t="s">
        <v>4939</v>
      </c>
      <c r="F25157" s="4" t="s">
        <v>4335</v>
      </c>
      <c r="G25157" s="5">
        <v>552</v>
      </c>
      <c r="H25157" s="6">
        <v>0.16274859999999999</v>
      </c>
      <c r="I25157" s="7">
        <v>37.917000000000002</v>
      </c>
    </row>
    <row r="25158" spans="1:11" x14ac:dyDescent="0.25">
      <c r="A25158">
        <v>48456</v>
      </c>
      <c r="B25158" s="2">
        <v>11.85379</v>
      </c>
      <c r="C25158" s="3">
        <v>806</v>
      </c>
      <c r="E25158" t="s">
        <v>9199</v>
      </c>
      <c r="F25158" s="4" t="s">
        <v>9106</v>
      </c>
      <c r="G25158" s="5">
        <v>605</v>
      </c>
      <c r="H25158" s="6">
        <v>7.2727299999999995E-2</v>
      </c>
      <c r="I25158" s="7">
        <v>53.472000000000001</v>
      </c>
    </row>
    <row r="25159" spans="1:11" x14ac:dyDescent="0.25">
      <c r="A25159">
        <v>29638</v>
      </c>
      <c r="B25159" s="2">
        <v>11.85309</v>
      </c>
      <c r="C25159" s="3">
        <v>3164</v>
      </c>
      <c r="D25159" s="4">
        <v>24940</v>
      </c>
      <c r="E25159" t="s">
        <v>6292</v>
      </c>
      <c r="F25159" s="4" t="s">
        <v>6130</v>
      </c>
      <c r="G25159" s="5">
        <v>2292</v>
      </c>
      <c r="H25159" s="6">
        <v>9.1147000000000006E-2</v>
      </c>
      <c r="I25159" s="7">
        <v>50.280999999999999</v>
      </c>
    </row>
    <row r="25160" spans="1:11" x14ac:dyDescent="0.25">
      <c r="A25160">
        <v>13136</v>
      </c>
      <c r="B25160" s="2">
        <v>11.85247</v>
      </c>
      <c r="C25160" s="3">
        <v>463</v>
      </c>
      <c r="E25160" t="s">
        <v>2526</v>
      </c>
      <c r="F25160" s="4" t="s">
        <v>1280</v>
      </c>
      <c r="G25160" s="5">
        <v>310</v>
      </c>
      <c r="H25160" s="6">
        <v>8.3871000000000001E-2</v>
      </c>
      <c r="I25160" s="7">
        <v>51.537999999999997</v>
      </c>
    </row>
    <row r="25161" spans="1:11" x14ac:dyDescent="0.25">
      <c r="A25161">
        <v>24641</v>
      </c>
      <c r="B25161" s="2">
        <v>11.851419999999999</v>
      </c>
      <c r="C25161" s="3">
        <v>5967</v>
      </c>
      <c r="D25161" s="4">
        <v>14140</v>
      </c>
      <c r="E25161" t="s">
        <v>5139</v>
      </c>
      <c r="F25161" s="4" t="s">
        <v>4335</v>
      </c>
      <c r="G25161" s="5">
        <v>4084</v>
      </c>
      <c r="H25161" s="6">
        <v>0.1160627</v>
      </c>
      <c r="I25161" s="7">
        <v>45.973999999999997</v>
      </c>
      <c r="J25161" s="2">
        <v>47.4</v>
      </c>
      <c r="K25161">
        <v>5</v>
      </c>
    </row>
    <row r="25162" spans="1:11" x14ac:dyDescent="0.25">
      <c r="A25162">
        <v>38663</v>
      </c>
      <c r="B25162" s="2">
        <v>11.848549999999999</v>
      </c>
      <c r="C25162" s="3">
        <v>12383</v>
      </c>
      <c r="E25162" t="s">
        <v>2939</v>
      </c>
      <c r="F25162" s="4" t="s">
        <v>7633</v>
      </c>
      <c r="G25162" s="5">
        <v>7936</v>
      </c>
      <c r="H25162" s="6">
        <v>0.1270001</v>
      </c>
      <c r="I25162" s="7">
        <v>44.076000000000001</v>
      </c>
      <c r="J25162" s="2">
        <v>67</v>
      </c>
      <c r="K25162">
        <v>1</v>
      </c>
    </row>
    <row r="25163" spans="1:11" x14ac:dyDescent="0.25">
      <c r="A25163">
        <v>62349</v>
      </c>
      <c r="B25163" s="2">
        <v>11.84656</v>
      </c>
      <c r="C25163" s="3">
        <v>474</v>
      </c>
      <c r="D25163" s="4">
        <v>39500</v>
      </c>
      <c r="E25163" t="s">
        <v>11936</v>
      </c>
      <c r="F25163" s="4" t="s">
        <v>11490</v>
      </c>
      <c r="G25163" s="5">
        <v>356</v>
      </c>
      <c r="H25163" s="6">
        <v>6.4425800000000005E-2</v>
      </c>
      <c r="I25163" s="7">
        <v>54.886000000000003</v>
      </c>
    </row>
    <row r="25164" spans="1:11" x14ac:dyDescent="0.25">
      <c r="A25164">
        <v>75563</v>
      </c>
      <c r="B25164" s="2">
        <v>11.84572</v>
      </c>
      <c r="C25164" s="3">
        <v>4460</v>
      </c>
      <c r="E25164" t="s">
        <v>1365</v>
      </c>
      <c r="F25164" s="4" t="s">
        <v>13752</v>
      </c>
      <c r="G25164" s="5">
        <v>3141</v>
      </c>
      <c r="H25164" s="6">
        <v>0.1388093</v>
      </c>
      <c r="I25164" s="7">
        <v>42.029000000000003</v>
      </c>
      <c r="J25164" s="2">
        <v>63</v>
      </c>
      <c r="K25164">
        <v>1</v>
      </c>
    </row>
    <row r="25165" spans="1:11" x14ac:dyDescent="0.25">
      <c r="A25165">
        <v>96097</v>
      </c>
      <c r="B25165" s="2">
        <v>11.843400000000001</v>
      </c>
      <c r="C25165" s="3">
        <v>9789</v>
      </c>
      <c r="E25165" t="s">
        <v>16070</v>
      </c>
      <c r="F25165" s="4" t="s">
        <v>15368</v>
      </c>
      <c r="G25165" s="5">
        <v>6547</v>
      </c>
      <c r="H25165" s="6">
        <v>0.18127670000000001</v>
      </c>
      <c r="I25165" s="7">
        <v>34.688000000000002</v>
      </c>
      <c r="J25165" s="2">
        <v>56</v>
      </c>
      <c r="K25165">
        <v>1</v>
      </c>
    </row>
    <row r="25166" spans="1:11" x14ac:dyDescent="0.25">
      <c r="A25166">
        <v>29406</v>
      </c>
      <c r="B25166" s="2">
        <v>11.837440000000001</v>
      </c>
      <c r="C25166" s="3">
        <v>30996</v>
      </c>
      <c r="D25166" s="4">
        <v>16700</v>
      </c>
      <c r="E25166" t="s">
        <v>825</v>
      </c>
      <c r="F25166" s="4" t="s">
        <v>6130</v>
      </c>
      <c r="G25166" s="5">
        <v>18375</v>
      </c>
      <c r="H25166" s="6">
        <v>0.1720178</v>
      </c>
      <c r="I25166" s="7">
        <v>36.286999999999999</v>
      </c>
      <c r="J25166" s="2">
        <v>52</v>
      </c>
      <c r="K25166">
        <v>4</v>
      </c>
    </row>
    <row r="25167" spans="1:11" x14ac:dyDescent="0.25">
      <c r="A25167">
        <v>72937</v>
      </c>
      <c r="B25167" s="2">
        <v>11.83243</v>
      </c>
      <c r="C25167" s="3">
        <v>3766</v>
      </c>
      <c r="D25167" s="4">
        <v>22900</v>
      </c>
      <c r="E25167" t="s">
        <v>13454</v>
      </c>
      <c r="F25167" s="4" t="s">
        <v>13183</v>
      </c>
      <c r="G25167" s="5">
        <v>2539</v>
      </c>
      <c r="H25167" s="6">
        <v>0.11692909999999999</v>
      </c>
      <c r="I25167" s="7">
        <v>45.804000000000002</v>
      </c>
      <c r="J25167" s="2">
        <v>35</v>
      </c>
      <c r="K25167">
        <v>1</v>
      </c>
    </row>
    <row r="25168" spans="1:11" x14ac:dyDescent="0.25">
      <c r="A25168">
        <v>61322</v>
      </c>
      <c r="B25168" s="2">
        <v>11.83159</v>
      </c>
      <c r="C25168" s="3">
        <v>1615</v>
      </c>
      <c r="D25168" s="4">
        <v>36860</v>
      </c>
      <c r="E25168" t="s">
        <v>11710</v>
      </c>
      <c r="F25168" s="4" t="s">
        <v>11490</v>
      </c>
      <c r="G25168" s="5">
        <v>954</v>
      </c>
      <c r="H25168" s="6">
        <v>0.113089</v>
      </c>
      <c r="I25168" s="7">
        <v>46.466000000000001</v>
      </c>
    </row>
    <row r="25169" spans="1:12" x14ac:dyDescent="0.25">
      <c r="A25169">
        <v>50316</v>
      </c>
      <c r="B25169" s="2">
        <v>11.82891</v>
      </c>
      <c r="C25169" s="3">
        <v>17059</v>
      </c>
      <c r="D25169" s="4">
        <v>19780</v>
      </c>
      <c r="E25169" t="s">
        <v>9677</v>
      </c>
      <c r="F25169" s="4" t="s">
        <v>9593</v>
      </c>
      <c r="G25169" s="5">
        <v>10237</v>
      </c>
      <c r="H25169" s="6">
        <v>0.13021389999999999</v>
      </c>
      <c r="I25169" s="7">
        <v>43.505000000000003</v>
      </c>
      <c r="J25169" s="2">
        <v>50.777799999999999</v>
      </c>
      <c r="K25169">
        <v>9</v>
      </c>
    </row>
    <row r="25170" spans="1:12" x14ac:dyDescent="0.25">
      <c r="A25170">
        <v>58430</v>
      </c>
      <c r="B25170" s="2">
        <v>11.82644</v>
      </c>
      <c r="C25170" s="3">
        <v>108</v>
      </c>
      <c r="E25170" t="s">
        <v>11164</v>
      </c>
      <c r="F25170" s="4" t="s">
        <v>11069</v>
      </c>
      <c r="G25170" s="5">
        <v>82</v>
      </c>
      <c r="H25170" s="6">
        <v>8.5365899999999995E-2</v>
      </c>
      <c r="I25170" s="7">
        <v>51.25</v>
      </c>
    </row>
    <row r="25171" spans="1:12" x14ac:dyDescent="0.25">
      <c r="A25171">
        <v>36539</v>
      </c>
      <c r="B25171" s="2">
        <v>11.82629</v>
      </c>
      <c r="C25171" s="3">
        <v>910</v>
      </c>
      <c r="E25171" t="s">
        <v>7284</v>
      </c>
      <c r="F25171" s="4" t="s">
        <v>7027</v>
      </c>
      <c r="G25171" s="5">
        <v>555</v>
      </c>
      <c r="H25171" s="6">
        <v>6.8468500000000002E-2</v>
      </c>
      <c r="I25171" s="7">
        <v>54.167000000000002</v>
      </c>
    </row>
    <row r="25172" spans="1:12" x14ac:dyDescent="0.25">
      <c r="A25172">
        <v>24557</v>
      </c>
      <c r="B25172" s="2">
        <v>11.824859999999999</v>
      </c>
      <c r="C25172" s="3">
        <v>7102</v>
      </c>
      <c r="D25172" s="4">
        <v>19260</v>
      </c>
      <c r="E25172" t="s">
        <v>5104</v>
      </c>
      <c r="F25172" s="4" t="s">
        <v>4335</v>
      </c>
      <c r="G25172" s="5">
        <v>5410</v>
      </c>
      <c r="H25172" s="6">
        <v>0.1079283</v>
      </c>
      <c r="I25172" s="7">
        <v>47.347999999999999</v>
      </c>
      <c r="J25172" s="2">
        <v>69</v>
      </c>
      <c r="K25172">
        <v>1</v>
      </c>
    </row>
    <row r="25173" spans="1:12" x14ac:dyDescent="0.25">
      <c r="A25173">
        <v>97733</v>
      </c>
      <c r="B25173" s="2">
        <v>11.823449999999999</v>
      </c>
      <c r="C25173" s="3">
        <v>580</v>
      </c>
      <c r="D25173" s="4">
        <v>28900</v>
      </c>
      <c r="E25173" t="s">
        <v>3030</v>
      </c>
      <c r="F25173" s="4" t="s">
        <v>16170</v>
      </c>
      <c r="G25173" s="5">
        <v>492</v>
      </c>
      <c r="H25173" s="6">
        <v>0.1178862</v>
      </c>
      <c r="I25173" s="7">
        <v>45.625</v>
      </c>
    </row>
    <row r="25174" spans="1:12" x14ac:dyDescent="0.25">
      <c r="A25174">
        <v>34433</v>
      </c>
      <c r="B25174" s="2">
        <v>11.822329999999999</v>
      </c>
      <c r="C25174" s="3">
        <v>5304</v>
      </c>
      <c r="D25174" s="4">
        <v>26140</v>
      </c>
      <c r="E25174" t="s">
        <v>6984</v>
      </c>
      <c r="F25174" s="4" t="s">
        <v>6689</v>
      </c>
      <c r="G25174" s="5">
        <v>4179</v>
      </c>
      <c r="H25174" s="6">
        <v>0.1129187</v>
      </c>
      <c r="I25174" s="7">
        <v>46.475999999999999</v>
      </c>
      <c r="J25174" s="2">
        <v>74</v>
      </c>
      <c r="K25174">
        <v>1</v>
      </c>
    </row>
    <row r="25175" spans="1:12" x14ac:dyDescent="0.25">
      <c r="A25175">
        <v>40358</v>
      </c>
      <c r="B25175" s="2">
        <v>11.821199999999999</v>
      </c>
      <c r="C25175" s="3">
        <v>699</v>
      </c>
      <c r="D25175" s="4">
        <v>34460</v>
      </c>
      <c r="E25175" t="s">
        <v>7936</v>
      </c>
      <c r="F25175" s="4" t="s">
        <v>7883</v>
      </c>
      <c r="G25175" s="5">
        <v>546</v>
      </c>
      <c r="H25175" s="6">
        <v>0.1480804</v>
      </c>
      <c r="I25175" s="7">
        <v>40.398000000000003</v>
      </c>
      <c r="J25175" s="2">
        <v>63</v>
      </c>
      <c r="K25175">
        <v>1</v>
      </c>
    </row>
    <row r="25176" spans="1:12" x14ac:dyDescent="0.25">
      <c r="A25176">
        <v>15346</v>
      </c>
      <c r="B25176" s="2">
        <v>11.820970000000001</v>
      </c>
      <c r="C25176" s="3">
        <v>552</v>
      </c>
      <c r="E25176" t="s">
        <v>3105</v>
      </c>
      <c r="F25176" s="4" t="s">
        <v>3003</v>
      </c>
      <c r="G25176" s="5">
        <v>409</v>
      </c>
      <c r="H25176" s="6">
        <v>0.14390240000000001</v>
      </c>
      <c r="I25176" s="7">
        <v>41.118000000000002</v>
      </c>
    </row>
    <row r="25177" spans="1:12" x14ac:dyDescent="0.25">
      <c r="A25177">
        <v>43232</v>
      </c>
      <c r="B25177" s="2">
        <v>11.81465</v>
      </c>
      <c r="C25177" s="3">
        <v>41714</v>
      </c>
      <c r="D25177" s="4">
        <v>18140</v>
      </c>
      <c r="E25177" t="s">
        <v>1585</v>
      </c>
      <c r="F25177" s="4" t="s">
        <v>8295</v>
      </c>
      <c r="G25177" s="5">
        <v>25989</v>
      </c>
      <c r="H25177" s="6">
        <v>0.13755819999999999</v>
      </c>
      <c r="I25177" s="7">
        <v>42.212000000000003</v>
      </c>
      <c r="J25177" s="2">
        <v>45.8</v>
      </c>
      <c r="K25177">
        <v>5</v>
      </c>
    </row>
    <row r="25178" spans="1:12" x14ac:dyDescent="0.25">
      <c r="A25178">
        <v>79904</v>
      </c>
      <c r="B25178" s="2">
        <v>11.803610000000001</v>
      </c>
      <c r="C25178" s="3">
        <v>35337</v>
      </c>
      <c r="D25178" s="4">
        <v>21340</v>
      </c>
      <c r="E25178" t="s">
        <v>11792</v>
      </c>
      <c r="F25178" s="4" t="s">
        <v>13752</v>
      </c>
      <c r="G25178" s="5">
        <v>20160</v>
      </c>
      <c r="H25178" s="6">
        <v>0.16179750000000001</v>
      </c>
      <c r="I25178" s="7">
        <v>38.020000000000003</v>
      </c>
      <c r="J25178" s="2">
        <v>43.8</v>
      </c>
      <c r="K25178">
        <v>10</v>
      </c>
      <c r="L25178" s="2">
        <v>71</v>
      </c>
    </row>
    <row r="25179" spans="1:12" x14ac:dyDescent="0.25">
      <c r="A25179">
        <v>25849</v>
      </c>
      <c r="B25179" s="2">
        <v>11.798679999999999</v>
      </c>
      <c r="C25179" s="3">
        <v>495</v>
      </c>
      <c r="D25179" s="4">
        <v>13220</v>
      </c>
      <c r="E25179" t="s">
        <v>5426</v>
      </c>
      <c r="F25179" s="4" t="s">
        <v>5144</v>
      </c>
      <c r="G25179" s="5">
        <v>430</v>
      </c>
      <c r="H25179" s="6">
        <v>0.2837209</v>
      </c>
      <c r="I25179" s="7">
        <v>16.949000000000002</v>
      </c>
    </row>
    <row r="25180" spans="1:12" x14ac:dyDescent="0.25">
      <c r="A25180">
        <v>79401</v>
      </c>
      <c r="B25180" s="2">
        <v>11.79791</v>
      </c>
      <c r="C25180" s="3">
        <v>7638</v>
      </c>
      <c r="D25180" s="4">
        <v>31180</v>
      </c>
      <c r="E25180" t="s">
        <v>14418</v>
      </c>
      <c r="F25180" s="4" t="s">
        <v>13752</v>
      </c>
      <c r="G25180" s="5">
        <v>2803</v>
      </c>
      <c r="H25180" s="6">
        <v>0.23573469999999999</v>
      </c>
      <c r="I25180" s="7">
        <v>25.24</v>
      </c>
      <c r="J25180" s="2">
        <v>53.25</v>
      </c>
      <c r="K25180">
        <v>4</v>
      </c>
    </row>
    <row r="25181" spans="1:12" x14ac:dyDescent="0.25">
      <c r="A25181">
        <v>46985</v>
      </c>
      <c r="B25181" s="2">
        <v>11.79705</v>
      </c>
      <c r="C25181" s="3">
        <v>1103</v>
      </c>
      <c r="E25181" t="s">
        <v>8933</v>
      </c>
      <c r="F25181" s="4" t="s">
        <v>8800</v>
      </c>
      <c r="G25181" s="5">
        <v>791</v>
      </c>
      <c r="H25181" s="6">
        <v>9.3552499999999997E-2</v>
      </c>
      <c r="I25181" s="7">
        <v>49.8</v>
      </c>
      <c r="J25181" s="2">
        <v>31</v>
      </c>
      <c r="K25181">
        <v>1</v>
      </c>
    </row>
    <row r="25182" spans="1:12" x14ac:dyDescent="0.25">
      <c r="A25182">
        <v>16940</v>
      </c>
      <c r="B25182" s="2">
        <v>11.796799999999999</v>
      </c>
      <c r="C25182" s="3">
        <v>407</v>
      </c>
      <c r="E25182" t="s">
        <v>600</v>
      </c>
      <c r="F25182" s="4" t="s">
        <v>3003</v>
      </c>
      <c r="G25182" s="5">
        <v>234</v>
      </c>
      <c r="H25182" s="6">
        <v>0.18723400000000001</v>
      </c>
      <c r="I25182" s="7">
        <v>33.610999999999997</v>
      </c>
    </row>
    <row r="25183" spans="1:12" x14ac:dyDescent="0.25">
      <c r="A25183">
        <v>57579</v>
      </c>
      <c r="B25183" s="2">
        <v>11.79655</v>
      </c>
      <c r="C25183" s="3">
        <v>1406</v>
      </c>
      <c r="E25183" t="s">
        <v>11009</v>
      </c>
      <c r="F25183" s="4" t="s">
        <v>10877</v>
      </c>
      <c r="G25183" s="5">
        <v>808</v>
      </c>
      <c r="H25183" s="6">
        <v>0.1881188</v>
      </c>
      <c r="I25183" s="7">
        <v>33.456000000000003</v>
      </c>
    </row>
    <row r="25184" spans="1:12" x14ac:dyDescent="0.25">
      <c r="A25184">
        <v>74948</v>
      </c>
      <c r="B25184" s="2">
        <v>11.794359999999999</v>
      </c>
      <c r="C25184" s="3">
        <v>12520</v>
      </c>
      <c r="D25184" s="4">
        <v>22900</v>
      </c>
      <c r="E25184" t="s">
        <v>13744</v>
      </c>
      <c r="F25184" s="4" t="s">
        <v>13462</v>
      </c>
      <c r="G25184" s="5">
        <v>8338</v>
      </c>
      <c r="H25184" s="6">
        <v>0.13036700000000001</v>
      </c>
      <c r="I25184" s="7">
        <v>43.433999999999997</v>
      </c>
      <c r="J25184" s="2">
        <v>64.333299999999994</v>
      </c>
      <c r="K25184">
        <v>3</v>
      </c>
    </row>
    <row r="25185" spans="1:11" x14ac:dyDescent="0.25">
      <c r="A25185">
        <v>64779</v>
      </c>
      <c r="B25185" s="2">
        <v>11.79196</v>
      </c>
      <c r="C25185" s="3">
        <v>2565</v>
      </c>
      <c r="D25185" s="4">
        <v>28140</v>
      </c>
      <c r="E25185" t="s">
        <v>12327</v>
      </c>
      <c r="F25185" s="4" t="s">
        <v>12102</v>
      </c>
      <c r="G25185" s="5">
        <v>1671</v>
      </c>
      <c r="H25185" s="6">
        <v>0.12746859999999999</v>
      </c>
      <c r="I25185" s="7">
        <v>43.933999999999997</v>
      </c>
    </row>
    <row r="25186" spans="1:11" x14ac:dyDescent="0.25">
      <c r="A25186">
        <v>74010</v>
      </c>
      <c r="B25186" s="2">
        <v>11.789820000000001</v>
      </c>
      <c r="C25186" s="3">
        <v>10786</v>
      </c>
      <c r="D25186" s="4">
        <v>46140</v>
      </c>
      <c r="E25186" t="s">
        <v>4345</v>
      </c>
      <c r="F25186" s="4" t="s">
        <v>13462</v>
      </c>
      <c r="G25186" s="5">
        <v>7282</v>
      </c>
      <c r="H25186" s="6">
        <v>0.1278319</v>
      </c>
      <c r="I25186" s="7">
        <v>43.860999999999997</v>
      </c>
      <c r="J25186" s="2">
        <v>46.5</v>
      </c>
      <c r="K25186">
        <v>2</v>
      </c>
    </row>
    <row r="25187" spans="1:11" x14ac:dyDescent="0.25">
      <c r="A25187">
        <v>49645</v>
      </c>
      <c r="B25187" s="2">
        <v>11.78781</v>
      </c>
      <c r="C25187" s="3">
        <v>1547</v>
      </c>
      <c r="E25187" t="s">
        <v>9432</v>
      </c>
      <c r="F25187" s="4" t="s">
        <v>9106</v>
      </c>
      <c r="G25187" s="5">
        <v>1126</v>
      </c>
      <c r="H25187" s="6">
        <v>0.12777289999999999</v>
      </c>
      <c r="I25187" s="7">
        <v>43.869</v>
      </c>
    </row>
    <row r="25188" spans="1:11" x14ac:dyDescent="0.25">
      <c r="A25188">
        <v>12456</v>
      </c>
      <c r="B25188" s="2">
        <v>11.787430000000001</v>
      </c>
      <c r="C25188" s="3">
        <v>689</v>
      </c>
      <c r="D25188" s="4">
        <v>28740</v>
      </c>
      <c r="E25188" t="s">
        <v>2220</v>
      </c>
      <c r="F25188" s="4" t="s">
        <v>1280</v>
      </c>
      <c r="G25188" s="5">
        <v>439</v>
      </c>
      <c r="H25188" s="6">
        <v>0.1227273</v>
      </c>
      <c r="I25188" s="7">
        <v>44.74</v>
      </c>
    </row>
    <row r="25189" spans="1:11" x14ac:dyDescent="0.25">
      <c r="A25189">
        <v>40020</v>
      </c>
      <c r="B25189" s="2">
        <v>11.78731</v>
      </c>
      <c r="C25189" s="3">
        <v>112</v>
      </c>
      <c r="D25189" s="4">
        <v>12680</v>
      </c>
      <c r="E25189" t="s">
        <v>1000</v>
      </c>
      <c r="F25189" s="4" t="s">
        <v>7883</v>
      </c>
      <c r="G25189" s="5">
        <v>72</v>
      </c>
      <c r="H25189" s="6">
        <v>9.5890400000000001E-2</v>
      </c>
      <c r="I25189" s="7">
        <v>49.375</v>
      </c>
    </row>
    <row r="25190" spans="1:11" x14ac:dyDescent="0.25">
      <c r="A25190">
        <v>68020</v>
      </c>
      <c r="B25190" s="2">
        <v>11.78715</v>
      </c>
      <c r="C25190" s="3">
        <v>755</v>
      </c>
      <c r="E25190" t="s">
        <v>6372</v>
      </c>
      <c r="F25190" s="4" t="s">
        <v>12738</v>
      </c>
      <c r="G25190" s="5">
        <v>601</v>
      </c>
      <c r="H25190" s="6">
        <v>0.1179402</v>
      </c>
      <c r="I25190" s="7">
        <v>45.563000000000002</v>
      </c>
      <c r="J25190" s="2">
        <v>68</v>
      </c>
      <c r="K25190">
        <v>1</v>
      </c>
    </row>
    <row r="25191" spans="1:11" x14ac:dyDescent="0.25">
      <c r="A25191">
        <v>48419</v>
      </c>
      <c r="B25191" s="2">
        <v>11.78655</v>
      </c>
      <c r="C25191" s="3">
        <v>2632</v>
      </c>
      <c r="E25191" t="s">
        <v>9182</v>
      </c>
      <c r="F25191" s="4" t="s">
        <v>9106</v>
      </c>
      <c r="G25191" s="5">
        <v>1917</v>
      </c>
      <c r="H25191" s="6">
        <v>0.11783109999999999</v>
      </c>
      <c r="I25191" s="7">
        <v>45.581000000000003</v>
      </c>
    </row>
    <row r="25192" spans="1:11" x14ac:dyDescent="0.25">
      <c r="A25192">
        <v>76114</v>
      </c>
      <c r="B25192" s="2">
        <v>11.78234</v>
      </c>
      <c r="C25192" s="3">
        <v>25197</v>
      </c>
      <c r="D25192" s="4">
        <v>19100</v>
      </c>
      <c r="E25192" t="s">
        <v>13904</v>
      </c>
      <c r="F25192" s="4" t="s">
        <v>13752</v>
      </c>
      <c r="G25192" s="5">
        <v>15661</v>
      </c>
      <c r="H25192" s="6">
        <v>0.12374690000000001</v>
      </c>
      <c r="I25192" s="7">
        <v>44.557000000000002</v>
      </c>
      <c r="J25192" s="2">
        <v>51.333300000000001</v>
      </c>
      <c r="K25192">
        <v>9</v>
      </c>
    </row>
    <row r="25193" spans="1:11" x14ac:dyDescent="0.25">
      <c r="A25193">
        <v>29581</v>
      </c>
      <c r="B25193" s="2">
        <v>11.77778</v>
      </c>
      <c r="C25193" s="3">
        <v>5328</v>
      </c>
      <c r="D25193" s="4">
        <v>34820</v>
      </c>
      <c r="E25193" t="s">
        <v>2735</v>
      </c>
      <c r="F25193" s="4" t="s">
        <v>6130</v>
      </c>
      <c r="G25193" s="5">
        <v>3420</v>
      </c>
      <c r="H25193" s="6">
        <v>0.15029239999999999</v>
      </c>
      <c r="I25193" s="7">
        <v>39.969000000000001</v>
      </c>
    </row>
    <row r="25194" spans="1:11" x14ac:dyDescent="0.25">
      <c r="A25194">
        <v>36426</v>
      </c>
      <c r="B25194" s="2">
        <v>11.77439</v>
      </c>
      <c r="C25194" s="3">
        <v>15326</v>
      </c>
      <c r="E25194" t="s">
        <v>7245</v>
      </c>
      <c r="F25194" s="4" t="s">
        <v>7027</v>
      </c>
      <c r="G25194" s="5">
        <v>10750</v>
      </c>
      <c r="H25194" s="6">
        <v>0.17423259999999999</v>
      </c>
      <c r="I25194" s="7">
        <v>35.831000000000003</v>
      </c>
      <c r="J25194" s="2">
        <v>48.6</v>
      </c>
      <c r="K25194">
        <v>5</v>
      </c>
    </row>
    <row r="25195" spans="1:11" x14ac:dyDescent="0.25">
      <c r="A25195">
        <v>65611</v>
      </c>
      <c r="B25195" s="2">
        <v>11.77145</v>
      </c>
      <c r="C25195" s="3">
        <v>2032</v>
      </c>
      <c r="D25195" s="4">
        <v>14700</v>
      </c>
      <c r="E25195" t="s">
        <v>12429</v>
      </c>
      <c r="F25195" s="4" t="s">
        <v>12102</v>
      </c>
      <c r="G25195" s="5">
        <v>1516</v>
      </c>
      <c r="H25195" s="6">
        <v>8.8991399999999998E-2</v>
      </c>
      <c r="I25195" s="7">
        <v>50.546999999999997</v>
      </c>
    </row>
    <row r="25196" spans="1:11" x14ac:dyDescent="0.25">
      <c r="A25196">
        <v>62975</v>
      </c>
      <c r="B25196" s="2">
        <v>11.77102</v>
      </c>
      <c r="C25196" s="3">
        <v>372</v>
      </c>
      <c r="D25196" s="4">
        <v>16060</v>
      </c>
      <c r="E25196" t="s">
        <v>1873</v>
      </c>
      <c r="F25196" s="4" t="s">
        <v>11490</v>
      </c>
      <c r="G25196" s="5">
        <v>289</v>
      </c>
      <c r="H25196" s="6">
        <v>0.19377159999999999</v>
      </c>
      <c r="I25196" s="7">
        <v>32.44</v>
      </c>
    </row>
    <row r="25197" spans="1:11" x14ac:dyDescent="0.25">
      <c r="A25197">
        <v>33853</v>
      </c>
      <c r="B25197" s="2">
        <v>11.76923</v>
      </c>
      <c r="C25197" s="3">
        <v>11678</v>
      </c>
      <c r="D25197" s="4">
        <v>29460</v>
      </c>
      <c r="E25197" t="s">
        <v>6935</v>
      </c>
      <c r="F25197" s="4" t="s">
        <v>6689</v>
      </c>
      <c r="G25197" s="5">
        <v>7177</v>
      </c>
      <c r="H25197" s="6">
        <v>0.15324599999999999</v>
      </c>
      <c r="I25197" s="7">
        <v>39.442999999999998</v>
      </c>
      <c r="J25197" s="2">
        <v>46</v>
      </c>
      <c r="K25197">
        <v>2</v>
      </c>
    </row>
    <row r="25198" spans="1:11" x14ac:dyDescent="0.25">
      <c r="A25198">
        <v>75656</v>
      </c>
      <c r="B25198" s="2">
        <v>11.76674</v>
      </c>
      <c r="C25198" s="3">
        <v>4859</v>
      </c>
      <c r="E25198" t="s">
        <v>13837</v>
      </c>
      <c r="F25198" s="4" t="s">
        <v>13752</v>
      </c>
      <c r="G25198" s="5">
        <v>3221</v>
      </c>
      <c r="H25198" s="6">
        <v>9.2489100000000005E-2</v>
      </c>
      <c r="I25198" s="7">
        <v>49.94</v>
      </c>
    </row>
    <row r="25199" spans="1:11" x14ac:dyDescent="0.25">
      <c r="A25199">
        <v>25670</v>
      </c>
      <c r="B25199" s="2">
        <v>11.764950000000001</v>
      </c>
      <c r="C25199" s="3">
        <v>6313</v>
      </c>
      <c r="E25199" t="s">
        <v>5396</v>
      </c>
      <c r="F25199" s="4" t="s">
        <v>5144</v>
      </c>
      <c r="G25199" s="5">
        <v>4251</v>
      </c>
      <c r="H25199" s="6">
        <v>8.0432699999999996E-2</v>
      </c>
      <c r="I25199" s="7">
        <v>52.01</v>
      </c>
    </row>
    <row r="25200" spans="1:11" x14ac:dyDescent="0.25">
      <c r="A25200">
        <v>64788</v>
      </c>
      <c r="B25200" s="2">
        <v>11.76371</v>
      </c>
      <c r="C25200" s="3">
        <v>1384</v>
      </c>
      <c r="E25200" t="s">
        <v>12329</v>
      </c>
      <c r="F25200" s="4" t="s">
        <v>12102</v>
      </c>
      <c r="G25200" s="5">
        <v>916</v>
      </c>
      <c r="H25200" s="6">
        <v>9.7161600000000001E-2</v>
      </c>
      <c r="I25200" s="7">
        <v>49.106999999999999</v>
      </c>
    </row>
    <row r="25201" spans="1:11" x14ac:dyDescent="0.25">
      <c r="A25201">
        <v>78656</v>
      </c>
      <c r="B25201" s="2">
        <v>11.76315</v>
      </c>
      <c r="C25201" s="3">
        <v>2194</v>
      </c>
      <c r="D25201" s="4">
        <v>12420</v>
      </c>
      <c r="E25201" t="s">
        <v>9639</v>
      </c>
      <c r="F25201" s="4" t="s">
        <v>13752</v>
      </c>
      <c r="G25201" s="5">
        <v>1450</v>
      </c>
      <c r="H25201" s="6">
        <v>0.1199173</v>
      </c>
      <c r="I25201" s="7">
        <v>45.173999999999999</v>
      </c>
      <c r="J25201" s="2">
        <v>62</v>
      </c>
      <c r="K25201">
        <v>1</v>
      </c>
    </row>
    <row r="25202" spans="1:11" x14ac:dyDescent="0.25">
      <c r="A25202">
        <v>28740</v>
      </c>
      <c r="B25202" s="2">
        <v>11.76254</v>
      </c>
      <c r="C25202" s="3">
        <v>1664</v>
      </c>
      <c r="E25202" t="s">
        <v>6097</v>
      </c>
      <c r="F25202" s="4" t="s">
        <v>5642</v>
      </c>
      <c r="G25202" s="5">
        <v>1110</v>
      </c>
      <c r="H25202" s="6">
        <v>0.1234234</v>
      </c>
      <c r="I25202" s="7">
        <v>44.564999999999998</v>
      </c>
    </row>
    <row r="25203" spans="1:11" x14ac:dyDescent="0.25">
      <c r="A25203">
        <v>63857</v>
      </c>
      <c r="B25203" s="2">
        <v>11.760249999999999</v>
      </c>
      <c r="C25203" s="3">
        <v>12958</v>
      </c>
      <c r="D25203" s="4">
        <v>28380</v>
      </c>
      <c r="E25203" t="s">
        <v>12218</v>
      </c>
      <c r="F25203" s="4" t="s">
        <v>12102</v>
      </c>
      <c r="G25203" s="5">
        <v>8446</v>
      </c>
      <c r="H25203" s="6">
        <v>0.13686950000000001</v>
      </c>
      <c r="I25203" s="7">
        <v>42.237000000000002</v>
      </c>
      <c r="J25203" s="2">
        <v>61.25</v>
      </c>
      <c r="K25203">
        <v>4</v>
      </c>
    </row>
    <row r="25204" spans="1:11" x14ac:dyDescent="0.25">
      <c r="A25204">
        <v>15849</v>
      </c>
      <c r="B25204" s="2">
        <v>11.757999999999999</v>
      </c>
      <c r="C25204" s="3">
        <v>1315</v>
      </c>
      <c r="D25204" s="4">
        <v>20180</v>
      </c>
      <c r="E25204" t="s">
        <v>2874</v>
      </c>
      <c r="F25204" s="4" t="s">
        <v>3003</v>
      </c>
      <c r="G25204" s="5">
        <v>949</v>
      </c>
      <c r="H25204" s="6">
        <v>7.2631600000000004E-2</v>
      </c>
      <c r="I25204" s="7">
        <v>53.332999999999998</v>
      </c>
    </row>
    <row r="25205" spans="1:11" x14ac:dyDescent="0.25">
      <c r="A25205">
        <v>37317</v>
      </c>
      <c r="B25205" s="2">
        <v>11.757300000000001</v>
      </c>
      <c r="C25205" s="3">
        <v>2839</v>
      </c>
      <c r="D25205" s="4">
        <v>17420</v>
      </c>
      <c r="E25205" t="s">
        <v>7413</v>
      </c>
      <c r="F25205" s="4" t="s">
        <v>7348</v>
      </c>
      <c r="G25205" s="5">
        <v>1981</v>
      </c>
      <c r="H25205" s="6">
        <v>0.12714429999999999</v>
      </c>
      <c r="I25205" s="7">
        <v>43.911000000000001</v>
      </c>
    </row>
    <row r="25206" spans="1:11" x14ac:dyDescent="0.25">
      <c r="A25206">
        <v>51363</v>
      </c>
      <c r="B25206" s="2">
        <v>11.7568</v>
      </c>
      <c r="C25206" s="3">
        <v>155</v>
      </c>
      <c r="D25206" s="4">
        <v>44020</v>
      </c>
      <c r="E25206" t="s">
        <v>9851</v>
      </c>
      <c r="F25206" s="4" t="s">
        <v>9593</v>
      </c>
      <c r="G25206" s="5">
        <v>101</v>
      </c>
      <c r="H25206" s="6">
        <v>9.9010000000000001E-3</v>
      </c>
      <c r="I25206" s="7">
        <v>64.167000000000002</v>
      </c>
    </row>
    <row r="25207" spans="1:11" x14ac:dyDescent="0.25">
      <c r="A25207">
        <v>28337</v>
      </c>
      <c r="B25207" s="2">
        <v>11.75511</v>
      </c>
      <c r="C25207" s="3">
        <v>10295</v>
      </c>
      <c r="E25207" t="s">
        <v>2426</v>
      </c>
      <c r="F25207" s="4" t="s">
        <v>5642</v>
      </c>
      <c r="G25207" s="5">
        <v>6953</v>
      </c>
      <c r="H25207" s="6">
        <v>0.1415013</v>
      </c>
      <c r="I25207" s="7">
        <v>41.423999999999999</v>
      </c>
      <c r="J25207" s="2">
        <v>36.5</v>
      </c>
      <c r="K25207">
        <v>2</v>
      </c>
    </row>
    <row r="25208" spans="1:11" x14ac:dyDescent="0.25">
      <c r="A25208">
        <v>28693</v>
      </c>
      <c r="B25208" s="2">
        <v>11.75318</v>
      </c>
      <c r="C25208" s="3">
        <v>1511</v>
      </c>
      <c r="E25208" t="s">
        <v>6073</v>
      </c>
      <c r="F25208" s="4" t="s">
        <v>5642</v>
      </c>
      <c r="G25208" s="5">
        <v>1123</v>
      </c>
      <c r="H25208" s="6">
        <v>0.1193232</v>
      </c>
      <c r="I25208" s="7">
        <v>45.25</v>
      </c>
    </row>
    <row r="25209" spans="1:11" x14ac:dyDescent="0.25">
      <c r="A25209">
        <v>17052</v>
      </c>
      <c r="B25209" s="2">
        <v>11.752660000000001</v>
      </c>
      <c r="C25209" s="3">
        <v>1511</v>
      </c>
      <c r="D25209" s="4">
        <v>26500</v>
      </c>
      <c r="E25209" t="s">
        <v>3696</v>
      </c>
      <c r="F25209" s="4" t="s">
        <v>3003</v>
      </c>
      <c r="G25209" s="5">
        <v>1055</v>
      </c>
      <c r="H25209" s="6">
        <v>6.72349E-2</v>
      </c>
      <c r="I25209" s="7">
        <v>54.25</v>
      </c>
    </row>
    <row r="25210" spans="1:11" x14ac:dyDescent="0.25">
      <c r="A25210">
        <v>95605</v>
      </c>
      <c r="B25210" s="2">
        <v>11.750299999999999</v>
      </c>
      <c r="C25210" s="3">
        <v>14326</v>
      </c>
      <c r="D25210" s="4">
        <v>40900</v>
      </c>
      <c r="E25210" t="s">
        <v>15948</v>
      </c>
      <c r="F25210" s="4" t="s">
        <v>15368</v>
      </c>
      <c r="G25210" s="5">
        <v>8784</v>
      </c>
      <c r="H25210" s="6">
        <v>0.1477687</v>
      </c>
      <c r="I25210" s="7">
        <v>40.332999999999998</v>
      </c>
      <c r="J25210" s="2">
        <v>44.8</v>
      </c>
      <c r="K25210">
        <v>5</v>
      </c>
    </row>
    <row r="25211" spans="1:11" x14ac:dyDescent="0.25">
      <c r="A25211">
        <v>59639</v>
      </c>
      <c r="B25211" s="2">
        <v>11.747999999999999</v>
      </c>
      <c r="C25211" s="3">
        <v>1139</v>
      </c>
      <c r="E25211" t="s">
        <v>230</v>
      </c>
      <c r="F25211" s="4" t="s">
        <v>11278</v>
      </c>
      <c r="G25211" s="5">
        <v>848</v>
      </c>
      <c r="H25211" s="6">
        <v>0.15312129999999999</v>
      </c>
      <c r="I25211" s="7">
        <v>39.408000000000001</v>
      </c>
    </row>
    <row r="25212" spans="1:11" x14ac:dyDescent="0.25">
      <c r="A25212">
        <v>18220</v>
      </c>
      <c r="B25212" s="2">
        <v>11.747730000000001</v>
      </c>
      <c r="C25212" s="3">
        <v>374</v>
      </c>
      <c r="D25212" s="4">
        <v>39060</v>
      </c>
      <c r="E25212" t="s">
        <v>3992</v>
      </c>
      <c r="F25212" s="4" t="s">
        <v>3003</v>
      </c>
      <c r="G25212" s="5">
        <v>287</v>
      </c>
      <c r="H25212" s="6">
        <v>5.9233399999999999E-2</v>
      </c>
      <c r="I25212" s="7">
        <v>55.625</v>
      </c>
    </row>
    <row r="25213" spans="1:11" x14ac:dyDescent="0.25">
      <c r="A25213">
        <v>36761</v>
      </c>
      <c r="B25213" s="2">
        <v>11.74751</v>
      </c>
      <c r="C25213" s="3">
        <v>913</v>
      </c>
      <c r="D25213" s="4">
        <v>42820</v>
      </c>
      <c r="E25213" t="s">
        <v>7319</v>
      </c>
      <c r="F25213" s="4" t="s">
        <v>7027</v>
      </c>
      <c r="G25213" s="5">
        <v>634</v>
      </c>
      <c r="H25213" s="6">
        <v>0.1182965</v>
      </c>
      <c r="I25213" s="7">
        <v>45.417000000000002</v>
      </c>
    </row>
    <row r="25214" spans="1:11" x14ac:dyDescent="0.25">
      <c r="A25214">
        <v>44048</v>
      </c>
      <c r="B25214" s="2">
        <v>11.746880000000001</v>
      </c>
      <c r="C25214" s="3">
        <v>3075</v>
      </c>
      <c r="D25214" s="4">
        <v>11780</v>
      </c>
      <c r="E25214" t="s">
        <v>4486</v>
      </c>
      <c r="F25214" s="4" t="s">
        <v>8295</v>
      </c>
      <c r="G25214" s="5">
        <v>1993</v>
      </c>
      <c r="H25214" s="6">
        <v>0.1138986</v>
      </c>
      <c r="I25214" s="7">
        <v>46.176000000000002</v>
      </c>
    </row>
    <row r="25215" spans="1:11" x14ac:dyDescent="0.25">
      <c r="A25215">
        <v>72626</v>
      </c>
      <c r="B25215" s="2">
        <v>11.746169999999999</v>
      </c>
      <c r="C25215" s="3">
        <v>1300</v>
      </c>
      <c r="D25215" s="4">
        <v>34260</v>
      </c>
      <c r="E25215" t="s">
        <v>13400</v>
      </c>
      <c r="F25215" s="4" t="s">
        <v>13183</v>
      </c>
      <c r="G25215" s="5">
        <v>963</v>
      </c>
      <c r="H25215" s="6">
        <v>0.1524896</v>
      </c>
      <c r="I25215" s="7">
        <v>39.5</v>
      </c>
    </row>
    <row r="25216" spans="1:11" x14ac:dyDescent="0.25">
      <c r="A25216">
        <v>28133</v>
      </c>
      <c r="B25216" s="2">
        <v>11.745480000000001</v>
      </c>
      <c r="C25216" s="3">
        <v>2558</v>
      </c>
      <c r="E25216" t="s">
        <v>5889</v>
      </c>
      <c r="F25216" s="4" t="s">
        <v>5642</v>
      </c>
      <c r="G25216" s="5">
        <v>1916</v>
      </c>
      <c r="H25216" s="6">
        <v>0.1122129</v>
      </c>
      <c r="I25216" s="7">
        <v>46.457999999999998</v>
      </c>
    </row>
    <row r="25217" spans="1:12" x14ac:dyDescent="0.25">
      <c r="A25217">
        <v>20020</v>
      </c>
      <c r="B25217" s="2">
        <v>11.737349999999999</v>
      </c>
      <c r="C25217" s="3">
        <v>52479</v>
      </c>
      <c r="D25217" s="4">
        <v>47900</v>
      </c>
      <c r="E25217" t="s">
        <v>579</v>
      </c>
      <c r="F25217" s="4" t="s">
        <v>4333</v>
      </c>
      <c r="G25217" s="5">
        <v>32046</v>
      </c>
      <c r="H25217" s="6">
        <v>0.16304689999999999</v>
      </c>
      <c r="I25217" s="7">
        <v>37.671999999999997</v>
      </c>
      <c r="J25217" s="2">
        <v>38.7273</v>
      </c>
      <c r="K25217">
        <v>22</v>
      </c>
      <c r="L25217" s="2">
        <v>43.5</v>
      </c>
    </row>
    <row r="25218" spans="1:12" x14ac:dyDescent="0.25">
      <c r="A25218">
        <v>36089</v>
      </c>
      <c r="B25218" s="2">
        <v>11.728429999999999</v>
      </c>
      <c r="C25218" s="3">
        <v>7915</v>
      </c>
      <c r="E25218" t="s">
        <v>2541</v>
      </c>
      <c r="F25218" s="4" t="s">
        <v>7027</v>
      </c>
      <c r="G25218" s="5">
        <v>5258</v>
      </c>
      <c r="H25218" s="6">
        <v>0.13576730000000001</v>
      </c>
      <c r="I25218" s="7">
        <v>42.384999999999998</v>
      </c>
      <c r="J25218" s="2">
        <v>41</v>
      </c>
      <c r="K25218">
        <v>1</v>
      </c>
    </row>
    <row r="25219" spans="1:12" x14ac:dyDescent="0.25">
      <c r="A25219">
        <v>60620</v>
      </c>
      <c r="B25219" s="2">
        <v>11.71584</v>
      </c>
      <c r="C25219" s="3">
        <v>71906</v>
      </c>
      <c r="D25219" s="4">
        <v>16980</v>
      </c>
      <c r="E25219" t="s">
        <v>11616</v>
      </c>
      <c r="F25219" s="4" t="s">
        <v>11490</v>
      </c>
      <c r="G25219" s="5">
        <v>47317</v>
      </c>
      <c r="H25219" s="6">
        <v>0.15345439999999999</v>
      </c>
      <c r="I25219" s="7">
        <v>39.328000000000003</v>
      </c>
      <c r="J25219" s="2">
        <v>41.409100000000002</v>
      </c>
      <c r="K25219">
        <v>22</v>
      </c>
      <c r="L25219" s="2">
        <v>59</v>
      </c>
    </row>
    <row r="25220" spans="1:12" x14ac:dyDescent="0.25">
      <c r="A25220">
        <v>47038</v>
      </c>
      <c r="B25220" s="2">
        <v>11.704280000000001</v>
      </c>
      <c r="C25220" s="3">
        <v>1628</v>
      </c>
      <c r="E25220" t="s">
        <v>8715</v>
      </c>
      <c r="F25220" s="4" t="s">
        <v>8800</v>
      </c>
      <c r="G25220" s="5">
        <v>1006</v>
      </c>
      <c r="H25220" s="6">
        <v>0.1282306</v>
      </c>
      <c r="I25220" s="7">
        <v>43.686</v>
      </c>
    </row>
    <row r="25221" spans="1:12" x14ac:dyDescent="0.25">
      <c r="A25221">
        <v>27017</v>
      </c>
      <c r="B25221" s="2">
        <v>11.702579999999999</v>
      </c>
      <c r="C25221" s="3">
        <v>8996</v>
      </c>
      <c r="D25221" s="4">
        <v>34340</v>
      </c>
      <c r="E25221" t="s">
        <v>5646</v>
      </c>
      <c r="F25221" s="4" t="s">
        <v>5642</v>
      </c>
      <c r="G25221" s="5">
        <v>6068</v>
      </c>
      <c r="H25221" s="6">
        <v>0.13676060000000001</v>
      </c>
      <c r="I25221" s="7">
        <v>42.206000000000003</v>
      </c>
      <c r="J25221" s="2">
        <v>63.5</v>
      </c>
      <c r="K25221">
        <v>2</v>
      </c>
    </row>
    <row r="25222" spans="1:12" x14ac:dyDescent="0.25">
      <c r="A25222">
        <v>74955</v>
      </c>
      <c r="B25222" s="2">
        <v>11.698700000000001</v>
      </c>
      <c r="C25222" s="3">
        <v>15093</v>
      </c>
      <c r="D25222" s="4">
        <v>22900</v>
      </c>
      <c r="E25222" t="s">
        <v>13746</v>
      </c>
      <c r="F25222" s="4" t="s">
        <v>13462</v>
      </c>
      <c r="G25222" s="5">
        <v>10140</v>
      </c>
      <c r="H25222" s="6">
        <v>0.12968440000000001</v>
      </c>
      <c r="I25222" s="7">
        <v>43.426000000000002</v>
      </c>
    </row>
    <row r="25223" spans="1:12" x14ac:dyDescent="0.25">
      <c r="A25223">
        <v>77045</v>
      </c>
      <c r="B25223" s="2">
        <v>11.69158</v>
      </c>
      <c r="C25223" s="3">
        <v>33819</v>
      </c>
      <c r="D25223" s="4">
        <v>26420</v>
      </c>
      <c r="E25223" t="s">
        <v>3103</v>
      </c>
      <c r="F25223" s="4" t="s">
        <v>13752</v>
      </c>
      <c r="G25223" s="5">
        <v>19636</v>
      </c>
      <c r="H25223" s="6">
        <v>0.13270870000000001</v>
      </c>
      <c r="I25223" s="7">
        <v>42.902000000000001</v>
      </c>
      <c r="J25223" s="2">
        <v>44.5</v>
      </c>
      <c r="K25223">
        <v>4</v>
      </c>
    </row>
    <row r="25224" spans="1:12" x14ac:dyDescent="0.25">
      <c r="A25224">
        <v>16625</v>
      </c>
      <c r="B25224" s="2">
        <v>11.68624</v>
      </c>
      <c r="C25224" s="3">
        <v>3858</v>
      </c>
      <c r="E25224" t="s">
        <v>3530</v>
      </c>
      <c r="F25224" s="4" t="s">
        <v>3003</v>
      </c>
      <c r="G25224" s="5">
        <v>2647</v>
      </c>
      <c r="H25224" s="6">
        <v>0.1027578</v>
      </c>
      <c r="I25224" s="7">
        <v>48.076999999999998</v>
      </c>
    </row>
    <row r="25225" spans="1:12" x14ac:dyDescent="0.25">
      <c r="A25225">
        <v>54841</v>
      </c>
      <c r="B25225" s="2">
        <v>11.685560000000001</v>
      </c>
      <c r="C25225" s="3">
        <v>305</v>
      </c>
      <c r="E25225" t="s">
        <v>10375</v>
      </c>
      <c r="F25225" s="4" t="s">
        <v>10031</v>
      </c>
      <c r="G25225" s="5">
        <v>206</v>
      </c>
      <c r="H25225" s="6">
        <v>7.2815500000000005E-2</v>
      </c>
      <c r="I25225" s="7">
        <v>53.25</v>
      </c>
    </row>
    <row r="25226" spans="1:12" x14ac:dyDescent="0.25">
      <c r="A25226">
        <v>6226</v>
      </c>
      <c r="B25226" s="2">
        <v>11.68296</v>
      </c>
      <c r="C25226" s="3">
        <v>20222</v>
      </c>
      <c r="D25226" s="4">
        <v>49340</v>
      </c>
      <c r="E25226" t="s">
        <v>1236</v>
      </c>
      <c r="F25226" s="4" t="s">
        <v>1198</v>
      </c>
      <c r="G25226" s="5">
        <v>10640</v>
      </c>
      <c r="H25226" s="6">
        <v>0.17310400000000001</v>
      </c>
      <c r="I25226" s="7">
        <v>35.908999999999999</v>
      </c>
      <c r="J25226" s="2">
        <v>46.230800000000002</v>
      </c>
      <c r="K25226">
        <v>13</v>
      </c>
      <c r="L25226" s="2">
        <v>81.900000000000006</v>
      </c>
    </row>
    <row r="25227" spans="1:12" x14ac:dyDescent="0.25">
      <c r="A25227">
        <v>49815</v>
      </c>
      <c r="B25227" s="2">
        <v>11.68032</v>
      </c>
      <c r="C25227" s="3">
        <v>513</v>
      </c>
      <c r="D25227" s="4">
        <v>27020</v>
      </c>
      <c r="E25227" t="s">
        <v>9515</v>
      </c>
      <c r="F25227" s="4" t="s">
        <v>9106</v>
      </c>
      <c r="G25227" s="5">
        <v>388</v>
      </c>
      <c r="H25227" s="6">
        <v>0.14138819999999999</v>
      </c>
      <c r="I25227" s="7">
        <v>41.389000000000003</v>
      </c>
    </row>
    <row r="25228" spans="1:12" x14ac:dyDescent="0.25">
      <c r="A25228">
        <v>35653</v>
      </c>
      <c r="B25228" s="2">
        <v>11.678380000000001</v>
      </c>
      <c r="C25228" s="3">
        <v>12260</v>
      </c>
      <c r="E25228" t="s">
        <v>7129</v>
      </c>
      <c r="F25228" s="4" t="s">
        <v>7027</v>
      </c>
      <c r="G25228" s="5">
        <v>7716</v>
      </c>
      <c r="H25228" s="6">
        <v>0.12519440000000001</v>
      </c>
      <c r="I25228" s="7">
        <v>44.183999999999997</v>
      </c>
      <c r="J25228" s="2">
        <v>50.333300000000001</v>
      </c>
      <c r="K25228">
        <v>3</v>
      </c>
    </row>
    <row r="25229" spans="1:12" x14ac:dyDescent="0.25">
      <c r="A25229">
        <v>52574</v>
      </c>
      <c r="B25229" s="2">
        <v>11.67642</v>
      </c>
      <c r="C25229" s="3">
        <v>846</v>
      </c>
      <c r="E25229" t="s">
        <v>1266</v>
      </c>
      <c r="F25229" s="4" t="s">
        <v>9593</v>
      </c>
      <c r="G25229" s="5">
        <v>490</v>
      </c>
      <c r="H25229" s="6">
        <v>0.16496939999999999</v>
      </c>
      <c r="I25229" s="7">
        <v>37.308</v>
      </c>
    </row>
    <row r="25230" spans="1:12" x14ac:dyDescent="0.25">
      <c r="A25230">
        <v>57577</v>
      </c>
      <c r="B25230" s="2">
        <v>11.67618</v>
      </c>
      <c r="C25230" s="3">
        <v>1052</v>
      </c>
      <c r="E25230" t="s">
        <v>11008</v>
      </c>
      <c r="F25230" s="4" t="s">
        <v>10877</v>
      </c>
      <c r="G25230" s="5">
        <v>515</v>
      </c>
      <c r="H25230" s="6">
        <v>0.1666667</v>
      </c>
      <c r="I25230" s="7">
        <v>37.014000000000003</v>
      </c>
      <c r="J25230" s="2">
        <v>50</v>
      </c>
      <c r="K25230">
        <v>1</v>
      </c>
    </row>
    <row r="25231" spans="1:12" x14ac:dyDescent="0.25">
      <c r="A25231">
        <v>75706</v>
      </c>
      <c r="B25231" s="2">
        <v>11.6747</v>
      </c>
      <c r="C25231" s="3">
        <v>9362</v>
      </c>
      <c r="D25231" s="4">
        <v>46340</v>
      </c>
      <c r="E25231" t="s">
        <v>7327</v>
      </c>
      <c r="F25231" s="4" t="s">
        <v>13752</v>
      </c>
      <c r="G25231" s="5">
        <v>5645</v>
      </c>
      <c r="H25231" s="6">
        <v>8.7849800000000006E-2</v>
      </c>
      <c r="I25231" s="7">
        <v>50.631999999999998</v>
      </c>
    </row>
    <row r="25232" spans="1:12" x14ac:dyDescent="0.25">
      <c r="A25232">
        <v>47369</v>
      </c>
      <c r="B25232" s="2">
        <v>11.6731</v>
      </c>
      <c r="C25232" s="3">
        <v>1577</v>
      </c>
      <c r="E25232" t="s">
        <v>8991</v>
      </c>
      <c r="F25232" s="4" t="s">
        <v>8800</v>
      </c>
      <c r="G25232" s="5">
        <v>1029</v>
      </c>
      <c r="H25232" s="6">
        <v>0.1059281</v>
      </c>
      <c r="I25232" s="7">
        <v>47.5</v>
      </c>
    </row>
    <row r="25233" spans="1:11" x14ac:dyDescent="0.25">
      <c r="A25233">
        <v>38571</v>
      </c>
      <c r="B25233" s="2">
        <v>11.670439999999999</v>
      </c>
      <c r="C25233" s="3">
        <v>13845</v>
      </c>
      <c r="D25233" s="4">
        <v>18900</v>
      </c>
      <c r="E25233" t="s">
        <v>7158</v>
      </c>
      <c r="F25233" s="4" t="s">
        <v>7348</v>
      </c>
      <c r="G25233" s="5">
        <v>10065</v>
      </c>
      <c r="H25233" s="6">
        <v>0.12567059999999999</v>
      </c>
      <c r="I25233" s="7">
        <v>44.087000000000003</v>
      </c>
      <c r="J25233" s="2">
        <v>33.666699999999999</v>
      </c>
      <c r="K25233">
        <v>3</v>
      </c>
    </row>
    <row r="25234" spans="1:11" x14ac:dyDescent="0.25">
      <c r="A25234">
        <v>51060</v>
      </c>
      <c r="B25234" s="2">
        <v>11.66794</v>
      </c>
      <c r="C25234" s="3">
        <v>591</v>
      </c>
      <c r="E25234" t="s">
        <v>9824</v>
      </c>
      <c r="F25234" s="4" t="s">
        <v>9593</v>
      </c>
      <c r="G25234" s="5">
        <v>391</v>
      </c>
      <c r="H25234" s="6">
        <v>4.08163E-2</v>
      </c>
      <c r="I25234" s="7">
        <v>58.75</v>
      </c>
      <c r="J25234" s="2">
        <v>65</v>
      </c>
      <c r="K25234">
        <v>1</v>
      </c>
    </row>
    <row r="25235" spans="1:11" x14ac:dyDescent="0.25">
      <c r="A25235">
        <v>35136</v>
      </c>
      <c r="B25235" s="2">
        <v>11.66752</v>
      </c>
      <c r="C25235" s="3">
        <v>1690</v>
      </c>
      <c r="D25235" s="4">
        <v>45180</v>
      </c>
      <c r="E25235" t="s">
        <v>7069</v>
      </c>
      <c r="F25235" s="4" t="s">
        <v>7027</v>
      </c>
      <c r="G25235" s="5">
        <v>1371</v>
      </c>
      <c r="H25235" s="6">
        <v>0.16119620000000001</v>
      </c>
      <c r="I25235" s="7">
        <v>37.945999999999998</v>
      </c>
    </row>
    <row r="25236" spans="1:11" x14ac:dyDescent="0.25">
      <c r="A25236">
        <v>71647</v>
      </c>
      <c r="B25236" s="2">
        <v>11.666919999999999</v>
      </c>
      <c r="C25236" s="3">
        <v>1883</v>
      </c>
      <c r="E25236" t="s">
        <v>3427</v>
      </c>
      <c r="F25236" s="4" t="s">
        <v>13183</v>
      </c>
      <c r="G25236" s="5">
        <v>1138</v>
      </c>
      <c r="H25236" s="6">
        <v>0.11775040000000001</v>
      </c>
      <c r="I25236" s="7">
        <v>45.448999999999998</v>
      </c>
    </row>
    <row r="25237" spans="1:11" x14ac:dyDescent="0.25">
      <c r="A25237">
        <v>27576</v>
      </c>
      <c r="B25237" s="2">
        <v>11.664099999999999</v>
      </c>
      <c r="C25237" s="3">
        <v>16430</v>
      </c>
      <c r="D25237" s="4">
        <v>39580</v>
      </c>
      <c r="E25237" t="s">
        <v>5080</v>
      </c>
      <c r="F25237" s="4" t="s">
        <v>5642</v>
      </c>
      <c r="G25237" s="5">
        <v>10637</v>
      </c>
      <c r="H25237" s="6">
        <v>0.13678670000000001</v>
      </c>
      <c r="I25237" s="7">
        <v>42.158999999999999</v>
      </c>
      <c r="J25237" s="2">
        <v>46.666699999999999</v>
      </c>
      <c r="K25237">
        <v>3</v>
      </c>
    </row>
    <row r="25238" spans="1:11" x14ac:dyDescent="0.25">
      <c r="A25238">
        <v>48886</v>
      </c>
      <c r="B25238" s="2">
        <v>11.66119</v>
      </c>
      <c r="C25238" s="3">
        <v>2062</v>
      </c>
      <c r="D25238" s="4">
        <v>24340</v>
      </c>
      <c r="E25238" t="s">
        <v>9299</v>
      </c>
      <c r="F25238" s="4" t="s">
        <v>9106</v>
      </c>
      <c r="G25238" s="5">
        <v>1521</v>
      </c>
      <c r="H25238" s="6">
        <v>0.105194</v>
      </c>
      <c r="I25238" s="7">
        <v>47.613999999999997</v>
      </c>
    </row>
    <row r="25239" spans="1:11" x14ac:dyDescent="0.25">
      <c r="A25239">
        <v>79556</v>
      </c>
      <c r="B25239" s="2">
        <v>11.658810000000001</v>
      </c>
      <c r="C25239" s="3">
        <v>13029</v>
      </c>
      <c r="D25239" s="4">
        <v>45020</v>
      </c>
      <c r="E25239" t="s">
        <v>7513</v>
      </c>
      <c r="F25239" s="4" t="s">
        <v>13752</v>
      </c>
      <c r="G25239" s="5">
        <v>8427</v>
      </c>
      <c r="H25239" s="6">
        <v>0.1153435</v>
      </c>
      <c r="I25239" s="7">
        <v>45.859000000000002</v>
      </c>
      <c r="J25239" s="2">
        <v>51.666699999999999</v>
      </c>
      <c r="K25239">
        <v>3</v>
      </c>
    </row>
    <row r="25240" spans="1:11" x14ac:dyDescent="0.25">
      <c r="A25240">
        <v>38730</v>
      </c>
      <c r="B25240" s="2">
        <v>11.656510000000001</v>
      </c>
      <c r="C25240" s="3">
        <v>1947</v>
      </c>
      <c r="D25240" s="4">
        <v>17380</v>
      </c>
      <c r="E25240" t="s">
        <v>7674</v>
      </c>
      <c r="F25240" s="4" t="s">
        <v>7633</v>
      </c>
      <c r="G25240" s="5">
        <v>1166</v>
      </c>
      <c r="H25240" s="6">
        <v>0.1663808</v>
      </c>
      <c r="I25240" s="7">
        <v>37.036999999999999</v>
      </c>
    </row>
    <row r="25241" spans="1:11" x14ac:dyDescent="0.25">
      <c r="A25241">
        <v>59026</v>
      </c>
      <c r="B25241" s="2">
        <v>11.65619</v>
      </c>
      <c r="C25241" s="3">
        <v>230</v>
      </c>
      <c r="D25241" s="4">
        <v>13740</v>
      </c>
      <c r="E25241" t="s">
        <v>10242</v>
      </c>
      <c r="F25241" s="4" t="s">
        <v>11278</v>
      </c>
      <c r="G25241" s="5">
        <v>159</v>
      </c>
      <c r="H25241" s="6">
        <v>6.8750000000000006E-2</v>
      </c>
      <c r="I25241" s="7">
        <v>53.905999999999999</v>
      </c>
    </row>
    <row r="25242" spans="1:11" x14ac:dyDescent="0.25">
      <c r="A25242">
        <v>62970</v>
      </c>
      <c r="B25242" s="2">
        <v>11.65601</v>
      </c>
      <c r="C25242" s="3">
        <v>866</v>
      </c>
      <c r="E25242" t="s">
        <v>12092</v>
      </c>
      <c r="F25242" s="4" t="s">
        <v>11490</v>
      </c>
      <c r="G25242" s="5">
        <v>593</v>
      </c>
      <c r="H25242" s="6">
        <v>0.1094276</v>
      </c>
      <c r="I25242" s="7">
        <v>46.875</v>
      </c>
    </row>
    <row r="25243" spans="1:11" x14ac:dyDescent="0.25">
      <c r="A25243">
        <v>63655</v>
      </c>
      <c r="B25243" s="2">
        <v>11.65563</v>
      </c>
      <c r="C25243" s="3">
        <v>1534</v>
      </c>
      <c r="E25243" t="s">
        <v>12181</v>
      </c>
      <c r="F25243" s="4" t="s">
        <v>12102</v>
      </c>
      <c r="G25243" s="5">
        <v>1001</v>
      </c>
      <c r="H25243" s="6">
        <v>8.5828299999999996E-2</v>
      </c>
      <c r="I25243" s="7">
        <v>50.951999999999998</v>
      </c>
      <c r="J25243" s="2">
        <v>53</v>
      </c>
      <c r="K25243">
        <v>1</v>
      </c>
    </row>
    <row r="25244" spans="1:11" x14ac:dyDescent="0.25">
      <c r="A25244">
        <v>39654</v>
      </c>
      <c r="B25244" s="2">
        <v>11.65455</v>
      </c>
      <c r="C25244" s="3">
        <v>5315</v>
      </c>
      <c r="E25244" t="s">
        <v>953</v>
      </c>
      <c r="F25244" s="4" t="s">
        <v>7633</v>
      </c>
      <c r="G25244" s="5">
        <v>3520</v>
      </c>
      <c r="H25244" s="6">
        <v>0.1547856</v>
      </c>
      <c r="I25244" s="7">
        <v>39.034999999999997</v>
      </c>
      <c r="J25244" s="2">
        <v>36.5</v>
      </c>
      <c r="K25244">
        <v>2</v>
      </c>
    </row>
    <row r="25245" spans="1:11" x14ac:dyDescent="0.25">
      <c r="A25245">
        <v>83283</v>
      </c>
      <c r="B25245" s="2">
        <v>11.653689999999999</v>
      </c>
      <c r="C25245" s="3">
        <v>172</v>
      </c>
      <c r="D25245" s="4">
        <v>30860</v>
      </c>
      <c r="E25245" t="s">
        <v>14742</v>
      </c>
      <c r="F25245" s="4" t="s">
        <v>14725</v>
      </c>
      <c r="G25245" s="5">
        <v>79</v>
      </c>
      <c r="H25245" s="6">
        <v>0.32500000000000001</v>
      </c>
      <c r="I25245" s="7">
        <v>9.6199999999999992</v>
      </c>
    </row>
    <row r="25246" spans="1:11" x14ac:dyDescent="0.25">
      <c r="A25246">
        <v>35077</v>
      </c>
      <c r="B25246" s="2">
        <v>11.651630000000001</v>
      </c>
      <c r="C25246" s="3">
        <v>11991</v>
      </c>
      <c r="D25246" s="4">
        <v>18980</v>
      </c>
      <c r="E25246" t="s">
        <v>7052</v>
      </c>
      <c r="F25246" s="4" t="s">
        <v>7027</v>
      </c>
      <c r="G25246" s="5">
        <v>8524</v>
      </c>
      <c r="H25246" s="6">
        <v>0.1241056</v>
      </c>
      <c r="I25246" s="7">
        <v>44.334000000000003</v>
      </c>
    </row>
    <row r="25247" spans="1:11" x14ac:dyDescent="0.25">
      <c r="A25247">
        <v>28902</v>
      </c>
      <c r="B25247" s="2">
        <v>11.64934</v>
      </c>
      <c r="C25247" s="3">
        <v>1402</v>
      </c>
      <c r="E25247" t="s">
        <v>6125</v>
      </c>
      <c r="F25247" s="4" t="s">
        <v>5642</v>
      </c>
      <c r="G25247" s="5">
        <v>1019</v>
      </c>
      <c r="H25247" s="6">
        <v>0.14524039999999999</v>
      </c>
      <c r="I25247" s="7">
        <v>40.679000000000002</v>
      </c>
    </row>
    <row r="25248" spans="1:11" x14ac:dyDescent="0.25">
      <c r="A25248">
        <v>54416</v>
      </c>
      <c r="B25248" s="2">
        <v>11.64879</v>
      </c>
      <c r="C25248" s="3">
        <v>1973</v>
      </c>
      <c r="D25248" s="4">
        <v>43020</v>
      </c>
      <c r="E25248" t="s">
        <v>10236</v>
      </c>
      <c r="F25248" s="4" t="s">
        <v>10031</v>
      </c>
      <c r="G25248" s="5">
        <v>1287</v>
      </c>
      <c r="H25248" s="6">
        <v>0.1187888</v>
      </c>
      <c r="I25248" s="7">
        <v>45.25</v>
      </c>
    </row>
    <row r="25249" spans="1:11" x14ac:dyDescent="0.25">
      <c r="A25249">
        <v>29836</v>
      </c>
      <c r="B25249" s="2">
        <v>11.64838</v>
      </c>
      <c r="C25249" s="3">
        <v>601</v>
      </c>
      <c r="E25249" t="s">
        <v>3160</v>
      </c>
      <c r="F25249" s="4" t="s">
        <v>6130</v>
      </c>
      <c r="G25249" s="5">
        <v>432</v>
      </c>
      <c r="H25249" s="6">
        <v>0.1016166</v>
      </c>
      <c r="I25249" s="7">
        <v>48.213999999999999</v>
      </c>
    </row>
    <row r="25250" spans="1:11" x14ac:dyDescent="0.25">
      <c r="A25250">
        <v>14885</v>
      </c>
      <c r="B25250" s="2">
        <v>11.64814</v>
      </c>
      <c r="C25250" s="3">
        <v>879</v>
      </c>
      <c r="D25250" s="4">
        <v>18500</v>
      </c>
      <c r="E25250" t="s">
        <v>2992</v>
      </c>
      <c r="F25250" s="4" t="s">
        <v>1280</v>
      </c>
      <c r="G25250" s="5">
        <v>551</v>
      </c>
      <c r="H25250" s="6">
        <v>0.13224639999999999</v>
      </c>
      <c r="I25250" s="7">
        <v>42.917000000000002</v>
      </c>
      <c r="J25250" s="2">
        <v>45</v>
      </c>
      <c r="K25250">
        <v>1</v>
      </c>
    </row>
    <row r="25251" spans="1:11" x14ac:dyDescent="0.25">
      <c r="A25251">
        <v>33870</v>
      </c>
      <c r="B25251" s="2">
        <v>11.644299999999999</v>
      </c>
      <c r="C25251" s="3">
        <v>20399</v>
      </c>
      <c r="D25251" s="4">
        <v>42700</v>
      </c>
      <c r="E25251" t="s">
        <v>6942</v>
      </c>
      <c r="F25251" s="4" t="s">
        <v>6689</v>
      </c>
      <c r="G25251" s="5">
        <v>15520</v>
      </c>
      <c r="H25251" s="6">
        <v>0.15090210000000001</v>
      </c>
      <c r="I25251" s="7">
        <v>39.692999999999998</v>
      </c>
      <c r="J25251" s="2">
        <v>33.5</v>
      </c>
      <c r="K25251">
        <v>2</v>
      </c>
    </row>
    <row r="25252" spans="1:11" x14ac:dyDescent="0.25">
      <c r="A25252">
        <v>17099</v>
      </c>
      <c r="B25252" s="2">
        <v>11.640370000000001</v>
      </c>
      <c r="C25252" s="3">
        <v>1248</v>
      </c>
      <c r="D25252" s="4">
        <v>30380</v>
      </c>
      <c r="E25252" t="s">
        <v>3724</v>
      </c>
      <c r="F25252" s="4" t="s">
        <v>3003</v>
      </c>
      <c r="G25252" s="5">
        <v>892</v>
      </c>
      <c r="H25252" s="6">
        <v>5.9416999999999998E-2</v>
      </c>
      <c r="I25252" s="7">
        <v>55.5</v>
      </c>
    </row>
    <row r="25253" spans="1:11" x14ac:dyDescent="0.25">
      <c r="A25253">
        <v>87832</v>
      </c>
      <c r="B25253" s="2">
        <v>11.640029999999999</v>
      </c>
      <c r="C25253" s="3">
        <v>1014</v>
      </c>
      <c r="E25253" t="s">
        <v>6913</v>
      </c>
      <c r="F25253" s="4" t="s">
        <v>15124</v>
      </c>
      <c r="G25253" s="5">
        <v>550</v>
      </c>
      <c r="H25253" s="6">
        <v>7.2595300000000001E-2</v>
      </c>
      <c r="I25253" s="7">
        <v>53.220999999999997</v>
      </c>
    </row>
    <row r="25254" spans="1:11" x14ac:dyDescent="0.25">
      <c r="A25254">
        <v>32321</v>
      </c>
      <c r="B25254" s="2">
        <v>11.638820000000001</v>
      </c>
      <c r="C25254" s="3">
        <v>6625</v>
      </c>
      <c r="E25254" t="s">
        <v>471</v>
      </c>
      <c r="F25254" s="4" t="s">
        <v>6689</v>
      </c>
      <c r="G25254" s="5">
        <v>4485</v>
      </c>
      <c r="H25254" s="6">
        <v>0.12820509999999999</v>
      </c>
      <c r="I25254" s="7">
        <v>43.610999999999997</v>
      </c>
    </row>
    <row r="25255" spans="1:11" x14ac:dyDescent="0.25">
      <c r="A25255">
        <v>93621</v>
      </c>
      <c r="B25255" s="2">
        <v>11.63767</v>
      </c>
      <c r="C25255" s="3">
        <v>307</v>
      </c>
      <c r="D25255" s="4">
        <v>23420</v>
      </c>
      <c r="E25255" t="s">
        <v>7417</v>
      </c>
      <c r="F25255" s="4" t="s">
        <v>15368</v>
      </c>
      <c r="G25255" s="5">
        <v>307</v>
      </c>
      <c r="H25255" s="6">
        <v>0.17589579999999999</v>
      </c>
      <c r="I25255" s="7">
        <v>35.356999999999999</v>
      </c>
      <c r="J25255" s="2">
        <v>46</v>
      </c>
      <c r="K25255">
        <v>1</v>
      </c>
    </row>
    <row r="25256" spans="1:11" x14ac:dyDescent="0.25">
      <c r="A25256">
        <v>70789</v>
      </c>
      <c r="B25256" s="2">
        <v>11.63749</v>
      </c>
      <c r="C25256" s="3">
        <v>646</v>
      </c>
      <c r="D25256" s="4">
        <v>12940</v>
      </c>
      <c r="E25256" t="s">
        <v>2828</v>
      </c>
      <c r="F25256" s="4" t="s">
        <v>12927</v>
      </c>
      <c r="G25256" s="5">
        <v>442</v>
      </c>
      <c r="H25256" s="6">
        <v>0.1309255</v>
      </c>
      <c r="I25256" s="7">
        <v>43.125</v>
      </c>
    </row>
    <row r="25257" spans="1:11" x14ac:dyDescent="0.25">
      <c r="A25257">
        <v>95322</v>
      </c>
      <c r="B25257" s="2">
        <v>11.636100000000001</v>
      </c>
      <c r="C25257" s="3">
        <v>8727</v>
      </c>
      <c r="D25257" s="4">
        <v>32900</v>
      </c>
      <c r="E25257" t="s">
        <v>13942</v>
      </c>
      <c r="F25257" s="4" t="s">
        <v>15368</v>
      </c>
      <c r="G25257" s="5">
        <v>5375</v>
      </c>
      <c r="H25257" s="6">
        <v>9.8958299999999999E-2</v>
      </c>
      <c r="I25257" s="7">
        <v>48.643999999999998</v>
      </c>
    </row>
    <row r="25258" spans="1:11" x14ac:dyDescent="0.25">
      <c r="A25258">
        <v>49827</v>
      </c>
      <c r="B25258" s="2">
        <v>11.634639999999999</v>
      </c>
      <c r="C25258" s="3">
        <v>966</v>
      </c>
      <c r="E25258" t="s">
        <v>9523</v>
      </c>
      <c r="F25258" s="4" t="s">
        <v>9106</v>
      </c>
      <c r="G25258" s="5">
        <v>708</v>
      </c>
      <c r="H25258" s="6">
        <v>0.15514810000000001</v>
      </c>
      <c r="I25258" s="7">
        <v>38.929000000000002</v>
      </c>
    </row>
    <row r="25259" spans="1:11" x14ac:dyDescent="0.25">
      <c r="A25259">
        <v>16858</v>
      </c>
      <c r="B25259" s="2">
        <v>11.63381</v>
      </c>
      <c r="C25259" s="3">
        <v>3957</v>
      </c>
      <c r="D25259" s="4">
        <v>20180</v>
      </c>
      <c r="E25259" t="s">
        <v>3623</v>
      </c>
      <c r="F25259" s="4" t="s">
        <v>3003</v>
      </c>
      <c r="G25259" s="5">
        <v>2762</v>
      </c>
      <c r="H25259" s="6">
        <v>7.8566300000000006E-2</v>
      </c>
      <c r="I25259" s="7">
        <v>52.161999999999999</v>
      </c>
      <c r="J25259" s="2">
        <v>66</v>
      </c>
      <c r="K25259">
        <v>2</v>
      </c>
    </row>
    <row r="25260" spans="1:11" x14ac:dyDescent="0.25">
      <c r="A25260">
        <v>14839</v>
      </c>
      <c r="B25260" s="2">
        <v>11.63303</v>
      </c>
      <c r="C25260" s="3">
        <v>744</v>
      </c>
      <c r="D25260" s="4">
        <v>18500</v>
      </c>
      <c r="E25260" t="s">
        <v>780</v>
      </c>
      <c r="F25260" s="4" t="s">
        <v>1280</v>
      </c>
      <c r="G25260" s="5">
        <v>490</v>
      </c>
      <c r="H25260" s="6">
        <v>8.9612999999999998E-2</v>
      </c>
      <c r="I25260" s="7">
        <v>50.25</v>
      </c>
    </row>
    <row r="25261" spans="1:11" x14ac:dyDescent="0.25">
      <c r="A25261">
        <v>63764</v>
      </c>
      <c r="B25261" s="2">
        <v>11.63198</v>
      </c>
      <c r="C25261" s="3">
        <v>5688</v>
      </c>
      <c r="D25261" s="4">
        <v>16020</v>
      </c>
      <c r="E25261" t="s">
        <v>6400</v>
      </c>
      <c r="F25261" s="4" t="s">
        <v>12102</v>
      </c>
      <c r="G25261" s="5">
        <v>3911</v>
      </c>
      <c r="H25261" s="6">
        <v>0.11684990000000001</v>
      </c>
      <c r="I25261" s="7">
        <v>45.542000000000002</v>
      </c>
      <c r="J25261" s="2">
        <v>58.5</v>
      </c>
      <c r="K25261">
        <v>2</v>
      </c>
    </row>
    <row r="25262" spans="1:11" x14ac:dyDescent="0.25">
      <c r="A25262">
        <v>24016</v>
      </c>
      <c r="B25262" s="2">
        <v>11.6295</v>
      </c>
      <c r="C25262" s="3">
        <v>8807</v>
      </c>
      <c r="D25262" s="4">
        <v>40220</v>
      </c>
      <c r="E25262" t="s">
        <v>4942</v>
      </c>
      <c r="F25262" s="4" t="s">
        <v>4335</v>
      </c>
      <c r="G25262" s="5">
        <v>6471</v>
      </c>
      <c r="H25262" s="6">
        <v>0.21820429999999999</v>
      </c>
      <c r="I25262" s="7">
        <v>28.026</v>
      </c>
      <c r="J25262" s="2">
        <v>35</v>
      </c>
      <c r="K25262">
        <v>4</v>
      </c>
    </row>
    <row r="25263" spans="1:11" x14ac:dyDescent="0.25">
      <c r="A25263">
        <v>97503</v>
      </c>
      <c r="B25263" s="2">
        <v>11.626110000000001</v>
      </c>
      <c r="C25263" s="3">
        <v>11609</v>
      </c>
      <c r="D25263" s="4">
        <v>32780</v>
      </c>
      <c r="E25263" t="s">
        <v>12578</v>
      </c>
      <c r="F25263" s="4" t="s">
        <v>16170</v>
      </c>
      <c r="G25263" s="5">
        <v>7703</v>
      </c>
      <c r="H25263" s="6">
        <v>8.3214300000000005E-2</v>
      </c>
      <c r="I25263" s="7">
        <v>51.353000000000002</v>
      </c>
      <c r="J25263" s="2">
        <v>52</v>
      </c>
      <c r="K25263">
        <v>3</v>
      </c>
    </row>
    <row r="25264" spans="1:11" x14ac:dyDescent="0.25">
      <c r="A25264">
        <v>68067</v>
      </c>
      <c r="B25264" s="2">
        <v>11.6241</v>
      </c>
      <c r="C25264" s="3">
        <v>1245</v>
      </c>
      <c r="E25264" t="s">
        <v>12755</v>
      </c>
      <c r="F25264" s="4" t="s">
        <v>12738</v>
      </c>
      <c r="G25264" s="5">
        <v>670</v>
      </c>
      <c r="H25264" s="6">
        <v>0.1462687</v>
      </c>
      <c r="I25264" s="7">
        <v>40.454999999999998</v>
      </c>
    </row>
    <row r="25265" spans="1:11" x14ac:dyDescent="0.25">
      <c r="A25265">
        <v>12929</v>
      </c>
      <c r="B25265" s="2">
        <v>11.62316</v>
      </c>
      <c r="C25265" s="3">
        <v>3778</v>
      </c>
      <c r="D25265" s="4">
        <v>38460</v>
      </c>
      <c r="E25265" t="s">
        <v>2424</v>
      </c>
      <c r="F25265" s="4" t="s">
        <v>1280</v>
      </c>
      <c r="G25265" s="5">
        <v>3259</v>
      </c>
      <c r="H25265" s="6">
        <v>4.1104300000000003E-2</v>
      </c>
      <c r="I25265" s="7">
        <v>58.625</v>
      </c>
      <c r="J25265" s="2">
        <v>54</v>
      </c>
      <c r="K25265">
        <v>2</v>
      </c>
    </row>
    <row r="25266" spans="1:11" x14ac:dyDescent="0.25">
      <c r="A25266">
        <v>93242</v>
      </c>
      <c r="B25266" s="2">
        <v>11.62191</v>
      </c>
      <c r="C25266" s="3">
        <v>3230</v>
      </c>
      <c r="D25266" s="4">
        <v>23420</v>
      </c>
      <c r="E25266" t="s">
        <v>15637</v>
      </c>
      <c r="F25266" s="4" t="s">
        <v>15368</v>
      </c>
      <c r="G25266" s="5">
        <v>1975</v>
      </c>
      <c r="H25266" s="6">
        <v>9.8734199999999994E-2</v>
      </c>
      <c r="I25266" s="7">
        <v>48.662999999999997</v>
      </c>
    </row>
    <row r="25267" spans="1:11" x14ac:dyDescent="0.25">
      <c r="A25267">
        <v>36042</v>
      </c>
      <c r="B25267" s="2">
        <v>11.621230000000001</v>
      </c>
      <c r="C25267" s="3">
        <v>1233</v>
      </c>
      <c r="E25267" t="s">
        <v>7195</v>
      </c>
      <c r="F25267" s="4" t="s">
        <v>7027</v>
      </c>
      <c r="G25267" s="5">
        <v>870</v>
      </c>
      <c r="H25267" s="6">
        <v>0.1182549</v>
      </c>
      <c r="I25267" s="7">
        <v>45.286000000000001</v>
      </c>
    </row>
    <row r="25268" spans="1:11" x14ac:dyDescent="0.25">
      <c r="A25268">
        <v>76377</v>
      </c>
      <c r="B25268" s="2">
        <v>11.62088</v>
      </c>
      <c r="C25268" s="3">
        <v>827</v>
      </c>
      <c r="D25268" s="4">
        <v>48660</v>
      </c>
      <c r="E25268" t="s">
        <v>3397</v>
      </c>
      <c r="F25268" s="4" t="s">
        <v>13752</v>
      </c>
      <c r="G25268" s="5">
        <v>582</v>
      </c>
      <c r="H25268" s="6">
        <v>5.8419199999999998E-2</v>
      </c>
      <c r="I25268" s="7">
        <v>55.625</v>
      </c>
    </row>
    <row r="25269" spans="1:11" x14ac:dyDescent="0.25">
      <c r="A25269">
        <v>43135</v>
      </c>
      <c r="B25269" s="2">
        <v>11.62006</v>
      </c>
      <c r="C25269" s="3">
        <v>4377</v>
      </c>
      <c r="D25269" s="4">
        <v>18140</v>
      </c>
      <c r="E25269" t="s">
        <v>8331</v>
      </c>
      <c r="F25269" s="4" t="s">
        <v>8295</v>
      </c>
      <c r="G25269" s="5">
        <v>2852</v>
      </c>
      <c r="H25269" s="6">
        <v>9.5688700000000002E-2</v>
      </c>
      <c r="I25269" s="7">
        <v>49.180999999999997</v>
      </c>
    </row>
    <row r="25270" spans="1:11" x14ac:dyDescent="0.25">
      <c r="A25270">
        <v>38453</v>
      </c>
      <c r="B25270" s="2">
        <v>11.61932</v>
      </c>
      <c r="C25270" s="3">
        <v>296</v>
      </c>
      <c r="E25270" t="s">
        <v>7587</v>
      </c>
      <c r="F25270" s="4" t="s">
        <v>7348</v>
      </c>
      <c r="G25270" s="5">
        <v>239</v>
      </c>
      <c r="H25270" s="6">
        <v>0.125</v>
      </c>
      <c r="I25270" s="7">
        <v>44.106999999999999</v>
      </c>
      <c r="J25270" s="2">
        <v>50</v>
      </c>
      <c r="K25270">
        <v>1</v>
      </c>
    </row>
    <row r="25271" spans="1:11" x14ac:dyDescent="0.25">
      <c r="A25271">
        <v>81415</v>
      </c>
      <c r="B25271" s="2">
        <v>11.619</v>
      </c>
      <c r="C25271" s="3">
        <v>1437</v>
      </c>
      <c r="E25271" t="s">
        <v>5540</v>
      </c>
      <c r="F25271" s="4" t="s">
        <v>14477</v>
      </c>
      <c r="G25271" s="5">
        <v>1088</v>
      </c>
      <c r="H25271" s="6">
        <v>0.15073529999999999</v>
      </c>
      <c r="I25271" s="7">
        <v>39.658999999999999</v>
      </c>
    </row>
    <row r="25272" spans="1:11" x14ac:dyDescent="0.25">
      <c r="A25272">
        <v>71958</v>
      </c>
      <c r="B25272" s="2">
        <v>11.61835</v>
      </c>
      <c r="C25272" s="3">
        <v>2427</v>
      </c>
      <c r="E25272" t="s">
        <v>5776</v>
      </c>
      <c r="F25272" s="4" t="s">
        <v>13183</v>
      </c>
      <c r="G25272" s="5">
        <v>1633</v>
      </c>
      <c r="H25272" s="6">
        <v>0.130355</v>
      </c>
      <c r="I25272" s="7">
        <v>43.173000000000002</v>
      </c>
    </row>
    <row r="25273" spans="1:11" x14ac:dyDescent="0.25">
      <c r="A25273">
        <v>72350</v>
      </c>
      <c r="B25273" s="2">
        <v>11.617749999999999</v>
      </c>
      <c r="C25273" s="3">
        <v>1276</v>
      </c>
      <c r="D25273" s="4">
        <v>14180</v>
      </c>
      <c r="E25273" t="s">
        <v>13314</v>
      </c>
      <c r="F25273" s="4" t="s">
        <v>13183</v>
      </c>
      <c r="G25273" s="5">
        <v>857</v>
      </c>
      <c r="H25273" s="6">
        <v>0.16317019999999999</v>
      </c>
      <c r="I25273" s="7">
        <v>37.5</v>
      </c>
    </row>
    <row r="25274" spans="1:11" x14ac:dyDescent="0.25">
      <c r="A25274">
        <v>8232</v>
      </c>
      <c r="B25274" s="2">
        <v>11.614560000000001</v>
      </c>
      <c r="C25274" s="3">
        <v>19354</v>
      </c>
      <c r="D25274" s="4">
        <v>12100</v>
      </c>
      <c r="E25274" t="s">
        <v>1658</v>
      </c>
      <c r="F25274" s="4" t="s">
        <v>1341</v>
      </c>
      <c r="G25274" s="5">
        <v>12508</v>
      </c>
      <c r="H25274" s="6">
        <v>0.10097540000000001</v>
      </c>
      <c r="I25274" s="7">
        <v>48.247</v>
      </c>
      <c r="J25274" s="2">
        <v>58.5</v>
      </c>
      <c r="K25274">
        <v>2</v>
      </c>
    </row>
    <row r="25275" spans="1:11" x14ac:dyDescent="0.25">
      <c r="A25275">
        <v>34470</v>
      </c>
      <c r="B25275" s="2">
        <v>11.608420000000001</v>
      </c>
      <c r="C25275" s="3">
        <v>18469</v>
      </c>
      <c r="D25275" s="4">
        <v>36100</v>
      </c>
      <c r="E25275" t="s">
        <v>6992</v>
      </c>
      <c r="F25275" s="4" t="s">
        <v>6689</v>
      </c>
      <c r="G25275" s="5">
        <v>13142</v>
      </c>
      <c r="H25275" s="6">
        <v>0.1421289</v>
      </c>
      <c r="I25275" s="7">
        <v>41.13</v>
      </c>
      <c r="J25275" s="2">
        <v>48.666699999999999</v>
      </c>
      <c r="K25275">
        <v>3</v>
      </c>
    </row>
    <row r="25276" spans="1:11" x14ac:dyDescent="0.25">
      <c r="A25276">
        <v>66859</v>
      </c>
      <c r="B25276" s="2">
        <v>11.60524</v>
      </c>
      <c r="C25276" s="3">
        <v>165</v>
      </c>
      <c r="E25276" t="s">
        <v>12572</v>
      </c>
      <c r="F25276" s="4" t="s">
        <v>12494</v>
      </c>
      <c r="G25276" s="5">
        <v>142</v>
      </c>
      <c r="H25276" s="6">
        <v>0.1197183</v>
      </c>
      <c r="I25276" s="7">
        <v>45</v>
      </c>
    </row>
    <row r="25277" spans="1:11" x14ac:dyDescent="0.25">
      <c r="A25277">
        <v>33541</v>
      </c>
      <c r="B25277" s="2">
        <v>11.60127</v>
      </c>
      <c r="C25277" s="3">
        <v>20142</v>
      </c>
      <c r="D25277" s="4">
        <v>45300</v>
      </c>
      <c r="E25277" t="s">
        <v>6904</v>
      </c>
      <c r="F25277" s="4" t="s">
        <v>6689</v>
      </c>
      <c r="G25277" s="5">
        <v>16450</v>
      </c>
      <c r="H25277" s="6">
        <v>0.1161094</v>
      </c>
      <c r="I25277" s="7">
        <v>45.621000000000002</v>
      </c>
      <c r="J25277" s="2">
        <v>50</v>
      </c>
      <c r="K25277">
        <v>1</v>
      </c>
    </row>
    <row r="25278" spans="1:11" x14ac:dyDescent="0.25">
      <c r="A25278">
        <v>74571</v>
      </c>
      <c r="B25278" s="2">
        <v>11.59671</v>
      </c>
      <c r="C25278" s="3">
        <v>3750</v>
      </c>
      <c r="D25278" s="4">
        <v>22900</v>
      </c>
      <c r="E25278" t="s">
        <v>13680</v>
      </c>
      <c r="F25278" s="4" t="s">
        <v>13462</v>
      </c>
      <c r="G25278" s="5">
        <v>2608</v>
      </c>
      <c r="H25278" s="6">
        <v>0.14105019999999999</v>
      </c>
      <c r="I25278" s="7">
        <v>41.308</v>
      </c>
    </row>
    <row r="25279" spans="1:11" x14ac:dyDescent="0.25">
      <c r="A25279">
        <v>47963</v>
      </c>
      <c r="B25279" s="2">
        <v>11.595750000000001</v>
      </c>
      <c r="C25279" s="3">
        <v>1919</v>
      </c>
      <c r="D25279" s="4">
        <v>16980</v>
      </c>
      <c r="E25279" t="s">
        <v>9096</v>
      </c>
      <c r="F25279" s="4" t="s">
        <v>8800</v>
      </c>
      <c r="G25279" s="5">
        <v>1383</v>
      </c>
      <c r="H25279" s="6">
        <v>0.10404620000000001</v>
      </c>
      <c r="I25279" s="7">
        <v>47.697000000000003</v>
      </c>
      <c r="J25279" s="2">
        <v>77</v>
      </c>
      <c r="K25279">
        <v>1</v>
      </c>
    </row>
    <row r="25280" spans="1:11" x14ac:dyDescent="0.25">
      <c r="A25280">
        <v>49744</v>
      </c>
      <c r="B25280" s="2">
        <v>11.59526</v>
      </c>
      <c r="C25280" s="3">
        <v>907</v>
      </c>
      <c r="D25280" s="4">
        <v>10980</v>
      </c>
      <c r="E25280" t="s">
        <v>9477</v>
      </c>
      <c r="F25280" s="4" t="s">
        <v>9106</v>
      </c>
      <c r="G25280" s="5">
        <v>661</v>
      </c>
      <c r="H25280" s="6">
        <v>0.1059002</v>
      </c>
      <c r="I25280" s="7">
        <v>47.375</v>
      </c>
    </row>
    <row r="25281" spans="1:11" x14ac:dyDescent="0.25">
      <c r="A25281">
        <v>50835</v>
      </c>
      <c r="B25281" s="2">
        <v>11.595090000000001</v>
      </c>
      <c r="C25281" s="3">
        <v>134</v>
      </c>
      <c r="E25281" t="s">
        <v>3865</v>
      </c>
      <c r="F25281" s="4" t="s">
        <v>9593</v>
      </c>
      <c r="G25281" s="5">
        <v>89</v>
      </c>
      <c r="H25281" s="6">
        <v>0.1123596</v>
      </c>
      <c r="I25281" s="7">
        <v>46.25</v>
      </c>
    </row>
    <row r="25282" spans="1:11" x14ac:dyDescent="0.25">
      <c r="A25282">
        <v>43906</v>
      </c>
      <c r="B25282" s="2">
        <v>11.593640000000001</v>
      </c>
      <c r="C25282" s="3">
        <v>8493</v>
      </c>
      <c r="D25282" s="4">
        <v>48540</v>
      </c>
      <c r="E25282" t="s">
        <v>8462</v>
      </c>
      <c r="F25282" s="4" t="s">
        <v>8295</v>
      </c>
      <c r="G25282" s="5">
        <v>5955</v>
      </c>
      <c r="H25282" s="6">
        <v>0.11114839999999999</v>
      </c>
      <c r="I25282" s="7">
        <v>46.456000000000003</v>
      </c>
      <c r="J25282" s="2">
        <v>53.666699999999999</v>
      </c>
      <c r="K25282">
        <v>3</v>
      </c>
    </row>
    <row r="25283" spans="1:11" x14ac:dyDescent="0.25">
      <c r="A25283">
        <v>16328</v>
      </c>
      <c r="B25283" s="2">
        <v>11.5922</v>
      </c>
      <c r="C25283" s="3">
        <v>68</v>
      </c>
      <c r="D25283" s="4">
        <v>32740</v>
      </c>
      <c r="E25283" t="s">
        <v>3478</v>
      </c>
      <c r="F25283" s="4" t="s">
        <v>3003</v>
      </c>
      <c r="G25283" s="5">
        <v>50</v>
      </c>
      <c r="H25283" s="6">
        <v>0.04</v>
      </c>
      <c r="I25283" s="7">
        <v>58.75</v>
      </c>
    </row>
    <row r="25284" spans="1:11" x14ac:dyDescent="0.25">
      <c r="A25284">
        <v>72206</v>
      </c>
      <c r="B25284" s="2">
        <v>11.58793</v>
      </c>
      <c r="C25284" s="3">
        <v>24965</v>
      </c>
      <c r="D25284" s="4">
        <v>30780</v>
      </c>
      <c r="E25284" t="s">
        <v>6270</v>
      </c>
      <c r="F25284" s="4" t="s">
        <v>13183</v>
      </c>
      <c r="G25284" s="5">
        <v>17770</v>
      </c>
      <c r="H25284" s="6">
        <v>0.14090369999999999</v>
      </c>
      <c r="I25284" s="7">
        <v>41.307000000000002</v>
      </c>
      <c r="J25284" s="2">
        <v>49.75</v>
      </c>
      <c r="K25284">
        <v>4</v>
      </c>
    </row>
    <row r="25285" spans="1:11" x14ac:dyDescent="0.25">
      <c r="A25285">
        <v>25045</v>
      </c>
      <c r="B25285" s="2">
        <v>11.582800000000001</v>
      </c>
      <c r="C25285" s="3">
        <v>5265</v>
      </c>
      <c r="D25285" s="4">
        <v>16620</v>
      </c>
      <c r="E25285" t="s">
        <v>5241</v>
      </c>
      <c r="F25285" s="4" t="s">
        <v>5144</v>
      </c>
      <c r="G25285" s="5">
        <v>3697</v>
      </c>
      <c r="H25285" s="6">
        <v>0.1182039</v>
      </c>
      <c r="I25285" s="7">
        <v>45.223999999999997</v>
      </c>
      <c r="J25285" s="2">
        <v>66</v>
      </c>
      <c r="K25285">
        <v>1</v>
      </c>
    </row>
    <row r="25286" spans="1:11" x14ac:dyDescent="0.25">
      <c r="A25286">
        <v>72546</v>
      </c>
      <c r="B25286" s="2">
        <v>11.581860000000001</v>
      </c>
      <c r="C25286" s="3">
        <v>215</v>
      </c>
      <c r="E25286" t="s">
        <v>9142</v>
      </c>
      <c r="F25286" s="4" t="s">
        <v>13183</v>
      </c>
      <c r="G25286" s="5">
        <v>196</v>
      </c>
      <c r="H25286" s="6">
        <v>0</v>
      </c>
      <c r="I25286" s="7">
        <v>65.650000000000006</v>
      </c>
    </row>
    <row r="25287" spans="1:11" x14ac:dyDescent="0.25">
      <c r="A25287">
        <v>72577</v>
      </c>
      <c r="B25287" s="2">
        <v>11.5817</v>
      </c>
      <c r="C25287" s="3">
        <v>699</v>
      </c>
      <c r="E25287" t="s">
        <v>2741</v>
      </c>
      <c r="F25287" s="4" t="s">
        <v>13183</v>
      </c>
      <c r="G25287" s="5">
        <v>472</v>
      </c>
      <c r="H25287" s="6">
        <v>0.16913320000000001</v>
      </c>
      <c r="I25287" s="7">
        <v>36.417000000000002</v>
      </c>
    </row>
    <row r="25288" spans="1:11" x14ac:dyDescent="0.25">
      <c r="A25288">
        <v>43943</v>
      </c>
      <c r="B25288" s="2">
        <v>11.58104</v>
      </c>
      <c r="C25288" s="3">
        <v>3025</v>
      </c>
      <c r="D25288" s="4">
        <v>48260</v>
      </c>
      <c r="E25288" t="s">
        <v>8473</v>
      </c>
      <c r="F25288" s="4" t="s">
        <v>8295</v>
      </c>
      <c r="G25288" s="5">
        <v>2286</v>
      </c>
      <c r="H25288" s="6">
        <v>8.4864400000000006E-2</v>
      </c>
      <c r="I25288" s="7">
        <v>50.978000000000002</v>
      </c>
      <c r="J25288" s="2">
        <v>51</v>
      </c>
      <c r="K25288">
        <v>2</v>
      </c>
    </row>
    <row r="25289" spans="1:11" x14ac:dyDescent="0.25">
      <c r="A25289">
        <v>38930</v>
      </c>
      <c r="B25289" s="2">
        <v>11.576700000000001</v>
      </c>
      <c r="C25289" s="3">
        <v>25086</v>
      </c>
      <c r="D25289" s="4">
        <v>24900</v>
      </c>
      <c r="E25289" t="s">
        <v>780</v>
      </c>
      <c r="F25289" s="4" t="s">
        <v>7633</v>
      </c>
      <c r="G25289" s="5">
        <v>15852</v>
      </c>
      <c r="H25289" s="6">
        <v>0.19163569999999999</v>
      </c>
      <c r="I25289" s="7">
        <v>32.526000000000003</v>
      </c>
      <c r="J25289" s="2">
        <v>42.25</v>
      </c>
      <c r="K25289">
        <v>4</v>
      </c>
    </row>
    <row r="25290" spans="1:11" x14ac:dyDescent="0.25">
      <c r="A25290">
        <v>32428</v>
      </c>
      <c r="B25290" s="2">
        <v>11.569990000000001</v>
      </c>
      <c r="C25290" s="3">
        <v>16944</v>
      </c>
      <c r="E25290" t="s">
        <v>6772</v>
      </c>
      <c r="F25290" s="4" t="s">
        <v>6689</v>
      </c>
      <c r="G25290" s="5">
        <v>12204</v>
      </c>
      <c r="H25290" s="6">
        <v>0.120862</v>
      </c>
      <c r="I25290" s="7">
        <v>44.753999999999998</v>
      </c>
      <c r="J25290" s="2">
        <v>42.666699999999999</v>
      </c>
      <c r="K25290">
        <v>3</v>
      </c>
    </row>
    <row r="25291" spans="1:11" x14ac:dyDescent="0.25">
      <c r="A25291">
        <v>71261</v>
      </c>
      <c r="B25291" s="2">
        <v>11.56681</v>
      </c>
      <c r="C25291" s="3">
        <v>1427</v>
      </c>
      <c r="D25291" s="4">
        <v>12820</v>
      </c>
      <c r="E25291" t="s">
        <v>13132</v>
      </c>
      <c r="F25291" s="4" t="s">
        <v>12927</v>
      </c>
      <c r="G25291" s="5">
        <v>1090</v>
      </c>
      <c r="H25291" s="6">
        <v>0.1695692</v>
      </c>
      <c r="I25291" s="7">
        <v>36.332999999999998</v>
      </c>
      <c r="J25291" s="2">
        <v>54.5</v>
      </c>
      <c r="K25291">
        <v>2</v>
      </c>
    </row>
    <row r="25292" spans="1:11" x14ac:dyDescent="0.25">
      <c r="A25292">
        <v>37879</v>
      </c>
      <c r="B25292" s="2">
        <v>11.56479</v>
      </c>
      <c r="C25292" s="3">
        <v>10914</v>
      </c>
      <c r="E25292" t="s">
        <v>5141</v>
      </c>
      <c r="F25292" s="4" t="s">
        <v>7348</v>
      </c>
      <c r="G25292" s="5">
        <v>7328</v>
      </c>
      <c r="H25292" s="6">
        <v>0.1254094</v>
      </c>
      <c r="I25292" s="7">
        <v>43.963999999999999</v>
      </c>
      <c r="J25292" s="2">
        <v>65</v>
      </c>
      <c r="K25292">
        <v>1</v>
      </c>
    </row>
    <row r="25293" spans="1:11" x14ac:dyDescent="0.25">
      <c r="A25293">
        <v>35746</v>
      </c>
      <c r="B25293" s="2">
        <v>11.56291</v>
      </c>
      <c r="C25293" s="3">
        <v>605</v>
      </c>
      <c r="D25293" s="4">
        <v>42460</v>
      </c>
      <c r="E25293" t="s">
        <v>7136</v>
      </c>
      <c r="F25293" s="4" t="s">
        <v>7027</v>
      </c>
      <c r="G25293" s="5">
        <v>536</v>
      </c>
      <c r="H25293" s="6">
        <v>6.5298499999999995E-2</v>
      </c>
      <c r="I25293" s="7">
        <v>54.348999999999997</v>
      </c>
    </row>
    <row r="25294" spans="1:11" x14ac:dyDescent="0.25">
      <c r="A25294">
        <v>40813</v>
      </c>
      <c r="B25294" s="2">
        <v>11.56268</v>
      </c>
      <c r="C25294" s="3">
        <v>635</v>
      </c>
      <c r="D25294" s="4">
        <v>33180</v>
      </c>
      <c r="E25294" t="s">
        <v>3528</v>
      </c>
      <c r="F25294" s="4" t="s">
        <v>7883</v>
      </c>
      <c r="G25294" s="5">
        <v>405</v>
      </c>
      <c r="H25294" s="6">
        <v>0.1502463</v>
      </c>
      <c r="I25294" s="7">
        <v>39.667000000000002</v>
      </c>
    </row>
    <row r="25295" spans="1:11" x14ac:dyDescent="0.25">
      <c r="A25295">
        <v>42064</v>
      </c>
      <c r="B25295" s="2">
        <v>11.56118</v>
      </c>
      <c r="C25295" s="3">
        <v>8340</v>
      </c>
      <c r="E25295" t="s">
        <v>445</v>
      </c>
      <c r="F25295" s="4" t="s">
        <v>7883</v>
      </c>
      <c r="G25295" s="5">
        <v>5870</v>
      </c>
      <c r="H25295" s="6">
        <v>0.1146312</v>
      </c>
      <c r="I25295" s="7">
        <v>45.82</v>
      </c>
      <c r="J25295" s="2">
        <v>34</v>
      </c>
      <c r="K25295">
        <v>1</v>
      </c>
    </row>
    <row r="25296" spans="1:11" x14ac:dyDescent="0.25">
      <c r="A25296">
        <v>38852</v>
      </c>
      <c r="B25296" s="2">
        <v>11.55824</v>
      </c>
      <c r="C25296" s="3">
        <v>8744</v>
      </c>
      <c r="E25296" t="s">
        <v>7704</v>
      </c>
      <c r="F25296" s="4" t="s">
        <v>7633</v>
      </c>
      <c r="G25296" s="5">
        <v>6401</v>
      </c>
      <c r="H25296" s="6">
        <v>0.12607399999999999</v>
      </c>
      <c r="I25296" s="7">
        <v>43.841999999999999</v>
      </c>
      <c r="J25296" s="2">
        <v>61.333300000000001</v>
      </c>
      <c r="K25296">
        <v>3</v>
      </c>
    </row>
    <row r="25297" spans="1:11" x14ac:dyDescent="0.25">
      <c r="A25297">
        <v>49266</v>
      </c>
      <c r="B25297" s="2">
        <v>11.55616</v>
      </c>
      <c r="C25297" s="3">
        <v>3062</v>
      </c>
      <c r="D25297" s="4">
        <v>25880</v>
      </c>
      <c r="E25297" t="s">
        <v>9355</v>
      </c>
      <c r="F25297" s="4" t="s">
        <v>9106</v>
      </c>
      <c r="G25297" s="5">
        <v>2306</v>
      </c>
      <c r="H25297" s="6">
        <v>0.1027308</v>
      </c>
      <c r="I25297" s="7">
        <v>47.875</v>
      </c>
      <c r="J25297" s="2">
        <v>66</v>
      </c>
      <c r="K25297">
        <v>1</v>
      </c>
    </row>
    <row r="25298" spans="1:11" x14ac:dyDescent="0.25">
      <c r="A25298">
        <v>34452</v>
      </c>
      <c r="B25298" s="2">
        <v>11.55354</v>
      </c>
      <c r="C25298" s="3">
        <v>11192</v>
      </c>
      <c r="D25298" s="4">
        <v>26140</v>
      </c>
      <c r="E25298" t="s">
        <v>6989</v>
      </c>
      <c r="F25298" s="4" t="s">
        <v>6689</v>
      </c>
      <c r="G25298" s="5">
        <v>8618</v>
      </c>
      <c r="H25298" s="6">
        <v>0.11742859999999999</v>
      </c>
      <c r="I25298" s="7">
        <v>45.335000000000001</v>
      </c>
      <c r="J25298" s="2">
        <v>50</v>
      </c>
      <c r="K25298">
        <v>1</v>
      </c>
    </row>
    <row r="25299" spans="1:11" x14ac:dyDescent="0.25">
      <c r="A25299">
        <v>22830</v>
      </c>
      <c r="B25299" s="2">
        <v>11.551159999999999</v>
      </c>
      <c r="C25299" s="3">
        <v>1835</v>
      </c>
      <c r="D25299" s="4">
        <v>25500</v>
      </c>
      <c r="E25299" t="s">
        <v>4735</v>
      </c>
      <c r="F25299" s="4" t="s">
        <v>4335</v>
      </c>
      <c r="G25299" s="5">
        <v>1320</v>
      </c>
      <c r="H25299" s="6">
        <v>6.2831200000000004E-2</v>
      </c>
      <c r="I25299" s="7">
        <v>54.764000000000003</v>
      </c>
    </row>
    <row r="25300" spans="1:11" x14ac:dyDescent="0.25">
      <c r="A25300">
        <v>12958</v>
      </c>
      <c r="B25300" s="2">
        <v>11.55057</v>
      </c>
      <c r="C25300" s="3">
        <v>1843</v>
      </c>
      <c r="D25300" s="4">
        <v>38460</v>
      </c>
      <c r="E25300" t="s">
        <v>2440</v>
      </c>
      <c r="F25300" s="4" t="s">
        <v>1280</v>
      </c>
      <c r="G25300" s="5">
        <v>1149</v>
      </c>
      <c r="H25300" s="6">
        <v>0.15739130000000001</v>
      </c>
      <c r="I25300" s="7">
        <v>38.420999999999999</v>
      </c>
      <c r="J25300" s="2">
        <v>41.5</v>
      </c>
      <c r="K25300">
        <v>2</v>
      </c>
    </row>
    <row r="25301" spans="1:11" x14ac:dyDescent="0.25">
      <c r="A25301">
        <v>47348</v>
      </c>
      <c r="B25301" s="2">
        <v>11.548629999999999</v>
      </c>
      <c r="C25301" s="3">
        <v>9918</v>
      </c>
      <c r="E25301" t="s">
        <v>8985</v>
      </c>
      <c r="F25301" s="4" t="s">
        <v>8800</v>
      </c>
      <c r="G25301" s="5">
        <v>6946</v>
      </c>
      <c r="H25301" s="6">
        <v>0.1079758</v>
      </c>
      <c r="I25301" s="7">
        <v>46.957999999999998</v>
      </c>
      <c r="J25301" s="2">
        <v>42.5</v>
      </c>
      <c r="K25301">
        <v>2</v>
      </c>
    </row>
    <row r="25302" spans="1:11" x14ac:dyDescent="0.25">
      <c r="A25302">
        <v>62345</v>
      </c>
      <c r="B25302" s="2">
        <v>11.546900000000001</v>
      </c>
      <c r="C25302" s="3">
        <v>449</v>
      </c>
      <c r="E25302" t="s">
        <v>2130</v>
      </c>
      <c r="F25302" s="4" t="s">
        <v>11490</v>
      </c>
      <c r="G25302" s="5">
        <v>312</v>
      </c>
      <c r="H25302" s="6">
        <v>7.3482400000000003E-2</v>
      </c>
      <c r="I25302" s="7">
        <v>52.917000000000002</v>
      </c>
    </row>
    <row r="25303" spans="1:11" x14ac:dyDescent="0.25">
      <c r="A25303">
        <v>38674</v>
      </c>
      <c r="B25303" s="2">
        <v>11.54668</v>
      </c>
      <c r="C25303" s="3">
        <v>959</v>
      </c>
      <c r="E25303" t="s">
        <v>7665</v>
      </c>
      <c r="F25303" s="4" t="s">
        <v>7633</v>
      </c>
      <c r="G25303" s="5">
        <v>611</v>
      </c>
      <c r="H25303" s="6">
        <v>5.7283100000000003E-2</v>
      </c>
      <c r="I25303" s="7">
        <v>55.713999999999999</v>
      </c>
    </row>
    <row r="25304" spans="1:11" x14ac:dyDescent="0.25">
      <c r="A25304">
        <v>29520</v>
      </c>
      <c r="B25304" s="2">
        <v>11.5441</v>
      </c>
      <c r="C25304" s="3">
        <v>14899</v>
      </c>
      <c r="E25304" t="s">
        <v>6256</v>
      </c>
      <c r="F25304" s="4" t="s">
        <v>6130</v>
      </c>
      <c r="G25304" s="5">
        <v>10159</v>
      </c>
      <c r="H25304" s="6">
        <v>0.15710209999999999</v>
      </c>
      <c r="I25304" s="7">
        <v>38.46</v>
      </c>
      <c r="J25304" s="2">
        <v>47</v>
      </c>
      <c r="K25304">
        <v>1</v>
      </c>
    </row>
    <row r="25305" spans="1:11" x14ac:dyDescent="0.25">
      <c r="A25305">
        <v>33597</v>
      </c>
      <c r="B25305" s="2">
        <v>11.540290000000001</v>
      </c>
      <c r="C25305" s="3">
        <v>8026</v>
      </c>
      <c r="D25305" s="4">
        <v>45540</v>
      </c>
      <c r="E25305" t="s">
        <v>198</v>
      </c>
      <c r="F25305" s="4" t="s">
        <v>6689</v>
      </c>
      <c r="G25305" s="5">
        <v>5747</v>
      </c>
      <c r="H25305" s="6">
        <v>0.1044023</v>
      </c>
      <c r="I25305" s="7">
        <v>47.566000000000003</v>
      </c>
    </row>
    <row r="25306" spans="1:11" x14ac:dyDescent="0.25">
      <c r="A25306">
        <v>57570</v>
      </c>
      <c r="B25306" s="2">
        <v>11.538679999999999</v>
      </c>
      <c r="C25306" s="3">
        <v>2157</v>
      </c>
      <c r="E25306" t="s">
        <v>11005</v>
      </c>
      <c r="F25306" s="4" t="s">
        <v>10877</v>
      </c>
      <c r="G25306" s="5">
        <v>964</v>
      </c>
      <c r="H25306" s="6">
        <v>0.17616580000000001</v>
      </c>
      <c r="I25306" s="7">
        <v>35.162999999999997</v>
      </c>
    </row>
    <row r="25307" spans="1:11" x14ac:dyDescent="0.25">
      <c r="A25307">
        <v>37074</v>
      </c>
      <c r="B25307" s="2">
        <v>11.537369999999999</v>
      </c>
      <c r="C25307" s="3">
        <v>6808</v>
      </c>
      <c r="D25307" s="4">
        <v>34980</v>
      </c>
      <c r="E25307" t="s">
        <v>6264</v>
      </c>
      <c r="F25307" s="4" t="s">
        <v>7348</v>
      </c>
      <c r="G25307" s="5">
        <v>4532</v>
      </c>
      <c r="H25307" s="6">
        <v>0.1215531</v>
      </c>
      <c r="I25307" s="7">
        <v>44.598999999999997</v>
      </c>
    </row>
    <row r="25308" spans="1:11" x14ac:dyDescent="0.25">
      <c r="A25308">
        <v>65534</v>
      </c>
      <c r="B25308" s="2">
        <v>11.53608</v>
      </c>
      <c r="C25308" s="3">
        <v>1695</v>
      </c>
      <c r="D25308" s="4">
        <v>22780</v>
      </c>
      <c r="E25308" t="s">
        <v>12416</v>
      </c>
      <c r="F25308" s="4" t="s">
        <v>12102</v>
      </c>
      <c r="G25308" s="5">
        <v>870</v>
      </c>
      <c r="H25308" s="6">
        <v>2.64368E-2</v>
      </c>
      <c r="I25308" s="7">
        <v>61.033999999999999</v>
      </c>
    </row>
    <row r="25309" spans="1:11" x14ac:dyDescent="0.25">
      <c r="A25309">
        <v>72949</v>
      </c>
      <c r="B25309" s="2">
        <v>11.534269999999999</v>
      </c>
      <c r="C25309" s="3">
        <v>9451</v>
      </c>
      <c r="E25309" t="s">
        <v>7235</v>
      </c>
      <c r="F25309" s="4" t="s">
        <v>13183</v>
      </c>
      <c r="G25309" s="5">
        <v>6686</v>
      </c>
      <c r="H25309" s="6">
        <v>0.12322420000000001</v>
      </c>
      <c r="I25309" s="7">
        <v>44.3</v>
      </c>
      <c r="J25309" s="2">
        <v>61</v>
      </c>
      <c r="K25309">
        <v>3</v>
      </c>
    </row>
    <row r="25310" spans="1:11" x14ac:dyDescent="0.25">
      <c r="A25310">
        <v>78744</v>
      </c>
      <c r="B25310" s="2">
        <v>11.52641</v>
      </c>
      <c r="C25310" s="3">
        <v>45830</v>
      </c>
      <c r="D25310" s="4">
        <v>12420</v>
      </c>
      <c r="E25310" t="s">
        <v>3573</v>
      </c>
      <c r="F25310" s="4" t="s">
        <v>13752</v>
      </c>
      <c r="G25310" s="5">
        <v>26115</v>
      </c>
      <c r="H25310" s="6">
        <v>0.1484531</v>
      </c>
      <c r="I25310" s="7">
        <v>39.939</v>
      </c>
      <c r="J25310" s="2">
        <v>47</v>
      </c>
      <c r="K25310">
        <v>5</v>
      </c>
    </row>
    <row r="25311" spans="1:11" x14ac:dyDescent="0.25">
      <c r="A25311">
        <v>75766</v>
      </c>
      <c r="B25311" s="2">
        <v>11.516310000000001</v>
      </c>
      <c r="C25311" s="3">
        <v>26430</v>
      </c>
      <c r="D25311" s="4">
        <v>27380</v>
      </c>
      <c r="E25311" t="s">
        <v>1076</v>
      </c>
      <c r="F25311" s="4" t="s">
        <v>13752</v>
      </c>
      <c r="G25311" s="5">
        <v>16097</v>
      </c>
      <c r="H25311" s="6">
        <v>0.148537</v>
      </c>
      <c r="I25311" s="7">
        <v>39.921999999999997</v>
      </c>
      <c r="J25311" s="2">
        <v>52.333300000000001</v>
      </c>
      <c r="K25311">
        <v>6</v>
      </c>
    </row>
    <row r="25312" spans="1:11" x14ac:dyDescent="0.25">
      <c r="A25312">
        <v>38569</v>
      </c>
      <c r="B25312" s="2">
        <v>11.5124</v>
      </c>
      <c r="C25312" s="3">
        <v>354</v>
      </c>
      <c r="D25312" s="4">
        <v>34980</v>
      </c>
      <c r="E25312" t="s">
        <v>176</v>
      </c>
      <c r="F25312" s="4" t="s">
        <v>7348</v>
      </c>
      <c r="G25312" s="5">
        <v>246</v>
      </c>
      <c r="H25312" s="6">
        <v>0.1422764</v>
      </c>
      <c r="I25312" s="7">
        <v>41</v>
      </c>
    </row>
    <row r="25313" spans="1:11" x14ac:dyDescent="0.25">
      <c r="A25313">
        <v>47373</v>
      </c>
      <c r="B25313" s="2">
        <v>11.511990000000001</v>
      </c>
      <c r="C25313" s="3">
        <v>2171</v>
      </c>
      <c r="E25313" t="s">
        <v>8992</v>
      </c>
      <c r="F25313" s="4" t="s">
        <v>8800</v>
      </c>
      <c r="G25313" s="5">
        <v>1439</v>
      </c>
      <c r="H25313" s="6">
        <v>0.1028492</v>
      </c>
      <c r="I25313" s="7">
        <v>47.813000000000002</v>
      </c>
    </row>
    <row r="25314" spans="1:11" x14ac:dyDescent="0.25">
      <c r="A25314">
        <v>46991</v>
      </c>
      <c r="B25314" s="2">
        <v>11.51136</v>
      </c>
      <c r="C25314" s="3">
        <v>1751</v>
      </c>
      <c r="D25314" s="4">
        <v>31980</v>
      </c>
      <c r="E25314" t="s">
        <v>971</v>
      </c>
      <c r="F25314" s="4" t="s">
        <v>8800</v>
      </c>
      <c r="G25314" s="5">
        <v>1199</v>
      </c>
      <c r="H25314" s="6">
        <v>8.1734799999999996E-2</v>
      </c>
      <c r="I25314" s="7">
        <v>51.457999999999998</v>
      </c>
    </row>
    <row r="25315" spans="1:11" x14ac:dyDescent="0.25">
      <c r="A25315">
        <v>89156</v>
      </c>
      <c r="B25315" s="2">
        <v>11.50713</v>
      </c>
      <c r="C25315" s="3">
        <v>27426</v>
      </c>
      <c r="D25315" s="4">
        <v>29820</v>
      </c>
      <c r="E25315" t="s">
        <v>15235</v>
      </c>
      <c r="F25315" s="4" t="s">
        <v>15318</v>
      </c>
      <c r="G25315" s="5">
        <v>16486</v>
      </c>
      <c r="H25315" s="6">
        <v>0.1060836</v>
      </c>
      <c r="I25315" s="7">
        <v>47.247999999999998</v>
      </c>
      <c r="J25315" s="2">
        <v>65</v>
      </c>
      <c r="K25315">
        <v>1</v>
      </c>
    </row>
    <row r="25316" spans="1:11" x14ac:dyDescent="0.25">
      <c r="A25316">
        <v>31624</v>
      </c>
      <c r="B25316" s="2">
        <v>11.50301</v>
      </c>
      <c r="C25316" s="3">
        <v>1072</v>
      </c>
      <c r="E25316" t="s">
        <v>6630</v>
      </c>
      <c r="F25316" s="4" t="s">
        <v>6363</v>
      </c>
      <c r="G25316" s="5">
        <v>728</v>
      </c>
      <c r="H25316" s="6">
        <v>7.2702299999999997E-2</v>
      </c>
      <c r="I25316" s="7">
        <v>53.015000000000001</v>
      </c>
    </row>
    <row r="25317" spans="1:11" x14ac:dyDescent="0.25">
      <c r="A25317">
        <v>49839</v>
      </c>
      <c r="B25317" s="2">
        <v>11.50276</v>
      </c>
      <c r="C25317" s="3">
        <v>344</v>
      </c>
      <c r="E25317" t="s">
        <v>9531</v>
      </c>
      <c r="F25317" s="4" t="s">
        <v>9106</v>
      </c>
      <c r="G25317" s="5">
        <v>310</v>
      </c>
      <c r="H25317" s="6">
        <v>0.1677419</v>
      </c>
      <c r="I25317" s="7">
        <v>36.591000000000001</v>
      </c>
    </row>
    <row r="25318" spans="1:11" x14ac:dyDescent="0.25">
      <c r="A25318">
        <v>43070</v>
      </c>
      <c r="B25318" s="2">
        <v>11.50267</v>
      </c>
      <c r="C25318" s="3">
        <v>119</v>
      </c>
      <c r="D25318" s="4">
        <v>46500</v>
      </c>
      <c r="E25318" t="s">
        <v>8317</v>
      </c>
      <c r="F25318" s="4" t="s">
        <v>8295</v>
      </c>
      <c r="G25318" s="5">
        <v>81</v>
      </c>
      <c r="H25318" s="6">
        <v>0</v>
      </c>
      <c r="I25318" s="7">
        <v>65.576999999999998</v>
      </c>
    </row>
    <row r="25319" spans="1:11" x14ac:dyDescent="0.25">
      <c r="A25319">
        <v>64499</v>
      </c>
      <c r="B25319" s="2">
        <v>11.50263</v>
      </c>
      <c r="C25319" s="3">
        <v>97</v>
      </c>
      <c r="E25319" t="s">
        <v>11599</v>
      </c>
      <c r="F25319" s="4" t="s">
        <v>12102</v>
      </c>
      <c r="G25319" s="5">
        <v>71</v>
      </c>
      <c r="H25319" s="6">
        <v>0.1971831</v>
      </c>
      <c r="I25319" s="7">
        <v>31.5</v>
      </c>
    </row>
    <row r="25320" spans="1:11" x14ac:dyDescent="0.25">
      <c r="A25320">
        <v>65349</v>
      </c>
      <c r="B25320" s="2">
        <v>11.502190000000001</v>
      </c>
      <c r="C25320" s="3">
        <v>2539</v>
      </c>
      <c r="D25320" s="4">
        <v>32180</v>
      </c>
      <c r="E25320" t="s">
        <v>9663</v>
      </c>
      <c r="F25320" s="4" t="s">
        <v>12102</v>
      </c>
      <c r="G25320" s="5">
        <v>1779</v>
      </c>
      <c r="H25320" s="6">
        <v>0.1169196</v>
      </c>
      <c r="I25320" s="7">
        <v>45.37</v>
      </c>
    </row>
    <row r="25321" spans="1:11" x14ac:dyDescent="0.25">
      <c r="A25321">
        <v>37110</v>
      </c>
      <c r="B25321" s="2">
        <v>11.49638</v>
      </c>
      <c r="C25321" s="3">
        <v>32750</v>
      </c>
      <c r="D25321" s="4">
        <v>32660</v>
      </c>
      <c r="E25321" t="s">
        <v>7384</v>
      </c>
      <c r="F25321" s="4" t="s">
        <v>7348</v>
      </c>
      <c r="G25321" s="5">
        <v>22486</v>
      </c>
      <c r="H25321" s="6">
        <v>0.12407169999999999</v>
      </c>
      <c r="I25321" s="7">
        <v>44.128999999999998</v>
      </c>
      <c r="J25321" s="2">
        <v>44.8</v>
      </c>
      <c r="K25321">
        <v>5</v>
      </c>
    </row>
    <row r="25322" spans="1:11" x14ac:dyDescent="0.25">
      <c r="A25322">
        <v>72940</v>
      </c>
      <c r="B25322" s="2">
        <v>11.49062</v>
      </c>
      <c r="C25322" s="3">
        <v>2427</v>
      </c>
      <c r="D25322" s="4">
        <v>22900</v>
      </c>
      <c r="E25322" t="s">
        <v>46</v>
      </c>
      <c r="F25322" s="4" t="s">
        <v>13183</v>
      </c>
      <c r="G25322" s="5">
        <v>1562</v>
      </c>
      <c r="H25322" s="6">
        <v>0.1005122</v>
      </c>
      <c r="I25322" s="7">
        <v>48.2</v>
      </c>
    </row>
    <row r="25323" spans="1:11" x14ac:dyDescent="0.25">
      <c r="A25323">
        <v>66955</v>
      </c>
      <c r="B25323" s="2">
        <v>11.49023</v>
      </c>
      <c r="C25323" s="3">
        <v>78</v>
      </c>
      <c r="E25323" t="s">
        <v>12585</v>
      </c>
      <c r="F25323" s="4" t="s">
        <v>12494</v>
      </c>
      <c r="G25323" s="5">
        <v>67</v>
      </c>
      <c r="H25323" s="6">
        <v>5.9701499999999998E-2</v>
      </c>
      <c r="I25323" s="7">
        <v>55.25</v>
      </c>
    </row>
    <row r="25324" spans="1:11" x14ac:dyDescent="0.25">
      <c r="A25324">
        <v>28360</v>
      </c>
      <c r="B25324" s="2">
        <v>11.4879</v>
      </c>
      <c r="C25324" s="3">
        <v>15774</v>
      </c>
      <c r="D25324" s="4">
        <v>31300</v>
      </c>
      <c r="E25324" t="s">
        <v>1604</v>
      </c>
      <c r="F25324" s="4" t="s">
        <v>5642</v>
      </c>
      <c r="G25324" s="5">
        <v>9696</v>
      </c>
      <c r="H25324" s="6">
        <v>0.14788080000000001</v>
      </c>
      <c r="I25324" s="7">
        <v>40.012</v>
      </c>
      <c r="J25324" s="2">
        <v>12</v>
      </c>
      <c r="K25324">
        <v>1</v>
      </c>
    </row>
    <row r="25325" spans="1:11" x14ac:dyDescent="0.25">
      <c r="A25325">
        <v>12937</v>
      </c>
      <c r="B25325" s="2">
        <v>11.485290000000001</v>
      </c>
      <c r="C25325" s="3">
        <v>1723</v>
      </c>
      <c r="D25325" s="4">
        <v>31660</v>
      </c>
      <c r="E25325" t="s">
        <v>2429</v>
      </c>
      <c r="F25325" s="4" t="s">
        <v>1280</v>
      </c>
      <c r="G25325" s="5">
        <v>1202</v>
      </c>
      <c r="H25325" s="6">
        <v>0.13976710000000001</v>
      </c>
      <c r="I25325" s="7">
        <v>41.414000000000001</v>
      </c>
    </row>
    <row r="25326" spans="1:11" x14ac:dyDescent="0.25">
      <c r="A25326">
        <v>34743</v>
      </c>
      <c r="B25326" s="2">
        <v>11.479050000000001</v>
      </c>
      <c r="C25326" s="3">
        <v>38995</v>
      </c>
      <c r="D25326" s="4">
        <v>36740</v>
      </c>
      <c r="E25326" t="s">
        <v>7011</v>
      </c>
      <c r="F25326" s="4" t="s">
        <v>6689</v>
      </c>
      <c r="G25326" s="5">
        <v>24844</v>
      </c>
      <c r="H25326" s="6">
        <v>0.1234856</v>
      </c>
      <c r="I25326" s="7">
        <v>44.223999999999997</v>
      </c>
    </row>
    <row r="25327" spans="1:11" x14ac:dyDescent="0.25">
      <c r="A25327">
        <v>29069</v>
      </c>
      <c r="B25327" s="2">
        <v>11.472300000000001</v>
      </c>
      <c r="C25327" s="3">
        <v>5137</v>
      </c>
      <c r="D25327" s="4">
        <v>22500</v>
      </c>
      <c r="E25327" t="s">
        <v>3616</v>
      </c>
      <c r="F25327" s="4" t="s">
        <v>6130</v>
      </c>
      <c r="G25327" s="5">
        <v>3361</v>
      </c>
      <c r="H25327" s="6">
        <v>0.12968470000000001</v>
      </c>
      <c r="I25327" s="7">
        <v>43.151000000000003</v>
      </c>
    </row>
    <row r="25328" spans="1:11" x14ac:dyDescent="0.25">
      <c r="A25328">
        <v>79525</v>
      </c>
      <c r="B25328" s="2">
        <v>11.47113</v>
      </c>
      <c r="C25328" s="3">
        <v>2081</v>
      </c>
      <c r="D25328" s="4">
        <v>10180</v>
      </c>
      <c r="E25328" t="s">
        <v>4056</v>
      </c>
      <c r="F25328" s="4" t="s">
        <v>13752</v>
      </c>
      <c r="G25328" s="5">
        <v>1539</v>
      </c>
      <c r="H25328" s="6">
        <v>8.0519499999999994E-2</v>
      </c>
      <c r="I25328" s="7">
        <v>51.637999999999998</v>
      </c>
    </row>
    <row r="25329" spans="1:12" x14ac:dyDescent="0.25">
      <c r="A25329">
        <v>99660</v>
      </c>
      <c r="B25329" s="2">
        <v>11.47067</v>
      </c>
      <c r="C25329" s="3">
        <v>611</v>
      </c>
      <c r="E25329" t="s">
        <v>16681</v>
      </c>
      <c r="F25329" s="4" t="s">
        <v>16604</v>
      </c>
      <c r="G25329" s="5">
        <v>384</v>
      </c>
      <c r="H25329" s="6">
        <v>7.7922099999999994E-2</v>
      </c>
      <c r="I25329" s="7">
        <v>52.082999999999998</v>
      </c>
    </row>
    <row r="25330" spans="1:12" x14ac:dyDescent="0.25">
      <c r="A25330">
        <v>47011</v>
      </c>
      <c r="B25330" s="2">
        <v>11.47045</v>
      </c>
      <c r="C25330" s="3">
        <v>763</v>
      </c>
      <c r="E25330" t="s">
        <v>591</v>
      </c>
      <c r="F25330" s="4" t="s">
        <v>8800</v>
      </c>
      <c r="G25330" s="5">
        <v>505</v>
      </c>
      <c r="H25330" s="6">
        <v>7.1146200000000007E-2</v>
      </c>
      <c r="I25330" s="7">
        <v>53.25</v>
      </c>
    </row>
    <row r="25331" spans="1:12" x14ac:dyDescent="0.25">
      <c r="A25331">
        <v>32807</v>
      </c>
      <c r="B25331" s="2">
        <v>11.46513</v>
      </c>
      <c r="C25331" s="3">
        <v>32409</v>
      </c>
      <c r="D25331" s="4">
        <v>36740</v>
      </c>
      <c r="E25331" t="s">
        <v>5555</v>
      </c>
      <c r="F25331" s="4" t="s">
        <v>6689</v>
      </c>
      <c r="G25331" s="5">
        <v>21718</v>
      </c>
      <c r="H25331" s="6">
        <v>0.14066029999999999</v>
      </c>
      <c r="I25331" s="7">
        <v>41.237000000000002</v>
      </c>
      <c r="J25331" s="2">
        <v>47.857100000000003</v>
      </c>
      <c r="K25331">
        <v>7</v>
      </c>
    </row>
    <row r="25332" spans="1:12" x14ac:dyDescent="0.25">
      <c r="A25332">
        <v>31093</v>
      </c>
      <c r="B25332" s="2">
        <v>11.45539</v>
      </c>
      <c r="C25332" s="3">
        <v>30257</v>
      </c>
      <c r="D25332" s="4">
        <v>47580</v>
      </c>
      <c r="E25332" t="s">
        <v>6588</v>
      </c>
      <c r="F25332" s="4" t="s">
        <v>6363</v>
      </c>
      <c r="G25332" s="5">
        <v>18988</v>
      </c>
      <c r="H25332" s="6">
        <v>0.13450599999999999</v>
      </c>
      <c r="I25332" s="7">
        <v>42.296999999999997</v>
      </c>
      <c r="J25332" s="2">
        <v>68</v>
      </c>
      <c r="K25332">
        <v>1</v>
      </c>
    </row>
    <row r="25333" spans="1:12" x14ac:dyDescent="0.25">
      <c r="A25333">
        <v>64428</v>
      </c>
      <c r="B25333" s="2">
        <v>11.450710000000001</v>
      </c>
      <c r="C25333" s="3">
        <v>842</v>
      </c>
      <c r="D25333" s="4">
        <v>32340</v>
      </c>
      <c r="E25333" t="s">
        <v>12265</v>
      </c>
      <c r="F25333" s="4" t="s">
        <v>12102</v>
      </c>
      <c r="G25333" s="5">
        <v>574</v>
      </c>
      <c r="H25333" s="6">
        <v>0.1080139</v>
      </c>
      <c r="I25333" s="7">
        <v>46.875</v>
      </c>
    </row>
    <row r="25334" spans="1:12" x14ac:dyDescent="0.25">
      <c r="A25334">
        <v>44833</v>
      </c>
      <c r="B25334" s="2">
        <v>11.447800000000001</v>
      </c>
      <c r="C25334" s="3">
        <v>16996</v>
      </c>
      <c r="D25334" s="4">
        <v>15340</v>
      </c>
      <c r="E25334" t="s">
        <v>8613</v>
      </c>
      <c r="F25334" s="4" t="s">
        <v>8295</v>
      </c>
      <c r="G25334" s="5">
        <v>11600</v>
      </c>
      <c r="H25334" s="6">
        <v>0.1093103</v>
      </c>
      <c r="I25334" s="7">
        <v>46.65</v>
      </c>
      <c r="J25334" s="2">
        <v>55.75</v>
      </c>
      <c r="K25334">
        <v>4</v>
      </c>
    </row>
    <row r="25335" spans="1:12" x14ac:dyDescent="0.25">
      <c r="A25335">
        <v>99201</v>
      </c>
      <c r="B25335" s="2">
        <v>11.442740000000001</v>
      </c>
      <c r="C25335" s="3">
        <v>13883</v>
      </c>
      <c r="D25335" s="4">
        <v>44060</v>
      </c>
      <c r="E25335" t="s">
        <v>12476</v>
      </c>
      <c r="F25335" s="4" t="s">
        <v>16344</v>
      </c>
      <c r="G25335" s="5">
        <v>9534</v>
      </c>
      <c r="H25335" s="6">
        <v>0.2108023</v>
      </c>
      <c r="I25335" s="7">
        <v>29.111000000000001</v>
      </c>
      <c r="J25335" s="2">
        <v>48.85</v>
      </c>
      <c r="K25335">
        <v>20</v>
      </c>
      <c r="L25335" s="2">
        <v>90.7</v>
      </c>
    </row>
    <row r="25336" spans="1:12" x14ac:dyDescent="0.25">
      <c r="A25336">
        <v>25270</v>
      </c>
      <c r="B25336" s="2">
        <v>11.44027</v>
      </c>
      <c r="C25336" s="3">
        <v>1029</v>
      </c>
      <c r="E25336" t="s">
        <v>5323</v>
      </c>
      <c r="F25336" s="4" t="s">
        <v>5144</v>
      </c>
      <c r="G25336" s="5">
        <v>764</v>
      </c>
      <c r="H25336" s="6">
        <v>0.1124183</v>
      </c>
      <c r="I25336" s="7">
        <v>46.110999999999997</v>
      </c>
    </row>
    <row r="25337" spans="1:12" x14ac:dyDescent="0.25">
      <c r="A25337">
        <v>38334</v>
      </c>
      <c r="B25337" s="2">
        <v>11.439780000000001</v>
      </c>
      <c r="C25337" s="3">
        <v>1893</v>
      </c>
      <c r="E25337" t="s">
        <v>7565</v>
      </c>
      <c r="F25337" s="4" t="s">
        <v>7348</v>
      </c>
      <c r="G25337" s="5">
        <v>1268</v>
      </c>
      <c r="H25337" s="6">
        <v>0.1119874</v>
      </c>
      <c r="I25337" s="7">
        <v>46.180999999999997</v>
      </c>
    </row>
    <row r="25338" spans="1:12" x14ac:dyDescent="0.25">
      <c r="A25338">
        <v>86403</v>
      </c>
      <c r="B25338" s="2">
        <v>11.436730000000001</v>
      </c>
      <c r="C25338" s="3">
        <v>15838</v>
      </c>
      <c r="D25338" s="4">
        <v>29420</v>
      </c>
      <c r="E25338" t="s">
        <v>15098</v>
      </c>
      <c r="F25338" s="4" t="s">
        <v>14962</v>
      </c>
      <c r="G25338" s="5">
        <v>11503</v>
      </c>
      <c r="H25338" s="6">
        <v>0.1211752</v>
      </c>
      <c r="I25338" s="7">
        <v>44.593000000000004</v>
      </c>
      <c r="J25338" s="2">
        <v>61.333300000000001</v>
      </c>
      <c r="K25338">
        <v>3</v>
      </c>
    </row>
    <row r="25339" spans="1:12" x14ac:dyDescent="0.25">
      <c r="A25339">
        <v>25969</v>
      </c>
      <c r="B25339" s="2">
        <v>11.43379</v>
      </c>
      <c r="C25339" s="3">
        <v>1062</v>
      </c>
      <c r="E25339" t="s">
        <v>5453</v>
      </c>
      <c r="F25339" s="4" t="s">
        <v>5144</v>
      </c>
      <c r="G25339" s="5">
        <v>772</v>
      </c>
      <c r="H25339" s="6">
        <v>0.126943</v>
      </c>
      <c r="I25339" s="7">
        <v>43.594000000000001</v>
      </c>
      <c r="J25339" s="2">
        <v>56</v>
      </c>
      <c r="K25339">
        <v>1</v>
      </c>
    </row>
    <row r="25340" spans="1:12" x14ac:dyDescent="0.25">
      <c r="A25340">
        <v>25962</v>
      </c>
      <c r="B25340" s="2">
        <v>11.43296</v>
      </c>
      <c r="C25340" s="3">
        <v>3878</v>
      </c>
      <c r="E25340" t="s">
        <v>5452</v>
      </c>
      <c r="F25340" s="4" t="s">
        <v>5144</v>
      </c>
      <c r="G25340" s="5">
        <v>2707</v>
      </c>
      <c r="H25340" s="6">
        <v>0.12375319999999999</v>
      </c>
      <c r="I25340" s="7">
        <v>44.142000000000003</v>
      </c>
    </row>
    <row r="25341" spans="1:12" x14ac:dyDescent="0.25">
      <c r="A25341">
        <v>46767</v>
      </c>
      <c r="B25341" s="2">
        <v>11.43116</v>
      </c>
      <c r="C25341" s="3">
        <v>8560</v>
      </c>
      <c r="D25341" s="4">
        <v>28340</v>
      </c>
      <c r="E25341" t="s">
        <v>3239</v>
      </c>
      <c r="F25341" s="4" t="s">
        <v>8800</v>
      </c>
      <c r="G25341" s="5">
        <v>4813</v>
      </c>
      <c r="H25341" s="6">
        <v>8.6016999999999996E-2</v>
      </c>
      <c r="I25341" s="7">
        <v>50.654000000000003</v>
      </c>
      <c r="J25341" s="2">
        <v>46.25</v>
      </c>
      <c r="K25341">
        <v>4</v>
      </c>
    </row>
    <row r="25342" spans="1:12" x14ac:dyDescent="0.25">
      <c r="A25342">
        <v>24483</v>
      </c>
      <c r="B25342" s="2">
        <v>11.42985</v>
      </c>
      <c r="C25342" s="3">
        <v>1179</v>
      </c>
      <c r="E25342" t="s">
        <v>5084</v>
      </c>
      <c r="F25342" s="4" t="s">
        <v>4335</v>
      </c>
      <c r="G25342" s="5">
        <v>647</v>
      </c>
      <c r="H25342" s="6">
        <v>8.65533E-2</v>
      </c>
      <c r="I25342" s="7">
        <v>50.56</v>
      </c>
    </row>
    <row r="25343" spans="1:12" x14ac:dyDescent="0.25">
      <c r="A25343">
        <v>24834</v>
      </c>
      <c r="B25343" s="2">
        <v>11.42962</v>
      </c>
      <c r="C25343" s="3">
        <v>526</v>
      </c>
      <c r="E25343" t="s">
        <v>5168</v>
      </c>
      <c r="F25343" s="4" t="s">
        <v>5144</v>
      </c>
      <c r="G25343" s="5">
        <v>321</v>
      </c>
      <c r="H25343" s="6">
        <v>6.5420599999999995E-2</v>
      </c>
      <c r="I25343" s="7">
        <v>54.207999999999998</v>
      </c>
    </row>
    <row r="25344" spans="1:12" x14ac:dyDescent="0.25">
      <c r="A25344">
        <v>86333</v>
      </c>
      <c r="B25344" s="2">
        <v>11.42853</v>
      </c>
      <c r="C25344" s="3">
        <v>5712</v>
      </c>
      <c r="D25344" s="4">
        <v>39140</v>
      </c>
      <c r="E25344" t="s">
        <v>10488</v>
      </c>
      <c r="F25344" s="4" t="s">
        <v>14962</v>
      </c>
      <c r="G25344" s="5">
        <v>4211</v>
      </c>
      <c r="H25344" s="6">
        <v>9.8053199999999993E-2</v>
      </c>
      <c r="I25344" s="7">
        <v>48.567999999999998</v>
      </c>
      <c r="J25344" s="2">
        <v>60</v>
      </c>
      <c r="K25344">
        <v>1</v>
      </c>
    </row>
    <row r="25345" spans="1:11" x14ac:dyDescent="0.25">
      <c r="A25345">
        <v>72943</v>
      </c>
      <c r="B25345" s="2">
        <v>11.427149999999999</v>
      </c>
      <c r="C25345" s="3">
        <v>2358</v>
      </c>
      <c r="E25345" t="s">
        <v>13456</v>
      </c>
      <c r="F25345" s="4" t="s">
        <v>13183</v>
      </c>
      <c r="G25345" s="5">
        <v>1575</v>
      </c>
      <c r="H25345" s="6">
        <v>0.1085714</v>
      </c>
      <c r="I25345" s="7">
        <v>46.75</v>
      </c>
    </row>
    <row r="25346" spans="1:11" x14ac:dyDescent="0.25">
      <c r="A25346">
        <v>42782</v>
      </c>
      <c r="B25346" s="2">
        <v>11.42658</v>
      </c>
      <c r="C25346" s="3">
        <v>1128</v>
      </c>
      <c r="E25346" t="s">
        <v>5599</v>
      </c>
      <c r="F25346" s="4" t="s">
        <v>7883</v>
      </c>
      <c r="G25346" s="5">
        <v>799</v>
      </c>
      <c r="H25346" s="6">
        <v>0.1289111</v>
      </c>
      <c r="I25346" s="7">
        <v>43.234999999999999</v>
      </c>
    </row>
    <row r="25347" spans="1:11" x14ac:dyDescent="0.25">
      <c r="A25347">
        <v>79043</v>
      </c>
      <c r="B25347" s="2">
        <v>11.426159999999999</v>
      </c>
      <c r="C25347" s="3">
        <v>1585</v>
      </c>
      <c r="E25347" t="s">
        <v>9392</v>
      </c>
      <c r="F25347" s="4" t="s">
        <v>13752</v>
      </c>
      <c r="G25347" s="5">
        <v>966</v>
      </c>
      <c r="H25347" s="6">
        <v>9.2132500000000006E-2</v>
      </c>
      <c r="I25347" s="7">
        <v>49.582999999999998</v>
      </c>
    </row>
    <row r="25348" spans="1:11" x14ac:dyDescent="0.25">
      <c r="A25348">
        <v>49795</v>
      </c>
      <c r="B25348" s="2">
        <v>11.425560000000001</v>
      </c>
      <c r="C25348" s="3">
        <v>2071</v>
      </c>
      <c r="E25348" t="s">
        <v>3177</v>
      </c>
      <c r="F25348" s="4" t="s">
        <v>9106</v>
      </c>
      <c r="G25348" s="5">
        <v>1536</v>
      </c>
      <c r="H25348" s="6">
        <v>0.1008458</v>
      </c>
      <c r="I25348" s="7">
        <v>48.076999999999998</v>
      </c>
      <c r="J25348" s="2">
        <v>59.5</v>
      </c>
      <c r="K25348">
        <v>2</v>
      </c>
    </row>
    <row r="25349" spans="1:11" x14ac:dyDescent="0.25">
      <c r="A25349">
        <v>65785</v>
      </c>
      <c r="B25349" s="2">
        <v>11.424300000000001</v>
      </c>
      <c r="C25349" s="3">
        <v>5139</v>
      </c>
      <c r="E25349" t="s">
        <v>1717</v>
      </c>
      <c r="F25349" s="4" t="s">
        <v>12102</v>
      </c>
      <c r="G25349" s="5">
        <v>3691</v>
      </c>
      <c r="H25349" s="6">
        <v>0.16305529999999999</v>
      </c>
      <c r="I25349" s="7">
        <v>37.323999999999998</v>
      </c>
      <c r="J25349" s="2">
        <v>63.333300000000001</v>
      </c>
      <c r="K25349">
        <v>3</v>
      </c>
    </row>
    <row r="25350" spans="1:11" x14ac:dyDescent="0.25">
      <c r="A25350">
        <v>56481</v>
      </c>
      <c r="B25350" s="2">
        <v>11.42305</v>
      </c>
      <c r="C25350" s="3">
        <v>2213</v>
      </c>
      <c r="E25350" t="s">
        <v>10766</v>
      </c>
      <c r="F25350" s="4" t="s">
        <v>10428</v>
      </c>
      <c r="G25350" s="5">
        <v>1539</v>
      </c>
      <c r="H25350" s="6">
        <v>9.1617900000000002E-2</v>
      </c>
      <c r="I25350" s="7">
        <v>49.658999999999999</v>
      </c>
      <c r="J25350" s="2">
        <v>67</v>
      </c>
      <c r="K25350">
        <v>2</v>
      </c>
    </row>
    <row r="25351" spans="1:11" x14ac:dyDescent="0.25">
      <c r="A25351">
        <v>81222</v>
      </c>
      <c r="B25351" s="2">
        <v>11.42263</v>
      </c>
      <c r="C25351" s="3">
        <v>377</v>
      </c>
      <c r="D25351" s="4">
        <v>15860</v>
      </c>
      <c r="E25351" t="s">
        <v>3990</v>
      </c>
      <c r="F25351" s="4" t="s">
        <v>14477</v>
      </c>
      <c r="G25351" s="5">
        <v>237</v>
      </c>
      <c r="H25351" s="6">
        <v>0.13924049999999999</v>
      </c>
      <c r="I25351" s="7">
        <v>41.429000000000002</v>
      </c>
      <c r="J25351" s="2">
        <v>40</v>
      </c>
      <c r="K25351">
        <v>1</v>
      </c>
    </row>
    <row r="25352" spans="1:11" x14ac:dyDescent="0.25">
      <c r="A25352">
        <v>36025</v>
      </c>
      <c r="B25352" s="2">
        <v>11.421329999999999</v>
      </c>
      <c r="C25352" s="3">
        <v>7502</v>
      </c>
      <c r="D25352" s="4">
        <v>33860</v>
      </c>
      <c r="E25352" t="s">
        <v>7182</v>
      </c>
      <c r="F25352" s="4" t="s">
        <v>7027</v>
      </c>
      <c r="G25352" s="5">
        <v>5173</v>
      </c>
      <c r="H25352" s="6">
        <v>9.2384999999999995E-2</v>
      </c>
      <c r="I25352" s="7">
        <v>49.521000000000001</v>
      </c>
      <c r="J25352" s="2">
        <v>57</v>
      </c>
      <c r="K25352">
        <v>1</v>
      </c>
    </row>
    <row r="25353" spans="1:11" x14ac:dyDescent="0.25">
      <c r="A25353">
        <v>23085</v>
      </c>
      <c r="B25353" s="2">
        <v>11.420019999999999</v>
      </c>
      <c r="C25353" s="3">
        <v>437</v>
      </c>
      <c r="E25353" t="s">
        <v>4804</v>
      </c>
      <c r="F25353" s="4" t="s">
        <v>4335</v>
      </c>
      <c r="G25353" s="5">
        <v>326</v>
      </c>
      <c r="H25353" s="6">
        <v>9.2024499999999995E-2</v>
      </c>
      <c r="I25353" s="7">
        <v>49.582999999999998</v>
      </c>
    </row>
    <row r="25354" spans="1:11" x14ac:dyDescent="0.25">
      <c r="A25354">
        <v>47865</v>
      </c>
      <c r="B25354" s="2">
        <v>11.419890000000001</v>
      </c>
      <c r="C25354" s="3">
        <v>335</v>
      </c>
      <c r="D25354" s="4">
        <v>45460</v>
      </c>
      <c r="E25354" t="s">
        <v>207</v>
      </c>
      <c r="F25354" s="4" t="s">
        <v>8800</v>
      </c>
      <c r="G25354" s="5">
        <v>177</v>
      </c>
      <c r="H25354" s="6">
        <v>0</v>
      </c>
      <c r="I25354" s="7">
        <v>65.477999999999994</v>
      </c>
    </row>
    <row r="25355" spans="1:11" x14ac:dyDescent="0.25">
      <c r="A25355">
        <v>37757</v>
      </c>
      <c r="B25355" s="2">
        <v>11.41831</v>
      </c>
      <c r="C25355" s="3">
        <v>9324</v>
      </c>
      <c r="D25355" s="4">
        <v>28940</v>
      </c>
      <c r="E25355" t="s">
        <v>7486</v>
      </c>
      <c r="F25355" s="4" t="s">
        <v>7348</v>
      </c>
      <c r="G25355" s="5">
        <v>6431</v>
      </c>
      <c r="H25355" s="6">
        <v>0.1030944</v>
      </c>
      <c r="I25355" s="7">
        <v>47.66</v>
      </c>
    </row>
    <row r="25356" spans="1:11" x14ac:dyDescent="0.25">
      <c r="A25356">
        <v>68948</v>
      </c>
      <c r="B25356" s="2">
        <v>11.416729999999999</v>
      </c>
      <c r="C25356" s="3">
        <v>234</v>
      </c>
      <c r="E25356" t="s">
        <v>346</v>
      </c>
      <c r="F25356" s="4" t="s">
        <v>12738</v>
      </c>
      <c r="G25356" s="5">
        <v>170</v>
      </c>
      <c r="H25356" s="6">
        <v>6.4705899999999997E-2</v>
      </c>
      <c r="I25356" s="7">
        <v>54.286000000000001</v>
      </c>
      <c r="J25356" s="2">
        <v>51</v>
      </c>
      <c r="K25356">
        <v>1</v>
      </c>
    </row>
    <row r="25357" spans="1:11" x14ac:dyDescent="0.25">
      <c r="A25357">
        <v>99343</v>
      </c>
      <c r="B25357" s="2">
        <v>11.416309999999999</v>
      </c>
      <c r="C25357" s="3">
        <v>3115</v>
      </c>
      <c r="D25357" s="4">
        <v>28420</v>
      </c>
      <c r="E25357" t="s">
        <v>14649</v>
      </c>
      <c r="F25357" s="4" t="s">
        <v>16344</v>
      </c>
      <c r="G25357" s="5">
        <v>1610</v>
      </c>
      <c r="H25357" s="6">
        <v>7.0807499999999995E-2</v>
      </c>
      <c r="I25357" s="7">
        <v>53.228999999999999</v>
      </c>
      <c r="J25357" s="2">
        <v>60</v>
      </c>
      <c r="K25357">
        <v>1</v>
      </c>
    </row>
    <row r="25358" spans="1:11" x14ac:dyDescent="0.25">
      <c r="A25358">
        <v>65720</v>
      </c>
      <c r="B25358" s="2">
        <v>11.41582</v>
      </c>
      <c r="C25358" s="3">
        <v>671</v>
      </c>
      <c r="D25358" s="4">
        <v>44180</v>
      </c>
      <c r="E25358" t="s">
        <v>12463</v>
      </c>
      <c r="F25358" s="4" t="s">
        <v>12102</v>
      </c>
      <c r="G25358" s="5">
        <v>405</v>
      </c>
      <c r="H25358" s="6">
        <v>0.18024689999999999</v>
      </c>
      <c r="I25358" s="7">
        <v>34.313000000000002</v>
      </c>
    </row>
    <row r="25359" spans="1:11" x14ac:dyDescent="0.25">
      <c r="A25359">
        <v>85137</v>
      </c>
      <c r="B25359" s="2">
        <v>11.41526</v>
      </c>
      <c r="C25359" s="3">
        <v>2750</v>
      </c>
      <c r="D25359" s="4">
        <v>38060</v>
      </c>
      <c r="E25359" t="s">
        <v>1361</v>
      </c>
      <c r="F25359" s="4" t="s">
        <v>14962</v>
      </c>
      <c r="G25359" s="5">
        <v>1924</v>
      </c>
      <c r="H25359" s="6">
        <v>6.8571400000000005E-2</v>
      </c>
      <c r="I25359" s="7">
        <v>53.610999999999997</v>
      </c>
    </row>
    <row r="25360" spans="1:11" x14ac:dyDescent="0.25">
      <c r="A25360">
        <v>56527</v>
      </c>
      <c r="B25360" s="2">
        <v>11.414669999999999</v>
      </c>
      <c r="C25360" s="3">
        <v>773</v>
      </c>
      <c r="D25360" s="4">
        <v>22260</v>
      </c>
      <c r="E25360" t="s">
        <v>10773</v>
      </c>
      <c r="F25360" s="4" t="s">
        <v>10428</v>
      </c>
      <c r="G25360" s="5">
        <v>551</v>
      </c>
      <c r="H25360" s="6">
        <v>9.6014500000000003E-2</v>
      </c>
      <c r="I25360" s="7">
        <v>48.863999999999997</v>
      </c>
    </row>
    <row r="25361" spans="1:11" x14ac:dyDescent="0.25">
      <c r="A25361">
        <v>68420</v>
      </c>
      <c r="B25361" s="2">
        <v>11.41433</v>
      </c>
      <c r="C25361" s="3">
        <v>1309</v>
      </c>
      <c r="E25361" t="s">
        <v>12788</v>
      </c>
      <c r="F25361" s="4" t="s">
        <v>12738</v>
      </c>
      <c r="G25361" s="5">
        <v>884</v>
      </c>
      <c r="H25361" s="6">
        <v>0.1187783</v>
      </c>
      <c r="I25361" s="7">
        <v>44.926000000000002</v>
      </c>
    </row>
    <row r="25362" spans="1:11" x14ac:dyDescent="0.25">
      <c r="A25362">
        <v>58477</v>
      </c>
      <c r="B25362" s="2">
        <v>11.41408</v>
      </c>
      <c r="C25362" s="3">
        <v>223</v>
      </c>
      <c r="D25362" s="4">
        <v>13900</v>
      </c>
      <c r="E25362" t="s">
        <v>11184</v>
      </c>
      <c r="F25362" s="4" t="s">
        <v>11069</v>
      </c>
      <c r="G25362" s="5">
        <v>171</v>
      </c>
      <c r="H25362" s="6">
        <v>0.1111111</v>
      </c>
      <c r="I25362" s="7">
        <v>46.25</v>
      </c>
    </row>
    <row r="25363" spans="1:11" x14ac:dyDescent="0.25">
      <c r="A25363">
        <v>15472</v>
      </c>
      <c r="B25363" s="2">
        <v>11.41395</v>
      </c>
      <c r="C25363" s="3">
        <v>442</v>
      </c>
      <c r="D25363" s="4">
        <v>38300</v>
      </c>
      <c r="E25363" t="s">
        <v>3168</v>
      </c>
      <c r="F25363" s="4" t="s">
        <v>3003</v>
      </c>
      <c r="G25363" s="5">
        <v>356</v>
      </c>
      <c r="H25363" s="6">
        <v>0.20728289999999999</v>
      </c>
      <c r="I25363" s="7">
        <v>29.63</v>
      </c>
    </row>
    <row r="25364" spans="1:11" x14ac:dyDescent="0.25">
      <c r="A25364">
        <v>16738</v>
      </c>
      <c r="B25364" s="2">
        <v>11.41333</v>
      </c>
      <c r="C25364" s="3">
        <v>2522</v>
      </c>
      <c r="D25364" s="4">
        <v>14620</v>
      </c>
      <c r="E25364" t="s">
        <v>3585</v>
      </c>
      <c r="F25364" s="4" t="s">
        <v>3003</v>
      </c>
      <c r="G25364" s="5">
        <v>2213</v>
      </c>
      <c r="H25364" s="6">
        <v>9.5302600000000001E-2</v>
      </c>
      <c r="I25364" s="7">
        <v>48.976999999999997</v>
      </c>
      <c r="J25364" s="2">
        <v>66</v>
      </c>
      <c r="K25364">
        <v>1</v>
      </c>
    </row>
    <row r="25365" spans="1:11" x14ac:dyDescent="0.25">
      <c r="A25365">
        <v>47917</v>
      </c>
      <c r="B25365" s="2">
        <v>11.41272</v>
      </c>
      <c r="C25365" s="3">
        <v>518</v>
      </c>
      <c r="D25365" s="4">
        <v>29200</v>
      </c>
      <c r="E25365" t="s">
        <v>9078</v>
      </c>
      <c r="F25365" s="4" t="s">
        <v>8800</v>
      </c>
      <c r="G25365" s="5">
        <v>361</v>
      </c>
      <c r="H25365" s="6">
        <v>8.0332399999999998E-2</v>
      </c>
      <c r="I25365" s="7">
        <v>51.563000000000002</v>
      </c>
    </row>
    <row r="25366" spans="1:11" x14ac:dyDescent="0.25">
      <c r="A25366">
        <v>97360</v>
      </c>
      <c r="B25366" s="2">
        <v>11.4123</v>
      </c>
      <c r="C25366" s="3">
        <v>2243</v>
      </c>
      <c r="D25366" s="4">
        <v>10540</v>
      </c>
      <c r="E25366" t="s">
        <v>16224</v>
      </c>
      <c r="F25366" s="4" t="s">
        <v>16170</v>
      </c>
      <c r="G25366" s="5">
        <v>1406</v>
      </c>
      <c r="H25366" s="6">
        <v>8.6059700000000003E-2</v>
      </c>
      <c r="I25366" s="7">
        <v>50.573</v>
      </c>
      <c r="J25366" s="2">
        <v>51.8</v>
      </c>
      <c r="K25366">
        <v>5</v>
      </c>
    </row>
    <row r="25367" spans="1:11" x14ac:dyDescent="0.25">
      <c r="A25367">
        <v>49254</v>
      </c>
      <c r="B25367" s="2">
        <v>11.411440000000001</v>
      </c>
      <c r="C25367" s="3">
        <v>3092</v>
      </c>
      <c r="D25367" s="4">
        <v>27100</v>
      </c>
      <c r="E25367" t="s">
        <v>9350</v>
      </c>
      <c r="F25367" s="4" t="s">
        <v>9106</v>
      </c>
      <c r="G25367" s="5">
        <v>2180</v>
      </c>
      <c r="H25367" s="6">
        <v>0.1655963</v>
      </c>
      <c r="I25367" s="7">
        <v>36.826999999999998</v>
      </c>
      <c r="J25367" s="2">
        <v>49</v>
      </c>
      <c r="K25367">
        <v>1</v>
      </c>
    </row>
    <row r="25368" spans="1:11" x14ac:dyDescent="0.25">
      <c r="A25368">
        <v>25502</v>
      </c>
      <c r="B25368" s="2">
        <v>11.410679999999999</v>
      </c>
      <c r="C25368" s="3">
        <v>1282</v>
      </c>
      <c r="D25368" s="4">
        <v>38580</v>
      </c>
      <c r="E25368" t="s">
        <v>5344</v>
      </c>
      <c r="F25368" s="4" t="s">
        <v>5144</v>
      </c>
      <c r="G25368" s="5">
        <v>1003</v>
      </c>
      <c r="H25368" s="6">
        <v>5.5776899999999997E-2</v>
      </c>
      <c r="I25368" s="7">
        <v>55.804000000000002</v>
      </c>
      <c r="J25368" s="2">
        <v>68</v>
      </c>
      <c r="K25368">
        <v>1</v>
      </c>
    </row>
    <row r="25369" spans="1:11" x14ac:dyDescent="0.25">
      <c r="A25369">
        <v>61372</v>
      </c>
      <c r="B25369" s="2">
        <v>11.410410000000001</v>
      </c>
      <c r="C25369" s="3">
        <v>141</v>
      </c>
      <c r="D25369" s="4">
        <v>36860</v>
      </c>
      <c r="E25369" t="s">
        <v>11730</v>
      </c>
      <c r="F25369" s="4" t="s">
        <v>11490</v>
      </c>
      <c r="G25369" s="5">
        <v>93</v>
      </c>
      <c r="H25369" s="6">
        <v>5.3191500000000003E-2</v>
      </c>
      <c r="I25369" s="7">
        <v>56.25</v>
      </c>
    </row>
    <row r="25370" spans="1:11" x14ac:dyDescent="0.25">
      <c r="A25370">
        <v>72576</v>
      </c>
      <c r="B25370" s="2">
        <v>11.409689999999999</v>
      </c>
      <c r="C25370" s="3">
        <v>4083</v>
      </c>
      <c r="E25370" t="s">
        <v>281</v>
      </c>
      <c r="F25370" s="4" t="s">
        <v>13183</v>
      </c>
      <c r="G25370" s="5">
        <v>2953</v>
      </c>
      <c r="H25370" s="6">
        <v>0.13405549999999999</v>
      </c>
      <c r="I25370" s="7">
        <v>42.273000000000003</v>
      </c>
      <c r="J25370" s="2">
        <v>50</v>
      </c>
      <c r="K25370">
        <v>1</v>
      </c>
    </row>
    <row r="25371" spans="1:11" x14ac:dyDescent="0.25">
      <c r="A25371">
        <v>89010</v>
      </c>
      <c r="B25371" s="2">
        <v>11.40892</v>
      </c>
      <c r="C25371" s="3">
        <v>368</v>
      </c>
      <c r="E25371" t="s">
        <v>7563</v>
      </c>
      <c r="F25371" s="4" t="s">
        <v>15318</v>
      </c>
      <c r="G25371" s="5">
        <v>266</v>
      </c>
      <c r="H25371" s="6">
        <v>0.14285709999999999</v>
      </c>
      <c r="I25371" s="7">
        <v>40.75</v>
      </c>
    </row>
    <row r="25372" spans="1:11" x14ac:dyDescent="0.25">
      <c r="A25372">
        <v>26519</v>
      </c>
      <c r="B25372" s="2">
        <v>11.408530000000001</v>
      </c>
      <c r="C25372" s="3">
        <v>1761</v>
      </c>
      <c r="D25372" s="4">
        <v>34060</v>
      </c>
      <c r="E25372" t="s">
        <v>5568</v>
      </c>
      <c r="F25372" s="4" t="s">
        <v>5144</v>
      </c>
      <c r="G25372" s="5">
        <v>1332</v>
      </c>
      <c r="H25372" s="6">
        <v>7.7269299999999999E-2</v>
      </c>
      <c r="I25372" s="7">
        <v>52.082999999999998</v>
      </c>
    </row>
    <row r="25373" spans="1:11" x14ac:dyDescent="0.25">
      <c r="A25373">
        <v>25958</v>
      </c>
      <c r="B25373" s="2">
        <v>11.40807</v>
      </c>
      <c r="C25373" s="3">
        <v>915</v>
      </c>
      <c r="E25373" t="s">
        <v>5451</v>
      </c>
      <c r="F25373" s="4" t="s">
        <v>5144</v>
      </c>
      <c r="G25373" s="5">
        <v>588</v>
      </c>
      <c r="H25373" s="6">
        <v>0.1561969</v>
      </c>
      <c r="I25373" s="7">
        <v>38.438000000000002</v>
      </c>
    </row>
    <row r="25374" spans="1:11" x14ac:dyDescent="0.25">
      <c r="A25374">
        <v>96059</v>
      </c>
      <c r="B25374" s="2">
        <v>11.4078</v>
      </c>
      <c r="C25374" s="3">
        <v>711</v>
      </c>
      <c r="D25374" s="4">
        <v>39780</v>
      </c>
      <c r="E25374" t="s">
        <v>9441</v>
      </c>
      <c r="F25374" s="4" t="s">
        <v>15368</v>
      </c>
      <c r="G25374" s="5">
        <v>550</v>
      </c>
      <c r="H25374" s="6">
        <v>0.1254545</v>
      </c>
      <c r="I25374" s="7">
        <v>43.75</v>
      </c>
      <c r="J25374" s="2">
        <v>46</v>
      </c>
      <c r="K25374">
        <v>1</v>
      </c>
    </row>
    <row r="25375" spans="1:11" x14ac:dyDescent="0.25">
      <c r="A25375">
        <v>78071</v>
      </c>
      <c r="B25375" s="2">
        <v>11.406879999999999</v>
      </c>
      <c r="C25375" s="3">
        <v>4410</v>
      </c>
      <c r="E25375" t="s">
        <v>62</v>
      </c>
      <c r="F25375" s="4" t="s">
        <v>13752</v>
      </c>
      <c r="G25375" s="5">
        <v>3298</v>
      </c>
      <c r="H25375" s="6">
        <v>0.1282596</v>
      </c>
      <c r="I25375" s="7">
        <v>43.264000000000003</v>
      </c>
    </row>
    <row r="25376" spans="1:11" x14ac:dyDescent="0.25">
      <c r="A25376">
        <v>13417</v>
      </c>
      <c r="B25376" s="2">
        <v>11.405609999999999</v>
      </c>
      <c r="C25376" s="3">
        <v>2924</v>
      </c>
      <c r="D25376" s="4">
        <v>46540</v>
      </c>
      <c r="E25376" t="s">
        <v>2603</v>
      </c>
      <c r="F25376" s="4" t="s">
        <v>1280</v>
      </c>
      <c r="G25376" s="5">
        <v>2009</v>
      </c>
      <c r="H25376" s="6">
        <v>0.12543550000000001</v>
      </c>
      <c r="I25376" s="7">
        <v>43.75</v>
      </c>
      <c r="J25376" s="2">
        <v>65</v>
      </c>
      <c r="K25376">
        <v>1</v>
      </c>
    </row>
    <row r="25377" spans="1:12" x14ac:dyDescent="0.25">
      <c r="A25377">
        <v>70067</v>
      </c>
      <c r="B25377" s="2">
        <v>11.404629999999999</v>
      </c>
      <c r="C25377" s="3">
        <v>3178</v>
      </c>
      <c r="D25377" s="4">
        <v>35380</v>
      </c>
      <c r="E25377" t="s">
        <v>12943</v>
      </c>
      <c r="F25377" s="4" t="s">
        <v>12927</v>
      </c>
      <c r="G25377" s="5">
        <v>2065</v>
      </c>
      <c r="H25377" s="6">
        <v>8.4745799999999996E-2</v>
      </c>
      <c r="I25377" s="7">
        <v>50.780999999999999</v>
      </c>
    </row>
    <row r="25378" spans="1:12" x14ac:dyDescent="0.25">
      <c r="A25378">
        <v>72630</v>
      </c>
      <c r="B25378" s="2">
        <v>11.4041</v>
      </c>
      <c r="C25378" s="3">
        <v>188</v>
      </c>
      <c r="D25378" s="4">
        <v>25460</v>
      </c>
      <c r="E25378" t="s">
        <v>13403</v>
      </c>
      <c r="F25378" s="4" t="s">
        <v>13183</v>
      </c>
      <c r="G25378" s="5">
        <v>160</v>
      </c>
      <c r="H25378" s="6">
        <v>0.20496890000000001</v>
      </c>
      <c r="I25378" s="7">
        <v>30</v>
      </c>
    </row>
    <row r="25379" spans="1:12" x14ac:dyDescent="0.25">
      <c r="A25379">
        <v>30814</v>
      </c>
      <c r="B25379" s="2">
        <v>11.402749999999999</v>
      </c>
      <c r="C25379" s="3">
        <v>8305</v>
      </c>
      <c r="D25379" s="4">
        <v>12260</v>
      </c>
      <c r="E25379" t="s">
        <v>6544</v>
      </c>
      <c r="F25379" s="4" t="s">
        <v>6363</v>
      </c>
      <c r="G25379" s="5">
        <v>5459</v>
      </c>
      <c r="H25379" s="6">
        <v>0.13262499999999999</v>
      </c>
      <c r="I25379" s="7">
        <v>42.5</v>
      </c>
      <c r="J25379" s="2">
        <v>52</v>
      </c>
      <c r="K25379">
        <v>1</v>
      </c>
    </row>
    <row r="25380" spans="1:12" x14ac:dyDescent="0.25">
      <c r="A25380">
        <v>29626</v>
      </c>
      <c r="B25380" s="2">
        <v>11.399100000000001</v>
      </c>
      <c r="C25380" s="3">
        <v>14236</v>
      </c>
      <c r="D25380" s="4">
        <v>24860</v>
      </c>
      <c r="E25380" t="s">
        <v>6287</v>
      </c>
      <c r="F25380" s="4" t="s">
        <v>6130</v>
      </c>
      <c r="G25380" s="5">
        <v>9802</v>
      </c>
      <c r="H25380" s="6">
        <v>0.12089370000000001</v>
      </c>
      <c r="I25380" s="7">
        <v>44.527000000000001</v>
      </c>
    </row>
    <row r="25381" spans="1:12" x14ac:dyDescent="0.25">
      <c r="A25381">
        <v>40979</v>
      </c>
      <c r="B25381" s="2">
        <v>11.396739999999999</v>
      </c>
      <c r="C25381" s="3">
        <v>254</v>
      </c>
      <c r="E25381" t="s">
        <v>8004</v>
      </c>
      <c r="F25381" s="4" t="s">
        <v>7883</v>
      </c>
      <c r="G25381" s="5">
        <v>92</v>
      </c>
      <c r="H25381" s="6">
        <v>0</v>
      </c>
      <c r="I25381" s="7">
        <v>65.417000000000002</v>
      </c>
    </row>
    <row r="25382" spans="1:12" x14ac:dyDescent="0.25">
      <c r="A25382">
        <v>65560</v>
      </c>
      <c r="B25382" s="2">
        <v>11.39433</v>
      </c>
      <c r="C25382" s="3">
        <v>14475</v>
      </c>
      <c r="E25382" t="s">
        <v>281</v>
      </c>
      <c r="F25382" s="4" t="s">
        <v>12102</v>
      </c>
      <c r="G25382" s="5">
        <v>9968</v>
      </c>
      <c r="H25382" s="6">
        <v>0.1235831</v>
      </c>
      <c r="I25382" s="7">
        <v>44.055999999999997</v>
      </c>
      <c r="J25382" s="2">
        <v>66.25</v>
      </c>
      <c r="K25382">
        <v>4</v>
      </c>
    </row>
    <row r="25383" spans="1:12" x14ac:dyDescent="0.25">
      <c r="A25383">
        <v>67556</v>
      </c>
      <c r="B25383" s="2">
        <v>11.39188</v>
      </c>
      <c r="C25383" s="3">
        <v>328</v>
      </c>
      <c r="E25383" t="s">
        <v>12675</v>
      </c>
      <c r="F25383" s="4" t="s">
        <v>12494</v>
      </c>
      <c r="G25383" s="5">
        <v>259</v>
      </c>
      <c r="H25383" s="6">
        <v>0.1307692</v>
      </c>
      <c r="I25383" s="7">
        <v>42.813000000000002</v>
      </c>
    </row>
    <row r="25384" spans="1:12" x14ac:dyDescent="0.25">
      <c r="A25384">
        <v>38015</v>
      </c>
      <c r="B25384" s="2">
        <v>11.39141</v>
      </c>
      <c r="C25384" s="3">
        <v>2677</v>
      </c>
      <c r="D25384" s="4">
        <v>32820</v>
      </c>
      <c r="E25384" t="s">
        <v>7523</v>
      </c>
      <c r="F25384" s="4" t="s">
        <v>7348</v>
      </c>
      <c r="G25384" s="5">
        <v>1705</v>
      </c>
      <c r="H25384" s="6">
        <v>0.1108504</v>
      </c>
      <c r="I25384" s="7">
        <v>46.25</v>
      </c>
    </row>
    <row r="25385" spans="1:12" x14ac:dyDescent="0.25">
      <c r="A25385">
        <v>26133</v>
      </c>
      <c r="B25385" s="2">
        <v>11.390750000000001</v>
      </c>
      <c r="C25385" s="3">
        <v>1246</v>
      </c>
      <c r="D25385" s="4">
        <v>37620</v>
      </c>
      <c r="E25385" t="s">
        <v>1404</v>
      </c>
      <c r="F25385" s="4" t="s">
        <v>5144</v>
      </c>
      <c r="G25385" s="5">
        <v>1037</v>
      </c>
      <c r="H25385" s="6">
        <v>0.1204239</v>
      </c>
      <c r="I25385" s="7">
        <v>44.594000000000001</v>
      </c>
    </row>
    <row r="25386" spans="1:12" x14ac:dyDescent="0.25">
      <c r="A25386">
        <v>55753</v>
      </c>
      <c r="B25386" s="2">
        <v>11.390359999999999</v>
      </c>
      <c r="C25386" s="3">
        <v>933</v>
      </c>
      <c r="E25386" t="s">
        <v>10535</v>
      </c>
      <c r="F25386" s="4" t="s">
        <v>10428</v>
      </c>
      <c r="G25386" s="5">
        <v>612</v>
      </c>
      <c r="H25386" s="6">
        <v>0.1076672</v>
      </c>
      <c r="I25386" s="7">
        <v>46.786000000000001</v>
      </c>
    </row>
    <row r="25387" spans="1:12" x14ac:dyDescent="0.25">
      <c r="A25387">
        <v>98404</v>
      </c>
      <c r="B25387" s="2">
        <v>11.385400000000001</v>
      </c>
      <c r="C25387" s="3">
        <v>33462</v>
      </c>
      <c r="D25387" s="4">
        <v>42660</v>
      </c>
      <c r="E25387" t="s">
        <v>16435</v>
      </c>
      <c r="F25387" s="4" t="s">
        <v>16344</v>
      </c>
      <c r="G25387" s="5">
        <v>20090</v>
      </c>
      <c r="H25387" s="6">
        <v>0.1106521</v>
      </c>
      <c r="I25387" s="7">
        <v>46.268999999999998</v>
      </c>
      <c r="J25387" s="2">
        <v>51.090899999999998</v>
      </c>
      <c r="K25387">
        <v>11</v>
      </c>
      <c r="L25387" s="2">
        <v>95.1</v>
      </c>
    </row>
    <row r="25388" spans="1:12" x14ac:dyDescent="0.25">
      <c r="A25388">
        <v>61876</v>
      </c>
      <c r="B25388" s="2">
        <v>11.38045</v>
      </c>
      <c r="C25388" s="3">
        <v>882</v>
      </c>
      <c r="D25388" s="4">
        <v>19180</v>
      </c>
      <c r="E25388" t="s">
        <v>11830</v>
      </c>
      <c r="F25388" s="4" t="s">
        <v>11490</v>
      </c>
      <c r="G25388" s="5">
        <v>586</v>
      </c>
      <c r="H25388" s="6">
        <v>7.1672399999999997E-2</v>
      </c>
      <c r="I25388" s="7">
        <v>53</v>
      </c>
      <c r="J25388" s="2">
        <v>60</v>
      </c>
      <c r="K25388">
        <v>1</v>
      </c>
    </row>
    <row r="25389" spans="1:12" x14ac:dyDescent="0.25">
      <c r="A25389">
        <v>86409</v>
      </c>
      <c r="B25389" s="2">
        <v>11.37598</v>
      </c>
      <c r="C25389" s="3">
        <v>25704</v>
      </c>
      <c r="D25389" s="4">
        <v>29420</v>
      </c>
      <c r="E25389" t="s">
        <v>836</v>
      </c>
      <c r="F25389" s="4" t="s">
        <v>14962</v>
      </c>
      <c r="G25389" s="5">
        <v>18090</v>
      </c>
      <c r="H25389" s="6">
        <v>0.13477059999999999</v>
      </c>
      <c r="I25389" s="7">
        <v>42.094999999999999</v>
      </c>
      <c r="J25389" s="2">
        <v>54</v>
      </c>
      <c r="K25389">
        <v>2</v>
      </c>
    </row>
    <row r="25390" spans="1:12" x14ac:dyDescent="0.25">
      <c r="A25390">
        <v>56724</v>
      </c>
      <c r="B25390" s="2">
        <v>11.37162</v>
      </c>
      <c r="C25390" s="3">
        <v>150</v>
      </c>
      <c r="E25390" t="s">
        <v>10854</v>
      </c>
      <c r="F25390" s="4" t="s">
        <v>10428</v>
      </c>
      <c r="G25390" s="5">
        <v>115</v>
      </c>
      <c r="H25390" s="6">
        <v>8.6956500000000006E-2</v>
      </c>
      <c r="I25390" s="7">
        <v>50.356999999999999</v>
      </c>
      <c r="J25390" s="2">
        <v>75</v>
      </c>
      <c r="K25390">
        <v>1</v>
      </c>
    </row>
    <row r="25391" spans="1:12" x14ac:dyDescent="0.25">
      <c r="A25391">
        <v>49847</v>
      </c>
      <c r="B25391" s="2">
        <v>11.371420000000001</v>
      </c>
      <c r="C25391" s="3">
        <v>990</v>
      </c>
      <c r="D25391" s="4">
        <v>31940</v>
      </c>
      <c r="E25391" t="s">
        <v>9534</v>
      </c>
      <c r="F25391" s="4" t="s">
        <v>9106</v>
      </c>
      <c r="G25391" s="5">
        <v>726</v>
      </c>
      <c r="H25391" s="6">
        <v>8.8154300000000005E-2</v>
      </c>
      <c r="I25391" s="7">
        <v>50.139000000000003</v>
      </c>
      <c r="J25391" s="2">
        <v>55</v>
      </c>
      <c r="K25391">
        <v>1</v>
      </c>
    </row>
    <row r="25392" spans="1:12" x14ac:dyDescent="0.25">
      <c r="A25392">
        <v>24577</v>
      </c>
      <c r="B25392" s="2">
        <v>11.370430000000001</v>
      </c>
      <c r="C25392" s="3">
        <v>4927</v>
      </c>
      <c r="E25392" t="s">
        <v>5111</v>
      </c>
      <c r="F25392" s="4" t="s">
        <v>4335</v>
      </c>
      <c r="G25392" s="5">
        <v>3404</v>
      </c>
      <c r="H25392" s="6">
        <v>0.138326</v>
      </c>
      <c r="I25392" s="7">
        <v>41.465000000000003</v>
      </c>
    </row>
    <row r="25393" spans="1:12" x14ac:dyDescent="0.25">
      <c r="A25393">
        <v>59089</v>
      </c>
      <c r="B25393" s="2">
        <v>11.36956</v>
      </c>
      <c r="C25393" s="3">
        <v>370</v>
      </c>
      <c r="E25393" t="s">
        <v>11326</v>
      </c>
      <c r="F25393" s="4" t="s">
        <v>11278</v>
      </c>
      <c r="G25393" s="5">
        <v>231</v>
      </c>
      <c r="H25393" s="6">
        <v>0.112069</v>
      </c>
      <c r="I25393" s="7">
        <v>46</v>
      </c>
    </row>
    <row r="25394" spans="1:12" x14ac:dyDescent="0.25">
      <c r="A25394">
        <v>98850</v>
      </c>
      <c r="B25394" s="2">
        <v>11.36928</v>
      </c>
      <c r="C25394" s="3">
        <v>1554</v>
      </c>
      <c r="D25394" s="4">
        <v>48300</v>
      </c>
      <c r="E25394" t="s">
        <v>7628</v>
      </c>
      <c r="F25394" s="4" t="s">
        <v>16344</v>
      </c>
      <c r="G25394" s="5">
        <v>941</v>
      </c>
      <c r="H25394" s="6">
        <v>9.6602999999999994E-2</v>
      </c>
      <c r="I25394" s="7">
        <v>48.671999999999997</v>
      </c>
    </row>
    <row r="25395" spans="1:12" x14ac:dyDescent="0.25">
      <c r="A25395">
        <v>62673</v>
      </c>
      <c r="B25395" s="2">
        <v>11.36894</v>
      </c>
      <c r="C25395" s="3">
        <v>744</v>
      </c>
      <c r="D25395" s="4">
        <v>44100</v>
      </c>
      <c r="E25395" t="s">
        <v>12001</v>
      </c>
      <c r="F25395" s="4" t="s">
        <v>11490</v>
      </c>
      <c r="G25395" s="5">
        <v>490</v>
      </c>
      <c r="H25395" s="6">
        <v>6.72098E-2</v>
      </c>
      <c r="I25395" s="7">
        <v>53.75</v>
      </c>
    </row>
    <row r="25396" spans="1:12" x14ac:dyDescent="0.25">
      <c r="A25396">
        <v>24970</v>
      </c>
      <c r="B25396" s="2">
        <v>11.36802</v>
      </c>
      <c r="C25396" s="3">
        <v>4651</v>
      </c>
      <c r="E25396" t="s">
        <v>5217</v>
      </c>
      <c r="F25396" s="4" t="s">
        <v>5144</v>
      </c>
      <c r="G25396" s="5">
        <v>3339</v>
      </c>
      <c r="H25396" s="6">
        <v>0.1215569</v>
      </c>
      <c r="I25396" s="7">
        <v>44.357999999999997</v>
      </c>
    </row>
    <row r="25397" spans="1:12" x14ac:dyDescent="0.25">
      <c r="A25397">
        <v>45378</v>
      </c>
      <c r="B25397" s="2">
        <v>11.36717</v>
      </c>
      <c r="C25397" s="3">
        <v>381</v>
      </c>
      <c r="E25397" t="s">
        <v>1370</v>
      </c>
      <c r="F25397" s="4" t="s">
        <v>8295</v>
      </c>
      <c r="G25397" s="5">
        <v>224</v>
      </c>
      <c r="H25397" s="6">
        <v>4.9107100000000001E-2</v>
      </c>
      <c r="I25397" s="7">
        <v>56.875</v>
      </c>
    </row>
    <row r="25398" spans="1:12" x14ac:dyDescent="0.25">
      <c r="A25398">
        <v>28352</v>
      </c>
      <c r="B25398" s="2">
        <v>11.363</v>
      </c>
      <c r="C25398" s="3">
        <v>25861</v>
      </c>
      <c r="D25398" s="4">
        <v>29900</v>
      </c>
      <c r="E25398" t="s">
        <v>5921</v>
      </c>
      <c r="F25398" s="4" t="s">
        <v>5642</v>
      </c>
      <c r="G25398" s="5">
        <v>17221</v>
      </c>
      <c r="H25398" s="6">
        <v>0.1584112</v>
      </c>
      <c r="I25398" s="7">
        <v>37.982999999999997</v>
      </c>
      <c r="J25398" s="2">
        <v>40</v>
      </c>
      <c r="K25398">
        <v>6</v>
      </c>
    </row>
    <row r="25399" spans="1:12" x14ac:dyDescent="0.25">
      <c r="A25399">
        <v>72347</v>
      </c>
      <c r="B25399" s="2">
        <v>11.358750000000001</v>
      </c>
      <c r="C25399" s="3">
        <v>731</v>
      </c>
      <c r="E25399" t="s">
        <v>13312</v>
      </c>
      <c r="F25399" s="4" t="s">
        <v>13183</v>
      </c>
      <c r="G25399" s="5">
        <v>512</v>
      </c>
      <c r="H25399" s="6">
        <v>0.1601563</v>
      </c>
      <c r="I25399" s="7">
        <v>37.679000000000002</v>
      </c>
    </row>
    <row r="25400" spans="1:12" x14ac:dyDescent="0.25">
      <c r="A25400">
        <v>92571</v>
      </c>
      <c r="B25400" s="2">
        <v>11.35181</v>
      </c>
      <c r="C25400" s="3">
        <v>54825</v>
      </c>
      <c r="D25400" s="4">
        <v>40140</v>
      </c>
      <c r="E25400" t="s">
        <v>15573</v>
      </c>
      <c r="F25400" s="4" t="s">
        <v>15368</v>
      </c>
      <c r="G25400" s="5">
        <v>28489</v>
      </c>
      <c r="H25400" s="6">
        <v>8.2523100000000002E-2</v>
      </c>
      <c r="I25400" s="7">
        <v>51.08</v>
      </c>
      <c r="J25400" s="2">
        <v>62</v>
      </c>
      <c r="K25400">
        <v>2</v>
      </c>
    </row>
    <row r="25401" spans="1:12" x14ac:dyDescent="0.25">
      <c r="A25401">
        <v>29506</v>
      </c>
      <c r="B25401" s="2">
        <v>11.34193</v>
      </c>
      <c r="C25401" s="3">
        <v>21354</v>
      </c>
      <c r="D25401" s="4">
        <v>22500</v>
      </c>
      <c r="E25401" t="s">
        <v>52</v>
      </c>
      <c r="F25401" s="4" t="s">
        <v>6130</v>
      </c>
      <c r="G25401" s="5">
        <v>12805</v>
      </c>
      <c r="H25401" s="6">
        <v>0.1415853</v>
      </c>
      <c r="I25401" s="7">
        <v>40.865000000000002</v>
      </c>
      <c r="J25401" s="2">
        <v>50</v>
      </c>
      <c r="K25401">
        <v>1</v>
      </c>
    </row>
    <row r="25402" spans="1:12" x14ac:dyDescent="0.25">
      <c r="A25402">
        <v>49007</v>
      </c>
      <c r="B25402" s="2">
        <v>11.337440000000001</v>
      </c>
      <c r="C25402" s="3">
        <v>10244</v>
      </c>
      <c r="D25402" s="4">
        <v>28020</v>
      </c>
      <c r="E25402" t="s">
        <v>9303</v>
      </c>
      <c r="F25402" s="4" t="s">
        <v>9106</v>
      </c>
      <c r="G25402" s="5">
        <v>5927</v>
      </c>
      <c r="H25402" s="6">
        <v>0.21592439999999999</v>
      </c>
      <c r="I25402" s="7">
        <v>28.016999999999999</v>
      </c>
      <c r="J25402" s="2">
        <v>44.857100000000003</v>
      </c>
      <c r="K25402">
        <v>14</v>
      </c>
      <c r="L25402" s="2">
        <v>76.400000000000006</v>
      </c>
    </row>
    <row r="25403" spans="1:12" x14ac:dyDescent="0.25">
      <c r="A25403">
        <v>50275</v>
      </c>
      <c r="B25403" s="2">
        <v>11.335929999999999</v>
      </c>
      <c r="C25403" s="3">
        <v>653</v>
      </c>
      <c r="E25403" t="s">
        <v>8210</v>
      </c>
      <c r="F25403" s="4" t="s">
        <v>9593</v>
      </c>
      <c r="G25403" s="5">
        <v>395</v>
      </c>
      <c r="H25403" s="6">
        <v>0.1085859</v>
      </c>
      <c r="I25403" s="7">
        <v>46.563000000000002</v>
      </c>
    </row>
    <row r="25404" spans="1:12" x14ac:dyDescent="0.25">
      <c r="A25404">
        <v>73459</v>
      </c>
      <c r="B25404" s="2">
        <v>11.335660000000001</v>
      </c>
      <c r="C25404" s="3">
        <v>1062</v>
      </c>
      <c r="E25404" t="s">
        <v>13502</v>
      </c>
      <c r="F25404" s="4" t="s">
        <v>13462</v>
      </c>
      <c r="G25404" s="5">
        <v>728</v>
      </c>
      <c r="H25404" s="6">
        <v>9.8765400000000003E-2</v>
      </c>
      <c r="I25404" s="7">
        <v>48.25</v>
      </c>
    </row>
    <row r="25405" spans="1:12" x14ac:dyDescent="0.25">
      <c r="A25405">
        <v>78201</v>
      </c>
      <c r="B25405" s="2">
        <v>11.32888</v>
      </c>
      <c r="C25405" s="3">
        <v>41421</v>
      </c>
      <c r="D25405" s="4">
        <v>41700</v>
      </c>
      <c r="E25405" t="s">
        <v>6913</v>
      </c>
      <c r="F25405" s="4" t="s">
        <v>13752</v>
      </c>
      <c r="G25405" s="5">
        <v>27577</v>
      </c>
      <c r="H25405" s="6">
        <v>0.14634849999999999</v>
      </c>
      <c r="I25405" s="7">
        <v>40.027000000000001</v>
      </c>
      <c r="J25405" s="2">
        <v>37.846200000000003</v>
      </c>
      <c r="K25405">
        <v>13</v>
      </c>
      <c r="L25405" s="2">
        <v>38.4</v>
      </c>
    </row>
    <row r="25406" spans="1:12" x14ac:dyDescent="0.25">
      <c r="A25406">
        <v>73569</v>
      </c>
      <c r="B25406" s="2">
        <v>11.322190000000001</v>
      </c>
      <c r="C25406" s="3">
        <v>625</v>
      </c>
      <c r="E25406" t="s">
        <v>13522</v>
      </c>
      <c r="F25406" s="4" t="s">
        <v>13462</v>
      </c>
      <c r="G25406" s="5">
        <v>414</v>
      </c>
      <c r="H25406" s="6">
        <v>0.10144930000000001</v>
      </c>
      <c r="I25406" s="7">
        <v>47.777999999999999</v>
      </c>
      <c r="J25406" s="2">
        <v>55</v>
      </c>
      <c r="K25406">
        <v>1</v>
      </c>
    </row>
    <row r="25407" spans="1:12" x14ac:dyDescent="0.25">
      <c r="A25407">
        <v>67466</v>
      </c>
      <c r="B25407" s="2">
        <v>11.32193</v>
      </c>
      <c r="C25407" s="3">
        <v>894</v>
      </c>
      <c r="E25407" t="s">
        <v>12654</v>
      </c>
      <c r="F25407" s="4" t="s">
        <v>12494</v>
      </c>
      <c r="G25407" s="5">
        <v>651</v>
      </c>
      <c r="H25407" s="6">
        <v>9.0629799999999996E-2</v>
      </c>
      <c r="I25407" s="7">
        <v>49.643000000000001</v>
      </c>
    </row>
    <row r="25408" spans="1:12" x14ac:dyDescent="0.25">
      <c r="A25408">
        <v>14042</v>
      </c>
      <c r="B25408" s="2">
        <v>11.32119</v>
      </c>
      <c r="C25408" s="3">
        <v>3782</v>
      </c>
      <c r="D25408" s="4">
        <v>36460</v>
      </c>
      <c r="E25408" t="s">
        <v>2780</v>
      </c>
      <c r="F25408" s="4" t="s">
        <v>1280</v>
      </c>
      <c r="G25408" s="5">
        <v>2464</v>
      </c>
      <c r="H25408" s="6">
        <v>0.1026369</v>
      </c>
      <c r="I25408" s="7">
        <v>47.567999999999998</v>
      </c>
      <c r="J25408" s="2">
        <v>59</v>
      </c>
      <c r="K25408">
        <v>1</v>
      </c>
    </row>
    <row r="25409" spans="1:11" x14ac:dyDescent="0.25">
      <c r="A25409">
        <v>24963</v>
      </c>
      <c r="B25409" s="2">
        <v>11.319940000000001</v>
      </c>
      <c r="C25409" s="3">
        <v>3851</v>
      </c>
      <c r="E25409" t="s">
        <v>5215</v>
      </c>
      <c r="F25409" s="4" t="s">
        <v>5144</v>
      </c>
      <c r="G25409" s="5">
        <v>2740</v>
      </c>
      <c r="H25409" s="6">
        <v>0.1342576</v>
      </c>
      <c r="I25409" s="7">
        <v>42.097999999999999</v>
      </c>
    </row>
    <row r="25410" spans="1:11" x14ac:dyDescent="0.25">
      <c r="A25410">
        <v>24599</v>
      </c>
      <c r="B25410" s="2">
        <v>11.31917</v>
      </c>
      <c r="C25410" s="3">
        <v>663</v>
      </c>
      <c r="D25410" s="4">
        <v>16820</v>
      </c>
      <c r="E25410" t="s">
        <v>5119</v>
      </c>
      <c r="F25410" s="4" t="s">
        <v>4335</v>
      </c>
      <c r="G25410" s="5">
        <v>460</v>
      </c>
      <c r="H25410" s="6">
        <v>0.1978261</v>
      </c>
      <c r="I25410" s="7">
        <v>31.111000000000001</v>
      </c>
    </row>
    <row r="25411" spans="1:11" x14ac:dyDescent="0.25">
      <c r="A25411">
        <v>32046</v>
      </c>
      <c r="B25411" s="2">
        <v>11.31758</v>
      </c>
      <c r="C25411" s="3">
        <v>9604</v>
      </c>
      <c r="D25411" s="4">
        <v>27260</v>
      </c>
      <c r="E25411" t="s">
        <v>6696</v>
      </c>
      <c r="F25411" s="4" t="s">
        <v>6689</v>
      </c>
      <c r="G25411" s="5">
        <v>6210</v>
      </c>
      <c r="H25411" s="6">
        <v>8.1964599999999999E-2</v>
      </c>
      <c r="I25411" s="7">
        <v>51.13</v>
      </c>
    </row>
    <row r="25412" spans="1:11" x14ac:dyDescent="0.25">
      <c r="A25412">
        <v>78118</v>
      </c>
      <c r="B25412" s="2">
        <v>11.315469999999999</v>
      </c>
      <c r="C25412" s="3">
        <v>3828</v>
      </c>
      <c r="E25412" t="s">
        <v>14183</v>
      </c>
      <c r="F25412" s="4" t="s">
        <v>13752</v>
      </c>
      <c r="G25412" s="5">
        <v>2576</v>
      </c>
      <c r="H25412" s="6">
        <v>0.11874270000000001</v>
      </c>
      <c r="I25412" s="7">
        <v>44.773000000000003</v>
      </c>
      <c r="J25412" s="2">
        <v>63</v>
      </c>
      <c r="K25412">
        <v>1</v>
      </c>
    </row>
    <row r="25413" spans="1:11" x14ac:dyDescent="0.25">
      <c r="A25413">
        <v>49420</v>
      </c>
      <c r="B25413" s="2">
        <v>11.31377</v>
      </c>
      <c r="C25413" s="3">
        <v>6977</v>
      </c>
      <c r="E25413" t="s">
        <v>9392</v>
      </c>
      <c r="F25413" s="4" t="s">
        <v>9106</v>
      </c>
      <c r="G25413" s="5">
        <v>4539</v>
      </c>
      <c r="H25413" s="6">
        <v>0.13678409999999999</v>
      </c>
      <c r="I25413" s="7">
        <v>41.655000000000001</v>
      </c>
      <c r="J25413" s="2">
        <v>47.333300000000001</v>
      </c>
      <c r="K25413">
        <v>3</v>
      </c>
    </row>
    <row r="25414" spans="1:11" x14ac:dyDescent="0.25">
      <c r="A25414">
        <v>64129</v>
      </c>
      <c r="B25414" s="2">
        <v>11.311299999999999</v>
      </c>
      <c r="C25414" s="3">
        <v>9192</v>
      </c>
      <c r="D25414" s="4">
        <v>28140</v>
      </c>
      <c r="E25414" t="s">
        <v>12261</v>
      </c>
      <c r="F25414" s="4" t="s">
        <v>12102</v>
      </c>
      <c r="G25414" s="5">
        <v>5772</v>
      </c>
      <c r="H25414" s="6">
        <v>0.13112770000000001</v>
      </c>
      <c r="I25414" s="7">
        <v>42.628999999999998</v>
      </c>
      <c r="J25414" s="2">
        <v>47.333300000000001</v>
      </c>
      <c r="K25414">
        <v>3</v>
      </c>
    </row>
    <row r="25415" spans="1:11" x14ac:dyDescent="0.25">
      <c r="A25415">
        <v>65282</v>
      </c>
      <c r="B25415" s="2">
        <v>11.309889999999999</v>
      </c>
      <c r="C25415" s="3">
        <v>192</v>
      </c>
      <c r="E25415" t="s">
        <v>7603</v>
      </c>
      <c r="F25415" s="4" t="s">
        <v>12102</v>
      </c>
      <c r="G25415" s="5">
        <v>152</v>
      </c>
      <c r="H25415" s="6">
        <v>5.2287599999999997E-2</v>
      </c>
      <c r="I25415" s="7">
        <v>56.25</v>
      </c>
    </row>
    <row r="25416" spans="1:11" x14ac:dyDescent="0.25">
      <c r="A25416">
        <v>74942</v>
      </c>
      <c r="B25416" s="2">
        <v>11.30982</v>
      </c>
      <c r="C25416" s="3">
        <v>196</v>
      </c>
      <c r="D25416" s="4">
        <v>22900</v>
      </c>
      <c r="E25416" t="s">
        <v>13739</v>
      </c>
      <c r="F25416" s="4" t="s">
        <v>13462</v>
      </c>
      <c r="G25416" s="5">
        <v>123</v>
      </c>
      <c r="H25416" s="6">
        <v>0.19512189999999999</v>
      </c>
      <c r="I25416" s="7">
        <v>31.562999999999999</v>
      </c>
    </row>
    <row r="25417" spans="1:11" x14ac:dyDescent="0.25">
      <c r="A25417">
        <v>72536</v>
      </c>
      <c r="B25417" s="2">
        <v>11.30973</v>
      </c>
      <c r="C25417" s="3">
        <v>328</v>
      </c>
      <c r="E25417" t="s">
        <v>293</v>
      </c>
      <c r="F25417" s="4" t="s">
        <v>13183</v>
      </c>
      <c r="G25417" s="5">
        <v>240</v>
      </c>
      <c r="H25417" s="6">
        <v>0.153527</v>
      </c>
      <c r="I25417" s="7">
        <v>38.75</v>
      </c>
    </row>
    <row r="25418" spans="1:11" x14ac:dyDescent="0.25">
      <c r="A25418">
        <v>88435</v>
      </c>
      <c r="B25418" s="2">
        <v>11.309049999999999</v>
      </c>
      <c r="C25418" s="3">
        <v>3542</v>
      </c>
      <c r="E25418" t="s">
        <v>14265</v>
      </c>
      <c r="F25418" s="4" t="s">
        <v>15124</v>
      </c>
      <c r="G25418" s="5">
        <v>2602</v>
      </c>
      <c r="H25418" s="6">
        <v>0.1336919</v>
      </c>
      <c r="I25418" s="7">
        <v>42.173999999999999</v>
      </c>
    </row>
    <row r="25419" spans="1:11" x14ac:dyDescent="0.25">
      <c r="A25419">
        <v>81029</v>
      </c>
      <c r="B25419" s="2">
        <v>11.30838</v>
      </c>
      <c r="C25419" s="3">
        <v>254</v>
      </c>
      <c r="E25419" t="s">
        <v>14569</v>
      </c>
      <c r="F25419" s="4" t="s">
        <v>14477</v>
      </c>
      <c r="G25419" s="5">
        <v>195</v>
      </c>
      <c r="H25419" s="6">
        <v>0.13775509999999999</v>
      </c>
      <c r="I25419" s="7">
        <v>41.470999999999997</v>
      </c>
    </row>
    <row r="25420" spans="1:11" x14ac:dyDescent="0.25">
      <c r="A25420">
        <v>24920</v>
      </c>
      <c r="B25420" s="2">
        <v>11.30828</v>
      </c>
      <c r="C25420" s="3">
        <v>286</v>
      </c>
      <c r="E25420" t="s">
        <v>5205</v>
      </c>
      <c r="F25420" s="4" t="s">
        <v>5144</v>
      </c>
      <c r="G25420" s="5">
        <v>240</v>
      </c>
      <c r="H25420" s="6">
        <v>7.0539400000000002E-2</v>
      </c>
      <c r="I25420" s="7">
        <v>53.082999999999998</v>
      </c>
    </row>
    <row r="25421" spans="1:11" x14ac:dyDescent="0.25">
      <c r="A25421">
        <v>16840</v>
      </c>
      <c r="B25421" s="2">
        <v>11.30813</v>
      </c>
      <c r="C25421" s="3">
        <v>632</v>
      </c>
      <c r="D25421" s="4">
        <v>20180</v>
      </c>
      <c r="E25421" t="s">
        <v>3610</v>
      </c>
      <c r="F25421" s="4" t="s">
        <v>3003</v>
      </c>
      <c r="G25421" s="5">
        <v>388</v>
      </c>
      <c r="H25421" s="6">
        <v>5.3984600000000001E-2</v>
      </c>
      <c r="I25421" s="7">
        <v>55.938000000000002</v>
      </c>
      <c r="J25421" s="2">
        <v>70</v>
      </c>
      <c r="K25421">
        <v>1</v>
      </c>
    </row>
    <row r="25422" spans="1:11" x14ac:dyDescent="0.25">
      <c r="A25422">
        <v>15545</v>
      </c>
      <c r="B25422" s="2">
        <v>11.307550000000001</v>
      </c>
      <c r="C25422" s="3">
        <v>2825</v>
      </c>
      <c r="E25422" t="s">
        <v>3195</v>
      </c>
      <c r="F25422" s="4" t="s">
        <v>3003</v>
      </c>
      <c r="G25422" s="5">
        <v>2029</v>
      </c>
      <c r="H25422" s="6">
        <v>8.1813700000000003E-2</v>
      </c>
      <c r="I25422" s="7">
        <v>51.125</v>
      </c>
    </row>
    <row r="25423" spans="1:11" x14ac:dyDescent="0.25">
      <c r="A25423">
        <v>65791</v>
      </c>
      <c r="B25423" s="2">
        <v>11.306330000000001</v>
      </c>
      <c r="C25423" s="3">
        <v>4467</v>
      </c>
      <c r="E25423" t="s">
        <v>8860</v>
      </c>
      <c r="F25423" s="4" t="s">
        <v>12102</v>
      </c>
      <c r="G25423" s="5">
        <v>3048</v>
      </c>
      <c r="H25423" s="6">
        <v>0.1108924</v>
      </c>
      <c r="I25423" s="7">
        <v>46.097000000000001</v>
      </c>
    </row>
    <row r="25424" spans="1:11" x14ac:dyDescent="0.25">
      <c r="A25424">
        <v>29555</v>
      </c>
      <c r="B25424" s="2">
        <v>11.304729999999999</v>
      </c>
      <c r="C25424" s="3">
        <v>5594</v>
      </c>
      <c r="D25424" s="4">
        <v>22500</v>
      </c>
      <c r="E25424" t="s">
        <v>2128</v>
      </c>
      <c r="F25424" s="4" t="s">
        <v>6130</v>
      </c>
      <c r="G25424" s="5">
        <v>3657</v>
      </c>
      <c r="H25424" s="6">
        <v>0.1334427</v>
      </c>
      <c r="I25424" s="7">
        <v>42.2</v>
      </c>
    </row>
    <row r="25425" spans="1:11" x14ac:dyDescent="0.25">
      <c r="A25425">
        <v>66930</v>
      </c>
      <c r="B25425" s="2">
        <v>11.30382</v>
      </c>
      <c r="C25425" s="3">
        <v>256</v>
      </c>
      <c r="E25425" t="s">
        <v>12580</v>
      </c>
      <c r="F25425" s="4" t="s">
        <v>12494</v>
      </c>
      <c r="G25425" s="5">
        <v>149</v>
      </c>
      <c r="H25425" s="6">
        <v>7.3825500000000002E-2</v>
      </c>
      <c r="I25425" s="7">
        <v>52.5</v>
      </c>
    </row>
    <row r="25426" spans="1:11" x14ac:dyDescent="0.25">
      <c r="A25426">
        <v>54465</v>
      </c>
      <c r="B25426" s="2">
        <v>11.303649999999999</v>
      </c>
      <c r="C25426" s="3">
        <v>670</v>
      </c>
      <c r="E25426" t="s">
        <v>10258</v>
      </c>
      <c r="F25426" s="4" t="s">
        <v>10031</v>
      </c>
      <c r="G25426" s="5">
        <v>559</v>
      </c>
      <c r="H25426" s="6">
        <v>0.1127013</v>
      </c>
      <c r="I25426" s="7">
        <v>45.780999999999999</v>
      </c>
      <c r="J25426" s="2">
        <v>46</v>
      </c>
      <c r="K25426">
        <v>1</v>
      </c>
    </row>
    <row r="25427" spans="1:11" x14ac:dyDescent="0.25">
      <c r="A25427">
        <v>49625</v>
      </c>
      <c r="B25427" s="2">
        <v>11.303269999999999</v>
      </c>
      <c r="C25427" s="3">
        <v>1277</v>
      </c>
      <c r="E25427" t="s">
        <v>9419</v>
      </c>
      <c r="F25427" s="4" t="s">
        <v>9106</v>
      </c>
      <c r="G25427" s="5">
        <v>1000</v>
      </c>
      <c r="H25427" s="6">
        <v>0.115</v>
      </c>
      <c r="I25427" s="7">
        <v>45.38</v>
      </c>
      <c r="J25427" s="2">
        <v>39</v>
      </c>
      <c r="K25427">
        <v>1</v>
      </c>
    </row>
    <row r="25428" spans="1:11" x14ac:dyDescent="0.25">
      <c r="A25428">
        <v>80722</v>
      </c>
      <c r="B25428" s="2">
        <v>11.302989999999999</v>
      </c>
      <c r="C25428" s="3">
        <v>280</v>
      </c>
      <c r="D25428" s="4">
        <v>44540</v>
      </c>
      <c r="E25428" t="s">
        <v>7541</v>
      </c>
      <c r="F25428" s="4" t="s">
        <v>14477</v>
      </c>
      <c r="G25428" s="5">
        <v>188</v>
      </c>
      <c r="H25428" s="6">
        <v>0.1216931</v>
      </c>
      <c r="I25428" s="7">
        <v>44.219000000000001</v>
      </c>
    </row>
    <row r="25429" spans="1:11" x14ac:dyDescent="0.25">
      <c r="A25429">
        <v>42041</v>
      </c>
      <c r="B25429" s="2">
        <v>11.302149999999999</v>
      </c>
      <c r="C25429" s="3">
        <v>4597</v>
      </c>
      <c r="D25429" s="4">
        <v>46460</v>
      </c>
      <c r="E25429" t="s">
        <v>2492</v>
      </c>
      <c r="F25429" s="4" t="s">
        <v>7883</v>
      </c>
      <c r="G25429" s="5">
        <v>3308</v>
      </c>
      <c r="H25429" s="6">
        <v>0.12787180000000001</v>
      </c>
      <c r="I25429" s="7">
        <v>43.15</v>
      </c>
    </row>
    <row r="25430" spans="1:11" x14ac:dyDescent="0.25">
      <c r="A25430">
        <v>46910</v>
      </c>
      <c r="B25430" s="2">
        <v>11.30087</v>
      </c>
      <c r="C25430" s="3">
        <v>3246</v>
      </c>
      <c r="E25430" t="s">
        <v>2757</v>
      </c>
      <c r="F25430" s="4" t="s">
        <v>8800</v>
      </c>
      <c r="G25430" s="5">
        <v>2038</v>
      </c>
      <c r="H25430" s="6">
        <v>0.1099117</v>
      </c>
      <c r="I25430" s="7">
        <v>46.25</v>
      </c>
      <c r="J25430" s="2">
        <v>74</v>
      </c>
      <c r="K25430">
        <v>1</v>
      </c>
    </row>
    <row r="25431" spans="1:11" x14ac:dyDescent="0.25">
      <c r="A25431">
        <v>79103</v>
      </c>
      <c r="B25431" s="2">
        <v>11.29876</v>
      </c>
      <c r="C25431" s="3">
        <v>11623</v>
      </c>
      <c r="D25431" s="4">
        <v>11100</v>
      </c>
      <c r="E25431" t="s">
        <v>14375</v>
      </c>
      <c r="F25431" s="4" t="s">
        <v>13752</v>
      </c>
      <c r="G25431" s="5">
        <v>6778</v>
      </c>
      <c r="H25431" s="6">
        <v>8.4673300000000007E-2</v>
      </c>
      <c r="I25431" s="7">
        <v>50.603999999999999</v>
      </c>
      <c r="J25431" s="2">
        <v>57.666699999999999</v>
      </c>
      <c r="K25431">
        <v>3</v>
      </c>
    </row>
    <row r="25432" spans="1:11" x14ac:dyDescent="0.25">
      <c r="A25432">
        <v>37370</v>
      </c>
      <c r="B25432" s="2">
        <v>11.296329999999999</v>
      </c>
      <c r="C25432" s="3">
        <v>4625</v>
      </c>
      <c r="D25432" s="4">
        <v>11940</v>
      </c>
      <c r="E25432" t="s">
        <v>7436</v>
      </c>
      <c r="F25432" s="4" t="s">
        <v>7348</v>
      </c>
      <c r="G25432" s="5">
        <v>3384</v>
      </c>
      <c r="H25432" s="6">
        <v>8.3333299999999999E-2</v>
      </c>
      <c r="I25432" s="7">
        <v>50.832999999999998</v>
      </c>
    </row>
    <row r="25433" spans="1:11" x14ac:dyDescent="0.25">
      <c r="A25433">
        <v>29321</v>
      </c>
      <c r="B25433" s="2">
        <v>11.29509</v>
      </c>
      <c r="C25433" s="3">
        <v>2424</v>
      </c>
      <c r="D25433" s="4">
        <v>43900</v>
      </c>
      <c r="E25433" t="s">
        <v>2831</v>
      </c>
      <c r="F25433" s="4" t="s">
        <v>6130</v>
      </c>
      <c r="G25433" s="5">
        <v>1774</v>
      </c>
      <c r="H25433" s="6">
        <v>0.1532394</v>
      </c>
      <c r="I25433" s="7">
        <v>38.75</v>
      </c>
      <c r="J25433" s="2">
        <v>58</v>
      </c>
      <c r="K25433">
        <v>2</v>
      </c>
    </row>
    <row r="25434" spans="1:11" x14ac:dyDescent="0.25">
      <c r="A25434">
        <v>35503</v>
      </c>
      <c r="B25434" s="2">
        <v>11.29325</v>
      </c>
      <c r="C25434" s="3">
        <v>8520</v>
      </c>
      <c r="D25434" s="4">
        <v>13820</v>
      </c>
      <c r="E25434" t="s">
        <v>2974</v>
      </c>
      <c r="F25434" s="4" t="s">
        <v>7027</v>
      </c>
      <c r="G25434" s="5">
        <v>5916</v>
      </c>
      <c r="H25434" s="6">
        <v>0.1017407</v>
      </c>
      <c r="I25434" s="7">
        <v>47.649000000000001</v>
      </c>
      <c r="J25434" s="2">
        <v>63.5</v>
      </c>
      <c r="K25434">
        <v>2</v>
      </c>
    </row>
    <row r="25435" spans="1:11" x14ac:dyDescent="0.25">
      <c r="A25435">
        <v>47946</v>
      </c>
      <c r="B25435" s="2">
        <v>11.29148</v>
      </c>
      <c r="C25435" s="3">
        <v>2157</v>
      </c>
      <c r="E25435" t="s">
        <v>9088</v>
      </c>
      <c r="F25435" s="4" t="s">
        <v>8800</v>
      </c>
      <c r="G25435" s="5">
        <v>1486</v>
      </c>
      <c r="H25435" s="6">
        <v>9.6166799999999997E-2</v>
      </c>
      <c r="I25435" s="7">
        <v>48.588999999999999</v>
      </c>
    </row>
    <row r="25436" spans="1:11" x14ac:dyDescent="0.25">
      <c r="A25436">
        <v>67561</v>
      </c>
      <c r="B25436" s="2">
        <v>11.29088</v>
      </c>
      <c r="C25436" s="3">
        <v>1664</v>
      </c>
      <c r="D25436" s="4">
        <v>26740</v>
      </c>
      <c r="E25436" t="s">
        <v>12678</v>
      </c>
      <c r="F25436" s="4" t="s">
        <v>12494</v>
      </c>
      <c r="G25436" s="5">
        <v>994</v>
      </c>
      <c r="H25436" s="6">
        <v>0.10965800000000001</v>
      </c>
      <c r="I25436" s="7">
        <v>46.25</v>
      </c>
    </row>
    <row r="25437" spans="1:11" x14ac:dyDescent="0.25">
      <c r="A25437">
        <v>68936</v>
      </c>
      <c r="B25437" s="2">
        <v>11.290609999999999</v>
      </c>
      <c r="C25437" s="3">
        <v>372</v>
      </c>
      <c r="E25437" t="s">
        <v>1752</v>
      </c>
      <c r="F25437" s="4" t="s">
        <v>12738</v>
      </c>
      <c r="G25437" s="5">
        <v>156</v>
      </c>
      <c r="H25437" s="6">
        <v>0.15384619999999999</v>
      </c>
      <c r="I25437" s="7">
        <v>38.610999999999997</v>
      </c>
    </row>
    <row r="25438" spans="1:11" x14ac:dyDescent="0.25">
      <c r="A25438">
        <v>79312</v>
      </c>
      <c r="B25438" s="2">
        <v>11.29039</v>
      </c>
      <c r="C25438" s="3">
        <v>1207</v>
      </c>
      <c r="E25438" t="s">
        <v>22</v>
      </c>
      <c r="F25438" s="4" t="s">
        <v>13752</v>
      </c>
      <c r="G25438" s="5">
        <v>739</v>
      </c>
      <c r="H25438" s="6">
        <v>9.6075800000000003E-2</v>
      </c>
      <c r="I25438" s="7">
        <v>48.594000000000001</v>
      </c>
    </row>
    <row r="25439" spans="1:11" x14ac:dyDescent="0.25">
      <c r="A25439">
        <v>78569</v>
      </c>
      <c r="B25439" s="2">
        <v>11.28966</v>
      </c>
      <c r="C25439" s="3">
        <v>3944</v>
      </c>
      <c r="D25439" s="4">
        <v>39700</v>
      </c>
      <c r="E25439" t="s">
        <v>14248</v>
      </c>
      <c r="F25439" s="4" t="s">
        <v>13752</v>
      </c>
      <c r="G25439" s="5">
        <v>2328</v>
      </c>
      <c r="H25439" s="6">
        <v>0.1309575</v>
      </c>
      <c r="I25439" s="7">
        <v>42.566000000000003</v>
      </c>
      <c r="J25439" s="2">
        <v>53</v>
      </c>
      <c r="K25439">
        <v>1</v>
      </c>
    </row>
    <row r="25440" spans="1:11" x14ac:dyDescent="0.25">
      <c r="A25440">
        <v>32442</v>
      </c>
      <c r="B25440" s="2">
        <v>11.28851</v>
      </c>
      <c r="C25440" s="3">
        <v>3759</v>
      </c>
      <c r="E25440" t="s">
        <v>6777</v>
      </c>
      <c r="F25440" s="4" t="s">
        <v>6689</v>
      </c>
      <c r="G25440" s="5">
        <v>2463</v>
      </c>
      <c r="H25440" s="6">
        <v>0.10795449999999999</v>
      </c>
      <c r="I25440" s="7">
        <v>46.531999999999996</v>
      </c>
    </row>
    <row r="25441" spans="1:12" x14ac:dyDescent="0.25">
      <c r="A25441">
        <v>47449</v>
      </c>
      <c r="B25441" s="2">
        <v>11.287850000000001</v>
      </c>
      <c r="C25441" s="3">
        <v>428</v>
      </c>
      <c r="E25441" t="s">
        <v>6169</v>
      </c>
      <c r="F25441" s="4" t="s">
        <v>8800</v>
      </c>
      <c r="G25441" s="5">
        <v>303</v>
      </c>
      <c r="H25441" s="6">
        <v>5.5921100000000001E-2</v>
      </c>
      <c r="I25441" s="7">
        <v>55.5</v>
      </c>
    </row>
    <row r="25442" spans="1:12" x14ac:dyDescent="0.25">
      <c r="A25442">
        <v>75470</v>
      </c>
      <c r="B25442" s="2">
        <v>11.28772</v>
      </c>
      <c r="C25442" s="3">
        <v>326</v>
      </c>
      <c r="D25442" s="4">
        <v>37580</v>
      </c>
      <c r="E25442" t="s">
        <v>13810</v>
      </c>
      <c r="F25442" s="4" t="s">
        <v>13752</v>
      </c>
      <c r="G25442" s="5">
        <v>263</v>
      </c>
      <c r="H25442" s="6">
        <v>0.20912549999999999</v>
      </c>
      <c r="I25442" s="7">
        <v>29.023</v>
      </c>
    </row>
    <row r="25443" spans="1:12" x14ac:dyDescent="0.25">
      <c r="A25443">
        <v>74423</v>
      </c>
      <c r="B25443" s="2">
        <v>11.28753</v>
      </c>
      <c r="C25443" s="3">
        <v>677</v>
      </c>
      <c r="D25443" s="4">
        <v>34780</v>
      </c>
      <c r="E25443" t="s">
        <v>13638</v>
      </c>
      <c r="F25443" s="4" t="s">
        <v>13462</v>
      </c>
      <c r="G25443" s="5">
        <v>517</v>
      </c>
      <c r="H25443" s="6">
        <v>0.1373308</v>
      </c>
      <c r="I25443" s="7">
        <v>41.429000000000002</v>
      </c>
    </row>
    <row r="25444" spans="1:12" x14ac:dyDescent="0.25">
      <c r="A25444">
        <v>24866</v>
      </c>
      <c r="B25444" s="2">
        <v>11.287380000000001</v>
      </c>
      <c r="C25444" s="3">
        <v>158</v>
      </c>
      <c r="E25444" t="s">
        <v>5184</v>
      </c>
      <c r="F25444" s="4" t="s">
        <v>5144</v>
      </c>
      <c r="G25444" s="5">
        <v>127</v>
      </c>
      <c r="H25444" s="6">
        <v>0</v>
      </c>
      <c r="I25444" s="7">
        <v>65.156000000000006</v>
      </c>
    </row>
    <row r="25445" spans="1:12" x14ac:dyDescent="0.25">
      <c r="A25445">
        <v>34653</v>
      </c>
      <c r="B25445" s="2">
        <v>11.28176</v>
      </c>
      <c r="C25445" s="3">
        <v>31878</v>
      </c>
      <c r="D25445" s="4">
        <v>45300</v>
      </c>
      <c r="E25445" t="s">
        <v>6996</v>
      </c>
      <c r="F25445" s="4" t="s">
        <v>6689</v>
      </c>
      <c r="G25445" s="5">
        <v>23343</v>
      </c>
      <c r="H25445" s="6">
        <v>0.13036030000000001</v>
      </c>
      <c r="I25445" s="7">
        <v>42.622999999999998</v>
      </c>
      <c r="J25445" s="2">
        <v>57</v>
      </c>
      <c r="K25445">
        <v>6</v>
      </c>
    </row>
    <row r="25446" spans="1:12" x14ac:dyDescent="0.25">
      <c r="A25446">
        <v>77053</v>
      </c>
      <c r="B25446" s="2">
        <v>11.271929999999999</v>
      </c>
      <c r="C25446" s="3">
        <v>31225</v>
      </c>
      <c r="D25446" s="4">
        <v>26420</v>
      </c>
      <c r="E25446" t="s">
        <v>3103</v>
      </c>
      <c r="F25446" s="4" t="s">
        <v>13752</v>
      </c>
      <c r="G25446" s="5">
        <v>17726</v>
      </c>
      <c r="H25446" s="6">
        <v>9.9678500000000003E-2</v>
      </c>
      <c r="I25446" s="7">
        <v>47.923000000000002</v>
      </c>
    </row>
    <row r="25447" spans="1:12" x14ac:dyDescent="0.25">
      <c r="A25447">
        <v>36460</v>
      </c>
      <c r="B25447" s="2">
        <v>11.266</v>
      </c>
      <c r="C25447" s="3">
        <v>11222</v>
      </c>
      <c r="E25447" t="s">
        <v>1688</v>
      </c>
      <c r="F25447" s="4" t="s">
        <v>7027</v>
      </c>
      <c r="G25447" s="5">
        <v>7050</v>
      </c>
      <c r="H25447" s="6">
        <v>0.13446810000000001</v>
      </c>
      <c r="I25447" s="7">
        <v>41.911000000000001</v>
      </c>
      <c r="J25447" s="2">
        <v>51</v>
      </c>
      <c r="K25447">
        <v>4</v>
      </c>
    </row>
    <row r="25448" spans="1:12" x14ac:dyDescent="0.25">
      <c r="A25448">
        <v>52635</v>
      </c>
      <c r="B25448" s="2">
        <v>11.26417</v>
      </c>
      <c r="C25448" s="3">
        <v>884</v>
      </c>
      <c r="D25448" s="4">
        <v>21840</v>
      </c>
      <c r="E25448" t="s">
        <v>10003</v>
      </c>
      <c r="F25448" s="4" t="s">
        <v>9593</v>
      </c>
      <c r="G25448" s="5">
        <v>579</v>
      </c>
      <c r="H25448" s="6">
        <v>0.10689650000000001</v>
      </c>
      <c r="I25448" s="7">
        <v>46.667000000000002</v>
      </c>
    </row>
    <row r="25449" spans="1:12" x14ac:dyDescent="0.25">
      <c r="A25449">
        <v>38588</v>
      </c>
      <c r="B25449" s="2">
        <v>11.26385</v>
      </c>
      <c r="C25449" s="3">
        <v>967</v>
      </c>
      <c r="D25449" s="4">
        <v>18260</v>
      </c>
      <c r="E25449" t="s">
        <v>7631</v>
      </c>
      <c r="F25449" s="4" t="s">
        <v>7348</v>
      </c>
      <c r="G25449" s="5">
        <v>758</v>
      </c>
      <c r="H25449" s="6">
        <v>0.14511869999999999</v>
      </c>
      <c r="I25449" s="7">
        <v>40.06</v>
      </c>
    </row>
    <row r="25450" spans="1:12" x14ac:dyDescent="0.25">
      <c r="A25450">
        <v>26678</v>
      </c>
      <c r="B25450" s="2">
        <v>11.263439999999999</v>
      </c>
      <c r="C25450" s="3">
        <v>1498</v>
      </c>
      <c r="E25450" t="s">
        <v>5603</v>
      </c>
      <c r="F25450" s="4" t="s">
        <v>5144</v>
      </c>
      <c r="G25450" s="5">
        <v>989</v>
      </c>
      <c r="H25450" s="6">
        <v>0.1011122</v>
      </c>
      <c r="I25450" s="7">
        <v>47.652000000000001</v>
      </c>
    </row>
    <row r="25451" spans="1:12" x14ac:dyDescent="0.25">
      <c r="A25451">
        <v>36785</v>
      </c>
      <c r="B25451" s="2">
        <v>11.26294</v>
      </c>
      <c r="C25451" s="3">
        <v>1766</v>
      </c>
      <c r="D25451" s="4">
        <v>33860</v>
      </c>
      <c r="E25451" t="s">
        <v>7327</v>
      </c>
      <c r="F25451" s="4" t="s">
        <v>7027</v>
      </c>
      <c r="G25451" s="5">
        <v>1072</v>
      </c>
      <c r="H25451" s="6">
        <v>0.11847009999999999</v>
      </c>
      <c r="I25451" s="7">
        <v>44.651000000000003</v>
      </c>
    </row>
    <row r="25452" spans="1:12" x14ac:dyDescent="0.25">
      <c r="A25452">
        <v>37166</v>
      </c>
      <c r="B25452" s="2">
        <v>11.260450000000001</v>
      </c>
      <c r="C25452" s="3">
        <v>13430</v>
      </c>
      <c r="E25452" t="s">
        <v>5496</v>
      </c>
      <c r="F25452" s="4" t="s">
        <v>7348</v>
      </c>
      <c r="G25452" s="5">
        <v>9326</v>
      </c>
      <c r="H25452" s="6">
        <v>0.1303742</v>
      </c>
      <c r="I25452" s="7">
        <v>42.591999999999999</v>
      </c>
      <c r="J25452" s="2">
        <v>54</v>
      </c>
      <c r="K25452">
        <v>2</v>
      </c>
    </row>
    <row r="25453" spans="1:12" x14ac:dyDescent="0.25">
      <c r="A25453">
        <v>23324</v>
      </c>
      <c r="B25453" s="2">
        <v>11.25489</v>
      </c>
      <c r="C25453" s="3">
        <v>23395</v>
      </c>
      <c r="D25453" s="4">
        <v>47260</v>
      </c>
      <c r="E25453" t="s">
        <v>4849</v>
      </c>
      <c r="F25453" s="4" t="s">
        <v>4335</v>
      </c>
      <c r="G25453" s="5">
        <v>13913</v>
      </c>
      <c r="H25453" s="6">
        <v>0.114066</v>
      </c>
      <c r="I25453" s="7">
        <v>45.41</v>
      </c>
      <c r="J25453" s="2">
        <v>47.25</v>
      </c>
      <c r="K25453">
        <v>4</v>
      </c>
    </row>
    <row r="25454" spans="1:12" x14ac:dyDescent="0.25">
      <c r="A25454">
        <v>93534</v>
      </c>
      <c r="B25454" s="2">
        <v>11.245699999999999</v>
      </c>
      <c r="C25454" s="3">
        <v>39119</v>
      </c>
      <c r="D25454" s="4">
        <v>31080</v>
      </c>
      <c r="E25454" t="s">
        <v>176</v>
      </c>
      <c r="F25454" s="4" t="s">
        <v>15368</v>
      </c>
      <c r="G25454" s="5">
        <v>24486</v>
      </c>
      <c r="H25454" s="6">
        <v>0.12799150000000001</v>
      </c>
      <c r="I25454" s="7">
        <v>42.999000000000002</v>
      </c>
      <c r="J25454" s="2">
        <v>48.3125</v>
      </c>
      <c r="K25454">
        <v>16</v>
      </c>
      <c r="L25454" s="2">
        <v>89.3</v>
      </c>
    </row>
    <row r="25455" spans="1:12" x14ac:dyDescent="0.25">
      <c r="A25455">
        <v>16353</v>
      </c>
      <c r="B25455" s="2">
        <v>11.239319999999999</v>
      </c>
      <c r="C25455" s="3">
        <v>2875</v>
      </c>
      <c r="E25455" t="s">
        <v>3491</v>
      </c>
      <c r="F25455" s="4" t="s">
        <v>3003</v>
      </c>
      <c r="G25455" s="5">
        <v>2161</v>
      </c>
      <c r="H25455" s="6">
        <v>0.13882459999999999</v>
      </c>
      <c r="I25455" s="7">
        <v>41.125</v>
      </c>
    </row>
    <row r="25456" spans="1:12" x14ac:dyDescent="0.25">
      <c r="A25456">
        <v>52326</v>
      </c>
      <c r="B25456" s="2">
        <v>11.238720000000001</v>
      </c>
      <c r="C25456" s="3">
        <v>446</v>
      </c>
      <c r="E25456" t="s">
        <v>9964</v>
      </c>
      <c r="F25456" s="4" t="s">
        <v>9593</v>
      </c>
      <c r="G25456" s="5">
        <v>349</v>
      </c>
      <c r="H25456" s="6">
        <v>8.2857100000000003E-2</v>
      </c>
      <c r="I25456" s="7">
        <v>50.780999999999999</v>
      </c>
    </row>
    <row r="25457" spans="1:11" x14ac:dyDescent="0.25">
      <c r="A25457">
        <v>64642</v>
      </c>
      <c r="B25457" s="2">
        <v>11.23847</v>
      </c>
      <c r="C25457" s="3">
        <v>1113</v>
      </c>
      <c r="E25457" t="s">
        <v>12295</v>
      </c>
      <c r="F25457" s="4" t="s">
        <v>12102</v>
      </c>
      <c r="G25457" s="5">
        <v>722</v>
      </c>
      <c r="H25457" s="6">
        <v>0.1066482</v>
      </c>
      <c r="I25457" s="7">
        <v>46.667000000000002</v>
      </c>
    </row>
    <row r="25458" spans="1:11" x14ac:dyDescent="0.25">
      <c r="A25458">
        <v>8349</v>
      </c>
      <c r="B25458" s="2">
        <v>11.23789</v>
      </c>
      <c r="C25458" s="3">
        <v>2627</v>
      </c>
      <c r="D25458" s="4">
        <v>47220</v>
      </c>
      <c r="E25458" t="s">
        <v>1690</v>
      </c>
      <c r="F25458" s="4" t="s">
        <v>1341</v>
      </c>
      <c r="G25458" s="5">
        <v>1708</v>
      </c>
      <c r="H25458" s="6">
        <v>4.6810999999999998E-2</v>
      </c>
      <c r="I25458" s="7">
        <v>57</v>
      </c>
    </row>
    <row r="25459" spans="1:11" x14ac:dyDescent="0.25">
      <c r="A25459">
        <v>38344</v>
      </c>
      <c r="B25459" s="2">
        <v>11.23597</v>
      </c>
      <c r="C25459" s="3">
        <v>8722</v>
      </c>
      <c r="E25459" t="s">
        <v>3546</v>
      </c>
      <c r="F25459" s="4" t="s">
        <v>7348</v>
      </c>
      <c r="G25459" s="5">
        <v>6310</v>
      </c>
      <c r="H25459" s="6">
        <v>0.1182063</v>
      </c>
      <c r="I25459" s="7">
        <v>44.661000000000001</v>
      </c>
      <c r="J25459" s="2">
        <v>54</v>
      </c>
      <c r="K25459">
        <v>2</v>
      </c>
    </row>
    <row r="25460" spans="1:11" x14ac:dyDescent="0.25">
      <c r="A25460">
        <v>18508</v>
      </c>
      <c r="B25460" s="2">
        <v>11.232480000000001</v>
      </c>
      <c r="C25460" s="3">
        <v>12015</v>
      </c>
      <c r="D25460" s="4">
        <v>42540</v>
      </c>
      <c r="E25460" t="s">
        <v>4085</v>
      </c>
      <c r="F25460" s="4" t="s">
        <v>3003</v>
      </c>
      <c r="G25460" s="5">
        <v>8239</v>
      </c>
      <c r="H25460" s="6">
        <v>0.1345874</v>
      </c>
      <c r="I25460" s="7">
        <v>41.826999999999998</v>
      </c>
      <c r="J25460" s="2">
        <v>34</v>
      </c>
      <c r="K25460">
        <v>1</v>
      </c>
    </row>
    <row r="25461" spans="1:11" x14ac:dyDescent="0.25">
      <c r="A25461">
        <v>47922</v>
      </c>
      <c r="B25461" s="2">
        <v>11.230259999999999</v>
      </c>
      <c r="C25461" s="3">
        <v>1559</v>
      </c>
      <c r="D25461" s="4">
        <v>16980</v>
      </c>
      <c r="E25461" t="s">
        <v>9080</v>
      </c>
      <c r="F25461" s="4" t="s">
        <v>8800</v>
      </c>
      <c r="G25461" s="5">
        <v>1065</v>
      </c>
      <c r="H25461" s="6">
        <v>7.3170700000000005E-2</v>
      </c>
      <c r="I25461" s="7">
        <v>52.44</v>
      </c>
      <c r="J25461" s="2">
        <v>52</v>
      </c>
      <c r="K25461">
        <v>1</v>
      </c>
    </row>
    <row r="25462" spans="1:11" x14ac:dyDescent="0.25">
      <c r="A25462">
        <v>77655</v>
      </c>
      <c r="B25462" s="2">
        <v>11.229939999999999</v>
      </c>
      <c r="C25462" s="3">
        <v>372</v>
      </c>
      <c r="D25462" s="4">
        <v>13140</v>
      </c>
      <c r="E25462" t="s">
        <v>14109</v>
      </c>
      <c r="F25462" s="4" t="s">
        <v>13752</v>
      </c>
      <c r="G25462" s="5">
        <v>243</v>
      </c>
      <c r="H25462" s="6">
        <v>0.12345680000000001</v>
      </c>
      <c r="I25462" s="7">
        <v>43.75</v>
      </c>
    </row>
    <row r="25463" spans="1:11" x14ac:dyDescent="0.25">
      <c r="A25463">
        <v>76640</v>
      </c>
      <c r="B25463" s="2">
        <v>11.22945</v>
      </c>
      <c r="C25463" s="3">
        <v>2480</v>
      </c>
      <c r="D25463" s="4">
        <v>47380</v>
      </c>
      <c r="E25463" t="s">
        <v>13975</v>
      </c>
      <c r="F25463" s="4" t="s">
        <v>13752</v>
      </c>
      <c r="G25463" s="5">
        <v>1814</v>
      </c>
      <c r="H25463" s="6">
        <v>0.13947080000000001</v>
      </c>
      <c r="I25463" s="7">
        <v>40.98</v>
      </c>
      <c r="J25463" s="2">
        <v>85</v>
      </c>
      <c r="K25463">
        <v>1</v>
      </c>
    </row>
    <row r="25464" spans="1:11" x14ac:dyDescent="0.25">
      <c r="A25464">
        <v>40107</v>
      </c>
      <c r="B25464" s="2">
        <v>11.22866</v>
      </c>
      <c r="C25464" s="3">
        <v>2032</v>
      </c>
      <c r="D25464" s="4">
        <v>12680</v>
      </c>
      <c r="E25464" t="s">
        <v>311</v>
      </c>
      <c r="F25464" s="4" t="s">
        <v>7883</v>
      </c>
      <c r="G25464" s="5">
        <v>1511</v>
      </c>
      <c r="H25464" s="6">
        <v>0.10853740000000001</v>
      </c>
      <c r="I25464" s="7">
        <v>46.323999999999998</v>
      </c>
    </row>
    <row r="25465" spans="1:11" x14ac:dyDescent="0.25">
      <c r="A25465">
        <v>80745</v>
      </c>
      <c r="B25465" s="2">
        <v>11.22827</v>
      </c>
      <c r="C25465" s="3">
        <v>178</v>
      </c>
      <c r="D25465" s="4">
        <v>44540</v>
      </c>
      <c r="E25465" t="s">
        <v>14541</v>
      </c>
      <c r="F25465" s="4" t="s">
        <v>14477</v>
      </c>
      <c r="G25465" s="5">
        <v>111</v>
      </c>
      <c r="H25465" s="6">
        <v>7.20721E-2</v>
      </c>
      <c r="I25465" s="7">
        <v>52.625</v>
      </c>
    </row>
    <row r="25466" spans="1:11" x14ac:dyDescent="0.25">
      <c r="A25466">
        <v>23959</v>
      </c>
      <c r="B25466" s="2">
        <v>11.22804</v>
      </c>
      <c r="C25466" s="3">
        <v>1305</v>
      </c>
      <c r="E25466" t="s">
        <v>4934</v>
      </c>
      <c r="F25466" s="4" t="s">
        <v>4335</v>
      </c>
      <c r="G25466" s="5">
        <v>856</v>
      </c>
      <c r="H25466" s="6">
        <v>0.12032710000000001</v>
      </c>
      <c r="I25466" s="7">
        <v>44.286000000000001</v>
      </c>
    </row>
    <row r="25467" spans="1:11" x14ac:dyDescent="0.25">
      <c r="A25467">
        <v>64504</v>
      </c>
      <c r="B25467" s="2">
        <v>11.22603</v>
      </c>
      <c r="C25467" s="3">
        <v>10998</v>
      </c>
      <c r="D25467" s="4">
        <v>41140</v>
      </c>
      <c r="E25467" t="s">
        <v>7602</v>
      </c>
      <c r="F25467" s="4" t="s">
        <v>12102</v>
      </c>
      <c r="G25467" s="5">
        <v>7553</v>
      </c>
      <c r="H25467" s="6">
        <v>0.1002118</v>
      </c>
      <c r="I25467" s="7">
        <v>47.76</v>
      </c>
      <c r="J25467" s="2">
        <v>48</v>
      </c>
      <c r="K25467">
        <v>1</v>
      </c>
    </row>
    <row r="25468" spans="1:11" x14ac:dyDescent="0.25">
      <c r="A25468">
        <v>25003</v>
      </c>
      <c r="B25468" s="2">
        <v>11.22377</v>
      </c>
      <c r="C25468" s="3">
        <v>2607</v>
      </c>
      <c r="D25468" s="4">
        <v>16620</v>
      </c>
      <c r="E25468" t="s">
        <v>5223</v>
      </c>
      <c r="F25468" s="4" t="s">
        <v>5144</v>
      </c>
      <c r="G25468" s="5">
        <v>1881</v>
      </c>
      <c r="H25468" s="6">
        <v>0.1631243</v>
      </c>
      <c r="I25468" s="7">
        <v>36.887999999999998</v>
      </c>
      <c r="J25468" s="2">
        <v>52.5</v>
      </c>
      <c r="K25468">
        <v>2</v>
      </c>
    </row>
    <row r="25469" spans="1:11" x14ac:dyDescent="0.25">
      <c r="A25469">
        <v>36558</v>
      </c>
      <c r="B25469" s="2">
        <v>11.2227</v>
      </c>
      <c r="C25469" s="3">
        <v>3746</v>
      </c>
      <c r="E25469" t="s">
        <v>7292</v>
      </c>
      <c r="F25469" s="4" t="s">
        <v>7027</v>
      </c>
      <c r="G25469" s="5">
        <v>2585</v>
      </c>
      <c r="H25469" s="6">
        <v>0.1017015</v>
      </c>
      <c r="I25469" s="7">
        <v>47.5</v>
      </c>
    </row>
    <row r="25470" spans="1:11" x14ac:dyDescent="0.25">
      <c r="A25470">
        <v>23301</v>
      </c>
      <c r="B25470" s="2">
        <v>11.221830000000001</v>
      </c>
      <c r="C25470" s="3">
        <v>1483</v>
      </c>
      <c r="E25470" t="s">
        <v>4840</v>
      </c>
      <c r="F25470" s="4" t="s">
        <v>4335</v>
      </c>
      <c r="G25470" s="5">
        <v>1036</v>
      </c>
      <c r="H25470" s="6">
        <v>0.14575289999999999</v>
      </c>
      <c r="I25470" s="7">
        <v>39.886000000000003</v>
      </c>
    </row>
    <row r="25471" spans="1:11" x14ac:dyDescent="0.25">
      <c r="A25471">
        <v>44651</v>
      </c>
      <c r="B25471" s="2">
        <v>11.22148</v>
      </c>
      <c r="C25471" s="3">
        <v>654</v>
      </c>
      <c r="D25471" s="4">
        <v>15940</v>
      </c>
      <c r="E25471" t="s">
        <v>8586</v>
      </c>
      <c r="F25471" s="4" t="s">
        <v>8295</v>
      </c>
      <c r="G25471" s="5">
        <v>426</v>
      </c>
      <c r="H25471" s="6">
        <v>7.9625299999999996E-2</v>
      </c>
      <c r="I25471" s="7">
        <v>51.313000000000002</v>
      </c>
    </row>
    <row r="25472" spans="1:11" x14ac:dyDescent="0.25">
      <c r="A25472">
        <v>74026</v>
      </c>
      <c r="B25472" s="2">
        <v>11.22123</v>
      </c>
      <c r="C25472" s="3">
        <v>939</v>
      </c>
      <c r="D25472" s="4">
        <v>36420</v>
      </c>
      <c r="E25472" t="s">
        <v>2706</v>
      </c>
      <c r="F25472" s="4" t="s">
        <v>13462</v>
      </c>
      <c r="G25472" s="5">
        <v>600</v>
      </c>
      <c r="H25472" s="6">
        <v>4.3333299999999998E-2</v>
      </c>
      <c r="I25472" s="7">
        <v>57.582999999999998</v>
      </c>
    </row>
    <row r="25473" spans="1:12" x14ac:dyDescent="0.25">
      <c r="A25473">
        <v>32059</v>
      </c>
      <c r="B25473" s="2">
        <v>11.220689999999999</v>
      </c>
      <c r="C25473" s="3">
        <v>2592</v>
      </c>
      <c r="E25473" t="s">
        <v>91</v>
      </c>
      <c r="F25473" s="4" t="s">
        <v>6689</v>
      </c>
      <c r="G25473" s="5">
        <v>1649</v>
      </c>
      <c r="H25473" s="6">
        <v>7.6409900000000003E-2</v>
      </c>
      <c r="I25473" s="7">
        <v>51.86</v>
      </c>
    </row>
    <row r="25474" spans="1:12" x14ac:dyDescent="0.25">
      <c r="A25474">
        <v>41014</v>
      </c>
      <c r="B25474" s="2">
        <v>11.21912</v>
      </c>
      <c r="C25474" s="3">
        <v>7484</v>
      </c>
      <c r="D25474" s="4">
        <v>17140</v>
      </c>
      <c r="E25474" t="s">
        <v>3647</v>
      </c>
      <c r="F25474" s="4" t="s">
        <v>7883</v>
      </c>
      <c r="G25474" s="5">
        <v>4921</v>
      </c>
      <c r="H25474" s="6">
        <v>0.17496439999999999</v>
      </c>
      <c r="I25474" s="7">
        <v>34.826999999999998</v>
      </c>
      <c r="J25474" s="2">
        <v>38</v>
      </c>
      <c r="K25474">
        <v>3</v>
      </c>
    </row>
    <row r="25475" spans="1:12" x14ac:dyDescent="0.25">
      <c r="A25475">
        <v>48735</v>
      </c>
      <c r="B25475" s="2">
        <v>11.217779999999999</v>
      </c>
      <c r="C25475" s="3">
        <v>904</v>
      </c>
      <c r="E25475" t="s">
        <v>9248</v>
      </c>
      <c r="F25475" s="4" t="s">
        <v>9106</v>
      </c>
      <c r="G25475" s="5">
        <v>680</v>
      </c>
      <c r="H25475" s="6">
        <v>0.11029410000000001</v>
      </c>
      <c r="I25475" s="7">
        <v>46</v>
      </c>
    </row>
    <row r="25476" spans="1:12" x14ac:dyDescent="0.25">
      <c r="A25476">
        <v>70548</v>
      </c>
      <c r="B25476" s="2">
        <v>11.21598</v>
      </c>
      <c r="C25476" s="3">
        <v>10248</v>
      </c>
      <c r="D25476" s="4">
        <v>29180</v>
      </c>
      <c r="E25476" t="s">
        <v>13018</v>
      </c>
      <c r="F25476" s="4" t="s">
        <v>12927</v>
      </c>
      <c r="G25476" s="5">
        <v>6840</v>
      </c>
      <c r="H25476" s="6">
        <v>0.1162281</v>
      </c>
      <c r="I25476" s="7">
        <v>44.973999999999997</v>
      </c>
      <c r="J25476" s="2">
        <v>53.5</v>
      </c>
      <c r="K25476">
        <v>2</v>
      </c>
    </row>
    <row r="25477" spans="1:12" x14ac:dyDescent="0.25">
      <c r="A25477">
        <v>48180</v>
      </c>
      <c r="B25477" s="2">
        <v>11.20444</v>
      </c>
      <c r="C25477" s="3">
        <v>62331</v>
      </c>
      <c r="D25477" s="4">
        <v>19820</v>
      </c>
      <c r="E25477" t="s">
        <v>4087</v>
      </c>
      <c r="F25477" s="4" t="s">
        <v>9106</v>
      </c>
      <c r="G25477" s="5">
        <v>41411</v>
      </c>
      <c r="H25477" s="6">
        <v>9.6276399999999998E-2</v>
      </c>
      <c r="I25477" s="7">
        <v>48.417999999999999</v>
      </c>
      <c r="J25477" s="2">
        <v>53.0625</v>
      </c>
      <c r="K25477">
        <v>16</v>
      </c>
      <c r="L25477" s="2">
        <v>97.5</v>
      </c>
    </row>
    <row r="25478" spans="1:12" x14ac:dyDescent="0.25">
      <c r="A25478">
        <v>99032</v>
      </c>
      <c r="B25478" s="2">
        <v>11.1944</v>
      </c>
      <c r="C25478" s="3">
        <v>691</v>
      </c>
      <c r="E25478" t="s">
        <v>12795</v>
      </c>
      <c r="F25478" s="4" t="s">
        <v>16344</v>
      </c>
      <c r="G25478" s="5">
        <v>524</v>
      </c>
      <c r="H25478" s="6">
        <v>0.14857139999999999</v>
      </c>
      <c r="I25478" s="7">
        <v>39.375</v>
      </c>
      <c r="J25478" s="2">
        <v>44</v>
      </c>
      <c r="K25478">
        <v>1</v>
      </c>
    </row>
    <row r="25479" spans="1:12" x14ac:dyDescent="0.25">
      <c r="A25479">
        <v>62983</v>
      </c>
      <c r="B25479" s="2">
        <v>11.194050000000001</v>
      </c>
      <c r="C25479" s="3">
        <v>1284</v>
      </c>
      <c r="E25479" t="s">
        <v>8068</v>
      </c>
      <c r="F25479" s="4" t="s">
        <v>11490</v>
      </c>
      <c r="G25479" s="5">
        <v>930</v>
      </c>
      <c r="H25479" s="6">
        <v>0.10215050000000001</v>
      </c>
      <c r="I25479" s="7">
        <v>47.386000000000003</v>
      </c>
    </row>
    <row r="25480" spans="1:12" x14ac:dyDescent="0.25">
      <c r="A25480">
        <v>67529</v>
      </c>
      <c r="B25480" s="2">
        <v>11.193770000000001</v>
      </c>
      <c r="C25480" s="3">
        <v>314</v>
      </c>
      <c r="E25480" t="s">
        <v>1356</v>
      </c>
      <c r="F25480" s="4" t="s">
        <v>12494</v>
      </c>
      <c r="G25480" s="5">
        <v>254</v>
      </c>
      <c r="H25480" s="6">
        <v>0.1062992</v>
      </c>
      <c r="I25480" s="7">
        <v>46.667000000000002</v>
      </c>
    </row>
    <row r="25481" spans="1:12" x14ac:dyDescent="0.25">
      <c r="A25481">
        <v>52155</v>
      </c>
      <c r="B25481" s="2">
        <v>11.19351</v>
      </c>
      <c r="C25481" s="3">
        <v>1123</v>
      </c>
      <c r="E25481" t="s">
        <v>9924</v>
      </c>
      <c r="F25481" s="4" t="s">
        <v>9593</v>
      </c>
      <c r="G25481" s="5">
        <v>813</v>
      </c>
      <c r="H25481" s="6">
        <v>5.7810599999999997E-2</v>
      </c>
      <c r="I25481" s="7">
        <v>55.045999999999999</v>
      </c>
      <c r="J25481" s="2">
        <v>77</v>
      </c>
      <c r="K25481">
        <v>1</v>
      </c>
    </row>
    <row r="25482" spans="1:12" x14ac:dyDescent="0.25">
      <c r="A25482">
        <v>35441</v>
      </c>
      <c r="B25482" s="2">
        <v>11.19314</v>
      </c>
      <c r="C25482" s="3">
        <v>1042</v>
      </c>
      <c r="D25482" s="4">
        <v>46220</v>
      </c>
      <c r="E25482" t="s">
        <v>2757</v>
      </c>
      <c r="F25482" s="4" t="s">
        <v>7027</v>
      </c>
      <c r="G25482" s="5">
        <v>764</v>
      </c>
      <c r="H25482" s="6">
        <v>0.1437909</v>
      </c>
      <c r="I25482" s="7">
        <v>40.179000000000002</v>
      </c>
    </row>
    <row r="25483" spans="1:12" x14ac:dyDescent="0.25">
      <c r="A25483">
        <v>71846</v>
      </c>
      <c r="B25483" s="2">
        <v>11.192410000000001</v>
      </c>
      <c r="C25483" s="3">
        <v>3359</v>
      </c>
      <c r="E25483" t="s">
        <v>13217</v>
      </c>
      <c r="F25483" s="4" t="s">
        <v>13183</v>
      </c>
      <c r="G25483" s="5">
        <v>2263</v>
      </c>
      <c r="H25483" s="6">
        <v>5.5211999999999997E-2</v>
      </c>
      <c r="I25483" s="7">
        <v>55.484999999999999</v>
      </c>
    </row>
    <row r="25484" spans="1:12" x14ac:dyDescent="0.25">
      <c r="A25484">
        <v>61337</v>
      </c>
      <c r="B25484" s="2">
        <v>11.191789999999999</v>
      </c>
      <c r="C25484" s="3">
        <v>533</v>
      </c>
      <c r="D25484" s="4">
        <v>36860</v>
      </c>
      <c r="E25484" t="s">
        <v>322</v>
      </c>
      <c r="F25484" s="4" t="s">
        <v>11490</v>
      </c>
      <c r="G25484" s="5">
        <v>344</v>
      </c>
      <c r="H25484" s="6">
        <v>7.8260899999999994E-2</v>
      </c>
      <c r="I25484" s="7">
        <v>51.5</v>
      </c>
      <c r="J25484" s="2">
        <v>56</v>
      </c>
      <c r="K25484">
        <v>1</v>
      </c>
    </row>
    <row r="25485" spans="1:12" x14ac:dyDescent="0.25">
      <c r="A25485">
        <v>66851</v>
      </c>
      <c r="B25485" s="2">
        <v>11.19159</v>
      </c>
      <c r="C25485" s="3">
        <v>637</v>
      </c>
      <c r="E25485" t="s">
        <v>52</v>
      </c>
      <c r="F25485" s="4" t="s">
        <v>12494</v>
      </c>
      <c r="G25485" s="5">
        <v>469</v>
      </c>
      <c r="H25485" s="6">
        <v>0.22765959999999999</v>
      </c>
      <c r="I25485" s="7">
        <v>25.681999999999999</v>
      </c>
    </row>
    <row r="25486" spans="1:12" x14ac:dyDescent="0.25">
      <c r="A25486">
        <v>76455</v>
      </c>
      <c r="B25486" s="2">
        <v>11.19131</v>
      </c>
      <c r="C25486" s="3">
        <v>1026</v>
      </c>
      <c r="E25486" t="s">
        <v>13942</v>
      </c>
      <c r="F25486" s="4" t="s">
        <v>13752</v>
      </c>
      <c r="G25486" s="5">
        <v>708</v>
      </c>
      <c r="H25486" s="6">
        <v>0.1186441</v>
      </c>
      <c r="I25486" s="7">
        <v>44.518999999999998</v>
      </c>
    </row>
    <row r="25487" spans="1:12" x14ac:dyDescent="0.25">
      <c r="A25487">
        <v>74652</v>
      </c>
      <c r="B25487" s="2">
        <v>11.191000000000001</v>
      </c>
      <c r="C25487" s="3">
        <v>799</v>
      </c>
      <c r="D25487" s="4">
        <v>46140</v>
      </c>
      <c r="E25487" t="s">
        <v>13690</v>
      </c>
      <c r="F25487" s="4" t="s">
        <v>13462</v>
      </c>
      <c r="G25487" s="5">
        <v>568</v>
      </c>
      <c r="H25487" s="6">
        <v>0.1021127</v>
      </c>
      <c r="I25487" s="7">
        <v>47.375</v>
      </c>
    </row>
    <row r="25488" spans="1:12" x14ac:dyDescent="0.25">
      <c r="A25488">
        <v>17758</v>
      </c>
      <c r="B25488" s="2">
        <v>11.19069</v>
      </c>
      <c r="C25488" s="3">
        <v>879</v>
      </c>
      <c r="E25488" t="s">
        <v>3850</v>
      </c>
      <c r="F25488" s="4" t="s">
        <v>3003</v>
      </c>
      <c r="G25488" s="5">
        <v>726</v>
      </c>
      <c r="H25488" s="6">
        <v>0.130854</v>
      </c>
      <c r="I25488" s="7">
        <v>42.406999999999996</v>
      </c>
    </row>
    <row r="25489" spans="1:12" x14ac:dyDescent="0.25">
      <c r="A25489">
        <v>92539</v>
      </c>
      <c r="B25489" s="2">
        <v>11.18984</v>
      </c>
      <c r="C25489" s="3">
        <v>3890</v>
      </c>
      <c r="D25489" s="4">
        <v>40140</v>
      </c>
      <c r="E25489" t="s">
        <v>15566</v>
      </c>
      <c r="F25489" s="4" t="s">
        <v>15368</v>
      </c>
      <c r="G25489" s="5">
        <v>2805</v>
      </c>
      <c r="H25489" s="6">
        <v>9.3727699999999997E-2</v>
      </c>
      <c r="I25489" s="7">
        <v>48.820999999999998</v>
      </c>
    </row>
    <row r="25490" spans="1:12" x14ac:dyDescent="0.25">
      <c r="A25490">
        <v>84027</v>
      </c>
      <c r="B25490" s="2">
        <v>11.18905</v>
      </c>
      <c r="C25490" s="3">
        <v>538</v>
      </c>
      <c r="E25490" t="s">
        <v>4620</v>
      </c>
      <c r="F25490" s="4" t="s">
        <v>14851</v>
      </c>
      <c r="G25490" s="5">
        <v>503</v>
      </c>
      <c r="H25490" s="6">
        <v>0.1411531</v>
      </c>
      <c r="I25490" s="7">
        <v>40.625</v>
      </c>
    </row>
    <row r="25491" spans="1:12" x14ac:dyDescent="0.25">
      <c r="A25491">
        <v>62374</v>
      </c>
      <c r="B25491" s="2">
        <v>11.18886</v>
      </c>
      <c r="C25491" s="3">
        <v>381</v>
      </c>
      <c r="D25491" s="4">
        <v>31380</v>
      </c>
      <c r="E25491" t="s">
        <v>11940</v>
      </c>
      <c r="F25491" s="4" t="s">
        <v>11490</v>
      </c>
      <c r="G25491" s="5">
        <v>286</v>
      </c>
      <c r="H25491" s="6">
        <v>0.1293706</v>
      </c>
      <c r="I25491" s="7">
        <v>42.655999999999999</v>
      </c>
    </row>
    <row r="25492" spans="1:12" x14ac:dyDescent="0.25">
      <c r="A25492">
        <v>30314</v>
      </c>
      <c r="B25492" s="2">
        <v>11.186120000000001</v>
      </c>
      <c r="C25492" s="3">
        <v>21225</v>
      </c>
      <c r="D25492" s="4">
        <v>12060</v>
      </c>
      <c r="E25492" t="s">
        <v>2948</v>
      </c>
      <c r="F25492" s="4" t="s">
        <v>6363</v>
      </c>
      <c r="G25492" s="5">
        <v>11161</v>
      </c>
      <c r="H25492" s="6">
        <v>0.21071490000000001</v>
      </c>
      <c r="I25492" s="7">
        <v>28.597999999999999</v>
      </c>
      <c r="J25492" s="2">
        <v>33</v>
      </c>
      <c r="K25492">
        <v>1</v>
      </c>
    </row>
    <row r="25493" spans="1:12" x14ac:dyDescent="0.25">
      <c r="A25493">
        <v>38462</v>
      </c>
      <c r="B25493" s="2">
        <v>11.18178</v>
      </c>
      <c r="C25493" s="3">
        <v>10048</v>
      </c>
      <c r="E25493" t="s">
        <v>7593</v>
      </c>
      <c r="F25493" s="4" t="s">
        <v>7348</v>
      </c>
      <c r="G25493" s="5">
        <v>6975</v>
      </c>
      <c r="H25493" s="6">
        <v>0.1294438</v>
      </c>
      <c r="I25493" s="7">
        <v>42.640999999999998</v>
      </c>
      <c r="J25493" s="2">
        <v>54</v>
      </c>
      <c r="K25493">
        <v>2</v>
      </c>
    </row>
    <row r="25494" spans="1:12" x14ac:dyDescent="0.25">
      <c r="A25494">
        <v>39459</v>
      </c>
      <c r="B25494" s="2">
        <v>11.179460000000001</v>
      </c>
      <c r="C25494" s="3">
        <v>4393</v>
      </c>
      <c r="D25494" s="4">
        <v>29860</v>
      </c>
      <c r="E25494" t="s">
        <v>7805</v>
      </c>
      <c r="F25494" s="4" t="s">
        <v>7633</v>
      </c>
      <c r="G25494" s="5">
        <v>2707</v>
      </c>
      <c r="H25494" s="6">
        <v>0.10048020000000001</v>
      </c>
      <c r="I25494" s="7">
        <v>47.645000000000003</v>
      </c>
      <c r="J25494" s="2">
        <v>36</v>
      </c>
      <c r="K25494">
        <v>1</v>
      </c>
    </row>
    <row r="25495" spans="1:12" x14ac:dyDescent="0.25">
      <c r="A25495">
        <v>48659</v>
      </c>
      <c r="B25495" s="2">
        <v>11.178319999999999</v>
      </c>
      <c r="C25495" s="3">
        <v>2957</v>
      </c>
      <c r="E25495" t="s">
        <v>194</v>
      </c>
      <c r="F25495" s="4" t="s">
        <v>9106</v>
      </c>
      <c r="G25495" s="5">
        <v>2065</v>
      </c>
      <c r="H25495" s="6">
        <v>0.106486</v>
      </c>
      <c r="I25495" s="7">
        <v>46.606999999999999</v>
      </c>
      <c r="J25495" s="2">
        <v>64</v>
      </c>
      <c r="K25495">
        <v>1</v>
      </c>
    </row>
    <row r="25496" spans="1:12" x14ac:dyDescent="0.25">
      <c r="A25496">
        <v>68966</v>
      </c>
      <c r="B25496" s="2">
        <v>11.1777</v>
      </c>
      <c r="C25496" s="3">
        <v>688</v>
      </c>
      <c r="E25496" t="s">
        <v>421</v>
      </c>
      <c r="F25496" s="4" t="s">
        <v>12738</v>
      </c>
      <c r="G25496" s="5">
        <v>500</v>
      </c>
      <c r="H25496" s="6">
        <v>7.5999999999999998E-2</v>
      </c>
      <c r="I25496" s="7">
        <v>51.875</v>
      </c>
    </row>
    <row r="25497" spans="1:12" x14ac:dyDescent="0.25">
      <c r="A25497">
        <v>39577</v>
      </c>
      <c r="B25497" s="2">
        <v>11.175890000000001</v>
      </c>
      <c r="C25497" s="3">
        <v>10395</v>
      </c>
      <c r="E25497" t="s">
        <v>7836</v>
      </c>
      <c r="F25497" s="4" t="s">
        <v>7633</v>
      </c>
      <c r="G25497" s="5">
        <v>7074</v>
      </c>
      <c r="H25497" s="6">
        <v>0.1177385</v>
      </c>
      <c r="I25497" s="7">
        <v>44.655000000000001</v>
      </c>
      <c r="J25497" s="2">
        <v>29</v>
      </c>
      <c r="K25497">
        <v>1</v>
      </c>
    </row>
    <row r="25498" spans="1:12" x14ac:dyDescent="0.25">
      <c r="A25498">
        <v>79519</v>
      </c>
      <c r="B25498" s="2">
        <v>11.17418</v>
      </c>
      <c r="C25498" s="3">
        <v>65</v>
      </c>
      <c r="D25498" s="4">
        <v>10180</v>
      </c>
      <c r="E25498" t="s">
        <v>4554</v>
      </c>
      <c r="F25498" s="4" t="s">
        <v>13752</v>
      </c>
      <c r="G25498" s="5">
        <v>46</v>
      </c>
      <c r="H25498" s="6">
        <v>0</v>
      </c>
      <c r="I25498" s="7">
        <v>65</v>
      </c>
    </row>
    <row r="25499" spans="1:12" x14ac:dyDescent="0.25">
      <c r="A25499">
        <v>47331</v>
      </c>
      <c r="B25499" s="2">
        <v>11.17029</v>
      </c>
      <c r="C25499" s="3">
        <v>23357</v>
      </c>
      <c r="D25499" s="4">
        <v>18220</v>
      </c>
      <c r="E25499" t="s">
        <v>8979</v>
      </c>
      <c r="F25499" s="4" t="s">
        <v>8800</v>
      </c>
      <c r="G25499" s="5">
        <v>16197</v>
      </c>
      <c r="H25499" s="6">
        <v>0.1013088</v>
      </c>
      <c r="I25499" s="7">
        <v>47.493000000000002</v>
      </c>
      <c r="J25499" s="2">
        <v>51.9</v>
      </c>
      <c r="K25499">
        <v>10</v>
      </c>
      <c r="L25499" s="2">
        <v>96.3</v>
      </c>
    </row>
    <row r="25500" spans="1:12" x14ac:dyDescent="0.25">
      <c r="A25500">
        <v>29372</v>
      </c>
      <c r="B25500" s="2">
        <v>11.165710000000001</v>
      </c>
      <c r="C25500" s="3">
        <v>4501</v>
      </c>
      <c r="D25500" s="4">
        <v>43900</v>
      </c>
      <c r="E25500" t="s">
        <v>6211</v>
      </c>
      <c r="F25500" s="4" t="s">
        <v>6130</v>
      </c>
      <c r="G25500" s="5">
        <v>2959</v>
      </c>
      <c r="H25500" s="6">
        <v>6.8604299999999993E-2</v>
      </c>
      <c r="I25500" s="7">
        <v>53.143999999999998</v>
      </c>
      <c r="J25500" s="2">
        <v>63</v>
      </c>
      <c r="K25500">
        <v>1</v>
      </c>
    </row>
    <row r="25501" spans="1:12" x14ac:dyDescent="0.25">
      <c r="A25501">
        <v>27851</v>
      </c>
      <c r="B25501" s="2">
        <v>11.16409</v>
      </c>
      <c r="C25501" s="3">
        <v>5265</v>
      </c>
      <c r="D25501" s="4">
        <v>48980</v>
      </c>
      <c r="E25501" t="s">
        <v>5773</v>
      </c>
      <c r="F25501" s="4" t="s">
        <v>5642</v>
      </c>
      <c r="G25501" s="5">
        <v>3805</v>
      </c>
      <c r="H25501" s="6">
        <v>9.8291699999999996E-2</v>
      </c>
      <c r="I25501" s="7">
        <v>48.011000000000003</v>
      </c>
    </row>
    <row r="25502" spans="1:12" x14ac:dyDescent="0.25">
      <c r="A25502">
        <v>38019</v>
      </c>
      <c r="B25502" s="2">
        <v>11.160740000000001</v>
      </c>
      <c r="C25502" s="3">
        <v>15451</v>
      </c>
      <c r="D25502" s="4">
        <v>32820</v>
      </c>
      <c r="E25502" t="s">
        <v>3647</v>
      </c>
      <c r="F25502" s="4" t="s">
        <v>7348</v>
      </c>
      <c r="G25502" s="5">
        <v>10194</v>
      </c>
      <c r="H25502" s="6">
        <v>0.1189916</v>
      </c>
      <c r="I25502" s="7">
        <v>44.429000000000002</v>
      </c>
      <c r="J25502" s="2">
        <v>49</v>
      </c>
      <c r="K25502">
        <v>3</v>
      </c>
    </row>
    <row r="25503" spans="1:12" x14ac:dyDescent="0.25">
      <c r="A25503">
        <v>30530</v>
      </c>
      <c r="B25503" s="2">
        <v>11.157209999999999</v>
      </c>
      <c r="C25503" s="3">
        <v>6839</v>
      </c>
      <c r="D25503" s="4">
        <v>27600</v>
      </c>
      <c r="E25503" t="s">
        <v>6470</v>
      </c>
      <c r="F25503" s="4" t="s">
        <v>6363</v>
      </c>
      <c r="G25503" s="5">
        <v>4538</v>
      </c>
      <c r="H25503" s="6">
        <v>8.3957699999999996E-2</v>
      </c>
      <c r="I25503" s="7">
        <v>50.476999999999997</v>
      </c>
      <c r="J25503" s="2">
        <v>70</v>
      </c>
      <c r="K25503">
        <v>1</v>
      </c>
    </row>
    <row r="25504" spans="1:12" x14ac:dyDescent="0.25">
      <c r="A25504">
        <v>71067</v>
      </c>
      <c r="B25504" s="2">
        <v>11.1556</v>
      </c>
      <c r="C25504" s="3">
        <v>3296</v>
      </c>
      <c r="D25504" s="4">
        <v>43340</v>
      </c>
      <c r="E25504" t="s">
        <v>187</v>
      </c>
      <c r="F25504" s="4" t="s">
        <v>12927</v>
      </c>
      <c r="G25504" s="5">
        <v>2213</v>
      </c>
      <c r="H25504" s="6">
        <v>7.1848200000000001E-2</v>
      </c>
      <c r="I25504" s="7">
        <v>52.569000000000003</v>
      </c>
    </row>
    <row r="25505" spans="1:12" x14ac:dyDescent="0.25">
      <c r="A25505">
        <v>48602</v>
      </c>
      <c r="B25505" s="2">
        <v>11.150410000000001</v>
      </c>
      <c r="C25505" s="3">
        <v>30368</v>
      </c>
      <c r="D25505" s="4">
        <v>40980</v>
      </c>
      <c r="E25505" t="s">
        <v>9212</v>
      </c>
      <c r="F25505" s="4" t="s">
        <v>9106</v>
      </c>
      <c r="G25505" s="5">
        <v>19472</v>
      </c>
      <c r="H25505" s="6">
        <v>0.1424096</v>
      </c>
      <c r="I25505" s="7">
        <v>40.375</v>
      </c>
      <c r="J25505" s="2">
        <v>43.6</v>
      </c>
      <c r="K25505">
        <v>15</v>
      </c>
      <c r="L25505" s="2">
        <v>69.8</v>
      </c>
    </row>
    <row r="25506" spans="1:12" x14ac:dyDescent="0.25">
      <c r="A25506">
        <v>74966</v>
      </c>
      <c r="B25506" s="2">
        <v>11.145149999999999</v>
      </c>
      <c r="C25506" s="3">
        <v>3836</v>
      </c>
      <c r="D25506" s="4">
        <v>22900</v>
      </c>
      <c r="E25506" t="s">
        <v>13751</v>
      </c>
      <c r="F25506" s="4" t="s">
        <v>13462</v>
      </c>
      <c r="G25506" s="5">
        <v>2499</v>
      </c>
      <c r="H25506" s="6">
        <v>0.120048</v>
      </c>
      <c r="I25506" s="7">
        <v>44.238</v>
      </c>
    </row>
    <row r="25507" spans="1:12" x14ac:dyDescent="0.25">
      <c r="A25507">
        <v>47952</v>
      </c>
      <c r="B25507" s="2">
        <v>11.144080000000001</v>
      </c>
      <c r="C25507" s="3">
        <v>2806</v>
      </c>
      <c r="E25507" t="s">
        <v>836</v>
      </c>
      <c r="F25507" s="4" t="s">
        <v>8800</v>
      </c>
      <c r="G25507" s="5">
        <v>1993</v>
      </c>
      <c r="H25507" s="6">
        <v>0.1213641</v>
      </c>
      <c r="I25507" s="7">
        <v>44.01</v>
      </c>
    </row>
    <row r="25508" spans="1:12" x14ac:dyDescent="0.25">
      <c r="A25508">
        <v>13202</v>
      </c>
      <c r="B25508" s="2">
        <v>11.142799999999999</v>
      </c>
      <c r="C25508" s="3">
        <v>5744</v>
      </c>
      <c r="D25508" s="4">
        <v>45060</v>
      </c>
      <c r="E25508" t="s">
        <v>2548</v>
      </c>
      <c r="F25508" s="4" t="s">
        <v>1280</v>
      </c>
      <c r="G25508" s="5">
        <v>3346</v>
      </c>
      <c r="H25508" s="6">
        <v>0.28503139999999999</v>
      </c>
      <c r="I25508" s="7">
        <v>15.727</v>
      </c>
      <c r="J25508" s="2">
        <v>53</v>
      </c>
      <c r="K25508">
        <v>1</v>
      </c>
    </row>
    <row r="25509" spans="1:12" x14ac:dyDescent="0.25">
      <c r="A25509">
        <v>25124</v>
      </c>
      <c r="B25509" s="2">
        <v>11.14171</v>
      </c>
      <c r="C25509" s="3">
        <v>1598</v>
      </c>
      <c r="D25509" s="4">
        <v>26580</v>
      </c>
      <c r="E25509" t="s">
        <v>1006</v>
      </c>
      <c r="F25509" s="4" t="s">
        <v>5144</v>
      </c>
      <c r="G25509" s="5">
        <v>1202</v>
      </c>
      <c r="H25509" s="6">
        <v>0.1288446</v>
      </c>
      <c r="I25509" s="7">
        <v>42.716000000000001</v>
      </c>
      <c r="J25509" s="2">
        <v>25</v>
      </c>
      <c r="K25509">
        <v>1</v>
      </c>
    </row>
    <row r="25510" spans="1:12" x14ac:dyDescent="0.25">
      <c r="A25510">
        <v>13639</v>
      </c>
      <c r="B25510" s="2">
        <v>11.141389999999999</v>
      </c>
      <c r="C25510" s="3">
        <v>199</v>
      </c>
      <c r="D25510" s="4">
        <v>36300</v>
      </c>
      <c r="E25510" t="s">
        <v>2662</v>
      </c>
      <c r="F25510" s="4" t="s">
        <v>1280</v>
      </c>
      <c r="G25510" s="5">
        <v>135</v>
      </c>
      <c r="H25510" s="6">
        <v>9.6296300000000001E-2</v>
      </c>
      <c r="I25510" s="7">
        <v>48.332999999999998</v>
      </c>
    </row>
    <row r="25511" spans="1:12" x14ac:dyDescent="0.25">
      <c r="A25511">
        <v>30531</v>
      </c>
      <c r="B25511" s="2">
        <v>11.13978</v>
      </c>
      <c r="C25511" s="3">
        <v>10659</v>
      </c>
      <c r="D25511" s="4">
        <v>18460</v>
      </c>
      <c r="E25511" t="s">
        <v>6471</v>
      </c>
      <c r="F25511" s="4" t="s">
        <v>6363</v>
      </c>
      <c r="G25511" s="5">
        <v>6602</v>
      </c>
      <c r="H25511" s="6">
        <v>0.15737660000000001</v>
      </c>
      <c r="I25511" s="7">
        <v>37.777000000000001</v>
      </c>
    </row>
    <row r="25512" spans="1:12" x14ac:dyDescent="0.25">
      <c r="A25512">
        <v>87053</v>
      </c>
      <c r="B25512" s="2">
        <v>11.13805</v>
      </c>
      <c r="C25512" s="3">
        <v>1041</v>
      </c>
      <c r="D25512" s="4">
        <v>10740</v>
      </c>
      <c r="E25512" t="s">
        <v>15161</v>
      </c>
      <c r="F25512" s="4" t="s">
        <v>15124</v>
      </c>
      <c r="G25512" s="5">
        <v>633</v>
      </c>
      <c r="H25512" s="6">
        <v>0.1011058</v>
      </c>
      <c r="I25512" s="7">
        <v>47.5</v>
      </c>
    </row>
    <row r="25513" spans="1:12" x14ac:dyDescent="0.25">
      <c r="A25513">
        <v>33850</v>
      </c>
      <c r="B25513" s="2">
        <v>11.136670000000001</v>
      </c>
      <c r="C25513" s="3">
        <v>7559</v>
      </c>
      <c r="D25513" s="4">
        <v>29460</v>
      </c>
      <c r="E25513" t="s">
        <v>6933</v>
      </c>
      <c r="F25513" s="4" t="s">
        <v>6689</v>
      </c>
      <c r="G25513" s="5">
        <v>5139</v>
      </c>
      <c r="H25513" s="6">
        <v>0.13852139999999999</v>
      </c>
      <c r="I25513" s="7">
        <v>41.031999999999996</v>
      </c>
    </row>
    <row r="25514" spans="1:12" x14ac:dyDescent="0.25">
      <c r="A25514">
        <v>56541</v>
      </c>
      <c r="B25514" s="2">
        <v>11.135429999999999</v>
      </c>
      <c r="C25514" s="3">
        <v>43</v>
      </c>
      <c r="E25514" t="s">
        <v>10780</v>
      </c>
      <c r="F25514" s="4" t="s">
        <v>10428</v>
      </c>
      <c r="G25514" s="5">
        <v>32</v>
      </c>
      <c r="H25514" s="6">
        <v>6.25E-2</v>
      </c>
      <c r="I25514" s="7">
        <v>54.167000000000002</v>
      </c>
    </row>
    <row r="25515" spans="1:12" x14ac:dyDescent="0.25">
      <c r="A25515">
        <v>65605</v>
      </c>
      <c r="B25515" s="2">
        <v>11.13354</v>
      </c>
      <c r="C25515" s="3">
        <v>11609</v>
      </c>
      <c r="E25515" t="s">
        <v>815</v>
      </c>
      <c r="F25515" s="4" t="s">
        <v>12102</v>
      </c>
      <c r="G25515" s="5">
        <v>7874</v>
      </c>
      <c r="H25515" s="6">
        <v>0.1079502</v>
      </c>
      <c r="I25515" s="7">
        <v>46.31</v>
      </c>
      <c r="J25515" s="2">
        <v>69.25</v>
      </c>
      <c r="K25515">
        <v>4</v>
      </c>
    </row>
    <row r="25516" spans="1:12" x14ac:dyDescent="0.25">
      <c r="A25516">
        <v>63673</v>
      </c>
      <c r="B25516" s="2">
        <v>11.131309999999999</v>
      </c>
      <c r="C25516" s="3">
        <v>2078</v>
      </c>
      <c r="E25516" t="s">
        <v>12185</v>
      </c>
      <c r="F25516" s="4" t="s">
        <v>12102</v>
      </c>
      <c r="G25516" s="5">
        <v>1440</v>
      </c>
      <c r="H25516" s="6">
        <v>6.4583299999999996E-2</v>
      </c>
      <c r="I25516" s="7">
        <v>53.804000000000002</v>
      </c>
    </row>
    <row r="25517" spans="1:12" x14ac:dyDescent="0.25">
      <c r="A25517">
        <v>99344</v>
      </c>
      <c r="B25517" s="2">
        <v>11.128819999999999</v>
      </c>
      <c r="C25517" s="3">
        <v>17063</v>
      </c>
      <c r="D25517" s="4">
        <v>36830</v>
      </c>
      <c r="E25517" t="s">
        <v>16592</v>
      </c>
      <c r="F25517" s="4" t="s">
        <v>16344</v>
      </c>
      <c r="G25517" s="5">
        <v>8949</v>
      </c>
      <c r="H25517" s="6">
        <v>0.10805679999999999</v>
      </c>
      <c r="I25517" s="7">
        <v>46.29</v>
      </c>
      <c r="J25517" s="2">
        <v>67.333299999999994</v>
      </c>
      <c r="K25517">
        <v>3</v>
      </c>
    </row>
    <row r="25518" spans="1:12" x14ac:dyDescent="0.25">
      <c r="A25518">
        <v>72651</v>
      </c>
      <c r="B25518" s="2">
        <v>11.12641</v>
      </c>
      <c r="C25518" s="3">
        <v>1353</v>
      </c>
      <c r="D25518" s="4">
        <v>34260</v>
      </c>
      <c r="E25518" t="s">
        <v>3040</v>
      </c>
      <c r="F25518" s="4" t="s">
        <v>13183</v>
      </c>
      <c r="G25518" s="5">
        <v>1138</v>
      </c>
      <c r="H25518" s="6">
        <v>0.1239016</v>
      </c>
      <c r="I25518" s="7">
        <v>43.55</v>
      </c>
    </row>
    <row r="25519" spans="1:12" x14ac:dyDescent="0.25">
      <c r="A25519">
        <v>89110</v>
      </c>
      <c r="B25519" s="2">
        <v>11.11628</v>
      </c>
      <c r="C25519" s="3">
        <v>71374</v>
      </c>
      <c r="D25519" s="4">
        <v>29820</v>
      </c>
      <c r="E25519" t="s">
        <v>15235</v>
      </c>
      <c r="F25519" s="4" t="s">
        <v>15318</v>
      </c>
      <c r="G25519" s="5">
        <v>41182</v>
      </c>
      <c r="H25519" s="6">
        <v>0.10589320000000001</v>
      </c>
      <c r="I25519" s="7">
        <v>46.661000000000001</v>
      </c>
      <c r="J25519" s="2">
        <v>40.666699999999999</v>
      </c>
      <c r="K25519">
        <v>3</v>
      </c>
    </row>
    <row r="25520" spans="1:12" x14ac:dyDescent="0.25">
      <c r="A25520">
        <v>23083</v>
      </c>
      <c r="B25520" s="2">
        <v>11.106159999999999</v>
      </c>
      <c r="C25520" s="3">
        <v>1636</v>
      </c>
      <c r="D25520" s="4">
        <v>40060</v>
      </c>
      <c r="E25520" t="s">
        <v>4802</v>
      </c>
      <c r="F25520" s="4" t="s">
        <v>4335</v>
      </c>
      <c r="G25520" s="5">
        <v>1085</v>
      </c>
      <c r="H25520" s="6">
        <v>7.3664800000000003E-2</v>
      </c>
      <c r="I25520" s="7">
        <v>52.228000000000002</v>
      </c>
    </row>
    <row r="25521" spans="1:11" x14ac:dyDescent="0.25">
      <c r="A25521">
        <v>62312</v>
      </c>
      <c r="B25521" s="2">
        <v>11.105510000000001</v>
      </c>
      <c r="C25521" s="3">
        <v>2358</v>
      </c>
      <c r="E25521" t="s">
        <v>11925</v>
      </c>
      <c r="F25521" s="4" t="s">
        <v>11490</v>
      </c>
      <c r="G25521" s="5">
        <v>1648</v>
      </c>
      <c r="H25521" s="6">
        <v>8.7985400000000005E-2</v>
      </c>
      <c r="I25521" s="7">
        <v>49.75</v>
      </c>
    </row>
    <row r="25522" spans="1:11" x14ac:dyDescent="0.25">
      <c r="A25522">
        <v>1608</v>
      </c>
      <c r="B25522" s="2">
        <v>11.10463</v>
      </c>
      <c r="C25522" s="3">
        <v>3351</v>
      </c>
      <c r="D25522" s="4">
        <v>49340</v>
      </c>
      <c r="E25522" t="s">
        <v>205</v>
      </c>
      <c r="F25522" s="4" t="s">
        <v>21</v>
      </c>
      <c r="G25522" s="5">
        <v>2016</v>
      </c>
      <c r="H25522" s="6">
        <v>0.22023809999999999</v>
      </c>
      <c r="I25522" s="7">
        <v>26.893000000000001</v>
      </c>
      <c r="J25522" s="2">
        <v>38</v>
      </c>
      <c r="K25522">
        <v>1</v>
      </c>
    </row>
    <row r="25523" spans="1:11" x14ac:dyDescent="0.25">
      <c r="A25523">
        <v>87527</v>
      </c>
      <c r="B25523" s="2">
        <v>11.104039999999999</v>
      </c>
      <c r="C25523" s="3">
        <v>598</v>
      </c>
      <c r="D25523" s="4">
        <v>21580</v>
      </c>
      <c r="E25523" t="s">
        <v>8250</v>
      </c>
      <c r="F25523" s="4" t="s">
        <v>15124</v>
      </c>
      <c r="G25523" s="5">
        <v>428</v>
      </c>
      <c r="H25523" s="6">
        <v>0.18414920000000001</v>
      </c>
      <c r="I25523" s="7">
        <v>33.125</v>
      </c>
    </row>
    <row r="25524" spans="1:11" x14ac:dyDescent="0.25">
      <c r="A25524">
        <v>54125</v>
      </c>
      <c r="B25524" s="2">
        <v>11.103820000000001</v>
      </c>
      <c r="C25524" s="3">
        <v>606</v>
      </c>
      <c r="D25524" s="4">
        <v>31940</v>
      </c>
      <c r="E25524" t="s">
        <v>7746</v>
      </c>
      <c r="F25524" s="4" t="s">
        <v>10031</v>
      </c>
      <c r="G25524" s="5">
        <v>485</v>
      </c>
      <c r="H25524" s="6">
        <v>0.12989690000000001</v>
      </c>
      <c r="I25524" s="7">
        <v>42.5</v>
      </c>
    </row>
    <row r="25525" spans="1:11" x14ac:dyDescent="0.25">
      <c r="A25525">
        <v>82934</v>
      </c>
      <c r="B25525" s="2">
        <v>11.10366</v>
      </c>
      <c r="C25525" s="3">
        <v>384</v>
      </c>
      <c r="D25525" s="4">
        <v>40540</v>
      </c>
      <c r="E25525" t="s">
        <v>8873</v>
      </c>
      <c r="F25525" s="4" t="s">
        <v>14657</v>
      </c>
      <c r="G25525" s="5">
        <v>212</v>
      </c>
      <c r="H25525" s="6">
        <v>0.1784038</v>
      </c>
      <c r="I25525" s="7">
        <v>34.112000000000002</v>
      </c>
    </row>
    <row r="25526" spans="1:11" x14ac:dyDescent="0.25">
      <c r="A25526">
        <v>27305</v>
      </c>
      <c r="B25526" s="2">
        <v>11.103289999999999</v>
      </c>
      <c r="C25526" s="3">
        <v>1884</v>
      </c>
      <c r="E25526" t="s">
        <v>332</v>
      </c>
      <c r="F25526" s="4" t="s">
        <v>5642</v>
      </c>
      <c r="G25526" s="5">
        <v>1343</v>
      </c>
      <c r="H25526" s="6">
        <v>8.6309499999999997E-2</v>
      </c>
      <c r="I25526" s="7">
        <v>50.015999999999998</v>
      </c>
      <c r="J25526" s="2">
        <v>66</v>
      </c>
      <c r="K25526">
        <v>1</v>
      </c>
    </row>
    <row r="25527" spans="1:11" x14ac:dyDescent="0.25">
      <c r="A25527">
        <v>88203</v>
      </c>
      <c r="B25527" s="2">
        <v>11.098610000000001</v>
      </c>
      <c r="C25527" s="3">
        <v>30909</v>
      </c>
      <c r="D25527" s="4">
        <v>40740</v>
      </c>
      <c r="E25527" t="s">
        <v>6381</v>
      </c>
      <c r="F25527" s="4" t="s">
        <v>15124</v>
      </c>
      <c r="G25527" s="5">
        <v>18204</v>
      </c>
      <c r="H25527" s="6">
        <v>0.1294699</v>
      </c>
      <c r="I25527" s="7">
        <v>42.557000000000002</v>
      </c>
      <c r="J25527" s="2">
        <v>55</v>
      </c>
      <c r="K25527">
        <v>1</v>
      </c>
    </row>
    <row r="25528" spans="1:11" x14ac:dyDescent="0.25">
      <c r="A25528">
        <v>85364</v>
      </c>
      <c r="B25528" s="2">
        <v>11.08398</v>
      </c>
      <c r="C25528" s="3">
        <v>72980</v>
      </c>
      <c r="D25528" s="4">
        <v>49740</v>
      </c>
      <c r="E25528" t="s">
        <v>7583</v>
      </c>
      <c r="F25528" s="4" t="s">
        <v>14962</v>
      </c>
      <c r="G25528" s="5">
        <v>42922</v>
      </c>
      <c r="H25528" s="6">
        <v>0.13221659999999999</v>
      </c>
      <c r="I25528" s="7">
        <v>42.082000000000001</v>
      </c>
      <c r="J25528" s="2">
        <v>40.25</v>
      </c>
      <c r="K25528">
        <v>8</v>
      </c>
    </row>
    <row r="25529" spans="1:11" x14ac:dyDescent="0.25">
      <c r="A25529">
        <v>24416</v>
      </c>
      <c r="B25529" s="2">
        <v>11.0724</v>
      </c>
      <c r="C25529" s="3">
        <v>8288</v>
      </c>
      <c r="E25529" t="s">
        <v>3014</v>
      </c>
      <c r="F25529" s="4" t="s">
        <v>4335</v>
      </c>
      <c r="G25529" s="5">
        <v>5446</v>
      </c>
      <c r="H25529" s="6">
        <v>0.11972090000000001</v>
      </c>
      <c r="I25529" s="7">
        <v>44.237000000000002</v>
      </c>
      <c r="J25529" s="2">
        <v>50</v>
      </c>
      <c r="K25529">
        <v>1</v>
      </c>
    </row>
    <row r="25530" spans="1:11" x14ac:dyDescent="0.25">
      <c r="A25530">
        <v>49746</v>
      </c>
      <c r="B25530" s="2">
        <v>11.07039</v>
      </c>
      <c r="C25530" s="3">
        <v>3851</v>
      </c>
      <c r="E25530" t="s">
        <v>9479</v>
      </c>
      <c r="F25530" s="4" t="s">
        <v>9106</v>
      </c>
      <c r="G25530" s="5">
        <v>2957</v>
      </c>
      <c r="H25530" s="6">
        <v>0.1169709</v>
      </c>
      <c r="I25530" s="7">
        <v>44.712000000000003</v>
      </c>
    </row>
    <row r="25531" spans="1:11" x14ac:dyDescent="0.25">
      <c r="A25531">
        <v>24380</v>
      </c>
      <c r="B25531" s="2">
        <v>11.0692</v>
      </c>
      <c r="C25531" s="3">
        <v>2990</v>
      </c>
      <c r="D25531" s="4">
        <v>13980</v>
      </c>
      <c r="E25531" t="s">
        <v>5058</v>
      </c>
      <c r="F25531" s="4" t="s">
        <v>4335</v>
      </c>
      <c r="G25531" s="5">
        <v>2006</v>
      </c>
      <c r="H25531" s="6">
        <v>5.5306399999999999E-2</v>
      </c>
      <c r="I25531" s="7">
        <v>55.366</v>
      </c>
    </row>
    <row r="25532" spans="1:11" x14ac:dyDescent="0.25">
      <c r="A25532">
        <v>75157</v>
      </c>
      <c r="B25532" s="2">
        <v>11.068669999999999</v>
      </c>
      <c r="C25532" s="3">
        <v>305</v>
      </c>
      <c r="D25532" s="4">
        <v>19100</v>
      </c>
      <c r="E25532" t="s">
        <v>13781</v>
      </c>
      <c r="F25532" s="4" t="s">
        <v>13752</v>
      </c>
      <c r="G25532" s="5">
        <v>222</v>
      </c>
      <c r="H25532" s="6">
        <v>4.05405E-2</v>
      </c>
      <c r="I25532" s="7">
        <v>57.917000000000002</v>
      </c>
    </row>
    <row r="25533" spans="1:11" x14ac:dyDescent="0.25">
      <c r="A25533">
        <v>64096</v>
      </c>
      <c r="B25533" s="2">
        <v>11.068440000000001</v>
      </c>
      <c r="C25533" s="3">
        <v>1169</v>
      </c>
      <c r="D25533" s="4">
        <v>28140</v>
      </c>
      <c r="E25533" t="s">
        <v>2996</v>
      </c>
      <c r="F25533" s="4" t="s">
        <v>12102</v>
      </c>
      <c r="G25533" s="5">
        <v>740</v>
      </c>
      <c r="H25533" s="6">
        <v>0.1243243</v>
      </c>
      <c r="I25533" s="7">
        <v>43.438000000000002</v>
      </c>
    </row>
    <row r="25534" spans="1:11" x14ac:dyDescent="0.25">
      <c r="A25534">
        <v>38380</v>
      </c>
      <c r="B25534" s="2">
        <v>11.06817</v>
      </c>
      <c r="C25534" s="3">
        <v>547</v>
      </c>
      <c r="E25534" t="s">
        <v>7580</v>
      </c>
      <c r="F25534" s="4" t="s">
        <v>7348</v>
      </c>
      <c r="G25534" s="5">
        <v>398</v>
      </c>
      <c r="H25534" s="6">
        <v>0.1080402</v>
      </c>
      <c r="I25534" s="7">
        <v>46.25</v>
      </c>
    </row>
    <row r="25535" spans="1:11" x14ac:dyDescent="0.25">
      <c r="A25535">
        <v>62086</v>
      </c>
      <c r="B25535" s="2">
        <v>11.067830000000001</v>
      </c>
      <c r="C25535" s="3">
        <v>1542</v>
      </c>
      <c r="D25535" s="4">
        <v>41180</v>
      </c>
      <c r="E25535" t="s">
        <v>11878</v>
      </c>
      <c r="F25535" s="4" t="s">
        <v>11490</v>
      </c>
      <c r="G25535" s="5">
        <v>990</v>
      </c>
      <c r="H25535" s="6">
        <v>7.9797999999999994E-2</v>
      </c>
      <c r="I25535" s="7">
        <v>51.125</v>
      </c>
      <c r="J25535" s="2">
        <v>76</v>
      </c>
      <c r="K25535">
        <v>1</v>
      </c>
    </row>
    <row r="25536" spans="1:11" x14ac:dyDescent="0.25">
      <c r="A25536">
        <v>26757</v>
      </c>
      <c r="B25536" s="2">
        <v>11.066520000000001</v>
      </c>
      <c r="C25536" s="3">
        <v>6620</v>
      </c>
      <c r="D25536" s="4">
        <v>49020</v>
      </c>
      <c r="E25536" t="s">
        <v>5622</v>
      </c>
      <c r="F25536" s="4" t="s">
        <v>5144</v>
      </c>
      <c r="G25536" s="5">
        <v>4511</v>
      </c>
      <c r="H25536" s="6">
        <v>0.1274662</v>
      </c>
      <c r="I25536" s="7">
        <v>42.884999999999998</v>
      </c>
      <c r="J25536" s="2">
        <v>60.5</v>
      </c>
      <c r="K25536">
        <v>2</v>
      </c>
    </row>
    <row r="25537" spans="1:11" x14ac:dyDescent="0.25">
      <c r="A25537">
        <v>34448</v>
      </c>
      <c r="B25537" s="2">
        <v>11.06345</v>
      </c>
      <c r="C25537" s="3">
        <v>10505</v>
      </c>
      <c r="D25537" s="4">
        <v>26140</v>
      </c>
      <c r="E25537" t="s">
        <v>6987</v>
      </c>
      <c r="F25537" s="4" t="s">
        <v>6689</v>
      </c>
      <c r="G25537" s="5">
        <v>8309</v>
      </c>
      <c r="H25537" s="6">
        <v>0.12408230000000001</v>
      </c>
      <c r="I25537" s="7">
        <v>43.466000000000001</v>
      </c>
    </row>
    <row r="25538" spans="1:11" x14ac:dyDescent="0.25">
      <c r="A25538">
        <v>64164</v>
      </c>
      <c r="B25538" s="2">
        <v>11.061389999999999</v>
      </c>
      <c r="C25538" s="3">
        <v>347</v>
      </c>
      <c r="D25538" s="4">
        <v>28140</v>
      </c>
      <c r="E25538" t="s">
        <v>12261</v>
      </c>
      <c r="F25538" s="4" t="s">
        <v>12102</v>
      </c>
      <c r="G25538" s="5">
        <v>308</v>
      </c>
      <c r="H25538" s="6">
        <v>3.5598699999999997E-2</v>
      </c>
      <c r="I25538" s="7">
        <v>58.75</v>
      </c>
    </row>
    <row r="25539" spans="1:11" x14ac:dyDescent="0.25">
      <c r="A25539">
        <v>41265</v>
      </c>
      <c r="B25539" s="2">
        <v>11.061019999999999</v>
      </c>
      <c r="C25539" s="3">
        <v>1950</v>
      </c>
      <c r="E25539" t="s">
        <v>8055</v>
      </c>
      <c r="F25539" s="4" t="s">
        <v>7883</v>
      </c>
      <c r="G25539" s="5">
        <v>1220</v>
      </c>
      <c r="H25539" s="6">
        <v>9.2547099999999993E-2</v>
      </c>
      <c r="I25539" s="7">
        <v>48.902999999999999</v>
      </c>
      <c r="J25539" s="2">
        <v>68</v>
      </c>
      <c r="K25539">
        <v>1</v>
      </c>
    </row>
    <row r="25540" spans="1:11" x14ac:dyDescent="0.25">
      <c r="A25540">
        <v>26431</v>
      </c>
      <c r="B25540" s="2">
        <v>11.05969</v>
      </c>
      <c r="C25540" s="3">
        <v>5835</v>
      </c>
      <c r="D25540" s="4">
        <v>17220</v>
      </c>
      <c r="E25540" t="s">
        <v>5562</v>
      </c>
      <c r="F25540" s="4" t="s">
        <v>5144</v>
      </c>
      <c r="G25540" s="5">
        <v>4329</v>
      </c>
      <c r="H25540" s="6">
        <v>0.10692840000000001</v>
      </c>
      <c r="I25540" s="7">
        <v>46.417000000000002</v>
      </c>
    </row>
    <row r="25541" spans="1:11" x14ac:dyDescent="0.25">
      <c r="A25541">
        <v>13485</v>
      </c>
      <c r="B25541" s="2">
        <v>11.058479999999999</v>
      </c>
      <c r="C25541" s="3">
        <v>994</v>
      </c>
      <c r="D25541" s="4">
        <v>45060</v>
      </c>
      <c r="E25541" t="s">
        <v>2631</v>
      </c>
      <c r="F25541" s="4" t="s">
        <v>1280</v>
      </c>
      <c r="G25541" s="5">
        <v>728</v>
      </c>
      <c r="H25541" s="6">
        <v>0.1303155</v>
      </c>
      <c r="I25541" s="7">
        <v>42.371000000000002</v>
      </c>
    </row>
    <row r="25542" spans="1:11" x14ac:dyDescent="0.25">
      <c r="A25542">
        <v>16217</v>
      </c>
      <c r="B25542" s="2">
        <v>11.05828</v>
      </c>
      <c r="C25542" s="3">
        <v>123</v>
      </c>
      <c r="E25542" t="s">
        <v>3443</v>
      </c>
      <c r="F25542" s="4" t="s">
        <v>3003</v>
      </c>
      <c r="G25542" s="5">
        <v>97</v>
      </c>
      <c r="H25542" s="6">
        <v>0.15306120000000001</v>
      </c>
      <c r="I25542" s="7">
        <v>38.438000000000002</v>
      </c>
    </row>
    <row r="25543" spans="1:11" x14ac:dyDescent="0.25">
      <c r="A25543">
        <v>31639</v>
      </c>
      <c r="B25543" s="2">
        <v>11.056609999999999</v>
      </c>
      <c r="C25543" s="3">
        <v>10123</v>
      </c>
      <c r="E25543" t="s">
        <v>5777</v>
      </c>
      <c r="F25543" s="4" t="s">
        <v>6363</v>
      </c>
      <c r="G25543" s="5">
        <v>6877</v>
      </c>
      <c r="H25543" s="6">
        <v>0.13695840000000001</v>
      </c>
      <c r="I25543" s="7">
        <v>41.22</v>
      </c>
    </row>
    <row r="25544" spans="1:11" x14ac:dyDescent="0.25">
      <c r="A25544">
        <v>54405</v>
      </c>
      <c r="B25544" s="2">
        <v>11.05452</v>
      </c>
      <c r="C25544" s="3">
        <v>2884</v>
      </c>
      <c r="E25544" t="s">
        <v>10229</v>
      </c>
      <c r="F25544" s="4" t="s">
        <v>10031</v>
      </c>
      <c r="G25544" s="5">
        <v>1848</v>
      </c>
      <c r="H25544" s="6">
        <v>0.1005949</v>
      </c>
      <c r="I25544" s="7">
        <v>47.5</v>
      </c>
      <c r="J25544" s="2">
        <v>61</v>
      </c>
      <c r="K25544">
        <v>2</v>
      </c>
    </row>
    <row r="25545" spans="1:11" x14ac:dyDescent="0.25">
      <c r="A25545">
        <v>71424</v>
      </c>
      <c r="B25545" s="2">
        <v>11.05386</v>
      </c>
      <c r="C25545" s="3">
        <v>1411</v>
      </c>
      <c r="D25545" s="4">
        <v>10780</v>
      </c>
      <c r="E25545" t="s">
        <v>1677</v>
      </c>
      <c r="F25545" s="4" t="s">
        <v>12927</v>
      </c>
      <c r="G25545" s="5">
        <v>902</v>
      </c>
      <c r="H25545" s="6">
        <v>6.7627499999999993E-2</v>
      </c>
      <c r="I25545" s="7">
        <v>53.194000000000003</v>
      </c>
    </row>
    <row r="25546" spans="1:11" x14ac:dyDescent="0.25">
      <c r="A25546">
        <v>27509</v>
      </c>
      <c r="B25546" s="2">
        <v>11.05293</v>
      </c>
      <c r="C25546" s="3">
        <v>5252</v>
      </c>
      <c r="D25546" s="4">
        <v>37080</v>
      </c>
      <c r="E25546" t="s">
        <v>5716</v>
      </c>
      <c r="F25546" s="4" t="s">
        <v>5642</v>
      </c>
      <c r="G25546" s="5">
        <v>3000</v>
      </c>
      <c r="H25546" s="6">
        <v>9.5967999999999998E-2</v>
      </c>
      <c r="I25546" s="7">
        <v>48.295000000000002</v>
      </c>
      <c r="J25546" s="2">
        <v>41</v>
      </c>
      <c r="K25546">
        <v>2</v>
      </c>
    </row>
    <row r="25547" spans="1:11" x14ac:dyDescent="0.25">
      <c r="A25547">
        <v>80239</v>
      </c>
      <c r="B25547" s="2">
        <v>11.046390000000001</v>
      </c>
      <c r="C25547" s="3">
        <v>43210</v>
      </c>
      <c r="D25547" s="4">
        <v>19740</v>
      </c>
      <c r="E25547" t="s">
        <v>2197</v>
      </c>
      <c r="F25547" s="4" t="s">
        <v>14477</v>
      </c>
      <c r="G25547" s="5">
        <v>24343</v>
      </c>
      <c r="H25547" s="6">
        <v>0.11157209999999999</v>
      </c>
      <c r="I25547" s="7">
        <v>45.593000000000004</v>
      </c>
      <c r="J25547" s="2">
        <v>39.555599999999998</v>
      </c>
      <c r="K25547">
        <v>9</v>
      </c>
    </row>
    <row r="25548" spans="1:11" x14ac:dyDescent="0.25">
      <c r="A25548">
        <v>35582</v>
      </c>
      <c r="B25548" s="2">
        <v>11.03989</v>
      </c>
      <c r="C25548" s="3">
        <v>4153</v>
      </c>
      <c r="E25548" t="s">
        <v>7117</v>
      </c>
      <c r="F25548" s="4" t="s">
        <v>7027</v>
      </c>
      <c r="G25548" s="5">
        <v>2806</v>
      </c>
      <c r="H25548" s="6">
        <v>0.12540080000000001</v>
      </c>
      <c r="I25548" s="7">
        <v>43.198999999999998</v>
      </c>
    </row>
    <row r="25549" spans="1:11" x14ac:dyDescent="0.25">
      <c r="A25549">
        <v>71040</v>
      </c>
      <c r="B25549" s="2">
        <v>11.037610000000001</v>
      </c>
      <c r="C25549" s="3">
        <v>9126</v>
      </c>
      <c r="E25549" t="s">
        <v>2496</v>
      </c>
      <c r="F25549" s="4" t="s">
        <v>12927</v>
      </c>
      <c r="G25549" s="5">
        <v>6735</v>
      </c>
      <c r="H25549" s="6">
        <v>0.142539</v>
      </c>
      <c r="I25549" s="7">
        <v>40.235999999999997</v>
      </c>
      <c r="J25549" s="2">
        <v>53.333300000000001</v>
      </c>
      <c r="K25549">
        <v>3</v>
      </c>
    </row>
    <row r="25550" spans="1:11" x14ac:dyDescent="0.25">
      <c r="A25550">
        <v>12950</v>
      </c>
      <c r="B25550" s="2">
        <v>11.035830000000001</v>
      </c>
      <c r="C25550" s="3">
        <v>955</v>
      </c>
      <c r="E25550" t="s">
        <v>2435</v>
      </c>
      <c r="F25550" s="4" t="s">
        <v>1280</v>
      </c>
      <c r="G25550" s="5">
        <v>662</v>
      </c>
      <c r="H25550" s="6">
        <v>6.9486400000000004E-2</v>
      </c>
      <c r="I25550" s="7">
        <v>52.856999999999999</v>
      </c>
    </row>
    <row r="25551" spans="1:11" x14ac:dyDescent="0.25">
      <c r="A25551">
        <v>74028</v>
      </c>
      <c r="B25551" s="2">
        <v>11.03538</v>
      </c>
      <c r="C25551" s="3">
        <v>1763</v>
      </c>
      <c r="D25551" s="4">
        <v>46140</v>
      </c>
      <c r="E25551" t="s">
        <v>2781</v>
      </c>
      <c r="F25551" s="4" t="s">
        <v>13462</v>
      </c>
      <c r="G25551" s="5">
        <v>1230</v>
      </c>
      <c r="H25551" s="6">
        <v>0.1178862</v>
      </c>
      <c r="I25551" s="7">
        <v>44.488999999999997</v>
      </c>
    </row>
    <row r="25552" spans="1:11" x14ac:dyDescent="0.25">
      <c r="A25552">
        <v>27052</v>
      </c>
      <c r="B25552" s="2">
        <v>11.03337</v>
      </c>
      <c r="C25552" s="3">
        <v>9904</v>
      </c>
      <c r="D25552" s="4">
        <v>49180</v>
      </c>
      <c r="E25552" t="s">
        <v>5665</v>
      </c>
      <c r="F25552" s="4" t="s">
        <v>5642</v>
      </c>
      <c r="G25552" s="5">
        <v>7203</v>
      </c>
      <c r="H25552" s="6">
        <v>9.7445900000000002E-2</v>
      </c>
      <c r="I25552" s="7">
        <v>48.018999999999998</v>
      </c>
      <c r="J25552" s="2">
        <v>58</v>
      </c>
      <c r="K25552">
        <v>2</v>
      </c>
    </row>
    <row r="25553" spans="1:11" x14ac:dyDescent="0.25">
      <c r="A25553">
        <v>17249</v>
      </c>
      <c r="B25553" s="2">
        <v>11.03159</v>
      </c>
      <c r="C25553" s="3">
        <v>277</v>
      </c>
      <c r="D25553" s="4">
        <v>26500</v>
      </c>
      <c r="E25553" t="s">
        <v>3750</v>
      </c>
      <c r="F25553" s="4" t="s">
        <v>3003</v>
      </c>
      <c r="G25553" s="5">
        <v>225</v>
      </c>
      <c r="H25553" s="6">
        <v>9.7345100000000004E-2</v>
      </c>
      <c r="I25553" s="7">
        <v>48.036000000000001</v>
      </c>
    </row>
    <row r="25554" spans="1:11" x14ac:dyDescent="0.25">
      <c r="A25554">
        <v>24442</v>
      </c>
      <c r="B25554" s="2">
        <v>11.031510000000001</v>
      </c>
      <c r="C25554" s="3">
        <v>128</v>
      </c>
      <c r="E25554" t="s">
        <v>5069</v>
      </c>
      <c r="F25554" s="4" t="s">
        <v>4335</v>
      </c>
      <c r="G25554" s="5">
        <v>89</v>
      </c>
      <c r="H25554" s="6">
        <v>0.14606739999999999</v>
      </c>
      <c r="I25554" s="7">
        <v>39.615000000000002</v>
      </c>
    </row>
    <row r="25555" spans="1:11" x14ac:dyDescent="0.25">
      <c r="A25555">
        <v>29646</v>
      </c>
      <c r="B25555" s="2">
        <v>11.02717</v>
      </c>
      <c r="C25555" s="3">
        <v>28580</v>
      </c>
      <c r="D25555" s="4">
        <v>24940</v>
      </c>
      <c r="E25555" t="s">
        <v>780</v>
      </c>
      <c r="F25555" s="4" t="s">
        <v>6130</v>
      </c>
      <c r="G25555" s="5">
        <v>18052</v>
      </c>
      <c r="H25555" s="6">
        <v>0.15289169999999999</v>
      </c>
      <c r="I25555" s="7">
        <v>38.426000000000002</v>
      </c>
      <c r="J25555" s="2">
        <v>41.4</v>
      </c>
      <c r="K25555">
        <v>5</v>
      </c>
    </row>
    <row r="25556" spans="1:11" x14ac:dyDescent="0.25">
      <c r="A25556">
        <v>84766</v>
      </c>
      <c r="B25556" s="2">
        <v>11.02281</v>
      </c>
      <c r="C25556" s="3">
        <v>177</v>
      </c>
      <c r="E25556" t="s">
        <v>14953</v>
      </c>
      <c r="F25556" s="4" t="s">
        <v>14851</v>
      </c>
      <c r="G25556" s="5">
        <v>157</v>
      </c>
      <c r="H25556" s="6">
        <v>0</v>
      </c>
      <c r="I25556" s="7">
        <v>64.843999999999994</v>
      </c>
    </row>
    <row r="25557" spans="1:11" x14ac:dyDescent="0.25">
      <c r="A25557">
        <v>71770</v>
      </c>
      <c r="B25557" s="2">
        <v>11.02225</v>
      </c>
      <c r="C25557" s="3">
        <v>3144</v>
      </c>
      <c r="D25557" s="4">
        <v>31620</v>
      </c>
      <c r="E25557" t="s">
        <v>6822</v>
      </c>
      <c r="F25557" s="4" t="s">
        <v>13183</v>
      </c>
      <c r="G25557" s="5">
        <v>2171</v>
      </c>
      <c r="H25557" s="6">
        <v>0.12206359999999999</v>
      </c>
      <c r="I25557" s="7">
        <v>43.75</v>
      </c>
    </row>
    <row r="25558" spans="1:11" x14ac:dyDescent="0.25">
      <c r="A25558">
        <v>26421</v>
      </c>
      <c r="B25558" s="2">
        <v>11.021699999999999</v>
      </c>
      <c r="C25558" s="3">
        <v>215</v>
      </c>
      <c r="E25558" t="s">
        <v>5558</v>
      </c>
      <c r="F25558" s="4" t="s">
        <v>5144</v>
      </c>
      <c r="G25558" s="5">
        <v>157</v>
      </c>
      <c r="H25558" s="6">
        <v>9.5541399999999999E-2</v>
      </c>
      <c r="I25558" s="7">
        <v>48.332999999999998</v>
      </c>
    </row>
    <row r="25559" spans="1:11" x14ac:dyDescent="0.25">
      <c r="A25559">
        <v>36272</v>
      </c>
      <c r="B25559" s="2">
        <v>11.01952</v>
      </c>
      <c r="C25559" s="3">
        <v>12967</v>
      </c>
      <c r="D25559" s="4">
        <v>11500</v>
      </c>
      <c r="E25559" t="s">
        <v>5619</v>
      </c>
      <c r="F25559" s="4" t="s">
        <v>7027</v>
      </c>
      <c r="G25559" s="5">
        <v>8928</v>
      </c>
      <c r="H25559" s="6">
        <v>0.1064068</v>
      </c>
      <c r="I25559" s="7">
        <v>46.454999999999998</v>
      </c>
    </row>
    <row r="25560" spans="1:11" x14ac:dyDescent="0.25">
      <c r="A25560">
        <v>71744</v>
      </c>
      <c r="B25560" s="2">
        <v>11.016780000000001</v>
      </c>
      <c r="C25560" s="3">
        <v>3318</v>
      </c>
      <c r="D25560" s="4">
        <v>15780</v>
      </c>
      <c r="E25560" t="s">
        <v>668</v>
      </c>
      <c r="F25560" s="4" t="s">
        <v>13183</v>
      </c>
      <c r="G25560" s="5">
        <v>2509</v>
      </c>
      <c r="H25560" s="6">
        <v>0.1131925</v>
      </c>
      <c r="I25560" s="7">
        <v>45.277999999999999</v>
      </c>
      <c r="J25560" s="2">
        <v>72</v>
      </c>
      <c r="K25560">
        <v>1</v>
      </c>
    </row>
    <row r="25561" spans="1:11" x14ac:dyDescent="0.25">
      <c r="A25561">
        <v>99666</v>
      </c>
      <c r="B25561" s="2">
        <v>11.016159999999999</v>
      </c>
      <c r="C25561" s="3">
        <v>131</v>
      </c>
      <c r="E25561" t="s">
        <v>16686</v>
      </c>
      <c r="F25561" s="4" t="s">
        <v>16604</v>
      </c>
      <c r="G25561" s="5">
        <v>79</v>
      </c>
      <c r="H25561" s="6">
        <v>7.4999999999999997E-2</v>
      </c>
      <c r="I25561" s="7">
        <v>51.875</v>
      </c>
    </row>
    <row r="25562" spans="1:11" x14ac:dyDescent="0.25">
      <c r="A25562">
        <v>75861</v>
      </c>
      <c r="B25562" s="2">
        <v>11.014659999999999</v>
      </c>
      <c r="C25562" s="3">
        <v>7119</v>
      </c>
      <c r="D25562" s="4">
        <v>37300</v>
      </c>
      <c r="E25562" t="s">
        <v>13865</v>
      </c>
      <c r="F25562" s="4" t="s">
        <v>13752</v>
      </c>
      <c r="G25562" s="5">
        <v>6185</v>
      </c>
      <c r="H25562" s="6">
        <v>3.0067900000000002E-2</v>
      </c>
      <c r="I25562" s="7">
        <v>59.625</v>
      </c>
    </row>
    <row r="25563" spans="1:11" x14ac:dyDescent="0.25">
      <c r="A25563">
        <v>75125</v>
      </c>
      <c r="B25563" s="2">
        <v>11.012269999999999</v>
      </c>
      <c r="C25563" s="3">
        <v>6170</v>
      </c>
      <c r="D25563" s="4">
        <v>19100</v>
      </c>
      <c r="E25563" t="s">
        <v>11933</v>
      </c>
      <c r="F25563" s="4" t="s">
        <v>13752</v>
      </c>
      <c r="G25563" s="5">
        <v>3822</v>
      </c>
      <c r="H25563" s="6">
        <v>9.8090499999999997E-2</v>
      </c>
      <c r="I25563" s="7">
        <v>47.869</v>
      </c>
    </row>
    <row r="25564" spans="1:11" x14ac:dyDescent="0.25">
      <c r="A25564">
        <v>79347</v>
      </c>
      <c r="B25564" s="2">
        <v>11.01028</v>
      </c>
      <c r="C25564" s="3">
        <v>7461</v>
      </c>
      <c r="E25564" t="s">
        <v>14399</v>
      </c>
      <c r="F25564" s="4" t="s">
        <v>13752</v>
      </c>
      <c r="G25564" s="5">
        <v>4467</v>
      </c>
      <c r="H25564" s="6">
        <v>0.1054163</v>
      </c>
      <c r="I25564" s="7">
        <v>46.603000000000002</v>
      </c>
      <c r="J25564" s="2">
        <v>47</v>
      </c>
      <c r="K25564">
        <v>1</v>
      </c>
    </row>
    <row r="25565" spans="1:11" x14ac:dyDescent="0.25">
      <c r="A25565">
        <v>62823</v>
      </c>
      <c r="B25565" s="2">
        <v>11.00891</v>
      </c>
      <c r="C25565" s="3">
        <v>1771</v>
      </c>
      <c r="E25565" t="s">
        <v>12020</v>
      </c>
      <c r="F25565" s="4" t="s">
        <v>11490</v>
      </c>
      <c r="G25565" s="5">
        <v>1273</v>
      </c>
      <c r="H25565" s="6">
        <v>9.5836599999999994E-2</v>
      </c>
      <c r="I25565" s="7">
        <v>48.258000000000003</v>
      </c>
      <c r="J25565" s="2">
        <v>73</v>
      </c>
      <c r="K25565">
        <v>1</v>
      </c>
    </row>
    <row r="25566" spans="1:11" x14ac:dyDescent="0.25">
      <c r="A25566">
        <v>46933</v>
      </c>
      <c r="B25566" s="2">
        <v>11.007540000000001</v>
      </c>
      <c r="C25566" s="3">
        <v>6486</v>
      </c>
      <c r="D25566" s="4">
        <v>31980</v>
      </c>
      <c r="E25566" t="s">
        <v>8918</v>
      </c>
      <c r="F25566" s="4" t="s">
        <v>8800</v>
      </c>
      <c r="G25566" s="5">
        <v>4467</v>
      </c>
      <c r="H25566" s="6">
        <v>0.10163419999999999</v>
      </c>
      <c r="I25566" s="7">
        <v>47.256</v>
      </c>
      <c r="J25566" s="2">
        <v>70</v>
      </c>
      <c r="K25566">
        <v>1</v>
      </c>
    </row>
    <row r="25567" spans="1:11" x14ac:dyDescent="0.25">
      <c r="A25567">
        <v>15742</v>
      </c>
      <c r="B25567" s="2">
        <v>11.006309999999999</v>
      </c>
      <c r="C25567" s="3">
        <v>1026</v>
      </c>
      <c r="D25567" s="4">
        <v>26860</v>
      </c>
      <c r="E25567" t="s">
        <v>3292</v>
      </c>
      <c r="F25567" s="4" t="s">
        <v>3003</v>
      </c>
      <c r="G25567" s="5">
        <v>671</v>
      </c>
      <c r="H25567" s="6">
        <v>8.3333299999999999E-2</v>
      </c>
      <c r="I25567" s="7">
        <v>50.417000000000002</v>
      </c>
      <c r="J25567" s="2">
        <v>61</v>
      </c>
      <c r="K25567">
        <v>1</v>
      </c>
    </row>
    <row r="25568" spans="1:11" x14ac:dyDescent="0.25">
      <c r="A25568">
        <v>99782</v>
      </c>
      <c r="B25568" s="2">
        <v>11.006080000000001</v>
      </c>
      <c r="C25568" s="3">
        <v>481</v>
      </c>
      <c r="E25568" t="s">
        <v>13660</v>
      </c>
      <c r="F25568" s="4" t="s">
        <v>16604</v>
      </c>
      <c r="G25568" s="5">
        <v>266</v>
      </c>
      <c r="H25568" s="6">
        <v>3.7594E-3</v>
      </c>
      <c r="I25568" s="7">
        <v>64.167000000000002</v>
      </c>
    </row>
    <row r="25569" spans="1:12" x14ac:dyDescent="0.25">
      <c r="A25569">
        <v>21640</v>
      </c>
      <c r="B25569" s="2">
        <v>11.00577</v>
      </c>
      <c r="C25569" s="3">
        <v>1284</v>
      </c>
      <c r="E25569" t="s">
        <v>2668</v>
      </c>
      <c r="F25569" s="4" t="s">
        <v>4361</v>
      </c>
      <c r="G25569" s="5">
        <v>1031</v>
      </c>
      <c r="H25569" s="6">
        <v>6.1046499999999997E-2</v>
      </c>
      <c r="I25569" s="7">
        <v>54.265000000000001</v>
      </c>
    </row>
    <row r="25570" spans="1:12" x14ac:dyDescent="0.25">
      <c r="A25570">
        <v>44905</v>
      </c>
      <c r="B25570" s="2">
        <v>11.003130000000001</v>
      </c>
      <c r="C25570" s="3">
        <v>13984</v>
      </c>
      <c r="D25570" s="4">
        <v>31900</v>
      </c>
      <c r="E25570" t="s">
        <v>296</v>
      </c>
      <c r="F25570" s="4" t="s">
        <v>8295</v>
      </c>
      <c r="G25570" s="5">
        <v>10003</v>
      </c>
      <c r="H25570" s="6">
        <v>8.4174700000000005E-2</v>
      </c>
      <c r="I25570" s="7">
        <v>50.265000000000001</v>
      </c>
      <c r="J25570" s="2">
        <v>50.4</v>
      </c>
      <c r="K25570">
        <v>5</v>
      </c>
    </row>
    <row r="25571" spans="1:12" x14ac:dyDescent="0.25">
      <c r="A25571">
        <v>29544</v>
      </c>
      <c r="B25571" s="2">
        <v>10.999980000000001</v>
      </c>
      <c r="C25571" s="3">
        <v>4854</v>
      </c>
      <c r="D25571" s="4">
        <v>34820</v>
      </c>
      <c r="E25571" t="s">
        <v>6260</v>
      </c>
      <c r="F25571" s="4" t="s">
        <v>6130</v>
      </c>
      <c r="G25571" s="5">
        <v>3180</v>
      </c>
      <c r="H25571" s="6">
        <v>0.1031122</v>
      </c>
      <c r="I25571" s="7">
        <v>46.991999999999997</v>
      </c>
    </row>
    <row r="25572" spans="1:12" x14ac:dyDescent="0.25">
      <c r="A25572">
        <v>44004</v>
      </c>
      <c r="B25572" s="2">
        <v>10.9938</v>
      </c>
      <c r="C25572" s="3">
        <v>32956</v>
      </c>
      <c r="D25572" s="4">
        <v>11780</v>
      </c>
      <c r="E25572" t="s">
        <v>8483</v>
      </c>
      <c r="F25572" s="4" t="s">
        <v>8295</v>
      </c>
      <c r="G25572" s="5">
        <v>22652</v>
      </c>
      <c r="H25572" s="6">
        <v>0.1223292</v>
      </c>
      <c r="I25572" s="7">
        <v>43.67</v>
      </c>
      <c r="J25572" s="2">
        <v>51.857100000000003</v>
      </c>
      <c r="K25572">
        <v>14</v>
      </c>
      <c r="L25572" s="2">
        <v>96.3</v>
      </c>
    </row>
    <row r="25573" spans="1:12" x14ac:dyDescent="0.25">
      <c r="A25573">
        <v>75951</v>
      </c>
      <c r="B25573" s="2">
        <v>10.98587</v>
      </c>
      <c r="C25573" s="3">
        <v>16180</v>
      </c>
      <c r="E25573" t="s">
        <v>2974</v>
      </c>
      <c r="F25573" s="4" t="s">
        <v>13752</v>
      </c>
      <c r="G25573" s="5">
        <v>10461</v>
      </c>
      <c r="H25573" s="6">
        <v>0.11307589999999999</v>
      </c>
      <c r="I25573" s="7">
        <v>45.268000000000001</v>
      </c>
      <c r="J25573" s="2">
        <v>56.5</v>
      </c>
      <c r="K25573">
        <v>4</v>
      </c>
    </row>
    <row r="25574" spans="1:12" x14ac:dyDescent="0.25">
      <c r="A25574">
        <v>14510</v>
      </c>
      <c r="B25574" s="2">
        <v>10.9826</v>
      </c>
      <c r="C25574" s="3">
        <v>4699</v>
      </c>
      <c r="D25574" s="4">
        <v>40380</v>
      </c>
      <c r="E25574" t="s">
        <v>2866</v>
      </c>
      <c r="F25574" s="4" t="s">
        <v>1280</v>
      </c>
      <c r="G25574" s="5">
        <v>3194</v>
      </c>
      <c r="H25574" s="6">
        <v>9.8278599999999994E-2</v>
      </c>
      <c r="I25574" s="7">
        <v>47.823</v>
      </c>
      <c r="J25574" s="2">
        <v>51</v>
      </c>
      <c r="K25574">
        <v>1</v>
      </c>
    </row>
    <row r="25575" spans="1:12" x14ac:dyDescent="0.25">
      <c r="A25575">
        <v>93927</v>
      </c>
      <c r="B25575" s="2">
        <v>10.979620000000001</v>
      </c>
      <c r="C25575" s="3">
        <v>17697</v>
      </c>
      <c r="D25575" s="4">
        <v>41500</v>
      </c>
      <c r="E25575" t="s">
        <v>111</v>
      </c>
      <c r="F25575" s="4" t="s">
        <v>15368</v>
      </c>
      <c r="G25575" s="5">
        <v>9248</v>
      </c>
      <c r="H25575" s="6">
        <v>8.5315699999999994E-2</v>
      </c>
      <c r="I25575" s="7">
        <v>50.063000000000002</v>
      </c>
      <c r="J25575" s="2">
        <v>54</v>
      </c>
      <c r="K25575">
        <v>1</v>
      </c>
    </row>
    <row r="25576" spans="1:12" x14ac:dyDescent="0.25">
      <c r="A25576">
        <v>47263</v>
      </c>
      <c r="B25576" s="2">
        <v>10.97738</v>
      </c>
      <c r="C25576" s="3">
        <v>243</v>
      </c>
      <c r="D25576" s="4">
        <v>24700</v>
      </c>
      <c r="E25576" t="s">
        <v>8972</v>
      </c>
      <c r="F25576" s="4" t="s">
        <v>8800</v>
      </c>
      <c r="G25576" s="5">
        <v>141</v>
      </c>
      <c r="H25576" s="6">
        <v>5.6737599999999999E-2</v>
      </c>
      <c r="I25576" s="7">
        <v>55</v>
      </c>
    </row>
    <row r="25577" spans="1:12" x14ac:dyDescent="0.25">
      <c r="A25577">
        <v>36723</v>
      </c>
      <c r="B25577" s="2">
        <v>10.97733</v>
      </c>
      <c r="C25577" s="3">
        <v>100</v>
      </c>
      <c r="E25577" t="s">
        <v>7306</v>
      </c>
      <c r="F25577" s="4" t="s">
        <v>7027</v>
      </c>
      <c r="G25577" s="5">
        <v>64</v>
      </c>
      <c r="H25577" s="6">
        <v>0.21875</v>
      </c>
      <c r="I25577" s="7">
        <v>27</v>
      </c>
    </row>
    <row r="25578" spans="1:12" x14ac:dyDescent="0.25">
      <c r="A25578">
        <v>49631</v>
      </c>
      <c r="B25578" s="2">
        <v>10.976330000000001</v>
      </c>
      <c r="C25578" s="3">
        <v>5724</v>
      </c>
      <c r="E25578" t="s">
        <v>9421</v>
      </c>
      <c r="F25578" s="4" t="s">
        <v>9106</v>
      </c>
      <c r="G25578" s="5">
        <v>4125</v>
      </c>
      <c r="H25578" s="6">
        <v>0.1158788</v>
      </c>
      <c r="I25578" s="7">
        <v>44.774999999999999</v>
      </c>
      <c r="J25578" s="2">
        <v>68</v>
      </c>
      <c r="K25578">
        <v>1</v>
      </c>
    </row>
    <row r="25579" spans="1:12" x14ac:dyDescent="0.25">
      <c r="A25579">
        <v>29583</v>
      </c>
      <c r="B25579" s="2">
        <v>10.97447</v>
      </c>
      <c r="C25579" s="3">
        <v>5598</v>
      </c>
      <c r="D25579" s="4">
        <v>22500</v>
      </c>
      <c r="E25579" t="s">
        <v>6279</v>
      </c>
      <c r="F25579" s="4" t="s">
        <v>6130</v>
      </c>
      <c r="G25579" s="5">
        <v>3608</v>
      </c>
      <c r="H25579" s="6">
        <v>9.2546400000000001E-2</v>
      </c>
      <c r="I25579" s="7">
        <v>48.805999999999997</v>
      </c>
      <c r="J25579" s="2">
        <v>61</v>
      </c>
      <c r="K25579">
        <v>1</v>
      </c>
    </row>
    <row r="25580" spans="1:12" x14ac:dyDescent="0.25">
      <c r="A25580">
        <v>46162</v>
      </c>
      <c r="B25580" s="2">
        <v>10.973549999999999</v>
      </c>
      <c r="C25580" s="3">
        <v>381</v>
      </c>
      <c r="D25580" s="4">
        <v>26900</v>
      </c>
      <c r="E25580" t="s">
        <v>378</v>
      </c>
      <c r="F25580" s="4" t="s">
        <v>8800</v>
      </c>
      <c r="G25580" s="5">
        <v>254</v>
      </c>
      <c r="H25580" s="6">
        <v>3.1496099999999999E-2</v>
      </c>
      <c r="I25580" s="7">
        <v>59.344999999999999</v>
      </c>
    </row>
    <row r="25581" spans="1:12" x14ac:dyDescent="0.25">
      <c r="A25581">
        <v>36053</v>
      </c>
      <c r="B25581" s="2">
        <v>10.973140000000001</v>
      </c>
      <c r="C25581" s="3">
        <v>1965</v>
      </c>
      <c r="E25581" t="s">
        <v>3040</v>
      </c>
      <c r="F25581" s="4" t="s">
        <v>7027</v>
      </c>
      <c r="G25581" s="5">
        <v>1445</v>
      </c>
      <c r="H25581" s="6">
        <v>0.12378980000000001</v>
      </c>
      <c r="I25581" s="7">
        <v>43.396000000000001</v>
      </c>
    </row>
    <row r="25582" spans="1:12" x14ac:dyDescent="0.25">
      <c r="A25582">
        <v>33563</v>
      </c>
      <c r="B25582" s="2">
        <v>10.9689</v>
      </c>
      <c r="C25582" s="3">
        <v>26746</v>
      </c>
      <c r="D25582" s="4">
        <v>45300</v>
      </c>
      <c r="E25582" t="s">
        <v>6908</v>
      </c>
      <c r="F25582" s="4" t="s">
        <v>6689</v>
      </c>
      <c r="G25582" s="5">
        <v>16280</v>
      </c>
      <c r="H25582" s="6">
        <v>0.1130835</v>
      </c>
      <c r="I25582" s="7">
        <v>45.243000000000002</v>
      </c>
      <c r="J25582" s="2">
        <v>40</v>
      </c>
      <c r="K25582">
        <v>2</v>
      </c>
    </row>
    <row r="25583" spans="1:12" x14ac:dyDescent="0.25">
      <c r="A25583">
        <v>18833</v>
      </c>
      <c r="B25583" s="2">
        <v>10.96468</v>
      </c>
      <c r="C25583" s="3">
        <v>1866</v>
      </c>
      <c r="D25583" s="4">
        <v>42380</v>
      </c>
      <c r="E25583" t="s">
        <v>4136</v>
      </c>
      <c r="F25583" s="4" t="s">
        <v>3003</v>
      </c>
      <c r="G25583" s="5">
        <v>1353</v>
      </c>
      <c r="H25583" s="6">
        <v>7.6127100000000003E-2</v>
      </c>
      <c r="I25583" s="7">
        <v>51.625</v>
      </c>
      <c r="J25583" s="2">
        <v>55</v>
      </c>
      <c r="K25583">
        <v>2</v>
      </c>
    </row>
    <row r="25584" spans="1:12" x14ac:dyDescent="0.25">
      <c r="A25584">
        <v>78617</v>
      </c>
      <c r="B25584" s="2">
        <v>10.961220000000001</v>
      </c>
      <c r="C25584" s="3">
        <v>23024</v>
      </c>
      <c r="D25584" s="4">
        <v>12420</v>
      </c>
      <c r="E25584" t="s">
        <v>14277</v>
      </c>
      <c r="F25584" s="4" t="s">
        <v>13752</v>
      </c>
      <c r="G25584" s="5">
        <v>13131</v>
      </c>
      <c r="H25584" s="6">
        <v>0.1143771</v>
      </c>
      <c r="I25584" s="7">
        <v>45.012</v>
      </c>
      <c r="J25584" s="2">
        <v>48</v>
      </c>
      <c r="K25584">
        <v>1</v>
      </c>
    </row>
    <row r="25585" spans="1:12" x14ac:dyDescent="0.25">
      <c r="A25585">
        <v>65713</v>
      </c>
      <c r="B25585" s="2">
        <v>10.95768</v>
      </c>
      <c r="C25585" s="3">
        <v>2226</v>
      </c>
      <c r="D25585" s="4">
        <v>44180</v>
      </c>
      <c r="E25585" t="s">
        <v>12461</v>
      </c>
      <c r="F25585" s="4" t="s">
        <v>12102</v>
      </c>
      <c r="G25585" s="5">
        <v>1625</v>
      </c>
      <c r="H25585" s="6">
        <v>9.4153799999999996E-2</v>
      </c>
      <c r="I25585" s="7">
        <v>48.506</v>
      </c>
      <c r="J25585" s="2">
        <v>65</v>
      </c>
      <c r="K25585">
        <v>1</v>
      </c>
    </row>
    <row r="25586" spans="1:12" x14ac:dyDescent="0.25">
      <c r="A25586">
        <v>97233</v>
      </c>
      <c r="B25586" s="2">
        <v>10.951219999999999</v>
      </c>
      <c r="C25586" s="3">
        <v>41570</v>
      </c>
      <c r="D25586" s="4">
        <v>38900</v>
      </c>
      <c r="E25586" t="s">
        <v>765</v>
      </c>
      <c r="F25586" s="4" t="s">
        <v>16170</v>
      </c>
      <c r="G25586" s="5">
        <v>25358</v>
      </c>
      <c r="H25586" s="6">
        <v>0.1315509</v>
      </c>
      <c r="I25586" s="7">
        <v>42.042999999999999</v>
      </c>
      <c r="J25586" s="2">
        <v>46.789499999999997</v>
      </c>
      <c r="K25586">
        <v>19</v>
      </c>
      <c r="L25586" s="2">
        <v>83.8</v>
      </c>
    </row>
    <row r="25587" spans="1:12" x14ac:dyDescent="0.25">
      <c r="A25587">
        <v>35542</v>
      </c>
      <c r="B25587" s="2">
        <v>10.944940000000001</v>
      </c>
      <c r="C25587" s="3">
        <v>1351</v>
      </c>
      <c r="E25587" t="s">
        <v>7102</v>
      </c>
      <c r="F25587" s="4" t="s">
        <v>7027</v>
      </c>
      <c r="G25587" s="5">
        <v>912</v>
      </c>
      <c r="H25587" s="6">
        <v>9.1008800000000001E-2</v>
      </c>
      <c r="I25587" s="7">
        <v>49.048000000000002</v>
      </c>
    </row>
    <row r="25588" spans="1:12" x14ac:dyDescent="0.25">
      <c r="A25588">
        <v>85128</v>
      </c>
      <c r="B25588" s="2">
        <v>10.942360000000001</v>
      </c>
      <c r="C25588" s="3">
        <v>15965</v>
      </c>
      <c r="D25588" s="4">
        <v>38060</v>
      </c>
      <c r="E25588" t="s">
        <v>6653</v>
      </c>
      <c r="F25588" s="4" t="s">
        <v>14962</v>
      </c>
      <c r="G25588" s="5">
        <v>9838</v>
      </c>
      <c r="H25588" s="6">
        <v>9.9501999999999993E-2</v>
      </c>
      <c r="I25588" s="7">
        <v>47.578000000000003</v>
      </c>
      <c r="J25588" s="2">
        <v>35</v>
      </c>
      <c r="K25588">
        <v>1</v>
      </c>
    </row>
    <row r="25589" spans="1:12" x14ac:dyDescent="0.25">
      <c r="A25589">
        <v>63039</v>
      </c>
      <c r="B25589" s="2">
        <v>10.93984</v>
      </c>
      <c r="C25589" s="3">
        <v>1144</v>
      </c>
      <c r="D25589" s="4">
        <v>41180</v>
      </c>
      <c r="E25589" t="s">
        <v>12112</v>
      </c>
      <c r="F25589" s="4" t="s">
        <v>12102</v>
      </c>
      <c r="G25589" s="5">
        <v>700</v>
      </c>
      <c r="H25589" s="6">
        <v>9.7004300000000002E-2</v>
      </c>
      <c r="I25589" s="7">
        <v>48.006</v>
      </c>
      <c r="J25589" s="2">
        <v>63</v>
      </c>
      <c r="K25589">
        <v>1</v>
      </c>
    </row>
    <row r="25590" spans="1:12" x14ac:dyDescent="0.25">
      <c r="A25590">
        <v>89107</v>
      </c>
      <c r="B25590" s="2">
        <v>10.93417</v>
      </c>
      <c r="C25590" s="3">
        <v>36423</v>
      </c>
      <c r="D25590" s="4">
        <v>29820</v>
      </c>
      <c r="E25590" t="s">
        <v>15235</v>
      </c>
      <c r="F25590" s="4" t="s">
        <v>15318</v>
      </c>
      <c r="G25590" s="5">
        <v>22993</v>
      </c>
      <c r="H25590" s="6">
        <v>0.11786199999999999</v>
      </c>
      <c r="I25590" s="7">
        <v>44.401000000000003</v>
      </c>
      <c r="J25590" s="2">
        <v>37.928600000000003</v>
      </c>
      <c r="K25590">
        <v>14</v>
      </c>
      <c r="L25590" s="2">
        <v>39</v>
      </c>
    </row>
    <row r="25591" spans="1:12" x14ac:dyDescent="0.25">
      <c r="A25591">
        <v>42721</v>
      </c>
      <c r="B25591" s="2">
        <v>10.92802</v>
      </c>
      <c r="C25591" s="3">
        <v>4107</v>
      </c>
      <c r="E25591" t="s">
        <v>8280</v>
      </c>
      <c r="F25591" s="4" t="s">
        <v>7883</v>
      </c>
      <c r="G25591" s="5">
        <v>2710</v>
      </c>
      <c r="H25591" s="6">
        <v>8.7453900000000001E-2</v>
      </c>
      <c r="I25591" s="7">
        <v>49.652999999999999</v>
      </c>
      <c r="J25591" s="2">
        <v>46</v>
      </c>
      <c r="K25591">
        <v>1</v>
      </c>
    </row>
    <row r="25592" spans="1:12" x14ac:dyDescent="0.25">
      <c r="A25592">
        <v>14206</v>
      </c>
      <c r="B25592" s="2">
        <v>10.923769999999999</v>
      </c>
      <c r="C25592" s="3">
        <v>21670</v>
      </c>
      <c r="D25592" s="4">
        <v>15380</v>
      </c>
      <c r="E25592" t="s">
        <v>2831</v>
      </c>
      <c r="F25592" s="4" t="s">
        <v>1280</v>
      </c>
      <c r="G25592" s="5">
        <v>15048</v>
      </c>
      <c r="H25592" s="6">
        <v>0.1184796</v>
      </c>
      <c r="I25592" s="7">
        <v>44.286999999999999</v>
      </c>
      <c r="J25592" s="2">
        <v>42.5</v>
      </c>
      <c r="K25592">
        <v>6</v>
      </c>
    </row>
    <row r="25593" spans="1:12" x14ac:dyDescent="0.25">
      <c r="A25593">
        <v>36505</v>
      </c>
      <c r="B25593" s="2">
        <v>10.919919999999999</v>
      </c>
      <c r="C25593" s="3">
        <v>1613</v>
      </c>
      <c r="D25593" s="4">
        <v>33660</v>
      </c>
      <c r="E25593" t="s">
        <v>7267</v>
      </c>
      <c r="F25593" s="4" t="s">
        <v>7027</v>
      </c>
      <c r="G25593" s="5">
        <v>1070</v>
      </c>
      <c r="H25593" s="6">
        <v>0.1092437</v>
      </c>
      <c r="I25593" s="7">
        <v>45.881999999999998</v>
      </c>
    </row>
    <row r="25594" spans="1:12" x14ac:dyDescent="0.25">
      <c r="A25594">
        <v>42404</v>
      </c>
      <c r="B25594" s="2">
        <v>10.91916</v>
      </c>
      <c r="C25594" s="3">
        <v>2947</v>
      </c>
      <c r="E25594" t="s">
        <v>2479</v>
      </c>
      <c r="F25594" s="4" t="s">
        <v>7883</v>
      </c>
      <c r="G25594" s="5">
        <v>2092</v>
      </c>
      <c r="H25594" s="6">
        <v>7.5047799999999998E-2</v>
      </c>
      <c r="I25594" s="7">
        <v>51.786000000000001</v>
      </c>
    </row>
    <row r="25595" spans="1:12" x14ac:dyDescent="0.25">
      <c r="A25595">
        <v>14855</v>
      </c>
      <c r="B25595" s="2">
        <v>10.918530000000001</v>
      </c>
      <c r="C25595" s="3">
        <v>1001</v>
      </c>
      <c r="D25595" s="4">
        <v>18500</v>
      </c>
      <c r="E25595" t="s">
        <v>2974</v>
      </c>
      <c r="F25595" s="4" t="s">
        <v>1280</v>
      </c>
      <c r="G25595" s="5">
        <v>540</v>
      </c>
      <c r="H25595" s="6">
        <v>0.1018519</v>
      </c>
      <c r="I25595" s="7">
        <v>47.152999999999999</v>
      </c>
    </row>
    <row r="25596" spans="1:12" x14ac:dyDescent="0.25">
      <c r="A25596">
        <v>78067</v>
      </c>
      <c r="B25596" s="2">
        <v>10.918329999999999</v>
      </c>
      <c r="C25596" s="3">
        <v>449</v>
      </c>
      <c r="D25596" s="4">
        <v>49820</v>
      </c>
      <c r="E25596" t="s">
        <v>14173</v>
      </c>
      <c r="F25596" s="4" t="s">
        <v>13752</v>
      </c>
      <c r="G25596" s="5">
        <v>277</v>
      </c>
      <c r="H25596" s="6">
        <v>0.18772559999999999</v>
      </c>
      <c r="I25596" s="7">
        <v>32.313000000000002</v>
      </c>
    </row>
    <row r="25597" spans="1:12" x14ac:dyDescent="0.25">
      <c r="A25597">
        <v>45353</v>
      </c>
      <c r="B25597" s="2">
        <v>10.918229999999999</v>
      </c>
      <c r="C25597" s="3">
        <v>208</v>
      </c>
      <c r="D25597" s="4">
        <v>43380</v>
      </c>
      <c r="E25597" t="s">
        <v>1619</v>
      </c>
      <c r="F25597" s="4" t="s">
        <v>8295</v>
      </c>
      <c r="G25597" s="5">
        <v>136</v>
      </c>
      <c r="H25597" s="6">
        <v>0</v>
      </c>
      <c r="I25597" s="7">
        <v>64.75</v>
      </c>
    </row>
    <row r="25598" spans="1:12" x14ac:dyDescent="0.25">
      <c r="A25598">
        <v>59016</v>
      </c>
      <c r="B25598" s="2">
        <v>10.918089999999999</v>
      </c>
      <c r="C25598" s="3">
        <v>1009</v>
      </c>
      <c r="E25598" t="s">
        <v>11286</v>
      </c>
      <c r="F25598" s="4" t="s">
        <v>11278</v>
      </c>
      <c r="G25598" s="5">
        <v>476</v>
      </c>
      <c r="H25598" s="6">
        <v>0.1761006</v>
      </c>
      <c r="I25598" s="7">
        <v>34.314999999999998</v>
      </c>
    </row>
    <row r="25599" spans="1:12" x14ac:dyDescent="0.25">
      <c r="A25599">
        <v>37722</v>
      </c>
      <c r="B25599" s="2">
        <v>10.91686</v>
      </c>
      <c r="C25599" s="3">
        <v>6652</v>
      </c>
      <c r="D25599" s="4">
        <v>35460</v>
      </c>
      <c r="E25599" t="s">
        <v>7473</v>
      </c>
      <c r="F25599" s="4" t="s">
        <v>7348</v>
      </c>
      <c r="G25599" s="5">
        <v>4652</v>
      </c>
      <c r="H25599" s="6">
        <v>0.1130453</v>
      </c>
      <c r="I25599" s="7">
        <v>45.210999999999999</v>
      </c>
      <c r="J25599" s="2">
        <v>55.666699999999999</v>
      </c>
      <c r="K25599">
        <v>3</v>
      </c>
    </row>
    <row r="25600" spans="1:12" x14ac:dyDescent="0.25">
      <c r="A25600">
        <v>84525</v>
      </c>
      <c r="B25600" s="2">
        <v>10.91558</v>
      </c>
      <c r="C25600" s="3">
        <v>1291</v>
      </c>
      <c r="E25600" t="s">
        <v>14712</v>
      </c>
      <c r="F25600" s="4" t="s">
        <v>14851</v>
      </c>
      <c r="G25600" s="5">
        <v>699</v>
      </c>
      <c r="H25600" s="6">
        <v>0.14592279999999999</v>
      </c>
      <c r="I25600" s="7">
        <v>39.526000000000003</v>
      </c>
    </row>
    <row r="25601" spans="1:12" x14ac:dyDescent="0.25">
      <c r="A25601">
        <v>46226</v>
      </c>
      <c r="B25601" s="2">
        <v>10.90851</v>
      </c>
      <c r="C25601" s="3">
        <v>45794</v>
      </c>
      <c r="D25601" s="4">
        <v>26900</v>
      </c>
      <c r="E25601" t="s">
        <v>8839</v>
      </c>
      <c r="F25601" s="4" t="s">
        <v>8800</v>
      </c>
      <c r="G25601" s="5">
        <v>28829</v>
      </c>
      <c r="H25601" s="6">
        <v>0.15650910000000001</v>
      </c>
      <c r="I25601" s="7">
        <v>37.695</v>
      </c>
      <c r="J25601" s="2">
        <v>48.8095</v>
      </c>
      <c r="K25601">
        <v>21</v>
      </c>
      <c r="L25601" s="2">
        <v>90.6</v>
      </c>
    </row>
    <row r="25602" spans="1:12" x14ac:dyDescent="0.25">
      <c r="A25602">
        <v>97827</v>
      </c>
      <c r="B25602" s="2">
        <v>10.90119</v>
      </c>
      <c r="C25602" s="3">
        <v>2558</v>
      </c>
      <c r="D25602" s="4">
        <v>29260</v>
      </c>
      <c r="E25602" t="s">
        <v>6144</v>
      </c>
      <c r="F25602" s="4" t="s">
        <v>16170</v>
      </c>
      <c r="G25602" s="5">
        <v>1784</v>
      </c>
      <c r="H25602" s="6">
        <v>9.8654699999999998E-2</v>
      </c>
      <c r="I25602" s="7">
        <v>47.69</v>
      </c>
    </row>
    <row r="25603" spans="1:12" x14ac:dyDescent="0.25">
      <c r="A25603">
        <v>35593</v>
      </c>
      <c r="B25603" s="2">
        <v>10.90038</v>
      </c>
      <c r="C25603" s="3">
        <v>2118</v>
      </c>
      <c r="E25603" t="s">
        <v>7121</v>
      </c>
      <c r="F25603" s="4" t="s">
        <v>7027</v>
      </c>
      <c r="G25603" s="5">
        <v>1559</v>
      </c>
      <c r="H25603" s="6">
        <v>9.5574099999999995E-2</v>
      </c>
      <c r="I25603" s="7">
        <v>48.220999999999997</v>
      </c>
    </row>
    <row r="25604" spans="1:12" x14ac:dyDescent="0.25">
      <c r="A25604">
        <v>54766</v>
      </c>
      <c r="B25604" s="2">
        <v>10.89978</v>
      </c>
      <c r="C25604" s="3">
        <v>1503</v>
      </c>
      <c r="E25604" t="s">
        <v>1115</v>
      </c>
      <c r="F25604" s="4" t="s">
        <v>10031</v>
      </c>
      <c r="G25604" s="5">
        <v>989</v>
      </c>
      <c r="H25604" s="6">
        <v>8.7967600000000007E-2</v>
      </c>
      <c r="I25604" s="7">
        <v>49.530999999999999</v>
      </c>
    </row>
    <row r="25605" spans="1:12" x14ac:dyDescent="0.25">
      <c r="A25605">
        <v>30452</v>
      </c>
      <c r="B25605" s="2">
        <v>10.899330000000001</v>
      </c>
      <c r="C25605" s="3">
        <v>1184</v>
      </c>
      <c r="D25605" s="4">
        <v>44340</v>
      </c>
      <c r="E25605" t="s">
        <v>6449</v>
      </c>
      <c r="F25605" s="4" t="s">
        <v>6363</v>
      </c>
      <c r="G25605" s="5">
        <v>884</v>
      </c>
      <c r="H25605" s="6">
        <v>0.14592759999999999</v>
      </c>
      <c r="I25605" s="7">
        <v>39.514000000000003</v>
      </c>
    </row>
    <row r="25606" spans="1:12" x14ac:dyDescent="0.25">
      <c r="A25606">
        <v>12745</v>
      </c>
      <c r="B25606" s="2">
        <v>10.899089999999999</v>
      </c>
      <c r="C25606" s="3">
        <v>192</v>
      </c>
      <c r="E25606" t="s">
        <v>2323</v>
      </c>
      <c r="F25606" s="4" t="s">
        <v>1280</v>
      </c>
      <c r="G25606" s="5">
        <v>120</v>
      </c>
      <c r="H25606" s="6">
        <v>7.4380199999999994E-2</v>
      </c>
      <c r="I25606" s="7">
        <v>51.875</v>
      </c>
    </row>
    <row r="25607" spans="1:12" x14ac:dyDescent="0.25">
      <c r="A25607">
        <v>35585</v>
      </c>
      <c r="B25607" s="2">
        <v>10.898860000000001</v>
      </c>
      <c r="C25607" s="3">
        <v>1154</v>
      </c>
      <c r="E25607" t="s">
        <v>6114</v>
      </c>
      <c r="F25607" s="4" t="s">
        <v>7027</v>
      </c>
      <c r="G25607" s="5">
        <v>851</v>
      </c>
      <c r="H25607" s="6">
        <v>7.86385E-2</v>
      </c>
      <c r="I25607" s="7">
        <v>51.136000000000003</v>
      </c>
    </row>
    <row r="25608" spans="1:12" x14ac:dyDescent="0.25">
      <c r="A25608">
        <v>42153</v>
      </c>
      <c r="B25608" s="2">
        <v>10.898619999999999</v>
      </c>
      <c r="C25608" s="3">
        <v>284</v>
      </c>
      <c r="D25608" s="4">
        <v>14540</v>
      </c>
      <c r="E25608" t="s">
        <v>174</v>
      </c>
      <c r="F25608" s="4" t="s">
        <v>7883</v>
      </c>
      <c r="G25608" s="5">
        <v>151</v>
      </c>
      <c r="H25608" s="6">
        <v>3.94737E-2</v>
      </c>
      <c r="I25608" s="7">
        <v>57.895000000000003</v>
      </c>
    </row>
    <row r="25609" spans="1:12" x14ac:dyDescent="0.25">
      <c r="A25609">
        <v>24375</v>
      </c>
      <c r="B25609" s="2">
        <v>10.89833</v>
      </c>
      <c r="C25609" s="3">
        <v>1396</v>
      </c>
      <c r="E25609" t="s">
        <v>3488</v>
      </c>
      <c r="F25609" s="4" t="s">
        <v>4335</v>
      </c>
      <c r="G25609" s="5">
        <v>1039</v>
      </c>
      <c r="H25609" s="6">
        <v>0.1240385</v>
      </c>
      <c r="I25609" s="7">
        <v>43.280999999999999</v>
      </c>
    </row>
    <row r="25610" spans="1:12" x14ac:dyDescent="0.25">
      <c r="A25610">
        <v>28043</v>
      </c>
      <c r="B25610" s="2">
        <v>10.894600000000001</v>
      </c>
      <c r="C25610" s="3">
        <v>22065</v>
      </c>
      <c r="D25610" s="4">
        <v>22580</v>
      </c>
      <c r="E25610" t="s">
        <v>4053</v>
      </c>
      <c r="F25610" s="4" t="s">
        <v>5642</v>
      </c>
      <c r="G25610" s="5">
        <v>14541</v>
      </c>
      <c r="H25610" s="6">
        <v>0.14103969999999999</v>
      </c>
      <c r="I25610" s="7">
        <v>40.343000000000004</v>
      </c>
      <c r="J25610" s="2">
        <v>52.25</v>
      </c>
      <c r="K25610">
        <v>4</v>
      </c>
    </row>
    <row r="25611" spans="1:12" x14ac:dyDescent="0.25">
      <c r="A25611">
        <v>99727</v>
      </c>
      <c r="B25611" s="2">
        <v>10.891069999999999</v>
      </c>
      <c r="C25611" s="3">
        <v>582</v>
      </c>
      <c r="E25611" t="s">
        <v>115</v>
      </c>
      <c r="F25611" s="4" t="s">
        <v>16604</v>
      </c>
      <c r="G25611" s="5">
        <v>231</v>
      </c>
      <c r="H25611" s="6">
        <v>7.7922099999999994E-2</v>
      </c>
      <c r="I25611" s="7">
        <v>51.25</v>
      </c>
    </row>
    <row r="25612" spans="1:12" x14ac:dyDescent="0.25">
      <c r="A25612">
        <v>50590</v>
      </c>
      <c r="B25612" s="2">
        <v>10.89086</v>
      </c>
      <c r="C25612" s="3">
        <v>939</v>
      </c>
      <c r="E25612" t="s">
        <v>9758</v>
      </c>
      <c r="F25612" s="4" t="s">
        <v>9593</v>
      </c>
      <c r="G25612" s="5">
        <v>644</v>
      </c>
      <c r="H25612" s="6">
        <v>0.124031</v>
      </c>
      <c r="I25612" s="7">
        <v>43.280999999999999</v>
      </c>
    </row>
    <row r="25613" spans="1:12" x14ac:dyDescent="0.25">
      <c r="A25613">
        <v>43764</v>
      </c>
      <c r="B25613" s="2">
        <v>10.889390000000001</v>
      </c>
      <c r="C25613" s="3">
        <v>8581</v>
      </c>
      <c r="D25613" s="4">
        <v>18140</v>
      </c>
      <c r="E25613" t="s">
        <v>8437</v>
      </c>
      <c r="F25613" s="4" t="s">
        <v>8295</v>
      </c>
      <c r="G25613" s="5">
        <v>5488</v>
      </c>
      <c r="H25613" s="6">
        <v>8.6718900000000002E-2</v>
      </c>
      <c r="I25613" s="7">
        <v>49.728000000000002</v>
      </c>
    </row>
    <row r="25614" spans="1:12" x14ac:dyDescent="0.25">
      <c r="A25614">
        <v>50557</v>
      </c>
      <c r="B25614" s="2">
        <v>10.887930000000001</v>
      </c>
      <c r="C25614" s="3">
        <v>855</v>
      </c>
      <c r="D25614" s="4">
        <v>22700</v>
      </c>
      <c r="E25614" t="s">
        <v>9740</v>
      </c>
      <c r="F25614" s="4" t="s">
        <v>9593</v>
      </c>
      <c r="G25614" s="5">
        <v>603</v>
      </c>
      <c r="H25614" s="6">
        <v>4.9668900000000002E-2</v>
      </c>
      <c r="I25614" s="7">
        <v>56.125</v>
      </c>
    </row>
    <row r="25615" spans="1:12" x14ac:dyDescent="0.25">
      <c r="A25615">
        <v>35211</v>
      </c>
      <c r="B25615" s="2">
        <v>10.883609999999999</v>
      </c>
      <c r="C25615" s="3">
        <v>25600</v>
      </c>
      <c r="D25615" s="4">
        <v>13820</v>
      </c>
      <c r="E25615" t="s">
        <v>1579</v>
      </c>
      <c r="F25615" s="4" t="s">
        <v>7027</v>
      </c>
      <c r="G25615" s="5">
        <v>17469</v>
      </c>
      <c r="H25615" s="6">
        <v>0.19244420000000001</v>
      </c>
      <c r="I25615" s="7">
        <v>31.452000000000002</v>
      </c>
      <c r="J25615" s="2">
        <v>39</v>
      </c>
      <c r="K25615">
        <v>4</v>
      </c>
    </row>
    <row r="25616" spans="1:12" x14ac:dyDescent="0.25">
      <c r="A25616">
        <v>48612</v>
      </c>
      <c r="B25616" s="2">
        <v>10.877800000000001</v>
      </c>
      <c r="C25616" s="3">
        <v>9130</v>
      </c>
      <c r="E25616" t="s">
        <v>7103</v>
      </c>
      <c r="F25616" s="4" t="s">
        <v>9106</v>
      </c>
      <c r="G25616" s="5">
        <v>6781</v>
      </c>
      <c r="H25616" s="6">
        <v>0.10558910000000001</v>
      </c>
      <c r="I25616" s="7">
        <v>46.460999999999999</v>
      </c>
      <c r="J25616" s="2">
        <v>52.4</v>
      </c>
      <c r="K25616">
        <v>5</v>
      </c>
    </row>
    <row r="25617" spans="1:12" x14ac:dyDescent="0.25">
      <c r="A25617">
        <v>11219</v>
      </c>
      <c r="B25617" s="2">
        <v>10.86318</v>
      </c>
      <c r="C25617" s="3">
        <v>98719</v>
      </c>
      <c r="D25617" s="4">
        <v>35620</v>
      </c>
      <c r="E25617" t="s">
        <v>1238</v>
      </c>
      <c r="F25617" s="4" t="s">
        <v>1280</v>
      </c>
      <c r="G25617" s="5">
        <v>54306</v>
      </c>
      <c r="H25617" s="6">
        <v>0.1623916</v>
      </c>
      <c r="I25617" s="7">
        <v>36.643999999999998</v>
      </c>
      <c r="J25617" s="2">
        <v>41.444400000000002</v>
      </c>
      <c r="K25617">
        <v>9</v>
      </c>
    </row>
    <row r="25618" spans="1:12" x14ac:dyDescent="0.25">
      <c r="A25618">
        <v>70535</v>
      </c>
      <c r="B25618" s="2">
        <v>10.8474</v>
      </c>
      <c r="C25618" s="3">
        <v>18277</v>
      </c>
      <c r="D25618" s="4">
        <v>36660</v>
      </c>
      <c r="E25618" t="s">
        <v>12410</v>
      </c>
      <c r="F25618" s="4" t="s">
        <v>12927</v>
      </c>
      <c r="G25618" s="5">
        <v>11633</v>
      </c>
      <c r="H25618" s="6">
        <v>0.1113117</v>
      </c>
      <c r="I25618" s="7">
        <v>45.47</v>
      </c>
      <c r="J25618" s="2">
        <v>47</v>
      </c>
      <c r="K25618">
        <v>2</v>
      </c>
    </row>
    <row r="25619" spans="1:12" x14ac:dyDescent="0.25">
      <c r="A25619">
        <v>99765</v>
      </c>
      <c r="B25619" s="2">
        <v>10.844580000000001</v>
      </c>
      <c r="C25619" s="3">
        <v>272</v>
      </c>
      <c r="E25619" t="s">
        <v>16736</v>
      </c>
      <c r="F25619" s="4" t="s">
        <v>16604</v>
      </c>
      <c r="G25619" s="5">
        <v>170</v>
      </c>
      <c r="H25619" s="6">
        <v>0.1176471</v>
      </c>
      <c r="I25619" s="7">
        <v>44.375</v>
      </c>
    </row>
    <row r="25620" spans="1:12" x14ac:dyDescent="0.25">
      <c r="A25620">
        <v>79316</v>
      </c>
      <c r="B25620" s="2">
        <v>10.84282</v>
      </c>
      <c r="C25620" s="3">
        <v>11317</v>
      </c>
      <c r="E25620" t="s">
        <v>717</v>
      </c>
      <c r="F25620" s="4" t="s">
        <v>13752</v>
      </c>
      <c r="G25620" s="5">
        <v>7183</v>
      </c>
      <c r="H25620" s="6">
        <v>0.1200056</v>
      </c>
      <c r="I25620" s="7">
        <v>43.965000000000003</v>
      </c>
      <c r="J25620" s="2">
        <v>54.5</v>
      </c>
      <c r="K25620">
        <v>2</v>
      </c>
    </row>
    <row r="25621" spans="1:12" x14ac:dyDescent="0.25">
      <c r="A25621">
        <v>64072</v>
      </c>
      <c r="B25621" s="2">
        <v>10.84107</v>
      </c>
      <c r="C25621" s="3">
        <v>231</v>
      </c>
      <c r="D25621" s="4">
        <v>28140</v>
      </c>
      <c r="E25621" t="s">
        <v>12255</v>
      </c>
      <c r="F25621" s="4" t="s">
        <v>12102</v>
      </c>
      <c r="G25621" s="5">
        <v>148</v>
      </c>
      <c r="H25621" s="6">
        <v>0.10135139999999999</v>
      </c>
      <c r="I25621" s="7">
        <v>47.188000000000002</v>
      </c>
    </row>
    <row r="25622" spans="1:12" x14ac:dyDescent="0.25">
      <c r="A25622">
        <v>96091</v>
      </c>
      <c r="B25622" s="2">
        <v>10.840909999999999</v>
      </c>
      <c r="C25622" s="3">
        <v>578</v>
      </c>
      <c r="E25622" t="s">
        <v>16068</v>
      </c>
      <c r="F25622" s="4" t="s">
        <v>15368</v>
      </c>
      <c r="G25622" s="5">
        <v>493</v>
      </c>
      <c r="H25622" s="6">
        <v>0.2008114</v>
      </c>
      <c r="I25622" s="7">
        <v>30</v>
      </c>
    </row>
    <row r="25623" spans="1:12" x14ac:dyDescent="0.25">
      <c r="A25623">
        <v>91331</v>
      </c>
      <c r="B25623" s="2">
        <v>10.826129999999999</v>
      </c>
      <c r="C25623" s="3">
        <v>102366</v>
      </c>
      <c r="D25623" s="4">
        <v>31080</v>
      </c>
      <c r="E25623" t="s">
        <v>15421</v>
      </c>
      <c r="F25623" s="4" t="s">
        <v>15368</v>
      </c>
      <c r="G25623" s="5">
        <v>61299</v>
      </c>
      <c r="H25623" s="6">
        <v>8.3083199999999996E-2</v>
      </c>
      <c r="I25623" s="7">
        <v>50.34</v>
      </c>
      <c r="J25623" s="2">
        <v>49.2</v>
      </c>
      <c r="K25623">
        <v>10</v>
      </c>
      <c r="L25623" s="2">
        <v>91.4</v>
      </c>
    </row>
    <row r="25624" spans="1:12" x14ac:dyDescent="0.25">
      <c r="A25624">
        <v>68835</v>
      </c>
      <c r="B25624" s="2">
        <v>10.81138</v>
      </c>
      <c r="C25624" s="3">
        <v>497</v>
      </c>
      <c r="D25624" s="4">
        <v>24260</v>
      </c>
      <c r="E25624" t="s">
        <v>2787</v>
      </c>
      <c r="F25624" s="4" t="s">
        <v>12738</v>
      </c>
      <c r="G25624" s="5">
        <v>337</v>
      </c>
      <c r="H25624" s="6">
        <v>0.10385759999999999</v>
      </c>
      <c r="I25624" s="7">
        <v>46.75</v>
      </c>
    </row>
    <row r="25625" spans="1:12" x14ac:dyDescent="0.25">
      <c r="A25625">
        <v>97627</v>
      </c>
      <c r="B25625" s="2">
        <v>10.81113</v>
      </c>
      <c r="C25625" s="3">
        <v>870</v>
      </c>
      <c r="D25625" s="4">
        <v>28900</v>
      </c>
      <c r="E25625" t="s">
        <v>16293</v>
      </c>
      <c r="F25625" s="4" t="s">
        <v>16170</v>
      </c>
      <c r="G25625" s="5">
        <v>685</v>
      </c>
      <c r="H25625" s="6">
        <v>0.1211679</v>
      </c>
      <c r="I25625" s="7">
        <v>43.75</v>
      </c>
      <c r="J25625" s="2">
        <v>66</v>
      </c>
      <c r="K25625">
        <v>1</v>
      </c>
    </row>
    <row r="25626" spans="1:12" x14ac:dyDescent="0.25">
      <c r="A25626">
        <v>6710</v>
      </c>
      <c r="B25626" s="2">
        <v>10.80964</v>
      </c>
      <c r="C25626" s="3">
        <v>10081</v>
      </c>
      <c r="D25626" s="4">
        <v>35300</v>
      </c>
      <c r="E25626" t="s">
        <v>1137</v>
      </c>
      <c r="F25626" s="4" t="s">
        <v>1198</v>
      </c>
      <c r="G25626" s="5">
        <v>5548</v>
      </c>
      <c r="H25626" s="6">
        <v>0.15714539999999999</v>
      </c>
      <c r="I25626" s="7">
        <v>37.53</v>
      </c>
      <c r="J25626" s="2">
        <v>46</v>
      </c>
      <c r="K25626">
        <v>1</v>
      </c>
    </row>
    <row r="25627" spans="1:12" x14ac:dyDescent="0.25">
      <c r="A25627">
        <v>30741</v>
      </c>
      <c r="B25627" s="2">
        <v>10.80316</v>
      </c>
      <c r="C25627" s="3">
        <v>30715</v>
      </c>
      <c r="D25627" s="4">
        <v>16860</v>
      </c>
      <c r="E25627" t="s">
        <v>6531</v>
      </c>
      <c r="F25627" s="4" t="s">
        <v>6363</v>
      </c>
      <c r="G25627" s="5">
        <v>21500</v>
      </c>
      <c r="H25627" s="6">
        <v>0.12939539999999999</v>
      </c>
      <c r="I25627" s="7">
        <v>42.32</v>
      </c>
      <c r="J25627" s="2">
        <v>52.666699999999999</v>
      </c>
      <c r="K25627">
        <v>6</v>
      </c>
    </row>
    <row r="25628" spans="1:12" x14ac:dyDescent="0.25">
      <c r="A25628">
        <v>17853</v>
      </c>
      <c r="B25628" s="2">
        <v>10.797499999999999</v>
      </c>
      <c r="C25628" s="3">
        <v>3411</v>
      </c>
      <c r="D25628" s="4">
        <v>42780</v>
      </c>
      <c r="E25628" t="s">
        <v>3885</v>
      </c>
      <c r="F25628" s="4" t="s">
        <v>3003</v>
      </c>
      <c r="G25628" s="5">
        <v>2180</v>
      </c>
      <c r="H25628" s="6">
        <v>7.4770600000000007E-2</v>
      </c>
      <c r="I25628" s="7">
        <v>51.758000000000003</v>
      </c>
    </row>
    <row r="25629" spans="1:12" x14ac:dyDescent="0.25">
      <c r="A25629">
        <v>70591</v>
      </c>
      <c r="B25629" s="2">
        <v>10.79617</v>
      </c>
      <c r="C25629" s="3">
        <v>5347</v>
      </c>
      <c r="E25629" t="s">
        <v>13032</v>
      </c>
      <c r="F25629" s="4" t="s">
        <v>12927</v>
      </c>
      <c r="G25629" s="5">
        <v>3375</v>
      </c>
      <c r="H25629" s="6">
        <v>0.1158518</v>
      </c>
      <c r="I25629" s="7">
        <v>44.656999999999996</v>
      </c>
      <c r="J25629" s="2">
        <v>61.5</v>
      </c>
      <c r="K25629">
        <v>2</v>
      </c>
    </row>
    <row r="25630" spans="1:12" x14ac:dyDescent="0.25">
      <c r="A25630">
        <v>93728</v>
      </c>
      <c r="B25630" s="2">
        <v>10.79307</v>
      </c>
      <c r="C25630" s="3">
        <v>14711</v>
      </c>
      <c r="D25630" s="4">
        <v>23420</v>
      </c>
      <c r="E25630" t="s">
        <v>8453</v>
      </c>
      <c r="F25630" s="4" t="s">
        <v>15368</v>
      </c>
      <c r="G25630" s="5">
        <v>9555</v>
      </c>
      <c r="H25630" s="6">
        <v>0.170068</v>
      </c>
      <c r="I25630" s="7">
        <v>35.286999999999999</v>
      </c>
      <c r="J25630" s="2">
        <v>48.909100000000002</v>
      </c>
      <c r="K25630">
        <v>11</v>
      </c>
      <c r="L25630" s="2">
        <v>90.8</v>
      </c>
    </row>
    <row r="25631" spans="1:12" x14ac:dyDescent="0.25">
      <c r="A25631">
        <v>44656</v>
      </c>
      <c r="B25631" s="2">
        <v>10.79026</v>
      </c>
      <c r="C25631" s="3">
        <v>3089</v>
      </c>
      <c r="D25631" s="4">
        <v>35420</v>
      </c>
      <c r="E25631" t="s">
        <v>8588</v>
      </c>
      <c r="F25631" s="4" t="s">
        <v>8295</v>
      </c>
      <c r="G25631" s="5">
        <v>2174</v>
      </c>
      <c r="H25631" s="6">
        <v>8.0496799999999993E-2</v>
      </c>
      <c r="I25631" s="7">
        <v>50.753999999999998</v>
      </c>
    </row>
    <row r="25632" spans="1:12" x14ac:dyDescent="0.25">
      <c r="A25632">
        <v>72853</v>
      </c>
      <c r="B25632" s="2">
        <v>10.789429999999999</v>
      </c>
      <c r="C25632" s="3">
        <v>1911</v>
      </c>
      <c r="D25632" s="4">
        <v>40780</v>
      </c>
      <c r="E25632" t="s">
        <v>13447</v>
      </c>
      <c r="F25632" s="4" t="s">
        <v>13183</v>
      </c>
      <c r="G25632" s="5">
        <v>1286</v>
      </c>
      <c r="H25632" s="6">
        <v>0.1065319</v>
      </c>
      <c r="I25632" s="7">
        <v>46.25</v>
      </c>
    </row>
    <row r="25633" spans="1:12" x14ac:dyDescent="0.25">
      <c r="A25633">
        <v>30032</v>
      </c>
      <c r="B25633" s="2">
        <v>10.78129</v>
      </c>
      <c r="C25633" s="3">
        <v>48418</v>
      </c>
      <c r="D25633" s="4">
        <v>12060</v>
      </c>
      <c r="E25633" t="s">
        <v>6372</v>
      </c>
      <c r="F25633" s="4" t="s">
        <v>6363</v>
      </c>
      <c r="G25633" s="5">
        <v>32756</v>
      </c>
      <c r="H25633" s="6">
        <v>0.15932959999999999</v>
      </c>
      <c r="I25633" s="7">
        <v>37.122999999999998</v>
      </c>
      <c r="J25633" s="2">
        <v>42.583300000000001</v>
      </c>
      <c r="K25633">
        <v>12</v>
      </c>
      <c r="L25633" s="2">
        <v>64.900000000000006</v>
      </c>
    </row>
    <row r="25634" spans="1:12" x14ac:dyDescent="0.25">
      <c r="A25634">
        <v>83852</v>
      </c>
      <c r="B25634" s="2">
        <v>10.773300000000001</v>
      </c>
      <c r="C25634" s="3">
        <v>896</v>
      </c>
      <c r="D25634" s="4">
        <v>41760</v>
      </c>
      <c r="E25634" t="s">
        <v>14840</v>
      </c>
      <c r="F25634" s="4" t="s">
        <v>14725</v>
      </c>
      <c r="G25634" s="5">
        <v>611</v>
      </c>
      <c r="H25634" s="6">
        <v>0.1797386</v>
      </c>
      <c r="I25634" s="7">
        <v>33.594000000000001</v>
      </c>
      <c r="J25634" s="2">
        <v>42</v>
      </c>
      <c r="K25634">
        <v>1</v>
      </c>
    </row>
    <row r="25635" spans="1:12" x14ac:dyDescent="0.25">
      <c r="A25635">
        <v>29472</v>
      </c>
      <c r="B25635" s="2">
        <v>10.77154</v>
      </c>
      <c r="C25635" s="3">
        <v>8887</v>
      </c>
      <c r="D25635" s="4">
        <v>16700</v>
      </c>
      <c r="E25635" t="s">
        <v>6242</v>
      </c>
      <c r="F25635" s="4" t="s">
        <v>6130</v>
      </c>
      <c r="G25635" s="5">
        <v>6729</v>
      </c>
      <c r="H25635" s="6">
        <v>8.3073300000000003E-2</v>
      </c>
      <c r="I25635" s="7">
        <v>50.292999999999999</v>
      </c>
      <c r="J25635" s="2">
        <v>69</v>
      </c>
      <c r="K25635">
        <v>1</v>
      </c>
    </row>
    <row r="25636" spans="1:12" x14ac:dyDescent="0.25">
      <c r="A25636">
        <v>61453</v>
      </c>
      <c r="B25636" s="2">
        <v>10.76984</v>
      </c>
      <c r="C25636" s="3">
        <v>580</v>
      </c>
      <c r="E25636" t="s">
        <v>2503</v>
      </c>
      <c r="F25636" s="4" t="s">
        <v>11490</v>
      </c>
      <c r="G25636" s="5">
        <v>400</v>
      </c>
      <c r="H25636" s="6">
        <v>8.5000000000000006E-2</v>
      </c>
      <c r="I25636" s="7">
        <v>49.96</v>
      </c>
      <c r="J25636" s="2">
        <v>43</v>
      </c>
      <c r="K25636">
        <v>1</v>
      </c>
    </row>
    <row r="25637" spans="1:12" x14ac:dyDescent="0.25">
      <c r="A25637">
        <v>81045</v>
      </c>
      <c r="B25637" s="2">
        <v>10.769729999999999</v>
      </c>
      <c r="C25637" s="3">
        <v>78</v>
      </c>
      <c r="E25637" t="s">
        <v>14570</v>
      </c>
      <c r="F25637" s="4" t="s">
        <v>14477</v>
      </c>
      <c r="G25637" s="5">
        <v>59</v>
      </c>
      <c r="H25637" s="6">
        <v>8.4745799999999996E-2</v>
      </c>
      <c r="I25637" s="7">
        <v>50</v>
      </c>
    </row>
    <row r="25638" spans="1:12" x14ac:dyDescent="0.25">
      <c r="A25638">
        <v>62932</v>
      </c>
      <c r="B25638" s="2">
        <v>10.769399999999999</v>
      </c>
      <c r="C25638" s="3">
        <v>1843</v>
      </c>
      <c r="D25638" s="4">
        <v>16060</v>
      </c>
      <c r="E25638" t="s">
        <v>12071</v>
      </c>
      <c r="F25638" s="4" t="s">
        <v>11490</v>
      </c>
      <c r="G25638" s="5">
        <v>1286</v>
      </c>
      <c r="H25638" s="6">
        <v>0.10411810000000001</v>
      </c>
      <c r="I25638" s="7">
        <v>46.652000000000001</v>
      </c>
    </row>
    <row r="25639" spans="1:12" x14ac:dyDescent="0.25">
      <c r="A25639">
        <v>71082</v>
      </c>
      <c r="B25639" s="2">
        <v>10.768190000000001</v>
      </c>
      <c r="C25639" s="3">
        <v>5392</v>
      </c>
      <c r="D25639" s="4">
        <v>43340</v>
      </c>
      <c r="E25639" t="s">
        <v>11007</v>
      </c>
      <c r="F25639" s="4" t="s">
        <v>12927</v>
      </c>
      <c r="G25639" s="5">
        <v>3793</v>
      </c>
      <c r="H25639" s="6">
        <v>9.7785999999999998E-2</v>
      </c>
      <c r="I25639" s="7">
        <v>47.744999999999997</v>
      </c>
      <c r="J25639" s="2">
        <v>68</v>
      </c>
      <c r="K25639">
        <v>1</v>
      </c>
    </row>
    <row r="25640" spans="1:12" x14ac:dyDescent="0.25">
      <c r="A25640">
        <v>75969</v>
      </c>
      <c r="B25640" s="2">
        <v>10.766679999999999</v>
      </c>
      <c r="C25640" s="3">
        <v>3711</v>
      </c>
      <c r="D25640" s="4">
        <v>31260</v>
      </c>
      <c r="E25640" t="s">
        <v>13881</v>
      </c>
      <c r="F25640" s="4" t="s">
        <v>13752</v>
      </c>
      <c r="G25640" s="5">
        <v>2505</v>
      </c>
      <c r="H25640" s="6">
        <v>9.4211600000000006E-2</v>
      </c>
      <c r="I25640" s="7">
        <v>48.362000000000002</v>
      </c>
    </row>
    <row r="25641" spans="1:12" x14ac:dyDescent="0.25">
      <c r="A25641">
        <v>40437</v>
      </c>
      <c r="B25641" s="2">
        <v>10.7652</v>
      </c>
      <c r="C25641" s="3">
        <v>5498</v>
      </c>
      <c r="D25641" s="4">
        <v>19220</v>
      </c>
      <c r="E25641" t="s">
        <v>7945</v>
      </c>
      <c r="F25641" s="4" t="s">
        <v>7883</v>
      </c>
      <c r="G25641" s="5">
        <v>3657</v>
      </c>
      <c r="H25641" s="6">
        <v>0.1140279</v>
      </c>
      <c r="I25641" s="7">
        <v>44.930999999999997</v>
      </c>
      <c r="J25641" s="2">
        <v>39.5</v>
      </c>
      <c r="K25641">
        <v>2</v>
      </c>
    </row>
    <row r="25642" spans="1:12" x14ac:dyDescent="0.25">
      <c r="A25642">
        <v>35951</v>
      </c>
      <c r="B25642" s="2">
        <v>10.762370000000001</v>
      </c>
      <c r="C25642" s="3">
        <v>12548</v>
      </c>
      <c r="D25642" s="4">
        <v>10700</v>
      </c>
      <c r="E25642" t="s">
        <v>7153</v>
      </c>
      <c r="F25642" s="4" t="s">
        <v>7027</v>
      </c>
      <c r="G25642" s="5">
        <v>8177</v>
      </c>
      <c r="H25642" s="6">
        <v>0.1109209</v>
      </c>
      <c r="I25642" s="7">
        <v>45.457000000000001</v>
      </c>
    </row>
    <row r="25643" spans="1:12" x14ac:dyDescent="0.25">
      <c r="A25643">
        <v>41836</v>
      </c>
      <c r="B25643" s="2">
        <v>10.760249999999999</v>
      </c>
      <c r="C25643" s="3">
        <v>982</v>
      </c>
      <c r="E25643" t="s">
        <v>8161</v>
      </c>
      <c r="F25643" s="4" t="s">
        <v>7883</v>
      </c>
      <c r="G25643" s="5">
        <v>657</v>
      </c>
      <c r="H25643" s="6">
        <v>0.21613389999999999</v>
      </c>
      <c r="I25643" s="7">
        <v>27.274999999999999</v>
      </c>
    </row>
    <row r="25644" spans="1:12" x14ac:dyDescent="0.25">
      <c r="A25644">
        <v>63362</v>
      </c>
      <c r="B25644" s="2">
        <v>10.75916</v>
      </c>
      <c r="C25644" s="3">
        <v>6651</v>
      </c>
      <c r="D25644" s="4">
        <v>41180</v>
      </c>
      <c r="E25644" t="s">
        <v>12139</v>
      </c>
      <c r="F25644" s="4" t="s">
        <v>12102</v>
      </c>
      <c r="G25644" s="5">
        <v>3917</v>
      </c>
      <c r="H25644" s="6">
        <v>0.12075569999999999</v>
      </c>
      <c r="I25644" s="7">
        <v>43.75</v>
      </c>
    </row>
    <row r="25645" spans="1:12" x14ac:dyDescent="0.25">
      <c r="A25645">
        <v>71841</v>
      </c>
      <c r="B25645" s="2">
        <v>10.75808</v>
      </c>
      <c r="C25645" s="3">
        <v>902</v>
      </c>
      <c r="E25645" t="s">
        <v>13216</v>
      </c>
      <c r="F25645" s="4" t="s">
        <v>13183</v>
      </c>
      <c r="G25645" s="5">
        <v>566</v>
      </c>
      <c r="H25645" s="6">
        <v>7.7601400000000001E-2</v>
      </c>
      <c r="I25645" s="7">
        <v>51.201999999999998</v>
      </c>
    </row>
    <row r="25646" spans="1:12" x14ac:dyDescent="0.25">
      <c r="A25646">
        <v>35967</v>
      </c>
      <c r="B25646" s="2">
        <v>10.75535</v>
      </c>
      <c r="C25646" s="3">
        <v>16542</v>
      </c>
      <c r="E25646" t="s">
        <v>7159</v>
      </c>
      <c r="F25646" s="4" t="s">
        <v>7027</v>
      </c>
      <c r="G25646" s="5">
        <v>10857</v>
      </c>
      <c r="H25646" s="6">
        <v>0.11973839999999999</v>
      </c>
      <c r="I25646" s="7">
        <v>43.917999999999999</v>
      </c>
      <c r="J25646" s="2">
        <v>46.333300000000001</v>
      </c>
      <c r="K25646">
        <v>3</v>
      </c>
    </row>
    <row r="25647" spans="1:12" x14ac:dyDescent="0.25">
      <c r="A25647">
        <v>17030</v>
      </c>
      <c r="B25647" s="2">
        <v>10.752610000000001</v>
      </c>
      <c r="C25647" s="3">
        <v>885</v>
      </c>
      <c r="D25647" s="4">
        <v>25420</v>
      </c>
      <c r="E25647" t="s">
        <v>3681</v>
      </c>
      <c r="F25647" s="4" t="s">
        <v>3003</v>
      </c>
      <c r="G25647" s="5">
        <v>597</v>
      </c>
      <c r="H25647" s="6">
        <v>8.0402000000000001E-2</v>
      </c>
      <c r="I25647" s="7">
        <v>50.713999999999999</v>
      </c>
    </row>
    <row r="25648" spans="1:12" x14ac:dyDescent="0.25">
      <c r="A25648">
        <v>29436</v>
      </c>
      <c r="B25648" s="2">
        <v>10.75174</v>
      </c>
      <c r="C25648" s="3">
        <v>4247</v>
      </c>
      <c r="D25648" s="4">
        <v>16700</v>
      </c>
      <c r="E25648" t="s">
        <v>6226</v>
      </c>
      <c r="F25648" s="4" t="s">
        <v>6130</v>
      </c>
      <c r="G25648" s="5">
        <v>3029</v>
      </c>
      <c r="H25648" s="6">
        <v>0.15186530000000001</v>
      </c>
      <c r="I25648" s="7">
        <v>38.360999999999997</v>
      </c>
      <c r="J25648" s="2">
        <v>35</v>
      </c>
      <c r="K25648">
        <v>2</v>
      </c>
    </row>
    <row r="25649" spans="1:12" x14ac:dyDescent="0.25">
      <c r="A25649">
        <v>75938</v>
      </c>
      <c r="B25649" s="2">
        <v>10.750579999999999</v>
      </c>
      <c r="C25649" s="3">
        <v>2398</v>
      </c>
      <c r="E25649" t="s">
        <v>13873</v>
      </c>
      <c r="F25649" s="4" t="s">
        <v>13752</v>
      </c>
      <c r="G25649" s="5">
        <v>1792</v>
      </c>
      <c r="H25649" s="6">
        <v>9.7601800000000002E-2</v>
      </c>
      <c r="I25649" s="7">
        <v>47.738</v>
      </c>
      <c r="J25649" s="2">
        <v>61</v>
      </c>
      <c r="K25649">
        <v>1</v>
      </c>
    </row>
    <row r="25650" spans="1:12" x14ac:dyDescent="0.25">
      <c r="A25650">
        <v>24347</v>
      </c>
      <c r="B25650" s="2">
        <v>10.7499</v>
      </c>
      <c r="C25650" s="3">
        <v>1799</v>
      </c>
      <c r="D25650" s="4">
        <v>13980</v>
      </c>
      <c r="E25650" t="s">
        <v>5045</v>
      </c>
      <c r="F25650" s="4" t="s">
        <v>4335</v>
      </c>
      <c r="G25650" s="5">
        <v>1049</v>
      </c>
      <c r="H25650" s="6">
        <v>6.9590100000000002E-2</v>
      </c>
      <c r="I25650" s="7">
        <v>52.578000000000003</v>
      </c>
    </row>
    <row r="25651" spans="1:12" x14ac:dyDescent="0.25">
      <c r="A25651">
        <v>39059</v>
      </c>
      <c r="B25651" s="2">
        <v>10.74775</v>
      </c>
      <c r="C25651" s="3">
        <v>12088</v>
      </c>
      <c r="D25651" s="4">
        <v>27140</v>
      </c>
      <c r="E25651" t="s">
        <v>7742</v>
      </c>
      <c r="F25651" s="4" t="s">
        <v>7633</v>
      </c>
      <c r="G25651" s="5">
        <v>7961</v>
      </c>
      <c r="H25651" s="6">
        <v>0.1297413</v>
      </c>
      <c r="I25651" s="7">
        <v>42.183</v>
      </c>
      <c r="J25651" s="2">
        <v>57</v>
      </c>
      <c r="K25651">
        <v>1</v>
      </c>
    </row>
    <row r="25652" spans="1:12" x14ac:dyDescent="0.25">
      <c r="A25652">
        <v>62556</v>
      </c>
      <c r="B25652" s="2">
        <v>10.74578</v>
      </c>
      <c r="C25652" s="3">
        <v>331</v>
      </c>
      <c r="D25652" s="4">
        <v>45380</v>
      </c>
      <c r="E25652" t="s">
        <v>54</v>
      </c>
      <c r="F25652" s="4" t="s">
        <v>11490</v>
      </c>
      <c r="G25652" s="5">
        <v>250</v>
      </c>
      <c r="H25652" s="6">
        <v>7.9681299999999997E-2</v>
      </c>
      <c r="I25652" s="7">
        <v>50.832999999999998</v>
      </c>
    </row>
    <row r="25653" spans="1:12" x14ac:dyDescent="0.25">
      <c r="A25653">
        <v>33976</v>
      </c>
      <c r="B25653" s="2">
        <v>10.74342</v>
      </c>
      <c r="C25653" s="3">
        <v>16631</v>
      </c>
      <c r="D25653" s="4">
        <v>15980</v>
      </c>
      <c r="E25653" t="s">
        <v>6957</v>
      </c>
      <c r="F25653" s="4" t="s">
        <v>6689</v>
      </c>
      <c r="G25653" s="5">
        <v>9628</v>
      </c>
      <c r="H25653" s="6">
        <v>0.13190689999999999</v>
      </c>
      <c r="I25653" s="7">
        <v>41.807000000000002</v>
      </c>
    </row>
    <row r="25654" spans="1:12" x14ac:dyDescent="0.25">
      <c r="A25654">
        <v>27825</v>
      </c>
      <c r="B25654" s="2">
        <v>10.741099999999999</v>
      </c>
      <c r="C25654" s="3">
        <v>61</v>
      </c>
      <c r="E25654" t="s">
        <v>5762</v>
      </c>
      <c r="F25654" s="4" t="s">
        <v>5642</v>
      </c>
      <c r="G25654" s="5">
        <v>48</v>
      </c>
      <c r="H25654" s="6">
        <v>0.125</v>
      </c>
      <c r="I25654" s="7">
        <v>43</v>
      </c>
      <c r="J25654" s="2">
        <v>54</v>
      </c>
      <c r="K25654">
        <v>1</v>
      </c>
    </row>
    <row r="25655" spans="1:12" x14ac:dyDescent="0.25">
      <c r="A25655">
        <v>13355</v>
      </c>
      <c r="B25655" s="2">
        <v>10.74098</v>
      </c>
      <c r="C25655" s="3">
        <v>801</v>
      </c>
      <c r="D25655" s="4">
        <v>45060</v>
      </c>
      <c r="E25655" t="s">
        <v>2586</v>
      </c>
      <c r="F25655" s="4" t="s">
        <v>1280</v>
      </c>
      <c r="G25655" s="5">
        <v>455</v>
      </c>
      <c r="H25655" s="6">
        <v>0.12527469999999999</v>
      </c>
      <c r="I25655" s="7">
        <v>42.945999999999998</v>
      </c>
    </row>
    <row r="25656" spans="1:12" x14ac:dyDescent="0.25">
      <c r="A25656">
        <v>46516</v>
      </c>
      <c r="B25656" s="2">
        <v>10.735860000000001</v>
      </c>
      <c r="C25656" s="3">
        <v>34256</v>
      </c>
      <c r="D25656" s="4">
        <v>21140</v>
      </c>
      <c r="E25656" t="s">
        <v>8871</v>
      </c>
      <c r="F25656" s="4" t="s">
        <v>8800</v>
      </c>
      <c r="G25656" s="5">
        <v>20927</v>
      </c>
      <c r="H25656" s="6">
        <v>0.12715019999999999</v>
      </c>
      <c r="I25656" s="7">
        <v>42.616</v>
      </c>
      <c r="J25656" s="2">
        <v>51.6</v>
      </c>
      <c r="K25656">
        <v>10</v>
      </c>
      <c r="L25656" s="2">
        <v>95.9</v>
      </c>
    </row>
    <row r="25657" spans="1:12" x14ac:dyDescent="0.25">
      <c r="A25657">
        <v>65591</v>
      </c>
      <c r="B25657" s="2">
        <v>10.73058</v>
      </c>
      <c r="C25657" s="3">
        <v>1751</v>
      </c>
      <c r="E25657" t="s">
        <v>10296</v>
      </c>
      <c r="F25657" s="4" t="s">
        <v>12102</v>
      </c>
      <c r="G25657" s="5">
        <v>1133</v>
      </c>
      <c r="H25657" s="6">
        <v>6.6195900000000002E-2</v>
      </c>
      <c r="I25657" s="7">
        <v>53.148000000000003</v>
      </c>
    </row>
    <row r="25658" spans="1:12" x14ac:dyDescent="0.25">
      <c r="A25658">
        <v>35618</v>
      </c>
      <c r="B25658" s="2">
        <v>10.73002</v>
      </c>
      <c r="C25658" s="3">
        <v>1820</v>
      </c>
      <c r="D25658" s="4">
        <v>19460</v>
      </c>
      <c r="E25658" t="s">
        <v>4888</v>
      </c>
      <c r="F25658" s="4" t="s">
        <v>7027</v>
      </c>
      <c r="G25658" s="5">
        <v>1218</v>
      </c>
      <c r="H25658" s="6">
        <v>9.6059099999999994E-2</v>
      </c>
      <c r="I25658" s="7">
        <v>47.987000000000002</v>
      </c>
    </row>
    <row r="25659" spans="1:12" x14ac:dyDescent="0.25">
      <c r="A25659">
        <v>31044</v>
      </c>
      <c r="B25659" s="2">
        <v>10.72922</v>
      </c>
      <c r="C25659" s="3">
        <v>3039</v>
      </c>
      <c r="D25659" s="4">
        <v>31420</v>
      </c>
      <c r="E25659" t="s">
        <v>1107</v>
      </c>
      <c r="F25659" s="4" t="s">
        <v>6363</v>
      </c>
      <c r="G25659" s="5">
        <v>2130</v>
      </c>
      <c r="H25659" s="6">
        <v>0.1422535</v>
      </c>
      <c r="I25659" s="7">
        <v>40</v>
      </c>
    </row>
    <row r="25660" spans="1:12" x14ac:dyDescent="0.25">
      <c r="A25660">
        <v>33055</v>
      </c>
      <c r="B25660" s="2">
        <v>10.721259999999999</v>
      </c>
      <c r="C25660" s="3">
        <v>45772</v>
      </c>
      <c r="D25660" s="4">
        <v>33100</v>
      </c>
      <c r="E25660" t="s">
        <v>6871</v>
      </c>
      <c r="F25660" s="4" t="s">
        <v>6689</v>
      </c>
      <c r="G25660" s="5">
        <v>31106</v>
      </c>
      <c r="H25660" s="6">
        <v>0.134765</v>
      </c>
      <c r="I25660" s="7">
        <v>41.292000000000002</v>
      </c>
      <c r="J25660" s="2">
        <v>46.333300000000001</v>
      </c>
      <c r="K25660">
        <v>6</v>
      </c>
    </row>
    <row r="25661" spans="1:12" x14ac:dyDescent="0.25">
      <c r="A25661">
        <v>49747</v>
      </c>
      <c r="B25661" s="2">
        <v>10.713480000000001</v>
      </c>
      <c r="C25661" s="3">
        <v>1741</v>
      </c>
      <c r="D25661" s="4">
        <v>10980</v>
      </c>
      <c r="E25661" t="s">
        <v>9480</v>
      </c>
      <c r="F25661" s="4" t="s">
        <v>9106</v>
      </c>
      <c r="G25661" s="5">
        <v>1409</v>
      </c>
      <c r="H25661" s="6">
        <v>0.1163121</v>
      </c>
      <c r="I25661" s="7">
        <v>44.478999999999999</v>
      </c>
    </row>
    <row r="25662" spans="1:12" x14ac:dyDescent="0.25">
      <c r="A25662">
        <v>30234</v>
      </c>
      <c r="B25662" s="2">
        <v>10.71285</v>
      </c>
      <c r="C25662" s="3">
        <v>2197</v>
      </c>
      <c r="D25662" s="4">
        <v>12060</v>
      </c>
      <c r="E25662" t="s">
        <v>6415</v>
      </c>
      <c r="F25662" s="4" t="s">
        <v>6363</v>
      </c>
      <c r="G25662" s="5">
        <v>1248</v>
      </c>
      <c r="H25662" s="6">
        <v>6.7253800000000002E-2</v>
      </c>
      <c r="I25662" s="7">
        <v>52.954999999999998</v>
      </c>
      <c r="J25662" s="2">
        <v>49</v>
      </c>
      <c r="K25662">
        <v>1</v>
      </c>
    </row>
    <row r="25663" spans="1:12" x14ac:dyDescent="0.25">
      <c r="A25663">
        <v>47359</v>
      </c>
      <c r="B25663" s="2">
        <v>10.712070000000001</v>
      </c>
      <c r="C25663" s="3">
        <v>2885</v>
      </c>
      <c r="E25663" t="s">
        <v>1122</v>
      </c>
      <c r="F25663" s="4" t="s">
        <v>8800</v>
      </c>
      <c r="G25663" s="5">
        <v>1975</v>
      </c>
      <c r="H25663" s="6">
        <v>0.1027848</v>
      </c>
      <c r="I25663" s="7">
        <v>46.813000000000002</v>
      </c>
    </row>
    <row r="25664" spans="1:12" x14ac:dyDescent="0.25">
      <c r="A25664">
        <v>66517</v>
      </c>
      <c r="B25664" s="2">
        <v>10.71134</v>
      </c>
      <c r="C25664" s="3">
        <v>1986</v>
      </c>
      <c r="D25664" s="4">
        <v>31740</v>
      </c>
      <c r="E25664" t="s">
        <v>9646</v>
      </c>
      <c r="F25664" s="4" t="s">
        <v>12494</v>
      </c>
      <c r="G25664" s="5">
        <v>1065</v>
      </c>
      <c r="H25664" s="6">
        <v>0.18122070000000001</v>
      </c>
      <c r="I25664" s="7">
        <v>33.253</v>
      </c>
    </row>
    <row r="25665" spans="1:11" x14ac:dyDescent="0.25">
      <c r="A25665">
        <v>15520</v>
      </c>
      <c r="B25665" s="2">
        <v>10.711040000000001</v>
      </c>
      <c r="C25665" s="3">
        <v>263</v>
      </c>
      <c r="D25665" s="4">
        <v>43740</v>
      </c>
      <c r="E25665" t="s">
        <v>3182</v>
      </c>
      <c r="F25665" s="4" t="s">
        <v>3003</v>
      </c>
      <c r="G25665" s="5">
        <v>178</v>
      </c>
      <c r="H25665" s="6">
        <v>6.17978E-2</v>
      </c>
      <c r="I25665" s="7">
        <v>53.889000000000003</v>
      </c>
    </row>
    <row r="25666" spans="1:11" x14ac:dyDescent="0.25">
      <c r="A25666">
        <v>40075</v>
      </c>
      <c r="B25666" s="2">
        <v>10.71078</v>
      </c>
      <c r="C25666" s="3">
        <v>1297</v>
      </c>
      <c r="D25666" s="4">
        <v>31140</v>
      </c>
      <c r="E25666" t="s">
        <v>7901</v>
      </c>
      <c r="F25666" s="4" t="s">
        <v>7883</v>
      </c>
      <c r="G25666" s="5">
        <v>897</v>
      </c>
      <c r="H25666" s="6">
        <v>9.5875100000000005E-2</v>
      </c>
      <c r="I25666" s="7">
        <v>48</v>
      </c>
    </row>
    <row r="25667" spans="1:11" x14ac:dyDescent="0.25">
      <c r="A25667">
        <v>5902</v>
      </c>
      <c r="B25667" s="2">
        <v>10.71054</v>
      </c>
      <c r="C25667" s="3">
        <v>151</v>
      </c>
      <c r="D25667" s="4">
        <v>13620</v>
      </c>
      <c r="E25667" t="s">
        <v>1195</v>
      </c>
      <c r="F25667" s="4" t="s">
        <v>1030</v>
      </c>
      <c r="G25667" s="5">
        <v>115</v>
      </c>
      <c r="H25667" s="6">
        <v>7.8260899999999994E-2</v>
      </c>
      <c r="I25667" s="7">
        <v>51.042000000000002</v>
      </c>
    </row>
    <row r="25668" spans="1:11" x14ac:dyDescent="0.25">
      <c r="A25668">
        <v>63134</v>
      </c>
      <c r="B25668" s="2">
        <v>10.70837</v>
      </c>
      <c r="C25668" s="3">
        <v>13894</v>
      </c>
      <c r="D25668" s="4">
        <v>41180</v>
      </c>
      <c r="E25668" t="s">
        <v>9297</v>
      </c>
      <c r="F25668" s="4" t="s">
        <v>12102</v>
      </c>
      <c r="G25668" s="5">
        <v>8935</v>
      </c>
      <c r="H25668" s="6">
        <v>0.13876450000000001</v>
      </c>
      <c r="I25668" s="7">
        <v>40.585999999999999</v>
      </c>
      <c r="J25668" s="2">
        <v>49.125</v>
      </c>
      <c r="K25668">
        <v>8</v>
      </c>
    </row>
    <row r="25669" spans="1:11" x14ac:dyDescent="0.25">
      <c r="A25669">
        <v>31823</v>
      </c>
      <c r="B25669" s="2">
        <v>10.706110000000001</v>
      </c>
      <c r="C25669" s="3">
        <v>843</v>
      </c>
      <c r="D25669" s="4">
        <v>17980</v>
      </c>
      <c r="E25669" t="s">
        <v>6683</v>
      </c>
      <c r="F25669" s="4" t="s">
        <v>6363</v>
      </c>
      <c r="G25669" s="5">
        <v>512</v>
      </c>
      <c r="H25669" s="6">
        <v>0.14648439999999999</v>
      </c>
      <c r="I25669" s="7">
        <v>39.25</v>
      </c>
    </row>
    <row r="25670" spans="1:11" x14ac:dyDescent="0.25">
      <c r="A25670">
        <v>71355</v>
      </c>
      <c r="B25670" s="2">
        <v>10.705550000000001</v>
      </c>
      <c r="C25670" s="3">
        <v>3042</v>
      </c>
      <c r="E25670" t="s">
        <v>13150</v>
      </c>
      <c r="F25670" s="4" t="s">
        <v>12927</v>
      </c>
      <c r="G25670" s="5">
        <v>1817</v>
      </c>
      <c r="H25670" s="6">
        <v>0.12981300000000001</v>
      </c>
      <c r="I25670" s="7">
        <v>42.125</v>
      </c>
    </row>
    <row r="25671" spans="1:11" x14ac:dyDescent="0.25">
      <c r="A25671">
        <v>28432</v>
      </c>
      <c r="B25671" s="2">
        <v>10.70478</v>
      </c>
      <c r="C25671" s="3">
        <v>2049</v>
      </c>
      <c r="E25671" t="s">
        <v>3470</v>
      </c>
      <c r="F25671" s="4" t="s">
        <v>5642</v>
      </c>
      <c r="G25671" s="5">
        <v>1399</v>
      </c>
      <c r="H25671" s="6">
        <v>8.2142900000000005E-2</v>
      </c>
      <c r="I25671" s="7">
        <v>50.356999999999999</v>
      </c>
      <c r="J25671" s="2">
        <v>48</v>
      </c>
      <c r="K25671">
        <v>1</v>
      </c>
    </row>
    <row r="25672" spans="1:11" x14ac:dyDescent="0.25">
      <c r="A25672">
        <v>49028</v>
      </c>
      <c r="B25672" s="2">
        <v>10.703440000000001</v>
      </c>
      <c r="C25672" s="3">
        <v>6619</v>
      </c>
      <c r="D25672" s="4">
        <v>17740</v>
      </c>
      <c r="E25672" t="s">
        <v>6807</v>
      </c>
      <c r="F25672" s="4" t="s">
        <v>9106</v>
      </c>
      <c r="G25672" s="5">
        <v>4199</v>
      </c>
      <c r="H25672" s="6">
        <v>0.1002381</v>
      </c>
      <c r="I25672" s="7">
        <v>47.23</v>
      </c>
      <c r="J25672" s="2">
        <v>57</v>
      </c>
      <c r="K25672">
        <v>1</v>
      </c>
    </row>
    <row r="25673" spans="1:11" x14ac:dyDescent="0.25">
      <c r="A25673">
        <v>28090</v>
      </c>
      <c r="B25673" s="2">
        <v>10.70093</v>
      </c>
      <c r="C25673" s="3">
        <v>8979</v>
      </c>
      <c r="D25673" s="4">
        <v>43140</v>
      </c>
      <c r="E25673" t="s">
        <v>5875</v>
      </c>
      <c r="F25673" s="4" t="s">
        <v>5642</v>
      </c>
      <c r="G25673" s="5">
        <v>6302</v>
      </c>
      <c r="H25673" s="6">
        <v>0.1080609</v>
      </c>
      <c r="I25673" s="7">
        <v>45.878</v>
      </c>
    </row>
    <row r="25674" spans="1:11" x14ac:dyDescent="0.25">
      <c r="A25674">
        <v>15727</v>
      </c>
      <c r="B25674" s="2">
        <v>10.699400000000001</v>
      </c>
      <c r="C25674" s="3">
        <v>129</v>
      </c>
      <c r="D25674" s="4">
        <v>26860</v>
      </c>
      <c r="E25674" t="s">
        <v>3280</v>
      </c>
      <c r="F25674" s="4" t="s">
        <v>3003</v>
      </c>
      <c r="G25674" s="5">
        <v>101</v>
      </c>
      <c r="H25674" s="6">
        <v>0.1666667</v>
      </c>
      <c r="I25674" s="7">
        <v>35.75</v>
      </c>
    </row>
    <row r="25675" spans="1:11" x14ac:dyDescent="0.25">
      <c r="A25675">
        <v>37207</v>
      </c>
      <c r="B25675" s="2">
        <v>10.69421</v>
      </c>
      <c r="C25675" s="3">
        <v>34256</v>
      </c>
      <c r="D25675" s="4">
        <v>34980</v>
      </c>
      <c r="E25675" t="s">
        <v>5777</v>
      </c>
      <c r="F25675" s="4" t="s">
        <v>7348</v>
      </c>
      <c r="G25675" s="5">
        <v>21584</v>
      </c>
      <c r="H25675" s="6">
        <v>0.17678940000000001</v>
      </c>
      <c r="I25675" s="7">
        <v>34</v>
      </c>
      <c r="J25675" s="2">
        <v>44.25</v>
      </c>
      <c r="K25675">
        <v>4</v>
      </c>
    </row>
    <row r="25676" spans="1:11" x14ac:dyDescent="0.25">
      <c r="A25676">
        <v>15424</v>
      </c>
      <c r="B25676" s="2">
        <v>10.68859</v>
      </c>
      <c r="C25676" s="3">
        <v>2457</v>
      </c>
      <c r="D25676" s="4">
        <v>43740</v>
      </c>
      <c r="E25676" t="s">
        <v>3133</v>
      </c>
      <c r="F25676" s="4" t="s">
        <v>3003</v>
      </c>
      <c r="G25676" s="5">
        <v>1870</v>
      </c>
      <c r="H25676" s="6">
        <v>0.12673799999999999</v>
      </c>
      <c r="I25676" s="7">
        <v>42.646999999999998</v>
      </c>
      <c r="J25676" s="2">
        <v>33</v>
      </c>
      <c r="K25676">
        <v>1</v>
      </c>
    </row>
    <row r="25677" spans="1:11" x14ac:dyDescent="0.25">
      <c r="A25677">
        <v>31788</v>
      </c>
      <c r="B25677" s="2">
        <v>10.68662</v>
      </c>
      <c r="C25677" s="3">
        <v>10989</v>
      </c>
      <c r="D25677" s="4">
        <v>34220</v>
      </c>
      <c r="E25677" t="s">
        <v>6661</v>
      </c>
      <c r="F25677" s="4" t="s">
        <v>6363</v>
      </c>
      <c r="G25677" s="5">
        <v>6355</v>
      </c>
      <c r="H25677" s="6">
        <v>0.14946509999999999</v>
      </c>
      <c r="I25677" s="7">
        <v>38.713999999999999</v>
      </c>
    </row>
    <row r="25678" spans="1:11" x14ac:dyDescent="0.25">
      <c r="A25678">
        <v>73033</v>
      </c>
      <c r="B25678" s="2">
        <v>10.685040000000001</v>
      </c>
      <c r="C25678" s="3">
        <v>433</v>
      </c>
      <c r="E25678" t="s">
        <v>13474</v>
      </c>
      <c r="F25678" s="4" t="s">
        <v>13462</v>
      </c>
      <c r="G25678" s="5">
        <v>256</v>
      </c>
      <c r="H25678" s="6">
        <v>0.1328125</v>
      </c>
      <c r="I25678" s="7">
        <v>41.591000000000001</v>
      </c>
    </row>
    <row r="25679" spans="1:11" x14ac:dyDescent="0.25">
      <c r="A25679">
        <v>85193</v>
      </c>
      <c r="B25679" s="2">
        <v>10.68431</v>
      </c>
      <c r="C25679" s="3">
        <v>4006</v>
      </c>
      <c r="D25679" s="4">
        <v>38060</v>
      </c>
      <c r="E25679" t="s">
        <v>14967</v>
      </c>
      <c r="F25679" s="4" t="s">
        <v>14962</v>
      </c>
      <c r="G25679" s="5">
        <v>2776</v>
      </c>
      <c r="H25679" s="6">
        <v>5.0774199999999999E-2</v>
      </c>
      <c r="I25679" s="7">
        <v>55.764000000000003</v>
      </c>
    </row>
    <row r="25680" spans="1:11" x14ac:dyDescent="0.25">
      <c r="A25680">
        <v>43457</v>
      </c>
      <c r="B25680" s="2">
        <v>10.68343</v>
      </c>
      <c r="C25680" s="3">
        <v>1373</v>
      </c>
      <c r="D25680" s="4">
        <v>45780</v>
      </c>
      <c r="E25680" t="s">
        <v>8380</v>
      </c>
      <c r="F25680" s="4" t="s">
        <v>8295</v>
      </c>
      <c r="G25680" s="5">
        <v>898</v>
      </c>
      <c r="H25680" s="6">
        <v>8.1201300000000004E-2</v>
      </c>
      <c r="I25680" s="7">
        <v>50.5</v>
      </c>
    </row>
    <row r="25681" spans="1:11" x14ac:dyDescent="0.25">
      <c r="A25681">
        <v>16502</v>
      </c>
      <c r="B25681" s="2">
        <v>10.68078</v>
      </c>
      <c r="C25681" s="3">
        <v>16416</v>
      </c>
      <c r="D25681" s="4">
        <v>21500</v>
      </c>
      <c r="E25681" t="s">
        <v>3520</v>
      </c>
      <c r="F25681" s="4" t="s">
        <v>3003</v>
      </c>
      <c r="G25681" s="5">
        <v>10187</v>
      </c>
      <c r="H25681" s="6">
        <v>0.1902238</v>
      </c>
      <c r="I25681" s="7">
        <v>31.66</v>
      </c>
      <c r="J25681" s="2">
        <v>42.625</v>
      </c>
      <c r="K25681">
        <v>8</v>
      </c>
    </row>
    <row r="25682" spans="1:11" x14ac:dyDescent="0.25">
      <c r="A25682">
        <v>39335</v>
      </c>
      <c r="B25682" s="2">
        <v>10.67779</v>
      </c>
      <c r="C25682" s="3">
        <v>3249</v>
      </c>
      <c r="D25682" s="4">
        <v>32940</v>
      </c>
      <c r="E25682" t="s">
        <v>7783</v>
      </c>
      <c r="F25682" s="4" t="s">
        <v>7633</v>
      </c>
      <c r="G25682" s="5">
        <v>2289</v>
      </c>
      <c r="H25682" s="6">
        <v>0.16244539999999999</v>
      </c>
      <c r="I25682" s="7">
        <v>36.457999999999998</v>
      </c>
    </row>
    <row r="25683" spans="1:11" x14ac:dyDescent="0.25">
      <c r="A25683">
        <v>17812</v>
      </c>
      <c r="B25683" s="2">
        <v>10.677009999999999</v>
      </c>
      <c r="C25683" s="3">
        <v>1463</v>
      </c>
      <c r="D25683" s="4">
        <v>42780</v>
      </c>
      <c r="E25683" t="s">
        <v>3863</v>
      </c>
      <c r="F25683" s="4" t="s">
        <v>3003</v>
      </c>
      <c r="G25683" s="5">
        <v>961</v>
      </c>
      <c r="H25683" s="6">
        <v>7.8043699999999994E-2</v>
      </c>
      <c r="I25683" s="7">
        <v>51.042000000000002</v>
      </c>
    </row>
    <row r="25684" spans="1:11" x14ac:dyDescent="0.25">
      <c r="A25684">
        <v>44611</v>
      </c>
      <c r="B25684" s="2">
        <v>10.67651</v>
      </c>
      <c r="C25684" s="3">
        <v>1656</v>
      </c>
      <c r="E25684" t="s">
        <v>8574</v>
      </c>
      <c r="F25684" s="4" t="s">
        <v>8295</v>
      </c>
      <c r="G25684" s="5">
        <v>1141</v>
      </c>
      <c r="H25684" s="6">
        <v>6.1296000000000003E-2</v>
      </c>
      <c r="I25684" s="7">
        <v>53.930999999999997</v>
      </c>
    </row>
    <row r="25685" spans="1:11" x14ac:dyDescent="0.25">
      <c r="A25685">
        <v>71851</v>
      </c>
      <c r="B25685" s="2">
        <v>10.67587</v>
      </c>
      <c r="C25685" s="3">
        <v>2404</v>
      </c>
      <c r="E25685" t="s">
        <v>3622</v>
      </c>
      <c r="F25685" s="4" t="s">
        <v>13183</v>
      </c>
      <c r="G25685" s="5">
        <v>1547</v>
      </c>
      <c r="H25685" s="6">
        <v>0.1415643</v>
      </c>
      <c r="I25685" s="7">
        <v>40.058</v>
      </c>
    </row>
    <row r="25686" spans="1:11" x14ac:dyDescent="0.25">
      <c r="A25686">
        <v>64767</v>
      </c>
      <c r="B25686" s="2">
        <v>10.675409999999999</v>
      </c>
      <c r="C25686" s="3">
        <v>460</v>
      </c>
      <c r="E25686" t="s">
        <v>842</v>
      </c>
      <c r="F25686" s="4" t="s">
        <v>12102</v>
      </c>
      <c r="G25686" s="5">
        <v>363</v>
      </c>
      <c r="H25686" s="6">
        <v>7.4380199999999994E-2</v>
      </c>
      <c r="I25686" s="7">
        <v>51.667000000000002</v>
      </c>
    </row>
    <row r="25687" spans="1:11" x14ac:dyDescent="0.25">
      <c r="A25687">
        <v>61379</v>
      </c>
      <c r="B25687" s="2">
        <v>10.67507</v>
      </c>
      <c r="C25687" s="3">
        <v>1661</v>
      </c>
      <c r="D25687" s="4">
        <v>36860</v>
      </c>
      <c r="E25687" t="s">
        <v>11735</v>
      </c>
      <c r="F25687" s="4" t="s">
        <v>11490</v>
      </c>
      <c r="G25687" s="5">
        <v>1046</v>
      </c>
      <c r="H25687" s="6">
        <v>5.54493E-2</v>
      </c>
      <c r="I25687" s="7">
        <v>54.933999999999997</v>
      </c>
    </row>
    <row r="25688" spans="1:11" x14ac:dyDescent="0.25">
      <c r="A25688">
        <v>46346</v>
      </c>
      <c r="B25688" s="2">
        <v>10.674580000000001</v>
      </c>
      <c r="C25688" s="3">
        <v>1557</v>
      </c>
      <c r="D25688" s="4">
        <v>33140</v>
      </c>
      <c r="E25688" t="s">
        <v>8849</v>
      </c>
      <c r="F25688" s="4" t="s">
        <v>8800</v>
      </c>
      <c r="G25688" s="5">
        <v>991</v>
      </c>
      <c r="H25688" s="6">
        <v>8.06452E-2</v>
      </c>
      <c r="I25688" s="7">
        <v>50.576999999999998</v>
      </c>
    </row>
    <row r="25689" spans="1:11" x14ac:dyDescent="0.25">
      <c r="A25689">
        <v>72117</v>
      </c>
      <c r="B25689" s="2">
        <v>10.672190000000001</v>
      </c>
      <c r="C25689" s="3">
        <v>12873</v>
      </c>
      <c r="D25689" s="4">
        <v>30780</v>
      </c>
      <c r="E25689" t="s">
        <v>13280</v>
      </c>
      <c r="F25689" s="4" t="s">
        <v>13183</v>
      </c>
      <c r="G25689" s="5">
        <v>9034</v>
      </c>
      <c r="H25689" s="6">
        <v>0.1219836</v>
      </c>
      <c r="I25689" s="7">
        <v>43.427999999999997</v>
      </c>
      <c r="J25689" s="2">
        <v>48.5</v>
      </c>
      <c r="K25689">
        <v>2</v>
      </c>
    </row>
    <row r="25690" spans="1:11" x14ac:dyDescent="0.25">
      <c r="A25690">
        <v>16839</v>
      </c>
      <c r="B25690" s="2">
        <v>10.66994</v>
      </c>
      <c r="C25690" s="3">
        <v>469</v>
      </c>
      <c r="D25690" s="4">
        <v>20180</v>
      </c>
      <c r="E25690" t="s">
        <v>3609</v>
      </c>
      <c r="F25690" s="4" t="s">
        <v>3003</v>
      </c>
      <c r="G25690" s="5">
        <v>342</v>
      </c>
      <c r="H25690" s="6">
        <v>7.3099399999999995E-2</v>
      </c>
      <c r="I25690" s="7">
        <v>51.875</v>
      </c>
    </row>
    <row r="25691" spans="1:11" x14ac:dyDescent="0.25">
      <c r="A25691">
        <v>55454</v>
      </c>
      <c r="B25691" s="2">
        <v>10.6691</v>
      </c>
      <c r="C25691" s="3">
        <v>7550</v>
      </c>
      <c r="D25691" s="4">
        <v>33460</v>
      </c>
      <c r="E25691" t="s">
        <v>10500</v>
      </c>
      <c r="F25691" s="4" t="s">
        <v>10428</v>
      </c>
      <c r="G25691" s="5">
        <v>3193</v>
      </c>
      <c r="H25691" s="6">
        <v>0.25367990000000001</v>
      </c>
      <c r="I25691" s="7">
        <v>20.667000000000002</v>
      </c>
      <c r="J25691" s="2">
        <v>38.25</v>
      </c>
      <c r="K25691">
        <v>4</v>
      </c>
    </row>
    <row r="25692" spans="1:11" x14ac:dyDescent="0.25">
      <c r="A25692">
        <v>42167</v>
      </c>
      <c r="B25692" s="2">
        <v>10.667</v>
      </c>
      <c r="C25692" s="3">
        <v>7837</v>
      </c>
      <c r="E25692" t="s">
        <v>8209</v>
      </c>
      <c r="F25692" s="4" t="s">
        <v>7883</v>
      </c>
      <c r="G25692" s="5">
        <v>5590</v>
      </c>
      <c r="H25692" s="6">
        <v>0.13273699999999999</v>
      </c>
      <c r="I25692" s="7">
        <v>41.563000000000002</v>
      </c>
      <c r="J25692" s="2">
        <v>63</v>
      </c>
      <c r="K25692">
        <v>1</v>
      </c>
    </row>
    <row r="25693" spans="1:11" x14ac:dyDescent="0.25">
      <c r="A25693">
        <v>18244</v>
      </c>
      <c r="B25693" s="2">
        <v>10.66559</v>
      </c>
      <c r="C25693" s="3">
        <v>414</v>
      </c>
      <c r="D25693" s="4">
        <v>10900</v>
      </c>
      <c r="E25693" t="s">
        <v>4006</v>
      </c>
      <c r="F25693" s="4" t="s">
        <v>3003</v>
      </c>
      <c r="G25693" s="5">
        <v>303</v>
      </c>
      <c r="H25693" s="6">
        <v>0.1056106</v>
      </c>
      <c r="I25693" s="7">
        <v>46.25</v>
      </c>
    </row>
    <row r="25694" spans="1:11" x14ac:dyDescent="0.25">
      <c r="A25694">
        <v>67122</v>
      </c>
      <c r="B25694" s="2">
        <v>10.6655</v>
      </c>
      <c r="C25694" s="3">
        <v>108</v>
      </c>
      <c r="E25694" t="s">
        <v>5619</v>
      </c>
      <c r="F25694" s="4" t="s">
        <v>12494</v>
      </c>
      <c r="G25694" s="5">
        <v>82</v>
      </c>
      <c r="H25694" s="6">
        <v>0.2289157</v>
      </c>
      <c r="I25694" s="7">
        <v>24.937999999999999</v>
      </c>
    </row>
    <row r="25695" spans="1:11" x14ac:dyDescent="0.25">
      <c r="A25695">
        <v>26704</v>
      </c>
      <c r="B25695" s="2">
        <v>10.664479999999999</v>
      </c>
      <c r="C25695" s="3">
        <v>6046</v>
      </c>
      <c r="D25695" s="4">
        <v>49020</v>
      </c>
      <c r="E25695" t="s">
        <v>801</v>
      </c>
      <c r="F25695" s="4" t="s">
        <v>5144</v>
      </c>
      <c r="G25695" s="5">
        <v>4158</v>
      </c>
      <c r="H25695" s="6">
        <v>7.2132699999999994E-2</v>
      </c>
      <c r="I25695" s="7">
        <v>52.030999999999999</v>
      </c>
      <c r="J25695" s="2">
        <v>10</v>
      </c>
      <c r="K25695">
        <v>1</v>
      </c>
    </row>
    <row r="25696" spans="1:11" x14ac:dyDescent="0.25">
      <c r="A25696">
        <v>76645</v>
      </c>
      <c r="B25696" s="2">
        <v>10.661899999999999</v>
      </c>
      <c r="C25696" s="3">
        <v>11178</v>
      </c>
      <c r="E25696" t="s">
        <v>4556</v>
      </c>
      <c r="F25696" s="4" t="s">
        <v>13752</v>
      </c>
      <c r="G25696" s="5">
        <v>6638</v>
      </c>
      <c r="H25696" s="6">
        <v>0.13739080000000001</v>
      </c>
      <c r="I25696" s="7">
        <v>40.75</v>
      </c>
      <c r="J25696" s="2">
        <v>44</v>
      </c>
      <c r="K25696">
        <v>2</v>
      </c>
    </row>
    <row r="25697" spans="1:11" x14ac:dyDescent="0.25">
      <c r="A25697">
        <v>74880</v>
      </c>
      <c r="B25697" s="2">
        <v>10.65992</v>
      </c>
      <c r="C25697" s="3">
        <v>2329</v>
      </c>
      <c r="E25697" t="s">
        <v>13728</v>
      </c>
      <c r="F25697" s="4" t="s">
        <v>13462</v>
      </c>
      <c r="G25697" s="5">
        <v>1608</v>
      </c>
      <c r="H25697" s="6">
        <v>9.6954600000000002E-2</v>
      </c>
      <c r="I25697" s="7">
        <v>47.731000000000002</v>
      </c>
    </row>
    <row r="25698" spans="1:11" x14ac:dyDescent="0.25">
      <c r="A25698">
        <v>71676</v>
      </c>
      <c r="B25698" s="2">
        <v>10.65943</v>
      </c>
      <c r="C25698" s="3">
        <v>586</v>
      </c>
      <c r="E25698" t="s">
        <v>583</v>
      </c>
      <c r="F25698" s="4" t="s">
        <v>13183</v>
      </c>
      <c r="G25698" s="5">
        <v>460</v>
      </c>
      <c r="H25698" s="6">
        <v>0.14099780000000001</v>
      </c>
      <c r="I25698" s="7">
        <v>40.113999999999997</v>
      </c>
    </row>
    <row r="25699" spans="1:11" x14ac:dyDescent="0.25">
      <c r="A25699">
        <v>24343</v>
      </c>
      <c r="B25699" s="2">
        <v>10.657780000000001</v>
      </c>
      <c r="C25699" s="3">
        <v>8835</v>
      </c>
      <c r="E25699" t="s">
        <v>3420</v>
      </c>
      <c r="F25699" s="4" t="s">
        <v>4335</v>
      </c>
      <c r="G25699" s="5">
        <v>6434</v>
      </c>
      <c r="H25699" s="6">
        <v>0.1117327</v>
      </c>
      <c r="I25699" s="7">
        <v>45.170999999999999</v>
      </c>
      <c r="J25699" s="2">
        <v>57.666699999999999</v>
      </c>
      <c r="K25699">
        <v>3</v>
      </c>
    </row>
    <row r="25700" spans="1:11" x14ac:dyDescent="0.25">
      <c r="A25700">
        <v>62277</v>
      </c>
      <c r="B25700" s="2">
        <v>10.656000000000001</v>
      </c>
      <c r="C25700" s="3">
        <v>1513</v>
      </c>
      <c r="E25700" t="s">
        <v>11916</v>
      </c>
      <c r="F25700" s="4" t="s">
        <v>11490</v>
      </c>
      <c r="G25700" s="5">
        <v>999</v>
      </c>
      <c r="H25700" s="6">
        <v>3.9038999999999997E-2</v>
      </c>
      <c r="I25700" s="7">
        <v>57.725000000000001</v>
      </c>
      <c r="J25700" s="2">
        <v>58</v>
      </c>
      <c r="K25700">
        <v>1</v>
      </c>
    </row>
    <row r="25701" spans="1:11" x14ac:dyDescent="0.25">
      <c r="A25701">
        <v>78953</v>
      </c>
      <c r="B25701" s="2">
        <v>10.655609999999999</v>
      </c>
      <c r="C25701" s="3">
        <v>861</v>
      </c>
      <c r="D25701" s="4">
        <v>12420</v>
      </c>
      <c r="E25701" t="s">
        <v>14330</v>
      </c>
      <c r="F25701" s="4" t="s">
        <v>13752</v>
      </c>
      <c r="G25701" s="5">
        <v>615</v>
      </c>
      <c r="H25701" s="6">
        <v>0.1154472</v>
      </c>
      <c r="I25701" s="7">
        <v>44.521000000000001</v>
      </c>
    </row>
    <row r="25702" spans="1:11" x14ac:dyDescent="0.25">
      <c r="A25702">
        <v>4787</v>
      </c>
      <c r="B25702" s="2">
        <v>10.655329999999999</v>
      </c>
      <c r="C25702" s="3">
        <v>680</v>
      </c>
      <c r="E25702" t="s">
        <v>67</v>
      </c>
      <c r="F25702" s="4" t="s">
        <v>701</v>
      </c>
      <c r="G25702" s="5">
        <v>540</v>
      </c>
      <c r="H25702" s="6">
        <v>0.1</v>
      </c>
      <c r="I25702" s="7">
        <v>47.188000000000002</v>
      </c>
    </row>
    <row r="25703" spans="1:11" x14ac:dyDescent="0.25">
      <c r="A25703">
        <v>49903</v>
      </c>
      <c r="B25703" s="2">
        <v>10.65517</v>
      </c>
      <c r="C25703" s="3">
        <v>180</v>
      </c>
      <c r="E25703" t="s">
        <v>9559</v>
      </c>
      <c r="F25703" s="4" t="s">
        <v>9106</v>
      </c>
      <c r="G25703" s="5">
        <v>118</v>
      </c>
      <c r="H25703" s="6">
        <v>0.1271186</v>
      </c>
      <c r="I25703" s="7">
        <v>42.5</v>
      </c>
      <c r="J25703" s="2">
        <v>65</v>
      </c>
      <c r="K25703">
        <v>2</v>
      </c>
    </row>
    <row r="25704" spans="1:11" x14ac:dyDescent="0.25">
      <c r="A25704">
        <v>48216</v>
      </c>
      <c r="B25704" s="2">
        <v>10.654310000000001</v>
      </c>
      <c r="C25704" s="3">
        <v>5169</v>
      </c>
      <c r="D25704" s="4">
        <v>19820</v>
      </c>
      <c r="E25704" t="s">
        <v>996</v>
      </c>
      <c r="F25704" s="4" t="s">
        <v>9106</v>
      </c>
      <c r="G25704" s="5">
        <v>3480</v>
      </c>
      <c r="H25704" s="6">
        <v>0.17581150000000001</v>
      </c>
      <c r="I25704" s="7">
        <v>34.082999999999998</v>
      </c>
      <c r="J25704" s="2">
        <v>29.2</v>
      </c>
      <c r="K25704">
        <v>5</v>
      </c>
    </row>
    <row r="25705" spans="1:11" x14ac:dyDescent="0.25">
      <c r="A25705">
        <v>48015</v>
      </c>
      <c r="B25705" s="2">
        <v>10.652089999999999</v>
      </c>
      <c r="C25705" s="3">
        <v>8279</v>
      </c>
      <c r="D25705" s="4">
        <v>19820</v>
      </c>
      <c r="E25705" t="s">
        <v>9111</v>
      </c>
      <c r="F25705" s="4" t="s">
        <v>9106</v>
      </c>
      <c r="G25705" s="5">
        <v>5804</v>
      </c>
      <c r="H25705" s="6">
        <v>0.1111111</v>
      </c>
      <c r="I25705" s="7">
        <v>45.262999999999998</v>
      </c>
      <c r="J25705" s="2">
        <v>42</v>
      </c>
      <c r="K25705">
        <v>4</v>
      </c>
    </row>
    <row r="25706" spans="1:11" x14ac:dyDescent="0.25">
      <c r="A25706">
        <v>77328</v>
      </c>
      <c r="B25706" s="2">
        <v>10.64814</v>
      </c>
      <c r="C25706" s="3">
        <v>17329</v>
      </c>
      <c r="D25706" s="4">
        <v>26420</v>
      </c>
      <c r="E25706" t="s">
        <v>2480</v>
      </c>
      <c r="F25706" s="4" t="s">
        <v>13752</v>
      </c>
      <c r="G25706" s="5">
        <v>10704</v>
      </c>
      <c r="H25706" s="6">
        <v>6.2313199999999999E-2</v>
      </c>
      <c r="I25706" s="7">
        <v>53.69</v>
      </c>
      <c r="J25706" s="2">
        <v>22</v>
      </c>
      <c r="K25706">
        <v>1</v>
      </c>
    </row>
    <row r="25707" spans="1:11" x14ac:dyDescent="0.25">
      <c r="A25707">
        <v>71411</v>
      </c>
      <c r="B25707" s="2">
        <v>10.64517</v>
      </c>
      <c r="C25707" s="3">
        <v>2549</v>
      </c>
      <c r="D25707" s="4">
        <v>35060</v>
      </c>
      <c r="E25707" t="s">
        <v>13161</v>
      </c>
      <c r="F25707" s="4" t="s">
        <v>12927</v>
      </c>
      <c r="G25707" s="5">
        <v>1700</v>
      </c>
      <c r="H25707" s="6">
        <v>9.5238100000000006E-2</v>
      </c>
      <c r="I25707" s="7">
        <v>48</v>
      </c>
    </row>
    <row r="25708" spans="1:11" x14ac:dyDescent="0.25">
      <c r="A25708">
        <v>38635</v>
      </c>
      <c r="B25708" s="2">
        <v>10.64217</v>
      </c>
      <c r="C25708" s="3">
        <v>16291</v>
      </c>
      <c r="D25708" s="4">
        <v>32820</v>
      </c>
      <c r="E25708" t="s">
        <v>5726</v>
      </c>
      <c r="F25708" s="4" t="s">
        <v>7633</v>
      </c>
      <c r="G25708" s="5">
        <v>10824</v>
      </c>
      <c r="H25708" s="6">
        <v>0.12332559999999999</v>
      </c>
      <c r="I25708" s="7">
        <v>43.140999999999998</v>
      </c>
    </row>
    <row r="25709" spans="1:11" x14ac:dyDescent="0.25">
      <c r="A25709">
        <v>38012</v>
      </c>
      <c r="B25709" s="2">
        <v>10.63729</v>
      </c>
      <c r="C25709" s="3">
        <v>14192</v>
      </c>
      <c r="E25709" t="s">
        <v>1033</v>
      </c>
      <c r="F25709" s="4" t="s">
        <v>7348</v>
      </c>
      <c r="G25709" s="5">
        <v>9574</v>
      </c>
      <c r="H25709" s="6">
        <v>0.13994780000000001</v>
      </c>
      <c r="I25709" s="7">
        <v>40.268000000000001</v>
      </c>
      <c r="J25709" s="2">
        <v>51.75</v>
      </c>
      <c r="K25709">
        <v>4</v>
      </c>
    </row>
    <row r="25710" spans="1:11" x14ac:dyDescent="0.25">
      <c r="A25710">
        <v>42350</v>
      </c>
      <c r="B25710" s="2">
        <v>10.634740000000001</v>
      </c>
      <c r="C25710" s="3">
        <v>1475</v>
      </c>
      <c r="D25710" s="4">
        <v>36980</v>
      </c>
      <c r="E25710" t="s">
        <v>8239</v>
      </c>
      <c r="F25710" s="4" t="s">
        <v>7883</v>
      </c>
      <c r="G25710" s="5">
        <v>1057</v>
      </c>
      <c r="H25710" s="6">
        <v>8.5066199999999995E-2</v>
      </c>
      <c r="I25710" s="7">
        <v>49.75</v>
      </c>
    </row>
    <row r="25711" spans="1:11" x14ac:dyDescent="0.25">
      <c r="A25711">
        <v>24646</v>
      </c>
      <c r="B25711" s="2">
        <v>10.63435</v>
      </c>
      <c r="C25711" s="3">
        <v>686</v>
      </c>
      <c r="E25711" t="s">
        <v>132</v>
      </c>
      <c r="F25711" s="4" t="s">
        <v>4335</v>
      </c>
      <c r="G25711" s="5">
        <v>561</v>
      </c>
      <c r="H25711" s="6">
        <v>8.7188600000000005E-2</v>
      </c>
      <c r="I25711" s="7">
        <v>49.375</v>
      </c>
    </row>
    <row r="25712" spans="1:11" x14ac:dyDescent="0.25">
      <c r="A25712">
        <v>74854</v>
      </c>
      <c r="B25712" s="2">
        <v>10.63396</v>
      </c>
      <c r="C25712" s="3">
        <v>1603</v>
      </c>
      <c r="D25712" s="4">
        <v>43060</v>
      </c>
      <c r="E25712" t="s">
        <v>13720</v>
      </c>
      <c r="F25712" s="4" t="s">
        <v>13462</v>
      </c>
      <c r="G25712" s="5">
        <v>1088</v>
      </c>
      <c r="H25712" s="6">
        <v>0.1148897</v>
      </c>
      <c r="I25712" s="7">
        <v>44.582999999999998</v>
      </c>
      <c r="J25712" s="2">
        <v>56</v>
      </c>
      <c r="K25712">
        <v>1</v>
      </c>
    </row>
    <row r="25713" spans="1:11" x14ac:dyDescent="0.25">
      <c r="A25713">
        <v>98568</v>
      </c>
      <c r="B25713" s="2">
        <v>10.63326</v>
      </c>
      <c r="C25713" s="3">
        <v>2783</v>
      </c>
      <c r="D25713" s="4">
        <v>10140</v>
      </c>
      <c r="E25713" t="s">
        <v>1324</v>
      </c>
      <c r="F25713" s="4" t="s">
        <v>16344</v>
      </c>
      <c r="G25713" s="5">
        <v>1850</v>
      </c>
      <c r="H25713" s="6">
        <v>8.4864899999999993E-2</v>
      </c>
      <c r="I25713" s="7">
        <v>49.77</v>
      </c>
    </row>
    <row r="25714" spans="1:11" x14ac:dyDescent="0.25">
      <c r="A25714">
        <v>40456</v>
      </c>
      <c r="B25714" s="2">
        <v>10.63125</v>
      </c>
      <c r="C25714" s="3">
        <v>9614</v>
      </c>
      <c r="D25714" s="4">
        <v>40080</v>
      </c>
      <c r="E25714" t="s">
        <v>807</v>
      </c>
      <c r="F25714" s="4" t="s">
        <v>7883</v>
      </c>
      <c r="G25714" s="5">
        <v>6543</v>
      </c>
      <c r="H25714" s="6">
        <v>0.13388349999999999</v>
      </c>
      <c r="I25714" s="7">
        <v>41.292000000000002</v>
      </c>
    </row>
    <row r="25715" spans="1:11" x14ac:dyDescent="0.25">
      <c r="A25715">
        <v>42749</v>
      </c>
      <c r="B25715" s="2">
        <v>10.628869999999999</v>
      </c>
      <c r="C25715" s="3">
        <v>5096</v>
      </c>
      <c r="E25715" t="s">
        <v>8289</v>
      </c>
      <c r="F25715" s="4" t="s">
        <v>7883</v>
      </c>
      <c r="G25715" s="5">
        <v>3411</v>
      </c>
      <c r="H25715" s="6">
        <v>0.13221930000000001</v>
      </c>
      <c r="I25715" s="7">
        <v>41.576999999999998</v>
      </c>
    </row>
    <row r="25716" spans="1:11" x14ac:dyDescent="0.25">
      <c r="A25716">
        <v>14060</v>
      </c>
      <c r="B25716" s="2">
        <v>10.62796</v>
      </c>
      <c r="C25716" s="3">
        <v>531</v>
      </c>
      <c r="E25716" t="s">
        <v>2789</v>
      </c>
      <c r="F25716" s="4" t="s">
        <v>1280</v>
      </c>
      <c r="G25716" s="5">
        <v>402</v>
      </c>
      <c r="H25716" s="6">
        <v>9.4292799999999996E-2</v>
      </c>
      <c r="I25716" s="7">
        <v>48.125</v>
      </c>
    </row>
    <row r="25717" spans="1:11" x14ac:dyDescent="0.25">
      <c r="A25717">
        <v>89048</v>
      </c>
      <c r="B25717" s="2">
        <v>10.624129999999999</v>
      </c>
      <c r="C25717" s="3">
        <v>20257</v>
      </c>
      <c r="D25717" s="4">
        <v>37220</v>
      </c>
      <c r="E25717" t="s">
        <v>15336</v>
      </c>
      <c r="F25717" s="4" t="s">
        <v>15318</v>
      </c>
      <c r="G25717" s="5">
        <v>15600</v>
      </c>
      <c r="H25717" s="6">
        <v>0.1180694</v>
      </c>
      <c r="I25717" s="7">
        <v>44.015000000000001</v>
      </c>
      <c r="J25717" s="2">
        <v>55.666699999999999</v>
      </c>
      <c r="K25717">
        <v>3</v>
      </c>
    </row>
    <row r="25718" spans="1:11" x14ac:dyDescent="0.25">
      <c r="A25718">
        <v>15458</v>
      </c>
      <c r="B25718" s="2">
        <v>10.61994</v>
      </c>
      <c r="C25718" s="3">
        <v>2727</v>
      </c>
      <c r="D25718" s="4">
        <v>38300</v>
      </c>
      <c r="E25718" t="s">
        <v>3158</v>
      </c>
      <c r="F25718" s="4" t="s">
        <v>3003</v>
      </c>
      <c r="G25718" s="5">
        <v>1894</v>
      </c>
      <c r="H25718" s="6">
        <v>0.15461739999999999</v>
      </c>
      <c r="I25718" s="7">
        <v>37.697000000000003</v>
      </c>
    </row>
    <row r="25719" spans="1:11" x14ac:dyDescent="0.25">
      <c r="A25719">
        <v>49812</v>
      </c>
      <c r="B25719" s="2">
        <v>10.61932</v>
      </c>
      <c r="C25719" s="3">
        <v>944</v>
      </c>
      <c r="D25719" s="4">
        <v>31940</v>
      </c>
      <c r="E25719" t="s">
        <v>9514</v>
      </c>
      <c r="F25719" s="4" t="s">
        <v>9106</v>
      </c>
      <c r="G25719" s="5">
        <v>689</v>
      </c>
      <c r="H25719" s="6">
        <v>0.15384619999999999</v>
      </c>
      <c r="I25719" s="7">
        <v>37.829000000000001</v>
      </c>
      <c r="J25719" s="2">
        <v>66</v>
      </c>
      <c r="K25719">
        <v>1</v>
      </c>
    </row>
    <row r="25720" spans="1:11" x14ac:dyDescent="0.25">
      <c r="A25720">
        <v>13020</v>
      </c>
      <c r="B25720" s="2">
        <v>10.61913</v>
      </c>
      <c r="C25720" s="3">
        <v>144</v>
      </c>
      <c r="D25720" s="4">
        <v>45060</v>
      </c>
      <c r="E25720" t="s">
        <v>2466</v>
      </c>
      <c r="F25720" s="4" t="s">
        <v>1280</v>
      </c>
      <c r="G25720" s="5">
        <v>97</v>
      </c>
      <c r="H25720" s="6">
        <v>0.18556700000000001</v>
      </c>
      <c r="I25720" s="7">
        <v>32.344000000000001</v>
      </c>
    </row>
    <row r="25721" spans="1:11" x14ac:dyDescent="0.25">
      <c r="A25721">
        <v>25039</v>
      </c>
      <c r="B25721" s="2">
        <v>10.61894</v>
      </c>
      <c r="C25721" s="3">
        <v>1253</v>
      </c>
      <c r="D25721" s="4">
        <v>16620</v>
      </c>
      <c r="E25721" t="s">
        <v>1346</v>
      </c>
      <c r="F25721" s="4" t="s">
        <v>5144</v>
      </c>
      <c r="G25721" s="5">
        <v>704</v>
      </c>
      <c r="H25721" s="6">
        <v>6.2411300000000003E-2</v>
      </c>
      <c r="I25721" s="7">
        <v>53.625</v>
      </c>
    </row>
    <row r="25722" spans="1:11" x14ac:dyDescent="0.25">
      <c r="A25722">
        <v>31783</v>
      </c>
      <c r="B25722" s="2">
        <v>10.618600000000001</v>
      </c>
      <c r="C25722" s="3">
        <v>1003</v>
      </c>
      <c r="E25722" t="s">
        <v>6669</v>
      </c>
      <c r="F25722" s="4" t="s">
        <v>6363</v>
      </c>
      <c r="G25722" s="5">
        <v>694</v>
      </c>
      <c r="H25722" s="6">
        <v>0.11654680000000001</v>
      </c>
      <c r="I25722" s="7">
        <v>44.25</v>
      </c>
    </row>
    <row r="25723" spans="1:11" x14ac:dyDescent="0.25">
      <c r="A25723">
        <v>29706</v>
      </c>
      <c r="B25723" s="2">
        <v>10.61515</v>
      </c>
      <c r="C25723" s="3">
        <v>20101</v>
      </c>
      <c r="D25723" s="4">
        <v>16740</v>
      </c>
      <c r="E25723" t="s">
        <v>28</v>
      </c>
      <c r="F25723" s="4" t="s">
        <v>6130</v>
      </c>
      <c r="G25723" s="5">
        <v>13720</v>
      </c>
      <c r="H25723" s="6">
        <v>0.13920270000000001</v>
      </c>
      <c r="I25723" s="7">
        <v>40.329000000000001</v>
      </c>
      <c r="J25723" s="2">
        <v>42.333300000000001</v>
      </c>
      <c r="K25723">
        <v>3</v>
      </c>
    </row>
    <row r="25724" spans="1:11" x14ac:dyDescent="0.25">
      <c r="A25724">
        <v>53216</v>
      </c>
      <c r="B25724" s="2">
        <v>10.60707</v>
      </c>
      <c r="C25724" s="3">
        <v>32800</v>
      </c>
      <c r="D25724" s="4">
        <v>33340</v>
      </c>
      <c r="E25724" t="s">
        <v>10098</v>
      </c>
      <c r="F25724" s="4" t="s">
        <v>10031</v>
      </c>
      <c r="G25724" s="5">
        <v>20027</v>
      </c>
      <c r="H25724" s="6">
        <v>0.15554000000000001</v>
      </c>
      <c r="I25724" s="7">
        <v>37.503999999999998</v>
      </c>
      <c r="J25724" s="2">
        <v>37.8889</v>
      </c>
      <c r="K25724">
        <v>9</v>
      </c>
    </row>
    <row r="25725" spans="1:11" x14ac:dyDescent="0.25">
      <c r="A25725">
        <v>34982</v>
      </c>
      <c r="B25725" s="2">
        <v>10.59806</v>
      </c>
      <c r="C25725" s="3">
        <v>24913</v>
      </c>
      <c r="D25725" s="4">
        <v>38940</v>
      </c>
      <c r="E25725" t="s">
        <v>7020</v>
      </c>
      <c r="F25725" s="4" t="s">
        <v>6689</v>
      </c>
      <c r="G25725" s="5">
        <v>17618</v>
      </c>
      <c r="H25725" s="6">
        <v>0.13196730000000001</v>
      </c>
      <c r="I25725" s="7">
        <v>41.569000000000003</v>
      </c>
      <c r="J25725" s="2">
        <v>54.333300000000001</v>
      </c>
      <c r="K25725">
        <v>3</v>
      </c>
    </row>
    <row r="25726" spans="1:11" x14ac:dyDescent="0.25">
      <c r="A25726">
        <v>65770</v>
      </c>
      <c r="B25726" s="2">
        <v>10.59342</v>
      </c>
      <c r="C25726" s="3">
        <v>2619</v>
      </c>
      <c r="D25726" s="4">
        <v>44180</v>
      </c>
      <c r="E25726" t="s">
        <v>7173</v>
      </c>
      <c r="F25726" s="4" t="s">
        <v>12102</v>
      </c>
      <c r="G25726" s="5">
        <v>1748</v>
      </c>
      <c r="H25726" s="6">
        <v>0.1023442</v>
      </c>
      <c r="I25726" s="7">
        <v>46.688000000000002</v>
      </c>
      <c r="J25726" s="2">
        <v>51</v>
      </c>
      <c r="K25726">
        <v>1</v>
      </c>
    </row>
    <row r="25727" spans="1:11" x14ac:dyDescent="0.25">
      <c r="A25727">
        <v>25921</v>
      </c>
      <c r="B25727" s="2">
        <v>10.592700000000001</v>
      </c>
      <c r="C25727" s="3">
        <v>2010</v>
      </c>
      <c r="D25727" s="4">
        <v>13220</v>
      </c>
      <c r="E25727" t="s">
        <v>5446</v>
      </c>
      <c r="F25727" s="4" t="s">
        <v>5144</v>
      </c>
      <c r="G25727" s="5">
        <v>1297</v>
      </c>
      <c r="H25727" s="6">
        <v>8.2434499999999994E-2</v>
      </c>
      <c r="I25727" s="7">
        <v>50.125</v>
      </c>
    </row>
    <row r="25728" spans="1:11" x14ac:dyDescent="0.25">
      <c r="A25728">
        <v>30707</v>
      </c>
      <c r="B25728" s="2">
        <v>10.58981</v>
      </c>
      <c r="C25728" s="3">
        <v>15710</v>
      </c>
      <c r="D25728" s="4">
        <v>16860</v>
      </c>
      <c r="E25728" t="s">
        <v>6521</v>
      </c>
      <c r="F25728" s="4" t="s">
        <v>6363</v>
      </c>
      <c r="G25728" s="5">
        <v>10770</v>
      </c>
      <c r="H25728" s="6">
        <v>9.9526500000000004E-2</v>
      </c>
      <c r="I25728" s="7">
        <v>47.17</v>
      </c>
      <c r="J25728" s="2">
        <v>51</v>
      </c>
      <c r="K25728">
        <v>4</v>
      </c>
    </row>
    <row r="25729" spans="1:11" x14ac:dyDescent="0.25">
      <c r="A25729">
        <v>43912</v>
      </c>
      <c r="B25729" s="2">
        <v>10.585979999999999</v>
      </c>
      <c r="C25729" s="3">
        <v>6973</v>
      </c>
      <c r="D25729" s="4">
        <v>48540</v>
      </c>
      <c r="E25729" t="s">
        <v>1311</v>
      </c>
      <c r="F25729" s="4" t="s">
        <v>8295</v>
      </c>
      <c r="G25729" s="5">
        <v>5211</v>
      </c>
      <c r="H25729" s="6">
        <v>0.12509590000000001</v>
      </c>
      <c r="I25729" s="7">
        <v>42.75</v>
      </c>
    </row>
    <row r="25730" spans="1:11" x14ac:dyDescent="0.25">
      <c r="A25730">
        <v>62422</v>
      </c>
      <c r="B25730" s="2">
        <v>10.58455</v>
      </c>
      <c r="C25730" s="3">
        <v>1169</v>
      </c>
      <c r="E25730" t="s">
        <v>11944</v>
      </c>
      <c r="F25730" s="4" t="s">
        <v>11490</v>
      </c>
      <c r="G25730" s="5">
        <v>782</v>
      </c>
      <c r="H25730" s="6">
        <v>8.9514099999999999E-2</v>
      </c>
      <c r="I25730" s="7">
        <v>48.896999999999998</v>
      </c>
      <c r="J25730" s="2">
        <v>57</v>
      </c>
      <c r="K25730">
        <v>1</v>
      </c>
    </row>
    <row r="25731" spans="1:11" x14ac:dyDescent="0.25">
      <c r="A25731">
        <v>78721</v>
      </c>
      <c r="B25731" s="2">
        <v>10.58245</v>
      </c>
      <c r="C25731" s="3">
        <v>12086</v>
      </c>
      <c r="D25731" s="4">
        <v>12420</v>
      </c>
      <c r="E25731" t="s">
        <v>3573</v>
      </c>
      <c r="F25731" s="4" t="s">
        <v>13752</v>
      </c>
      <c r="G25731" s="5">
        <v>7975</v>
      </c>
      <c r="H25731" s="6">
        <v>0.152332</v>
      </c>
      <c r="I25731" s="7">
        <v>38.040999999999997</v>
      </c>
      <c r="J25731" s="2">
        <v>29.8889</v>
      </c>
      <c r="K25731">
        <v>9</v>
      </c>
    </row>
    <row r="25732" spans="1:11" x14ac:dyDescent="0.25">
      <c r="A25732">
        <v>32648</v>
      </c>
      <c r="B25732" s="2">
        <v>10.58047</v>
      </c>
      <c r="C25732" s="3">
        <v>458</v>
      </c>
      <c r="E25732" t="s">
        <v>6814</v>
      </c>
      <c r="F25732" s="4" t="s">
        <v>6689</v>
      </c>
      <c r="G25732" s="5">
        <v>301</v>
      </c>
      <c r="H25732" s="6">
        <v>6.6225199999999998E-2</v>
      </c>
      <c r="I25732" s="7">
        <v>52.917000000000002</v>
      </c>
    </row>
    <row r="25733" spans="1:11" x14ac:dyDescent="0.25">
      <c r="A25733">
        <v>57340</v>
      </c>
      <c r="B25733" s="2">
        <v>10.580349999999999</v>
      </c>
      <c r="C25733" s="3">
        <v>317</v>
      </c>
      <c r="D25733" s="4">
        <v>33580</v>
      </c>
      <c r="E25733" t="s">
        <v>2492</v>
      </c>
      <c r="F25733" s="4" t="s">
        <v>10877</v>
      </c>
      <c r="G25733" s="5">
        <v>217</v>
      </c>
      <c r="H25733" s="6">
        <v>0.1192661</v>
      </c>
      <c r="I25733" s="7">
        <v>43.75</v>
      </c>
    </row>
    <row r="25734" spans="1:11" x14ac:dyDescent="0.25">
      <c r="A25734">
        <v>89512</v>
      </c>
      <c r="B25734" s="2">
        <v>10.57652</v>
      </c>
      <c r="C25734" s="3">
        <v>25781</v>
      </c>
      <c r="D25734" s="4">
        <v>39900</v>
      </c>
      <c r="E25734" t="s">
        <v>3485</v>
      </c>
      <c r="F25734" s="4" t="s">
        <v>15318</v>
      </c>
      <c r="G25734" s="5">
        <v>15755</v>
      </c>
      <c r="H25734" s="6">
        <v>0.13188630000000001</v>
      </c>
      <c r="I25734" s="7">
        <v>41.566000000000003</v>
      </c>
      <c r="J25734" s="2">
        <v>51</v>
      </c>
      <c r="K25734">
        <v>2</v>
      </c>
    </row>
    <row r="25735" spans="1:11" x14ac:dyDescent="0.25">
      <c r="A25735">
        <v>74959</v>
      </c>
      <c r="B25735" s="2">
        <v>10.57165</v>
      </c>
      <c r="C25735" s="3">
        <v>6638</v>
      </c>
      <c r="D25735" s="4">
        <v>22900</v>
      </c>
      <c r="E25735" t="s">
        <v>13748</v>
      </c>
      <c r="F25735" s="4" t="s">
        <v>13462</v>
      </c>
      <c r="G25735" s="5">
        <v>4611</v>
      </c>
      <c r="H25735" s="6">
        <v>0.1049664</v>
      </c>
      <c r="I25735" s="7">
        <v>46.213000000000001</v>
      </c>
    </row>
    <row r="25736" spans="1:11" x14ac:dyDescent="0.25">
      <c r="A25736">
        <v>54425</v>
      </c>
      <c r="B25736" s="2">
        <v>10.57023</v>
      </c>
      <c r="C25736" s="3">
        <v>2138</v>
      </c>
      <c r="E25736" t="s">
        <v>1675</v>
      </c>
      <c r="F25736" s="4" t="s">
        <v>10031</v>
      </c>
      <c r="G25736" s="5">
        <v>1317</v>
      </c>
      <c r="H25736" s="6">
        <v>7.3652200000000001E-2</v>
      </c>
      <c r="I25736" s="7">
        <v>51.62</v>
      </c>
      <c r="J25736" s="2">
        <v>63</v>
      </c>
      <c r="K25736">
        <v>1</v>
      </c>
    </row>
    <row r="25737" spans="1:11" x14ac:dyDescent="0.25">
      <c r="A25737">
        <v>98586</v>
      </c>
      <c r="B25737" s="2">
        <v>10.569570000000001</v>
      </c>
      <c r="C25737" s="3">
        <v>2029</v>
      </c>
      <c r="E25737" t="s">
        <v>8886</v>
      </c>
      <c r="F25737" s="4" t="s">
        <v>16344</v>
      </c>
      <c r="G25737" s="5">
        <v>1450</v>
      </c>
      <c r="H25737" s="6">
        <v>0.1365517</v>
      </c>
      <c r="I25737" s="7">
        <v>40.75</v>
      </c>
    </row>
    <row r="25738" spans="1:11" x14ac:dyDescent="0.25">
      <c r="A25738">
        <v>64071</v>
      </c>
      <c r="B25738" s="2">
        <v>10.56906</v>
      </c>
      <c r="C25738" s="3">
        <v>1047</v>
      </c>
      <c r="D25738" s="4">
        <v>28140</v>
      </c>
      <c r="E25738" t="s">
        <v>12254</v>
      </c>
      <c r="F25738" s="4" t="s">
        <v>12102</v>
      </c>
      <c r="G25738" s="5">
        <v>676</v>
      </c>
      <c r="H25738" s="6">
        <v>0.10930579999999999</v>
      </c>
      <c r="I25738" s="7">
        <v>45.454999999999998</v>
      </c>
    </row>
    <row r="25739" spans="1:11" x14ac:dyDescent="0.25">
      <c r="A25739">
        <v>85041</v>
      </c>
      <c r="B25739" s="2">
        <v>10.56129</v>
      </c>
      <c r="C25739" s="3">
        <v>58191</v>
      </c>
      <c r="D25739" s="4">
        <v>38060</v>
      </c>
      <c r="E25739" t="s">
        <v>2525</v>
      </c>
      <c r="F25739" s="4" t="s">
        <v>14962</v>
      </c>
      <c r="G25739" s="5">
        <v>31766</v>
      </c>
      <c r="H25739" s="6">
        <v>0.13190199999999999</v>
      </c>
      <c r="I25739" s="7">
        <v>41.548999999999999</v>
      </c>
      <c r="J25739" s="2">
        <v>53.857100000000003</v>
      </c>
      <c r="K25739">
        <v>7</v>
      </c>
    </row>
    <row r="25740" spans="1:11" x14ac:dyDescent="0.25">
      <c r="A25740">
        <v>86442</v>
      </c>
      <c r="B25740" s="2">
        <v>10.54787</v>
      </c>
      <c r="C25740" s="3">
        <v>33108</v>
      </c>
      <c r="D25740" s="4">
        <v>29420</v>
      </c>
      <c r="E25740" t="s">
        <v>15100</v>
      </c>
      <c r="F25740" s="4" t="s">
        <v>14962</v>
      </c>
      <c r="G25740" s="5">
        <v>24302</v>
      </c>
      <c r="H25740" s="6">
        <v>0.12496400000000001</v>
      </c>
      <c r="I25740" s="7">
        <v>42.744</v>
      </c>
      <c r="J25740" s="2">
        <v>49.5</v>
      </c>
      <c r="K25740">
        <v>2</v>
      </c>
    </row>
    <row r="25741" spans="1:11" x14ac:dyDescent="0.25">
      <c r="A25741">
        <v>37810</v>
      </c>
      <c r="B25741" s="2">
        <v>10.541729999999999</v>
      </c>
      <c r="C25741" s="3">
        <v>1868</v>
      </c>
      <c r="D25741" s="4">
        <v>24620</v>
      </c>
      <c r="E25741" t="s">
        <v>2598</v>
      </c>
      <c r="F25741" s="4" t="s">
        <v>7348</v>
      </c>
      <c r="G25741" s="5">
        <v>1371</v>
      </c>
      <c r="H25741" s="6">
        <v>0.1167031</v>
      </c>
      <c r="I25741" s="7">
        <v>44.167000000000002</v>
      </c>
    </row>
    <row r="25742" spans="1:11" x14ac:dyDescent="0.25">
      <c r="A25742">
        <v>31719</v>
      </c>
      <c r="B25742" s="2">
        <v>10.53989</v>
      </c>
      <c r="C25742" s="3">
        <v>10121</v>
      </c>
      <c r="D25742" s="4">
        <v>11140</v>
      </c>
      <c r="E25742" t="s">
        <v>6645</v>
      </c>
      <c r="F25742" s="4" t="s">
        <v>6363</v>
      </c>
      <c r="G25742" s="5">
        <v>6322</v>
      </c>
      <c r="H25742" s="6">
        <v>0.14473269999999999</v>
      </c>
      <c r="I25742" s="7">
        <v>39.320999999999998</v>
      </c>
      <c r="J25742" s="2">
        <v>55</v>
      </c>
      <c r="K25742">
        <v>1</v>
      </c>
    </row>
    <row r="25743" spans="1:11" x14ac:dyDescent="0.25">
      <c r="A25743">
        <v>31016</v>
      </c>
      <c r="B25743" s="2">
        <v>10.538130000000001</v>
      </c>
      <c r="C25743" s="3">
        <v>1398</v>
      </c>
      <c r="D25743" s="4">
        <v>31420</v>
      </c>
      <c r="E25743" t="s">
        <v>5349</v>
      </c>
      <c r="F25743" s="4" t="s">
        <v>6363</v>
      </c>
      <c r="G25743" s="5">
        <v>1021</v>
      </c>
      <c r="H25743" s="6">
        <v>0.1242661</v>
      </c>
      <c r="I25743" s="7">
        <v>42.856999999999999</v>
      </c>
      <c r="J25743" s="2">
        <v>77</v>
      </c>
      <c r="K25743">
        <v>1</v>
      </c>
    </row>
    <row r="25744" spans="1:11" x14ac:dyDescent="0.25">
      <c r="A25744">
        <v>32440</v>
      </c>
      <c r="B25744" s="2">
        <v>10.5365</v>
      </c>
      <c r="C25744" s="3">
        <v>7881</v>
      </c>
      <c r="E25744" t="s">
        <v>6776</v>
      </c>
      <c r="F25744" s="4" t="s">
        <v>6689</v>
      </c>
      <c r="G25744" s="5">
        <v>5821</v>
      </c>
      <c r="H25744" s="6">
        <v>8.6411299999999996E-2</v>
      </c>
      <c r="I25744" s="7">
        <v>49.396999999999998</v>
      </c>
      <c r="J25744" s="2">
        <v>64</v>
      </c>
      <c r="K25744">
        <v>1</v>
      </c>
    </row>
    <row r="25745" spans="1:12" x14ac:dyDescent="0.25">
      <c r="A25745">
        <v>63386</v>
      </c>
      <c r="B25745" s="2">
        <v>10.535</v>
      </c>
      <c r="C25745" s="3">
        <v>601</v>
      </c>
      <c r="D25745" s="4">
        <v>41180</v>
      </c>
      <c r="E25745" t="s">
        <v>12146</v>
      </c>
      <c r="F25745" s="4" t="s">
        <v>12102</v>
      </c>
      <c r="G25745" s="5">
        <v>425</v>
      </c>
      <c r="H25745" s="6">
        <v>0.10823530000000001</v>
      </c>
      <c r="I25745" s="7">
        <v>45.625</v>
      </c>
      <c r="J25745" s="2">
        <v>53</v>
      </c>
      <c r="K25745">
        <v>1</v>
      </c>
    </row>
    <row r="25746" spans="1:12" x14ac:dyDescent="0.25">
      <c r="A25746">
        <v>45015</v>
      </c>
      <c r="B25746" s="2">
        <v>10.532970000000001</v>
      </c>
      <c r="C25746" s="3">
        <v>12064</v>
      </c>
      <c r="D25746" s="4">
        <v>17140</v>
      </c>
      <c r="E25746" t="s">
        <v>2580</v>
      </c>
      <c r="F25746" s="4" t="s">
        <v>8295</v>
      </c>
      <c r="G25746" s="5">
        <v>8045</v>
      </c>
      <c r="H25746" s="6">
        <v>0.1065258</v>
      </c>
      <c r="I25746" s="7">
        <v>45.92</v>
      </c>
      <c r="J25746" s="2">
        <v>40</v>
      </c>
      <c r="K25746">
        <v>1</v>
      </c>
    </row>
    <row r="25747" spans="1:12" x14ac:dyDescent="0.25">
      <c r="A25747">
        <v>16352</v>
      </c>
      <c r="B25747" s="2">
        <v>10.530989999999999</v>
      </c>
      <c r="C25747" s="3">
        <v>284</v>
      </c>
      <c r="D25747" s="4">
        <v>47620</v>
      </c>
      <c r="E25747" t="s">
        <v>3490</v>
      </c>
      <c r="F25747" s="4" t="s">
        <v>3003</v>
      </c>
      <c r="G25747" s="5">
        <v>216</v>
      </c>
      <c r="H25747" s="6">
        <v>2.7649799999999999E-2</v>
      </c>
      <c r="I25747" s="7">
        <v>59.545000000000002</v>
      </c>
    </row>
    <row r="25748" spans="1:12" x14ac:dyDescent="0.25">
      <c r="A25748">
        <v>63957</v>
      </c>
      <c r="B25748" s="2">
        <v>10.52993</v>
      </c>
      <c r="C25748" s="3">
        <v>6002</v>
      </c>
      <c r="E25748" t="s">
        <v>5619</v>
      </c>
      <c r="F25748" s="4" t="s">
        <v>12102</v>
      </c>
      <c r="G25748" s="5">
        <v>4196</v>
      </c>
      <c r="H25748" s="6">
        <v>0.1022402</v>
      </c>
      <c r="I25748" s="7">
        <v>46.655000000000001</v>
      </c>
      <c r="J25748" s="2">
        <v>69</v>
      </c>
      <c r="K25748">
        <v>2</v>
      </c>
    </row>
    <row r="25749" spans="1:12" x14ac:dyDescent="0.25">
      <c r="A25749">
        <v>65326</v>
      </c>
      <c r="B25749" s="2">
        <v>10.52857</v>
      </c>
      <c r="C25749" s="3">
        <v>1851</v>
      </c>
      <c r="E25749" t="s">
        <v>2658</v>
      </c>
      <c r="F25749" s="4" t="s">
        <v>12102</v>
      </c>
      <c r="G25749" s="5">
        <v>1490</v>
      </c>
      <c r="H25749" s="6">
        <v>0.13221479999999999</v>
      </c>
      <c r="I25749" s="7">
        <v>41.470999999999997</v>
      </c>
    </row>
    <row r="25750" spans="1:12" x14ac:dyDescent="0.25">
      <c r="A25750">
        <v>87936</v>
      </c>
      <c r="B25750" s="2">
        <v>10.52816</v>
      </c>
      <c r="C25750" s="3">
        <v>223</v>
      </c>
      <c r="D25750" s="4">
        <v>29740</v>
      </c>
      <c r="E25750" t="s">
        <v>1356</v>
      </c>
      <c r="F25750" s="4" t="s">
        <v>15124</v>
      </c>
      <c r="G25750" s="5">
        <v>223</v>
      </c>
      <c r="H25750" s="6">
        <v>0.12107619999999999</v>
      </c>
      <c r="I25750" s="7">
        <v>43.393000000000001</v>
      </c>
    </row>
    <row r="25751" spans="1:12" x14ac:dyDescent="0.25">
      <c r="A25751">
        <v>14215</v>
      </c>
      <c r="B25751" s="2">
        <v>10.522589999999999</v>
      </c>
      <c r="C25751" s="3">
        <v>39785</v>
      </c>
      <c r="D25751" s="4">
        <v>15380</v>
      </c>
      <c r="E25751" t="s">
        <v>2831</v>
      </c>
      <c r="F25751" s="4" t="s">
        <v>1280</v>
      </c>
      <c r="G25751" s="5">
        <v>23045</v>
      </c>
      <c r="H25751" s="6">
        <v>0.16884360000000001</v>
      </c>
      <c r="I25751" s="7">
        <v>35.137999999999998</v>
      </c>
      <c r="J25751" s="2">
        <v>41.5</v>
      </c>
      <c r="K25751">
        <v>8</v>
      </c>
    </row>
    <row r="25752" spans="1:12" x14ac:dyDescent="0.25">
      <c r="A25752">
        <v>16634</v>
      </c>
      <c r="B25752" s="2">
        <v>10.51703</v>
      </c>
      <c r="C25752" s="3">
        <v>232</v>
      </c>
      <c r="D25752" s="4">
        <v>26500</v>
      </c>
      <c r="E25752" t="s">
        <v>199</v>
      </c>
      <c r="F25752" s="4" t="s">
        <v>3003</v>
      </c>
      <c r="G25752" s="5">
        <v>178</v>
      </c>
      <c r="H25752" s="6">
        <v>0.1123596</v>
      </c>
      <c r="I25752" s="7">
        <v>44.896000000000001</v>
      </c>
    </row>
    <row r="25753" spans="1:12" x14ac:dyDescent="0.25">
      <c r="A25753">
        <v>43227</v>
      </c>
      <c r="B25753" s="2">
        <v>10.513389999999999</v>
      </c>
      <c r="C25753" s="3">
        <v>23284</v>
      </c>
      <c r="D25753" s="4">
        <v>18140</v>
      </c>
      <c r="E25753" t="s">
        <v>1585</v>
      </c>
      <c r="F25753" s="4" t="s">
        <v>8295</v>
      </c>
      <c r="G25753" s="5">
        <v>15043</v>
      </c>
      <c r="H25753" s="6">
        <v>0.1377293</v>
      </c>
      <c r="I25753" s="7">
        <v>40.511000000000003</v>
      </c>
      <c r="J25753" s="2">
        <v>48.090899999999998</v>
      </c>
      <c r="K25753">
        <v>11</v>
      </c>
      <c r="L25753" s="2">
        <v>88.6</v>
      </c>
    </row>
    <row r="25754" spans="1:12" x14ac:dyDescent="0.25">
      <c r="A25754">
        <v>51572</v>
      </c>
      <c r="B25754" s="2">
        <v>10.50972</v>
      </c>
      <c r="C25754" s="3">
        <v>419</v>
      </c>
      <c r="E25754" t="s">
        <v>9886</v>
      </c>
      <c r="F25754" s="4" t="s">
        <v>9593</v>
      </c>
      <c r="G25754" s="5">
        <v>300</v>
      </c>
      <c r="H25754" s="6">
        <v>9.3333299999999994E-2</v>
      </c>
      <c r="I25754" s="7">
        <v>48.182000000000002</v>
      </c>
    </row>
    <row r="25755" spans="1:12" x14ac:dyDescent="0.25">
      <c r="A25755">
        <v>48453</v>
      </c>
      <c r="B25755" s="2">
        <v>10.50888</v>
      </c>
      <c r="C25755" s="3">
        <v>4953</v>
      </c>
      <c r="E25755" t="s">
        <v>9198</v>
      </c>
      <c r="F25755" s="4" t="s">
        <v>9106</v>
      </c>
      <c r="G25755" s="5">
        <v>3227</v>
      </c>
      <c r="H25755" s="6">
        <v>9.1078099999999995E-2</v>
      </c>
      <c r="I25755" s="7">
        <v>48.570999999999998</v>
      </c>
    </row>
    <row r="25756" spans="1:12" x14ac:dyDescent="0.25">
      <c r="A25756">
        <v>83539</v>
      </c>
      <c r="B25756" s="2">
        <v>10.507709999999999</v>
      </c>
      <c r="C25756" s="3">
        <v>2148</v>
      </c>
      <c r="E25756" t="s">
        <v>14790</v>
      </c>
      <c r="F25756" s="4" t="s">
        <v>14725</v>
      </c>
      <c r="G25756" s="5">
        <v>1633</v>
      </c>
      <c r="H25756" s="6">
        <v>0.1168911</v>
      </c>
      <c r="I25756" s="7">
        <v>44.106999999999999</v>
      </c>
      <c r="J25756" s="2">
        <v>65</v>
      </c>
      <c r="K25756">
        <v>1</v>
      </c>
    </row>
    <row r="25757" spans="1:12" x14ac:dyDescent="0.25">
      <c r="A25757">
        <v>74128</v>
      </c>
      <c r="B25757" s="2">
        <v>10.50549</v>
      </c>
      <c r="C25757" s="3">
        <v>12322</v>
      </c>
      <c r="D25757" s="4">
        <v>46140</v>
      </c>
      <c r="E25757" t="s">
        <v>13622</v>
      </c>
      <c r="F25757" s="4" t="s">
        <v>13462</v>
      </c>
      <c r="G25757" s="5">
        <v>7672</v>
      </c>
      <c r="H25757" s="6">
        <v>0.1021765</v>
      </c>
      <c r="I25757" s="7">
        <v>46.648000000000003</v>
      </c>
      <c r="J25757" s="2">
        <v>41.75</v>
      </c>
      <c r="K25757">
        <v>4</v>
      </c>
    </row>
    <row r="25758" spans="1:12" x14ac:dyDescent="0.25">
      <c r="A25758">
        <v>37175</v>
      </c>
      <c r="B25758" s="2">
        <v>10.503439999999999</v>
      </c>
      <c r="C25758" s="3">
        <v>1230</v>
      </c>
      <c r="E25758" t="s">
        <v>7401</v>
      </c>
      <c r="F25758" s="4" t="s">
        <v>7348</v>
      </c>
      <c r="G25758" s="5">
        <v>894</v>
      </c>
      <c r="H25758" s="6">
        <v>3.57542E-2</v>
      </c>
      <c r="I25758" s="7">
        <v>58.125</v>
      </c>
    </row>
    <row r="25759" spans="1:12" x14ac:dyDescent="0.25">
      <c r="A25759">
        <v>49421</v>
      </c>
      <c r="B25759" s="2">
        <v>10.502269999999999</v>
      </c>
      <c r="C25759" s="3">
        <v>5815</v>
      </c>
      <c r="E25759" t="s">
        <v>9393</v>
      </c>
      <c r="F25759" s="4" t="s">
        <v>9106</v>
      </c>
      <c r="G25759" s="5">
        <v>3960</v>
      </c>
      <c r="H25759" s="6">
        <v>0.1007576</v>
      </c>
      <c r="I25759" s="7">
        <v>46.887</v>
      </c>
      <c r="J25759" s="2">
        <v>26</v>
      </c>
      <c r="K25759">
        <v>1</v>
      </c>
    </row>
    <row r="25760" spans="1:12" x14ac:dyDescent="0.25">
      <c r="A25760">
        <v>92282</v>
      </c>
      <c r="B25760" s="2">
        <v>10.501200000000001</v>
      </c>
      <c r="C25760" s="3">
        <v>782</v>
      </c>
      <c r="D25760" s="4">
        <v>40140</v>
      </c>
      <c r="E25760" t="s">
        <v>10095</v>
      </c>
      <c r="F25760" s="4" t="s">
        <v>15368</v>
      </c>
      <c r="G25760" s="5">
        <v>541</v>
      </c>
      <c r="H25760" s="6">
        <v>0.1219963</v>
      </c>
      <c r="I25760" s="7">
        <v>43.213999999999999</v>
      </c>
      <c r="J25760" s="2">
        <v>60</v>
      </c>
      <c r="K25760">
        <v>1</v>
      </c>
    </row>
    <row r="25761" spans="1:12" x14ac:dyDescent="0.25">
      <c r="A25761">
        <v>70514</v>
      </c>
      <c r="B25761" s="2">
        <v>10.500730000000001</v>
      </c>
      <c r="C25761" s="3">
        <v>2058</v>
      </c>
      <c r="D25761" s="4">
        <v>34020</v>
      </c>
      <c r="E25761" t="s">
        <v>1933</v>
      </c>
      <c r="F25761" s="4" t="s">
        <v>12927</v>
      </c>
      <c r="G25761" s="5">
        <v>1425</v>
      </c>
      <c r="H25761" s="6">
        <v>0.1360449</v>
      </c>
      <c r="I25761" s="7">
        <v>40.780999999999999</v>
      </c>
    </row>
    <row r="25762" spans="1:12" x14ac:dyDescent="0.25">
      <c r="A25762">
        <v>13602</v>
      </c>
      <c r="B25762" s="2">
        <v>10.50014</v>
      </c>
      <c r="C25762" s="3">
        <v>3632</v>
      </c>
      <c r="D25762" s="4">
        <v>48060</v>
      </c>
      <c r="E25762" t="s">
        <v>2639</v>
      </c>
      <c r="F25762" s="4" t="s">
        <v>1280</v>
      </c>
      <c r="G25762" s="5">
        <v>1009</v>
      </c>
      <c r="H25762" s="6">
        <v>0.14158419999999999</v>
      </c>
      <c r="I25762" s="7">
        <v>39.820999999999998</v>
      </c>
    </row>
    <row r="25763" spans="1:12" x14ac:dyDescent="0.25">
      <c r="A25763">
        <v>43521</v>
      </c>
      <c r="B25763" s="2">
        <v>10.499409999999999</v>
      </c>
      <c r="C25763" s="3">
        <v>2849</v>
      </c>
      <c r="D25763" s="4">
        <v>45780</v>
      </c>
      <c r="E25763" t="s">
        <v>7110</v>
      </c>
      <c r="F25763" s="4" t="s">
        <v>8295</v>
      </c>
      <c r="G25763" s="5">
        <v>2046</v>
      </c>
      <c r="H25763" s="6">
        <v>8.8422100000000003E-2</v>
      </c>
      <c r="I25763" s="7">
        <v>49.006999999999998</v>
      </c>
      <c r="J25763" s="2">
        <v>48.5</v>
      </c>
      <c r="K25763">
        <v>2</v>
      </c>
    </row>
    <row r="25764" spans="1:12" x14ac:dyDescent="0.25">
      <c r="A25764">
        <v>25053</v>
      </c>
      <c r="B25764" s="2">
        <v>10.498189999999999</v>
      </c>
      <c r="C25764" s="3">
        <v>4513</v>
      </c>
      <c r="D25764" s="4">
        <v>16620</v>
      </c>
      <c r="E25764" t="s">
        <v>655</v>
      </c>
      <c r="F25764" s="4" t="s">
        <v>5144</v>
      </c>
      <c r="G25764" s="5">
        <v>3026</v>
      </c>
      <c r="H25764" s="6">
        <v>0.11926</v>
      </c>
      <c r="I25764" s="7">
        <v>43.674999999999997</v>
      </c>
    </row>
    <row r="25765" spans="1:12" x14ac:dyDescent="0.25">
      <c r="A25765">
        <v>48126</v>
      </c>
      <c r="B25765" s="2">
        <v>10.491429999999999</v>
      </c>
      <c r="C25765" s="3">
        <v>47986</v>
      </c>
      <c r="D25765" s="4">
        <v>19820</v>
      </c>
      <c r="E25765" t="s">
        <v>9137</v>
      </c>
      <c r="F25765" s="4" t="s">
        <v>9106</v>
      </c>
      <c r="G25765" s="5">
        <v>25240</v>
      </c>
      <c r="H25765" s="6">
        <v>0.1971396</v>
      </c>
      <c r="I25765" s="7">
        <v>30.216000000000001</v>
      </c>
      <c r="J25765" s="2">
        <v>42.785699999999999</v>
      </c>
      <c r="K25765">
        <v>14</v>
      </c>
      <c r="L25765" s="2">
        <v>66</v>
      </c>
    </row>
    <row r="25766" spans="1:12" x14ac:dyDescent="0.25">
      <c r="A25766">
        <v>46946</v>
      </c>
      <c r="B25766" s="2">
        <v>10.48537</v>
      </c>
      <c r="C25766" s="3">
        <v>108</v>
      </c>
      <c r="D25766" s="4">
        <v>47340</v>
      </c>
      <c r="E25766" t="s">
        <v>8923</v>
      </c>
      <c r="F25766" s="4" t="s">
        <v>8800</v>
      </c>
      <c r="G25766" s="5">
        <v>68</v>
      </c>
      <c r="H25766" s="6">
        <v>0.20289850000000001</v>
      </c>
      <c r="I25766" s="7">
        <v>29.219000000000001</v>
      </c>
    </row>
    <row r="25767" spans="1:12" x14ac:dyDescent="0.25">
      <c r="A25767">
        <v>49743</v>
      </c>
      <c r="B25767" s="2">
        <v>10.48521</v>
      </c>
      <c r="C25767" s="3">
        <v>820</v>
      </c>
      <c r="E25767" t="s">
        <v>9476</v>
      </c>
      <c r="F25767" s="4" t="s">
        <v>9106</v>
      </c>
      <c r="G25767" s="5">
        <v>617</v>
      </c>
      <c r="H25767" s="6">
        <v>0.1326861</v>
      </c>
      <c r="I25767" s="7">
        <v>41.35</v>
      </c>
      <c r="J25767" s="2">
        <v>64</v>
      </c>
      <c r="K25767">
        <v>1</v>
      </c>
    </row>
    <row r="25768" spans="1:12" x14ac:dyDescent="0.25">
      <c r="A25768">
        <v>80612</v>
      </c>
      <c r="B25768" s="2">
        <v>10.484970000000001</v>
      </c>
      <c r="C25768" s="3">
        <v>428</v>
      </c>
      <c r="D25768" s="4">
        <v>24540</v>
      </c>
      <c r="E25768" t="s">
        <v>14521</v>
      </c>
      <c r="F25768" s="4" t="s">
        <v>14477</v>
      </c>
      <c r="G25768" s="5">
        <v>363</v>
      </c>
      <c r="H25768" s="6">
        <v>0.20879120000000001</v>
      </c>
      <c r="I25768" s="7">
        <v>28.193999999999999</v>
      </c>
    </row>
    <row r="25769" spans="1:12" x14ac:dyDescent="0.25">
      <c r="A25769">
        <v>91950</v>
      </c>
      <c r="B25769" s="2">
        <v>10.47594</v>
      </c>
      <c r="C25769" s="3">
        <v>61262</v>
      </c>
      <c r="D25769" s="4">
        <v>41740</v>
      </c>
      <c r="E25769" t="s">
        <v>9253</v>
      </c>
      <c r="F25769" s="4" t="s">
        <v>15368</v>
      </c>
      <c r="G25769" s="5">
        <v>37396</v>
      </c>
      <c r="H25769" s="6">
        <v>0.1247159</v>
      </c>
      <c r="I25769" s="7">
        <v>42.718000000000004</v>
      </c>
      <c r="J25769" s="2">
        <v>46.4</v>
      </c>
      <c r="K25769">
        <v>5</v>
      </c>
    </row>
    <row r="25770" spans="1:12" x14ac:dyDescent="0.25">
      <c r="A25770">
        <v>70640</v>
      </c>
      <c r="B25770" s="2">
        <v>10.46693</v>
      </c>
      <c r="C25770" s="3">
        <v>296</v>
      </c>
      <c r="E25770" t="s">
        <v>9188</v>
      </c>
      <c r="F25770" s="4" t="s">
        <v>12927</v>
      </c>
      <c r="G25770" s="5">
        <v>237</v>
      </c>
      <c r="H25770" s="6">
        <v>0.19831219999999999</v>
      </c>
      <c r="I25770" s="7">
        <v>30</v>
      </c>
    </row>
    <row r="25771" spans="1:12" x14ac:dyDescent="0.25">
      <c r="A25771">
        <v>20032</v>
      </c>
      <c r="B25771" s="2">
        <v>10.461679999999999</v>
      </c>
      <c r="C25771" s="3">
        <v>38152</v>
      </c>
      <c r="D25771" s="4">
        <v>47900</v>
      </c>
      <c r="E25771" t="s">
        <v>579</v>
      </c>
      <c r="F25771" s="4" t="s">
        <v>4333</v>
      </c>
      <c r="G25771" s="5">
        <v>21688</v>
      </c>
      <c r="H25771" s="6">
        <v>0.1599428</v>
      </c>
      <c r="I25771" s="7">
        <v>36.628</v>
      </c>
      <c r="J25771" s="2">
        <v>41.25</v>
      </c>
      <c r="K25771">
        <v>8</v>
      </c>
    </row>
    <row r="25772" spans="1:12" x14ac:dyDescent="0.25">
      <c r="A25772">
        <v>95335</v>
      </c>
      <c r="B25772" s="2">
        <v>10.456379999999999</v>
      </c>
      <c r="C25772" s="3">
        <v>612</v>
      </c>
      <c r="D25772" s="4">
        <v>43760</v>
      </c>
      <c r="E25772" t="s">
        <v>15863</v>
      </c>
      <c r="F25772" s="4" t="s">
        <v>15368</v>
      </c>
      <c r="G25772" s="5">
        <v>467</v>
      </c>
      <c r="H25772" s="6">
        <v>0.23076920000000001</v>
      </c>
      <c r="I25772" s="7">
        <v>24.388000000000002</v>
      </c>
    </row>
    <row r="25773" spans="1:12" x14ac:dyDescent="0.25">
      <c r="A25773">
        <v>92239</v>
      </c>
      <c r="B25773" s="2">
        <v>10.456189999999999</v>
      </c>
      <c r="C25773" s="3">
        <v>428</v>
      </c>
      <c r="D25773" s="4">
        <v>40140</v>
      </c>
      <c r="E25773" t="s">
        <v>15503</v>
      </c>
      <c r="F25773" s="4" t="s">
        <v>15368</v>
      </c>
      <c r="G25773" s="5">
        <v>333</v>
      </c>
      <c r="H25773" s="6">
        <v>4.4910199999999997E-2</v>
      </c>
      <c r="I25773" s="7">
        <v>56.5</v>
      </c>
    </row>
    <row r="25774" spans="1:12" x14ac:dyDescent="0.25">
      <c r="A25774">
        <v>71601</v>
      </c>
      <c r="B25774" s="2">
        <v>10.453799999999999</v>
      </c>
      <c r="C25774" s="3">
        <v>17268</v>
      </c>
      <c r="D25774" s="4">
        <v>38220</v>
      </c>
      <c r="E25774" t="s">
        <v>13182</v>
      </c>
      <c r="F25774" s="4" t="s">
        <v>13183</v>
      </c>
      <c r="G25774" s="5">
        <v>9637</v>
      </c>
      <c r="H25774" s="6">
        <v>0.16964099999999999</v>
      </c>
      <c r="I25774" s="7">
        <v>34.945</v>
      </c>
      <c r="J25774" s="2">
        <v>43.2</v>
      </c>
      <c r="K25774">
        <v>5</v>
      </c>
    </row>
    <row r="25775" spans="1:12" x14ac:dyDescent="0.25">
      <c r="A25775">
        <v>45406</v>
      </c>
      <c r="B25775" s="2">
        <v>10.4482</v>
      </c>
      <c r="C25775" s="3">
        <v>20427</v>
      </c>
      <c r="D25775" s="4">
        <v>19380</v>
      </c>
      <c r="E25775" t="s">
        <v>1749</v>
      </c>
      <c r="F25775" s="4" t="s">
        <v>8295</v>
      </c>
      <c r="G25775" s="5">
        <v>13762</v>
      </c>
      <c r="H25775" s="6">
        <v>0.1685075</v>
      </c>
      <c r="I25775" s="7">
        <v>35.137</v>
      </c>
      <c r="J25775" s="2">
        <v>43.923099999999998</v>
      </c>
      <c r="K25775">
        <v>13</v>
      </c>
      <c r="L25775" s="2">
        <v>71.8</v>
      </c>
    </row>
    <row r="25776" spans="1:12" x14ac:dyDescent="0.25">
      <c r="A25776">
        <v>67751</v>
      </c>
      <c r="B25776" s="2">
        <v>10.444879999999999</v>
      </c>
      <c r="C25776" s="3">
        <v>170</v>
      </c>
      <c r="E25776" t="s">
        <v>12715</v>
      </c>
      <c r="F25776" s="4" t="s">
        <v>12494</v>
      </c>
      <c r="G25776" s="5">
        <v>112</v>
      </c>
      <c r="H25776" s="6">
        <v>0.1150443</v>
      </c>
      <c r="I25776" s="7">
        <v>44.375</v>
      </c>
    </row>
    <row r="25777" spans="1:12" x14ac:dyDescent="0.25">
      <c r="A25777">
        <v>47879</v>
      </c>
      <c r="B25777" s="2">
        <v>10.444279999999999</v>
      </c>
      <c r="C25777" s="3">
        <v>3434</v>
      </c>
      <c r="D25777" s="4">
        <v>45460</v>
      </c>
      <c r="E25777" t="s">
        <v>9075</v>
      </c>
      <c r="F25777" s="4" t="s">
        <v>8800</v>
      </c>
      <c r="G25777" s="5">
        <v>2380</v>
      </c>
      <c r="H25777" s="6">
        <v>9.4537800000000005E-2</v>
      </c>
      <c r="I25777" s="7">
        <v>47.917000000000002</v>
      </c>
      <c r="J25777" s="2">
        <v>45</v>
      </c>
      <c r="K25777">
        <v>1</v>
      </c>
    </row>
    <row r="25778" spans="1:12" x14ac:dyDescent="0.25">
      <c r="A25778">
        <v>99326</v>
      </c>
      <c r="B25778" s="2">
        <v>10.44284</v>
      </c>
      <c r="C25778" s="3">
        <v>5912</v>
      </c>
      <c r="D25778" s="4">
        <v>28420</v>
      </c>
      <c r="E25778" t="s">
        <v>16587</v>
      </c>
      <c r="F25778" s="4" t="s">
        <v>16344</v>
      </c>
      <c r="G25778" s="5">
        <v>3671</v>
      </c>
      <c r="H25778" s="6">
        <v>6.6176499999999999E-2</v>
      </c>
      <c r="I25778" s="7">
        <v>52.813000000000002</v>
      </c>
    </row>
    <row r="25779" spans="1:12" x14ac:dyDescent="0.25">
      <c r="A25779">
        <v>74553</v>
      </c>
      <c r="B25779" s="2">
        <v>10.44178</v>
      </c>
      <c r="C25779" s="3">
        <v>1057</v>
      </c>
      <c r="D25779" s="4">
        <v>32540</v>
      </c>
      <c r="E25779" t="s">
        <v>12612</v>
      </c>
      <c r="F25779" s="4" t="s">
        <v>13462</v>
      </c>
      <c r="G25779" s="5">
        <v>744</v>
      </c>
      <c r="H25779" s="6">
        <v>0.1196237</v>
      </c>
      <c r="I25779" s="7">
        <v>43.570999999999998</v>
      </c>
    </row>
    <row r="25780" spans="1:12" x14ac:dyDescent="0.25">
      <c r="A25780">
        <v>77901</v>
      </c>
      <c r="B25780" s="2">
        <v>10.435370000000001</v>
      </c>
      <c r="C25780" s="3">
        <v>42139</v>
      </c>
      <c r="D25780" s="4">
        <v>47020</v>
      </c>
      <c r="E25780" t="s">
        <v>4941</v>
      </c>
      <c r="F25780" s="4" t="s">
        <v>13752</v>
      </c>
      <c r="G25780" s="5">
        <v>26051</v>
      </c>
      <c r="H25780" s="6">
        <v>0.11496679999999999</v>
      </c>
      <c r="I25780" s="7">
        <v>44.375</v>
      </c>
      <c r="J25780" s="2">
        <v>47.214300000000001</v>
      </c>
      <c r="K25780">
        <v>14</v>
      </c>
      <c r="L25780" s="2">
        <v>85.5</v>
      </c>
    </row>
    <row r="25781" spans="1:12" x14ac:dyDescent="0.25">
      <c r="A25781">
        <v>47118</v>
      </c>
      <c r="B25781" s="2">
        <v>10.428570000000001</v>
      </c>
      <c r="C25781" s="3">
        <v>3369</v>
      </c>
      <c r="E25781" t="s">
        <v>8952</v>
      </c>
      <c r="F25781" s="4" t="s">
        <v>8800</v>
      </c>
      <c r="G25781" s="5">
        <v>2361</v>
      </c>
      <c r="H25781" s="6">
        <v>0.1134632</v>
      </c>
      <c r="I25781" s="7">
        <v>44.628999999999998</v>
      </c>
    </row>
    <row r="25782" spans="1:12" x14ac:dyDescent="0.25">
      <c r="A25782">
        <v>74056</v>
      </c>
      <c r="B25782" s="2">
        <v>10.427099999999999</v>
      </c>
      <c r="C25782" s="3">
        <v>5290</v>
      </c>
      <c r="D25782" s="4">
        <v>46140</v>
      </c>
      <c r="E25782" t="s">
        <v>13609</v>
      </c>
      <c r="F25782" s="4" t="s">
        <v>13462</v>
      </c>
      <c r="G25782" s="5">
        <v>3793</v>
      </c>
      <c r="H25782" s="6">
        <v>8.0917199999999995E-2</v>
      </c>
      <c r="I25782" s="7">
        <v>50.25</v>
      </c>
    </row>
    <row r="25783" spans="1:12" x14ac:dyDescent="0.25">
      <c r="A25783">
        <v>50571</v>
      </c>
      <c r="B25783" s="2">
        <v>10.426130000000001</v>
      </c>
      <c r="C25783" s="3">
        <v>347</v>
      </c>
      <c r="E25783" t="s">
        <v>54</v>
      </c>
      <c r="F25783" s="4" t="s">
        <v>9593</v>
      </c>
      <c r="G25783" s="5">
        <v>261</v>
      </c>
      <c r="H25783" s="6">
        <v>4.9808400000000003E-2</v>
      </c>
      <c r="I25783" s="7">
        <v>55.625</v>
      </c>
    </row>
    <row r="25784" spans="1:12" x14ac:dyDescent="0.25">
      <c r="A25784">
        <v>60917</v>
      </c>
      <c r="B25784" s="2">
        <v>10.42597</v>
      </c>
      <c r="C25784" s="3">
        <v>634</v>
      </c>
      <c r="D25784" s="4">
        <v>28100</v>
      </c>
      <c r="E25784" t="s">
        <v>4919</v>
      </c>
      <c r="F25784" s="4" t="s">
        <v>11490</v>
      </c>
      <c r="G25784" s="5">
        <v>388</v>
      </c>
      <c r="H25784" s="6">
        <v>5.3984600000000001E-2</v>
      </c>
      <c r="I25784" s="7">
        <v>54.9</v>
      </c>
    </row>
    <row r="25785" spans="1:12" x14ac:dyDescent="0.25">
      <c r="A25785">
        <v>64670</v>
      </c>
      <c r="B25785" s="2">
        <v>10.42568</v>
      </c>
      <c r="C25785" s="3">
        <v>1208</v>
      </c>
      <c r="E25785" t="s">
        <v>12307</v>
      </c>
      <c r="F25785" s="4" t="s">
        <v>12102</v>
      </c>
      <c r="G25785" s="5">
        <v>839</v>
      </c>
      <c r="H25785" s="6">
        <v>6.6666699999999995E-2</v>
      </c>
      <c r="I25785" s="7">
        <v>52.707999999999998</v>
      </c>
      <c r="J25785" s="2">
        <v>25</v>
      </c>
      <c r="K25785">
        <v>1</v>
      </c>
    </row>
    <row r="25786" spans="1:12" x14ac:dyDescent="0.25">
      <c r="A25786">
        <v>75862</v>
      </c>
      <c r="B25786" s="2">
        <v>10.423859999999999</v>
      </c>
      <c r="C25786" s="3">
        <v>8439</v>
      </c>
      <c r="D25786" s="4">
        <v>26660</v>
      </c>
      <c r="E25786" t="s">
        <v>5706</v>
      </c>
      <c r="F25786" s="4" t="s">
        <v>13752</v>
      </c>
      <c r="G25786" s="5">
        <v>6769</v>
      </c>
      <c r="H25786" s="6">
        <v>0.1109306</v>
      </c>
      <c r="I25786" s="7">
        <v>45.057000000000002</v>
      </c>
    </row>
    <row r="25787" spans="1:12" x14ac:dyDescent="0.25">
      <c r="A25787">
        <v>40142</v>
      </c>
      <c r="B25787" s="2">
        <v>10.42183</v>
      </c>
      <c r="C25787" s="3">
        <v>2690</v>
      </c>
      <c r="D25787" s="4">
        <v>21060</v>
      </c>
      <c r="E25787" t="s">
        <v>7911</v>
      </c>
      <c r="F25787" s="4" t="s">
        <v>7883</v>
      </c>
      <c r="G25787" s="5">
        <v>1725</v>
      </c>
      <c r="H25787" s="6">
        <v>9.0434799999999996E-2</v>
      </c>
      <c r="I25787" s="7">
        <v>48.597999999999999</v>
      </c>
    </row>
    <row r="25788" spans="1:12" x14ac:dyDescent="0.25">
      <c r="A25788">
        <v>98288</v>
      </c>
      <c r="B25788" s="2">
        <v>10.421379999999999</v>
      </c>
      <c r="C25788" s="3">
        <v>168</v>
      </c>
      <c r="D25788" s="4">
        <v>42660</v>
      </c>
      <c r="E25788" t="s">
        <v>16394</v>
      </c>
      <c r="F25788" s="4" t="s">
        <v>16344</v>
      </c>
      <c r="G25788" s="5">
        <v>151</v>
      </c>
      <c r="H25788" s="6">
        <v>0.1907895</v>
      </c>
      <c r="I25788" s="7">
        <v>31.25</v>
      </c>
    </row>
    <row r="25789" spans="1:12" x14ac:dyDescent="0.25">
      <c r="A25789">
        <v>86338</v>
      </c>
      <c r="B25789" s="2">
        <v>10.42122</v>
      </c>
      <c r="C25789" s="3">
        <v>635</v>
      </c>
      <c r="D25789" s="4">
        <v>39140</v>
      </c>
      <c r="E25789" t="s">
        <v>15096</v>
      </c>
      <c r="F25789" s="4" t="s">
        <v>14962</v>
      </c>
      <c r="G25789" s="5">
        <v>504</v>
      </c>
      <c r="H25789" s="6">
        <v>0.10317460000000001</v>
      </c>
      <c r="I25789" s="7">
        <v>46.389000000000003</v>
      </c>
    </row>
    <row r="25790" spans="1:12" x14ac:dyDescent="0.25">
      <c r="A25790">
        <v>79078</v>
      </c>
      <c r="B25790" s="2">
        <v>10.421049999999999</v>
      </c>
      <c r="C25790" s="3">
        <v>261</v>
      </c>
      <c r="D25790" s="4">
        <v>14420</v>
      </c>
      <c r="E25790" t="s">
        <v>748</v>
      </c>
      <c r="F25790" s="4" t="s">
        <v>13752</v>
      </c>
      <c r="G25790" s="5">
        <v>211</v>
      </c>
      <c r="H25790" s="6">
        <v>4.7169999999999998E-3</v>
      </c>
      <c r="I25790" s="7">
        <v>63.402999999999999</v>
      </c>
    </row>
    <row r="25791" spans="1:12" x14ac:dyDescent="0.25">
      <c r="A25791">
        <v>34739</v>
      </c>
      <c r="B25791" s="2">
        <v>10.420909999999999</v>
      </c>
      <c r="C25791" s="3">
        <v>564</v>
      </c>
      <c r="D25791" s="4">
        <v>36740</v>
      </c>
      <c r="E25791" t="s">
        <v>5918</v>
      </c>
      <c r="F25791" s="4" t="s">
        <v>6689</v>
      </c>
      <c r="G25791" s="5">
        <v>379</v>
      </c>
      <c r="H25791" s="6">
        <v>0.17414250000000001</v>
      </c>
      <c r="I25791" s="7">
        <v>34.125</v>
      </c>
    </row>
    <row r="25792" spans="1:12" x14ac:dyDescent="0.25">
      <c r="A25792">
        <v>74878</v>
      </c>
      <c r="B25792" s="2">
        <v>10.42055</v>
      </c>
      <c r="C25792" s="3">
        <v>1621</v>
      </c>
      <c r="D25792" s="4">
        <v>43060</v>
      </c>
      <c r="E25792" t="s">
        <v>13727</v>
      </c>
      <c r="F25792" s="4" t="s">
        <v>13462</v>
      </c>
      <c r="G25792" s="5">
        <v>1131</v>
      </c>
      <c r="H25792" s="6">
        <v>7.7738500000000002E-2</v>
      </c>
      <c r="I25792" s="7">
        <v>50.780999999999999</v>
      </c>
    </row>
    <row r="25793" spans="1:12" x14ac:dyDescent="0.25">
      <c r="A25793">
        <v>49679</v>
      </c>
      <c r="B25793" s="2">
        <v>10.42004</v>
      </c>
      <c r="C25793" s="3">
        <v>1414</v>
      </c>
      <c r="E25793" t="s">
        <v>9448</v>
      </c>
      <c r="F25793" s="4" t="s">
        <v>9106</v>
      </c>
      <c r="G25793" s="5">
        <v>976</v>
      </c>
      <c r="H25793" s="6">
        <v>0.1034836</v>
      </c>
      <c r="I25793" s="7">
        <v>46.328000000000003</v>
      </c>
    </row>
    <row r="25794" spans="1:12" x14ac:dyDescent="0.25">
      <c r="A25794">
        <v>79553</v>
      </c>
      <c r="B25794" s="2">
        <v>10.41925</v>
      </c>
      <c r="C25794" s="3">
        <v>3276</v>
      </c>
      <c r="D25794" s="4">
        <v>10180</v>
      </c>
      <c r="E25794" t="s">
        <v>1081</v>
      </c>
      <c r="F25794" s="4" t="s">
        <v>13752</v>
      </c>
      <c r="G25794" s="5">
        <v>2329</v>
      </c>
      <c r="H25794" s="6">
        <v>0.16180259999999999</v>
      </c>
      <c r="I25794" s="7">
        <v>36.25</v>
      </c>
      <c r="J25794" s="2">
        <v>33</v>
      </c>
      <c r="K25794">
        <v>1</v>
      </c>
    </row>
    <row r="25795" spans="1:12" x14ac:dyDescent="0.25">
      <c r="A25795">
        <v>86436</v>
      </c>
      <c r="B25795" s="2">
        <v>10.41836</v>
      </c>
      <c r="C25795" s="3">
        <v>1828</v>
      </c>
      <c r="D25795" s="4">
        <v>29420</v>
      </c>
      <c r="E25795" t="s">
        <v>15104</v>
      </c>
      <c r="F25795" s="4" t="s">
        <v>14962</v>
      </c>
      <c r="G25795" s="5">
        <v>1384</v>
      </c>
      <c r="H25795" s="6">
        <v>0.1119134</v>
      </c>
      <c r="I25795" s="7">
        <v>44.868000000000002</v>
      </c>
    </row>
    <row r="25796" spans="1:12" x14ac:dyDescent="0.25">
      <c r="A25796">
        <v>70601</v>
      </c>
      <c r="B25796" s="2">
        <v>10.413019999999999</v>
      </c>
      <c r="C25796" s="3">
        <v>32108</v>
      </c>
      <c r="D25796" s="4">
        <v>29340</v>
      </c>
      <c r="E25796" t="s">
        <v>13033</v>
      </c>
      <c r="F25796" s="4" t="s">
        <v>12927</v>
      </c>
      <c r="G25796" s="5">
        <v>20934</v>
      </c>
      <c r="H25796" s="6">
        <v>0.15873699999999999</v>
      </c>
      <c r="I25796" s="7">
        <v>36.776000000000003</v>
      </c>
      <c r="J25796" s="2">
        <v>36.363599999999998</v>
      </c>
      <c r="K25796">
        <v>11</v>
      </c>
      <c r="L25796" s="2">
        <v>30.2</v>
      </c>
    </row>
    <row r="25797" spans="1:12" x14ac:dyDescent="0.25">
      <c r="A25797">
        <v>47451</v>
      </c>
      <c r="B25797" s="2">
        <v>10.407780000000001</v>
      </c>
      <c r="C25797" s="3">
        <v>1248</v>
      </c>
      <c r="D25797" s="4">
        <v>13260</v>
      </c>
      <c r="E25797" t="s">
        <v>9004</v>
      </c>
      <c r="F25797" s="4" t="s">
        <v>8800</v>
      </c>
      <c r="G25797" s="5">
        <v>912</v>
      </c>
      <c r="H25797" s="6">
        <v>7.5575000000000003E-2</v>
      </c>
      <c r="I25797" s="7">
        <v>51.140999999999998</v>
      </c>
    </row>
    <row r="25798" spans="1:12" x14ac:dyDescent="0.25">
      <c r="A25798">
        <v>63387</v>
      </c>
      <c r="B25798" s="2">
        <v>10.407780000000001</v>
      </c>
      <c r="C25798" s="3">
        <v>68</v>
      </c>
      <c r="D25798" s="4">
        <v>41180</v>
      </c>
      <c r="E25798" t="s">
        <v>7447</v>
      </c>
      <c r="F25798" s="4" t="s">
        <v>12102</v>
      </c>
      <c r="G25798" s="5">
        <v>54</v>
      </c>
      <c r="H25798" s="6">
        <v>3.6363600000000003E-2</v>
      </c>
      <c r="I25798" s="7">
        <v>57.917000000000002</v>
      </c>
    </row>
    <row r="25799" spans="1:12" x14ac:dyDescent="0.25">
      <c r="A25799">
        <v>97343</v>
      </c>
      <c r="B25799" s="2">
        <v>10.40751</v>
      </c>
      <c r="C25799" s="3">
        <v>197</v>
      </c>
      <c r="D25799" s="4">
        <v>35440</v>
      </c>
      <c r="E25799" t="s">
        <v>8176</v>
      </c>
      <c r="F25799" s="4" t="s">
        <v>16170</v>
      </c>
      <c r="G25799" s="5">
        <v>162</v>
      </c>
      <c r="H25799" s="6">
        <v>9.8765400000000003E-2</v>
      </c>
      <c r="I25799" s="7">
        <v>47.125</v>
      </c>
    </row>
    <row r="25800" spans="1:12" x14ac:dyDescent="0.25">
      <c r="A25800">
        <v>68431</v>
      </c>
      <c r="B25800" s="2">
        <v>10.40741</v>
      </c>
      <c r="C25800" s="3">
        <v>289</v>
      </c>
      <c r="E25800" t="s">
        <v>12792</v>
      </c>
      <c r="F25800" s="4" t="s">
        <v>12738</v>
      </c>
      <c r="G25800" s="5">
        <v>238</v>
      </c>
      <c r="H25800" s="6">
        <v>0.125523</v>
      </c>
      <c r="I25800" s="7">
        <v>42.5</v>
      </c>
    </row>
    <row r="25801" spans="1:12" x14ac:dyDescent="0.25">
      <c r="A25801">
        <v>30176</v>
      </c>
      <c r="B25801" s="2">
        <v>10.406280000000001</v>
      </c>
      <c r="C25801" s="3">
        <v>7103</v>
      </c>
      <c r="D25801" s="4">
        <v>12060</v>
      </c>
      <c r="E25801" t="s">
        <v>6405</v>
      </c>
      <c r="F25801" s="4" t="s">
        <v>6363</v>
      </c>
      <c r="G25801" s="5">
        <v>4493</v>
      </c>
      <c r="H25801" s="6">
        <v>0.10171379999999999</v>
      </c>
      <c r="I25801" s="7">
        <v>46.61</v>
      </c>
      <c r="J25801" s="2">
        <v>45</v>
      </c>
      <c r="K25801">
        <v>1</v>
      </c>
    </row>
    <row r="25802" spans="1:12" x14ac:dyDescent="0.25">
      <c r="A25802">
        <v>71433</v>
      </c>
      <c r="B25802" s="2">
        <v>10.40451</v>
      </c>
      <c r="C25802" s="3">
        <v>4230</v>
      </c>
      <c r="D25802" s="4">
        <v>10780</v>
      </c>
      <c r="E25802" t="s">
        <v>13165</v>
      </c>
      <c r="F25802" s="4" t="s">
        <v>12927</v>
      </c>
      <c r="G25802" s="5">
        <v>2914</v>
      </c>
      <c r="H25802" s="6">
        <v>6.6575200000000001E-2</v>
      </c>
      <c r="I25802" s="7">
        <v>52.682000000000002</v>
      </c>
    </row>
    <row r="25803" spans="1:12" x14ac:dyDescent="0.25">
      <c r="A25803">
        <v>96007</v>
      </c>
      <c r="B25803" s="2">
        <v>10.4001</v>
      </c>
      <c r="C25803" s="3">
        <v>22941</v>
      </c>
      <c r="D25803" s="4">
        <v>39820</v>
      </c>
      <c r="E25803" t="s">
        <v>6287</v>
      </c>
      <c r="F25803" s="4" t="s">
        <v>15368</v>
      </c>
      <c r="G25803" s="5">
        <v>15512</v>
      </c>
      <c r="H25803" s="6">
        <v>9.2503100000000005E-2</v>
      </c>
      <c r="I25803" s="7">
        <v>48.194000000000003</v>
      </c>
      <c r="J25803" s="2">
        <v>57.923099999999998</v>
      </c>
      <c r="K25803">
        <v>13</v>
      </c>
      <c r="L25803" s="2">
        <v>99.8</v>
      </c>
    </row>
    <row r="25804" spans="1:12" x14ac:dyDescent="0.25">
      <c r="A25804">
        <v>7104</v>
      </c>
      <c r="B25804" s="2">
        <v>10.38866</v>
      </c>
      <c r="C25804" s="3">
        <v>51474</v>
      </c>
      <c r="D25804" s="4">
        <v>35620</v>
      </c>
      <c r="E25804" t="s">
        <v>1403</v>
      </c>
      <c r="F25804" s="4" t="s">
        <v>1341</v>
      </c>
      <c r="G25804" s="5">
        <v>32299</v>
      </c>
      <c r="H25804" s="6">
        <v>0.15117649999999999</v>
      </c>
      <c r="I25804" s="7">
        <v>38.051000000000002</v>
      </c>
      <c r="J25804" s="2">
        <v>37.4</v>
      </c>
      <c r="K25804">
        <v>5</v>
      </c>
    </row>
    <row r="25805" spans="1:12" x14ac:dyDescent="0.25">
      <c r="A25805">
        <v>32809</v>
      </c>
      <c r="B25805" s="2">
        <v>10.376749999999999</v>
      </c>
      <c r="C25805" s="3">
        <v>26215</v>
      </c>
      <c r="D25805" s="4">
        <v>36740</v>
      </c>
      <c r="E25805" t="s">
        <v>5555</v>
      </c>
      <c r="F25805" s="4" t="s">
        <v>6689</v>
      </c>
      <c r="G25805" s="5">
        <v>17464</v>
      </c>
      <c r="H25805" s="6">
        <v>0.1503092</v>
      </c>
      <c r="I25805" s="7">
        <v>38.198999999999998</v>
      </c>
      <c r="J25805" s="2">
        <v>45.444400000000002</v>
      </c>
      <c r="K25805">
        <v>9</v>
      </c>
    </row>
    <row r="25806" spans="1:12" x14ac:dyDescent="0.25">
      <c r="A25806">
        <v>25550</v>
      </c>
      <c r="B25806" s="2">
        <v>10.37105</v>
      </c>
      <c r="C25806" s="3">
        <v>8944</v>
      </c>
      <c r="D25806" s="4">
        <v>38580</v>
      </c>
      <c r="E25806" t="s">
        <v>4161</v>
      </c>
      <c r="F25806" s="4" t="s">
        <v>5144</v>
      </c>
      <c r="G25806" s="5">
        <v>6374</v>
      </c>
      <c r="H25806" s="6">
        <v>0.1175086</v>
      </c>
      <c r="I25806" s="7">
        <v>43.866</v>
      </c>
      <c r="J25806" s="2">
        <v>62.333300000000001</v>
      </c>
      <c r="K25806">
        <v>3</v>
      </c>
    </row>
    <row r="25807" spans="1:12" x14ac:dyDescent="0.25">
      <c r="A25807">
        <v>54950</v>
      </c>
      <c r="B25807" s="2">
        <v>10.369</v>
      </c>
      <c r="C25807" s="3">
        <v>3039</v>
      </c>
      <c r="E25807" t="s">
        <v>445</v>
      </c>
      <c r="F25807" s="4" t="s">
        <v>10031</v>
      </c>
      <c r="G25807" s="5">
        <v>2181</v>
      </c>
      <c r="H25807" s="6">
        <v>9.4408800000000001E-2</v>
      </c>
      <c r="I25807" s="7">
        <v>47.856999999999999</v>
      </c>
      <c r="J25807" s="2">
        <v>46.666699999999999</v>
      </c>
      <c r="K25807">
        <v>3</v>
      </c>
    </row>
    <row r="25808" spans="1:12" x14ac:dyDescent="0.25">
      <c r="A25808">
        <v>70036</v>
      </c>
      <c r="B25808" s="2">
        <v>10.368259999999999</v>
      </c>
      <c r="C25808" s="3">
        <v>1115</v>
      </c>
      <c r="D25808" s="4">
        <v>35380</v>
      </c>
      <c r="E25808" t="s">
        <v>12930</v>
      </c>
      <c r="F25808" s="4" t="s">
        <v>12927</v>
      </c>
      <c r="G25808" s="5">
        <v>922</v>
      </c>
      <c r="H25808" s="6">
        <v>6.3922000000000007E-2</v>
      </c>
      <c r="I25808" s="7">
        <v>53.125</v>
      </c>
    </row>
    <row r="25809" spans="1:12" x14ac:dyDescent="0.25">
      <c r="A25809">
        <v>27326</v>
      </c>
      <c r="B25809" s="2">
        <v>10.367470000000001</v>
      </c>
      <c r="C25809" s="3">
        <v>3325</v>
      </c>
      <c r="D25809" s="4">
        <v>24660</v>
      </c>
      <c r="E25809" t="s">
        <v>5697</v>
      </c>
      <c r="F25809" s="4" t="s">
        <v>5642</v>
      </c>
      <c r="G25809" s="5">
        <v>2365</v>
      </c>
      <c r="H25809" s="6">
        <v>0.1056636</v>
      </c>
      <c r="I25809" s="7">
        <v>45.911000000000001</v>
      </c>
    </row>
    <row r="25810" spans="1:12" x14ac:dyDescent="0.25">
      <c r="A25810">
        <v>38449</v>
      </c>
      <c r="B25810" s="2">
        <v>10.36642</v>
      </c>
      <c r="C25810" s="3">
        <v>2595</v>
      </c>
      <c r="E25810" t="s">
        <v>4176</v>
      </c>
      <c r="F25810" s="4" t="s">
        <v>7348</v>
      </c>
      <c r="G25810" s="5">
        <v>2023</v>
      </c>
      <c r="H25810" s="6">
        <v>0.11413040000000001</v>
      </c>
      <c r="I25810" s="7">
        <v>44.444000000000003</v>
      </c>
    </row>
    <row r="25811" spans="1:12" x14ac:dyDescent="0.25">
      <c r="A25811">
        <v>76665</v>
      </c>
      <c r="B25811" s="2">
        <v>10.365539999999999</v>
      </c>
      <c r="C25811" s="3">
        <v>2622</v>
      </c>
      <c r="E25811" t="s">
        <v>2513</v>
      </c>
      <c r="F25811" s="4" t="s">
        <v>13752</v>
      </c>
      <c r="G25811" s="5">
        <v>1682</v>
      </c>
      <c r="H25811" s="6">
        <v>0.10998810000000001</v>
      </c>
      <c r="I25811" s="7">
        <v>45.155999999999999</v>
      </c>
    </row>
    <row r="25812" spans="1:12" x14ac:dyDescent="0.25">
      <c r="A25812">
        <v>43547</v>
      </c>
      <c r="B25812" s="2">
        <v>10.365069999999999</v>
      </c>
      <c r="C25812" s="3">
        <v>335</v>
      </c>
      <c r="D25812" s="4">
        <v>45780</v>
      </c>
      <c r="E25812" t="s">
        <v>8408</v>
      </c>
      <c r="F25812" s="4" t="s">
        <v>8295</v>
      </c>
      <c r="G25812" s="5">
        <v>261</v>
      </c>
      <c r="H25812" s="6">
        <v>9.1603100000000007E-2</v>
      </c>
      <c r="I25812" s="7">
        <v>48.332999999999998</v>
      </c>
    </row>
    <row r="25813" spans="1:12" x14ac:dyDescent="0.25">
      <c r="A25813">
        <v>64050</v>
      </c>
      <c r="B25813" s="2">
        <v>10.361420000000001</v>
      </c>
      <c r="C25813" s="3">
        <v>21663</v>
      </c>
      <c r="D25813" s="4">
        <v>28140</v>
      </c>
      <c r="E25813" t="s">
        <v>5046</v>
      </c>
      <c r="F25813" s="4" t="s">
        <v>12102</v>
      </c>
      <c r="G25813" s="5">
        <v>15010</v>
      </c>
      <c r="H25813" s="6">
        <v>0.1165223</v>
      </c>
      <c r="I25813" s="7">
        <v>44.024000000000001</v>
      </c>
      <c r="J25813" s="2">
        <v>54.538499999999999</v>
      </c>
      <c r="K25813">
        <v>13</v>
      </c>
      <c r="L25813" s="2">
        <v>98.8</v>
      </c>
    </row>
    <row r="25814" spans="1:12" x14ac:dyDescent="0.25">
      <c r="A25814">
        <v>25520</v>
      </c>
      <c r="B25814" s="2">
        <v>10.35758</v>
      </c>
      <c r="C25814" s="3">
        <v>1307</v>
      </c>
      <c r="D25814" s="4">
        <v>38580</v>
      </c>
      <c r="E25814" t="s">
        <v>1419</v>
      </c>
      <c r="F25814" s="4" t="s">
        <v>5144</v>
      </c>
      <c r="G25814" s="5">
        <v>1026</v>
      </c>
      <c r="H25814" s="6">
        <v>3.7037E-2</v>
      </c>
      <c r="I25814" s="7">
        <v>57.75</v>
      </c>
    </row>
    <row r="25815" spans="1:12" x14ac:dyDescent="0.25">
      <c r="A25815">
        <v>47598</v>
      </c>
      <c r="B25815" s="2">
        <v>10.3567</v>
      </c>
      <c r="C25815" s="3">
        <v>3739</v>
      </c>
      <c r="D25815" s="4">
        <v>27540</v>
      </c>
      <c r="E25815" t="s">
        <v>9045</v>
      </c>
      <c r="F25815" s="4" t="s">
        <v>8800</v>
      </c>
      <c r="G25815" s="5">
        <v>2640</v>
      </c>
      <c r="H25815" s="6">
        <v>7.9924200000000001E-2</v>
      </c>
      <c r="I25815" s="7">
        <v>50.332999999999998</v>
      </c>
    </row>
    <row r="25816" spans="1:12" x14ac:dyDescent="0.25">
      <c r="A25816">
        <v>96011</v>
      </c>
      <c r="B25816" s="2">
        <v>10.35604</v>
      </c>
      <c r="C25816" s="3">
        <v>155</v>
      </c>
      <c r="D25816" s="4">
        <v>39820</v>
      </c>
      <c r="E25816" t="s">
        <v>5480</v>
      </c>
      <c r="F25816" s="4" t="s">
        <v>15368</v>
      </c>
      <c r="G25816" s="5">
        <v>112</v>
      </c>
      <c r="H25816" s="6">
        <v>0.13392860000000001</v>
      </c>
      <c r="I25816" s="7">
        <v>41</v>
      </c>
      <c r="J25816" s="2">
        <v>55</v>
      </c>
      <c r="K25816">
        <v>1</v>
      </c>
    </row>
    <row r="25817" spans="1:12" x14ac:dyDescent="0.25">
      <c r="A25817">
        <v>32189</v>
      </c>
      <c r="B25817" s="2">
        <v>10.354950000000001</v>
      </c>
      <c r="C25817" s="3">
        <v>5800</v>
      </c>
      <c r="D25817" s="4">
        <v>37260</v>
      </c>
      <c r="E25817" t="s">
        <v>6740</v>
      </c>
      <c r="F25817" s="4" t="s">
        <v>6689</v>
      </c>
      <c r="G25817" s="5">
        <v>4480</v>
      </c>
      <c r="H25817" s="6">
        <v>0.1100201</v>
      </c>
      <c r="I25817" s="7">
        <v>45.122</v>
      </c>
    </row>
    <row r="25818" spans="1:12" x14ac:dyDescent="0.25">
      <c r="A25818">
        <v>37160</v>
      </c>
      <c r="B25818" s="2">
        <v>10.34886</v>
      </c>
      <c r="C25818" s="3">
        <v>32511</v>
      </c>
      <c r="D25818" s="4">
        <v>43180</v>
      </c>
      <c r="E25818" t="s">
        <v>7399</v>
      </c>
      <c r="F25818" s="4" t="s">
        <v>7348</v>
      </c>
      <c r="G25818" s="5">
        <v>20937</v>
      </c>
      <c r="H25818" s="6">
        <v>0.1124749</v>
      </c>
      <c r="I25818" s="7">
        <v>44.692999999999998</v>
      </c>
      <c r="J25818" s="2">
        <v>58.666699999999999</v>
      </c>
      <c r="K25818">
        <v>3</v>
      </c>
    </row>
    <row r="25819" spans="1:12" x14ac:dyDescent="0.25">
      <c r="A25819">
        <v>24224</v>
      </c>
      <c r="B25819" s="2">
        <v>10.342739999999999</v>
      </c>
      <c r="C25819" s="3">
        <v>6502</v>
      </c>
      <c r="E25819" t="s">
        <v>5003</v>
      </c>
      <c r="F25819" s="4" t="s">
        <v>4335</v>
      </c>
      <c r="G25819" s="5">
        <v>4645</v>
      </c>
      <c r="H25819" s="6">
        <v>8.6095599999999994E-2</v>
      </c>
      <c r="I25819" s="7">
        <v>49.25</v>
      </c>
    </row>
    <row r="25820" spans="1:12" x14ac:dyDescent="0.25">
      <c r="A25820">
        <v>45159</v>
      </c>
      <c r="B25820" s="2">
        <v>10.341100000000001</v>
      </c>
      <c r="C25820" s="3">
        <v>3385</v>
      </c>
      <c r="D25820" s="4">
        <v>48940</v>
      </c>
      <c r="E25820" t="s">
        <v>8655</v>
      </c>
      <c r="F25820" s="4" t="s">
        <v>8295</v>
      </c>
      <c r="G25820" s="5">
        <v>2196</v>
      </c>
      <c r="H25820" s="6">
        <v>8.7887099999999996E-2</v>
      </c>
      <c r="I25820" s="7">
        <v>48.938000000000002</v>
      </c>
    </row>
    <row r="25821" spans="1:12" x14ac:dyDescent="0.25">
      <c r="A25821">
        <v>72952</v>
      </c>
      <c r="B25821" s="2">
        <v>10.34008</v>
      </c>
      <c r="C25821" s="3">
        <v>3098</v>
      </c>
      <c r="D25821" s="4">
        <v>22900</v>
      </c>
      <c r="E25821" t="s">
        <v>13460</v>
      </c>
      <c r="F25821" s="4" t="s">
        <v>13183</v>
      </c>
      <c r="G25821" s="5">
        <v>2056</v>
      </c>
      <c r="H25821" s="6">
        <v>7.82693E-2</v>
      </c>
      <c r="I25821" s="7">
        <v>50.59</v>
      </c>
    </row>
    <row r="25822" spans="1:12" x14ac:dyDescent="0.25">
      <c r="A25822">
        <v>32083</v>
      </c>
      <c r="B25822" s="2">
        <v>10.33873</v>
      </c>
      <c r="C25822" s="3">
        <v>4252</v>
      </c>
      <c r="E25822" t="s">
        <v>6712</v>
      </c>
      <c r="F25822" s="4" t="s">
        <v>6689</v>
      </c>
      <c r="G25822" s="5">
        <v>3601</v>
      </c>
      <c r="H25822" s="6">
        <v>6.3593399999999994E-2</v>
      </c>
      <c r="I25822" s="7">
        <v>53.125</v>
      </c>
      <c r="J25822" s="2">
        <v>51</v>
      </c>
      <c r="K25822">
        <v>1</v>
      </c>
    </row>
    <row r="25823" spans="1:12" x14ac:dyDescent="0.25">
      <c r="A25823">
        <v>82642</v>
      </c>
      <c r="B25823" s="2">
        <v>10.33785</v>
      </c>
      <c r="C25823" s="3">
        <v>59</v>
      </c>
      <c r="D25823" s="4">
        <v>40180</v>
      </c>
      <c r="E25823" t="s">
        <v>14698</v>
      </c>
      <c r="F25823" s="4" t="s">
        <v>14657</v>
      </c>
      <c r="G25823" s="5">
        <v>54</v>
      </c>
      <c r="H25823" s="6">
        <v>5.4545499999999997E-2</v>
      </c>
      <c r="I25823" s="7">
        <v>54.688000000000002</v>
      </c>
    </row>
    <row r="25824" spans="1:12" x14ac:dyDescent="0.25">
      <c r="A25824">
        <v>29133</v>
      </c>
      <c r="B25824" s="2">
        <v>10.337619999999999</v>
      </c>
      <c r="C25824" s="3">
        <v>1419</v>
      </c>
      <c r="D25824" s="4">
        <v>36700</v>
      </c>
      <c r="E25824" t="s">
        <v>6177</v>
      </c>
      <c r="F25824" s="4" t="s">
        <v>6130</v>
      </c>
      <c r="G25824" s="5">
        <v>912</v>
      </c>
      <c r="H25824" s="6">
        <v>0.14676890000000001</v>
      </c>
      <c r="I25824" s="7">
        <v>38.75</v>
      </c>
    </row>
    <row r="25825" spans="1:11" x14ac:dyDescent="0.25">
      <c r="A25825">
        <v>28470</v>
      </c>
      <c r="B25825" s="2">
        <v>10.335599999999999</v>
      </c>
      <c r="C25825" s="3">
        <v>10340</v>
      </c>
      <c r="D25825" s="4">
        <v>34820</v>
      </c>
      <c r="E25825" t="s">
        <v>5978</v>
      </c>
      <c r="F25825" s="4" t="s">
        <v>5642</v>
      </c>
      <c r="G25825" s="5">
        <v>7500</v>
      </c>
      <c r="H25825" s="6">
        <v>0.13238230000000001</v>
      </c>
      <c r="I25825" s="7">
        <v>41.231000000000002</v>
      </c>
      <c r="J25825" s="2">
        <v>61.25</v>
      </c>
      <c r="K25825">
        <v>4</v>
      </c>
    </row>
    <row r="25826" spans="1:11" x14ac:dyDescent="0.25">
      <c r="A25826">
        <v>4418</v>
      </c>
      <c r="B25826" s="2">
        <v>10.33351</v>
      </c>
      <c r="C25826" s="3">
        <v>1643</v>
      </c>
      <c r="D25826" s="4">
        <v>12620</v>
      </c>
      <c r="E25826" t="s">
        <v>822</v>
      </c>
      <c r="F25826" s="4" t="s">
        <v>701</v>
      </c>
      <c r="G25826" s="5">
        <v>1241</v>
      </c>
      <c r="H25826" s="6">
        <v>9.5008099999999998E-2</v>
      </c>
      <c r="I25826" s="7">
        <v>47.688000000000002</v>
      </c>
    </row>
    <row r="25827" spans="1:11" x14ac:dyDescent="0.25">
      <c r="A25827">
        <v>40741</v>
      </c>
      <c r="B25827" s="2">
        <v>10.329599999999999</v>
      </c>
      <c r="C25827" s="3">
        <v>22812</v>
      </c>
      <c r="D25827" s="4">
        <v>30940</v>
      </c>
      <c r="E25827" t="s">
        <v>7955</v>
      </c>
      <c r="F25827" s="4" t="s">
        <v>7883</v>
      </c>
      <c r="G25827" s="5">
        <v>15133</v>
      </c>
      <c r="H25827" s="6">
        <v>0.1222413</v>
      </c>
      <c r="I25827" s="7">
        <v>42.978999999999999</v>
      </c>
      <c r="J25827" s="2">
        <v>49.75</v>
      </c>
      <c r="K25827">
        <v>4</v>
      </c>
    </row>
    <row r="25828" spans="1:11" x14ac:dyDescent="0.25">
      <c r="A25828">
        <v>99101</v>
      </c>
      <c r="B25828" s="2">
        <v>10.32574</v>
      </c>
      <c r="C25828" s="3">
        <v>1644</v>
      </c>
      <c r="D25828" s="4">
        <v>44060</v>
      </c>
      <c r="E25828" t="s">
        <v>16553</v>
      </c>
      <c r="F25828" s="4" t="s">
        <v>16344</v>
      </c>
      <c r="G25828" s="5">
        <v>1003</v>
      </c>
      <c r="H25828" s="6">
        <v>0.1196411</v>
      </c>
      <c r="I25828" s="7">
        <v>43.420999999999999</v>
      </c>
    </row>
    <row r="25829" spans="1:11" x14ac:dyDescent="0.25">
      <c r="A25829">
        <v>30439</v>
      </c>
      <c r="B25829" s="2">
        <v>10.323779999999999</v>
      </c>
      <c r="C25829" s="3">
        <v>11083</v>
      </c>
      <c r="E25829" t="s">
        <v>6444</v>
      </c>
      <c r="F25829" s="4" t="s">
        <v>6363</v>
      </c>
      <c r="G25829" s="5">
        <v>7176</v>
      </c>
      <c r="H25829" s="6">
        <v>0.15078040000000001</v>
      </c>
      <c r="I25829" s="7">
        <v>38.037999999999997</v>
      </c>
    </row>
    <row r="25830" spans="1:11" x14ac:dyDescent="0.25">
      <c r="A25830">
        <v>12810</v>
      </c>
      <c r="B25830" s="2">
        <v>10.321949999999999</v>
      </c>
      <c r="C25830" s="3">
        <v>653</v>
      </c>
      <c r="D25830" s="4">
        <v>24020</v>
      </c>
      <c r="E25830" t="s">
        <v>113</v>
      </c>
      <c r="F25830" s="4" t="s">
        <v>1280</v>
      </c>
      <c r="G25830" s="5">
        <v>458</v>
      </c>
      <c r="H25830" s="6">
        <v>8.5152800000000001E-2</v>
      </c>
      <c r="I25830" s="7">
        <v>49.375</v>
      </c>
    </row>
    <row r="25831" spans="1:11" x14ac:dyDescent="0.25">
      <c r="A25831">
        <v>29330</v>
      </c>
      <c r="B25831" s="2">
        <v>10.320499999999999</v>
      </c>
      <c r="C25831" s="3">
        <v>8564</v>
      </c>
      <c r="D25831" s="4">
        <v>43900</v>
      </c>
      <c r="E25831" t="s">
        <v>6197</v>
      </c>
      <c r="F25831" s="4" t="s">
        <v>6130</v>
      </c>
      <c r="G25831" s="5">
        <v>5605</v>
      </c>
      <c r="H25831" s="6">
        <v>0.1354148</v>
      </c>
      <c r="I25831" s="7">
        <v>40.686999999999998</v>
      </c>
      <c r="J25831" s="2">
        <v>53</v>
      </c>
      <c r="K25831">
        <v>1</v>
      </c>
    </row>
    <row r="25832" spans="1:11" x14ac:dyDescent="0.25">
      <c r="A25832">
        <v>27563</v>
      </c>
      <c r="B25832" s="2">
        <v>10.318250000000001</v>
      </c>
      <c r="C25832" s="3">
        <v>5354</v>
      </c>
      <c r="E25832" t="s">
        <v>5738</v>
      </c>
      <c r="F25832" s="4" t="s">
        <v>5642</v>
      </c>
      <c r="G25832" s="5">
        <v>3766</v>
      </c>
      <c r="H25832" s="6">
        <v>0.14441200000000001</v>
      </c>
      <c r="I25832" s="7">
        <v>39.130000000000003</v>
      </c>
    </row>
    <row r="25833" spans="1:11" x14ac:dyDescent="0.25">
      <c r="A25833">
        <v>83314</v>
      </c>
      <c r="B25833" s="2">
        <v>10.31719</v>
      </c>
      <c r="C25833" s="3">
        <v>967</v>
      </c>
      <c r="E25833" t="s">
        <v>2767</v>
      </c>
      <c r="F25833" s="4" t="s">
        <v>14725</v>
      </c>
      <c r="G25833" s="5">
        <v>657</v>
      </c>
      <c r="H25833" s="6">
        <v>0.1003039</v>
      </c>
      <c r="I25833" s="7">
        <v>46.75</v>
      </c>
      <c r="J25833" s="2">
        <v>65</v>
      </c>
      <c r="K25833">
        <v>1</v>
      </c>
    </row>
    <row r="25834" spans="1:11" x14ac:dyDescent="0.25">
      <c r="A25834">
        <v>80910</v>
      </c>
      <c r="B25834" s="2">
        <v>10.31277</v>
      </c>
      <c r="C25834" s="3">
        <v>29673</v>
      </c>
      <c r="D25834" s="4">
        <v>17820</v>
      </c>
      <c r="E25834" t="s">
        <v>14565</v>
      </c>
      <c r="F25834" s="4" t="s">
        <v>14477</v>
      </c>
      <c r="G25834" s="5">
        <v>17843</v>
      </c>
      <c r="H25834" s="6">
        <v>0.1371329</v>
      </c>
      <c r="I25834" s="7">
        <v>40.371000000000002</v>
      </c>
      <c r="J25834" s="2">
        <v>52.4</v>
      </c>
      <c r="K25834">
        <v>5</v>
      </c>
    </row>
    <row r="25835" spans="1:11" x14ac:dyDescent="0.25">
      <c r="A25835">
        <v>44613</v>
      </c>
      <c r="B25835" s="2">
        <v>10.3081</v>
      </c>
      <c r="C25835" s="3">
        <v>2298</v>
      </c>
      <c r="D25835" s="4">
        <v>15940</v>
      </c>
      <c r="E25835" t="s">
        <v>405</v>
      </c>
      <c r="F25835" s="4" t="s">
        <v>8295</v>
      </c>
      <c r="G25835" s="5">
        <v>1649</v>
      </c>
      <c r="H25835" s="6">
        <v>5.6397799999999998E-2</v>
      </c>
      <c r="I25835" s="7">
        <v>54.320999999999998</v>
      </c>
    </row>
    <row r="25836" spans="1:11" x14ac:dyDescent="0.25">
      <c r="A25836">
        <v>54462</v>
      </c>
      <c r="B25836" s="2">
        <v>10.307650000000001</v>
      </c>
      <c r="C25836" s="3">
        <v>270</v>
      </c>
      <c r="E25836" t="s">
        <v>6639</v>
      </c>
      <c r="F25836" s="4" t="s">
        <v>10031</v>
      </c>
      <c r="G25836" s="5">
        <v>234</v>
      </c>
      <c r="H25836" s="6">
        <v>7.2340399999999999E-2</v>
      </c>
      <c r="I25836" s="7">
        <v>51.563000000000002</v>
      </c>
    </row>
    <row r="25837" spans="1:11" x14ac:dyDescent="0.25">
      <c r="A25837">
        <v>71743</v>
      </c>
      <c r="B25837" s="2">
        <v>10.306929999999999</v>
      </c>
      <c r="C25837" s="3">
        <v>4169</v>
      </c>
      <c r="D25837" s="4">
        <v>11660</v>
      </c>
      <c r="E25837" t="s">
        <v>13198</v>
      </c>
      <c r="F25837" s="4" t="s">
        <v>13183</v>
      </c>
      <c r="G25837" s="5">
        <v>2765</v>
      </c>
      <c r="H25837" s="6">
        <v>0.113924</v>
      </c>
      <c r="I25837" s="7">
        <v>44.375</v>
      </c>
    </row>
    <row r="25838" spans="1:11" x14ac:dyDescent="0.25">
      <c r="A25838">
        <v>39338</v>
      </c>
      <c r="B25838" s="2">
        <v>10.305709999999999</v>
      </c>
      <c r="C25838" s="3">
        <v>3707</v>
      </c>
      <c r="D25838" s="4">
        <v>29860</v>
      </c>
      <c r="E25838" t="s">
        <v>7784</v>
      </c>
      <c r="F25838" s="4" t="s">
        <v>7633</v>
      </c>
      <c r="G25838" s="5">
        <v>2331</v>
      </c>
      <c r="H25838" s="6">
        <v>0.12870010000000001</v>
      </c>
      <c r="I25838" s="7">
        <v>41.814999999999998</v>
      </c>
    </row>
    <row r="25839" spans="1:11" x14ac:dyDescent="0.25">
      <c r="A25839">
        <v>39476</v>
      </c>
      <c r="B25839" s="2">
        <v>10.30395</v>
      </c>
      <c r="C25839" s="3">
        <v>7304</v>
      </c>
      <c r="E25839" t="s">
        <v>7814</v>
      </c>
      <c r="F25839" s="4" t="s">
        <v>7633</v>
      </c>
      <c r="G25839" s="5">
        <v>5006</v>
      </c>
      <c r="H25839" s="6">
        <v>0.1220292</v>
      </c>
      <c r="I25839" s="7">
        <v>42.963000000000001</v>
      </c>
      <c r="J25839" s="2">
        <v>76</v>
      </c>
      <c r="K25839">
        <v>1</v>
      </c>
    </row>
    <row r="25840" spans="1:11" x14ac:dyDescent="0.25">
      <c r="A25840">
        <v>78219</v>
      </c>
      <c r="B25840" s="2">
        <v>10.30068</v>
      </c>
      <c r="C25840" s="3">
        <v>14805</v>
      </c>
      <c r="D25840" s="4">
        <v>41700</v>
      </c>
      <c r="E25840" t="s">
        <v>6913</v>
      </c>
      <c r="F25840" s="4" t="s">
        <v>13752</v>
      </c>
      <c r="G25840" s="5">
        <v>8663</v>
      </c>
      <c r="H25840" s="6">
        <v>0.12165280000000001</v>
      </c>
      <c r="I25840" s="7">
        <v>43.021999999999998</v>
      </c>
      <c r="J25840" s="2">
        <v>46</v>
      </c>
      <c r="K25840">
        <v>3</v>
      </c>
    </row>
    <row r="25841" spans="1:12" x14ac:dyDescent="0.25">
      <c r="A25841">
        <v>38372</v>
      </c>
      <c r="B25841" s="2">
        <v>10.295730000000001</v>
      </c>
      <c r="C25841" s="3">
        <v>17365</v>
      </c>
      <c r="E25841" t="s">
        <v>2532</v>
      </c>
      <c r="F25841" s="4" t="s">
        <v>7348</v>
      </c>
      <c r="G25841" s="5">
        <v>12039</v>
      </c>
      <c r="H25841" s="6">
        <v>0.13397010000000001</v>
      </c>
      <c r="I25841" s="7">
        <v>40.893000000000001</v>
      </c>
      <c r="J25841" s="2">
        <v>61.5</v>
      </c>
      <c r="K25841">
        <v>2</v>
      </c>
    </row>
    <row r="25842" spans="1:12" x14ac:dyDescent="0.25">
      <c r="A25842">
        <v>78583</v>
      </c>
      <c r="B25842" s="2">
        <v>10.29185</v>
      </c>
      <c r="C25842" s="3">
        <v>6133</v>
      </c>
      <c r="D25842" s="4">
        <v>15180</v>
      </c>
      <c r="E25842" t="s">
        <v>14256</v>
      </c>
      <c r="F25842" s="4" t="s">
        <v>13752</v>
      </c>
      <c r="G25842" s="5">
        <v>4143</v>
      </c>
      <c r="H25842" s="6">
        <v>0.1520637</v>
      </c>
      <c r="I25842" s="7">
        <v>37.765999999999998</v>
      </c>
    </row>
    <row r="25843" spans="1:12" x14ac:dyDescent="0.25">
      <c r="A25843">
        <v>33415</v>
      </c>
      <c r="B25843" s="2">
        <v>10.28346</v>
      </c>
      <c r="C25843" s="3">
        <v>47036</v>
      </c>
      <c r="D25843" s="4">
        <v>33100</v>
      </c>
      <c r="E25843" t="s">
        <v>6878</v>
      </c>
      <c r="F25843" s="4" t="s">
        <v>6689</v>
      </c>
      <c r="G25843" s="5">
        <v>30927</v>
      </c>
      <c r="H25843" s="6">
        <v>0.1337343</v>
      </c>
      <c r="I25843" s="7">
        <v>40.933</v>
      </c>
      <c r="J25843" s="2">
        <v>42.571399999999997</v>
      </c>
      <c r="K25843">
        <v>7</v>
      </c>
    </row>
    <row r="25844" spans="1:12" x14ac:dyDescent="0.25">
      <c r="A25844">
        <v>2744</v>
      </c>
      <c r="B25844" s="2">
        <v>10.274240000000001</v>
      </c>
      <c r="C25844" s="3">
        <v>11588</v>
      </c>
      <c r="D25844" s="4">
        <v>39300</v>
      </c>
      <c r="E25844" t="s">
        <v>447</v>
      </c>
      <c r="F25844" s="4" t="s">
        <v>21</v>
      </c>
      <c r="G25844" s="5">
        <v>7592</v>
      </c>
      <c r="H25844" s="6">
        <v>0.1358008</v>
      </c>
      <c r="I25844" s="7">
        <v>40.573999999999998</v>
      </c>
      <c r="J25844" s="2">
        <v>46</v>
      </c>
      <c r="K25844">
        <v>1</v>
      </c>
    </row>
    <row r="25845" spans="1:12" x14ac:dyDescent="0.25">
      <c r="A25845">
        <v>35975</v>
      </c>
      <c r="B25845" s="2">
        <v>10.27228</v>
      </c>
      <c r="C25845" s="3">
        <v>955</v>
      </c>
      <c r="E25845" t="s">
        <v>7164</v>
      </c>
      <c r="F25845" s="4" t="s">
        <v>7027</v>
      </c>
      <c r="G25845" s="5">
        <v>621</v>
      </c>
      <c r="H25845" s="6">
        <v>9.4855300000000004E-2</v>
      </c>
      <c r="I25845" s="7">
        <v>47.649000000000001</v>
      </c>
    </row>
    <row r="25846" spans="1:12" x14ac:dyDescent="0.25">
      <c r="A25846">
        <v>62927</v>
      </c>
      <c r="B25846" s="2">
        <v>10.272080000000001</v>
      </c>
      <c r="C25846" s="3">
        <v>241</v>
      </c>
      <c r="D25846" s="4">
        <v>16060</v>
      </c>
      <c r="E25846" t="s">
        <v>4380</v>
      </c>
      <c r="F25846" s="4" t="s">
        <v>11490</v>
      </c>
      <c r="G25846" s="5">
        <v>192</v>
      </c>
      <c r="H25846" s="6">
        <v>4.6875E-2</v>
      </c>
      <c r="I25846" s="7">
        <v>55.938000000000002</v>
      </c>
    </row>
    <row r="25847" spans="1:12" x14ac:dyDescent="0.25">
      <c r="A25847">
        <v>37770</v>
      </c>
      <c r="B25847" s="2">
        <v>10.271599999999999</v>
      </c>
      <c r="C25847" s="3">
        <v>2556</v>
      </c>
      <c r="D25847" s="4">
        <v>28940</v>
      </c>
      <c r="E25847" t="s">
        <v>7492</v>
      </c>
      <c r="F25847" s="4" t="s">
        <v>7348</v>
      </c>
      <c r="G25847" s="5">
        <v>1820</v>
      </c>
      <c r="H25847" s="6">
        <v>6.2087900000000001E-2</v>
      </c>
      <c r="I25847" s="7">
        <v>53.305999999999997</v>
      </c>
    </row>
    <row r="25848" spans="1:12" x14ac:dyDescent="0.25">
      <c r="A25848">
        <v>63740</v>
      </c>
      <c r="B25848" s="2">
        <v>10.270339999999999</v>
      </c>
      <c r="C25848" s="3">
        <v>5056</v>
      </c>
      <c r="D25848" s="4">
        <v>43460</v>
      </c>
      <c r="E25848" t="s">
        <v>2770</v>
      </c>
      <c r="F25848" s="4" t="s">
        <v>12102</v>
      </c>
      <c r="G25848" s="5">
        <v>3446</v>
      </c>
      <c r="H25848" s="6">
        <v>8.5606500000000002E-2</v>
      </c>
      <c r="I25848" s="7">
        <v>49.24</v>
      </c>
      <c r="J25848" s="2">
        <v>61</v>
      </c>
      <c r="K25848">
        <v>2</v>
      </c>
    </row>
    <row r="25849" spans="1:12" x14ac:dyDescent="0.25">
      <c r="A25849">
        <v>78072</v>
      </c>
      <c r="B25849" s="2">
        <v>10.26942</v>
      </c>
      <c r="C25849" s="3">
        <v>572</v>
      </c>
      <c r="E25849" t="s">
        <v>11922</v>
      </c>
      <c r="F25849" s="4" t="s">
        <v>13752</v>
      </c>
      <c r="G25849" s="5">
        <v>402</v>
      </c>
      <c r="H25849" s="6">
        <v>4.96278E-2</v>
      </c>
      <c r="I25849" s="7">
        <v>55.454999999999998</v>
      </c>
    </row>
    <row r="25850" spans="1:12" x14ac:dyDescent="0.25">
      <c r="A25850">
        <v>70114</v>
      </c>
      <c r="B25850" s="2">
        <v>10.265650000000001</v>
      </c>
      <c r="C25850" s="3">
        <v>24996</v>
      </c>
      <c r="D25850" s="4">
        <v>35380</v>
      </c>
      <c r="E25850" t="s">
        <v>12957</v>
      </c>
      <c r="F25850" s="4" t="s">
        <v>12927</v>
      </c>
      <c r="G25850" s="5">
        <v>15376</v>
      </c>
      <c r="H25850" s="6">
        <v>0.17832990000000001</v>
      </c>
      <c r="I25850" s="7">
        <v>33.213999999999999</v>
      </c>
      <c r="J25850" s="2">
        <v>37.4</v>
      </c>
      <c r="K25850">
        <v>10</v>
      </c>
      <c r="L25850" s="2">
        <v>36</v>
      </c>
    </row>
    <row r="25851" spans="1:12" x14ac:dyDescent="0.25">
      <c r="A25851">
        <v>27212</v>
      </c>
      <c r="B25851" s="2">
        <v>10.2616</v>
      </c>
      <c r="C25851" s="3">
        <v>1985</v>
      </c>
      <c r="E25851" t="s">
        <v>5673</v>
      </c>
      <c r="F25851" s="4" t="s">
        <v>5642</v>
      </c>
      <c r="G25851" s="5">
        <v>1542</v>
      </c>
      <c r="H25851" s="6">
        <v>0.1219196</v>
      </c>
      <c r="I25851" s="7">
        <v>42.960999999999999</v>
      </c>
    </row>
    <row r="25852" spans="1:12" x14ac:dyDescent="0.25">
      <c r="A25852">
        <v>63830</v>
      </c>
      <c r="B25852" s="2">
        <v>10.26013</v>
      </c>
      <c r="C25852" s="3">
        <v>7065</v>
      </c>
      <c r="E25852" t="s">
        <v>12211</v>
      </c>
      <c r="F25852" s="4" t="s">
        <v>12102</v>
      </c>
      <c r="G25852" s="5">
        <v>4580</v>
      </c>
      <c r="H25852" s="6">
        <v>0.1194062</v>
      </c>
      <c r="I25852" s="7">
        <v>43.393000000000001</v>
      </c>
      <c r="J25852" s="2">
        <v>68</v>
      </c>
      <c r="K25852">
        <v>1</v>
      </c>
    </row>
    <row r="25853" spans="1:12" x14ac:dyDescent="0.25">
      <c r="A25853">
        <v>32157</v>
      </c>
      <c r="B25853" s="2">
        <v>10.25897</v>
      </c>
      <c r="C25853" s="3">
        <v>528</v>
      </c>
      <c r="D25853" s="4">
        <v>37260</v>
      </c>
      <c r="E25853" t="s">
        <v>4062</v>
      </c>
      <c r="F25853" s="4" t="s">
        <v>6689</v>
      </c>
      <c r="G25853" s="5">
        <v>293</v>
      </c>
      <c r="H25853" s="6">
        <v>6.8027199999999996E-2</v>
      </c>
      <c r="I25853" s="7">
        <v>52.265999999999998</v>
      </c>
    </row>
    <row r="25854" spans="1:12" x14ac:dyDescent="0.25">
      <c r="A25854">
        <v>65542</v>
      </c>
      <c r="B25854" s="2">
        <v>10.25783</v>
      </c>
      <c r="C25854" s="3">
        <v>6710</v>
      </c>
      <c r="E25854" t="s">
        <v>12417</v>
      </c>
      <c r="F25854" s="4" t="s">
        <v>12102</v>
      </c>
      <c r="G25854" s="5">
        <v>4456</v>
      </c>
      <c r="H25854" s="6">
        <v>9.1316999999999995E-2</v>
      </c>
      <c r="I25854" s="7">
        <v>48.241</v>
      </c>
    </row>
    <row r="25855" spans="1:12" x14ac:dyDescent="0.25">
      <c r="A25855">
        <v>65026</v>
      </c>
      <c r="B25855" s="2">
        <v>10.25497</v>
      </c>
      <c r="C25855" s="3">
        <v>11069</v>
      </c>
      <c r="E25855" t="s">
        <v>9985</v>
      </c>
      <c r="F25855" s="4" t="s">
        <v>12102</v>
      </c>
      <c r="G25855" s="5">
        <v>7494</v>
      </c>
      <c r="H25855" s="6">
        <v>0.1423616</v>
      </c>
      <c r="I25855" s="7">
        <v>39.414999999999999</v>
      </c>
      <c r="J25855" s="2">
        <v>56.666699999999999</v>
      </c>
      <c r="K25855">
        <v>3</v>
      </c>
    </row>
    <row r="25856" spans="1:12" x14ac:dyDescent="0.25">
      <c r="A25856">
        <v>81425</v>
      </c>
      <c r="B25856" s="2">
        <v>10.252370000000001</v>
      </c>
      <c r="C25856" s="3">
        <v>5118</v>
      </c>
      <c r="D25856" s="4">
        <v>33940</v>
      </c>
      <c r="E25856" t="s">
        <v>12507</v>
      </c>
      <c r="F25856" s="4" t="s">
        <v>14477</v>
      </c>
      <c r="G25856" s="5">
        <v>3361</v>
      </c>
      <c r="H25856" s="6">
        <v>0.1237359</v>
      </c>
      <c r="I25856" s="7">
        <v>42.631999999999998</v>
      </c>
      <c r="J25856" s="2">
        <v>49</v>
      </c>
      <c r="K25856">
        <v>2</v>
      </c>
    </row>
    <row r="25857" spans="1:11" x14ac:dyDescent="0.25">
      <c r="A25857">
        <v>71747</v>
      </c>
      <c r="B25857" s="2">
        <v>10.2514</v>
      </c>
      <c r="C25857" s="3">
        <v>904</v>
      </c>
      <c r="D25857" s="4">
        <v>20980</v>
      </c>
      <c r="E25857" t="s">
        <v>13200</v>
      </c>
      <c r="F25857" s="4" t="s">
        <v>13183</v>
      </c>
      <c r="G25857" s="5">
        <v>684</v>
      </c>
      <c r="H25857" s="6">
        <v>0.13011700000000001</v>
      </c>
      <c r="I25857" s="7">
        <v>41.527999999999999</v>
      </c>
    </row>
    <row r="25858" spans="1:11" x14ac:dyDescent="0.25">
      <c r="A25858">
        <v>30182</v>
      </c>
      <c r="B25858" s="2">
        <v>10.250780000000001</v>
      </c>
      <c r="C25858" s="3">
        <v>2924</v>
      </c>
      <c r="D25858" s="4">
        <v>12060</v>
      </c>
      <c r="E25858" t="s">
        <v>5899</v>
      </c>
      <c r="F25858" s="4" t="s">
        <v>6363</v>
      </c>
      <c r="G25858" s="5">
        <v>1932</v>
      </c>
      <c r="H25858" s="6">
        <v>0.1272633</v>
      </c>
      <c r="I25858" s="7">
        <v>42.018999999999998</v>
      </c>
    </row>
    <row r="25859" spans="1:11" x14ac:dyDescent="0.25">
      <c r="A25859">
        <v>72562</v>
      </c>
      <c r="B25859" s="2">
        <v>10.249919999999999</v>
      </c>
      <c r="C25859" s="3">
        <v>2463</v>
      </c>
      <c r="D25859" s="4">
        <v>12900</v>
      </c>
      <c r="E25859" t="s">
        <v>1403</v>
      </c>
      <c r="F25859" s="4" t="s">
        <v>13183</v>
      </c>
      <c r="G25859" s="5">
        <v>1626</v>
      </c>
      <c r="H25859" s="6">
        <v>0.1087892</v>
      </c>
      <c r="I25859" s="7">
        <v>45.207999999999998</v>
      </c>
      <c r="J25859" s="2">
        <v>66</v>
      </c>
      <c r="K25859">
        <v>1</v>
      </c>
    </row>
    <row r="25860" spans="1:11" x14ac:dyDescent="0.25">
      <c r="A25860">
        <v>31787</v>
      </c>
      <c r="B25860" s="2">
        <v>10.24933</v>
      </c>
      <c r="C25860" s="3">
        <v>1432</v>
      </c>
      <c r="D25860" s="4">
        <v>10500</v>
      </c>
      <c r="E25860" t="s">
        <v>5496</v>
      </c>
      <c r="F25860" s="4" t="s">
        <v>6363</v>
      </c>
      <c r="G25860" s="5">
        <v>867</v>
      </c>
      <c r="H25860" s="6">
        <v>0.1417051</v>
      </c>
      <c r="I25860" s="7">
        <v>39.518999999999998</v>
      </c>
    </row>
    <row r="25861" spans="1:11" x14ac:dyDescent="0.25">
      <c r="A25861">
        <v>38781</v>
      </c>
      <c r="B25861" s="2">
        <v>10.24907</v>
      </c>
      <c r="C25861" s="3">
        <v>246</v>
      </c>
      <c r="D25861" s="4">
        <v>17380</v>
      </c>
      <c r="E25861" t="s">
        <v>7691</v>
      </c>
      <c r="F25861" s="4" t="s">
        <v>7633</v>
      </c>
      <c r="G25861" s="5">
        <v>202</v>
      </c>
      <c r="H25861" s="6">
        <v>9.4059400000000001E-2</v>
      </c>
      <c r="I25861" s="7">
        <v>47.75</v>
      </c>
    </row>
    <row r="25862" spans="1:11" x14ac:dyDescent="0.25">
      <c r="A25862">
        <v>33801</v>
      </c>
      <c r="B25862" s="2">
        <v>10.24389</v>
      </c>
      <c r="C25862" s="3">
        <v>33974</v>
      </c>
      <c r="D25862" s="4">
        <v>29460</v>
      </c>
      <c r="E25862" t="s">
        <v>6636</v>
      </c>
      <c r="F25862" s="4" t="s">
        <v>6689</v>
      </c>
      <c r="G25862" s="5">
        <v>21437</v>
      </c>
      <c r="H25862" s="6">
        <v>0.140738</v>
      </c>
      <c r="I25862" s="7">
        <v>39.683</v>
      </c>
      <c r="J25862" s="2">
        <v>47.2</v>
      </c>
      <c r="K25862">
        <v>5</v>
      </c>
    </row>
    <row r="25863" spans="1:11" x14ac:dyDescent="0.25">
      <c r="A25863">
        <v>83243</v>
      </c>
      <c r="B25863" s="2">
        <v>10.23875</v>
      </c>
      <c r="C25863" s="3">
        <v>92</v>
      </c>
      <c r="E25863" t="s">
        <v>346</v>
      </c>
      <c r="F25863" s="4" t="s">
        <v>14725</v>
      </c>
      <c r="G25863" s="5">
        <v>59</v>
      </c>
      <c r="H25863" s="6">
        <v>0</v>
      </c>
      <c r="I25863" s="7">
        <v>64</v>
      </c>
    </row>
    <row r="25864" spans="1:11" x14ac:dyDescent="0.25">
      <c r="A25864">
        <v>65746</v>
      </c>
      <c r="B25864" s="2">
        <v>10.237590000000001</v>
      </c>
      <c r="C25864" s="3">
        <v>8586</v>
      </c>
      <c r="D25864" s="4">
        <v>44180</v>
      </c>
      <c r="E25864" t="s">
        <v>1303</v>
      </c>
      <c r="F25864" s="4" t="s">
        <v>12102</v>
      </c>
      <c r="G25864" s="5">
        <v>4769</v>
      </c>
      <c r="H25864" s="6">
        <v>0.1109015</v>
      </c>
      <c r="I25864" s="7">
        <v>44.83</v>
      </c>
      <c r="J25864" s="2">
        <v>64</v>
      </c>
      <c r="K25864">
        <v>1</v>
      </c>
    </row>
    <row r="25865" spans="1:11" x14ac:dyDescent="0.25">
      <c r="A25865">
        <v>96133</v>
      </c>
      <c r="B25865" s="2">
        <v>10.23643</v>
      </c>
      <c r="C25865" s="3">
        <v>159</v>
      </c>
      <c r="E25865" t="s">
        <v>16087</v>
      </c>
      <c r="F25865" s="4" t="s">
        <v>15368</v>
      </c>
      <c r="G25865" s="5">
        <v>97</v>
      </c>
      <c r="H25865" s="6">
        <v>0.2040816</v>
      </c>
      <c r="I25865" s="7">
        <v>28.722999999999999</v>
      </c>
    </row>
    <row r="25866" spans="1:11" x14ac:dyDescent="0.25">
      <c r="A25866">
        <v>84749</v>
      </c>
      <c r="B25866" s="2">
        <v>10.236359999999999</v>
      </c>
      <c r="C25866" s="3">
        <v>275</v>
      </c>
      <c r="E25866" t="s">
        <v>6209</v>
      </c>
      <c r="F25866" s="4" t="s">
        <v>14851</v>
      </c>
      <c r="G25866" s="5">
        <v>157</v>
      </c>
      <c r="H25866" s="6">
        <v>0.11464969999999999</v>
      </c>
      <c r="I25866" s="7">
        <v>44.167000000000002</v>
      </c>
    </row>
    <row r="25867" spans="1:11" x14ac:dyDescent="0.25">
      <c r="A25867">
        <v>24874</v>
      </c>
      <c r="B25867" s="2">
        <v>10.23588</v>
      </c>
      <c r="C25867" s="3">
        <v>2622</v>
      </c>
      <c r="E25867" t="s">
        <v>5192</v>
      </c>
      <c r="F25867" s="4" t="s">
        <v>5144</v>
      </c>
      <c r="G25867" s="5">
        <v>1876</v>
      </c>
      <c r="H25867" s="6">
        <v>0.1114073</v>
      </c>
      <c r="I25867" s="7">
        <v>44.726999999999997</v>
      </c>
      <c r="J25867" s="2">
        <v>47</v>
      </c>
      <c r="K25867">
        <v>2</v>
      </c>
    </row>
    <row r="25868" spans="1:11" x14ac:dyDescent="0.25">
      <c r="A25868">
        <v>40949</v>
      </c>
      <c r="B25868" s="2">
        <v>10.235340000000001</v>
      </c>
      <c r="C25868" s="3">
        <v>559</v>
      </c>
      <c r="D25868" s="4">
        <v>30940</v>
      </c>
      <c r="E25868" t="s">
        <v>7999</v>
      </c>
      <c r="F25868" s="4" t="s">
        <v>7883</v>
      </c>
      <c r="G25868" s="5">
        <v>356</v>
      </c>
      <c r="H25868" s="6">
        <v>0</v>
      </c>
      <c r="I25868" s="7">
        <v>63.972999999999999</v>
      </c>
    </row>
    <row r="25869" spans="1:11" x14ac:dyDescent="0.25">
      <c r="A25869">
        <v>32177</v>
      </c>
      <c r="B25869" s="2">
        <v>10.23113</v>
      </c>
      <c r="C25869" s="3">
        <v>26613</v>
      </c>
      <c r="D25869" s="4">
        <v>37260</v>
      </c>
      <c r="E25869" t="s">
        <v>6735</v>
      </c>
      <c r="F25869" s="4" t="s">
        <v>6689</v>
      </c>
      <c r="G25869" s="5">
        <v>17243</v>
      </c>
      <c r="H25869" s="6">
        <v>0.12671070000000001</v>
      </c>
      <c r="I25869" s="7">
        <v>42.075000000000003</v>
      </c>
      <c r="J25869" s="2">
        <v>45</v>
      </c>
      <c r="K25869">
        <v>4</v>
      </c>
    </row>
    <row r="25870" spans="1:11" x14ac:dyDescent="0.25">
      <c r="A25870">
        <v>31756</v>
      </c>
      <c r="B25870" s="2">
        <v>10.22687</v>
      </c>
      <c r="C25870" s="3">
        <v>764</v>
      </c>
      <c r="D25870" s="4">
        <v>34220</v>
      </c>
      <c r="E25870" t="s">
        <v>6659</v>
      </c>
      <c r="F25870" s="4" t="s">
        <v>6363</v>
      </c>
      <c r="G25870" s="5">
        <v>529</v>
      </c>
      <c r="H25870" s="6">
        <v>0.1358491</v>
      </c>
      <c r="I25870" s="7">
        <v>40.491999999999997</v>
      </c>
    </row>
    <row r="25871" spans="1:11" x14ac:dyDescent="0.25">
      <c r="A25871">
        <v>27557</v>
      </c>
      <c r="B25871" s="2">
        <v>10.225709999999999</v>
      </c>
      <c r="C25871" s="3">
        <v>6302</v>
      </c>
      <c r="D25871" s="4">
        <v>40580</v>
      </c>
      <c r="E25871" t="s">
        <v>1766</v>
      </c>
      <c r="F25871" s="4" t="s">
        <v>5642</v>
      </c>
      <c r="G25871" s="5">
        <v>4341</v>
      </c>
      <c r="H25871" s="6">
        <v>0.1036628</v>
      </c>
      <c r="I25871" s="7">
        <v>46.05</v>
      </c>
    </row>
    <row r="25872" spans="1:11" x14ac:dyDescent="0.25">
      <c r="A25872">
        <v>29661</v>
      </c>
      <c r="B25872" s="2">
        <v>10.22369</v>
      </c>
      <c r="C25872" s="3">
        <v>5782</v>
      </c>
      <c r="D25872" s="4">
        <v>24860</v>
      </c>
      <c r="E25872" t="s">
        <v>2510</v>
      </c>
      <c r="F25872" s="4" t="s">
        <v>6130</v>
      </c>
      <c r="G25872" s="5">
        <v>4110</v>
      </c>
      <c r="H25872" s="6">
        <v>0.1233577</v>
      </c>
      <c r="I25872" s="7">
        <v>42.642000000000003</v>
      </c>
    </row>
    <row r="25873" spans="1:12" x14ac:dyDescent="0.25">
      <c r="A25873">
        <v>83428</v>
      </c>
      <c r="B25873" s="2">
        <v>10.22264</v>
      </c>
      <c r="C25873" s="3">
        <v>324</v>
      </c>
      <c r="D25873" s="4">
        <v>26820</v>
      </c>
      <c r="E25873" t="s">
        <v>3232</v>
      </c>
      <c r="F25873" s="4" t="s">
        <v>14725</v>
      </c>
      <c r="G25873" s="5">
        <v>277</v>
      </c>
      <c r="H25873" s="6">
        <v>8.9928099999999997E-2</v>
      </c>
      <c r="I25873" s="7">
        <v>48.408999999999999</v>
      </c>
      <c r="J25873" s="2">
        <v>54</v>
      </c>
      <c r="K25873">
        <v>1</v>
      </c>
    </row>
    <row r="25874" spans="1:12" x14ac:dyDescent="0.25">
      <c r="A25874">
        <v>27884</v>
      </c>
      <c r="B25874" s="2">
        <v>10.222379999999999</v>
      </c>
      <c r="C25874" s="3">
        <v>944</v>
      </c>
      <c r="D25874" s="4">
        <v>24780</v>
      </c>
      <c r="E25874" t="s">
        <v>5798</v>
      </c>
      <c r="F25874" s="4" t="s">
        <v>5642</v>
      </c>
      <c r="G25874" s="5">
        <v>777</v>
      </c>
      <c r="H25874" s="6">
        <v>0.1171171</v>
      </c>
      <c r="I25874" s="7">
        <v>43.707000000000001</v>
      </c>
    </row>
    <row r="25875" spans="1:12" x14ac:dyDescent="0.25">
      <c r="A25875">
        <v>84308</v>
      </c>
      <c r="B25875" s="2">
        <v>10.22214</v>
      </c>
      <c r="C25875" s="3">
        <v>368</v>
      </c>
      <c r="D25875" s="4">
        <v>30860</v>
      </c>
      <c r="E25875" t="s">
        <v>630</v>
      </c>
      <c r="F25875" s="4" t="s">
        <v>14851</v>
      </c>
      <c r="G25875" s="5">
        <v>217</v>
      </c>
      <c r="H25875" s="6">
        <v>0.12844040000000001</v>
      </c>
      <c r="I25875" s="7">
        <v>41.75</v>
      </c>
      <c r="J25875" s="2">
        <v>37</v>
      </c>
      <c r="K25875">
        <v>1</v>
      </c>
    </row>
    <row r="25876" spans="1:12" x14ac:dyDescent="0.25">
      <c r="A25876">
        <v>51528</v>
      </c>
      <c r="B25876" s="2">
        <v>10.22195</v>
      </c>
      <c r="C25876" s="3">
        <v>787</v>
      </c>
      <c r="E25876" t="s">
        <v>9873</v>
      </c>
      <c r="F25876" s="4" t="s">
        <v>9593</v>
      </c>
      <c r="G25876" s="5">
        <v>588</v>
      </c>
      <c r="H25876" s="6">
        <v>6.6213900000000006E-2</v>
      </c>
      <c r="I25876" s="7">
        <v>52.5</v>
      </c>
    </row>
    <row r="25877" spans="1:12" x14ac:dyDescent="0.25">
      <c r="A25877">
        <v>71674</v>
      </c>
      <c r="B25877" s="2">
        <v>10.22167</v>
      </c>
      <c r="C25877" s="3">
        <v>657</v>
      </c>
      <c r="E25877" t="s">
        <v>10702</v>
      </c>
      <c r="F25877" s="4" t="s">
        <v>13183</v>
      </c>
      <c r="G25877" s="5">
        <v>583</v>
      </c>
      <c r="H25877" s="6">
        <v>6.6895399999999994E-2</v>
      </c>
      <c r="I25877" s="7">
        <v>52.381</v>
      </c>
    </row>
    <row r="25878" spans="1:12" x14ac:dyDescent="0.25">
      <c r="A25878">
        <v>56569</v>
      </c>
      <c r="B25878" s="2">
        <v>10.22134</v>
      </c>
      <c r="C25878" s="3">
        <v>1325</v>
      </c>
      <c r="E25878" t="s">
        <v>10255</v>
      </c>
      <c r="F25878" s="4" t="s">
        <v>10428</v>
      </c>
      <c r="G25878" s="5">
        <v>802</v>
      </c>
      <c r="H25878" s="6">
        <v>0.10958900000000001</v>
      </c>
      <c r="I25878" s="7">
        <v>45</v>
      </c>
    </row>
    <row r="25879" spans="1:12" x14ac:dyDescent="0.25">
      <c r="A25879">
        <v>36580</v>
      </c>
      <c r="B25879" s="2">
        <v>10.22003</v>
      </c>
      <c r="C25879" s="3">
        <v>6778</v>
      </c>
      <c r="D25879" s="4">
        <v>19300</v>
      </c>
      <c r="E25879" t="s">
        <v>3721</v>
      </c>
      <c r="F25879" s="4" t="s">
        <v>7027</v>
      </c>
      <c r="G25879" s="5">
        <v>4652</v>
      </c>
      <c r="H25879" s="6">
        <v>0.13453689999999999</v>
      </c>
      <c r="I25879" s="7">
        <v>40.685000000000002</v>
      </c>
    </row>
    <row r="25880" spans="1:12" x14ac:dyDescent="0.25">
      <c r="A25880">
        <v>45888</v>
      </c>
      <c r="B25880" s="2">
        <v>10.21888</v>
      </c>
      <c r="C25880" s="3">
        <v>217</v>
      </c>
      <c r="D25880" s="4">
        <v>47540</v>
      </c>
      <c r="E25880" t="s">
        <v>8792</v>
      </c>
      <c r="F25880" s="4" t="s">
        <v>8295</v>
      </c>
      <c r="G25880" s="5">
        <v>172</v>
      </c>
      <c r="H25880" s="6">
        <v>6.9767399999999993E-2</v>
      </c>
      <c r="I25880" s="7">
        <v>51.875</v>
      </c>
    </row>
    <row r="25881" spans="1:12" x14ac:dyDescent="0.25">
      <c r="A25881">
        <v>75220</v>
      </c>
      <c r="B25881" s="2">
        <v>10.2125</v>
      </c>
      <c r="C25881" s="3">
        <v>44617</v>
      </c>
      <c r="D25881" s="4">
        <v>19100</v>
      </c>
      <c r="E25881" t="s">
        <v>4091</v>
      </c>
      <c r="F25881" s="4" t="s">
        <v>13752</v>
      </c>
      <c r="G25881" s="5">
        <v>26511</v>
      </c>
      <c r="H25881" s="6">
        <v>0.15826799999999999</v>
      </c>
      <c r="I25881" s="7">
        <v>36.58</v>
      </c>
      <c r="J25881" s="2">
        <v>40.461500000000001</v>
      </c>
      <c r="K25881">
        <v>13</v>
      </c>
      <c r="L25881" s="2">
        <v>54</v>
      </c>
    </row>
    <row r="25882" spans="1:12" x14ac:dyDescent="0.25">
      <c r="A25882">
        <v>4785</v>
      </c>
      <c r="B25882" s="2">
        <v>10.20567</v>
      </c>
      <c r="C25882" s="3">
        <v>2775</v>
      </c>
      <c r="E25882" t="s">
        <v>971</v>
      </c>
      <c r="F25882" s="4" t="s">
        <v>701</v>
      </c>
      <c r="G25882" s="5">
        <v>1998</v>
      </c>
      <c r="H25882" s="6">
        <v>0.1225613</v>
      </c>
      <c r="I25882" s="7">
        <v>42.75</v>
      </c>
    </row>
    <row r="25883" spans="1:12" x14ac:dyDescent="0.25">
      <c r="A25883">
        <v>44505</v>
      </c>
      <c r="B25883" s="2">
        <v>10.201840000000001</v>
      </c>
      <c r="C25883" s="3">
        <v>19827</v>
      </c>
      <c r="D25883" s="4">
        <v>49660</v>
      </c>
      <c r="E25883" t="s">
        <v>2830</v>
      </c>
      <c r="F25883" s="4" t="s">
        <v>8295</v>
      </c>
      <c r="G25883" s="5">
        <v>14031</v>
      </c>
      <c r="H25883" s="6">
        <v>0.14311170000000001</v>
      </c>
      <c r="I25883" s="7">
        <v>39.198</v>
      </c>
      <c r="J25883" s="2">
        <v>27.125</v>
      </c>
      <c r="K25883">
        <v>8</v>
      </c>
    </row>
    <row r="25884" spans="1:12" x14ac:dyDescent="0.25">
      <c r="A25884">
        <v>74525</v>
      </c>
      <c r="B25884" s="2">
        <v>10.19688</v>
      </c>
      <c r="C25884" s="3">
        <v>9864</v>
      </c>
      <c r="E25884" t="s">
        <v>7521</v>
      </c>
      <c r="F25884" s="4" t="s">
        <v>13462</v>
      </c>
      <c r="G25884" s="5">
        <v>6697</v>
      </c>
      <c r="H25884" s="6">
        <v>0.12662390000000001</v>
      </c>
      <c r="I25884" s="7">
        <v>42.046999999999997</v>
      </c>
    </row>
    <row r="25885" spans="1:12" x14ac:dyDescent="0.25">
      <c r="A25885">
        <v>15210</v>
      </c>
      <c r="B25885" s="2">
        <v>10.19101</v>
      </c>
      <c r="C25885" s="3">
        <v>27290</v>
      </c>
      <c r="D25885" s="4">
        <v>38300</v>
      </c>
      <c r="E25885" t="s">
        <v>3081</v>
      </c>
      <c r="F25885" s="4" t="s">
        <v>3003</v>
      </c>
      <c r="G25885" s="5">
        <v>17799</v>
      </c>
      <c r="H25885" s="6">
        <v>0.13331460000000001</v>
      </c>
      <c r="I25885" s="7">
        <v>40.887</v>
      </c>
      <c r="J25885" s="2">
        <v>47.857100000000003</v>
      </c>
      <c r="K25885">
        <v>7</v>
      </c>
    </row>
    <row r="25886" spans="1:12" x14ac:dyDescent="0.25">
      <c r="A25886">
        <v>43343</v>
      </c>
      <c r="B25886" s="2">
        <v>10.18657</v>
      </c>
      <c r="C25886" s="3">
        <v>1399</v>
      </c>
      <c r="D25886" s="4">
        <v>13340</v>
      </c>
      <c r="E25886" t="s">
        <v>328</v>
      </c>
      <c r="F25886" s="4" t="s">
        <v>8295</v>
      </c>
      <c r="G25886" s="5">
        <v>759</v>
      </c>
      <c r="H25886" s="6">
        <v>5.0065900000000003E-2</v>
      </c>
      <c r="I25886" s="7">
        <v>55.271999999999998</v>
      </c>
    </row>
    <row r="25887" spans="1:12" x14ac:dyDescent="0.25">
      <c r="A25887">
        <v>43322</v>
      </c>
      <c r="B25887" s="2">
        <v>10.18634</v>
      </c>
      <c r="C25887" s="3">
        <v>326</v>
      </c>
      <c r="D25887" s="4">
        <v>32020</v>
      </c>
      <c r="E25887" t="s">
        <v>8350</v>
      </c>
      <c r="F25887" s="4" t="s">
        <v>8295</v>
      </c>
      <c r="G25887" s="5">
        <v>210</v>
      </c>
      <c r="H25887" s="6">
        <v>8.0568699999999993E-2</v>
      </c>
      <c r="I25887" s="7">
        <v>50</v>
      </c>
    </row>
    <row r="25888" spans="1:12" x14ac:dyDescent="0.25">
      <c r="A25888">
        <v>16111</v>
      </c>
      <c r="B25888" s="2">
        <v>10.186070000000001</v>
      </c>
      <c r="C25888" s="3">
        <v>1536</v>
      </c>
      <c r="D25888" s="4">
        <v>32740</v>
      </c>
      <c r="E25888" t="s">
        <v>3409</v>
      </c>
      <c r="F25888" s="4" t="s">
        <v>3003</v>
      </c>
      <c r="G25888" s="5">
        <v>907</v>
      </c>
      <c r="H25888" s="6">
        <v>0.10804850000000001</v>
      </c>
      <c r="I25888" s="7">
        <v>45.25</v>
      </c>
    </row>
    <row r="25889" spans="1:11" x14ac:dyDescent="0.25">
      <c r="A25889">
        <v>83119</v>
      </c>
      <c r="B25889" s="2">
        <v>10.185829999999999</v>
      </c>
      <c r="C25889" s="3">
        <v>153</v>
      </c>
      <c r="E25889" t="s">
        <v>1353</v>
      </c>
      <c r="F25889" s="4" t="s">
        <v>14657</v>
      </c>
      <c r="G25889" s="5">
        <v>119</v>
      </c>
      <c r="H25889" s="6">
        <v>0</v>
      </c>
      <c r="I25889" s="7">
        <v>63.92</v>
      </c>
      <c r="J25889" s="2">
        <v>55</v>
      </c>
      <c r="K25889">
        <v>1</v>
      </c>
    </row>
    <row r="25890" spans="1:11" x14ac:dyDescent="0.25">
      <c r="A25890">
        <v>49799</v>
      </c>
      <c r="B25890" s="2">
        <v>10.18539</v>
      </c>
      <c r="C25890" s="3">
        <v>2266</v>
      </c>
      <c r="E25890" t="s">
        <v>9507</v>
      </c>
      <c r="F25890" s="4" t="s">
        <v>9106</v>
      </c>
      <c r="G25890" s="5">
        <v>1677</v>
      </c>
      <c r="H25890" s="6">
        <v>0.1127013</v>
      </c>
      <c r="I25890" s="7">
        <v>44.444000000000003</v>
      </c>
    </row>
    <row r="25891" spans="1:11" x14ac:dyDescent="0.25">
      <c r="A25891">
        <v>65793</v>
      </c>
      <c r="B25891" s="2">
        <v>10.183999999999999</v>
      </c>
      <c r="C25891" s="3">
        <v>6756</v>
      </c>
      <c r="D25891" s="4">
        <v>48460</v>
      </c>
      <c r="E25891" t="s">
        <v>11598</v>
      </c>
      <c r="F25891" s="4" t="s">
        <v>12102</v>
      </c>
      <c r="G25891" s="5">
        <v>4157</v>
      </c>
      <c r="H25891" s="6">
        <v>0.1421356</v>
      </c>
      <c r="I25891" s="7">
        <v>39.356000000000002</v>
      </c>
      <c r="J25891" s="2">
        <v>65</v>
      </c>
      <c r="K25891">
        <v>2</v>
      </c>
    </row>
    <row r="25892" spans="1:11" x14ac:dyDescent="0.25">
      <c r="A25892">
        <v>59933</v>
      </c>
      <c r="B25892" s="2">
        <v>10.18299</v>
      </c>
      <c r="C25892" s="3">
        <v>75</v>
      </c>
      <c r="E25892" t="s">
        <v>8413</v>
      </c>
      <c r="F25892" s="4" t="s">
        <v>11278</v>
      </c>
      <c r="G25892" s="5">
        <v>54</v>
      </c>
      <c r="H25892" s="6">
        <v>9.2592599999999997E-2</v>
      </c>
      <c r="I25892" s="7">
        <v>47.917000000000002</v>
      </c>
    </row>
    <row r="25893" spans="1:11" x14ac:dyDescent="0.25">
      <c r="A25893">
        <v>43611</v>
      </c>
      <c r="B25893" s="2">
        <v>10.179779999999999</v>
      </c>
      <c r="C25893" s="3">
        <v>19260</v>
      </c>
      <c r="D25893" s="4">
        <v>45780</v>
      </c>
      <c r="E25893" t="s">
        <v>8418</v>
      </c>
      <c r="F25893" s="4" t="s">
        <v>8295</v>
      </c>
      <c r="G25893" s="5">
        <v>13375</v>
      </c>
      <c r="H25893" s="6">
        <v>9.79439E-2</v>
      </c>
      <c r="I25893" s="7">
        <v>46.984999999999999</v>
      </c>
      <c r="J25893" s="2">
        <v>50</v>
      </c>
      <c r="K25893">
        <v>8</v>
      </c>
    </row>
    <row r="25894" spans="1:11" x14ac:dyDescent="0.25">
      <c r="A25894">
        <v>41774</v>
      </c>
      <c r="B25894" s="2">
        <v>10.17614</v>
      </c>
      <c r="C25894" s="3">
        <v>2312</v>
      </c>
      <c r="E25894" t="s">
        <v>8144</v>
      </c>
      <c r="F25894" s="4" t="s">
        <v>7883</v>
      </c>
      <c r="G25894" s="5">
        <v>1799</v>
      </c>
      <c r="H25894" s="6">
        <v>8.8333300000000003E-2</v>
      </c>
      <c r="I25894" s="7">
        <v>48.64</v>
      </c>
    </row>
    <row r="25895" spans="1:11" x14ac:dyDescent="0.25">
      <c r="A25895">
        <v>29123</v>
      </c>
      <c r="B25895" s="2">
        <v>10.17442</v>
      </c>
      <c r="C25895" s="3">
        <v>8201</v>
      </c>
      <c r="D25895" s="4">
        <v>17900</v>
      </c>
      <c r="E25895" t="s">
        <v>6172</v>
      </c>
      <c r="F25895" s="4" t="s">
        <v>6130</v>
      </c>
      <c r="G25895" s="5">
        <v>5422</v>
      </c>
      <c r="H25895" s="6">
        <v>7.6525899999999994E-2</v>
      </c>
      <c r="I25895" s="7">
        <v>50.68</v>
      </c>
    </row>
    <row r="25896" spans="1:11" x14ac:dyDescent="0.25">
      <c r="A25896">
        <v>81063</v>
      </c>
      <c r="B25896" s="2">
        <v>10.172689999999999</v>
      </c>
      <c r="C25896" s="3">
        <v>2477</v>
      </c>
      <c r="E25896" t="s">
        <v>14579</v>
      </c>
      <c r="F25896" s="4" t="s">
        <v>14477</v>
      </c>
      <c r="G25896" s="5">
        <v>1773</v>
      </c>
      <c r="H25896" s="6">
        <v>0.12746759999999999</v>
      </c>
      <c r="I25896" s="7">
        <v>41.875</v>
      </c>
    </row>
    <row r="25897" spans="1:11" x14ac:dyDescent="0.25">
      <c r="A25897">
        <v>45154</v>
      </c>
      <c r="B25897" s="2">
        <v>10.170859999999999</v>
      </c>
      <c r="C25897" s="3">
        <v>9213</v>
      </c>
      <c r="D25897" s="4">
        <v>17140</v>
      </c>
      <c r="E25897" t="s">
        <v>8651</v>
      </c>
      <c r="F25897" s="4" t="s">
        <v>8295</v>
      </c>
      <c r="G25897" s="5">
        <v>5901</v>
      </c>
      <c r="H25897" s="6">
        <v>9.7763500000000003E-2</v>
      </c>
      <c r="I25897" s="7">
        <v>47.005000000000003</v>
      </c>
      <c r="J25897" s="2">
        <v>69</v>
      </c>
      <c r="K25897">
        <v>1</v>
      </c>
    </row>
    <row r="25898" spans="1:11" x14ac:dyDescent="0.25">
      <c r="A25898">
        <v>25812</v>
      </c>
      <c r="B25898" s="2">
        <v>10.16911</v>
      </c>
      <c r="C25898" s="3">
        <v>1940</v>
      </c>
      <c r="D25898" s="4">
        <v>13220</v>
      </c>
      <c r="E25898" t="s">
        <v>5409</v>
      </c>
      <c r="F25898" s="4" t="s">
        <v>5144</v>
      </c>
      <c r="G25898" s="5">
        <v>1401</v>
      </c>
      <c r="H25898" s="6">
        <v>0.1169757</v>
      </c>
      <c r="I25898" s="7">
        <v>43.680999999999997</v>
      </c>
    </row>
    <row r="25899" spans="1:11" x14ac:dyDescent="0.25">
      <c r="A25899">
        <v>75935</v>
      </c>
      <c r="B25899" s="2">
        <v>10.166650000000001</v>
      </c>
      <c r="C25899" s="3">
        <v>14013</v>
      </c>
      <c r="E25899" t="s">
        <v>8215</v>
      </c>
      <c r="F25899" s="4" t="s">
        <v>13752</v>
      </c>
      <c r="G25899" s="5">
        <v>8871</v>
      </c>
      <c r="H25899" s="6">
        <v>0.1210686</v>
      </c>
      <c r="I25899" s="7">
        <v>42.97</v>
      </c>
      <c r="J25899" s="2">
        <v>43.4</v>
      </c>
      <c r="K25899">
        <v>5</v>
      </c>
    </row>
    <row r="25900" spans="1:11" x14ac:dyDescent="0.25">
      <c r="A25900">
        <v>53553</v>
      </c>
      <c r="B25900" s="2">
        <v>10.164440000000001</v>
      </c>
      <c r="C25900" s="3">
        <v>617</v>
      </c>
      <c r="D25900" s="4">
        <v>31540</v>
      </c>
      <c r="E25900" t="s">
        <v>1365</v>
      </c>
      <c r="F25900" s="4" t="s">
        <v>10031</v>
      </c>
      <c r="G25900" s="5">
        <v>384</v>
      </c>
      <c r="H25900" s="6">
        <v>6.7708299999999999E-2</v>
      </c>
      <c r="I25900" s="7">
        <v>52.188000000000002</v>
      </c>
    </row>
    <row r="25901" spans="1:11" x14ac:dyDescent="0.25">
      <c r="A25901">
        <v>30731</v>
      </c>
      <c r="B25901" s="2">
        <v>10.163959999999999</v>
      </c>
      <c r="C25901" s="3">
        <v>2276</v>
      </c>
      <c r="D25901" s="4">
        <v>44900</v>
      </c>
      <c r="E25901" t="s">
        <v>6526</v>
      </c>
      <c r="F25901" s="4" t="s">
        <v>6363</v>
      </c>
      <c r="G25901" s="5">
        <v>1623</v>
      </c>
      <c r="H25901" s="6">
        <v>0.1219963</v>
      </c>
      <c r="I25901" s="7">
        <v>42.8</v>
      </c>
      <c r="J25901" s="2">
        <v>78</v>
      </c>
      <c r="K25901">
        <v>1</v>
      </c>
    </row>
    <row r="25902" spans="1:11" x14ac:dyDescent="0.25">
      <c r="A25902">
        <v>28572</v>
      </c>
      <c r="B25902" s="2">
        <v>10.16245</v>
      </c>
      <c r="C25902" s="3">
        <v>7237</v>
      </c>
      <c r="E25902" t="s">
        <v>6012</v>
      </c>
      <c r="F25902" s="4" t="s">
        <v>5642</v>
      </c>
      <c r="G25902" s="5">
        <v>4704</v>
      </c>
      <c r="H25902" s="6">
        <v>0.1030818</v>
      </c>
      <c r="I25902" s="7">
        <v>46.063000000000002</v>
      </c>
    </row>
    <row r="25903" spans="1:11" x14ac:dyDescent="0.25">
      <c r="A25903">
        <v>48846</v>
      </c>
      <c r="B25903" s="2">
        <v>10.158099999999999</v>
      </c>
      <c r="C25903" s="3">
        <v>20156</v>
      </c>
      <c r="D25903" s="4">
        <v>26960</v>
      </c>
      <c r="E25903" t="s">
        <v>2857</v>
      </c>
      <c r="F25903" s="4" t="s">
        <v>9106</v>
      </c>
      <c r="G25903" s="5">
        <v>13444</v>
      </c>
      <c r="H25903" s="6">
        <v>0.1101525</v>
      </c>
      <c r="I25903" s="7">
        <v>44.84</v>
      </c>
      <c r="J25903" s="2">
        <v>54</v>
      </c>
      <c r="K25903">
        <v>6</v>
      </c>
    </row>
    <row r="25904" spans="1:11" x14ac:dyDescent="0.25">
      <c r="A25904">
        <v>28538</v>
      </c>
      <c r="B25904" s="2">
        <v>10.15452</v>
      </c>
      <c r="C25904" s="3">
        <v>2256</v>
      </c>
      <c r="E25904" t="s">
        <v>5999</v>
      </c>
      <c r="F25904" s="4" t="s">
        <v>5642</v>
      </c>
      <c r="G25904" s="5">
        <v>1504</v>
      </c>
      <c r="H25904" s="6">
        <v>7.1096300000000001E-2</v>
      </c>
      <c r="I25904" s="7">
        <v>51.587000000000003</v>
      </c>
    </row>
    <row r="25905" spans="1:11" x14ac:dyDescent="0.25">
      <c r="A25905">
        <v>31077</v>
      </c>
      <c r="B25905" s="2">
        <v>10.15395</v>
      </c>
      <c r="C25905" s="3">
        <v>1246</v>
      </c>
      <c r="E25905" t="s">
        <v>6584</v>
      </c>
      <c r="F25905" s="4" t="s">
        <v>6363</v>
      </c>
      <c r="G25905" s="5">
        <v>884</v>
      </c>
      <c r="H25905" s="6">
        <v>0.1210407</v>
      </c>
      <c r="I25905" s="7">
        <v>42.954999999999998</v>
      </c>
      <c r="J25905" s="2">
        <v>61</v>
      </c>
      <c r="K25905">
        <v>1</v>
      </c>
    </row>
    <row r="25906" spans="1:11" x14ac:dyDescent="0.25">
      <c r="A25906">
        <v>95428</v>
      </c>
      <c r="B25906" s="2">
        <v>10.15335</v>
      </c>
      <c r="C25906" s="3">
        <v>2490</v>
      </c>
      <c r="D25906" s="4">
        <v>46380</v>
      </c>
      <c r="E25906" t="s">
        <v>15886</v>
      </c>
      <c r="F25906" s="4" t="s">
        <v>15368</v>
      </c>
      <c r="G25906" s="5">
        <v>1616</v>
      </c>
      <c r="H25906" s="6">
        <v>0.16893559999999999</v>
      </c>
      <c r="I25906" s="7">
        <v>34.677</v>
      </c>
    </row>
    <row r="25907" spans="1:11" x14ac:dyDescent="0.25">
      <c r="A25907">
        <v>26576</v>
      </c>
      <c r="B25907" s="2">
        <v>10.15292</v>
      </c>
      <c r="C25907" s="3">
        <v>275</v>
      </c>
      <c r="D25907" s="4">
        <v>21900</v>
      </c>
      <c r="E25907" t="s">
        <v>5582</v>
      </c>
      <c r="F25907" s="4" t="s">
        <v>5144</v>
      </c>
      <c r="G25907" s="5">
        <v>193</v>
      </c>
      <c r="H25907" s="6">
        <v>0.1243523</v>
      </c>
      <c r="I25907" s="7">
        <v>42.375</v>
      </c>
    </row>
    <row r="25908" spans="1:11" x14ac:dyDescent="0.25">
      <c r="A25908">
        <v>4776</v>
      </c>
      <c r="B25908" s="2">
        <v>10.152699999999999</v>
      </c>
      <c r="C25908" s="3">
        <v>902</v>
      </c>
      <c r="E25908" t="s">
        <v>965</v>
      </c>
      <c r="F25908" s="4" t="s">
        <v>701</v>
      </c>
      <c r="G25908" s="5">
        <v>720</v>
      </c>
      <c r="H25908" s="6">
        <v>0.1236111</v>
      </c>
      <c r="I25908" s="7">
        <v>42.5</v>
      </c>
    </row>
    <row r="25909" spans="1:11" x14ac:dyDescent="0.25">
      <c r="A25909">
        <v>32348</v>
      </c>
      <c r="B25909" s="2">
        <v>10.15042</v>
      </c>
      <c r="C25909" s="3">
        <v>12043</v>
      </c>
      <c r="E25909" t="s">
        <v>921</v>
      </c>
      <c r="F25909" s="4" t="s">
        <v>6689</v>
      </c>
      <c r="G25909" s="5">
        <v>8819</v>
      </c>
      <c r="H25909" s="6">
        <v>9.9557800000000002E-2</v>
      </c>
      <c r="I25909" s="7">
        <v>46.645000000000003</v>
      </c>
    </row>
    <row r="25910" spans="1:11" x14ac:dyDescent="0.25">
      <c r="A25910">
        <v>37404</v>
      </c>
      <c r="B25910" s="2">
        <v>10.14639</v>
      </c>
      <c r="C25910" s="3">
        <v>11982</v>
      </c>
      <c r="D25910" s="4">
        <v>16860</v>
      </c>
      <c r="E25910" t="s">
        <v>7449</v>
      </c>
      <c r="F25910" s="4" t="s">
        <v>7348</v>
      </c>
      <c r="G25910" s="5">
        <v>8001</v>
      </c>
      <c r="H25910" s="6">
        <v>0.17285339999999999</v>
      </c>
      <c r="I25910" s="7">
        <v>33.976999999999997</v>
      </c>
      <c r="J25910" s="2">
        <v>47.285699999999999</v>
      </c>
      <c r="K25910">
        <v>7</v>
      </c>
    </row>
    <row r="25911" spans="1:11" x14ac:dyDescent="0.25">
      <c r="A25911">
        <v>7112</v>
      </c>
      <c r="B25911" s="2">
        <v>10.14057</v>
      </c>
      <c r="C25911" s="3">
        <v>26042</v>
      </c>
      <c r="D25911" s="4">
        <v>35620</v>
      </c>
      <c r="E25911" t="s">
        <v>1403</v>
      </c>
      <c r="F25911" s="4" t="s">
        <v>1341</v>
      </c>
      <c r="G25911" s="5">
        <v>16313</v>
      </c>
      <c r="H25911" s="6">
        <v>0.1272527</v>
      </c>
      <c r="I25911" s="7">
        <v>41.856000000000002</v>
      </c>
      <c r="J25911" s="2">
        <v>34.666699999999999</v>
      </c>
      <c r="K25911">
        <v>3</v>
      </c>
    </row>
    <row r="25912" spans="1:11" x14ac:dyDescent="0.25">
      <c r="A25912">
        <v>30629</v>
      </c>
      <c r="B25912" s="2">
        <v>10.13592</v>
      </c>
      <c r="C25912" s="3">
        <v>4202</v>
      </c>
      <c r="D25912" s="4">
        <v>12020</v>
      </c>
      <c r="E25912" t="s">
        <v>6505</v>
      </c>
      <c r="F25912" s="4" t="s">
        <v>6363</v>
      </c>
      <c r="G25912" s="5">
        <v>3130</v>
      </c>
      <c r="H25912" s="6">
        <v>0.15335460000000001</v>
      </c>
      <c r="I25912" s="7">
        <v>37.344000000000001</v>
      </c>
    </row>
    <row r="25913" spans="1:11" x14ac:dyDescent="0.25">
      <c r="A25913">
        <v>47034</v>
      </c>
      <c r="B25913" s="2">
        <v>10.135160000000001</v>
      </c>
      <c r="C25913" s="3">
        <v>123</v>
      </c>
      <c r="E25913" t="s">
        <v>8407</v>
      </c>
      <c r="F25913" s="4" t="s">
        <v>8800</v>
      </c>
      <c r="G25913" s="5">
        <v>70</v>
      </c>
      <c r="H25913" s="6">
        <v>0.1</v>
      </c>
      <c r="I25913" s="7">
        <v>46.563000000000002</v>
      </c>
    </row>
    <row r="25914" spans="1:11" x14ac:dyDescent="0.25">
      <c r="A25914">
        <v>14897</v>
      </c>
      <c r="B25914" s="2">
        <v>10.134980000000001</v>
      </c>
      <c r="C25914" s="3">
        <v>921</v>
      </c>
      <c r="E25914" t="s">
        <v>2999</v>
      </c>
      <c r="F25914" s="4" t="s">
        <v>1280</v>
      </c>
      <c r="G25914" s="5">
        <v>672</v>
      </c>
      <c r="H25914" s="6">
        <v>8.4695400000000004E-2</v>
      </c>
      <c r="I25914" s="7">
        <v>49.204999999999998</v>
      </c>
    </row>
    <row r="25915" spans="1:11" x14ac:dyDescent="0.25">
      <c r="A25915">
        <v>46175</v>
      </c>
      <c r="B25915" s="2">
        <v>10.134729999999999</v>
      </c>
      <c r="C25915" s="3">
        <v>603</v>
      </c>
      <c r="D25915" s="4">
        <v>26900</v>
      </c>
      <c r="E25915" t="s">
        <v>7129</v>
      </c>
      <c r="F25915" s="4" t="s">
        <v>8800</v>
      </c>
      <c r="G25915" s="5">
        <v>375</v>
      </c>
      <c r="H25915" s="6">
        <v>7.1808499999999997E-2</v>
      </c>
      <c r="I25915" s="7">
        <v>51.429000000000002</v>
      </c>
    </row>
    <row r="25916" spans="1:11" x14ac:dyDescent="0.25">
      <c r="A25916">
        <v>48818</v>
      </c>
      <c r="B25916" s="2">
        <v>10.13424</v>
      </c>
      <c r="C25916" s="3">
        <v>2388</v>
      </c>
      <c r="D25916" s="4">
        <v>24340</v>
      </c>
      <c r="E25916" t="s">
        <v>9272</v>
      </c>
      <c r="F25916" s="4" t="s">
        <v>9106</v>
      </c>
      <c r="G25916" s="5">
        <v>1649</v>
      </c>
      <c r="H25916" s="6">
        <v>0.1067314</v>
      </c>
      <c r="I25916" s="7">
        <v>45.393999999999998</v>
      </c>
      <c r="J25916" s="2">
        <v>39.333300000000001</v>
      </c>
      <c r="K25916">
        <v>3</v>
      </c>
    </row>
    <row r="25917" spans="1:11" x14ac:dyDescent="0.25">
      <c r="A25917">
        <v>64862</v>
      </c>
      <c r="B25917" s="2">
        <v>10.133470000000001</v>
      </c>
      <c r="C25917" s="3">
        <v>2438</v>
      </c>
      <c r="D25917" s="4">
        <v>27900</v>
      </c>
      <c r="E25917" t="s">
        <v>12340</v>
      </c>
      <c r="F25917" s="4" t="s">
        <v>12102</v>
      </c>
      <c r="G25917" s="5">
        <v>1575</v>
      </c>
      <c r="H25917" s="6">
        <v>0.13071070000000001</v>
      </c>
      <c r="I25917" s="7">
        <v>41.25</v>
      </c>
      <c r="J25917" s="2">
        <v>74</v>
      </c>
      <c r="K25917">
        <v>1</v>
      </c>
    </row>
    <row r="25918" spans="1:11" x14ac:dyDescent="0.25">
      <c r="A25918">
        <v>49274</v>
      </c>
      <c r="B25918" s="2">
        <v>10.1325</v>
      </c>
      <c r="C25918" s="3">
        <v>3740</v>
      </c>
      <c r="D25918" s="4">
        <v>25880</v>
      </c>
      <c r="E25918" t="s">
        <v>252</v>
      </c>
      <c r="F25918" s="4" t="s">
        <v>9106</v>
      </c>
      <c r="G25918" s="5">
        <v>2470</v>
      </c>
      <c r="H25918" s="6">
        <v>0.11497979999999999</v>
      </c>
      <c r="I25918" s="7">
        <v>43.957999999999998</v>
      </c>
    </row>
    <row r="25919" spans="1:11" x14ac:dyDescent="0.25">
      <c r="A25919">
        <v>56287</v>
      </c>
      <c r="B25919" s="2">
        <v>10.1319</v>
      </c>
      <c r="C25919" s="3">
        <v>79</v>
      </c>
      <c r="E25919" t="s">
        <v>10697</v>
      </c>
      <c r="F25919" s="4" t="s">
        <v>10428</v>
      </c>
      <c r="G25919" s="5">
        <v>50</v>
      </c>
      <c r="H25919" s="6">
        <v>0.08</v>
      </c>
      <c r="I25919" s="7">
        <v>50</v>
      </c>
    </row>
    <row r="25920" spans="1:11" x14ac:dyDescent="0.25">
      <c r="A25920">
        <v>27981</v>
      </c>
      <c r="B25920" s="2">
        <v>10.13157</v>
      </c>
      <c r="C25920" s="3">
        <v>1753</v>
      </c>
      <c r="D25920" s="4">
        <v>28620</v>
      </c>
      <c r="E25920" t="s">
        <v>5848</v>
      </c>
      <c r="F25920" s="4" t="s">
        <v>5642</v>
      </c>
      <c r="G25920" s="5">
        <v>1312</v>
      </c>
      <c r="H25920" s="6">
        <v>6.25E-2</v>
      </c>
      <c r="I25920" s="7">
        <v>53.021000000000001</v>
      </c>
    </row>
    <row r="25921" spans="1:11" x14ac:dyDescent="0.25">
      <c r="A25921">
        <v>30420</v>
      </c>
      <c r="B25921" s="2">
        <v>10.1311</v>
      </c>
      <c r="C25921" s="3">
        <v>1100</v>
      </c>
      <c r="E25921" t="s">
        <v>6439</v>
      </c>
      <c r="F25921" s="4" t="s">
        <v>6363</v>
      </c>
      <c r="G25921" s="5">
        <v>672</v>
      </c>
      <c r="H25921" s="6">
        <v>0.12184250000000001</v>
      </c>
      <c r="I25921" s="7">
        <v>42.762</v>
      </c>
    </row>
    <row r="25922" spans="1:11" x14ac:dyDescent="0.25">
      <c r="A25922">
        <v>44624</v>
      </c>
      <c r="B25922" s="2">
        <v>10.130240000000001</v>
      </c>
      <c r="C25922" s="3">
        <v>5553</v>
      </c>
      <c r="D25922" s="4">
        <v>35420</v>
      </c>
      <c r="E25922" t="s">
        <v>2964</v>
      </c>
      <c r="F25922" s="4" t="s">
        <v>8295</v>
      </c>
      <c r="G25922" s="5">
        <v>2930</v>
      </c>
      <c r="H25922" s="6">
        <v>3.34471E-2</v>
      </c>
      <c r="I25922" s="7">
        <v>58.036000000000001</v>
      </c>
      <c r="J25922" s="2">
        <v>42</v>
      </c>
      <c r="K25922">
        <v>1</v>
      </c>
    </row>
    <row r="25923" spans="1:11" x14ac:dyDescent="0.25">
      <c r="A25923">
        <v>24333</v>
      </c>
      <c r="B25923" s="2">
        <v>10.126440000000001</v>
      </c>
      <c r="C25923" s="3">
        <v>18040</v>
      </c>
      <c r="E25923" t="s">
        <v>5043</v>
      </c>
      <c r="F25923" s="4" t="s">
        <v>4335</v>
      </c>
      <c r="G25923" s="5">
        <v>12942</v>
      </c>
      <c r="H25923" s="6">
        <v>0.12609129999999999</v>
      </c>
      <c r="I25923" s="7">
        <v>42.026000000000003</v>
      </c>
      <c r="J25923" s="2">
        <v>47</v>
      </c>
      <c r="K25923">
        <v>1</v>
      </c>
    </row>
    <row r="25924" spans="1:11" x14ac:dyDescent="0.25">
      <c r="A25924">
        <v>95215</v>
      </c>
      <c r="B25924" s="2">
        <v>10.11988</v>
      </c>
      <c r="C25924" s="3">
        <v>23763</v>
      </c>
      <c r="D25924" s="4">
        <v>44700</v>
      </c>
      <c r="E25924" t="s">
        <v>1717</v>
      </c>
      <c r="F25924" s="4" t="s">
        <v>15368</v>
      </c>
      <c r="G25924" s="5">
        <v>14484</v>
      </c>
      <c r="H25924" s="6">
        <v>9.3413399999999994E-2</v>
      </c>
      <c r="I25924" s="7">
        <v>47.664000000000001</v>
      </c>
      <c r="J25924" s="2">
        <v>66</v>
      </c>
      <c r="K25924">
        <v>1</v>
      </c>
    </row>
    <row r="25925" spans="1:11" x14ac:dyDescent="0.25">
      <c r="A25925">
        <v>61564</v>
      </c>
      <c r="B25925" s="2">
        <v>10.116250000000001</v>
      </c>
      <c r="C25925" s="3">
        <v>1093</v>
      </c>
      <c r="D25925" s="4">
        <v>37900</v>
      </c>
      <c r="E25925" t="s">
        <v>11775</v>
      </c>
      <c r="F25925" s="4" t="s">
        <v>11490</v>
      </c>
      <c r="G25925" s="5">
        <v>676</v>
      </c>
      <c r="H25925" s="6">
        <v>4.5790299999999999E-2</v>
      </c>
      <c r="I25925" s="7">
        <v>55.893000000000001</v>
      </c>
    </row>
    <row r="25926" spans="1:11" x14ac:dyDescent="0.25">
      <c r="A25926">
        <v>88034</v>
      </c>
      <c r="B25926" s="2">
        <v>10.11605</v>
      </c>
      <c r="C25926" s="3">
        <v>126</v>
      </c>
      <c r="D25926" s="4">
        <v>43500</v>
      </c>
      <c r="E25926" t="s">
        <v>15271</v>
      </c>
      <c r="F25926" s="4" t="s">
        <v>15124</v>
      </c>
      <c r="G25926" s="5">
        <v>126</v>
      </c>
      <c r="H25926" s="6">
        <v>0.1666667</v>
      </c>
      <c r="I25926" s="7">
        <v>35</v>
      </c>
    </row>
    <row r="25927" spans="1:11" x14ac:dyDescent="0.25">
      <c r="A25927">
        <v>56652</v>
      </c>
      <c r="B25927" s="2">
        <v>10.11594</v>
      </c>
      <c r="C25927" s="3">
        <v>493</v>
      </c>
      <c r="E25927" t="s">
        <v>9173</v>
      </c>
      <c r="F25927" s="4" t="s">
        <v>10428</v>
      </c>
      <c r="G25927" s="5">
        <v>340</v>
      </c>
      <c r="H25927" s="6">
        <v>7.6246300000000003E-2</v>
      </c>
      <c r="I25927" s="7">
        <v>50.625</v>
      </c>
    </row>
    <row r="25928" spans="1:11" x14ac:dyDescent="0.25">
      <c r="A25928">
        <v>90220</v>
      </c>
      <c r="B25928" s="2">
        <v>10.10895</v>
      </c>
      <c r="C25928" s="3">
        <v>50222</v>
      </c>
      <c r="D25928" s="4">
        <v>31080</v>
      </c>
      <c r="E25928" t="s">
        <v>11709</v>
      </c>
      <c r="F25928" s="4" t="s">
        <v>15368</v>
      </c>
      <c r="G25928" s="5">
        <v>28877</v>
      </c>
      <c r="H25928" s="6">
        <v>7.5734999999999997E-2</v>
      </c>
      <c r="I25928" s="7">
        <v>50.713000000000001</v>
      </c>
      <c r="J25928" s="2">
        <v>36</v>
      </c>
      <c r="K25928">
        <v>1</v>
      </c>
    </row>
    <row r="25929" spans="1:11" x14ac:dyDescent="0.25">
      <c r="A25929">
        <v>83851</v>
      </c>
      <c r="B25929" s="2">
        <v>10.101800000000001</v>
      </c>
      <c r="C25929" s="3">
        <v>1577</v>
      </c>
      <c r="E25929" t="s">
        <v>10864</v>
      </c>
      <c r="F25929" s="4" t="s">
        <v>14725</v>
      </c>
      <c r="G25929" s="5">
        <v>1008</v>
      </c>
      <c r="H25929" s="6">
        <v>0.15460850000000001</v>
      </c>
      <c r="I25929" s="7">
        <v>37.082999999999998</v>
      </c>
      <c r="J25929" s="2">
        <v>44</v>
      </c>
      <c r="K25929">
        <v>1</v>
      </c>
    </row>
    <row r="25930" spans="1:11" x14ac:dyDescent="0.25">
      <c r="A25930">
        <v>37708</v>
      </c>
      <c r="B25930" s="2">
        <v>10.1004</v>
      </c>
      <c r="C25930" s="3">
        <v>6531</v>
      </c>
      <c r="D25930" s="4">
        <v>28940</v>
      </c>
      <c r="E25930" t="s">
        <v>7466</v>
      </c>
      <c r="F25930" s="4" t="s">
        <v>7348</v>
      </c>
      <c r="G25930" s="5">
        <v>4820</v>
      </c>
      <c r="H25930" s="6">
        <v>0.1130705</v>
      </c>
      <c r="I25930" s="7">
        <v>44.256999999999998</v>
      </c>
      <c r="J25930" s="2">
        <v>56</v>
      </c>
      <c r="K25930">
        <v>1</v>
      </c>
    </row>
    <row r="25931" spans="1:11" x14ac:dyDescent="0.25">
      <c r="A25931">
        <v>38233</v>
      </c>
      <c r="B25931" s="2">
        <v>10.098789999999999</v>
      </c>
      <c r="C25931" s="3">
        <v>2568</v>
      </c>
      <c r="E25931" t="s">
        <v>4327</v>
      </c>
      <c r="F25931" s="4" t="s">
        <v>7348</v>
      </c>
      <c r="G25931" s="5">
        <v>1927</v>
      </c>
      <c r="H25931" s="6">
        <v>0.1275934</v>
      </c>
      <c r="I25931" s="7">
        <v>41.746000000000002</v>
      </c>
    </row>
    <row r="25932" spans="1:11" x14ac:dyDescent="0.25">
      <c r="A25932">
        <v>38829</v>
      </c>
      <c r="B25932" s="2">
        <v>10.09552</v>
      </c>
      <c r="C25932" s="3">
        <v>18004</v>
      </c>
      <c r="E25932" t="s">
        <v>7697</v>
      </c>
      <c r="F25932" s="4" t="s">
        <v>7633</v>
      </c>
      <c r="G25932" s="5">
        <v>11699</v>
      </c>
      <c r="H25932" s="6">
        <v>0.12</v>
      </c>
      <c r="I25932" s="7">
        <v>43.058</v>
      </c>
      <c r="J25932" s="2">
        <v>56</v>
      </c>
      <c r="K25932">
        <v>2</v>
      </c>
    </row>
    <row r="25933" spans="1:11" x14ac:dyDescent="0.25">
      <c r="A25933">
        <v>50641</v>
      </c>
      <c r="B25933" s="2">
        <v>10.092460000000001</v>
      </c>
      <c r="C25933" s="3">
        <v>1975</v>
      </c>
      <c r="E25933" t="s">
        <v>3985</v>
      </c>
      <c r="F25933" s="4" t="s">
        <v>9593</v>
      </c>
      <c r="G25933" s="5">
        <v>1106</v>
      </c>
      <c r="H25933" s="6">
        <v>5.3297200000000003E-2</v>
      </c>
      <c r="I25933" s="7">
        <v>54.582999999999998</v>
      </c>
      <c r="J25933" s="2">
        <v>52</v>
      </c>
      <c r="K25933">
        <v>1</v>
      </c>
    </row>
    <row r="25934" spans="1:11" x14ac:dyDescent="0.25">
      <c r="A25934">
        <v>38363</v>
      </c>
      <c r="B25934" s="2">
        <v>10.09121</v>
      </c>
      <c r="C25934" s="3">
        <v>5875</v>
      </c>
      <c r="E25934" t="s">
        <v>5527</v>
      </c>
      <c r="F25934" s="4" t="s">
        <v>7348</v>
      </c>
      <c r="G25934" s="5">
        <v>4094</v>
      </c>
      <c r="H25934" s="6">
        <v>0.12796089999999999</v>
      </c>
      <c r="I25934" s="7">
        <v>41.674999999999997</v>
      </c>
    </row>
    <row r="25935" spans="1:11" x14ac:dyDescent="0.25">
      <c r="A25935">
        <v>15081</v>
      </c>
      <c r="B25935" s="2">
        <v>10.09015</v>
      </c>
      <c r="C25935" s="3">
        <v>414</v>
      </c>
      <c r="D25935" s="4">
        <v>38300</v>
      </c>
      <c r="E25935" t="s">
        <v>3051</v>
      </c>
      <c r="F25935" s="4" t="s">
        <v>3003</v>
      </c>
      <c r="G25935" s="5">
        <v>319</v>
      </c>
      <c r="H25935" s="6">
        <v>9.0624999999999997E-2</v>
      </c>
      <c r="I25935" s="7">
        <v>48.125</v>
      </c>
    </row>
    <row r="25936" spans="1:11" x14ac:dyDescent="0.25">
      <c r="A25936">
        <v>77864</v>
      </c>
      <c r="B25936" s="2">
        <v>10.08905</v>
      </c>
      <c r="C25936" s="3">
        <v>6748</v>
      </c>
      <c r="E25936" t="s">
        <v>7430</v>
      </c>
      <c r="F25936" s="4" t="s">
        <v>13752</v>
      </c>
      <c r="G25936" s="5">
        <v>4314</v>
      </c>
      <c r="H25936" s="6">
        <v>0.11497449999999999</v>
      </c>
      <c r="I25936" s="7">
        <v>43.914999999999999</v>
      </c>
      <c r="J25936" s="2">
        <v>77</v>
      </c>
      <c r="K25936">
        <v>2</v>
      </c>
    </row>
    <row r="25937" spans="1:11" x14ac:dyDescent="0.25">
      <c r="A25937">
        <v>30230</v>
      </c>
      <c r="B25937" s="2">
        <v>10.08661</v>
      </c>
      <c r="C25937" s="3">
        <v>8493</v>
      </c>
      <c r="D25937" s="4">
        <v>29300</v>
      </c>
      <c r="E25937" t="s">
        <v>6414</v>
      </c>
      <c r="F25937" s="4" t="s">
        <v>6363</v>
      </c>
      <c r="G25937" s="5">
        <v>5876</v>
      </c>
      <c r="H25937" s="6">
        <v>0.11383359999999999</v>
      </c>
      <c r="I25937" s="7">
        <v>44.110999999999997</v>
      </c>
      <c r="J25937" s="2">
        <v>40.333300000000001</v>
      </c>
      <c r="K25937">
        <v>3</v>
      </c>
    </row>
    <row r="25938" spans="1:11" x14ac:dyDescent="0.25">
      <c r="A25938">
        <v>41314</v>
      </c>
      <c r="B25938" s="2">
        <v>10.08432</v>
      </c>
      <c r="C25938" s="3">
        <v>5080</v>
      </c>
      <c r="E25938" t="s">
        <v>7697</v>
      </c>
      <c r="F25938" s="4" t="s">
        <v>7883</v>
      </c>
      <c r="G25938" s="5">
        <v>3663</v>
      </c>
      <c r="H25938" s="6">
        <v>0.1591592</v>
      </c>
      <c r="I25938" s="7">
        <v>36.277000000000001</v>
      </c>
    </row>
    <row r="25939" spans="1:11" x14ac:dyDescent="0.25">
      <c r="A25939">
        <v>66948</v>
      </c>
      <c r="B25939" s="2">
        <v>10.083360000000001</v>
      </c>
      <c r="C25939" s="3">
        <v>527</v>
      </c>
      <c r="E25939" t="s">
        <v>485</v>
      </c>
      <c r="F25939" s="4" t="s">
        <v>12494</v>
      </c>
      <c r="G25939" s="5">
        <v>372</v>
      </c>
      <c r="H25939" s="6">
        <v>0.1018767</v>
      </c>
      <c r="I25939" s="7">
        <v>46.171999999999997</v>
      </c>
    </row>
    <row r="25940" spans="1:11" x14ac:dyDescent="0.25">
      <c r="A25940">
        <v>42408</v>
      </c>
      <c r="B25940" s="2">
        <v>10.082179999999999</v>
      </c>
      <c r="C25940" s="3">
        <v>6372</v>
      </c>
      <c r="D25940" s="4">
        <v>31580</v>
      </c>
      <c r="E25940" t="s">
        <v>8249</v>
      </c>
      <c r="F25940" s="4" t="s">
        <v>7883</v>
      </c>
      <c r="G25940" s="5">
        <v>4551</v>
      </c>
      <c r="H25940" s="6">
        <v>0.1177763</v>
      </c>
      <c r="I25940" s="7">
        <v>43.423000000000002</v>
      </c>
    </row>
    <row r="25941" spans="1:11" x14ac:dyDescent="0.25">
      <c r="A25941">
        <v>72635</v>
      </c>
      <c r="B25941" s="2">
        <v>10.080590000000001</v>
      </c>
      <c r="C25941" s="3">
        <v>3266</v>
      </c>
      <c r="D25941" s="4">
        <v>34260</v>
      </c>
      <c r="E25941" t="s">
        <v>13406</v>
      </c>
      <c r="F25941" s="4" t="s">
        <v>13183</v>
      </c>
      <c r="G25941" s="5">
        <v>2095</v>
      </c>
      <c r="H25941" s="6">
        <v>0.11879770000000001</v>
      </c>
      <c r="I25941" s="7">
        <v>43.243000000000002</v>
      </c>
      <c r="J25941" s="2">
        <v>63</v>
      </c>
      <c r="K25941">
        <v>1</v>
      </c>
    </row>
    <row r="25942" spans="1:11" x14ac:dyDescent="0.25">
      <c r="A25942">
        <v>74965</v>
      </c>
      <c r="B25942" s="2">
        <v>10.07925</v>
      </c>
      <c r="C25942" s="3">
        <v>5572</v>
      </c>
      <c r="E25942" t="s">
        <v>1637</v>
      </c>
      <c r="F25942" s="4" t="s">
        <v>13462</v>
      </c>
      <c r="G25942" s="5">
        <v>3513</v>
      </c>
      <c r="H25942" s="6">
        <v>0.1317962</v>
      </c>
      <c r="I25942" s="7">
        <v>40.994</v>
      </c>
      <c r="J25942" s="2">
        <v>58</v>
      </c>
      <c r="K25942">
        <v>1</v>
      </c>
    </row>
    <row r="25943" spans="1:11" x14ac:dyDescent="0.25">
      <c r="A25943">
        <v>63877</v>
      </c>
      <c r="B25943" s="2">
        <v>10.077819999999999</v>
      </c>
      <c r="C25943" s="3">
        <v>3999</v>
      </c>
      <c r="E25943" t="s">
        <v>7172</v>
      </c>
      <c r="F25943" s="4" t="s">
        <v>12102</v>
      </c>
      <c r="G25943" s="5">
        <v>2476</v>
      </c>
      <c r="H25943" s="6">
        <v>0.1437223</v>
      </c>
      <c r="I25943" s="7">
        <v>38.929000000000002</v>
      </c>
      <c r="J25943" s="2">
        <v>39</v>
      </c>
      <c r="K25943">
        <v>1</v>
      </c>
    </row>
    <row r="25944" spans="1:11" x14ac:dyDescent="0.25">
      <c r="A25944">
        <v>75779</v>
      </c>
      <c r="B25944" s="2">
        <v>10.077199999999999</v>
      </c>
      <c r="C25944" s="3">
        <v>144</v>
      </c>
      <c r="D25944" s="4">
        <v>37300</v>
      </c>
      <c r="E25944" t="s">
        <v>13851</v>
      </c>
      <c r="F25944" s="4" t="s">
        <v>13752</v>
      </c>
      <c r="G25944" s="5">
        <v>105</v>
      </c>
      <c r="H25944" s="6">
        <v>0.13207550000000001</v>
      </c>
      <c r="I25944" s="7">
        <v>40.938000000000002</v>
      </c>
    </row>
    <row r="25945" spans="1:11" x14ac:dyDescent="0.25">
      <c r="A25945">
        <v>38922</v>
      </c>
      <c r="B25945" s="2">
        <v>10.07654</v>
      </c>
      <c r="C25945" s="3">
        <v>3404</v>
      </c>
      <c r="E25945" t="s">
        <v>7276</v>
      </c>
      <c r="F25945" s="4" t="s">
        <v>7633</v>
      </c>
      <c r="G25945" s="5">
        <v>2609</v>
      </c>
      <c r="H25945" s="6">
        <v>0.102682</v>
      </c>
      <c r="I25945" s="7">
        <v>46.015999999999998</v>
      </c>
    </row>
    <row r="25946" spans="1:11" x14ac:dyDescent="0.25">
      <c r="A25946">
        <v>90301</v>
      </c>
      <c r="B25946" s="2">
        <v>10.070270000000001</v>
      </c>
      <c r="C25946" s="3">
        <v>36714</v>
      </c>
      <c r="D25946" s="4">
        <v>31080</v>
      </c>
      <c r="E25946" t="s">
        <v>15386</v>
      </c>
      <c r="F25946" s="4" t="s">
        <v>15368</v>
      </c>
      <c r="G25946" s="5">
        <v>23607</v>
      </c>
      <c r="H25946" s="6">
        <v>0.12470879999999999</v>
      </c>
      <c r="I25946" s="7">
        <v>42.209000000000003</v>
      </c>
      <c r="J25946" s="2">
        <v>38.75</v>
      </c>
      <c r="K25946">
        <v>4</v>
      </c>
    </row>
    <row r="25947" spans="1:11" x14ac:dyDescent="0.25">
      <c r="A25947">
        <v>31002</v>
      </c>
      <c r="B25947" s="2">
        <v>10.06413</v>
      </c>
      <c r="C25947" s="3">
        <v>2921</v>
      </c>
      <c r="D25947" s="4">
        <v>20140</v>
      </c>
      <c r="E25947" t="s">
        <v>3438</v>
      </c>
      <c r="F25947" s="4" t="s">
        <v>6363</v>
      </c>
      <c r="G25947" s="5">
        <v>2030</v>
      </c>
      <c r="H25947" s="6">
        <v>7.2378100000000001E-2</v>
      </c>
      <c r="I25947" s="7">
        <v>51.25</v>
      </c>
    </row>
    <row r="25948" spans="1:11" x14ac:dyDescent="0.25">
      <c r="A25948">
        <v>66439</v>
      </c>
      <c r="B25948" s="2">
        <v>10.06321</v>
      </c>
      <c r="C25948" s="3">
        <v>2767</v>
      </c>
      <c r="E25948" t="s">
        <v>7168</v>
      </c>
      <c r="F25948" s="4" t="s">
        <v>12494</v>
      </c>
      <c r="G25948" s="5">
        <v>1817</v>
      </c>
      <c r="H25948" s="6">
        <v>0.13538800000000001</v>
      </c>
      <c r="I25948" s="7">
        <v>40.356999999999999</v>
      </c>
    </row>
    <row r="25949" spans="1:11" x14ac:dyDescent="0.25">
      <c r="A25949">
        <v>16420</v>
      </c>
      <c r="B25949" s="2">
        <v>10.062659999999999</v>
      </c>
      <c r="C25949" s="3">
        <v>597</v>
      </c>
      <c r="D25949" s="4">
        <v>47620</v>
      </c>
      <c r="E25949" t="s">
        <v>3506</v>
      </c>
      <c r="F25949" s="4" t="s">
        <v>3003</v>
      </c>
      <c r="G25949" s="5">
        <v>470</v>
      </c>
      <c r="H25949" s="6">
        <v>9.7664500000000001E-2</v>
      </c>
      <c r="I25949" s="7">
        <v>46.875</v>
      </c>
    </row>
    <row r="25950" spans="1:11" x14ac:dyDescent="0.25">
      <c r="A25950">
        <v>17224</v>
      </c>
      <c r="B25950" s="2">
        <v>10.06217</v>
      </c>
      <c r="C25950" s="3">
        <v>2161</v>
      </c>
      <c r="D25950" s="4">
        <v>16540</v>
      </c>
      <c r="E25950" t="s">
        <v>3737</v>
      </c>
      <c r="F25950" s="4" t="s">
        <v>3003</v>
      </c>
      <c r="G25950" s="5">
        <v>1575</v>
      </c>
      <c r="H25950" s="6">
        <v>5.4603199999999998E-2</v>
      </c>
      <c r="I25950" s="7">
        <v>54.314999999999998</v>
      </c>
    </row>
    <row r="25951" spans="1:11" x14ac:dyDescent="0.25">
      <c r="A25951">
        <v>56371</v>
      </c>
      <c r="B25951" s="2">
        <v>10.061780000000001</v>
      </c>
      <c r="C25951" s="3">
        <v>92</v>
      </c>
      <c r="D25951" s="4">
        <v>41060</v>
      </c>
      <c r="E25951" t="s">
        <v>2344</v>
      </c>
      <c r="F25951" s="4" t="s">
        <v>10428</v>
      </c>
      <c r="G25951" s="5">
        <v>59</v>
      </c>
      <c r="H25951" s="6">
        <v>0</v>
      </c>
      <c r="I25951" s="7">
        <v>63.75</v>
      </c>
    </row>
    <row r="25952" spans="1:11" x14ac:dyDescent="0.25">
      <c r="A25952">
        <v>15617</v>
      </c>
      <c r="B25952" s="2">
        <v>10.0617</v>
      </c>
      <c r="C25952" s="3">
        <v>368</v>
      </c>
      <c r="D25952" s="4">
        <v>38300</v>
      </c>
      <c r="E25952" t="s">
        <v>3215</v>
      </c>
      <c r="F25952" s="4" t="s">
        <v>3003</v>
      </c>
      <c r="G25952" s="5">
        <v>261</v>
      </c>
      <c r="H25952" s="6">
        <v>6.8702299999999994E-2</v>
      </c>
      <c r="I25952" s="7">
        <v>51.875</v>
      </c>
    </row>
    <row r="25953" spans="1:12" x14ac:dyDescent="0.25">
      <c r="A25953">
        <v>25169</v>
      </c>
      <c r="B25953" s="2">
        <v>10.06155</v>
      </c>
      <c r="C25953" s="3">
        <v>699</v>
      </c>
      <c r="D25953" s="4">
        <v>16620</v>
      </c>
      <c r="E25953" t="s">
        <v>5294</v>
      </c>
      <c r="F25953" s="4" t="s">
        <v>5144</v>
      </c>
      <c r="G25953" s="5">
        <v>402</v>
      </c>
      <c r="H25953" s="6">
        <v>0.13681589999999999</v>
      </c>
      <c r="I25953" s="7">
        <v>40.103999999999999</v>
      </c>
    </row>
    <row r="25954" spans="1:12" x14ac:dyDescent="0.25">
      <c r="A25954">
        <v>29306</v>
      </c>
      <c r="B25954" s="2">
        <v>10.05904</v>
      </c>
      <c r="C25954" s="3">
        <v>16180</v>
      </c>
      <c r="D25954" s="4">
        <v>43900</v>
      </c>
      <c r="E25954" t="s">
        <v>6193</v>
      </c>
      <c r="F25954" s="4" t="s">
        <v>6130</v>
      </c>
      <c r="G25954" s="5">
        <v>10086</v>
      </c>
      <c r="H25954" s="6">
        <v>0.1799346</v>
      </c>
      <c r="I25954" s="7">
        <v>32.649000000000001</v>
      </c>
      <c r="J25954" s="2">
        <v>38.5</v>
      </c>
      <c r="K25954">
        <v>2</v>
      </c>
    </row>
    <row r="25955" spans="1:12" x14ac:dyDescent="0.25">
      <c r="A25955">
        <v>16405</v>
      </c>
      <c r="B25955" s="2">
        <v>10.05649</v>
      </c>
      <c r="C25955" s="3">
        <v>851</v>
      </c>
      <c r="D25955" s="4">
        <v>47620</v>
      </c>
      <c r="E25955" t="s">
        <v>1585</v>
      </c>
      <c r="F25955" s="4" t="s">
        <v>3003</v>
      </c>
      <c r="G25955" s="5">
        <v>559</v>
      </c>
      <c r="H25955" s="6">
        <v>8.7656499999999998E-2</v>
      </c>
      <c r="I25955" s="7">
        <v>48.594000000000001</v>
      </c>
    </row>
    <row r="25956" spans="1:12" x14ac:dyDescent="0.25">
      <c r="A25956">
        <v>17768</v>
      </c>
      <c r="B25956" s="2">
        <v>10.0563</v>
      </c>
      <c r="C25956" s="3">
        <v>266</v>
      </c>
      <c r="E25956" t="s">
        <v>3857</v>
      </c>
      <c r="F25956" s="4" t="s">
        <v>3003</v>
      </c>
      <c r="G25956" s="5">
        <v>209</v>
      </c>
      <c r="H25956" s="6">
        <v>0.1238095</v>
      </c>
      <c r="I25956" s="7">
        <v>42.344000000000001</v>
      </c>
    </row>
    <row r="25957" spans="1:12" x14ac:dyDescent="0.25">
      <c r="A25957">
        <v>40505</v>
      </c>
      <c r="B25957" s="2">
        <v>10.05186</v>
      </c>
      <c r="C25957" s="3">
        <v>26783</v>
      </c>
      <c r="D25957" s="4">
        <v>30460</v>
      </c>
      <c r="E25957" t="s">
        <v>360</v>
      </c>
      <c r="F25957" s="4" t="s">
        <v>7883</v>
      </c>
      <c r="G25957" s="5">
        <v>18365</v>
      </c>
      <c r="H25957" s="6">
        <v>0.1296417</v>
      </c>
      <c r="I25957" s="7">
        <v>41.335999999999999</v>
      </c>
      <c r="J25957" s="2">
        <v>46.714300000000001</v>
      </c>
      <c r="K25957">
        <v>14</v>
      </c>
      <c r="L25957" s="2">
        <v>83.5</v>
      </c>
    </row>
    <row r="25958" spans="1:12" x14ac:dyDescent="0.25">
      <c r="A25958">
        <v>52752</v>
      </c>
      <c r="B25958" s="2">
        <v>10.04738</v>
      </c>
      <c r="C25958" s="3">
        <v>462</v>
      </c>
      <c r="E25958" t="s">
        <v>7423</v>
      </c>
      <c r="F25958" s="4" t="s">
        <v>9593</v>
      </c>
      <c r="G25958" s="5">
        <v>333</v>
      </c>
      <c r="H25958" s="6">
        <v>0.1107784</v>
      </c>
      <c r="I25958" s="7">
        <v>44.582999999999998</v>
      </c>
    </row>
    <row r="25959" spans="1:12" x14ac:dyDescent="0.25">
      <c r="A25959">
        <v>65704</v>
      </c>
      <c r="B25959" s="2">
        <v>10.04674</v>
      </c>
      <c r="C25959" s="3">
        <v>3499</v>
      </c>
      <c r="E25959" t="s">
        <v>296</v>
      </c>
      <c r="F25959" s="4" t="s">
        <v>12102</v>
      </c>
      <c r="G25959" s="5">
        <v>2346</v>
      </c>
      <c r="H25959" s="6">
        <v>0.1482744</v>
      </c>
      <c r="I25959" s="7">
        <v>38.097999999999999</v>
      </c>
      <c r="J25959" s="2">
        <v>57.5</v>
      </c>
      <c r="K25959">
        <v>2</v>
      </c>
    </row>
    <row r="25960" spans="1:12" x14ac:dyDescent="0.25">
      <c r="A25960">
        <v>24171</v>
      </c>
      <c r="B25960" s="2">
        <v>10.04471</v>
      </c>
      <c r="C25960" s="3">
        <v>7982</v>
      </c>
      <c r="E25960" t="s">
        <v>4992</v>
      </c>
      <c r="F25960" s="4" t="s">
        <v>4335</v>
      </c>
      <c r="G25960" s="5">
        <v>6143</v>
      </c>
      <c r="H25960" s="6">
        <v>0.11509030000000001</v>
      </c>
      <c r="I25960" s="7">
        <v>43.831000000000003</v>
      </c>
      <c r="J25960" s="2">
        <v>48.5</v>
      </c>
      <c r="K25960">
        <v>2</v>
      </c>
    </row>
    <row r="25961" spans="1:12" x14ac:dyDescent="0.25">
      <c r="A25961">
        <v>32822</v>
      </c>
      <c r="B25961" s="2">
        <v>10.034369999999999</v>
      </c>
      <c r="C25961" s="3">
        <v>57055</v>
      </c>
      <c r="D25961" s="4">
        <v>36740</v>
      </c>
      <c r="E25961" t="s">
        <v>5555</v>
      </c>
      <c r="F25961" s="4" t="s">
        <v>6689</v>
      </c>
      <c r="G25961" s="5">
        <v>37063</v>
      </c>
      <c r="H25961" s="6">
        <v>0.16061410000000001</v>
      </c>
      <c r="I25961" s="7">
        <v>35.953000000000003</v>
      </c>
      <c r="J25961" s="2">
        <v>46.6</v>
      </c>
      <c r="K25961">
        <v>5</v>
      </c>
    </row>
    <row r="25962" spans="1:12" x14ac:dyDescent="0.25">
      <c r="A25962">
        <v>49452</v>
      </c>
      <c r="B25962" s="2">
        <v>10.02519</v>
      </c>
      <c r="C25962" s="3">
        <v>1891</v>
      </c>
      <c r="E25962" t="s">
        <v>9403</v>
      </c>
      <c r="F25962" s="4" t="s">
        <v>9106</v>
      </c>
      <c r="G25962" s="5">
        <v>1289</v>
      </c>
      <c r="H25962" s="6">
        <v>7.2093000000000004E-2</v>
      </c>
      <c r="I25962" s="7">
        <v>51.25</v>
      </c>
    </row>
    <row r="25963" spans="1:12" x14ac:dyDescent="0.25">
      <c r="A25963">
        <v>35987</v>
      </c>
      <c r="B25963" s="2">
        <v>10.02444</v>
      </c>
      <c r="C25963" s="3">
        <v>2724</v>
      </c>
      <c r="D25963" s="4">
        <v>13820</v>
      </c>
      <c r="E25963" t="s">
        <v>7172</v>
      </c>
      <c r="F25963" s="4" t="s">
        <v>7027</v>
      </c>
      <c r="G25963" s="5">
        <v>1868</v>
      </c>
      <c r="H25963" s="6">
        <v>8.1862000000000004E-2</v>
      </c>
      <c r="I25963" s="7">
        <v>49.56</v>
      </c>
    </row>
    <row r="25964" spans="1:12" x14ac:dyDescent="0.25">
      <c r="A25964">
        <v>31781</v>
      </c>
      <c r="B25964" s="2">
        <v>10.023669999999999</v>
      </c>
      <c r="C25964" s="3">
        <v>1945</v>
      </c>
      <c r="D25964" s="4">
        <v>10500</v>
      </c>
      <c r="E25964" t="s">
        <v>6668</v>
      </c>
      <c r="F25964" s="4" t="s">
        <v>6363</v>
      </c>
      <c r="G25964" s="5">
        <v>1332</v>
      </c>
      <c r="H25964" s="6">
        <v>7.4324299999999996E-2</v>
      </c>
      <c r="I25964" s="7">
        <v>50.859000000000002</v>
      </c>
      <c r="J25964" s="2">
        <v>44</v>
      </c>
      <c r="K25964">
        <v>1</v>
      </c>
    </row>
    <row r="25965" spans="1:12" x14ac:dyDescent="0.25">
      <c r="A25965">
        <v>65672</v>
      </c>
      <c r="B25965" s="2">
        <v>10.02201</v>
      </c>
      <c r="C25965" s="3">
        <v>9434</v>
      </c>
      <c r="D25965" s="4">
        <v>14700</v>
      </c>
      <c r="E25965" t="s">
        <v>5770</v>
      </c>
      <c r="F25965" s="4" t="s">
        <v>12102</v>
      </c>
      <c r="G25965" s="5">
        <v>5599</v>
      </c>
      <c r="H25965" s="6">
        <v>0.16303570000000001</v>
      </c>
      <c r="I25965" s="7">
        <v>35.527999999999999</v>
      </c>
      <c r="J25965" s="2">
        <v>63.666699999999999</v>
      </c>
      <c r="K25965">
        <v>3</v>
      </c>
    </row>
    <row r="25966" spans="1:12" x14ac:dyDescent="0.25">
      <c r="A25966">
        <v>34139</v>
      </c>
      <c r="B25966" s="2">
        <v>10.02056</v>
      </c>
      <c r="C25966" s="3">
        <v>943</v>
      </c>
      <c r="D25966" s="4">
        <v>34940</v>
      </c>
      <c r="E25966" t="s">
        <v>6967</v>
      </c>
      <c r="F25966" s="4" t="s">
        <v>6689</v>
      </c>
      <c r="G25966" s="5">
        <v>467</v>
      </c>
      <c r="H25966" s="6">
        <v>0.16880339999999999</v>
      </c>
      <c r="I25966" s="7">
        <v>34.530999999999999</v>
      </c>
    </row>
    <row r="25967" spans="1:12" x14ac:dyDescent="0.25">
      <c r="A25967">
        <v>49665</v>
      </c>
      <c r="B25967" s="2">
        <v>10.019740000000001</v>
      </c>
      <c r="C25967" s="3">
        <v>4337</v>
      </c>
      <c r="E25967" t="s">
        <v>445</v>
      </c>
      <c r="F25967" s="4" t="s">
        <v>9106</v>
      </c>
      <c r="G25967" s="5">
        <v>2983</v>
      </c>
      <c r="H25967" s="6">
        <v>0.1112974</v>
      </c>
      <c r="I25967" s="7">
        <v>44.468000000000004</v>
      </c>
      <c r="J25967" s="2">
        <v>48.666699999999999</v>
      </c>
      <c r="K25967">
        <v>3</v>
      </c>
    </row>
    <row r="25968" spans="1:12" x14ac:dyDescent="0.25">
      <c r="A25968">
        <v>46953</v>
      </c>
      <c r="B25968" s="2">
        <v>10.015420000000001</v>
      </c>
      <c r="C25968" s="3">
        <v>24496</v>
      </c>
      <c r="D25968" s="4">
        <v>31980</v>
      </c>
      <c r="E25968" t="s">
        <v>445</v>
      </c>
      <c r="F25968" s="4" t="s">
        <v>8800</v>
      </c>
      <c r="G25968" s="5">
        <v>15064</v>
      </c>
      <c r="H25968" s="6">
        <v>0.12778809999999999</v>
      </c>
      <c r="I25968" s="7">
        <v>41.616</v>
      </c>
      <c r="J25968" s="2">
        <v>50.6</v>
      </c>
      <c r="K25968">
        <v>5</v>
      </c>
    </row>
    <row r="25969" spans="1:12" x14ac:dyDescent="0.25">
      <c r="A25969">
        <v>15534</v>
      </c>
      <c r="B25969" s="2">
        <v>10.011649999999999</v>
      </c>
      <c r="C25969" s="3">
        <v>888</v>
      </c>
      <c r="E25969" t="s">
        <v>3187</v>
      </c>
      <c r="F25969" s="4" t="s">
        <v>3003</v>
      </c>
      <c r="G25969" s="5">
        <v>697</v>
      </c>
      <c r="H25969" s="6">
        <v>9.0387400000000007E-2</v>
      </c>
      <c r="I25969" s="7">
        <v>48.067999999999998</v>
      </c>
    </row>
    <row r="25970" spans="1:12" x14ac:dyDescent="0.25">
      <c r="A25970">
        <v>16029</v>
      </c>
      <c r="B25970" s="2">
        <v>10.01135</v>
      </c>
      <c r="C25970" s="3">
        <v>694</v>
      </c>
      <c r="D25970" s="4">
        <v>38300</v>
      </c>
      <c r="E25970" t="s">
        <v>3386</v>
      </c>
      <c r="F25970" s="4" t="s">
        <v>3003</v>
      </c>
      <c r="G25970" s="5">
        <v>517</v>
      </c>
      <c r="H25970" s="6">
        <v>0.10444870000000001</v>
      </c>
      <c r="I25970" s="7">
        <v>45.625</v>
      </c>
    </row>
    <row r="25971" spans="1:12" x14ac:dyDescent="0.25">
      <c r="A25971">
        <v>49873</v>
      </c>
      <c r="B25971" s="2">
        <v>10.01121</v>
      </c>
      <c r="C25971" s="3">
        <v>130</v>
      </c>
      <c r="D25971" s="4">
        <v>31940</v>
      </c>
      <c r="E25971" t="s">
        <v>9545</v>
      </c>
      <c r="F25971" s="4" t="s">
        <v>9106</v>
      </c>
      <c r="G25971" s="5">
        <v>83</v>
      </c>
      <c r="H25971" s="6">
        <v>3.5714299999999997E-2</v>
      </c>
      <c r="I25971" s="7">
        <v>57.5</v>
      </c>
    </row>
    <row r="25972" spans="1:12" x14ac:dyDescent="0.25">
      <c r="A25972">
        <v>61323</v>
      </c>
      <c r="B25972" s="2">
        <v>10.01117</v>
      </c>
      <c r="C25972" s="3">
        <v>114</v>
      </c>
      <c r="D25972" s="4">
        <v>36860</v>
      </c>
      <c r="E25972" t="s">
        <v>290</v>
      </c>
      <c r="F25972" s="4" t="s">
        <v>11490</v>
      </c>
      <c r="G25972" s="5">
        <v>76</v>
      </c>
      <c r="H25972" s="6">
        <v>0.18181820000000001</v>
      </c>
      <c r="I25972" s="7">
        <v>32.25</v>
      </c>
    </row>
    <row r="25973" spans="1:12" x14ac:dyDescent="0.25">
      <c r="A25973">
        <v>89418</v>
      </c>
      <c r="B25973" s="2">
        <v>10.01112</v>
      </c>
      <c r="C25973" s="3">
        <v>195</v>
      </c>
      <c r="E25973" t="s">
        <v>15345</v>
      </c>
      <c r="F25973" s="4" t="s">
        <v>15318</v>
      </c>
      <c r="G25973" s="5">
        <v>136</v>
      </c>
      <c r="H25973" s="6">
        <v>0.13970589999999999</v>
      </c>
      <c r="I25973" s="7">
        <v>39.518999999999998</v>
      </c>
    </row>
    <row r="25974" spans="1:12" x14ac:dyDescent="0.25">
      <c r="A25974">
        <v>65629</v>
      </c>
      <c r="B25974" s="2">
        <v>10.01099</v>
      </c>
      <c r="C25974" s="3">
        <v>609</v>
      </c>
      <c r="D25974" s="4">
        <v>44180</v>
      </c>
      <c r="E25974" t="s">
        <v>11651</v>
      </c>
      <c r="F25974" s="4" t="s">
        <v>12102</v>
      </c>
      <c r="G25974" s="5">
        <v>379</v>
      </c>
      <c r="H25974" s="6">
        <v>8.4210499999999994E-2</v>
      </c>
      <c r="I25974" s="7">
        <v>49.106999999999999</v>
      </c>
    </row>
    <row r="25975" spans="1:12" x14ac:dyDescent="0.25">
      <c r="A25975">
        <v>38375</v>
      </c>
      <c r="B25975" s="2">
        <v>10.00928</v>
      </c>
      <c r="C25975" s="3">
        <v>9743</v>
      </c>
      <c r="E25975" t="s">
        <v>7578</v>
      </c>
      <c r="F25975" s="4" t="s">
        <v>7348</v>
      </c>
      <c r="G25975" s="5">
        <v>6803</v>
      </c>
      <c r="H25975" s="6">
        <v>0.1216931</v>
      </c>
      <c r="I25975" s="7">
        <v>42.628999999999998</v>
      </c>
      <c r="J25975" s="2">
        <v>43.666699999999999</v>
      </c>
      <c r="K25975">
        <v>3</v>
      </c>
    </row>
    <row r="25976" spans="1:12" x14ac:dyDescent="0.25">
      <c r="A25976">
        <v>41256</v>
      </c>
      <c r="B25976" s="2">
        <v>10.00726</v>
      </c>
      <c r="C25976" s="3">
        <v>2250</v>
      </c>
      <c r="E25976" t="s">
        <v>4990</v>
      </c>
      <c r="F25976" s="4" t="s">
        <v>7883</v>
      </c>
      <c r="G25976" s="5">
        <v>1633</v>
      </c>
      <c r="H25976" s="6">
        <v>0.12002450000000001</v>
      </c>
      <c r="I25976" s="7">
        <v>42.917000000000002</v>
      </c>
    </row>
    <row r="25977" spans="1:12" x14ac:dyDescent="0.25">
      <c r="A25977">
        <v>40177</v>
      </c>
      <c r="B25977" s="2">
        <v>10.006629999999999</v>
      </c>
      <c r="C25977" s="3">
        <v>1388</v>
      </c>
      <c r="D25977" s="4">
        <v>21060</v>
      </c>
      <c r="E25977" t="s">
        <v>1888</v>
      </c>
      <c r="F25977" s="4" t="s">
        <v>7883</v>
      </c>
      <c r="G25977" s="5">
        <v>984</v>
      </c>
      <c r="H25977" s="6">
        <v>9.4512200000000005E-2</v>
      </c>
      <c r="I25977" s="7">
        <v>47.320999999999998</v>
      </c>
    </row>
    <row r="25978" spans="1:12" x14ac:dyDescent="0.25">
      <c r="A25978">
        <v>41230</v>
      </c>
      <c r="B25978" s="2">
        <v>10.00447</v>
      </c>
      <c r="C25978" s="3">
        <v>11855</v>
      </c>
      <c r="E25978" t="s">
        <v>4809</v>
      </c>
      <c r="F25978" s="4" t="s">
        <v>7883</v>
      </c>
      <c r="G25978" s="5">
        <v>8081</v>
      </c>
      <c r="H25978" s="6">
        <v>9.5397200000000001E-2</v>
      </c>
      <c r="I25978" s="7">
        <v>47.167999999999999</v>
      </c>
      <c r="J25978" s="2">
        <v>64</v>
      </c>
      <c r="K25978">
        <v>2</v>
      </c>
    </row>
    <row r="25979" spans="1:12" x14ac:dyDescent="0.25">
      <c r="A25979">
        <v>35148</v>
      </c>
      <c r="B25979" s="2">
        <v>10.00207</v>
      </c>
      <c r="C25979" s="3">
        <v>2779</v>
      </c>
      <c r="D25979" s="4">
        <v>13820</v>
      </c>
      <c r="E25979" t="s">
        <v>7071</v>
      </c>
      <c r="F25979" s="4" t="s">
        <v>7027</v>
      </c>
      <c r="G25979" s="5">
        <v>1919</v>
      </c>
      <c r="H25979" s="6">
        <v>8.2855700000000004E-2</v>
      </c>
      <c r="I25979" s="7">
        <v>49.332999999999998</v>
      </c>
    </row>
    <row r="25980" spans="1:12" x14ac:dyDescent="0.25">
      <c r="A25980">
        <v>95307</v>
      </c>
      <c r="B25980" s="2">
        <v>9.9955289999999994</v>
      </c>
      <c r="C25980" s="3">
        <v>42470</v>
      </c>
      <c r="D25980" s="4">
        <v>33700</v>
      </c>
      <c r="E25980" t="s">
        <v>2913</v>
      </c>
      <c r="F25980" s="4" t="s">
        <v>15368</v>
      </c>
      <c r="G25980" s="5">
        <v>25430</v>
      </c>
      <c r="H25980" s="6">
        <v>8.8635500000000006E-2</v>
      </c>
      <c r="I25980" s="7">
        <v>48.332999999999998</v>
      </c>
      <c r="J25980" s="2">
        <v>42.714300000000001</v>
      </c>
      <c r="K25980">
        <v>7</v>
      </c>
    </row>
    <row r="25981" spans="1:12" x14ac:dyDescent="0.25">
      <c r="A25981">
        <v>48219</v>
      </c>
      <c r="B25981" s="2">
        <v>9.9819890000000004</v>
      </c>
      <c r="C25981" s="3">
        <v>47476</v>
      </c>
      <c r="D25981" s="4">
        <v>19820</v>
      </c>
      <c r="E25981" t="s">
        <v>996</v>
      </c>
      <c r="F25981" s="4" t="s">
        <v>9106</v>
      </c>
      <c r="G25981" s="5">
        <v>31148</v>
      </c>
      <c r="H25981" s="6">
        <v>0.15577240000000001</v>
      </c>
      <c r="I25981" s="7">
        <v>36.728999999999999</v>
      </c>
      <c r="J25981" s="2">
        <v>41.333300000000001</v>
      </c>
      <c r="K25981">
        <v>18</v>
      </c>
      <c r="L25981" s="2">
        <v>58.4</v>
      </c>
    </row>
    <row r="25982" spans="1:12" x14ac:dyDescent="0.25">
      <c r="A25982">
        <v>93635</v>
      </c>
      <c r="B25982" s="2">
        <v>9.9691019999999995</v>
      </c>
      <c r="C25982" s="3">
        <v>39438</v>
      </c>
      <c r="D25982" s="4">
        <v>32900</v>
      </c>
      <c r="E25982" t="s">
        <v>15714</v>
      </c>
      <c r="F25982" s="4" t="s">
        <v>15368</v>
      </c>
      <c r="G25982" s="5">
        <v>22697</v>
      </c>
      <c r="H25982" s="6">
        <v>9.8599000000000006E-2</v>
      </c>
      <c r="I25982" s="7">
        <v>46.607999999999997</v>
      </c>
      <c r="J25982" s="2">
        <v>48.75</v>
      </c>
      <c r="K25982">
        <v>8</v>
      </c>
    </row>
    <row r="25983" spans="1:12" x14ac:dyDescent="0.25">
      <c r="A25983">
        <v>36467</v>
      </c>
      <c r="B25983" s="2">
        <v>9.9619579999999992</v>
      </c>
      <c r="C25983" s="3">
        <v>10227</v>
      </c>
      <c r="E25983" t="s">
        <v>7255</v>
      </c>
      <c r="F25983" s="4" t="s">
        <v>7027</v>
      </c>
      <c r="G25983" s="5">
        <v>7153</v>
      </c>
      <c r="H25983" s="6">
        <v>0.1088901</v>
      </c>
      <c r="I25983" s="7">
        <v>44.823</v>
      </c>
    </row>
    <row r="25984" spans="1:12" x14ac:dyDescent="0.25">
      <c r="A25984">
        <v>41097</v>
      </c>
      <c r="B25984" s="2">
        <v>9.9591130000000003</v>
      </c>
      <c r="C25984" s="3">
        <v>7355</v>
      </c>
      <c r="D25984" s="4">
        <v>17140</v>
      </c>
      <c r="E25984" t="s">
        <v>109</v>
      </c>
      <c r="F25984" s="4" t="s">
        <v>7883</v>
      </c>
      <c r="G25984" s="5">
        <v>4742</v>
      </c>
      <c r="H25984" s="6">
        <v>0.1204133</v>
      </c>
      <c r="I25984" s="7">
        <v>42.826999999999998</v>
      </c>
      <c r="J25984" s="2">
        <v>60</v>
      </c>
      <c r="K25984">
        <v>2</v>
      </c>
    </row>
    <row r="25985" spans="1:11" x14ac:dyDescent="0.25">
      <c r="A25985">
        <v>90303</v>
      </c>
      <c r="B25985" s="2">
        <v>9.9542959999999994</v>
      </c>
      <c r="C25985" s="3">
        <v>26452</v>
      </c>
      <c r="D25985" s="4">
        <v>31080</v>
      </c>
      <c r="E25985" t="s">
        <v>15386</v>
      </c>
      <c r="F25985" s="4" t="s">
        <v>15368</v>
      </c>
      <c r="G25985" s="5">
        <v>15392</v>
      </c>
      <c r="H25985" s="6">
        <v>0.1147275</v>
      </c>
      <c r="I25985" s="7">
        <v>43.807000000000002</v>
      </c>
      <c r="J25985" s="2">
        <v>47</v>
      </c>
      <c r="K25985">
        <v>6</v>
      </c>
    </row>
    <row r="25986" spans="1:11" x14ac:dyDescent="0.25">
      <c r="A25986">
        <v>76511</v>
      </c>
      <c r="B25986" s="2">
        <v>9.950196</v>
      </c>
      <c r="C25986" s="3">
        <v>2499</v>
      </c>
      <c r="D25986" s="4">
        <v>28660</v>
      </c>
      <c r="E25986" t="s">
        <v>650</v>
      </c>
      <c r="F25986" s="4" t="s">
        <v>13752</v>
      </c>
      <c r="G25986" s="5">
        <v>1741</v>
      </c>
      <c r="H25986" s="6">
        <v>0.1028145</v>
      </c>
      <c r="I25986" s="7">
        <v>45.859000000000002</v>
      </c>
      <c r="J25986" s="2">
        <v>48</v>
      </c>
      <c r="K25986">
        <v>1</v>
      </c>
    </row>
    <row r="25987" spans="1:11" x14ac:dyDescent="0.25">
      <c r="A25987">
        <v>51527</v>
      </c>
      <c r="B25987" s="2">
        <v>9.9496939999999991</v>
      </c>
      <c r="C25987" s="3">
        <v>493</v>
      </c>
      <c r="E25987" t="s">
        <v>3534</v>
      </c>
      <c r="F25987" s="4" t="s">
        <v>9593</v>
      </c>
      <c r="G25987" s="5">
        <v>360</v>
      </c>
      <c r="H25987" s="6">
        <v>4.4444400000000002E-2</v>
      </c>
      <c r="I25987" s="7">
        <v>55.938000000000002</v>
      </c>
    </row>
    <row r="25988" spans="1:11" x14ac:dyDescent="0.25">
      <c r="A25988">
        <v>87038</v>
      </c>
      <c r="B25988" s="2">
        <v>9.9495330000000006</v>
      </c>
      <c r="C25988" s="3">
        <v>446</v>
      </c>
      <c r="D25988" s="4">
        <v>24380</v>
      </c>
      <c r="E25988" t="s">
        <v>15149</v>
      </c>
      <c r="F25988" s="4" t="s">
        <v>15124</v>
      </c>
      <c r="G25988" s="5">
        <v>312</v>
      </c>
      <c r="H25988" s="6">
        <v>0.10256410000000001</v>
      </c>
      <c r="I25988" s="7">
        <v>45.893000000000001</v>
      </c>
    </row>
    <row r="25989" spans="1:11" x14ac:dyDescent="0.25">
      <c r="A25989">
        <v>13832</v>
      </c>
      <c r="B25989" s="2">
        <v>9.9493369999999999</v>
      </c>
      <c r="C25989" s="3">
        <v>672</v>
      </c>
      <c r="E25989" t="s">
        <v>352</v>
      </c>
      <c r="F25989" s="4" t="s">
        <v>1280</v>
      </c>
      <c r="G25989" s="5">
        <v>510</v>
      </c>
      <c r="H25989" s="6">
        <v>0.1272016</v>
      </c>
      <c r="I25989" s="7">
        <v>41.634999999999998</v>
      </c>
    </row>
    <row r="25990" spans="1:11" x14ac:dyDescent="0.25">
      <c r="A25990">
        <v>24609</v>
      </c>
      <c r="B25990" s="2">
        <v>9.9479260000000007</v>
      </c>
      <c r="C25990" s="3">
        <v>7230</v>
      </c>
      <c r="D25990" s="4">
        <v>14140</v>
      </c>
      <c r="E25990" t="s">
        <v>5127</v>
      </c>
      <c r="F25990" s="4" t="s">
        <v>4335</v>
      </c>
      <c r="G25990" s="5">
        <v>5387</v>
      </c>
      <c r="H25990" s="6">
        <v>0.1035827</v>
      </c>
      <c r="I25990" s="7">
        <v>45.713999999999999</v>
      </c>
      <c r="J25990" s="2">
        <v>42</v>
      </c>
      <c r="K25990">
        <v>2</v>
      </c>
    </row>
    <row r="25991" spans="1:11" x14ac:dyDescent="0.25">
      <c r="A25991">
        <v>65061</v>
      </c>
      <c r="B25991" s="2">
        <v>9.9465109999999992</v>
      </c>
      <c r="C25991" s="3">
        <v>680</v>
      </c>
      <c r="E25991" t="s">
        <v>7432</v>
      </c>
      <c r="F25991" s="4" t="s">
        <v>12102</v>
      </c>
      <c r="G25991" s="5">
        <v>515</v>
      </c>
      <c r="H25991" s="6">
        <v>0.11821710000000001</v>
      </c>
      <c r="I25991" s="7">
        <v>43.182000000000002</v>
      </c>
      <c r="J25991" s="2">
        <v>53</v>
      </c>
      <c r="K25991">
        <v>1</v>
      </c>
    </row>
    <row r="25992" spans="1:11" x14ac:dyDescent="0.25">
      <c r="A25992">
        <v>66936</v>
      </c>
      <c r="B25992" s="2">
        <v>9.9463209999999993</v>
      </c>
      <c r="C25992" s="3">
        <v>319</v>
      </c>
      <c r="E25992" t="s">
        <v>9308</v>
      </c>
      <c r="F25992" s="4" t="s">
        <v>12494</v>
      </c>
      <c r="G25992" s="5">
        <v>268</v>
      </c>
      <c r="H25992" s="6">
        <v>0.13805970000000001</v>
      </c>
      <c r="I25992" s="7">
        <v>39.75</v>
      </c>
    </row>
    <row r="25993" spans="1:11" x14ac:dyDescent="0.25">
      <c r="A25993">
        <v>24243</v>
      </c>
      <c r="B25993" s="2">
        <v>9.9458680000000008</v>
      </c>
      <c r="C25993" s="3">
        <v>2323</v>
      </c>
      <c r="E25993" t="s">
        <v>2484</v>
      </c>
      <c r="F25993" s="4" t="s">
        <v>4335</v>
      </c>
      <c r="G25993" s="5">
        <v>1633</v>
      </c>
      <c r="H25993" s="6">
        <v>0.1107711</v>
      </c>
      <c r="I25993" s="7">
        <v>44.463999999999999</v>
      </c>
    </row>
    <row r="25994" spans="1:11" x14ac:dyDescent="0.25">
      <c r="A25994">
        <v>32208</v>
      </c>
      <c r="B25994" s="2">
        <v>9.9405140000000003</v>
      </c>
      <c r="C25994" s="3">
        <v>30170</v>
      </c>
      <c r="D25994" s="4">
        <v>27260</v>
      </c>
      <c r="E25994" t="s">
        <v>1076</v>
      </c>
      <c r="F25994" s="4" t="s">
        <v>6689</v>
      </c>
      <c r="G25994" s="5">
        <v>20736</v>
      </c>
      <c r="H25994" s="6">
        <v>0.12688079999999999</v>
      </c>
      <c r="I25994" s="7">
        <v>41.679000000000002</v>
      </c>
      <c r="J25994" s="2">
        <v>53</v>
      </c>
      <c r="K25994">
        <v>2</v>
      </c>
    </row>
    <row r="25995" spans="1:11" x14ac:dyDescent="0.25">
      <c r="A25995">
        <v>45345</v>
      </c>
      <c r="B25995" s="2">
        <v>9.9345660000000002</v>
      </c>
      <c r="C25995" s="3">
        <v>5868</v>
      </c>
      <c r="D25995" s="4">
        <v>19380</v>
      </c>
      <c r="E25995" t="s">
        <v>2140</v>
      </c>
      <c r="F25995" s="4" t="s">
        <v>8295</v>
      </c>
      <c r="G25995" s="5">
        <v>4105</v>
      </c>
      <c r="H25995" s="6">
        <v>5.6272799999999998E-2</v>
      </c>
      <c r="I25995" s="7">
        <v>53.88</v>
      </c>
      <c r="J25995" s="2">
        <v>48</v>
      </c>
      <c r="K25995">
        <v>3</v>
      </c>
    </row>
    <row r="25996" spans="1:11" x14ac:dyDescent="0.25">
      <c r="A25996">
        <v>71038</v>
      </c>
      <c r="B25996" s="2">
        <v>9.9329009999999993</v>
      </c>
      <c r="C25996" s="3">
        <v>4118</v>
      </c>
      <c r="E25996" t="s">
        <v>13102</v>
      </c>
      <c r="F25996" s="4" t="s">
        <v>12927</v>
      </c>
      <c r="G25996" s="5">
        <v>2845</v>
      </c>
      <c r="H25996" s="6">
        <v>0.1040422</v>
      </c>
      <c r="I25996" s="7">
        <v>45.625</v>
      </c>
      <c r="J25996" s="2">
        <v>38</v>
      </c>
      <c r="K25996">
        <v>1</v>
      </c>
    </row>
    <row r="25997" spans="1:11" x14ac:dyDescent="0.25">
      <c r="A25997">
        <v>43940</v>
      </c>
      <c r="B25997" s="2">
        <v>9.9321380000000001</v>
      </c>
      <c r="C25997" s="3">
        <v>407</v>
      </c>
      <c r="D25997" s="4">
        <v>48540</v>
      </c>
      <c r="E25997" t="s">
        <v>8471</v>
      </c>
      <c r="F25997" s="4" t="s">
        <v>8295</v>
      </c>
      <c r="G25997" s="5">
        <v>284</v>
      </c>
      <c r="H25997" s="6">
        <v>6.6666699999999995E-2</v>
      </c>
      <c r="I25997" s="7">
        <v>52.082999999999998</v>
      </c>
    </row>
    <row r="25998" spans="1:11" x14ac:dyDescent="0.25">
      <c r="A25998">
        <v>43974</v>
      </c>
      <c r="B25998" s="2">
        <v>9.9321380000000001</v>
      </c>
      <c r="C25998" s="3">
        <v>68</v>
      </c>
      <c r="E25998" t="s">
        <v>482</v>
      </c>
      <c r="F25998" s="4" t="s">
        <v>8295</v>
      </c>
      <c r="G25998" s="5">
        <v>45</v>
      </c>
      <c r="H25998" s="6">
        <v>6.6666699999999995E-2</v>
      </c>
      <c r="I25998" s="7">
        <v>52.082999999999998</v>
      </c>
    </row>
    <row r="25999" spans="1:11" x14ac:dyDescent="0.25">
      <c r="A25999">
        <v>60827</v>
      </c>
      <c r="B25999" s="2">
        <v>9.9279689999999992</v>
      </c>
      <c r="C25999" s="3">
        <v>28771</v>
      </c>
      <c r="D25999" s="4">
        <v>16980</v>
      </c>
      <c r="E25999" t="s">
        <v>1438</v>
      </c>
      <c r="F25999" s="4" t="s">
        <v>11490</v>
      </c>
      <c r="G25999" s="5">
        <v>17077</v>
      </c>
      <c r="H25999" s="6">
        <v>0.12378500000000001</v>
      </c>
      <c r="I25999" s="7">
        <v>42.212000000000003</v>
      </c>
      <c r="J25999" s="2">
        <v>47</v>
      </c>
      <c r="K25999">
        <v>2</v>
      </c>
    </row>
    <row r="26000" spans="1:11" x14ac:dyDescent="0.25">
      <c r="A26000">
        <v>21216</v>
      </c>
      <c r="B26000" s="2">
        <v>9.9196799999999996</v>
      </c>
      <c r="C26000" s="3">
        <v>25599</v>
      </c>
      <c r="D26000" s="4">
        <v>12580</v>
      </c>
      <c r="E26000" t="s">
        <v>4512</v>
      </c>
      <c r="F26000" s="4" t="s">
        <v>4361</v>
      </c>
      <c r="G26000" s="5">
        <v>17555</v>
      </c>
      <c r="H26000" s="6">
        <v>0.13369410000000001</v>
      </c>
      <c r="I26000" s="7">
        <v>40.488999999999997</v>
      </c>
      <c r="J26000" s="2">
        <v>33.75</v>
      </c>
      <c r="K26000">
        <v>4</v>
      </c>
    </row>
    <row r="26001" spans="1:12" x14ac:dyDescent="0.25">
      <c r="A26001">
        <v>69026</v>
      </c>
      <c r="B26001" s="2">
        <v>9.9154429999999998</v>
      </c>
      <c r="C26001" s="3">
        <v>158</v>
      </c>
      <c r="E26001" t="s">
        <v>551</v>
      </c>
      <c r="F26001" s="4" t="s">
        <v>12738</v>
      </c>
      <c r="G26001" s="5">
        <v>141</v>
      </c>
      <c r="H26001" s="6">
        <v>0.1702128</v>
      </c>
      <c r="I26001" s="7">
        <v>34.167000000000002</v>
      </c>
    </row>
    <row r="26002" spans="1:12" x14ac:dyDescent="0.25">
      <c r="A26002">
        <v>31042</v>
      </c>
      <c r="B26002" s="2">
        <v>9.9151059999999998</v>
      </c>
      <c r="C26002" s="3">
        <v>1955</v>
      </c>
      <c r="E26002" t="s">
        <v>6567</v>
      </c>
      <c r="F26002" s="4" t="s">
        <v>6363</v>
      </c>
      <c r="G26002" s="5">
        <v>1269</v>
      </c>
      <c r="H26002" s="6">
        <v>0.10638300000000001</v>
      </c>
      <c r="I26002" s="7">
        <v>45.197000000000003</v>
      </c>
    </row>
    <row r="26003" spans="1:12" x14ac:dyDescent="0.25">
      <c r="A26003">
        <v>23944</v>
      </c>
      <c r="B26003" s="2">
        <v>9.9141080000000006</v>
      </c>
      <c r="C26003" s="3">
        <v>4527</v>
      </c>
      <c r="E26003" t="s">
        <v>4929</v>
      </c>
      <c r="F26003" s="4" t="s">
        <v>4335</v>
      </c>
      <c r="G26003" s="5">
        <v>2900</v>
      </c>
      <c r="H26003" s="6">
        <v>0.1462069</v>
      </c>
      <c r="I26003" s="7">
        <v>38.314999999999998</v>
      </c>
    </row>
    <row r="26004" spans="1:12" x14ac:dyDescent="0.25">
      <c r="A26004">
        <v>40009</v>
      </c>
      <c r="B26004" s="2">
        <v>9.9131789999999995</v>
      </c>
      <c r="C26004" s="3">
        <v>1546</v>
      </c>
      <c r="E26004" t="s">
        <v>7885</v>
      </c>
      <c r="F26004" s="4" t="s">
        <v>7883</v>
      </c>
      <c r="G26004" s="5">
        <v>981</v>
      </c>
      <c r="H26004" s="6">
        <v>0.1374745</v>
      </c>
      <c r="I26004" s="7">
        <v>39.820999999999998</v>
      </c>
      <c r="J26004" s="2">
        <v>44</v>
      </c>
      <c r="K26004">
        <v>1</v>
      </c>
    </row>
    <row r="26005" spans="1:12" x14ac:dyDescent="0.25">
      <c r="A26005">
        <v>81003</v>
      </c>
      <c r="B26005" s="2">
        <v>9.9103410000000007</v>
      </c>
      <c r="C26005" s="3">
        <v>15708</v>
      </c>
      <c r="D26005" s="4">
        <v>39380</v>
      </c>
      <c r="E26005" t="s">
        <v>14566</v>
      </c>
      <c r="F26005" s="4" t="s">
        <v>14477</v>
      </c>
      <c r="G26005" s="5">
        <v>10881</v>
      </c>
      <c r="H26005" s="6">
        <v>0.1387613</v>
      </c>
      <c r="I26005" s="7">
        <v>39.597000000000001</v>
      </c>
      <c r="J26005" s="2">
        <v>44.666699999999999</v>
      </c>
      <c r="K26005">
        <v>3</v>
      </c>
    </row>
    <row r="26006" spans="1:12" x14ac:dyDescent="0.25">
      <c r="A26006">
        <v>83223</v>
      </c>
      <c r="B26006" s="2">
        <v>9.9077169999999999</v>
      </c>
      <c r="C26006" s="3">
        <v>115</v>
      </c>
      <c r="E26006" t="s">
        <v>2189</v>
      </c>
      <c r="F26006" s="4" t="s">
        <v>14725</v>
      </c>
      <c r="G26006" s="5">
        <v>87</v>
      </c>
      <c r="H26006" s="6">
        <v>5.6818199999999999E-2</v>
      </c>
      <c r="I26006" s="7">
        <v>53.75</v>
      </c>
    </row>
    <row r="26007" spans="1:12" x14ac:dyDescent="0.25">
      <c r="A26007">
        <v>85936</v>
      </c>
      <c r="B26007" s="2">
        <v>9.9068860000000001</v>
      </c>
      <c r="C26007" s="3">
        <v>4406</v>
      </c>
      <c r="E26007" t="s">
        <v>6745</v>
      </c>
      <c r="F26007" s="4" t="s">
        <v>14962</v>
      </c>
      <c r="G26007" s="5">
        <v>3375</v>
      </c>
      <c r="H26007" s="6">
        <v>0.1184834</v>
      </c>
      <c r="I26007" s="7">
        <v>43.091999999999999</v>
      </c>
      <c r="J26007" s="2">
        <v>46</v>
      </c>
      <c r="K26007">
        <v>1</v>
      </c>
    </row>
    <row r="26008" spans="1:12" x14ac:dyDescent="0.25">
      <c r="A26008">
        <v>13452</v>
      </c>
      <c r="B26008" s="2">
        <v>9.9053450000000005</v>
      </c>
      <c r="C26008" s="3">
        <v>4644</v>
      </c>
      <c r="D26008" s="4">
        <v>11220</v>
      </c>
      <c r="E26008" t="s">
        <v>2616</v>
      </c>
      <c r="F26008" s="4" t="s">
        <v>1280</v>
      </c>
      <c r="G26008" s="5">
        <v>3062</v>
      </c>
      <c r="H26008" s="6">
        <v>0.1243879</v>
      </c>
      <c r="I26008" s="7">
        <v>42.064</v>
      </c>
      <c r="J26008" s="2">
        <v>54.5</v>
      </c>
      <c r="K26008">
        <v>2</v>
      </c>
    </row>
    <row r="26009" spans="1:12" x14ac:dyDescent="0.25">
      <c r="A26009">
        <v>42347</v>
      </c>
      <c r="B26009" s="2">
        <v>9.9036629999999999</v>
      </c>
      <c r="C26009" s="3">
        <v>5810</v>
      </c>
      <c r="E26009" t="s">
        <v>1232</v>
      </c>
      <c r="F26009" s="4" t="s">
        <v>7883</v>
      </c>
      <c r="G26009" s="5">
        <v>3970</v>
      </c>
      <c r="H26009" s="6">
        <v>0.1108312</v>
      </c>
      <c r="I26009" s="7">
        <v>44.405999999999999</v>
      </c>
    </row>
    <row r="26010" spans="1:12" x14ac:dyDescent="0.25">
      <c r="A26010">
        <v>10468</v>
      </c>
      <c r="B26010" s="2">
        <v>9.8919890000000006</v>
      </c>
      <c r="C26010" s="3">
        <v>72682</v>
      </c>
      <c r="D26010" s="4">
        <v>35620</v>
      </c>
      <c r="E26010" t="s">
        <v>1791</v>
      </c>
      <c r="F26010" s="4" t="s">
        <v>1280</v>
      </c>
      <c r="G26010" s="5">
        <v>44811</v>
      </c>
      <c r="H26010" s="6">
        <v>0.16411149999999999</v>
      </c>
      <c r="I26010" s="7">
        <v>35.197000000000003</v>
      </c>
      <c r="J26010" s="2">
        <v>39.777799999999999</v>
      </c>
      <c r="K26010">
        <v>18</v>
      </c>
      <c r="L26010" s="2">
        <v>49.5</v>
      </c>
    </row>
    <row r="26011" spans="1:12" x14ac:dyDescent="0.25">
      <c r="A26011">
        <v>61468</v>
      </c>
      <c r="B26011" s="2">
        <v>9.8812390000000008</v>
      </c>
      <c r="C26011" s="3">
        <v>127</v>
      </c>
      <c r="D26011" s="4">
        <v>19340</v>
      </c>
      <c r="E26011" t="s">
        <v>11753</v>
      </c>
      <c r="F26011" s="4" t="s">
        <v>11490</v>
      </c>
      <c r="G26011" s="5">
        <v>105</v>
      </c>
      <c r="H26011" s="6">
        <v>0.1226415</v>
      </c>
      <c r="I26011" s="7">
        <v>42.360999999999997</v>
      </c>
    </row>
    <row r="26012" spans="1:12" x14ac:dyDescent="0.25">
      <c r="A26012">
        <v>97865</v>
      </c>
      <c r="B26012" s="2">
        <v>9.8809830000000005</v>
      </c>
      <c r="C26012" s="3">
        <v>1166</v>
      </c>
      <c r="E26012" t="s">
        <v>807</v>
      </c>
      <c r="F26012" s="4" t="s">
        <v>16170</v>
      </c>
      <c r="G26012" s="5">
        <v>961</v>
      </c>
      <c r="H26012" s="6">
        <v>0.10613939999999999</v>
      </c>
      <c r="I26012" s="7">
        <v>45.207999999999998</v>
      </c>
    </row>
    <row r="26013" spans="1:12" x14ac:dyDescent="0.25">
      <c r="A26013">
        <v>72529</v>
      </c>
      <c r="B26013" s="2">
        <v>9.879975</v>
      </c>
      <c r="C26013" s="3">
        <v>4379</v>
      </c>
      <c r="E26013" t="s">
        <v>13377</v>
      </c>
      <c r="F26013" s="4" t="s">
        <v>13183</v>
      </c>
      <c r="G26013" s="5">
        <v>3247</v>
      </c>
      <c r="H26013" s="6">
        <v>0.1133005</v>
      </c>
      <c r="I26013" s="7">
        <v>43.966000000000001</v>
      </c>
    </row>
    <row r="26014" spans="1:12" x14ac:dyDescent="0.25">
      <c r="A26014">
        <v>29479</v>
      </c>
      <c r="B26014" s="2">
        <v>9.8779149999999998</v>
      </c>
      <c r="C26014" s="3">
        <v>7874</v>
      </c>
      <c r="D26014" s="4">
        <v>16700</v>
      </c>
      <c r="E26014" t="s">
        <v>6245</v>
      </c>
      <c r="F26014" s="4" t="s">
        <v>6130</v>
      </c>
      <c r="G26014" s="5">
        <v>5361</v>
      </c>
      <c r="H26014" s="6">
        <v>0.1270048</v>
      </c>
      <c r="I26014" s="7">
        <v>41.597000000000001</v>
      </c>
      <c r="J26014" s="2">
        <v>33</v>
      </c>
      <c r="K26014">
        <v>1</v>
      </c>
    </row>
    <row r="26015" spans="1:12" x14ac:dyDescent="0.25">
      <c r="A26015">
        <v>49776</v>
      </c>
      <c r="B26015" s="2">
        <v>9.8762969999999992</v>
      </c>
      <c r="C26015" s="3">
        <v>1822</v>
      </c>
      <c r="E26015" t="s">
        <v>9497</v>
      </c>
      <c r="F26015" s="4" t="s">
        <v>9106</v>
      </c>
      <c r="G26015" s="5">
        <v>1399</v>
      </c>
      <c r="H26015" s="6">
        <v>8.7205099999999994E-2</v>
      </c>
      <c r="I26015" s="7">
        <v>48.462000000000003</v>
      </c>
    </row>
    <row r="26016" spans="1:12" x14ac:dyDescent="0.25">
      <c r="A26016">
        <v>61749</v>
      </c>
      <c r="B26016" s="2">
        <v>9.8758499999999998</v>
      </c>
      <c r="C26016" s="3">
        <v>549</v>
      </c>
      <c r="D26016" s="4">
        <v>14010</v>
      </c>
      <c r="E26016" t="s">
        <v>11800</v>
      </c>
      <c r="F26016" s="4" t="s">
        <v>11490</v>
      </c>
      <c r="G26016" s="5">
        <v>465</v>
      </c>
      <c r="H26016" s="6">
        <v>6.8817199999999995E-2</v>
      </c>
      <c r="I26016" s="7">
        <v>51.63</v>
      </c>
      <c r="J26016" s="2">
        <v>58</v>
      </c>
      <c r="K26016">
        <v>1</v>
      </c>
    </row>
    <row r="26017" spans="1:12" x14ac:dyDescent="0.25">
      <c r="A26017">
        <v>87416</v>
      </c>
      <c r="B26017" s="2">
        <v>9.8749839999999995</v>
      </c>
      <c r="C26017" s="3">
        <v>5243</v>
      </c>
      <c r="D26017" s="4">
        <v>22140</v>
      </c>
      <c r="E26017" t="s">
        <v>4620</v>
      </c>
      <c r="F26017" s="4" t="s">
        <v>15124</v>
      </c>
      <c r="G26017" s="5">
        <v>3150</v>
      </c>
      <c r="H26017" s="6">
        <v>9.26984E-2</v>
      </c>
      <c r="I26017" s="7">
        <v>47.5</v>
      </c>
    </row>
    <row r="26018" spans="1:12" x14ac:dyDescent="0.25">
      <c r="A26018">
        <v>47390</v>
      </c>
      <c r="B26018" s="2">
        <v>9.873405</v>
      </c>
      <c r="C26018" s="3">
        <v>5289</v>
      </c>
      <c r="E26018" t="s">
        <v>1398</v>
      </c>
      <c r="F26018" s="4" t="s">
        <v>8800</v>
      </c>
      <c r="G26018" s="5">
        <v>3450</v>
      </c>
      <c r="H26018" s="6">
        <v>0.11362319999999999</v>
      </c>
      <c r="I26018" s="7">
        <v>43.878999999999998</v>
      </c>
      <c r="J26018" s="2">
        <v>55.5</v>
      </c>
      <c r="K26018">
        <v>2</v>
      </c>
    </row>
    <row r="26019" spans="1:12" x14ac:dyDescent="0.25">
      <c r="A26019">
        <v>79248</v>
      </c>
      <c r="B26019" s="2">
        <v>9.872306</v>
      </c>
      <c r="C26019" s="3">
        <v>1547</v>
      </c>
      <c r="E26019" t="s">
        <v>8170</v>
      </c>
      <c r="F26019" s="4" t="s">
        <v>13752</v>
      </c>
      <c r="G26019" s="5">
        <v>1141</v>
      </c>
      <c r="H26019" s="6">
        <v>0.14185639999999999</v>
      </c>
      <c r="I26019" s="7">
        <v>39</v>
      </c>
    </row>
    <row r="26020" spans="1:12" x14ac:dyDescent="0.25">
      <c r="A26020">
        <v>74764</v>
      </c>
      <c r="B26020" s="2">
        <v>9.8714449999999996</v>
      </c>
      <c r="C26020" s="3">
        <v>3766</v>
      </c>
      <c r="E26020" t="s">
        <v>13706</v>
      </c>
      <c r="F26020" s="4" t="s">
        <v>13462</v>
      </c>
      <c r="G26020" s="5">
        <v>2460</v>
      </c>
      <c r="H26020" s="6">
        <v>9.7115000000000007E-2</v>
      </c>
      <c r="I26020" s="7">
        <v>46.731000000000002</v>
      </c>
      <c r="J26020" s="2">
        <v>57</v>
      </c>
      <c r="K26020">
        <v>1</v>
      </c>
    </row>
    <row r="26021" spans="1:12" x14ac:dyDescent="0.25">
      <c r="A26021">
        <v>30251</v>
      </c>
      <c r="B26021" s="2">
        <v>9.8704199999999993</v>
      </c>
      <c r="C26021" s="3">
        <v>2786</v>
      </c>
      <c r="D26021" s="4">
        <v>12060</v>
      </c>
      <c r="E26021" t="s">
        <v>6416</v>
      </c>
      <c r="F26021" s="4" t="s">
        <v>6363</v>
      </c>
      <c r="G26021" s="5">
        <v>1822</v>
      </c>
      <c r="H26021" s="6">
        <v>0.1162918</v>
      </c>
      <c r="I26021" s="7">
        <v>43.412999999999997</v>
      </c>
    </row>
    <row r="26022" spans="1:12" x14ac:dyDescent="0.25">
      <c r="A26022">
        <v>77503</v>
      </c>
      <c r="B26022" s="2">
        <v>9.8664109999999994</v>
      </c>
      <c r="C26022" s="3">
        <v>25347</v>
      </c>
      <c r="D26022" s="4">
        <v>26420</v>
      </c>
      <c r="E26022" t="s">
        <v>4495</v>
      </c>
      <c r="F26022" s="4" t="s">
        <v>13752</v>
      </c>
      <c r="G26022" s="5">
        <v>14928</v>
      </c>
      <c r="H26022" s="6">
        <v>7.3280200000000004E-2</v>
      </c>
      <c r="I26022" s="7">
        <v>50.843000000000004</v>
      </c>
      <c r="J26022" s="2">
        <v>44.333300000000001</v>
      </c>
      <c r="K26022">
        <v>3</v>
      </c>
    </row>
    <row r="26023" spans="1:12" x14ac:dyDescent="0.25">
      <c r="A26023">
        <v>85344</v>
      </c>
      <c r="B26023" s="2">
        <v>9.8612450000000003</v>
      </c>
      <c r="C26023" s="3">
        <v>9708</v>
      </c>
      <c r="E26023" t="s">
        <v>3396</v>
      </c>
      <c r="F26023" s="4" t="s">
        <v>14962</v>
      </c>
      <c r="G26023" s="5">
        <v>6657</v>
      </c>
      <c r="H26023" s="6">
        <v>0.111011</v>
      </c>
      <c r="I26023" s="7">
        <v>44.317999999999998</v>
      </c>
    </row>
    <row r="26024" spans="1:12" x14ac:dyDescent="0.25">
      <c r="A26024">
        <v>43151</v>
      </c>
      <c r="B26024" s="2">
        <v>9.8596199999999996</v>
      </c>
      <c r="C26024" s="3">
        <v>226</v>
      </c>
      <c r="D26024" s="4">
        <v>18140</v>
      </c>
      <c r="E26024" t="s">
        <v>8189</v>
      </c>
      <c r="F26024" s="4" t="s">
        <v>8295</v>
      </c>
      <c r="G26024" s="5">
        <v>129</v>
      </c>
      <c r="H26024" s="6">
        <v>7.6923099999999994E-2</v>
      </c>
      <c r="I26024" s="7">
        <v>50.207999999999998</v>
      </c>
    </row>
    <row r="26025" spans="1:12" x14ac:dyDescent="0.25">
      <c r="A26025">
        <v>68760</v>
      </c>
      <c r="B26025" s="2">
        <v>9.8593849999999996</v>
      </c>
      <c r="C26025" s="3">
        <v>1381</v>
      </c>
      <c r="E26025" t="s">
        <v>12835</v>
      </c>
      <c r="F26025" s="4" t="s">
        <v>12738</v>
      </c>
      <c r="G26025" s="5">
        <v>848</v>
      </c>
      <c r="H26025" s="6">
        <v>0.147232</v>
      </c>
      <c r="I26025" s="7">
        <v>38.055999999999997</v>
      </c>
    </row>
    <row r="26026" spans="1:12" x14ac:dyDescent="0.25">
      <c r="A26026">
        <v>55017</v>
      </c>
      <c r="B26026" s="2">
        <v>9.859057</v>
      </c>
      <c r="C26026" s="3">
        <v>754</v>
      </c>
      <c r="D26026" s="4">
        <v>33460</v>
      </c>
      <c r="E26026" t="s">
        <v>10434</v>
      </c>
      <c r="F26026" s="4" t="s">
        <v>10428</v>
      </c>
      <c r="G26026" s="5">
        <v>515</v>
      </c>
      <c r="H26026" s="6">
        <v>8.1395400000000007E-2</v>
      </c>
      <c r="I26026" s="7">
        <v>49.432000000000002</v>
      </c>
    </row>
    <row r="26027" spans="1:12" x14ac:dyDescent="0.25">
      <c r="A26027">
        <v>78520</v>
      </c>
      <c r="B26027" s="2">
        <v>9.8504909999999999</v>
      </c>
      <c r="C26027" s="3">
        <v>62923</v>
      </c>
      <c r="D26027" s="4">
        <v>15180</v>
      </c>
      <c r="E26027" t="s">
        <v>1033</v>
      </c>
      <c r="F26027" s="4" t="s">
        <v>13752</v>
      </c>
      <c r="G26027" s="5">
        <v>35276</v>
      </c>
      <c r="H26027" s="6">
        <v>0.17482139999999999</v>
      </c>
      <c r="I26027" s="7">
        <v>33.274999999999999</v>
      </c>
      <c r="J26027" s="2">
        <v>43.1875</v>
      </c>
      <c r="K26027">
        <v>16</v>
      </c>
      <c r="L26027" s="2">
        <v>68.099999999999994</v>
      </c>
    </row>
    <row r="26028" spans="1:12" x14ac:dyDescent="0.25">
      <c r="A26028">
        <v>73639</v>
      </c>
      <c r="B26028" s="2">
        <v>9.8419539999999994</v>
      </c>
      <c r="C26028" s="3">
        <v>501</v>
      </c>
      <c r="D26028" s="4">
        <v>48220</v>
      </c>
      <c r="E26028" t="s">
        <v>3575</v>
      </c>
      <c r="F26028" s="4" t="s">
        <v>13462</v>
      </c>
      <c r="G26028" s="5">
        <v>389</v>
      </c>
      <c r="H26028" s="6">
        <v>0.1923077</v>
      </c>
      <c r="I26028" s="7">
        <v>30.25</v>
      </c>
    </row>
    <row r="26029" spans="1:12" x14ac:dyDescent="0.25">
      <c r="A26029">
        <v>36574</v>
      </c>
      <c r="B26029" s="2">
        <v>9.8416479999999993</v>
      </c>
      <c r="C26029" s="3">
        <v>1427</v>
      </c>
      <c r="D26029" s="4">
        <v>19300</v>
      </c>
      <c r="E26029" t="s">
        <v>3461</v>
      </c>
      <c r="F26029" s="4" t="s">
        <v>7027</v>
      </c>
      <c r="G26029" s="5">
        <v>888</v>
      </c>
      <c r="H26029" s="6">
        <v>8.9988799999999994E-2</v>
      </c>
      <c r="I26029" s="7">
        <v>47.930999999999997</v>
      </c>
    </row>
    <row r="26030" spans="1:12" x14ac:dyDescent="0.25">
      <c r="A26030">
        <v>29596</v>
      </c>
      <c r="B26030" s="2">
        <v>9.8410489999999999</v>
      </c>
      <c r="C26030" s="3">
        <v>2289</v>
      </c>
      <c r="D26030" s="4">
        <v>13500</v>
      </c>
      <c r="E26030" t="s">
        <v>5566</v>
      </c>
      <c r="F26030" s="4" t="s">
        <v>6130</v>
      </c>
      <c r="G26030" s="5">
        <v>1610</v>
      </c>
      <c r="H26030" s="6">
        <v>0.14214769999999999</v>
      </c>
      <c r="I26030" s="7">
        <v>38.917000000000002</v>
      </c>
    </row>
    <row r="26031" spans="1:12" x14ac:dyDescent="0.25">
      <c r="A26031">
        <v>42276</v>
      </c>
      <c r="B26031" s="2">
        <v>9.8383140000000004</v>
      </c>
      <c r="C26031" s="3">
        <v>14069</v>
      </c>
      <c r="E26031" t="s">
        <v>7129</v>
      </c>
      <c r="F26031" s="4" t="s">
        <v>7883</v>
      </c>
      <c r="G26031" s="5">
        <v>9814</v>
      </c>
      <c r="H26031" s="6">
        <v>0.1211411</v>
      </c>
      <c r="I26031" s="7">
        <v>42.543999999999997</v>
      </c>
      <c r="J26031" s="2">
        <v>57</v>
      </c>
      <c r="K26031">
        <v>1</v>
      </c>
    </row>
    <row r="26032" spans="1:12" x14ac:dyDescent="0.25">
      <c r="A26032">
        <v>76705</v>
      </c>
      <c r="B26032" s="2">
        <v>9.8316610000000004</v>
      </c>
      <c r="C26032" s="3">
        <v>29392</v>
      </c>
      <c r="D26032" s="4">
        <v>47380</v>
      </c>
      <c r="E26032" t="s">
        <v>5899</v>
      </c>
      <c r="F26032" s="4" t="s">
        <v>13752</v>
      </c>
      <c r="G26032" s="5">
        <v>17982</v>
      </c>
      <c r="H26032" s="6">
        <v>0.1110555</v>
      </c>
      <c r="I26032" s="7">
        <v>44.283999999999999</v>
      </c>
      <c r="J26032" s="2">
        <v>51.333300000000001</v>
      </c>
      <c r="K26032">
        <v>3</v>
      </c>
    </row>
    <row r="26033" spans="1:12" x14ac:dyDescent="0.25">
      <c r="A26033">
        <v>23923</v>
      </c>
      <c r="B26033" s="2">
        <v>9.8269920000000006</v>
      </c>
      <c r="C26033" s="3">
        <v>2233</v>
      </c>
      <c r="E26033" t="s">
        <v>4921</v>
      </c>
      <c r="F26033" s="4" t="s">
        <v>4335</v>
      </c>
      <c r="G26033" s="5">
        <v>1532</v>
      </c>
      <c r="H26033" s="6">
        <v>0.13894329999999999</v>
      </c>
      <c r="I26033" s="7">
        <v>39.463999999999999</v>
      </c>
      <c r="J26033" s="2">
        <v>73</v>
      </c>
      <c r="K26033">
        <v>1</v>
      </c>
    </row>
    <row r="26034" spans="1:12" x14ac:dyDescent="0.25">
      <c r="A26034">
        <v>63873</v>
      </c>
      <c r="B26034" s="2">
        <v>9.8258709999999994</v>
      </c>
      <c r="C26034" s="3">
        <v>4806</v>
      </c>
      <c r="E26034" t="s">
        <v>2878</v>
      </c>
      <c r="F26034" s="4" t="s">
        <v>12102</v>
      </c>
      <c r="G26034" s="5">
        <v>3158</v>
      </c>
      <c r="H26034" s="6">
        <v>0.107629</v>
      </c>
      <c r="I26034" s="7">
        <v>44.875</v>
      </c>
      <c r="J26034" s="2">
        <v>65</v>
      </c>
      <c r="K26034">
        <v>1</v>
      </c>
    </row>
    <row r="26035" spans="1:12" x14ac:dyDescent="0.25">
      <c r="A26035">
        <v>35962</v>
      </c>
      <c r="B26035" s="2">
        <v>9.8237760000000005</v>
      </c>
      <c r="C26035" s="3">
        <v>9189</v>
      </c>
      <c r="E26035" t="s">
        <v>7158</v>
      </c>
      <c r="F26035" s="4" t="s">
        <v>7027</v>
      </c>
      <c r="G26035" s="5">
        <v>5585</v>
      </c>
      <c r="H26035" s="6">
        <v>0.15452099999999999</v>
      </c>
      <c r="I26035" s="7">
        <v>36.762</v>
      </c>
      <c r="J26035" s="2">
        <v>45</v>
      </c>
      <c r="K26035">
        <v>1</v>
      </c>
    </row>
    <row r="26036" spans="1:12" x14ac:dyDescent="0.25">
      <c r="A26036">
        <v>33161</v>
      </c>
      <c r="B26036" s="2">
        <v>9.8141200000000008</v>
      </c>
      <c r="C26036" s="3">
        <v>54771</v>
      </c>
      <c r="D26036" s="4">
        <v>33100</v>
      </c>
      <c r="E26036" t="s">
        <v>5277</v>
      </c>
      <c r="F26036" s="4" t="s">
        <v>6689</v>
      </c>
      <c r="G26036" s="5">
        <v>34755</v>
      </c>
      <c r="H26036" s="6">
        <v>0.16216369999999999</v>
      </c>
      <c r="I26036" s="7">
        <v>35.441000000000003</v>
      </c>
      <c r="J26036" s="2">
        <v>34.25</v>
      </c>
      <c r="K26036">
        <v>12</v>
      </c>
      <c r="L26036" s="2">
        <v>19.399999999999999</v>
      </c>
    </row>
    <row r="26037" spans="1:12" x14ac:dyDescent="0.25">
      <c r="A26037">
        <v>49271</v>
      </c>
      <c r="B26037" s="2">
        <v>9.8054620000000003</v>
      </c>
      <c r="C26037" s="3">
        <v>2210</v>
      </c>
      <c r="D26037" s="4">
        <v>25880</v>
      </c>
      <c r="E26037" t="s">
        <v>1158</v>
      </c>
      <c r="F26037" s="4" t="s">
        <v>9106</v>
      </c>
      <c r="G26037" s="5">
        <v>1422</v>
      </c>
      <c r="H26037" s="6">
        <v>0.1082221</v>
      </c>
      <c r="I26037" s="7">
        <v>44.75</v>
      </c>
      <c r="J26037" s="2">
        <v>57.5</v>
      </c>
      <c r="K26037">
        <v>2</v>
      </c>
    </row>
    <row r="26038" spans="1:12" x14ac:dyDescent="0.25">
      <c r="A26038">
        <v>38572</v>
      </c>
      <c r="B26038" s="2">
        <v>9.8032199999999996</v>
      </c>
      <c r="C26038" s="3">
        <v>10678</v>
      </c>
      <c r="D26038" s="4">
        <v>18900</v>
      </c>
      <c r="E26038" t="s">
        <v>7158</v>
      </c>
      <c r="F26038" s="4" t="s">
        <v>7348</v>
      </c>
      <c r="G26038" s="5">
        <v>7951</v>
      </c>
      <c r="H26038" s="6">
        <v>0.11960759999999999</v>
      </c>
      <c r="I26038" s="7">
        <v>42.779000000000003</v>
      </c>
      <c r="J26038" s="2">
        <v>48</v>
      </c>
      <c r="K26038">
        <v>1</v>
      </c>
    </row>
    <row r="26039" spans="1:12" x14ac:dyDescent="0.25">
      <c r="A26039">
        <v>54931</v>
      </c>
      <c r="B26039" s="2">
        <v>9.8012689999999996</v>
      </c>
      <c r="C26039" s="3">
        <v>284</v>
      </c>
      <c r="D26039" s="4">
        <v>11540</v>
      </c>
      <c r="E26039" t="s">
        <v>2778</v>
      </c>
      <c r="F26039" s="4" t="s">
        <v>10031</v>
      </c>
      <c r="G26039" s="5">
        <v>199</v>
      </c>
      <c r="H26039" s="6">
        <v>6.5326599999999999E-2</v>
      </c>
      <c r="I26039" s="7">
        <v>52.158999999999999</v>
      </c>
    </row>
    <row r="26040" spans="1:12" x14ac:dyDescent="0.25">
      <c r="A26040">
        <v>54530</v>
      </c>
      <c r="B26040" s="2">
        <v>9.8010610000000007</v>
      </c>
      <c r="C26040" s="3">
        <v>860</v>
      </c>
      <c r="E26040" t="s">
        <v>10286</v>
      </c>
      <c r="F26040" s="4" t="s">
        <v>10031</v>
      </c>
      <c r="G26040" s="5">
        <v>666</v>
      </c>
      <c r="H26040" s="6">
        <v>7.6461799999999996E-2</v>
      </c>
      <c r="I26040" s="7">
        <v>50.226999999999997</v>
      </c>
    </row>
    <row r="26041" spans="1:12" x14ac:dyDescent="0.25">
      <c r="A26041">
        <v>28580</v>
      </c>
      <c r="B26041" s="2">
        <v>9.7987470000000005</v>
      </c>
      <c r="C26041" s="3">
        <v>12812</v>
      </c>
      <c r="E26041" t="s">
        <v>4631</v>
      </c>
      <c r="F26041" s="4" t="s">
        <v>5642</v>
      </c>
      <c r="G26041" s="5">
        <v>9003</v>
      </c>
      <c r="H26041" s="6">
        <v>8.5295399999999993E-2</v>
      </c>
      <c r="I26041" s="7">
        <v>48.692999999999998</v>
      </c>
      <c r="J26041" s="2">
        <v>56</v>
      </c>
      <c r="K26041">
        <v>1</v>
      </c>
    </row>
    <row r="26042" spans="1:12" x14ac:dyDescent="0.25">
      <c r="A26042">
        <v>11368</v>
      </c>
      <c r="B26042" s="2">
        <v>9.7796230000000008</v>
      </c>
      <c r="C26042" s="3">
        <v>110385</v>
      </c>
      <c r="D26042" s="4">
        <v>35620</v>
      </c>
      <c r="E26042" t="s">
        <v>1909</v>
      </c>
      <c r="F26042" s="4" t="s">
        <v>1280</v>
      </c>
      <c r="G26042" s="5">
        <v>70910</v>
      </c>
      <c r="H26042" s="6">
        <v>0.1129742</v>
      </c>
      <c r="I26042" s="7">
        <v>43.908999999999999</v>
      </c>
      <c r="J26042" s="2">
        <v>32.333300000000001</v>
      </c>
      <c r="K26042">
        <v>6</v>
      </c>
    </row>
    <row r="26043" spans="1:12" x14ac:dyDescent="0.25">
      <c r="A26043">
        <v>86440</v>
      </c>
      <c r="B26043" s="2">
        <v>9.7614649999999994</v>
      </c>
      <c r="C26043" s="3">
        <v>6781</v>
      </c>
      <c r="D26043" s="4">
        <v>29420</v>
      </c>
      <c r="E26043" t="s">
        <v>15106</v>
      </c>
      <c r="F26043" s="4" t="s">
        <v>14962</v>
      </c>
      <c r="G26043" s="5">
        <v>4968</v>
      </c>
      <c r="H26043" s="6">
        <v>8.2109100000000004E-2</v>
      </c>
      <c r="I26043" s="7">
        <v>49.234999999999999</v>
      </c>
      <c r="J26043" s="2">
        <v>47</v>
      </c>
      <c r="K26043">
        <v>1</v>
      </c>
    </row>
    <row r="26044" spans="1:12" x14ac:dyDescent="0.25">
      <c r="A26044">
        <v>40209</v>
      </c>
      <c r="B26044" s="2">
        <v>9.7601969999999998</v>
      </c>
      <c r="C26044" s="3">
        <v>485</v>
      </c>
      <c r="D26044" s="4">
        <v>31140</v>
      </c>
      <c r="E26044" t="s">
        <v>6443</v>
      </c>
      <c r="F26044" s="4" t="s">
        <v>7883</v>
      </c>
      <c r="G26044" s="5">
        <v>331</v>
      </c>
      <c r="H26044" s="6">
        <v>0.1355422</v>
      </c>
      <c r="I26044" s="7">
        <v>40</v>
      </c>
      <c r="J26044" s="2">
        <v>47</v>
      </c>
      <c r="K26044">
        <v>1</v>
      </c>
    </row>
    <row r="26045" spans="1:12" x14ac:dyDescent="0.25">
      <c r="A26045">
        <v>92201</v>
      </c>
      <c r="B26045" s="2">
        <v>9.7510860000000008</v>
      </c>
      <c r="C26045" s="3">
        <v>63915</v>
      </c>
      <c r="D26045" s="4">
        <v>40140</v>
      </c>
      <c r="E26045" t="s">
        <v>15494</v>
      </c>
      <c r="F26045" s="4" t="s">
        <v>15368</v>
      </c>
      <c r="G26045" s="5">
        <v>37743</v>
      </c>
      <c r="H26045" s="6">
        <v>0.1184824</v>
      </c>
      <c r="I26045" s="7">
        <v>42.948</v>
      </c>
      <c r="J26045" s="2">
        <v>58</v>
      </c>
      <c r="K26045">
        <v>4</v>
      </c>
    </row>
    <row r="26046" spans="1:12" x14ac:dyDescent="0.25">
      <c r="A26046">
        <v>56328</v>
      </c>
      <c r="B26046" s="2">
        <v>9.7420380000000009</v>
      </c>
      <c r="C26046" s="3">
        <v>115</v>
      </c>
      <c r="E26046" t="s">
        <v>10713</v>
      </c>
      <c r="F26046" s="4" t="s">
        <v>10428</v>
      </c>
      <c r="G26046" s="5">
        <v>74</v>
      </c>
      <c r="H26046" s="6">
        <v>2.7026999999999999E-2</v>
      </c>
      <c r="I26046" s="7">
        <v>58.75</v>
      </c>
    </row>
    <row r="26047" spans="1:12" x14ac:dyDescent="0.25">
      <c r="A26047">
        <v>93630</v>
      </c>
      <c r="B26047" s="2">
        <v>9.7394390000000008</v>
      </c>
      <c r="C26047" s="3">
        <v>18989</v>
      </c>
      <c r="D26047" s="4">
        <v>23420</v>
      </c>
      <c r="E26047" t="s">
        <v>15712</v>
      </c>
      <c r="F26047" s="4" t="s">
        <v>15368</v>
      </c>
      <c r="G26047" s="5">
        <v>10793</v>
      </c>
      <c r="H26047" s="6">
        <v>9.4218999999999997E-2</v>
      </c>
      <c r="I26047" s="7">
        <v>47.137999999999998</v>
      </c>
      <c r="J26047" s="2">
        <v>42</v>
      </c>
      <c r="K26047">
        <v>2</v>
      </c>
    </row>
    <row r="26048" spans="1:12" x14ac:dyDescent="0.25">
      <c r="A26048">
        <v>47575</v>
      </c>
      <c r="B26048" s="2">
        <v>9.7367270000000001</v>
      </c>
      <c r="C26048" s="3">
        <v>954</v>
      </c>
      <c r="D26048" s="4">
        <v>27540</v>
      </c>
      <c r="E26048" t="s">
        <v>9032</v>
      </c>
      <c r="F26048" s="4" t="s">
        <v>8800</v>
      </c>
      <c r="G26048" s="5">
        <v>541</v>
      </c>
      <c r="H26048" s="6">
        <v>5.7195599999999999E-2</v>
      </c>
      <c r="I26048" s="7">
        <v>53.533999999999999</v>
      </c>
    </row>
    <row r="26049" spans="1:11" x14ac:dyDescent="0.25">
      <c r="A26049">
        <v>65449</v>
      </c>
      <c r="B26049" s="2">
        <v>9.7365709999999996</v>
      </c>
      <c r="C26049" s="3">
        <v>259</v>
      </c>
      <c r="E26049" t="s">
        <v>12405</v>
      </c>
      <c r="F26049" s="4" t="s">
        <v>12102</v>
      </c>
      <c r="G26049" s="5">
        <v>109</v>
      </c>
      <c r="H26049" s="6">
        <v>0.14545449999999999</v>
      </c>
      <c r="I26049" s="7">
        <v>38.280999999999999</v>
      </c>
    </row>
    <row r="26050" spans="1:11" x14ac:dyDescent="0.25">
      <c r="A26050">
        <v>78833</v>
      </c>
      <c r="B26050" s="2">
        <v>9.7363060000000008</v>
      </c>
      <c r="C26050" s="3">
        <v>1388</v>
      </c>
      <c r="E26050" t="s">
        <v>14304</v>
      </c>
      <c r="F26050" s="4" t="s">
        <v>13752</v>
      </c>
      <c r="G26050" s="5">
        <v>1003</v>
      </c>
      <c r="H26050" s="6">
        <v>0.186255</v>
      </c>
      <c r="I26050" s="7">
        <v>31.216999999999999</v>
      </c>
    </row>
    <row r="26051" spans="1:11" x14ac:dyDescent="0.25">
      <c r="A26051">
        <v>36260</v>
      </c>
      <c r="B26051" s="2">
        <v>9.7353679999999994</v>
      </c>
      <c r="C26051" s="3">
        <v>4156</v>
      </c>
      <c r="D26051" s="4">
        <v>11500</v>
      </c>
      <c r="E26051" t="s">
        <v>7213</v>
      </c>
      <c r="F26051" s="4" t="s">
        <v>7027</v>
      </c>
      <c r="G26051" s="5">
        <v>2917</v>
      </c>
      <c r="H26051" s="6">
        <v>9.9760000000000001E-2</v>
      </c>
      <c r="I26051" s="7">
        <v>46.148000000000003</v>
      </c>
      <c r="J26051" s="2">
        <v>38</v>
      </c>
      <c r="K26051">
        <v>1</v>
      </c>
    </row>
    <row r="26052" spans="1:11" x14ac:dyDescent="0.25">
      <c r="A26052">
        <v>38948</v>
      </c>
      <c r="B26052" s="2">
        <v>9.7343010000000003</v>
      </c>
      <c r="C26052" s="3">
        <v>2233</v>
      </c>
      <c r="E26052" t="s">
        <v>493</v>
      </c>
      <c r="F26052" s="4" t="s">
        <v>7633</v>
      </c>
      <c r="G26052" s="5">
        <v>1539</v>
      </c>
      <c r="H26052" s="6">
        <v>8.8311700000000007E-2</v>
      </c>
      <c r="I26052" s="7">
        <v>48.125</v>
      </c>
    </row>
    <row r="26053" spans="1:11" x14ac:dyDescent="0.25">
      <c r="A26053">
        <v>99740</v>
      </c>
      <c r="B26053" s="2">
        <v>9.7338500000000003</v>
      </c>
      <c r="C26053" s="3">
        <v>522</v>
      </c>
      <c r="E26053" t="s">
        <v>16718</v>
      </c>
      <c r="F26053" s="4" t="s">
        <v>16604</v>
      </c>
      <c r="G26053" s="5">
        <v>342</v>
      </c>
      <c r="H26053" s="6">
        <v>9.9125400000000002E-2</v>
      </c>
      <c r="I26053" s="7">
        <v>46.25</v>
      </c>
    </row>
    <row r="26054" spans="1:11" x14ac:dyDescent="0.25">
      <c r="A26054">
        <v>17925</v>
      </c>
      <c r="B26054" s="2">
        <v>9.7337000000000007</v>
      </c>
      <c r="C26054" s="3">
        <v>437</v>
      </c>
      <c r="D26054" s="4">
        <v>39060</v>
      </c>
      <c r="E26054" t="s">
        <v>337</v>
      </c>
      <c r="F26054" s="4" t="s">
        <v>3003</v>
      </c>
      <c r="G26054" s="5">
        <v>293</v>
      </c>
      <c r="H26054" s="6">
        <v>6.8259399999999998E-2</v>
      </c>
      <c r="I26054" s="7">
        <v>51.582999999999998</v>
      </c>
    </row>
    <row r="26055" spans="1:11" x14ac:dyDescent="0.25">
      <c r="A26055">
        <v>74523</v>
      </c>
      <c r="B26055" s="2">
        <v>9.7326639999999998</v>
      </c>
      <c r="C26055" s="3">
        <v>5892</v>
      </c>
      <c r="E26055" t="s">
        <v>13664</v>
      </c>
      <c r="F26055" s="4" t="s">
        <v>13462</v>
      </c>
      <c r="G26055" s="5">
        <v>4044</v>
      </c>
      <c r="H26055" s="6">
        <v>0.13699310000000001</v>
      </c>
      <c r="I26055" s="7">
        <v>39.700000000000003</v>
      </c>
      <c r="J26055" s="2">
        <v>54.5</v>
      </c>
      <c r="K26055">
        <v>2</v>
      </c>
    </row>
    <row r="26056" spans="1:11" x14ac:dyDescent="0.25">
      <c r="A26056">
        <v>47576</v>
      </c>
      <c r="B26056" s="2">
        <v>9.7316490000000009</v>
      </c>
      <c r="C26056" s="3">
        <v>282</v>
      </c>
      <c r="E26056" t="s">
        <v>9033</v>
      </c>
      <c r="F26056" s="4" t="s">
        <v>8800</v>
      </c>
      <c r="G26056" s="5">
        <v>194</v>
      </c>
      <c r="H26056" s="6">
        <v>5.6410299999999997E-2</v>
      </c>
      <c r="I26056" s="7">
        <v>53.625</v>
      </c>
    </row>
    <row r="26057" spans="1:11" x14ac:dyDescent="0.25">
      <c r="A26057">
        <v>26447</v>
      </c>
      <c r="B26057" s="2">
        <v>9.7313740000000006</v>
      </c>
      <c r="C26057" s="3">
        <v>1235</v>
      </c>
      <c r="E26057" t="s">
        <v>4611</v>
      </c>
      <c r="F26057" s="4" t="s">
        <v>5144</v>
      </c>
      <c r="G26057" s="5">
        <v>953</v>
      </c>
      <c r="H26057" s="6">
        <v>0.1101784</v>
      </c>
      <c r="I26057" s="7">
        <v>44.332999999999998</v>
      </c>
    </row>
    <row r="26058" spans="1:11" x14ac:dyDescent="0.25">
      <c r="A26058">
        <v>46982</v>
      </c>
      <c r="B26058" s="2">
        <v>9.7307419999999993</v>
      </c>
      <c r="C26058" s="3">
        <v>2642</v>
      </c>
      <c r="D26058" s="4">
        <v>47700</v>
      </c>
      <c r="E26058" t="s">
        <v>690</v>
      </c>
      <c r="F26058" s="4" t="s">
        <v>8800</v>
      </c>
      <c r="G26058" s="5">
        <v>1692</v>
      </c>
      <c r="H26058" s="6">
        <v>6.9148899999999999E-2</v>
      </c>
      <c r="I26058" s="7">
        <v>51.417000000000002</v>
      </c>
      <c r="J26058" s="2">
        <v>47</v>
      </c>
      <c r="K26058">
        <v>2</v>
      </c>
    </row>
    <row r="26059" spans="1:11" x14ac:dyDescent="0.25">
      <c r="A26059">
        <v>24606</v>
      </c>
      <c r="B26059" s="2">
        <v>9.7302660000000003</v>
      </c>
      <c r="C26059" s="3">
        <v>351</v>
      </c>
      <c r="D26059" s="4">
        <v>14140</v>
      </c>
      <c r="E26059" t="s">
        <v>5125</v>
      </c>
      <c r="F26059" s="4" t="s">
        <v>4335</v>
      </c>
      <c r="G26059" s="5">
        <v>303</v>
      </c>
      <c r="H26059" s="6">
        <v>6.9078899999999999E-2</v>
      </c>
      <c r="I26059" s="7">
        <v>51.429000000000002</v>
      </c>
    </row>
    <row r="26060" spans="1:11" x14ac:dyDescent="0.25">
      <c r="A26060">
        <v>28623</v>
      </c>
      <c r="B26060" s="2">
        <v>9.7299170000000004</v>
      </c>
      <c r="C26060" s="3">
        <v>1485</v>
      </c>
      <c r="E26060" t="s">
        <v>6036</v>
      </c>
      <c r="F26060" s="4" t="s">
        <v>5642</v>
      </c>
      <c r="G26060" s="5">
        <v>1156</v>
      </c>
      <c r="H26060" s="6">
        <v>0.100346</v>
      </c>
      <c r="I26060" s="7">
        <v>46.018000000000001</v>
      </c>
    </row>
    <row r="26061" spans="1:11" x14ac:dyDescent="0.25">
      <c r="A26061">
        <v>21529</v>
      </c>
      <c r="B26061" s="2">
        <v>9.7295359999999995</v>
      </c>
      <c r="C26061" s="3">
        <v>546</v>
      </c>
      <c r="D26061" s="4">
        <v>19060</v>
      </c>
      <c r="E26061" t="s">
        <v>4528</v>
      </c>
      <c r="F26061" s="4" t="s">
        <v>4361</v>
      </c>
      <c r="G26061" s="5">
        <v>432</v>
      </c>
      <c r="H26061" s="6">
        <v>0.1041667</v>
      </c>
      <c r="I26061" s="7">
        <v>45.356999999999999</v>
      </c>
    </row>
    <row r="26062" spans="1:11" x14ac:dyDescent="0.25">
      <c r="A26062">
        <v>72342</v>
      </c>
      <c r="B26062" s="2">
        <v>9.7286549999999998</v>
      </c>
      <c r="C26062" s="3">
        <v>5267</v>
      </c>
      <c r="D26062" s="4">
        <v>25760</v>
      </c>
      <c r="E26062" t="s">
        <v>6565</v>
      </c>
      <c r="F26062" s="4" t="s">
        <v>13183</v>
      </c>
      <c r="G26062" s="5">
        <v>3252</v>
      </c>
      <c r="H26062" s="6">
        <v>0.19218940000000001</v>
      </c>
      <c r="I26062" s="7">
        <v>30.146000000000001</v>
      </c>
      <c r="J26062" s="2">
        <v>34.5</v>
      </c>
      <c r="K26062">
        <v>2</v>
      </c>
    </row>
    <row r="26063" spans="1:11" x14ac:dyDescent="0.25">
      <c r="A26063">
        <v>71051</v>
      </c>
      <c r="B26063" s="2">
        <v>9.7274919999999998</v>
      </c>
      <c r="C26063" s="3">
        <v>2257</v>
      </c>
      <c r="D26063" s="4">
        <v>43340</v>
      </c>
      <c r="E26063" t="s">
        <v>10075</v>
      </c>
      <c r="F26063" s="4" t="s">
        <v>12927</v>
      </c>
      <c r="G26063" s="5">
        <v>1606</v>
      </c>
      <c r="H26063" s="6">
        <v>7.8407000000000004E-2</v>
      </c>
      <c r="I26063" s="7">
        <v>49.808</v>
      </c>
    </row>
    <row r="26064" spans="1:11" x14ac:dyDescent="0.25">
      <c r="A26064">
        <v>37848</v>
      </c>
      <c r="B26064" s="2">
        <v>9.7270690000000002</v>
      </c>
      <c r="C26064" s="3">
        <v>179</v>
      </c>
      <c r="D26064" s="4">
        <v>28940</v>
      </c>
      <c r="E26064" t="s">
        <v>6395</v>
      </c>
      <c r="F26064" s="4" t="s">
        <v>7348</v>
      </c>
      <c r="G26064" s="5">
        <v>164</v>
      </c>
      <c r="H26064" s="6">
        <v>7.92683E-2</v>
      </c>
      <c r="I26064" s="7">
        <v>49.658999999999999</v>
      </c>
    </row>
    <row r="26065" spans="1:11" x14ac:dyDescent="0.25">
      <c r="A26065">
        <v>87024</v>
      </c>
      <c r="B26065" s="2">
        <v>9.7266999999999992</v>
      </c>
      <c r="C26065" s="3">
        <v>2164</v>
      </c>
      <c r="D26065" s="4">
        <v>10740</v>
      </c>
      <c r="E26065" t="s">
        <v>15140</v>
      </c>
      <c r="F26065" s="4" t="s">
        <v>15124</v>
      </c>
      <c r="G26065" s="5">
        <v>1383</v>
      </c>
      <c r="H26065" s="6">
        <v>0.11343930000000001</v>
      </c>
      <c r="I26065" s="7">
        <v>43.75</v>
      </c>
    </row>
    <row r="26066" spans="1:11" x14ac:dyDescent="0.25">
      <c r="A26066">
        <v>38828</v>
      </c>
      <c r="B26066" s="2">
        <v>9.7256280000000004</v>
      </c>
      <c r="C26066" s="3">
        <v>4721</v>
      </c>
      <c r="E26066" t="s">
        <v>7696</v>
      </c>
      <c r="F26066" s="4" t="s">
        <v>7633</v>
      </c>
      <c r="G26066" s="5">
        <v>3095</v>
      </c>
      <c r="H26066" s="6">
        <v>0.1162791</v>
      </c>
      <c r="I26066" s="7">
        <v>43.259</v>
      </c>
      <c r="J26066" s="2">
        <v>58</v>
      </c>
      <c r="K26066">
        <v>1</v>
      </c>
    </row>
    <row r="26067" spans="1:11" x14ac:dyDescent="0.25">
      <c r="A26067">
        <v>79370</v>
      </c>
      <c r="B26067" s="2">
        <v>9.7245969999999993</v>
      </c>
      <c r="C26067" s="3">
        <v>1705</v>
      </c>
      <c r="E26067" t="s">
        <v>14411</v>
      </c>
      <c r="F26067" s="4" t="s">
        <v>13752</v>
      </c>
      <c r="G26067" s="5">
        <v>1210</v>
      </c>
      <c r="H26067" s="6">
        <v>0.13057849999999999</v>
      </c>
      <c r="I26067" s="7">
        <v>40.780999999999999</v>
      </c>
    </row>
    <row r="26068" spans="1:11" x14ac:dyDescent="0.25">
      <c r="A26068">
        <v>63547</v>
      </c>
      <c r="B26068" s="2">
        <v>9.7242119999999996</v>
      </c>
      <c r="C26068" s="3">
        <v>695</v>
      </c>
      <c r="E26068" t="s">
        <v>12167</v>
      </c>
      <c r="F26068" s="4" t="s">
        <v>12102</v>
      </c>
      <c r="G26068" s="5">
        <v>400</v>
      </c>
      <c r="H26068" s="6">
        <v>0.11749999999999999</v>
      </c>
      <c r="I26068" s="7">
        <v>43.036000000000001</v>
      </c>
    </row>
    <row r="26069" spans="1:11" x14ac:dyDescent="0.25">
      <c r="A26069">
        <v>12434</v>
      </c>
      <c r="B26069" s="2">
        <v>9.7240219999999997</v>
      </c>
      <c r="C26069" s="3">
        <v>514</v>
      </c>
      <c r="E26069" t="s">
        <v>2205</v>
      </c>
      <c r="F26069" s="4" t="s">
        <v>1280</v>
      </c>
      <c r="G26069" s="5">
        <v>393</v>
      </c>
      <c r="H26069" s="6">
        <v>7.3791300000000004E-2</v>
      </c>
      <c r="I26069" s="7">
        <v>50.588000000000001</v>
      </c>
    </row>
    <row r="26070" spans="1:11" x14ac:dyDescent="0.25">
      <c r="A26070">
        <v>49626</v>
      </c>
      <c r="B26070" s="2">
        <v>9.7238469999999992</v>
      </c>
      <c r="C26070" s="3">
        <v>400</v>
      </c>
      <c r="E26070" t="s">
        <v>8511</v>
      </c>
      <c r="F26070" s="4" t="s">
        <v>9106</v>
      </c>
      <c r="G26070" s="5">
        <v>342</v>
      </c>
      <c r="H26070" s="6">
        <v>4.6783600000000002E-2</v>
      </c>
      <c r="I26070" s="7">
        <v>55.25</v>
      </c>
    </row>
    <row r="26071" spans="1:11" x14ac:dyDescent="0.25">
      <c r="A26071">
        <v>75851</v>
      </c>
      <c r="B26071" s="2">
        <v>9.7228399999999997</v>
      </c>
      <c r="C26071" s="3">
        <v>4540</v>
      </c>
      <c r="E26071" t="s">
        <v>13861</v>
      </c>
      <c r="F26071" s="4" t="s">
        <v>13752</v>
      </c>
      <c r="G26071" s="5">
        <v>3871</v>
      </c>
      <c r="H26071" s="6">
        <v>7.6188000000000006E-2</v>
      </c>
      <c r="I26071" s="7">
        <v>50.167000000000002</v>
      </c>
    </row>
    <row r="26072" spans="1:11" x14ac:dyDescent="0.25">
      <c r="A26072">
        <v>41772</v>
      </c>
      <c r="B26072" s="2">
        <v>9.7218750000000007</v>
      </c>
      <c r="C26072" s="3">
        <v>250</v>
      </c>
      <c r="E26072" t="s">
        <v>8142</v>
      </c>
      <c r="F26072" s="4" t="s">
        <v>7883</v>
      </c>
      <c r="G26072" s="5">
        <v>158</v>
      </c>
      <c r="H26072" s="6">
        <v>0.1518987</v>
      </c>
      <c r="I26072" s="7">
        <v>37.082999999999998</v>
      </c>
    </row>
    <row r="26073" spans="1:11" x14ac:dyDescent="0.25">
      <c r="A26073">
        <v>38952</v>
      </c>
      <c r="B26073" s="2">
        <v>9.7217369999999992</v>
      </c>
      <c r="C26073" s="3">
        <v>684</v>
      </c>
      <c r="D26073" s="4">
        <v>24900</v>
      </c>
      <c r="E26073" t="s">
        <v>7731</v>
      </c>
      <c r="F26073" s="4" t="s">
        <v>7633</v>
      </c>
      <c r="G26073" s="5">
        <v>423</v>
      </c>
      <c r="H26073" s="6">
        <v>8.7470400000000004E-2</v>
      </c>
      <c r="I26073" s="7">
        <v>48.213999999999999</v>
      </c>
    </row>
    <row r="26074" spans="1:11" x14ac:dyDescent="0.25">
      <c r="A26074">
        <v>37854</v>
      </c>
      <c r="B26074" s="2">
        <v>9.7194059999999993</v>
      </c>
      <c r="C26074" s="3">
        <v>12668</v>
      </c>
      <c r="D26074" s="4">
        <v>28940</v>
      </c>
      <c r="E26074" t="s">
        <v>850</v>
      </c>
      <c r="F26074" s="4" t="s">
        <v>7348</v>
      </c>
      <c r="G26074" s="5">
        <v>9322</v>
      </c>
      <c r="H26074" s="6">
        <v>0.1027566</v>
      </c>
      <c r="I26074" s="7">
        <v>45.567</v>
      </c>
    </row>
    <row r="26075" spans="1:11" x14ac:dyDescent="0.25">
      <c r="A26075">
        <v>52619</v>
      </c>
      <c r="B26075" s="2">
        <v>9.7171009999999995</v>
      </c>
      <c r="C26075" s="3">
        <v>504</v>
      </c>
      <c r="D26075" s="4">
        <v>22800</v>
      </c>
      <c r="E26075" t="s">
        <v>2363</v>
      </c>
      <c r="F26075" s="4" t="s">
        <v>9593</v>
      </c>
      <c r="G26075" s="5">
        <v>310</v>
      </c>
      <c r="H26075" s="6">
        <v>5.46624E-2</v>
      </c>
      <c r="I26075" s="7">
        <v>53.875</v>
      </c>
    </row>
    <row r="26076" spans="1:11" x14ac:dyDescent="0.25">
      <c r="A26076">
        <v>48214</v>
      </c>
      <c r="B26076" s="2">
        <v>9.7134640000000001</v>
      </c>
      <c r="C26076" s="3">
        <v>20645</v>
      </c>
      <c r="D26076" s="4">
        <v>19820</v>
      </c>
      <c r="E26076" t="s">
        <v>996</v>
      </c>
      <c r="F26076" s="4" t="s">
        <v>9106</v>
      </c>
      <c r="G26076" s="5">
        <v>14890</v>
      </c>
      <c r="H26076" s="6">
        <v>0.16634209999999999</v>
      </c>
      <c r="I26076" s="7">
        <v>34.570999999999998</v>
      </c>
      <c r="J26076" s="2">
        <v>42.8889</v>
      </c>
      <c r="K26076">
        <v>9</v>
      </c>
    </row>
    <row r="26077" spans="1:11" x14ac:dyDescent="0.25">
      <c r="A26077">
        <v>27291</v>
      </c>
      <c r="B26077" s="2">
        <v>9.7096330000000002</v>
      </c>
      <c r="C26077" s="3">
        <v>1509</v>
      </c>
      <c r="E26077" t="s">
        <v>5686</v>
      </c>
      <c r="F26077" s="4" t="s">
        <v>5642</v>
      </c>
      <c r="G26077" s="5">
        <v>1118</v>
      </c>
      <c r="H26077" s="6">
        <v>9.4812199999999999E-2</v>
      </c>
      <c r="I26077" s="7">
        <v>46.929000000000002</v>
      </c>
    </row>
    <row r="26078" spans="1:11" x14ac:dyDescent="0.25">
      <c r="A26078">
        <v>58442</v>
      </c>
      <c r="B26078" s="2">
        <v>9.7092670000000005</v>
      </c>
      <c r="C26078" s="3">
        <v>546</v>
      </c>
      <c r="E26078" t="s">
        <v>11169</v>
      </c>
      <c r="F26078" s="4" t="s">
        <v>11069</v>
      </c>
      <c r="G26078" s="5">
        <v>407</v>
      </c>
      <c r="H26078" s="6">
        <v>9.5823099999999994E-2</v>
      </c>
      <c r="I26078" s="7">
        <v>46.75</v>
      </c>
    </row>
    <row r="26079" spans="1:11" x14ac:dyDescent="0.25">
      <c r="A26079">
        <v>74637</v>
      </c>
      <c r="B26079" s="2">
        <v>9.7088339999999995</v>
      </c>
      <c r="C26079" s="3">
        <v>2128</v>
      </c>
      <c r="D26079" s="4">
        <v>46140</v>
      </c>
      <c r="E26079" t="s">
        <v>1102</v>
      </c>
      <c r="F26079" s="4" t="s">
        <v>13462</v>
      </c>
      <c r="G26079" s="5">
        <v>1399</v>
      </c>
      <c r="H26079" s="6">
        <v>0.11714289999999999</v>
      </c>
      <c r="I26079" s="7">
        <v>43.063000000000002</v>
      </c>
    </row>
    <row r="26080" spans="1:11" x14ac:dyDescent="0.25">
      <c r="A26080">
        <v>83451</v>
      </c>
      <c r="B26080" s="2">
        <v>9.7083569999999995</v>
      </c>
      <c r="C26080" s="3">
        <v>953</v>
      </c>
      <c r="D26080" s="4">
        <v>39940</v>
      </c>
      <c r="E26080" t="s">
        <v>14773</v>
      </c>
      <c r="F26080" s="4" t="s">
        <v>14725</v>
      </c>
      <c r="G26080" s="5">
        <v>588</v>
      </c>
      <c r="H26080" s="6">
        <v>0.106961</v>
      </c>
      <c r="I26080" s="7">
        <v>44.820999999999998</v>
      </c>
    </row>
    <row r="26081" spans="1:11" x14ac:dyDescent="0.25">
      <c r="A26081">
        <v>98587</v>
      </c>
      <c r="B26081" s="2">
        <v>9.7080920000000006</v>
      </c>
      <c r="C26081" s="3">
        <v>896</v>
      </c>
      <c r="D26081" s="4">
        <v>10140</v>
      </c>
      <c r="E26081" t="s">
        <v>16464</v>
      </c>
      <c r="F26081" s="4" t="s">
        <v>16344</v>
      </c>
      <c r="G26081" s="5">
        <v>518</v>
      </c>
      <c r="H26081" s="6">
        <v>0.16377649999999999</v>
      </c>
      <c r="I26081" s="7">
        <v>35</v>
      </c>
    </row>
    <row r="26082" spans="1:11" x14ac:dyDescent="0.25">
      <c r="A26082">
        <v>34436</v>
      </c>
      <c r="B26082" s="2">
        <v>9.7065859999999997</v>
      </c>
      <c r="C26082" s="3">
        <v>7091</v>
      </c>
      <c r="D26082" s="4">
        <v>26140</v>
      </c>
      <c r="E26082" t="s">
        <v>6985</v>
      </c>
      <c r="F26082" s="4" t="s">
        <v>6689</v>
      </c>
      <c r="G26082" s="5">
        <v>5771</v>
      </c>
      <c r="H26082" s="6">
        <v>0.12577959999999999</v>
      </c>
      <c r="I26082" s="7">
        <v>41.563000000000002</v>
      </c>
    </row>
    <row r="26083" spans="1:11" x14ac:dyDescent="0.25">
      <c r="A26083">
        <v>92395</v>
      </c>
      <c r="B26083" s="2">
        <v>9.6993679999999998</v>
      </c>
      <c r="C26083" s="3">
        <v>42480</v>
      </c>
      <c r="D26083" s="4">
        <v>40140</v>
      </c>
      <c r="E26083" t="s">
        <v>15558</v>
      </c>
      <c r="F26083" s="4" t="s">
        <v>15368</v>
      </c>
      <c r="G26083" s="5">
        <v>24392</v>
      </c>
      <c r="H26083" s="6">
        <v>0.1191784</v>
      </c>
      <c r="I26083" s="7">
        <v>42.695</v>
      </c>
      <c r="J26083" s="2">
        <v>43</v>
      </c>
      <c r="K26083">
        <v>3</v>
      </c>
    </row>
    <row r="26084" spans="1:11" x14ac:dyDescent="0.25">
      <c r="A26084">
        <v>29323</v>
      </c>
      <c r="B26084" s="2">
        <v>9.6911959999999997</v>
      </c>
      <c r="C26084" s="3">
        <v>14116</v>
      </c>
      <c r="D26084" s="4">
        <v>43900</v>
      </c>
      <c r="E26084" t="s">
        <v>6195</v>
      </c>
      <c r="F26084" s="4" t="s">
        <v>6130</v>
      </c>
      <c r="G26084" s="5">
        <v>9758</v>
      </c>
      <c r="H26084" s="6">
        <v>0.1020596</v>
      </c>
      <c r="I26084" s="7">
        <v>45.652000000000001</v>
      </c>
      <c r="J26084" s="2">
        <v>50</v>
      </c>
      <c r="K26084">
        <v>1</v>
      </c>
    </row>
    <row r="26085" spans="1:11" x14ac:dyDescent="0.25">
      <c r="A26085">
        <v>63452</v>
      </c>
      <c r="B26085" s="2">
        <v>9.6886759999999992</v>
      </c>
      <c r="C26085" s="3">
        <v>1057</v>
      </c>
      <c r="D26085" s="4">
        <v>39500</v>
      </c>
      <c r="E26085" t="s">
        <v>3690</v>
      </c>
      <c r="F26085" s="4" t="s">
        <v>12102</v>
      </c>
      <c r="G26085" s="5">
        <v>769</v>
      </c>
      <c r="H26085" s="6">
        <v>8.5714299999999993E-2</v>
      </c>
      <c r="I26085" s="7">
        <v>48.472000000000001</v>
      </c>
    </row>
    <row r="26086" spans="1:11" x14ac:dyDescent="0.25">
      <c r="A26086">
        <v>57536</v>
      </c>
      <c r="B26086" s="2">
        <v>9.6883979999999994</v>
      </c>
      <c r="C26086" s="3">
        <v>560</v>
      </c>
      <c r="D26086" s="4">
        <v>38180</v>
      </c>
      <c r="E26086" t="s">
        <v>10990</v>
      </c>
      <c r="F26086" s="4" t="s">
        <v>10877</v>
      </c>
      <c r="G26086" s="5">
        <v>386</v>
      </c>
      <c r="H26086" s="6">
        <v>0.1033592</v>
      </c>
      <c r="I26086" s="7">
        <v>45.417000000000002</v>
      </c>
    </row>
    <row r="26087" spans="1:11" x14ac:dyDescent="0.25">
      <c r="A26087">
        <v>73127</v>
      </c>
      <c r="B26087" s="2">
        <v>9.6847089999999998</v>
      </c>
      <c r="C26087" s="3">
        <v>24937</v>
      </c>
      <c r="D26087" s="4">
        <v>36420</v>
      </c>
      <c r="E26087" t="s">
        <v>13492</v>
      </c>
      <c r="F26087" s="4" t="s">
        <v>13462</v>
      </c>
      <c r="G26087" s="5">
        <v>15031</v>
      </c>
      <c r="H26087" s="6">
        <v>0.15959290000000001</v>
      </c>
      <c r="I26087" s="7">
        <v>35.698</v>
      </c>
      <c r="J26087" s="2">
        <v>45.666699999999999</v>
      </c>
      <c r="K26087">
        <v>6</v>
      </c>
    </row>
    <row r="26088" spans="1:11" x14ac:dyDescent="0.25">
      <c r="A26088">
        <v>80623</v>
      </c>
      <c r="B26088" s="2">
        <v>9.680968</v>
      </c>
      <c r="C26088" s="3">
        <v>976</v>
      </c>
      <c r="D26088" s="4">
        <v>24540</v>
      </c>
      <c r="E26088" t="s">
        <v>14523</v>
      </c>
      <c r="F26088" s="4" t="s">
        <v>14477</v>
      </c>
      <c r="G26088" s="5">
        <v>595</v>
      </c>
      <c r="H26088" s="6">
        <v>0.10756300000000001</v>
      </c>
      <c r="I26088" s="7">
        <v>44.688000000000002</v>
      </c>
    </row>
    <row r="26089" spans="1:11" x14ac:dyDescent="0.25">
      <c r="A26089">
        <v>67217</v>
      </c>
      <c r="B26089" s="2">
        <v>9.6766179999999995</v>
      </c>
      <c r="C26089" s="3">
        <v>28620</v>
      </c>
      <c r="D26089" s="4">
        <v>48620</v>
      </c>
      <c r="E26089" t="s">
        <v>12626</v>
      </c>
      <c r="F26089" s="4" t="s">
        <v>12494</v>
      </c>
      <c r="G26089" s="5">
        <v>17580</v>
      </c>
      <c r="H26089" s="6">
        <v>0.1082418</v>
      </c>
      <c r="I26089" s="7">
        <v>44.57</v>
      </c>
      <c r="J26089" s="2">
        <v>54.333300000000001</v>
      </c>
      <c r="K26089">
        <v>3</v>
      </c>
    </row>
    <row r="26090" spans="1:11" x14ac:dyDescent="0.25">
      <c r="A26090">
        <v>93452</v>
      </c>
      <c r="B26090" s="2">
        <v>9.6722909999999995</v>
      </c>
      <c r="C26090" s="3">
        <v>721</v>
      </c>
      <c r="D26090" s="4">
        <v>42020</v>
      </c>
      <c r="E26090" t="s">
        <v>15676</v>
      </c>
      <c r="F26090" s="4" t="s">
        <v>15368</v>
      </c>
      <c r="G26090" s="5">
        <v>500</v>
      </c>
      <c r="H26090" s="6">
        <v>5.1896200000000003E-2</v>
      </c>
      <c r="I26090" s="7">
        <v>54.305999999999997</v>
      </c>
    </row>
    <row r="26091" spans="1:11" x14ac:dyDescent="0.25">
      <c r="A26091">
        <v>49066</v>
      </c>
      <c r="B26091" s="2">
        <v>9.6720679999999994</v>
      </c>
      <c r="C26091" s="3">
        <v>611</v>
      </c>
      <c r="D26091" s="4">
        <v>44780</v>
      </c>
      <c r="E26091" t="s">
        <v>9322</v>
      </c>
      <c r="F26091" s="4" t="s">
        <v>9106</v>
      </c>
      <c r="G26091" s="5">
        <v>428</v>
      </c>
      <c r="H26091" s="6">
        <v>8.64486E-2</v>
      </c>
      <c r="I26091" s="7">
        <v>48.332999999999998</v>
      </c>
    </row>
    <row r="26092" spans="1:11" x14ac:dyDescent="0.25">
      <c r="A26092">
        <v>50545</v>
      </c>
      <c r="B26092" s="2">
        <v>9.6719259999999991</v>
      </c>
      <c r="C26092" s="3">
        <v>354</v>
      </c>
      <c r="E26092" t="s">
        <v>4970</v>
      </c>
      <c r="F26092" s="4" t="s">
        <v>9593</v>
      </c>
      <c r="G26092" s="5">
        <v>164</v>
      </c>
      <c r="H26092" s="6">
        <v>7.92683E-2</v>
      </c>
      <c r="I26092" s="7">
        <v>49.57</v>
      </c>
    </row>
    <row r="26093" spans="1:11" x14ac:dyDescent="0.25">
      <c r="A26093">
        <v>62557</v>
      </c>
      <c r="B26093" s="2">
        <v>9.6707020000000004</v>
      </c>
      <c r="C26093" s="3">
        <v>7026</v>
      </c>
      <c r="D26093" s="4">
        <v>45380</v>
      </c>
      <c r="E26093" t="s">
        <v>11980</v>
      </c>
      <c r="F26093" s="4" t="s">
        <v>11490</v>
      </c>
      <c r="G26093" s="5">
        <v>4959</v>
      </c>
      <c r="H26093" s="6">
        <v>8.4896100000000002E-2</v>
      </c>
      <c r="I26093" s="7">
        <v>48.59</v>
      </c>
    </row>
    <row r="26094" spans="1:11" x14ac:dyDescent="0.25">
      <c r="A26094">
        <v>44310</v>
      </c>
      <c r="B26094" s="2">
        <v>9.6657860000000007</v>
      </c>
      <c r="C26094" s="3">
        <v>23402</v>
      </c>
      <c r="D26094" s="4">
        <v>10420</v>
      </c>
      <c r="E26094" t="s">
        <v>2757</v>
      </c>
      <c r="F26094" s="4" t="s">
        <v>8295</v>
      </c>
      <c r="G26094" s="5">
        <v>15583</v>
      </c>
      <c r="H26094" s="6">
        <v>0.14123459999999999</v>
      </c>
      <c r="I26094" s="7">
        <v>38.851999999999997</v>
      </c>
      <c r="J26094" s="2">
        <v>56.142899999999997</v>
      </c>
      <c r="K26094">
        <v>7</v>
      </c>
    </row>
    <row r="26095" spans="1:11" x14ac:dyDescent="0.25">
      <c r="A26095">
        <v>25431</v>
      </c>
      <c r="B26095" s="2">
        <v>9.6619930000000007</v>
      </c>
      <c r="C26095" s="3">
        <v>328</v>
      </c>
      <c r="D26095" s="4">
        <v>49020</v>
      </c>
      <c r="E26095" t="s">
        <v>5336</v>
      </c>
      <c r="F26095" s="4" t="s">
        <v>5144</v>
      </c>
      <c r="G26095" s="5">
        <v>266</v>
      </c>
      <c r="H26095" s="6">
        <v>4.1353399999999998E-2</v>
      </c>
      <c r="I26095" s="7">
        <v>56.110999999999997</v>
      </c>
    </row>
    <row r="26096" spans="1:11" x14ac:dyDescent="0.25">
      <c r="A26096">
        <v>31533</v>
      </c>
      <c r="B26096" s="2">
        <v>9.6594610000000003</v>
      </c>
      <c r="C26096" s="3">
        <v>16426</v>
      </c>
      <c r="D26096" s="4">
        <v>20060</v>
      </c>
      <c r="E26096" t="s">
        <v>170</v>
      </c>
      <c r="F26096" s="4" t="s">
        <v>6363</v>
      </c>
      <c r="G26096" s="5">
        <v>10305</v>
      </c>
      <c r="H26096" s="6">
        <v>0.1393363</v>
      </c>
      <c r="I26096" s="7">
        <v>39.177</v>
      </c>
      <c r="J26096" s="2">
        <v>53.333300000000001</v>
      </c>
      <c r="K26096">
        <v>3</v>
      </c>
    </row>
    <row r="26097" spans="1:12" x14ac:dyDescent="0.25">
      <c r="A26097">
        <v>98595</v>
      </c>
      <c r="B26097" s="2">
        <v>9.6566019999999995</v>
      </c>
      <c r="C26097" s="3">
        <v>2473</v>
      </c>
      <c r="D26097" s="4">
        <v>10140</v>
      </c>
      <c r="E26097" t="s">
        <v>463</v>
      </c>
      <c r="F26097" s="4" t="s">
        <v>16344</v>
      </c>
      <c r="G26097" s="5">
        <v>1634</v>
      </c>
      <c r="H26097" s="6">
        <v>0.14250760000000001</v>
      </c>
      <c r="I26097" s="7">
        <v>38.628</v>
      </c>
      <c r="J26097" s="2">
        <v>48</v>
      </c>
      <c r="K26097">
        <v>1</v>
      </c>
    </row>
    <row r="26098" spans="1:12" x14ac:dyDescent="0.25">
      <c r="A26098">
        <v>78377</v>
      </c>
      <c r="B26098" s="2">
        <v>9.6556270000000008</v>
      </c>
      <c r="C26098" s="3">
        <v>3680</v>
      </c>
      <c r="E26098" t="s">
        <v>14222</v>
      </c>
      <c r="F26098" s="4" t="s">
        <v>13752</v>
      </c>
      <c r="G26098" s="5">
        <v>2427</v>
      </c>
      <c r="H26098" s="6">
        <v>8.7762699999999999E-2</v>
      </c>
      <c r="I26098" s="7">
        <v>48.088000000000001</v>
      </c>
      <c r="J26098" s="2">
        <v>59</v>
      </c>
      <c r="K26098">
        <v>1</v>
      </c>
    </row>
    <row r="26099" spans="1:12" x14ac:dyDescent="0.25">
      <c r="A26099">
        <v>87105</v>
      </c>
      <c r="B26099" s="2">
        <v>9.6461079999999999</v>
      </c>
      <c r="C26099" s="3">
        <v>57877</v>
      </c>
      <c r="D26099" s="4">
        <v>10740</v>
      </c>
      <c r="E26099" t="s">
        <v>15168</v>
      </c>
      <c r="F26099" s="4" t="s">
        <v>15124</v>
      </c>
      <c r="G26099" s="5">
        <v>37348</v>
      </c>
      <c r="H26099" s="6">
        <v>0.12736620000000001</v>
      </c>
      <c r="I26099" s="7">
        <v>41.243000000000002</v>
      </c>
      <c r="J26099" s="2">
        <v>47.476199999999999</v>
      </c>
      <c r="K26099">
        <v>21</v>
      </c>
      <c r="L26099" s="2">
        <v>86.4</v>
      </c>
    </row>
    <row r="26100" spans="1:12" x14ac:dyDescent="0.25">
      <c r="A26100">
        <v>24076</v>
      </c>
      <c r="B26100" s="2">
        <v>9.6370140000000006</v>
      </c>
      <c r="C26100" s="3">
        <v>808</v>
      </c>
      <c r="E26100" t="s">
        <v>4954</v>
      </c>
      <c r="F26100" s="4" t="s">
        <v>4335</v>
      </c>
      <c r="G26100" s="5">
        <v>651</v>
      </c>
      <c r="H26100" s="6">
        <v>0.1336406</v>
      </c>
      <c r="I26100" s="7">
        <v>40.15</v>
      </c>
    </row>
    <row r="26101" spans="1:12" x14ac:dyDescent="0.25">
      <c r="A26101">
        <v>16224</v>
      </c>
      <c r="B26101" s="2">
        <v>9.6366479999999992</v>
      </c>
      <c r="C26101" s="3">
        <v>1304</v>
      </c>
      <c r="E26101" t="s">
        <v>3446</v>
      </c>
      <c r="F26101" s="4" t="s">
        <v>3003</v>
      </c>
      <c r="G26101" s="5">
        <v>880</v>
      </c>
      <c r="H26101" s="6">
        <v>9.7616300000000003E-2</v>
      </c>
      <c r="I26101" s="7">
        <v>46.375</v>
      </c>
    </row>
    <row r="26102" spans="1:12" x14ac:dyDescent="0.25">
      <c r="A26102">
        <v>24589</v>
      </c>
      <c r="B26102" s="2">
        <v>9.6360969999999995</v>
      </c>
      <c r="C26102" s="3">
        <v>1932</v>
      </c>
      <c r="E26102" t="s">
        <v>2885</v>
      </c>
      <c r="F26102" s="4" t="s">
        <v>4335</v>
      </c>
      <c r="G26102" s="5">
        <v>1419</v>
      </c>
      <c r="H26102" s="6">
        <v>9.9365700000000001E-2</v>
      </c>
      <c r="I26102" s="7">
        <v>46.070999999999998</v>
      </c>
      <c r="J26102" s="2">
        <v>44</v>
      </c>
      <c r="K26102">
        <v>1</v>
      </c>
    </row>
    <row r="26103" spans="1:12" x14ac:dyDescent="0.25">
      <c r="A26103">
        <v>50431</v>
      </c>
      <c r="B26103" s="2">
        <v>9.6356999999999999</v>
      </c>
      <c r="C26103" s="3">
        <v>347</v>
      </c>
      <c r="E26103" t="s">
        <v>9687</v>
      </c>
      <c r="F26103" s="4" t="s">
        <v>9593</v>
      </c>
      <c r="G26103" s="5">
        <v>241</v>
      </c>
      <c r="H26103" s="6">
        <v>5.3719000000000003E-2</v>
      </c>
      <c r="I26103" s="7">
        <v>53.957999999999998</v>
      </c>
    </row>
    <row r="26104" spans="1:12" x14ac:dyDescent="0.25">
      <c r="A26104">
        <v>4929</v>
      </c>
      <c r="B26104" s="2">
        <v>9.6354780000000009</v>
      </c>
      <c r="C26104" s="3">
        <v>935</v>
      </c>
      <c r="E26104" t="s">
        <v>996</v>
      </c>
      <c r="F26104" s="4" t="s">
        <v>701</v>
      </c>
      <c r="G26104" s="5">
        <v>685</v>
      </c>
      <c r="H26104" s="6">
        <v>9.9125400000000002E-2</v>
      </c>
      <c r="I26104" s="7">
        <v>46.110999999999997</v>
      </c>
      <c r="J26104" s="2">
        <v>59</v>
      </c>
      <c r="K26104">
        <v>1</v>
      </c>
    </row>
    <row r="26105" spans="1:12" x14ac:dyDescent="0.25">
      <c r="A26105">
        <v>61251</v>
      </c>
      <c r="B26105" s="2">
        <v>9.6352480000000007</v>
      </c>
      <c r="C26105" s="3">
        <v>307</v>
      </c>
      <c r="D26105" s="4">
        <v>44580</v>
      </c>
      <c r="E26105" t="s">
        <v>9188</v>
      </c>
      <c r="F26105" s="4" t="s">
        <v>11490</v>
      </c>
      <c r="G26105" s="5">
        <v>264</v>
      </c>
      <c r="H26105" s="6">
        <v>0</v>
      </c>
      <c r="I26105" s="7">
        <v>63.228999999999999</v>
      </c>
    </row>
    <row r="26106" spans="1:12" x14ac:dyDescent="0.25">
      <c r="A26106">
        <v>25315</v>
      </c>
      <c r="B26106" s="2">
        <v>9.6346000000000007</v>
      </c>
      <c r="C26106" s="3">
        <v>3345</v>
      </c>
      <c r="D26106" s="4">
        <v>16620</v>
      </c>
      <c r="E26106" t="s">
        <v>825</v>
      </c>
      <c r="F26106" s="4" t="s">
        <v>5144</v>
      </c>
      <c r="G26106" s="5">
        <v>2444</v>
      </c>
      <c r="H26106" s="6">
        <v>8.7970499999999993E-2</v>
      </c>
      <c r="I26106" s="7">
        <v>48.026000000000003</v>
      </c>
    </row>
    <row r="26107" spans="1:12" x14ac:dyDescent="0.25">
      <c r="A26107">
        <v>71763</v>
      </c>
      <c r="B26107" s="2">
        <v>9.6337569999999992</v>
      </c>
      <c r="C26107" s="3">
        <v>1519</v>
      </c>
      <c r="E26107" t="s">
        <v>13205</v>
      </c>
      <c r="F26107" s="4" t="s">
        <v>13183</v>
      </c>
      <c r="G26107" s="5">
        <v>1082</v>
      </c>
      <c r="H26107" s="6">
        <v>9.0573000000000001E-2</v>
      </c>
      <c r="I26107" s="7">
        <v>47.576000000000001</v>
      </c>
      <c r="J26107" s="2">
        <v>61</v>
      </c>
      <c r="K26107">
        <v>1</v>
      </c>
    </row>
    <row r="26108" spans="1:12" x14ac:dyDescent="0.25">
      <c r="A26108">
        <v>39440</v>
      </c>
      <c r="B26108" s="2">
        <v>9.630395</v>
      </c>
      <c r="C26108" s="3">
        <v>20469</v>
      </c>
      <c r="D26108" s="4">
        <v>29860</v>
      </c>
      <c r="E26108" t="s">
        <v>2049</v>
      </c>
      <c r="F26108" s="4" t="s">
        <v>7633</v>
      </c>
      <c r="G26108" s="5">
        <v>12973</v>
      </c>
      <c r="H26108" s="6">
        <v>0.17658389999999999</v>
      </c>
      <c r="I26108" s="7">
        <v>32.71</v>
      </c>
      <c r="J26108" s="2">
        <v>16</v>
      </c>
      <c r="K26108">
        <v>1</v>
      </c>
    </row>
    <row r="26109" spans="1:12" x14ac:dyDescent="0.25">
      <c r="A26109">
        <v>73002</v>
      </c>
      <c r="B26109" s="2">
        <v>9.6271229999999992</v>
      </c>
      <c r="C26109" s="3">
        <v>1067</v>
      </c>
      <c r="D26109" s="4">
        <v>36420</v>
      </c>
      <c r="E26109" t="s">
        <v>13461</v>
      </c>
      <c r="F26109" s="4" t="s">
        <v>13462</v>
      </c>
      <c r="G26109" s="5">
        <v>700</v>
      </c>
      <c r="H26109" s="6">
        <v>0.11269609999999999</v>
      </c>
      <c r="I26109" s="7">
        <v>43.75</v>
      </c>
    </row>
    <row r="26110" spans="1:12" x14ac:dyDescent="0.25">
      <c r="A26110">
        <v>41619</v>
      </c>
      <c r="B26110" s="2">
        <v>9.6268630000000002</v>
      </c>
      <c r="C26110" s="3">
        <v>488</v>
      </c>
      <c r="E26110" t="s">
        <v>8103</v>
      </c>
      <c r="F26110" s="4" t="s">
        <v>7883</v>
      </c>
      <c r="G26110" s="5">
        <v>393</v>
      </c>
      <c r="H26110" s="6">
        <v>8.3756300000000006E-2</v>
      </c>
      <c r="I26110" s="7">
        <v>48.75</v>
      </c>
    </row>
    <row r="26111" spans="1:12" x14ac:dyDescent="0.25">
      <c r="A26111">
        <v>37306</v>
      </c>
      <c r="B26111" s="2">
        <v>9.6263550000000002</v>
      </c>
      <c r="C26111" s="3">
        <v>3135</v>
      </c>
      <c r="D26111" s="4">
        <v>46100</v>
      </c>
      <c r="E26111" t="s">
        <v>1522</v>
      </c>
      <c r="F26111" s="4" t="s">
        <v>7348</v>
      </c>
      <c r="G26111" s="5">
        <v>1730</v>
      </c>
      <c r="H26111" s="6">
        <v>0.12890170000000001</v>
      </c>
      <c r="I26111" s="7">
        <v>40.948</v>
      </c>
    </row>
    <row r="26112" spans="1:12" x14ac:dyDescent="0.25">
      <c r="A26112">
        <v>87001</v>
      </c>
      <c r="B26112" s="2">
        <v>9.6253399999999996</v>
      </c>
      <c r="C26112" s="3">
        <v>4261</v>
      </c>
      <c r="D26112" s="4">
        <v>10740</v>
      </c>
      <c r="E26112" t="s">
        <v>15123</v>
      </c>
      <c r="F26112" s="4" t="s">
        <v>15124</v>
      </c>
      <c r="G26112" s="5">
        <v>2506</v>
      </c>
      <c r="H26112" s="6">
        <v>8.8986399999999993E-2</v>
      </c>
      <c r="I26112" s="7">
        <v>47.841000000000001</v>
      </c>
    </row>
    <row r="26113" spans="1:12" x14ac:dyDescent="0.25">
      <c r="A26113">
        <v>76518</v>
      </c>
      <c r="B26113" s="2">
        <v>9.6245170000000009</v>
      </c>
      <c r="C26113" s="3">
        <v>1536</v>
      </c>
      <c r="E26113" t="s">
        <v>13953</v>
      </c>
      <c r="F26113" s="4" t="s">
        <v>13752</v>
      </c>
      <c r="G26113" s="5">
        <v>931</v>
      </c>
      <c r="H26113" s="6">
        <v>0.13841200000000001</v>
      </c>
      <c r="I26113" s="7">
        <v>39.296999999999997</v>
      </c>
    </row>
    <row r="26114" spans="1:12" x14ac:dyDescent="0.25">
      <c r="A26114">
        <v>53928</v>
      </c>
      <c r="B26114" s="2">
        <v>9.6242660000000004</v>
      </c>
      <c r="C26114" s="3">
        <v>189</v>
      </c>
      <c r="D26114" s="4">
        <v>31540</v>
      </c>
      <c r="E26114" t="s">
        <v>4148</v>
      </c>
      <c r="F26114" s="4" t="s">
        <v>10031</v>
      </c>
      <c r="G26114" s="5">
        <v>120</v>
      </c>
      <c r="H26114" s="6">
        <v>3.3057799999999998E-2</v>
      </c>
      <c r="I26114" s="7">
        <v>57.5</v>
      </c>
    </row>
    <row r="26115" spans="1:12" x14ac:dyDescent="0.25">
      <c r="A26115">
        <v>48223</v>
      </c>
      <c r="B26115" s="2">
        <v>9.6206499999999995</v>
      </c>
      <c r="C26115" s="3">
        <v>24221</v>
      </c>
      <c r="D26115" s="4">
        <v>19820</v>
      </c>
      <c r="E26115" t="s">
        <v>996</v>
      </c>
      <c r="F26115" s="4" t="s">
        <v>9106</v>
      </c>
      <c r="G26115" s="5">
        <v>14989</v>
      </c>
      <c r="H26115" s="6">
        <v>0.15010009999999999</v>
      </c>
      <c r="I26115" s="7">
        <v>37.274000000000001</v>
      </c>
      <c r="J26115" s="2">
        <v>44.5625</v>
      </c>
      <c r="K26115">
        <v>16</v>
      </c>
      <c r="L26115" s="2">
        <v>74.8</v>
      </c>
    </row>
    <row r="26116" spans="1:12" x14ac:dyDescent="0.25">
      <c r="A26116">
        <v>40037</v>
      </c>
      <c r="B26116" s="2">
        <v>9.6166219999999996</v>
      </c>
      <c r="C26116" s="3">
        <v>2744</v>
      </c>
      <c r="E26116" t="s">
        <v>3361</v>
      </c>
      <c r="F26116" s="4" t="s">
        <v>7883</v>
      </c>
      <c r="G26116" s="5">
        <v>1840</v>
      </c>
      <c r="H26116" s="6">
        <v>6.9527400000000003E-2</v>
      </c>
      <c r="I26116" s="7">
        <v>51.195999999999998</v>
      </c>
      <c r="J26116" s="2">
        <v>67</v>
      </c>
      <c r="K26116">
        <v>1</v>
      </c>
    </row>
    <row r="26117" spans="1:12" x14ac:dyDescent="0.25">
      <c r="A26117">
        <v>29102</v>
      </c>
      <c r="B26117" s="2">
        <v>9.6132760000000008</v>
      </c>
      <c r="C26117" s="3">
        <v>17701</v>
      </c>
      <c r="E26117" t="s">
        <v>6165</v>
      </c>
      <c r="F26117" s="4" t="s">
        <v>6130</v>
      </c>
      <c r="G26117" s="5">
        <v>12140</v>
      </c>
      <c r="H26117" s="6">
        <v>0.14390439999999999</v>
      </c>
      <c r="I26117" s="7">
        <v>38.343000000000004</v>
      </c>
      <c r="J26117" s="2">
        <v>51</v>
      </c>
      <c r="K26117">
        <v>1</v>
      </c>
    </row>
    <row r="26118" spans="1:12" x14ac:dyDescent="0.25">
      <c r="A26118">
        <v>48651</v>
      </c>
      <c r="B26118" s="2">
        <v>9.6094430000000006</v>
      </c>
      <c r="C26118" s="3">
        <v>4844</v>
      </c>
      <c r="E26118" t="s">
        <v>9229</v>
      </c>
      <c r="F26118" s="4" t="s">
        <v>9106</v>
      </c>
      <c r="G26118" s="5">
        <v>3882</v>
      </c>
      <c r="H26118" s="6">
        <v>0.1241308</v>
      </c>
      <c r="I26118" s="7">
        <v>41.759</v>
      </c>
      <c r="J26118" s="2">
        <v>68</v>
      </c>
      <c r="K26118">
        <v>1</v>
      </c>
    </row>
    <row r="26119" spans="1:12" x14ac:dyDescent="0.25">
      <c r="A26119">
        <v>24228</v>
      </c>
      <c r="B26119" s="2">
        <v>9.6073229999999992</v>
      </c>
      <c r="C26119" s="3">
        <v>6519</v>
      </c>
      <c r="D26119" s="4">
        <v>13720</v>
      </c>
      <c r="E26119" t="s">
        <v>5005</v>
      </c>
      <c r="F26119" s="4" t="s">
        <v>4335</v>
      </c>
      <c r="G26119" s="5">
        <v>4984</v>
      </c>
      <c r="H26119" s="6">
        <v>0.1179775</v>
      </c>
      <c r="I26119" s="7">
        <v>42.820999999999998</v>
      </c>
      <c r="J26119" s="2">
        <v>36.5</v>
      </c>
      <c r="K26119">
        <v>2</v>
      </c>
    </row>
    <row r="26120" spans="1:12" x14ac:dyDescent="0.25">
      <c r="A26120">
        <v>65705</v>
      </c>
      <c r="B26120" s="2">
        <v>9.6054729999999999</v>
      </c>
      <c r="C26120" s="3">
        <v>4138</v>
      </c>
      <c r="E26120" t="s">
        <v>12458</v>
      </c>
      <c r="F26120" s="4" t="s">
        <v>12102</v>
      </c>
      <c r="G26120" s="5">
        <v>2750</v>
      </c>
      <c r="H26120" s="6">
        <v>0.1269091</v>
      </c>
      <c r="I26120" s="7">
        <v>41.277000000000001</v>
      </c>
    </row>
    <row r="26121" spans="1:12" x14ac:dyDescent="0.25">
      <c r="A26121">
        <v>37811</v>
      </c>
      <c r="B26121" s="2">
        <v>9.6041550000000004</v>
      </c>
      <c r="C26121" s="3">
        <v>3757</v>
      </c>
      <c r="D26121" s="4">
        <v>28700</v>
      </c>
      <c r="E26121" t="s">
        <v>7497</v>
      </c>
      <c r="F26121" s="4" t="s">
        <v>7348</v>
      </c>
      <c r="G26121" s="5">
        <v>2759</v>
      </c>
      <c r="H26121" s="6">
        <v>0.1116346</v>
      </c>
      <c r="I26121" s="7">
        <v>43.912999999999997</v>
      </c>
      <c r="J26121" s="2">
        <v>76</v>
      </c>
      <c r="K26121">
        <v>1</v>
      </c>
    </row>
    <row r="26122" spans="1:12" x14ac:dyDescent="0.25">
      <c r="A26122">
        <v>63855</v>
      </c>
      <c r="B26122" s="2">
        <v>9.6033190000000008</v>
      </c>
      <c r="C26122" s="3">
        <v>1146</v>
      </c>
      <c r="D26122" s="4">
        <v>28380</v>
      </c>
      <c r="E26122" t="s">
        <v>12217</v>
      </c>
      <c r="F26122" s="4" t="s">
        <v>12102</v>
      </c>
      <c r="G26122" s="5">
        <v>726</v>
      </c>
      <c r="H26122" s="6">
        <v>8.6657499999999998E-2</v>
      </c>
      <c r="I26122" s="7">
        <v>48.228999999999999</v>
      </c>
      <c r="J26122" s="2">
        <v>24</v>
      </c>
      <c r="K26122">
        <v>1</v>
      </c>
    </row>
    <row r="26123" spans="1:12" x14ac:dyDescent="0.25">
      <c r="A26123">
        <v>85015</v>
      </c>
      <c r="B26123" s="2">
        <v>9.5974970000000006</v>
      </c>
      <c r="C26123" s="3">
        <v>39719</v>
      </c>
      <c r="D26123" s="4">
        <v>38060</v>
      </c>
      <c r="E26123" t="s">
        <v>2525</v>
      </c>
      <c r="F26123" s="4" t="s">
        <v>14962</v>
      </c>
      <c r="G26123" s="5">
        <v>23600</v>
      </c>
      <c r="H26123" s="6">
        <v>0.1641456</v>
      </c>
      <c r="I26123" s="7">
        <v>34.835999999999999</v>
      </c>
      <c r="J26123" s="2">
        <v>41</v>
      </c>
      <c r="K26123">
        <v>13</v>
      </c>
      <c r="L26123" s="2">
        <v>56.5</v>
      </c>
    </row>
    <row r="26124" spans="1:12" x14ac:dyDescent="0.25">
      <c r="A26124">
        <v>75979</v>
      </c>
      <c r="B26124" s="2">
        <v>9.5898529999999997</v>
      </c>
      <c r="C26124" s="3">
        <v>11694</v>
      </c>
      <c r="E26124" t="s">
        <v>4729</v>
      </c>
      <c r="F26124" s="4" t="s">
        <v>13752</v>
      </c>
      <c r="G26124" s="5">
        <v>8338</v>
      </c>
      <c r="H26124" s="6">
        <v>0.1129632</v>
      </c>
      <c r="I26124" s="7">
        <v>43.68</v>
      </c>
      <c r="J26124" s="2">
        <v>61.5</v>
      </c>
      <c r="K26124">
        <v>2</v>
      </c>
    </row>
    <row r="26125" spans="1:12" x14ac:dyDescent="0.25">
      <c r="A26125">
        <v>95542</v>
      </c>
      <c r="B26125" s="2">
        <v>9.5874120000000005</v>
      </c>
      <c r="C26125" s="3">
        <v>2717</v>
      </c>
      <c r="D26125" s="4">
        <v>21700</v>
      </c>
      <c r="E26125" t="s">
        <v>15923</v>
      </c>
      <c r="F26125" s="4" t="s">
        <v>15368</v>
      </c>
      <c r="G26125" s="5">
        <v>1863</v>
      </c>
      <c r="H26125" s="6">
        <v>0.14922170000000001</v>
      </c>
      <c r="I26125" s="7">
        <v>37.414000000000001</v>
      </c>
    </row>
    <row r="26126" spans="1:12" x14ac:dyDescent="0.25">
      <c r="A26126">
        <v>15536</v>
      </c>
      <c r="B26126" s="2">
        <v>9.5868839999999995</v>
      </c>
      <c r="C26126" s="3">
        <v>483</v>
      </c>
      <c r="E26126" t="s">
        <v>3189</v>
      </c>
      <c r="F26126" s="4" t="s">
        <v>3003</v>
      </c>
      <c r="G26126" s="5">
        <v>347</v>
      </c>
      <c r="H26126" s="6">
        <v>7.7586199999999994E-2</v>
      </c>
      <c r="I26126" s="7">
        <v>49.792000000000002</v>
      </c>
    </row>
    <row r="26127" spans="1:12" x14ac:dyDescent="0.25">
      <c r="A26127">
        <v>78409</v>
      </c>
      <c r="B26127" s="2">
        <v>9.586392</v>
      </c>
      <c r="C26127" s="3">
        <v>3019</v>
      </c>
      <c r="D26127" s="4">
        <v>18580</v>
      </c>
      <c r="E26127" t="s">
        <v>14230</v>
      </c>
      <c r="F26127" s="4" t="s">
        <v>13752</v>
      </c>
      <c r="G26127" s="5">
        <v>1700</v>
      </c>
      <c r="H26127" s="6">
        <v>7.2898299999999999E-2</v>
      </c>
      <c r="I26127" s="7">
        <v>50.601999999999997</v>
      </c>
    </row>
    <row r="26128" spans="1:12" x14ac:dyDescent="0.25">
      <c r="A26128">
        <v>36319</v>
      </c>
      <c r="B26128" s="2">
        <v>9.5856390000000005</v>
      </c>
      <c r="C26128" s="3">
        <v>1934</v>
      </c>
      <c r="D26128" s="4">
        <v>20020</v>
      </c>
      <c r="E26128" t="s">
        <v>1240</v>
      </c>
      <c r="F26128" s="4" t="s">
        <v>7027</v>
      </c>
      <c r="G26128" s="5">
        <v>1452</v>
      </c>
      <c r="H26128" s="6">
        <v>9.0846499999999997E-2</v>
      </c>
      <c r="I26128" s="7">
        <v>47.5</v>
      </c>
      <c r="J26128" s="2">
        <v>72</v>
      </c>
      <c r="K26128">
        <v>2</v>
      </c>
    </row>
    <row r="26129" spans="1:11" x14ac:dyDescent="0.25">
      <c r="A26129">
        <v>23416</v>
      </c>
      <c r="B26129" s="2">
        <v>9.5852389999999996</v>
      </c>
      <c r="C26129" s="3">
        <v>428</v>
      </c>
      <c r="E26129" t="s">
        <v>4864</v>
      </c>
      <c r="F26129" s="4" t="s">
        <v>4335</v>
      </c>
      <c r="G26129" s="5">
        <v>216</v>
      </c>
      <c r="H26129" s="6">
        <v>0</v>
      </c>
      <c r="I26129" s="7">
        <v>63.194000000000003</v>
      </c>
    </row>
    <row r="26130" spans="1:11" x14ac:dyDescent="0.25">
      <c r="A26130">
        <v>21538</v>
      </c>
      <c r="B26130" s="2">
        <v>9.5850930000000005</v>
      </c>
      <c r="C26130" s="3">
        <v>564</v>
      </c>
      <c r="E26130" t="s">
        <v>4532</v>
      </c>
      <c r="F26130" s="4" t="s">
        <v>4361</v>
      </c>
      <c r="G26130" s="5">
        <v>391</v>
      </c>
      <c r="H26130" s="6">
        <v>0.130102</v>
      </c>
      <c r="I26130" s="7">
        <v>40.707000000000001</v>
      </c>
    </row>
    <row r="26131" spans="1:11" x14ac:dyDescent="0.25">
      <c r="A26131">
        <v>33974</v>
      </c>
      <c r="B26131" s="2">
        <v>9.5825589999999998</v>
      </c>
      <c r="C26131" s="3">
        <v>16815</v>
      </c>
      <c r="D26131" s="4">
        <v>15980</v>
      </c>
      <c r="E26131" t="s">
        <v>6957</v>
      </c>
      <c r="F26131" s="4" t="s">
        <v>6689</v>
      </c>
      <c r="G26131" s="5">
        <v>10201</v>
      </c>
      <c r="H26131" s="6">
        <v>0.12763450000000001</v>
      </c>
      <c r="I26131" s="7">
        <v>41.13</v>
      </c>
    </row>
    <row r="26132" spans="1:11" x14ac:dyDescent="0.25">
      <c r="A26132">
        <v>94603</v>
      </c>
      <c r="B26132" s="2">
        <v>9.5755250000000007</v>
      </c>
      <c r="C26132" s="3">
        <v>32305</v>
      </c>
      <c r="D26132" s="4">
        <v>41860</v>
      </c>
      <c r="E26132" t="s">
        <v>493</v>
      </c>
      <c r="F26132" s="4" t="s">
        <v>15368</v>
      </c>
      <c r="G26132" s="5">
        <v>19186</v>
      </c>
      <c r="H26132" s="6">
        <v>0.10523299999999999</v>
      </c>
      <c r="I26132" s="7">
        <v>45</v>
      </c>
      <c r="J26132" s="2">
        <v>40.75</v>
      </c>
      <c r="K26132">
        <v>4</v>
      </c>
    </row>
    <row r="26133" spans="1:11" x14ac:dyDescent="0.25">
      <c r="A26133">
        <v>38301</v>
      </c>
      <c r="B26133" s="2">
        <v>9.5656009999999991</v>
      </c>
      <c r="C26133" s="3">
        <v>35105</v>
      </c>
      <c r="D26133" s="4">
        <v>27180</v>
      </c>
      <c r="E26133" t="s">
        <v>671</v>
      </c>
      <c r="F26133" s="4" t="s">
        <v>7348</v>
      </c>
      <c r="G26133" s="5">
        <v>22275</v>
      </c>
      <c r="H26133" s="6">
        <v>0.1492638</v>
      </c>
      <c r="I26133" s="7">
        <v>37.387</v>
      </c>
      <c r="J26133" s="2">
        <v>50.142899999999997</v>
      </c>
      <c r="K26133">
        <v>7</v>
      </c>
    </row>
    <row r="26134" spans="1:11" x14ac:dyDescent="0.25">
      <c r="A26134">
        <v>66751</v>
      </c>
      <c r="B26134" s="2">
        <v>9.5600930000000002</v>
      </c>
      <c r="C26134" s="3">
        <v>1110</v>
      </c>
      <c r="E26134" t="s">
        <v>11749</v>
      </c>
      <c r="F26134" s="4" t="s">
        <v>12494</v>
      </c>
      <c r="G26134" s="5">
        <v>736</v>
      </c>
      <c r="H26134" s="6">
        <v>0.14654</v>
      </c>
      <c r="I26134" s="7">
        <v>37.856999999999999</v>
      </c>
    </row>
    <row r="26135" spans="1:11" x14ac:dyDescent="0.25">
      <c r="A26135">
        <v>71835</v>
      </c>
      <c r="B26135" s="2">
        <v>9.5597239999999992</v>
      </c>
      <c r="C26135" s="3">
        <v>1236</v>
      </c>
      <c r="E26135" t="s">
        <v>12825</v>
      </c>
      <c r="F26135" s="4" t="s">
        <v>13183</v>
      </c>
      <c r="G26135" s="5">
        <v>796</v>
      </c>
      <c r="H26135" s="6">
        <v>0.1104141</v>
      </c>
      <c r="I26135" s="7">
        <v>44.091000000000001</v>
      </c>
    </row>
    <row r="26136" spans="1:11" x14ac:dyDescent="0.25">
      <c r="A26136">
        <v>44706</v>
      </c>
      <c r="B26136" s="2">
        <v>9.5565700000000007</v>
      </c>
      <c r="C26136" s="3">
        <v>18080</v>
      </c>
      <c r="D26136" s="4">
        <v>15940</v>
      </c>
      <c r="E26136" t="s">
        <v>287</v>
      </c>
      <c r="F26136" s="4" t="s">
        <v>8295</v>
      </c>
      <c r="G26136" s="5">
        <v>12383</v>
      </c>
      <c r="H26136" s="6">
        <v>7.8649899999999995E-2</v>
      </c>
      <c r="I26136" s="7">
        <v>49.579000000000001</v>
      </c>
      <c r="J26136" s="2">
        <v>65.333299999999994</v>
      </c>
      <c r="K26136">
        <v>3</v>
      </c>
    </row>
    <row r="26137" spans="1:11" x14ac:dyDescent="0.25">
      <c r="A26137">
        <v>59643</v>
      </c>
      <c r="B26137" s="2">
        <v>9.5534879999999998</v>
      </c>
      <c r="C26137" s="3">
        <v>637</v>
      </c>
      <c r="E26137" t="s">
        <v>11428</v>
      </c>
      <c r="F26137" s="4" t="s">
        <v>11278</v>
      </c>
      <c r="G26137" s="5">
        <v>500</v>
      </c>
      <c r="H26137" s="6">
        <v>0.12574850000000001</v>
      </c>
      <c r="I26137" s="7">
        <v>41.439</v>
      </c>
    </row>
    <row r="26138" spans="1:11" x14ac:dyDescent="0.25">
      <c r="A26138">
        <v>25015</v>
      </c>
      <c r="B26138" s="2">
        <v>9.5525900000000004</v>
      </c>
      <c r="C26138" s="3">
        <v>4591</v>
      </c>
      <c r="D26138" s="4">
        <v>16620</v>
      </c>
      <c r="E26138" t="s">
        <v>5228</v>
      </c>
      <c r="F26138" s="4" t="s">
        <v>5144</v>
      </c>
      <c r="G26138" s="5">
        <v>3252</v>
      </c>
      <c r="H26138" s="6">
        <v>7.3185700000000006E-2</v>
      </c>
      <c r="I26138" s="7">
        <v>50.521000000000001</v>
      </c>
      <c r="J26138" s="2">
        <v>60</v>
      </c>
      <c r="K26138">
        <v>1</v>
      </c>
    </row>
    <row r="26139" spans="1:11" x14ac:dyDescent="0.25">
      <c r="A26139">
        <v>50603</v>
      </c>
      <c r="B26139" s="2">
        <v>9.5517000000000003</v>
      </c>
      <c r="C26139" s="3">
        <v>718</v>
      </c>
      <c r="E26139" t="s">
        <v>9765</v>
      </c>
      <c r="F26139" s="4" t="s">
        <v>9593</v>
      </c>
      <c r="G26139" s="5">
        <v>467</v>
      </c>
      <c r="H26139" s="6">
        <v>6.2098500000000001E-2</v>
      </c>
      <c r="I26139" s="7">
        <v>52.433999999999997</v>
      </c>
    </row>
    <row r="26140" spans="1:11" x14ac:dyDescent="0.25">
      <c r="A26140">
        <v>62951</v>
      </c>
      <c r="B26140" s="2">
        <v>9.5507139999999993</v>
      </c>
      <c r="C26140" s="3">
        <v>5526</v>
      </c>
      <c r="D26140" s="4">
        <v>16060</v>
      </c>
      <c r="E26140" t="s">
        <v>12082</v>
      </c>
      <c r="F26140" s="4" t="s">
        <v>11490</v>
      </c>
      <c r="G26140" s="5">
        <v>3654</v>
      </c>
      <c r="H26140" s="6">
        <v>0.1146689</v>
      </c>
      <c r="I26140" s="7">
        <v>43.348999999999997</v>
      </c>
    </row>
    <row r="26141" spans="1:11" x14ac:dyDescent="0.25">
      <c r="A26141">
        <v>79603</v>
      </c>
      <c r="B26141" s="2">
        <v>9.5462769999999999</v>
      </c>
      <c r="C26141" s="3">
        <v>23877</v>
      </c>
      <c r="D26141" s="4">
        <v>10180</v>
      </c>
      <c r="E26141" t="s">
        <v>12639</v>
      </c>
      <c r="F26141" s="4" t="s">
        <v>13752</v>
      </c>
      <c r="G26141" s="5">
        <v>14890</v>
      </c>
      <c r="H26141" s="6">
        <v>0.1175957</v>
      </c>
      <c r="I26141" s="7">
        <v>42.843000000000004</v>
      </c>
      <c r="J26141" s="2">
        <v>47.5</v>
      </c>
      <c r="K26141">
        <v>8</v>
      </c>
    </row>
    <row r="26142" spans="1:11" x14ac:dyDescent="0.25">
      <c r="A26142">
        <v>33614</v>
      </c>
      <c r="B26142" s="2">
        <v>9.5350099999999998</v>
      </c>
      <c r="C26142" s="3">
        <v>47901</v>
      </c>
      <c r="D26142" s="4">
        <v>45300</v>
      </c>
      <c r="E26142" t="s">
        <v>6919</v>
      </c>
      <c r="F26142" s="4" t="s">
        <v>6689</v>
      </c>
      <c r="G26142" s="5">
        <v>32187</v>
      </c>
      <c r="H26142" s="6">
        <v>0.14937710000000001</v>
      </c>
      <c r="I26142" s="7">
        <v>37.348999999999997</v>
      </c>
      <c r="J26142" s="2">
        <v>42.75</v>
      </c>
      <c r="K26142">
        <v>8</v>
      </c>
    </row>
    <row r="26143" spans="1:11" x14ac:dyDescent="0.25">
      <c r="A26143">
        <v>38452</v>
      </c>
      <c r="B26143" s="2">
        <v>9.5271209999999993</v>
      </c>
      <c r="C26143" s="3">
        <v>1133</v>
      </c>
      <c r="E26143" t="s">
        <v>7586</v>
      </c>
      <c r="F26143" s="4" t="s">
        <v>7348</v>
      </c>
      <c r="G26143" s="5">
        <v>777</v>
      </c>
      <c r="H26143" s="6">
        <v>0.1015424</v>
      </c>
      <c r="I26143" s="7">
        <v>45.610999999999997</v>
      </c>
    </row>
    <row r="26144" spans="1:11" x14ac:dyDescent="0.25">
      <c r="A26144">
        <v>36274</v>
      </c>
      <c r="B26144" s="2">
        <v>9.5250990000000009</v>
      </c>
      <c r="C26144" s="3">
        <v>11430</v>
      </c>
      <c r="E26144" t="s">
        <v>4942</v>
      </c>
      <c r="F26144" s="4" t="s">
        <v>7027</v>
      </c>
      <c r="G26144" s="5">
        <v>7669</v>
      </c>
      <c r="H26144" s="6">
        <v>0.1117486</v>
      </c>
      <c r="I26144" s="7">
        <v>43.845999999999997</v>
      </c>
      <c r="J26144" s="2">
        <v>35</v>
      </c>
      <c r="K26144">
        <v>3</v>
      </c>
    </row>
    <row r="26145" spans="1:11" x14ac:dyDescent="0.25">
      <c r="A26145">
        <v>39083</v>
      </c>
      <c r="B26145" s="2">
        <v>9.5216980000000007</v>
      </c>
      <c r="C26145" s="3">
        <v>9961</v>
      </c>
      <c r="D26145" s="4">
        <v>27140</v>
      </c>
      <c r="E26145" t="s">
        <v>6612</v>
      </c>
      <c r="F26145" s="4" t="s">
        <v>7633</v>
      </c>
      <c r="G26145" s="5">
        <v>6535</v>
      </c>
      <c r="H26145" s="6">
        <v>0.12607099999999999</v>
      </c>
      <c r="I26145" s="7">
        <v>41.369</v>
      </c>
    </row>
    <row r="26146" spans="1:11" x14ac:dyDescent="0.25">
      <c r="A26146">
        <v>83211</v>
      </c>
      <c r="B26146" s="2">
        <v>9.5192589999999999</v>
      </c>
      <c r="C26146" s="3">
        <v>6071</v>
      </c>
      <c r="E26146" t="s">
        <v>14727</v>
      </c>
      <c r="F26146" s="4" t="s">
        <v>14725</v>
      </c>
      <c r="G26146" s="5">
        <v>3651</v>
      </c>
      <c r="H26146" s="6">
        <v>9.0909100000000007E-2</v>
      </c>
      <c r="I26146" s="7">
        <v>47.442999999999998</v>
      </c>
      <c r="J26146" s="2">
        <v>59</v>
      </c>
      <c r="K26146">
        <v>1</v>
      </c>
    </row>
    <row r="26147" spans="1:11" x14ac:dyDescent="0.25">
      <c r="A26147">
        <v>67344</v>
      </c>
      <c r="B26147" s="2">
        <v>9.5182559999999992</v>
      </c>
      <c r="C26147" s="3">
        <v>765</v>
      </c>
      <c r="D26147" s="4">
        <v>17700</v>
      </c>
      <c r="E26147" t="s">
        <v>12632</v>
      </c>
      <c r="F26147" s="4" t="s">
        <v>12494</v>
      </c>
      <c r="G26147" s="5">
        <v>541</v>
      </c>
      <c r="H26147" s="6">
        <v>9.0573000000000001E-2</v>
      </c>
      <c r="I26147" s="7">
        <v>47.5</v>
      </c>
    </row>
    <row r="26148" spans="1:11" x14ac:dyDescent="0.25">
      <c r="A26148">
        <v>36538</v>
      </c>
      <c r="B26148" s="2">
        <v>9.5180579999999999</v>
      </c>
      <c r="C26148" s="3">
        <v>474</v>
      </c>
      <c r="E26148" t="s">
        <v>7283</v>
      </c>
      <c r="F26148" s="4" t="s">
        <v>7027</v>
      </c>
      <c r="G26148" s="5">
        <v>289</v>
      </c>
      <c r="H26148" s="6">
        <v>5.8823500000000001E-2</v>
      </c>
      <c r="I26148" s="7">
        <v>52.981000000000002</v>
      </c>
    </row>
    <row r="26149" spans="1:11" x14ac:dyDescent="0.25">
      <c r="A26149">
        <v>38876</v>
      </c>
      <c r="B26149" s="2">
        <v>9.517747</v>
      </c>
      <c r="C26149" s="3">
        <v>1442</v>
      </c>
      <c r="D26149" s="4">
        <v>46180</v>
      </c>
      <c r="E26149" t="s">
        <v>3940</v>
      </c>
      <c r="F26149" s="4" t="s">
        <v>7633</v>
      </c>
      <c r="G26149" s="5">
        <v>1009</v>
      </c>
      <c r="H26149" s="6">
        <v>0.12376239999999999</v>
      </c>
      <c r="I26149" s="7">
        <v>41.75</v>
      </c>
    </row>
    <row r="26150" spans="1:11" x14ac:dyDescent="0.25">
      <c r="A26150">
        <v>40152</v>
      </c>
      <c r="B26150" s="2">
        <v>9.5174190000000003</v>
      </c>
      <c r="C26150" s="3">
        <v>379</v>
      </c>
      <c r="E26150" t="s">
        <v>7915</v>
      </c>
      <c r="F26150" s="4" t="s">
        <v>7883</v>
      </c>
      <c r="G26150" s="5">
        <v>360</v>
      </c>
      <c r="H26150" s="6">
        <v>6.1111100000000002E-2</v>
      </c>
      <c r="I26150" s="7">
        <v>52.573999999999998</v>
      </c>
    </row>
    <row r="26151" spans="1:11" x14ac:dyDescent="0.25">
      <c r="A26151">
        <v>35958</v>
      </c>
      <c r="B26151" s="2">
        <v>9.5168470000000003</v>
      </c>
      <c r="C26151" s="3">
        <v>2884</v>
      </c>
      <c r="D26151" s="4">
        <v>42460</v>
      </c>
      <c r="E26151" t="s">
        <v>7156</v>
      </c>
      <c r="F26151" s="4" t="s">
        <v>7027</v>
      </c>
      <c r="G26151" s="5">
        <v>2028</v>
      </c>
      <c r="H26151" s="6">
        <v>6.6568000000000002E-2</v>
      </c>
      <c r="I26151" s="7">
        <v>51.628999999999998</v>
      </c>
    </row>
    <row r="26152" spans="1:11" x14ac:dyDescent="0.25">
      <c r="A26152">
        <v>72824</v>
      </c>
      <c r="B26152" s="2">
        <v>9.5161189999999998</v>
      </c>
      <c r="C26152" s="3">
        <v>1567</v>
      </c>
      <c r="D26152" s="4">
        <v>40780</v>
      </c>
      <c r="E26152" t="s">
        <v>1404</v>
      </c>
      <c r="F26152" s="4" t="s">
        <v>13183</v>
      </c>
      <c r="G26152" s="5">
        <v>1011</v>
      </c>
      <c r="H26152" s="6">
        <v>0.1177052</v>
      </c>
      <c r="I26152" s="7">
        <v>42.787999999999997</v>
      </c>
    </row>
    <row r="26153" spans="1:11" x14ac:dyDescent="0.25">
      <c r="A26153">
        <v>14529</v>
      </c>
      <c r="B26153" s="2">
        <v>9.5158559999999994</v>
      </c>
      <c r="C26153" s="3">
        <v>85</v>
      </c>
      <c r="D26153" s="4">
        <v>18500</v>
      </c>
      <c r="E26153" t="s">
        <v>1062</v>
      </c>
      <c r="F26153" s="4" t="s">
        <v>1280</v>
      </c>
      <c r="G26153" s="5">
        <v>85</v>
      </c>
      <c r="H26153" s="6">
        <v>0.1058824</v>
      </c>
      <c r="I26153" s="7">
        <v>44.83</v>
      </c>
    </row>
    <row r="26154" spans="1:11" x14ac:dyDescent="0.25">
      <c r="A26154">
        <v>78351</v>
      </c>
      <c r="B26154" s="2">
        <v>9.515746</v>
      </c>
      <c r="C26154" s="3">
        <v>550</v>
      </c>
      <c r="D26154" s="4">
        <v>18580</v>
      </c>
      <c r="E26154" t="s">
        <v>11196</v>
      </c>
      <c r="F26154" s="4" t="s">
        <v>13752</v>
      </c>
      <c r="G26154" s="5">
        <v>370</v>
      </c>
      <c r="H26154" s="6">
        <v>8.6253399999999994E-2</v>
      </c>
      <c r="I26154" s="7">
        <v>48.213999999999999</v>
      </c>
    </row>
    <row r="26155" spans="1:11" x14ac:dyDescent="0.25">
      <c r="A26155">
        <v>37335</v>
      </c>
      <c r="B26155" s="2">
        <v>9.5152029999999996</v>
      </c>
      <c r="C26155" s="3">
        <v>2703</v>
      </c>
      <c r="E26155" t="s">
        <v>7422</v>
      </c>
      <c r="F26155" s="4" t="s">
        <v>7348</v>
      </c>
      <c r="G26155" s="5">
        <v>1896</v>
      </c>
      <c r="H26155" s="6">
        <v>9.4409300000000002E-2</v>
      </c>
      <c r="I26155" s="7">
        <v>46.796999999999997</v>
      </c>
    </row>
    <row r="26156" spans="1:11" x14ac:dyDescent="0.25">
      <c r="A26156">
        <v>63846</v>
      </c>
      <c r="B26156" s="2">
        <v>9.5144870000000008</v>
      </c>
      <c r="C26156" s="3">
        <v>1606</v>
      </c>
      <c r="E26156" t="s">
        <v>268</v>
      </c>
      <c r="F26156" s="4" t="s">
        <v>12102</v>
      </c>
      <c r="G26156" s="5">
        <v>1092</v>
      </c>
      <c r="H26156" s="6">
        <v>7.78388E-2</v>
      </c>
      <c r="I26156" s="7">
        <v>49.658999999999999</v>
      </c>
    </row>
    <row r="26157" spans="1:11" x14ac:dyDescent="0.25">
      <c r="A26157">
        <v>24165</v>
      </c>
      <c r="B26157" s="2">
        <v>9.5139750000000003</v>
      </c>
      <c r="C26157" s="3">
        <v>1281</v>
      </c>
      <c r="D26157" s="4">
        <v>32300</v>
      </c>
      <c r="E26157" t="s">
        <v>193</v>
      </c>
      <c r="F26157" s="4" t="s">
        <v>4335</v>
      </c>
      <c r="G26157" s="5">
        <v>1052</v>
      </c>
      <c r="H26157" s="6">
        <v>0.1111111</v>
      </c>
      <c r="I26157" s="7">
        <v>43.905999999999999</v>
      </c>
    </row>
    <row r="26158" spans="1:11" x14ac:dyDescent="0.25">
      <c r="A26158">
        <v>70449</v>
      </c>
      <c r="B26158" s="2">
        <v>9.5130250000000007</v>
      </c>
      <c r="C26158" s="3">
        <v>3742</v>
      </c>
      <c r="D26158" s="4">
        <v>12940</v>
      </c>
      <c r="E26158" t="s">
        <v>12991</v>
      </c>
      <c r="F26158" s="4" t="s">
        <v>12927</v>
      </c>
      <c r="G26158" s="5">
        <v>2914</v>
      </c>
      <c r="H26158" s="6">
        <v>8.4047999999999998E-2</v>
      </c>
      <c r="I26158" s="7">
        <v>48.578000000000003</v>
      </c>
    </row>
    <row r="26159" spans="1:11" x14ac:dyDescent="0.25">
      <c r="A26159">
        <v>70662</v>
      </c>
      <c r="B26159" s="2">
        <v>9.5122660000000003</v>
      </c>
      <c r="C26159" s="3">
        <v>312</v>
      </c>
      <c r="D26159" s="4">
        <v>19760</v>
      </c>
      <c r="E26159" t="s">
        <v>13050</v>
      </c>
      <c r="F26159" s="4" t="s">
        <v>12927</v>
      </c>
      <c r="G26159" s="5">
        <v>250</v>
      </c>
      <c r="H26159" s="6">
        <v>0.18</v>
      </c>
      <c r="I26159" s="7">
        <v>31.984999999999999</v>
      </c>
    </row>
    <row r="26160" spans="1:11" x14ac:dyDescent="0.25">
      <c r="A26160">
        <v>63664</v>
      </c>
      <c r="B26160" s="2">
        <v>9.5109049999999993</v>
      </c>
      <c r="C26160" s="3">
        <v>8043</v>
      </c>
      <c r="E26160" t="s">
        <v>10135</v>
      </c>
      <c r="F26160" s="4" t="s">
        <v>12102</v>
      </c>
      <c r="G26160" s="5">
        <v>5436</v>
      </c>
      <c r="H26160" s="6">
        <v>0.12433329999999999</v>
      </c>
      <c r="I26160" s="7">
        <v>41.601999999999997</v>
      </c>
      <c r="J26160" s="2">
        <v>56</v>
      </c>
      <c r="K26160">
        <v>1</v>
      </c>
    </row>
    <row r="26161" spans="1:11" x14ac:dyDescent="0.25">
      <c r="A26161">
        <v>92376</v>
      </c>
      <c r="B26161" s="2">
        <v>9.498621</v>
      </c>
      <c r="C26161" s="3">
        <v>85647</v>
      </c>
      <c r="D26161" s="4">
        <v>40140</v>
      </c>
      <c r="E26161" t="s">
        <v>15552</v>
      </c>
      <c r="F26161" s="4" t="s">
        <v>15368</v>
      </c>
      <c r="G26161" s="5">
        <v>45894</v>
      </c>
      <c r="H26161" s="6">
        <v>8.8355799999999998E-2</v>
      </c>
      <c r="I26161" s="7">
        <v>47.819000000000003</v>
      </c>
      <c r="J26161" s="2">
        <v>38.777799999999999</v>
      </c>
      <c r="K26161">
        <v>9</v>
      </c>
    </row>
    <row r="26162" spans="1:11" x14ac:dyDescent="0.25">
      <c r="A26162">
        <v>31794</v>
      </c>
      <c r="B26162" s="2">
        <v>9.4836379999999991</v>
      </c>
      <c r="C26162" s="3">
        <v>25590</v>
      </c>
      <c r="D26162" s="4">
        <v>45700</v>
      </c>
      <c r="E26162" t="s">
        <v>6671</v>
      </c>
      <c r="F26162" s="4" t="s">
        <v>6363</v>
      </c>
      <c r="G26162" s="5">
        <v>16715</v>
      </c>
      <c r="H26162" s="6">
        <v>0.14567749999999999</v>
      </c>
      <c r="I26162" s="7">
        <v>37.911999999999999</v>
      </c>
      <c r="J26162" s="2">
        <v>66.400000000000006</v>
      </c>
      <c r="K26162">
        <v>5</v>
      </c>
    </row>
    <row r="26163" spans="1:11" x14ac:dyDescent="0.25">
      <c r="A26163">
        <v>18237</v>
      </c>
      <c r="B26163" s="2">
        <v>9.4790360000000007</v>
      </c>
      <c r="C26163" s="3">
        <v>3605</v>
      </c>
      <c r="D26163" s="4">
        <v>39060</v>
      </c>
      <c r="E26163" t="s">
        <v>4002</v>
      </c>
      <c r="F26163" s="4" t="s">
        <v>3003</v>
      </c>
      <c r="G26163" s="5">
        <v>2509</v>
      </c>
      <c r="H26163" s="6">
        <v>9.8007999999999998E-2</v>
      </c>
      <c r="I26163" s="7">
        <v>46.140999999999998</v>
      </c>
    </row>
    <row r="26164" spans="1:11" x14ac:dyDescent="0.25">
      <c r="A26164">
        <v>72857</v>
      </c>
      <c r="B26164" s="2">
        <v>9.4781720000000007</v>
      </c>
      <c r="C26164" s="3">
        <v>1583</v>
      </c>
      <c r="D26164" s="4">
        <v>40780</v>
      </c>
      <c r="E26164" t="s">
        <v>2036</v>
      </c>
      <c r="F26164" s="4" t="s">
        <v>13183</v>
      </c>
      <c r="G26164" s="5">
        <v>1098</v>
      </c>
      <c r="H26164" s="6">
        <v>5.9144700000000001E-2</v>
      </c>
      <c r="I26164" s="7">
        <v>52.853000000000002</v>
      </c>
    </row>
    <row r="26165" spans="1:11" x14ac:dyDescent="0.25">
      <c r="A26165">
        <v>33513</v>
      </c>
      <c r="B26165" s="2">
        <v>9.4757770000000008</v>
      </c>
      <c r="C26165" s="3">
        <v>12248</v>
      </c>
      <c r="D26165" s="4">
        <v>45540</v>
      </c>
      <c r="E26165" t="s">
        <v>6898</v>
      </c>
      <c r="F26165" s="4" t="s">
        <v>6689</v>
      </c>
      <c r="G26165" s="5">
        <v>8906</v>
      </c>
      <c r="H26165" s="6">
        <v>0.1068822</v>
      </c>
      <c r="I26165" s="7">
        <v>44.601999999999997</v>
      </c>
      <c r="J26165" s="2">
        <v>49.4</v>
      </c>
      <c r="K26165">
        <v>5</v>
      </c>
    </row>
    <row r="26166" spans="1:11" x14ac:dyDescent="0.25">
      <c r="A26166">
        <v>85321</v>
      </c>
      <c r="B26166" s="2">
        <v>9.4728359999999991</v>
      </c>
      <c r="C26166" s="3">
        <v>4854</v>
      </c>
      <c r="D26166" s="4">
        <v>46060</v>
      </c>
      <c r="E26166" t="s">
        <v>14983</v>
      </c>
      <c r="F26166" s="4" t="s">
        <v>14962</v>
      </c>
      <c r="G26166" s="5">
        <v>3382</v>
      </c>
      <c r="H26166" s="6">
        <v>0.15518770000000001</v>
      </c>
      <c r="I26166" s="7">
        <v>36.25</v>
      </c>
      <c r="J26166" s="2">
        <v>64.5</v>
      </c>
      <c r="K26166">
        <v>2</v>
      </c>
    </row>
    <row r="26167" spans="1:11" x14ac:dyDescent="0.25">
      <c r="A26167">
        <v>7105</v>
      </c>
      <c r="B26167" s="2">
        <v>9.4634160000000005</v>
      </c>
      <c r="C26167" s="3">
        <v>51154</v>
      </c>
      <c r="D26167" s="4">
        <v>35620</v>
      </c>
      <c r="E26167" t="s">
        <v>1403</v>
      </c>
      <c r="F26167" s="4" t="s">
        <v>1341</v>
      </c>
      <c r="G26167" s="5">
        <v>35978</v>
      </c>
      <c r="H26167" s="6">
        <v>0.1234087</v>
      </c>
      <c r="I26167" s="7">
        <v>41.735999999999997</v>
      </c>
      <c r="J26167" s="2">
        <v>38.333300000000001</v>
      </c>
      <c r="K26167">
        <v>6</v>
      </c>
    </row>
    <row r="26168" spans="1:11" x14ac:dyDescent="0.25">
      <c r="A26168">
        <v>57652</v>
      </c>
      <c r="B26168" s="2">
        <v>9.4547530000000002</v>
      </c>
      <c r="C26168" s="3">
        <v>460</v>
      </c>
      <c r="E26168" t="s">
        <v>5294</v>
      </c>
      <c r="F26168" s="4" t="s">
        <v>10877</v>
      </c>
      <c r="G26168" s="5">
        <v>223</v>
      </c>
      <c r="H26168" s="6">
        <v>0.21524660000000001</v>
      </c>
      <c r="I26168" s="7">
        <v>25.864999999999998</v>
      </c>
    </row>
    <row r="26169" spans="1:11" x14ac:dyDescent="0.25">
      <c r="A26169">
        <v>65571</v>
      </c>
      <c r="B26169" s="2">
        <v>9.4543289999999995</v>
      </c>
      <c r="C26169" s="3">
        <v>2132</v>
      </c>
      <c r="E26169" t="s">
        <v>5599</v>
      </c>
      <c r="F26169" s="4" t="s">
        <v>12102</v>
      </c>
      <c r="G26169" s="5">
        <v>1550</v>
      </c>
      <c r="H26169" s="6">
        <v>0.1057382</v>
      </c>
      <c r="I26169" s="7">
        <v>44.787999999999997</v>
      </c>
    </row>
    <row r="26170" spans="1:11" x14ac:dyDescent="0.25">
      <c r="A26170">
        <v>29569</v>
      </c>
      <c r="B26170" s="2">
        <v>9.4514069999999997</v>
      </c>
      <c r="C26170" s="3">
        <v>15793</v>
      </c>
      <c r="D26170" s="4">
        <v>34820</v>
      </c>
      <c r="E26170" t="s">
        <v>6272</v>
      </c>
      <c r="F26170" s="4" t="s">
        <v>6130</v>
      </c>
      <c r="G26170" s="5">
        <v>10656</v>
      </c>
      <c r="H26170" s="6">
        <v>0.1165431</v>
      </c>
      <c r="I26170" s="7">
        <v>42.906999999999996</v>
      </c>
    </row>
    <row r="26171" spans="1:11" x14ac:dyDescent="0.25">
      <c r="A26171">
        <v>65674</v>
      </c>
      <c r="B26171" s="2">
        <v>9.4483490000000003</v>
      </c>
      <c r="C26171" s="3">
        <v>3135</v>
      </c>
      <c r="D26171" s="4">
        <v>44180</v>
      </c>
      <c r="E26171" t="s">
        <v>12450</v>
      </c>
      <c r="F26171" s="4" t="s">
        <v>12102</v>
      </c>
      <c r="G26171" s="5">
        <v>2118</v>
      </c>
      <c r="H26171" s="6">
        <v>0.1062323</v>
      </c>
      <c r="I26171" s="7">
        <v>44.688000000000002</v>
      </c>
    </row>
    <row r="26172" spans="1:11" x14ac:dyDescent="0.25">
      <c r="A26172">
        <v>33849</v>
      </c>
      <c r="B26172" s="2">
        <v>9.4477200000000003</v>
      </c>
      <c r="C26172" s="3">
        <v>744</v>
      </c>
      <c r="D26172" s="4">
        <v>29460</v>
      </c>
      <c r="E26172" t="s">
        <v>6570</v>
      </c>
      <c r="F26172" s="4" t="s">
        <v>6689</v>
      </c>
      <c r="G26172" s="5">
        <v>509</v>
      </c>
      <c r="H26172" s="6">
        <v>2.3575599999999999E-2</v>
      </c>
      <c r="I26172" s="7">
        <v>58.957999999999998</v>
      </c>
    </row>
    <row r="26173" spans="1:11" x14ac:dyDescent="0.25">
      <c r="A26173">
        <v>35978</v>
      </c>
      <c r="B26173" s="2">
        <v>9.4466459999999994</v>
      </c>
      <c r="C26173" s="3">
        <v>5660</v>
      </c>
      <c r="E26173" t="s">
        <v>7166</v>
      </c>
      <c r="F26173" s="4" t="s">
        <v>7027</v>
      </c>
      <c r="G26173" s="5">
        <v>3982</v>
      </c>
      <c r="H26173" s="6">
        <v>7.2325500000000001E-2</v>
      </c>
      <c r="I26173" s="7">
        <v>50.531999999999996</v>
      </c>
    </row>
    <row r="26174" spans="1:11" x14ac:dyDescent="0.25">
      <c r="A26174">
        <v>15475</v>
      </c>
      <c r="B26174" s="2">
        <v>9.4454949999999993</v>
      </c>
      <c r="C26174" s="3">
        <v>1343</v>
      </c>
      <c r="D26174" s="4">
        <v>38300</v>
      </c>
      <c r="E26174" t="s">
        <v>3171</v>
      </c>
      <c r="F26174" s="4" t="s">
        <v>3003</v>
      </c>
      <c r="G26174" s="5">
        <v>829</v>
      </c>
      <c r="H26174" s="6">
        <v>0.1301205</v>
      </c>
      <c r="I26174" s="7">
        <v>40.536000000000001</v>
      </c>
    </row>
    <row r="26175" spans="1:11" x14ac:dyDescent="0.25">
      <c r="A26175">
        <v>54422</v>
      </c>
      <c r="B26175" s="2">
        <v>9.4451140000000002</v>
      </c>
      <c r="C26175" s="3">
        <v>1338</v>
      </c>
      <c r="E26175" t="s">
        <v>10240</v>
      </c>
      <c r="F26175" s="4" t="s">
        <v>10031</v>
      </c>
      <c r="G26175" s="5">
        <v>759</v>
      </c>
      <c r="H26175" s="6">
        <v>9.2226600000000006E-2</v>
      </c>
      <c r="I26175" s="7">
        <v>47.082999999999998</v>
      </c>
    </row>
    <row r="26176" spans="1:11" x14ac:dyDescent="0.25">
      <c r="A26176">
        <v>47043</v>
      </c>
      <c r="B26176" s="2">
        <v>9.4440369999999998</v>
      </c>
      <c r="C26176" s="3">
        <v>5446</v>
      </c>
      <c r="E26176" t="s">
        <v>8948</v>
      </c>
      <c r="F26176" s="4" t="s">
        <v>8800</v>
      </c>
      <c r="G26176" s="5">
        <v>3743</v>
      </c>
      <c r="H26176" s="6">
        <v>9.0836200000000006E-2</v>
      </c>
      <c r="I26176" s="7">
        <v>47.323</v>
      </c>
      <c r="J26176" s="2">
        <v>47</v>
      </c>
      <c r="K26176">
        <v>1</v>
      </c>
    </row>
    <row r="26177" spans="1:11" x14ac:dyDescent="0.25">
      <c r="A26177">
        <v>93285</v>
      </c>
      <c r="B26177" s="2">
        <v>9.4427420000000009</v>
      </c>
      <c r="C26177" s="3">
        <v>2217</v>
      </c>
      <c r="D26177" s="4">
        <v>12540</v>
      </c>
      <c r="E26177" t="s">
        <v>15654</v>
      </c>
      <c r="F26177" s="4" t="s">
        <v>15368</v>
      </c>
      <c r="G26177" s="5">
        <v>1669</v>
      </c>
      <c r="H26177" s="6">
        <v>0.11197600000000001</v>
      </c>
      <c r="I26177" s="7">
        <v>43.667000000000002</v>
      </c>
    </row>
    <row r="26178" spans="1:11" x14ac:dyDescent="0.25">
      <c r="A26178">
        <v>30021</v>
      </c>
      <c r="B26178" s="2">
        <v>9.4388319999999997</v>
      </c>
      <c r="C26178" s="3">
        <v>24878</v>
      </c>
      <c r="D26178" s="4">
        <v>12060</v>
      </c>
      <c r="E26178" t="s">
        <v>6368</v>
      </c>
      <c r="F26178" s="4" t="s">
        <v>6363</v>
      </c>
      <c r="G26178" s="5">
        <v>14671</v>
      </c>
      <c r="H26178" s="6">
        <v>0.188386</v>
      </c>
      <c r="I26178" s="7">
        <v>30.459</v>
      </c>
      <c r="J26178" s="2">
        <v>46.25</v>
      </c>
      <c r="K26178">
        <v>4</v>
      </c>
    </row>
    <row r="26179" spans="1:11" x14ac:dyDescent="0.25">
      <c r="A26179">
        <v>39826</v>
      </c>
      <c r="B26179" s="2">
        <v>9.4352060000000009</v>
      </c>
      <c r="C26179" s="3">
        <v>777</v>
      </c>
      <c r="D26179" s="4">
        <v>10500</v>
      </c>
      <c r="E26179" t="s">
        <v>7872</v>
      </c>
      <c r="F26179" s="4" t="s">
        <v>6363</v>
      </c>
      <c r="G26179" s="5">
        <v>474</v>
      </c>
      <c r="H26179" s="6">
        <v>0.1747368</v>
      </c>
      <c r="I26179" s="7">
        <v>32.813000000000002</v>
      </c>
    </row>
    <row r="26180" spans="1:11" x14ac:dyDescent="0.25">
      <c r="A26180">
        <v>38317</v>
      </c>
      <c r="B26180" s="2">
        <v>9.4346420000000002</v>
      </c>
      <c r="C26180" s="3">
        <v>2901</v>
      </c>
      <c r="E26180" t="s">
        <v>7558</v>
      </c>
      <c r="F26180" s="4" t="s">
        <v>7348</v>
      </c>
      <c r="G26180" s="5">
        <v>1879</v>
      </c>
      <c r="H26180" s="6">
        <v>8.9893600000000004E-2</v>
      </c>
      <c r="I26180" s="7">
        <v>47.472000000000001</v>
      </c>
    </row>
    <row r="26181" spans="1:11" x14ac:dyDescent="0.25">
      <c r="A26181">
        <v>99925</v>
      </c>
      <c r="B26181" s="2">
        <v>9.4340700000000002</v>
      </c>
      <c r="C26181" s="3">
        <v>727</v>
      </c>
      <c r="E26181" t="s">
        <v>16766</v>
      </c>
      <c r="F26181" s="4" t="s">
        <v>16604</v>
      </c>
      <c r="G26181" s="5">
        <v>508</v>
      </c>
      <c r="H26181" s="6">
        <v>4.9212600000000002E-2</v>
      </c>
      <c r="I26181" s="7">
        <v>54.5</v>
      </c>
    </row>
    <row r="26182" spans="1:11" x14ac:dyDescent="0.25">
      <c r="A26182">
        <v>43925</v>
      </c>
      <c r="B26182" s="2">
        <v>9.4339110000000002</v>
      </c>
      <c r="C26182" s="3">
        <v>328</v>
      </c>
      <c r="D26182" s="4">
        <v>48260</v>
      </c>
      <c r="E26182" t="s">
        <v>2570</v>
      </c>
      <c r="F26182" s="4" t="s">
        <v>8295</v>
      </c>
      <c r="G26182" s="5">
        <v>150</v>
      </c>
      <c r="H26182" s="6">
        <v>8.6092699999999994E-2</v>
      </c>
      <c r="I26182" s="7">
        <v>48.125</v>
      </c>
    </row>
    <row r="26183" spans="1:11" x14ac:dyDescent="0.25">
      <c r="A26183">
        <v>42078</v>
      </c>
      <c r="B26183" s="2">
        <v>9.4335529999999999</v>
      </c>
      <c r="C26183" s="3">
        <v>1830</v>
      </c>
      <c r="D26183" s="4">
        <v>37140</v>
      </c>
      <c r="E26183" t="s">
        <v>281</v>
      </c>
      <c r="F26183" s="4" t="s">
        <v>7883</v>
      </c>
      <c r="G26183" s="5">
        <v>1348</v>
      </c>
      <c r="H26183" s="6">
        <v>8.74722E-2</v>
      </c>
      <c r="I26183" s="7">
        <v>47.884999999999998</v>
      </c>
    </row>
    <row r="26184" spans="1:11" x14ac:dyDescent="0.25">
      <c r="A26184">
        <v>16161</v>
      </c>
      <c r="B26184" s="2">
        <v>9.4330909999999992</v>
      </c>
      <c r="C26184" s="3">
        <v>837</v>
      </c>
      <c r="D26184" s="4">
        <v>49660</v>
      </c>
      <c r="E26184" t="s">
        <v>3436</v>
      </c>
      <c r="F26184" s="4" t="s">
        <v>3003</v>
      </c>
      <c r="G26184" s="5">
        <v>578</v>
      </c>
      <c r="H26184" s="6">
        <v>0.12975780000000001</v>
      </c>
      <c r="I26184" s="7">
        <v>40.576999999999998</v>
      </c>
      <c r="J26184" s="2">
        <v>46</v>
      </c>
      <c r="K26184">
        <v>1</v>
      </c>
    </row>
    <row r="26185" spans="1:11" x14ac:dyDescent="0.25">
      <c r="A26185">
        <v>72833</v>
      </c>
      <c r="B26185" s="2">
        <v>9.4323180000000004</v>
      </c>
      <c r="C26185" s="3">
        <v>4355</v>
      </c>
      <c r="D26185" s="4">
        <v>40780</v>
      </c>
      <c r="E26185" t="s">
        <v>655</v>
      </c>
      <c r="F26185" s="4" t="s">
        <v>13183</v>
      </c>
      <c r="G26185" s="5">
        <v>2644</v>
      </c>
      <c r="H26185" s="6">
        <v>0.11984880000000001</v>
      </c>
      <c r="I26185" s="7">
        <v>42.289000000000001</v>
      </c>
    </row>
    <row r="26186" spans="1:11" x14ac:dyDescent="0.25">
      <c r="A26186">
        <v>63450</v>
      </c>
      <c r="B26186" s="2">
        <v>9.4316630000000004</v>
      </c>
      <c r="C26186" s="3">
        <v>108</v>
      </c>
      <c r="E26186" t="s">
        <v>12153</v>
      </c>
      <c r="F26186" s="4" t="s">
        <v>12102</v>
      </c>
      <c r="G26186" s="5">
        <v>90</v>
      </c>
      <c r="H26186" s="6">
        <v>8.8888900000000007E-2</v>
      </c>
      <c r="I26186" s="7">
        <v>47.639000000000003</v>
      </c>
    </row>
    <row r="26187" spans="1:11" x14ac:dyDescent="0.25">
      <c r="A26187">
        <v>57552</v>
      </c>
      <c r="B26187" s="2">
        <v>9.4315449999999998</v>
      </c>
      <c r="C26187" s="3">
        <v>545</v>
      </c>
      <c r="E26187" t="s">
        <v>3039</v>
      </c>
      <c r="F26187" s="4" t="s">
        <v>10877</v>
      </c>
      <c r="G26187" s="5">
        <v>397</v>
      </c>
      <c r="H26187" s="6">
        <v>0.1234257</v>
      </c>
      <c r="I26187" s="7">
        <v>41.667000000000002</v>
      </c>
    </row>
    <row r="26188" spans="1:11" x14ac:dyDescent="0.25">
      <c r="A26188">
        <v>72634</v>
      </c>
      <c r="B26188" s="2">
        <v>9.4306640000000002</v>
      </c>
      <c r="C26188" s="3">
        <v>4671</v>
      </c>
      <c r="E26188" t="s">
        <v>13405</v>
      </c>
      <c r="F26188" s="4" t="s">
        <v>13183</v>
      </c>
      <c r="G26188" s="5">
        <v>3276</v>
      </c>
      <c r="H26188" s="6">
        <v>0.1150443</v>
      </c>
      <c r="I26188" s="7">
        <v>43.113999999999997</v>
      </c>
    </row>
    <row r="26189" spans="1:11" x14ac:dyDescent="0.25">
      <c r="A26189">
        <v>63015</v>
      </c>
      <c r="B26189" s="2">
        <v>9.429494</v>
      </c>
      <c r="C26189" s="3">
        <v>2249</v>
      </c>
      <c r="D26189" s="4">
        <v>41180</v>
      </c>
      <c r="E26189" t="s">
        <v>3867</v>
      </c>
      <c r="F26189" s="4" t="s">
        <v>12102</v>
      </c>
      <c r="G26189" s="5">
        <v>1613</v>
      </c>
      <c r="H26189" s="6">
        <v>4.0272599999999999E-2</v>
      </c>
      <c r="I26189" s="7">
        <v>56.029000000000003</v>
      </c>
    </row>
    <row r="26190" spans="1:11" x14ac:dyDescent="0.25">
      <c r="A26190">
        <v>28170</v>
      </c>
      <c r="B26190" s="2">
        <v>9.427244</v>
      </c>
      <c r="C26190" s="3">
        <v>11376</v>
      </c>
      <c r="E26190" t="s">
        <v>5900</v>
      </c>
      <c r="F26190" s="4" t="s">
        <v>5642</v>
      </c>
      <c r="G26190" s="5">
        <v>7787</v>
      </c>
      <c r="H26190" s="6">
        <v>0.14588419999999999</v>
      </c>
      <c r="I26190" s="7">
        <v>37.777999999999999</v>
      </c>
      <c r="J26190" s="2">
        <v>51.666699999999999</v>
      </c>
      <c r="K26190">
        <v>3</v>
      </c>
    </row>
    <row r="26191" spans="1:11" x14ac:dyDescent="0.25">
      <c r="A26191">
        <v>36346</v>
      </c>
      <c r="B26191" s="2">
        <v>9.4251380000000005</v>
      </c>
      <c r="C26191" s="3">
        <v>1363</v>
      </c>
      <c r="D26191" s="4">
        <v>21460</v>
      </c>
      <c r="E26191" t="s">
        <v>7232</v>
      </c>
      <c r="F26191" s="4" t="s">
        <v>7027</v>
      </c>
      <c r="G26191" s="5">
        <v>1013</v>
      </c>
      <c r="H26191" s="6">
        <v>0.1016782</v>
      </c>
      <c r="I26191" s="7">
        <v>45.417000000000002</v>
      </c>
    </row>
    <row r="26192" spans="1:11" x14ac:dyDescent="0.25">
      <c r="A26192">
        <v>92356</v>
      </c>
      <c r="B26192" s="2">
        <v>9.4237839999999995</v>
      </c>
      <c r="C26192" s="3">
        <v>6293</v>
      </c>
      <c r="D26192" s="4">
        <v>40140</v>
      </c>
      <c r="E26192" t="s">
        <v>15544</v>
      </c>
      <c r="F26192" s="4" t="s">
        <v>15368</v>
      </c>
      <c r="G26192" s="5">
        <v>4653</v>
      </c>
      <c r="H26192" s="6">
        <v>8.7021899999999999E-2</v>
      </c>
      <c r="I26192" s="7">
        <v>47.945999999999998</v>
      </c>
    </row>
    <row r="26193" spans="1:11" x14ac:dyDescent="0.25">
      <c r="A26193">
        <v>23504</v>
      </c>
      <c r="B26193" s="2">
        <v>9.4197190000000006</v>
      </c>
      <c r="C26193" s="3">
        <v>23336</v>
      </c>
      <c r="D26193" s="4">
        <v>47260</v>
      </c>
      <c r="E26193" t="s">
        <v>301</v>
      </c>
      <c r="F26193" s="4" t="s">
        <v>4335</v>
      </c>
      <c r="G26193" s="5">
        <v>12336</v>
      </c>
      <c r="H26193" s="6">
        <v>0.1827172</v>
      </c>
      <c r="I26193" s="7">
        <v>31.408999999999999</v>
      </c>
      <c r="J26193" s="2">
        <v>39.5</v>
      </c>
      <c r="K26193">
        <v>2</v>
      </c>
    </row>
    <row r="26194" spans="1:11" x14ac:dyDescent="0.25">
      <c r="A26194">
        <v>29843</v>
      </c>
      <c r="B26194" s="2">
        <v>9.4165349999999997</v>
      </c>
      <c r="C26194" s="3">
        <v>1396</v>
      </c>
      <c r="E26194" t="s">
        <v>6338</v>
      </c>
      <c r="F26194" s="4" t="s">
        <v>6130</v>
      </c>
      <c r="G26194" s="5">
        <v>958</v>
      </c>
      <c r="H26194" s="6">
        <v>6.7849699999999999E-2</v>
      </c>
      <c r="I26194" s="7">
        <v>51.25</v>
      </c>
      <c r="J26194" s="2">
        <v>49</v>
      </c>
      <c r="K26194">
        <v>2</v>
      </c>
    </row>
    <row r="26195" spans="1:11" x14ac:dyDescent="0.25">
      <c r="A26195">
        <v>38049</v>
      </c>
      <c r="B26195" s="2">
        <v>9.4155639999999998</v>
      </c>
      <c r="C26195" s="3">
        <v>4257</v>
      </c>
      <c r="D26195" s="4">
        <v>32820</v>
      </c>
      <c r="E26195" t="s">
        <v>5318</v>
      </c>
      <c r="F26195" s="4" t="s">
        <v>7348</v>
      </c>
      <c r="G26195" s="5">
        <v>3102</v>
      </c>
      <c r="H26195" s="6">
        <v>0.1063487</v>
      </c>
      <c r="I26195" s="7">
        <v>44.595999999999997</v>
      </c>
      <c r="J26195" s="2">
        <v>23</v>
      </c>
      <c r="K26195">
        <v>1</v>
      </c>
    </row>
    <row r="26196" spans="1:11" x14ac:dyDescent="0.25">
      <c r="A26196">
        <v>95255</v>
      </c>
      <c r="B26196" s="2">
        <v>9.4144269999999999</v>
      </c>
      <c r="C26196" s="3">
        <v>1991</v>
      </c>
      <c r="E26196" t="s">
        <v>1888</v>
      </c>
      <c r="F26196" s="4" t="s">
        <v>15368</v>
      </c>
      <c r="G26196" s="5">
        <v>1646</v>
      </c>
      <c r="H26196" s="6">
        <v>0.1323619</v>
      </c>
      <c r="I26196" s="7">
        <v>40.1</v>
      </c>
      <c r="J26196" s="2">
        <v>70</v>
      </c>
      <c r="K26196">
        <v>1</v>
      </c>
    </row>
    <row r="26197" spans="1:11" x14ac:dyDescent="0.25">
      <c r="A26197">
        <v>78390</v>
      </c>
      <c r="B26197" s="2">
        <v>9.4131710000000002</v>
      </c>
      <c r="C26197" s="3">
        <v>5421</v>
      </c>
      <c r="D26197" s="4">
        <v>18580</v>
      </c>
      <c r="E26197" t="s">
        <v>7606</v>
      </c>
      <c r="F26197" s="4" t="s">
        <v>13752</v>
      </c>
      <c r="G26197" s="5">
        <v>3596</v>
      </c>
      <c r="H26197" s="6">
        <v>0.1031415</v>
      </c>
      <c r="I26197" s="7">
        <v>45.146999999999998</v>
      </c>
      <c r="J26197" s="2">
        <v>79</v>
      </c>
      <c r="K26197">
        <v>1</v>
      </c>
    </row>
    <row r="26198" spans="1:11" x14ac:dyDescent="0.25">
      <c r="A26198">
        <v>33542</v>
      </c>
      <c r="B26198" s="2">
        <v>9.4082430000000006</v>
      </c>
      <c r="C26198" s="3">
        <v>20900</v>
      </c>
      <c r="D26198" s="4">
        <v>45300</v>
      </c>
      <c r="E26198" t="s">
        <v>6904</v>
      </c>
      <c r="F26198" s="4" t="s">
        <v>6689</v>
      </c>
      <c r="G26198" s="5">
        <v>16989</v>
      </c>
      <c r="H26198" s="6">
        <v>0.11554540000000001</v>
      </c>
      <c r="I26198" s="7">
        <v>43.003</v>
      </c>
    </row>
    <row r="26199" spans="1:11" x14ac:dyDescent="0.25">
      <c r="A26199">
        <v>58325</v>
      </c>
      <c r="B26199" s="2">
        <v>9.4041599999999992</v>
      </c>
      <c r="C26199" s="3">
        <v>70</v>
      </c>
      <c r="E26199" t="s">
        <v>11132</v>
      </c>
      <c r="F26199" s="4" t="s">
        <v>11069</v>
      </c>
      <c r="G26199" s="5">
        <v>70</v>
      </c>
      <c r="H26199" s="6">
        <v>7.1428599999999995E-2</v>
      </c>
      <c r="I26199" s="7">
        <v>50.625</v>
      </c>
    </row>
    <row r="26200" spans="1:11" x14ac:dyDescent="0.25">
      <c r="A26200">
        <v>54741</v>
      </c>
      <c r="B26200" s="2">
        <v>9.4038950000000003</v>
      </c>
      <c r="C26200" s="3">
        <v>1666</v>
      </c>
      <c r="D26200" s="4">
        <v>20740</v>
      </c>
      <c r="E26200" t="s">
        <v>10344</v>
      </c>
      <c r="F26200" s="4" t="s">
        <v>10031</v>
      </c>
      <c r="G26200" s="5">
        <v>1034</v>
      </c>
      <c r="H26200" s="6">
        <v>0.10628020000000001</v>
      </c>
      <c r="I26200" s="7">
        <v>44.601999999999997</v>
      </c>
      <c r="J26200" s="2">
        <v>51.5</v>
      </c>
      <c r="K26200">
        <v>2</v>
      </c>
    </row>
    <row r="26201" spans="1:11" x14ac:dyDescent="0.25">
      <c r="A26201">
        <v>43332</v>
      </c>
      <c r="B26201" s="2">
        <v>9.4033519999999999</v>
      </c>
      <c r="C26201" s="3">
        <v>1705</v>
      </c>
      <c r="D26201" s="4">
        <v>32020</v>
      </c>
      <c r="E26201" t="s">
        <v>8353</v>
      </c>
      <c r="F26201" s="4" t="s">
        <v>8295</v>
      </c>
      <c r="G26201" s="5">
        <v>1233</v>
      </c>
      <c r="H26201" s="6">
        <v>6.4019400000000004E-2</v>
      </c>
      <c r="I26201" s="7">
        <v>51.902000000000001</v>
      </c>
    </row>
    <row r="26202" spans="1:11" x14ac:dyDescent="0.25">
      <c r="A26202">
        <v>41238</v>
      </c>
      <c r="B26202" s="2">
        <v>9.4029089999999993</v>
      </c>
      <c r="C26202" s="3">
        <v>907</v>
      </c>
      <c r="E26202" t="s">
        <v>8046</v>
      </c>
      <c r="F26202" s="4" t="s">
        <v>7883</v>
      </c>
      <c r="G26202" s="5">
        <v>624</v>
      </c>
      <c r="H26202" s="6">
        <v>0.11858970000000001</v>
      </c>
      <c r="I26202" s="7">
        <v>42.470999999999997</v>
      </c>
    </row>
    <row r="26203" spans="1:11" x14ac:dyDescent="0.25">
      <c r="A26203">
        <v>74832</v>
      </c>
      <c r="B26203" s="2">
        <v>9.4026460000000007</v>
      </c>
      <c r="C26203" s="3">
        <v>888</v>
      </c>
      <c r="D26203" s="4">
        <v>36420</v>
      </c>
      <c r="E26203" t="s">
        <v>9514</v>
      </c>
      <c r="F26203" s="4" t="s">
        <v>13462</v>
      </c>
      <c r="G26203" s="5">
        <v>479</v>
      </c>
      <c r="H26203" s="6">
        <v>6.0542800000000001E-2</v>
      </c>
      <c r="I26203" s="7">
        <v>52.5</v>
      </c>
    </row>
    <row r="26204" spans="1:11" x14ac:dyDescent="0.25">
      <c r="A26204">
        <v>38666</v>
      </c>
      <c r="B26204" s="2">
        <v>9.4014109999999995</v>
      </c>
      <c r="C26204" s="3">
        <v>6935</v>
      </c>
      <c r="E26204" t="s">
        <v>6452</v>
      </c>
      <c r="F26204" s="4" t="s">
        <v>7633</v>
      </c>
      <c r="G26204" s="5">
        <v>4682</v>
      </c>
      <c r="H26204" s="6">
        <v>0.1275096</v>
      </c>
      <c r="I26204" s="7">
        <v>40.924999999999997</v>
      </c>
    </row>
    <row r="26205" spans="1:11" x14ac:dyDescent="0.25">
      <c r="A26205">
        <v>28020</v>
      </c>
      <c r="B26205" s="2">
        <v>9.3999509999999997</v>
      </c>
      <c r="C26205" s="3">
        <v>1860</v>
      </c>
      <c r="D26205" s="4">
        <v>43140</v>
      </c>
      <c r="E26205" t="s">
        <v>5857</v>
      </c>
      <c r="F26205" s="4" t="s">
        <v>5642</v>
      </c>
      <c r="G26205" s="5">
        <v>1416</v>
      </c>
      <c r="H26205" s="6">
        <v>7.3446300000000006E-2</v>
      </c>
      <c r="I26205" s="7">
        <v>50.262999999999998</v>
      </c>
      <c r="J26205" s="2">
        <v>48</v>
      </c>
      <c r="K26205">
        <v>1</v>
      </c>
    </row>
    <row r="26206" spans="1:11" x14ac:dyDescent="0.25">
      <c r="A26206">
        <v>31778</v>
      </c>
      <c r="B26206" s="2">
        <v>9.3991229999999995</v>
      </c>
      <c r="C26206" s="3">
        <v>2611</v>
      </c>
      <c r="D26206" s="4">
        <v>46660</v>
      </c>
      <c r="E26206" t="s">
        <v>6666</v>
      </c>
      <c r="F26206" s="4" t="s">
        <v>6363</v>
      </c>
      <c r="G26206" s="5">
        <v>2043</v>
      </c>
      <c r="H26206" s="6">
        <v>8.2191799999999995E-2</v>
      </c>
      <c r="I26206" s="7">
        <v>48.75</v>
      </c>
      <c r="J26206" s="2">
        <v>53</v>
      </c>
      <c r="K26206">
        <v>1</v>
      </c>
    </row>
    <row r="26207" spans="1:11" x14ac:dyDescent="0.25">
      <c r="A26207">
        <v>26377</v>
      </c>
      <c r="B26207" s="2">
        <v>9.3985409999999998</v>
      </c>
      <c r="C26207" s="3">
        <v>707</v>
      </c>
      <c r="E26207" t="s">
        <v>5547</v>
      </c>
      <c r="F26207" s="4" t="s">
        <v>5144</v>
      </c>
      <c r="G26207" s="5">
        <v>386</v>
      </c>
      <c r="H26207" s="6">
        <v>0.14211889999999999</v>
      </c>
      <c r="I26207" s="7">
        <v>38.393000000000001</v>
      </c>
    </row>
    <row r="26208" spans="1:11" x14ac:dyDescent="0.25">
      <c r="A26208">
        <v>76117</v>
      </c>
      <c r="B26208" s="2">
        <v>9.3937609999999996</v>
      </c>
      <c r="C26208" s="3">
        <v>32261</v>
      </c>
      <c r="D26208" s="4">
        <v>19100</v>
      </c>
      <c r="E26208" t="s">
        <v>13905</v>
      </c>
      <c r="F26208" s="4" t="s">
        <v>13752</v>
      </c>
      <c r="G26208" s="5">
        <v>19586</v>
      </c>
      <c r="H26208" s="6">
        <v>8.3524799999999996E-2</v>
      </c>
      <c r="I26208" s="7">
        <v>48.515000000000001</v>
      </c>
      <c r="J26208" s="2">
        <v>53</v>
      </c>
      <c r="K26208">
        <v>3</v>
      </c>
    </row>
    <row r="26209" spans="1:11" x14ac:dyDescent="0.25">
      <c r="A26209">
        <v>66756</v>
      </c>
      <c r="B26209" s="2">
        <v>9.3889049999999994</v>
      </c>
      <c r="C26209" s="3">
        <v>890</v>
      </c>
      <c r="D26209" s="4">
        <v>38260</v>
      </c>
      <c r="E26209" t="s">
        <v>6939</v>
      </c>
      <c r="F26209" s="4" t="s">
        <v>12494</v>
      </c>
      <c r="G26209" s="5">
        <v>703</v>
      </c>
      <c r="H26209" s="6">
        <v>0.10384069999999999</v>
      </c>
      <c r="I26209" s="7">
        <v>45</v>
      </c>
    </row>
    <row r="26210" spans="1:11" x14ac:dyDescent="0.25">
      <c r="A26210">
        <v>33012</v>
      </c>
      <c r="B26210" s="2">
        <v>9.3754629999999999</v>
      </c>
      <c r="C26210" s="3">
        <v>74949</v>
      </c>
      <c r="D26210" s="4">
        <v>33100</v>
      </c>
      <c r="E26210" t="s">
        <v>6864</v>
      </c>
      <c r="F26210" s="4" t="s">
        <v>6689</v>
      </c>
      <c r="G26210" s="5">
        <v>55466</v>
      </c>
      <c r="H26210" s="6">
        <v>0.14740300000000001</v>
      </c>
      <c r="I26210" s="7">
        <v>37.472000000000001</v>
      </c>
      <c r="J26210" s="2">
        <v>46.777799999999999</v>
      </c>
      <c r="K26210">
        <v>9</v>
      </c>
    </row>
    <row r="26211" spans="1:11" x14ac:dyDescent="0.25">
      <c r="A26211">
        <v>63735</v>
      </c>
      <c r="B26211" s="2">
        <v>9.3620490000000007</v>
      </c>
      <c r="C26211" s="3">
        <v>819</v>
      </c>
      <c r="E26211" t="s">
        <v>12189</v>
      </c>
      <c r="F26211" s="4" t="s">
        <v>12102</v>
      </c>
      <c r="G26211" s="5">
        <v>575</v>
      </c>
      <c r="H26211" s="6">
        <v>0.10590280000000001</v>
      </c>
      <c r="I26211" s="7">
        <v>44.643000000000001</v>
      </c>
      <c r="J26211" s="2">
        <v>59</v>
      </c>
      <c r="K26211">
        <v>1</v>
      </c>
    </row>
    <row r="26212" spans="1:11" x14ac:dyDescent="0.25">
      <c r="A26212">
        <v>62947</v>
      </c>
      <c r="B26212" s="2">
        <v>9.3617980000000003</v>
      </c>
      <c r="C26212" s="3">
        <v>524</v>
      </c>
      <c r="E26212" t="s">
        <v>12078</v>
      </c>
      <c r="F26212" s="4" t="s">
        <v>11490</v>
      </c>
      <c r="G26212" s="5">
        <v>469</v>
      </c>
      <c r="H26212" s="6">
        <v>0.13617019999999999</v>
      </c>
      <c r="I26212" s="7">
        <v>39.411999999999999</v>
      </c>
    </row>
    <row r="26213" spans="1:11" x14ac:dyDescent="0.25">
      <c r="A26213">
        <v>42220</v>
      </c>
      <c r="B26213" s="2">
        <v>9.3605999999999998</v>
      </c>
      <c r="C26213" s="3">
        <v>7171</v>
      </c>
      <c r="E26213" t="s">
        <v>4645</v>
      </c>
      <c r="F26213" s="4" t="s">
        <v>7883</v>
      </c>
      <c r="G26213" s="5">
        <v>4537</v>
      </c>
      <c r="H26213" s="6">
        <v>8.3976200000000001E-2</v>
      </c>
      <c r="I26213" s="7">
        <v>48.43</v>
      </c>
      <c r="J26213" s="2">
        <v>33</v>
      </c>
      <c r="K26213">
        <v>1</v>
      </c>
    </row>
    <row r="26214" spans="1:11" x14ac:dyDescent="0.25">
      <c r="A26214">
        <v>28579</v>
      </c>
      <c r="B26214" s="2">
        <v>9.3593849999999996</v>
      </c>
      <c r="C26214" s="3">
        <v>607</v>
      </c>
      <c r="D26214" s="4">
        <v>33980</v>
      </c>
      <c r="E26214" t="s">
        <v>2622</v>
      </c>
      <c r="F26214" s="4" t="s">
        <v>5642</v>
      </c>
      <c r="G26214" s="5">
        <v>527</v>
      </c>
      <c r="H26214" s="6">
        <v>0.16888049999999999</v>
      </c>
      <c r="I26214" s="7">
        <v>33.75</v>
      </c>
    </row>
    <row r="26215" spans="1:11" x14ac:dyDescent="0.25">
      <c r="A26215">
        <v>28508</v>
      </c>
      <c r="B26215" s="2">
        <v>9.3589479999999998</v>
      </c>
      <c r="C26215" s="3">
        <v>2311</v>
      </c>
      <c r="E26215" t="s">
        <v>1931</v>
      </c>
      <c r="F26215" s="4" t="s">
        <v>5642</v>
      </c>
      <c r="G26215" s="5">
        <v>1296</v>
      </c>
      <c r="H26215" s="6">
        <v>0.11033949999999999</v>
      </c>
      <c r="I26215" s="7">
        <v>43.86</v>
      </c>
    </row>
    <row r="26216" spans="1:11" x14ac:dyDescent="0.25">
      <c r="A26216">
        <v>75784</v>
      </c>
      <c r="B26216" s="2">
        <v>9.3584960000000006</v>
      </c>
      <c r="C26216" s="3">
        <v>976</v>
      </c>
      <c r="D26216" s="4">
        <v>27380</v>
      </c>
      <c r="E26216" t="s">
        <v>13853</v>
      </c>
      <c r="F26216" s="4" t="s">
        <v>13752</v>
      </c>
      <c r="G26216" s="5">
        <v>586</v>
      </c>
      <c r="H26216" s="6">
        <v>0.1262799</v>
      </c>
      <c r="I26216" s="7">
        <v>41.103000000000002</v>
      </c>
    </row>
    <row r="26217" spans="1:11" x14ac:dyDescent="0.25">
      <c r="A26217">
        <v>62360</v>
      </c>
      <c r="B26217" s="2">
        <v>9.3580220000000001</v>
      </c>
      <c r="C26217" s="3">
        <v>2013</v>
      </c>
      <c r="D26217" s="4">
        <v>39500</v>
      </c>
      <c r="E26217" t="s">
        <v>11938</v>
      </c>
      <c r="F26217" s="4" t="s">
        <v>11490</v>
      </c>
      <c r="G26217" s="5">
        <v>1386</v>
      </c>
      <c r="H26217" s="6">
        <v>7.5703000000000006E-2</v>
      </c>
      <c r="I26217" s="7">
        <v>49.837000000000003</v>
      </c>
    </row>
    <row r="26218" spans="1:11" x14ac:dyDescent="0.25">
      <c r="A26218">
        <v>68072</v>
      </c>
      <c r="B26218" s="2">
        <v>9.3576840000000008</v>
      </c>
      <c r="C26218" s="3">
        <v>20</v>
      </c>
      <c r="D26218" s="4">
        <v>23340</v>
      </c>
      <c r="E26218" t="s">
        <v>9045</v>
      </c>
      <c r="F26218" s="4" t="s">
        <v>12738</v>
      </c>
      <c r="G26218" s="5">
        <v>17</v>
      </c>
      <c r="H26218" s="6">
        <v>0</v>
      </c>
      <c r="I26218" s="7">
        <v>62.917000000000002</v>
      </c>
    </row>
    <row r="26219" spans="1:11" x14ac:dyDescent="0.25">
      <c r="A26219">
        <v>83423</v>
      </c>
      <c r="B26219" s="2">
        <v>9.3575759999999999</v>
      </c>
      <c r="C26219" s="3">
        <v>762</v>
      </c>
      <c r="E26219" t="s">
        <v>9017</v>
      </c>
      <c r="F26219" s="4" t="s">
        <v>14725</v>
      </c>
      <c r="G26219" s="5">
        <v>425</v>
      </c>
      <c r="H26219" s="6">
        <v>0.1713615</v>
      </c>
      <c r="I26219" s="7">
        <v>33.304000000000002</v>
      </c>
    </row>
    <row r="26220" spans="1:11" x14ac:dyDescent="0.25">
      <c r="A26220">
        <v>62853</v>
      </c>
      <c r="B26220" s="2">
        <v>9.3573059999999995</v>
      </c>
      <c r="C26220" s="3">
        <v>943</v>
      </c>
      <c r="D26220" s="4">
        <v>16460</v>
      </c>
      <c r="E26220" t="s">
        <v>12033</v>
      </c>
      <c r="F26220" s="4" t="s">
        <v>11490</v>
      </c>
      <c r="G26220" s="5">
        <v>694</v>
      </c>
      <c r="H26220" s="6">
        <v>9.3525200000000003E-2</v>
      </c>
      <c r="I26220" s="7">
        <v>46.75</v>
      </c>
      <c r="J26220" s="2">
        <v>77</v>
      </c>
      <c r="K26220">
        <v>1</v>
      </c>
    </row>
    <row r="26221" spans="1:11" x14ac:dyDescent="0.25">
      <c r="A26221">
        <v>43822</v>
      </c>
      <c r="B26221" s="2">
        <v>9.356287</v>
      </c>
      <c r="C26221" s="3">
        <v>5084</v>
      </c>
      <c r="D26221" s="4">
        <v>49780</v>
      </c>
      <c r="E26221" t="s">
        <v>8452</v>
      </c>
      <c r="F26221" s="4" t="s">
        <v>8295</v>
      </c>
      <c r="G26221" s="5">
        <v>3559</v>
      </c>
      <c r="H26221" s="6">
        <v>8.12026E-2</v>
      </c>
      <c r="I26221" s="7">
        <v>48.869</v>
      </c>
    </row>
    <row r="26222" spans="1:11" x14ac:dyDescent="0.25">
      <c r="A26222">
        <v>30223</v>
      </c>
      <c r="B26222" s="2">
        <v>9.34971</v>
      </c>
      <c r="C26222" s="3">
        <v>36103</v>
      </c>
      <c r="D26222" s="4">
        <v>12060</v>
      </c>
      <c r="E26222" t="s">
        <v>6413</v>
      </c>
      <c r="F26222" s="4" t="s">
        <v>6363</v>
      </c>
      <c r="G26222" s="5">
        <v>23916</v>
      </c>
      <c r="H26222" s="6">
        <v>0.1182004</v>
      </c>
      <c r="I26222" s="7">
        <v>42.475000000000001</v>
      </c>
      <c r="J26222" s="2">
        <v>50.666699999999999</v>
      </c>
      <c r="K26222">
        <v>3</v>
      </c>
    </row>
    <row r="26223" spans="1:11" x14ac:dyDescent="0.25">
      <c r="A26223">
        <v>69030</v>
      </c>
      <c r="B26223" s="2">
        <v>9.3439340000000009</v>
      </c>
      <c r="C26223" s="3">
        <v>308</v>
      </c>
      <c r="E26223" t="s">
        <v>12893</v>
      </c>
      <c r="F26223" s="4" t="s">
        <v>12738</v>
      </c>
      <c r="G26223" s="5">
        <v>216</v>
      </c>
      <c r="H26223" s="6">
        <v>0.1342593</v>
      </c>
      <c r="I26223" s="7">
        <v>39.697000000000003</v>
      </c>
    </row>
    <row r="26224" spans="1:11" x14ac:dyDescent="0.25">
      <c r="A26224">
        <v>27860</v>
      </c>
      <c r="B26224" s="2">
        <v>9.3435000000000006</v>
      </c>
      <c r="C26224" s="3">
        <v>2670</v>
      </c>
      <c r="D26224" s="4">
        <v>47820</v>
      </c>
      <c r="E26224" t="s">
        <v>5779</v>
      </c>
      <c r="F26224" s="4" t="s">
        <v>5642</v>
      </c>
      <c r="G26224" s="5">
        <v>1585</v>
      </c>
      <c r="H26224" s="6">
        <v>9.3375399999999997E-2</v>
      </c>
      <c r="I26224" s="7">
        <v>46.75</v>
      </c>
    </row>
    <row r="26225" spans="1:12" x14ac:dyDescent="0.25">
      <c r="A26225">
        <v>35580</v>
      </c>
      <c r="B26225" s="2">
        <v>9.3424499999999995</v>
      </c>
      <c r="C26225" s="3">
        <v>4059</v>
      </c>
      <c r="D26225" s="4">
        <v>13820</v>
      </c>
      <c r="E26225" t="s">
        <v>6974</v>
      </c>
      <c r="F26225" s="4" t="s">
        <v>7027</v>
      </c>
      <c r="G26225" s="5">
        <v>2798</v>
      </c>
      <c r="H26225" s="6">
        <v>8.7919899999999995E-2</v>
      </c>
      <c r="I26225" s="7">
        <v>47.692</v>
      </c>
    </row>
    <row r="26226" spans="1:12" x14ac:dyDescent="0.25">
      <c r="A26226">
        <v>58269</v>
      </c>
      <c r="B26226" s="2">
        <v>9.3417460000000005</v>
      </c>
      <c r="C26226" s="3">
        <v>148</v>
      </c>
      <c r="E26226" t="s">
        <v>11121</v>
      </c>
      <c r="F26226" s="4" t="s">
        <v>11069</v>
      </c>
      <c r="G26226" s="5">
        <v>141</v>
      </c>
      <c r="H26226" s="6">
        <v>4.9645399999999999E-2</v>
      </c>
      <c r="I26226" s="7">
        <v>54.305999999999997</v>
      </c>
    </row>
    <row r="26227" spans="1:12" x14ac:dyDescent="0.25">
      <c r="A26227">
        <v>17941</v>
      </c>
      <c r="B26227" s="2">
        <v>9.3415739999999996</v>
      </c>
      <c r="C26227" s="3">
        <v>836</v>
      </c>
      <c r="D26227" s="4">
        <v>39060</v>
      </c>
      <c r="E26227" t="s">
        <v>3916</v>
      </c>
      <c r="F26227" s="4" t="s">
        <v>3003</v>
      </c>
      <c r="G26227" s="5">
        <v>574</v>
      </c>
      <c r="H26227" s="6">
        <v>4.8695700000000001E-2</v>
      </c>
      <c r="I26227" s="7">
        <v>54.463999999999999</v>
      </c>
    </row>
    <row r="26228" spans="1:12" x14ac:dyDescent="0.25">
      <c r="A26228">
        <v>39301</v>
      </c>
      <c r="B26228" s="2">
        <v>9.3372860000000006</v>
      </c>
      <c r="C26228" s="3">
        <v>25962</v>
      </c>
      <c r="D26228" s="4">
        <v>32940</v>
      </c>
      <c r="E26228" t="s">
        <v>2513</v>
      </c>
      <c r="F26228" s="4" t="s">
        <v>7633</v>
      </c>
      <c r="G26228" s="5">
        <v>17336</v>
      </c>
      <c r="H26228" s="6">
        <v>0.14259340000000001</v>
      </c>
      <c r="I26228" s="7">
        <v>38.231999999999999</v>
      </c>
      <c r="J26228" s="2">
        <v>56.333300000000001</v>
      </c>
      <c r="K26228">
        <v>12</v>
      </c>
      <c r="L26228" s="2">
        <v>99.7</v>
      </c>
    </row>
    <row r="26229" spans="1:12" x14ac:dyDescent="0.25">
      <c r="A26229">
        <v>78959</v>
      </c>
      <c r="B26229" s="2">
        <v>9.3328009999999999</v>
      </c>
      <c r="C26229" s="3">
        <v>2160</v>
      </c>
      <c r="E26229" t="s">
        <v>14332</v>
      </c>
      <c r="F26229" s="4" t="s">
        <v>13752</v>
      </c>
      <c r="G26229" s="5">
        <v>1402</v>
      </c>
      <c r="H26229" s="6">
        <v>7.9116199999999998E-2</v>
      </c>
      <c r="I26229" s="7">
        <v>49.198999999999998</v>
      </c>
    </row>
    <row r="26230" spans="1:12" x14ac:dyDescent="0.25">
      <c r="A26230">
        <v>79101</v>
      </c>
      <c r="B26230" s="2">
        <v>9.3319729999999996</v>
      </c>
      <c r="C26230" s="3">
        <v>2721</v>
      </c>
      <c r="D26230" s="4">
        <v>11100</v>
      </c>
      <c r="E26230" t="s">
        <v>14375</v>
      </c>
      <c r="F26230" s="4" t="s">
        <v>13752</v>
      </c>
      <c r="G26230" s="5">
        <v>2062</v>
      </c>
      <c r="H26230" s="6">
        <v>0.1168768</v>
      </c>
      <c r="I26230" s="7">
        <v>42.67</v>
      </c>
      <c r="J26230" s="2">
        <v>43</v>
      </c>
      <c r="K26230">
        <v>3</v>
      </c>
    </row>
    <row r="26231" spans="1:12" x14ac:dyDescent="0.25">
      <c r="A26231">
        <v>77475</v>
      </c>
      <c r="B26231" s="2">
        <v>9.3313989999999993</v>
      </c>
      <c r="C26231" s="3">
        <v>546</v>
      </c>
      <c r="E26231" t="s">
        <v>2815</v>
      </c>
      <c r="F26231" s="4" t="s">
        <v>13752</v>
      </c>
      <c r="G26231" s="5">
        <v>335</v>
      </c>
      <c r="H26231" s="6">
        <v>0</v>
      </c>
      <c r="I26231" s="7">
        <v>62.865000000000002</v>
      </c>
    </row>
    <row r="26232" spans="1:12" x14ac:dyDescent="0.25">
      <c r="A26232">
        <v>24311</v>
      </c>
      <c r="B26232" s="2">
        <v>9.3309580000000008</v>
      </c>
      <c r="C26232" s="3">
        <v>2154</v>
      </c>
      <c r="E26232" t="s">
        <v>5029</v>
      </c>
      <c r="F26232" s="4" t="s">
        <v>4335</v>
      </c>
      <c r="G26232" s="5">
        <v>1495</v>
      </c>
      <c r="H26232" s="6">
        <v>6.4213999999999993E-2</v>
      </c>
      <c r="I26232" s="7">
        <v>51.767000000000003</v>
      </c>
    </row>
    <row r="26233" spans="1:12" x14ac:dyDescent="0.25">
      <c r="A26233">
        <v>24966</v>
      </c>
      <c r="B26233" s="2">
        <v>9.3303650000000005</v>
      </c>
      <c r="C26233" s="3">
        <v>1246</v>
      </c>
      <c r="E26233" t="s">
        <v>5216</v>
      </c>
      <c r="F26233" s="4" t="s">
        <v>5144</v>
      </c>
      <c r="G26233" s="5">
        <v>980</v>
      </c>
      <c r="H26233" s="6">
        <v>0.12959180000000001</v>
      </c>
      <c r="I26233" s="7">
        <v>40.469000000000001</v>
      </c>
    </row>
    <row r="26234" spans="1:12" x14ac:dyDescent="0.25">
      <c r="A26234">
        <v>16950</v>
      </c>
      <c r="B26234" s="2">
        <v>9.3295300000000001</v>
      </c>
      <c r="C26234" s="3">
        <v>3516</v>
      </c>
      <c r="E26234" t="s">
        <v>67</v>
      </c>
      <c r="F26234" s="4" t="s">
        <v>3003</v>
      </c>
      <c r="G26234" s="5">
        <v>2509</v>
      </c>
      <c r="H26234" s="6">
        <v>0.10239040000000001</v>
      </c>
      <c r="I26234" s="7">
        <v>45.161000000000001</v>
      </c>
    </row>
    <row r="26235" spans="1:12" x14ac:dyDescent="0.25">
      <c r="A26235">
        <v>29809</v>
      </c>
      <c r="B26235" s="2">
        <v>9.3284859999999998</v>
      </c>
      <c r="C26235" s="3">
        <v>2849</v>
      </c>
      <c r="D26235" s="4">
        <v>12260</v>
      </c>
      <c r="E26235" t="s">
        <v>6326</v>
      </c>
      <c r="F26235" s="4" t="s">
        <v>6130</v>
      </c>
      <c r="G26235" s="5">
        <v>1845</v>
      </c>
      <c r="H26235" s="6">
        <v>0.10509209999999999</v>
      </c>
      <c r="I26235" s="7">
        <v>44.688000000000002</v>
      </c>
      <c r="J26235" s="2">
        <v>62</v>
      </c>
      <c r="K26235">
        <v>3</v>
      </c>
    </row>
    <row r="26236" spans="1:12" x14ac:dyDescent="0.25">
      <c r="A26236">
        <v>29943</v>
      </c>
      <c r="B26236" s="2">
        <v>9.3279789999999991</v>
      </c>
      <c r="C26236" s="3">
        <v>356</v>
      </c>
      <c r="D26236" s="4">
        <v>25940</v>
      </c>
      <c r="E26236" t="s">
        <v>6359</v>
      </c>
      <c r="F26236" s="4" t="s">
        <v>6130</v>
      </c>
      <c r="G26236" s="5">
        <v>268</v>
      </c>
      <c r="H26236" s="6">
        <v>4.0892199999999997E-2</v>
      </c>
      <c r="I26236" s="7">
        <v>55.780999999999999</v>
      </c>
    </row>
    <row r="26237" spans="1:12" x14ac:dyDescent="0.25">
      <c r="A26237">
        <v>14210</v>
      </c>
      <c r="B26237" s="2">
        <v>9.3257030000000007</v>
      </c>
      <c r="C26237" s="3">
        <v>13786</v>
      </c>
      <c r="D26237" s="4">
        <v>15380</v>
      </c>
      <c r="E26237" t="s">
        <v>2831</v>
      </c>
      <c r="F26237" s="4" t="s">
        <v>1280</v>
      </c>
      <c r="G26237" s="5">
        <v>9239</v>
      </c>
      <c r="H26237" s="6">
        <v>0.12241580000000001</v>
      </c>
      <c r="I26237" s="7">
        <v>41.688000000000002</v>
      </c>
      <c r="J26237" s="2">
        <v>49.4</v>
      </c>
      <c r="K26237">
        <v>5</v>
      </c>
    </row>
    <row r="26238" spans="1:12" x14ac:dyDescent="0.25">
      <c r="A26238">
        <v>27569</v>
      </c>
      <c r="B26238" s="2">
        <v>9.3221869999999996</v>
      </c>
      <c r="C26238" s="3">
        <v>7961</v>
      </c>
      <c r="D26238" s="4">
        <v>39580</v>
      </c>
      <c r="E26238" t="s">
        <v>187</v>
      </c>
      <c r="F26238" s="4" t="s">
        <v>5642</v>
      </c>
      <c r="G26238" s="5">
        <v>5453</v>
      </c>
      <c r="H26238" s="6">
        <v>9.4443399999999997E-2</v>
      </c>
      <c r="I26238" s="7">
        <v>46.518000000000001</v>
      </c>
      <c r="J26238" s="2">
        <v>55</v>
      </c>
      <c r="K26238">
        <v>1</v>
      </c>
    </row>
    <row r="26239" spans="1:12" x14ac:dyDescent="0.25">
      <c r="A26239">
        <v>78119</v>
      </c>
      <c r="B26239" s="2">
        <v>9.3195960000000007</v>
      </c>
      <c r="C26239" s="3">
        <v>7637</v>
      </c>
      <c r="E26239" t="s">
        <v>14184</v>
      </c>
      <c r="F26239" s="4" t="s">
        <v>13752</v>
      </c>
      <c r="G26239" s="5">
        <v>5375</v>
      </c>
      <c r="H26239" s="6">
        <v>9.2465099999999995E-2</v>
      </c>
      <c r="I26239" s="7">
        <v>46.856999999999999</v>
      </c>
    </row>
    <row r="26240" spans="1:12" x14ac:dyDescent="0.25">
      <c r="A26240">
        <v>63827</v>
      </c>
      <c r="B26240" s="2">
        <v>9.318168</v>
      </c>
      <c r="C26240" s="3">
        <v>864</v>
      </c>
      <c r="E26240" t="s">
        <v>12209</v>
      </c>
      <c r="F26240" s="4" t="s">
        <v>12102</v>
      </c>
      <c r="G26240" s="5">
        <v>593</v>
      </c>
      <c r="H26240" s="6">
        <v>4.7137999999999999E-2</v>
      </c>
      <c r="I26240" s="7">
        <v>54.688000000000002</v>
      </c>
    </row>
    <row r="26241" spans="1:11" x14ac:dyDescent="0.25">
      <c r="A26241">
        <v>63544</v>
      </c>
      <c r="B26241" s="2">
        <v>9.3178680000000007</v>
      </c>
      <c r="C26241" s="3">
        <v>975</v>
      </c>
      <c r="E26241" t="s">
        <v>12164</v>
      </c>
      <c r="F26241" s="4" t="s">
        <v>12102</v>
      </c>
      <c r="G26241" s="5">
        <v>662</v>
      </c>
      <c r="H26241" s="6">
        <v>0.1176471</v>
      </c>
      <c r="I26241" s="7">
        <v>42.5</v>
      </c>
      <c r="J26241" s="2">
        <v>36</v>
      </c>
      <c r="K26241">
        <v>1</v>
      </c>
    </row>
    <row r="26242" spans="1:11" x14ac:dyDescent="0.25">
      <c r="A26242">
        <v>65555</v>
      </c>
      <c r="B26242" s="2">
        <v>9.3175120000000007</v>
      </c>
      <c r="C26242" s="3">
        <v>1125</v>
      </c>
      <c r="E26242" t="s">
        <v>2684</v>
      </c>
      <c r="F26242" s="4" t="s">
        <v>12102</v>
      </c>
      <c r="G26242" s="5">
        <v>828</v>
      </c>
      <c r="H26242" s="6">
        <v>9.9033800000000005E-2</v>
      </c>
      <c r="I26242" s="7">
        <v>45.713999999999999</v>
      </c>
    </row>
    <row r="26243" spans="1:11" x14ac:dyDescent="0.25">
      <c r="A26243">
        <v>49322</v>
      </c>
      <c r="B26243" s="2">
        <v>9.3171189999999999</v>
      </c>
      <c r="C26243" s="3">
        <v>1281</v>
      </c>
      <c r="D26243" s="4">
        <v>24340</v>
      </c>
      <c r="E26243" t="s">
        <v>3283</v>
      </c>
      <c r="F26243" s="4" t="s">
        <v>9106</v>
      </c>
      <c r="G26243" s="5">
        <v>805</v>
      </c>
      <c r="H26243" s="6">
        <v>9.6774200000000005E-2</v>
      </c>
      <c r="I26243" s="7">
        <v>46.103000000000002</v>
      </c>
    </row>
    <row r="26244" spans="1:11" x14ac:dyDescent="0.25">
      <c r="A26244">
        <v>26273</v>
      </c>
      <c r="B26244" s="2">
        <v>9.3165490000000002</v>
      </c>
      <c r="C26244" s="3">
        <v>1781</v>
      </c>
      <c r="D26244" s="4">
        <v>21180</v>
      </c>
      <c r="E26244" t="s">
        <v>5523</v>
      </c>
      <c r="F26244" s="4" t="s">
        <v>5144</v>
      </c>
      <c r="G26244" s="5">
        <v>1570</v>
      </c>
      <c r="H26244" s="6">
        <v>4.8376799999999998E-2</v>
      </c>
      <c r="I26244" s="7">
        <v>54.463999999999999</v>
      </c>
    </row>
    <row r="26245" spans="1:11" x14ac:dyDescent="0.25">
      <c r="A26245">
        <v>25113</v>
      </c>
      <c r="B26245" s="2">
        <v>9.3160310000000006</v>
      </c>
      <c r="C26245" s="3">
        <v>776</v>
      </c>
      <c r="D26245" s="4">
        <v>16620</v>
      </c>
      <c r="E26245" t="s">
        <v>5267</v>
      </c>
      <c r="F26245" s="4" t="s">
        <v>5144</v>
      </c>
      <c r="G26245" s="5">
        <v>600</v>
      </c>
      <c r="H26245" s="6">
        <v>7.4999999999999997E-2</v>
      </c>
      <c r="I26245" s="7">
        <v>49.860999999999997</v>
      </c>
    </row>
    <row r="26246" spans="1:11" x14ac:dyDescent="0.25">
      <c r="A26246">
        <v>49030</v>
      </c>
      <c r="B26246" s="2">
        <v>9.3155090000000005</v>
      </c>
      <c r="C26246" s="3">
        <v>2487</v>
      </c>
      <c r="D26246" s="4">
        <v>44780</v>
      </c>
      <c r="E26246" t="s">
        <v>9308</v>
      </c>
      <c r="F26246" s="4" t="s">
        <v>9106</v>
      </c>
      <c r="G26246" s="5">
        <v>1582</v>
      </c>
      <c r="H26246" s="6">
        <v>8.2174499999999998E-2</v>
      </c>
      <c r="I26246" s="7">
        <v>48.610999999999997</v>
      </c>
    </row>
    <row r="26247" spans="1:11" x14ac:dyDescent="0.25">
      <c r="A26247">
        <v>15646</v>
      </c>
      <c r="B26247" s="2">
        <v>9.3150949999999995</v>
      </c>
      <c r="C26247" s="3">
        <v>192</v>
      </c>
      <c r="D26247" s="4">
        <v>38300</v>
      </c>
      <c r="E26247" t="s">
        <v>3234</v>
      </c>
      <c r="F26247" s="4" t="s">
        <v>3003</v>
      </c>
      <c r="G26247" s="5">
        <v>152</v>
      </c>
      <c r="H26247" s="6">
        <v>7.1895399999999998E-2</v>
      </c>
      <c r="I26247" s="7">
        <v>50.384999999999998</v>
      </c>
      <c r="J26247" s="2">
        <v>56</v>
      </c>
      <c r="K26247">
        <v>1</v>
      </c>
    </row>
    <row r="26248" spans="1:11" x14ac:dyDescent="0.25">
      <c r="A26248">
        <v>42722</v>
      </c>
      <c r="B26248" s="2">
        <v>9.3149479999999993</v>
      </c>
      <c r="C26248" s="3">
        <v>685</v>
      </c>
      <c r="E26248" t="s">
        <v>8281</v>
      </c>
      <c r="F26248" s="4" t="s">
        <v>7883</v>
      </c>
      <c r="G26248" s="5">
        <v>460</v>
      </c>
      <c r="H26248" s="6">
        <v>9.97831E-2</v>
      </c>
      <c r="I26248" s="7">
        <v>45.563000000000002</v>
      </c>
    </row>
    <row r="26249" spans="1:11" x14ac:dyDescent="0.25">
      <c r="A26249">
        <v>25287</v>
      </c>
      <c r="B26249" s="2">
        <v>9.3146020000000007</v>
      </c>
      <c r="C26249" s="3">
        <v>1190</v>
      </c>
      <c r="D26249" s="4">
        <v>38580</v>
      </c>
      <c r="E26249" t="s">
        <v>5326</v>
      </c>
      <c r="F26249" s="4" t="s">
        <v>5144</v>
      </c>
      <c r="G26249" s="5">
        <v>986</v>
      </c>
      <c r="H26249" s="6">
        <v>4.55927E-2</v>
      </c>
      <c r="I26249" s="7">
        <v>54.926000000000002</v>
      </c>
    </row>
    <row r="26250" spans="1:11" x14ac:dyDescent="0.25">
      <c r="A26250">
        <v>49099</v>
      </c>
      <c r="B26250" s="2">
        <v>9.3134259999999998</v>
      </c>
      <c r="C26250" s="3">
        <v>5747</v>
      </c>
      <c r="D26250" s="4">
        <v>44780</v>
      </c>
      <c r="E26250" t="s">
        <v>9332</v>
      </c>
      <c r="F26250" s="4" t="s">
        <v>9106</v>
      </c>
      <c r="G26250" s="5">
        <v>3918</v>
      </c>
      <c r="H26250" s="6">
        <v>7.8591499999999995E-2</v>
      </c>
      <c r="I26250" s="7">
        <v>49.216999999999999</v>
      </c>
      <c r="J26250" s="2">
        <v>64</v>
      </c>
      <c r="K26250">
        <v>1</v>
      </c>
    </row>
    <row r="26251" spans="1:11" x14ac:dyDescent="0.25">
      <c r="A26251">
        <v>64728</v>
      </c>
      <c r="B26251" s="2">
        <v>9.3123919999999991</v>
      </c>
      <c r="C26251" s="3">
        <v>607</v>
      </c>
      <c r="E26251" t="s">
        <v>12316</v>
      </c>
      <c r="F26251" s="4" t="s">
        <v>12102</v>
      </c>
      <c r="G26251" s="5">
        <v>395</v>
      </c>
      <c r="H26251" s="6">
        <v>0.121519</v>
      </c>
      <c r="I26251" s="7">
        <v>41.796999999999997</v>
      </c>
    </row>
    <row r="26252" spans="1:11" x14ac:dyDescent="0.25">
      <c r="A26252">
        <v>15757</v>
      </c>
      <c r="B26252" s="2">
        <v>9.3120239999999992</v>
      </c>
      <c r="C26252" s="3">
        <v>1529</v>
      </c>
      <c r="D26252" s="4">
        <v>20180</v>
      </c>
      <c r="E26252" t="s">
        <v>3300</v>
      </c>
      <c r="F26252" s="4" t="s">
        <v>3003</v>
      </c>
      <c r="G26252" s="5">
        <v>1134</v>
      </c>
      <c r="H26252" s="6">
        <v>8.1938300000000006E-2</v>
      </c>
      <c r="I26252" s="7">
        <v>48.636000000000003</v>
      </c>
      <c r="J26252" s="2">
        <v>65</v>
      </c>
      <c r="K26252">
        <v>1</v>
      </c>
    </row>
    <row r="26253" spans="1:11" x14ac:dyDescent="0.25">
      <c r="A26253">
        <v>48091</v>
      </c>
      <c r="B26253" s="2">
        <v>9.3070559999999993</v>
      </c>
      <c r="C26253" s="3">
        <v>30504</v>
      </c>
      <c r="D26253" s="4">
        <v>19820</v>
      </c>
      <c r="E26253" t="s">
        <v>65</v>
      </c>
      <c r="F26253" s="4" t="s">
        <v>9106</v>
      </c>
      <c r="G26253" s="5">
        <v>19620</v>
      </c>
      <c r="H26253" s="6">
        <v>0.1240571</v>
      </c>
      <c r="I26253" s="7">
        <v>41.353000000000002</v>
      </c>
      <c r="J26253" s="2">
        <v>53.285699999999999</v>
      </c>
      <c r="K26253">
        <v>7</v>
      </c>
    </row>
    <row r="26254" spans="1:11" x14ac:dyDescent="0.25">
      <c r="A26254">
        <v>60469</v>
      </c>
      <c r="B26254" s="2">
        <v>9.3014609999999998</v>
      </c>
      <c r="C26254" s="3">
        <v>5934</v>
      </c>
      <c r="D26254" s="4">
        <v>16980</v>
      </c>
      <c r="E26254" t="s">
        <v>9497</v>
      </c>
      <c r="F26254" s="4" t="s">
        <v>11490</v>
      </c>
      <c r="G26254" s="5">
        <v>3757</v>
      </c>
      <c r="H26254" s="6">
        <v>8.4087300000000004E-2</v>
      </c>
      <c r="I26254" s="7">
        <v>48.26</v>
      </c>
    </row>
    <row r="26255" spans="1:11" x14ac:dyDescent="0.25">
      <c r="A26255">
        <v>27027</v>
      </c>
      <c r="B26255" s="2">
        <v>9.2998309999999993</v>
      </c>
      <c r="C26255" s="3">
        <v>4689</v>
      </c>
      <c r="D26255" s="4">
        <v>24660</v>
      </c>
      <c r="E26255" t="s">
        <v>5654</v>
      </c>
      <c r="F26255" s="4" t="s">
        <v>5642</v>
      </c>
      <c r="G26255" s="5">
        <v>3046</v>
      </c>
      <c r="H26255" s="6">
        <v>9.55038E-2</v>
      </c>
      <c r="I26255" s="7">
        <v>46.286999999999999</v>
      </c>
      <c r="J26255" s="2">
        <v>59</v>
      </c>
      <c r="K26255">
        <v>1</v>
      </c>
    </row>
    <row r="26256" spans="1:11" x14ac:dyDescent="0.25">
      <c r="A26256">
        <v>31730</v>
      </c>
      <c r="B26256" s="2">
        <v>9.297644</v>
      </c>
      <c r="C26256" s="3">
        <v>9282</v>
      </c>
      <c r="E26256" t="s">
        <v>6650</v>
      </c>
      <c r="F26256" s="4" t="s">
        <v>6363</v>
      </c>
      <c r="G26256" s="5">
        <v>6087</v>
      </c>
      <c r="H26256" s="6">
        <v>0.15358079999999999</v>
      </c>
      <c r="I26256" s="7">
        <v>36.25</v>
      </c>
    </row>
    <row r="26257" spans="1:11" x14ac:dyDescent="0.25">
      <c r="A26257">
        <v>28358</v>
      </c>
      <c r="B26257" s="2">
        <v>9.2901989999999994</v>
      </c>
      <c r="C26257" s="3">
        <v>39647</v>
      </c>
      <c r="D26257" s="4">
        <v>31300</v>
      </c>
      <c r="E26257" t="s">
        <v>1604</v>
      </c>
      <c r="F26257" s="4" t="s">
        <v>5642</v>
      </c>
      <c r="G26257" s="5">
        <v>25016</v>
      </c>
      <c r="H26257" s="6">
        <v>0.1387912</v>
      </c>
      <c r="I26257" s="7">
        <v>38.805</v>
      </c>
      <c r="J26257" s="2">
        <v>54.5</v>
      </c>
      <c r="K26257">
        <v>2</v>
      </c>
    </row>
    <row r="26258" spans="1:11" x14ac:dyDescent="0.25">
      <c r="A26258">
        <v>4927</v>
      </c>
      <c r="B26258" s="2">
        <v>9.2836230000000004</v>
      </c>
      <c r="C26258" s="3">
        <v>3426</v>
      </c>
      <c r="D26258" s="4">
        <v>12300</v>
      </c>
      <c r="E26258" t="s">
        <v>168</v>
      </c>
      <c r="F26258" s="4" t="s">
        <v>701</v>
      </c>
      <c r="G26258" s="5">
        <v>2457</v>
      </c>
      <c r="H26258" s="6">
        <v>9.9308099999999996E-2</v>
      </c>
      <c r="I26258" s="7">
        <v>45.625</v>
      </c>
    </row>
    <row r="26259" spans="1:11" x14ac:dyDescent="0.25">
      <c r="A26259">
        <v>26411</v>
      </c>
      <c r="B26259" s="2">
        <v>9.2828839999999992</v>
      </c>
      <c r="C26259" s="3">
        <v>772</v>
      </c>
      <c r="D26259" s="4">
        <v>17220</v>
      </c>
      <c r="E26259" t="s">
        <v>5554</v>
      </c>
      <c r="F26259" s="4" t="s">
        <v>5144</v>
      </c>
      <c r="G26259" s="5">
        <v>626</v>
      </c>
      <c r="H26259" s="6">
        <v>0.10207339999999999</v>
      </c>
      <c r="I26259" s="7">
        <v>45.146999999999998</v>
      </c>
    </row>
    <row r="26260" spans="1:11" x14ac:dyDescent="0.25">
      <c r="A26260">
        <v>55007</v>
      </c>
      <c r="B26260" s="2">
        <v>9.2823259999999994</v>
      </c>
      <c r="C26260" s="3">
        <v>2351</v>
      </c>
      <c r="E26260" t="s">
        <v>8520</v>
      </c>
      <c r="F26260" s="4" t="s">
        <v>10428</v>
      </c>
      <c r="G26260" s="5">
        <v>1699</v>
      </c>
      <c r="H26260" s="6">
        <v>6.2978199999999998E-2</v>
      </c>
      <c r="I26260" s="7">
        <v>51.902000000000001</v>
      </c>
    </row>
    <row r="26261" spans="1:11" x14ac:dyDescent="0.25">
      <c r="A26261">
        <v>35545</v>
      </c>
      <c r="B26261" s="2">
        <v>9.2819020000000005</v>
      </c>
      <c r="C26261" s="3">
        <v>93</v>
      </c>
      <c r="E26261" t="s">
        <v>7104</v>
      </c>
      <c r="F26261" s="4" t="s">
        <v>7027</v>
      </c>
      <c r="G26261" s="5">
        <v>71</v>
      </c>
      <c r="H26261" s="6">
        <v>2.8169E-2</v>
      </c>
      <c r="I26261" s="7">
        <v>57.917000000000002</v>
      </c>
    </row>
    <row r="26262" spans="1:11" x14ac:dyDescent="0.25">
      <c r="A26262">
        <v>49753</v>
      </c>
      <c r="B26262" s="2">
        <v>9.2815220000000007</v>
      </c>
      <c r="C26262" s="3">
        <v>1983</v>
      </c>
      <c r="D26262" s="4">
        <v>10980</v>
      </c>
      <c r="E26262" t="s">
        <v>9485</v>
      </c>
      <c r="F26262" s="4" t="s">
        <v>9106</v>
      </c>
      <c r="G26262" s="5">
        <v>1514</v>
      </c>
      <c r="H26262" s="6">
        <v>9.7029699999999997E-2</v>
      </c>
      <c r="I26262" s="7">
        <v>46</v>
      </c>
    </row>
    <row r="26263" spans="1:11" x14ac:dyDescent="0.25">
      <c r="A26263">
        <v>28433</v>
      </c>
      <c r="B26263" s="2">
        <v>9.2803799999999992</v>
      </c>
      <c r="C26263" s="3">
        <v>4776</v>
      </c>
      <c r="E26263" t="s">
        <v>5953</v>
      </c>
      <c r="F26263" s="4" t="s">
        <v>5642</v>
      </c>
      <c r="G26263" s="5">
        <v>3249</v>
      </c>
      <c r="H26263" s="6">
        <v>7.5407799999999997E-2</v>
      </c>
      <c r="I26263" s="7">
        <v>49.734000000000002</v>
      </c>
    </row>
    <row r="26264" spans="1:11" x14ac:dyDescent="0.25">
      <c r="A26264">
        <v>12475</v>
      </c>
      <c r="B26264" s="2">
        <v>9.2795539999999992</v>
      </c>
      <c r="C26264" s="3">
        <v>239</v>
      </c>
      <c r="D26264" s="4">
        <v>28740</v>
      </c>
      <c r="E26264" t="s">
        <v>2236</v>
      </c>
      <c r="F26264" s="4" t="s">
        <v>1280</v>
      </c>
      <c r="G26264" s="5">
        <v>202</v>
      </c>
      <c r="H26264" s="6">
        <v>8.4158399999999994E-2</v>
      </c>
      <c r="I26264" s="7">
        <v>48.203000000000003</v>
      </c>
    </row>
    <row r="26265" spans="1:11" x14ac:dyDescent="0.25">
      <c r="A26265">
        <v>39328</v>
      </c>
      <c r="B26265" s="2">
        <v>9.2786810000000006</v>
      </c>
      <c r="C26265" s="3">
        <v>5058</v>
      </c>
      <c r="D26265" s="4">
        <v>32940</v>
      </c>
      <c r="E26265" t="s">
        <v>7782</v>
      </c>
      <c r="F26265" s="4" t="s">
        <v>7633</v>
      </c>
      <c r="G26265" s="5">
        <v>3451</v>
      </c>
      <c r="H26265" s="6">
        <v>0.1158749</v>
      </c>
      <c r="I26265" s="7">
        <v>42.719000000000001</v>
      </c>
    </row>
    <row r="26266" spans="1:11" x14ac:dyDescent="0.25">
      <c r="A26266">
        <v>55785</v>
      </c>
      <c r="B26266" s="2">
        <v>9.2778220000000005</v>
      </c>
      <c r="C26266" s="3">
        <v>177</v>
      </c>
      <c r="D26266" s="4">
        <v>14660</v>
      </c>
      <c r="E26266" t="s">
        <v>10553</v>
      </c>
      <c r="F26266" s="4" t="s">
        <v>10428</v>
      </c>
      <c r="G26266" s="5">
        <v>138</v>
      </c>
      <c r="H26266" s="6">
        <v>0.1223022</v>
      </c>
      <c r="I26266" s="7">
        <v>41.606999999999999</v>
      </c>
    </row>
    <row r="26267" spans="1:11" x14ac:dyDescent="0.25">
      <c r="A26267">
        <v>62886</v>
      </c>
      <c r="B26267" s="2">
        <v>9.2777119999999993</v>
      </c>
      <c r="C26267" s="3">
        <v>485</v>
      </c>
      <c r="E26267" t="s">
        <v>5794</v>
      </c>
      <c r="F26267" s="4" t="s">
        <v>11490</v>
      </c>
      <c r="G26267" s="5">
        <v>321</v>
      </c>
      <c r="H26267" s="6">
        <v>9.9378900000000006E-2</v>
      </c>
      <c r="I26267" s="7">
        <v>45.567999999999998</v>
      </c>
      <c r="J26267" s="2">
        <v>59</v>
      </c>
      <c r="K26267">
        <v>1</v>
      </c>
    </row>
    <row r="26268" spans="1:11" x14ac:dyDescent="0.25">
      <c r="A26268">
        <v>92231</v>
      </c>
      <c r="B26268" s="2">
        <v>9.2720929999999999</v>
      </c>
      <c r="C26268" s="3">
        <v>39674</v>
      </c>
      <c r="D26268" s="4">
        <v>20940</v>
      </c>
      <c r="E26268" t="s">
        <v>15499</v>
      </c>
      <c r="F26268" s="4" t="s">
        <v>15368</v>
      </c>
      <c r="G26268" s="5">
        <v>23158</v>
      </c>
      <c r="H26268" s="6">
        <v>0.13381979999999999</v>
      </c>
      <c r="I26268" s="7">
        <v>39.615000000000002</v>
      </c>
      <c r="J26268" s="2">
        <v>52</v>
      </c>
      <c r="K26268">
        <v>4</v>
      </c>
    </row>
    <row r="26269" spans="1:11" x14ac:dyDescent="0.25">
      <c r="A26269">
        <v>38583</v>
      </c>
      <c r="B26269" s="2">
        <v>9.2625419999999998</v>
      </c>
      <c r="C26269" s="3">
        <v>24004</v>
      </c>
      <c r="E26269" t="s">
        <v>1545</v>
      </c>
      <c r="F26269" s="4" t="s">
        <v>7348</v>
      </c>
      <c r="G26269" s="5">
        <v>16750</v>
      </c>
      <c r="H26269" s="6">
        <v>0.12083579999999999</v>
      </c>
      <c r="I26269" s="7">
        <v>41.856000000000002</v>
      </c>
      <c r="J26269" s="2">
        <v>51.5</v>
      </c>
      <c r="K26269">
        <v>2</v>
      </c>
    </row>
    <row r="26270" spans="1:11" x14ac:dyDescent="0.25">
      <c r="A26270">
        <v>71463</v>
      </c>
      <c r="B26270" s="2">
        <v>9.2567419999999991</v>
      </c>
      <c r="C26270" s="3">
        <v>10128</v>
      </c>
      <c r="E26270" t="s">
        <v>1270</v>
      </c>
      <c r="F26270" s="4" t="s">
        <v>12927</v>
      </c>
      <c r="G26270" s="5">
        <v>7492</v>
      </c>
      <c r="H26270" s="6">
        <v>9.9973300000000001E-2</v>
      </c>
      <c r="I26270" s="7">
        <v>45.457000000000001</v>
      </c>
      <c r="J26270" s="2">
        <v>64.5</v>
      </c>
      <c r="K26270">
        <v>2</v>
      </c>
    </row>
    <row r="26271" spans="1:11" x14ac:dyDescent="0.25">
      <c r="A26271">
        <v>26320</v>
      </c>
      <c r="B26271" s="2">
        <v>9.2548030000000008</v>
      </c>
      <c r="C26271" s="3">
        <v>800</v>
      </c>
      <c r="E26271" t="s">
        <v>2902</v>
      </c>
      <c r="F26271" s="4" t="s">
        <v>5144</v>
      </c>
      <c r="G26271" s="5">
        <v>610</v>
      </c>
      <c r="H26271" s="6">
        <v>0.10983610000000001</v>
      </c>
      <c r="I26271" s="7">
        <v>43.75</v>
      </c>
    </row>
    <row r="26272" spans="1:11" x14ac:dyDescent="0.25">
      <c r="A26272">
        <v>45506</v>
      </c>
      <c r="B26272" s="2">
        <v>9.2524580000000007</v>
      </c>
      <c r="C26272" s="3">
        <v>14420</v>
      </c>
      <c r="D26272" s="4">
        <v>44220</v>
      </c>
      <c r="E26272" t="s">
        <v>76</v>
      </c>
      <c r="F26272" s="4" t="s">
        <v>8295</v>
      </c>
      <c r="G26272" s="5">
        <v>9185</v>
      </c>
      <c r="H26272" s="6">
        <v>0.13750680000000001</v>
      </c>
      <c r="I26272" s="7">
        <v>38.966999999999999</v>
      </c>
      <c r="J26272" s="2">
        <v>45.666699999999999</v>
      </c>
      <c r="K26272">
        <v>3</v>
      </c>
    </row>
    <row r="26273" spans="1:12" x14ac:dyDescent="0.25">
      <c r="A26273">
        <v>83443</v>
      </c>
      <c r="B26273" s="2">
        <v>9.2500889999999991</v>
      </c>
      <c r="C26273" s="3">
        <v>1138</v>
      </c>
      <c r="D26273" s="4">
        <v>26820</v>
      </c>
      <c r="E26273" t="s">
        <v>14770</v>
      </c>
      <c r="F26273" s="4" t="s">
        <v>14725</v>
      </c>
      <c r="G26273" s="5">
        <v>707</v>
      </c>
      <c r="H26273" s="6">
        <v>0.1032532</v>
      </c>
      <c r="I26273" s="7">
        <v>44.886000000000003</v>
      </c>
    </row>
    <row r="26274" spans="1:12" x14ac:dyDescent="0.25">
      <c r="A26274">
        <v>74833</v>
      </c>
      <c r="B26274" s="2">
        <v>9.2498039999999992</v>
      </c>
      <c r="C26274" s="3">
        <v>675</v>
      </c>
      <c r="E26274" t="s">
        <v>13711</v>
      </c>
      <c r="F26274" s="4" t="s">
        <v>13462</v>
      </c>
      <c r="G26274" s="5">
        <v>483</v>
      </c>
      <c r="H26274" s="6">
        <v>9.1097300000000006E-2</v>
      </c>
      <c r="I26274" s="7">
        <v>46.978999999999999</v>
      </c>
    </row>
    <row r="26275" spans="1:12" x14ac:dyDescent="0.25">
      <c r="A26275">
        <v>48146</v>
      </c>
      <c r="B26275" s="2">
        <v>9.2436659999999993</v>
      </c>
      <c r="C26275" s="3">
        <v>37458</v>
      </c>
      <c r="D26275" s="4">
        <v>19820</v>
      </c>
      <c r="E26275" t="s">
        <v>1364</v>
      </c>
      <c r="F26275" s="4" t="s">
        <v>9106</v>
      </c>
      <c r="G26275" s="5">
        <v>25173</v>
      </c>
      <c r="H26275" s="6">
        <v>8.2707699999999995E-2</v>
      </c>
      <c r="I26275" s="7">
        <v>48.420999999999999</v>
      </c>
      <c r="J26275" s="2">
        <v>51.777799999999999</v>
      </c>
      <c r="K26275">
        <v>9</v>
      </c>
    </row>
    <row r="26276" spans="1:12" x14ac:dyDescent="0.25">
      <c r="A26276">
        <v>79245</v>
      </c>
      <c r="B26276" s="2">
        <v>9.2372859999999992</v>
      </c>
      <c r="C26276" s="3">
        <v>2191</v>
      </c>
      <c r="E26276" t="s">
        <v>2512</v>
      </c>
      <c r="F26276" s="4" t="s">
        <v>13752</v>
      </c>
      <c r="G26276" s="5">
        <v>1485</v>
      </c>
      <c r="H26276" s="6">
        <v>0.1164983</v>
      </c>
      <c r="I26276" s="7">
        <v>42.570999999999998</v>
      </c>
      <c r="J26276" s="2">
        <v>54</v>
      </c>
      <c r="K26276">
        <v>2</v>
      </c>
    </row>
    <row r="26277" spans="1:12" x14ac:dyDescent="0.25">
      <c r="A26277">
        <v>71862</v>
      </c>
      <c r="B26277" s="2">
        <v>9.2368159999999992</v>
      </c>
      <c r="C26277" s="3">
        <v>601</v>
      </c>
      <c r="E26277" t="s">
        <v>579</v>
      </c>
      <c r="F26277" s="4" t="s">
        <v>13183</v>
      </c>
      <c r="G26277" s="5">
        <v>472</v>
      </c>
      <c r="H26277" s="6">
        <v>0.1057082</v>
      </c>
      <c r="I26277" s="7">
        <v>44.432000000000002</v>
      </c>
    </row>
    <row r="26278" spans="1:12" x14ac:dyDescent="0.25">
      <c r="A26278">
        <v>30557</v>
      </c>
      <c r="B26278" s="2">
        <v>9.2358779999999996</v>
      </c>
      <c r="C26278" s="3">
        <v>4777</v>
      </c>
      <c r="D26278" s="4">
        <v>45740</v>
      </c>
      <c r="E26278" t="s">
        <v>3160</v>
      </c>
      <c r="F26278" s="4" t="s">
        <v>6363</v>
      </c>
      <c r="G26278" s="5">
        <v>3448</v>
      </c>
      <c r="H26278" s="6">
        <v>9.5969799999999994E-2</v>
      </c>
      <c r="I26278" s="7">
        <v>46.109000000000002</v>
      </c>
    </row>
    <row r="26279" spans="1:12" x14ac:dyDescent="0.25">
      <c r="A26279">
        <v>55411</v>
      </c>
      <c r="B26279" s="2">
        <v>9.2313890000000001</v>
      </c>
      <c r="C26279" s="3">
        <v>29284</v>
      </c>
      <c r="D26279" s="4">
        <v>33460</v>
      </c>
      <c r="E26279" t="s">
        <v>10500</v>
      </c>
      <c r="F26279" s="4" t="s">
        <v>10428</v>
      </c>
      <c r="G26279" s="5">
        <v>15310</v>
      </c>
      <c r="H26279" s="6">
        <v>0.17947879999999999</v>
      </c>
      <c r="I26279" s="7">
        <v>31.664000000000001</v>
      </c>
      <c r="J26279" s="2">
        <v>43.15</v>
      </c>
      <c r="K26279">
        <v>20</v>
      </c>
      <c r="L26279" s="2">
        <v>67.900000000000006</v>
      </c>
    </row>
    <row r="26280" spans="1:12" x14ac:dyDescent="0.25">
      <c r="A26280">
        <v>43773</v>
      </c>
      <c r="B26280" s="2">
        <v>9.2272180000000006</v>
      </c>
      <c r="C26280" s="3">
        <v>3168</v>
      </c>
      <c r="D26280" s="4">
        <v>15740</v>
      </c>
      <c r="E26280" t="s">
        <v>8442</v>
      </c>
      <c r="F26280" s="4" t="s">
        <v>8295</v>
      </c>
      <c r="G26280" s="5">
        <v>2121</v>
      </c>
      <c r="H26280" s="6">
        <v>6.8363999999999994E-2</v>
      </c>
      <c r="I26280" s="7">
        <v>50.863999999999997</v>
      </c>
    </row>
    <row r="26281" spans="1:12" x14ac:dyDescent="0.25">
      <c r="A26281">
        <v>41175</v>
      </c>
      <c r="B26281" s="2">
        <v>9.2257840000000009</v>
      </c>
      <c r="C26281" s="3">
        <v>5614</v>
      </c>
      <c r="D26281" s="4">
        <v>26580</v>
      </c>
      <c r="E26281" t="s">
        <v>8031</v>
      </c>
      <c r="F26281" s="4" t="s">
        <v>7883</v>
      </c>
      <c r="G26281" s="5">
        <v>3872</v>
      </c>
      <c r="H26281" s="6">
        <v>0.1017299</v>
      </c>
      <c r="I26281" s="7">
        <v>45.095999999999997</v>
      </c>
    </row>
    <row r="26282" spans="1:12" x14ac:dyDescent="0.25">
      <c r="A26282">
        <v>56356</v>
      </c>
      <c r="B26282" s="2">
        <v>9.2248079999999995</v>
      </c>
      <c r="C26282" s="3">
        <v>303</v>
      </c>
      <c r="D26282" s="4">
        <v>41060</v>
      </c>
      <c r="E26282" t="s">
        <v>10724</v>
      </c>
      <c r="F26282" s="4" t="s">
        <v>10428</v>
      </c>
      <c r="G26282" s="5">
        <v>209</v>
      </c>
      <c r="H26282" s="6">
        <v>9.0909100000000007E-2</v>
      </c>
      <c r="I26282" s="7">
        <v>46.963999999999999</v>
      </c>
    </row>
    <row r="26283" spans="1:12" x14ac:dyDescent="0.25">
      <c r="A26283">
        <v>48880</v>
      </c>
      <c r="B26283" s="2">
        <v>9.2229770000000002</v>
      </c>
      <c r="C26283" s="3">
        <v>10309</v>
      </c>
      <c r="D26283" s="4">
        <v>10940</v>
      </c>
      <c r="E26283" t="s">
        <v>9297</v>
      </c>
      <c r="F26283" s="4" t="s">
        <v>9106</v>
      </c>
      <c r="G26283" s="5">
        <v>7440</v>
      </c>
      <c r="H26283" s="6">
        <v>8.5618299999999994E-2</v>
      </c>
      <c r="I26283" s="7">
        <v>47.878</v>
      </c>
      <c r="J26283" s="2">
        <v>40.5</v>
      </c>
      <c r="K26283">
        <v>2</v>
      </c>
    </row>
    <row r="26284" spans="1:12" x14ac:dyDescent="0.25">
      <c r="A26284">
        <v>87321</v>
      </c>
      <c r="B26284" s="2">
        <v>9.2209120000000002</v>
      </c>
      <c r="C26284" s="3">
        <v>1667</v>
      </c>
      <c r="D26284" s="4">
        <v>24380</v>
      </c>
      <c r="E26284" t="s">
        <v>14558</v>
      </c>
      <c r="F26284" s="4" t="s">
        <v>15124</v>
      </c>
      <c r="G26284" s="5">
        <v>1190</v>
      </c>
      <c r="H26284" s="6">
        <v>0.14273720000000001</v>
      </c>
      <c r="I26284" s="7">
        <v>38</v>
      </c>
    </row>
    <row r="26285" spans="1:12" x14ac:dyDescent="0.25">
      <c r="A26285">
        <v>63781</v>
      </c>
      <c r="B26285" s="2">
        <v>9.2204239999999995</v>
      </c>
      <c r="C26285" s="3">
        <v>1080</v>
      </c>
      <c r="D26285" s="4">
        <v>16020</v>
      </c>
      <c r="E26285" t="s">
        <v>12199</v>
      </c>
      <c r="F26285" s="4" t="s">
        <v>12102</v>
      </c>
      <c r="G26285" s="5">
        <v>852</v>
      </c>
      <c r="H26285" s="6">
        <v>9.3786599999999998E-2</v>
      </c>
      <c r="I26285" s="7">
        <v>46.457999999999998</v>
      </c>
      <c r="J26285" s="2">
        <v>43</v>
      </c>
      <c r="K26285">
        <v>1</v>
      </c>
    </row>
    <row r="26286" spans="1:12" x14ac:dyDescent="0.25">
      <c r="A26286">
        <v>29693</v>
      </c>
      <c r="B26286" s="2">
        <v>9.2177480000000003</v>
      </c>
      <c r="C26286" s="3">
        <v>14114</v>
      </c>
      <c r="D26286" s="4">
        <v>42860</v>
      </c>
      <c r="E26286" t="s">
        <v>159</v>
      </c>
      <c r="F26286" s="4" t="s">
        <v>6130</v>
      </c>
      <c r="G26286" s="5">
        <v>10331</v>
      </c>
      <c r="H26286" s="6">
        <v>0.13106190000000001</v>
      </c>
      <c r="I26286" s="7">
        <v>40.012999999999998</v>
      </c>
      <c r="J26286" s="2">
        <v>50</v>
      </c>
      <c r="K26286">
        <v>1</v>
      </c>
    </row>
    <row r="26287" spans="1:12" x14ac:dyDescent="0.25">
      <c r="A26287">
        <v>40701</v>
      </c>
      <c r="B26287" s="2">
        <v>9.2106049999999993</v>
      </c>
      <c r="C26287" s="3">
        <v>28250</v>
      </c>
      <c r="D26287" s="4">
        <v>30940</v>
      </c>
      <c r="E26287" t="s">
        <v>7951</v>
      </c>
      <c r="F26287" s="4" t="s">
        <v>7883</v>
      </c>
      <c r="G26287" s="5">
        <v>19517</v>
      </c>
      <c r="H26287" s="6">
        <v>0.13582330000000001</v>
      </c>
      <c r="I26287" s="7">
        <v>39.189</v>
      </c>
      <c r="J26287" s="2">
        <v>55.833300000000001</v>
      </c>
      <c r="K26287">
        <v>6</v>
      </c>
    </row>
    <row r="26288" spans="1:12" x14ac:dyDescent="0.25">
      <c r="A26288">
        <v>15698</v>
      </c>
      <c r="B26288" s="2">
        <v>9.2057920000000006</v>
      </c>
      <c r="C26288" s="3">
        <v>723</v>
      </c>
      <c r="D26288" s="4">
        <v>38300</v>
      </c>
      <c r="E26288" t="s">
        <v>3266</v>
      </c>
      <c r="F26288" s="4" t="s">
        <v>3003</v>
      </c>
      <c r="G26288" s="5">
        <v>592</v>
      </c>
      <c r="H26288" s="6">
        <v>8.2630700000000001E-2</v>
      </c>
      <c r="I26288" s="7">
        <v>48.375</v>
      </c>
      <c r="J26288" s="2">
        <v>65</v>
      </c>
      <c r="K26288">
        <v>1</v>
      </c>
    </row>
    <row r="26289" spans="1:12" x14ac:dyDescent="0.25">
      <c r="A26289">
        <v>61431</v>
      </c>
      <c r="B26289" s="2">
        <v>9.2055740000000004</v>
      </c>
      <c r="C26289" s="3">
        <v>501</v>
      </c>
      <c r="D26289" s="4">
        <v>15900</v>
      </c>
      <c r="E26289" t="s">
        <v>7800</v>
      </c>
      <c r="F26289" s="4" t="s">
        <v>11490</v>
      </c>
      <c r="G26289" s="5">
        <v>317</v>
      </c>
      <c r="H26289" s="6">
        <v>8.2018900000000006E-2</v>
      </c>
      <c r="I26289" s="7">
        <v>48.472000000000001</v>
      </c>
    </row>
    <row r="26290" spans="1:12" x14ac:dyDescent="0.25">
      <c r="A26290">
        <v>35061</v>
      </c>
      <c r="B26290" s="2">
        <v>9.2052370000000003</v>
      </c>
      <c r="C26290" s="3">
        <v>1437</v>
      </c>
      <c r="D26290" s="4">
        <v>13820</v>
      </c>
      <c r="E26290" t="s">
        <v>7046</v>
      </c>
      <c r="F26290" s="4" t="s">
        <v>7027</v>
      </c>
      <c r="G26290" s="5">
        <v>1087</v>
      </c>
      <c r="H26290" s="6">
        <v>0.1168353</v>
      </c>
      <c r="I26290" s="7">
        <v>42.447000000000003</v>
      </c>
    </row>
    <row r="26291" spans="1:12" x14ac:dyDescent="0.25">
      <c r="A26291">
        <v>97735</v>
      </c>
      <c r="B26291" s="2">
        <v>9.2049540000000007</v>
      </c>
      <c r="C26291" s="3">
        <v>163</v>
      </c>
      <c r="E26291" t="s">
        <v>16305</v>
      </c>
      <c r="F26291" s="4" t="s">
        <v>16170</v>
      </c>
      <c r="G26291" s="5">
        <v>90</v>
      </c>
      <c r="H26291" s="6">
        <v>0.17582420000000001</v>
      </c>
      <c r="I26291" s="7">
        <v>32.25</v>
      </c>
    </row>
    <row r="26292" spans="1:12" x14ac:dyDescent="0.25">
      <c r="A26292">
        <v>32052</v>
      </c>
      <c r="B26292" s="2">
        <v>9.2036119999999997</v>
      </c>
      <c r="C26292" s="3">
        <v>8694</v>
      </c>
      <c r="E26292" t="s">
        <v>2974</v>
      </c>
      <c r="F26292" s="4" t="s">
        <v>6689</v>
      </c>
      <c r="G26292" s="5">
        <v>5517</v>
      </c>
      <c r="H26292" s="6">
        <v>8.2472400000000001E-2</v>
      </c>
      <c r="I26292" s="7">
        <v>48.377000000000002</v>
      </c>
    </row>
    <row r="26293" spans="1:12" x14ac:dyDescent="0.25">
      <c r="A26293">
        <v>32008</v>
      </c>
      <c r="B26293" s="2">
        <v>9.2012169999999998</v>
      </c>
      <c r="C26293" s="3">
        <v>5947</v>
      </c>
      <c r="E26293" t="s">
        <v>1283</v>
      </c>
      <c r="F26293" s="4" t="s">
        <v>6689</v>
      </c>
      <c r="G26293" s="5">
        <v>4488</v>
      </c>
      <c r="H26293" s="6">
        <v>7.7522800000000003E-2</v>
      </c>
      <c r="I26293" s="7">
        <v>49.231999999999999</v>
      </c>
      <c r="J26293" s="2">
        <v>65.5</v>
      </c>
      <c r="K26293">
        <v>2</v>
      </c>
    </row>
    <row r="26294" spans="1:12" x14ac:dyDescent="0.25">
      <c r="A26294">
        <v>49722</v>
      </c>
      <c r="B26294" s="2">
        <v>9.2000960000000003</v>
      </c>
      <c r="C26294" s="3">
        <v>263</v>
      </c>
      <c r="E26294" t="s">
        <v>118</v>
      </c>
      <c r="F26294" s="4" t="s">
        <v>9106</v>
      </c>
      <c r="G26294" s="5">
        <v>190</v>
      </c>
      <c r="H26294" s="6">
        <v>9.42408E-2</v>
      </c>
      <c r="I26294" s="7">
        <v>46.332999999999998</v>
      </c>
    </row>
    <row r="26295" spans="1:12" x14ac:dyDescent="0.25">
      <c r="A26295">
        <v>65286</v>
      </c>
      <c r="B26295" s="2">
        <v>9.2000320000000002</v>
      </c>
      <c r="C26295" s="3">
        <v>97</v>
      </c>
      <c r="E26295" t="s">
        <v>12386</v>
      </c>
      <c r="F26295" s="4" t="s">
        <v>12102</v>
      </c>
      <c r="G26295" s="5">
        <v>79</v>
      </c>
      <c r="H26295" s="6">
        <v>0.13750000000000001</v>
      </c>
      <c r="I26295" s="7">
        <v>38.853999999999999</v>
      </c>
    </row>
    <row r="26296" spans="1:12" x14ac:dyDescent="0.25">
      <c r="A26296">
        <v>37096</v>
      </c>
      <c r="B26296" s="2">
        <v>9.1990809999999996</v>
      </c>
      <c r="C26296" s="3">
        <v>5446</v>
      </c>
      <c r="E26296" t="s">
        <v>1365</v>
      </c>
      <c r="F26296" s="4" t="s">
        <v>7348</v>
      </c>
      <c r="G26296" s="5">
        <v>3888</v>
      </c>
      <c r="H26296" s="6">
        <v>0.1180556</v>
      </c>
      <c r="I26296" s="7">
        <v>42.212000000000003</v>
      </c>
    </row>
    <row r="26297" spans="1:12" x14ac:dyDescent="0.25">
      <c r="A26297">
        <v>34431</v>
      </c>
      <c r="B26297" s="2">
        <v>9.1966979999999996</v>
      </c>
      <c r="C26297" s="3">
        <v>7856</v>
      </c>
      <c r="D26297" s="4">
        <v>36100</v>
      </c>
      <c r="E26297" t="s">
        <v>6984</v>
      </c>
      <c r="F26297" s="4" t="s">
        <v>6689</v>
      </c>
      <c r="G26297" s="5">
        <v>6067</v>
      </c>
      <c r="H26297" s="6">
        <v>0.1290376</v>
      </c>
      <c r="I26297" s="7">
        <v>40.313000000000002</v>
      </c>
      <c r="J26297" s="2">
        <v>50</v>
      </c>
      <c r="K26297">
        <v>1</v>
      </c>
    </row>
    <row r="26298" spans="1:12" x14ac:dyDescent="0.25">
      <c r="A26298">
        <v>65711</v>
      </c>
      <c r="B26298" s="2">
        <v>9.1936429999999998</v>
      </c>
      <c r="C26298" s="3">
        <v>9963</v>
      </c>
      <c r="E26298" t="s">
        <v>12460</v>
      </c>
      <c r="F26298" s="4" t="s">
        <v>12102</v>
      </c>
      <c r="G26298" s="5">
        <v>6697</v>
      </c>
      <c r="H26298" s="6">
        <v>0.1473574</v>
      </c>
      <c r="I26298" s="7">
        <v>37.143999999999998</v>
      </c>
      <c r="J26298" s="2">
        <v>51</v>
      </c>
      <c r="K26298">
        <v>4</v>
      </c>
    </row>
    <row r="26299" spans="1:12" x14ac:dyDescent="0.25">
      <c r="A26299">
        <v>99207</v>
      </c>
      <c r="B26299" s="2">
        <v>9.1873850000000008</v>
      </c>
      <c r="C26299" s="3">
        <v>30559</v>
      </c>
      <c r="D26299" s="4">
        <v>44060</v>
      </c>
      <c r="E26299" t="s">
        <v>12476</v>
      </c>
      <c r="F26299" s="4" t="s">
        <v>16344</v>
      </c>
      <c r="G26299" s="5">
        <v>19451</v>
      </c>
      <c r="H26299" s="6">
        <v>0.1334053</v>
      </c>
      <c r="I26299" s="7">
        <v>39.552</v>
      </c>
      <c r="J26299" s="2">
        <v>48.1</v>
      </c>
      <c r="K26299">
        <v>20</v>
      </c>
      <c r="L26299" s="2">
        <v>88.7</v>
      </c>
    </row>
    <row r="26300" spans="1:12" x14ac:dyDescent="0.25">
      <c r="A26300">
        <v>96037</v>
      </c>
      <c r="B26300" s="2">
        <v>9.182677</v>
      </c>
      <c r="C26300" s="3">
        <v>219</v>
      </c>
      <c r="E26300" t="s">
        <v>11994</v>
      </c>
      <c r="F26300" s="4" t="s">
        <v>15368</v>
      </c>
      <c r="G26300" s="5">
        <v>219</v>
      </c>
      <c r="H26300" s="6">
        <v>0.27727269999999998</v>
      </c>
      <c r="I26300" s="7">
        <v>14.688000000000001</v>
      </c>
    </row>
    <row r="26301" spans="1:12" x14ac:dyDescent="0.25">
      <c r="A26301">
        <v>29488</v>
      </c>
      <c r="B26301" s="2">
        <v>9.1791110000000007</v>
      </c>
      <c r="C26301" s="3">
        <v>22301</v>
      </c>
      <c r="E26301" t="s">
        <v>6249</v>
      </c>
      <c r="F26301" s="4" t="s">
        <v>6130</v>
      </c>
      <c r="G26301" s="5">
        <v>14678</v>
      </c>
      <c r="H26301" s="6">
        <v>0.13740720000000001</v>
      </c>
      <c r="I26301" s="7">
        <v>38.853999999999999</v>
      </c>
      <c r="J26301" s="2">
        <v>46.5</v>
      </c>
      <c r="K26301">
        <v>2</v>
      </c>
    </row>
    <row r="26302" spans="1:12" x14ac:dyDescent="0.25">
      <c r="A26302">
        <v>24279</v>
      </c>
      <c r="B26302" s="2">
        <v>9.174588</v>
      </c>
      <c r="C26302" s="3">
        <v>5761</v>
      </c>
      <c r="D26302" s="4">
        <v>13720</v>
      </c>
      <c r="E26302" t="s">
        <v>5022</v>
      </c>
      <c r="F26302" s="4" t="s">
        <v>4335</v>
      </c>
      <c r="G26302" s="5">
        <v>4218</v>
      </c>
      <c r="H26302" s="6">
        <v>8.6750400000000005E-2</v>
      </c>
      <c r="I26302" s="7">
        <v>47.595999999999997</v>
      </c>
    </row>
    <row r="26303" spans="1:12" x14ac:dyDescent="0.25">
      <c r="A26303">
        <v>72561</v>
      </c>
      <c r="B26303" s="2">
        <v>9.173413</v>
      </c>
      <c r="C26303" s="3">
        <v>870</v>
      </c>
      <c r="E26303" t="s">
        <v>3243</v>
      </c>
      <c r="F26303" s="4" t="s">
        <v>13183</v>
      </c>
      <c r="G26303" s="5">
        <v>689</v>
      </c>
      <c r="H26303" s="6">
        <v>0.14202899999999999</v>
      </c>
      <c r="I26303" s="7">
        <v>38.042999999999999</v>
      </c>
    </row>
    <row r="26304" spans="1:12" x14ac:dyDescent="0.25">
      <c r="A26304">
        <v>28530</v>
      </c>
      <c r="B26304" s="2">
        <v>9.1720880000000005</v>
      </c>
      <c r="C26304" s="3">
        <v>7172</v>
      </c>
      <c r="D26304" s="4">
        <v>24780</v>
      </c>
      <c r="E26304" t="s">
        <v>5995</v>
      </c>
      <c r="F26304" s="4" t="s">
        <v>5642</v>
      </c>
      <c r="G26304" s="5">
        <v>4854</v>
      </c>
      <c r="H26304" s="6">
        <v>0.1075402</v>
      </c>
      <c r="I26304" s="7">
        <v>44</v>
      </c>
      <c r="J26304" s="2">
        <v>52.333300000000001</v>
      </c>
      <c r="K26304">
        <v>3</v>
      </c>
    </row>
    <row r="26305" spans="1:11" x14ac:dyDescent="0.25">
      <c r="A26305">
        <v>50703</v>
      </c>
      <c r="B26305" s="2">
        <v>9.1679069999999996</v>
      </c>
      <c r="C26305" s="3">
        <v>19986</v>
      </c>
      <c r="D26305" s="4">
        <v>47940</v>
      </c>
      <c r="E26305" t="s">
        <v>2545</v>
      </c>
      <c r="F26305" s="4" t="s">
        <v>9593</v>
      </c>
      <c r="G26305" s="5">
        <v>12623</v>
      </c>
      <c r="H26305" s="6">
        <v>0.116128</v>
      </c>
      <c r="I26305" s="7">
        <v>42.51</v>
      </c>
      <c r="J26305" s="2">
        <v>48.5</v>
      </c>
      <c r="K26305">
        <v>8</v>
      </c>
    </row>
    <row r="26306" spans="1:11" x14ac:dyDescent="0.25">
      <c r="A26306">
        <v>32347</v>
      </c>
      <c r="B26306" s="2">
        <v>9.1635449999999992</v>
      </c>
      <c r="C26306" s="3">
        <v>8149</v>
      </c>
      <c r="E26306" t="s">
        <v>921</v>
      </c>
      <c r="F26306" s="4" t="s">
        <v>6689</v>
      </c>
      <c r="G26306" s="5">
        <v>5613</v>
      </c>
      <c r="H26306" s="6">
        <v>0.10456</v>
      </c>
      <c r="I26306" s="7">
        <v>44.508000000000003</v>
      </c>
      <c r="J26306" s="2">
        <v>65.25</v>
      </c>
      <c r="K26306">
        <v>4</v>
      </c>
    </row>
    <row r="26307" spans="1:11" x14ac:dyDescent="0.25">
      <c r="A26307">
        <v>47231</v>
      </c>
      <c r="B26307" s="2">
        <v>9.162032</v>
      </c>
      <c r="C26307" s="3">
        <v>1018</v>
      </c>
      <c r="D26307" s="4">
        <v>31500</v>
      </c>
      <c r="E26307" t="s">
        <v>8969</v>
      </c>
      <c r="F26307" s="4" t="s">
        <v>8800</v>
      </c>
      <c r="G26307" s="5">
        <v>711</v>
      </c>
      <c r="H26307" s="6">
        <v>9.2827000000000007E-2</v>
      </c>
      <c r="I26307" s="7">
        <v>46.533999999999999</v>
      </c>
    </row>
    <row r="26308" spans="1:11" x14ac:dyDescent="0.25">
      <c r="A26308">
        <v>92345</v>
      </c>
      <c r="B26308" s="2">
        <v>9.1504989999999999</v>
      </c>
      <c r="C26308" s="3">
        <v>81049</v>
      </c>
      <c r="D26308" s="4">
        <v>40140</v>
      </c>
      <c r="E26308" t="s">
        <v>9393</v>
      </c>
      <c r="F26308" s="4" t="s">
        <v>15368</v>
      </c>
      <c r="G26308" s="5">
        <v>47474</v>
      </c>
      <c r="H26308" s="6">
        <v>8.7456599999999995E-2</v>
      </c>
      <c r="I26308" s="7">
        <v>47.462000000000003</v>
      </c>
      <c r="J26308" s="2">
        <v>40.375</v>
      </c>
      <c r="K26308">
        <v>8</v>
      </c>
    </row>
    <row r="26309" spans="1:11" x14ac:dyDescent="0.25">
      <c r="A26309">
        <v>98570</v>
      </c>
      <c r="B26309" s="2">
        <v>9.1384220000000003</v>
      </c>
      <c r="C26309" s="3">
        <v>4160</v>
      </c>
      <c r="D26309" s="4">
        <v>16500</v>
      </c>
      <c r="E26309" t="s">
        <v>10324</v>
      </c>
      <c r="F26309" s="4" t="s">
        <v>16344</v>
      </c>
      <c r="G26309" s="5">
        <v>2987</v>
      </c>
      <c r="H26309" s="6">
        <v>7.89826E-2</v>
      </c>
      <c r="I26309" s="7">
        <v>48.921999999999997</v>
      </c>
    </row>
    <row r="26310" spans="1:11" x14ac:dyDescent="0.25">
      <c r="A26310">
        <v>64783</v>
      </c>
      <c r="B26310" s="2">
        <v>9.1375869999999999</v>
      </c>
      <c r="C26310" s="3">
        <v>737</v>
      </c>
      <c r="E26310" t="s">
        <v>12328</v>
      </c>
      <c r="F26310" s="4" t="s">
        <v>12102</v>
      </c>
      <c r="G26310" s="5">
        <v>497</v>
      </c>
      <c r="H26310" s="6">
        <v>0.12877259999999999</v>
      </c>
      <c r="I26310" s="7">
        <v>40.313000000000002</v>
      </c>
    </row>
    <row r="26311" spans="1:11" x14ac:dyDescent="0.25">
      <c r="A26311">
        <v>39478</v>
      </c>
      <c r="B26311" s="2">
        <v>9.1371269999999996</v>
      </c>
      <c r="C26311" s="3">
        <v>2220</v>
      </c>
      <c r="E26311" t="s">
        <v>1302</v>
      </c>
      <c r="F26311" s="4" t="s">
        <v>7633</v>
      </c>
      <c r="G26311" s="5">
        <v>1417</v>
      </c>
      <c r="H26311" s="6">
        <v>0.1234133</v>
      </c>
      <c r="I26311" s="7">
        <v>41.232999999999997</v>
      </c>
      <c r="J26311" s="2">
        <v>47</v>
      </c>
      <c r="K26311">
        <v>1</v>
      </c>
    </row>
    <row r="26312" spans="1:11" x14ac:dyDescent="0.25">
      <c r="A26312">
        <v>7503</v>
      </c>
      <c r="B26312" s="2">
        <v>9.1338699999999999</v>
      </c>
      <c r="C26312" s="3">
        <v>20083</v>
      </c>
      <c r="D26312" s="4">
        <v>35620</v>
      </c>
      <c r="E26312" t="s">
        <v>1445</v>
      </c>
      <c r="F26312" s="4" t="s">
        <v>1341</v>
      </c>
      <c r="G26312" s="5">
        <v>12187</v>
      </c>
      <c r="H26312" s="6">
        <v>0.1157696</v>
      </c>
      <c r="I26312" s="7">
        <v>42.552999999999997</v>
      </c>
      <c r="J26312" s="2">
        <v>29.5</v>
      </c>
      <c r="K26312">
        <v>2</v>
      </c>
    </row>
    <row r="26313" spans="1:11" x14ac:dyDescent="0.25">
      <c r="A26313">
        <v>16136</v>
      </c>
      <c r="B26313" s="2">
        <v>9.1308260000000008</v>
      </c>
      <c r="C26313" s="3">
        <v>700</v>
      </c>
      <c r="D26313" s="4">
        <v>38300</v>
      </c>
      <c r="E26313" t="s">
        <v>3422</v>
      </c>
      <c r="F26313" s="4" t="s">
        <v>3003</v>
      </c>
      <c r="G26313" s="5">
        <v>532</v>
      </c>
      <c r="H26313" s="6">
        <v>0.1353384</v>
      </c>
      <c r="I26313" s="7">
        <v>39.167000000000002</v>
      </c>
    </row>
    <row r="26314" spans="1:11" x14ac:dyDescent="0.25">
      <c r="A26314">
        <v>45330</v>
      </c>
      <c r="B26314" s="2">
        <v>9.1305630000000004</v>
      </c>
      <c r="C26314" s="3">
        <v>810</v>
      </c>
      <c r="E26314" t="s">
        <v>8675</v>
      </c>
      <c r="F26314" s="4" t="s">
        <v>8295</v>
      </c>
      <c r="G26314" s="5">
        <v>565</v>
      </c>
      <c r="H26314" s="6">
        <v>4.5936400000000002E-2</v>
      </c>
      <c r="I26314" s="7">
        <v>54.609000000000002</v>
      </c>
    </row>
    <row r="26315" spans="1:11" x14ac:dyDescent="0.25">
      <c r="A26315">
        <v>96132</v>
      </c>
      <c r="B26315" s="2">
        <v>9.1304090000000002</v>
      </c>
      <c r="C26315" s="3">
        <v>103</v>
      </c>
      <c r="D26315" s="4">
        <v>45000</v>
      </c>
      <c r="E26315" t="s">
        <v>16086</v>
      </c>
      <c r="F26315" s="4" t="s">
        <v>15368</v>
      </c>
      <c r="G26315" s="5">
        <v>65</v>
      </c>
      <c r="H26315" s="6">
        <v>0.1060606</v>
      </c>
      <c r="I26315" s="7">
        <v>44.219000000000001</v>
      </c>
    </row>
    <row r="26316" spans="1:11" x14ac:dyDescent="0.25">
      <c r="A26316">
        <v>24954</v>
      </c>
      <c r="B26316" s="2">
        <v>9.1297040000000003</v>
      </c>
      <c r="C26316" s="3">
        <v>3938</v>
      </c>
      <c r="E26316" t="s">
        <v>5213</v>
      </c>
      <c r="F26316" s="4" t="s">
        <v>5144</v>
      </c>
      <c r="G26316" s="5">
        <v>2877</v>
      </c>
      <c r="H26316" s="6">
        <v>0.10670839999999999</v>
      </c>
      <c r="I26316" s="7">
        <v>44.106999999999999</v>
      </c>
    </row>
    <row r="26317" spans="1:11" x14ac:dyDescent="0.25">
      <c r="A26317">
        <v>15829</v>
      </c>
      <c r="B26317" s="2">
        <v>9.1287990000000008</v>
      </c>
      <c r="C26317" s="3">
        <v>1325</v>
      </c>
      <c r="E26317" t="s">
        <v>3326</v>
      </c>
      <c r="F26317" s="4" t="s">
        <v>3003</v>
      </c>
      <c r="G26317" s="5">
        <v>902</v>
      </c>
      <c r="H26317" s="6">
        <v>0.11419070000000001</v>
      </c>
      <c r="I26317" s="7">
        <v>42.813000000000002</v>
      </c>
    </row>
    <row r="26318" spans="1:11" x14ac:dyDescent="0.25">
      <c r="A26318">
        <v>93240</v>
      </c>
      <c r="B26318" s="2">
        <v>9.1275410000000008</v>
      </c>
      <c r="C26318" s="3">
        <v>5666</v>
      </c>
      <c r="D26318" s="4">
        <v>12540</v>
      </c>
      <c r="E26318" t="s">
        <v>15636</v>
      </c>
      <c r="F26318" s="4" t="s">
        <v>15368</v>
      </c>
      <c r="G26318" s="5">
        <v>4356</v>
      </c>
      <c r="H26318" s="6">
        <v>0.11429880000000001</v>
      </c>
      <c r="I26318" s="7">
        <v>42.79</v>
      </c>
    </row>
    <row r="26319" spans="1:11" x14ac:dyDescent="0.25">
      <c r="A26319">
        <v>1009</v>
      </c>
      <c r="B26319" s="2">
        <v>9.1263900000000007</v>
      </c>
      <c r="C26319" s="3">
        <v>546</v>
      </c>
      <c r="D26319" s="4">
        <v>44140</v>
      </c>
      <c r="E26319" t="s">
        <v>26</v>
      </c>
      <c r="F26319" s="4" t="s">
        <v>21</v>
      </c>
      <c r="G26319" s="5">
        <v>446</v>
      </c>
      <c r="H26319" s="6">
        <v>0.1165919</v>
      </c>
      <c r="I26319" s="7">
        <v>42.393000000000001</v>
      </c>
      <c r="J26319" s="2">
        <v>58.5</v>
      </c>
      <c r="K26319">
        <v>2</v>
      </c>
    </row>
    <row r="26320" spans="1:11" x14ac:dyDescent="0.25">
      <c r="A26320">
        <v>72542</v>
      </c>
      <c r="B26320" s="2">
        <v>9.1256020000000007</v>
      </c>
      <c r="C26320" s="3">
        <v>3904</v>
      </c>
      <c r="E26320" t="s">
        <v>4970</v>
      </c>
      <c r="F26320" s="4" t="s">
        <v>13183</v>
      </c>
      <c r="G26320" s="5">
        <v>2836</v>
      </c>
      <c r="H26320" s="6">
        <v>0.1149101</v>
      </c>
      <c r="I26320" s="7">
        <v>42.682000000000002</v>
      </c>
    </row>
    <row r="26321" spans="1:12" x14ac:dyDescent="0.25">
      <c r="A26321">
        <v>37861</v>
      </c>
      <c r="B26321" s="2">
        <v>9.1234719999999996</v>
      </c>
      <c r="C26321" s="3">
        <v>8597</v>
      </c>
      <c r="D26321" s="4">
        <v>28940</v>
      </c>
      <c r="E26321" t="s">
        <v>6513</v>
      </c>
      <c r="F26321" s="4" t="s">
        <v>7348</v>
      </c>
      <c r="G26321" s="5">
        <v>6059</v>
      </c>
      <c r="H26321" s="6">
        <v>0.1163558</v>
      </c>
      <c r="I26321" s="7">
        <v>42.424999999999997</v>
      </c>
      <c r="J26321" s="2">
        <v>93</v>
      </c>
      <c r="K26321">
        <v>1</v>
      </c>
    </row>
    <row r="26322" spans="1:12" x14ac:dyDescent="0.25">
      <c r="A26322">
        <v>36280</v>
      </c>
      <c r="B26322" s="2">
        <v>9.1214089999999999</v>
      </c>
      <c r="C26322" s="3">
        <v>3683</v>
      </c>
      <c r="E26322" t="s">
        <v>3640</v>
      </c>
      <c r="F26322" s="4" t="s">
        <v>7027</v>
      </c>
      <c r="G26322" s="5">
        <v>2562</v>
      </c>
      <c r="H26322" s="6">
        <v>7.8813900000000006E-2</v>
      </c>
      <c r="I26322" s="7">
        <v>48.911000000000001</v>
      </c>
    </row>
    <row r="26323" spans="1:12" x14ac:dyDescent="0.25">
      <c r="A26323">
        <v>63936</v>
      </c>
      <c r="B26323" s="2">
        <v>9.1206820000000004</v>
      </c>
      <c r="C26323" s="3">
        <v>723</v>
      </c>
      <c r="E26323" t="s">
        <v>199</v>
      </c>
      <c r="F26323" s="4" t="s">
        <v>12102</v>
      </c>
      <c r="G26323" s="5">
        <v>474</v>
      </c>
      <c r="H26323" s="6">
        <v>6.1052599999999999E-2</v>
      </c>
      <c r="I26323" s="7">
        <v>51.978999999999999</v>
      </c>
    </row>
    <row r="26324" spans="1:12" x14ac:dyDescent="0.25">
      <c r="A26324">
        <v>89431</v>
      </c>
      <c r="B26324" s="2">
        <v>9.1148089999999993</v>
      </c>
      <c r="C26324" s="3">
        <v>37143</v>
      </c>
      <c r="D26324" s="4">
        <v>39900</v>
      </c>
      <c r="E26324" t="s">
        <v>6642</v>
      </c>
      <c r="F26324" s="4" t="s">
        <v>15318</v>
      </c>
      <c r="G26324" s="5">
        <v>24062</v>
      </c>
      <c r="H26324" s="6">
        <v>0.1244234</v>
      </c>
      <c r="I26324" s="7">
        <v>41.027999999999999</v>
      </c>
      <c r="J26324" s="2">
        <v>51.941200000000002</v>
      </c>
      <c r="K26324">
        <v>17</v>
      </c>
      <c r="L26324" s="2">
        <v>96.4</v>
      </c>
    </row>
    <row r="26325" spans="1:12" x14ac:dyDescent="0.25">
      <c r="A26325">
        <v>63440</v>
      </c>
      <c r="B26325" s="2">
        <v>9.1088310000000003</v>
      </c>
      <c r="C26325" s="3">
        <v>1238</v>
      </c>
      <c r="D26325" s="4">
        <v>39500</v>
      </c>
      <c r="E26325" t="s">
        <v>5010</v>
      </c>
      <c r="F26325" s="4" t="s">
        <v>12102</v>
      </c>
      <c r="G26325" s="5">
        <v>920</v>
      </c>
      <c r="H26325" s="6">
        <v>6.6304299999999997E-2</v>
      </c>
      <c r="I26325" s="7">
        <v>51.070999999999998</v>
      </c>
      <c r="J26325" s="2">
        <v>58</v>
      </c>
      <c r="K26325">
        <v>1</v>
      </c>
    </row>
    <row r="26326" spans="1:12" x14ac:dyDescent="0.25">
      <c r="A26326">
        <v>65632</v>
      </c>
      <c r="B26326" s="2">
        <v>9.1082040000000006</v>
      </c>
      <c r="C26326" s="3">
        <v>2638</v>
      </c>
      <c r="D26326" s="4">
        <v>30060</v>
      </c>
      <c r="E26326" t="s">
        <v>118</v>
      </c>
      <c r="F26326" s="4" t="s">
        <v>12102</v>
      </c>
      <c r="G26326" s="5">
        <v>1695</v>
      </c>
      <c r="H26326" s="6">
        <v>0.10790089999999999</v>
      </c>
      <c r="I26326" s="7">
        <v>43.878999999999998</v>
      </c>
    </row>
    <row r="26327" spans="1:12" x14ac:dyDescent="0.25">
      <c r="A26327">
        <v>51044</v>
      </c>
      <c r="B26327" s="2">
        <v>9.1077630000000003</v>
      </c>
      <c r="C26327" s="3">
        <v>179</v>
      </c>
      <c r="D26327" s="4">
        <v>43580</v>
      </c>
      <c r="E26327" t="s">
        <v>9817</v>
      </c>
      <c r="F26327" s="4" t="s">
        <v>9593</v>
      </c>
      <c r="G26327" s="5">
        <v>137</v>
      </c>
      <c r="H26327" s="6">
        <v>7.2463799999999995E-2</v>
      </c>
      <c r="I26327" s="7">
        <v>50</v>
      </c>
    </row>
    <row r="26328" spans="1:12" x14ac:dyDescent="0.25">
      <c r="A26328">
        <v>71295</v>
      </c>
      <c r="B26328" s="2">
        <v>9.1054119999999994</v>
      </c>
      <c r="C26328" s="3">
        <v>14803</v>
      </c>
      <c r="E26328" t="s">
        <v>6192</v>
      </c>
      <c r="F26328" s="4" t="s">
        <v>12927</v>
      </c>
      <c r="G26328" s="5">
        <v>9692</v>
      </c>
      <c r="H26328" s="6">
        <v>0.12318170000000001</v>
      </c>
      <c r="I26328" s="7">
        <v>41.234000000000002</v>
      </c>
      <c r="J26328" s="2">
        <v>53.333300000000001</v>
      </c>
      <c r="K26328">
        <v>3</v>
      </c>
    </row>
    <row r="26329" spans="1:12" x14ac:dyDescent="0.25">
      <c r="A26329">
        <v>24873</v>
      </c>
      <c r="B26329" s="2">
        <v>9.1030160000000002</v>
      </c>
      <c r="C26329" s="3">
        <v>388</v>
      </c>
      <c r="E26329" t="s">
        <v>5191</v>
      </c>
      <c r="F26329" s="4" t="s">
        <v>5144</v>
      </c>
      <c r="G26329" s="5">
        <v>314</v>
      </c>
      <c r="H26329" s="6">
        <v>0.18095240000000001</v>
      </c>
      <c r="I26329" s="7">
        <v>31.25</v>
      </c>
    </row>
    <row r="26330" spans="1:12" x14ac:dyDescent="0.25">
      <c r="A26330">
        <v>12482</v>
      </c>
      <c r="B26330" s="2">
        <v>9.1027979999999999</v>
      </c>
      <c r="C26330" s="3">
        <v>728</v>
      </c>
      <c r="E26330" t="s">
        <v>2240</v>
      </c>
      <c r="F26330" s="4" t="s">
        <v>1280</v>
      </c>
      <c r="G26330" s="5">
        <v>592</v>
      </c>
      <c r="H26330" s="6">
        <v>0.19932430000000001</v>
      </c>
      <c r="I26330" s="7">
        <v>28.073</v>
      </c>
    </row>
    <row r="26331" spans="1:12" x14ac:dyDescent="0.25">
      <c r="A26331">
        <v>35646</v>
      </c>
      <c r="B26331" s="2">
        <v>9.1019439999999996</v>
      </c>
      <c r="C26331" s="3">
        <v>4153</v>
      </c>
      <c r="D26331" s="4">
        <v>22520</v>
      </c>
      <c r="E26331" t="s">
        <v>7127</v>
      </c>
      <c r="F26331" s="4" t="s">
        <v>7027</v>
      </c>
      <c r="G26331" s="5">
        <v>2977</v>
      </c>
      <c r="H26331" s="6">
        <v>0.11954330000000001</v>
      </c>
      <c r="I26331" s="7">
        <v>41.859000000000002</v>
      </c>
    </row>
    <row r="26332" spans="1:12" x14ac:dyDescent="0.25">
      <c r="A26332">
        <v>42544</v>
      </c>
      <c r="B26332" s="2">
        <v>9.1002399999999994</v>
      </c>
      <c r="C26332" s="3">
        <v>5534</v>
      </c>
      <c r="D26332" s="4">
        <v>43700</v>
      </c>
      <c r="E26332" t="s">
        <v>8265</v>
      </c>
      <c r="F26332" s="4" t="s">
        <v>7883</v>
      </c>
      <c r="G26332" s="5">
        <v>4137</v>
      </c>
      <c r="H26332" s="6">
        <v>0.1102248</v>
      </c>
      <c r="I26332" s="7">
        <v>43.468000000000004</v>
      </c>
      <c r="J26332" s="2">
        <v>58</v>
      </c>
      <c r="K26332">
        <v>1</v>
      </c>
    </row>
    <row r="26333" spans="1:12" x14ac:dyDescent="0.25">
      <c r="A26333">
        <v>71226</v>
      </c>
      <c r="B26333" s="2">
        <v>9.0989260000000005</v>
      </c>
      <c r="C26333" s="3">
        <v>1896</v>
      </c>
      <c r="E26333" t="s">
        <v>407</v>
      </c>
      <c r="F26333" s="4" t="s">
        <v>12927</v>
      </c>
      <c r="G26333" s="5">
        <v>1345</v>
      </c>
      <c r="H26333" s="6">
        <v>0.16579930000000001</v>
      </c>
      <c r="I26333" s="7">
        <v>33.863999999999997</v>
      </c>
    </row>
    <row r="26334" spans="1:12" x14ac:dyDescent="0.25">
      <c r="A26334">
        <v>55766</v>
      </c>
      <c r="B26334" s="2">
        <v>9.0985980000000009</v>
      </c>
      <c r="C26334" s="3">
        <v>34</v>
      </c>
      <c r="D26334" s="4">
        <v>20260</v>
      </c>
      <c r="E26334" t="s">
        <v>10542</v>
      </c>
      <c r="F26334" s="4" t="s">
        <v>10428</v>
      </c>
      <c r="G26334" s="5">
        <v>24</v>
      </c>
      <c r="H26334" s="6">
        <v>4.1666700000000001E-2</v>
      </c>
      <c r="I26334" s="7">
        <v>55.313000000000002</v>
      </c>
    </row>
    <row r="26335" spans="1:12" x14ac:dyDescent="0.25">
      <c r="A26335">
        <v>85120</v>
      </c>
      <c r="B26335" s="2">
        <v>9.0935539999999992</v>
      </c>
      <c r="C26335" s="3">
        <v>28038</v>
      </c>
      <c r="D26335" s="4">
        <v>38060</v>
      </c>
      <c r="E26335" t="s">
        <v>14965</v>
      </c>
      <c r="F26335" s="4" t="s">
        <v>14962</v>
      </c>
      <c r="G26335" s="5">
        <v>21061</v>
      </c>
      <c r="H26335" s="6">
        <v>0.11604390000000001</v>
      </c>
      <c r="I26335" s="7">
        <v>42.459000000000003</v>
      </c>
      <c r="J26335" s="2">
        <v>70</v>
      </c>
      <c r="K26335">
        <v>1</v>
      </c>
    </row>
    <row r="26336" spans="1:12" x14ac:dyDescent="0.25">
      <c r="A26336">
        <v>54651</v>
      </c>
      <c r="B26336" s="2">
        <v>9.0883120000000002</v>
      </c>
      <c r="C26336" s="3">
        <v>1355</v>
      </c>
      <c r="E26336" t="s">
        <v>2871</v>
      </c>
      <c r="F26336" s="4" t="s">
        <v>10031</v>
      </c>
      <c r="G26336" s="5">
        <v>843</v>
      </c>
      <c r="H26336" s="6">
        <v>9.9526100000000006E-2</v>
      </c>
      <c r="I26336" s="7">
        <v>45.313000000000002</v>
      </c>
      <c r="J26336" s="2">
        <v>56</v>
      </c>
      <c r="K26336">
        <v>1</v>
      </c>
    </row>
    <row r="26337" spans="1:11" x14ac:dyDescent="0.25">
      <c r="A26337">
        <v>65483</v>
      </c>
      <c r="B26337" s="2">
        <v>9.0873340000000002</v>
      </c>
      <c r="C26337" s="3">
        <v>4611</v>
      </c>
      <c r="E26337" t="s">
        <v>3103</v>
      </c>
      <c r="F26337" s="4" t="s">
        <v>12102</v>
      </c>
      <c r="G26337" s="5">
        <v>3250</v>
      </c>
      <c r="H26337" s="6">
        <v>0.1249231</v>
      </c>
      <c r="I26337" s="7">
        <v>40.923000000000002</v>
      </c>
      <c r="J26337" s="2">
        <v>57</v>
      </c>
      <c r="K26337">
        <v>3</v>
      </c>
    </row>
    <row r="26338" spans="1:11" x14ac:dyDescent="0.25">
      <c r="A26338">
        <v>37825</v>
      </c>
      <c r="B26338" s="2">
        <v>9.0850489999999997</v>
      </c>
      <c r="C26338" s="3">
        <v>8512</v>
      </c>
      <c r="E26338" t="s">
        <v>7499</v>
      </c>
      <c r="F26338" s="4" t="s">
        <v>7348</v>
      </c>
      <c r="G26338" s="5">
        <v>6300</v>
      </c>
      <c r="H26338" s="6">
        <v>9.1587299999999996E-2</v>
      </c>
      <c r="I26338" s="7">
        <v>46.680999999999997</v>
      </c>
      <c r="J26338" s="2">
        <v>39</v>
      </c>
      <c r="K26338">
        <v>1</v>
      </c>
    </row>
    <row r="26339" spans="1:11" x14ac:dyDescent="0.25">
      <c r="A26339">
        <v>27824</v>
      </c>
      <c r="B26339" s="2">
        <v>9.0832110000000004</v>
      </c>
      <c r="C26339" s="3">
        <v>2232</v>
      </c>
      <c r="E26339" t="s">
        <v>5761</v>
      </c>
      <c r="F26339" s="4" t="s">
        <v>5642</v>
      </c>
      <c r="G26339" s="5">
        <v>1378</v>
      </c>
      <c r="H26339" s="6">
        <v>0.14720810000000001</v>
      </c>
      <c r="I26339" s="7">
        <v>37.064999999999998</v>
      </c>
    </row>
    <row r="26340" spans="1:11" x14ac:dyDescent="0.25">
      <c r="A26340">
        <v>17945</v>
      </c>
      <c r="B26340" s="2">
        <v>9.0828419999999994</v>
      </c>
      <c r="C26340" s="3">
        <v>179</v>
      </c>
      <c r="D26340" s="4">
        <v>39060</v>
      </c>
      <c r="E26340" t="s">
        <v>3919</v>
      </c>
      <c r="F26340" s="4" t="s">
        <v>3003</v>
      </c>
      <c r="G26340" s="5">
        <v>158</v>
      </c>
      <c r="H26340" s="6">
        <v>5.0632900000000002E-2</v>
      </c>
      <c r="I26340" s="7">
        <v>53.75</v>
      </c>
    </row>
    <row r="26341" spans="1:11" x14ac:dyDescent="0.25">
      <c r="A26341">
        <v>17872</v>
      </c>
      <c r="B26341" s="2">
        <v>9.0811960000000003</v>
      </c>
      <c r="C26341" s="3">
        <v>9718</v>
      </c>
      <c r="D26341" s="4">
        <v>44980</v>
      </c>
      <c r="E26341" t="s">
        <v>3897</v>
      </c>
      <c r="F26341" s="4" t="s">
        <v>3003</v>
      </c>
      <c r="G26341" s="5">
        <v>6723</v>
      </c>
      <c r="H26341" s="6">
        <v>9.0882000000000004E-2</v>
      </c>
      <c r="I26341" s="7">
        <v>46.783999999999999</v>
      </c>
      <c r="J26341" s="2">
        <v>54.75</v>
      </c>
      <c r="K26341">
        <v>4</v>
      </c>
    </row>
    <row r="26342" spans="1:11" x14ac:dyDescent="0.25">
      <c r="A26342">
        <v>96052</v>
      </c>
      <c r="B26342" s="2">
        <v>9.079288</v>
      </c>
      <c r="C26342" s="3">
        <v>1651</v>
      </c>
      <c r="E26342" t="s">
        <v>776</v>
      </c>
      <c r="F26342" s="4" t="s">
        <v>15368</v>
      </c>
      <c r="G26342" s="5">
        <v>1246</v>
      </c>
      <c r="H26342" s="6">
        <v>0.1147673</v>
      </c>
      <c r="I26342" s="7">
        <v>42.655999999999999</v>
      </c>
      <c r="J26342" s="2">
        <v>40</v>
      </c>
      <c r="K26342">
        <v>1</v>
      </c>
    </row>
    <row r="26343" spans="1:11" x14ac:dyDescent="0.25">
      <c r="A26343">
        <v>74960</v>
      </c>
      <c r="B26343" s="2">
        <v>9.0769549999999999</v>
      </c>
      <c r="C26343" s="3">
        <v>13371</v>
      </c>
      <c r="E26343" t="s">
        <v>12512</v>
      </c>
      <c r="F26343" s="4" t="s">
        <v>13462</v>
      </c>
      <c r="G26343" s="5">
        <v>8503</v>
      </c>
      <c r="H26343" s="6">
        <v>0.1345249</v>
      </c>
      <c r="I26343" s="7">
        <v>39.231000000000002</v>
      </c>
    </row>
    <row r="26344" spans="1:11" x14ac:dyDescent="0.25">
      <c r="A26344">
        <v>15064</v>
      </c>
      <c r="B26344" s="2">
        <v>9.0748510000000007</v>
      </c>
      <c r="C26344" s="3">
        <v>501</v>
      </c>
      <c r="D26344" s="4">
        <v>38300</v>
      </c>
      <c r="E26344" t="s">
        <v>1185</v>
      </c>
      <c r="F26344" s="4" t="s">
        <v>3003</v>
      </c>
      <c r="G26344" s="5">
        <v>291</v>
      </c>
      <c r="H26344" s="6">
        <v>0.15410960000000001</v>
      </c>
      <c r="I26344" s="7">
        <v>35.832999999999998</v>
      </c>
    </row>
    <row r="26345" spans="1:11" x14ac:dyDescent="0.25">
      <c r="A26345">
        <v>72324</v>
      </c>
      <c r="B26345" s="2">
        <v>9.0744319999999998</v>
      </c>
      <c r="C26345" s="3">
        <v>1947</v>
      </c>
      <c r="E26345" t="s">
        <v>206</v>
      </c>
      <c r="F26345" s="4" t="s">
        <v>13183</v>
      </c>
      <c r="G26345" s="5">
        <v>1457</v>
      </c>
      <c r="H26345" s="6">
        <v>8.4419999999999995E-2</v>
      </c>
      <c r="I26345" s="7">
        <v>47.875</v>
      </c>
    </row>
    <row r="26346" spans="1:11" x14ac:dyDescent="0.25">
      <c r="A26346">
        <v>98377</v>
      </c>
      <c r="B26346" s="2">
        <v>9.07376</v>
      </c>
      <c r="C26346" s="3">
        <v>1768</v>
      </c>
      <c r="D26346" s="4">
        <v>16500</v>
      </c>
      <c r="E26346" t="s">
        <v>16425</v>
      </c>
      <c r="F26346" s="4" t="s">
        <v>16344</v>
      </c>
      <c r="G26346" s="5">
        <v>1350</v>
      </c>
      <c r="H26346" s="6">
        <v>0.11481479999999999</v>
      </c>
      <c r="I26346" s="7">
        <v>42.619</v>
      </c>
      <c r="J26346" s="2">
        <v>53</v>
      </c>
      <c r="K26346">
        <v>1</v>
      </c>
    </row>
    <row r="26347" spans="1:11" x14ac:dyDescent="0.25">
      <c r="A26347">
        <v>74845</v>
      </c>
      <c r="B26347" s="2">
        <v>9.0733390000000007</v>
      </c>
      <c r="C26347" s="3">
        <v>639</v>
      </c>
      <c r="E26347" t="s">
        <v>8847</v>
      </c>
      <c r="F26347" s="4" t="s">
        <v>13462</v>
      </c>
      <c r="G26347" s="5">
        <v>412</v>
      </c>
      <c r="H26347" s="6">
        <v>0.1355932</v>
      </c>
      <c r="I26347" s="7">
        <v>39.027999999999999</v>
      </c>
    </row>
    <row r="26348" spans="1:11" x14ac:dyDescent="0.25">
      <c r="A26348">
        <v>38864</v>
      </c>
      <c r="B26348" s="2">
        <v>9.0729780000000009</v>
      </c>
      <c r="C26348" s="3">
        <v>1875</v>
      </c>
      <c r="D26348" s="4">
        <v>46180</v>
      </c>
      <c r="E26348" t="s">
        <v>355</v>
      </c>
      <c r="F26348" s="4" t="s">
        <v>7633</v>
      </c>
      <c r="G26348" s="5">
        <v>1101</v>
      </c>
      <c r="H26348" s="6">
        <v>7.1687799999999996E-2</v>
      </c>
      <c r="I26348" s="7">
        <v>50.069000000000003</v>
      </c>
    </row>
    <row r="26349" spans="1:11" x14ac:dyDescent="0.25">
      <c r="A26349">
        <v>79351</v>
      </c>
      <c r="B26349" s="2">
        <v>9.0725090000000002</v>
      </c>
      <c r="C26349" s="3">
        <v>1419</v>
      </c>
      <c r="D26349" s="4">
        <v>31180</v>
      </c>
      <c r="E26349" t="s">
        <v>14401</v>
      </c>
      <c r="F26349" s="4" t="s">
        <v>13752</v>
      </c>
      <c r="G26349" s="5">
        <v>856</v>
      </c>
      <c r="H26349" s="6">
        <v>0.1061844</v>
      </c>
      <c r="I26349" s="7">
        <v>44.106999999999999</v>
      </c>
    </row>
    <row r="26350" spans="1:11" x14ac:dyDescent="0.25">
      <c r="A26350">
        <v>72669</v>
      </c>
      <c r="B26350" s="2">
        <v>9.0722690000000004</v>
      </c>
      <c r="C26350" s="3">
        <v>180</v>
      </c>
      <c r="E26350" t="s">
        <v>13418</v>
      </c>
      <c r="F26350" s="4" t="s">
        <v>13183</v>
      </c>
      <c r="G26350" s="5">
        <v>138</v>
      </c>
      <c r="H26350" s="6">
        <v>5.03597E-2</v>
      </c>
      <c r="I26350" s="7">
        <v>53.75</v>
      </c>
      <c r="J26350" s="2">
        <v>61</v>
      </c>
      <c r="K26350">
        <v>1</v>
      </c>
    </row>
    <row r="26351" spans="1:11" x14ac:dyDescent="0.25">
      <c r="A26351">
        <v>28363</v>
      </c>
      <c r="B26351" s="2">
        <v>9.0720270000000003</v>
      </c>
      <c r="C26351" s="3">
        <v>1506</v>
      </c>
      <c r="D26351" s="4">
        <v>29900</v>
      </c>
      <c r="E26351" t="s">
        <v>5923</v>
      </c>
      <c r="F26351" s="4" t="s">
        <v>5642</v>
      </c>
      <c r="G26351" s="5">
        <v>866</v>
      </c>
      <c r="H26351" s="6">
        <v>0.14532870000000001</v>
      </c>
      <c r="I26351" s="7">
        <v>37.338000000000001</v>
      </c>
    </row>
    <row r="26352" spans="1:11" x14ac:dyDescent="0.25">
      <c r="A26352">
        <v>29743</v>
      </c>
      <c r="B26352" s="2">
        <v>9.0716450000000002</v>
      </c>
      <c r="C26352" s="3">
        <v>1016</v>
      </c>
      <c r="D26352" s="4">
        <v>16740</v>
      </c>
      <c r="E26352" t="s">
        <v>2622</v>
      </c>
      <c r="F26352" s="4" t="s">
        <v>6130</v>
      </c>
      <c r="G26352" s="5">
        <v>728</v>
      </c>
      <c r="H26352" s="6">
        <v>9.0535000000000004E-2</v>
      </c>
      <c r="I26352" s="7">
        <v>46.805999999999997</v>
      </c>
    </row>
    <row r="26353" spans="1:11" x14ac:dyDescent="0.25">
      <c r="A26353">
        <v>15724</v>
      </c>
      <c r="B26353" s="2">
        <v>9.0710660000000001</v>
      </c>
      <c r="C26353" s="3">
        <v>2151</v>
      </c>
      <c r="D26353" s="4">
        <v>26860</v>
      </c>
      <c r="E26353" t="s">
        <v>3278</v>
      </c>
      <c r="F26353" s="4" t="s">
        <v>3003</v>
      </c>
      <c r="G26353" s="5">
        <v>1689</v>
      </c>
      <c r="H26353" s="6">
        <v>8.9401999999999995E-2</v>
      </c>
      <c r="I26353" s="7">
        <v>47</v>
      </c>
      <c r="J26353" s="2">
        <v>65</v>
      </c>
      <c r="K26353">
        <v>1</v>
      </c>
    </row>
    <row r="26354" spans="1:11" x14ac:dyDescent="0.25">
      <c r="A26354">
        <v>65355</v>
      </c>
      <c r="B26354" s="2">
        <v>9.0686529999999994</v>
      </c>
      <c r="C26354" s="3">
        <v>10300</v>
      </c>
      <c r="E26354" t="s">
        <v>2896</v>
      </c>
      <c r="F26354" s="4" t="s">
        <v>12102</v>
      </c>
      <c r="G26354" s="5">
        <v>8390</v>
      </c>
      <c r="H26354" s="6">
        <v>0.1140644</v>
      </c>
      <c r="I26354" s="7">
        <v>42.731000000000002</v>
      </c>
      <c r="J26354" s="2">
        <v>61</v>
      </c>
      <c r="K26354">
        <v>1</v>
      </c>
    </row>
    <row r="26355" spans="1:11" x14ac:dyDescent="0.25">
      <c r="A26355">
        <v>93535</v>
      </c>
      <c r="B26355" s="2">
        <v>9.0568000000000008</v>
      </c>
      <c r="C26355" s="3">
        <v>73281</v>
      </c>
      <c r="D26355" s="4">
        <v>31080</v>
      </c>
      <c r="E26355" t="s">
        <v>176</v>
      </c>
      <c r="F26355" s="4" t="s">
        <v>15368</v>
      </c>
      <c r="G26355" s="5">
        <v>41140</v>
      </c>
      <c r="H26355" s="6">
        <v>0.103279</v>
      </c>
      <c r="I26355" s="7">
        <v>44.591000000000001</v>
      </c>
      <c r="J26355" s="2">
        <v>42.5</v>
      </c>
      <c r="K26355">
        <v>2</v>
      </c>
    </row>
    <row r="26356" spans="1:11" x14ac:dyDescent="0.25">
      <c r="A26356">
        <v>70126</v>
      </c>
      <c r="B26356" s="2">
        <v>9.0432649999999999</v>
      </c>
      <c r="C26356" s="3">
        <v>25224</v>
      </c>
      <c r="D26356" s="4">
        <v>35380</v>
      </c>
      <c r="E26356" t="s">
        <v>12957</v>
      </c>
      <c r="F26356" s="4" t="s">
        <v>12927</v>
      </c>
      <c r="G26356" s="5">
        <v>15416</v>
      </c>
      <c r="H26356" s="6">
        <v>0.18252579999999999</v>
      </c>
      <c r="I26356" s="7">
        <v>30.89</v>
      </c>
      <c r="J26356" s="2">
        <v>45.75</v>
      </c>
      <c r="K26356">
        <v>8</v>
      </c>
    </row>
    <row r="26357" spans="1:11" x14ac:dyDescent="0.25">
      <c r="A26357">
        <v>39837</v>
      </c>
      <c r="B26357" s="2">
        <v>9.0385500000000008</v>
      </c>
      <c r="C26357" s="3">
        <v>6250</v>
      </c>
      <c r="E26357" t="s">
        <v>7873</v>
      </c>
      <c r="F26357" s="4" t="s">
        <v>6363</v>
      </c>
      <c r="G26357" s="5">
        <v>4276</v>
      </c>
      <c r="H26357" s="6">
        <v>0.11552850000000001</v>
      </c>
      <c r="I26357" s="7">
        <v>42.463000000000001</v>
      </c>
    </row>
    <row r="26358" spans="1:11" x14ac:dyDescent="0.25">
      <c r="A26358">
        <v>30822</v>
      </c>
      <c r="B26358" s="2">
        <v>9.0373950000000001</v>
      </c>
      <c r="C26358" s="3">
        <v>935</v>
      </c>
      <c r="E26358" t="s">
        <v>6547</v>
      </c>
      <c r="F26358" s="4" t="s">
        <v>6363</v>
      </c>
      <c r="G26358" s="5">
        <v>554</v>
      </c>
      <c r="H26358" s="6">
        <v>0.14259930000000001</v>
      </c>
      <c r="I26358" s="7">
        <v>37.781999999999996</v>
      </c>
    </row>
    <row r="26359" spans="1:11" x14ac:dyDescent="0.25">
      <c r="A26359">
        <v>65617</v>
      </c>
      <c r="B26359" s="2">
        <v>9.0369779999999995</v>
      </c>
      <c r="C26359" s="3">
        <v>2167</v>
      </c>
      <c r="D26359" s="4">
        <v>44180</v>
      </c>
      <c r="E26359" t="s">
        <v>318</v>
      </c>
      <c r="F26359" s="4" t="s">
        <v>12102</v>
      </c>
      <c r="G26359" s="5">
        <v>1190</v>
      </c>
      <c r="H26359" s="6">
        <v>7.3047899999999999E-2</v>
      </c>
      <c r="I26359" s="7">
        <v>49.798000000000002</v>
      </c>
      <c r="J26359" s="2">
        <v>43</v>
      </c>
      <c r="K26359">
        <v>1</v>
      </c>
    </row>
    <row r="26360" spans="1:11" x14ac:dyDescent="0.25">
      <c r="A26360">
        <v>28634</v>
      </c>
      <c r="B26360" s="2">
        <v>9.0357690000000002</v>
      </c>
      <c r="C26360" s="3">
        <v>5626</v>
      </c>
      <c r="D26360" s="4">
        <v>16740</v>
      </c>
      <c r="E26360" t="s">
        <v>1002</v>
      </c>
      <c r="F26360" s="4" t="s">
        <v>5642</v>
      </c>
      <c r="G26360" s="5">
        <v>3864</v>
      </c>
      <c r="H26360" s="6">
        <v>0.11413040000000001</v>
      </c>
      <c r="I26360" s="7">
        <v>42.695999999999998</v>
      </c>
    </row>
    <row r="26361" spans="1:11" x14ac:dyDescent="0.25">
      <c r="A26361">
        <v>45612</v>
      </c>
      <c r="B26361" s="2">
        <v>9.0338949999999993</v>
      </c>
      <c r="C26361" s="3">
        <v>5899</v>
      </c>
      <c r="D26361" s="4">
        <v>17060</v>
      </c>
      <c r="E26361" t="s">
        <v>2699</v>
      </c>
      <c r="F26361" s="4" t="s">
        <v>8295</v>
      </c>
      <c r="G26361" s="5">
        <v>3964</v>
      </c>
      <c r="H26361" s="6">
        <v>0.12484240000000001</v>
      </c>
      <c r="I26361" s="7">
        <v>40.841999999999999</v>
      </c>
      <c r="J26361" s="2">
        <v>61</v>
      </c>
      <c r="K26361">
        <v>1</v>
      </c>
    </row>
    <row r="26362" spans="1:11" x14ac:dyDescent="0.25">
      <c r="A26362">
        <v>52801</v>
      </c>
      <c r="B26362" s="2">
        <v>9.0327570000000001</v>
      </c>
      <c r="C26362" s="3">
        <v>1006</v>
      </c>
      <c r="D26362" s="4">
        <v>19340</v>
      </c>
      <c r="E26362" t="s">
        <v>2706</v>
      </c>
      <c r="F26362" s="4" t="s">
        <v>9593</v>
      </c>
      <c r="G26362" s="5">
        <v>785</v>
      </c>
      <c r="H26362" s="6">
        <v>0.16942679999999999</v>
      </c>
      <c r="I26362" s="7">
        <v>33.125</v>
      </c>
      <c r="J26362" s="2">
        <v>32</v>
      </c>
      <c r="K26362">
        <v>1</v>
      </c>
    </row>
    <row r="26363" spans="1:11" x14ac:dyDescent="0.25">
      <c r="A26363">
        <v>59831</v>
      </c>
      <c r="B26363" s="2">
        <v>9.032489</v>
      </c>
      <c r="C26363" s="3">
        <v>531</v>
      </c>
      <c r="E26363" t="s">
        <v>8250</v>
      </c>
      <c r="F26363" s="4" t="s">
        <v>11278</v>
      </c>
      <c r="G26363" s="5">
        <v>328</v>
      </c>
      <c r="H26363" s="6">
        <v>0.18597559999999999</v>
      </c>
      <c r="I26363" s="7">
        <v>30.25</v>
      </c>
    </row>
    <row r="26364" spans="1:11" x14ac:dyDescent="0.25">
      <c r="A26364">
        <v>93662</v>
      </c>
      <c r="B26364" s="2">
        <v>9.0280079999999998</v>
      </c>
      <c r="C26364" s="3">
        <v>30700</v>
      </c>
      <c r="D26364" s="4">
        <v>23420</v>
      </c>
      <c r="E26364" t="s">
        <v>5080</v>
      </c>
      <c r="F26364" s="4" t="s">
        <v>15368</v>
      </c>
      <c r="G26364" s="5">
        <v>18385</v>
      </c>
      <c r="H26364" s="6">
        <v>0.1008975</v>
      </c>
      <c r="I26364" s="7">
        <v>44.948999999999998</v>
      </c>
      <c r="J26364" s="2">
        <v>47</v>
      </c>
      <c r="K26364">
        <v>1</v>
      </c>
    </row>
    <row r="26365" spans="1:11" x14ac:dyDescent="0.25">
      <c r="A26365">
        <v>64106</v>
      </c>
      <c r="B26365" s="2">
        <v>9.022392</v>
      </c>
      <c r="C26365" s="3">
        <v>8347</v>
      </c>
      <c r="D26365" s="4">
        <v>28140</v>
      </c>
      <c r="E26365" t="s">
        <v>12261</v>
      </c>
      <c r="F26365" s="4" t="s">
        <v>12102</v>
      </c>
      <c r="G26365" s="5">
        <v>5080</v>
      </c>
      <c r="H26365" s="6">
        <v>0.2523125</v>
      </c>
      <c r="I26365" s="7">
        <v>18.783000000000001</v>
      </c>
      <c r="J26365" s="2">
        <v>54.4</v>
      </c>
      <c r="K26365">
        <v>5</v>
      </c>
    </row>
    <row r="26366" spans="1:11" x14ac:dyDescent="0.25">
      <c r="A26366">
        <v>47997</v>
      </c>
      <c r="B26366" s="2">
        <v>9.0211570000000005</v>
      </c>
      <c r="C26366" s="3">
        <v>119</v>
      </c>
      <c r="D26366" s="4">
        <v>29200</v>
      </c>
      <c r="E26366" t="s">
        <v>9104</v>
      </c>
      <c r="F26366" s="4" t="s">
        <v>8800</v>
      </c>
      <c r="G26366" s="5">
        <v>75</v>
      </c>
      <c r="H26366" s="6">
        <v>9.3333299999999994E-2</v>
      </c>
      <c r="I26366" s="7">
        <v>46.25</v>
      </c>
    </row>
    <row r="26367" spans="1:11" x14ac:dyDescent="0.25">
      <c r="A26367">
        <v>39150</v>
      </c>
      <c r="B26367" s="2">
        <v>9.0202960000000001</v>
      </c>
      <c r="C26367" s="3">
        <v>5527</v>
      </c>
      <c r="D26367" s="4">
        <v>46980</v>
      </c>
      <c r="E26367" t="s">
        <v>2879</v>
      </c>
      <c r="F26367" s="4" t="s">
        <v>7633</v>
      </c>
      <c r="G26367" s="5">
        <v>3520</v>
      </c>
      <c r="H26367" s="6">
        <v>0.17807439999999999</v>
      </c>
      <c r="I26367" s="7">
        <v>31.605</v>
      </c>
    </row>
    <row r="26368" spans="1:11" x14ac:dyDescent="0.25">
      <c r="A26368">
        <v>56257</v>
      </c>
      <c r="B26368" s="2">
        <v>9.0193670000000008</v>
      </c>
      <c r="C26368" s="3">
        <v>497</v>
      </c>
      <c r="E26368" t="s">
        <v>2510</v>
      </c>
      <c r="F26368" s="4" t="s">
        <v>10428</v>
      </c>
      <c r="G26368" s="5">
        <v>361</v>
      </c>
      <c r="H26368" s="6">
        <v>0.12465370000000001</v>
      </c>
      <c r="I26368" s="7">
        <v>40.832999999999998</v>
      </c>
      <c r="J26368" s="2">
        <v>50</v>
      </c>
      <c r="K26368">
        <v>1</v>
      </c>
    </row>
    <row r="26369" spans="1:11" x14ac:dyDescent="0.25">
      <c r="A26369">
        <v>25651</v>
      </c>
      <c r="B26369" s="2">
        <v>9.0191780000000001</v>
      </c>
      <c r="C26369" s="3">
        <v>639</v>
      </c>
      <c r="E26369" t="s">
        <v>5391</v>
      </c>
      <c r="F26369" s="4" t="s">
        <v>5144</v>
      </c>
      <c r="G26369" s="5">
        <v>425</v>
      </c>
      <c r="H26369" s="6">
        <v>5.4117600000000002E-2</v>
      </c>
      <c r="I26369" s="7">
        <v>53.021000000000001</v>
      </c>
    </row>
    <row r="26370" spans="1:11" x14ac:dyDescent="0.25">
      <c r="A26370">
        <v>42743</v>
      </c>
      <c r="B26370" s="2">
        <v>9.0175289999999997</v>
      </c>
      <c r="C26370" s="3">
        <v>9204</v>
      </c>
      <c r="E26370" t="s">
        <v>3209</v>
      </c>
      <c r="F26370" s="4" t="s">
        <v>7883</v>
      </c>
      <c r="G26370" s="5">
        <v>6460</v>
      </c>
      <c r="H26370" s="6">
        <v>0.1060372</v>
      </c>
      <c r="I26370" s="7">
        <v>44.046999999999997</v>
      </c>
      <c r="J26370" s="2">
        <v>50.5</v>
      </c>
      <c r="K26370">
        <v>2</v>
      </c>
    </row>
    <row r="26371" spans="1:11" x14ac:dyDescent="0.25">
      <c r="A26371">
        <v>38625</v>
      </c>
      <c r="B26371" s="2">
        <v>9.01586</v>
      </c>
      <c r="C26371" s="3">
        <v>875</v>
      </c>
      <c r="E26371" t="s">
        <v>7643</v>
      </c>
      <c r="F26371" s="4" t="s">
        <v>7633</v>
      </c>
      <c r="G26371" s="5">
        <v>522</v>
      </c>
      <c r="H26371" s="6">
        <v>0.12835250000000001</v>
      </c>
      <c r="I26371" s="7">
        <v>40.179000000000002</v>
      </c>
    </row>
    <row r="26372" spans="1:11" x14ac:dyDescent="0.25">
      <c r="A26372">
        <v>47305</v>
      </c>
      <c r="B26372" s="2">
        <v>9.0150790000000001</v>
      </c>
      <c r="C26372" s="3">
        <v>4038</v>
      </c>
      <c r="D26372" s="4">
        <v>34620</v>
      </c>
      <c r="E26372" t="s">
        <v>8977</v>
      </c>
      <c r="F26372" s="4" t="s">
        <v>8800</v>
      </c>
      <c r="G26372" s="5">
        <v>2743</v>
      </c>
      <c r="H26372" s="6">
        <v>0.19394819999999999</v>
      </c>
      <c r="I26372" s="7">
        <v>28.843</v>
      </c>
      <c r="J26372" s="2">
        <v>50</v>
      </c>
      <c r="K26372">
        <v>2</v>
      </c>
    </row>
    <row r="26373" spans="1:11" x14ac:dyDescent="0.25">
      <c r="A26373">
        <v>19801</v>
      </c>
      <c r="B26373" s="2">
        <v>9.0119249999999997</v>
      </c>
      <c r="C26373" s="3">
        <v>15895</v>
      </c>
      <c r="D26373" s="4">
        <v>37980</v>
      </c>
      <c r="E26373" t="s">
        <v>257</v>
      </c>
      <c r="F26373" s="4" t="s">
        <v>4311</v>
      </c>
      <c r="G26373" s="5">
        <v>10437</v>
      </c>
      <c r="H26373" s="6">
        <v>0.1887335</v>
      </c>
      <c r="I26373" s="7">
        <v>29.744</v>
      </c>
      <c r="J26373" s="2">
        <v>30.25</v>
      </c>
      <c r="K26373">
        <v>4</v>
      </c>
    </row>
    <row r="26374" spans="1:11" x14ac:dyDescent="0.25">
      <c r="A26374">
        <v>64420</v>
      </c>
      <c r="B26374" s="2">
        <v>9.0094119999999993</v>
      </c>
      <c r="C26374" s="3">
        <v>93</v>
      </c>
      <c r="E26374" t="s">
        <v>1413</v>
      </c>
      <c r="F26374" s="4" t="s">
        <v>12102</v>
      </c>
      <c r="G26374" s="5">
        <v>59</v>
      </c>
      <c r="H26374" s="6">
        <v>0.13333329999999999</v>
      </c>
      <c r="I26374" s="7">
        <v>39.305999999999997</v>
      </c>
    </row>
    <row r="26375" spans="1:11" x14ac:dyDescent="0.25">
      <c r="A26375">
        <v>31747</v>
      </c>
      <c r="B26375" s="2">
        <v>9.0093739999999993</v>
      </c>
      <c r="C26375" s="3">
        <v>128</v>
      </c>
      <c r="D26375" s="4">
        <v>34220</v>
      </c>
      <c r="E26375" t="s">
        <v>6656</v>
      </c>
      <c r="F26375" s="4" t="s">
        <v>6363</v>
      </c>
      <c r="G26375" s="5">
        <v>100</v>
      </c>
      <c r="H26375" s="6">
        <v>7.0000000000000007E-2</v>
      </c>
      <c r="I26375" s="7">
        <v>50.25</v>
      </c>
    </row>
    <row r="26376" spans="1:11" x14ac:dyDescent="0.25">
      <c r="A26376">
        <v>78361</v>
      </c>
      <c r="B26376" s="2">
        <v>9.0085379999999997</v>
      </c>
      <c r="C26376" s="3">
        <v>5310</v>
      </c>
      <c r="E26376" t="s">
        <v>14214</v>
      </c>
      <c r="F26376" s="4" t="s">
        <v>13752</v>
      </c>
      <c r="G26376" s="5">
        <v>3388</v>
      </c>
      <c r="H26376" s="6">
        <v>0.12868950000000001</v>
      </c>
      <c r="I26376" s="7">
        <v>40.106000000000002</v>
      </c>
    </row>
    <row r="26377" spans="1:11" x14ac:dyDescent="0.25">
      <c r="A26377">
        <v>97345</v>
      </c>
      <c r="B26377" s="2">
        <v>9.0076630000000009</v>
      </c>
      <c r="C26377" s="3">
        <v>307</v>
      </c>
      <c r="D26377" s="4">
        <v>10540</v>
      </c>
      <c r="E26377" t="s">
        <v>479</v>
      </c>
      <c r="F26377" s="4" t="s">
        <v>16170</v>
      </c>
      <c r="G26377" s="5">
        <v>270</v>
      </c>
      <c r="H26377" s="6">
        <v>0.1111111</v>
      </c>
      <c r="I26377" s="7">
        <v>43.125</v>
      </c>
    </row>
    <row r="26378" spans="1:11" x14ac:dyDescent="0.25">
      <c r="A26378">
        <v>44807</v>
      </c>
      <c r="B26378" s="2">
        <v>9.0072080000000003</v>
      </c>
      <c r="C26378" s="3">
        <v>2167</v>
      </c>
      <c r="D26378" s="4">
        <v>45660</v>
      </c>
      <c r="E26378" t="s">
        <v>2763</v>
      </c>
      <c r="F26378" s="4" t="s">
        <v>8295</v>
      </c>
      <c r="G26378" s="5">
        <v>1629</v>
      </c>
      <c r="H26378" s="6">
        <v>6.4417199999999994E-2</v>
      </c>
      <c r="I26378" s="7">
        <v>51.192999999999998</v>
      </c>
      <c r="J26378" s="2">
        <v>63</v>
      </c>
      <c r="K26378">
        <v>1</v>
      </c>
    </row>
    <row r="26379" spans="1:11" x14ac:dyDescent="0.25">
      <c r="A26379">
        <v>38236</v>
      </c>
      <c r="B26379" s="2">
        <v>9.00671</v>
      </c>
      <c r="C26379" s="3">
        <v>528</v>
      </c>
      <c r="D26379" s="4">
        <v>37540</v>
      </c>
      <c r="E26379" t="s">
        <v>296</v>
      </c>
      <c r="F26379" s="4" t="s">
        <v>7348</v>
      </c>
      <c r="G26379" s="5">
        <v>453</v>
      </c>
      <c r="H26379" s="6">
        <v>0.1456954</v>
      </c>
      <c r="I26379" s="7">
        <v>37.143000000000001</v>
      </c>
    </row>
    <row r="26380" spans="1:11" x14ac:dyDescent="0.25">
      <c r="A26380">
        <v>78832</v>
      </c>
      <c r="B26380" s="2">
        <v>9.0059920000000009</v>
      </c>
      <c r="C26380" s="3">
        <v>3598</v>
      </c>
      <c r="E26380" t="s">
        <v>14303</v>
      </c>
      <c r="F26380" s="4" t="s">
        <v>13752</v>
      </c>
      <c r="G26380" s="5">
        <v>2551</v>
      </c>
      <c r="H26380" s="6">
        <v>0.13249710000000001</v>
      </c>
      <c r="I26380" s="7">
        <v>39.405000000000001</v>
      </c>
    </row>
    <row r="26381" spans="1:11" x14ac:dyDescent="0.25">
      <c r="A26381">
        <v>25043</v>
      </c>
      <c r="B26381" s="2">
        <v>9.0050690000000007</v>
      </c>
      <c r="C26381" s="3">
        <v>1873</v>
      </c>
      <c r="D26381" s="4">
        <v>16620</v>
      </c>
      <c r="E26381" t="s">
        <v>2479</v>
      </c>
      <c r="F26381" s="4" t="s">
        <v>5144</v>
      </c>
      <c r="G26381" s="5">
        <v>1314</v>
      </c>
      <c r="H26381" s="6">
        <v>0.1118721</v>
      </c>
      <c r="I26381" s="7">
        <v>42.969000000000001</v>
      </c>
      <c r="J26381" s="2">
        <v>31</v>
      </c>
      <c r="K26381">
        <v>1</v>
      </c>
    </row>
    <row r="26382" spans="1:11" x14ac:dyDescent="0.25">
      <c r="A26382">
        <v>76370</v>
      </c>
      <c r="B26382" s="2">
        <v>9.0047029999999992</v>
      </c>
      <c r="C26382" s="3">
        <v>261</v>
      </c>
      <c r="D26382" s="4">
        <v>48660</v>
      </c>
      <c r="E26382" t="s">
        <v>13927</v>
      </c>
      <c r="F26382" s="4" t="s">
        <v>13752</v>
      </c>
      <c r="G26382" s="5">
        <v>224</v>
      </c>
      <c r="H26382" s="6">
        <v>6.25E-2</v>
      </c>
      <c r="I26382" s="7">
        <v>51.5</v>
      </c>
      <c r="J26382" s="2">
        <v>70</v>
      </c>
      <c r="K26382">
        <v>1</v>
      </c>
    </row>
    <row r="26383" spans="1:11" x14ac:dyDescent="0.25">
      <c r="A26383">
        <v>42129</v>
      </c>
      <c r="B26383" s="2">
        <v>9.0034770000000002</v>
      </c>
      <c r="C26383" s="3">
        <v>7047</v>
      </c>
      <c r="D26383" s="4">
        <v>23980</v>
      </c>
      <c r="E26383" t="s">
        <v>8200</v>
      </c>
      <c r="F26383" s="4" t="s">
        <v>7883</v>
      </c>
      <c r="G26383" s="5">
        <v>4901</v>
      </c>
      <c r="H26383" s="6">
        <v>0.1191594</v>
      </c>
      <c r="I26383" s="7">
        <v>41.707999999999998</v>
      </c>
    </row>
    <row r="26384" spans="1:11" x14ac:dyDescent="0.25">
      <c r="A26384">
        <v>78017</v>
      </c>
      <c r="B26384" s="2">
        <v>9.0015490000000007</v>
      </c>
      <c r="C26384" s="3">
        <v>4875</v>
      </c>
      <c r="E26384" t="s">
        <v>14156</v>
      </c>
      <c r="F26384" s="4" t="s">
        <v>13752</v>
      </c>
      <c r="G26384" s="5">
        <v>3160</v>
      </c>
      <c r="H26384" s="6">
        <v>9.1139200000000004E-2</v>
      </c>
      <c r="I26384" s="7">
        <v>46.55</v>
      </c>
      <c r="J26384" s="2">
        <v>44</v>
      </c>
      <c r="K26384">
        <v>1</v>
      </c>
    </row>
    <row r="26385" spans="1:11" x14ac:dyDescent="0.25">
      <c r="A26385">
        <v>43731</v>
      </c>
      <c r="B26385" s="2">
        <v>8.9998919999999991</v>
      </c>
      <c r="C26385" s="3">
        <v>5639</v>
      </c>
      <c r="D26385" s="4">
        <v>18140</v>
      </c>
      <c r="E26385" t="s">
        <v>8426</v>
      </c>
      <c r="F26385" s="4" t="s">
        <v>8295</v>
      </c>
      <c r="G26385" s="5">
        <v>3759</v>
      </c>
      <c r="H26385" s="6">
        <v>8.3510600000000004E-2</v>
      </c>
      <c r="I26385" s="7">
        <v>47.865000000000002</v>
      </c>
      <c r="J26385" s="2">
        <v>71</v>
      </c>
      <c r="K26385">
        <v>1</v>
      </c>
    </row>
    <row r="26386" spans="1:11" x14ac:dyDescent="0.25">
      <c r="A26386">
        <v>43793</v>
      </c>
      <c r="B26386" s="2">
        <v>8.9981100000000005</v>
      </c>
      <c r="C26386" s="3">
        <v>4892</v>
      </c>
      <c r="E26386" t="s">
        <v>8449</v>
      </c>
      <c r="F26386" s="4" t="s">
        <v>8295</v>
      </c>
      <c r="G26386" s="5">
        <v>3684</v>
      </c>
      <c r="H26386" s="6">
        <v>0.1177748</v>
      </c>
      <c r="I26386" s="7">
        <v>41.939</v>
      </c>
      <c r="J26386" s="2">
        <v>66</v>
      </c>
      <c r="K26386">
        <v>1</v>
      </c>
    </row>
    <row r="26387" spans="1:11" x14ac:dyDescent="0.25">
      <c r="A26387">
        <v>71725</v>
      </c>
      <c r="B26387" s="2">
        <v>8.9971110000000003</v>
      </c>
      <c r="C26387" s="3">
        <v>616</v>
      </c>
      <c r="E26387" t="s">
        <v>2648</v>
      </c>
      <c r="F26387" s="4" t="s">
        <v>13183</v>
      </c>
      <c r="G26387" s="5">
        <v>476</v>
      </c>
      <c r="H26387" s="6">
        <v>4.1928699999999999E-2</v>
      </c>
      <c r="I26387" s="7">
        <v>55.045000000000002</v>
      </c>
    </row>
    <row r="26388" spans="1:11" x14ac:dyDescent="0.25">
      <c r="A26388">
        <v>17979</v>
      </c>
      <c r="B26388" s="2">
        <v>8.9969640000000002</v>
      </c>
      <c r="C26388" s="3">
        <v>142</v>
      </c>
      <c r="D26388" s="4">
        <v>39060</v>
      </c>
      <c r="E26388" t="s">
        <v>3938</v>
      </c>
      <c r="F26388" s="4" t="s">
        <v>3003</v>
      </c>
      <c r="G26388" s="5">
        <v>142</v>
      </c>
      <c r="H26388" s="6">
        <v>7.0422499999999999E-2</v>
      </c>
      <c r="I26388" s="7">
        <v>50.121000000000002</v>
      </c>
    </row>
    <row r="26389" spans="1:11" x14ac:dyDescent="0.25">
      <c r="A26389">
        <v>33313</v>
      </c>
      <c r="B26389" s="2">
        <v>8.9881849999999996</v>
      </c>
      <c r="C26389" s="3">
        <v>58514</v>
      </c>
      <c r="D26389" s="4">
        <v>33100</v>
      </c>
      <c r="E26389" t="s">
        <v>6877</v>
      </c>
      <c r="F26389" s="4" t="s">
        <v>6689</v>
      </c>
      <c r="G26389" s="5">
        <v>36539</v>
      </c>
      <c r="H26389" s="6">
        <v>0.14031579999999999</v>
      </c>
      <c r="I26389" s="7">
        <v>38.034999999999997</v>
      </c>
      <c r="J26389" s="2">
        <v>44.4</v>
      </c>
      <c r="K26389">
        <v>5</v>
      </c>
    </row>
    <row r="26390" spans="1:11" x14ac:dyDescent="0.25">
      <c r="A26390">
        <v>37723</v>
      </c>
      <c r="B26390" s="2">
        <v>8.9792740000000002</v>
      </c>
      <c r="C26390" s="3">
        <v>959</v>
      </c>
      <c r="D26390" s="4">
        <v>18900</v>
      </c>
      <c r="E26390" t="s">
        <v>5415</v>
      </c>
      <c r="F26390" s="4" t="s">
        <v>7348</v>
      </c>
      <c r="G26390" s="5">
        <v>697</v>
      </c>
      <c r="H26390" s="6">
        <v>0.1090387</v>
      </c>
      <c r="I26390" s="7">
        <v>43.438000000000002</v>
      </c>
    </row>
    <row r="26391" spans="1:11" x14ac:dyDescent="0.25">
      <c r="A26391">
        <v>91732</v>
      </c>
      <c r="B26391" s="2">
        <v>8.9695359999999997</v>
      </c>
      <c r="C26391" s="3">
        <v>63848</v>
      </c>
      <c r="D26391" s="4">
        <v>31080</v>
      </c>
      <c r="E26391" t="s">
        <v>15448</v>
      </c>
      <c r="F26391" s="4" t="s">
        <v>15368</v>
      </c>
      <c r="G26391" s="5">
        <v>39990</v>
      </c>
      <c r="H26391" s="6">
        <v>0.1175544</v>
      </c>
      <c r="I26391" s="7">
        <v>41.965000000000003</v>
      </c>
      <c r="J26391" s="2">
        <v>37.200000000000003</v>
      </c>
      <c r="K26391">
        <v>5</v>
      </c>
    </row>
    <row r="26392" spans="1:11" x14ac:dyDescent="0.25">
      <c r="A26392">
        <v>15327</v>
      </c>
      <c r="B26392" s="2">
        <v>8.9597339999999992</v>
      </c>
      <c r="C26392" s="3">
        <v>1379</v>
      </c>
      <c r="E26392" t="s">
        <v>3095</v>
      </c>
      <c r="F26392" s="4" t="s">
        <v>3003</v>
      </c>
      <c r="G26392" s="5">
        <v>972</v>
      </c>
      <c r="H26392" s="6">
        <v>5.7613200000000003E-2</v>
      </c>
      <c r="I26392" s="7">
        <v>52.308</v>
      </c>
    </row>
    <row r="26393" spans="1:11" x14ac:dyDescent="0.25">
      <c r="A26393">
        <v>72687</v>
      </c>
      <c r="B26393" s="2">
        <v>8.958418</v>
      </c>
      <c r="C26393" s="3">
        <v>5888</v>
      </c>
      <c r="E26393" t="s">
        <v>13423</v>
      </c>
      <c r="F26393" s="4" t="s">
        <v>13183</v>
      </c>
      <c r="G26393" s="5">
        <v>4525</v>
      </c>
      <c r="H26393" s="6">
        <v>0.14209939999999999</v>
      </c>
      <c r="I26393" s="7">
        <v>37.707000000000001</v>
      </c>
    </row>
    <row r="26394" spans="1:11" x14ac:dyDescent="0.25">
      <c r="A26394">
        <v>74046</v>
      </c>
      <c r="B26394" s="2">
        <v>8.9573119999999999</v>
      </c>
      <c r="C26394" s="3">
        <v>137</v>
      </c>
      <c r="D26394" s="4">
        <v>46140</v>
      </c>
      <c r="E26394" t="s">
        <v>13603</v>
      </c>
      <c r="F26394" s="4" t="s">
        <v>13462</v>
      </c>
      <c r="G26394" s="5">
        <v>85</v>
      </c>
      <c r="H26394" s="6">
        <v>0.1529412</v>
      </c>
      <c r="I26394" s="7">
        <v>35.832999999999998</v>
      </c>
    </row>
    <row r="26395" spans="1:11" x14ac:dyDescent="0.25">
      <c r="A26395">
        <v>31089</v>
      </c>
      <c r="B26395" s="2">
        <v>8.9565680000000008</v>
      </c>
      <c r="C26395" s="3">
        <v>4736</v>
      </c>
      <c r="E26395" t="s">
        <v>6589</v>
      </c>
      <c r="F26395" s="4" t="s">
        <v>6363</v>
      </c>
      <c r="G26395" s="5">
        <v>3016</v>
      </c>
      <c r="H26395" s="6">
        <v>0.1107427</v>
      </c>
      <c r="I26395" s="7">
        <v>43.125</v>
      </c>
      <c r="J26395" s="2">
        <v>57</v>
      </c>
      <c r="K26395">
        <v>1</v>
      </c>
    </row>
    <row r="26396" spans="1:11" x14ac:dyDescent="0.25">
      <c r="A26396">
        <v>23123</v>
      </c>
      <c r="B26396" s="2">
        <v>8.9555670000000003</v>
      </c>
      <c r="C26396" s="3">
        <v>1598</v>
      </c>
      <c r="D26396" s="4">
        <v>16820</v>
      </c>
      <c r="E26396" t="s">
        <v>4821</v>
      </c>
      <c r="F26396" s="4" t="s">
        <v>4335</v>
      </c>
      <c r="G26396" s="5">
        <v>1159</v>
      </c>
      <c r="H26396" s="6">
        <v>0.1077586</v>
      </c>
      <c r="I26396" s="7">
        <v>43.636000000000003</v>
      </c>
    </row>
    <row r="26397" spans="1:11" x14ac:dyDescent="0.25">
      <c r="A26397">
        <v>25938</v>
      </c>
      <c r="B26397" s="2">
        <v>8.9550769999999993</v>
      </c>
      <c r="C26397" s="3">
        <v>1251</v>
      </c>
      <c r="D26397" s="4">
        <v>13220</v>
      </c>
      <c r="E26397" t="s">
        <v>2894</v>
      </c>
      <c r="F26397" s="4" t="s">
        <v>5144</v>
      </c>
      <c r="G26397" s="5">
        <v>884</v>
      </c>
      <c r="H26397" s="6">
        <v>0.1073446</v>
      </c>
      <c r="I26397" s="7">
        <v>43.707000000000001</v>
      </c>
    </row>
    <row r="26398" spans="1:11" x14ac:dyDescent="0.25">
      <c r="A26398">
        <v>24281</v>
      </c>
      <c r="B26398" s="2">
        <v>8.9543920000000004</v>
      </c>
      <c r="C26398" s="3">
        <v>2832</v>
      </c>
      <c r="E26398" t="s">
        <v>5023</v>
      </c>
      <c r="F26398" s="4" t="s">
        <v>4335</v>
      </c>
      <c r="G26398" s="5">
        <v>1972</v>
      </c>
      <c r="H26398" s="6">
        <v>0.12626770000000001</v>
      </c>
      <c r="I26398" s="7">
        <v>40.43</v>
      </c>
    </row>
    <row r="26399" spans="1:11" x14ac:dyDescent="0.25">
      <c r="A26399">
        <v>48850</v>
      </c>
      <c r="B26399" s="2">
        <v>8.9532489999999996</v>
      </c>
      <c r="C26399" s="3">
        <v>4206</v>
      </c>
      <c r="D26399" s="4">
        <v>24340</v>
      </c>
      <c r="E26399" t="s">
        <v>5919</v>
      </c>
      <c r="F26399" s="4" t="s">
        <v>9106</v>
      </c>
      <c r="G26399" s="5">
        <v>2812</v>
      </c>
      <c r="H26399" s="6">
        <v>0.1230441</v>
      </c>
      <c r="I26399" s="7">
        <v>40.981999999999999</v>
      </c>
      <c r="J26399" s="2">
        <v>57.5</v>
      </c>
      <c r="K26399">
        <v>4</v>
      </c>
    </row>
    <row r="26400" spans="1:11" x14ac:dyDescent="0.25">
      <c r="A26400">
        <v>29851</v>
      </c>
      <c r="B26400" s="2">
        <v>8.9514940000000003</v>
      </c>
      <c r="C26400" s="3">
        <v>7025</v>
      </c>
      <c r="D26400" s="4">
        <v>12260</v>
      </c>
      <c r="E26400" t="s">
        <v>6342</v>
      </c>
      <c r="F26400" s="4" t="s">
        <v>6130</v>
      </c>
      <c r="G26400" s="5">
        <v>4524</v>
      </c>
      <c r="H26400" s="6">
        <v>0.1158267</v>
      </c>
      <c r="I26400" s="7">
        <v>42.225999999999999</v>
      </c>
      <c r="J26400" s="2">
        <v>52</v>
      </c>
      <c r="K26400">
        <v>1</v>
      </c>
    </row>
    <row r="26401" spans="1:12" x14ac:dyDescent="0.25">
      <c r="A26401">
        <v>65676</v>
      </c>
      <c r="B26401" s="2">
        <v>8.9503190000000004</v>
      </c>
      <c r="C26401" s="3">
        <v>488</v>
      </c>
      <c r="E26401" t="s">
        <v>10506</v>
      </c>
      <c r="F26401" s="4" t="s">
        <v>12102</v>
      </c>
      <c r="G26401" s="5">
        <v>389</v>
      </c>
      <c r="H26401" s="6">
        <v>0.1307692</v>
      </c>
      <c r="I26401" s="7">
        <v>39.643000000000001</v>
      </c>
    </row>
    <row r="26402" spans="1:12" x14ac:dyDescent="0.25">
      <c r="A26402">
        <v>84336</v>
      </c>
      <c r="B26402" s="2">
        <v>8.9501760000000008</v>
      </c>
      <c r="C26402" s="3">
        <v>351</v>
      </c>
      <c r="D26402" s="4">
        <v>36260</v>
      </c>
      <c r="E26402" t="s">
        <v>14899</v>
      </c>
      <c r="F26402" s="4" t="s">
        <v>14851</v>
      </c>
      <c r="G26402" s="5">
        <v>209</v>
      </c>
      <c r="H26402" s="6">
        <v>0.1004785</v>
      </c>
      <c r="I26402" s="7">
        <v>44.875</v>
      </c>
    </row>
    <row r="26403" spans="1:12" x14ac:dyDescent="0.25">
      <c r="A26403">
        <v>68042</v>
      </c>
      <c r="B26403" s="2">
        <v>8.9501089999999994</v>
      </c>
      <c r="C26403" s="3">
        <v>101</v>
      </c>
      <c r="D26403" s="4">
        <v>36540</v>
      </c>
      <c r="E26403" t="s">
        <v>2512</v>
      </c>
      <c r="F26403" s="4" t="s">
        <v>12738</v>
      </c>
      <c r="G26403" s="5">
        <v>71</v>
      </c>
      <c r="H26403" s="6">
        <v>5.6337999999999999E-2</v>
      </c>
      <c r="I26403" s="7">
        <v>52.5</v>
      </c>
    </row>
    <row r="26404" spans="1:12" x14ac:dyDescent="0.25">
      <c r="A26404">
        <v>29001</v>
      </c>
      <c r="B26404" s="2">
        <v>8.9497959999999992</v>
      </c>
      <c r="C26404" s="3">
        <v>1855</v>
      </c>
      <c r="E26404" t="s">
        <v>6129</v>
      </c>
      <c r="F26404" s="4" t="s">
        <v>6130</v>
      </c>
      <c r="G26404" s="5">
        <v>1241</v>
      </c>
      <c r="H26404" s="6">
        <v>0.1240935</v>
      </c>
      <c r="I26404" s="7">
        <v>40.789000000000001</v>
      </c>
    </row>
    <row r="26405" spans="1:12" x14ac:dyDescent="0.25">
      <c r="A26405">
        <v>96040</v>
      </c>
      <c r="B26405" s="2">
        <v>8.9494530000000001</v>
      </c>
      <c r="C26405" s="3">
        <v>229</v>
      </c>
      <c r="D26405" s="4">
        <v>39820</v>
      </c>
      <c r="E26405" t="s">
        <v>16042</v>
      </c>
      <c r="F26405" s="4" t="s">
        <v>15368</v>
      </c>
      <c r="G26405" s="5">
        <v>188</v>
      </c>
      <c r="H26405" s="6">
        <v>7.4074100000000004E-2</v>
      </c>
      <c r="I26405" s="7">
        <v>49.423000000000002</v>
      </c>
      <c r="J26405" s="2">
        <v>45</v>
      </c>
      <c r="K26405">
        <v>1</v>
      </c>
    </row>
    <row r="26406" spans="1:12" x14ac:dyDescent="0.25">
      <c r="A26406">
        <v>20019</v>
      </c>
      <c r="B26406" s="2">
        <v>8.9413959999999992</v>
      </c>
      <c r="C26406" s="3">
        <v>53352</v>
      </c>
      <c r="D26406" s="4">
        <v>47900</v>
      </c>
      <c r="E26406" t="s">
        <v>579</v>
      </c>
      <c r="F26406" s="4" t="s">
        <v>4333</v>
      </c>
      <c r="G26406" s="5">
        <v>33478</v>
      </c>
      <c r="H26406" s="6">
        <v>0.13062309999999999</v>
      </c>
      <c r="I26406" s="7">
        <v>39.649000000000001</v>
      </c>
      <c r="J26406" s="2">
        <v>36</v>
      </c>
      <c r="K26406">
        <v>14</v>
      </c>
      <c r="L26406" s="2">
        <v>28.1</v>
      </c>
    </row>
    <row r="26407" spans="1:12" x14ac:dyDescent="0.25">
      <c r="A26407">
        <v>98930</v>
      </c>
      <c r="B26407" s="2">
        <v>8.9312439999999995</v>
      </c>
      <c r="C26407" s="3">
        <v>16903</v>
      </c>
      <c r="D26407" s="4">
        <v>49420</v>
      </c>
      <c r="E26407" t="s">
        <v>7423</v>
      </c>
      <c r="F26407" s="4" t="s">
        <v>16344</v>
      </c>
      <c r="G26407" s="5">
        <v>8944</v>
      </c>
      <c r="H26407" s="6">
        <v>0.1080054</v>
      </c>
      <c r="I26407" s="7">
        <v>43.557000000000002</v>
      </c>
      <c r="J26407" s="2">
        <v>51</v>
      </c>
      <c r="K26407">
        <v>3</v>
      </c>
    </row>
    <row r="26408" spans="1:12" x14ac:dyDescent="0.25">
      <c r="A26408">
        <v>67659</v>
      </c>
      <c r="B26408" s="2">
        <v>8.9290730000000007</v>
      </c>
      <c r="C26408" s="3">
        <v>156</v>
      </c>
      <c r="E26408" t="s">
        <v>12700</v>
      </c>
      <c r="F26408" s="4" t="s">
        <v>12494</v>
      </c>
      <c r="G26408" s="5">
        <v>127</v>
      </c>
      <c r="H26408" s="6">
        <v>7.8740199999999996E-2</v>
      </c>
      <c r="I26408" s="7">
        <v>48.610999999999997</v>
      </c>
    </row>
    <row r="26409" spans="1:12" x14ac:dyDescent="0.25">
      <c r="A26409">
        <v>29146</v>
      </c>
      <c r="B26409" s="2">
        <v>8.9287770000000002</v>
      </c>
      <c r="C26409" s="3">
        <v>1519</v>
      </c>
      <c r="D26409" s="4">
        <v>36700</v>
      </c>
      <c r="E26409" t="s">
        <v>76</v>
      </c>
      <c r="F26409" s="4" t="s">
        <v>6130</v>
      </c>
      <c r="G26409" s="5">
        <v>1111</v>
      </c>
      <c r="H26409" s="6">
        <v>0.1196043</v>
      </c>
      <c r="I26409" s="7">
        <v>41.548000000000002</v>
      </c>
    </row>
    <row r="26410" spans="1:12" x14ac:dyDescent="0.25">
      <c r="A26410">
        <v>65263</v>
      </c>
      <c r="B26410" s="2">
        <v>8.9281930000000003</v>
      </c>
      <c r="C26410" s="3">
        <v>1955</v>
      </c>
      <c r="E26410" t="s">
        <v>673</v>
      </c>
      <c r="F26410" s="4" t="s">
        <v>12102</v>
      </c>
      <c r="G26410" s="5">
        <v>1325</v>
      </c>
      <c r="H26410" s="6">
        <v>9.3584899999999999E-2</v>
      </c>
      <c r="I26410" s="7">
        <v>46.042000000000002</v>
      </c>
    </row>
    <row r="26411" spans="1:12" x14ac:dyDescent="0.25">
      <c r="A26411">
        <v>73084</v>
      </c>
      <c r="B26411" s="2">
        <v>8.926755</v>
      </c>
      <c r="C26411" s="3">
        <v>6802</v>
      </c>
      <c r="D26411" s="4">
        <v>36420</v>
      </c>
      <c r="E26411" t="s">
        <v>193</v>
      </c>
      <c r="F26411" s="4" t="s">
        <v>13462</v>
      </c>
      <c r="G26411" s="5">
        <v>4675</v>
      </c>
      <c r="H26411" s="6">
        <v>0.13283420000000001</v>
      </c>
      <c r="I26411" s="7">
        <v>39.259</v>
      </c>
      <c r="J26411" s="2">
        <v>71</v>
      </c>
      <c r="K26411">
        <v>1</v>
      </c>
    </row>
    <row r="26412" spans="1:12" x14ac:dyDescent="0.25">
      <c r="A26412">
        <v>28399</v>
      </c>
      <c r="B26412" s="2">
        <v>8.9252730000000007</v>
      </c>
      <c r="C26412" s="3">
        <v>2121</v>
      </c>
      <c r="E26412" t="s">
        <v>5463</v>
      </c>
      <c r="F26412" s="4" t="s">
        <v>5642</v>
      </c>
      <c r="G26412" s="5">
        <v>1509</v>
      </c>
      <c r="H26412" s="6">
        <v>0.13046360000000001</v>
      </c>
      <c r="I26412" s="7">
        <v>39.664999999999999</v>
      </c>
    </row>
    <row r="26413" spans="1:12" x14ac:dyDescent="0.25">
      <c r="A26413">
        <v>52533</v>
      </c>
      <c r="B26413" s="2">
        <v>8.9246700000000008</v>
      </c>
      <c r="C26413" s="3">
        <v>1465</v>
      </c>
      <c r="D26413" s="4">
        <v>21840</v>
      </c>
      <c r="E26413" t="s">
        <v>2766</v>
      </c>
      <c r="F26413" s="4" t="s">
        <v>9593</v>
      </c>
      <c r="G26413" s="5">
        <v>1009</v>
      </c>
      <c r="H26413" s="6">
        <v>5.34653E-2</v>
      </c>
      <c r="I26413" s="7">
        <v>52.969000000000001</v>
      </c>
    </row>
    <row r="26414" spans="1:12" x14ac:dyDescent="0.25">
      <c r="A26414">
        <v>36474</v>
      </c>
      <c r="B26414" s="2">
        <v>8.9238999999999997</v>
      </c>
      <c r="C26414" s="3">
        <v>3276</v>
      </c>
      <c r="E26414" t="s">
        <v>7258</v>
      </c>
      <c r="F26414" s="4" t="s">
        <v>7027</v>
      </c>
      <c r="G26414" s="5">
        <v>2209</v>
      </c>
      <c r="H26414" s="6">
        <v>0.11090990000000001</v>
      </c>
      <c r="I26414" s="7">
        <v>43.042000000000002</v>
      </c>
      <c r="J26414" s="2">
        <v>45.5</v>
      </c>
      <c r="K26414">
        <v>2</v>
      </c>
    </row>
    <row r="26415" spans="1:12" x14ac:dyDescent="0.25">
      <c r="A26415">
        <v>64426</v>
      </c>
      <c r="B26415" s="2">
        <v>8.9233159999999998</v>
      </c>
      <c r="C26415" s="3">
        <v>312</v>
      </c>
      <c r="E26415" t="s">
        <v>12263</v>
      </c>
      <c r="F26415" s="4" t="s">
        <v>12102</v>
      </c>
      <c r="G26415" s="5">
        <v>231</v>
      </c>
      <c r="H26415" s="6">
        <v>0.1212121</v>
      </c>
      <c r="I26415" s="7">
        <v>41.25</v>
      </c>
    </row>
    <row r="26416" spans="1:12" x14ac:dyDescent="0.25">
      <c r="A26416">
        <v>16110</v>
      </c>
      <c r="B26416" s="2">
        <v>8.9231990000000003</v>
      </c>
      <c r="C26416" s="3">
        <v>314</v>
      </c>
      <c r="D26416" s="4">
        <v>32740</v>
      </c>
      <c r="E26416" t="s">
        <v>3408</v>
      </c>
      <c r="F26416" s="4" t="s">
        <v>3003</v>
      </c>
      <c r="G26416" s="5">
        <v>263</v>
      </c>
      <c r="H26416" s="6">
        <v>8.7452500000000002E-2</v>
      </c>
      <c r="I26416" s="7">
        <v>47.082999999999998</v>
      </c>
    </row>
    <row r="26417" spans="1:12" x14ac:dyDescent="0.25">
      <c r="A26417">
        <v>24630</v>
      </c>
      <c r="B26417" s="2">
        <v>8.921951</v>
      </c>
      <c r="C26417" s="3">
        <v>7118</v>
      </c>
      <c r="D26417" s="4">
        <v>14140</v>
      </c>
      <c r="E26417" t="s">
        <v>5133</v>
      </c>
      <c r="F26417" s="4" t="s">
        <v>4335</v>
      </c>
      <c r="G26417" s="5">
        <v>4952</v>
      </c>
      <c r="H26417" s="6">
        <v>0.1132876</v>
      </c>
      <c r="I26417" s="7">
        <v>42.618000000000002</v>
      </c>
      <c r="J26417" s="2">
        <v>68</v>
      </c>
      <c r="K26417">
        <v>2</v>
      </c>
    </row>
    <row r="26418" spans="1:12" x14ac:dyDescent="0.25">
      <c r="A26418">
        <v>85043</v>
      </c>
      <c r="B26418" s="2">
        <v>8.9167369999999995</v>
      </c>
      <c r="C26418" s="3">
        <v>31724</v>
      </c>
      <c r="D26418" s="4">
        <v>38060</v>
      </c>
      <c r="E26418" t="s">
        <v>2525</v>
      </c>
      <c r="F26418" s="4" t="s">
        <v>14962</v>
      </c>
      <c r="G26418" s="5">
        <v>16836</v>
      </c>
      <c r="H26418" s="6">
        <v>0.1183773</v>
      </c>
      <c r="I26418" s="7">
        <v>41.716000000000001</v>
      </c>
      <c r="J26418" s="2">
        <v>50.5</v>
      </c>
      <c r="K26418">
        <v>2</v>
      </c>
    </row>
    <row r="26419" spans="1:12" x14ac:dyDescent="0.25">
      <c r="A26419">
        <v>62842</v>
      </c>
      <c r="B26419" s="2">
        <v>8.9125709999999998</v>
      </c>
      <c r="C26419" s="3">
        <v>828</v>
      </c>
      <c r="E26419" t="s">
        <v>12027</v>
      </c>
      <c r="F26419" s="4" t="s">
        <v>11490</v>
      </c>
      <c r="G26419" s="5">
        <v>568</v>
      </c>
      <c r="H26419" s="6">
        <v>7.74648E-2</v>
      </c>
      <c r="I26419" s="7">
        <v>48.783999999999999</v>
      </c>
      <c r="J26419" s="2">
        <v>48</v>
      </c>
      <c r="K26419">
        <v>2</v>
      </c>
    </row>
    <row r="26420" spans="1:12" x14ac:dyDescent="0.25">
      <c r="A26420">
        <v>61846</v>
      </c>
      <c r="B26420" s="2">
        <v>8.9115900000000003</v>
      </c>
      <c r="C26420" s="3">
        <v>5222</v>
      </c>
      <c r="D26420" s="4">
        <v>19180</v>
      </c>
      <c r="E26420" t="s">
        <v>242</v>
      </c>
      <c r="F26420" s="4" t="s">
        <v>11490</v>
      </c>
      <c r="G26420" s="5">
        <v>3533</v>
      </c>
      <c r="H26420" s="6">
        <v>0.1049802</v>
      </c>
      <c r="I26420" s="7">
        <v>44.027999999999999</v>
      </c>
      <c r="J26420" s="2">
        <v>38</v>
      </c>
      <c r="K26420">
        <v>1</v>
      </c>
    </row>
    <row r="26421" spans="1:12" x14ac:dyDescent="0.25">
      <c r="A26421">
        <v>81410</v>
      </c>
      <c r="B26421" s="2">
        <v>8.9104430000000008</v>
      </c>
      <c r="C26421" s="3">
        <v>1577</v>
      </c>
      <c r="E26421" t="s">
        <v>3573</v>
      </c>
      <c r="F26421" s="4" t="s">
        <v>14477</v>
      </c>
      <c r="G26421" s="5">
        <v>1264</v>
      </c>
      <c r="H26421" s="6">
        <v>0.1083861</v>
      </c>
      <c r="I26421" s="7">
        <v>43.438000000000002</v>
      </c>
    </row>
    <row r="26422" spans="1:12" x14ac:dyDescent="0.25">
      <c r="A26422">
        <v>64624</v>
      </c>
      <c r="B26422" s="2">
        <v>8.9098690000000005</v>
      </c>
      <c r="C26422" s="3">
        <v>1690</v>
      </c>
      <c r="D26422" s="4">
        <v>28140</v>
      </c>
      <c r="E26422" t="s">
        <v>12289</v>
      </c>
      <c r="F26422" s="4" t="s">
        <v>12102</v>
      </c>
      <c r="G26422" s="5">
        <v>1141</v>
      </c>
      <c r="H26422" s="6">
        <v>0.1007888</v>
      </c>
      <c r="I26422" s="7">
        <v>44.75</v>
      </c>
    </row>
    <row r="26423" spans="1:12" x14ac:dyDescent="0.25">
      <c r="A26423">
        <v>88045</v>
      </c>
      <c r="B26423" s="2">
        <v>8.9090120000000006</v>
      </c>
      <c r="C26423" s="3">
        <v>3680</v>
      </c>
      <c r="E26423" t="s">
        <v>15275</v>
      </c>
      <c r="F26423" s="4" t="s">
        <v>15124</v>
      </c>
      <c r="G26423" s="5">
        <v>2438</v>
      </c>
      <c r="H26423" s="6">
        <v>0.1365314</v>
      </c>
      <c r="I26423" s="7">
        <v>38.570999999999998</v>
      </c>
    </row>
    <row r="26424" spans="1:12" x14ac:dyDescent="0.25">
      <c r="A26424">
        <v>83812</v>
      </c>
      <c r="B26424" s="2">
        <v>8.9084109999999992</v>
      </c>
      <c r="C26424" s="3">
        <v>86</v>
      </c>
      <c r="E26424" t="s">
        <v>14827</v>
      </c>
      <c r="F26424" s="4" t="s">
        <v>14725</v>
      </c>
      <c r="G26424" s="5">
        <v>72</v>
      </c>
      <c r="H26424" s="6">
        <v>0.16438359999999999</v>
      </c>
      <c r="I26424" s="7">
        <v>33.75</v>
      </c>
    </row>
    <row r="26425" spans="1:12" x14ac:dyDescent="0.25">
      <c r="A26425">
        <v>45613</v>
      </c>
      <c r="B26425" s="2">
        <v>8.9077669999999998</v>
      </c>
      <c r="C26425" s="3">
        <v>3997</v>
      </c>
      <c r="E26425" t="s">
        <v>3009</v>
      </c>
      <c r="F26425" s="4" t="s">
        <v>8295</v>
      </c>
      <c r="G26425" s="5">
        <v>2618</v>
      </c>
      <c r="H26425" s="6">
        <v>7.25745E-2</v>
      </c>
      <c r="I26425" s="7">
        <v>49.615000000000002</v>
      </c>
    </row>
    <row r="26426" spans="1:12" x14ac:dyDescent="0.25">
      <c r="A26426">
        <v>65609</v>
      </c>
      <c r="B26426" s="2">
        <v>8.9070260000000001</v>
      </c>
      <c r="C26426" s="3">
        <v>675</v>
      </c>
      <c r="E26426" t="s">
        <v>1094</v>
      </c>
      <c r="F26426" s="4" t="s">
        <v>12102</v>
      </c>
      <c r="G26426" s="5">
        <v>481</v>
      </c>
      <c r="H26426" s="6">
        <v>6.0165999999999997E-2</v>
      </c>
      <c r="I26426" s="7">
        <v>51.75</v>
      </c>
    </row>
    <row r="26427" spans="1:12" x14ac:dyDescent="0.25">
      <c r="A26427">
        <v>97761</v>
      </c>
      <c r="B26427" s="2">
        <v>8.9063780000000001</v>
      </c>
      <c r="C26427" s="3">
        <v>4129</v>
      </c>
      <c r="E26427" t="s">
        <v>5085</v>
      </c>
      <c r="F26427" s="4" t="s">
        <v>16170</v>
      </c>
      <c r="G26427" s="5">
        <v>2230</v>
      </c>
      <c r="H26427" s="6">
        <v>8.4304900000000002E-2</v>
      </c>
      <c r="I26427" s="7">
        <v>47.575000000000003</v>
      </c>
    </row>
    <row r="26428" spans="1:12" x14ac:dyDescent="0.25">
      <c r="A26428">
        <v>85008</v>
      </c>
      <c r="B26428" s="2">
        <v>8.8979990000000004</v>
      </c>
      <c r="C26428" s="3">
        <v>55819</v>
      </c>
      <c r="D26428" s="4">
        <v>38060</v>
      </c>
      <c r="E26428" t="s">
        <v>2525</v>
      </c>
      <c r="F26428" s="4" t="s">
        <v>14962</v>
      </c>
      <c r="G26428" s="5">
        <v>32777</v>
      </c>
      <c r="H26428" s="6">
        <v>0.17282929999999999</v>
      </c>
      <c r="I26428" s="7">
        <v>32.276000000000003</v>
      </c>
      <c r="J26428" s="2">
        <v>34.285699999999999</v>
      </c>
      <c r="K26428">
        <v>14</v>
      </c>
      <c r="L26428" s="2">
        <v>19.600000000000001</v>
      </c>
    </row>
    <row r="26429" spans="1:12" x14ac:dyDescent="0.25">
      <c r="A26429">
        <v>62870</v>
      </c>
      <c r="B26429" s="2">
        <v>8.8898220000000006</v>
      </c>
      <c r="C26429" s="3">
        <v>1855</v>
      </c>
      <c r="D26429" s="4">
        <v>16460</v>
      </c>
      <c r="E26429" t="s">
        <v>10654</v>
      </c>
      <c r="F26429" s="4" t="s">
        <v>11490</v>
      </c>
      <c r="G26429" s="5">
        <v>1384</v>
      </c>
      <c r="H26429" s="6">
        <v>8.0144400000000005E-2</v>
      </c>
      <c r="I26429" s="7">
        <v>48.289000000000001</v>
      </c>
    </row>
    <row r="26430" spans="1:12" x14ac:dyDescent="0.25">
      <c r="A26430">
        <v>39159</v>
      </c>
      <c r="B26430" s="2">
        <v>8.8889390000000006</v>
      </c>
      <c r="C26430" s="3">
        <v>3290</v>
      </c>
      <c r="E26430" t="s">
        <v>7763</v>
      </c>
      <c r="F26430" s="4" t="s">
        <v>7633</v>
      </c>
      <c r="G26430" s="5">
        <v>2302</v>
      </c>
      <c r="H26430" s="6">
        <v>0.1507385</v>
      </c>
      <c r="I26430" s="7">
        <v>36.087000000000003</v>
      </c>
      <c r="J26430" s="2">
        <v>39</v>
      </c>
      <c r="K26430">
        <v>1</v>
      </c>
    </row>
    <row r="26431" spans="1:12" x14ac:dyDescent="0.25">
      <c r="A26431">
        <v>81087</v>
      </c>
      <c r="B26431" s="2">
        <v>8.8883620000000008</v>
      </c>
      <c r="C26431" s="3">
        <v>234</v>
      </c>
      <c r="E26431" t="s">
        <v>6072</v>
      </c>
      <c r="F26431" s="4" t="s">
        <v>14477</v>
      </c>
      <c r="G26431" s="5">
        <v>114</v>
      </c>
      <c r="H26431" s="6">
        <v>0.1666667</v>
      </c>
      <c r="I26431" s="7">
        <v>33.332999999999998</v>
      </c>
    </row>
    <row r="26432" spans="1:12" x14ac:dyDescent="0.25">
      <c r="A26432">
        <v>63601</v>
      </c>
      <c r="B26432" s="2">
        <v>8.8857110000000006</v>
      </c>
      <c r="C26432" s="3">
        <v>16166</v>
      </c>
      <c r="D26432" s="4">
        <v>22100</v>
      </c>
      <c r="E26432" t="s">
        <v>12172</v>
      </c>
      <c r="F26432" s="4" t="s">
        <v>12102</v>
      </c>
      <c r="G26432" s="5">
        <v>10972</v>
      </c>
      <c r="H26432" s="6">
        <v>0.10781010000000001</v>
      </c>
      <c r="I26432" s="7">
        <v>43.502000000000002</v>
      </c>
      <c r="J26432" s="2">
        <v>55.5</v>
      </c>
      <c r="K26432">
        <v>2</v>
      </c>
    </row>
    <row r="26433" spans="1:11" x14ac:dyDescent="0.25">
      <c r="A26433">
        <v>4982</v>
      </c>
      <c r="B26433" s="2">
        <v>8.8829989999999999</v>
      </c>
      <c r="C26433" s="3">
        <v>518</v>
      </c>
      <c r="E26433" t="s">
        <v>1024</v>
      </c>
      <c r="F26433" s="4" t="s">
        <v>701</v>
      </c>
      <c r="G26433" s="5">
        <v>361</v>
      </c>
      <c r="H26433" s="6">
        <v>8.5872599999999993E-2</v>
      </c>
      <c r="I26433" s="7">
        <v>47.292000000000002</v>
      </c>
      <c r="J26433" s="2">
        <v>49</v>
      </c>
      <c r="K26433">
        <v>1</v>
      </c>
    </row>
    <row r="26434" spans="1:11" x14ac:dyDescent="0.25">
      <c r="A26434">
        <v>77372</v>
      </c>
      <c r="B26434" s="2">
        <v>8.8810920000000007</v>
      </c>
      <c r="C26434" s="3">
        <v>11859</v>
      </c>
      <c r="D26434" s="4">
        <v>26420</v>
      </c>
      <c r="E26434" t="s">
        <v>14037</v>
      </c>
      <c r="F26434" s="4" t="s">
        <v>13752</v>
      </c>
      <c r="G26434" s="5">
        <v>7611</v>
      </c>
      <c r="H26434" s="6">
        <v>4.7556500000000002E-2</v>
      </c>
      <c r="I26434" s="7">
        <v>53.91</v>
      </c>
      <c r="J26434" s="2">
        <v>52</v>
      </c>
      <c r="K26434">
        <v>2</v>
      </c>
    </row>
    <row r="26435" spans="1:11" x14ac:dyDescent="0.25">
      <c r="A26435">
        <v>38320</v>
      </c>
      <c r="B26435" s="2">
        <v>8.8774470000000001</v>
      </c>
      <c r="C26435" s="3">
        <v>10569</v>
      </c>
      <c r="E26435" t="s">
        <v>973</v>
      </c>
      <c r="F26435" s="4" t="s">
        <v>7348</v>
      </c>
      <c r="G26435" s="5">
        <v>7620</v>
      </c>
      <c r="H26435" s="6">
        <v>0.10562920000000001</v>
      </c>
      <c r="I26435" s="7">
        <v>43.872999999999998</v>
      </c>
      <c r="J26435" s="2">
        <v>53.5</v>
      </c>
      <c r="K26435">
        <v>2</v>
      </c>
    </row>
    <row r="26436" spans="1:11" x14ac:dyDescent="0.25">
      <c r="A26436">
        <v>29477</v>
      </c>
      <c r="B26436" s="2">
        <v>8.8745419999999999</v>
      </c>
      <c r="C26436" s="3">
        <v>6462</v>
      </c>
      <c r="D26436" s="4">
        <v>16700</v>
      </c>
      <c r="E26436" t="s">
        <v>6244</v>
      </c>
      <c r="F26436" s="4" t="s">
        <v>6130</v>
      </c>
      <c r="G26436" s="5">
        <v>4515</v>
      </c>
      <c r="H26436" s="6">
        <v>0.1193534</v>
      </c>
      <c r="I26436" s="7">
        <v>41.5</v>
      </c>
      <c r="J26436" s="2">
        <v>44</v>
      </c>
      <c r="K26436">
        <v>1</v>
      </c>
    </row>
    <row r="26437" spans="1:11" x14ac:dyDescent="0.25">
      <c r="A26437">
        <v>40171</v>
      </c>
      <c r="B26437" s="2">
        <v>8.8734029999999997</v>
      </c>
      <c r="C26437" s="3">
        <v>236</v>
      </c>
      <c r="E26437" t="s">
        <v>7923</v>
      </c>
      <c r="F26437" s="4" t="s">
        <v>7883</v>
      </c>
      <c r="G26437" s="5">
        <v>236</v>
      </c>
      <c r="H26437" s="6">
        <v>0</v>
      </c>
      <c r="I26437" s="7">
        <v>62.125</v>
      </c>
    </row>
    <row r="26438" spans="1:11" x14ac:dyDescent="0.25">
      <c r="A26438">
        <v>72415</v>
      </c>
      <c r="B26438" s="2">
        <v>8.8731349999999996</v>
      </c>
      <c r="C26438" s="3">
        <v>1360</v>
      </c>
      <c r="E26438" t="s">
        <v>13334</v>
      </c>
      <c r="F26438" s="4" t="s">
        <v>13183</v>
      </c>
      <c r="G26438" s="5">
        <v>875</v>
      </c>
      <c r="H26438" s="6">
        <v>0.119863</v>
      </c>
      <c r="I26438" s="7">
        <v>41.41</v>
      </c>
    </row>
    <row r="26439" spans="1:11" x14ac:dyDescent="0.25">
      <c r="A26439">
        <v>21767</v>
      </c>
      <c r="B26439" s="2">
        <v>8.872776</v>
      </c>
      <c r="C26439" s="3">
        <v>1148</v>
      </c>
      <c r="D26439" s="4">
        <v>25180</v>
      </c>
      <c r="E26439" t="s">
        <v>4597</v>
      </c>
      <c r="F26439" s="4" t="s">
        <v>4361</v>
      </c>
      <c r="G26439" s="5">
        <v>616</v>
      </c>
      <c r="H26439" s="6">
        <v>0.1928687</v>
      </c>
      <c r="I26439" s="7">
        <v>28.792999999999999</v>
      </c>
    </row>
    <row r="26440" spans="1:11" x14ac:dyDescent="0.25">
      <c r="A26440">
        <v>39428</v>
      </c>
      <c r="B26440" s="2">
        <v>8.8711610000000007</v>
      </c>
      <c r="C26440" s="3">
        <v>9348</v>
      </c>
      <c r="E26440" t="s">
        <v>2774</v>
      </c>
      <c r="F26440" s="4" t="s">
        <v>7633</v>
      </c>
      <c r="G26440" s="5">
        <v>6130</v>
      </c>
      <c r="H26440" s="6">
        <v>0.13882539999999999</v>
      </c>
      <c r="I26440" s="7">
        <v>38.125</v>
      </c>
      <c r="J26440" s="2">
        <v>67</v>
      </c>
      <c r="K26440">
        <v>1</v>
      </c>
    </row>
    <row r="26441" spans="1:11" x14ac:dyDescent="0.25">
      <c r="A26441">
        <v>33440</v>
      </c>
      <c r="B26441" s="2">
        <v>8.8668580000000006</v>
      </c>
      <c r="C26441" s="3">
        <v>20096</v>
      </c>
      <c r="D26441" s="4">
        <v>17500</v>
      </c>
      <c r="E26441" t="s">
        <v>6886</v>
      </c>
      <c r="F26441" s="4" t="s">
        <v>6689</v>
      </c>
      <c r="G26441" s="5">
        <v>11854</v>
      </c>
      <c r="H26441" s="6">
        <v>0.12763620000000001</v>
      </c>
      <c r="I26441" s="7">
        <v>40.052</v>
      </c>
      <c r="J26441" s="2">
        <v>59.5</v>
      </c>
      <c r="K26441">
        <v>4</v>
      </c>
    </row>
    <row r="26442" spans="1:11" x14ac:dyDescent="0.25">
      <c r="A26442">
        <v>75838</v>
      </c>
      <c r="B26442" s="2">
        <v>8.8638999999999992</v>
      </c>
      <c r="C26442" s="3">
        <v>624</v>
      </c>
      <c r="E26442" t="s">
        <v>13856</v>
      </c>
      <c r="F26442" s="4" t="s">
        <v>13752</v>
      </c>
      <c r="G26442" s="5">
        <v>508</v>
      </c>
      <c r="H26442" s="6">
        <v>5.9055099999999999E-2</v>
      </c>
      <c r="I26442" s="7">
        <v>51.902000000000001</v>
      </c>
    </row>
    <row r="26443" spans="1:11" x14ac:dyDescent="0.25">
      <c r="A26443">
        <v>62822</v>
      </c>
      <c r="B26443" s="2">
        <v>8.8632659999999994</v>
      </c>
      <c r="C26443" s="3">
        <v>3025</v>
      </c>
      <c r="E26443" t="s">
        <v>12019</v>
      </c>
      <c r="F26443" s="4" t="s">
        <v>11490</v>
      </c>
      <c r="G26443" s="5">
        <v>2137</v>
      </c>
      <c r="H26443" s="6">
        <v>0.1174544</v>
      </c>
      <c r="I26443" s="7">
        <v>41.81</v>
      </c>
    </row>
    <row r="26444" spans="1:11" x14ac:dyDescent="0.25">
      <c r="A26444">
        <v>48749</v>
      </c>
      <c r="B26444" s="2">
        <v>8.8625670000000003</v>
      </c>
      <c r="C26444" s="3">
        <v>1008</v>
      </c>
      <c r="E26444" t="s">
        <v>9254</v>
      </c>
      <c r="F26444" s="4" t="s">
        <v>9106</v>
      </c>
      <c r="G26444" s="5">
        <v>782</v>
      </c>
      <c r="H26444" s="6">
        <v>7.8005099999999994E-2</v>
      </c>
      <c r="I26444" s="7">
        <v>48.625</v>
      </c>
    </row>
    <row r="26445" spans="1:11" x14ac:dyDescent="0.25">
      <c r="A26445">
        <v>35125</v>
      </c>
      <c r="B26445" s="2">
        <v>8.8606960000000008</v>
      </c>
      <c r="C26445" s="3">
        <v>10998</v>
      </c>
      <c r="D26445" s="4">
        <v>13820</v>
      </c>
      <c r="E26445" t="s">
        <v>7065</v>
      </c>
      <c r="F26445" s="4" t="s">
        <v>7027</v>
      </c>
      <c r="G26445" s="5">
        <v>7039</v>
      </c>
      <c r="H26445" s="6">
        <v>0.12373919999999999</v>
      </c>
      <c r="I26445" s="7">
        <v>40.72</v>
      </c>
    </row>
    <row r="26446" spans="1:11" x14ac:dyDescent="0.25">
      <c r="A26446">
        <v>73624</v>
      </c>
      <c r="B26446" s="2">
        <v>8.8587019999999992</v>
      </c>
      <c r="C26446" s="3">
        <v>2375</v>
      </c>
      <c r="E26446" t="s">
        <v>13528</v>
      </c>
      <c r="F26446" s="4" t="s">
        <v>13462</v>
      </c>
      <c r="G26446" s="5">
        <v>1292</v>
      </c>
      <c r="H26446" s="6">
        <v>0.1152359</v>
      </c>
      <c r="I26446" s="7">
        <v>42.188000000000002</v>
      </c>
      <c r="J26446" s="2">
        <v>56</v>
      </c>
      <c r="K26446">
        <v>1</v>
      </c>
    </row>
    <row r="26447" spans="1:11" x14ac:dyDescent="0.25">
      <c r="A26447">
        <v>13146</v>
      </c>
      <c r="B26447" s="2">
        <v>8.8580679999999994</v>
      </c>
      <c r="C26447" s="3">
        <v>2036</v>
      </c>
      <c r="D26447" s="4">
        <v>40380</v>
      </c>
      <c r="E26447" t="s">
        <v>2532</v>
      </c>
      <c r="F26447" s="4" t="s">
        <v>1280</v>
      </c>
      <c r="G26447" s="5">
        <v>1361</v>
      </c>
      <c r="H26447" s="6">
        <v>8.0029400000000001E-2</v>
      </c>
      <c r="I26447" s="7">
        <v>48.268999999999998</v>
      </c>
      <c r="J26447" s="2">
        <v>36</v>
      </c>
      <c r="K26447">
        <v>1</v>
      </c>
    </row>
    <row r="26448" spans="1:11" x14ac:dyDescent="0.25">
      <c r="A26448">
        <v>63825</v>
      </c>
      <c r="B26448" s="2">
        <v>8.8570379999999993</v>
      </c>
      <c r="C26448" s="3">
        <v>4197</v>
      </c>
      <c r="E26448" t="s">
        <v>1199</v>
      </c>
      <c r="F26448" s="4" t="s">
        <v>12102</v>
      </c>
      <c r="G26448" s="5">
        <v>2944</v>
      </c>
      <c r="H26448" s="6">
        <v>7.9823400000000003E-2</v>
      </c>
      <c r="I26448" s="7">
        <v>48.304000000000002</v>
      </c>
    </row>
    <row r="26449" spans="1:11" x14ac:dyDescent="0.25">
      <c r="A26449">
        <v>57540</v>
      </c>
      <c r="B26449" s="2">
        <v>8.8563179999999999</v>
      </c>
      <c r="C26449" s="3">
        <v>87</v>
      </c>
      <c r="E26449" t="s">
        <v>10992</v>
      </c>
      <c r="F26449" s="4" t="s">
        <v>10877</v>
      </c>
      <c r="G26449" s="5">
        <v>68</v>
      </c>
      <c r="H26449" s="6">
        <v>2.8985500000000001E-2</v>
      </c>
      <c r="I26449" s="7">
        <v>57.082999999999998</v>
      </c>
    </row>
    <row r="26450" spans="1:11" x14ac:dyDescent="0.25">
      <c r="A26450">
        <v>26143</v>
      </c>
      <c r="B26450" s="2">
        <v>8.8554530000000007</v>
      </c>
      <c r="C26450" s="3">
        <v>4743</v>
      </c>
      <c r="D26450" s="4">
        <v>37620</v>
      </c>
      <c r="E26450" t="s">
        <v>1407</v>
      </c>
      <c r="F26450" s="4" t="s">
        <v>5144</v>
      </c>
      <c r="G26450" s="5">
        <v>3546</v>
      </c>
      <c r="H26450" s="6">
        <v>9.1652600000000001E-2</v>
      </c>
      <c r="I26450" s="7">
        <v>46.25</v>
      </c>
      <c r="J26450" s="2">
        <v>60</v>
      </c>
      <c r="K26450">
        <v>2</v>
      </c>
    </row>
    <row r="26451" spans="1:11" x14ac:dyDescent="0.25">
      <c r="A26451">
        <v>48607</v>
      </c>
      <c r="B26451" s="2">
        <v>8.8543210000000006</v>
      </c>
      <c r="C26451" s="3">
        <v>1583</v>
      </c>
      <c r="D26451" s="4">
        <v>40980</v>
      </c>
      <c r="E26451" t="s">
        <v>9212</v>
      </c>
      <c r="F26451" s="4" t="s">
        <v>9106</v>
      </c>
      <c r="G26451" s="5">
        <v>1177</v>
      </c>
      <c r="H26451" s="6">
        <v>0.14770800000000001</v>
      </c>
      <c r="I26451" s="7">
        <v>36.563000000000002</v>
      </c>
    </row>
    <row r="26452" spans="1:11" x14ac:dyDescent="0.25">
      <c r="A26452">
        <v>50108</v>
      </c>
      <c r="B26452" s="2">
        <v>8.853961</v>
      </c>
      <c r="C26452" s="3">
        <v>432</v>
      </c>
      <c r="E26452" t="s">
        <v>8494</v>
      </c>
      <c r="F26452" s="4" t="s">
        <v>9593</v>
      </c>
      <c r="G26452" s="5">
        <v>324</v>
      </c>
      <c r="H26452" s="6">
        <v>0.12345680000000001</v>
      </c>
      <c r="I26452" s="7">
        <v>40.75</v>
      </c>
    </row>
    <row r="26453" spans="1:11" x14ac:dyDescent="0.25">
      <c r="A26453">
        <v>96021</v>
      </c>
      <c r="B26453" s="2">
        <v>8.851521</v>
      </c>
      <c r="C26453" s="3">
        <v>16121</v>
      </c>
      <c r="D26453" s="4">
        <v>39780</v>
      </c>
      <c r="E26453" t="s">
        <v>2963</v>
      </c>
      <c r="F26453" s="4" t="s">
        <v>15368</v>
      </c>
      <c r="G26453" s="5">
        <v>9876</v>
      </c>
      <c r="H26453" s="6">
        <v>0.1051033</v>
      </c>
      <c r="I26453" s="7">
        <v>43.920999999999999</v>
      </c>
      <c r="J26453" s="2">
        <v>47.333300000000001</v>
      </c>
      <c r="K26453">
        <v>3</v>
      </c>
    </row>
    <row r="26454" spans="1:11" x14ac:dyDescent="0.25">
      <c r="A26454">
        <v>46166</v>
      </c>
      <c r="B26454" s="2">
        <v>8.8487620000000007</v>
      </c>
      <c r="C26454" s="3">
        <v>2255</v>
      </c>
      <c r="D26454" s="4">
        <v>26900</v>
      </c>
      <c r="E26454" t="s">
        <v>8832</v>
      </c>
      <c r="F26454" s="4" t="s">
        <v>8800</v>
      </c>
      <c r="G26454" s="5">
        <v>1644</v>
      </c>
      <c r="H26454" s="6">
        <v>4.3161100000000001E-2</v>
      </c>
      <c r="I26454" s="7">
        <v>54.625</v>
      </c>
    </row>
    <row r="26455" spans="1:11" x14ac:dyDescent="0.25">
      <c r="A26455">
        <v>76679</v>
      </c>
      <c r="B26455" s="2">
        <v>8.8481389999999998</v>
      </c>
      <c r="C26455" s="3">
        <v>1417</v>
      </c>
      <c r="D26455" s="4">
        <v>18620</v>
      </c>
      <c r="E26455" t="s">
        <v>13990</v>
      </c>
      <c r="F26455" s="4" t="s">
        <v>13752</v>
      </c>
      <c r="G26455" s="5">
        <v>949</v>
      </c>
      <c r="H26455" s="6">
        <v>0.13789470000000001</v>
      </c>
      <c r="I26455" s="7">
        <v>38.25</v>
      </c>
    </row>
    <row r="26456" spans="1:11" x14ac:dyDescent="0.25">
      <c r="A26456">
        <v>36104</v>
      </c>
      <c r="B26456" s="2">
        <v>8.8467479999999998</v>
      </c>
      <c r="C26456" s="3">
        <v>8286</v>
      </c>
      <c r="D26456" s="4">
        <v>33860</v>
      </c>
      <c r="E26456" t="s">
        <v>2277</v>
      </c>
      <c r="F26456" s="4" t="s">
        <v>7027</v>
      </c>
      <c r="G26456" s="5">
        <v>4859</v>
      </c>
      <c r="H26456" s="6">
        <v>0.2195925</v>
      </c>
      <c r="I26456" s="7">
        <v>24.132000000000001</v>
      </c>
      <c r="J26456" s="2">
        <v>33.333300000000001</v>
      </c>
      <c r="K26456">
        <v>6</v>
      </c>
    </row>
    <row r="26457" spans="1:11" x14ac:dyDescent="0.25">
      <c r="A26457">
        <v>29006</v>
      </c>
      <c r="B26457" s="2">
        <v>8.8441179999999999</v>
      </c>
      <c r="C26457" s="3">
        <v>9189</v>
      </c>
      <c r="D26457" s="4">
        <v>17900</v>
      </c>
      <c r="E26457" t="s">
        <v>6132</v>
      </c>
      <c r="F26457" s="4" t="s">
        <v>6130</v>
      </c>
      <c r="G26457" s="5">
        <v>6130</v>
      </c>
      <c r="H26457" s="6">
        <v>0.13833599999999999</v>
      </c>
      <c r="I26457" s="7">
        <v>38.173000000000002</v>
      </c>
      <c r="J26457" s="2">
        <v>61</v>
      </c>
      <c r="K26457">
        <v>1</v>
      </c>
    </row>
    <row r="26458" spans="1:11" x14ac:dyDescent="0.25">
      <c r="A26458">
        <v>62610</v>
      </c>
      <c r="B26458" s="2">
        <v>8.8426130000000001</v>
      </c>
      <c r="C26458" s="3">
        <v>250</v>
      </c>
      <c r="D26458" s="4">
        <v>27300</v>
      </c>
      <c r="E26458" t="s">
        <v>11986</v>
      </c>
      <c r="F26458" s="4" t="s">
        <v>11490</v>
      </c>
      <c r="G26458" s="5">
        <v>158</v>
      </c>
      <c r="H26458" s="6">
        <v>8.2278500000000004E-2</v>
      </c>
      <c r="I26458" s="7">
        <v>47.856999999999999</v>
      </c>
    </row>
    <row r="26459" spans="1:11" x14ac:dyDescent="0.25">
      <c r="A26459">
        <v>35042</v>
      </c>
      <c r="B26459" s="2">
        <v>8.8415149999999993</v>
      </c>
      <c r="C26459" s="3">
        <v>6313</v>
      </c>
      <c r="D26459" s="4">
        <v>13820</v>
      </c>
      <c r="E26459" t="s">
        <v>4340</v>
      </c>
      <c r="F26459" s="4" t="s">
        <v>7027</v>
      </c>
      <c r="G26459" s="5">
        <v>4427</v>
      </c>
      <c r="H26459" s="6">
        <v>9.3947600000000006E-2</v>
      </c>
      <c r="I26459" s="7">
        <v>45.84</v>
      </c>
    </row>
    <row r="26460" spans="1:11" x14ac:dyDescent="0.25">
      <c r="A26460">
        <v>38255</v>
      </c>
      <c r="B26460" s="2">
        <v>8.8400099999999995</v>
      </c>
      <c r="C26460" s="3">
        <v>2463</v>
      </c>
      <c r="D26460" s="4">
        <v>32280</v>
      </c>
      <c r="E26460" t="s">
        <v>305</v>
      </c>
      <c r="F26460" s="4" t="s">
        <v>7348</v>
      </c>
      <c r="G26460" s="5">
        <v>1860</v>
      </c>
      <c r="H26460" s="6">
        <v>0.10806449999999999</v>
      </c>
      <c r="I26460" s="7">
        <v>43.398000000000003</v>
      </c>
    </row>
    <row r="26461" spans="1:11" x14ac:dyDescent="0.25">
      <c r="A26461">
        <v>58370</v>
      </c>
      <c r="B26461" s="2">
        <v>8.8393949999999997</v>
      </c>
      <c r="C26461" s="3">
        <v>1383</v>
      </c>
      <c r="E26461" t="s">
        <v>3368</v>
      </c>
      <c r="F26461" s="4" t="s">
        <v>11069</v>
      </c>
      <c r="G26461" s="5">
        <v>705</v>
      </c>
      <c r="H26461" s="6">
        <v>0.11614729999999999</v>
      </c>
      <c r="I26461" s="7">
        <v>42</v>
      </c>
    </row>
    <row r="26462" spans="1:11" x14ac:dyDescent="0.25">
      <c r="A26462">
        <v>75972</v>
      </c>
      <c r="B26462" s="2">
        <v>8.8381399999999992</v>
      </c>
      <c r="C26462" s="3">
        <v>6230</v>
      </c>
      <c r="E26462" t="s">
        <v>13882</v>
      </c>
      <c r="F26462" s="4" t="s">
        <v>13752</v>
      </c>
      <c r="G26462" s="5">
        <v>4531</v>
      </c>
      <c r="H26462" s="6">
        <v>9.7991599999999998E-2</v>
      </c>
      <c r="I26462" s="7">
        <v>45.133000000000003</v>
      </c>
      <c r="J26462" s="2">
        <v>42</v>
      </c>
      <c r="K26462">
        <v>1</v>
      </c>
    </row>
    <row r="26463" spans="1:11" x14ac:dyDescent="0.25">
      <c r="A26463">
        <v>62540</v>
      </c>
      <c r="B26463" s="2">
        <v>8.8368009999999995</v>
      </c>
      <c r="C26463" s="3">
        <v>1666</v>
      </c>
      <c r="D26463" s="4">
        <v>45380</v>
      </c>
      <c r="E26463" t="s">
        <v>5271</v>
      </c>
      <c r="F26463" s="4" t="s">
        <v>11490</v>
      </c>
      <c r="G26463" s="5">
        <v>1065</v>
      </c>
      <c r="H26463" s="6">
        <v>8.6385000000000003E-2</v>
      </c>
      <c r="I26463" s="7">
        <v>47.134999999999998</v>
      </c>
    </row>
    <row r="26464" spans="1:11" x14ac:dyDescent="0.25">
      <c r="A26464">
        <v>77530</v>
      </c>
      <c r="B26464" s="2">
        <v>8.8325739999999993</v>
      </c>
      <c r="C26464" s="3">
        <v>30475</v>
      </c>
      <c r="D26464" s="4">
        <v>26420</v>
      </c>
      <c r="E26464" t="s">
        <v>14076</v>
      </c>
      <c r="F26464" s="4" t="s">
        <v>13752</v>
      </c>
      <c r="G26464" s="5">
        <v>16590</v>
      </c>
      <c r="H26464" s="6">
        <v>7.8596799999999994E-2</v>
      </c>
      <c r="I26464" s="7">
        <v>48.48</v>
      </c>
      <c r="J26464" s="2">
        <v>43</v>
      </c>
      <c r="K26464">
        <v>5</v>
      </c>
    </row>
    <row r="26465" spans="1:11" x14ac:dyDescent="0.25">
      <c r="A26465">
        <v>83847</v>
      </c>
      <c r="B26465" s="2">
        <v>8.8283819999999995</v>
      </c>
      <c r="C26465" s="3">
        <v>1404</v>
      </c>
      <c r="E26465" t="s">
        <v>739</v>
      </c>
      <c r="F26465" s="4" t="s">
        <v>14725</v>
      </c>
      <c r="G26465" s="5">
        <v>933</v>
      </c>
      <c r="H26465" s="6">
        <v>0.1521972</v>
      </c>
      <c r="I26465" s="7">
        <v>35.761000000000003</v>
      </c>
    </row>
    <row r="26466" spans="1:11" x14ac:dyDescent="0.25">
      <c r="A26466">
        <v>17727</v>
      </c>
      <c r="B26466" s="2">
        <v>8.8281449999999992</v>
      </c>
      <c r="C26466" s="3">
        <v>64</v>
      </c>
      <c r="D26466" s="4">
        <v>48700</v>
      </c>
      <c r="E26466" t="s">
        <v>3835</v>
      </c>
      <c r="F26466" s="4" t="s">
        <v>3003</v>
      </c>
      <c r="G26466" s="5">
        <v>61</v>
      </c>
      <c r="H26466" s="6">
        <v>8.06452E-2</v>
      </c>
      <c r="I26466" s="7">
        <v>48.125</v>
      </c>
    </row>
    <row r="26467" spans="1:11" x14ac:dyDescent="0.25">
      <c r="A26467">
        <v>56350</v>
      </c>
      <c r="B26467" s="2">
        <v>8.82803</v>
      </c>
      <c r="C26467" s="3">
        <v>531</v>
      </c>
      <c r="E26467" t="s">
        <v>10721</v>
      </c>
      <c r="F26467" s="4" t="s">
        <v>10428</v>
      </c>
      <c r="G26467" s="5">
        <v>416</v>
      </c>
      <c r="H26467" s="6">
        <v>4.8076899999999999E-2</v>
      </c>
      <c r="I26467" s="7">
        <v>53.75</v>
      </c>
    </row>
    <row r="26468" spans="1:11" x14ac:dyDescent="0.25">
      <c r="A26468">
        <v>49262</v>
      </c>
      <c r="B26468" s="2">
        <v>8.8277190000000001</v>
      </c>
      <c r="C26468" s="3">
        <v>1358</v>
      </c>
      <c r="D26468" s="4">
        <v>25880</v>
      </c>
      <c r="E26468" t="s">
        <v>97</v>
      </c>
      <c r="F26468" s="4" t="s">
        <v>9106</v>
      </c>
      <c r="G26468" s="5">
        <v>878</v>
      </c>
      <c r="H26468" s="6">
        <v>0.1059225</v>
      </c>
      <c r="I26468" s="7">
        <v>43.75</v>
      </c>
    </row>
    <row r="26469" spans="1:11" x14ac:dyDescent="0.25">
      <c r="A26469">
        <v>37873</v>
      </c>
      <c r="B26469" s="2">
        <v>8.8267830000000007</v>
      </c>
      <c r="C26469" s="3">
        <v>4363</v>
      </c>
      <c r="D26469" s="4">
        <v>28700</v>
      </c>
      <c r="E26469" t="s">
        <v>7512</v>
      </c>
      <c r="F26469" s="4" t="s">
        <v>7348</v>
      </c>
      <c r="G26469" s="5">
        <v>3032</v>
      </c>
      <c r="H26469" s="6">
        <v>0.11869440000000001</v>
      </c>
      <c r="I26469" s="7">
        <v>41.542000000000002</v>
      </c>
    </row>
    <row r="26470" spans="1:11" x14ac:dyDescent="0.25">
      <c r="A26470">
        <v>74957</v>
      </c>
      <c r="B26470" s="2">
        <v>8.8258829999999993</v>
      </c>
      <c r="C26470" s="3">
        <v>1054</v>
      </c>
      <c r="D26470" s="4">
        <v>22900</v>
      </c>
      <c r="E26470" t="s">
        <v>5496</v>
      </c>
      <c r="F26470" s="4" t="s">
        <v>13462</v>
      </c>
      <c r="G26470" s="5">
        <v>731</v>
      </c>
      <c r="H26470" s="6">
        <v>0.1625683</v>
      </c>
      <c r="I26470" s="7">
        <v>33.957999999999998</v>
      </c>
    </row>
    <row r="26471" spans="1:11" x14ac:dyDescent="0.25">
      <c r="A26471">
        <v>17845</v>
      </c>
      <c r="B26471" s="2">
        <v>8.8253450000000004</v>
      </c>
      <c r="C26471" s="3">
        <v>2134</v>
      </c>
      <c r="D26471" s="4">
        <v>30260</v>
      </c>
      <c r="E26471" t="s">
        <v>3882</v>
      </c>
      <c r="F26471" s="4" t="s">
        <v>3003</v>
      </c>
      <c r="G26471" s="5">
        <v>1521</v>
      </c>
      <c r="H26471" s="6">
        <v>7.88436E-2</v>
      </c>
      <c r="I26471" s="7">
        <v>48.423999999999999</v>
      </c>
      <c r="J26471" s="2">
        <v>70</v>
      </c>
      <c r="K26471">
        <v>1</v>
      </c>
    </row>
    <row r="26472" spans="1:11" x14ac:dyDescent="0.25">
      <c r="A26472">
        <v>74852</v>
      </c>
      <c r="B26472" s="2">
        <v>8.8247699999999991</v>
      </c>
      <c r="C26472" s="3">
        <v>1169</v>
      </c>
      <c r="D26472" s="4">
        <v>43060</v>
      </c>
      <c r="E26472" t="s">
        <v>9122</v>
      </c>
      <c r="F26472" s="4" t="s">
        <v>13462</v>
      </c>
      <c r="G26472" s="5">
        <v>884</v>
      </c>
      <c r="H26472" s="6">
        <v>0.14253389999999999</v>
      </c>
      <c r="I26472" s="7">
        <v>37.417000000000002</v>
      </c>
    </row>
    <row r="26473" spans="1:11" x14ac:dyDescent="0.25">
      <c r="A26473">
        <v>59535</v>
      </c>
      <c r="B26473" s="2">
        <v>8.8245450000000005</v>
      </c>
      <c r="C26473" s="3">
        <v>72</v>
      </c>
      <c r="E26473" t="s">
        <v>11417</v>
      </c>
      <c r="F26473" s="4" t="s">
        <v>11278</v>
      </c>
      <c r="G26473" s="5">
        <v>63</v>
      </c>
      <c r="H26473" s="6">
        <v>7.9365099999999994E-2</v>
      </c>
      <c r="I26473" s="7">
        <v>48.332999999999998</v>
      </c>
    </row>
    <row r="26474" spans="1:11" x14ac:dyDescent="0.25">
      <c r="A26474">
        <v>63937</v>
      </c>
      <c r="B26474" s="2">
        <v>8.8241239999999994</v>
      </c>
      <c r="C26474" s="3">
        <v>2792</v>
      </c>
      <c r="E26474" t="s">
        <v>12229</v>
      </c>
      <c r="F26474" s="4" t="s">
        <v>12102</v>
      </c>
      <c r="G26474" s="5">
        <v>1703</v>
      </c>
      <c r="H26474" s="6">
        <v>0.1173709</v>
      </c>
      <c r="I26474" s="7">
        <v>41.761000000000003</v>
      </c>
    </row>
    <row r="26475" spans="1:11" x14ac:dyDescent="0.25">
      <c r="A26475">
        <v>49659</v>
      </c>
      <c r="B26475" s="2">
        <v>8.8225800000000003</v>
      </c>
      <c r="C26475" s="3">
        <v>6895</v>
      </c>
      <c r="E26475" t="s">
        <v>9439</v>
      </c>
      <c r="F26475" s="4" t="s">
        <v>9106</v>
      </c>
      <c r="G26475" s="5">
        <v>4751</v>
      </c>
      <c r="H26475" s="6">
        <v>0.114899</v>
      </c>
      <c r="I26475" s="7">
        <v>42.183999999999997</v>
      </c>
      <c r="J26475" s="2">
        <v>52</v>
      </c>
      <c r="K26475">
        <v>2</v>
      </c>
    </row>
    <row r="26476" spans="1:11" x14ac:dyDescent="0.25">
      <c r="A26476">
        <v>59261</v>
      </c>
      <c r="B26476" s="2">
        <v>8.8213530000000002</v>
      </c>
      <c r="C26476" s="3">
        <v>513</v>
      </c>
      <c r="E26476" t="s">
        <v>747</v>
      </c>
      <c r="F26476" s="4" t="s">
        <v>11278</v>
      </c>
      <c r="G26476" s="5">
        <v>377</v>
      </c>
      <c r="H26476" s="6">
        <v>0.1058201</v>
      </c>
      <c r="I26476" s="7">
        <v>43.75</v>
      </c>
    </row>
    <row r="26477" spans="1:11" x14ac:dyDescent="0.25">
      <c r="A26477">
        <v>38463</v>
      </c>
      <c r="B26477" s="2">
        <v>8.820805</v>
      </c>
      <c r="C26477" s="3">
        <v>2779</v>
      </c>
      <c r="D26477" s="4">
        <v>29980</v>
      </c>
      <c r="E26477" t="s">
        <v>7594</v>
      </c>
      <c r="F26477" s="4" t="s">
        <v>7348</v>
      </c>
      <c r="G26477" s="5">
        <v>1911</v>
      </c>
      <c r="H26477" s="6">
        <v>8.9481900000000003E-2</v>
      </c>
      <c r="I26477" s="7">
        <v>46.573</v>
      </c>
    </row>
    <row r="26478" spans="1:11" x14ac:dyDescent="0.25">
      <c r="A26478">
        <v>47432</v>
      </c>
      <c r="B26478" s="2">
        <v>8.819566</v>
      </c>
      <c r="C26478" s="3">
        <v>4442</v>
      </c>
      <c r="E26478" t="s">
        <v>8999</v>
      </c>
      <c r="F26478" s="4" t="s">
        <v>8800</v>
      </c>
      <c r="G26478" s="5">
        <v>3269</v>
      </c>
      <c r="H26478" s="6">
        <v>0.11073719999999999</v>
      </c>
      <c r="I26478" s="7">
        <v>42.898000000000003</v>
      </c>
    </row>
    <row r="26479" spans="1:11" x14ac:dyDescent="0.25">
      <c r="A26479">
        <v>87935</v>
      </c>
      <c r="B26479" s="2">
        <v>8.8184310000000004</v>
      </c>
      <c r="C26479" s="3">
        <v>1791</v>
      </c>
      <c r="E26479" t="s">
        <v>15259</v>
      </c>
      <c r="F26479" s="4" t="s">
        <v>15124</v>
      </c>
      <c r="G26479" s="5">
        <v>1468</v>
      </c>
      <c r="H26479" s="6">
        <v>0.1491826</v>
      </c>
      <c r="I26479" s="7">
        <v>36.25</v>
      </c>
    </row>
    <row r="26480" spans="1:11" x14ac:dyDescent="0.25">
      <c r="A26480">
        <v>95012</v>
      </c>
      <c r="B26480" s="2">
        <v>8.8166890000000002</v>
      </c>
      <c r="C26480" s="3">
        <v>10470</v>
      </c>
      <c r="D26480" s="4">
        <v>41500</v>
      </c>
      <c r="E26480" t="s">
        <v>14153</v>
      </c>
      <c r="F26480" s="4" t="s">
        <v>15368</v>
      </c>
      <c r="G26480" s="5">
        <v>5808</v>
      </c>
      <c r="H26480" s="6">
        <v>5.5785099999999997E-2</v>
      </c>
      <c r="I26480" s="7">
        <v>52.389000000000003</v>
      </c>
      <c r="J26480" s="2">
        <v>59</v>
      </c>
      <c r="K26480">
        <v>1</v>
      </c>
    </row>
    <row r="26481" spans="1:11" x14ac:dyDescent="0.25">
      <c r="A26481">
        <v>72619</v>
      </c>
      <c r="B26481" s="2">
        <v>8.8148979999999995</v>
      </c>
      <c r="C26481" s="3">
        <v>2056</v>
      </c>
      <c r="E26481" t="s">
        <v>13398</v>
      </c>
      <c r="F26481" s="4" t="s">
        <v>13183</v>
      </c>
      <c r="G26481" s="5">
        <v>1664</v>
      </c>
      <c r="H26481" s="6">
        <v>0.13573569999999999</v>
      </c>
      <c r="I26481" s="7">
        <v>38.570999999999998</v>
      </c>
    </row>
    <row r="26482" spans="1:11" x14ac:dyDescent="0.25">
      <c r="A26482">
        <v>35208</v>
      </c>
      <c r="B26482" s="2">
        <v>8.8121659999999995</v>
      </c>
      <c r="C26482" s="3">
        <v>14041</v>
      </c>
      <c r="D26482" s="4">
        <v>13820</v>
      </c>
      <c r="E26482" t="s">
        <v>1579</v>
      </c>
      <c r="F26482" s="4" t="s">
        <v>7027</v>
      </c>
      <c r="G26482" s="5">
        <v>9746</v>
      </c>
      <c r="H26482" s="6">
        <v>0.13419510000000001</v>
      </c>
      <c r="I26482" s="7">
        <v>38.837000000000003</v>
      </c>
      <c r="J26482" s="2">
        <v>38.833300000000001</v>
      </c>
      <c r="K26482">
        <v>6</v>
      </c>
    </row>
    <row r="26483" spans="1:11" x14ac:dyDescent="0.25">
      <c r="A26483">
        <v>78065</v>
      </c>
      <c r="B26483" s="2">
        <v>8.8082770000000004</v>
      </c>
      <c r="C26483" s="3">
        <v>11279</v>
      </c>
      <c r="D26483" s="4">
        <v>41700</v>
      </c>
      <c r="E26483" t="s">
        <v>14171</v>
      </c>
      <c r="F26483" s="4" t="s">
        <v>13752</v>
      </c>
      <c r="G26483" s="5">
        <v>6501</v>
      </c>
      <c r="H26483" s="6">
        <v>7.1055099999999996E-2</v>
      </c>
      <c r="I26483" s="7">
        <v>49.747999999999998</v>
      </c>
      <c r="J26483" s="2">
        <v>62</v>
      </c>
      <c r="K26483">
        <v>2</v>
      </c>
    </row>
    <row r="26484" spans="1:11" x14ac:dyDescent="0.25">
      <c r="A26484">
        <v>84736</v>
      </c>
      <c r="B26484" s="2">
        <v>8.8066879999999994</v>
      </c>
      <c r="C26484" s="3">
        <v>206</v>
      </c>
      <c r="E26484" t="s">
        <v>14937</v>
      </c>
      <c r="F26484" s="4" t="s">
        <v>14851</v>
      </c>
      <c r="G26484" s="5">
        <v>135</v>
      </c>
      <c r="H26484" s="6">
        <v>6.6666699999999995E-2</v>
      </c>
      <c r="I26484" s="7">
        <v>50.5</v>
      </c>
    </row>
    <row r="26485" spans="1:11" x14ac:dyDescent="0.25">
      <c r="A26485">
        <v>62058</v>
      </c>
      <c r="B26485" s="2">
        <v>8.8065090000000001</v>
      </c>
      <c r="C26485" s="3">
        <v>833</v>
      </c>
      <c r="D26485" s="4">
        <v>41180</v>
      </c>
      <c r="E26485" t="s">
        <v>1366</v>
      </c>
      <c r="F26485" s="4" t="s">
        <v>11490</v>
      </c>
      <c r="G26485" s="5">
        <v>610</v>
      </c>
      <c r="H26485" s="6">
        <v>8.6885199999999996E-2</v>
      </c>
      <c r="I26485" s="7">
        <v>47</v>
      </c>
    </row>
    <row r="26486" spans="1:11" x14ac:dyDescent="0.25">
      <c r="A26486">
        <v>75556</v>
      </c>
      <c r="B26486" s="2">
        <v>8.8061860000000003</v>
      </c>
      <c r="C26486" s="3">
        <v>1077</v>
      </c>
      <c r="E26486" t="s">
        <v>13827</v>
      </c>
      <c r="F26486" s="4" t="s">
        <v>13752</v>
      </c>
      <c r="G26486" s="5">
        <v>737</v>
      </c>
      <c r="H26486" s="6">
        <v>0.1056911</v>
      </c>
      <c r="I26486" s="7">
        <v>43.75</v>
      </c>
    </row>
    <row r="26487" spans="1:11" x14ac:dyDescent="0.25">
      <c r="A26487">
        <v>41524</v>
      </c>
      <c r="B26487" s="2">
        <v>8.8059530000000006</v>
      </c>
      <c r="C26487" s="3">
        <v>289</v>
      </c>
      <c r="E26487" t="s">
        <v>8076</v>
      </c>
      <c r="F26487" s="4" t="s">
        <v>7883</v>
      </c>
      <c r="G26487" s="5">
        <v>228</v>
      </c>
      <c r="H26487" s="6">
        <v>0.1535088</v>
      </c>
      <c r="I26487" s="7">
        <v>35.485999999999997</v>
      </c>
    </row>
    <row r="26488" spans="1:11" x14ac:dyDescent="0.25">
      <c r="A26488">
        <v>74944</v>
      </c>
      <c r="B26488" s="2">
        <v>8.8057119999999998</v>
      </c>
      <c r="C26488" s="3">
        <v>1184</v>
      </c>
      <c r="E26488" t="s">
        <v>13741</v>
      </c>
      <c r="F26488" s="4" t="s">
        <v>13462</v>
      </c>
      <c r="G26488" s="5">
        <v>776</v>
      </c>
      <c r="H26488" s="6">
        <v>0.10051549999999999</v>
      </c>
      <c r="I26488" s="7">
        <v>44.643000000000001</v>
      </c>
    </row>
    <row r="26489" spans="1:11" x14ac:dyDescent="0.25">
      <c r="A26489">
        <v>47229</v>
      </c>
      <c r="B26489" s="2">
        <v>8.8050540000000002</v>
      </c>
      <c r="C26489" s="3">
        <v>2950</v>
      </c>
      <c r="D26489" s="4">
        <v>42980</v>
      </c>
      <c r="E26489" t="s">
        <v>8967</v>
      </c>
      <c r="F26489" s="4" t="s">
        <v>8800</v>
      </c>
      <c r="G26489" s="5">
        <v>1973</v>
      </c>
      <c r="H26489" s="6">
        <v>7.0415400000000003E-2</v>
      </c>
      <c r="I26489" s="7">
        <v>49.844000000000001</v>
      </c>
      <c r="J26489" s="2">
        <v>37</v>
      </c>
      <c r="K26489">
        <v>1</v>
      </c>
    </row>
    <row r="26490" spans="1:11" x14ac:dyDescent="0.25">
      <c r="A26490">
        <v>32054</v>
      </c>
      <c r="B26490" s="2">
        <v>8.8026199999999992</v>
      </c>
      <c r="C26490" s="3">
        <v>11779</v>
      </c>
      <c r="E26490" t="s">
        <v>6698</v>
      </c>
      <c r="F26490" s="4" t="s">
        <v>6689</v>
      </c>
      <c r="G26490" s="5">
        <v>8201</v>
      </c>
      <c r="H26490" s="6">
        <v>8.7173899999999999E-2</v>
      </c>
      <c r="I26490" s="7">
        <v>46.947000000000003</v>
      </c>
      <c r="J26490" s="2">
        <v>31</v>
      </c>
      <c r="K26490">
        <v>1</v>
      </c>
    </row>
    <row r="26491" spans="1:11" x14ac:dyDescent="0.25">
      <c r="A26491">
        <v>84750</v>
      </c>
      <c r="B26491" s="2">
        <v>8.800573</v>
      </c>
      <c r="C26491" s="3">
        <v>455</v>
      </c>
      <c r="E26491" t="s">
        <v>14945</v>
      </c>
      <c r="F26491" s="4" t="s">
        <v>14851</v>
      </c>
      <c r="G26491" s="5">
        <v>349</v>
      </c>
      <c r="H26491" s="6">
        <v>0.14613180000000001</v>
      </c>
      <c r="I26491" s="7">
        <v>36.75</v>
      </c>
    </row>
    <row r="26492" spans="1:11" x14ac:dyDescent="0.25">
      <c r="A26492">
        <v>37765</v>
      </c>
      <c r="B26492" s="2">
        <v>8.8004130000000007</v>
      </c>
      <c r="C26492" s="3">
        <v>402</v>
      </c>
      <c r="E26492" t="s">
        <v>7490</v>
      </c>
      <c r="F26492" s="4" t="s">
        <v>7348</v>
      </c>
      <c r="G26492" s="5">
        <v>324</v>
      </c>
      <c r="H26492" s="6">
        <v>5.2469099999999998E-2</v>
      </c>
      <c r="I26492" s="7">
        <v>52.935000000000002</v>
      </c>
    </row>
    <row r="26493" spans="1:11" x14ac:dyDescent="0.25">
      <c r="A26493">
        <v>39664</v>
      </c>
      <c r="B26493" s="2">
        <v>8.7999679999999998</v>
      </c>
      <c r="C26493" s="3">
        <v>2115</v>
      </c>
      <c r="E26493" t="s">
        <v>7848</v>
      </c>
      <c r="F26493" s="4" t="s">
        <v>7633</v>
      </c>
      <c r="G26493" s="5">
        <v>1536</v>
      </c>
      <c r="H26493" s="6">
        <v>8.1977900000000006E-2</v>
      </c>
      <c r="I26493" s="7">
        <v>47.835000000000001</v>
      </c>
    </row>
    <row r="26494" spans="1:11" x14ac:dyDescent="0.25">
      <c r="A26494">
        <v>43908</v>
      </c>
      <c r="B26494" s="2">
        <v>8.7993220000000001</v>
      </c>
      <c r="C26494" s="3">
        <v>1646</v>
      </c>
      <c r="D26494" s="4">
        <v>48260</v>
      </c>
      <c r="E26494" t="s">
        <v>8463</v>
      </c>
      <c r="F26494" s="4" t="s">
        <v>8295</v>
      </c>
      <c r="G26494" s="5">
        <v>1156</v>
      </c>
      <c r="H26494" s="6">
        <v>6.4013799999999996E-2</v>
      </c>
      <c r="I26494" s="7">
        <v>50.938000000000002</v>
      </c>
    </row>
    <row r="26495" spans="1:11" x14ac:dyDescent="0.25">
      <c r="A26495">
        <v>62085</v>
      </c>
      <c r="B26495" s="2">
        <v>8.7990110000000001</v>
      </c>
      <c r="C26495" s="3">
        <v>187</v>
      </c>
      <c r="D26495" s="4">
        <v>41180</v>
      </c>
      <c r="E26495" t="s">
        <v>7325</v>
      </c>
      <c r="F26495" s="4" t="s">
        <v>11490</v>
      </c>
      <c r="G26495" s="5">
        <v>137</v>
      </c>
      <c r="H26495" s="6">
        <v>0.115942</v>
      </c>
      <c r="I26495" s="7">
        <v>41.963999999999999</v>
      </c>
    </row>
    <row r="26496" spans="1:11" x14ac:dyDescent="0.25">
      <c r="A26496">
        <v>90040</v>
      </c>
      <c r="B26496" s="2">
        <v>8.7970249999999997</v>
      </c>
      <c r="C26496" s="3">
        <v>12829</v>
      </c>
      <c r="D26496" s="4">
        <v>31080</v>
      </c>
      <c r="E26496" t="s">
        <v>15367</v>
      </c>
      <c r="F26496" s="4" t="s">
        <v>15368</v>
      </c>
      <c r="G26496" s="5">
        <v>8156</v>
      </c>
      <c r="H26496" s="6">
        <v>7.1848899999999993E-2</v>
      </c>
      <c r="I26496" s="7">
        <v>49.582999999999998</v>
      </c>
      <c r="J26496" s="2">
        <v>40</v>
      </c>
      <c r="K26496">
        <v>1</v>
      </c>
    </row>
    <row r="26497" spans="1:11" x14ac:dyDescent="0.25">
      <c r="A26497">
        <v>38573</v>
      </c>
      <c r="B26497" s="2">
        <v>8.7947100000000002</v>
      </c>
      <c r="C26497" s="3">
        <v>2331</v>
      </c>
      <c r="D26497" s="4">
        <v>18260</v>
      </c>
      <c r="E26497" t="s">
        <v>639</v>
      </c>
      <c r="F26497" s="4" t="s">
        <v>7348</v>
      </c>
      <c r="G26497" s="5">
        <v>1511</v>
      </c>
      <c r="H26497" s="6">
        <v>0.103836</v>
      </c>
      <c r="I26497" s="7">
        <v>44.052999999999997</v>
      </c>
    </row>
    <row r="26498" spans="1:11" x14ac:dyDescent="0.25">
      <c r="A26498">
        <v>57450</v>
      </c>
      <c r="B26498" s="2">
        <v>8.7942280000000004</v>
      </c>
      <c r="C26498" s="3">
        <v>669</v>
      </c>
      <c r="E26498" t="s">
        <v>10975</v>
      </c>
      <c r="F26498" s="4" t="s">
        <v>10877</v>
      </c>
      <c r="G26498" s="5">
        <v>509</v>
      </c>
      <c r="H26498" s="6">
        <v>7.6620800000000003E-2</v>
      </c>
      <c r="I26498" s="7">
        <v>48.75</v>
      </c>
    </row>
    <row r="26499" spans="1:11" x14ac:dyDescent="0.25">
      <c r="A26499">
        <v>72946</v>
      </c>
      <c r="B26499" s="2">
        <v>8.7935189999999999</v>
      </c>
      <c r="C26499" s="3">
        <v>3216</v>
      </c>
      <c r="D26499" s="4">
        <v>22900</v>
      </c>
      <c r="E26499" t="s">
        <v>13457</v>
      </c>
      <c r="F26499" s="4" t="s">
        <v>13183</v>
      </c>
      <c r="G26499" s="5">
        <v>2447</v>
      </c>
      <c r="H26499" s="6">
        <v>0.1046179</v>
      </c>
      <c r="I26499" s="7">
        <v>43.911000000000001</v>
      </c>
    </row>
    <row r="26500" spans="1:11" x14ac:dyDescent="0.25">
      <c r="A26500">
        <v>27885</v>
      </c>
      <c r="B26500" s="2">
        <v>8.7926690000000001</v>
      </c>
      <c r="C26500" s="3">
        <v>1205</v>
      </c>
      <c r="E26500" t="s">
        <v>5799</v>
      </c>
      <c r="F26500" s="4" t="s">
        <v>5642</v>
      </c>
      <c r="G26500" s="5">
        <v>1098</v>
      </c>
      <c r="H26500" s="6">
        <v>0.1001821</v>
      </c>
      <c r="I26500" s="7">
        <v>44.670999999999999</v>
      </c>
    </row>
    <row r="26501" spans="1:11" x14ac:dyDescent="0.25">
      <c r="A26501">
        <v>72176</v>
      </c>
      <c r="B26501" s="2">
        <v>8.7910780000000006</v>
      </c>
      <c r="C26501" s="3">
        <v>8972</v>
      </c>
      <c r="D26501" s="4">
        <v>30780</v>
      </c>
      <c r="E26501" t="s">
        <v>6189</v>
      </c>
      <c r="F26501" s="4" t="s">
        <v>13183</v>
      </c>
      <c r="G26501" s="5">
        <v>5550</v>
      </c>
      <c r="H26501" s="6">
        <v>0.1007207</v>
      </c>
      <c r="I26501" s="7">
        <v>44.576000000000001</v>
      </c>
    </row>
    <row r="26502" spans="1:11" x14ac:dyDescent="0.25">
      <c r="A26502">
        <v>36550</v>
      </c>
      <c r="B26502" s="2">
        <v>8.7897110000000005</v>
      </c>
      <c r="C26502" s="3">
        <v>197</v>
      </c>
      <c r="D26502" s="4">
        <v>19300</v>
      </c>
      <c r="E26502" t="s">
        <v>6269</v>
      </c>
      <c r="F26502" s="4" t="s">
        <v>7027</v>
      </c>
      <c r="G26502" s="5">
        <v>155</v>
      </c>
      <c r="H26502" s="6">
        <v>0.2322581</v>
      </c>
      <c r="I26502" s="7">
        <v>21.84</v>
      </c>
    </row>
    <row r="26503" spans="1:11" x14ac:dyDescent="0.25">
      <c r="A26503">
        <v>29340</v>
      </c>
      <c r="B26503" s="2">
        <v>8.7863039999999994</v>
      </c>
      <c r="C26503" s="3">
        <v>21440</v>
      </c>
      <c r="D26503" s="4">
        <v>23500</v>
      </c>
      <c r="E26503" t="s">
        <v>6203</v>
      </c>
      <c r="F26503" s="4" t="s">
        <v>6130</v>
      </c>
      <c r="G26503" s="5">
        <v>14083</v>
      </c>
      <c r="H26503" s="6">
        <v>0.1236865</v>
      </c>
      <c r="I26503" s="7">
        <v>40.591000000000001</v>
      </c>
      <c r="J26503" s="2">
        <v>48</v>
      </c>
      <c r="K26503">
        <v>1</v>
      </c>
    </row>
    <row r="26504" spans="1:11" x14ac:dyDescent="0.25">
      <c r="A26504">
        <v>70051</v>
      </c>
      <c r="B26504" s="2">
        <v>8.7826160000000009</v>
      </c>
      <c r="C26504" s="3">
        <v>2000</v>
      </c>
      <c r="D26504" s="4">
        <v>35380</v>
      </c>
      <c r="E26504" t="s">
        <v>12939</v>
      </c>
      <c r="F26504" s="4" t="s">
        <v>12927</v>
      </c>
      <c r="G26504" s="5">
        <v>1330</v>
      </c>
      <c r="H26504" s="6">
        <v>8.7903800000000004E-2</v>
      </c>
      <c r="I26504" s="7">
        <v>46.771000000000001</v>
      </c>
    </row>
    <row r="26505" spans="1:11" x14ac:dyDescent="0.25">
      <c r="A26505">
        <v>23922</v>
      </c>
      <c r="B26505" s="2">
        <v>8.7817279999999993</v>
      </c>
      <c r="C26505" s="3">
        <v>3200</v>
      </c>
      <c r="E26505" t="s">
        <v>4920</v>
      </c>
      <c r="F26505" s="4" t="s">
        <v>4335</v>
      </c>
      <c r="G26505" s="5">
        <v>2384</v>
      </c>
      <c r="H26505" s="6">
        <v>0.1057047</v>
      </c>
      <c r="I26505" s="7">
        <v>43.694000000000003</v>
      </c>
    </row>
    <row r="26506" spans="1:11" x14ac:dyDescent="0.25">
      <c r="A26506">
        <v>65330</v>
      </c>
      <c r="B26506" s="2">
        <v>8.7810889999999997</v>
      </c>
      <c r="C26506" s="3">
        <v>398</v>
      </c>
      <c r="D26506" s="4">
        <v>32180</v>
      </c>
      <c r="E26506" t="s">
        <v>12394</v>
      </c>
      <c r="F26506" s="4" t="s">
        <v>12102</v>
      </c>
      <c r="G26506" s="5">
        <v>286</v>
      </c>
      <c r="H26506" s="6">
        <v>9.0909100000000007E-2</v>
      </c>
      <c r="I26506" s="7">
        <v>46.25</v>
      </c>
    </row>
    <row r="26507" spans="1:11" x14ac:dyDescent="0.25">
      <c r="A26507">
        <v>72106</v>
      </c>
      <c r="B26507" s="2">
        <v>8.7801290000000005</v>
      </c>
      <c r="C26507" s="3">
        <v>5637</v>
      </c>
      <c r="D26507" s="4">
        <v>30780</v>
      </c>
      <c r="E26507" t="s">
        <v>13276</v>
      </c>
      <c r="F26507" s="4" t="s">
        <v>13183</v>
      </c>
      <c r="G26507" s="5">
        <v>3723</v>
      </c>
      <c r="H26507" s="6">
        <v>0.1141552</v>
      </c>
      <c r="I26507" s="7">
        <v>42.228999999999999</v>
      </c>
    </row>
    <row r="26508" spans="1:11" x14ac:dyDescent="0.25">
      <c r="A26508">
        <v>36376</v>
      </c>
      <c r="B26508" s="2">
        <v>8.7788590000000006</v>
      </c>
      <c r="C26508" s="3">
        <v>2203</v>
      </c>
      <c r="D26508" s="4">
        <v>20020</v>
      </c>
      <c r="E26508" t="s">
        <v>7242</v>
      </c>
      <c r="F26508" s="4" t="s">
        <v>7027</v>
      </c>
      <c r="G26508" s="5">
        <v>1587</v>
      </c>
      <c r="H26508" s="6">
        <v>8.6956500000000006E-2</v>
      </c>
      <c r="I26508" s="7">
        <v>46.923000000000002</v>
      </c>
    </row>
    <row r="26509" spans="1:11" x14ac:dyDescent="0.25">
      <c r="A26509">
        <v>64752</v>
      </c>
      <c r="B26509" s="2">
        <v>8.7783709999999999</v>
      </c>
      <c r="C26509" s="3">
        <v>694</v>
      </c>
      <c r="D26509" s="4">
        <v>28140</v>
      </c>
      <c r="E26509" t="s">
        <v>4696</v>
      </c>
      <c r="F26509" s="4" t="s">
        <v>12102</v>
      </c>
      <c r="G26509" s="5">
        <v>453</v>
      </c>
      <c r="H26509" s="6">
        <v>8.8105699999999995E-2</v>
      </c>
      <c r="I26509" s="7">
        <v>46.719000000000001</v>
      </c>
    </row>
    <row r="26510" spans="1:11" x14ac:dyDescent="0.25">
      <c r="A26510">
        <v>35574</v>
      </c>
      <c r="B26510" s="2">
        <v>8.7780330000000006</v>
      </c>
      <c r="C26510" s="3">
        <v>1169</v>
      </c>
      <c r="E26510" t="s">
        <v>2929</v>
      </c>
      <c r="F26510" s="4" t="s">
        <v>7027</v>
      </c>
      <c r="G26510" s="5">
        <v>958</v>
      </c>
      <c r="H26510" s="6">
        <v>8.0292000000000002E-2</v>
      </c>
      <c r="I26510" s="7">
        <v>48.067999999999998</v>
      </c>
    </row>
    <row r="26511" spans="1:11" x14ac:dyDescent="0.25">
      <c r="A26511">
        <v>39885</v>
      </c>
      <c r="B26511" s="2">
        <v>8.7777860000000008</v>
      </c>
      <c r="C26511" s="3">
        <v>145</v>
      </c>
      <c r="D26511" s="4">
        <v>10500</v>
      </c>
      <c r="E26511" t="s">
        <v>7879</v>
      </c>
      <c r="F26511" s="4" t="s">
        <v>6363</v>
      </c>
      <c r="G26511" s="5">
        <v>74</v>
      </c>
      <c r="H26511" s="6">
        <v>0.14864859999999999</v>
      </c>
      <c r="I26511" s="7">
        <v>36.25</v>
      </c>
    </row>
    <row r="26512" spans="1:11" x14ac:dyDescent="0.25">
      <c r="A26512">
        <v>38851</v>
      </c>
      <c r="B26512" s="2">
        <v>8.7764729999999993</v>
      </c>
      <c r="C26512" s="3">
        <v>8539</v>
      </c>
      <c r="E26512" t="s">
        <v>3103</v>
      </c>
      <c r="F26512" s="4" t="s">
        <v>7633</v>
      </c>
      <c r="G26512" s="5">
        <v>5414</v>
      </c>
      <c r="H26512" s="6">
        <v>0.1318559</v>
      </c>
      <c r="I26512" s="7">
        <v>39.151000000000003</v>
      </c>
    </row>
    <row r="26513" spans="1:11" x14ac:dyDescent="0.25">
      <c r="A26513">
        <v>28525</v>
      </c>
      <c r="B26513" s="2">
        <v>8.7746469999999999</v>
      </c>
      <c r="C26513" s="3">
        <v>3244</v>
      </c>
      <c r="D26513" s="4">
        <v>28820</v>
      </c>
      <c r="E26513" t="s">
        <v>5992</v>
      </c>
      <c r="F26513" s="4" t="s">
        <v>5642</v>
      </c>
      <c r="G26513" s="5">
        <v>2206</v>
      </c>
      <c r="H26513" s="6">
        <v>8.7488700000000003E-2</v>
      </c>
      <c r="I26513" s="7">
        <v>46.813000000000002</v>
      </c>
    </row>
    <row r="26514" spans="1:11" x14ac:dyDescent="0.25">
      <c r="A26514">
        <v>49728</v>
      </c>
      <c r="B26514" s="2">
        <v>8.7740600000000004</v>
      </c>
      <c r="C26514" s="3">
        <v>280</v>
      </c>
      <c r="D26514" s="4">
        <v>42300</v>
      </c>
      <c r="E26514" t="s">
        <v>9470</v>
      </c>
      <c r="F26514" s="4" t="s">
        <v>9106</v>
      </c>
      <c r="G26514" s="5">
        <v>240</v>
      </c>
      <c r="H26514" s="6">
        <v>0.1244813</v>
      </c>
      <c r="I26514" s="7">
        <v>40.417000000000002</v>
      </c>
    </row>
    <row r="26515" spans="1:11" x14ac:dyDescent="0.25">
      <c r="A26515">
        <v>33461</v>
      </c>
      <c r="B26515" s="2">
        <v>8.7674199999999995</v>
      </c>
      <c r="C26515" s="3">
        <v>42993</v>
      </c>
      <c r="D26515" s="4">
        <v>33100</v>
      </c>
      <c r="E26515" t="s">
        <v>6889</v>
      </c>
      <c r="F26515" s="4" t="s">
        <v>6689</v>
      </c>
      <c r="G26515" s="5">
        <v>27511</v>
      </c>
      <c r="H26515" s="6">
        <v>0.14371909999999999</v>
      </c>
      <c r="I26515" s="7">
        <v>37.091000000000001</v>
      </c>
      <c r="J26515" s="2">
        <v>52</v>
      </c>
      <c r="K26515">
        <v>1</v>
      </c>
    </row>
    <row r="26516" spans="1:11" x14ac:dyDescent="0.25">
      <c r="A26516">
        <v>72729</v>
      </c>
      <c r="B26516" s="2">
        <v>8.7608130000000006</v>
      </c>
      <c r="C26516" s="3">
        <v>108</v>
      </c>
      <c r="D26516" s="4">
        <v>22220</v>
      </c>
      <c r="E26516" t="s">
        <v>9059</v>
      </c>
      <c r="F26516" s="4" t="s">
        <v>13183</v>
      </c>
      <c r="G26516" s="5">
        <v>101</v>
      </c>
      <c r="H26516" s="6">
        <v>0.1188119</v>
      </c>
      <c r="I26516" s="7">
        <v>41.389000000000003</v>
      </c>
    </row>
    <row r="26517" spans="1:11" x14ac:dyDescent="0.25">
      <c r="A26517">
        <v>35446</v>
      </c>
      <c r="B26517" s="2">
        <v>8.7605350000000008</v>
      </c>
      <c r="C26517" s="3">
        <v>1690</v>
      </c>
      <c r="D26517" s="4">
        <v>46220</v>
      </c>
      <c r="E26517" t="s">
        <v>7087</v>
      </c>
      <c r="F26517" s="4" t="s">
        <v>7027</v>
      </c>
      <c r="G26517" s="5">
        <v>1059</v>
      </c>
      <c r="H26517" s="6">
        <v>5.6657199999999998E-2</v>
      </c>
      <c r="I26517" s="7">
        <v>52.125</v>
      </c>
      <c r="J26517" s="2">
        <v>37</v>
      </c>
      <c r="K26517">
        <v>1</v>
      </c>
    </row>
    <row r="26518" spans="1:11" x14ac:dyDescent="0.25">
      <c r="A26518">
        <v>41164</v>
      </c>
      <c r="B26518" s="2">
        <v>8.758108</v>
      </c>
      <c r="C26518" s="3">
        <v>13123</v>
      </c>
      <c r="E26518" t="s">
        <v>8029</v>
      </c>
      <c r="F26518" s="4" t="s">
        <v>7883</v>
      </c>
      <c r="G26518" s="5">
        <v>9081</v>
      </c>
      <c r="H26518" s="6">
        <v>0.1038432</v>
      </c>
      <c r="I26518" s="7">
        <v>43.966999999999999</v>
      </c>
      <c r="J26518" s="2">
        <v>37</v>
      </c>
      <c r="K26518">
        <v>1</v>
      </c>
    </row>
    <row r="26519" spans="1:11" x14ac:dyDescent="0.25">
      <c r="A26519">
        <v>59033</v>
      </c>
      <c r="B26519" s="2">
        <v>8.7558819999999997</v>
      </c>
      <c r="C26519" s="3">
        <v>321</v>
      </c>
      <c r="E26519" t="s">
        <v>11295</v>
      </c>
      <c r="F26519" s="4" t="s">
        <v>11278</v>
      </c>
      <c r="G26519" s="5">
        <v>224</v>
      </c>
      <c r="H26519" s="6">
        <v>5.8035700000000003E-2</v>
      </c>
      <c r="I26519" s="7">
        <v>51.875</v>
      </c>
    </row>
    <row r="26520" spans="1:11" x14ac:dyDescent="0.25">
      <c r="A26520">
        <v>74060</v>
      </c>
      <c r="B26520" s="2">
        <v>8.7557170000000006</v>
      </c>
      <c r="C26520" s="3">
        <v>632</v>
      </c>
      <c r="D26520" s="4">
        <v>46140</v>
      </c>
      <c r="E26520" t="s">
        <v>13610</v>
      </c>
      <c r="F26520" s="4" t="s">
        <v>13462</v>
      </c>
      <c r="G26520" s="5">
        <v>469</v>
      </c>
      <c r="H26520" s="6">
        <v>8.9361700000000002E-2</v>
      </c>
      <c r="I26520" s="7">
        <v>46.457999999999998</v>
      </c>
    </row>
    <row r="26521" spans="1:11" x14ac:dyDescent="0.25">
      <c r="A26521">
        <v>43610</v>
      </c>
      <c r="B26521" s="2">
        <v>8.7548849999999998</v>
      </c>
      <c r="C26521" s="3">
        <v>4598</v>
      </c>
      <c r="D26521" s="4">
        <v>45780</v>
      </c>
      <c r="E26521" t="s">
        <v>8418</v>
      </c>
      <c r="F26521" s="4" t="s">
        <v>8295</v>
      </c>
      <c r="G26521" s="5">
        <v>3013</v>
      </c>
      <c r="H26521" s="6">
        <v>0.17385529999999999</v>
      </c>
      <c r="I26521" s="7">
        <v>31.847999999999999</v>
      </c>
      <c r="J26521" s="2">
        <v>33</v>
      </c>
      <c r="K26521">
        <v>3</v>
      </c>
    </row>
    <row r="26522" spans="1:11" x14ac:dyDescent="0.25">
      <c r="A26522">
        <v>72752</v>
      </c>
      <c r="B26522" s="2">
        <v>8.7540809999999993</v>
      </c>
      <c r="C26522" s="3">
        <v>428</v>
      </c>
      <c r="D26522" s="4">
        <v>22220</v>
      </c>
      <c r="E26522" t="s">
        <v>13433</v>
      </c>
      <c r="F26522" s="4" t="s">
        <v>13183</v>
      </c>
      <c r="G26522" s="5">
        <v>347</v>
      </c>
      <c r="H26522" s="6">
        <v>0.10662820000000001</v>
      </c>
      <c r="I26522" s="7">
        <v>43.463999999999999</v>
      </c>
    </row>
    <row r="26523" spans="1:11" x14ac:dyDescent="0.25">
      <c r="A26523">
        <v>62431</v>
      </c>
      <c r="B26523" s="2">
        <v>8.7538129999999992</v>
      </c>
      <c r="C26523" s="3">
        <v>1128</v>
      </c>
      <c r="E26523" t="s">
        <v>10991</v>
      </c>
      <c r="F26523" s="4" t="s">
        <v>11490</v>
      </c>
      <c r="G26523" s="5">
        <v>765</v>
      </c>
      <c r="H26523" s="6">
        <v>3.2637100000000002E-2</v>
      </c>
      <c r="I26523" s="7">
        <v>56.25</v>
      </c>
    </row>
    <row r="26524" spans="1:11" x14ac:dyDescent="0.25">
      <c r="A26524">
        <v>32759</v>
      </c>
      <c r="B26524" s="2">
        <v>8.7531119999999998</v>
      </c>
      <c r="C26524" s="3">
        <v>2775</v>
      </c>
      <c r="D26524" s="4">
        <v>19660</v>
      </c>
      <c r="E26524" t="s">
        <v>2224</v>
      </c>
      <c r="F26524" s="4" t="s">
        <v>6689</v>
      </c>
      <c r="G26524" s="5">
        <v>2161</v>
      </c>
      <c r="H26524" s="6">
        <v>9.85655E-2</v>
      </c>
      <c r="I26524" s="7">
        <v>44.856999999999999</v>
      </c>
    </row>
    <row r="26525" spans="1:11" x14ac:dyDescent="0.25">
      <c r="A26525">
        <v>78588</v>
      </c>
      <c r="B26525" s="2">
        <v>8.752561</v>
      </c>
      <c r="C26525" s="3">
        <v>172</v>
      </c>
      <c r="D26525" s="4">
        <v>40100</v>
      </c>
      <c r="E26525" t="s">
        <v>14260</v>
      </c>
      <c r="F26525" s="4" t="s">
        <v>13752</v>
      </c>
      <c r="G26525" s="5">
        <v>138</v>
      </c>
      <c r="H26525" s="6">
        <v>0.15107909999999999</v>
      </c>
      <c r="I26525" s="7">
        <v>35.780999999999999</v>
      </c>
    </row>
    <row r="26526" spans="1:11" x14ac:dyDescent="0.25">
      <c r="A26526">
        <v>27888</v>
      </c>
      <c r="B26526" s="2">
        <v>8.7521799999999992</v>
      </c>
      <c r="C26526" s="3">
        <v>2404</v>
      </c>
      <c r="D26526" s="4">
        <v>48980</v>
      </c>
      <c r="E26526" t="s">
        <v>5801</v>
      </c>
      <c r="F26526" s="4" t="s">
        <v>5642</v>
      </c>
      <c r="G26526" s="5">
        <v>1447</v>
      </c>
      <c r="H26526" s="6">
        <v>0.11264689999999999</v>
      </c>
      <c r="I26526" s="7">
        <v>42.421999999999997</v>
      </c>
    </row>
    <row r="26527" spans="1:11" x14ac:dyDescent="0.25">
      <c r="A26527">
        <v>81120</v>
      </c>
      <c r="B26527" s="2">
        <v>8.751493</v>
      </c>
      <c r="C26527" s="3">
        <v>2052</v>
      </c>
      <c r="E26527" t="s">
        <v>14588</v>
      </c>
      <c r="F26527" s="4" t="s">
        <v>14477</v>
      </c>
      <c r="G26527" s="5">
        <v>1422</v>
      </c>
      <c r="H26527" s="6">
        <v>0.14978900000000001</v>
      </c>
      <c r="I26527" s="7">
        <v>36</v>
      </c>
    </row>
    <row r="26528" spans="1:11" x14ac:dyDescent="0.25">
      <c r="A26528">
        <v>39086</v>
      </c>
      <c r="B26528" s="2">
        <v>8.7508909999999993</v>
      </c>
      <c r="C26528" s="3">
        <v>1939</v>
      </c>
      <c r="D26528" s="4">
        <v>46980</v>
      </c>
      <c r="E26528" t="s">
        <v>7747</v>
      </c>
      <c r="F26528" s="4" t="s">
        <v>7633</v>
      </c>
      <c r="G26528" s="5">
        <v>1095</v>
      </c>
      <c r="H26528" s="6">
        <v>0.1541971</v>
      </c>
      <c r="I26528" s="7">
        <v>35.232999999999997</v>
      </c>
    </row>
    <row r="26529" spans="1:12" x14ac:dyDescent="0.25">
      <c r="A26529">
        <v>13672</v>
      </c>
      <c r="B26529" s="2">
        <v>8.7505009999999999</v>
      </c>
      <c r="C26529" s="3">
        <v>825</v>
      </c>
      <c r="D26529" s="4">
        <v>36300</v>
      </c>
      <c r="E26529" t="s">
        <v>2681</v>
      </c>
      <c r="F26529" s="4" t="s">
        <v>1280</v>
      </c>
      <c r="G26529" s="5">
        <v>532</v>
      </c>
      <c r="H26529" s="6">
        <v>0.16353380000000001</v>
      </c>
      <c r="I26529" s="7">
        <v>33.610999999999997</v>
      </c>
    </row>
    <row r="26530" spans="1:12" x14ac:dyDescent="0.25">
      <c r="A26530">
        <v>33982</v>
      </c>
      <c r="B26530" s="2">
        <v>8.7485119999999998</v>
      </c>
      <c r="C26530" s="3">
        <v>10319</v>
      </c>
      <c r="D26530" s="4">
        <v>39460</v>
      </c>
      <c r="E26530" t="s">
        <v>6962</v>
      </c>
      <c r="F26530" s="4" t="s">
        <v>6689</v>
      </c>
      <c r="G26530" s="5">
        <v>7781</v>
      </c>
      <c r="H26530" s="6">
        <v>0.1057705</v>
      </c>
      <c r="I26530" s="7">
        <v>43.591999999999999</v>
      </c>
      <c r="J26530" s="2">
        <v>36.5</v>
      </c>
      <c r="K26530">
        <v>2</v>
      </c>
    </row>
    <row r="26531" spans="1:12" x14ac:dyDescent="0.25">
      <c r="A26531">
        <v>43802</v>
      </c>
      <c r="B26531" s="2">
        <v>8.7464659999999999</v>
      </c>
      <c r="C26531" s="3">
        <v>1128</v>
      </c>
      <c r="D26531" s="4">
        <v>49780</v>
      </c>
      <c r="E26531" t="s">
        <v>3408</v>
      </c>
      <c r="F26531" s="4" t="s">
        <v>8295</v>
      </c>
      <c r="G26531" s="5">
        <v>765</v>
      </c>
      <c r="H26531" s="6">
        <v>7.8328999999999996E-2</v>
      </c>
      <c r="I26531" s="7">
        <v>48.332999999999998</v>
      </c>
    </row>
    <row r="26532" spans="1:12" x14ac:dyDescent="0.25">
      <c r="A26532">
        <v>15431</v>
      </c>
      <c r="B26532" s="2">
        <v>8.7455400000000001</v>
      </c>
      <c r="C26532" s="3">
        <v>4198</v>
      </c>
      <c r="D26532" s="4">
        <v>38300</v>
      </c>
      <c r="E26532" t="s">
        <v>3139</v>
      </c>
      <c r="F26532" s="4" t="s">
        <v>3003</v>
      </c>
      <c r="G26532" s="5">
        <v>3096</v>
      </c>
      <c r="H26532" s="6">
        <v>0.11333550000000001</v>
      </c>
      <c r="I26532" s="7">
        <v>42.277999999999999</v>
      </c>
    </row>
    <row r="26533" spans="1:12" x14ac:dyDescent="0.25">
      <c r="A26533">
        <v>49915</v>
      </c>
      <c r="B26533" s="2">
        <v>8.744707</v>
      </c>
      <c r="C26533" s="3">
        <v>541</v>
      </c>
      <c r="E26533" t="s">
        <v>9565</v>
      </c>
      <c r="F26533" s="4" t="s">
        <v>9106</v>
      </c>
      <c r="G26533" s="5">
        <v>379</v>
      </c>
      <c r="H26533" s="6">
        <v>9.4986799999999996E-2</v>
      </c>
      <c r="I26533" s="7">
        <v>45.445999999999998</v>
      </c>
    </row>
    <row r="26534" spans="1:12" x14ac:dyDescent="0.25">
      <c r="A26534">
        <v>72901</v>
      </c>
      <c r="B26534" s="2">
        <v>8.7411670000000008</v>
      </c>
      <c r="C26534" s="3">
        <v>22995</v>
      </c>
      <c r="D26534" s="4">
        <v>22900</v>
      </c>
      <c r="E26534" t="s">
        <v>11296</v>
      </c>
      <c r="F26534" s="4" t="s">
        <v>13183</v>
      </c>
      <c r="G26534" s="5">
        <v>14409</v>
      </c>
      <c r="H26534" s="6">
        <v>0.143452</v>
      </c>
      <c r="I26534" s="7">
        <v>37.067999999999998</v>
      </c>
      <c r="J26534" s="2">
        <v>54.222200000000001</v>
      </c>
      <c r="K26534">
        <v>18</v>
      </c>
      <c r="L26534" s="2">
        <v>98.6</v>
      </c>
    </row>
    <row r="26535" spans="1:12" x14ac:dyDescent="0.25">
      <c r="A26535">
        <v>28333</v>
      </c>
      <c r="B26535" s="2">
        <v>8.7360389999999999</v>
      </c>
      <c r="C26535" s="3">
        <v>10704</v>
      </c>
      <c r="D26535" s="4">
        <v>24140</v>
      </c>
      <c r="E26535" t="s">
        <v>199</v>
      </c>
      <c r="F26535" s="4" t="s">
        <v>5642</v>
      </c>
      <c r="G26535" s="5">
        <v>7021</v>
      </c>
      <c r="H26535" s="6">
        <v>0.13685559999999999</v>
      </c>
      <c r="I26535" s="7">
        <v>38.207000000000001</v>
      </c>
    </row>
    <row r="26536" spans="1:12" x14ac:dyDescent="0.25">
      <c r="A26536">
        <v>30660</v>
      </c>
      <c r="B26536" s="2">
        <v>8.7341870000000004</v>
      </c>
      <c r="C26536" s="3">
        <v>1141</v>
      </c>
      <c r="E26536" t="s">
        <v>6511</v>
      </c>
      <c r="F26536" s="4" t="s">
        <v>6363</v>
      </c>
      <c r="G26536" s="5">
        <v>723</v>
      </c>
      <c r="H26536" s="6">
        <v>9.3922699999999998E-2</v>
      </c>
      <c r="I26536" s="7">
        <v>45.625</v>
      </c>
    </row>
    <row r="26537" spans="1:12" x14ac:dyDescent="0.25">
      <c r="A26537">
        <v>17056</v>
      </c>
      <c r="B26537" s="2">
        <v>8.7339970000000005</v>
      </c>
      <c r="C26537" s="3">
        <v>85</v>
      </c>
      <c r="E26537" t="s">
        <v>782</v>
      </c>
      <c r="F26537" s="4" t="s">
        <v>3003</v>
      </c>
      <c r="G26537" s="5">
        <v>68</v>
      </c>
      <c r="H26537" s="6">
        <v>0.1029412</v>
      </c>
      <c r="I26537" s="7">
        <v>44.063000000000002</v>
      </c>
    </row>
    <row r="26538" spans="1:12" x14ac:dyDescent="0.25">
      <c r="A26538">
        <v>52620</v>
      </c>
      <c r="B26538" s="2">
        <v>8.7338369999999994</v>
      </c>
      <c r="C26538" s="3">
        <v>892</v>
      </c>
      <c r="E26538" t="s">
        <v>9999</v>
      </c>
      <c r="F26538" s="4" t="s">
        <v>9593</v>
      </c>
      <c r="G26538" s="5">
        <v>598</v>
      </c>
      <c r="H26538" s="6">
        <v>8.0133599999999999E-2</v>
      </c>
      <c r="I26538" s="7">
        <v>48</v>
      </c>
    </row>
    <row r="26539" spans="1:12" x14ac:dyDescent="0.25">
      <c r="A26539">
        <v>98628</v>
      </c>
      <c r="B26539" s="2">
        <v>8.7336200000000002</v>
      </c>
      <c r="C26539" s="3">
        <v>412</v>
      </c>
      <c r="E26539" t="s">
        <v>16482</v>
      </c>
      <c r="F26539" s="4" t="s">
        <v>16344</v>
      </c>
      <c r="G26539" s="5">
        <v>305</v>
      </c>
      <c r="H26539" s="6">
        <v>4.5751600000000003E-2</v>
      </c>
      <c r="I26539" s="7">
        <v>53.929000000000002</v>
      </c>
    </row>
    <row r="26540" spans="1:12" x14ac:dyDescent="0.25">
      <c r="A26540">
        <v>4922</v>
      </c>
      <c r="B26540" s="2">
        <v>8.7333490000000005</v>
      </c>
      <c r="C26540" s="3">
        <v>1166</v>
      </c>
      <c r="E26540" t="s">
        <v>993</v>
      </c>
      <c r="F26540" s="4" t="s">
        <v>701</v>
      </c>
      <c r="G26540" s="5">
        <v>819</v>
      </c>
      <c r="H26540" s="6">
        <v>0.1123321</v>
      </c>
      <c r="I26540" s="7">
        <v>42.421999999999997</v>
      </c>
    </row>
    <row r="26541" spans="1:12" x14ac:dyDescent="0.25">
      <c r="A26541">
        <v>16343</v>
      </c>
      <c r="B26541" s="2">
        <v>8.7330950000000005</v>
      </c>
      <c r="C26541" s="3">
        <v>328</v>
      </c>
      <c r="D26541" s="4">
        <v>36340</v>
      </c>
      <c r="E26541" t="s">
        <v>3485</v>
      </c>
      <c r="F26541" s="4" t="s">
        <v>3003</v>
      </c>
      <c r="G26541" s="5">
        <v>236</v>
      </c>
      <c r="H26541" s="6">
        <v>0.1355932</v>
      </c>
      <c r="I26541" s="7">
        <v>38.393000000000001</v>
      </c>
    </row>
    <row r="26542" spans="1:12" x14ac:dyDescent="0.25">
      <c r="A26542">
        <v>78341</v>
      </c>
      <c r="B26542" s="2">
        <v>8.7326619999999995</v>
      </c>
      <c r="C26542" s="3">
        <v>2365</v>
      </c>
      <c r="E26542" t="s">
        <v>14207</v>
      </c>
      <c r="F26542" s="4" t="s">
        <v>13752</v>
      </c>
      <c r="G26542" s="5">
        <v>1570</v>
      </c>
      <c r="H26542" s="6">
        <v>0.12929940000000001</v>
      </c>
      <c r="I26542" s="7">
        <v>39.478999999999999</v>
      </c>
    </row>
    <row r="26543" spans="1:12" x14ac:dyDescent="0.25">
      <c r="A26543">
        <v>49908</v>
      </c>
      <c r="B26543" s="2">
        <v>8.731643</v>
      </c>
      <c r="C26543" s="3">
        <v>3490</v>
      </c>
      <c r="E26543" t="s">
        <v>9561</v>
      </c>
      <c r="F26543" s="4" t="s">
        <v>9106</v>
      </c>
      <c r="G26543" s="5">
        <v>2684</v>
      </c>
      <c r="H26543" s="6">
        <v>5.1769099999999998E-2</v>
      </c>
      <c r="I26543" s="7">
        <v>52.875</v>
      </c>
      <c r="J26543" s="2">
        <v>46</v>
      </c>
      <c r="K26543">
        <v>1</v>
      </c>
    </row>
    <row r="26544" spans="1:12" x14ac:dyDescent="0.25">
      <c r="A26544">
        <v>40019</v>
      </c>
      <c r="B26544" s="2">
        <v>8.7304119999999994</v>
      </c>
      <c r="C26544" s="3">
        <v>3891</v>
      </c>
      <c r="D26544" s="4">
        <v>31140</v>
      </c>
      <c r="E26544" t="s">
        <v>7890</v>
      </c>
      <c r="F26544" s="4" t="s">
        <v>7883</v>
      </c>
      <c r="G26544" s="5">
        <v>2450</v>
      </c>
      <c r="H26544" s="6">
        <v>9.5918400000000001E-2</v>
      </c>
      <c r="I26544" s="7">
        <v>45.241999999999997</v>
      </c>
      <c r="J26544" s="2">
        <v>55</v>
      </c>
      <c r="K26544">
        <v>1</v>
      </c>
    </row>
    <row r="26545" spans="1:12" x14ac:dyDescent="0.25">
      <c r="A26545">
        <v>72540</v>
      </c>
      <c r="B26545" s="2">
        <v>8.7297860000000007</v>
      </c>
      <c r="C26545" s="3">
        <v>280</v>
      </c>
      <c r="E26545" t="s">
        <v>13383</v>
      </c>
      <c r="F26545" s="4" t="s">
        <v>13183</v>
      </c>
      <c r="G26545" s="5">
        <v>172</v>
      </c>
      <c r="H26545" s="6">
        <v>0.1976744</v>
      </c>
      <c r="I26545" s="7">
        <v>27.655999999999999</v>
      </c>
    </row>
    <row r="26546" spans="1:12" x14ac:dyDescent="0.25">
      <c r="A26546">
        <v>78596</v>
      </c>
      <c r="B26546" s="2">
        <v>8.7206949999999992</v>
      </c>
      <c r="C26546" s="3">
        <v>65875</v>
      </c>
      <c r="D26546" s="4">
        <v>32580</v>
      </c>
      <c r="E26546" t="s">
        <v>14267</v>
      </c>
      <c r="F26546" s="4" t="s">
        <v>13752</v>
      </c>
      <c r="G26546" s="5">
        <v>37820</v>
      </c>
      <c r="H26546" s="6">
        <v>0.13661719999999999</v>
      </c>
      <c r="I26546" s="7">
        <v>38.204000000000001</v>
      </c>
      <c r="J26546" s="2">
        <v>54</v>
      </c>
      <c r="K26546">
        <v>1</v>
      </c>
    </row>
    <row r="26547" spans="1:12" x14ac:dyDescent="0.25">
      <c r="A26547">
        <v>78145</v>
      </c>
      <c r="B26547" s="2">
        <v>8.7116249999999997</v>
      </c>
      <c r="C26547" s="3">
        <v>107</v>
      </c>
      <c r="D26547" s="4">
        <v>13300</v>
      </c>
      <c r="E26547" t="s">
        <v>11981</v>
      </c>
      <c r="F26547" s="4" t="s">
        <v>13752</v>
      </c>
      <c r="G26547" s="5">
        <v>75</v>
      </c>
      <c r="H26547" s="6">
        <v>0</v>
      </c>
      <c r="I26547" s="7">
        <v>61.805999999999997</v>
      </c>
      <c r="J26547" s="2">
        <v>41</v>
      </c>
      <c r="K26547">
        <v>1</v>
      </c>
    </row>
    <row r="26548" spans="1:12" x14ac:dyDescent="0.25">
      <c r="A26548">
        <v>38128</v>
      </c>
      <c r="B26548" s="2">
        <v>8.7055749999999996</v>
      </c>
      <c r="C26548" s="3">
        <v>43439</v>
      </c>
      <c r="D26548" s="4">
        <v>32820</v>
      </c>
      <c r="E26548" t="s">
        <v>2512</v>
      </c>
      <c r="F26548" s="4" t="s">
        <v>7348</v>
      </c>
      <c r="G26548" s="5">
        <v>25204</v>
      </c>
      <c r="H26548" s="6">
        <v>0.1375179</v>
      </c>
      <c r="I26548" s="7">
        <v>38.033000000000001</v>
      </c>
      <c r="J26548" s="2">
        <v>44.923099999999998</v>
      </c>
      <c r="K26548">
        <v>13</v>
      </c>
      <c r="L26548" s="2">
        <v>76.7</v>
      </c>
    </row>
    <row r="26549" spans="1:12" x14ac:dyDescent="0.25">
      <c r="A26549">
        <v>76627</v>
      </c>
      <c r="B26549" s="2">
        <v>8.6992740000000008</v>
      </c>
      <c r="C26549" s="3">
        <v>1610</v>
      </c>
      <c r="E26549" t="s">
        <v>13971</v>
      </c>
      <c r="F26549" s="4" t="s">
        <v>13752</v>
      </c>
      <c r="G26549" s="5">
        <v>1128</v>
      </c>
      <c r="H26549" s="6">
        <v>8.7765999999999997E-2</v>
      </c>
      <c r="I26549" s="7">
        <v>46.625</v>
      </c>
    </row>
    <row r="26550" spans="1:12" x14ac:dyDescent="0.25">
      <c r="A26550">
        <v>76834</v>
      </c>
      <c r="B26550" s="2">
        <v>8.6980360000000001</v>
      </c>
      <c r="C26550" s="3">
        <v>5754</v>
      </c>
      <c r="E26550" t="s">
        <v>6900</v>
      </c>
      <c r="F26550" s="4" t="s">
        <v>13752</v>
      </c>
      <c r="G26550" s="5">
        <v>4037</v>
      </c>
      <c r="H26550" s="6">
        <v>0.1300471</v>
      </c>
      <c r="I26550" s="7">
        <v>39.317999999999998</v>
      </c>
      <c r="J26550" s="2">
        <v>33</v>
      </c>
      <c r="K26550">
        <v>1</v>
      </c>
    </row>
    <row r="26551" spans="1:12" x14ac:dyDescent="0.25">
      <c r="A26551">
        <v>95965</v>
      </c>
      <c r="B26551" s="2">
        <v>8.6939329999999995</v>
      </c>
      <c r="C26551" s="3">
        <v>20599</v>
      </c>
      <c r="D26551" s="4">
        <v>17020</v>
      </c>
      <c r="E26551" t="s">
        <v>16018</v>
      </c>
      <c r="F26551" s="4" t="s">
        <v>15368</v>
      </c>
      <c r="G26551" s="5">
        <v>13104</v>
      </c>
      <c r="H26551" s="6">
        <v>0.13056090000000001</v>
      </c>
      <c r="I26551" s="7">
        <v>39.228999999999999</v>
      </c>
      <c r="J26551" s="2">
        <v>54.25</v>
      </c>
      <c r="K26551">
        <v>4</v>
      </c>
    </row>
    <row r="26552" spans="1:12" x14ac:dyDescent="0.25">
      <c r="A26552">
        <v>23106</v>
      </c>
      <c r="B26552" s="2">
        <v>8.6906060000000007</v>
      </c>
      <c r="C26552" s="3">
        <v>1302</v>
      </c>
      <c r="D26552" s="4">
        <v>40060</v>
      </c>
      <c r="E26552" t="s">
        <v>4812</v>
      </c>
      <c r="F26552" s="4" t="s">
        <v>4335</v>
      </c>
      <c r="G26552" s="5">
        <v>794</v>
      </c>
      <c r="H26552" s="6">
        <v>0.1448363</v>
      </c>
      <c r="I26552" s="7">
        <v>36.761000000000003</v>
      </c>
    </row>
    <row r="26553" spans="1:12" x14ac:dyDescent="0.25">
      <c r="A26553">
        <v>92316</v>
      </c>
      <c r="B26553" s="2">
        <v>8.6860590000000002</v>
      </c>
      <c r="C26553" s="3">
        <v>31719</v>
      </c>
      <c r="D26553" s="4">
        <v>40140</v>
      </c>
      <c r="E26553" t="s">
        <v>2189</v>
      </c>
      <c r="F26553" s="4" t="s">
        <v>15368</v>
      </c>
      <c r="G26553" s="5">
        <v>18209</v>
      </c>
      <c r="H26553" s="6">
        <v>7.5123599999999999E-2</v>
      </c>
      <c r="I26553" s="7">
        <v>48.805999999999997</v>
      </c>
      <c r="J26553" s="2">
        <v>44</v>
      </c>
      <c r="K26553">
        <v>6</v>
      </c>
    </row>
    <row r="26554" spans="1:12" x14ac:dyDescent="0.25">
      <c r="A26554">
        <v>78102</v>
      </c>
      <c r="B26554" s="2">
        <v>8.6771139999999995</v>
      </c>
      <c r="C26554" s="3">
        <v>28186</v>
      </c>
      <c r="D26554" s="4">
        <v>13300</v>
      </c>
      <c r="E26554" t="s">
        <v>14178</v>
      </c>
      <c r="F26554" s="4" t="s">
        <v>13752</v>
      </c>
      <c r="G26554" s="5">
        <v>19166</v>
      </c>
      <c r="H26554" s="6">
        <v>8.8333499999999995E-2</v>
      </c>
      <c r="I26554" s="7">
        <v>46.521000000000001</v>
      </c>
      <c r="J26554" s="2">
        <v>46</v>
      </c>
      <c r="K26554">
        <v>2</v>
      </c>
    </row>
    <row r="26555" spans="1:12" x14ac:dyDescent="0.25">
      <c r="A26555">
        <v>88023</v>
      </c>
      <c r="B26555" s="2">
        <v>8.6721140000000005</v>
      </c>
      <c r="C26555" s="3">
        <v>2701</v>
      </c>
      <c r="D26555" s="4">
        <v>43500</v>
      </c>
      <c r="E26555" t="s">
        <v>5608</v>
      </c>
      <c r="F26555" s="4" t="s">
        <v>15124</v>
      </c>
      <c r="G26555" s="5">
        <v>1717</v>
      </c>
      <c r="H26555" s="6">
        <v>0.12813050000000001</v>
      </c>
      <c r="I26555" s="7">
        <v>39.643000000000001</v>
      </c>
    </row>
    <row r="26556" spans="1:12" x14ac:dyDescent="0.25">
      <c r="A26556">
        <v>49638</v>
      </c>
      <c r="B26556" s="2">
        <v>8.6715529999999994</v>
      </c>
      <c r="C26556" s="3">
        <v>851</v>
      </c>
      <c r="D26556" s="4">
        <v>15620</v>
      </c>
      <c r="E26556" t="s">
        <v>9426</v>
      </c>
      <c r="F26556" s="4" t="s">
        <v>9106</v>
      </c>
      <c r="G26556" s="5">
        <v>625</v>
      </c>
      <c r="H26556" s="6">
        <v>0.1152</v>
      </c>
      <c r="I26556" s="7">
        <v>41.875</v>
      </c>
      <c r="J26556" s="2">
        <v>81</v>
      </c>
      <c r="K26556">
        <v>1</v>
      </c>
    </row>
    <row r="26557" spans="1:12" x14ac:dyDescent="0.25">
      <c r="A26557">
        <v>23844</v>
      </c>
      <c r="B26557" s="2">
        <v>8.6712740000000004</v>
      </c>
      <c r="C26557" s="3">
        <v>726</v>
      </c>
      <c r="E26557" t="s">
        <v>4894</v>
      </c>
      <c r="F26557" s="4" t="s">
        <v>4335</v>
      </c>
      <c r="G26557" s="5">
        <v>527</v>
      </c>
      <c r="H26557" s="6">
        <v>0.14772730000000001</v>
      </c>
      <c r="I26557" s="7">
        <v>36.25</v>
      </c>
    </row>
    <row r="26558" spans="1:12" x14ac:dyDescent="0.25">
      <c r="A26558">
        <v>39576</v>
      </c>
      <c r="B26558" s="2">
        <v>8.6702189999999995</v>
      </c>
      <c r="C26558" s="3">
        <v>5966</v>
      </c>
      <c r="D26558" s="4">
        <v>25060</v>
      </c>
      <c r="E26558" t="s">
        <v>7835</v>
      </c>
      <c r="F26558" s="4" t="s">
        <v>7633</v>
      </c>
      <c r="G26558" s="5">
        <v>3881</v>
      </c>
      <c r="H26558" s="6">
        <v>0.1146612</v>
      </c>
      <c r="I26558" s="7">
        <v>41.963999999999999</v>
      </c>
      <c r="J26558" s="2">
        <v>45</v>
      </c>
      <c r="K26558">
        <v>1</v>
      </c>
    </row>
    <row r="26559" spans="1:12" x14ac:dyDescent="0.25">
      <c r="A26559">
        <v>17930</v>
      </c>
      <c r="B26559" s="2">
        <v>8.6692160000000005</v>
      </c>
      <c r="C26559" s="3">
        <v>465</v>
      </c>
      <c r="D26559" s="4">
        <v>39060</v>
      </c>
      <c r="E26559" t="s">
        <v>3910</v>
      </c>
      <c r="F26559" s="4" t="s">
        <v>3003</v>
      </c>
      <c r="G26559" s="5">
        <v>308</v>
      </c>
      <c r="H26559" s="6">
        <v>9.7087400000000004E-2</v>
      </c>
      <c r="I26559" s="7">
        <v>45</v>
      </c>
    </row>
    <row r="26560" spans="1:12" x14ac:dyDescent="0.25">
      <c r="A26560">
        <v>26590</v>
      </c>
      <c r="B26560" s="2">
        <v>8.6690249999999995</v>
      </c>
      <c r="C26560" s="3">
        <v>839</v>
      </c>
      <c r="D26560" s="4">
        <v>34060</v>
      </c>
      <c r="E26560" t="s">
        <v>5587</v>
      </c>
      <c r="F26560" s="4" t="s">
        <v>5144</v>
      </c>
      <c r="G26560" s="5">
        <v>488</v>
      </c>
      <c r="H26560" s="6">
        <v>0.1209016</v>
      </c>
      <c r="I26560" s="7">
        <v>40.875</v>
      </c>
    </row>
    <row r="26561" spans="1:11" x14ac:dyDescent="0.25">
      <c r="A26561">
        <v>19936</v>
      </c>
      <c r="B26561" s="2">
        <v>8.6688620000000007</v>
      </c>
      <c r="C26561" s="3">
        <v>310</v>
      </c>
      <c r="D26561" s="4">
        <v>20100</v>
      </c>
      <c r="E26561" t="s">
        <v>4319</v>
      </c>
      <c r="F26561" s="4" t="s">
        <v>4311</v>
      </c>
      <c r="G26561" s="5">
        <v>193</v>
      </c>
      <c r="H26561" s="6">
        <v>3.62694E-2</v>
      </c>
      <c r="I26561" s="7">
        <v>55.5</v>
      </c>
    </row>
    <row r="26562" spans="1:11" x14ac:dyDescent="0.25">
      <c r="A26562">
        <v>65013</v>
      </c>
      <c r="B26562" s="2">
        <v>8.6683280000000007</v>
      </c>
      <c r="C26562" s="3">
        <v>3130</v>
      </c>
      <c r="E26562" t="s">
        <v>5228</v>
      </c>
      <c r="F26562" s="4" t="s">
        <v>12102</v>
      </c>
      <c r="G26562" s="5">
        <v>2039</v>
      </c>
      <c r="H26562" s="6">
        <v>0.12849440000000001</v>
      </c>
      <c r="I26562" s="7">
        <v>39.554000000000002</v>
      </c>
      <c r="J26562" s="2">
        <v>66</v>
      </c>
      <c r="K26562">
        <v>1</v>
      </c>
    </row>
    <row r="26563" spans="1:11" x14ac:dyDescent="0.25">
      <c r="A26563">
        <v>15841</v>
      </c>
      <c r="B26563" s="2">
        <v>8.6677759999999999</v>
      </c>
      <c r="C26563" s="3">
        <v>398</v>
      </c>
      <c r="E26563" t="s">
        <v>3330</v>
      </c>
      <c r="F26563" s="4" t="s">
        <v>3003</v>
      </c>
      <c r="G26563" s="5">
        <v>273</v>
      </c>
      <c r="H26563" s="6">
        <v>0.120438</v>
      </c>
      <c r="I26563" s="7">
        <v>40.938000000000002</v>
      </c>
    </row>
    <row r="26564" spans="1:11" x14ac:dyDescent="0.25">
      <c r="A26564">
        <v>15902</v>
      </c>
      <c r="B26564" s="2">
        <v>8.6656890000000004</v>
      </c>
      <c r="C26564" s="3">
        <v>12217</v>
      </c>
      <c r="D26564" s="4">
        <v>27780</v>
      </c>
      <c r="E26564" t="s">
        <v>2129</v>
      </c>
      <c r="F26564" s="4" t="s">
        <v>3003</v>
      </c>
      <c r="G26564" s="5">
        <v>8451</v>
      </c>
      <c r="H26564" s="6">
        <v>0.12519230000000001</v>
      </c>
      <c r="I26564" s="7">
        <v>40.116</v>
      </c>
      <c r="J26564" s="2">
        <v>29.75</v>
      </c>
      <c r="K26564">
        <v>4</v>
      </c>
    </row>
    <row r="26565" spans="1:11" x14ac:dyDescent="0.25">
      <c r="A26565">
        <v>70443</v>
      </c>
      <c r="B26565" s="2">
        <v>8.6622120000000002</v>
      </c>
      <c r="C26565" s="3">
        <v>9501</v>
      </c>
      <c r="D26565" s="4">
        <v>25220</v>
      </c>
      <c r="E26565" t="s">
        <v>5046</v>
      </c>
      <c r="F26565" s="4" t="s">
        <v>12927</v>
      </c>
      <c r="G26565" s="5">
        <v>6078</v>
      </c>
      <c r="H26565" s="6">
        <v>0.109722</v>
      </c>
      <c r="I26565" s="7">
        <v>42.787999999999997</v>
      </c>
    </row>
    <row r="26566" spans="1:11" x14ac:dyDescent="0.25">
      <c r="A26566">
        <v>74860</v>
      </c>
      <c r="B26566" s="2">
        <v>8.6604580000000002</v>
      </c>
      <c r="C26566" s="3">
        <v>1947</v>
      </c>
      <c r="E26566" t="s">
        <v>13724</v>
      </c>
      <c r="F26566" s="4" t="s">
        <v>13462</v>
      </c>
      <c r="G26566" s="5">
        <v>1246</v>
      </c>
      <c r="H26566" s="6">
        <v>6.4154000000000003E-2</v>
      </c>
      <c r="I26566" s="7">
        <v>50.655000000000001</v>
      </c>
    </row>
    <row r="26567" spans="1:11" x14ac:dyDescent="0.25">
      <c r="A26567">
        <v>74370</v>
      </c>
      <c r="B26567" s="2">
        <v>8.6595510000000004</v>
      </c>
      <c r="C26567" s="3">
        <v>3911</v>
      </c>
      <c r="D26567" s="4">
        <v>33060</v>
      </c>
      <c r="E26567" t="s">
        <v>9157</v>
      </c>
      <c r="F26567" s="4" t="s">
        <v>13462</v>
      </c>
      <c r="G26567" s="5">
        <v>2540</v>
      </c>
      <c r="H26567" s="6">
        <v>0.1137348</v>
      </c>
      <c r="I26567" s="7">
        <v>42.058999999999997</v>
      </c>
    </row>
    <row r="26568" spans="1:11" x14ac:dyDescent="0.25">
      <c r="A26568">
        <v>16680</v>
      </c>
      <c r="B26568" s="2">
        <v>8.6588639999999995</v>
      </c>
      <c r="C26568" s="3">
        <v>407</v>
      </c>
      <c r="D26568" s="4">
        <v>20180</v>
      </c>
      <c r="E26568" t="s">
        <v>3564</v>
      </c>
      <c r="F26568" s="4" t="s">
        <v>3003</v>
      </c>
      <c r="G26568" s="5">
        <v>328</v>
      </c>
      <c r="H26568" s="6">
        <v>7.9027399999999998E-2</v>
      </c>
      <c r="I26568" s="7">
        <v>48.055999999999997</v>
      </c>
    </row>
    <row r="26569" spans="1:11" x14ac:dyDescent="0.25">
      <c r="A26569">
        <v>4920</v>
      </c>
      <c r="B26569" s="2">
        <v>8.6584620000000001</v>
      </c>
      <c r="C26569" s="3">
        <v>1796</v>
      </c>
      <c r="E26569" t="s">
        <v>991</v>
      </c>
      <c r="F26569" s="4" t="s">
        <v>701</v>
      </c>
      <c r="G26569" s="5">
        <v>1350</v>
      </c>
      <c r="H26569" s="6">
        <v>0.12666669999999999</v>
      </c>
      <c r="I26569" s="7">
        <v>39.820999999999998</v>
      </c>
      <c r="J26569" s="2">
        <v>57</v>
      </c>
      <c r="K26569">
        <v>1</v>
      </c>
    </row>
    <row r="26570" spans="1:11" x14ac:dyDescent="0.25">
      <c r="A26570">
        <v>42127</v>
      </c>
      <c r="B26570" s="2">
        <v>8.6571169999999995</v>
      </c>
      <c r="C26570" s="3">
        <v>6333</v>
      </c>
      <c r="D26570" s="4">
        <v>23980</v>
      </c>
      <c r="E26570" t="s">
        <v>8199</v>
      </c>
      <c r="F26570" s="4" t="s">
        <v>7883</v>
      </c>
      <c r="G26570" s="5">
        <v>4269</v>
      </c>
      <c r="H26570" s="6">
        <v>0.11170960000000001</v>
      </c>
      <c r="I26570" s="7">
        <v>42.398000000000003</v>
      </c>
      <c r="J26570" s="2">
        <v>52</v>
      </c>
      <c r="K26570">
        <v>1</v>
      </c>
    </row>
    <row r="26571" spans="1:11" x14ac:dyDescent="0.25">
      <c r="A26571">
        <v>86538</v>
      </c>
      <c r="B26571" s="2">
        <v>8.6557870000000001</v>
      </c>
      <c r="C26571" s="3">
        <v>2562</v>
      </c>
      <c r="E26571" t="s">
        <v>15118</v>
      </c>
      <c r="F26571" s="4" t="s">
        <v>14962</v>
      </c>
      <c r="G26571" s="5">
        <v>1286</v>
      </c>
      <c r="H26571" s="6">
        <v>0.13763610000000001</v>
      </c>
      <c r="I26571" s="7">
        <v>37.917000000000002</v>
      </c>
      <c r="J26571" s="2">
        <v>60</v>
      </c>
      <c r="K26571">
        <v>1</v>
      </c>
    </row>
    <row r="26572" spans="1:11" x14ac:dyDescent="0.25">
      <c r="A26572">
        <v>83651</v>
      </c>
      <c r="B26572" s="2">
        <v>8.6511169999999993</v>
      </c>
      <c r="C26572" s="3">
        <v>30204</v>
      </c>
      <c r="D26572" s="4">
        <v>14260</v>
      </c>
      <c r="E26572" t="s">
        <v>14812</v>
      </c>
      <c r="F26572" s="4" t="s">
        <v>14725</v>
      </c>
      <c r="G26572" s="5">
        <v>18222</v>
      </c>
      <c r="H26572" s="6">
        <v>0.12176919999999999</v>
      </c>
      <c r="I26572" s="7">
        <v>40.656999999999996</v>
      </c>
      <c r="J26572" s="2">
        <v>53.333300000000001</v>
      </c>
      <c r="K26572">
        <v>6</v>
      </c>
    </row>
    <row r="26573" spans="1:11" x14ac:dyDescent="0.25">
      <c r="A26573">
        <v>34207</v>
      </c>
      <c r="B26573" s="2">
        <v>8.6411909999999992</v>
      </c>
      <c r="C26573" s="3">
        <v>31799</v>
      </c>
      <c r="D26573" s="4">
        <v>35840</v>
      </c>
      <c r="E26573" t="s">
        <v>6970</v>
      </c>
      <c r="F26573" s="4" t="s">
        <v>6689</v>
      </c>
      <c r="G26573" s="5">
        <v>23263</v>
      </c>
      <c r="H26573" s="6">
        <v>0.1112448</v>
      </c>
      <c r="I26573" s="7">
        <v>42.475000000000001</v>
      </c>
      <c r="J26573" s="2">
        <v>35.5</v>
      </c>
      <c r="K26573">
        <v>2</v>
      </c>
    </row>
    <row r="26574" spans="1:11" x14ac:dyDescent="0.25">
      <c r="A26574">
        <v>64481</v>
      </c>
      <c r="B26574" s="2">
        <v>8.6354279999999992</v>
      </c>
      <c r="C26574" s="3">
        <v>1208</v>
      </c>
      <c r="E26574" t="s">
        <v>4984</v>
      </c>
      <c r="F26574" s="4" t="s">
        <v>12102</v>
      </c>
      <c r="G26574" s="5">
        <v>823</v>
      </c>
      <c r="H26574" s="6">
        <v>0.13001219999999999</v>
      </c>
      <c r="I26574" s="7">
        <v>39.231000000000002</v>
      </c>
      <c r="J26574" s="2">
        <v>52</v>
      </c>
      <c r="K26574">
        <v>1</v>
      </c>
    </row>
    <row r="26575" spans="1:11" x14ac:dyDescent="0.25">
      <c r="A26575">
        <v>50556</v>
      </c>
      <c r="B26575" s="2">
        <v>8.6351890000000004</v>
      </c>
      <c r="C26575" s="3">
        <v>256</v>
      </c>
      <c r="E26575" t="s">
        <v>1263</v>
      </c>
      <c r="F26575" s="4" t="s">
        <v>9593</v>
      </c>
      <c r="G26575" s="5">
        <v>181</v>
      </c>
      <c r="H26575" s="6">
        <v>6.0439600000000003E-2</v>
      </c>
      <c r="I26575" s="7">
        <v>51.25</v>
      </c>
    </row>
    <row r="26576" spans="1:11" x14ac:dyDescent="0.25">
      <c r="A26576">
        <v>97484</v>
      </c>
      <c r="B26576" s="2">
        <v>8.6350960000000008</v>
      </c>
      <c r="C26576" s="3">
        <v>234</v>
      </c>
      <c r="D26576" s="4">
        <v>40700</v>
      </c>
      <c r="E26576" t="s">
        <v>16269</v>
      </c>
      <c r="F26576" s="4" t="s">
        <v>16170</v>
      </c>
      <c r="G26576" s="5">
        <v>208</v>
      </c>
      <c r="H26576" s="6">
        <v>9.1346200000000002E-2</v>
      </c>
      <c r="I26576" s="7">
        <v>45.908999999999999</v>
      </c>
    </row>
    <row r="26577" spans="1:12" x14ac:dyDescent="0.25">
      <c r="A26577">
        <v>35087</v>
      </c>
      <c r="B26577" s="2">
        <v>8.6347769999999997</v>
      </c>
      <c r="C26577" s="3">
        <v>1458</v>
      </c>
      <c r="D26577" s="4">
        <v>18980</v>
      </c>
      <c r="E26577" t="s">
        <v>4485</v>
      </c>
      <c r="F26577" s="4" t="s">
        <v>7027</v>
      </c>
      <c r="G26577" s="5">
        <v>1123</v>
      </c>
      <c r="H26577" s="6">
        <v>8.8156700000000005E-2</v>
      </c>
      <c r="I26577" s="7">
        <v>46.457999999999998</v>
      </c>
    </row>
    <row r="26578" spans="1:12" x14ac:dyDescent="0.25">
      <c r="A26578">
        <v>65759</v>
      </c>
      <c r="B26578" s="2">
        <v>8.6342739999999996</v>
      </c>
      <c r="C26578" s="3">
        <v>1427</v>
      </c>
      <c r="D26578" s="4">
        <v>14700</v>
      </c>
      <c r="E26578" t="s">
        <v>12479</v>
      </c>
      <c r="F26578" s="4" t="s">
        <v>12102</v>
      </c>
      <c r="G26578" s="5">
        <v>975</v>
      </c>
      <c r="H26578" s="6">
        <v>0.10871790000000001</v>
      </c>
      <c r="I26578" s="7">
        <v>42.898000000000003</v>
      </c>
    </row>
    <row r="26579" spans="1:12" x14ac:dyDescent="0.25">
      <c r="A26579">
        <v>28637</v>
      </c>
      <c r="B26579" s="2">
        <v>8.633775</v>
      </c>
      <c r="C26579" s="3">
        <v>1577</v>
      </c>
      <c r="D26579" s="4">
        <v>25860</v>
      </c>
      <c r="E26579" t="s">
        <v>6045</v>
      </c>
      <c r="F26579" s="4" t="s">
        <v>5642</v>
      </c>
      <c r="G26579" s="5">
        <v>1111</v>
      </c>
      <c r="H26579" s="6">
        <v>0.1330935</v>
      </c>
      <c r="I26579" s="7">
        <v>38.683999999999997</v>
      </c>
      <c r="J26579" s="2">
        <v>40.5</v>
      </c>
      <c r="K26579">
        <v>2</v>
      </c>
    </row>
    <row r="26580" spans="1:12" x14ac:dyDescent="0.25">
      <c r="A26580">
        <v>74359</v>
      </c>
      <c r="B26580" s="2">
        <v>8.6334090000000003</v>
      </c>
      <c r="C26580" s="3">
        <v>705</v>
      </c>
      <c r="E26580" t="s">
        <v>4265</v>
      </c>
      <c r="F26580" s="4" t="s">
        <v>13462</v>
      </c>
      <c r="G26580" s="5">
        <v>421</v>
      </c>
      <c r="H26580" s="6">
        <v>0.1327014</v>
      </c>
      <c r="I26580" s="7">
        <v>38.75</v>
      </c>
    </row>
    <row r="26581" spans="1:12" x14ac:dyDescent="0.25">
      <c r="A26581">
        <v>71766</v>
      </c>
      <c r="B26581" s="2">
        <v>8.6332009999999997</v>
      </c>
      <c r="C26581" s="3">
        <v>638</v>
      </c>
      <c r="D26581" s="4">
        <v>15780</v>
      </c>
      <c r="E26581" t="s">
        <v>582</v>
      </c>
      <c r="F26581" s="4" t="s">
        <v>13183</v>
      </c>
      <c r="G26581" s="5">
        <v>451</v>
      </c>
      <c r="H26581" s="6">
        <v>7.3008900000000002E-2</v>
      </c>
      <c r="I26581" s="7">
        <v>49.063000000000002</v>
      </c>
    </row>
    <row r="26582" spans="1:12" x14ac:dyDescent="0.25">
      <c r="A26582">
        <v>75051</v>
      </c>
      <c r="B26582" s="2">
        <v>8.6271599999999999</v>
      </c>
      <c r="C26582" s="3">
        <v>42546</v>
      </c>
      <c r="D26582" s="4">
        <v>19100</v>
      </c>
      <c r="E26582" t="s">
        <v>13757</v>
      </c>
      <c r="F26582" s="4" t="s">
        <v>13752</v>
      </c>
      <c r="G26582" s="5">
        <v>24788</v>
      </c>
      <c r="H26582" s="6">
        <v>0.1102909</v>
      </c>
      <c r="I26582" s="7">
        <v>42.62</v>
      </c>
      <c r="J26582" s="2">
        <v>47</v>
      </c>
      <c r="K26582">
        <v>1</v>
      </c>
    </row>
    <row r="26583" spans="1:12" x14ac:dyDescent="0.25">
      <c r="A26583">
        <v>22729</v>
      </c>
      <c r="B26583" s="2">
        <v>8.6209589999999992</v>
      </c>
      <c r="C26583" s="3">
        <v>1284</v>
      </c>
      <c r="D26583" s="4">
        <v>47900</v>
      </c>
      <c r="E26583" t="s">
        <v>4717</v>
      </c>
      <c r="F26583" s="4" t="s">
        <v>4335</v>
      </c>
      <c r="G26583" s="5">
        <v>1116</v>
      </c>
      <c r="H26583" s="6">
        <v>4.6594999999999998E-2</v>
      </c>
      <c r="I26583" s="7">
        <v>53.625</v>
      </c>
    </row>
    <row r="26584" spans="1:12" x14ac:dyDescent="0.25">
      <c r="A26584">
        <v>50314</v>
      </c>
      <c r="B26584" s="2">
        <v>8.6191200000000006</v>
      </c>
      <c r="C26584" s="3">
        <v>11765</v>
      </c>
      <c r="D26584" s="4">
        <v>19780</v>
      </c>
      <c r="E26584" t="s">
        <v>9677</v>
      </c>
      <c r="F26584" s="4" t="s">
        <v>9593</v>
      </c>
      <c r="G26584" s="5">
        <v>6565</v>
      </c>
      <c r="H26584" s="6">
        <v>0.18050269999999999</v>
      </c>
      <c r="I26584" s="7">
        <v>30.478000000000002</v>
      </c>
      <c r="J26584" s="2">
        <v>48</v>
      </c>
      <c r="K26584">
        <v>8</v>
      </c>
    </row>
    <row r="26585" spans="1:12" x14ac:dyDescent="0.25">
      <c r="A26585">
        <v>27893</v>
      </c>
      <c r="B26585" s="2">
        <v>8.6113510000000009</v>
      </c>
      <c r="C26585" s="3">
        <v>40022</v>
      </c>
      <c r="D26585" s="4">
        <v>48980</v>
      </c>
      <c r="E26585" t="s">
        <v>2828</v>
      </c>
      <c r="F26585" s="4" t="s">
        <v>5642</v>
      </c>
      <c r="G26585" s="5">
        <v>25885</v>
      </c>
      <c r="H26585" s="6">
        <v>0.1353627</v>
      </c>
      <c r="I26585" s="7">
        <v>38.277000000000001</v>
      </c>
      <c r="J26585" s="2">
        <v>38.25</v>
      </c>
      <c r="K26585">
        <v>12</v>
      </c>
      <c r="L26585" s="2">
        <v>41.1</v>
      </c>
    </row>
    <row r="26586" spans="1:12" x14ac:dyDescent="0.25">
      <c r="A26586">
        <v>31647</v>
      </c>
      <c r="B26586" s="2">
        <v>8.6046870000000002</v>
      </c>
      <c r="C26586" s="3">
        <v>3282</v>
      </c>
      <c r="E26586" t="s">
        <v>6642</v>
      </c>
      <c r="F26586" s="4" t="s">
        <v>6363</v>
      </c>
      <c r="G26586" s="5">
        <v>1957</v>
      </c>
      <c r="H26586" s="6">
        <v>0.13687440000000001</v>
      </c>
      <c r="I26586" s="7">
        <v>38.015000000000001</v>
      </c>
    </row>
    <row r="26587" spans="1:12" x14ac:dyDescent="0.25">
      <c r="A26587">
        <v>30510</v>
      </c>
      <c r="B26587" s="2">
        <v>8.6028079999999996</v>
      </c>
      <c r="C26587" s="3">
        <v>8203</v>
      </c>
      <c r="D26587" s="4">
        <v>18460</v>
      </c>
      <c r="E26587" t="s">
        <v>6461</v>
      </c>
      <c r="F26587" s="4" t="s">
        <v>6363</v>
      </c>
      <c r="G26587" s="5">
        <v>5888</v>
      </c>
      <c r="H26587" s="6">
        <v>0.1029212</v>
      </c>
      <c r="I26587" s="7">
        <v>43.869</v>
      </c>
    </row>
    <row r="26588" spans="1:12" x14ac:dyDescent="0.25">
      <c r="A26588">
        <v>77023</v>
      </c>
      <c r="B26588" s="2">
        <v>8.597156</v>
      </c>
      <c r="C26588" s="3">
        <v>29101</v>
      </c>
      <c r="D26588" s="4">
        <v>26420</v>
      </c>
      <c r="E26588" t="s">
        <v>3103</v>
      </c>
      <c r="F26588" s="4" t="s">
        <v>13752</v>
      </c>
      <c r="G26588" s="5">
        <v>17729</v>
      </c>
      <c r="H26588" s="6">
        <v>0.1172589</v>
      </c>
      <c r="I26588" s="7">
        <v>41.390999999999998</v>
      </c>
      <c r="J26588" s="2">
        <v>45.428600000000003</v>
      </c>
      <c r="K26588">
        <v>7</v>
      </c>
    </row>
    <row r="26589" spans="1:12" x14ac:dyDescent="0.25">
      <c r="A26589">
        <v>76471</v>
      </c>
      <c r="B26589" s="2">
        <v>8.5926019999999994</v>
      </c>
      <c r="C26589" s="3">
        <v>1973</v>
      </c>
      <c r="E26589" t="s">
        <v>13946</v>
      </c>
      <c r="F26589" s="4" t="s">
        <v>13752</v>
      </c>
      <c r="G26589" s="5">
        <v>1304</v>
      </c>
      <c r="H26589" s="6">
        <v>0.14723929999999999</v>
      </c>
      <c r="I26589" s="7">
        <v>36.21</v>
      </c>
    </row>
    <row r="26590" spans="1:12" x14ac:dyDescent="0.25">
      <c r="A26590">
        <v>17949</v>
      </c>
      <c r="B26590" s="2">
        <v>8.5922549999999998</v>
      </c>
      <c r="C26590" s="3">
        <v>266</v>
      </c>
      <c r="D26590" s="4">
        <v>39060</v>
      </c>
      <c r="E26590" t="s">
        <v>3922</v>
      </c>
      <c r="F26590" s="4" t="s">
        <v>3003</v>
      </c>
      <c r="G26590" s="5">
        <v>149</v>
      </c>
      <c r="H26590" s="6">
        <v>9.3959699999999993E-2</v>
      </c>
      <c r="I26590" s="7">
        <v>45.417000000000002</v>
      </c>
    </row>
    <row r="26591" spans="1:12" x14ac:dyDescent="0.25">
      <c r="A26591">
        <v>74425</v>
      </c>
      <c r="B26591" s="2">
        <v>8.5920170000000002</v>
      </c>
      <c r="C26591" s="3">
        <v>1121</v>
      </c>
      <c r="D26591" s="4">
        <v>32540</v>
      </c>
      <c r="E26591" t="s">
        <v>13639</v>
      </c>
      <c r="F26591" s="4" t="s">
        <v>13462</v>
      </c>
      <c r="G26591" s="5">
        <v>837</v>
      </c>
      <c r="H26591" s="6">
        <v>0.1314217</v>
      </c>
      <c r="I26591" s="7">
        <v>38.942</v>
      </c>
    </row>
    <row r="26592" spans="1:12" x14ac:dyDescent="0.25">
      <c r="A26592">
        <v>31092</v>
      </c>
      <c r="B26592" s="2">
        <v>8.5907850000000003</v>
      </c>
      <c r="C26592" s="3">
        <v>6420</v>
      </c>
      <c r="E26592" t="s">
        <v>812</v>
      </c>
      <c r="F26592" s="4" t="s">
        <v>6363</v>
      </c>
      <c r="G26592" s="5">
        <v>4307</v>
      </c>
      <c r="H26592" s="6">
        <v>0.10726719999999999</v>
      </c>
      <c r="I26592" s="7">
        <v>43.11</v>
      </c>
    </row>
    <row r="26593" spans="1:11" x14ac:dyDescent="0.25">
      <c r="A26593">
        <v>74826</v>
      </c>
      <c r="B26593" s="2">
        <v>8.5895620000000008</v>
      </c>
      <c r="C26593" s="3">
        <v>1080</v>
      </c>
      <c r="D26593" s="4">
        <v>43060</v>
      </c>
      <c r="E26593" t="s">
        <v>13707</v>
      </c>
      <c r="F26593" s="4" t="s">
        <v>13462</v>
      </c>
      <c r="G26593" s="5">
        <v>795</v>
      </c>
      <c r="H26593" s="6">
        <v>0.1056604</v>
      </c>
      <c r="I26593" s="7">
        <v>43.381999999999998</v>
      </c>
    </row>
    <row r="26594" spans="1:11" x14ac:dyDescent="0.25">
      <c r="A26594">
        <v>42459</v>
      </c>
      <c r="B26594" s="2">
        <v>8.5886759999999995</v>
      </c>
      <c r="C26594" s="3">
        <v>4612</v>
      </c>
      <c r="E26594" t="s">
        <v>7866</v>
      </c>
      <c r="F26594" s="4" t="s">
        <v>7883</v>
      </c>
      <c r="G26594" s="5">
        <v>2900</v>
      </c>
      <c r="H26594" s="6">
        <v>8.4827600000000003E-2</v>
      </c>
      <c r="I26594" s="7">
        <v>46.978999999999999</v>
      </c>
      <c r="J26594" s="2">
        <v>75</v>
      </c>
      <c r="K26594">
        <v>1</v>
      </c>
    </row>
    <row r="26595" spans="1:11" x14ac:dyDescent="0.25">
      <c r="A26595">
        <v>60910</v>
      </c>
      <c r="B26595" s="2">
        <v>8.5879110000000001</v>
      </c>
      <c r="C26595" s="3">
        <v>453</v>
      </c>
      <c r="D26595" s="4">
        <v>28100</v>
      </c>
      <c r="E26595" t="s">
        <v>11622</v>
      </c>
      <c r="F26595" s="4" t="s">
        <v>11490</v>
      </c>
      <c r="G26595" s="5">
        <v>301</v>
      </c>
      <c r="H26595" s="6">
        <v>6.9536399999999998E-2</v>
      </c>
      <c r="I26595" s="7">
        <v>49.615000000000002</v>
      </c>
    </row>
    <row r="26596" spans="1:11" x14ac:dyDescent="0.25">
      <c r="A26596">
        <v>59010</v>
      </c>
      <c r="B26596" s="2">
        <v>8.5878180000000004</v>
      </c>
      <c r="C26596" s="3">
        <v>115</v>
      </c>
      <c r="E26596" t="s">
        <v>11281</v>
      </c>
      <c r="F26596" s="4" t="s">
        <v>11278</v>
      </c>
      <c r="G26596" s="5">
        <v>86</v>
      </c>
      <c r="H26596" s="6">
        <v>8.0459799999999998E-2</v>
      </c>
      <c r="I26596" s="7">
        <v>47.726999999999997</v>
      </c>
    </row>
    <row r="26597" spans="1:11" x14ac:dyDescent="0.25">
      <c r="A26597">
        <v>60920</v>
      </c>
      <c r="B26597" s="2">
        <v>8.5877719999999993</v>
      </c>
      <c r="C26597" s="3">
        <v>172</v>
      </c>
      <c r="D26597" s="4">
        <v>38700</v>
      </c>
      <c r="E26597" t="s">
        <v>11628</v>
      </c>
      <c r="F26597" s="4" t="s">
        <v>11490</v>
      </c>
      <c r="G26597" s="5">
        <v>97</v>
      </c>
      <c r="H26597" s="6">
        <v>7.1428599999999995E-2</v>
      </c>
      <c r="I26597" s="7">
        <v>49.286000000000001</v>
      </c>
    </row>
    <row r="26598" spans="1:11" x14ac:dyDescent="0.25">
      <c r="A26598">
        <v>66738</v>
      </c>
      <c r="B26598" s="2">
        <v>8.5876789999999996</v>
      </c>
      <c r="C26598" s="3">
        <v>391</v>
      </c>
      <c r="E26598" t="s">
        <v>2492</v>
      </c>
      <c r="F26598" s="4" t="s">
        <v>12494</v>
      </c>
      <c r="G26598" s="5">
        <v>293</v>
      </c>
      <c r="H26598" s="6">
        <v>0.15306120000000001</v>
      </c>
      <c r="I26598" s="7">
        <v>35.179000000000002</v>
      </c>
    </row>
    <row r="26599" spans="1:11" x14ac:dyDescent="0.25">
      <c r="A26599">
        <v>17841</v>
      </c>
      <c r="B26599" s="2">
        <v>8.5867959999999997</v>
      </c>
      <c r="C26599" s="3">
        <v>4907</v>
      </c>
      <c r="D26599" s="4">
        <v>30380</v>
      </c>
      <c r="E26599" t="s">
        <v>3879</v>
      </c>
      <c r="F26599" s="4" t="s">
        <v>3003</v>
      </c>
      <c r="G26599" s="5">
        <v>3401</v>
      </c>
      <c r="H26599" s="6">
        <v>7.4389899999999995E-2</v>
      </c>
      <c r="I26599" s="7">
        <v>48.773000000000003</v>
      </c>
    </row>
    <row r="26600" spans="1:11" x14ac:dyDescent="0.25">
      <c r="A26600">
        <v>37650</v>
      </c>
      <c r="B26600" s="2">
        <v>8.5838359999999998</v>
      </c>
      <c r="C26600" s="3">
        <v>12343</v>
      </c>
      <c r="D26600" s="4">
        <v>27740</v>
      </c>
      <c r="E26600" t="s">
        <v>5910</v>
      </c>
      <c r="F26600" s="4" t="s">
        <v>7348</v>
      </c>
      <c r="G26600" s="5">
        <v>8968</v>
      </c>
      <c r="H26600" s="6">
        <v>0.1140723</v>
      </c>
      <c r="I26600" s="7">
        <v>41.904000000000003</v>
      </c>
      <c r="J26600" s="2">
        <v>44</v>
      </c>
      <c r="K26600">
        <v>2</v>
      </c>
    </row>
    <row r="26601" spans="1:11" x14ac:dyDescent="0.25">
      <c r="A26601">
        <v>45779</v>
      </c>
      <c r="B26601" s="2">
        <v>8.5815739999999998</v>
      </c>
      <c r="C26601" s="3">
        <v>717</v>
      </c>
      <c r="E26601" t="s">
        <v>2548</v>
      </c>
      <c r="F26601" s="4" t="s">
        <v>8295</v>
      </c>
      <c r="G26601" s="5">
        <v>477</v>
      </c>
      <c r="H26601" s="6">
        <v>8.7866100000000003E-2</v>
      </c>
      <c r="I26601" s="7">
        <v>46.429000000000002</v>
      </c>
    </row>
    <row r="26602" spans="1:11" x14ac:dyDescent="0.25">
      <c r="A26602">
        <v>48457</v>
      </c>
      <c r="B26602" s="2">
        <v>8.5800970000000003</v>
      </c>
      <c r="C26602" s="3">
        <v>8305</v>
      </c>
      <c r="D26602" s="4">
        <v>22420</v>
      </c>
      <c r="E26602" t="s">
        <v>1819</v>
      </c>
      <c r="F26602" s="4" t="s">
        <v>9106</v>
      </c>
      <c r="G26602" s="5">
        <v>5686</v>
      </c>
      <c r="H26602" s="6">
        <v>8.7919800000000006E-2</v>
      </c>
      <c r="I26602" s="7">
        <v>46.417000000000002</v>
      </c>
      <c r="J26602" s="2">
        <v>57.5</v>
      </c>
      <c r="K26602">
        <v>2</v>
      </c>
    </row>
    <row r="26603" spans="1:11" x14ac:dyDescent="0.25">
      <c r="A26603">
        <v>78415</v>
      </c>
      <c r="B26603" s="2">
        <v>8.5728489999999997</v>
      </c>
      <c r="C26603" s="3">
        <v>40272</v>
      </c>
      <c r="D26603" s="4">
        <v>18580</v>
      </c>
      <c r="E26603" t="s">
        <v>14230</v>
      </c>
      <c r="F26603" s="4" t="s">
        <v>13752</v>
      </c>
      <c r="G26603" s="5">
        <v>24597</v>
      </c>
      <c r="H26603" s="6">
        <v>9.9723599999999996E-2</v>
      </c>
      <c r="I26603" s="7">
        <v>44.375</v>
      </c>
      <c r="J26603" s="2">
        <v>46.5</v>
      </c>
      <c r="K26603">
        <v>4</v>
      </c>
    </row>
    <row r="26604" spans="1:11" x14ac:dyDescent="0.25">
      <c r="A26604">
        <v>4227</v>
      </c>
      <c r="B26604" s="2">
        <v>8.5669529999999998</v>
      </c>
      <c r="C26604" s="3">
        <v>57</v>
      </c>
      <c r="E26604" t="s">
        <v>774</v>
      </c>
      <c r="F26604" s="4" t="s">
        <v>701</v>
      </c>
      <c r="G26604" s="5">
        <v>41</v>
      </c>
      <c r="H26604" s="6">
        <v>0</v>
      </c>
      <c r="I26604" s="7">
        <v>61.606999999999999</v>
      </c>
    </row>
    <row r="26605" spans="1:11" x14ac:dyDescent="0.25">
      <c r="A26605">
        <v>38052</v>
      </c>
      <c r="B26605" s="2">
        <v>8.5662920000000007</v>
      </c>
      <c r="C26605" s="3">
        <v>4058</v>
      </c>
      <c r="E26605" t="s">
        <v>274</v>
      </c>
      <c r="F26605" s="4" t="s">
        <v>7348</v>
      </c>
      <c r="G26605" s="5">
        <v>2723</v>
      </c>
      <c r="H26605" s="6">
        <v>0.1028278</v>
      </c>
      <c r="I26605" s="7">
        <v>43.835999999999999</v>
      </c>
    </row>
    <row r="26606" spans="1:11" x14ac:dyDescent="0.25">
      <c r="A26606">
        <v>95203</v>
      </c>
      <c r="B26606" s="2">
        <v>8.5631950000000003</v>
      </c>
      <c r="C26606" s="3">
        <v>15711</v>
      </c>
      <c r="D26606" s="4">
        <v>44700</v>
      </c>
      <c r="E26606" t="s">
        <v>1717</v>
      </c>
      <c r="F26606" s="4" t="s">
        <v>15368</v>
      </c>
      <c r="G26606" s="5">
        <v>10222</v>
      </c>
      <c r="H26606" s="6">
        <v>0.15240139999999999</v>
      </c>
      <c r="I26606" s="7">
        <v>35.268999999999998</v>
      </c>
      <c r="J26606" s="2">
        <v>46</v>
      </c>
      <c r="K26606">
        <v>2</v>
      </c>
    </row>
    <row r="26607" spans="1:11" x14ac:dyDescent="0.25">
      <c r="A26607">
        <v>59020</v>
      </c>
      <c r="B26607" s="2">
        <v>8.5607439999999997</v>
      </c>
      <c r="C26607" s="3">
        <v>21</v>
      </c>
      <c r="E26607" t="s">
        <v>11288</v>
      </c>
      <c r="F26607" s="4" t="s">
        <v>11278</v>
      </c>
      <c r="G26607" s="5">
        <v>21</v>
      </c>
      <c r="H26607" s="6">
        <v>4.5454500000000002E-2</v>
      </c>
      <c r="I26607" s="7">
        <v>53.75</v>
      </c>
    </row>
    <row r="26608" spans="1:11" x14ac:dyDescent="0.25">
      <c r="A26608">
        <v>79415</v>
      </c>
      <c r="B26608" s="2">
        <v>8.5584260000000008</v>
      </c>
      <c r="C26608" s="3">
        <v>17357</v>
      </c>
      <c r="D26608" s="4">
        <v>31180</v>
      </c>
      <c r="E26608" t="s">
        <v>14418</v>
      </c>
      <c r="F26608" s="4" t="s">
        <v>13752</v>
      </c>
      <c r="G26608" s="5">
        <v>9664</v>
      </c>
      <c r="H26608" s="6">
        <v>0.16595960000000001</v>
      </c>
      <c r="I26608" s="7">
        <v>32.923999999999999</v>
      </c>
      <c r="J26608" s="2">
        <v>21</v>
      </c>
      <c r="K26608">
        <v>1</v>
      </c>
    </row>
    <row r="26609" spans="1:11" x14ac:dyDescent="0.25">
      <c r="A26609">
        <v>31542</v>
      </c>
      <c r="B26609" s="2">
        <v>8.5557379999999998</v>
      </c>
      <c r="C26609" s="3">
        <v>2526</v>
      </c>
      <c r="D26609" s="4">
        <v>15260</v>
      </c>
      <c r="E26609" t="s">
        <v>1359</v>
      </c>
      <c r="F26609" s="4" t="s">
        <v>6363</v>
      </c>
      <c r="G26609" s="5">
        <v>1562</v>
      </c>
      <c r="H26609" s="6">
        <v>0.14971209999999999</v>
      </c>
      <c r="I26609" s="7">
        <v>35.731000000000002</v>
      </c>
    </row>
    <row r="26610" spans="1:11" x14ac:dyDescent="0.25">
      <c r="A26610">
        <v>76371</v>
      </c>
      <c r="B26610" s="2">
        <v>8.5550899999999999</v>
      </c>
      <c r="C26610" s="3">
        <v>1674</v>
      </c>
      <c r="E26610" t="s">
        <v>13928</v>
      </c>
      <c r="F26610" s="4" t="s">
        <v>13752</v>
      </c>
      <c r="G26610" s="5">
        <v>1154</v>
      </c>
      <c r="H26610" s="6">
        <v>0.1005199</v>
      </c>
      <c r="I26610" s="7">
        <v>44.231000000000002</v>
      </c>
      <c r="J26610" s="2">
        <v>62</v>
      </c>
      <c r="K26610">
        <v>1</v>
      </c>
    </row>
    <row r="26611" spans="1:11" x14ac:dyDescent="0.25">
      <c r="A26611">
        <v>48426</v>
      </c>
      <c r="B26611" s="2">
        <v>8.5546469999999992</v>
      </c>
      <c r="C26611" s="3">
        <v>978</v>
      </c>
      <c r="E26611" t="s">
        <v>9016</v>
      </c>
      <c r="F26611" s="4" t="s">
        <v>9106</v>
      </c>
      <c r="G26611" s="5">
        <v>697</v>
      </c>
      <c r="H26611" s="6">
        <v>6.1692999999999998E-2</v>
      </c>
      <c r="I26611" s="7">
        <v>50.938000000000002</v>
      </c>
    </row>
    <row r="26612" spans="1:11" x14ac:dyDescent="0.25">
      <c r="A26612">
        <v>37313</v>
      </c>
      <c r="B26612" s="2">
        <v>8.5542499999999997</v>
      </c>
      <c r="C26612" s="3">
        <v>1542</v>
      </c>
      <c r="E26612" t="s">
        <v>7412</v>
      </c>
      <c r="F26612" s="4" t="s">
        <v>7348</v>
      </c>
      <c r="G26612" s="5">
        <v>959</v>
      </c>
      <c r="H26612" s="6">
        <v>0.12708330000000001</v>
      </c>
      <c r="I26612" s="7">
        <v>39.634999999999998</v>
      </c>
      <c r="J26612" s="2">
        <v>35</v>
      </c>
      <c r="K26612">
        <v>2</v>
      </c>
    </row>
    <row r="26613" spans="1:11" x14ac:dyDescent="0.25">
      <c r="A26613">
        <v>82423</v>
      </c>
      <c r="B26613" s="2">
        <v>8.5538930000000004</v>
      </c>
      <c r="C26613" s="3">
        <v>221</v>
      </c>
      <c r="E26613" t="s">
        <v>14681</v>
      </c>
      <c r="F26613" s="4" t="s">
        <v>14657</v>
      </c>
      <c r="G26613" s="5">
        <v>150</v>
      </c>
      <c r="H26613" s="6">
        <v>0.14666670000000001</v>
      </c>
      <c r="I26613" s="7">
        <v>36.25</v>
      </c>
    </row>
    <row r="26614" spans="1:11" x14ac:dyDescent="0.25">
      <c r="A26614">
        <v>95939</v>
      </c>
      <c r="B26614" s="2">
        <v>8.5538930000000004</v>
      </c>
      <c r="C26614" s="3">
        <v>512</v>
      </c>
      <c r="E26614" t="s">
        <v>5040</v>
      </c>
      <c r="F26614" s="4" t="s">
        <v>15368</v>
      </c>
      <c r="G26614" s="5">
        <v>375</v>
      </c>
      <c r="H26614" s="6">
        <v>0.14666670000000001</v>
      </c>
      <c r="I26614" s="7">
        <v>36.25</v>
      </c>
    </row>
    <row r="26615" spans="1:11" x14ac:dyDescent="0.25">
      <c r="A26615">
        <v>76041</v>
      </c>
      <c r="B26615" s="2">
        <v>8.5537299999999998</v>
      </c>
      <c r="C26615" s="3">
        <v>293</v>
      </c>
      <c r="D26615" s="4">
        <v>19100</v>
      </c>
      <c r="E26615" t="s">
        <v>11655</v>
      </c>
      <c r="F26615" s="4" t="s">
        <v>13752</v>
      </c>
      <c r="G26615" s="5">
        <v>146</v>
      </c>
      <c r="H26615" s="6">
        <v>6.8027199999999996E-2</v>
      </c>
      <c r="I26615" s="7">
        <v>49.837000000000003</v>
      </c>
    </row>
    <row r="26616" spans="1:11" x14ac:dyDescent="0.25">
      <c r="A26616">
        <v>70668</v>
      </c>
      <c r="B26616" s="2">
        <v>8.5525579999999994</v>
      </c>
      <c r="C26616" s="3">
        <v>6789</v>
      </c>
      <c r="D26616" s="4">
        <v>29340</v>
      </c>
      <c r="E26616" t="s">
        <v>4995</v>
      </c>
      <c r="F26616" s="4" t="s">
        <v>12927</v>
      </c>
      <c r="G26616" s="5">
        <v>4752</v>
      </c>
      <c r="H26616" s="6">
        <v>9.3835500000000002E-2</v>
      </c>
      <c r="I26616" s="7">
        <v>45.377000000000002</v>
      </c>
    </row>
    <row r="26617" spans="1:11" x14ac:dyDescent="0.25">
      <c r="A26617">
        <v>39645</v>
      </c>
      <c r="B26617" s="2">
        <v>8.5505069999999996</v>
      </c>
      <c r="C26617" s="3">
        <v>5703</v>
      </c>
      <c r="D26617" s="4">
        <v>32620</v>
      </c>
      <c r="E26617" t="s">
        <v>1006</v>
      </c>
      <c r="F26617" s="4" t="s">
        <v>7633</v>
      </c>
      <c r="G26617" s="5">
        <v>3819</v>
      </c>
      <c r="H26617" s="6">
        <v>0.12774869999999999</v>
      </c>
      <c r="I26617" s="7">
        <v>39.515999999999998</v>
      </c>
    </row>
    <row r="26618" spans="1:11" x14ac:dyDescent="0.25">
      <c r="A26618">
        <v>15756</v>
      </c>
      <c r="B26618" s="2">
        <v>8.54955</v>
      </c>
      <c r="C26618" s="3">
        <v>284</v>
      </c>
      <c r="D26618" s="4">
        <v>26860</v>
      </c>
      <c r="E26618" t="s">
        <v>3299</v>
      </c>
      <c r="F26618" s="4" t="s">
        <v>3003</v>
      </c>
      <c r="G26618" s="5">
        <v>184</v>
      </c>
      <c r="H26618" s="6">
        <v>7.0652199999999998E-2</v>
      </c>
      <c r="I26618" s="7">
        <v>49.375</v>
      </c>
    </row>
    <row r="26619" spans="1:11" x14ac:dyDescent="0.25">
      <c r="A26619">
        <v>35952</v>
      </c>
      <c r="B26619" s="2">
        <v>8.5482359999999993</v>
      </c>
      <c r="C26619" s="3">
        <v>7578</v>
      </c>
      <c r="D26619" s="4">
        <v>23460</v>
      </c>
      <c r="E26619" t="s">
        <v>3521</v>
      </c>
      <c r="F26619" s="4" t="s">
        <v>7027</v>
      </c>
      <c r="G26619" s="5">
        <v>5314</v>
      </c>
      <c r="H26619" s="6">
        <v>8.1482899999999997E-2</v>
      </c>
      <c r="I26619" s="7">
        <v>47.5</v>
      </c>
      <c r="J26619" s="2">
        <v>45</v>
      </c>
      <c r="K26619">
        <v>1</v>
      </c>
    </row>
    <row r="26620" spans="1:11" x14ac:dyDescent="0.25">
      <c r="A26620">
        <v>21540</v>
      </c>
      <c r="B26620" s="2">
        <v>8.5469500000000007</v>
      </c>
      <c r="C26620" s="3">
        <v>90</v>
      </c>
      <c r="D26620" s="4">
        <v>19060</v>
      </c>
      <c r="E26620" t="s">
        <v>4534</v>
      </c>
      <c r="F26620" s="4" t="s">
        <v>4361</v>
      </c>
      <c r="G26620" s="5">
        <v>61</v>
      </c>
      <c r="H26620" s="6">
        <v>9.8360699999999995E-2</v>
      </c>
      <c r="I26620" s="7">
        <v>44.582999999999998</v>
      </c>
    </row>
    <row r="26621" spans="1:11" x14ac:dyDescent="0.25">
      <c r="A26621">
        <v>70788</v>
      </c>
      <c r="B26621" s="2">
        <v>8.5463290000000001</v>
      </c>
      <c r="C26621" s="3">
        <v>3996</v>
      </c>
      <c r="D26621" s="4">
        <v>12940</v>
      </c>
      <c r="E26621" t="s">
        <v>13087</v>
      </c>
      <c r="F26621" s="4" t="s">
        <v>12927</v>
      </c>
      <c r="G26621" s="5">
        <v>2542</v>
      </c>
      <c r="H26621" s="6">
        <v>0.1070024</v>
      </c>
      <c r="I26621" s="7">
        <v>43.085999999999999</v>
      </c>
    </row>
    <row r="26622" spans="1:11" x14ac:dyDescent="0.25">
      <c r="A26622">
        <v>23924</v>
      </c>
      <c r="B26622" s="2">
        <v>8.5446340000000003</v>
      </c>
      <c r="C26622" s="3">
        <v>6934</v>
      </c>
      <c r="E26622" t="s">
        <v>4922</v>
      </c>
      <c r="F26622" s="4" t="s">
        <v>4335</v>
      </c>
      <c r="G26622" s="5">
        <v>4539</v>
      </c>
      <c r="H26622" s="6">
        <v>9.8039200000000007E-2</v>
      </c>
      <c r="I26622" s="7">
        <v>44.634</v>
      </c>
    </row>
    <row r="26623" spans="1:11" x14ac:dyDescent="0.25">
      <c r="A26623">
        <v>64628</v>
      </c>
      <c r="B26623" s="2">
        <v>8.5425550000000001</v>
      </c>
      <c r="C26623" s="3">
        <v>5722</v>
      </c>
      <c r="E26623" t="s">
        <v>166</v>
      </c>
      <c r="F26623" s="4" t="s">
        <v>12102</v>
      </c>
      <c r="G26623" s="5">
        <v>4145</v>
      </c>
      <c r="H26623" s="6">
        <v>0.1123975</v>
      </c>
      <c r="I26623" s="7">
        <v>42.151000000000003</v>
      </c>
      <c r="J26623" s="2">
        <v>55.666699999999999</v>
      </c>
      <c r="K26623">
        <v>3</v>
      </c>
    </row>
    <row r="26624" spans="1:11" x14ac:dyDescent="0.25">
      <c r="A26624">
        <v>37187</v>
      </c>
      <c r="B26624" s="2">
        <v>8.5404049999999998</v>
      </c>
      <c r="C26624" s="3">
        <v>7209</v>
      </c>
      <c r="D26624" s="4">
        <v>34980</v>
      </c>
      <c r="E26624" t="s">
        <v>7406</v>
      </c>
      <c r="F26624" s="4" t="s">
        <v>7348</v>
      </c>
      <c r="G26624" s="5">
        <v>4833</v>
      </c>
      <c r="H26624" s="6">
        <v>7.1384199999999995E-2</v>
      </c>
      <c r="I26624" s="7">
        <v>49.238</v>
      </c>
      <c r="J26624" s="2">
        <v>75</v>
      </c>
      <c r="K26624">
        <v>1</v>
      </c>
    </row>
    <row r="26625" spans="1:11" x14ac:dyDescent="0.25">
      <c r="A26625">
        <v>42410</v>
      </c>
      <c r="B26625" s="2">
        <v>8.5390049999999995</v>
      </c>
      <c r="C26625" s="3">
        <v>1600</v>
      </c>
      <c r="D26625" s="4">
        <v>31580</v>
      </c>
      <c r="E26625" t="s">
        <v>8251</v>
      </c>
      <c r="F26625" s="4" t="s">
        <v>7883</v>
      </c>
      <c r="G26625" s="5">
        <v>1019</v>
      </c>
      <c r="H26625" s="6">
        <v>8.2352900000000007E-2</v>
      </c>
      <c r="I26625" s="7">
        <v>47.337000000000003</v>
      </c>
      <c r="J26625" s="2">
        <v>52</v>
      </c>
      <c r="K26625">
        <v>2</v>
      </c>
    </row>
    <row r="26626" spans="1:11" x14ac:dyDescent="0.25">
      <c r="A26626">
        <v>45693</v>
      </c>
      <c r="B26626" s="2">
        <v>8.5374499999999998</v>
      </c>
      <c r="C26626" s="3">
        <v>8055</v>
      </c>
      <c r="E26626" t="s">
        <v>5567</v>
      </c>
      <c r="F26626" s="4" t="s">
        <v>8295</v>
      </c>
      <c r="G26626" s="5">
        <v>5477</v>
      </c>
      <c r="H26626" s="6">
        <v>8.87347E-2</v>
      </c>
      <c r="I26626" s="7">
        <v>46.234000000000002</v>
      </c>
    </row>
    <row r="26627" spans="1:11" x14ac:dyDescent="0.25">
      <c r="A26627">
        <v>42533</v>
      </c>
      <c r="B26627" s="2">
        <v>8.5359809999999996</v>
      </c>
      <c r="C26627" s="3">
        <v>913</v>
      </c>
      <c r="D26627" s="4">
        <v>43700</v>
      </c>
      <c r="E26627" t="s">
        <v>6037</v>
      </c>
      <c r="F26627" s="4" t="s">
        <v>7883</v>
      </c>
      <c r="G26627" s="5">
        <v>662</v>
      </c>
      <c r="H26627" s="6">
        <v>9.0634400000000004E-2</v>
      </c>
      <c r="I26627" s="7">
        <v>45.902999999999999</v>
      </c>
    </row>
    <row r="26628" spans="1:11" x14ac:dyDescent="0.25">
      <c r="A26628">
        <v>27054</v>
      </c>
      <c r="B26628" s="2">
        <v>8.5355120000000007</v>
      </c>
      <c r="C26628" s="3">
        <v>1756</v>
      </c>
      <c r="D26628" s="4">
        <v>16740</v>
      </c>
      <c r="E26628" t="s">
        <v>5666</v>
      </c>
      <c r="F26628" s="4" t="s">
        <v>5642</v>
      </c>
      <c r="G26628" s="5">
        <v>1297</v>
      </c>
      <c r="H26628" s="6">
        <v>8.1727099999999997E-2</v>
      </c>
      <c r="I26628" s="7">
        <v>47.44</v>
      </c>
      <c r="J26628" s="2">
        <v>71</v>
      </c>
      <c r="K26628">
        <v>2</v>
      </c>
    </row>
    <row r="26629" spans="1:11" x14ac:dyDescent="0.25">
      <c r="A26629">
        <v>65655</v>
      </c>
      <c r="B26629" s="2">
        <v>8.5345929999999992</v>
      </c>
      <c r="C26629" s="3">
        <v>3509</v>
      </c>
      <c r="E26629" t="s">
        <v>2793</v>
      </c>
      <c r="F26629" s="4" t="s">
        <v>12102</v>
      </c>
      <c r="G26629" s="5">
        <v>2539</v>
      </c>
      <c r="H26629" s="6">
        <v>0.1456693</v>
      </c>
      <c r="I26629" s="7">
        <v>36.386000000000003</v>
      </c>
    </row>
    <row r="26630" spans="1:11" x14ac:dyDescent="0.25">
      <c r="A26630">
        <v>39365</v>
      </c>
      <c r="B26630" s="2">
        <v>8.5329130000000006</v>
      </c>
      <c r="C26630" s="3">
        <v>6784</v>
      </c>
      <c r="E26630" t="s">
        <v>697</v>
      </c>
      <c r="F26630" s="4" t="s">
        <v>7633</v>
      </c>
      <c r="G26630" s="5">
        <v>4475</v>
      </c>
      <c r="H26630" s="6">
        <v>0.1208668</v>
      </c>
      <c r="I26630" s="7">
        <v>40.671999999999997</v>
      </c>
      <c r="J26630" s="2">
        <v>55</v>
      </c>
      <c r="K26630">
        <v>2</v>
      </c>
    </row>
    <row r="26631" spans="1:11" x14ac:dyDescent="0.25">
      <c r="A26631">
        <v>62999</v>
      </c>
      <c r="B26631" s="2">
        <v>8.5315560000000001</v>
      </c>
      <c r="C26631" s="3">
        <v>1870</v>
      </c>
      <c r="E26631" t="s">
        <v>12101</v>
      </c>
      <c r="F26631" s="4" t="s">
        <v>11490</v>
      </c>
      <c r="G26631" s="5">
        <v>1190</v>
      </c>
      <c r="H26631" s="6">
        <v>0.1074727</v>
      </c>
      <c r="I26631" s="7">
        <v>42.985999999999997</v>
      </c>
      <c r="J26631" s="2">
        <v>31</v>
      </c>
      <c r="K26631">
        <v>2</v>
      </c>
    </row>
    <row r="26632" spans="1:11" x14ac:dyDescent="0.25">
      <c r="A26632">
        <v>40831</v>
      </c>
      <c r="B26632" s="2">
        <v>8.530405</v>
      </c>
      <c r="C26632" s="3">
        <v>5397</v>
      </c>
      <c r="E26632" t="s">
        <v>7971</v>
      </c>
      <c r="F26632" s="4" t="s">
        <v>7883</v>
      </c>
      <c r="G26632" s="5">
        <v>3617</v>
      </c>
      <c r="H26632" s="6">
        <v>0.15841859999999999</v>
      </c>
      <c r="I26632" s="7">
        <v>34.180999999999997</v>
      </c>
      <c r="J26632" s="2">
        <v>36</v>
      </c>
      <c r="K26632">
        <v>2</v>
      </c>
    </row>
    <row r="26633" spans="1:11" x14ac:dyDescent="0.25">
      <c r="A26633">
        <v>36340</v>
      </c>
      <c r="B26633" s="2">
        <v>8.5285630000000001</v>
      </c>
      <c r="C26633" s="3">
        <v>5938</v>
      </c>
      <c r="D26633" s="4">
        <v>20020</v>
      </c>
      <c r="E26633" t="s">
        <v>2849</v>
      </c>
      <c r="F26633" s="4" t="s">
        <v>7027</v>
      </c>
      <c r="G26633" s="5">
        <v>4074</v>
      </c>
      <c r="H26633" s="6">
        <v>0.1050307</v>
      </c>
      <c r="I26633" s="7">
        <v>43.405999999999999</v>
      </c>
    </row>
    <row r="26634" spans="1:11" x14ac:dyDescent="0.25">
      <c r="A26634">
        <v>41049</v>
      </c>
      <c r="B26634" s="2">
        <v>8.5272849999999991</v>
      </c>
      <c r="C26634" s="3">
        <v>1911</v>
      </c>
      <c r="E26634" t="s">
        <v>4556</v>
      </c>
      <c r="F26634" s="4" t="s">
        <v>7883</v>
      </c>
      <c r="G26634" s="5">
        <v>1261</v>
      </c>
      <c r="H26634" s="6">
        <v>0.1228209</v>
      </c>
      <c r="I26634" s="7">
        <v>40.329000000000001</v>
      </c>
      <c r="J26634" s="2">
        <v>38</v>
      </c>
      <c r="K26634">
        <v>1</v>
      </c>
    </row>
    <row r="26635" spans="1:11" x14ac:dyDescent="0.25">
      <c r="A26635">
        <v>77859</v>
      </c>
      <c r="B26635" s="2">
        <v>8.5259370000000008</v>
      </c>
      <c r="C26635" s="3">
        <v>6765</v>
      </c>
      <c r="D26635" s="4">
        <v>17780</v>
      </c>
      <c r="E26635" t="s">
        <v>14122</v>
      </c>
      <c r="F26635" s="4" t="s">
        <v>13752</v>
      </c>
      <c r="G26635" s="5">
        <v>4366</v>
      </c>
      <c r="H26635" s="6">
        <v>9.9404500000000007E-2</v>
      </c>
      <c r="I26635" s="7">
        <v>44.375</v>
      </c>
    </row>
    <row r="26636" spans="1:11" x14ac:dyDescent="0.25">
      <c r="A26636">
        <v>64623</v>
      </c>
      <c r="B26636" s="2">
        <v>8.5248000000000008</v>
      </c>
      <c r="C26636" s="3">
        <v>495</v>
      </c>
      <c r="E26636" t="s">
        <v>12288</v>
      </c>
      <c r="F26636" s="4" t="s">
        <v>12102</v>
      </c>
      <c r="G26636" s="5">
        <v>384</v>
      </c>
      <c r="H26636" s="6">
        <v>8.8541700000000001E-2</v>
      </c>
      <c r="I26636" s="7">
        <v>46.25</v>
      </c>
    </row>
    <row r="26637" spans="1:11" x14ac:dyDescent="0.25">
      <c r="A26637">
        <v>36051</v>
      </c>
      <c r="B26637" s="2">
        <v>8.524324</v>
      </c>
      <c r="C26637" s="3">
        <v>2259</v>
      </c>
      <c r="D26637" s="4">
        <v>33860</v>
      </c>
      <c r="E26637" t="s">
        <v>4391</v>
      </c>
      <c r="F26637" s="4" t="s">
        <v>7027</v>
      </c>
      <c r="G26637" s="5">
        <v>1608</v>
      </c>
      <c r="H26637" s="6">
        <v>9.7576099999999999E-2</v>
      </c>
      <c r="I26637" s="7">
        <v>44.688000000000002</v>
      </c>
    </row>
    <row r="26638" spans="1:11" x14ac:dyDescent="0.25">
      <c r="A26638">
        <v>56369</v>
      </c>
      <c r="B26638" s="2">
        <v>8.5238650000000007</v>
      </c>
      <c r="C26638" s="3">
        <v>609</v>
      </c>
      <c r="D26638" s="4">
        <v>41060</v>
      </c>
      <c r="E26638" t="s">
        <v>4444</v>
      </c>
      <c r="F26638" s="4" t="s">
        <v>10428</v>
      </c>
      <c r="G26638" s="5">
        <v>314</v>
      </c>
      <c r="H26638" s="6">
        <v>0.1242038</v>
      </c>
      <c r="I26638" s="7">
        <v>40.082999999999998</v>
      </c>
    </row>
    <row r="26639" spans="1:11" x14ac:dyDescent="0.25">
      <c r="A26639">
        <v>65722</v>
      </c>
      <c r="B26639" s="2">
        <v>8.5235649999999996</v>
      </c>
      <c r="C26639" s="3">
        <v>1320</v>
      </c>
      <c r="D26639" s="4">
        <v>30060</v>
      </c>
      <c r="E26639" t="s">
        <v>1775</v>
      </c>
      <c r="F26639" s="4" t="s">
        <v>12102</v>
      </c>
      <c r="G26639" s="5">
        <v>940</v>
      </c>
      <c r="H26639" s="6">
        <v>0.1168969</v>
      </c>
      <c r="I26639" s="7">
        <v>41.343000000000004</v>
      </c>
    </row>
    <row r="26640" spans="1:11" x14ac:dyDescent="0.25">
      <c r="A26640">
        <v>40328</v>
      </c>
      <c r="B26640" s="2">
        <v>8.5231689999999993</v>
      </c>
      <c r="C26640" s="3">
        <v>964</v>
      </c>
      <c r="E26640" t="s">
        <v>7930</v>
      </c>
      <c r="F26640" s="4" t="s">
        <v>7883</v>
      </c>
      <c r="G26640" s="5">
        <v>718</v>
      </c>
      <c r="H26640" s="6">
        <v>9.8748299999999997E-2</v>
      </c>
      <c r="I26640" s="7">
        <v>44.478999999999999</v>
      </c>
    </row>
    <row r="26641" spans="1:11" x14ac:dyDescent="0.25">
      <c r="A26641">
        <v>64857</v>
      </c>
      <c r="B26641" s="2">
        <v>8.522926</v>
      </c>
      <c r="C26641" s="3">
        <v>442</v>
      </c>
      <c r="D26641" s="4">
        <v>27900</v>
      </c>
      <c r="E26641" t="s">
        <v>12337</v>
      </c>
      <c r="F26641" s="4" t="s">
        <v>12102</v>
      </c>
      <c r="G26641" s="5">
        <v>286</v>
      </c>
      <c r="H26641" s="6">
        <v>7.6923099999999994E-2</v>
      </c>
      <c r="I26641" s="7">
        <v>48.25</v>
      </c>
    </row>
    <row r="26642" spans="1:11" x14ac:dyDescent="0.25">
      <c r="A26642">
        <v>34472</v>
      </c>
      <c r="B26642" s="2">
        <v>8.5186089999999997</v>
      </c>
      <c r="C26642" s="3">
        <v>27062</v>
      </c>
      <c r="D26642" s="4">
        <v>36100</v>
      </c>
      <c r="E26642" t="s">
        <v>6992</v>
      </c>
      <c r="F26642" s="4" t="s">
        <v>6689</v>
      </c>
      <c r="G26642" s="5">
        <v>17750</v>
      </c>
      <c r="H26642" s="6">
        <v>0.1259084</v>
      </c>
      <c r="I26642" s="7">
        <v>39.783000000000001</v>
      </c>
      <c r="J26642" s="2">
        <v>51.666699999999999</v>
      </c>
      <c r="K26642">
        <v>3</v>
      </c>
    </row>
    <row r="26643" spans="1:11" x14ac:dyDescent="0.25">
      <c r="A26643">
        <v>74848</v>
      </c>
      <c r="B26643" s="2">
        <v>8.5129610000000007</v>
      </c>
      <c r="C26643" s="3">
        <v>8288</v>
      </c>
      <c r="E26643" t="s">
        <v>13717</v>
      </c>
      <c r="F26643" s="4" t="s">
        <v>13462</v>
      </c>
      <c r="G26643" s="5">
        <v>5849</v>
      </c>
      <c r="H26643" s="6">
        <v>9.4871800000000006E-2</v>
      </c>
      <c r="I26643" s="7">
        <v>45.143000000000001</v>
      </c>
    </row>
    <row r="26644" spans="1:11" x14ac:dyDescent="0.25">
      <c r="A26644">
        <v>62019</v>
      </c>
      <c r="B26644" s="2">
        <v>8.5114850000000004</v>
      </c>
      <c r="C26644" s="3">
        <v>411</v>
      </c>
      <c r="E26644" t="s">
        <v>10000</v>
      </c>
      <c r="F26644" s="4" t="s">
        <v>11490</v>
      </c>
      <c r="G26644" s="5">
        <v>321</v>
      </c>
      <c r="H26644" s="6">
        <v>2.1739100000000001E-2</v>
      </c>
      <c r="I26644" s="7">
        <v>57.777999999999999</v>
      </c>
    </row>
    <row r="26645" spans="1:11" x14ac:dyDescent="0.25">
      <c r="A26645">
        <v>4430</v>
      </c>
      <c r="B26645" s="2">
        <v>8.5110919999999997</v>
      </c>
      <c r="C26645" s="3">
        <v>1830</v>
      </c>
      <c r="D26645" s="4">
        <v>12620</v>
      </c>
      <c r="E26645" t="s">
        <v>830</v>
      </c>
      <c r="F26645" s="4" t="s">
        <v>701</v>
      </c>
      <c r="G26645" s="5">
        <v>1324</v>
      </c>
      <c r="H26645" s="6">
        <v>0.11933530000000001</v>
      </c>
      <c r="I26645" s="7">
        <v>40.908999999999999</v>
      </c>
    </row>
    <row r="26646" spans="1:11" x14ac:dyDescent="0.25">
      <c r="A26646">
        <v>72544</v>
      </c>
      <c r="B26646" s="2">
        <v>8.5106859999999998</v>
      </c>
      <c r="C26646" s="3">
        <v>386</v>
      </c>
      <c r="D26646" s="4">
        <v>34260</v>
      </c>
      <c r="E26646" t="s">
        <v>2668</v>
      </c>
      <c r="F26646" s="4" t="s">
        <v>13183</v>
      </c>
      <c r="G26646" s="5">
        <v>375</v>
      </c>
      <c r="H26646" s="6">
        <v>0.18085109999999999</v>
      </c>
      <c r="I26646" s="7">
        <v>30.277999999999999</v>
      </c>
    </row>
    <row r="26647" spans="1:11" x14ac:dyDescent="0.25">
      <c r="A26647">
        <v>43341</v>
      </c>
      <c r="B26647" s="2">
        <v>8.5104059999999997</v>
      </c>
      <c r="C26647" s="3">
        <v>1345</v>
      </c>
      <c r="D26647" s="4">
        <v>32020</v>
      </c>
      <c r="E26647" t="s">
        <v>8357</v>
      </c>
      <c r="F26647" s="4" t="s">
        <v>8295</v>
      </c>
      <c r="G26647" s="5">
        <v>788</v>
      </c>
      <c r="H26647" s="6">
        <v>6.71736E-2</v>
      </c>
      <c r="I26647" s="7">
        <v>49.921999999999997</v>
      </c>
    </row>
    <row r="26648" spans="1:11" x14ac:dyDescent="0.25">
      <c r="A26648">
        <v>71419</v>
      </c>
      <c r="B26648" s="2">
        <v>8.5097810000000003</v>
      </c>
      <c r="C26648" s="3">
        <v>2710</v>
      </c>
      <c r="E26648" t="s">
        <v>6196</v>
      </c>
      <c r="F26648" s="4" t="s">
        <v>12927</v>
      </c>
      <c r="G26648" s="5">
        <v>1817</v>
      </c>
      <c r="H26648" s="6">
        <v>0.1133113</v>
      </c>
      <c r="I26648" s="7">
        <v>41.947000000000003</v>
      </c>
    </row>
    <row r="26649" spans="1:11" x14ac:dyDescent="0.25">
      <c r="A26649">
        <v>95917</v>
      </c>
      <c r="B26649" s="2">
        <v>8.5088100000000004</v>
      </c>
      <c r="C26649" s="3">
        <v>3507</v>
      </c>
      <c r="D26649" s="4">
        <v>17020</v>
      </c>
      <c r="E26649" t="s">
        <v>15998</v>
      </c>
      <c r="F26649" s="4" t="s">
        <v>15368</v>
      </c>
      <c r="G26649" s="5">
        <v>2237</v>
      </c>
      <c r="H26649" s="6">
        <v>8.2663100000000003E-2</v>
      </c>
      <c r="I26649" s="7">
        <v>47.241</v>
      </c>
    </row>
    <row r="26650" spans="1:11" x14ac:dyDescent="0.25">
      <c r="A26650">
        <v>30558</v>
      </c>
      <c r="B26650" s="2">
        <v>8.5073570000000007</v>
      </c>
      <c r="C26650" s="3">
        <v>5955</v>
      </c>
      <c r="D26650" s="4">
        <v>27600</v>
      </c>
      <c r="E26650" t="s">
        <v>5633</v>
      </c>
      <c r="F26650" s="4" t="s">
        <v>6363</v>
      </c>
      <c r="G26650" s="5">
        <v>3826</v>
      </c>
      <c r="H26650" s="6">
        <v>9.4591099999999997E-2</v>
      </c>
      <c r="I26650" s="7">
        <v>45.179000000000002</v>
      </c>
      <c r="J26650" s="2">
        <v>43</v>
      </c>
      <c r="K26650">
        <v>1</v>
      </c>
    </row>
    <row r="26651" spans="1:11" x14ac:dyDescent="0.25">
      <c r="A26651">
        <v>29532</v>
      </c>
      <c r="B26651" s="2">
        <v>8.5031669999999995</v>
      </c>
      <c r="C26651" s="3">
        <v>20070</v>
      </c>
      <c r="D26651" s="4">
        <v>22500</v>
      </c>
      <c r="E26651" t="s">
        <v>3412</v>
      </c>
      <c r="F26651" s="4" t="s">
        <v>6130</v>
      </c>
      <c r="G26651" s="5">
        <v>13680</v>
      </c>
      <c r="H26651" s="6">
        <v>0.1396097</v>
      </c>
      <c r="I26651" s="7">
        <v>37.395000000000003</v>
      </c>
      <c r="J26651" s="2">
        <v>45.5</v>
      </c>
      <c r="K26651">
        <v>4</v>
      </c>
    </row>
    <row r="26652" spans="1:11" x14ac:dyDescent="0.25">
      <c r="A26652">
        <v>39069</v>
      </c>
      <c r="B26652" s="2">
        <v>8.4989600000000003</v>
      </c>
      <c r="C26652" s="3">
        <v>6153</v>
      </c>
      <c r="E26652" t="s">
        <v>7110</v>
      </c>
      <c r="F26652" s="4" t="s">
        <v>7633</v>
      </c>
      <c r="G26652" s="5">
        <v>3904</v>
      </c>
      <c r="H26652" s="6">
        <v>0.19313520000000001</v>
      </c>
      <c r="I26652" s="7">
        <v>28.14</v>
      </c>
    </row>
    <row r="26653" spans="1:11" x14ac:dyDescent="0.25">
      <c r="A26653">
        <v>97543</v>
      </c>
      <c r="B26653" s="2">
        <v>8.4978750000000005</v>
      </c>
      <c r="C26653" s="3">
        <v>800</v>
      </c>
      <c r="D26653" s="4">
        <v>24420</v>
      </c>
      <c r="E26653" t="s">
        <v>16286</v>
      </c>
      <c r="F26653" s="4" t="s">
        <v>16170</v>
      </c>
      <c r="G26653" s="5">
        <v>634</v>
      </c>
      <c r="H26653" s="6">
        <v>6.7823300000000003E-2</v>
      </c>
      <c r="I26653" s="7">
        <v>49.792000000000002</v>
      </c>
    </row>
    <row r="26654" spans="1:11" x14ac:dyDescent="0.25">
      <c r="A26654">
        <v>35097</v>
      </c>
      <c r="B26654" s="2">
        <v>8.4974039999999995</v>
      </c>
      <c r="C26654" s="3">
        <v>1896</v>
      </c>
      <c r="D26654" s="4">
        <v>13820</v>
      </c>
      <c r="E26654" t="s">
        <v>7058</v>
      </c>
      <c r="F26654" s="4" t="s">
        <v>7027</v>
      </c>
      <c r="G26654" s="5">
        <v>1335</v>
      </c>
      <c r="H26654" s="6">
        <v>0.10711610000000001</v>
      </c>
      <c r="I26654" s="7">
        <v>43</v>
      </c>
      <c r="J26654" s="2">
        <v>52</v>
      </c>
      <c r="K26654">
        <v>1</v>
      </c>
    </row>
    <row r="26655" spans="1:11" x14ac:dyDescent="0.25">
      <c r="A26655">
        <v>70092</v>
      </c>
      <c r="B26655" s="2">
        <v>8.4959150000000001</v>
      </c>
      <c r="C26655" s="3">
        <v>7791</v>
      </c>
      <c r="D26655" s="4">
        <v>35380</v>
      </c>
      <c r="E26655" t="s">
        <v>12955</v>
      </c>
      <c r="F26655" s="4" t="s">
        <v>12927</v>
      </c>
      <c r="G26655" s="5">
        <v>4877</v>
      </c>
      <c r="H26655" s="6">
        <v>9.4300899999999993E-2</v>
      </c>
      <c r="I26655" s="7">
        <v>45.213999999999999</v>
      </c>
    </row>
    <row r="26656" spans="1:11" x14ac:dyDescent="0.25">
      <c r="A26656">
        <v>26755</v>
      </c>
      <c r="B26656" s="2">
        <v>8.4945609999999991</v>
      </c>
      <c r="C26656" s="3">
        <v>1195</v>
      </c>
      <c r="D26656" s="4">
        <v>49020</v>
      </c>
      <c r="E26656" t="s">
        <v>5621</v>
      </c>
      <c r="F26656" s="4" t="s">
        <v>5144</v>
      </c>
      <c r="G26656" s="5">
        <v>781</v>
      </c>
      <c r="H26656" s="6">
        <v>0.1690141</v>
      </c>
      <c r="I26656" s="7">
        <v>32.301000000000002</v>
      </c>
    </row>
    <row r="26657" spans="1:12" x14ac:dyDescent="0.25">
      <c r="A26657">
        <v>43988</v>
      </c>
      <c r="B26657" s="2">
        <v>8.4940079999999991</v>
      </c>
      <c r="C26657" s="3">
        <v>2204</v>
      </c>
      <c r="E26657" t="s">
        <v>2989</v>
      </c>
      <c r="F26657" s="4" t="s">
        <v>8295</v>
      </c>
      <c r="G26657" s="5">
        <v>1529</v>
      </c>
      <c r="H26657" s="6">
        <v>8.6274500000000004E-2</v>
      </c>
      <c r="I26657" s="7">
        <v>46.597000000000001</v>
      </c>
    </row>
    <row r="26658" spans="1:12" x14ac:dyDescent="0.25">
      <c r="A26658">
        <v>38544</v>
      </c>
      <c r="B26658" s="2">
        <v>8.4925540000000002</v>
      </c>
      <c r="C26658" s="3">
        <v>6462</v>
      </c>
      <c r="D26658" s="4">
        <v>18260</v>
      </c>
      <c r="E26658" t="s">
        <v>7610</v>
      </c>
      <c r="F26658" s="4" t="s">
        <v>7348</v>
      </c>
      <c r="G26658" s="5">
        <v>4552</v>
      </c>
      <c r="H26658" s="6">
        <v>0.13290859999999999</v>
      </c>
      <c r="I26658" s="7">
        <v>38.536999999999999</v>
      </c>
      <c r="J26658" s="2">
        <v>60.5</v>
      </c>
      <c r="K26658">
        <v>2</v>
      </c>
    </row>
    <row r="26659" spans="1:12" x14ac:dyDescent="0.25">
      <c r="A26659">
        <v>38371</v>
      </c>
      <c r="B26659" s="2">
        <v>8.4912779999999994</v>
      </c>
      <c r="C26659" s="3">
        <v>1065</v>
      </c>
      <c r="E26659" t="s">
        <v>6452</v>
      </c>
      <c r="F26659" s="4" t="s">
        <v>7348</v>
      </c>
      <c r="G26659" s="5">
        <v>774</v>
      </c>
      <c r="H26659" s="6">
        <v>8.7741899999999998E-2</v>
      </c>
      <c r="I26659" s="7">
        <v>46.338999999999999</v>
      </c>
    </row>
    <row r="26660" spans="1:12" x14ac:dyDescent="0.25">
      <c r="A26660">
        <v>63541</v>
      </c>
      <c r="B26660" s="2">
        <v>8.4910320000000006</v>
      </c>
      <c r="C26660" s="3">
        <v>316</v>
      </c>
      <c r="D26660" s="4">
        <v>28860</v>
      </c>
      <c r="E26660" t="s">
        <v>1419</v>
      </c>
      <c r="F26660" s="4" t="s">
        <v>12102</v>
      </c>
      <c r="G26660" s="5">
        <v>254</v>
      </c>
      <c r="H26660" s="6">
        <v>7.8740199999999996E-2</v>
      </c>
      <c r="I26660" s="7">
        <v>47.884999999999998</v>
      </c>
      <c r="J26660" s="2">
        <v>61</v>
      </c>
      <c r="K26660">
        <v>1</v>
      </c>
    </row>
    <row r="26661" spans="1:12" x14ac:dyDescent="0.25">
      <c r="A26661">
        <v>50027</v>
      </c>
      <c r="B26661" s="2">
        <v>8.4909189999999999</v>
      </c>
      <c r="C26661" s="3">
        <v>296</v>
      </c>
      <c r="D26661" s="4">
        <v>36820</v>
      </c>
      <c r="E26661" t="s">
        <v>9600</v>
      </c>
      <c r="F26661" s="4" t="s">
        <v>9593</v>
      </c>
      <c r="G26661" s="5">
        <v>216</v>
      </c>
      <c r="H26661" s="6">
        <v>7.3732699999999998E-2</v>
      </c>
      <c r="I26661" s="7">
        <v>48.75</v>
      </c>
    </row>
    <row r="26662" spans="1:12" x14ac:dyDescent="0.25">
      <c r="A26662">
        <v>77502</v>
      </c>
      <c r="B26662" s="2">
        <v>8.4857379999999996</v>
      </c>
      <c r="C26662" s="3">
        <v>37569</v>
      </c>
      <c r="D26662" s="4">
        <v>26420</v>
      </c>
      <c r="E26662" t="s">
        <v>4495</v>
      </c>
      <c r="F26662" s="4" t="s">
        <v>13752</v>
      </c>
      <c r="G26662" s="5">
        <v>21427</v>
      </c>
      <c r="H26662" s="6">
        <v>7.0518499999999998E-2</v>
      </c>
      <c r="I26662" s="7">
        <v>49.296999999999997</v>
      </c>
      <c r="J26662" s="2">
        <v>50.428600000000003</v>
      </c>
      <c r="K26662">
        <v>7</v>
      </c>
    </row>
    <row r="26663" spans="1:12" x14ac:dyDescent="0.25">
      <c r="A26663">
        <v>48224</v>
      </c>
      <c r="B26663" s="2">
        <v>8.4744039999999998</v>
      </c>
      <c r="C26663" s="3">
        <v>44419</v>
      </c>
      <c r="D26663" s="4">
        <v>19820</v>
      </c>
      <c r="E26663" t="s">
        <v>996</v>
      </c>
      <c r="F26663" s="4" t="s">
        <v>9106</v>
      </c>
      <c r="G26663" s="5">
        <v>25931</v>
      </c>
      <c r="H26663" s="6">
        <v>0.1625405</v>
      </c>
      <c r="I26663" s="7">
        <v>33.389000000000003</v>
      </c>
      <c r="J26663" s="2">
        <v>41.8</v>
      </c>
      <c r="K26663">
        <v>20</v>
      </c>
      <c r="L26663" s="2">
        <v>60.8</v>
      </c>
    </row>
    <row r="26664" spans="1:12" x14ac:dyDescent="0.25">
      <c r="A26664">
        <v>54511</v>
      </c>
      <c r="B26664" s="2">
        <v>8.4679780000000004</v>
      </c>
      <c r="C26664" s="3">
        <v>1297</v>
      </c>
      <c r="E26664" t="s">
        <v>10275</v>
      </c>
      <c r="F26664" s="4" t="s">
        <v>10031</v>
      </c>
      <c r="G26664" s="5">
        <v>921</v>
      </c>
      <c r="H26664" s="6">
        <v>0.1074919</v>
      </c>
      <c r="I26664" s="7">
        <v>42.895000000000003</v>
      </c>
    </row>
    <row r="26665" spans="1:12" x14ac:dyDescent="0.25">
      <c r="A26665">
        <v>59448</v>
      </c>
      <c r="B26665" s="2">
        <v>8.4676770000000001</v>
      </c>
      <c r="C26665" s="3">
        <v>698</v>
      </c>
      <c r="E26665" t="s">
        <v>11385</v>
      </c>
      <c r="F26665" s="4" t="s">
        <v>11278</v>
      </c>
      <c r="G26665" s="5">
        <v>342</v>
      </c>
      <c r="H26665" s="6">
        <v>0.16618079999999999</v>
      </c>
      <c r="I26665" s="7">
        <v>32.75</v>
      </c>
    </row>
    <row r="26666" spans="1:12" x14ac:dyDescent="0.25">
      <c r="A26666">
        <v>64437</v>
      </c>
      <c r="B26666" s="2">
        <v>8.4674840000000007</v>
      </c>
      <c r="C26666" s="3">
        <v>572</v>
      </c>
      <c r="E26666" t="s">
        <v>12269</v>
      </c>
      <c r="F26666" s="4" t="s">
        <v>12102</v>
      </c>
      <c r="G26666" s="5">
        <v>465</v>
      </c>
      <c r="H26666" s="6">
        <v>0.1225806</v>
      </c>
      <c r="I26666" s="7">
        <v>40.283999999999999</v>
      </c>
    </row>
    <row r="26667" spans="1:12" x14ac:dyDescent="0.25">
      <c r="A26667">
        <v>31076</v>
      </c>
      <c r="B26667" s="2">
        <v>8.4668209999999995</v>
      </c>
      <c r="C26667" s="3">
        <v>3400</v>
      </c>
      <c r="E26667" t="s">
        <v>6583</v>
      </c>
      <c r="F26667" s="4" t="s">
        <v>6363</v>
      </c>
      <c r="G26667" s="5">
        <v>2299</v>
      </c>
      <c r="H26667" s="6">
        <v>0.1157025</v>
      </c>
      <c r="I26667" s="7">
        <v>41.470999999999997</v>
      </c>
    </row>
    <row r="26668" spans="1:12" x14ac:dyDescent="0.25">
      <c r="A26668">
        <v>32071</v>
      </c>
      <c r="B26668" s="2">
        <v>8.4658169999999995</v>
      </c>
      <c r="C26668" s="3">
        <v>2811</v>
      </c>
      <c r="E26668" t="s">
        <v>6706</v>
      </c>
      <c r="F26668" s="4" t="s">
        <v>6689</v>
      </c>
      <c r="G26668" s="5">
        <v>1886</v>
      </c>
      <c r="H26668" s="6">
        <v>9.2788999999999996E-2</v>
      </c>
      <c r="I26668" s="7">
        <v>45.429000000000002</v>
      </c>
      <c r="J26668" s="2">
        <v>63</v>
      </c>
      <c r="K26668">
        <v>1</v>
      </c>
    </row>
    <row r="26669" spans="1:12" x14ac:dyDescent="0.25">
      <c r="A26669">
        <v>19549</v>
      </c>
      <c r="B26669" s="2">
        <v>8.4653270000000003</v>
      </c>
      <c r="C26669" s="3">
        <v>215</v>
      </c>
      <c r="D26669" s="4">
        <v>39060</v>
      </c>
      <c r="E26669" t="s">
        <v>4300</v>
      </c>
      <c r="F26669" s="4" t="s">
        <v>3003</v>
      </c>
      <c r="G26669" s="5">
        <v>159</v>
      </c>
      <c r="H26669" s="6">
        <v>6.8750000000000006E-2</v>
      </c>
      <c r="I26669" s="7">
        <v>49.582999999999998</v>
      </c>
    </row>
    <row r="26670" spans="1:12" x14ac:dyDescent="0.25">
      <c r="A26670">
        <v>32626</v>
      </c>
      <c r="B26670" s="2">
        <v>8.4638609999999996</v>
      </c>
      <c r="C26670" s="3">
        <v>8352</v>
      </c>
      <c r="E26670" t="s">
        <v>6810</v>
      </c>
      <c r="F26670" s="4" t="s">
        <v>6689</v>
      </c>
      <c r="G26670" s="5">
        <v>5968</v>
      </c>
      <c r="H26670" s="6">
        <v>8.9127200000000004E-2</v>
      </c>
      <c r="I26670" s="7">
        <v>46.058</v>
      </c>
      <c r="J26670" s="2">
        <v>72</v>
      </c>
      <c r="K26670">
        <v>1</v>
      </c>
    </row>
    <row r="26671" spans="1:12" x14ac:dyDescent="0.25">
      <c r="A26671">
        <v>35950</v>
      </c>
      <c r="B26671" s="2">
        <v>8.4591689999999993</v>
      </c>
      <c r="C26671" s="3">
        <v>21778</v>
      </c>
      <c r="D26671" s="4">
        <v>10700</v>
      </c>
      <c r="E26671" t="s">
        <v>7153</v>
      </c>
      <c r="F26671" s="4" t="s">
        <v>7027</v>
      </c>
      <c r="G26671" s="5">
        <v>13631</v>
      </c>
      <c r="H26671" s="6">
        <v>0.1101086</v>
      </c>
      <c r="I26671" s="7">
        <v>42.426000000000002</v>
      </c>
      <c r="J26671" s="2">
        <v>47.833300000000001</v>
      </c>
      <c r="K26671">
        <v>6</v>
      </c>
    </row>
    <row r="26672" spans="1:12" x14ac:dyDescent="0.25">
      <c r="A26672">
        <v>45663</v>
      </c>
      <c r="B26672" s="2">
        <v>8.4548710000000007</v>
      </c>
      <c r="C26672" s="3">
        <v>6464</v>
      </c>
      <c r="D26672" s="4">
        <v>39020</v>
      </c>
      <c r="E26672" t="s">
        <v>8719</v>
      </c>
      <c r="F26672" s="4" t="s">
        <v>8295</v>
      </c>
      <c r="G26672" s="5">
        <v>4328</v>
      </c>
      <c r="H26672" s="6">
        <v>9.7042500000000004E-2</v>
      </c>
      <c r="I26672" s="7">
        <v>44.677</v>
      </c>
      <c r="J26672" s="2">
        <v>40</v>
      </c>
      <c r="K26672">
        <v>1</v>
      </c>
    </row>
    <row r="26673" spans="1:11" x14ac:dyDescent="0.25">
      <c r="A26673">
        <v>49444</v>
      </c>
      <c r="B26673" s="2">
        <v>8.4494769999999999</v>
      </c>
      <c r="C26673" s="3">
        <v>27795</v>
      </c>
      <c r="D26673" s="4">
        <v>34740</v>
      </c>
      <c r="E26673" t="s">
        <v>9399</v>
      </c>
      <c r="F26673" s="4" t="s">
        <v>9106</v>
      </c>
      <c r="G26673" s="5">
        <v>18208</v>
      </c>
      <c r="H26673" s="6">
        <v>0.1181898</v>
      </c>
      <c r="I26673" s="7">
        <v>41.021000000000001</v>
      </c>
      <c r="J26673" s="2">
        <v>43</v>
      </c>
      <c r="K26673">
        <v>8</v>
      </c>
    </row>
    <row r="26674" spans="1:11" x14ac:dyDescent="0.25">
      <c r="A26674">
        <v>50268</v>
      </c>
      <c r="B26674" s="2">
        <v>8.4449660000000009</v>
      </c>
      <c r="C26674" s="3">
        <v>943</v>
      </c>
      <c r="E26674" t="s">
        <v>9673</v>
      </c>
      <c r="F26674" s="4" t="s">
        <v>9593</v>
      </c>
      <c r="G26674" s="5">
        <v>640</v>
      </c>
      <c r="H26674" s="6">
        <v>9.5163800000000007E-2</v>
      </c>
      <c r="I26674" s="7">
        <v>45</v>
      </c>
    </row>
    <row r="26675" spans="1:11" x14ac:dyDescent="0.25">
      <c r="A26675">
        <v>97063</v>
      </c>
      <c r="B26675" s="2">
        <v>8.4446080000000006</v>
      </c>
      <c r="C26675" s="3">
        <v>990</v>
      </c>
      <c r="D26675" s="4">
        <v>45520</v>
      </c>
      <c r="E26675" t="s">
        <v>16198</v>
      </c>
      <c r="F26675" s="4" t="s">
        <v>16170</v>
      </c>
      <c r="G26675" s="5">
        <v>855</v>
      </c>
      <c r="H26675" s="6">
        <v>6.7836300000000002E-2</v>
      </c>
      <c r="I26675" s="7">
        <v>49.722000000000001</v>
      </c>
      <c r="J26675" s="2">
        <v>64</v>
      </c>
      <c r="K26675">
        <v>1</v>
      </c>
    </row>
    <row r="26676" spans="1:11" x14ac:dyDescent="0.25">
      <c r="A26676">
        <v>34945</v>
      </c>
      <c r="B26676" s="2">
        <v>8.4434729999999991</v>
      </c>
      <c r="C26676" s="3">
        <v>5158</v>
      </c>
      <c r="D26676" s="4">
        <v>38940</v>
      </c>
      <c r="E26676" t="s">
        <v>7020</v>
      </c>
      <c r="F26676" s="4" t="s">
        <v>6689</v>
      </c>
      <c r="G26676" s="5">
        <v>3877</v>
      </c>
      <c r="H26676" s="6">
        <v>0.11194220000000001</v>
      </c>
      <c r="I26676" s="7">
        <v>42.1</v>
      </c>
      <c r="J26676" s="2">
        <v>43</v>
      </c>
      <c r="K26676">
        <v>1</v>
      </c>
    </row>
    <row r="26677" spans="1:11" x14ac:dyDescent="0.25">
      <c r="A26677">
        <v>38856</v>
      </c>
      <c r="B26677" s="2">
        <v>8.4422529999999991</v>
      </c>
      <c r="C26677" s="3">
        <v>1702</v>
      </c>
      <c r="D26677" s="4">
        <v>46180</v>
      </c>
      <c r="E26677" t="s">
        <v>2510</v>
      </c>
      <c r="F26677" s="4" t="s">
        <v>7633</v>
      </c>
      <c r="G26677" s="5">
        <v>1218</v>
      </c>
      <c r="H26677" s="6">
        <v>6.8144499999999997E-2</v>
      </c>
      <c r="I26677" s="7">
        <v>49.661999999999999</v>
      </c>
    </row>
    <row r="26678" spans="1:11" x14ac:dyDescent="0.25">
      <c r="A26678">
        <v>84714</v>
      </c>
      <c r="B26678" s="2">
        <v>8.4418550000000003</v>
      </c>
      <c r="C26678" s="3">
        <v>634</v>
      </c>
      <c r="D26678" s="4">
        <v>16260</v>
      </c>
      <c r="E26678" t="s">
        <v>14930</v>
      </c>
      <c r="F26678" s="4" t="s">
        <v>14851</v>
      </c>
      <c r="G26678" s="5">
        <v>435</v>
      </c>
      <c r="H26678" s="6">
        <v>0.1057471</v>
      </c>
      <c r="I26678" s="7">
        <v>43.155000000000001</v>
      </c>
    </row>
    <row r="26679" spans="1:11" x14ac:dyDescent="0.25">
      <c r="A26679">
        <v>97732</v>
      </c>
      <c r="B26679" s="2">
        <v>8.4417240000000007</v>
      </c>
      <c r="C26679" s="3">
        <v>215</v>
      </c>
      <c r="E26679" t="s">
        <v>9015</v>
      </c>
      <c r="F26679" s="4" t="s">
        <v>16170</v>
      </c>
      <c r="G26679" s="5">
        <v>108</v>
      </c>
      <c r="H26679" s="6">
        <v>0.1203704</v>
      </c>
      <c r="I26679" s="7">
        <v>40.625</v>
      </c>
    </row>
    <row r="26680" spans="1:11" x14ac:dyDescent="0.25">
      <c r="A26680">
        <v>63436</v>
      </c>
      <c r="B26680" s="2">
        <v>8.4414829999999998</v>
      </c>
      <c r="C26680" s="3">
        <v>1169</v>
      </c>
      <c r="D26680" s="4">
        <v>25300</v>
      </c>
      <c r="E26680" t="s">
        <v>8215</v>
      </c>
      <c r="F26680" s="4" t="s">
        <v>12102</v>
      </c>
      <c r="G26680" s="5">
        <v>902</v>
      </c>
      <c r="H26680" s="6">
        <v>4.3237299999999999E-2</v>
      </c>
      <c r="I26680" s="7">
        <v>53.953000000000003</v>
      </c>
    </row>
    <row r="26681" spans="1:11" x14ac:dyDescent="0.25">
      <c r="A26681">
        <v>28670</v>
      </c>
      <c r="B26681" s="2">
        <v>8.4407840000000007</v>
      </c>
      <c r="C26681" s="3">
        <v>2957</v>
      </c>
      <c r="D26681" s="4">
        <v>35900</v>
      </c>
      <c r="E26681" t="s">
        <v>6063</v>
      </c>
      <c r="F26681" s="4" t="s">
        <v>5642</v>
      </c>
      <c r="G26681" s="5">
        <v>2019</v>
      </c>
      <c r="H26681" s="6">
        <v>0.1139178</v>
      </c>
      <c r="I26681" s="7">
        <v>41.731000000000002</v>
      </c>
    </row>
    <row r="26682" spans="1:11" x14ac:dyDescent="0.25">
      <c r="A26682">
        <v>72429</v>
      </c>
      <c r="B26682" s="2">
        <v>8.4402329999999992</v>
      </c>
      <c r="C26682" s="3">
        <v>365</v>
      </c>
      <c r="D26682" s="4">
        <v>27860</v>
      </c>
      <c r="E26682" t="s">
        <v>5631</v>
      </c>
      <c r="F26682" s="4" t="s">
        <v>13183</v>
      </c>
      <c r="G26682" s="5">
        <v>280</v>
      </c>
      <c r="H26682" s="6">
        <v>7.4733099999999997E-2</v>
      </c>
      <c r="I26682" s="7">
        <v>48.5</v>
      </c>
    </row>
    <row r="26683" spans="1:11" x14ac:dyDescent="0.25">
      <c r="A26683">
        <v>32564</v>
      </c>
      <c r="B26683" s="2">
        <v>8.4397330000000004</v>
      </c>
      <c r="C26683" s="3">
        <v>2500</v>
      </c>
      <c r="D26683" s="4">
        <v>18880</v>
      </c>
      <c r="E26683" t="s">
        <v>6795</v>
      </c>
      <c r="F26683" s="4" t="s">
        <v>6689</v>
      </c>
      <c r="G26683" s="5">
        <v>1810</v>
      </c>
      <c r="H26683" s="6">
        <v>0.1579238</v>
      </c>
      <c r="I26683" s="7">
        <v>34.122</v>
      </c>
    </row>
    <row r="26684" spans="1:11" x14ac:dyDescent="0.25">
      <c r="A26684">
        <v>63549</v>
      </c>
      <c r="B26684" s="2">
        <v>8.4388950000000005</v>
      </c>
      <c r="C26684" s="3">
        <v>2450</v>
      </c>
      <c r="E26684" t="s">
        <v>4387</v>
      </c>
      <c r="F26684" s="4" t="s">
        <v>12102</v>
      </c>
      <c r="G26684" s="5">
        <v>1687</v>
      </c>
      <c r="H26684" s="6">
        <v>9.3657400000000002E-2</v>
      </c>
      <c r="I26684" s="7">
        <v>45.226999999999997</v>
      </c>
      <c r="J26684" s="2">
        <v>67</v>
      </c>
      <c r="K26684">
        <v>2</v>
      </c>
    </row>
    <row r="26685" spans="1:11" x14ac:dyDescent="0.25">
      <c r="A26685">
        <v>52757</v>
      </c>
      <c r="B26685" s="2">
        <v>8.4384689999999996</v>
      </c>
      <c r="C26685" s="3">
        <v>153</v>
      </c>
      <c r="D26685" s="4">
        <v>17540</v>
      </c>
      <c r="E26685" t="s">
        <v>5072</v>
      </c>
      <c r="F26685" s="4" t="s">
        <v>9593</v>
      </c>
      <c r="G26685" s="5">
        <v>93</v>
      </c>
      <c r="H26685" s="6">
        <v>9.6774200000000005E-2</v>
      </c>
      <c r="I26685" s="7">
        <v>44.688000000000002</v>
      </c>
    </row>
    <row r="26686" spans="1:11" x14ac:dyDescent="0.25">
      <c r="A26686">
        <v>48633</v>
      </c>
      <c r="B26686" s="2">
        <v>8.4384150000000009</v>
      </c>
      <c r="C26686" s="3">
        <v>163</v>
      </c>
      <c r="E26686" t="s">
        <v>2382</v>
      </c>
      <c r="F26686" s="4" t="s">
        <v>9106</v>
      </c>
      <c r="G26686" s="5">
        <v>141</v>
      </c>
      <c r="H26686" s="6">
        <v>0.14893619999999999</v>
      </c>
      <c r="I26686" s="7">
        <v>35.673000000000002</v>
      </c>
    </row>
    <row r="26687" spans="1:11" x14ac:dyDescent="0.25">
      <c r="A26687">
        <v>67524</v>
      </c>
      <c r="B26687" s="2">
        <v>8.4382830000000002</v>
      </c>
      <c r="C26687" s="3">
        <v>717</v>
      </c>
      <c r="E26687" t="s">
        <v>9418</v>
      </c>
      <c r="F26687" s="4" t="s">
        <v>12494</v>
      </c>
      <c r="G26687" s="5">
        <v>412</v>
      </c>
      <c r="H26687" s="6">
        <v>0.13349520000000001</v>
      </c>
      <c r="I26687" s="7">
        <v>38.332999999999998</v>
      </c>
    </row>
    <row r="26688" spans="1:11" x14ac:dyDescent="0.25">
      <c r="A26688">
        <v>76870</v>
      </c>
      <c r="B26688" s="2">
        <v>8.4381529999999998</v>
      </c>
      <c r="C26688" s="3">
        <v>226</v>
      </c>
      <c r="E26688" t="s">
        <v>14011</v>
      </c>
      <c r="F26688" s="4" t="s">
        <v>13752</v>
      </c>
      <c r="G26688" s="5">
        <v>125</v>
      </c>
      <c r="H26688" s="6">
        <v>0.16</v>
      </c>
      <c r="I26688" s="7">
        <v>33.75</v>
      </c>
    </row>
    <row r="26689" spans="1:11" x14ac:dyDescent="0.25">
      <c r="A26689">
        <v>67859</v>
      </c>
      <c r="B26689" s="2">
        <v>8.4380199999999999</v>
      </c>
      <c r="C26689" s="3">
        <v>690</v>
      </c>
      <c r="D26689" s="4">
        <v>30580</v>
      </c>
      <c r="E26689" t="s">
        <v>12725</v>
      </c>
      <c r="F26689" s="4" t="s">
        <v>12494</v>
      </c>
      <c r="G26689" s="5">
        <v>432</v>
      </c>
      <c r="H26689" s="6">
        <v>6.9284100000000001E-2</v>
      </c>
      <c r="I26689" s="7">
        <v>49.426000000000002</v>
      </c>
    </row>
    <row r="26690" spans="1:11" x14ac:dyDescent="0.25">
      <c r="A26690">
        <v>70549</v>
      </c>
      <c r="B26690" s="2">
        <v>8.4372419999999995</v>
      </c>
      <c r="C26690" s="3">
        <v>4164</v>
      </c>
      <c r="E26690" t="s">
        <v>13019</v>
      </c>
      <c r="F26690" s="4" t="s">
        <v>12927</v>
      </c>
      <c r="G26690" s="5">
        <v>2815</v>
      </c>
      <c r="H26690" s="6">
        <v>0.1172291</v>
      </c>
      <c r="I26690" s="7">
        <v>41.136000000000003</v>
      </c>
      <c r="J26690" s="2">
        <v>83</v>
      </c>
      <c r="K26690">
        <v>1</v>
      </c>
    </row>
    <row r="26691" spans="1:11" x14ac:dyDescent="0.25">
      <c r="A26691">
        <v>43933</v>
      </c>
      <c r="B26691" s="2">
        <v>8.4361929999999994</v>
      </c>
      <c r="C26691" s="3">
        <v>2141</v>
      </c>
      <c r="D26691" s="4">
        <v>48540</v>
      </c>
      <c r="E26691" t="s">
        <v>8468</v>
      </c>
      <c r="F26691" s="4" t="s">
        <v>8295</v>
      </c>
      <c r="G26691" s="5">
        <v>1560</v>
      </c>
      <c r="H26691" s="6">
        <v>5.7654999999999998E-3</v>
      </c>
      <c r="I26691" s="7">
        <v>60.393000000000001</v>
      </c>
    </row>
    <row r="26692" spans="1:11" x14ac:dyDescent="0.25">
      <c r="A26692">
        <v>63363</v>
      </c>
      <c r="B26692" s="2">
        <v>8.4354990000000001</v>
      </c>
      <c r="C26692" s="3">
        <v>1667</v>
      </c>
      <c r="E26692" t="s">
        <v>3364</v>
      </c>
      <c r="F26692" s="4" t="s">
        <v>12102</v>
      </c>
      <c r="G26692" s="5">
        <v>1340</v>
      </c>
      <c r="H26692" s="6">
        <v>9.1044799999999995E-2</v>
      </c>
      <c r="I26692" s="7">
        <v>45.648000000000003</v>
      </c>
    </row>
    <row r="26693" spans="1:11" x14ac:dyDescent="0.25">
      <c r="A26693">
        <v>36370</v>
      </c>
      <c r="B26693" s="2">
        <v>8.4350229999999993</v>
      </c>
      <c r="C26693" s="3">
        <v>876</v>
      </c>
      <c r="D26693" s="4">
        <v>20020</v>
      </c>
      <c r="E26693" t="s">
        <v>7237</v>
      </c>
      <c r="F26693" s="4" t="s">
        <v>7027</v>
      </c>
      <c r="G26693" s="5">
        <v>649</v>
      </c>
      <c r="H26693" s="6">
        <v>5.2307699999999999E-2</v>
      </c>
      <c r="I26693" s="7">
        <v>52.332999999999998</v>
      </c>
    </row>
    <row r="26694" spans="1:11" x14ac:dyDescent="0.25">
      <c r="A26694">
        <v>38460</v>
      </c>
      <c r="B26694" s="2">
        <v>8.4346599999999992</v>
      </c>
      <c r="C26694" s="3">
        <v>1358</v>
      </c>
      <c r="E26694" t="s">
        <v>7591</v>
      </c>
      <c r="F26694" s="4" t="s">
        <v>7348</v>
      </c>
      <c r="G26694" s="5">
        <v>866</v>
      </c>
      <c r="H26694" s="6">
        <v>5.1903100000000001E-2</v>
      </c>
      <c r="I26694" s="7">
        <v>52.401000000000003</v>
      </c>
    </row>
    <row r="26695" spans="1:11" x14ac:dyDescent="0.25">
      <c r="A26695">
        <v>38846</v>
      </c>
      <c r="B26695" s="2">
        <v>8.4340609999999998</v>
      </c>
      <c r="C26695" s="3">
        <v>2155</v>
      </c>
      <c r="D26695" s="4">
        <v>18420</v>
      </c>
      <c r="E26695" t="s">
        <v>665</v>
      </c>
      <c r="F26695" s="4" t="s">
        <v>7633</v>
      </c>
      <c r="G26695" s="5">
        <v>1633</v>
      </c>
      <c r="H26695" s="6">
        <v>0.13953489999999999</v>
      </c>
      <c r="I26695" s="7">
        <v>37.256</v>
      </c>
    </row>
    <row r="26696" spans="1:11" x14ac:dyDescent="0.25">
      <c r="A26696">
        <v>25259</v>
      </c>
      <c r="B26696" s="2">
        <v>8.4335780000000007</v>
      </c>
      <c r="C26696" s="3">
        <v>549</v>
      </c>
      <c r="E26696" t="s">
        <v>5317</v>
      </c>
      <c r="F26696" s="4" t="s">
        <v>5144</v>
      </c>
      <c r="G26696" s="5">
        <v>389</v>
      </c>
      <c r="H26696" s="6">
        <v>9.2307700000000006E-2</v>
      </c>
      <c r="I26696" s="7">
        <v>45.417000000000002</v>
      </c>
      <c r="J26696" s="2">
        <v>42</v>
      </c>
      <c r="K26696">
        <v>1</v>
      </c>
    </row>
    <row r="26697" spans="1:11" x14ac:dyDescent="0.25">
      <c r="A26697">
        <v>17970</v>
      </c>
      <c r="B26697" s="2">
        <v>8.4329239999999999</v>
      </c>
      <c r="C26697" s="3">
        <v>3286</v>
      </c>
      <c r="D26697" s="4">
        <v>39060</v>
      </c>
      <c r="E26697" t="s">
        <v>3934</v>
      </c>
      <c r="F26697" s="4" t="s">
        <v>3003</v>
      </c>
      <c r="G26697" s="5">
        <v>2342</v>
      </c>
      <c r="H26697" s="6">
        <v>8.8813000000000003E-2</v>
      </c>
      <c r="I26697" s="7">
        <v>46.018999999999998</v>
      </c>
      <c r="J26697" s="2">
        <v>54</v>
      </c>
      <c r="K26697">
        <v>1</v>
      </c>
    </row>
    <row r="26698" spans="1:11" x14ac:dyDescent="0.25">
      <c r="A26698">
        <v>62458</v>
      </c>
      <c r="B26698" s="2">
        <v>8.4319959999999998</v>
      </c>
      <c r="C26698" s="3">
        <v>2226</v>
      </c>
      <c r="E26698" t="s">
        <v>11954</v>
      </c>
      <c r="F26698" s="4" t="s">
        <v>11490</v>
      </c>
      <c r="G26698" s="5">
        <v>1534</v>
      </c>
      <c r="H26698" s="6">
        <v>9.7719899999999998E-2</v>
      </c>
      <c r="I26698" s="7">
        <v>44.478999999999999</v>
      </c>
    </row>
    <row r="26699" spans="1:11" x14ac:dyDescent="0.25">
      <c r="A26699">
        <v>34608</v>
      </c>
      <c r="B26699" s="2">
        <v>8.4260750000000009</v>
      </c>
      <c r="C26699" s="3">
        <v>32323</v>
      </c>
      <c r="D26699" s="4">
        <v>45300</v>
      </c>
      <c r="E26699" t="s">
        <v>6994</v>
      </c>
      <c r="F26699" s="4" t="s">
        <v>6689</v>
      </c>
      <c r="G26699" s="5">
        <v>23197</v>
      </c>
      <c r="H26699" s="6">
        <v>9.9318900000000002E-2</v>
      </c>
      <c r="I26699" s="7">
        <v>44.198999999999998</v>
      </c>
      <c r="J26699" s="2">
        <v>51</v>
      </c>
      <c r="K26699">
        <v>2</v>
      </c>
    </row>
    <row r="26700" spans="1:11" x14ac:dyDescent="0.25">
      <c r="A26700">
        <v>72650</v>
      </c>
      <c r="B26700" s="2">
        <v>8.4198179999999994</v>
      </c>
      <c r="C26700" s="3">
        <v>4206</v>
      </c>
      <c r="E26700" t="s">
        <v>4338</v>
      </c>
      <c r="F26700" s="4" t="s">
        <v>13183</v>
      </c>
      <c r="G26700" s="5">
        <v>2944</v>
      </c>
      <c r="H26700" s="6">
        <v>0.1235993</v>
      </c>
      <c r="I26700" s="7">
        <v>40</v>
      </c>
      <c r="J26700" s="2">
        <v>58.5</v>
      </c>
      <c r="K26700">
        <v>2</v>
      </c>
    </row>
    <row r="26701" spans="1:11" x14ac:dyDescent="0.25">
      <c r="A26701">
        <v>71219</v>
      </c>
      <c r="B26701" s="2">
        <v>8.4189299999999996</v>
      </c>
      <c r="C26701" s="3">
        <v>1070</v>
      </c>
      <c r="E26701" t="s">
        <v>13116</v>
      </c>
      <c r="F26701" s="4" t="s">
        <v>12927</v>
      </c>
      <c r="G26701" s="5">
        <v>759</v>
      </c>
      <c r="H26701" s="6">
        <v>6.0606100000000003E-2</v>
      </c>
      <c r="I26701" s="7">
        <v>50.884</v>
      </c>
    </row>
    <row r="26702" spans="1:11" x14ac:dyDescent="0.25">
      <c r="A26702">
        <v>74902</v>
      </c>
      <c r="B26702" s="2">
        <v>8.4180919999999997</v>
      </c>
      <c r="C26702" s="3">
        <v>4078</v>
      </c>
      <c r="D26702" s="4">
        <v>22900</v>
      </c>
      <c r="E26702" t="s">
        <v>13732</v>
      </c>
      <c r="F26702" s="4" t="s">
        <v>13462</v>
      </c>
      <c r="G26702" s="5">
        <v>2743</v>
      </c>
      <c r="H26702" s="6">
        <v>8.0903799999999998E-2</v>
      </c>
      <c r="I26702" s="7">
        <v>47.368000000000002</v>
      </c>
    </row>
    <row r="26703" spans="1:11" x14ac:dyDescent="0.25">
      <c r="A26703">
        <v>64867</v>
      </c>
      <c r="B26703" s="2">
        <v>8.4171639999999996</v>
      </c>
      <c r="C26703" s="3">
        <v>1837</v>
      </c>
      <c r="D26703" s="4">
        <v>27900</v>
      </c>
      <c r="E26703" t="s">
        <v>6018</v>
      </c>
      <c r="F26703" s="4" t="s">
        <v>12102</v>
      </c>
      <c r="G26703" s="5">
        <v>1134</v>
      </c>
      <c r="H26703" s="6">
        <v>8.8105699999999995E-2</v>
      </c>
      <c r="I26703" s="7">
        <v>46.121000000000002</v>
      </c>
    </row>
    <row r="26704" spans="1:11" x14ac:dyDescent="0.25">
      <c r="A26704">
        <v>38650</v>
      </c>
      <c r="B26704" s="2">
        <v>8.4163060000000005</v>
      </c>
      <c r="C26704" s="3">
        <v>3746</v>
      </c>
      <c r="E26704" t="s">
        <v>7654</v>
      </c>
      <c r="F26704" s="4" t="s">
        <v>7633</v>
      </c>
      <c r="G26704" s="5">
        <v>2443</v>
      </c>
      <c r="H26704" s="6">
        <v>9.5374500000000001E-2</v>
      </c>
      <c r="I26704" s="7">
        <v>44.860999999999997</v>
      </c>
    </row>
    <row r="26705" spans="1:11" x14ac:dyDescent="0.25">
      <c r="A26705">
        <v>64652</v>
      </c>
      <c r="B26705" s="2">
        <v>8.4156469999999999</v>
      </c>
      <c r="C26705" s="3">
        <v>477</v>
      </c>
      <c r="E26705" t="s">
        <v>12301</v>
      </c>
      <c r="F26705" s="4" t="s">
        <v>12102</v>
      </c>
      <c r="G26705" s="5">
        <v>319</v>
      </c>
      <c r="H26705" s="6">
        <v>0.15</v>
      </c>
      <c r="I26705" s="7">
        <v>35.417000000000002</v>
      </c>
    </row>
    <row r="26706" spans="1:11" x14ac:dyDescent="0.25">
      <c r="A26706">
        <v>96038</v>
      </c>
      <c r="B26706" s="2">
        <v>8.4154599999999995</v>
      </c>
      <c r="C26706" s="3">
        <v>598</v>
      </c>
      <c r="E26706" t="s">
        <v>7714</v>
      </c>
      <c r="F26706" s="4" t="s">
        <v>15368</v>
      </c>
      <c r="G26706" s="5">
        <v>456</v>
      </c>
      <c r="H26706" s="6">
        <v>9.1903700000000005E-2</v>
      </c>
      <c r="I26706" s="7">
        <v>45.454999999999998</v>
      </c>
    </row>
    <row r="26707" spans="1:11" x14ac:dyDescent="0.25">
      <c r="A26707">
        <v>37857</v>
      </c>
      <c r="B26707" s="2">
        <v>8.41188</v>
      </c>
      <c r="C26707" s="3">
        <v>20900</v>
      </c>
      <c r="D26707" s="4">
        <v>28700</v>
      </c>
      <c r="E26707" t="s">
        <v>3113</v>
      </c>
      <c r="F26707" s="4" t="s">
        <v>7348</v>
      </c>
      <c r="G26707" s="5">
        <v>14496</v>
      </c>
      <c r="H26707" s="6">
        <v>0.1098848</v>
      </c>
      <c r="I26707" s="7">
        <v>42.332999999999998</v>
      </c>
      <c r="J26707" s="2">
        <v>52.75</v>
      </c>
      <c r="K26707">
        <v>4</v>
      </c>
    </row>
    <row r="26708" spans="1:11" x14ac:dyDescent="0.25">
      <c r="A26708">
        <v>62080</v>
      </c>
      <c r="B26708" s="2">
        <v>8.4079859999999993</v>
      </c>
      <c r="C26708" s="3">
        <v>2569</v>
      </c>
      <c r="E26708" t="s">
        <v>1434</v>
      </c>
      <c r="F26708" s="4" t="s">
        <v>11490</v>
      </c>
      <c r="G26708" s="5">
        <v>1764</v>
      </c>
      <c r="H26708" s="6">
        <v>6.4589199999999999E-2</v>
      </c>
      <c r="I26708" s="7">
        <v>50.155999999999999</v>
      </c>
      <c r="J26708" s="2">
        <v>47.5</v>
      </c>
      <c r="K26708">
        <v>2</v>
      </c>
    </row>
    <row r="26709" spans="1:11" x14ac:dyDescent="0.25">
      <c r="A26709">
        <v>36742</v>
      </c>
      <c r="B26709" s="2">
        <v>8.4072420000000001</v>
      </c>
      <c r="C26709" s="3">
        <v>1728</v>
      </c>
      <c r="E26709" t="s">
        <v>7312</v>
      </c>
      <c r="F26709" s="4" t="s">
        <v>7027</v>
      </c>
      <c r="G26709" s="5">
        <v>1337</v>
      </c>
      <c r="H26709" s="6">
        <v>8.37696E-2</v>
      </c>
      <c r="I26709" s="7">
        <v>46.841000000000001</v>
      </c>
    </row>
    <row r="26710" spans="1:11" x14ac:dyDescent="0.25">
      <c r="A26710">
        <v>16692</v>
      </c>
      <c r="B26710" s="2">
        <v>8.4067959999999999</v>
      </c>
      <c r="C26710" s="3">
        <v>741</v>
      </c>
      <c r="D26710" s="4">
        <v>20180</v>
      </c>
      <c r="E26710" t="s">
        <v>3571</v>
      </c>
      <c r="F26710" s="4" t="s">
        <v>3003</v>
      </c>
      <c r="G26710" s="5">
        <v>522</v>
      </c>
      <c r="H26710" s="6">
        <v>0.10344830000000001</v>
      </c>
      <c r="I26710" s="7">
        <v>43.438000000000002</v>
      </c>
    </row>
    <row r="26711" spans="1:11" x14ac:dyDescent="0.25">
      <c r="A26711">
        <v>46766</v>
      </c>
      <c r="B26711" s="2">
        <v>8.4065650000000005</v>
      </c>
      <c r="C26711" s="3">
        <v>689</v>
      </c>
      <c r="D26711" s="4">
        <v>23060</v>
      </c>
      <c r="E26711" t="s">
        <v>8400</v>
      </c>
      <c r="F26711" s="4" t="s">
        <v>8800</v>
      </c>
      <c r="G26711" s="5">
        <v>446</v>
      </c>
      <c r="H26711" s="6">
        <v>7.1588399999999996E-2</v>
      </c>
      <c r="I26711" s="7">
        <v>48.942</v>
      </c>
    </row>
    <row r="26712" spans="1:11" x14ac:dyDescent="0.25">
      <c r="A26712">
        <v>68647</v>
      </c>
      <c r="B26712" s="2">
        <v>8.4063759999999998</v>
      </c>
      <c r="C26712" s="3">
        <v>541</v>
      </c>
      <c r="D26712" s="4">
        <v>18100</v>
      </c>
      <c r="E26712" t="s">
        <v>639</v>
      </c>
      <c r="F26712" s="4" t="s">
        <v>12738</v>
      </c>
      <c r="G26712" s="5">
        <v>344</v>
      </c>
      <c r="H26712" s="6">
        <v>7.5581400000000007E-2</v>
      </c>
      <c r="I26712" s="7">
        <v>48.25</v>
      </c>
    </row>
    <row r="26713" spans="1:11" x14ac:dyDescent="0.25">
      <c r="A26713">
        <v>35966</v>
      </c>
      <c r="B26713" s="2">
        <v>8.4056599999999992</v>
      </c>
      <c r="C26713" s="3">
        <v>3822</v>
      </c>
      <c r="D26713" s="4">
        <v>42460</v>
      </c>
      <c r="E26713" t="s">
        <v>6093</v>
      </c>
      <c r="F26713" s="4" t="s">
        <v>7027</v>
      </c>
      <c r="G26713" s="5">
        <v>2653</v>
      </c>
      <c r="H26713" s="6">
        <v>9.2348299999999994E-2</v>
      </c>
      <c r="I26713" s="7">
        <v>45.348999999999997</v>
      </c>
      <c r="J26713" s="2">
        <v>71</v>
      </c>
      <c r="K26713">
        <v>1</v>
      </c>
    </row>
    <row r="26714" spans="1:11" x14ac:dyDescent="0.25">
      <c r="A26714">
        <v>14065</v>
      </c>
      <c r="B26714" s="2">
        <v>8.4047129999999992</v>
      </c>
      <c r="C26714" s="3">
        <v>1825</v>
      </c>
      <c r="D26714" s="4">
        <v>36460</v>
      </c>
      <c r="E26714" t="s">
        <v>663</v>
      </c>
      <c r="F26714" s="4" t="s">
        <v>1280</v>
      </c>
      <c r="G26714" s="5">
        <v>1312</v>
      </c>
      <c r="H26714" s="6">
        <v>9.1393799999999997E-2</v>
      </c>
      <c r="I26714" s="7">
        <v>45.511000000000003</v>
      </c>
    </row>
    <row r="26715" spans="1:11" x14ac:dyDescent="0.25">
      <c r="A26715">
        <v>41044</v>
      </c>
      <c r="B26715" s="2">
        <v>8.4042410000000007</v>
      </c>
      <c r="C26715" s="3">
        <v>987</v>
      </c>
      <c r="D26715" s="4">
        <v>32500</v>
      </c>
      <c r="E26715" t="s">
        <v>2267</v>
      </c>
      <c r="F26715" s="4" t="s">
        <v>7883</v>
      </c>
      <c r="G26715" s="5">
        <v>660</v>
      </c>
      <c r="H26715" s="6">
        <v>0.1015152</v>
      </c>
      <c r="I26715" s="7">
        <v>43.75</v>
      </c>
      <c r="J26715" s="2">
        <v>59</v>
      </c>
      <c r="K26715">
        <v>1</v>
      </c>
    </row>
    <row r="26716" spans="1:11" x14ac:dyDescent="0.25">
      <c r="A26716">
        <v>31503</v>
      </c>
      <c r="B26716" s="2">
        <v>8.4007229999999993</v>
      </c>
      <c r="C26716" s="3">
        <v>20943</v>
      </c>
      <c r="D26716" s="4">
        <v>48180</v>
      </c>
      <c r="E26716" t="s">
        <v>6604</v>
      </c>
      <c r="F26716" s="4" t="s">
        <v>6363</v>
      </c>
      <c r="G26716" s="5">
        <v>14038</v>
      </c>
      <c r="H26716" s="6">
        <v>0.10207280000000001</v>
      </c>
      <c r="I26716" s="7">
        <v>43.646000000000001</v>
      </c>
      <c r="J26716" s="2">
        <v>54</v>
      </c>
      <c r="K26716">
        <v>1</v>
      </c>
    </row>
    <row r="26717" spans="1:11" x14ac:dyDescent="0.25">
      <c r="A26717">
        <v>49668</v>
      </c>
      <c r="B26717" s="2">
        <v>8.3967770000000002</v>
      </c>
      <c r="C26717" s="3">
        <v>3618</v>
      </c>
      <c r="D26717" s="4">
        <v>15620</v>
      </c>
      <c r="E26717" t="s">
        <v>9443</v>
      </c>
      <c r="F26717" s="4" t="s">
        <v>9106</v>
      </c>
      <c r="G26717" s="5">
        <v>2444</v>
      </c>
      <c r="H26717" s="6">
        <v>0.11451939999999999</v>
      </c>
      <c r="I26717" s="7">
        <v>41.493000000000002</v>
      </c>
      <c r="J26717" s="2">
        <v>84</v>
      </c>
      <c r="K26717">
        <v>1</v>
      </c>
    </row>
    <row r="26718" spans="1:11" x14ac:dyDescent="0.25">
      <c r="A26718">
        <v>27985</v>
      </c>
      <c r="B26718" s="2">
        <v>8.3961400000000008</v>
      </c>
      <c r="C26718" s="3">
        <v>321</v>
      </c>
      <c r="D26718" s="4">
        <v>21020</v>
      </c>
      <c r="E26718" t="s">
        <v>5849</v>
      </c>
      <c r="F26718" s="4" t="s">
        <v>5642</v>
      </c>
      <c r="G26718" s="5">
        <v>208</v>
      </c>
      <c r="H26718" s="6">
        <v>0.1298077</v>
      </c>
      <c r="I26718" s="7">
        <v>38.845999999999997</v>
      </c>
    </row>
    <row r="26719" spans="1:11" x14ac:dyDescent="0.25">
      <c r="A26719">
        <v>71073</v>
      </c>
      <c r="B26719" s="2">
        <v>8.3956929999999996</v>
      </c>
      <c r="C26719" s="3">
        <v>2571</v>
      </c>
      <c r="D26719" s="4">
        <v>43340</v>
      </c>
      <c r="E26719" t="s">
        <v>9837</v>
      </c>
      <c r="F26719" s="4" t="s">
        <v>12927</v>
      </c>
      <c r="G26719" s="5">
        <v>1656</v>
      </c>
      <c r="H26719" s="6">
        <v>0.10205309999999999</v>
      </c>
      <c r="I26719" s="7">
        <v>43.636000000000003</v>
      </c>
    </row>
    <row r="26720" spans="1:11" x14ac:dyDescent="0.25">
      <c r="A26720">
        <v>19138</v>
      </c>
      <c r="B26720" s="2">
        <v>8.3902070000000002</v>
      </c>
      <c r="C26720" s="3">
        <v>34240</v>
      </c>
      <c r="D26720" s="4">
        <v>37980</v>
      </c>
      <c r="E26720" t="s">
        <v>2682</v>
      </c>
      <c r="F26720" s="4" t="s">
        <v>3003</v>
      </c>
      <c r="G26720" s="5">
        <v>21260</v>
      </c>
      <c r="H26720" s="6">
        <v>0.1148166</v>
      </c>
      <c r="I26720" s="7">
        <v>41.423999999999999</v>
      </c>
      <c r="J26720" s="2">
        <v>36.833300000000001</v>
      </c>
      <c r="K26720">
        <v>6</v>
      </c>
    </row>
    <row r="26721" spans="1:11" x14ac:dyDescent="0.25">
      <c r="A26721">
        <v>35647</v>
      </c>
      <c r="B26721" s="2">
        <v>8.3849450000000001</v>
      </c>
      <c r="C26721" s="3">
        <v>1054</v>
      </c>
      <c r="D26721" s="4">
        <v>26620</v>
      </c>
      <c r="E26721" t="s">
        <v>5429</v>
      </c>
      <c r="F26721" s="4" t="s">
        <v>7027</v>
      </c>
      <c r="G26721" s="5">
        <v>731</v>
      </c>
      <c r="H26721" s="6">
        <v>0.15321480000000001</v>
      </c>
      <c r="I26721" s="7">
        <v>34.787999999999997</v>
      </c>
    </row>
    <row r="26722" spans="1:11" x14ac:dyDescent="0.25">
      <c r="A26722">
        <v>62655</v>
      </c>
      <c r="B26722" s="2">
        <v>8.3846559999999997</v>
      </c>
      <c r="C26722" s="3">
        <v>630</v>
      </c>
      <c r="E26722" t="s">
        <v>8305</v>
      </c>
      <c r="F26722" s="4" t="s">
        <v>11490</v>
      </c>
      <c r="G26722" s="5">
        <v>474</v>
      </c>
      <c r="H26722" s="6">
        <v>6.9473699999999999E-2</v>
      </c>
      <c r="I26722" s="7">
        <v>49.25</v>
      </c>
    </row>
    <row r="26723" spans="1:11" x14ac:dyDescent="0.25">
      <c r="A26723">
        <v>16211</v>
      </c>
      <c r="B26723" s="2">
        <v>8.3845150000000004</v>
      </c>
      <c r="C26723" s="3">
        <v>90</v>
      </c>
      <c r="D26723" s="4">
        <v>26860</v>
      </c>
      <c r="E26723" t="s">
        <v>3439</v>
      </c>
      <c r="F26723" s="4" t="s">
        <v>3003</v>
      </c>
      <c r="G26723" s="5">
        <v>85</v>
      </c>
      <c r="H26723" s="6">
        <v>0</v>
      </c>
      <c r="I26723" s="7">
        <v>61.25</v>
      </c>
    </row>
    <row r="26724" spans="1:11" x14ac:dyDescent="0.25">
      <c r="A26724">
        <v>63742</v>
      </c>
      <c r="B26724" s="2">
        <v>8.3845150000000004</v>
      </c>
      <c r="C26724" s="3">
        <v>39</v>
      </c>
      <c r="D26724" s="4">
        <v>43460</v>
      </c>
      <c r="E26724" t="s">
        <v>6470</v>
      </c>
      <c r="F26724" s="4" t="s">
        <v>12102</v>
      </c>
      <c r="G26724" s="5">
        <v>19</v>
      </c>
      <c r="H26724" s="6">
        <v>0</v>
      </c>
      <c r="I26724" s="7">
        <v>61.25</v>
      </c>
    </row>
    <row r="26725" spans="1:11" x14ac:dyDescent="0.25">
      <c r="A26725">
        <v>32505</v>
      </c>
      <c r="B26725" s="2">
        <v>8.3803750000000008</v>
      </c>
      <c r="C26725" s="3">
        <v>25086</v>
      </c>
      <c r="D26725" s="4">
        <v>37860</v>
      </c>
      <c r="E26725" t="s">
        <v>6785</v>
      </c>
      <c r="F26725" s="4" t="s">
        <v>6689</v>
      </c>
      <c r="G26725" s="5">
        <v>17191</v>
      </c>
      <c r="H26725" s="6">
        <v>0.1209865</v>
      </c>
      <c r="I26725" s="7">
        <v>40.335000000000001</v>
      </c>
      <c r="J26725" s="2">
        <v>55.25</v>
      </c>
      <c r="K26725">
        <v>4</v>
      </c>
    </row>
    <row r="26726" spans="1:11" x14ac:dyDescent="0.25">
      <c r="A26726">
        <v>17866</v>
      </c>
      <c r="B26726" s="2">
        <v>8.3743680000000005</v>
      </c>
      <c r="C26726" s="3">
        <v>10484</v>
      </c>
      <c r="D26726" s="4">
        <v>44980</v>
      </c>
      <c r="E26726" t="s">
        <v>3894</v>
      </c>
      <c r="F26726" s="4" t="s">
        <v>3003</v>
      </c>
      <c r="G26726" s="5">
        <v>7914</v>
      </c>
      <c r="H26726" s="6">
        <v>9.5274200000000003E-2</v>
      </c>
      <c r="I26726" s="7">
        <v>44.77</v>
      </c>
      <c r="J26726" s="2">
        <v>48</v>
      </c>
      <c r="K26726">
        <v>1</v>
      </c>
    </row>
    <row r="26727" spans="1:11" x14ac:dyDescent="0.25">
      <c r="A26727">
        <v>37059</v>
      </c>
      <c r="B26727" s="2">
        <v>8.3722379999999994</v>
      </c>
      <c r="C26727" s="3">
        <v>1552</v>
      </c>
      <c r="E26727" t="s">
        <v>7370</v>
      </c>
      <c r="F26727" s="4" t="s">
        <v>7348</v>
      </c>
      <c r="G26727" s="5">
        <v>986</v>
      </c>
      <c r="H26727" s="6">
        <v>0.1572008</v>
      </c>
      <c r="I26727" s="7">
        <v>34.063000000000002</v>
      </c>
    </row>
    <row r="26728" spans="1:11" x14ac:dyDescent="0.25">
      <c r="A26728">
        <v>71366</v>
      </c>
      <c r="B26728" s="2">
        <v>8.3717260000000007</v>
      </c>
      <c r="C26728" s="3">
        <v>1569</v>
      </c>
      <c r="E26728" t="s">
        <v>7602</v>
      </c>
      <c r="F26728" s="4" t="s">
        <v>12927</v>
      </c>
      <c r="G26728" s="5">
        <v>1151</v>
      </c>
      <c r="H26728" s="6">
        <v>0.1536458</v>
      </c>
      <c r="I26728" s="7">
        <v>34.677</v>
      </c>
    </row>
    <row r="26729" spans="1:11" x14ac:dyDescent="0.25">
      <c r="A26729">
        <v>72645</v>
      </c>
      <c r="B26729" s="2">
        <v>8.3711439999999993</v>
      </c>
      <c r="C26729" s="3">
        <v>1781</v>
      </c>
      <c r="E26729" t="s">
        <v>5455</v>
      </c>
      <c r="F26729" s="4" t="s">
        <v>13183</v>
      </c>
      <c r="G26729" s="5">
        <v>1282</v>
      </c>
      <c r="H26729" s="6">
        <v>0.13873730000000001</v>
      </c>
      <c r="I26729" s="7">
        <v>37.25</v>
      </c>
    </row>
    <row r="26730" spans="1:11" x14ac:dyDescent="0.25">
      <c r="A26730">
        <v>15322</v>
      </c>
      <c r="B26730" s="2">
        <v>8.3704450000000001</v>
      </c>
      <c r="C26730" s="3">
        <v>2351</v>
      </c>
      <c r="D26730" s="4">
        <v>38300</v>
      </c>
      <c r="E26730" t="s">
        <v>2090</v>
      </c>
      <c r="F26730" s="4" t="s">
        <v>3003</v>
      </c>
      <c r="G26730" s="5">
        <v>1636</v>
      </c>
      <c r="H26730" s="6">
        <v>0.12522910000000001</v>
      </c>
      <c r="I26730" s="7">
        <v>39.582999999999998</v>
      </c>
    </row>
    <row r="26731" spans="1:11" x14ac:dyDescent="0.25">
      <c r="A26731">
        <v>17923</v>
      </c>
      <c r="B26731" s="2">
        <v>8.3699759999999994</v>
      </c>
      <c r="C26731" s="3">
        <v>449</v>
      </c>
      <c r="D26731" s="4">
        <v>39060</v>
      </c>
      <c r="E26731" t="s">
        <v>3908</v>
      </c>
      <c r="F26731" s="4" t="s">
        <v>3003</v>
      </c>
      <c r="G26731" s="5">
        <v>324</v>
      </c>
      <c r="H26731" s="6">
        <v>4.3209900000000002E-2</v>
      </c>
      <c r="I26731" s="7">
        <v>53.75</v>
      </c>
    </row>
    <row r="26732" spans="1:11" x14ac:dyDescent="0.25">
      <c r="A26732">
        <v>38001</v>
      </c>
      <c r="B26732" s="2">
        <v>8.3691770000000005</v>
      </c>
      <c r="C26732" s="3">
        <v>4461</v>
      </c>
      <c r="D26732" s="4">
        <v>27180</v>
      </c>
      <c r="E26732" t="s">
        <v>6435</v>
      </c>
      <c r="F26732" s="4" t="s">
        <v>7348</v>
      </c>
      <c r="G26732" s="5">
        <v>3023</v>
      </c>
      <c r="H26732" s="6">
        <v>9.8214300000000004E-2</v>
      </c>
      <c r="I26732" s="7">
        <v>44.243000000000002</v>
      </c>
    </row>
    <row r="26733" spans="1:11" x14ac:dyDescent="0.25">
      <c r="A26733">
        <v>59213</v>
      </c>
      <c r="B26733" s="2">
        <v>8.3683540000000001</v>
      </c>
      <c r="C26733" s="3">
        <v>693</v>
      </c>
      <c r="E26733" t="s">
        <v>337</v>
      </c>
      <c r="F26733" s="4" t="s">
        <v>11278</v>
      </c>
      <c r="G26733" s="5">
        <v>423</v>
      </c>
      <c r="H26733" s="6">
        <v>0.1179245</v>
      </c>
      <c r="I26733" s="7">
        <v>40.832999999999998</v>
      </c>
    </row>
    <row r="26734" spans="1:11" x14ac:dyDescent="0.25">
      <c r="A26734">
        <v>38855</v>
      </c>
      <c r="B26734" s="2">
        <v>8.3674850000000003</v>
      </c>
      <c r="C26734" s="3">
        <v>5017</v>
      </c>
      <c r="D26734" s="4">
        <v>46180</v>
      </c>
      <c r="E26734" t="s">
        <v>7705</v>
      </c>
      <c r="F26734" s="4" t="s">
        <v>7633</v>
      </c>
      <c r="G26734" s="5">
        <v>3213</v>
      </c>
      <c r="H26734" s="6">
        <v>0.1313414</v>
      </c>
      <c r="I26734" s="7">
        <v>38.51</v>
      </c>
    </row>
    <row r="26735" spans="1:11" x14ac:dyDescent="0.25">
      <c r="A26735">
        <v>65627</v>
      </c>
      <c r="B26735" s="2">
        <v>8.3666239999999998</v>
      </c>
      <c r="C26735" s="3">
        <v>412</v>
      </c>
      <c r="D26735" s="4">
        <v>14700</v>
      </c>
      <c r="E26735" t="s">
        <v>12437</v>
      </c>
      <c r="F26735" s="4" t="s">
        <v>12102</v>
      </c>
      <c r="G26735" s="5">
        <v>386</v>
      </c>
      <c r="H26735" s="6">
        <v>5.1679599999999999E-2</v>
      </c>
      <c r="I26735" s="7">
        <v>52.273000000000003</v>
      </c>
    </row>
    <row r="26736" spans="1:11" x14ac:dyDescent="0.25">
      <c r="A26736">
        <v>33844</v>
      </c>
      <c r="B26736" s="2">
        <v>8.3611459999999997</v>
      </c>
      <c r="C26736" s="3">
        <v>34000</v>
      </c>
      <c r="D26736" s="4">
        <v>29460</v>
      </c>
      <c r="E26736" t="s">
        <v>6930</v>
      </c>
      <c r="F26736" s="4" t="s">
        <v>6689</v>
      </c>
      <c r="G26736" s="5">
        <v>22503</v>
      </c>
      <c r="H26736" s="6">
        <v>0.13019910000000001</v>
      </c>
      <c r="I26736" s="7">
        <v>38.695999999999998</v>
      </c>
      <c r="J26736" s="2">
        <v>61</v>
      </c>
      <c r="K26736">
        <v>2</v>
      </c>
    </row>
    <row r="26737" spans="1:11" x14ac:dyDescent="0.25">
      <c r="A26737">
        <v>74650</v>
      </c>
      <c r="B26737" s="2">
        <v>8.3556629999999998</v>
      </c>
      <c r="C26737" s="3">
        <v>666</v>
      </c>
      <c r="D26737" s="4">
        <v>46140</v>
      </c>
      <c r="E26737" t="s">
        <v>3853</v>
      </c>
      <c r="F26737" s="4" t="s">
        <v>13462</v>
      </c>
      <c r="G26737" s="5">
        <v>407</v>
      </c>
      <c r="H26737" s="6">
        <v>0.1105651</v>
      </c>
      <c r="I26737" s="7">
        <v>42.082999999999998</v>
      </c>
    </row>
    <row r="26738" spans="1:11" x14ac:dyDescent="0.25">
      <c r="A26738">
        <v>97882</v>
      </c>
      <c r="B26738" s="2">
        <v>8.3543710000000004</v>
      </c>
      <c r="C26738" s="3">
        <v>7610</v>
      </c>
      <c r="D26738" s="4">
        <v>25840</v>
      </c>
      <c r="E26738" t="s">
        <v>6842</v>
      </c>
      <c r="F26738" s="4" t="s">
        <v>16170</v>
      </c>
      <c r="G26738" s="5">
        <v>4987</v>
      </c>
      <c r="H26738" s="6">
        <v>8.2999199999999995E-2</v>
      </c>
      <c r="I26738" s="7">
        <v>46.844999999999999</v>
      </c>
      <c r="J26738" s="2">
        <v>57</v>
      </c>
      <c r="K26738">
        <v>1</v>
      </c>
    </row>
    <row r="26739" spans="1:11" x14ac:dyDescent="0.25">
      <c r="A26739">
        <v>81058</v>
      </c>
      <c r="B26739" s="2">
        <v>8.3530119999999997</v>
      </c>
      <c r="C26739" s="3">
        <v>934</v>
      </c>
      <c r="E26739" t="s">
        <v>14576</v>
      </c>
      <c r="F26739" s="4" t="s">
        <v>14477</v>
      </c>
      <c r="G26739" s="5">
        <v>694</v>
      </c>
      <c r="H26739" s="6">
        <v>9.3659900000000004E-2</v>
      </c>
      <c r="I26739" s="7">
        <v>45</v>
      </c>
    </row>
    <row r="26740" spans="1:11" x14ac:dyDescent="0.25">
      <c r="A26740">
        <v>18070</v>
      </c>
      <c r="B26740" s="2">
        <v>8.3527249999999995</v>
      </c>
      <c r="C26740" s="3">
        <v>961</v>
      </c>
      <c r="D26740" s="4">
        <v>39740</v>
      </c>
      <c r="E26740" t="s">
        <v>3967</v>
      </c>
      <c r="F26740" s="4" t="s">
        <v>3003</v>
      </c>
      <c r="G26740" s="5">
        <v>507</v>
      </c>
      <c r="H26740" s="6">
        <v>5.52268E-2</v>
      </c>
      <c r="I26740" s="7">
        <v>51.640999999999998</v>
      </c>
    </row>
    <row r="26741" spans="1:11" x14ac:dyDescent="0.25">
      <c r="A26741">
        <v>75845</v>
      </c>
      <c r="B26741" s="2">
        <v>8.3519299999999994</v>
      </c>
      <c r="C26741" s="3">
        <v>4656</v>
      </c>
      <c r="D26741" s="4">
        <v>26660</v>
      </c>
      <c r="E26741" t="s">
        <v>612</v>
      </c>
      <c r="F26741" s="4" t="s">
        <v>13752</v>
      </c>
      <c r="G26741" s="5">
        <v>2809</v>
      </c>
      <c r="H26741" s="6">
        <v>8.7188600000000005E-2</v>
      </c>
      <c r="I26741" s="7">
        <v>46.116999999999997</v>
      </c>
    </row>
    <row r="26742" spans="1:11" x14ac:dyDescent="0.25">
      <c r="A26742">
        <v>97469</v>
      </c>
      <c r="B26742" s="2">
        <v>8.3507739999999995</v>
      </c>
      <c r="C26742" s="3">
        <v>2739</v>
      </c>
      <c r="D26742" s="4">
        <v>40700</v>
      </c>
      <c r="E26742" t="s">
        <v>16264</v>
      </c>
      <c r="F26742" s="4" t="s">
        <v>16170</v>
      </c>
      <c r="G26742" s="5">
        <v>2020</v>
      </c>
      <c r="H26742" s="6">
        <v>7.5210299999999994E-2</v>
      </c>
      <c r="I26742" s="7">
        <v>48.182000000000002</v>
      </c>
    </row>
    <row r="26743" spans="1:11" x14ac:dyDescent="0.25">
      <c r="A26743">
        <v>72843</v>
      </c>
      <c r="B26743" s="2">
        <v>8.3498889999999992</v>
      </c>
      <c r="C26743" s="3">
        <v>2517</v>
      </c>
      <c r="D26743" s="4">
        <v>40780</v>
      </c>
      <c r="E26743" t="s">
        <v>2967</v>
      </c>
      <c r="F26743" s="4" t="s">
        <v>13183</v>
      </c>
      <c r="G26743" s="5">
        <v>1680</v>
      </c>
      <c r="H26743" s="6">
        <v>8.7447899999999995E-2</v>
      </c>
      <c r="I26743" s="7">
        <v>46.058</v>
      </c>
    </row>
    <row r="26744" spans="1:11" x14ac:dyDescent="0.25">
      <c r="A26744">
        <v>92105</v>
      </c>
      <c r="B26744" s="2">
        <v>8.3397810000000003</v>
      </c>
      <c r="C26744" s="3">
        <v>71333</v>
      </c>
      <c r="D26744" s="4">
        <v>41740</v>
      </c>
      <c r="E26744" t="s">
        <v>14226</v>
      </c>
      <c r="F26744" s="4" t="s">
        <v>15368</v>
      </c>
      <c r="G26744" s="5">
        <v>40556</v>
      </c>
      <c r="H26744" s="6">
        <v>0.13548830000000001</v>
      </c>
      <c r="I26744" s="7">
        <v>37.753999999999998</v>
      </c>
      <c r="J26744" s="2">
        <v>37.444400000000002</v>
      </c>
      <c r="K26744">
        <v>9</v>
      </c>
    </row>
    <row r="26745" spans="1:11" x14ac:dyDescent="0.25">
      <c r="A26745">
        <v>62819</v>
      </c>
      <c r="B26745" s="2">
        <v>8.3299880000000002</v>
      </c>
      <c r="C26745" s="3">
        <v>517</v>
      </c>
      <c r="E26745" t="s">
        <v>7886</v>
      </c>
      <c r="F26745" s="4" t="s">
        <v>11490</v>
      </c>
      <c r="G26745" s="5">
        <v>360</v>
      </c>
      <c r="H26745" s="6">
        <v>0.13333329999999999</v>
      </c>
      <c r="I26745" s="7">
        <v>38.125</v>
      </c>
    </row>
    <row r="26746" spans="1:11" x14ac:dyDescent="0.25">
      <c r="A26746">
        <v>99761</v>
      </c>
      <c r="B26746" s="2">
        <v>8.3298439999999996</v>
      </c>
      <c r="C26746" s="3">
        <v>451</v>
      </c>
      <c r="E26746" t="s">
        <v>16733</v>
      </c>
      <c r="F26746" s="4" t="s">
        <v>16604</v>
      </c>
      <c r="G26746" s="5">
        <v>236</v>
      </c>
      <c r="H26746" s="6">
        <v>2.1186400000000001E-2</v>
      </c>
      <c r="I26746" s="7">
        <v>57.5</v>
      </c>
    </row>
    <row r="26747" spans="1:11" x14ac:dyDescent="0.25">
      <c r="A26747">
        <v>15434</v>
      </c>
      <c r="B26747" s="2">
        <v>8.3297290000000004</v>
      </c>
      <c r="C26747" s="3">
        <v>321</v>
      </c>
      <c r="D26747" s="4">
        <v>38300</v>
      </c>
      <c r="E26747" t="s">
        <v>3142</v>
      </c>
      <c r="F26747" s="4" t="s">
        <v>3003</v>
      </c>
      <c r="G26747" s="5">
        <v>238</v>
      </c>
      <c r="H26747" s="6">
        <v>6.2761499999999998E-2</v>
      </c>
      <c r="I26747" s="7">
        <v>50.313000000000002</v>
      </c>
    </row>
    <row r="26748" spans="1:11" x14ac:dyDescent="0.25">
      <c r="A26748">
        <v>7514</v>
      </c>
      <c r="B26748" s="2">
        <v>8.326886</v>
      </c>
      <c r="C26748" s="3">
        <v>19094</v>
      </c>
      <c r="D26748" s="4">
        <v>35620</v>
      </c>
      <c r="E26748" t="s">
        <v>1445</v>
      </c>
      <c r="F26748" s="4" t="s">
        <v>1341</v>
      </c>
      <c r="G26748" s="5">
        <v>11635</v>
      </c>
      <c r="H26748" s="6">
        <v>0.1039017</v>
      </c>
      <c r="I26748" s="7">
        <v>43.195999999999998</v>
      </c>
    </row>
    <row r="26749" spans="1:11" x14ac:dyDescent="0.25">
      <c r="A26749">
        <v>73565</v>
      </c>
      <c r="B26749" s="2">
        <v>8.323931</v>
      </c>
      <c r="C26749" s="3">
        <v>1008</v>
      </c>
      <c r="E26749" t="s">
        <v>9966</v>
      </c>
      <c r="F26749" s="4" t="s">
        <v>13462</v>
      </c>
      <c r="G26749" s="5">
        <v>708</v>
      </c>
      <c r="H26749" s="6">
        <v>0.1144068</v>
      </c>
      <c r="I26749" s="7">
        <v>41.375</v>
      </c>
    </row>
    <row r="26750" spans="1:11" x14ac:dyDescent="0.25">
      <c r="A26750">
        <v>72101</v>
      </c>
      <c r="B26750" s="2">
        <v>8.3232350000000004</v>
      </c>
      <c r="C26750" s="3">
        <v>3157</v>
      </c>
      <c r="E26750" t="s">
        <v>13274</v>
      </c>
      <c r="F26750" s="4" t="s">
        <v>13183</v>
      </c>
      <c r="G26750" s="5">
        <v>2203</v>
      </c>
      <c r="H26750" s="6">
        <v>0.1052632</v>
      </c>
      <c r="I26750" s="7">
        <v>42.954999999999998</v>
      </c>
      <c r="J26750" s="2">
        <v>56</v>
      </c>
      <c r="K26750">
        <v>1</v>
      </c>
    </row>
    <row r="26751" spans="1:11" x14ac:dyDescent="0.25">
      <c r="A26751">
        <v>29691</v>
      </c>
      <c r="B26751" s="2">
        <v>8.321002</v>
      </c>
      <c r="C26751" s="3">
        <v>10935</v>
      </c>
      <c r="D26751" s="4">
        <v>42860</v>
      </c>
      <c r="E26751" t="s">
        <v>6316</v>
      </c>
      <c r="F26751" s="4" t="s">
        <v>6130</v>
      </c>
      <c r="G26751" s="5">
        <v>7126</v>
      </c>
      <c r="H26751" s="6">
        <v>0.13273470000000001</v>
      </c>
      <c r="I26751" s="7">
        <v>38.207000000000001</v>
      </c>
      <c r="J26751" s="2">
        <v>69</v>
      </c>
      <c r="K26751">
        <v>1</v>
      </c>
    </row>
    <row r="26752" spans="1:11" x14ac:dyDescent="0.25">
      <c r="A26752">
        <v>38361</v>
      </c>
      <c r="B26752" s="2">
        <v>8.3191279999999992</v>
      </c>
      <c r="C26752" s="3">
        <v>1054</v>
      </c>
      <c r="E26752" t="s">
        <v>7575</v>
      </c>
      <c r="F26752" s="4" t="s">
        <v>7348</v>
      </c>
      <c r="G26752" s="5">
        <v>699</v>
      </c>
      <c r="H26752" s="6">
        <v>9.5714300000000002E-2</v>
      </c>
      <c r="I26752" s="7">
        <v>44.6</v>
      </c>
    </row>
    <row r="26753" spans="1:11" x14ac:dyDescent="0.25">
      <c r="A26753">
        <v>29812</v>
      </c>
      <c r="B26753" s="2">
        <v>8.31724</v>
      </c>
      <c r="C26753" s="3">
        <v>11336</v>
      </c>
      <c r="E26753" t="s">
        <v>6327</v>
      </c>
      <c r="F26753" s="4" t="s">
        <v>6130</v>
      </c>
      <c r="G26753" s="5">
        <v>7191</v>
      </c>
      <c r="H26753" s="6">
        <v>0.1181869</v>
      </c>
      <c r="I26753" s="7">
        <v>40.713999999999999</v>
      </c>
    </row>
    <row r="26754" spans="1:11" x14ac:dyDescent="0.25">
      <c r="A26754">
        <v>22726</v>
      </c>
      <c r="B26754" s="2">
        <v>8.3154529999999998</v>
      </c>
      <c r="C26754" s="3">
        <v>474</v>
      </c>
      <c r="D26754" s="4">
        <v>47900</v>
      </c>
      <c r="E26754" t="s">
        <v>4716</v>
      </c>
      <c r="F26754" s="4" t="s">
        <v>4335</v>
      </c>
      <c r="G26754" s="5">
        <v>279</v>
      </c>
      <c r="H26754" s="6">
        <v>0.12186379999999999</v>
      </c>
      <c r="I26754" s="7">
        <v>40.078000000000003</v>
      </c>
    </row>
    <row r="26755" spans="1:11" x14ac:dyDescent="0.25">
      <c r="A26755">
        <v>13204</v>
      </c>
      <c r="B26755" s="2">
        <v>8.3124199999999995</v>
      </c>
      <c r="C26755" s="3">
        <v>19983</v>
      </c>
      <c r="D26755" s="4">
        <v>45060</v>
      </c>
      <c r="E26755" t="s">
        <v>2548</v>
      </c>
      <c r="F26755" s="4" t="s">
        <v>1280</v>
      </c>
      <c r="G26755" s="5">
        <v>12387</v>
      </c>
      <c r="H26755" s="6">
        <v>0.18244930000000001</v>
      </c>
      <c r="I26755" s="7">
        <v>29.606999999999999</v>
      </c>
      <c r="J26755" s="2">
        <v>40.444400000000002</v>
      </c>
      <c r="K26755">
        <v>9</v>
      </c>
    </row>
    <row r="26756" spans="1:11" x14ac:dyDescent="0.25">
      <c r="A26756">
        <v>66616</v>
      </c>
      <c r="B26756" s="2">
        <v>8.3084880000000005</v>
      </c>
      <c r="C26756" s="3">
        <v>5705</v>
      </c>
      <c r="D26756" s="4">
        <v>45820</v>
      </c>
      <c r="E26756" t="s">
        <v>8883</v>
      </c>
      <c r="F26756" s="4" t="s">
        <v>12494</v>
      </c>
      <c r="G26756" s="5">
        <v>4035</v>
      </c>
      <c r="H26756" s="6">
        <v>7.6313199999999998E-2</v>
      </c>
      <c r="I26756" s="7">
        <v>47.945999999999998</v>
      </c>
      <c r="J26756" s="2">
        <v>48</v>
      </c>
      <c r="K26756">
        <v>1</v>
      </c>
    </row>
    <row r="26757" spans="1:11" x14ac:dyDescent="0.25">
      <c r="A26757">
        <v>13054</v>
      </c>
      <c r="B26757" s="2">
        <v>8.3072820000000007</v>
      </c>
      <c r="C26757" s="3">
        <v>1536</v>
      </c>
      <c r="D26757" s="4">
        <v>46540</v>
      </c>
      <c r="E26757" t="s">
        <v>2485</v>
      </c>
      <c r="F26757" s="4" t="s">
        <v>1280</v>
      </c>
      <c r="G26757" s="5">
        <v>1003</v>
      </c>
      <c r="H26757" s="6">
        <v>6.3744999999999996E-2</v>
      </c>
      <c r="I26757" s="7">
        <v>50.113999999999997</v>
      </c>
      <c r="J26757" s="2">
        <v>11</v>
      </c>
      <c r="K26757">
        <v>1</v>
      </c>
    </row>
    <row r="26758" spans="1:11" x14ac:dyDescent="0.25">
      <c r="A26758">
        <v>98934</v>
      </c>
      <c r="B26758" s="2">
        <v>8.3068679999999997</v>
      </c>
      <c r="C26758" s="3">
        <v>1019</v>
      </c>
      <c r="D26758" s="4">
        <v>21260</v>
      </c>
      <c r="E26758" t="s">
        <v>16522</v>
      </c>
      <c r="F26758" s="4" t="s">
        <v>16344</v>
      </c>
      <c r="G26758" s="5">
        <v>726</v>
      </c>
      <c r="H26758" s="6">
        <v>0.13911850000000001</v>
      </c>
      <c r="I26758" s="7">
        <v>37.082999999999998</v>
      </c>
      <c r="J26758" s="2">
        <v>62</v>
      </c>
      <c r="K26758">
        <v>1</v>
      </c>
    </row>
    <row r="26759" spans="1:11" x14ac:dyDescent="0.25">
      <c r="A26759">
        <v>86435</v>
      </c>
      <c r="B26759" s="2">
        <v>8.3066689999999994</v>
      </c>
      <c r="C26759" s="3">
        <v>126</v>
      </c>
      <c r="D26759" s="4">
        <v>22380</v>
      </c>
      <c r="E26759" t="s">
        <v>15103</v>
      </c>
      <c r="F26759" s="4" t="s">
        <v>14962</v>
      </c>
      <c r="G26759" s="5">
        <v>94</v>
      </c>
      <c r="H26759" s="6">
        <v>9.4736799999999996E-2</v>
      </c>
      <c r="I26759" s="7">
        <v>44.75</v>
      </c>
    </row>
    <row r="26760" spans="1:11" x14ac:dyDescent="0.25">
      <c r="A26760">
        <v>87943</v>
      </c>
      <c r="B26760" s="2">
        <v>8.3066040000000001</v>
      </c>
      <c r="C26760" s="3">
        <v>187</v>
      </c>
      <c r="E26760" t="s">
        <v>6410</v>
      </c>
      <c r="F26760" s="4" t="s">
        <v>15124</v>
      </c>
      <c r="G26760" s="5">
        <v>172</v>
      </c>
      <c r="H26760" s="6">
        <v>9.2485499999999998E-2</v>
      </c>
      <c r="I26760" s="7">
        <v>45.139000000000003</v>
      </c>
    </row>
    <row r="26761" spans="1:11" x14ac:dyDescent="0.25">
      <c r="A26761">
        <v>46224</v>
      </c>
      <c r="B26761" s="2">
        <v>8.3012560000000004</v>
      </c>
      <c r="C26761" s="3">
        <v>35509</v>
      </c>
      <c r="D26761" s="4">
        <v>26900</v>
      </c>
      <c r="E26761" t="s">
        <v>8839</v>
      </c>
      <c r="F26761" s="4" t="s">
        <v>8800</v>
      </c>
      <c r="G26761" s="5">
        <v>22181</v>
      </c>
      <c r="H26761" s="6">
        <v>0.16932649999999999</v>
      </c>
      <c r="I26761" s="7">
        <v>31.86</v>
      </c>
      <c r="J26761" s="2">
        <v>48.125</v>
      </c>
      <c r="K26761">
        <v>8</v>
      </c>
    </row>
    <row r="26762" spans="1:11" x14ac:dyDescent="0.25">
      <c r="A26762">
        <v>38941</v>
      </c>
      <c r="B26762" s="2">
        <v>8.2953449999999993</v>
      </c>
      <c r="C26762" s="3">
        <v>5024</v>
      </c>
      <c r="D26762" s="4">
        <v>24900</v>
      </c>
      <c r="E26762" t="s">
        <v>7725</v>
      </c>
      <c r="F26762" s="4" t="s">
        <v>7633</v>
      </c>
      <c r="G26762" s="5">
        <v>2519</v>
      </c>
      <c r="H26762" s="6">
        <v>0.2048432</v>
      </c>
      <c r="I26762" s="7">
        <v>25.722000000000001</v>
      </c>
    </row>
    <row r="26763" spans="1:11" x14ac:dyDescent="0.25">
      <c r="A26763">
        <v>87728</v>
      </c>
      <c r="B26763" s="2">
        <v>8.2946840000000002</v>
      </c>
      <c r="C26763" s="3">
        <v>340</v>
      </c>
      <c r="E26763" t="s">
        <v>9639</v>
      </c>
      <c r="F26763" s="4" t="s">
        <v>15124</v>
      </c>
      <c r="G26763" s="5">
        <v>240</v>
      </c>
      <c r="H26763" s="6">
        <v>0.17012450000000001</v>
      </c>
      <c r="I26763" s="7">
        <v>31.719000000000001</v>
      </c>
    </row>
    <row r="26764" spans="1:11" x14ac:dyDescent="0.25">
      <c r="A26764">
        <v>27891</v>
      </c>
      <c r="B26764" s="2">
        <v>8.2937469999999998</v>
      </c>
      <c r="C26764" s="3">
        <v>5346</v>
      </c>
      <c r="D26764" s="4">
        <v>40580</v>
      </c>
      <c r="E26764" t="s">
        <v>5803</v>
      </c>
      <c r="F26764" s="4" t="s">
        <v>5642</v>
      </c>
      <c r="G26764" s="5">
        <v>3680</v>
      </c>
      <c r="H26764" s="6">
        <v>7.4728299999999998E-2</v>
      </c>
      <c r="I26764" s="7">
        <v>48.201000000000001</v>
      </c>
    </row>
    <row r="26765" spans="1:11" x14ac:dyDescent="0.25">
      <c r="A26765">
        <v>35151</v>
      </c>
      <c r="B26765" s="2">
        <v>8.2916150000000002</v>
      </c>
      <c r="C26765" s="3">
        <v>7307</v>
      </c>
      <c r="D26765" s="4">
        <v>45180</v>
      </c>
      <c r="E26765" t="s">
        <v>7072</v>
      </c>
      <c r="F26765" s="4" t="s">
        <v>7027</v>
      </c>
      <c r="G26765" s="5">
        <v>5228</v>
      </c>
      <c r="H26765" s="6">
        <v>7.5745999999999994E-2</v>
      </c>
      <c r="I26765" s="7">
        <v>48.018000000000001</v>
      </c>
    </row>
    <row r="26766" spans="1:11" x14ac:dyDescent="0.25">
      <c r="A26766">
        <v>72010</v>
      </c>
      <c r="B26766" s="2">
        <v>8.2892930000000007</v>
      </c>
      <c r="C26766" s="3">
        <v>7019</v>
      </c>
      <c r="D26766" s="4">
        <v>42620</v>
      </c>
      <c r="E26766" t="s">
        <v>13247</v>
      </c>
      <c r="F26766" s="4" t="s">
        <v>13183</v>
      </c>
      <c r="G26766" s="5">
        <v>4466</v>
      </c>
      <c r="H26766" s="6">
        <v>0.1021048</v>
      </c>
      <c r="I26766" s="7">
        <v>43.463000000000001</v>
      </c>
      <c r="J26766" s="2">
        <v>82</v>
      </c>
      <c r="K26766">
        <v>1</v>
      </c>
    </row>
    <row r="26767" spans="1:11" x14ac:dyDescent="0.25">
      <c r="A26767">
        <v>92225</v>
      </c>
      <c r="B26767" s="2">
        <v>8.2842479999999998</v>
      </c>
      <c r="C26767" s="3">
        <v>23509</v>
      </c>
      <c r="D26767" s="4">
        <v>40140</v>
      </c>
      <c r="E26767" t="s">
        <v>6540</v>
      </c>
      <c r="F26767" s="4" t="s">
        <v>15368</v>
      </c>
      <c r="G26767" s="5">
        <v>16607</v>
      </c>
      <c r="H26767" s="6">
        <v>9.1286800000000001E-2</v>
      </c>
      <c r="I26767" s="7">
        <v>45.325000000000003</v>
      </c>
      <c r="J26767" s="2">
        <v>39.5</v>
      </c>
      <c r="K26767">
        <v>4</v>
      </c>
    </row>
    <row r="26768" spans="1:11" x14ac:dyDescent="0.25">
      <c r="A26768">
        <v>15945</v>
      </c>
      <c r="B26768" s="2">
        <v>8.2802430000000005</v>
      </c>
      <c r="C26768" s="3">
        <v>180</v>
      </c>
      <c r="D26768" s="4">
        <v>27780</v>
      </c>
      <c r="E26768" t="s">
        <v>3365</v>
      </c>
      <c r="F26768" s="4" t="s">
        <v>3003</v>
      </c>
      <c r="G26768" s="5">
        <v>129</v>
      </c>
      <c r="H26768" s="6">
        <v>0.13846149999999999</v>
      </c>
      <c r="I26768" s="7">
        <v>37.167000000000002</v>
      </c>
    </row>
    <row r="26769" spans="1:12" x14ac:dyDescent="0.25">
      <c r="A26769">
        <v>36105</v>
      </c>
      <c r="B26769" s="2">
        <v>8.2782990000000005</v>
      </c>
      <c r="C26769" s="3">
        <v>11097</v>
      </c>
      <c r="D26769" s="4">
        <v>33860</v>
      </c>
      <c r="E26769" t="s">
        <v>2277</v>
      </c>
      <c r="F26769" s="4" t="s">
        <v>7027</v>
      </c>
      <c r="G26769" s="5">
        <v>7989</v>
      </c>
      <c r="H26769" s="6">
        <v>0.13817270000000001</v>
      </c>
      <c r="I26769" s="7">
        <v>37.213999999999999</v>
      </c>
      <c r="J26769" s="2">
        <v>41.5</v>
      </c>
      <c r="K26769">
        <v>2</v>
      </c>
    </row>
    <row r="26770" spans="1:12" x14ac:dyDescent="0.25">
      <c r="A26770">
        <v>14613</v>
      </c>
      <c r="B26770" s="2">
        <v>8.2746759999999995</v>
      </c>
      <c r="C26770" s="3">
        <v>12211</v>
      </c>
      <c r="D26770" s="4">
        <v>40380</v>
      </c>
      <c r="E26770" t="s">
        <v>458</v>
      </c>
      <c r="F26770" s="4" t="s">
        <v>1280</v>
      </c>
      <c r="G26770" s="5">
        <v>7153</v>
      </c>
      <c r="H26770" s="6">
        <v>0.15138380000000001</v>
      </c>
      <c r="I26770" s="7">
        <v>34.924999999999997</v>
      </c>
      <c r="J26770" s="2">
        <v>40.25</v>
      </c>
      <c r="K26770">
        <v>4</v>
      </c>
    </row>
    <row r="26771" spans="1:12" x14ac:dyDescent="0.25">
      <c r="A26771">
        <v>35481</v>
      </c>
      <c r="B26771" s="2">
        <v>8.2723469999999999</v>
      </c>
      <c r="C26771" s="3">
        <v>3901</v>
      </c>
      <c r="D26771" s="4">
        <v>46220</v>
      </c>
      <c r="E26771" t="s">
        <v>7100</v>
      </c>
      <c r="F26771" s="4" t="s">
        <v>7027</v>
      </c>
      <c r="G26771" s="5">
        <v>2575</v>
      </c>
      <c r="H26771" s="6">
        <v>8.6568300000000001E-2</v>
      </c>
      <c r="I26771" s="7">
        <v>46.125</v>
      </c>
      <c r="J26771" s="2">
        <v>51</v>
      </c>
      <c r="K26771">
        <v>1</v>
      </c>
    </row>
    <row r="26772" spans="1:12" x14ac:dyDescent="0.25">
      <c r="A26772">
        <v>61603</v>
      </c>
      <c r="B26772" s="2">
        <v>8.2694109999999998</v>
      </c>
      <c r="C26772" s="3">
        <v>16503</v>
      </c>
      <c r="D26772" s="4">
        <v>37900</v>
      </c>
      <c r="E26772" t="s">
        <v>11779</v>
      </c>
      <c r="F26772" s="4" t="s">
        <v>11490</v>
      </c>
      <c r="G26772" s="5">
        <v>9687</v>
      </c>
      <c r="H26772" s="6">
        <v>0.13719419999999999</v>
      </c>
      <c r="I26772" s="7">
        <v>37.371000000000002</v>
      </c>
      <c r="J26772" s="2">
        <v>51.4</v>
      </c>
      <c r="K26772">
        <v>10</v>
      </c>
      <c r="L26772" s="2">
        <v>95.7</v>
      </c>
    </row>
    <row r="26773" spans="1:12" x14ac:dyDescent="0.25">
      <c r="A26773">
        <v>31789</v>
      </c>
      <c r="B26773" s="2">
        <v>8.2668839999999992</v>
      </c>
      <c r="C26773" s="3">
        <v>1254</v>
      </c>
      <c r="D26773" s="4">
        <v>10500</v>
      </c>
      <c r="E26773" t="s">
        <v>800</v>
      </c>
      <c r="F26773" s="4" t="s">
        <v>6363</v>
      </c>
      <c r="G26773" s="5">
        <v>870</v>
      </c>
      <c r="H26773" s="6">
        <v>8.7256E-2</v>
      </c>
      <c r="I26773" s="7">
        <v>46</v>
      </c>
    </row>
    <row r="26774" spans="1:12" x14ac:dyDescent="0.25">
      <c r="A26774">
        <v>32058</v>
      </c>
      <c r="B26774" s="2">
        <v>8.2659610000000008</v>
      </c>
      <c r="C26774" s="3">
        <v>4316</v>
      </c>
      <c r="E26774" t="s">
        <v>6699</v>
      </c>
      <c r="F26774" s="4" t="s">
        <v>6689</v>
      </c>
      <c r="G26774" s="5">
        <v>2990</v>
      </c>
      <c r="H26774" s="6">
        <v>7.28853E-2</v>
      </c>
      <c r="I26774" s="7">
        <v>48.481999999999999</v>
      </c>
      <c r="J26774" s="2">
        <v>85</v>
      </c>
      <c r="K26774">
        <v>1</v>
      </c>
    </row>
    <row r="26775" spans="1:12" x14ac:dyDescent="0.25">
      <c r="A26775">
        <v>95660</v>
      </c>
      <c r="B26775" s="2">
        <v>8.2604609999999994</v>
      </c>
      <c r="C26775" s="3">
        <v>33013</v>
      </c>
      <c r="D26775" s="4">
        <v>40900</v>
      </c>
      <c r="E26775" t="s">
        <v>15969</v>
      </c>
      <c r="F26775" s="4" t="s">
        <v>15368</v>
      </c>
      <c r="G26775" s="5">
        <v>19989</v>
      </c>
      <c r="H26775" s="6">
        <v>0.10035520000000001</v>
      </c>
      <c r="I26775" s="7">
        <v>43.734999999999999</v>
      </c>
      <c r="J26775" s="2">
        <v>55.363599999999998</v>
      </c>
      <c r="K26775">
        <v>11</v>
      </c>
      <c r="L26775" s="2">
        <v>99.2</v>
      </c>
    </row>
    <row r="26776" spans="1:12" x14ac:dyDescent="0.25">
      <c r="A26776">
        <v>70444</v>
      </c>
      <c r="B26776" s="2">
        <v>8.2540279999999999</v>
      </c>
      <c r="C26776" s="3">
        <v>9927</v>
      </c>
      <c r="D26776" s="4">
        <v>25220</v>
      </c>
      <c r="E26776" t="s">
        <v>12987</v>
      </c>
      <c r="F26776" s="4" t="s">
        <v>12927</v>
      </c>
      <c r="G26776" s="5">
        <v>6890</v>
      </c>
      <c r="H26776" s="6">
        <v>0.1091278</v>
      </c>
      <c r="I26776" s="7">
        <v>42.218000000000004</v>
      </c>
    </row>
    <row r="26777" spans="1:12" x14ac:dyDescent="0.25">
      <c r="A26777">
        <v>74039</v>
      </c>
      <c r="B26777" s="2">
        <v>8.2517639999999997</v>
      </c>
      <c r="C26777" s="3">
        <v>3940</v>
      </c>
      <c r="D26777" s="4">
        <v>46140</v>
      </c>
      <c r="E26777" t="s">
        <v>13598</v>
      </c>
      <c r="F26777" s="4" t="s">
        <v>13462</v>
      </c>
      <c r="G26777" s="5">
        <v>2573</v>
      </c>
      <c r="H26777" s="6">
        <v>7.4203599999999995E-2</v>
      </c>
      <c r="I26777" s="7">
        <v>48.25</v>
      </c>
      <c r="J26777" s="2">
        <v>47</v>
      </c>
      <c r="K26777">
        <v>1</v>
      </c>
    </row>
    <row r="26778" spans="1:12" x14ac:dyDescent="0.25">
      <c r="A26778">
        <v>98266</v>
      </c>
      <c r="B26778" s="2">
        <v>8.2504989999999996</v>
      </c>
      <c r="C26778" s="3">
        <v>4043</v>
      </c>
      <c r="D26778" s="4">
        <v>13380</v>
      </c>
      <c r="E26778" t="s">
        <v>16384</v>
      </c>
      <c r="F26778" s="4" t="s">
        <v>16344</v>
      </c>
      <c r="G26778" s="5">
        <v>2720</v>
      </c>
      <c r="H26778" s="6">
        <v>9.4117599999999996E-2</v>
      </c>
      <c r="I26778" s="7">
        <v>44.805999999999997</v>
      </c>
      <c r="J26778" s="2">
        <v>43</v>
      </c>
      <c r="K26778">
        <v>1</v>
      </c>
    </row>
    <row r="26779" spans="1:12" x14ac:dyDescent="0.25">
      <c r="A26779">
        <v>28301</v>
      </c>
      <c r="B26779" s="2">
        <v>8.2472799999999999</v>
      </c>
      <c r="C26779" s="3">
        <v>17781</v>
      </c>
      <c r="D26779" s="4">
        <v>22180</v>
      </c>
      <c r="E26779" t="s">
        <v>2490</v>
      </c>
      <c r="F26779" s="4" t="s">
        <v>5642</v>
      </c>
      <c r="G26779" s="5">
        <v>10725</v>
      </c>
      <c r="H26779" s="6">
        <v>0.18487790000000001</v>
      </c>
      <c r="I26779" s="7">
        <v>29.12</v>
      </c>
      <c r="J26779" s="2">
        <v>45.875</v>
      </c>
      <c r="K26779">
        <v>8</v>
      </c>
    </row>
    <row r="26780" spans="1:12" x14ac:dyDescent="0.25">
      <c r="A26780">
        <v>42726</v>
      </c>
      <c r="B26780" s="2">
        <v>8.2438839999999995</v>
      </c>
      <c r="C26780" s="3">
        <v>5243</v>
      </c>
      <c r="E26780" t="s">
        <v>8283</v>
      </c>
      <c r="F26780" s="4" t="s">
        <v>7883</v>
      </c>
      <c r="G26780" s="5">
        <v>3463</v>
      </c>
      <c r="H26780" s="6">
        <v>8.9517799999999995E-2</v>
      </c>
      <c r="I26780" s="7">
        <v>45.597999999999999</v>
      </c>
    </row>
    <row r="26781" spans="1:12" x14ac:dyDescent="0.25">
      <c r="A26781">
        <v>77423</v>
      </c>
      <c r="B26781" s="2">
        <v>8.2416319999999992</v>
      </c>
      <c r="C26781" s="3">
        <v>9739</v>
      </c>
      <c r="D26781" s="4">
        <v>26420</v>
      </c>
      <c r="E26781" t="s">
        <v>14047</v>
      </c>
      <c r="F26781" s="4" t="s">
        <v>13752</v>
      </c>
      <c r="G26781" s="5">
        <v>5948</v>
      </c>
      <c r="H26781" s="6">
        <v>0.12523110000000001</v>
      </c>
      <c r="I26781" s="7">
        <v>39.421999999999997</v>
      </c>
    </row>
    <row r="26782" spans="1:12" x14ac:dyDescent="0.25">
      <c r="A26782">
        <v>73057</v>
      </c>
      <c r="B26782" s="2">
        <v>8.2398199999999999</v>
      </c>
      <c r="C26782" s="3">
        <v>2381</v>
      </c>
      <c r="E26782" t="s">
        <v>5633</v>
      </c>
      <c r="F26782" s="4" t="s">
        <v>13462</v>
      </c>
      <c r="G26782" s="5">
        <v>1620</v>
      </c>
      <c r="H26782" s="6">
        <v>0.11296299999999999</v>
      </c>
      <c r="I26782" s="7">
        <v>41.537999999999997</v>
      </c>
    </row>
    <row r="26783" spans="1:12" x14ac:dyDescent="0.25">
      <c r="A26783">
        <v>3609</v>
      </c>
      <c r="B26783" s="2">
        <v>8.2392780000000005</v>
      </c>
      <c r="C26783" s="3">
        <v>1082</v>
      </c>
      <c r="D26783" s="4">
        <v>28300</v>
      </c>
      <c r="E26783" t="s">
        <v>626</v>
      </c>
      <c r="F26783" s="4" t="s">
        <v>520</v>
      </c>
      <c r="G26783" s="5">
        <v>648</v>
      </c>
      <c r="H26783" s="6">
        <v>8.4876499999999994E-2</v>
      </c>
      <c r="I26783" s="7">
        <v>46.389000000000003</v>
      </c>
    </row>
    <row r="26784" spans="1:12" x14ac:dyDescent="0.25">
      <c r="A26784">
        <v>14748</v>
      </c>
      <c r="B26784" s="2">
        <v>8.2390150000000002</v>
      </c>
      <c r="C26784" s="3">
        <v>792</v>
      </c>
      <c r="D26784" s="4">
        <v>36460</v>
      </c>
      <c r="E26784" t="s">
        <v>2930</v>
      </c>
      <c r="F26784" s="4" t="s">
        <v>1280</v>
      </c>
      <c r="G26784" s="5">
        <v>453</v>
      </c>
      <c r="H26784" s="6">
        <v>0.1236203</v>
      </c>
      <c r="I26784" s="7">
        <v>39.688000000000002</v>
      </c>
    </row>
    <row r="26785" spans="1:11" x14ac:dyDescent="0.25">
      <c r="A26785">
        <v>95360</v>
      </c>
      <c r="B26785" s="2">
        <v>8.2372979999999991</v>
      </c>
      <c r="C26785" s="3">
        <v>11755</v>
      </c>
      <c r="D26785" s="4">
        <v>33700</v>
      </c>
      <c r="E26785" t="s">
        <v>11843</v>
      </c>
      <c r="F26785" s="4" t="s">
        <v>15368</v>
      </c>
      <c r="G26785" s="5">
        <v>6716</v>
      </c>
      <c r="H26785" s="6">
        <v>9.6634899999999996E-2</v>
      </c>
      <c r="I26785" s="7">
        <v>44.345999999999997</v>
      </c>
    </row>
    <row r="26786" spans="1:11" x14ac:dyDescent="0.25">
      <c r="A26786">
        <v>70733</v>
      </c>
      <c r="B26786" s="2">
        <v>8.2354079999999996</v>
      </c>
      <c r="C26786" s="3">
        <v>1601</v>
      </c>
      <c r="D26786" s="4">
        <v>12940</v>
      </c>
      <c r="E26786" t="s">
        <v>13060</v>
      </c>
      <c r="F26786" s="4" t="s">
        <v>12927</v>
      </c>
      <c r="G26786" s="5">
        <v>1179</v>
      </c>
      <c r="H26786" s="6">
        <v>6.69492E-2</v>
      </c>
      <c r="I26786" s="7">
        <v>49.473999999999997</v>
      </c>
    </row>
    <row r="26787" spans="1:11" x14ac:dyDescent="0.25">
      <c r="A26787">
        <v>24827</v>
      </c>
      <c r="B26787" s="2">
        <v>8.2348499999999998</v>
      </c>
      <c r="C26787" s="3">
        <v>1611</v>
      </c>
      <c r="E26787" t="s">
        <v>3576</v>
      </c>
      <c r="F26787" s="4" t="s">
        <v>5144</v>
      </c>
      <c r="G26787" s="5">
        <v>1146</v>
      </c>
      <c r="H26787" s="6">
        <v>4.0104599999999997E-2</v>
      </c>
      <c r="I26787" s="7">
        <v>54.106999999999999</v>
      </c>
      <c r="J26787" s="2">
        <v>52</v>
      </c>
      <c r="K26787">
        <v>1</v>
      </c>
    </row>
    <row r="26788" spans="1:11" x14ac:dyDescent="0.25">
      <c r="A26788">
        <v>26257</v>
      </c>
      <c r="B26788" s="2">
        <v>8.2344460000000002</v>
      </c>
      <c r="C26788" s="3">
        <v>722</v>
      </c>
      <c r="D26788" s="4">
        <v>21180</v>
      </c>
      <c r="E26788" t="s">
        <v>5513</v>
      </c>
      <c r="F26788" s="4" t="s">
        <v>5144</v>
      </c>
      <c r="G26788" s="5">
        <v>535</v>
      </c>
      <c r="H26788" s="6">
        <v>0.128972</v>
      </c>
      <c r="I26788" s="7">
        <v>38.75</v>
      </c>
    </row>
    <row r="26789" spans="1:11" x14ac:dyDescent="0.25">
      <c r="A26789">
        <v>50645</v>
      </c>
      <c r="B26789" s="2">
        <v>8.2341540000000002</v>
      </c>
      <c r="C26789" s="3">
        <v>962</v>
      </c>
      <c r="E26789" t="s">
        <v>2857</v>
      </c>
      <c r="F26789" s="4" t="s">
        <v>9593</v>
      </c>
      <c r="G26789" s="5">
        <v>677</v>
      </c>
      <c r="H26789" s="6">
        <v>8.5545700000000002E-2</v>
      </c>
      <c r="I26789" s="7">
        <v>46.25</v>
      </c>
    </row>
    <row r="26790" spans="1:11" x14ac:dyDescent="0.25">
      <c r="A26790">
        <v>31035</v>
      </c>
      <c r="B26790" s="2">
        <v>8.2337710000000008</v>
      </c>
      <c r="C26790" s="3">
        <v>1378</v>
      </c>
      <c r="E26790" t="s">
        <v>729</v>
      </c>
      <c r="F26790" s="4" t="s">
        <v>6363</v>
      </c>
      <c r="G26790" s="5">
        <v>922</v>
      </c>
      <c r="H26790" s="6">
        <v>6.0671700000000002E-2</v>
      </c>
      <c r="I26790" s="7">
        <v>50.546999999999997</v>
      </c>
    </row>
    <row r="26791" spans="1:11" x14ac:dyDescent="0.25">
      <c r="A26791">
        <v>39747</v>
      </c>
      <c r="B26791" s="2">
        <v>8.2331939999999992</v>
      </c>
      <c r="C26791" s="3">
        <v>2095</v>
      </c>
      <c r="E26791" t="s">
        <v>7858</v>
      </c>
      <c r="F26791" s="4" t="s">
        <v>7633</v>
      </c>
      <c r="G26791" s="5">
        <v>1493</v>
      </c>
      <c r="H26791" s="6">
        <v>0.1172137</v>
      </c>
      <c r="I26791" s="7">
        <v>40.776000000000003</v>
      </c>
    </row>
    <row r="26792" spans="1:11" x14ac:dyDescent="0.25">
      <c r="A26792">
        <v>74552</v>
      </c>
      <c r="B26792" s="2">
        <v>8.2326510000000006</v>
      </c>
      <c r="C26792" s="3">
        <v>1190</v>
      </c>
      <c r="E26792" t="s">
        <v>13673</v>
      </c>
      <c r="F26792" s="4" t="s">
        <v>13462</v>
      </c>
      <c r="G26792" s="5">
        <v>782</v>
      </c>
      <c r="H26792" s="6">
        <v>0.12531970000000001</v>
      </c>
      <c r="I26792" s="7">
        <v>39.375</v>
      </c>
    </row>
    <row r="26793" spans="1:11" x14ac:dyDescent="0.25">
      <c r="A26793">
        <v>73573</v>
      </c>
      <c r="B26793" s="2">
        <v>8.2320589999999996</v>
      </c>
      <c r="C26793" s="3">
        <v>2414</v>
      </c>
      <c r="E26793" t="s">
        <v>13525</v>
      </c>
      <c r="F26793" s="4" t="s">
        <v>13462</v>
      </c>
      <c r="G26793" s="5">
        <v>1685</v>
      </c>
      <c r="H26793" s="6">
        <v>0.12514829999999999</v>
      </c>
      <c r="I26793" s="7">
        <v>39.402000000000001</v>
      </c>
      <c r="J26793" s="2">
        <v>39</v>
      </c>
      <c r="K26793">
        <v>2</v>
      </c>
    </row>
    <row r="26794" spans="1:11" x14ac:dyDescent="0.25">
      <c r="A26794">
        <v>73141</v>
      </c>
      <c r="B26794" s="2">
        <v>8.23123</v>
      </c>
      <c r="C26794" s="3">
        <v>2660</v>
      </c>
      <c r="D26794" s="4">
        <v>36420</v>
      </c>
      <c r="E26794" t="s">
        <v>13492</v>
      </c>
      <c r="F26794" s="4" t="s">
        <v>13462</v>
      </c>
      <c r="G26794" s="5">
        <v>1777</v>
      </c>
      <c r="H26794" s="6">
        <v>0.1079865</v>
      </c>
      <c r="I26794" s="7">
        <v>42.360999999999997</v>
      </c>
    </row>
    <row r="26795" spans="1:11" x14ac:dyDescent="0.25">
      <c r="A26795">
        <v>54768</v>
      </c>
      <c r="B26795" s="2">
        <v>8.2297809999999991</v>
      </c>
      <c r="C26795" s="3">
        <v>6112</v>
      </c>
      <c r="D26795" s="4">
        <v>20740</v>
      </c>
      <c r="E26795" t="s">
        <v>2893</v>
      </c>
      <c r="F26795" s="4" t="s">
        <v>10031</v>
      </c>
      <c r="G26795" s="5">
        <v>4269</v>
      </c>
      <c r="H26795" s="6">
        <v>7.26165E-2</v>
      </c>
      <c r="I26795" s="7">
        <v>48.472000000000001</v>
      </c>
      <c r="J26795" s="2">
        <v>56</v>
      </c>
      <c r="K26795">
        <v>1</v>
      </c>
    </row>
    <row r="26796" spans="1:11" x14ac:dyDescent="0.25">
      <c r="A26796">
        <v>45658</v>
      </c>
      <c r="B26796" s="2">
        <v>8.2283570000000008</v>
      </c>
      <c r="C26796" s="3">
        <v>2619</v>
      </c>
      <c r="D26796" s="4">
        <v>38580</v>
      </c>
      <c r="E26796" t="s">
        <v>8715</v>
      </c>
      <c r="F26796" s="4" t="s">
        <v>8295</v>
      </c>
      <c r="G26796" s="5">
        <v>1682</v>
      </c>
      <c r="H26796" s="6">
        <v>0.1224005</v>
      </c>
      <c r="I26796" s="7">
        <v>39.868000000000002</v>
      </c>
    </row>
    <row r="26797" spans="1:11" x14ac:dyDescent="0.25">
      <c r="A26797">
        <v>37012</v>
      </c>
      <c r="B26797" s="2">
        <v>8.2274940000000001</v>
      </c>
      <c r="C26797" s="3">
        <v>2766</v>
      </c>
      <c r="E26797" t="s">
        <v>3522</v>
      </c>
      <c r="F26797" s="4" t="s">
        <v>7348</v>
      </c>
      <c r="G26797" s="5">
        <v>1934</v>
      </c>
      <c r="H26797" s="6">
        <v>5.1189199999999997E-2</v>
      </c>
      <c r="I26797" s="7">
        <v>52.162999999999997</v>
      </c>
    </row>
    <row r="26798" spans="1:11" x14ac:dyDescent="0.25">
      <c r="A26798">
        <v>36436</v>
      </c>
      <c r="B26798" s="2">
        <v>8.2269330000000007</v>
      </c>
      <c r="C26798" s="3">
        <v>476</v>
      </c>
      <c r="E26798" t="s">
        <v>7248</v>
      </c>
      <c r="F26798" s="4" t="s">
        <v>7027</v>
      </c>
      <c r="G26798" s="5">
        <v>409</v>
      </c>
      <c r="H26798" s="6">
        <v>7.0904599999999998E-2</v>
      </c>
      <c r="I26798" s="7">
        <v>48.75</v>
      </c>
    </row>
    <row r="26799" spans="1:11" x14ac:dyDescent="0.25">
      <c r="A26799">
        <v>23350</v>
      </c>
      <c r="B26799" s="2">
        <v>8.2262400000000007</v>
      </c>
      <c r="C26799" s="3">
        <v>3214</v>
      </c>
      <c r="E26799" t="s">
        <v>4853</v>
      </c>
      <c r="F26799" s="4" t="s">
        <v>4335</v>
      </c>
      <c r="G26799" s="5">
        <v>2487</v>
      </c>
      <c r="H26799" s="6">
        <v>0.1406752</v>
      </c>
      <c r="I26799" s="7">
        <v>36.685000000000002</v>
      </c>
      <c r="J26799" s="2">
        <v>57.5</v>
      </c>
      <c r="K26799">
        <v>2</v>
      </c>
    </row>
    <row r="26800" spans="1:11" x14ac:dyDescent="0.25">
      <c r="A26800">
        <v>25671</v>
      </c>
      <c r="B26800" s="2">
        <v>8.2254520000000007</v>
      </c>
      <c r="C26800" s="3">
        <v>1192</v>
      </c>
      <c r="E26800" t="s">
        <v>5397</v>
      </c>
      <c r="F26800" s="4" t="s">
        <v>5144</v>
      </c>
      <c r="G26800" s="5">
        <v>804</v>
      </c>
      <c r="H26800" s="6">
        <v>0.1019901</v>
      </c>
      <c r="I26800" s="7">
        <v>43.37</v>
      </c>
    </row>
    <row r="26801" spans="1:11" x14ac:dyDescent="0.25">
      <c r="A26801">
        <v>72740</v>
      </c>
      <c r="B26801" s="2">
        <v>8.2238319999999998</v>
      </c>
      <c r="C26801" s="3">
        <v>9126</v>
      </c>
      <c r="D26801" s="4">
        <v>22220</v>
      </c>
      <c r="E26801" t="s">
        <v>7151</v>
      </c>
      <c r="F26801" s="4" t="s">
        <v>13183</v>
      </c>
      <c r="G26801" s="5">
        <v>5967</v>
      </c>
      <c r="H26801" s="6">
        <v>9.9363300000000002E-2</v>
      </c>
      <c r="I26801" s="7">
        <v>43.822000000000003</v>
      </c>
      <c r="J26801" s="2">
        <v>62</v>
      </c>
      <c r="K26801">
        <v>1</v>
      </c>
    </row>
    <row r="26802" spans="1:11" x14ac:dyDescent="0.25">
      <c r="A26802">
        <v>31791</v>
      </c>
      <c r="B26802" s="2">
        <v>8.2204960000000007</v>
      </c>
      <c r="C26802" s="3">
        <v>11817</v>
      </c>
      <c r="D26802" s="4">
        <v>10500</v>
      </c>
      <c r="E26802" t="s">
        <v>5300</v>
      </c>
      <c r="F26802" s="4" t="s">
        <v>6363</v>
      </c>
      <c r="G26802" s="5">
        <v>7968</v>
      </c>
      <c r="H26802" s="6">
        <v>9.0475600000000003E-2</v>
      </c>
      <c r="I26802" s="7">
        <v>45.356999999999999</v>
      </c>
    </row>
    <row r="26803" spans="1:11" x14ac:dyDescent="0.25">
      <c r="A26803">
        <v>74042</v>
      </c>
      <c r="B26803" s="2">
        <v>8.2185079999999999</v>
      </c>
      <c r="C26803" s="3">
        <v>582</v>
      </c>
      <c r="E26803" t="s">
        <v>13600</v>
      </c>
      <c r="F26803" s="4" t="s">
        <v>13462</v>
      </c>
      <c r="G26803" s="5">
        <v>340</v>
      </c>
      <c r="H26803" s="6">
        <v>0.12941179999999999</v>
      </c>
      <c r="I26803" s="7">
        <v>38.625</v>
      </c>
    </row>
    <row r="26804" spans="1:11" x14ac:dyDescent="0.25">
      <c r="A26804">
        <v>4478</v>
      </c>
      <c r="B26804" s="2">
        <v>8.2183639999999993</v>
      </c>
      <c r="C26804" s="3">
        <v>296</v>
      </c>
      <c r="E26804" t="s">
        <v>850</v>
      </c>
      <c r="F26804" s="4" t="s">
        <v>701</v>
      </c>
      <c r="G26804" s="5">
        <v>259</v>
      </c>
      <c r="H26804" s="6">
        <v>0.14230770000000001</v>
      </c>
      <c r="I26804" s="7">
        <v>36.393999999999998</v>
      </c>
    </row>
    <row r="26805" spans="1:11" x14ac:dyDescent="0.25">
      <c r="A26805">
        <v>65633</v>
      </c>
      <c r="B26805" s="2">
        <v>8.2175670000000007</v>
      </c>
      <c r="C26805" s="3">
        <v>4381</v>
      </c>
      <c r="D26805" s="4">
        <v>14700</v>
      </c>
      <c r="E26805" t="s">
        <v>9015</v>
      </c>
      <c r="F26805" s="4" t="s">
        <v>12102</v>
      </c>
      <c r="G26805" s="5">
        <v>3065</v>
      </c>
      <c r="H26805" s="6">
        <v>8.9070099999999999E-2</v>
      </c>
      <c r="I26805" s="7">
        <v>45.591999999999999</v>
      </c>
    </row>
    <row r="26806" spans="1:11" x14ac:dyDescent="0.25">
      <c r="A26806">
        <v>78069</v>
      </c>
      <c r="B26806" s="2">
        <v>8.2160449999999994</v>
      </c>
      <c r="C26806" s="3">
        <v>5448</v>
      </c>
      <c r="D26806" s="4">
        <v>41700</v>
      </c>
      <c r="E26806" t="s">
        <v>444</v>
      </c>
      <c r="F26806" s="4" t="s">
        <v>13752</v>
      </c>
      <c r="G26806" s="5">
        <v>3289</v>
      </c>
      <c r="H26806" s="6">
        <v>7.8443299999999994E-2</v>
      </c>
      <c r="I26806" s="7">
        <v>47.427999999999997</v>
      </c>
      <c r="J26806" s="2">
        <v>55</v>
      </c>
      <c r="K26806">
        <v>1</v>
      </c>
    </row>
    <row r="26807" spans="1:11" x14ac:dyDescent="0.25">
      <c r="A26807">
        <v>54436</v>
      </c>
      <c r="B26807" s="2">
        <v>8.2149199999999993</v>
      </c>
      <c r="C26807" s="3">
        <v>2407</v>
      </c>
      <c r="E26807" t="s">
        <v>10245</v>
      </c>
      <c r="F26807" s="4" t="s">
        <v>10031</v>
      </c>
      <c r="G26807" s="5">
        <v>1409</v>
      </c>
      <c r="H26807" s="6">
        <v>7.8014200000000006E-2</v>
      </c>
      <c r="I26807" s="7">
        <v>47.5</v>
      </c>
    </row>
    <row r="26808" spans="1:11" x14ac:dyDescent="0.25">
      <c r="A26808">
        <v>37210</v>
      </c>
      <c r="B26808" s="2">
        <v>8.2123360000000005</v>
      </c>
      <c r="C26808" s="3">
        <v>15484</v>
      </c>
      <c r="D26808" s="4">
        <v>34980</v>
      </c>
      <c r="E26808" t="s">
        <v>5777</v>
      </c>
      <c r="F26808" s="4" t="s">
        <v>7348</v>
      </c>
      <c r="G26808" s="5">
        <v>9390</v>
      </c>
      <c r="H26808" s="6">
        <v>0.19179979999999999</v>
      </c>
      <c r="I26808" s="7">
        <v>27.837</v>
      </c>
      <c r="J26808" s="2">
        <v>60.166699999999999</v>
      </c>
      <c r="K26808">
        <v>6</v>
      </c>
    </row>
    <row r="26809" spans="1:11" x14ac:dyDescent="0.25">
      <c r="A26809">
        <v>42441</v>
      </c>
      <c r="B26809" s="2">
        <v>8.2098449999999996</v>
      </c>
      <c r="C26809" s="3">
        <v>1605</v>
      </c>
      <c r="D26809" s="4">
        <v>31580</v>
      </c>
      <c r="E26809" t="s">
        <v>5280</v>
      </c>
      <c r="F26809" s="4" t="s">
        <v>7883</v>
      </c>
      <c r="G26809" s="5">
        <v>1018</v>
      </c>
      <c r="H26809" s="6">
        <v>3.3398799999999999E-2</v>
      </c>
      <c r="I26809" s="7">
        <v>55.207999999999998</v>
      </c>
      <c r="J26809" s="2">
        <v>63</v>
      </c>
      <c r="K26809">
        <v>1</v>
      </c>
    </row>
    <row r="26810" spans="1:11" x14ac:dyDescent="0.25">
      <c r="A26810">
        <v>44430</v>
      </c>
      <c r="B26810" s="2">
        <v>8.2086629999999996</v>
      </c>
      <c r="C26810" s="3">
        <v>5447</v>
      </c>
      <c r="D26810" s="4">
        <v>49660</v>
      </c>
      <c r="E26810" t="s">
        <v>8554</v>
      </c>
      <c r="F26810" s="4" t="s">
        <v>8295</v>
      </c>
      <c r="G26810" s="5">
        <v>3917</v>
      </c>
      <c r="H26810" s="6">
        <v>6.68879E-2</v>
      </c>
      <c r="I26810" s="7">
        <v>49.42</v>
      </c>
      <c r="J26810" s="2">
        <v>40</v>
      </c>
      <c r="K26810">
        <v>1</v>
      </c>
    </row>
    <row r="26811" spans="1:11" x14ac:dyDescent="0.25">
      <c r="A26811">
        <v>46534</v>
      </c>
      <c r="B26811" s="2">
        <v>8.2058940000000007</v>
      </c>
      <c r="C26811" s="3">
        <v>11048</v>
      </c>
      <c r="E26811" t="s">
        <v>3450</v>
      </c>
      <c r="F26811" s="4" t="s">
        <v>8800</v>
      </c>
      <c r="G26811" s="5">
        <v>7650</v>
      </c>
      <c r="H26811" s="6">
        <v>8.5228799999999993E-2</v>
      </c>
      <c r="I26811" s="7">
        <v>46.25</v>
      </c>
      <c r="J26811" s="2">
        <v>45.75</v>
      </c>
      <c r="K26811">
        <v>4</v>
      </c>
    </row>
    <row r="26812" spans="1:11" x14ac:dyDescent="0.25">
      <c r="A26812">
        <v>32976</v>
      </c>
      <c r="B26812" s="2">
        <v>8.2022099999999991</v>
      </c>
      <c r="C26812" s="3">
        <v>8555</v>
      </c>
      <c r="D26812" s="4">
        <v>37340</v>
      </c>
      <c r="E26812" t="s">
        <v>6858</v>
      </c>
      <c r="F26812" s="4" t="s">
        <v>6689</v>
      </c>
      <c r="G26812" s="5">
        <v>7743</v>
      </c>
      <c r="H26812" s="6">
        <v>9.9690100000000004E-2</v>
      </c>
      <c r="I26812" s="7">
        <v>43.738999999999997</v>
      </c>
      <c r="J26812" s="2">
        <v>72</v>
      </c>
      <c r="K26812">
        <v>1</v>
      </c>
    </row>
    <row r="26813" spans="1:11" x14ac:dyDescent="0.25">
      <c r="A26813">
        <v>71064</v>
      </c>
      <c r="B26813" s="2">
        <v>8.1996359999999999</v>
      </c>
      <c r="C26813" s="3">
        <v>4277</v>
      </c>
      <c r="D26813" s="4">
        <v>43340</v>
      </c>
      <c r="E26813" t="s">
        <v>13108</v>
      </c>
      <c r="F26813" s="4" t="s">
        <v>12927</v>
      </c>
      <c r="G26813" s="5">
        <v>3015</v>
      </c>
      <c r="H26813" s="6">
        <v>0.12172470000000001</v>
      </c>
      <c r="I26813" s="7">
        <v>39.93</v>
      </c>
    </row>
    <row r="26814" spans="1:11" x14ac:dyDescent="0.25">
      <c r="A26814">
        <v>63645</v>
      </c>
      <c r="B26814" s="2">
        <v>8.197025</v>
      </c>
      <c r="C26814" s="3">
        <v>11387</v>
      </c>
      <c r="E26814" t="s">
        <v>3099</v>
      </c>
      <c r="F26814" s="4" t="s">
        <v>12102</v>
      </c>
      <c r="G26814" s="5">
        <v>7890</v>
      </c>
      <c r="H26814" s="6">
        <v>0.1125333</v>
      </c>
      <c r="I26814" s="7">
        <v>41.511000000000003</v>
      </c>
      <c r="J26814" s="2">
        <v>37.5</v>
      </c>
      <c r="K26814">
        <v>2</v>
      </c>
    </row>
    <row r="26815" spans="1:11" x14ac:dyDescent="0.25">
      <c r="A26815">
        <v>43359</v>
      </c>
      <c r="B26815" s="2">
        <v>8.1950009999999995</v>
      </c>
      <c r="C26815" s="3">
        <v>804</v>
      </c>
      <c r="E26815" t="s">
        <v>1549</v>
      </c>
      <c r="F26815" s="4" t="s">
        <v>8295</v>
      </c>
      <c r="G26815" s="5">
        <v>569</v>
      </c>
      <c r="H26815" s="6">
        <v>8.6115999999999998E-2</v>
      </c>
      <c r="I26815" s="7">
        <v>46.058</v>
      </c>
    </row>
    <row r="26816" spans="1:11" x14ac:dyDescent="0.25">
      <c r="A26816">
        <v>25547</v>
      </c>
      <c r="B26816" s="2">
        <v>8.1946650000000005</v>
      </c>
      <c r="C26816" s="3">
        <v>1266</v>
      </c>
      <c r="D26816" s="4">
        <v>30880</v>
      </c>
      <c r="E26816" t="s">
        <v>5362</v>
      </c>
      <c r="F26816" s="4" t="s">
        <v>5144</v>
      </c>
      <c r="G26816" s="5">
        <v>827</v>
      </c>
      <c r="H26816" s="6">
        <v>4.9576799999999997E-2</v>
      </c>
      <c r="I26816" s="7">
        <v>52.365000000000002</v>
      </c>
    </row>
    <row r="26817" spans="1:11" x14ac:dyDescent="0.25">
      <c r="A26817">
        <v>64843</v>
      </c>
      <c r="B26817" s="2">
        <v>8.1940000000000008</v>
      </c>
      <c r="C26817" s="3">
        <v>2990</v>
      </c>
      <c r="D26817" s="4">
        <v>22220</v>
      </c>
      <c r="E26817" t="s">
        <v>7746</v>
      </c>
      <c r="F26817" s="4" t="s">
        <v>12102</v>
      </c>
      <c r="G26817" s="5">
        <v>1950</v>
      </c>
      <c r="H26817" s="6">
        <v>7.3295700000000005E-2</v>
      </c>
      <c r="I26817" s="7">
        <v>48.264000000000003</v>
      </c>
    </row>
    <row r="26818" spans="1:11" x14ac:dyDescent="0.25">
      <c r="A26818">
        <v>45697</v>
      </c>
      <c r="B26818" s="2">
        <v>8.1927149999999997</v>
      </c>
      <c r="C26818" s="3">
        <v>5343</v>
      </c>
      <c r="E26818" t="s">
        <v>258</v>
      </c>
      <c r="F26818" s="4" t="s">
        <v>8295</v>
      </c>
      <c r="G26818" s="5">
        <v>3417</v>
      </c>
      <c r="H26818" s="6">
        <v>9.4527399999999998E-2</v>
      </c>
      <c r="I26818" s="7">
        <v>44.591000000000001</v>
      </c>
    </row>
    <row r="26819" spans="1:11" x14ac:dyDescent="0.25">
      <c r="A26819">
        <v>65747</v>
      </c>
      <c r="B26819" s="2">
        <v>8.1910849999999993</v>
      </c>
      <c r="C26819" s="3">
        <v>3901</v>
      </c>
      <c r="E26819" t="s">
        <v>12474</v>
      </c>
      <c r="F26819" s="4" t="s">
        <v>12102</v>
      </c>
      <c r="G26819" s="5">
        <v>3385</v>
      </c>
      <c r="H26819" s="6">
        <v>0.12758420000000001</v>
      </c>
      <c r="I26819" s="7">
        <v>38.875</v>
      </c>
      <c r="J26819" s="2">
        <v>44</v>
      </c>
      <c r="K26819">
        <v>1</v>
      </c>
    </row>
    <row r="26820" spans="1:11" x14ac:dyDescent="0.25">
      <c r="A26820">
        <v>44625</v>
      </c>
      <c r="B26820" s="2">
        <v>8.190035</v>
      </c>
      <c r="C26820" s="3">
        <v>1689</v>
      </c>
      <c r="D26820" s="4">
        <v>41400</v>
      </c>
      <c r="E26820" t="s">
        <v>2846</v>
      </c>
      <c r="F26820" s="4" t="s">
        <v>8295</v>
      </c>
      <c r="G26820" s="5">
        <v>995</v>
      </c>
      <c r="H26820" s="6">
        <v>0.12751000000000001</v>
      </c>
      <c r="I26820" s="7">
        <v>38.884</v>
      </c>
    </row>
    <row r="26821" spans="1:11" x14ac:dyDescent="0.25">
      <c r="A26821">
        <v>81221</v>
      </c>
      <c r="B26821" s="2">
        <v>8.1897479999999998</v>
      </c>
      <c r="C26821" s="3">
        <v>273</v>
      </c>
      <c r="D26821" s="4">
        <v>15860</v>
      </c>
      <c r="E26821" t="s">
        <v>14611</v>
      </c>
      <c r="F26821" s="4" t="s">
        <v>14477</v>
      </c>
      <c r="G26821" s="5">
        <v>202</v>
      </c>
      <c r="H26821" s="6">
        <v>0.1083744</v>
      </c>
      <c r="I26821" s="7">
        <v>42.188000000000002</v>
      </c>
    </row>
    <row r="26822" spans="1:11" x14ac:dyDescent="0.25">
      <c r="A26822">
        <v>71439</v>
      </c>
      <c r="B26822" s="2">
        <v>8.1894480000000005</v>
      </c>
      <c r="C26822" s="3">
        <v>1583</v>
      </c>
      <c r="D26822" s="4">
        <v>22860</v>
      </c>
      <c r="E26822" t="s">
        <v>13167</v>
      </c>
      <c r="F26822" s="4" t="s">
        <v>12927</v>
      </c>
      <c r="G26822" s="5">
        <v>1047</v>
      </c>
      <c r="H26822" s="6">
        <v>9.0648900000000004E-2</v>
      </c>
      <c r="I26822" s="7">
        <v>45.25</v>
      </c>
    </row>
    <row r="26823" spans="1:11" x14ac:dyDescent="0.25">
      <c r="A26823">
        <v>56140</v>
      </c>
      <c r="B26823" s="2">
        <v>8.1891870000000004</v>
      </c>
      <c r="C26823" s="3">
        <v>43</v>
      </c>
      <c r="E26823" t="s">
        <v>10641</v>
      </c>
      <c r="F26823" s="4" t="s">
        <v>10428</v>
      </c>
      <c r="G26823" s="5">
        <v>41</v>
      </c>
      <c r="H26823" s="6">
        <v>0.14634150000000001</v>
      </c>
      <c r="I26823" s="7">
        <v>35.625</v>
      </c>
      <c r="J26823" s="2">
        <v>45</v>
      </c>
      <c r="K26823">
        <v>1</v>
      </c>
    </row>
    <row r="26824" spans="1:11" x14ac:dyDescent="0.25">
      <c r="A26824">
        <v>63879</v>
      </c>
      <c r="B26824" s="2">
        <v>8.1890649999999994</v>
      </c>
      <c r="C26824" s="3">
        <v>727</v>
      </c>
      <c r="E26824" t="s">
        <v>12224</v>
      </c>
      <c r="F26824" s="4" t="s">
        <v>12102</v>
      </c>
      <c r="G26824" s="5">
        <v>472</v>
      </c>
      <c r="H26824" s="6">
        <v>0.10359409999999999</v>
      </c>
      <c r="I26824" s="7">
        <v>43</v>
      </c>
    </row>
    <row r="26825" spans="1:11" x14ac:dyDescent="0.25">
      <c r="A26825">
        <v>36776</v>
      </c>
      <c r="B26825" s="2">
        <v>8.1887000000000008</v>
      </c>
      <c r="C26825" s="3">
        <v>1664</v>
      </c>
      <c r="D26825" s="4">
        <v>46220</v>
      </c>
      <c r="E26825" t="s">
        <v>7325</v>
      </c>
      <c r="F26825" s="4" t="s">
        <v>7027</v>
      </c>
      <c r="G26825" s="5">
        <v>1057</v>
      </c>
      <c r="H26825" s="6">
        <v>0.1635161</v>
      </c>
      <c r="I26825" s="7">
        <v>32.643000000000001</v>
      </c>
    </row>
    <row r="26826" spans="1:11" x14ac:dyDescent="0.25">
      <c r="A26826">
        <v>63443</v>
      </c>
      <c r="B26826" s="2">
        <v>8.1883400000000002</v>
      </c>
      <c r="C26826" s="3">
        <v>546</v>
      </c>
      <c r="E26826" t="s">
        <v>12150</v>
      </c>
      <c r="F26826" s="4" t="s">
        <v>12102</v>
      </c>
      <c r="G26826" s="5">
        <v>437</v>
      </c>
      <c r="H26826" s="6">
        <v>2.0547900000000001E-2</v>
      </c>
      <c r="I26826" s="7">
        <v>57.347999999999999</v>
      </c>
    </row>
    <row r="26827" spans="1:11" x14ac:dyDescent="0.25">
      <c r="A26827">
        <v>31833</v>
      </c>
      <c r="B26827" s="2">
        <v>8.1869350000000001</v>
      </c>
      <c r="C26827" s="3">
        <v>7833</v>
      </c>
      <c r="D26827" s="4">
        <v>29300</v>
      </c>
      <c r="E26827" t="s">
        <v>1888</v>
      </c>
      <c r="F26827" s="4" t="s">
        <v>6363</v>
      </c>
      <c r="G26827" s="5">
        <v>5429</v>
      </c>
      <c r="H26827" s="6">
        <v>0.11860039999999999</v>
      </c>
      <c r="I26827" s="7">
        <v>40.401000000000003</v>
      </c>
      <c r="J26827" s="2">
        <v>52.333300000000001</v>
      </c>
      <c r="K26827">
        <v>3</v>
      </c>
    </row>
    <row r="26828" spans="1:11" x14ac:dyDescent="0.25">
      <c r="A26828">
        <v>5052</v>
      </c>
      <c r="B26828" s="2">
        <v>8.1854259999999996</v>
      </c>
      <c r="C26828" s="3">
        <v>202</v>
      </c>
      <c r="D26828" s="4">
        <v>17200</v>
      </c>
      <c r="E26828" t="s">
        <v>1040</v>
      </c>
      <c r="F26828" s="4" t="s">
        <v>1030</v>
      </c>
      <c r="G26828" s="5">
        <v>143</v>
      </c>
      <c r="H26828" s="6">
        <v>5.5555599999999997E-2</v>
      </c>
      <c r="I26828" s="7">
        <v>51.295000000000002</v>
      </c>
    </row>
    <row r="26829" spans="1:11" x14ac:dyDescent="0.25">
      <c r="A26829">
        <v>41640</v>
      </c>
      <c r="B26829" s="2">
        <v>8.1854259999999996</v>
      </c>
      <c r="C26829" s="3">
        <v>1113</v>
      </c>
      <c r="E26829" t="s">
        <v>8110</v>
      </c>
      <c r="F26829" s="4" t="s">
        <v>7883</v>
      </c>
      <c r="G26829" s="5">
        <v>735</v>
      </c>
      <c r="H26829" s="6">
        <v>0.18775510000000001</v>
      </c>
      <c r="I26829" s="7">
        <v>28.45</v>
      </c>
    </row>
    <row r="26830" spans="1:11" x14ac:dyDescent="0.25">
      <c r="A26830">
        <v>26339</v>
      </c>
      <c r="B26830" s="2">
        <v>8.1851629999999993</v>
      </c>
      <c r="C26830" s="3">
        <v>246</v>
      </c>
      <c r="D26830" s="4">
        <v>17220</v>
      </c>
      <c r="E26830" t="s">
        <v>5538</v>
      </c>
      <c r="F26830" s="4" t="s">
        <v>5144</v>
      </c>
      <c r="G26830" s="5">
        <v>222</v>
      </c>
      <c r="H26830" s="6">
        <v>0</v>
      </c>
      <c r="I26830" s="7">
        <v>60.893000000000001</v>
      </c>
    </row>
    <row r="26831" spans="1:11" x14ac:dyDescent="0.25">
      <c r="A26831">
        <v>75141</v>
      </c>
      <c r="B26831" s="2">
        <v>8.184253</v>
      </c>
      <c r="C26831" s="3">
        <v>5357</v>
      </c>
      <c r="D26831" s="4">
        <v>19100</v>
      </c>
      <c r="E26831" t="s">
        <v>13776</v>
      </c>
      <c r="F26831" s="4" t="s">
        <v>13752</v>
      </c>
      <c r="G26831" s="5">
        <v>3584</v>
      </c>
      <c r="H26831" s="6">
        <v>8.3984400000000001E-2</v>
      </c>
      <c r="I26831" s="7">
        <v>46.375</v>
      </c>
      <c r="J26831" s="2">
        <v>62</v>
      </c>
      <c r="K26831">
        <v>1</v>
      </c>
    </row>
    <row r="26832" spans="1:11" x14ac:dyDescent="0.25">
      <c r="A26832">
        <v>13345</v>
      </c>
      <c r="B26832" s="2">
        <v>8.1833600000000004</v>
      </c>
      <c r="C26832" s="3">
        <v>280</v>
      </c>
      <c r="E26832" t="s">
        <v>2579</v>
      </c>
      <c r="F26832" s="4" t="s">
        <v>1280</v>
      </c>
      <c r="G26832" s="5">
        <v>152</v>
      </c>
      <c r="H26832" s="6">
        <v>0.10457519999999999</v>
      </c>
      <c r="I26832" s="7">
        <v>42.813000000000002</v>
      </c>
    </row>
    <row r="26833" spans="1:11" x14ac:dyDescent="0.25">
      <c r="A26833">
        <v>57752</v>
      </c>
      <c r="B26833" s="2">
        <v>8.1830970000000001</v>
      </c>
      <c r="C26833" s="3">
        <v>1894</v>
      </c>
      <c r="E26833" t="s">
        <v>11046</v>
      </c>
      <c r="F26833" s="4" t="s">
        <v>10877</v>
      </c>
      <c r="G26833" s="5">
        <v>944</v>
      </c>
      <c r="H26833" s="6">
        <v>0.1756614</v>
      </c>
      <c r="I26833" s="7">
        <v>30.526</v>
      </c>
    </row>
    <row r="26834" spans="1:11" x14ac:dyDescent="0.25">
      <c r="A26834">
        <v>41663</v>
      </c>
      <c r="B26834" s="2">
        <v>8.1827909999999999</v>
      </c>
      <c r="C26834" s="3">
        <v>397</v>
      </c>
      <c r="E26834" t="s">
        <v>8118</v>
      </c>
      <c r="F26834" s="4" t="s">
        <v>7883</v>
      </c>
      <c r="G26834" s="5">
        <v>328</v>
      </c>
      <c r="H26834" s="6">
        <v>0</v>
      </c>
      <c r="I26834" s="7">
        <v>60.881</v>
      </c>
    </row>
    <row r="26835" spans="1:11" x14ac:dyDescent="0.25">
      <c r="A26835">
        <v>76877</v>
      </c>
      <c r="B26835" s="2">
        <v>8.1819790000000001</v>
      </c>
      <c r="C26835" s="3">
        <v>4366</v>
      </c>
      <c r="E26835" t="s">
        <v>14014</v>
      </c>
      <c r="F26835" s="4" t="s">
        <v>13752</v>
      </c>
      <c r="G26835" s="5">
        <v>3056</v>
      </c>
      <c r="H26835" s="6">
        <v>0.10402359999999999</v>
      </c>
      <c r="I26835" s="7">
        <v>42.902999999999999</v>
      </c>
      <c r="J26835" s="2">
        <v>76</v>
      </c>
      <c r="K26835">
        <v>1</v>
      </c>
    </row>
    <row r="26836" spans="1:11" x14ac:dyDescent="0.25">
      <c r="A26836">
        <v>74346</v>
      </c>
      <c r="B26836" s="2">
        <v>8.1800239999999995</v>
      </c>
      <c r="C26836" s="3">
        <v>7756</v>
      </c>
      <c r="E26836" t="s">
        <v>775</v>
      </c>
      <c r="F26836" s="4" t="s">
        <v>13462</v>
      </c>
      <c r="G26836" s="5">
        <v>5107</v>
      </c>
      <c r="H26836" s="6">
        <v>0.12725139999999999</v>
      </c>
      <c r="I26836" s="7">
        <v>38.884</v>
      </c>
      <c r="J26836" s="2">
        <v>82</v>
      </c>
      <c r="K26836">
        <v>1</v>
      </c>
    </row>
    <row r="26837" spans="1:11" x14ac:dyDescent="0.25">
      <c r="A26837">
        <v>1109</v>
      </c>
      <c r="B26837" s="2">
        <v>8.1750419999999995</v>
      </c>
      <c r="C26837" s="3">
        <v>30986</v>
      </c>
      <c r="D26837" s="4">
        <v>44140</v>
      </c>
      <c r="E26837" t="s">
        <v>76</v>
      </c>
      <c r="F26837" s="4" t="s">
        <v>21</v>
      </c>
      <c r="G26837" s="5">
        <v>15713</v>
      </c>
      <c r="H26837" s="6">
        <v>0.14490259999999999</v>
      </c>
      <c r="I26837" s="7">
        <v>35.832000000000001</v>
      </c>
      <c r="J26837" s="2">
        <v>52</v>
      </c>
      <c r="K26837">
        <v>6</v>
      </c>
    </row>
    <row r="26838" spans="1:11" x14ac:dyDescent="0.25">
      <c r="A26838">
        <v>81076</v>
      </c>
      <c r="B26838" s="2">
        <v>8.1711939999999998</v>
      </c>
      <c r="C26838" s="3">
        <v>663</v>
      </c>
      <c r="E26838" t="s">
        <v>14582</v>
      </c>
      <c r="F26838" s="4" t="s">
        <v>14477</v>
      </c>
      <c r="G26838" s="5">
        <v>367</v>
      </c>
      <c r="H26838" s="6">
        <v>0.1171662</v>
      </c>
      <c r="I26838" s="7">
        <v>40.625</v>
      </c>
    </row>
    <row r="26839" spans="1:11" x14ac:dyDescent="0.25">
      <c r="A26839">
        <v>33619</v>
      </c>
      <c r="B26839" s="2">
        <v>8.1656200000000005</v>
      </c>
      <c r="C26839" s="3">
        <v>35333</v>
      </c>
      <c r="D26839" s="4">
        <v>45300</v>
      </c>
      <c r="E26839" t="s">
        <v>6919</v>
      </c>
      <c r="F26839" s="4" t="s">
        <v>6689</v>
      </c>
      <c r="G26839" s="5">
        <v>22917</v>
      </c>
      <c r="H26839" s="6">
        <v>0.13373769999999999</v>
      </c>
      <c r="I26839" s="7">
        <v>37.756999999999998</v>
      </c>
    </row>
    <row r="26840" spans="1:11" x14ac:dyDescent="0.25">
      <c r="A26840">
        <v>1610</v>
      </c>
      <c r="B26840" s="2">
        <v>8.1570389999999993</v>
      </c>
      <c r="C26840" s="3">
        <v>23885</v>
      </c>
      <c r="D26840" s="4">
        <v>49340</v>
      </c>
      <c r="E26840" t="s">
        <v>205</v>
      </c>
      <c r="F26840" s="4" t="s">
        <v>21</v>
      </c>
      <c r="G26840" s="5">
        <v>12937</v>
      </c>
      <c r="H26840" s="6">
        <v>0.1426142</v>
      </c>
      <c r="I26840" s="7">
        <v>36.220999999999997</v>
      </c>
      <c r="J26840" s="2">
        <v>36.857100000000003</v>
      </c>
      <c r="K26840">
        <v>7</v>
      </c>
    </row>
    <row r="26841" spans="1:11" x14ac:dyDescent="0.25">
      <c r="A26841">
        <v>61484</v>
      </c>
      <c r="B26841" s="2">
        <v>8.1537769999999998</v>
      </c>
      <c r="C26841" s="3">
        <v>955</v>
      </c>
      <c r="D26841" s="4">
        <v>31380</v>
      </c>
      <c r="E26841" t="s">
        <v>11761</v>
      </c>
      <c r="F26841" s="4" t="s">
        <v>11490</v>
      </c>
      <c r="G26841" s="5">
        <v>689</v>
      </c>
      <c r="H26841" s="6">
        <v>0.10144930000000001</v>
      </c>
      <c r="I26841" s="7">
        <v>43.332999999999998</v>
      </c>
    </row>
    <row r="26842" spans="1:11" x14ac:dyDescent="0.25">
      <c r="A26842">
        <v>14822</v>
      </c>
      <c r="B26842" s="2">
        <v>8.1533990000000003</v>
      </c>
      <c r="C26842" s="3">
        <v>1414</v>
      </c>
      <c r="E26842" t="s">
        <v>2958</v>
      </c>
      <c r="F26842" s="4" t="s">
        <v>1280</v>
      </c>
      <c r="G26842" s="5">
        <v>893</v>
      </c>
      <c r="H26842" s="6">
        <v>0.1142217</v>
      </c>
      <c r="I26842" s="7">
        <v>41.122</v>
      </c>
      <c r="J26842" s="2">
        <v>73</v>
      </c>
      <c r="K26842">
        <v>1</v>
      </c>
    </row>
    <row r="26843" spans="1:11" x14ac:dyDescent="0.25">
      <c r="A26843">
        <v>95210</v>
      </c>
      <c r="B26843" s="2">
        <v>8.1475000000000009</v>
      </c>
      <c r="C26843" s="3">
        <v>40819</v>
      </c>
      <c r="D26843" s="4">
        <v>44700</v>
      </c>
      <c r="E26843" t="s">
        <v>1717</v>
      </c>
      <c r="F26843" s="4" t="s">
        <v>15368</v>
      </c>
      <c r="G26843" s="5">
        <v>23759</v>
      </c>
      <c r="H26843" s="6">
        <v>0.1124206</v>
      </c>
      <c r="I26843" s="7">
        <v>41.433</v>
      </c>
      <c r="J26843" s="2">
        <v>49.333300000000001</v>
      </c>
      <c r="K26843">
        <v>3</v>
      </c>
    </row>
    <row r="26844" spans="1:11" x14ac:dyDescent="0.25">
      <c r="A26844">
        <v>70615</v>
      </c>
      <c r="B26844" s="2">
        <v>8.1397390000000005</v>
      </c>
      <c r="C26844" s="3">
        <v>12954</v>
      </c>
      <c r="D26844" s="4">
        <v>29340</v>
      </c>
      <c r="E26844" t="s">
        <v>13033</v>
      </c>
      <c r="F26844" s="4" t="s">
        <v>12927</v>
      </c>
      <c r="G26844" s="5">
        <v>8673</v>
      </c>
      <c r="H26844" s="6">
        <v>0.108831</v>
      </c>
      <c r="I26844" s="7">
        <v>42.045000000000002</v>
      </c>
    </row>
    <row r="26845" spans="1:11" x14ac:dyDescent="0.25">
      <c r="A26845">
        <v>65637</v>
      </c>
      <c r="B26845" s="2">
        <v>8.1374049999999993</v>
      </c>
      <c r="C26845" s="3">
        <v>1373</v>
      </c>
      <c r="E26845" t="s">
        <v>7047</v>
      </c>
      <c r="F26845" s="4" t="s">
        <v>12102</v>
      </c>
      <c r="G26845" s="5">
        <v>1082</v>
      </c>
      <c r="H26845" s="6">
        <v>0.1117267</v>
      </c>
      <c r="I26845" s="7">
        <v>41.543999999999997</v>
      </c>
    </row>
    <row r="26846" spans="1:11" x14ac:dyDescent="0.25">
      <c r="A26846">
        <v>37753</v>
      </c>
      <c r="B26846" s="2">
        <v>8.1370470000000008</v>
      </c>
      <c r="C26846" s="3">
        <v>845</v>
      </c>
      <c r="D26846" s="4">
        <v>35460</v>
      </c>
      <c r="E26846" t="s">
        <v>1232</v>
      </c>
      <c r="F26846" s="4" t="s">
        <v>7348</v>
      </c>
      <c r="G26846" s="5">
        <v>416</v>
      </c>
      <c r="H26846" s="6">
        <v>0.11057690000000001</v>
      </c>
      <c r="I26846" s="7">
        <v>41.731000000000002</v>
      </c>
    </row>
    <row r="26847" spans="1:11" x14ac:dyDescent="0.25">
      <c r="A26847">
        <v>19941</v>
      </c>
      <c r="B26847" s="2">
        <v>8.1364769999999993</v>
      </c>
      <c r="C26847" s="3">
        <v>3483</v>
      </c>
      <c r="D26847" s="4">
        <v>41540</v>
      </c>
      <c r="E26847" t="s">
        <v>4321</v>
      </c>
      <c r="F26847" s="4" t="s">
        <v>4311</v>
      </c>
      <c r="G26847" s="5">
        <v>1960</v>
      </c>
      <c r="H26847" s="6">
        <v>7.7040800000000006E-2</v>
      </c>
      <c r="I26847" s="7">
        <v>47.526000000000003</v>
      </c>
    </row>
    <row r="26848" spans="1:11" x14ac:dyDescent="0.25">
      <c r="A26848">
        <v>30218</v>
      </c>
      <c r="B26848" s="2">
        <v>8.1356780000000004</v>
      </c>
      <c r="C26848" s="3">
        <v>1973</v>
      </c>
      <c r="D26848" s="4">
        <v>12060</v>
      </c>
      <c r="E26848" t="s">
        <v>5312</v>
      </c>
      <c r="F26848" s="4" t="s">
        <v>6363</v>
      </c>
      <c r="G26848" s="5">
        <v>1381</v>
      </c>
      <c r="H26848" s="6">
        <v>9.1238200000000005E-2</v>
      </c>
      <c r="I26848" s="7">
        <v>45.069000000000003</v>
      </c>
    </row>
    <row r="26849" spans="1:11" x14ac:dyDescent="0.25">
      <c r="A26849">
        <v>66746</v>
      </c>
      <c r="B26849" s="2">
        <v>8.1353089999999995</v>
      </c>
      <c r="C26849" s="3">
        <v>193</v>
      </c>
      <c r="D26849" s="4">
        <v>38260</v>
      </c>
      <c r="E26849" t="s">
        <v>12555</v>
      </c>
      <c r="F26849" s="4" t="s">
        <v>12494</v>
      </c>
      <c r="G26849" s="5">
        <v>157</v>
      </c>
      <c r="H26849" s="6">
        <v>7.6433100000000004E-2</v>
      </c>
      <c r="I26849" s="7">
        <v>47.625</v>
      </c>
    </row>
    <row r="26850" spans="1:11" x14ac:dyDescent="0.25">
      <c r="A26850">
        <v>25639</v>
      </c>
      <c r="B26850" s="2">
        <v>8.135173</v>
      </c>
      <c r="C26850" s="3">
        <v>540</v>
      </c>
      <c r="D26850" s="4">
        <v>30880</v>
      </c>
      <c r="E26850" t="s">
        <v>5385</v>
      </c>
      <c r="F26850" s="4" t="s">
        <v>5144</v>
      </c>
      <c r="G26850" s="5">
        <v>407</v>
      </c>
      <c r="H26850" s="6">
        <v>0</v>
      </c>
      <c r="I26850" s="7">
        <v>60.832999999999998</v>
      </c>
    </row>
    <row r="26851" spans="1:11" x14ac:dyDescent="0.25">
      <c r="A26851">
        <v>74728</v>
      </c>
      <c r="B26851" s="2">
        <v>8.1332509999999996</v>
      </c>
      <c r="C26851" s="3">
        <v>11418</v>
      </c>
      <c r="E26851" t="s">
        <v>12854</v>
      </c>
      <c r="F26851" s="4" t="s">
        <v>13462</v>
      </c>
      <c r="G26851" s="5">
        <v>7622</v>
      </c>
      <c r="H26851" s="6">
        <v>0.12188400000000001</v>
      </c>
      <c r="I26851" s="7">
        <v>39.768999999999998</v>
      </c>
    </row>
    <row r="26852" spans="1:11" x14ac:dyDescent="0.25">
      <c r="A26852">
        <v>15430</v>
      </c>
      <c r="B26852" s="2">
        <v>8.1314010000000003</v>
      </c>
      <c r="C26852" s="3">
        <v>184</v>
      </c>
      <c r="D26852" s="4">
        <v>38300</v>
      </c>
      <c r="E26852" t="s">
        <v>3138</v>
      </c>
      <c r="F26852" s="4" t="s">
        <v>3003</v>
      </c>
      <c r="G26852" s="5">
        <v>114</v>
      </c>
      <c r="H26852" s="6">
        <v>4.3859599999999999E-2</v>
      </c>
      <c r="I26852" s="7">
        <v>53.25</v>
      </c>
    </row>
    <row r="26853" spans="1:11" x14ac:dyDescent="0.25">
      <c r="A26853">
        <v>26419</v>
      </c>
      <c r="B26853" s="2">
        <v>8.1311859999999996</v>
      </c>
      <c r="C26853" s="3">
        <v>1148</v>
      </c>
      <c r="E26853" t="s">
        <v>3930</v>
      </c>
      <c r="F26853" s="4" t="s">
        <v>5144</v>
      </c>
      <c r="G26853" s="5">
        <v>787</v>
      </c>
      <c r="H26853" s="6">
        <v>0.12579419999999999</v>
      </c>
      <c r="I26853" s="7">
        <v>39.091000000000001</v>
      </c>
    </row>
    <row r="26854" spans="1:11" x14ac:dyDescent="0.25">
      <c r="A26854">
        <v>65570</v>
      </c>
      <c r="B26854" s="2">
        <v>8.1308969999999992</v>
      </c>
      <c r="C26854" s="3">
        <v>711</v>
      </c>
      <c r="E26854" t="s">
        <v>12424</v>
      </c>
      <c r="F26854" s="4" t="s">
        <v>12102</v>
      </c>
      <c r="G26854" s="5">
        <v>416</v>
      </c>
      <c r="H26854" s="6">
        <v>8.1730800000000006E-2</v>
      </c>
      <c r="I26854" s="7">
        <v>46.704999999999998</v>
      </c>
    </row>
    <row r="26855" spans="1:11" x14ac:dyDescent="0.25">
      <c r="A26855">
        <v>29560</v>
      </c>
      <c r="B26855" s="2">
        <v>8.1287160000000007</v>
      </c>
      <c r="C26855" s="3">
        <v>12890</v>
      </c>
      <c r="D26855" s="4">
        <v>22500</v>
      </c>
      <c r="E26855" t="s">
        <v>3509</v>
      </c>
      <c r="F26855" s="4" t="s">
        <v>6130</v>
      </c>
      <c r="G26855" s="5">
        <v>8689</v>
      </c>
      <c r="H26855" s="6">
        <v>0.13143060000000001</v>
      </c>
      <c r="I26855" s="7">
        <v>38.107999999999997</v>
      </c>
      <c r="J26855" s="2">
        <v>50</v>
      </c>
      <c r="K26855">
        <v>2</v>
      </c>
    </row>
    <row r="26856" spans="1:11" x14ac:dyDescent="0.25">
      <c r="A26856">
        <v>43961</v>
      </c>
      <c r="B26856" s="2">
        <v>8.1265940000000008</v>
      </c>
      <c r="C26856" s="3">
        <v>247</v>
      </c>
      <c r="D26856" s="4">
        <v>48260</v>
      </c>
      <c r="E26856" t="s">
        <v>1024</v>
      </c>
      <c r="F26856" s="4" t="s">
        <v>8295</v>
      </c>
      <c r="G26856" s="5">
        <v>182</v>
      </c>
      <c r="H26856" s="6">
        <v>7.1038299999999999E-2</v>
      </c>
      <c r="I26856" s="7">
        <v>48.542000000000002</v>
      </c>
    </row>
    <row r="26857" spans="1:11" x14ac:dyDescent="0.25">
      <c r="A26857">
        <v>44093</v>
      </c>
      <c r="B26857" s="2">
        <v>8.1263520000000007</v>
      </c>
      <c r="C26857" s="3">
        <v>1536</v>
      </c>
      <c r="D26857" s="4">
        <v>11780</v>
      </c>
      <c r="E26857" t="s">
        <v>8509</v>
      </c>
      <c r="F26857" s="4" t="s">
        <v>8295</v>
      </c>
      <c r="G26857" s="5">
        <v>833</v>
      </c>
      <c r="H26857" s="6">
        <v>0.1644658</v>
      </c>
      <c r="I26857" s="7">
        <v>32.396000000000001</v>
      </c>
      <c r="J26857" s="2">
        <v>67</v>
      </c>
      <c r="K26857">
        <v>1</v>
      </c>
    </row>
    <row r="26858" spans="1:11" x14ac:dyDescent="0.25">
      <c r="A26858">
        <v>93665</v>
      </c>
      <c r="B26858" s="2">
        <v>8.1260390000000005</v>
      </c>
      <c r="C26858" s="3">
        <v>611</v>
      </c>
      <c r="D26858" s="4">
        <v>32900</v>
      </c>
      <c r="E26858" t="s">
        <v>15725</v>
      </c>
      <c r="F26858" s="4" t="s">
        <v>15368</v>
      </c>
      <c r="G26858" s="5">
        <v>479</v>
      </c>
      <c r="H26858" s="6">
        <v>0.15625</v>
      </c>
      <c r="I26858" s="7">
        <v>33.813000000000002</v>
      </c>
    </row>
    <row r="26859" spans="1:11" x14ac:dyDescent="0.25">
      <c r="A26859">
        <v>72565</v>
      </c>
      <c r="B26859" s="2">
        <v>8.1257800000000007</v>
      </c>
      <c r="C26859" s="3">
        <v>763</v>
      </c>
      <c r="E26859" t="s">
        <v>186</v>
      </c>
      <c r="F26859" s="4" t="s">
        <v>13183</v>
      </c>
      <c r="G26859" s="5">
        <v>602</v>
      </c>
      <c r="H26859" s="6">
        <v>8.7893899999999997E-2</v>
      </c>
      <c r="I26859" s="7">
        <v>45.625</v>
      </c>
    </row>
    <row r="26860" spans="1:11" x14ac:dyDescent="0.25">
      <c r="A26860">
        <v>5837</v>
      </c>
      <c r="B26860" s="2">
        <v>8.1255550000000003</v>
      </c>
      <c r="C26860" s="3">
        <v>437</v>
      </c>
      <c r="D26860" s="4">
        <v>13620</v>
      </c>
      <c r="E26860" t="s">
        <v>1178</v>
      </c>
      <c r="F26860" s="4" t="s">
        <v>1030</v>
      </c>
      <c r="G26860" s="5">
        <v>340</v>
      </c>
      <c r="H26860" s="6">
        <v>0.11730210000000001</v>
      </c>
      <c r="I26860" s="7">
        <v>40.542999999999999</v>
      </c>
    </row>
    <row r="26861" spans="1:11" x14ac:dyDescent="0.25">
      <c r="A26861">
        <v>13678</v>
      </c>
      <c r="B26861" s="2">
        <v>8.1254469999999994</v>
      </c>
      <c r="C26861" s="3">
        <v>163</v>
      </c>
      <c r="D26861" s="4">
        <v>36300</v>
      </c>
      <c r="E26861" t="s">
        <v>2684</v>
      </c>
      <c r="F26861" s="4" t="s">
        <v>1280</v>
      </c>
      <c r="G26861" s="5">
        <v>111</v>
      </c>
      <c r="H26861" s="6">
        <v>0.25225229999999998</v>
      </c>
      <c r="I26861" s="7">
        <v>17.222000000000001</v>
      </c>
    </row>
    <row r="26862" spans="1:11" x14ac:dyDescent="0.25">
      <c r="A26862">
        <v>37860</v>
      </c>
      <c r="B26862" s="2">
        <v>8.124708</v>
      </c>
      <c r="C26862" s="3">
        <v>4210</v>
      </c>
      <c r="D26862" s="4">
        <v>34100</v>
      </c>
      <c r="E26862" t="s">
        <v>7129</v>
      </c>
      <c r="F26862" s="4" t="s">
        <v>7348</v>
      </c>
      <c r="G26862" s="5">
        <v>2974</v>
      </c>
      <c r="H26862" s="6">
        <v>7.5294100000000003E-2</v>
      </c>
      <c r="I26862" s="7">
        <v>47.798999999999999</v>
      </c>
    </row>
    <row r="26863" spans="1:11" x14ac:dyDescent="0.25">
      <c r="A26863">
        <v>44288</v>
      </c>
      <c r="B26863" s="2">
        <v>8.1234490000000008</v>
      </c>
      <c r="C26863" s="3">
        <v>3525</v>
      </c>
      <c r="D26863" s="4">
        <v>10420</v>
      </c>
      <c r="E26863" t="s">
        <v>541</v>
      </c>
      <c r="F26863" s="4" t="s">
        <v>8295</v>
      </c>
      <c r="G26863" s="5">
        <v>2282</v>
      </c>
      <c r="H26863" s="6">
        <v>9.11082E-2</v>
      </c>
      <c r="I26863" s="7">
        <v>45.058</v>
      </c>
      <c r="J26863" s="2">
        <v>47.5</v>
      </c>
      <c r="K26863">
        <v>2</v>
      </c>
    </row>
    <row r="26864" spans="1:11" x14ac:dyDescent="0.25">
      <c r="A26864">
        <v>36863</v>
      </c>
      <c r="B26864" s="2">
        <v>8.1208860000000005</v>
      </c>
      <c r="C26864" s="3">
        <v>12147</v>
      </c>
      <c r="D26864" s="4">
        <v>46740</v>
      </c>
      <c r="E26864" t="s">
        <v>7337</v>
      </c>
      <c r="F26864" s="4" t="s">
        <v>7027</v>
      </c>
      <c r="G26864" s="5">
        <v>8430</v>
      </c>
      <c r="H26864" s="6">
        <v>0.1093713</v>
      </c>
      <c r="I26864" s="7">
        <v>41.898000000000003</v>
      </c>
      <c r="J26864" s="2">
        <v>47.333300000000001</v>
      </c>
      <c r="K26864">
        <v>3</v>
      </c>
    </row>
    <row r="26865" spans="1:12" x14ac:dyDescent="0.25">
      <c r="A26865">
        <v>72013</v>
      </c>
      <c r="B26865" s="2">
        <v>8.1185050000000007</v>
      </c>
      <c r="C26865" s="3">
        <v>2048</v>
      </c>
      <c r="E26865" t="s">
        <v>13250</v>
      </c>
      <c r="F26865" s="4" t="s">
        <v>13183</v>
      </c>
      <c r="G26865" s="5">
        <v>1514</v>
      </c>
      <c r="H26865" s="6">
        <v>7.3927400000000004E-2</v>
      </c>
      <c r="I26865" s="7">
        <v>48.021000000000001</v>
      </c>
      <c r="J26865" s="2">
        <v>48</v>
      </c>
      <c r="K26865">
        <v>1</v>
      </c>
    </row>
    <row r="26866" spans="1:12" x14ac:dyDescent="0.25">
      <c r="A26866">
        <v>17749</v>
      </c>
      <c r="B26866" s="2">
        <v>8.118093</v>
      </c>
      <c r="C26866" s="3">
        <v>301</v>
      </c>
      <c r="D26866" s="4">
        <v>44980</v>
      </c>
      <c r="E26866" t="s">
        <v>3845</v>
      </c>
      <c r="F26866" s="4" t="s">
        <v>3003</v>
      </c>
      <c r="G26866" s="5">
        <v>196</v>
      </c>
      <c r="H26866" s="6">
        <v>9.1370599999999996E-2</v>
      </c>
      <c r="I26866" s="7">
        <v>45</v>
      </c>
    </row>
    <row r="26867" spans="1:12" x14ac:dyDescent="0.25">
      <c r="A26867">
        <v>40118</v>
      </c>
      <c r="B26867" s="2">
        <v>8.1164760000000005</v>
      </c>
      <c r="C26867" s="3">
        <v>9767</v>
      </c>
      <c r="D26867" s="4">
        <v>31140</v>
      </c>
      <c r="E26867" t="s">
        <v>5420</v>
      </c>
      <c r="F26867" s="4" t="s">
        <v>7883</v>
      </c>
      <c r="G26867" s="5">
        <v>6564</v>
      </c>
      <c r="H26867" s="6">
        <v>6.7946400000000004E-2</v>
      </c>
      <c r="I26867" s="7">
        <v>49.045000000000002</v>
      </c>
      <c r="J26867" s="2">
        <v>53</v>
      </c>
      <c r="K26867">
        <v>1</v>
      </c>
    </row>
    <row r="26868" spans="1:12" x14ac:dyDescent="0.25">
      <c r="A26868">
        <v>93656</v>
      </c>
      <c r="B26868" s="2">
        <v>8.1139650000000003</v>
      </c>
      <c r="C26868" s="3">
        <v>7193</v>
      </c>
      <c r="D26868" s="4">
        <v>23420</v>
      </c>
      <c r="E26868" t="s">
        <v>1438</v>
      </c>
      <c r="F26868" s="4" t="s">
        <v>15368</v>
      </c>
      <c r="G26868" s="5">
        <v>3926</v>
      </c>
      <c r="H26868" s="6">
        <v>9.2460500000000001E-2</v>
      </c>
      <c r="I26868" s="7">
        <v>44.802999999999997</v>
      </c>
    </row>
    <row r="26869" spans="1:12" x14ac:dyDescent="0.25">
      <c r="A26869">
        <v>69157</v>
      </c>
      <c r="B26869" s="2">
        <v>8.1130230000000001</v>
      </c>
      <c r="C26869" s="3">
        <v>19</v>
      </c>
      <c r="E26869" t="s">
        <v>12909</v>
      </c>
      <c r="F26869" s="4" t="s">
        <v>12738</v>
      </c>
      <c r="G26869" s="5">
        <v>14</v>
      </c>
      <c r="H26869" s="6">
        <v>0.2142857</v>
      </c>
      <c r="I26869" s="7">
        <v>23.75</v>
      </c>
      <c r="J26869" s="2">
        <v>38</v>
      </c>
      <c r="K26869">
        <v>1</v>
      </c>
    </row>
    <row r="26870" spans="1:12" x14ac:dyDescent="0.25">
      <c r="A26870">
        <v>28447</v>
      </c>
      <c r="B26870" s="2">
        <v>8.1127109999999991</v>
      </c>
      <c r="C26870" s="3">
        <v>1907</v>
      </c>
      <c r="E26870" t="s">
        <v>5047</v>
      </c>
      <c r="F26870" s="4" t="s">
        <v>5642</v>
      </c>
      <c r="G26870" s="5">
        <v>1284</v>
      </c>
      <c r="H26870" s="6">
        <v>6.1478600000000001E-2</v>
      </c>
      <c r="I26870" s="7">
        <v>50.155999999999999</v>
      </c>
    </row>
    <row r="26871" spans="1:12" x14ac:dyDescent="0.25">
      <c r="A26871">
        <v>78560</v>
      </c>
      <c r="B26871" s="2">
        <v>8.1117690000000007</v>
      </c>
      <c r="C26871" s="3">
        <v>4557</v>
      </c>
      <c r="D26871" s="4">
        <v>32580</v>
      </c>
      <c r="E26871" t="s">
        <v>14243</v>
      </c>
      <c r="F26871" s="4" t="s">
        <v>13752</v>
      </c>
      <c r="G26871" s="5">
        <v>2648</v>
      </c>
      <c r="H26871" s="6">
        <v>0.10872030000000001</v>
      </c>
      <c r="I26871" s="7">
        <v>41.988999999999997</v>
      </c>
    </row>
    <row r="26872" spans="1:12" x14ac:dyDescent="0.25">
      <c r="A26872">
        <v>64780</v>
      </c>
      <c r="B26872" s="2">
        <v>8.1110290000000003</v>
      </c>
      <c r="C26872" s="3">
        <v>612</v>
      </c>
      <c r="D26872" s="4">
        <v>28140</v>
      </c>
      <c r="E26872" t="s">
        <v>4444</v>
      </c>
      <c r="F26872" s="4" t="s">
        <v>12102</v>
      </c>
      <c r="G26872" s="5">
        <v>439</v>
      </c>
      <c r="H26872" s="6">
        <v>0.15681819999999999</v>
      </c>
      <c r="I26872" s="7">
        <v>33.676000000000002</v>
      </c>
    </row>
    <row r="26873" spans="1:12" x14ac:dyDescent="0.25">
      <c r="A26873">
        <v>62570</v>
      </c>
      <c r="B26873" s="2">
        <v>8.1108349999999998</v>
      </c>
      <c r="C26873" s="3">
        <v>483</v>
      </c>
      <c r="D26873" s="4">
        <v>45380</v>
      </c>
      <c r="E26873" t="s">
        <v>11983</v>
      </c>
      <c r="F26873" s="4" t="s">
        <v>11490</v>
      </c>
      <c r="G26873" s="5">
        <v>368</v>
      </c>
      <c r="H26873" s="6">
        <v>6.23306E-2</v>
      </c>
      <c r="I26873" s="7">
        <v>50</v>
      </c>
    </row>
    <row r="26874" spans="1:12" x14ac:dyDescent="0.25">
      <c r="A26874">
        <v>61258</v>
      </c>
      <c r="B26874" s="2">
        <v>8.1106990000000003</v>
      </c>
      <c r="C26874" s="3">
        <v>293</v>
      </c>
      <c r="D26874" s="4">
        <v>19340</v>
      </c>
      <c r="E26874" t="s">
        <v>11689</v>
      </c>
      <c r="F26874" s="4" t="s">
        <v>11490</v>
      </c>
      <c r="G26874" s="5">
        <v>196</v>
      </c>
      <c r="H26874" s="6">
        <v>4.0609100000000002E-2</v>
      </c>
      <c r="I26874" s="7">
        <v>53.75</v>
      </c>
    </row>
    <row r="26875" spans="1:12" x14ac:dyDescent="0.25">
      <c r="A26875">
        <v>47141</v>
      </c>
      <c r="B26875" s="2">
        <v>8.1103450000000006</v>
      </c>
      <c r="C26875" s="3">
        <v>2006</v>
      </c>
      <c r="D26875" s="4">
        <v>31140</v>
      </c>
      <c r="E26875" t="s">
        <v>3697</v>
      </c>
      <c r="F26875" s="4" t="s">
        <v>8800</v>
      </c>
      <c r="G26875" s="5">
        <v>1277</v>
      </c>
      <c r="H26875" s="6">
        <v>9.4679200000000005E-2</v>
      </c>
      <c r="I26875" s="7">
        <v>44.405999999999999</v>
      </c>
    </row>
    <row r="26876" spans="1:12" x14ac:dyDescent="0.25">
      <c r="A26876">
        <v>27820</v>
      </c>
      <c r="B26876" s="2">
        <v>8.1095550000000003</v>
      </c>
      <c r="C26876" s="3">
        <v>3092</v>
      </c>
      <c r="D26876" s="4">
        <v>40260</v>
      </c>
      <c r="E26876" t="s">
        <v>118</v>
      </c>
      <c r="F26876" s="4" t="s">
        <v>5642</v>
      </c>
      <c r="G26876" s="5">
        <v>2022</v>
      </c>
      <c r="H26876" s="6">
        <v>0.11424330000000001</v>
      </c>
      <c r="I26876" s="7">
        <v>41.024999999999999</v>
      </c>
    </row>
    <row r="26877" spans="1:12" x14ac:dyDescent="0.25">
      <c r="A26877">
        <v>27405</v>
      </c>
      <c r="B26877" s="2">
        <v>8.1022219999999994</v>
      </c>
      <c r="C26877" s="3">
        <v>45903</v>
      </c>
      <c r="D26877" s="4">
        <v>24660</v>
      </c>
      <c r="E26877" t="s">
        <v>1180</v>
      </c>
      <c r="F26877" s="4" t="s">
        <v>5642</v>
      </c>
      <c r="G26877" s="5">
        <v>28614</v>
      </c>
      <c r="H26877" s="6">
        <v>0.15865799999999999</v>
      </c>
      <c r="I26877" s="7">
        <v>33.344999999999999</v>
      </c>
      <c r="J26877" s="2">
        <v>50.5</v>
      </c>
      <c r="K26877">
        <v>10</v>
      </c>
      <c r="L26877" s="2">
        <v>94</v>
      </c>
    </row>
    <row r="26878" spans="1:12" x14ac:dyDescent="0.25">
      <c r="A26878">
        <v>33514</v>
      </c>
      <c r="B26878" s="2">
        <v>8.0950810000000004</v>
      </c>
      <c r="C26878" s="3">
        <v>2033</v>
      </c>
      <c r="D26878" s="4">
        <v>45540</v>
      </c>
      <c r="E26878" t="s">
        <v>6899</v>
      </c>
      <c r="F26878" s="4" t="s">
        <v>6689</v>
      </c>
      <c r="G26878" s="5">
        <v>1220</v>
      </c>
      <c r="H26878" s="6">
        <v>8.6885199999999996E-2</v>
      </c>
      <c r="I26878" s="7">
        <v>45.741999999999997</v>
      </c>
      <c r="J26878" s="2">
        <v>51</v>
      </c>
      <c r="K26878">
        <v>1</v>
      </c>
    </row>
    <row r="26879" spans="1:12" x14ac:dyDescent="0.25">
      <c r="A26879">
        <v>43526</v>
      </c>
      <c r="B26879" s="2">
        <v>8.0939160000000001</v>
      </c>
      <c r="C26879" s="3">
        <v>5527</v>
      </c>
      <c r="D26879" s="4">
        <v>19580</v>
      </c>
      <c r="E26879" t="s">
        <v>2035</v>
      </c>
      <c r="F26879" s="4" t="s">
        <v>8295</v>
      </c>
      <c r="G26879" s="5">
        <v>3653</v>
      </c>
      <c r="H26879" s="6">
        <v>8.6777999999999994E-2</v>
      </c>
      <c r="I26879" s="7">
        <v>45.756</v>
      </c>
      <c r="J26879" s="2">
        <v>60.5</v>
      </c>
      <c r="K26879">
        <v>4</v>
      </c>
    </row>
    <row r="26880" spans="1:12" x14ac:dyDescent="0.25">
      <c r="A26880">
        <v>28382</v>
      </c>
      <c r="B26880" s="2">
        <v>8.0918890000000001</v>
      </c>
      <c r="C26880" s="3">
        <v>6975</v>
      </c>
      <c r="E26880" t="s">
        <v>5935</v>
      </c>
      <c r="F26880" s="4" t="s">
        <v>5642</v>
      </c>
      <c r="G26880" s="5">
        <v>4815</v>
      </c>
      <c r="H26880" s="6">
        <v>0.10921930000000001</v>
      </c>
      <c r="I26880" s="7">
        <v>41.875</v>
      </c>
    </row>
    <row r="26881" spans="1:11" x14ac:dyDescent="0.25">
      <c r="A26881">
        <v>55607</v>
      </c>
      <c r="B26881" s="2">
        <v>8.0907140000000002</v>
      </c>
      <c r="C26881" s="3">
        <v>100</v>
      </c>
      <c r="E26881" t="s">
        <v>10506</v>
      </c>
      <c r="F26881" s="4" t="s">
        <v>10428</v>
      </c>
      <c r="G26881" s="5">
        <v>85</v>
      </c>
      <c r="H26881" s="6">
        <v>0.1176471</v>
      </c>
      <c r="I26881" s="7">
        <v>40.417000000000002</v>
      </c>
    </row>
    <row r="26882" spans="1:11" x14ac:dyDescent="0.25">
      <c r="A26882">
        <v>27806</v>
      </c>
      <c r="B26882" s="2">
        <v>8.090204</v>
      </c>
      <c r="C26882" s="3">
        <v>2677</v>
      </c>
      <c r="D26882" s="4">
        <v>47820</v>
      </c>
      <c r="E26882" t="s">
        <v>815</v>
      </c>
      <c r="F26882" s="4" t="s">
        <v>5642</v>
      </c>
      <c r="G26882" s="5">
        <v>2039</v>
      </c>
      <c r="H26882" s="6">
        <v>8.3864599999999997E-2</v>
      </c>
      <c r="I26882" s="7">
        <v>46.25</v>
      </c>
    </row>
    <row r="26883" spans="1:11" x14ac:dyDescent="0.25">
      <c r="A26883">
        <v>1104</v>
      </c>
      <c r="B26883" s="2">
        <v>8.0862960000000008</v>
      </c>
      <c r="C26883" s="3">
        <v>22284</v>
      </c>
      <c r="D26883" s="4">
        <v>44140</v>
      </c>
      <c r="E26883" t="s">
        <v>76</v>
      </c>
      <c r="F26883" s="4" t="s">
        <v>21</v>
      </c>
      <c r="G26883" s="5">
        <v>14293</v>
      </c>
      <c r="H26883" s="6">
        <v>0.13061429999999999</v>
      </c>
      <c r="I26883" s="7">
        <v>38.159999999999997</v>
      </c>
      <c r="J26883" s="2">
        <v>38.799999999999997</v>
      </c>
      <c r="K26883">
        <v>5</v>
      </c>
    </row>
    <row r="26884" spans="1:11" x14ac:dyDescent="0.25">
      <c r="A26884">
        <v>77091</v>
      </c>
      <c r="B26884" s="2">
        <v>8.0792319999999993</v>
      </c>
      <c r="C26884" s="3">
        <v>23398</v>
      </c>
      <c r="D26884" s="4">
        <v>26420</v>
      </c>
      <c r="E26884" t="s">
        <v>3103</v>
      </c>
      <c r="F26884" s="4" t="s">
        <v>13752</v>
      </c>
      <c r="G26884" s="5">
        <v>15229</v>
      </c>
      <c r="H26884" s="6">
        <v>0.13663819999999999</v>
      </c>
      <c r="I26884" s="7">
        <v>37.116</v>
      </c>
      <c r="J26884" s="2">
        <v>51.666699999999999</v>
      </c>
      <c r="K26884">
        <v>3</v>
      </c>
    </row>
    <row r="26885" spans="1:11" x14ac:dyDescent="0.25">
      <c r="A26885">
        <v>25875</v>
      </c>
      <c r="B26885" s="2">
        <v>8.0755110000000005</v>
      </c>
      <c r="C26885" s="3">
        <v>453</v>
      </c>
      <c r="E26885" t="s">
        <v>5433</v>
      </c>
      <c r="F26885" s="4" t="s">
        <v>5144</v>
      </c>
      <c r="G26885" s="5">
        <v>317</v>
      </c>
      <c r="H26885" s="6">
        <v>0.1069182</v>
      </c>
      <c r="I26885" s="7">
        <v>42.25</v>
      </c>
    </row>
    <row r="26886" spans="1:11" x14ac:dyDescent="0.25">
      <c r="A26886">
        <v>99668</v>
      </c>
      <c r="B26886" s="2">
        <v>8.0754190000000001</v>
      </c>
      <c r="C26886" s="3">
        <v>97</v>
      </c>
      <c r="E26886" t="s">
        <v>16688</v>
      </c>
      <c r="F26886" s="4" t="s">
        <v>16604</v>
      </c>
      <c r="G26886" s="5">
        <v>61</v>
      </c>
      <c r="H26886" s="6">
        <v>0.14516129999999999</v>
      </c>
      <c r="I26886" s="7">
        <v>35.625</v>
      </c>
    </row>
    <row r="26887" spans="1:11" x14ac:dyDescent="0.25">
      <c r="A26887">
        <v>68071</v>
      </c>
      <c r="B26887" s="2">
        <v>8.0751830000000009</v>
      </c>
      <c r="C26887" s="3">
        <v>2091</v>
      </c>
      <c r="E26887" t="s">
        <v>10627</v>
      </c>
      <c r="F26887" s="4" t="s">
        <v>12738</v>
      </c>
      <c r="G26887" s="5">
        <v>925</v>
      </c>
      <c r="H26887" s="6">
        <v>0.1209503</v>
      </c>
      <c r="I26887" s="7">
        <v>39.808</v>
      </c>
    </row>
    <row r="26888" spans="1:11" x14ac:dyDescent="0.25">
      <c r="A26888">
        <v>68834</v>
      </c>
      <c r="B26888" s="2">
        <v>8.0749069999999996</v>
      </c>
      <c r="C26888" s="3">
        <v>375</v>
      </c>
      <c r="D26888" s="4">
        <v>30420</v>
      </c>
      <c r="E26888" t="s">
        <v>8176</v>
      </c>
      <c r="F26888" s="4" t="s">
        <v>12738</v>
      </c>
      <c r="G26888" s="5">
        <v>216</v>
      </c>
      <c r="H26888" s="6">
        <v>3.7037E-2</v>
      </c>
      <c r="I26888" s="7">
        <v>54.305999999999997</v>
      </c>
    </row>
    <row r="26889" spans="1:11" x14ac:dyDescent="0.25">
      <c r="A26889">
        <v>83239</v>
      </c>
      <c r="B26889" s="2">
        <v>8.0747739999999997</v>
      </c>
      <c r="C26889" s="3">
        <v>537</v>
      </c>
      <c r="E26889" t="s">
        <v>242</v>
      </c>
      <c r="F26889" s="4" t="s">
        <v>14725</v>
      </c>
      <c r="G26889" s="5">
        <v>337</v>
      </c>
      <c r="H26889" s="6">
        <v>8.2840200000000003E-2</v>
      </c>
      <c r="I26889" s="7">
        <v>46.389000000000003</v>
      </c>
    </row>
    <row r="26890" spans="1:11" x14ac:dyDescent="0.25">
      <c r="A26890">
        <v>93450</v>
      </c>
      <c r="B26890" s="2">
        <v>8.0745920000000009</v>
      </c>
      <c r="C26890" s="3">
        <v>814</v>
      </c>
      <c r="D26890" s="4">
        <v>41500</v>
      </c>
      <c r="E26890" t="s">
        <v>15674</v>
      </c>
      <c r="F26890" s="4" t="s">
        <v>15368</v>
      </c>
      <c r="G26890" s="5">
        <v>421</v>
      </c>
      <c r="H26890" s="6">
        <v>5.6871999999999999E-2</v>
      </c>
      <c r="I26890" s="7">
        <v>50.875</v>
      </c>
    </row>
    <row r="26891" spans="1:11" x14ac:dyDescent="0.25">
      <c r="A26891">
        <v>72335</v>
      </c>
      <c r="B26891" s="2">
        <v>8.0713059999999999</v>
      </c>
      <c r="C26891" s="3">
        <v>19613</v>
      </c>
      <c r="D26891" s="4">
        <v>22620</v>
      </c>
      <c r="E26891" t="s">
        <v>13308</v>
      </c>
      <c r="F26891" s="4" t="s">
        <v>13183</v>
      </c>
      <c r="G26891" s="5">
        <v>13307</v>
      </c>
      <c r="H26891" s="6">
        <v>0.12730140000000001</v>
      </c>
      <c r="I26891" s="7">
        <v>38.704000000000001</v>
      </c>
      <c r="J26891" s="2">
        <v>53.5</v>
      </c>
      <c r="K26891">
        <v>2</v>
      </c>
    </row>
    <row r="26892" spans="1:11" x14ac:dyDescent="0.25">
      <c r="A26892">
        <v>76301</v>
      </c>
      <c r="B26892" s="2">
        <v>8.0657080000000008</v>
      </c>
      <c r="C26892" s="3">
        <v>16423</v>
      </c>
      <c r="D26892" s="4">
        <v>48660</v>
      </c>
      <c r="E26892" t="s">
        <v>13920</v>
      </c>
      <c r="F26892" s="4" t="s">
        <v>13752</v>
      </c>
      <c r="G26892" s="5">
        <v>10079</v>
      </c>
      <c r="H26892" s="6">
        <v>0.1242187</v>
      </c>
      <c r="I26892" s="7">
        <v>39.232999999999997</v>
      </c>
      <c r="J26892" s="2">
        <v>37.666699999999999</v>
      </c>
      <c r="K26892">
        <v>3</v>
      </c>
    </row>
    <row r="26893" spans="1:11" x14ac:dyDescent="0.25">
      <c r="A26893">
        <v>99548</v>
      </c>
      <c r="B26893" s="2">
        <v>8.0632870000000008</v>
      </c>
      <c r="C26893" s="3">
        <v>57</v>
      </c>
      <c r="E26893" t="s">
        <v>16609</v>
      </c>
      <c r="F26893" s="4" t="s">
        <v>16604</v>
      </c>
      <c r="G26893" s="5">
        <v>37</v>
      </c>
      <c r="H26893" s="6">
        <v>0.1052632</v>
      </c>
      <c r="I26893" s="7">
        <v>42.5</v>
      </c>
    </row>
    <row r="26894" spans="1:11" x14ac:dyDescent="0.25">
      <c r="A26894">
        <v>49919</v>
      </c>
      <c r="B26894" s="2">
        <v>8.0632079999999995</v>
      </c>
      <c r="C26894" s="3">
        <v>389</v>
      </c>
      <c r="E26894" t="s">
        <v>3647</v>
      </c>
      <c r="F26894" s="4" t="s">
        <v>9106</v>
      </c>
      <c r="G26894" s="5">
        <v>293</v>
      </c>
      <c r="H26894" s="6">
        <v>5.4607500000000003E-2</v>
      </c>
      <c r="I26894" s="7">
        <v>51.25</v>
      </c>
      <c r="J26894" s="2">
        <v>66</v>
      </c>
      <c r="K26894">
        <v>1</v>
      </c>
    </row>
    <row r="26895" spans="1:11" x14ac:dyDescent="0.25">
      <c r="A26895">
        <v>92394</v>
      </c>
      <c r="B26895" s="2">
        <v>8.0582560000000001</v>
      </c>
      <c r="C26895" s="3">
        <v>34479</v>
      </c>
      <c r="D26895" s="4">
        <v>40140</v>
      </c>
      <c r="E26895" t="s">
        <v>15558</v>
      </c>
      <c r="F26895" s="4" t="s">
        <v>15368</v>
      </c>
      <c r="G26895" s="5">
        <v>20395</v>
      </c>
      <c r="H26895" s="6">
        <v>7.5802900000000006E-2</v>
      </c>
      <c r="I26895" s="7">
        <v>47.587000000000003</v>
      </c>
      <c r="J26895" s="2">
        <v>54.666699999999999</v>
      </c>
      <c r="K26895">
        <v>3</v>
      </c>
    </row>
    <row r="26896" spans="1:11" x14ac:dyDescent="0.25">
      <c r="A26896">
        <v>33167</v>
      </c>
      <c r="B26896" s="2">
        <v>8.0501889999999996</v>
      </c>
      <c r="C26896" s="3">
        <v>20063</v>
      </c>
      <c r="D26896" s="4">
        <v>33100</v>
      </c>
      <c r="E26896" t="s">
        <v>5277</v>
      </c>
      <c r="F26896" s="4" t="s">
        <v>6689</v>
      </c>
      <c r="G26896" s="5">
        <v>13310</v>
      </c>
      <c r="H26896" s="6">
        <v>0.12050180000000001</v>
      </c>
      <c r="I26896" s="7">
        <v>39.857999999999997</v>
      </c>
      <c r="J26896" s="2">
        <v>34.25</v>
      </c>
      <c r="K26896">
        <v>4</v>
      </c>
    </row>
    <row r="26897" spans="1:11" x14ac:dyDescent="0.25">
      <c r="A26897">
        <v>67505</v>
      </c>
      <c r="B26897" s="2">
        <v>8.0466090000000001</v>
      </c>
      <c r="C26897" s="3">
        <v>2266</v>
      </c>
      <c r="D26897" s="4">
        <v>26740</v>
      </c>
      <c r="E26897" t="s">
        <v>12661</v>
      </c>
      <c r="F26897" s="4" t="s">
        <v>12494</v>
      </c>
      <c r="G26897" s="5">
        <v>1644</v>
      </c>
      <c r="H26897" s="6">
        <v>0.1142857</v>
      </c>
      <c r="I26897" s="7">
        <v>40.927</v>
      </c>
    </row>
    <row r="26898" spans="1:11" x14ac:dyDescent="0.25">
      <c r="A26898">
        <v>30708</v>
      </c>
      <c r="B26898" s="2">
        <v>8.0461279999999995</v>
      </c>
      <c r="C26898" s="3">
        <v>402</v>
      </c>
      <c r="D26898" s="4">
        <v>19140</v>
      </c>
      <c r="E26898" t="s">
        <v>6522</v>
      </c>
      <c r="F26898" s="4" t="s">
        <v>6363</v>
      </c>
      <c r="G26898" s="5">
        <v>356</v>
      </c>
      <c r="H26898" s="6">
        <v>1.40056E-2</v>
      </c>
      <c r="I26898" s="7">
        <v>58.256</v>
      </c>
    </row>
    <row r="26899" spans="1:11" x14ac:dyDescent="0.25">
      <c r="A26899">
        <v>35550</v>
      </c>
      <c r="B26899" s="2">
        <v>8.0451829999999998</v>
      </c>
      <c r="C26899" s="3">
        <v>5000</v>
      </c>
      <c r="D26899" s="4">
        <v>13820</v>
      </c>
      <c r="E26899" t="s">
        <v>4546</v>
      </c>
      <c r="F26899" s="4" t="s">
        <v>7027</v>
      </c>
      <c r="G26899" s="5">
        <v>3585</v>
      </c>
      <c r="H26899" s="6">
        <v>8.5053000000000004E-2</v>
      </c>
      <c r="I26899" s="7">
        <v>45.976999999999997</v>
      </c>
    </row>
    <row r="26900" spans="1:11" x14ac:dyDescent="0.25">
      <c r="A26900">
        <v>53233</v>
      </c>
      <c r="B26900" s="2">
        <v>8.0431699999999999</v>
      </c>
      <c r="C26900" s="3">
        <v>15208</v>
      </c>
      <c r="D26900" s="4">
        <v>33340</v>
      </c>
      <c r="E26900" t="s">
        <v>10098</v>
      </c>
      <c r="F26900" s="4" t="s">
        <v>10031</v>
      </c>
      <c r="G26900" s="5">
        <v>4822</v>
      </c>
      <c r="H26900" s="6">
        <v>0.26005810000000001</v>
      </c>
      <c r="I26900" s="7">
        <v>15.728999999999999</v>
      </c>
      <c r="J26900" s="2">
        <v>43</v>
      </c>
      <c r="K26900">
        <v>3</v>
      </c>
    </row>
    <row r="26901" spans="1:11" x14ac:dyDescent="0.25">
      <c r="A26901">
        <v>12860</v>
      </c>
      <c r="B26901" s="2">
        <v>8.0419110000000007</v>
      </c>
      <c r="C26901" s="3">
        <v>814</v>
      </c>
      <c r="D26901" s="4">
        <v>24020</v>
      </c>
      <c r="E26901" t="s">
        <v>1570</v>
      </c>
      <c r="F26901" s="4" t="s">
        <v>1280</v>
      </c>
      <c r="G26901" s="5">
        <v>442</v>
      </c>
      <c r="H26901" s="6">
        <v>0.1289593</v>
      </c>
      <c r="I26901" s="7">
        <v>38.375</v>
      </c>
    </row>
    <row r="26902" spans="1:11" x14ac:dyDescent="0.25">
      <c r="A26902">
        <v>52660</v>
      </c>
      <c r="B26902" s="2">
        <v>8.0417780000000008</v>
      </c>
      <c r="C26902" s="3">
        <v>136</v>
      </c>
      <c r="D26902" s="4">
        <v>15460</v>
      </c>
      <c r="E26902" t="s">
        <v>763</v>
      </c>
      <c r="F26902" s="4" t="s">
        <v>9593</v>
      </c>
      <c r="G26902" s="5">
        <v>119</v>
      </c>
      <c r="H26902" s="6">
        <v>0.14285709999999999</v>
      </c>
      <c r="I26902" s="7">
        <v>35.972000000000001</v>
      </c>
    </row>
    <row r="26903" spans="1:11" x14ac:dyDescent="0.25">
      <c r="A26903">
        <v>35540</v>
      </c>
      <c r="B26903" s="2">
        <v>8.0412890000000008</v>
      </c>
      <c r="C26903" s="3">
        <v>2459</v>
      </c>
      <c r="E26903" t="s">
        <v>885</v>
      </c>
      <c r="F26903" s="4" t="s">
        <v>7027</v>
      </c>
      <c r="G26903" s="5">
        <v>1922</v>
      </c>
      <c r="H26903" s="6">
        <v>0.1009365</v>
      </c>
      <c r="I26903" s="7">
        <v>43.213999999999999</v>
      </c>
    </row>
    <row r="26904" spans="1:11" x14ac:dyDescent="0.25">
      <c r="A26904">
        <v>84006</v>
      </c>
      <c r="B26904" s="2">
        <v>8.0407440000000001</v>
      </c>
      <c r="C26904" s="3">
        <v>550</v>
      </c>
      <c r="D26904" s="4">
        <v>41620</v>
      </c>
      <c r="E26904" t="s">
        <v>14855</v>
      </c>
      <c r="F26904" s="4" t="s">
        <v>14851</v>
      </c>
      <c r="G26904" s="5">
        <v>356</v>
      </c>
      <c r="H26904" s="6">
        <v>5.3221299999999999E-2</v>
      </c>
      <c r="I26904" s="7">
        <v>51.457999999999998</v>
      </c>
    </row>
    <row r="26905" spans="1:11" x14ac:dyDescent="0.25">
      <c r="A26905">
        <v>64763</v>
      </c>
      <c r="B26905" s="2">
        <v>8.0404210000000003</v>
      </c>
      <c r="C26905" s="3">
        <v>1317</v>
      </c>
      <c r="E26905" t="s">
        <v>12324</v>
      </c>
      <c r="F26905" s="4" t="s">
        <v>12102</v>
      </c>
      <c r="G26905" s="5">
        <v>994</v>
      </c>
      <c r="H26905" s="6">
        <v>6.9416500000000006E-2</v>
      </c>
      <c r="I26905" s="7">
        <v>48.646000000000001</v>
      </c>
    </row>
    <row r="26906" spans="1:11" x14ac:dyDescent="0.25">
      <c r="A26906">
        <v>26259</v>
      </c>
      <c r="B26906" s="2">
        <v>8.0401550000000004</v>
      </c>
      <c r="C26906" s="3">
        <v>196</v>
      </c>
      <c r="D26906" s="4">
        <v>21180</v>
      </c>
      <c r="E26906" t="s">
        <v>5514</v>
      </c>
      <c r="F26906" s="4" t="s">
        <v>5144</v>
      </c>
      <c r="G26906" s="5">
        <v>116</v>
      </c>
      <c r="H26906" s="6">
        <v>0.10256410000000001</v>
      </c>
      <c r="I26906" s="7">
        <v>42.917000000000002</v>
      </c>
    </row>
    <row r="26907" spans="1:11" x14ac:dyDescent="0.25">
      <c r="A26907">
        <v>95315</v>
      </c>
      <c r="B26907" s="2">
        <v>8.0384100000000007</v>
      </c>
      <c r="C26907" s="3">
        <v>12380</v>
      </c>
      <c r="D26907" s="4">
        <v>32900</v>
      </c>
      <c r="E26907" t="s">
        <v>2709</v>
      </c>
      <c r="F26907" s="4" t="s">
        <v>15368</v>
      </c>
      <c r="G26907" s="5">
        <v>7171</v>
      </c>
      <c r="H26907" s="6">
        <v>7.9894000000000007E-2</v>
      </c>
      <c r="I26907" s="7">
        <v>46.828000000000003</v>
      </c>
    </row>
    <row r="26908" spans="1:11" x14ac:dyDescent="0.25">
      <c r="A26908">
        <v>8316</v>
      </c>
      <c r="B26908" s="2">
        <v>8.0366330000000001</v>
      </c>
      <c r="C26908" s="3">
        <v>391</v>
      </c>
      <c r="D26908" s="4">
        <v>47220</v>
      </c>
      <c r="E26908" t="s">
        <v>1675</v>
      </c>
      <c r="F26908" s="4" t="s">
        <v>1341</v>
      </c>
      <c r="G26908" s="5">
        <v>259</v>
      </c>
      <c r="H26908" s="6">
        <v>0.1</v>
      </c>
      <c r="I26908" s="7">
        <v>43.35</v>
      </c>
    </row>
    <row r="26909" spans="1:11" x14ac:dyDescent="0.25">
      <c r="A26909">
        <v>50042</v>
      </c>
      <c r="B26909" s="2">
        <v>8.0365169999999999</v>
      </c>
      <c r="C26909" s="3">
        <v>324</v>
      </c>
      <c r="E26909" t="s">
        <v>9604</v>
      </c>
      <c r="F26909" s="4" t="s">
        <v>9593</v>
      </c>
      <c r="G26909" s="5">
        <v>215</v>
      </c>
      <c r="H26909" s="6">
        <v>6.5116300000000002E-2</v>
      </c>
      <c r="I26909" s="7">
        <v>49.375</v>
      </c>
    </row>
    <row r="26910" spans="1:11" x14ac:dyDescent="0.25">
      <c r="A26910">
        <v>60966</v>
      </c>
      <c r="B26910" s="2">
        <v>8.0362279999999995</v>
      </c>
      <c r="C26910" s="3">
        <v>1547</v>
      </c>
      <c r="E26910" t="s">
        <v>1115</v>
      </c>
      <c r="F26910" s="4" t="s">
        <v>11490</v>
      </c>
      <c r="G26910" s="5">
        <v>992</v>
      </c>
      <c r="H26910" s="6">
        <v>0.1107754</v>
      </c>
      <c r="I26910" s="7">
        <v>41.484000000000002</v>
      </c>
    </row>
    <row r="26911" spans="1:11" x14ac:dyDescent="0.25">
      <c r="A26911">
        <v>62852</v>
      </c>
      <c r="B26911" s="2">
        <v>8.0359669999999994</v>
      </c>
      <c r="C26911" s="3">
        <v>136</v>
      </c>
      <c r="E26911" t="s">
        <v>12032</v>
      </c>
      <c r="F26911" s="4" t="s">
        <v>11490</v>
      </c>
      <c r="G26911" s="5">
        <v>96</v>
      </c>
      <c r="H26911" s="6">
        <v>0</v>
      </c>
      <c r="I26911" s="7">
        <v>60.625</v>
      </c>
    </row>
    <row r="26912" spans="1:11" x14ac:dyDescent="0.25">
      <c r="A26912">
        <v>39116</v>
      </c>
      <c r="B26912" s="2">
        <v>8.0355799999999995</v>
      </c>
      <c r="C26912" s="3">
        <v>2275</v>
      </c>
      <c r="E26912" t="s">
        <v>7757</v>
      </c>
      <c r="F26912" s="4" t="s">
        <v>7633</v>
      </c>
      <c r="G26912" s="5">
        <v>1521</v>
      </c>
      <c r="H26912" s="6">
        <v>0.10381079999999999</v>
      </c>
      <c r="I26912" s="7">
        <v>42.679000000000002</v>
      </c>
    </row>
    <row r="26913" spans="1:11" x14ac:dyDescent="0.25">
      <c r="A26913">
        <v>35592</v>
      </c>
      <c r="B26913" s="2">
        <v>8.0344449999999998</v>
      </c>
      <c r="C26913" s="3">
        <v>4730</v>
      </c>
      <c r="E26913" t="s">
        <v>1083</v>
      </c>
      <c r="F26913" s="4" t="s">
        <v>7027</v>
      </c>
      <c r="G26913" s="5">
        <v>3219</v>
      </c>
      <c r="H26913" s="6">
        <v>0.13482450000000001</v>
      </c>
      <c r="I26913" s="7">
        <v>37.319000000000003</v>
      </c>
    </row>
    <row r="26914" spans="1:11" x14ac:dyDescent="0.25">
      <c r="A26914">
        <v>81520</v>
      </c>
      <c r="B26914" s="2">
        <v>8.0316159999999996</v>
      </c>
      <c r="C26914" s="3">
        <v>13392</v>
      </c>
      <c r="D26914" s="4">
        <v>24300</v>
      </c>
      <c r="E26914" t="s">
        <v>1348</v>
      </c>
      <c r="F26914" s="4" t="s">
        <v>14477</v>
      </c>
      <c r="G26914" s="5">
        <v>8600</v>
      </c>
      <c r="H26914" s="6">
        <v>0.1144053</v>
      </c>
      <c r="I26914" s="7">
        <v>40.841999999999999</v>
      </c>
      <c r="J26914" s="2">
        <v>53</v>
      </c>
      <c r="K26914">
        <v>1</v>
      </c>
    </row>
    <row r="26915" spans="1:11" x14ac:dyDescent="0.25">
      <c r="A26915">
        <v>42746</v>
      </c>
      <c r="B26915" s="2">
        <v>8.0291999999999994</v>
      </c>
      <c r="C26915" s="3">
        <v>2229</v>
      </c>
      <c r="E26915" t="s">
        <v>4797</v>
      </c>
      <c r="F26915" s="4" t="s">
        <v>7883</v>
      </c>
      <c r="G26915" s="5">
        <v>1503</v>
      </c>
      <c r="H26915" s="6">
        <v>9.84043E-2</v>
      </c>
      <c r="I26915" s="7">
        <v>43.597999999999999</v>
      </c>
    </row>
    <row r="26916" spans="1:11" x14ac:dyDescent="0.25">
      <c r="A26916">
        <v>15960</v>
      </c>
      <c r="B26916" s="2">
        <v>8.0287400000000009</v>
      </c>
      <c r="C26916" s="3">
        <v>596</v>
      </c>
      <c r="D26916" s="4">
        <v>27780</v>
      </c>
      <c r="E26916" t="s">
        <v>3376</v>
      </c>
      <c r="F26916" s="4" t="s">
        <v>3003</v>
      </c>
      <c r="G26916" s="5">
        <v>416</v>
      </c>
      <c r="H26916" s="6">
        <v>0.1153846</v>
      </c>
      <c r="I26916" s="7">
        <v>40.659999999999997</v>
      </c>
    </row>
    <row r="26917" spans="1:11" x14ac:dyDescent="0.25">
      <c r="A26917">
        <v>16370</v>
      </c>
      <c r="B26917" s="2">
        <v>8.0285960000000003</v>
      </c>
      <c r="C26917" s="3">
        <v>219</v>
      </c>
      <c r="E26917" t="s">
        <v>3495</v>
      </c>
      <c r="F26917" s="4" t="s">
        <v>3003</v>
      </c>
      <c r="G26917" s="5">
        <v>177</v>
      </c>
      <c r="H26917" s="6">
        <v>7.9096E-2</v>
      </c>
      <c r="I26917" s="7">
        <v>46.923000000000002</v>
      </c>
    </row>
    <row r="26918" spans="1:11" x14ac:dyDescent="0.25">
      <c r="A26918">
        <v>98220</v>
      </c>
      <c r="B26918" s="2">
        <v>8.0284239999999993</v>
      </c>
      <c r="C26918" s="3">
        <v>732</v>
      </c>
      <c r="D26918" s="4">
        <v>13380</v>
      </c>
      <c r="E26918" t="s">
        <v>3210</v>
      </c>
      <c r="F26918" s="4" t="s">
        <v>16344</v>
      </c>
      <c r="G26918" s="5">
        <v>542</v>
      </c>
      <c r="H26918" s="6">
        <v>7.7348100000000003E-2</v>
      </c>
      <c r="I26918" s="7">
        <v>47.216000000000001</v>
      </c>
    </row>
    <row r="26919" spans="1:11" x14ac:dyDescent="0.25">
      <c r="A26919">
        <v>19141</v>
      </c>
      <c r="B26919" s="2">
        <v>8.0232700000000001</v>
      </c>
      <c r="C26919" s="3">
        <v>33590</v>
      </c>
      <c r="D26919" s="4">
        <v>37980</v>
      </c>
      <c r="E26919" t="s">
        <v>2682</v>
      </c>
      <c r="F26919" s="4" t="s">
        <v>3003</v>
      </c>
      <c r="G26919" s="5">
        <v>20996</v>
      </c>
      <c r="H26919" s="6">
        <v>0.12835779999999999</v>
      </c>
      <c r="I26919" s="7">
        <v>38.399000000000001</v>
      </c>
      <c r="J26919" s="2">
        <v>36.555599999999998</v>
      </c>
      <c r="K26919">
        <v>9</v>
      </c>
    </row>
    <row r="26920" spans="1:11" x14ac:dyDescent="0.25">
      <c r="A26920">
        <v>26611</v>
      </c>
      <c r="B26920" s="2">
        <v>8.0182199999999995</v>
      </c>
      <c r="C26920" s="3">
        <v>109</v>
      </c>
      <c r="E26920" t="s">
        <v>1672</v>
      </c>
      <c r="F26920" s="4" t="s">
        <v>5144</v>
      </c>
      <c r="G26920" s="5">
        <v>100</v>
      </c>
      <c r="H26920" s="6">
        <v>0</v>
      </c>
      <c r="I26920" s="7">
        <v>60.576999999999998</v>
      </c>
    </row>
    <row r="26921" spans="1:11" x14ac:dyDescent="0.25">
      <c r="A26921">
        <v>92553</v>
      </c>
      <c r="B26921" s="2">
        <v>8.0084339999999994</v>
      </c>
      <c r="C26921" s="3">
        <v>73803</v>
      </c>
      <c r="D26921" s="4">
        <v>40140</v>
      </c>
      <c r="E26921" t="s">
        <v>15569</v>
      </c>
      <c r="F26921" s="4" t="s">
        <v>15368</v>
      </c>
      <c r="G26921" s="5">
        <v>40787</v>
      </c>
      <c r="H26921" s="6">
        <v>9.7798399999999994E-2</v>
      </c>
      <c r="I26921" s="7">
        <v>43.670999999999999</v>
      </c>
      <c r="J26921" s="2">
        <v>62.333300000000001</v>
      </c>
      <c r="K26921">
        <v>3</v>
      </c>
    </row>
    <row r="26922" spans="1:11" x14ac:dyDescent="0.25">
      <c r="A26922">
        <v>53910</v>
      </c>
      <c r="B26922" s="2">
        <v>7.9981489999999997</v>
      </c>
      <c r="C26922" s="3">
        <v>3055</v>
      </c>
      <c r="E26922" t="s">
        <v>80</v>
      </c>
      <c r="F26922" s="4" t="s">
        <v>10031</v>
      </c>
      <c r="G26922" s="5">
        <v>2191</v>
      </c>
      <c r="H26922" s="6">
        <v>9.4434299999999999E-2</v>
      </c>
      <c r="I26922" s="7">
        <v>44.25</v>
      </c>
      <c r="J26922" s="2">
        <v>56</v>
      </c>
      <c r="K26922">
        <v>1</v>
      </c>
    </row>
    <row r="26923" spans="1:11" x14ac:dyDescent="0.25">
      <c r="A26923">
        <v>28683</v>
      </c>
      <c r="B26923" s="2">
        <v>7.9973229999999997</v>
      </c>
      <c r="C26923" s="3">
        <v>1666</v>
      </c>
      <c r="D26923" s="4">
        <v>35900</v>
      </c>
      <c r="E26923" t="s">
        <v>5449</v>
      </c>
      <c r="F26923" s="4" t="s">
        <v>5642</v>
      </c>
      <c r="G26923" s="5">
        <v>1261</v>
      </c>
      <c r="H26923" s="6">
        <v>9.7464300000000004E-2</v>
      </c>
      <c r="I26923" s="7">
        <v>43.722000000000001</v>
      </c>
      <c r="J26923" s="2">
        <v>41</v>
      </c>
      <c r="K26923">
        <v>1</v>
      </c>
    </row>
    <row r="26924" spans="1:11" x14ac:dyDescent="0.25">
      <c r="A26924">
        <v>28643</v>
      </c>
      <c r="B26924" s="2">
        <v>7.9963540000000002</v>
      </c>
      <c r="C26924" s="3">
        <v>3569</v>
      </c>
      <c r="E26924" t="s">
        <v>2990</v>
      </c>
      <c r="F26924" s="4" t="s">
        <v>5642</v>
      </c>
      <c r="G26924" s="5">
        <v>2792</v>
      </c>
      <c r="H26924" s="6">
        <v>0.13932659999999999</v>
      </c>
      <c r="I26924" s="7">
        <v>36.476999999999997</v>
      </c>
    </row>
    <row r="26925" spans="1:11" x14ac:dyDescent="0.25">
      <c r="A26925">
        <v>64856</v>
      </c>
      <c r="B26925" s="2">
        <v>7.9950830000000002</v>
      </c>
      <c r="C26925" s="3">
        <v>3815</v>
      </c>
      <c r="D26925" s="4">
        <v>22220</v>
      </c>
      <c r="E26925" t="s">
        <v>5192</v>
      </c>
      <c r="F26925" s="4" t="s">
        <v>12102</v>
      </c>
      <c r="G26925" s="5">
        <v>2523</v>
      </c>
      <c r="H26925" s="6">
        <v>0.1196513</v>
      </c>
      <c r="I26925" s="7">
        <v>39.877000000000002</v>
      </c>
      <c r="J26925" s="2">
        <v>70</v>
      </c>
      <c r="K26925">
        <v>1</v>
      </c>
    </row>
    <row r="26926" spans="1:11" x14ac:dyDescent="0.25">
      <c r="A26926">
        <v>70455</v>
      </c>
      <c r="B26926" s="2">
        <v>7.9942820000000001</v>
      </c>
      <c r="C26926" s="3">
        <v>1208</v>
      </c>
      <c r="D26926" s="4">
        <v>25220</v>
      </c>
      <c r="E26926" t="s">
        <v>12993</v>
      </c>
      <c r="F26926" s="4" t="s">
        <v>12927</v>
      </c>
      <c r="G26926" s="5">
        <v>833</v>
      </c>
      <c r="H26926" s="6">
        <v>9.9520399999999995E-2</v>
      </c>
      <c r="I26926" s="7">
        <v>43.354999999999997</v>
      </c>
    </row>
    <row r="26927" spans="1:11" x14ac:dyDescent="0.25">
      <c r="A26927">
        <v>41201</v>
      </c>
      <c r="B26927" s="2">
        <v>7.9940160000000002</v>
      </c>
      <c r="C26927" s="3">
        <v>389</v>
      </c>
      <c r="E26927" t="s">
        <v>80</v>
      </c>
      <c r="F26927" s="4" t="s">
        <v>7883</v>
      </c>
      <c r="G26927" s="5">
        <v>275</v>
      </c>
      <c r="H26927" s="6">
        <v>0.10144930000000001</v>
      </c>
      <c r="I26927" s="7">
        <v>43.021000000000001</v>
      </c>
    </row>
    <row r="26928" spans="1:11" x14ac:dyDescent="0.25">
      <c r="A26928">
        <v>62915</v>
      </c>
      <c r="B26928" s="2">
        <v>7.9938960000000003</v>
      </c>
      <c r="C26928" s="3">
        <v>361</v>
      </c>
      <c r="D26928" s="4">
        <v>16060</v>
      </c>
      <c r="E26928" t="s">
        <v>10143</v>
      </c>
      <c r="F26928" s="4" t="s">
        <v>11490</v>
      </c>
      <c r="G26928" s="5">
        <v>223</v>
      </c>
      <c r="H26928" s="6">
        <v>0.10313899999999999</v>
      </c>
      <c r="I26928" s="7">
        <v>42.726999999999997</v>
      </c>
    </row>
    <row r="26929" spans="1:11" x14ac:dyDescent="0.25">
      <c r="A26929">
        <v>49709</v>
      </c>
      <c r="B26929" s="2">
        <v>7.9931710000000002</v>
      </c>
      <c r="C26929" s="3">
        <v>3528</v>
      </c>
      <c r="E26929" t="s">
        <v>2948</v>
      </c>
      <c r="F26929" s="4" t="s">
        <v>9106</v>
      </c>
      <c r="G26929" s="5">
        <v>2809</v>
      </c>
      <c r="H26929" s="6">
        <v>9.1135599999999997E-2</v>
      </c>
      <c r="I26929" s="7">
        <v>44.795999999999999</v>
      </c>
      <c r="J26929" s="2">
        <v>65</v>
      </c>
      <c r="K26929">
        <v>1</v>
      </c>
    </row>
    <row r="26930" spans="1:11" x14ac:dyDescent="0.25">
      <c r="A26930">
        <v>46957</v>
      </c>
      <c r="B26930" s="2">
        <v>7.9924010000000001</v>
      </c>
      <c r="C26930" s="3">
        <v>551</v>
      </c>
      <c r="D26930" s="4">
        <v>31980</v>
      </c>
      <c r="E26930" t="s">
        <v>5882</v>
      </c>
      <c r="F26930" s="4" t="s">
        <v>8800</v>
      </c>
      <c r="G26930" s="5">
        <v>405</v>
      </c>
      <c r="H26930" s="6">
        <v>9.1133000000000006E-2</v>
      </c>
      <c r="I26930" s="7">
        <v>44.792000000000002</v>
      </c>
    </row>
    <row r="26931" spans="1:11" x14ac:dyDescent="0.25">
      <c r="A26931">
        <v>28448</v>
      </c>
      <c r="B26931" s="2">
        <v>7.992121</v>
      </c>
      <c r="C26931" s="3">
        <v>1026</v>
      </c>
      <c r="E26931" t="s">
        <v>5962</v>
      </c>
      <c r="F26931" s="4" t="s">
        <v>5642</v>
      </c>
      <c r="G26931" s="5">
        <v>754</v>
      </c>
      <c r="H26931" s="6">
        <v>5.9602599999999999E-2</v>
      </c>
      <c r="I26931" s="7">
        <v>50.237000000000002</v>
      </c>
    </row>
    <row r="26932" spans="1:11" x14ac:dyDescent="0.25">
      <c r="A26932">
        <v>67111</v>
      </c>
      <c r="B26932" s="2">
        <v>7.9919000000000002</v>
      </c>
      <c r="C26932" s="3">
        <v>218</v>
      </c>
      <c r="D26932" s="4">
        <v>48620</v>
      </c>
      <c r="E26932" t="s">
        <v>10690</v>
      </c>
      <c r="F26932" s="4" t="s">
        <v>12494</v>
      </c>
      <c r="G26932" s="5">
        <v>156</v>
      </c>
      <c r="H26932" s="6">
        <v>0.1089744</v>
      </c>
      <c r="I26932" s="7">
        <v>41.704999999999998</v>
      </c>
    </row>
    <row r="26933" spans="1:11" x14ac:dyDescent="0.25">
      <c r="A26933">
        <v>25437</v>
      </c>
      <c r="B26933" s="2">
        <v>7.9918189999999996</v>
      </c>
      <c r="C26933" s="3">
        <v>210</v>
      </c>
      <c r="D26933" s="4">
        <v>49020</v>
      </c>
      <c r="E26933" t="s">
        <v>5338</v>
      </c>
      <c r="F26933" s="4" t="s">
        <v>5144</v>
      </c>
      <c r="G26933" s="5">
        <v>179</v>
      </c>
      <c r="H26933" s="6">
        <v>0</v>
      </c>
      <c r="I26933" s="7">
        <v>60.536000000000001</v>
      </c>
    </row>
    <row r="26934" spans="1:11" x14ac:dyDescent="0.25">
      <c r="A26934">
        <v>72644</v>
      </c>
      <c r="B26934" s="2">
        <v>7.9913119999999997</v>
      </c>
      <c r="C26934" s="3">
        <v>2528</v>
      </c>
      <c r="D26934" s="4">
        <v>25460</v>
      </c>
      <c r="E26934" t="s">
        <v>13410</v>
      </c>
      <c r="F26934" s="4" t="s">
        <v>13183</v>
      </c>
      <c r="G26934" s="5">
        <v>1940</v>
      </c>
      <c r="H26934" s="6">
        <v>7.1612599999999998E-2</v>
      </c>
      <c r="I26934" s="7">
        <v>48.16</v>
      </c>
    </row>
    <row r="26935" spans="1:11" x14ac:dyDescent="0.25">
      <c r="A26935">
        <v>38722</v>
      </c>
      <c r="B26935" s="2">
        <v>7.9907729999999999</v>
      </c>
      <c r="C26935" s="3">
        <v>448</v>
      </c>
      <c r="D26935" s="4">
        <v>24740</v>
      </c>
      <c r="E26935" t="s">
        <v>7671</v>
      </c>
      <c r="F26935" s="4" t="s">
        <v>7633</v>
      </c>
      <c r="G26935" s="5">
        <v>314</v>
      </c>
      <c r="H26935" s="6">
        <v>0.19426750000000001</v>
      </c>
      <c r="I26935" s="7">
        <v>26.963999999999999</v>
      </c>
    </row>
    <row r="26936" spans="1:11" x14ac:dyDescent="0.25">
      <c r="A26936">
        <v>37870</v>
      </c>
      <c r="B26936" s="2">
        <v>7.9898879999999997</v>
      </c>
      <c r="C26936" s="3">
        <v>4808</v>
      </c>
      <c r="E26936" t="s">
        <v>5056</v>
      </c>
      <c r="F26936" s="4" t="s">
        <v>7348</v>
      </c>
      <c r="G26936" s="5">
        <v>3390</v>
      </c>
      <c r="H26936" s="6">
        <v>0.1138643</v>
      </c>
      <c r="I26936" s="7">
        <v>40.856999999999999</v>
      </c>
      <c r="J26936" s="2">
        <v>77</v>
      </c>
      <c r="K26936">
        <v>1</v>
      </c>
    </row>
    <row r="26937" spans="1:11" x14ac:dyDescent="0.25">
      <c r="A26937">
        <v>63447</v>
      </c>
      <c r="B26937" s="2">
        <v>7.9888830000000004</v>
      </c>
      <c r="C26937" s="3">
        <v>1136</v>
      </c>
      <c r="D26937" s="4">
        <v>39500</v>
      </c>
      <c r="E26937" t="s">
        <v>3154</v>
      </c>
      <c r="F26937" s="4" t="s">
        <v>12102</v>
      </c>
      <c r="G26937" s="5">
        <v>814</v>
      </c>
      <c r="H26937" s="6">
        <v>6.0196600000000003E-2</v>
      </c>
      <c r="I26937" s="7">
        <v>50.125</v>
      </c>
    </row>
    <row r="26938" spans="1:11" x14ac:dyDescent="0.25">
      <c r="A26938">
        <v>74931</v>
      </c>
      <c r="B26938" s="2">
        <v>7.9884729999999999</v>
      </c>
      <c r="C26938" s="3">
        <v>1332</v>
      </c>
      <c r="E26938" t="s">
        <v>13734</v>
      </c>
      <c r="F26938" s="4" t="s">
        <v>13462</v>
      </c>
      <c r="G26938" s="5">
        <v>897</v>
      </c>
      <c r="H26938" s="6">
        <v>0.14046819999999999</v>
      </c>
      <c r="I26938" s="7">
        <v>36.25</v>
      </c>
    </row>
    <row r="26939" spans="1:11" x14ac:dyDescent="0.25">
      <c r="A26939">
        <v>86332</v>
      </c>
      <c r="B26939" s="2">
        <v>7.9878989999999996</v>
      </c>
      <c r="C26939" s="3">
        <v>1983</v>
      </c>
      <c r="D26939" s="4">
        <v>39140</v>
      </c>
      <c r="E26939" t="s">
        <v>11536</v>
      </c>
      <c r="F26939" s="4" t="s">
        <v>14962</v>
      </c>
      <c r="G26939" s="5">
        <v>1503</v>
      </c>
      <c r="H26939" s="6">
        <v>8.9820399999999995E-2</v>
      </c>
      <c r="I26939" s="7">
        <v>45</v>
      </c>
    </row>
    <row r="26940" spans="1:11" x14ac:dyDescent="0.25">
      <c r="A26940">
        <v>47916</v>
      </c>
      <c r="B26940" s="2">
        <v>7.9875309999999997</v>
      </c>
      <c r="C26940" s="3">
        <v>59</v>
      </c>
      <c r="D26940" s="4">
        <v>18820</v>
      </c>
      <c r="E26940" t="s">
        <v>6435</v>
      </c>
      <c r="F26940" s="4" t="s">
        <v>8800</v>
      </c>
      <c r="G26940" s="5">
        <v>39</v>
      </c>
      <c r="H26940" s="6">
        <v>0.05</v>
      </c>
      <c r="I26940" s="7">
        <v>51.875</v>
      </c>
    </row>
    <row r="26941" spans="1:11" x14ac:dyDescent="0.25">
      <c r="A26941">
        <v>29113</v>
      </c>
      <c r="B26941" s="2">
        <v>7.9872100000000001</v>
      </c>
      <c r="C26941" s="3">
        <v>2042</v>
      </c>
      <c r="D26941" s="4">
        <v>36700</v>
      </c>
      <c r="E26941" t="s">
        <v>788</v>
      </c>
      <c r="F26941" s="4" t="s">
        <v>6130</v>
      </c>
      <c r="G26941" s="5">
        <v>1302</v>
      </c>
      <c r="H26941" s="6">
        <v>9.2165899999999995E-2</v>
      </c>
      <c r="I26941" s="7">
        <v>44.582999999999998</v>
      </c>
    </row>
    <row r="26942" spans="1:11" x14ac:dyDescent="0.25">
      <c r="A26942">
        <v>46816</v>
      </c>
      <c r="B26942" s="2">
        <v>7.9842279999999999</v>
      </c>
      <c r="C26942" s="3">
        <v>17969</v>
      </c>
      <c r="D26942" s="4">
        <v>23060</v>
      </c>
      <c r="E26942" t="s">
        <v>8912</v>
      </c>
      <c r="F26942" s="4" t="s">
        <v>8800</v>
      </c>
      <c r="G26942" s="5">
        <v>11159</v>
      </c>
      <c r="H26942" s="6">
        <v>0.1236559</v>
      </c>
      <c r="I26942" s="7">
        <v>39.137999999999998</v>
      </c>
      <c r="J26942" s="2">
        <v>47.714300000000001</v>
      </c>
      <c r="K26942">
        <v>7</v>
      </c>
    </row>
    <row r="26943" spans="1:11" x14ac:dyDescent="0.25">
      <c r="A26943">
        <v>88052</v>
      </c>
      <c r="B26943" s="2">
        <v>7.981541</v>
      </c>
      <c r="C26943" s="3">
        <v>71</v>
      </c>
      <c r="D26943" s="4">
        <v>29740</v>
      </c>
      <c r="E26943" t="s">
        <v>15279</v>
      </c>
      <c r="F26943" s="4" t="s">
        <v>15124</v>
      </c>
      <c r="G26943" s="5">
        <v>71</v>
      </c>
      <c r="H26943" s="6">
        <v>0</v>
      </c>
      <c r="I26943" s="7">
        <v>60.5</v>
      </c>
    </row>
    <row r="26944" spans="1:11" x14ac:dyDescent="0.25">
      <c r="A26944">
        <v>70577</v>
      </c>
      <c r="B26944" s="2">
        <v>7.9809229999999998</v>
      </c>
      <c r="C26944" s="3">
        <v>4367</v>
      </c>
      <c r="D26944" s="4">
        <v>36660</v>
      </c>
      <c r="E26944" t="s">
        <v>13027</v>
      </c>
      <c r="F26944" s="4" t="s">
        <v>12927</v>
      </c>
      <c r="G26944" s="5">
        <v>2513</v>
      </c>
      <c r="H26944" s="6">
        <v>7.59745E-2</v>
      </c>
      <c r="I26944" s="7">
        <v>47.360999999999997</v>
      </c>
    </row>
    <row r="26945" spans="1:11" x14ac:dyDescent="0.25">
      <c r="A26945">
        <v>70523</v>
      </c>
      <c r="B26945" s="2">
        <v>7.9802270000000002</v>
      </c>
      <c r="C26945" s="3">
        <v>601</v>
      </c>
      <c r="D26945" s="4">
        <v>34020</v>
      </c>
      <c r="E26945" t="s">
        <v>13005</v>
      </c>
      <c r="F26945" s="4" t="s">
        <v>12927</v>
      </c>
      <c r="G26945" s="5">
        <v>398</v>
      </c>
      <c r="H26945" s="6">
        <v>0.13819100000000001</v>
      </c>
      <c r="I26945" s="7">
        <v>36.606999999999999</v>
      </c>
    </row>
    <row r="26946" spans="1:11" x14ac:dyDescent="0.25">
      <c r="A26946">
        <v>54564</v>
      </c>
      <c r="B26946" s="2">
        <v>7.9800259999999996</v>
      </c>
      <c r="C26946" s="3">
        <v>505</v>
      </c>
      <c r="E26946" t="s">
        <v>9787</v>
      </c>
      <c r="F26946" s="4" t="s">
        <v>10031</v>
      </c>
      <c r="G26946" s="5">
        <v>444</v>
      </c>
      <c r="H26946" s="6">
        <v>6.3063099999999997E-2</v>
      </c>
      <c r="I26946" s="7">
        <v>49.582999999999998</v>
      </c>
    </row>
    <row r="26947" spans="1:11" x14ac:dyDescent="0.25">
      <c r="A26947">
        <v>72624</v>
      </c>
      <c r="B26947" s="2">
        <v>7.9798489999999997</v>
      </c>
      <c r="C26947" s="3">
        <v>372</v>
      </c>
      <c r="D26947" s="4">
        <v>25460</v>
      </c>
      <c r="E26947" t="s">
        <v>11709</v>
      </c>
      <c r="F26947" s="4" t="s">
        <v>13183</v>
      </c>
      <c r="G26947" s="5">
        <v>300</v>
      </c>
      <c r="H26947" s="6">
        <v>7.3089699999999994E-2</v>
      </c>
      <c r="I26947" s="7">
        <v>47.85</v>
      </c>
    </row>
    <row r="26948" spans="1:11" x14ac:dyDescent="0.25">
      <c r="A26948">
        <v>95327</v>
      </c>
      <c r="B26948" s="2">
        <v>7.978148</v>
      </c>
      <c r="C26948" s="3">
        <v>8678</v>
      </c>
      <c r="D26948" s="4">
        <v>43760</v>
      </c>
      <c r="E26948" t="s">
        <v>485</v>
      </c>
      <c r="F26948" s="4" t="s">
        <v>15368</v>
      </c>
      <c r="G26948" s="5">
        <v>6807</v>
      </c>
      <c r="H26948" s="6">
        <v>6.5667699999999996E-2</v>
      </c>
      <c r="I26948" s="7">
        <v>49.122</v>
      </c>
      <c r="J26948" s="2">
        <v>38</v>
      </c>
      <c r="K26948">
        <v>2</v>
      </c>
    </row>
    <row r="26949" spans="1:11" x14ac:dyDescent="0.25">
      <c r="A26949">
        <v>62896</v>
      </c>
      <c r="B26949" s="2">
        <v>7.9744719999999996</v>
      </c>
      <c r="C26949" s="3">
        <v>12246</v>
      </c>
      <c r="E26949" t="s">
        <v>12056</v>
      </c>
      <c r="F26949" s="4" t="s">
        <v>11490</v>
      </c>
      <c r="G26949" s="5">
        <v>8553</v>
      </c>
      <c r="H26949" s="6">
        <v>9.8094200000000006E-2</v>
      </c>
      <c r="I26949" s="7">
        <v>43.517000000000003</v>
      </c>
      <c r="J26949" s="2">
        <v>53.5</v>
      </c>
      <c r="K26949">
        <v>2</v>
      </c>
    </row>
    <row r="26950" spans="1:11" x14ac:dyDescent="0.25">
      <c r="A26950">
        <v>38369</v>
      </c>
      <c r="B26950" s="2">
        <v>7.9721169999999999</v>
      </c>
      <c r="C26950" s="3">
        <v>2015</v>
      </c>
      <c r="E26950" t="s">
        <v>1385</v>
      </c>
      <c r="F26950" s="4" t="s">
        <v>7348</v>
      </c>
      <c r="G26950" s="5">
        <v>1284</v>
      </c>
      <c r="H26950" s="6">
        <v>0.10972759999999999</v>
      </c>
      <c r="I26950" s="7">
        <v>41.5</v>
      </c>
    </row>
    <row r="26951" spans="1:11" x14ac:dyDescent="0.25">
      <c r="A26951">
        <v>87062</v>
      </c>
      <c r="B26951" s="2">
        <v>7.9715610000000003</v>
      </c>
      <c r="C26951" s="3">
        <v>1675</v>
      </c>
      <c r="E26951" t="s">
        <v>15164</v>
      </c>
      <c r="F26951" s="4" t="s">
        <v>15124</v>
      </c>
      <c r="G26951" s="5">
        <v>1029</v>
      </c>
      <c r="H26951" s="6">
        <v>9.7181699999999996E-2</v>
      </c>
      <c r="I26951" s="7">
        <v>43.661000000000001</v>
      </c>
    </row>
    <row r="26952" spans="1:11" x14ac:dyDescent="0.25">
      <c r="A26952">
        <v>32465</v>
      </c>
      <c r="B26952" s="2">
        <v>7.9697449999999996</v>
      </c>
      <c r="C26952" s="3">
        <v>8843</v>
      </c>
      <c r="D26952" s="4">
        <v>37460</v>
      </c>
      <c r="E26952" t="s">
        <v>6779</v>
      </c>
      <c r="F26952" s="4" t="s">
        <v>6689</v>
      </c>
      <c r="G26952" s="5">
        <v>6564</v>
      </c>
      <c r="H26952" s="6">
        <v>7.2364399999999995E-2</v>
      </c>
      <c r="I26952" s="7">
        <v>47.948999999999998</v>
      </c>
    </row>
    <row r="26953" spans="1:11" x14ac:dyDescent="0.25">
      <c r="A26953">
        <v>48889</v>
      </c>
      <c r="B26953" s="2">
        <v>7.9679719999999996</v>
      </c>
      <c r="C26953" s="3">
        <v>1258</v>
      </c>
      <c r="D26953" s="4">
        <v>10940</v>
      </c>
      <c r="E26953" t="s">
        <v>800</v>
      </c>
      <c r="F26953" s="4" t="s">
        <v>9106</v>
      </c>
      <c r="G26953" s="5">
        <v>851</v>
      </c>
      <c r="H26953" s="6">
        <v>7.0422499999999999E-2</v>
      </c>
      <c r="I26953" s="7">
        <v>48.280999999999999</v>
      </c>
    </row>
    <row r="26954" spans="1:11" x14ac:dyDescent="0.25">
      <c r="A26954">
        <v>35160</v>
      </c>
      <c r="B26954" s="2">
        <v>7.9633890000000003</v>
      </c>
      <c r="C26954" s="3">
        <v>26177</v>
      </c>
      <c r="D26954" s="4">
        <v>45180</v>
      </c>
      <c r="E26954" t="s">
        <v>7073</v>
      </c>
      <c r="F26954" s="4" t="s">
        <v>7027</v>
      </c>
      <c r="G26954" s="5">
        <v>18299</v>
      </c>
      <c r="H26954" s="6">
        <v>0.1212568</v>
      </c>
      <c r="I26954" s="7">
        <v>39.493000000000002</v>
      </c>
      <c r="J26954" s="2">
        <v>45.75</v>
      </c>
      <c r="K26954">
        <v>4</v>
      </c>
    </row>
    <row r="26955" spans="1:11" x14ac:dyDescent="0.25">
      <c r="A26955">
        <v>78011</v>
      </c>
      <c r="B26955" s="2">
        <v>7.9586920000000001</v>
      </c>
      <c r="C26955" s="3">
        <v>2157</v>
      </c>
      <c r="D26955" s="4">
        <v>41700</v>
      </c>
      <c r="E26955" t="s">
        <v>1096</v>
      </c>
      <c r="F26955" s="4" t="s">
        <v>13752</v>
      </c>
      <c r="G26955" s="5">
        <v>1328</v>
      </c>
      <c r="H26955" s="6">
        <v>9.4808100000000006E-2</v>
      </c>
      <c r="I26955" s="7">
        <v>44.063000000000002</v>
      </c>
    </row>
    <row r="26956" spans="1:11" x14ac:dyDescent="0.25">
      <c r="A26956">
        <v>41519</v>
      </c>
      <c r="B26956" s="2">
        <v>7.9581749999999998</v>
      </c>
      <c r="C26956" s="3">
        <v>1200</v>
      </c>
      <c r="E26956" t="s">
        <v>8074</v>
      </c>
      <c r="F26956" s="4" t="s">
        <v>7883</v>
      </c>
      <c r="G26956" s="5">
        <v>825</v>
      </c>
      <c r="H26956" s="6">
        <v>0.1101695</v>
      </c>
      <c r="I26956" s="7">
        <v>41.405999999999999</v>
      </c>
    </row>
    <row r="26957" spans="1:11" x14ac:dyDescent="0.25">
      <c r="A26957">
        <v>70062</v>
      </c>
      <c r="B26957" s="2">
        <v>7.9553479999999999</v>
      </c>
      <c r="C26957" s="3">
        <v>16459</v>
      </c>
      <c r="D26957" s="4">
        <v>35380</v>
      </c>
      <c r="E26957" t="s">
        <v>12942</v>
      </c>
      <c r="F26957" s="4" t="s">
        <v>12927</v>
      </c>
      <c r="G26957" s="5">
        <v>10977</v>
      </c>
      <c r="H26957" s="6">
        <v>9.5563400000000007E-2</v>
      </c>
      <c r="I26957" s="7">
        <v>43.924999999999997</v>
      </c>
      <c r="J26957" s="2">
        <v>46.666699999999999</v>
      </c>
      <c r="K26957">
        <v>3</v>
      </c>
    </row>
    <row r="26958" spans="1:11" x14ac:dyDescent="0.25">
      <c r="A26958">
        <v>48888</v>
      </c>
      <c r="B26958" s="2">
        <v>7.9516419999999997</v>
      </c>
      <c r="C26958" s="3">
        <v>6482</v>
      </c>
      <c r="D26958" s="4">
        <v>24340</v>
      </c>
      <c r="E26958" t="s">
        <v>7538</v>
      </c>
      <c r="F26958" s="4" t="s">
        <v>9106</v>
      </c>
      <c r="G26958" s="5">
        <v>4510</v>
      </c>
      <c r="H26958" s="6">
        <v>0.1059867</v>
      </c>
      <c r="I26958" s="7">
        <v>42.109000000000002</v>
      </c>
      <c r="J26958" s="2">
        <v>53.5</v>
      </c>
      <c r="K26958">
        <v>2</v>
      </c>
    </row>
    <row r="26959" spans="1:11" x14ac:dyDescent="0.25">
      <c r="A26959">
        <v>62891</v>
      </c>
      <c r="B26959" s="2">
        <v>7.9504469999999996</v>
      </c>
      <c r="C26959" s="3">
        <v>610</v>
      </c>
      <c r="E26959" t="s">
        <v>3317</v>
      </c>
      <c r="F26959" s="4" t="s">
        <v>11490</v>
      </c>
      <c r="G26959" s="5">
        <v>476</v>
      </c>
      <c r="H26959" s="6">
        <v>0.1194969</v>
      </c>
      <c r="I26959" s="7">
        <v>39.773000000000003</v>
      </c>
      <c r="J26959" s="2">
        <v>73</v>
      </c>
      <c r="K26959">
        <v>1</v>
      </c>
    </row>
    <row r="26960" spans="1:11" x14ac:dyDescent="0.25">
      <c r="A26960">
        <v>36869</v>
      </c>
      <c r="B26960" s="2">
        <v>7.9471780000000001</v>
      </c>
      <c r="C26960" s="3">
        <v>20413</v>
      </c>
      <c r="D26960" s="4">
        <v>17980</v>
      </c>
      <c r="E26960" t="s">
        <v>7339</v>
      </c>
      <c r="F26960" s="4" t="s">
        <v>7027</v>
      </c>
      <c r="G26960" s="5">
        <v>13180</v>
      </c>
      <c r="H26960" s="6">
        <v>0.11570560000000001</v>
      </c>
      <c r="I26960" s="7">
        <v>40.427999999999997</v>
      </c>
      <c r="J26960" s="2">
        <v>62</v>
      </c>
      <c r="K26960">
        <v>1</v>
      </c>
    </row>
    <row r="26961" spans="1:12" x14ac:dyDescent="0.25">
      <c r="A26961">
        <v>85256</v>
      </c>
      <c r="B26961" s="2">
        <v>7.9433879999999997</v>
      </c>
      <c r="C26961" s="3">
        <v>4932</v>
      </c>
      <c r="D26961" s="4">
        <v>38060</v>
      </c>
      <c r="E26961" t="s">
        <v>14976</v>
      </c>
      <c r="F26961" s="4" t="s">
        <v>14962</v>
      </c>
      <c r="G26961" s="5">
        <v>2664</v>
      </c>
      <c r="H26961" s="6">
        <v>0.1283784</v>
      </c>
      <c r="I26961" s="7">
        <v>38.237000000000002</v>
      </c>
    </row>
    <row r="26962" spans="1:12" x14ac:dyDescent="0.25">
      <c r="A26962">
        <v>48235</v>
      </c>
      <c r="B26962" s="2">
        <v>7.935562</v>
      </c>
      <c r="C26962" s="3">
        <v>45979</v>
      </c>
      <c r="D26962" s="4">
        <v>19820</v>
      </c>
      <c r="E26962" t="s">
        <v>996</v>
      </c>
      <c r="F26962" s="4" t="s">
        <v>9106</v>
      </c>
      <c r="G26962" s="5">
        <v>30037</v>
      </c>
      <c r="H26962" s="6">
        <v>0.14325660000000001</v>
      </c>
      <c r="I26962" s="7">
        <v>35.661999999999999</v>
      </c>
      <c r="J26962" s="2">
        <v>41.857100000000003</v>
      </c>
      <c r="K26962">
        <v>14</v>
      </c>
      <c r="L26962" s="2">
        <v>61.2</v>
      </c>
    </row>
    <row r="26963" spans="1:12" x14ac:dyDescent="0.25">
      <c r="A26963">
        <v>30286</v>
      </c>
      <c r="B26963" s="2">
        <v>7.9245539999999997</v>
      </c>
      <c r="C26963" s="3">
        <v>23695</v>
      </c>
      <c r="D26963" s="4">
        <v>45580</v>
      </c>
      <c r="E26963" t="s">
        <v>983</v>
      </c>
      <c r="F26963" s="4" t="s">
        <v>6363</v>
      </c>
      <c r="G26963" s="5">
        <v>15958</v>
      </c>
      <c r="H26963" s="6">
        <v>0.1183732</v>
      </c>
      <c r="I26963" s="7">
        <v>39.962000000000003</v>
      </c>
      <c r="J26963" s="2">
        <v>67.5</v>
      </c>
      <c r="K26963">
        <v>2</v>
      </c>
    </row>
    <row r="26964" spans="1:12" x14ac:dyDescent="0.25">
      <c r="A26964">
        <v>36344</v>
      </c>
      <c r="B26964" s="2">
        <v>7.9197680000000004</v>
      </c>
      <c r="C26964" s="3">
        <v>5676</v>
      </c>
      <c r="D26964" s="4">
        <v>20020</v>
      </c>
      <c r="E26964" t="s">
        <v>1232</v>
      </c>
      <c r="F26964" s="4" t="s">
        <v>7027</v>
      </c>
      <c r="G26964" s="5">
        <v>4037</v>
      </c>
      <c r="H26964" s="6">
        <v>0.11766160000000001</v>
      </c>
      <c r="I26964" s="7">
        <v>40.082999999999998</v>
      </c>
      <c r="J26964" s="2">
        <v>72</v>
      </c>
      <c r="K26964">
        <v>1</v>
      </c>
    </row>
    <row r="26965" spans="1:12" x14ac:dyDescent="0.25">
      <c r="A26965">
        <v>62917</v>
      </c>
      <c r="B26965" s="2">
        <v>7.9183680000000001</v>
      </c>
      <c r="C26965" s="3">
        <v>2480</v>
      </c>
      <c r="E26965" t="s">
        <v>12063</v>
      </c>
      <c r="F26965" s="4" t="s">
        <v>11490</v>
      </c>
      <c r="G26965" s="5">
        <v>1810</v>
      </c>
      <c r="H26965" s="6">
        <v>0.1010491</v>
      </c>
      <c r="I26965" s="7">
        <v>42.95</v>
      </c>
    </row>
    <row r="26966" spans="1:12" x14ac:dyDescent="0.25">
      <c r="A26966">
        <v>76903</v>
      </c>
      <c r="B26966" s="2">
        <v>7.9129069999999997</v>
      </c>
      <c r="C26966" s="3">
        <v>32847</v>
      </c>
      <c r="D26966" s="4">
        <v>41660</v>
      </c>
      <c r="E26966" t="s">
        <v>14020</v>
      </c>
      <c r="F26966" s="4" t="s">
        <v>13752</v>
      </c>
      <c r="G26966" s="5">
        <v>21010</v>
      </c>
      <c r="H26966" s="6">
        <v>0.1107568</v>
      </c>
      <c r="I26966" s="7">
        <v>41.271999999999998</v>
      </c>
      <c r="J26966" s="2">
        <v>57.666699999999999</v>
      </c>
      <c r="K26966">
        <v>3</v>
      </c>
    </row>
    <row r="26967" spans="1:12" x14ac:dyDescent="0.25">
      <c r="A26967">
        <v>73841</v>
      </c>
      <c r="B26967" s="2">
        <v>7.9076089999999999</v>
      </c>
      <c r="C26967" s="3">
        <v>1435</v>
      </c>
      <c r="D26967" s="4">
        <v>49260</v>
      </c>
      <c r="E26967" t="s">
        <v>13565</v>
      </c>
      <c r="F26967" s="4" t="s">
        <v>13462</v>
      </c>
      <c r="G26967" s="5">
        <v>1131</v>
      </c>
      <c r="H26967" s="6">
        <v>6.4544599999999994E-2</v>
      </c>
      <c r="I26967" s="7">
        <v>49.25</v>
      </c>
    </row>
    <row r="26968" spans="1:12" x14ac:dyDescent="0.25">
      <c r="A26968">
        <v>29448</v>
      </c>
      <c r="B26968" s="2">
        <v>7.9069599999999998</v>
      </c>
      <c r="C26968" s="3">
        <v>2164</v>
      </c>
      <c r="D26968" s="4">
        <v>16700</v>
      </c>
      <c r="E26968" t="s">
        <v>6231</v>
      </c>
      <c r="F26968" s="4" t="s">
        <v>6130</v>
      </c>
      <c r="G26968" s="5">
        <v>1575</v>
      </c>
      <c r="H26968" s="6">
        <v>0.1135787</v>
      </c>
      <c r="I26968" s="7">
        <v>40.768999999999998</v>
      </c>
    </row>
    <row r="26969" spans="1:12" x14ac:dyDescent="0.25">
      <c r="A26969">
        <v>38703</v>
      </c>
      <c r="B26969" s="2">
        <v>7.9045170000000002</v>
      </c>
      <c r="C26969" s="3">
        <v>14262</v>
      </c>
      <c r="D26969" s="4">
        <v>24740</v>
      </c>
      <c r="E26969" t="s">
        <v>481</v>
      </c>
      <c r="F26969" s="4" t="s">
        <v>7633</v>
      </c>
      <c r="G26969" s="5">
        <v>8630</v>
      </c>
      <c r="H26969" s="6">
        <v>0.1629012</v>
      </c>
      <c r="I26969" s="7">
        <v>32.243000000000002</v>
      </c>
      <c r="J26969" s="2">
        <v>41</v>
      </c>
      <c r="K26969">
        <v>1</v>
      </c>
    </row>
    <row r="26970" spans="1:12" x14ac:dyDescent="0.25">
      <c r="A26970">
        <v>49912</v>
      </c>
      <c r="B26970" s="2">
        <v>7.9022620000000003</v>
      </c>
      <c r="C26970" s="3">
        <v>968</v>
      </c>
      <c r="E26970" t="s">
        <v>9563</v>
      </c>
      <c r="F26970" s="4" t="s">
        <v>9106</v>
      </c>
      <c r="G26970" s="5">
        <v>794</v>
      </c>
      <c r="H26970" s="6">
        <v>9.8236799999999999E-2</v>
      </c>
      <c r="I26970" s="7">
        <v>43.417000000000002</v>
      </c>
    </row>
    <row r="26971" spans="1:12" x14ac:dyDescent="0.25">
      <c r="A26971">
        <v>36269</v>
      </c>
      <c r="B26971" s="2">
        <v>7.9018940000000004</v>
      </c>
      <c r="C26971" s="3">
        <v>962</v>
      </c>
      <c r="E26971" t="s">
        <v>7218</v>
      </c>
      <c r="F26971" s="4" t="s">
        <v>7027</v>
      </c>
      <c r="G26971" s="5">
        <v>750</v>
      </c>
      <c r="H26971" s="6">
        <v>0.1051931</v>
      </c>
      <c r="I26971" s="7">
        <v>42.212000000000003</v>
      </c>
    </row>
    <row r="26972" spans="1:12" x14ac:dyDescent="0.25">
      <c r="A26972">
        <v>39062</v>
      </c>
      <c r="B26972" s="2">
        <v>7.9016400000000004</v>
      </c>
      <c r="C26972" s="3">
        <v>458</v>
      </c>
      <c r="D26972" s="4">
        <v>27140</v>
      </c>
      <c r="E26972" t="s">
        <v>7743</v>
      </c>
      <c r="F26972" s="4" t="s">
        <v>7633</v>
      </c>
      <c r="G26972" s="5">
        <v>312</v>
      </c>
      <c r="H26972" s="6">
        <v>0.13738020000000001</v>
      </c>
      <c r="I26972" s="7">
        <v>36.645000000000003</v>
      </c>
    </row>
    <row r="26973" spans="1:12" x14ac:dyDescent="0.25">
      <c r="A26973">
        <v>61474</v>
      </c>
      <c r="B26973" s="2">
        <v>7.9015320000000004</v>
      </c>
      <c r="C26973" s="3">
        <v>165</v>
      </c>
      <c r="D26973" s="4">
        <v>23660</v>
      </c>
      <c r="E26973" t="s">
        <v>6709</v>
      </c>
      <c r="F26973" s="4" t="s">
        <v>11490</v>
      </c>
      <c r="G26973" s="5">
        <v>143</v>
      </c>
      <c r="H26973" s="6">
        <v>6.25E-2</v>
      </c>
      <c r="I26973" s="7">
        <v>49.582999999999998</v>
      </c>
    </row>
    <row r="26974" spans="1:12" x14ac:dyDescent="0.25">
      <c r="A26974">
        <v>14716</v>
      </c>
      <c r="B26974" s="2">
        <v>7.9009600000000004</v>
      </c>
      <c r="C26974" s="3">
        <v>3099</v>
      </c>
      <c r="D26974" s="4">
        <v>27460</v>
      </c>
      <c r="E26974" t="s">
        <v>2908</v>
      </c>
      <c r="F26974" s="4" t="s">
        <v>1280</v>
      </c>
      <c r="G26974" s="5">
        <v>2250</v>
      </c>
      <c r="H26974" s="6">
        <v>8.9293600000000001E-2</v>
      </c>
      <c r="I26974" s="7">
        <v>44.95</v>
      </c>
      <c r="J26974" s="2">
        <v>57.333300000000001</v>
      </c>
      <c r="K26974">
        <v>3</v>
      </c>
    </row>
    <row r="26975" spans="1:12" x14ac:dyDescent="0.25">
      <c r="A26975">
        <v>47230</v>
      </c>
      <c r="B26975" s="2">
        <v>7.9001109999999999</v>
      </c>
      <c r="C26975" s="3">
        <v>1789</v>
      </c>
      <c r="D26975" s="4">
        <v>31500</v>
      </c>
      <c r="E26975" t="s">
        <v>8968</v>
      </c>
      <c r="F26975" s="4" t="s">
        <v>8800</v>
      </c>
      <c r="G26975" s="5">
        <v>1296</v>
      </c>
      <c r="H26975" s="6">
        <v>6.1728400000000003E-2</v>
      </c>
      <c r="I26975" s="7">
        <v>49.706000000000003</v>
      </c>
      <c r="J26975" s="2">
        <v>69</v>
      </c>
      <c r="K26975">
        <v>1</v>
      </c>
    </row>
    <row r="26976" spans="1:12" x14ac:dyDescent="0.25">
      <c r="A26976">
        <v>32202</v>
      </c>
      <c r="B26976" s="2">
        <v>7.8987150000000002</v>
      </c>
      <c r="C26976" s="3">
        <v>6080</v>
      </c>
      <c r="D26976" s="4">
        <v>27260</v>
      </c>
      <c r="E26976" t="s">
        <v>1076</v>
      </c>
      <c r="F26976" s="4" t="s">
        <v>6689</v>
      </c>
      <c r="G26976" s="5">
        <v>4527</v>
      </c>
      <c r="H26976" s="6">
        <v>0.1316254</v>
      </c>
      <c r="I26976" s="7">
        <v>37.625</v>
      </c>
      <c r="J26976" s="2">
        <v>46.666699999999999</v>
      </c>
      <c r="K26976">
        <v>3</v>
      </c>
    </row>
    <row r="26977" spans="1:11" x14ac:dyDescent="0.25">
      <c r="A26977">
        <v>37658</v>
      </c>
      <c r="B26977" s="2">
        <v>7.8968559999999997</v>
      </c>
      <c r="C26977" s="3">
        <v>4206</v>
      </c>
      <c r="D26977" s="4">
        <v>27740</v>
      </c>
      <c r="E26977" t="s">
        <v>668</v>
      </c>
      <c r="F26977" s="4" t="s">
        <v>7348</v>
      </c>
      <c r="G26977" s="5">
        <v>3240</v>
      </c>
      <c r="H26977" s="6">
        <v>0.12962960000000001</v>
      </c>
      <c r="I26977" s="7">
        <v>37.966000000000001</v>
      </c>
      <c r="J26977" s="2">
        <v>32</v>
      </c>
      <c r="K26977">
        <v>1</v>
      </c>
    </row>
    <row r="26978" spans="1:11" x14ac:dyDescent="0.25">
      <c r="A26978">
        <v>31810</v>
      </c>
      <c r="B26978" s="2">
        <v>7.8960520000000001</v>
      </c>
      <c r="C26978" s="3">
        <v>128</v>
      </c>
      <c r="E26978" t="s">
        <v>2849</v>
      </c>
      <c r="F26978" s="4" t="s">
        <v>6363</v>
      </c>
      <c r="G26978" s="5">
        <v>119</v>
      </c>
      <c r="H26978" s="6">
        <v>7.5630299999999998E-2</v>
      </c>
      <c r="I26978" s="7">
        <v>47.292000000000002</v>
      </c>
    </row>
    <row r="26979" spans="1:11" x14ac:dyDescent="0.25">
      <c r="A26979">
        <v>42261</v>
      </c>
      <c r="B26979" s="2">
        <v>7.8941879999999998</v>
      </c>
      <c r="C26979" s="3">
        <v>11201</v>
      </c>
      <c r="D26979" s="4">
        <v>14540</v>
      </c>
      <c r="E26979" t="s">
        <v>4296</v>
      </c>
      <c r="F26979" s="4" t="s">
        <v>7883</v>
      </c>
      <c r="G26979" s="5">
        <v>7665</v>
      </c>
      <c r="H26979" s="6">
        <v>8.7529399999999993E-2</v>
      </c>
      <c r="I26979" s="7">
        <v>45.234999999999999</v>
      </c>
      <c r="J26979" s="2">
        <v>5.5</v>
      </c>
      <c r="K26979">
        <v>2</v>
      </c>
    </row>
    <row r="26980" spans="1:11" x14ac:dyDescent="0.25">
      <c r="A26980">
        <v>7513</v>
      </c>
      <c r="B26980" s="2">
        <v>7.8905219999999998</v>
      </c>
      <c r="C26980" s="3">
        <v>11347</v>
      </c>
      <c r="D26980" s="4">
        <v>35620</v>
      </c>
      <c r="E26980" t="s">
        <v>1445</v>
      </c>
      <c r="F26980" s="4" t="s">
        <v>1341</v>
      </c>
      <c r="G26980" s="5">
        <v>7652</v>
      </c>
      <c r="H26980" s="6">
        <v>8.2059300000000002E-2</v>
      </c>
      <c r="I26980" s="7">
        <v>46.179000000000002</v>
      </c>
      <c r="J26980" s="2">
        <v>36</v>
      </c>
      <c r="K26980">
        <v>1</v>
      </c>
    </row>
    <row r="26981" spans="1:11" x14ac:dyDescent="0.25">
      <c r="A26981">
        <v>16937</v>
      </c>
      <c r="B26981" s="2">
        <v>7.8886479999999999</v>
      </c>
      <c r="C26981" s="3">
        <v>312</v>
      </c>
      <c r="E26981" t="s">
        <v>3659</v>
      </c>
      <c r="F26981" s="4" t="s">
        <v>3003</v>
      </c>
      <c r="G26981" s="5">
        <v>177</v>
      </c>
      <c r="H26981" s="6">
        <v>5.0847499999999997E-2</v>
      </c>
      <c r="I26981" s="7">
        <v>51.563000000000002</v>
      </c>
    </row>
    <row r="26982" spans="1:11" x14ac:dyDescent="0.25">
      <c r="A26982">
        <v>38105</v>
      </c>
      <c r="B26982" s="2">
        <v>7.8875780000000004</v>
      </c>
      <c r="C26982" s="3">
        <v>6650</v>
      </c>
      <c r="D26982" s="4">
        <v>32820</v>
      </c>
      <c r="E26982" t="s">
        <v>2512</v>
      </c>
      <c r="F26982" s="4" t="s">
        <v>7348</v>
      </c>
      <c r="G26982" s="5">
        <v>4293</v>
      </c>
      <c r="H26982" s="6">
        <v>0.2122059</v>
      </c>
      <c r="I26982" s="7">
        <v>23.678999999999998</v>
      </c>
      <c r="J26982" s="2">
        <v>45</v>
      </c>
      <c r="K26982">
        <v>1</v>
      </c>
    </row>
    <row r="26983" spans="1:11" x14ac:dyDescent="0.25">
      <c r="A26983">
        <v>47020</v>
      </c>
      <c r="B26983" s="2">
        <v>7.8863269999999996</v>
      </c>
      <c r="C26983" s="3">
        <v>1468</v>
      </c>
      <c r="E26983" t="s">
        <v>52</v>
      </c>
      <c r="F26983" s="4" t="s">
        <v>8800</v>
      </c>
      <c r="G26983" s="5">
        <v>940</v>
      </c>
      <c r="H26983" s="6">
        <v>4.3570699999999997E-2</v>
      </c>
      <c r="I26983" s="7">
        <v>52.817999999999998</v>
      </c>
    </row>
    <row r="26984" spans="1:11" x14ac:dyDescent="0.25">
      <c r="A26984">
        <v>78210</v>
      </c>
      <c r="B26984" s="2">
        <v>7.8803340000000004</v>
      </c>
      <c r="C26984" s="3">
        <v>38685</v>
      </c>
      <c r="D26984" s="4">
        <v>41700</v>
      </c>
      <c r="E26984" t="s">
        <v>6913</v>
      </c>
      <c r="F26984" s="4" t="s">
        <v>13752</v>
      </c>
      <c r="G26984" s="5">
        <v>24097</v>
      </c>
      <c r="H26984" s="6">
        <v>0.13304560000000001</v>
      </c>
      <c r="I26984" s="7">
        <v>37.353999999999999</v>
      </c>
      <c r="J26984" s="2">
        <v>39.333300000000001</v>
      </c>
      <c r="K26984">
        <v>9</v>
      </c>
    </row>
    <row r="26985" spans="1:11" x14ac:dyDescent="0.25">
      <c r="A26985">
        <v>49896</v>
      </c>
      <c r="B26985" s="2">
        <v>7.8743129999999999</v>
      </c>
      <c r="C26985" s="3">
        <v>1644</v>
      </c>
      <c r="D26985" s="4">
        <v>31940</v>
      </c>
      <c r="E26985" t="s">
        <v>2828</v>
      </c>
      <c r="F26985" s="4" t="s">
        <v>9106</v>
      </c>
      <c r="G26985" s="5">
        <v>1062</v>
      </c>
      <c r="H26985" s="6">
        <v>9.3220300000000006E-2</v>
      </c>
      <c r="I26985" s="7">
        <v>44.235999999999997</v>
      </c>
    </row>
    <row r="26986" spans="1:11" x14ac:dyDescent="0.25">
      <c r="A26986">
        <v>24534</v>
      </c>
      <c r="B26986" s="2">
        <v>7.8737870000000001</v>
      </c>
      <c r="C26986" s="3">
        <v>1514</v>
      </c>
      <c r="E26986" t="s">
        <v>5096</v>
      </c>
      <c r="F26986" s="4" t="s">
        <v>4335</v>
      </c>
      <c r="G26986" s="5">
        <v>1139</v>
      </c>
      <c r="H26986" s="6">
        <v>5.2631600000000001E-2</v>
      </c>
      <c r="I26986" s="7">
        <v>51.25</v>
      </c>
    </row>
    <row r="26987" spans="1:11" x14ac:dyDescent="0.25">
      <c r="A26987">
        <v>35176</v>
      </c>
      <c r="B26987" s="2">
        <v>7.8733529999999998</v>
      </c>
      <c r="C26987" s="3">
        <v>847</v>
      </c>
      <c r="D26987" s="4">
        <v>13820</v>
      </c>
      <c r="E26987" t="s">
        <v>7076</v>
      </c>
      <c r="F26987" s="4" t="s">
        <v>7027</v>
      </c>
      <c r="G26987" s="5">
        <v>666</v>
      </c>
      <c r="H26987" s="6">
        <v>7.9460299999999998E-2</v>
      </c>
      <c r="I26987" s="7">
        <v>46.613</v>
      </c>
    </row>
    <row r="26988" spans="1:11" x14ac:dyDescent="0.25">
      <c r="A26988">
        <v>77831</v>
      </c>
      <c r="B26988" s="2">
        <v>7.8726760000000002</v>
      </c>
      <c r="C26988" s="3">
        <v>3280</v>
      </c>
      <c r="E26988" t="s">
        <v>14117</v>
      </c>
      <c r="F26988" s="4" t="s">
        <v>13752</v>
      </c>
      <c r="G26988" s="5">
        <v>2155</v>
      </c>
      <c r="H26988" s="6">
        <v>8.0704999999999999E-2</v>
      </c>
      <c r="I26988" s="7">
        <v>46.393000000000001</v>
      </c>
    </row>
    <row r="26989" spans="1:11" x14ac:dyDescent="0.25">
      <c r="A26989">
        <v>30093</v>
      </c>
      <c r="B26989" s="2">
        <v>7.8642810000000001</v>
      </c>
      <c r="C26989" s="3">
        <v>55116</v>
      </c>
      <c r="D26989" s="4">
        <v>12060</v>
      </c>
      <c r="E26989" t="s">
        <v>6379</v>
      </c>
      <c r="F26989" s="4" t="s">
        <v>6363</v>
      </c>
      <c r="G26989" s="5">
        <v>32915</v>
      </c>
      <c r="H26989" s="6">
        <v>0.15521799999999999</v>
      </c>
      <c r="I26989" s="7">
        <v>33.512999999999998</v>
      </c>
      <c r="J26989" s="2">
        <v>42.25</v>
      </c>
      <c r="K26989">
        <v>8</v>
      </c>
    </row>
    <row r="26990" spans="1:11" x14ac:dyDescent="0.25">
      <c r="A26990">
        <v>50432</v>
      </c>
      <c r="B26990" s="2">
        <v>7.8563679999999998</v>
      </c>
      <c r="C26990" s="3">
        <v>172</v>
      </c>
      <c r="E26990" t="s">
        <v>9688</v>
      </c>
      <c r="F26990" s="4" t="s">
        <v>9593</v>
      </c>
      <c r="G26990" s="5">
        <v>144</v>
      </c>
      <c r="H26990" s="6">
        <v>7.5862100000000002E-2</v>
      </c>
      <c r="I26990" s="7">
        <v>47.222000000000001</v>
      </c>
    </row>
    <row r="26991" spans="1:11" x14ac:dyDescent="0.25">
      <c r="A26991">
        <v>13208</v>
      </c>
      <c r="B26991" s="2">
        <v>7.8530139999999999</v>
      </c>
      <c r="C26991" s="3">
        <v>22489</v>
      </c>
      <c r="D26991" s="4">
        <v>45060</v>
      </c>
      <c r="E26991" t="s">
        <v>2548</v>
      </c>
      <c r="F26991" s="4" t="s">
        <v>1280</v>
      </c>
      <c r="G26991" s="5">
        <v>13855</v>
      </c>
      <c r="H26991" s="6">
        <v>0.15545610000000001</v>
      </c>
      <c r="I26991" s="7">
        <v>33.466999999999999</v>
      </c>
      <c r="J26991" s="2">
        <v>48.75</v>
      </c>
      <c r="K26991">
        <v>4</v>
      </c>
    </row>
    <row r="26992" spans="1:11" x14ac:dyDescent="0.25">
      <c r="A26992">
        <v>95039</v>
      </c>
      <c r="B26992" s="2">
        <v>7.8494609999999998</v>
      </c>
      <c r="C26992" s="3">
        <v>1544</v>
      </c>
      <c r="D26992" s="4">
        <v>41500</v>
      </c>
      <c r="E26992" t="s">
        <v>15831</v>
      </c>
      <c r="F26992" s="4" t="s">
        <v>15368</v>
      </c>
      <c r="G26992" s="5">
        <v>994</v>
      </c>
      <c r="H26992" s="6">
        <v>6.9416500000000006E-2</v>
      </c>
      <c r="I26992" s="7">
        <v>48.332999999999998</v>
      </c>
    </row>
    <row r="26993" spans="1:12" x14ac:dyDescent="0.25">
      <c r="A26993">
        <v>16239</v>
      </c>
      <c r="B26993" s="2">
        <v>7.8483200000000002</v>
      </c>
      <c r="C26993" s="3">
        <v>4784</v>
      </c>
      <c r="E26993" t="s">
        <v>3454</v>
      </c>
      <c r="F26993" s="4" t="s">
        <v>3003</v>
      </c>
      <c r="G26993" s="5">
        <v>3783</v>
      </c>
      <c r="H26993" s="6">
        <v>7.6374200000000003E-2</v>
      </c>
      <c r="I26993" s="7">
        <v>47.128</v>
      </c>
      <c r="J26993" s="2">
        <v>38</v>
      </c>
      <c r="K26993">
        <v>2</v>
      </c>
    </row>
    <row r="26994" spans="1:12" x14ac:dyDescent="0.25">
      <c r="A26994">
        <v>26237</v>
      </c>
      <c r="B26994" s="2">
        <v>7.8473170000000003</v>
      </c>
      <c r="C26994" s="3">
        <v>486</v>
      </c>
      <c r="E26994" t="s">
        <v>5509</v>
      </c>
      <c r="F26994" s="4" t="s">
        <v>5144</v>
      </c>
      <c r="G26994" s="5">
        <v>405</v>
      </c>
      <c r="H26994" s="6">
        <v>5.6650199999999998E-2</v>
      </c>
      <c r="I26994" s="7">
        <v>50.536000000000001</v>
      </c>
    </row>
    <row r="26995" spans="1:12" x14ac:dyDescent="0.25">
      <c r="A26995">
        <v>68108</v>
      </c>
      <c r="B26995" s="2">
        <v>7.8450959999999998</v>
      </c>
      <c r="C26995" s="3">
        <v>15498</v>
      </c>
      <c r="D26995" s="4">
        <v>36540</v>
      </c>
      <c r="E26995" t="s">
        <v>6681</v>
      </c>
      <c r="F26995" s="4" t="s">
        <v>12738</v>
      </c>
      <c r="G26995" s="5">
        <v>8864</v>
      </c>
      <c r="H26995" s="6">
        <v>0.13840949999999999</v>
      </c>
      <c r="I26995" s="7">
        <v>36.406999999999996</v>
      </c>
      <c r="J26995" s="2">
        <v>48.571399999999997</v>
      </c>
      <c r="K26995">
        <v>7</v>
      </c>
    </row>
    <row r="26996" spans="1:12" x14ac:dyDescent="0.25">
      <c r="A26996">
        <v>49689</v>
      </c>
      <c r="B26996" s="2">
        <v>7.8426790000000004</v>
      </c>
      <c r="C26996" s="3">
        <v>1603</v>
      </c>
      <c r="E26996" t="s">
        <v>8729</v>
      </c>
      <c r="F26996" s="4" t="s">
        <v>9106</v>
      </c>
      <c r="G26996" s="5">
        <v>1230</v>
      </c>
      <c r="H26996" s="6">
        <v>0.1007311</v>
      </c>
      <c r="I26996" s="7">
        <v>42.917000000000002</v>
      </c>
      <c r="J26996" s="2">
        <v>50</v>
      </c>
      <c r="K26996">
        <v>1</v>
      </c>
    </row>
    <row r="26997" spans="1:12" x14ac:dyDescent="0.25">
      <c r="A26997">
        <v>24216</v>
      </c>
      <c r="B26997" s="2">
        <v>7.8419699999999999</v>
      </c>
      <c r="C26997" s="3">
        <v>2697</v>
      </c>
      <c r="D26997" s="4">
        <v>13720</v>
      </c>
      <c r="E26997" t="s">
        <v>4998</v>
      </c>
      <c r="F26997" s="4" t="s">
        <v>4335</v>
      </c>
      <c r="G26997" s="5">
        <v>1733</v>
      </c>
      <c r="H26997" s="6">
        <v>0.1320646</v>
      </c>
      <c r="I26997" s="7">
        <v>37.5</v>
      </c>
      <c r="J26997" s="2">
        <v>50.5</v>
      </c>
      <c r="K26997">
        <v>2</v>
      </c>
    </row>
    <row r="26998" spans="1:12" x14ac:dyDescent="0.25">
      <c r="A26998">
        <v>43207</v>
      </c>
      <c r="B26998" s="2">
        <v>7.8338910000000004</v>
      </c>
      <c r="C26998" s="3">
        <v>47943</v>
      </c>
      <c r="D26998" s="4">
        <v>18140</v>
      </c>
      <c r="E26998" t="s">
        <v>1585</v>
      </c>
      <c r="F26998" s="4" t="s">
        <v>8295</v>
      </c>
      <c r="G26998" s="5">
        <v>32030</v>
      </c>
      <c r="H26998" s="6">
        <v>8.4855299999999995E-2</v>
      </c>
      <c r="I26998" s="7">
        <v>45.654000000000003</v>
      </c>
      <c r="J26998" s="2">
        <v>46.2</v>
      </c>
      <c r="K26998">
        <v>15</v>
      </c>
      <c r="L26998" s="2">
        <v>81.7</v>
      </c>
    </row>
    <row r="26999" spans="1:12" x14ac:dyDescent="0.25">
      <c r="A26999">
        <v>78204</v>
      </c>
      <c r="B26999" s="2">
        <v>7.8244429999999996</v>
      </c>
      <c r="C26999" s="3">
        <v>11237</v>
      </c>
      <c r="D26999" s="4">
        <v>41700</v>
      </c>
      <c r="E26999" t="s">
        <v>6913</v>
      </c>
      <c r="F26999" s="4" t="s">
        <v>13752</v>
      </c>
      <c r="G26999" s="5">
        <v>7448</v>
      </c>
      <c r="H26999" s="6">
        <v>0.1482078</v>
      </c>
      <c r="I26999" s="7">
        <v>34.706000000000003</v>
      </c>
      <c r="J26999" s="2">
        <v>32.5</v>
      </c>
      <c r="K26999">
        <v>2</v>
      </c>
    </row>
    <row r="27000" spans="1:12" x14ac:dyDescent="0.25">
      <c r="A27000">
        <v>29010</v>
      </c>
      <c r="B27000" s="2">
        <v>7.8206530000000001</v>
      </c>
      <c r="C27000" s="3">
        <v>12248</v>
      </c>
      <c r="E27000" t="s">
        <v>4615</v>
      </c>
      <c r="F27000" s="4" t="s">
        <v>6130</v>
      </c>
      <c r="G27000" s="5">
        <v>8385</v>
      </c>
      <c r="H27000" s="6">
        <v>0.1008824</v>
      </c>
      <c r="I27000" s="7">
        <v>42.884</v>
      </c>
      <c r="J27000" s="2">
        <v>73</v>
      </c>
      <c r="K27000">
        <v>1</v>
      </c>
    </row>
    <row r="27001" spans="1:12" x14ac:dyDescent="0.25">
      <c r="A27001">
        <v>90018</v>
      </c>
      <c r="B27001" s="2">
        <v>7.8112139999999997</v>
      </c>
      <c r="C27001" s="3">
        <v>48852</v>
      </c>
      <c r="D27001" s="4">
        <v>31080</v>
      </c>
      <c r="E27001" t="s">
        <v>15367</v>
      </c>
      <c r="F27001" s="4" t="s">
        <v>15368</v>
      </c>
      <c r="G27001" s="5">
        <v>31051</v>
      </c>
      <c r="H27001" s="6">
        <v>0.14196</v>
      </c>
      <c r="I27001" s="7">
        <v>35.783999999999999</v>
      </c>
      <c r="J27001" s="2">
        <v>30</v>
      </c>
      <c r="K27001">
        <v>6</v>
      </c>
    </row>
    <row r="27002" spans="1:12" x14ac:dyDescent="0.25">
      <c r="A27002">
        <v>97523</v>
      </c>
      <c r="B27002" s="2">
        <v>7.8025510000000002</v>
      </c>
      <c r="C27002" s="3">
        <v>6782</v>
      </c>
      <c r="D27002" s="4">
        <v>24420</v>
      </c>
      <c r="E27002" t="s">
        <v>16278</v>
      </c>
      <c r="F27002" s="4" t="s">
        <v>16170</v>
      </c>
      <c r="G27002" s="5">
        <v>5150</v>
      </c>
      <c r="H27002" s="6">
        <v>0.1211651</v>
      </c>
      <c r="I27002" s="7">
        <v>39.375</v>
      </c>
      <c r="J27002" s="2">
        <v>51.333300000000001</v>
      </c>
      <c r="K27002">
        <v>3</v>
      </c>
    </row>
    <row r="27003" spans="1:12" x14ac:dyDescent="0.25">
      <c r="A27003">
        <v>70585</v>
      </c>
      <c r="B27003" s="2">
        <v>7.801285</v>
      </c>
      <c r="C27003" s="3">
        <v>194</v>
      </c>
      <c r="E27003" t="s">
        <v>13030</v>
      </c>
      <c r="F27003" s="4" t="s">
        <v>12927</v>
      </c>
      <c r="G27003" s="5">
        <v>136</v>
      </c>
      <c r="H27003" s="6">
        <v>0.11029410000000001</v>
      </c>
      <c r="I27003" s="7">
        <v>41.25</v>
      </c>
    </row>
    <row r="27004" spans="1:12" x14ac:dyDescent="0.25">
      <c r="A27004">
        <v>24818</v>
      </c>
      <c r="B27004" s="2">
        <v>7.8010700000000002</v>
      </c>
      <c r="C27004" s="3">
        <v>1223</v>
      </c>
      <c r="E27004" t="s">
        <v>5161</v>
      </c>
      <c r="F27004" s="4" t="s">
        <v>5144</v>
      </c>
      <c r="G27004" s="5">
        <v>758</v>
      </c>
      <c r="H27004" s="6">
        <v>0.12796830000000001</v>
      </c>
      <c r="I27004" s="7">
        <v>38.194000000000003</v>
      </c>
    </row>
    <row r="27005" spans="1:12" x14ac:dyDescent="0.25">
      <c r="A27005">
        <v>15564</v>
      </c>
      <c r="B27005" s="2">
        <v>7.8008759999999997</v>
      </c>
      <c r="C27005" s="3">
        <v>78</v>
      </c>
      <c r="D27005" s="4">
        <v>43740</v>
      </c>
      <c r="E27005" t="s">
        <v>3208</v>
      </c>
      <c r="F27005" s="4" t="s">
        <v>3003</v>
      </c>
      <c r="G27005" s="5">
        <v>54</v>
      </c>
      <c r="H27005" s="6">
        <v>7.4074100000000004E-2</v>
      </c>
      <c r="I27005" s="7">
        <v>47.5</v>
      </c>
    </row>
    <row r="27006" spans="1:12" x14ac:dyDescent="0.25">
      <c r="A27006">
        <v>28102</v>
      </c>
      <c r="B27006" s="2">
        <v>7.8008519999999999</v>
      </c>
      <c r="C27006" s="3">
        <v>79</v>
      </c>
      <c r="E27006" t="s">
        <v>5880</v>
      </c>
      <c r="F27006" s="4" t="s">
        <v>5642</v>
      </c>
      <c r="G27006" s="5">
        <v>48</v>
      </c>
      <c r="H27006" s="6">
        <v>0.1632653</v>
      </c>
      <c r="I27006" s="7">
        <v>32.082999999999998</v>
      </c>
    </row>
    <row r="27007" spans="1:12" x14ac:dyDescent="0.25">
      <c r="A27007">
        <v>47108</v>
      </c>
      <c r="B27007" s="2">
        <v>7.8005319999999996</v>
      </c>
      <c r="C27007" s="3">
        <v>2088</v>
      </c>
      <c r="D27007" s="4">
        <v>31140</v>
      </c>
      <c r="E27007" t="s">
        <v>7887</v>
      </c>
      <c r="F27007" s="4" t="s">
        <v>8800</v>
      </c>
      <c r="G27007" s="5">
        <v>1291</v>
      </c>
      <c r="H27007" s="6">
        <v>8.7528999999999996E-2</v>
      </c>
      <c r="I27007" s="7">
        <v>45.17</v>
      </c>
    </row>
    <row r="27008" spans="1:12" x14ac:dyDescent="0.25">
      <c r="A27008">
        <v>40060</v>
      </c>
      <c r="B27008" s="2">
        <v>7.8000249999999998</v>
      </c>
      <c r="C27008" s="3">
        <v>1174</v>
      </c>
      <c r="E27008" t="s">
        <v>7899</v>
      </c>
      <c r="F27008" s="4" t="s">
        <v>7883</v>
      </c>
      <c r="G27008" s="5">
        <v>833</v>
      </c>
      <c r="H27008" s="6">
        <v>5.6354899999999999E-2</v>
      </c>
      <c r="I27008" s="7">
        <v>50.555999999999997</v>
      </c>
      <c r="J27008" s="2">
        <v>5</v>
      </c>
      <c r="K27008">
        <v>1</v>
      </c>
    </row>
    <row r="27009" spans="1:12" x14ac:dyDescent="0.25">
      <c r="A27009">
        <v>84739</v>
      </c>
      <c r="B27009" s="2">
        <v>7.7997350000000001</v>
      </c>
      <c r="C27009" s="3">
        <v>591</v>
      </c>
      <c r="E27009" t="s">
        <v>14939</v>
      </c>
      <c r="F27009" s="4" t="s">
        <v>14851</v>
      </c>
      <c r="G27009" s="5">
        <v>377</v>
      </c>
      <c r="H27009" s="6">
        <v>7.1618000000000001E-2</v>
      </c>
      <c r="I27009" s="7">
        <v>47.917000000000002</v>
      </c>
    </row>
    <row r="27010" spans="1:12" x14ac:dyDescent="0.25">
      <c r="A27010">
        <v>72638</v>
      </c>
      <c r="B27010" s="2">
        <v>7.7985569999999997</v>
      </c>
      <c r="C27010" s="3">
        <v>6936</v>
      </c>
      <c r="E27010" t="s">
        <v>13407</v>
      </c>
      <c r="F27010" s="4" t="s">
        <v>13183</v>
      </c>
      <c r="G27010" s="5">
        <v>4535</v>
      </c>
      <c r="H27010" s="6">
        <v>0.1272046</v>
      </c>
      <c r="I27010" s="7">
        <v>38.31</v>
      </c>
      <c r="J27010" s="2">
        <v>42.5</v>
      </c>
      <c r="K27010">
        <v>2</v>
      </c>
    </row>
    <row r="27011" spans="1:12" x14ac:dyDescent="0.25">
      <c r="A27011">
        <v>24565</v>
      </c>
      <c r="B27011" s="2">
        <v>7.7972890000000001</v>
      </c>
      <c r="C27011" s="3">
        <v>1166</v>
      </c>
      <c r="D27011" s="4">
        <v>19260</v>
      </c>
      <c r="E27011" t="s">
        <v>5107</v>
      </c>
      <c r="F27011" s="4" t="s">
        <v>4335</v>
      </c>
      <c r="G27011" s="5">
        <v>760</v>
      </c>
      <c r="H27011" s="6">
        <v>9.5926399999999995E-2</v>
      </c>
      <c r="I27011" s="7">
        <v>43.712000000000003</v>
      </c>
    </row>
    <row r="27012" spans="1:12" x14ac:dyDescent="0.25">
      <c r="A27012">
        <v>95333</v>
      </c>
      <c r="B27012" s="2">
        <v>7.7966709999999999</v>
      </c>
      <c r="C27012" s="3">
        <v>3063</v>
      </c>
      <c r="D27012" s="4">
        <v>32900</v>
      </c>
      <c r="E27012" t="s">
        <v>9631</v>
      </c>
      <c r="F27012" s="4" t="s">
        <v>15368</v>
      </c>
      <c r="G27012" s="5">
        <v>1822</v>
      </c>
      <c r="H27012" s="6">
        <v>9.59956E-2</v>
      </c>
      <c r="I27012" s="7">
        <v>43.7</v>
      </c>
    </row>
    <row r="27013" spans="1:12" x14ac:dyDescent="0.25">
      <c r="A27013">
        <v>57374</v>
      </c>
      <c r="B27013" s="2">
        <v>7.7961960000000001</v>
      </c>
      <c r="C27013" s="3">
        <v>259</v>
      </c>
      <c r="D27013" s="4">
        <v>33580</v>
      </c>
      <c r="E27013" t="s">
        <v>193</v>
      </c>
      <c r="F27013" s="4" t="s">
        <v>10877</v>
      </c>
      <c r="G27013" s="5">
        <v>166</v>
      </c>
      <c r="H27013" s="6">
        <v>0.1137725</v>
      </c>
      <c r="I27013" s="7">
        <v>40.625</v>
      </c>
    </row>
    <row r="27014" spans="1:12" x14ac:dyDescent="0.25">
      <c r="A27014">
        <v>74759</v>
      </c>
      <c r="B27014" s="2">
        <v>7.7959389999999997</v>
      </c>
      <c r="C27014" s="3">
        <v>1235</v>
      </c>
      <c r="E27014" t="s">
        <v>13704</v>
      </c>
      <c r="F27014" s="4" t="s">
        <v>13462</v>
      </c>
      <c r="G27014" s="5">
        <v>901</v>
      </c>
      <c r="H27014" s="6">
        <v>0.12097670000000001</v>
      </c>
      <c r="I27014" s="7">
        <v>39.375</v>
      </c>
    </row>
    <row r="27015" spans="1:12" x14ac:dyDescent="0.25">
      <c r="A27015">
        <v>59866</v>
      </c>
      <c r="B27015" s="2">
        <v>7.7955300000000003</v>
      </c>
      <c r="C27015" s="3">
        <v>1011</v>
      </c>
      <c r="E27015" t="s">
        <v>11474</v>
      </c>
      <c r="F27015" s="4" t="s">
        <v>11278</v>
      </c>
      <c r="G27015" s="5">
        <v>814</v>
      </c>
      <c r="H27015" s="6">
        <v>8.5995100000000005E-2</v>
      </c>
      <c r="I27015" s="7">
        <v>45.417000000000002</v>
      </c>
      <c r="J27015" s="2">
        <v>52</v>
      </c>
      <c r="K27015">
        <v>1</v>
      </c>
    </row>
    <row r="27016" spans="1:12" x14ac:dyDescent="0.25">
      <c r="A27016">
        <v>78881</v>
      </c>
      <c r="B27016" s="2">
        <v>7.7950249999999999</v>
      </c>
      <c r="C27016" s="3">
        <v>2164</v>
      </c>
      <c r="D27016" s="4">
        <v>46620</v>
      </c>
      <c r="E27016" t="s">
        <v>14317</v>
      </c>
      <c r="F27016" s="4" t="s">
        <v>13752</v>
      </c>
      <c r="G27016" s="5">
        <v>1299</v>
      </c>
      <c r="H27016" s="6">
        <v>0.14000000000000001</v>
      </c>
      <c r="I27016" s="7">
        <v>36.082999999999998</v>
      </c>
    </row>
    <row r="27017" spans="1:12" x14ac:dyDescent="0.25">
      <c r="A27017">
        <v>48610</v>
      </c>
      <c r="B27017" s="2">
        <v>7.794092</v>
      </c>
      <c r="C27017" s="3">
        <v>3282</v>
      </c>
      <c r="E27017" t="s">
        <v>8755</v>
      </c>
      <c r="F27017" s="4" t="s">
        <v>9106</v>
      </c>
      <c r="G27017" s="5">
        <v>2595</v>
      </c>
      <c r="H27017" s="6">
        <v>7.8582399999999997E-2</v>
      </c>
      <c r="I27017" s="7">
        <v>46.692999999999998</v>
      </c>
      <c r="J27017" s="2">
        <v>44.5</v>
      </c>
      <c r="K27017">
        <v>2</v>
      </c>
    </row>
    <row r="27018" spans="1:12" x14ac:dyDescent="0.25">
      <c r="A27018">
        <v>28781</v>
      </c>
      <c r="B27018" s="2">
        <v>7.7933019999999997</v>
      </c>
      <c r="C27018" s="3">
        <v>890</v>
      </c>
      <c r="E27018" t="s">
        <v>4306</v>
      </c>
      <c r="F27018" s="4" t="s">
        <v>5642</v>
      </c>
      <c r="G27018" s="5">
        <v>699</v>
      </c>
      <c r="H27018" s="6">
        <v>0.16452069999999999</v>
      </c>
      <c r="I27018" s="7">
        <v>31.838000000000001</v>
      </c>
    </row>
    <row r="27019" spans="1:12" x14ac:dyDescent="0.25">
      <c r="A27019">
        <v>32696</v>
      </c>
      <c r="B27019" s="2">
        <v>7.7912460000000001</v>
      </c>
      <c r="C27019" s="3">
        <v>10923</v>
      </c>
      <c r="E27019" t="s">
        <v>1121</v>
      </c>
      <c r="F27019" s="4" t="s">
        <v>6689</v>
      </c>
      <c r="G27019" s="5">
        <v>7890</v>
      </c>
      <c r="H27019" s="6">
        <v>0.11063240000000001</v>
      </c>
      <c r="I27019" s="7">
        <v>41.15</v>
      </c>
      <c r="J27019" s="2">
        <v>80.5</v>
      </c>
      <c r="K27019">
        <v>2</v>
      </c>
    </row>
    <row r="27020" spans="1:12" x14ac:dyDescent="0.25">
      <c r="A27020">
        <v>38258</v>
      </c>
      <c r="B27020" s="2">
        <v>7.7891240000000002</v>
      </c>
      <c r="C27020" s="3">
        <v>1396</v>
      </c>
      <c r="E27020" t="s">
        <v>7553</v>
      </c>
      <c r="F27020" s="4" t="s">
        <v>7348</v>
      </c>
      <c r="G27020" s="5">
        <v>976</v>
      </c>
      <c r="H27020" s="6">
        <v>0.1209016</v>
      </c>
      <c r="I27020" s="7">
        <v>39.375</v>
      </c>
    </row>
    <row r="27021" spans="1:12" x14ac:dyDescent="0.25">
      <c r="A27021">
        <v>11207</v>
      </c>
      <c r="B27021" s="2">
        <v>7.7755359999999998</v>
      </c>
      <c r="C27021" s="3">
        <v>93464</v>
      </c>
      <c r="D27021" s="4">
        <v>35620</v>
      </c>
      <c r="E27021" t="s">
        <v>1238</v>
      </c>
      <c r="F27021" s="4" t="s">
        <v>1280</v>
      </c>
      <c r="G27021" s="5">
        <v>55796</v>
      </c>
      <c r="H27021" s="6">
        <v>0.1280558</v>
      </c>
      <c r="I27021" s="7">
        <v>38.131999999999998</v>
      </c>
      <c r="J27021" s="2">
        <v>40.238100000000003</v>
      </c>
      <c r="K27021">
        <v>21</v>
      </c>
      <c r="L27021" s="2">
        <v>52.7</v>
      </c>
    </row>
    <row r="27022" spans="1:12" x14ac:dyDescent="0.25">
      <c r="A27022">
        <v>16344</v>
      </c>
      <c r="B27022" s="2">
        <v>7.7620940000000003</v>
      </c>
      <c r="C27022" s="3">
        <v>589</v>
      </c>
      <c r="D27022" s="4">
        <v>36340</v>
      </c>
      <c r="E27022" t="s">
        <v>3486</v>
      </c>
      <c r="F27022" s="4" t="s">
        <v>3003</v>
      </c>
      <c r="G27022" s="5">
        <v>365</v>
      </c>
      <c r="H27022" s="6">
        <v>7.1038299999999999E-2</v>
      </c>
      <c r="I27022" s="7">
        <v>47.981000000000002</v>
      </c>
    </row>
    <row r="27023" spans="1:12" x14ac:dyDescent="0.25">
      <c r="A27023">
        <v>31901</v>
      </c>
      <c r="B27023" s="2">
        <v>7.7607850000000003</v>
      </c>
      <c r="C27023" s="3">
        <v>8178</v>
      </c>
      <c r="D27023" s="4">
        <v>17980</v>
      </c>
      <c r="E27023" t="s">
        <v>1585</v>
      </c>
      <c r="F27023" s="4" t="s">
        <v>6363</v>
      </c>
      <c r="G27023" s="5">
        <v>5100</v>
      </c>
      <c r="H27023" s="6">
        <v>0.181533</v>
      </c>
      <c r="I27023" s="7">
        <v>28.88</v>
      </c>
      <c r="J27023" s="2">
        <v>54</v>
      </c>
      <c r="K27023">
        <v>1</v>
      </c>
    </row>
    <row r="27024" spans="1:12" x14ac:dyDescent="0.25">
      <c r="A27024">
        <v>39897</v>
      </c>
      <c r="B27024" s="2">
        <v>7.7589730000000001</v>
      </c>
      <c r="C27024" s="3">
        <v>3490</v>
      </c>
      <c r="E27024" t="s">
        <v>7881</v>
      </c>
      <c r="F27024" s="4" t="s">
        <v>6363</v>
      </c>
      <c r="G27024" s="5">
        <v>2464</v>
      </c>
      <c r="H27024" s="6">
        <v>0.1168357</v>
      </c>
      <c r="I27024" s="7">
        <v>40.055999999999997</v>
      </c>
    </row>
    <row r="27025" spans="1:11" x14ac:dyDescent="0.25">
      <c r="A27025">
        <v>38310</v>
      </c>
      <c r="B27025" s="2">
        <v>7.7573600000000003</v>
      </c>
      <c r="C27025" s="3">
        <v>5939</v>
      </c>
      <c r="E27025" t="s">
        <v>3408</v>
      </c>
      <c r="F27025" s="4" t="s">
        <v>7348</v>
      </c>
      <c r="G27025" s="5">
        <v>4272</v>
      </c>
      <c r="H27025" s="6">
        <v>0.11326940000000001</v>
      </c>
      <c r="I27025" s="7">
        <v>40.667000000000002</v>
      </c>
    </row>
    <row r="27026" spans="1:11" x14ac:dyDescent="0.25">
      <c r="A27026">
        <v>87553</v>
      </c>
      <c r="B27026" s="2">
        <v>7.7561540000000004</v>
      </c>
      <c r="C27026" s="3">
        <v>1080</v>
      </c>
      <c r="D27026" s="4">
        <v>45340</v>
      </c>
      <c r="E27026" t="s">
        <v>15218</v>
      </c>
      <c r="F27026" s="4" t="s">
        <v>15124</v>
      </c>
      <c r="G27026" s="5">
        <v>764</v>
      </c>
      <c r="H27026" s="6">
        <v>0.13202620000000001</v>
      </c>
      <c r="I27026" s="7">
        <v>37.421999999999997</v>
      </c>
    </row>
    <row r="27027" spans="1:11" x14ac:dyDescent="0.25">
      <c r="A27027">
        <v>72136</v>
      </c>
      <c r="B27027" s="2">
        <v>7.7557090000000004</v>
      </c>
      <c r="C27027" s="3">
        <v>1332</v>
      </c>
      <c r="D27027" s="4">
        <v>42620</v>
      </c>
      <c r="E27027" t="s">
        <v>13287</v>
      </c>
      <c r="F27027" s="4" t="s">
        <v>13183</v>
      </c>
      <c r="G27027" s="5">
        <v>1092</v>
      </c>
      <c r="H27027" s="6">
        <v>8.8827799999999998E-2</v>
      </c>
      <c r="I27027" s="7">
        <v>44.884</v>
      </c>
      <c r="J27027" s="2">
        <v>66</v>
      </c>
      <c r="K27027">
        <v>1</v>
      </c>
    </row>
    <row r="27028" spans="1:11" x14ac:dyDescent="0.25">
      <c r="A27028">
        <v>41557</v>
      </c>
      <c r="B27028" s="2">
        <v>7.755147</v>
      </c>
      <c r="C27028" s="3">
        <v>1809</v>
      </c>
      <c r="E27028" t="s">
        <v>8089</v>
      </c>
      <c r="F27028" s="4" t="s">
        <v>7883</v>
      </c>
      <c r="G27028" s="5">
        <v>1259</v>
      </c>
      <c r="H27028" s="6">
        <v>8.0158699999999999E-2</v>
      </c>
      <c r="I27028" s="7">
        <v>46.375</v>
      </c>
      <c r="J27028" s="2">
        <v>58</v>
      </c>
      <c r="K27028">
        <v>1</v>
      </c>
    </row>
    <row r="27029" spans="1:11" x14ac:dyDescent="0.25">
      <c r="A27029">
        <v>34679</v>
      </c>
      <c r="B27029" s="2">
        <v>7.7548360000000001</v>
      </c>
      <c r="C27029" s="3">
        <v>54</v>
      </c>
      <c r="D27029" s="4">
        <v>45300</v>
      </c>
      <c r="E27029" t="s">
        <v>7000</v>
      </c>
      <c r="F27029" s="4" t="s">
        <v>6689</v>
      </c>
      <c r="G27029" s="5">
        <v>41</v>
      </c>
      <c r="H27029" s="6">
        <v>0.21951219999999999</v>
      </c>
      <c r="I27029" s="7">
        <v>22.292000000000002</v>
      </c>
    </row>
    <row r="27030" spans="1:11" x14ac:dyDescent="0.25">
      <c r="A27030">
        <v>42776</v>
      </c>
      <c r="B27030" s="2">
        <v>7.7544069999999996</v>
      </c>
      <c r="C27030" s="3">
        <v>3372</v>
      </c>
      <c r="D27030" s="4">
        <v>21060</v>
      </c>
      <c r="E27030" t="s">
        <v>8294</v>
      </c>
      <c r="F27030" s="4" t="s">
        <v>7883</v>
      </c>
      <c r="G27030" s="5">
        <v>1748</v>
      </c>
      <c r="H27030" s="6">
        <v>8.8100700000000004E-2</v>
      </c>
      <c r="I27030" s="7">
        <v>45</v>
      </c>
    </row>
    <row r="27031" spans="1:11" x14ac:dyDescent="0.25">
      <c r="A27031">
        <v>59231</v>
      </c>
      <c r="B27031" s="2">
        <v>7.753914</v>
      </c>
      <c r="C27031" s="3">
        <v>453</v>
      </c>
      <c r="E27031" t="s">
        <v>11338</v>
      </c>
      <c r="F27031" s="4" t="s">
        <v>11278</v>
      </c>
      <c r="G27031" s="5">
        <v>314</v>
      </c>
      <c r="H27031" s="6">
        <v>6.6878999999999994E-2</v>
      </c>
      <c r="I27031" s="7">
        <v>48.667000000000002</v>
      </c>
    </row>
    <row r="27032" spans="1:11" x14ac:dyDescent="0.25">
      <c r="A27032">
        <v>97466</v>
      </c>
      <c r="B27032" s="2">
        <v>7.7536680000000002</v>
      </c>
      <c r="C27032" s="3">
        <v>1036</v>
      </c>
      <c r="D27032" s="4">
        <v>18300</v>
      </c>
      <c r="E27032" t="s">
        <v>9546</v>
      </c>
      <c r="F27032" s="4" t="s">
        <v>16170</v>
      </c>
      <c r="G27032" s="5">
        <v>714</v>
      </c>
      <c r="H27032" s="6">
        <v>9.3706300000000006E-2</v>
      </c>
      <c r="I27032" s="7">
        <v>44.027999999999999</v>
      </c>
    </row>
    <row r="27033" spans="1:11" x14ac:dyDescent="0.25">
      <c r="A27033">
        <v>24504</v>
      </c>
      <c r="B27033" s="2">
        <v>7.7518419999999999</v>
      </c>
      <c r="C27033" s="3">
        <v>10524</v>
      </c>
      <c r="D27033" s="4">
        <v>31340</v>
      </c>
      <c r="E27033" t="s">
        <v>5088</v>
      </c>
      <c r="F27033" s="4" t="s">
        <v>4335</v>
      </c>
      <c r="G27033" s="5">
        <v>6913</v>
      </c>
      <c r="H27033" s="6">
        <v>0.13047880000000001</v>
      </c>
      <c r="I27033" s="7">
        <v>37.667000000000002</v>
      </c>
      <c r="J27033" s="2">
        <v>51</v>
      </c>
      <c r="K27033">
        <v>4</v>
      </c>
    </row>
    <row r="27034" spans="1:11" x14ac:dyDescent="0.25">
      <c r="A27034">
        <v>25976</v>
      </c>
      <c r="B27034" s="2">
        <v>7.7497449999999999</v>
      </c>
      <c r="C27034" s="3">
        <v>2328</v>
      </c>
      <c r="D27034" s="4">
        <v>13220</v>
      </c>
      <c r="E27034" t="s">
        <v>5456</v>
      </c>
      <c r="F27034" s="4" t="s">
        <v>5144</v>
      </c>
      <c r="G27034" s="5">
        <v>1848</v>
      </c>
      <c r="H27034" s="6">
        <v>0.11742420000000001</v>
      </c>
      <c r="I27034" s="7">
        <v>39.918999999999997</v>
      </c>
    </row>
    <row r="27035" spans="1:11" x14ac:dyDescent="0.25">
      <c r="A27035">
        <v>56456</v>
      </c>
      <c r="B27035" s="2">
        <v>7.7492979999999996</v>
      </c>
      <c r="C27035" s="3">
        <v>29</v>
      </c>
      <c r="D27035" s="4">
        <v>14660</v>
      </c>
      <c r="E27035" t="s">
        <v>8080</v>
      </c>
      <c r="F27035" s="4" t="s">
        <v>10428</v>
      </c>
      <c r="G27035" s="5">
        <v>20</v>
      </c>
      <c r="H27035" s="6">
        <v>9.5238100000000006E-2</v>
      </c>
      <c r="I27035" s="7">
        <v>43.75</v>
      </c>
    </row>
    <row r="27036" spans="1:11" x14ac:dyDescent="0.25">
      <c r="A27036">
        <v>65634</v>
      </c>
      <c r="B27036" s="2">
        <v>7.7491539999999999</v>
      </c>
      <c r="C27036" s="3">
        <v>767</v>
      </c>
      <c r="E27036" t="s">
        <v>12440</v>
      </c>
      <c r="F27036" s="4" t="s">
        <v>12102</v>
      </c>
      <c r="G27036" s="5">
        <v>579</v>
      </c>
      <c r="H27036" s="6">
        <v>0.15</v>
      </c>
      <c r="I27036" s="7">
        <v>34.286000000000001</v>
      </c>
    </row>
    <row r="27037" spans="1:11" x14ac:dyDescent="0.25">
      <c r="A27037">
        <v>71435</v>
      </c>
      <c r="B27037" s="2">
        <v>7.748367</v>
      </c>
      <c r="C27037" s="3">
        <v>3775</v>
      </c>
      <c r="E27037" t="s">
        <v>6366</v>
      </c>
      <c r="F27037" s="4" t="s">
        <v>12927</v>
      </c>
      <c r="G27037" s="5">
        <v>2713</v>
      </c>
      <c r="H27037" s="6">
        <v>8.8430400000000006E-2</v>
      </c>
      <c r="I27037" s="7">
        <v>44.914999999999999</v>
      </c>
    </row>
    <row r="27038" spans="1:11" x14ac:dyDescent="0.25">
      <c r="A27038">
        <v>84104</v>
      </c>
      <c r="B27038" s="2">
        <v>7.7442909999999996</v>
      </c>
      <c r="C27038" s="3">
        <v>24882</v>
      </c>
      <c r="D27038" s="4">
        <v>41620</v>
      </c>
      <c r="E27038" t="s">
        <v>14892</v>
      </c>
      <c r="F27038" s="4" t="s">
        <v>14851</v>
      </c>
      <c r="G27038" s="5">
        <v>14319</v>
      </c>
      <c r="H27038" s="6">
        <v>0.11822630000000001</v>
      </c>
      <c r="I27038" s="7">
        <v>39.764000000000003</v>
      </c>
      <c r="J27038" s="2">
        <v>46.25</v>
      </c>
      <c r="K27038">
        <v>8</v>
      </c>
    </row>
    <row r="27039" spans="1:11" x14ac:dyDescent="0.25">
      <c r="A27039">
        <v>76459</v>
      </c>
      <c r="B27039" s="2">
        <v>7.7408380000000001</v>
      </c>
      <c r="C27039" s="3">
        <v>155</v>
      </c>
      <c r="E27039" t="s">
        <v>4058</v>
      </c>
      <c r="F27039" s="4" t="s">
        <v>13752</v>
      </c>
      <c r="G27039" s="5">
        <v>109</v>
      </c>
      <c r="H27039" s="6">
        <v>3.6363600000000003E-2</v>
      </c>
      <c r="I27039" s="7">
        <v>53.905999999999999</v>
      </c>
    </row>
    <row r="27040" spans="1:11" x14ac:dyDescent="0.25">
      <c r="A27040">
        <v>35740</v>
      </c>
      <c r="B27040" s="2">
        <v>7.7402519999999999</v>
      </c>
      <c r="C27040" s="3">
        <v>3433</v>
      </c>
      <c r="D27040" s="4">
        <v>42460</v>
      </c>
      <c r="E27040" t="s">
        <v>1311</v>
      </c>
      <c r="F27040" s="4" t="s">
        <v>7027</v>
      </c>
      <c r="G27040" s="5">
        <v>2335</v>
      </c>
      <c r="H27040" s="6">
        <v>0.103212</v>
      </c>
      <c r="I27040" s="7">
        <v>42.350999999999999</v>
      </c>
      <c r="J27040" s="2">
        <v>45</v>
      </c>
      <c r="K27040">
        <v>1</v>
      </c>
    </row>
    <row r="27041" spans="1:11" x14ac:dyDescent="0.25">
      <c r="A27041">
        <v>72958</v>
      </c>
      <c r="B27041" s="2">
        <v>7.7385070000000002</v>
      </c>
      <c r="C27041" s="3">
        <v>7741</v>
      </c>
      <c r="E27041" t="s">
        <v>8837</v>
      </c>
      <c r="F27041" s="4" t="s">
        <v>13183</v>
      </c>
      <c r="G27041" s="5">
        <v>4951</v>
      </c>
      <c r="H27041" s="6">
        <v>0.1169461</v>
      </c>
      <c r="I27041" s="7">
        <v>39.975999999999999</v>
      </c>
      <c r="J27041" s="2">
        <v>55</v>
      </c>
      <c r="K27041">
        <v>1</v>
      </c>
    </row>
    <row r="27042" spans="1:11" x14ac:dyDescent="0.25">
      <c r="A27042">
        <v>72554</v>
      </c>
      <c r="B27042" s="2">
        <v>7.7367840000000001</v>
      </c>
      <c r="C27042" s="3">
        <v>2969</v>
      </c>
      <c r="E27042" t="s">
        <v>13386</v>
      </c>
      <c r="F27042" s="4" t="s">
        <v>13183</v>
      </c>
      <c r="G27042" s="5">
        <v>2250</v>
      </c>
      <c r="H27042" s="6">
        <v>0.10972899999999999</v>
      </c>
      <c r="I27042" s="7">
        <v>41.222999999999999</v>
      </c>
      <c r="J27042" s="2">
        <v>66.5</v>
      </c>
      <c r="K27042">
        <v>2</v>
      </c>
    </row>
    <row r="27043" spans="1:11" x14ac:dyDescent="0.25">
      <c r="A27043">
        <v>48635</v>
      </c>
      <c r="B27043" s="2">
        <v>7.7359559999999998</v>
      </c>
      <c r="C27043" s="3">
        <v>1526</v>
      </c>
      <c r="E27043" t="s">
        <v>9224</v>
      </c>
      <c r="F27043" s="4" t="s">
        <v>9106</v>
      </c>
      <c r="G27043" s="5">
        <v>1210</v>
      </c>
      <c r="H27043" s="6">
        <v>9.3388399999999996E-2</v>
      </c>
      <c r="I27043" s="7">
        <v>44.043999999999997</v>
      </c>
      <c r="J27043" s="2">
        <v>62</v>
      </c>
      <c r="K27043">
        <v>1</v>
      </c>
    </row>
    <row r="27044" spans="1:11" x14ac:dyDescent="0.25">
      <c r="A27044">
        <v>97147</v>
      </c>
      <c r="B27044" s="2">
        <v>7.7355999999999998</v>
      </c>
      <c r="C27044" s="3">
        <v>349</v>
      </c>
      <c r="E27044" t="s">
        <v>8863</v>
      </c>
      <c r="F27044" s="4" t="s">
        <v>16170</v>
      </c>
      <c r="G27044" s="5">
        <v>280</v>
      </c>
      <c r="H27044" s="6">
        <v>0.20357140000000001</v>
      </c>
      <c r="I27044" s="7">
        <v>25</v>
      </c>
    </row>
    <row r="27045" spans="1:11" x14ac:dyDescent="0.25">
      <c r="A27045">
        <v>30538</v>
      </c>
      <c r="B27045" s="2">
        <v>7.735093</v>
      </c>
      <c r="C27045" s="3">
        <v>2553</v>
      </c>
      <c r="D27045" s="4">
        <v>45740</v>
      </c>
      <c r="E27045" t="s">
        <v>6477</v>
      </c>
      <c r="F27045" s="4" t="s">
        <v>6363</v>
      </c>
      <c r="G27045" s="5">
        <v>1835</v>
      </c>
      <c r="H27045" s="6">
        <v>5.6130800000000002E-2</v>
      </c>
      <c r="I27045" s="7">
        <v>50.470999999999997</v>
      </c>
    </row>
    <row r="27046" spans="1:11" x14ac:dyDescent="0.25">
      <c r="A27046">
        <v>46156</v>
      </c>
      <c r="B27046" s="2">
        <v>7.734413</v>
      </c>
      <c r="C27046" s="3">
        <v>1488</v>
      </c>
      <c r="E27046" t="s">
        <v>3703</v>
      </c>
      <c r="F27046" s="4" t="s">
        <v>8800</v>
      </c>
      <c r="G27046" s="5">
        <v>995</v>
      </c>
      <c r="H27046" s="6">
        <v>6.5261E-2</v>
      </c>
      <c r="I27046" s="7">
        <v>48.889000000000003</v>
      </c>
      <c r="J27046" s="2">
        <v>62</v>
      </c>
      <c r="K27046">
        <v>1</v>
      </c>
    </row>
    <row r="27047" spans="1:11" x14ac:dyDescent="0.25">
      <c r="A27047">
        <v>48729</v>
      </c>
      <c r="B27047" s="2">
        <v>7.7339200000000003</v>
      </c>
      <c r="C27047" s="3">
        <v>1585</v>
      </c>
      <c r="E27047" t="s">
        <v>9243</v>
      </c>
      <c r="F27047" s="4" t="s">
        <v>9106</v>
      </c>
      <c r="G27047" s="5">
        <v>1059</v>
      </c>
      <c r="H27047" s="6">
        <v>7.8301899999999994E-2</v>
      </c>
      <c r="I27047" s="7">
        <v>46.634999999999998</v>
      </c>
    </row>
    <row r="27048" spans="1:11" x14ac:dyDescent="0.25">
      <c r="A27048">
        <v>73082</v>
      </c>
      <c r="B27048" s="2">
        <v>7.7332260000000002</v>
      </c>
      <c r="C27048" s="3">
        <v>2611</v>
      </c>
      <c r="D27048" s="4">
        <v>36420</v>
      </c>
      <c r="E27048" t="s">
        <v>13489</v>
      </c>
      <c r="F27048" s="4" t="s">
        <v>13462</v>
      </c>
      <c r="G27048" s="5">
        <v>1838</v>
      </c>
      <c r="H27048" s="6">
        <v>0.12459190000000001</v>
      </c>
      <c r="I27048" s="7">
        <v>38.631</v>
      </c>
      <c r="J27048" s="2">
        <v>69</v>
      </c>
      <c r="K27048">
        <v>1</v>
      </c>
    </row>
    <row r="27049" spans="1:11" x14ac:dyDescent="0.25">
      <c r="A27049">
        <v>14726</v>
      </c>
      <c r="B27049" s="2">
        <v>7.7325200000000001</v>
      </c>
      <c r="C27049" s="3">
        <v>2193</v>
      </c>
      <c r="D27049" s="4">
        <v>36460</v>
      </c>
      <c r="E27049" t="s">
        <v>2917</v>
      </c>
      <c r="F27049" s="4" t="s">
        <v>1280</v>
      </c>
      <c r="G27049" s="5">
        <v>1110</v>
      </c>
      <c r="H27049" s="6">
        <v>8.7387400000000004E-2</v>
      </c>
      <c r="I27049" s="7">
        <v>45.06</v>
      </c>
    </row>
    <row r="27050" spans="1:11" x14ac:dyDescent="0.25">
      <c r="A27050">
        <v>45764</v>
      </c>
      <c r="B27050" s="2">
        <v>7.7309279999999996</v>
      </c>
      <c r="C27050" s="3">
        <v>9220</v>
      </c>
      <c r="D27050" s="4">
        <v>11900</v>
      </c>
      <c r="E27050" t="s">
        <v>8747</v>
      </c>
      <c r="F27050" s="4" t="s">
        <v>8295</v>
      </c>
      <c r="G27050" s="5">
        <v>5544</v>
      </c>
      <c r="H27050" s="6">
        <v>8.6760500000000004E-2</v>
      </c>
      <c r="I27050" s="7">
        <v>45.167000000000002</v>
      </c>
      <c r="J27050" s="2">
        <v>45.8</v>
      </c>
      <c r="K27050">
        <v>5</v>
      </c>
    </row>
    <row r="27051" spans="1:11" x14ac:dyDescent="0.25">
      <c r="A27051">
        <v>77086</v>
      </c>
      <c r="B27051" s="2">
        <v>7.7256400000000003</v>
      </c>
      <c r="C27051" s="3">
        <v>28930</v>
      </c>
      <c r="D27051" s="4">
        <v>26420</v>
      </c>
      <c r="E27051" t="s">
        <v>3103</v>
      </c>
      <c r="F27051" s="4" t="s">
        <v>13752</v>
      </c>
      <c r="G27051" s="5">
        <v>16558</v>
      </c>
      <c r="H27051" s="6">
        <v>9.5120200000000002E-2</v>
      </c>
      <c r="I27051" s="7">
        <v>43.720999999999997</v>
      </c>
      <c r="J27051" s="2">
        <v>49</v>
      </c>
      <c r="K27051">
        <v>3</v>
      </c>
    </row>
    <row r="27052" spans="1:11" x14ac:dyDescent="0.25">
      <c r="A27052">
        <v>25508</v>
      </c>
      <c r="B27052" s="2">
        <v>7.7200660000000001</v>
      </c>
      <c r="C27052" s="3">
        <v>9472</v>
      </c>
      <c r="D27052" s="4">
        <v>30880</v>
      </c>
      <c r="E27052" t="s">
        <v>5348</v>
      </c>
      <c r="F27052" s="4" t="s">
        <v>5144</v>
      </c>
      <c r="G27052" s="5">
        <v>6727</v>
      </c>
      <c r="H27052" s="6">
        <v>8.2354700000000003E-2</v>
      </c>
      <c r="I27052" s="7">
        <v>45.926000000000002</v>
      </c>
    </row>
    <row r="27053" spans="1:11" x14ac:dyDescent="0.25">
      <c r="A27053">
        <v>27325</v>
      </c>
      <c r="B27053" s="2">
        <v>7.7174290000000001</v>
      </c>
      <c r="C27053" s="3">
        <v>6360</v>
      </c>
      <c r="D27053" s="4">
        <v>38240</v>
      </c>
      <c r="E27053" t="s">
        <v>5696</v>
      </c>
      <c r="F27053" s="4" t="s">
        <v>5642</v>
      </c>
      <c r="G27053" s="5">
        <v>4285</v>
      </c>
      <c r="H27053" s="6">
        <v>9.7060199999999999E-2</v>
      </c>
      <c r="I27053" s="7">
        <v>43.381</v>
      </c>
      <c r="J27053" s="2">
        <v>44</v>
      </c>
      <c r="K27053">
        <v>1</v>
      </c>
    </row>
    <row r="27054" spans="1:11" x14ac:dyDescent="0.25">
      <c r="A27054">
        <v>54559</v>
      </c>
      <c r="B27054" s="2">
        <v>7.7162759999999997</v>
      </c>
      <c r="C27054" s="3">
        <v>833</v>
      </c>
      <c r="E27054" t="s">
        <v>10300</v>
      </c>
      <c r="F27054" s="4" t="s">
        <v>10031</v>
      </c>
      <c r="G27054" s="5">
        <v>533</v>
      </c>
      <c r="H27054" s="6">
        <v>0.13108610000000001</v>
      </c>
      <c r="I27054" s="7">
        <v>37.5</v>
      </c>
    </row>
    <row r="27055" spans="1:11" x14ac:dyDescent="0.25">
      <c r="A27055">
        <v>38744</v>
      </c>
      <c r="B27055" s="2">
        <v>7.7160169999999999</v>
      </c>
      <c r="C27055" s="3">
        <v>927</v>
      </c>
      <c r="D27055" s="4">
        <v>24740</v>
      </c>
      <c r="E27055" t="s">
        <v>7677</v>
      </c>
      <c r="F27055" s="4" t="s">
        <v>7633</v>
      </c>
      <c r="G27055" s="5">
        <v>546</v>
      </c>
      <c r="H27055" s="6">
        <v>8.9743600000000007E-2</v>
      </c>
      <c r="I27055" s="7">
        <v>44.643000000000001</v>
      </c>
    </row>
    <row r="27056" spans="1:11" x14ac:dyDescent="0.25">
      <c r="A27056">
        <v>28635</v>
      </c>
      <c r="B27056" s="2">
        <v>7.7152029999999998</v>
      </c>
      <c r="C27056" s="3">
        <v>4440</v>
      </c>
      <c r="D27056" s="4">
        <v>35900</v>
      </c>
      <c r="E27056" t="s">
        <v>6043</v>
      </c>
      <c r="F27056" s="4" t="s">
        <v>5642</v>
      </c>
      <c r="G27056" s="5">
        <v>2852</v>
      </c>
      <c r="H27056" s="6">
        <v>8.0616900000000005E-2</v>
      </c>
      <c r="I27056" s="7">
        <v>46.213000000000001</v>
      </c>
    </row>
    <row r="27057" spans="1:11" x14ac:dyDescent="0.25">
      <c r="A27057">
        <v>66094</v>
      </c>
      <c r="B27057" s="2">
        <v>7.7144450000000004</v>
      </c>
      <c r="C27057" s="3">
        <v>504</v>
      </c>
      <c r="D27057" s="4">
        <v>41140</v>
      </c>
      <c r="E27057" t="s">
        <v>9384</v>
      </c>
      <c r="F27057" s="4" t="s">
        <v>12494</v>
      </c>
      <c r="G27057" s="5">
        <v>319</v>
      </c>
      <c r="H27057" s="6">
        <v>9.375E-2</v>
      </c>
      <c r="I27057" s="7">
        <v>43.942</v>
      </c>
    </row>
    <row r="27058" spans="1:11" x14ac:dyDescent="0.25">
      <c r="A27058">
        <v>71441</v>
      </c>
      <c r="B27058" s="2">
        <v>7.7142770000000001</v>
      </c>
      <c r="C27058" s="3">
        <v>569</v>
      </c>
      <c r="E27058" t="s">
        <v>5962</v>
      </c>
      <c r="F27058" s="4" t="s">
        <v>12927</v>
      </c>
      <c r="G27058" s="5">
        <v>382</v>
      </c>
      <c r="H27058" s="6">
        <v>5.2219300000000003E-2</v>
      </c>
      <c r="I27058" s="7">
        <v>51.110999999999997</v>
      </c>
    </row>
    <row r="27059" spans="1:11" x14ac:dyDescent="0.25">
      <c r="A27059">
        <v>79041</v>
      </c>
      <c r="B27059" s="2">
        <v>7.7136909999999999</v>
      </c>
      <c r="C27059" s="3">
        <v>3707</v>
      </c>
      <c r="D27059" s="4">
        <v>38380</v>
      </c>
      <c r="E27059" t="s">
        <v>14354</v>
      </c>
      <c r="F27059" s="4" t="s">
        <v>13752</v>
      </c>
      <c r="G27059" s="5">
        <v>2068</v>
      </c>
      <c r="H27059" s="6">
        <v>0.1010638</v>
      </c>
      <c r="I27059" s="7">
        <v>42.67</v>
      </c>
      <c r="J27059" s="2">
        <v>49</v>
      </c>
      <c r="K27059">
        <v>1</v>
      </c>
    </row>
    <row r="27060" spans="1:11" x14ac:dyDescent="0.25">
      <c r="A27060">
        <v>17835</v>
      </c>
      <c r="B27060" s="2">
        <v>7.7131569999999998</v>
      </c>
      <c r="C27060" s="3">
        <v>225</v>
      </c>
      <c r="D27060" s="4">
        <v>30260</v>
      </c>
      <c r="E27060" t="s">
        <v>3875</v>
      </c>
      <c r="F27060" s="4" t="s">
        <v>3003</v>
      </c>
      <c r="G27060" s="5">
        <v>163</v>
      </c>
      <c r="H27060" s="6">
        <v>1.8404899999999998E-2</v>
      </c>
      <c r="I27060" s="7">
        <v>56.953000000000003</v>
      </c>
    </row>
    <row r="27061" spans="1:11" x14ac:dyDescent="0.25">
      <c r="A27061">
        <v>32180</v>
      </c>
      <c r="B27061" s="2">
        <v>7.712459</v>
      </c>
      <c r="C27061" s="3">
        <v>4243</v>
      </c>
      <c r="D27061" s="4">
        <v>19660</v>
      </c>
      <c r="E27061" t="s">
        <v>6737</v>
      </c>
      <c r="F27061" s="4" t="s">
        <v>6689</v>
      </c>
      <c r="G27061" s="5">
        <v>2763</v>
      </c>
      <c r="H27061" s="6">
        <v>8.8309799999999994E-2</v>
      </c>
      <c r="I27061" s="7">
        <v>44.871000000000002</v>
      </c>
      <c r="J27061" s="2">
        <v>37</v>
      </c>
      <c r="K27061">
        <v>1</v>
      </c>
    </row>
    <row r="27062" spans="1:11" x14ac:dyDescent="0.25">
      <c r="A27062">
        <v>70576</v>
      </c>
      <c r="B27062" s="2">
        <v>7.7115640000000001</v>
      </c>
      <c r="C27062" s="3">
        <v>1447</v>
      </c>
      <c r="E27062" t="s">
        <v>13026</v>
      </c>
      <c r="F27062" s="4" t="s">
        <v>12927</v>
      </c>
      <c r="G27062" s="5">
        <v>976</v>
      </c>
      <c r="H27062" s="6">
        <v>6.6530199999999998E-2</v>
      </c>
      <c r="I27062" s="7">
        <v>48.631</v>
      </c>
      <c r="J27062" s="2">
        <v>61</v>
      </c>
      <c r="K27062">
        <v>1</v>
      </c>
    </row>
    <row r="27063" spans="1:11" x14ac:dyDescent="0.25">
      <c r="A27063">
        <v>62964</v>
      </c>
      <c r="B27063" s="2">
        <v>7.711087</v>
      </c>
      <c r="C27063" s="3">
        <v>1560</v>
      </c>
      <c r="E27063" t="s">
        <v>12088</v>
      </c>
      <c r="F27063" s="4" t="s">
        <v>11490</v>
      </c>
      <c r="G27063" s="5">
        <v>1013</v>
      </c>
      <c r="H27063" s="6">
        <v>9.4768000000000005E-2</v>
      </c>
      <c r="I27063" s="7">
        <v>43.75</v>
      </c>
      <c r="J27063" s="2">
        <v>66</v>
      </c>
      <c r="K27063">
        <v>1</v>
      </c>
    </row>
    <row r="27064" spans="1:11" x14ac:dyDescent="0.25">
      <c r="A27064">
        <v>53936</v>
      </c>
      <c r="B27064" s="2">
        <v>7.7103739999999998</v>
      </c>
      <c r="C27064" s="3">
        <v>2410</v>
      </c>
      <c r="E27064" t="s">
        <v>10148</v>
      </c>
      <c r="F27064" s="4" t="s">
        <v>10031</v>
      </c>
      <c r="G27064" s="5">
        <v>1968</v>
      </c>
      <c r="H27064" s="6">
        <v>7.0086300000000004E-2</v>
      </c>
      <c r="I27064" s="7">
        <v>48.015000000000001</v>
      </c>
    </row>
    <row r="27065" spans="1:11" x14ac:dyDescent="0.25">
      <c r="A27065">
        <v>4942</v>
      </c>
      <c r="B27065" s="2">
        <v>7.7096920000000004</v>
      </c>
      <c r="C27065" s="3">
        <v>1143</v>
      </c>
      <c r="E27065" t="s">
        <v>1002</v>
      </c>
      <c r="F27065" s="4" t="s">
        <v>701</v>
      </c>
      <c r="G27065" s="5">
        <v>878</v>
      </c>
      <c r="H27065" s="6">
        <v>0.1343964</v>
      </c>
      <c r="I27065" s="7">
        <v>36.9</v>
      </c>
      <c r="J27065" s="2">
        <v>46.5</v>
      </c>
      <c r="K27065">
        <v>2</v>
      </c>
    </row>
    <row r="27066" spans="1:11" x14ac:dyDescent="0.25">
      <c r="A27066">
        <v>40402</v>
      </c>
      <c r="B27066" s="2">
        <v>7.7090719999999999</v>
      </c>
      <c r="C27066" s="3">
        <v>2256</v>
      </c>
      <c r="E27066" t="s">
        <v>3666</v>
      </c>
      <c r="F27066" s="4" t="s">
        <v>7883</v>
      </c>
      <c r="G27066" s="5">
        <v>1705</v>
      </c>
      <c r="H27066" s="6">
        <v>0.1231672</v>
      </c>
      <c r="I27066" s="7">
        <v>38.838999999999999</v>
      </c>
      <c r="J27066" s="2">
        <v>45.5</v>
      </c>
      <c r="K27066">
        <v>2</v>
      </c>
    </row>
    <row r="27067" spans="1:11" x14ac:dyDescent="0.25">
      <c r="A27067">
        <v>24448</v>
      </c>
      <c r="B27067" s="2">
        <v>7.7086059999999996</v>
      </c>
      <c r="C27067" s="3">
        <v>356</v>
      </c>
      <c r="E27067" t="s">
        <v>5071</v>
      </c>
      <c r="F27067" s="4" t="s">
        <v>4335</v>
      </c>
      <c r="G27067" s="5">
        <v>244</v>
      </c>
      <c r="H27067" s="6">
        <v>0.1188525</v>
      </c>
      <c r="I27067" s="7">
        <v>39.582999999999998</v>
      </c>
    </row>
    <row r="27068" spans="1:11" x14ac:dyDescent="0.25">
      <c r="A27068">
        <v>67131</v>
      </c>
      <c r="B27068" s="2">
        <v>7.7085100000000004</v>
      </c>
      <c r="C27068" s="3">
        <v>190</v>
      </c>
      <c r="D27068" s="4">
        <v>11680</v>
      </c>
      <c r="E27068" t="s">
        <v>5154</v>
      </c>
      <c r="F27068" s="4" t="s">
        <v>12494</v>
      </c>
      <c r="G27068" s="5">
        <v>156</v>
      </c>
      <c r="H27068" s="6">
        <v>5.1282099999999997E-2</v>
      </c>
      <c r="I27068" s="7">
        <v>51.25</v>
      </c>
    </row>
    <row r="27069" spans="1:11" x14ac:dyDescent="0.25">
      <c r="A27069">
        <v>48201</v>
      </c>
      <c r="B27069" s="2">
        <v>7.7064260000000004</v>
      </c>
      <c r="C27069" s="3">
        <v>12465</v>
      </c>
      <c r="D27069" s="4">
        <v>19820</v>
      </c>
      <c r="E27069" t="s">
        <v>996</v>
      </c>
      <c r="F27069" s="4" t="s">
        <v>9106</v>
      </c>
      <c r="G27069" s="5">
        <v>8548</v>
      </c>
      <c r="H27069" s="6">
        <v>0.24119779999999999</v>
      </c>
      <c r="I27069" s="7">
        <v>18.422999999999998</v>
      </c>
      <c r="J27069" s="2">
        <v>33.142899999999997</v>
      </c>
      <c r="K27069">
        <v>7</v>
      </c>
    </row>
    <row r="27070" spans="1:11" x14ac:dyDescent="0.25">
      <c r="A27070">
        <v>47616</v>
      </c>
      <c r="B27070" s="2">
        <v>7.7043290000000004</v>
      </c>
      <c r="C27070" s="3">
        <v>256</v>
      </c>
      <c r="D27070" s="4">
        <v>21780</v>
      </c>
      <c r="E27070" t="s">
        <v>6413</v>
      </c>
      <c r="F27070" s="4" t="s">
        <v>8800</v>
      </c>
      <c r="G27070" s="5">
        <v>214</v>
      </c>
      <c r="H27070" s="6">
        <v>0.1214953</v>
      </c>
      <c r="I27070" s="7">
        <v>39.106999999999999</v>
      </c>
    </row>
    <row r="27071" spans="1:11" x14ac:dyDescent="0.25">
      <c r="A27071">
        <v>72469</v>
      </c>
      <c r="B27071" s="2">
        <v>7.7040800000000003</v>
      </c>
      <c r="C27071" s="3">
        <v>1078</v>
      </c>
      <c r="E27071" t="s">
        <v>13362</v>
      </c>
      <c r="F27071" s="4" t="s">
        <v>13183</v>
      </c>
      <c r="G27071" s="5">
        <v>833</v>
      </c>
      <c r="H27071" s="6">
        <v>5.6422600000000003E-2</v>
      </c>
      <c r="I27071" s="7">
        <v>50.347000000000001</v>
      </c>
    </row>
    <row r="27072" spans="1:11" x14ac:dyDescent="0.25">
      <c r="A27072">
        <v>39877</v>
      </c>
      <c r="B27072" s="2">
        <v>7.7038120000000001</v>
      </c>
      <c r="C27072" s="3">
        <v>407</v>
      </c>
      <c r="E27072" t="s">
        <v>4977</v>
      </c>
      <c r="F27072" s="4" t="s">
        <v>6363</v>
      </c>
      <c r="G27072" s="5">
        <v>293</v>
      </c>
      <c r="H27072" s="6">
        <v>0.1054422</v>
      </c>
      <c r="I27072" s="7">
        <v>41.875</v>
      </c>
    </row>
    <row r="27073" spans="1:11" x14ac:dyDescent="0.25">
      <c r="A27073">
        <v>25276</v>
      </c>
      <c r="B27073" s="2">
        <v>7.7024600000000003</v>
      </c>
      <c r="C27073" s="3">
        <v>7715</v>
      </c>
      <c r="E27073" t="s">
        <v>193</v>
      </c>
      <c r="F27073" s="4" t="s">
        <v>5144</v>
      </c>
      <c r="G27073" s="5">
        <v>5363</v>
      </c>
      <c r="H27073" s="6">
        <v>0.12863530000000001</v>
      </c>
      <c r="I27073" s="7">
        <v>37.865000000000002</v>
      </c>
      <c r="J27073" s="2">
        <v>58.8</v>
      </c>
      <c r="K27073">
        <v>5</v>
      </c>
    </row>
    <row r="27074" spans="1:11" x14ac:dyDescent="0.25">
      <c r="A27074">
        <v>25844</v>
      </c>
      <c r="B27074" s="2">
        <v>7.7009410000000003</v>
      </c>
      <c r="C27074" s="3">
        <v>1644</v>
      </c>
      <c r="D27074" s="4">
        <v>13220</v>
      </c>
      <c r="E27074" t="s">
        <v>5422</v>
      </c>
      <c r="F27074" s="4" t="s">
        <v>5144</v>
      </c>
      <c r="G27074" s="5">
        <v>985</v>
      </c>
      <c r="H27074" s="6">
        <v>9.4416200000000006E-2</v>
      </c>
      <c r="I27074" s="7">
        <v>43.774999999999999</v>
      </c>
    </row>
    <row r="27075" spans="1:11" x14ac:dyDescent="0.25">
      <c r="A27075">
        <v>63454</v>
      </c>
      <c r="B27075" s="2">
        <v>7.7005670000000004</v>
      </c>
      <c r="C27075" s="3">
        <v>697</v>
      </c>
      <c r="D27075" s="4">
        <v>25300</v>
      </c>
      <c r="E27075" t="s">
        <v>1454</v>
      </c>
      <c r="F27075" s="4" t="s">
        <v>12102</v>
      </c>
      <c r="G27075" s="5">
        <v>569</v>
      </c>
      <c r="H27075" s="6">
        <v>5.6238999999999997E-2</v>
      </c>
      <c r="I27075" s="7">
        <v>50.372</v>
      </c>
    </row>
    <row r="27076" spans="1:11" x14ac:dyDescent="0.25">
      <c r="A27076">
        <v>24851</v>
      </c>
      <c r="B27076" s="2">
        <v>7.7003709999999996</v>
      </c>
      <c r="C27076" s="3">
        <v>368</v>
      </c>
      <c r="E27076" t="s">
        <v>5178</v>
      </c>
      <c r="F27076" s="4" t="s">
        <v>5144</v>
      </c>
      <c r="G27076" s="5">
        <v>247</v>
      </c>
      <c r="H27076" s="6">
        <v>0</v>
      </c>
      <c r="I27076" s="7">
        <v>60.088999999999999</v>
      </c>
    </row>
    <row r="27077" spans="1:11" x14ac:dyDescent="0.25">
      <c r="A27077">
        <v>41572</v>
      </c>
      <c r="B27077" s="2">
        <v>7.6996650000000004</v>
      </c>
      <c r="C27077" s="3">
        <v>3760</v>
      </c>
      <c r="E27077" t="s">
        <v>8096</v>
      </c>
      <c r="F27077" s="4" t="s">
        <v>7883</v>
      </c>
      <c r="G27077" s="5">
        <v>2701</v>
      </c>
      <c r="H27077" s="6">
        <v>8.1421199999999999E-2</v>
      </c>
      <c r="I27077" s="7">
        <v>46.015999999999998</v>
      </c>
    </row>
    <row r="27078" spans="1:11" x14ac:dyDescent="0.25">
      <c r="A27078">
        <v>16665</v>
      </c>
      <c r="B27078" s="2">
        <v>7.6989729999999996</v>
      </c>
      <c r="C27078" s="3">
        <v>284</v>
      </c>
      <c r="D27078" s="4">
        <v>11020</v>
      </c>
      <c r="E27078" t="s">
        <v>786</v>
      </c>
      <c r="F27078" s="4" t="s">
        <v>3003</v>
      </c>
      <c r="G27078" s="5">
        <v>186</v>
      </c>
      <c r="H27078" s="6">
        <v>0.14516129999999999</v>
      </c>
      <c r="I27078" s="7">
        <v>35</v>
      </c>
    </row>
    <row r="27079" spans="1:11" x14ac:dyDescent="0.25">
      <c r="A27079">
        <v>37145</v>
      </c>
      <c r="B27079" s="2">
        <v>7.6985999999999999</v>
      </c>
      <c r="C27079" s="3">
        <v>2066</v>
      </c>
      <c r="D27079" s="4">
        <v>34980</v>
      </c>
      <c r="E27079" t="s">
        <v>7393</v>
      </c>
      <c r="F27079" s="4" t="s">
        <v>7348</v>
      </c>
      <c r="G27079" s="5">
        <v>1368</v>
      </c>
      <c r="H27079" s="6">
        <v>5.1862699999999998E-2</v>
      </c>
      <c r="I27079" s="7">
        <v>51.118000000000002</v>
      </c>
    </row>
    <row r="27080" spans="1:11" x14ac:dyDescent="0.25">
      <c r="A27080">
        <v>17981</v>
      </c>
      <c r="B27080" s="2">
        <v>7.6978049999999998</v>
      </c>
      <c r="C27080" s="3">
        <v>2700</v>
      </c>
      <c r="D27080" s="4">
        <v>39060</v>
      </c>
      <c r="E27080" t="s">
        <v>3940</v>
      </c>
      <c r="F27080" s="4" t="s">
        <v>3003</v>
      </c>
      <c r="G27080" s="5">
        <v>1947</v>
      </c>
      <c r="H27080" s="6">
        <v>4.6714600000000002E-2</v>
      </c>
      <c r="I27080" s="7">
        <v>52</v>
      </c>
    </row>
    <row r="27081" spans="1:11" x14ac:dyDescent="0.25">
      <c r="A27081">
        <v>50272</v>
      </c>
      <c r="B27081" s="2">
        <v>7.6973200000000004</v>
      </c>
      <c r="C27081" s="3">
        <v>123</v>
      </c>
      <c r="E27081" t="s">
        <v>2900</v>
      </c>
      <c r="F27081" s="4" t="s">
        <v>9593</v>
      </c>
      <c r="G27081" s="5">
        <v>82</v>
      </c>
      <c r="H27081" s="6">
        <v>3.6585399999999997E-2</v>
      </c>
      <c r="I27081" s="7">
        <v>53.75</v>
      </c>
    </row>
    <row r="27082" spans="1:11" x14ac:dyDescent="0.25">
      <c r="A27082">
        <v>36010</v>
      </c>
      <c r="B27082" s="2">
        <v>7.6965250000000003</v>
      </c>
      <c r="C27082" s="3">
        <v>4830</v>
      </c>
      <c r="D27082" s="4">
        <v>45980</v>
      </c>
      <c r="E27082" t="s">
        <v>7178</v>
      </c>
      <c r="F27082" s="4" t="s">
        <v>7027</v>
      </c>
      <c r="G27082" s="5">
        <v>3236</v>
      </c>
      <c r="H27082" s="6">
        <v>0.1192831</v>
      </c>
      <c r="I27082" s="7">
        <v>39.453000000000003</v>
      </c>
    </row>
    <row r="27083" spans="1:11" x14ac:dyDescent="0.25">
      <c r="A27083">
        <v>95019</v>
      </c>
      <c r="B27083" s="2">
        <v>7.6948020000000001</v>
      </c>
      <c r="C27083" s="3">
        <v>7374</v>
      </c>
      <c r="D27083" s="4">
        <v>42100</v>
      </c>
      <c r="E27083" t="s">
        <v>663</v>
      </c>
      <c r="F27083" s="4" t="s">
        <v>15368</v>
      </c>
      <c r="G27083" s="5">
        <v>3963</v>
      </c>
      <c r="H27083" s="6">
        <v>9.1574199999999994E-2</v>
      </c>
      <c r="I27083" s="7">
        <v>44.234999999999999</v>
      </c>
    </row>
    <row r="27084" spans="1:11" x14ac:dyDescent="0.25">
      <c r="A27084">
        <v>41472</v>
      </c>
      <c r="B27084" s="2">
        <v>7.6919620000000002</v>
      </c>
      <c r="C27084" s="3">
        <v>10842</v>
      </c>
      <c r="E27084" t="s">
        <v>5477</v>
      </c>
      <c r="F27084" s="4" t="s">
        <v>7883</v>
      </c>
      <c r="G27084" s="5">
        <v>7906</v>
      </c>
      <c r="H27084" s="6">
        <v>0.12876299999999999</v>
      </c>
      <c r="I27084" s="7">
        <v>37.799999999999997</v>
      </c>
    </row>
    <row r="27085" spans="1:11" x14ac:dyDescent="0.25">
      <c r="A27085">
        <v>38551</v>
      </c>
      <c r="B27085" s="2">
        <v>7.6893549999999999</v>
      </c>
      <c r="C27085" s="3">
        <v>3943</v>
      </c>
      <c r="E27085" t="s">
        <v>7615</v>
      </c>
      <c r="F27085" s="4" t="s">
        <v>7348</v>
      </c>
      <c r="G27085" s="5">
        <v>2979</v>
      </c>
      <c r="H27085" s="6">
        <v>0.1466935</v>
      </c>
      <c r="I27085" s="7">
        <v>34.701000000000001</v>
      </c>
      <c r="J27085" s="2">
        <v>67</v>
      </c>
      <c r="K27085">
        <v>1</v>
      </c>
    </row>
    <row r="27086" spans="1:11" x14ac:dyDescent="0.25">
      <c r="A27086">
        <v>64682</v>
      </c>
      <c r="B27086" s="2">
        <v>7.6885820000000002</v>
      </c>
      <c r="C27086" s="3">
        <v>277</v>
      </c>
      <c r="E27086" t="s">
        <v>12312</v>
      </c>
      <c r="F27086" s="4" t="s">
        <v>12102</v>
      </c>
      <c r="G27086" s="5">
        <v>246</v>
      </c>
      <c r="H27086" s="6">
        <v>3.6437200000000003E-2</v>
      </c>
      <c r="I27086" s="7">
        <v>53.75</v>
      </c>
    </row>
    <row r="27087" spans="1:11" x14ac:dyDescent="0.25">
      <c r="A27087">
        <v>88401</v>
      </c>
      <c r="B27087" s="2">
        <v>7.687424</v>
      </c>
      <c r="C27087" s="3">
        <v>6789</v>
      </c>
      <c r="E27087" t="s">
        <v>15313</v>
      </c>
      <c r="F27087" s="4" t="s">
        <v>15124</v>
      </c>
      <c r="G27087" s="5">
        <v>4590</v>
      </c>
      <c r="H27087" s="6">
        <v>0.1315904</v>
      </c>
      <c r="I27087" s="7">
        <v>37.305999999999997</v>
      </c>
      <c r="J27087" s="2">
        <v>57.25</v>
      </c>
      <c r="K27087">
        <v>4</v>
      </c>
    </row>
    <row r="27088" spans="1:11" x14ac:dyDescent="0.25">
      <c r="A27088">
        <v>36862</v>
      </c>
      <c r="B27088" s="2">
        <v>7.6852369999999999</v>
      </c>
      <c r="C27088" s="3">
        <v>6414</v>
      </c>
      <c r="D27088" s="4">
        <v>46740</v>
      </c>
      <c r="E27088" t="s">
        <v>1535</v>
      </c>
      <c r="F27088" s="4" t="s">
        <v>7027</v>
      </c>
      <c r="G27088" s="5">
        <v>4551</v>
      </c>
      <c r="H27088" s="6">
        <v>0.12766430000000001</v>
      </c>
      <c r="I27088" s="7">
        <v>37.982999999999997</v>
      </c>
    </row>
    <row r="27089" spans="1:11" x14ac:dyDescent="0.25">
      <c r="A27089">
        <v>46740</v>
      </c>
      <c r="B27089" s="2">
        <v>7.6835380000000004</v>
      </c>
      <c r="C27089" s="3">
        <v>5032</v>
      </c>
      <c r="D27089" s="4">
        <v>19540</v>
      </c>
      <c r="E27089" t="s">
        <v>2849</v>
      </c>
      <c r="F27089" s="4" t="s">
        <v>8800</v>
      </c>
      <c r="G27089" s="5">
        <v>2553</v>
      </c>
      <c r="H27089" s="6">
        <v>6.1472199999999998E-2</v>
      </c>
      <c r="I27089" s="7">
        <v>49.42</v>
      </c>
    </row>
    <row r="27090" spans="1:11" x14ac:dyDescent="0.25">
      <c r="A27090">
        <v>3590</v>
      </c>
      <c r="B27090" s="2">
        <v>7.68276</v>
      </c>
      <c r="C27090" s="3">
        <v>964</v>
      </c>
      <c r="D27090" s="4">
        <v>13620</v>
      </c>
      <c r="E27090" t="s">
        <v>616</v>
      </c>
      <c r="F27090" s="4" t="s">
        <v>520</v>
      </c>
      <c r="G27090" s="5">
        <v>695</v>
      </c>
      <c r="H27090" s="6">
        <v>0.1149425</v>
      </c>
      <c r="I27090" s="7">
        <v>40.179000000000002</v>
      </c>
    </row>
    <row r="27091" spans="1:11" x14ac:dyDescent="0.25">
      <c r="A27091">
        <v>58581</v>
      </c>
      <c r="B27091" s="2">
        <v>7.6825489999999999</v>
      </c>
      <c r="C27091" s="3">
        <v>234</v>
      </c>
      <c r="E27091" t="s">
        <v>9409</v>
      </c>
      <c r="F27091" s="4" t="s">
        <v>11069</v>
      </c>
      <c r="G27091" s="5">
        <v>184</v>
      </c>
      <c r="H27091" s="6">
        <v>0.13043479999999999</v>
      </c>
      <c r="I27091" s="7">
        <v>37.5</v>
      </c>
    </row>
    <row r="27092" spans="1:11" x14ac:dyDescent="0.25">
      <c r="A27092">
        <v>13352</v>
      </c>
      <c r="B27092" s="2">
        <v>7.6824709999999996</v>
      </c>
      <c r="C27092" s="3">
        <v>293</v>
      </c>
      <c r="D27092" s="4">
        <v>46540</v>
      </c>
      <c r="E27092" t="s">
        <v>2583</v>
      </c>
      <c r="F27092" s="4" t="s">
        <v>1280</v>
      </c>
      <c r="G27092" s="5">
        <v>149</v>
      </c>
      <c r="H27092" s="6">
        <v>0</v>
      </c>
      <c r="I27092" s="7">
        <v>60.039000000000001</v>
      </c>
    </row>
    <row r="27093" spans="1:11" x14ac:dyDescent="0.25">
      <c r="A27093">
        <v>30808</v>
      </c>
      <c r="B27093" s="2">
        <v>7.6816570000000004</v>
      </c>
      <c r="C27093" s="3">
        <v>4504</v>
      </c>
      <c r="D27093" s="4">
        <v>12260</v>
      </c>
      <c r="E27093" t="s">
        <v>6542</v>
      </c>
      <c r="F27093" s="4" t="s">
        <v>6363</v>
      </c>
      <c r="G27093" s="5">
        <v>3253</v>
      </c>
      <c r="H27093" s="6">
        <v>8.4229899999999996E-2</v>
      </c>
      <c r="I27093" s="7">
        <v>45.478999999999999</v>
      </c>
    </row>
    <row r="27094" spans="1:11" x14ac:dyDescent="0.25">
      <c r="A27094">
        <v>35553</v>
      </c>
      <c r="B27094" s="2">
        <v>7.6800610000000002</v>
      </c>
      <c r="C27094" s="3">
        <v>4586</v>
      </c>
      <c r="E27094" t="s">
        <v>7108</v>
      </c>
      <c r="F27094" s="4" t="s">
        <v>7027</v>
      </c>
      <c r="G27094" s="5">
        <v>3417</v>
      </c>
      <c r="H27094" s="6">
        <v>0.1135167</v>
      </c>
      <c r="I27094" s="7">
        <v>40.417000000000002</v>
      </c>
    </row>
    <row r="27095" spans="1:11" x14ac:dyDescent="0.25">
      <c r="A27095">
        <v>95823</v>
      </c>
      <c r="B27095" s="2">
        <v>7.6691190000000002</v>
      </c>
      <c r="C27095" s="3">
        <v>73640</v>
      </c>
      <c r="D27095" s="4">
        <v>40900</v>
      </c>
      <c r="E27095" t="s">
        <v>3933</v>
      </c>
      <c r="F27095" s="4" t="s">
        <v>15368</v>
      </c>
      <c r="G27095" s="5">
        <v>42303</v>
      </c>
      <c r="H27095" s="6">
        <v>0.1271777</v>
      </c>
      <c r="I27095" s="7">
        <v>38.055999999999997</v>
      </c>
      <c r="J27095" s="2">
        <v>35.555599999999998</v>
      </c>
      <c r="K27095">
        <v>9</v>
      </c>
    </row>
    <row r="27096" spans="1:11" x14ac:dyDescent="0.25">
      <c r="A27096">
        <v>45767</v>
      </c>
      <c r="B27096" s="2">
        <v>7.6585590000000003</v>
      </c>
      <c r="C27096" s="3">
        <v>2431</v>
      </c>
      <c r="E27096" t="s">
        <v>8749</v>
      </c>
      <c r="F27096" s="4" t="s">
        <v>8295</v>
      </c>
      <c r="G27096" s="5">
        <v>1827</v>
      </c>
      <c r="H27096" s="6">
        <v>6.7870799999999995E-2</v>
      </c>
      <c r="I27096" s="7">
        <v>48.304000000000002</v>
      </c>
    </row>
    <row r="27097" spans="1:11" x14ac:dyDescent="0.25">
      <c r="A27097">
        <v>37171</v>
      </c>
      <c r="B27097" s="2">
        <v>7.6580009999999996</v>
      </c>
      <c r="C27097" s="3">
        <v>601</v>
      </c>
      <c r="D27097" s="4">
        <v>17300</v>
      </c>
      <c r="E27097" t="s">
        <v>5299</v>
      </c>
      <c r="F27097" s="4" t="s">
        <v>7348</v>
      </c>
      <c r="G27097" s="5">
        <v>497</v>
      </c>
      <c r="H27097" s="6">
        <v>8.2494999999999999E-2</v>
      </c>
      <c r="I27097" s="7">
        <v>45.776000000000003</v>
      </c>
      <c r="J27097" s="2">
        <v>37</v>
      </c>
      <c r="K27097">
        <v>1</v>
      </c>
    </row>
    <row r="27098" spans="1:11" x14ac:dyDescent="0.25">
      <c r="A27098">
        <v>41859</v>
      </c>
      <c r="B27098" s="2">
        <v>7.6578049999999998</v>
      </c>
      <c r="C27098" s="3">
        <v>368</v>
      </c>
      <c r="E27098" t="s">
        <v>8168</v>
      </c>
      <c r="F27098" s="4" t="s">
        <v>7883</v>
      </c>
      <c r="G27098" s="5">
        <v>319</v>
      </c>
      <c r="H27098" s="6">
        <v>0.137931</v>
      </c>
      <c r="I27098" s="7">
        <v>36.192999999999998</v>
      </c>
    </row>
    <row r="27099" spans="1:11" x14ac:dyDescent="0.25">
      <c r="A27099">
        <v>98616</v>
      </c>
      <c r="B27099" s="2">
        <v>7.6576829999999996</v>
      </c>
      <c r="C27099" s="3">
        <v>186</v>
      </c>
      <c r="D27099" s="4">
        <v>31020</v>
      </c>
      <c r="E27099" t="s">
        <v>16476</v>
      </c>
      <c r="F27099" s="4" t="s">
        <v>16344</v>
      </c>
      <c r="G27099" s="5">
        <v>186</v>
      </c>
      <c r="H27099" s="6">
        <v>0.1666667</v>
      </c>
      <c r="I27099" s="7">
        <v>31.221</v>
      </c>
    </row>
    <row r="27100" spans="1:11" x14ac:dyDescent="0.25">
      <c r="A27100">
        <v>26717</v>
      </c>
      <c r="B27100" s="2">
        <v>7.6574010000000001</v>
      </c>
      <c r="C27100" s="3">
        <v>1292</v>
      </c>
      <c r="D27100" s="4">
        <v>19060</v>
      </c>
      <c r="E27100" t="s">
        <v>5612</v>
      </c>
      <c r="F27100" s="4" t="s">
        <v>5144</v>
      </c>
      <c r="G27100" s="5">
        <v>985</v>
      </c>
      <c r="H27100" s="6">
        <v>5.0761399999999998E-2</v>
      </c>
      <c r="I27100" s="7">
        <v>51.25</v>
      </c>
    </row>
    <row r="27101" spans="1:11" x14ac:dyDescent="0.25">
      <c r="A27101">
        <v>66960</v>
      </c>
      <c r="B27101" s="2">
        <v>7.6571350000000002</v>
      </c>
      <c r="C27101" s="3">
        <v>150</v>
      </c>
      <c r="E27101" t="s">
        <v>12588</v>
      </c>
      <c r="F27101" s="4" t="s">
        <v>12494</v>
      </c>
      <c r="G27101" s="5">
        <v>123</v>
      </c>
      <c r="H27101" s="6">
        <v>0.1532258</v>
      </c>
      <c r="I27101" s="7">
        <v>33.542000000000002</v>
      </c>
    </row>
    <row r="27102" spans="1:11" x14ac:dyDescent="0.25">
      <c r="A27102">
        <v>80260</v>
      </c>
      <c r="B27102" s="2">
        <v>7.6522649999999999</v>
      </c>
      <c r="C27102" s="3">
        <v>33834</v>
      </c>
      <c r="D27102" s="4">
        <v>19740</v>
      </c>
      <c r="E27102" t="s">
        <v>2197</v>
      </c>
      <c r="F27102" s="4" t="s">
        <v>14477</v>
      </c>
      <c r="G27102" s="5">
        <v>20232</v>
      </c>
      <c r="H27102" s="6">
        <v>9.9293199999999998E-2</v>
      </c>
      <c r="I27102" s="7">
        <v>42.86</v>
      </c>
      <c r="J27102" s="2">
        <v>53.25</v>
      </c>
      <c r="K27102">
        <v>4</v>
      </c>
    </row>
    <row r="27103" spans="1:11" x14ac:dyDescent="0.25">
      <c r="A27103">
        <v>64648</v>
      </c>
      <c r="B27103" s="2">
        <v>7.6471439999999999</v>
      </c>
      <c r="C27103" s="3">
        <v>2351</v>
      </c>
      <c r="E27103" t="s">
        <v>12298</v>
      </c>
      <c r="F27103" s="4" t="s">
        <v>12102</v>
      </c>
      <c r="G27103" s="5">
        <v>1164</v>
      </c>
      <c r="H27103" s="6">
        <v>7.5536500000000006E-2</v>
      </c>
      <c r="I27103" s="7">
        <v>46.963999999999999</v>
      </c>
      <c r="J27103" s="2">
        <v>68</v>
      </c>
      <c r="K27103">
        <v>1</v>
      </c>
    </row>
    <row r="27104" spans="1:11" x14ac:dyDescent="0.25">
      <c r="A27104">
        <v>32044</v>
      </c>
      <c r="B27104" s="2">
        <v>7.646522</v>
      </c>
      <c r="C27104" s="3">
        <v>2029</v>
      </c>
      <c r="E27104" t="s">
        <v>668</v>
      </c>
      <c r="F27104" s="4" t="s">
        <v>6689</v>
      </c>
      <c r="G27104" s="5">
        <v>1430</v>
      </c>
      <c r="H27104" s="6">
        <v>6.0796599999999999E-2</v>
      </c>
      <c r="I27104" s="7">
        <v>49.511000000000003</v>
      </c>
      <c r="J27104" s="2">
        <v>39</v>
      </c>
      <c r="K27104">
        <v>2</v>
      </c>
    </row>
    <row r="27105" spans="1:11" x14ac:dyDescent="0.25">
      <c r="A27105">
        <v>15746</v>
      </c>
      <c r="B27105" s="2">
        <v>7.6461600000000001</v>
      </c>
      <c r="C27105" s="3">
        <v>123</v>
      </c>
      <c r="D27105" s="4">
        <v>26860</v>
      </c>
      <c r="E27105" t="s">
        <v>1467</v>
      </c>
      <c r="F27105" s="4" t="s">
        <v>3003</v>
      </c>
      <c r="G27105" s="5">
        <v>76</v>
      </c>
      <c r="H27105" s="6">
        <v>0</v>
      </c>
      <c r="I27105" s="7">
        <v>60</v>
      </c>
      <c r="J27105" s="2">
        <v>48</v>
      </c>
      <c r="K27105">
        <v>1</v>
      </c>
    </row>
    <row r="27106" spans="1:11" x14ac:dyDescent="0.25">
      <c r="A27106">
        <v>33935</v>
      </c>
      <c r="B27106" s="2">
        <v>7.6434230000000003</v>
      </c>
      <c r="C27106" s="3">
        <v>17548</v>
      </c>
      <c r="D27106" s="4">
        <v>17500</v>
      </c>
      <c r="E27106" t="s">
        <v>6956</v>
      </c>
      <c r="F27106" s="4" t="s">
        <v>6689</v>
      </c>
      <c r="G27106" s="5">
        <v>11361</v>
      </c>
      <c r="H27106" s="6">
        <v>0.1020157</v>
      </c>
      <c r="I27106" s="7">
        <v>42.363</v>
      </c>
    </row>
    <row r="27107" spans="1:11" x14ac:dyDescent="0.25">
      <c r="A27107">
        <v>15922</v>
      </c>
      <c r="B27107" s="2">
        <v>7.6406729999999996</v>
      </c>
      <c r="C27107" s="3">
        <v>187</v>
      </c>
      <c r="D27107" s="4">
        <v>27780</v>
      </c>
      <c r="E27107" t="s">
        <v>3348</v>
      </c>
      <c r="F27107" s="4" t="s">
        <v>3003</v>
      </c>
      <c r="G27107" s="5">
        <v>127</v>
      </c>
      <c r="H27107" s="6">
        <v>0.11023620000000001</v>
      </c>
      <c r="I27107" s="7">
        <v>40.938000000000002</v>
      </c>
    </row>
    <row r="27108" spans="1:11" x14ac:dyDescent="0.25">
      <c r="A27108">
        <v>78591</v>
      </c>
      <c r="B27108" s="2">
        <v>7.6405839999999996</v>
      </c>
      <c r="C27108" s="3">
        <v>347</v>
      </c>
      <c r="D27108" s="4">
        <v>40100</v>
      </c>
      <c r="E27108" t="s">
        <v>14263</v>
      </c>
      <c r="F27108" s="4" t="s">
        <v>13752</v>
      </c>
      <c r="G27108" s="5">
        <v>236</v>
      </c>
      <c r="H27108" s="6">
        <v>0.1228814</v>
      </c>
      <c r="I27108" s="7">
        <v>38.75</v>
      </c>
    </row>
    <row r="27109" spans="1:11" x14ac:dyDescent="0.25">
      <c r="A27109">
        <v>64645</v>
      </c>
      <c r="B27109" s="2">
        <v>7.6405029999999998</v>
      </c>
      <c r="C27109" s="3">
        <v>123</v>
      </c>
      <c r="E27109" t="s">
        <v>2321</v>
      </c>
      <c r="F27109" s="4" t="s">
        <v>12102</v>
      </c>
      <c r="G27109" s="5">
        <v>96</v>
      </c>
      <c r="H27109" s="6">
        <v>3.125E-2</v>
      </c>
      <c r="I27109" s="7">
        <v>54.582999999999998</v>
      </c>
      <c r="J27109" s="2">
        <v>51</v>
      </c>
      <c r="K27109">
        <v>1</v>
      </c>
    </row>
    <row r="27110" spans="1:11" x14ac:dyDescent="0.25">
      <c r="A27110">
        <v>62984</v>
      </c>
      <c r="B27110" s="2">
        <v>7.6401579999999996</v>
      </c>
      <c r="C27110" s="3">
        <v>1917</v>
      </c>
      <c r="E27110" t="s">
        <v>12094</v>
      </c>
      <c r="F27110" s="4" t="s">
        <v>11490</v>
      </c>
      <c r="G27110" s="5">
        <v>1335</v>
      </c>
      <c r="H27110" s="6">
        <v>7.03593E-2</v>
      </c>
      <c r="I27110" s="7">
        <v>47.823999999999998</v>
      </c>
    </row>
    <row r="27111" spans="1:11" x14ac:dyDescent="0.25">
      <c r="A27111">
        <v>17223</v>
      </c>
      <c r="B27111" s="2">
        <v>7.63978</v>
      </c>
      <c r="C27111" s="3">
        <v>303</v>
      </c>
      <c r="E27111" t="s">
        <v>3736</v>
      </c>
      <c r="F27111" s="4" t="s">
        <v>3003</v>
      </c>
      <c r="G27111" s="5">
        <v>237</v>
      </c>
      <c r="H27111" s="6">
        <v>5.9071699999999998E-2</v>
      </c>
      <c r="I27111" s="7">
        <v>49.773000000000003</v>
      </c>
    </row>
    <row r="27112" spans="1:11" x14ac:dyDescent="0.25">
      <c r="A27112">
        <v>49959</v>
      </c>
      <c r="B27112" s="2">
        <v>7.6396680000000003</v>
      </c>
      <c r="C27112" s="3">
        <v>326</v>
      </c>
      <c r="E27112" t="s">
        <v>9584</v>
      </c>
      <c r="F27112" s="4" t="s">
        <v>9106</v>
      </c>
      <c r="G27112" s="5">
        <v>226</v>
      </c>
      <c r="H27112" s="6">
        <v>0.14537439999999999</v>
      </c>
      <c r="I27112" s="7">
        <v>34.853000000000002</v>
      </c>
    </row>
    <row r="27113" spans="1:11" x14ac:dyDescent="0.25">
      <c r="A27113">
        <v>38115</v>
      </c>
      <c r="B27113" s="2">
        <v>7.6340560000000002</v>
      </c>
      <c r="C27113" s="3">
        <v>41823</v>
      </c>
      <c r="D27113" s="4">
        <v>32820</v>
      </c>
      <c r="E27113" t="s">
        <v>2512</v>
      </c>
      <c r="F27113" s="4" t="s">
        <v>7348</v>
      </c>
      <c r="G27113" s="5">
        <v>23215</v>
      </c>
      <c r="H27113" s="6">
        <v>0.1484385</v>
      </c>
      <c r="I27113" s="7">
        <v>34.322000000000003</v>
      </c>
      <c r="J27113" s="2">
        <v>33.428600000000003</v>
      </c>
      <c r="K27113">
        <v>7</v>
      </c>
    </row>
    <row r="27114" spans="1:11" x14ac:dyDescent="0.25">
      <c r="A27114">
        <v>71671</v>
      </c>
      <c r="B27114" s="2">
        <v>7.6270470000000001</v>
      </c>
      <c r="C27114" s="3">
        <v>8744</v>
      </c>
      <c r="E27114" t="s">
        <v>65</v>
      </c>
      <c r="F27114" s="4" t="s">
        <v>13183</v>
      </c>
      <c r="G27114" s="5">
        <v>6073</v>
      </c>
      <c r="H27114" s="6">
        <v>0.11376360000000001</v>
      </c>
      <c r="I27114" s="7">
        <v>40.313000000000002</v>
      </c>
      <c r="J27114" s="2">
        <v>33</v>
      </c>
      <c r="K27114">
        <v>1</v>
      </c>
    </row>
    <row r="27115" spans="1:11" x14ac:dyDescent="0.25">
      <c r="A27115">
        <v>35459</v>
      </c>
      <c r="B27115" s="2">
        <v>7.6254499999999998</v>
      </c>
      <c r="C27115" s="3">
        <v>906</v>
      </c>
      <c r="E27115" t="s">
        <v>7091</v>
      </c>
      <c r="F27115" s="4" t="s">
        <v>7027</v>
      </c>
      <c r="G27115" s="5">
        <v>598</v>
      </c>
      <c r="H27115" s="6">
        <v>0.1352254</v>
      </c>
      <c r="I27115" s="7">
        <v>36.603000000000002</v>
      </c>
    </row>
    <row r="27116" spans="1:11" x14ac:dyDescent="0.25">
      <c r="A27116">
        <v>50435</v>
      </c>
      <c r="B27116" s="2">
        <v>7.6252180000000003</v>
      </c>
      <c r="C27116" s="3">
        <v>547</v>
      </c>
      <c r="E27116" t="s">
        <v>4966</v>
      </c>
      <c r="F27116" s="4" t="s">
        <v>9593</v>
      </c>
      <c r="G27116" s="5">
        <v>370</v>
      </c>
      <c r="H27116" s="6">
        <v>4.86486E-2</v>
      </c>
      <c r="I27116" s="7">
        <v>51.563000000000002</v>
      </c>
    </row>
    <row r="27117" spans="1:11" x14ac:dyDescent="0.25">
      <c r="A27117">
        <v>72945</v>
      </c>
      <c r="B27117" s="2">
        <v>7.6250910000000003</v>
      </c>
      <c r="C27117" s="3">
        <v>245</v>
      </c>
      <c r="D27117" s="4">
        <v>22900</v>
      </c>
      <c r="E27117" t="s">
        <v>3039</v>
      </c>
      <c r="F27117" s="4" t="s">
        <v>13183</v>
      </c>
      <c r="G27117" s="5">
        <v>156</v>
      </c>
      <c r="H27117" s="6">
        <v>5.7692300000000002E-2</v>
      </c>
      <c r="I27117" s="7">
        <v>50</v>
      </c>
    </row>
    <row r="27118" spans="1:11" x14ac:dyDescent="0.25">
      <c r="A27118">
        <v>41216</v>
      </c>
      <c r="B27118" s="2">
        <v>7.6248449999999997</v>
      </c>
      <c r="C27118" s="3">
        <v>1363</v>
      </c>
      <c r="E27118" t="s">
        <v>8038</v>
      </c>
      <c r="F27118" s="4" t="s">
        <v>7883</v>
      </c>
      <c r="G27118" s="5">
        <v>870</v>
      </c>
      <c r="H27118" s="6">
        <v>0.14466129999999999</v>
      </c>
      <c r="I27118" s="7">
        <v>34.966000000000001</v>
      </c>
    </row>
    <row r="27119" spans="1:11" x14ac:dyDescent="0.25">
      <c r="A27119">
        <v>28438</v>
      </c>
      <c r="B27119" s="2">
        <v>7.6243350000000003</v>
      </c>
      <c r="C27119" s="3">
        <v>1603</v>
      </c>
      <c r="E27119" t="s">
        <v>5957</v>
      </c>
      <c r="F27119" s="4" t="s">
        <v>5642</v>
      </c>
      <c r="G27119" s="5">
        <v>1264</v>
      </c>
      <c r="H27119" s="6">
        <v>7.9905100000000007E-2</v>
      </c>
      <c r="I27119" s="7">
        <v>46.155000000000001</v>
      </c>
    </row>
    <row r="27120" spans="1:11" x14ac:dyDescent="0.25">
      <c r="A27120">
        <v>37829</v>
      </c>
      <c r="B27120" s="2">
        <v>7.6237269999999997</v>
      </c>
      <c r="C27120" s="3">
        <v>2121</v>
      </c>
      <c r="D27120" s="4">
        <v>28940</v>
      </c>
      <c r="E27120" t="s">
        <v>1270</v>
      </c>
      <c r="F27120" s="4" t="s">
        <v>7348</v>
      </c>
      <c r="G27120" s="5">
        <v>1274</v>
      </c>
      <c r="H27120" s="6">
        <v>0.10352939999999999</v>
      </c>
      <c r="I27120" s="7">
        <v>42.070999999999998</v>
      </c>
      <c r="J27120" s="2">
        <v>55</v>
      </c>
      <c r="K27120">
        <v>1</v>
      </c>
    </row>
    <row r="27121" spans="1:11" x14ac:dyDescent="0.25">
      <c r="A27121">
        <v>74557</v>
      </c>
      <c r="B27121" s="2">
        <v>7.623335</v>
      </c>
      <c r="C27121" s="3">
        <v>479</v>
      </c>
      <c r="E27121" t="s">
        <v>13675</v>
      </c>
      <c r="F27121" s="4" t="s">
        <v>13462</v>
      </c>
      <c r="G27121" s="5">
        <v>363</v>
      </c>
      <c r="H27121" s="6">
        <v>7.6923099999999994E-2</v>
      </c>
      <c r="I27121" s="7">
        <v>46.667000000000002</v>
      </c>
    </row>
    <row r="27122" spans="1:11" x14ac:dyDescent="0.25">
      <c r="A27122">
        <v>86042</v>
      </c>
      <c r="B27122" s="2">
        <v>7.622954</v>
      </c>
      <c r="C27122" s="3">
        <v>2069</v>
      </c>
      <c r="D27122" s="4">
        <v>43320</v>
      </c>
      <c r="E27122" t="s">
        <v>15081</v>
      </c>
      <c r="F27122" s="4" t="s">
        <v>14962</v>
      </c>
      <c r="G27122" s="5">
        <v>1228</v>
      </c>
      <c r="H27122" s="6">
        <v>0.13925080000000001</v>
      </c>
      <c r="I27122" s="7">
        <v>35.893000000000001</v>
      </c>
    </row>
    <row r="27123" spans="1:11" x14ac:dyDescent="0.25">
      <c r="A27123">
        <v>37367</v>
      </c>
      <c r="B27123" s="2">
        <v>7.6208289999999996</v>
      </c>
      <c r="C27123" s="3">
        <v>10781</v>
      </c>
      <c r="E27123" t="s">
        <v>5782</v>
      </c>
      <c r="F27123" s="4" t="s">
        <v>7348</v>
      </c>
      <c r="G27123" s="5">
        <v>7651</v>
      </c>
      <c r="H27123" s="6">
        <v>0.1203607</v>
      </c>
      <c r="I27123" s="7">
        <v>39.156999999999996</v>
      </c>
      <c r="J27123" s="2">
        <v>54.666699999999999</v>
      </c>
      <c r="K27123">
        <v>3</v>
      </c>
    </row>
    <row r="27124" spans="1:11" x14ac:dyDescent="0.25">
      <c r="A27124">
        <v>39828</v>
      </c>
      <c r="B27124" s="2">
        <v>7.6165929999999999</v>
      </c>
      <c r="C27124" s="3">
        <v>15260</v>
      </c>
      <c r="E27124" t="s">
        <v>2191</v>
      </c>
      <c r="F27124" s="4" t="s">
        <v>6363</v>
      </c>
      <c r="G27124" s="5">
        <v>10052</v>
      </c>
      <c r="H27124" s="6">
        <v>0.12644250000000001</v>
      </c>
      <c r="I27124" s="7">
        <v>38.103000000000002</v>
      </c>
      <c r="J27124" s="2">
        <v>40</v>
      </c>
      <c r="K27124">
        <v>1</v>
      </c>
    </row>
    <row r="27125" spans="1:11" x14ac:dyDescent="0.25">
      <c r="A27125">
        <v>42748</v>
      </c>
      <c r="B27125" s="2">
        <v>7.6127690000000001</v>
      </c>
      <c r="C27125" s="3">
        <v>8315</v>
      </c>
      <c r="D27125" s="4">
        <v>21060</v>
      </c>
      <c r="E27125" t="s">
        <v>8288</v>
      </c>
      <c r="F27125" s="4" t="s">
        <v>7883</v>
      </c>
      <c r="G27125" s="5">
        <v>5932</v>
      </c>
      <c r="H27125" s="6">
        <v>0.1100809</v>
      </c>
      <c r="I27125" s="7">
        <v>40.929000000000002</v>
      </c>
      <c r="J27125" s="2">
        <v>47.25</v>
      </c>
      <c r="K27125">
        <v>4</v>
      </c>
    </row>
    <row r="27126" spans="1:11" x14ac:dyDescent="0.25">
      <c r="A27126">
        <v>41834</v>
      </c>
      <c r="B27126" s="2">
        <v>7.6112419999999998</v>
      </c>
      <c r="C27126" s="3">
        <v>693</v>
      </c>
      <c r="E27126" t="s">
        <v>8159</v>
      </c>
      <c r="F27126" s="4" t="s">
        <v>7883</v>
      </c>
      <c r="G27126" s="5">
        <v>446</v>
      </c>
      <c r="H27126" s="6">
        <v>8.0717499999999998E-2</v>
      </c>
      <c r="I27126" s="7">
        <v>46</v>
      </c>
    </row>
    <row r="27127" spans="1:11" x14ac:dyDescent="0.25">
      <c r="A27127">
        <v>49425</v>
      </c>
      <c r="B27127" s="2">
        <v>7.610589</v>
      </c>
      <c r="C27127" s="3">
        <v>3733</v>
      </c>
      <c r="D27127" s="4">
        <v>34740</v>
      </c>
      <c r="E27127" t="s">
        <v>8943</v>
      </c>
      <c r="F27127" s="4" t="s">
        <v>9106</v>
      </c>
      <c r="G27127" s="5">
        <v>2280</v>
      </c>
      <c r="H27127" s="6">
        <v>8.8557700000000003E-2</v>
      </c>
      <c r="I27127" s="7">
        <v>44.643000000000001</v>
      </c>
    </row>
    <row r="27128" spans="1:11" x14ac:dyDescent="0.25">
      <c r="A27128">
        <v>48739</v>
      </c>
      <c r="B27128" s="2">
        <v>7.6092820000000003</v>
      </c>
      <c r="C27128" s="3">
        <v>4091</v>
      </c>
      <c r="E27128" t="s">
        <v>9250</v>
      </c>
      <c r="F27128" s="4" t="s">
        <v>9106</v>
      </c>
      <c r="G27128" s="5">
        <v>3181</v>
      </c>
      <c r="H27128" s="6">
        <v>9.3337500000000004E-2</v>
      </c>
      <c r="I27128" s="7">
        <v>43.807000000000002</v>
      </c>
      <c r="J27128" s="2">
        <v>58</v>
      </c>
      <c r="K27128">
        <v>1</v>
      </c>
    </row>
    <row r="27129" spans="1:11" x14ac:dyDescent="0.25">
      <c r="A27129">
        <v>25524</v>
      </c>
      <c r="B27129" s="2">
        <v>7.6079569999999999</v>
      </c>
      <c r="C27129" s="3">
        <v>3226</v>
      </c>
      <c r="D27129" s="4">
        <v>26580</v>
      </c>
      <c r="E27129" t="s">
        <v>5355</v>
      </c>
      <c r="F27129" s="4" t="s">
        <v>5144</v>
      </c>
      <c r="G27129" s="5">
        <v>2362</v>
      </c>
      <c r="H27129" s="6">
        <v>7.8290299999999993E-2</v>
      </c>
      <c r="I27129" s="7">
        <v>46.405999999999999</v>
      </c>
    </row>
    <row r="27130" spans="1:11" x14ac:dyDescent="0.25">
      <c r="A27130">
        <v>70740</v>
      </c>
      <c r="B27130" s="2">
        <v>7.6071790000000004</v>
      </c>
      <c r="C27130" s="3">
        <v>1355</v>
      </c>
      <c r="D27130" s="4">
        <v>12940</v>
      </c>
      <c r="E27130" t="s">
        <v>13065</v>
      </c>
      <c r="F27130" s="4" t="s">
        <v>12927</v>
      </c>
      <c r="G27130" s="5">
        <v>887</v>
      </c>
      <c r="H27130" s="6">
        <v>6.65163E-2</v>
      </c>
      <c r="I27130" s="7">
        <v>48.438000000000002</v>
      </c>
    </row>
    <row r="27131" spans="1:11" x14ac:dyDescent="0.25">
      <c r="A27131">
        <v>85348</v>
      </c>
      <c r="B27131" s="2">
        <v>7.6064249999999998</v>
      </c>
      <c r="C27131" s="3">
        <v>2924</v>
      </c>
      <c r="E27131" t="s">
        <v>14999</v>
      </c>
      <c r="F27131" s="4" t="s">
        <v>14962</v>
      </c>
      <c r="G27131" s="5">
        <v>2260</v>
      </c>
      <c r="H27131" s="6">
        <v>0.13268460000000001</v>
      </c>
      <c r="I27131" s="7">
        <v>37</v>
      </c>
    </row>
    <row r="27132" spans="1:11" x14ac:dyDescent="0.25">
      <c r="A27132">
        <v>78577</v>
      </c>
      <c r="B27132" s="2">
        <v>7.5961879999999997</v>
      </c>
      <c r="C27132" s="3">
        <v>73530</v>
      </c>
      <c r="D27132" s="4">
        <v>32580</v>
      </c>
      <c r="E27132" t="s">
        <v>14252</v>
      </c>
      <c r="F27132" s="4" t="s">
        <v>13752</v>
      </c>
      <c r="G27132" s="5">
        <v>40522</v>
      </c>
      <c r="H27132" s="6">
        <v>0.13135749999999999</v>
      </c>
      <c r="I27132" s="7">
        <v>37.225999999999999</v>
      </c>
      <c r="J27132" s="2">
        <v>63</v>
      </c>
      <c r="K27132">
        <v>2</v>
      </c>
    </row>
    <row r="27133" spans="1:11" x14ac:dyDescent="0.25">
      <c r="A27133">
        <v>40481</v>
      </c>
      <c r="B27133" s="2">
        <v>7.5864409999999998</v>
      </c>
      <c r="C27133" s="3">
        <v>351</v>
      </c>
      <c r="E27133" t="s">
        <v>7949</v>
      </c>
      <c r="F27133" s="4" t="s">
        <v>7883</v>
      </c>
      <c r="G27133" s="5">
        <v>212</v>
      </c>
      <c r="H27133" s="6">
        <v>6.1032900000000001E-2</v>
      </c>
      <c r="I27133" s="7">
        <v>49.375</v>
      </c>
    </row>
    <row r="27134" spans="1:11" x14ac:dyDescent="0.25">
      <c r="A27134">
        <v>35150</v>
      </c>
      <c r="B27134" s="2">
        <v>7.583329</v>
      </c>
      <c r="C27134" s="3">
        <v>19611</v>
      </c>
      <c r="D27134" s="4">
        <v>45180</v>
      </c>
      <c r="E27134" t="s">
        <v>7072</v>
      </c>
      <c r="F27134" s="4" t="s">
        <v>7027</v>
      </c>
      <c r="G27134" s="5">
        <v>12793</v>
      </c>
      <c r="H27134" s="6">
        <v>0.1191276</v>
      </c>
      <c r="I27134" s="7">
        <v>39.332999999999998</v>
      </c>
      <c r="J27134" s="2">
        <v>45.333300000000001</v>
      </c>
      <c r="K27134">
        <v>3</v>
      </c>
    </row>
    <row r="27135" spans="1:11" x14ac:dyDescent="0.25">
      <c r="A27135">
        <v>53404</v>
      </c>
      <c r="B27135" s="2">
        <v>7.5781409999999996</v>
      </c>
      <c r="C27135" s="3">
        <v>15340</v>
      </c>
      <c r="D27135" s="4">
        <v>39540</v>
      </c>
      <c r="E27135" t="s">
        <v>5293</v>
      </c>
      <c r="F27135" s="4" t="s">
        <v>10031</v>
      </c>
      <c r="G27135" s="5">
        <v>8885</v>
      </c>
      <c r="H27135" s="6">
        <v>0.1351716</v>
      </c>
      <c r="I27135" s="7">
        <v>36.558999999999997</v>
      </c>
      <c r="J27135" s="2">
        <v>42.75</v>
      </c>
      <c r="K27135">
        <v>4</v>
      </c>
    </row>
    <row r="27136" spans="1:11" x14ac:dyDescent="0.25">
      <c r="A27136">
        <v>88030</v>
      </c>
      <c r="B27136" s="2">
        <v>7.572381</v>
      </c>
      <c r="C27136" s="3">
        <v>23552</v>
      </c>
      <c r="D27136" s="4">
        <v>19700</v>
      </c>
      <c r="E27136" t="s">
        <v>15269</v>
      </c>
      <c r="F27136" s="4" t="s">
        <v>15124</v>
      </c>
      <c r="G27136" s="5">
        <v>15175</v>
      </c>
      <c r="H27136" s="6">
        <v>0.13739699999999999</v>
      </c>
      <c r="I27136" s="7">
        <v>36.171999999999997</v>
      </c>
      <c r="J27136" s="2">
        <v>56.75</v>
      </c>
      <c r="K27136">
        <v>4</v>
      </c>
    </row>
    <row r="27137" spans="1:11" x14ac:dyDescent="0.25">
      <c r="A27137">
        <v>71960</v>
      </c>
      <c r="B27137" s="2">
        <v>7.5685349999999998</v>
      </c>
      <c r="C27137" s="3">
        <v>1437</v>
      </c>
      <c r="E27137" t="s">
        <v>5927</v>
      </c>
      <c r="F27137" s="4" t="s">
        <v>13183</v>
      </c>
      <c r="G27137" s="5">
        <v>888</v>
      </c>
      <c r="H27137" s="6">
        <v>7.5450500000000004E-2</v>
      </c>
      <c r="I27137" s="7">
        <v>46.875</v>
      </c>
    </row>
    <row r="27138" spans="1:11" x14ac:dyDescent="0.25">
      <c r="A27138">
        <v>46760</v>
      </c>
      <c r="B27138" s="2">
        <v>7.5680759999999996</v>
      </c>
      <c r="C27138" s="3">
        <v>1399</v>
      </c>
      <c r="D27138" s="4">
        <v>28340</v>
      </c>
      <c r="E27138" t="s">
        <v>8897</v>
      </c>
      <c r="F27138" s="4" t="s">
        <v>8800</v>
      </c>
      <c r="G27138" s="5">
        <v>1024</v>
      </c>
      <c r="H27138" s="6">
        <v>5.1707299999999998E-2</v>
      </c>
      <c r="I27138" s="7">
        <v>50.972000000000001</v>
      </c>
    </row>
    <row r="27139" spans="1:11" x14ac:dyDescent="0.25">
      <c r="A27139">
        <v>88426</v>
      </c>
      <c r="B27139" s="2">
        <v>7.5676019999999999</v>
      </c>
      <c r="C27139" s="3">
        <v>1220</v>
      </c>
      <c r="E27139" t="s">
        <v>5372</v>
      </c>
      <c r="F27139" s="4" t="s">
        <v>15124</v>
      </c>
      <c r="G27139" s="5">
        <v>953</v>
      </c>
      <c r="H27139" s="6">
        <v>0.10901470000000001</v>
      </c>
      <c r="I27139" s="7">
        <v>41.067</v>
      </c>
    </row>
    <row r="27140" spans="1:11" x14ac:dyDescent="0.25">
      <c r="A27140">
        <v>25161</v>
      </c>
      <c r="B27140" s="2">
        <v>7.5673269999999997</v>
      </c>
      <c r="C27140" s="3">
        <v>280</v>
      </c>
      <c r="D27140" s="4">
        <v>13220</v>
      </c>
      <c r="E27140" t="s">
        <v>5290</v>
      </c>
      <c r="F27140" s="4" t="s">
        <v>5144</v>
      </c>
      <c r="G27140" s="5">
        <v>203</v>
      </c>
      <c r="H27140" s="6">
        <v>0</v>
      </c>
      <c r="I27140" s="7">
        <v>59.896000000000001</v>
      </c>
    </row>
    <row r="27141" spans="1:11" x14ac:dyDescent="0.25">
      <c r="A27141">
        <v>72928</v>
      </c>
      <c r="B27141" s="2">
        <v>7.5671900000000001</v>
      </c>
      <c r="C27141" s="3">
        <v>527</v>
      </c>
      <c r="E27141" t="s">
        <v>9385</v>
      </c>
      <c r="F27141" s="4" t="s">
        <v>13183</v>
      </c>
      <c r="G27141" s="5">
        <v>374</v>
      </c>
      <c r="H27141" s="6">
        <v>0.1042781</v>
      </c>
      <c r="I27141" s="7">
        <v>41.875</v>
      </c>
    </row>
    <row r="27142" spans="1:11" x14ac:dyDescent="0.25">
      <c r="A27142">
        <v>8327</v>
      </c>
      <c r="B27142" s="2">
        <v>7.5665969999999998</v>
      </c>
      <c r="C27142" s="3">
        <v>2234</v>
      </c>
      <c r="D27142" s="4">
        <v>47220</v>
      </c>
      <c r="E27142" t="s">
        <v>1683</v>
      </c>
      <c r="F27142" s="4" t="s">
        <v>1341</v>
      </c>
      <c r="G27142" s="5">
        <v>2108</v>
      </c>
      <c r="H27142" s="6">
        <v>2.9411799999999998E-2</v>
      </c>
      <c r="I27142" s="7">
        <v>54.811</v>
      </c>
    </row>
    <row r="27143" spans="1:11" x14ac:dyDescent="0.25">
      <c r="A27143">
        <v>25515</v>
      </c>
      <c r="B27143" s="2">
        <v>7.5656540000000003</v>
      </c>
      <c r="C27143" s="3">
        <v>2637</v>
      </c>
      <c r="D27143" s="4">
        <v>38580</v>
      </c>
      <c r="E27143" t="s">
        <v>5353</v>
      </c>
      <c r="F27143" s="4" t="s">
        <v>5144</v>
      </c>
      <c r="G27143" s="5">
        <v>1832</v>
      </c>
      <c r="H27143" s="6">
        <v>8.1331899999999999E-2</v>
      </c>
      <c r="I27143" s="7">
        <v>45.832999999999998</v>
      </c>
    </row>
    <row r="27144" spans="1:11" x14ac:dyDescent="0.25">
      <c r="A27144">
        <v>32351</v>
      </c>
      <c r="B27144" s="2">
        <v>7.5620500000000002</v>
      </c>
      <c r="C27144" s="3">
        <v>19715</v>
      </c>
      <c r="D27144" s="4">
        <v>45220</v>
      </c>
      <c r="E27144" t="s">
        <v>328</v>
      </c>
      <c r="F27144" s="4" t="s">
        <v>6689</v>
      </c>
      <c r="G27144" s="5">
        <v>13225</v>
      </c>
      <c r="H27144" s="6">
        <v>0.13270319999999999</v>
      </c>
      <c r="I27144" s="7">
        <v>36.953000000000003</v>
      </c>
      <c r="J27144" s="2">
        <v>51.25</v>
      </c>
      <c r="K27144">
        <v>4</v>
      </c>
    </row>
    <row r="27145" spans="1:11" x14ac:dyDescent="0.25">
      <c r="A27145">
        <v>36456</v>
      </c>
      <c r="B27145" s="2">
        <v>7.5585889999999996</v>
      </c>
      <c r="C27145" s="3">
        <v>1771</v>
      </c>
      <c r="E27145" t="s">
        <v>7254</v>
      </c>
      <c r="F27145" s="4" t="s">
        <v>7027</v>
      </c>
      <c r="G27145" s="5">
        <v>1233</v>
      </c>
      <c r="H27145" s="6">
        <v>7.8669900000000001E-2</v>
      </c>
      <c r="I27145" s="7">
        <v>46.289000000000001</v>
      </c>
      <c r="J27145" s="2">
        <v>42</v>
      </c>
      <c r="K27145">
        <v>1</v>
      </c>
    </row>
    <row r="27146" spans="1:11" x14ac:dyDescent="0.25">
      <c r="A27146">
        <v>57555</v>
      </c>
      <c r="B27146" s="2">
        <v>7.5578260000000004</v>
      </c>
      <c r="C27146" s="3">
        <v>3710</v>
      </c>
      <c r="E27146" t="s">
        <v>10997</v>
      </c>
      <c r="F27146" s="4" t="s">
        <v>10877</v>
      </c>
      <c r="G27146" s="5">
        <v>1957</v>
      </c>
      <c r="H27146" s="6">
        <v>0.1552605</v>
      </c>
      <c r="I27146" s="7">
        <v>33.042000000000002</v>
      </c>
      <c r="J27146" s="2">
        <v>57.75</v>
      </c>
      <c r="K27146">
        <v>4</v>
      </c>
    </row>
    <row r="27147" spans="1:11" x14ac:dyDescent="0.25">
      <c r="A27147">
        <v>84740</v>
      </c>
      <c r="B27147" s="2">
        <v>7.5573189999999997</v>
      </c>
      <c r="C27147" s="3">
        <v>252</v>
      </c>
      <c r="E27147" t="s">
        <v>12083</v>
      </c>
      <c r="F27147" s="4" t="s">
        <v>14851</v>
      </c>
      <c r="G27147" s="5">
        <v>163</v>
      </c>
      <c r="H27147" s="6">
        <v>2.45399E-2</v>
      </c>
      <c r="I27147" s="7">
        <v>55.625</v>
      </c>
    </row>
    <row r="27148" spans="1:11" x14ac:dyDescent="0.25">
      <c r="A27148">
        <v>55030</v>
      </c>
      <c r="B27148" s="2">
        <v>7.5570510000000004</v>
      </c>
      <c r="C27148" s="3">
        <v>1330</v>
      </c>
      <c r="E27148" t="s">
        <v>10440</v>
      </c>
      <c r="F27148" s="4" t="s">
        <v>10428</v>
      </c>
      <c r="G27148" s="5">
        <v>963</v>
      </c>
      <c r="H27148" s="6">
        <v>6.53527E-2</v>
      </c>
      <c r="I27148" s="7">
        <v>48.570999999999998</v>
      </c>
      <c r="J27148" s="2">
        <v>53</v>
      </c>
      <c r="K27148">
        <v>1</v>
      </c>
    </row>
    <row r="27149" spans="1:11" x14ac:dyDescent="0.25">
      <c r="A27149">
        <v>39367</v>
      </c>
      <c r="B27149" s="2">
        <v>7.5545090000000004</v>
      </c>
      <c r="C27149" s="3">
        <v>14642</v>
      </c>
      <c r="E27149" t="s">
        <v>3762</v>
      </c>
      <c r="F27149" s="4" t="s">
        <v>7633</v>
      </c>
      <c r="G27149" s="5">
        <v>9661</v>
      </c>
      <c r="H27149" s="6">
        <v>0.116746</v>
      </c>
      <c r="I27149" s="7">
        <v>39.688000000000002</v>
      </c>
      <c r="J27149" s="2">
        <v>58</v>
      </c>
      <c r="K27149">
        <v>1</v>
      </c>
    </row>
    <row r="27150" spans="1:11" x14ac:dyDescent="0.25">
      <c r="A27150">
        <v>85040</v>
      </c>
      <c r="B27150" s="2">
        <v>7.5480739999999997</v>
      </c>
      <c r="C27150" s="3">
        <v>30312</v>
      </c>
      <c r="D27150" s="4">
        <v>38060</v>
      </c>
      <c r="E27150" t="s">
        <v>2525</v>
      </c>
      <c r="F27150" s="4" t="s">
        <v>14962</v>
      </c>
      <c r="G27150" s="5">
        <v>17225</v>
      </c>
      <c r="H27150" s="6">
        <v>0.14431669999999999</v>
      </c>
      <c r="I27150" s="7">
        <v>34.921999999999997</v>
      </c>
      <c r="J27150" s="2">
        <v>54.5</v>
      </c>
      <c r="K27150">
        <v>2</v>
      </c>
    </row>
    <row r="27151" spans="1:11" x14ac:dyDescent="0.25">
      <c r="A27151">
        <v>48860</v>
      </c>
      <c r="B27151" s="2">
        <v>7.5437380000000003</v>
      </c>
      <c r="C27151" s="3">
        <v>1282</v>
      </c>
      <c r="D27151" s="4">
        <v>26960</v>
      </c>
      <c r="E27151" t="s">
        <v>3926</v>
      </c>
      <c r="F27151" s="4" t="s">
        <v>9106</v>
      </c>
      <c r="G27151" s="5">
        <v>893</v>
      </c>
      <c r="H27151" s="6">
        <v>4.2553199999999999E-2</v>
      </c>
      <c r="I27151" s="7">
        <v>52.5</v>
      </c>
    </row>
    <row r="27152" spans="1:11" x14ac:dyDescent="0.25">
      <c r="A27152">
        <v>56386</v>
      </c>
      <c r="B27152" s="2">
        <v>7.5433880000000002</v>
      </c>
      <c r="C27152" s="3">
        <v>702</v>
      </c>
      <c r="D27152" s="4">
        <v>33460</v>
      </c>
      <c r="E27152" t="s">
        <v>10739</v>
      </c>
      <c r="F27152" s="4" t="s">
        <v>10428</v>
      </c>
      <c r="G27152" s="5">
        <v>569</v>
      </c>
      <c r="H27152" s="6">
        <v>0.1230228</v>
      </c>
      <c r="I27152" s="7">
        <v>38.594000000000001</v>
      </c>
    </row>
    <row r="27153" spans="1:12" x14ac:dyDescent="0.25">
      <c r="A27153">
        <v>28320</v>
      </c>
      <c r="B27153" s="2">
        <v>7.5417899999999998</v>
      </c>
      <c r="C27153" s="3">
        <v>9168</v>
      </c>
      <c r="E27153" t="s">
        <v>5905</v>
      </c>
      <c r="F27153" s="4" t="s">
        <v>5642</v>
      </c>
      <c r="G27153" s="5">
        <v>6109</v>
      </c>
      <c r="H27153" s="6">
        <v>0.1239155</v>
      </c>
      <c r="I27153" s="7">
        <v>38.438000000000002</v>
      </c>
    </row>
    <row r="27154" spans="1:12" x14ac:dyDescent="0.25">
      <c r="A27154">
        <v>30445</v>
      </c>
      <c r="B27154" s="2">
        <v>7.5398420000000002</v>
      </c>
      <c r="C27154" s="3">
        <v>3253</v>
      </c>
      <c r="D27154" s="4">
        <v>47080</v>
      </c>
      <c r="E27154" t="s">
        <v>807</v>
      </c>
      <c r="F27154" s="4" t="s">
        <v>6363</v>
      </c>
      <c r="G27154" s="5">
        <v>2032</v>
      </c>
      <c r="H27154" s="6">
        <v>0.12001970000000001</v>
      </c>
      <c r="I27154" s="7">
        <v>39.106999999999999</v>
      </c>
    </row>
    <row r="27155" spans="1:12" x14ac:dyDescent="0.25">
      <c r="A27155">
        <v>26218</v>
      </c>
      <c r="B27155" s="2">
        <v>7.5389759999999999</v>
      </c>
      <c r="C27155" s="3">
        <v>2357</v>
      </c>
      <c r="E27155" t="s">
        <v>5504</v>
      </c>
      <c r="F27155" s="4" t="s">
        <v>5144</v>
      </c>
      <c r="G27155" s="5">
        <v>1588</v>
      </c>
      <c r="H27155" s="6">
        <v>6.0415400000000001E-2</v>
      </c>
      <c r="I27155" s="7">
        <v>49.4</v>
      </c>
      <c r="J27155" s="2">
        <v>63</v>
      </c>
      <c r="K27155">
        <v>2</v>
      </c>
    </row>
    <row r="27156" spans="1:12" x14ac:dyDescent="0.25">
      <c r="A27156">
        <v>62538</v>
      </c>
      <c r="B27156" s="2">
        <v>7.5385450000000001</v>
      </c>
      <c r="C27156" s="3">
        <v>254</v>
      </c>
      <c r="E27156" t="s">
        <v>11974</v>
      </c>
      <c r="F27156" s="4" t="s">
        <v>11490</v>
      </c>
      <c r="G27156" s="5">
        <v>214</v>
      </c>
      <c r="H27156" s="6">
        <v>0.1028037</v>
      </c>
      <c r="I27156" s="7">
        <v>42.064999999999998</v>
      </c>
    </row>
    <row r="27157" spans="1:12" x14ac:dyDescent="0.25">
      <c r="A27157">
        <v>54835</v>
      </c>
      <c r="B27157" s="2">
        <v>7.5383149999999999</v>
      </c>
      <c r="C27157" s="3">
        <v>964</v>
      </c>
      <c r="E27157" t="s">
        <v>10372</v>
      </c>
      <c r="F27157" s="4" t="s">
        <v>10031</v>
      </c>
      <c r="G27157" s="5">
        <v>750</v>
      </c>
      <c r="H27157" s="6">
        <v>7.7333299999999994E-2</v>
      </c>
      <c r="I27157" s="7">
        <v>46.466000000000001</v>
      </c>
    </row>
    <row r="27158" spans="1:12" x14ac:dyDescent="0.25">
      <c r="A27158">
        <v>5846</v>
      </c>
      <c r="B27158" s="2">
        <v>7.5379589999999999</v>
      </c>
      <c r="C27158" s="3">
        <v>962</v>
      </c>
      <c r="D27158" s="4">
        <v>13620</v>
      </c>
      <c r="E27158" t="s">
        <v>1183</v>
      </c>
      <c r="F27158" s="4" t="s">
        <v>1030</v>
      </c>
      <c r="G27158" s="5">
        <v>742</v>
      </c>
      <c r="H27158" s="6">
        <v>0.12920590000000001</v>
      </c>
      <c r="I27158" s="7">
        <v>37.5</v>
      </c>
      <c r="J27158" s="2">
        <v>69.5</v>
      </c>
      <c r="K27158">
        <v>2</v>
      </c>
    </row>
    <row r="27159" spans="1:12" x14ac:dyDescent="0.25">
      <c r="A27159">
        <v>35462</v>
      </c>
      <c r="B27159" s="2">
        <v>7.5369299999999999</v>
      </c>
      <c r="C27159" s="3">
        <v>4923</v>
      </c>
      <c r="E27159" t="s">
        <v>7094</v>
      </c>
      <c r="F27159" s="4" t="s">
        <v>7027</v>
      </c>
      <c r="G27159" s="5">
        <v>3563</v>
      </c>
      <c r="H27159" s="6">
        <v>0.13720540000000001</v>
      </c>
      <c r="I27159" s="7">
        <v>36.116</v>
      </c>
    </row>
    <row r="27160" spans="1:12" x14ac:dyDescent="0.25">
      <c r="A27160">
        <v>29817</v>
      </c>
      <c r="B27160" s="2">
        <v>7.5352110000000003</v>
      </c>
      <c r="C27160" s="3">
        <v>5489</v>
      </c>
      <c r="E27160" t="s">
        <v>6328</v>
      </c>
      <c r="F27160" s="4" t="s">
        <v>6130</v>
      </c>
      <c r="G27160" s="5">
        <v>3621</v>
      </c>
      <c r="H27160" s="6">
        <v>0.1173385</v>
      </c>
      <c r="I27160" s="7">
        <v>39.548999999999999</v>
      </c>
    </row>
    <row r="27161" spans="1:12" x14ac:dyDescent="0.25">
      <c r="A27161">
        <v>99349</v>
      </c>
      <c r="B27161" s="2">
        <v>7.533366</v>
      </c>
      <c r="C27161" s="3">
        <v>8538</v>
      </c>
      <c r="D27161" s="4">
        <v>34180</v>
      </c>
      <c r="E27161" t="s">
        <v>16593</v>
      </c>
      <c r="F27161" s="4" t="s">
        <v>16344</v>
      </c>
      <c r="G27161" s="5">
        <v>4085</v>
      </c>
      <c r="H27161" s="6">
        <v>8.3476099999999998E-2</v>
      </c>
      <c r="I27161" s="7">
        <v>45.399000000000001</v>
      </c>
      <c r="J27161" s="2">
        <v>51.5</v>
      </c>
      <c r="K27161">
        <v>2</v>
      </c>
    </row>
    <row r="27162" spans="1:12" x14ac:dyDescent="0.25">
      <c r="A27162">
        <v>93545</v>
      </c>
      <c r="B27162" s="2">
        <v>7.5320600000000004</v>
      </c>
      <c r="C27162" s="3">
        <v>2098</v>
      </c>
      <c r="E27162" t="s">
        <v>15690</v>
      </c>
      <c r="F27162" s="4" t="s">
        <v>15368</v>
      </c>
      <c r="G27162" s="5">
        <v>1366</v>
      </c>
      <c r="H27162" s="6">
        <v>0.11713030000000001</v>
      </c>
      <c r="I27162" s="7">
        <v>39.582999999999998</v>
      </c>
      <c r="J27162" s="2">
        <v>55</v>
      </c>
      <c r="K27162">
        <v>1</v>
      </c>
    </row>
    <row r="27163" spans="1:12" x14ac:dyDescent="0.25">
      <c r="A27163">
        <v>84539</v>
      </c>
      <c r="B27163" s="2">
        <v>7.5316669999999997</v>
      </c>
      <c r="C27163" s="3">
        <v>467</v>
      </c>
      <c r="D27163" s="4">
        <v>39220</v>
      </c>
      <c r="E27163" t="s">
        <v>1901</v>
      </c>
      <c r="F27163" s="4" t="s">
        <v>14851</v>
      </c>
      <c r="G27163" s="5">
        <v>272</v>
      </c>
      <c r="H27163" s="6">
        <v>4.7794099999999999E-2</v>
      </c>
      <c r="I27163" s="7">
        <v>51.563000000000002</v>
      </c>
    </row>
    <row r="27164" spans="1:12" x14ac:dyDescent="0.25">
      <c r="A27164">
        <v>93726</v>
      </c>
      <c r="B27164" s="2">
        <v>7.5259169999999997</v>
      </c>
      <c r="C27164" s="3">
        <v>42618</v>
      </c>
      <c r="D27164" s="4">
        <v>23420</v>
      </c>
      <c r="E27164" t="s">
        <v>8453</v>
      </c>
      <c r="F27164" s="4" t="s">
        <v>15368</v>
      </c>
      <c r="G27164" s="5">
        <v>23759</v>
      </c>
      <c r="H27164" s="6">
        <v>0.1429774</v>
      </c>
      <c r="I27164" s="7">
        <v>35.110999999999997</v>
      </c>
      <c r="J27164" s="2">
        <v>40</v>
      </c>
      <c r="K27164">
        <v>11</v>
      </c>
      <c r="L27164" s="2">
        <v>50.9</v>
      </c>
    </row>
    <row r="27165" spans="1:12" x14ac:dyDescent="0.25">
      <c r="A27165">
        <v>43071</v>
      </c>
      <c r="B27165" s="2">
        <v>7.5198429999999998</v>
      </c>
      <c r="C27165" s="3">
        <v>2335</v>
      </c>
      <c r="D27165" s="4">
        <v>18140</v>
      </c>
      <c r="E27165" t="s">
        <v>8318</v>
      </c>
      <c r="F27165" s="4" t="s">
        <v>8295</v>
      </c>
      <c r="G27165" s="5">
        <v>1615</v>
      </c>
      <c r="H27165" s="6">
        <v>4.5820399999999997E-2</v>
      </c>
      <c r="I27165" s="7">
        <v>51.898000000000003</v>
      </c>
      <c r="J27165" s="2">
        <v>53</v>
      </c>
      <c r="K27165">
        <v>1</v>
      </c>
    </row>
    <row r="27166" spans="1:12" x14ac:dyDescent="0.25">
      <c r="A27166">
        <v>75481</v>
      </c>
      <c r="B27166" s="2">
        <v>7.5193950000000003</v>
      </c>
      <c r="C27166" s="3">
        <v>397</v>
      </c>
      <c r="D27166" s="4">
        <v>44860</v>
      </c>
      <c r="E27166" t="s">
        <v>13816</v>
      </c>
      <c r="F27166" s="4" t="s">
        <v>13752</v>
      </c>
      <c r="G27166" s="5">
        <v>245</v>
      </c>
      <c r="H27166" s="6">
        <v>0.1387755</v>
      </c>
      <c r="I27166" s="7">
        <v>35.832999999999998</v>
      </c>
    </row>
    <row r="27167" spans="1:12" x14ac:dyDescent="0.25">
      <c r="A27167">
        <v>74546</v>
      </c>
      <c r="B27167" s="2">
        <v>7.5192230000000002</v>
      </c>
      <c r="C27167" s="3">
        <v>698</v>
      </c>
      <c r="D27167" s="4">
        <v>32540</v>
      </c>
      <c r="E27167" t="s">
        <v>13670</v>
      </c>
      <c r="F27167" s="4" t="s">
        <v>13462</v>
      </c>
      <c r="G27167" s="5">
        <v>465</v>
      </c>
      <c r="H27167" s="6">
        <v>0.1223176</v>
      </c>
      <c r="I27167" s="7">
        <v>38.676000000000002</v>
      </c>
    </row>
    <row r="27168" spans="1:12" x14ac:dyDescent="0.25">
      <c r="A27168">
        <v>35460</v>
      </c>
      <c r="B27168" s="2">
        <v>7.5190549999999998</v>
      </c>
      <c r="C27168" s="3">
        <v>280</v>
      </c>
      <c r="E27168" t="s">
        <v>7092</v>
      </c>
      <c r="F27168" s="4" t="s">
        <v>7027</v>
      </c>
      <c r="G27168" s="5">
        <v>233</v>
      </c>
      <c r="H27168" s="6">
        <v>0.1196581</v>
      </c>
      <c r="I27168" s="7">
        <v>39.134999999999998</v>
      </c>
    </row>
    <row r="27169" spans="1:11" x14ac:dyDescent="0.25">
      <c r="A27169">
        <v>37640</v>
      </c>
      <c r="B27169" s="2">
        <v>7.518383</v>
      </c>
      <c r="C27169" s="3">
        <v>3415</v>
      </c>
      <c r="E27169" t="s">
        <v>1415</v>
      </c>
      <c r="F27169" s="4" t="s">
        <v>7348</v>
      </c>
      <c r="G27169" s="5">
        <v>2579</v>
      </c>
      <c r="H27169" s="6">
        <v>0.11899220000000001</v>
      </c>
      <c r="I27169" s="7">
        <v>39.25</v>
      </c>
    </row>
    <row r="27170" spans="1:11" x14ac:dyDescent="0.25">
      <c r="A27170">
        <v>38481</v>
      </c>
      <c r="B27170" s="2">
        <v>7.5175890000000001</v>
      </c>
      <c r="C27170" s="3">
        <v>1047</v>
      </c>
      <c r="D27170" s="4">
        <v>29980</v>
      </c>
      <c r="E27170" t="s">
        <v>7602</v>
      </c>
      <c r="F27170" s="4" t="s">
        <v>7348</v>
      </c>
      <c r="G27170" s="5">
        <v>744</v>
      </c>
      <c r="H27170" s="6">
        <v>5.2419399999999998E-2</v>
      </c>
      <c r="I27170" s="7">
        <v>50.75</v>
      </c>
    </row>
    <row r="27171" spans="1:11" x14ac:dyDescent="0.25">
      <c r="A27171">
        <v>68923</v>
      </c>
      <c r="B27171" s="2">
        <v>7.5173949999999996</v>
      </c>
      <c r="C27171" s="3">
        <v>108</v>
      </c>
      <c r="E27171" t="s">
        <v>2948</v>
      </c>
      <c r="F27171" s="4" t="s">
        <v>12738</v>
      </c>
      <c r="G27171" s="5">
        <v>71</v>
      </c>
      <c r="H27171" s="6">
        <v>4.2253499999999999E-2</v>
      </c>
      <c r="I27171" s="7">
        <v>52.5</v>
      </c>
    </row>
    <row r="27172" spans="1:11" x14ac:dyDescent="0.25">
      <c r="A27172">
        <v>16694</v>
      </c>
      <c r="B27172" s="2">
        <v>7.5173399999999999</v>
      </c>
      <c r="C27172" s="3">
        <v>202</v>
      </c>
      <c r="E27172" t="s">
        <v>3572</v>
      </c>
      <c r="F27172" s="4" t="s">
        <v>3003</v>
      </c>
      <c r="G27172" s="5">
        <v>164</v>
      </c>
      <c r="H27172" s="6">
        <v>5.4878000000000003E-2</v>
      </c>
      <c r="I27172" s="7">
        <v>50.313000000000002</v>
      </c>
    </row>
    <row r="27173" spans="1:11" x14ac:dyDescent="0.25">
      <c r="A27173">
        <v>41764</v>
      </c>
      <c r="B27173" s="2">
        <v>7.5171650000000003</v>
      </c>
      <c r="C27173" s="3">
        <v>717</v>
      </c>
      <c r="E27173" t="s">
        <v>8140</v>
      </c>
      <c r="F27173" s="4" t="s">
        <v>7883</v>
      </c>
      <c r="G27173" s="5">
        <v>570</v>
      </c>
      <c r="H27173" s="6">
        <v>0.1243433</v>
      </c>
      <c r="I27173" s="7">
        <v>38.295000000000002</v>
      </c>
    </row>
    <row r="27174" spans="1:11" x14ac:dyDescent="0.25">
      <c r="A27174">
        <v>64854</v>
      </c>
      <c r="B27174" s="2">
        <v>7.5164280000000003</v>
      </c>
      <c r="C27174" s="3">
        <v>4054</v>
      </c>
      <c r="D27174" s="4">
        <v>22220</v>
      </c>
      <c r="E27174" t="s">
        <v>12335</v>
      </c>
      <c r="F27174" s="4" t="s">
        <v>12102</v>
      </c>
      <c r="G27174" s="5">
        <v>2507</v>
      </c>
      <c r="H27174" s="6">
        <v>9.4896300000000003E-2</v>
      </c>
      <c r="I27174" s="7">
        <v>43.381999999999998</v>
      </c>
      <c r="J27174" s="2">
        <v>61.5</v>
      </c>
      <c r="K27174">
        <v>2</v>
      </c>
    </row>
    <row r="27175" spans="1:11" x14ac:dyDescent="0.25">
      <c r="A27175">
        <v>72531</v>
      </c>
      <c r="B27175" s="2">
        <v>7.5156840000000003</v>
      </c>
      <c r="C27175" s="3">
        <v>662</v>
      </c>
      <c r="D27175" s="4">
        <v>34260</v>
      </c>
      <c r="E27175" t="s">
        <v>1407</v>
      </c>
      <c r="F27175" s="4" t="s">
        <v>13183</v>
      </c>
      <c r="G27175" s="5">
        <v>597</v>
      </c>
      <c r="H27175" s="6">
        <v>0.14572860000000001</v>
      </c>
      <c r="I27175" s="7">
        <v>34.597000000000001</v>
      </c>
    </row>
    <row r="27176" spans="1:11" x14ac:dyDescent="0.25">
      <c r="A27176">
        <v>45801</v>
      </c>
      <c r="B27176" s="2">
        <v>7.5117609999999999</v>
      </c>
      <c r="C27176" s="3">
        <v>24858</v>
      </c>
      <c r="D27176" s="4">
        <v>30620</v>
      </c>
      <c r="E27176" t="s">
        <v>2862</v>
      </c>
      <c r="F27176" s="4" t="s">
        <v>8295</v>
      </c>
      <c r="G27176" s="5">
        <v>15786</v>
      </c>
      <c r="H27176" s="6">
        <v>0.1100976</v>
      </c>
      <c r="I27176" s="7">
        <v>40.753</v>
      </c>
      <c r="J27176" s="2">
        <v>50.5</v>
      </c>
      <c r="K27176">
        <v>8</v>
      </c>
    </row>
    <row r="27177" spans="1:11" x14ac:dyDescent="0.25">
      <c r="A27177">
        <v>75568</v>
      </c>
      <c r="B27177" s="2">
        <v>7.507485</v>
      </c>
      <c r="C27177" s="3">
        <v>2986</v>
      </c>
      <c r="E27177" t="s">
        <v>739</v>
      </c>
      <c r="F27177" s="4" t="s">
        <v>13752</v>
      </c>
      <c r="G27177" s="5">
        <v>2078</v>
      </c>
      <c r="H27177" s="6">
        <v>0.1082772</v>
      </c>
      <c r="I27177" s="7">
        <v>41.063000000000002</v>
      </c>
    </row>
    <row r="27178" spans="1:11" x14ac:dyDescent="0.25">
      <c r="A27178">
        <v>99678</v>
      </c>
      <c r="B27178" s="2">
        <v>7.5068770000000002</v>
      </c>
      <c r="C27178" s="3">
        <v>857</v>
      </c>
      <c r="E27178" t="s">
        <v>16694</v>
      </c>
      <c r="F27178" s="4" t="s">
        <v>16604</v>
      </c>
      <c r="G27178" s="5">
        <v>460</v>
      </c>
      <c r="H27178" s="6">
        <v>6.3043500000000002E-2</v>
      </c>
      <c r="I27178" s="7">
        <v>48.875</v>
      </c>
      <c r="J27178" s="2">
        <v>59</v>
      </c>
      <c r="K27178">
        <v>1</v>
      </c>
    </row>
    <row r="27179" spans="1:11" x14ac:dyDescent="0.25">
      <c r="A27179">
        <v>27217</v>
      </c>
      <c r="B27179" s="2">
        <v>7.5011289999999997</v>
      </c>
      <c r="C27179" s="3">
        <v>35257</v>
      </c>
      <c r="D27179" s="4">
        <v>15500</v>
      </c>
      <c r="E27179" t="s">
        <v>235</v>
      </c>
      <c r="F27179" s="4" t="s">
        <v>5642</v>
      </c>
      <c r="G27179" s="5">
        <v>23555</v>
      </c>
      <c r="H27179" s="6">
        <v>0.10520060000000001</v>
      </c>
      <c r="I27179" s="7">
        <v>41.581000000000003</v>
      </c>
      <c r="J27179" s="2">
        <v>49</v>
      </c>
      <c r="K27179">
        <v>4</v>
      </c>
    </row>
    <row r="27180" spans="1:11" x14ac:dyDescent="0.25">
      <c r="A27180">
        <v>26410</v>
      </c>
      <c r="B27180" s="2">
        <v>7.4952990000000002</v>
      </c>
      <c r="C27180" s="3">
        <v>1041</v>
      </c>
      <c r="D27180" s="4">
        <v>34060</v>
      </c>
      <c r="E27180" t="s">
        <v>3745</v>
      </c>
      <c r="F27180" s="4" t="s">
        <v>5144</v>
      </c>
      <c r="G27180" s="5">
        <v>795</v>
      </c>
      <c r="H27180" s="6">
        <v>9.18239E-2</v>
      </c>
      <c r="I27180" s="7">
        <v>43.889000000000003</v>
      </c>
    </row>
    <row r="27181" spans="1:11" x14ac:dyDescent="0.25">
      <c r="A27181">
        <v>88134</v>
      </c>
      <c r="B27181" s="2">
        <v>7.4950979999999996</v>
      </c>
      <c r="C27181" s="3">
        <v>64</v>
      </c>
      <c r="E27181" t="s">
        <v>15291</v>
      </c>
      <c r="F27181" s="4" t="s">
        <v>15124</v>
      </c>
      <c r="G27181" s="5">
        <v>37</v>
      </c>
      <c r="H27181" s="6">
        <v>0</v>
      </c>
      <c r="I27181" s="7">
        <v>59.75</v>
      </c>
    </row>
    <row r="27182" spans="1:11" x14ac:dyDescent="0.25">
      <c r="A27182">
        <v>71049</v>
      </c>
      <c r="B27182" s="2">
        <v>7.494567</v>
      </c>
      <c r="C27182" s="3">
        <v>3469</v>
      </c>
      <c r="D27182" s="4">
        <v>43340</v>
      </c>
      <c r="E27182" t="s">
        <v>8924</v>
      </c>
      <c r="F27182" s="4" t="s">
        <v>12927</v>
      </c>
      <c r="G27182" s="5">
        <v>2176</v>
      </c>
      <c r="H27182" s="6">
        <v>6.7095600000000005E-2</v>
      </c>
      <c r="I27182" s="7">
        <v>48.155000000000001</v>
      </c>
    </row>
    <row r="27183" spans="1:11" x14ac:dyDescent="0.25">
      <c r="A27183">
        <v>77072</v>
      </c>
      <c r="B27183" s="2">
        <v>7.485538</v>
      </c>
      <c r="C27183" s="3">
        <v>59442</v>
      </c>
      <c r="D27183" s="4">
        <v>26420</v>
      </c>
      <c r="E27183" t="s">
        <v>3103</v>
      </c>
      <c r="F27183" s="4" t="s">
        <v>13752</v>
      </c>
      <c r="G27183" s="5">
        <v>35546</v>
      </c>
      <c r="H27183" s="6">
        <v>0.1277218</v>
      </c>
      <c r="I27183" s="7">
        <v>37.676000000000002</v>
      </c>
      <c r="J27183" s="2">
        <v>43.333300000000001</v>
      </c>
      <c r="K27183">
        <v>6</v>
      </c>
    </row>
    <row r="27184" spans="1:11" x14ac:dyDescent="0.25">
      <c r="A27184">
        <v>24881</v>
      </c>
      <c r="B27184" s="2">
        <v>7.4769509999999997</v>
      </c>
      <c r="C27184" s="3">
        <v>458</v>
      </c>
      <c r="E27184" t="s">
        <v>5196</v>
      </c>
      <c r="F27184" s="4" t="s">
        <v>5144</v>
      </c>
      <c r="G27184" s="5">
        <v>328</v>
      </c>
      <c r="H27184" s="6">
        <v>8.5106399999999999E-2</v>
      </c>
      <c r="I27184" s="7">
        <v>45.033000000000001</v>
      </c>
    </row>
    <row r="27185" spans="1:12" x14ac:dyDescent="0.25">
      <c r="A27185">
        <v>27229</v>
      </c>
      <c r="B27185" s="2">
        <v>7.4763000000000002</v>
      </c>
      <c r="C27185" s="3">
        <v>3739</v>
      </c>
      <c r="E27185" t="s">
        <v>2702</v>
      </c>
      <c r="F27185" s="4" t="s">
        <v>5642</v>
      </c>
      <c r="G27185" s="5">
        <v>2390</v>
      </c>
      <c r="H27185" s="6">
        <v>0.13640169999999999</v>
      </c>
      <c r="I27185" s="7">
        <v>36.161000000000001</v>
      </c>
    </row>
    <row r="27186" spans="1:12" x14ac:dyDescent="0.25">
      <c r="A27186">
        <v>53016</v>
      </c>
      <c r="B27186" s="2">
        <v>7.4756660000000004</v>
      </c>
      <c r="C27186" s="3">
        <v>342</v>
      </c>
      <c r="D27186" s="4">
        <v>13180</v>
      </c>
      <c r="E27186" t="s">
        <v>10037</v>
      </c>
      <c r="F27186" s="4" t="s">
        <v>10031</v>
      </c>
      <c r="G27186" s="5">
        <v>263</v>
      </c>
      <c r="H27186" s="6">
        <v>5.70342E-2</v>
      </c>
      <c r="I27186" s="7">
        <v>49.875</v>
      </c>
    </row>
    <row r="27187" spans="1:12" x14ac:dyDescent="0.25">
      <c r="A27187">
        <v>97633</v>
      </c>
      <c r="B27187" s="2">
        <v>7.4753790000000002</v>
      </c>
      <c r="C27187" s="3">
        <v>1437</v>
      </c>
      <c r="D27187" s="4">
        <v>28900</v>
      </c>
      <c r="E27187" t="s">
        <v>9225</v>
      </c>
      <c r="F27187" s="4" t="s">
        <v>16170</v>
      </c>
      <c r="G27187" s="5">
        <v>940</v>
      </c>
      <c r="H27187" s="6">
        <v>7.4388999999999997E-2</v>
      </c>
      <c r="I27187" s="7">
        <v>46.875</v>
      </c>
    </row>
    <row r="27188" spans="1:12" x14ac:dyDescent="0.25">
      <c r="A27188">
        <v>85362</v>
      </c>
      <c r="B27188" s="2">
        <v>7.4750220000000001</v>
      </c>
      <c r="C27188" s="3">
        <v>561</v>
      </c>
      <c r="D27188" s="4">
        <v>39140</v>
      </c>
      <c r="E27188" t="s">
        <v>15009</v>
      </c>
      <c r="F27188" s="4" t="s">
        <v>14962</v>
      </c>
      <c r="G27188" s="5">
        <v>546</v>
      </c>
      <c r="H27188" s="6">
        <v>0.1334552</v>
      </c>
      <c r="I27188" s="7">
        <v>36.667000000000002</v>
      </c>
      <c r="J27188" s="2">
        <v>56</v>
      </c>
      <c r="K27188">
        <v>1</v>
      </c>
    </row>
    <row r="27189" spans="1:12" x14ac:dyDescent="0.25">
      <c r="A27189">
        <v>59827</v>
      </c>
      <c r="B27189" s="2">
        <v>7.4748260000000002</v>
      </c>
      <c r="C27189" s="3">
        <v>365</v>
      </c>
      <c r="E27189" t="s">
        <v>11458</v>
      </c>
      <c r="F27189" s="4" t="s">
        <v>11278</v>
      </c>
      <c r="G27189" s="5">
        <v>264</v>
      </c>
      <c r="H27189" s="6">
        <v>0.1358491</v>
      </c>
      <c r="I27189" s="7">
        <v>36.25</v>
      </c>
    </row>
    <row r="27190" spans="1:12" x14ac:dyDescent="0.25">
      <c r="A27190">
        <v>78228</v>
      </c>
      <c r="B27190" s="2">
        <v>7.4657920000000004</v>
      </c>
      <c r="C27190" s="3">
        <v>60256</v>
      </c>
      <c r="D27190" s="4">
        <v>41700</v>
      </c>
      <c r="E27190" t="s">
        <v>6913</v>
      </c>
      <c r="F27190" s="4" t="s">
        <v>13752</v>
      </c>
      <c r="G27190" s="5">
        <v>37479</v>
      </c>
      <c r="H27190" s="6">
        <v>0.11021880000000001</v>
      </c>
      <c r="I27190" s="7">
        <v>40.673000000000002</v>
      </c>
      <c r="J27190" s="2">
        <v>36.333300000000001</v>
      </c>
      <c r="K27190">
        <v>15</v>
      </c>
      <c r="L27190" s="2">
        <v>30</v>
      </c>
    </row>
    <row r="27191" spans="1:12" x14ac:dyDescent="0.25">
      <c r="A27191">
        <v>61344</v>
      </c>
      <c r="B27191" s="2">
        <v>7.4567750000000004</v>
      </c>
      <c r="C27191" s="3">
        <v>287</v>
      </c>
      <c r="D27191" s="4">
        <v>36860</v>
      </c>
      <c r="E27191" t="s">
        <v>4818</v>
      </c>
      <c r="F27191" s="4" t="s">
        <v>11490</v>
      </c>
      <c r="G27191" s="5">
        <v>197</v>
      </c>
      <c r="H27191" s="6">
        <v>7.0707099999999995E-2</v>
      </c>
      <c r="I27191" s="7">
        <v>47.5</v>
      </c>
      <c r="J27191" s="2">
        <v>67</v>
      </c>
      <c r="K27191">
        <v>2</v>
      </c>
    </row>
    <row r="27192" spans="1:12" x14ac:dyDescent="0.25">
      <c r="A27192">
        <v>17221</v>
      </c>
      <c r="B27192" s="2">
        <v>7.456639</v>
      </c>
      <c r="C27192" s="3">
        <v>532</v>
      </c>
      <c r="D27192" s="4">
        <v>16540</v>
      </c>
      <c r="E27192" t="s">
        <v>3735</v>
      </c>
      <c r="F27192" s="4" t="s">
        <v>3003</v>
      </c>
      <c r="G27192" s="5">
        <v>370</v>
      </c>
      <c r="H27192" s="6">
        <v>7.5471700000000003E-2</v>
      </c>
      <c r="I27192" s="7">
        <v>46.667000000000002</v>
      </c>
    </row>
    <row r="27193" spans="1:12" x14ac:dyDescent="0.25">
      <c r="A27193">
        <v>52646</v>
      </c>
      <c r="B27193" s="2">
        <v>7.4565000000000001</v>
      </c>
      <c r="C27193" s="3">
        <v>349</v>
      </c>
      <c r="E27193" t="s">
        <v>1324</v>
      </c>
      <c r="F27193" s="4" t="s">
        <v>9593</v>
      </c>
      <c r="G27193" s="5">
        <v>211</v>
      </c>
      <c r="H27193" s="6">
        <v>8.9622599999999997E-2</v>
      </c>
      <c r="I27193" s="7">
        <v>44.210999999999999</v>
      </c>
      <c r="J27193" s="2">
        <v>39</v>
      </c>
      <c r="K27193">
        <v>1</v>
      </c>
    </row>
    <row r="27194" spans="1:12" x14ac:dyDescent="0.25">
      <c r="A27194">
        <v>26623</v>
      </c>
      <c r="B27194" s="2">
        <v>7.4562369999999998</v>
      </c>
      <c r="C27194" s="3">
        <v>1414</v>
      </c>
      <c r="E27194" t="s">
        <v>5593</v>
      </c>
      <c r="F27194" s="4" t="s">
        <v>5144</v>
      </c>
      <c r="G27194" s="5">
        <v>885</v>
      </c>
      <c r="H27194" s="6">
        <v>0.1647855</v>
      </c>
      <c r="I27194" s="7">
        <v>31.222000000000001</v>
      </c>
    </row>
    <row r="27195" spans="1:12" x14ac:dyDescent="0.25">
      <c r="A27195">
        <v>45405</v>
      </c>
      <c r="B27195" s="2">
        <v>7.4531450000000001</v>
      </c>
      <c r="C27195" s="3">
        <v>18320</v>
      </c>
      <c r="D27195" s="4">
        <v>19380</v>
      </c>
      <c r="E27195" t="s">
        <v>1749</v>
      </c>
      <c r="F27195" s="4" t="s">
        <v>8295</v>
      </c>
      <c r="G27195" s="5">
        <v>12027</v>
      </c>
      <c r="H27195" s="6">
        <v>0.16762279999999999</v>
      </c>
      <c r="I27195" s="7">
        <v>30.731000000000002</v>
      </c>
      <c r="J27195" s="2">
        <v>45.909100000000002</v>
      </c>
      <c r="K27195">
        <v>11</v>
      </c>
      <c r="L27195" s="2">
        <v>80.400000000000006</v>
      </c>
    </row>
    <row r="27196" spans="1:12" x14ac:dyDescent="0.25">
      <c r="A27196">
        <v>67211</v>
      </c>
      <c r="B27196" s="2">
        <v>7.4472100000000001</v>
      </c>
      <c r="C27196" s="3">
        <v>20072</v>
      </c>
      <c r="D27196" s="4">
        <v>48620</v>
      </c>
      <c r="E27196" t="s">
        <v>12626</v>
      </c>
      <c r="F27196" s="4" t="s">
        <v>12494</v>
      </c>
      <c r="G27196" s="5">
        <v>12770</v>
      </c>
      <c r="H27196" s="6">
        <v>0.1259103</v>
      </c>
      <c r="I27196" s="7">
        <v>37.938000000000002</v>
      </c>
      <c r="J27196" s="2">
        <v>45.5</v>
      </c>
      <c r="K27196">
        <v>8</v>
      </c>
    </row>
    <row r="27197" spans="1:12" x14ac:dyDescent="0.25">
      <c r="A27197">
        <v>41571</v>
      </c>
      <c r="B27197" s="2">
        <v>7.4440609999999996</v>
      </c>
      <c r="C27197" s="3">
        <v>518</v>
      </c>
      <c r="E27197" t="s">
        <v>5405</v>
      </c>
      <c r="F27197" s="4" t="s">
        <v>7883</v>
      </c>
      <c r="G27197" s="5">
        <v>386</v>
      </c>
      <c r="H27197" s="6">
        <v>6.9948200000000002E-2</v>
      </c>
      <c r="I27197" s="7">
        <v>47.603999999999999</v>
      </c>
    </row>
    <row r="27198" spans="1:12" x14ac:dyDescent="0.25">
      <c r="A27198">
        <v>77067</v>
      </c>
      <c r="B27198" s="2">
        <v>7.4398819999999999</v>
      </c>
      <c r="C27198" s="3">
        <v>31295</v>
      </c>
      <c r="D27198" s="4">
        <v>26420</v>
      </c>
      <c r="E27198" t="s">
        <v>3103</v>
      </c>
      <c r="F27198" s="4" t="s">
        <v>13752</v>
      </c>
      <c r="G27198" s="5">
        <v>17072</v>
      </c>
      <c r="H27198" s="6">
        <v>0.1101154</v>
      </c>
      <c r="I27198" s="7">
        <v>40.661000000000001</v>
      </c>
      <c r="J27198" s="2">
        <v>38.5</v>
      </c>
      <c r="K27198">
        <v>2</v>
      </c>
    </row>
    <row r="27199" spans="1:12" x14ac:dyDescent="0.25">
      <c r="A27199">
        <v>49057</v>
      </c>
      <c r="B27199" s="2">
        <v>7.4347830000000004</v>
      </c>
      <c r="C27199" s="3">
        <v>6908</v>
      </c>
      <c r="D27199" s="4">
        <v>28020</v>
      </c>
      <c r="E27199" t="s">
        <v>1232</v>
      </c>
      <c r="F27199" s="4" t="s">
        <v>9106</v>
      </c>
      <c r="G27199" s="5">
        <v>4241</v>
      </c>
      <c r="H27199" s="6">
        <v>8.3942500000000003E-2</v>
      </c>
      <c r="I27199" s="7">
        <v>45.182000000000002</v>
      </c>
      <c r="J27199" s="2">
        <v>54.666699999999999</v>
      </c>
      <c r="K27199">
        <v>3</v>
      </c>
    </row>
    <row r="27200" spans="1:12" x14ac:dyDescent="0.25">
      <c r="A27200">
        <v>90031</v>
      </c>
      <c r="B27200" s="2">
        <v>7.4276369999999998</v>
      </c>
      <c r="C27200" s="3">
        <v>39333</v>
      </c>
      <c r="D27200" s="4">
        <v>31080</v>
      </c>
      <c r="E27200" t="s">
        <v>15367</v>
      </c>
      <c r="F27200" s="4" t="s">
        <v>15368</v>
      </c>
      <c r="G27200" s="5">
        <v>25621</v>
      </c>
      <c r="H27200" s="6">
        <v>0.14070489999999999</v>
      </c>
      <c r="I27200" s="7">
        <v>35.369</v>
      </c>
      <c r="J27200" s="2">
        <v>32.1111</v>
      </c>
      <c r="K27200">
        <v>9</v>
      </c>
    </row>
    <row r="27201" spans="1:12" x14ac:dyDescent="0.25">
      <c r="A27201">
        <v>95838</v>
      </c>
      <c r="B27201" s="2">
        <v>7.4167290000000001</v>
      </c>
      <c r="C27201" s="3">
        <v>35935</v>
      </c>
      <c r="D27201" s="4">
        <v>40900</v>
      </c>
      <c r="E27201" t="s">
        <v>3933</v>
      </c>
      <c r="F27201" s="4" t="s">
        <v>15368</v>
      </c>
      <c r="G27201" s="5">
        <v>19961</v>
      </c>
      <c r="H27201" s="6">
        <v>9.9544099999999996E-2</v>
      </c>
      <c r="I27201" s="7">
        <v>42.481000000000002</v>
      </c>
      <c r="J27201" s="2">
        <v>44.857100000000003</v>
      </c>
      <c r="K27201">
        <v>7</v>
      </c>
    </row>
    <row r="27202" spans="1:12" x14ac:dyDescent="0.25">
      <c r="A27202">
        <v>59642</v>
      </c>
      <c r="B27202" s="2">
        <v>7.4119479999999998</v>
      </c>
      <c r="C27202" s="3">
        <v>19</v>
      </c>
      <c r="E27202" t="s">
        <v>11427</v>
      </c>
      <c r="F27202" s="4" t="s">
        <v>11278</v>
      </c>
      <c r="G27202" s="5">
        <v>19</v>
      </c>
      <c r="H27202" s="6">
        <v>0.15</v>
      </c>
      <c r="I27202" s="7">
        <v>33.75</v>
      </c>
    </row>
    <row r="27203" spans="1:12" x14ac:dyDescent="0.25">
      <c r="A27203">
        <v>97457</v>
      </c>
      <c r="B27203" s="2">
        <v>7.4102240000000004</v>
      </c>
      <c r="C27203" s="3">
        <v>9678</v>
      </c>
      <c r="D27203" s="4">
        <v>40700</v>
      </c>
      <c r="E27203" t="s">
        <v>16258</v>
      </c>
      <c r="F27203" s="4" t="s">
        <v>16170</v>
      </c>
      <c r="G27203" s="5">
        <v>7184</v>
      </c>
      <c r="H27203" s="6">
        <v>7.9342999999999997E-2</v>
      </c>
      <c r="I27203" s="7">
        <v>45.959000000000003</v>
      </c>
      <c r="J27203" s="2">
        <v>57.5</v>
      </c>
      <c r="K27203">
        <v>2</v>
      </c>
    </row>
    <row r="27204" spans="1:12" x14ac:dyDescent="0.25">
      <c r="A27204">
        <v>97497</v>
      </c>
      <c r="B27204" s="2">
        <v>7.4081640000000002</v>
      </c>
      <c r="C27204" s="3">
        <v>2075</v>
      </c>
      <c r="D27204" s="4">
        <v>24420</v>
      </c>
      <c r="E27204" t="s">
        <v>11429</v>
      </c>
      <c r="F27204" s="4" t="s">
        <v>16170</v>
      </c>
      <c r="G27204" s="5">
        <v>1429</v>
      </c>
      <c r="H27204" s="6">
        <v>9.1672500000000004E-2</v>
      </c>
      <c r="I27204" s="7">
        <v>43.828000000000003</v>
      </c>
      <c r="J27204" s="2">
        <v>56</v>
      </c>
      <c r="K27204">
        <v>1</v>
      </c>
    </row>
    <row r="27205" spans="1:12" x14ac:dyDescent="0.25">
      <c r="A27205">
        <v>62092</v>
      </c>
      <c r="B27205" s="2">
        <v>7.407324</v>
      </c>
      <c r="C27205" s="3">
        <v>3049</v>
      </c>
      <c r="E27205" t="s">
        <v>4510</v>
      </c>
      <c r="F27205" s="4" t="s">
        <v>11490</v>
      </c>
      <c r="G27205" s="5">
        <v>2078</v>
      </c>
      <c r="H27205" s="6">
        <v>0.1102021</v>
      </c>
      <c r="I27205" s="7">
        <v>40.625</v>
      </c>
      <c r="J27205" s="2">
        <v>80</v>
      </c>
      <c r="K27205">
        <v>1</v>
      </c>
    </row>
    <row r="27206" spans="1:12" x14ac:dyDescent="0.25">
      <c r="A27206">
        <v>27872</v>
      </c>
      <c r="B27206" s="2">
        <v>7.406752</v>
      </c>
      <c r="C27206" s="3">
        <v>379</v>
      </c>
      <c r="E27206" t="s">
        <v>5789</v>
      </c>
      <c r="F27206" s="4" t="s">
        <v>5642</v>
      </c>
      <c r="G27206" s="5">
        <v>307</v>
      </c>
      <c r="H27206" s="6">
        <v>6.4935099999999996E-2</v>
      </c>
      <c r="I27206" s="7">
        <v>48.438000000000002</v>
      </c>
    </row>
    <row r="27207" spans="1:12" x14ac:dyDescent="0.25">
      <c r="A27207">
        <v>71362</v>
      </c>
      <c r="B27207" s="2">
        <v>7.4064249999999996</v>
      </c>
      <c r="C27207" s="3">
        <v>1708</v>
      </c>
      <c r="E27207" t="s">
        <v>13152</v>
      </c>
      <c r="F27207" s="4" t="s">
        <v>12927</v>
      </c>
      <c r="G27207" s="5">
        <v>1060</v>
      </c>
      <c r="H27207" s="6">
        <v>8.1998100000000004E-2</v>
      </c>
      <c r="I27207" s="7">
        <v>45.481000000000002</v>
      </c>
    </row>
    <row r="27208" spans="1:12" x14ac:dyDescent="0.25">
      <c r="A27208">
        <v>29658</v>
      </c>
      <c r="B27208" s="2">
        <v>7.4061250000000003</v>
      </c>
      <c r="C27208" s="3">
        <v>261</v>
      </c>
      <c r="D27208" s="4">
        <v>42860</v>
      </c>
      <c r="E27208" t="s">
        <v>6302</v>
      </c>
      <c r="F27208" s="4" t="s">
        <v>6130</v>
      </c>
      <c r="G27208" s="5">
        <v>187</v>
      </c>
      <c r="H27208" s="6">
        <v>0.1176471</v>
      </c>
      <c r="I27208" s="7">
        <v>39.317999999999998</v>
      </c>
    </row>
    <row r="27209" spans="1:12" x14ac:dyDescent="0.25">
      <c r="A27209">
        <v>97531</v>
      </c>
      <c r="B27209" s="2">
        <v>7.4060199999999998</v>
      </c>
      <c r="C27209" s="3">
        <v>310</v>
      </c>
      <c r="D27209" s="4">
        <v>24420</v>
      </c>
      <c r="E27209" t="s">
        <v>16281</v>
      </c>
      <c r="F27209" s="4" t="s">
        <v>16170</v>
      </c>
      <c r="G27209" s="5">
        <v>254</v>
      </c>
      <c r="H27209" s="6">
        <v>0.33070870000000002</v>
      </c>
      <c r="I27209" s="7">
        <v>2.4990000000000001</v>
      </c>
    </row>
    <row r="27210" spans="1:12" x14ac:dyDescent="0.25">
      <c r="A27210">
        <v>44438</v>
      </c>
      <c r="B27210" s="2">
        <v>7.4052210000000001</v>
      </c>
      <c r="C27210" s="3">
        <v>4478</v>
      </c>
      <c r="D27210" s="4">
        <v>49660</v>
      </c>
      <c r="E27210" t="s">
        <v>8557</v>
      </c>
      <c r="F27210" s="4" t="s">
        <v>8295</v>
      </c>
      <c r="G27210" s="5">
        <v>3088</v>
      </c>
      <c r="H27210" s="6">
        <v>0.1068653</v>
      </c>
      <c r="I27210" s="7">
        <v>41.171999999999997</v>
      </c>
    </row>
    <row r="27211" spans="1:12" x14ac:dyDescent="0.25">
      <c r="A27211">
        <v>95548</v>
      </c>
      <c r="B27211" s="2">
        <v>7.4042250000000003</v>
      </c>
      <c r="C27211" s="3">
        <v>1458</v>
      </c>
      <c r="D27211" s="4">
        <v>18860</v>
      </c>
      <c r="E27211" t="s">
        <v>15928</v>
      </c>
      <c r="F27211" s="4" t="s">
        <v>15368</v>
      </c>
      <c r="G27211" s="5">
        <v>1065</v>
      </c>
      <c r="H27211" s="6">
        <v>0.1247655</v>
      </c>
      <c r="I27211" s="7">
        <v>38.076999999999998</v>
      </c>
    </row>
    <row r="27212" spans="1:12" x14ac:dyDescent="0.25">
      <c r="A27212">
        <v>79930</v>
      </c>
      <c r="B27212" s="2">
        <v>7.3994790000000004</v>
      </c>
      <c r="C27212" s="3">
        <v>29426</v>
      </c>
      <c r="D27212" s="4">
        <v>21340</v>
      </c>
      <c r="E27212" t="s">
        <v>11792</v>
      </c>
      <c r="F27212" s="4" t="s">
        <v>13752</v>
      </c>
      <c r="G27212" s="5">
        <v>18754</v>
      </c>
      <c r="H27212" s="6">
        <v>0.1442282</v>
      </c>
      <c r="I27212" s="7">
        <v>34.713000000000001</v>
      </c>
      <c r="J27212" s="2">
        <v>36</v>
      </c>
      <c r="K27212">
        <v>6</v>
      </c>
    </row>
    <row r="27213" spans="1:12" x14ac:dyDescent="0.25">
      <c r="A27213">
        <v>74363</v>
      </c>
      <c r="B27213" s="2">
        <v>7.3944999999999999</v>
      </c>
      <c r="C27213" s="3">
        <v>3095</v>
      </c>
      <c r="D27213" s="4">
        <v>33060</v>
      </c>
      <c r="E27213" t="s">
        <v>13633</v>
      </c>
      <c r="F27213" s="4" t="s">
        <v>13462</v>
      </c>
      <c r="G27213" s="5">
        <v>2046</v>
      </c>
      <c r="H27213" s="6">
        <v>0.10019550000000001</v>
      </c>
      <c r="I27213" s="7">
        <v>42.320999999999998</v>
      </c>
    </row>
    <row r="27214" spans="1:12" x14ac:dyDescent="0.25">
      <c r="A27214">
        <v>80219</v>
      </c>
      <c r="B27214" s="2">
        <v>7.384843</v>
      </c>
      <c r="C27214" s="3">
        <v>65448</v>
      </c>
      <c r="D27214" s="4">
        <v>19740</v>
      </c>
      <c r="E27214" t="s">
        <v>2197</v>
      </c>
      <c r="F27214" s="4" t="s">
        <v>14477</v>
      </c>
      <c r="G27214" s="5">
        <v>38304</v>
      </c>
      <c r="H27214" s="6">
        <v>0.1065685</v>
      </c>
      <c r="I27214" s="7">
        <v>41.218000000000004</v>
      </c>
      <c r="J27214" s="2">
        <v>47.76</v>
      </c>
      <c r="K27214">
        <v>25</v>
      </c>
      <c r="L27214" s="2">
        <v>87.5</v>
      </c>
    </row>
    <row r="27215" spans="1:12" x14ac:dyDescent="0.25">
      <c r="A27215">
        <v>49410</v>
      </c>
      <c r="B27215" s="2">
        <v>7.3753399999999996</v>
      </c>
      <c r="C27215" s="3">
        <v>2088</v>
      </c>
      <c r="D27215" s="4">
        <v>31220</v>
      </c>
      <c r="E27215" t="s">
        <v>5764</v>
      </c>
      <c r="F27215" s="4" t="s">
        <v>9106</v>
      </c>
      <c r="G27215" s="5">
        <v>1411</v>
      </c>
      <c r="H27215" s="6">
        <v>0.11118980000000001</v>
      </c>
      <c r="I27215" s="7">
        <v>40.417000000000002</v>
      </c>
    </row>
    <row r="27216" spans="1:12" x14ac:dyDescent="0.25">
      <c r="A27216">
        <v>28369</v>
      </c>
      <c r="B27216" s="2">
        <v>7.3746099999999997</v>
      </c>
      <c r="C27216" s="3">
        <v>2532</v>
      </c>
      <c r="D27216" s="4">
        <v>31300</v>
      </c>
      <c r="E27216" t="s">
        <v>5928</v>
      </c>
      <c r="F27216" s="4" t="s">
        <v>5642</v>
      </c>
      <c r="G27216" s="5">
        <v>1636</v>
      </c>
      <c r="H27216" s="6">
        <v>0.103912</v>
      </c>
      <c r="I27216" s="7">
        <v>41.673000000000002</v>
      </c>
    </row>
    <row r="27217" spans="1:11" x14ac:dyDescent="0.25">
      <c r="A27217">
        <v>41776</v>
      </c>
      <c r="B27217" s="2">
        <v>7.3739949999999999</v>
      </c>
      <c r="C27217" s="3">
        <v>1493</v>
      </c>
      <c r="E27217" t="s">
        <v>8145</v>
      </c>
      <c r="F27217" s="4" t="s">
        <v>7883</v>
      </c>
      <c r="G27217" s="5">
        <v>926</v>
      </c>
      <c r="H27217" s="6">
        <v>0.1132686</v>
      </c>
      <c r="I27217" s="7">
        <v>40.054000000000002</v>
      </c>
    </row>
    <row r="27218" spans="1:11" x14ac:dyDescent="0.25">
      <c r="A27218">
        <v>43804</v>
      </c>
      <c r="B27218" s="2">
        <v>7.3732990000000003</v>
      </c>
      <c r="C27218" s="3">
        <v>3792</v>
      </c>
      <c r="E27218" t="s">
        <v>1258</v>
      </c>
      <c r="F27218" s="4" t="s">
        <v>8295</v>
      </c>
      <c r="G27218" s="5">
        <v>1975</v>
      </c>
      <c r="H27218" s="6">
        <v>4.5569600000000002E-2</v>
      </c>
      <c r="I27218" s="7">
        <v>51.75</v>
      </c>
    </row>
    <row r="27219" spans="1:11" x14ac:dyDescent="0.25">
      <c r="A27219">
        <v>49705</v>
      </c>
      <c r="B27219" s="2">
        <v>7.3726820000000002</v>
      </c>
      <c r="C27219" s="3">
        <v>1029</v>
      </c>
      <c r="E27219" t="s">
        <v>2696</v>
      </c>
      <c r="F27219" s="4" t="s">
        <v>9106</v>
      </c>
      <c r="G27219" s="5">
        <v>601</v>
      </c>
      <c r="H27219" s="6">
        <v>0.1014975</v>
      </c>
      <c r="I27219" s="7">
        <v>42.082999999999998</v>
      </c>
    </row>
    <row r="27220" spans="1:11" x14ac:dyDescent="0.25">
      <c r="A27220">
        <v>31067</v>
      </c>
      <c r="B27220" s="2">
        <v>7.3724860000000003</v>
      </c>
      <c r="C27220" s="3">
        <v>257</v>
      </c>
      <c r="E27220" t="s">
        <v>6578</v>
      </c>
      <c r="F27220" s="4" t="s">
        <v>6363</v>
      </c>
      <c r="G27220" s="5">
        <v>219</v>
      </c>
      <c r="H27220" s="6">
        <v>8.1818199999999994E-2</v>
      </c>
      <c r="I27220" s="7">
        <v>45.469000000000001</v>
      </c>
    </row>
    <row r="27221" spans="1:11" x14ac:dyDescent="0.25">
      <c r="A27221">
        <v>74455</v>
      </c>
      <c r="B27221" s="2">
        <v>7.371969</v>
      </c>
      <c r="C27221" s="3">
        <v>2660</v>
      </c>
      <c r="D27221" s="4">
        <v>34780</v>
      </c>
      <c r="E27221" t="s">
        <v>13653</v>
      </c>
      <c r="F27221" s="4" t="s">
        <v>13462</v>
      </c>
      <c r="G27221" s="5">
        <v>1939</v>
      </c>
      <c r="H27221" s="6">
        <v>0.1005673</v>
      </c>
      <c r="I27221" s="7">
        <v>42.228000000000002</v>
      </c>
    </row>
    <row r="27222" spans="1:11" x14ac:dyDescent="0.25">
      <c r="A27222">
        <v>16661</v>
      </c>
      <c r="B27222" s="2">
        <v>7.3713490000000004</v>
      </c>
      <c r="C27222" s="3">
        <v>966</v>
      </c>
      <c r="D27222" s="4">
        <v>20180</v>
      </c>
      <c r="E27222" t="s">
        <v>3551</v>
      </c>
      <c r="F27222" s="4" t="s">
        <v>3003</v>
      </c>
      <c r="G27222" s="5">
        <v>652</v>
      </c>
      <c r="H27222" s="6">
        <v>6.9018399999999994E-2</v>
      </c>
      <c r="I27222" s="7">
        <v>47.679000000000002</v>
      </c>
      <c r="J27222" s="2">
        <v>70</v>
      </c>
      <c r="K27222">
        <v>1</v>
      </c>
    </row>
    <row r="27223" spans="1:11" x14ac:dyDescent="0.25">
      <c r="A27223">
        <v>93286</v>
      </c>
      <c r="B27223" s="2">
        <v>7.369872</v>
      </c>
      <c r="C27223" s="3">
        <v>9942</v>
      </c>
      <c r="D27223" s="4">
        <v>47300</v>
      </c>
      <c r="E27223" t="s">
        <v>15655</v>
      </c>
      <c r="F27223" s="4" t="s">
        <v>15368</v>
      </c>
      <c r="G27223" s="5">
        <v>5519</v>
      </c>
      <c r="H27223" s="6">
        <v>9.6394300000000002E-2</v>
      </c>
      <c r="I27223" s="7">
        <v>42.945999999999998</v>
      </c>
    </row>
    <row r="27224" spans="1:11" x14ac:dyDescent="0.25">
      <c r="A27224">
        <v>35904</v>
      </c>
      <c r="B27224" s="2">
        <v>7.3662400000000003</v>
      </c>
      <c r="C27224" s="3">
        <v>14071</v>
      </c>
      <c r="D27224" s="4">
        <v>23460</v>
      </c>
      <c r="E27224" t="s">
        <v>6149</v>
      </c>
      <c r="F27224" s="4" t="s">
        <v>7027</v>
      </c>
      <c r="G27224" s="5">
        <v>9663</v>
      </c>
      <c r="H27224" s="6">
        <v>0.120654</v>
      </c>
      <c r="I27224" s="7">
        <v>38.75</v>
      </c>
      <c r="J27224" s="2">
        <v>50</v>
      </c>
      <c r="K27224">
        <v>2</v>
      </c>
    </row>
    <row r="27225" spans="1:11" x14ac:dyDescent="0.25">
      <c r="A27225">
        <v>31784</v>
      </c>
      <c r="B27225" s="2">
        <v>7.3638060000000003</v>
      </c>
      <c r="C27225" s="3">
        <v>828</v>
      </c>
      <c r="E27225" t="s">
        <v>6670</v>
      </c>
      <c r="F27225" s="4" t="s">
        <v>6363</v>
      </c>
      <c r="G27225" s="5">
        <v>508</v>
      </c>
      <c r="H27225" s="6">
        <v>9.2519699999999996E-2</v>
      </c>
      <c r="I27225" s="7">
        <v>43.610999999999997</v>
      </c>
    </row>
    <row r="27226" spans="1:11" x14ac:dyDescent="0.25">
      <c r="A27226">
        <v>43788</v>
      </c>
      <c r="B27226" s="2">
        <v>7.3635469999999996</v>
      </c>
      <c r="C27226" s="3">
        <v>920</v>
      </c>
      <c r="E27226" t="s">
        <v>5705</v>
      </c>
      <c r="F27226" s="4" t="s">
        <v>8295</v>
      </c>
      <c r="G27226" s="5">
        <v>569</v>
      </c>
      <c r="H27226" s="6">
        <v>4.3936700000000002E-2</v>
      </c>
      <c r="I27226" s="7">
        <v>52</v>
      </c>
    </row>
    <row r="27227" spans="1:11" x14ac:dyDescent="0.25">
      <c r="A27227">
        <v>65806</v>
      </c>
      <c r="B27227" s="2">
        <v>7.362209</v>
      </c>
      <c r="C27227" s="3">
        <v>10618</v>
      </c>
      <c r="D27227" s="4">
        <v>44180</v>
      </c>
      <c r="E27227" t="s">
        <v>76</v>
      </c>
      <c r="F27227" s="4" t="s">
        <v>12102</v>
      </c>
      <c r="G27227" s="5">
        <v>5019</v>
      </c>
      <c r="H27227" s="6">
        <v>0.1982467</v>
      </c>
      <c r="I27227" s="7">
        <v>25.318999999999999</v>
      </c>
      <c r="J27227" s="2">
        <v>57.166699999999999</v>
      </c>
      <c r="K27227">
        <v>6</v>
      </c>
    </row>
    <row r="27228" spans="1:11" x14ac:dyDescent="0.25">
      <c r="A27228">
        <v>92240</v>
      </c>
      <c r="B27228" s="2">
        <v>7.3558389999999996</v>
      </c>
      <c r="C27228" s="3">
        <v>35877</v>
      </c>
      <c r="D27228" s="4">
        <v>40140</v>
      </c>
      <c r="E27228" t="s">
        <v>15504</v>
      </c>
      <c r="F27228" s="4" t="s">
        <v>15368</v>
      </c>
      <c r="G27228" s="5">
        <v>21600</v>
      </c>
      <c r="H27228" s="6">
        <v>0.13166059999999999</v>
      </c>
      <c r="I27228" s="7">
        <v>36.823</v>
      </c>
      <c r="J27228" s="2">
        <v>38.5</v>
      </c>
      <c r="K27228">
        <v>2</v>
      </c>
    </row>
    <row r="27229" spans="1:11" x14ac:dyDescent="0.25">
      <c r="A27229">
        <v>23840</v>
      </c>
      <c r="B27229" s="2">
        <v>7.3502890000000001</v>
      </c>
      <c r="C27229" s="3">
        <v>2266</v>
      </c>
      <c r="D27229" s="4">
        <v>40060</v>
      </c>
      <c r="E27229" t="s">
        <v>4890</v>
      </c>
      <c r="F27229" s="4" t="s">
        <v>4335</v>
      </c>
      <c r="G27229" s="5">
        <v>1592</v>
      </c>
      <c r="H27229" s="6">
        <v>4.3341699999999997E-2</v>
      </c>
      <c r="I27229" s="7">
        <v>52.082999999999998</v>
      </c>
    </row>
    <row r="27230" spans="1:11" x14ac:dyDescent="0.25">
      <c r="A27230">
        <v>65078</v>
      </c>
      <c r="B27230" s="2">
        <v>7.3493250000000003</v>
      </c>
      <c r="C27230" s="3">
        <v>3536</v>
      </c>
      <c r="E27230" t="s">
        <v>12367</v>
      </c>
      <c r="F27230" s="4" t="s">
        <v>12102</v>
      </c>
      <c r="G27230" s="5">
        <v>2440</v>
      </c>
      <c r="H27230" s="6">
        <v>0.1209016</v>
      </c>
      <c r="I27230" s="7">
        <v>38.673000000000002</v>
      </c>
      <c r="J27230" s="2">
        <v>86</v>
      </c>
      <c r="K27230">
        <v>1</v>
      </c>
    </row>
    <row r="27231" spans="1:11" x14ac:dyDescent="0.25">
      <c r="A27231">
        <v>8401</v>
      </c>
      <c r="B27231" s="2">
        <v>7.3426030000000004</v>
      </c>
      <c r="C27231" s="3">
        <v>39520</v>
      </c>
      <c r="D27231" s="4">
        <v>12100</v>
      </c>
      <c r="E27231" t="s">
        <v>1695</v>
      </c>
      <c r="F27231" s="4" t="s">
        <v>1341</v>
      </c>
      <c r="G27231" s="5">
        <v>25653</v>
      </c>
      <c r="H27231" s="6">
        <v>0.1563109</v>
      </c>
      <c r="I27231" s="7">
        <v>32.552</v>
      </c>
      <c r="J27231" s="2">
        <v>42</v>
      </c>
      <c r="K27231">
        <v>4</v>
      </c>
    </row>
    <row r="27232" spans="1:11" x14ac:dyDescent="0.25">
      <c r="A27232">
        <v>38862</v>
      </c>
      <c r="B27232" s="2">
        <v>7.3361029999999996</v>
      </c>
      <c r="C27232" s="3">
        <v>2003</v>
      </c>
      <c r="D27232" s="4">
        <v>46180</v>
      </c>
      <c r="E27232" t="s">
        <v>7317</v>
      </c>
      <c r="F27232" s="4" t="s">
        <v>7633</v>
      </c>
      <c r="G27232" s="5">
        <v>1508</v>
      </c>
      <c r="H27232" s="6">
        <v>9.4827599999999998E-2</v>
      </c>
      <c r="I27232" s="7">
        <v>43.173000000000002</v>
      </c>
    </row>
    <row r="27233" spans="1:11" x14ac:dyDescent="0.25">
      <c r="A27233">
        <v>74941</v>
      </c>
      <c r="B27233" s="2">
        <v>7.3352890000000004</v>
      </c>
      <c r="C27233" s="3">
        <v>2769</v>
      </c>
      <c r="E27233" t="s">
        <v>9954</v>
      </c>
      <c r="F27233" s="4" t="s">
        <v>13462</v>
      </c>
      <c r="G27233" s="5">
        <v>1886</v>
      </c>
      <c r="H27233" s="6">
        <v>7.4191800000000002E-2</v>
      </c>
      <c r="I27233" s="7">
        <v>46.738</v>
      </c>
      <c r="J27233" s="2">
        <v>54</v>
      </c>
      <c r="K27233">
        <v>1</v>
      </c>
    </row>
    <row r="27234" spans="1:11" x14ac:dyDescent="0.25">
      <c r="A27234">
        <v>27020</v>
      </c>
      <c r="B27234" s="2">
        <v>7.3337940000000001</v>
      </c>
      <c r="C27234" s="3">
        <v>6078</v>
      </c>
      <c r="D27234" s="4">
        <v>49180</v>
      </c>
      <c r="E27234" t="s">
        <v>5649</v>
      </c>
      <c r="F27234" s="4" t="s">
        <v>5642</v>
      </c>
      <c r="G27234" s="5">
        <v>4362</v>
      </c>
      <c r="H27234" s="6">
        <v>0.11207880000000001</v>
      </c>
      <c r="I27234" s="7">
        <v>40.177</v>
      </c>
    </row>
    <row r="27235" spans="1:11" x14ac:dyDescent="0.25">
      <c r="A27235">
        <v>83650</v>
      </c>
      <c r="B27235" s="2">
        <v>7.332643</v>
      </c>
      <c r="C27235" s="3">
        <v>584</v>
      </c>
      <c r="D27235" s="4">
        <v>14260</v>
      </c>
      <c r="E27235" t="s">
        <v>6127</v>
      </c>
      <c r="F27235" s="4" t="s">
        <v>14725</v>
      </c>
      <c r="G27235" s="5">
        <v>449</v>
      </c>
      <c r="H27235" s="6">
        <v>0.12026729999999999</v>
      </c>
      <c r="I27235" s="7">
        <v>38.75</v>
      </c>
    </row>
    <row r="27236" spans="1:11" x14ac:dyDescent="0.25">
      <c r="A27236">
        <v>49917</v>
      </c>
      <c r="B27236" s="2">
        <v>7.332497</v>
      </c>
      <c r="C27236" s="3">
        <v>291</v>
      </c>
      <c r="D27236" s="4">
        <v>26340</v>
      </c>
      <c r="E27236" t="s">
        <v>9567</v>
      </c>
      <c r="F27236" s="4" t="s">
        <v>9106</v>
      </c>
      <c r="G27236" s="5">
        <v>160</v>
      </c>
      <c r="H27236" s="6">
        <v>0.14285709999999999</v>
      </c>
      <c r="I27236" s="7">
        <v>34.844000000000001</v>
      </c>
    </row>
    <row r="27237" spans="1:11" x14ac:dyDescent="0.25">
      <c r="A27237">
        <v>15688</v>
      </c>
      <c r="B27237" s="2">
        <v>7.3323340000000004</v>
      </c>
      <c r="C27237" s="3">
        <v>786</v>
      </c>
      <c r="D27237" s="4">
        <v>38300</v>
      </c>
      <c r="E27237" t="s">
        <v>3260</v>
      </c>
      <c r="F27237" s="4" t="s">
        <v>3003</v>
      </c>
      <c r="G27237" s="5">
        <v>519</v>
      </c>
      <c r="H27237" s="6">
        <v>8.4615399999999993E-2</v>
      </c>
      <c r="I27237" s="7">
        <v>44.904000000000003</v>
      </c>
    </row>
    <row r="27238" spans="1:11" x14ac:dyDescent="0.25">
      <c r="A27238">
        <v>40051</v>
      </c>
      <c r="B27238" s="2">
        <v>7.3315109999999999</v>
      </c>
      <c r="C27238" s="3">
        <v>4445</v>
      </c>
      <c r="D27238" s="4">
        <v>12680</v>
      </c>
      <c r="E27238" t="s">
        <v>1110</v>
      </c>
      <c r="F27238" s="4" t="s">
        <v>7883</v>
      </c>
      <c r="G27238" s="5">
        <v>2917</v>
      </c>
      <c r="H27238" s="6">
        <v>5.6564999999999997E-2</v>
      </c>
      <c r="I27238" s="7">
        <v>49.75</v>
      </c>
    </row>
    <row r="27239" spans="1:11" x14ac:dyDescent="0.25">
      <c r="A27239">
        <v>35586</v>
      </c>
      <c r="B27239" s="2">
        <v>7.3300510000000001</v>
      </c>
      <c r="C27239" s="3">
        <v>4313</v>
      </c>
      <c r="E27239" t="s">
        <v>7119</v>
      </c>
      <c r="F27239" s="4" t="s">
        <v>7027</v>
      </c>
      <c r="G27239" s="5">
        <v>3176</v>
      </c>
      <c r="H27239" s="6">
        <v>0.1127204</v>
      </c>
      <c r="I27239" s="7">
        <v>40.037999999999997</v>
      </c>
      <c r="J27239" s="2">
        <v>40</v>
      </c>
      <c r="K27239">
        <v>1</v>
      </c>
    </row>
    <row r="27240" spans="1:11" x14ac:dyDescent="0.25">
      <c r="A27240">
        <v>49836</v>
      </c>
      <c r="B27240" s="2">
        <v>7.3291199999999996</v>
      </c>
      <c r="C27240" s="3">
        <v>948</v>
      </c>
      <c r="E27240" t="s">
        <v>9529</v>
      </c>
      <c r="F27240" s="4" t="s">
        <v>9106</v>
      </c>
      <c r="G27240" s="5">
        <v>705</v>
      </c>
      <c r="H27240" s="6">
        <v>8.2153000000000004E-2</v>
      </c>
      <c r="I27240" s="7">
        <v>45.313000000000002</v>
      </c>
    </row>
    <row r="27241" spans="1:11" x14ac:dyDescent="0.25">
      <c r="A27241">
        <v>98439</v>
      </c>
      <c r="B27241" s="2">
        <v>7.3282509999999998</v>
      </c>
      <c r="C27241" s="3">
        <v>5751</v>
      </c>
      <c r="D27241" s="4">
        <v>42660</v>
      </c>
      <c r="E27241" t="s">
        <v>1723</v>
      </c>
      <c r="F27241" s="4" t="s">
        <v>16344</v>
      </c>
      <c r="G27241" s="5">
        <v>2923</v>
      </c>
      <c r="H27241" s="6">
        <v>0.10639750000000001</v>
      </c>
      <c r="I27241" s="7">
        <v>41.115000000000002</v>
      </c>
      <c r="J27241" s="2">
        <v>52</v>
      </c>
      <c r="K27241">
        <v>1</v>
      </c>
    </row>
    <row r="27242" spans="1:11" x14ac:dyDescent="0.25">
      <c r="A27242">
        <v>16726</v>
      </c>
      <c r="B27242" s="2">
        <v>7.3274689999999998</v>
      </c>
      <c r="C27242" s="3">
        <v>495</v>
      </c>
      <c r="D27242" s="4">
        <v>14620</v>
      </c>
      <c r="E27242" t="s">
        <v>3576</v>
      </c>
      <c r="F27242" s="4" t="s">
        <v>3003</v>
      </c>
      <c r="G27242" s="5">
        <v>351</v>
      </c>
      <c r="H27242" s="6">
        <v>3.9772700000000001E-2</v>
      </c>
      <c r="I27242" s="7">
        <v>52.625</v>
      </c>
    </row>
    <row r="27243" spans="1:11" x14ac:dyDescent="0.25">
      <c r="A27243">
        <v>41606</v>
      </c>
      <c r="B27243" s="2">
        <v>7.3272870000000001</v>
      </c>
      <c r="C27243" s="3">
        <v>481</v>
      </c>
      <c r="E27243" t="s">
        <v>8099</v>
      </c>
      <c r="F27243" s="4" t="s">
        <v>7883</v>
      </c>
      <c r="G27243" s="5">
        <v>412</v>
      </c>
      <c r="H27243" s="6">
        <v>0.15012110000000001</v>
      </c>
      <c r="I27243" s="7">
        <v>33.527000000000001</v>
      </c>
    </row>
    <row r="27244" spans="1:11" x14ac:dyDescent="0.25">
      <c r="A27244">
        <v>43077</v>
      </c>
      <c r="B27244" s="2">
        <v>7.3271290000000002</v>
      </c>
      <c r="C27244" s="3">
        <v>340</v>
      </c>
      <c r="D27244" s="4">
        <v>18140</v>
      </c>
      <c r="E27244" t="s">
        <v>8321</v>
      </c>
      <c r="F27244" s="4" t="s">
        <v>8295</v>
      </c>
      <c r="G27244" s="5">
        <v>246</v>
      </c>
      <c r="H27244" s="6">
        <v>7.7235799999999993E-2</v>
      </c>
      <c r="I27244" s="7">
        <v>46.118000000000002</v>
      </c>
    </row>
    <row r="27245" spans="1:11" x14ac:dyDescent="0.25">
      <c r="A27245">
        <v>70129</v>
      </c>
      <c r="B27245" s="2">
        <v>7.3255280000000003</v>
      </c>
      <c r="C27245" s="3">
        <v>9934</v>
      </c>
      <c r="D27245" s="4">
        <v>35380</v>
      </c>
      <c r="E27245" t="s">
        <v>12957</v>
      </c>
      <c r="F27245" s="4" t="s">
        <v>12927</v>
      </c>
      <c r="G27245" s="5">
        <v>6440</v>
      </c>
      <c r="H27245" s="6">
        <v>0.1298137</v>
      </c>
      <c r="I27245" s="7">
        <v>37.021999999999998</v>
      </c>
      <c r="J27245" s="2">
        <v>46</v>
      </c>
      <c r="K27245">
        <v>1</v>
      </c>
    </row>
    <row r="27246" spans="1:11" x14ac:dyDescent="0.25">
      <c r="A27246">
        <v>31631</v>
      </c>
      <c r="B27246" s="2">
        <v>7.3239029999999996</v>
      </c>
      <c r="C27246" s="3">
        <v>513</v>
      </c>
      <c r="E27246" t="s">
        <v>6633</v>
      </c>
      <c r="F27246" s="4" t="s">
        <v>6363</v>
      </c>
      <c r="G27246" s="5">
        <v>354</v>
      </c>
      <c r="H27246" s="6">
        <v>9.6045199999999997E-2</v>
      </c>
      <c r="I27246" s="7">
        <v>42.856999999999999</v>
      </c>
    </row>
    <row r="27247" spans="1:11" x14ac:dyDescent="0.25">
      <c r="A27247">
        <v>91731</v>
      </c>
      <c r="B27247" s="2">
        <v>7.3190470000000003</v>
      </c>
      <c r="C27247" s="3">
        <v>29208</v>
      </c>
      <c r="D27247" s="4">
        <v>31080</v>
      </c>
      <c r="E27247" t="s">
        <v>15448</v>
      </c>
      <c r="F27247" s="4" t="s">
        <v>15368</v>
      </c>
      <c r="G27247" s="5">
        <v>19936</v>
      </c>
      <c r="H27247" s="6">
        <v>0.1103531</v>
      </c>
      <c r="I27247" s="7">
        <v>40.381999999999998</v>
      </c>
      <c r="J27247" s="2">
        <v>39</v>
      </c>
      <c r="K27247">
        <v>4</v>
      </c>
    </row>
    <row r="27248" spans="1:11" x14ac:dyDescent="0.25">
      <c r="A27248">
        <v>23442</v>
      </c>
      <c r="B27248" s="2">
        <v>7.3140850000000004</v>
      </c>
      <c r="C27248" s="3">
        <v>1182</v>
      </c>
      <c r="E27248" t="s">
        <v>4873</v>
      </c>
      <c r="F27248" s="4" t="s">
        <v>4335</v>
      </c>
      <c r="G27248" s="5">
        <v>796</v>
      </c>
      <c r="H27248" s="6">
        <v>0.1042714</v>
      </c>
      <c r="I27248" s="7">
        <v>41.429000000000002</v>
      </c>
    </row>
    <row r="27249" spans="1:12" x14ac:dyDescent="0.25">
      <c r="A27249">
        <v>43006</v>
      </c>
      <c r="B27249" s="2">
        <v>7.3137639999999999</v>
      </c>
      <c r="C27249" s="3">
        <v>704</v>
      </c>
      <c r="E27249" t="s">
        <v>8299</v>
      </c>
      <c r="F27249" s="4" t="s">
        <v>8295</v>
      </c>
      <c r="G27249" s="5">
        <v>537</v>
      </c>
      <c r="H27249" s="6">
        <v>1.48699E-2</v>
      </c>
      <c r="I27249" s="7">
        <v>56.875</v>
      </c>
    </row>
    <row r="27250" spans="1:12" x14ac:dyDescent="0.25">
      <c r="A27250">
        <v>78223</v>
      </c>
      <c r="B27250" s="2">
        <v>7.306063</v>
      </c>
      <c r="C27250" s="3">
        <v>52249</v>
      </c>
      <c r="D27250" s="4">
        <v>41700</v>
      </c>
      <c r="E27250" t="s">
        <v>6913</v>
      </c>
      <c r="F27250" s="4" t="s">
        <v>13752</v>
      </c>
      <c r="G27250" s="5">
        <v>31636</v>
      </c>
      <c r="H27250" s="6">
        <v>9.2233800000000005E-2</v>
      </c>
      <c r="I27250" s="7">
        <v>43.503999999999998</v>
      </c>
      <c r="J27250" s="2">
        <v>43.857100000000003</v>
      </c>
      <c r="K27250">
        <v>7</v>
      </c>
    </row>
    <row r="27251" spans="1:12" x14ac:dyDescent="0.25">
      <c r="A27251">
        <v>31050</v>
      </c>
      <c r="B27251" s="2">
        <v>7.2983019999999996</v>
      </c>
      <c r="C27251" s="3">
        <v>1180</v>
      </c>
      <c r="D27251" s="4">
        <v>31420</v>
      </c>
      <c r="E27251" t="s">
        <v>3655</v>
      </c>
      <c r="F27251" s="4" t="s">
        <v>6363</v>
      </c>
      <c r="G27251" s="5">
        <v>791</v>
      </c>
      <c r="H27251" s="6">
        <v>6.1868699999999999E-2</v>
      </c>
      <c r="I27251" s="7">
        <v>48.75</v>
      </c>
    </row>
    <row r="27252" spans="1:12" x14ac:dyDescent="0.25">
      <c r="A27252">
        <v>38868</v>
      </c>
      <c r="B27252" s="2">
        <v>7.2973179999999997</v>
      </c>
      <c r="C27252" s="3">
        <v>5290</v>
      </c>
      <c r="D27252" s="4">
        <v>46180</v>
      </c>
      <c r="E27252" t="s">
        <v>5938</v>
      </c>
      <c r="F27252" s="4" t="s">
        <v>7633</v>
      </c>
      <c r="G27252" s="5">
        <v>3316</v>
      </c>
      <c r="H27252" s="6">
        <v>9.2553499999999997E-2</v>
      </c>
      <c r="I27252" s="7">
        <v>43.447000000000003</v>
      </c>
    </row>
    <row r="27253" spans="1:12" x14ac:dyDescent="0.25">
      <c r="A27253">
        <v>48507</v>
      </c>
      <c r="B27253" s="2">
        <v>7.2916559999999997</v>
      </c>
      <c r="C27253" s="3">
        <v>31358</v>
      </c>
      <c r="D27253" s="4">
        <v>22420</v>
      </c>
      <c r="E27253" t="s">
        <v>9211</v>
      </c>
      <c r="F27253" s="4" t="s">
        <v>9106</v>
      </c>
      <c r="G27253" s="5">
        <v>20340</v>
      </c>
      <c r="H27253" s="6">
        <v>0.12378939999999999</v>
      </c>
      <c r="I27253" s="7">
        <v>38.048999999999999</v>
      </c>
      <c r="J27253" s="2">
        <v>47.142899999999997</v>
      </c>
      <c r="K27253">
        <v>14</v>
      </c>
      <c r="L27253" s="2">
        <v>85.1</v>
      </c>
    </row>
    <row r="27254" spans="1:12" x14ac:dyDescent="0.25">
      <c r="A27254">
        <v>35544</v>
      </c>
      <c r="B27254" s="2">
        <v>7.2866520000000001</v>
      </c>
      <c r="C27254" s="3">
        <v>813</v>
      </c>
      <c r="E27254" t="s">
        <v>7103</v>
      </c>
      <c r="F27254" s="4" t="s">
        <v>7027</v>
      </c>
      <c r="G27254" s="5">
        <v>568</v>
      </c>
      <c r="H27254" s="6">
        <v>9.8591600000000001E-2</v>
      </c>
      <c r="I27254" s="7">
        <v>42.396000000000001</v>
      </c>
    </row>
    <row r="27255" spans="1:12" x14ac:dyDescent="0.25">
      <c r="A27255">
        <v>63111</v>
      </c>
      <c r="B27255" s="2">
        <v>7.2831149999999996</v>
      </c>
      <c r="C27255" s="3">
        <v>21294</v>
      </c>
      <c r="D27255" s="4">
        <v>41180</v>
      </c>
      <c r="E27255" t="s">
        <v>9297</v>
      </c>
      <c r="F27255" s="4" t="s">
        <v>12102</v>
      </c>
      <c r="G27255" s="5">
        <v>14211</v>
      </c>
      <c r="H27255" s="6">
        <v>0.13144749999999999</v>
      </c>
      <c r="I27255" s="7">
        <v>36.718000000000004</v>
      </c>
      <c r="J27255" s="2">
        <v>47.5</v>
      </c>
      <c r="K27255">
        <v>12</v>
      </c>
      <c r="L27255" s="2">
        <v>86.4</v>
      </c>
    </row>
    <row r="27256" spans="1:12" x14ac:dyDescent="0.25">
      <c r="A27256">
        <v>14779</v>
      </c>
      <c r="B27256" s="2">
        <v>7.2786780000000002</v>
      </c>
      <c r="C27256" s="3">
        <v>6629</v>
      </c>
      <c r="D27256" s="4">
        <v>36460</v>
      </c>
      <c r="E27256" t="s">
        <v>2941</v>
      </c>
      <c r="F27256" s="4" t="s">
        <v>1280</v>
      </c>
      <c r="G27256" s="5">
        <v>4330</v>
      </c>
      <c r="H27256" s="6">
        <v>0.1235281</v>
      </c>
      <c r="I27256" s="7">
        <v>38.085000000000001</v>
      </c>
      <c r="J27256" s="2">
        <v>52.5</v>
      </c>
      <c r="K27256">
        <v>2</v>
      </c>
    </row>
    <row r="27257" spans="1:12" x14ac:dyDescent="0.25">
      <c r="A27257">
        <v>35587</v>
      </c>
      <c r="B27257" s="2">
        <v>7.2774530000000004</v>
      </c>
      <c r="C27257" s="3">
        <v>1335</v>
      </c>
      <c r="D27257" s="4">
        <v>13820</v>
      </c>
      <c r="E27257" t="s">
        <v>7120</v>
      </c>
      <c r="F27257" s="4" t="s">
        <v>7027</v>
      </c>
      <c r="G27257" s="5">
        <v>785</v>
      </c>
      <c r="H27257" s="6">
        <v>4.2038199999999998E-2</v>
      </c>
      <c r="I27257" s="7">
        <v>52.167000000000002</v>
      </c>
    </row>
    <row r="27258" spans="1:12" x14ac:dyDescent="0.25">
      <c r="A27258">
        <v>27288</v>
      </c>
      <c r="B27258" s="2">
        <v>7.2732799999999997</v>
      </c>
      <c r="C27258" s="3">
        <v>23434</v>
      </c>
      <c r="D27258" s="4">
        <v>24660</v>
      </c>
      <c r="E27258" t="s">
        <v>1128</v>
      </c>
      <c r="F27258" s="4" t="s">
        <v>5642</v>
      </c>
      <c r="G27258" s="5">
        <v>16650</v>
      </c>
      <c r="H27258" s="6">
        <v>0.1196325</v>
      </c>
      <c r="I27258" s="7">
        <v>38.755000000000003</v>
      </c>
      <c r="J27258" s="2">
        <v>47</v>
      </c>
      <c r="K27258">
        <v>6</v>
      </c>
    </row>
    <row r="27259" spans="1:12" x14ac:dyDescent="0.25">
      <c r="A27259">
        <v>25266</v>
      </c>
      <c r="B27259" s="2">
        <v>7.2691179999999997</v>
      </c>
      <c r="C27259" s="3">
        <v>1072</v>
      </c>
      <c r="E27259" t="s">
        <v>363</v>
      </c>
      <c r="F27259" s="4" t="s">
        <v>5144</v>
      </c>
      <c r="G27259" s="5">
        <v>735</v>
      </c>
      <c r="H27259" s="6">
        <v>9.5238100000000006E-2</v>
      </c>
      <c r="I27259" s="7">
        <v>42.969000000000001</v>
      </c>
    </row>
    <row r="27260" spans="1:12" x14ac:dyDescent="0.25">
      <c r="A27260">
        <v>71826</v>
      </c>
      <c r="B27260" s="2">
        <v>7.2687179999999998</v>
      </c>
      <c r="C27260" s="3">
        <v>1370</v>
      </c>
      <c r="E27260" t="s">
        <v>816</v>
      </c>
      <c r="F27260" s="4" t="s">
        <v>13183</v>
      </c>
      <c r="G27260" s="5">
        <v>926</v>
      </c>
      <c r="H27260" s="6">
        <v>0.1121899</v>
      </c>
      <c r="I27260" s="7">
        <v>40.039000000000001</v>
      </c>
    </row>
    <row r="27261" spans="1:12" x14ac:dyDescent="0.25">
      <c r="A27261">
        <v>85621</v>
      </c>
      <c r="B27261" s="2">
        <v>7.2652320000000001</v>
      </c>
      <c r="C27261" s="3">
        <v>22971</v>
      </c>
      <c r="D27261" s="4">
        <v>35700</v>
      </c>
      <c r="E27261" t="s">
        <v>15030</v>
      </c>
      <c r="F27261" s="4" t="s">
        <v>14962</v>
      </c>
      <c r="G27261" s="5">
        <v>13644</v>
      </c>
      <c r="H27261" s="6">
        <v>0.1503225</v>
      </c>
      <c r="I27261" s="7">
        <v>33.448999999999998</v>
      </c>
      <c r="J27261" s="2">
        <v>38.5</v>
      </c>
      <c r="K27261">
        <v>2</v>
      </c>
    </row>
    <row r="27262" spans="1:12" x14ac:dyDescent="0.25">
      <c r="A27262">
        <v>89013</v>
      </c>
      <c r="B27262" s="2">
        <v>7.2618960000000001</v>
      </c>
      <c r="C27262" s="3">
        <v>428</v>
      </c>
      <c r="E27262" t="s">
        <v>9736</v>
      </c>
      <c r="F27262" s="4" t="s">
        <v>15318</v>
      </c>
      <c r="G27262" s="5">
        <v>300</v>
      </c>
      <c r="H27262" s="6">
        <v>0.11</v>
      </c>
      <c r="I27262" s="7">
        <v>40.417000000000002</v>
      </c>
    </row>
    <row r="27263" spans="1:12" x14ac:dyDescent="0.25">
      <c r="A27263">
        <v>62348</v>
      </c>
      <c r="B27263" s="2">
        <v>7.2617969999999996</v>
      </c>
      <c r="C27263" s="3">
        <v>162</v>
      </c>
      <c r="D27263" s="4">
        <v>39500</v>
      </c>
      <c r="E27263" t="s">
        <v>2862</v>
      </c>
      <c r="F27263" s="4" t="s">
        <v>11490</v>
      </c>
      <c r="G27263" s="5">
        <v>114</v>
      </c>
      <c r="H27263" s="6">
        <v>9.6491199999999999E-2</v>
      </c>
      <c r="I27263" s="7">
        <v>42.75</v>
      </c>
    </row>
    <row r="27264" spans="1:12" x14ac:dyDescent="0.25">
      <c r="A27264">
        <v>19550</v>
      </c>
      <c r="B27264" s="2">
        <v>7.2616610000000001</v>
      </c>
      <c r="C27264" s="3">
        <v>734</v>
      </c>
      <c r="D27264" s="4">
        <v>39740</v>
      </c>
      <c r="E27264" t="s">
        <v>4301</v>
      </c>
      <c r="F27264" s="4" t="s">
        <v>3003</v>
      </c>
      <c r="G27264" s="5">
        <v>456</v>
      </c>
      <c r="H27264" s="6">
        <v>0.1184211</v>
      </c>
      <c r="I27264" s="7">
        <v>38.957999999999998</v>
      </c>
    </row>
    <row r="27265" spans="1:11" x14ac:dyDescent="0.25">
      <c r="A27265">
        <v>93591</v>
      </c>
      <c r="B27265" s="2">
        <v>7.2606060000000001</v>
      </c>
      <c r="C27265" s="3">
        <v>6558</v>
      </c>
      <c r="D27265" s="4">
        <v>31080</v>
      </c>
      <c r="E27265" t="s">
        <v>6958</v>
      </c>
      <c r="F27265" s="4" t="s">
        <v>15368</v>
      </c>
      <c r="G27265" s="5">
        <v>3947</v>
      </c>
      <c r="H27265" s="6">
        <v>0.100076</v>
      </c>
      <c r="I27265" s="7">
        <v>42.128</v>
      </c>
    </row>
    <row r="27266" spans="1:11" x14ac:dyDescent="0.25">
      <c r="A27266">
        <v>87027</v>
      </c>
      <c r="B27266" s="2">
        <v>7.2596100000000003</v>
      </c>
      <c r="C27266" s="3">
        <v>224</v>
      </c>
      <c r="D27266" s="4">
        <v>10740</v>
      </c>
      <c r="E27266" t="s">
        <v>14601</v>
      </c>
      <c r="F27266" s="4" t="s">
        <v>15124</v>
      </c>
      <c r="G27266" s="5">
        <v>209</v>
      </c>
      <c r="H27266" s="6">
        <v>0.1571429</v>
      </c>
      <c r="I27266" s="7">
        <v>32.265999999999998</v>
      </c>
    </row>
    <row r="27267" spans="1:11" x14ac:dyDescent="0.25">
      <c r="A27267">
        <v>55765</v>
      </c>
      <c r="B27267" s="2">
        <v>7.2594260000000004</v>
      </c>
      <c r="C27267" s="3">
        <v>751</v>
      </c>
      <c r="D27267" s="4">
        <v>20260</v>
      </c>
      <c r="E27267" t="s">
        <v>10541</v>
      </c>
      <c r="F27267" s="4" t="s">
        <v>10428</v>
      </c>
      <c r="G27267" s="5">
        <v>555</v>
      </c>
      <c r="H27267" s="6">
        <v>9.9099099999999996E-2</v>
      </c>
      <c r="I27267" s="7">
        <v>42.292000000000002</v>
      </c>
      <c r="J27267" s="2">
        <v>47</v>
      </c>
      <c r="K27267">
        <v>1</v>
      </c>
    </row>
    <row r="27268" spans="1:11" x14ac:dyDescent="0.25">
      <c r="A27268">
        <v>37318</v>
      </c>
      <c r="B27268" s="2">
        <v>7.2590190000000003</v>
      </c>
      <c r="C27268" s="3">
        <v>1616</v>
      </c>
      <c r="D27268" s="4">
        <v>46100</v>
      </c>
      <c r="E27268" t="s">
        <v>7414</v>
      </c>
      <c r="F27268" s="4" t="s">
        <v>7348</v>
      </c>
      <c r="G27268" s="5">
        <v>1138</v>
      </c>
      <c r="H27268" s="6">
        <v>0.1168717</v>
      </c>
      <c r="I27268" s="7">
        <v>39.219000000000001</v>
      </c>
      <c r="J27268" s="2">
        <v>42.5</v>
      </c>
      <c r="K27268">
        <v>2</v>
      </c>
    </row>
    <row r="27269" spans="1:11" x14ac:dyDescent="0.25">
      <c r="A27269">
        <v>73739</v>
      </c>
      <c r="B27269" s="2">
        <v>7.2587010000000003</v>
      </c>
      <c r="C27269" s="3">
        <v>234</v>
      </c>
      <c r="E27269" t="s">
        <v>13550</v>
      </c>
      <c r="F27269" s="4" t="s">
        <v>13462</v>
      </c>
      <c r="G27269" s="5">
        <v>185</v>
      </c>
      <c r="H27269" s="6">
        <v>0.10270269999999999</v>
      </c>
      <c r="I27269" s="7">
        <v>41.667000000000002</v>
      </c>
      <c r="J27269" s="2">
        <v>69</v>
      </c>
      <c r="K27269">
        <v>1</v>
      </c>
    </row>
    <row r="27270" spans="1:11" x14ac:dyDescent="0.25">
      <c r="A27270">
        <v>52566</v>
      </c>
      <c r="B27270" s="2">
        <v>7.2586240000000002</v>
      </c>
      <c r="C27270" s="3">
        <v>172</v>
      </c>
      <c r="D27270" s="4">
        <v>36900</v>
      </c>
      <c r="E27270" t="s">
        <v>2500</v>
      </c>
      <c r="F27270" s="4" t="s">
        <v>9593</v>
      </c>
      <c r="G27270" s="5">
        <v>125</v>
      </c>
      <c r="H27270" s="6">
        <v>0.04</v>
      </c>
      <c r="I27270" s="7">
        <v>52.5</v>
      </c>
    </row>
    <row r="27271" spans="1:11" x14ac:dyDescent="0.25">
      <c r="A27271">
        <v>96110</v>
      </c>
      <c r="B27271" s="2">
        <v>7.2585670000000002</v>
      </c>
      <c r="C27271" s="3">
        <v>128</v>
      </c>
      <c r="E27271" t="s">
        <v>7371</v>
      </c>
      <c r="F27271" s="4" t="s">
        <v>15368</v>
      </c>
      <c r="G27271" s="5">
        <v>108</v>
      </c>
      <c r="H27271" s="6">
        <v>8.3333299999999999E-2</v>
      </c>
      <c r="I27271" s="7">
        <v>45</v>
      </c>
    </row>
    <row r="27272" spans="1:11" x14ac:dyDescent="0.25">
      <c r="A27272">
        <v>25286</v>
      </c>
      <c r="B27272" s="2">
        <v>7.2582610000000001</v>
      </c>
      <c r="C27272" s="3">
        <v>1478</v>
      </c>
      <c r="E27272" t="s">
        <v>2750</v>
      </c>
      <c r="F27272" s="4" t="s">
        <v>5144</v>
      </c>
      <c r="G27272" s="5">
        <v>1169</v>
      </c>
      <c r="H27272" s="6">
        <v>4.87596E-2</v>
      </c>
      <c r="I27272" s="7">
        <v>50.972000000000001</v>
      </c>
      <c r="J27272" s="2">
        <v>57</v>
      </c>
      <c r="K27272">
        <v>2</v>
      </c>
    </row>
    <row r="27273" spans="1:11" x14ac:dyDescent="0.25">
      <c r="A27273">
        <v>54754</v>
      </c>
      <c r="B27273" s="2">
        <v>7.2576790000000004</v>
      </c>
      <c r="C27273" s="3">
        <v>1777</v>
      </c>
      <c r="E27273" t="s">
        <v>10352</v>
      </c>
      <c r="F27273" s="4" t="s">
        <v>10031</v>
      </c>
      <c r="G27273" s="5">
        <v>1261</v>
      </c>
      <c r="H27273" s="6">
        <v>8.9540400000000006E-2</v>
      </c>
      <c r="I27273" s="7">
        <v>43.921999999999997</v>
      </c>
    </row>
    <row r="27274" spans="1:11" x14ac:dyDescent="0.25">
      <c r="A27274">
        <v>16848</v>
      </c>
      <c r="B27274" s="2">
        <v>7.2573059999999998</v>
      </c>
      <c r="C27274" s="3">
        <v>379</v>
      </c>
      <c r="D27274" s="4">
        <v>30820</v>
      </c>
      <c r="E27274" t="s">
        <v>3616</v>
      </c>
      <c r="F27274" s="4" t="s">
        <v>3003</v>
      </c>
      <c r="G27274" s="5">
        <v>296</v>
      </c>
      <c r="H27274" s="6">
        <v>0.11486490000000001</v>
      </c>
      <c r="I27274" s="7">
        <v>39.545000000000002</v>
      </c>
    </row>
    <row r="27275" spans="1:11" x14ac:dyDescent="0.25">
      <c r="A27275">
        <v>29667</v>
      </c>
      <c r="B27275" s="2">
        <v>7.2571839999999996</v>
      </c>
      <c r="C27275" s="3">
        <v>268</v>
      </c>
      <c r="D27275" s="4">
        <v>24860</v>
      </c>
      <c r="E27275" t="s">
        <v>6307</v>
      </c>
      <c r="F27275" s="4" t="s">
        <v>6130</v>
      </c>
      <c r="G27275" s="5">
        <v>206</v>
      </c>
      <c r="H27275" s="6">
        <v>6.3106800000000005E-2</v>
      </c>
      <c r="I27275" s="7">
        <v>48.487000000000002</v>
      </c>
    </row>
    <row r="27276" spans="1:11" x14ac:dyDescent="0.25">
      <c r="A27276">
        <v>49886</v>
      </c>
      <c r="B27276" s="2">
        <v>7.2570379999999997</v>
      </c>
      <c r="C27276" s="3">
        <v>558</v>
      </c>
      <c r="D27276" s="4">
        <v>31940</v>
      </c>
      <c r="E27276" t="s">
        <v>9553</v>
      </c>
      <c r="F27276" s="4" t="s">
        <v>9106</v>
      </c>
      <c r="G27276" s="5">
        <v>395</v>
      </c>
      <c r="H27276" s="6">
        <v>0.1035354</v>
      </c>
      <c r="I27276" s="7">
        <v>41.5</v>
      </c>
    </row>
    <row r="27277" spans="1:11" x14ac:dyDescent="0.25">
      <c r="A27277">
        <v>62846</v>
      </c>
      <c r="B27277" s="2">
        <v>7.2564780000000004</v>
      </c>
      <c r="C27277" s="3">
        <v>2539</v>
      </c>
      <c r="D27277" s="4">
        <v>34500</v>
      </c>
      <c r="E27277" t="s">
        <v>12030</v>
      </c>
      <c r="F27277" s="4" t="s">
        <v>11490</v>
      </c>
      <c r="G27277" s="5">
        <v>1939</v>
      </c>
      <c r="H27277" s="6">
        <v>6.0856100000000003E-2</v>
      </c>
      <c r="I27277" s="7">
        <v>48.875</v>
      </c>
    </row>
    <row r="27278" spans="1:11" x14ac:dyDescent="0.25">
      <c r="A27278">
        <v>42713</v>
      </c>
      <c r="B27278" s="2">
        <v>7.2557929999999997</v>
      </c>
      <c r="C27278" s="3">
        <v>1381</v>
      </c>
      <c r="E27278" t="s">
        <v>8276</v>
      </c>
      <c r="F27278" s="4" t="s">
        <v>7883</v>
      </c>
      <c r="G27278" s="5">
        <v>921</v>
      </c>
      <c r="H27278" s="6">
        <v>7.9261700000000004E-2</v>
      </c>
      <c r="I27278" s="7">
        <v>45.694000000000003</v>
      </c>
    </row>
    <row r="27279" spans="1:11" x14ac:dyDescent="0.25">
      <c r="A27279">
        <v>26142</v>
      </c>
      <c r="B27279" s="2">
        <v>7.2551680000000003</v>
      </c>
      <c r="C27279" s="3">
        <v>2805</v>
      </c>
      <c r="D27279" s="4">
        <v>37620</v>
      </c>
      <c r="E27279" t="s">
        <v>5483</v>
      </c>
      <c r="F27279" s="4" t="s">
        <v>5144</v>
      </c>
      <c r="G27279" s="5">
        <v>1690</v>
      </c>
      <c r="H27279" s="6">
        <v>9.70414E-2</v>
      </c>
      <c r="I27279" s="7">
        <v>42.616</v>
      </c>
      <c r="J27279" s="2">
        <v>50</v>
      </c>
      <c r="K27279">
        <v>1</v>
      </c>
    </row>
    <row r="27280" spans="1:11" x14ac:dyDescent="0.25">
      <c r="A27280">
        <v>7055</v>
      </c>
      <c r="B27280" s="2">
        <v>7.2451270000000001</v>
      </c>
      <c r="C27280" s="3">
        <v>70702</v>
      </c>
      <c r="D27280" s="4">
        <v>35620</v>
      </c>
      <c r="E27280" t="s">
        <v>1376</v>
      </c>
      <c r="F27280" s="4" t="s">
        <v>1341</v>
      </c>
      <c r="G27280" s="5">
        <v>40270</v>
      </c>
      <c r="H27280" s="6">
        <v>0.14241019999999999</v>
      </c>
      <c r="I27280" s="7">
        <v>34.771999999999998</v>
      </c>
      <c r="J27280" s="2">
        <v>36.833300000000001</v>
      </c>
      <c r="K27280">
        <v>6</v>
      </c>
    </row>
    <row r="27281" spans="1:11" x14ac:dyDescent="0.25">
      <c r="A27281">
        <v>72129</v>
      </c>
      <c r="B27281" s="2">
        <v>7.2352559999999997</v>
      </c>
      <c r="C27281" s="3">
        <v>1279</v>
      </c>
      <c r="D27281" s="4">
        <v>30780</v>
      </c>
      <c r="E27281" t="s">
        <v>2230</v>
      </c>
      <c r="F27281" s="4" t="s">
        <v>13183</v>
      </c>
      <c r="G27281" s="5">
        <v>977</v>
      </c>
      <c r="H27281" s="6">
        <v>7.2597099999999998E-2</v>
      </c>
      <c r="I27281" s="7">
        <v>46.832999999999998</v>
      </c>
    </row>
    <row r="27282" spans="1:11" x14ac:dyDescent="0.25">
      <c r="A27282">
        <v>29911</v>
      </c>
      <c r="B27282" s="2">
        <v>7.2346789999999999</v>
      </c>
      <c r="C27282" s="3">
        <v>1993</v>
      </c>
      <c r="E27282" t="s">
        <v>6346</v>
      </c>
      <c r="F27282" s="4" t="s">
        <v>6130</v>
      </c>
      <c r="G27282" s="5">
        <v>1430</v>
      </c>
      <c r="H27282" s="6">
        <v>6.1495500000000002E-2</v>
      </c>
      <c r="I27282" s="7">
        <v>48.75</v>
      </c>
    </row>
    <row r="27283" spans="1:11" x14ac:dyDescent="0.25">
      <c r="A27283">
        <v>37351</v>
      </c>
      <c r="B27283" s="2">
        <v>7.2342339999999998</v>
      </c>
      <c r="C27283" s="3">
        <v>518</v>
      </c>
      <c r="D27283" s="4">
        <v>16860</v>
      </c>
      <c r="E27283" t="s">
        <v>7429</v>
      </c>
      <c r="F27283" s="4" t="s">
        <v>7348</v>
      </c>
      <c r="G27283" s="5">
        <v>432</v>
      </c>
      <c r="H27283" s="6">
        <v>0</v>
      </c>
      <c r="I27283" s="7">
        <v>59.375</v>
      </c>
    </row>
    <row r="27284" spans="1:11" x14ac:dyDescent="0.25">
      <c r="A27284">
        <v>41837</v>
      </c>
      <c r="B27284" s="2">
        <v>7.2340419999999996</v>
      </c>
      <c r="C27284" s="3">
        <v>472</v>
      </c>
      <c r="E27284" t="s">
        <v>8162</v>
      </c>
      <c r="F27284" s="4" t="s">
        <v>7883</v>
      </c>
      <c r="G27284" s="5">
        <v>365</v>
      </c>
      <c r="H27284" s="6">
        <v>2.45902E-2</v>
      </c>
      <c r="I27284" s="7">
        <v>55.113999999999997</v>
      </c>
      <c r="J27284" s="2">
        <v>29</v>
      </c>
      <c r="K27284">
        <v>1</v>
      </c>
    </row>
    <row r="27285" spans="1:11" x14ac:dyDescent="0.25">
      <c r="A27285">
        <v>29918</v>
      </c>
      <c r="B27285" s="2">
        <v>7.2330730000000001</v>
      </c>
      <c r="C27285" s="3">
        <v>5157</v>
      </c>
      <c r="E27285" t="s">
        <v>6349</v>
      </c>
      <c r="F27285" s="4" t="s">
        <v>6130</v>
      </c>
      <c r="G27285" s="5">
        <v>3677</v>
      </c>
      <c r="H27285" s="6">
        <v>0.10331700000000001</v>
      </c>
      <c r="I27285" s="7">
        <v>41.509</v>
      </c>
    </row>
    <row r="27286" spans="1:11" x14ac:dyDescent="0.25">
      <c r="A27286">
        <v>15433</v>
      </c>
      <c r="B27286" s="2">
        <v>7.232011</v>
      </c>
      <c r="C27286" s="3">
        <v>805</v>
      </c>
      <c r="D27286" s="4">
        <v>38300</v>
      </c>
      <c r="E27286" t="s">
        <v>3141</v>
      </c>
      <c r="F27286" s="4" t="s">
        <v>3003</v>
      </c>
      <c r="G27286" s="5">
        <v>759</v>
      </c>
      <c r="H27286" s="6">
        <v>0.11198950000000001</v>
      </c>
      <c r="I27286" s="7">
        <v>40</v>
      </c>
    </row>
    <row r="27287" spans="1:11" x14ac:dyDescent="0.25">
      <c r="A27287">
        <v>17982</v>
      </c>
      <c r="B27287" s="2">
        <v>7.2317600000000004</v>
      </c>
      <c r="C27287" s="3">
        <v>419</v>
      </c>
      <c r="D27287" s="4">
        <v>39060</v>
      </c>
      <c r="E27287" t="s">
        <v>3941</v>
      </c>
      <c r="F27287" s="4" t="s">
        <v>3003</v>
      </c>
      <c r="G27287" s="5">
        <v>293</v>
      </c>
      <c r="H27287" s="6">
        <v>8.8435399999999997E-2</v>
      </c>
      <c r="I27287" s="7">
        <v>44.063000000000002</v>
      </c>
    </row>
    <row r="27288" spans="1:11" x14ac:dyDescent="0.25">
      <c r="A27288">
        <v>96013</v>
      </c>
      <c r="B27288" s="2">
        <v>7.2310100000000004</v>
      </c>
      <c r="C27288" s="3">
        <v>3881</v>
      </c>
      <c r="D27288" s="4">
        <v>39820</v>
      </c>
      <c r="E27288" t="s">
        <v>16027</v>
      </c>
      <c r="F27288" s="4" t="s">
        <v>15368</v>
      </c>
      <c r="G27288" s="5">
        <v>2841</v>
      </c>
      <c r="H27288" s="6">
        <v>9.5036999999999996E-2</v>
      </c>
      <c r="I27288" s="7">
        <v>42.921999999999997</v>
      </c>
      <c r="J27288" s="2">
        <v>63</v>
      </c>
      <c r="K27288">
        <v>3</v>
      </c>
    </row>
    <row r="27289" spans="1:11" x14ac:dyDescent="0.25">
      <c r="A27289">
        <v>95935</v>
      </c>
      <c r="B27289" s="2">
        <v>7.2302160000000004</v>
      </c>
      <c r="C27289" s="3">
        <v>593</v>
      </c>
      <c r="D27289" s="4">
        <v>49700</v>
      </c>
      <c r="E27289" t="s">
        <v>16003</v>
      </c>
      <c r="F27289" s="4" t="s">
        <v>15368</v>
      </c>
      <c r="G27289" s="5">
        <v>476</v>
      </c>
      <c r="H27289" s="6">
        <v>0.13025210000000001</v>
      </c>
      <c r="I27289" s="7">
        <v>36.835999999999999</v>
      </c>
    </row>
    <row r="27290" spans="1:11" x14ac:dyDescent="0.25">
      <c r="A27290">
        <v>72031</v>
      </c>
      <c r="B27290" s="2">
        <v>7.2289789999999998</v>
      </c>
      <c r="C27290" s="3">
        <v>6934</v>
      </c>
      <c r="E27290" t="s">
        <v>168</v>
      </c>
      <c r="F27290" s="4" t="s">
        <v>13183</v>
      </c>
      <c r="G27290" s="5">
        <v>4686</v>
      </c>
      <c r="H27290" s="6">
        <v>0.1164924</v>
      </c>
      <c r="I27290" s="7">
        <v>39.213000000000001</v>
      </c>
    </row>
    <row r="27291" spans="1:11" x14ac:dyDescent="0.25">
      <c r="A27291">
        <v>38626</v>
      </c>
      <c r="B27291" s="2">
        <v>7.2276600000000002</v>
      </c>
      <c r="C27291" s="3">
        <v>1164</v>
      </c>
      <c r="D27291" s="4">
        <v>32820</v>
      </c>
      <c r="E27291" t="s">
        <v>2964</v>
      </c>
      <c r="F27291" s="4" t="s">
        <v>7633</v>
      </c>
      <c r="G27291" s="5">
        <v>818</v>
      </c>
      <c r="H27291" s="6">
        <v>0.16748170000000001</v>
      </c>
      <c r="I27291" s="7">
        <v>30.4</v>
      </c>
    </row>
    <row r="27292" spans="1:11" x14ac:dyDescent="0.25">
      <c r="A27292">
        <v>51451</v>
      </c>
      <c r="B27292" s="2">
        <v>7.2274469999999997</v>
      </c>
      <c r="C27292" s="3">
        <v>101</v>
      </c>
      <c r="E27292" t="s">
        <v>90</v>
      </c>
      <c r="F27292" s="4" t="s">
        <v>9593</v>
      </c>
      <c r="G27292" s="5">
        <v>65</v>
      </c>
      <c r="H27292" s="6">
        <v>7.5757599999999994E-2</v>
      </c>
      <c r="I27292" s="7">
        <v>46.25</v>
      </c>
    </row>
    <row r="27293" spans="1:11" x14ac:dyDescent="0.25">
      <c r="A27293">
        <v>29554</v>
      </c>
      <c r="B27293" s="2">
        <v>7.2258889999999996</v>
      </c>
      <c r="C27293" s="3">
        <v>9131</v>
      </c>
      <c r="D27293" s="4">
        <v>23860</v>
      </c>
      <c r="E27293" t="s">
        <v>6265</v>
      </c>
      <c r="F27293" s="4" t="s">
        <v>6130</v>
      </c>
      <c r="G27293" s="5">
        <v>6438</v>
      </c>
      <c r="H27293" s="6">
        <v>9.7701099999999999E-2</v>
      </c>
      <c r="I27293" s="7">
        <v>42.454999999999998</v>
      </c>
    </row>
    <row r="27294" spans="1:11" x14ac:dyDescent="0.25">
      <c r="A27294">
        <v>46063</v>
      </c>
      <c r="B27294" s="2">
        <v>7.2242810000000004</v>
      </c>
      <c r="C27294" s="3">
        <v>425</v>
      </c>
      <c r="D27294" s="4">
        <v>26900</v>
      </c>
      <c r="E27294" t="s">
        <v>8812</v>
      </c>
      <c r="F27294" s="4" t="s">
        <v>8800</v>
      </c>
      <c r="G27294" s="5">
        <v>277</v>
      </c>
      <c r="H27294" s="6">
        <v>0.1371841</v>
      </c>
      <c r="I27294" s="7">
        <v>35.625</v>
      </c>
    </row>
    <row r="27295" spans="1:11" x14ac:dyDescent="0.25">
      <c r="A27295">
        <v>62942</v>
      </c>
      <c r="B27295" s="2">
        <v>7.2241179999999998</v>
      </c>
      <c r="C27295" s="3">
        <v>492</v>
      </c>
      <c r="D27295" s="4">
        <v>16060</v>
      </c>
      <c r="E27295" t="s">
        <v>12077</v>
      </c>
      <c r="F27295" s="4" t="s">
        <v>11490</v>
      </c>
      <c r="G27295" s="5">
        <v>397</v>
      </c>
      <c r="H27295" s="6">
        <v>5.03778E-2</v>
      </c>
      <c r="I27295" s="7">
        <v>50.625</v>
      </c>
    </row>
    <row r="27296" spans="1:11" x14ac:dyDescent="0.25">
      <c r="A27296">
        <v>75042</v>
      </c>
      <c r="B27296" s="2">
        <v>7.2187190000000001</v>
      </c>
      <c r="C27296" s="3">
        <v>39229</v>
      </c>
      <c r="D27296" s="4">
        <v>19100</v>
      </c>
      <c r="E27296" t="s">
        <v>1001</v>
      </c>
      <c r="F27296" s="4" t="s">
        <v>13752</v>
      </c>
      <c r="G27296" s="5">
        <v>22162</v>
      </c>
      <c r="H27296" s="6">
        <v>0.119574</v>
      </c>
      <c r="I27296" s="7">
        <v>38.661000000000001</v>
      </c>
      <c r="J27296" s="2">
        <v>46.6</v>
      </c>
      <c r="K27296">
        <v>5</v>
      </c>
    </row>
    <row r="27297" spans="1:11" x14ac:dyDescent="0.25">
      <c r="A27297">
        <v>75460</v>
      </c>
      <c r="B27297" s="2">
        <v>7.2099029999999997</v>
      </c>
      <c r="C27297" s="3">
        <v>22319</v>
      </c>
      <c r="D27297" s="4">
        <v>37580</v>
      </c>
      <c r="E27297" t="s">
        <v>4342</v>
      </c>
      <c r="F27297" s="4" t="s">
        <v>13752</v>
      </c>
      <c r="G27297" s="5">
        <v>14684</v>
      </c>
      <c r="H27297" s="6">
        <v>0.1193816</v>
      </c>
      <c r="I27297" s="7">
        <v>38.689</v>
      </c>
      <c r="J27297" s="2">
        <v>54.75</v>
      </c>
      <c r="K27297">
        <v>4</v>
      </c>
    </row>
    <row r="27298" spans="1:11" x14ac:dyDescent="0.25">
      <c r="A27298">
        <v>31096</v>
      </c>
      <c r="B27298" s="2">
        <v>7.2051699999999999</v>
      </c>
      <c r="C27298" s="3">
        <v>7242</v>
      </c>
      <c r="D27298" s="4">
        <v>20140</v>
      </c>
      <c r="E27298" t="s">
        <v>3796</v>
      </c>
      <c r="F27298" s="4" t="s">
        <v>6363</v>
      </c>
      <c r="G27298" s="5">
        <v>5103</v>
      </c>
      <c r="H27298" s="6">
        <v>8.93592E-2</v>
      </c>
      <c r="I27298" s="7">
        <v>43.872999999999998</v>
      </c>
      <c r="J27298" s="2">
        <v>44</v>
      </c>
      <c r="K27298">
        <v>1</v>
      </c>
    </row>
    <row r="27299" spans="1:11" x14ac:dyDescent="0.25">
      <c r="A27299">
        <v>17066</v>
      </c>
      <c r="B27299" s="2">
        <v>7.2030950000000002</v>
      </c>
      <c r="C27299" s="3">
        <v>5097</v>
      </c>
      <c r="D27299" s="4">
        <v>26500</v>
      </c>
      <c r="E27299" t="s">
        <v>3706</v>
      </c>
      <c r="F27299" s="4" t="s">
        <v>3003</v>
      </c>
      <c r="G27299" s="5">
        <v>3572</v>
      </c>
      <c r="H27299" s="6">
        <v>0.11058229999999999</v>
      </c>
      <c r="I27299" s="7">
        <v>40.203000000000003</v>
      </c>
      <c r="J27299" s="2">
        <v>75</v>
      </c>
      <c r="K27299">
        <v>1</v>
      </c>
    </row>
    <row r="27300" spans="1:11" x14ac:dyDescent="0.25">
      <c r="A27300">
        <v>82644</v>
      </c>
      <c r="B27300" s="2">
        <v>7.2020080000000002</v>
      </c>
      <c r="C27300" s="3">
        <v>1549</v>
      </c>
      <c r="D27300" s="4">
        <v>16220</v>
      </c>
      <c r="E27300" t="s">
        <v>3659</v>
      </c>
      <c r="F27300" s="4" t="s">
        <v>14657</v>
      </c>
      <c r="G27300" s="5">
        <v>970</v>
      </c>
      <c r="H27300" s="6">
        <v>0.1051546</v>
      </c>
      <c r="I27300" s="7">
        <v>41.14</v>
      </c>
    </row>
    <row r="27301" spans="1:11" x14ac:dyDescent="0.25">
      <c r="A27301">
        <v>39342</v>
      </c>
      <c r="B27301" s="2">
        <v>7.2015659999999997</v>
      </c>
      <c r="C27301" s="3">
        <v>1361</v>
      </c>
      <c r="D27301" s="4">
        <v>32940</v>
      </c>
      <c r="E27301" t="s">
        <v>445</v>
      </c>
      <c r="F27301" s="4" t="s">
        <v>7633</v>
      </c>
      <c r="G27301" s="5">
        <v>876</v>
      </c>
      <c r="H27301" s="6">
        <v>0.1117446</v>
      </c>
      <c r="I27301" s="7">
        <v>40</v>
      </c>
    </row>
    <row r="27302" spans="1:11" x14ac:dyDescent="0.25">
      <c r="A27302">
        <v>42047</v>
      </c>
      <c r="B27302" s="2">
        <v>7.201314</v>
      </c>
      <c r="C27302" s="3">
        <v>280</v>
      </c>
      <c r="D27302" s="4">
        <v>37140</v>
      </c>
      <c r="E27302" t="s">
        <v>668</v>
      </c>
      <c r="F27302" s="4" t="s">
        <v>7883</v>
      </c>
      <c r="G27302" s="5">
        <v>173</v>
      </c>
      <c r="H27302" s="6">
        <v>0</v>
      </c>
      <c r="I27302" s="7">
        <v>59.31</v>
      </c>
    </row>
    <row r="27303" spans="1:11" x14ac:dyDescent="0.25">
      <c r="A27303">
        <v>95562</v>
      </c>
      <c r="B27303" s="2">
        <v>7.2006589999999999</v>
      </c>
      <c r="C27303" s="3">
        <v>3434</v>
      </c>
      <c r="D27303" s="4">
        <v>21700</v>
      </c>
      <c r="E27303" t="s">
        <v>15937</v>
      </c>
      <c r="F27303" s="4" t="s">
        <v>15368</v>
      </c>
      <c r="G27303" s="5">
        <v>2566</v>
      </c>
      <c r="H27303" s="6">
        <v>0.1036229</v>
      </c>
      <c r="I27303" s="7">
        <v>41.401000000000003</v>
      </c>
    </row>
    <row r="27304" spans="1:11" x14ac:dyDescent="0.25">
      <c r="A27304">
        <v>13302</v>
      </c>
      <c r="B27304" s="2">
        <v>7.1997799999999996</v>
      </c>
      <c r="C27304" s="3">
        <v>1550</v>
      </c>
      <c r="D27304" s="4">
        <v>45060</v>
      </c>
      <c r="E27304" t="s">
        <v>2549</v>
      </c>
      <c r="F27304" s="4" t="s">
        <v>1280</v>
      </c>
      <c r="G27304" s="5">
        <v>1098</v>
      </c>
      <c r="H27304" s="6">
        <v>7.5523199999999999E-2</v>
      </c>
      <c r="I27304" s="7">
        <v>46.25</v>
      </c>
      <c r="J27304" s="2">
        <v>39</v>
      </c>
      <c r="K27304">
        <v>1</v>
      </c>
    </row>
    <row r="27305" spans="1:11" x14ac:dyDescent="0.25">
      <c r="A27305">
        <v>70807</v>
      </c>
      <c r="B27305" s="2">
        <v>7.1970000000000001</v>
      </c>
      <c r="C27305" s="3">
        <v>19364</v>
      </c>
      <c r="D27305" s="4">
        <v>12940</v>
      </c>
      <c r="E27305" t="s">
        <v>13089</v>
      </c>
      <c r="F27305" s="4" t="s">
        <v>12927</v>
      </c>
      <c r="G27305" s="5">
        <v>10515</v>
      </c>
      <c r="H27305" s="6">
        <v>0.16793459999999999</v>
      </c>
      <c r="I27305" s="7">
        <v>30.28</v>
      </c>
      <c r="J27305" s="2">
        <v>34</v>
      </c>
      <c r="K27305">
        <v>2</v>
      </c>
    </row>
    <row r="27306" spans="1:11" x14ac:dyDescent="0.25">
      <c r="A27306">
        <v>63056</v>
      </c>
      <c r="B27306" s="2">
        <v>7.1941800000000002</v>
      </c>
      <c r="C27306" s="3">
        <v>1986</v>
      </c>
      <c r="D27306" s="4">
        <v>41180</v>
      </c>
      <c r="E27306" t="s">
        <v>5455</v>
      </c>
      <c r="F27306" s="4" t="s">
        <v>12102</v>
      </c>
      <c r="G27306" s="5">
        <v>1259</v>
      </c>
      <c r="H27306" s="6">
        <v>7.69841E-2</v>
      </c>
      <c r="I27306" s="7">
        <v>45.99</v>
      </c>
    </row>
    <row r="27307" spans="1:11" x14ac:dyDescent="0.25">
      <c r="A27307">
        <v>35954</v>
      </c>
      <c r="B27307" s="2">
        <v>7.1919050000000002</v>
      </c>
      <c r="C27307" s="3">
        <v>11996</v>
      </c>
      <c r="D27307" s="4">
        <v>23460</v>
      </c>
      <c r="E27307" t="s">
        <v>7154</v>
      </c>
      <c r="F27307" s="4" t="s">
        <v>7027</v>
      </c>
      <c r="G27307" s="5">
        <v>8248</v>
      </c>
      <c r="H27307" s="6">
        <v>0.1046314</v>
      </c>
      <c r="I27307" s="7">
        <v>41.21</v>
      </c>
      <c r="J27307" s="2">
        <v>58.5</v>
      </c>
      <c r="K27307">
        <v>2</v>
      </c>
    </row>
    <row r="27308" spans="1:11" x14ac:dyDescent="0.25">
      <c r="A27308">
        <v>27379</v>
      </c>
      <c r="B27308" s="2">
        <v>7.189057</v>
      </c>
      <c r="C27308" s="3">
        <v>5427</v>
      </c>
      <c r="E27308" t="s">
        <v>5709</v>
      </c>
      <c r="F27308" s="4" t="s">
        <v>5642</v>
      </c>
      <c r="G27308" s="5">
        <v>3653</v>
      </c>
      <c r="H27308" s="6">
        <v>0.1122365</v>
      </c>
      <c r="I27308" s="7">
        <v>39.893999999999998</v>
      </c>
      <c r="J27308" s="2">
        <v>42</v>
      </c>
      <c r="K27308">
        <v>1</v>
      </c>
    </row>
    <row r="27309" spans="1:11" x14ac:dyDescent="0.25">
      <c r="A27309">
        <v>68761</v>
      </c>
      <c r="B27309" s="2">
        <v>7.1881069999999996</v>
      </c>
      <c r="C27309" s="3">
        <v>444</v>
      </c>
      <c r="E27309" t="s">
        <v>1270</v>
      </c>
      <c r="F27309" s="4" t="s">
        <v>12738</v>
      </c>
      <c r="G27309" s="5">
        <v>317</v>
      </c>
      <c r="H27309" s="6">
        <v>9.7791799999999998E-2</v>
      </c>
      <c r="I27309" s="7">
        <v>42.386000000000003</v>
      </c>
    </row>
    <row r="27310" spans="1:11" x14ac:dyDescent="0.25">
      <c r="A27310">
        <v>88230</v>
      </c>
      <c r="B27310" s="2">
        <v>7.1872530000000001</v>
      </c>
      <c r="C27310" s="3">
        <v>5355</v>
      </c>
      <c r="D27310" s="4">
        <v>40740</v>
      </c>
      <c r="E27310" t="s">
        <v>997</v>
      </c>
      <c r="F27310" s="4" t="s">
        <v>15124</v>
      </c>
      <c r="G27310" s="5">
        <v>3246</v>
      </c>
      <c r="H27310" s="6">
        <v>6.6830899999999999E-2</v>
      </c>
      <c r="I27310" s="7">
        <v>47.734000000000002</v>
      </c>
    </row>
    <row r="27311" spans="1:11" x14ac:dyDescent="0.25">
      <c r="A27311">
        <v>75846</v>
      </c>
      <c r="B27311" s="2">
        <v>7.1860220000000004</v>
      </c>
      <c r="C27311" s="3">
        <v>2776</v>
      </c>
      <c r="E27311" t="s">
        <v>2213</v>
      </c>
      <c r="F27311" s="4" t="s">
        <v>13752</v>
      </c>
      <c r="G27311" s="5">
        <v>1891</v>
      </c>
      <c r="H27311" s="6">
        <v>8.5668999999999995E-2</v>
      </c>
      <c r="I27311" s="7">
        <v>44.473999999999997</v>
      </c>
    </row>
    <row r="27312" spans="1:11" x14ac:dyDescent="0.25">
      <c r="A27312">
        <v>48445</v>
      </c>
      <c r="B27312" s="2">
        <v>7.1853309999999997</v>
      </c>
      <c r="C27312" s="3">
        <v>1381</v>
      </c>
      <c r="E27312" t="s">
        <v>9195</v>
      </c>
      <c r="F27312" s="4" t="s">
        <v>9106</v>
      </c>
      <c r="G27312" s="5">
        <v>1000</v>
      </c>
      <c r="H27312" s="6">
        <v>9.2999999999999999E-2</v>
      </c>
      <c r="I27312" s="7">
        <v>43.203000000000003</v>
      </c>
    </row>
    <row r="27313" spans="1:12" x14ac:dyDescent="0.25">
      <c r="A27313">
        <v>43903</v>
      </c>
      <c r="B27313" s="2">
        <v>7.1847060000000003</v>
      </c>
      <c r="C27313" s="3">
        <v>2112</v>
      </c>
      <c r="D27313" s="4">
        <v>15940</v>
      </c>
      <c r="E27313" t="s">
        <v>2076</v>
      </c>
      <c r="F27313" s="4" t="s">
        <v>8295</v>
      </c>
      <c r="G27313" s="5">
        <v>1610</v>
      </c>
      <c r="H27313" s="6">
        <v>5.21415E-2</v>
      </c>
      <c r="I27313" s="7">
        <v>50.262</v>
      </c>
      <c r="J27313" s="2">
        <v>71</v>
      </c>
      <c r="K27313">
        <v>1</v>
      </c>
    </row>
    <row r="27314" spans="1:12" x14ac:dyDescent="0.25">
      <c r="A27314">
        <v>96109</v>
      </c>
      <c r="B27314" s="2">
        <v>7.1841749999999998</v>
      </c>
      <c r="C27314" s="3">
        <v>731</v>
      </c>
      <c r="D27314" s="4">
        <v>45000</v>
      </c>
      <c r="E27314" t="s">
        <v>7618</v>
      </c>
      <c r="F27314" s="4" t="s">
        <v>15368</v>
      </c>
      <c r="G27314" s="5">
        <v>606</v>
      </c>
      <c r="H27314" s="6">
        <v>4.7854800000000003E-2</v>
      </c>
      <c r="I27314" s="7">
        <v>51</v>
      </c>
    </row>
    <row r="27315" spans="1:12" x14ac:dyDescent="0.25">
      <c r="A27315">
        <v>24265</v>
      </c>
      <c r="B27315" s="2">
        <v>7.1839019999999998</v>
      </c>
      <c r="C27315" s="3">
        <v>644</v>
      </c>
      <c r="E27315" t="s">
        <v>5017</v>
      </c>
      <c r="F27315" s="4" t="s">
        <v>4335</v>
      </c>
      <c r="G27315" s="5">
        <v>533</v>
      </c>
      <c r="H27315" s="6">
        <v>0.10861419999999999</v>
      </c>
      <c r="I27315" s="7">
        <v>40.5</v>
      </c>
      <c r="J27315" s="2">
        <v>56</v>
      </c>
      <c r="K27315">
        <v>1</v>
      </c>
    </row>
    <row r="27316" spans="1:12" x14ac:dyDescent="0.25">
      <c r="A27316">
        <v>63967</v>
      </c>
      <c r="B27316" s="2">
        <v>7.1834709999999999</v>
      </c>
      <c r="C27316" s="3">
        <v>1753</v>
      </c>
      <c r="D27316" s="4">
        <v>38740</v>
      </c>
      <c r="E27316" t="s">
        <v>1090</v>
      </c>
      <c r="F27316" s="4" t="s">
        <v>12102</v>
      </c>
      <c r="G27316" s="5">
        <v>1269</v>
      </c>
      <c r="H27316" s="6">
        <v>7.0866100000000001E-2</v>
      </c>
      <c r="I27316" s="7">
        <v>47.021999999999998</v>
      </c>
    </row>
    <row r="27317" spans="1:12" x14ac:dyDescent="0.25">
      <c r="A27317">
        <v>65486</v>
      </c>
      <c r="B27317" s="2">
        <v>7.1826410000000003</v>
      </c>
      <c r="C27317" s="3">
        <v>3551</v>
      </c>
      <c r="E27317" t="s">
        <v>12414</v>
      </c>
      <c r="F27317" s="4" t="s">
        <v>12102</v>
      </c>
      <c r="G27317" s="5">
        <v>2197</v>
      </c>
      <c r="H27317" s="6">
        <v>0.11743290000000001</v>
      </c>
      <c r="I27317" s="7">
        <v>38.973999999999997</v>
      </c>
    </row>
    <row r="27318" spans="1:12" x14ac:dyDescent="0.25">
      <c r="A27318">
        <v>89169</v>
      </c>
      <c r="B27318" s="2">
        <v>7.1786349999999999</v>
      </c>
      <c r="C27318" s="3">
        <v>21784</v>
      </c>
      <c r="D27318" s="4">
        <v>29820</v>
      </c>
      <c r="E27318" t="s">
        <v>15235</v>
      </c>
      <c r="F27318" s="4" t="s">
        <v>15318</v>
      </c>
      <c r="G27318" s="5">
        <v>14539</v>
      </c>
      <c r="H27318" s="6">
        <v>0.1421596</v>
      </c>
      <c r="I27318" s="7">
        <v>34.695999999999998</v>
      </c>
      <c r="J27318" s="2">
        <v>59.5</v>
      </c>
      <c r="K27318">
        <v>2</v>
      </c>
    </row>
    <row r="27319" spans="1:12" x14ac:dyDescent="0.25">
      <c r="A27319">
        <v>63137</v>
      </c>
      <c r="B27319" s="2">
        <v>7.1721469999999998</v>
      </c>
      <c r="C27319" s="3">
        <v>19965</v>
      </c>
      <c r="D27319" s="4">
        <v>41180</v>
      </c>
      <c r="E27319" t="s">
        <v>9297</v>
      </c>
      <c r="F27319" s="4" t="s">
        <v>12102</v>
      </c>
      <c r="G27319" s="5">
        <v>12567</v>
      </c>
      <c r="H27319" s="6">
        <v>0.1206238</v>
      </c>
      <c r="I27319" s="7">
        <v>38.417000000000002</v>
      </c>
      <c r="J27319" s="2">
        <v>43.9</v>
      </c>
      <c r="K27319">
        <v>10</v>
      </c>
      <c r="L27319" s="2">
        <v>71.599999999999994</v>
      </c>
    </row>
    <row r="27320" spans="1:12" x14ac:dyDescent="0.25">
      <c r="A27320">
        <v>74766</v>
      </c>
      <c r="B27320" s="2">
        <v>7.1689210000000001</v>
      </c>
      <c r="C27320" s="3">
        <v>1368</v>
      </c>
      <c r="E27320" t="s">
        <v>12147</v>
      </c>
      <c r="F27320" s="4" t="s">
        <v>13462</v>
      </c>
      <c r="G27320" s="5">
        <v>906</v>
      </c>
      <c r="H27320" s="6">
        <v>0.10596029999999999</v>
      </c>
      <c r="I27320" s="7">
        <v>40.950000000000003</v>
      </c>
    </row>
    <row r="27321" spans="1:12" x14ac:dyDescent="0.25">
      <c r="A27321">
        <v>92548</v>
      </c>
      <c r="B27321" s="2">
        <v>7.1676219999999997</v>
      </c>
      <c r="C27321" s="3">
        <v>7019</v>
      </c>
      <c r="D27321" s="4">
        <v>40140</v>
      </c>
      <c r="E27321" t="s">
        <v>6931</v>
      </c>
      <c r="F27321" s="4" t="s">
        <v>15368</v>
      </c>
      <c r="G27321" s="5">
        <v>4522</v>
      </c>
      <c r="H27321" s="6">
        <v>7.0307300000000003E-2</v>
      </c>
      <c r="I27321" s="7">
        <v>47.104999999999997</v>
      </c>
      <c r="J27321" s="2">
        <v>70</v>
      </c>
      <c r="K27321">
        <v>1</v>
      </c>
    </row>
    <row r="27322" spans="1:12" x14ac:dyDescent="0.25">
      <c r="A27322">
        <v>28521</v>
      </c>
      <c r="B27322" s="2">
        <v>7.1661520000000003</v>
      </c>
      <c r="C27322" s="3">
        <v>2148</v>
      </c>
      <c r="E27322" t="s">
        <v>5990</v>
      </c>
      <c r="F27322" s="4" t="s">
        <v>5642</v>
      </c>
      <c r="G27322" s="5">
        <v>1615</v>
      </c>
      <c r="H27322" s="6">
        <v>0.1133127</v>
      </c>
      <c r="I27322" s="7">
        <v>39.661999999999999</v>
      </c>
    </row>
    <row r="27323" spans="1:12" x14ac:dyDescent="0.25">
      <c r="A27323">
        <v>32323</v>
      </c>
      <c r="B27323" s="2">
        <v>7.165686</v>
      </c>
      <c r="C27323" s="3">
        <v>409</v>
      </c>
      <c r="E27323" t="s">
        <v>6750</v>
      </c>
      <c r="F27323" s="4" t="s">
        <v>6689</v>
      </c>
      <c r="G27323" s="5">
        <v>333</v>
      </c>
      <c r="H27323" s="6">
        <v>0.1111111</v>
      </c>
      <c r="I27323" s="7">
        <v>40.042000000000002</v>
      </c>
    </row>
    <row r="27324" spans="1:12" x14ac:dyDescent="0.25">
      <c r="A27324">
        <v>74740</v>
      </c>
      <c r="B27324" s="2">
        <v>7.1652690000000003</v>
      </c>
      <c r="C27324" s="3">
        <v>1963</v>
      </c>
      <c r="E27324" t="s">
        <v>1466</v>
      </c>
      <c r="F27324" s="4" t="s">
        <v>13462</v>
      </c>
      <c r="G27324" s="5">
        <v>1409</v>
      </c>
      <c r="H27324" s="6">
        <v>0.10638300000000001</v>
      </c>
      <c r="I27324" s="7">
        <v>40.854999999999997</v>
      </c>
    </row>
    <row r="27325" spans="1:12" x14ac:dyDescent="0.25">
      <c r="A27325">
        <v>89043</v>
      </c>
      <c r="B27325" s="2">
        <v>7.1647169999999996</v>
      </c>
      <c r="C27325" s="3">
        <v>1202</v>
      </c>
      <c r="E27325" t="s">
        <v>15333</v>
      </c>
      <c r="F27325" s="4" t="s">
        <v>15318</v>
      </c>
      <c r="G27325" s="5">
        <v>898</v>
      </c>
      <c r="H27325" s="6">
        <v>5.79065E-2</v>
      </c>
      <c r="I27325" s="7">
        <v>49.231000000000002</v>
      </c>
    </row>
    <row r="27326" spans="1:12" x14ac:dyDescent="0.25">
      <c r="A27326">
        <v>77705</v>
      </c>
      <c r="B27326" s="2">
        <v>7.1577650000000004</v>
      </c>
      <c r="C27326" s="3">
        <v>41368</v>
      </c>
      <c r="D27326" s="4">
        <v>13140</v>
      </c>
      <c r="E27326" t="s">
        <v>7798</v>
      </c>
      <c r="F27326" s="4" t="s">
        <v>13752</v>
      </c>
      <c r="G27326" s="5">
        <v>28149</v>
      </c>
      <c r="H27326" s="6">
        <v>8.5580299999999998E-2</v>
      </c>
      <c r="I27326" s="7">
        <v>44.444000000000003</v>
      </c>
      <c r="J27326" s="2">
        <v>46.5</v>
      </c>
      <c r="K27326">
        <v>6</v>
      </c>
    </row>
    <row r="27327" spans="1:12" x14ac:dyDescent="0.25">
      <c r="A27327">
        <v>43126</v>
      </c>
      <c r="B27327" s="2">
        <v>7.1509660000000004</v>
      </c>
      <c r="C27327" s="3">
        <v>377</v>
      </c>
      <c r="D27327" s="4">
        <v>18140</v>
      </c>
      <c r="E27327" t="s">
        <v>3725</v>
      </c>
      <c r="F27327" s="4" t="s">
        <v>8295</v>
      </c>
      <c r="G27327" s="5">
        <v>261</v>
      </c>
      <c r="H27327" s="6">
        <v>9.9236599999999994E-2</v>
      </c>
      <c r="I27327" s="7">
        <v>42.082999999999998</v>
      </c>
    </row>
    <row r="27328" spans="1:12" x14ac:dyDescent="0.25">
      <c r="A27328">
        <v>46105</v>
      </c>
      <c r="B27328" s="2">
        <v>7.1505809999999999</v>
      </c>
      <c r="C27328" s="3">
        <v>2237</v>
      </c>
      <c r="D27328" s="4">
        <v>26900</v>
      </c>
      <c r="E27328" t="s">
        <v>2699</v>
      </c>
      <c r="F27328" s="4" t="s">
        <v>8800</v>
      </c>
      <c r="G27328" s="5">
        <v>1345</v>
      </c>
      <c r="H27328" s="6">
        <v>5.5762100000000002E-2</v>
      </c>
      <c r="I27328" s="7">
        <v>49.593000000000004</v>
      </c>
    </row>
    <row r="27329" spans="1:11" x14ac:dyDescent="0.25">
      <c r="A27329">
        <v>50116</v>
      </c>
      <c r="B27329" s="2">
        <v>7.1502239999999997</v>
      </c>
      <c r="C27329" s="3">
        <v>216</v>
      </c>
      <c r="E27329" t="s">
        <v>2580</v>
      </c>
      <c r="F27329" s="4" t="s">
        <v>9593</v>
      </c>
      <c r="G27329" s="5">
        <v>138</v>
      </c>
      <c r="H27329" s="6">
        <v>6.4748200000000006E-2</v>
      </c>
      <c r="I27329" s="7">
        <v>48.036000000000001</v>
      </c>
    </row>
    <row r="27330" spans="1:11" x14ac:dyDescent="0.25">
      <c r="A27330">
        <v>26031</v>
      </c>
      <c r="B27330" s="2">
        <v>7.1499030000000001</v>
      </c>
      <c r="C27330" s="3">
        <v>1628</v>
      </c>
      <c r="D27330" s="4">
        <v>48540</v>
      </c>
      <c r="E27330" t="s">
        <v>5466</v>
      </c>
      <c r="F27330" s="4" t="s">
        <v>5144</v>
      </c>
      <c r="G27330" s="5">
        <v>1195</v>
      </c>
      <c r="H27330" s="6">
        <v>9.28094E-2</v>
      </c>
      <c r="I27330" s="7">
        <v>43.185000000000002</v>
      </c>
      <c r="J27330" s="2">
        <v>46</v>
      </c>
      <c r="K27330">
        <v>1</v>
      </c>
    </row>
    <row r="27331" spans="1:11" x14ac:dyDescent="0.25">
      <c r="A27331">
        <v>62807</v>
      </c>
      <c r="B27331" s="2">
        <v>7.1494580000000001</v>
      </c>
      <c r="C27331" s="3">
        <v>1024</v>
      </c>
      <c r="D27331" s="4">
        <v>16460</v>
      </c>
      <c r="E27331" t="s">
        <v>2902</v>
      </c>
      <c r="F27331" s="4" t="s">
        <v>11490</v>
      </c>
      <c r="G27331" s="5">
        <v>660</v>
      </c>
      <c r="H27331" s="6">
        <v>5.7575800000000003E-2</v>
      </c>
      <c r="I27331" s="7">
        <v>49.271000000000001</v>
      </c>
    </row>
    <row r="27332" spans="1:11" x14ac:dyDescent="0.25">
      <c r="A27332">
        <v>27986</v>
      </c>
      <c r="B27332" s="2">
        <v>7.1486660000000004</v>
      </c>
      <c r="C27332" s="3">
        <v>3165</v>
      </c>
      <c r="E27332" t="s">
        <v>5850</v>
      </c>
      <c r="F27332" s="4" t="s">
        <v>5642</v>
      </c>
      <c r="G27332" s="5">
        <v>2644</v>
      </c>
      <c r="H27332" s="6">
        <v>0.13194710000000001</v>
      </c>
      <c r="I27332" s="7">
        <v>36.417000000000002</v>
      </c>
      <c r="J27332" s="2">
        <v>55</v>
      </c>
      <c r="K27332">
        <v>1</v>
      </c>
    </row>
    <row r="27333" spans="1:11" x14ac:dyDescent="0.25">
      <c r="A27333">
        <v>99138</v>
      </c>
      <c r="B27333" s="2">
        <v>7.1478380000000001</v>
      </c>
      <c r="C27333" s="3">
        <v>1195</v>
      </c>
      <c r="E27333" t="s">
        <v>16567</v>
      </c>
      <c r="F27333" s="4" t="s">
        <v>16344</v>
      </c>
      <c r="G27333" s="5">
        <v>814</v>
      </c>
      <c r="H27333" s="6">
        <v>0.1535627</v>
      </c>
      <c r="I27333" s="7">
        <v>32.679000000000002</v>
      </c>
    </row>
    <row r="27334" spans="1:11" x14ac:dyDescent="0.25">
      <c r="A27334">
        <v>32053</v>
      </c>
      <c r="B27334" s="2">
        <v>7.1470010000000004</v>
      </c>
      <c r="C27334" s="3">
        <v>3831</v>
      </c>
      <c r="E27334" t="s">
        <v>6697</v>
      </c>
      <c r="F27334" s="4" t="s">
        <v>6689</v>
      </c>
      <c r="G27334" s="5">
        <v>2687</v>
      </c>
      <c r="H27334" s="6">
        <v>0.116859</v>
      </c>
      <c r="I27334" s="7">
        <v>39.020000000000003</v>
      </c>
    </row>
    <row r="27335" spans="1:11" x14ac:dyDescent="0.25">
      <c r="A27335">
        <v>79903</v>
      </c>
      <c r="B27335" s="2">
        <v>7.1434350000000002</v>
      </c>
      <c r="C27335" s="3">
        <v>17795</v>
      </c>
      <c r="D27335" s="4">
        <v>21340</v>
      </c>
      <c r="E27335" t="s">
        <v>11792</v>
      </c>
      <c r="F27335" s="4" t="s">
        <v>13752</v>
      </c>
      <c r="G27335" s="5">
        <v>12213</v>
      </c>
      <c r="H27335" s="6">
        <v>0.1427051</v>
      </c>
      <c r="I27335" s="7">
        <v>34.543999999999997</v>
      </c>
      <c r="J27335" s="2">
        <v>38</v>
      </c>
      <c r="K27335">
        <v>5</v>
      </c>
    </row>
    <row r="27336" spans="1:11" x14ac:dyDescent="0.25">
      <c r="A27336">
        <v>44653</v>
      </c>
      <c r="B27336" s="2">
        <v>7.140396</v>
      </c>
      <c r="C27336" s="3">
        <v>799</v>
      </c>
      <c r="D27336" s="4">
        <v>35420</v>
      </c>
      <c r="E27336" t="s">
        <v>8587</v>
      </c>
      <c r="F27336" s="4" t="s">
        <v>8295</v>
      </c>
      <c r="G27336" s="5">
        <v>493</v>
      </c>
      <c r="H27336" s="6">
        <v>5.8823500000000001E-2</v>
      </c>
      <c r="I27336" s="7">
        <v>49.037999999999997</v>
      </c>
    </row>
    <row r="27337" spans="1:11" x14ac:dyDescent="0.25">
      <c r="A27337">
        <v>27589</v>
      </c>
      <c r="B27337" s="2">
        <v>7.1389620000000003</v>
      </c>
      <c r="C27337" s="3">
        <v>8210</v>
      </c>
      <c r="E27337" t="s">
        <v>4357</v>
      </c>
      <c r="F27337" s="4" t="s">
        <v>5642</v>
      </c>
      <c r="G27337" s="5">
        <v>5501</v>
      </c>
      <c r="H27337" s="6">
        <v>0.11486730000000001</v>
      </c>
      <c r="I27337" s="7">
        <v>39.351999999999997</v>
      </c>
    </row>
    <row r="27338" spans="1:11" x14ac:dyDescent="0.25">
      <c r="A27338">
        <v>29434</v>
      </c>
      <c r="B27338" s="2">
        <v>7.1370380000000004</v>
      </c>
      <c r="C27338" s="3">
        <v>551</v>
      </c>
      <c r="D27338" s="4">
        <v>16700</v>
      </c>
      <c r="E27338" t="s">
        <v>6225</v>
      </c>
      <c r="F27338" s="4" t="s">
        <v>6130</v>
      </c>
      <c r="G27338" s="5">
        <v>356</v>
      </c>
      <c r="H27338" s="6">
        <v>7.5842699999999999E-2</v>
      </c>
      <c r="I27338" s="7">
        <v>46.094000000000001</v>
      </c>
      <c r="J27338" s="2">
        <v>37</v>
      </c>
      <c r="K27338">
        <v>1</v>
      </c>
    </row>
    <row r="27339" spans="1:11" x14ac:dyDescent="0.25">
      <c r="A27339">
        <v>72437</v>
      </c>
      <c r="B27339" s="2">
        <v>7.1370380000000004</v>
      </c>
      <c r="C27339" s="3">
        <v>3214</v>
      </c>
      <c r="D27339" s="4">
        <v>27860</v>
      </c>
      <c r="E27339" t="s">
        <v>3509</v>
      </c>
      <c r="F27339" s="4" t="s">
        <v>13183</v>
      </c>
      <c r="G27339" s="5">
        <v>2176</v>
      </c>
      <c r="H27339" s="6">
        <v>9.6507399999999993E-2</v>
      </c>
      <c r="I27339" s="7">
        <v>42.523000000000003</v>
      </c>
    </row>
    <row r="27340" spans="1:11" x14ac:dyDescent="0.25">
      <c r="A27340">
        <v>24378</v>
      </c>
      <c r="B27340" s="2">
        <v>7.1361790000000003</v>
      </c>
      <c r="C27340" s="3">
        <v>1286</v>
      </c>
      <c r="E27340" t="s">
        <v>5057</v>
      </c>
      <c r="F27340" s="4" t="s">
        <v>4335</v>
      </c>
      <c r="G27340" s="5">
        <v>1047</v>
      </c>
      <c r="H27340" s="6">
        <v>0.11079269999999999</v>
      </c>
      <c r="I27340" s="7">
        <v>40.052</v>
      </c>
    </row>
    <row r="27341" spans="1:11" x14ac:dyDescent="0.25">
      <c r="A27341">
        <v>73111</v>
      </c>
      <c r="B27341" s="2">
        <v>7.1340919999999999</v>
      </c>
      <c r="C27341" s="3">
        <v>11413</v>
      </c>
      <c r="D27341" s="4">
        <v>36420</v>
      </c>
      <c r="E27341" t="s">
        <v>13492</v>
      </c>
      <c r="F27341" s="4" t="s">
        <v>13462</v>
      </c>
      <c r="G27341" s="5">
        <v>7673</v>
      </c>
      <c r="H27341" s="6">
        <v>0.15702369999999999</v>
      </c>
      <c r="I27341" s="7">
        <v>32.06</v>
      </c>
      <c r="J27341" s="2">
        <v>38.799999999999997</v>
      </c>
      <c r="K27341">
        <v>5</v>
      </c>
    </row>
    <row r="27342" spans="1:11" x14ac:dyDescent="0.25">
      <c r="A27342">
        <v>31795</v>
      </c>
      <c r="B27342" s="2">
        <v>7.1319169999999996</v>
      </c>
      <c r="C27342" s="3">
        <v>2378</v>
      </c>
      <c r="D27342" s="4">
        <v>10500</v>
      </c>
      <c r="E27342" t="s">
        <v>6672</v>
      </c>
      <c r="F27342" s="4" t="s">
        <v>6363</v>
      </c>
      <c r="G27342" s="5">
        <v>1414</v>
      </c>
      <c r="H27342" s="6">
        <v>6.6431100000000007E-2</v>
      </c>
      <c r="I27342" s="7">
        <v>47.707999999999998</v>
      </c>
    </row>
    <row r="27343" spans="1:11" x14ac:dyDescent="0.25">
      <c r="A27343">
        <v>27248</v>
      </c>
      <c r="B27343" s="2">
        <v>7.130795</v>
      </c>
      <c r="C27343" s="3">
        <v>4928</v>
      </c>
      <c r="D27343" s="4">
        <v>24660</v>
      </c>
      <c r="E27343" t="s">
        <v>1680</v>
      </c>
      <c r="F27343" s="4" t="s">
        <v>5642</v>
      </c>
      <c r="G27343" s="5">
        <v>3265</v>
      </c>
      <c r="H27343" s="6">
        <v>0.1029096</v>
      </c>
      <c r="I27343" s="7">
        <v>41.402000000000001</v>
      </c>
    </row>
    <row r="27344" spans="1:11" x14ac:dyDescent="0.25">
      <c r="A27344">
        <v>38034</v>
      </c>
      <c r="B27344" s="2">
        <v>7.1295359999999999</v>
      </c>
      <c r="C27344" s="3">
        <v>3006</v>
      </c>
      <c r="D27344" s="4">
        <v>27180</v>
      </c>
      <c r="E27344" t="s">
        <v>868</v>
      </c>
      <c r="F27344" s="4" t="s">
        <v>7348</v>
      </c>
      <c r="G27344" s="5">
        <v>1985</v>
      </c>
      <c r="H27344" s="6">
        <v>9.1183899999999998E-2</v>
      </c>
      <c r="I27344" s="7">
        <v>43.426000000000002</v>
      </c>
      <c r="J27344" s="2">
        <v>53</v>
      </c>
      <c r="K27344">
        <v>1</v>
      </c>
    </row>
    <row r="27345" spans="1:12" x14ac:dyDescent="0.25">
      <c r="A27345">
        <v>97874</v>
      </c>
      <c r="B27345" s="2">
        <v>7.1290019999999998</v>
      </c>
      <c r="C27345" s="3">
        <v>307</v>
      </c>
      <c r="E27345" t="s">
        <v>16333</v>
      </c>
      <c r="F27345" s="4" t="s">
        <v>16170</v>
      </c>
      <c r="G27345" s="5">
        <v>240</v>
      </c>
      <c r="H27345" s="6">
        <v>0.1037344</v>
      </c>
      <c r="I27345" s="7">
        <v>41.25</v>
      </c>
    </row>
    <row r="27346" spans="1:12" x14ac:dyDescent="0.25">
      <c r="A27346">
        <v>25649</v>
      </c>
      <c r="B27346" s="2">
        <v>7.1286889999999996</v>
      </c>
      <c r="C27346" s="3">
        <v>1368</v>
      </c>
      <c r="D27346" s="4">
        <v>30880</v>
      </c>
      <c r="E27346" t="s">
        <v>5389</v>
      </c>
      <c r="F27346" s="4" t="s">
        <v>5144</v>
      </c>
      <c r="G27346" s="5">
        <v>1065</v>
      </c>
      <c r="H27346" s="6">
        <v>0.1181989</v>
      </c>
      <c r="I27346" s="7">
        <v>38.75</v>
      </c>
    </row>
    <row r="27347" spans="1:12" x14ac:dyDescent="0.25">
      <c r="A27347">
        <v>41840</v>
      </c>
      <c r="B27347" s="2">
        <v>7.1281809999999997</v>
      </c>
      <c r="C27347" s="3">
        <v>1572</v>
      </c>
      <c r="E27347" t="s">
        <v>8164</v>
      </c>
      <c r="F27347" s="4" t="s">
        <v>7883</v>
      </c>
      <c r="G27347" s="5">
        <v>1044</v>
      </c>
      <c r="H27347" s="6">
        <v>0.14258370000000001</v>
      </c>
      <c r="I27347" s="7">
        <v>34.530999999999999</v>
      </c>
    </row>
    <row r="27348" spans="1:12" x14ac:dyDescent="0.25">
      <c r="A27348">
        <v>35469</v>
      </c>
      <c r="B27348" s="2">
        <v>7.1278990000000002</v>
      </c>
      <c r="C27348" s="3">
        <v>126</v>
      </c>
      <c r="E27348" t="s">
        <v>3655</v>
      </c>
      <c r="F27348" s="4" t="s">
        <v>7027</v>
      </c>
      <c r="G27348" s="5">
        <v>126</v>
      </c>
      <c r="H27348" s="6">
        <v>9.5238100000000006E-2</v>
      </c>
      <c r="I27348" s="7">
        <v>42.707999999999998</v>
      </c>
    </row>
    <row r="27349" spans="1:12" x14ac:dyDescent="0.25">
      <c r="A27349">
        <v>43747</v>
      </c>
      <c r="B27349" s="2">
        <v>7.1277150000000002</v>
      </c>
      <c r="C27349" s="3">
        <v>1205</v>
      </c>
      <c r="E27349" t="s">
        <v>8430</v>
      </c>
      <c r="F27349" s="4" t="s">
        <v>8295</v>
      </c>
      <c r="G27349" s="5">
        <v>638</v>
      </c>
      <c r="H27349" s="6">
        <v>2.0344299999999999E-2</v>
      </c>
      <c r="I27349" s="7">
        <v>55.65</v>
      </c>
    </row>
    <row r="27350" spans="1:12" x14ac:dyDescent="0.25">
      <c r="A27350">
        <v>77640</v>
      </c>
      <c r="B27350" s="2">
        <v>7.1249700000000002</v>
      </c>
      <c r="C27350" s="3">
        <v>16108</v>
      </c>
      <c r="D27350" s="4">
        <v>13140</v>
      </c>
      <c r="E27350" t="s">
        <v>14106</v>
      </c>
      <c r="F27350" s="4" t="s">
        <v>13752</v>
      </c>
      <c r="G27350" s="5">
        <v>10833</v>
      </c>
      <c r="H27350" s="6">
        <v>0.12821930000000001</v>
      </c>
      <c r="I27350" s="7">
        <v>37.003</v>
      </c>
      <c r="J27350" s="2">
        <v>30.25</v>
      </c>
      <c r="K27350">
        <v>4</v>
      </c>
    </row>
    <row r="27351" spans="1:12" x14ac:dyDescent="0.25">
      <c r="A27351">
        <v>25209</v>
      </c>
      <c r="B27351" s="2">
        <v>7.1221800000000002</v>
      </c>
      <c r="C27351" s="3">
        <v>1139</v>
      </c>
      <c r="D27351" s="4">
        <v>13220</v>
      </c>
      <c r="E27351" t="s">
        <v>2999</v>
      </c>
      <c r="F27351" s="4" t="s">
        <v>5144</v>
      </c>
      <c r="G27351" s="5">
        <v>830</v>
      </c>
      <c r="H27351" s="6">
        <v>2.1660700000000001E-2</v>
      </c>
      <c r="I27351" s="7">
        <v>55.417000000000002</v>
      </c>
    </row>
    <row r="27352" spans="1:12" x14ac:dyDescent="0.25">
      <c r="A27352">
        <v>99682</v>
      </c>
      <c r="B27352" s="2">
        <v>7.121912</v>
      </c>
      <c r="C27352" s="3">
        <v>402</v>
      </c>
      <c r="E27352" t="s">
        <v>16698</v>
      </c>
      <c r="F27352" s="4" t="s">
        <v>16604</v>
      </c>
      <c r="G27352" s="5">
        <v>289</v>
      </c>
      <c r="H27352" s="6">
        <v>0.1</v>
      </c>
      <c r="I27352" s="7">
        <v>41.875</v>
      </c>
    </row>
    <row r="27353" spans="1:12" x14ac:dyDescent="0.25">
      <c r="A27353">
        <v>47336</v>
      </c>
      <c r="B27353" s="2">
        <v>7.1212770000000001</v>
      </c>
      <c r="C27353" s="3">
        <v>3592</v>
      </c>
      <c r="E27353" t="s">
        <v>2782</v>
      </c>
      <c r="F27353" s="4" t="s">
        <v>8800</v>
      </c>
      <c r="G27353" s="5">
        <v>2364</v>
      </c>
      <c r="H27353" s="6">
        <v>8.7140400000000007E-2</v>
      </c>
      <c r="I27353" s="7">
        <v>44.091000000000001</v>
      </c>
      <c r="J27353" s="2">
        <v>46</v>
      </c>
      <c r="K27353">
        <v>1</v>
      </c>
    </row>
    <row r="27354" spans="1:12" x14ac:dyDescent="0.25">
      <c r="A27354">
        <v>30520</v>
      </c>
      <c r="B27354" s="2">
        <v>7.1200109999999999</v>
      </c>
      <c r="C27354" s="3">
        <v>4479</v>
      </c>
      <c r="E27354" t="s">
        <v>6465</v>
      </c>
      <c r="F27354" s="4" t="s">
        <v>6363</v>
      </c>
      <c r="G27354" s="5">
        <v>2927</v>
      </c>
      <c r="H27354" s="6">
        <v>0.1086066</v>
      </c>
      <c r="I27354" s="7">
        <v>40.378999999999998</v>
      </c>
    </row>
    <row r="27355" spans="1:12" x14ac:dyDescent="0.25">
      <c r="A27355">
        <v>43203</v>
      </c>
      <c r="B27355" s="2">
        <v>7.1181539999999996</v>
      </c>
      <c r="C27355" s="3">
        <v>7829</v>
      </c>
      <c r="D27355" s="4">
        <v>18140</v>
      </c>
      <c r="E27355" t="s">
        <v>1585</v>
      </c>
      <c r="F27355" s="4" t="s">
        <v>8295</v>
      </c>
      <c r="G27355" s="5">
        <v>4833</v>
      </c>
      <c r="H27355" s="6">
        <v>0.22801569999999999</v>
      </c>
      <c r="I27355" s="7">
        <v>19.744</v>
      </c>
      <c r="J27355" s="2">
        <v>39</v>
      </c>
      <c r="K27355">
        <v>6</v>
      </c>
    </row>
    <row r="27356" spans="1:12" x14ac:dyDescent="0.25">
      <c r="A27356">
        <v>71220</v>
      </c>
      <c r="B27356" s="2">
        <v>7.1133699999999997</v>
      </c>
      <c r="C27356" s="3">
        <v>23197</v>
      </c>
      <c r="D27356" s="4">
        <v>12820</v>
      </c>
      <c r="E27356" t="s">
        <v>13117</v>
      </c>
      <c r="F27356" s="4" t="s">
        <v>12927</v>
      </c>
      <c r="G27356" s="5">
        <v>15159</v>
      </c>
      <c r="H27356" s="6">
        <v>0.1252721</v>
      </c>
      <c r="I27356" s="7">
        <v>37.494999999999997</v>
      </c>
      <c r="J27356" s="2">
        <v>59.5</v>
      </c>
      <c r="K27356">
        <v>4</v>
      </c>
    </row>
    <row r="27357" spans="1:12" x14ac:dyDescent="0.25">
      <c r="A27357">
        <v>40374</v>
      </c>
      <c r="B27357" s="2">
        <v>7.1094150000000003</v>
      </c>
      <c r="C27357" s="3">
        <v>1914</v>
      </c>
      <c r="D27357" s="4">
        <v>34460</v>
      </c>
      <c r="E27357" t="s">
        <v>4606</v>
      </c>
      <c r="F27357" s="4" t="s">
        <v>7883</v>
      </c>
      <c r="G27357" s="5">
        <v>1370</v>
      </c>
      <c r="H27357" s="6">
        <v>0.10948910000000001</v>
      </c>
      <c r="I27357" s="7">
        <v>40.219000000000001</v>
      </c>
    </row>
    <row r="27358" spans="1:12" x14ac:dyDescent="0.25">
      <c r="A27358">
        <v>55605</v>
      </c>
      <c r="B27358" s="2">
        <v>7.1090010000000001</v>
      </c>
      <c r="C27358" s="3">
        <v>549</v>
      </c>
      <c r="E27358" t="s">
        <v>10504</v>
      </c>
      <c r="F27358" s="4" t="s">
        <v>10428</v>
      </c>
      <c r="G27358" s="5">
        <v>358</v>
      </c>
      <c r="H27358" s="6">
        <v>6.4245800000000006E-2</v>
      </c>
      <c r="I27358" s="7">
        <v>48.036000000000001</v>
      </c>
    </row>
    <row r="27359" spans="1:12" x14ac:dyDescent="0.25">
      <c r="A27359">
        <v>67501</v>
      </c>
      <c r="B27359" s="2">
        <v>7.1048869999999997</v>
      </c>
      <c r="C27359" s="3">
        <v>26392</v>
      </c>
      <c r="D27359" s="4">
        <v>26740</v>
      </c>
      <c r="E27359" t="s">
        <v>3231</v>
      </c>
      <c r="F27359" s="4" t="s">
        <v>12494</v>
      </c>
      <c r="G27359" s="5">
        <v>16832</v>
      </c>
      <c r="H27359" s="6">
        <v>9.2799400000000004E-2</v>
      </c>
      <c r="I27359" s="7">
        <v>43.100999999999999</v>
      </c>
      <c r="J27359" s="2">
        <v>54.461500000000001</v>
      </c>
      <c r="K27359">
        <v>13</v>
      </c>
      <c r="L27359" s="2">
        <v>98.7</v>
      </c>
    </row>
    <row r="27360" spans="1:12" x14ac:dyDescent="0.25">
      <c r="A27360">
        <v>83631</v>
      </c>
      <c r="B27360" s="2">
        <v>7.1006629999999999</v>
      </c>
      <c r="C27360" s="3">
        <v>1123</v>
      </c>
      <c r="D27360" s="4">
        <v>14260</v>
      </c>
      <c r="E27360" t="s">
        <v>14805</v>
      </c>
      <c r="F27360" s="4" t="s">
        <v>14725</v>
      </c>
      <c r="G27360" s="5">
        <v>823</v>
      </c>
      <c r="H27360" s="6">
        <v>0.14702309999999999</v>
      </c>
      <c r="I27360" s="7">
        <v>33.726999999999997</v>
      </c>
    </row>
    <row r="27361" spans="1:12" x14ac:dyDescent="0.25">
      <c r="A27361">
        <v>63474</v>
      </c>
      <c r="B27361" s="2">
        <v>7.1003829999999999</v>
      </c>
      <c r="C27361" s="3">
        <v>490</v>
      </c>
      <c r="D27361" s="4">
        <v>22800</v>
      </c>
      <c r="E27361" t="s">
        <v>12155</v>
      </c>
      <c r="F27361" s="4" t="s">
        <v>12102</v>
      </c>
      <c r="G27361" s="5">
        <v>351</v>
      </c>
      <c r="H27361" s="6">
        <v>8.5227300000000006E-2</v>
      </c>
      <c r="I27361" s="7">
        <v>44.405000000000001</v>
      </c>
    </row>
    <row r="27362" spans="1:12" x14ac:dyDescent="0.25">
      <c r="A27362">
        <v>21213</v>
      </c>
      <c r="B27362" s="2">
        <v>7.0955130000000004</v>
      </c>
      <c r="C27362" s="3">
        <v>29773</v>
      </c>
      <c r="D27362" s="4">
        <v>12580</v>
      </c>
      <c r="E27362" t="s">
        <v>4512</v>
      </c>
      <c r="F27362" s="4" t="s">
        <v>4361</v>
      </c>
      <c r="G27362" s="5">
        <v>19995</v>
      </c>
      <c r="H27362" s="6">
        <v>0.11387849999999999</v>
      </c>
      <c r="I27362" s="7">
        <v>39.451000000000001</v>
      </c>
      <c r="J27362" s="2">
        <v>43.4</v>
      </c>
      <c r="K27362">
        <v>10</v>
      </c>
      <c r="L27362" s="2">
        <v>69</v>
      </c>
    </row>
    <row r="27363" spans="1:12" x14ac:dyDescent="0.25">
      <c r="A27363">
        <v>50455</v>
      </c>
      <c r="B27363" s="2">
        <v>7.0906650000000004</v>
      </c>
      <c r="C27363" s="3">
        <v>472</v>
      </c>
      <c r="E27363" t="s">
        <v>9701</v>
      </c>
      <c r="F27363" s="4" t="s">
        <v>9593</v>
      </c>
      <c r="G27363" s="5">
        <v>259</v>
      </c>
      <c r="H27363" s="6">
        <v>3.4749000000000002E-2</v>
      </c>
      <c r="I27363" s="7">
        <v>53.125</v>
      </c>
    </row>
    <row r="27364" spans="1:12" x14ac:dyDescent="0.25">
      <c r="A27364">
        <v>62969</v>
      </c>
      <c r="B27364" s="2">
        <v>7.0904829999999999</v>
      </c>
      <c r="C27364" s="3">
        <v>596</v>
      </c>
      <c r="D27364" s="4">
        <v>16020</v>
      </c>
      <c r="E27364" t="s">
        <v>7656</v>
      </c>
      <c r="F27364" s="4" t="s">
        <v>11490</v>
      </c>
      <c r="G27364" s="5">
        <v>499</v>
      </c>
      <c r="H27364" s="6">
        <v>0.1142285</v>
      </c>
      <c r="I27364" s="7">
        <v>39.375</v>
      </c>
      <c r="J27364" s="2">
        <v>51</v>
      </c>
      <c r="K27364">
        <v>1</v>
      </c>
    </row>
    <row r="27365" spans="1:12" x14ac:dyDescent="0.25">
      <c r="A27365">
        <v>67210</v>
      </c>
      <c r="B27365" s="2">
        <v>7.0891039999999998</v>
      </c>
      <c r="C27365" s="3">
        <v>10163</v>
      </c>
      <c r="D27365" s="4">
        <v>48620</v>
      </c>
      <c r="E27365" t="s">
        <v>12626</v>
      </c>
      <c r="F27365" s="4" t="s">
        <v>12494</v>
      </c>
      <c r="G27365" s="5">
        <v>5263</v>
      </c>
      <c r="H27365" s="6">
        <v>0.14440430000000001</v>
      </c>
      <c r="I27365" s="7">
        <v>34.156999999999996</v>
      </c>
      <c r="J27365" s="2">
        <v>57</v>
      </c>
      <c r="K27365">
        <v>1</v>
      </c>
    </row>
    <row r="27366" spans="1:12" x14ac:dyDescent="0.25">
      <c r="A27366">
        <v>90017</v>
      </c>
      <c r="B27366" s="2">
        <v>7.0842970000000003</v>
      </c>
      <c r="C27366" s="3">
        <v>23718</v>
      </c>
      <c r="D27366" s="4">
        <v>31080</v>
      </c>
      <c r="E27366" t="s">
        <v>15367</v>
      </c>
      <c r="F27366" s="4" t="s">
        <v>15368</v>
      </c>
      <c r="G27366" s="5">
        <v>14833</v>
      </c>
      <c r="H27366" s="6">
        <v>0.22187019999999999</v>
      </c>
      <c r="I27366" s="7">
        <v>20.77</v>
      </c>
      <c r="J27366" s="2">
        <v>28.5</v>
      </c>
      <c r="K27366">
        <v>4</v>
      </c>
    </row>
    <row r="27367" spans="1:12" x14ac:dyDescent="0.25">
      <c r="A27367">
        <v>76858</v>
      </c>
      <c r="B27367" s="2">
        <v>7.0806930000000001</v>
      </c>
      <c r="C27367" s="3">
        <v>300</v>
      </c>
      <c r="E27367" t="s">
        <v>8113</v>
      </c>
      <c r="F27367" s="4" t="s">
        <v>13752</v>
      </c>
      <c r="G27367" s="5">
        <v>226</v>
      </c>
      <c r="H27367" s="6">
        <v>0.1057269</v>
      </c>
      <c r="I27367" s="7">
        <v>40.832999999999998</v>
      </c>
    </row>
    <row r="27368" spans="1:12" x14ac:dyDescent="0.25">
      <c r="A27368">
        <v>30473</v>
      </c>
      <c r="B27368" s="2">
        <v>7.0801829999999999</v>
      </c>
      <c r="C27368" s="3">
        <v>2805</v>
      </c>
      <c r="D27368" s="4">
        <v>47080</v>
      </c>
      <c r="E27368" t="s">
        <v>6458</v>
      </c>
      <c r="F27368" s="4" t="s">
        <v>6363</v>
      </c>
      <c r="G27368" s="5">
        <v>1896</v>
      </c>
      <c r="H27368" s="6">
        <v>8.3333299999999999E-2</v>
      </c>
      <c r="I27368" s="7">
        <v>44.701999999999998</v>
      </c>
    </row>
    <row r="27369" spans="1:12" x14ac:dyDescent="0.25">
      <c r="A27369">
        <v>49868</v>
      </c>
      <c r="B27369" s="2">
        <v>7.0787589999999998</v>
      </c>
      <c r="C27369" s="3">
        <v>5269</v>
      </c>
      <c r="E27369" t="s">
        <v>6169</v>
      </c>
      <c r="F27369" s="4" t="s">
        <v>9106</v>
      </c>
      <c r="G27369" s="5">
        <v>4046</v>
      </c>
      <c r="H27369" s="6">
        <v>0.105042</v>
      </c>
      <c r="I27369" s="7">
        <v>40.948</v>
      </c>
      <c r="J27369" s="2">
        <v>39</v>
      </c>
      <c r="K27369">
        <v>1</v>
      </c>
    </row>
    <row r="27370" spans="1:12" x14ac:dyDescent="0.25">
      <c r="A27370">
        <v>28341</v>
      </c>
      <c r="B27370" s="2">
        <v>7.0770749999999998</v>
      </c>
      <c r="C27370" s="3">
        <v>4261</v>
      </c>
      <c r="E27370" t="s">
        <v>5911</v>
      </c>
      <c r="F27370" s="4" t="s">
        <v>5642</v>
      </c>
      <c r="G27370" s="5">
        <v>2990</v>
      </c>
      <c r="H27370" s="6">
        <v>0.1016383</v>
      </c>
      <c r="I27370" s="7">
        <v>41.53</v>
      </c>
    </row>
    <row r="27371" spans="1:12" x14ac:dyDescent="0.25">
      <c r="A27371">
        <v>15132</v>
      </c>
      <c r="B27371" s="2">
        <v>7.0727479999999998</v>
      </c>
      <c r="C27371" s="3">
        <v>21524</v>
      </c>
      <c r="D27371" s="4">
        <v>38300</v>
      </c>
      <c r="E27371" t="s">
        <v>3071</v>
      </c>
      <c r="F27371" s="4" t="s">
        <v>3003</v>
      </c>
      <c r="G27371" s="5">
        <v>15093</v>
      </c>
      <c r="H27371" s="6">
        <v>0.1164039</v>
      </c>
      <c r="I27371" s="7">
        <v>38.973999999999997</v>
      </c>
      <c r="J27371" s="2">
        <v>49.428600000000003</v>
      </c>
      <c r="K27371">
        <v>7</v>
      </c>
    </row>
    <row r="27372" spans="1:12" x14ac:dyDescent="0.25">
      <c r="A27372">
        <v>38585</v>
      </c>
      <c r="B27372" s="2">
        <v>7.0685169999999999</v>
      </c>
      <c r="C27372" s="3">
        <v>3621</v>
      </c>
      <c r="E27372" t="s">
        <v>193</v>
      </c>
      <c r="F27372" s="4" t="s">
        <v>7348</v>
      </c>
      <c r="G27372" s="5">
        <v>2586</v>
      </c>
      <c r="H27372" s="6">
        <v>0.1124855</v>
      </c>
      <c r="I27372" s="7">
        <v>39.646999999999998</v>
      </c>
      <c r="J27372" s="2">
        <v>51</v>
      </c>
      <c r="K27372">
        <v>1</v>
      </c>
    </row>
    <row r="27373" spans="1:12" x14ac:dyDescent="0.25">
      <c r="A27373">
        <v>41825</v>
      </c>
      <c r="B27373" s="2">
        <v>7.0678080000000003</v>
      </c>
      <c r="C27373" s="3">
        <v>499</v>
      </c>
      <c r="E27373" t="s">
        <v>8154</v>
      </c>
      <c r="F27373" s="4" t="s">
        <v>7883</v>
      </c>
      <c r="G27373" s="5">
        <v>365</v>
      </c>
      <c r="H27373" s="6">
        <v>7.6502700000000007E-2</v>
      </c>
      <c r="I27373" s="7">
        <v>45.865000000000002</v>
      </c>
      <c r="J27373" s="2">
        <v>80</v>
      </c>
      <c r="K27373">
        <v>1</v>
      </c>
    </row>
    <row r="27374" spans="1:12" x14ac:dyDescent="0.25">
      <c r="A27374">
        <v>32113</v>
      </c>
      <c r="B27374" s="2">
        <v>7.0666789999999997</v>
      </c>
      <c r="C27374" s="3">
        <v>5745</v>
      </c>
      <c r="D27374" s="4">
        <v>36100</v>
      </c>
      <c r="E27374" t="s">
        <v>6721</v>
      </c>
      <c r="F27374" s="4" t="s">
        <v>6689</v>
      </c>
      <c r="G27374" s="5">
        <v>4353</v>
      </c>
      <c r="H27374" s="6">
        <v>0.1036067</v>
      </c>
      <c r="I27374" s="7">
        <v>41.180999999999997</v>
      </c>
      <c r="J27374" s="2">
        <v>28</v>
      </c>
      <c r="K27374">
        <v>1</v>
      </c>
    </row>
    <row r="27375" spans="1:12" x14ac:dyDescent="0.25">
      <c r="A27375">
        <v>95313</v>
      </c>
      <c r="B27375" s="2">
        <v>7.0654849999999998</v>
      </c>
      <c r="C27375" s="3">
        <v>1006</v>
      </c>
      <c r="D27375" s="4">
        <v>33700</v>
      </c>
      <c r="E27375" t="s">
        <v>15856</v>
      </c>
      <c r="F27375" s="4" t="s">
        <v>15368</v>
      </c>
      <c r="G27375" s="5">
        <v>638</v>
      </c>
      <c r="H27375" s="6">
        <v>0.1128527</v>
      </c>
      <c r="I27375" s="7">
        <v>39.582999999999998</v>
      </c>
      <c r="J27375" s="2">
        <v>62</v>
      </c>
      <c r="K27375">
        <v>1</v>
      </c>
    </row>
    <row r="27376" spans="1:12" x14ac:dyDescent="0.25">
      <c r="A27376">
        <v>35131</v>
      </c>
      <c r="B27376" s="2">
        <v>7.064673</v>
      </c>
      <c r="C27376" s="3">
        <v>3822</v>
      </c>
      <c r="D27376" s="4">
        <v>13820</v>
      </c>
      <c r="E27376" t="s">
        <v>5403</v>
      </c>
      <c r="F27376" s="4" t="s">
        <v>7027</v>
      </c>
      <c r="G27376" s="5">
        <v>2744</v>
      </c>
      <c r="H27376" s="6">
        <v>5.71949E-2</v>
      </c>
      <c r="I27376" s="7">
        <v>49.201000000000001</v>
      </c>
    </row>
    <row r="27377" spans="1:11" x14ac:dyDescent="0.25">
      <c r="A27377">
        <v>95546</v>
      </c>
      <c r="B27377" s="2">
        <v>7.0635219999999999</v>
      </c>
      <c r="C27377" s="3">
        <v>3434</v>
      </c>
      <c r="D27377" s="4">
        <v>21700</v>
      </c>
      <c r="E27377" t="s">
        <v>15926</v>
      </c>
      <c r="F27377" s="4" t="s">
        <v>15368</v>
      </c>
      <c r="G27377" s="5">
        <v>2056</v>
      </c>
      <c r="H27377" s="6">
        <v>0.15410789999999999</v>
      </c>
      <c r="I27377" s="7">
        <v>32.450000000000003</v>
      </c>
    </row>
    <row r="27378" spans="1:11" x14ac:dyDescent="0.25">
      <c r="A27378">
        <v>64667</v>
      </c>
      <c r="B27378" s="2">
        <v>7.0629689999999998</v>
      </c>
      <c r="C27378" s="3">
        <v>349</v>
      </c>
      <c r="E27378" t="s">
        <v>1296</v>
      </c>
      <c r="F27378" s="4" t="s">
        <v>12102</v>
      </c>
      <c r="G27378" s="5">
        <v>252</v>
      </c>
      <c r="H27378" s="6">
        <v>8.3003999999999994E-2</v>
      </c>
      <c r="I27378" s="7">
        <v>44.731999999999999</v>
      </c>
    </row>
    <row r="27379" spans="1:11" x14ac:dyDescent="0.25">
      <c r="A27379">
        <v>65663</v>
      </c>
      <c r="B27379" s="2">
        <v>7.0625150000000003</v>
      </c>
      <c r="C27379" s="3">
        <v>2753</v>
      </c>
      <c r="D27379" s="4">
        <v>44180</v>
      </c>
      <c r="E27379" t="s">
        <v>12447</v>
      </c>
      <c r="F27379" s="4" t="s">
        <v>12102</v>
      </c>
      <c r="G27379" s="5">
        <v>1646</v>
      </c>
      <c r="H27379" s="6">
        <v>0.1141469</v>
      </c>
      <c r="I27379" s="7">
        <v>39.332999999999998</v>
      </c>
    </row>
    <row r="27380" spans="1:11" x14ac:dyDescent="0.25">
      <c r="A27380">
        <v>4733</v>
      </c>
      <c r="B27380" s="2">
        <v>7.0620570000000003</v>
      </c>
      <c r="C27380" s="3">
        <v>314</v>
      </c>
      <c r="E27380" t="s">
        <v>939</v>
      </c>
      <c r="F27380" s="4" t="s">
        <v>701</v>
      </c>
      <c r="G27380" s="5">
        <v>254</v>
      </c>
      <c r="H27380" s="6">
        <v>6.2745099999999998E-2</v>
      </c>
      <c r="I27380" s="7">
        <v>48.213999999999999</v>
      </c>
    </row>
    <row r="27381" spans="1:11" x14ac:dyDescent="0.25">
      <c r="A27381">
        <v>31539</v>
      </c>
      <c r="B27381" s="2">
        <v>7.0598029999999996</v>
      </c>
      <c r="C27381" s="3">
        <v>14239</v>
      </c>
      <c r="E27381" t="s">
        <v>6612</v>
      </c>
      <c r="F27381" s="4" t="s">
        <v>6363</v>
      </c>
      <c r="G27381" s="5">
        <v>9161</v>
      </c>
      <c r="H27381" s="6">
        <v>8.6880600000000002E-2</v>
      </c>
      <c r="I27381" s="7">
        <v>44.040999999999997</v>
      </c>
      <c r="J27381" s="2">
        <v>34</v>
      </c>
      <c r="K27381">
        <v>1</v>
      </c>
    </row>
    <row r="27382" spans="1:11" x14ac:dyDescent="0.25">
      <c r="A27382">
        <v>76821</v>
      </c>
      <c r="B27382" s="2">
        <v>7.0568770000000001</v>
      </c>
      <c r="C27382" s="3">
        <v>4731</v>
      </c>
      <c r="E27382" t="s">
        <v>13999</v>
      </c>
      <c r="F27382" s="4" t="s">
        <v>13752</v>
      </c>
      <c r="G27382" s="5">
        <v>3071</v>
      </c>
      <c r="H27382" s="6">
        <v>0.1217844</v>
      </c>
      <c r="I27382" s="7">
        <v>37.991</v>
      </c>
    </row>
    <row r="27383" spans="1:11" x14ac:dyDescent="0.25">
      <c r="A27383">
        <v>96016</v>
      </c>
      <c r="B27383" s="2">
        <v>7.0560320000000001</v>
      </c>
      <c r="C27383" s="3">
        <v>532</v>
      </c>
      <c r="D27383" s="4">
        <v>39820</v>
      </c>
      <c r="E27383" t="s">
        <v>16028</v>
      </c>
      <c r="F27383" s="4" t="s">
        <v>15368</v>
      </c>
      <c r="G27383" s="5">
        <v>456</v>
      </c>
      <c r="H27383" s="6">
        <v>6.5645499999999996E-2</v>
      </c>
      <c r="I27383" s="7">
        <v>47.679000000000002</v>
      </c>
    </row>
    <row r="27384" spans="1:11" x14ac:dyDescent="0.25">
      <c r="A27384">
        <v>27890</v>
      </c>
      <c r="B27384" s="2">
        <v>7.0555079999999997</v>
      </c>
      <c r="C27384" s="3">
        <v>2601</v>
      </c>
      <c r="D27384" s="4">
        <v>40260</v>
      </c>
      <c r="E27384" t="s">
        <v>5802</v>
      </c>
      <c r="F27384" s="4" t="s">
        <v>5642</v>
      </c>
      <c r="G27384" s="5">
        <v>1725</v>
      </c>
      <c r="H27384" s="6">
        <v>0.16106609999999999</v>
      </c>
      <c r="I27384" s="7">
        <v>31.187999999999999</v>
      </c>
    </row>
    <row r="27385" spans="1:11" x14ac:dyDescent="0.25">
      <c r="A27385">
        <v>28515</v>
      </c>
      <c r="B27385" s="2">
        <v>7.0546559999999996</v>
      </c>
      <c r="C27385" s="3">
        <v>2539</v>
      </c>
      <c r="D27385" s="4">
        <v>35100</v>
      </c>
      <c r="E27385" t="s">
        <v>5986</v>
      </c>
      <c r="F27385" s="4" t="s">
        <v>5642</v>
      </c>
      <c r="G27385" s="5">
        <v>1832</v>
      </c>
      <c r="H27385" s="6">
        <v>8.8925299999999999E-2</v>
      </c>
      <c r="I27385" s="7">
        <v>43.654000000000003</v>
      </c>
    </row>
    <row r="27386" spans="1:11" x14ac:dyDescent="0.25">
      <c r="A27386">
        <v>30601</v>
      </c>
      <c r="B27386" s="2">
        <v>7.0514679999999998</v>
      </c>
      <c r="C27386" s="3">
        <v>22062</v>
      </c>
      <c r="D27386" s="4">
        <v>12020</v>
      </c>
      <c r="E27386" t="s">
        <v>987</v>
      </c>
      <c r="F27386" s="4" t="s">
        <v>6363</v>
      </c>
      <c r="G27386" s="5">
        <v>11487</v>
      </c>
      <c r="H27386" s="6">
        <v>0.18384400000000001</v>
      </c>
      <c r="I27386" s="7">
        <v>27.25</v>
      </c>
      <c r="J27386" s="2">
        <v>40.222200000000001</v>
      </c>
      <c r="K27386">
        <v>9</v>
      </c>
    </row>
    <row r="27387" spans="1:11" x14ac:dyDescent="0.25">
      <c r="A27387">
        <v>28685</v>
      </c>
      <c r="B27387" s="2">
        <v>7.0483859999999998</v>
      </c>
      <c r="C27387" s="3">
        <v>1740</v>
      </c>
      <c r="D27387" s="4">
        <v>35900</v>
      </c>
      <c r="E27387" t="s">
        <v>6069</v>
      </c>
      <c r="F27387" s="4" t="s">
        <v>5642</v>
      </c>
      <c r="G27387" s="5">
        <v>1386</v>
      </c>
      <c r="H27387" s="6">
        <v>8.1470799999999996E-2</v>
      </c>
      <c r="I27387" s="7">
        <v>44.936</v>
      </c>
    </row>
    <row r="27388" spans="1:11" x14ac:dyDescent="0.25">
      <c r="A27388">
        <v>25422</v>
      </c>
      <c r="B27388" s="2">
        <v>7.0476749999999999</v>
      </c>
      <c r="C27388" s="3">
        <v>1784</v>
      </c>
      <c r="E27388" t="s">
        <v>5332</v>
      </c>
      <c r="F27388" s="4" t="s">
        <v>5144</v>
      </c>
      <c r="G27388" s="5">
        <v>1575</v>
      </c>
      <c r="H27388" s="6">
        <v>0.15555559999999999</v>
      </c>
      <c r="I27388" s="7">
        <v>32.131</v>
      </c>
    </row>
    <row r="27389" spans="1:11" x14ac:dyDescent="0.25">
      <c r="A27389">
        <v>32686</v>
      </c>
      <c r="B27389" s="2">
        <v>7.0463319999999996</v>
      </c>
      <c r="C27389" s="3">
        <v>6443</v>
      </c>
      <c r="D27389" s="4">
        <v>36100</v>
      </c>
      <c r="E27389" t="s">
        <v>6820</v>
      </c>
      <c r="F27389" s="4" t="s">
        <v>6689</v>
      </c>
      <c r="G27389" s="5">
        <v>4026</v>
      </c>
      <c r="H27389" s="6">
        <v>0.1107799</v>
      </c>
      <c r="I27389" s="7">
        <v>39.865000000000002</v>
      </c>
      <c r="J27389" s="2">
        <v>39</v>
      </c>
      <c r="K27389">
        <v>1</v>
      </c>
    </row>
    <row r="27390" spans="1:11" x14ac:dyDescent="0.25">
      <c r="A27390">
        <v>26415</v>
      </c>
      <c r="B27390" s="2">
        <v>7.0445830000000003</v>
      </c>
      <c r="C27390" s="3">
        <v>4412</v>
      </c>
      <c r="E27390" t="s">
        <v>5556</v>
      </c>
      <c r="F27390" s="4" t="s">
        <v>5144</v>
      </c>
      <c r="G27390" s="5">
        <v>3279</v>
      </c>
      <c r="H27390" s="6">
        <v>7.3802999999999994E-2</v>
      </c>
      <c r="I27390" s="7">
        <v>46.25</v>
      </c>
    </row>
    <row r="27391" spans="1:11" x14ac:dyDescent="0.25">
      <c r="A27391">
        <v>51103</v>
      </c>
      <c r="B27391" s="2">
        <v>7.041175</v>
      </c>
      <c r="C27391" s="3">
        <v>17591</v>
      </c>
      <c r="D27391" s="4">
        <v>43580</v>
      </c>
      <c r="E27391" t="s">
        <v>9826</v>
      </c>
      <c r="F27391" s="4" t="s">
        <v>9593</v>
      </c>
      <c r="G27391" s="5">
        <v>10961</v>
      </c>
      <c r="H27391" s="6">
        <v>8.8130600000000003E-2</v>
      </c>
      <c r="I27391" s="7">
        <v>43.768000000000001</v>
      </c>
      <c r="J27391" s="2">
        <v>47</v>
      </c>
      <c r="K27391">
        <v>4</v>
      </c>
    </row>
    <row r="27392" spans="1:11" x14ac:dyDescent="0.25">
      <c r="A27392">
        <v>30513</v>
      </c>
      <c r="B27392" s="2">
        <v>7.0364969999999998</v>
      </c>
      <c r="C27392" s="3">
        <v>11440</v>
      </c>
      <c r="E27392" t="s">
        <v>4949</v>
      </c>
      <c r="F27392" s="4" t="s">
        <v>6363</v>
      </c>
      <c r="G27392" s="5">
        <v>8588</v>
      </c>
      <c r="H27392" s="6">
        <v>0.12564040000000001</v>
      </c>
      <c r="I27392" s="7">
        <v>37.28</v>
      </c>
      <c r="J27392" s="2">
        <v>62</v>
      </c>
      <c r="K27392">
        <v>1</v>
      </c>
    </row>
    <row r="27393" spans="1:11" x14ac:dyDescent="0.25">
      <c r="A27393">
        <v>39051</v>
      </c>
      <c r="B27393" s="2">
        <v>7.0319089999999997</v>
      </c>
      <c r="C27393" s="3">
        <v>16798</v>
      </c>
      <c r="E27393" t="s">
        <v>2648</v>
      </c>
      <c r="F27393" s="4" t="s">
        <v>7633</v>
      </c>
      <c r="G27393" s="5">
        <v>10576</v>
      </c>
      <c r="H27393" s="6">
        <v>0.1109115</v>
      </c>
      <c r="I27393" s="7">
        <v>39.825000000000003</v>
      </c>
    </row>
    <row r="27394" spans="1:11" x14ac:dyDescent="0.25">
      <c r="A27394">
        <v>78107</v>
      </c>
      <c r="B27394" s="2">
        <v>7.0293349999999997</v>
      </c>
      <c r="C27394" s="3">
        <v>317</v>
      </c>
      <c r="D27394" s="4">
        <v>47020</v>
      </c>
      <c r="E27394" t="s">
        <v>14179</v>
      </c>
      <c r="F27394" s="4" t="s">
        <v>13752</v>
      </c>
      <c r="G27394" s="5">
        <v>175</v>
      </c>
      <c r="H27394" s="6">
        <v>0</v>
      </c>
      <c r="I27394" s="7">
        <v>58.99</v>
      </c>
    </row>
    <row r="27395" spans="1:11" x14ac:dyDescent="0.25">
      <c r="A27395">
        <v>79411</v>
      </c>
      <c r="B27395" s="2">
        <v>7.0282</v>
      </c>
      <c r="C27395" s="3">
        <v>8946</v>
      </c>
      <c r="D27395" s="4">
        <v>31180</v>
      </c>
      <c r="E27395" t="s">
        <v>14418</v>
      </c>
      <c r="F27395" s="4" t="s">
        <v>13752</v>
      </c>
      <c r="G27395" s="5">
        <v>4556</v>
      </c>
      <c r="H27395" s="6">
        <v>0.15298510000000001</v>
      </c>
      <c r="I27395" s="7">
        <v>32.548999999999999</v>
      </c>
      <c r="J27395" s="2">
        <v>57</v>
      </c>
      <c r="K27395">
        <v>2</v>
      </c>
    </row>
    <row r="27396" spans="1:11" x14ac:dyDescent="0.25">
      <c r="A27396">
        <v>51636</v>
      </c>
      <c r="B27396" s="2">
        <v>7.0270299999999999</v>
      </c>
      <c r="C27396" s="3">
        <v>456</v>
      </c>
      <c r="E27396" t="s">
        <v>9890</v>
      </c>
      <c r="F27396" s="4" t="s">
        <v>9593</v>
      </c>
      <c r="G27396" s="5">
        <v>331</v>
      </c>
      <c r="H27396" s="6">
        <v>8.1325300000000003E-2</v>
      </c>
      <c r="I27396" s="7">
        <v>44.921999999999997</v>
      </c>
    </row>
    <row r="27397" spans="1:11" x14ac:dyDescent="0.25">
      <c r="A27397">
        <v>28762</v>
      </c>
      <c r="B27397" s="2">
        <v>7.0257949999999996</v>
      </c>
      <c r="C27397" s="3">
        <v>6678</v>
      </c>
      <c r="D27397" s="4">
        <v>32000</v>
      </c>
      <c r="E27397" t="s">
        <v>6106</v>
      </c>
      <c r="F27397" s="4" t="s">
        <v>5642</v>
      </c>
      <c r="G27397" s="5">
        <v>4831</v>
      </c>
      <c r="H27397" s="6">
        <v>9.1059600000000004E-2</v>
      </c>
      <c r="I27397" s="7">
        <v>43.237000000000002</v>
      </c>
      <c r="J27397" s="2">
        <v>52.5</v>
      </c>
      <c r="K27397">
        <v>2</v>
      </c>
    </row>
    <row r="27398" spans="1:11" x14ac:dyDescent="0.25">
      <c r="A27398">
        <v>78417</v>
      </c>
      <c r="B27398" s="2">
        <v>7.0239830000000003</v>
      </c>
      <c r="C27398" s="3">
        <v>4587</v>
      </c>
      <c r="D27398" s="4">
        <v>18580</v>
      </c>
      <c r="E27398" t="s">
        <v>14230</v>
      </c>
      <c r="F27398" s="4" t="s">
        <v>13752</v>
      </c>
      <c r="G27398" s="5">
        <v>2740</v>
      </c>
      <c r="H27398" s="6">
        <v>5.3994899999999998E-2</v>
      </c>
      <c r="I27398" s="7">
        <v>49.634999999999998</v>
      </c>
    </row>
    <row r="27399" spans="1:11" x14ac:dyDescent="0.25">
      <c r="A27399">
        <v>44815</v>
      </c>
      <c r="B27399" s="2">
        <v>7.0232200000000002</v>
      </c>
      <c r="C27399" s="3">
        <v>607</v>
      </c>
      <c r="D27399" s="4">
        <v>45660</v>
      </c>
      <c r="E27399" t="s">
        <v>8607</v>
      </c>
      <c r="F27399" s="4" t="s">
        <v>8295</v>
      </c>
      <c r="G27399" s="5">
        <v>453</v>
      </c>
      <c r="H27399" s="6">
        <v>5.0660799999999999E-2</v>
      </c>
      <c r="I27399" s="7">
        <v>50.207999999999998</v>
      </c>
    </row>
    <row r="27400" spans="1:11" x14ac:dyDescent="0.25">
      <c r="A27400">
        <v>14303</v>
      </c>
      <c r="B27400" s="2">
        <v>7.0220859999999998</v>
      </c>
      <c r="C27400" s="3">
        <v>6072</v>
      </c>
      <c r="D27400" s="4">
        <v>15380</v>
      </c>
      <c r="E27400" t="s">
        <v>2832</v>
      </c>
      <c r="F27400" s="4" t="s">
        <v>1280</v>
      </c>
      <c r="G27400" s="5">
        <v>4289</v>
      </c>
      <c r="H27400" s="6">
        <v>0.15151519999999999</v>
      </c>
      <c r="I27400" s="7">
        <v>32.777999999999999</v>
      </c>
      <c r="J27400" s="2">
        <v>48.333300000000001</v>
      </c>
      <c r="K27400">
        <v>3</v>
      </c>
    </row>
    <row r="27401" spans="1:11" x14ac:dyDescent="0.25">
      <c r="A27401">
        <v>38221</v>
      </c>
      <c r="B27401" s="2">
        <v>7.0204649999999997</v>
      </c>
      <c r="C27401" s="3">
        <v>3184</v>
      </c>
      <c r="E27401" t="s">
        <v>5159</v>
      </c>
      <c r="F27401" s="4" t="s">
        <v>7348</v>
      </c>
      <c r="G27401" s="5">
        <v>2476</v>
      </c>
      <c r="H27401" s="6">
        <v>0.1110662</v>
      </c>
      <c r="I27401" s="7">
        <v>39.764000000000003</v>
      </c>
    </row>
    <row r="27402" spans="1:11" x14ac:dyDescent="0.25">
      <c r="A27402">
        <v>26224</v>
      </c>
      <c r="B27402" s="2">
        <v>7.0198219999999996</v>
      </c>
      <c r="C27402" s="3">
        <v>225</v>
      </c>
      <c r="D27402" s="4">
        <v>21180</v>
      </c>
      <c r="E27402" t="s">
        <v>5506</v>
      </c>
      <c r="F27402" s="4" t="s">
        <v>5144</v>
      </c>
      <c r="G27402" s="5">
        <v>207</v>
      </c>
      <c r="H27402" s="6">
        <v>7.2463799999999995E-2</v>
      </c>
      <c r="I27402" s="7">
        <v>46.429000000000002</v>
      </c>
    </row>
    <row r="27403" spans="1:11" x14ac:dyDescent="0.25">
      <c r="A27403">
        <v>85332</v>
      </c>
      <c r="B27403" s="2">
        <v>7.0194989999999997</v>
      </c>
      <c r="C27403" s="3">
        <v>1312</v>
      </c>
      <c r="D27403" s="4">
        <v>39140</v>
      </c>
      <c r="E27403" t="s">
        <v>14988</v>
      </c>
      <c r="F27403" s="4" t="s">
        <v>14962</v>
      </c>
      <c r="G27403" s="5">
        <v>1134</v>
      </c>
      <c r="H27403" s="6">
        <v>0.1136564</v>
      </c>
      <c r="I27403" s="7">
        <v>39.31</v>
      </c>
    </row>
    <row r="27404" spans="1:11" x14ac:dyDescent="0.25">
      <c r="A27404">
        <v>62985</v>
      </c>
      <c r="B27404" s="2">
        <v>7.0190060000000001</v>
      </c>
      <c r="C27404" s="3">
        <v>1233</v>
      </c>
      <c r="E27404" t="s">
        <v>5793</v>
      </c>
      <c r="F27404" s="4" t="s">
        <v>11490</v>
      </c>
      <c r="G27404" s="5">
        <v>924</v>
      </c>
      <c r="H27404" s="6">
        <v>0.1168831</v>
      </c>
      <c r="I27404" s="7">
        <v>38.75</v>
      </c>
    </row>
    <row r="27405" spans="1:11" x14ac:dyDescent="0.25">
      <c r="A27405">
        <v>28016</v>
      </c>
      <c r="B27405" s="2">
        <v>7.0167469999999996</v>
      </c>
      <c r="C27405" s="3">
        <v>12560</v>
      </c>
      <c r="D27405" s="4">
        <v>16740</v>
      </c>
      <c r="E27405" t="s">
        <v>5855</v>
      </c>
      <c r="F27405" s="4" t="s">
        <v>5642</v>
      </c>
      <c r="G27405" s="5">
        <v>8515</v>
      </c>
      <c r="H27405" s="6">
        <v>8.6073300000000005E-2</v>
      </c>
      <c r="I27405" s="7">
        <v>44.067</v>
      </c>
    </row>
    <row r="27406" spans="1:11" x14ac:dyDescent="0.25">
      <c r="A27406">
        <v>74534</v>
      </c>
      <c r="B27406" s="2">
        <v>7.0146620000000004</v>
      </c>
      <c r="C27406" s="3">
        <v>243</v>
      </c>
      <c r="E27406" t="s">
        <v>13667</v>
      </c>
      <c r="F27406" s="4" t="s">
        <v>13462</v>
      </c>
      <c r="G27406" s="5">
        <v>188</v>
      </c>
      <c r="H27406" s="6">
        <v>6.3492099999999996E-2</v>
      </c>
      <c r="I27406" s="7">
        <v>47.969000000000001</v>
      </c>
    </row>
    <row r="27407" spans="1:11" x14ac:dyDescent="0.25">
      <c r="A27407">
        <v>63382</v>
      </c>
      <c r="B27407" s="2">
        <v>7.0136909999999997</v>
      </c>
      <c r="C27407" s="3">
        <v>5118</v>
      </c>
      <c r="D27407" s="4">
        <v>33020</v>
      </c>
      <c r="E27407" t="s">
        <v>8694</v>
      </c>
      <c r="F27407" s="4" t="s">
        <v>12102</v>
      </c>
      <c r="G27407" s="5">
        <v>3872</v>
      </c>
      <c r="H27407" s="6">
        <v>9.4500399999999998E-2</v>
      </c>
      <c r="I27407" s="7">
        <v>42.61</v>
      </c>
    </row>
    <row r="27408" spans="1:11" x14ac:dyDescent="0.25">
      <c r="A27408">
        <v>35014</v>
      </c>
      <c r="B27408" s="2">
        <v>7.0120060000000004</v>
      </c>
      <c r="C27408" s="3">
        <v>4022</v>
      </c>
      <c r="D27408" s="4">
        <v>45180</v>
      </c>
      <c r="E27408" t="s">
        <v>1456</v>
      </c>
      <c r="F27408" s="4" t="s">
        <v>7027</v>
      </c>
      <c r="G27408" s="5">
        <v>3174</v>
      </c>
      <c r="H27408" s="6">
        <v>9.6093300000000006E-2</v>
      </c>
      <c r="I27408" s="7">
        <v>42.332999999999998</v>
      </c>
    </row>
    <row r="27409" spans="1:11" x14ac:dyDescent="0.25">
      <c r="A27409">
        <v>35622</v>
      </c>
      <c r="B27409" s="2">
        <v>7.0099669999999996</v>
      </c>
      <c r="C27409" s="3">
        <v>7340</v>
      </c>
      <c r="D27409" s="4">
        <v>19460</v>
      </c>
      <c r="E27409" t="s">
        <v>7124</v>
      </c>
      <c r="F27409" s="4" t="s">
        <v>7027</v>
      </c>
      <c r="G27409" s="5">
        <v>5353</v>
      </c>
      <c r="H27409" s="6">
        <v>7.2109099999999995E-2</v>
      </c>
      <c r="I27409" s="7">
        <v>46.472000000000001</v>
      </c>
    </row>
    <row r="27410" spans="1:11" x14ac:dyDescent="0.25">
      <c r="A27410">
        <v>45390</v>
      </c>
      <c r="B27410" s="2">
        <v>7.0081480000000003</v>
      </c>
      <c r="C27410" s="3">
        <v>3309</v>
      </c>
      <c r="D27410" s="4">
        <v>24820</v>
      </c>
      <c r="E27410" t="s">
        <v>1398</v>
      </c>
      <c r="F27410" s="4" t="s">
        <v>8295</v>
      </c>
      <c r="G27410" s="5">
        <v>2247</v>
      </c>
      <c r="H27410" s="6">
        <v>6.1832699999999997E-2</v>
      </c>
      <c r="I27410" s="7">
        <v>48.241</v>
      </c>
    </row>
    <row r="27411" spans="1:11" x14ac:dyDescent="0.25">
      <c r="A27411">
        <v>63656</v>
      </c>
      <c r="B27411" s="2">
        <v>7.0075479999999999</v>
      </c>
      <c r="C27411" s="3">
        <v>328</v>
      </c>
      <c r="E27411" t="s">
        <v>12182</v>
      </c>
      <c r="F27411" s="4" t="s">
        <v>12102</v>
      </c>
      <c r="G27411" s="5">
        <v>256</v>
      </c>
      <c r="H27411" s="6">
        <v>6.25E-2</v>
      </c>
      <c r="I27411" s="7">
        <v>48.125</v>
      </c>
    </row>
    <row r="27412" spans="1:11" x14ac:dyDescent="0.25">
      <c r="A27412">
        <v>41749</v>
      </c>
      <c r="B27412" s="2">
        <v>7.0068820000000001</v>
      </c>
      <c r="C27412" s="3">
        <v>3282</v>
      </c>
      <c r="E27412" t="s">
        <v>8134</v>
      </c>
      <c r="F27412" s="4" t="s">
        <v>7883</v>
      </c>
      <c r="G27412" s="5">
        <v>2517</v>
      </c>
      <c r="H27412" s="6">
        <v>9.7696599999999995E-2</v>
      </c>
      <c r="I27412" s="7">
        <v>42.030999999999999</v>
      </c>
    </row>
    <row r="27413" spans="1:11" x14ac:dyDescent="0.25">
      <c r="A27413">
        <v>29112</v>
      </c>
      <c r="B27413" s="2">
        <v>7.0055259999999997</v>
      </c>
      <c r="C27413" s="3">
        <v>4501</v>
      </c>
      <c r="D27413" s="4">
        <v>36700</v>
      </c>
      <c r="E27413" t="s">
        <v>4823</v>
      </c>
      <c r="F27413" s="4" t="s">
        <v>6130</v>
      </c>
      <c r="G27413" s="5">
        <v>3147</v>
      </c>
      <c r="H27413" s="6">
        <v>9.6599900000000002E-2</v>
      </c>
      <c r="I27413" s="7">
        <v>42.219000000000001</v>
      </c>
      <c r="J27413" s="2">
        <v>71.5</v>
      </c>
      <c r="K27413">
        <v>2</v>
      </c>
    </row>
    <row r="27414" spans="1:11" x14ac:dyDescent="0.25">
      <c r="A27414">
        <v>72073</v>
      </c>
      <c r="B27414" s="2">
        <v>7.0045900000000003</v>
      </c>
      <c r="C27414" s="3">
        <v>1044</v>
      </c>
      <c r="E27414" t="s">
        <v>12813</v>
      </c>
      <c r="F27414" s="4" t="s">
        <v>13183</v>
      </c>
      <c r="G27414" s="5">
        <v>763</v>
      </c>
      <c r="H27414" s="6">
        <v>8.2568799999999998E-2</v>
      </c>
      <c r="I27414" s="7">
        <v>44.643000000000001</v>
      </c>
    </row>
    <row r="27415" spans="1:11" x14ac:dyDescent="0.25">
      <c r="A27415">
        <v>56660</v>
      </c>
      <c r="B27415" s="2">
        <v>7.0043600000000001</v>
      </c>
      <c r="C27415" s="3">
        <v>291</v>
      </c>
      <c r="E27415" t="s">
        <v>10832</v>
      </c>
      <c r="F27415" s="4" t="s">
        <v>10428</v>
      </c>
      <c r="G27415" s="5">
        <v>199</v>
      </c>
      <c r="H27415" s="6">
        <v>0.1055276</v>
      </c>
      <c r="I27415" s="7">
        <v>40.673000000000002</v>
      </c>
    </row>
    <row r="27416" spans="1:11" x14ac:dyDescent="0.25">
      <c r="A27416">
        <v>22719</v>
      </c>
      <c r="B27416" s="2">
        <v>7.0042109999999997</v>
      </c>
      <c r="C27416" s="3">
        <v>476</v>
      </c>
      <c r="E27416" t="s">
        <v>4712</v>
      </c>
      <c r="F27416" s="4" t="s">
        <v>4335</v>
      </c>
      <c r="G27416" s="5">
        <v>416</v>
      </c>
      <c r="H27416" s="6">
        <v>6.0096200000000002E-2</v>
      </c>
      <c r="I27416" s="7">
        <v>48.523000000000003</v>
      </c>
    </row>
    <row r="27417" spans="1:11" x14ac:dyDescent="0.25">
      <c r="A27417">
        <v>43932</v>
      </c>
      <c r="B27417" s="2">
        <v>7.0039680000000004</v>
      </c>
      <c r="C27417" s="3">
        <v>882</v>
      </c>
      <c r="D27417" s="4">
        <v>48260</v>
      </c>
      <c r="E27417" t="s">
        <v>8467</v>
      </c>
      <c r="F27417" s="4" t="s">
        <v>8295</v>
      </c>
      <c r="G27417" s="5">
        <v>596</v>
      </c>
      <c r="H27417" s="6">
        <v>5.3691299999999997E-2</v>
      </c>
      <c r="I27417" s="7">
        <v>49.625</v>
      </c>
    </row>
    <row r="27418" spans="1:11" x14ac:dyDescent="0.25">
      <c r="A27418">
        <v>12934</v>
      </c>
      <c r="B27418" s="2">
        <v>7.003654</v>
      </c>
      <c r="C27418" s="3">
        <v>1065</v>
      </c>
      <c r="D27418" s="4">
        <v>38460</v>
      </c>
      <c r="E27418" t="s">
        <v>2427</v>
      </c>
      <c r="F27418" s="4" t="s">
        <v>1280</v>
      </c>
      <c r="G27418" s="5">
        <v>704</v>
      </c>
      <c r="H27418" s="6">
        <v>0.1021277</v>
      </c>
      <c r="I27418" s="7">
        <v>41.25</v>
      </c>
    </row>
    <row r="27419" spans="1:11" x14ac:dyDescent="0.25">
      <c r="A27419">
        <v>35206</v>
      </c>
      <c r="B27419" s="2">
        <v>7.0008020000000002</v>
      </c>
      <c r="C27419" s="3">
        <v>16760</v>
      </c>
      <c r="D27419" s="4">
        <v>13820</v>
      </c>
      <c r="E27419" t="s">
        <v>1579</v>
      </c>
      <c r="F27419" s="4" t="s">
        <v>7027</v>
      </c>
      <c r="G27419" s="5">
        <v>11208</v>
      </c>
      <c r="H27419" s="6">
        <v>0.131323</v>
      </c>
      <c r="I27419" s="7">
        <v>36.204000000000001</v>
      </c>
      <c r="J27419" s="2">
        <v>43.571399999999997</v>
      </c>
      <c r="K27419">
        <v>7</v>
      </c>
    </row>
    <row r="27420" spans="1:11" x14ac:dyDescent="0.25">
      <c r="A27420">
        <v>61563</v>
      </c>
      <c r="B27420" s="2">
        <v>6.9980330000000004</v>
      </c>
      <c r="C27420" s="3">
        <v>512</v>
      </c>
      <c r="D27420" s="4">
        <v>15900</v>
      </c>
      <c r="E27420" t="s">
        <v>963</v>
      </c>
      <c r="F27420" s="4" t="s">
        <v>11490</v>
      </c>
      <c r="G27420" s="5">
        <v>363</v>
      </c>
      <c r="H27420" s="6">
        <v>9.3406600000000006E-2</v>
      </c>
      <c r="I27420" s="7">
        <v>42.75</v>
      </c>
    </row>
    <row r="27421" spans="1:11" x14ac:dyDescent="0.25">
      <c r="A27421">
        <v>70358</v>
      </c>
      <c r="B27421" s="2">
        <v>6.9977960000000001</v>
      </c>
      <c r="C27421" s="3">
        <v>1001</v>
      </c>
      <c r="D27421" s="4">
        <v>35380</v>
      </c>
      <c r="E27421" t="s">
        <v>947</v>
      </c>
      <c r="F27421" s="4" t="s">
        <v>12927</v>
      </c>
      <c r="G27421" s="5">
        <v>629</v>
      </c>
      <c r="H27421" s="6">
        <v>6.5182799999999999E-2</v>
      </c>
      <c r="I27421" s="7">
        <v>47.625</v>
      </c>
    </row>
    <row r="27422" spans="1:11" x14ac:dyDescent="0.25">
      <c r="A27422">
        <v>60064</v>
      </c>
      <c r="B27422" s="2">
        <v>6.9955629999999998</v>
      </c>
      <c r="C27422" s="3">
        <v>15897</v>
      </c>
      <c r="D27422" s="4">
        <v>16980</v>
      </c>
      <c r="E27422" t="s">
        <v>11510</v>
      </c>
      <c r="F27422" s="4" t="s">
        <v>11490</v>
      </c>
      <c r="G27422" s="5">
        <v>8699</v>
      </c>
      <c r="H27422" s="6">
        <v>0.12185310000000001</v>
      </c>
      <c r="I27422" s="7">
        <v>37.831000000000003</v>
      </c>
      <c r="J27422" s="2">
        <v>46.5</v>
      </c>
      <c r="K27422">
        <v>4</v>
      </c>
    </row>
    <row r="27423" spans="1:11" x14ac:dyDescent="0.25">
      <c r="A27423">
        <v>37397</v>
      </c>
      <c r="B27423" s="2">
        <v>6.9916790000000004</v>
      </c>
      <c r="C27423" s="3">
        <v>10411</v>
      </c>
      <c r="D27423" s="4">
        <v>16860</v>
      </c>
      <c r="E27423" t="s">
        <v>7448</v>
      </c>
      <c r="F27423" s="4" t="s">
        <v>7348</v>
      </c>
      <c r="G27423" s="5">
        <v>7526</v>
      </c>
      <c r="H27423" s="6">
        <v>7.2007399999999999E-2</v>
      </c>
      <c r="I27423" s="7">
        <v>46.421999999999997</v>
      </c>
      <c r="J27423" s="2">
        <v>66</v>
      </c>
      <c r="K27423">
        <v>1</v>
      </c>
    </row>
    <row r="27424" spans="1:11" x14ac:dyDescent="0.25">
      <c r="A27424">
        <v>39189</v>
      </c>
      <c r="B27424" s="2">
        <v>6.9893289999999997</v>
      </c>
      <c r="C27424" s="3">
        <v>4344</v>
      </c>
      <c r="E27424" t="s">
        <v>7173</v>
      </c>
      <c r="F27424" s="4" t="s">
        <v>7633</v>
      </c>
      <c r="G27424" s="5">
        <v>2288</v>
      </c>
      <c r="H27424" s="6">
        <v>9.0909100000000007E-2</v>
      </c>
      <c r="I27424" s="7">
        <v>43.155000000000001</v>
      </c>
    </row>
    <row r="27425" spans="1:11" x14ac:dyDescent="0.25">
      <c r="A27425">
        <v>70552</v>
      </c>
      <c r="B27425" s="2">
        <v>6.9885010000000003</v>
      </c>
      <c r="C27425" s="3">
        <v>1853</v>
      </c>
      <c r="D27425" s="4">
        <v>29180</v>
      </c>
      <c r="E27425" t="s">
        <v>13020</v>
      </c>
      <c r="F27425" s="4" t="s">
        <v>12927</v>
      </c>
      <c r="G27425" s="5">
        <v>1169</v>
      </c>
      <c r="H27425" s="6">
        <v>6.0683800000000003E-2</v>
      </c>
      <c r="I27425" s="7">
        <v>48.375</v>
      </c>
    </row>
    <row r="27426" spans="1:11" x14ac:dyDescent="0.25">
      <c r="A27426">
        <v>38485</v>
      </c>
      <c r="B27426" s="2">
        <v>6.9870530000000004</v>
      </c>
      <c r="C27426" s="3">
        <v>6725</v>
      </c>
      <c r="E27426" t="s">
        <v>3762</v>
      </c>
      <c r="F27426" s="4" t="s">
        <v>7348</v>
      </c>
      <c r="G27426" s="5">
        <v>4882</v>
      </c>
      <c r="H27426" s="6">
        <v>0.1077207</v>
      </c>
      <c r="I27426" s="7">
        <v>40.241999999999997</v>
      </c>
    </row>
    <row r="27427" spans="1:11" x14ac:dyDescent="0.25">
      <c r="A27427">
        <v>27857</v>
      </c>
      <c r="B27427" s="2">
        <v>6.9856939999999996</v>
      </c>
      <c r="C27427" s="3">
        <v>1225</v>
      </c>
      <c r="E27427" t="s">
        <v>5778</v>
      </c>
      <c r="F27427" s="4" t="s">
        <v>5642</v>
      </c>
      <c r="G27427" s="5">
        <v>804</v>
      </c>
      <c r="H27427" s="6">
        <v>6.0945300000000001E-2</v>
      </c>
      <c r="I27427" s="7">
        <v>48.308999999999997</v>
      </c>
    </row>
    <row r="27428" spans="1:11" x14ac:dyDescent="0.25">
      <c r="A27428">
        <v>93255</v>
      </c>
      <c r="B27428" s="2">
        <v>6.9853750000000003</v>
      </c>
      <c r="C27428" s="3">
        <v>597</v>
      </c>
      <c r="D27428" s="4">
        <v>12540</v>
      </c>
      <c r="E27428" t="s">
        <v>15644</v>
      </c>
      <c r="F27428" s="4" t="s">
        <v>15368</v>
      </c>
      <c r="G27428" s="5">
        <v>531</v>
      </c>
      <c r="H27428" s="6">
        <v>0.14689269999999999</v>
      </c>
      <c r="I27428" s="7">
        <v>33.451999999999998</v>
      </c>
    </row>
    <row r="27429" spans="1:11" x14ac:dyDescent="0.25">
      <c r="A27429">
        <v>42045</v>
      </c>
      <c r="B27429" s="2">
        <v>6.9849259999999997</v>
      </c>
      <c r="C27429" s="3">
        <v>1771</v>
      </c>
      <c r="D27429" s="4">
        <v>37140</v>
      </c>
      <c r="E27429" t="s">
        <v>8178</v>
      </c>
      <c r="F27429" s="4" t="s">
        <v>7883</v>
      </c>
      <c r="G27429" s="5">
        <v>1348</v>
      </c>
      <c r="H27429" s="6">
        <v>9.7181000000000003E-2</v>
      </c>
      <c r="I27429" s="7">
        <v>42.036000000000001</v>
      </c>
    </row>
    <row r="27430" spans="1:11" x14ac:dyDescent="0.25">
      <c r="A27430">
        <v>36907</v>
      </c>
      <c r="B27430" s="2">
        <v>6.9842610000000001</v>
      </c>
      <c r="C27430" s="3">
        <v>2132</v>
      </c>
      <c r="E27430" t="s">
        <v>2918</v>
      </c>
      <c r="F27430" s="4" t="s">
        <v>7027</v>
      </c>
      <c r="G27430" s="5">
        <v>1432</v>
      </c>
      <c r="H27430" s="6">
        <v>8.9323100000000002E-2</v>
      </c>
      <c r="I27430" s="7">
        <v>43.393000000000001</v>
      </c>
    </row>
    <row r="27431" spans="1:11" x14ac:dyDescent="0.25">
      <c r="A27431">
        <v>63932</v>
      </c>
      <c r="B27431" s="2">
        <v>6.9836309999999999</v>
      </c>
      <c r="C27431" s="3">
        <v>1580</v>
      </c>
      <c r="D27431" s="4">
        <v>38740</v>
      </c>
      <c r="E27431" t="s">
        <v>12227</v>
      </c>
      <c r="F27431" s="4" t="s">
        <v>12102</v>
      </c>
      <c r="G27431" s="5">
        <v>1200</v>
      </c>
      <c r="H27431" s="6">
        <v>5.8284799999999998E-2</v>
      </c>
      <c r="I27431" s="7">
        <v>48.75</v>
      </c>
    </row>
    <row r="27432" spans="1:11" x14ac:dyDescent="0.25">
      <c r="A27432">
        <v>48654</v>
      </c>
      <c r="B27432" s="2">
        <v>6.9829249999999998</v>
      </c>
      <c r="C27432" s="3">
        <v>2351</v>
      </c>
      <c r="E27432" t="s">
        <v>9232</v>
      </c>
      <c r="F27432" s="4" t="s">
        <v>9106</v>
      </c>
      <c r="G27432" s="5">
        <v>1746</v>
      </c>
      <c r="H27432" s="6">
        <v>0.1064682</v>
      </c>
      <c r="I27432" s="7">
        <v>40.417000000000002</v>
      </c>
      <c r="J27432" s="2">
        <v>68.5</v>
      </c>
      <c r="K27432">
        <v>2</v>
      </c>
    </row>
    <row r="27433" spans="1:11" x14ac:dyDescent="0.25">
      <c r="A27433">
        <v>31055</v>
      </c>
      <c r="B27433" s="2">
        <v>6.9807379999999997</v>
      </c>
      <c r="C27433" s="3">
        <v>10098</v>
      </c>
      <c r="E27433" t="s">
        <v>6573</v>
      </c>
      <c r="F27433" s="4" t="s">
        <v>6363</v>
      </c>
      <c r="G27433" s="5">
        <v>7387</v>
      </c>
      <c r="H27433" s="6">
        <v>0.13131180000000001</v>
      </c>
      <c r="I27433" s="7">
        <v>36.118000000000002</v>
      </c>
    </row>
    <row r="27434" spans="1:11" x14ac:dyDescent="0.25">
      <c r="A27434">
        <v>32110</v>
      </c>
      <c r="B27434" s="2">
        <v>6.9776319999999998</v>
      </c>
      <c r="C27434" s="3">
        <v>7813</v>
      </c>
      <c r="D27434" s="4">
        <v>19660</v>
      </c>
      <c r="E27434" t="s">
        <v>6719</v>
      </c>
      <c r="F27434" s="4" t="s">
        <v>6689</v>
      </c>
      <c r="G27434" s="5">
        <v>5586</v>
      </c>
      <c r="H27434" s="6">
        <v>9.5578999999999997E-2</v>
      </c>
      <c r="I27434" s="7">
        <v>42.287999999999997</v>
      </c>
    </row>
    <row r="27435" spans="1:11" x14ac:dyDescent="0.25">
      <c r="A27435">
        <v>16853</v>
      </c>
      <c r="B27435" s="2">
        <v>6.9762599999999999</v>
      </c>
      <c r="C27435" s="3">
        <v>216</v>
      </c>
      <c r="D27435" s="4">
        <v>44300</v>
      </c>
      <c r="E27435" t="s">
        <v>3620</v>
      </c>
      <c r="F27435" s="4" t="s">
        <v>3003</v>
      </c>
      <c r="G27435" s="5">
        <v>140</v>
      </c>
      <c r="H27435" s="6">
        <v>7.85714E-2</v>
      </c>
      <c r="I27435" s="7">
        <v>45.226999999999997</v>
      </c>
    </row>
    <row r="27436" spans="1:11" x14ac:dyDescent="0.25">
      <c r="A27436">
        <v>87533</v>
      </c>
      <c r="B27436" s="2">
        <v>6.9762050000000002</v>
      </c>
      <c r="C27436" s="3">
        <v>159</v>
      </c>
      <c r="D27436" s="4">
        <v>21580</v>
      </c>
      <c r="E27436" t="s">
        <v>15208</v>
      </c>
      <c r="F27436" s="4" t="s">
        <v>15124</v>
      </c>
      <c r="G27436" s="5">
        <v>92</v>
      </c>
      <c r="H27436" s="6">
        <v>0.17391300000000001</v>
      </c>
      <c r="I27436" s="7">
        <v>28.75</v>
      </c>
      <c r="J27436" s="2">
        <v>65</v>
      </c>
      <c r="K27436">
        <v>1</v>
      </c>
    </row>
    <row r="27437" spans="1:11" x14ac:dyDescent="0.25">
      <c r="A27437">
        <v>65680</v>
      </c>
      <c r="B27437" s="2">
        <v>6.9759539999999998</v>
      </c>
      <c r="C27437" s="3">
        <v>1220</v>
      </c>
      <c r="D27437" s="4">
        <v>14700</v>
      </c>
      <c r="E27437" t="s">
        <v>12452</v>
      </c>
      <c r="F27437" s="4" t="s">
        <v>12102</v>
      </c>
      <c r="G27437" s="5">
        <v>959</v>
      </c>
      <c r="H27437" s="6">
        <v>0.12604170000000001</v>
      </c>
      <c r="I27437" s="7">
        <v>37.021999999999998</v>
      </c>
    </row>
    <row r="27438" spans="1:11" x14ac:dyDescent="0.25">
      <c r="A27438">
        <v>24656</v>
      </c>
      <c r="B27438" s="2">
        <v>6.9751310000000002</v>
      </c>
      <c r="C27438" s="3">
        <v>3191</v>
      </c>
      <c r="E27438" t="s">
        <v>5142</v>
      </c>
      <c r="F27438" s="4" t="s">
        <v>4335</v>
      </c>
      <c r="G27438" s="5">
        <v>2483</v>
      </c>
      <c r="H27438" s="6">
        <v>7.2463799999999995E-2</v>
      </c>
      <c r="I27438" s="7">
        <v>46.28</v>
      </c>
    </row>
    <row r="27439" spans="1:11" x14ac:dyDescent="0.25">
      <c r="A27439">
        <v>86320</v>
      </c>
      <c r="B27439" s="2">
        <v>6.9742069999999998</v>
      </c>
      <c r="C27439" s="3">
        <v>2030</v>
      </c>
      <c r="D27439" s="4">
        <v>39140</v>
      </c>
      <c r="E27439" t="s">
        <v>15088</v>
      </c>
      <c r="F27439" s="4" t="s">
        <v>14962</v>
      </c>
      <c r="G27439" s="5">
        <v>1378</v>
      </c>
      <c r="H27439" s="6">
        <v>0.1785196</v>
      </c>
      <c r="I27439" s="7">
        <v>27.946000000000002</v>
      </c>
    </row>
    <row r="27440" spans="1:11" x14ac:dyDescent="0.25">
      <c r="A27440">
        <v>91963</v>
      </c>
      <c r="B27440" s="2">
        <v>6.9737159999999996</v>
      </c>
      <c r="C27440" s="3">
        <v>1042</v>
      </c>
      <c r="D27440" s="4">
        <v>41740</v>
      </c>
      <c r="E27440" t="s">
        <v>15472</v>
      </c>
      <c r="F27440" s="4" t="s">
        <v>15368</v>
      </c>
      <c r="G27440" s="5">
        <v>667</v>
      </c>
      <c r="H27440" s="6">
        <v>0.1107784</v>
      </c>
      <c r="I27440" s="7">
        <v>39.651000000000003</v>
      </c>
      <c r="J27440" s="2">
        <v>39</v>
      </c>
      <c r="K27440">
        <v>1</v>
      </c>
    </row>
    <row r="27441" spans="1:11" x14ac:dyDescent="0.25">
      <c r="A27441">
        <v>75708</v>
      </c>
      <c r="B27441" s="2">
        <v>6.972575</v>
      </c>
      <c r="C27441" s="3">
        <v>7255</v>
      </c>
      <c r="D27441" s="4">
        <v>46340</v>
      </c>
      <c r="E27441" t="s">
        <v>7327</v>
      </c>
      <c r="F27441" s="4" t="s">
        <v>13752</v>
      </c>
      <c r="G27441" s="5">
        <v>4094</v>
      </c>
      <c r="H27441" s="6">
        <v>0.1123321</v>
      </c>
      <c r="I27441" s="7">
        <v>39.375</v>
      </c>
    </row>
    <row r="27442" spans="1:11" x14ac:dyDescent="0.25">
      <c r="A27442">
        <v>48030</v>
      </c>
      <c r="B27442" s="2">
        <v>6.9689160000000001</v>
      </c>
      <c r="C27442" s="3">
        <v>16531</v>
      </c>
      <c r="D27442" s="4">
        <v>19820</v>
      </c>
      <c r="E27442" t="s">
        <v>9118</v>
      </c>
      <c r="F27442" s="4" t="s">
        <v>9106</v>
      </c>
      <c r="G27442" s="5">
        <v>11192</v>
      </c>
      <c r="H27442" s="6">
        <v>0.1115082</v>
      </c>
      <c r="I27442" s="7">
        <v>39.512999999999998</v>
      </c>
      <c r="J27442" s="2">
        <v>59.25</v>
      </c>
      <c r="K27442">
        <v>4</v>
      </c>
    </row>
    <row r="27443" spans="1:11" x14ac:dyDescent="0.25">
      <c r="A27443">
        <v>25061</v>
      </c>
      <c r="B27443" s="2">
        <v>6.9661280000000003</v>
      </c>
      <c r="C27443" s="3">
        <v>455</v>
      </c>
      <c r="D27443" s="4">
        <v>16620</v>
      </c>
      <c r="E27443" t="s">
        <v>5248</v>
      </c>
      <c r="F27443" s="4" t="s">
        <v>5144</v>
      </c>
      <c r="G27443" s="5">
        <v>455</v>
      </c>
      <c r="H27443" s="6">
        <v>0</v>
      </c>
      <c r="I27443" s="7">
        <v>58.777000000000001</v>
      </c>
    </row>
    <row r="27444" spans="1:11" x14ac:dyDescent="0.25">
      <c r="A27444">
        <v>77974</v>
      </c>
      <c r="B27444" s="2">
        <v>6.9659120000000003</v>
      </c>
      <c r="C27444" s="3">
        <v>593</v>
      </c>
      <c r="E27444" t="s">
        <v>14135</v>
      </c>
      <c r="F27444" s="4" t="s">
        <v>13752</v>
      </c>
      <c r="G27444" s="5">
        <v>441</v>
      </c>
      <c r="H27444" s="6">
        <v>0.1133787</v>
      </c>
      <c r="I27444" s="7">
        <v>39.167000000000002</v>
      </c>
    </row>
    <row r="27445" spans="1:11" x14ac:dyDescent="0.25">
      <c r="A27445">
        <v>27983</v>
      </c>
      <c r="B27445" s="2">
        <v>6.9640079999999998</v>
      </c>
      <c r="C27445" s="3">
        <v>10722</v>
      </c>
      <c r="E27445" t="s">
        <v>110</v>
      </c>
      <c r="F27445" s="4" t="s">
        <v>5642</v>
      </c>
      <c r="G27445" s="5">
        <v>7514</v>
      </c>
      <c r="H27445" s="6">
        <v>0.11962739999999999</v>
      </c>
      <c r="I27445" s="7">
        <v>38.087000000000003</v>
      </c>
    </row>
    <row r="27446" spans="1:11" x14ac:dyDescent="0.25">
      <c r="A27446">
        <v>65278</v>
      </c>
      <c r="B27446" s="2">
        <v>6.9621909999999998</v>
      </c>
      <c r="C27446" s="3">
        <v>96</v>
      </c>
      <c r="D27446" s="4">
        <v>33620</v>
      </c>
      <c r="E27446" t="s">
        <v>5216</v>
      </c>
      <c r="F27446" s="4" t="s">
        <v>12102</v>
      </c>
      <c r="G27446" s="5">
        <v>68</v>
      </c>
      <c r="H27446" s="6">
        <v>2.8985500000000001E-2</v>
      </c>
      <c r="I27446" s="7">
        <v>53.75</v>
      </c>
    </row>
    <row r="27447" spans="1:11" x14ac:dyDescent="0.25">
      <c r="A27447">
        <v>78012</v>
      </c>
      <c r="B27447" s="2">
        <v>6.9621170000000001</v>
      </c>
      <c r="C27447" s="3">
        <v>400</v>
      </c>
      <c r="D27447" s="4">
        <v>41700</v>
      </c>
      <c r="E27447" t="s">
        <v>11073</v>
      </c>
      <c r="F27447" s="4" t="s">
        <v>13752</v>
      </c>
      <c r="G27447" s="5">
        <v>238</v>
      </c>
      <c r="H27447" s="6">
        <v>2.10084E-2</v>
      </c>
      <c r="I27447" s="7">
        <v>55.125</v>
      </c>
    </row>
    <row r="27448" spans="1:11" x14ac:dyDescent="0.25">
      <c r="A27448">
        <v>63623</v>
      </c>
      <c r="B27448" s="2">
        <v>6.9619059999999999</v>
      </c>
      <c r="C27448" s="3">
        <v>806</v>
      </c>
      <c r="E27448" t="s">
        <v>6982</v>
      </c>
      <c r="F27448" s="4" t="s">
        <v>12102</v>
      </c>
      <c r="G27448" s="5">
        <v>640</v>
      </c>
      <c r="H27448" s="6">
        <v>8.2683300000000001E-2</v>
      </c>
      <c r="I27448" s="7">
        <v>44.463999999999999</v>
      </c>
    </row>
    <row r="27449" spans="1:11" x14ac:dyDescent="0.25">
      <c r="A27449">
        <v>15363</v>
      </c>
      <c r="B27449" s="2">
        <v>6.9616150000000001</v>
      </c>
      <c r="C27449" s="3">
        <v>737</v>
      </c>
      <c r="D27449" s="4">
        <v>38300</v>
      </c>
      <c r="E27449" t="s">
        <v>3116</v>
      </c>
      <c r="F27449" s="4" t="s">
        <v>3003</v>
      </c>
      <c r="G27449" s="5">
        <v>574</v>
      </c>
      <c r="H27449" s="6">
        <v>0.1426087</v>
      </c>
      <c r="I27449" s="7">
        <v>34.106999999999999</v>
      </c>
    </row>
    <row r="27450" spans="1:11" x14ac:dyDescent="0.25">
      <c r="A27450">
        <v>26425</v>
      </c>
      <c r="B27450" s="2">
        <v>6.9612270000000001</v>
      </c>
      <c r="C27450" s="3">
        <v>1371</v>
      </c>
      <c r="D27450" s="4">
        <v>34060</v>
      </c>
      <c r="E27450" t="s">
        <v>5560</v>
      </c>
      <c r="F27450" s="4" t="s">
        <v>5144</v>
      </c>
      <c r="G27450" s="5">
        <v>1042</v>
      </c>
      <c r="H27450" s="6">
        <v>6.9031599999999999E-2</v>
      </c>
      <c r="I27450" s="7">
        <v>46.81</v>
      </c>
    </row>
    <row r="27451" spans="1:11" x14ac:dyDescent="0.25">
      <c r="A27451">
        <v>56325</v>
      </c>
      <c r="B27451" s="2">
        <v>6.960947</v>
      </c>
      <c r="C27451" s="3">
        <v>170</v>
      </c>
      <c r="D27451" s="4">
        <v>41060</v>
      </c>
      <c r="E27451" t="s">
        <v>10712</v>
      </c>
      <c r="F27451" s="4" t="s">
        <v>10428</v>
      </c>
      <c r="G27451" s="5">
        <v>126</v>
      </c>
      <c r="H27451" s="6">
        <v>7.1428599999999995E-2</v>
      </c>
      <c r="I27451" s="7">
        <v>46.389000000000003</v>
      </c>
    </row>
    <row r="27452" spans="1:11" x14ac:dyDescent="0.25">
      <c r="A27452">
        <v>23937</v>
      </c>
      <c r="B27452" s="2">
        <v>6.9605589999999999</v>
      </c>
      <c r="C27452" s="3">
        <v>2181</v>
      </c>
      <c r="E27452" t="s">
        <v>4926</v>
      </c>
      <c r="F27452" s="4" t="s">
        <v>4335</v>
      </c>
      <c r="G27452" s="5">
        <v>1485</v>
      </c>
      <c r="H27452" s="6">
        <v>0.14602960000000001</v>
      </c>
      <c r="I27452" s="7">
        <v>33.491</v>
      </c>
    </row>
    <row r="27453" spans="1:11" x14ac:dyDescent="0.25">
      <c r="A27453">
        <v>39751</v>
      </c>
      <c r="B27453" s="2">
        <v>6.9599539999999998</v>
      </c>
      <c r="C27453" s="3">
        <v>1476</v>
      </c>
      <c r="E27453" t="s">
        <v>7860</v>
      </c>
      <c r="F27453" s="4" t="s">
        <v>7633</v>
      </c>
      <c r="G27453" s="5">
        <v>1036</v>
      </c>
      <c r="H27453" s="6">
        <v>9.55598E-2</v>
      </c>
      <c r="I27453" s="7">
        <v>42.212000000000003</v>
      </c>
    </row>
    <row r="27454" spans="1:11" x14ac:dyDescent="0.25">
      <c r="A27454">
        <v>99040</v>
      </c>
      <c r="B27454" s="2">
        <v>6.9596090000000004</v>
      </c>
      <c r="C27454" s="3">
        <v>643</v>
      </c>
      <c r="D27454" s="4">
        <v>44060</v>
      </c>
      <c r="E27454" t="s">
        <v>16552</v>
      </c>
      <c r="F27454" s="4" t="s">
        <v>16344</v>
      </c>
      <c r="G27454" s="5">
        <v>395</v>
      </c>
      <c r="H27454" s="6">
        <v>9.84849E-2</v>
      </c>
      <c r="I27454" s="7">
        <v>41.704999999999998</v>
      </c>
    </row>
    <row r="27455" spans="1:11" x14ac:dyDescent="0.25">
      <c r="A27455">
        <v>98849</v>
      </c>
      <c r="B27455" s="2">
        <v>6.9592720000000003</v>
      </c>
      <c r="C27455" s="3">
        <v>1435</v>
      </c>
      <c r="E27455" t="s">
        <v>516</v>
      </c>
      <c r="F27455" s="4" t="s">
        <v>16344</v>
      </c>
      <c r="G27455" s="5">
        <v>1011</v>
      </c>
      <c r="H27455" s="6">
        <v>6.4292799999999997E-2</v>
      </c>
      <c r="I27455" s="7">
        <v>47.606999999999999</v>
      </c>
    </row>
    <row r="27456" spans="1:11" x14ac:dyDescent="0.25">
      <c r="A27456">
        <v>13402</v>
      </c>
      <c r="B27456" s="2">
        <v>6.9587450000000004</v>
      </c>
      <c r="C27456" s="3">
        <v>1575</v>
      </c>
      <c r="D27456" s="4">
        <v>45060</v>
      </c>
      <c r="E27456" t="s">
        <v>673</v>
      </c>
      <c r="F27456" s="4" t="s">
        <v>1280</v>
      </c>
      <c r="G27456" s="5">
        <v>1184</v>
      </c>
      <c r="H27456" s="6">
        <v>9.6202499999999996E-2</v>
      </c>
      <c r="I27456" s="7">
        <v>42.082999999999998</v>
      </c>
    </row>
    <row r="27457" spans="1:12" x14ac:dyDescent="0.25">
      <c r="A27457">
        <v>75968</v>
      </c>
      <c r="B27457" s="2">
        <v>6.9581660000000003</v>
      </c>
      <c r="C27457" s="3">
        <v>2028</v>
      </c>
      <c r="E27457" t="s">
        <v>6356</v>
      </c>
      <c r="F27457" s="4" t="s">
        <v>13752</v>
      </c>
      <c r="G27457" s="5">
        <v>1231</v>
      </c>
      <c r="H27457" s="6">
        <v>9.7402600000000006E-2</v>
      </c>
      <c r="I27457" s="7">
        <v>41.875</v>
      </c>
      <c r="J27457" s="2">
        <v>40</v>
      </c>
      <c r="K27457">
        <v>1</v>
      </c>
    </row>
    <row r="27458" spans="1:12" x14ac:dyDescent="0.25">
      <c r="A27458">
        <v>44128</v>
      </c>
      <c r="B27458" s="2">
        <v>6.9530810000000001</v>
      </c>
      <c r="C27458" s="3">
        <v>29268</v>
      </c>
      <c r="D27458" s="4">
        <v>17460</v>
      </c>
      <c r="E27458" t="s">
        <v>2480</v>
      </c>
      <c r="F27458" s="4" t="s">
        <v>8295</v>
      </c>
      <c r="G27458" s="5">
        <v>20021</v>
      </c>
      <c r="H27458" s="6">
        <v>0.12955749999999999</v>
      </c>
      <c r="I27458" s="7">
        <v>36.316000000000003</v>
      </c>
      <c r="J27458" s="2">
        <v>43</v>
      </c>
      <c r="K27458">
        <v>8</v>
      </c>
    </row>
    <row r="27459" spans="1:12" x14ac:dyDescent="0.25">
      <c r="A27459">
        <v>46203</v>
      </c>
      <c r="B27459" s="2">
        <v>6.9423909999999998</v>
      </c>
      <c r="C27459" s="3">
        <v>38000</v>
      </c>
      <c r="D27459" s="4">
        <v>26900</v>
      </c>
      <c r="E27459" t="s">
        <v>8839</v>
      </c>
      <c r="F27459" s="4" t="s">
        <v>8800</v>
      </c>
      <c r="G27459" s="5">
        <v>24652</v>
      </c>
      <c r="H27459" s="6">
        <v>0.1286253</v>
      </c>
      <c r="I27459" s="7">
        <v>36.473999999999997</v>
      </c>
      <c r="J27459" s="2">
        <v>44.555599999999998</v>
      </c>
      <c r="K27459">
        <v>18</v>
      </c>
      <c r="L27459" s="2">
        <v>74.8</v>
      </c>
    </row>
    <row r="27460" spans="1:12" x14ac:dyDescent="0.25">
      <c r="A27460">
        <v>60921</v>
      </c>
      <c r="B27460" s="2">
        <v>6.9362789999999999</v>
      </c>
      <c r="C27460" s="3">
        <v>1325</v>
      </c>
      <c r="D27460" s="4">
        <v>38700</v>
      </c>
      <c r="E27460" t="s">
        <v>1582</v>
      </c>
      <c r="F27460" s="4" t="s">
        <v>11490</v>
      </c>
      <c r="G27460" s="5">
        <v>885</v>
      </c>
      <c r="H27460" s="6">
        <v>6.9977399999999995E-2</v>
      </c>
      <c r="I27460" s="7">
        <v>46.606999999999999</v>
      </c>
    </row>
    <row r="27461" spans="1:12" x14ac:dyDescent="0.25">
      <c r="A27461">
        <v>83656</v>
      </c>
      <c r="B27461" s="2">
        <v>6.9359849999999996</v>
      </c>
      <c r="C27461" s="3">
        <v>568</v>
      </c>
      <c r="D27461" s="4">
        <v>14260</v>
      </c>
      <c r="E27461" t="s">
        <v>14814</v>
      </c>
      <c r="F27461" s="4" t="s">
        <v>14725</v>
      </c>
      <c r="G27461" s="5">
        <v>337</v>
      </c>
      <c r="H27461" s="6">
        <v>5.3412500000000002E-2</v>
      </c>
      <c r="I27461" s="7">
        <v>49.463999999999999</v>
      </c>
      <c r="J27461" s="2">
        <v>67</v>
      </c>
      <c r="K27461">
        <v>1</v>
      </c>
    </row>
    <row r="27462" spans="1:12" x14ac:dyDescent="0.25">
      <c r="A27462">
        <v>24248</v>
      </c>
      <c r="B27462" s="2">
        <v>6.9354079999999998</v>
      </c>
      <c r="C27462" s="3">
        <v>2733</v>
      </c>
      <c r="E27462" t="s">
        <v>5010</v>
      </c>
      <c r="F27462" s="4" t="s">
        <v>4335</v>
      </c>
      <c r="G27462" s="5">
        <v>2065</v>
      </c>
      <c r="H27462" s="6">
        <v>0.12251819999999999</v>
      </c>
      <c r="I27462" s="7">
        <v>37.512999999999998</v>
      </c>
    </row>
    <row r="27463" spans="1:12" x14ac:dyDescent="0.25">
      <c r="A27463">
        <v>72851</v>
      </c>
      <c r="B27463" s="2">
        <v>6.9347950000000003</v>
      </c>
      <c r="C27463" s="3">
        <v>666</v>
      </c>
      <c r="E27463" t="s">
        <v>13445</v>
      </c>
      <c r="F27463" s="4" t="s">
        <v>13183</v>
      </c>
      <c r="G27463" s="5">
        <v>493</v>
      </c>
      <c r="H27463" s="6">
        <v>5.2738300000000002E-2</v>
      </c>
      <c r="I27463" s="7">
        <v>49.57</v>
      </c>
      <c r="J27463" s="2">
        <v>66</v>
      </c>
      <c r="K27463">
        <v>1</v>
      </c>
    </row>
    <row r="27464" spans="1:12" x14ac:dyDescent="0.25">
      <c r="A27464">
        <v>77990</v>
      </c>
      <c r="B27464" s="2">
        <v>6.9345480000000004</v>
      </c>
      <c r="C27464" s="3">
        <v>777</v>
      </c>
      <c r="E27464" t="s">
        <v>2297</v>
      </c>
      <c r="F27464" s="4" t="s">
        <v>13752</v>
      </c>
      <c r="G27464" s="5">
        <v>541</v>
      </c>
      <c r="H27464" s="6">
        <v>0.10166360000000001</v>
      </c>
      <c r="I27464" s="7">
        <v>41.110999999999997</v>
      </c>
    </row>
    <row r="27465" spans="1:12" x14ac:dyDescent="0.25">
      <c r="A27465">
        <v>74884</v>
      </c>
      <c r="B27465" s="2">
        <v>6.9334879999999997</v>
      </c>
      <c r="C27465" s="3">
        <v>5850</v>
      </c>
      <c r="E27465" t="s">
        <v>13730</v>
      </c>
      <c r="F27465" s="4" t="s">
        <v>13462</v>
      </c>
      <c r="G27465" s="5">
        <v>3885</v>
      </c>
      <c r="H27465" s="6">
        <v>0.1212043</v>
      </c>
      <c r="I27465" s="7">
        <v>37.731000000000002</v>
      </c>
    </row>
    <row r="27466" spans="1:12" x14ac:dyDescent="0.25">
      <c r="A27466">
        <v>95686</v>
      </c>
      <c r="B27466" s="2">
        <v>6.9324070000000004</v>
      </c>
      <c r="C27466" s="3">
        <v>964</v>
      </c>
      <c r="D27466" s="4">
        <v>44700</v>
      </c>
      <c r="E27466" t="s">
        <v>582</v>
      </c>
      <c r="F27466" s="4" t="s">
        <v>15368</v>
      </c>
      <c r="G27466" s="5">
        <v>628</v>
      </c>
      <c r="H27466" s="6">
        <v>0.13375799999999999</v>
      </c>
      <c r="I27466" s="7">
        <v>35.555999999999997</v>
      </c>
    </row>
    <row r="27467" spans="1:12" x14ac:dyDescent="0.25">
      <c r="A27467">
        <v>10451</v>
      </c>
      <c r="B27467" s="2">
        <v>6.9253499999999999</v>
      </c>
      <c r="C27467" s="3">
        <v>47818</v>
      </c>
      <c r="D27467" s="4">
        <v>35620</v>
      </c>
      <c r="E27467" t="s">
        <v>1791</v>
      </c>
      <c r="F27467" s="4" t="s">
        <v>1280</v>
      </c>
      <c r="G27467" s="5">
        <v>28860</v>
      </c>
      <c r="H27467" s="6">
        <v>0.1543313</v>
      </c>
      <c r="I27467" s="7">
        <v>32</v>
      </c>
      <c r="J27467" s="2">
        <v>41.384599999999999</v>
      </c>
      <c r="K27467">
        <v>13</v>
      </c>
      <c r="L27467" s="2">
        <v>58.7</v>
      </c>
    </row>
    <row r="27468" spans="1:12" x14ac:dyDescent="0.25">
      <c r="A27468">
        <v>87325</v>
      </c>
      <c r="B27468" s="2">
        <v>6.9180070000000002</v>
      </c>
      <c r="C27468" s="3">
        <v>2930</v>
      </c>
      <c r="D27468" s="4">
        <v>23700</v>
      </c>
      <c r="E27468" t="s">
        <v>15180</v>
      </c>
      <c r="F27468" s="4" t="s">
        <v>15124</v>
      </c>
      <c r="G27468" s="5">
        <v>1820</v>
      </c>
      <c r="H27468" s="6">
        <v>0.1120879</v>
      </c>
      <c r="I27468" s="7">
        <v>39.296999999999997</v>
      </c>
    </row>
    <row r="27469" spans="1:12" x14ac:dyDescent="0.25">
      <c r="A27469">
        <v>62967</v>
      </c>
      <c r="B27469" s="2">
        <v>6.9175209999999998</v>
      </c>
      <c r="C27469" s="3">
        <v>293</v>
      </c>
      <c r="E27469" t="s">
        <v>12091</v>
      </c>
      <c r="F27469" s="4" t="s">
        <v>11490</v>
      </c>
      <c r="G27469" s="5">
        <v>207</v>
      </c>
      <c r="H27469" s="6">
        <v>9.6618399999999993E-2</v>
      </c>
      <c r="I27469" s="7">
        <v>41.963999999999999</v>
      </c>
    </row>
    <row r="27470" spans="1:12" x14ac:dyDescent="0.25">
      <c r="A27470">
        <v>12733</v>
      </c>
      <c r="B27470" s="2">
        <v>6.9172269999999996</v>
      </c>
      <c r="C27470" s="3">
        <v>1666</v>
      </c>
      <c r="E27470" t="s">
        <v>2314</v>
      </c>
      <c r="F27470" s="4" t="s">
        <v>1280</v>
      </c>
      <c r="G27470" s="5">
        <v>1023</v>
      </c>
      <c r="H27470" s="6">
        <v>0.11143690000000001</v>
      </c>
      <c r="I27470" s="7">
        <v>39.402000000000001</v>
      </c>
    </row>
    <row r="27471" spans="1:12" x14ac:dyDescent="0.25">
      <c r="A27471">
        <v>38658</v>
      </c>
      <c r="B27471" s="2">
        <v>6.9166119999999998</v>
      </c>
      <c r="C27471" s="3">
        <v>2115</v>
      </c>
      <c r="E27471" t="s">
        <v>7657</v>
      </c>
      <c r="F27471" s="4" t="s">
        <v>7633</v>
      </c>
      <c r="G27471" s="5">
        <v>1550</v>
      </c>
      <c r="H27471" s="6">
        <v>9.3488100000000005E-2</v>
      </c>
      <c r="I27471" s="7">
        <v>42.5</v>
      </c>
    </row>
    <row r="27472" spans="1:12" x14ac:dyDescent="0.25">
      <c r="A27472">
        <v>26836</v>
      </c>
      <c r="B27472" s="2">
        <v>6.9151530000000001</v>
      </c>
      <c r="C27472" s="3">
        <v>6526</v>
      </c>
      <c r="E27472" t="s">
        <v>5634</v>
      </c>
      <c r="F27472" s="4" t="s">
        <v>5144</v>
      </c>
      <c r="G27472" s="5">
        <v>4551</v>
      </c>
      <c r="H27472" s="6">
        <v>0.103274</v>
      </c>
      <c r="I27472" s="7">
        <v>40.805999999999997</v>
      </c>
    </row>
    <row r="27473" spans="1:11" x14ac:dyDescent="0.25">
      <c r="A27473">
        <v>31543</v>
      </c>
      <c r="B27473" s="2">
        <v>6.9134149999999996</v>
      </c>
      <c r="C27473" s="3">
        <v>4256</v>
      </c>
      <c r="D27473" s="4">
        <v>15260</v>
      </c>
      <c r="E27473" t="s">
        <v>6613</v>
      </c>
      <c r="F27473" s="4" t="s">
        <v>6363</v>
      </c>
      <c r="G27473" s="5">
        <v>2707</v>
      </c>
      <c r="H27473" s="6">
        <v>5.4652899999999997E-2</v>
      </c>
      <c r="I27473" s="7">
        <v>49.207999999999998</v>
      </c>
    </row>
    <row r="27474" spans="1:11" x14ac:dyDescent="0.25">
      <c r="A27474">
        <v>30635</v>
      </c>
      <c r="B27474" s="2">
        <v>6.910177</v>
      </c>
      <c r="C27474" s="3">
        <v>15786</v>
      </c>
      <c r="E27474" t="s">
        <v>6508</v>
      </c>
      <c r="F27474" s="4" t="s">
        <v>6363</v>
      </c>
      <c r="G27474" s="5">
        <v>10814</v>
      </c>
      <c r="H27474" s="6">
        <v>0.1055941</v>
      </c>
      <c r="I27474" s="7">
        <v>40.404000000000003</v>
      </c>
      <c r="J27474" s="2">
        <v>50.5</v>
      </c>
      <c r="K27474">
        <v>2</v>
      </c>
    </row>
    <row r="27475" spans="1:11" x14ac:dyDescent="0.25">
      <c r="A27475">
        <v>4463</v>
      </c>
      <c r="B27475" s="2">
        <v>6.9071020000000001</v>
      </c>
      <c r="C27475" s="3">
        <v>2805</v>
      </c>
      <c r="E27475" t="s">
        <v>842</v>
      </c>
      <c r="F27475" s="4" t="s">
        <v>701</v>
      </c>
      <c r="G27475" s="5">
        <v>2033</v>
      </c>
      <c r="H27475" s="6">
        <v>0.1268437</v>
      </c>
      <c r="I27475" s="7">
        <v>36.722000000000001</v>
      </c>
    </row>
    <row r="27476" spans="1:11" x14ac:dyDescent="0.25">
      <c r="A27476">
        <v>62272</v>
      </c>
      <c r="B27476" s="2">
        <v>6.9063270000000001</v>
      </c>
      <c r="C27476" s="3">
        <v>1705</v>
      </c>
      <c r="E27476" t="s">
        <v>11913</v>
      </c>
      <c r="F27476" s="4" t="s">
        <v>11490</v>
      </c>
      <c r="G27476" s="5">
        <v>1205</v>
      </c>
      <c r="H27476" s="6">
        <v>0.1004149</v>
      </c>
      <c r="I27476" s="7">
        <v>41.287999999999997</v>
      </c>
    </row>
    <row r="27477" spans="1:11" x14ac:dyDescent="0.25">
      <c r="A27477">
        <v>58441</v>
      </c>
      <c r="B27477" s="2">
        <v>6.9059799999999996</v>
      </c>
      <c r="C27477" s="3">
        <v>305</v>
      </c>
      <c r="E27477" t="s">
        <v>11168</v>
      </c>
      <c r="F27477" s="4" t="s">
        <v>11069</v>
      </c>
      <c r="G27477" s="5">
        <v>243</v>
      </c>
      <c r="H27477" s="6">
        <v>0.14403289999999999</v>
      </c>
      <c r="I27477" s="7">
        <v>33.75</v>
      </c>
    </row>
    <row r="27478" spans="1:11" x14ac:dyDescent="0.25">
      <c r="A27478">
        <v>71639</v>
      </c>
      <c r="B27478" s="2">
        <v>6.9049630000000004</v>
      </c>
      <c r="C27478" s="3">
        <v>6026</v>
      </c>
      <c r="E27478" t="s">
        <v>7643</v>
      </c>
      <c r="F27478" s="4" t="s">
        <v>13183</v>
      </c>
      <c r="G27478" s="5">
        <v>4011</v>
      </c>
      <c r="H27478" s="6">
        <v>0.1059586</v>
      </c>
      <c r="I27478" s="7">
        <v>40.329000000000001</v>
      </c>
      <c r="J27478" s="2">
        <v>76.5</v>
      </c>
      <c r="K27478">
        <v>2</v>
      </c>
    </row>
    <row r="27479" spans="1:11" x14ac:dyDescent="0.25">
      <c r="A27479">
        <v>37688</v>
      </c>
      <c r="B27479" s="2">
        <v>6.9038310000000003</v>
      </c>
      <c r="C27479" s="3">
        <v>961</v>
      </c>
      <c r="E27479" t="s">
        <v>7461</v>
      </c>
      <c r="F27479" s="4" t="s">
        <v>7348</v>
      </c>
      <c r="G27479" s="5">
        <v>714</v>
      </c>
      <c r="H27479" s="6">
        <v>0.13006989999999999</v>
      </c>
      <c r="I27479" s="7">
        <v>36.161000000000001</v>
      </c>
    </row>
    <row r="27480" spans="1:11" x14ac:dyDescent="0.25">
      <c r="A27480">
        <v>99151</v>
      </c>
      <c r="B27480" s="2">
        <v>6.9036270000000002</v>
      </c>
      <c r="C27480" s="3">
        <v>152</v>
      </c>
      <c r="D27480" s="4">
        <v>44060</v>
      </c>
      <c r="E27480" t="s">
        <v>9813</v>
      </c>
      <c r="F27480" s="4" t="s">
        <v>16344</v>
      </c>
      <c r="G27480" s="5">
        <v>125</v>
      </c>
      <c r="H27480" s="6">
        <v>0.14399999999999999</v>
      </c>
      <c r="I27480" s="7">
        <v>33.75</v>
      </c>
    </row>
    <row r="27481" spans="1:11" x14ac:dyDescent="0.25">
      <c r="A27481">
        <v>40818</v>
      </c>
      <c r="B27481" s="2">
        <v>6.9035840000000004</v>
      </c>
      <c r="C27481" s="3">
        <v>64</v>
      </c>
      <c r="E27481" t="s">
        <v>7962</v>
      </c>
      <c r="F27481" s="4" t="s">
        <v>7883</v>
      </c>
      <c r="G27481" s="5">
        <v>52</v>
      </c>
      <c r="H27481" s="6">
        <v>0.23076920000000001</v>
      </c>
      <c r="I27481" s="7">
        <v>18.75</v>
      </c>
    </row>
    <row r="27482" spans="1:11" x14ac:dyDescent="0.25">
      <c r="A27482">
        <v>29039</v>
      </c>
      <c r="B27482" s="2">
        <v>6.9029689999999997</v>
      </c>
      <c r="C27482" s="3">
        <v>4110</v>
      </c>
      <c r="D27482" s="4">
        <v>36700</v>
      </c>
      <c r="E27482" t="s">
        <v>4546</v>
      </c>
      <c r="F27482" s="4" t="s">
        <v>6130</v>
      </c>
      <c r="G27482" s="5">
        <v>2519</v>
      </c>
      <c r="H27482" s="6">
        <v>0.1253968</v>
      </c>
      <c r="I27482" s="7">
        <v>36.959000000000003</v>
      </c>
      <c r="J27482" s="2">
        <v>75</v>
      </c>
      <c r="K27482">
        <v>1</v>
      </c>
    </row>
    <row r="27483" spans="1:11" x14ac:dyDescent="0.25">
      <c r="A27483">
        <v>27022</v>
      </c>
      <c r="B27483" s="2">
        <v>6.9020210000000004</v>
      </c>
      <c r="C27483" s="3">
        <v>1970</v>
      </c>
      <c r="D27483" s="4">
        <v>49180</v>
      </c>
      <c r="E27483" t="s">
        <v>5651</v>
      </c>
      <c r="F27483" s="4" t="s">
        <v>5642</v>
      </c>
      <c r="G27483" s="5">
        <v>1442</v>
      </c>
      <c r="H27483" s="6">
        <v>9.7780900000000004E-2</v>
      </c>
      <c r="I27483" s="7">
        <v>41.731000000000002</v>
      </c>
      <c r="J27483" s="2">
        <v>72.5</v>
      </c>
      <c r="K27483">
        <v>2</v>
      </c>
    </row>
    <row r="27484" spans="1:11" x14ac:dyDescent="0.25">
      <c r="A27484">
        <v>99157</v>
      </c>
      <c r="B27484" s="2">
        <v>6.9015360000000001</v>
      </c>
      <c r="C27484" s="3">
        <v>842</v>
      </c>
      <c r="D27484" s="4">
        <v>44060</v>
      </c>
      <c r="E27484" t="s">
        <v>2013</v>
      </c>
      <c r="F27484" s="4" t="s">
        <v>16344</v>
      </c>
      <c r="G27484" s="5">
        <v>588</v>
      </c>
      <c r="H27484" s="6">
        <v>0.1663837</v>
      </c>
      <c r="I27484" s="7">
        <v>29.861000000000001</v>
      </c>
    </row>
    <row r="27485" spans="1:11" x14ac:dyDescent="0.25">
      <c r="A27485">
        <v>72372</v>
      </c>
      <c r="B27485" s="2">
        <v>6.9010210000000001</v>
      </c>
      <c r="C27485" s="3">
        <v>2331</v>
      </c>
      <c r="D27485" s="4">
        <v>22620</v>
      </c>
      <c r="E27485" t="s">
        <v>5491</v>
      </c>
      <c r="F27485" s="4" t="s">
        <v>13183</v>
      </c>
      <c r="G27485" s="5">
        <v>1559</v>
      </c>
      <c r="H27485" s="6">
        <v>8.6594000000000004E-2</v>
      </c>
      <c r="I27485" s="7">
        <v>43.646000000000001</v>
      </c>
    </row>
    <row r="27486" spans="1:11" x14ac:dyDescent="0.25">
      <c r="A27486">
        <v>45144</v>
      </c>
      <c r="B27486" s="2">
        <v>6.8998609999999996</v>
      </c>
      <c r="C27486" s="3">
        <v>4880</v>
      </c>
      <c r="E27486" t="s">
        <v>272</v>
      </c>
      <c r="F27486" s="4" t="s">
        <v>8295</v>
      </c>
      <c r="G27486" s="5">
        <v>3290</v>
      </c>
      <c r="H27486" s="6">
        <v>9.7234899999999999E-2</v>
      </c>
      <c r="I27486" s="7">
        <v>41.804000000000002</v>
      </c>
    </row>
    <row r="27487" spans="1:11" x14ac:dyDescent="0.25">
      <c r="A27487">
        <v>60804</v>
      </c>
      <c r="B27487" s="2">
        <v>6.8877519999999999</v>
      </c>
      <c r="C27487" s="3">
        <v>84481</v>
      </c>
      <c r="D27487" s="4">
        <v>16980</v>
      </c>
      <c r="E27487" t="s">
        <v>2477</v>
      </c>
      <c r="F27487" s="4" t="s">
        <v>11490</v>
      </c>
      <c r="G27487" s="5">
        <v>47312</v>
      </c>
      <c r="H27487" s="6">
        <v>7.5856499999999993E-2</v>
      </c>
      <c r="I27487" s="7">
        <v>45.49</v>
      </c>
      <c r="J27487" s="2">
        <v>48.75</v>
      </c>
      <c r="K27487">
        <v>8</v>
      </c>
    </row>
    <row r="27488" spans="1:11" x14ac:dyDescent="0.25">
      <c r="A27488">
        <v>62352</v>
      </c>
      <c r="B27488" s="2">
        <v>6.8763870000000002</v>
      </c>
      <c r="C27488" s="3">
        <v>296</v>
      </c>
      <c r="E27488" t="s">
        <v>332</v>
      </c>
      <c r="F27488" s="4" t="s">
        <v>11490</v>
      </c>
      <c r="G27488" s="5">
        <v>180</v>
      </c>
      <c r="H27488" s="6">
        <v>4.9723799999999999E-2</v>
      </c>
      <c r="I27488" s="7">
        <v>50</v>
      </c>
    </row>
    <row r="27489" spans="1:11" x14ac:dyDescent="0.25">
      <c r="A27489">
        <v>32227</v>
      </c>
      <c r="B27489" s="2">
        <v>6.8761210000000004</v>
      </c>
      <c r="C27489" s="3">
        <v>2594</v>
      </c>
      <c r="D27489" s="4">
        <v>27260</v>
      </c>
      <c r="E27489" t="s">
        <v>1076</v>
      </c>
      <c r="F27489" s="4" t="s">
        <v>6689</v>
      </c>
      <c r="G27489" s="5">
        <v>933</v>
      </c>
      <c r="H27489" s="6">
        <v>0.1232583</v>
      </c>
      <c r="I27489" s="7">
        <v>37.292000000000002</v>
      </c>
    </row>
    <row r="27490" spans="1:11" x14ac:dyDescent="0.25">
      <c r="A27490">
        <v>37354</v>
      </c>
      <c r="B27490" s="2">
        <v>6.8730820000000001</v>
      </c>
      <c r="C27490" s="3">
        <v>17016</v>
      </c>
      <c r="E27490" t="s">
        <v>7430</v>
      </c>
      <c r="F27490" s="4" t="s">
        <v>7348</v>
      </c>
      <c r="G27490" s="5">
        <v>11770</v>
      </c>
      <c r="H27490" s="6">
        <v>0.1003313</v>
      </c>
      <c r="I27490" s="7">
        <v>41.25</v>
      </c>
      <c r="J27490" s="2">
        <v>51</v>
      </c>
      <c r="K27490">
        <v>3</v>
      </c>
    </row>
    <row r="27491" spans="1:11" x14ac:dyDescent="0.25">
      <c r="A27491">
        <v>63384</v>
      </c>
      <c r="B27491" s="2">
        <v>6.8699729999999999</v>
      </c>
      <c r="C27491" s="3">
        <v>1735</v>
      </c>
      <c r="E27491" t="s">
        <v>2998</v>
      </c>
      <c r="F27491" s="4" t="s">
        <v>12102</v>
      </c>
      <c r="G27491" s="5">
        <v>1223</v>
      </c>
      <c r="H27491" s="6">
        <v>8.5784299999999994E-2</v>
      </c>
      <c r="I27491" s="7">
        <v>43.75</v>
      </c>
    </row>
    <row r="27492" spans="1:11" x14ac:dyDescent="0.25">
      <c r="A27492">
        <v>24836</v>
      </c>
      <c r="B27492" s="2">
        <v>6.8695779999999997</v>
      </c>
      <c r="C27492" s="3">
        <v>570</v>
      </c>
      <c r="E27492" t="s">
        <v>5169</v>
      </c>
      <c r="F27492" s="4" t="s">
        <v>5144</v>
      </c>
      <c r="G27492" s="5">
        <v>432</v>
      </c>
      <c r="H27492" s="6">
        <v>0.1157407</v>
      </c>
      <c r="I27492" s="7">
        <v>38.570999999999998</v>
      </c>
      <c r="J27492" s="2">
        <v>66</v>
      </c>
      <c r="K27492">
        <v>1</v>
      </c>
    </row>
    <row r="27493" spans="1:11" x14ac:dyDescent="0.25">
      <c r="A27493">
        <v>72392</v>
      </c>
      <c r="B27493" s="2">
        <v>6.8694059999999997</v>
      </c>
      <c r="C27493" s="3">
        <v>351</v>
      </c>
      <c r="D27493" s="4">
        <v>22620</v>
      </c>
      <c r="E27493" t="s">
        <v>13327</v>
      </c>
      <c r="F27493" s="4" t="s">
        <v>13183</v>
      </c>
      <c r="G27493" s="5">
        <v>293</v>
      </c>
      <c r="H27493" s="6">
        <v>9.5238100000000006E-2</v>
      </c>
      <c r="I27493" s="7">
        <v>42.109000000000002</v>
      </c>
    </row>
    <row r="27494" spans="1:11" x14ac:dyDescent="0.25">
      <c r="A27494">
        <v>65050</v>
      </c>
      <c r="B27494" s="2">
        <v>6.8692359999999999</v>
      </c>
      <c r="C27494" s="3">
        <v>912</v>
      </c>
      <c r="D27494" s="4">
        <v>27620</v>
      </c>
      <c r="E27494" t="s">
        <v>2131</v>
      </c>
      <c r="F27494" s="4" t="s">
        <v>12102</v>
      </c>
      <c r="G27494" s="5">
        <v>419</v>
      </c>
      <c r="H27494" s="6">
        <v>5.2380999999999997E-2</v>
      </c>
      <c r="I27494" s="7">
        <v>49.511000000000003</v>
      </c>
    </row>
    <row r="27495" spans="1:11" x14ac:dyDescent="0.25">
      <c r="A27495">
        <v>28478</v>
      </c>
      <c r="B27495" s="2">
        <v>6.8683940000000003</v>
      </c>
      <c r="C27495" s="3">
        <v>4328</v>
      </c>
      <c r="D27495" s="4">
        <v>48900</v>
      </c>
      <c r="E27495" t="s">
        <v>5980</v>
      </c>
      <c r="F27495" s="4" t="s">
        <v>5642</v>
      </c>
      <c r="G27495" s="5">
        <v>3101</v>
      </c>
      <c r="H27495" s="6">
        <v>0.1144423</v>
      </c>
      <c r="I27495" s="7">
        <v>38.78</v>
      </c>
    </row>
    <row r="27496" spans="1:11" x14ac:dyDescent="0.25">
      <c r="A27496">
        <v>83553</v>
      </c>
      <c r="B27496" s="2">
        <v>6.8674270000000002</v>
      </c>
      <c r="C27496" s="3">
        <v>1197</v>
      </c>
      <c r="E27496" t="s">
        <v>14798</v>
      </c>
      <c r="F27496" s="4" t="s">
        <v>14725</v>
      </c>
      <c r="G27496" s="5">
        <v>936</v>
      </c>
      <c r="H27496" s="6">
        <v>0.1099253</v>
      </c>
      <c r="I27496" s="7">
        <v>39.558999999999997</v>
      </c>
    </row>
    <row r="27497" spans="1:11" x14ac:dyDescent="0.25">
      <c r="A27497">
        <v>75450</v>
      </c>
      <c r="B27497" s="2">
        <v>6.8671369999999996</v>
      </c>
      <c r="C27497" s="3">
        <v>412</v>
      </c>
      <c r="E27497" t="s">
        <v>13805</v>
      </c>
      <c r="F27497" s="4" t="s">
        <v>13752</v>
      </c>
      <c r="G27497" s="5">
        <v>266</v>
      </c>
      <c r="H27497" s="6">
        <v>7.8947400000000001E-2</v>
      </c>
      <c r="I27497" s="7">
        <v>44.911000000000001</v>
      </c>
    </row>
    <row r="27498" spans="1:11" x14ac:dyDescent="0.25">
      <c r="A27498">
        <v>54967</v>
      </c>
      <c r="B27498" s="2">
        <v>6.8670030000000004</v>
      </c>
      <c r="C27498" s="3">
        <v>446</v>
      </c>
      <c r="E27498" t="s">
        <v>10417</v>
      </c>
      <c r="F27498" s="4" t="s">
        <v>10031</v>
      </c>
      <c r="G27498" s="5">
        <v>287</v>
      </c>
      <c r="H27498" s="6">
        <v>9.7222199999999995E-2</v>
      </c>
      <c r="I27498" s="7">
        <v>41.75</v>
      </c>
    </row>
    <row r="27499" spans="1:11" x14ac:dyDescent="0.25">
      <c r="A27499">
        <v>32808</v>
      </c>
      <c r="B27499" s="2">
        <v>6.859604</v>
      </c>
      <c r="C27499" s="3">
        <v>50332</v>
      </c>
      <c r="D27499" s="4">
        <v>36740</v>
      </c>
      <c r="E27499" t="s">
        <v>5555</v>
      </c>
      <c r="F27499" s="4" t="s">
        <v>6689</v>
      </c>
      <c r="G27499" s="5">
        <v>30634</v>
      </c>
      <c r="H27499" s="6">
        <v>0.1174186</v>
      </c>
      <c r="I27499" s="7">
        <v>38.246000000000002</v>
      </c>
      <c r="J27499" s="2">
        <v>43</v>
      </c>
      <c r="K27499">
        <v>2</v>
      </c>
    </row>
    <row r="27500" spans="1:11" x14ac:dyDescent="0.25">
      <c r="A27500">
        <v>74560</v>
      </c>
      <c r="B27500" s="2">
        <v>6.8521830000000001</v>
      </c>
      <c r="C27500" s="3">
        <v>523</v>
      </c>
      <c r="D27500" s="4">
        <v>32540</v>
      </c>
      <c r="E27500" t="s">
        <v>617</v>
      </c>
      <c r="F27500" s="4" t="s">
        <v>13462</v>
      </c>
      <c r="G27500" s="5">
        <v>377</v>
      </c>
      <c r="H27500" s="6">
        <v>0.11640209999999999</v>
      </c>
      <c r="I27500" s="7">
        <v>38.408999999999999</v>
      </c>
    </row>
    <row r="27501" spans="1:11" x14ac:dyDescent="0.25">
      <c r="A27501">
        <v>30705</v>
      </c>
      <c r="B27501" s="2">
        <v>6.8468749999999998</v>
      </c>
      <c r="C27501" s="3">
        <v>33511</v>
      </c>
      <c r="D27501" s="4">
        <v>19140</v>
      </c>
      <c r="E27501" t="s">
        <v>1582</v>
      </c>
      <c r="F27501" s="4" t="s">
        <v>6363</v>
      </c>
      <c r="G27501" s="5">
        <v>21799</v>
      </c>
      <c r="H27501" s="6">
        <v>9.3302700000000002E-2</v>
      </c>
      <c r="I27501" s="7">
        <v>42.396000000000001</v>
      </c>
    </row>
    <row r="27502" spans="1:11" x14ac:dyDescent="0.25">
      <c r="A27502">
        <v>24594</v>
      </c>
      <c r="B27502" s="2">
        <v>6.8414429999999999</v>
      </c>
      <c r="C27502" s="3">
        <v>1223</v>
      </c>
      <c r="D27502" s="4">
        <v>19260</v>
      </c>
      <c r="E27502" t="s">
        <v>5116</v>
      </c>
      <c r="F27502" s="4" t="s">
        <v>4335</v>
      </c>
      <c r="G27502" s="5">
        <v>894</v>
      </c>
      <c r="H27502" s="6">
        <v>0.1027933</v>
      </c>
      <c r="I27502" s="7">
        <v>40.75</v>
      </c>
    </row>
    <row r="27503" spans="1:11" x14ac:dyDescent="0.25">
      <c r="A27503">
        <v>12837</v>
      </c>
      <c r="B27503" s="2">
        <v>6.8410570000000002</v>
      </c>
      <c r="C27503" s="3">
        <v>1031</v>
      </c>
      <c r="D27503" s="4">
        <v>24020</v>
      </c>
      <c r="E27503" t="s">
        <v>668</v>
      </c>
      <c r="F27503" s="4" t="s">
        <v>1280</v>
      </c>
      <c r="G27503" s="5">
        <v>708</v>
      </c>
      <c r="H27503" s="6">
        <v>8.4745799999999996E-2</v>
      </c>
      <c r="I27503" s="7">
        <v>43.863999999999997</v>
      </c>
    </row>
    <row r="27504" spans="1:11" x14ac:dyDescent="0.25">
      <c r="A27504">
        <v>16728</v>
      </c>
      <c r="B27504" s="2">
        <v>6.8408800000000003</v>
      </c>
      <c r="C27504" s="3">
        <v>39</v>
      </c>
      <c r="E27504" t="s">
        <v>3578</v>
      </c>
      <c r="F27504" s="4" t="s">
        <v>3003</v>
      </c>
      <c r="G27504" s="5">
        <v>34</v>
      </c>
      <c r="H27504" s="6">
        <v>0</v>
      </c>
      <c r="I27504" s="7">
        <v>58.5</v>
      </c>
    </row>
    <row r="27505" spans="1:11" x14ac:dyDescent="0.25">
      <c r="A27505">
        <v>79855</v>
      </c>
      <c r="B27505" s="2">
        <v>6.8405120000000004</v>
      </c>
      <c r="C27505" s="3">
        <v>2319</v>
      </c>
      <c r="E27505" t="s">
        <v>14475</v>
      </c>
      <c r="F27505" s="4" t="s">
        <v>13752</v>
      </c>
      <c r="G27505" s="5">
        <v>1514</v>
      </c>
      <c r="H27505" s="6">
        <v>0.1182299</v>
      </c>
      <c r="I27505" s="7">
        <v>38.067999999999998</v>
      </c>
      <c r="J27505" s="2">
        <v>30</v>
      </c>
      <c r="K27505">
        <v>1</v>
      </c>
    </row>
    <row r="27506" spans="1:11" x14ac:dyDescent="0.25">
      <c r="A27506">
        <v>40157</v>
      </c>
      <c r="B27506" s="2">
        <v>6.8400400000000001</v>
      </c>
      <c r="C27506" s="3">
        <v>638</v>
      </c>
      <c r="D27506" s="4">
        <v>21060</v>
      </c>
      <c r="E27506" t="s">
        <v>7917</v>
      </c>
      <c r="F27506" s="4" t="s">
        <v>7883</v>
      </c>
      <c r="G27506" s="5">
        <v>460</v>
      </c>
      <c r="H27506" s="6">
        <v>3.9130400000000003E-2</v>
      </c>
      <c r="I27506" s="7">
        <v>51.734000000000002</v>
      </c>
    </row>
    <row r="27507" spans="1:11" x14ac:dyDescent="0.25">
      <c r="A27507">
        <v>76878</v>
      </c>
      <c r="B27507" s="2">
        <v>6.8396530000000002</v>
      </c>
      <c r="C27507" s="3">
        <v>1610</v>
      </c>
      <c r="E27507" t="s">
        <v>14015</v>
      </c>
      <c r="F27507" s="4" t="s">
        <v>13752</v>
      </c>
      <c r="G27507" s="5">
        <v>1162</v>
      </c>
      <c r="H27507" s="6">
        <v>0.1401548</v>
      </c>
      <c r="I27507" s="7">
        <v>34.271000000000001</v>
      </c>
    </row>
    <row r="27508" spans="1:11" x14ac:dyDescent="0.25">
      <c r="A27508">
        <v>92242</v>
      </c>
      <c r="B27508" s="2">
        <v>6.8391120000000001</v>
      </c>
      <c r="C27508" s="3">
        <v>1235</v>
      </c>
      <c r="D27508" s="4">
        <v>40140</v>
      </c>
      <c r="E27508" t="s">
        <v>15505</v>
      </c>
      <c r="F27508" s="4" t="s">
        <v>15368</v>
      </c>
      <c r="G27508" s="5">
        <v>1103</v>
      </c>
      <c r="H27508" s="6">
        <v>9.8731899999999997E-2</v>
      </c>
      <c r="I27508" s="7">
        <v>41.429000000000002</v>
      </c>
      <c r="J27508" s="2">
        <v>47.5</v>
      </c>
      <c r="K27508">
        <v>2</v>
      </c>
    </row>
    <row r="27509" spans="1:11" x14ac:dyDescent="0.25">
      <c r="A27509">
        <v>45361</v>
      </c>
      <c r="B27509" s="2">
        <v>6.8388030000000004</v>
      </c>
      <c r="C27509" s="3">
        <v>275</v>
      </c>
      <c r="D27509" s="4">
        <v>19380</v>
      </c>
      <c r="E27509" t="s">
        <v>2683</v>
      </c>
      <c r="F27509" s="4" t="s">
        <v>8295</v>
      </c>
      <c r="G27509" s="5">
        <v>186</v>
      </c>
      <c r="H27509" s="6">
        <v>6.9892499999999996E-2</v>
      </c>
      <c r="I27509" s="7">
        <v>46.405999999999999</v>
      </c>
    </row>
    <row r="27510" spans="1:11" x14ac:dyDescent="0.25">
      <c r="A27510">
        <v>27970</v>
      </c>
      <c r="B27510" s="2">
        <v>6.8382139999999998</v>
      </c>
      <c r="C27510" s="3">
        <v>3346</v>
      </c>
      <c r="E27510" t="s">
        <v>5842</v>
      </c>
      <c r="F27510" s="4" t="s">
        <v>5642</v>
      </c>
      <c r="G27510" s="5">
        <v>2266</v>
      </c>
      <c r="H27510" s="6">
        <v>9.5721200000000006E-2</v>
      </c>
      <c r="I27510" s="7">
        <v>41.932000000000002</v>
      </c>
    </row>
    <row r="27511" spans="1:11" x14ac:dyDescent="0.25">
      <c r="A27511">
        <v>25653</v>
      </c>
      <c r="B27511" s="2">
        <v>6.8375469999999998</v>
      </c>
      <c r="C27511" s="3">
        <v>643</v>
      </c>
      <c r="D27511" s="4">
        <v>30880</v>
      </c>
      <c r="E27511" t="s">
        <v>5392</v>
      </c>
      <c r="F27511" s="4" t="s">
        <v>5144</v>
      </c>
      <c r="G27511" s="5">
        <v>518</v>
      </c>
      <c r="H27511" s="6">
        <v>0.12524080000000001</v>
      </c>
      <c r="I27511" s="7">
        <v>36.826999999999998</v>
      </c>
    </row>
    <row r="27512" spans="1:11" x14ac:dyDescent="0.25">
      <c r="A27512">
        <v>74561</v>
      </c>
      <c r="B27512" s="2">
        <v>6.8370730000000002</v>
      </c>
      <c r="C27512" s="3">
        <v>2329</v>
      </c>
      <c r="D27512" s="4">
        <v>32540</v>
      </c>
      <c r="E27512" t="s">
        <v>1623</v>
      </c>
      <c r="F27512" s="4" t="s">
        <v>13462</v>
      </c>
      <c r="G27512" s="5">
        <v>1462</v>
      </c>
      <c r="H27512" s="6">
        <v>0.1121751</v>
      </c>
      <c r="I27512" s="7">
        <v>39.082999999999998</v>
      </c>
    </row>
    <row r="27513" spans="1:11" x14ac:dyDescent="0.25">
      <c r="A27513">
        <v>92703</v>
      </c>
      <c r="B27513" s="2">
        <v>6.8269330000000004</v>
      </c>
      <c r="C27513" s="3">
        <v>69889</v>
      </c>
      <c r="D27513" s="4">
        <v>31080</v>
      </c>
      <c r="E27513" t="s">
        <v>15598</v>
      </c>
      <c r="F27513" s="4" t="s">
        <v>15368</v>
      </c>
      <c r="G27513" s="5">
        <v>40914</v>
      </c>
      <c r="H27513" s="6">
        <v>6.9340600000000002E-2</v>
      </c>
      <c r="I27513" s="7">
        <v>46.476999999999997</v>
      </c>
      <c r="J27513" s="2">
        <v>47.666699999999999</v>
      </c>
      <c r="K27513">
        <v>6</v>
      </c>
    </row>
    <row r="27514" spans="1:11" x14ac:dyDescent="0.25">
      <c r="A27514">
        <v>38921</v>
      </c>
      <c r="B27514" s="2">
        <v>6.8164540000000002</v>
      </c>
      <c r="C27514" s="3">
        <v>4564</v>
      </c>
      <c r="E27514" t="s">
        <v>825</v>
      </c>
      <c r="F27514" s="4" t="s">
        <v>7633</v>
      </c>
      <c r="G27514" s="5">
        <v>2875</v>
      </c>
      <c r="H27514" s="6">
        <v>0.102573</v>
      </c>
      <c r="I27514" s="7">
        <v>40.728999999999999</v>
      </c>
      <c r="J27514" s="2">
        <v>38</v>
      </c>
      <c r="K27514">
        <v>1</v>
      </c>
    </row>
    <row r="27515" spans="1:11" x14ac:dyDescent="0.25">
      <c r="A27515">
        <v>7103</v>
      </c>
      <c r="B27515" s="2">
        <v>6.8114119999999998</v>
      </c>
      <c r="C27515" s="3">
        <v>31736</v>
      </c>
      <c r="D27515" s="4">
        <v>35620</v>
      </c>
      <c r="E27515" t="s">
        <v>1403</v>
      </c>
      <c r="F27515" s="4" t="s">
        <v>1341</v>
      </c>
      <c r="G27515" s="5">
        <v>18186</v>
      </c>
      <c r="H27515" s="6">
        <v>0.15050040000000001</v>
      </c>
      <c r="I27515" s="7">
        <v>32.439</v>
      </c>
      <c r="J27515" s="2">
        <v>38</v>
      </c>
      <c r="K27515">
        <v>1</v>
      </c>
    </row>
    <row r="27516" spans="1:11" x14ac:dyDescent="0.25">
      <c r="A27516">
        <v>26656</v>
      </c>
      <c r="B27516" s="2">
        <v>6.8069920000000002</v>
      </c>
      <c r="C27516" s="3">
        <v>349</v>
      </c>
      <c r="E27516" t="s">
        <v>5600</v>
      </c>
      <c r="F27516" s="4" t="s">
        <v>5144</v>
      </c>
      <c r="G27516" s="5">
        <v>277</v>
      </c>
      <c r="H27516" s="6">
        <v>0.10431650000000001</v>
      </c>
      <c r="I27516" s="7">
        <v>40.417000000000002</v>
      </c>
    </row>
    <row r="27517" spans="1:11" x14ac:dyDescent="0.25">
      <c r="A27517">
        <v>4095</v>
      </c>
      <c r="B27517" s="2">
        <v>6.8066659999999999</v>
      </c>
      <c r="C27517" s="3">
        <v>1337</v>
      </c>
      <c r="D27517" s="4">
        <v>38860</v>
      </c>
      <c r="E27517" t="s">
        <v>762</v>
      </c>
      <c r="F27517" s="4" t="s">
        <v>701</v>
      </c>
      <c r="G27517" s="5">
        <v>1075</v>
      </c>
      <c r="H27517" s="6">
        <v>0.1172093</v>
      </c>
      <c r="I27517" s="7">
        <v>38.188000000000002</v>
      </c>
    </row>
    <row r="27518" spans="1:11" x14ac:dyDescent="0.25">
      <c r="A27518">
        <v>99348</v>
      </c>
      <c r="B27518" s="2">
        <v>6.8062019999999999</v>
      </c>
      <c r="C27518" s="3">
        <v>1708</v>
      </c>
      <c r="D27518" s="4">
        <v>47460</v>
      </c>
      <c r="E27518" t="s">
        <v>9258</v>
      </c>
      <c r="F27518" s="4" t="s">
        <v>16344</v>
      </c>
      <c r="G27518" s="5">
        <v>859</v>
      </c>
      <c r="H27518" s="6">
        <v>0.1082654</v>
      </c>
      <c r="I27518" s="7">
        <v>39.728000000000002</v>
      </c>
      <c r="J27518" s="2">
        <v>43</v>
      </c>
      <c r="K27518">
        <v>1</v>
      </c>
    </row>
    <row r="27519" spans="1:11" x14ac:dyDescent="0.25">
      <c r="A27519">
        <v>45416</v>
      </c>
      <c r="B27519" s="2">
        <v>6.8050269999999999</v>
      </c>
      <c r="C27519" s="3">
        <v>5870</v>
      </c>
      <c r="D27519" s="4">
        <v>19380</v>
      </c>
      <c r="E27519" t="s">
        <v>1749</v>
      </c>
      <c r="F27519" s="4" t="s">
        <v>8295</v>
      </c>
      <c r="G27519" s="5">
        <v>4047</v>
      </c>
      <c r="H27519" s="6">
        <v>0.1190711</v>
      </c>
      <c r="I27519" s="7">
        <v>37.856999999999999</v>
      </c>
    </row>
    <row r="27520" spans="1:11" x14ac:dyDescent="0.25">
      <c r="A27520">
        <v>16943</v>
      </c>
      <c r="B27520" s="2">
        <v>6.803979</v>
      </c>
      <c r="C27520" s="3">
        <v>402</v>
      </c>
      <c r="E27520" t="s">
        <v>3662</v>
      </c>
      <c r="F27520" s="4" t="s">
        <v>3003</v>
      </c>
      <c r="G27520" s="5">
        <v>328</v>
      </c>
      <c r="H27520" s="6">
        <v>4.8780499999999997E-2</v>
      </c>
      <c r="I27520" s="7">
        <v>50</v>
      </c>
    </row>
    <row r="27521" spans="1:11" x14ac:dyDescent="0.25">
      <c r="A27521">
        <v>32449</v>
      </c>
      <c r="B27521" s="2">
        <v>6.8037590000000003</v>
      </c>
      <c r="C27521" s="3">
        <v>857</v>
      </c>
      <c r="E27521" t="s">
        <v>6779</v>
      </c>
      <c r="F27521" s="4" t="s">
        <v>6689</v>
      </c>
      <c r="G27521" s="5">
        <v>587</v>
      </c>
      <c r="H27521" s="6">
        <v>6.9846699999999998E-2</v>
      </c>
      <c r="I27521" s="7">
        <v>46.359000000000002</v>
      </c>
    </row>
    <row r="27522" spans="1:11" x14ac:dyDescent="0.25">
      <c r="A27522">
        <v>29164</v>
      </c>
      <c r="B27522" s="2">
        <v>6.8029260000000003</v>
      </c>
      <c r="C27522" s="3">
        <v>4227</v>
      </c>
      <c r="D27522" s="4">
        <v>12260</v>
      </c>
      <c r="E27522" t="s">
        <v>6188</v>
      </c>
      <c r="F27522" s="4" t="s">
        <v>6130</v>
      </c>
      <c r="G27522" s="5">
        <v>2888</v>
      </c>
      <c r="H27522" s="6">
        <v>0.1100727</v>
      </c>
      <c r="I27522" s="7">
        <v>39.405000000000001</v>
      </c>
    </row>
    <row r="27523" spans="1:11" x14ac:dyDescent="0.25">
      <c r="A27523">
        <v>97818</v>
      </c>
      <c r="B27523" s="2">
        <v>6.8016889999999997</v>
      </c>
      <c r="C27523" s="3">
        <v>4181</v>
      </c>
      <c r="D27523" s="4">
        <v>25840</v>
      </c>
      <c r="E27523" t="s">
        <v>16316</v>
      </c>
      <c r="F27523" s="4" t="s">
        <v>16170</v>
      </c>
      <c r="G27523" s="5">
        <v>2282</v>
      </c>
      <c r="H27523" s="6">
        <v>3.76697E-2</v>
      </c>
      <c r="I27523" s="7">
        <v>51.91</v>
      </c>
    </row>
    <row r="27524" spans="1:11" x14ac:dyDescent="0.25">
      <c r="A27524">
        <v>47964</v>
      </c>
      <c r="B27524" s="2">
        <v>6.8011189999999999</v>
      </c>
      <c r="C27524" s="3">
        <v>128</v>
      </c>
      <c r="D27524" s="4">
        <v>16980</v>
      </c>
      <c r="E27524" t="s">
        <v>9097</v>
      </c>
      <c r="F27524" s="4" t="s">
        <v>8800</v>
      </c>
      <c r="G27524" s="5">
        <v>97</v>
      </c>
      <c r="H27524" s="6">
        <v>3.0612199999999999E-2</v>
      </c>
      <c r="I27524" s="7">
        <v>53.125</v>
      </c>
    </row>
    <row r="27525" spans="1:11" x14ac:dyDescent="0.25">
      <c r="A27525">
        <v>49947</v>
      </c>
      <c r="B27525" s="2">
        <v>6.8007049999999998</v>
      </c>
      <c r="C27525" s="3">
        <v>1873</v>
      </c>
      <c r="E27525" t="s">
        <v>9578</v>
      </c>
      <c r="F27525" s="4" t="s">
        <v>9106</v>
      </c>
      <c r="G27525" s="5">
        <v>1628</v>
      </c>
      <c r="H27525" s="6">
        <v>9.2080999999999996E-2</v>
      </c>
      <c r="I27525" s="7">
        <v>42.5</v>
      </c>
    </row>
    <row r="27526" spans="1:11" x14ac:dyDescent="0.25">
      <c r="A27526">
        <v>58723</v>
      </c>
      <c r="B27526" s="2">
        <v>6.8002739999999999</v>
      </c>
      <c r="C27526" s="3">
        <v>216</v>
      </c>
      <c r="E27526" t="s">
        <v>11237</v>
      </c>
      <c r="F27526" s="4" t="s">
        <v>11069</v>
      </c>
      <c r="G27526" s="5">
        <v>168</v>
      </c>
      <c r="H27526" s="6">
        <v>0.1065089</v>
      </c>
      <c r="I27526" s="7">
        <v>40</v>
      </c>
    </row>
    <row r="27527" spans="1:11" x14ac:dyDescent="0.25">
      <c r="A27527">
        <v>87528</v>
      </c>
      <c r="B27527" s="2">
        <v>6.7997909999999999</v>
      </c>
      <c r="C27527" s="3">
        <v>3298</v>
      </c>
      <c r="D27527" s="4">
        <v>21580</v>
      </c>
      <c r="E27527" t="s">
        <v>15204</v>
      </c>
      <c r="F27527" s="4" t="s">
        <v>15124</v>
      </c>
      <c r="G27527" s="5">
        <v>1851</v>
      </c>
      <c r="H27527" s="6">
        <v>8.3153299999999999E-2</v>
      </c>
      <c r="I27527" s="7">
        <v>44.033999999999999</v>
      </c>
    </row>
    <row r="27528" spans="1:11" x14ac:dyDescent="0.25">
      <c r="A27528">
        <v>78872</v>
      </c>
      <c r="B27528" s="2">
        <v>6.7990539999999999</v>
      </c>
      <c r="C27528" s="3">
        <v>2140</v>
      </c>
      <c r="E27528" t="s">
        <v>14312</v>
      </c>
      <c r="F27528" s="4" t="s">
        <v>13752</v>
      </c>
      <c r="G27528" s="5">
        <v>1230</v>
      </c>
      <c r="H27528" s="6">
        <v>0.104065</v>
      </c>
      <c r="I27528" s="7">
        <v>40.417000000000002</v>
      </c>
    </row>
    <row r="27529" spans="1:11" x14ac:dyDescent="0.25">
      <c r="A27529">
        <v>64738</v>
      </c>
      <c r="B27529" s="2">
        <v>6.7985749999999996</v>
      </c>
      <c r="C27529" s="3">
        <v>924</v>
      </c>
      <c r="E27529" t="s">
        <v>2774</v>
      </c>
      <c r="F27529" s="4" t="s">
        <v>12102</v>
      </c>
      <c r="G27529" s="5">
        <v>765</v>
      </c>
      <c r="H27529" s="6">
        <v>9.9216700000000005E-2</v>
      </c>
      <c r="I27529" s="7">
        <v>41.25</v>
      </c>
    </row>
    <row r="27530" spans="1:11" x14ac:dyDescent="0.25">
      <c r="A27530">
        <v>31566</v>
      </c>
      <c r="B27530" s="2">
        <v>6.7977400000000001</v>
      </c>
      <c r="C27530" s="3">
        <v>4407</v>
      </c>
      <c r="D27530" s="4">
        <v>15260</v>
      </c>
      <c r="E27530" t="s">
        <v>6119</v>
      </c>
      <c r="F27530" s="4" t="s">
        <v>6363</v>
      </c>
      <c r="G27530" s="5">
        <v>2714</v>
      </c>
      <c r="H27530" s="6">
        <v>5.9668499999999999E-2</v>
      </c>
      <c r="I27530" s="7">
        <v>48.076999999999998</v>
      </c>
    </row>
    <row r="27531" spans="1:11" x14ac:dyDescent="0.25">
      <c r="A27531">
        <v>70538</v>
      </c>
      <c r="B27531" s="2">
        <v>6.7948370000000002</v>
      </c>
      <c r="C27531" s="3">
        <v>14399</v>
      </c>
      <c r="D27531" s="4">
        <v>34020</v>
      </c>
      <c r="E27531" t="s">
        <v>293</v>
      </c>
      <c r="F27531" s="4" t="s">
        <v>12927</v>
      </c>
      <c r="G27531" s="5">
        <v>9409</v>
      </c>
      <c r="H27531" s="6">
        <v>0.1064938</v>
      </c>
      <c r="I27531" s="7">
        <v>39.984999999999999</v>
      </c>
      <c r="J27531" s="2">
        <v>42</v>
      </c>
      <c r="K27531">
        <v>1</v>
      </c>
    </row>
    <row r="27532" spans="1:11" x14ac:dyDescent="0.25">
      <c r="A27532">
        <v>35546</v>
      </c>
      <c r="B27532" s="2">
        <v>6.7920040000000004</v>
      </c>
      <c r="C27532" s="3">
        <v>3653</v>
      </c>
      <c r="E27532" t="s">
        <v>7105</v>
      </c>
      <c r="F27532" s="4" t="s">
        <v>7027</v>
      </c>
      <c r="G27532" s="5">
        <v>2428</v>
      </c>
      <c r="H27532" s="6">
        <v>0.1025113</v>
      </c>
      <c r="I27532" s="7">
        <v>40.673000000000002</v>
      </c>
    </row>
    <row r="27533" spans="1:11" x14ac:dyDescent="0.25">
      <c r="A27533">
        <v>83435</v>
      </c>
      <c r="B27533" s="2">
        <v>6.7913550000000003</v>
      </c>
      <c r="C27533" s="3">
        <v>416</v>
      </c>
      <c r="D27533" s="4">
        <v>26820</v>
      </c>
      <c r="E27533" t="s">
        <v>14766</v>
      </c>
      <c r="F27533" s="4" t="s">
        <v>14725</v>
      </c>
      <c r="G27533" s="5">
        <v>277</v>
      </c>
      <c r="H27533" s="6">
        <v>3.9711200000000002E-2</v>
      </c>
      <c r="I27533" s="7">
        <v>51.5</v>
      </c>
      <c r="J27533" s="2">
        <v>16</v>
      </c>
      <c r="K27533">
        <v>1</v>
      </c>
    </row>
    <row r="27534" spans="1:11" x14ac:dyDescent="0.25">
      <c r="A27534">
        <v>43768</v>
      </c>
      <c r="B27534" s="2">
        <v>6.7912330000000001</v>
      </c>
      <c r="C27534" s="3">
        <v>307</v>
      </c>
      <c r="D27534" s="4">
        <v>15740</v>
      </c>
      <c r="E27534" t="s">
        <v>8439</v>
      </c>
      <c r="F27534" s="4" t="s">
        <v>8295</v>
      </c>
      <c r="G27534" s="5">
        <v>224</v>
      </c>
      <c r="H27534" s="6">
        <v>4.4444400000000002E-2</v>
      </c>
      <c r="I27534" s="7">
        <v>50.682000000000002</v>
      </c>
    </row>
    <row r="27535" spans="1:11" x14ac:dyDescent="0.25">
      <c r="A27535">
        <v>72017</v>
      </c>
      <c r="B27535" s="2">
        <v>6.7910370000000002</v>
      </c>
      <c r="C27535" s="3">
        <v>818</v>
      </c>
      <c r="E27535" t="s">
        <v>5672</v>
      </c>
      <c r="F27535" s="4" t="s">
        <v>13183</v>
      </c>
      <c r="G27535" s="5">
        <v>588</v>
      </c>
      <c r="H27535" s="6">
        <v>8.8285199999999994E-2</v>
      </c>
      <c r="I27535" s="7">
        <v>43.106000000000002</v>
      </c>
    </row>
    <row r="27536" spans="1:11" x14ac:dyDescent="0.25">
      <c r="A27536">
        <v>54485</v>
      </c>
      <c r="B27536" s="2">
        <v>6.7908429999999997</v>
      </c>
      <c r="C27536" s="3">
        <v>312</v>
      </c>
      <c r="E27536" t="s">
        <v>10267</v>
      </c>
      <c r="F27536" s="4" t="s">
        <v>10031</v>
      </c>
      <c r="G27536" s="5">
        <v>221</v>
      </c>
      <c r="H27536" s="6">
        <v>0.14479639999999999</v>
      </c>
      <c r="I27536" s="7">
        <v>33.332999999999998</v>
      </c>
    </row>
    <row r="27537" spans="1:12" x14ac:dyDescent="0.25">
      <c r="A27537">
        <v>65786</v>
      </c>
      <c r="B27537" s="2">
        <v>6.790362</v>
      </c>
      <c r="C27537" s="3">
        <v>2566</v>
      </c>
      <c r="E27537" t="s">
        <v>12490</v>
      </c>
      <c r="F27537" s="4" t="s">
        <v>12102</v>
      </c>
      <c r="G27537" s="5">
        <v>1784</v>
      </c>
      <c r="H27537" s="6">
        <v>0.12493</v>
      </c>
      <c r="I27537" s="7">
        <v>36.765000000000001</v>
      </c>
    </row>
    <row r="27538" spans="1:12" x14ac:dyDescent="0.25">
      <c r="A27538">
        <v>42320</v>
      </c>
      <c r="B27538" s="2">
        <v>6.7885499999999999</v>
      </c>
      <c r="C27538" s="3">
        <v>8538</v>
      </c>
      <c r="E27538" t="s">
        <v>8229</v>
      </c>
      <c r="F27538" s="4" t="s">
        <v>7883</v>
      </c>
      <c r="G27538" s="5">
        <v>5783</v>
      </c>
      <c r="H27538" s="6">
        <v>8.3160399999999995E-2</v>
      </c>
      <c r="I27538" s="7">
        <v>43.98</v>
      </c>
    </row>
    <row r="27539" spans="1:12" x14ac:dyDescent="0.25">
      <c r="A27539">
        <v>72365</v>
      </c>
      <c r="B27539" s="2">
        <v>6.7866499999999998</v>
      </c>
      <c r="C27539" s="3">
        <v>2960</v>
      </c>
      <c r="D27539" s="4">
        <v>27860</v>
      </c>
      <c r="E27539" t="s">
        <v>13320</v>
      </c>
      <c r="F27539" s="4" t="s">
        <v>13183</v>
      </c>
      <c r="G27539" s="5">
        <v>2155</v>
      </c>
      <c r="H27539" s="6">
        <v>9.6011100000000002E-2</v>
      </c>
      <c r="I27539" s="7">
        <v>41.758000000000003</v>
      </c>
    </row>
    <row r="27540" spans="1:12" x14ac:dyDescent="0.25">
      <c r="A27540">
        <v>27826</v>
      </c>
      <c r="B27540" s="2">
        <v>6.7859470000000002</v>
      </c>
      <c r="C27540" s="3">
        <v>949</v>
      </c>
      <c r="E27540" t="s">
        <v>1000</v>
      </c>
      <c r="F27540" s="4" t="s">
        <v>5642</v>
      </c>
      <c r="G27540" s="5">
        <v>781</v>
      </c>
      <c r="H27540" s="6">
        <v>2.43278E-2</v>
      </c>
      <c r="I27540" s="7">
        <v>54.145000000000003</v>
      </c>
    </row>
    <row r="27541" spans="1:12" x14ac:dyDescent="0.25">
      <c r="A27541">
        <v>48760</v>
      </c>
      <c r="B27541" s="2">
        <v>6.7855809999999996</v>
      </c>
      <c r="C27541" s="3">
        <v>1148</v>
      </c>
      <c r="E27541" t="s">
        <v>9261</v>
      </c>
      <c r="F27541" s="4" t="s">
        <v>9106</v>
      </c>
      <c r="G27541" s="5">
        <v>748</v>
      </c>
      <c r="H27541" s="6">
        <v>8.1550800000000007E-2</v>
      </c>
      <c r="I27541" s="7">
        <v>44.25</v>
      </c>
    </row>
    <row r="27542" spans="1:12" x14ac:dyDescent="0.25">
      <c r="A27542">
        <v>16734</v>
      </c>
      <c r="B27542" s="2">
        <v>6.7853529999999997</v>
      </c>
      <c r="C27542" s="3">
        <v>263</v>
      </c>
      <c r="E27542" t="s">
        <v>3583</v>
      </c>
      <c r="F27542" s="4" t="s">
        <v>3003</v>
      </c>
      <c r="G27542" s="5">
        <v>194</v>
      </c>
      <c r="H27542" s="6">
        <v>0.1076923</v>
      </c>
      <c r="I27542" s="7">
        <v>39.722000000000001</v>
      </c>
    </row>
    <row r="27543" spans="1:12" x14ac:dyDescent="0.25">
      <c r="A27543">
        <v>60505</v>
      </c>
      <c r="B27543" s="2">
        <v>6.7753740000000002</v>
      </c>
      <c r="C27543" s="3">
        <v>74553</v>
      </c>
      <c r="D27543" s="4">
        <v>16980</v>
      </c>
      <c r="E27543" t="s">
        <v>815</v>
      </c>
      <c r="F27543" s="4" t="s">
        <v>11490</v>
      </c>
      <c r="G27543" s="5">
        <v>41504</v>
      </c>
      <c r="H27543" s="6">
        <v>7.8835799999999998E-2</v>
      </c>
      <c r="I27543" s="7">
        <v>44.703000000000003</v>
      </c>
      <c r="J27543" s="2">
        <v>47.615400000000001</v>
      </c>
      <c r="K27543">
        <v>13</v>
      </c>
      <c r="L27543" s="2">
        <v>86.8</v>
      </c>
    </row>
    <row r="27544" spans="1:12" x14ac:dyDescent="0.25">
      <c r="A27544">
        <v>74644</v>
      </c>
      <c r="B27544" s="2">
        <v>6.7653679999999996</v>
      </c>
      <c r="C27544" s="3">
        <v>474</v>
      </c>
      <c r="E27544" t="s">
        <v>13686</v>
      </c>
      <c r="F27544" s="4" t="s">
        <v>13462</v>
      </c>
      <c r="G27544" s="5">
        <v>307</v>
      </c>
      <c r="H27544" s="6">
        <v>7.1661199999999994E-2</v>
      </c>
      <c r="I27544" s="7">
        <v>45.938000000000002</v>
      </c>
    </row>
    <row r="27545" spans="1:12" x14ac:dyDescent="0.25">
      <c r="A27545">
        <v>87566</v>
      </c>
      <c r="B27545" s="2">
        <v>6.7647579999999996</v>
      </c>
      <c r="C27545" s="3">
        <v>3477</v>
      </c>
      <c r="D27545" s="4">
        <v>21580</v>
      </c>
      <c r="E27545" t="s">
        <v>15224</v>
      </c>
      <c r="F27545" s="4" t="s">
        <v>15124</v>
      </c>
      <c r="G27545" s="5">
        <v>2236</v>
      </c>
      <c r="H27545" s="6">
        <v>8.1395400000000007E-2</v>
      </c>
      <c r="I27545" s="7">
        <v>44.25</v>
      </c>
    </row>
    <row r="27546" spans="1:12" x14ac:dyDescent="0.25">
      <c r="A27546">
        <v>29932</v>
      </c>
      <c r="B27546" s="2">
        <v>6.7641790000000004</v>
      </c>
      <c r="C27546" s="3">
        <v>342</v>
      </c>
      <c r="E27546" t="s">
        <v>4739</v>
      </c>
      <c r="F27546" s="4" t="s">
        <v>6130</v>
      </c>
      <c r="G27546" s="5">
        <v>180</v>
      </c>
      <c r="H27546" s="6">
        <v>4.4198899999999999E-2</v>
      </c>
      <c r="I27546" s="7">
        <v>50.67</v>
      </c>
    </row>
    <row r="27547" spans="1:12" x14ac:dyDescent="0.25">
      <c r="A27547">
        <v>72084</v>
      </c>
      <c r="B27547" s="2">
        <v>6.7638870000000004</v>
      </c>
      <c r="C27547" s="3">
        <v>1700</v>
      </c>
      <c r="D27547" s="4">
        <v>30780</v>
      </c>
      <c r="E27547" t="s">
        <v>3812</v>
      </c>
      <c r="F27547" s="4" t="s">
        <v>13183</v>
      </c>
      <c r="G27547" s="5">
        <v>1041</v>
      </c>
      <c r="H27547" s="6">
        <v>8.2612900000000003E-2</v>
      </c>
      <c r="I27547" s="7">
        <v>44.027999999999999</v>
      </c>
    </row>
    <row r="27548" spans="1:12" x14ac:dyDescent="0.25">
      <c r="A27548">
        <v>45123</v>
      </c>
      <c r="B27548" s="2">
        <v>6.7622340000000003</v>
      </c>
      <c r="C27548" s="3">
        <v>8560</v>
      </c>
      <c r="E27548" t="s">
        <v>111</v>
      </c>
      <c r="F27548" s="4" t="s">
        <v>8295</v>
      </c>
      <c r="G27548" s="5">
        <v>5868</v>
      </c>
      <c r="H27548" s="6">
        <v>0.106151</v>
      </c>
      <c r="I27548" s="7">
        <v>39.959000000000003</v>
      </c>
      <c r="J27548" s="2">
        <v>29</v>
      </c>
      <c r="K27548">
        <v>1</v>
      </c>
    </row>
    <row r="27549" spans="1:12" x14ac:dyDescent="0.25">
      <c r="A27549">
        <v>47950</v>
      </c>
      <c r="B27549" s="2">
        <v>6.7606809999999999</v>
      </c>
      <c r="C27549" s="3">
        <v>1062</v>
      </c>
      <c r="E27549" t="s">
        <v>9090</v>
      </c>
      <c r="F27549" s="4" t="s">
        <v>8800</v>
      </c>
      <c r="G27549" s="5">
        <v>621</v>
      </c>
      <c r="H27549" s="6">
        <v>8.19936E-2</v>
      </c>
      <c r="I27549" s="7">
        <v>44.125</v>
      </c>
    </row>
    <row r="27550" spans="1:12" x14ac:dyDescent="0.25">
      <c r="A27550">
        <v>28347</v>
      </c>
      <c r="B27550" s="2">
        <v>6.7602260000000003</v>
      </c>
      <c r="C27550" s="3">
        <v>1807</v>
      </c>
      <c r="D27550" s="4">
        <v>40460</v>
      </c>
      <c r="E27550" t="s">
        <v>5916</v>
      </c>
      <c r="F27550" s="4" t="s">
        <v>5642</v>
      </c>
      <c r="G27550" s="5">
        <v>1281</v>
      </c>
      <c r="H27550" s="6">
        <v>6.4793100000000006E-2</v>
      </c>
      <c r="I27550" s="7">
        <v>47.088999999999999</v>
      </c>
    </row>
    <row r="27551" spans="1:12" x14ac:dyDescent="0.25">
      <c r="A27551">
        <v>98621</v>
      </c>
      <c r="B27551" s="2">
        <v>6.759836</v>
      </c>
      <c r="C27551" s="3">
        <v>540</v>
      </c>
      <c r="E27551" t="s">
        <v>16479</v>
      </c>
      <c r="F27551" s="4" t="s">
        <v>16344</v>
      </c>
      <c r="G27551" s="5">
        <v>347</v>
      </c>
      <c r="H27551" s="6">
        <v>0.112069</v>
      </c>
      <c r="I27551" s="7">
        <v>38.905999999999999</v>
      </c>
    </row>
    <row r="27552" spans="1:12" x14ac:dyDescent="0.25">
      <c r="A27552">
        <v>79359</v>
      </c>
      <c r="B27552" s="2">
        <v>6.7593810000000003</v>
      </c>
      <c r="C27552" s="3">
        <v>2759</v>
      </c>
      <c r="E27552" t="s">
        <v>14405</v>
      </c>
      <c r="F27552" s="4" t="s">
        <v>13752</v>
      </c>
      <c r="G27552" s="5">
        <v>1546</v>
      </c>
      <c r="H27552" s="6">
        <v>5.1099600000000002E-2</v>
      </c>
      <c r="I27552" s="7">
        <v>49.435000000000002</v>
      </c>
      <c r="J27552" s="2">
        <v>75</v>
      </c>
      <c r="K27552">
        <v>1</v>
      </c>
    </row>
    <row r="27553" spans="1:12" x14ac:dyDescent="0.25">
      <c r="A27553">
        <v>98336</v>
      </c>
      <c r="B27553" s="2">
        <v>6.7588660000000003</v>
      </c>
      <c r="C27553" s="3">
        <v>865</v>
      </c>
      <c r="D27553" s="4">
        <v>16500</v>
      </c>
      <c r="E27553" t="s">
        <v>16408</v>
      </c>
      <c r="F27553" s="4" t="s">
        <v>16344</v>
      </c>
      <c r="G27553" s="5">
        <v>603</v>
      </c>
      <c r="H27553" s="6">
        <v>5.7946999999999999E-2</v>
      </c>
      <c r="I27553" s="7">
        <v>48.25</v>
      </c>
    </row>
    <row r="27554" spans="1:12" x14ac:dyDescent="0.25">
      <c r="A27554">
        <v>92570</v>
      </c>
      <c r="B27554" s="2">
        <v>6.7508309999999998</v>
      </c>
      <c r="C27554" s="3">
        <v>56765</v>
      </c>
      <c r="D27554" s="4">
        <v>40140</v>
      </c>
      <c r="E27554" t="s">
        <v>15573</v>
      </c>
      <c r="F27554" s="4" t="s">
        <v>15368</v>
      </c>
      <c r="G27554" s="5">
        <v>32979</v>
      </c>
      <c r="H27554" s="6">
        <v>8.2416100000000006E-2</v>
      </c>
      <c r="I27554" s="7">
        <v>44.021000000000001</v>
      </c>
      <c r="J27554" s="2">
        <v>41.5</v>
      </c>
      <c r="K27554">
        <v>2</v>
      </c>
    </row>
    <row r="27555" spans="1:12" x14ac:dyDescent="0.25">
      <c r="A27555">
        <v>42464</v>
      </c>
      <c r="B27555" s="2">
        <v>6.7426199999999996</v>
      </c>
      <c r="C27555" s="3">
        <v>1916</v>
      </c>
      <c r="D27555" s="4">
        <v>31580</v>
      </c>
      <c r="E27555" t="s">
        <v>1839</v>
      </c>
      <c r="F27555" s="4" t="s">
        <v>7883</v>
      </c>
      <c r="G27555" s="5">
        <v>1327</v>
      </c>
      <c r="H27555" s="6">
        <v>0.11370479999999999</v>
      </c>
      <c r="I27555" s="7">
        <v>38.610999999999997</v>
      </c>
    </row>
    <row r="27556" spans="1:12" x14ac:dyDescent="0.25">
      <c r="A27556">
        <v>53218</v>
      </c>
      <c r="B27556" s="2">
        <v>6.7365890000000004</v>
      </c>
      <c r="C27556" s="3">
        <v>42502</v>
      </c>
      <c r="D27556" s="4">
        <v>33340</v>
      </c>
      <c r="E27556" t="s">
        <v>10098</v>
      </c>
      <c r="F27556" s="4" t="s">
        <v>10031</v>
      </c>
      <c r="G27556" s="5">
        <v>23868</v>
      </c>
      <c r="H27556" s="6">
        <v>0.112368</v>
      </c>
      <c r="I27556" s="7">
        <v>38.841999999999999</v>
      </c>
      <c r="J27556" s="2">
        <v>53.909100000000002</v>
      </c>
      <c r="K27556">
        <v>11</v>
      </c>
      <c r="L27556" s="2">
        <v>98.3</v>
      </c>
    </row>
    <row r="27557" spans="1:12" x14ac:dyDescent="0.25">
      <c r="A27557">
        <v>62366</v>
      </c>
      <c r="B27557" s="2">
        <v>6.7306330000000001</v>
      </c>
      <c r="C27557" s="3">
        <v>1695</v>
      </c>
      <c r="E27557" t="s">
        <v>5785</v>
      </c>
      <c r="F27557" s="4" t="s">
        <v>11490</v>
      </c>
      <c r="G27557" s="5">
        <v>1014</v>
      </c>
      <c r="H27557" s="6">
        <v>6.3054200000000005E-2</v>
      </c>
      <c r="I27557" s="7">
        <v>47.360999999999997</v>
      </c>
      <c r="J27557" s="2">
        <v>73</v>
      </c>
      <c r="K27557">
        <v>1</v>
      </c>
    </row>
    <row r="27558" spans="1:12" x14ac:dyDescent="0.25">
      <c r="A27558">
        <v>29437</v>
      </c>
      <c r="B27558" s="2">
        <v>6.7299910000000001</v>
      </c>
      <c r="C27558" s="3">
        <v>2312</v>
      </c>
      <c r="D27558" s="4">
        <v>16700</v>
      </c>
      <c r="E27558" t="s">
        <v>1675</v>
      </c>
      <c r="F27558" s="4" t="s">
        <v>6130</v>
      </c>
      <c r="G27558" s="5">
        <v>1662</v>
      </c>
      <c r="H27558" s="6">
        <v>7.9374600000000003E-2</v>
      </c>
      <c r="I27558" s="7">
        <v>44.530999999999999</v>
      </c>
    </row>
    <row r="27559" spans="1:12" x14ac:dyDescent="0.25">
      <c r="A27559">
        <v>61610</v>
      </c>
      <c r="B27559" s="2">
        <v>6.7286320000000002</v>
      </c>
      <c r="C27559" s="3">
        <v>5717</v>
      </c>
      <c r="D27559" s="4">
        <v>37900</v>
      </c>
      <c r="E27559" t="s">
        <v>11780</v>
      </c>
      <c r="F27559" s="4" t="s">
        <v>11490</v>
      </c>
      <c r="G27559" s="5">
        <v>4014</v>
      </c>
      <c r="H27559" s="6">
        <v>7.0734699999999998E-2</v>
      </c>
      <c r="I27559" s="7">
        <v>46.023000000000003</v>
      </c>
      <c r="J27559" s="2">
        <v>60</v>
      </c>
      <c r="K27559">
        <v>3</v>
      </c>
    </row>
    <row r="27560" spans="1:12" x14ac:dyDescent="0.25">
      <c r="A27560">
        <v>50132</v>
      </c>
      <c r="B27560" s="2">
        <v>6.7276100000000003</v>
      </c>
      <c r="C27560" s="3">
        <v>342</v>
      </c>
      <c r="E27560" t="s">
        <v>9626</v>
      </c>
      <c r="F27560" s="4" t="s">
        <v>9593</v>
      </c>
      <c r="G27560" s="5">
        <v>252</v>
      </c>
      <c r="H27560" s="6">
        <v>7.9365099999999994E-2</v>
      </c>
      <c r="I27560" s="7">
        <v>44.530999999999999</v>
      </c>
    </row>
    <row r="27561" spans="1:12" x14ac:dyDescent="0.25">
      <c r="A27561">
        <v>83830</v>
      </c>
      <c r="B27561" s="2">
        <v>6.7273880000000004</v>
      </c>
      <c r="C27561" s="3">
        <v>1001</v>
      </c>
      <c r="E27561" t="s">
        <v>14833</v>
      </c>
      <c r="F27561" s="4" t="s">
        <v>14725</v>
      </c>
      <c r="G27561" s="5">
        <v>681</v>
      </c>
      <c r="H27561" s="6">
        <v>0.13049849999999999</v>
      </c>
      <c r="I27561" s="7">
        <v>35.694000000000003</v>
      </c>
      <c r="J27561" s="2">
        <v>50</v>
      </c>
      <c r="K27561">
        <v>1</v>
      </c>
    </row>
    <row r="27562" spans="1:12" x14ac:dyDescent="0.25">
      <c r="A27562">
        <v>75412</v>
      </c>
      <c r="B27562" s="2">
        <v>6.7271000000000001</v>
      </c>
      <c r="C27562" s="3">
        <v>666</v>
      </c>
      <c r="E27562" t="s">
        <v>13791</v>
      </c>
      <c r="F27562" s="4" t="s">
        <v>13752</v>
      </c>
      <c r="G27562" s="5">
        <v>518</v>
      </c>
      <c r="H27562" s="6">
        <v>6.7567600000000005E-2</v>
      </c>
      <c r="I27562" s="7">
        <v>46.563000000000002</v>
      </c>
    </row>
    <row r="27563" spans="1:12" x14ac:dyDescent="0.25">
      <c r="A27563">
        <v>8341</v>
      </c>
      <c r="B27563" s="2">
        <v>6.7266510000000004</v>
      </c>
      <c r="C27563" s="3">
        <v>1940</v>
      </c>
      <c r="D27563" s="4">
        <v>12100</v>
      </c>
      <c r="E27563" t="s">
        <v>1687</v>
      </c>
      <c r="F27563" s="4" t="s">
        <v>1341</v>
      </c>
      <c r="G27563" s="5">
        <v>1361</v>
      </c>
      <c r="H27563" s="6">
        <v>7.3421399999999998E-2</v>
      </c>
      <c r="I27563" s="7">
        <v>45.546999999999997</v>
      </c>
      <c r="J27563" s="2">
        <v>57</v>
      </c>
      <c r="K27563">
        <v>1</v>
      </c>
    </row>
    <row r="27564" spans="1:12" x14ac:dyDescent="0.25">
      <c r="A27564">
        <v>58332</v>
      </c>
      <c r="B27564" s="2">
        <v>6.7262630000000003</v>
      </c>
      <c r="C27564" s="3">
        <v>293</v>
      </c>
      <c r="E27564" t="s">
        <v>11136</v>
      </c>
      <c r="F27564" s="4" t="s">
        <v>11069</v>
      </c>
      <c r="G27564" s="5">
        <v>256</v>
      </c>
      <c r="H27564" s="6">
        <v>7.03125E-2</v>
      </c>
      <c r="I27564" s="7">
        <v>46.070999999999998</v>
      </c>
    </row>
    <row r="27565" spans="1:12" x14ac:dyDescent="0.25">
      <c r="A27565">
        <v>27864</v>
      </c>
      <c r="B27565" s="2">
        <v>6.7253679999999996</v>
      </c>
      <c r="C27565" s="3">
        <v>5204</v>
      </c>
      <c r="D27565" s="4">
        <v>40580</v>
      </c>
      <c r="E27565" t="s">
        <v>5783</v>
      </c>
      <c r="F27565" s="4" t="s">
        <v>5642</v>
      </c>
      <c r="G27565" s="5">
        <v>3483</v>
      </c>
      <c r="H27565" s="6">
        <v>8.6994000000000002E-2</v>
      </c>
      <c r="I27565" s="7">
        <v>43.182000000000002</v>
      </c>
    </row>
    <row r="27566" spans="1:12" x14ac:dyDescent="0.25">
      <c r="A27566">
        <v>41838</v>
      </c>
      <c r="B27566" s="2">
        <v>6.724475</v>
      </c>
      <c r="C27566" s="3">
        <v>305</v>
      </c>
      <c r="E27566" t="s">
        <v>5319</v>
      </c>
      <c r="F27566" s="4" t="s">
        <v>7883</v>
      </c>
      <c r="G27566" s="5">
        <v>246</v>
      </c>
      <c r="H27566" s="6">
        <v>4.4715400000000002E-2</v>
      </c>
      <c r="I27566" s="7">
        <v>50.485999999999997</v>
      </c>
    </row>
    <row r="27567" spans="1:12" x14ac:dyDescent="0.25">
      <c r="A27567">
        <v>46930</v>
      </c>
      <c r="B27567" s="2">
        <v>6.7243959999999996</v>
      </c>
      <c r="C27567" s="3">
        <v>108</v>
      </c>
      <c r="D27567" s="4">
        <v>31980</v>
      </c>
      <c r="E27567" t="s">
        <v>8916</v>
      </c>
      <c r="F27567" s="4" t="s">
        <v>8800</v>
      </c>
      <c r="G27567" s="5">
        <v>81</v>
      </c>
      <c r="H27567" s="6">
        <v>0.12345680000000001</v>
      </c>
      <c r="I27567" s="7">
        <v>36.875</v>
      </c>
    </row>
    <row r="27568" spans="1:12" x14ac:dyDescent="0.25">
      <c r="A27568">
        <v>1151</v>
      </c>
      <c r="B27568" s="2">
        <v>6.7231059999999996</v>
      </c>
      <c r="C27568" s="3">
        <v>9581</v>
      </c>
      <c r="D27568" s="4">
        <v>44140</v>
      </c>
      <c r="E27568" t="s">
        <v>78</v>
      </c>
      <c r="F27568" s="4" t="s">
        <v>21</v>
      </c>
      <c r="G27568" s="5">
        <v>5306</v>
      </c>
      <c r="H27568" s="6">
        <v>0.14493030000000001</v>
      </c>
      <c r="I27568" s="7">
        <v>33.164000000000001</v>
      </c>
      <c r="J27568" s="2">
        <v>44</v>
      </c>
      <c r="K27568">
        <v>1</v>
      </c>
    </row>
    <row r="27569" spans="1:11" x14ac:dyDescent="0.25">
      <c r="A27569">
        <v>63352</v>
      </c>
      <c r="B27569" s="2">
        <v>6.721673</v>
      </c>
      <c r="C27569" s="3">
        <v>1057</v>
      </c>
      <c r="D27569" s="4">
        <v>33020</v>
      </c>
      <c r="E27569" t="s">
        <v>12135</v>
      </c>
      <c r="F27569" s="4" t="s">
        <v>12102</v>
      </c>
      <c r="G27569" s="5">
        <v>684</v>
      </c>
      <c r="H27569" s="6">
        <v>6.14035E-2</v>
      </c>
      <c r="I27569" s="7">
        <v>47.595999999999997</v>
      </c>
    </row>
    <row r="27570" spans="1:11" x14ac:dyDescent="0.25">
      <c r="A27570">
        <v>15865</v>
      </c>
      <c r="B27570" s="2">
        <v>6.7212690000000004</v>
      </c>
      <c r="C27570" s="3">
        <v>1470</v>
      </c>
      <c r="E27570" t="s">
        <v>3342</v>
      </c>
      <c r="F27570" s="4" t="s">
        <v>3003</v>
      </c>
      <c r="G27570" s="5">
        <v>1004</v>
      </c>
      <c r="H27570" s="6">
        <v>0.1044776</v>
      </c>
      <c r="I27570" s="7">
        <v>40.143999999999998</v>
      </c>
      <c r="J27570" s="2">
        <v>32</v>
      </c>
      <c r="K27570">
        <v>1</v>
      </c>
    </row>
    <row r="27571" spans="1:11" x14ac:dyDescent="0.25">
      <c r="A27571">
        <v>96113</v>
      </c>
      <c r="B27571" s="2">
        <v>6.7205909999999998</v>
      </c>
      <c r="C27571" s="3">
        <v>2293</v>
      </c>
      <c r="D27571" s="4">
        <v>45000</v>
      </c>
      <c r="E27571" t="s">
        <v>16077</v>
      </c>
      <c r="F27571" s="4" t="s">
        <v>15368</v>
      </c>
      <c r="G27571" s="5">
        <v>1815</v>
      </c>
      <c r="H27571" s="6">
        <v>6.3876699999999995E-2</v>
      </c>
      <c r="I27571" s="7">
        <v>47.158999999999999</v>
      </c>
      <c r="J27571" s="2">
        <v>57</v>
      </c>
      <c r="K27571">
        <v>2</v>
      </c>
    </row>
    <row r="27572" spans="1:11" x14ac:dyDescent="0.25">
      <c r="A27572">
        <v>14784</v>
      </c>
      <c r="B27572" s="2">
        <v>6.7200309999999996</v>
      </c>
      <c r="C27572" s="3">
        <v>765</v>
      </c>
      <c r="D27572" s="4">
        <v>27460</v>
      </c>
      <c r="E27572" t="s">
        <v>1717</v>
      </c>
      <c r="F27572" s="4" t="s">
        <v>1280</v>
      </c>
      <c r="G27572" s="5">
        <v>523</v>
      </c>
      <c r="H27572" s="6">
        <v>0.17973230000000001</v>
      </c>
      <c r="I27572" s="7">
        <v>27.138000000000002</v>
      </c>
    </row>
    <row r="27573" spans="1:11" x14ac:dyDescent="0.25">
      <c r="A27573">
        <v>57448</v>
      </c>
      <c r="B27573" s="2">
        <v>6.7198399999999996</v>
      </c>
      <c r="C27573" s="3">
        <v>388</v>
      </c>
      <c r="D27573" s="4">
        <v>10100</v>
      </c>
      <c r="E27573" t="s">
        <v>10974</v>
      </c>
      <c r="F27573" s="4" t="s">
        <v>10877</v>
      </c>
      <c r="G27573" s="5">
        <v>275</v>
      </c>
      <c r="H27573" s="6">
        <v>7.6363600000000004E-2</v>
      </c>
      <c r="I27573" s="7">
        <v>45</v>
      </c>
    </row>
    <row r="27574" spans="1:11" x14ac:dyDescent="0.25">
      <c r="A27574">
        <v>74760</v>
      </c>
      <c r="B27574" s="2">
        <v>6.7197370000000003</v>
      </c>
      <c r="C27574" s="3">
        <v>243</v>
      </c>
      <c r="E27574" t="s">
        <v>4451</v>
      </c>
      <c r="F27574" s="4" t="s">
        <v>13462</v>
      </c>
      <c r="G27574" s="5">
        <v>151</v>
      </c>
      <c r="H27574" s="6">
        <v>0.1118421</v>
      </c>
      <c r="I27574" s="7">
        <v>38.863999999999997</v>
      </c>
    </row>
    <row r="27575" spans="1:11" x14ac:dyDescent="0.25">
      <c r="A27575">
        <v>34668</v>
      </c>
      <c r="B27575" s="2">
        <v>6.7123369999999998</v>
      </c>
      <c r="C27575" s="3">
        <v>42187</v>
      </c>
      <c r="D27575" s="4">
        <v>45300</v>
      </c>
      <c r="E27575" t="s">
        <v>6998</v>
      </c>
      <c r="F27575" s="4" t="s">
        <v>6689</v>
      </c>
      <c r="G27575" s="5">
        <v>30766</v>
      </c>
      <c r="H27575" s="6">
        <v>0.1148996</v>
      </c>
      <c r="I27575" s="7">
        <v>38.332999999999998</v>
      </c>
      <c r="J27575" s="2">
        <v>47</v>
      </c>
      <c r="K27575">
        <v>1</v>
      </c>
    </row>
    <row r="27576" spans="1:11" x14ac:dyDescent="0.25">
      <c r="A27576">
        <v>32340</v>
      </c>
      <c r="B27576" s="2">
        <v>6.7030839999999996</v>
      </c>
      <c r="C27576" s="3">
        <v>10928</v>
      </c>
      <c r="E27576" t="s">
        <v>673</v>
      </c>
      <c r="F27576" s="4" t="s">
        <v>6689</v>
      </c>
      <c r="G27576" s="5">
        <v>7901</v>
      </c>
      <c r="H27576" s="6">
        <v>0.1137687</v>
      </c>
      <c r="I27576" s="7">
        <v>38.512999999999998</v>
      </c>
      <c r="J27576" s="2">
        <v>45.75</v>
      </c>
      <c r="K27576">
        <v>4</v>
      </c>
    </row>
    <row r="27577" spans="1:11" x14ac:dyDescent="0.25">
      <c r="A27577">
        <v>17840</v>
      </c>
      <c r="B27577" s="2">
        <v>6.7011209999999997</v>
      </c>
      <c r="C27577" s="3">
        <v>428</v>
      </c>
      <c r="D27577" s="4">
        <v>44980</v>
      </c>
      <c r="E27577" t="s">
        <v>3878</v>
      </c>
      <c r="F27577" s="4" t="s">
        <v>3003</v>
      </c>
      <c r="G27577" s="5">
        <v>298</v>
      </c>
      <c r="H27577" s="6">
        <v>0</v>
      </c>
      <c r="I27577" s="7">
        <v>58.173000000000002</v>
      </c>
    </row>
    <row r="27578" spans="1:11" x14ac:dyDescent="0.25">
      <c r="A27578">
        <v>38224</v>
      </c>
      <c r="B27578" s="2">
        <v>6.7008939999999999</v>
      </c>
      <c r="C27578" s="3">
        <v>1052</v>
      </c>
      <c r="D27578" s="4">
        <v>37540</v>
      </c>
      <c r="E27578" t="s">
        <v>7542</v>
      </c>
      <c r="F27578" s="4" t="s">
        <v>7348</v>
      </c>
      <c r="G27578" s="5">
        <v>644</v>
      </c>
      <c r="H27578" s="6">
        <v>0.1007752</v>
      </c>
      <c r="I27578" s="7">
        <v>40.75</v>
      </c>
    </row>
    <row r="27579" spans="1:11" x14ac:dyDescent="0.25">
      <c r="A27579">
        <v>30733</v>
      </c>
      <c r="B27579" s="2">
        <v>6.7004219999999997</v>
      </c>
      <c r="C27579" s="3">
        <v>1968</v>
      </c>
      <c r="D27579" s="4">
        <v>15660</v>
      </c>
      <c r="E27579" t="s">
        <v>452</v>
      </c>
      <c r="F27579" s="4" t="s">
        <v>6363</v>
      </c>
      <c r="G27579" s="5">
        <v>1315</v>
      </c>
      <c r="H27579" s="6">
        <v>5.6273799999999999E-2</v>
      </c>
      <c r="I27579" s="7">
        <v>48.438000000000002</v>
      </c>
    </row>
    <row r="27580" spans="1:11" x14ac:dyDescent="0.25">
      <c r="A27580">
        <v>71027</v>
      </c>
      <c r="B27580" s="2">
        <v>6.699776</v>
      </c>
      <c r="C27580" s="3">
        <v>2005</v>
      </c>
      <c r="D27580" s="4">
        <v>43340</v>
      </c>
      <c r="E27580" t="s">
        <v>13096</v>
      </c>
      <c r="F27580" s="4" t="s">
        <v>12927</v>
      </c>
      <c r="G27580" s="5">
        <v>1381</v>
      </c>
      <c r="H27580" s="6">
        <v>4.1274400000000003E-2</v>
      </c>
      <c r="I27580" s="7">
        <v>51.029000000000003</v>
      </c>
    </row>
    <row r="27581" spans="1:11" x14ac:dyDescent="0.25">
      <c r="A27581">
        <v>63845</v>
      </c>
      <c r="B27581" s="2">
        <v>6.6985799999999998</v>
      </c>
      <c r="C27581" s="3">
        <v>5639</v>
      </c>
      <c r="E27581" t="s">
        <v>12214</v>
      </c>
      <c r="F27581" s="4" t="s">
        <v>12102</v>
      </c>
      <c r="G27581" s="5">
        <v>3624</v>
      </c>
      <c r="H27581" s="6">
        <v>0.1219647</v>
      </c>
      <c r="I27581" s="7">
        <v>37.082999999999998</v>
      </c>
    </row>
    <row r="27582" spans="1:11" x14ac:dyDescent="0.25">
      <c r="A27582">
        <v>31750</v>
      </c>
      <c r="B27582" s="2">
        <v>6.6948249999999998</v>
      </c>
      <c r="C27582" s="3">
        <v>18826</v>
      </c>
      <c r="D27582" s="4">
        <v>22340</v>
      </c>
      <c r="E27582" t="s">
        <v>6658</v>
      </c>
      <c r="F27582" s="4" t="s">
        <v>6363</v>
      </c>
      <c r="G27582" s="5">
        <v>12069</v>
      </c>
      <c r="H27582" s="6">
        <v>0.1184756</v>
      </c>
      <c r="I27582" s="7">
        <v>37.680999999999997</v>
      </c>
    </row>
    <row r="27583" spans="1:11" x14ac:dyDescent="0.25">
      <c r="A27583">
        <v>29178</v>
      </c>
      <c r="B27583" s="2">
        <v>6.6913859999999996</v>
      </c>
      <c r="C27583" s="3">
        <v>3188</v>
      </c>
      <c r="D27583" s="4">
        <v>35140</v>
      </c>
      <c r="E27583" t="s">
        <v>6191</v>
      </c>
      <c r="F27583" s="4" t="s">
        <v>6130</v>
      </c>
      <c r="G27583" s="5">
        <v>2296</v>
      </c>
      <c r="H27583" s="6">
        <v>0.1014367</v>
      </c>
      <c r="I27583" s="7">
        <v>40.625</v>
      </c>
      <c r="J27583" s="2">
        <v>39</v>
      </c>
      <c r="K27583">
        <v>1</v>
      </c>
    </row>
    <row r="27584" spans="1:11" x14ac:dyDescent="0.25">
      <c r="A27584">
        <v>70427</v>
      </c>
      <c r="B27584" s="2">
        <v>6.6877370000000003</v>
      </c>
      <c r="C27584" s="3">
        <v>19576</v>
      </c>
      <c r="D27584" s="4">
        <v>14220</v>
      </c>
      <c r="E27584" t="s">
        <v>12983</v>
      </c>
      <c r="F27584" s="4" t="s">
        <v>12927</v>
      </c>
      <c r="G27584" s="5">
        <v>12946</v>
      </c>
      <c r="H27584" s="6">
        <v>0.1064421</v>
      </c>
      <c r="I27584" s="7">
        <v>39.755000000000003</v>
      </c>
      <c r="J27584" s="2">
        <v>43.5</v>
      </c>
      <c r="K27584">
        <v>2</v>
      </c>
    </row>
    <row r="27585" spans="1:11" x14ac:dyDescent="0.25">
      <c r="A27585">
        <v>62098</v>
      </c>
      <c r="B27585" s="2">
        <v>6.6846110000000003</v>
      </c>
      <c r="C27585" s="3">
        <v>131</v>
      </c>
      <c r="E27585" t="s">
        <v>11884</v>
      </c>
      <c r="F27585" s="4" t="s">
        <v>11490</v>
      </c>
      <c r="G27585" s="5">
        <v>112</v>
      </c>
      <c r="H27585" s="6">
        <v>8.0357100000000001E-2</v>
      </c>
      <c r="I27585" s="7">
        <v>44.261000000000003</v>
      </c>
    </row>
    <row r="27586" spans="1:11" x14ac:dyDescent="0.25">
      <c r="A27586">
        <v>33714</v>
      </c>
      <c r="B27586" s="2">
        <v>6.6812579999999997</v>
      </c>
      <c r="C27586" s="3">
        <v>19152</v>
      </c>
      <c r="D27586" s="4">
        <v>45300</v>
      </c>
      <c r="E27586" t="s">
        <v>3400</v>
      </c>
      <c r="F27586" s="4" t="s">
        <v>6689</v>
      </c>
      <c r="G27586" s="5">
        <v>13897</v>
      </c>
      <c r="H27586" s="6">
        <v>0.11671579999999999</v>
      </c>
      <c r="I27586" s="7">
        <v>37.976999999999997</v>
      </c>
      <c r="J27586" s="2">
        <v>35</v>
      </c>
      <c r="K27586">
        <v>1</v>
      </c>
    </row>
    <row r="27587" spans="1:11" x14ac:dyDescent="0.25">
      <c r="A27587">
        <v>74930</v>
      </c>
      <c r="B27587" s="2">
        <v>6.6776140000000002</v>
      </c>
      <c r="C27587" s="3">
        <v>2000</v>
      </c>
      <c r="D27587" s="4">
        <v>22900</v>
      </c>
      <c r="E27587" t="s">
        <v>13733</v>
      </c>
      <c r="F27587" s="4" t="s">
        <v>13462</v>
      </c>
      <c r="G27587" s="5">
        <v>1332</v>
      </c>
      <c r="H27587" s="6">
        <v>9.9099099999999996E-2</v>
      </c>
      <c r="I27587" s="7">
        <v>41.015999999999998</v>
      </c>
    </row>
    <row r="27588" spans="1:11" x14ac:dyDescent="0.25">
      <c r="A27588">
        <v>13454</v>
      </c>
      <c r="B27588" s="2">
        <v>6.6771830000000003</v>
      </c>
      <c r="C27588" s="3">
        <v>688</v>
      </c>
      <c r="D27588" s="4">
        <v>46540</v>
      </c>
      <c r="E27588" t="s">
        <v>2617</v>
      </c>
      <c r="F27588" s="4" t="s">
        <v>1280</v>
      </c>
      <c r="G27588" s="5">
        <v>472</v>
      </c>
      <c r="H27588" s="6">
        <v>9.3220300000000006E-2</v>
      </c>
      <c r="I27588" s="7">
        <v>42.030999999999999</v>
      </c>
    </row>
    <row r="27589" spans="1:11" x14ac:dyDescent="0.25">
      <c r="A27589">
        <v>83349</v>
      </c>
      <c r="B27589" s="2">
        <v>6.6768999999999998</v>
      </c>
      <c r="C27589" s="3">
        <v>1157</v>
      </c>
      <c r="D27589" s="4">
        <v>25200</v>
      </c>
      <c r="E27589" t="s">
        <v>3718</v>
      </c>
      <c r="F27589" s="4" t="s">
        <v>14725</v>
      </c>
      <c r="G27589" s="5">
        <v>708</v>
      </c>
      <c r="H27589" s="6">
        <v>6.6384200000000004E-2</v>
      </c>
      <c r="I27589" s="7">
        <v>46.667000000000002</v>
      </c>
    </row>
    <row r="27590" spans="1:11" x14ac:dyDescent="0.25">
      <c r="A27590">
        <v>75704</v>
      </c>
      <c r="B27590" s="2">
        <v>6.6753090000000004</v>
      </c>
      <c r="C27590" s="3">
        <v>9456</v>
      </c>
      <c r="D27590" s="4">
        <v>46340</v>
      </c>
      <c r="E27590" t="s">
        <v>7327</v>
      </c>
      <c r="F27590" s="4" t="s">
        <v>13752</v>
      </c>
      <c r="G27590" s="5">
        <v>5935</v>
      </c>
      <c r="H27590" s="6">
        <v>0.1030997</v>
      </c>
      <c r="I27590" s="7">
        <v>40.316000000000003</v>
      </c>
      <c r="J27590" s="2">
        <v>65</v>
      </c>
      <c r="K27590">
        <v>1</v>
      </c>
    </row>
    <row r="27591" spans="1:11" x14ac:dyDescent="0.25">
      <c r="A27591">
        <v>41180</v>
      </c>
      <c r="B27591" s="2">
        <v>6.6737060000000001</v>
      </c>
      <c r="C27591" s="3">
        <v>938</v>
      </c>
      <c r="E27591" t="s">
        <v>8033</v>
      </c>
      <c r="F27591" s="4" t="s">
        <v>7883</v>
      </c>
      <c r="G27591" s="5">
        <v>760</v>
      </c>
      <c r="H27591" s="6">
        <v>0.1235217</v>
      </c>
      <c r="I27591" s="7">
        <v>36.786000000000001</v>
      </c>
    </row>
    <row r="27592" spans="1:11" x14ac:dyDescent="0.25">
      <c r="A27592">
        <v>15148</v>
      </c>
      <c r="B27592" s="2">
        <v>6.6730999999999998</v>
      </c>
      <c r="C27592" s="3">
        <v>2492</v>
      </c>
      <c r="D27592" s="4">
        <v>38300</v>
      </c>
      <c r="E27592" t="s">
        <v>3080</v>
      </c>
      <c r="F27592" s="4" t="s">
        <v>3003</v>
      </c>
      <c r="G27592" s="5">
        <v>1766</v>
      </c>
      <c r="H27592" s="6">
        <v>0.1177136</v>
      </c>
      <c r="I27592" s="7">
        <v>37.787999999999997</v>
      </c>
    </row>
    <row r="27593" spans="1:11" x14ac:dyDescent="0.25">
      <c r="A27593">
        <v>90716</v>
      </c>
      <c r="B27593" s="2">
        <v>6.6706399999999997</v>
      </c>
      <c r="C27593" s="3">
        <v>14357</v>
      </c>
      <c r="D27593" s="4">
        <v>31080</v>
      </c>
      <c r="E27593" t="s">
        <v>15397</v>
      </c>
      <c r="F27593" s="4" t="s">
        <v>15368</v>
      </c>
      <c r="G27593" s="5">
        <v>8513</v>
      </c>
      <c r="H27593" s="6">
        <v>0.1155743</v>
      </c>
      <c r="I27593" s="7">
        <v>38.155000000000001</v>
      </c>
      <c r="J27593" s="2">
        <v>51</v>
      </c>
      <c r="K27593">
        <v>1</v>
      </c>
    </row>
    <row r="27594" spans="1:11" x14ac:dyDescent="0.25">
      <c r="A27594">
        <v>71341</v>
      </c>
      <c r="B27594" s="2">
        <v>6.668056</v>
      </c>
      <c r="C27594" s="3">
        <v>3325</v>
      </c>
      <c r="E27594" t="s">
        <v>13145</v>
      </c>
      <c r="F27594" s="4" t="s">
        <v>12927</v>
      </c>
      <c r="G27594" s="5">
        <v>2289</v>
      </c>
      <c r="H27594" s="6">
        <v>7.0742399999999997E-2</v>
      </c>
      <c r="I27594" s="7">
        <v>45.898000000000003</v>
      </c>
    </row>
    <row r="27595" spans="1:11" x14ac:dyDescent="0.25">
      <c r="A27595">
        <v>74932</v>
      </c>
      <c r="B27595" s="2">
        <v>6.6671100000000001</v>
      </c>
      <c r="C27595" s="3">
        <v>2535</v>
      </c>
      <c r="D27595" s="4">
        <v>22900</v>
      </c>
      <c r="E27595" t="s">
        <v>2955</v>
      </c>
      <c r="F27595" s="4" t="s">
        <v>13462</v>
      </c>
      <c r="G27595" s="5">
        <v>1661</v>
      </c>
      <c r="H27595" s="6">
        <v>9.8074599999999998E-2</v>
      </c>
      <c r="I27595" s="7">
        <v>41.167000000000002</v>
      </c>
    </row>
    <row r="27596" spans="1:11" x14ac:dyDescent="0.25">
      <c r="A27596">
        <v>77983</v>
      </c>
      <c r="B27596" s="2">
        <v>6.6663610000000002</v>
      </c>
      <c r="C27596" s="3">
        <v>2349</v>
      </c>
      <c r="D27596" s="4">
        <v>38920</v>
      </c>
      <c r="E27596" t="s">
        <v>14141</v>
      </c>
      <c r="F27596" s="4" t="s">
        <v>13752</v>
      </c>
      <c r="G27596" s="5">
        <v>1473</v>
      </c>
      <c r="H27596" s="6">
        <v>5.3595700000000003E-2</v>
      </c>
      <c r="I27596" s="7">
        <v>48.85</v>
      </c>
    </row>
    <row r="27597" spans="1:11" x14ac:dyDescent="0.25">
      <c r="A27597">
        <v>57750</v>
      </c>
      <c r="B27597" s="2">
        <v>6.6659499999999996</v>
      </c>
      <c r="C27597" s="3">
        <v>513</v>
      </c>
      <c r="E27597" t="s">
        <v>11045</v>
      </c>
      <c r="F27597" s="4" t="s">
        <v>10877</v>
      </c>
      <c r="G27597" s="5">
        <v>245</v>
      </c>
      <c r="H27597" s="6">
        <v>0.1102041</v>
      </c>
      <c r="I27597" s="7">
        <v>39.063000000000002</v>
      </c>
    </row>
    <row r="27598" spans="1:11" x14ac:dyDescent="0.25">
      <c r="A27598">
        <v>71630</v>
      </c>
      <c r="B27598" s="2">
        <v>6.6658020000000002</v>
      </c>
      <c r="C27598" s="3">
        <v>573</v>
      </c>
      <c r="E27598" t="s">
        <v>12593</v>
      </c>
      <c r="F27598" s="4" t="s">
        <v>13183</v>
      </c>
      <c r="G27598" s="5">
        <v>374</v>
      </c>
      <c r="H27598" s="6">
        <v>7.2192500000000007E-2</v>
      </c>
      <c r="I27598" s="7">
        <v>45.625</v>
      </c>
    </row>
    <row r="27599" spans="1:11" x14ac:dyDescent="0.25">
      <c r="A27599">
        <v>92259</v>
      </c>
      <c r="B27599" s="2">
        <v>6.6656750000000002</v>
      </c>
      <c r="C27599" s="3">
        <v>268</v>
      </c>
      <c r="D27599" s="4">
        <v>20940</v>
      </c>
      <c r="E27599" t="s">
        <v>15513</v>
      </c>
      <c r="F27599" s="4" t="s">
        <v>15368</v>
      </c>
      <c r="G27599" s="5">
        <v>163</v>
      </c>
      <c r="H27599" s="6">
        <v>0.2331288</v>
      </c>
      <c r="I27599" s="7">
        <v>17.812999999999999</v>
      </c>
    </row>
    <row r="27600" spans="1:11" x14ac:dyDescent="0.25">
      <c r="A27600">
        <v>31771</v>
      </c>
      <c r="B27600" s="2">
        <v>6.6647819999999998</v>
      </c>
      <c r="C27600" s="3">
        <v>5910</v>
      </c>
      <c r="D27600" s="4">
        <v>34220</v>
      </c>
      <c r="E27600" t="s">
        <v>6662</v>
      </c>
      <c r="F27600" s="4" t="s">
        <v>6363</v>
      </c>
      <c r="G27600" s="5">
        <v>3572</v>
      </c>
      <c r="H27600" s="6">
        <v>0.1088721</v>
      </c>
      <c r="I27600" s="7">
        <v>39.281999999999996</v>
      </c>
    </row>
    <row r="27601" spans="1:11" x14ac:dyDescent="0.25">
      <c r="A27601">
        <v>36264</v>
      </c>
      <c r="B27601" s="2">
        <v>6.6625300000000003</v>
      </c>
      <c r="C27601" s="3">
        <v>8581</v>
      </c>
      <c r="E27601" t="s">
        <v>7215</v>
      </c>
      <c r="F27601" s="4" t="s">
        <v>7027</v>
      </c>
      <c r="G27601" s="5">
        <v>5842</v>
      </c>
      <c r="H27601" s="6">
        <v>0.1067945</v>
      </c>
      <c r="I27601" s="7">
        <v>39.637</v>
      </c>
    </row>
    <row r="27602" spans="1:11" x14ac:dyDescent="0.25">
      <c r="A27602">
        <v>72539</v>
      </c>
      <c r="B27602" s="2">
        <v>6.6610940000000003</v>
      </c>
      <c r="C27602" s="3">
        <v>202</v>
      </c>
      <c r="E27602" t="s">
        <v>8015</v>
      </c>
      <c r="F27602" s="4" t="s">
        <v>13183</v>
      </c>
      <c r="G27602" s="5">
        <v>163</v>
      </c>
      <c r="H27602" s="6">
        <v>0</v>
      </c>
      <c r="I27602" s="7">
        <v>58.09</v>
      </c>
    </row>
    <row r="27603" spans="1:11" x14ac:dyDescent="0.25">
      <c r="A27603">
        <v>37098</v>
      </c>
      <c r="B27603" s="2">
        <v>6.6602750000000004</v>
      </c>
      <c r="C27603" s="3">
        <v>5044</v>
      </c>
      <c r="D27603" s="4">
        <v>34980</v>
      </c>
      <c r="E27603" t="s">
        <v>7382</v>
      </c>
      <c r="F27603" s="4" t="s">
        <v>7348</v>
      </c>
      <c r="G27603" s="5">
        <v>3262</v>
      </c>
      <c r="H27603" s="6">
        <v>7.2961399999999996E-2</v>
      </c>
      <c r="I27603" s="7">
        <v>45.469000000000001</v>
      </c>
    </row>
    <row r="27604" spans="1:11" x14ac:dyDescent="0.25">
      <c r="A27604">
        <v>41132</v>
      </c>
      <c r="B27604" s="2">
        <v>6.6594309999999997</v>
      </c>
      <c r="C27604" s="3">
        <v>330</v>
      </c>
      <c r="E27604" t="s">
        <v>4549</v>
      </c>
      <c r="F27604" s="4" t="s">
        <v>7883</v>
      </c>
      <c r="G27604" s="5">
        <v>273</v>
      </c>
      <c r="H27604" s="6">
        <v>8.7591199999999994E-2</v>
      </c>
      <c r="I27604" s="7">
        <v>42.917000000000002</v>
      </c>
    </row>
    <row r="27605" spans="1:11" x14ac:dyDescent="0.25">
      <c r="A27605">
        <v>63538</v>
      </c>
      <c r="B27605" s="2">
        <v>6.6593179999999998</v>
      </c>
      <c r="C27605" s="3">
        <v>291</v>
      </c>
      <c r="E27605" t="s">
        <v>1677</v>
      </c>
      <c r="F27605" s="4" t="s">
        <v>12102</v>
      </c>
      <c r="G27605" s="5">
        <v>197</v>
      </c>
      <c r="H27605" s="6">
        <v>7.0707099999999995E-2</v>
      </c>
      <c r="I27605" s="7">
        <v>45.832999999999998</v>
      </c>
    </row>
    <row r="27606" spans="1:11" x14ac:dyDescent="0.25">
      <c r="A27606">
        <v>49775</v>
      </c>
      <c r="B27606" s="2">
        <v>6.6592539999999998</v>
      </c>
      <c r="C27606" s="3">
        <v>71</v>
      </c>
      <c r="E27606" t="s">
        <v>9496</v>
      </c>
      <c r="F27606" s="4" t="s">
        <v>9106</v>
      </c>
      <c r="G27606" s="5">
        <v>71</v>
      </c>
      <c r="H27606" s="6">
        <v>9.7222199999999995E-2</v>
      </c>
      <c r="I27606" s="7">
        <v>41.25</v>
      </c>
    </row>
    <row r="27607" spans="1:11" x14ac:dyDescent="0.25">
      <c r="A27607">
        <v>6704</v>
      </c>
      <c r="B27607" s="2">
        <v>6.6554169999999999</v>
      </c>
      <c r="C27607" s="3">
        <v>26009</v>
      </c>
      <c r="D27607" s="4">
        <v>35300</v>
      </c>
      <c r="E27607" t="s">
        <v>1137</v>
      </c>
      <c r="F27607" s="4" t="s">
        <v>1198</v>
      </c>
      <c r="G27607" s="5">
        <v>15958</v>
      </c>
      <c r="H27607" s="6">
        <v>0.10759489999999999</v>
      </c>
      <c r="I27607" s="7">
        <v>39.454000000000001</v>
      </c>
      <c r="J27607" s="2">
        <v>38.333300000000001</v>
      </c>
      <c r="K27607">
        <v>3</v>
      </c>
    </row>
    <row r="27608" spans="1:11" x14ac:dyDescent="0.25">
      <c r="A27608">
        <v>47959</v>
      </c>
      <c r="B27608" s="2">
        <v>6.6511769999999997</v>
      </c>
      <c r="C27608" s="3">
        <v>2867</v>
      </c>
      <c r="E27608" t="s">
        <v>9095</v>
      </c>
      <c r="F27608" s="4" t="s">
        <v>8800</v>
      </c>
      <c r="G27608" s="5">
        <v>1763</v>
      </c>
      <c r="H27608" s="6">
        <v>9.0187199999999995E-2</v>
      </c>
      <c r="I27608" s="7">
        <v>42.460999999999999</v>
      </c>
    </row>
    <row r="27609" spans="1:11" x14ac:dyDescent="0.25">
      <c r="A27609">
        <v>30810</v>
      </c>
      <c r="B27609" s="2">
        <v>6.6504279999999998</v>
      </c>
      <c r="C27609" s="3">
        <v>1990</v>
      </c>
      <c r="E27609" t="s">
        <v>5913</v>
      </c>
      <c r="F27609" s="4" t="s">
        <v>6363</v>
      </c>
      <c r="G27609" s="5">
        <v>1365</v>
      </c>
      <c r="H27609" s="6">
        <v>7.5457899999999994E-2</v>
      </c>
      <c r="I27609" s="7">
        <v>45</v>
      </c>
    </row>
    <row r="27610" spans="1:11" x14ac:dyDescent="0.25">
      <c r="A27610">
        <v>62346</v>
      </c>
      <c r="B27610" s="2">
        <v>6.6500640000000004</v>
      </c>
      <c r="C27610" s="3">
        <v>184</v>
      </c>
      <c r="D27610" s="4">
        <v>39500</v>
      </c>
      <c r="E27610" t="s">
        <v>11935</v>
      </c>
      <c r="F27610" s="4" t="s">
        <v>11490</v>
      </c>
      <c r="G27610" s="5">
        <v>150</v>
      </c>
      <c r="H27610" s="6">
        <v>0.1133333</v>
      </c>
      <c r="I27610" s="7">
        <v>38.438000000000002</v>
      </c>
    </row>
    <row r="27611" spans="1:11" x14ac:dyDescent="0.25">
      <c r="A27611">
        <v>37324</v>
      </c>
      <c r="B27611" s="2">
        <v>6.6491889999999998</v>
      </c>
      <c r="C27611" s="3">
        <v>5116</v>
      </c>
      <c r="D27611" s="4">
        <v>46100</v>
      </c>
      <c r="E27611" t="s">
        <v>7415</v>
      </c>
      <c r="F27611" s="4" t="s">
        <v>7348</v>
      </c>
      <c r="G27611" s="5">
        <v>3506</v>
      </c>
      <c r="H27611" s="6">
        <v>0.1003993</v>
      </c>
      <c r="I27611" s="7">
        <v>40.673000000000002</v>
      </c>
      <c r="J27611" s="2">
        <v>60.5</v>
      </c>
      <c r="K27611">
        <v>2</v>
      </c>
    </row>
    <row r="27612" spans="1:11" x14ac:dyDescent="0.25">
      <c r="A27612">
        <v>80740</v>
      </c>
      <c r="B27612" s="2">
        <v>6.6483239999999997</v>
      </c>
      <c r="C27612" s="3">
        <v>153</v>
      </c>
      <c r="E27612" t="s">
        <v>14538</v>
      </c>
      <c r="F27612" s="4" t="s">
        <v>14477</v>
      </c>
      <c r="G27612" s="5">
        <v>94</v>
      </c>
      <c r="H27612" s="6">
        <v>0.13684209999999999</v>
      </c>
      <c r="I27612" s="7">
        <v>34.375</v>
      </c>
    </row>
    <row r="27613" spans="1:11" x14ac:dyDescent="0.25">
      <c r="A27613">
        <v>72130</v>
      </c>
      <c r="B27613" s="2">
        <v>6.6482099999999997</v>
      </c>
      <c r="C27613" s="3">
        <v>493</v>
      </c>
      <c r="E27613" t="s">
        <v>13285</v>
      </c>
      <c r="F27613" s="4" t="s">
        <v>13183</v>
      </c>
      <c r="G27613" s="5">
        <v>379</v>
      </c>
      <c r="H27613" s="6">
        <v>2.1052600000000001E-2</v>
      </c>
      <c r="I27613" s="7">
        <v>54.375</v>
      </c>
    </row>
    <row r="27614" spans="1:11" x14ac:dyDescent="0.25">
      <c r="A27614">
        <v>29162</v>
      </c>
      <c r="B27614" s="2">
        <v>6.6476569999999997</v>
      </c>
      <c r="C27614" s="3">
        <v>3032</v>
      </c>
      <c r="E27614" t="s">
        <v>6186</v>
      </c>
      <c r="F27614" s="4" t="s">
        <v>6130</v>
      </c>
      <c r="G27614" s="5">
        <v>1930</v>
      </c>
      <c r="H27614" s="6">
        <v>0.1015018</v>
      </c>
      <c r="I27614" s="7">
        <v>40.469000000000001</v>
      </c>
      <c r="J27614" s="2">
        <v>31</v>
      </c>
      <c r="K27614">
        <v>1</v>
      </c>
    </row>
    <row r="27615" spans="1:11" x14ac:dyDescent="0.25">
      <c r="A27615">
        <v>28659</v>
      </c>
      <c r="B27615" s="2">
        <v>6.6438139999999999</v>
      </c>
      <c r="C27615" s="3">
        <v>19909</v>
      </c>
      <c r="D27615" s="4">
        <v>35900</v>
      </c>
      <c r="E27615" t="s">
        <v>6055</v>
      </c>
      <c r="F27615" s="4" t="s">
        <v>5642</v>
      </c>
      <c r="G27615" s="5">
        <v>14133</v>
      </c>
      <c r="H27615" s="6">
        <v>0.1190746</v>
      </c>
      <c r="I27615" s="7">
        <v>37.427999999999997</v>
      </c>
      <c r="J27615" s="2">
        <v>48.5</v>
      </c>
      <c r="K27615">
        <v>4</v>
      </c>
    </row>
    <row r="27616" spans="1:11" x14ac:dyDescent="0.25">
      <c r="A27616">
        <v>98901</v>
      </c>
      <c r="B27616" s="2">
        <v>6.6360530000000004</v>
      </c>
      <c r="C27616" s="3">
        <v>29799</v>
      </c>
      <c r="D27616" s="4">
        <v>49420</v>
      </c>
      <c r="E27616" t="s">
        <v>16518</v>
      </c>
      <c r="F27616" s="4" t="s">
        <v>16344</v>
      </c>
      <c r="G27616" s="5">
        <v>18302</v>
      </c>
      <c r="H27616" s="6">
        <v>0.10545300000000001</v>
      </c>
      <c r="I27616" s="7">
        <v>39.773000000000003</v>
      </c>
      <c r="J27616" s="2">
        <v>44.875</v>
      </c>
      <c r="K27616">
        <v>8</v>
      </c>
    </row>
    <row r="27617" spans="1:11" x14ac:dyDescent="0.25">
      <c r="A27617">
        <v>36871</v>
      </c>
      <c r="B27617" s="2">
        <v>6.6314359999999999</v>
      </c>
      <c r="C27617" s="3">
        <v>1243</v>
      </c>
      <c r="D27617" s="4">
        <v>17980</v>
      </c>
      <c r="E27617" t="s">
        <v>7340</v>
      </c>
      <c r="F27617" s="4" t="s">
        <v>7027</v>
      </c>
      <c r="G27617" s="5">
        <v>991</v>
      </c>
      <c r="H27617" s="6">
        <v>5.2419399999999998E-2</v>
      </c>
      <c r="I27617" s="7">
        <v>48.929000000000002</v>
      </c>
    </row>
    <row r="27618" spans="1:11" x14ac:dyDescent="0.25">
      <c r="A27618">
        <v>86036</v>
      </c>
      <c r="B27618" s="2">
        <v>6.6311400000000003</v>
      </c>
      <c r="C27618" s="3">
        <v>291</v>
      </c>
      <c r="D27618" s="4">
        <v>22380</v>
      </c>
      <c r="E27618" t="s">
        <v>15079</v>
      </c>
      <c r="F27618" s="4" t="s">
        <v>14962</v>
      </c>
      <c r="G27618" s="5">
        <v>250</v>
      </c>
      <c r="H27618" s="6">
        <v>0.184</v>
      </c>
      <c r="I27618" s="7">
        <v>26.181000000000001</v>
      </c>
    </row>
    <row r="27619" spans="1:11" x14ac:dyDescent="0.25">
      <c r="A27619">
        <v>39074</v>
      </c>
      <c r="B27619" s="2">
        <v>6.6288450000000001</v>
      </c>
      <c r="C27619" s="3">
        <v>15048</v>
      </c>
      <c r="E27619" t="s">
        <v>5100</v>
      </c>
      <c r="F27619" s="4" t="s">
        <v>7633</v>
      </c>
      <c r="G27619" s="5">
        <v>9340</v>
      </c>
      <c r="H27619" s="6">
        <v>0.1243041</v>
      </c>
      <c r="I27619" s="7">
        <v>36.49</v>
      </c>
      <c r="J27619" s="2">
        <v>31</v>
      </c>
      <c r="K27619">
        <v>1</v>
      </c>
    </row>
    <row r="27620" spans="1:11" x14ac:dyDescent="0.25">
      <c r="A27620">
        <v>71455</v>
      </c>
      <c r="B27620" s="2">
        <v>6.6265970000000003</v>
      </c>
      <c r="C27620" s="3">
        <v>100</v>
      </c>
      <c r="D27620" s="4">
        <v>10780</v>
      </c>
      <c r="E27620" t="s">
        <v>10448</v>
      </c>
      <c r="F27620" s="4" t="s">
        <v>12927</v>
      </c>
      <c r="G27620" s="5">
        <v>50</v>
      </c>
      <c r="H27620" s="6">
        <v>0.16</v>
      </c>
      <c r="I27620" s="7">
        <v>30.312999999999999</v>
      </c>
    </row>
    <row r="27621" spans="1:11" x14ac:dyDescent="0.25">
      <c r="A27621">
        <v>62624</v>
      </c>
      <c r="B27621" s="2">
        <v>6.6264849999999997</v>
      </c>
      <c r="C27621" s="3">
        <v>527</v>
      </c>
      <c r="E27621" t="s">
        <v>11371</v>
      </c>
      <c r="F27621" s="4" t="s">
        <v>11490</v>
      </c>
      <c r="G27621" s="5">
        <v>418</v>
      </c>
      <c r="H27621" s="6">
        <v>2.63158E-2</v>
      </c>
      <c r="I27621" s="7">
        <v>53.408999999999999</v>
      </c>
      <c r="J27621" s="2">
        <v>54</v>
      </c>
      <c r="K27621">
        <v>1</v>
      </c>
    </row>
    <row r="27622" spans="1:11" x14ac:dyDescent="0.25">
      <c r="A27622">
        <v>64740</v>
      </c>
      <c r="B27622" s="2">
        <v>6.626042</v>
      </c>
      <c r="C27622" s="3">
        <v>1817</v>
      </c>
      <c r="E27622" t="s">
        <v>1586</v>
      </c>
      <c r="F27622" s="4" t="s">
        <v>12102</v>
      </c>
      <c r="G27622" s="5">
        <v>1434</v>
      </c>
      <c r="H27622" s="6">
        <v>7.3221800000000004E-2</v>
      </c>
      <c r="I27622" s="7">
        <v>45.302</v>
      </c>
    </row>
    <row r="27623" spans="1:11" x14ac:dyDescent="0.25">
      <c r="A27623">
        <v>62334</v>
      </c>
      <c r="B27623" s="2">
        <v>6.6256810000000002</v>
      </c>
      <c r="C27623" s="3">
        <v>104</v>
      </c>
      <c r="D27623" s="4">
        <v>22800</v>
      </c>
      <c r="E27623" t="s">
        <v>11932</v>
      </c>
      <c r="F27623" s="4" t="s">
        <v>11490</v>
      </c>
      <c r="G27623" s="5">
        <v>78</v>
      </c>
      <c r="H27623" s="6">
        <v>6.4102599999999996E-2</v>
      </c>
      <c r="I27623" s="7">
        <v>46.875</v>
      </c>
    </row>
    <row r="27624" spans="1:11" x14ac:dyDescent="0.25">
      <c r="A27624">
        <v>11208</v>
      </c>
      <c r="B27624" s="2">
        <v>6.6127200000000004</v>
      </c>
      <c r="C27624" s="3">
        <v>92262</v>
      </c>
      <c r="D27624" s="4">
        <v>35620</v>
      </c>
      <c r="E27624" t="s">
        <v>1238</v>
      </c>
      <c r="F27624" s="4" t="s">
        <v>1280</v>
      </c>
      <c r="G27624" s="5">
        <v>54078</v>
      </c>
      <c r="H27624" s="6">
        <v>0.11390740000000001</v>
      </c>
      <c r="I27624" s="7">
        <v>38.268000000000001</v>
      </c>
      <c r="J27624" s="2">
        <v>39.125</v>
      </c>
      <c r="K27624">
        <v>8</v>
      </c>
    </row>
    <row r="27625" spans="1:11" x14ac:dyDescent="0.25">
      <c r="A27625">
        <v>93257</v>
      </c>
      <c r="B27625" s="2">
        <v>6.5895929999999998</v>
      </c>
      <c r="C27625" s="3">
        <v>75389</v>
      </c>
      <c r="D27625" s="4">
        <v>47300</v>
      </c>
      <c r="E27625" t="s">
        <v>7788</v>
      </c>
      <c r="F27625" s="4" t="s">
        <v>15368</v>
      </c>
      <c r="G27625" s="5">
        <v>42562</v>
      </c>
      <c r="H27625" s="6">
        <v>9.8350599999999996E-2</v>
      </c>
      <c r="I27625" s="7">
        <v>40.954999999999998</v>
      </c>
      <c r="J27625" s="2">
        <v>48.125</v>
      </c>
      <c r="K27625">
        <v>8</v>
      </c>
    </row>
    <row r="27626" spans="1:11" x14ac:dyDescent="0.25">
      <c r="A27626">
        <v>39429</v>
      </c>
      <c r="B27626" s="2">
        <v>6.57667</v>
      </c>
      <c r="C27626" s="3">
        <v>17420</v>
      </c>
      <c r="E27626" t="s">
        <v>1240</v>
      </c>
      <c r="F27626" s="4" t="s">
        <v>7633</v>
      </c>
      <c r="G27626" s="5">
        <v>11442</v>
      </c>
      <c r="H27626" s="6">
        <v>0.14288210000000001</v>
      </c>
      <c r="I27626" s="7">
        <v>33.253</v>
      </c>
    </row>
    <row r="27627" spans="1:11" x14ac:dyDescent="0.25">
      <c r="A27627">
        <v>76930</v>
      </c>
      <c r="B27627" s="2">
        <v>6.5738969999999997</v>
      </c>
      <c r="C27627" s="3">
        <v>174</v>
      </c>
      <c r="D27627" s="4">
        <v>41660</v>
      </c>
      <c r="E27627" t="s">
        <v>12104</v>
      </c>
      <c r="F27627" s="4" t="s">
        <v>13752</v>
      </c>
      <c r="G27627" s="5">
        <v>149</v>
      </c>
      <c r="H27627" s="6">
        <v>2.0134200000000001E-2</v>
      </c>
      <c r="I27627" s="7">
        <v>54.463999999999999</v>
      </c>
    </row>
    <row r="27628" spans="1:11" x14ac:dyDescent="0.25">
      <c r="A27628">
        <v>75948</v>
      </c>
      <c r="B27628" s="2">
        <v>6.5727909999999996</v>
      </c>
      <c r="C27628" s="3">
        <v>5978</v>
      </c>
      <c r="E27628" t="s">
        <v>13877</v>
      </c>
      <c r="F27628" s="4" t="s">
        <v>13752</v>
      </c>
      <c r="G27628" s="5">
        <v>4473</v>
      </c>
      <c r="H27628" s="6">
        <v>0.10842839999999999</v>
      </c>
      <c r="I27628" s="7">
        <v>39.203000000000003</v>
      </c>
      <c r="J27628" s="2">
        <v>71</v>
      </c>
      <c r="K27628">
        <v>2</v>
      </c>
    </row>
    <row r="27629" spans="1:11" x14ac:dyDescent="0.25">
      <c r="A27629">
        <v>37325</v>
      </c>
      <c r="B27629" s="2">
        <v>6.5714730000000001</v>
      </c>
      <c r="C27629" s="3">
        <v>1475</v>
      </c>
      <c r="D27629" s="4">
        <v>17420</v>
      </c>
      <c r="E27629" t="s">
        <v>3992</v>
      </c>
      <c r="F27629" s="4" t="s">
        <v>7348</v>
      </c>
      <c r="G27629" s="5">
        <v>1042</v>
      </c>
      <c r="H27629" s="6">
        <v>6.7178500000000002E-2</v>
      </c>
      <c r="I27629" s="7">
        <v>46.329000000000001</v>
      </c>
    </row>
    <row r="27630" spans="1:11" x14ac:dyDescent="0.25">
      <c r="A27630">
        <v>73441</v>
      </c>
      <c r="B27630" s="2">
        <v>6.5711899999999996</v>
      </c>
      <c r="C27630" s="3">
        <v>163</v>
      </c>
      <c r="E27630" t="s">
        <v>5273</v>
      </c>
      <c r="F27630" s="4" t="s">
        <v>13462</v>
      </c>
      <c r="G27630" s="5">
        <v>137</v>
      </c>
      <c r="H27630" s="6">
        <v>4.3478299999999998E-2</v>
      </c>
      <c r="I27630" s="7">
        <v>50.417000000000002</v>
      </c>
    </row>
    <row r="27631" spans="1:11" x14ac:dyDescent="0.25">
      <c r="A27631">
        <v>17103</v>
      </c>
      <c r="B27631" s="2">
        <v>6.5694980000000003</v>
      </c>
      <c r="C27631" s="3">
        <v>10850</v>
      </c>
      <c r="D27631" s="4">
        <v>25420</v>
      </c>
      <c r="E27631" t="s">
        <v>3725</v>
      </c>
      <c r="F27631" s="4" t="s">
        <v>3003</v>
      </c>
      <c r="G27631" s="5">
        <v>6925</v>
      </c>
      <c r="H27631" s="6">
        <v>0.1249097</v>
      </c>
      <c r="I27631" s="7">
        <v>36.344999999999999</v>
      </c>
      <c r="J27631" s="2">
        <v>51</v>
      </c>
      <c r="K27631">
        <v>2</v>
      </c>
    </row>
    <row r="27632" spans="1:11" x14ac:dyDescent="0.25">
      <c r="A27632">
        <v>72947</v>
      </c>
      <c r="B27632" s="2">
        <v>6.5670890000000002</v>
      </c>
      <c r="C27632" s="3">
        <v>4979</v>
      </c>
      <c r="D27632" s="4">
        <v>22900</v>
      </c>
      <c r="E27632" t="s">
        <v>6939</v>
      </c>
      <c r="F27632" s="4" t="s">
        <v>13183</v>
      </c>
      <c r="G27632" s="5">
        <v>3141</v>
      </c>
      <c r="H27632" s="6">
        <v>9.8057900000000003E-2</v>
      </c>
      <c r="I27632" s="7">
        <v>40.984999999999999</v>
      </c>
      <c r="J27632" s="2">
        <v>58</v>
      </c>
      <c r="K27632">
        <v>1</v>
      </c>
    </row>
    <row r="27633" spans="1:12" x14ac:dyDescent="0.25">
      <c r="A27633">
        <v>29384</v>
      </c>
      <c r="B27633" s="2">
        <v>6.5655900000000003</v>
      </c>
      <c r="C27633" s="3">
        <v>4572</v>
      </c>
      <c r="D27633" s="4">
        <v>24860</v>
      </c>
      <c r="E27633" t="s">
        <v>2545</v>
      </c>
      <c r="F27633" s="4" t="s">
        <v>6130</v>
      </c>
      <c r="G27633" s="5">
        <v>3115</v>
      </c>
      <c r="H27633" s="6">
        <v>0.11200259999999999</v>
      </c>
      <c r="I27633" s="7">
        <v>38.570999999999998</v>
      </c>
    </row>
    <row r="27634" spans="1:12" x14ac:dyDescent="0.25">
      <c r="A27634">
        <v>40337</v>
      </c>
      <c r="B27634" s="2">
        <v>6.5639580000000004</v>
      </c>
      <c r="C27634" s="3">
        <v>5395</v>
      </c>
      <c r="D27634" s="4">
        <v>34460</v>
      </c>
      <c r="E27634" t="s">
        <v>1107</v>
      </c>
      <c r="F27634" s="4" t="s">
        <v>7883</v>
      </c>
      <c r="G27634" s="5">
        <v>3694</v>
      </c>
      <c r="H27634" s="6">
        <v>7.2530399999999995E-2</v>
      </c>
      <c r="I27634" s="7">
        <v>45.392000000000003</v>
      </c>
    </row>
    <row r="27635" spans="1:12" x14ac:dyDescent="0.25">
      <c r="A27635">
        <v>25181</v>
      </c>
      <c r="B27635" s="2">
        <v>6.5628000000000002</v>
      </c>
      <c r="C27635" s="3">
        <v>1731</v>
      </c>
      <c r="D27635" s="4">
        <v>16620</v>
      </c>
      <c r="E27635" t="s">
        <v>5297</v>
      </c>
      <c r="F27635" s="4" t="s">
        <v>5144</v>
      </c>
      <c r="G27635" s="5">
        <v>1136</v>
      </c>
      <c r="H27635" s="6">
        <v>6.5083600000000005E-2</v>
      </c>
      <c r="I27635" s="7">
        <v>46.667000000000002</v>
      </c>
      <c r="J27635" s="2">
        <v>33</v>
      </c>
      <c r="K27635">
        <v>1</v>
      </c>
    </row>
    <row r="27636" spans="1:12" x14ac:dyDescent="0.25">
      <c r="A27636">
        <v>92404</v>
      </c>
      <c r="B27636" s="2">
        <v>6.5542490000000004</v>
      </c>
      <c r="C27636" s="3">
        <v>60500</v>
      </c>
      <c r="D27636" s="4">
        <v>40140</v>
      </c>
      <c r="E27636" t="s">
        <v>15562</v>
      </c>
      <c r="F27636" s="4" t="s">
        <v>15368</v>
      </c>
      <c r="G27636" s="5">
        <v>34584</v>
      </c>
      <c r="H27636" s="6">
        <v>0.1050455</v>
      </c>
      <c r="I27636" s="7">
        <v>39.759</v>
      </c>
      <c r="J27636" s="2">
        <v>43.666699999999999</v>
      </c>
      <c r="K27636">
        <v>21</v>
      </c>
      <c r="L27636" s="2">
        <v>70.3</v>
      </c>
    </row>
    <row r="27637" spans="1:12" x14ac:dyDescent="0.25">
      <c r="A27637">
        <v>52728</v>
      </c>
      <c r="B27637" s="2">
        <v>6.5458020000000001</v>
      </c>
      <c r="C27637" s="3">
        <v>986</v>
      </c>
      <c r="D27637" s="4">
        <v>19340</v>
      </c>
      <c r="E27637" t="s">
        <v>2831</v>
      </c>
      <c r="F27637" s="4" t="s">
        <v>9593</v>
      </c>
      <c r="G27637" s="5">
        <v>707</v>
      </c>
      <c r="H27637" s="6">
        <v>5.23338E-2</v>
      </c>
      <c r="I27637" s="7">
        <v>48.863999999999997</v>
      </c>
    </row>
    <row r="27638" spans="1:12" x14ac:dyDescent="0.25">
      <c r="A27638">
        <v>38673</v>
      </c>
      <c r="B27638" s="2">
        <v>6.5455269999999999</v>
      </c>
      <c r="C27638" s="3">
        <v>642</v>
      </c>
      <c r="D27638" s="4">
        <v>37060</v>
      </c>
      <c r="E27638" t="s">
        <v>4087</v>
      </c>
      <c r="F27638" s="4" t="s">
        <v>7633</v>
      </c>
      <c r="G27638" s="5">
        <v>444</v>
      </c>
      <c r="H27638" s="6">
        <v>0.1103604</v>
      </c>
      <c r="I27638" s="7">
        <v>38.831000000000003</v>
      </c>
    </row>
    <row r="27639" spans="1:12" x14ac:dyDescent="0.25">
      <c r="A27639">
        <v>63703</v>
      </c>
      <c r="B27639" s="2">
        <v>6.5440810000000003</v>
      </c>
      <c r="C27639" s="3">
        <v>9067</v>
      </c>
      <c r="D27639" s="4">
        <v>16020</v>
      </c>
      <c r="E27639" t="s">
        <v>12187</v>
      </c>
      <c r="F27639" s="4" t="s">
        <v>12102</v>
      </c>
      <c r="G27639" s="5">
        <v>5602</v>
      </c>
      <c r="H27639" s="6">
        <v>0.12674050000000001</v>
      </c>
      <c r="I27639" s="7">
        <v>36</v>
      </c>
    </row>
    <row r="27640" spans="1:12" x14ac:dyDescent="0.25">
      <c r="A27640">
        <v>24313</v>
      </c>
      <c r="B27640" s="2">
        <v>6.5425779999999998</v>
      </c>
      <c r="C27640" s="3">
        <v>1087</v>
      </c>
      <c r="E27640" t="s">
        <v>5031</v>
      </c>
      <c r="F27640" s="4" t="s">
        <v>4335</v>
      </c>
      <c r="G27640" s="5">
        <v>677</v>
      </c>
      <c r="H27640" s="6">
        <v>4.5722699999999998E-2</v>
      </c>
      <c r="I27640" s="7">
        <v>50</v>
      </c>
    </row>
    <row r="27641" spans="1:12" x14ac:dyDescent="0.25">
      <c r="A27641">
        <v>72472</v>
      </c>
      <c r="B27641" s="2">
        <v>6.5409290000000002</v>
      </c>
      <c r="C27641" s="3">
        <v>9510</v>
      </c>
      <c r="D27641" s="4">
        <v>27860</v>
      </c>
      <c r="E27641" t="s">
        <v>13364</v>
      </c>
      <c r="F27641" s="4" t="s">
        <v>13183</v>
      </c>
      <c r="G27641" s="5">
        <v>6211</v>
      </c>
      <c r="H27641" s="6">
        <v>0.1004507</v>
      </c>
      <c r="I27641" s="7">
        <v>40.537999999999997</v>
      </c>
      <c r="J27641" s="2">
        <v>69</v>
      </c>
      <c r="K27641">
        <v>1</v>
      </c>
    </row>
    <row r="27642" spans="1:12" x14ac:dyDescent="0.25">
      <c r="A27642">
        <v>39323</v>
      </c>
      <c r="B27642" s="2">
        <v>6.5392299999999999</v>
      </c>
      <c r="C27642" s="3">
        <v>1238</v>
      </c>
      <c r="E27642" t="s">
        <v>7781</v>
      </c>
      <c r="F27642" s="4" t="s">
        <v>7633</v>
      </c>
      <c r="G27642" s="5">
        <v>889</v>
      </c>
      <c r="H27642" s="6">
        <v>0.1022472</v>
      </c>
      <c r="I27642" s="7">
        <v>40.220999999999997</v>
      </c>
    </row>
    <row r="27643" spans="1:12" x14ac:dyDescent="0.25">
      <c r="A27643">
        <v>46404</v>
      </c>
      <c r="B27643" s="2">
        <v>6.5363899999999999</v>
      </c>
      <c r="C27643" s="3">
        <v>16934</v>
      </c>
      <c r="D27643" s="4">
        <v>16980</v>
      </c>
      <c r="E27643" t="s">
        <v>5169</v>
      </c>
      <c r="F27643" s="4" t="s">
        <v>8800</v>
      </c>
      <c r="G27643" s="5">
        <v>10982</v>
      </c>
      <c r="H27643" s="6">
        <v>0.15296370000000001</v>
      </c>
      <c r="I27643" s="7">
        <v>31.454000000000001</v>
      </c>
      <c r="J27643" s="2">
        <v>49.2</v>
      </c>
      <c r="K27643">
        <v>5</v>
      </c>
    </row>
    <row r="27644" spans="1:12" x14ac:dyDescent="0.25">
      <c r="A27644">
        <v>46408</v>
      </c>
      <c r="B27644" s="2">
        <v>6.5311969999999997</v>
      </c>
      <c r="C27644" s="3">
        <v>16339</v>
      </c>
      <c r="D27644" s="4">
        <v>16980</v>
      </c>
      <c r="E27644" t="s">
        <v>5169</v>
      </c>
      <c r="F27644" s="4" t="s">
        <v>8800</v>
      </c>
      <c r="G27644" s="5">
        <v>10715</v>
      </c>
      <c r="H27644" s="6">
        <v>9.9580000000000002E-2</v>
      </c>
      <c r="I27644" s="7">
        <v>40.676000000000002</v>
      </c>
      <c r="J27644" s="2">
        <v>47.375</v>
      </c>
      <c r="K27644">
        <v>8</v>
      </c>
    </row>
    <row r="27645" spans="1:12" x14ac:dyDescent="0.25">
      <c r="A27645">
        <v>65535</v>
      </c>
      <c r="B27645" s="2">
        <v>6.5283680000000004</v>
      </c>
      <c r="C27645" s="3">
        <v>1723</v>
      </c>
      <c r="E27645" t="s">
        <v>5686</v>
      </c>
      <c r="F27645" s="4" t="s">
        <v>12102</v>
      </c>
      <c r="G27645" s="5">
        <v>1097</v>
      </c>
      <c r="H27645" s="6">
        <v>0.1175934</v>
      </c>
      <c r="I27645" s="7">
        <v>37.563000000000002</v>
      </c>
    </row>
    <row r="27646" spans="1:12" x14ac:dyDescent="0.25">
      <c r="A27646">
        <v>85705</v>
      </c>
      <c r="B27646" s="2">
        <v>6.5196959999999997</v>
      </c>
      <c r="C27646" s="3">
        <v>54794</v>
      </c>
      <c r="D27646" s="4">
        <v>46060</v>
      </c>
      <c r="E27646" t="s">
        <v>15050</v>
      </c>
      <c r="F27646" s="4" t="s">
        <v>14962</v>
      </c>
      <c r="G27646" s="5">
        <v>35138</v>
      </c>
      <c r="H27646" s="6">
        <v>0.14954890000000001</v>
      </c>
      <c r="I27646" s="7">
        <v>32.037999999999997</v>
      </c>
      <c r="J27646" s="2">
        <v>49.315800000000003</v>
      </c>
      <c r="K27646">
        <v>19</v>
      </c>
      <c r="L27646" s="2">
        <v>91.8</v>
      </c>
    </row>
    <row r="27647" spans="1:12" x14ac:dyDescent="0.25">
      <c r="A27647">
        <v>28423</v>
      </c>
      <c r="B27647" s="2">
        <v>6.5108990000000002</v>
      </c>
      <c r="C27647" s="3">
        <v>2490</v>
      </c>
      <c r="E27647" t="s">
        <v>215</v>
      </c>
      <c r="F27647" s="4" t="s">
        <v>5642</v>
      </c>
      <c r="G27647" s="5">
        <v>1623</v>
      </c>
      <c r="H27647" s="6">
        <v>7.2044300000000006E-2</v>
      </c>
      <c r="I27647" s="7">
        <v>45.427999999999997</v>
      </c>
    </row>
    <row r="27648" spans="1:12" x14ac:dyDescent="0.25">
      <c r="A27648">
        <v>58013</v>
      </c>
      <c r="B27648" s="2">
        <v>6.5104920000000002</v>
      </c>
      <c r="C27648" s="3">
        <v>98</v>
      </c>
      <c r="E27648" t="s">
        <v>2473</v>
      </c>
      <c r="F27648" s="4" t="s">
        <v>11069</v>
      </c>
      <c r="G27648" s="5">
        <v>78</v>
      </c>
      <c r="H27648" s="6">
        <v>7.6923099999999994E-2</v>
      </c>
      <c r="I27648" s="7">
        <v>44.582999999999998</v>
      </c>
    </row>
    <row r="27649" spans="1:12" x14ac:dyDescent="0.25">
      <c r="A27649">
        <v>77301</v>
      </c>
      <c r="B27649" s="2">
        <v>6.505827</v>
      </c>
      <c r="C27649" s="3">
        <v>31795</v>
      </c>
      <c r="D27649" s="4">
        <v>26420</v>
      </c>
      <c r="E27649" t="s">
        <v>14029</v>
      </c>
      <c r="F27649" s="4" t="s">
        <v>13752</v>
      </c>
      <c r="G27649" s="5">
        <v>19406</v>
      </c>
      <c r="H27649" s="6">
        <v>0.1034163</v>
      </c>
      <c r="I27649" s="7">
        <v>40</v>
      </c>
      <c r="J27649" s="2">
        <v>63.5</v>
      </c>
      <c r="K27649">
        <v>2</v>
      </c>
    </row>
    <row r="27650" spans="1:12" x14ac:dyDescent="0.25">
      <c r="A27650">
        <v>37083</v>
      </c>
      <c r="B27650" s="2">
        <v>6.498888</v>
      </c>
      <c r="C27650" s="3">
        <v>14265</v>
      </c>
      <c r="D27650" s="4">
        <v>34980</v>
      </c>
      <c r="E27650" t="s">
        <v>1535</v>
      </c>
      <c r="F27650" s="4" t="s">
        <v>7348</v>
      </c>
      <c r="G27650" s="5">
        <v>9585</v>
      </c>
      <c r="H27650" s="6">
        <v>9.2853400000000003E-2</v>
      </c>
      <c r="I27650" s="7">
        <v>41.825000000000003</v>
      </c>
    </row>
    <row r="27651" spans="1:12" x14ac:dyDescent="0.25">
      <c r="A27651">
        <v>32433</v>
      </c>
      <c r="B27651" s="2">
        <v>6.4938599999999997</v>
      </c>
      <c r="C27651" s="3">
        <v>16378</v>
      </c>
      <c r="D27651" s="4">
        <v>18880</v>
      </c>
      <c r="E27651" t="s">
        <v>6774</v>
      </c>
      <c r="F27651" s="4" t="s">
        <v>6689</v>
      </c>
      <c r="G27651" s="5">
        <v>11423</v>
      </c>
      <c r="H27651" s="6">
        <v>8.9635900000000004E-2</v>
      </c>
      <c r="I27651" s="7">
        <v>42.377000000000002</v>
      </c>
      <c r="J27651" s="2">
        <v>60</v>
      </c>
      <c r="K27651">
        <v>2</v>
      </c>
    </row>
    <row r="27652" spans="1:12" x14ac:dyDescent="0.25">
      <c r="A27652">
        <v>95388</v>
      </c>
      <c r="B27652" s="2">
        <v>6.4892770000000004</v>
      </c>
      <c r="C27652" s="3">
        <v>14409</v>
      </c>
      <c r="D27652" s="4">
        <v>32900</v>
      </c>
      <c r="E27652" t="s">
        <v>5850</v>
      </c>
      <c r="F27652" s="4" t="s">
        <v>15368</v>
      </c>
      <c r="G27652" s="5">
        <v>7734</v>
      </c>
      <c r="H27652" s="6">
        <v>8.5208199999999998E-2</v>
      </c>
      <c r="I27652" s="7">
        <v>43.14</v>
      </c>
    </row>
    <row r="27653" spans="1:12" x14ac:dyDescent="0.25">
      <c r="A27653">
        <v>60629</v>
      </c>
      <c r="B27653" s="2">
        <v>6.4716810000000002</v>
      </c>
      <c r="C27653" s="3">
        <v>115013</v>
      </c>
      <c r="D27653" s="4">
        <v>16980</v>
      </c>
      <c r="E27653" t="s">
        <v>11616</v>
      </c>
      <c r="F27653" s="4" t="s">
        <v>11490</v>
      </c>
      <c r="G27653" s="5">
        <v>65803</v>
      </c>
      <c r="H27653" s="6">
        <v>8.3354899999999996E-2</v>
      </c>
      <c r="I27653" s="7">
        <v>43.454999999999998</v>
      </c>
      <c r="J27653" s="2">
        <v>41.930999999999997</v>
      </c>
      <c r="K27653">
        <v>29</v>
      </c>
      <c r="L27653" s="2">
        <v>61.6</v>
      </c>
    </row>
    <row r="27654" spans="1:12" x14ac:dyDescent="0.25">
      <c r="A27654">
        <v>40145</v>
      </c>
      <c r="B27654" s="2">
        <v>6.4558289999999996</v>
      </c>
      <c r="C27654" s="3">
        <v>786</v>
      </c>
      <c r="E27654" t="s">
        <v>222</v>
      </c>
      <c r="F27654" s="4" t="s">
        <v>7883</v>
      </c>
      <c r="G27654" s="5">
        <v>435</v>
      </c>
      <c r="H27654" s="6">
        <v>9.6330299999999994E-2</v>
      </c>
      <c r="I27654" s="7">
        <v>41.210999999999999</v>
      </c>
    </row>
    <row r="27655" spans="1:12" x14ac:dyDescent="0.25">
      <c r="A27655">
        <v>42050</v>
      </c>
      <c r="B27655" s="2">
        <v>6.4551869999999996</v>
      </c>
      <c r="C27655" s="3">
        <v>3035</v>
      </c>
      <c r="D27655" s="4">
        <v>46460</v>
      </c>
      <c r="E27655" t="s">
        <v>7622</v>
      </c>
      <c r="F27655" s="4" t="s">
        <v>7883</v>
      </c>
      <c r="G27655" s="5">
        <v>2240</v>
      </c>
      <c r="H27655" s="6">
        <v>0.10843369999999999</v>
      </c>
      <c r="I27655" s="7">
        <v>39.118000000000002</v>
      </c>
    </row>
    <row r="27656" spans="1:12" x14ac:dyDescent="0.25">
      <c r="A27656">
        <v>26438</v>
      </c>
      <c r="B27656" s="2">
        <v>6.4546060000000001</v>
      </c>
      <c r="C27656" s="3">
        <v>270</v>
      </c>
      <c r="D27656" s="4">
        <v>17220</v>
      </c>
      <c r="E27656" t="s">
        <v>5564</v>
      </c>
      <c r="F27656" s="4" t="s">
        <v>5144</v>
      </c>
      <c r="G27656" s="5">
        <v>192</v>
      </c>
      <c r="H27656" s="6">
        <v>5.2083299999999999E-2</v>
      </c>
      <c r="I27656" s="7">
        <v>48.853999999999999</v>
      </c>
    </row>
    <row r="27657" spans="1:12" x14ac:dyDescent="0.25">
      <c r="A27657">
        <v>55130</v>
      </c>
      <c r="B27657" s="2">
        <v>6.4523919999999997</v>
      </c>
      <c r="C27657" s="3">
        <v>16148</v>
      </c>
      <c r="D27657" s="4">
        <v>33460</v>
      </c>
      <c r="E27657" t="s">
        <v>5025</v>
      </c>
      <c r="F27657" s="4" t="s">
        <v>10428</v>
      </c>
      <c r="G27657" s="5">
        <v>9064</v>
      </c>
      <c r="H27657" s="6">
        <v>0.13680490000000001</v>
      </c>
      <c r="I27657" s="7">
        <v>34.207000000000001</v>
      </c>
      <c r="J27657" s="2">
        <v>64</v>
      </c>
      <c r="K27657">
        <v>2</v>
      </c>
    </row>
    <row r="27658" spans="1:12" x14ac:dyDescent="0.25">
      <c r="A27658">
        <v>29163</v>
      </c>
      <c r="B27658" s="2">
        <v>6.4499180000000003</v>
      </c>
      <c r="C27658" s="3">
        <v>2062</v>
      </c>
      <c r="D27658" s="4">
        <v>36700</v>
      </c>
      <c r="E27658" t="s">
        <v>6187</v>
      </c>
      <c r="F27658" s="4" t="s">
        <v>6130</v>
      </c>
      <c r="G27658" s="5">
        <v>1279</v>
      </c>
      <c r="H27658" s="6">
        <v>0.12978890000000001</v>
      </c>
      <c r="I27658" s="7">
        <v>35.417000000000002</v>
      </c>
    </row>
    <row r="27659" spans="1:12" x14ac:dyDescent="0.25">
      <c r="A27659">
        <v>72566</v>
      </c>
      <c r="B27659" s="2">
        <v>6.4495329999999997</v>
      </c>
      <c r="C27659" s="3">
        <v>479</v>
      </c>
      <c r="E27659" t="s">
        <v>5192</v>
      </c>
      <c r="F27659" s="4" t="s">
        <v>13183</v>
      </c>
      <c r="G27659" s="5">
        <v>328</v>
      </c>
      <c r="H27659" s="6">
        <v>7.3170700000000005E-2</v>
      </c>
      <c r="I27659" s="7">
        <v>45.2</v>
      </c>
    </row>
    <row r="27660" spans="1:12" x14ac:dyDescent="0.25">
      <c r="A27660">
        <v>27832</v>
      </c>
      <c r="B27660" s="2">
        <v>6.4489979999999996</v>
      </c>
      <c r="C27660" s="3">
        <v>2638</v>
      </c>
      <c r="D27660" s="4">
        <v>40260</v>
      </c>
      <c r="E27660" t="s">
        <v>5766</v>
      </c>
      <c r="F27660" s="4" t="s">
        <v>5642</v>
      </c>
      <c r="G27660" s="5">
        <v>1896</v>
      </c>
      <c r="H27660" s="6">
        <v>8.8033700000000006E-2</v>
      </c>
      <c r="I27660" s="7">
        <v>42.628</v>
      </c>
    </row>
    <row r="27661" spans="1:12" x14ac:dyDescent="0.25">
      <c r="A27661">
        <v>27105</v>
      </c>
      <c r="B27661" s="2">
        <v>6.4424219999999996</v>
      </c>
      <c r="C27661" s="3">
        <v>41819</v>
      </c>
      <c r="D27661" s="4">
        <v>49180</v>
      </c>
      <c r="E27661" t="s">
        <v>5668</v>
      </c>
      <c r="F27661" s="4" t="s">
        <v>5642</v>
      </c>
      <c r="G27661" s="5">
        <v>25575</v>
      </c>
      <c r="H27661" s="6">
        <v>0.13700879999999999</v>
      </c>
      <c r="I27661" s="7">
        <v>34.164000000000001</v>
      </c>
      <c r="J27661" s="2">
        <v>43.166699999999999</v>
      </c>
      <c r="K27661">
        <v>6</v>
      </c>
    </row>
    <row r="27662" spans="1:12" x14ac:dyDescent="0.25">
      <c r="A27662">
        <v>74084</v>
      </c>
      <c r="B27662" s="2">
        <v>6.4362000000000004</v>
      </c>
      <c r="C27662" s="3">
        <v>575</v>
      </c>
      <c r="D27662" s="4">
        <v>46140</v>
      </c>
      <c r="E27662" t="s">
        <v>13621</v>
      </c>
      <c r="F27662" s="4" t="s">
        <v>13462</v>
      </c>
      <c r="G27662" s="5">
        <v>418</v>
      </c>
      <c r="H27662" s="6">
        <v>5.9808600000000003E-2</v>
      </c>
      <c r="I27662" s="7">
        <v>47.5</v>
      </c>
    </row>
    <row r="27663" spans="1:12" x14ac:dyDescent="0.25">
      <c r="A27663">
        <v>71752</v>
      </c>
      <c r="B27663" s="2">
        <v>6.4359679999999999</v>
      </c>
      <c r="C27663" s="3">
        <v>774</v>
      </c>
      <c r="D27663" s="4">
        <v>31620</v>
      </c>
      <c r="E27663" t="s">
        <v>13202</v>
      </c>
      <c r="F27663" s="4" t="s">
        <v>13183</v>
      </c>
      <c r="G27663" s="5">
        <v>546</v>
      </c>
      <c r="H27663" s="6">
        <v>0.17915900000000001</v>
      </c>
      <c r="I27663" s="7">
        <v>26.875</v>
      </c>
    </row>
    <row r="27664" spans="1:12" x14ac:dyDescent="0.25">
      <c r="A27664">
        <v>39354</v>
      </c>
      <c r="B27664" s="2">
        <v>6.4356159999999996</v>
      </c>
      <c r="C27664" s="3">
        <v>1220</v>
      </c>
      <c r="D27664" s="4">
        <v>32940</v>
      </c>
      <c r="E27664" t="s">
        <v>1269</v>
      </c>
      <c r="F27664" s="4" t="s">
        <v>7633</v>
      </c>
      <c r="G27664" s="5">
        <v>921</v>
      </c>
      <c r="H27664" s="6">
        <v>9.2290999999999998E-2</v>
      </c>
      <c r="I27664" s="7">
        <v>41.875</v>
      </c>
    </row>
    <row r="27665" spans="1:12" x14ac:dyDescent="0.25">
      <c r="A27665">
        <v>37872</v>
      </c>
      <c r="B27665" s="2">
        <v>6.4351159999999998</v>
      </c>
      <c r="C27665" s="3">
        <v>1717</v>
      </c>
      <c r="D27665" s="4">
        <v>28940</v>
      </c>
      <c r="E27665" t="s">
        <v>7511</v>
      </c>
      <c r="F27665" s="4" t="s">
        <v>7348</v>
      </c>
      <c r="G27665" s="5">
        <v>1167</v>
      </c>
      <c r="H27665" s="6">
        <v>0.11996569999999999</v>
      </c>
      <c r="I27665" s="7">
        <v>37.082999999999998</v>
      </c>
    </row>
    <row r="27666" spans="1:12" x14ac:dyDescent="0.25">
      <c r="A27666">
        <v>29053</v>
      </c>
      <c r="B27666" s="2">
        <v>6.4319930000000003</v>
      </c>
      <c r="C27666" s="3">
        <v>18822</v>
      </c>
      <c r="D27666" s="4">
        <v>17900</v>
      </c>
      <c r="E27666" t="s">
        <v>5766</v>
      </c>
      <c r="F27666" s="4" t="s">
        <v>6130</v>
      </c>
      <c r="G27666" s="5">
        <v>11880</v>
      </c>
      <c r="H27666" s="6">
        <v>8.8292200000000001E-2</v>
      </c>
      <c r="I27666" s="7">
        <v>42.554000000000002</v>
      </c>
      <c r="J27666" s="2">
        <v>61</v>
      </c>
      <c r="K27666">
        <v>1</v>
      </c>
    </row>
    <row r="27667" spans="1:12" x14ac:dyDescent="0.25">
      <c r="A27667">
        <v>93562</v>
      </c>
      <c r="B27667" s="2">
        <v>6.428877</v>
      </c>
      <c r="C27667" s="3">
        <v>1781</v>
      </c>
      <c r="D27667" s="4">
        <v>40140</v>
      </c>
      <c r="E27667" t="s">
        <v>15697</v>
      </c>
      <c r="F27667" s="4" t="s">
        <v>15368</v>
      </c>
      <c r="G27667" s="5">
        <v>1144</v>
      </c>
      <c r="H27667" s="6">
        <v>8.3916099999999993E-2</v>
      </c>
      <c r="I27667" s="7">
        <v>43.308999999999997</v>
      </c>
    </row>
    <row r="27668" spans="1:12" x14ac:dyDescent="0.25">
      <c r="A27668">
        <v>39356</v>
      </c>
      <c r="B27668" s="2">
        <v>6.4284970000000001</v>
      </c>
      <c r="C27668" s="3">
        <v>588</v>
      </c>
      <c r="D27668" s="4">
        <v>29860</v>
      </c>
      <c r="E27668" t="s">
        <v>5023</v>
      </c>
      <c r="F27668" s="4" t="s">
        <v>7633</v>
      </c>
      <c r="G27668" s="5">
        <v>448</v>
      </c>
      <c r="H27668" s="6">
        <v>3.7946399999999998E-2</v>
      </c>
      <c r="I27668" s="7">
        <v>51.25</v>
      </c>
    </row>
    <row r="27669" spans="1:12" x14ac:dyDescent="0.25">
      <c r="A27669">
        <v>47102</v>
      </c>
      <c r="B27669" s="2">
        <v>6.4271589999999996</v>
      </c>
      <c r="C27669" s="3">
        <v>7835</v>
      </c>
      <c r="D27669" s="4">
        <v>31140</v>
      </c>
      <c r="E27669" t="s">
        <v>3573</v>
      </c>
      <c r="F27669" s="4" t="s">
        <v>8800</v>
      </c>
      <c r="G27669" s="5">
        <v>5144</v>
      </c>
      <c r="H27669" s="6">
        <v>8.4953299999999995E-2</v>
      </c>
      <c r="I27669" s="7">
        <v>43.125</v>
      </c>
    </row>
    <row r="27670" spans="1:12" x14ac:dyDescent="0.25">
      <c r="A27670">
        <v>44109</v>
      </c>
      <c r="B27670" s="2">
        <v>6.4194870000000002</v>
      </c>
      <c r="C27670" s="3">
        <v>41043</v>
      </c>
      <c r="D27670" s="4">
        <v>17460</v>
      </c>
      <c r="E27670" t="s">
        <v>2480</v>
      </c>
      <c r="F27670" s="4" t="s">
        <v>8295</v>
      </c>
      <c r="G27670" s="5">
        <v>26923</v>
      </c>
      <c r="H27670" s="6">
        <v>0.11480460000000001</v>
      </c>
      <c r="I27670" s="7">
        <v>37.963999999999999</v>
      </c>
      <c r="J27670" s="2">
        <v>42.944400000000002</v>
      </c>
      <c r="K27670">
        <v>18</v>
      </c>
      <c r="L27670" s="2">
        <v>66.900000000000006</v>
      </c>
    </row>
    <row r="27671" spans="1:12" x14ac:dyDescent="0.25">
      <c r="A27671">
        <v>71351</v>
      </c>
      <c r="B27671" s="2">
        <v>6.4113069999999999</v>
      </c>
      <c r="C27671" s="3">
        <v>10956</v>
      </c>
      <c r="E27671" t="s">
        <v>13149</v>
      </c>
      <c r="F27671" s="4" t="s">
        <v>12927</v>
      </c>
      <c r="G27671" s="5">
        <v>7256</v>
      </c>
      <c r="H27671" s="6">
        <v>0.10486429999999999</v>
      </c>
      <c r="I27671" s="7">
        <v>39.677999999999997</v>
      </c>
    </row>
    <row r="27672" spans="1:12" x14ac:dyDescent="0.25">
      <c r="A27672">
        <v>49026</v>
      </c>
      <c r="B27672" s="2">
        <v>6.409173</v>
      </c>
      <c r="C27672" s="3">
        <v>2187</v>
      </c>
      <c r="D27672" s="4">
        <v>28020</v>
      </c>
      <c r="E27672" t="s">
        <v>1414</v>
      </c>
      <c r="F27672" s="4" t="s">
        <v>9106</v>
      </c>
      <c r="G27672" s="5">
        <v>1664</v>
      </c>
      <c r="H27672" s="6">
        <v>9.7956699999999994E-2</v>
      </c>
      <c r="I27672" s="7">
        <v>40.869999999999997</v>
      </c>
      <c r="J27672" s="2">
        <v>51</v>
      </c>
      <c r="K27672">
        <v>1</v>
      </c>
    </row>
    <row r="27673" spans="1:12" x14ac:dyDescent="0.25">
      <c r="A27673">
        <v>38382</v>
      </c>
      <c r="B27673" s="2">
        <v>6.4072389999999997</v>
      </c>
      <c r="C27673" s="3">
        <v>9340</v>
      </c>
      <c r="E27673" t="s">
        <v>1720</v>
      </c>
      <c r="F27673" s="4" t="s">
        <v>7348</v>
      </c>
      <c r="G27673" s="5">
        <v>6414</v>
      </c>
      <c r="H27673" s="6">
        <v>0.1200312</v>
      </c>
      <c r="I27673" s="7">
        <v>37.045000000000002</v>
      </c>
      <c r="J27673" s="2">
        <v>43.5</v>
      </c>
      <c r="K27673">
        <v>2</v>
      </c>
    </row>
    <row r="27674" spans="1:12" x14ac:dyDescent="0.25">
      <c r="A27674">
        <v>31007</v>
      </c>
      <c r="B27674" s="2">
        <v>6.4054880000000001</v>
      </c>
      <c r="C27674" s="3">
        <v>1213</v>
      </c>
      <c r="E27674" t="s">
        <v>6552</v>
      </c>
      <c r="F27674" s="4" t="s">
        <v>6363</v>
      </c>
      <c r="G27674" s="5">
        <v>898</v>
      </c>
      <c r="H27674" s="6">
        <v>0.1535039</v>
      </c>
      <c r="I27674" s="7">
        <v>31.25</v>
      </c>
    </row>
    <row r="27675" spans="1:12" x14ac:dyDescent="0.25">
      <c r="A27675">
        <v>47351</v>
      </c>
      <c r="B27675" s="2">
        <v>6.405195</v>
      </c>
      <c r="C27675" s="3">
        <v>515</v>
      </c>
      <c r="D27675" s="4">
        <v>35220</v>
      </c>
      <c r="E27675" t="s">
        <v>8986</v>
      </c>
      <c r="F27675" s="4" t="s">
        <v>8800</v>
      </c>
      <c r="G27675" s="5">
        <v>314</v>
      </c>
      <c r="H27675" s="6">
        <v>9.8412700000000006E-2</v>
      </c>
      <c r="I27675" s="7">
        <v>40.768999999999998</v>
      </c>
    </row>
    <row r="27676" spans="1:12" x14ac:dyDescent="0.25">
      <c r="A27676">
        <v>21225</v>
      </c>
      <c r="B27676" s="2">
        <v>6.4001029999999997</v>
      </c>
      <c r="C27676" s="3">
        <v>33090</v>
      </c>
      <c r="D27676" s="4">
        <v>12580</v>
      </c>
      <c r="E27676" t="s">
        <v>1238</v>
      </c>
      <c r="F27676" s="4" t="s">
        <v>4361</v>
      </c>
      <c r="G27676" s="5">
        <v>20964</v>
      </c>
      <c r="H27676" s="6">
        <v>9.7500500000000004E-2</v>
      </c>
      <c r="I27676" s="7">
        <v>40.92</v>
      </c>
      <c r="J27676" s="2">
        <v>45.833300000000001</v>
      </c>
      <c r="K27676">
        <v>6</v>
      </c>
    </row>
    <row r="27677" spans="1:12" x14ac:dyDescent="0.25">
      <c r="A27677">
        <v>40826</v>
      </c>
      <c r="B27677" s="2">
        <v>6.394984</v>
      </c>
      <c r="C27677" s="3">
        <v>824</v>
      </c>
      <c r="E27677" t="s">
        <v>7966</v>
      </c>
      <c r="F27677" s="4" t="s">
        <v>7883</v>
      </c>
      <c r="G27677" s="5">
        <v>428</v>
      </c>
      <c r="H27677" s="6">
        <v>7.4766399999999997E-2</v>
      </c>
      <c r="I27677" s="7">
        <v>44.844000000000001</v>
      </c>
    </row>
    <row r="27678" spans="1:12" x14ac:dyDescent="0.25">
      <c r="A27678">
        <v>74146</v>
      </c>
      <c r="B27678" s="2">
        <v>6.3928589999999996</v>
      </c>
      <c r="C27678" s="3">
        <v>14692</v>
      </c>
      <c r="D27678" s="4">
        <v>46140</v>
      </c>
      <c r="E27678" t="s">
        <v>13622</v>
      </c>
      <c r="F27678" s="4" t="s">
        <v>13462</v>
      </c>
      <c r="G27678" s="5">
        <v>8449</v>
      </c>
      <c r="H27678" s="6">
        <v>0.1007101</v>
      </c>
      <c r="I27678" s="7">
        <v>40.356999999999999</v>
      </c>
      <c r="J27678" s="2">
        <v>63.75</v>
      </c>
      <c r="K27678">
        <v>4</v>
      </c>
    </row>
    <row r="27679" spans="1:12" x14ac:dyDescent="0.25">
      <c r="A27679">
        <v>47354</v>
      </c>
      <c r="B27679" s="2">
        <v>6.3906479999999997</v>
      </c>
      <c r="C27679" s="3">
        <v>1044</v>
      </c>
      <c r="E27679" t="s">
        <v>8987</v>
      </c>
      <c r="F27679" s="4" t="s">
        <v>8800</v>
      </c>
      <c r="G27679" s="5">
        <v>786</v>
      </c>
      <c r="H27679" s="6">
        <v>8.0152699999999993E-2</v>
      </c>
      <c r="I27679" s="7">
        <v>43.905999999999999</v>
      </c>
    </row>
    <row r="27680" spans="1:12" x14ac:dyDescent="0.25">
      <c r="A27680">
        <v>15956</v>
      </c>
      <c r="B27680" s="2">
        <v>6.3900420000000002</v>
      </c>
      <c r="C27680" s="3">
        <v>2642</v>
      </c>
      <c r="D27680" s="4">
        <v>27780</v>
      </c>
      <c r="E27680" t="s">
        <v>3373</v>
      </c>
      <c r="F27680" s="4" t="s">
        <v>3003</v>
      </c>
      <c r="G27680" s="5">
        <v>1735</v>
      </c>
      <c r="H27680" s="6">
        <v>6.3364100000000007E-2</v>
      </c>
      <c r="I27680" s="7">
        <v>46.805999999999997</v>
      </c>
      <c r="J27680" s="2">
        <v>52</v>
      </c>
      <c r="K27680">
        <v>1</v>
      </c>
    </row>
    <row r="27681" spans="1:12" x14ac:dyDescent="0.25">
      <c r="A27681">
        <v>72641</v>
      </c>
      <c r="B27681" s="2">
        <v>6.3891780000000002</v>
      </c>
      <c r="C27681" s="3">
        <v>2490</v>
      </c>
      <c r="D27681" s="4">
        <v>25460</v>
      </c>
      <c r="E27681" t="s">
        <v>2974</v>
      </c>
      <c r="F27681" s="4" t="s">
        <v>13183</v>
      </c>
      <c r="G27681" s="5">
        <v>1868</v>
      </c>
      <c r="H27681" s="6">
        <v>0.11771</v>
      </c>
      <c r="I27681" s="7">
        <v>37.411000000000001</v>
      </c>
    </row>
    <row r="27682" spans="1:12" x14ac:dyDescent="0.25">
      <c r="A27682">
        <v>24348</v>
      </c>
      <c r="B27682" s="2">
        <v>6.3880270000000001</v>
      </c>
      <c r="C27682" s="3">
        <v>3891</v>
      </c>
      <c r="E27682" t="s">
        <v>5046</v>
      </c>
      <c r="F27682" s="4" t="s">
        <v>4335</v>
      </c>
      <c r="G27682" s="5">
        <v>2940</v>
      </c>
      <c r="H27682" s="6">
        <v>0.1156069</v>
      </c>
      <c r="I27682" s="7">
        <v>37.76</v>
      </c>
    </row>
    <row r="27683" spans="1:12" x14ac:dyDescent="0.25">
      <c r="A27683">
        <v>25090</v>
      </c>
      <c r="B27683" s="2">
        <v>6.3872920000000004</v>
      </c>
      <c r="C27683" s="3">
        <v>128</v>
      </c>
      <c r="D27683" s="4">
        <v>13220</v>
      </c>
      <c r="E27683" t="s">
        <v>5259</v>
      </c>
      <c r="F27683" s="4" t="s">
        <v>5144</v>
      </c>
      <c r="G27683" s="5">
        <v>128</v>
      </c>
      <c r="H27683" s="6">
        <v>0</v>
      </c>
      <c r="I27683" s="7">
        <v>57.734000000000002</v>
      </c>
    </row>
    <row r="27684" spans="1:12" x14ac:dyDescent="0.25">
      <c r="A27684">
        <v>95832</v>
      </c>
      <c r="B27684" s="2">
        <v>6.3856869999999999</v>
      </c>
      <c r="C27684" s="3">
        <v>11907</v>
      </c>
      <c r="D27684" s="4">
        <v>40900</v>
      </c>
      <c r="E27684" t="s">
        <v>3933</v>
      </c>
      <c r="F27684" s="4" t="s">
        <v>15368</v>
      </c>
      <c r="G27684" s="5">
        <v>6584</v>
      </c>
      <c r="H27684" s="6">
        <v>0.10312880000000001</v>
      </c>
      <c r="I27684" s="7">
        <v>39.911999999999999</v>
      </c>
      <c r="J27684" s="2">
        <v>54.5</v>
      </c>
      <c r="K27684">
        <v>2</v>
      </c>
    </row>
    <row r="27685" spans="1:12" x14ac:dyDescent="0.25">
      <c r="A27685">
        <v>34946</v>
      </c>
      <c r="B27685" s="2">
        <v>6.3831119999999997</v>
      </c>
      <c r="C27685" s="3">
        <v>6022</v>
      </c>
      <c r="D27685" s="4">
        <v>38940</v>
      </c>
      <c r="E27685" t="s">
        <v>7020</v>
      </c>
      <c r="F27685" s="4" t="s">
        <v>6689</v>
      </c>
      <c r="G27685" s="5">
        <v>4178</v>
      </c>
      <c r="H27685" s="6">
        <v>0.13831060000000001</v>
      </c>
      <c r="I27685" s="7">
        <v>33.826999999999998</v>
      </c>
    </row>
    <row r="27686" spans="1:12" x14ac:dyDescent="0.25">
      <c r="A27686">
        <v>98829</v>
      </c>
      <c r="B27686" s="2">
        <v>6.3820040000000002</v>
      </c>
      <c r="C27686" s="3">
        <v>750</v>
      </c>
      <c r="E27686" t="s">
        <v>16503</v>
      </c>
      <c r="F27686" s="4" t="s">
        <v>16344</v>
      </c>
      <c r="G27686" s="5">
        <v>448</v>
      </c>
      <c r="H27686" s="6">
        <v>0</v>
      </c>
      <c r="I27686" s="7">
        <v>57.726999999999997</v>
      </c>
    </row>
    <row r="27687" spans="1:12" x14ac:dyDescent="0.25">
      <c r="A27687">
        <v>85324</v>
      </c>
      <c r="B27687" s="2">
        <v>6.3813769999999996</v>
      </c>
      <c r="C27687" s="3">
        <v>2549</v>
      </c>
      <c r="D27687" s="4">
        <v>39140</v>
      </c>
      <c r="E27687" t="s">
        <v>14984</v>
      </c>
      <c r="F27687" s="4" t="s">
        <v>14962</v>
      </c>
      <c r="G27687" s="5">
        <v>2164</v>
      </c>
      <c r="H27687" s="6">
        <v>0.1080831</v>
      </c>
      <c r="I27687" s="7">
        <v>39.048999999999999</v>
      </c>
    </row>
    <row r="27688" spans="1:12" x14ac:dyDescent="0.25">
      <c r="A27688">
        <v>19545</v>
      </c>
      <c r="B27688" s="2">
        <v>6.3807669999999996</v>
      </c>
      <c r="C27688" s="3">
        <v>437</v>
      </c>
      <c r="D27688" s="4">
        <v>39740</v>
      </c>
      <c r="E27688" t="s">
        <v>4298</v>
      </c>
      <c r="F27688" s="4" t="s">
        <v>3003</v>
      </c>
      <c r="G27688" s="5">
        <v>382</v>
      </c>
      <c r="H27688" s="6">
        <v>0</v>
      </c>
      <c r="I27688" s="7">
        <v>57.713000000000001</v>
      </c>
    </row>
    <row r="27689" spans="1:12" x14ac:dyDescent="0.25">
      <c r="A27689">
        <v>49349</v>
      </c>
      <c r="B27689" s="2">
        <v>6.3793280000000001</v>
      </c>
      <c r="C27689" s="3">
        <v>7975</v>
      </c>
      <c r="E27689" t="s">
        <v>9384</v>
      </c>
      <c r="F27689" s="4" t="s">
        <v>9106</v>
      </c>
      <c r="G27689" s="5">
        <v>5627</v>
      </c>
      <c r="H27689" s="6">
        <v>8.1911899999999996E-2</v>
      </c>
      <c r="I27689" s="7">
        <v>43.552999999999997</v>
      </c>
      <c r="J27689" s="2">
        <v>55</v>
      </c>
      <c r="K27689">
        <v>4</v>
      </c>
    </row>
    <row r="27690" spans="1:12" x14ac:dyDescent="0.25">
      <c r="A27690">
        <v>43607</v>
      </c>
      <c r="B27690" s="2">
        <v>6.3746549999999997</v>
      </c>
      <c r="C27690" s="3">
        <v>23547</v>
      </c>
      <c r="D27690" s="4">
        <v>45780</v>
      </c>
      <c r="E27690" t="s">
        <v>8418</v>
      </c>
      <c r="F27690" s="4" t="s">
        <v>8295</v>
      </c>
      <c r="G27690" s="5">
        <v>13904</v>
      </c>
      <c r="H27690" s="6">
        <v>0.14233309999999999</v>
      </c>
      <c r="I27690" s="7">
        <v>33.098999999999997</v>
      </c>
      <c r="J27690" s="2">
        <v>34.4</v>
      </c>
      <c r="K27690">
        <v>10</v>
      </c>
      <c r="L27690" s="2">
        <v>20.3</v>
      </c>
    </row>
    <row r="27691" spans="1:12" x14ac:dyDescent="0.25">
      <c r="A27691">
        <v>30735</v>
      </c>
      <c r="B27691" s="2">
        <v>6.3704669999999997</v>
      </c>
      <c r="C27691" s="3">
        <v>5577</v>
      </c>
      <c r="D27691" s="4">
        <v>15660</v>
      </c>
      <c r="E27691" t="s">
        <v>6527</v>
      </c>
      <c r="F27691" s="4" t="s">
        <v>6363</v>
      </c>
      <c r="G27691" s="5">
        <v>3595</v>
      </c>
      <c r="H27691" s="6">
        <v>9.0125200000000003E-2</v>
      </c>
      <c r="I27691" s="7">
        <v>42.113</v>
      </c>
      <c r="J27691" s="2">
        <v>76</v>
      </c>
      <c r="K27691">
        <v>1</v>
      </c>
    </row>
    <row r="27692" spans="1:12" x14ac:dyDescent="0.25">
      <c r="A27692">
        <v>8328</v>
      </c>
      <c r="B27692" s="2">
        <v>6.369332</v>
      </c>
      <c r="C27692" s="3">
        <v>1684</v>
      </c>
      <c r="D27692" s="4">
        <v>37980</v>
      </c>
      <c r="E27692" t="s">
        <v>1684</v>
      </c>
      <c r="F27692" s="4" t="s">
        <v>1341</v>
      </c>
      <c r="G27692" s="5">
        <v>1141</v>
      </c>
      <c r="H27692" s="6">
        <v>4.3821199999999998E-2</v>
      </c>
      <c r="I27692" s="7">
        <v>50.110999999999997</v>
      </c>
    </row>
    <row r="27693" spans="1:12" x14ac:dyDescent="0.25">
      <c r="A27693">
        <v>72329</v>
      </c>
      <c r="B27693" s="2">
        <v>6.3690309999999997</v>
      </c>
      <c r="C27693" s="3">
        <v>136</v>
      </c>
      <c r="D27693" s="4">
        <v>14180</v>
      </c>
      <c r="E27693" t="s">
        <v>13303</v>
      </c>
      <c r="F27693" s="4" t="s">
        <v>13183</v>
      </c>
      <c r="G27693" s="5">
        <v>122</v>
      </c>
      <c r="H27693" s="6">
        <v>0</v>
      </c>
      <c r="I27693" s="7">
        <v>57.679000000000002</v>
      </c>
    </row>
    <row r="27694" spans="1:12" x14ac:dyDescent="0.25">
      <c r="A27694">
        <v>28420</v>
      </c>
      <c r="B27694" s="2">
        <v>6.368449</v>
      </c>
      <c r="C27694" s="3">
        <v>3364</v>
      </c>
      <c r="D27694" s="4">
        <v>34820</v>
      </c>
      <c r="E27694" t="s">
        <v>5946</v>
      </c>
      <c r="F27694" s="4" t="s">
        <v>5642</v>
      </c>
      <c r="G27694" s="5">
        <v>2308</v>
      </c>
      <c r="H27694" s="6">
        <v>9.3154200000000006E-2</v>
      </c>
      <c r="I27694" s="7">
        <v>41.581000000000003</v>
      </c>
    </row>
    <row r="27695" spans="1:12" x14ac:dyDescent="0.25">
      <c r="A27695">
        <v>89429</v>
      </c>
      <c r="B27695" s="2">
        <v>6.3665659999999997</v>
      </c>
      <c r="C27695" s="3">
        <v>7376</v>
      </c>
      <c r="D27695" s="4">
        <v>22280</v>
      </c>
      <c r="E27695" t="s">
        <v>2888</v>
      </c>
      <c r="F27695" s="4" t="s">
        <v>15318</v>
      </c>
      <c r="G27695" s="5">
        <v>5557</v>
      </c>
      <c r="H27695" s="6">
        <v>8.9076799999999998E-2</v>
      </c>
      <c r="I27695" s="7">
        <v>42.281999999999996</v>
      </c>
    </row>
    <row r="27696" spans="1:12" x14ac:dyDescent="0.25">
      <c r="A27696">
        <v>17778</v>
      </c>
      <c r="B27696" s="2">
        <v>6.3652189999999997</v>
      </c>
      <c r="C27696" s="3">
        <v>68</v>
      </c>
      <c r="D27696" s="4">
        <v>30820</v>
      </c>
      <c r="E27696" t="s">
        <v>463</v>
      </c>
      <c r="F27696" s="4" t="s">
        <v>3003</v>
      </c>
      <c r="G27696" s="5">
        <v>68</v>
      </c>
      <c r="H27696" s="6">
        <v>5.8823500000000001E-2</v>
      </c>
      <c r="I27696" s="7">
        <v>47.5</v>
      </c>
    </row>
    <row r="27697" spans="1:12" x14ac:dyDescent="0.25">
      <c r="A27697">
        <v>87121</v>
      </c>
      <c r="B27697" s="2">
        <v>6.3548450000000001</v>
      </c>
      <c r="C27697" s="3">
        <v>77052</v>
      </c>
      <c r="D27697" s="4">
        <v>10740</v>
      </c>
      <c r="E27697" t="s">
        <v>15168</v>
      </c>
      <c r="F27697" s="4" t="s">
        <v>15124</v>
      </c>
      <c r="G27697" s="5">
        <v>43284</v>
      </c>
      <c r="H27697" s="6">
        <v>9.0726399999999999E-2</v>
      </c>
      <c r="I27697" s="7">
        <v>41.982999999999997</v>
      </c>
      <c r="J27697" s="2">
        <v>70</v>
      </c>
      <c r="K27697">
        <v>3</v>
      </c>
    </row>
    <row r="27698" spans="1:12" x14ac:dyDescent="0.25">
      <c r="A27698">
        <v>66104</v>
      </c>
      <c r="B27698" s="2">
        <v>6.3407280000000004</v>
      </c>
      <c r="C27698" s="3">
        <v>25197</v>
      </c>
      <c r="D27698" s="4">
        <v>28140</v>
      </c>
      <c r="E27698" t="s">
        <v>12261</v>
      </c>
      <c r="F27698" s="4" t="s">
        <v>12494</v>
      </c>
      <c r="G27698" s="5">
        <v>15706</v>
      </c>
      <c r="H27698" s="6">
        <v>0.10219019999999999</v>
      </c>
      <c r="I27698" s="7">
        <v>40</v>
      </c>
      <c r="J27698" s="2">
        <v>52.166699999999999</v>
      </c>
      <c r="K27698">
        <v>12</v>
      </c>
      <c r="L27698" s="2">
        <v>96.7</v>
      </c>
    </row>
    <row r="27699" spans="1:12" x14ac:dyDescent="0.25">
      <c r="A27699">
        <v>18632</v>
      </c>
      <c r="B27699" s="2">
        <v>6.3368840000000004</v>
      </c>
      <c r="C27699" s="3">
        <v>416</v>
      </c>
      <c r="E27699" t="s">
        <v>4108</v>
      </c>
      <c r="F27699" s="4" t="s">
        <v>3003</v>
      </c>
      <c r="G27699" s="5">
        <v>351</v>
      </c>
      <c r="H27699" s="6">
        <v>6.8181800000000001E-2</v>
      </c>
      <c r="I27699" s="7">
        <v>45.875</v>
      </c>
    </row>
    <row r="27700" spans="1:12" x14ac:dyDescent="0.25">
      <c r="A27700">
        <v>47223</v>
      </c>
      <c r="B27700" s="2">
        <v>6.3365210000000003</v>
      </c>
      <c r="C27700" s="3">
        <v>1638</v>
      </c>
      <c r="D27700" s="4">
        <v>35860</v>
      </c>
      <c r="E27700" t="s">
        <v>8964</v>
      </c>
      <c r="F27700" s="4" t="s">
        <v>8800</v>
      </c>
      <c r="G27700" s="5">
        <v>1174</v>
      </c>
      <c r="H27700" s="6">
        <v>6.0477000000000003E-2</v>
      </c>
      <c r="I27700" s="7">
        <v>47.198999999999998</v>
      </c>
    </row>
    <row r="27701" spans="1:12" x14ac:dyDescent="0.25">
      <c r="A27701">
        <v>24245</v>
      </c>
      <c r="B27701" s="2">
        <v>6.3360779999999997</v>
      </c>
      <c r="C27701" s="3">
        <v>1008</v>
      </c>
      <c r="D27701" s="4">
        <v>28700</v>
      </c>
      <c r="E27701" t="s">
        <v>5009</v>
      </c>
      <c r="F27701" s="4" t="s">
        <v>4335</v>
      </c>
      <c r="G27701" s="5">
        <v>683</v>
      </c>
      <c r="H27701" s="6">
        <v>0.14494879999999999</v>
      </c>
      <c r="I27701" s="7">
        <v>32.595999999999997</v>
      </c>
    </row>
    <row r="27702" spans="1:12" x14ac:dyDescent="0.25">
      <c r="A27702">
        <v>65756</v>
      </c>
      <c r="B27702" s="2">
        <v>6.3358100000000004</v>
      </c>
      <c r="C27702" s="3">
        <v>689</v>
      </c>
      <c r="E27702" t="s">
        <v>12478</v>
      </c>
      <c r="F27702" s="4" t="s">
        <v>12102</v>
      </c>
      <c r="G27702" s="5">
        <v>442</v>
      </c>
      <c r="H27702" s="6">
        <v>5.4176099999999998E-2</v>
      </c>
      <c r="I27702" s="7">
        <v>48.280999999999999</v>
      </c>
    </row>
    <row r="27703" spans="1:12" x14ac:dyDescent="0.25">
      <c r="A27703">
        <v>62053</v>
      </c>
      <c r="B27703" s="2">
        <v>6.3356139999999996</v>
      </c>
      <c r="C27703" s="3">
        <v>638</v>
      </c>
      <c r="D27703" s="4">
        <v>41180</v>
      </c>
      <c r="E27703" t="s">
        <v>11868</v>
      </c>
      <c r="F27703" s="4" t="s">
        <v>11490</v>
      </c>
      <c r="G27703" s="5">
        <v>379</v>
      </c>
      <c r="H27703" s="6">
        <v>7.6315800000000003E-2</v>
      </c>
      <c r="I27703" s="7">
        <v>44.444000000000003</v>
      </c>
    </row>
    <row r="27704" spans="1:12" x14ac:dyDescent="0.25">
      <c r="A27704">
        <v>29042</v>
      </c>
      <c r="B27704" s="2">
        <v>6.3348000000000004</v>
      </c>
      <c r="C27704" s="3">
        <v>5172</v>
      </c>
      <c r="E27704" t="s">
        <v>722</v>
      </c>
      <c r="F27704" s="4" t="s">
        <v>6130</v>
      </c>
      <c r="G27704" s="5">
        <v>3016</v>
      </c>
      <c r="H27704" s="6">
        <v>0.1783228</v>
      </c>
      <c r="I27704" s="7">
        <v>26.812000000000001</v>
      </c>
      <c r="J27704" s="2">
        <v>68</v>
      </c>
      <c r="K27704">
        <v>1</v>
      </c>
    </row>
    <row r="27705" spans="1:12" x14ac:dyDescent="0.25">
      <c r="A27705">
        <v>49305</v>
      </c>
      <c r="B27705" s="2">
        <v>6.333704</v>
      </c>
      <c r="C27705" s="3">
        <v>2121</v>
      </c>
      <c r="D27705" s="4">
        <v>13660</v>
      </c>
      <c r="E27705" t="s">
        <v>9364</v>
      </c>
      <c r="F27705" s="4" t="s">
        <v>9106</v>
      </c>
      <c r="G27705" s="5">
        <v>1562</v>
      </c>
      <c r="H27705" s="6">
        <v>9.4110100000000002E-2</v>
      </c>
      <c r="I27705" s="7">
        <v>41.363999999999997</v>
      </c>
    </row>
    <row r="27706" spans="1:12" x14ac:dyDescent="0.25">
      <c r="A27706">
        <v>87562</v>
      </c>
      <c r="B27706" s="2">
        <v>6.3332300000000004</v>
      </c>
      <c r="C27706" s="3">
        <v>451</v>
      </c>
      <c r="D27706" s="4">
        <v>29780</v>
      </c>
      <c r="E27706" t="s">
        <v>132</v>
      </c>
      <c r="F27706" s="4" t="s">
        <v>15124</v>
      </c>
      <c r="G27706" s="5">
        <v>418</v>
      </c>
      <c r="H27706" s="6">
        <v>0.11961720000000001</v>
      </c>
      <c r="I27706" s="7">
        <v>36.953000000000003</v>
      </c>
    </row>
    <row r="27707" spans="1:12" x14ac:dyDescent="0.25">
      <c r="A27707">
        <v>38063</v>
      </c>
      <c r="B27707" s="2">
        <v>6.3304320000000001</v>
      </c>
      <c r="C27707" s="3">
        <v>17190</v>
      </c>
      <c r="E27707" t="s">
        <v>2939</v>
      </c>
      <c r="F27707" s="4" t="s">
        <v>7348</v>
      </c>
      <c r="G27707" s="5">
        <v>11267</v>
      </c>
      <c r="H27707" s="6">
        <v>0.1262868</v>
      </c>
      <c r="I27707" s="7">
        <v>35.795999999999999</v>
      </c>
      <c r="J27707" s="2">
        <v>56</v>
      </c>
      <c r="K27707">
        <v>3</v>
      </c>
    </row>
    <row r="27708" spans="1:12" x14ac:dyDescent="0.25">
      <c r="A27708">
        <v>36860</v>
      </c>
      <c r="B27708" s="2">
        <v>6.3274650000000001</v>
      </c>
      <c r="C27708" s="3">
        <v>1572</v>
      </c>
      <c r="D27708" s="4">
        <v>17980</v>
      </c>
      <c r="E27708" t="s">
        <v>7335</v>
      </c>
      <c r="F27708" s="4" t="s">
        <v>7027</v>
      </c>
      <c r="G27708" s="5">
        <v>1133</v>
      </c>
      <c r="H27708" s="6">
        <v>0.11640209999999999</v>
      </c>
      <c r="I27708" s="7">
        <v>37.5</v>
      </c>
    </row>
    <row r="27709" spans="1:12" x14ac:dyDescent="0.25">
      <c r="A27709">
        <v>40856</v>
      </c>
      <c r="B27709" s="2">
        <v>6.32707</v>
      </c>
      <c r="C27709" s="3">
        <v>737</v>
      </c>
      <c r="D27709" s="4">
        <v>33180</v>
      </c>
      <c r="E27709" t="s">
        <v>7979</v>
      </c>
      <c r="F27709" s="4" t="s">
        <v>7883</v>
      </c>
      <c r="G27709" s="5">
        <v>521</v>
      </c>
      <c r="H27709" s="6">
        <v>9.9808099999999997E-2</v>
      </c>
      <c r="I27709" s="7">
        <v>40.365000000000002</v>
      </c>
    </row>
    <row r="27710" spans="1:12" x14ac:dyDescent="0.25">
      <c r="A27710">
        <v>64744</v>
      </c>
      <c r="B27710" s="2">
        <v>6.3256730000000001</v>
      </c>
      <c r="C27710" s="3">
        <v>7545</v>
      </c>
      <c r="E27710" t="s">
        <v>12319</v>
      </c>
      <c r="F27710" s="4" t="s">
        <v>12102</v>
      </c>
      <c r="G27710" s="5">
        <v>5321</v>
      </c>
      <c r="H27710" s="6">
        <v>0.1011088</v>
      </c>
      <c r="I27710" s="7">
        <v>40.139000000000003</v>
      </c>
      <c r="J27710" s="2">
        <v>63.2</v>
      </c>
      <c r="K27710">
        <v>5</v>
      </c>
    </row>
    <row r="27711" spans="1:12" x14ac:dyDescent="0.25">
      <c r="A27711">
        <v>43771</v>
      </c>
      <c r="B27711" s="2">
        <v>6.3241290000000001</v>
      </c>
      <c r="C27711" s="3">
        <v>1610</v>
      </c>
      <c r="D27711" s="4">
        <v>49780</v>
      </c>
      <c r="E27711" t="s">
        <v>8440</v>
      </c>
      <c r="F27711" s="4" t="s">
        <v>8295</v>
      </c>
      <c r="G27711" s="5">
        <v>1131</v>
      </c>
      <c r="H27711" s="6">
        <v>8.4805699999999998E-2</v>
      </c>
      <c r="I27711" s="7">
        <v>42.941000000000003</v>
      </c>
      <c r="J27711" s="2">
        <v>54</v>
      </c>
      <c r="K27711">
        <v>3</v>
      </c>
    </row>
    <row r="27712" spans="1:12" x14ac:dyDescent="0.25">
      <c r="A27712">
        <v>39040</v>
      </c>
      <c r="B27712" s="2">
        <v>6.3231739999999999</v>
      </c>
      <c r="C27712" s="3">
        <v>4176</v>
      </c>
      <c r="D27712" s="4">
        <v>27140</v>
      </c>
      <c r="E27712" t="s">
        <v>7739</v>
      </c>
      <c r="F27712" s="4" t="s">
        <v>7633</v>
      </c>
      <c r="G27712" s="5">
        <v>2855</v>
      </c>
      <c r="H27712" s="6">
        <v>0.1064799</v>
      </c>
      <c r="I27712" s="7">
        <v>39.189</v>
      </c>
    </row>
    <row r="27713" spans="1:11" x14ac:dyDescent="0.25">
      <c r="A27713">
        <v>50519</v>
      </c>
      <c r="B27713" s="2">
        <v>6.3223849999999997</v>
      </c>
      <c r="C27713" s="3">
        <v>657</v>
      </c>
      <c r="E27713" t="s">
        <v>9723</v>
      </c>
      <c r="F27713" s="4" t="s">
        <v>9593</v>
      </c>
      <c r="G27713" s="5">
        <v>442</v>
      </c>
      <c r="H27713" s="6">
        <v>6.56109E-2</v>
      </c>
      <c r="I27713" s="7">
        <v>46.25</v>
      </c>
    </row>
    <row r="27714" spans="1:11" x14ac:dyDescent="0.25">
      <c r="A27714">
        <v>33805</v>
      </c>
      <c r="B27714" s="2">
        <v>6.3185370000000001</v>
      </c>
      <c r="C27714" s="3">
        <v>24930</v>
      </c>
      <c r="D27714" s="4">
        <v>29460</v>
      </c>
      <c r="E27714" t="s">
        <v>6636</v>
      </c>
      <c r="F27714" s="4" t="s">
        <v>6689</v>
      </c>
      <c r="G27714" s="5">
        <v>15640</v>
      </c>
      <c r="H27714" s="6">
        <v>0.1255115</v>
      </c>
      <c r="I27714" s="7">
        <v>35.898000000000003</v>
      </c>
      <c r="J27714" s="2">
        <v>34</v>
      </c>
      <c r="K27714">
        <v>1</v>
      </c>
    </row>
    <row r="27715" spans="1:11" x14ac:dyDescent="0.25">
      <c r="A27715">
        <v>30906</v>
      </c>
      <c r="B27715" s="2">
        <v>6.3059580000000004</v>
      </c>
      <c r="C27715" s="3">
        <v>60111</v>
      </c>
      <c r="D27715" s="4">
        <v>12260</v>
      </c>
      <c r="E27715" t="s">
        <v>801</v>
      </c>
      <c r="F27715" s="4" t="s">
        <v>6363</v>
      </c>
      <c r="G27715" s="5">
        <v>36917</v>
      </c>
      <c r="H27715" s="6">
        <v>0.1064792</v>
      </c>
      <c r="I27715" s="7">
        <v>39.186</v>
      </c>
      <c r="J27715" s="2">
        <v>46</v>
      </c>
      <c r="K27715">
        <v>5</v>
      </c>
    </row>
    <row r="27716" spans="1:11" x14ac:dyDescent="0.25">
      <c r="A27716">
        <v>76652</v>
      </c>
      <c r="B27716" s="2">
        <v>6.2969650000000001</v>
      </c>
      <c r="C27716" s="3">
        <v>953</v>
      </c>
      <c r="E27716" t="s">
        <v>13979</v>
      </c>
      <c r="F27716" s="4" t="s">
        <v>13752</v>
      </c>
      <c r="G27716" s="5">
        <v>657</v>
      </c>
      <c r="H27716" s="6">
        <v>7.00152E-2</v>
      </c>
      <c r="I27716" s="7">
        <v>45.478000000000002</v>
      </c>
    </row>
    <row r="27717" spans="1:11" x14ac:dyDescent="0.25">
      <c r="A27717">
        <v>35254</v>
      </c>
      <c r="B27717" s="2">
        <v>6.296754</v>
      </c>
      <c r="C27717" s="3">
        <v>1175</v>
      </c>
      <c r="D27717" s="4">
        <v>13820</v>
      </c>
      <c r="E27717" t="s">
        <v>1579</v>
      </c>
      <c r="F27717" s="4" t="s">
        <v>7027</v>
      </c>
      <c r="G27717" s="5">
        <v>219</v>
      </c>
      <c r="H27717" s="6">
        <v>0.1545455</v>
      </c>
      <c r="I27717" s="7">
        <v>30.87</v>
      </c>
    </row>
    <row r="27718" spans="1:11" x14ac:dyDescent="0.25">
      <c r="A27718">
        <v>96047</v>
      </c>
      <c r="B27718" s="2">
        <v>6.2965679999999997</v>
      </c>
      <c r="C27718" s="3">
        <v>774</v>
      </c>
      <c r="D27718" s="4">
        <v>39820</v>
      </c>
      <c r="E27718" t="s">
        <v>16046</v>
      </c>
      <c r="F27718" s="4" t="s">
        <v>15368</v>
      </c>
      <c r="G27718" s="5">
        <v>560</v>
      </c>
      <c r="H27718" s="6">
        <v>0.14821429999999999</v>
      </c>
      <c r="I27718" s="7">
        <v>31.963999999999999</v>
      </c>
    </row>
    <row r="27719" spans="1:11" x14ac:dyDescent="0.25">
      <c r="A27719">
        <v>54498</v>
      </c>
      <c r="B27719" s="2">
        <v>6.2960799999999999</v>
      </c>
      <c r="C27719" s="3">
        <v>2426</v>
      </c>
      <c r="E27719" t="s">
        <v>10272</v>
      </c>
      <c r="F27719" s="4" t="s">
        <v>10031</v>
      </c>
      <c r="G27719" s="5">
        <v>1480</v>
      </c>
      <c r="H27719" s="6">
        <v>5.9459499999999998E-2</v>
      </c>
      <c r="I27719" s="7">
        <v>47.3</v>
      </c>
    </row>
    <row r="27720" spans="1:11" x14ac:dyDescent="0.25">
      <c r="A27720">
        <v>25086</v>
      </c>
      <c r="B27720" s="2">
        <v>6.2955819999999996</v>
      </c>
      <c r="C27720" s="3">
        <v>760</v>
      </c>
      <c r="D27720" s="4">
        <v>16620</v>
      </c>
      <c r="E27720" t="s">
        <v>5102</v>
      </c>
      <c r="F27720" s="4" t="s">
        <v>5144</v>
      </c>
      <c r="G27720" s="5">
        <v>601</v>
      </c>
      <c r="H27720" s="6">
        <v>8.8039900000000004E-2</v>
      </c>
      <c r="I27720" s="7">
        <v>42.360999999999997</v>
      </c>
    </row>
    <row r="27721" spans="1:11" x14ac:dyDescent="0.25">
      <c r="A27721">
        <v>46732</v>
      </c>
      <c r="B27721" s="2">
        <v>6.2949789999999997</v>
      </c>
      <c r="C27721" s="3">
        <v>3296</v>
      </c>
      <c r="D27721" s="4">
        <v>28340</v>
      </c>
      <c r="E27721" t="s">
        <v>1285</v>
      </c>
      <c r="F27721" s="4" t="s">
        <v>8800</v>
      </c>
      <c r="G27721" s="5">
        <v>1917</v>
      </c>
      <c r="H27721" s="6">
        <v>5.7872800000000002E-2</v>
      </c>
      <c r="I27721" s="7">
        <v>47.573999999999998</v>
      </c>
    </row>
    <row r="27722" spans="1:11" x14ac:dyDescent="0.25">
      <c r="A27722">
        <v>36262</v>
      </c>
      <c r="B27722" s="2">
        <v>6.2942679999999998</v>
      </c>
      <c r="C27722" s="3">
        <v>1424</v>
      </c>
      <c r="E27722" t="s">
        <v>7214</v>
      </c>
      <c r="F27722" s="4" t="s">
        <v>7027</v>
      </c>
      <c r="G27722" s="5">
        <v>1050</v>
      </c>
      <c r="H27722" s="6">
        <v>7.5166499999999997E-2</v>
      </c>
      <c r="I27722" s="7">
        <v>44.582999999999998</v>
      </c>
    </row>
    <row r="27723" spans="1:11" x14ac:dyDescent="0.25">
      <c r="A27723">
        <v>35461</v>
      </c>
      <c r="B27723" s="2">
        <v>6.2936769999999997</v>
      </c>
      <c r="C27723" s="3">
        <v>1986</v>
      </c>
      <c r="D27723" s="4">
        <v>46220</v>
      </c>
      <c r="E27723" t="s">
        <v>7093</v>
      </c>
      <c r="F27723" s="4" t="s">
        <v>7027</v>
      </c>
      <c r="G27723" s="5">
        <v>1417</v>
      </c>
      <c r="H27723" s="6">
        <v>6.84062E-2</v>
      </c>
      <c r="I27723" s="7">
        <v>45.75</v>
      </c>
    </row>
    <row r="27724" spans="1:11" x14ac:dyDescent="0.25">
      <c r="A27724">
        <v>42328</v>
      </c>
      <c r="B27724" s="2">
        <v>6.2930809999999999</v>
      </c>
      <c r="C27724" s="3">
        <v>1547</v>
      </c>
      <c r="E27724" t="s">
        <v>8232</v>
      </c>
      <c r="F27724" s="4" t="s">
        <v>7883</v>
      </c>
      <c r="G27724" s="5">
        <v>1069</v>
      </c>
      <c r="H27724" s="6">
        <v>5.8933600000000003E-2</v>
      </c>
      <c r="I27724" s="7">
        <v>47.386000000000003</v>
      </c>
    </row>
    <row r="27725" spans="1:11" x14ac:dyDescent="0.25">
      <c r="A27725">
        <v>64653</v>
      </c>
      <c r="B27725" s="2">
        <v>6.2927169999999997</v>
      </c>
      <c r="C27725" s="3">
        <v>694</v>
      </c>
      <c r="E27725" t="s">
        <v>12302</v>
      </c>
      <c r="F27725" s="4" t="s">
        <v>12102</v>
      </c>
      <c r="G27725" s="5">
        <v>451</v>
      </c>
      <c r="H27725" s="6">
        <v>6.43016E-2</v>
      </c>
      <c r="I27725" s="7">
        <v>46.457999999999998</v>
      </c>
    </row>
    <row r="27726" spans="1:11" x14ac:dyDescent="0.25">
      <c r="A27726">
        <v>47325</v>
      </c>
      <c r="B27726" s="2">
        <v>6.2925040000000001</v>
      </c>
      <c r="C27726" s="3">
        <v>546</v>
      </c>
      <c r="D27726" s="4">
        <v>17140</v>
      </c>
      <c r="E27726" t="s">
        <v>1033</v>
      </c>
      <c r="F27726" s="4" t="s">
        <v>8800</v>
      </c>
      <c r="G27726" s="5">
        <v>437</v>
      </c>
      <c r="H27726" s="6">
        <v>5.4794500000000003E-2</v>
      </c>
      <c r="I27726" s="7">
        <v>48.097999999999999</v>
      </c>
    </row>
    <row r="27727" spans="1:11" x14ac:dyDescent="0.25">
      <c r="A27727">
        <v>7107</v>
      </c>
      <c r="B27727" s="2">
        <v>6.2870749999999997</v>
      </c>
      <c r="C27727" s="3">
        <v>37841</v>
      </c>
      <c r="D27727" s="4">
        <v>35620</v>
      </c>
      <c r="E27727" t="s">
        <v>1403</v>
      </c>
      <c r="F27727" s="4" t="s">
        <v>1341</v>
      </c>
      <c r="G27727" s="5">
        <v>22247</v>
      </c>
      <c r="H27727" s="6">
        <v>0.1102122</v>
      </c>
      <c r="I27727" s="7">
        <v>38.515000000000001</v>
      </c>
      <c r="J27727" s="2">
        <v>51.333300000000001</v>
      </c>
      <c r="K27727">
        <v>3</v>
      </c>
    </row>
    <row r="27728" spans="1:11" x14ac:dyDescent="0.25">
      <c r="A27728">
        <v>63770</v>
      </c>
      <c r="B27728" s="2">
        <v>6.2817259999999999</v>
      </c>
      <c r="C27728" s="3">
        <v>127</v>
      </c>
      <c r="E27728" t="s">
        <v>12196</v>
      </c>
      <c r="F27728" s="4" t="s">
        <v>12102</v>
      </c>
      <c r="G27728" s="5">
        <v>104</v>
      </c>
      <c r="H27728" s="6">
        <v>4.8076899999999999E-2</v>
      </c>
      <c r="I27728" s="7">
        <v>49.25</v>
      </c>
    </row>
    <row r="27729" spans="1:11" x14ac:dyDescent="0.25">
      <c r="A27729">
        <v>98614</v>
      </c>
      <c r="B27729" s="2">
        <v>6.2816619999999999</v>
      </c>
      <c r="C27729" s="3">
        <v>197</v>
      </c>
      <c r="E27729" t="s">
        <v>11411</v>
      </c>
      <c r="F27729" s="4" t="s">
        <v>16344</v>
      </c>
      <c r="G27729" s="5">
        <v>166</v>
      </c>
      <c r="H27729" s="6">
        <v>6.5868300000000005E-2</v>
      </c>
      <c r="I27729" s="7">
        <v>46.173999999999999</v>
      </c>
    </row>
    <row r="27730" spans="1:11" x14ac:dyDescent="0.25">
      <c r="A27730">
        <v>74556</v>
      </c>
      <c r="B27730" s="2">
        <v>6.2815560000000001</v>
      </c>
      <c r="C27730" s="3">
        <v>421</v>
      </c>
      <c r="E27730" t="s">
        <v>9740</v>
      </c>
      <c r="F27730" s="4" t="s">
        <v>13462</v>
      </c>
      <c r="G27730" s="5">
        <v>268</v>
      </c>
      <c r="H27730" s="6">
        <v>5.5970199999999998E-2</v>
      </c>
      <c r="I27730" s="7">
        <v>47.875</v>
      </c>
    </row>
    <row r="27731" spans="1:11" x14ac:dyDescent="0.25">
      <c r="A27731">
        <v>71667</v>
      </c>
      <c r="B27731" s="2">
        <v>6.2802369999999996</v>
      </c>
      <c r="C27731" s="3">
        <v>8109</v>
      </c>
      <c r="D27731" s="4">
        <v>38220</v>
      </c>
      <c r="E27731" t="s">
        <v>8933</v>
      </c>
      <c r="F27731" s="4" t="s">
        <v>13183</v>
      </c>
      <c r="G27731" s="5">
        <v>5236</v>
      </c>
      <c r="H27731" s="6">
        <v>0.1080771</v>
      </c>
      <c r="I27731" s="7">
        <v>38.869</v>
      </c>
      <c r="J27731" s="2">
        <v>68.5</v>
      </c>
      <c r="K27731">
        <v>2</v>
      </c>
    </row>
    <row r="27732" spans="1:11" x14ac:dyDescent="0.25">
      <c r="A27732">
        <v>18352</v>
      </c>
      <c r="B27732" s="2">
        <v>6.2787699999999997</v>
      </c>
      <c r="C27732" s="3">
        <v>1325</v>
      </c>
      <c r="D27732" s="4">
        <v>20700</v>
      </c>
      <c r="E27732" t="s">
        <v>4039</v>
      </c>
      <c r="F27732" s="4" t="s">
        <v>3003</v>
      </c>
      <c r="G27732" s="5">
        <v>890</v>
      </c>
      <c r="H27732" s="6">
        <v>0.2031425</v>
      </c>
      <c r="I27732" s="7">
        <v>22.434000000000001</v>
      </c>
    </row>
    <row r="27733" spans="1:11" x14ac:dyDescent="0.25">
      <c r="A27733">
        <v>38725</v>
      </c>
      <c r="B27733" s="2">
        <v>6.2784279999999999</v>
      </c>
      <c r="C27733" s="3">
        <v>851</v>
      </c>
      <c r="D27733" s="4">
        <v>17380</v>
      </c>
      <c r="E27733" t="s">
        <v>7672</v>
      </c>
      <c r="F27733" s="4" t="s">
        <v>7633</v>
      </c>
      <c r="G27733" s="5">
        <v>542</v>
      </c>
      <c r="H27733" s="6">
        <v>0.18784529999999999</v>
      </c>
      <c r="I27733" s="7">
        <v>25.074000000000002</v>
      </c>
    </row>
    <row r="27734" spans="1:11" x14ac:dyDescent="0.25">
      <c r="A27734">
        <v>87940</v>
      </c>
      <c r="B27734" s="2">
        <v>6.2782489999999997</v>
      </c>
      <c r="C27734" s="3">
        <v>349</v>
      </c>
      <c r="D27734" s="4">
        <v>29740</v>
      </c>
      <c r="E27734" t="s">
        <v>6602</v>
      </c>
      <c r="F27734" s="4" t="s">
        <v>15124</v>
      </c>
      <c r="G27734" s="5">
        <v>210</v>
      </c>
      <c r="H27734" s="6">
        <v>0.1184834</v>
      </c>
      <c r="I27734" s="7">
        <v>37.054000000000002</v>
      </c>
    </row>
    <row r="27735" spans="1:11" x14ac:dyDescent="0.25">
      <c r="A27735">
        <v>63534</v>
      </c>
      <c r="B27735" s="2">
        <v>6.2780589999999998</v>
      </c>
      <c r="C27735" s="3">
        <v>871</v>
      </c>
      <c r="E27735" t="s">
        <v>4661</v>
      </c>
      <c r="F27735" s="4" t="s">
        <v>12102</v>
      </c>
      <c r="G27735" s="5">
        <v>580</v>
      </c>
      <c r="H27735" s="6">
        <v>6.88468E-2</v>
      </c>
      <c r="I27735" s="7">
        <v>45.625</v>
      </c>
    </row>
    <row r="27736" spans="1:11" x14ac:dyDescent="0.25">
      <c r="A27736">
        <v>78220</v>
      </c>
      <c r="B27736" s="2">
        <v>6.2754110000000001</v>
      </c>
      <c r="C27736" s="3">
        <v>16461</v>
      </c>
      <c r="D27736" s="4">
        <v>41700</v>
      </c>
      <c r="E27736" t="s">
        <v>6913</v>
      </c>
      <c r="F27736" s="4" t="s">
        <v>13752</v>
      </c>
      <c r="G27736" s="5">
        <v>10491</v>
      </c>
      <c r="H27736" s="6">
        <v>0.1188525</v>
      </c>
      <c r="I27736" s="7">
        <v>36.976999999999997</v>
      </c>
      <c r="J27736" s="2">
        <v>40.5</v>
      </c>
      <c r="K27736">
        <v>2</v>
      </c>
    </row>
    <row r="27737" spans="1:11" x14ac:dyDescent="0.25">
      <c r="A27737">
        <v>83840</v>
      </c>
      <c r="B27737" s="2">
        <v>6.2728669999999997</v>
      </c>
      <c r="C27737" s="3">
        <v>195</v>
      </c>
      <c r="D27737" s="4">
        <v>41760</v>
      </c>
      <c r="E27737" t="s">
        <v>14834</v>
      </c>
      <c r="F27737" s="4" t="s">
        <v>14725</v>
      </c>
      <c r="G27737" s="5">
        <v>137</v>
      </c>
      <c r="H27737" s="6">
        <v>4.3478299999999998E-2</v>
      </c>
      <c r="I27737" s="7">
        <v>50</v>
      </c>
    </row>
    <row r="27738" spans="1:11" x14ac:dyDescent="0.25">
      <c r="A27738">
        <v>99551</v>
      </c>
      <c r="B27738" s="2">
        <v>6.2727589999999998</v>
      </c>
      <c r="C27738" s="3">
        <v>589</v>
      </c>
      <c r="E27738" t="s">
        <v>16612</v>
      </c>
      <c r="F27738" s="4" t="s">
        <v>16604</v>
      </c>
      <c r="G27738" s="5">
        <v>312</v>
      </c>
      <c r="H27738" s="6">
        <v>0.1121795</v>
      </c>
      <c r="I27738" s="7">
        <v>38.125</v>
      </c>
    </row>
    <row r="27739" spans="1:11" x14ac:dyDescent="0.25">
      <c r="A27739">
        <v>41522</v>
      </c>
      <c r="B27739" s="2">
        <v>6.2718090000000002</v>
      </c>
      <c r="C27739" s="3">
        <v>5074</v>
      </c>
      <c r="E27739" t="s">
        <v>8075</v>
      </c>
      <c r="F27739" s="4" t="s">
        <v>7883</v>
      </c>
      <c r="G27739" s="5">
        <v>3655</v>
      </c>
      <c r="H27739" s="6">
        <v>8.7253800000000006E-2</v>
      </c>
      <c r="I27739" s="7">
        <v>42.430999999999997</v>
      </c>
    </row>
    <row r="27740" spans="1:11" x14ac:dyDescent="0.25">
      <c r="A27740">
        <v>31018</v>
      </c>
      <c r="B27740" s="2">
        <v>6.2703870000000004</v>
      </c>
      <c r="C27740" s="3">
        <v>2851</v>
      </c>
      <c r="E27740" t="s">
        <v>6557</v>
      </c>
      <c r="F27740" s="4" t="s">
        <v>6363</v>
      </c>
      <c r="G27740" s="5">
        <v>2282</v>
      </c>
      <c r="H27740" s="6">
        <v>6.3102500000000006E-2</v>
      </c>
      <c r="I27740" s="7">
        <v>46.598999999999997</v>
      </c>
    </row>
    <row r="27741" spans="1:11" x14ac:dyDescent="0.25">
      <c r="A27741">
        <v>95567</v>
      </c>
      <c r="B27741" s="2">
        <v>6.2695639999999999</v>
      </c>
      <c r="C27741" s="3">
        <v>1853</v>
      </c>
      <c r="D27741" s="4">
        <v>18860</v>
      </c>
      <c r="E27741" t="s">
        <v>15940</v>
      </c>
      <c r="F27741" s="4" t="s">
        <v>15368</v>
      </c>
      <c r="G27741" s="5">
        <v>1164</v>
      </c>
      <c r="H27741" s="6">
        <v>7.1305800000000003E-2</v>
      </c>
      <c r="I27741" s="7">
        <v>45.179000000000002</v>
      </c>
    </row>
    <row r="27742" spans="1:11" x14ac:dyDescent="0.25">
      <c r="A27742">
        <v>4443</v>
      </c>
      <c r="B27742" s="2">
        <v>6.2688610000000002</v>
      </c>
      <c r="C27742" s="3">
        <v>2405</v>
      </c>
      <c r="E27742" t="s">
        <v>833</v>
      </c>
      <c r="F27742" s="4" t="s">
        <v>701</v>
      </c>
      <c r="G27742" s="5">
        <v>1774</v>
      </c>
      <c r="H27742" s="6">
        <v>9.9154900000000004E-2</v>
      </c>
      <c r="I27742" s="7">
        <v>40.365000000000002</v>
      </c>
      <c r="J27742" s="2">
        <v>69.5</v>
      </c>
      <c r="K27742">
        <v>2</v>
      </c>
    </row>
    <row r="27743" spans="1:11" x14ac:dyDescent="0.25">
      <c r="A27743">
        <v>16637</v>
      </c>
      <c r="B27743" s="2">
        <v>6.2680129999999998</v>
      </c>
      <c r="C27743" s="3">
        <v>2407</v>
      </c>
      <c r="D27743" s="4">
        <v>11020</v>
      </c>
      <c r="E27743" t="s">
        <v>3537</v>
      </c>
      <c r="F27743" s="4" t="s">
        <v>3003</v>
      </c>
      <c r="G27743" s="5">
        <v>1758</v>
      </c>
      <c r="H27743" s="6">
        <v>5.0625700000000003E-2</v>
      </c>
      <c r="I27743" s="7">
        <v>48.75</v>
      </c>
    </row>
    <row r="27744" spans="1:11" x14ac:dyDescent="0.25">
      <c r="A27744">
        <v>45636</v>
      </c>
      <c r="B27744" s="2">
        <v>6.2675559999999999</v>
      </c>
      <c r="C27744" s="3">
        <v>175</v>
      </c>
      <c r="D27744" s="4">
        <v>39020</v>
      </c>
      <c r="E27744" t="s">
        <v>241</v>
      </c>
      <c r="F27744" s="4" t="s">
        <v>8295</v>
      </c>
      <c r="G27744" s="5">
        <v>149</v>
      </c>
      <c r="H27744" s="6">
        <v>8.0536899999999995E-2</v>
      </c>
      <c r="I27744" s="7">
        <v>43.570999999999998</v>
      </c>
    </row>
    <row r="27745" spans="1:12" x14ac:dyDescent="0.25">
      <c r="A27745">
        <v>32970</v>
      </c>
      <c r="B27745" s="2">
        <v>6.2674390000000004</v>
      </c>
      <c r="C27745" s="3">
        <v>474</v>
      </c>
      <c r="D27745" s="4">
        <v>42680</v>
      </c>
      <c r="E27745" t="s">
        <v>6860</v>
      </c>
      <c r="F27745" s="4" t="s">
        <v>6689</v>
      </c>
      <c r="G27745" s="5">
        <v>335</v>
      </c>
      <c r="H27745" s="6">
        <v>0.23511899999999999</v>
      </c>
      <c r="I27745" s="7">
        <v>16.858000000000001</v>
      </c>
    </row>
    <row r="27746" spans="1:12" x14ac:dyDescent="0.25">
      <c r="A27746">
        <v>60639</v>
      </c>
      <c r="B27746" s="2">
        <v>6.2544779999999998</v>
      </c>
      <c r="C27746" s="3">
        <v>92338</v>
      </c>
      <c r="D27746" s="4">
        <v>16980</v>
      </c>
      <c r="E27746" t="s">
        <v>11616</v>
      </c>
      <c r="F27746" s="4" t="s">
        <v>11490</v>
      </c>
      <c r="G27746" s="5">
        <v>53814</v>
      </c>
      <c r="H27746" s="6">
        <v>8.9473200000000003E-2</v>
      </c>
      <c r="I27746" s="7">
        <v>42.026000000000003</v>
      </c>
      <c r="J27746" s="2">
        <v>44.25</v>
      </c>
      <c r="K27746">
        <v>16</v>
      </c>
      <c r="L27746" s="2">
        <v>73.5</v>
      </c>
    </row>
    <row r="27747" spans="1:12" x14ac:dyDescent="0.25">
      <c r="A27747">
        <v>70757</v>
      </c>
      <c r="B27747" s="2">
        <v>6.2410819999999996</v>
      </c>
      <c r="C27747" s="3">
        <v>3196</v>
      </c>
      <c r="D27747" s="4">
        <v>12940</v>
      </c>
      <c r="E27747" t="s">
        <v>13072</v>
      </c>
      <c r="F27747" s="4" t="s">
        <v>12927</v>
      </c>
      <c r="G27747" s="5">
        <v>2155</v>
      </c>
      <c r="H27747" s="6">
        <v>7.46753E-2</v>
      </c>
      <c r="I27747" s="7">
        <v>44.582999999999998</v>
      </c>
      <c r="J27747" s="2">
        <v>41</v>
      </c>
      <c r="K27747">
        <v>1</v>
      </c>
    </row>
    <row r="27748" spans="1:12" x14ac:dyDescent="0.25">
      <c r="A27748">
        <v>17211</v>
      </c>
      <c r="B27748" s="2">
        <v>6.2404979999999997</v>
      </c>
      <c r="C27748" s="3">
        <v>375</v>
      </c>
      <c r="E27748" t="s">
        <v>3728</v>
      </c>
      <c r="F27748" s="4" t="s">
        <v>3003</v>
      </c>
      <c r="G27748" s="5">
        <v>277</v>
      </c>
      <c r="H27748" s="6">
        <v>5.4151600000000001E-2</v>
      </c>
      <c r="I27748" s="7">
        <v>48.125</v>
      </c>
    </row>
    <row r="27749" spans="1:12" x14ac:dyDescent="0.25">
      <c r="A27749">
        <v>85713</v>
      </c>
      <c r="B27749" s="2">
        <v>6.2330459999999999</v>
      </c>
      <c r="C27749" s="3">
        <v>48865</v>
      </c>
      <c r="D27749" s="4">
        <v>46060</v>
      </c>
      <c r="E27749" t="s">
        <v>15050</v>
      </c>
      <c r="F27749" s="4" t="s">
        <v>14962</v>
      </c>
      <c r="G27749" s="5">
        <v>30863</v>
      </c>
      <c r="H27749" s="6">
        <v>0.1206299</v>
      </c>
      <c r="I27749" s="7">
        <v>36.631999999999998</v>
      </c>
      <c r="J27749" s="2">
        <v>45.928600000000003</v>
      </c>
      <c r="K27749">
        <v>14</v>
      </c>
      <c r="L27749" s="2">
        <v>80.599999999999994</v>
      </c>
    </row>
    <row r="27750" spans="1:12" x14ac:dyDescent="0.25">
      <c r="A27750">
        <v>41535</v>
      </c>
      <c r="B27750" s="2">
        <v>6.2255770000000004</v>
      </c>
      <c r="C27750" s="3">
        <v>377</v>
      </c>
      <c r="E27750" t="s">
        <v>8079</v>
      </c>
      <c r="F27750" s="4" t="s">
        <v>7883</v>
      </c>
      <c r="G27750" s="5">
        <v>354</v>
      </c>
      <c r="H27750" s="6">
        <v>6.4971799999999996E-2</v>
      </c>
      <c r="I27750" s="7">
        <v>46.25</v>
      </c>
      <c r="J27750" s="2">
        <v>70</v>
      </c>
      <c r="K27750">
        <v>1</v>
      </c>
    </row>
    <row r="27751" spans="1:12" x14ac:dyDescent="0.25">
      <c r="A27751">
        <v>66603</v>
      </c>
      <c r="B27751" s="2">
        <v>6.2252609999999997</v>
      </c>
      <c r="C27751" s="3">
        <v>1393</v>
      </c>
      <c r="D27751" s="4">
        <v>45820</v>
      </c>
      <c r="E27751" t="s">
        <v>8883</v>
      </c>
      <c r="F27751" s="4" t="s">
        <v>12494</v>
      </c>
      <c r="G27751" s="5">
        <v>968</v>
      </c>
      <c r="H27751" s="6">
        <v>0.15067079999999999</v>
      </c>
      <c r="I27751" s="7">
        <v>31.437999999999999</v>
      </c>
      <c r="J27751" s="2">
        <v>19</v>
      </c>
      <c r="K27751">
        <v>1</v>
      </c>
    </row>
    <row r="27752" spans="1:12" x14ac:dyDescent="0.25">
      <c r="A27752">
        <v>4732</v>
      </c>
      <c r="B27752" s="2">
        <v>6.22471</v>
      </c>
      <c r="C27752" s="3">
        <v>1822</v>
      </c>
      <c r="E27752" t="s">
        <v>212</v>
      </c>
      <c r="F27752" s="4" t="s">
        <v>701</v>
      </c>
      <c r="G27752" s="5">
        <v>1325</v>
      </c>
      <c r="H27752" s="6">
        <v>9.6603800000000004E-2</v>
      </c>
      <c r="I27752" s="7">
        <v>40.780999999999999</v>
      </c>
      <c r="J27752" s="2">
        <v>63</v>
      </c>
      <c r="K27752">
        <v>1</v>
      </c>
    </row>
    <row r="27753" spans="1:12" x14ac:dyDescent="0.25">
      <c r="A27753">
        <v>26234</v>
      </c>
      <c r="B27753" s="2">
        <v>6.2241239999999998</v>
      </c>
      <c r="C27753" s="3">
        <v>1672</v>
      </c>
      <c r="E27753" t="s">
        <v>5508</v>
      </c>
      <c r="F27753" s="4" t="s">
        <v>5144</v>
      </c>
      <c r="G27753" s="5">
        <v>1123</v>
      </c>
      <c r="H27753" s="6">
        <v>0.12733749999999999</v>
      </c>
      <c r="I27753" s="7">
        <v>35.469000000000001</v>
      </c>
    </row>
    <row r="27754" spans="1:12" x14ac:dyDescent="0.25">
      <c r="A27754">
        <v>38232</v>
      </c>
      <c r="B27754" s="2">
        <v>6.2235259999999997</v>
      </c>
      <c r="C27754" s="3">
        <v>1800</v>
      </c>
      <c r="D27754" s="4">
        <v>46460</v>
      </c>
      <c r="E27754" t="s">
        <v>7545</v>
      </c>
      <c r="F27754" s="4" t="s">
        <v>7348</v>
      </c>
      <c r="G27754" s="5">
        <v>1383</v>
      </c>
      <c r="H27754" s="6">
        <v>9.6167799999999998E-2</v>
      </c>
      <c r="I27754" s="7">
        <v>40.854999999999997</v>
      </c>
    </row>
    <row r="27755" spans="1:12" x14ac:dyDescent="0.25">
      <c r="A27755">
        <v>38916</v>
      </c>
      <c r="B27755" s="2">
        <v>6.2223119999999996</v>
      </c>
      <c r="C27755" s="3">
        <v>5375</v>
      </c>
      <c r="E27755" t="s">
        <v>7717</v>
      </c>
      <c r="F27755" s="4" t="s">
        <v>7633</v>
      </c>
      <c r="G27755" s="5">
        <v>3694</v>
      </c>
      <c r="H27755" s="6">
        <v>0.10990800000000001</v>
      </c>
      <c r="I27755" s="7">
        <v>38.478000000000002</v>
      </c>
    </row>
    <row r="27756" spans="1:12" x14ac:dyDescent="0.25">
      <c r="A27756">
        <v>87530</v>
      </c>
      <c r="B27756" s="2">
        <v>6.2212719999999999</v>
      </c>
      <c r="C27756" s="3">
        <v>767</v>
      </c>
      <c r="D27756" s="4">
        <v>21580</v>
      </c>
      <c r="E27756" t="s">
        <v>15206</v>
      </c>
      <c r="F27756" s="4" t="s">
        <v>15124</v>
      </c>
      <c r="G27756" s="5">
        <v>657</v>
      </c>
      <c r="H27756" s="6">
        <v>6.6971100000000006E-2</v>
      </c>
      <c r="I27756" s="7">
        <v>45.896999999999998</v>
      </c>
    </row>
    <row r="27757" spans="1:12" x14ac:dyDescent="0.25">
      <c r="A27757">
        <v>23702</v>
      </c>
      <c r="B27757" s="2">
        <v>6.219328</v>
      </c>
      <c r="C27757" s="3">
        <v>12251</v>
      </c>
      <c r="D27757" s="4">
        <v>47260</v>
      </c>
      <c r="E27757" t="s">
        <v>498</v>
      </c>
      <c r="F27757" s="4" t="s">
        <v>4335</v>
      </c>
      <c r="G27757" s="5">
        <v>7458</v>
      </c>
      <c r="H27757" s="6">
        <v>0.1032448</v>
      </c>
      <c r="I27757" s="7">
        <v>39.625999999999998</v>
      </c>
      <c r="J27757" s="2">
        <v>34.5</v>
      </c>
      <c r="K27757">
        <v>2</v>
      </c>
    </row>
    <row r="27758" spans="1:12" x14ac:dyDescent="0.25">
      <c r="A27758">
        <v>89019</v>
      </c>
      <c r="B27758" s="2">
        <v>6.2171580000000004</v>
      </c>
      <c r="C27758" s="3">
        <v>1843</v>
      </c>
      <c r="D27758" s="4">
        <v>29820</v>
      </c>
      <c r="E27758" t="s">
        <v>15325</v>
      </c>
      <c r="F27758" s="4" t="s">
        <v>15318</v>
      </c>
      <c r="G27758" s="5">
        <v>1610</v>
      </c>
      <c r="H27758" s="6">
        <v>0.10372670000000001</v>
      </c>
      <c r="I27758" s="7">
        <v>39.540999999999997</v>
      </c>
    </row>
    <row r="27759" spans="1:12" x14ac:dyDescent="0.25">
      <c r="A27759">
        <v>78559</v>
      </c>
      <c r="B27759" s="2">
        <v>6.214925</v>
      </c>
      <c r="C27759" s="3">
        <v>13215</v>
      </c>
      <c r="D27759" s="4">
        <v>15180</v>
      </c>
      <c r="E27759" t="s">
        <v>14242</v>
      </c>
      <c r="F27759" s="4" t="s">
        <v>13752</v>
      </c>
      <c r="G27759" s="5">
        <v>7716</v>
      </c>
      <c r="H27759" s="6">
        <v>0.10717989999999999</v>
      </c>
      <c r="I27759" s="7">
        <v>38.944000000000003</v>
      </c>
    </row>
    <row r="27760" spans="1:12" x14ac:dyDescent="0.25">
      <c r="A27760">
        <v>91733</v>
      </c>
      <c r="B27760" s="2">
        <v>6.2064320000000004</v>
      </c>
      <c r="C27760" s="3">
        <v>43790</v>
      </c>
      <c r="D27760" s="4">
        <v>31080</v>
      </c>
      <c r="E27760" t="s">
        <v>15449</v>
      </c>
      <c r="F27760" s="4" t="s">
        <v>15368</v>
      </c>
      <c r="G27760" s="5">
        <v>27764</v>
      </c>
      <c r="H27760" s="6">
        <v>9.1806200000000004E-2</v>
      </c>
      <c r="I27760" s="7">
        <v>41.597000000000001</v>
      </c>
      <c r="J27760" s="2">
        <v>35.666699999999999</v>
      </c>
      <c r="K27760">
        <v>3</v>
      </c>
    </row>
    <row r="27761" spans="1:12" x14ac:dyDescent="0.25">
      <c r="A27761">
        <v>61932</v>
      </c>
      <c r="B27761" s="2">
        <v>6.1997020000000003</v>
      </c>
      <c r="C27761" s="3">
        <v>462</v>
      </c>
      <c r="E27761" t="s">
        <v>4696</v>
      </c>
      <c r="F27761" s="4" t="s">
        <v>11490</v>
      </c>
      <c r="G27761" s="5">
        <v>347</v>
      </c>
      <c r="H27761" s="6">
        <v>5.7636899999999998E-2</v>
      </c>
      <c r="I27761" s="7">
        <v>47.5</v>
      </c>
    </row>
    <row r="27762" spans="1:12" x14ac:dyDescent="0.25">
      <c r="A27762">
        <v>38661</v>
      </c>
      <c r="B27762" s="2">
        <v>6.1992719999999997</v>
      </c>
      <c r="C27762" s="3">
        <v>1970</v>
      </c>
      <c r="D27762" s="4">
        <v>32820</v>
      </c>
      <c r="E27762" t="s">
        <v>7659</v>
      </c>
      <c r="F27762" s="4" t="s">
        <v>7633</v>
      </c>
      <c r="G27762" s="5">
        <v>1453</v>
      </c>
      <c r="H27762" s="6">
        <v>9.1471800000000006E-2</v>
      </c>
      <c r="I27762" s="7">
        <v>41.652999999999999</v>
      </c>
    </row>
    <row r="27763" spans="1:12" x14ac:dyDescent="0.25">
      <c r="A27763">
        <v>30310</v>
      </c>
      <c r="B27763" s="2">
        <v>6.1944229999999996</v>
      </c>
      <c r="C27763" s="3">
        <v>28659</v>
      </c>
      <c r="D27763" s="4">
        <v>12060</v>
      </c>
      <c r="E27763" t="s">
        <v>2948</v>
      </c>
      <c r="F27763" s="4" t="s">
        <v>6363</v>
      </c>
      <c r="G27763" s="5">
        <v>18805</v>
      </c>
      <c r="H27763" s="6">
        <v>0.16990160000000001</v>
      </c>
      <c r="I27763" s="7">
        <v>28.097999999999999</v>
      </c>
      <c r="J27763" s="2">
        <v>39.636400000000002</v>
      </c>
      <c r="K27763">
        <v>11</v>
      </c>
      <c r="L27763" s="2">
        <v>48.7</v>
      </c>
    </row>
    <row r="27764" spans="1:12" x14ac:dyDescent="0.25">
      <c r="A27764">
        <v>25650</v>
      </c>
      <c r="B27764" s="2">
        <v>6.1898</v>
      </c>
      <c r="C27764" s="3">
        <v>683</v>
      </c>
      <c r="E27764" t="s">
        <v>5390</v>
      </c>
      <c r="F27764" s="4" t="s">
        <v>5144</v>
      </c>
      <c r="G27764" s="5">
        <v>507</v>
      </c>
      <c r="H27764" s="6">
        <v>2.9585799999999999E-2</v>
      </c>
      <c r="I27764" s="7">
        <v>52.344000000000001</v>
      </c>
    </row>
    <row r="27765" spans="1:12" x14ac:dyDescent="0.25">
      <c r="A27765">
        <v>27967</v>
      </c>
      <c r="B27765" s="2">
        <v>6.1896319999999996</v>
      </c>
      <c r="C27765" s="3">
        <v>245</v>
      </c>
      <c r="E27765" t="s">
        <v>5841</v>
      </c>
      <c r="F27765" s="4" t="s">
        <v>5642</v>
      </c>
      <c r="G27765" s="5">
        <v>189</v>
      </c>
      <c r="H27765" s="6">
        <v>5.2631600000000001E-2</v>
      </c>
      <c r="I27765" s="7">
        <v>48.359000000000002</v>
      </c>
    </row>
    <row r="27766" spans="1:12" x14ac:dyDescent="0.25">
      <c r="A27766">
        <v>37186</v>
      </c>
      <c r="B27766" s="2">
        <v>6.1882679999999999</v>
      </c>
      <c r="C27766" s="3">
        <v>8798</v>
      </c>
      <c r="D27766" s="4">
        <v>34980</v>
      </c>
      <c r="E27766" t="s">
        <v>606</v>
      </c>
      <c r="F27766" s="4" t="s">
        <v>7348</v>
      </c>
      <c r="G27766" s="5">
        <v>5512</v>
      </c>
      <c r="H27766" s="6">
        <v>7.9281599999999994E-2</v>
      </c>
      <c r="I27766" s="7">
        <v>43.75</v>
      </c>
    </row>
    <row r="27767" spans="1:12" x14ac:dyDescent="0.25">
      <c r="A27767">
        <v>49336</v>
      </c>
      <c r="B27767" s="2">
        <v>6.1862320000000004</v>
      </c>
      <c r="C27767" s="3">
        <v>4765</v>
      </c>
      <c r="D27767" s="4">
        <v>13660</v>
      </c>
      <c r="E27767" t="s">
        <v>9378</v>
      </c>
      <c r="F27767" s="4" t="s">
        <v>9106</v>
      </c>
      <c r="G27767" s="5">
        <v>3002</v>
      </c>
      <c r="H27767" s="6">
        <v>9.6935400000000005E-2</v>
      </c>
      <c r="I27767" s="7">
        <v>40.68</v>
      </c>
      <c r="J27767" s="2">
        <v>72</v>
      </c>
      <c r="K27767">
        <v>1</v>
      </c>
    </row>
    <row r="27768" spans="1:12" x14ac:dyDescent="0.25">
      <c r="A27768">
        <v>15310</v>
      </c>
      <c r="B27768" s="2">
        <v>6.1854659999999999</v>
      </c>
      <c r="C27768" s="3">
        <v>282</v>
      </c>
      <c r="E27768" t="s">
        <v>3082</v>
      </c>
      <c r="F27768" s="4" t="s">
        <v>3003</v>
      </c>
      <c r="G27768" s="5">
        <v>202</v>
      </c>
      <c r="H27768" s="6">
        <v>0.1182266</v>
      </c>
      <c r="I27768" s="7">
        <v>37</v>
      </c>
    </row>
    <row r="27769" spans="1:12" x14ac:dyDescent="0.25">
      <c r="A27769">
        <v>83421</v>
      </c>
      <c r="B27769" s="2">
        <v>6.1853800000000003</v>
      </c>
      <c r="C27769" s="3">
        <v>317</v>
      </c>
      <c r="D27769" s="4">
        <v>39940</v>
      </c>
      <c r="E27769" t="s">
        <v>28</v>
      </c>
      <c r="F27769" s="4" t="s">
        <v>14725</v>
      </c>
      <c r="G27769" s="5">
        <v>162</v>
      </c>
      <c r="H27769" s="6">
        <v>0.1111111</v>
      </c>
      <c r="I27769" s="7">
        <v>38.225999999999999</v>
      </c>
    </row>
    <row r="27770" spans="1:12" x14ac:dyDescent="0.25">
      <c r="A27770">
        <v>26147</v>
      </c>
      <c r="B27770" s="2">
        <v>6.1849319999999999</v>
      </c>
      <c r="C27770" s="3">
        <v>2308</v>
      </c>
      <c r="E27770" t="s">
        <v>4531</v>
      </c>
      <c r="F27770" s="4" t="s">
        <v>5144</v>
      </c>
      <c r="G27770" s="5">
        <v>1713</v>
      </c>
      <c r="H27770" s="6">
        <v>0.12543760000000001</v>
      </c>
      <c r="I27770" s="7">
        <v>35.75</v>
      </c>
    </row>
    <row r="27771" spans="1:12" x14ac:dyDescent="0.25">
      <c r="A27771">
        <v>78339</v>
      </c>
      <c r="B27771" s="2">
        <v>6.1844010000000003</v>
      </c>
      <c r="C27771" s="3">
        <v>809</v>
      </c>
      <c r="D27771" s="4">
        <v>18580</v>
      </c>
      <c r="E27771" t="s">
        <v>14206</v>
      </c>
      <c r="F27771" s="4" t="s">
        <v>13752</v>
      </c>
      <c r="G27771" s="5">
        <v>508</v>
      </c>
      <c r="H27771" s="6">
        <v>9.8425200000000004E-2</v>
      </c>
      <c r="I27771" s="7">
        <v>40.417000000000002</v>
      </c>
    </row>
    <row r="27772" spans="1:12" x14ac:dyDescent="0.25">
      <c r="A27772">
        <v>23847</v>
      </c>
      <c r="B27772" s="2">
        <v>6.1814999999999998</v>
      </c>
      <c r="C27772" s="3">
        <v>15765</v>
      </c>
      <c r="E27772" t="s">
        <v>4897</v>
      </c>
      <c r="F27772" s="4" t="s">
        <v>4335</v>
      </c>
      <c r="G27772" s="5">
        <v>11612</v>
      </c>
      <c r="H27772" s="6">
        <v>9.8854700000000004E-2</v>
      </c>
      <c r="I27772" s="7">
        <v>40.317999999999998</v>
      </c>
    </row>
    <row r="27773" spans="1:12" x14ac:dyDescent="0.25">
      <c r="A27773">
        <v>77038</v>
      </c>
      <c r="B27773" s="2">
        <v>6.1750660000000002</v>
      </c>
      <c r="C27773" s="3">
        <v>28082</v>
      </c>
      <c r="D27773" s="4">
        <v>26420</v>
      </c>
      <c r="E27773" t="s">
        <v>3103</v>
      </c>
      <c r="F27773" s="4" t="s">
        <v>13752</v>
      </c>
      <c r="G27773" s="5">
        <v>15279</v>
      </c>
      <c r="H27773" s="6">
        <v>9.9352099999999999E-2</v>
      </c>
      <c r="I27773" s="7">
        <v>40.231999999999999</v>
      </c>
      <c r="J27773" s="2">
        <v>45.5</v>
      </c>
      <c r="K27773">
        <v>2</v>
      </c>
    </row>
    <row r="27774" spans="1:12" x14ac:dyDescent="0.25">
      <c r="A27774">
        <v>39348</v>
      </c>
      <c r="B27774" s="2">
        <v>6.1712720000000001</v>
      </c>
      <c r="C27774" s="3">
        <v>717</v>
      </c>
      <c r="D27774" s="4">
        <v>29860</v>
      </c>
      <c r="E27774" t="s">
        <v>7787</v>
      </c>
      <c r="F27774" s="4" t="s">
        <v>7633</v>
      </c>
      <c r="G27774" s="5">
        <v>569</v>
      </c>
      <c r="H27774" s="6">
        <v>0.1491228</v>
      </c>
      <c r="I27774" s="7">
        <v>31.625</v>
      </c>
    </row>
    <row r="27775" spans="1:12" x14ac:dyDescent="0.25">
      <c r="A27775">
        <v>17723</v>
      </c>
      <c r="B27775" s="2">
        <v>6.1711260000000001</v>
      </c>
      <c r="C27775" s="3">
        <v>43</v>
      </c>
      <c r="D27775" s="4">
        <v>48700</v>
      </c>
      <c r="E27775" t="s">
        <v>3834</v>
      </c>
      <c r="F27775" s="4" t="s">
        <v>3003</v>
      </c>
      <c r="G27775" s="5">
        <v>39</v>
      </c>
      <c r="H27775" s="6">
        <v>0.05</v>
      </c>
      <c r="I27775" s="7">
        <v>48.75</v>
      </c>
    </row>
    <row r="27776" spans="1:12" x14ac:dyDescent="0.25">
      <c r="A27776">
        <v>40855</v>
      </c>
      <c r="B27776" s="2">
        <v>6.1709690000000004</v>
      </c>
      <c r="C27776" s="3">
        <v>841</v>
      </c>
      <c r="E27776" t="s">
        <v>7978</v>
      </c>
      <c r="F27776" s="4" t="s">
        <v>7883</v>
      </c>
      <c r="G27776" s="5">
        <v>619</v>
      </c>
      <c r="H27776" s="6">
        <v>0.1066236</v>
      </c>
      <c r="I27776" s="7">
        <v>38.957999999999998</v>
      </c>
    </row>
    <row r="27777" spans="1:11" x14ac:dyDescent="0.25">
      <c r="A27777">
        <v>41124</v>
      </c>
      <c r="B27777" s="2">
        <v>6.1706260000000004</v>
      </c>
      <c r="C27777" s="3">
        <v>1381</v>
      </c>
      <c r="E27777" t="s">
        <v>940</v>
      </c>
      <c r="F27777" s="4" t="s">
        <v>7883</v>
      </c>
      <c r="G27777" s="5">
        <v>814</v>
      </c>
      <c r="H27777" s="6">
        <v>0.10933660000000001</v>
      </c>
      <c r="I27777" s="7">
        <v>38.487000000000002</v>
      </c>
    </row>
    <row r="27778" spans="1:11" x14ac:dyDescent="0.25">
      <c r="A27778">
        <v>63961</v>
      </c>
      <c r="B27778" s="2">
        <v>6.1701550000000003</v>
      </c>
      <c r="C27778" s="3">
        <v>1875</v>
      </c>
      <c r="D27778" s="4">
        <v>38740</v>
      </c>
      <c r="E27778" t="s">
        <v>12238</v>
      </c>
      <c r="F27778" s="4" t="s">
        <v>12102</v>
      </c>
      <c r="G27778" s="5">
        <v>1154</v>
      </c>
      <c r="H27778" s="6">
        <v>9.4372300000000006E-2</v>
      </c>
      <c r="I27778" s="7">
        <v>41.070999999999998</v>
      </c>
    </row>
    <row r="27779" spans="1:11" x14ac:dyDescent="0.25">
      <c r="A27779">
        <v>38560</v>
      </c>
      <c r="B27779" s="2">
        <v>6.1696720000000003</v>
      </c>
      <c r="C27779" s="3">
        <v>1179</v>
      </c>
      <c r="D27779" s="4">
        <v>34980</v>
      </c>
      <c r="E27779" t="s">
        <v>7619</v>
      </c>
      <c r="F27779" s="4" t="s">
        <v>7348</v>
      </c>
      <c r="G27779" s="5">
        <v>859</v>
      </c>
      <c r="H27779" s="6">
        <v>9.1967400000000005E-2</v>
      </c>
      <c r="I27779" s="7">
        <v>41.485999999999997</v>
      </c>
    </row>
    <row r="27780" spans="1:11" x14ac:dyDescent="0.25">
      <c r="A27780">
        <v>16022</v>
      </c>
      <c r="B27780" s="2">
        <v>6.1694079999999998</v>
      </c>
      <c r="C27780" s="3">
        <v>402</v>
      </c>
      <c r="D27780" s="4">
        <v>38300</v>
      </c>
      <c r="E27780" t="s">
        <v>3381</v>
      </c>
      <c r="F27780" s="4" t="s">
        <v>3003</v>
      </c>
      <c r="G27780" s="5">
        <v>244</v>
      </c>
      <c r="H27780" s="6">
        <v>8.1967200000000004E-2</v>
      </c>
      <c r="I27780" s="7">
        <v>43.213999999999999</v>
      </c>
    </row>
    <row r="27781" spans="1:11" x14ac:dyDescent="0.25">
      <c r="A27781">
        <v>25811</v>
      </c>
      <c r="B27781" s="2">
        <v>6.1693030000000002</v>
      </c>
      <c r="C27781" s="3">
        <v>246</v>
      </c>
      <c r="E27781" t="s">
        <v>5408</v>
      </c>
      <c r="F27781" s="4" t="s">
        <v>5144</v>
      </c>
      <c r="G27781" s="5">
        <v>200</v>
      </c>
      <c r="H27781" s="6">
        <v>0</v>
      </c>
      <c r="I27781" s="7">
        <v>57.375</v>
      </c>
    </row>
    <row r="27782" spans="1:11" x14ac:dyDescent="0.25">
      <c r="A27782">
        <v>40914</v>
      </c>
      <c r="B27782" s="2">
        <v>6.1691859999999998</v>
      </c>
      <c r="C27782" s="3">
        <v>400</v>
      </c>
      <c r="E27782" t="s">
        <v>5345</v>
      </c>
      <c r="F27782" s="4" t="s">
        <v>7883</v>
      </c>
      <c r="G27782" s="5">
        <v>293</v>
      </c>
      <c r="H27782" s="6">
        <v>9.8976099999999997E-2</v>
      </c>
      <c r="I27782" s="7">
        <v>40.268000000000001</v>
      </c>
    </row>
    <row r="27783" spans="1:11" x14ac:dyDescent="0.25">
      <c r="A27783">
        <v>32426</v>
      </c>
      <c r="B27783" s="2">
        <v>6.1689629999999998</v>
      </c>
      <c r="C27783" s="3">
        <v>794</v>
      </c>
      <c r="E27783" t="s">
        <v>6770</v>
      </c>
      <c r="F27783" s="4" t="s">
        <v>6689</v>
      </c>
      <c r="G27783" s="5">
        <v>638</v>
      </c>
      <c r="H27783" s="6">
        <v>9.8591600000000001E-2</v>
      </c>
      <c r="I27783" s="7">
        <v>40.332999999999998</v>
      </c>
    </row>
    <row r="27784" spans="1:11" x14ac:dyDescent="0.25">
      <c r="A27784">
        <v>6106</v>
      </c>
      <c r="B27784" s="2">
        <v>6.1633750000000003</v>
      </c>
      <c r="C27784" s="3">
        <v>38323</v>
      </c>
      <c r="D27784" s="4">
        <v>25540</v>
      </c>
      <c r="E27784" t="s">
        <v>1232</v>
      </c>
      <c r="F27784" s="4" t="s">
        <v>1198</v>
      </c>
      <c r="G27784" s="5">
        <v>22711</v>
      </c>
      <c r="H27784" s="6">
        <v>0.14076259999999999</v>
      </c>
      <c r="I27784" s="7">
        <v>33.034999999999997</v>
      </c>
      <c r="J27784" s="2">
        <v>32.333300000000001</v>
      </c>
      <c r="K27784">
        <v>3</v>
      </c>
    </row>
    <row r="27785" spans="1:11" x14ac:dyDescent="0.25">
      <c r="A27785">
        <v>17884</v>
      </c>
      <c r="B27785" s="2">
        <v>6.1579050000000004</v>
      </c>
      <c r="C27785" s="3">
        <v>219</v>
      </c>
      <c r="D27785" s="4">
        <v>14100</v>
      </c>
      <c r="E27785" t="s">
        <v>1885</v>
      </c>
      <c r="F27785" s="4" t="s">
        <v>3003</v>
      </c>
      <c r="G27785" s="5">
        <v>150</v>
      </c>
      <c r="H27785" s="6">
        <v>0.12666669999999999</v>
      </c>
      <c r="I27785" s="7">
        <v>35.469000000000001</v>
      </c>
    </row>
    <row r="27786" spans="1:11" x14ac:dyDescent="0.25">
      <c r="A27786">
        <v>14479</v>
      </c>
      <c r="B27786" s="2">
        <v>6.1578179999999998</v>
      </c>
      <c r="C27786" s="3">
        <v>319</v>
      </c>
      <c r="D27786" s="4">
        <v>40380</v>
      </c>
      <c r="E27786" t="s">
        <v>2860</v>
      </c>
      <c r="F27786" s="4" t="s">
        <v>1280</v>
      </c>
      <c r="G27786" s="5">
        <v>209</v>
      </c>
      <c r="H27786" s="6">
        <v>6.6985600000000006E-2</v>
      </c>
      <c r="I27786" s="7">
        <v>45.780999999999999</v>
      </c>
    </row>
    <row r="27787" spans="1:11" x14ac:dyDescent="0.25">
      <c r="A27787">
        <v>32114</v>
      </c>
      <c r="B27787" s="2">
        <v>6.1530490000000002</v>
      </c>
      <c r="C27787" s="3">
        <v>32005</v>
      </c>
      <c r="D27787" s="4">
        <v>19660</v>
      </c>
      <c r="E27787" t="s">
        <v>6722</v>
      </c>
      <c r="F27787" s="4" t="s">
        <v>6689</v>
      </c>
      <c r="G27787" s="5">
        <v>19719</v>
      </c>
      <c r="H27787" s="6">
        <v>0.14660239999999999</v>
      </c>
      <c r="I27787" s="7">
        <v>32.021999999999998</v>
      </c>
      <c r="J27787" s="2">
        <v>42</v>
      </c>
      <c r="K27787">
        <v>1</v>
      </c>
    </row>
    <row r="27788" spans="1:11" x14ac:dyDescent="0.25">
      <c r="A27788">
        <v>63560</v>
      </c>
      <c r="B27788" s="2">
        <v>6.1482840000000003</v>
      </c>
      <c r="C27788" s="3">
        <v>209</v>
      </c>
      <c r="E27788" t="s">
        <v>11028</v>
      </c>
      <c r="F27788" s="4" t="s">
        <v>12102</v>
      </c>
      <c r="G27788" s="5">
        <v>192</v>
      </c>
      <c r="H27788" s="6">
        <v>0.109375</v>
      </c>
      <c r="I27788" s="7">
        <v>38.438000000000002</v>
      </c>
    </row>
    <row r="27789" spans="1:11" x14ac:dyDescent="0.25">
      <c r="A27789">
        <v>2724</v>
      </c>
      <c r="B27789" s="2">
        <v>6.1454370000000003</v>
      </c>
      <c r="C27789" s="3">
        <v>16881</v>
      </c>
      <c r="D27789" s="4">
        <v>39300</v>
      </c>
      <c r="E27789" t="s">
        <v>443</v>
      </c>
      <c r="F27789" s="4" t="s">
        <v>21</v>
      </c>
      <c r="G27789" s="5">
        <v>11710</v>
      </c>
      <c r="H27789" s="6">
        <v>0.10990610000000001</v>
      </c>
      <c r="I27789" s="7">
        <v>38.337000000000003</v>
      </c>
      <c r="J27789" s="2">
        <v>38</v>
      </c>
      <c r="K27789">
        <v>1</v>
      </c>
    </row>
    <row r="27790" spans="1:11" x14ac:dyDescent="0.25">
      <c r="A27790">
        <v>17948</v>
      </c>
      <c r="B27790" s="2">
        <v>6.1418400000000002</v>
      </c>
      <c r="C27790" s="3">
        <v>4940</v>
      </c>
      <c r="D27790" s="4">
        <v>39060</v>
      </c>
      <c r="E27790" t="s">
        <v>3921</v>
      </c>
      <c r="F27790" s="4" t="s">
        <v>3003</v>
      </c>
      <c r="G27790" s="5">
        <v>3316</v>
      </c>
      <c r="H27790" s="6">
        <v>0.1046126</v>
      </c>
      <c r="I27790" s="7">
        <v>39.25</v>
      </c>
    </row>
    <row r="27791" spans="1:11" x14ac:dyDescent="0.25">
      <c r="A27791">
        <v>68742</v>
      </c>
      <c r="B27791" s="2">
        <v>6.1410210000000003</v>
      </c>
      <c r="C27791" s="3">
        <v>180</v>
      </c>
      <c r="E27791" t="s">
        <v>6204</v>
      </c>
      <c r="F27791" s="4" t="s">
        <v>12738</v>
      </c>
      <c r="G27791" s="5">
        <v>97</v>
      </c>
      <c r="H27791" s="6">
        <v>0.1020408</v>
      </c>
      <c r="I27791" s="7">
        <v>39.688000000000002</v>
      </c>
    </row>
    <row r="27792" spans="1:11" x14ac:dyDescent="0.25">
      <c r="A27792">
        <v>89433</v>
      </c>
      <c r="B27792" s="2">
        <v>6.1380369999999997</v>
      </c>
      <c r="C27792" s="3">
        <v>19544</v>
      </c>
      <c r="D27792" s="4">
        <v>39900</v>
      </c>
      <c r="E27792" t="s">
        <v>14762</v>
      </c>
      <c r="F27792" s="4" t="s">
        <v>15318</v>
      </c>
      <c r="G27792" s="5">
        <v>12366</v>
      </c>
      <c r="H27792" s="6">
        <v>6.3151899999999997E-2</v>
      </c>
      <c r="I27792" s="7">
        <v>46.393999999999998</v>
      </c>
      <c r="J27792" s="2">
        <v>63</v>
      </c>
      <c r="K27792">
        <v>2</v>
      </c>
    </row>
    <row r="27793" spans="1:11" x14ac:dyDescent="0.25">
      <c r="A27793">
        <v>38676</v>
      </c>
      <c r="B27793" s="2">
        <v>6.134163</v>
      </c>
      <c r="C27793" s="3">
        <v>6393</v>
      </c>
      <c r="D27793" s="4">
        <v>32820</v>
      </c>
      <c r="E27793" t="s">
        <v>7666</v>
      </c>
      <c r="F27793" s="4" t="s">
        <v>7633</v>
      </c>
      <c r="G27793" s="5">
        <v>3819</v>
      </c>
      <c r="H27793" s="6">
        <v>0.145288</v>
      </c>
      <c r="I27793" s="7">
        <v>32.198</v>
      </c>
    </row>
    <row r="27794" spans="1:11" x14ac:dyDescent="0.25">
      <c r="A27794">
        <v>75565</v>
      </c>
      <c r="B27794" s="2">
        <v>6.1331959999999999</v>
      </c>
      <c r="C27794" s="3">
        <v>379</v>
      </c>
      <c r="E27794" t="s">
        <v>11304</v>
      </c>
      <c r="F27794" s="4" t="s">
        <v>13752</v>
      </c>
      <c r="G27794" s="5">
        <v>224</v>
      </c>
      <c r="H27794" s="6">
        <v>8.9285699999999996E-2</v>
      </c>
      <c r="I27794" s="7">
        <v>41.875</v>
      </c>
    </row>
    <row r="27795" spans="1:11" x14ac:dyDescent="0.25">
      <c r="A27795">
        <v>99665</v>
      </c>
      <c r="B27795" s="2">
        <v>6.1331340000000001</v>
      </c>
      <c r="C27795" s="3">
        <v>57</v>
      </c>
      <c r="E27795" t="s">
        <v>16685</v>
      </c>
      <c r="F27795" s="4" t="s">
        <v>16604</v>
      </c>
      <c r="G27795" s="5">
        <v>39</v>
      </c>
      <c r="H27795" s="6">
        <v>5.1282099999999997E-2</v>
      </c>
      <c r="I27795" s="7">
        <v>48.438000000000002</v>
      </c>
    </row>
    <row r="27796" spans="1:11" x14ac:dyDescent="0.25">
      <c r="A27796">
        <v>71322</v>
      </c>
      <c r="B27796" s="2">
        <v>6.1319970000000001</v>
      </c>
      <c r="C27796" s="3">
        <v>7032</v>
      </c>
      <c r="E27796" t="s">
        <v>13140</v>
      </c>
      <c r="F27796" s="4" t="s">
        <v>12927</v>
      </c>
      <c r="G27796" s="5">
        <v>4710</v>
      </c>
      <c r="H27796" s="6">
        <v>9.9575399999999994E-2</v>
      </c>
      <c r="I27796" s="7">
        <v>40.088999999999999</v>
      </c>
      <c r="J27796" s="2">
        <v>36.5</v>
      </c>
      <c r="K27796">
        <v>2</v>
      </c>
    </row>
    <row r="27797" spans="1:11" x14ac:dyDescent="0.25">
      <c r="A27797">
        <v>25253</v>
      </c>
      <c r="B27797" s="2">
        <v>6.1305059999999996</v>
      </c>
      <c r="C27797" s="3">
        <v>2181</v>
      </c>
      <c r="D27797" s="4">
        <v>38580</v>
      </c>
      <c r="E27797" t="s">
        <v>5316</v>
      </c>
      <c r="F27797" s="4" t="s">
        <v>5144</v>
      </c>
      <c r="G27797" s="5">
        <v>1518</v>
      </c>
      <c r="H27797" s="6">
        <v>7.5098799999999993E-2</v>
      </c>
      <c r="I27797" s="7">
        <v>44.317999999999998</v>
      </c>
    </row>
    <row r="27798" spans="1:11" x14ac:dyDescent="0.25">
      <c r="A27798">
        <v>97435</v>
      </c>
      <c r="B27798" s="2">
        <v>6.1297569999999997</v>
      </c>
      <c r="C27798" s="3">
        <v>2184</v>
      </c>
      <c r="D27798" s="4">
        <v>40700</v>
      </c>
      <c r="E27798" t="s">
        <v>16251</v>
      </c>
      <c r="F27798" s="4" t="s">
        <v>16170</v>
      </c>
      <c r="G27798" s="5">
        <v>1608</v>
      </c>
      <c r="H27798" s="6">
        <v>8.5146100000000002E-2</v>
      </c>
      <c r="I27798" s="7">
        <v>42.581000000000003</v>
      </c>
      <c r="J27798" s="2">
        <v>57</v>
      </c>
      <c r="K27798">
        <v>1</v>
      </c>
    </row>
    <row r="27799" spans="1:11" x14ac:dyDescent="0.25">
      <c r="A27799">
        <v>48647</v>
      </c>
      <c r="B27799" s="2">
        <v>6.1286560000000003</v>
      </c>
      <c r="C27799" s="3">
        <v>4474</v>
      </c>
      <c r="E27799" t="s">
        <v>9226</v>
      </c>
      <c r="F27799" s="4" t="s">
        <v>9106</v>
      </c>
      <c r="G27799" s="5">
        <v>2993</v>
      </c>
      <c r="H27799" s="6">
        <v>9.4219800000000006E-2</v>
      </c>
      <c r="I27799" s="7">
        <v>41.01</v>
      </c>
    </row>
    <row r="27800" spans="1:11" x14ac:dyDescent="0.25">
      <c r="A27800">
        <v>39461</v>
      </c>
      <c r="B27800" s="2">
        <v>6.1278589999999999</v>
      </c>
      <c r="C27800" s="3">
        <v>479</v>
      </c>
      <c r="E27800" t="s">
        <v>7806</v>
      </c>
      <c r="F27800" s="4" t="s">
        <v>7633</v>
      </c>
      <c r="G27800" s="5">
        <v>340</v>
      </c>
      <c r="H27800" s="6">
        <v>4.3988300000000001E-2</v>
      </c>
      <c r="I27800" s="7">
        <v>49.688000000000002</v>
      </c>
    </row>
    <row r="27801" spans="1:11" x14ac:dyDescent="0.25">
      <c r="A27801">
        <v>64873</v>
      </c>
      <c r="B27801" s="2">
        <v>6.1275959999999996</v>
      </c>
      <c r="C27801" s="3">
        <v>967</v>
      </c>
      <c r="E27801" t="s">
        <v>581</v>
      </c>
      <c r="F27801" s="4" t="s">
        <v>12102</v>
      </c>
      <c r="G27801" s="5">
        <v>762</v>
      </c>
      <c r="H27801" s="6">
        <v>7.48032E-2</v>
      </c>
      <c r="I27801" s="7">
        <v>44.347999999999999</v>
      </c>
    </row>
    <row r="27802" spans="1:11" x14ac:dyDescent="0.25">
      <c r="A27802">
        <v>28135</v>
      </c>
      <c r="B27802" s="2">
        <v>6.1263779999999999</v>
      </c>
      <c r="C27802" s="3">
        <v>6098</v>
      </c>
      <c r="E27802" t="s">
        <v>5890</v>
      </c>
      <c r="F27802" s="4" t="s">
        <v>5642</v>
      </c>
      <c r="G27802" s="5">
        <v>4329</v>
      </c>
      <c r="H27802" s="6">
        <v>7.8521900000000006E-2</v>
      </c>
      <c r="I27802" s="7">
        <v>43.701999999999998</v>
      </c>
    </row>
    <row r="27803" spans="1:11" x14ac:dyDescent="0.25">
      <c r="A27803">
        <v>47464</v>
      </c>
      <c r="B27803" s="2">
        <v>6.1253099999999998</v>
      </c>
      <c r="C27803" s="3">
        <v>149</v>
      </c>
      <c r="D27803" s="4">
        <v>14020</v>
      </c>
      <c r="E27803" t="s">
        <v>9007</v>
      </c>
      <c r="F27803" s="4" t="s">
        <v>8800</v>
      </c>
      <c r="G27803" s="5">
        <v>128</v>
      </c>
      <c r="H27803" s="6">
        <v>0.140625</v>
      </c>
      <c r="I27803" s="7">
        <v>32.969000000000001</v>
      </c>
    </row>
    <row r="27804" spans="1:11" x14ac:dyDescent="0.25">
      <c r="A27804">
        <v>30411</v>
      </c>
      <c r="B27804" s="2">
        <v>6.1242029999999996</v>
      </c>
      <c r="C27804" s="3">
        <v>5505</v>
      </c>
      <c r="E27804" t="s">
        <v>6435</v>
      </c>
      <c r="F27804" s="4" t="s">
        <v>6363</v>
      </c>
      <c r="G27804" s="5">
        <v>4504</v>
      </c>
      <c r="H27804" s="6">
        <v>7.9040899999999997E-2</v>
      </c>
      <c r="I27804" s="7">
        <v>43.610999999999997</v>
      </c>
      <c r="J27804" s="2">
        <v>69</v>
      </c>
      <c r="K27804">
        <v>1</v>
      </c>
    </row>
    <row r="27805" spans="1:11" x14ac:dyDescent="0.25">
      <c r="A27805">
        <v>90723</v>
      </c>
      <c r="B27805" s="2">
        <v>6.1157719999999998</v>
      </c>
      <c r="C27805" s="3">
        <v>54812</v>
      </c>
      <c r="D27805" s="4">
        <v>31080</v>
      </c>
      <c r="E27805" t="s">
        <v>15400</v>
      </c>
      <c r="F27805" s="4" t="s">
        <v>15368</v>
      </c>
      <c r="G27805" s="5">
        <v>30731</v>
      </c>
      <c r="H27805" s="6">
        <v>7.67954E-2</v>
      </c>
      <c r="I27805" s="7">
        <v>43.997</v>
      </c>
      <c r="J27805" s="2">
        <v>36.5</v>
      </c>
      <c r="K27805">
        <v>2</v>
      </c>
    </row>
    <row r="27806" spans="1:11" x14ac:dyDescent="0.25">
      <c r="A27806">
        <v>37881</v>
      </c>
      <c r="B27806" s="2">
        <v>6.1080449999999997</v>
      </c>
      <c r="C27806" s="3">
        <v>2230</v>
      </c>
      <c r="D27806" s="4">
        <v>28940</v>
      </c>
      <c r="E27806" t="s">
        <v>7516</v>
      </c>
      <c r="F27806" s="4" t="s">
        <v>7348</v>
      </c>
      <c r="G27806" s="5">
        <v>1564</v>
      </c>
      <c r="H27806" s="6">
        <v>8.9514099999999999E-2</v>
      </c>
      <c r="I27806" s="7">
        <v>41.792999999999999</v>
      </c>
    </row>
    <row r="27807" spans="1:11" x14ac:dyDescent="0.25">
      <c r="A27807">
        <v>65668</v>
      </c>
      <c r="B27807" s="2">
        <v>6.1073190000000004</v>
      </c>
      <c r="C27807" s="3">
        <v>1853</v>
      </c>
      <c r="E27807" t="s">
        <v>3427</v>
      </c>
      <c r="F27807" s="4" t="s">
        <v>12102</v>
      </c>
      <c r="G27807" s="5">
        <v>1473</v>
      </c>
      <c r="H27807" s="6">
        <v>0.1160896</v>
      </c>
      <c r="I27807" s="7">
        <v>37.195999999999998</v>
      </c>
    </row>
    <row r="27808" spans="1:11" x14ac:dyDescent="0.25">
      <c r="A27808">
        <v>97639</v>
      </c>
      <c r="B27808" s="2">
        <v>6.1068530000000001</v>
      </c>
      <c r="C27808" s="3">
        <v>513</v>
      </c>
      <c r="D27808" s="4">
        <v>28900</v>
      </c>
      <c r="E27808" t="s">
        <v>16297</v>
      </c>
      <c r="F27808" s="4" t="s">
        <v>16170</v>
      </c>
      <c r="G27808" s="5">
        <v>483</v>
      </c>
      <c r="H27808" s="6">
        <v>4.3388400000000001E-2</v>
      </c>
      <c r="I27808" s="7">
        <v>49.756999999999998</v>
      </c>
    </row>
    <row r="27809" spans="1:12" x14ac:dyDescent="0.25">
      <c r="A27809">
        <v>24363</v>
      </c>
      <c r="B27809" s="2">
        <v>6.1065079999999998</v>
      </c>
      <c r="C27809" s="3">
        <v>1276</v>
      </c>
      <c r="E27809" t="s">
        <v>5052</v>
      </c>
      <c r="F27809" s="4" t="s">
        <v>4335</v>
      </c>
      <c r="G27809" s="5">
        <v>957</v>
      </c>
      <c r="H27809" s="6">
        <v>0.1504702</v>
      </c>
      <c r="I27809" s="7">
        <v>31.25</v>
      </c>
      <c r="J27809" s="2">
        <v>60</v>
      </c>
      <c r="K27809">
        <v>1</v>
      </c>
    </row>
    <row r="27810" spans="1:12" x14ac:dyDescent="0.25">
      <c r="A27810">
        <v>65654</v>
      </c>
      <c r="B27810" s="2">
        <v>6.1062500000000002</v>
      </c>
      <c r="C27810" s="3">
        <v>178</v>
      </c>
      <c r="E27810" t="s">
        <v>12445</v>
      </c>
      <c r="F27810" s="4" t="s">
        <v>12102</v>
      </c>
      <c r="G27810" s="5">
        <v>116</v>
      </c>
      <c r="H27810" s="6">
        <v>0.14529919999999999</v>
      </c>
      <c r="I27810" s="7">
        <v>32.143000000000001</v>
      </c>
      <c r="J27810" s="2">
        <v>55</v>
      </c>
      <c r="K27810">
        <v>1</v>
      </c>
    </row>
    <row r="27811" spans="1:12" x14ac:dyDescent="0.25">
      <c r="A27811">
        <v>86515</v>
      </c>
      <c r="B27811" s="2">
        <v>6.1055409999999997</v>
      </c>
      <c r="C27811" s="3">
        <v>4741</v>
      </c>
      <c r="E27811" t="s">
        <v>15115</v>
      </c>
      <c r="F27811" s="4" t="s">
        <v>14962</v>
      </c>
      <c r="G27811" s="5">
        <v>2835</v>
      </c>
      <c r="H27811" s="6">
        <v>0.1149912</v>
      </c>
      <c r="I27811" s="7">
        <v>37.378999999999998</v>
      </c>
      <c r="J27811" s="2">
        <v>33.666699999999999</v>
      </c>
      <c r="K27811">
        <v>3</v>
      </c>
    </row>
    <row r="27812" spans="1:12" x14ac:dyDescent="0.25">
      <c r="A27812">
        <v>4459</v>
      </c>
      <c r="B27812" s="2">
        <v>6.1047039999999999</v>
      </c>
      <c r="C27812" s="3">
        <v>828</v>
      </c>
      <c r="D27812" s="4">
        <v>12620</v>
      </c>
      <c r="E27812" t="s">
        <v>840</v>
      </c>
      <c r="F27812" s="4" t="s">
        <v>701</v>
      </c>
      <c r="G27812" s="5">
        <v>657</v>
      </c>
      <c r="H27812" s="6">
        <v>8.5106399999999999E-2</v>
      </c>
      <c r="I27812" s="7">
        <v>42.542999999999999</v>
      </c>
    </row>
    <row r="27813" spans="1:12" x14ac:dyDescent="0.25">
      <c r="A27813">
        <v>90006</v>
      </c>
      <c r="B27813" s="2">
        <v>6.0949229999999996</v>
      </c>
      <c r="C27813" s="3">
        <v>61418</v>
      </c>
      <c r="D27813" s="4">
        <v>31080</v>
      </c>
      <c r="E27813" t="s">
        <v>15367</v>
      </c>
      <c r="F27813" s="4" t="s">
        <v>15368</v>
      </c>
      <c r="G27813" s="5">
        <v>40207</v>
      </c>
      <c r="H27813" s="6">
        <v>0.148009</v>
      </c>
      <c r="I27813" s="7">
        <v>31.669</v>
      </c>
      <c r="J27813" s="2">
        <v>38.090899999999998</v>
      </c>
      <c r="K27813">
        <v>11</v>
      </c>
      <c r="L27813" s="2">
        <v>39.9</v>
      </c>
    </row>
    <row r="27814" spans="1:12" x14ac:dyDescent="0.25">
      <c r="A27814">
        <v>96065</v>
      </c>
      <c r="B27814" s="2">
        <v>6.0852259999999996</v>
      </c>
      <c r="C27814" s="3">
        <v>386</v>
      </c>
      <c r="D27814" s="4">
        <v>39820</v>
      </c>
      <c r="E27814" t="s">
        <v>16053</v>
      </c>
      <c r="F27814" s="4" t="s">
        <v>15368</v>
      </c>
      <c r="G27814" s="5">
        <v>310</v>
      </c>
      <c r="H27814" s="6">
        <v>0.1318328</v>
      </c>
      <c r="I27814" s="7">
        <v>34.463999999999999</v>
      </c>
    </row>
    <row r="27815" spans="1:12" x14ac:dyDescent="0.25">
      <c r="A27815">
        <v>38858</v>
      </c>
      <c r="B27815" s="2">
        <v>6.0838809999999999</v>
      </c>
      <c r="C27815" s="3">
        <v>7390</v>
      </c>
      <c r="D27815" s="4">
        <v>46180</v>
      </c>
      <c r="E27815" t="s">
        <v>7707</v>
      </c>
      <c r="F27815" s="4" t="s">
        <v>7633</v>
      </c>
      <c r="G27815" s="5">
        <v>5309</v>
      </c>
      <c r="H27815" s="6">
        <v>8.0241099999999996E-2</v>
      </c>
      <c r="I27815" s="7">
        <v>43.378</v>
      </c>
    </row>
    <row r="27816" spans="1:12" x14ac:dyDescent="0.25">
      <c r="A27816">
        <v>62923</v>
      </c>
      <c r="B27816" s="2">
        <v>6.0825290000000001</v>
      </c>
      <c r="C27816" s="3">
        <v>509</v>
      </c>
      <c r="E27816" t="s">
        <v>12069</v>
      </c>
      <c r="F27816" s="4" t="s">
        <v>11490</v>
      </c>
      <c r="G27816" s="5">
        <v>338</v>
      </c>
      <c r="H27816" s="6">
        <v>7.0796499999999998E-2</v>
      </c>
      <c r="I27816" s="7">
        <v>45</v>
      </c>
    </row>
    <row r="27817" spans="1:12" x14ac:dyDescent="0.25">
      <c r="A27817">
        <v>36016</v>
      </c>
      <c r="B27817" s="2">
        <v>6.0815289999999997</v>
      </c>
      <c r="C27817" s="3">
        <v>5147</v>
      </c>
      <c r="E27817" t="s">
        <v>1673</v>
      </c>
      <c r="F27817" s="4" t="s">
        <v>7027</v>
      </c>
      <c r="G27817" s="5">
        <v>3844</v>
      </c>
      <c r="H27817" s="6">
        <v>8.5587899999999995E-2</v>
      </c>
      <c r="I27817" s="7">
        <v>42.442999999999998</v>
      </c>
      <c r="J27817" s="2">
        <v>64</v>
      </c>
      <c r="K27817">
        <v>1</v>
      </c>
    </row>
    <row r="27818" spans="1:12" x14ac:dyDescent="0.25">
      <c r="A27818">
        <v>24649</v>
      </c>
      <c r="B27818" s="2">
        <v>6.0800999999999998</v>
      </c>
      <c r="C27818" s="3">
        <v>2924</v>
      </c>
      <c r="E27818" t="s">
        <v>5140</v>
      </c>
      <c r="F27818" s="4" t="s">
        <v>4335</v>
      </c>
      <c r="G27818" s="5">
        <v>2125</v>
      </c>
      <c r="H27818" s="6">
        <v>0.1049412</v>
      </c>
      <c r="I27818" s="7">
        <v>39.091000000000001</v>
      </c>
    </row>
    <row r="27819" spans="1:12" x14ac:dyDescent="0.25">
      <c r="A27819">
        <v>32134</v>
      </c>
      <c r="B27819" s="2">
        <v>6.0782530000000001</v>
      </c>
      <c r="C27819" s="3">
        <v>7452</v>
      </c>
      <c r="D27819" s="4">
        <v>36100</v>
      </c>
      <c r="E27819" t="s">
        <v>6726</v>
      </c>
      <c r="F27819" s="4" t="s">
        <v>6689</v>
      </c>
      <c r="G27819" s="5">
        <v>5587</v>
      </c>
      <c r="H27819" s="6">
        <v>7.4266299999999993E-2</v>
      </c>
      <c r="I27819" s="7">
        <v>44.39</v>
      </c>
    </row>
    <row r="27820" spans="1:12" x14ac:dyDescent="0.25">
      <c r="A27820">
        <v>64124</v>
      </c>
      <c r="B27820" s="2">
        <v>6.0752879999999996</v>
      </c>
      <c r="C27820" s="3">
        <v>10373</v>
      </c>
      <c r="D27820" s="4">
        <v>28140</v>
      </c>
      <c r="E27820" t="s">
        <v>12261</v>
      </c>
      <c r="F27820" s="4" t="s">
        <v>12102</v>
      </c>
      <c r="G27820" s="5">
        <v>6797</v>
      </c>
      <c r="H27820" s="6">
        <v>0.1207708</v>
      </c>
      <c r="I27820" s="7">
        <v>36.340000000000003</v>
      </c>
      <c r="J27820" s="2">
        <v>46.666699999999999</v>
      </c>
      <c r="K27820">
        <v>6</v>
      </c>
    </row>
    <row r="27821" spans="1:12" x14ac:dyDescent="0.25">
      <c r="A27821">
        <v>93434</v>
      </c>
      <c r="B27821" s="2">
        <v>6.0727060000000002</v>
      </c>
      <c r="C27821" s="3">
        <v>7177</v>
      </c>
      <c r="D27821" s="4">
        <v>42200</v>
      </c>
      <c r="E27821" t="s">
        <v>15666</v>
      </c>
      <c r="F27821" s="4" t="s">
        <v>15368</v>
      </c>
      <c r="G27821" s="5">
        <v>3987</v>
      </c>
      <c r="H27821" s="6">
        <v>6.2437300000000001E-2</v>
      </c>
      <c r="I27821" s="7">
        <v>46.42</v>
      </c>
      <c r="J27821" s="2">
        <v>46</v>
      </c>
      <c r="K27821">
        <v>1</v>
      </c>
    </row>
    <row r="27822" spans="1:12" x14ac:dyDescent="0.25">
      <c r="A27822">
        <v>15076</v>
      </c>
      <c r="B27822" s="2">
        <v>6.0715430000000001</v>
      </c>
      <c r="C27822" s="3">
        <v>1192</v>
      </c>
      <c r="D27822" s="4">
        <v>38300</v>
      </c>
      <c r="E27822" t="s">
        <v>3048</v>
      </c>
      <c r="F27822" s="4" t="s">
        <v>3003</v>
      </c>
      <c r="G27822" s="5">
        <v>871</v>
      </c>
      <c r="H27822" s="6">
        <v>0.1112385</v>
      </c>
      <c r="I27822" s="7">
        <v>37.984000000000002</v>
      </c>
    </row>
    <row r="27823" spans="1:12" x14ac:dyDescent="0.25">
      <c r="A27823">
        <v>99922</v>
      </c>
      <c r="B27823" s="2">
        <v>6.0712770000000003</v>
      </c>
      <c r="C27823" s="3">
        <v>356</v>
      </c>
      <c r="E27823" t="s">
        <v>16765</v>
      </c>
      <c r="F27823" s="4" t="s">
        <v>16604</v>
      </c>
      <c r="G27823" s="5">
        <v>238</v>
      </c>
      <c r="H27823" s="6">
        <v>5.8577400000000002E-2</v>
      </c>
      <c r="I27823" s="7">
        <v>47.082999999999998</v>
      </c>
    </row>
    <row r="27824" spans="1:12" x14ac:dyDescent="0.25">
      <c r="A27824">
        <v>23950</v>
      </c>
      <c r="B27824" s="2">
        <v>6.0706550000000004</v>
      </c>
      <c r="C27824" s="3">
        <v>3644</v>
      </c>
      <c r="E27824" t="s">
        <v>4931</v>
      </c>
      <c r="F27824" s="4" t="s">
        <v>4335</v>
      </c>
      <c r="G27824" s="5">
        <v>2355</v>
      </c>
      <c r="H27824" s="6">
        <v>8.0254800000000001E-2</v>
      </c>
      <c r="I27824" s="7">
        <v>43.332999999999998</v>
      </c>
    </row>
    <row r="27825" spans="1:11" x14ac:dyDescent="0.25">
      <c r="A27825">
        <v>98224</v>
      </c>
      <c r="B27825" s="2">
        <v>6.0700370000000001</v>
      </c>
      <c r="C27825" s="3">
        <v>261</v>
      </c>
      <c r="D27825" s="4">
        <v>42660</v>
      </c>
      <c r="E27825" t="s">
        <v>12157</v>
      </c>
      <c r="F27825" s="4" t="s">
        <v>16344</v>
      </c>
      <c r="G27825" s="5">
        <v>224</v>
      </c>
      <c r="H27825" s="6">
        <v>0.13839290000000001</v>
      </c>
      <c r="I27825" s="7">
        <v>33.280999999999999</v>
      </c>
    </row>
    <row r="27826" spans="1:11" x14ac:dyDescent="0.25">
      <c r="A27826">
        <v>39209</v>
      </c>
      <c r="B27826" s="2">
        <v>6.0659979999999996</v>
      </c>
      <c r="C27826" s="3">
        <v>27187</v>
      </c>
      <c r="D27826" s="4">
        <v>27140</v>
      </c>
      <c r="E27826" t="s">
        <v>671</v>
      </c>
      <c r="F27826" s="4" t="s">
        <v>7633</v>
      </c>
      <c r="G27826" s="5">
        <v>16659</v>
      </c>
      <c r="H27826" s="6">
        <v>0.15630250000000001</v>
      </c>
      <c r="I27826" s="7">
        <v>30.183</v>
      </c>
      <c r="J27826" s="2">
        <v>36</v>
      </c>
      <c r="K27826">
        <v>1</v>
      </c>
    </row>
    <row r="27827" spans="1:11" x14ac:dyDescent="0.25">
      <c r="A27827">
        <v>46601</v>
      </c>
      <c r="B27827" s="2">
        <v>6.0609820000000001</v>
      </c>
      <c r="C27827" s="3">
        <v>6543</v>
      </c>
      <c r="D27827" s="4">
        <v>43780</v>
      </c>
      <c r="E27827" t="s">
        <v>8886</v>
      </c>
      <c r="F27827" s="4" t="s">
        <v>8800</v>
      </c>
      <c r="G27827" s="5">
        <v>4296</v>
      </c>
      <c r="H27827" s="6">
        <v>0.15313009999999999</v>
      </c>
      <c r="I27827" s="7">
        <v>30.728999999999999</v>
      </c>
      <c r="J27827" s="2">
        <v>53.2</v>
      </c>
      <c r="K27827">
        <v>5</v>
      </c>
    </row>
    <row r="27828" spans="1:11" x14ac:dyDescent="0.25">
      <c r="A27828">
        <v>2121</v>
      </c>
      <c r="B27828" s="2">
        <v>6.055949</v>
      </c>
      <c r="C27828" s="3">
        <v>27458</v>
      </c>
      <c r="D27828" s="4">
        <v>14460</v>
      </c>
      <c r="E27828" t="s">
        <v>311</v>
      </c>
      <c r="F27828" s="4" t="s">
        <v>21</v>
      </c>
      <c r="G27828" s="5">
        <v>16725</v>
      </c>
      <c r="H27828" s="6">
        <v>0.1397824</v>
      </c>
      <c r="I27828" s="7">
        <v>33.034999999999997</v>
      </c>
      <c r="J27828" s="2">
        <v>42.75</v>
      </c>
      <c r="K27828">
        <v>4</v>
      </c>
    </row>
    <row r="27829" spans="1:11" x14ac:dyDescent="0.25">
      <c r="A27829">
        <v>71277</v>
      </c>
      <c r="B27829" s="2">
        <v>6.0516490000000003</v>
      </c>
      <c r="C27829" s="3">
        <v>1743</v>
      </c>
      <c r="D27829" s="4">
        <v>33740</v>
      </c>
      <c r="E27829" t="s">
        <v>13136</v>
      </c>
      <c r="F27829" s="4" t="s">
        <v>12927</v>
      </c>
      <c r="G27829" s="5">
        <v>1241</v>
      </c>
      <c r="H27829" s="6">
        <v>9.10556E-2</v>
      </c>
      <c r="I27829" s="7">
        <v>41.453000000000003</v>
      </c>
    </row>
    <row r="27830" spans="1:11" x14ac:dyDescent="0.25">
      <c r="A27830">
        <v>42326</v>
      </c>
      <c r="B27830" s="2">
        <v>6.0512899999999998</v>
      </c>
      <c r="C27830" s="3">
        <v>522</v>
      </c>
      <c r="E27830" t="s">
        <v>8231</v>
      </c>
      <c r="F27830" s="4" t="s">
        <v>7883</v>
      </c>
      <c r="G27830" s="5">
        <v>256</v>
      </c>
      <c r="H27830" s="6">
        <v>0</v>
      </c>
      <c r="I27830" s="7">
        <v>57.188000000000002</v>
      </c>
      <c r="J27830" s="2">
        <v>66</v>
      </c>
      <c r="K27830">
        <v>1</v>
      </c>
    </row>
    <row r="27831" spans="1:11" x14ac:dyDescent="0.25">
      <c r="A27831">
        <v>15745</v>
      </c>
      <c r="B27831" s="2">
        <v>6.0511869999999996</v>
      </c>
      <c r="C27831" s="3">
        <v>244</v>
      </c>
      <c r="D27831" s="4">
        <v>26860</v>
      </c>
      <c r="E27831" t="s">
        <v>3293</v>
      </c>
      <c r="F27831" s="4" t="s">
        <v>3003</v>
      </c>
      <c r="G27831" s="5">
        <v>172</v>
      </c>
      <c r="H27831" s="6">
        <v>0.1162791</v>
      </c>
      <c r="I27831" s="7">
        <v>37.082999999999998</v>
      </c>
    </row>
    <row r="27832" spans="1:11" x14ac:dyDescent="0.25">
      <c r="A27832">
        <v>26676</v>
      </c>
      <c r="B27832" s="2">
        <v>6.0510359999999999</v>
      </c>
      <c r="C27832" s="3">
        <v>568</v>
      </c>
      <c r="E27832" t="s">
        <v>5602</v>
      </c>
      <c r="F27832" s="4" t="s">
        <v>5144</v>
      </c>
      <c r="G27832" s="5">
        <v>460</v>
      </c>
      <c r="H27832" s="6">
        <v>5.8568299999999997E-2</v>
      </c>
      <c r="I27832" s="7">
        <v>47.054000000000002</v>
      </c>
    </row>
    <row r="27833" spans="1:11" x14ac:dyDescent="0.25">
      <c r="A27833">
        <v>39824</v>
      </c>
      <c r="B27833" s="2">
        <v>6.0508490000000004</v>
      </c>
      <c r="C27833" s="3">
        <v>384</v>
      </c>
      <c r="E27833" t="s">
        <v>6345</v>
      </c>
      <c r="F27833" s="4" t="s">
        <v>6363</v>
      </c>
      <c r="G27833" s="5">
        <v>316</v>
      </c>
      <c r="H27833" s="6">
        <v>0.14240510000000001</v>
      </c>
      <c r="I27833" s="7">
        <v>32.566000000000003</v>
      </c>
    </row>
    <row r="27834" spans="1:11" x14ac:dyDescent="0.25">
      <c r="A27834">
        <v>28208</v>
      </c>
      <c r="B27834" s="2">
        <v>6.0456589999999997</v>
      </c>
      <c r="C27834" s="3">
        <v>34640</v>
      </c>
      <c r="D27834" s="4">
        <v>16740</v>
      </c>
      <c r="E27834" t="s">
        <v>1096</v>
      </c>
      <c r="F27834" s="4" t="s">
        <v>5642</v>
      </c>
      <c r="G27834" s="5">
        <v>21370</v>
      </c>
      <c r="H27834" s="6">
        <v>0.1402901</v>
      </c>
      <c r="I27834" s="7">
        <v>32.930999999999997</v>
      </c>
      <c r="J27834" s="2">
        <v>36.555599999999998</v>
      </c>
      <c r="K27834">
        <v>9</v>
      </c>
    </row>
    <row r="27835" spans="1:11" x14ac:dyDescent="0.25">
      <c r="A27835">
        <v>32464</v>
      </c>
      <c r="B27835" s="2">
        <v>6.0398440000000004</v>
      </c>
      <c r="C27835" s="3">
        <v>3990</v>
      </c>
      <c r="E27835" t="s">
        <v>1637</v>
      </c>
      <c r="F27835" s="4" t="s">
        <v>6689</v>
      </c>
      <c r="G27835" s="5">
        <v>2927</v>
      </c>
      <c r="H27835" s="6">
        <v>7.4820600000000001E-2</v>
      </c>
      <c r="I27835" s="7">
        <v>44.244</v>
      </c>
    </row>
    <row r="27836" spans="1:11" x14ac:dyDescent="0.25">
      <c r="A27836">
        <v>52570</v>
      </c>
      <c r="B27836" s="2">
        <v>6.0390319999999997</v>
      </c>
      <c r="C27836" s="3">
        <v>777</v>
      </c>
      <c r="E27836" t="s">
        <v>332</v>
      </c>
      <c r="F27836" s="4" t="s">
        <v>9593</v>
      </c>
      <c r="G27836" s="5">
        <v>458</v>
      </c>
      <c r="H27836" s="6">
        <v>4.7930300000000002E-2</v>
      </c>
      <c r="I27836" s="7">
        <v>48.889000000000003</v>
      </c>
    </row>
    <row r="27837" spans="1:11" x14ac:dyDescent="0.25">
      <c r="A27837">
        <v>49894</v>
      </c>
      <c r="B27837" s="2">
        <v>6.038786</v>
      </c>
      <c r="C27837" s="3">
        <v>676</v>
      </c>
      <c r="D27837" s="4">
        <v>21540</v>
      </c>
      <c r="E27837" t="s">
        <v>758</v>
      </c>
      <c r="F27837" s="4" t="s">
        <v>9106</v>
      </c>
      <c r="G27837" s="5">
        <v>565</v>
      </c>
      <c r="H27837" s="6">
        <v>2.8268600000000001E-2</v>
      </c>
      <c r="I27837" s="7">
        <v>52.286000000000001</v>
      </c>
    </row>
    <row r="27838" spans="1:11" x14ac:dyDescent="0.25">
      <c r="A27838">
        <v>63821</v>
      </c>
      <c r="B27838" s="2">
        <v>6.0384960000000003</v>
      </c>
      <c r="C27838" s="3">
        <v>1052</v>
      </c>
      <c r="D27838" s="4">
        <v>28380</v>
      </c>
      <c r="E27838" t="s">
        <v>12204</v>
      </c>
      <c r="F27838" s="4" t="s">
        <v>12102</v>
      </c>
      <c r="G27838" s="5">
        <v>643</v>
      </c>
      <c r="H27838" s="6">
        <v>0.1228616</v>
      </c>
      <c r="I27838" s="7">
        <v>35.938000000000002</v>
      </c>
    </row>
    <row r="27839" spans="1:11" x14ac:dyDescent="0.25">
      <c r="A27839">
        <v>41537</v>
      </c>
      <c r="B27839" s="2">
        <v>6.0374410000000003</v>
      </c>
      <c r="C27839" s="3">
        <v>5502</v>
      </c>
      <c r="E27839" t="s">
        <v>8080</v>
      </c>
      <c r="F27839" s="4" t="s">
        <v>7883</v>
      </c>
      <c r="G27839" s="5">
        <v>3766</v>
      </c>
      <c r="H27839" s="6">
        <v>9.95751E-2</v>
      </c>
      <c r="I27839" s="7">
        <v>39.960999999999999</v>
      </c>
      <c r="J27839" s="2">
        <v>80</v>
      </c>
      <c r="K27839">
        <v>1</v>
      </c>
    </row>
    <row r="27840" spans="1:11" x14ac:dyDescent="0.25">
      <c r="A27840">
        <v>99561</v>
      </c>
      <c r="B27840" s="2">
        <v>6.0364909999999998</v>
      </c>
      <c r="C27840" s="3">
        <v>474</v>
      </c>
      <c r="E27840" t="s">
        <v>16620</v>
      </c>
      <c r="F27840" s="4" t="s">
        <v>16604</v>
      </c>
      <c r="G27840" s="5">
        <v>202</v>
      </c>
      <c r="H27840" s="6">
        <v>1.97044E-2</v>
      </c>
      <c r="I27840" s="7">
        <v>53.75</v>
      </c>
    </row>
    <row r="27841" spans="1:11" x14ac:dyDescent="0.25">
      <c r="A27841">
        <v>71842</v>
      </c>
      <c r="B27841" s="2">
        <v>6.0361580000000004</v>
      </c>
      <c r="C27841" s="3">
        <v>2115</v>
      </c>
      <c r="E27841" t="s">
        <v>6154</v>
      </c>
      <c r="F27841" s="4" t="s">
        <v>13183</v>
      </c>
      <c r="G27841" s="5">
        <v>1187</v>
      </c>
      <c r="H27841" s="6">
        <v>7.6663899999999993E-2</v>
      </c>
      <c r="I27841" s="7">
        <v>43.905999999999999</v>
      </c>
    </row>
    <row r="27842" spans="1:11" x14ac:dyDescent="0.25">
      <c r="A27842">
        <v>45354</v>
      </c>
      <c r="B27842" s="2">
        <v>6.0357729999999998</v>
      </c>
      <c r="C27842" s="3">
        <v>574</v>
      </c>
      <c r="D27842" s="4">
        <v>19380</v>
      </c>
      <c r="E27842" t="s">
        <v>1775</v>
      </c>
      <c r="F27842" s="4" t="s">
        <v>8295</v>
      </c>
      <c r="G27842" s="5">
        <v>418</v>
      </c>
      <c r="H27842" s="6">
        <v>0.1028708</v>
      </c>
      <c r="I27842" s="7">
        <v>39.375</v>
      </c>
      <c r="J27842" s="2">
        <v>48</v>
      </c>
      <c r="K27842">
        <v>1</v>
      </c>
    </row>
    <row r="27843" spans="1:11" x14ac:dyDescent="0.25">
      <c r="A27843">
        <v>47140</v>
      </c>
      <c r="B27843" s="2">
        <v>6.0352940000000004</v>
      </c>
      <c r="C27843" s="3">
        <v>2384</v>
      </c>
      <c r="E27843" t="s">
        <v>8354</v>
      </c>
      <c r="F27843" s="4" t="s">
        <v>8800</v>
      </c>
      <c r="G27843" s="5">
        <v>1575</v>
      </c>
      <c r="H27843" s="6">
        <v>8.0583799999999997E-2</v>
      </c>
      <c r="I27843" s="7">
        <v>43.225999999999999</v>
      </c>
    </row>
    <row r="27844" spans="1:11" x14ac:dyDescent="0.25">
      <c r="A27844">
        <v>16507</v>
      </c>
      <c r="B27844" s="2">
        <v>6.0334589999999997</v>
      </c>
      <c r="C27844" s="3">
        <v>10215</v>
      </c>
      <c r="D27844" s="4">
        <v>21500</v>
      </c>
      <c r="E27844" t="s">
        <v>3520</v>
      </c>
      <c r="F27844" s="4" t="s">
        <v>3003</v>
      </c>
      <c r="G27844" s="5">
        <v>6092</v>
      </c>
      <c r="H27844" s="6">
        <v>0.16776099999999999</v>
      </c>
      <c r="I27844" s="7">
        <v>28.16</v>
      </c>
      <c r="J27844" s="2">
        <v>42.5</v>
      </c>
      <c r="K27844">
        <v>2</v>
      </c>
    </row>
    <row r="27845" spans="1:11" x14ac:dyDescent="0.25">
      <c r="A27845">
        <v>29591</v>
      </c>
      <c r="B27845" s="2">
        <v>6.0311180000000002</v>
      </c>
      <c r="C27845" s="3">
        <v>5163</v>
      </c>
      <c r="D27845" s="4">
        <v>22500</v>
      </c>
      <c r="E27845" t="s">
        <v>4085</v>
      </c>
      <c r="F27845" s="4" t="s">
        <v>6130</v>
      </c>
      <c r="G27845" s="5">
        <v>3690</v>
      </c>
      <c r="H27845" s="6">
        <v>7.9924099999999998E-2</v>
      </c>
      <c r="I27845" s="7">
        <v>43.332999999999998</v>
      </c>
    </row>
    <row r="27846" spans="1:11" x14ac:dyDescent="0.25">
      <c r="A27846">
        <v>56641</v>
      </c>
      <c r="B27846" s="2">
        <v>6.0301799999999997</v>
      </c>
      <c r="C27846" s="3">
        <v>331</v>
      </c>
      <c r="D27846" s="4">
        <v>14660</v>
      </c>
      <c r="E27846" t="s">
        <v>10820</v>
      </c>
      <c r="F27846" s="4" t="s">
        <v>10428</v>
      </c>
      <c r="G27846" s="5">
        <v>229</v>
      </c>
      <c r="H27846" s="6">
        <v>9.60699E-2</v>
      </c>
      <c r="I27846" s="7">
        <v>40.536000000000001</v>
      </c>
    </row>
    <row r="27847" spans="1:11" x14ac:dyDescent="0.25">
      <c r="A27847">
        <v>80216</v>
      </c>
      <c r="B27847" s="2">
        <v>6.0286270000000002</v>
      </c>
      <c r="C27847" s="3">
        <v>11232</v>
      </c>
      <c r="D27847" s="4">
        <v>19740</v>
      </c>
      <c r="E27847" t="s">
        <v>2197</v>
      </c>
      <c r="F27847" s="4" t="s">
        <v>14477</v>
      </c>
      <c r="G27847" s="5">
        <v>6256</v>
      </c>
      <c r="H27847" s="6">
        <v>0.1123542</v>
      </c>
      <c r="I27847" s="7">
        <v>37.720999999999997</v>
      </c>
      <c r="J27847" s="2">
        <v>29</v>
      </c>
      <c r="K27847">
        <v>2</v>
      </c>
    </row>
    <row r="27848" spans="1:11" x14ac:dyDescent="0.25">
      <c r="A27848">
        <v>78073</v>
      </c>
      <c r="B27848" s="2">
        <v>6.0259729999999996</v>
      </c>
      <c r="C27848" s="3">
        <v>7795</v>
      </c>
      <c r="D27848" s="4">
        <v>41700</v>
      </c>
      <c r="E27848" t="s">
        <v>14175</v>
      </c>
      <c r="F27848" s="4" t="s">
        <v>13752</v>
      </c>
      <c r="G27848" s="5">
        <v>4827</v>
      </c>
      <c r="H27848" s="6">
        <v>4.8891700000000003E-2</v>
      </c>
      <c r="I27848" s="7">
        <v>48.686</v>
      </c>
    </row>
    <row r="27849" spans="1:11" x14ac:dyDescent="0.25">
      <c r="A27849">
        <v>99553</v>
      </c>
      <c r="B27849" s="2">
        <v>6.0246329999999997</v>
      </c>
      <c r="C27849" s="3">
        <v>896</v>
      </c>
      <c r="E27849" t="s">
        <v>16614</v>
      </c>
      <c r="F27849" s="4" t="s">
        <v>16604</v>
      </c>
      <c r="G27849" s="5">
        <v>773</v>
      </c>
      <c r="H27849" s="6">
        <v>0.1009056</v>
      </c>
      <c r="I27849" s="7">
        <v>39.688000000000002</v>
      </c>
    </row>
    <row r="27850" spans="1:11" x14ac:dyDescent="0.25">
      <c r="A27850">
        <v>75682</v>
      </c>
      <c r="B27850" s="2">
        <v>6.0243460000000004</v>
      </c>
      <c r="C27850" s="3">
        <v>582</v>
      </c>
      <c r="D27850" s="4">
        <v>30980</v>
      </c>
      <c r="E27850" t="s">
        <v>567</v>
      </c>
      <c r="F27850" s="4" t="s">
        <v>13752</v>
      </c>
      <c r="G27850" s="5">
        <v>430</v>
      </c>
      <c r="H27850" s="6">
        <v>5.5684499999999998E-2</v>
      </c>
      <c r="I27850" s="7">
        <v>47.5</v>
      </c>
    </row>
    <row r="27851" spans="1:11" x14ac:dyDescent="0.25">
      <c r="A27851">
        <v>78677</v>
      </c>
      <c r="B27851" s="2">
        <v>6.0242209999999998</v>
      </c>
      <c r="C27851" s="3">
        <v>115</v>
      </c>
      <c r="E27851" t="s">
        <v>14298</v>
      </c>
      <c r="F27851" s="4" t="s">
        <v>13752</v>
      </c>
      <c r="G27851" s="5">
        <v>89</v>
      </c>
      <c r="H27851" s="6">
        <v>0</v>
      </c>
      <c r="I27851" s="7">
        <v>57.12</v>
      </c>
    </row>
    <row r="27852" spans="1:11" x14ac:dyDescent="0.25">
      <c r="A27852">
        <v>33916</v>
      </c>
      <c r="B27852" s="2">
        <v>6.0209960000000002</v>
      </c>
      <c r="C27852" s="3">
        <v>22068</v>
      </c>
      <c r="D27852" s="4">
        <v>15980</v>
      </c>
      <c r="E27852" t="s">
        <v>6946</v>
      </c>
      <c r="F27852" s="4" t="s">
        <v>6689</v>
      </c>
      <c r="G27852" s="5">
        <v>13390</v>
      </c>
      <c r="H27852" s="6">
        <v>0.14158760000000001</v>
      </c>
      <c r="I27852" s="7">
        <v>32.651000000000003</v>
      </c>
      <c r="J27852" s="2">
        <v>42.5</v>
      </c>
      <c r="K27852">
        <v>2</v>
      </c>
    </row>
    <row r="27853" spans="1:11" x14ac:dyDescent="0.25">
      <c r="A27853">
        <v>99657</v>
      </c>
      <c r="B27853" s="2">
        <v>6.0177529999999999</v>
      </c>
      <c r="C27853" s="3">
        <v>404</v>
      </c>
      <c r="E27853" t="s">
        <v>16680</v>
      </c>
      <c r="F27853" s="4" t="s">
        <v>16604</v>
      </c>
      <c r="G27853" s="5">
        <v>162</v>
      </c>
      <c r="H27853" s="6">
        <v>8.0246899999999996E-2</v>
      </c>
      <c r="I27853" s="7">
        <v>43.25</v>
      </c>
    </row>
    <row r="27854" spans="1:11" x14ac:dyDescent="0.25">
      <c r="A27854">
        <v>4760</v>
      </c>
      <c r="B27854" s="2">
        <v>6.017595</v>
      </c>
      <c r="C27854" s="3">
        <v>665</v>
      </c>
      <c r="E27854" t="s">
        <v>953</v>
      </c>
      <c r="F27854" s="4" t="s">
        <v>701</v>
      </c>
      <c r="G27854" s="5">
        <v>495</v>
      </c>
      <c r="H27854" s="6">
        <v>7.4747499999999995E-2</v>
      </c>
      <c r="I27854" s="7">
        <v>44.195999999999998</v>
      </c>
      <c r="J27854" s="2">
        <v>25</v>
      </c>
      <c r="K27854">
        <v>1</v>
      </c>
    </row>
    <row r="27855" spans="1:11" x14ac:dyDescent="0.25">
      <c r="A27855">
        <v>93301</v>
      </c>
      <c r="B27855" s="2">
        <v>6.0157759999999998</v>
      </c>
      <c r="C27855" s="3">
        <v>11685</v>
      </c>
      <c r="D27855" s="4">
        <v>12540</v>
      </c>
      <c r="E27855" t="s">
        <v>1094</v>
      </c>
      <c r="F27855" s="4" t="s">
        <v>15368</v>
      </c>
      <c r="G27855" s="5">
        <v>7103</v>
      </c>
      <c r="H27855" s="6">
        <v>0.1420527</v>
      </c>
      <c r="I27855" s="7">
        <v>32.555999999999997</v>
      </c>
      <c r="J27855" s="2">
        <v>51</v>
      </c>
      <c r="K27855">
        <v>3</v>
      </c>
    </row>
    <row r="27856" spans="1:11" x14ac:dyDescent="0.25">
      <c r="A27856">
        <v>24801</v>
      </c>
      <c r="B27856" s="2">
        <v>6.0132880000000002</v>
      </c>
      <c r="C27856" s="3">
        <v>4678</v>
      </c>
      <c r="E27856" t="s">
        <v>5155</v>
      </c>
      <c r="F27856" s="4" t="s">
        <v>5144</v>
      </c>
      <c r="G27856" s="5">
        <v>3295</v>
      </c>
      <c r="H27856" s="6">
        <v>8.4673700000000005E-2</v>
      </c>
      <c r="I27856" s="7">
        <v>42.463999999999999</v>
      </c>
      <c r="J27856" s="2">
        <v>64.666700000000006</v>
      </c>
      <c r="K27856">
        <v>3</v>
      </c>
    </row>
    <row r="27857" spans="1:12" x14ac:dyDescent="0.25">
      <c r="A27857">
        <v>87567</v>
      </c>
      <c r="B27857" s="2">
        <v>6.0122410000000004</v>
      </c>
      <c r="C27857" s="3">
        <v>1585</v>
      </c>
      <c r="D27857" s="4">
        <v>42140</v>
      </c>
      <c r="E27857" t="s">
        <v>15225</v>
      </c>
      <c r="F27857" s="4" t="s">
        <v>15124</v>
      </c>
      <c r="G27857" s="5">
        <v>1065</v>
      </c>
      <c r="H27857" s="6">
        <v>9.6713599999999997E-2</v>
      </c>
      <c r="I27857" s="7">
        <v>40.383000000000003</v>
      </c>
    </row>
    <row r="27858" spans="1:12" x14ac:dyDescent="0.25">
      <c r="A27858">
        <v>29058</v>
      </c>
      <c r="B27858" s="2">
        <v>6.0111340000000002</v>
      </c>
      <c r="C27858" s="3">
        <v>4928</v>
      </c>
      <c r="D27858" s="4">
        <v>16740</v>
      </c>
      <c r="E27858" t="s">
        <v>6151</v>
      </c>
      <c r="F27858" s="4" t="s">
        <v>6130</v>
      </c>
      <c r="G27858" s="5">
        <v>3562</v>
      </c>
      <c r="H27858" s="6">
        <v>9.4328999999999996E-2</v>
      </c>
      <c r="I27858" s="7">
        <v>40.795000000000002</v>
      </c>
    </row>
    <row r="27859" spans="1:12" x14ac:dyDescent="0.25">
      <c r="A27859">
        <v>41231</v>
      </c>
      <c r="B27859" s="2">
        <v>6.010148</v>
      </c>
      <c r="C27859" s="3">
        <v>805</v>
      </c>
      <c r="E27859" t="s">
        <v>8043</v>
      </c>
      <c r="F27859" s="4" t="s">
        <v>7883</v>
      </c>
      <c r="G27859" s="5">
        <v>559</v>
      </c>
      <c r="H27859" s="6">
        <v>0.11091230000000001</v>
      </c>
      <c r="I27859" s="7">
        <v>37.917000000000002</v>
      </c>
    </row>
    <row r="27860" spans="1:12" x14ac:dyDescent="0.25">
      <c r="A27860">
        <v>35579</v>
      </c>
      <c r="B27860" s="2">
        <v>6.0094560000000001</v>
      </c>
      <c r="C27860" s="3">
        <v>3367</v>
      </c>
      <c r="D27860" s="4">
        <v>13820</v>
      </c>
      <c r="E27860" t="s">
        <v>7115</v>
      </c>
      <c r="F27860" s="4" t="s">
        <v>7027</v>
      </c>
      <c r="G27860" s="5">
        <v>2328</v>
      </c>
      <c r="H27860" s="6">
        <v>6.4433000000000004E-2</v>
      </c>
      <c r="I27860" s="7">
        <v>45.948</v>
      </c>
    </row>
    <row r="27861" spans="1:12" x14ac:dyDescent="0.25">
      <c r="A27861">
        <v>31773</v>
      </c>
      <c r="B27861" s="2">
        <v>6.0083310000000001</v>
      </c>
      <c r="C27861" s="3">
        <v>3098</v>
      </c>
      <c r="D27861" s="4">
        <v>45620</v>
      </c>
      <c r="E27861" t="s">
        <v>6663</v>
      </c>
      <c r="F27861" s="4" t="s">
        <v>6363</v>
      </c>
      <c r="G27861" s="5">
        <v>2371</v>
      </c>
      <c r="H27861" s="6">
        <v>7.0826299999999995E-2</v>
      </c>
      <c r="I27861" s="7">
        <v>44.84</v>
      </c>
    </row>
    <row r="27862" spans="1:12" x14ac:dyDescent="0.25">
      <c r="A27862">
        <v>63834</v>
      </c>
      <c r="B27862" s="2">
        <v>6.0065530000000003</v>
      </c>
      <c r="C27862" s="3">
        <v>6961</v>
      </c>
      <c r="E27862" t="s">
        <v>825</v>
      </c>
      <c r="F27862" s="4" t="s">
        <v>12102</v>
      </c>
      <c r="G27862" s="5">
        <v>5056</v>
      </c>
      <c r="H27862" s="6">
        <v>0.10759489999999999</v>
      </c>
      <c r="I27862" s="7">
        <v>38.481999999999999</v>
      </c>
      <c r="J27862" s="2">
        <v>66</v>
      </c>
      <c r="K27862">
        <v>1</v>
      </c>
    </row>
    <row r="27863" spans="1:12" x14ac:dyDescent="0.25">
      <c r="A27863">
        <v>36578</v>
      </c>
      <c r="B27863" s="2">
        <v>6.0051269999999999</v>
      </c>
      <c r="C27863" s="3">
        <v>1310</v>
      </c>
      <c r="D27863" s="4">
        <v>19300</v>
      </c>
      <c r="E27863" t="s">
        <v>6548</v>
      </c>
      <c r="F27863" s="4" t="s">
        <v>7027</v>
      </c>
      <c r="G27863" s="5">
        <v>896</v>
      </c>
      <c r="H27863" s="6">
        <v>0.1060268</v>
      </c>
      <c r="I27863" s="7">
        <v>38.75</v>
      </c>
    </row>
    <row r="27864" spans="1:12" x14ac:dyDescent="0.25">
      <c r="A27864">
        <v>57770</v>
      </c>
      <c r="B27864" s="2">
        <v>6.0042989999999996</v>
      </c>
      <c r="C27864" s="3">
        <v>5596</v>
      </c>
      <c r="E27864" t="s">
        <v>8060</v>
      </c>
      <c r="F27864" s="4" t="s">
        <v>10877</v>
      </c>
      <c r="G27864" s="5">
        <v>2561</v>
      </c>
      <c r="H27864" s="6">
        <v>0.1679032</v>
      </c>
      <c r="I27864" s="7">
        <v>28.042999999999999</v>
      </c>
    </row>
    <row r="27865" spans="1:12" x14ac:dyDescent="0.25">
      <c r="A27865">
        <v>18201</v>
      </c>
      <c r="B27865" s="2">
        <v>5.9995320000000003</v>
      </c>
      <c r="C27865" s="3">
        <v>27680</v>
      </c>
      <c r="D27865" s="4">
        <v>42540</v>
      </c>
      <c r="E27865" t="s">
        <v>3985</v>
      </c>
      <c r="F27865" s="4" t="s">
        <v>3003</v>
      </c>
      <c r="G27865" s="5">
        <v>17361</v>
      </c>
      <c r="H27865" s="6">
        <v>0.1119111</v>
      </c>
      <c r="I27865" s="7">
        <v>37.716999999999999</v>
      </c>
      <c r="J27865" s="2">
        <v>52.416699999999999</v>
      </c>
      <c r="K27865">
        <v>12</v>
      </c>
      <c r="L27865" s="2">
        <v>96.9</v>
      </c>
    </row>
    <row r="27866" spans="1:12" x14ac:dyDescent="0.25">
      <c r="A27866">
        <v>43152</v>
      </c>
      <c r="B27866" s="2">
        <v>5.9952439999999996</v>
      </c>
      <c r="C27866" s="3">
        <v>873</v>
      </c>
      <c r="D27866" s="4">
        <v>18140</v>
      </c>
      <c r="E27866" t="s">
        <v>8337</v>
      </c>
      <c r="F27866" s="4" t="s">
        <v>8295</v>
      </c>
      <c r="G27866" s="5">
        <v>556</v>
      </c>
      <c r="H27866" s="6">
        <v>0.10592459999999999</v>
      </c>
      <c r="I27866" s="7">
        <v>38.75</v>
      </c>
      <c r="J27866" s="2">
        <v>61.5</v>
      </c>
      <c r="K27866">
        <v>2</v>
      </c>
    </row>
    <row r="27867" spans="1:12" x14ac:dyDescent="0.25">
      <c r="A27867">
        <v>45812</v>
      </c>
      <c r="B27867" s="2">
        <v>5.994815</v>
      </c>
      <c r="C27867" s="3">
        <v>1807</v>
      </c>
      <c r="E27867" t="s">
        <v>8755</v>
      </c>
      <c r="F27867" s="4" t="s">
        <v>8295</v>
      </c>
      <c r="G27867" s="5">
        <v>1228</v>
      </c>
      <c r="H27867" s="6">
        <v>8.2247600000000004E-2</v>
      </c>
      <c r="I27867" s="7">
        <v>42.835000000000001</v>
      </c>
    </row>
    <row r="27868" spans="1:12" x14ac:dyDescent="0.25">
      <c r="A27868">
        <v>73701</v>
      </c>
      <c r="B27868" s="2">
        <v>5.9906870000000003</v>
      </c>
      <c r="C27868" s="3">
        <v>25850</v>
      </c>
      <c r="D27868" s="4">
        <v>21420</v>
      </c>
      <c r="E27868" t="s">
        <v>7722</v>
      </c>
      <c r="F27868" s="4" t="s">
        <v>13462</v>
      </c>
      <c r="G27868" s="5">
        <v>16021</v>
      </c>
      <c r="H27868" s="6">
        <v>9.6804399999999999E-2</v>
      </c>
      <c r="I27868" s="7">
        <v>40.311</v>
      </c>
      <c r="J27868" s="2">
        <v>54.8</v>
      </c>
      <c r="K27868">
        <v>5</v>
      </c>
    </row>
    <row r="27869" spans="1:12" x14ac:dyDescent="0.25">
      <c r="A27869">
        <v>89883</v>
      </c>
      <c r="B27869" s="2">
        <v>5.9862960000000003</v>
      </c>
      <c r="C27869" s="3">
        <v>4447</v>
      </c>
      <c r="D27869" s="4">
        <v>21220</v>
      </c>
      <c r="E27869" t="s">
        <v>15366</v>
      </c>
      <c r="F27869" s="4" t="s">
        <v>15318</v>
      </c>
      <c r="G27869" s="5">
        <v>2328</v>
      </c>
      <c r="H27869" s="6">
        <v>8.2009399999999996E-2</v>
      </c>
      <c r="I27869" s="7">
        <v>42.866</v>
      </c>
    </row>
    <row r="27870" spans="1:12" x14ac:dyDescent="0.25">
      <c r="A27870">
        <v>25873</v>
      </c>
      <c r="B27870" s="2">
        <v>5.9856160000000003</v>
      </c>
      <c r="C27870" s="3">
        <v>850</v>
      </c>
      <c r="D27870" s="4">
        <v>13220</v>
      </c>
      <c r="E27870" t="s">
        <v>5432</v>
      </c>
      <c r="F27870" s="4" t="s">
        <v>5144</v>
      </c>
      <c r="G27870" s="5">
        <v>512</v>
      </c>
      <c r="H27870" s="6">
        <v>0.13085939999999999</v>
      </c>
      <c r="I27870" s="7">
        <v>34.423000000000002</v>
      </c>
    </row>
    <row r="27871" spans="1:12" x14ac:dyDescent="0.25">
      <c r="A27871">
        <v>27849</v>
      </c>
      <c r="B27871" s="2">
        <v>5.9852449999999999</v>
      </c>
      <c r="C27871" s="3">
        <v>1559</v>
      </c>
      <c r="E27871" t="s">
        <v>5772</v>
      </c>
      <c r="F27871" s="4" t="s">
        <v>5642</v>
      </c>
      <c r="G27871" s="5">
        <v>1039</v>
      </c>
      <c r="H27871" s="6">
        <v>0.1048077</v>
      </c>
      <c r="I27871" s="7">
        <v>38.917000000000002</v>
      </c>
      <c r="J27871" s="2">
        <v>62</v>
      </c>
      <c r="K27871">
        <v>1</v>
      </c>
    </row>
    <row r="27872" spans="1:12" x14ac:dyDescent="0.25">
      <c r="A27872">
        <v>87420</v>
      </c>
      <c r="B27872" s="2">
        <v>5.9832109999999998</v>
      </c>
      <c r="C27872" s="3">
        <v>12979</v>
      </c>
      <c r="D27872" s="4">
        <v>22140</v>
      </c>
      <c r="E27872" t="s">
        <v>15190</v>
      </c>
      <c r="F27872" s="4" t="s">
        <v>15124</v>
      </c>
      <c r="G27872" s="5">
        <v>7460</v>
      </c>
      <c r="H27872" s="6">
        <v>0.1064343</v>
      </c>
      <c r="I27872" s="7">
        <v>38.628</v>
      </c>
    </row>
    <row r="27873" spans="1:11" x14ac:dyDescent="0.25">
      <c r="A27873">
        <v>70515</v>
      </c>
      <c r="B27873" s="2">
        <v>5.980823</v>
      </c>
      <c r="C27873" s="3">
        <v>3865</v>
      </c>
      <c r="D27873" s="4">
        <v>29180</v>
      </c>
      <c r="E27873" t="s">
        <v>13000</v>
      </c>
      <c r="F27873" s="4" t="s">
        <v>12927</v>
      </c>
      <c r="G27873" s="5">
        <v>2519</v>
      </c>
      <c r="H27873" s="6">
        <v>8.4160399999999996E-2</v>
      </c>
      <c r="I27873" s="7">
        <v>42.476999999999997</v>
      </c>
    </row>
    <row r="27874" spans="1:11" x14ac:dyDescent="0.25">
      <c r="A27874">
        <v>70086</v>
      </c>
      <c r="B27874" s="2">
        <v>5.9799110000000004</v>
      </c>
      <c r="C27874" s="3">
        <v>2194</v>
      </c>
      <c r="D27874" s="4">
        <v>35380</v>
      </c>
      <c r="E27874" t="s">
        <v>2021</v>
      </c>
      <c r="F27874" s="4" t="s">
        <v>12927</v>
      </c>
      <c r="G27874" s="5">
        <v>1289</v>
      </c>
      <c r="H27874" s="6">
        <v>9.0697700000000006E-2</v>
      </c>
      <c r="I27874" s="7">
        <v>41.345999999999997</v>
      </c>
    </row>
    <row r="27875" spans="1:11" x14ac:dyDescent="0.25">
      <c r="A27875">
        <v>27821</v>
      </c>
      <c r="B27875" s="2">
        <v>5.9795569999999998</v>
      </c>
      <c r="C27875" s="3">
        <v>228</v>
      </c>
      <c r="D27875" s="4">
        <v>47820</v>
      </c>
      <c r="E27875" t="s">
        <v>5759</v>
      </c>
      <c r="F27875" s="4" t="s">
        <v>5642</v>
      </c>
      <c r="G27875" s="5">
        <v>194</v>
      </c>
      <c r="H27875" s="6">
        <v>3.6082500000000003E-2</v>
      </c>
      <c r="I27875" s="7">
        <v>50.780999999999999</v>
      </c>
    </row>
    <row r="27876" spans="1:11" x14ac:dyDescent="0.25">
      <c r="A27876">
        <v>47855</v>
      </c>
      <c r="B27876" s="2">
        <v>5.9794369999999999</v>
      </c>
      <c r="C27876" s="3">
        <v>483</v>
      </c>
      <c r="D27876" s="4">
        <v>45460</v>
      </c>
      <c r="E27876" t="s">
        <v>9068</v>
      </c>
      <c r="F27876" s="4" t="s">
        <v>8800</v>
      </c>
      <c r="G27876" s="5">
        <v>310</v>
      </c>
      <c r="H27876" s="6">
        <v>8.0385799999999993E-2</v>
      </c>
      <c r="I27876" s="7">
        <v>43.125</v>
      </c>
    </row>
    <row r="27877" spans="1:11" x14ac:dyDescent="0.25">
      <c r="A27877">
        <v>72438</v>
      </c>
      <c r="B27877" s="2">
        <v>5.979006</v>
      </c>
      <c r="C27877" s="3">
        <v>2203</v>
      </c>
      <c r="D27877" s="4">
        <v>14180</v>
      </c>
      <c r="E27877" t="s">
        <v>13347</v>
      </c>
      <c r="F27877" s="4" t="s">
        <v>13183</v>
      </c>
      <c r="G27877" s="5">
        <v>1485</v>
      </c>
      <c r="H27877" s="6">
        <v>7.4697200000000005E-2</v>
      </c>
      <c r="I27877" s="7">
        <v>44.106999999999999</v>
      </c>
    </row>
    <row r="27878" spans="1:11" x14ac:dyDescent="0.25">
      <c r="A27878">
        <v>98581</v>
      </c>
      <c r="B27878" s="2">
        <v>5.9785969999999997</v>
      </c>
      <c r="C27878" s="3">
        <v>216</v>
      </c>
      <c r="D27878" s="4">
        <v>31020</v>
      </c>
      <c r="E27878" t="s">
        <v>16461</v>
      </c>
      <c r="F27878" s="4" t="s">
        <v>16344</v>
      </c>
      <c r="G27878" s="5">
        <v>216</v>
      </c>
      <c r="H27878" s="6">
        <v>0.10648150000000001</v>
      </c>
      <c r="I27878" s="7">
        <v>38.610999999999997</v>
      </c>
    </row>
    <row r="27879" spans="1:11" x14ac:dyDescent="0.25">
      <c r="A27879">
        <v>67675</v>
      </c>
      <c r="B27879" s="2">
        <v>5.978497</v>
      </c>
      <c r="C27879" s="3">
        <v>254</v>
      </c>
      <c r="E27879" t="s">
        <v>12705</v>
      </c>
      <c r="F27879" s="4" t="s">
        <v>12494</v>
      </c>
      <c r="G27879" s="5">
        <v>202</v>
      </c>
      <c r="H27879" s="6">
        <v>0.14285709999999999</v>
      </c>
      <c r="I27879" s="7">
        <v>32.320999999999998</v>
      </c>
      <c r="J27879" s="2">
        <v>46</v>
      </c>
      <c r="K27879">
        <v>1</v>
      </c>
    </row>
    <row r="27880" spans="1:11" x14ac:dyDescent="0.25">
      <c r="A27880">
        <v>71663</v>
      </c>
      <c r="B27880" s="2">
        <v>5.978351</v>
      </c>
      <c r="C27880" s="3">
        <v>620</v>
      </c>
      <c r="E27880" t="s">
        <v>765</v>
      </c>
      <c r="F27880" s="4" t="s">
        <v>13183</v>
      </c>
      <c r="G27880" s="5">
        <v>409</v>
      </c>
      <c r="H27880" s="6">
        <v>0.1149144</v>
      </c>
      <c r="I27880" s="7">
        <v>37.143000000000001</v>
      </c>
      <c r="J27880" s="2">
        <v>57</v>
      </c>
      <c r="K27880">
        <v>1</v>
      </c>
    </row>
    <row r="27881" spans="1:11" x14ac:dyDescent="0.25">
      <c r="A27881">
        <v>74883</v>
      </c>
      <c r="B27881" s="2">
        <v>5.9778529999999996</v>
      </c>
      <c r="C27881" s="3">
        <v>2489</v>
      </c>
      <c r="E27881" t="s">
        <v>13729</v>
      </c>
      <c r="F27881" s="4" t="s">
        <v>13462</v>
      </c>
      <c r="G27881" s="5">
        <v>1671</v>
      </c>
      <c r="H27881" s="6">
        <v>0.1083184</v>
      </c>
      <c r="I27881" s="7">
        <v>38.280999999999999</v>
      </c>
    </row>
    <row r="27882" spans="1:11" x14ac:dyDescent="0.25">
      <c r="A27882">
        <v>26739</v>
      </c>
      <c r="B27882" s="2">
        <v>5.9773170000000002</v>
      </c>
      <c r="C27882" s="3">
        <v>708</v>
      </c>
      <c r="E27882" t="s">
        <v>5617</v>
      </c>
      <c r="F27882" s="4" t="s">
        <v>5144</v>
      </c>
      <c r="G27882" s="5">
        <v>573</v>
      </c>
      <c r="H27882" s="6">
        <v>3.8394400000000002E-2</v>
      </c>
      <c r="I27882" s="7">
        <v>50.341000000000001</v>
      </c>
    </row>
    <row r="27883" spans="1:11" x14ac:dyDescent="0.25">
      <c r="A27883">
        <v>35447</v>
      </c>
      <c r="B27883" s="2">
        <v>5.9766060000000003</v>
      </c>
      <c r="C27883" s="3">
        <v>3253</v>
      </c>
      <c r="D27883" s="4">
        <v>46220</v>
      </c>
      <c r="E27883" t="s">
        <v>4846</v>
      </c>
      <c r="F27883" s="4" t="s">
        <v>7027</v>
      </c>
      <c r="G27883" s="5">
        <v>2403</v>
      </c>
      <c r="H27883" s="6">
        <v>9.1968400000000006E-2</v>
      </c>
      <c r="I27883" s="7">
        <v>41.08</v>
      </c>
    </row>
    <row r="27884" spans="1:11" x14ac:dyDescent="0.25">
      <c r="A27884">
        <v>28344</v>
      </c>
      <c r="B27884" s="2">
        <v>5.9755320000000003</v>
      </c>
      <c r="C27884" s="3">
        <v>3473</v>
      </c>
      <c r="E27884" t="s">
        <v>5914</v>
      </c>
      <c r="F27884" s="4" t="s">
        <v>5642</v>
      </c>
      <c r="G27884" s="5">
        <v>2092</v>
      </c>
      <c r="H27884" s="6">
        <v>7.4091799999999999E-2</v>
      </c>
      <c r="I27884" s="7">
        <v>44.167000000000002</v>
      </c>
      <c r="J27884" s="2">
        <v>66</v>
      </c>
      <c r="K27884">
        <v>1</v>
      </c>
    </row>
    <row r="27885" spans="1:11" x14ac:dyDescent="0.25">
      <c r="A27885">
        <v>75974</v>
      </c>
      <c r="B27885" s="2">
        <v>5.9746129999999997</v>
      </c>
      <c r="C27885" s="3">
        <v>2934</v>
      </c>
      <c r="E27885" t="s">
        <v>13883</v>
      </c>
      <c r="F27885" s="4" t="s">
        <v>13752</v>
      </c>
      <c r="G27885" s="5">
        <v>1751</v>
      </c>
      <c r="H27885" s="6">
        <v>0.1073672</v>
      </c>
      <c r="I27885" s="7">
        <v>38.408999999999999</v>
      </c>
    </row>
    <row r="27886" spans="1:11" x14ac:dyDescent="0.25">
      <c r="A27886">
        <v>64453</v>
      </c>
      <c r="B27886" s="2">
        <v>5.9741600000000004</v>
      </c>
      <c r="C27886" s="3">
        <v>164</v>
      </c>
      <c r="E27886" t="s">
        <v>12271</v>
      </c>
      <c r="F27886" s="4" t="s">
        <v>12102</v>
      </c>
      <c r="G27886" s="5">
        <v>138</v>
      </c>
      <c r="H27886" s="6">
        <v>0.1007194</v>
      </c>
      <c r="I27886" s="7">
        <v>39.554000000000002</v>
      </c>
    </row>
    <row r="27887" spans="1:11" x14ac:dyDescent="0.25">
      <c r="A27887">
        <v>90280</v>
      </c>
      <c r="B27887" s="2">
        <v>5.9604980000000003</v>
      </c>
      <c r="C27887" s="3">
        <v>95514</v>
      </c>
      <c r="D27887" s="4">
        <v>31080</v>
      </c>
      <c r="E27887" t="s">
        <v>15382</v>
      </c>
      <c r="F27887" s="4" t="s">
        <v>15368</v>
      </c>
      <c r="G27887" s="5">
        <v>56949</v>
      </c>
      <c r="H27887" s="6">
        <v>6.9483199999999995E-2</v>
      </c>
      <c r="I27887" s="7">
        <v>44.947000000000003</v>
      </c>
      <c r="J27887" s="2">
        <v>45.428600000000003</v>
      </c>
      <c r="K27887">
        <v>7</v>
      </c>
    </row>
    <row r="27888" spans="1:11" x14ac:dyDescent="0.25">
      <c r="A27888">
        <v>34741</v>
      </c>
      <c r="B27888" s="2">
        <v>5.9402090000000003</v>
      </c>
      <c r="C27888" s="3">
        <v>43398</v>
      </c>
      <c r="D27888" s="4">
        <v>36740</v>
      </c>
      <c r="E27888" t="s">
        <v>7011</v>
      </c>
      <c r="F27888" s="4" t="s">
        <v>6689</v>
      </c>
      <c r="G27888" s="5">
        <v>27826</v>
      </c>
      <c r="H27888" s="6">
        <v>0.13350819999999999</v>
      </c>
      <c r="I27888" s="7">
        <v>33.880000000000003</v>
      </c>
      <c r="J27888" s="2">
        <v>53.5</v>
      </c>
      <c r="K27888">
        <v>4</v>
      </c>
    </row>
    <row r="27889" spans="1:11" x14ac:dyDescent="0.25">
      <c r="A27889">
        <v>71943</v>
      </c>
      <c r="B27889" s="2">
        <v>5.9327329999999998</v>
      </c>
      <c r="C27889" s="3">
        <v>4986</v>
      </c>
      <c r="E27889" t="s">
        <v>1419</v>
      </c>
      <c r="F27889" s="4" t="s">
        <v>13183</v>
      </c>
      <c r="G27889" s="5">
        <v>3411</v>
      </c>
      <c r="H27889" s="6">
        <v>0.13188749999999999</v>
      </c>
      <c r="I27889" s="7">
        <v>34.158000000000001</v>
      </c>
    </row>
    <row r="27890" spans="1:11" x14ac:dyDescent="0.25">
      <c r="A27890">
        <v>71832</v>
      </c>
      <c r="B27890" s="2">
        <v>5.9303330000000001</v>
      </c>
      <c r="C27890" s="3">
        <v>10918</v>
      </c>
      <c r="E27890" t="s">
        <v>13210</v>
      </c>
      <c r="F27890" s="4" t="s">
        <v>13183</v>
      </c>
      <c r="G27890" s="5">
        <v>6618</v>
      </c>
      <c r="H27890" s="6">
        <v>9.3683900000000001E-2</v>
      </c>
      <c r="I27890" s="7">
        <v>40.759</v>
      </c>
      <c r="J27890" s="2">
        <v>44</v>
      </c>
      <c r="K27890">
        <v>1</v>
      </c>
    </row>
    <row r="27891" spans="1:11" x14ac:dyDescent="0.25">
      <c r="A27891">
        <v>25019</v>
      </c>
      <c r="B27891" s="2">
        <v>5.9286839999999996</v>
      </c>
      <c r="C27891" s="3">
        <v>365</v>
      </c>
      <c r="D27891" s="4">
        <v>16620</v>
      </c>
      <c r="E27891" t="s">
        <v>5229</v>
      </c>
      <c r="F27891" s="4" t="s">
        <v>5144</v>
      </c>
      <c r="G27891" s="5">
        <v>272</v>
      </c>
      <c r="H27891" s="6">
        <v>5.1470599999999998E-2</v>
      </c>
      <c r="I27891" s="7">
        <v>48.036000000000001</v>
      </c>
    </row>
    <row r="27892" spans="1:11" x14ac:dyDescent="0.25">
      <c r="A27892">
        <v>49312</v>
      </c>
      <c r="B27892" s="2">
        <v>5.9285620000000003</v>
      </c>
      <c r="C27892" s="3">
        <v>239</v>
      </c>
      <c r="E27892" t="s">
        <v>9367</v>
      </c>
      <c r="F27892" s="4" t="s">
        <v>9106</v>
      </c>
      <c r="G27892" s="5">
        <v>236</v>
      </c>
      <c r="H27892" s="6">
        <v>7.6271199999999997E-2</v>
      </c>
      <c r="I27892" s="7">
        <v>43.75</v>
      </c>
    </row>
    <row r="27893" spans="1:11" x14ac:dyDescent="0.25">
      <c r="A27893">
        <v>57356</v>
      </c>
      <c r="B27893" s="2">
        <v>5.9282680000000001</v>
      </c>
      <c r="C27893" s="3">
        <v>1904</v>
      </c>
      <c r="E27893" t="s">
        <v>10948</v>
      </c>
      <c r="F27893" s="4" t="s">
        <v>10877</v>
      </c>
      <c r="G27893" s="5">
        <v>989</v>
      </c>
      <c r="H27893" s="6">
        <v>0.15773509999999999</v>
      </c>
      <c r="I27893" s="7">
        <v>29.670999999999999</v>
      </c>
    </row>
    <row r="27894" spans="1:11" x14ac:dyDescent="0.25">
      <c r="A27894">
        <v>17021</v>
      </c>
      <c r="B27894" s="2">
        <v>5.9278680000000001</v>
      </c>
      <c r="C27894" s="3">
        <v>856</v>
      </c>
      <c r="E27894" t="s">
        <v>3675</v>
      </c>
      <c r="F27894" s="4" t="s">
        <v>3003</v>
      </c>
      <c r="G27894" s="5">
        <v>680</v>
      </c>
      <c r="H27894" s="6">
        <v>5.7268699999999999E-2</v>
      </c>
      <c r="I27894" s="7">
        <v>47.030999999999999</v>
      </c>
    </row>
    <row r="27895" spans="1:11" x14ac:dyDescent="0.25">
      <c r="A27895">
        <v>93930</v>
      </c>
      <c r="B27895" s="2">
        <v>5.9255420000000001</v>
      </c>
      <c r="C27895" s="3">
        <v>16843</v>
      </c>
      <c r="D27895" s="4">
        <v>41500</v>
      </c>
      <c r="E27895" t="s">
        <v>12274</v>
      </c>
      <c r="F27895" s="4" t="s">
        <v>15368</v>
      </c>
      <c r="G27895" s="5">
        <v>9041</v>
      </c>
      <c r="H27895" s="6">
        <v>7.3324500000000001E-2</v>
      </c>
      <c r="I27895" s="7">
        <v>44.253999999999998</v>
      </c>
      <c r="J27895" s="2">
        <v>75</v>
      </c>
      <c r="K27895">
        <v>2</v>
      </c>
    </row>
    <row r="27896" spans="1:11" x14ac:dyDescent="0.25">
      <c r="A27896">
        <v>32427</v>
      </c>
      <c r="B27896" s="2">
        <v>5.9231920000000002</v>
      </c>
      <c r="C27896" s="3">
        <v>1064</v>
      </c>
      <c r="E27896" t="s">
        <v>6771</v>
      </c>
      <c r="F27896" s="4" t="s">
        <v>6689</v>
      </c>
      <c r="G27896" s="5">
        <v>778</v>
      </c>
      <c r="H27896" s="6">
        <v>4.3645700000000003E-2</v>
      </c>
      <c r="I27896" s="7">
        <v>49.375</v>
      </c>
    </row>
    <row r="27897" spans="1:11" x14ac:dyDescent="0.25">
      <c r="A27897">
        <v>61470</v>
      </c>
      <c r="B27897" s="2">
        <v>5.9229070000000004</v>
      </c>
      <c r="C27897" s="3">
        <v>676</v>
      </c>
      <c r="D27897" s="4">
        <v>31380</v>
      </c>
      <c r="E27897" t="s">
        <v>9653</v>
      </c>
      <c r="F27897" s="4" t="s">
        <v>11490</v>
      </c>
      <c r="G27897" s="5">
        <v>407</v>
      </c>
      <c r="H27897" s="6">
        <v>7.6167100000000001E-2</v>
      </c>
      <c r="I27897" s="7">
        <v>43.75</v>
      </c>
    </row>
    <row r="27898" spans="1:11" x14ac:dyDescent="0.25">
      <c r="A27898">
        <v>72128</v>
      </c>
      <c r="B27898" s="2">
        <v>5.9226749999999999</v>
      </c>
      <c r="C27898" s="3">
        <v>853</v>
      </c>
      <c r="D27898" s="4">
        <v>30780</v>
      </c>
      <c r="E27898" t="s">
        <v>13284</v>
      </c>
      <c r="F27898" s="4" t="s">
        <v>13183</v>
      </c>
      <c r="G27898" s="5">
        <v>561</v>
      </c>
      <c r="H27898" s="6">
        <v>9.7864800000000002E-2</v>
      </c>
      <c r="I27898" s="7">
        <v>40</v>
      </c>
      <c r="J27898" s="2">
        <v>62</v>
      </c>
      <c r="K27898">
        <v>1</v>
      </c>
    </row>
    <row r="27899" spans="1:11" x14ac:dyDescent="0.25">
      <c r="A27899">
        <v>74844</v>
      </c>
      <c r="B27899" s="2">
        <v>5.9224959999999998</v>
      </c>
      <c r="C27899" s="3">
        <v>342</v>
      </c>
      <c r="D27899" s="4">
        <v>10220</v>
      </c>
      <c r="E27899" t="s">
        <v>13716</v>
      </c>
      <c r="F27899" s="4" t="s">
        <v>13462</v>
      </c>
      <c r="G27899" s="5">
        <v>190</v>
      </c>
      <c r="H27899" s="6">
        <v>9.42408E-2</v>
      </c>
      <c r="I27899" s="7">
        <v>40.625</v>
      </c>
    </row>
    <row r="27900" spans="1:11" x14ac:dyDescent="0.25">
      <c r="A27900">
        <v>69340</v>
      </c>
      <c r="B27900" s="2">
        <v>5.9224189999999997</v>
      </c>
      <c r="C27900" s="3">
        <v>196</v>
      </c>
      <c r="E27900" t="s">
        <v>884</v>
      </c>
      <c r="F27900" s="4" t="s">
        <v>12738</v>
      </c>
      <c r="G27900" s="5">
        <v>126</v>
      </c>
      <c r="H27900" s="6">
        <v>1.5873000000000002E-2</v>
      </c>
      <c r="I27900" s="7">
        <v>54.167000000000002</v>
      </c>
    </row>
    <row r="27901" spans="1:11" x14ac:dyDescent="0.25">
      <c r="A27901">
        <v>29545</v>
      </c>
      <c r="B27901" s="2">
        <v>5.9221130000000004</v>
      </c>
      <c r="C27901" s="3">
        <v>2066</v>
      </c>
      <c r="D27901" s="4">
        <v>34820</v>
      </c>
      <c r="E27901" t="s">
        <v>6261</v>
      </c>
      <c r="F27901" s="4" t="s">
        <v>6130</v>
      </c>
      <c r="G27901" s="5">
        <v>1149</v>
      </c>
      <c r="H27901" s="6">
        <v>8.1810300000000002E-2</v>
      </c>
      <c r="I27901" s="7">
        <v>42.765000000000001</v>
      </c>
      <c r="J27901" s="2">
        <v>52</v>
      </c>
      <c r="K27901">
        <v>1</v>
      </c>
    </row>
    <row r="27902" spans="1:11" x14ac:dyDescent="0.25">
      <c r="A27902">
        <v>38553</v>
      </c>
      <c r="B27902" s="2">
        <v>5.9214659999999997</v>
      </c>
      <c r="C27902" s="3">
        <v>2401</v>
      </c>
      <c r="E27902" t="s">
        <v>7617</v>
      </c>
      <c r="F27902" s="4" t="s">
        <v>7348</v>
      </c>
      <c r="G27902" s="5">
        <v>1547</v>
      </c>
      <c r="H27902" s="6">
        <v>7.4337399999999998E-2</v>
      </c>
      <c r="I27902" s="7">
        <v>44.051000000000002</v>
      </c>
    </row>
    <row r="27903" spans="1:11" x14ac:dyDescent="0.25">
      <c r="A27903">
        <v>16656</v>
      </c>
      <c r="B27903" s="2">
        <v>5.9208350000000003</v>
      </c>
      <c r="C27903" s="3">
        <v>1473</v>
      </c>
      <c r="D27903" s="4">
        <v>20180</v>
      </c>
      <c r="E27903" t="s">
        <v>3548</v>
      </c>
      <c r="F27903" s="4" t="s">
        <v>3003</v>
      </c>
      <c r="G27903" s="5">
        <v>1090</v>
      </c>
      <c r="H27903" s="6">
        <v>7.8826800000000002E-2</v>
      </c>
      <c r="I27903" s="7">
        <v>43.268999999999998</v>
      </c>
      <c r="J27903" s="2">
        <v>67</v>
      </c>
      <c r="K27903">
        <v>1</v>
      </c>
    </row>
    <row r="27904" spans="1:11" x14ac:dyDescent="0.25">
      <c r="A27904">
        <v>32798</v>
      </c>
      <c r="B27904" s="2">
        <v>5.9200350000000004</v>
      </c>
      <c r="C27904" s="3">
        <v>2517</v>
      </c>
      <c r="D27904" s="4">
        <v>36740</v>
      </c>
      <c r="E27904" t="s">
        <v>6844</v>
      </c>
      <c r="F27904" s="4" t="s">
        <v>6689</v>
      </c>
      <c r="G27904" s="5">
        <v>2253</v>
      </c>
      <c r="H27904" s="6">
        <v>0.1047492</v>
      </c>
      <c r="I27904" s="7">
        <v>38.786000000000001</v>
      </c>
    </row>
    <row r="27905" spans="1:11" x14ac:dyDescent="0.25">
      <c r="A27905">
        <v>72640</v>
      </c>
      <c r="B27905" s="2">
        <v>5.9194420000000001</v>
      </c>
      <c r="C27905" s="3">
        <v>287</v>
      </c>
      <c r="D27905" s="4">
        <v>25460</v>
      </c>
      <c r="E27905" t="s">
        <v>13409</v>
      </c>
      <c r="F27905" s="4" t="s">
        <v>13183</v>
      </c>
      <c r="G27905" s="5">
        <v>230</v>
      </c>
      <c r="H27905" s="6">
        <v>9.5652200000000007E-2</v>
      </c>
      <c r="I27905" s="7">
        <v>40.356999999999999</v>
      </c>
    </row>
    <row r="27906" spans="1:11" x14ac:dyDescent="0.25">
      <c r="A27906">
        <v>29138</v>
      </c>
      <c r="B27906" s="2">
        <v>5.9176469999999997</v>
      </c>
      <c r="C27906" s="3">
        <v>11239</v>
      </c>
      <c r="D27906" s="4">
        <v>17900</v>
      </c>
      <c r="E27906" t="s">
        <v>4830</v>
      </c>
      <c r="F27906" s="4" t="s">
        <v>6130</v>
      </c>
      <c r="G27906" s="5">
        <v>7265</v>
      </c>
      <c r="H27906" s="6">
        <v>9.3036099999999997E-2</v>
      </c>
      <c r="I27906" s="7">
        <v>40.808999999999997</v>
      </c>
    </row>
    <row r="27907" spans="1:11" x14ac:dyDescent="0.25">
      <c r="A27907">
        <v>33838</v>
      </c>
      <c r="B27907" s="2">
        <v>5.915311</v>
      </c>
      <c r="C27907" s="3">
        <v>3607</v>
      </c>
      <c r="D27907" s="4">
        <v>29460</v>
      </c>
      <c r="E27907" t="s">
        <v>2964</v>
      </c>
      <c r="F27907" s="4" t="s">
        <v>6689</v>
      </c>
      <c r="G27907" s="5">
        <v>2490</v>
      </c>
      <c r="H27907" s="6">
        <v>9.5544000000000004E-2</v>
      </c>
      <c r="I27907" s="7">
        <v>40.372999999999998</v>
      </c>
    </row>
    <row r="27908" spans="1:11" x14ac:dyDescent="0.25">
      <c r="A27908">
        <v>72112</v>
      </c>
      <c r="B27908" s="2">
        <v>5.9127749999999999</v>
      </c>
      <c r="C27908" s="3">
        <v>11416</v>
      </c>
      <c r="E27908" t="s">
        <v>489</v>
      </c>
      <c r="F27908" s="4" t="s">
        <v>13183</v>
      </c>
      <c r="G27908" s="5">
        <v>8109</v>
      </c>
      <c r="H27908" s="6">
        <v>9.4327999999999995E-2</v>
      </c>
      <c r="I27908" s="7">
        <v>40.576999999999998</v>
      </c>
      <c r="J27908" s="2">
        <v>47</v>
      </c>
      <c r="K27908">
        <v>1</v>
      </c>
    </row>
    <row r="27909" spans="1:11" x14ac:dyDescent="0.25">
      <c r="A27909">
        <v>29702</v>
      </c>
      <c r="B27909" s="2">
        <v>5.9093239999999998</v>
      </c>
      <c r="C27909" s="3">
        <v>9571</v>
      </c>
      <c r="D27909" s="4">
        <v>23500</v>
      </c>
      <c r="E27909" t="s">
        <v>4948</v>
      </c>
      <c r="F27909" s="4" t="s">
        <v>6130</v>
      </c>
      <c r="G27909" s="5">
        <v>6307</v>
      </c>
      <c r="H27909" s="6">
        <v>8.2448099999999996E-2</v>
      </c>
      <c r="I27909" s="7">
        <v>42.625</v>
      </c>
    </row>
    <row r="27910" spans="1:11" x14ac:dyDescent="0.25">
      <c r="A27910">
        <v>2907</v>
      </c>
      <c r="B27910" s="2">
        <v>5.9038110000000001</v>
      </c>
      <c r="C27910" s="3">
        <v>27732</v>
      </c>
      <c r="D27910" s="4">
        <v>39300</v>
      </c>
      <c r="E27910" t="s">
        <v>512</v>
      </c>
      <c r="F27910" s="4" t="s">
        <v>466</v>
      </c>
      <c r="G27910" s="5">
        <v>16732</v>
      </c>
      <c r="H27910" s="6">
        <v>0.14439399999999999</v>
      </c>
      <c r="I27910" s="7">
        <v>31.919</v>
      </c>
      <c r="J27910" s="2">
        <v>46</v>
      </c>
      <c r="K27910">
        <v>7</v>
      </c>
    </row>
    <row r="27911" spans="1:11" x14ac:dyDescent="0.25">
      <c r="A27911">
        <v>25637</v>
      </c>
      <c r="B27911" s="2">
        <v>5.8996700000000004</v>
      </c>
      <c r="C27911" s="3">
        <v>777</v>
      </c>
      <c r="D27911" s="4">
        <v>30880</v>
      </c>
      <c r="E27911" t="s">
        <v>5383</v>
      </c>
      <c r="F27911" s="4" t="s">
        <v>5144</v>
      </c>
      <c r="G27911" s="5">
        <v>568</v>
      </c>
      <c r="H27911" s="6">
        <v>7.74648E-2</v>
      </c>
      <c r="I27911" s="7">
        <v>43.481999999999999</v>
      </c>
    </row>
    <row r="27912" spans="1:11" x14ac:dyDescent="0.25">
      <c r="A27912">
        <v>28501</v>
      </c>
      <c r="B27912" s="2">
        <v>5.8962430000000001</v>
      </c>
      <c r="C27912" s="3">
        <v>20441</v>
      </c>
      <c r="D27912" s="4">
        <v>28820</v>
      </c>
      <c r="E27912" t="s">
        <v>5983</v>
      </c>
      <c r="F27912" s="4" t="s">
        <v>5642</v>
      </c>
      <c r="G27912" s="5">
        <v>13748</v>
      </c>
      <c r="H27912" s="6">
        <v>0.11731759999999999</v>
      </c>
      <c r="I27912" s="7">
        <v>36.581000000000003</v>
      </c>
      <c r="J27912" s="2">
        <v>52.5</v>
      </c>
      <c r="K27912">
        <v>4</v>
      </c>
    </row>
    <row r="27913" spans="1:11" x14ac:dyDescent="0.25">
      <c r="A27913">
        <v>66541</v>
      </c>
      <c r="B27913" s="2">
        <v>5.8929020000000003</v>
      </c>
      <c r="C27913" s="3">
        <v>259</v>
      </c>
      <c r="E27913" t="s">
        <v>5705</v>
      </c>
      <c r="F27913" s="4" t="s">
        <v>12494</v>
      </c>
      <c r="G27913" s="5">
        <v>210</v>
      </c>
      <c r="H27913" s="6">
        <v>7.5829400000000005E-2</v>
      </c>
      <c r="I27913" s="7">
        <v>43.75</v>
      </c>
    </row>
    <row r="27914" spans="1:11" x14ac:dyDescent="0.25">
      <c r="A27914">
        <v>39743</v>
      </c>
      <c r="B27914" s="2">
        <v>5.8926109999999996</v>
      </c>
      <c r="C27914" s="3">
        <v>1735</v>
      </c>
      <c r="D27914" s="4">
        <v>18060</v>
      </c>
      <c r="E27914" t="s">
        <v>5540</v>
      </c>
      <c r="F27914" s="4" t="s">
        <v>7633</v>
      </c>
      <c r="G27914" s="5">
        <v>1011</v>
      </c>
      <c r="H27914" s="6">
        <v>0.15726999999999999</v>
      </c>
      <c r="I27914" s="7">
        <v>29.669</v>
      </c>
    </row>
    <row r="27915" spans="1:11" x14ac:dyDescent="0.25">
      <c r="A27915">
        <v>71961</v>
      </c>
      <c r="B27915" s="2">
        <v>5.892182</v>
      </c>
      <c r="C27915" s="3">
        <v>1159</v>
      </c>
      <c r="E27915" t="s">
        <v>9490</v>
      </c>
      <c r="F27915" s="4" t="s">
        <v>13183</v>
      </c>
      <c r="G27915" s="5">
        <v>782</v>
      </c>
      <c r="H27915" s="6">
        <v>0.1278772</v>
      </c>
      <c r="I27915" s="7">
        <v>34.731999999999999</v>
      </c>
    </row>
    <row r="27916" spans="1:11" x14ac:dyDescent="0.25">
      <c r="A27916">
        <v>25102</v>
      </c>
      <c r="B27916" s="2">
        <v>5.8919499999999996</v>
      </c>
      <c r="C27916" s="3">
        <v>284</v>
      </c>
      <c r="D27916" s="4">
        <v>16620</v>
      </c>
      <c r="E27916" t="s">
        <v>5260</v>
      </c>
      <c r="F27916" s="4" t="s">
        <v>5144</v>
      </c>
      <c r="G27916" s="5">
        <v>185</v>
      </c>
      <c r="H27916" s="6">
        <v>7.5675699999999999E-2</v>
      </c>
      <c r="I27916" s="7">
        <v>43.75</v>
      </c>
    </row>
    <row r="27917" spans="1:11" x14ac:dyDescent="0.25">
      <c r="A27917">
        <v>32332</v>
      </c>
      <c r="B27917" s="2">
        <v>5.8916440000000003</v>
      </c>
      <c r="C27917" s="3">
        <v>1656</v>
      </c>
      <c r="D27917" s="4">
        <v>45220</v>
      </c>
      <c r="E27917" t="s">
        <v>5104</v>
      </c>
      <c r="F27917" s="4" t="s">
        <v>6689</v>
      </c>
      <c r="G27917" s="5">
        <v>1085</v>
      </c>
      <c r="H27917" s="6">
        <v>0.12891340000000001</v>
      </c>
      <c r="I27917" s="7">
        <v>34.545000000000002</v>
      </c>
    </row>
    <row r="27918" spans="1:11" x14ac:dyDescent="0.25">
      <c r="A27918">
        <v>25703</v>
      </c>
      <c r="B27918" s="2">
        <v>5.8908659999999999</v>
      </c>
      <c r="C27918" s="3">
        <v>6684</v>
      </c>
      <c r="D27918" s="4">
        <v>26580</v>
      </c>
      <c r="E27918" t="s">
        <v>46</v>
      </c>
      <c r="F27918" s="4" t="s">
        <v>5144</v>
      </c>
      <c r="G27918" s="5">
        <v>2158</v>
      </c>
      <c r="H27918" s="6">
        <v>0.17508109999999999</v>
      </c>
      <c r="I27918" s="7">
        <v>26.562999999999999</v>
      </c>
    </row>
    <row r="27919" spans="1:11" x14ac:dyDescent="0.25">
      <c r="A27919">
        <v>45695</v>
      </c>
      <c r="B27919" s="2">
        <v>5.890244</v>
      </c>
      <c r="C27919" s="3">
        <v>607</v>
      </c>
      <c r="E27919" t="s">
        <v>8731</v>
      </c>
      <c r="F27919" s="4" t="s">
        <v>8295</v>
      </c>
      <c r="G27919" s="5">
        <v>444</v>
      </c>
      <c r="H27919" s="6">
        <v>7.8828800000000004E-2</v>
      </c>
      <c r="I27919" s="7">
        <v>43.194000000000003</v>
      </c>
    </row>
    <row r="27920" spans="1:11" x14ac:dyDescent="0.25">
      <c r="A27920">
        <v>41232</v>
      </c>
      <c r="B27920" s="2">
        <v>5.8900189999999997</v>
      </c>
      <c r="C27920" s="3">
        <v>829</v>
      </c>
      <c r="E27920" t="s">
        <v>8044</v>
      </c>
      <c r="F27920" s="4" t="s">
        <v>7883</v>
      </c>
      <c r="G27920" s="5">
        <v>500</v>
      </c>
      <c r="H27920" s="6">
        <v>0.14599999999999999</v>
      </c>
      <c r="I27920" s="7">
        <v>31.585000000000001</v>
      </c>
    </row>
    <row r="27921" spans="1:11" x14ac:dyDescent="0.25">
      <c r="A27921">
        <v>65779</v>
      </c>
      <c r="B27921" s="2">
        <v>5.8894849999999996</v>
      </c>
      <c r="C27921" s="3">
        <v>2286</v>
      </c>
      <c r="E27921" t="s">
        <v>3436</v>
      </c>
      <c r="F27921" s="4" t="s">
        <v>12102</v>
      </c>
      <c r="G27921" s="5">
        <v>1730</v>
      </c>
      <c r="H27921" s="6">
        <v>7.9768800000000001E-2</v>
      </c>
      <c r="I27921" s="7">
        <v>43.015999999999998</v>
      </c>
    </row>
    <row r="27922" spans="1:11" x14ac:dyDescent="0.25">
      <c r="A27922">
        <v>15082</v>
      </c>
      <c r="B27922" s="2">
        <v>5.8890500000000001</v>
      </c>
      <c r="C27922" s="3">
        <v>131</v>
      </c>
      <c r="D27922" s="4">
        <v>38300</v>
      </c>
      <c r="E27922" t="s">
        <v>3052</v>
      </c>
      <c r="F27922" s="4" t="s">
        <v>3003</v>
      </c>
      <c r="G27922" s="5">
        <v>92</v>
      </c>
      <c r="H27922" s="6">
        <v>0</v>
      </c>
      <c r="I27922" s="7">
        <v>56.796999999999997</v>
      </c>
    </row>
    <row r="27923" spans="1:11" x14ac:dyDescent="0.25">
      <c r="A27923">
        <v>35063</v>
      </c>
      <c r="B27923" s="2">
        <v>5.8883609999999997</v>
      </c>
      <c r="C27923" s="3">
        <v>3851</v>
      </c>
      <c r="D27923" s="4">
        <v>13820</v>
      </c>
      <c r="E27923" t="s">
        <v>7048</v>
      </c>
      <c r="F27923" s="4" t="s">
        <v>7027</v>
      </c>
      <c r="G27923" s="5">
        <v>2786</v>
      </c>
      <c r="H27923" s="6">
        <v>6.6738400000000003E-2</v>
      </c>
      <c r="I27923" s="7">
        <v>45.264000000000003</v>
      </c>
    </row>
    <row r="27924" spans="1:11" x14ac:dyDescent="0.25">
      <c r="A27924">
        <v>15861</v>
      </c>
      <c r="B27924" s="2">
        <v>5.8876660000000003</v>
      </c>
      <c r="C27924" s="3">
        <v>105</v>
      </c>
      <c r="E27924" t="s">
        <v>3339</v>
      </c>
      <c r="F27924" s="4" t="s">
        <v>3003</v>
      </c>
      <c r="G27924" s="5">
        <v>104</v>
      </c>
      <c r="H27924" s="6">
        <v>0.13333329999999999</v>
      </c>
      <c r="I27924" s="7">
        <v>33.75</v>
      </c>
    </row>
    <row r="27925" spans="1:11" x14ac:dyDescent="0.25">
      <c r="A27925">
        <v>37348</v>
      </c>
      <c r="B27925" s="2">
        <v>5.8874180000000003</v>
      </c>
      <c r="C27925" s="3">
        <v>1291</v>
      </c>
      <c r="E27925" t="s">
        <v>7428</v>
      </c>
      <c r="F27925" s="4" t="s">
        <v>7348</v>
      </c>
      <c r="G27925" s="5">
        <v>929</v>
      </c>
      <c r="H27925" s="6">
        <v>8.39612E-2</v>
      </c>
      <c r="I27925" s="7">
        <v>42.279000000000003</v>
      </c>
    </row>
    <row r="27926" spans="1:11" x14ac:dyDescent="0.25">
      <c r="A27926">
        <v>38915</v>
      </c>
      <c r="B27926" s="2">
        <v>5.8865730000000003</v>
      </c>
      <c r="C27926" s="3">
        <v>3825</v>
      </c>
      <c r="E27926" t="s">
        <v>7716</v>
      </c>
      <c r="F27926" s="4" t="s">
        <v>7633</v>
      </c>
      <c r="G27926" s="5">
        <v>2599</v>
      </c>
      <c r="H27926" s="6">
        <v>0.10615380000000001</v>
      </c>
      <c r="I27926" s="7">
        <v>38.438000000000002</v>
      </c>
    </row>
    <row r="27927" spans="1:11" x14ac:dyDescent="0.25">
      <c r="A27927">
        <v>66773</v>
      </c>
      <c r="B27927" s="2">
        <v>5.8858119999999996</v>
      </c>
      <c r="C27927" s="3">
        <v>896</v>
      </c>
      <c r="E27927" t="s">
        <v>12560</v>
      </c>
      <c r="F27927" s="4" t="s">
        <v>12494</v>
      </c>
      <c r="G27927" s="5">
        <v>582</v>
      </c>
      <c r="H27927" s="6">
        <v>0.1099656</v>
      </c>
      <c r="I27927" s="7">
        <v>37.777999999999999</v>
      </c>
    </row>
    <row r="27928" spans="1:11" x14ac:dyDescent="0.25">
      <c r="A27928">
        <v>78140</v>
      </c>
      <c r="B27928" s="2">
        <v>5.8852159999999998</v>
      </c>
      <c r="C27928" s="3">
        <v>3187</v>
      </c>
      <c r="E27928" t="s">
        <v>14189</v>
      </c>
      <c r="F27928" s="4" t="s">
        <v>13752</v>
      </c>
      <c r="G27928" s="5">
        <v>1914</v>
      </c>
      <c r="H27928" s="6">
        <v>0.1055381</v>
      </c>
      <c r="I27928" s="7">
        <v>38.542000000000002</v>
      </c>
      <c r="J27928" s="2">
        <v>26</v>
      </c>
      <c r="K27928">
        <v>1</v>
      </c>
    </row>
    <row r="27929" spans="1:11" x14ac:dyDescent="0.25">
      <c r="A27929">
        <v>79350</v>
      </c>
      <c r="B27929" s="2">
        <v>5.8847199999999997</v>
      </c>
      <c r="C27929" s="3">
        <v>270</v>
      </c>
      <c r="D27929" s="4">
        <v>31180</v>
      </c>
      <c r="E27929" t="s">
        <v>14400</v>
      </c>
      <c r="F27929" s="4" t="s">
        <v>13752</v>
      </c>
      <c r="G27929" s="5">
        <v>164</v>
      </c>
      <c r="H27929" s="6">
        <v>9.14634E-2</v>
      </c>
      <c r="I27929" s="7">
        <v>40.972000000000001</v>
      </c>
    </row>
    <row r="27930" spans="1:11" x14ac:dyDescent="0.25">
      <c r="A27930">
        <v>25036</v>
      </c>
      <c r="B27930" s="2">
        <v>5.884417</v>
      </c>
      <c r="C27930" s="3">
        <v>1276</v>
      </c>
      <c r="D27930" s="4">
        <v>13220</v>
      </c>
      <c r="E27930" t="s">
        <v>5238</v>
      </c>
      <c r="F27930" s="4" t="s">
        <v>5144</v>
      </c>
      <c r="G27930" s="5">
        <v>1106</v>
      </c>
      <c r="H27930" s="6">
        <v>9.0334000000000005E-3</v>
      </c>
      <c r="I27930" s="7">
        <v>55.216000000000001</v>
      </c>
      <c r="J27930" s="2">
        <v>54</v>
      </c>
      <c r="K27930">
        <v>1</v>
      </c>
    </row>
    <row r="27931" spans="1:11" x14ac:dyDescent="0.25">
      <c r="A27931">
        <v>30816</v>
      </c>
      <c r="B27931" s="2">
        <v>5.883775</v>
      </c>
      <c r="C27931" s="3">
        <v>2244</v>
      </c>
      <c r="D27931" s="4">
        <v>12260</v>
      </c>
      <c r="E27931" t="s">
        <v>4930</v>
      </c>
      <c r="F27931" s="4" t="s">
        <v>6363</v>
      </c>
      <c r="G27931" s="5">
        <v>1565</v>
      </c>
      <c r="H27931" s="6">
        <v>6.1341899999999998E-2</v>
      </c>
      <c r="I27931" s="7">
        <v>46.171999999999997</v>
      </c>
    </row>
    <row r="27932" spans="1:11" x14ac:dyDescent="0.25">
      <c r="A27932">
        <v>4475</v>
      </c>
      <c r="B27932" s="2">
        <v>5.883318</v>
      </c>
      <c r="C27932" s="3">
        <v>462</v>
      </c>
      <c r="D27932" s="4">
        <v>12620</v>
      </c>
      <c r="E27932" t="s">
        <v>848</v>
      </c>
      <c r="F27932" s="4" t="s">
        <v>701</v>
      </c>
      <c r="G27932" s="5">
        <v>342</v>
      </c>
      <c r="H27932" s="6">
        <v>7.8947400000000001E-2</v>
      </c>
      <c r="I27932" s="7">
        <v>43.125</v>
      </c>
    </row>
    <row r="27933" spans="1:11" x14ac:dyDescent="0.25">
      <c r="A27933">
        <v>31083</v>
      </c>
      <c r="B27933" s="2">
        <v>5.8831959999999999</v>
      </c>
      <c r="C27933" s="3">
        <v>241</v>
      </c>
      <c r="E27933" t="s">
        <v>1251</v>
      </c>
      <c r="F27933" s="4" t="s">
        <v>6363</v>
      </c>
      <c r="G27933" s="5">
        <v>168</v>
      </c>
      <c r="H27933" s="6">
        <v>3.5503E-2</v>
      </c>
      <c r="I27933" s="7">
        <v>50.625</v>
      </c>
    </row>
    <row r="27934" spans="1:11" x14ac:dyDescent="0.25">
      <c r="A27934">
        <v>29426</v>
      </c>
      <c r="B27934" s="2">
        <v>5.8828610000000001</v>
      </c>
      <c r="C27934" s="3">
        <v>1524</v>
      </c>
      <c r="D27934" s="4">
        <v>16700</v>
      </c>
      <c r="E27934" t="s">
        <v>6222</v>
      </c>
      <c r="F27934" s="4" t="s">
        <v>6130</v>
      </c>
      <c r="G27934" s="5">
        <v>1231</v>
      </c>
      <c r="H27934" s="6">
        <v>9.2532500000000004E-2</v>
      </c>
      <c r="I27934" s="7">
        <v>40.768999999999998</v>
      </c>
    </row>
    <row r="27935" spans="1:11" x14ac:dyDescent="0.25">
      <c r="A27935">
        <v>31550</v>
      </c>
      <c r="B27935" s="2">
        <v>5.8824569999999996</v>
      </c>
      <c r="C27935" s="3">
        <v>726</v>
      </c>
      <c r="D27935" s="4">
        <v>48180</v>
      </c>
      <c r="E27935" t="s">
        <v>3242</v>
      </c>
      <c r="F27935" s="4" t="s">
        <v>6363</v>
      </c>
      <c r="G27935" s="5">
        <v>456</v>
      </c>
      <c r="H27935" s="6">
        <v>0.1184211</v>
      </c>
      <c r="I27935" s="7">
        <v>36.292999999999999</v>
      </c>
    </row>
    <row r="27936" spans="1:11" x14ac:dyDescent="0.25">
      <c r="A27936">
        <v>48745</v>
      </c>
      <c r="B27936" s="2">
        <v>5.8821099999999999</v>
      </c>
      <c r="C27936" s="3">
        <v>1373</v>
      </c>
      <c r="E27936" t="s">
        <v>9251</v>
      </c>
      <c r="F27936" s="4" t="s">
        <v>9106</v>
      </c>
      <c r="G27936" s="5">
        <v>991</v>
      </c>
      <c r="H27936" s="6">
        <v>3.83065E-2</v>
      </c>
      <c r="I27936" s="7">
        <v>50.134</v>
      </c>
    </row>
    <row r="27937" spans="1:11" x14ac:dyDescent="0.25">
      <c r="A27937">
        <v>36047</v>
      </c>
      <c r="B27937" s="2">
        <v>5.8816430000000004</v>
      </c>
      <c r="C27937" s="3">
        <v>1253</v>
      </c>
      <c r="D27937" s="4">
        <v>33860</v>
      </c>
      <c r="E27937" t="s">
        <v>7198</v>
      </c>
      <c r="F27937" s="4" t="s">
        <v>7027</v>
      </c>
      <c r="G27937" s="5">
        <v>959</v>
      </c>
      <c r="H27937" s="6">
        <v>0.109375</v>
      </c>
      <c r="I27937" s="7">
        <v>37.847000000000001</v>
      </c>
    </row>
    <row r="27938" spans="1:11" x14ac:dyDescent="0.25">
      <c r="A27938">
        <v>67047</v>
      </c>
      <c r="B27938" s="2">
        <v>5.8812680000000004</v>
      </c>
      <c r="C27938" s="3">
        <v>823</v>
      </c>
      <c r="E27938" t="s">
        <v>443</v>
      </c>
      <c r="F27938" s="4" t="s">
        <v>12494</v>
      </c>
      <c r="G27938" s="5">
        <v>614</v>
      </c>
      <c r="H27938" s="6">
        <v>9.7719899999999998E-2</v>
      </c>
      <c r="I27938" s="7">
        <v>39.860999999999997</v>
      </c>
    </row>
    <row r="27939" spans="1:11" x14ac:dyDescent="0.25">
      <c r="A27939">
        <v>38342</v>
      </c>
      <c r="B27939" s="2">
        <v>5.880916</v>
      </c>
      <c r="C27939" s="3">
        <v>1269</v>
      </c>
      <c r="E27939" t="s">
        <v>7568</v>
      </c>
      <c r="F27939" s="4" t="s">
        <v>7348</v>
      </c>
      <c r="G27939" s="5">
        <v>861</v>
      </c>
      <c r="H27939" s="6">
        <v>0.1080139</v>
      </c>
      <c r="I27939" s="7">
        <v>38.079000000000001</v>
      </c>
    </row>
    <row r="27940" spans="1:11" x14ac:dyDescent="0.25">
      <c r="A27940">
        <v>38748</v>
      </c>
      <c r="B27940" s="2">
        <v>5.880071</v>
      </c>
      <c r="C27940" s="3">
        <v>4209</v>
      </c>
      <c r="D27940" s="4">
        <v>24740</v>
      </c>
      <c r="E27940" t="s">
        <v>7680</v>
      </c>
      <c r="F27940" s="4" t="s">
        <v>7633</v>
      </c>
      <c r="G27940" s="5">
        <v>2673</v>
      </c>
      <c r="H27940" s="6">
        <v>0.15974559999999999</v>
      </c>
      <c r="I27940" s="7">
        <v>29.138999999999999</v>
      </c>
    </row>
    <row r="27941" spans="1:11" x14ac:dyDescent="0.25">
      <c r="A27941">
        <v>85172</v>
      </c>
      <c r="B27941" s="2">
        <v>5.8792020000000003</v>
      </c>
      <c r="C27941" s="3">
        <v>1248</v>
      </c>
      <c r="D27941" s="4">
        <v>38060</v>
      </c>
      <c r="E27941" t="s">
        <v>5895</v>
      </c>
      <c r="F27941" s="4" t="s">
        <v>14962</v>
      </c>
      <c r="G27941" s="5">
        <v>955</v>
      </c>
      <c r="H27941" s="6">
        <v>3.0334699999999999E-2</v>
      </c>
      <c r="I27941" s="7">
        <v>51.5</v>
      </c>
    </row>
    <row r="27942" spans="1:11" x14ac:dyDescent="0.25">
      <c r="A27942">
        <v>4414</v>
      </c>
      <c r="B27942" s="2">
        <v>5.8787640000000003</v>
      </c>
      <c r="C27942" s="3">
        <v>1085</v>
      </c>
      <c r="E27942" t="s">
        <v>819</v>
      </c>
      <c r="F27942" s="4" t="s">
        <v>701</v>
      </c>
      <c r="G27942" s="5">
        <v>865</v>
      </c>
      <c r="H27942" s="6">
        <v>9.3641600000000005E-2</v>
      </c>
      <c r="I27942" s="7">
        <v>40.555999999999997</v>
      </c>
    </row>
    <row r="27943" spans="1:11" x14ac:dyDescent="0.25">
      <c r="A27943">
        <v>43779</v>
      </c>
      <c r="B27943" s="2">
        <v>5.8783789999999998</v>
      </c>
      <c r="C27943" s="3">
        <v>927</v>
      </c>
      <c r="E27943" t="s">
        <v>8445</v>
      </c>
      <c r="F27943" s="4" t="s">
        <v>8295</v>
      </c>
      <c r="G27943" s="5">
        <v>744</v>
      </c>
      <c r="H27943" s="6">
        <v>8.1989199999999998E-2</v>
      </c>
      <c r="I27943" s="7">
        <v>42.569000000000003</v>
      </c>
    </row>
    <row r="27944" spans="1:11" x14ac:dyDescent="0.25">
      <c r="A27944">
        <v>74850</v>
      </c>
      <c r="B27944" s="2">
        <v>5.8781420000000004</v>
      </c>
      <c r="C27944" s="3">
        <v>351</v>
      </c>
      <c r="E27944" t="s">
        <v>3616</v>
      </c>
      <c r="F27944" s="4" t="s">
        <v>13462</v>
      </c>
      <c r="G27944" s="5">
        <v>250</v>
      </c>
      <c r="H27944" s="6">
        <v>5.1999999999999998E-2</v>
      </c>
      <c r="I27944" s="7">
        <v>47.75</v>
      </c>
    </row>
    <row r="27945" spans="1:11" x14ac:dyDescent="0.25">
      <c r="A27945">
        <v>40468</v>
      </c>
      <c r="B27945" s="2">
        <v>5.877745</v>
      </c>
      <c r="C27945" s="3">
        <v>2095</v>
      </c>
      <c r="D27945" s="4">
        <v>19220</v>
      </c>
      <c r="E27945" t="s">
        <v>4636</v>
      </c>
      <c r="F27945" s="4" t="s">
        <v>7883</v>
      </c>
      <c r="G27945" s="5">
        <v>1406</v>
      </c>
      <c r="H27945" s="6">
        <v>0.127221</v>
      </c>
      <c r="I27945" s="7">
        <v>34.75</v>
      </c>
    </row>
    <row r="27946" spans="1:11" x14ac:dyDescent="0.25">
      <c r="A27946">
        <v>85930</v>
      </c>
      <c r="B27946" s="2">
        <v>5.8772900000000003</v>
      </c>
      <c r="C27946" s="3">
        <v>1080</v>
      </c>
      <c r="E27946" t="s">
        <v>15060</v>
      </c>
      <c r="F27946" s="4" t="s">
        <v>14962</v>
      </c>
      <c r="G27946" s="5">
        <v>486</v>
      </c>
      <c r="H27946" s="6">
        <v>9.8765400000000003E-2</v>
      </c>
      <c r="I27946" s="7">
        <v>39.667000000000002</v>
      </c>
    </row>
    <row r="27947" spans="1:11" x14ac:dyDescent="0.25">
      <c r="A27947">
        <v>54645</v>
      </c>
      <c r="B27947" s="2">
        <v>5.8771610000000001</v>
      </c>
      <c r="C27947" s="3">
        <v>70</v>
      </c>
      <c r="E27947" t="s">
        <v>7934</v>
      </c>
      <c r="F27947" s="4" t="s">
        <v>10031</v>
      </c>
      <c r="G27947" s="5">
        <v>50</v>
      </c>
      <c r="H27947" s="6">
        <v>0.04</v>
      </c>
      <c r="I27947" s="7">
        <v>49.820999999999998</v>
      </c>
    </row>
    <row r="27948" spans="1:11" x14ac:dyDescent="0.25">
      <c r="A27948">
        <v>32431</v>
      </c>
      <c r="B27948" s="2">
        <v>5.8764430000000001</v>
      </c>
      <c r="C27948" s="3">
        <v>4153</v>
      </c>
      <c r="E27948" t="s">
        <v>6773</v>
      </c>
      <c r="F27948" s="4" t="s">
        <v>6689</v>
      </c>
      <c r="G27948" s="5">
        <v>2947</v>
      </c>
      <c r="H27948" s="6">
        <v>6.4789700000000006E-2</v>
      </c>
      <c r="I27948" s="7">
        <v>45.531999999999996</v>
      </c>
    </row>
    <row r="27949" spans="1:11" x14ac:dyDescent="0.25">
      <c r="A27949">
        <v>71350</v>
      </c>
      <c r="B27949" s="2">
        <v>5.8750210000000003</v>
      </c>
      <c r="C27949" s="3">
        <v>4256</v>
      </c>
      <c r="E27949" t="s">
        <v>13148</v>
      </c>
      <c r="F27949" s="4" t="s">
        <v>12927</v>
      </c>
      <c r="G27949" s="5">
        <v>2992</v>
      </c>
      <c r="H27949" s="6">
        <v>0.10160429999999999</v>
      </c>
      <c r="I27949" s="7">
        <v>39.155999999999999</v>
      </c>
    </row>
    <row r="27950" spans="1:11" x14ac:dyDescent="0.25">
      <c r="A27950">
        <v>16621</v>
      </c>
      <c r="B27950" s="2">
        <v>5.8741880000000002</v>
      </c>
      <c r="C27950" s="3">
        <v>619</v>
      </c>
      <c r="D27950" s="4">
        <v>26500</v>
      </c>
      <c r="E27950" t="s">
        <v>3527</v>
      </c>
      <c r="F27950" s="4" t="s">
        <v>3003</v>
      </c>
      <c r="G27950" s="5">
        <v>490</v>
      </c>
      <c r="H27950" s="6">
        <v>4.2857100000000002E-2</v>
      </c>
      <c r="I27950" s="7">
        <v>49.305999999999997</v>
      </c>
    </row>
    <row r="27951" spans="1:11" x14ac:dyDescent="0.25">
      <c r="A27951">
        <v>54447</v>
      </c>
      <c r="B27951" s="2">
        <v>5.8739920000000003</v>
      </c>
      <c r="C27951" s="3">
        <v>515</v>
      </c>
      <c r="E27951" t="s">
        <v>10249</v>
      </c>
      <c r="F27951" s="4" t="s">
        <v>10031</v>
      </c>
      <c r="G27951" s="5">
        <v>333</v>
      </c>
      <c r="H27951" s="6">
        <v>9.9099099999999996E-2</v>
      </c>
      <c r="I27951" s="7">
        <v>39.582999999999998</v>
      </c>
      <c r="J27951" s="2">
        <v>63</v>
      </c>
      <c r="K27951">
        <v>1</v>
      </c>
    </row>
    <row r="27952" spans="1:11" x14ac:dyDescent="0.25">
      <c r="A27952">
        <v>40052</v>
      </c>
      <c r="B27952" s="2">
        <v>5.8738320000000002</v>
      </c>
      <c r="C27952" s="3">
        <v>519</v>
      </c>
      <c r="D27952" s="4">
        <v>12680</v>
      </c>
      <c r="E27952" t="s">
        <v>4157</v>
      </c>
      <c r="F27952" s="4" t="s">
        <v>7883</v>
      </c>
      <c r="G27952" s="5">
        <v>340</v>
      </c>
      <c r="H27952" s="6">
        <v>9.0909100000000007E-2</v>
      </c>
      <c r="I27952" s="7">
        <v>40.991</v>
      </c>
      <c r="J27952" s="2">
        <v>42</v>
      </c>
      <c r="K27952">
        <v>1</v>
      </c>
    </row>
    <row r="27953" spans="1:11" x14ac:dyDescent="0.25">
      <c r="A27953">
        <v>24924</v>
      </c>
      <c r="B27953" s="2">
        <v>5.8736980000000001</v>
      </c>
      <c r="C27953" s="3">
        <v>252</v>
      </c>
      <c r="E27953" t="s">
        <v>5206</v>
      </c>
      <c r="F27953" s="4" t="s">
        <v>5144</v>
      </c>
      <c r="G27953" s="5">
        <v>218</v>
      </c>
      <c r="H27953" s="6">
        <v>4.1095899999999998E-2</v>
      </c>
      <c r="I27953" s="7">
        <v>49.582999999999998</v>
      </c>
    </row>
    <row r="27954" spans="1:11" x14ac:dyDescent="0.25">
      <c r="A27954">
        <v>58484</v>
      </c>
      <c r="B27954" s="2">
        <v>5.8736329999999999</v>
      </c>
      <c r="C27954" s="3">
        <v>57</v>
      </c>
      <c r="E27954" t="s">
        <v>204</v>
      </c>
      <c r="F27954" s="4" t="s">
        <v>11069</v>
      </c>
      <c r="G27954" s="5">
        <v>54</v>
      </c>
      <c r="H27954" s="6">
        <v>5.5555599999999997E-2</v>
      </c>
      <c r="I27954" s="7">
        <v>47.082999999999998</v>
      </c>
    </row>
    <row r="27955" spans="1:11" x14ac:dyDescent="0.25">
      <c r="A27955">
        <v>62665</v>
      </c>
      <c r="B27955" s="2">
        <v>5.8733649999999997</v>
      </c>
      <c r="C27955" s="3">
        <v>1559</v>
      </c>
      <c r="D27955" s="4">
        <v>27300</v>
      </c>
      <c r="E27955" t="s">
        <v>11998</v>
      </c>
      <c r="F27955" s="4" t="s">
        <v>11490</v>
      </c>
      <c r="G27955" s="5">
        <v>1067</v>
      </c>
      <c r="H27955" s="6">
        <v>6.8416099999999994E-2</v>
      </c>
      <c r="I27955" s="7">
        <v>44.856000000000002</v>
      </c>
    </row>
    <row r="27956" spans="1:11" x14ac:dyDescent="0.25">
      <c r="A27956">
        <v>45402</v>
      </c>
      <c r="B27956" s="2">
        <v>5.87141</v>
      </c>
      <c r="C27956" s="3">
        <v>10638</v>
      </c>
      <c r="D27956" s="4">
        <v>19380</v>
      </c>
      <c r="E27956" t="s">
        <v>1749</v>
      </c>
      <c r="F27956" s="4" t="s">
        <v>8295</v>
      </c>
      <c r="G27956" s="5">
        <v>7100</v>
      </c>
      <c r="H27956" s="6">
        <v>0.17293339999999999</v>
      </c>
      <c r="I27956" s="7">
        <v>26.79</v>
      </c>
      <c r="J27956" s="2">
        <v>55</v>
      </c>
      <c r="K27956">
        <v>3</v>
      </c>
    </row>
    <row r="27957" spans="1:11" x14ac:dyDescent="0.25">
      <c r="A27957">
        <v>38559</v>
      </c>
      <c r="B27957" s="2">
        <v>5.8694980000000001</v>
      </c>
      <c r="C27957" s="3">
        <v>1490</v>
      </c>
      <c r="E27957" t="s">
        <v>7618</v>
      </c>
      <c r="F27957" s="4" t="s">
        <v>7348</v>
      </c>
      <c r="G27957" s="5">
        <v>892</v>
      </c>
      <c r="H27957" s="6">
        <v>8.7443900000000005E-2</v>
      </c>
      <c r="I27957" s="7">
        <v>41.563000000000002</v>
      </c>
    </row>
    <row r="27958" spans="1:11" x14ac:dyDescent="0.25">
      <c r="A27958">
        <v>48727</v>
      </c>
      <c r="B27958" s="2">
        <v>5.869065</v>
      </c>
      <c r="C27958" s="3">
        <v>1281</v>
      </c>
      <c r="D27958" s="4">
        <v>19820</v>
      </c>
      <c r="E27958" t="s">
        <v>8965</v>
      </c>
      <c r="F27958" s="4" t="s">
        <v>9106</v>
      </c>
      <c r="G27958" s="5">
        <v>916</v>
      </c>
      <c r="H27958" s="6">
        <v>4.5851500000000003E-2</v>
      </c>
      <c r="I27958" s="7">
        <v>48.75</v>
      </c>
    </row>
    <row r="27959" spans="1:11" x14ac:dyDescent="0.25">
      <c r="A27959">
        <v>75602</v>
      </c>
      <c r="B27959" s="2">
        <v>5.8657979999999998</v>
      </c>
      <c r="C27959" s="3">
        <v>22236</v>
      </c>
      <c r="D27959" s="4">
        <v>30980</v>
      </c>
      <c r="E27959" t="s">
        <v>11823</v>
      </c>
      <c r="F27959" s="4" t="s">
        <v>13752</v>
      </c>
      <c r="G27959" s="5">
        <v>12732</v>
      </c>
      <c r="H27959" s="6">
        <v>0.1042959</v>
      </c>
      <c r="I27959" s="7">
        <v>38.649000000000001</v>
      </c>
    </row>
    <row r="27960" spans="1:11" x14ac:dyDescent="0.25">
      <c r="A27960">
        <v>38873</v>
      </c>
      <c r="B27960" s="2">
        <v>5.8622639999999997</v>
      </c>
      <c r="C27960" s="3">
        <v>2760</v>
      </c>
      <c r="E27960" t="s">
        <v>7712</v>
      </c>
      <c r="F27960" s="4" t="s">
        <v>7633</v>
      </c>
      <c r="G27960" s="5">
        <v>2040</v>
      </c>
      <c r="H27960" s="6">
        <v>6.4184199999999997E-2</v>
      </c>
      <c r="I27960" s="7">
        <v>45.576999999999998</v>
      </c>
      <c r="J27960" s="2">
        <v>28</v>
      </c>
      <c r="K27960">
        <v>1</v>
      </c>
    </row>
    <row r="27961" spans="1:11" x14ac:dyDescent="0.25">
      <c r="A27961">
        <v>41722</v>
      </c>
      <c r="B27961" s="2">
        <v>5.8614499999999996</v>
      </c>
      <c r="C27961" s="3">
        <v>1840</v>
      </c>
      <c r="E27961" t="s">
        <v>8125</v>
      </c>
      <c r="F27961" s="4" t="s">
        <v>7883</v>
      </c>
      <c r="G27961" s="5">
        <v>1360</v>
      </c>
      <c r="H27961" s="6">
        <v>0.1160911</v>
      </c>
      <c r="I27961" s="7">
        <v>36.606999999999999</v>
      </c>
    </row>
    <row r="27962" spans="1:11" x14ac:dyDescent="0.25">
      <c r="A27962">
        <v>70094</v>
      </c>
      <c r="B27962" s="2">
        <v>5.8561930000000002</v>
      </c>
      <c r="C27962" s="3">
        <v>31063</v>
      </c>
      <c r="D27962" s="4">
        <v>35380</v>
      </c>
      <c r="E27962" t="s">
        <v>12956</v>
      </c>
      <c r="F27962" s="4" t="s">
        <v>12927</v>
      </c>
      <c r="G27962" s="5">
        <v>20604</v>
      </c>
      <c r="H27962" s="6">
        <v>9.7646200000000002E-2</v>
      </c>
      <c r="I27962" s="7">
        <v>39.793999999999997</v>
      </c>
      <c r="J27962" s="2">
        <v>57</v>
      </c>
      <c r="K27962">
        <v>1</v>
      </c>
    </row>
    <row r="27963" spans="1:11" x14ac:dyDescent="0.25">
      <c r="A27963">
        <v>59524</v>
      </c>
      <c r="B27963" s="2">
        <v>5.8511449999999998</v>
      </c>
      <c r="C27963" s="3">
        <v>833</v>
      </c>
      <c r="E27963" t="s">
        <v>11412</v>
      </c>
      <c r="F27963" s="4" t="s">
        <v>11278</v>
      </c>
      <c r="G27963" s="5">
        <v>477</v>
      </c>
      <c r="H27963" s="6">
        <v>0.14225940000000001</v>
      </c>
      <c r="I27963" s="7">
        <v>32.082999999999998</v>
      </c>
      <c r="J27963" s="2">
        <v>70.5</v>
      </c>
      <c r="K27963">
        <v>2</v>
      </c>
    </row>
    <row r="27964" spans="1:11" x14ac:dyDescent="0.25">
      <c r="A27964">
        <v>25152</v>
      </c>
      <c r="B27964" s="2">
        <v>5.850956</v>
      </c>
      <c r="C27964" s="3">
        <v>395</v>
      </c>
      <c r="D27964" s="4">
        <v>13220</v>
      </c>
      <c r="E27964" t="s">
        <v>5285</v>
      </c>
      <c r="F27964" s="4" t="s">
        <v>5144</v>
      </c>
      <c r="G27964" s="5">
        <v>307</v>
      </c>
      <c r="H27964" s="6">
        <v>8.7947899999999996E-2</v>
      </c>
      <c r="I27964" s="7">
        <v>41.463999999999999</v>
      </c>
    </row>
    <row r="27965" spans="1:11" x14ac:dyDescent="0.25">
      <c r="A27965">
        <v>62361</v>
      </c>
      <c r="B27965" s="2">
        <v>5.8507550000000004</v>
      </c>
      <c r="C27965" s="3">
        <v>763</v>
      </c>
      <c r="E27965" t="s">
        <v>7777</v>
      </c>
      <c r="F27965" s="4" t="s">
        <v>11490</v>
      </c>
      <c r="G27965" s="5">
        <v>528</v>
      </c>
      <c r="H27965" s="6">
        <v>7.3723999999999998E-2</v>
      </c>
      <c r="I27965" s="7">
        <v>43.917000000000002</v>
      </c>
    </row>
    <row r="27966" spans="1:11" x14ac:dyDescent="0.25">
      <c r="A27966">
        <v>15482</v>
      </c>
      <c r="B27966" s="2">
        <v>5.8505229999999999</v>
      </c>
      <c r="C27966" s="3">
        <v>544</v>
      </c>
      <c r="D27966" s="4">
        <v>38300</v>
      </c>
      <c r="E27966" t="s">
        <v>3174</v>
      </c>
      <c r="F27966" s="4" t="s">
        <v>3003</v>
      </c>
      <c r="G27966" s="5">
        <v>437</v>
      </c>
      <c r="H27966" s="6">
        <v>6.86499E-2</v>
      </c>
      <c r="I27966" s="7">
        <v>44.792000000000002</v>
      </c>
    </row>
    <row r="27967" spans="1:11" x14ac:dyDescent="0.25">
      <c r="A27967">
        <v>35217</v>
      </c>
      <c r="B27967" s="2">
        <v>5.848255</v>
      </c>
      <c r="C27967" s="3">
        <v>13017</v>
      </c>
      <c r="D27967" s="4">
        <v>13820</v>
      </c>
      <c r="E27967" t="s">
        <v>1579</v>
      </c>
      <c r="F27967" s="4" t="s">
        <v>7027</v>
      </c>
      <c r="G27967" s="5">
        <v>9039</v>
      </c>
      <c r="H27967" s="6">
        <v>0.1214602</v>
      </c>
      <c r="I27967" s="7">
        <v>35.664999999999999</v>
      </c>
    </row>
    <row r="27968" spans="1:11" x14ac:dyDescent="0.25">
      <c r="A27968">
        <v>31012</v>
      </c>
      <c r="B27968" s="2">
        <v>5.8455839999999997</v>
      </c>
      <c r="C27968" s="3">
        <v>2769</v>
      </c>
      <c r="E27968" t="s">
        <v>28</v>
      </c>
      <c r="F27968" s="4" t="s">
        <v>6363</v>
      </c>
      <c r="G27968" s="5">
        <v>2118</v>
      </c>
      <c r="H27968" s="6">
        <v>4.24929E-2</v>
      </c>
      <c r="I27968" s="7">
        <v>49.305999999999997</v>
      </c>
    </row>
    <row r="27969" spans="1:12" x14ac:dyDescent="0.25">
      <c r="A27969">
        <v>29377</v>
      </c>
      <c r="B27969" s="2">
        <v>5.8449619999999998</v>
      </c>
      <c r="C27969" s="3">
        <v>1059</v>
      </c>
      <c r="D27969" s="4">
        <v>43900</v>
      </c>
      <c r="E27969" t="s">
        <v>6216</v>
      </c>
      <c r="F27969" s="4" t="s">
        <v>6130</v>
      </c>
      <c r="G27969" s="5">
        <v>479</v>
      </c>
      <c r="H27969" s="6">
        <v>3.5416700000000002E-2</v>
      </c>
      <c r="I27969" s="7">
        <v>50.521000000000001</v>
      </c>
    </row>
    <row r="27970" spans="1:12" x14ac:dyDescent="0.25">
      <c r="A27970">
        <v>45131</v>
      </c>
      <c r="B27970" s="2">
        <v>5.8447990000000001</v>
      </c>
      <c r="C27970" s="3">
        <v>280</v>
      </c>
      <c r="D27970" s="4">
        <v>17140</v>
      </c>
      <c r="E27970" t="s">
        <v>8648</v>
      </c>
      <c r="F27970" s="4" t="s">
        <v>8295</v>
      </c>
      <c r="G27970" s="5">
        <v>200</v>
      </c>
      <c r="H27970" s="6">
        <v>0.13500000000000001</v>
      </c>
      <c r="I27970" s="7">
        <v>33.304000000000002</v>
      </c>
    </row>
    <row r="27971" spans="1:12" x14ac:dyDescent="0.25">
      <c r="A27971">
        <v>32350</v>
      </c>
      <c r="B27971" s="2">
        <v>5.8444969999999996</v>
      </c>
      <c r="C27971" s="3">
        <v>1623</v>
      </c>
      <c r="E27971" t="s">
        <v>6757</v>
      </c>
      <c r="F27971" s="4" t="s">
        <v>6689</v>
      </c>
      <c r="G27971" s="5">
        <v>1057</v>
      </c>
      <c r="H27971" s="6">
        <v>6.9063399999999997E-2</v>
      </c>
      <c r="I27971" s="7">
        <v>44.698</v>
      </c>
    </row>
    <row r="27972" spans="1:12" x14ac:dyDescent="0.25">
      <c r="A27972">
        <v>30426</v>
      </c>
      <c r="B27972" s="2">
        <v>5.8440899999999996</v>
      </c>
      <c r="C27972" s="3">
        <v>845</v>
      </c>
      <c r="D27972" s="4">
        <v>12260</v>
      </c>
      <c r="E27972" t="s">
        <v>3505</v>
      </c>
      <c r="F27972" s="4" t="s">
        <v>6363</v>
      </c>
      <c r="G27972" s="5">
        <v>643</v>
      </c>
      <c r="H27972" s="6">
        <v>6.8322999999999995E-2</v>
      </c>
      <c r="I27972" s="7">
        <v>44.820999999999998</v>
      </c>
    </row>
    <row r="27973" spans="1:12" x14ac:dyDescent="0.25">
      <c r="A27973">
        <v>15778</v>
      </c>
      <c r="B27973" s="2">
        <v>5.8439160000000001</v>
      </c>
      <c r="C27973" s="3">
        <v>141</v>
      </c>
      <c r="E27973" t="s">
        <v>3316</v>
      </c>
      <c r="F27973" s="4" t="s">
        <v>3003</v>
      </c>
      <c r="G27973" s="5">
        <v>86</v>
      </c>
      <c r="H27973" s="6">
        <v>0.10344830000000001</v>
      </c>
      <c r="I27973" s="7">
        <v>38.75</v>
      </c>
    </row>
    <row r="27974" spans="1:12" x14ac:dyDescent="0.25">
      <c r="A27974">
        <v>30436</v>
      </c>
      <c r="B27974" s="2">
        <v>5.8421620000000001</v>
      </c>
      <c r="C27974" s="3">
        <v>11460</v>
      </c>
      <c r="D27974" s="4">
        <v>47080</v>
      </c>
      <c r="E27974" t="s">
        <v>2864</v>
      </c>
      <c r="F27974" s="4" t="s">
        <v>6363</v>
      </c>
      <c r="G27974" s="5">
        <v>7242</v>
      </c>
      <c r="H27974" s="6">
        <v>0.1128141</v>
      </c>
      <c r="I27974" s="7">
        <v>37.130000000000003</v>
      </c>
    </row>
    <row r="27975" spans="1:12" x14ac:dyDescent="0.25">
      <c r="A27975">
        <v>71061</v>
      </c>
      <c r="B27975" s="2">
        <v>5.8401680000000002</v>
      </c>
      <c r="C27975" s="3">
        <v>1473</v>
      </c>
      <c r="D27975" s="4">
        <v>43340</v>
      </c>
      <c r="E27975" t="s">
        <v>3468</v>
      </c>
      <c r="F27975" s="4" t="s">
        <v>12927</v>
      </c>
      <c r="G27975" s="5">
        <v>1087</v>
      </c>
      <c r="H27975" s="6">
        <v>0.11407539999999999</v>
      </c>
      <c r="I27975" s="7">
        <v>36.911999999999999</v>
      </c>
    </row>
    <row r="27976" spans="1:12" x14ac:dyDescent="0.25">
      <c r="A27976">
        <v>31816</v>
      </c>
      <c r="B27976" s="2">
        <v>5.8390839999999997</v>
      </c>
      <c r="C27976" s="3">
        <v>5497</v>
      </c>
      <c r="D27976" s="4">
        <v>12060</v>
      </c>
      <c r="E27976" t="s">
        <v>272</v>
      </c>
      <c r="F27976" s="4" t="s">
        <v>6363</v>
      </c>
      <c r="G27976" s="5">
        <v>3444</v>
      </c>
      <c r="H27976" s="6">
        <v>9.6109200000000006E-2</v>
      </c>
      <c r="I27976" s="7">
        <v>40.014000000000003</v>
      </c>
      <c r="J27976" s="2">
        <v>52.666699999999999</v>
      </c>
      <c r="K27976">
        <v>3</v>
      </c>
    </row>
    <row r="27977" spans="1:12" x14ac:dyDescent="0.25">
      <c r="A27977">
        <v>31554</v>
      </c>
      <c r="B27977" s="2">
        <v>5.8369450000000001</v>
      </c>
      <c r="C27977" s="3">
        <v>8038</v>
      </c>
      <c r="D27977" s="4">
        <v>20060</v>
      </c>
      <c r="E27977" t="s">
        <v>6620</v>
      </c>
      <c r="F27977" s="4" t="s">
        <v>6363</v>
      </c>
      <c r="G27977" s="5">
        <v>5498</v>
      </c>
      <c r="H27977" s="6">
        <v>6.9115999999999997E-2</v>
      </c>
      <c r="I27977" s="7">
        <v>44.671999999999997</v>
      </c>
      <c r="J27977" s="2">
        <v>50</v>
      </c>
      <c r="K27977">
        <v>1</v>
      </c>
    </row>
    <row r="27978" spans="1:12" x14ac:dyDescent="0.25">
      <c r="A27978">
        <v>77081</v>
      </c>
      <c r="B27978" s="2">
        <v>5.8293749999999998</v>
      </c>
      <c r="C27978" s="3">
        <v>44069</v>
      </c>
      <c r="D27978" s="4">
        <v>26420</v>
      </c>
      <c r="E27978" t="s">
        <v>3103</v>
      </c>
      <c r="F27978" s="4" t="s">
        <v>13752</v>
      </c>
      <c r="G27978" s="5">
        <v>26128</v>
      </c>
      <c r="H27978" s="6">
        <v>0.17356189999999999</v>
      </c>
      <c r="I27978" s="7">
        <v>26.62</v>
      </c>
      <c r="J27978" s="2">
        <v>46.142899999999997</v>
      </c>
      <c r="K27978">
        <v>14</v>
      </c>
      <c r="L27978" s="2">
        <v>81.5</v>
      </c>
    </row>
    <row r="27979" spans="1:12" x14ac:dyDescent="0.25">
      <c r="A27979">
        <v>30450</v>
      </c>
      <c r="B27979" s="2">
        <v>5.822756</v>
      </c>
      <c r="C27979" s="3">
        <v>2349</v>
      </c>
      <c r="D27979" s="4">
        <v>44340</v>
      </c>
      <c r="E27979" t="s">
        <v>6448</v>
      </c>
      <c r="F27979" s="4" t="s">
        <v>6363</v>
      </c>
      <c r="G27979" s="5">
        <v>1529</v>
      </c>
      <c r="H27979" s="6">
        <v>0.12622630000000001</v>
      </c>
      <c r="I27979" s="7">
        <v>34.792000000000002</v>
      </c>
    </row>
    <row r="27980" spans="1:12" x14ac:dyDescent="0.25">
      <c r="A27980">
        <v>72021</v>
      </c>
      <c r="B27980" s="2">
        <v>5.8217150000000002</v>
      </c>
      <c r="C27980" s="3">
        <v>3934</v>
      </c>
      <c r="E27980" t="s">
        <v>13252</v>
      </c>
      <c r="F27980" s="4" t="s">
        <v>13183</v>
      </c>
      <c r="G27980" s="5">
        <v>2815</v>
      </c>
      <c r="H27980" s="6">
        <v>0.11793960000000001</v>
      </c>
      <c r="I27980" s="7">
        <v>36.222000000000001</v>
      </c>
    </row>
    <row r="27981" spans="1:12" x14ac:dyDescent="0.25">
      <c r="A27981">
        <v>65744</v>
      </c>
      <c r="B27981" s="2">
        <v>5.8210040000000003</v>
      </c>
      <c r="C27981" s="3">
        <v>175</v>
      </c>
      <c r="D27981" s="4">
        <v>14700</v>
      </c>
      <c r="E27981" t="s">
        <v>12472</v>
      </c>
      <c r="F27981" s="4" t="s">
        <v>12102</v>
      </c>
      <c r="G27981" s="5">
        <v>144</v>
      </c>
      <c r="H27981" s="6">
        <v>0.1655172</v>
      </c>
      <c r="I27981" s="7">
        <v>28</v>
      </c>
    </row>
    <row r="27982" spans="1:12" x14ac:dyDescent="0.25">
      <c r="A27982">
        <v>26208</v>
      </c>
      <c r="B27982" s="2">
        <v>5.8208149999999996</v>
      </c>
      <c r="C27982" s="3">
        <v>855</v>
      </c>
      <c r="E27982" t="s">
        <v>5502</v>
      </c>
      <c r="F27982" s="4" t="s">
        <v>5144</v>
      </c>
      <c r="G27982" s="5">
        <v>638</v>
      </c>
      <c r="H27982" s="6">
        <v>0.1003135</v>
      </c>
      <c r="I27982" s="7">
        <v>39.265000000000001</v>
      </c>
    </row>
    <row r="27983" spans="1:12" x14ac:dyDescent="0.25">
      <c r="A27983">
        <v>75641</v>
      </c>
      <c r="B27983" s="2">
        <v>5.8206189999999998</v>
      </c>
      <c r="C27983" s="3">
        <v>231</v>
      </c>
      <c r="D27983" s="4">
        <v>30980</v>
      </c>
      <c r="E27983" t="s">
        <v>943</v>
      </c>
      <c r="F27983" s="4" t="s">
        <v>13752</v>
      </c>
      <c r="G27983" s="5">
        <v>177</v>
      </c>
      <c r="H27983" s="6">
        <v>0.1073446</v>
      </c>
      <c r="I27983" s="7">
        <v>38.036000000000001</v>
      </c>
    </row>
    <row r="27984" spans="1:12" x14ac:dyDescent="0.25">
      <c r="A27984">
        <v>54731</v>
      </c>
      <c r="B27984" s="2">
        <v>5.8204520000000004</v>
      </c>
      <c r="C27984" s="3">
        <v>819</v>
      </c>
      <c r="E27984" t="s">
        <v>10339</v>
      </c>
      <c r="F27984" s="4" t="s">
        <v>10031</v>
      </c>
      <c r="G27984" s="5">
        <v>518</v>
      </c>
      <c r="H27984" s="6">
        <v>7.5144500000000003E-2</v>
      </c>
      <c r="I27984" s="7">
        <v>43.594000000000001</v>
      </c>
    </row>
    <row r="27985" spans="1:12" x14ac:dyDescent="0.25">
      <c r="A27985">
        <v>47588</v>
      </c>
      <c r="B27985" s="2">
        <v>5.8202199999999999</v>
      </c>
      <c r="C27985" s="3">
        <v>582</v>
      </c>
      <c r="E27985" t="s">
        <v>605</v>
      </c>
      <c r="F27985" s="4" t="s">
        <v>8800</v>
      </c>
      <c r="G27985" s="5">
        <v>446</v>
      </c>
      <c r="H27985" s="6">
        <v>4.7085200000000001E-2</v>
      </c>
      <c r="I27985" s="7">
        <v>48.438000000000002</v>
      </c>
      <c r="J27985" s="2">
        <v>31</v>
      </c>
      <c r="K27985">
        <v>1</v>
      </c>
    </row>
    <row r="27986" spans="1:12" x14ac:dyDescent="0.25">
      <c r="A27986">
        <v>68044</v>
      </c>
      <c r="B27986" s="2">
        <v>5.820011</v>
      </c>
      <c r="C27986" s="3">
        <v>561</v>
      </c>
      <c r="D27986" s="4">
        <v>36540</v>
      </c>
      <c r="E27986" t="s">
        <v>12678</v>
      </c>
      <c r="F27986" s="4" t="s">
        <v>12738</v>
      </c>
      <c r="G27986" s="5">
        <v>423</v>
      </c>
      <c r="H27986" s="6">
        <v>0.13207550000000001</v>
      </c>
      <c r="I27986" s="7">
        <v>33.75</v>
      </c>
    </row>
    <row r="27987" spans="1:12" x14ac:dyDescent="0.25">
      <c r="A27987">
        <v>78224</v>
      </c>
      <c r="B27987" s="2">
        <v>5.8172620000000004</v>
      </c>
      <c r="C27987" s="3">
        <v>18983</v>
      </c>
      <c r="D27987" s="4">
        <v>41700</v>
      </c>
      <c r="E27987" t="s">
        <v>6913</v>
      </c>
      <c r="F27987" s="4" t="s">
        <v>13752</v>
      </c>
      <c r="G27987" s="5">
        <v>11067</v>
      </c>
      <c r="H27987" s="6">
        <v>6.5323500000000007E-2</v>
      </c>
      <c r="I27987" s="7">
        <v>45.273000000000003</v>
      </c>
      <c r="J27987" s="2">
        <v>29</v>
      </c>
      <c r="K27987">
        <v>1</v>
      </c>
    </row>
    <row r="27988" spans="1:12" x14ac:dyDescent="0.25">
      <c r="A27988">
        <v>4462</v>
      </c>
      <c r="B27988" s="2">
        <v>5.8137359999999996</v>
      </c>
      <c r="C27988" s="3">
        <v>4777</v>
      </c>
      <c r="D27988" s="4">
        <v>12620</v>
      </c>
      <c r="E27988" t="s">
        <v>841</v>
      </c>
      <c r="F27988" s="4" t="s">
        <v>701</v>
      </c>
      <c r="G27988" s="5">
        <v>3661</v>
      </c>
      <c r="H27988" s="6">
        <v>0.1155106</v>
      </c>
      <c r="I27988" s="7">
        <v>36.595999999999997</v>
      </c>
      <c r="J27988" s="2">
        <v>43</v>
      </c>
      <c r="K27988">
        <v>4</v>
      </c>
    </row>
    <row r="27989" spans="1:12" x14ac:dyDescent="0.25">
      <c r="A27989">
        <v>30669</v>
      </c>
      <c r="B27989" s="2">
        <v>5.8122959999999999</v>
      </c>
      <c r="C27989" s="3">
        <v>3578</v>
      </c>
      <c r="E27989" t="s">
        <v>6517</v>
      </c>
      <c r="F27989" s="4" t="s">
        <v>6363</v>
      </c>
      <c r="G27989" s="5">
        <v>2355</v>
      </c>
      <c r="H27989" s="6">
        <v>9.2105300000000001E-2</v>
      </c>
      <c r="I27989" s="7">
        <v>40.64</v>
      </c>
    </row>
    <row r="27990" spans="1:12" x14ac:dyDescent="0.25">
      <c r="A27990">
        <v>27871</v>
      </c>
      <c r="B27990" s="2">
        <v>5.810994</v>
      </c>
      <c r="C27990" s="3">
        <v>3990</v>
      </c>
      <c r="E27990" t="s">
        <v>5788</v>
      </c>
      <c r="F27990" s="4" t="s">
        <v>5642</v>
      </c>
      <c r="G27990" s="5">
        <v>3079</v>
      </c>
      <c r="H27990" s="6">
        <v>8.5389599999999996E-2</v>
      </c>
      <c r="I27990" s="7">
        <v>41.792000000000002</v>
      </c>
    </row>
    <row r="27991" spans="1:12" x14ac:dyDescent="0.25">
      <c r="A27991">
        <v>28578</v>
      </c>
      <c r="B27991" s="2">
        <v>5.8094669999999997</v>
      </c>
      <c r="C27991" s="3">
        <v>5473</v>
      </c>
      <c r="D27991" s="4">
        <v>24140</v>
      </c>
      <c r="E27991" t="s">
        <v>6016</v>
      </c>
      <c r="F27991" s="4" t="s">
        <v>5642</v>
      </c>
      <c r="G27991" s="5">
        <v>3299</v>
      </c>
      <c r="H27991" s="6">
        <v>8.7878800000000007E-2</v>
      </c>
      <c r="I27991" s="7">
        <v>41.356999999999999</v>
      </c>
    </row>
    <row r="27992" spans="1:12" x14ac:dyDescent="0.25">
      <c r="A27992">
        <v>73011</v>
      </c>
      <c r="B27992" s="2">
        <v>5.8086029999999997</v>
      </c>
      <c r="C27992" s="3">
        <v>435</v>
      </c>
      <c r="D27992" s="4">
        <v>36420</v>
      </c>
      <c r="E27992" t="s">
        <v>816</v>
      </c>
      <c r="F27992" s="4" t="s">
        <v>13462</v>
      </c>
      <c r="G27992" s="5">
        <v>305</v>
      </c>
      <c r="H27992" s="6">
        <v>9.47712E-2</v>
      </c>
      <c r="I27992" s="7">
        <v>40.155999999999999</v>
      </c>
    </row>
    <row r="27993" spans="1:12" x14ac:dyDescent="0.25">
      <c r="A27993">
        <v>95543</v>
      </c>
      <c r="B27993" s="2">
        <v>5.8084309999999997</v>
      </c>
      <c r="C27993" s="3">
        <v>550</v>
      </c>
      <c r="D27993" s="4">
        <v>18860</v>
      </c>
      <c r="E27993" t="s">
        <v>15924</v>
      </c>
      <c r="F27993" s="4" t="s">
        <v>15368</v>
      </c>
      <c r="G27993" s="5">
        <v>407</v>
      </c>
      <c r="H27993" s="6">
        <v>0.1105651</v>
      </c>
      <c r="I27993" s="7">
        <v>37.421999999999997</v>
      </c>
      <c r="J27993" s="2">
        <v>65</v>
      </c>
      <c r="K27993">
        <v>2</v>
      </c>
    </row>
    <row r="27994" spans="1:12" x14ac:dyDescent="0.25">
      <c r="A27994">
        <v>15555</v>
      </c>
      <c r="B27994" s="2">
        <v>5.808319</v>
      </c>
      <c r="C27994" s="3">
        <v>93</v>
      </c>
      <c r="D27994" s="4">
        <v>43740</v>
      </c>
      <c r="E27994" t="s">
        <v>3202</v>
      </c>
      <c r="F27994" s="4" t="s">
        <v>3003</v>
      </c>
      <c r="G27994" s="5">
        <v>61</v>
      </c>
      <c r="H27994" s="6">
        <v>0.21311479999999999</v>
      </c>
      <c r="I27994" s="7">
        <v>19.687999999999999</v>
      </c>
    </row>
    <row r="27995" spans="1:12" x14ac:dyDescent="0.25">
      <c r="A27995">
        <v>70759</v>
      </c>
      <c r="B27995" s="2">
        <v>5.808065</v>
      </c>
      <c r="C27995" s="3">
        <v>1379</v>
      </c>
      <c r="D27995" s="4">
        <v>12940</v>
      </c>
      <c r="E27995" t="s">
        <v>13073</v>
      </c>
      <c r="F27995" s="4" t="s">
        <v>12927</v>
      </c>
      <c r="G27995" s="5">
        <v>996</v>
      </c>
      <c r="H27995" s="6">
        <v>5.2156500000000001E-2</v>
      </c>
      <c r="I27995" s="7">
        <v>47.5</v>
      </c>
    </row>
    <row r="27996" spans="1:12" x14ac:dyDescent="0.25">
      <c r="A27996">
        <v>61102</v>
      </c>
      <c r="B27996" s="2">
        <v>5.8049850000000003</v>
      </c>
      <c r="C27996" s="3">
        <v>19214</v>
      </c>
      <c r="D27996" s="4">
        <v>40420</v>
      </c>
      <c r="E27996" t="s">
        <v>7069</v>
      </c>
      <c r="F27996" s="4" t="s">
        <v>11490</v>
      </c>
      <c r="G27996" s="5">
        <v>11868</v>
      </c>
      <c r="H27996" s="6">
        <v>0.1065049</v>
      </c>
      <c r="I27996" s="7">
        <v>38.107999999999997</v>
      </c>
      <c r="J27996" s="2">
        <v>36.666699999999999</v>
      </c>
      <c r="K27996">
        <v>3</v>
      </c>
    </row>
    <row r="27997" spans="1:12" x14ac:dyDescent="0.25">
      <c r="A27997">
        <v>68107</v>
      </c>
      <c r="B27997" s="2">
        <v>5.7979830000000003</v>
      </c>
      <c r="C27997" s="3">
        <v>30648</v>
      </c>
      <c r="D27997" s="4">
        <v>36540</v>
      </c>
      <c r="E27997" t="s">
        <v>6681</v>
      </c>
      <c r="F27997" s="4" t="s">
        <v>12738</v>
      </c>
      <c r="G27997" s="5">
        <v>17393</v>
      </c>
      <c r="H27997" s="6">
        <v>7.7728000000000005E-2</v>
      </c>
      <c r="I27997" s="7">
        <v>43.08</v>
      </c>
      <c r="J27997" s="2">
        <v>49.6</v>
      </c>
      <c r="K27997">
        <v>10</v>
      </c>
      <c r="L27997" s="2">
        <v>92.3</v>
      </c>
    </row>
    <row r="27998" spans="1:12" x14ac:dyDescent="0.25">
      <c r="A27998">
        <v>31768</v>
      </c>
      <c r="B27998" s="2">
        <v>5.7900499999999999</v>
      </c>
      <c r="C27998" s="3">
        <v>23965</v>
      </c>
      <c r="D27998" s="4">
        <v>34220</v>
      </c>
      <c r="E27998" t="s">
        <v>6661</v>
      </c>
      <c r="F27998" s="4" t="s">
        <v>6363</v>
      </c>
      <c r="G27998" s="5">
        <v>15756</v>
      </c>
      <c r="H27998" s="6">
        <v>0.1216602</v>
      </c>
      <c r="I27998" s="7">
        <v>35.478999999999999</v>
      </c>
      <c r="J27998" s="2">
        <v>42</v>
      </c>
      <c r="K27998">
        <v>2</v>
      </c>
    </row>
    <row r="27999" spans="1:12" x14ac:dyDescent="0.25">
      <c r="A27999">
        <v>38080</v>
      </c>
      <c r="B27999" s="2">
        <v>5.7858520000000002</v>
      </c>
      <c r="C27999" s="3">
        <v>2765</v>
      </c>
      <c r="E27999" t="s">
        <v>4564</v>
      </c>
      <c r="F27999" s="4" t="s">
        <v>7348</v>
      </c>
      <c r="G27999" s="5">
        <v>1781</v>
      </c>
      <c r="H27999" s="6">
        <v>7.8607499999999997E-2</v>
      </c>
      <c r="I27999" s="7">
        <v>42.917000000000002</v>
      </c>
    </row>
    <row r="28000" spans="1:12" x14ac:dyDescent="0.25">
      <c r="A28000">
        <v>52554</v>
      </c>
      <c r="B28000" s="2">
        <v>5.7851920000000003</v>
      </c>
      <c r="C28000" s="3">
        <v>1452</v>
      </c>
      <c r="D28000" s="4">
        <v>36900</v>
      </c>
      <c r="E28000" t="s">
        <v>9985</v>
      </c>
      <c r="F28000" s="4" t="s">
        <v>9593</v>
      </c>
      <c r="G28000" s="5">
        <v>976</v>
      </c>
      <c r="H28000" s="6">
        <v>6.9600800000000004E-2</v>
      </c>
      <c r="I28000" s="7">
        <v>44.470999999999997</v>
      </c>
      <c r="J28000" s="2">
        <v>55.5</v>
      </c>
      <c r="K28000">
        <v>2</v>
      </c>
    </row>
    <row r="28001" spans="1:12" x14ac:dyDescent="0.25">
      <c r="A28001">
        <v>60472</v>
      </c>
      <c r="B28001" s="2">
        <v>5.7841319999999996</v>
      </c>
      <c r="C28001" s="3">
        <v>5251</v>
      </c>
      <c r="D28001" s="4">
        <v>16980</v>
      </c>
      <c r="E28001" t="s">
        <v>5696</v>
      </c>
      <c r="F28001" s="4" t="s">
        <v>11490</v>
      </c>
      <c r="G28001" s="5">
        <v>3453</v>
      </c>
      <c r="H28001" s="6">
        <v>9.0040499999999996E-2</v>
      </c>
      <c r="I28001" s="7">
        <v>40.938000000000002</v>
      </c>
    </row>
    <row r="28002" spans="1:12" x14ac:dyDescent="0.25">
      <c r="A28002">
        <v>18218</v>
      </c>
      <c r="B28002" s="2">
        <v>5.7829230000000003</v>
      </c>
      <c r="C28002" s="3">
        <v>2273</v>
      </c>
      <c r="D28002" s="4">
        <v>39060</v>
      </c>
      <c r="E28002" t="s">
        <v>3990</v>
      </c>
      <c r="F28002" s="4" t="s">
        <v>3003</v>
      </c>
      <c r="G28002" s="5">
        <v>1595</v>
      </c>
      <c r="H28002" s="6">
        <v>0.1141066</v>
      </c>
      <c r="I28002" s="7">
        <v>36.771000000000001</v>
      </c>
      <c r="J28002" s="2">
        <v>77</v>
      </c>
      <c r="K28002">
        <v>1</v>
      </c>
    </row>
    <row r="28003" spans="1:12" x14ac:dyDescent="0.25">
      <c r="A28003">
        <v>16230</v>
      </c>
      <c r="B28003" s="2">
        <v>5.7824609999999996</v>
      </c>
      <c r="C28003" s="3">
        <v>540</v>
      </c>
      <c r="E28003" t="s">
        <v>3449</v>
      </c>
      <c r="F28003" s="4" t="s">
        <v>3003</v>
      </c>
      <c r="G28003" s="5">
        <v>328</v>
      </c>
      <c r="H28003" s="6">
        <v>8.5365899999999995E-2</v>
      </c>
      <c r="I28003" s="7">
        <v>41.719000000000001</v>
      </c>
    </row>
    <row r="28004" spans="1:12" x14ac:dyDescent="0.25">
      <c r="A28004">
        <v>54150</v>
      </c>
      <c r="B28004" s="2">
        <v>5.7822480000000001</v>
      </c>
      <c r="C28004" s="3">
        <v>1047</v>
      </c>
      <c r="D28004" s="4">
        <v>43020</v>
      </c>
      <c r="E28004" t="s">
        <v>10194</v>
      </c>
      <c r="F28004" s="4" t="s">
        <v>10031</v>
      </c>
      <c r="G28004" s="5">
        <v>555</v>
      </c>
      <c r="H28004" s="6">
        <v>0.14594599999999999</v>
      </c>
      <c r="I28004" s="7">
        <v>31.25</v>
      </c>
    </row>
    <row r="28005" spans="1:12" x14ac:dyDescent="0.25">
      <c r="A28005">
        <v>39840</v>
      </c>
      <c r="B28005" s="2">
        <v>5.7812929999999998</v>
      </c>
      <c r="C28005" s="3">
        <v>5298</v>
      </c>
      <c r="E28005" t="s">
        <v>7874</v>
      </c>
      <c r="F28005" s="4" t="s">
        <v>6363</v>
      </c>
      <c r="G28005" s="5">
        <v>3433</v>
      </c>
      <c r="H28005" s="6">
        <v>0.1526362</v>
      </c>
      <c r="I28005" s="7">
        <v>30.085999999999999</v>
      </c>
      <c r="J28005" s="2">
        <v>60</v>
      </c>
      <c r="K28005">
        <v>1</v>
      </c>
    </row>
    <row r="28006" spans="1:12" x14ac:dyDescent="0.25">
      <c r="A28006">
        <v>99129</v>
      </c>
      <c r="B28006" s="2">
        <v>5.7803339999999999</v>
      </c>
      <c r="C28006" s="3">
        <v>828</v>
      </c>
      <c r="D28006" s="4">
        <v>44060</v>
      </c>
      <c r="E28006" t="s">
        <v>4620</v>
      </c>
      <c r="F28006" s="4" t="s">
        <v>16344</v>
      </c>
      <c r="G28006" s="5">
        <v>574</v>
      </c>
      <c r="H28006" s="6">
        <v>9.9130399999999994E-2</v>
      </c>
      <c r="I28006" s="7">
        <v>39.326999999999998</v>
      </c>
    </row>
    <row r="28007" spans="1:12" x14ac:dyDescent="0.25">
      <c r="A28007">
        <v>60609</v>
      </c>
      <c r="B28007" s="2">
        <v>5.7714530000000002</v>
      </c>
      <c r="C28007" s="3">
        <v>62404</v>
      </c>
      <c r="D28007" s="4">
        <v>16980</v>
      </c>
      <c r="E28007" t="s">
        <v>11616</v>
      </c>
      <c r="F28007" s="4" t="s">
        <v>11490</v>
      </c>
      <c r="G28007" s="5">
        <v>36525</v>
      </c>
      <c r="H28007" s="6">
        <v>0.1158932</v>
      </c>
      <c r="I28007" s="7">
        <v>36.427999999999997</v>
      </c>
      <c r="J28007" s="2">
        <v>39.863599999999998</v>
      </c>
      <c r="K28007">
        <v>22</v>
      </c>
      <c r="L28007" s="2">
        <v>50.2</v>
      </c>
    </row>
    <row r="28008" spans="1:12" x14ac:dyDescent="0.25">
      <c r="A28008">
        <v>54104</v>
      </c>
      <c r="B28008" s="2">
        <v>5.7624810000000002</v>
      </c>
      <c r="C28008" s="3">
        <v>1080</v>
      </c>
      <c r="D28008" s="4">
        <v>31940</v>
      </c>
      <c r="E28008" t="s">
        <v>10176</v>
      </c>
      <c r="F28008" s="4" t="s">
        <v>10031</v>
      </c>
      <c r="G28008" s="5">
        <v>958</v>
      </c>
      <c r="H28008" s="6">
        <v>6.4718200000000004E-2</v>
      </c>
      <c r="I28008" s="7">
        <v>45.268000000000001</v>
      </c>
    </row>
    <row r="28009" spans="1:12" x14ac:dyDescent="0.25">
      <c r="A28009">
        <v>97417</v>
      </c>
      <c r="B28009" s="2">
        <v>5.7618229999999997</v>
      </c>
      <c r="C28009" s="3">
        <v>2627</v>
      </c>
      <c r="D28009" s="4">
        <v>40700</v>
      </c>
      <c r="E28009" t="s">
        <v>16246</v>
      </c>
      <c r="F28009" s="4" t="s">
        <v>16170</v>
      </c>
      <c r="G28009" s="5">
        <v>1786</v>
      </c>
      <c r="H28009" s="6">
        <v>8.3939600000000003E-2</v>
      </c>
      <c r="I28009" s="7">
        <v>41.945999999999998</v>
      </c>
      <c r="J28009" s="2">
        <v>56</v>
      </c>
      <c r="K28009">
        <v>1</v>
      </c>
    </row>
    <row r="28010" spans="1:12" x14ac:dyDescent="0.25">
      <c r="A28010">
        <v>25666</v>
      </c>
      <c r="B28010" s="2">
        <v>5.7612610000000002</v>
      </c>
      <c r="C28010" s="3">
        <v>804</v>
      </c>
      <c r="E28010" t="s">
        <v>5394</v>
      </c>
      <c r="F28010" s="4" t="s">
        <v>5144</v>
      </c>
      <c r="G28010" s="5">
        <v>564</v>
      </c>
      <c r="H28010" s="6">
        <v>0.1347518</v>
      </c>
      <c r="I28010" s="7">
        <v>33.161999999999999</v>
      </c>
    </row>
    <row r="28011" spans="1:12" x14ac:dyDescent="0.25">
      <c r="A28011">
        <v>63826</v>
      </c>
      <c r="B28011" s="2">
        <v>5.7611220000000003</v>
      </c>
      <c r="C28011" s="3">
        <v>35</v>
      </c>
      <c r="E28011" t="s">
        <v>12208</v>
      </c>
      <c r="F28011" s="4" t="s">
        <v>12102</v>
      </c>
      <c r="G28011" s="5">
        <v>19</v>
      </c>
      <c r="H28011" s="6">
        <v>0.1</v>
      </c>
      <c r="I28011" s="7">
        <v>39.167000000000002</v>
      </c>
    </row>
    <row r="28012" spans="1:12" x14ac:dyDescent="0.25">
      <c r="A28012">
        <v>99763</v>
      </c>
      <c r="B28012" s="2">
        <v>5.7610479999999997</v>
      </c>
      <c r="C28012" s="3">
        <v>597</v>
      </c>
      <c r="E28012" t="s">
        <v>16734</v>
      </c>
      <c r="F28012" s="4" t="s">
        <v>16604</v>
      </c>
      <c r="G28012" s="5">
        <v>289</v>
      </c>
      <c r="H28012" s="6">
        <v>2.07612E-2</v>
      </c>
      <c r="I28012" s="7">
        <v>52.856999999999999</v>
      </c>
    </row>
    <row r="28013" spans="1:12" x14ac:dyDescent="0.25">
      <c r="A28013">
        <v>15350</v>
      </c>
      <c r="B28013" s="2">
        <v>5.7608990000000002</v>
      </c>
      <c r="C28013" s="3">
        <v>398</v>
      </c>
      <c r="D28013" s="4">
        <v>38300</v>
      </c>
      <c r="E28013" t="s">
        <v>3108</v>
      </c>
      <c r="F28013" s="4" t="s">
        <v>3003</v>
      </c>
      <c r="G28013" s="5">
        <v>326</v>
      </c>
      <c r="H28013" s="6">
        <v>8.2822099999999996E-2</v>
      </c>
      <c r="I28013" s="7">
        <v>42.131999999999998</v>
      </c>
    </row>
    <row r="28014" spans="1:12" x14ac:dyDescent="0.25">
      <c r="A28014">
        <v>92363</v>
      </c>
      <c r="B28014" s="2">
        <v>5.7599749999999998</v>
      </c>
      <c r="C28014" s="3">
        <v>5355</v>
      </c>
      <c r="D28014" s="4">
        <v>40140</v>
      </c>
      <c r="E28014" t="s">
        <v>15546</v>
      </c>
      <c r="F28014" s="4" t="s">
        <v>15368</v>
      </c>
      <c r="G28014" s="5">
        <v>3529</v>
      </c>
      <c r="H28014" s="6">
        <v>8.6993500000000001E-2</v>
      </c>
      <c r="I28014" s="7">
        <v>41.405999999999999</v>
      </c>
      <c r="J28014" s="2">
        <v>51</v>
      </c>
      <c r="K28014">
        <v>2</v>
      </c>
    </row>
    <row r="28015" spans="1:12" x14ac:dyDescent="0.25">
      <c r="A28015">
        <v>29540</v>
      </c>
      <c r="B28015" s="2">
        <v>5.7581519999999999</v>
      </c>
      <c r="C28015" s="3">
        <v>5856</v>
      </c>
      <c r="D28015" s="4">
        <v>22500</v>
      </c>
      <c r="E28015" t="s">
        <v>3412</v>
      </c>
      <c r="F28015" s="4" t="s">
        <v>6130</v>
      </c>
      <c r="G28015" s="5">
        <v>4085</v>
      </c>
      <c r="H28015" s="6">
        <v>8.1272999999999998E-2</v>
      </c>
      <c r="I28015" s="7">
        <v>42.387999999999998</v>
      </c>
    </row>
    <row r="28016" spans="1:12" x14ac:dyDescent="0.25">
      <c r="A28016">
        <v>62048</v>
      </c>
      <c r="B28016" s="2">
        <v>5.7568979999999996</v>
      </c>
      <c r="C28016" s="3">
        <v>1549</v>
      </c>
      <c r="D28016" s="4">
        <v>41180</v>
      </c>
      <c r="E28016" t="s">
        <v>1232</v>
      </c>
      <c r="F28016" s="4" t="s">
        <v>11490</v>
      </c>
      <c r="G28016" s="5">
        <v>1154</v>
      </c>
      <c r="H28016" s="6">
        <v>4.6793800000000003E-2</v>
      </c>
      <c r="I28016" s="7">
        <v>48.341999999999999</v>
      </c>
    </row>
    <row r="28017" spans="1:11" x14ac:dyDescent="0.25">
      <c r="A28017">
        <v>5141</v>
      </c>
      <c r="B28017" s="2">
        <v>5.7566059999999997</v>
      </c>
      <c r="C28017" s="3">
        <v>76</v>
      </c>
      <c r="E28017" t="s">
        <v>1059</v>
      </c>
      <c r="F28017" s="4" t="s">
        <v>1030</v>
      </c>
      <c r="G28017" s="5">
        <v>74</v>
      </c>
      <c r="H28017" s="6">
        <v>5.4054100000000001E-2</v>
      </c>
      <c r="I28017" s="7">
        <v>47.082999999999998</v>
      </c>
    </row>
    <row r="28018" spans="1:11" x14ac:dyDescent="0.25">
      <c r="A28018">
        <v>43106</v>
      </c>
      <c r="B28018" s="2">
        <v>5.7563500000000003</v>
      </c>
      <c r="C28018" s="3">
        <v>1741</v>
      </c>
      <c r="D28018" s="4">
        <v>47920</v>
      </c>
      <c r="E28018" t="s">
        <v>2306</v>
      </c>
      <c r="F28018" s="4" t="s">
        <v>8295</v>
      </c>
      <c r="G28018" s="5">
        <v>1000</v>
      </c>
      <c r="H28018" s="6">
        <v>7.3999999999999996E-2</v>
      </c>
      <c r="I28018" s="7">
        <v>43.622</v>
      </c>
      <c r="J28018" s="2">
        <v>47</v>
      </c>
      <c r="K28018">
        <v>1</v>
      </c>
    </row>
    <row r="28019" spans="1:11" x14ac:dyDescent="0.25">
      <c r="A28019">
        <v>59521</v>
      </c>
      <c r="B28019" s="2">
        <v>5.75563</v>
      </c>
      <c r="C28019" s="3">
        <v>4063</v>
      </c>
      <c r="E28019" t="s">
        <v>11037</v>
      </c>
      <c r="F28019" s="4" t="s">
        <v>11278</v>
      </c>
      <c r="G28019" s="5">
        <v>2010</v>
      </c>
      <c r="H28019" s="6">
        <v>0.13276979999999999</v>
      </c>
      <c r="I28019" s="7">
        <v>33.466000000000001</v>
      </c>
    </row>
    <row r="28020" spans="1:11" x14ac:dyDescent="0.25">
      <c r="A28020">
        <v>39092</v>
      </c>
      <c r="B28020" s="2">
        <v>5.7546580000000001</v>
      </c>
      <c r="C28020" s="3">
        <v>3230</v>
      </c>
      <c r="E28020" t="s">
        <v>5272</v>
      </c>
      <c r="F28020" s="4" t="s">
        <v>7633</v>
      </c>
      <c r="G28020" s="5">
        <v>2052</v>
      </c>
      <c r="H28020" s="6">
        <v>6.5302100000000002E-2</v>
      </c>
      <c r="I28020" s="7">
        <v>45.122999999999998</v>
      </c>
    </row>
    <row r="28021" spans="1:11" x14ac:dyDescent="0.25">
      <c r="A28021">
        <v>24244</v>
      </c>
      <c r="B28021" s="2">
        <v>5.7530979999999996</v>
      </c>
      <c r="C28021" s="3">
        <v>6160</v>
      </c>
      <c r="D28021" s="4">
        <v>28700</v>
      </c>
      <c r="E28021" t="s">
        <v>5008</v>
      </c>
      <c r="F28021" s="4" t="s">
        <v>4335</v>
      </c>
      <c r="G28021" s="5">
        <v>4471</v>
      </c>
      <c r="H28021" s="6">
        <v>7.7834899999999999E-2</v>
      </c>
      <c r="I28021" s="7">
        <v>42.957000000000001</v>
      </c>
      <c r="J28021" s="2">
        <v>61</v>
      </c>
      <c r="K28021">
        <v>1</v>
      </c>
    </row>
    <row r="28022" spans="1:11" x14ac:dyDescent="0.25">
      <c r="A28022">
        <v>82725</v>
      </c>
      <c r="B28022" s="2">
        <v>5.7519869999999997</v>
      </c>
      <c r="C28022" s="3">
        <v>222</v>
      </c>
      <c r="D28022" s="4">
        <v>23940</v>
      </c>
      <c r="E28022" t="s">
        <v>14705</v>
      </c>
      <c r="F28022" s="4" t="s">
        <v>14657</v>
      </c>
      <c r="G28022" s="5">
        <v>172</v>
      </c>
      <c r="H28022" s="6">
        <v>0</v>
      </c>
      <c r="I28022" s="7">
        <v>56.405999999999999</v>
      </c>
    </row>
    <row r="28023" spans="1:11" x14ac:dyDescent="0.25">
      <c r="A28023">
        <v>24941</v>
      </c>
      <c r="B28023" s="2">
        <v>5.7517050000000003</v>
      </c>
      <c r="C28023" s="3">
        <v>1347</v>
      </c>
      <c r="E28023" t="s">
        <v>5210</v>
      </c>
      <c r="F28023" s="4" t="s">
        <v>5144</v>
      </c>
      <c r="G28023" s="5">
        <v>1004</v>
      </c>
      <c r="H28023" s="6">
        <v>8.8557200000000003E-2</v>
      </c>
      <c r="I28023" s="7">
        <v>41.1</v>
      </c>
    </row>
    <row r="28024" spans="1:11" x14ac:dyDescent="0.25">
      <c r="A28024">
        <v>42501</v>
      </c>
      <c r="B28024" s="2">
        <v>5.748577</v>
      </c>
      <c r="C28024" s="3">
        <v>17739</v>
      </c>
      <c r="D28024" s="4">
        <v>43700</v>
      </c>
      <c r="E28024" t="s">
        <v>444</v>
      </c>
      <c r="F28024" s="4" t="s">
        <v>7883</v>
      </c>
      <c r="G28024" s="5">
        <v>12057</v>
      </c>
      <c r="H28024" s="6">
        <v>0.1359264</v>
      </c>
      <c r="I28024" s="7">
        <v>32.911000000000001</v>
      </c>
      <c r="J28024" s="2">
        <v>56.6</v>
      </c>
      <c r="K28024">
        <v>5</v>
      </c>
    </row>
    <row r="28025" spans="1:11" x14ac:dyDescent="0.25">
      <c r="A28025">
        <v>49618</v>
      </c>
      <c r="B28025" s="2">
        <v>5.7455499999999997</v>
      </c>
      <c r="C28025" s="3">
        <v>755</v>
      </c>
      <c r="D28025" s="4">
        <v>15620</v>
      </c>
      <c r="E28025" t="s">
        <v>9413</v>
      </c>
      <c r="F28025" s="4" t="s">
        <v>9106</v>
      </c>
      <c r="G28025" s="5">
        <v>587</v>
      </c>
      <c r="H28025" s="6">
        <v>7.8364600000000006E-2</v>
      </c>
      <c r="I28025" s="7">
        <v>42.856999999999999</v>
      </c>
    </row>
    <row r="28026" spans="1:11" x14ac:dyDescent="0.25">
      <c r="A28026">
        <v>18056</v>
      </c>
      <c r="B28026" s="2">
        <v>5.7452670000000001</v>
      </c>
      <c r="C28026" s="3">
        <v>722</v>
      </c>
      <c r="D28026" s="4">
        <v>39740</v>
      </c>
      <c r="E28026" t="s">
        <v>3959</v>
      </c>
      <c r="F28026" s="4" t="s">
        <v>3003</v>
      </c>
      <c r="G28026" s="5">
        <v>589</v>
      </c>
      <c r="H28026" s="6">
        <v>3.22034E-2</v>
      </c>
      <c r="I28026" s="7">
        <v>50.832999999999998</v>
      </c>
    </row>
    <row r="28027" spans="1:11" x14ac:dyDescent="0.25">
      <c r="A28027">
        <v>37714</v>
      </c>
      <c r="B28027" s="2">
        <v>5.7443629999999999</v>
      </c>
      <c r="C28027" s="3">
        <v>4489</v>
      </c>
      <c r="D28027" s="4">
        <v>28940</v>
      </c>
      <c r="E28027" t="s">
        <v>6771</v>
      </c>
      <c r="F28027" s="4" t="s">
        <v>7348</v>
      </c>
      <c r="G28027" s="5">
        <v>3187</v>
      </c>
      <c r="H28027" s="6">
        <v>9.6612299999999998E-2</v>
      </c>
      <c r="I28027" s="7">
        <v>39.698</v>
      </c>
    </row>
    <row r="28028" spans="1:11" x14ac:dyDescent="0.25">
      <c r="A28028">
        <v>78406</v>
      </c>
      <c r="B28028" s="2">
        <v>5.7433800000000002</v>
      </c>
      <c r="C28028" s="3">
        <v>1360</v>
      </c>
      <c r="D28028" s="4">
        <v>18580</v>
      </c>
      <c r="E28028" t="s">
        <v>14230</v>
      </c>
      <c r="F28028" s="4" t="s">
        <v>13752</v>
      </c>
      <c r="G28028" s="5">
        <v>922</v>
      </c>
      <c r="H28028" s="6">
        <v>3.2502700000000002E-2</v>
      </c>
      <c r="I28028" s="7">
        <v>50.774000000000001</v>
      </c>
    </row>
    <row r="28029" spans="1:11" x14ac:dyDescent="0.25">
      <c r="A28029">
        <v>26250</v>
      </c>
      <c r="B28029" s="2">
        <v>5.742286</v>
      </c>
      <c r="C28029" s="3">
        <v>5133</v>
      </c>
      <c r="E28029" t="s">
        <v>5511</v>
      </c>
      <c r="F28029" s="4" t="s">
        <v>5144</v>
      </c>
      <c r="G28029" s="5">
        <v>3650</v>
      </c>
      <c r="H28029" s="6">
        <v>6.9588999999999998E-2</v>
      </c>
      <c r="I28029" s="7">
        <v>44.365000000000002</v>
      </c>
      <c r="J28029" s="2">
        <v>71</v>
      </c>
      <c r="K28029">
        <v>1</v>
      </c>
    </row>
    <row r="28030" spans="1:11" x14ac:dyDescent="0.25">
      <c r="A28030">
        <v>71865</v>
      </c>
      <c r="B28030" s="2">
        <v>5.7413740000000004</v>
      </c>
      <c r="C28030" s="3">
        <v>266</v>
      </c>
      <c r="D28030" s="4">
        <v>45500</v>
      </c>
      <c r="E28030" t="s">
        <v>540</v>
      </c>
      <c r="F28030" s="4" t="s">
        <v>13183</v>
      </c>
      <c r="G28030" s="5">
        <v>164</v>
      </c>
      <c r="H28030" s="6">
        <v>6.7073199999999999E-2</v>
      </c>
      <c r="I28030" s="7">
        <v>44.792000000000002</v>
      </c>
    </row>
    <row r="28031" spans="1:11" x14ac:dyDescent="0.25">
      <c r="A28031">
        <v>45678</v>
      </c>
      <c r="B28031" s="2">
        <v>5.7411199999999996</v>
      </c>
      <c r="C28031" s="3">
        <v>1143</v>
      </c>
      <c r="D28031" s="4">
        <v>26580</v>
      </c>
      <c r="E28031" t="s">
        <v>8723</v>
      </c>
      <c r="F28031" s="4" t="s">
        <v>8295</v>
      </c>
      <c r="G28031" s="5">
        <v>902</v>
      </c>
      <c r="H28031" s="6">
        <v>1.3303799999999999E-2</v>
      </c>
      <c r="I28031" s="7">
        <v>54.076000000000001</v>
      </c>
    </row>
    <row r="28032" spans="1:11" x14ac:dyDescent="0.25">
      <c r="A28032">
        <v>65745</v>
      </c>
      <c r="B28032" s="2">
        <v>5.7404809999999999</v>
      </c>
      <c r="C28032" s="3">
        <v>2482</v>
      </c>
      <c r="E28032" t="s">
        <v>12473</v>
      </c>
      <c r="F28032" s="4" t="s">
        <v>12102</v>
      </c>
      <c r="G28032" s="5">
        <v>1768</v>
      </c>
      <c r="H28032" s="6">
        <v>7.5791899999999995E-2</v>
      </c>
      <c r="I28032" s="7">
        <v>43.274999999999999</v>
      </c>
    </row>
    <row r="28033" spans="1:11" x14ac:dyDescent="0.25">
      <c r="A28033">
        <v>26629</v>
      </c>
      <c r="B28033" s="2">
        <v>5.7400029999999997</v>
      </c>
      <c r="C28033" s="3">
        <v>361</v>
      </c>
      <c r="E28033" t="s">
        <v>5596</v>
      </c>
      <c r="F28033" s="4" t="s">
        <v>5144</v>
      </c>
      <c r="G28033" s="5">
        <v>232</v>
      </c>
      <c r="H28033" s="6">
        <v>0</v>
      </c>
      <c r="I28033" s="7">
        <v>56.369</v>
      </c>
    </row>
    <row r="28034" spans="1:11" x14ac:dyDescent="0.25">
      <c r="A28034">
        <v>19022</v>
      </c>
      <c r="B28034" s="2">
        <v>5.7393470000000004</v>
      </c>
      <c r="C28034" s="3">
        <v>3976</v>
      </c>
      <c r="D28034" s="4">
        <v>37980</v>
      </c>
      <c r="E28034" t="s">
        <v>4188</v>
      </c>
      <c r="F28034" s="4" t="s">
        <v>3003</v>
      </c>
      <c r="G28034" s="5">
        <v>2509</v>
      </c>
      <c r="H28034" s="6">
        <v>8.4495799999999996E-2</v>
      </c>
      <c r="I28034" s="7">
        <v>41.758000000000003</v>
      </c>
      <c r="J28034" s="2">
        <v>45</v>
      </c>
      <c r="K28034">
        <v>1</v>
      </c>
    </row>
    <row r="28035" spans="1:11" x14ac:dyDescent="0.25">
      <c r="A28035">
        <v>71052</v>
      </c>
      <c r="B28035" s="2">
        <v>5.7371670000000003</v>
      </c>
      <c r="C28035" s="3">
        <v>10263</v>
      </c>
      <c r="D28035" s="4">
        <v>43340</v>
      </c>
      <c r="E28035" t="s">
        <v>296</v>
      </c>
      <c r="F28035" s="4" t="s">
        <v>12927</v>
      </c>
      <c r="G28035" s="5">
        <v>6597</v>
      </c>
      <c r="H28035" s="6">
        <v>9.74685E-2</v>
      </c>
      <c r="I28035" s="7">
        <v>39.511000000000003</v>
      </c>
      <c r="J28035" s="2">
        <v>64</v>
      </c>
      <c r="K28035">
        <v>1</v>
      </c>
    </row>
    <row r="28036" spans="1:11" x14ac:dyDescent="0.25">
      <c r="A28036">
        <v>65354</v>
      </c>
      <c r="B28036" s="2">
        <v>5.7354560000000001</v>
      </c>
      <c r="C28036" s="3">
        <v>654</v>
      </c>
      <c r="E28036" t="s">
        <v>2548</v>
      </c>
      <c r="F28036" s="4" t="s">
        <v>12102</v>
      </c>
      <c r="G28036" s="5">
        <v>545</v>
      </c>
      <c r="H28036" s="6">
        <v>7.1559600000000001E-2</v>
      </c>
      <c r="I28036" s="7">
        <v>43.988</v>
      </c>
    </row>
    <row r="28037" spans="1:11" x14ac:dyDescent="0.25">
      <c r="A28037">
        <v>38231</v>
      </c>
      <c r="B28037" s="2">
        <v>5.7350399999999997</v>
      </c>
      <c r="C28037" s="3">
        <v>1845</v>
      </c>
      <c r="D28037" s="4">
        <v>37540</v>
      </c>
      <c r="E28037" t="s">
        <v>4971</v>
      </c>
      <c r="F28037" s="4" t="s">
        <v>7348</v>
      </c>
      <c r="G28037" s="5">
        <v>1189</v>
      </c>
      <c r="H28037" s="6">
        <v>8.3263199999999996E-2</v>
      </c>
      <c r="I28037" s="7">
        <v>41.963999999999999</v>
      </c>
    </row>
    <row r="28038" spans="1:11" x14ac:dyDescent="0.25">
      <c r="A28038">
        <v>39421</v>
      </c>
      <c r="B28038" s="2">
        <v>5.7342719999999998</v>
      </c>
      <c r="C28038" s="3">
        <v>2880</v>
      </c>
      <c r="E28038" t="s">
        <v>7796</v>
      </c>
      <c r="F28038" s="4" t="s">
        <v>7633</v>
      </c>
      <c r="G28038" s="5">
        <v>2016</v>
      </c>
      <c r="H28038" s="6">
        <v>0.1354167</v>
      </c>
      <c r="I28038" s="7">
        <v>32.951000000000001</v>
      </c>
    </row>
    <row r="28039" spans="1:11" x14ac:dyDescent="0.25">
      <c r="A28039">
        <v>16732</v>
      </c>
      <c r="B28039" s="2">
        <v>5.7337230000000003</v>
      </c>
      <c r="C28039" s="3">
        <v>331</v>
      </c>
      <c r="D28039" s="4">
        <v>14620</v>
      </c>
      <c r="E28039" t="s">
        <v>3581</v>
      </c>
      <c r="F28039" s="4" t="s">
        <v>3003</v>
      </c>
      <c r="G28039" s="5">
        <v>273</v>
      </c>
      <c r="H28039" s="6">
        <v>8.3941600000000005E-2</v>
      </c>
      <c r="I28039" s="7">
        <v>41.844999999999999</v>
      </c>
    </row>
    <row r="28040" spans="1:11" x14ac:dyDescent="0.25">
      <c r="A28040">
        <v>69125</v>
      </c>
      <c r="B28040" s="2">
        <v>5.733587</v>
      </c>
      <c r="C28040" s="3">
        <v>432</v>
      </c>
      <c r="E28040" t="s">
        <v>12899</v>
      </c>
      <c r="F28040" s="4" t="s">
        <v>12738</v>
      </c>
      <c r="G28040" s="5">
        <v>296</v>
      </c>
      <c r="H28040" s="6">
        <v>8.4459500000000007E-2</v>
      </c>
      <c r="I28040" s="7">
        <v>41.75</v>
      </c>
    </row>
    <row r="28041" spans="1:11" x14ac:dyDescent="0.25">
      <c r="A28041">
        <v>75180</v>
      </c>
      <c r="B28041" s="2">
        <v>5.7306189999999999</v>
      </c>
      <c r="C28041" s="3">
        <v>23705</v>
      </c>
      <c r="D28041" s="4">
        <v>19100</v>
      </c>
      <c r="E28041" t="s">
        <v>13780</v>
      </c>
      <c r="F28041" s="4" t="s">
        <v>13752</v>
      </c>
      <c r="G28041" s="5">
        <v>12102</v>
      </c>
      <c r="H28041" s="6">
        <v>8.9068800000000004E-2</v>
      </c>
      <c r="I28041" s="7">
        <v>40.950000000000003</v>
      </c>
      <c r="J28041" s="2">
        <v>51</v>
      </c>
      <c r="K28041">
        <v>2</v>
      </c>
    </row>
    <row r="28042" spans="1:11" x14ac:dyDescent="0.25">
      <c r="A28042">
        <v>64835</v>
      </c>
      <c r="B28042" s="2">
        <v>5.7274409999999998</v>
      </c>
      <c r="C28042" s="3">
        <v>1805</v>
      </c>
      <c r="D28042" s="4">
        <v>27900</v>
      </c>
      <c r="E28042" t="s">
        <v>12064</v>
      </c>
      <c r="F28042" s="4" t="s">
        <v>12102</v>
      </c>
      <c r="G28042" s="5">
        <v>1177</v>
      </c>
      <c r="H28042" s="6">
        <v>0.10790139999999999</v>
      </c>
      <c r="I28042" s="7">
        <v>37.692</v>
      </c>
    </row>
    <row r="28043" spans="1:11" x14ac:dyDescent="0.25">
      <c r="A28043">
        <v>66091</v>
      </c>
      <c r="B28043" s="2">
        <v>5.7271229999999997</v>
      </c>
      <c r="C28043" s="3">
        <v>194</v>
      </c>
      <c r="E28043" t="s">
        <v>12515</v>
      </c>
      <c r="F28043" s="4" t="s">
        <v>12494</v>
      </c>
      <c r="G28043" s="5">
        <v>151</v>
      </c>
      <c r="H28043" s="6">
        <v>0.125</v>
      </c>
      <c r="I28043" s="7">
        <v>34.737000000000002</v>
      </c>
    </row>
    <row r="28044" spans="1:11" x14ac:dyDescent="0.25">
      <c r="A28044">
        <v>86511</v>
      </c>
      <c r="B28044" s="2">
        <v>5.7265490000000003</v>
      </c>
      <c r="C28044" s="3">
        <v>3338</v>
      </c>
      <c r="E28044" t="s">
        <v>4567</v>
      </c>
      <c r="F28044" s="4" t="s">
        <v>14962</v>
      </c>
      <c r="G28044" s="5">
        <v>2244</v>
      </c>
      <c r="H28044" s="6">
        <v>8.6414299999999999E-2</v>
      </c>
      <c r="I28044" s="7">
        <v>41.389000000000003</v>
      </c>
    </row>
    <row r="28045" spans="1:11" x14ac:dyDescent="0.25">
      <c r="A28045">
        <v>70127</v>
      </c>
      <c r="B28045" s="2">
        <v>5.72255</v>
      </c>
      <c r="C28045" s="3">
        <v>24436</v>
      </c>
      <c r="D28045" s="4">
        <v>35380</v>
      </c>
      <c r="E28045" t="s">
        <v>12957</v>
      </c>
      <c r="F28045" s="4" t="s">
        <v>12927</v>
      </c>
      <c r="G28045" s="5">
        <v>14456</v>
      </c>
      <c r="H28045" s="6">
        <v>0.13820299999999999</v>
      </c>
      <c r="I28045" s="7">
        <v>32.432000000000002</v>
      </c>
      <c r="J28045" s="2">
        <v>27.75</v>
      </c>
      <c r="K28045">
        <v>4</v>
      </c>
    </row>
    <row r="28046" spans="1:11" x14ac:dyDescent="0.25">
      <c r="A28046">
        <v>88346</v>
      </c>
      <c r="B28046" s="2">
        <v>5.7185870000000003</v>
      </c>
      <c r="C28046" s="3">
        <v>3369</v>
      </c>
      <c r="E28046" t="s">
        <v>15307</v>
      </c>
      <c r="F28046" s="4" t="s">
        <v>15124</v>
      </c>
      <c r="G28046" s="5">
        <v>2101</v>
      </c>
      <c r="H28046" s="6">
        <v>0.118515</v>
      </c>
      <c r="I28046" s="7">
        <v>35.832999999999998</v>
      </c>
      <c r="J28046" s="2">
        <v>45</v>
      </c>
      <c r="K28046">
        <v>1</v>
      </c>
    </row>
    <row r="28047" spans="1:11" x14ac:dyDescent="0.25">
      <c r="A28047">
        <v>30147</v>
      </c>
      <c r="B28047" s="2">
        <v>5.7172989999999997</v>
      </c>
      <c r="C28047" s="3">
        <v>4848</v>
      </c>
      <c r="D28047" s="4">
        <v>40660</v>
      </c>
      <c r="E28047" t="s">
        <v>6399</v>
      </c>
      <c r="F28047" s="4" t="s">
        <v>6363</v>
      </c>
      <c r="G28047" s="5">
        <v>3283</v>
      </c>
      <c r="H28047" s="6">
        <v>7.3995099999999994E-2</v>
      </c>
      <c r="I28047" s="7">
        <v>43.524999999999999</v>
      </c>
      <c r="J28047" s="2">
        <v>39</v>
      </c>
      <c r="K28047">
        <v>2</v>
      </c>
    </row>
    <row r="28048" spans="1:11" x14ac:dyDescent="0.25">
      <c r="A28048">
        <v>73755</v>
      </c>
      <c r="B28048" s="2">
        <v>5.7163589999999997</v>
      </c>
      <c r="C28048" s="3">
        <v>907</v>
      </c>
      <c r="E28048" t="s">
        <v>13555</v>
      </c>
      <c r="F28048" s="4" t="s">
        <v>13462</v>
      </c>
      <c r="G28048" s="5">
        <v>652</v>
      </c>
      <c r="H28048" s="6">
        <v>5.2147199999999998E-2</v>
      </c>
      <c r="I28048" s="7">
        <v>47.292000000000002</v>
      </c>
    </row>
    <row r="28049" spans="1:12" x14ac:dyDescent="0.25">
      <c r="A28049">
        <v>97908</v>
      </c>
      <c r="B28049" s="2">
        <v>5.7161910000000002</v>
      </c>
      <c r="C28049" s="3">
        <v>52</v>
      </c>
      <c r="D28049" s="4">
        <v>36620</v>
      </c>
      <c r="E28049" t="s">
        <v>16339</v>
      </c>
      <c r="F28049" s="4" t="s">
        <v>16170</v>
      </c>
      <c r="G28049" s="5">
        <v>46</v>
      </c>
      <c r="H28049" s="6">
        <v>0.17391300000000001</v>
      </c>
      <c r="I28049" s="7">
        <v>26.25</v>
      </c>
    </row>
    <row r="28050" spans="1:12" x14ac:dyDescent="0.25">
      <c r="A28050">
        <v>26337</v>
      </c>
      <c r="B28050" s="2">
        <v>5.7159950000000004</v>
      </c>
      <c r="C28050" s="3">
        <v>1146</v>
      </c>
      <c r="E28050" t="s">
        <v>2191</v>
      </c>
      <c r="F28050" s="4" t="s">
        <v>5144</v>
      </c>
      <c r="G28050" s="5">
        <v>771</v>
      </c>
      <c r="H28050" s="6">
        <v>9.7276299999999996E-2</v>
      </c>
      <c r="I28050" s="7">
        <v>39.484000000000002</v>
      </c>
    </row>
    <row r="28051" spans="1:12" x14ac:dyDescent="0.25">
      <c r="A28051">
        <v>40312</v>
      </c>
      <c r="B28051" s="2">
        <v>5.7147889999999997</v>
      </c>
      <c r="C28051" s="3">
        <v>6434</v>
      </c>
      <c r="E28051" t="s">
        <v>7927</v>
      </c>
      <c r="F28051" s="4" t="s">
        <v>7883</v>
      </c>
      <c r="G28051" s="5">
        <v>4270</v>
      </c>
      <c r="H28051" s="6">
        <v>9.1547600000000007E-2</v>
      </c>
      <c r="I28051" s="7">
        <v>40.457000000000001</v>
      </c>
    </row>
    <row r="28052" spans="1:12" x14ac:dyDescent="0.25">
      <c r="A28052">
        <v>29936</v>
      </c>
      <c r="B28052" s="2">
        <v>5.7114770000000004</v>
      </c>
      <c r="C28052" s="3">
        <v>13756</v>
      </c>
      <c r="D28052" s="4">
        <v>25940</v>
      </c>
      <c r="E28052" t="s">
        <v>6357</v>
      </c>
      <c r="F28052" s="4" t="s">
        <v>6130</v>
      </c>
      <c r="G28052" s="5">
        <v>9569</v>
      </c>
      <c r="H28052" s="6">
        <v>0.10899780000000001</v>
      </c>
      <c r="I28052" s="7">
        <v>37.441000000000003</v>
      </c>
      <c r="J28052" s="2">
        <v>50</v>
      </c>
      <c r="K28052">
        <v>3</v>
      </c>
    </row>
    <row r="28053" spans="1:12" x14ac:dyDescent="0.25">
      <c r="A28053">
        <v>98944</v>
      </c>
      <c r="B28053" s="2">
        <v>5.7063560000000004</v>
      </c>
      <c r="C28053" s="3">
        <v>22693</v>
      </c>
      <c r="D28053" s="4">
        <v>49420</v>
      </c>
      <c r="E28053" t="s">
        <v>1901</v>
      </c>
      <c r="F28053" s="4" t="s">
        <v>16344</v>
      </c>
      <c r="G28053" s="5">
        <v>11828</v>
      </c>
      <c r="H28053" s="6">
        <v>9.3675999999999995E-2</v>
      </c>
      <c r="I28053" s="7">
        <v>40.088000000000001</v>
      </c>
      <c r="J28053" s="2">
        <v>57</v>
      </c>
      <c r="K28053">
        <v>1</v>
      </c>
    </row>
    <row r="28054" spans="1:12" x14ac:dyDescent="0.25">
      <c r="A28054">
        <v>16941</v>
      </c>
      <c r="B28054" s="2">
        <v>5.7035030000000004</v>
      </c>
      <c r="C28054" s="3">
        <v>115</v>
      </c>
      <c r="E28054" t="s">
        <v>3651</v>
      </c>
      <c r="F28054" s="4" t="s">
        <v>3003</v>
      </c>
      <c r="G28054" s="5">
        <v>92</v>
      </c>
      <c r="H28054" s="6">
        <v>5.4347800000000002E-2</v>
      </c>
      <c r="I28054" s="7">
        <v>46.875</v>
      </c>
    </row>
    <row r="28055" spans="1:12" x14ac:dyDescent="0.25">
      <c r="A28055">
        <v>63852</v>
      </c>
      <c r="B28055" s="2">
        <v>5.7032829999999999</v>
      </c>
      <c r="C28055" s="3">
        <v>1309</v>
      </c>
      <c r="D28055" s="4">
        <v>28380</v>
      </c>
      <c r="E28055" t="s">
        <v>7724</v>
      </c>
      <c r="F28055" s="4" t="s">
        <v>12102</v>
      </c>
      <c r="G28055" s="5">
        <v>828</v>
      </c>
      <c r="H28055" s="6">
        <v>9.4089300000000001E-2</v>
      </c>
      <c r="I28055" s="7">
        <v>40</v>
      </c>
    </row>
    <row r="28056" spans="1:12" x14ac:dyDescent="0.25">
      <c r="A28056">
        <v>31774</v>
      </c>
      <c r="B28056" s="2">
        <v>5.7020169999999997</v>
      </c>
      <c r="C28056" s="3">
        <v>6316</v>
      </c>
      <c r="E28056" t="s">
        <v>6664</v>
      </c>
      <c r="F28056" s="4" t="s">
        <v>6363</v>
      </c>
      <c r="G28056" s="5">
        <v>4460</v>
      </c>
      <c r="H28056" s="6">
        <v>7.8251100000000004E-2</v>
      </c>
      <c r="I28056" s="7">
        <v>42.735999999999997</v>
      </c>
    </row>
    <row r="28057" spans="1:12" x14ac:dyDescent="0.25">
      <c r="A28057">
        <v>43985</v>
      </c>
      <c r="B28057" s="2">
        <v>5.7009280000000002</v>
      </c>
      <c r="C28057" s="3">
        <v>120</v>
      </c>
      <c r="D28057" s="4">
        <v>48540</v>
      </c>
      <c r="E28057" t="s">
        <v>8482</v>
      </c>
      <c r="F28057" s="4" t="s">
        <v>8295</v>
      </c>
      <c r="G28057" s="5">
        <v>71</v>
      </c>
      <c r="H28057" s="6">
        <v>0</v>
      </c>
      <c r="I28057" s="7">
        <v>56.25</v>
      </c>
    </row>
    <row r="28058" spans="1:12" x14ac:dyDescent="0.25">
      <c r="A28058">
        <v>57562</v>
      </c>
      <c r="B28058" s="2">
        <v>5.7009280000000002</v>
      </c>
      <c r="C28058" s="3">
        <v>23</v>
      </c>
      <c r="E28058" t="s">
        <v>10999</v>
      </c>
      <c r="F28058" s="4" t="s">
        <v>10877</v>
      </c>
      <c r="G28058" s="5">
        <v>21</v>
      </c>
      <c r="H28058" s="6">
        <v>0</v>
      </c>
      <c r="I28058" s="7">
        <v>56.25</v>
      </c>
    </row>
    <row r="28059" spans="1:12" x14ac:dyDescent="0.25">
      <c r="A28059">
        <v>39817</v>
      </c>
      <c r="B28059" s="2">
        <v>5.6992099999999999</v>
      </c>
      <c r="C28059" s="3">
        <v>10723</v>
      </c>
      <c r="D28059" s="4">
        <v>12460</v>
      </c>
      <c r="E28059" t="s">
        <v>2699</v>
      </c>
      <c r="F28059" s="4" t="s">
        <v>6363</v>
      </c>
      <c r="G28059" s="5">
        <v>7092</v>
      </c>
      <c r="H28059" s="6">
        <v>9.2357599999999998E-2</v>
      </c>
      <c r="I28059" s="7">
        <v>40.286999999999999</v>
      </c>
    </row>
    <row r="28060" spans="1:12" x14ac:dyDescent="0.25">
      <c r="A28060">
        <v>65732</v>
      </c>
      <c r="B28060" s="2">
        <v>5.697381</v>
      </c>
      <c r="C28060" s="3">
        <v>712</v>
      </c>
      <c r="E28060" t="s">
        <v>1269</v>
      </c>
      <c r="F28060" s="4" t="s">
        <v>12102</v>
      </c>
      <c r="G28060" s="5">
        <v>551</v>
      </c>
      <c r="H28060" s="6">
        <v>0.13224639999999999</v>
      </c>
      <c r="I28060" s="7">
        <v>33.393000000000001</v>
      </c>
    </row>
    <row r="28061" spans="1:12" x14ac:dyDescent="0.25">
      <c r="A28061">
        <v>44490</v>
      </c>
      <c r="B28061" s="2">
        <v>5.6971090000000002</v>
      </c>
      <c r="C28061" s="3">
        <v>870</v>
      </c>
      <c r="D28061" s="4">
        <v>41400</v>
      </c>
      <c r="E28061" t="s">
        <v>1885</v>
      </c>
      <c r="F28061" s="4" t="s">
        <v>8295</v>
      </c>
      <c r="G28061" s="5">
        <v>593</v>
      </c>
      <c r="H28061" s="6">
        <v>9.5959600000000006E-2</v>
      </c>
      <c r="I28061" s="7">
        <v>39.658999999999999</v>
      </c>
    </row>
    <row r="28062" spans="1:12" x14ac:dyDescent="0.25">
      <c r="A28062">
        <v>27203</v>
      </c>
      <c r="B28062" s="2">
        <v>5.6937230000000003</v>
      </c>
      <c r="C28062" s="3">
        <v>21681</v>
      </c>
      <c r="D28062" s="4">
        <v>24660</v>
      </c>
      <c r="E28062" t="s">
        <v>5670</v>
      </c>
      <c r="F28062" s="4" t="s">
        <v>5642</v>
      </c>
      <c r="G28062" s="5">
        <v>13559</v>
      </c>
      <c r="H28062" s="6">
        <v>0.1249355</v>
      </c>
      <c r="I28062" s="7">
        <v>34.65</v>
      </c>
      <c r="J28062" s="2">
        <v>52.714300000000001</v>
      </c>
      <c r="K28062">
        <v>7</v>
      </c>
    </row>
    <row r="28063" spans="1:12" x14ac:dyDescent="0.25">
      <c r="A28063">
        <v>28357</v>
      </c>
      <c r="B28063" s="2">
        <v>5.6899649999999999</v>
      </c>
      <c r="C28063" s="3">
        <v>3144</v>
      </c>
      <c r="D28063" s="4">
        <v>31300</v>
      </c>
      <c r="E28063" t="s">
        <v>5922</v>
      </c>
      <c r="F28063" s="4" t="s">
        <v>5642</v>
      </c>
      <c r="G28063" s="5">
        <v>2144</v>
      </c>
      <c r="H28063" s="6">
        <v>0.1072761</v>
      </c>
      <c r="I28063" s="7">
        <v>37.695</v>
      </c>
    </row>
    <row r="28064" spans="1:12" x14ac:dyDescent="0.25">
      <c r="A28064">
        <v>77036</v>
      </c>
      <c r="B28064" s="2">
        <v>5.6794450000000003</v>
      </c>
      <c r="C28064" s="3">
        <v>72949</v>
      </c>
      <c r="D28064" s="4">
        <v>26420</v>
      </c>
      <c r="E28064" t="s">
        <v>3103</v>
      </c>
      <c r="F28064" s="4" t="s">
        <v>13752</v>
      </c>
      <c r="G28064" s="5">
        <v>41821</v>
      </c>
      <c r="H28064" s="6">
        <v>0.15857679999999999</v>
      </c>
      <c r="I28064" s="7">
        <v>28.827999999999999</v>
      </c>
      <c r="J28064" s="2">
        <v>45.545499999999997</v>
      </c>
      <c r="K28064">
        <v>11</v>
      </c>
      <c r="L28064" s="2">
        <v>78.8</v>
      </c>
    </row>
    <row r="28065" spans="1:11" x14ac:dyDescent="0.25">
      <c r="A28065">
        <v>63876</v>
      </c>
      <c r="B28065" s="2">
        <v>5.6690759999999996</v>
      </c>
      <c r="C28065" s="3">
        <v>2378</v>
      </c>
      <c r="D28065" s="4">
        <v>28380</v>
      </c>
      <c r="E28065" t="s">
        <v>12223</v>
      </c>
      <c r="F28065" s="4" t="s">
        <v>12102</v>
      </c>
      <c r="G28065" s="5">
        <v>1509</v>
      </c>
      <c r="H28065" s="6">
        <v>0.1125828</v>
      </c>
      <c r="I28065" s="7">
        <v>36.776000000000003</v>
      </c>
      <c r="J28065" s="2">
        <v>66</v>
      </c>
      <c r="K28065">
        <v>1</v>
      </c>
    </row>
    <row r="28066" spans="1:11" x14ac:dyDescent="0.25">
      <c r="A28066">
        <v>71447</v>
      </c>
      <c r="B28066" s="2">
        <v>5.6685379999999999</v>
      </c>
      <c r="C28066" s="3">
        <v>1300</v>
      </c>
      <c r="D28066" s="4">
        <v>10780</v>
      </c>
      <c r="E28066" t="s">
        <v>7750</v>
      </c>
      <c r="F28066" s="4" t="s">
        <v>12927</v>
      </c>
      <c r="G28066" s="5">
        <v>739</v>
      </c>
      <c r="H28066" s="6">
        <v>9.4722600000000004E-2</v>
      </c>
      <c r="I28066" s="7">
        <v>39.860999999999997</v>
      </c>
    </row>
    <row r="28067" spans="1:11" x14ac:dyDescent="0.25">
      <c r="A28067">
        <v>23827</v>
      </c>
      <c r="B28067" s="2">
        <v>5.6681569999999999</v>
      </c>
      <c r="C28067" s="3">
        <v>1238</v>
      </c>
      <c r="E28067" t="s">
        <v>4883</v>
      </c>
      <c r="F28067" s="4" t="s">
        <v>4335</v>
      </c>
      <c r="G28067" s="5">
        <v>853</v>
      </c>
      <c r="H28067" s="6">
        <v>0.1088993</v>
      </c>
      <c r="I28067" s="7">
        <v>37.396000000000001</v>
      </c>
    </row>
    <row r="28068" spans="1:11" x14ac:dyDescent="0.25">
      <c r="A28068">
        <v>48122</v>
      </c>
      <c r="B28068" s="2">
        <v>5.6663240000000004</v>
      </c>
      <c r="C28068" s="3">
        <v>10638</v>
      </c>
      <c r="D28068" s="4">
        <v>19820</v>
      </c>
      <c r="E28068" t="s">
        <v>9138</v>
      </c>
      <c r="F28068" s="4" t="s">
        <v>9106</v>
      </c>
      <c r="G28068" s="5">
        <v>6811</v>
      </c>
      <c r="H28068" s="6">
        <v>9.6006999999999995E-2</v>
      </c>
      <c r="I28068" s="7">
        <v>39.619999999999997</v>
      </c>
      <c r="J28068" s="2">
        <v>45.5</v>
      </c>
      <c r="K28068">
        <v>2</v>
      </c>
    </row>
    <row r="28069" spans="1:11" x14ac:dyDescent="0.25">
      <c r="A28069">
        <v>63626</v>
      </c>
      <c r="B28069" s="2">
        <v>5.664479</v>
      </c>
      <c r="C28069" s="3">
        <v>1317</v>
      </c>
      <c r="E28069" t="s">
        <v>12173</v>
      </c>
      <c r="F28069" s="4" t="s">
        <v>12102</v>
      </c>
      <c r="G28069" s="5">
        <v>898</v>
      </c>
      <c r="H28069" s="6">
        <v>0.11790879999999999</v>
      </c>
      <c r="I28069" s="7">
        <v>35.832999999999998</v>
      </c>
    </row>
    <row r="28070" spans="1:11" x14ac:dyDescent="0.25">
      <c r="A28070">
        <v>29114</v>
      </c>
      <c r="B28070" s="2">
        <v>5.6638950000000001</v>
      </c>
      <c r="C28070" s="3">
        <v>2316</v>
      </c>
      <c r="D28070" s="4">
        <v>22500</v>
      </c>
      <c r="E28070" t="s">
        <v>3627</v>
      </c>
      <c r="F28070" s="4" t="s">
        <v>6130</v>
      </c>
      <c r="G28070" s="5">
        <v>1539</v>
      </c>
      <c r="H28070" s="6">
        <v>0.10786220000000001</v>
      </c>
      <c r="I28070" s="7">
        <v>37.569000000000003</v>
      </c>
    </row>
    <row r="28071" spans="1:11" x14ac:dyDescent="0.25">
      <c r="A28071">
        <v>39739</v>
      </c>
      <c r="B28071" s="2">
        <v>5.6631200000000002</v>
      </c>
      <c r="C28071" s="3">
        <v>2730</v>
      </c>
      <c r="E28071" t="s">
        <v>893</v>
      </c>
      <c r="F28071" s="4" t="s">
        <v>7633</v>
      </c>
      <c r="G28071" s="5">
        <v>1695</v>
      </c>
      <c r="H28071" s="6">
        <v>0.1032448</v>
      </c>
      <c r="I28071" s="7">
        <v>38.365000000000002</v>
      </c>
    </row>
    <row r="28072" spans="1:11" x14ac:dyDescent="0.25">
      <c r="A28072">
        <v>75224</v>
      </c>
      <c r="B28072" s="2">
        <v>5.6580899999999996</v>
      </c>
      <c r="C28072" s="3">
        <v>35345</v>
      </c>
      <c r="D28072" s="4">
        <v>19100</v>
      </c>
      <c r="E28072" t="s">
        <v>4091</v>
      </c>
      <c r="F28072" s="4" t="s">
        <v>13752</v>
      </c>
      <c r="G28072" s="5">
        <v>19318</v>
      </c>
      <c r="H28072" s="6">
        <v>0.1077234</v>
      </c>
      <c r="I28072" s="7">
        <v>37.585999999999999</v>
      </c>
      <c r="J28072" s="2">
        <v>47.666699999999999</v>
      </c>
      <c r="K28072">
        <v>6</v>
      </c>
    </row>
    <row r="28073" spans="1:11" x14ac:dyDescent="0.25">
      <c r="A28073">
        <v>72521</v>
      </c>
      <c r="B28073" s="2">
        <v>5.6526899999999998</v>
      </c>
      <c r="C28073" s="3">
        <v>4928</v>
      </c>
      <c r="E28073" t="s">
        <v>8199</v>
      </c>
      <c r="F28073" s="4" t="s">
        <v>13183</v>
      </c>
      <c r="G28073" s="5">
        <v>3242</v>
      </c>
      <c r="H28073" s="6">
        <v>8.3281900000000006E-2</v>
      </c>
      <c r="I28073" s="7">
        <v>41.792999999999999</v>
      </c>
    </row>
    <row r="28074" spans="1:11" x14ac:dyDescent="0.25">
      <c r="A28074">
        <v>46619</v>
      </c>
      <c r="B28074" s="2">
        <v>5.6485820000000002</v>
      </c>
      <c r="C28074" s="3">
        <v>22114</v>
      </c>
      <c r="D28074" s="4">
        <v>43780</v>
      </c>
      <c r="E28074" t="s">
        <v>8886</v>
      </c>
      <c r="F28074" s="4" t="s">
        <v>8800</v>
      </c>
      <c r="G28074" s="5">
        <v>13930</v>
      </c>
      <c r="H28074" s="6">
        <v>8.8651199999999999E-2</v>
      </c>
      <c r="I28074" s="7">
        <v>40.865000000000002</v>
      </c>
      <c r="J28074" s="2">
        <v>33</v>
      </c>
      <c r="K28074">
        <v>3</v>
      </c>
    </row>
    <row r="28075" spans="1:11" x14ac:dyDescent="0.25">
      <c r="A28075">
        <v>33839</v>
      </c>
      <c r="B28075" s="2">
        <v>5.6448010000000002</v>
      </c>
      <c r="C28075" s="3">
        <v>2971</v>
      </c>
      <c r="D28075" s="4">
        <v>29460</v>
      </c>
      <c r="E28075" t="s">
        <v>942</v>
      </c>
      <c r="F28075" s="4" t="s">
        <v>6689</v>
      </c>
      <c r="G28075" s="5">
        <v>1866</v>
      </c>
      <c r="H28075" s="6">
        <v>8.3556500000000006E-2</v>
      </c>
      <c r="I28075" s="7">
        <v>41.74</v>
      </c>
      <c r="J28075" s="2">
        <v>46.5</v>
      </c>
      <c r="K28075">
        <v>2</v>
      </c>
    </row>
    <row r="28076" spans="1:11" x14ac:dyDescent="0.25">
      <c r="A28076">
        <v>78368</v>
      </c>
      <c r="B28076" s="2">
        <v>5.6428789999999998</v>
      </c>
      <c r="C28076" s="3">
        <v>9404</v>
      </c>
      <c r="D28076" s="4">
        <v>18580</v>
      </c>
      <c r="E28076" t="s">
        <v>14215</v>
      </c>
      <c r="F28076" s="4" t="s">
        <v>13752</v>
      </c>
      <c r="G28076" s="5">
        <v>6164</v>
      </c>
      <c r="H28076" s="6">
        <v>8.2576300000000005E-2</v>
      </c>
      <c r="I28076" s="7">
        <v>41.908999999999999</v>
      </c>
      <c r="J28076" s="2">
        <v>52</v>
      </c>
      <c r="K28076">
        <v>1</v>
      </c>
    </row>
    <row r="28077" spans="1:11" x14ac:dyDescent="0.25">
      <c r="A28077">
        <v>77456</v>
      </c>
      <c r="B28077" s="2">
        <v>5.6411579999999999</v>
      </c>
      <c r="C28077" s="3">
        <v>1389</v>
      </c>
      <c r="D28077" s="4">
        <v>13060</v>
      </c>
      <c r="E28077" t="s">
        <v>11569</v>
      </c>
      <c r="F28077" s="4" t="s">
        <v>13752</v>
      </c>
      <c r="G28077" s="5">
        <v>1034</v>
      </c>
      <c r="H28077" s="6">
        <v>7.0599599999999998E-2</v>
      </c>
      <c r="I28077" s="7">
        <v>43.970999999999997</v>
      </c>
    </row>
    <row r="28078" spans="1:11" x14ac:dyDescent="0.25">
      <c r="A28078">
        <v>28345</v>
      </c>
      <c r="B28078" s="2">
        <v>5.6389610000000001</v>
      </c>
      <c r="C28078" s="3">
        <v>12609</v>
      </c>
      <c r="D28078" s="4">
        <v>40460</v>
      </c>
      <c r="E28078" t="s">
        <v>5915</v>
      </c>
      <c r="F28078" s="4" t="s">
        <v>5642</v>
      </c>
      <c r="G28078" s="5">
        <v>8154</v>
      </c>
      <c r="H28078" s="6">
        <v>8.8545499999999999E-2</v>
      </c>
      <c r="I28078" s="7">
        <v>40.860999999999997</v>
      </c>
      <c r="J28078" s="2">
        <v>43</v>
      </c>
      <c r="K28078">
        <v>2</v>
      </c>
    </row>
    <row r="28079" spans="1:11" x14ac:dyDescent="0.25">
      <c r="A28079">
        <v>75155</v>
      </c>
      <c r="B28079" s="2">
        <v>5.6366160000000001</v>
      </c>
      <c r="C28079" s="3">
        <v>2762</v>
      </c>
      <c r="D28079" s="4">
        <v>18620</v>
      </c>
      <c r="E28079" t="s">
        <v>4937</v>
      </c>
      <c r="F28079" s="4" t="s">
        <v>13752</v>
      </c>
      <c r="G28079" s="5">
        <v>1652</v>
      </c>
      <c r="H28079" s="6">
        <v>7.9249899999999998E-2</v>
      </c>
      <c r="I28079" s="7">
        <v>42.454000000000001</v>
      </c>
    </row>
    <row r="28080" spans="1:11" x14ac:dyDescent="0.25">
      <c r="A28080">
        <v>17104</v>
      </c>
      <c r="B28080" s="2">
        <v>5.6333589999999996</v>
      </c>
      <c r="C28080" s="3">
        <v>21132</v>
      </c>
      <c r="D28080" s="4">
        <v>25420</v>
      </c>
      <c r="E28080" t="s">
        <v>3725</v>
      </c>
      <c r="F28080" s="4" t="s">
        <v>3003</v>
      </c>
      <c r="G28080" s="5">
        <v>11956</v>
      </c>
      <c r="H28080" s="6">
        <v>0.1390817</v>
      </c>
      <c r="I28080" s="7">
        <v>32.113</v>
      </c>
      <c r="J28080" s="2">
        <v>36</v>
      </c>
      <c r="K28080">
        <v>3</v>
      </c>
    </row>
    <row r="28081" spans="1:11" x14ac:dyDescent="0.25">
      <c r="A28081">
        <v>74750</v>
      </c>
      <c r="B28081" s="2">
        <v>5.6304230000000004</v>
      </c>
      <c r="C28081" s="3">
        <v>504</v>
      </c>
      <c r="E28081" t="s">
        <v>2275</v>
      </c>
      <c r="F28081" s="4" t="s">
        <v>13462</v>
      </c>
      <c r="G28081" s="5">
        <v>312</v>
      </c>
      <c r="H28081" s="6">
        <v>8.3333299999999999E-2</v>
      </c>
      <c r="I28081" s="7">
        <v>41.741</v>
      </c>
    </row>
    <row r="28082" spans="1:11" x14ac:dyDescent="0.25">
      <c r="A28082">
        <v>39366</v>
      </c>
      <c r="B28082" s="2">
        <v>5.6301639999999997</v>
      </c>
      <c r="C28082" s="3">
        <v>1447</v>
      </c>
      <c r="D28082" s="4">
        <v>32940</v>
      </c>
      <c r="E28082" t="s">
        <v>7794</v>
      </c>
      <c r="F28082" s="4" t="s">
        <v>7633</v>
      </c>
      <c r="G28082" s="5">
        <v>768</v>
      </c>
      <c r="H28082" s="6">
        <v>9.375E-2</v>
      </c>
      <c r="I28082" s="7">
        <v>39.938000000000002</v>
      </c>
    </row>
    <row r="28083" spans="1:11" x14ac:dyDescent="0.25">
      <c r="A28083">
        <v>71404</v>
      </c>
      <c r="B28083" s="2">
        <v>5.6298789999999999</v>
      </c>
      <c r="C28083" s="3">
        <v>564</v>
      </c>
      <c r="D28083" s="4">
        <v>10780</v>
      </c>
      <c r="E28083" t="s">
        <v>2948</v>
      </c>
      <c r="F28083" s="4" t="s">
        <v>12927</v>
      </c>
      <c r="G28083" s="5">
        <v>418</v>
      </c>
      <c r="H28083" s="6">
        <v>5.0239199999999998E-2</v>
      </c>
      <c r="I28083" s="7">
        <v>47.45</v>
      </c>
      <c r="J28083" s="2">
        <v>61</v>
      </c>
      <c r="K28083">
        <v>1</v>
      </c>
    </row>
    <row r="28084" spans="1:11" x14ac:dyDescent="0.25">
      <c r="A28084">
        <v>96023</v>
      </c>
      <c r="B28084" s="2">
        <v>5.6295710000000003</v>
      </c>
      <c r="C28084" s="3">
        <v>1338</v>
      </c>
      <c r="E28084" t="s">
        <v>16031</v>
      </c>
      <c r="F28084" s="4" t="s">
        <v>15368</v>
      </c>
      <c r="G28084" s="5">
        <v>873</v>
      </c>
      <c r="H28084" s="6">
        <v>9.7365400000000005E-2</v>
      </c>
      <c r="I28084" s="7">
        <v>39.305999999999997</v>
      </c>
    </row>
    <row r="28085" spans="1:11" x14ac:dyDescent="0.25">
      <c r="A28085">
        <v>27555</v>
      </c>
      <c r="B28085" s="2">
        <v>5.6292790000000004</v>
      </c>
      <c r="C28085" s="3">
        <v>467</v>
      </c>
      <c r="D28085" s="4">
        <v>39580</v>
      </c>
      <c r="E28085" t="s">
        <v>5735</v>
      </c>
      <c r="F28085" s="4" t="s">
        <v>5642</v>
      </c>
      <c r="G28085" s="5">
        <v>349</v>
      </c>
      <c r="H28085" s="6">
        <v>7.1633199999999994E-2</v>
      </c>
      <c r="I28085" s="7">
        <v>43.75</v>
      </c>
    </row>
    <row r="28086" spans="1:11" x14ac:dyDescent="0.25">
      <c r="A28086">
        <v>42784</v>
      </c>
      <c r="B28086" s="2">
        <v>5.6288049999999998</v>
      </c>
      <c r="C28086" s="3">
        <v>2272</v>
      </c>
      <c r="D28086" s="4">
        <v>21060</v>
      </c>
      <c r="E28086" t="s">
        <v>196</v>
      </c>
      <c r="F28086" s="4" t="s">
        <v>7883</v>
      </c>
      <c r="G28086" s="5">
        <v>1629</v>
      </c>
      <c r="H28086" s="6">
        <v>8.7116600000000002E-2</v>
      </c>
      <c r="I28086" s="7">
        <v>41.064999999999998</v>
      </c>
    </row>
    <row r="28087" spans="1:11" x14ac:dyDescent="0.25">
      <c r="A28087">
        <v>77061</v>
      </c>
      <c r="B28087" s="2">
        <v>5.624911</v>
      </c>
      <c r="C28087" s="3">
        <v>25518</v>
      </c>
      <c r="D28087" s="4">
        <v>26420</v>
      </c>
      <c r="E28087" t="s">
        <v>3103</v>
      </c>
      <c r="F28087" s="4" t="s">
        <v>13752</v>
      </c>
      <c r="G28087" s="5">
        <v>14642</v>
      </c>
      <c r="H28087" s="6">
        <v>0.10114049999999999</v>
      </c>
      <c r="I28087" s="7">
        <v>38.64</v>
      </c>
      <c r="J28087" s="2">
        <v>33.25</v>
      </c>
      <c r="K28087">
        <v>4</v>
      </c>
    </row>
    <row r="28088" spans="1:11" x14ac:dyDescent="0.25">
      <c r="A28088">
        <v>95206</v>
      </c>
      <c r="B28088" s="2">
        <v>5.6128689999999999</v>
      </c>
      <c r="C28088" s="3">
        <v>65323</v>
      </c>
      <c r="D28088" s="4">
        <v>44700</v>
      </c>
      <c r="E28088" t="s">
        <v>1717</v>
      </c>
      <c r="F28088" s="4" t="s">
        <v>15368</v>
      </c>
      <c r="G28088" s="5">
        <v>35679</v>
      </c>
      <c r="H28088" s="6">
        <v>7.5898999999999994E-2</v>
      </c>
      <c r="I28088" s="7">
        <v>42.997999999999998</v>
      </c>
      <c r="J28088" s="2">
        <v>35.5</v>
      </c>
      <c r="K28088">
        <v>2</v>
      </c>
    </row>
    <row r="28089" spans="1:11" x14ac:dyDescent="0.25">
      <c r="A28089">
        <v>71018</v>
      </c>
      <c r="B28089" s="2">
        <v>5.604101</v>
      </c>
      <c r="C28089" s="3">
        <v>1307</v>
      </c>
      <c r="D28089" s="4">
        <v>43340</v>
      </c>
      <c r="E28089" t="s">
        <v>13092</v>
      </c>
      <c r="F28089" s="4" t="s">
        <v>12927</v>
      </c>
      <c r="G28089" s="5">
        <v>962</v>
      </c>
      <c r="H28089" s="6">
        <v>0.1070686</v>
      </c>
      <c r="I28089" s="7">
        <v>37.609000000000002</v>
      </c>
      <c r="J28089" s="2">
        <v>63</v>
      </c>
      <c r="K28089">
        <v>1</v>
      </c>
    </row>
    <row r="28090" spans="1:11" x14ac:dyDescent="0.25">
      <c r="A28090">
        <v>76888</v>
      </c>
      <c r="B28090" s="2">
        <v>5.6038519999999998</v>
      </c>
      <c r="C28090" s="3">
        <v>83</v>
      </c>
      <c r="E28090" t="s">
        <v>14018</v>
      </c>
      <c r="F28090" s="4" t="s">
        <v>13752</v>
      </c>
      <c r="G28090" s="5">
        <v>75</v>
      </c>
      <c r="H28090" s="6">
        <v>0.1052632</v>
      </c>
      <c r="I28090" s="7">
        <v>37.917000000000002</v>
      </c>
    </row>
    <row r="28091" spans="1:11" x14ac:dyDescent="0.25">
      <c r="A28091">
        <v>24093</v>
      </c>
      <c r="B28091" s="2">
        <v>5.6037970000000001</v>
      </c>
      <c r="C28091" s="3">
        <v>216</v>
      </c>
      <c r="D28091" s="4">
        <v>13980</v>
      </c>
      <c r="E28091" t="s">
        <v>4968</v>
      </c>
      <c r="F28091" s="4" t="s">
        <v>4335</v>
      </c>
      <c r="G28091" s="5">
        <v>145</v>
      </c>
      <c r="H28091" s="6">
        <v>6.8493E-3</v>
      </c>
      <c r="I28091" s="7">
        <v>54.921999999999997</v>
      </c>
    </row>
    <row r="28092" spans="1:11" x14ac:dyDescent="0.25">
      <c r="A28092">
        <v>4495</v>
      </c>
      <c r="B28092" s="2">
        <v>5.6036710000000003</v>
      </c>
      <c r="C28092" s="3">
        <v>508</v>
      </c>
      <c r="D28092" s="4">
        <v>12620</v>
      </c>
      <c r="E28092" t="s">
        <v>859</v>
      </c>
      <c r="F28092" s="4" t="s">
        <v>701</v>
      </c>
      <c r="G28092" s="5">
        <v>381</v>
      </c>
      <c r="H28092" s="6">
        <v>8.3989499999999995E-2</v>
      </c>
      <c r="I28092" s="7">
        <v>41.591000000000001</v>
      </c>
    </row>
    <row r="28093" spans="1:11" x14ac:dyDescent="0.25">
      <c r="A28093">
        <v>92335</v>
      </c>
      <c r="B28093" s="2">
        <v>5.5904049999999996</v>
      </c>
      <c r="C28093" s="3">
        <v>99580</v>
      </c>
      <c r="D28093" s="4">
        <v>40140</v>
      </c>
      <c r="E28093" t="s">
        <v>10076</v>
      </c>
      <c r="F28093" s="4" t="s">
        <v>15368</v>
      </c>
      <c r="G28093" s="5">
        <v>55051</v>
      </c>
      <c r="H28093" s="6">
        <v>6.6337300000000002E-2</v>
      </c>
      <c r="I28093" s="7">
        <v>44.639000000000003</v>
      </c>
      <c r="J28093" s="2">
        <v>47.8889</v>
      </c>
      <c r="K28093">
        <v>9</v>
      </c>
    </row>
    <row r="28094" spans="1:11" x14ac:dyDescent="0.25">
      <c r="A28094">
        <v>71962</v>
      </c>
      <c r="B28094" s="2">
        <v>5.5770590000000002</v>
      </c>
      <c r="C28094" s="3">
        <v>981</v>
      </c>
      <c r="D28094" s="4">
        <v>11660</v>
      </c>
      <c r="E28094" t="s">
        <v>7709</v>
      </c>
      <c r="F28094" s="4" t="s">
        <v>13183</v>
      </c>
      <c r="G28094" s="5">
        <v>718</v>
      </c>
      <c r="H28094" s="6">
        <v>5.2851200000000001E-2</v>
      </c>
      <c r="I28094" s="7">
        <v>46.95</v>
      </c>
    </row>
    <row r="28095" spans="1:11" x14ac:dyDescent="0.25">
      <c r="A28095">
        <v>40763</v>
      </c>
      <c r="B28095" s="2">
        <v>5.5768009999999997</v>
      </c>
      <c r="C28095" s="3">
        <v>601</v>
      </c>
      <c r="D28095" s="4">
        <v>30940</v>
      </c>
      <c r="E28095" t="s">
        <v>7957</v>
      </c>
      <c r="F28095" s="4" t="s">
        <v>7883</v>
      </c>
      <c r="G28095" s="5">
        <v>361</v>
      </c>
      <c r="H28095" s="6">
        <v>0.14127419999999999</v>
      </c>
      <c r="I28095" s="7">
        <v>31.667000000000002</v>
      </c>
    </row>
    <row r="28096" spans="1:11" x14ac:dyDescent="0.25">
      <c r="A28096">
        <v>30455</v>
      </c>
      <c r="B28096" s="2">
        <v>5.5766309999999999</v>
      </c>
      <c r="C28096" s="3">
        <v>416</v>
      </c>
      <c r="E28096" t="s">
        <v>6451</v>
      </c>
      <c r="F28096" s="4" t="s">
        <v>6363</v>
      </c>
      <c r="G28096" s="5">
        <v>344</v>
      </c>
      <c r="H28096" s="6">
        <v>0.115942</v>
      </c>
      <c r="I28096" s="7">
        <v>36.042000000000002</v>
      </c>
    </row>
    <row r="28097" spans="1:12" x14ac:dyDescent="0.25">
      <c r="A28097">
        <v>77016</v>
      </c>
      <c r="B28097" s="2">
        <v>5.5721480000000003</v>
      </c>
      <c r="C28097" s="3">
        <v>26558</v>
      </c>
      <c r="D28097" s="4">
        <v>26420</v>
      </c>
      <c r="E28097" t="s">
        <v>3103</v>
      </c>
      <c r="F28097" s="4" t="s">
        <v>13752</v>
      </c>
      <c r="G28097" s="5">
        <v>18379</v>
      </c>
      <c r="H28097" s="6">
        <v>9.5973900000000001E-2</v>
      </c>
      <c r="I28097" s="7">
        <v>39.491</v>
      </c>
      <c r="J28097" s="2">
        <v>54.5</v>
      </c>
      <c r="K28097">
        <v>2</v>
      </c>
    </row>
    <row r="28098" spans="1:12" x14ac:dyDescent="0.25">
      <c r="A28098">
        <v>71263</v>
      </c>
      <c r="B28098" s="2">
        <v>5.5664550000000004</v>
      </c>
      <c r="C28098" s="3">
        <v>7933</v>
      </c>
      <c r="E28098" t="s">
        <v>8222</v>
      </c>
      <c r="F28098" s="4" t="s">
        <v>12927</v>
      </c>
      <c r="G28098" s="5">
        <v>5407</v>
      </c>
      <c r="H28098" s="6">
        <v>9.5616800000000002E-2</v>
      </c>
      <c r="I28098" s="7">
        <v>39.545000000000002</v>
      </c>
      <c r="J28098" s="2">
        <v>36</v>
      </c>
      <c r="K28098">
        <v>1</v>
      </c>
    </row>
    <row r="28099" spans="1:12" x14ac:dyDescent="0.25">
      <c r="A28099">
        <v>79412</v>
      </c>
      <c r="B28099" s="2">
        <v>5.5628970000000004</v>
      </c>
      <c r="C28099" s="3">
        <v>16325</v>
      </c>
      <c r="D28099" s="4">
        <v>31180</v>
      </c>
      <c r="E28099" t="s">
        <v>14418</v>
      </c>
      <c r="F28099" s="4" t="s">
        <v>13752</v>
      </c>
      <c r="G28099" s="5">
        <v>9458</v>
      </c>
      <c r="H28099" s="6">
        <v>0.1087968</v>
      </c>
      <c r="I28099" s="7">
        <v>37.267000000000003</v>
      </c>
      <c r="J28099" s="2">
        <v>39.333300000000001</v>
      </c>
      <c r="K28099">
        <v>3</v>
      </c>
    </row>
    <row r="28100" spans="1:12" x14ac:dyDescent="0.25">
      <c r="A28100">
        <v>66732</v>
      </c>
      <c r="B28100" s="2">
        <v>5.5605830000000003</v>
      </c>
      <c r="C28100" s="3">
        <v>261</v>
      </c>
      <c r="E28100" t="s">
        <v>12553</v>
      </c>
      <c r="F28100" s="4" t="s">
        <v>12494</v>
      </c>
      <c r="G28100" s="5">
        <v>209</v>
      </c>
      <c r="H28100" s="6">
        <v>8.6124400000000004E-2</v>
      </c>
      <c r="I28100" s="7">
        <v>41.171999999999997</v>
      </c>
    </row>
    <row r="28101" spans="1:12" x14ac:dyDescent="0.25">
      <c r="A28101">
        <v>33847</v>
      </c>
      <c r="B28101" s="2">
        <v>5.5605060000000002</v>
      </c>
      <c r="C28101" s="3">
        <v>236</v>
      </c>
      <c r="D28101" s="4">
        <v>29460</v>
      </c>
      <c r="E28101" t="s">
        <v>6931</v>
      </c>
      <c r="F28101" s="4" t="s">
        <v>6689</v>
      </c>
      <c r="G28101" s="5">
        <v>104</v>
      </c>
      <c r="H28101" s="6">
        <v>0.1238095</v>
      </c>
      <c r="I28101" s="7">
        <v>34.658999999999999</v>
      </c>
    </row>
    <row r="28102" spans="1:12" x14ac:dyDescent="0.25">
      <c r="A28102">
        <v>48737</v>
      </c>
      <c r="B28102" s="2">
        <v>5.5602330000000002</v>
      </c>
      <c r="C28102" s="3">
        <v>1223</v>
      </c>
      <c r="E28102" t="s">
        <v>9249</v>
      </c>
      <c r="F28102" s="4" t="s">
        <v>9106</v>
      </c>
      <c r="G28102" s="5">
        <v>1031</v>
      </c>
      <c r="H28102" s="6">
        <v>0.1153101</v>
      </c>
      <c r="I28102" s="7">
        <v>36.125</v>
      </c>
      <c r="J28102" s="2">
        <v>65</v>
      </c>
      <c r="K28102">
        <v>1</v>
      </c>
    </row>
    <row r="28103" spans="1:12" x14ac:dyDescent="0.25">
      <c r="A28103">
        <v>25688</v>
      </c>
      <c r="B28103" s="2">
        <v>5.5599150000000002</v>
      </c>
      <c r="C28103" s="3">
        <v>351</v>
      </c>
      <c r="E28103" t="s">
        <v>5402</v>
      </c>
      <c r="F28103" s="4" t="s">
        <v>5144</v>
      </c>
      <c r="G28103" s="5">
        <v>301</v>
      </c>
      <c r="H28103" s="6">
        <v>0.12582779999999999</v>
      </c>
      <c r="I28103" s="7">
        <v>34.305999999999997</v>
      </c>
    </row>
    <row r="28104" spans="1:12" x14ac:dyDescent="0.25">
      <c r="A28104">
        <v>25567</v>
      </c>
      <c r="B28104" s="2">
        <v>5.559685</v>
      </c>
      <c r="C28104" s="3">
        <v>764</v>
      </c>
      <c r="D28104" s="4">
        <v>26580</v>
      </c>
      <c r="E28104" t="s">
        <v>5369</v>
      </c>
      <c r="F28104" s="4" t="s">
        <v>5144</v>
      </c>
      <c r="G28104" s="5">
        <v>661</v>
      </c>
      <c r="H28104" s="6">
        <v>0.1164902</v>
      </c>
      <c r="I28104" s="7">
        <v>35.917000000000002</v>
      </c>
    </row>
    <row r="28105" spans="1:12" x14ac:dyDescent="0.25">
      <c r="A28105">
        <v>25110</v>
      </c>
      <c r="B28105" s="2">
        <v>5.5594359999999998</v>
      </c>
      <c r="C28105" s="3">
        <v>568</v>
      </c>
      <c r="D28105" s="4">
        <v>16620</v>
      </c>
      <c r="E28105" t="s">
        <v>5265</v>
      </c>
      <c r="F28105" s="4" t="s">
        <v>5144</v>
      </c>
      <c r="G28105" s="5">
        <v>375</v>
      </c>
      <c r="H28105" s="6">
        <v>3.1914900000000003E-2</v>
      </c>
      <c r="I28105" s="7">
        <v>50.521000000000001</v>
      </c>
    </row>
    <row r="28106" spans="1:12" x14ac:dyDescent="0.25">
      <c r="A28106">
        <v>39629</v>
      </c>
      <c r="B28106" s="2">
        <v>5.5582690000000001</v>
      </c>
      <c r="C28106" s="3">
        <v>6643</v>
      </c>
      <c r="D28106" s="4">
        <v>15020</v>
      </c>
      <c r="E28106" t="s">
        <v>7837</v>
      </c>
      <c r="F28106" s="4" t="s">
        <v>7633</v>
      </c>
      <c r="G28106" s="5">
        <v>4504</v>
      </c>
      <c r="H28106" s="6">
        <v>6.72735E-2</v>
      </c>
      <c r="I28106" s="7">
        <v>44.406999999999996</v>
      </c>
      <c r="J28106" s="2">
        <v>69</v>
      </c>
      <c r="K28106">
        <v>1</v>
      </c>
    </row>
    <row r="28107" spans="1:12" x14ac:dyDescent="0.25">
      <c r="A28107">
        <v>62355</v>
      </c>
      <c r="B28107" s="2">
        <v>5.5570430000000002</v>
      </c>
      <c r="C28107" s="3">
        <v>865</v>
      </c>
      <c r="E28107" t="s">
        <v>5280</v>
      </c>
      <c r="F28107" s="4" t="s">
        <v>11490</v>
      </c>
      <c r="G28107" s="5">
        <v>615</v>
      </c>
      <c r="H28107" s="6">
        <v>8.7804900000000005E-2</v>
      </c>
      <c r="I28107" s="7">
        <v>40.859000000000002</v>
      </c>
    </row>
    <row r="28108" spans="1:12" x14ac:dyDescent="0.25">
      <c r="A28108">
        <v>63136</v>
      </c>
      <c r="B28108" s="2">
        <v>5.5500290000000003</v>
      </c>
      <c r="C28108" s="3">
        <v>46686</v>
      </c>
      <c r="D28108" s="4">
        <v>41180</v>
      </c>
      <c r="E28108" t="s">
        <v>9297</v>
      </c>
      <c r="F28108" s="4" t="s">
        <v>12102</v>
      </c>
      <c r="G28108" s="5">
        <v>28686</v>
      </c>
      <c r="H28108" s="6">
        <v>0.1224639</v>
      </c>
      <c r="I28108" s="7">
        <v>34.866</v>
      </c>
      <c r="J28108" s="2">
        <v>47.473700000000001</v>
      </c>
      <c r="K28108">
        <v>19</v>
      </c>
      <c r="L28108" s="2">
        <v>86.4</v>
      </c>
    </row>
    <row r="28109" spans="1:12" x14ac:dyDescent="0.25">
      <c r="A28109">
        <v>99749</v>
      </c>
      <c r="B28109" s="2">
        <v>5.5431160000000004</v>
      </c>
      <c r="C28109" s="3">
        <v>370</v>
      </c>
      <c r="E28109" t="s">
        <v>16723</v>
      </c>
      <c r="F28109" s="4" t="s">
        <v>16604</v>
      </c>
      <c r="G28109" s="5">
        <v>197</v>
      </c>
      <c r="H28109" s="6">
        <v>0.10101010000000001</v>
      </c>
      <c r="I28109" s="7">
        <v>38.570999999999998</v>
      </c>
    </row>
    <row r="28110" spans="1:12" x14ac:dyDescent="0.25">
      <c r="A28110">
        <v>25702</v>
      </c>
      <c r="B28110" s="2">
        <v>5.5417199999999998</v>
      </c>
      <c r="C28110" s="3">
        <v>8293</v>
      </c>
      <c r="D28110" s="4">
        <v>26580</v>
      </c>
      <c r="E28110" t="s">
        <v>46</v>
      </c>
      <c r="F28110" s="4" t="s">
        <v>5144</v>
      </c>
      <c r="G28110" s="5">
        <v>5630</v>
      </c>
      <c r="H28110" s="6">
        <v>0.1436945</v>
      </c>
      <c r="I28110" s="7">
        <v>31.193999999999999</v>
      </c>
      <c r="J28110" s="2">
        <v>55.5</v>
      </c>
      <c r="K28110">
        <v>2</v>
      </c>
    </row>
    <row r="28111" spans="1:12" x14ac:dyDescent="0.25">
      <c r="A28111">
        <v>60912</v>
      </c>
      <c r="B28111" s="2">
        <v>5.5402820000000004</v>
      </c>
      <c r="C28111" s="3">
        <v>648</v>
      </c>
      <c r="E28111" t="s">
        <v>11624</v>
      </c>
      <c r="F28111" s="4" t="s">
        <v>11490</v>
      </c>
      <c r="G28111" s="5">
        <v>379</v>
      </c>
      <c r="H28111" s="6">
        <v>0.1108179</v>
      </c>
      <c r="I28111" s="7">
        <v>36.875</v>
      </c>
    </row>
    <row r="28112" spans="1:12" x14ac:dyDescent="0.25">
      <c r="A28112">
        <v>93610</v>
      </c>
      <c r="B28112" s="2">
        <v>5.5362309999999999</v>
      </c>
      <c r="C28112" s="3">
        <v>24150</v>
      </c>
      <c r="D28112" s="4">
        <v>31460</v>
      </c>
      <c r="E28112" t="s">
        <v>15705</v>
      </c>
      <c r="F28112" s="4" t="s">
        <v>15368</v>
      </c>
      <c r="G28112" s="5">
        <v>16552</v>
      </c>
      <c r="H28112" s="6">
        <v>8.5186100000000001E-2</v>
      </c>
      <c r="I28112" s="7">
        <v>41.304000000000002</v>
      </c>
      <c r="J28112" s="2">
        <v>58.666699999999999</v>
      </c>
      <c r="K28112">
        <v>3</v>
      </c>
    </row>
    <row r="28113" spans="1:12" x14ac:dyDescent="0.25">
      <c r="A28113">
        <v>21920</v>
      </c>
      <c r="B28113" s="2">
        <v>5.5322199999999997</v>
      </c>
      <c r="C28113" s="3">
        <v>231</v>
      </c>
      <c r="D28113" s="4">
        <v>37980</v>
      </c>
      <c r="E28113" t="s">
        <v>4644</v>
      </c>
      <c r="F28113" s="4" t="s">
        <v>4361</v>
      </c>
      <c r="G28113" s="5">
        <v>211</v>
      </c>
      <c r="H28113" s="6">
        <v>0</v>
      </c>
      <c r="I28113" s="7">
        <v>56.023000000000003</v>
      </c>
    </row>
    <row r="28114" spans="1:12" x14ac:dyDescent="0.25">
      <c r="A28114">
        <v>99690</v>
      </c>
      <c r="B28114" s="2">
        <v>5.5321340000000001</v>
      </c>
      <c r="C28114" s="3">
        <v>280</v>
      </c>
      <c r="E28114" t="s">
        <v>16703</v>
      </c>
      <c r="F28114" s="4" t="s">
        <v>16604</v>
      </c>
      <c r="G28114" s="5">
        <v>144</v>
      </c>
      <c r="H28114" s="6">
        <v>2.7586200000000002E-2</v>
      </c>
      <c r="I28114" s="7">
        <v>51.25</v>
      </c>
    </row>
    <row r="28115" spans="1:12" x14ac:dyDescent="0.25">
      <c r="A28115">
        <v>31827</v>
      </c>
      <c r="B28115" s="2">
        <v>5.5316669999999997</v>
      </c>
      <c r="C28115" s="3">
        <v>2582</v>
      </c>
      <c r="E28115" t="s">
        <v>6684</v>
      </c>
      <c r="F28115" s="4" t="s">
        <v>6363</v>
      </c>
      <c r="G28115" s="5">
        <v>1799</v>
      </c>
      <c r="H28115" s="6">
        <v>0.1088889</v>
      </c>
      <c r="I28115" s="7">
        <v>37.200000000000003</v>
      </c>
    </row>
    <row r="28116" spans="1:12" x14ac:dyDescent="0.25">
      <c r="A28116">
        <v>83623</v>
      </c>
      <c r="B28116" s="2">
        <v>5.5309749999999998</v>
      </c>
      <c r="C28116" s="3">
        <v>1582</v>
      </c>
      <c r="D28116" s="4">
        <v>34300</v>
      </c>
      <c r="E28116" t="s">
        <v>14802</v>
      </c>
      <c r="F28116" s="4" t="s">
        <v>14725</v>
      </c>
      <c r="G28116" s="5">
        <v>1087</v>
      </c>
      <c r="H28116" s="6">
        <v>9.1996300000000003E-2</v>
      </c>
      <c r="I28116" s="7">
        <v>40.119</v>
      </c>
    </row>
    <row r="28117" spans="1:12" x14ac:dyDescent="0.25">
      <c r="A28117">
        <v>52550</v>
      </c>
      <c r="B28117" s="2">
        <v>5.5306309999999996</v>
      </c>
      <c r="C28117" s="3">
        <v>483</v>
      </c>
      <c r="E28117" t="s">
        <v>3773</v>
      </c>
      <c r="F28117" s="4" t="s">
        <v>9593</v>
      </c>
      <c r="G28117" s="5">
        <v>351</v>
      </c>
      <c r="H28117" s="6">
        <v>4.8432999999999997E-2</v>
      </c>
      <c r="I28117" s="7">
        <v>47.639000000000003</v>
      </c>
    </row>
    <row r="28118" spans="1:12" x14ac:dyDescent="0.25">
      <c r="A28118">
        <v>74939</v>
      </c>
      <c r="B28118" s="2">
        <v>5.5302619999999996</v>
      </c>
      <c r="C28118" s="3">
        <v>1434</v>
      </c>
      <c r="D28118" s="4">
        <v>22900</v>
      </c>
      <c r="E28118" t="s">
        <v>13738</v>
      </c>
      <c r="F28118" s="4" t="s">
        <v>13462</v>
      </c>
      <c r="G28118" s="5">
        <v>1184</v>
      </c>
      <c r="H28118" s="6">
        <v>9.3670900000000001E-2</v>
      </c>
      <c r="I28118" s="7">
        <v>39.820999999999998</v>
      </c>
    </row>
    <row r="28119" spans="1:12" x14ac:dyDescent="0.25">
      <c r="A28119">
        <v>78852</v>
      </c>
      <c r="B28119" s="2">
        <v>5.5227069999999996</v>
      </c>
      <c r="C28119" s="3">
        <v>54446</v>
      </c>
      <c r="D28119" s="4">
        <v>20580</v>
      </c>
      <c r="E28119" t="s">
        <v>14308</v>
      </c>
      <c r="F28119" s="4" t="s">
        <v>13752</v>
      </c>
      <c r="G28119" s="5">
        <v>30384</v>
      </c>
      <c r="H28119" s="6">
        <v>0.1205898</v>
      </c>
      <c r="I28119" s="7">
        <v>35.168999999999997</v>
      </c>
      <c r="J28119" s="2">
        <v>38</v>
      </c>
      <c r="K28119">
        <v>4</v>
      </c>
    </row>
    <row r="28120" spans="1:12" x14ac:dyDescent="0.25">
      <c r="A28120">
        <v>17952</v>
      </c>
      <c r="B28120" s="2">
        <v>5.5153990000000004</v>
      </c>
      <c r="C28120" s="3">
        <v>196</v>
      </c>
      <c r="D28120" s="4">
        <v>39060</v>
      </c>
      <c r="E28120" t="s">
        <v>3924</v>
      </c>
      <c r="F28120" s="4" t="s">
        <v>3003</v>
      </c>
      <c r="G28120" s="5">
        <v>162</v>
      </c>
      <c r="H28120" s="6">
        <v>0.1111111</v>
      </c>
      <c r="I28120" s="7">
        <v>36.805999999999997</v>
      </c>
    </row>
    <row r="28121" spans="1:12" x14ac:dyDescent="0.25">
      <c r="A28121">
        <v>43759</v>
      </c>
      <c r="B28121" s="2">
        <v>5.5153509999999999</v>
      </c>
      <c r="C28121" s="3">
        <v>48</v>
      </c>
      <c r="D28121" s="4">
        <v>48540</v>
      </c>
      <c r="E28121" t="s">
        <v>1565</v>
      </c>
      <c r="F28121" s="4" t="s">
        <v>8295</v>
      </c>
      <c r="G28121" s="5">
        <v>35</v>
      </c>
      <c r="H28121" s="6">
        <v>0</v>
      </c>
      <c r="I28121" s="7">
        <v>56</v>
      </c>
    </row>
    <row r="28122" spans="1:12" x14ac:dyDescent="0.25">
      <c r="A28122">
        <v>19120</v>
      </c>
      <c r="B28122" s="2">
        <v>5.5048500000000002</v>
      </c>
      <c r="C28122" s="3">
        <v>77644</v>
      </c>
      <c r="D28122" s="4">
        <v>37980</v>
      </c>
      <c r="E28122" t="s">
        <v>2682</v>
      </c>
      <c r="F28122" s="4" t="s">
        <v>3003</v>
      </c>
      <c r="G28122" s="5">
        <v>43844</v>
      </c>
      <c r="H28122" s="6">
        <v>0.1073351</v>
      </c>
      <c r="I28122" s="7">
        <v>37.451000000000001</v>
      </c>
      <c r="J28122" s="2">
        <v>44.625</v>
      </c>
      <c r="K28122">
        <v>16</v>
      </c>
      <c r="L28122" s="2">
        <v>75.099999999999994</v>
      </c>
    </row>
    <row r="28123" spans="1:12" x14ac:dyDescent="0.25">
      <c r="A28123">
        <v>24631</v>
      </c>
      <c r="B28123" s="2">
        <v>5.493957</v>
      </c>
      <c r="C28123" s="3">
        <v>2055</v>
      </c>
      <c r="E28123" t="s">
        <v>5134</v>
      </c>
      <c r="F28123" s="4" t="s">
        <v>4335</v>
      </c>
      <c r="G28123" s="5">
        <v>1679</v>
      </c>
      <c r="H28123" s="6">
        <v>0.1215009</v>
      </c>
      <c r="I28123" s="7">
        <v>35</v>
      </c>
    </row>
    <row r="28124" spans="1:12" x14ac:dyDescent="0.25">
      <c r="A28124">
        <v>48629</v>
      </c>
      <c r="B28124" s="2">
        <v>5.4920920000000004</v>
      </c>
      <c r="C28124" s="3">
        <v>7719</v>
      </c>
      <c r="E28124" t="s">
        <v>9222</v>
      </c>
      <c r="F28124" s="4" t="s">
        <v>9106</v>
      </c>
      <c r="G28124" s="5">
        <v>6112</v>
      </c>
      <c r="H28124" s="6">
        <v>0.1033862</v>
      </c>
      <c r="I28124" s="7">
        <v>38.125</v>
      </c>
      <c r="J28124" s="2">
        <v>54</v>
      </c>
      <c r="K28124">
        <v>1</v>
      </c>
    </row>
    <row r="28125" spans="1:12" x14ac:dyDescent="0.25">
      <c r="A28125">
        <v>62987</v>
      </c>
      <c r="B28125" s="2">
        <v>5.4904529999999996</v>
      </c>
      <c r="C28125" s="3">
        <v>1085</v>
      </c>
      <c r="E28125" t="s">
        <v>12095</v>
      </c>
      <c r="F28125" s="4" t="s">
        <v>11490</v>
      </c>
      <c r="G28125" s="5">
        <v>740</v>
      </c>
      <c r="H28125" s="6">
        <v>3.10391E-2</v>
      </c>
      <c r="I28125" s="7">
        <v>50.625</v>
      </c>
    </row>
    <row r="28126" spans="1:12" x14ac:dyDescent="0.25">
      <c r="A28126">
        <v>26714</v>
      </c>
      <c r="B28126" s="2">
        <v>5.4901749999999998</v>
      </c>
      <c r="C28126" s="3">
        <v>432</v>
      </c>
      <c r="D28126" s="4">
        <v>49020</v>
      </c>
      <c r="E28126" t="s">
        <v>5610</v>
      </c>
      <c r="F28126" s="4" t="s">
        <v>5144</v>
      </c>
      <c r="G28126" s="5">
        <v>419</v>
      </c>
      <c r="H28126" s="6">
        <v>0.10476190000000001</v>
      </c>
      <c r="I28126" s="7">
        <v>37.884999999999998</v>
      </c>
    </row>
    <row r="28127" spans="1:12" x14ac:dyDescent="0.25">
      <c r="A28127">
        <v>71462</v>
      </c>
      <c r="B28127" s="2">
        <v>5.4898689999999997</v>
      </c>
      <c r="C28127" s="3">
        <v>1376</v>
      </c>
      <c r="E28127" t="s">
        <v>12039</v>
      </c>
      <c r="F28127" s="4" t="s">
        <v>12927</v>
      </c>
      <c r="G28127" s="5">
        <v>859</v>
      </c>
      <c r="H28127" s="6">
        <v>0.1105937</v>
      </c>
      <c r="I28127" s="7">
        <v>36.875</v>
      </c>
    </row>
    <row r="28128" spans="1:12" x14ac:dyDescent="0.25">
      <c r="A28128">
        <v>52030</v>
      </c>
      <c r="B28128" s="2">
        <v>5.4896039999999999</v>
      </c>
      <c r="C28128" s="3">
        <v>398</v>
      </c>
      <c r="E28128" t="s">
        <v>9898</v>
      </c>
      <c r="F28128" s="4" t="s">
        <v>9593</v>
      </c>
      <c r="G28128" s="5">
        <v>245</v>
      </c>
      <c r="H28128" s="6">
        <v>8.1632700000000002E-2</v>
      </c>
      <c r="I28128" s="7">
        <v>41.875</v>
      </c>
      <c r="J28128" s="2">
        <v>76</v>
      </c>
      <c r="K28128">
        <v>1</v>
      </c>
    </row>
    <row r="28129" spans="1:11" x14ac:dyDescent="0.25">
      <c r="A28129">
        <v>47030</v>
      </c>
      <c r="B28129" s="2">
        <v>5.4893109999999998</v>
      </c>
      <c r="C28129" s="3">
        <v>1526</v>
      </c>
      <c r="E28129" t="s">
        <v>8404</v>
      </c>
      <c r="F28129" s="4" t="s">
        <v>8800</v>
      </c>
      <c r="G28129" s="5">
        <v>972</v>
      </c>
      <c r="H28129" s="6">
        <v>7.6131699999999997E-2</v>
      </c>
      <c r="I28129" s="7">
        <v>42.825000000000003</v>
      </c>
    </row>
    <row r="28130" spans="1:11" x14ac:dyDescent="0.25">
      <c r="A28130">
        <v>74869</v>
      </c>
      <c r="B28130" s="2">
        <v>5.4889349999999997</v>
      </c>
      <c r="C28130" s="3">
        <v>824</v>
      </c>
      <c r="D28130" s="4">
        <v>36420</v>
      </c>
      <c r="E28130" t="s">
        <v>6642</v>
      </c>
      <c r="F28130" s="4" t="s">
        <v>13462</v>
      </c>
      <c r="G28130" s="5">
        <v>600</v>
      </c>
      <c r="H28130" s="6">
        <v>0.10833329999999999</v>
      </c>
      <c r="I28130" s="7">
        <v>37.25</v>
      </c>
    </row>
    <row r="28131" spans="1:11" x14ac:dyDescent="0.25">
      <c r="A28131">
        <v>29067</v>
      </c>
      <c r="B28131" s="2">
        <v>5.4869089999999998</v>
      </c>
      <c r="C28131" s="3">
        <v>11614</v>
      </c>
      <c r="D28131" s="4">
        <v>16740</v>
      </c>
      <c r="E28131" t="s">
        <v>6157</v>
      </c>
      <c r="F28131" s="4" t="s">
        <v>6130</v>
      </c>
      <c r="G28131" s="5">
        <v>7874</v>
      </c>
      <c r="H28131" s="6">
        <v>8.0391199999999996E-2</v>
      </c>
      <c r="I28131" s="7">
        <v>42.069000000000003</v>
      </c>
    </row>
    <row r="28132" spans="1:11" x14ac:dyDescent="0.25">
      <c r="A28132">
        <v>39192</v>
      </c>
      <c r="B28132" s="2">
        <v>5.4847739999999998</v>
      </c>
      <c r="C28132" s="3">
        <v>1470</v>
      </c>
      <c r="E28132" t="s">
        <v>7775</v>
      </c>
      <c r="F28132" s="4" t="s">
        <v>7633</v>
      </c>
      <c r="G28132" s="5">
        <v>1050</v>
      </c>
      <c r="H28132" s="6">
        <v>0.1236917</v>
      </c>
      <c r="I28132" s="7">
        <v>34.582999999999998</v>
      </c>
    </row>
    <row r="28133" spans="1:11" x14ac:dyDescent="0.25">
      <c r="A28133">
        <v>24312</v>
      </c>
      <c r="B28133" s="2">
        <v>5.4841259999999998</v>
      </c>
      <c r="C28133" s="3">
        <v>2240</v>
      </c>
      <c r="E28133" t="s">
        <v>5030</v>
      </c>
      <c r="F28133" s="4" t="s">
        <v>4335</v>
      </c>
      <c r="G28133" s="5">
        <v>1664</v>
      </c>
      <c r="H28133" s="6">
        <v>0.1147837</v>
      </c>
      <c r="I28133" s="7">
        <v>36.121000000000002</v>
      </c>
    </row>
    <row r="28134" spans="1:11" x14ac:dyDescent="0.25">
      <c r="A28134">
        <v>35776</v>
      </c>
      <c r="B28134" s="2">
        <v>5.4831510000000003</v>
      </c>
      <c r="C28134" s="3">
        <v>3671</v>
      </c>
      <c r="D28134" s="4">
        <v>42460</v>
      </c>
      <c r="E28134" t="s">
        <v>4729</v>
      </c>
      <c r="F28134" s="4" t="s">
        <v>7027</v>
      </c>
      <c r="G28134" s="5">
        <v>2407</v>
      </c>
      <c r="H28134" s="6">
        <v>7.0627300000000004E-2</v>
      </c>
      <c r="I28134" s="7">
        <v>43.75</v>
      </c>
      <c r="J28134" s="2">
        <v>54</v>
      </c>
      <c r="K28134">
        <v>1</v>
      </c>
    </row>
    <row r="28135" spans="1:11" x14ac:dyDescent="0.25">
      <c r="A28135">
        <v>29718</v>
      </c>
      <c r="B28135" s="2">
        <v>5.4819930000000001</v>
      </c>
      <c r="C28135" s="3">
        <v>3887</v>
      </c>
      <c r="E28135" t="s">
        <v>175</v>
      </c>
      <c r="F28135" s="4" t="s">
        <v>6130</v>
      </c>
      <c r="G28135" s="5">
        <v>2424</v>
      </c>
      <c r="H28135" s="6">
        <v>9.8144300000000004E-2</v>
      </c>
      <c r="I28135" s="7">
        <v>38.985999999999997</v>
      </c>
    </row>
    <row r="28136" spans="1:11" x14ac:dyDescent="0.25">
      <c r="A28136">
        <v>28726</v>
      </c>
      <c r="B28136" s="2">
        <v>5.480912</v>
      </c>
      <c r="C28136" s="3">
        <v>2859</v>
      </c>
      <c r="D28136" s="4">
        <v>11700</v>
      </c>
      <c r="E28136" t="s">
        <v>6091</v>
      </c>
      <c r="F28136" s="4" t="s">
        <v>5642</v>
      </c>
      <c r="G28136" s="5">
        <v>2086</v>
      </c>
      <c r="H28136" s="6">
        <v>0.17632970000000001</v>
      </c>
      <c r="I28136" s="7">
        <v>25.472000000000001</v>
      </c>
    </row>
    <row r="28137" spans="1:11" x14ac:dyDescent="0.25">
      <c r="A28137">
        <v>30830</v>
      </c>
      <c r="B28137" s="2">
        <v>5.4783200000000001</v>
      </c>
      <c r="C28137" s="3">
        <v>14380</v>
      </c>
      <c r="D28137" s="4">
        <v>12260</v>
      </c>
      <c r="E28137" t="s">
        <v>3762</v>
      </c>
      <c r="F28137" s="4" t="s">
        <v>6363</v>
      </c>
      <c r="G28137" s="5">
        <v>8741</v>
      </c>
      <c r="H28137" s="6">
        <v>0.1121153</v>
      </c>
      <c r="I28137" s="7">
        <v>36.567</v>
      </c>
    </row>
    <row r="28138" spans="1:11" x14ac:dyDescent="0.25">
      <c r="A28138">
        <v>24317</v>
      </c>
      <c r="B28138" s="2">
        <v>5.4755180000000001</v>
      </c>
      <c r="C28138" s="3">
        <v>4189</v>
      </c>
      <c r="E28138" t="s">
        <v>5034</v>
      </c>
      <c r="F28138" s="4" t="s">
        <v>4335</v>
      </c>
      <c r="G28138" s="5">
        <v>2967</v>
      </c>
      <c r="H28138" s="6">
        <v>0.1128706</v>
      </c>
      <c r="I28138" s="7">
        <v>36.435000000000002</v>
      </c>
    </row>
    <row r="28139" spans="1:11" x14ac:dyDescent="0.25">
      <c r="A28139">
        <v>47381</v>
      </c>
      <c r="B28139" s="2">
        <v>5.4747849999999998</v>
      </c>
      <c r="C28139" s="3">
        <v>152</v>
      </c>
      <c r="E28139" t="s">
        <v>8993</v>
      </c>
      <c r="F28139" s="4" t="s">
        <v>8800</v>
      </c>
      <c r="G28139" s="5">
        <v>86</v>
      </c>
      <c r="H28139" s="6">
        <v>0</v>
      </c>
      <c r="I28139" s="7">
        <v>55.938000000000002</v>
      </c>
    </row>
    <row r="28140" spans="1:11" x14ac:dyDescent="0.25">
      <c r="A28140">
        <v>49756</v>
      </c>
      <c r="B28140" s="2">
        <v>5.4740650000000004</v>
      </c>
      <c r="C28140" s="3">
        <v>3647</v>
      </c>
      <c r="E28140" t="s">
        <v>776</v>
      </c>
      <c r="F28140" s="4" t="s">
        <v>9106</v>
      </c>
      <c r="G28140" s="5">
        <v>2914</v>
      </c>
      <c r="H28140" s="6">
        <v>8.5763300000000001E-2</v>
      </c>
      <c r="I28140" s="7">
        <v>41.116</v>
      </c>
      <c r="J28140" s="2">
        <v>59</v>
      </c>
      <c r="K28140">
        <v>1</v>
      </c>
    </row>
    <row r="28141" spans="1:11" x14ac:dyDescent="0.25">
      <c r="A28141">
        <v>70526</v>
      </c>
      <c r="B28141" s="2">
        <v>5.4703869999999997</v>
      </c>
      <c r="C28141" s="3">
        <v>19670</v>
      </c>
      <c r="D28141" s="4">
        <v>29180</v>
      </c>
      <c r="E28141" t="s">
        <v>13008</v>
      </c>
      <c r="F28141" s="4" t="s">
        <v>12927</v>
      </c>
      <c r="G28141" s="5">
        <v>12454</v>
      </c>
      <c r="H28141" s="6">
        <v>0.1036615</v>
      </c>
      <c r="I28141" s="7">
        <v>38.021999999999998</v>
      </c>
      <c r="J28141" s="2">
        <v>43.5</v>
      </c>
      <c r="K28141">
        <v>2</v>
      </c>
    </row>
    <row r="28142" spans="1:11" x14ac:dyDescent="0.25">
      <c r="A28142">
        <v>87026</v>
      </c>
      <c r="B28142" s="2">
        <v>5.4668330000000003</v>
      </c>
      <c r="C28142" s="3">
        <v>4146</v>
      </c>
      <c r="D28142" s="4">
        <v>24380</v>
      </c>
      <c r="E28142" t="s">
        <v>15142</v>
      </c>
      <c r="F28142" s="4" t="s">
        <v>15124</v>
      </c>
      <c r="G28142" s="5">
        <v>2401</v>
      </c>
      <c r="H28142" s="6">
        <v>9.5793400000000001E-2</v>
      </c>
      <c r="I28142" s="7">
        <v>39.375</v>
      </c>
      <c r="J28142" s="2">
        <v>63</v>
      </c>
      <c r="K28142">
        <v>1</v>
      </c>
    </row>
    <row r="28143" spans="1:11" x14ac:dyDescent="0.25">
      <c r="A28143">
        <v>39096</v>
      </c>
      <c r="B28143" s="2">
        <v>5.4660390000000003</v>
      </c>
      <c r="C28143" s="3">
        <v>1812</v>
      </c>
      <c r="E28143" t="s">
        <v>7751</v>
      </c>
      <c r="F28143" s="4" t="s">
        <v>7633</v>
      </c>
      <c r="G28143" s="5">
        <v>924</v>
      </c>
      <c r="H28143" s="6">
        <v>0.211039</v>
      </c>
      <c r="I28143" s="7">
        <v>19.457999999999998</v>
      </c>
    </row>
    <row r="28144" spans="1:11" x14ac:dyDescent="0.25">
      <c r="A28144">
        <v>99001</v>
      </c>
      <c r="B28144" s="2">
        <v>5.4647269999999999</v>
      </c>
      <c r="C28144" s="3">
        <v>6227</v>
      </c>
      <c r="D28144" s="4">
        <v>44060</v>
      </c>
      <c r="E28144" t="s">
        <v>16535</v>
      </c>
      <c r="F28144" s="4" t="s">
        <v>16344</v>
      </c>
      <c r="G28144" s="5">
        <v>4560</v>
      </c>
      <c r="H28144" s="6">
        <v>8.3534300000000006E-2</v>
      </c>
      <c r="I28144" s="7">
        <v>41.488</v>
      </c>
      <c r="J28144" s="2">
        <v>62</v>
      </c>
      <c r="K28144">
        <v>1</v>
      </c>
    </row>
    <row r="28145" spans="1:11" x14ac:dyDescent="0.25">
      <c r="A28145">
        <v>26292</v>
      </c>
      <c r="B28145" s="2">
        <v>5.4634850000000004</v>
      </c>
      <c r="C28145" s="3">
        <v>782</v>
      </c>
      <c r="E28145" t="s">
        <v>5530</v>
      </c>
      <c r="F28145" s="4" t="s">
        <v>5144</v>
      </c>
      <c r="G28145" s="5">
        <v>629</v>
      </c>
      <c r="H28145" s="6">
        <v>6.9952299999999995E-2</v>
      </c>
      <c r="I28145" s="7">
        <v>43.832999999999998</v>
      </c>
    </row>
    <row r="28146" spans="1:11" x14ac:dyDescent="0.25">
      <c r="A28146">
        <v>59002</v>
      </c>
      <c r="B28146" s="2">
        <v>5.4632959999999997</v>
      </c>
      <c r="C28146" s="3">
        <v>259</v>
      </c>
      <c r="D28146" s="4">
        <v>13740</v>
      </c>
      <c r="E28146" t="s">
        <v>211</v>
      </c>
      <c r="F28146" s="4" t="s">
        <v>11278</v>
      </c>
      <c r="G28146" s="5">
        <v>162</v>
      </c>
      <c r="H28146" s="6">
        <v>0.12345680000000001</v>
      </c>
      <c r="I28146" s="7">
        <v>34.582999999999998</v>
      </c>
    </row>
    <row r="28147" spans="1:11" x14ac:dyDescent="0.25">
      <c r="A28147">
        <v>49820</v>
      </c>
      <c r="B28147" s="2">
        <v>5.4632199999999997</v>
      </c>
      <c r="C28147" s="3">
        <v>189</v>
      </c>
      <c r="E28147" t="s">
        <v>9518</v>
      </c>
      <c r="F28147" s="4" t="s">
        <v>9106</v>
      </c>
      <c r="G28147" s="5">
        <v>159</v>
      </c>
      <c r="H28147" s="6">
        <v>8.1250000000000003E-2</v>
      </c>
      <c r="I28147" s="7">
        <v>41.875</v>
      </c>
    </row>
    <row r="28148" spans="1:11" x14ac:dyDescent="0.25">
      <c r="A28148">
        <v>44076</v>
      </c>
      <c r="B28148" s="2">
        <v>5.4624750000000004</v>
      </c>
      <c r="C28148" s="3">
        <v>4955</v>
      </c>
      <c r="D28148" s="4">
        <v>11780</v>
      </c>
      <c r="E28148" t="s">
        <v>1156</v>
      </c>
      <c r="F28148" s="4" t="s">
        <v>8295</v>
      </c>
      <c r="G28148" s="5">
        <v>2950</v>
      </c>
      <c r="H28148" s="6">
        <v>8.5733699999999996E-2</v>
      </c>
      <c r="I28148" s="7">
        <v>41.097999999999999</v>
      </c>
      <c r="J28148" s="2">
        <v>64</v>
      </c>
      <c r="K28148">
        <v>2</v>
      </c>
    </row>
    <row r="28149" spans="1:11" x14ac:dyDescent="0.25">
      <c r="A28149">
        <v>41539</v>
      </c>
      <c r="B28149" s="2">
        <v>5.4614820000000002</v>
      </c>
      <c r="C28149" s="3">
        <v>1717</v>
      </c>
      <c r="E28149" t="s">
        <v>8081</v>
      </c>
      <c r="F28149" s="4" t="s">
        <v>7883</v>
      </c>
      <c r="G28149" s="5">
        <v>1202</v>
      </c>
      <c r="H28149" s="6">
        <v>3.9069E-2</v>
      </c>
      <c r="I28149" s="7">
        <v>49.155000000000001</v>
      </c>
    </row>
    <row r="28150" spans="1:11" x14ac:dyDescent="0.25">
      <c r="A28150">
        <v>75227</v>
      </c>
      <c r="B28150" s="2">
        <v>5.453589</v>
      </c>
      <c r="C28150" s="3">
        <v>56847</v>
      </c>
      <c r="D28150" s="4">
        <v>19100</v>
      </c>
      <c r="E28150" t="s">
        <v>4091</v>
      </c>
      <c r="F28150" s="4" t="s">
        <v>13752</v>
      </c>
      <c r="G28150" s="5">
        <v>31783</v>
      </c>
      <c r="H28150" s="6">
        <v>9.5931799999999998E-2</v>
      </c>
      <c r="I28150" s="7">
        <v>39.319000000000003</v>
      </c>
      <c r="J28150" s="2">
        <v>41</v>
      </c>
      <c r="K28150">
        <v>9</v>
      </c>
    </row>
    <row r="28151" spans="1:11" x14ac:dyDescent="0.25">
      <c r="A28151">
        <v>43730</v>
      </c>
      <c r="B28151" s="2">
        <v>5.4456280000000001</v>
      </c>
      <c r="C28151" s="3">
        <v>2473</v>
      </c>
      <c r="D28151" s="4">
        <v>18140</v>
      </c>
      <c r="E28151" t="s">
        <v>2963</v>
      </c>
      <c r="F28151" s="4" t="s">
        <v>8295</v>
      </c>
      <c r="G28151" s="5">
        <v>1493</v>
      </c>
      <c r="H28151" s="6">
        <v>5.9571600000000002E-2</v>
      </c>
      <c r="I28151" s="7">
        <v>45.597000000000001</v>
      </c>
      <c r="J28151" s="2">
        <v>53</v>
      </c>
      <c r="K28151">
        <v>1</v>
      </c>
    </row>
    <row r="28152" spans="1:11" x14ac:dyDescent="0.25">
      <c r="A28152">
        <v>72744</v>
      </c>
      <c r="B28152" s="2">
        <v>5.4444910000000002</v>
      </c>
      <c r="C28152" s="3">
        <v>5138</v>
      </c>
      <c r="D28152" s="4">
        <v>22220</v>
      </c>
      <c r="E28152" t="s">
        <v>230</v>
      </c>
      <c r="F28152" s="4" t="s">
        <v>13183</v>
      </c>
      <c r="G28152" s="5">
        <v>3260</v>
      </c>
      <c r="H28152" s="6">
        <v>8.3103300000000005E-2</v>
      </c>
      <c r="I28152" s="7">
        <v>41.527999999999999</v>
      </c>
      <c r="J28152" s="2">
        <v>60</v>
      </c>
      <c r="K28152">
        <v>2</v>
      </c>
    </row>
    <row r="28153" spans="1:11" x14ac:dyDescent="0.25">
      <c r="A28153">
        <v>42754</v>
      </c>
      <c r="B28153" s="2">
        <v>5.441236</v>
      </c>
      <c r="C28153" s="3">
        <v>15331</v>
      </c>
      <c r="E28153" t="s">
        <v>8291</v>
      </c>
      <c r="F28153" s="4" t="s">
        <v>7883</v>
      </c>
      <c r="G28153" s="5">
        <v>10335</v>
      </c>
      <c r="H28153" s="6">
        <v>9.9274299999999996E-2</v>
      </c>
      <c r="I28153" s="7">
        <v>38.728999999999999</v>
      </c>
      <c r="J28153" s="2">
        <v>47</v>
      </c>
      <c r="K28153">
        <v>2</v>
      </c>
    </row>
    <row r="28154" spans="1:11" x14ac:dyDescent="0.25">
      <c r="A28154">
        <v>17002</v>
      </c>
      <c r="B28154" s="2">
        <v>5.4386590000000004</v>
      </c>
      <c r="C28154" s="3">
        <v>726</v>
      </c>
      <c r="D28154" s="4">
        <v>30380</v>
      </c>
      <c r="E28154" t="s">
        <v>3665</v>
      </c>
      <c r="F28154" s="4" t="s">
        <v>3003</v>
      </c>
      <c r="G28154" s="5">
        <v>425</v>
      </c>
      <c r="H28154" s="6">
        <v>5.6470600000000003E-2</v>
      </c>
      <c r="I28154" s="7">
        <v>46.125</v>
      </c>
    </row>
    <row r="28155" spans="1:11" x14ac:dyDescent="0.25">
      <c r="A28155">
        <v>62949</v>
      </c>
      <c r="B28155" s="2">
        <v>5.4384100000000002</v>
      </c>
      <c r="C28155" s="3">
        <v>801</v>
      </c>
      <c r="D28155" s="4">
        <v>16060</v>
      </c>
      <c r="E28155" t="s">
        <v>12080</v>
      </c>
      <c r="F28155" s="4" t="s">
        <v>11490</v>
      </c>
      <c r="G28155" s="5">
        <v>606</v>
      </c>
      <c r="H28155" s="6">
        <v>9.2409199999999997E-2</v>
      </c>
      <c r="I28155" s="7">
        <v>39.904000000000003</v>
      </c>
    </row>
    <row r="28156" spans="1:11" x14ac:dyDescent="0.25">
      <c r="A28156">
        <v>40146</v>
      </c>
      <c r="B28156" s="2">
        <v>5.437589</v>
      </c>
      <c r="C28156" s="3">
        <v>4353</v>
      </c>
      <c r="E28156" t="s">
        <v>1406</v>
      </c>
      <c r="F28156" s="4" t="s">
        <v>7883</v>
      </c>
      <c r="G28156" s="5">
        <v>2816</v>
      </c>
      <c r="H28156" s="6">
        <v>6.3542799999999997E-2</v>
      </c>
      <c r="I28156" s="7">
        <v>44.887999999999998</v>
      </c>
    </row>
    <row r="28157" spans="1:11" x14ac:dyDescent="0.25">
      <c r="A28157">
        <v>17246</v>
      </c>
      <c r="B28157" s="2">
        <v>5.4368980000000002</v>
      </c>
      <c r="C28157" s="3">
        <v>130</v>
      </c>
      <c r="D28157" s="4">
        <v>16540</v>
      </c>
      <c r="E28157" t="s">
        <v>3749</v>
      </c>
      <c r="F28157" s="4" t="s">
        <v>3003</v>
      </c>
      <c r="G28157" s="5">
        <v>70</v>
      </c>
      <c r="H28157" s="6">
        <v>0</v>
      </c>
      <c r="I28157" s="7">
        <v>55.865000000000002</v>
      </c>
    </row>
    <row r="28158" spans="1:11" x14ac:dyDescent="0.25">
      <c r="A28158">
        <v>1840</v>
      </c>
      <c r="B28158" s="2">
        <v>5.4361410000000001</v>
      </c>
      <c r="C28158" s="3">
        <v>4798</v>
      </c>
      <c r="D28158" s="4">
        <v>14460</v>
      </c>
      <c r="E28158" t="s">
        <v>244</v>
      </c>
      <c r="F28158" s="4" t="s">
        <v>21</v>
      </c>
      <c r="G28158" s="5">
        <v>3094</v>
      </c>
      <c r="H28158" s="6">
        <v>0.12734329999999999</v>
      </c>
      <c r="I28158" s="7">
        <v>33.859000000000002</v>
      </c>
      <c r="J28158" s="2">
        <v>45</v>
      </c>
      <c r="K28158">
        <v>3</v>
      </c>
    </row>
    <row r="28159" spans="1:11" x14ac:dyDescent="0.25">
      <c r="A28159">
        <v>71023</v>
      </c>
      <c r="B28159" s="2">
        <v>5.4348609999999997</v>
      </c>
      <c r="C28159" s="3">
        <v>3283</v>
      </c>
      <c r="D28159" s="4">
        <v>43340</v>
      </c>
      <c r="E28159" t="s">
        <v>13094</v>
      </c>
      <c r="F28159" s="4" t="s">
        <v>12927</v>
      </c>
      <c r="G28159" s="5">
        <v>2263</v>
      </c>
      <c r="H28159" s="6">
        <v>7.9947000000000004E-2</v>
      </c>
      <c r="I28159" s="7">
        <v>42.048999999999999</v>
      </c>
    </row>
    <row r="28160" spans="1:11" x14ac:dyDescent="0.25">
      <c r="A28160">
        <v>85928</v>
      </c>
      <c r="B28160" s="2">
        <v>5.434126</v>
      </c>
      <c r="C28160" s="3">
        <v>1164</v>
      </c>
      <c r="D28160" s="4">
        <v>43320</v>
      </c>
      <c r="E28160" t="s">
        <v>15059</v>
      </c>
      <c r="F28160" s="4" t="s">
        <v>14962</v>
      </c>
      <c r="G28160" s="5">
        <v>805</v>
      </c>
      <c r="H28160" s="6">
        <v>0.1674938</v>
      </c>
      <c r="I28160" s="7">
        <v>26.92</v>
      </c>
    </row>
    <row r="28161" spans="1:11" x14ac:dyDescent="0.25">
      <c r="A28161">
        <v>79357</v>
      </c>
      <c r="B28161" s="2">
        <v>5.4335690000000003</v>
      </c>
      <c r="C28161" s="3">
        <v>2421</v>
      </c>
      <c r="D28161" s="4">
        <v>31180</v>
      </c>
      <c r="E28161" t="s">
        <v>14403</v>
      </c>
      <c r="F28161" s="4" t="s">
        <v>13752</v>
      </c>
      <c r="G28161" s="5">
        <v>1518</v>
      </c>
      <c r="H28161" s="6">
        <v>8.5639000000000007E-2</v>
      </c>
      <c r="I28161" s="7">
        <v>41.064999999999998</v>
      </c>
      <c r="J28161" s="2">
        <v>36</v>
      </c>
      <c r="K28161">
        <v>1</v>
      </c>
    </row>
    <row r="28162" spans="1:11" x14ac:dyDescent="0.25">
      <c r="A28162">
        <v>48865</v>
      </c>
      <c r="B28162" s="2">
        <v>5.4329109999999998</v>
      </c>
      <c r="C28162" s="3">
        <v>1768</v>
      </c>
      <c r="D28162" s="4">
        <v>26960</v>
      </c>
      <c r="E28162" t="s">
        <v>421</v>
      </c>
      <c r="F28162" s="4" t="s">
        <v>9106</v>
      </c>
      <c r="G28162" s="5">
        <v>1226</v>
      </c>
      <c r="H28162" s="6">
        <v>8.0684599999999995E-2</v>
      </c>
      <c r="I28162" s="7">
        <v>41.918999999999997</v>
      </c>
      <c r="J28162" s="2">
        <v>47</v>
      </c>
      <c r="K28162">
        <v>1</v>
      </c>
    </row>
    <row r="28163" spans="1:11" x14ac:dyDescent="0.25">
      <c r="A28163">
        <v>45654</v>
      </c>
      <c r="B28163" s="2">
        <v>5.4324579999999996</v>
      </c>
      <c r="C28163" s="3">
        <v>922</v>
      </c>
      <c r="E28163" t="s">
        <v>8713</v>
      </c>
      <c r="F28163" s="4" t="s">
        <v>8295</v>
      </c>
      <c r="G28163" s="5">
        <v>662</v>
      </c>
      <c r="H28163" s="6">
        <v>6.1840100000000002E-2</v>
      </c>
      <c r="I28163" s="7">
        <v>45.167000000000002</v>
      </c>
    </row>
    <row r="28164" spans="1:11" x14ac:dyDescent="0.25">
      <c r="A28164">
        <v>65335</v>
      </c>
      <c r="B28164" s="2">
        <v>5.4322720000000002</v>
      </c>
      <c r="C28164" s="3">
        <v>149</v>
      </c>
      <c r="E28164" t="s">
        <v>2857</v>
      </c>
      <c r="F28164" s="4" t="s">
        <v>12102</v>
      </c>
      <c r="G28164" s="5">
        <v>120</v>
      </c>
      <c r="H28164" s="6">
        <v>0.1322314</v>
      </c>
      <c r="I28164" s="7">
        <v>33</v>
      </c>
    </row>
    <row r="28165" spans="1:11" x14ac:dyDescent="0.25">
      <c r="A28165">
        <v>70525</v>
      </c>
      <c r="B28165" s="2">
        <v>5.4301729999999999</v>
      </c>
      <c r="C28165" s="3">
        <v>13668</v>
      </c>
      <c r="D28165" s="4">
        <v>29180</v>
      </c>
      <c r="E28165" t="s">
        <v>13007</v>
      </c>
      <c r="F28165" s="4" t="s">
        <v>12927</v>
      </c>
      <c r="G28165" s="5">
        <v>8649</v>
      </c>
      <c r="H28165" s="6">
        <v>6.8215999999999999E-2</v>
      </c>
      <c r="I28165" s="7">
        <v>44.058</v>
      </c>
    </row>
    <row r="28166" spans="1:11" x14ac:dyDescent="0.25">
      <c r="A28166">
        <v>25984</v>
      </c>
      <c r="B28166" s="2">
        <v>5.4277540000000002</v>
      </c>
      <c r="C28166" s="3">
        <v>2115</v>
      </c>
      <c r="E28166" t="s">
        <v>5461</v>
      </c>
      <c r="F28166" s="4" t="s">
        <v>5144</v>
      </c>
      <c r="G28166" s="5">
        <v>1455</v>
      </c>
      <c r="H28166" s="6">
        <v>9.8901100000000006E-2</v>
      </c>
      <c r="I28166" s="7">
        <v>38.75</v>
      </c>
    </row>
    <row r="28167" spans="1:11" x14ac:dyDescent="0.25">
      <c r="A28167">
        <v>17060</v>
      </c>
      <c r="B28167" s="2">
        <v>5.4272010000000002</v>
      </c>
      <c r="C28167" s="3">
        <v>1264</v>
      </c>
      <c r="D28167" s="4">
        <v>26500</v>
      </c>
      <c r="E28167" t="s">
        <v>3700</v>
      </c>
      <c r="F28167" s="4" t="s">
        <v>3003</v>
      </c>
      <c r="G28167" s="5">
        <v>845</v>
      </c>
      <c r="H28167" s="6">
        <v>6.2721899999999997E-2</v>
      </c>
      <c r="I28167" s="7">
        <v>45</v>
      </c>
    </row>
    <row r="28168" spans="1:11" x14ac:dyDescent="0.25">
      <c r="A28168">
        <v>75852</v>
      </c>
      <c r="B28168" s="2">
        <v>5.4261569999999999</v>
      </c>
      <c r="C28168" s="3">
        <v>5052</v>
      </c>
      <c r="E28168" t="s">
        <v>3040</v>
      </c>
      <c r="F28168" s="4" t="s">
        <v>13752</v>
      </c>
      <c r="G28168" s="5">
        <v>3513</v>
      </c>
      <c r="H28168" s="6">
        <v>4.9516200000000003E-2</v>
      </c>
      <c r="I28168" s="7">
        <v>47.273000000000003</v>
      </c>
    </row>
    <row r="28169" spans="1:11" x14ac:dyDescent="0.25">
      <c r="A28169">
        <v>65034</v>
      </c>
      <c r="B28169" s="2">
        <v>5.4252339999999997</v>
      </c>
      <c r="C28169" s="3">
        <v>708</v>
      </c>
      <c r="E28169" t="s">
        <v>11273</v>
      </c>
      <c r="F28169" s="4" t="s">
        <v>12102</v>
      </c>
      <c r="G28169" s="5">
        <v>347</v>
      </c>
      <c r="H28169" s="6">
        <v>7.4712600000000004E-2</v>
      </c>
      <c r="I28169" s="7">
        <v>42.917000000000002</v>
      </c>
    </row>
    <row r="28170" spans="1:11" x14ac:dyDescent="0.25">
      <c r="A28170">
        <v>26627</v>
      </c>
      <c r="B28170" s="2">
        <v>5.4250829999999999</v>
      </c>
      <c r="C28170" s="3">
        <v>337</v>
      </c>
      <c r="E28170" t="s">
        <v>5595</v>
      </c>
      <c r="F28170" s="4" t="s">
        <v>5144</v>
      </c>
      <c r="G28170" s="5">
        <v>280</v>
      </c>
      <c r="H28170" s="6">
        <v>0.13571430000000001</v>
      </c>
      <c r="I28170" s="7">
        <v>32.375</v>
      </c>
    </row>
    <row r="28171" spans="1:11" x14ac:dyDescent="0.25">
      <c r="A28171">
        <v>44405</v>
      </c>
      <c r="B28171" s="2">
        <v>5.4237190000000002</v>
      </c>
      <c r="C28171" s="3">
        <v>8097</v>
      </c>
      <c r="D28171" s="4">
        <v>49660</v>
      </c>
      <c r="E28171" t="s">
        <v>2957</v>
      </c>
      <c r="F28171" s="4" t="s">
        <v>8295</v>
      </c>
      <c r="G28171" s="5">
        <v>5418</v>
      </c>
      <c r="H28171" s="6">
        <v>9.2654100000000003E-2</v>
      </c>
      <c r="I28171" s="7">
        <v>39.816000000000003</v>
      </c>
      <c r="J28171" s="2">
        <v>34</v>
      </c>
      <c r="K28171">
        <v>1</v>
      </c>
    </row>
    <row r="28172" spans="1:11" x14ac:dyDescent="0.25">
      <c r="A28172">
        <v>85553</v>
      </c>
      <c r="B28172" s="2">
        <v>5.4220990000000002</v>
      </c>
      <c r="C28172" s="3">
        <v>1549</v>
      </c>
      <c r="D28172" s="4">
        <v>37740</v>
      </c>
      <c r="E28172" t="s">
        <v>15020</v>
      </c>
      <c r="F28172" s="4" t="s">
        <v>14962</v>
      </c>
      <c r="G28172" s="5">
        <v>1350</v>
      </c>
      <c r="H28172" s="6">
        <v>9.3264299999999994E-2</v>
      </c>
      <c r="I28172" s="7">
        <v>39.706000000000003</v>
      </c>
    </row>
    <row r="28173" spans="1:11" x14ac:dyDescent="0.25">
      <c r="A28173">
        <v>39067</v>
      </c>
      <c r="B28173" s="2">
        <v>5.4215080000000002</v>
      </c>
      <c r="C28173" s="3">
        <v>1595</v>
      </c>
      <c r="E28173" t="s">
        <v>5255</v>
      </c>
      <c r="F28173" s="4" t="s">
        <v>7633</v>
      </c>
      <c r="G28173" s="5">
        <v>1123</v>
      </c>
      <c r="H28173" s="6">
        <v>4.0925299999999998E-2</v>
      </c>
      <c r="I28173" s="7">
        <v>48.75</v>
      </c>
    </row>
    <row r="28174" spans="1:11" x14ac:dyDescent="0.25">
      <c r="A28174">
        <v>54450</v>
      </c>
      <c r="B28174" s="2">
        <v>5.42117</v>
      </c>
      <c r="C28174" s="3">
        <v>458</v>
      </c>
      <c r="D28174" s="4">
        <v>43020</v>
      </c>
      <c r="E28174" t="s">
        <v>10250</v>
      </c>
      <c r="F28174" s="4" t="s">
        <v>10031</v>
      </c>
      <c r="G28174" s="5">
        <v>284</v>
      </c>
      <c r="H28174" s="6">
        <v>8.0701800000000004E-2</v>
      </c>
      <c r="I28174" s="7">
        <v>41.875</v>
      </c>
    </row>
    <row r="28175" spans="1:11" x14ac:dyDescent="0.25">
      <c r="A28175">
        <v>66717</v>
      </c>
      <c r="B28175" s="2">
        <v>5.4210099999999999</v>
      </c>
      <c r="C28175" s="3">
        <v>579</v>
      </c>
      <c r="E28175" t="s">
        <v>2831</v>
      </c>
      <c r="F28175" s="4" t="s">
        <v>12494</v>
      </c>
      <c r="G28175" s="5">
        <v>381</v>
      </c>
      <c r="H28175" s="6">
        <v>9.42408E-2</v>
      </c>
      <c r="I28175" s="7">
        <v>39.530999999999999</v>
      </c>
    </row>
    <row r="28176" spans="1:11" x14ac:dyDescent="0.25">
      <c r="A28176">
        <v>73440</v>
      </c>
      <c r="B28176" s="2">
        <v>5.4208809999999996</v>
      </c>
      <c r="C28176" s="3">
        <v>208</v>
      </c>
      <c r="E28176" t="s">
        <v>636</v>
      </c>
      <c r="F28176" s="4" t="s">
        <v>13462</v>
      </c>
      <c r="G28176" s="5">
        <v>158</v>
      </c>
      <c r="H28176" s="6">
        <v>8.8050299999999998E-2</v>
      </c>
      <c r="I28176" s="7">
        <v>40.594999999999999</v>
      </c>
    </row>
    <row r="28177" spans="1:11" x14ac:dyDescent="0.25">
      <c r="A28177">
        <v>2721</v>
      </c>
      <c r="B28177" s="2">
        <v>5.4166780000000001</v>
      </c>
      <c r="C28177" s="3">
        <v>25556</v>
      </c>
      <c r="D28177" s="4">
        <v>39300</v>
      </c>
      <c r="E28177" t="s">
        <v>443</v>
      </c>
      <c r="F28177" s="4" t="s">
        <v>21</v>
      </c>
      <c r="G28177" s="5">
        <v>17403</v>
      </c>
      <c r="H28177" s="6">
        <v>9.8425600000000002E-2</v>
      </c>
      <c r="I28177" s="7">
        <v>38.801000000000002</v>
      </c>
      <c r="J28177" s="2">
        <v>38</v>
      </c>
      <c r="K28177">
        <v>1</v>
      </c>
    </row>
    <row r="28178" spans="1:11" x14ac:dyDescent="0.25">
      <c r="A28178">
        <v>64632</v>
      </c>
      <c r="B28178" s="2">
        <v>5.4124189999999999</v>
      </c>
      <c r="C28178" s="3">
        <v>497</v>
      </c>
      <c r="E28178" t="s">
        <v>12291</v>
      </c>
      <c r="F28178" s="4" t="s">
        <v>12102</v>
      </c>
      <c r="G28178" s="5">
        <v>400</v>
      </c>
      <c r="H28178" s="6">
        <v>9.7256899999999993E-2</v>
      </c>
      <c r="I28178" s="7">
        <v>39</v>
      </c>
    </row>
    <row r="28179" spans="1:11" x14ac:dyDescent="0.25">
      <c r="A28179">
        <v>74748</v>
      </c>
      <c r="B28179" s="2">
        <v>5.4122250000000003</v>
      </c>
      <c r="C28179" s="3">
        <v>556</v>
      </c>
      <c r="E28179" t="s">
        <v>13701</v>
      </c>
      <c r="F28179" s="4" t="s">
        <v>13462</v>
      </c>
      <c r="G28179" s="5">
        <v>407</v>
      </c>
      <c r="H28179" s="6">
        <v>0.1007371</v>
      </c>
      <c r="I28179" s="7">
        <v>38.393000000000001</v>
      </c>
    </row>
    <row r="28180" spans="1:11" x14ac:dyDescent="0.25">
      <c r="A28180">
        <v>24270</v>
      </c>
      <c r="B28180" s="2">
        <v>5.4120169999999996</v>
      </c>
      <c r="C28180" s="3">
        <v>531</v>
      </c>
      <c r="D28180" s="4">
        <v>28700</v>
      </c>
      <c r="E28180" t="s">
        <v>5018</v>
      </c>
      <c r="F28180" s="4" t="s">
        <v>4335</v>
      </c>
      <c r="G28180" s="5">
        <v>463</v>
      </c>
      <c r="H28180" s="6">
        <v>0.14224139999999999</v>
      </c>
      <c r="I28180" s="7">
        <v>31.22</v>
      </c>
    </row>
    <row r="28181" spans="1:11" x14ac:dyDescent="0.25">
      <c r="A28181">
        <v>75241</v>
      </c>
      <c r="B28181" s="2">
        <v>5.40747</v>
      </c>
      <c r="C28181" s="3">
        <v>29658</v>
      </c>
      <c r="D28181" s="4">
        <v>19100</v>
      </c>
      <c r="E28181" t="s">
        <v>4091</v>
      </c>
      <c r="F28181" s="4" t="s">
        <v>13752</v>
      </c>
      <c r="G28181" s="5">
        <v>18538</v>
      </c>
      <c r="H28181" s="6">
        <v>0.1047521</v>
      </c>
      <c r="I28181" s="7">
        <v>37.69</v>
      </c>
      <c r="J28181" s="2">
        <v>32</v>
      </c>
      <c r="K28181">
        <v>1</v>
      </c>
    </row>
    <row r="28182" spans="1:11" x14ac:dyDescent="0.25">
      <c r="A28182">
        <v>72923</v>
      </c>
      <c r="B28182" s="2">
        <v>5.4022220000000001</v>
      </c>
      <c r="C28182" s="3">
        <v>4818</v>
      </c>
      <c r="D28182" s="4">
        <v>22900</v>
      </c>
      <c r="E28182" t="s">
        <v>13452</v>
      </c>
      <c r="F28182" s="4" t="s">
        <v>13183</v>
      </c>
      <c r="G28182" s="5">
        <v>3390</v>
      </c>
      <c r="H28182" s="6">
        <v>6.9321499999999994E-2</v>
      </c>
      <c r="I28182" s="7">
        <v>43.81</v>
      </c>
      <c r="J28182" s="2">
        <v>64</v>
      </c>
      <c r="K28182">
        <v>2</v>
      </c>
    </row>
    <row r="28183" spans="1:11" x14ac:dyDescent="0.25">
      <c r="A28183">
        <v>30428</v>
      </c>
      <c r="B28183" s="2">
        <v>5.401052</v>
      </c>
      <c r="C28183" s="3">
        <v>2111</v>
      </c>
      <c r="E28183" t="s">
        <v>1419</v>
      </c>
      <c r="F28183" s="4" t="s">
        <v>6363</v>
      </c>
      <c r="G28183" s="5">
        <v>1501</v>
      </c>
      <c r="H28183" s="6">
        <v>0.11984019999999999</v>
      </c>
      <c r="I28183" s="7">
        <v>35.078000000000003</v>
      </c>
    </row>
    <row r="28184" spans="1:11" x14ac:dyDescent="0.25">
      <c r="A28184">
        <v>26294</v>
      </c>
      <c r="B28184" s="2">
        <v>5.4005130000000001</v>
      </c>
      <c r="C28184" s="3">
        <v>927</v>
      </c>
      <c r="D28184" s="4">
        <v>21180</v>
      </c>
      <c r="E28184" t="s">
        <v>5532</v>
      </c>
      <c r="F28184" s="4" t="s">
        <v>5144</v>
      </c>
      <c r="G28184" s="5">
        <v>745</v>
      </c>
      <c r="H28184" s="6">
        <v>6.8456400000000001E-2</v>
      </c>
      <c r="I28184" s="7">
        <v>43.948999999999998</v>
      </c>
    </row>
    <row r="28185" spans="1:11" x14ac:dyDescent="0.25">
      <c r="A28185">
        <v>72454</v>
      </c>
      <c r="B28185" s="2">
        <v>5.399527</v>
      </c>
      <c r="C28185" s="3">
        <v>4941</v>
      </c>
      <c r="E28185" t="s">
        <v>13356</v>
      </c>
      <c r="F28185" s="4" t="s">
        <v>13183</v>
      </c>
      <c r="G28185" s="5">
        <v>3365</v>
      </c>
      <c r="H28185" s="6">
        <v>0.1021985</v>
      </c>
      <c r="I28185" s="7">
        <v>38.11</v>
      </c>
      <c r="J28185" s="2">
        <v>54</v>
      </c>
      <c r="K28185">
        <v>1</v>
      </c>
    </row>
    <row r="28186" spans="1:11" x14ac:dyDescent="0.25">
      <c r="A28186">
        <v>38253</v>
      </c>
      <c r="B28186" s="2">
        <v>5.3985240000000001</v>
      </c>
      <c r="C28186" s="3">
        <v>1100</v>
      </c>
      <c r="D28186" s="4">
        <v>46460</v>
      </c>
      <c r="E28186" t="s">
        <v>7550</v>
      </c>
      <c r="F28186" s="4" t="s">
        <v>7348</v>
      </c>
      <c r="G28186" s="5">
        <v>814</v>
      </c>
      <c r="H28186" s="6">
        <v>9.2024499999999995E-2</v>
      </c>
      <c r="I28186" s="7">
        <v>39.868000000000002</v>
      </c>
    </row>
    <row r="28187" spans="1:11" x14ac:dyDescent="0.25">
      <c r="A28187">
        <v>24277</v>
      </c>
      <c r="B28187" s="2">
        <v>5.3971799999999996</v>
      </c>
      <c r="C28187" s="3">
        <v>6201</v>
      </c>
      <c r="E28187" t="s">
        <v>5021</v>
      </c>
      <c r="F28187" s="4" t="s">
        <v>4335</v>
      </c>
      <c r="G28187" s="5">
        <v>4795</v>
      </c>
      <c r="H28187" s="6">
        <v>9.1553700000000002E-2</v>
      </c>
      <c r="I28187" s="7">
        <v>39.945999999999998</v>
      </c>
      <c r="J28187" s="2">
        <v>48</v>
      </c>
      <c r="K28187">
        <v>2</v>
      </c>
    </row>
    <row r="28188" spans="1:11" x14ac:dyDescent="0.25">
      <c r="A28188">
        <v>29080</v>
      </c>
      <c r="B28188" s="2">
        <v>5.3955260000000003</v>
      </c>
      <c r="C28188" s="3">
        <v>3256</v>
      </c>
      <c r="E28188" t="s">
        <v>5088</v>
      </c>
      <c r="F28188" s="4" t="s">
        <v>6130</v>
      </c>
      <c r="G28188" s="5">
        <v>2108</v>
      </c>
      <c r="H28188" s="6">
        <v>9.6774200000000005E-2</v>
      </c>
      <c r="I28188" s="7">
        <v>39.037999999999997</v>
      </c>
    </row>
    <row r="28189" spans="1:11" x14ac:dyDescent="0.25">
      <c r="A28189">
        <v>85325</v>
      </c>
      <c r="B28189" s="2">
        <v>5.3948460000000003</v>
      </c>
      <c r="C28189" s="3">
        <v>801</v>
      </c>
      <c r="E28189" t="s">
        <v>14985</v>
      </c>
      <c r="F28189" s="4" t="s">
        <v>14962</v>
      </c>
      <c r="G28189" s="5">
        <v>728</v>
      </c>
      <c r="H28189" s="6">
        <v>0.1056241</v>
      </c>
      <c r="I28189" s="7">
        <v>37.5</v>
      </c>
    </row>
    <row r="28190" spans="1:11" x14ac:dyDescent="0.25">
      <c r="A28190">
        <v>25606</v>
      </c>
      <c r="B28190" s="2">
        <v>5.394552</v>
      </c>
      <c r="C28190" s="3">
        <v>778</v>
      </c>
      <c r="D28190" s="4">
        <v>30880</v>
      </c>
      <c r="E28190" t="s">
        <v>5373</v>
      </c>
      <c r="F28190" s="4" t="s">
        <v>5144</v>
      </c>
      <c r="G28190" s="5">
        <v>497</v>
      </c>
      <c r="H28190" s="6">
        <v>0.12249</v>
      </c>
      <c r="I28190" s="7">
        <v>34.582999999999998</v>
      </c>
      <c r="J28190" s="2">
        <v>58</v>
      </c>
      <c r="K28190">
        <v>2</v>
      </c>
    </row>
    <row r="28191" spans="1:11" x14ac:dyDescent="0.25">
      <c r="A28191">
        <v>50477</v>
      </c>
      <c r="B28191" s="2">
        <v>5.3943700000000003</v>
      </c>
      <c r="C28191" s="3">
        <v>377</v>
      </c>
      <c r="D28191" s="4">
        <v>32380</v>
      </c>
      <c r="E28191" t="s">
        <v>9712</v>
      </c>
      <c r="F28191" s="4" t="s">
        <v>9593</v>
      </c>
      <c r="G28191" s="5">
        <v>254</v>
      </c>
      <c r="H28191" s="6">
        <v>0.1019608</v>
      </c>
      <c r="I28191" s="7">
        <v>38.125</v>
      </c>
      <c r="J28191" s="2">
        <v>46</v>
      </c>
      <c r="K28191">
        <v>1</v>
      </c>
    </row>
    <row r="28192" spans="1:11" x14ac:dyDescent="0.25">
      <c r="A28192">
        <v>72623</v>
      </c>
      <c r="B28192" s="2">
        <v>5.3941350000000003</v>
      </c>
      <c r="C28192" s="3">
        <v>910</v>
      </c>
      <c r="D28192" s="4">
        <v>34260</v>
      </c>
      <c r="E28192" t="s">
        <v>13399</v>
      </c>
      <c r="F28192" s="4" t="s">
        <v>13183</v>
      </c>
      <c r="G28192" s="5">
        <v>721</v>
      </c>
      <c r="H28192" s="6">
        <v>3.7448000000000002E-2</v>
      </c>
      <c r="I28192" s="7">
        <v>49.271000000000001</v>
      </c>
    </row>
    <row r="28193" spans="1:12" x14ac:dyDescent="0.25">
      <c r="A28193">
        <v>73455</v>
      </c>
      <c r="B28193" s="2">
        <v>5.3938699999999997</v>
      </c>
      <c r="C28193" s="3">
        <v>579</v>
      </c>
      <c r="E28193" t="s">
        <v>13500</v>
      </c>
      <c r="F28193" s="4" t="s">
        <v>13462</v>
      </c>
      <c r="G28193" s="5">
        <v>391</v>
      </c>
      <c r="H28193" s="6">
        <v>8.9285699999999996E-2</v>
      </c>
      <c r="I28193" s="7">
        <v>40.313000000000002</v>
      </c>
    </row>
    <row r="28194" spans="1:12" x14ac:dyDescent="0.25">
      <c r="A28194">
        <v>77017</v>
      </c>
      <c r="B28194" s="2">
        <v>5.3889860000000001</v>
      </c>
      <c r="C28194" s="3">
        <v>34203</v>
      </c>
      <c r="D28194" s="4">
        <v>26420</v>
      </c>
      <c r="E28194" t="s">
        <v>3103</v>
      </c>
      <c r="F28194" s="4" t="s">
        <v>13752</v>
      </c>
      <c r="G28194" s="5">
        <v>20020</v>
      </c>
      <c r="H28194" s="6">
        <v>7.2174199999999994E-2</v>
      </c>
      <c r="I28194" s="7">
        <v>43.268999999999998</v>
      </c>
      <c r="J28194" s="2">
        <v>37</v>
      </c>
      <c r="K28194">
        <v>12</v>
      </c>
      <c r="L28194" s="2">
        <v>33.4</v>
      </c>
    </row>
    <row r="28195" spans="1:12" x14ac:dyDescent="0.25">
      <c r="A28195">
        <v>49632</v>
      </c>
      <c r="B28195" s="2">
        <v>5.3840009999999996</v>
      </c>
      <c r="C28195" s="3">
        <v>1172</v>
      </c>
      <c r="D28195" s="4">
        <v>15620</v>
      </c>
      <c r="E28195" t="s">
        <v>388</v>
      </c>
      <c r="F28195" s="4" t="s">
        <v>9106</v>
      </c>
      <c r="G28195" s="5">
        <v>805</v>
      </c>
      <c r="H28195" s="6">
        <v>7.2049699999999994E-2</v>
      </c>
      <c r="I28195" s="7">
        <v>43.289000000000001</v>
      </c>
    </row>
    <row r="28196" spans="1:12" x14ac:dyDescent="0.25">
      <c r="A28196">
        <v>86445</v>
      </c>
      <c r="B28196" s="2">
        <v>5.3837260000000002</v>
      </c>
      <c r="C28196" s="3">
        <v>379</v>
      </c>
      <c r="D28196" s="4">
        <v>29420</v>
      </c>
      <c r="E28196" t="s">
        <v>15109</v>
      </c>
      <c r="F28196" s="4" t="s">
        <v>14962</v>
      </c>
      <c r="G28196" s="5">
        <v>340</v>
      </c>
      <c r="H28196" s="6">
        <v>3.2258099999999998E-2</v>
      </c>
      <c r="I28196" s="7">
        <v>50.164999999999999</v>
      </c>
    </row>
    <row r="28197" spans="1:12" x14ac:dyDescent="0.25">
      <c r="A28197">
        <v>29031</v>
      </c>
      <c r="B28197" s="2">
        <v>5.383419</v>
      </c>
      <c r="C28197" s="3">
        <v>1338</v>
      </c>
      <c r="D28197" s="4">
        <v>43900</v>
      </c>
      <c r="E28197" t="s">
        <v>216</v>
      </c>
      <c r="F28197" s="4" t="s">
        <v>6130</v>
      </c>
      <c r="G28197" s="5">
        <v>940</v>
      </c>
      <c r="H28197" s="6">
        <v>7.5451599999999994E-2</v>
      </c>
      <c r="I28197" s="7">
        <v>42.7</v>
      </c>
    </row>
    <row r="28198" spans="1:12" x14ac:dyDescent="0.25">
      <c r="A28198">
        <v>43780</v>
      </c>
      <c r="B28198" s="2">
        <v>5.3828760000000004</v>
      </c>
      <c r="C28198" s="3">
        <v>1978</v>
      </c>
      <c r="D28198" s="4">
        <v>15740</v>
      </c>
      <c r="E28198" t="s">
        <v>8446</v>
      </c>
      <c r="F28198" s="4" t="s">
        <v>8295</v>
      </c>
      <c r="G28198" s="5">
        <v>1328</v>
      </c>
      <c r="H28198" s="6">
        <v>0.1038375</v>
      </c>
      <c r="I28198" s="7">
        <v>37.787999999999997</v>
      </c>
    </row>
    <row r="28199" spans="1:12" x14ac:dyDescent="0.25">
      <c r="A28199">
        <v>33610</v>
      </c>
      <c r="B28199" s="2">
        <v>5.3766249999999998</v>
      </c>
      <c r="C28199" s="3">
        <v>41882</v>
      </c>
      <c r="D28199" s="4">
        <v>45300</v>
      </c>
      <c r="E28199" t="s">
        <v>6919</v>
      </c>
      <c r="F28199" s="4" t="s">
        <v>6689</v>
      </c>
      <c r="G28199" s="5">
        <v>24792</v>
      </c>
      <c r="H28199" s="6">
        <v>0.12979470000000001</v>
      </c>
      <c r="I28199" s="7">
        <v>33.301000000000002</v>
      </c>
      <c r="J28199" s="2">
        <v>32</v>
      </c>
      <c r="K28199">
        <v>4</v>
      </c>
    </row>
    <row r="28200" spans="1:12" x14ac:dyDescent="0.25">
      <c r="A28200">
        <v>72353</v>
      </c>
      <c r="B28200" s="2">
        <v>5.3706779999999998</v>
      </c>
      <c r="C28200" s="3">
        <v>111</v>
      </c>
      <c r="D28200" s="4">
        <v>25760</v>
      </c>
      <c r="E28200" t="s">
        <v>13316</v>
      </c>
      <c r="F28200" s="4" t="s">
        <v>13183</v>
      </c>
      <c r="G28200" s="5">
        <v>57</v>
      </c>
      <c r="H28200" s="6">
        <v>0</v>
      </c>
      <c r="I28200" s="7">
        <v>55.728999999999999</v>
      </c>
    </row>
    <row r="28201" spans="1:12" x14ac:dyDescent="0.25">
      <c r="A28201">
        <v>43915</v>
      </c>
      <c r="B28201" s="2">
        <v>5.3704080000000003</v>
      </c>
      <c r="C28201" s="3">
        <v>1396</v>
      </c>
      <c r="E28201" t="s">
        <v>3325</v>
      </c>
      <c r="F28201" s="4" t="s">
        <v>8295</v>
      </c>
      <c r="G28201" s="5">
        <v>1067</v>
      </c>
      <c r="H28201" s="6">
        <v>5.8052399999999997E-2</v>
      </c>
      <c r="I28201" s="7">
        <v>45.688000000000002</v>
      </c>
    </row>
    <row r="28202" spans="1:12" x14ac:dyDescent="0.25">
      <c r="A28202">
        <v>50460</v>
      </c>
      <c r="B28202" s="2">
        <v>5.3701040000000004</v>
      </c>
      <c r="C28202" s="3">
        <v>370</v>
      </c>
      <c r="E28202" t="s">
        <v>9705</v>
      </c>
      <c r="F28202" s="4" t="s">
        <v>9593</v>
      </c>
      <c r="G28202" s="5">
        <v>200</v>
      </c>
      <c r="H28202" s="6">
        <v>1.4999999999999999E-2</v>
      </c>
      <c r="I28202" s="7">
        <v>53.125</v>
      </c>
    </row>
    <row r="28203" spans="1:12" x14ac:dyDescent="0.25">
      <c r="A28203">
        <v>74755</v>
      </c>
      <c r="B28203" s="2">
        <v>5.3700419999999998</v>
      </c>
      <c r="C28203" s="3">
        <v>70</v>
      </c>
      <c r="E28203" t="s">
        <v>13703</v>
      </c>
      <c r="F28203" s="4" t="s">
        <v>13462</v>
      </c>
      <c r="G28203" s="5">
        <v>57</v>
      </c>
      <c r="H28203" s="6">
        <v>0</v>
      </c>
      <c r="I28203" s="7">
        <v>55.713999999999999</v>
      </c>
    </row>
    <row r="28204" spans="1:12" x14ac:dyDescent="0.25">
      <c r="A28204">
        <v>37359</v>
      </c>
      <c r="B28204" s="2">
        <v>5.3699009999999996</v>
      </c>
      <c r="C28204" s="3">
        <v>723</v>
      </c>
      <c r="D28204" s="4">
        <v>46100</v>
      </c>
      <c r="E28204" t="s">
        <v>6939</v>
      </c>
      <c r="F28204" s="4" t="s">
        <v>7348</v>
      </c>
      <c r="G28204" s="5">
        <v>526</v>
      </c>
      <c r="H28204" s="6">
        <v>0.121673</v>
      </c>
      <c r="I28204" s="7">
        <v>34.688000000000002</v>
      </c>
    </row>
    <row r="28205" spans="1:12" x14ac:dyDescent="0.25">
      <c r="A28205">
        <v>57788</v>
      </c>
      <c r="B28205" s="2">
        <v>5.3696849999999996</v>
      </c>
      <c r="C28205" s="3">
        <v>513</v>
      </c>
      <c r="D28205" s="4">
        <v>39660</v>
      </c>
      <c r="E28205" t="s">
        <v>5898</v>
      </c>
      <c r="F28205" s="4" t="s">
        <v>10877</v>
      </c>
      <c r="G28205" s="5">
        <v>367</v>
      </c>
      <c r="H28205" s="6">
        <v>7.3569499999999996E-2</v>
      </c>
      <c r="I28205" s="7">
        <v>43</v>
      </c>
    </row>
    <row r="28206" spans="1:12" x14ac:dyDescent="0.25">
      <c r="A28206">
        <v>16253</v>
      </c>
      <c r="B28206" s="2">
        <v>5.36958</v>
      </c>
      <c r="C28206" s="3">
        <v>104</v>
      </c>
      <c r="D28206" s="4">
        <v>38300</v>
      </c>
      <c r="E28206" t="s">
        <v>3461</v>
      </c>
      <c r="F28206" s="4" t="s">
        <v>3003</v>
      </c>
      <c r="G28206" s="5">
        <v>72</v>
      </c>
      <c r="H28206" s="6">
        <v>4.1095899999999998E-2</v>
      </c>
      <c r="I28206" s="7">
        <v>48.610999999999997</v>
      </c>
    </row>
    <row r="28207" spans="1:12" x14ac:dyDescent="0.25">
      <c r="A28207">
        <v>79836</v>
      </c>
      <c r="B28207" s="2">
        <v>5.3687420000000001</v>
      </c>
      <c r="C28207" s="3">
        <v>5624</v>
      </c>
      <c r="D28207" s="4">
        <v>21340</v>
      </c>
      <c r="E28207" t="s">
        <v>14465</v>
      </c>
      <c r="F28207" s="4" t="s">
        <v>13752</v>
      </c>
      <c r="G28207" s="5">
        <v>3430</v>
      </c>
      <c r="H28207" s="6">
        <v>8.7463600000000002E-2</v>
      </c>
      <c r="I28207" s="7">
        <v>40.595999999999997</v>
      </c>
      <c r="J28207" s="2">
        <v>45</v>
      </c>
      <c r="K28207">
        <v>2</v>
      </c>
    </row>
    <row r="28208" spans="1:12" x14ac:dyDescent="0.25">
      <c r="A28208">
        <v>74536</v>
      </c>
      <c r="B28208" s="2">
        <v>5.3676219999999999</v>
      </c>
      <c r="C28208" s="3">
        <v>1764</v>
      </c>
      <c r="E28208" t="s">
        <v>1673</v>
      </c>
      <c r="F28208" s="4" t="s">
        <v>13462</v>
      </c>
      <c r="G28208" s="5">
        <v>1253</v>
      </c>
      <c r="H28208" s="6">
        <v>0.11323759999999999</v>
      </c>
      <c r="I28208" s="7">
        <v>36.140999999999998</v>
      </c>
    </row>
    <row r="28209" spans="1:12" x14ac:dyDescent="0.25">
      <c r="A28209">
        <v>2909</v>
      </c>
      <c r="B28209" s="2">
        <v>5.3611490000000002</v>
      </c>
      <c r="C28209" s="3">
        <v>43344</v>
      </c>
      <c r="D28209" s="4">
        <v>39300</v>
      </c>
      <c r="E28209" t="s">
        <v>512</v>
      </c>
      <c r="F28209" s="4" t="s">
        <v>466</v>
      </c>
      <c r="G28209" s="5">
        <v>25798</v>
      </c>
      <c r="H28209" s="6">
        <v>0.1252762</v>
      </c>
      <c r="I28209" s="7">
        <v>34.052</v>
      </c>
      <c r="J28209" s="2">
        <v>46.285699999999999</v>
      </c>
      <c r="K28209">
        <v>14</v>
      </c>
      <c r="L28209" s="2">
        <v>82.1</v>
      </c>
    </row>
    <row r="28210" spans="1:12" x14ac:dyDescent="0.25">
      <c r="A28210">
        <v>7201</v>
      </c>
      <c r="B28210" s="2">
        <v>5.3512180000000003</v>
      </c>
      <c r="C28210" s="3">
        <v>24947</v>
      </c>
      <c r="D28210" s="4">
        <v>35620</v>
      </c>
      <c r="E28210" t="s">
        <v>1407</v>
      </c>
      <c r="F28210" s="4" t="s">
        <v>1341</v>
      </c>
      <c r="G28210" s="5">
        <v>15699</v>
      </c>
      <c r="H28210" s="6">
        <v>7.0955400000000002E-2</v>
      </c>
      <c r="I28210" s="7">
        <v>43.438000000000002</v>
      </c>
      <c r="J28210" s="2">
        <v>45.6</v>
      </c>
      <c r="K28210">
        <v>5</v>
      </c>
    </row>
    <row r="28211" spans="1:12" x14ac:dyDescent="0.25">
      <c r="A28211">
        <v>45808</v>
      </c>
      <c r="B28211" s="2">
        <v>5.3474009999999996</v>
      </c>
      <c r="C28211" s="3">
        <v>356</v>
      </c>
      <c r="D28211" s="4">
        <v>30620</v>
      </c>
      <c r="E28211" t="s">
        <v>4775</v>
      </c>
      <c r="F28211" s="4" t="s">
        <v>8295</v>
      </c>
      <c r="G28211" s="5">
        <v>247</v>
      </c>
      <c r="H28211" s="6">
        <v>6.4516100000000007E-2</v>
      </c>
      <c r="I28211" s="7">
        <v>44.545000000000002</v>
      </c>
    </row>
    <row r="28212" spans="1:12" x14ac:dyDescent="0.25">
      <c r="A28212">
        <v>93669</v>
      </c>
      <c r="B28212" s="2">
        <v>5.3472809999999997</v>
      </c>
      <c r="C28212" s="3">
        <v>284</v>
      </c>
      <c r="D28212" s="4">
        <v>31460</v>
      </c>
      <c r="E28212" t="s">
        <v>15729</v>
      </c>
      <c r="F28212" s="4" t="s">
        <v>15368</v>
      </c>
      <c r="G28212" s="5">
        <v>250</v>
      </c>
      <c r="H28212" s="6">
        <v>0.128</v>
      </c>
      <c r="I28212" s="7">
        <v>33.570999999999998</v>
      </c>
    </row>
    <row r="28213" spans="1:12" x14ac:dyDescent="0.25">
      <c r="A28213">
        <v>42642</v>
      </c>
      <c r="B28213" s="2">
        <v>5.345237</v>
      </c>
      <c r="C28213" s="3">
        <v>11923</v>
      </c>
      <c r="E28213" t="s">
        <v>8271</v>
      </c>
      <c r="F28213" s="4" t="s">
        <v>7883</v>
      </c>
      <c r="G28213" s="5">
        <v>8288</v>
      </c>
      <c r="H28213" s="6">
        <v>0.1181083</v>
      </c>
      <c r="I28213" s="7">
        <v>35.28</v>
      </c>
    </row>
    <row r="28214" spans="1:12" x14ac:dyDescent="0.25">
      <c r="A28214">
        <v>90057</v>
      </c>
      <c r="B28214" s="2">
        <v>5.3360209999999997</v>
      </c>
      <c r="C28214" s="3">
        <v>45747</v>
      </c>
      <c r="D28214" s="4">
        <v>31080</v>
      </c>
      <c r="E28214" t="s">
        <v>15367</v>
      </c>
      <c r="F28214" s="4" t="s">
        <v>15368</v>
      </c>
      <c r="G28214" s="5">
        <v>30219</v>
      </c>
      <c r="H28214" s="6">
        <v>0.16800129999999999</v>
      </c>
      <c r="I28214" s="7">
        <v>26.654</v>
      </c>
      <c r="J28214" s="2">
        <v>34.5</v>
      </c>
      <c r="K28214">
        <v>6</v>
      </c>
    </row>
    <row r="28215" spans="1:12" x14ac:dyDescent="0.25">
      <c r="A28215">
        <v>14732</v>
      </c>
      <c r="B28215" s="2">
        <v>5.3287630000000004</v>
      </c>
      <c r="C28215" s="3">
        <v>135</v>
      </c>
      <c r="D28215" s="4">
        <v>27460</v>
      </c>
      <c r="E28215" t="s">
        <v>1205</v>
      </c>
      <c r="F28215" s="4" t="s">
        <v>1280</v>
      </c>
      <c r="G28215" s="5">
        <v>109</v>
      </c>
      <c r="H28215" s="6">
        <v>6.3636399999999996E-2</v>
      </c>
      <c r="I28215" s="7">
        <v>44.688000000000002</v>
      </c>
      <c r="J28215" s="2">
        <v>49</v>
      </c>
      <c r="K28215">
        <v>1</v>
      </c>
    </row>
    <row r="28216" spans="1:12" x14ac:dyDescent="0.25">
      <c r="A28216">
        <v>47302</v>
      </c>
      <c r="B28216" s="2">
        <v>5.3243739999999997</v>
      </c>
      <c r="C28216" s="3">
        <v>26695</v>
      </c>
      <c r="D28216" s="4">
        <v>34620</v>
      </c>
      <c r="E28216" t="s">
        <v>8977</v>
      </c>
      <c r="F28216" s="4" t="s">
        <v>8800</v>
      </c>
      <c r="G28216" s="5">
        <v>18228</v>
      </c>
      <c r="H28216" s="6">
        <v>9.9901299999999998E-2</v>
      </c>
      <c r="I28216" s="7">
        <v>38.418999999999997</v>
      </c>
      <c r="J28216" s="2">
        <v>61.714300000000001</v>
      </c>
      <c r="K28216">
        <v>7</v>
      </c>
    </row>
    <row r="28217" spans="1:12" x14ac:dyDescent="0.25">
      <c r="A28217">
        <v>45166</v>
      </c>
      <c r="B28217" s="2">
        <v>5.3199759999999996</v>
      </c>
      <c r="C28217" s="3">
        <v>170</v>
      </c>
      <c r="D28217" s="4">
        <v>48940</v>
      </c>
      <c r="E28217" t="s">
        <v>8659</v>
      </c>
      <c r="F28217" s="4" t="s">
        <v>8295</v>
      </c>
      <c r="G28217" s="5">
        <v>150</v>
      </c>
      <c r="H28217" s="6">
        <v>0</v>
      </c>
      <c r="I28217" s="7">
        <v>55.682000000000002</v>
      </c>
    </row>
    <row r="28218" spans="1:12" x14ac:dyDescent="0.25">
      <c r="A28218">
        <v>24849</v>
      </c>
      <c r="B28218" s="2">
        <v>5.3198869999999996</v>
      </c>
      <c r="C28218" s="3">
        <v>277</v>
      </c>
      <c r="E28218" t="s">
        <v>5176</v>
      </c>
      <c r="F28218" s="4" t="s">
        <v>5144</v>
      </c>
      <c r="G28218" s="5">
        <v>222</v>
      </c>
      <c r="H28218" s="6">
        <v>0</v>
      </c>
      <c r="I28218" s="7">
        <v>55.673000000000002</v>
      </c>
      <c r="J28218" s="2">
        <v>38</v>
      </c>
      <c r="K28218">
        <v>1</v>
      </c>
    </row>
    <row r="28219" spans="1:12" x14ac:dyDescent="0.25">
      <c r="A28219">
        <v>40806</v>
      </c>
      <c r="B28219" s="2">
        <v>5.319426</v>
      </c>
      <c r="C28219" s="3">
        <v>2492</v>
      </c>
      <c r="E28219" t="s">
        <v>7610</v>
      </c>
      <c r="F28219" s="4" t="s">
        <v>7883</v>
      </c>
      <c r="G28219" s="5">
        <v>1705</v>
      </c>
      <c r="H28219" s="6">
        <v>0.14369499999999999</v>
      </c>
      <c r="I28219" s="7">
        <v>30.841000000000001</v>
      </c>
    </row>
    <row r="28220" spans="1:12" x14ac:dyDescent="0.25">
      <c r="A28220">
        <v>88027</v>
      </c>
      <c r="B28220" s="2">
        <v>5.3189399999999996</v>
      </c>
      <c r="C28220" s="3">
        <v>433</v>
      </c>
      <c r="D28220" s="4">
        <v>29740</v>
      </c>
      <c r="E28220" t="s">
        <v>15267</v>
      </c>
      <c r="F28220" s="4" t="s">
        <v>15124</v>
      </c>
      <c r="G28220" s="5">
        <v>317</v>
      </c>
      <c r="H28220" s="6">
        <v>0.15141959999999999</v>
      </c>
      <c r="I28220" s="7">
        <v>29.5</v>
      </c>
    </row>
    <row r="28221" spans="1:12" x14ac:dyDescent="0.25">
      <c r="A28221">
        <v>63388</v>
      </c>
      <c r="B28221" s="2">
        <v>5.3186999999999998</v>
      </c>
      <c r="C28221" s="3">
        <v>1003</v>
      </c>
      <c r="D28221" s="4">
        <v>27620</v>
      </c>
      <c r="E28221" t="s">
        <v>74</v>
      </c>
      <c r="F28221" s="4" t="s">
        <v>12102</v>
      </c>
      <c r="G28221" s="5">
        <v>680</v>
      </c>
      <c r="H28221" s="6">
        <v>0.12481639999999999</v>
      </c>
      <c r="I28221" s="7">
        <v>34.097000000000001</v>
      </c>
    </row>
    <row r="28222" spans="1:12" x14ac:dyDescent="0.25">
      <c r="A28222">
        <v>37683</v>
      </c>
      <c r="B28222" s="2">
        <v>5.3161110000000003</v>
      </c>
      <c r="C28222" s="3">
        <v>13420</v>
      </c>
      <c r="E28222" t="s">
        <v>6489</v>
      </c>
      <c r="F28222" s="4" t="s">
        <v>7348</v>
      </c>
      <c r="G28222" s="5">
        <v>10135</v>
      </c>
      <c r="H28222" s="6">
        <v>8.3662200000000006E-2</v>
      </c>
      <c r="I28222" s="7">
        <v>41.207999999999998</v>
      </c>
      <c r="J28222" s="2">
        <v>42.5</v>
      </c>
      <c r="K28222">
        <v>2</v>
      </c>
    </row>
    <row r="28223" spans="1:12" x14ac:dyDescent="0.25">
      <c r="A28223">
        <v>78019</v>
      </c>
      <c r="B28223" s="2">
        <v>5.3134550000000003</v>
      </c>
      <c r="C28223" s="3">
        <v>1393</v>
      </c>
      <c r="E28223" t="s">
        <v>14157</v>
      </c>
      <c r="F28223" s="4" t="s">
        <v>13752</v>
      </c>
      <c r="G28223" s="5">
        <v>963</v>
      </c>
      <c r="H28223" s="6">
        <v>0.1026971</v>
      </c>
      <c r="I28223" s="7">
        <v>37.917000000000002</v>
      </c>
    </row>
    <row r="28224" spans="1:12" x14ac:dyDescent="0.25">
      <c r="A28224">
        <v>63147</v>
      </c>
      <c r="B28224" s="2">
        <v>5.3115329999999998</v>
      </c>
      <c r="C28224" s="3">
        <v>10137</v>
      </c>
      <c r="D28224" s="4">
        <v>41180</v>
      </c>
      <c r="E28224" t="s">
        <v>9297</v>
      </c>
      <c r="F28224" s="4" t="s">
        <v>12102</v>
      </c>
      <c r="G28224" s="5">
        <v>7067</v>
      </c>
      <c r="H28224" s="6">
        <v>9.5359399999999997E-2</v>
      </c>
      <c r="I28224" s="7">
        <v>39.185000000000002</v>
      </c>
      <c r="J28224" s="2">
        <v>53.5</v>
      </c>
      <c r="K28224">
        <v>2</v>
      </c>
    </row>
    <row r="28225" spans="1:11" x14ac:dyDescent="0.25">
      <c r="A28225">
        <v>15316</v>
      </c>
      <c r="B28225" s="2">
        <v>5.3098270000000003</v>
      </c>
      <c r="C28225" s="3">
        <v>105</v>
      </c>
      <c r="E28225" t="s">
        <v>3088</v>
      </c>
      <c r="F28225" s="4" t="s">
        <v>3003</v>
      </c>
      <c r="G28225" s="5">
        <v>61</v>
      </c>
      <c r="H28225" s="6">
        <v>0.1147541</v>
      </c>
      <c r="I28225" s="7">
        <v>35.832999999999998</v>
      </c>
      <c r="J28225" s="2">
        <v>66</v>
      </c>
      <c r="K28225">
        <v>1</v>
      </c>
    </row>
    <row r="28226" spans="1:11" x14ac:dyDescent="0.25">
      <c r="A28226">
        <v>24657</v>
      </c>
      <c r="B28226" s="2">
        <v>5.3097409999999998</v>
      </c>
      <c r="C28226" s="3">
        <v>351</v>
      </c>
      <c r="E28226" t="s">
        <v>5143</v>
      </c>
      <c r="F28226" s="4" t="s">
        <v>4335</v>
      </c>
      <c r="G28226" s="5">
        <v>298</v>
      </c>
      <c r="H28226" s="6">
        <v>6.0200700000000003E-2</v>
      </c>
      <c r="I28226" s="7">
        <v>45.25</v>
      </c>
    </row>
    <row r="28227" spans="1:11" x14ac:dyDescent="0.25">
      <c r="A28227">
        <v>29845</v>
      </c>
      <c r="B28227" s="2">
        <v>5.3095039999999996</v>
      </c>
      <c r="C28227" s="3">
        <v>922</v>
      </c>
      <c r="E28227" t="s">
        <v>6339</v>
      </c>
      <c r="F28227" s="4" t="s">
        <v>6130</v>
      </c>
      <c r="G28227" s="5">
        <v>688</v>
      </c>
      <c r="H28227" s="6">
        <v>7.9941899999999996E-2</v>
      </c>
      <c r="I28227" s="7">
        <v>41.838000000000001</v>
      </c>
    </row>
    <row r="28228" spans="1:11" x14ac:dyDescent="0.25">
      <c r="A28228">
        <v>65548</v>
      </c>
      <c r="B28228" s="2">
        <v>5.3084239999999996</v>
      </c>
      <c r="C28228" s="3">
        <v>5587</v>
      </c>
      <c r="D28228" s="4">
        <v>48460</v>
      </c>
      <c r="E28228" t="s">
        <v>12418</v>
      </c>
      <c r="F28228" s="4" t="s">
        <v>12102</v>
      </c>
      <c r="G28228" s="5">
        <v>3815</v>
      </c>
      <c r="H28228" s="6">
        <v>0.12526209999999999</v>
      </c>
      <c r="I28228" s="7">
        <v>34.006</v>
      </c>
      <c r="J28228" s="2">
        <v>63.5</v>
      </c>
      <c r="K28228">
        <v>2</v>
      </c>
    </row>
    <row r="28229" spans="1:11" x14ac:dyDescent="0.25">
      <c r="A28229">
        <v>43728</v>
      </c>
      <c r="B28229" s="2">
        <v>5.3073139999999999</v>
      </c>
      <c r="C28229" s="3">
        <v>1335</v>
      </c>
      <c r="E28229" t="s">
        <v>8425</v>
      </c>
      <c r="F28229" s="4" t="s">
        <v>8295</v>
      </c>
      <c r="G28229" s="5">
        <v>820</v>
      </c>
      <c r="H28229" s="6">
        <v>9.7442100000000004E-2</v>
      </c>
      <c r="I28229" s="7">
        <v>38.81</v>
      </c>
    </row>
    <row r="28230" spans="1:11" x14ac:dyDescent="0.25">
      <c r="A28230">
        <v>57233</v>
      </c>
      <c r="B28230" s="2">
        <v>5.3070909999999998</v>
      </c>
      <c r="C28230" s="3">
        <v>160</v>
      </c>
      <c r="E28230" t="s">
        <v>5910</v>
      </c>
      <c r="F28230" s="4" t="s">
        <v>10877</v>
      </c>
      <c r="G28230" s="5">
        <v>108</v>
      </c>
      <c r="H28230" s="6">
        <v>5.5555599999999997E-2</v>
      </c>
      <c r="I28230" s="7">
        <v>46.042000000000002</v>
      </c>
    </row>
    <row r="28231" spans="1:11" x14ac:dyDescent="0.25">
      <c r="A28231">
        <v>92405</v>
      </c>
      <c r="B28231" s="2">
        <v>5.3031860000000002</v>
      </c>
      <c r="C28231" s="3">
        <v>29525</v>
      </c>
      <c r="D28231" s="4">
        <v>40140</v>
      </c>
      <c r="E28231" t="s">
        <v>15562</v>
      </c>
      <c r="F28231" s="4" t="s">
        <v>15368</v>
      </c>
      <c r="G28231" s="5">
        <v>16214</v>
      </c>
      <c r="H28231" s="6">
        <v>9.7754999999999995E-2</v>
      </c>
      <c r="I28231" s="7">
        <v>38.744999999999997</v>
      </c>
      <c r="J28231" s="2">
        <v>39.5</v>
      </c>
      <c r="K28231">
        <v>4</v>
      </c>
    </row>
    <row r="28232" spans="1:11" x14ac:dyDescent="0.25">
      <c r="A28232">
        <v>72419</v>
      </c>
      <c r="B28232" s="2">
        <v>5.2990409999999999</v>
      </c>
      <c r="C28232" s="3">
        <v>1570</v>
      </c>
      <c r="D28232" s="4">
        <v>27860</v>
      </c>
      <c r="E28232" t="s">
        <v>13337</v>
      </c>
      <c r="F28232" s="4" t="s">
        <v>13183</v>
      </c>
      <c r="G28232" s="5">
        <v>1111</v>
      </c>
      <c r="H28232" s="6">
        <v>6.6546800000000003E-2</v>
      </c>
      <c r="I28232" s="7">
        <v>44.134999999999998</v>
      </c>
    </row>
    <row r="28233" spans="1:11" x14ac:dyDescent="0.25">
      <c r="A28233">
        <v>58065</v>
      </c>
      <c r="B28233" s="2">
        <v>5.2987659999999996</v>
      </c>
      <c r="C28233" s="3">
        <v>37</v>
      </c>
      <c r="E28233" t="s">
        <v>11092</v>
      </c>
      <c r="F28233" s="4" t="s">
        <v>11069</v>
      </c>
      <c r="G28233" s="5">
        <v>37</v>
      </c>
      <c r="H28233" s="6">
        <v>0</v>
      </c>
      <c r="I28233" s="7">
        <v>55.625</v>
      </c>
    </row>
    <row r="28234" spans="1:11" x14ac:dyDescent="0.25">
      <c r="A28234">
        <v>39572</v>
      </c>
      <c r="B28234" s="2">
        <v>5.2985049999999996</v>
      </c>
      <c r="C28234" s="3">
        <v>1557</v>
      </c>
      <c r="D28234" s="4">
        <v>25060</v>
      </c>
      <c r="E28234" t="s">
        <v>7832</v>
      </c>
      <c r="F28234" s="4" t="s">
        <v>7633</v>
      </c>
      <c r="G28234" s="5">
        <v>1047</v>
      </c>
      <c r="H28234" s="6">
        <v>8.9694700000000002E-2</v>
      </c>
      <c r="I28234" s="7">
        <v>40.122999999999998</v>
      </c>
    </row>
    <row r="28235" spans="1:11" x14ac:dyDescent="0.25">
      <c r="A28235">
        <v>15620</v>
      </c>
      <c r="B28235" s="2">
        <v>5.298089</v>
      </c>
      <c r="C28235" s="3">
        <v>1093</v>
      </c>
      <c r="D28235" s="4">
        <v>38300</v>
      </c>
      <c r="E28235" t="s">
        <v>3217</v>
      </c>
      <c r="F28235" s="4" t="s">
        <v>3003</v>
      </c>
      <c r="G28235" s="5">
        <v>685</v>
      </c>
      <c r="H28235" s="6">
        <v>9.0379000000000001E-2</v>
      </c>
      <c r="I28235" s="7">
        <v>40</v>
      </c>
    </row>
    <row r="28236" spans="1:11" x14ac:dyDescent="0.25">
      <c r="A28236">
        <v>42765</v>
      </c>
      <c r="B28236" s="2">
        <v>5.2969419999999996</v>
      </c>
      <c r="C28236" s="3">
        <v>6078</v>
      </c>
      <c r="E28236" t="s">
        <v>8293</v>
      </c>
      <c r="F28236" s="4" t="s">
        <v>7883</v>
      </c>
      <c r="G28236" s="5">
        <v>4100</v>
      </c>
      <c r="H28236" s="6">
        <v>6.8763699999999997E-2</v>
      </c>
      <c r="I28236" s="7">
        <v>43.728999999999999</v>
      </c>
    </row>
    <row r="28237" spans="1:11" x14ac:dyDescent="0.25">
      <c r="A28237">
        <v>62336</v>
      </c>
      <c r="B28237" s="2">
        <v>5.2959509999999996</v>
      </c>
      <c r="C28237" s="3">
        <v>71</v>
      </c>
      <c r="D28237" s="4">
        <v>22800</v>
      </c>
      <c r="E28237" t="s">
        <v>11933</v>
      </c>
      <c r="F28237" s="4" t="s">
        <v>11490</v>
      </c>
      <c r="G28237" s="5">
        <v>41</v>
      </c>
      <c r="H28237" s="6">
        <v>9.7560999999999995E-2</v>
      </c>
      <c r="I28237" s="7">
        <v>38.75</v>
      </c>
    </row>
    <row r="28238" spans="1:11" x14ac:dyDescent="0.25">
      <c r="A28238">
        <v>40322</v>
      </c>
      <c r="B28238" s="2">
        <v>5.2954270000000001</v>
      </c>
      <c r="C28238" s="3">
        <v>3131</v>
      </c>
      <c r="D28238" s="4">
        <v>34460</v>
      </c>
      <c r="E28238" t="s">
        <v>7929</v>
      </c>
      <c r="F28238" s="4" t="s">
        <v>7883</v>
      </c>
      <c r="G28238" s="5">
        <v>2151</v>
      </c>
      <c r="H28238" s="6">
        <v>0.1226766</v>
      </c>
      <c r="I28238" s="7">
        <v>34.408000000000001</v>
      </c>
    </row>
    <row r="28239" spans="1:11" x14ac:dyDescent="0.25">
      <c r="A28239">
        <v>47017</v>
      </c>
      <c r="B28239" s="2">
        <v>5.2948389999999996</v>
      </c>
      <c r="C28239" s="3">
        <v>375</v>
      </c>
      <c r="E28239" t="s">
        <v>7364</v>
      </c>
      <c r="F28239" s="4" t="s">
        <v>8800</v>
      </c>
      <c r="G28239" s="5">
        <v>305</v>
      </c>
      <c r="H28239" s="6">
        <v>0.1437909</v>
      </c>
      <c r="I28239" s="7">
        <v>30.75</v>
      </c>
    </row>
    <row r="28240" spans="1:11" x14ac:dyDescent="0.25">
      <c r="A28240">
        <v>63061</v>
      </c>
      <c r="B28240" s="2">
        <v>5.2947220000000002</v>
      </c>
      <c r="C28240" s="3">
        <v>216</v>
      </c>
      <c r="D28240" s="4">
        <v>41180</v>
      </c>
      <c r="E28240" t="s">
        <v>12122</v>
      </c>
      <c r="F28240" s="4" t="s">
        <v>12102</v>
      </c>
      <c r="G28240" s="5">
        <v>180</v>
      </c>
      <c r="H28240" s="6">
        <v>0.1111111</v>
      </c>
      <c r="I28240" s="7">
        <v>36.389000000000003</v>
      </c>
    </row>
    <row r="28241" spans="1:11" x14ac:dyDescent="0.25">
      <c r="A28241">
        <v>47871</v>
      </c>
      <c r="B28241" s="2">
        <v>5.2946470000000003</v>
      </c>
      <c r="C28241" s="3">
        <v>165</v>
      </c>
      <c r="D28241" s="4">
        <v>45460</v>
      </c>
      <c r="E28241" t="s">
        <v>9074</v>
      </c>
      <c r="F28241" s="4" t="s">
        <v>8800</v>
      </c>
      <c r="G28241" s="5">
        <v>130</v>
      </c>
      <c r="H28241" s="6">
        <v>9.1603100000000007E-2</v>
      </c>
      <c r="I28241" s="7">
        <v>39.75</v>
      </c>
    </row>
    <row r="28242" spans="1:11" x14ac:dyDescent="0.25">
      <c r="A28242">
        <v>30401</v>
      </c>
      <c r="B28242" s="2">
        <v>5.2926029999999997</v>
      </c>
      <c r="C28242" s="3">
        <v>13380</v>
      </c>
      <c r="E28242" t="s">
        <v>6433</v>
      </c>
      <c r="F28242" s="4" t="s">
        <v>6363</v>
      </c>
      <c r="G28242" s="5">
        <v>8413</v>
      </c>
      <c r="H28242" s="6">
        <v>0.1016164</v>
      </c>
      <c r="I28242" s="7">
        <v>38.018999999999998</v>
      </c>
      <c r="J28242" s="2">
        <v>31</v>
      </c>
      <c r="K28242">
        <v>1</v>
      </c>
    </row>
    <row r="28243" spans="1:11" x14ac:dyDescent="0.25">
      <c r="A28243">
        <v>25573</v>
      </c>
      <c r="B28243" s="2">
        <v>5.2903710000000004</v>
      </c>
      <c r="C28243" s="3">
        <v>1253</v>
      </c>
      <c r="D28243" s="4">
        <v>26580</v>
      </c>
      <c r="E28243" t="s">
        <v>5371</v>
      </c>
      <c r="F28243" s="4" t="s">
        <v>5144</v>
      </c>
      <c r="G28243" s="5">
        <v>922</v>
      </c>
      <c r="H28243" s="6">
        <v>4.76706E-2</v>
      </c>
      <c r="I28243" s="7">
        <v>47.335999999999999</v>
      </c>
    </row>
    <row r="28244" spans="1:11" x14ac:dyDescent="0.25">
      <c r="A28244">
        <v>89104</v>
      </c>
      <c r="B28244" s="2">
        <v>5.2836600000000002</v>
      </c>
      <c r="C28244" s="3">
        <v>39647</v>
      </c>
      <c r="D28244" s="4">
        <v>29820</v>
      </c>
      <c r="E28244" t="s">
        <v>15235</v>
      </c>
      <c r="F28244" s="4" t="s">
        <v>15318</v>
      </c>
      <c r="G28244" s="5">
        <v>27121</v>
      </c>
      <c r="H28244" s="6">
        <v>9.5866699999999999E-2</v>
      </c>
      <c r="I28244" s="7">
        <v>39.006</v>
      </c>
      <c r="J28244" s="2">
        <v>38.75</v>
      </c>
      <c r="K28244">
        <v>4</v>
      </c>
    </row>
    <row r="28245" spans="1:11" x14ac:dyDescent="0.25">
      <c r="A28245">
        <v>33843</v>
      </c>
      <c r="B28245" s="2">
        <v>5.2751749999999999</v>
      </c>
      <c r="C28245" s="3">
        <v>12111</v>
      </c>
      <c r="D28245" s="4">
        <v>29460</v>
      </c>
      <c r="E28245" t="s">
        <v>6929</v>
      </c>
      <c r="F28245" s="4" t="s">
        <v>6689</v>
      </c>
      <c r="G28245" s="5">
        <v>8340</v>
      </c>
      <c r="H28245" s="6">
        <v>7.9976000000000005E-2</v>
      </c>
      <c r="I28245" s="7">
        <v>41.752000000000002</v>
      </c>
      <c r="J28245" s="2">
        <v>20</v>
      </c>
      <c r="K28245">
        <v>1</v>
      </c>
    </row>
    <row r="28246" spans="1:11" x14ac:dyDescent="0.25">
      <c r="A28246">
        <v>65603</v>
      </c>
      <c r="B28246" s="2">
        <v>5.2731519999999996</v>
      </c>
      <c r="C28246" s="3">
        <v>159</v>
      </c>
      <c r="E28246" t="s">
        <v>7671</v>
      </c>
      <c r="F28246" s="4" t="s">
        <v>12102</v>
      </c>
      <c r="G28246" s="5">
        <v>112</v>
      </c>
      <c r="H28246" s="6">
        <v>9.7345100000000004E-2</v>
      </c>
      <c r="I28246" s="7">
        <v>38.75</v>
      </c>
    </row>
    <row r="28247" spans="1:11" x14ac:dyDescent="0.25">
      <c r="A28247">
        <v>36768</v>
      </c>
      <c r="B28247" s="2">
        <v>5.2729540000000004</v>
      </c>
      <c r="C28247" s="3">
        <v>1039</v>
      </c>
      <c r="E28247" t="s">
        <v>7323</v>
      </c>
      <c r="F28247" s="4" t="s">
        <v>7027</v>
      </c>
      <c r="G28247" s="5">
        <v>720</v>
      </c>
      <c r="H28247" s="6">
        <v>0.1208333</v>
      </c>
      <c r="I28247" s="7">
        <v>34.688000000000002</v>
      </c>
      <c r="J28247" s="2">
        <v>67</v>
      </c>
      <c r="K28247">
        <v>1</v>
      </c>
    </row>
    <row r="28248" spans="1:11" x14ac:dyDescent="0.25">
      <c r="A28248">
        <v>98547</v>
      </c>
      <c r="B28248" s="2">
        <v>5.2725419999999996</v>
      </c>
      <c r="C28248" s="3">
        <v>1085</v>
      </c>
      <c r="E28248" t="s">
        <v>16448</v>
      </c>
      <c r="F28248" s="4" t="s">
        <v>16344</v>
      </c>
      <c r="G28248" s="5">
        <v>999</v>
      </c>
      <c r="H28248" s="6">
        <v>9.0090100000000006E-2</v>
      </c>
      <c r="I28248" s="7">
        <v>40</v>
      </c>
    </row>
    <row r="28249" spans="1:11" x14ac:dyDescent="0.25">
      <c r="A28249">
        <v>47514</v>
      </c>
      <c r="B28249" s="2">
        <v>5.2719509999999996</v>
      </c>
      <c r="C28249" s="3">
        <v>1855</v>
      </c>
      <c r="E28249" t="s">
        <v>1524</v>
      </c>
      <c r="F28249" s="4" t="s">
        <v>8800</v>
      </c>
      <c r="G28249" s="5">
        <v>1472</v>
      </c>
      <c r="H28249" s="6">
        <v>1.1548900000000001E-2</v>
      </c>
      <c r="I28249" s="7">
        <v>53.570999999999998</v>
      </c>
    </row>
    <row r="28250" spans="1:11" x14ac:dyDescent="0.25">
      <c r="A28250">
        <v>45672</v>
      </c>
      <c r="B28250" s="2">
        <v>5.2713989999999997</v>
      </c>
      <c r="C28250" s="3">
        <v>1052</v>
      </c>
      <c r="E28250" t="s">
        <v>8721</v>
      </c>
      <c r="F28250" s="4" t="s">
        <v>8295</v>
      </c>
      <c r="G28250" s="5">
        <v>834</v>
      </c>
      <c r="H28250" s="6">
        <v>0.1053892</v>
      </c>
      <c r="I28250" s="7">
        <v>37.35</v>
      </c>
    </row>
    <row r="28251" spans="1:11" x14ac:dyDescent="0.25">
      <c r="A28251">
        <v>98530</v>
      </c>
      <c r="B28251" s="2">
        <v>5.271109</v>
      </c>
      <c r="C28251" s="3">
        <v>522</v>
      </c>
      <c r="D28251" s="4">
        <v>36500</v>
      </c>
      <c r="E28251" t="s">
        <v>16442</v>
      </c>
      <c r="F28251" s="4" t="s">
        <v>16344</v>
      </c>
      <c r="G28251" s="5">
        <v>368</v>
      </c>
      <c r="H28251" s="6">
        <v>7.8804399999999997E-2</v>
      </c>
      <c r="I28251" s="7">
        <v>41.944000000000003</v>
      </c>
    </row>
    <row r="28252" spans="1:11" x14ac:dyDescent="0.25">
      <c r="A28252">
        <v>24430</v>
      </c>
      <c r="B28252" s="2">
        <v>5.2701370000000001</v>
      </c>
      <c r="C28252" s="3">
        <v>4453</v>
      </c>
      <c r="D28252" s="4">
        <v>44420</v>
      </c>
      <c r="E28252" t="s">
        <v>5064</v>
      </c>
      <c r="F28252" s="4" t="s">
        <v>4335</v>
      </c>
      <c r="G28252" s="5">
        <v>3694</v>
      </c>
      <c r="H28252" s="6">
        <v>3.7357899999999999E-2</v>
      </c>
      <c r="I28252" s="7">
        <v>49.101999999999997</v>
      </c>
    </row>
    <row r="28253" spans="1:11" x14ac:dyDescent="0.25">
      <c r="A28253">
        <v>78724</v>
      </c>
      <c r="B28253" s="2">
        <v>5.2662149999999999</v>
      </c>
      <c r="C28253" s="3">
        <v>23312</v>
      </c>
      <c r="D28253" s="4">
        <v>12420</v>
      </c>
      <c r="E28253" t="s">
        <v>3573</v>
      </c>
      <c r="F28253" s="4" t="s">
        <v>13752</v>
      </c>
      <c r="G28253" s="5">
        <v>12704</v>
      </c>
      <c r="H28253" s="6">
        <v>0.11012280000000001</v>
      </c>
      <c r="I28253" s="7">
        <v>36.527000000000001</v>
      </c>
      <c r="J28253" s="2">
        <v>48.142899999999997</v>
      </c>
      <c r="K28253">
        <v>7</v>
      </c>
    </row>
    <row r="28254" spans="1:11" x14ac:dyDescent="0.25">
      <c r="A28254">
        <v>49644</v>
      </c>
      <c r="B28254" s="2">
        <v>5.2628240000000002</v>
      </c>
      <c r="C28254" s="3">
        <v>1909</v>
      </c>
      <c r="E28254" t="s">
        <v>9431</v>
      </c>
      <c r="F28254" s="4" t="s">
        <v>9106</v>
      </c>
      <c r="G28254" s="5">
        <v>1465</v>
      </c>
      <c r="H28254" s="6">
        <v>0.1084584</v>
      </c>
      <c r="I28254" s="7">
        <v>36.813000000000002</v>
      </c>
      <c r="J28254" s="2">
        <v>56</v>
      </c>
      <c r="K28254">
        <v>1</v>
      </c>
    </row>
    <row r="28255" spans="1:11" x14ac:dyDescent="0.25">
      <c r="A28255">
        <v>40873</v>
      </c>
      <c r="B28255" s="2">
        <v>5.262092</v>
      </c>
      <c r="C28255" s="3">
        <v>2499</v>
      </c>
      <c r="E28255" t="s">
        <v>7985</v>
      </c>
      <c r="F28255" s="4" t="s">
        <v>7883</v>
      </c>
      <c r="G28255" s="5">
        <v>1590</v>
      </c>
      <c r="H28255" s="6">
        <v>0.13576369999999999</v>
      </c>
      <c r="I28255" s="7">
        <v>32.082999999999998</v>
      </c>
    </row>
    <row r="28256" spans="1:11" x14ac:dyDescent="0.25">
      <c r="A28256">
        <v>60949</v>
      </c>
      <c r="B28256" s="2">
        <v>5.2616009999999998</v>
      </c>
      <c r="C28256" s="3">
        <v>677</v>
      </c>
      <c r="D28256" s="4">
        <v>16580</v>
      </c>
      <c r="E28256" t="s">
        <v>49</v>
      </c>
      <c r="F28256" s="4" t="s">
        <v>11490</v>
      </c>
      <c r="G28256" s="5">
        <v>460</v>
      </c>
      <c r="H28256" s="6">
        <v>8.9130399999999999E-2</v>
      </c>
      <c r="I28256" s="7">
        <v>40.139000000000003</v>
      </c>
    </row>
    <row r="28257" spans="1:12" x14ac:dyDescent="0.25">
      <c r="A28257">
        <v>62953</v>
      </c>
      <c r="B28257" s="2">
        <v>5.2614429999999999</v>
      </c>
      <c r="C28257" s="3">
        <v>319</v>
      </c>
      <c r="D28257" s="4">
        <v>37140</v>
      </c>
      <c r="E28257" t="s">
        <v>4485</v>
      </c>
      <c r="F28257" s="4" t="s">
        <v>11490</v>
      </c>
      <c r="G28257" s="5">
        <v>194</v>
      </c>
      <c r="H28257" s="6">
        <v>0.10256410000000001</v>
      </c>
      <c r="I28257" s="7">
        <v>37.813000000000002</v>
      </c>
    </row>
    <row r="28258" spans="1:12" x14ac:dyDescent="0.25">
      <c r="A28258">
        <v>45772</v>
      </c>
      <c r="B28258" s="2">
        <v>5.2610650000000003</v>
      </c>
      <c r="C28258" s="3">
        <v>1786</v>
      </c>
      <c r="E28258" t="s">
        <v>3717</v>
      </c>
      <c r="F28258" s="4" t="s">
        <v>8295</v>
      </c>
      <c r="G28258" s="5">
        <v>1383</v>
      </c>
      <c r="H28258" s="6">
        <v>0.13222539999999999</v>
      </c>
      <c r="I28258" s="7">
        <v>32.671999999999997</v>
      </c>
    </row>
    <row r="28259" spans="1:12" x14ac:dyDescent="0.25">
      <c r="A28259">
        <v>36036</v>
      </c>
      <c r="B28259" s="2">
        <v>5.2603780000000002</v>
      </c>
      <c r="C28259" s="3">
        <v>2046</v>
      </c>
      <c r="D28259" s="4">
        <v>33860</v>
      </c>
      <c r="E28259" t="s">
        <v>7190</v>
      </c>
      <c r="F28259" s="4" t="s">
        <v>7027</v>
      </c>
      <c r="G28259" s="5">
        <v>1485</v>
      </c>
      <c r="H28259" s="6">
        <v>5.4545499999999997E-2</v>
      </c>
      <c r="I28259" s="7">
        <v>46.094000000000001</v>
      </c>
    </row>
    <row r="28260" spans="1:12" x14ac:dyDescent="0.25">
      <c r="A28260">
        <v>28392</v>
      </c>
      <c r="B28260" s="2">
        <v>5.259747</v>
      </c>
      <c r="C28260" s="3">
        <v>1361</v>
      </c>
      <c r="E28260" t="s">
        <v>5941</v>
      </c>
      <c r="F28260" s="4" t="s">
        <v>5642</v>
      </c>
      <c r="G28260" s="5">
        <v>1152</v>
      </c>
      <c r="H28260" s="6">
        <v>5.8109300000000003E-2</v>
      </c>
      <c r="I28260" s="7">
        <v>45.478000000000002</v>
      </c>
      <c r="J28260" s="2">
        <v>59</v>
      </c>
      <c r="K28260">
        <v>1</v>
      </c>
    </row>
    <row r="28261" spans="1:12" x14ac:dyDescent="0.25">
      <c r="A28261">
        <v>54120</v>
      </c>
      <c r="B28261" s="2">
        <v>5.2594329999999996</v>
      </c>
      <c r="C28261" s="3">
        <v>185</v>
      </c>
      <c r="D28261" s="4">
        <v>27020</v>
      </c>
      <c r="E28261" t="s">
        <v>10182</v>
      </c>
      <c r="F28261" s="4" t="s">
        <v>10031</v>
      </c>
      <c r="G28261" s="5">
        <v>157</v>
      </c>
      <c r="H28261" s="6">
        <v>4.4586000000000001E-2</v>
      </c>
      <c r="I28261" s="7">
        <v>47.813000000000002</v>
      </c>
    </row>
    <row r="28262" spans="1:12" x14ac:dyDescent="0.25">
      <c r="A28262">
        <v>27208</v>
      </c>
      <c r="B28262" s="2">
        <v>5.2590899999999996</v>
      </c>
      <c r="C28262" s="3">
        <v>1756</v>
      </c>
      <c r="D28262" s="4">
        <v>20500</v>
      </c>
      <c r="E28262" t="s">
        <v>5671</v>
      </c>
      <c r="F28262" s="4" t="s">
        <v>5642</v>
      </c>
      <c r="G28262" s="5">
        <v>1273</v>
      </c>
      <c r="H28262" s="6">
        <v>9.4265500000000002E-2</v>
      </c>
      <c r="I28262" s="7">
        <v>39.225999999999999</v>
      </c>
    </row>
    <row r="28263" spans="1:12" x14ac:dyDescent="0.25">
      <c r="A28263">
        <v>48877</v>
      </c>
      <c r="B28263" s="2">
        <v>5.2583630000000001</v>
      </c>
      <c r="C28263" s="3">
        <v>2473</v>
      </c>
      <c r="D28263" s="4">
        <v>10940</v>
      </c>
      <c r="E28263" t="s">
        <v>1438</v>
      </c>
      <c r="F28263" s="4" t="s">
        <v>9106</v>
      </c>
      <c r="G28263" s="5">
        <v>1764</v>
      </c>
      <c r="H28263" s="6">
        <v>6.0056699999999998E-2</v>
      </c>
      <c r="I28263" s="7">
        <v>45.131999999999998</v>
      </c>
      <c r="J28263" s="2">
        <v>67</v>
      </c>
      <c r="K28263">
        <v>1</v>
      </c>
    </row>
    <row r="28264" spans="1:12" x14ac:dyDescent="0.25">
      <c r="A28264">
        <v>46571</v>
      </c>
      <c r="B28264" s="2">
        <v>5.257339</v>
      </c>
      <c r="C28264" s="3">
        <v>5291</v>
      </c>
      <c r="E28264" t="s">
        <v>8883</v>
      </c>
      <c r="F28264" s="4" t="s">
        <v>8800</v>
      </c>
      <c r="G28264" s="5">
        <v>2507</v>
      </c>
      <c r="H28264" s="6">
        <v>3.94737E-2</v>
      </c>
      <c r="I28264" s="7">
        <v>48.688000000000002</v>
      </c>
    </row>
    <row r="28265" spans="1:12" x14ac:dyDescent="0.25">
      <c r="A28265">
        <v>70085</v>
      </c>
      <c r="B28265" s="2">
        <v>5.2560469999999997</v>
      </c>
      <c r="C28265" s="3">
        <v>4407</v>
      </c>
      <c r="D28265" s="4">
        <v>35380</v>
      </c>
      <c r="E28265" t="s">
        <v>12952</v>
      </c>
      <c r="F28265" s="4" t="s">
        <v>12927</v>
      </c>
      <c r="G28265" s="5">
        <v>2891</v>
      </c>
      <c r="H28265" s="6">
        <v>6.26081E-2</v>
      </c>
      <c r="I28265" s="7">
        <v>44.688000000000002</v>
      </c>
    </row>
    <row r="28266" spans="1:12" x14ac:dyDescent="0.25">
      <c r="A28266">
        <v>49037</v>
      </c>
      <c r="B28266" s="2">
        <v>5.2517990000000001</v>
      </c>
      <c r="C28266" s="3">
        <v>22551</v>
      </c>
      <c r="D28266" s="4">
        <v>12980</v>
      </c>
      <c r="E28266" t="s">
        <v>9305</v>
      </c>
      <c r="F28266" s="4" t="s">
        <v>9106</v>
      </c>
      <c r="G28266" s="5">
        <v>14855</v>
      </c>
      <c r="H28266" s="6">
        <v>0.10345989999999999</v>
      </c>
      <c r="I28266" s="7">
        <v>37.628</v>
      </c>
    </row>
    <row r="28267" spans="1:12" x14ac:dyDescent="0.25">
      <c r="A28267">
        <v>33612</v>
      </c>
      <c r="B28267" s="2">
        <v>5.2412809999999999</v>
      </c>
      <c r="C28267" s="3">
        <v>44551</v>
      </c>
      <c r="D28267" s="4">
        <v>45300</v>
      </c>
      <c r="E28267" t="s">
        <v>6919</v>
      </c>
      <c r="F28267" s="4" t="s">
        <v>6689</v>
      </c>
      <c r="G28267" s="5">
        <v>29091</v>
      </c>
      <c r="H28267" s="6">
        <v>0.13099820000000001</v>
      </c>
      <c r="I28267" s="7">
        <v>32.86</v>
      </c>
      <c r="J28267" s="2">
        <v>42</v>
      </c>
      <c r="K28267">
        <v>15</v>
      </c>
      <c r="L28267" s="2">
        <v>61.8</v>
      </c>
    </row>
    <row r="28268" spans="1:12" x14ac:dyDescent="0.25">
      <c r="A28268">
        <v>70501</v>
      </c>
      <c r="B28268" s="2">
        <v>5.2296240000000003</v>
      </c>
      <c r="C28268" s="3">
        <v>30155</v>
      </c>
      <c r="D28268" s="4">
        <v>29180</v>
      </c>
      <c r="E28268" t="s">
        <v>1535</v>
      </c>
      <c r="F28268" s="4" t="s">
        <v>12927</v>
      </c>
      <c r="G28268" s="5">
        <v>19615</v>
      </c>
      <c r="H28268" s="6">
        <v>0.1212785</v>
      </c>
      <c r="I28268" s="7">
        <v>34.531999999999996</v>
      </c>
      <c r="J28268" s="2">
        <v>40</v>
      </c>
      <c r="K28268">
        <v>8</v>
      </c>
    </row>
    <row r="28269" spans="1:12" x14ac:dyDescent="0.25">
      <c r="A28269">
        <v>41714</v>
      </c>
      <c r="B28269" s="2">
        <v>5.2248859999999997</v>
      </c>
      <c r="C28269" s="3">
        <v>300</v>
      </c>
      <c r="E28269" t="s">
        <v>8122</v>
      </c>
      <c r="F28269" s="4" t="s">
        <v>7883</v>
      </c>
      <c r="G28269" s="5">
        <v>175</v>
      </c>
      <c r="H28269" s="6">
        <v>5.6818199999999999E-2</v>
      </c>
      <c r="I28269" s="7">
        <v>45.667000000000002</v>
      </c>
    </row>
    <row r="28270" spans="1:12" x14ac:dyDescent="0.25">
      <c r="A28270">
        <v>39422</v>
      </c>
      <c r="B28270" s="2">
        <v>5.2240250000000001</v>
      </c>
      <c r="C28270" s="3">
        <v>5285</v>
      </c>
      <c r="D28270" s="4">
        <v>29860</v>
      </c>
      <c r="E28270" t="s">
        <v>7797</v>
      </c>
      <c r="F28270" s="4" t="s">
        <v>7633</v>
      </c>
      <c r="G28270" s="5">
        <v>3417</v>
      </c>
      <c r="H28270" s="6">
        <v>8.5722599999999996E-2</v>
      </c>
      <c r="I28270" s="7">
        <v>40.67</v>
      </c>
      <c r="J28270" s="2">
        <v>54</v>
      </c>
      <c r="K28270">
        <v>1</v>
      </c>
    </row>
    <row r="28271" spans="1:12" x14ac:dyDescent="0.25">
      <c r="A28271">
        <v>43331</v>
      </c>
      <c r="B28271" s="2">
        <v>5.2223569999999997</v>
      </c>
      <c r="C28271" s="3">
        <v>4511</v>
      </c>
      <c r="D28271" s="4">
        <v>13340</v>
      </c>
      <c r="E28271" t="s">
        <v>5919</v>
      </c>
      <c r="F28271" s="4" t="s">
        <v>8295</v>
      </c>
      <c r="G28271" s="5">
        <v>3549</v>
      </c>
      <c r="H28271" s="6">
        <v>5.6619700000000002E-2</v>
      </c>
      <c r="I28271" s="7">
        <v>45.698999999999998</v>
      </c>
    </row>
    <row r="28272" spans="1:12" x14ac:dyDescent="0.25">
      <c r="A28272">
        <v>35565</v>
      </c>
      <c r="B28272" s="2">
        <v>5.2194130000000003</v>
      </c>
      <c r="C28272" s="3">
        <v>12538</v>
      </c>
      <c r="E28272" t="s">
        <v>7113</v>
      </c>
      <c r="F28272" s="4" t="s">
        <v>7027</v>
      </c>
      <c r="G28272" s="5">
        <v>8746</v>
      </c>
      <c r="H28272" s="6">
        <v>8.5867799999999994E-2</v>
      </c>
      <c r="I28272" s="7">
        <v>40.636000000000003</v>
      </c>
      <c r="J28272" s="2">
        <v>61.666699999999999</v>
      </c>
      <c r="K28272">
        <v>3</v>
      </c>
    </row>
    <row r="28273" spans="1:11" x14ac:dyDescent="0.25">
      <c r="A28273">
        <v>31637</v>
      </c>
      <c r="B28273" s="2">
        <v>5.2167969999999997</v>
      </c>
      <c r="C28273" s="3">
        <v>2957</v>
      </c>
      <c r="E28273" t="s">
        <v>92</v>
      </c>
      <c r="F28273" s="4" t="s">
        <v>6363</v>
      </c>
      <c r="G28273" s="5">
        <v>2180</v>
      </c>
      <c r="H28273" s="6">
        <v>9.4910599999999998E-2</v>
      </c>
      <c r="I28273" s="7">
        <v>39.073</v>
      </c>
    </row>
    <row r="28274" spans="1:11" x14ac:dyDescent="0.25">
      <c r="A28274">
        <v>62297</v>
      </c>
      <c r="B28274" s="2">
        <v>5.2162179999999996</v>
      </c>
      <c r="C28274" s="3">
        <v>244</v>
      </c>
      <c r="E28274" t="s">
        <v>11924</v>
      </c>
      <c r="F28274" s="4" t="s">
        <v>11490</v>
      </c>
      <c r="G28274" s="5">
        <v>244</v>
      </c>
      <c r="H28274" s="6">
        <v>0</v>
      </c>
      <c r="I28274" s="7">
        <v>55.469000000000001</v>
      </c>
    </row>
    <row r="28275" spans="1:11" x14ac:dyDescent="0.25">
      <c r="A28275">
        <v>43749</v>
      </c>
      <c r="B28275" s="2">
        <v>5.2157020000000003</v>
      </c>
      <c r="C28275" s="3">
        <v>2904</v>
      </c>
      <c r="D28275" s="4">
        <v>15740</v>
      </c>
      <c r="E28275" t="s">
        <v>8431</v>
      </c>
      <c r="F28275" s="4" t="s">
        <v>8295</v>
      </c>
      <c r="G28275" s="5">
        <v>1917</v>
      </c>
      <c r="H28275" s="6">
        <v>5.5816400000000002E-2</v>
      </c>
      <c r="I28275" s="7">
        <v>45.822000000000003</v>
      </c>
    </row>
    <row r="28276" spans="1:11" x14ac:dyDescent="0.25">
      <c r="A28276">
        <v>93954</v>
      </c>
      <c r="B28276" s="2">
        <v>5.215204</v>
      </c>
      <c r="C28276" s="3">
        <v>246</v>
      </c>
      <c r="D28276" s="4">
        <v>41500</v>
      </c>
      <c r="E28276" t="s">
        <v>15740</v>
      </c>
      <c r="F28276" s="4" t="s">
        <v>15368</v>
      </c>
      <c r="G28276" s="5">
        <v>164</v>
      </c>
      <c r="H28276" s="6">
        <v>2.4390200000000001E-2</v>
      </c>
      <c r="I28276" s="7">
        <v>51.25</v>
      </c>
    </row>
    <row r="28277" spans="1:11" x14ac:dyDescent="0.25">
      <c r="A28277">
        <v>57422</v>
      </c>
      <c r="B28277" s="2">
        <v>5.2151199999999998</v>
      </c>
      <c r="C28277" s="3">
        <v>266</v>
      </c>
      <c r="E28277" t="s">
        <v>236</v>
      </c>
      <c r="F28277" s="4" t="s">
        <v>10877</v>
      </c>
      <c r="G28277" s="5">
        <v>185</v>
      </c>
      <c r="H28277" s="6">
        <v>9.1891899999999999E-2</v>
      </c>
      <c r="I28277" s="7">
        <v>39.582999999999998</v>
      </c>
    </row>
    <row r="28278" spans="1:11" x14ac:dyDescent="0.25">
      <c r="A28278">
        <v>75939</v>
      </c>
      <c r="B28278" s="2">
        <v>5.2144430000000002</v>
      </c>
      <c r="C28278" s="3">
        <v>4335</v>
      </c>
      <c r="E28278" t="s">
        <v>13874</v>
      </c>
      <c r="F28278" s="4" t="s">
        <v>13752</v>
      </c>
      <c r="G28278" s="5">
        <v>2637</v>
      </c>
      <c r="H28278" s="6">
        <v>7.6602199999999995E-2</v>
      </c>
      <c r="I28278" s="7">
        <v>42.218000000000004</v>
      </c>
      <c r="J28278" s="2">
        <v>48</v>
      </c>
      <c r="K28278">
        <v>2</v>
      </c>
    </row>
    <row r="28279" spans="1:11" x14ac:dyDescent="0.25">
      <c r="A28279">
        <v>13418</v>
      </c>
      <c r="B28279" s="2">
        <v>5.2137799999999999</v>
      </c>
      <c r="C28279" s="3">
        <v>219</v>
      </c>
      <c r="D28279" s="4">
        <v>45060</v>
      </c>
      <c r="E28279" t="s">
        <v>183</v>
      </c>
      <c r="F28279" s="4" t="s">
        <v>1280</v>
      </c>
      <c r="G28279" s="5">
        <v>134</v>
      </c>
      <c r="H28279" s="6">
        <v>8.2089599999999999E-2</v>
      </c>
      <c r="I28279" s="7">
        <v>41.25</v>
      </c>
    </row>
    <row r="28280" spans="1:11" x14ac:dyDescent="0.25">
      <c r="A28280">
        <v>85534</v>
      </c>
      <c r="B28280" s="2">
        <v>5.2133039999999999</v>
      </c>
      <c r="C28280" s="3">
        <v>2773</v>
      </c>
      <c r="E28280" t="s">
        <v>6201</v>
      </c>
      <c r="F28280" s="4" t="s">
        <v>14962</v>
      </c>
      <c r="G28280" s="5">
        <v>1863</v>
      </c>
      <c r="H28280" s="6">
        <v>9.6030000000000004E-2</v>
      </c>
      <c r="I28280" s="7">
        <v>38.832999999999998</v>
      </c>
      <c r="J28280" s="2">
        <v>81</v>
      </c>
      <c r="K28280">
        <v>1</v>
      </c>
    </row>
    <row r="28281" spans="1:11" x14ac:dyDescent="0.25">
      <c r="A28281">
        <v>86503</v>
      </c>
      <c r="B28281" s="2">
        <v>5.2114609999999999</v>
      </c>
      <c r="C28281" s="3">
        <v>10866</v>
      </c>
      <c r="E28281" t="s">
        <v>15110</v>
      </c>
      <c r="F28281" s="4" t="s">
        <v>14962</v>
      </c>
      <c r="G28281" s="5">
        <v>5840</v>
      </c>
      <c r="H28281" s="6">
        <v>9.5034199999999999E-2</v>
      </c>
      <c r="I28281" s="7">
        <v>39.005000000000003</v>
      </c>
    </row>
    <row r="28282" spans="1:11" x14ac:dyDescent="0.25">
      <c r="A28282">
        <v>49202</v>
      </c>
      <c r="B28282" s="2">
        <v>5.2067730000000001</v>
      </c>
      <c r="C28282" s="3">
        <v>20662</v>
      </c>
      <c r="D28282" s="4">
        <v>27100</v>
      </c>
      <c r="E28282" t="s">
        <v>671</v>
      </c>
      <c r="F28282" s="4" t="s">
        <v>9106</v>
      </c>
      <c r="G28282" s="5">
        <v>13751</v>
      </c>
      <c r="H28282" s="6">
        <v>0.1139471</v>
      </c>
      <c r="I28282" s="7">
        <v>35.732999999999997</v>
      </c>
      <c r="J28282" s="2">
        <v>57.25</v>
      </c>
      <c r="K28282">
        <v>4</v>
      </c>
    </row>
    <row r="28283" spans="1:11" x14ac:dyDescent="0.25">
      <c r="A28283">
        <v>83639</v>
      </c>
      <c r="B28283" s="2">
        <v>5.2030370000000001</v>
      </c>
      <c r="C28283" s="3">
        <v>3040</v>
      </c>
      <c r="D28283" s="4">
        <v>14260</v>
      </c>
      <c r="E28283" t="s">
        <v>14809</v>
      </c>
      <c r="F28283" s="4" t="s">
        <v>14725</v>
      </c>
      <c r="G28283" s="5">
        <v>1860</v>
      </c>
      <c r="H28283" s="6">
        <v>8.9247300000000002E-2</v>
      </c>
      <c r="I28283" s="7">
        <v>40</v>
      </c>
      <c r="J28283" s="2">
        <v>43</v>
      </c>
      <c r="K28283">
        <v>1</v>
      </c>
    </row>
    <row r="28284" spans="1:11" x14ac:dyDescent="0.25">
      <c r="A28284">
        <v>43738</v>
      </c>
      <c r="B28284" s="2">
        <v>5.2025750000000004</v>
      </c>
      <c r="C28284" s="3">
        <v>112</v>
      </c>
      <c r="D28284" s="4">
        <v>49780</v>
      </c>
      <c r="E28284" t="s">
        <v>2115</v>
      </c>
      <c r="F28284" s="4" t="s">
        <v>8295</v>
      </c>
      <c r="G28284" s="5">
        <v>74</v>
      </c>
      <c r="H28284" s="6">
        <v>2.7026999999999999E-2</v>
      </c>
      <c r="I28284" s="7">
        <v>50.75</v>
      </c>
    </row>
    <row r="28285" spans="1:11" x14ac:dyDescent="0.25">
      <c r="A28285">
        <v>29655</v>
      </c>
      <c r="B28285" s="2">
        <v>5.2013020000000001</v>
      </c>
      <c r="C28285" s="3">
        <v>7618</v>
      </c>
      <c r="D28285" s="4">
        <v>24860</v>
      </c>
      <c r="E28285" t="s">
        <v>6301</v>
      </c>
      <c r="F28285" s="4" t="s">
        <v>6130</v>
      </c>
      <c r="G28285" s="5">
        <v>5244</v>
      </c>
      <c r="H28285" s="6">
        <v>6.8636799999999998E-2</v>
      </c>
      <c r="I28285" s="7">
        <v>43.557000000000002</v>
      </c>
    </row>
    <row r="28286" spans="1:11" x14ac:dyDescent="0.25">
      <c r="A28286">
        <v>71034</v>
      </c>
      <c r="B28286" s="2">
        <v>5.1999909999999998</v>
      </c>
      <c r="C28286" s="3">
        <v>367</v>
      </c>
      <c r="E28286" t="s">
        <v>13100</v>
      </c>
      <c r="F28286" s="4" t="s">
        <v>12927</v>
      </c>
      <c r="G28286" s="5">
        <v>232</v>
      </c>
      <c r="H28286" s="6">
        <v>6.4377699999999996E-2</v>
      </c>
      <c r="I28286" s="7">
        <v>44.286000000000001</v>
      </c>
    </row>
    <row r="28287" spans="1:11" x14ac:dyDescent="0.25">
      <c r="A28287">
        <v>4635</v>
      </c>
      <c r="B28287" s="2">
        <v>5.1999279999999999</v>
      </c>
      <c r="C28287" s="3">
        <v>79</v>
      </c>
      <c r="E28287" t="s">
        <v>904</v>
      </c>
      <c r="F28287" s="4" t="s">
        <v>701</v>
      </c>
      <c r="G28287" s="5">
        <v>30</v>
      </c>
      <c r="H28287" s="6">
        <v>6.4516100000000007E-2</v>
      </c>
      <c r="I28287" s="7">
        <v>44.25</v>
      </c>
    </row>
    <row r="28288" spans="1:11" x14ac:dyDescent="0.25">
      <c r="A28288">
        <v>27209</v>
      </c>
      <c r="B28288" s="2">
        <v>5.1993989999999997</v>
      </c>
      <c r="C28288" s="3">
        <v>3565</v>
      </c>
      <c r="E28288" t="s">
        <v>5672</v>
      </c>
      <c r="F28288" s="4" t="s">
        <v>5642</v>
      </c>
      <c r="G28288" s="5">
        <v>2183</v>
      </c>
      <c r="H28288" s="6">
        <v>7.1003200000000002E-2</v>
      </c>
      <c r="I28288" s="7">
        <v>43.125</v>
      </c>
    </row>
    <row r="28289" spans="1:11" x14ac:dyDescent="0.25">
      <c r="A28289">
        <v>25979</v>
      </c>
      <c r="B28289" s="2">
        <v>5.1987439999999996</v>
      </c>
      <c r="C28289" s="3">
        <v>846</v>
      </c>
      <c r="E28289" t="s">
        <v>5459</v>
      </c>
      <c r="F28289" s="4" t="s">
        <v>5144</v>
      </c>
      <c r="G28289" s="5">
        <v>560</v>
      </c>
      <c r="H28289" s="6">
        <v>0.10516929999999999</v>
      </c>
      <c r="I28289" s="7">
        <v>37.219000000000001</v>
      </c>
    </row>
    <row r="28290" spans="1:11" x14ac:dyDescent="0.25">
      <c r="A28290">
        <v>73568</v>
      </c>
      <c r="B28290" s="2">
        <v>5.198404</v>
      </c>
      <c r="C28290" s="3">
        <v>1366</v>
      </c>
      <c r="D28290" s="4">
        <v>30020</v>
      </c>
      <c r="E28290" t="s">
        <v>539</v>
      </c>
      <c r="F28290" s="4" t="s">
        <v>13462</v>
      </c>
      <c r="G28290" s="5">
        <v>862</v>
      </c>
      <c r="H28290" s="6">
        <v>8.45886E-2</v>
      </c>
      <c r="I28290" s="7">
        <v>40.768999999999998</v>
      </c>
    </row>
    <row r="28291" spans="1:11" x14ac:dyDescent="0.25">
      <c r="A28291">
        <v>79013</v>
      </c>
      <c r="B28291" s="2">
        <v>5.1978200000000001</v>
      </c>
      <c r="C28291" s="3">
        <v>3257</v>
      </c>
      <c r="D28291" s="4">
        <v>20300</v>
      </c>
      <c r="E28291" t="s">
        <v>14340</v>
      </c>
      <c r="F28291" s="4" t="s">
        <v>13752</v>
      </c>
      <c r="G28291" s="5">
        <v>1580</v>
      </c>
      <c r="H28291" s="6">
        <v>6.1986100000000002E-2</v>
      </c>
      <c r="I28291" s="7">
        <v>44.652999999999999</v>
      </c>
    </row>
    <row r="28292" spans="1:11" x14ac:dyDescent="0.25">
      <c r="A28292">
        <v>28073</v>
      </c>
      <c r="B28292" s="2">
        <v>5.19658</v>
      </c>
      <c r="C28292" s="3">
        <v>5852</v>
      </c>
      <c r="D28292" s="4">
        <v>43140</v>
      </c>
      <c r="E28292" t="s">
        <v>5866</v>
      </c>
      <c r="F28292" s="4" t="s">
        <v>5642</v>
      </c>
      <c r="G28292" s="5">
        <v>3601</v>
      </c>
      <c r="H28292" s="6">
        <v>8.0533199999999999E-2</v>
      </c>
      <c r="I28292" s="7">
        <v>41.447000000000003</v>
      </c>
    </row>
    <row r="28293" spans="1:11" x14ac:dyDescent="0.25">
      <c r="A28293">
        <v>15949</v>
      </c>
      <c r="B28293" s="2">
        <v>5.1956189999999998</v>
      </c>
      <c r="C28293" s="3">
        <v>602</v>
      </c>
      <c r="D28293" s="4">
        <v>26860</v>
      </c>
      <c r="E28293" t="s">
        <v>3367</v>
      </c>
      <c r="F28293" s="4" t="s">
        <v>3003</v>
      </c>
      <c r="G28293" s="5">
        <v>423</v>
      </c>
      <c r="H28293" s="6">
        <v>4.0189099999999998E-2</v>
      </c>
      <c r="I28293" s="7">
        <v>48.417000000000002</v>
      </c>
    </row>
    <row r="28294" spans="1:11" x14ac:dyDescent="0.25">
      <c r="A28294">
        <v>31001</v>
      </c>
      <c r="B28294" s="2">
        <v>5.1946399999999997</v>
      </c>
      <c r="C28294" s="3">
        <v>4802</v>
      </c>
      <c r="E28294" t="s">
        <v>6286</v>
      </c>
      <c r="F28294" s="4" t="s">
        <v>6363</v>
      </c>
      <c r="G28294" s="5">
        <v>3673</v>
      </c>
      <c r="H28294" s="6">
        <v>8.3310599999999999E-2</v>
      </c>
      <c r="I28294" s="7">
        <v>40.963000000000001</v>
      </c>
      <c r="J28294" s="2">
        <v>52</v>
      </c>
      <c r="K28294">
        <v>1</v>
      </c>
    </row>
    <row r="28295" spans="1:11" x14ac:dyDescent="0.25">
      <c r="A28295">
        <v>35570</v>
      </c>
      <c r="B28295" s="2">
        <v>5.1918179999999996</v>
      </c>
      <c r="C28295" s="3">
        <v>11529</v>
      </c>
      <c r="E28295" t="s">
        <v>2580</v>
      </c>
      <c r="F28295" s="4" t="s">
        <v>7027</v>
      </c>
      <c r="G28295" s="5">
        <v>8119</v>
      </c>
      <c r="H28295" s="6">
        <v>9.2499100000000001E-2</v>
      </c>
      <c r="I28295" s="7">
        <v>39.372999999999998</v>
      </c>
      <c r="J28295" s="2">
        <v>56</v>
      </c>
      <c r="K28295">
        <v>2</v>
      </c>
    </row>
    <row r="28296" spans="1:11" x14ac:dyDescent="0.25">
      <c r="A28296">
        <v>83624</v>
      </c>
      <c r="B28296" s="2">
        <v>5.1897029999999997</v>
      </c>
      <c r="C28296" s="3">
        <v>1161</v>
      </c>
      <c r="D28296" s="4">
        <v>14260</v>
      </c>
      <c r="E28296" t="s">
        <v>10373</v>
      </c>
      <c r="F28296" s="4" t="s">
        <v>14725</v>
      </c>
      <c r="G28296" s="5">
        <v>722</v>
      </c>
      <c r="H28296" s="6">
        <v>6.6481999999999999E-2</v>
      </c>
      <c r="I28296" s="7">
        <v>43.863999999999997</v>
      </c>
    </row>
    <row r="28297" spans="1:11" x14ac:dyDescent="0.25">
      <c r="A28297">
        <v>45204</v>
      </c>
      <c r="B28297" s="2">
        <v>5.1885659999999998</v>
      </c>
      <c r="C28297" s="3">
        <v>7166</v>
      </c>
      <c r="D28297" s="4">
        <v>17140</v>
      </c>
      <c r="E28297" t="s">
        <v>8663</v>
      </c>
      <c r="F28297" s="4" t="s">
        <v>8295</v>
      </c>
      <c r="G28297" s="5">
        <v>4031</v>
      </c>
      <c r="H28297" s="6">
        <v>0.1669561</v>
      </c>
      <c r="I28297" s="7">
        <v>26.5</v>
      </c>
      <c r="J28297" s="2">
        <v>48</v>
      </c>
      <c r="K28297">
        <v>1</v>
      </c>
    </row>
    <row r="28298" spans="1:11" x14ac:dyDescent="0.25">
      <c r="A28298">
        <v>37374</v>
      </c>
      <c r="B28298" s="2">
        <v>5.1872790000000002</v>
      </c>
      <c r="C28298" s="3">
        <v>2226</v>
      </c>
      <c r="D28298" s="4">
        <v>16860</v>
      </c>
      <c r="E28298" t="s">
        <v>7438</v>
      </c>
      <c r="F28298" s="4" t="s">
        <v>7348</v>
      </c>
      <c r="G28298" s="5">
        <v>1348</v>
      </c>
      <c r="H28298" s="6">
        <v>6.8940000000000001E-2</v>
      </c>
      <c r="I28298" s="7">
        <v>43.408999999999999</v>
      </c>
      <c r="J28298" s="2">
        <v>68</v>
      </c>
      <c r="K28298">
        <v>1</v>
      </c>
    </row>
    <row r="28299" spans="1:11" x14ac:dyDescent="0.25">
      <c r="A28299">
        <v>70344</v>
      </c>
      <c r="B28299" s="2">
        <v>5.1859690000000001</v>
      </c>
      <c r="C28299" s="3">
        <v>6592</v>
      </c>
      <c r="D28299" s="4">
        <v>26380</v>
      </c>
      <c r="E28299" t="s">
        <v>12962</v>
      </c>
      <c r="F28299" s="4" t="s">
        <v>12927</v>
      </c>
      <c r="G28299" s="5">
        <v>4120</v>
      </c>
      <c r="H28299" s="6">
        <v>4.7803900000000003E-2</v>
      </c>
      <c r="I28299" s="7">
        <v>47.052</v>
      </c>
    </row>
    <row r="28300" spans="1:11" x14ac:dyDescent="0.25">
      <c r="A28300">
        <v>78014</v>
      </c>
      <c r="B28300" s="2">
        <v>5.1841910000000002</v>
      </c>
      <c r="C28300" s="3">
        <v>5486</v>
      </c>
      <c r="E28300" t="s">
        <v>14154</v>
      </c>
      <c r="F28300" s="4" t="s">
        <v>13752</v>
      </c>
      <c r="G28300" s="5">
        <v>3305</v>
      </c>
      <c r="H28300" s="6">
        <v>0.1031458</v>
      </c>
      <c r="I28300" s="7">
        <v>37.473999999999997</v>
      </c>
      <c r="J28300" s="2">
        <v>39</v>
      </c>
      <c r="K28300">
        <v>1</v>
      </c>
    </row>
    <row r="28301" spans="1:11" x14ac:dyDescent="0.25">
      <c r="A28301">
        <v>29580</v>
      </c>
      <c r="B28301" s="2">
        <v>5.1831889999999996</v>
      </c>
      <c r="C28301" s="3">
        <v>1154</v>
      </c>
      <c r="E28301" t="s">
        <v>6277</v>
      </c>
      <c r="F28301" s="4" t="s">
        <v>6130</v>
      </c>
      <c r="G28301" s="5">
        <v>880</v>
      </c>
      <c r="H28301" s="6">
        <v>0.11350739999999999</v>
      </c>
      <c r="I28301" s="7">
        <v>35.682000000000002</v>
      </c>
    </row>
    <row r="28302" spans="1:11" x14ac:dyDescent="0.25">
      <c r="A28302">
        <v>70113</v>
      </c>
      <c r="B28302" s="2">
        <v>5.1816449999999996</v>
      </c>
      <c r="C28302" s="3">
        <v>8010</v>
      </c>
      <c r="D28302" s="4">
        <v>35380</v>
      </c>
      <c r="E28302" t="s">
        <v>12957</v>
      </c>
      <c r="F28302" s="4" t="s">
        <v>12927</v>
      </c>
      <c r="G28302" s="5">
        <v>5573</v>
      </c>
      <c r="H28302" s="6">
        <v>0.17169000000000001</v>
      </c>
      <c r="I28302" s="7">
        <v>25.625</v>
      </c>
      <c r="J28302" s="2">
        <v>46.5</v>
      </c>
      <c r="K28302">
        <v>2</v>
      </c>
    </row>
    <row r="28303" spans="1:11" x14ac:dyDescent="0.25">
      <c r="A28303">
        <v>12172</v>
      </c>
      <c r="B28303" s="2">
        <v>5.1802549999999998</v>
      </c>
      <c r="C28303" s="3">
        <v>310</v>
      </c>
      <c r="D28303" s="4">
        <v>26460</v>
      </c>
      <c r="E28303" t="s">
        <v>2168</v>
      </c>
      <c r="F28303" s="4" t="s">
        <v>1280</v>
      </c>
      <c r="G28303" s="5">
        <v>236</v>
      </c>
      <c r="H28303" s="6">
        <v>0</v>
      </c>
      <c r="I28303" s="7">
        <v>55.293999999999997</v>
      </c>
    </row>
    <row r="28304" spans="1:11" x14ac:dyDescent="0.25">
      <c r="A28304">
        <v>28444</v>
      </c>
      <c r="B28304" s="2">
        <v>5.1798000000000002</v>
      </c>
      <c r="C28304" s="3">
        <v>2349</v>
      </c>
      <c r="E28304" t="s">
        <v>5960</v>
      </c>
      <c r="F28304" s="4" t="s">
        <v>5642</v>
      </c>
      <c r="G28304" s="5">
        <v>1664</v>
      </c>
      <c r="H28304" s="6">
        <v>9.4351000000000004E-2</v>
      </c>
      <c r="I28304" s="7">
        <v>38.976999999999997</v>
      </c>
    </row>
    <row r="28305" spans="1:11" x14ac:dyDescent="0.25">
      <c r="A28305">
        <v>72932</v>
      </c>
      <c r="B28305" s="2">
        <v>5.1790390000000004</v>
      </c>
      <c r="C28305" s="3">
        <v>2069</v>
      </c>
      <c r="D28305" s="4">
        <v>22900</v>
      </c>
      <c r="E28305" t="s">
        <v>1672</v>
      </c>
      <c r="F28305" s="4" t="s">
        <v>13183</v>
      </c>
      <c r="G28305" s="5">
        <v>1519</v>
      </c>
      <c r="H28305" s="6">
        <v>6.9124400000000003E-2</v>
      </c>
      <c r="I28305" s="7">
        <v>43.332999999999998</v>
      </c>
      <c r="J28305" s="2">
        <v>73</v>
      </c>
      <c r="K28305">
        <v>1</v>
      </c>
    </row>
    <row r="28306" spans="1:11" x14ac:dyDescent="0.25">
      <c r="A28306">
        <v>78044</v>
      </c>
      <c r="B28306" s="2">
        <v>5.1786269999999996</v>
      </c>
      <c r="C28306" s="3">
        <v>301</v>
      </c>
      <c r="D28306" s="4">
        <v>29700</v>
      </c>
      <c r="E28306" t="s">
        <v>12301</v>
      </c>
      <c r="F28306" s="4" t="s">
        <v>13752</v>
      </c>
      <c r="G28306" s="5">
        <v>196</v>
      </c>
      <c r="H28306" s="6">
        <v>0</v>
      </c>
      <c r="I28306" s="7">
        <v>55.277999999999999</v>
      </c>
    </row>
    <row r="28307" spans="1:11" x14ac:dyDescent="0.25">
      <c r="A28307">
        <v>22851</v>
      </c>
      <c r="B28307" s="2">
        <v>5.1775650000000004</v>
      </c>
      <c r="C28307" s="3">
        <v>6045</v>
      </c>
      <c r="E28307" t="s">
        <v>2893</v>
      </c>
      <c r="F28307" s="4" t="s">
        <v>4335</v>
      </c>
      <c r="G28307" s="5">
        <v>4238</v>
      </c>
      <c r="H28307" s="6">
        <v>9.0823299999999996E-2</v>
      </c>
      <c r="I28307" s="7">
        <v>39.579000000000001</v>
      </c>
    </row>
    <row r="28308" spans="1:11" x14ac:dyDescent="0.25">
      <c r="A28308">
        <v>29059</v>
      </c>
      <c r="B28308" s="2">
        <v>5.1756669999999998</v>
      </c>
      <c r="C28308" s="3">
        <v>5921</v>
      </c>
      <c r="D28308" s="4">
        <v>36700</v>
      </c>
      <c r="E28308" t="s">
        <v>6152</v>
      </c>
      <c r="F28308" s="4" t="s">
        <v>6130</v>
      </c>
      <c r="G28308" s="5">
        <v>3690</v>
      </c>
      <c r="H28308" s="6">
        <v>0.1370902</v>
      </c>
      <c r="I28308" s="7">
        <v>31.574999999999999</v>
      </c>
    </row>
    <row r="28309" spans="1:11" x14ac:dyDescent="0.25">
      <c r="A28309">
        <v>49765</v>
      </c>
      <c r="B28309" s="2">
        <v>5.174086</v>
      </c>
      <c r="C28309" s="3">
        <v>3931</v>
      </c>
      <c r="E28309" t="s">
        <v>9491</v>
      </c>
      <c r="F28309" s="4" t="s">
        <v>9106</v>
      </c>
      <c r="G28309" s="5">
        <v>2918</v>
      </c>
      <c r="H28309" s="6">
        <v>8.7016099999999999E-2</v>
      </c>
      <c r="I28309" s="7">
        <v>40.226999999999997</v>
      </c>
      <c r="J28309" s="2">
        <v>34</v>
      </c>
      <c r="K28309">
        <v>1</v>
      </c>
    </row>
    <row r="28310" spans="1:11" x14ac:dyDescent="0.25">
      <c r="A28310">
        <v>61416</v>
      </c>
      <c r="B28310" s="2">
        <v>5.1733479999999998</v>
      </c>
      <c r="C28310" s="3">
        <v>226</v>
      </c>
      <c r="D28310" s="4">
        <v>31380</v>
      </c>
      <c r="E28310" t="s">
        <v>11736</v>
      </c>
      <c r="F28310" s="4" t="s">
        <v>11490</v>
      </c>
      <c r="G28310" s="5">
        <v>155</v>
      </c>
      <c r="H28310" s="6">
        <v>0.20645160000000001</v>
      </c>
      <c r="I28310" s="7">
        <v>19.582999999999998</v>
      </c>
    </row>
    <row r="28311" spans="1:11" x14ac:dyDescent="0.25">
      <c r="A28311">
        <v>33960</v>
      </c>
      <c r="B28311" s="2">
        <v>5.1731040000000004</v>
      </c>
      <c r="C28311" s="3">
        <v>1049</v>
      </c>
      <c r="D28311" s="4">
        <v>42700</v>
      </c>
      <c r="E28311" t="s">
        <v>3494</v>
      </c>
      <c r="F28311" s="4" t="s">
        <v>6689</v>
      </c>
      <c r="G28311" s="5">
        <v>860</v>
      </c>
      <c r="H28311" s="6">
        <v>0.11279069999999999</v>
      </c>
      <c r="I28311" s="7">
        <v>35.764000000000003</v>
      </c>
    </row>
    <row r="28312" spans="1:11" x14ac:dyDescent="0.25">
      <c r="A28312">
        <v>26261</v>
      </c>
      <c r="B28312" s="2">
        <v>5.1724319999999997</v>
      </c>
      <c r="C28312" s="3">
        <v>2747</v>
      </c>
      <c r="E28312" t="s">
        <v>5516</v>
      </c>
      <c r="F28312" s="4" t="s">
        <v>5144</v>
      </c>
      <c r="G28312" s="5">
        <v>1950</v>
      </c>
      <c r="H28312" s="6">
        <v>0.1168631</v>
      </c>
      <c r="I28312" s="7">
        <v>35.054000000000002</v>
      </c>
      <c r="J28312" s="2">
        <v>44</v>
      </c>
      <c r="K28312">
        <v>4</v>
      </c>
    </row>
    <row r="28313" spans="1:11" x14ac:dyDescent="0.25">
      <c r="A28313">
        <v>63933</v>
      </c>
      <c r="B28313" s="2">
        <v>5.1713519999999997</v>
      </c>
      <c r="C28313" s="3">
        <v>3845</v>
      </c>
      <c r="D28313" s="4">
        <v>28380</v>
      </c>
      <c r="E28313" t="s">
        <v>2957</v>
      </c>
      <c r="F28313" s="4" t="s">
        <v>12102</v>
      </c>
      <c r="G28313" s="5">
        <v>2559</v>
      </c>
      <c r="H28313" s="6">
        <v>0.1007812</v>
      </c>
      <c r="I28313" s="7">
        <v>37.832000000000001</v>
      </c>
    </row>
    <row r="28314" spans="1:11" x14ac:dyDescent="0.25">
      <c r="A28314">
        <v>70544</v>
      </c>
      <c r="B28314" s="2">
        <v>5.1689230000000004</v>
      </c>
      <c r="C28314" s="3">
        <v>11661</v>
      </c>
      <c r="D28314" s="4">
        <v>29180</v>
      </c>
      <c r="E28314" t="s">
        <v>13017</v>
      </c>
      <c r="F28314" s="4" t="s">
        <v>12927</v>
      </c>
      <c r="G28314" s="5">
        <v>7590</v>
      </c>
      <c r="H28314" s="6">
        <v>9.5125199999999993E-2</v>
      </c>
      <c r="I28314" s="7">
        <v>38.805999999999997</v>
      </c>
      <c r="J28314" s="2">
        <v>28</v>
      </c>
      <c r="K28314">
        <v>3</v>
      </c>
    </row>
    <row r="28315" spans="1:11" x14ac:dyDescent="0.25">
      <c r="A28315">
        <v>47925</v>
      </c>
      <c r="B28315" s="2">
        <v>5.1670670000000003</v>
      </c>
      <c r="C28315" s="3">
        <v>225</v>
      </c>
      <c r="E28315" t="s">
        <v>2831</v>
      </c>
      <c r="F28315" s="4" t="s">
        <v>8800</v>
      </c>
      <c r="G28315" s="5">
        <v>168</v>
      </c>
      <c r="H28315" s="6">
        <v>0</v>
      </c>
      <c r="I28315" s="7">
        <v>55.243000000000002</v>
      </c>
    </row>
    <row r="28316" spans="1:11" x14ac:dyDescent="0.25">
      <c r="A28316">
        <v>65626</v>
      </c>
      <c r="B28316" s="2">
        <v>5.1667430000000003</v>
      </c>
      <c r="C28316" s="3">
        <v>1815</v>
      </c>
      <c r="E28316" t="s">
        <v>12436</v>
      </c>
      <c r="F28316" s="4" t="s">
        <v>12102</v>
      </c>
      <c r="G28316" s="5">
        <v>1180</v>
      </c>
      <c r="H28316" s="6">
        <v>0.10076209999999999</v>
      </c>
      <c r="I28316" s="7">
        <v>37.829000000000001</v>
      </c>
    </row>
    <row r="28317" spans="1:11" x14ac:dyDescent="0.25">
      <c r="A28317">
        <v>37691</v>
      </c>
      <c r="B28317" s="2">
        <v>5.1663410000000001</v>
      </c>
      <c r="C28317" s="3">
        <v>759</v>
      </c>
      <c r="E28317" t="s">
        <v>7462</v>
      </c>
      <c r="F28317" s="4" t="s">
        <v>7348</v>
      </c>
      <c r="G28317" s="5">
        <v>504</v>
      </c>
      <c r="H28317" s="6">
        <v>0.15277779999999999</v>
      </c>
      <c r="I28317" s="7">
        <v>28.838999999999999</v>
      </c>
      <c r="J28317" s="2">
        <v>72</v>
      </c>
      <c r="K28317">
        <v>1</v>
      </c>
    </row>
    <row r="28318" spans="1:11" x14ac:dyDescent="0.25">
      <c r="A28318">
        <v>27928</v>
      </c>
      <c r="B28318" s="2">
        <v>5.1658390000000001</v>
      </c>
      <c r="C28318" s="3">
        <v>2469</v>
      </c>
      <c r="E28318" t="s">
        <v>5814</v>
      </c>
      <c r="F28318" s="4" t="s">
        <v>5642</v>
      </c>
      <c r="G28318" s="5">
        <v>1603</v>
      </c>
      <c r="H28318" s="6">
        <v>8.0423900000000006E-2</v>
      </c>
      <c r="I28318" s="7">
        <v>41.332999999999998</v>
      </c>
    </row>
    <row r="28319" spans="1:11" x14ac:dyDescent="0.25">
      <c r="A28319">
        <v>14898</v>
      </c>
      <c r="B28319" s="2">
        <v>5.1651829999999999</v>
      </c>
      <c r="C28319" s="3">
        <v>2020</v>
      </c>
      <c r="D28319" s="4">
        <v>18500</v>
      </c>
      <c r="E28319" t="s">
        <v>3000</v>
      </c>
      <c r="F28319" s="4" t="s">
        <v>1280</v>
      </c>
      <c r="G28319" s="5">
        <v>1139</v>
      </c>
      <c r="H28319" s="6">
        <v>7.6382800000000001E-2</v>
      </c>
      <c r="I28319" s="7">
        <v>42.030999999999999</v>
      </c>
    </row>
    <row r="28320" spans="1:11" x14ac:dyDescent="0.25">
      <c r="A28320">
        <v>73032</v>
      </c>
      <c r="B28320" s="2">
        <v>5.16486</v>
      </c>
      <c r="C28320" s="3">
        <v>319</v>
      </c>
      <c r="E28320" t="s">
        <v>9689</v>
      </c>
      <c r="F28320" s="4" t="s">
        <v>13462</v>
      </c>
      <c r="G28320" s="5">
        <v>210</v>
      </c>
      <c r="H28320" s="6">
        <v>6.1611399999999997E-2</v>
      </c>
      <c r="I28320" s="7">
        <v>44.582999999999998</v>
      </c>
    </row>
    <row r="28321" spans="1:11" x14ac:dyDescent="0.25">
      <c r="A28321">
        <v>95717</v>
      </c>
      <c r="B28321" s="2">
        <v>5.1647639999999999</v>
      </c>
      <c r="C28321" s="3">
        <v>199</v>
      </c>
      <c r="D28321" s="4">
        <v>40900</v>
      </c>
      <c r="E28321" t="s">
        <v>15989</v>
      </c>
      <c r="F28321" s="4" t="s">
        <v>15368</v>
      </c>
      <c r="G28321" s="5">
        <v>190</v>
      </c>
      <c r="H28321" s="6">
        <v>0.104712</v>
      </c>
      <c r="I28321" s="7">
        <v>37.131999999999998</v>
      </c>
      <c r="J28321" s="2">
        <v>46</v>
      </c>
      <c r="K28321">
        <v>1</v>
      </c>
    </row>
    <row r="28322" spans="1:11" x14ac:dyDescent="0.25">
      <c r="A28322">
        <v>75401</v>
      </c>
      <c r="B28322" s="2">
        <v>5.1618570000000004</v>
      </c>
      <c r="C28322" s="3">
        <v>18729</v>
      </c>
      <c r="D28322" s="4">
        <v>19100</v>
      </c>
      <c r="E28322" t="s">
        <v>481</v>
      </c>
      <c r="F28322" s="4" t="s">
        <v>13752</v>
      </c>
      <c r="G28322" s="5">
        <v>11960</v>
      </c>
      <c r="H28322" s="6">
        <v>9.9832799999999999E-2</v>
      </c>
      <c r="I28322" s="7">
        <v>37.97</v>
      </c>
      <c r="J28322" s="2">
        <v>43.5</v>
      </c>
      <c r="K28322">
        <v>4</v>
      </c>
    </row>
    <row r="28323" spans="1:11" x14ac:dyDescent="0.25">
      <c r="A28323">
        <v>93926</v>
      </c>
      <c r="B28323" s="2">
        <v>5.1578150000000003</v>
      </c>
      <c r="C28323" s="3">
        <v>9128</v>
      </c>
      <c r="D28323" s="4">
        <v>41500</v>
      </c>
      <c r="E28323" t="s">
        <v>13063</v>
      </c>
      <c r="F28323" s="4" t="s">
        <v>15368</v>
      </c>
      <c r="G28323" s="5">
        <v>4934</v>
      </c>
      <c r="H28323" s="6">
        <v>6.4045400000000002E-2</v>
      </c>
      <c r="I28323" s="7">
        <v>44.149000000000001</v>
      </c>
    </row>
    <row r="28324" spans="1:11" x14ac:dyDescent="0.25">
      <c r="A28324">
        <v>37726</v>
      </c>
      <c r="B28324" s="2">
        <v>5.1563569999999999</v>
      </c>
      <c r="C28324" s="3">
        <v>1473</v>
      </c>
      <c r="D28324" s="4">
        <v>28940</v>
      </c>
      <c r="E28324" t="s">
        <v>7476</v>
      </c>
      <c r="F28324" s="4" t="s">
        <v>7348</v>
      </c>
      <c r="G28324" s="5">
        <v>1159</v>
      </c>
      <c r="H28324" s="6">
        <v>6.7241400000000007E-2</v>
      </c>
      <c r="I28324" s="7">
        <v>43.594000000000001</v>
      </c>
      <c r="J28324" s="2">
        <v>73</v>
      </c>
      <c r="K28324">
        <v>1</v>
      </c>
    </row>
    <row r="28325" spans="1:11" x14ac:dyDescent="0.25">
      <c r="A28325">
        <v>42367</v>
      </c>
      <c r="B28325" s="2">
        <v>5.1559670000000004</v>
      </c>
      <c r="C28325" s="3">
        <v>617</v>
      </c>
      <c r="E28325" t="s">
        <v>8244</v>
      </c>
      <c r="F28325" s="4" t="s">
        <v>7883</v>
      </c>
      <c r="G28325" s="5">
        <v>469</v>
      </c>
      <c r="H28325" s="6">
        <v>5.3304900000000002E-2</v>
      </c>
      <c r="I28325" s="7">
        <v>46</v>
      </c>
    </row>
    <row r="28326" spans="1:11" x14ac:dyDescent="0.25">
      <c r="A28326">
        <v>47337</v>
      </c>
      <c r="B28326" s="2">
        <v>5.1558260000000002</v>
      </c>
      <c r="C28326" s="3">
        <v>202</v>
      </c>
      <c r="D28326" s="4">
        <v>35220</v>
      </c>
      <c r="E28326" t="s">
        <v>8980</v>
      </c>
      <c r="F28326" s="4" t="s">
        <v>8800</v>
      </c>
      <c r="G28326" s="5">
        <v>119</v>
      </c>
      <c r="H28326" s="6">
        <v>7.4999999999999997E-2</v>
      </c>
      <c r="I28326" s="7">
        <v>42.25</v>
      </c>
    </row>
    <row r="28327" spans="1:11" x14ac:dyDescent="0.25">
      <c r="A28327">
        <v>40946</v>
      </c>
      <c r="B28327" s="2">
        <v>5.155761</v>
      </c>
      <c r="C28327" s="3">
        <v>165</v>
      </c>
      <c r="D28327" s="4">
        <v>30940</v>
      </c>
      <c r="E28327" t="s">
        <v>7998</v>
      </c>
      <c r="F28327" s="4" t="s">
        <v>7883</v>
      </c>
      <c r="G28327" s="5">
        <v>150</v>
      </c>
      <c r="H28327" s="6">
        <v>7.9470200000000005E-2</v>
      </c>
      <c r="I28327" s="7">
        <v>41.470999999999997</v>
      </c>
    </row>
    <row r="28328" spans="1:11" x14ac:dyDescent="0.25">
      <c r="A28328">
        <v>42762</v>
      </c>
      <c r="B28328" s="2">
        <v>5.1556629999999997</v>
      </c>
      <c r="C28328" s="3">
        <v>465</v>
      </c>
      <c r="E28328" t="s">
        <v>1817</v>
      </c>
      <c r="F28328" s="4" t="s">
        <v>7883</v>
      </c>
      <c r="G28328" s="5">
        <v>259</v>
      </c>
      <c r="H28328" s="6">
        <v>0</v>
      </c>
      <c r="I28328" s="7">
        <v>55.2</v>
      </c>
    </row>
    <row r="28329" spans="1:11" x14ac:dyDescent="0.25">
      <c r="A28329">
        <v>14204</v>
      </c>
      <c r="B28329" s="2">
        <v>5.1542180000000002</v>
      </c>
      <c r="C28329" s="3">
        <v>8904</v>
      </c>
      <c r="D28329" s="4">
        <v>15380</v>
      </c>
      <c r="E28329" t="s">
        <v>2831</v>
      </c>
      <c r="F28329" s="4" t="s">
        <v>1280</v>
      </c>
      <c r="G28329" s="5">
        <v>5781</v>
      </c>
      <c r="H28329" s="6">
        <v>0.1451306</v>
      </c>
      <c r="I28329" s="7">
        <v>30.12</v>
      </c>
      <c r="J28329" s="2">
        <v>59</v>
      </c>
      <c r="K28329">
        <v>1</v>
      </c>
    </row>
    <row r="28330" spans="1:11" x14ac:dyDescent="0.25">
      <c r="A28330">
        <v>67216</v>
      </c>
      <c r="B28330" s="2">
        <v>5.1492019999999998</v>
      </c>
      <c r="C28330" s="3">
        <v>25058</v>
      </c>
      <c r="D28330" s="4">
        <v>48620</v>
      </c>
      <c r="E28330" t="s">
        <v>12626</v>
      </c>
      <c r="F28330" s="4" t="s">
        <v>12494</v>
      </c>
      <c r="G28330" s="5">
        <v>15177</v>
      </c>
      <c r="H28330" s="6">
        <v>9.0334100000000001E-2</v>
      </c>
      <c r="I28330" s="7">
        <v>39.582999999999998</v>
      </c>
      <c r="J28330" s="2">
        <v>50.5</v>
      </c>
      <c r="K28330">
        <v>6</v>
      </c>
    </row>
    <row r="28331" spans="1:11" x14ac:dyDescent="0.25">
      <c r="A28331">
        <v>77803</v>
      </c>
      <c r="B28331" s="2">
        <v>5.1414220000000004</v>
      </c>
      <c r="C28331" s="3">
        <v>29527</v>
      </c>
      <c r="D28331" s="4">
        <v>17780</v>
      </c>
      <c r="E28331" t="s">
        <v>8389</v>
      </c>
      <c r="F28331" s="4" t="s">
        <v>13752</v>
      </c>
      <c r="G28331" s="5">
        <v>17326</v>
      </c>
      <c r="H28331" s="6">
        <v>9.3847399999999997E-2</v>
      </c>
      <c r="I28331" s="7">
        <v>38.973999999999997</v>
      </c>
      <c r="J28331" s="2">
        <v>59</v>
      </c>
      <c r="K28331">
        <v>3</v>
      </c>
    </row>
    <row r="28332" spans="1:11" x14ac:dyDescent="0.25">
      <c r="A28332">
        <v>47596</v>
      </c>
      <c r="B28332" s="2">
        <v>5.1372580000000001</v>
      </c>
      <c r="C28332" s="3">
        <v>83</v>
      </c>
      <c r="D28332" s="4">
        <v>47180</v>
      </c>
      <c r="E28332" t="s">
        <v>9044</v>
      </c>
      <c r="F28332" s="4" t="s">
        <v>8800</v>
      </c>
      <c r="G28332" s="5">
        <v>72</v>
      </c>
      <c r="H28332" s="6">
        <v>0.10958900000000001</v>
      </c>
      <c r="I28332" s="7">
        <v>36.25</v>
      </c>
    </row>
    <row r="28333" spans="1:11" x14ac:dyDescent="0.25">
      <c r="A28333">
        <v>69044</v>
      </c>
      <c r="B28333" s="2">
        <v>5.1371120000000001</v>
      </c>
      <c r="C28333" s="3">
        <v>794</v>
      </c>
      <c r="E28333" t="s">
        <v>1720</v>
      </c>
      <c r="F28333" s="4" t="s">
        <v>12738</v>
      </c>
      <c r="G28333" s="5">
        <v>541</v>
      </c>
      <c r="H28333" s="6">
        <v>0.10351200000000001</v>
      </c>
      <c r="I28333" s="7">
        <v>37.292000000000002</v>
      </c>
    </row>
    <row r="28334" spans="1:11" x14ac:dyDescent="0.25">
      <c r="A28334">
        <v>25977</v>
      </c>
      <c r="B28334" s="2">
        <v>5.1369610000000003</v>
      </c>
      <c r="C28334" s="3">
        <v>123</v>
      </c>
      <c r="E28334" t="s">
        <v>5457</v>
      </c>
      <c r="F28334" s="4" t="s">
        <v>5144</v>
      </c>
      <c r="G28334" s="5">
        <v>87</v>
      </c>
      <c r="H28334" s="6">
        <v>0</v>
      </c>
      <c r="I28334" s="7">
        <v>55.179000000000002</v>
      </c>
    </row>
    <row r="28335" spans="1:11" x14ac:dyDescent="0.25">
      <c r="A28335">
        <v>27924</v>
      </c>
      <c r="B28335" s="2">
        <v>5.1365210000000001</v>
      </c>
      <c r="C28335" s="3">
        <v>2319</v>
      </c>
      <c r="E28335" t="s">
        <v>5811</v>
      </c>
      <c r="F28335" s="4" t="s">
        <v>5642</v>
      </c>
      <c r="G28335" s="5">
        <v>1753</v>
      </c>
      <c r="H28335" s="6">
        <v>0.1174458</v>
      </c>
      <c r="I28335" s="7">
        <v>34.881</v>
      </c>
      <c r="J28335" s="2">
        <v>41</v>
      </c>
      <c r="K28335">
        <v>1</v>
      </c>
    </row>
    <row r="28336" spans="1:11" x14ac:dyDescent="0.25">
      <c r="A28336">
        <v>79539</v>
      </c>
      <c r="B28336" s="2">
        <v>5.1360640000000002</v>
      </c>
      <c r="C28336" s="3">
        <v>206</v>
      </c>
      <c r="E28336" t="s">
        <v>6706</v>
      </c>
      <c r="F28336" s="4" t="s">
        <v>13752</v>
      </c>
      <c r="G28336" s="5">
        <v>159</v>
      </c>
      <c r="H28336" s="6">
        <v>6.25E-2</v>
      </c>
      <c r="I28336" s="7">
        <v>44.375</v>
      </c>
    </row>
    <row r="28337" spans="1:12" x14ac:dyDescent="0.25">
      <c r="A28337">
        <v>25235</v>
      </c>
      <c r="B28337" s="2">
        <v>5.1358940000000004</v>
      </c>
      <c r="C28337" s="3">
        <v>898</v>
      </c>
      <c r="E28337" t="s">
        <v>5308</v>
      </c>
      <c r="F28337" s="4" t="s">
        <v>5144</v>
      </c>
      <c r="G28337" s="5">
        <v>554</v>
      </c>
      <c r="H28337" s="6">
        <v>0.1245487</v>
      </c>
      <c r="I28337" s="7">
        <v>33.646000000000001</v>
      </c>
    </row>
    <row r="28338" spans="1:12" x14ac:dyDescent="0.25">
      <c r="A28338">
        <v>30315</v>
      </c>
      <c r="B28338" s="2">
        <v>5.1305860000000001</v>
      </c>
      <c r="C28338" s="3">
        <v>34159</v>
      </c>
      <c r="D28338" s="4">
        <v>12060</v>
      </c>
      <c r="E28338" t="s">
        <v>2948</v>
      </c>
      <c r="F28338" s="4" t="s">
        <v>6363</v>
      </c>
      <c r="G28338" s="5">
        <v>21629</v>
      </c>
      <c r="H28338" s="6">
        <v>0.16694410000000001</v>
      </c>
      <c r="I28338" s="7">
        <v>26.317</v>
      </c>
      <c r="J28338" s="2">
        <v>37.25</v>
      </c>
      <c r="K28338">
        <v>12</v>
      </c>
      <c r="L28338" s="2">
        <v>35.1</v>
      </c>
    </row>
    <row r="28339" spans="1:12" x14ac:dyDescent="0.25">
      <c r="A28339">
        <v>69146</v>
      </c>
      <c r="B28339" s="2">
        <v>5.1253450000000003</v>
      </c>
      <c r="C28339" s="3">
        <v>280</v>
      </c>
      <c r="E28339" t="s">
        <v>3689</v>
      </c>
      <c r="F28339" s="4" t="s">
        <v>12738</v>
      </c>
      <c r="G28339" s="5">
        <v>273</v>
      </c>
      <c r="H28339" s="6">
        <v>0.1350365</v>
      </c>
      <c r="I28339" s="7">
        <v>31.83</v>
      </c>
    </row>
    <row r="28340" spans="1:12" x14ac:dyDescent="0.25">
      <c r="A28340">
        <v>72412</v>
      </c>
      <c r="B28340" s="2">
        <v>5.1251639999999998</v>
      </c>
      <c r="C28340" s="3">
        <v>718</v>
      </c>
      <c r="D28340" s="4">
        <v>37500</v>
      </c>
      <c r="E28340" t="s">
        <v>8819</v>
      </c>
      <c r="F28340" s="4" t="s">
        <v>13183</v>
      </c>
      <c r="G28340" s="5">
        <v>493</v>
      </c>
      <c r="H28340" s="6">
        <v>8.9068800000000004E-2</v>
      </c>
      <c r="I28340" s="7">
        <v>39.75</v>
      </c>
    </row>
    <row r="28341" spans="1:12" x14ac:dyDescent="0.25">
      <c r="A28341">
        <v>28160</v>
      </c>
      <c r="B28341" s="2">
        <v>5.1243660000000002</v>
      </c>
      <c r="C28341" s="3">
        <v>3832</v>
      </c>
      <c r="D28341" s="4">
        <v>22580</v>
      </c>
      <c r="E28341" t="s">
        <v>5894</v>
      </c>
      <c r="F28341" s="4" t="s">
        <v>5642</v>
      </c>
      <c r="G28341" s="5">
        <v>2844</v>
      </c>
      <c r="H28341" s="6">
        <v>0.11990149999999999</v>
      </c>
      <c r="I28341" s="7">
        <v>34.414000000000001</v>
      </c>
      <c r="J28341" s="2">
        <v>33</v>
      </c>
      <c r="K28341">
        <v>1</v>
      </c>
    </row>
    <row r="28342" spans="1:12" x14ac:dyDescent="0.25">
      <c r="A28342">
        <v>35073</v>
      </c>
      <c r="B28342" s="2">
        <v>5.1232800000000003</v>
      </c>
      <c r="C28342" s="3">
        <v>2426</v>
      </c>
      <c r="D28342" s="4">
        <v>13820</v>
      </c>
      <c r="E28342" t="s">
        <v>3101</v>
      </c>
      <c r="F28342" s="4" t="s">
        <v>7027</v>
      </c>
      <c r="G28342" s="5">
        <v>1699</v>
      </c>
      <c r="H28342" s="6">
        <v>7.1806900000000007E-2</v>
      </c>
      <c r="I28342" s="7">
        <v>42.723999999999997</v>
      </c>
    </row>
    <row r="28343" spans="1:12" x14ac:dyDescent="0.25">
      <c r="A28343">
        <v>37766</v>
      </c>
      <c r="B28343" s="2">
        <v>5.1197049999999997</v>
      </c>
      <c r="C28343" s="3">
        <v>18729</v>
      </c>
      <c r="D28343" s="4">
        <v>28940</v>
      </c>
      <c r="E28343" t="s">
        <v>7491</v>
      </c>
      <c r="F28343" s="4" t="s">
        <v>7348</v>
      </c>
      <c r="G28343" s="5">
        <v>13239</v>
      </c>
      <c r="H28343" s="6">
        <v>9.8338400000000006E-2</v>
      </c>
      <c r="I28343" s="7">
        <v>38.133000000000003</v>
      </c>
      <c r="J28343" s="2">
        <v>52.25</v>
      </c>
      <c r="K28343">
        <v>4</v>
      </c>
    </row>
    <row r="28344" spans="1:12" x14ac:dyDescent="0.25">
      <c r="A28344">
        <v>75780</v>
      </c>
      <c r="B28344" s="2">
        <v>5.1164690000000004</v>
      </c>
      <c r="C28344" s="3">
        <v>435</v>
      </c>
      <c r="D28344" s="4">
        <v>27380</v>
      </c>
      <c r="E28344" t="s">
        <v>13852</v>
      </c>
      <c r="F28344" s="4" t="s">
        <v>13752</v>
      </c>
      <c r="G28344" s="5">
        <v>279</v>
      </c>
      <c r="H28344" s="6">
        <v>7.5268799999999997E-2</v>
      </c>
      <c r="I28344" s="7">
        <v>42.115000000000002</v>
      </c>
    </row>
    <row r="28345" spans="1:12" x14ac:dyDescent="0.25">
      <c r="A28345">
        <v>80010</v>
      </c>
      <c r="B28345" s="2">
        <v>5.1104960000000004</v>
      </c>
      <c r="C28345" s="3">
        <v>43999</v>
      </c>
      <c r="D28345" s="4">
        <v>19740</v>
      </c>
      <c r="E28345" t="s">
        <v>815</v>
      </c>
      <c r="F28345" s="4" t="s">
        <v>14477</v>
      </c>
      <c r="G28345" s="5">
        <v>24680</v>
      </c>
      <c r="H28345" s="6">
        <v>0.1043718</v>
      </c>
      <c r="I28345" s="7">
        <v>37.081000000000003</v>
      </c>
      <c r="J28345" s="2">
        <v>43.5625</v>
      </c>
      <c r="K28345">
        <v>16</v>
      </c>
      <c r="L28345" s="2">
        <v>69.599999999999994</v>
      </c>
    </row>
    <row r="28346" spans="1:12" x14ac:dyDescent="0.25">
      <c r="A28346">
        <v>93609</v>
      </c>
      <c r="B28346" s="2">
        <v>5.1038360000000003</v>
      </c>
      <c r="C28346" s="3">
        <v>5842</v>
      </c>
      <c r="D28346" s="4">
        <v>23420</v>
      </c>
      <c r="E28346" t="s">
        <v>15704</v>
      </c>
      <c r="F28346" s="4" t="s">
        <v>15368</v>
      </c>
      <c r="G28346" s="5">
        <v>3148</v>
      </c>
      <c r="H28346" s="6">
        <v>6.1308799999999997E-2</v>
      </c>
      <c r="I28346" s="7">
        <v>44.518999999999998</v>
      </c>
    </row>
    <row r="28347" spans="1:12" x14ac:dyDescent="0.25">
      <c r="A28347">
        <v>78589</v>
      </c>
      <c r="B28347" s="2">
        <v>5.0980829999999999</v>
      </c>
      <c r="C28347" s="3">
        <v>38950</v>
      </c>
      <c r="D28347" s="4">
        <v>32580</v>
      </c>
      <c r="E28347" t="s">
        <v>14261</v>
      </c>
      <c r="F28347" s="4" t="s">
        <v>13752</v>
      </c>
      <c r="G28347" s="5">
        <v>20888</v>
      </c>
      <c r="H28347" s="6">
        <v>0.1066111</v>
      </c>
      <c r="I28347" s="7">
        <v>36.688000000000002</v>
      </c>
      <c r="J28347" s="2">
        <v>37.5</v>
      </c>
      <c r="K28347">
        <v>2</v>
      </c>
    </row>
    <row r="28348" spans="1:12" x14ac:dyDescent="0.25">
      <c r="A28348">
        <v>72617</v>
      </c>
      <c r="B28348" s="2">
        <v>5.0930499999999999</v>
      </c>
      <c r="C28348" s="3">
        <v>164</v>
      </c>
      <c r="D28348" s="4">
        <v>34260</v>
      </c>
      <c r="E28348" t="s">
        <v>13397</v>
      </c>
      <c r="F28348" s="4" t="s">
        <v>13183</v>
      </c>
      <c r="G28348" s="5">
        <v>135</v>
      </c>
      <c r="H28348" s="6">
        <v>0.1037037</v>
      </c>
      <c r="I28348" s="7">
        <v>37.188000000000002</v>
      </c>
    </row>
    <row r="28349" spans="1:12" x14ac:dyDescent="0.25">
      <c r="A28349">
        <v>36313</v>
      </c>
      <c r="B28349" s="2">
        <v>5.0929640000000003</v>
      </c>
      <c r="C28349" s="3">
        <v>328</v>
      </c>
      <c r="D28349" s="4">
        <v>20020</v>
      </c>
      <c r="E28349" t="s">
        <v>3524</v>
      </c>
      <c r="F28349" s="4" t="s">
        <v>7027</v>
      </c>
      <c r="G28349" s="5">
        <v>217</v>
      </c>
      <c r="H28349" s="6">
        <v>0.1100917</v>
      </c>
      <c r="I28349" s="7">
        <v>36.082999999999998</v>
      </c>
    </row>
    <row r="28350" spans="1:12" x14ac:dyDescent="0.25">
      <c r="A28350">
        <v>78371</v>
      </c>
      <c r="B28350" s="2">
        <v>5.0928329999999997</v>
      </c>
      <c r="C28350" s="3">
        <v>493</v>
      </c>
      <c r="D28350" s="4">
        <v>29700</v>
      </c>
      <c r="E28350" t="s">
        <v>13606</v>
      </c>
      <c r="F28350" s="4" t="s">
        <v>13752</v>
      </c>
      <c r="G28350" s="5">
        <v>326</v>
      </c>
      <c r="H28350" s="6">
        <v>0</v>
      </c>
      <c r="I28350" s="7">
        <v>55.103999999999999</v>
      </c>
    </row>
    <row r="28351" spans="1:12" x14ac:dyDescent="0.25">
      <c r="A28351">
        <v>79532</v>
      </c>
      <c r="B28351" s="2">
        <v>5.0925979999999997</v>
      </c>
      <c r="C28351" s="3">
        <v>873</v>
      </c>
      <c r="E28351" t="s">
        <v>11936</v>
      </c>
      <c r="F28351" s="4" t="s">
        <v>13752</v>
      </c>
      <c r="G28351" s="5">
        <v>644</v>
      </c>
      <c r="H28351" s="6">
        <v>0.1162791</v>
      </c>
      <c r="I28351" s="7">
        <v>35</v>
      </c>
    </row>
    <row r="28352" spans="1:12" x14ac:dyDescent="0.25">
      <c r="A28352">
        <v>39663</v>
      </c>
      <c r="B28352" s="2">
        <v>5.0919920000000003</v>
      </c>
      <c r="C28352" s="3">
        <v>3107</v>
      </c>
      <c r="E28352" t="s">
        <v>2816</v>
      </c>
      <c r="F28352" s="4" t="s">
        <v>7633</v>
      </c>
      <c r="G28352" s="5">
        <v>1881</v>
      </c>
      <c r="H28352" s="6">
        <v>0.1068581</v>
      </c>
      <c r="I28352" s="7">
        <v>36.625</v>
      </c>
    </row>
    <row r="28353" spans="1:11" x14ac:dyDescent="0.25">
      <c r="A28353">
        <v>48632</v>
      </c>
      <c r="B28353" s="2">
        <v>5.0906070000000003</v>
      </c>
      <c r="C28353" s="3">
        <v>5014</v>
      </c>
      <c r="E28353" t="s">
        <v>5272</v>
      </c>
      <c r="F28353" s="4" t="s">
        <v>9106</v>
      </c>
      <c r="G28353" s="5">
        <v>3905</v>
      </c>
      <c r="H28353" s="6">
        <v>8.9093699999999998E-2</v>
      </c>
      <c r="I28353" s="7">
        <v>39.692999999999998</v>
      </c>
    </row>
    <row r="28354" spans="1:11" x14ac:dyDescent="0.25">
      <c r="A28354">
        <v>62880</v>
      </c>
      <c r="B28354" s="2">
        <v>5.0895780000000004</v>
      </c>
      <c r="C28354" s="3">
        <v>603</v>
      </c>
      <c r="E28354" t="s">
        <v>10623</v>
      </c>
      <c r="F28354" s="4" t="s">
        <v>11490</v>
      </c>
      <c r="G28354" s="5">
        <v>388</v>
      </c>
      <c r="H28354" s="6">
        <v>9.02062E-2</v>
      </c>
      <c r="I28354" s="7">
        <v>39.5</v>
      </c>
    </row>
    <row r="28355" spans="1:11" x14ac:dyDescent="0.25">
      <c r="A28355">
        <v>6112</v>
      </c>
      <c r="B28355" s="2">
        <v>5.0864479999999999</v>
      </c>
      <c r="C28355" s="3">
        <v>23252</v>
      </c>
      <c r="D28355" s="4">
        <v>25540</v>
      </c>
      <c r="E28355" t="s">
        <v>1232</v>
      </c>
      <c r="F28355" s="4" t="s">
        <v>1198</v>
      </c>
      <c r="G28355" s="5">
        <v>12687</v>
      </c>
      <c r="H28355" s="6">
        <v>9.23707E-2</v>
      </c>
      <c r="I28355" s="7">
        <v>39.106999999999999</v>
      </c>
      <c r="J28355" s="2">
        <v>44.5</v>
      </c>
      <c r="K28355">
        <v>4</v>
      </c>
    </row>
    <row r="28356" spans="1:11" x14ac:dyDescent="0.25">
      <c r="A28356">
        <v>31079</v>
      </c>
      <c r="B28356" s="2">
        <v>5.0830469999999996</v>
      </c>
      <c r="C28356" s="3">
        <v>2134</v>
      </c>
      <c r="E28356" t="s">
        <v>4724</v>
      </c>
      <c r="F28356" s="4" t="s">
        <v>6363</v>
      </c>
      <c r="G28356" s="5">
        <v>1521</v>
      </c>
      <c r="H28356" s="6">
        <v>8.7442500000000006E-2</v>
      </c>
      <c r="I28356" s="7">
        <v>39.957000000000001</v>
      </c>
    </row>
    <row r="28357" spans="1:11" x14ac:dyDescent="0.25">
      <c r="A28357">
        <v>31796</v>
      </c>
      <c r="B28357" s="2">
        <v>5.0824579999999999</v>
      </c>
      <c r="C28357" s="3">
        <v>1115</v>
      </c>
      <c r="D28357" s="4">
        <v>10500</v>
      </c>
      <c r="E28357" t="s">
        <v>138</v>
      </c>
      <c r="F28357" s="4" t="s">
        <v>6363</v>
      </c>
      <c r="G28357" s="5">
        <v>939</v>
      </c>
      <c r="H28357" s="6">
        <v>8.9361700000000002E-2</v>
      </c>
      <c r="I28357" s="7">
        <v>39.625</v>
      </c>
    </row>
    <row r="28358" spans="1:11" x14ac:dyDescent="0.25">
      <c r="A28358">
        <v>63465</v>
      </c>
      <c r="B28358" s="2">
        <v>5.0821550000000002</v>
      </c>
      <c r="C28358" s="3">
        <v>526</v>
      </c>
      <c r="D28358" s="4">
        <v>22800</v>
      </c>
      <c r="E28358" t="s">
        <v>325</v>
      </c>
      <c r="F28358" s="4" t="s">
        <v>12102</v>
      </c>
      <c r="G28358" s="5">
        <v>328</v>
      </c>
      <c r="H28358" s="6">
        <v>4.8780499999999997E-2</v>
      </c>
      <c r="I28358" s="7">
        <v>46.63</v>
      </c>
    </row>
    <row r="28359" spans="1:11" x14ac:dyDescent="0.25">
      <c r="A28359">
        <v>47125</v>
      </c>
      <c r="B28359" s="2">
        <v>5.0818000000000003</v>
      </c>
      <c r="C28359" s="3">
        <v>1577</v>
      </c>
      <c r="E28359" t="s">
        <v>7912</v>
      </c>
      <c r="F28359" s="4" t="s">
        <v>8800</v>
      </c>
      <c r="G28359" s="5">
        <v>1148</v>
      </c>
      <c r="H28359" s="6">
        <v>2.70035E-2</v>
      </c>
      <c r="I28359" s="7">
        <v>50.390999999999998</v>
      </c>
      <c r="J28359" s="2">
        <v>71</v>
      </c>
      <c r="K28359">
        <v>1</v>
      </c>
    </row>
    <row r="28360" spans="1:11" x14ac:dyDescent="0.25">
      <c r="A28360">
        <v>66933</v>
      </c>
      <c r="B28360" s="2">
        <v>5.0814700000000004</v>
      </c>
      <c r="C28360" s="3">
        <v>284</v>
      </c>
      <c r="E28360" t="s">
        <v>12581</v>
      </c>
      <c r="F28360" s="4" t="s">
        <v>12494</v>
      </c>
      <c r="G28360" s="5">
        <v>225</v>
      </c>
      <c r="H28360" s="6">
        <v>8.4070800000000001E-2</v>
      </c>
      <c r="I28360" s="7">
        <v>40.521000000000001</v>
      </c>
    </row>
    <row r="28361" spans="1:11" x14ac:dyDescent="0.25">
      <c r="A28361">
        <v>17006</v>
      </c>
      <c r="B28361" s="2">
        <v>5.0812739999999996</v>
      </c>
      <c r="C28361" s="3">
        <v>1041</v>
      </c>
      <c r="D28361" s="4">
        <v>25420</v>
      </c>
      <c r="E28361" t="s">
        <v>3668</v>
      </c>
      <c r="F28361" s="4" t="s">
        <v>3003</v>
      </c>
      <c r="G28361" s="5">
        <v>586</v>
      </c>
      <c r="H28361" s="6">
        <v>4.0955600000000002E-2</v>
      </c>
      <c r="I28361" s="7">
        <v>47.969000000000001</v>
      </c>
      <c r="J28361" s="2">
        <v>50</v>
      </c>
      <c r="K28361">
        <v>1</v>
      </c>
    </row>
    <row r="28362" spans="1:11" x14ac:dyDescent="0.25">
      <c r="A28362">
        <v>72584</v>
      </c>
      <c r="B28362" s="2">
        <v>5.0809790000000001</v>
      </c>
      <c r="C28362" s="3">
        <v>816</v>
      </c>
      <c r="E28362" t="s">
        <v>13395</v>
      </c>
      <c r="F28362" s="4" t="s">
        <v>13183</v>
      </c>
      <c r="G28362" s="5">
        <v>643</v>
      </c>
      <c r="H28362" s="6">
        <v>6.2111800000000002E-2</v>
      </c>
      <c r="I28362" s="7">
        <v>44.313000000000002</v>
      </c>
    </row>
    <row r="28363" spans="1:11" x14ac:dyDescent="0.25">
      <c r="A28363">
        <v>36107</v>
      </c>
      <c r="B28363" s="2">
        <v>5.0795219999999999</v>
      </c>
      <c r="C28363" s="3">
        <v>8406</v>
      </c>
      <c r="D28363" s="4">
        <v>33860</v>
      </c>
      <c r="E28363" t="s">
        <v>2277</v>
      </c>
      <c r="F28363" s="4" t="s">
        <v>7027</v>
      </c>
      <c r="G28363" s="5">
        <v>5447</v>
      </c>
      <c r="H28363" s="6">
        <v>0.1415198</v>
      </c>
      <c r="I28363" s="7">
        <v>30.587</v>
      </c>
      <c r="J28363" s="2">
        <v>48</v>
      </c>
      <c r="K28363">
        <v>3</v>
      </c>
    </row>
    <row r="28364" spans="1:11" x14ac:dyDescent="0.25">
      <c r="A28364">
        <v>30747</v>
      </c>
      <c r="B28364" s="2">
        <v>5.0753389999999996</v>
      </c>
      <c r="C28364" s="3">
        <v>16468</v>
      </c>
      <c r="D28364" s="4">
        <v>44900</v>
      </c>
      <c r="E28364" t="s">
        <v>3341</v>
      </c>
      <c r="F28364" s="4" t="s">
        <v>6363</v>
      </c>
      <c r="G28364" s="5">
        <v>12027</v>
      </c>
      <c r="H28364" s="6">
        <v>8.1400200000000006E-2</v>
      </c>
      <c r="I28364" s="7">
        <v>40.959000000000003</v>
      </c>
      <c r="J28364" s="2">
        <v>45</v>
      </c>
      <c r="K28364">
        <v>4</v>
      </c>
    </row>
    <row r="28365" spans="1:11" x14ac:dyDescent="0.25">
      <c r="A28365">
        <v>71425</v>
      </c>
      <c r="B28365" s="2">
        <v>5.0724099999999996</v>
      </c>
      <c r="C28365" s="3">
        <v>254</v>
      </c>
      <c r="D28365" s="4">
        <v>10780</v>
      </c>
      <c r="E28365" t="s">
        <v>5578</v>
      </c>
      <c r="F28365" s="4" t="s">
        <v>12927</v>
      </c>
      <c r="G28365" s="5">
        <v>204</v>
      </c>
      <c r="H28365" s="6">
        <v>5.3658499999999998E-2</v>
      </c>
      <c r="I28365" s="7">
        <v>45.75</v>
      </c>
    </row>
    <row r="28366" spans="1:11" x14ac:dyDescent="0.25">
      <c r="A28366">
        <v>41824</v>
      </c>
      <c r="B28366" s="2">
        <v>5.0721829999999999</v>
      </c>
      <c r="C28366" s="3">
        <v>1054</v>
      </c>
      <c r="E28366" t="s">
        <v>8153</v>
      </c>
      <c r="F28366" s="4" t="s">
        <v>7883</v>
      </c>
      <c r="G28366" s="5">
        <v>739</v>
      </c>
      <c r="H28366" s="6">
        <v>0</v>
      </c>
      <c r="I28366" s="7">
        <v>55.021999999999998</v>
      </c>
      <c r="J28366" s="2">
        <v>66</v>
      </c>
      <c r="K28366">
        <v>1</v>
      </c>
    </row>
    <row r="28367" spans="1:11" x14ac:dyDescent="0.25">
      <c r="A28367">
        <v>15542</v>
      </c>
      <c r="B28367" s="2">
        <v>5.0718209999999999</v>
      </c>
      <c r="C28367" s="3">
        <v>1072</v>
      </c>
      <c r="D28367" s="4">
        <v>43740</v>
      </c>
      <c r="E28367" t="s">
        <v>3194</v>
      </c>
      <c r="F28367" s="4" t="s">
        <v>3003</v>
      </c>
      <c r="G28367" s="5">
        <v>764</v>
      </c>
      <c r="H28367" s="6">
        <v>3.0065399999999999E-2</v>
      </c>
      <c r="I28367" s="7">
        <v>49.820999999999998</v>
      </c>
    </row>
    <row r="28368" spans="1:11" x14ac:dyDescent="0.25">
      <c r="A28368">
        <v>42717</v>
      </c>
      <c r="B28368" s="2">
        <v>5.0705049999999998</v>
      </c>
      <c r="C28368" s="3">
        <v>6778</v>
      </c>
      <c r="E28368" t="s">
        <v>8278</v>
      </c>
      <c r="F28368" s="4" t="s">
        <v>7883</v>
      </c>
      <c r="G28368" s="5">
        <v>4731</v>
      </c>
      <c r="H28368" s="6">
        <v>0.123415</v>
      </c>
      <c r="I28368" s="7">
        <v>33.679000000000002</v>
      </c>
      <c r="J28368" s="2">
        <v>64</v>
      </c>
      <c r="K28368">
        <v>1</v>
      </c>
    </row>
    <row r="28369" spans="1:11" x14ac:dyDescent="0.25">
      <c r="A28369">
        <v>63935</v>
      </c>
      <c r="B28369" s="2">
        <v>5.0677500000000002</v>
      </c>
      <c r="C28369" s="3">
        <v>10036</v>
      </c>
      <c r="E28369" t="s">
        <v>12228</v>
      </c>
      <c r="F28369" s="4" t="s">
        <v>12102</v>
      </c>
      <c r="G28369" s="5">
        <v>6782</v>
      </c>
      <c r="H28369" s="6">
        <v>9.4957200000000005E-2</v>
      </c>
      <c r="I28369" s="7">
        <v>38.594000000000001</v>
      </c>
      <c r="J28369" s="2">
        <v>56</v>
      </c>
      <c r="K28369">
        <v>1</v>
      </c>
    </row>
    <row r="28370" spans="1:11" x14ac:dyDescent="0.25">
      <c r="A28370">
        <v>35089</v>
      </c>
      <c r="B28370" s="2">
        <v>5.065779</v>
      </c>
      <c r="C28370" s="3">
        <v>2081</v>
      </c>
      <c r="D28370" s="4">
        <v>45180</v>
      </c>
      <c r="E28370" t="s">
        <v>7057</v>
      </c>
      <c r="F28370" s="4" t="s">
        <v>7027</v>
      </c>
      <c r="G28370" s="5">
        <v>1457</v>
      </c>
      <c r="H28370" s="6">
        <v>0.1098147</v>
      </c>
      <c r="I28370" s="7">
        <v>36.023000000000003</v>
      </c>
    </row>
    <row r="28371" spans="1:11" x14ac:dyDescent="0.25">
      <c r="A28371">
        <v>61101</v>
      </c>
      <c r="B28371" s="2">
        <v>5.0621479999999996</v>
      </c>
      <c r="C28371" s="3">
        <v>22271</v>
      </c>
      <c r="D28371" s="4">
        <v>40420</v>
      </c>
      <c r="E28371" t="s">
        <v>7069</v>
      </c>
      <c r="F28371" s="4" t="s">
        <v>11490</v>
      </c>
      <c r="G28371" s="5">
        <v>13710</v>
      </c>
      <c r="H28371" s="6">
        <v>0.1138585</v>
      </c>
      <c r="I28371" s="7">
        <v>35.323</v>
      </c>
      <c r="J28371" s="2">
        <v>53</v>
      </c>
      <c r="K28371">
        <v>1</v>
      </c>
    </row>
    <row r="28372" spans="1:11" x14ac:dyDescent="0.25">
      <c r="A28372">
        <v>7505</v>
      </c>
      <c r="B28372" s="2">
        <v>5.0584480000000003</v>
      </c>
      <c r="C28372" s="3">
        <v>2368</v>
      </c>
      <c r="D28372" s="4">
        <v>35620</v>
      </c>
      <c r="E28372" t="s">
        <v>1445</v>
      </c>
      <c r="F28372" s="4" t="s">
        <v>1341</v>
      </c>
      <c r="G28372" s="5">
        <v>1751</v>
      </c>
      <c r="H28372" s="6">
        <v>0.12899540000000001</v>
      </c>
      <c r="I28372" s="7">
        <v>32.697000000000003</v>
      </c>
      <c r="J28372" s="2">
        <v>47</v>
      </c>
      <c r="K28372">
        <v>1</v>
      </c>
    </row>
    <row r="28373" spans="1:11" x14ac:dyDescent="0.25">
      <c r="A28373">
        <v>35744</v>
      </c>
      <c r="B28373" s="2">
        <v>5.0575130000000001</v>
      </c>
      <c r="C28373" s="3">
        <v>2835</v>
      </c>
      <c r="D28373" s="4">
        <v>42460</v>
      </c>
      <c r="E28373" t="s">
        <v>4788</v>
      </c>
      <c r="F28373" s="4" t="s">
        <v>7027</v>
      </c>
      <c r="G28373" s="5">
        <v>2158</v>
      </c>
      <c r="H28373" s="6">
        <v>0.1255211</v>
      </c>
      <c r="I28373" s="7">
        <v>33.295000000000002</v>
      </c>
    </row>
    <row r="28374" spans="1:11" x14ac:dyDescent="0.25">
      <c r="A28374">
        <v>24102</v>
      </c>
      <c r="B28374" s="2">
        <v>5.0566870000000002</v>
      </c>
      <c r="C28374" s="3">
        <v>1708</v>
      </c>
      <c r="D28374" s="4">
        <v>40220</v>
      </c>
      <c r="E28374" t="s">
        <v>4971</v>
      </c>
      <c r="F28374" s="4" t="s">
        <v>4335</v>
      </c>
      <c r="G28374" s="5">
        <v>1286</v>
      </c>
      <c r="H28374" s="6">
        <v>6.0653199999999997E-2</v>
      </c>
      <c r="I28374" s="7">
        <v>44.5</v>
      </c>
    </row>
    <row r="28375" spans="1:11" x14ac:dyDescent="0.25">
      <c r="A28375">
        <v>64466</v>
      </c>
      <c r="B28375" s="2">
        <v>5.0563000000000002</v>
      </c>
      <c r="C28375" s="3">
        <v>497</v>
      </c>
      <c r="E28375" t="s">
        <v>6834</v>
      </c>
      <c r="F28375" s="4" t="s">
        <v>12102</v>
      </c>
      <c r="G28375" s="5">
        <v>328</v>
      </c>
      <c r="H28375" s="6">
        <v>5.7750799999999998E-2</v>
      </c>
      <c r="I28375" s="7">
        <v>45</v>
      </c>
    </row>
    <row r="28376" spans="1:11" x14ac:dyDescent="0.25">
      <c r="A28376">
        <v>50149</v>
      </c>
      <c r="B28376" s="2">
        <v>5.0560790000000004</v>
      </c>
      <c r="C28376" s="3">
        <v>967</v>
      </c>
      <c r="E28376" t="s">
        <v>9633</v>
      </c>
      <c r="F28376" s="4" t="s">
        <v>9593</v>
      </c>
      <c r="G28376" s="5">
        <v>587</v>
      </c>
      <c r="H28376" s="6">
        <v>5.45145E-2</v>
      </c>
      <c r="I28376" s="7">
        <v>45.555999999999997</v>
      </c>
    </row>
    <row r="28377" spans="1:11" x14ac:dyDescent="0.25">
      <c r="A28377">
        <v>45328</v>
      </c>
      <c r="B28377" s="2">
        <v>5.0558500000000004</v>
      </c>
      <c r="C28377" s="3">
        <v>591</v>
      </c>
      <c r="D28377" s="4">
        <v>24820</v>
      </c>
      <c r="E28377" t="s">
        <v>3780</v>
      </c>
      <c r="F28377" s="4" t="s">
        <v>8295</v>
      </c>
      <c r="G28377" s="5">
        <v>365</v>
      </c>
      <c r="H28377" s="6">
        <v>4.9180300000000003E-2</v>
      </c>
      <c r="I28377" s="7">
        <v>46.476999999999997</v>
      </c>
    </row>
    <row r="28378" spans="1:11" x14ac:dyDescent="0.25">
      <c r="A28378">
        <v>28544</v>
      </c>
      <c r="B28378" s="2">
        <v>5.0551510000000004</v>
      </c>
      <c r="C28378" s="3">
        <v>5630</v>
      </c>
      <c r="D28378" s="4">
        <v>27340</v>
      </c>
      <c r="E28378" t="s">
        <v>6002</v>
      </c>
      <c r="F28378" s="4" t="s">
        <v>5642</v>
      </c>
      <c r="G28378" s="5">
        <v>2546</v>
      </c>
      <c r="H28378" s="6">
        <v>9.7762100000000005E-2</v>
      </c>
      <c r="I28378" s="7">
        <v>38.078000000000003</v>
      </c>
    </row>
    <row r="28379" spans="1:11" x14ac:dyDescent="0.25">
      <c r="A28379">
        <v>32922</v>
      </c>
      <c r="B28379" s="2">
        <v>5.052238</v>
      </c>
      <c r="C28379" s="3">
        <v>14722</v>
      </c>
      <c r="D28379" s="4">
        <v>37340</v>
      </c>
      <c r="E28379" t="s">
        <v>6849</v>
      </c>
      <c r="F28379" s="4" t="s">
        <v>6689</v>
      </c>
      <c r="G28379" s="5">
        <v>9616</v>
      </c>
      <c r="H28379" s="6">
        <v>0.14495160000000001</v>
      </c>
      <c r="I28379" s="7">
        <v>29.922999999999998</v>
      </c>
      <c r="J28379" s="2">
        <v>51.166699999999999</v>
      </c>
      <c r="K28379">
        <v>6</v>
      </c>
    </row>
    <row r="28380" spans="1:11" x14ac:dyDescent="0.25">
      <c r="A28380">
        <v>8611</v>
      </c>
      <c r="B28380" s="2">
        <v>5.0457840000000003</v>
      </c>
      <c r="C28380" s="3">
        <v>26986</v>
      </c>
      <c r="D28380" s="4">
        <v>45940</v>
      </c>
      <c r="E28380" t="s">
        <v>1720</v>
      </c>
      <c r="F28380" s="4" t="s">
        <v>1341</v>
      </c>
      <c r="G28380" s="5">
        <v>17353</v>
      </c>
      <c r="H28380" s="6">
        <v>8.7938699999999995E-2</v>
      </c>
      <c r="I28380" s="7">
        <v>39.774000000000001</v>
      </c>
      <c r="J28380" s="2">
        <v>46.428600000000003</v>
      </c>
      <c r="K28380">
        <v>7</v>
      </c>
    </row>
    <row r="28381" spans="1:11" x14ac:dyDescent="0.25">
      <c r="A28381">
        <v>99641</v>
      </c>
      <c r="B28381" s="2">
        <v>5.0415840000000003</v>
      </c>
      <c r="C28381" s="3">
        <v>458</v>
      </c>
      <c r="E28381" t="s">
        <v>16670</v>
      </c>
      <c r="F28381" s="4" t="s">
        <v>16604</v>
      </c>
      <c r="G28381" s="5">
        <v>199</v>
      </c>
      <c r="H28381" s="6">
        <v>5.5276400000000003E-2</v>
      </c>
      <c r="I28381" s="7">
        <v>45.417000000000002</v>
      </c>
    </row>
    <row r="28382" spans="1:11" x14ac:dyDescent="0.25">
      <c r="A28382">
        <v>56022</v>
      </c>
      <c r="B28382" s="2">
        <v>5.0415239999999999</v>
      </c>
      <c r="C28382" s="3">
        <v>89</v>
      </c>
      <c r="E28382" t="s">
        <v>10600</v>
      </c>
      <c r="F28382" s="4" t="s">
        <v>10428</v>
      </c>
      <c r="G28382" s="5">
        <v>48</v>
      </c>
      <c r="H28382" s="6">
        <v>6.25E-2</v>
      </c>
      <c r="I28382" s="7">
        <v>44.167000000000002</v>
      </c>
    </row>
    <row r="28383" spans="1:11" x14ac:dyDescent="0.25">
      <c r="A28383">
        <v>28421</v>
      </c>
      <c r="B28383" s="2">
        <v>5.0412559999999997</v>
      </c>
      <c r="C28383" s="3">
        <v>1353</v>
      </c>
      <c r="D28383" s="4">
        <v>48900</v>
      </c>
      <c r="E28383" t="s">
        <v>649</v>
      </c>
      <c r="F28383" s="4" t="s">
        <v>5642</v>
      </c>
      <c r="G28383" s="5">
        <v>1065</v>
      </c>
      <c r="H28383" s="6">
        <v>5.4408999999999999E-2</v>
      </c>
      <c r="I28383" s="7">
        <v>45.563000000000002</v>
      </c>
    </row>
    <row r="28384" spans="1:11" x14ac:dyDescent="0.25">
      <c r="A28384">
        <v>23224</v>
      </c>
      <c r="B28384" s="2">
        <v>5.035609</v>
      </c>
      <c r="C28384" s="3">
        <v>36896</v>
      </c>
      <c r="D28384" s="4">
        <v>40060</v>
      </c>
      <c r="E28384" t="s">
        <v>99</v>
      </c>
      <c r="F28384" s="4" t="s">
        <v>4335</v>
      </c>
      <c r="G28384" s="5">
        <v>22524</v>
      </c>
      <c r="H28384" s="6">
        <v>0.12088790000000001</v>
      </c>
      <c r="I28384" s="7">
        <v>34.07</v>
      </c>
      <c r="J28384" s="2">
        <v>42.222200000000001</v>
      </c>
      <c r="K28384">
        <v>9</v>
      </c>
    </row>
    <row r="28385" spans="1:12" x14ac:dyDescent="0.25">
      <c r="A28385">
        <v>41465</v>
      </c>
      <c r="B28385" s="2">
        <v>5.0283360000000004</v>
      </c>
      <c r="C28385" s="3">
        <v>11656</v>
      </c>
      <c r="E28385" t="s">
        <v>8069</v>
      </c>
      <c r="F28385" s="4" t="s">
        <v>7883</v>
      </c>
      <c r="G28385" s="5">
        <v>7860</v>
      </c>
      <c r="H28385" s="6">
        <v>9.1857499999999995E-2</v>
      </c>
      <c r="I28385" s="7">
        <v>39.085999999999999</v>
      </c>
    </row>
    <row r="28386" spans="1:12" x14ac:dyDescent="0.25">
      <c r="A28386">
        <v>44052</v>
      </c>
      <c r="B28386" s="2">
        <v>5.0220520000000004</v>
      </c>
      <c r="C28386" s="3">
        <v>28628</v>
      </c>
      <c r="D28386" s="4">
        <v>17460</v>
      </c>
      <c r="E28386" t="s">
        <v>8497</v>
      </c>
      <c r="F28386" s="4" t="s">
        <v>8295</v>
      </c>
      <c r="G28386" s="5">
        <v>18395</v>
      </c>
      <c r="H28386" s="6">
        <v>0.10317460000000001</v>
      </c>
      <c r="I28386" s="7">
        <v>37.122999999999998</v>
      </c>
      <c r="J28386" s="2">
        <v>49</v>
      </c>
      <c r="K28386">
        <v>13</v>
      </c>
      <c r="L28386" s="2">
        <v>91</v>
      </c>
    </row>
    <row r="28387" spans="1:12" x14ac:dyDescent="0.25">
      <c r="A28387">
        <v>49748</v>
      </c>
      <c r="B28387" s="2">
        <v>5.0176249999999998</v>
      </c>
      <c r="C28387" s="3">
        <v>120</v>
      </c>
      <c r="D28387" s="4">
        <v>42300</v>
      </c>
      <c r="E28387" t="s">
        <v>9481</v>
      </c>
      <c r="F28387" s="4" t="s">
        <v>9106</v>
      </c>
      <c r="G28387" s="5">
        <v>96</v>
      </c>
      <c r="H28387" s="6">
        <v>9.375E-2</v>
      </c>
      <c r="I28387" s="7">
        <v>38.75</v>
      </c>
    </row>
    <row r="28388" spans="1:12" x14ac:dyDescent="0.25">
      <c r="A28388">
        <v>27536</v>
      </c>
      <c r="B28388" s="2">
        <v>5.0151450000000004</v>
      </c>
      <c r="C28388" s="3">
        <v>16202</v>
      </c>
      <c r="D28388" s="4">
        <v>25780</v>
      </c>
      <c r="E28388" t="s">
        <v>2668</v>
      </c>
      <c r="F28388" s="4" t="s">
        <v>5642</v>
      </c>
      <c r="G28388" s="5">
        <v>10258</v>
      </c>
      <c r="H28388" s="6">
        <v>0.13725870000000001</v>
      </c>
      <c r="I28388" s="7">
        <v>31.228999999999999</v>
      </c>
      <c r="J28388" s="2">
        <v>40.333300000000001</v>
      </c>
      <c r="K28388">
        <v>6</v>
      </c>
    </row>
    <row r="28389" spans="1:12" x14ac:dyDescent="0.25">
      <c r="A28389">
        <v>71945</v>
      </c>
      <c r="B28389" s="2">
        <v>5.0124339999999998</v>
      </c>
      <c r="C28389" s="3">
        <v>1626</v>
      </c>
      <c r="E28389" t="s">
        <v>43</v>
      </c>
      <c r="F28389" s="4" t="s">
        <v>13183</v>
      </c>
      <c r="G28389" s="5">
        <v>1072</v>
      </c>
      <c r="H28389" s="6">
        <v>9.5992499999999994E-2</v>
      </c>
      <c r="I28389" s="7">
        <v>38.35</v>
      </c>
    </row>
    <row r="28390" spans="1:12" x14ac:dyDescent="0.25">
      <c r="A28390">
        <v>42330</v>
      </c>
      <c r="B28390" s="2">
        <v>5.0105769999999996</v>
      </c>
      <c r="C28390" s="3">
        <v>9411</v>
      </c>
      <c r="E28390" t="s">
        <v>3351</v>
      </c>
      <c r="F28390" s="4" t="s">
        <v>7883</v>
      </c>
      <c r="G28390" s="5">
        <v>6688</v>
      </c>
      <c r="H28390" s="6">
        <v>5.2033500000000003E-2</v>
      </c>
      <c r="I28390" s="7">
        <v>45.942999999999998</v>
      </c>
    </row>
    <row r="28391" spans="1:12" x14ac:dyDescent="0.25">
      <c r="A28391">
        <v>62850</v>
      </c>
      <c r="B28391" s="2">
        <v>5.0089379999999997</v>
      </c>
      <c r="C28391" s="3">
        <v>238</v>
      </c>
      <c r="E28391" t="s">
        <v>2128</v>
      </c>
      <c r="F28391" s="4" t="s">
        <v>11490</v>
      </c>
      <c r="G28391" s="5">
        <v>158</v>
      </c>
      <c r="H28391" s="6">
        <v>7.59494E-2</v>
      </c>
      <c r="I28391" s="7">
        <v>41.805999999999997</v>
      </c>
    </row>
    <row r="28392" spans="1:12" x14ac:dyDescent="0.25">
      <c r="A28392">
        <v>28325</v>
      </c>
      <c r="B28392" s="2">
        <v>5.0088299999999997</v>
      </c>
      <c r="C28392" s="3">
        <v>485</v>
      </c>
      <c r="E28392" t="s">
        <v>5907</v>
      </c>
      <c r="F28392" s="4" t="s">
        <v>5642</v>
      </c>
      <c r="G28392" s="5">
        <v>287</v>
      </c>
      <c r="H28392" s="6">
        <v>9.7222199999999995E-2</v>
      </c>
      <c r="I28392" s="7">
        <v>38.125</v>
      </c>
    </row>
    <row r="28393" spans="1:12" x14ac:dyDescent="0.25">
      <c r="A28393">
        <v>86438</v>
      </c>
      <c r="B28393" s="2">
        <v>5.0085670000000002</v>
      </c>
      <c r="C28393" s="3">
        <v>901</v>
      </c>
      <c r="D28393" s="4">
        <v>29420</v>
      </c>
      <c r="E28393" t="s">
        <v>15105</v>
      </c>
      <c r="F28393" s="4" t="s">
        <v>14962</v>
      </c>
      <c r="G28393" s="5">
        <v>805</v>
      </c>
      <c r="H28393" s="6">
        <v>0.13771710000000001</v>
      </c>
      <c r="I28393" s="7">
        <v>31.126999999999999</v>
      </c>
    </row>
    <row r="28394" spans="1:12" x14ac:dyDescent="0.25">
      <c r="A28394">
        <v>32206</v>
      </c>
      <c r="B28394" s="2">
        <v>5.0056830000000003</v>
      </c>
      <c r="C28394" s="3">
        <v>17254</v>
      </c>
      <c r="D28394" s="4">
        <v>27260</v>
      </c>
      <c r="E28394" t="s">
        <v>1076</v>
      </c>
      <c r="F28394" s="4" t="s">
        <v>6689</v>
      </c>
      <c r="G28394" s="5">
        <v>11241</v>
      </c>
      <c r="H28394" s="6">
        <v>0.1511431</v>
      </c>
      <c r="I28394" s="7">
        <v>28.805</v>
      </c>
      <c r="J28394" s="2">
        <v>40.666699999999999</v>
      </c>
      <c r="K28394">
        <v>3</v>
      </c>
    </row>
    <row r="28395" spans="1:12" x14ac:dyDescent="0.25">
      <c r="A28395">
        <v>71937</v>
      </c>
      <c r="B28395" s="2">
        <v>5.0026849999999996</v>
      </c>
      <c r="C28395" s="3">
        <v>1848</v>
      </c>
      <c r="E28395" t="s">
        <v>13229</v>
      </c>
      <c r="F28395" s="4" t="s">
        <v>13183</v>
      </c>
      <c r="G28395" s="5">
        <v>1284</v>
      </c>
      <c r="H28395" s="6">
        <v>0.1120623</v>
      </c>
      <c r="I28395" s="7">
        <v>35.555999999999997</v>
      </c>
      <c r="J28395" s="2">
        <v>40</v>
      </c>
      <c r="K28395">
        <v>1</v>
      </c>
    </row>
    <row r="28396" spans="1:12" x14ac:dyDescent="0.25">
      <c r="A28396">
        <v>25628</v>
      </c>
      <c r="B28396" s="2">
        <v>5.0022659999999997</v>
      </c>
      <c r="C28396" s="3">
        <v>574</v>
      </c>
      <c r="D28396" s="4">
        <v>30880</v>
      </c>
      <c r="E28396" t="s">
        <v>5379</v>
      </c>
      <c r="F28396" s="4" t="s">
        <v>5144</v>
      </c>
      <c r="G28396" s="5">
        <v>456</v>
      </c>
      <c r="H28396" s="6">
        <v>5.2516399999999998E-2</v>
      </c>
      <c r="I28396" s="7">
        <v>45.844999999999999</v>
      </c>
    </row>
    <row r="28397" spans="1:12" x14ac:dyDescent="0.25">
      <c r="A28397">
        <v>41655</v>
      </c>
      <c r="B28397" s="2">
        <v>5.0020290000000003</v>
      </c>
      <c r="C28397" s="3">
        <v>712</v>
      </c>
      <c r="E28397" t="s">
        <v>8115</v>
      </c>
      <c r="F28397" s="4" t="s">
        <v>7883</v>
      </c>
      <c r="G28397" s="5">
        <v>527</v>
      </c>
      <c r="H28397" s="6">
        <v>0</v>
      </c>
      <c r="I28397" s="7">
        <v>54.917000000000002</v>
      </c>
    </row>
    <row r="28398" spans="1:12" x14ac:dyDescent="0.25">
      <c r="A28398">
        <v>33430</v>
      </c>
      <c r="B28398" s="2">
        <v>4.9987550000000001</v>
      </c>
      <c r="C28398" s="3">
        <v>21285</v>
      </c>
      <c r="D28398" s="4">
        <v>33100</v>
      </c>
      <c r="E28398" t="s">
        <v>6884</v>
      </c>
      <c r="F28398" s="4" t="s">
        <v>6689</v>
      </c>
      <c r="G28398" s="5">
        <v>13147</v>
      </c>
      <c r="H28398" s="6">
        <v>0.1140858</v>
      </c>
      <c r="I28398" s="7">
        <v>35.194000000000003</v>
      </c>
      <c r="J28398" s="2">
        <v>38.5</v>
      </c>
      <c r="K28398">
        <v>2</v>
      </c>
    </row>
    <row r="28399" spans="1:12" x14ac:dyDescent="0.25">
      <c r="A28399">
        <v>26149</v>
      </c>
      <c r="B28399" s="2">
        <v>4.9951420000000004</v>
      </c>
      <c r="C28399" s="3">
        <v>2565</v>
      </c>
      <c r="E28399" t="s">
        <v>5486</v>
      </c>
      <c r="F28399" s="4" t="s">
        <v>5144</v>
      </c>
      <c r="G28399" s="5">
        <v>1945</v>
      </c>
      <c r="H28399" s="6">
        <v>6.1664999999999998E-2</v>
      </c>
      <c r="I28399" s="7">
        <v>44.25</v>
      </c>
      <c r="J28399" s="2">
        <v>52</v>
      </c>
      <c r="K28399">
        <v>1</v>
      </c>
    </row>
    <row r="28400" spans="1:12" x14ac:dyDescent="0.25">
      <c r="A28400">
        <v>72351</v>
      </c>
      <c r="B28400" s="2">
        <v>4.9945890000000004</v>
      </c>
      <c r="C28400" s="3">
        <v>609</v>
      </c>
      <c r="D28400" s="4">
        <v>14180</v>
      </c>
      <c r="E28400" t="s">
        <v>13315</v>
      </c>
      <c r="F28400" s="4" t="s">
        <v>13183</v>
      </c>
      <c r="G28400" s="5">
        <v>361</v>
      </c>
      <c r="H28400" s="6">
        <v>8.2872899999999999E-2</v>
      </c>
      <c r="I28400" s="7">
        <v>40.567999999999998</v>
      </c>
    </row>
    <row r="28401" spans="1:11" x14ac:dyDescent="0.25">
      <c r="A28401">
        <v>30354</v>
      </c>
      <c r="B28401" s="2">
        <v>4.9920210000000003</v>
      </c>
      <c r="C28401" s="3">
        <v>16579</v>
      </c>
      <c r="D28401" s="4">
        <v>12060</v>
      </c>
      <c r="E28401" t="s">
        <v>2948</v>
      </c>
      <c r="F28401" s="4" t="s">
        <v>6363</v>
      </c>
      <c r="G28401" s="5">
        <v>10364</v>
      </c>
      <c r="H28401" s="6">
        <v>0.1494453</v>
      </c>
      <c r="I28401" s="7">
        <v>29.056000000000001</v>
      </c>
    </row>
    <row r="28402" spans="1:11" x14ac:dyDescent="0.25">
      <c r="A28402">
        <v>72152</v>
      </c>
      <c r="B28402" s="2">
        <v>4.9894679999999996</v>
      </c>
      <c r="C28402" s="3">
        <v>379</v>
      </c>
      <c r="D28402" s="4">
        <v>38220</v>
      </c>
      <c r="E28402" t="s">
        <v>2621</v>
      </c>
      <c r="F28402" s="4" t="s">
        <v>13183</v>
      </c>
      <c r="G28402" s="5">
        <v>296</v>
      </c>
      <c r="H28402" s="6">
        <v>0.1077441</v>
      </c>
      <c r="I28402" s="7">
        <v>36.25</v>
      </c>
    </row>
    <row r="28403" spans="1:11" x14ac:dyDescent="0.25">
      <c r="A28403">
        <v>27953</v>
      </c>
      <c r="B28403" s="2">
        <v>4.989204</v>
      </c>
      <c r="C28403" s="3">
        <v>1302</v>
      </c>
      <c r="D28403" s="4">
        <v>28620</v>
      </c>
      <c r="E28403" t="s">
        <v>5831</v>
      </c>
      <c r="F28403" s="4" t="s">
        <v>5642</v>
      </c>
      <c r="G28403" s="5">
        <v>795</v>
      </c>
      <c r="H28403" s="6">
        <v>8.1761E-2</v>
      </c>
      <c r="I28403" s="7">
        <v>40.734999999999999</v>
      </c>
    </row>
    <row r="28404" spans="1:11" x14ac:dyDescent="0.25">
      <c r="A28404">
        <v>88232</v>
      </c>
      <c r="B28404" s="2">
        <v>4.988556</v>
      </c>
      <c r="C28404" s="3">
        <v>2852</v>
      </c>
      <c r="D28404" s="4">
        <v>40740</v>
      </c>
      <c r="E28404" t="s">
        <v>14754</v>
      </c>
      <c r="F28404" s="4" t="s">
        <v>15124</v>
      </c>
      <c r="G28404" s="5">
        <v>1912</v>
      </c>
      <c r="H28404" s="6">
        <v>7.9979099999999997E-2</v>
      </c>
      <c r="I28404" s="7">
        <v>41.042000000000002</v>
      </c>
      <c r="J28404" s="2">
        <v>65</v>
      </c>
      <c r="K28404">
        <v>1</v>
      </c>
    </row>
    <row r="28405" spans="1:11" x14ac:dyDescent="0.25">
      <c r="A28405">
        <v>93458</v>
      </c>
      <c r="B28405" s="2">
        <v>4.9809910000000004</v>
      </c>
      <c r="C28405" s="3">
        <v>56513</v>
      </c>
      <c r="D28405" s="4">
        <v>42200</v>
      </c>
      <c r="E28405" t="s">
        <v>14264</v>
      </c>
      <c r="F28405" s="4" t="s">
        <v>15368</v>
      </c>
      <c r="G28405" s="5">
        <v>29700</v>
      </c>
      <c r="H28405" s="6">
        <v>7.0000000000000007E-2</v>
      </c>
      <c r="I28405" s="7">
        <v>42.764000000000003</v>
      </c>
    </row>
    <row r="28406" spans="1:11" x14ac:dyDescent="0.25">
      <c r="A28406">
        <v>27865</v>
      </c>
      <c r="B28406" s="2">
        <v>4.9735630000000004</v>
      </c>
      <c r="C28406" s="3">
        <v>2164</v>
      </c>
      <c r="D28406" s="4">
        <v>47820</v>
      </c>
      <c r="E28406" t="s">
        <v>5784</v>
      </c>
      <c r="F28406" s="4" t="s">
        <v>5642</v>
      </c>
      <c r="G28406" s="5">
        <v>1343</v>
      </c>
      <c r="H28406" s="6">
        <v>6.9940500000000003E-2</v>
      </c>
      <c r="I28406" s="7">
        <v>42.75</v>
      </c>
    </row>
    <row r="28407" spans="1:11" x14ac:dyDescent="0.25">
      <c r="A28407">
        <v>75415</v>
      </c>
      <c r="B28407" s="2">
        <v>4.9732019999999997</v>
      </c>
      <c r="C28407" s="3">
        <v>209</v>
      </c>
      <c r="E28407" t="s">
        <v>13792</v>
      </c>
      <c r="F28407" s="4" t="s">
        <v>13752</v>
      </c>
      <c r="G28407" s="5">
        <v>168</v>
      </c>
      <c r="H28407" s="6">
        <v>5.32544E-2</v>
      </c>
      <c r="I28407" s="7">
        <v>45.625</v>
      </c>
    </row>
    <row r="28408" spans="1:11" x14ac:dyDescent="0.25">
      <c r="A28408">
        <v>95317</v>
      </c>
      <c r="B28408" s="2">
        <v>4.9730319999999999</v>
      </c>
      <c r="C28408" s="3">
        <v>1032</v>
      </c>
      <c r="D28408" s="4">
        <v>32900</v>
      </c>
      <c r="E28408" t="s">
        <v>15858</v>
      </c>
      <c r="F28408" s="4" t="s">
        <v>15368</v>
      </c>
      <c r="G28408" s="5">
        <v>537</v>
      </c>
      <c r="H28408" s="6">
        <v>8.1784399999999993E-2</v>
      </c>
      <c r="I28408" s="7">
        <v>40.694000000000003</v>
      </c>
    </row>
    <row r="28409" spans="1:11" x14ac:dyDescent="0.25">
      <c r="A28409">
        <v>54542</v>
      </c>
      <c r="B28409" s="2">
        <v>4.9728089999999998</v>
      </c>
      <c r="C28409" s="3">
        <v>425</v>
      </c>
      <c r="E28409" t="s">
        <v>2384</v>
      </c>
      <c r="F28409" s="4" t="s">
        <v>10031</v>
      </c>
      <c r="G28409" s="5">
        <v>386</v>
      </c>
      <c r="H28409" s="6">
        <v>3.8759700000000001E-2</v>
      </c>
      <c r="I28409" s="7">
        <v>48.125</v>
      </c>
    </row>
    <row r="28410" spans="1:11" x14ac:dyDescent="0.25">
      <c r="A28410">
        <v>25571</v>
      </c>
      <c r="B28410" s="2">
        <v>4.9723930000000003</v>
      </c>
      <c r="C28410" s="3">
        <v>1960</v>
      </c>
      <c r="D28410" s="4">
        <v>26580</v>
      </c>
      <c r="E28410" t="s">
        <v>5370</v>
      </c>
      <c r="F28410" s="4" t="s">
        <v>5144</v>
      </c>
      <c r="G28410" s="5">
        <v>1353</v>
      </c>
      <c r="H28410" s="6">
        <v>6.43016E-2</v>
      </c>
      <c r="I28410" s="7">
        <v>43.707999999999998</v>
      </c>
    </row>
    <row r="28411" spans="1:11" x14ac:dyDescent="0.25">
      <c r="A28411">
        <v>39455</v>
      </c>
      <c r="B28411" s="2">
        <v>4.9704230000000003</v>
      </c>
      <c r="C28411" s="3">
        <v>10383</v>
      </c>
      <c r="D28411" s="4">
        <v>25620</v>
      </c>
      <c r="E28411" t="s">
        <v>1604</v>
      </c>
      <c r="F28411" s="4" t="s">
        <v>7633</v>
      </c>
      <c r="G28411" s="5">
        <v>6881</v>
      </c>
      <c r="H28411" s="6">
        <v>0.1039093</v>
      </c>
      <c r="I28411" s="7">
        <v>36.847000000000001</v>
      </c>
      <c r="J28411" s="2">
        <v>37</v>
      </c>
      <c r="K28411">
        <v>1</v>
      </c>
    </row>
    <row r="28412" spans="1:11" x14ac:dyDescent="0.25">
      <c r="A28412">
        <v>93960</v>
      </c>
      <c r="B28412" s="2">
        <v>4.9643090000000001</v>
      </c>
      <c r="C28412" s="3">
        <v>27211</v>
      </c>
      <c r="D28412" s="4">
        <v>41500</v>
      </c>
      <c r="E28412" t="s">
        <v>15742</v>
      </c>
      <c r="F28412" s="4" t="s">
        <v>15368</v>
      </c>
      <c r="G28412" s="5">
        <v>18672</v>
      </c>
      <c r="H28412" s="6">
        <v>4.1666700000000001E-2</v>
      </c>
      <c r="I28412" s="7">
        <v>47.601999999999997</v>
      </c>
    </row>
    <row r="28413" spans="1:11" x14ac:dyDescent="0.25">
      <c r="A28413">
        <v>49619</v>
      </c>
      <c r="B28413" s="2">
        <v>4.9596499999999999</v>
      </c>
      <c r="C28413" s="3">
        <v>972</v>
      </c>
      <c r="E28413" t="s">
        <v>9414</v>
      </c>
      <c r="F28413" s="4" t="s">
        <v>9106</v>
      </c>
      <c r="G28413" s="5">
        <v>801</v>
      </c>
      <c r="H28413" s="6">
        <v>7.7306700000000006E-2</v>
      </c>
      <c r="I28413" s="7">
        <v>41.438000000000002</v>
      </c>
    </row>
    <row r="28414" spans="1:11" x14ac:dyDescent="0.25">
      <c r="A28414">
        <v>85924</v>
      </c>
      <c r="B28414" s="2">
        <v>4.9589720000000002</v>
      </c>
      <c r="C28414" s="3">
        <v>2713</v>
      </c>
      <c r="E28414" t="s">
        <v>15056</v>
      </c>
      <c r="F28414" s="4" t="s">
        <v>14962</v>
      </c>
      <c r="G28414" s="5">
        <v>2030</v>
      </c>
      <c r="H28414" s="6">
        <v>0.11619889999999999</v>
      </c>
      <c r="I28414" s="7">
        <v>34.713999999999999</v>
      </c>
    </row>
    <row r="28415" spans="1:11" x14ac:dyDescent="0.25">
      <c r="A28415">
        <v>27962</v>
      </c>
      <c r="B28415" s="2">
        <v>4.9573039999999997</v>
      </c>
      <c r="C28415" s="3">
        <v>7063</v>
      </c>
      <c r="E28415" t="s">
        <v>352</v>
      </c>
      <c r="F28415" s="4" t="s">
        <v>5642</v>
      </c>
      <c r="G28415" s="5">
        <v>4935</v>
      </c>
      <c r="H28415" s="6">
        <v>0.10170179999999999</v>
      </c>
      <c r="I28415" s="7">
        <v>37.216999999999999</v>
      </c>
      <c r="J28415" s="2">
        <v>39</v>
      </c>
      <c r="K28415">
        <v>1</v>
      </c>
    </row>
    <row r="28416" spans="1:11" x14ac:dyDescent="0.25">
      <c r="A28416">
        <v>59546</v>
      </c>
      <c r="B28416" s="2">
        <v>4.9561120000000001</v>
      </c>
      <c r="C28416" s="3">
        <v>48</v>
      </c>
      <c r="E28416" t="s">
        <v>11420</v>
      </c>
      <c r="F28416" s="4" t="s">
        <v>11278</v>
      </c>
      <c r="G28416" s="5">
        <v>41</v>
      </c>
      <c r="H28416" s="6">
        <v>0.19047620000000001</v>
      </c>
      <c r="I28416" s="7">
        <v>21.875</v>
      </c>
    </row>
    <row r="28417" spans="1:11" x14ac:dyDescent="0.25">
      <c r="A28417">
        <v>59918</v>
      </c>
      <c r="B28417" s="2">
        <v>4.9559639999999998</v>
      </c>
      <c r="C28417" s="3">
        <v>751</v>
      </c>
      <c r="E28417" t="s">
        <v>11481</v>
      </c>
      <c r="F28417" s="4" t="s">
        <v>11278</v>
      </c>
      <c r="G28417" s="5">
        <v>582</v>
      </c>
      <c r="H28417" s="6">
        <v>8.0755999999999994E-2</v>
      </c>
      <c r="I28417" s="7">
        <v>40.832999999999998</v>
      </c>
    </row>
    <row r="28418" spans="1:11" x14ac:dyDescent="0.25">
      <c r="A28418">
        <v>78828</v>
      </c>
      <c r="B28418" s="2">
        <v>4.9557820000000001</v>
      </c>
      <c r="C28418" s="3">
        <v>180</v>
      </c>
      <c r="E28418" t="s">
        <v>14301</v>
      </c>
      <c r="F28418" s="4" t="s">
        <v>13752</v>
      </c>
      <c r="G28418" s="5">
        <v>180</v>
      </c>
      <c r="H28418" s="6">
        <v>0.1222222</v>
      </c>
      <c r="I28418" s="7">
        <v>33.667000000000002</v>
      </c>
    </row>
    <row r="28419" spans="1:11" x14ac:dyDescent="0.25">
      <c r="A28419">
        <v>37818</v>
      </c>
      <c r="B28419" s="2">
        <v>4.954885</v>
      </c>
      <c r="C28419" s="3">
        <v>5007</v>
      </c>
      <c r="D28419" s="4">
        <v>24620</v>
      </c>
      <c r="E28419" t="s">
        <v>7498</v>
      </c>
      <c r="F28419" s="4" t="s">
        <v>7348</v>
      </c>
      <c r="G28419" s="5">
        <v>3568</v>
      </c>
      <c r="H28419" s="6">
        <v>8.15583E-2</v>
      </c>
      <c r="I28419" s="7">
        <v>40.694000000000003</v>
      </c>
      <c r="J28419" s="2">
        <v>52</v>
      </c>
      <c r="K28419">
        <v>1</v>
      </c>
    </row>
    <row r="28420" spans="1:11" x14ac:dyDescent="0.25">
      <c r="A28420">
        <v>75102</v>
      </c>
      <c r="B28420" s="2">
        <v>4.9538219999999997</v>
      </c>
      <c r="C28420" s="3">
        <v>1172</v>
      </c>
      <c r="D28420" s="4">
        <v>18620</v>
      </c>
      <c r="E28420" t="s">
        <v>11925</v>
      </c>
      <c r="F28420" s="4" t="s">
        <v>13752</v>
      </c>
      <c r="G28420" s="5">
        <v>873</v>
      </c>
      <c r="H28420" s="6">
        <v>8.7056099999999997E-2</v>
      </c>
      <c r="I28420" s="7">
        <v>39.74</v>
      </c>
    </row>
    <row r="28421" spans="1:11" x14ac:dyDescent="0.25">
      <c r="A28421">
        <v>4943</v>
      </c>
      <c r="B28421" s="2">
        <v>4.9532910000000001</v>
      </c>
      <c r="C28421" s="3">
        <v>1840</v>
      </c>
      <c r="E28421" t="s">
        <v>1003</v>
      </c>
      <c r="F28421" s="4" t="s">
        <v>701</v>
      </c>
      <c r="G28421" s="5">
        <v>1347</v>
      </c>
      <c r="H28421" s="6">
        <v>0.108389</v>
      </c>
      <c r="I28421" s="7">
        <v>36.052999999999997</v>
      </c>
      <c r="J28421" s="2">
        <v>54</v>
      </c>
      <c r="K28421">
        <v>1</v>
      </c>
    </row>
    <row r="28422" spans="1:11" x14ac:dyDescent="0.25">
      <c r="A28422">
        <v>65014</v>
      </c>
      <c r="B28422" s="2">
        <v>4.9525800000000002</v>
      </c>
      <c r="C28422" s="3">
        <v>2232</v>
      </c>
      <c r="E28422" t="s">
        <v>5033</v>
      </c>
      <c r="F28422" s="4" t="s">
        <v>12102</v>
      </c>
      <c r="G28422" s="5">
        <v>1623</v>
      </c>
      <c r="H28422" s="6">
        <v>7.1472599999999997E-2</v>
      </c>
      <c r="I28422" s="7">
        <v>42.429000000000002</v>
      </c>
    </row>
    <row r="28423" spans="1:11" x14ac:dyDescent="0.25">
      <c r="A28423">
        <v>79845</v>
      </c>
      <c r="B28423" s="2">
        <v>4.9514529999999999</v>
      </c>
      <c r="C28423" s="3">
        <v>5052</v>
      </c>
      <c r="E28423" t="s">
        <v>14470</v>
      </c>
      <c r="F28423" s="4" t="s">
        <v>13752</v>
      </c>
      <c r="G28423" s="5">
        <v>3091</v>
      </c>
      <c r="H28423" s="6">
        <v>0.12196700000000001</v>
      </c>
      <c r="I28423" s="7">
        <v>33.703000000000003</v>
      </c>
    </row>
    <row r="28424" spans="1:11" x14ac:dyDescent="0.25">
      <c r="A28424">
        <v>38629</v>
      </c>
      <c r="B28424" s="2">
        <v>4.950412</v>
      </c>
      <c r="C28424" s="3">
        <v>2002</v>
      </c>
      <c r="E28424" t="s">
        <v>7645</v>
      </c>
      <c r="F28424" s="4" t="s">
        <v>7633</v>
      </c>
      <c r="G28424" s="5">
        <v>1258</v>
      </c>
      <c r="H28424" s="6">
        <v>0.11923690000000001</v>
      </c>
      <c r="I28424" s="7">
        <v>34.167000000000002</v>
      </c>
    </row>
    <row r="28425" spans="1:11" x14ac:dyDescent="0.25">
      <c r="A28425">
        <v>77867</v>
      </c>
      <c r="B28425" s="2">
        <v>4.9500960000000003</v>
      </c>
      <c r="C28425" s="3">
        <v>74</v>
      </c>
      <c r="D28425" s="4">
        <v>17780</v>
      </c>
      <c r="E28425" t="s">
        <v>2867</v>
      </c>
      <c r="F28425" s="4" t="s">
        <v>13752</v>
      </c>
      <c r="G28425" s="5">
        <v>59</v>
      </c>
      <c r="H28425" s="6">
        <v>6.6666699999999995E-2</v>
      </c>
      <c r="I28425" s="7">
        <v>43.25</v>
      </c>
    </row>
    <row r="28426" spans="1:11" x14ac:dyDescent="0.25">
      <c r="A28426">
        <v>15440</v>
      </c>
      <c r="B28426" s="2">
        <v>4.9500149999999996</v>
      </c>
      <c r="C28426" s="3">
        <v>291</v>
      </c>
      <c r="D28426" s="4">
        <v>38300</v>
      </c>
      <c r="E28426" t="s">
        <v>3146</v>
      </c>
      <c r="F28426" s="4" t="s">
        <v>3003</v>
      </c>
      <c r="G28426" s="5">
        <v>277</v>
      </c>
      <c r="H28426" s="6">
        <v>0</v>
      </c>
      <c r="I28426" s="7">
        <v>54.762</v>
      </c>
    </row>
    <row r="28427" spans="1:11" x14ac:dyDescent="0.25">
      <c r="A28427">
        <v>86029</v>
      </c>
      <c r="B28427" s="2">
        <v>4.9498879999999996</v>
      </c>
      <c r="C28427" s="3">
        <v>256</v>
      </c>
      <c r="D28427" s="4">
        <v>43320</v>
      </c>
      <c r="E28427" t="s">
        <v>14762</v>
      </c>
      <c r="F28427" s="4" t="s">
        <v>14962</v>
      </c>
      <c r="G28427" s="5">
        <v>247</v>
      </c>
      <c r="H28427" s="6">
        <v>0.233871</v>
      </c>
      <c r="I28427" s="7">
        <v>14.343999999999999</v>
      </c>
    </row>
    <row r="28428" spans="1:11" x14ac:dyDescent="0.25">
      <c r="A28428">
        <v>15678</v>
      </c>
      <c r="B28428" s="2">
        <v>4.9497900000000001</v>
      </c>
      <c r="C28428" s="3">
        <v>246</v>
      </c>
      <c r="D28428" s="4">
        <v>38300</v>
      </c>
      <c r="E28428" t="s">
        <v>3252</v>
      </c>
      <c r="F28428" s="4" t="s">
        <v>3003</v>
      </c>
      <c r="G28428" s="5">
        <v>158</v>
      </c>
      <c r="H28428" s="6">
        <v>4.40252E-2</v>
      </c>
      <c r="I28428" s="7">
        <v>47.143000000000001</v>
      </c>
    </row>
    <row r="28429" spans="1:11" x14ac:dyDescent="0.25">
      <c r="A28429">
        <v>25978</v>
      </c>
      <c r="B28429" s="2">
        <v>4.9496349999999998</v>
      </c>
      <c r="C28429" s="3">
        <v>675</v>
      </c>
      <c r="E28429" t="s">
        <v>5458</v>
      </c>
      <c r="F28429" s="4" t="s">
        <v>5144</v>
      </c>
      <c r="G28429" s="5">
        <v>488</v>
      </c>
      <c r="H28429" s="6">
        <v>9.0163900000000005E-2</v>
      </c>
      <c r="I28429" s="7">
        <v>39.167000000000002</v>
      </c>
    </row>
    <row r="28430" spans="1:11" x14ac:dyDescent="0.25">
      <c r="A28430">
        <v>77087</v>
      </c>
      <c r="B28430" s="2">
        <v>4.944267</v>
      </c>
      <c r="C28430" s="3">
        <v>37268</v>
      </c>
      <c r="D28430" s="4">
        <v>26420</v>
      </c>
      <c r="E28430" t="s">
        <v>3103</v>
      </c>
      <c r="F28430" s="4" t="s">
        <v>13752</v>
      </c>
      <c r="G28430" s="5">
        <v>21937</v>
      </c>
      <c r="H28430" s="6">
        <v>8.1958199999999995E-2</v>
      </c>
      <c r="I28430" s="7">
        <v>40.570999999999998</v>
      </c>
      <c r="J28430" s="2">
        <v>44.2</v>
      </c>
      <c r="K28430">
        <v>5</v>
      </c>
    </row>
    <row r="28431" spans="1:11" x14ac:dyDescent="0.25">
      <c r="A28431">
        <v>38030</v>
      </c>
      <c r="B28431" s="2">
        <v>4.9388940000000003</v>
      </c>
      <c r="C28431" s="3">
        <v>837</v>
      </c>
      <c r="D28431" s="4">
        <v>20540</v>
      </c>
      <c r="E28431" t="s">
        <v>7529</v>
      </c>
      <c r="F28431" s="4" t="s">
        <v>7348</v>
      </c>
      <c r="G28431" s="5">
        <v>507</v>
      </c>
      <c r="H28431" s="6">
        <v>8.4812600000000002E-2</v>
      </c>
      <c r="I28431" s="7">
        <v>40.076000000000001</v>
      </c>
    </row>
    <row r="28432" spans="1:11" x14ac:dyDescent="0.25">
      <c r="A28432">
        <v>42210</v>
      </c>
      <c r="B28432" s="2">
        <v>4.9381380000000004</v>
      </c>
      <c r="C28432" s="3">
        <v>3651</v>
      </c>
      <c r="D28432" s="4">
        <v>14540</v>
      </c>
      <c r="E28432" t="s">
        <v>1033</v>
      </c>
      <c r="F28432" s="4" t="s">
        <v>7883</v>
      </c>
      <c r="G28432" s="5">
        <v>2654</v>
      </c>
      <c r="H28432" s="6">
        <v>9.4197400000000001E-2</v>
      </c>
      <c r="I28432" s="7">
        <v>38.454000000000001</v>
      </c>
    </row>
    <row r="28433" spans="1:12" x14ac:dyDescent="0.25">
      <c r="A28433">
        <v>42440</v>
      </c>
      <c r="B28433" s="2">
        <v>4.9373579999999997</v>
      </c>
      <c r="C28433" s="3">
        <v>874</v>
      </c>
      <c r="D28433" s="4">
        <v>31580</v>
      </c>
      <c r="E28433" t="s">
        <v>8254</v>
      </c>
      <c r="F28433" s="4" t="s">
        <v>7883</v>
      </c>
      <c r="G28433" s="5">
        <v>607</v>
      </c>
      <c r="H28433" s="6">
        <v>0.1069079</v>
      </c>
      <c r="I28433" s="7">
        <v>36.25</v>
      </c>
      <c r="J28433" s="2">
        <v>23</v>
      </c>
      <c r="K28433">
        <v>1</v>
      </c>
    </row>
    <row r="28434" spans="1:12" x14ac:dyDescent="0.25">
      <c r="A28434">
        <v>52225</v>
      </c>
      <c r="B28434" s="2">
        <v>4.9371499999999999</v>
      </c>
      <c r="C28434" s="3">
        <v>314</v>
      </c>
      <c r="E28434" t="s">
        <v>4896</v>
      </c>
      <c r="F28434" s="4" t="s">
        <v>9593</v>
      </c>
      <c r="G28434" s="5">
        <v>254</v>
      </c>
      <c r="H28434" s="6">
        <v>1.1764699999999999E-2</v>
      </c>
      <c r="I28434" s="7">
        <v>52.679000000000002</v>
      </c>
    </row>
    <row r="28435" spans="1:12" x14ac:dyDescent="0.25">
      <c r="A28435">
        <v>76678</v>
      </c>
      <c r="B28435" s="2">
        <v>4.9370390000000004</v>
      </c>
      <c r="C28435" s="3">
        <v>238</v>
      </c>
      <c r="E28435" t="s">
        <v>13989</v>
      </c>
      <c r="F28435" s="4" t="s">
        <v>13752</v>
      </c>
      <c r="G28435" s="5">
        <v>194</v>
      </c>
      <c r="H28435" s="6">
        <v>9.2307700000000006E-2</v>
      </c>
      <c r="I28435" s="7">
        <v>38.75</v>
      </c>
    </row>
    <row r="28436" spans="1:12" x14ac:dyDescent="0.25">
      <c r="A28436">
        <v>70363</v>
      </c>
      <c r="B28436" s="2">
        <v>4.9329419999999997</v>
      </c>
      <c r="C28436" s="3">
        <v>26722</v>
      </c>
      <c r="D28436" s="4">
        <v>26380</v>
      </c>
      <c r="E28436" t="s">
        <v>12970</v>
      </c>
      <c r="F28436" s="4" t="s">
        <v>12927</v>
      </c>
      <c r="G28436" s="5">
        <v>16923</v>
      </c>
      <c r="H28436" s="6">
        <v>5.5723000000000002E-2</v>
      </c>
      <c r="I28436" s="7">
        <v>45.07</v>
      </c>
      <c r="J28436" s="2">
        <v>46</v>
      </c>
      <c r="K28436">
        <v>1</v>
      </c>
    </row>
    <row r="28437" spans="1:12" x14ac:dyDescent="0.25">
      <c r="A28437">
        <v>16825</v>
      </c>
      <c r="B28437" s="2">
        <v>4.9288720000000001</v>
      </c>
      <c r="C28437" s="3">
        <v>228</v>
      </c>
      <c r="D28437" s="4">
        <v>20180</v>
      </c>
      <c r="E28437" t="s">
        <v>3599</v>
      </c>
      <c r="F28437" s="4" t="s">
        <v>3003</v>
      </c>
      <c r="G28437" s="5">
        <v>87</v>
      </c>
      <c r="H28437" s="6">
        <v>6.8181800000000001E-2</v>
      </c>
      <c r="I28437" s="7">
        <v>42.917000000000002</v>
      </c>
    </row>
    <row r="28438" spans="1:12" x14ac:dyDescent="0.25">
      <c r="A28438">
        <v>76666</v>
      </c>
      <c r="B28438" s="2">
        <v>4.9288119999999997</v>
      </c>
      <c r="C28438" s="3">
        <v>197</v>
      </c>
      <c r="E28438" t="s">
        <v>13985</v>
      </c>
      <c r="F28438" s="4" t="s">
        <v>13752</v>
      </c>
      <c r="G28438" s="5">
        <v>156</v>
      </c>
      <c r="H28438" s="6">
        <v>0.1153846</v>
      </c>
      <c r="I28438" s="7">
        <v>34.75</v>
      </c>
    </row>
    <row r="28439" spans="1:12" x14ac:dyDescent="0.25">
      <c r="A28439">
        <v>34956</v>
      </c>
      <c r="B28439" s="2">
        <v>4.9272609999999997</v>
      </c>
      <c r="C28439" s="3">
        <v>10255</v>
      </c>
      <c r="D28439" s="4">
        <v>38940</v>
      </c>
      <c r="E28439" t="s">
        <v>7022</v>
      </c>
      <c r="F28439" s="4" t="s">
        <v>6689</v>
      </c>
      <c r="G28439" s="5">
        <v>6321</v>
      </c>
      <c r="H28439" s="6">
        <v>9.7136500000000001E-2</v>
      </c>
      <c r="I28439" s="7">
        <v>37.899000000000001</v>
      </c>
      <c r="J28439" s="2">
        <v>62</v>
      </c>
      <c r="K28439">
        <v>1</v>
      </c>
    </row>
    <row r="28440" spans="1:12" x14ac:dyDescent="0.25">
      <c r="A28440">
        <v>40050</v>
      </c>
      <c r="B28440" s="2">
        <v>4.9254670000000003</v>
      </c>
      <c r="C28440" s="3">
        <v>1827</v>
      </c>
      <c r="D28440" s="4">
        <v>31140</v>
      </c>
      <c r="E28440" t="s">
        <v>677</v>
      </c>
      <c r="F28440" s="4" t="s">
        <v>7883</v>
      </c>
      <c r="G28440" s="5">
        <v>1182</v>
      </c>
      <c r="H28440" s="6">
        <v>7.3604100000000006E-2</v>
      </c>
      <c r="I28440" s="7">
        <v>41.944000000000003</v>
      </c>
      <c r="J28440" s="2">
        <v>56</v>
      </c>
      <c r="K28440">
        <v>1</v>
      </c>
    </row>
    <row r="28441" spans="1:12" x14ac:dyDescent="0.25">
      <c r="A28441">
        <v>88418</v>
      </c>
      <c r="B28441" s="2">
        <v>4.9251269999999998</v>
      </c>
      <c r="C28441" s="3">
        <v>331</v>
      </c>
      <c r="E28441" t="s">
        <v>9677</v>
      </c>
      <c r="F28441" s="4" t="s">
        <v>15124</v>
      </c>
      <c r="G28441" s="5">
        <v>236</v>
      </c>
      <c r="H28441" s="6">
        <v>0.1101695</v>
      </c>
      <c r="I28441" s="7">
        <v>35.625</v>
      </c>
    </row>
    <row r="28442" spans="1:12" x14ac:dyDescent="0.25">
      <c r="A28442">
        <v>31815</v>
      </c>
      <c r="B28442" s="2">
        <v>4.9245570000000001</v>
      </c>
      <c r="C28442" s="3">
        <v>2923</v>
      </c>
      <c r="E28442" t="s">
        <v>6680</v>
      </c>
      <c r="F28442" s="4" t="s">
        <v>6363</v>
      </c>
      <c r="G28442" s="5">
        <v>2135</v>
      </c>
      <c r="H28442" s="6">
        <v>9.3164800000000006E-2</v>
      </c>
      <c r="I28442" s="7">
        <v>38.563000000000002</v>
      </c>
      <c r="J28442" s="2">
        <v>62</v>
      </c>
      <c r="K28442">
        <v>1</v>
      </c>
    </row>
    <row r="28443" spans="1:12" x14ac:dyDescent="0.25">
      <c r="A28443">
        <v>74446</v>
      </c>
      <c r="B28443" s="2">
        <v>4.923959</v>
      </c>
      <c r="C28443" s="3">
        <v>493</v>
      </c>
      <c r="D28443" s="4">
        <v>46140</v>
      </c>
      <c r="E28443" t="s">
        <v>13648</v>
      </c>
      <c r="F28443" s="4" t="s">
        <v>13462</v>
      </c>
      <c r="G28443" s="5">
        <v>358</v>
      </c>
      <c r="H28443" s="6">
        <v>0.1173184</v>
      </c>
      <c r="I28443" s="7">
        <v>34.375</v>
      </c>
    </row>
    <row r="28444" spans="1:12" x14ac:dyDescent="0.25">
      <c r="A28444">
        <v>38345</v>
      </c>
      <c r="B28444" s="2">
        <v>4.9235420000000003</v>
      </c>
      <c r="C28444" s="3">
        <v>2357</v>
      </c>
      <c r="E28444" t="s">
        <v>7570</v>
      </c>
      <c r="F28444" s="4" t="s">
        <v>7348</v>
      </c>
      <c r="G28444" s="5">
        <v>1378</v>
      </c>
      <c r="H28444" s="6">
        <v>7.1117600000000003E-2</v>
      </c>
      <c r="I28444" s="7">
        <v>42.344000000000001</v>
      </c>
    </row>
    <row r="28445" spans="1:12" x14ac:dyDescent="0.25">
      <c r="A28445">
        <v>67213</v>
      </c>
      <c r="B28445" s="2">
        <v>4.9200010000000001</v>
      </c>
      <c r="C28445" s="3">
        <v>22333</v>
      </c>
      <c r="D28445" s="4">
        <v>48620</v>
      </c>
      <c r="E28445" t="s">
        <v>12626</v>
      </c>
      <c r="F28445" s="4" t="s">
        <v>12494</v>
      </c>
      <c r="G28445" s="5">
        <v>13421</v>
      </c>
      <c r="H28445" s="6">
        <v>0.114439</v>
      </c>
      <c r="I28445" s="7">
        <v>34.856000000000002</v>
      </c>
      <c r="J28445" s="2">
        <v>60</v>
      </c>
      <c r="K28445">
        <v>5</v>
      </c>
    </row>
    <row r="28446" spans="1:12" x14ac:dyDescent="0.25">
      <c r="A28446">
        <v>38549</v>
      </c>
      <c r="B28446" s="2">
        <v>4.9160899999999996</v>
      </c>
      <c r="C28446" s="3">
        <v>3976</v>
      </c>
      <c r="E28446" t="s">
        <v>7614</v>
      </c>
      <c r="F28446" s="4" t="s">
        <v>7348</v>
      </c>
      <c r="G28446" s="5">
        <v>2921</v>
      </c>
      <c r="H28446" s="6">
        <v>0.106434</v>
      </c>
      <c r="I28446" s="7">
        <v>36.234000000000002</v>
      </c>
    </row>
    <row r="28447" spans="1:12" x14ac:dyDescent="0.25">
      <c r="A28447">
        <v>29082</v>
      </c>
      <c r="B28447" s="2">
        <v>4.9153130000000003</v>
      </c>
      <c r="C28447" s="3">
        <v>430</v>
      </c>
      <c r="E28447" t="s">
        <v>6163</v>
      </c>
      <c r="F28447" s="4" t="s">
        <v>6130</v>
      </c>
      <c r="G28447" s="5">
        <v>328</v>
      </c>
      <c r="H28447" s="6">
        <v>9.4512200000000005E-2</v>
      </c>
      <c r="I28447" s="7">
        <v>38.280999999999999</v>
      </c>
    </row>
    <row r="28448" spans="1:12" x14ac:dyDescent="0.25">
      <c r="A28448">
        <v>46201</v>
      </c>
      <c r="B28448" s="2">
        <v>4.9104260000000002</v>
      </c>
      <c r="C28448" s="3">
        <v>31079</v>
      </c>
      <c r="D28448" s="4">
        <v>26900</v>
      </c>
      <c r="E28448" t="s">
        <v>8839</v>
      </c>
      <c r="F28448" s="4" t="s">
        <v>8800</v>
      </c>
      <c r="G28448" s="5">
        <v>20089</v>
      </c>
      <c r="H28448" s="6">
        <v>0.13395389999999999</v>
      </c>
      <c r="I28448" s="7">
        <v>31.463999999999999</v>
      </c>
      <c r="J28448" s="2">
        <v>49.964300000000001</v>
      </c>
      <c r="K28448">
        <v>28</v>
      </c>
      <c r="L28448" s="2">
        <v>92.9</v>
      </c>
    </row>
    <row r="28449" spans="1:11" x14ac:dyDescent="0.25">
      <c r="A28449">
        <v>63648</v>
      </c>
      <c r="B28449" s="2">
        <v>4.9053979999999999</v>
      </c>
      <c r="C28449" s="3">
        <v>1555</v>
      </c>
      <c r="D28449" s="4">
        <v>22100</v>
      </c>
      <c r="E28449" t="s">
        <v>8467</v>
      </c>
      <c r="F28449" s="4" t="s">
        <v>12102</v>
      </c>
      <c r="G28449" s="5">
        <v>919</v>
      </c>
      <c r="H28449" s="6">
        <v>5.4406999999999997E-2</v>
      </c>
      <c r="I28449" s="7">
        <v>45.203000000000003</v>
      </c>
    </row>
    <row r="28450" spans="1:11" x14ac:dyDescent="0.25">
      <c r="A28450">
        <v>26660</v>
      </c>
      <c r="B28450" s="2">
        <v>4.9051179999999999</v>
      </c>
      <c r="C28450" s="3">
        <v>280</v>
      </c>
      <c r="E28450" t="s">
        <v>3528</v>
      </c>
      <c r="F28450" s="4" t="s">
        <v>5144</v>
      </c>
      <c r="G28450" s="5">
        <v>245</v>
      </c>
      <c r="H28450" s="6">
        <v>0</v>
      </c>
      <c r="I28450" s="7">
        <v>54.6</v>
      </c>
    </row>
    <row r="28451" spans="1:11" x14ac:dyDescent="0.25">
      <c r="A28451">
        <v>70355</v>
      </c>
      <c r="B28451" s="2">
        <v>4.9048879999999997</v>
      </c>
      <c r="C28451" s="3">
        <v>1059</v>
      </c>
      <c r="D28451" s="4">
        <v>26380</v>
      </c>
      <c r="E28451" t="s">
        <v>12968</v>
      </c>
      <c r="F28451" s="4" t="s">
        <v>12927</v>
      </c>
      <c r="G28451" s="5">
        <v>712</v>
      </c>
      <c r="H28451" s="6">
        <v>4.9157300000000001E-2</v>
      </c>
      <c r="I28451" s="7">
        <v>46.1</v>
      </c>
    </row>
    <row r="28452" spans="1:11" x14ac:dyDescent="0.25">
      <c r="A28452">
        <v>44443</v>
      </c>
      <c r="B28452" s="2">
        <v>4.9043929999999998</v>
      </c>
      <c r="C28452" s="3">
        <v>2042</v>
      </c>
      <c r="D28452" s="4">
        <v>49660</v>
      </c>
      <c r="E28452" t="s">
        <v>8561</v>
      </c>
      <c r="F28452" s="4" t="s">
        <v>8295</v>
      </c>
      <c r="G28452" s="5">
        <v>1361</v>
      </c>
      <c r="H28452" s="6">
        <v>0.1167401</v>
      </c>
      <c r="I28452" s="7">
        <v>34.420999999999999</v>
      </c>
    </row>
    <row r="28453" spans="1:11" x14ac:dyDescent="0.25">
      <c r="A28453">
        <v>72330</v>
      </c>
      <c r="B28453" s="2">
        <v>4.903969</v>
      </c>
      <c r="C28453" s="3">
        <v>721</v>
      </c>
      <c r="D28453" s="4">
        <v>14180</v>
      </c>
      <c r="E28453" t="s">
        <v>13304</v>
      </c>
      <c r="F28453" s="4" t="s">
        <v>13183</v>
      </c>
      <c r="G28453" s="5">
        <v>412</v>
      </c>
      <c r="H28453" s="6">
        <v>6.5375299999999997E-2</v>
      </c>
      <c r="I28453" s="7">
        <v>43.295000000000002</v>
      </c>
    </row>
    <row r="28454" spans="1:11" x14ac:dyDescent="0.25">
      <c r="A28454">
        <v>14808</v>
      </c>
      <c r="B28454" s="2">
        <v>4.9037899999999999</v>
      </c>
      <c r="C28454" s="3">
        <v>474</v>
      </c>
      <c r="D28454" s="4">
        <v>18500</v>
      </c>
      <c r="E28454" t="s">
        <v>2948</v>
      </c>
      <c r="F28454" s="4" t="s">
        <v>1280</v>
      </c>
      <c r="G28454" s="5">
        <v>337</v>
      </c>
      <c r="H28454" s="6">
        <v>7.1216600000000005E-2</v>
      </c>
      <c r="I28454" s="7">
        <v>42.273000000000003</v>
      </c>
      <c r="J28454" s="2">
        <v>47</v>
      </c>
      <c r="K28454">
        <v>1</v>
      </c>
    </row>
    <row r="28455" spans="1:11" x14ac:dyDescent="0.25">
      <c r="A28455">
        <v>42539</v>
      </c>
      <c r="B28455" s="2">
        <v>4.9020169999999998</v>
      </c>
      <c r="C28455" s="3">
        <v>9937</v>
      </c>
      <c r="E28455" t="s">
        <v>1006</v>
      </c>
      <c r="F28455" s="4" t="s">
        <v>7883</v>
      </c>
      <c r="G28455" s="5">
        <v>7072</v>
      </c>
      <c r="H28455" s="6">
        <v>8.3569000000000004E-2</v>
      </c>
      <c r="I28455" s="7">
        <v>40.128</v>
      </c>
      <c r="J28455" s="2">
        <v>45</v>
      </c>
      <c r="K28455">
        <v>1</v>
      </c>
    </row>
    <row r="28456" spans="1:11" x14ac:dyDescent="0.25">
      <c r="A28456">
        <v>14901</v>
      </c>
      <c r="B28456" s="2">
        <v>4.8977399999999998</v>
      </c>
      <c r="C28456" s="3">
        <v>17018</v>
      </c>
      <c r="D28456" s="4">
        <v>21300</v>
      </c>
      <c r="E28456" t="s">
        <v>3001</v>
      </c>
      <c r="F28456" s="4" t="s">
        <v>1280</v>
      </c>
      <c r="G28456" s="5">
        <v>10795</v>
      </c>
      <c r="H28456" s="6">
        <v>0.1105141</v>
      </c>
      <c r="I28456" s="7">
        <v>35.460999999999999</v>
      </c>
      <c r="J28456" s="2">
        <v>49.833300000000001</v>
      </c>
      <c r="K28456">
        <v>6</v>
      </c>
    </row>
    <row r="28457" spans="1:11" x14ac:dyDescent="0.25">
      <c r="A28457">
        <v>85328</v>
      </c>
      <c r="B28457" s="2">
        <v>4.8951029999999998</v>
      </c>
      <c r="C28457" s="3">
        <v>284</v>
      </c>
      <c r="E28457" t="s">
        <v>14986</v>
      </c>
      <c r="F28457" s="4" t="s">
        <v>14962</v>
      </c>
      <c r="G28457" s="5">
        <v>218</v>
      </c>
      <c r="H28457" s="6">
        <v>4.5662099999999997E-2</v>
      </c>
      <c r="I28457" s="7">
        <v>46.667000000000002</v>
      </c>
    </row>
    <row r="28458" spans="1:11" x14ac:dyDescent="0.25">
      <c r="A28458">
        <v>31749</v>
      </c>
      <c r="B28458" s="2">
        <v>4.8946290000000001</v>
      </c>
      <c r="C28458" s="3">
        <v>2762</v>
      </c>
      <c r="E28458" t="s">
        <v>6657</v>
      </c>
      <c r="F28458" s="4" t="s">
        <v>6363</v>
      </c>
      <c r="G28458" s="5">
        <v>1756</v>
      </c>
      <c r="H28458" s="6">
        <v>8.3143499999999995E-2</v>
      </c>
      <c r="I28458" s="7">
        <v>40.188000000000002</v>
      </c>
    </row>
    <row r="28459" spans="1:11" x14ac:dyDescent="0.25">
      <c r="A28459">
        <v>16666</v>
      </c>
      <c r="B28459" s="2">
        <v>4.8936650000000004</v>
      </c>
      <c r="C28459" s="3">
        <v>3118</v>
      </c>
      <c r="D28459" s="4">
        <v>20180</v>
      </c>
      <c r="E28459" t="s">
        <v>3553</v>
      </c>
      <c r="F28459" s="4" t="s">
        <v>3003</v>
      </c>
      <c r="G28459" s="5">
        <v>2269</v>
      </c>
      <c r="H28459" s="6">
        <v>6.4757700000000001E-2</v>
      </c>
      <c r="I28459" s="7">
        <v>43.365000000000002</v>
      </c>
    </row>
    <row r="28460" spans="1:11" x14ac:dyDescent="0.25">
      <c r="A28460">
        <v>87072</v>
      </c>
      <c r="B28460" s="2">
        <v>4.8930309999999997</v>
      </c>
      <c r="C28460" s="3">
        <v>587</v>
      </c>
      <c r="D28460" s="4">
        <v>10740</v>
      </c>
      <c r="E28460" t="s">
        <v>15166</v>
      </c>
      <c r="F28460" s="4" t="s">
        <v>15124</v>
      </c>
      <c r="G28460" s="5">
        <v>377</v>
      </c>
      <c r="H28460" s="6">
        <v>7.9365099999999994E-2</v>
      </c>
      <c r="I28460" s="7">
        <v>40.832999999999998</v>
      </c>
    </row>
    <row r="28461" spans="1:11" x14ac:dyDescent="0.25">
      <c r="A28461">
        <v>71292</v>
      </c>
      <c r="B28461" s="2">
        <v>4.8896540000000002</v>
      </c>
      <c r="C28461" s="3">
        <v>20447</v>
      </c>
      <c r="D28461" s="4">
        <v>33740</v>
      </c>
      <c r="E28461" t="s">
        <v>2547</v>
      </c>
      <c r="F28461" s="4" t="s">
        <v>12927</v>
      </c>
      <c r="G28461" s="5">
        <v>13729</v>
      </c>
      <c r="H28461" s="6">
        <v>9.6868200000000002E-2</v>
      </c>
      <c r="I28461" s="7">
        <v>37.808</v>
      </c>
      <c r="J28461" s="2">
        <v>60</v>
      </c>
      <c r="K28461">
        <v>3</v>
      </c>
    </row>
    <row r="28462" spans="1:11" x14ac:dyDescent="0.25">
      <c r="A28462">
        <v>66870</v>
      </c>
      <c r="B28462" s="2">
        <v>4.8863459999999996</v>
      </c>
      <c r="C28462" s="3">
        <v>112</v>
      </c>
      <c r="E28462" t="s">
        <v>10961</v>
      </c>
      <c r="F28462" s="4" t="s">
        <v>12494</v>
      </c>
      <c r="G28462" s="5">
        <v>85</v>
      </c>
      <c r="H28462" s="6">
        <v>0.1058824</v>
      </c>
      <c r="I28462" s="7">
        <v>36.25</v>
      </c>
    </row>
    <row r="28463" spans="1:11" x14ac:dyDescent="0.25">
      <c r="A28463">
        <v>41339</v>
      </c>
      <c r="B28463" s="2">
        <v>4.8845349999999996</v>
      </c>
      <c r="C28463" s="3">
        <v>10680</v>
      </c>
      <c r="E28463" t="s">
        <v>671</v>
      </c>
      <c r="F28463" s="4" t="s">
        <v>7883</v>
      </c>
      <c r="G28463" s="5">
        <v>7474</v>
      </c>
      <c r="H28463" s="6">
        <v>0.1193311</v>
      </c>
      <c r="I28463" s="7">
        <v>33.92</v>
      </c>
      <c r="J28463" s="2">
        <v>38</v>
      </c>
      <c r="K28463">
        <v>1</v>
      </c>
    </row>
    <row r="28464" spans="1:11" x14ac:dyDescent="0.25">
      <c r="A28464">
        <v>12779</v>
      </c>
      <c r="B28464" s="2">
        <v>4.8824719999999999</v>
      </c>
      <c r="C28464" s="3">
        <v>2108</v>
      </c>
      <c r="E28464" t="s">
        <v>2347</v>
      </c>
      <c r="F28464" s="4" t="s">
        <v>1280</v>
      </c>
      <c r="G28464" s="5">
        <v>1144</v>
      </c>
      <c r="H28464" s="6">
        <v>0.14073430000000001</v>
      </c>
      <c r="I28464" s="7">
        <v>30.221</v>
      </c>
      <c r="J28464" s="2">
        <v>42</v>
      </c>
      <c r="K28464">
        <v>1</v>
      </c>
    </row>
    <row r="28465" spans="1:11" x14ac:dyDescent="0.25">
      <c r="A28465">
        <v>40906</v>
      </c>
      <c r="B28465" s="2">
        <v>4.8803400000000003</v>
      </c>
      <c r="C28465" s="3">
        <v>11729</v>
      </c>
      <c r="D28465" s="4">
        <v>30940</v>
      </c>
      <c r="E28465" t="s">
        <v>7989</v>
      </c>
      <c r="F28465" s="4" t="s">
        <v>7883</v>
      </c>
      <c r="G28465" s="5">
        <v>7772</v>
      </c>
      <c r="H28465" s="6">
        <v>0.13508300000000001</v>
      </c>
      <c r="I28465" s="7">
        <v>31.193000000000001</v>
      </c>
      <c r="J28465" s="2">
        <v>61</v>
      </c>
      <c r="K28465">
        <v>3</v>
      </c>
    </row>
    <row r="28466" spans="1:11" x14ac:dyDescent="0.25">
      <c r="A28466">
        <v>88430</v>
      </c>
      <c r="B28466" s="2">
        <v>4.8784640000000001</v>
      </c>
      <c r="C28466" s="3">
        <v>68</v>
      </c>
      <c r="E28466" t="s">
        <v>15316</v>
      </c>
      <c r="F28466" s="4" t="s">
        <v>15124</v>
      </c>
      <c r="G28466" s="5">
        <v>68</v>
      </c>
      <c r="H28466" s="6">
        <v>7.2463799999999995E-2</v>
      </c>
      <c r="I28466" s="7">
        <v>42</v>
      </c>
    </row>
    <row r="28467" spans="1:11" x14ac:dyDescent="0.25">
      <c r="A28467">
        <v>4491</v>
      </c>
      <c r="B28467" s="2">
        <v>4.8784280000000004</v>
      </c>
      <c r="C28467" s="3">
        <v>111</v>
      </c>
      <c r="E28467" t="s">
        <v>856</v>
      </c>
      <c r="F28467" s="4" t="s">
        <v>701</v>
      </c>
      <c r="G28467" s="5">
        <v>82</v>
      </c>
      <c r="H28467" s="6">
        <v>7.3170700000000005E-2</v>
      </c>
      <c r="I28467" s="7">
        <v>41.875</v>
      </c>
      <c r="J28467" s="2">
        <v>37</v>
      </c>
      <c r="K28467">
        <v>1</v>
      </c>
    </row>
    <row r="28468" spans="1:11" x14ac:dyDescent="0.25">
      <c r="A28468">
        <v>47807</v>
      </c>
      <c r="B28468" s="2">
        <v>4.8765900000000002</v>
      </c>
      <c r="C28468" s="3">
        <v>13085</v>
      </c>
      <c r="D28468" s="4">
        <v>45460</v>
      </c>
      <c r="E28468" t="s">
        <v>9060</v>
      </c>
      <c r="F28468" s="4" t="s">
        <v>8800</v>
      </c>
      <c r="G28468" s="5">
        <v>7596</v>
      </c>
      <c r="H28468" s="6">
        <v>0.1461295</v>
      </c>
      <c r="I28468" s="7">
        <v>29.254000000000001</v>
      </c>
      <c r="J28468" s="2">
        <v>51.666699999999999</v>
      </c>
      <c r="K28468">
        <v>3</v>
      </c>
    </row>
    <row r="28469" spans="1:11" x14ac:dyDescent="0.25">
      <c r="A28469">
        <v>63839</v>
      </c>
      <c r="B28469" s="2">
        <v>4.8746989999999997</v>
      </c>
      <c r="C28469" s="3">
        <v>469</v>
      </c>
      <c r="E28469" t="s">
        <v>12213</v>
      </c>
      <c r="F28469" s="4" t="s">
        <v>12102</v>
      </c>
      <c r="G28469" s="5">
        <v>298</v>
      </c>
      <c r="H28469" s="6">
        <v>7.0234099999999994E-2</v>
      </c>
      <c r="I28469" s="7">
        <v>42.368000000000002</v>
      </c>
    </row>
    <row r="28470" spans="1:11" x14ac:dyDescent="0.25">
      <c r="A28470">
        <v>85932</v>
      </c>
      <c r="B28470" s="2">
        <v>4.8745409999999998</v>
      </c>
      <c r="C28470" s="3">
        <v>400</v>
      </c>
      <c r="E28470" t="s">
        <v>15062</v>
      </c>
      <c r="F28470" s="4" t="s">
        <v>14962</v>
      </c>
      <c r="G28470" s="5">
        <v>358</v>
      </c>
      <c r="H28470" s="6">
        <v>0.15598890000000001</v>
      </c>
      <c r="I28470" s="7">
        <v>27.545000000000002</v>
      </c>
      <c r="J28470" s="2">
        <v>43</v>
      </c>
      <c r="K28470">
        <v>1</v>
      </c>
    </row>
    <row r="28471" spans="1:11" x14ac:dyDescent="0.25">
      <c r="A28471">
        <v>25008</v>
      </c>
      <c r="B28471" s="2">
        <v>4.8744069999999997</v>
      </c>
      <c r="C28471" s="3">
        <v>340</v>
      </c>
      <c r="D28471" s="4">
        <v>13220</v>
      </c>
      <c r="E28471" t="s">
        <v>5226</v>
      </c>
      <c r="F28471" s="4" t="s">
        <v>5144</v>
      </c>
      <c r="G28471" s="5">
        <v>202</v>
      </c>
      <c r="H28471" s="6">
        <v>0</v>
      </c>
      <c r="I28471" s="7">
        <v>54.5</v>
      </c>
    </row>
    <row r="28472" spans="1:11" x14ac:dyDescent="0.25">
      <c r="A28472">
        <v>57341</v>
      </c>
      <c r="B28472" s="2">
        <v>4.8743359999999996</v>
      </c>
      <c r="C28472" s="3">
        <v>157</v>
      </c>
      <c r="E28472" t="s">
        <v>10943</v>
      </c>
      <c r="F28472" s="4" t="s">
        <v>10877</v>
      </c>
      <c r="G28472" s="5">
        <v>98</v>
      </c>
      <c r="H28472" s="6">
        <v>0.13131309999999999</v>
      </c>
      <c r="I28472" s="7">
        <v>31.806000000000001</v>
      </c>
    </row>
    <row r="28473" spans="1:11" x14ac:dyDescent="0.25">
      <c r="A28473">
        <v>78573</v>
      </c>
      <c r="B28473" s="2">
        <v>4.8698610000000002</v>
      </c>
      <c r="C28473" s="3">
        <v>37066</v>
      </c>
      <c r="D28473" s="4">
        <v>32580</v>
      </c>
      <c r="E28473" t="s">
        <v>10997</v>
      </c>
      <c r="F28473" s="4" t="s">
        <v>13752</v>
      </c>
      <c r="G28473" s="5">
        <v>18601</v>
      </c>
      <c r="H28473" s="6">
        <v>0.1143425</v>
      </c>
      <c r="I28473" s="7">
        <v>34.729999999999997</v>
      </c>
      <c r="J28473" s="2">
        <v>31</v>
      </c>
      <c r="K28473">
        <v>1</v>
      </c>
    </row>
    <row r="28474" spans="1:11" x14ac:dyDescent="0.25">
      <c r="A28474">
        <v>4774</v>
      </c>
      <c r="B28474" s="2">
        <v>4.8652850000000001</v>
      </c>
      <c r="C28474" s="3">
        <v>617</v>
      </c>
      <c r="E28474" t="s">
        <v>964</v>
      </c>
      <c r="F28474" s="4" t="s">
        <v>701</v>
      </c>
      <c r="G28474" s="5">
        <v>519</v>
      </c>
      <c r="H28474" s="6">
        <v>0.1019231</v>
      </c>
      <c r="I28474" s="7">
        <v>36.875</v>
      </c>
    </row>
    <row r="28475" spans="1:11" x14ac:dyDescent="0.25">
      <c r="A28475">
        <v>74734</v>
      </c>
      <c r="B28475" s="2">
        <v>4.8649740000000001</v>
      </c>
      <c r="C28475" s="3">
        <v>1279</v>
      </c>
      <c r="E28475" t="s">
        <v>13696</v>
      </c>
      <c r="F28475" s="4" t="s">
        <v>13462</v>
      </c>
      <c r="G28475" s="5">
        <v>782</v>
      </c>
      <c r="H28475" s="6">
        <v>8.6956500000000006E-2</v>
      </c>
      <c r="I28475" s="7">
        <v>39.457000000000001</v>
      </c>
    </row>
    <row r="28476" spans="1:11" x14ac:dyDescent="0.25">
      <c r="A28476">
        <v>40058</v>
      </c>
      <c r="B28476" s="2">
        <v>4.8647660000000004</v>
      </c>
      <c r="C28476" s="3">
        <v>104</v>
      </c>
      <c r="D28476" s="4">
        <v>31140</v>
      </c>
      <c r="E28476" t="s">
        <v>3715</v>
      </c>
      <c r="F28476" s="4" t="s">
        <v>7883</v>
      </c>
      <c r="G28476" s="5">
        <v>90</v>
      </c>
      <c r="H28476" s="6">
        <v>0.2111111</v>
      </c>
      <c r="I28476" s="7">
        <v>18</v>
      </c>
    </row>
    <row r="28477" spans="1:11" x14ac:dyDescent="0.25">
      <c r="A28477">
        <v>85542</v>
      </c>
      <c r="B28477" s="2">
        <v>4.8643159999999996</v>
      </c>
      <c r="C28477" s="3">
        <v>3694</v>
      </c>
      <c r="D28477" s="4">
        <v>37740</v>
      </c>
      <c r="E28477" t="s">
        <v>15017</v>
      </c>
      <c r="F28477" s="4" t="s">
        <v>14962</v>
      </c>
      <c r="G28477" s="5">
        <v>1784</v>
      </c>
      <c r="H28477" s="6">
        <v>9.0756299999999998E-2</v>
      </c>
      <c r="I28477" s="7">
        <v>38.795000000000002</v>
      </c>
    </row>
    <row r="28478" spans="1:11" x14ac:dyDescent="0.25">
      <c r="A28478">
        <v>36605</v>
      </c>
      <c r="B28478" s="2">
        <v>4.8598379999999999</v>
      </c>
      <c r="C28478" s="3">
        <v>27860</v>
      </c>
      <c r="D28478" s="4">
        <v>33660</v>
      </c>
      <c r="E28478" t="s">
        <v>7304</v>
      </c>
      <c r="F28478" s="4" t="s">
        <v>7027</v>
      </c>
      <c r="G28478" s="5">
        <v>16917</v>
      </c>
      <c r="H28478" s="6">
        <v>0.1235962</v>
      </c>
      <c r="I28478" s="7">
        <v>33.119999999999997</v>
      </c>
      <c r="J28478" s="2">
        <v>42.875</v>
      </c>
      <c r="K28478">
        <v>8</v>
      </c>
    </row>
    <row r="28479" spans="1:11" x14ac:dyDescent="0.25">
      <c r="A28479">
        <v>43945</v>
      </c>
      <c r="B28479" s="2">
        <v>4.8552600000000004</v>
      </c>
      <c r="C28479" s="3">
        <v>3207</v>
      </c>
      <c r="D28479" s="4">
        <v>41400</v>
      </c>
      <c r="E28479" t="s">
        <v>8474</v>
      </c>
      <c r="F28479" s="4" t="s">
        <v>8295</v>
      </c>
      <c r="G28479" s="5">
        <v>2206</v>
      </c>
      <c r="H28479" s="6">
        <v>8.3862199999999998E-2</v>
      </c>
      <c r="I28479" s="7">
        <v>39.979999999999997</v>
      </c>
      <c r="J28479" s="2">
        <v>49</v>
      </c>
      <c r="K28479">
        <v>1</v>
      </c>
    </row>
    <row r="28480" spans="1:11" x14ac:dyDescent="0.25">
      <c r="A28480">
        <v>27818</v>
      </c>
      <c r="B28480" s="2">
        <v>4.8544679999999998</v>
      </c>
      <c r="C28480" s="3">
        <v>1567</v>
      </c>
      <c r="E28480" t="s">
        <v>5757</v>
      </c>
      <c r="F28480" s="4" t="s">
        <v>5642</v>
      </c>
      <c r="G28480" s="5">
        <v>1103</v>
      </c>
      <c r="H28480" s="6">
        <v>0.1223935</v>
      </c>
      <c r="I28480" s="7">
        <v>33.320999999999998</v>
      </c>
    </row>
    <row r="28481" spans="1:12" x14ac:dyDescent="0.25">
      <c r="A28481">
        <v>28463</v>
      </c>
      <c r="B28481" s="2">
        <v>4.8524839999999996</v>
      </c>
      <c r="C28481" s="3">
        <v>10204</v>
      </c>
      <c r="E28481" t="s">
        <v>5972</v>
      </c>
      <c r="F28481" s="4" t="s">
        <v>5642</v>
      </c>
      <c r="G28481" s="5">
        <v>7190</v>
      </c>
      <c r="H28481" s="6">
        <v>0.1137533</v>
      </c>
      <c r="I28481" s="7">
        <v>34.811999999999998</v>
      </c>
      <c r="J28481" s="2">
        <v>59</v>
      </c>
      <c r="K28481">
        <v>1</v>
      </c>
    </row>
    <row r="28482" spans="1:12" x14ac:dyDescent="0.25">
      <c r="A28482">
        <v>72125</v>
      </c>
      <c r="B28482" s="2">
        <v>4.8506049999999998</v>
      </c>
      <c r="C28482" s="3">
        <v>893</v>
      </c>
      <c r="D28482" s="4">
        <v>30780</v>
      </c>
      <c r="E28482" t="s">
        <v>921</v>
      </c>
      <c r="F28482" s="4" t="s">
        <v>13183</v>
      </c>
      <c r="G28482" s="5">
        <v>654</v>
      </c>
      <c r="H28482" s="6">
        <v>1.67939E-2</v>
      </c>
      <c r="I28482" s="7">
        <v>51.563000000000002</v>
      </c>
    </row>
    <row r="28483" spans="1:12" x14ac:dyDescent="0.25">
      <c r="A28483">
        <v>48701</v>
      </c>
      <c r="B28483" s="2">
        <v>4.8502270000000003</v>
      </c>
      <c r="C28483" s="3">
        <v>1333</v>
      </c>
      <c r="E28483" t="s">
        <v>2757</v>
      </c>
      <c r="F28483" s="4" t="s">
        <v>9106</v>
      </c>
      <c r="G28483" s="5">
        <v>921</v>
      </c>
      <c r="H28483" s="6">
        <v>5.9717699999999999E-2</v>
      </c>
      <c r="I28483" s="7">
        <v>44.140999999999998</v>
      </c>
    </row>
    <row r="28484" spans="1:12" x14ac:dyDescent="0.25">
      <c r="A28484">
        <v>72534</v>
      </c>
      <c r="B28484" s="2">
        <v>4.8497899999999996</v>
      </c>
      <c r="C28484" s="3">
        <v>1406</v>
      </c>
      <c r="D28484" s="4">
        <v>12900</v>
      </c>
      <c r="E28484" t="s">
        <v>13381</v>
      </c>
      <c r="F28484" s="4" t="s">
        <v>13183</v>
      </c>
      <c r="G28484" s="5">
        <v>906</v>
      </c>
      <c r="H28484" s="6">
        <v>6.6225199999999998E-2</v>
      </c>
      <c r="I28484" s="7">
        <v>43.015000000000001</v>
      </c>
    </row>
    <row r="28485" spans="1:12" x14ac:dyDescent="0.25">
      <c r="A28485">
        <v>10472</v>
      </c>
      <c r="B28485" s="2">
        <v>4.8393199999999998</v>
      </c>
      <c r="C28485" s="3">
        <v>69658</v>
      </c>
      <c r="D28485" s="4">
        <v>35620</v>
      </c>
      <c r="E28485" t="s">
        <v>1791</v>
      </c>
      <c r="F28485" s="4" t="s">
        <v>1280</v>
      </c>
      <c r="G28485" s="5">
        <v>42834</v>
      </c>
      <c r="H28485" s="6">
        <v>0.1164702</v>
      </c>
      <c r="I28485" s="7">
        <v>34.331000000000003</v>
      </c>
      <c r="J28485" s="2">
        <v>41.090899999999998</v>
      </c>
      <c r="K28485">
        <v>11</v>
      </c>
      <c r="L28485" s="2">
        <v>57.3</v>
      </c>
    </row>
    <row r="28486" spans="1:12" x14ac:dyDescent="0.25">
      <c r="A28486">
        <v>26050</v>
      </c>
      <c r="B28486" s="2">
        <v>4.8288349999999998</v>
      </c>
      <c r="C28486" s="3">
        <v>1328</v>
      </c>
      <c r="D28486" s="4">
        <v>48260</v>
      </c>
      <c r="E28486" t="s">
        <v>3164</v>
      </c>
      <c r="F28486" s="4" t="s">
        <v>5144</v>
      </c>
      <c r="G28486" s="5">
        <v>968</v>
      </c>
      <c r="H28486" s="6">
        <v>6.70795E-2</v>
      </c>
      <c r="I28486" s="7">
        <v>42.865000000000002</v>
      </c>
      <c r="J28486" s="2">
        <v>54</v>
      </c>
      <c r="K28486">
        <v>1</v>
      </c>
    </row>
    <row r="28487" spans="1:12" x14ac:dyDescent="0.25">
      <c r="A28487">
        <v>65463</v>
      </c>
      <c r="B28487" s="2">
        <v>4.828481</v>
      </c>
      <c r="C28487" s="3">
        <v>669</v>
      </c>
      <c r="D28487" s="4">
        <v>30060</v>
      </c>
      <c r="E28487" t="s">
        <v>7109</v>
      </c>
      <c r="F28487" s="4" t="s">
        <v>12102</v>
      </c>
      <c r="G28487" s="5">
        <v>513</v>
      </c>
      <c r="H28487" s="6">
        <v>2.1400800000000001E-2</v>
      </c>
      <c r="I28487" s="7">
        <v>50.758000000000003</v>
      </c>
    </row>
    <row r="28488" spans="1:12" x14ac:dyDescent="0.25">
      <c r="A28488">
        <v>64458</v>
      </c>
      <c r="B28488" s="2">
        <v>4.828328</v>
      </c>
      <c r="C28488" s="3">
        <v>135</v>
      </c>
      <c r="E28488" t="s">
        <v>43</v>
      </c>
      <c r="F28488" s="4" t="s">
        <v>12102</v>
      </c>
      <c r="G28488" s="5">
        <v>125</v>
      </c>
      <c r="H28488" s="6">
        <v>6.4000000000000001E-2</v>
      </c>
      <c r="I28488" s="7">
        <v>43.393000000000001</v>
      </c>
    </row>
    <row r="28489" spans="1:12" x14ac:dyDescent="0.25">
      <c r="A28489">
        <v>28651</v>
      </c>
      <c r="B28489" s="2">
        <v>4.827089</v>
      </c>
      <c r="C28489" s="3">
        <v>7252</v>
      </c>
      <c r="D28489" s="4">
        <v>35900</v>
      </c>
      <c r="E28489" t="s">
        <v>6051</v>
      </c>
      <c r="F28489" s="4" t="s">
        <v>5642</v>
      </c>
      <c r="G28489" s="5">
        <v>5053</v>
      </c>
      <c r="H28489" s="6">
        <v>7.1032799999999993E-2</v>
      </c>
      <c r="I28489" s="7">
        <v>42.174999999999997</v>
      </c>
      <c r="J28489" s="2">
        <v>63.5</v>
      </c>
      <c r="K28489">
        <v>2</v>
      </c>
    </row>
    <row r="28490" spans="1:12" x14ac:dyDescent="0.25">
      <c r="A28490">
        <v>32680</v>
      </c>
      <c r="B28490" s="2">
        <v>4.8241519999999998</v>
      </c>
      <c r="C28490" s="3">
        <v>9715</v>
      </c>
      <c r="E28490" t="s">
        <v>843</v>
      </c>
      <c r="F28490" s="4" t="s">
        <v>6689</v>
      </c>
      <c r="G28490" s="5">
        <v>7219</v>
      </c>
      <c r="H28490" s="6">
        <v>6.7728499999999997E-2</v>
      </c>
      <c r="I28490" s="7">
        <v>42.744</v>
      </c>
    </row>
    <row r="28491" spans="1:12" x14ac:dyDescent="0.25">
      <c r="A28491">
        <v>39097</v>
      </c>
      <c r="B28491" s="2">
        <v>4.8223260000000003</v>
      </c>
      <c r="C28491" s="3">
        <v>421</v>
      </c>
      <c r="E28491" t="s">
        <v>7752</v>
      </c>
      <c r="F28491" s="4" t="s">
        <v>7633</v>
      </c>
      <c r="G28491" s="5">
        <v>409</v>
      </c>
      <c r="H28491" s="6">
        <v>7.0904599999999998E-2</v>
      </c>
      <c r="I28491" s="7">
        <v>42.188000000000002</v>
      </c>
    </row>
    <row r="28492" spans="1:12" x14ac:dyDescent="0.25">
      <c r="A28492">
        <v>35031</v>
      </c>
      <c r="B28492" s="2">
        <v>4.8209410000000004</v>
      </c>
      <c r="C28492" s="3">
        <v>7939</v>
      </c>
      <c r="D28492" s="4">
        <v>13820</v>
      </c>
      <c r="E28492" t="s">
        <v>7033</v>
      </c>
      <c r="F28492" s="4" t="s">
        <v>7027</v>
      </c>
      <c r="G28492" s="5">
        <v>5379</v>
      </c>
      <c r="H28492" s="6">
        <v>7.7337799999999998E-2</v>
      </c>
      <c r="I28492" s="7">
        <v>41.070999999999998</v>
      </c>
      <c r="J28492" s="2">
        <v>68</v>
      </c>
      <c r="K28492">
        <v>1</v>
      </c>
    </row>
    <row r="28493" spans="1:12" x14ac:dyDescent="0.25">
      <c r="A28493">
        <v>31520</v>
      </c>
      <c r="B28493" s="2">
        <v>4.816154</v>
      </c>
      <c r="C28493" s="3">
        <v>22149</v>
      </c>
      <c r="D28493" s="4">
        <v>15260</v>
      </c>
      <c r="E28493" t="s">
        <v>718</v>
      </c>
      <c r="F28493" s="4" t="s">
        <v>6363</v>
      </c>
      <c r="G28493" s="5">
        <v>14621</v>
      </c>
      <c r="H28493" s="6">
        <v>0.1307024</v>
      </c>
      <c r="I28493" s="7">
        <v>31.847999999999999</v>
      </c>
      <c r="J28493" s="2">
        <v>59.25</v>
      </c>
      <c r="K28493">
        <v>4</v>
      </c>
    </row>
    <row r="28494" spans="1:12" x14ac:dyDescent="0.25">
      <c r="A28494">
        <v>65766</v>
      </c>
      <c r="B28494" s="2">
        <v>4.8126340000000001</v>
      </c>
      <c r="C28494" s="3">
        <v>136</v>
      </c>
      <c r="E28494" t="s">
        <v>12483</v>
      </c>
      <c r="F28494" s="4" t="s">
        <v>12102</v>
      </c>
      <c r="G28494" s="5">
        <v>86</v>
      </c>
      <c r="H28494" s="6">
        <v>5.8139499999999997E-2</v>
      </c>
      <c r="I28494" s="7">
        <v>44.375</v>
      </c>
    </row>
    <row r="28495" spans="1:12" x14ac:dyDescent="0.25">
      <c r="A28495">
        <v>4777</v>
      </c>
      <c r="B28495" s="2">
        <v>4.8125460000000002</v>
      </c>
      <c r="C28495" s="3">
        <v>418</v>
      </c>
      <c r="D28495" s="4">
        <v>12620</v>
      </c>
      <c r="E28495" t="s">
        <v>966</v>
      </c>
      <c r="F28495" s="4" t="s">
        <v>701</v>
      </c>
      <c r="G28495" s="5">
        <v>277</v>
      </c>
      <c r="H28495" s="6">
        <v>8.6330900000000002E-2</v>
      </c>
      <c r="I28495" s="7">
        <v>39.5</v>
      </c>
    </row>
    <row r="28496" spans="1:12" x14ac:dyDescent="0.25">
      <c r="A28496">
        <v>56516</v>
      </c>
      <c r="B28496" s="2">
        <v>4.8124399999999996</v>
      </c>
      <c r="C28496" s="3">
        <v>246</v>
      </c>
      <c r="E28496" t="s">
        <v>10769</v>
      </c>
      <c r="F28496" s="4" t="s">
        <v>10428</v>
      </c>
      <c r="G28496" s="5">
        <v>162</v>
      </c>
      <c r="H28496" s="6">
        <v>6.1728400000000003E-2</v>
      </c>
      <c r="I28496" s="7">
        <v>43.75</v>
      </c>
    </row>
    <row r="28497" spans="1:11" x14ac:dyDescent="0.25">
      <c r="A28497">
        <v>60432</v>
      </c>
      <c r="B28497" s="2">
        <v>4.8095400000000001</v>
      </c>
      <c r="C28497" s="3">
        <v>21243</v>
      </c>
      <c r="D28497" s="4">
        <v>16980</v>
      </c>
      <c r="E28497" t="s">
        <v>11300</v>
      </c>
      <c r="F28497" s="4" t="s">
        <v>11490</v>
      </c>
      <c r="G28497" s="5">
        <v>11963</v>
      </c>
      <c r="H28497" s="6">
        <v>7.9578700000000002E-2</v>
      </c>
      <c r="I28497" s="7">
        <v>40.664999999999999</v>
      </c>
    </row>
    <row r="28498" spans="1:11" x14ac:dyDescent="0.25">
      <c r="A28498">
        <v>24870</v>
      </c>
      <c r="B28498" s="2">
        <v>4.8061939999999996</v>
      </c>
      <c r="C28498" s="3">
        <v>2773</v>
      </c>
      <c r="E28498" t="s">
        <v>5188</v>
      </c>
      <c r="F28498" s="4" t="s">
        <v>5144</v>
      </c>
      <c r="G28498" s="5">
        <v>2016</v>
      </c>
      <c r="H28498" s="6">
        <v>7.7381000000000005E-2</v>
      </c>
      <c r="I28498" s="7">
        <v>41.042000000000002</v>
      </c>
      <c r="J28498" s="2">
        <v>43</v>
      </c>
      <c r="K28498">
        <v>1</v>
      </c>
    </row>
    <row r="28499" spans="1:11" x14ac:dyDescent="0.25">
      <c r="A28499">
        <v>28434</v>
      </c>
      <c r="B28499" s="2">
        <v>4.8054139999999999</v>
      </c>
      <c r="C28499" s="3">
        <v>1560</v>
      </c>
      <c r="E28499" t="s">
        <v>5954</v>
      </c>
      <c r="F28499" s="4" t="s">
        <v>5642</v>
      </c>
      <c r="G28499" s="5">
        <v>1243</v>
      </c>
      <c r="H28499" s="6">
        <v>0.1310289</v>
      </c>
      <c r="I28499" s="7">
        <v>31.75</v>
      </c>
    </row>
    <row r="28500" spans="1:11" x14ac:dyDescent="0.25">
      <c r="A28500">
        <v>71417</v>
      </c>
      <c r="B28500" s="2">
        <v>4.8044140000000004</v>
      </c>
      <c r="C28500" s="3">
        <v>4414</v>
      </c>
      <c r="D28500" s="4">
        <v>10780</v>
      </c>
      <c r="E28500" t="s">
        <v>5675</v>
      </c>
      <c r="F28500" s="4" t="s">
        <v>12927</v>
      </c>
      <c r="G28500" s="5">
        <v>2934</v>
      </c>
      <c r="H28500" s="6">
        <v>0.11959110000000001</v>
      </c>
      <c r="I28500" s="7">
        <v>33.723999999999997</v>
      </c>
    </row>
    <row r="28501" spans="1:11" x14ac:dyDescent="0.25">
      <c r="A28501">
        <v>47983</v>
      </c>
      <c r="B28501" s="2">
        <v>4.8036700000000003</v>
      </c>
      <c r="C28501" s="3">
        <v>254</v>
      </c>
      <c r="D28501" s="4">
        <v>29200</v>
      </c>
      <c r="E28501" t="s">
        <v>9101</v>
      </c>
      <c r="F28501" s="4" t="s">
        <v>8800</v>
      </c>
      <c r="G28501" s="5">
        <v>171</v>
      </c>
      <c r="H28501" s="6">
        <v>4.0935699999999998E-2</v>
      </c>
      <c r="I28501" s="7">
        <v>47.313000000000002</v>
      </c>
    </row>
    <row r="28502" spans="1:11" x14ac:dyDescent="0.25">
      <c r="A28502">
        <v>37387</v>
      </c>
      <c r="B28502" s="2">
        <v>4.8030119999999998</v>
      </c>
      <c r="C28502" s="3">
        <v>3477</v>
      </c>
      <c r="E28502" t="s">
        <v>7444</v>
      </c>
      <c r="F28502" s="4" t="s">
        <v>7348</v>
      </c>
      <c r="G28502" s="5">
        <v>2576</v>
      </c>
      <c r="H28502" s="6">
        <v>0.1140861</v>
      </c>
      <c r="I28502" s="7">
        <v>34.671999999999997</v>
      </c>
    </row>
    <row r="28503" spans="1:11" x14ac:dyDescent="0.25">
      <c r="A28503">
        <v>65567</v>
      </c>
      <c r="B28503" s="2">
        <v>4.8021669999999999</v>
      </c>
      <c r="C28503" s="3">
        <v>1411</v>
      </c>
      <c r="D28503" s="4">
        <v>30060</v>
      </c>
      <c r="E28503" t="s">
        <v>12423</v>
      </c>
      <c r="F28503" s="4" t="s">
        <v>12102</v>
      </c>
      <c r="G28503" s="5">
        <v>953</v>
      </c>
      <c r="H28503" s="6">
        <v>0.1247379</v>
      </c>
      <c r="I28503" s="7">
        <v>32.829000000000001</v>
      </c>
    </row>
    <row r="28504" spans="1:11" x14ac:dyDescent="0.25">
      <c r="A28504">
        <v>48748</v>
      </c>
      <c r="B28504" s="2">
        <v>4.8015759999999998</v>
      </c>
      <c r="C28504" s="3">
        <v>1847</v>
      </c>
      <c r="E28504" t="s">
        <v>9253</v>
      </c>
      <c r="F28504" s="4" t="s">
        <v>9106</v>
      </c>
      <c r="G28504" s="5">
        <v>1518</v>
      </c>
      <c r="H28504" s="6">
        <v>6.3899899999999996E-2</v>
      </c>
      <c r="I28504" s="7">
        <v>43.332999999999998</v>
      </c>
      <c r="J28504" s="2">
        <v>39</v>
      </c>
      <c r="K28504">
        <v>1</v>
      </c>
    </row>
    <row r="28505" spans="1:11" x14ac:dyDescent="0.25">
      <c r="A28505">
        <v>36553</v>
      </c>
      <c r="B28505" s="2">
        <v>4.8006209999999996</v>
      </c>
      <c r="C28505" s="3">
        <v>3836</v>
      </c>
      <c r="E28505" t="s">
        <v>6816</v>
      </c>
      <c r="F28505" s="4" t="s">
        <v>7027</v>
      </c>
      <c r="G28505" s="5">
        <v>2464</v>
      </c>
      <c r="H28505" s="6">
        <v>6.0446199999999999E-2</v>
      </c>
      <c r="I28505" s="7">
        <v>43.923999999999999</v>
      </c>
    </row>
    <row r="28506" spans="1:11" x14ac:dyDescent="0.25">
      <c r="A28506">
        <v>67364</v>
      </c>
      <c r="B28506" s="2">
        <v>4.7999749999999999</v>
      </c>
      <c r="C28506" s="3">
        <v>365</v>
      </c>
      <c r="D28506" s="4">
        <v>17700</v>
      </c>
      <c r="E28506" t="s">
        <v>4770</v>
      </c>
      <c r="F28506" s="4" t="s">
        <v>12494</v>
      </c>
      <c r="G28506" s="5">
        <v>231</v>
      </c>
      <c r="H28506" s="6">
        <v>0.1125541</v>
      </c>
      <c r="I28506" s="7">
        <v>34.917000000000002</v>
      </c>
    </row>
    <row r="28507" spans="1:11" x14ac:dyDescent="0.25">
      <c r="A28507">
        <v>66714</v>
      </c>
      <c r="B28507" s="2">
        <v>4.7998859999999999</v>
      </c>
      <c r="C28507" s="3">
        <v>173</v>
      </c>
      <c r="E28507" t="s">
        <v>4367</v>
      </c>
      <c r="F28507" s="4" t="s">
        <v>12494</v>
      </c>
      <c r="G28507" s="5">
        <v>138</v>
      </c>
      <c r="H28507" s="6">
        <v>1.43885E-2</v>
      </c>
      <c r="I28507" s="7">
        <v>51.875</v>
      </c>
    </row>
    <row r="28508" spans="1:11" x14ac:dyDescent="0.25">
      <c r="A28508">
        <v>32448</v>
      </c>
      <c r="B28508" s="2">
        <v>4.7983520000000004</v>
      </c>
      <c r="C28508" s="3">
        <v>8805</v>
      </c>
      <c r="E28508" t="s">
        <v>3104</v>
      </c>
      <c r="F28508" s="4" t="s">
        <v>6689</v>
      </c>
      <c r="G28508" s="5">
        <v>6269</v>
      </c>
      <c r="H28508" s="6">
        <v>0.1178628</v>
      </c>
      <c r="I28508" s="7">
        <v>33.985999999999997</v>
      </c>
    </row>
    <row r="28509" spans="1:11" x14ac:dyDescent="0.25">
      <c r="A28509">
        <v>31031</v>
      </c>
      <c r="B28509" s="2">
        <v>4.7958800000000004</v>
      </c>
      <c r="C28509" s="3">
        <v>5965</v>
      </c>
      <c r="E28509" t="s">
        <v>3914</v>
      </c>
      <c r="F28509" s="4" t="s">
        <v>6363</v>
      </c>
      <c r="G28509" s="5">
        <v>4060</v>
      </c>
      <c r="H28509" s="6">
        <v>6.2546199999999996E-2</v>
      </c>
      <c r="I28509" s="7">
        <v>43.542000000000002</v>
      </c>
    </row>
    <row r="28510" spans="1:11" x14ac:dyDescent="0.25">
      <c r="A28510">
        <v>43842</v>
      </c>
      <c r="B28510" s="2">
        <v>4.7948680000000001</v>
      </c>
      <c r="C28510" s="3">
        <v>238</v>
      </c>
      <c r="D28510" s="4">
        <v>49780</v>
      </c>
      <c r="E28510" t="s">
        <v>8457</v>
      </c>
      <c r="F28510" s="4" t="s">
        <v>8295</v>
      </c>
      <c r="G28510" s="5">
        <v>172</v>
      </c>
      <c r="H28510" s="6">
        <v>0</v>
      </c>
      <c r="I28510" s="7">
        <v>54.344999999999999</v>
      </c>
    </row>
    <row r="28511" spans="1:11" x14ac:dyDescent="0.25">
      <c r="A28511">
        <v>71749</v>
      </c>
      <c r="B28511" s="2">
        <v>4.7944589999999998</v>
      </c>
      <c r="C28511" s="3">
        <v>2328</v>
      </c>
      <c r="D28511" s="4">
        <v>20980</v>
      </c>
      <c r="E28511" t="s">
        <v>6679</v>
      </c>
      <c r="F28511" s="4" t="s">
        <v>13183</v>
      </c>
      <c r="G28511" s="5">
        <v>1539</v>
      </c>
      <c r="H28511" s="6">
        <v>9.2267699999999994E-2</v>
      </c>
      <c r="I28511" s="7">
        <v>38.398000000000003</v>
      </c>
    </row>
    <row r="28512" spans="1:11" x14ac:dyDescent="0.25">
      <c r="A28512">
        <v>58357</v>
      </c>
      <c r="B28512" s="2">
        <v>4.7940469999999999</v>
      </c>
      <c r="C28512" s="3">
        <v>386</v>
      </c>
      <c r="E28512" t="s">
        <v>11145</v>
      </c>
      <c r="F28512" s="4" t="s">
        <v>11069</v>
      </c>
      <c r="G28512" s="5">
        <v>181</v>
      </c>
      <c r="H28512" s="6">
        <v>9.8901100000000006E-2</v>
      </c>
      <c r="I28512" s="7">
        <v>37.25</v>
      </c>
    </row>
    <row r="28513" spans="1:11" x14ac:dyDescent="0.25">
      <c r="A28513">
        <v>38850</v>
      </c>
      <c r="B28513" s="2">
        <v>4.7935689999999997</v>
      </c>
      <c r="C28513" s="3">
        <v>2888</v>
      </c>
      <c r="E28513" t="s">
        <v>7703</v>
      </c>
      <c r="F28513" s="4" t="s">
        <v>7633</v>
      </c>
      <c r="G28513" s="5">
        <v>1815</v>
      </c>
      <c r="H28513" s="6">
        <v>8.1497799999999995E-2</v>
      </c>
      <c r="I28513" s="7">
        <v>40.234000000000002</v>
      </c>
    </row>
    <row r="28514" spans="1:11" x14ac:dyDescent="0.25">
      <c r="A28514">
        <v>74521</v>
      </c>
      <c r="B28514" s="2">
        <v>4.7931039999999996</v>
      </c>
      <c r="C28514" s="3">
        <v>160</v>
      </c>
      <c r="E28514" t="s">
        <v>465</v>
      </c>
      <c r="F28514" s="4" t="s">
        <v>13462</v>
      </c>
      <c r="G28514" s="5">
        <v>116</v>
      </c>
      <c r="H28514" s="6">
        <v>6.8376099999999995E-2</v>
      </c>
      <c r="I28514" s="7">
        <v>42.5</v>
      </c>
    </row>
    <row r="28515" spans="1:11" x14ac:dyDescent="0.25">
      <c r="A28515">
        <v>37807</v>
      </c>
      <c r="B28515" s="2">
        <v>4.7915200000000002</v>
      </c>
      <c r="C28515" s="3">
        <v>9904</v>
      </c>
      <c r="D28515" s="4">
        <v>28940</v>
      </c>
      <c r="E28515" t="s">
        <v>7496</v>
      </c>
      <c r="F28515" s="4" t="s">
        <v>7348</v>
      </c>
      <c r="G28515" s="5">
        <v>6502</v>
      </c>
      <c r="H28515" s="6">
        <v>9.0881100000000006E-2</v>
      </c>
      <c r="I28515" s="7">
        <v>38.6</v>
      </c>
      <c r="J28515" s="2">
        <v>54</v>
      </c>
      <c r="K28515">
        <v>1</v>
      </c>
    </row>
    <row r="28516" spans="1:11" x14ac:dyDescent="0.25">
      <c r="A28516">
        <v>65656</v>
      </c>
      <c r="B28516" s="2">
        <v>4.7891750000000002</v>
      </c>
      <c r="C28516" s="3">
        <v>4491</v>
      </c>
      <c r="D28516" s="4">
        <v>14700</v>
      </c>
      <c r="E28516" t="s">
        <v>4553</v>
      </c>
      <c r="F28516" s="4" t="s">
        <v>12102</v>
      </c>
      <c r="G28516" s="5">
        <v>3301</v>
      </c>
      <c r="H28516" s="6">
        <v>8.0278699999999995E-2</v>
      </c>
      <c r="I28516" s="7">
        <v>40.426000000000002</v>
      </c>
      <c r="J28516" s="2">
        <v>75</v>
      </c>
      <c r="K28516">
        <v>1</v>
      </c>
    </row>
    <row r="28517" spans="1:11" x14ac:dyDescent="0.25">
      <c r="A28517">
        <v>87016</v>
      </c>
      <c r="B28517" s="2">
        <v>4.7877479999999997</v>
      </c>
      <c r="C28517" s="3">
        <v>3621</v>
      </c>
      <c r="D28517" s="4">
        <v>10740</v>
      </c>
      <c r="E28517" t="s">
        <v>15134</v>
      </c>
      <c r="F28517" s="4" t="s">
        <v>15124</v>
      </c>
      <c r="G28517" s="5">
        <v>2664</v>
      </c>
      <c r="H28517" s="6">
        <v>0.1036036</v>
      </c>
      <c r="I28517" s="7">
        <v>36.386000000000003</v>
      </c>
    </row>
    <row r="28518" spans="1:11" x14ac:dyDescent="0.25">
      <c r="A28518">
        <v>41635</v>
      </c>
      <c r="B28518" s="2">
        <v>4.7865380000000002</v>
      </c>
      <c r="C28518" s="3">
        <v>3171</v>
      </c>
      <c r="E28518" t="s">
        <v>8108</v>
      </c>
      <c r="F28518" s="4" t="s">
        <v>7883</v>
      </c>
      <c r="G28518" s="5">
        <v>2401</v>
      </c>
      <c r="H28518" s="6">
        <v>0.1441066</v>
      </c>
      <c r="I28518" s="7">
        <v>29.382999999999999</v>
      </c>
    </row>
    <row r="28519" spans="1:11" x14ac:dyDescent="0.25">
      <c r="A28519">
        <v>93550</v>
      </c>
      <c r="B28519" s="2">
        <v>4.7765110000000002</v>
      </c>
      <c r="C28519" s="3">
        <v>74203</v>
      </c>
      <c r="D28519" s="4">
        <v>31080</v>
      </c>
      <c r="E28519" t="s">
        <v>6958</v>
      </c>
      <c r="F28519" s="4" t="s">
        <v>15368</v>
      </c>
      <c r="G28519" s="5">
        <v>39502</v>
      </c>
      <c r="H28519" s="6">
        <v>8.9436199999999993E-2</v>
      </c>
      <c r="I28519" s="7">
        <v>38.83</v>
      </c>
      <c r="J28519" s="2">
        <v>45.428600000000003</v>
      </c>
      <c r="K28519">
        <v>7</v>
      </c>
    </row>
    <row r="28520" spans="1:11" x14ac:dyDescent="0.25">
      <c r="A28520">
        <v>48816</v>
      </c>
      <c r="B28520" s="2">
        <v>4.7670459999999997</v>
      </c>
      <c r="C28520" s="3">
        <v>82</v>
      </c>
      <c r="D28520" s="4">
        <v>19820</v>
      </c>
      <c r="E28520" t="s">
        <v>9271</v>
      </c>
      <c r="F28520" s="4" t="s">
        <v>9106</v>
      </c>
      <c r="G28520" s="5">
        <v>54</v>
      </c>
      <c r="H28520" s="6">
        <v>7.4074100000000004E-2</v>
      </c>
      <c r="I28520" s="7">
        <v>41.476999999999997</v>
      </c>
    </row>
    <row r="28521" spans="1:11" x14ac:dyDescent="0.25">
      <c r="A28521">
        <v>25243</v>
      </c>
      <c r="B28521" s="2">
        <v>4.7669189999999997</v>
      </c>
      <c r="C28521" s="3">
        <v>686</v>
      </c>
      <c r="E28521" t="s">
        <v>5311</v>
      </c>
      <c r="F28521" s="4" t="s">
        <v>5144</v>
      </c>
      <c r="G28521" s="5">
        <v>476</v>
      </c>
      <c r="H28521" s="6">
        <v>1.89076E-2</v>
      </c>
      <c r="I28521" s="7">
        <v>51</v>
      </c>
    </row>
    <row r="28522" spans="1:11" x14ac:dyDescent="0.25">
      <c r="A28522">
        <v>31623</v>
      </c>
      <c r="B28522" s="2">
        <v>4.7667780000000004</v>
      </c>
      <c r="C28522" s="3">
        <v>151</v>
      </c>
      <c r="E28522" t="s">
        <v>2363</v>
      </c>
      <c r="F28522" s="4" t="s">
        <v>6363</v>
      </c>
      <c r="G28522" s="5">
        <v>105</v>
      </c>
      <c r="H28522" s="6">
        <v>2.8301900000000001E-2</v>
      </c>
      <c r="I28522" s="7">
        <v>49.375</v>
      </c>
    </row>
    <row r="28523" spans="1:11" x14ac:dyDescent="0.25">
      <c r="A28523">
        <v>72039</v>
      </c>
      <c r="B28523" s="2">
        <v>4.7663399999999996</v>
      </c>
      <c r="C28523" s="3">
        <v>2492</v>
      </c>
      <c r="E28523" t="s">
        <v>4050</v>
      </c>
      <c r="F28523" s="4" t="s">
        <v>13183</v>
      </c>
      <c r="G28523" s="5">
        <v>1723</v>
      </c>
      <c r="H28523" s="6">
        <v>7.7146199999999998E-2</v>
      </c>
      <c r="I28523" s="7">
        <v>40.917000000000002</v>
      </c>
      <c r="J28523" s="2">
        <v>70</v>
      </c>
      <c r="K28523">
        <v>1</v>
      </c>
    </row>
    <row r="28524" spans="1:11" x14ac:dyDescent="0.25">
      <c r="A28524">
        <v>70541</v>
      </c>
      <c r="B28524" s="2">
        <v>4.765854</v>
      </c>
      <c r="C28524" s="3">
        <v>442</v>
      </c>
      <c r="D28524" s="4">
        <v>36660</v>
      </c>
      <c r="E28524" t="s">
        <v>13014</v>
      </c>
      <c r="F28524" s="4" t="s">
        <v>12927</v>
      </c>
      <c r="G28524" s="5">
        <v>310</v>
      </c>
      <c r="H28524" s="6">
        <v>0.12580649999999999</v>
      </c>
      <c r="I28524" s="7">
        <v>32.5</v>
      </c>
    </row>
    <row r="28525" spans="1:11" x14ac:dyDescent="0.25">
      <c r="A28525">
        <v>24230</v>
      </c>
      <c r="B28525" s="2">
        <v>4.7642530000000001</v>
      </c>
      <c r="C28525" s="3">
        <v>9279</v>
      </c>
      <c r="D28525" s="4">
        <v>13720</v>
      </c>
      <c r="E28525" t="s">
        <v>5006</v>
      </c>
      <c r="F28525" s="4" t="s">
        <v>4335</v>
      </c>
      <c r="G28525" s="5">
        <v>6382</v>
      </c>
      <c r="H28525" s="6">
        <v>7.1596400000000004E-2</v>
      </c>
      <c r="I28525" s="7">
        <v>41.863</v>
      </c>
      <c r="J28525" s="2">
        <v>64.5</v>
      </c>
      <c r="K28525">
        <v>2</v>
      </c>
    </row>
    <row r="28526" spans="1:11" x14ac:dyDescent="0.25">
      <c r="A28526">
        <v>45741</v>
      </c>
      <c r="B28526" s="2">
        <v>4.7625609999999998</v>
      </c>
      <c r="C28526" s="3">
        <v>998</v>
      </c>
      <c r="E28526" t="s">
        <v>8741</v>
      </c>
      <c r="F28526" s="4" t="s">
        <v>8295</v>
      </c>
      <c r="G28526" s="5">
        <v>689</v>
      </c>
      <c r="H28526" s="6">
        <v>1.45138E-2</v>
      </c>
      <c r="I28526" s="7">
        <v>51.725999999999999</v>
      </c>
    </row>
    <row r="28527" spans="1:11" x14ac:dyDescent="0.25">
      <c r="A28527">
        <v>41630</v>
      </c>
      <c r="B28527" s="2">
        <v>4.762181</v>
      </c>
      <c r="C28527" s="3">
        <v>1350</v>
      </c>
      <c r="E28527" t="s">
        <v>3194</v>
      </c>
      <c r="F28527" s="4" t="s">
        <v>7883</v>
      </c>
      <c r="G28527" s="5">
        <v>896</v>
      </c>
      <c r="H28527" s="6">
        <v>0.1116071</v>
      </c>
      <c r="I28527" s="7">
        <v>34.942999999999998</v>
      </c>
    </row>
    <row r="28528" spans="1:11" x14ac:dyDescent="0.25">
      <c r="A28528">
        <v>30222</v>
      </c>
      <c r="B28528" s="2">
        <v>4.7612040000000002</v>
      </c>
      <c r="C28528" s="3">
        <v>4217</v>
      </c>
      <c r="D28528" s="4">
        <v>12060</v>
      </c>
      <c r="E28528" t="s">
        <v>481</v>
      </c>
      <c r="F28528" s="4" t="s">
        <v>6363</v>
      </c>
      <c r="G28528" s="5">
        <v>3174</v>
      </c>
      <c r="H28528" s="6">
        <v>5.5433099999999999E-2</v>
      </c>
      <c r="I28528" s="7">
        <v>44.643000000000001</v>
      </c>
    </row>
    <row r="28529" spans="1:12" x14ac:dyDescent="0.25">
      <c r="A28529">
        <v>43939</v>
      </c>
      <c r="B28529" s="2">
        <v>4.7603499999999999</v>
      </c>
      <c r="C28529" s="3">
        <v>593</v>
      </c>
      <c r="D28529" s="4">
        <v>48260</v>
      </c>
      <c r="E28529" t="s">
        <v>3243</v>
      </c>
      <c r="F28529" s="4" t="s">
        <v>8295</v>
      </c>
      <c r="G28529" s="5">
        <v>393</v>
      </c>
      <c r="H28529" s="6">
        <v>0.106599</v>
      </c>
      <c r="I28529" s="7">
        <v>35.795000000000002</v>
      </c>
      <c r="J28529" s="2">
        <v>42</v>
      </c>
      <c r="K28529">
        <v>1</v>
      </c>
    </row>
    <row r="28530" spans="1:12" x14ac:dyDescent="0.25">
      <c r="A28530">
        <v>24945</v>
      </c>
      <c r="B28530" s="2">
        <v>4.7601800000000001</v>
      </c>
      <c r="C28530" s="3">
        <v>455</v>
      </c>
      <c r="E28530" t="s">
        <v>481</v>
      </c>
      <c r="F28530" s="4" t="s">
        <v>5144</v>
      </c>
      <c r="G28530" s="5">
        <v>317</v>
      </c>
      <c r="H28530" s="6">
        <v>0.14150940000000001</v>
      </c>
      <c r="I28530" s="7">
        <v>29.756</v>
      </c>
      <c r="J28530" s="2">
        <v>69</v>
      </c>
      <c r="K28530">
        <v>1</v>
      </c>
    </row>
    <row r="28531" spans="1:12" x14ac:dyDescent="0.25">
      <c r="A28531">
        <v>86432</v>
      </c>
      <c r="B28531" s="2">
        <v>4.7595049999999999</v>
      </c>
      <c r="C28531" s="3">
        <v>3635</v>
      </c>
      <c r="D28531" s="4">
        <v>29420</v>
      </c>
      <c r="E28531" t="s">
        <v>14396</v>
      </c>
      <c r="F28531" s="4" t="s">
        <v>14962</v>
      </c>
      <c r="G28531" s="5">
        <v>2494</v>
      </c>
      <c r="H28531" s="6">
        <v>7.9759499999999997E-2</v>
      </c>
      <c r="I28531" s="7">
        <v>40.423999999999999</v>
      </c>
    </row>
    <row r="28532" spans="1:12" x14ac:dyDescent="0.25">
      <c r="A28532">
        <v>70426</v>
      </c>
      <c r="B28532" s="2">
        <v>4.7578490000000002</v>
      </c>
      <c r="C28532" s="3">
        <v>6486</v>
      </c>
      <c r="D28532" s="4">
        <v>14220</v>
      </c>
      <c r="E28532" t="s">
        <v>12982</v>
      </c>
      <c r="F28532" s="4" t="s">
        <v>12927</v>
      </c>
      <c r="G28532" s="5">
        <v>4421</v>
      </c>
      <c r="H28532" s="6">
        <v>7.3286599999999993E-2</v>
      </c>
      <c r="I28532" s="7">
        <v>41.540999999999997</v>
      </c>
    </row>
    <row r="28533" spans="1:12" x14ac:dyDescent="0.25">
      <c r="A28533">
        <v>38318</v>
      </c>
      <c r="B28533" s="2">
        <v>4.7567149999999998</v>
      </c>
      <c r="C28533" s="3">
        <v>375</v>
      </c>
      <c r="E28533" t="s">
        <v>3014</v>
      </c>
      <c r="F28533" s="4" t="s">
        <v>7348</v>
      </c>
      <c r="G28533" s="5">
        <v>317</v>
      </c>
      <c r="H28533" s="6">
        <v>0.13564670000000001</v>
      </c>
      <c r="I28533" s="7">
        <v>30.763999999999999</v>
      </c>
    </row>
    <row r="28534" spans="1:12" x14ac:dyDescent="0.25">
      <c r="A28534">
        <v>77587</v>
      </c>
      <c r="B28534" s="2">
        <v>4.7544050000000002</v>
      </c>
      <c r="C28534" s="3">
        <v>17052</v>
      </c>
      <c r="D28534" s="4">
        <v>26420</v>
      </c>
      <c r="E28534" t="s">
        <v>14090</v>
      </c>
      <c r="F28534" s="4" t="s">
        <v>13752</v>
      </c>
      <c r="G28534" s="5">
        <v>9326</v>
      </c>
      <c r="H28534" s="6">
        <v>6.87252E-2</v>
      </c>
      <c r="I28534" s="7">
        <v>42.32</v>
      </c>
      <c r="J28534" s="2">
        <v>27</v>
      </c>
      <c r="K28534">
        <v>1</v>
      </c>
    </row>
    <row r="28535" spans="1:12" x14ac:dyDescent="0.25">
      <c r="A28535">
        <v>38487</v>
      </c>
      <c r="B28535" s="2">
        <v>4.7520030000000002</v>
      </c>
      <c r="C28535" s="3">
        <v>1200</v>
      </c>
      <c r="D28535" s="4">
        <v>34980</v>
      </c>
      <c r="E28535" t="s">
        <v>3832</v>
      </c>
      <c r="F28535" s="4" t="s">
        <v>7348</v>
      </c>
      <c r="G28535" s="5">
        <v>708</v>
      </c>
      <c r="H28535" s="6">
        <v>0.13258110000000001</v>
      </c>
      <c r="I28535" s="7">
        <v>31.282</v>
      </c>
    </row>
    <row r="28536" spans="1:12" x14ac:dyDescent="0.25">
      <c r="A28536">
        <v>31743</v>
      </c>
      <c r="B28536" s="2">
        <v>4.7517440000000004</v>
      </c>
      <c r="C28536" s="3">
        <v>566</v>
      </c>
      <c r="D28536" s="4">
        <v>11140</v>
      </c>
      <c r="E28536" t="s">
        <v>6654</v>
      </c>
      <c r="F28536" s="4" t="s">
        <v>6363</v>
      </c>
      <c r="G28536" s="5">
        <v>367</v>
      </c>
      <c r="H28536" s="6">
        <v>0.13351499999999999</v>
      </c>
      <c r="I28536" s="7">
        <v>31.114999999999998</v>
      </c>
    </row>
    <row r="28537" spans="1:12" x14ac:dyDescent="0.25">
      <c r="A28537">
        <v>45660</v>
      </c>
      <c r="B28537" s="2">
        <v>4.7503159999999998</v>
      </c>
      <c r="C28537" s="3">
        <v>8399</v>
      </c>
      <c r="E28537" t="s">
        <v>8717</v>
      </c>
      <c r="F28537" s="4" t="s">
        <v>8295</v>
      </c>
      <c r="G28537" s="5">
        <v>5594</v>
      </c>
      <c r="H28537" s="6">
        <v>8.88293E-2</v>
      </c>
      <c r="I28537" s="7">
        <v>38.834000000000003</v>
      </c>
    </row>
    <row r="28538" spans="1:12" x14ac:dyDescent="0.25">
      <c r="A28538">
        <v>62292</v>
      </c>
      <c r="B28538" s="2">
        <v>4.748856</v>
      </c>
      <c r="C28538" s="3">
        <v>702</v>
      </c>
      <c r="E28538" t="s">
        <v>11922</v>
      </c>
      <c r="F28538" s="4" t="s">
        <v>11490</v>
      </c>
      <c r="G28538" s="5">
        <v>500</v>
      </c>
      <c r="H28538" s="6">
        <v>4.5908200000000003E-2</v>
      </c>
      <c r="I28538" s="7">
        <v>46.25</v>
      </c>
    </row>
    <row r="28539" spans="1:12" x14ac:dyDescent="0.25">
      <c r="A28539">
        <v>49255</v>
      </c>
      <c r="B28539" s="2">
        <v>4.7484729999999997</v>
      </c>
      <c r="C28539" s="3">
        <v>1871</v>
      </c>
      <c r="D28539" s="4">
        <v>17740</v>
      </c>
      <c r="E28539" t="s">
        <v>2277</v>
      </c>
      <c r="F28539" s="4" t="s">
        <v>9106</v>
      </c>
      <c r="G28539" s="5">
        <v>1095</v>
      </c>
      <c r="H28539" s="6">
        <v>5.6569300000000003E-2</v>
      </c>
      <c r="I28539" s="7">
        <v>44.405000000000001</v>
      </c>
    </row>
    <row r="28540" spans="1:12" x14ac:dyDescent="0.25">
      <c r="A28540">
        <v>44102</v>
      </c>
      <c r="B28540" s="2">
        <v>4.7415139999999996</v>
      </c>
      <c r="C28540" s="3">
        <v>42792</v>
      </c>
      <c r="D28540" s="4">
        <v>17460</v>
      </c>
      <c r="E28540" t="s">
        <v>2480</v>
      </c>
      <c r="F28540" s="4" t="s">
        <v>8295</v>
      </c>
      <c r="G28540" s="5">
        <v>27979</v>
      </c>
      <c r="H28540" s="6">
        <v>0.1433218</v>
      </c>
      <c r="I28540" s="7">
        <v>29.407</v>
      </c>
      <c r="J28540" s="2">
        <v>50.4</v>
      </c>
      <c r="K28540">
        <v>30</v>
      </c>
      <c r="L28540" s="2">
        <v>93.8</v>
      </c>
    </row>
    <row r="28541" spans="1:12" x14ac:dyDescent="0.25">
      <c r="A28541">
        <v>42647</v>
      </c>
      <c r="B28541" s="2">
        <v>4.7341530000000001</v>
      </c>
      <c r="C28541" s="3">
        <v>3795</v>
      </c>
      <c r="E28541" t="s">
        <v>8272</v>
      </c>
      <c r="F28541" s="4" t="s">
        <v>7883</v>
      </c>
      <c r="G28541" s="5">
        <v>2780</v>
      </c>
      <c r="H28541" s="6">
        <v>0.12117940000000001</v>
      </c>
      <c r="I28541" s="7">
        <v>33.22</v>
      </c>
    </row>
    <row r="28542" spans="1:12" x14ac:dyDescent="0.25">
      <c r="A28542">
        <v>72040</v>
      </c>
      <c r="B28542" s="2">
        <v>4.7329869999999996</v>
      </c>
      <c r="C28542" s="3">
        <v>2944</v>
      </c>
      <c r="E28542" t="s">
        <v>12178</v>
      </c>
      <c r="F28542" s="4" t="s">
        <v>13183</v>
      </c>
      <c r="G28542" s="5">
        <v>2092</v>
      </c>
      <c r="H28542" s="6">
        <v>8.6520100000000003E-2</v>
      </c>
      <c r="I28542" s="7">
        <v>39.204999999999998</v>
      </c>
    </row>
    <row r="28543" spans="1:12" x14ac:dyDescent="0.25">
      <c r="A28543">
        <v>33135</v>
      </c>
      <c r="B28543" s="2">
        <v>4.7260470000000003</v>
      </c>
      <c r="C28543" s="3">
        <v>35558</v>
      </c>
      <c r="D28543" s="4">
        <v>33100</v>
      </c>
      <c r="E28543" t="s">
        <v>5277</v>
      </c>
      <c r="F28543" s="4" t="s">
        <v>6689</v>
      </c>
      <c r="G28543" s="5">
        <v>26909</v>
      </c>
      <c r="H28543" s="6">
        <v>0.14497009999999999</v>
      </c>
      <c r="I28543" s="7">
        <v>29.100999999999999</v>
      </c>
      <c r="J28543" s="2">
        <v>43.333300000000001</v>
      </c>
      <c r="K28543">
        <v>3</v>
      </c>
    </row>
    <row r="28544" spans="1:12" x14ac:dyDescent="0.25">
      <c r="A28544">
        <v>21130</v>
      </c>
      <c r="B28544" s="2">
        <v>4.7195499999999999</v>
      </c>
      <c r="C28544" s="3">
        <v>363</v>
      </c>
      <c r="D28544" s="4">
        <v>12580</v>
      </c>
      <c r="E28544" t="s">
        <v>4497</v>
      </c>
      <c r="F28544" s="4" t="s">
        <v>4361</v>
      </c>
      <c r="G28544" s="5">
        <v>243</v>
      </c>
      <c r="H28544" s="6">
        <v>6.1728400000000003E-2</v>
      </c>
      <c r="I28544" s="7">
        <v>43.481999999999999</v>
      </c>
      <c r="J28544" s="2">
        <v>63</v>
      </c>
      <c r="K28544">
        <v>1</v>
      </c>
    </row>
    <row r="28545" spans="1:11" x14ac:dyDescent="0.25">
      <c r="A28545">
        <v>85607</v>
      </c>
      <c r="B28545" s="2">
        <v>4.7169489999999996</v>
      </c>
      <c r="C28545" s="3">
        <v>17229</v>
      </c>
      <c r="D28545" s="4">
        <v>43420</v>
      </c>
      <c r="E28545" t="s">
        <v>170</v>
      </c>
      <c r="F28545" s="4" t="s">
        <v>14962</v>
      </c>
      <c r="G28545" s="5">
        <v>10626</v>
      </c>
      <c r="H28545" s="6">
        <v>0.13399829999999999</v>
      </c>
      <c r="I28545" s="7">
        <v>30.978999999999999</v>
      </c>
      <c r="J28545" s="2">
        <v>52.333300000000001</v>
      </c>
      <c r="K28545">
        <v>3</v>
      </c>
    </row>
    <row r="28546" spans="1:11" x14ac:dyDescent="0.25">
      <c r="A28546">
        <v>26238</v>
      </c>
      <c r="B28546" s="2">
        <v>4.7142520000000001</v>
      </c>
      <c r="C28546" s="3">
        <v>907</v>
      </c>
      <c r="E28546" t="s">
        <v>5510</v>
      </c>
      <c r="F28546" s="4" t="s">
        <v>5144</v>
      </c>
      <c r="G28546" s="5">
        <v>642</v>
      </c>
      <c r="H28546" s="6">
        <v>8.8785000000000003E-2</v>
      </c>
      <c r="I28546" s="7">
        <v>38.789000000000001</v>
      </c>
    </row>
    <row r="28547" spans="1:11" x14ac:dyDescent="0.25">
      <c r="A28547">
        <v>63944</v>
      </c>
      <c r="B28547" s="2">
        <v>4.7137919999999998</v>
      </c>
      <c r="C28547" s="3">
        <v>1776</v>
      </c>
      <c r="E28547" t="s">
        <v>481</v>
      </c>
      <c r="F28547" s="4" t="s">
        <v>12102</v>
      </c>
      <c r="G28547" s="5">
        <v>1279</v>
      </c>
      <c r="H28547" s="6">
        <v>7.2656299999999993E-2</v>
      </c>
      <c r="I28547" s="7">
        <v>41.563000000000002</v>
      </c>
    </row>
    <row r="28548" spans="1:11" x14ac:dyDescent="0.25">
      <c r="A28548">
        <v>99738</v>
      </c>
      <c r="B28548" s="2">
        <v>4.7134739999999997</v>
      </c>
      <c r="C28548" s="3">
        <v>85</v>
      </c>
      <c r="E28548" t="s">
        <v>9274</v>
      </c>
      <c r="F28548" s="4" t="s">
        <v>16604</v>
      </c>
      <c r="G28548" s="5">
        <v>52</v>
      </c>
      <c r="H28548" s="6">
        <v>9.4339599999999996E-2</v>
      </c>
      <c r="I28548" s="7">
        <v>37.813000000000002</v>
      </c>
    </row>
    <row r="28549" spans="1:11" x14ac:dyDescent="0.25">
      <c r="A28549">
        <v>44509</v>
      </c>
      <c r="B28549" s="2">
        <v>4.7115070000000001</v>
      </c>
      <c r="C28549" s="3">
        <v>12347</v>
      </c>
      <c r="D28549" s="4">
        <v>49660</v>
      </c>
      <c r="E28549" t="s">
        <v>2830</v>
      </c>
      <c r="F28549" s="4" t="s">
        <v>8295</v>
      </c>
      <c r="G28549" s="5">
        <v>8166</v>
      </c>
      <c r="H28549" s="6">
        <v>0.1095874</v>
      </c>
      <c r="I28549" s="7">
        <v>35.177</v>
      </c>
      <c r="J28549" s="2">
        <v>66.25</v>
      </c>
      <c r="K28549">
        <v>4</v>
      </c>
    </row>
    <row r="28550" spans="1:11" x14ac:dyDescent="0.25">
      <c r="A28550">
        <v>84784</v>
      </c>
      <c r="B28550" s="2">
        <v>4.7093429999999996</v>
      </c>
      <c r="C28550" s="3">
        <v>2894</v>
      </c>
      <c r="D28550" s="4">
        <v>41100</v>
      </c>
      <c r="E28550" t="s">
        <v>14961</v>
      </c>
      <c r="F28550" s="4" t="s">
        <v>14851</v>
      </c>
      <c r="G28550" s="5">
        <v>866</v>
      </c>
      <c r="H28550" s="6">
        <v>4.6136099999999999E-2</v>
      </c>
      <c r="I28550" s="7">
        <v>46.140999999999998</v>
      </c>
    </row>
    <row r="28551" spans="1:11" x14ac:dyDescent="0.25">
      <c r="A28551">
        <v>29840</v>
      </c>
      <c r="B28551" s="2">
        <v>4.709104</v>
      </c>
      <c r="C28551" s="3">
        <v>190</v>
      </c>
      <c r="E28551" t="s">
        <v>3884</v>
      </c>
      <c r="F28551" s="4" t="s">
        <v>6130</v>
      </c>
      <c r="G28551" s="5">
        <v>128</v>
      </c>
      <c r="H28551" s="6">
        <v>0.13953489999999999</v>
      </c>
      <c r="I28551" s="7">
        <v>30</v>
      </c>
    </row>
    <row r="28552" spans="1:11" x14ac:dyDescent="0.25">
      <c r="A28552">
        <v>97441</v>
      </c>
      <c r="B28552" s="2">
        <v>4.7090399999999999</v>
      </c>
      <c r="C28552" s="3">
        <v>194</v>
      </c>
      <c r="D28552" s="4">
        <v>40700</v>
      </c>
      <c r="E28552" t="s">
        <v>804</v>
      </c>
      <c r="F28552" s="4" t="s">
        <v>16170</v>
      </c>
      <c r="G28552" s="5">
        <v>138</v>
      </c>
      <c r="H28552" s="6">
        <v>0</v>
      </c>
      <c r="I28552" s="7">
        <v>54.106999999999999</v>
      </c>
    </row>
    <row r="28553" spans="1:11" x14ac:dyDescent="0.25">
      <c r="A28553">
        <v>78043</v>
      </c>
      <c r="B28553" s="2">
        <v>4.7034330000000004</v>
      </c>
      <c r="C28553" s="3">
        <v>44777</v>
      </c>
      <c r="D28553" s="4">
        <v>29700</v>
      </c>
      <c r="E28553" t="s">
        <v>12301</v>
      </c>
      <c r="F28553" s="4" t="s">
        <v>13752</v>
      </c>
      <c r="G28553" s="5">
        <v>23290</v>
      </c>
      <c r="H28553" s="6">
        <v>0.1205238</v>
      </c>
      <c r="I28553" s="7">
        <v>33.274999999999999</v>
      </c>
      <c r="J28553" s="2">
        <v>28.333300000000001</v>
      </c>
      <c r="K28553">
        <v>3</v>
      </c>
    </row>
    <row r="28554" spans="1:11" x14ac:dyDescent="0.25">
      <c r="A28554">
        <v>43787</v>
      </c>
      <c r="B28554" s="2">
        <v>4.6974210000000003</v>
      </c>
      <c r="C28554" s="3">
        <v>2594</v>
      </c>
      <c r="E28554" t="s">
        <v>8448</v>
      </c>
      <c r="F28554" s="4" t="s">
        <v>8295</v>
      </c>
      <c r="G28554" s="5">
        <v>1827</v>
      </c>
      <c r="H28554" s="6">
        <v>7.76805E-2</v>
      </c>
      <c r="I28554" s="7">
        <v>40.673000000000002</v>
      </c>
    </row>
    <row r="28555" spans="1:11" x14ac:dyDescent="0.25">
      <c r="A28555">
        <v>74963</v>
      </c>
      <c r="B28555" s="2">
        <v>4.6968680000000003</v>
      </c>
      <c r="C28555" s="3">
        <v>624</v>
      </c>
      <c r="E28555" t="s">
        <v>10702</v>
      </c>
      <c r="F28555" s="4" t="s">
        <v>13462</v>
      </c>
      <c r="G28555" s="5">
        <v>483</v>
      </c>
      <c r="H28555" s="6">
        <v>7.0393399999999995E-2</v>
      </c>
      <c r="I28555" s="7">
        <v>41.923000000000002</v>
      </c>
    </row>
    <row r="28556" spans="1:11" x14ac:dyDescent="0.25">
      <c r="A28556">
        <v>44314</v>
      </c>
      <c r="B28556" s="2">
        <v>4.6936929999999997</v>
      </c>
      <c r="C28556" s="3">
        <v>19041</v>
      </c>
      <c r="D28556" s="4">
        <v>10420</v>
      </c>
      <c r="E28556" t="s">
        <v>2757</v>
      </c>
      <c r="F28556" s="4" t="s">
        <v>8295</v>
      </c>
      <c r="G28556" s="5">
        <v>12791</v>
      </c>
      <c r="H28556" s="6">
        <v>9.2643299999999998E-2</v>
      </c>
      <c r="I28556" s="7">
        <v>38.06</v>
      </c>
      <c r="J28556" s="2">
        <v>49.857100000000003</v>
      </c>
      <c r="K28556">
        <v>7</v>
      </c>
    </row>
    <row r="28557" spans="1:11" x14ac:dyDescent="0.25">
      <c r="A28557">
        <v>76373</v>
      </c>
      <c r="B28557" s="2">
        <v>4.6906030000000003</v>
      </c>
      <c r="C28557" s="3">
        <v>168</v>
      </c>
      <c r="D28557" s="4">
        <v>46900</v>
      </c>
      <c r="E28557" t="s">
        <v>13929</v>
      </c>
      <c r="F28557" s="4" t="s">
        <v>13752</v>
      </c>
      <c r="G28557" s="5">
        <v>116</v>
      </c>
      <c r="H28557" s="6">
        <v>6.8376099999999995E-2</v>
      </c>
      <c r="I28557" s="7">
        <v>42.25</v>
      </c>
    </row>
    <row r="28558" spans="1:11" x14ac:dyDescent="0.25">
      <c r="A28558">
        <v>65724</v>
      </c>
      <c r="B28558" s="2">
        <v>4.6902629999999998</v>
      </c>
      <c r="C28558" s="3">
        <v>1664</v>
      </c>
      <c r="E28558" t="s">
        <v>617</v>
      </c>
      <c r="F28558" s="4" t="s">
        <v>12102</v>
      </c>
      <c r="G28558" s="5">
        <v>1300</v>
      </c>
      <c r="H28558" s="6">
        <v>0.123751</v>
      </c>
      <c r="I28558" s="7">
        <v>32.679000000000002</v>
      </c>
    </row>
    <row r="28559" spans="1:11" x14ac:dyDescent="0.25">
      <c r="A28559">
        <v>36445</v>
      </c>
      <c r="B28559" s="2">
        <v>4.6891619999999996</v>
      </c>
      <c r="C28559" s="3">
        <v>4539</v>
      </c>
      <c r="E28559" t="s">
        <v>7252</v>
      </c>
      <c r="F28559" s="4" t="s">
        <v>7027</v>
      </c>
      <c r="G28559" s="5">
        <v>3295</v>
      </c>
      <c r="H28559" s="6">
        <v>0.1016692</v>
      </c>
      <c r="I28559" s="7">
        <v>36.478999999999999</v>
      </c>
    </row>
    <row r="28560" spans="1:11" x14ac:dyDescent="0.25">
      <c r="A28560">
        <v>29009</v>
      </c>
      <c r="B28560" s="2">
        <v>4.6879590000000002</v>
      </c>
      <c r="C28560" s="3">
        <v>2480</v>
      </c>
      <c r="D28560" s="4">
        <v>17900</v>
      </c>
      <c r="E28560" t="s">
        <v>6133</v>
      </c>
      <c r="F28560" s="4" t="s">
        <v>6130</v>
      </c>
      <c r="G28560" s="5">
        <v>1733</v>
      </c>
      <c r="H28560" s="6">
        <v>0.1165609</v>
      </c>
      <c r="I28560" s="7">
        <v>33.902000000000001</v>
      </c>
    </row>
    <row r="28561" spans="1:11" x14ac:dyDescent="0.25">
      <c r="A28561">
        <v>74130</v>
      </c>
      <c r="B28561" s="2">
        <v>4.6872410000000002</v>
      </c>
      <c r="C28561" s="3">
        <v>1925</v>
      </c>
      <c r="D28561" s="4">
        <v>46140</v>
      </c>
      <c r="E28561" t="s">
        <v>13622</v>
      </c>
      <c r="F28561" s="4" t="s">
        <v>13462</v>
      </c>
      <c r="G28561" s="5">
        <v>1269</v>
      </c>
      <c r="H28561" s="6">
        <v>6.4617800000000003E-2</v>
      </c>
      <c r="I28561" s="7">
        <v>42.875</v>
      </c>
      <c r="J28561" s="2">
        <v>56.5</v>
      </c>
      <c r="K28561">
        <v>2</v>
      </c>
    </row>
    <row r="28562" spans="1:11" x14ac:dyDescent="0.25">
      <c r="A28562">
        <v>66761</v>
      </c>
      <c r="B28562" s="2">
        <v>4.6868819999999998</v>
      </c>
      <c r="C28562" s="3">
        <v>347</v>
      </c>
      <c r="E28562" t="s">
        <v>8686</v>
      </c>
      <c r="F28562" s="4" t="s">
        <v>12494</v>
      </c>
      <c r="G28562" s="5">
        <v>228</v>
      </c>
      <c r="H28562" s="6">
        <v>0.1008772</v>
      </c>
      <c r="I28562" s="7">
        <v>36.606999999999999</v>
      </c>
      <c r="J28562" s="2">
        <v>57</v>
      </c>
      <c r="K28562">
        <v>1</v>
      </c>
    </row>
    <row r="28563" spans="1:11" x14ac:dyDescent="0.25">
      <c r="A28563">
        <v>30634</v>
      </c>
      <c r="B28563" s="2">
        <v>4.6864679999999996</v>
      </c>
      <c r="C28563" s="3">
        <v>1927</v>
      </c>
      <c r="E28563" t="s">
        <v>6507</v>
      </c>
      <c r="F28563" s="4" t="s">
        <v>6363</v>
      </c>
      <c r="G28563" s="5">
        <v>1498</v>
      </c>
      <c r="H28563" s="6">
        <v>6.3417899999999999E-2</v>
      </c>
      <c r="I28563" s="7">
        <v>43.08</v>
      </c>
    </row>
    <row r="28564" spans="1:11" x14ac:dyDescent="0.25">
      <c r="A28564">
        <v>33136</v>
      </c>
      <c r="B28564" s="2">
        <v>4.6838689999999996</v>
      </c>
      <c r="C28564" s="3">
        <v>13262</v>
      </c>
      <c r="D28564" s="4">
        <v>33100</v>
      </c>
      <c r="E28564" t="s">
        <v>5277</v>
      </c>
      <c r="F28564" s="4" t="s">
        <v>6689</v>
      </c>
      <c r="G28564" s="5">
        <v>9359</v>
      </c>
      <c r="H28564" s="6">
        <v>0.15311459999999999</v>
      </c>
      <c r="I28564" s="7">
        <v>27.574999999999999</v>
      </c>
      <c r="J28564" s="2">
        <v>50</v>
      </c>
      <c r="K28564">
        <v>1</v>
      </c>
    </row>
    <row r="28565" spans="1:11" x14ac:dyDescent="0.25">
      <c r="A28565">
        <v>23857</v>
      </c>
      <c r="B28565" s="2">
        <v>4.681514</v>
      </c>
      <c r="C28565" s="3">
        <v>653</v>
      </c>
      <c r="E28565" t="s">
        <v>4900</v>
      </c>
      <c r="F28565" s="4" t="s">
        <v>4335</v>
      </c>
      <c r="G28565" s="5">
        <v>476</v>
      </c>
      <c r="H28565" s="6">
        <v>9.0336100000000003E-2</v>
      </c>
      <c r="I28565" s="7">
        <v>38.420999999999999</v>
      </c>
    </row>
    <row r="28566" spans="1:11" x14ac:dyDescent="0.25">
      <c r="A28566">
        <v>31567</v>
      </c>
      <c r="B28566" s="2">
        <v>4.6812509999999996</v>
      </c>
      <c r="C28566" s="3">
        <v>936</v>
      </c>
      <c r="E28566" t="s">
        <v>6626</v>
      </c>
      <c r="F28566" s="4" t="s">
        <v>6363</v>
      </c>
      <c r="G28566" s="5">
        <v>621</v>
      </c>
      <c r="H28566" s="6">
        <v>8.84244E-2</v>
      </c>
      <c r="I28566" s="7">
        <v>38.75</v>
      </c>
    </row>
    <row r="28567" spans="1:11" x14ac:dyDescent="0.25">
      <c r="A28567">
        <v>87715</v>
      </c>
      <c r="B28567" s="2">
        <v>4.6810070000000001</v>
      </c>
      <c r="C28567" s="3">
        <v>819</v>
      </c>
      <c r="E28567" t="s">
        <v>2480</v>
      </c>
      <c r="F28567" s="4" t="s">
        <v>15124</v>
      </c>
      <c r="G28567" s="5">
        <v>397</v>
      </c>
      <c r="H28567" s="6">
        <v>6.0453399999999997E-2</v>
      </c>
      <c r="I28567" s="7">
        <v>43.575000000000003</v>
      </c>
    </row>
    <row r="28568" spans="1:11" x14ac:dyDescent="0.25">
      <c r="A28568">
        <v>48766</v>
      </c>
      <c r="B28568" s="2">
        <v>4.6806910000000004</v>
      </c>
      <c r="C28568" s="3">
        <v>1399</v>
      </c>
      <c r="E28568" t="s">
        <v>9265</v>
      </c>
      <c r="F28568" s="4" t="s">
        <v>9106</v>
      </c>
      <c r="G28568" s="5">
        <v>916</v>
      </c>
      <c r="H28568" s="6">
        <v>7.9694299999999996E-2</v>
      </c>
      <c r="I28568" s="7">
        <v>40.25</v>
      </c>
    </row>
    <row r="28569" spans="1:11" x14ac:dyDescent="0.25">
      <c r="A28569">
        <v>95815</v>
      </c>
      <c r="B28569" s="2">
        <v>4.6766680000000003</v>
      </c>
      <c r="C28569" s="3">
        <v>25771</v>
      </c>
      <c r="D28569" s="4">
        <v>40900</v>
      </c>
      <c r="E28569" t="s">
        <v>3933</v>
      </c>
      <c r="F28569" s="4" t="s">
        <v>15368</v>
      </c>
      <c r="G28569" s="5">
        <v>15885</v>
      </c>
      <c r="H28569" s="6">
        <v>0.12766759999999999</v>
      </c>
      <c r="I28569" s="7">
        <v>31.949000000000002</v>
      </c>
      <c r="J28569" s="2">
        <v>45</v>
      </c>
      <c r="K28569">
        <v>9</v>
      </c>
    </row>
    <row r="28570" spans="1:11" x14ac:dyDescent="0.25">
      <c r="A28570">
        <v>52549</v>
      </c>
      <c r="B28570" s="2">
        <v>4.6727670000000003</v>
      </c>
      <c r="C28570" s="3">
        <v>573</v>
      </c>
      <c r="E28570" t="s">
        <v>8663</v>
      </c>
      <c r="F28570" s="4" t="s">
        <v>9593</v>
      </c>
      <c r="G28570" s="5">
        <v>412</v>
      </c>
      <c r="H28570" s="6">
        <v>8.7378600000000001E-2</v>
      </c>
      <c r="I28570" s="7">
        <v>38.905999999999999</v>
      </c>
    </row>
    <row r="28571" spans="1:11" x14ac:dyDescent="0.25">
      <c r="A28571">
        <v>77837</v>
      </c>
      <c r="B28571" s="2">
        <v>4.6724129999999997</v>
      </c>
      <c r="C28571" s="3">
        <v>1735</v>
      </c>
      <c r="D28571" s="4">
        <v>17780</v>
      </c>
      <c r="E28571" t="s">
        <v>7271</v>
      </c>
      <c r="F28571" s="4" t="s">
        <v>13752</v>
      </c>
      <c r="G28571" s="5">
        <v>1069</v>
      </c>
      <c r="H28571" s="6">
        <v>0.13844719999999999</v>
      </c>
      <c r="I28571" s="7">
        <v>30.077999999999999</v>
      </c>
    </row>
    <row r="28572" spans="1:11" x14ac:dyDescent="0.25">
      <c r="A28572">
        <v>93251</v>
      </c>
      <c r="B28572" s="2">
        <v>4.6721209999999997</v>
      </c>
      <c r="C28572" s="3">
        <v>229</v>
      </c>
      <c r="D28572" s="4">
        <v>12540</v>
      </c>
      <c r="E28572" t="s">
        <v>15642</v>
      </c>
      <c r="F28572" s="4" t="s">
        <v>15368</v>
      </c>
      <c r="G28572" s="5">
        <v>153</v>
      </c>
      <c r="H28572" s="6">
        <v>7.7922099999999994E-2</v>
      </c>
      <c r="I28572" s="7">
        <v>40.536000000000001</v>
      </c>
    </row>
    <row r="28573" spans="1:11" x14ac:dyDescent="0.25">
      <c r="A28573">
        <v>40977</v>
      </c>
      <c r="B28573" s="2">
        <v>4.6704819999999998</v>
      </c>
      <c r="C28573" s="3">
        <v>9718</v>
      </c>
      <c r="D28573" s="4">
        <v>33180</v>
      </c>
      <c r="E28573" t="s">
        <v>5192</v>
      </c>
      <c r="F28573" s="4" t="s">
        <v>7883</v>
      </c>
      <c r="G28573" s="5">
        <v>6698</v>
      </c>
      <c r="H28573" s="6">
        <v>0.1000149</v>
      </c>
      <c r="I28573" s="7">
        <v>36.716000000000001</v>
      </c>
      <c r="J28573" s="2">
        <v>53</v>
      </c>
      <c r="K28573">
        <v>1</v>
      </c>
    </row>
    <row r="28574" spans="1:11" x14ac:dyDescent="0.25">
      <c r="A28574">
        <v>74630</v>
      </c>
      <c r="B28574" s="2">
        <v>4.6687539999999998</v>
      </c>
      <c r="C28574" s="3">
        <v>718</v>
      </c>
      <c r="E28574" t="s">
        <v>11327</v>
      </c>
      <c r="F28574" s="4" t="s">
        <v>13462</v>
      </c>
      <c r="G28574" s="5">
        <v>515</v>
      </c>
      <c r="H28574" s="6">
        <v>6.9767399999999993E-2</v>
      </c>
      <c r="I28574" s="7">
        <v>41.94</v>
      </c>
    </row>
    <row r="28575" spans="1:11" x14ac:dyDescent="0.25">
      <c r="A28575">
        <v>72722</v>
      </c>
      <c r="B28575" s="2">
        <v>4.6681220000000003</v>
      </c>
      <c r="C28575" s="3">
        <v>3691</v>
      </c>
      <c r="D28575" s="4">
        <v>22220</v>
      </c>
      <c r="E28575" t="s">
        <v>6372</v>
      </c>
      <c r="F28575" s="4" t="s">
        <v>13183</v>
      </c>
      <c r="G28575" s="5">
        <v>2124</v>
      </c>
      <c r="H28575" s="6">
        <v>5.1789099999999998E-2</v>
      </c>
      <c r="I28575" s="7">
        <v>45.042999999999999</v>
      </c>
    </row>
    <row r="28576" spans="1:11" x14ac:dyDescent="0.25">
      <c r="A28576">
        <v>31765</v>
      </c>
      <c r="B28576" s="2">
        <v>4.6671360000000002</v>
      </c>
      <c r="C28576" s="3">
        <v>3025</v>
      </c>
      <c r="E28576" t="s">
        <v>6660</v>
      </c>
      <c r="F28576" s="4" t="s">
        <v>6363</v>
      </c>
      <c r="G28576" s="5">
        <v>2000</v>
      </c>
      <c r="H28576" s="6">
        <v>9.35E-2</v>
      </c>
      <c r="I28576" s="7">
        <v>37.835000000000001</v>
      </c>
    </row>
    <row r="28577" spans="1:11" x14ac:dyDescent="0.25">
      <c r="A28577">
        <v>77642</v>
      </c>
      <c r="B28577" s="2">
        <v>4.6611320000000003</v>
      </c>
      <c r="C28577" s="3">
        <v>38313</v>
      </c>
      <c r="D28577" s="4">
        <v>13140</v>
      </c>
      <c r="E28577" t="s">
        <v>14106</v>
      </c>
      <c r="F28577" s="4" t="s">
        <v>13752</v>
      </c>
      <c r="G28577" s="5">
        <v>23090</v>
      </c>
      <c r="H28577" s="6">
        <v>9.4062599999999996E-2</v>
      </c>
      <c r="I28577" s="7">
        <v>37.735999999999997</v>
      </c>
      <c r="J28577" s="2">
        <v>45.333300000000001</v>
      </c>
      <c r="K28577">
        <v>3</v>
      </c>
    </row>
    <row r="28578" spans="1:11" x14ac:dyDescent="0.25">
      <c r="A28578">
        <v>14207</v>
      </c>
      <c r="B28578" s="2">
        <v>4.6522579999999998</v>
      </c>
      <c r="C28578" s="3">
        <v>23284</v>
      </c>
      <c r="D28578" s="4">
        <v>15380</v>
      </c>
      <c r="E28578" t="s">
        <v>2831</v>
      </c>
      <c r="F28578" s="4" t="s">
        <v>1280</v>
      </c>
      <c r="G28578" s="5">
        <v>13991</v>
      </c>
      <c r="H28578" s="6">
        <v>0.1448074</v>
      </c>
      <c r="I28578" s="7">
        <v>28.960999999999999</v>
      </c>
      <c r="J28578" s="2">
        <v>36.333300000000001</v>
      </c>
      <c r="K28578">
        <v>6</v>
      </c>
    </row>
    <row r="28579" spans="1:11" x14ac:dyDescent="0.25">
      <c r="A28579">
        <v>35980</v>
      </c>
      <c r="B28579" s="2">
        <v>4.6480920000000001</v>
      </c>
      <c r="C28579" s="3">
        <v>5451</v>
      </c>
      <c r="D28579" s="4">
        <v>10700</v>
      </c>
      <c r="E28579" t="s">
        <v>7168</v>
      </c>
      <c r="F28579" s="4" t="s">
        <v>7027</v>
      </c>
      <c r="G28579" s="5">
        <v>3415</v>
      </c>
      <c r="H28579" s="6">
        <v>9.3091300000000002E-2</v>
      </c>
      <c r="I28579" s="7">
        <v>37.895000000000003</v>
      </c>
      <c r="J28579" s="2">
        <v>73</v>
      </c>
      <c r="K28579">
        <v>1</v>
      </c>
    </row>
    <row r="28580" spans="1:11" x14ac:dyDescent="0.25">
      <c r="A28580">
        <v>24986</v>
      </c>
      <c r="B28580" s="2">
        <v>4.6463140000000003</v>
      </c>
      <c r="C28580" s="3">
        <v>5492</v>
      </c>
      <c r="E28580" t="s">
        <v>2353</v>
      </c>
      <c r="F28580" s="4" t="s">
        <v>5144</v>
      </c>
      <c r="G28580" s="5">
        <v>4011</v>
      </c>
      <c r="H28580" s="6">
        <v>5.7092999999999998E-2</v>
      </c>
      <c r="I28580" s="7">
        <v>44.106999999999999</v>
      </c>
      <c r="J28580" s="2">
        <v>64</v>
      </c>
      <c r="K28580">
        <v>1</v>
      </c>
    </row>
    <row r="28581" spans="1:11" x14ac:dyDescent="0.25">
      <c r="A28581">
        <v>62990</v>
      </c>
      <c r="B28581" s="2">
        <v>4.6451919999999998</v>
      </c>
      <c r="C28581" s="3">
        <v>1078</v>
      </c>
      <c r="D28581" s="4">
        <v>16020</v>
      </c>
      <c r="E28581" t="s">
        <v>12097</v>
      </c>
      <c r="F28581" s="4" t="s">
        <v>11490</v>
      </c>
      <c r="G28581" s="5">
        <v>676</v>
      </c>
      <c r="H28581" s="6">
        <v>9.01034E-2</v>
      </c>
      <c r="I28581" s="7">
        <v>38.393000000000001</v>
      </c>
    </row>
    <row r="28582" spans="1:11" x14ac:dyDescent="0.25">
      <c r="A28582">
        <v>39337</v>
      </c>
      <c r="B28582" s="2">
        <v>4.64473</v>
      </c>
      <c r="C28582" s="3">
        <v>1807</v>
      </c>
      <c r="E28582" t="s">
        <v>6270</v>
      </c>
      <c r="F28582" s="4" t="s">
        <v>7633</v>
      </c>
      <c r="G28582" s="5">
        <v>1251</v>
      </c>
      <c r="H28582" s="6">
        <v>5.4313100000000003E-2</v>
      </c>
      <c r="I28582" s="7">
        <v>44.561</v>
      </c>
    </row>
    <row r="28583" spans="1:11" x14ac:dyDescent="0.25">
      <c r="A28583">
        <v>32438</v>
      </c>
      <c r="B28583" s="2">
        <v>4.643859</v>
      </c>
      <c r="C28583" s="3">
        <v>3440</v>
      </c>
      <c r="D28583" s="4">
        <v>37460</v>
      </c>
      <c r="E28583" t="s">
        <v>5764</v>
      </c>
      <c r="F28583" s="4" t="s">
        <v>6689</v>
      </c>
      <c r="G28583" s="5">
        <v>2388</v>
      </c>
      <c r="H28583" s="6">
        <v>2.88945E-2</v>
      </c>
      <c r="I28583" s="7">
        <v>48.951999999999998</v>
      </c>
    </row>
    <row r="28584" spans="1:11" x14ac:dyDescent="0.25">
      <c r="A28584">
        <v>63966</v>
      </c>
      <c r="B28584" s="2">
        <v>4.6428589999999996</v>
      </c>
      <c r="C28584" s="3">
        <v>2293</v>
      </c>
      <c r="D28584" s="4">
        <v>38740</v>
      </c>
      <c r="E28584" t="s">
        <v>12240</v>
      </c>
      <c r="F28584" s="4" t="s">
        <v>12102</v>
      </c>
      <c r="G28584" s="5">
        <v>1784</v>
      </c>
      <c r="H28584" s="6">
        <v>9.9159700000000003E-2</v>
      </c>
      <c r="I28584" s="7">
        <v>36.790999999999997</v>
      </c>
    </row>
    <row r="28585" spans="1:11" x14ac:dyDescent="0.25">
      <c r="A28585">
        <v>73735</v>
      </c>
      <c r="B28585" s="2">
        <v>4.642334</v>
      </c>
      <c r="C28585" s="3">
        <v>623</v>
      </c>
      <c r="D28585" s="4">
        <v>21420</v>
      </c>
      <c r="E28585" t="s">
        <v>10371</v>
      </c>
      <c r="F28585" s="4" t="s">
        <v>13462</v>
      </c>
      <c r="G28585" s="5">
        <v>395</v>
      </c>
      <c r="H28585" s="6">
        <v>0.1212121</v>
      </c>
      <c r="I28585" s="7">
        <v>32.969000000000001</v>
      </c>
    </row>
    <row r="28586" spans="1:11" x14ac:dyDescent="0.25">
      <c r="A28586">
        <v>74106</v>
      </c>
      <c r="B28586" s="2">
        <v>4.639805</v>
      </c>
      <c r="C28586" s="3">
        <v>17431</v>
      </c>
      <c r="D28586" s="4">
        <v>46140</v>
      </c>
      <c r="E28586" t="s">
        <v>13622</v>
      </c>
      <c r="F28586" s="4" t="s">
        <v>13462</v>
      </c>
      <c r="G28586" s="5">
        <v>10166</v>
      </c>
      <c r="H28586" s="6">
        <v>0.15925629999999999</v>
      </c>
      <c r="I28586" s="7">
        <v>26.382999999999999</v>
      </c>
      <c r="J28586" s="2">
        <v>51.5</v>
      </c>
      <c r="K28586">
        <v>2</v>
      </c>
    </row>
    <row r="28587" spans="1:11" x14ac:dyDescent="0.25">
      <c r="A28587">
        <v>28091</v>
      </c>
      <c r="B28587" s="2">
        <v>4.6369980000000002</v>
      </c>
      <c r="C28587" s="3">
        <v>2009</v>
      </c>
      <c r="E28587" t="s">
        <v>5876</v>
      </c>
      <c r="F28587" s="4" t="s">
        <v>5642</v>
      </c>
      <c r="G28587" s="5">
        <v>1554</v>
      </c>
      <c r="H28587" s="6">
        <v>4.8231499999999997E-2</v>
      </c>
      <c r="I28587" s="7">
        <v>45.567999999999998</v>
      </c>
    </row>
    <row r="28588" spans="1:11" x14ac:dyDescent="0.25">
      <c r="A28588">
        <v>75930</v>
      </c>
      <c r="B28588" s="2">
        <v>4.6362649999999999</v>
      </c>
      <c r="C28588" s="3">
        <v>2155</v>
      </c>
      <c r="E28588" t="s">
        <v>6807</v>
      </c>
      <c r="F28588" s="4" t="s">
        <v>13752</v>
      </c>
      <c r="G28588" s="5">
        <v>1500</v>
      </c>
      <c r="H28588" s="6">
        <v>6.8666699999999997E-2</v>
      </c>
      <c r="I28588" s="7">
        <v>42.018999999999998</v>
      </c>
    </row>
    <row r="28589" spans="1:11" x14ac:dyDescent="0.25">
      <c r="A28589">
        <v>50064</v>
      </c>
      <c r="B28589" s="2">
        <v>4.6358920000000001</v>
      </c>
      <c r="C28589" s="3">
        <v>100</v>
      </c>
      <c r="E28589" t="s">
        <v>8101</v>
      </c>
      <c r="F28589" s="4" t="s">
        <v>9593</v>
      </c>
      <c r="G28589" s="5">
        <v>64</v>
      </c>
      <c r="H28589" s="6">
        <v>0.140625</v>
      </c>
      <c r="I28589" s="7">
        <v>29.582999999999998</v>
      </c>
    </row>
    <row r="28590" spans="1:11" x14ac:dyDescent="0.25">
      <c r="A28590">
        <v>71921</v>
      </c>
      <c r="B28590" s="2">
        <v>4.6352460000000004</v>
      </c>
      <c r="C28590" s="3">
        <v>3857</v>
      </c>
      <c r="D28590" s="4">
        <v>11660</v>
      </c>
      <c r="E28590" t="s">
        <v>3083</v>
      </c>
      <c r="F28590" s="4" t="s">
        <v>13183</v>
      </c>
      <c r="G28590" s="5">
        <v>2637</v>
      </c>
      <c r="H28590" s="6">
        <v>0.1069397</v>
      </c>
      <c r="I28590" s="7">
        <v>35.404000000000003</v>
      </c>
    </row>
    <row r="28591" spans="1:11" x14ac:dyDescent="0.25">
      <c r="A28591">
        <v>25692</v>
      </c>
      <c r="B28591" s="2">
        <v>4.6344469999999998</v>
      </c>
      <c r="C28591" s="3">
        <v>912</v>
      </c>
      <c r="E28591" t="s">
        <v>5404</v>
      </c>
      <c r="F28591" s="4" t="s">
        <v>5144</v>
      </c>
      <c r="G28591" s="5">
        <v>694</v>
      </c>
      <c r="H28591" s="6">
        <v>0.1266187</v>
      </c>
      <c r="I28591" s="7">
        <v>32</v>
      </c>
    </row>
    <row r="28592" spans="1:11" x14ac:dyDescent="0.25">
      <c r="A28592">
        <v>26631</v>
      </c>
      <c r="B28592" s="2">
        <v>4.6341950000000001</v>
      </c>
      <c r="C28592" s="3">
        <v>397</v>
      </c>
      <c r="E28592" t="s">
        <v>5597</v>
      </c>
      <c r="F28592" s="4" t="s">
        <v>5144</v>
      </c>
      <c r="G28592" s="5">
        <v>354</v>
      </c>
      <c r="H28592" s="6">
        <v>7.3446300000000006E-2</v>
      </c>
      <c r="I28592" s="7">
        <v>41.188000000000002</v>
      </c>
    </row>
    <row r="28593" spans="1:11" x14ac:dyDescent="0.25">
      <c r="A28593">
        <v>71764</v>
      </c>
      <c r="B28593" s="2">
        <v>4.6337840000000003</v>
      </c>
      <c r="C28593" s="3">
        <v>1845</v>
      </c>
      <c r="D28593" s="4">
        <v>15780</v>
      </c>
      <c r="E28593" t="s">
        <v>6515</v>
      </c>
      <c r="F28593" s="4" t="s">
        <v>13183</v>
      </c>
      <c r="G28593" s="5">
        <v>1366</v>
      </c>
      <c r="H28593" s="6">
        <v>6.29575E-2</v>
      </c>
      <c r="I28593" s="7">
        <v>43</v>
      </c>
      <c r="J28593" s="2">
        <v>73</v>
      </c>
      <c r="K28593">
        <v>1</v>
      </c>
    </row>
    <row r="28594" spans="1:11" x14ac:dyDescent="0.25">
      <c r="A28594">
        <v>38079</v>
      </c>
      <c r="B28594" s="2">
        <v>4.6324730000000001</v>
      </c>
      <c r="C28594" s="3">
        <v>5241</v>
      </c>
      <c r="E28594" t="s">
        <v>7540</v>
      </c>
      <c r="F28594" s="4" t="s">
        <v>7348</v>
      </c>
      <c r="G28594" s="5">
        <v>4107</v>
      </c>
      <c r="H28594" s="6">
        <v>8.3495600000000003E-2</v>
      </c>
      <c r="I28594" s="7">
        <v>39.441000000000003</v>
      </c>
    </row>
    <row r="28595" spans="1:11" x14ac:dyDescent="0.25">
      <c r="A28595">
        <v>71302</v>
      </c>
      <c r="B28595" s="2">
        <v>4.6291169999999999</v>
      </c>
      <c r="C28595" s="3">
        <v>15631</v>
      </c>
      <c r="D28595" s="4">
        <v>10780</v>
      </c>
      <c r="E28595" t="s">
        <v>3522</v>
      </c>
      <c r="F28595" s="4" t="s">
        <v>12927</v>
      </c>
      <c r="G28595" s="5">
        <v>9906</v>
      </c>
      <c r="H28595" s="6">
        <v>0.11013530000000001</v>
      </c>
      <c r="I28595" s="7">
        <v>34.832999999999998</v>
      </c>
      <c r="J28595" s="2">
        <v>23</v>
      </c>
      <c r="K28595">
        <v>2</v>
      </c>
    </row>
    <row r="28596" spans="1:11" x14ac:dyDescent="0.25">
      <c r="A28596">
        <v>45819</v>
      </c>
      <c r="B28596" s="2">
        <v>4.6267079999999998</v>
      </c>
      <c r="C28596" s="3">
        <v>268</v>
      </c>
      <c r="D28596" s="4">
        <v>47540</v>
      </c>
      <c r="E28596" t="s">
        <v>115</v>
      </c>
      <c r="F28596" s="4" t="s">
        <v>8295</v>
      </c>
      <c r="G28596" s="5">
        <v>158</v>
      </c>
      <c r="H28596" s="6">
        <v>3.77358E-2</v>
      </c>
      <c r="I28596" s="7">
        <v>47.344000000000001</v>
      </c>
    </row>
    <row r="28597" spans="1:11" x14ac:dyDescent="0.25">
      <c r="A28597">
        <v>25607</v>
      </c>
      <c r="B28597" s="2">
        <v>4.6265090000000004</v>
      </c>
      <c r="C28597" s="3">
        <v>1062</v>
      </c>
      <c r="D28597" s="4">
        <v>30880</v>
      </c>
      <c r="E28597" t="s">
        <v>5374</v>
      </c>
      <c r="F28597" s="4" t="s">
        <v>5144</v>
      </c>
      <c r="G28597" s="5">
        <v>665</v>
      </c>
      <c r="H28597" s="6">
        <v>3.7594000000000002E-2</v>
      </c>
      <c r="I28597" s="7">
        <v>47.368000000000002</v>
      </c>
    </row>
    <row r="28598" spans="1:11" x14ac:dyDescent="0.25">
      <c r="A28598">
        <v>65702</v>
      </c>
      <c r="B28598" s="2">
        <v>4.6262619999999997</v>
      </c>
      <c r="C28598" s="3">
        <v>493</v>
      </c>
      <c r="E28598" t="s">
        <v>9122</v>
      </c>
      <c r="F28598" s="4" t="s">
        <v>12102</v>
      </c>
      <c r="G28598" s="5">
        <v>363</v>
      </c>
      <c r="H28598" s="6">
        <v>0.1019284</v>
      </c>
      <c r="I28598" s="7">
        <v>36.25</v>
      </c>
    </row>
    <row r="28599" spans="1:11" x14ac:dyDescent="0.25">
      <c r="A28599">
        <v>32805</v>
      </c>
      <c r="B28599" s="2">
        <v>4.6227400000000003</v>
      </c>
      <c r="C28599" s="3">
        <v>22337</v>
      </c>
      <c r="D28599" s="4">
        <v>36740</v>
      </c>
      <c r="E28599" t="s">
        <v>5555</v>
      </c>
      <c r="F28599" s="4" t="s">
        <v>6689</v>
      </c>
      <c r="G28599" s="5">
        <v>14357</v>
      </c>
      <c r="H28599" s="6">
        <v>0.14020060000000001</v>
      </c>
      <c r="I28599" s="7">
        <v>29.625</v>
      </c>
      <c r="J28599" s="2">
        <v>49.666699999999999</v>
      </c>
      <c r="K28599">
        <v>3</v>
      </c>
    </row>
    <row r="28600" spans="1:11" x14ac:dyDescent="0.25">
      <c r="A28600">
        <v>98255</v>
      </c>
      <c r="B28600" s="2">
        <v>4.6192650000000004</v>
      </c>
      <c r="C28600" s="3">
        <v>195</v>
      </c>
      <c r="D28600" s="4">
        <v>34580</v>
      </c>
      <c r="E28600" t="s">
        <v>2580</v>
      </c>
      <c r="F28600" s="4" t="s">
        <v>16344</v>
      </c>
      <c r="G28600" s="5">
        <v>158</v>
      </c>
      <c r="H28600" s="6">
        <v>0.10062889999999999</v>
      </c>
      <c r="I28600" s="7">
        <v>36.457999999999998</v>
      </c>
    </row>
    <row r="28601" spans="1:11" x14ac:dyDescent="0.25">
      <c r="A28601">
        <v>78385</v>
      </c>
      <c r="B28601" s="2">
        <v>4.6191570000000004</v>
      </c>
      <c r="C28601" s="3">
        <v>451</v>
      </c>
      <c r="D28601" s="4">
        <v>28780</v>
      </c>
      <c r="E28601" t="s">
        <v>14227</v>
      </c>
      <c r="F28601" s="4" t="s">
        <v>13752</v>
      </c>
      <c r="G28601" s="5">
        <v>286</v>
      </c>
      <c r="H28601" s="6">
        <v>5.9440600000000003E-2</v>
      </c>
      <c r="I28601" s="7">
        <v>43.570999999999998</v>
      </c>
    </row>
    <row r="28602" spans="1:11" x14ac:dyDescent="0.25">
      <c r="A28602">
        <v>62018</v>
      </c>
      <c r="B28602" s="2">
        <v>4.618506</v>
      </c>
      <c r="C28602" s="3">
        <v>3691</v>
      </c>
      <c r="D28602" s="4">
        <v>41180</v>
      </c>
      <c r="E28602" t="s">
        <v>11852</v>
      </c>
      <c r="F28602" s="4" t="s">
        <v>11490</v>
      </c>
      <c r="G28602" s="5">
        <v>2427</v>
      </c>
      <c r="H28602" s="6">
        <v>4.5735499999999998E-2</v>
      </c>
      <c r="I28602" s="7">
        <v>45.938000000000002</v>
      </c>
      <c r="J28602" s="2">
        <v>58</v>
      </c>
      <c r="K28602">
        <v>1</v>
      </c>
    </row>
    <row r="28603" spans="1:11" x14ac:dyDescent="0.25">
      <c r="A28603">
        <v>12064</v>
      </c>
      <c r="B28603" s="2">
        <v>4.617858</v>
      </c>
      <c r="C28603" s="3">
        <v>391</v>
      </c>
      <c r="D28603" s="4">
        <v>36580</v>
      </c>
      <c r="E28603" t="s">
        <v>2108</v>
      </c>
      <c r="F28603" s="4" t="s">
        <v>1280</v>
      </c>
      <c r="G28603" s="5">
        <v>282</v>
      </c>
      <c r="H28603" s="6">
        <v>0.15602840000000001</v>
      </c>
      <c r="I28603" s="7">
        <v>26.875</v>
      </c>
    </row>
    <row r="28604" spans="1:11" x14ac:dyDescent="0.25">
      <c r="A28604">
        <v>39307</v>
      </c>
      <c r="B28604" s="2">
        <v>4.6148449999999999</v>
      </c>
      <c r="C28604" s="3">
        <v>19159</v>
      </c>
      <c r="D28604" s="4">
        <v>32940</v>
      </c>
      <c r="E28604" t="s">
        <v>2513</v>
      </c>
      <c r="F28604" s="4" t="s">
        <v>7633</v>
      </c>
      <c r="G28604" s="5">
        <v>12312</v>
      </c>
      <c r="H28604" s="6">
        <v>0.11224820000000001</v>
      </c>
      <c r="I28604" s="7">
        <v>34.433999999999997</v>
      </c>
    </row>
    <row r="28605" spans="1:11" x14ac:dyDescent="0.25">
      <c r="A28605">
        <v>37891</v>
      </c>
      <c r="B28605" s="2">
        <v>4.611281</v>
      </c>
      <c r="C28605" s="3">
        <v>3549</v>
      </c>
      <c r="D28605" s="4">
        <v>34100</v>
      </c>
      <c r="E28605" t="s">
        <v>6409</v>
      </c>
      <c r="F28605" s="4" t="s">
        <v>7348</v>
      </c>
      <c r="G28605" s="5">
        <v>2575</v>
      </c>
      <c r="H28605" s="6">
        <v>8.5791900000000004E-2</v>
      </c>
      <c r="I28605" s="7">
        <v>39.003999999999998</v>
      </c>
    </row>
    <row r="28606" spans="1:11" x14ac:dyDescent="0.25">
      <c r="A28606">
        <v>29510</v>
      </c>
      <c r="B28606" s="2">
        <v>4.6090030000000004</v>
      </c>
      <c r="C28606" s="3">
        <v>11246</v>
      </c>
      <c r="D28606" s="4">
        <v>23860</v>
      </c>
      <c r="E28606" t="s">
        <v>6124</v>
      </c>
      <c r="F28606" s="4" t="s">
        <v>6130</v>
      </c>
      <c r="G28606" s="5">
        <v>6940</v>
      </c>
      <c r="H28606" s="6">
        <v>9.1354500000000005E-2</v>
      </c>
      <c r="I28606" s="7">
        <v>38.033000000000001</v>
      </c>
    </row>
    <row r="28607" spans="1:11" x14ac:dyDescent="0.25">
      <c r="A28607">
        <v>49335</v>
      </c>
      <c r="B28607" s="2">
        <v>4.607259</v>
      </c>
      <c r="C28607" s="3">
        <v>500</v>
      </c>
      <c r="D28607" s="4">
        <v>26090</v>
      </c>
      <c r="E28607" t="s">
        <v>9377</v>
      </c>
      <c r="F28607" s="4" t="s">
        <v>9106</v>
      </c>
      <c r="G28607" s="5">
        <v>349</v>
      </c>
      <c r="H28607" s="6">
        <v>8.2857100000000003E-2</v>
      </c>
      <c r="I28607" s="7">
        <v>39.5</v>
      </c>
    </row>
    <row r="28608" spans="1:11" x14ac:dyDescent="0.25">
      <c r="A28608">
        <v>34266</v>
      </c>
      <c r="B28608" s="2">
        <v>4.6023310000000004</v>
      </c>
      <c r="C28608" s="3">
        <v>30945</v>
      </c>
      <c r="D28608" s="4">
        <v>11580</v>
      </c>
      <c r="E28608" t="s">
        <v>3270</v>
      </c>
      <c r="F28608" s="4" t="s">
        <v>6689</v>
      </c>
      <c r="G28608" s="5">
        <v>20243</v>
      </c>
      <c r="H28608" s="6">
        <v>8.4424200000000005E-2</v>
      </c>
      <c r="I28608" s="7">
        <v>39.210999999999999</v>
      </c>
      <c r="J28608" s="2">
        <v>50</v>
      </c>
      <c r="K28608">
        <v>1</v>
      </c>
    </row>
    <row r="28609" spans="1:11" x14ac:dyDescent="0.25">
      <c r="A28609">
        <v>72460</v>
      </c>
      <c r="B28609" s="2">
        <v>4.5973920000000001</v>
      </c>
      <c r="C28609" s="3">
        <v>536</v>
      </c>
      <c r="E28609" t="s">
        <v>13360</v>
      </c>
      <c r="F28609" s="4" t="s">
        <v>13183</v>
      </c>
      <c r="G28609" s="5">
        <v>404</v>
      </c>
      <c r="H28609" s="6">
        <v>0.10148509999999999</v>
      </c>
      <c r="I28609" s="7">
        <v>36.25</v>
      </c>
    </row>
    <row r="28610" spans="1:11" x14ac:dyDescent="0.25">
      <c r="A28610">
        <v>45854</v>
      </c>
      <c r="B28610" s="2">
        <v>4.5972049999999998</v>
      </c>
      <c r="C28610" s="3">
        <v>509</v>
      </c>
      <c r="D28610" s="4">
        <v>30620</v>
      </c>
      <c r="E28610" t="s">
        <v>1535</v>
      </c>
      <c r="F28610" s="4" t="s">
        <v>8295</v>
      </c>
      <c r="G28610" s="5">
        <v>381</v>
      </c>
      <c r="H28610" s="6">
        <v>7.6115500000000003E-2</v>
      </c>
      <c r="I28610" s="7">
        <v>40.625</v>
      </c>
    </row>
    <row r="28611" spans="1:11" x14ac:dyDescent="0.25">
      <c r="A28611">
        <v>93263</v>
      </c>
      <c r="B28611" s="2">
        <v>4.5945320000000001</v>
      </c>
      <c r="C28611" s="3">
        <v>20204</v>
      </c>
      <c r="D28611" s="4">
        <v>12540</v>
      </c>
      <c r="E28611" t="s">
        <v>15648</v>
      </c>
      <c r="F28611" s="4" t="s">
        <v>15368</v>
      </c>
      <c r="G28611" s="5">
        <v>10788</v>
      </c>
      <c r="H28611" s="6">
        <v>7.2944700000000001E-2</v>
      </c>
      <c r="I28611" s="7">
        <v>41.170999999999999</v>
      </c>
    </row>
    <row r="28612" spans="1:11" x14ac:dyDescent="0.25">
      <c r="A28612">
        <v>31058</v>
      </c>
      <c r="B28612" s="2">
        <v>4.5916889999999997</v>
      </c>
      <c r="C28612" s="3">
        <v>1491</v>
      </c>
      <c r="D28612" s="4">
        <v>17980</v>
      </c>
      <c r="E28612" t="s">
        <v>6575</v>
      </c>
      <c r="F28612" s="4" t="s">
        <v>6363</v>
      </c>
      <c r="G28612" s="5">
        <v>1085</v>
      </c>
      <c r="H28612" s="6">
        <v>0.13456219999999999</v>
      </c>
      <c r="I28612" s="7">
        <v>30.521000000000001</v>
      </c>
    </row>
    <row r="28613" spans="1:11" x14ac:dyDescent="0.25">
      <c r="A28613">
        <v>26412</v>
      </c>
      <c r="B28613" s="2">
        <v>4.5913209999999998</v>
      </c>
      <c r="C28613" s="3">
        <v>541</v>
      </c>
      <c r="E28613" t="s">
        <v>5555</v>
      </c>
      <c r="F28613" s="4" t="s">
        <v>5144</v>
      </c>
      <c r="G28613" s="5">
        <v>453</v>
      </c>
      <c r="H28613" s="6">
        <v>2.6490099999999999E-2</v>
      </c>
      <c r="I28613" s="7">
        <v>49.194000000000003</v>
      </c>
      <c r="J28613" s="2">
        <v>46</v>
      </c>
      <c r="K28613">
        <v>1</v>
      </c>
    </row>
    <row r="28614" spans="1:11" x14ac:dyDescent="0.25">
      <c r="A28614">
        <v>78227</v>
      </c>
      <c r="B28614" s="2">
        <v>4.5846099999999996</v>
      </c>
      <c r="C28614" s="3">
        <v>48457</v>
      </c>
      <c r="D28614" s="4">
        <v>41700</v>
      </c>
      <c r="E28614" t="s">
        <v>6913</v>
      </c>
      <c r="F28614" s="4" t="s">
        <v>13752</v>
      </c>
      <c r="G28614" s="5">
        <v>27593</v>
      </c>
      <c r="H28614" s="6">
        <v>7.8132900000000005E-2</v>
      </c>
      <c r="I28614" s="7">
        <v>40.256999999999998</v>
      </c>
      <c r="J28614" s="2">
        <v>41.714300000000001</v>
      </c>
      <c r="K28614">
        <v>7</v>
      </c>
    </row>
    <row r="28615" spans="1:11" x14ac:dyDescent="0.25">
      <c r="A28615">
        <v>40863</v>
      </c>
      <c r="B28615" s="2">
        <v>4.5779100000000001</v>
      </c>
      <c r="C28615" s="3">
        <v>566</v>
      </c>
      <c r="E28615" t="s">
        <v>7982</v>
      </c>
      <c r="F28615" s="4" t="s">
        <v>7883</v>
      </c>
      <c r="G28615" s="5">
        <v>409</v>
      </c>
      <c r="H28615" s="6">
        <v>7.3170700000000005E-2</v>
      </c>
      <c r="I28615" s="7">
        <v>41.110999999999997</v>
      </c>
    </row>
    <row r="28616" spans="1:11" x14ac:dyDescent="0.25">
      <c r="A28616">
        <v>38620</v>
      </c>
      <c r="B28616" s="2">
        <v>4.5772440000000003</v>
      </c>
      <c r="C28616" s="3">
        <v>3510</v>
      </c>
      <c r="E28616" t="s">
        <v>4888</v>
      </c>
      <c r="F28616" s="4" t="s">
        <v>7633</v>
      </c>
      <c r="G28616" s="5">
        <v>2365</v>
      </c>
      <c r="H28616" s="6">
        <v>7.3119199999999995E-2</v>
      </c>
      <c r="I28616" s="7">
        <v>41.118000000000002</v>
      </c>
    </row>
    <row r="28617" spans="1:11" x14ac:dyDescent="0.25">
      <c r="A28617">
        <v>13313</v>
      </c>
      <c r="B28617" s="2">
        <v>4.5766010000000001</v>
      </c>
      <c r="C28617" s="3">
        <v>555</v>
      </c>
      <c r="D28617" s="4">
        <v>46540</v>
      </c>
      <c r="E28617" t="s">
        <v>339</v>
      </c>
      <c r="F28617" s="4" t="s">
        <v>1280</v>
      </c>
      <c r="G28617" s="5">
        <v>321</v>
      </c>
      <c r="H28617" s="6">
        <v>7.4766399999999997E-2</v>
      </c>
      <c r="I28617" s="7">
        <v>40.832999999999998</v>
      </c>
      <c r="J28617" s="2">
        <v>52</v>
      </c>
      <c r="K28617">
        <v>1</v>
      </c>
    </row>
    <row r="28618" spans="1:11" x14ac:dyDescent="0.25">
      <c r="A28618">
        <v>28431</v>
      </c>
      <c r="B28618" s="2">
        <v>4.575564</v>
      </c>
      <c r="C28618" s="3">
        <v>6214</v>
      </c>
      <c r="E28618" t="s">
        <v>5952</v>
      </c>
      <c r="F28618" s="4" t="s">
        <v>5642</v>
      </c>
      <c r="G28618" s="5">
        <v>4013</v>
      </c>
      <c r="H28618" s="6">
        <v>9.04335E-2</v>
      </c>
      <c r="I28618" s="7">
        <v>38.125</v>
      </c>
    </row>
    <row r="28619" spans="1:11" x14ac:dyDescent="0.25">
      <c r="A28619">
        <v>54127</v>
      </c>
      <c r="B28619" s="2">
        <v>4.5745069999999997</v>
      </c>
      <c r="C28619" s="3">
        <v>28</v>
      </c>
      <c r="D28619" s="4">
        <v>43020</v>
      </c>
      <c r="E28619" t="s">
        <v>10185</v>
      </c>
      <c r="F28619" s="4" t="s">
        <v>10031</v>
      </c>
      <c r="G28619" s="5">
        <v>18</v>
      </c>
      <c r="H28619" s="6">
        <v>0</v>
      </c>
      <c r="I28619" s="7">
        <v>53.75</v>
      </c>
    </row>
    <row r="28620" spans="1:11" x14ac:dyDescent="0.25">
      <c r="A28620">
        <v>70646</v>
      </c>
      <c r="B28620" s="2">
        <v>4.5745069999999997</v>
      </c>
      <c r="C28620" s="3">
        <v>509</v>
      </c>
      <c r="D28620" s="4">
        <v>29340</v>
      </c>
      <c r="E28620" t="s">
        <v>4799</v>
      </c>
      <c r="F28620" s="4" t="s">
        <v>12927</v>
      </c>
      <c r="G28620" s="5">
        <v>194</v>
      </c>
      <c r="H28620" s="6">
        <v>0</v>
      </c>
      <c r="I28620" s="7">
        <v>53.75</v>
      </c>
    </row>
    <row r="28621" spans="1:11" x14ac:dyDescent="0.25">
      <c r="A28621">
        <v>84031</v>
      </c>
      <c r="B28621" s="2">
        <v>4.5745069999999997</v>
      </c>
      <c r="C28621" s="3">
        <v>300</v>
      </c>
      <c r="E28621" t="s">
        <v>8847</v>
      </c>
      <c r="F28621" s="4" t="s">
        <v>14851</v>
      </c>
      <c r="G28621" s="5">
        <v>192</v>
      </c>
      <c r="H28621" s="6">
        <v>0</v>
      </c>
      <c r="I28621" s="7">
        <v>53.75</v>
      </c>
    </row>
    <row r="28622" spans="1:11" x14ac:dyDescent="0.25">
      <c r="A28622">
        <v>77360</v>
      </c>
      <c r="B28622" s="2">
        <v>4.5735349999999997</v>
      </c>
      <c r="C28622" s="3">
        <v>4856</v>
      </c>
      <c r="E28622" t="s">
        <v>10324</v>
      </c>
      <c r="F28622" s="4" t="s">
        <v>13752</v>
      </c>
      <c r="G28622" s="5">
        <v>3648</v>
      </c>
      <c r="H28622" s="6">
        <v>8.27851E-2</v>
      </c>
      <c r="I28622" s="7">
        <v>39.436999999999998</v>
      </c>
      <c r="J28622" s="2">
        <v>39</v>
      </c>
      <c r="K28622">
        <v>1</v>
      </c>
    </row>
    <row r="28623" spans="1:11" x14ac:dyDescent="0.25">
      <c r="A28623">
        <v>35172</v>
      </c>
      <c r="B28623" s="2">
        <v>4.5721569999999998</v>
      </c>
      <c r="C28623" s="3">
        <v>2867</v>
      </c>
      <c r="D28623" s="4">
        <v>13820</v>
      </c>
      <c r="E28623" t="s">
        <v>3055</v>
      </c>
      <c r="F28623" s="4" t="s">
        <v>7027</v>
      </c>
      <c r="G28623" s="5">
        <v>2108</v>
      </c>
      <c r="H28623" s="6">
        <v>7.3494500000000004E-2</v>
      </c>
      <c r="I28623" s="7">
        <v>41.042000000000002</v>
      </c>
    </row>
    <row r="28624" spans="1:11" x14ac:dyDescent="0.25">
      <c r="A28624">
        <v>74567</v>
      </c>
      <c r="B28624" s="2">
        <v>4.5716299999999999</v>
      </c>
      <c r="C28624" s="3">
        <v>114</v>
      </c>
      <c r="E28624" t="s">
        <v>13678</v>
      </c>
      <c r="F28624" s="4" t="s">
        <v>13462</v>
      </c>
      <c r="G28624" s="5">
        <v>93</v>
      </c>
      <c r="H28624" s="6">
        <v>0.15053759999999999</v>
      </c>
      <c r="I28624" s="7">
        <v>27.727</v>
      </c>
    </row>
    <row r="28625" spans="1:11" x14ac:dyDescent="0.25">
      <c r="A28625">
        <v>47335</v>
      </c>
      <c r="B28625" s="2">
        <v>4.5714889999999997</v>
      </c>
      <c r="C28625" s="3">
        <v>663</v>
      </c>
      <c r="D28625" s="4">
        <v>39980</v>
      </c>
      <c r="E28625" t="s">
        <v>592</v>
      </c>
      <c r="F28625" s="4" t="s">
        <v>8800</v>
      </c>
      <c r="G28625" s="5">
        <v>497</v>
      </c>
      <c r="H28625" s="6">
        <v>9.0543299999999993E-2</v>
      </c>
      <c r="I28625" s="7">
        <v>38.088000000000001</v>
      </c>
    </row>
    <row r="28626" spans="1:11" x14ac:dyDescent="0.25">
      <c r="A28626">
        <v>68315</v>
      </c>
      <c r="B28626" s="2">
        <v>4.5713520000000001</v>
      </c>
      <c r="C28626" s="3">
        <v>75</v>
      </c>
      <c r="E28626" t="s">
        <v>1522</v>
      </c>
      <c r="F28626" s="4" t="s">
        <v>12738</v>
      </c>
      <c r="G28626" s="5">
        <v>67</v>
      </c>
      <c r="H28626" s="6">
        <v>7.4626899999999996E-2</v>
      </c>
      <c r="I28626" s="7">
        <v>40.832999999999998</v>
      </c>
    </row>
    <row r="28627" spans="1:11" x14ac:dyDescent="0.25">
      <c r="A28627">
        <v>30721</v>
      </c>
      <c r="B28627" s="2">
        <v>4.5637350000000003</v>
      </c>
      <c r="C28627" s="3">
        <v>52727</v>
      </c>
      <c r="D28627" s="4">
        <v>19140</v>
      </c>
      <c r="E28627" t="s">
        <v>85</v>
      </c>
      <c r="F28627" s="4" t="s">
        <v>6363</v>
      </c>
      <c r="G28627" s="5">
        <v>31759</v>
      </c>
      <c r="H28627" s="6">
        <v>7.8623399999999996E-2</v>
      </c>
      <c r="I28627" s="7">
        <v>40.14</v>
      </c>
      <c r="J28627" s="2">
        <v>52.75</v>
      </c>
      <c r="K28627">
        <v>4</v>
      </c>
    </row>
    <row r="28628" spans="1:11" x14ac:dyDescent="0.25">
      <c r="A28628">
        <v>44703</v>
      </c>
      <c r="B28628" s="2">
        <v>4.5548190000000002</v>
      </c>
      <c r="C28628" s="3">
        <v>8741</v>
      </c>
      <c r="D28628" s="4">
        <v>15940</v>
      </c>
      <c r="E28628" t="s">
        <v>287</v>
      </c>
      <c r="F28628" s="4" t="s">
        <v>8295</v>
      </c>
      <c r="G28628" s="5">
        <v>5500</v>
      </c>
      <c r="H28628" s="6">
        <v>0.11507000000000001</v>
      </c>
      <c r="I28628" s="7">
        <v>33.832999999999998</v>
      </c>
      <c r="J28628" s="2">
        <v>36.5</v>
      </c>
      <c r="K28628">
        <v>2</v>
      </c>
    </row>
    <row r="28629" spans="1:11" x14ac:dyDescent="0.25">
      <c r="A28629">
        <v>78061</v>
      </c>
      <c r="B28629" s="2">
        <v>4.5517700000000003</v>
      </c>
      <c r="C28629" s="3">
        <v>12125</v>
      </c>
      <c r="E28629" t="s">
        <v>14169</v>
      </c>
      <c r="F28629" s="4" t="s">
        <v>13752</v>
      </c>
      <c r="G28629" s="5">
        <v>7243</v>
      </c>
      <c r="H28629" s="6">
        <v>9.88541E-2</v>
      </c>
      <c r="I28629" s="7">
        <v>36.633000000000003</v>
      </c>
    </row>
    <row r="28630" spans="1:11" x14ac:dyDescent="0.25">
      <c r="A28630">
        <v>24868</v>
      </c>
      <c r="B28630" s="2">
        <v>4.5498099999999999</v>
      </c>
      <c r="C28630" s="3">
        <v>1345</v>
      </c>
      <c r="E28630" t="s">
        <v>5186</v>
      </c>
      <c r="F28630" s="4" t="s">
        <v>5144</v>
      </c>
      <c r="G28630" s="5">
        <v>953</v>
      </c>
      <c r="H28630" s="6">
        <v>9.6436099999999997E-2</v>
      </c>
      <c r="I28630" s="7">
        <v>37.030999999999999</v>
      </c>
    </row>
    <row r="28631" spans="1:11" x14ac:dyDescent="0.25">
      <c r="A28631">
        <v>75566</v>
      </c>
      <c r="B28631" s="2">
        <v>4.5494289999999999</v>
      </c>
      <c r="C28631" s="3">
        <v>778</v>
      </c>
      <c r="E28631" t="s">
        <v>2510</v>
      </c>
      <c r="F28631" s="4" t="s">
        <v>13752</v>
      </c>
      <c r="G28631" s="5">
        <v>643</v>
      </c>
      <c r="H28631" s="6">
        <v>6.9984500000000005E-2</v>
      </c>
      <c r="I28631" s="7">
        <v>41.597000000000001</v>
      </c>
      <c r="J28631" s="2">
        <v>35</v>
      </c>
      <c r="K28631">
        <v>1</v>
      </c>
    </row>
    <row r="28632" spans="1:11" x14ac:dyDescent="0.25">
      <c r="A28632">
        <v>46320</v>
      </c>
      <c r="B28632" s="2">
        <v>4.5471680000000001</v>
      </c>
      <c r="C28632" s="3">
        <v>14883</v>
      </c>
      <c r="D28632" s="4">
        <v>16980</v>
      </c>
      <c r="E28632" t="s">
        <v>2666</v>
      </c>
      <c r="F28632" s="4" t="s">
        <v>8800</v>
      </c>
      <c r="G28632" s="5">
        <v>8810</v>
      </c>
      <c r="H28632" s="6">
        <v>0.1092952</v>
      </c>
      <c r="I28632" s="7">
        <v>34.802</v>
      </c>
      <c r="J28632" s="2">
        <v>56.833300000000001</v>
      </c>
      <c r="K28632">
        <v>6</v>
      </c>
    </row>
    <row r="28633" spans="1:11" x14ac:dyDescent="0.25">
      <c r="A28633">
        <v>74027</v>
      </c>
      <c r="B28633" s="2">
        <v>4.5449140000000003</v>
      </c>
      <c r="C28633" s="3">
        <v>869</v>
      </c>
      <c r="E28633" t="s">
        <v>1527</v>
      </c>
      <c r="F28633" s="4" t="s">
        <v>13462</v>
      </c>
      <c r="G28633" s="5">
        <v>610</v>
      </c>
      <c r="H28633" s="6">
        <v>5.0819700000000002E-2</v>
      </c>
      <c r="I28633" s="7">
        <v>44.904000000000003</v>
      </c>
      <c r="J28633" s="2">
        <v>54</v>
      </c>
      <c r="K28633">
        <v>1</v>
      </c>
    </row>
    <row r="28634" spans="1:11" x14ac:dyDescent="0.25">
      <c r="A28634">
        <v>76541</v>
      </c>
      <c r="B28634" s="2">
        <v>4.5421399999999998</v>
      </c>
      <c r="C28634" s="3">
        <v>17607</v>
      </c>
      <c r="D28634" s="4">
        <v>28660</v>
      </c>
      <c r="E28634" t="s">
        <v>13959</v>
      </c>
      <c r="F28634" s="4" t="s">
        <v>13752</v>
      </c>
      <c r="G28634" s="5">
        <v>10980</v>
      </c>
      <c r="H28634" s="6">
        <v>0.1082779</v>
      </c>
      <c r="I28634" s="7">
        <v>34.972000000000001</v>
      </c>
      <c r="J28634" s="2">
        <v>54.25</v>
      </c>
      <c r="K28634">
        <v>4</v>
      </c>
    </row>
    <row r="28635" spans="1:11" x14ac:dyDescent="0.25">
      <c r="A28635">
        <v>71845</v>
      </c>
      <c r="B28635" s="2">
        <v>4.5391510000000004</v>
      </c>
      <c r="C28635" s="3">
        <v>2204</v>
      </c>
      <c r="E28635" t="s">
        <v>5652</v>
      </c>
      <c r="F28635" s="4" t="s">
        <v>13183</v>
      </c>
      <c r="G28635" s="5">
        <v>1511</v>
      </c>
      <c r="H28635" s="6">
        <v>0.12433859999999999</v>
      </c>
      <c r="I28635" s="7">
        <v>32.188000000000002</v>
      </c>
      <c r="J28635" s="2">
        <v>52</v>
      </c>
      <c r="K28635">
        <v>1</v>
      </c>
    </row>
    <row r="28636" spans="1:11" x14ac:dyDescent="0.25">
      <c r="A28636">
        <v>34690</v>
      </c>
      <c r="B28636" s="2">
        <v>4.5363920000000002</v>
      </c>
      <c r="C28636" s="3">
        <v>13019</v>
      </c>
      <c r="D28636" s="4">
        <v>45300</v>
      </c>
      <c r="E28636" t="s">
        <v>7004</v>
      </c>
      <c r="F28636" s="4" t="s">
        <v>6689</v>
      </c>
      <c r="G28636" s="5">
        <v>10015</v>
      </c>
      <c r="H28636" s="6">
        <v>0.1059305</v>
      </c>
      <c r="I28636" s="7">
        <v>35.368000000000002</v>
      </c>
      <c r="J28636" s="2">
        <v>42.5</v>
      </c>
      <c r="K28636">
        <v>2</v>
      </c>
    </row>
    <row r="28637" spans="1:11" x14ac:dyDescent="0.25">
      <c r="A28637">
        <v>63945</v>
      </c>
      <c r="B28637" s="2">
        <v>4.533798</v>
      </c>
      <c r="C28637" s="3">
        <v>1241</v>
      </c>
      <c r="D28637" s="4">
        <v>38740</v>
      </c>
      <c r="E28637" t="s">
        <v>12233</v>
      </c>
      <c r="F28637" s="4" t="s">
        <v>12102</v>
      </c>
      <c r="G28637" s="5">
        <v>822</v>
      </c>
      <c r="H28637" s="6">
        <v>0.16909979999999999</v>
      </c>
      <c r="I28637" s="7">
        <v>24.451000000000001</v>
      </c>
    </row>
    <row r="28638" spans="1:11" x14ac:dyDescent="0.25">
      <c r="A28638">
        <v>66734</v>
      </c>
      <c r="B28638" s="2">
        <v>4.5335609999999997</v>
      </c>
      <c r="C28638" s="3">
        <v>224</v>
      </c>
      <c r="D28638" s="4">
        <v>38260</v>
      </c>
      <c r="E28638" t="s">
        <v>12554</v>
      </c>
      <c r="F28638" s="4" t="s">
        <v>12494</v>
      </c>
      <c r="G28638" s="5">
        <v>166</v>
      </c>
      <c r="H28638" s="6">
        <v>4.1916200000000001E-2</v>
      </c>
      <c r="I28638" s="7">
        <v>46.429000000000002</v>
      </c>
    </row>
    <row r="28639" spans="1:11" x14ac:dyDescent="0.25">
      <c r="A28639">
        <v>24916</v>
      </c>
      <c r="B28639" s="2">
        <v>4.5334029999999998</v>
      </c>
      <c r="C28639" s="3">
        <v>744</v>
      </c>
      <c r="E28639" t="s">
        <v>1746</v>
      </c>
      <c r="F28639" s="4" t="s">
        <v>5144</v>
      </c>
      <c r="G28639" s="5">
        <v>492</v>
      </c>
      <c r="H28639" s="6">
        <v>2.8455299999999999E-2</v>
      </c>
      <c r="I28639" s="7">
        <v>48.75</v>
      </c>
    </row>
    <row r="28640" spans="1:11" x14ac:dyDescent="0.25">
      <c r="A28640">
        <v>29332</v>
      </c>
      <c r="B28640" s="2">
        <v>4.532769</v>
      </c>
      <c r="C28640" s="3">
        <v>2605</v>
      </c>
      <c r="D28640" s="4">
        <v>24860</v>
      </c>
      <c r="E28640" t="s">
        <v>6199</v>
      </c>
      <c r="F28640" s="4" t="s">
        <v>6130</v>
      </c>
      <c r="G28640" s="5">
        <v>2157</v>
      </c>
      <c r="H28640" s="6">
        <v>9.6385499999999999E-2</v>
      </c>
      <c r="I28640" s="7">
        <v>37.01</v>
      </c>
    </row>
    <row r="28641" spans="1:12" x14ac:dyDescent="0.25">
      <c r="A28641">
        <v>66422</v>
      </c>
      <c r="B28641" s="2">
        <v>4.5322019999999998</v>
      </c>
      <c r="C28641" s="3">
        <v>388</v>
      </c>
      <c r="D28641" s="4">
        <v>31740</v>
      </c>
      <c r="E28641" t="s">
        <v>9114</v>
      </c>
      <c r="F28641" s="4" t="s">
        <v>12494</v>
      </c>
      <c r="G28641" s="5">
        <v>214</v>
      </c>
      <c r="H28641" s="6">
        <v>5.14019E-2</v>
      </c>
      <c r="I28641" s="7">
        <v>44.773000000000003</v>
      </c>
      <c r="J28641" s="2">
        <v>67</v>
      </c>
      <c r="K28641">
        <v>1</v>
      </c>
    </row>
    <row r="28642" spans="1:12" x14ac:dyDescent="0.25">
      <c r="A28642">
        <v>72413</v>
      </c>
      <c r="B28642" s="2">
        <v>4.5320340000000003</v>
      </c>
      <c r="C28642" s="3">
        <v>646</v>
      </c>
      <c r="E28642" t="s">
        <v>13332</v>
      </c>
      <c r="F28642" s="4" t="s">
        <v>13183</v>
      </c>
      <c r="G28642" s="5">
        <v>490</v>
      </c>
      <c r="H28642" s="6">
        <v>8.5714299999999993E-2</v>
      </c>
      <c r="I28642" s="7">
        <v>38.838999999999999</v>
      </c>
    </row>
    <row r="28643" spans="1:12" x14ac:dyDescent="0.25">
      <c r="A28643">
        <v>15448</v>
      </c>
      <c r="B28643" s="2">
        <v>4.5318880000000004</v>
      </c>
      <c r="C28643" s="3">
        <v>175</v>
      </c>
      <c r="D28643" s="4">
        <v>38300</v>
      </c>
      <c r="E28643" t="s">
        <v>3152</v>
      </c>
      <c r="F28643" s="4" t="s">
        <v>3003</v>
      </c>
      <c r="G28643" s="5">
        <v>123</v>
      </c>
      <c r="H28643" s="6">
        <v>6.4516100000000007E-2</v>
      </c>
      <c r="I28643" s="7">
        <v>42.5</v>
      </c>
      <c r="J28643" s="2">
        <v>49</v>
      </c>
      <c r="K28643">
        <v>1</v>
      </c>
    </row>
    <row r="28644" spans="1:12" x14ac:dyDescent="0.25">
      <c r="A28644">
        <v>47247</v>
      </c>
      <c r="B28644" s="2">
        <v>4.5318399999999999</v>
      </c>
      <c r="C28644" s="3">
        <v>103</v>
      </c>
      <c r="D28644" s="4">
        <v>18020</v>
      </c>
      <c r="E28644" t="s">
        <v>5016</v>
      </c>
      <c r="F28644" s="4" t="s">
        <v>8800</v>
      </c>
      <c r="G28644" s="5">
        <v>83</v>
      </c>
      <c r="H28644" s="6">
        <v>4.7619000000000002E-2</v>
      </c>
      <c r="I28644" s="7">
        <v>45.417000000000002</v>
      </c>
    </row>
    <row r="28645" spans="1:12" x14ac:dyDescent="0.25">
      <c r="A28645">
        <v>38359</v>
      </c>
      <c r="B28645" s="2">
        <v>4.5317639999999999</v>
      </c>
      <c r="C28645" s="3">
        <v>284</v>
      </c>
      <c r="D28645" s="4">
        <v>27180</v>
      </c>
      <c r="E28645" t="s">
        <v>6576</v>
      </c>
      <c r="F28645" s="4" t="s">
        <v>7348</v>
      </c>
      <c r="G28645" s="5">
        <v>243</v>
      </c>
      <c r="H28645" s="6">
        <v>2.4691399999999999E-2</v>
      </c>
      <c r="I28645" s="7">
        <v>49.375</v>
      </c>
    </row>
    <row r="28646" spans="1:12" x14ac:dyDescent="0.25">
      <c r="A28646">
        <v>71045</v>
      </c>
      <c r="B28646" s="2">
        <v>4.5315750000000001</v>
      </c>
      <c r="C28646" s="3">
        <v>857</v>
      </c>
      <c r="E28646" t="s">
        <v>485</v>
      </c>
      <c r="F28646" s="4" t="s">
        <v>12927</v>
      </c>
      <c r="G28646" s="5">
        <v>549</v>
      </c>
      <c r="H28646" s="6">
        <v>6.7395300000000005E-2</v>
      </c>
      <c r="I28646" s="7">
        <v>41.991</v>
      </c>
    </row>
    <row r="28647" spans="1:12" x14ac:dyDescent="0.25">
      <c r="A28647">
        <v>72433</v>
      </c>
      <c r="B28647" s="2">
        <v>4.5309169999999996</v>
      </c>
      <c r="C28647" s="3">
        <v>3230</v>
      </c>
      <c r="E28647" t="s">
        <v>12711</v>
      </c>
      <c r="F28647" s="4" t="s">
        <v>13183</v>
      </c>
      <c r="G28647" s="5">
        <v>2198</v>
      </c>
      <c r="H28647" s="6">
        <v>7.6398400000000005E-2</v>
      </c>
      <c r="I28647" s="7">
        <v>40.430999999999997</v>
      </c>
      <c r="J28647" s="2">
        <v>73</v>
      </c>
      <c r="K28647">
        <v>1</v>
      </c>
    </row>
    <row r="28648" spans="1:12" x14ac:dyDescent="0.25">
      <c r="A28648">
        <v>15906</v>
      </c>
      <c r="B28648" s="2">
        <v>4.5284180000000003</v>
      </c>
      <c r="C28648" s="3">
        <v>11602</v>
      </c>
      <c r="D28648" s="4">
        <v>27780</v>
      </c>
      <c r="E28648" t="s">
        <v>2129</v>
      </c>
      <c r="F28648" s="4" t="s">
        <v>3003</v>
      </c>
      <c r="G28648" s="5">
        <v>8239</v>
      </c>
      <c r="H28648" s="6">
        <v>8.3505300000000005E-2</v>
      </c>
      <c r="I28648" s="7">
        <v>39.192999999999998</v>
      </c>
      <c r="J28648" s="2">
        <v>51.666699999999999</v>
      </c>
      <c r="K28648">
        <v>3</v>
      </c>
    </row>
    <row r="28649" spans="1:12" x14ac:dyDescent="0.25">
      <c r="A28649">
        <v>46941</v>
      </c>
      <c r="B28649" s="2">
        <v>4.5262549999999999</v>
      </c>
      <c r="C28649" s="3">
        <v>1182</v>
      </c>
      <c r="D28649" s="4">
        <v>47340</v>
      </c>
      <c r="E28649" t="s">
        <v>8921</v>
      </c>
      <c r="F28649" s="4" t="s">
        <v>8800</v>
      </c>
      <c r="G28649" s="5">
        <v>801</v>
      </c>
      <c r="H28649" s="6">
        <v>3.99003E-2</v>
      </c>
      <c r="I28649" s="7">
        <v>46.725999999999999</v>
      </c>
    </row>
    <row r="28650" spans="1:12" x14ac:dyDescent="0.25">
      <c r="A28650">
        <v>60632</v>
      </c>
      <c r="B28650" s="2">
        <v>4.5134210000000001</v>
      </c>
      <c r="C28650" s="3">
        <v>91357</v>
      </c>
      <c r="D28650" s="4">
        <v>16980</v>
      </c>
      <c r="E28650" t="s">
        <v>11616</v>
      </c>
      <c r="F28650" s="4" t="s">
        <v>11490</v>
      </c>
      <c r="G28650" s="5">
        <v>52825</v>
      </c>
      <c r="H28650" s="6">
        <v>8.0984399999999998E-2</v>
      </c>
      <c r="I28650" s="7">
        <v>39.621000000000002</v>
      </c>
      <c r="J28650" s="2">
        <v>45.290300000000002</v>
      </c>
      <c r="K28650">
        <v>31</v>
      </c>
      <c r="L28650" s="2">
        <v>78</v>
      </c>
    </row>
    <row r="28651" spans="1:12" x14ac:dyDescent="0.25">
      <c r="A28651">
        <v>89832</v>
      </c>
      <c r="B28651" s="2">
        <v>4.5005459999999999</v>
      </c>
      <c r="C28651" s="3">
        <v>1541</v>
      </c>
      <c r="D28651" s="4">
        <v>21220</v>
      </c>
      <c r="E28651" t="s">
        <v>15364</v>
      </c>
      <c r="F28651" s="4" t="s">
        <v>15318</v>
      </c>
      <c r="G28651" s="5">
        <v>967</v>
      </c>
      <c r="H28651" s="6">
        <v>0.1106515</v>
      </c>
      <c r="I28651" s="7">
        <v>34.491</v>
      </c>
    </row>
    <row r="28652" spans="1:12" x14ac:dyDescent="0.25">
      <c r="A28652">
        <v>64776</v>
      </c>
      <c r="B28652" s="2">
        <v>4.4996390000000002</v>
      </c>
      <c r="C28652" s="3">
        <v>3773</v>
      </c>
      <c r="E28652" t="s">
        <v>3661</v>
      </c>
      <c r="F28652" s="4" t="s">
        <v>12102</v>
      </c>
      <c r="G28652" s="5">
        <v>2823</v>
      </c>
      <c r="H28652" s="6">
        <v>0.1108357</v>
      </c>
      <c r="I28652" s="7">
        <v>34.457999999999998</v>
      </c>
      <c r="J28652" s="2">
        <v>63</v>
      </c>
      <c r="K28652">
        <v>1</v>
      </c>
    </row>
    <row r="28653" spans="1:12" x14ac:dyDescent="0.25">
      <c r="A28653">
        <v>6051</v>
      </c>
      <c r="B28653" s="2">
        <v>4.4944430000000004</v>
      </c>
      <c r="C28653" s="3">
        <v>30381</v>
      </c>
      <c r="D28653" s="4">
        <v>25540</v>
      </c>
      <c r="E28653" t="s">
        <v>1208</v>
      </c>
      <c r="F28653" s="4" t="s">
        <v>1198</v>
      </c>
      <c r="G28653" s="5">
        <v>18888</v>
      </c>
      <c r="H28653" s="6">
        <v>0.10889939999999999</v>
      </c>
      <c r="I28653" s="7">
        <v>34.786000000000001</v>
      </c>
      <c r="J28653" s="2">
        <v>40.5</v>
      </c>
      <c r="K28653">
        <v>8</v>
      </c>
    </row>
    <row r="28654" spans="1:12" x14ac:dyDescent="0.25">
      <c r="A28654">
        <v>70753</v>
      </c>
      <c r="B28654" s="2">
        <v>4.4897689999999999</v>
      </c>
      <c r="C28654" s="3">
        <v>842</v>
      </c>
      <c r="D28654" s="4">
        <v>12940</v>
      </c>
      <c r="E28654" t="s">
        <v>13070</v>
      </c>
      <c r="F28654" s="4" t="s">
        <v>12927</v>
      </c>
      <c r="G28654" s="5">
        <v>635</v>
      </c>
      <c r="H28654" s="6">
        <v>2.5157200000000001E-2</v>
      </c>
      <c r="I28654" s="7">
        <v>49.25</v>
      </c>
    </row>
    <row r="28655" spans="1:12" x14ac:dyDescent="0.25">
      <c r="A28655">
        <v>46327</v>
      </c>
      <c r="B28655" s="2">
        <v>4.4880230000000001</v>
      </c>
      <c r="C28655" s="3">
        <v>11333</v>
      </c>
      <c r="D28655" s="4">
        <v>16980</v>
      </c>
      <c r="E28655" t="s">
        <v>2666</v>
      </c>
      <c r="F28655" s="4" t="s">
        <v>8800</v>
      </c>
      <c r="G28655" s="5">
        <v>6655</v>
      </c>
      <c r="H28655" s="6">
        <v>0.1030804</v>
      </c>
      <c r="I28655" s="7">
        <v>35.776000000000003</v>
      </c>
      <c r="J28655" s="2">
        <v>47.333300000000001</v>
      </c>
      <c r="K28655">
        <v>3</v>
      </c>
    </row>
    <row r="28656" spans="1:12" x14ac:dyDescent="0.25">
      <c r="A28656">
        <v>30828</v>
      </c>
      <c r="B28656" s="2">
        <v>4.4857800000000001</v>
      </c>
      <c r="C28656" s="3">
        <v>4065</v>
      </c>
      <c r="E28656" t="s">
        <v>4357</v>
      </c>
      <c r="F28656" s="4" t="s">
        <v>6363</v>
      </c>
      <c r="G28656" s="5">
        <v>2711</v>
      </c>
      <c r="H28656" s="6">
        <v>9.8082600000000006E-2</v>
      </c>
      <c r="I28656" s="7">
        <v>36.637999999999998</v>
      </c>
    </row>
    <row r="28657" spans="1:11" x14ac:dyDescent="0.25">
      <c r="A28657">
        <v>56335</v>
      </c>
      <c r="B28657" s="2">
        <v>4.4850940000000001</v>
      </c>
      <c r="C28657" s="3">
        <v>194</v>
      </c>
      <c r="D28657" s="4">
        <v>41060</v>
      </c>
      <c r="E28657" t="s">
        <v>10715</v>
      </c>
      <c r="F28657" s="4" t="s">
        <v>10428</v>
      </c>
      <c r="G28657" s="5">
        <v>158</v>
      </c>
      <c r="H28657" s="6">
        <v>6.2893000000000003E-3</v>
      </c>
      <c r="I28657" s="7">
        <v>52.5</v>
      </c>
    </row>
    <row r="28658" spans="1:11" x14ac:dyDescent="0.25">
      <c r="A28658">
        <v>97873</v>
      </c>
      <c r="B28658" s="2">
        <v>4.4850219999999998</v>
      </c>
      <c r="C28658" s="3">
        <v>148</v>
      </c>
      <c r="E28658" t="s">
        <v>3487</v>
      </c>
      <c r="F28658" s="4" t="s">
        <v>16170</v>
      </c>
      <c r="G28658" s="5">
        <v>137</v>
      </c>
      <c r="H28658" s="6">
        <v>0.1231884</v>
      </c>
      <c r="I28658" s="7">
        <v>32.292000000000002</v>
      </c>
    </row>
    <row r="28659" spans="1:11" x14ac:dyDescent="0.25">
      <c r="A28659">
        <v>24622</v>
      </c>
      <c r="B28659" s="2">
        <v>4.4848229999999996</v>
      </c>
      <c r="C28659" s="3">
        <v>851</v>
      </c>
      <c r="D28659" s="4">
        <v>14140</v>
      </c>
      <c r="E28659" t="s">
        <v>5131</v>
      </c>
      <c r="F28659" s="4" t="s">
        <v>4335</v>
      </c>
      <c r="G28659" s="5">
        <v>694</v>
      </c>
      <c r="H28659" s="6">
        <v>7.6368900000000003E-2</v>
      </c>
      <c r="I28659" s="7">
        <v>40.380000000000003</v>
      </c>
    </row>
    <row r="28660" spans="1:11" x14ac:dyDescent="0.25">
      <c r="A28660">
        <v>29810</v>
      </c>
      <c r="B28660" s="2">
        <v>4.483873</v>
      </c>
      <c r="C28660" s="3">
        <v>4967</v>
      </c>
      <c r="E28660" t="s">
        <v>1413</v>
      </c>
      <c r="F28660" s="4" t="s">
        <v>6130</v>
      </c>
      <c r="G28660" s="5">
        <v>3283</v>
      </c>
      <c r="H28660" s="6">
        <v>0.1348965</v>
      </c>
      <c r="I28660" s="7">
        <v>30.262</v>
      </c>
    </row>
    <row r="28661" spans="1:11" x14ac:dyDescent="0.25">
      <c r="A28661">
        <v>35549</v>
      </c>
      <c r="B28661" s="2">
        <v>4.4823409999999999</v>
      </c>
      <c r="C28661" s="3">
        <v>4337</v>
      </c>
      <c r="D28661" s="4">
        <v>13820</v>
      </c>
      <c r="E28661" t="s">
        <v>7107</v>
      </c>
      <c r="F28661" s="4" t="s">
        <v>7027</v>
      </c>
      <c r="G28661" s="5">
        <v>3118</v>
      </c>
      <c r="H28661" s="6">
        <v>8.8489899999999996E-2</v>
      </c>
      <c r="I28661" s="7">
        <v>38.276000000000003</v>
      </c>
    </row>
    <row r="28662" spans="1:11" x14ac:dyDescent="0.25">
      <c r="A28662">
        <v>38241</v>
      </c>
      <c r="B28662" s="2">
        <v>4.4814340000000001</v>
      </c>
      <c r="C28662" s="3">
        <v>833</v>
      </c>
      <c r="D28662" s="4">
        <v>32280</v>
      </c>
      <c r="E28662" t="s">
        <v>7548</v>
      </c>
      <c r="F28662" s="4" t="s">
        <v>7348</v>
      </c>
      <c r="G28662" s="5">
        <v>665</v>
      </c>
      <c r="H28662" s="6">
        <v>0.1203008</v>
      </c>
      <c r="I28662" s="7">
        <v>32.777999999999999</v>
      </c>
    </row>
    <row r="28663" spans="1:11" x14ac:dyDescent="0.25">
      <c r="A28663">
        <v>75661</v>
      </c>
      <c r="B28663" s="2">
        <v>4.48081</v>
      </c>
      <c r="C28663" s="3">
        <v>2703</v>
      </c>
      <c r="D28663" s="4">
        <v>32220</v>
      </c>
      <c r="E28663" t="s">
        <v>13838</v>
      </c>
      <c r="F28663" s="4" t="s">
        <v>13752</v>
      </c>
      <c r="G28663" s="5">
        <v>1942</v>
      </c>
      <c r="H28663" s="6">
        <v>0.1137416</v>
      </c>
      <c r="I28663" s="7">
        <v>33.909999999999997</v>
      </c>
      <c r="J28663" s="2">
        <v>60</v>
      </c>
      <c r="K28663">
        <v>1</v>
      </c>
    </row>
    <row r="28664" spans="1:11" x14ac:dyDescent="0.25">
      <c r="A28664">
        <v>29137</v>
      </c>
      <c r="B28664" s="2">
        <v>4.4799239999999996</v>
      </c>
      <c r="C28664" s="3">
        <v>2507</v>
      </c>
      <c r="D28664" s="4">
        <v>12260</v>
      </c>
      <c r="E28664" t="s">
        <v>6179</v>
      </c>
      <c r="F28664" s="4" t="s">
        <v>6130</v>
      </c>
      <c r="G28664" s="5">
        <v>1758</v>
      </c>
      <c r="H28664" s="6">
        <v>9.2718999999999996E-2</v>
      </c>
      <c r="I28664" s="7">
        <v>37.542000000000002</v>
      </c>
    </row>
    <row r="28665" spans="1:11" x14ac:dyDescent="0.25">
      <c r="A28665">
        <v>38617</v>
      </c>
      <c r="B28665" s="2">
        <v>4.4793789999999998</v>
      </c>
      <c r="C28665" s="3">
        <v>782</v>
      </c>
      <c r="D28665" s="4">
        <v>17260</v>
      </c>
      <c r="E28665" t="s">
        <v>7638</v>
      </c>
      <c r="F28665" s="4" t="s">
        <v>7633</v>
      </c>
      <c r="G28665" s="5">
        <v>517</v>
      </c>
      <c r="H28665" s="6">
        <v>8.5106399999999999E-2</v>
      </c>
      <c r="I28665" s="7">
        <v>38.845999999999997</v>
      </c>
    </row>
    <row r="28666" spans="1:11" x14ac:dyDescent="0.25">
      <c r="A28666">
        <v>78719</v>
      </c>
      <c r="B28666" s="2">
        <v>4.4789599999999998</v>
      </c>
      <c r="C28666" s="3">
        <v>1807</v>
      </c>
      <c r="D28666" s="4">
        <v>12420</v>
      </c>
      <c r="E28666" t="s">
        <v>3573</v>
      </c>
      <c r="F28666" s="4" t="s">
        <v>13752</v>
      </c>
      <c r="G28666" s="5">
        <v>1230</v>
      </c>
      <c r="H28666" s="6">
        <v>8.1300800000000006E-2</v>
      </c>
      <c r="I28666" s="7">
        <v>39.5</v>
      </c>
      <c r="J28666" s="2">
        <v>49</v>
      </c>
      <c r="K28666">
        <v>1</v>
      </c>
    </row>
    <row r="28667" spans="1:11" x14ac:dyDescent="0.25">
      <c r="A28667">
        <v>36584</v>
      </c>
      <c r="B28667" s="2">
        <v>4.4785219999999999</v>
      </c>
      <c r="C28667" s="3">
        <v>882</v>
      </c>
      <c r="E28667" t="s">
        <v>7301</v>
      </c>
      <c r="F28667" s="4" t="s">
        <v>7027</v>
      </c>
      <c r="G28667" s="5">
        <v>598</v>
      </c>
      <c r="H28667" s="6">
        <v>9.0150300000000003E-2</v>
      </c>
      <c r="I28667" s="7">
        <v>37.969000000000001</v>
      </c>
    </row>
    <row r="28668" spans="1:11" x14ac:dyDescent="0.25">
      <c r="A28668">
        <v>4668</v>
      </c>
      <c r="B28668" s="2">
        <v>4.4781250000000004</v>
      </c>
      <c r="C28668" s="3">
        <v>1649</v>
      </c>
      <c r="E28668" t="s">
        <v>187</v>
      </c>
      <c r="F28668" s="4" t="s">
        <v>701</v>
      </c>
      <c r="G28668" s="5">
        <v>1057</v>
      </c>
      <c r="H28668" s="6">
        <v>0.10491490000000001</v>
      </c>
      <c r="I28668" s="7">
        <v>35.417000000000002</v>
      </c>
    </row>
    <row r="28669" spans="1:11" x14ac:dyDescent="0.25">
      <c r="A28669">
        <v>17260</v>
      </c>
      <c r="B28669" s="2">
        <v>4.4776579999999999</v>
      </c>
      <c r="C28669" s="3">
        <v>1269</v>
      </c>
      <c r="D28669" s="4">
        <v>26500</v>
      </c>
      <c r="E28669" t="s">
        <v>3755</v>
      </c>
      <c r="F28669" s="4" t="s">
        <v>3003</v>
      </c>
      <c r="G28669" s="5">
        <v>893</v>
      </c>
      <c r="H28669" s="6">
        <v>6.60694E-2</v>
      </c>
      <c r="I28669" s="7">
        <v>42.128</v>
      </c>
    </row>
    <row r="28670" spans="1:11" x14ac:dyDescent="0.25">
      <c r="A28670">
        <v>59032</v>
      </c>
      <c r="B28670" s="2">
        <v>4.4773880000000004</v>
      </c>
      <c r="C28670" s="3">
        <v>361</v>
      </c>
      <c r="E28670" t="s">
        <v>11294</v>
      </c>
      <c r="F28670" s="4" t="s">
        <v>11278</v>
      </c>
      <c r="G28670" s="5">
        <v>238</v>
      </c>
      <c r="H28670" s="6">
        <v>0.1092437</v>
      </c>
      <c r="I28670" s="7">
        <v>34.667000000000002</v>
      </c>
    </row>
    <row r="28671" spans="1:11" x14ac:dyDescent="0.25">
      <c r="A28671">
        <v>39813</v>
      </c>
      <c r="B28671" s="2">
        <v>4.4770570000000003</v>
      </c>
      <c r="C28671" s="3">
        <v>1824</v>
      </c>
      <c r="E28671" t="s">
        <v>374</v>
      </c>
      <c r="F28671" s="4" t="s">
        <v>6363</v>
      </c>
      <c r="G28671" s="5">
        <v>1136</v>
      </c>
      <c r="H28671" s="6">
        <v>8.8830300000000001E-2</v>
      </c>
      <c r="I28671" s="7">
        <v>38.194000000000003</v>
      </c>
    </row>
    <row r="28672" spans="1:11" x14ac:dyDescent="0.25">
      <c r="A28672">
        <v>37150</v>
      </c>
      <c r="B28672" s="2">
        <v>4.4760169999999997</v>
      </c>
      <c r="C28672" s="3">
        <v>4493</v>
      </c>
      <c r="D28672" s="4">
        <v>34980</v>
      </c>
      <c r="E28672" t="s">
        <v>7396</v>
      </c>
      <c r="F28672" s="4" t="s">
        <v>7348</v>
      </c>
      <c r="G28672" s="5">
        <v>3206</v>
      </c>
      <c r="H28672" s="6">
        <v>9.4822199999999995E-2</v>
      </c>
      <c r="I28672" s="7">
        <v>37.156999999999996</v>
      </c>
      <c r="J28672" s="2">
        <v>57</v>
      </c>
      <c r="K28672">
        <v>1</v>
      </c>
    </row>
    <row r="28673" spans="1:12" x14ac:dyDescent="0.25">
      <c r="A28673">
        <v>38574</v>
      </c>
      <c r="B28673" s="2">
        <v>4.4738439999999997</v>
      </c>
      <c r="C28673" s="3">
        <v>8121</v>
      </c>
      <c r="D28673" s="4">
        <v>18260</v>
      </c>
      <c r="E28673" t="s">
        <v>96</v>
      </c>
      <c r="F28673" s="4" t="s">
        <v>7348</v>
      </c>
      <c r="G28673" s="5">
        <v>5868</v>
      </c>
      <c r="H28673" s="6">
        <v>9.9182000000000006E-2</v>
      </c>
      <c r="I28673" s="7">
        <v>36.402000000000001</v>
      </c>
      <c r="J28673" s="2">
        <v>52</v>
      </c>
      <c r="K28673">
        <v>1</v>
      </c>
    </row>
    <row r="28674" spans="1:12" x14ac:dyDescent="0.25">
      <c r="A28674">
        <v>45838</v>
      </c>
      <c r="B28674" s="2">
        <v>4.4724339999999998</v>
      </c>
      <c r="C28674" s="3">
        <v>30</v>
      </c>
      <c r="D28674" s="4">
        <v>46780</v>
      </c>
      <c r="E28674" t="s">
        <v>6144</v>
      </c>
      <c r="F28674" s="4" t="s">
        <v>8295</v>
      </c>
      <c r="G28674" s="5">
        <v>20</v>
      </c>
      <c r="H28674" s="6">
        <v>9.5238100000000006E-2</v>
      </c>
      <c r="I28674" s="7">
        <v>37.082999999999998</v>
      </c>
    </row>
    <row r="28675" spans="1:12" x14ac:dyDescent="0.25">
      <c r="A28675">
        <v>62838</v>
      </c>
      <c r="B28675" s="2">
        <v>4.4721270000000004</v>
      </c>
      <c r="C28675" s="3">
        <v>2020</v>
      </c>
      <c r="E28675" t="s">
        <v>12025</v>
      </c>
      <c r="F28675" s="4" t="s">
        <v>11490</v>
      </c>
      <c r="G28675" s="5">
        <v>1264</v>
      </c>
      <c r="H28675" s="6">
        <v>5.6961999999999999E-2</v>
      </c>
      <c r="I28675" s="7">
        <v>43.680999999999997</v>
      </c>
    </row>
    <row r="28676" spans="1:12" x14ac:dyDescent="0.25">
      <c r="A28676">
        <v>72533</v>
      </c>
      <c r="B28676" s="2">
        <v>4.4717209999999996</v>
      </c>
      <c r="C28676" s="3">
        <v>580</v>
      </c>
      <c r="E28676" t="s">
        <v>13380</v>
      </c>
      <c r="F28676" s="4" t="s">
        <v>13183</v>
      </c>
      <c r="G28676" s="5">
        <v>442</v>
      </c>
      <c r="H28676" s="6">
        <v>5.6561100000000003E-2</v>
      </c>
      <c r="I28676" s="7">
        <v>43.75</v>
      </c>
    </row>
    <row r="28677" spans="1:12" x14ac:dyDescent="0.25">
      <c r="A28677">
        <v>63446</v>
      </c>
      <c r="B28677" s="2">
        <v>4.4714879999999999</v>
      </c>
      <c r="C28677" s="3">
        <v>731</v>
      </c>
      <c r="E28677" t="s">
        <v>12152</v>
      </c>
      <c r="F28677" s="4" t="s">
        <v>12102</v>
      </c>
      <c r="G28677" s="5">
        <v>527</v>
      </c>
      <c r="H28677" s="6">
        <v>9.0909100000000007E-2</v>
      </c>
      <c r="I28677" s="7">
        <v>37.813000000000002</v>
      </c>
    </row>
    <row r="28678" spans="1:12" x14ac:dyDescent="0.25">
      <c r="A28678">
        <v>62974</v>
      </c>
      <c r="B28678" s="2">
        <v>4.4710960000000002</v>
      </c>
      <c r="C28678" s="3">
        <v>1544</v>
      </c>
      <c r="D28678" s="4">
        <v>16060</v>
      </c>
      <c r="E28678" t="s">
        <v>617</v>
      </c>
      <c r="F28678" s="4" t="s">
        <v>11490</v>
      </c>
      <c r="G28678" s="5">
        <v>1110</v>
      </c>
      <c r="H28678" s="6">
        <v>6.6606700000000005E-2</v>
      </c>
      <c r="I28678" s="7">
        <v>42.005000000000003</v>
      </c>
    </row>
    <row r="28679" spans="1:12" x14ac:dyDescent="0.25">
      <c r="A28679">
        <v>57642</v>
      </c>
      <c r="B28679" s="2">
        <v>4.470567</v>
      </c>
      <c r="C28679" s="3">
        <v>2125</v>
      </c>
      <c r="E28679" t="s">
        <v>11025</v>
      </c>
      <c r="F28679" s="4" t="s">
        <v>10877</v>
      </c>
      <c r="G28679" s="5">
        <v>1095</v>
      </c>
      <c r="H28679" s="6">
        <v>0.12956210000000001</v>
      </c>
      <c r="I28679" s="7">
        <v>31.125</v>
      </c>
    </row>
    <row r="28680" spans="1:12" x14ac:dyDescent="0.25">
      <c r="A28680">
        <v>71282</v>
      </c>
      <c r="B28680" s="2">
        <v>4.4685790000000001</v>
      </c>
      <c r="C28680" s="3">
        <v>11098</v>
      </c>
      <c r="E28680" t="s">
        <v>13138</v>
      </c>
      <c r="F28680" s="4" t="s">
        <v>12927</v>
      </c>
      <c r="G28680" s="5">
        <v>7210</v>
      </c>
      <c r="H28680" s="6">
        <v>0.1206657</v>
      </c>
      <c r="I28680" s="7">
        <v>32.661000000000001</v>
      </c>
    </row>
    <row r="28681" spans="1:12" x14ac:dyDescent="0.25">
      <c r="A28681">
        <v>47162</v>
      </c>
      <c r="B28681" s="2">
        <v>4.4667409999999999</v>
      </c>
      <c r="C28681" s="3">
        <v>671</v>
      </c>
      <c r="D28681" s="4">
        <v>31140</v>
      </c>
      <c r="E28681" t="s">
        <v>8621</v>
      </c>
      <c r="F28681" s="4" t="s">
        <v>8800</v>
      </c>
      <c r="G28681" s="5">
        <v>465</v>
      </c>
      <c r="H28681" s="6">
        <v>4.2918499999999998E-2</v>
      </c>
      <c r="I28681" s="7">
        <v>46.094000000000001</v>
      </c>
    </row>
    <row r="28682" spans="1:12" x14ac:dyDescent="0.25">
      <c r="A28682">
        <v>41773</v>
      </c>
      <c r="B28682" s="2">
        <v>4.4664250000000001</v>
      </c>
      <c r="C28682" s="3">
        <v>1310</v>
      </c>
      <c r="E28682" t="s">
        <v>8143</v>
      </c>
      <c r="F28682" s="4" t="s">
        <v>7883</v>
      </c>
      <c r="G28682" s="5">
        <v>851</v>
      </c>
      <c r="H28682" s="6">
        <v>0.1314554</v>
      </c>
      <c r="I28682" s="7">
        <v>30.792000000000002</v>
      </c>
    </row>
    <row r="28683" spans="1:12" x14ac:dyDescent="0.25">
      <c r="A28683">
        <v>67482</v>
      </c>
      <c r="B28683" s="2">
        <v>4.4661929999999996</v>
      </c>
      <c r="C28683" s="3">
        <v>119</v>
      </c>
      <c r="E28683" t="s">
        <v>12659</v>
      </c>
      <c r="F28683" s="4" t="s">
        <v>12494</v>
      </c>
      <c r="G28683" s="5">
        <v>65</v>
      </c>
      <c r="H28683" s="6">
        <v>0</v>
      </c>
      <c r="I28683" s="7">
        <v>53.5</v>
      </c>
    </row>
    <row r="28684" spans="1:12" x14ac:dyDescent="0.25">
      <c r="A28684">
        <v>99667</v>
      </c>
      <c r="B28684" s="2">
        <v>4.4661929999999996</v>
      </c>
      <c r="C28684" s="3">
        <v>61</v>
      </c>
      <c r="D28684" s="4">
        <v>11260</v>
      </c>
      <c r="E28684" t="s">
        <v>16687</v>
      </c>
      <c r="F28684" s="4" t="s">
        <v>16604</v>
      </c>
      <c r="G28684" s="5">
        <v>52</v>
      </c>
      <c r="H28684" s="6">
        <v>0</v>
      </c>
      <c r="I28684" s="7">
        <v>53.5</v>
      </c>
    </row>
    <row r="28685" spans="1:12" x14ac:dyDescent="0.25">
      <c r="A28685">
        <v>32117</v>
      </c>
      <c r="B28685" s="2">
        <v>4.4619879999999998</v>
      </c>
      <c r="C28685" s="3">
        <v>24420</v>
      </c>
      <c r="D28685" s="4">
        <v>19660</v>
      </c>
      <c r="E28685" t="s">
        <v>6722</v>
      </c>
      <c r="F28685" s="4" t="s">
        <v>6689</v>
      </c>
      <c r="G28685" s="5">
        <v>17452</v>
      </c>
      <c r="H28685" s="6">
        <v>0.1243339</v>
      </c>
      <c r="I28685" s="7">
        <v>32.009</v>
      </c>
      <c r="J28685" s="2">
        <v>48.333300000000001</v>
      </c>
      <c r="K28685">
        <v>3</v>
      </c>
    </row>
    <row r="28686" spans="1:12" x14ac:dyDescent="0.25">
      <c r="A28686">
        <v>35552</v>
      </c>
      <c r="B28686" s="2">
        <v>4.4576539999999998</v>
      </c>
      <c r="C28686" s="3">
        <v>894</v>
      </c>
      <c r="E28686" t="s">
        <v>996</v>
      </c>
      <c r="F28686" s="4" t="s">
        <v>7027</v>
      </c>
      <c r="G28686" s="5">
        <v>662</v>
      </c>
      <c r="H28686" s="6">
        <v>3.6199099999999998E-2</v>
      </c>
      <c r="I28686" s="7">
        <v>47.237000000000002</v>
      </c>
    </row>
    <row r="28687" spans="1:12" x14ac:dyDescent="0.25">
      <c r="A28687">
        <v>66102</v>
      </c>
      <c r="B28687" s="2">
        <v>4.4533589999999998</v>
      </c>
      <c r="C28687" s="3">
        <v>29506</v>
      </c>
      <c r="D28687" s="4">
        <v>28140</v>
      </c>
      <c r="E28687" t="s">
        <v>12261</v>
      </c>
      <c r="F28687" s="4" t="s">
        <v>12494</v>
      </c>
      <c r="G28687" s="5">
        <v>17292</v>
      </c>
      <c r="H28687" s="6">
        <v>0.1113745</v>
      </c>
      <c r="I28687" s="7">
        <v>34.241999999999997</v>
      </c>
      <c r="J28687" s="2">
        <v>52.7273</v>
      </c>
      <c r="K28687">
        <v>11</v>
      </c>
      <c r="L28687" s="2">
        <v>97.2</v>
      </c>
    </row>
    <row r="28688" spans="1:12" x14ac:dyDescent="0.25">
      <c r="A28688">
        <v>78221</v>
      </c>
      <c r="B28688" s="2">
        <v>4.4436400000000003</v>
      </c>
      <c r="C28688" s="3">
        <v>37923</v>
      </c>
      <c r="D28688" s="4">
        <v>41700</v>
      </c>
      <c r="E28688" t="s">
        <v>6913</v>
      </c>
      <c r="F28688" s="4" t="s">
        <v>13752</v>
      </c>
      <c r="G28688" s="5">
        <v>23318</v>
      </c>
      <c r="H28688" s="6">
        <v>5.99108E-2</v>
      </c>
      <c r="I28688" s="7">
        <v>43.131999999999998</v>
      </c>
      <c r="J28688" s="2">
        <v>54.5</v>
      </c>
      <c r="K28688">
        <v>4</v>
      </c>
    </row>
    <row r="28689" spans="1:11" x14ac:dyDescent="0.25">
      <c r="A28689">
        <v>15219</v>
      </c>
      <c r="B28689" s="2">
        <v>4.4360759999999999</v>
      </c>
      <c r="C28689" s="3">
        <v>15623</v>
      </c>
      <c r="D28689" s="4">
        <v>38300</v>
      </c>
      <c r="E28689" t="s">
        <v>3081</v>
      </c>
      <c r="F28689" s="4" t="s">
        <v>3003</v>
      </c>
      <c r="G28689" s="5">
        <v>8291</v>
      </c>
      <c r="H28689" s="6">
        <v>0.1577614</v>
      </c>
      <c r="I28689" s="7">
        <v>26.218</v>
      </c>
      <c r="J28689" s="2">
        <v>44.8889</v>
      </c>
      <c r="K28689">
        <v>9</v>
      </c>
    </row>
    <row r="28690" spans="1:11" x14ac:dyDescent="0.25">
      <c r="A28690">
        <v>14820</v>
      </c>
      <c r="B28690" s="2">
        <v>4.4339740000000001</v>
      </c>
      <c r="C28690" s="3">
        <v>654</v>
      </c>
      <c r="D28690" s="4">
        <v>18500</v>
      </c>
      <c r="E28690" t="s">
        <v>2956</v>
      </c>
      <c r="F28690" s="4" t="s">
        <v>1280</v>
      </c>
      <c r="G28690" s="5">
        <v>490</v>
      </c>
      <c r="H28690" s="6">
        <v>5.90631E-2</v>
      </c>
      <c r="I28690" s="7">
        <v>43.25</v>
      </c>
      <c r="J28690" s="2">
        <v>38.5</v>
      </c>
      <c r="K28690">
        <v>2</v>
      </c>
    </row>
    <row r="28691" spans="1:11" x14ac:dyDescent="0.25">
      <c r="A28691">
        <v>74338</v>
      </c>
      <c r="B28691" s="2">
        <v>4.4330100000000003</v>
      </c>
      <c r="C28691" s="3">
        <v>5302</v>
      </c>
      <c r="E28691" t="s">
        <v>13627</v>
      </c>
      <c r="F28691" s="4" t="s">
        <v>13462</v>
      </c>
      <c r="G28691" s="5">
        <v>3536</v>
      </c>
      <c r="H28691" s="6">
        <v>8.4817600000000007E-2</v>
      </c>
      <c r="I28691" s="7">
        <v>38.798999999999999</v>
      </c>
    </row>
    <row r="28692" spans="1:11" x14ac:dyDescent="0.25">
      <c r="A28692">
        <v>76470</v>
      </c>
      <c r="B28692" s="2">
        <v>4.4316740000000001</v>
      </c>
      <c r="C28692" s="3">
        <v>3549</v>
      </c>
      <c r="E28692" t="s">
        <v>5364</v>
      </c>
      <c r="F28692" s="4" t="s">
        <v>13752</v>
      </c>
      <c r="G28692" s="5">
        <v>2039</v>
      </c>
      <c r="H28692" s="6">
        <v>8.8278599999999999E-2</v>
      </c>
      <c r="I28692" s="7">
        <v>38.194000000000003</v>
      </c>
      <c r="J28692" s="2">
        <v>28</v>
      </c>
      <c r="K28692">
        <v>1</v>
      </c>
    </row>
    <row r="28693" spans="1:11" x14ac:dyDescent="0.25">
      <c r="A28693">
        <v>74340</v>
      </c>
      <c r="B28693" s="2">
        <v>4.4311550000000004</v>
      </c>
      <c r="C28693" s="3">
        <v>167</v>
      </c>
      <c r="E28693" t="s">
        <v>13628</v>
      </c>
      <c r="F28693" s="4" t="s">
        <v>13462</v>
      </c>
      <c r="G28693" s="5">
        <v>131</v>
      </c>
      <c r="H28693" s="6">
        <v>0.1212121</v>
      </c>
      <c r="I28693" s="7">
        <v>32.5</v>
      </c>
    </row>
    <row r="28694" spans="1:11" x14ac:dyDescent="0.25">
      <c r="A28694">
        <v>74964</v>
      </c>
      <c r="B28694" s="2">
        <v>4.4306910000000004</v>
      </c>
      <c r="C28694" s="3">
        <v>2631</v>
      </c>
      <c r="E28694" t="s">
        <v>13750</v>
      </c>
      <c r="F28694" s="4" t="s">
        <v>13462</v>
      </c>
      <c r="G28694" s="5">
        <v>1809</v>
      </c>
      <c r="H28694" s="6">
        <v>7.7348100000000003E-2</v>
      </c>
      <c r="I28694" s="7">
        <v>40.070999999999998</v>
      </c>
    </row>
    <row r="28695" spans="1:11" x14ac:dyDescent="0.25">
      <c r="A28695">
        <v>39827</v>
      </c>
      <c r="B28695" s="2">
        <v>4.4296049999999996</v>
      </c>
      <c r="C28695" s="3">
        <v>4346</v>
      </c>
      <c r="E28695" t="s">
        <v>2191</v>
      </c>
      <c r="F28695" s="4" t="s">
        <v>6363</v>
      </c>
      <c r="G28695" s="5">
        <v>2727</v>
      </c>
      <c r="H28695" s="6">
        <v>0.1136364</v>
      </c>
      <c r="I28695" s="7">
        <v>33.798999999999999</v>
      </c>
    </row>
    <row r="28696" spans="1:11" x14ac:dyDescent="0.25">
      <c r="A28696">
        <v>40737</v>
      </c>
      <c r="B28696" s="2">
        <v>4.4287669999999997</v>
      </c>
      <c r="C28696" s="3">
        <v>1246</v>
      </c>
      <c r="D28696" s="4">
        <v>30940</v>
      </c>
      <c r="E28696" t="s">
        <v>7953</v>
      </c>
      <c r="F28696" s="4" t="s">
        <v>7883</v>
      </c>
      <c r="G28696" s="5">
        <v>768</v>
      </c>
      <c r="H28696" s="6">
        <v>0.14174249999999999</v>
      </c>
      <c r="I28696" s="7">
        <v>28.942</v>
      </c>
    </row>
    <row r="28697" spans="1:11" x14ac:dyDescent="0.25">
      <c r="A28697">
        <v>47966</v>
      </c>
      <c r="B28697" s="2">
        <v>4.4285110000000003</v>
      </c>
      <c r="C28697" s="3">
        <v>409</v>
      </c>
      <c r="D28697" s="4">
        <v>45460</v>
      </c>
      <c r="E28697" t="s">
        <v>489</v>
      </c>
      <c r="F28697" s="4" t="s">
        <v>8800</v>
      </c>
      <c r="G28697" s="5">
        <v>303</v>
      </c>
      <c r="H28697" s="6">
        <v>4.9505E-2</v>
      </c>
      <c r="I28697" s="7">
        <v>44.875</v>
      </c>
    </row>
    <row r="28698" spans="1:11" x14ac:dyDescent="0.25">
      <c r="A28698">
        <v>71416</v>
      </c>
      <c r="B28698" s="2">
        <v>4.4283000000000001</v>
      </c>
      <c r="C28698" s="3">
        <v>973</v>
      </c>
      <c r="D28698" s="4">
        <v>35060</v>
      </c>
      <c r="E28698" t="s">
        <v>13162</v>
      </c>
      <c r="F28698" s="4" t="s">
        <v>12927</v>
      </c>
      <c r="G28698" s="5">
        <v>582</v>
      </c>
      <c r="H28698" s="6">
        <v>9.79381E-2</v>
      </c>
      <c r="I28698" s="7">
        <v>36.5</v>
      </c>
    </row>
    <row r="28699" spans="1:11" x14ac:dyDescent="0.25">
      <c r="A28699">
        <v>32359</v>
      </c>
      <c r="B28699" s="2">
        <v>4.4278550000000001</v>
      </c>
      <c r="C28699" s="3">
        <v>1460</v>
      </c>
      <c r="E28699" t="s">
        <v>6760</v>
      </c>
      <c r="F28699" s="4" t="s">
        <v>6689</v>
      </c>
      <c r="G28699" s="5">
        <v>1281</v>
      </c>
      <c r="H28699" s="6">
        <v>8.2683300000000001E-2</v>
      </c>
      <c r="I28699" s="7">
        <v>39.134999999999998</v>
      </c>
      <c r="J28699" s="2">
        <v>54</v>
      </c>
      <c r="K28699">
        <v>1</v>
      </c>
    </row>
    <row r="28700" spans="1:11" x14ac:dyDescent="0.25">
      <c r="A28700">
        <v>30730</v>
      </c>
      <c r="B28700" s="2">
        <v>4.4272590000000003</v>
      </c>
      <c r="C28700" s="3">
        <v>1950</v>
      </c>
      <c r="D28700" s="4">
        <v>44900</v>
      </c>
      <c r="E28700" t="s">
        <v>6525</v>
      </c>
      <c r="F28700" s="4" t="s">
        <v>6363</v>
      </c>
      <c r="G28700" s="5">
        <v>1208</v>
      </c>
      <c r="H28700" s="6">
        <v>8.2712999999999995E-2</v>
      </c>
      <c r="I28700" s="7">
        <v>39.125</v>
      </c>
    </row>
    <row r="28701" spans="1:11" x14ac:dyDescent="0.25">
      <c r="A28701">
        <v>81062</v>
      </c>
      <c r="B28701" s="2">
        <v>4.4266490000000003</v>
      </c>
      <c r="C28701" s="3">
        <v>1940</v>
      </c>
      <c r="E28701" t="s">
        <v>14578</v>
      </c>
      <c r="F28701" s="4" t="s">
        <v>14477</v>
      </c>
      <c r="G28701" s="5">
        <v>1338</v>
      </c>
      <c r="H28701" s="6">
        <v>8.4391300000000002E-2</v>
      </c>
      <c r="I28701" s="7">
        <v>38.832999999999998</v>
      </c>
    </row>
    <row r="28702" spans="1:11" x14ac:dyDescent="0.25">
      <c r="A28702">
        <v>70456</v>
      </c>
      <c r="B28702" s="2">
        <v>4.4258860000000002</v>
      </c>
      <c r="C28702" s="3">
        <v>2851</v>
      </c>
      <c r="D28702" s="4">
        <v>25220</v>
      </c>
      <c r="E28702" t="s">
        <v>1383</v>
      </c>
      <c r="F28702" s="4" t="s">
        <v>12927</v>
      </c>
      <c r="G28702" s="5">
        <v>1850</v>
      </c>
      <c r="H28702" s="6">
        <v>8.5945900000000006E-2</v>
      </c>
      <c r="I28702" s="7">
        <v>38.546999999999997</v>
      </c>
    </row>
    <row r="28703" spans="1:11" x14ac:dyDescent="0.25">
      <c r="A28703">
        <v>76111</v>
      </c>
      <c r="B28703" s="2">
        <v>4.42239</v>
      </c>
      <c r="C28703" s="3">
        <v>22239</v>
      </c>
      <c r="D28703" s="4">
        <v>19100</v>
      </c>
      <c r="E28703" t="s">
        <v>13904</v>
      </c>
      <c r="F28703" s="4" t="s">
        <v>13752</v>
      </c>
      <c r="G28703" s="5">
        <v>12762</v>
      </c>
      <c r="H28703" s="6">
        <v>8.0865099999999995E-2</v>
      </c>
      <c r="I28703" s="7">
        <v>39.423999999999999</v>
      </c>
      <c r="J28703" s="2">
        <v>42.666699999999999</v>
      </c>
      <c r="K28703">
        <v>9</v>
      </c>
    </row>
    <row r="28704" spans="1:11" x14ac:dyDescent="0.25">
      <c r="A28704">
        <v>64844</v>
      </c>
      <c r="B28704" s="2">
        <v>4.4186350000000001</v>
      </c>
      <c r="C28704" s="3">
        <v>4683</v>
      </c>
      <c r="D28704" s="4">
        <v>27900</v>
      </c>
      <c r="E28704" t="s">
        <v>38</v>
      </c>
      <c r="F28704" s="4" t="s">
        <v>12102</v>
      </c>
      <c r="G28704" s="5">
        <v>2927</v>
      </c>
      <c r="H28704" s="6">
        <v>5.4663499999999997E-2</v>
      </c>
      <c r="I28704" s="7">
        <v>43.95</v>
      </c>
      <c r="J28704" s="2">
        <v>53</v>
      </c>
      <c r="K28704">
        <v>1</v>
      </c>
    </row>
    <row r="28705" spans="1:11" x14ac:dyDescent="0.25">
      <c r="A28705">
        <v>59417</v>
      </c>
      <c r="B28705" s="2">
        <v>4.4168810000000001</v>
      </c>
      <c r="C28705" s="3">
        <v>8086</v>
      </c>
      <c r="E28705" t="s">
        <v>11371</v>
      </c>
      <c r="F28705" s="4" t="s">
        <v>11278</v>
      </c>
      <c r="G28705" s="5">
        <v>4396</v>
      </c>
      <c r="H28705" s="6">
        <v>0.1139413</v>
      </c>
      <c r="I28705" s="7">
        <v>33.706000000000003</v>
      </c>
      <c r="J28705" s="2">
        <v>61</v>
      </c>
      <c r="K28705">
        <v>1</v>
      </c>
    </row>
    <row r="28706" spans="1:11" x14ac:dyDescent="0.25">
      <c r="A28706">
        <v>37888</v>
      </c>
      <c r="B28706" s="2">
        <v>4.4153609999999999</v>
      </c>
      <c r="C28706" s="3">
        <v>2755</v>
      </c>
      <c r="D28706" s="4">
        <v>28940</v>
      </c>
      <c r="E28706" t="s">
        <v>972</v>
      </c>
      <c r="F28706" s="4" t="s">
        <v>7348</v>
      </c>
      <c r="G28706" s="5">
        <v>1952</v>
      </c>
      <c r="H28706" s="6">
        <v>0.1013825</v>
      </c>
      <c r="I28706" s="7">
        <v>35.875</v>
      </c>
      <c r="J28706" s="2">
        <v>49</v>
      </c>
      <c r="K28706">
        <v>1</v>
      </c>
    </row>
    <row r="28707" spans="1:11" x14ac:dyDescent="0.25">
      <c r="A28707">
        <v>71410</v>
      </c>
      <c r="B28707" s="2">
        <v>4.4148800000000001</v>
      </c>
      <c r="C28707" s="3">
        <v>118</v>
      </c>
      <c r="E28707" t="s">
        <v>3528</v>
      </c>
      <c r="F28707" s="4" t="s">
        <v>12927</v>
      </c>
      <c r="G28707" s="5">
        <v>57</v>
      </c>
      <c r="H28707" s="6">
        <v>7.0175399999999999E-2</v>
      </c>
      <c r="I28707" s="7">
        <v>41.25</v>
      </c>
    </row>
    <row r="28708" spans="1:11" x14ac:dyDescent="0.25">
      <c r="A28708">
        <v>35581</v>
      </c>
      <c r="B28708" s="2">
        <v>4.4141000000000004</v>
      </c>
      <c r="C28708" s="3">
        <v>4848</v>
      </c>
      <c r="E28708" t="s">
        <v>7116</v>
      </c>
      <c r="F28708" s="4" t="s">
        <v>7027</v>
      </c>
      <c r="G28708" s="5">
        <v>3200</v>
      </c>
      <c r="H28708" s="6">
        <v>9.8719100000000004E-2</v>
      </c>
      <c r="I28708" s="7">
        <v>36.317</v>
      </c>
    </row>
    <row r="28709" spans="1:11" x14ac:dyDescent="0.25">
      <c r="A28709">
        <v>15325</v>
      </c>
      <c r="B28709" s="2">
        <v>4.4132790000000002</v>
      </c>
      <c r="C28709" s="3">
        <v>504</v>
      </c>
      <c r="E28709" t="s">
        <v>3094</v>
      </c>
      <c r="F28709" s="4" t="s">
        <v>3003</v>
      </c>
      <c r="G28709" s="5">
        <v>233</v>
      </c>
      <c r="H28709" s="6">
        <v>5.1282099999999997E-2</v>
      </c>
      <c r="I28709" s="7">
        <v>44.514000000000003</v>
      </c>
    </row>
    <row r="28710" spans="1:11" x14ac:dyDescent="0.25">
      <c r="A28710">
        <v>26296</v>
      </c>
      <c r="B28710" s="2">
        <v>4.4131900000000002</v>
      </c>
      <c r="C28710" s="3">
        <v>234</v>
      </c>
      <c r="D28710" s="4">
        <v>21180</v>
      </c>
      <c r="E28710" t="s">
        <v>5533</v>
      </c>
      <c r="F28710" s="4" t="s">
        <v>5144</v>
      </c>
      <c r="G28710" s="5">
        <v>135</v>
      </c>
      <c r="H28710" s="6">
        <v>0</v>
      </c>
      <c r="I28710" s="7">
        <v>53.375</v>
      </c>
    </row>
    <row r="28711" spans="1:11" x14ac:dyDescent="0.25">
      <c r="A28711">
        <v>71652</v>
      </c>
      <c r="B28711" s="2">
        <v>4.4129820000000004</v>
      </c>
      <c r="C28711" s="3">
        <v>987</v>
      </c>
      <c r="D28711" s="4">
        <v>38220</v>
      </c>
      <c r="E28711" t="s">
        <v>6616</v>
      </c>
      <c r="F28711" s="4" t="s">
        <v>13183</v>
      </c>
      <c r="G28711" s="5">
        <v>728</v>
      </c>
      <c r="H28711" s="6">
        <v>8.2304500000000003E-2</v>
      </c>
      <c r="I28711" s="7">
        <v>39.15</v>
      </c>
    </row>
    <row r="28712" spans="1:11" x14ac:dyDescent="0.25">
      <c r="A28712">
        <v>36769</v>
      </c>
      <c r="B28712" s="2">
        <v>4.4123580000000002</v>
      </c>
      <c r="C28712" s="3">
        <v>3010</v>
      </c>
      <c r="E28712" t="s">
        <v>2228</v>
      </c>
      <c r="F28712" s="4" t="s">
        <v>7027</v>
      </c>
      <c r="G28712" s="5">
        <v>1878</v>
      </c>
      <c r="H28712" s="6">
        <v>0.1309207</v>
      </c>
      <c r="I28712" s="7">
        <v>30.742999999999999</v>
      </c>
    </row>
    <row r="28713" spans="1:11" x14ac:dyDescent="0.25">
      <c r="A28713">
        <v>40062</v>
      </c>
      <c r="B28713" s="2">
        <v>4.4118310000000003</v>
      </c>
      <c r="C28713" s="3">
        <v>384</v>
      </c>
      <c r="E28713" t="s">
        <v>964</v>
      </c>
      <c r="F28713" s="4" t="s">
        <v>7883</v>
      </c>
      <c r="G28713" s="5">
        <v>319</v>
      </c>
      <c r="H28713" s="6">
        <v>0.13125000000000001</v>
      </c>
      <c r="I28713" s="7">
        <v>30.681999999999999</v>
      </c>
    </row>
    <row r="28714" spans="1:11" x14ac:dyDescent="0.25">
      <c r="A28714">
        <v>87511</v>
      </c>
      <c r="B28714" s="2">
        <v>4.4113879999999996</v>
      </c>
      <c r="C28714" s="3">
        <v>2473</v>
      </c>
      <c r="D28714" s="4">
        <v>21580</v>
      </c>
      <c r="E28714" t="s">
        <v>15194</v>
      </c>
      <c r="F28714" s="4" t="s">
        <v>15124</v>
      </c>
      <c r="G28714" s="5">
        <v>1532</v>
      </c>
      <c r="H28714" s="6">
        <v>9.7847400000000001E-2</v>
      </c>
      <c r="I28714" s="7">
        <v>36.453000000000003</v>
      </c>
    </row>
    <row r="28715" spans="1:11" x14ac:dyDescent="0.25">
      <c r="A28715">
        <v>71069</v>
      </c>
      <c r="B28715" s="2">
        <v>4.4109239999999996</v>
      </c>
      <c r="C28715" s="3">
        <v>549</v>
      </c>
      <c r="D28715" s="4">
        <v>43340</v>
      </c>
      <c r="E28715" t="s">
        <v>13109</v>
      </c>
      <c r="F28715" s="4" t="s">
        <v>12927</v>
      </c>
      <c r="G28715" s="5">
        <v>405</v>
      </c>
      <c r="H28715" s="6">
        <v>0.13054189999999999</v>
      </c>
      <c r="I28715" s="7">
        <v>30.795000000000002</v>
      </c>
    </row>
    <row r="28716" spans="1:11" x14ac:dyDescent="0.25">
      <c r="A28716">
        <v>95328</v>
      </c>
      <c r="B28716" s="2">
        <v>4.4102399999999999</v>
      </c>
      <c r="C28716" s="3">
        <v>4717</v>
      </c>
      <c r="D28716" s="4">
        <v>33700</v>
      </c>
      <c r="E28716" t="s">
        <v>13582</v>
      </c>
      <c r="F28716" s="4" t="s">
        <v>15368</v>
      </c>
      <c r="G28716" s="5">
        <v>2447</v>
      </c>
      <c r="H28716" s="6">
        <v>7.3937900000000001E-2</v>
      </c>
      <c r="I28716" s="7">
        <v>40.573999999999998</v>
      </c>
    </row>
    <row r="28717" spans="1:11" x14ac:dyDescent="0.25">
      <c r="A28717">
        <v>35072</v>
      </c>
      <c r="B28717" s="2">
        <v>4.4088209999999997</v>
      </c>
      <c r="C28717" s="3">
        <v>5078</v>
      </c>
      <c r="D28717" s="4">
        <v>45180</v>
      </c>
      <c r="E28717" t="s">
        <v>7051</v>
      </c>
      <c r="F28717" s="4" t="s">
        <v>7027</v>
      </c>
      <c r="G28717" s="5">
        <v>3480</v>
      </c>
      <c r="H28717" s="6">
        <v>8.4458500000000006E-2</v>
      </c>
      <c r="I28717" s="7">
        <v>38.75</v>
      </c>
    </row>
    <row r="28718" spans="1:11" x14ac:dyDescent="0.25">
      <c r="A28718">
        <v>95231</v>
      </c>
      <c r="B28718" s="2">
        <v>4.4072440000000004</v>
      </c>
      <c r="C28718" s="3">
        <v>4960</v>
      </c>
      <c r="D28718" s="4">
        <v>44700</v>
      </c>
      <c r="E28718" t="s">
        <v>7857</v>
      </c>
      <c r="F28718" s="4" t="s">
        <v>15368</v>
      </c>
      <c r="G28718" s="5">
        <v>3112</v>
      </c>
      <c r="H28718" s="6">
        <v>5.6858300000000001E-2</v>
      </c>
      <c r="I28718" s="7">
        <v>43.515999999999998</v>
      </c>
      <c r="J28718" s="2">
        <v>56</v>
      </c>
      <c r="K28718">
        <v>1</v>
      </c>
    </row>
    <row r="28719" spans="1:11" x14ac:dyDescent="0.25">
      <c r="A28719">
        <v>24256</v>
      </c>
      <c r="B28719" s="2">
        <v>4.4058820000000001</v>
      </c>
      <c r="C28719" s="3">
        <v>3710</v>
      </c>
      <c r="D28719" s="4">
        <v>13720</v>
      </c>
      <c r="E28719" t="s">
        <v>5013</v>
      </c>
      <c r="F28719" s="4" t="s">
        <v>4335</v>
      </c>
      <c r="G28719" s="5">
        <v>2579</v>
      </c>
      <c r="H28719" s="6">
        <v>8.0232600000000001E-2</v>
      </c>
      <c r="I28719" s="7">
        <v>39.475999999999999</v>
      </c>
    </row>
    <row r="28720" spans="1:11" x14ac:dyDescent="0.25">
      <c r="A28720">
        <v>25514</v>
      </c>
      <c r="B28720" s="2">
        <v>4.404649</v>
      </c>
      <c r="C28720" s="3">
        <v>3565</v>
      </c>
      <c r="D28720" s="4">
        <v>26580</v>
      </c>
      <c r="E28720" t="s">
        <v>5352</v>
      </c>
      <c r="F28720" s="4" t="s">
        <v>5144</v>
      </c>
      <c r="G28720" s="5">
        <v>2565</v>
      </c>
      <c r="H28720" s="6">
        <v>7.1317199999999997E-2</v>
      </c>
      <c r="I28720" s="7">
        <v>41.015999999999998</v>
      </c>
      <c r="J28720" s="2">
        <v>37</v>
      </c>
      <c r="K28720">
        <v>1</v>
      </c>
    </row>
    <row r="28721" spans="1:11" x14ac:dyDescent="0.25">
      <c r="A28721">
        <v>99691</v>
      </c>
      <c r="B28721" s="2">
        <v>4.4040229999999996</v>
      </c>
      <c r="C28721" s="3">
        <v>75</v>
      </c>
      <c r="E28721" t="s">
        <v>16704</v>
      </c>
      <c r="F28721" s="4" t="s">
        <v>16604</v>
      </c>
      <c r="G28721" s="5">
        <v>50</v>
      </c>
      <c r="H28721" s="6">
        <v>0</v>
      </c>
      <c r="I28721" s="7">
        <v>53.332999999999998</v>
      </c>
    </row>
    <row r="28722" spans="1:11" x14ac:dyDescent="0.25">
      <c r="A28722">
        <v>39094</v>
      </c>
      <c r="B28722" s="2">
        <v>4.40341</v>
      </c>
      <c r="C28722" s="3">
        <v>3578</v>
      </c>
      <c r="E28722" t="s">
        <v>7750</v>
      </c>
      <c r="F28722" s="4" t="s">
        <v>7633</v>
      </c>
      <c r="G28722" s="5">
        <v>2507</v>
      </c>
      <c r="H28722" s="6">
        <v>0.1048644</v>
      </c>
      <c r="I28722" s="7">
        <v>35.207999999999998</v>
      </c>
    </row>
    <row r="28723" spans="1:11" x14ac:dyDescent="0.25">
      <c r="A28723">
        <v>15772</v>
      </c>
      <c r="B28723" s="2">
        <v>4.4025239999999997</v>
      </c>
      <c r="C28723" s="3">
        <v>1702</v>
      </c>
      <c r="D28723" s="4">
        <v>26860</v>
      </c>
      <c r="E28723" t="s">
        <v>3310</v>
      </c>
      <c r="F28723" s="4" t="s">
        <v>3003</v>
      </c>
      <c r="G28723" s="5">
        <v>1190</v>
      </c>
      <c r="H28723" s="6">
        <v>5.5415600000000002E-2</v>
      </c>
      <c r="I28723" s="7">
        <v>43.75</v>
      </c>
    </row>
    <row r="28724" spans="1:11" x14ac:dyDescent="0.25">
      <c r="A28724">
        <v>43158</v>
      </c>
      <c r="B28724" s="2">
        <v>4.4021840000000001</v>
      </c>
      <c r="C28724" s="3">
        <v>280</v>
      </c>
      <c r="D28724" s="4">
        <v>18140</v>
      </c>
      <c r="E28724" t="s">
        <v>8342</v>
      </c>
      <c r="F28724" s="4" t="s">
        <v>8295</v>
      </c>
      <c r="G28724" s="5">
        <v>228</v>
      </c>
      <c r="H28724" s="6">
        <v>0</v>
      </c>
      <c r="I28724" s="7">
        <v>53.322000000000003</v>
      </c>
    </row>
    <row r="28725" spans="1:11" x14ac:dyDescent="0.25">
      <c r="A28725">
        <v>25164</v>
      </c>
      <c r="B28725" s="2">
        <v>4.4019190000000004</v>
      </c>
      <c r="C28725" s="3">
        <v>1251</v>
      </c>
      <c r="D28725" s="4">
        <v>16620</v>
      </c>
      <c r="E28725" t="s">
        <v>5292</v>
      </c>
      <c r="F28725" s="4" t="s">
        <v>5144</v>
      </c>
      <c r="G28725" s="5">
        <v>879</v>
      </c>
      <c r="H28725" s="6">
        <v>6.7045499999999994E-2</v>
      </c>
      <c r="I28725" s="7">
        <v>41.731000000000002</v>
      </c>
    </row>
    <row r="28726" spans="1:11" x14ac:dyDescent="0.25">
      <c r="A28726">
        <v>71356</v>
      </c>
      <c r="B28726" s="2">
        <v>4.4015979999999999</v>
      </c>
      <c r="C28726" s="3">
        <v>834</v>
      </c>
      <c r="D28726" s="4">
        <v>36660</v>
      </c>
      <c r="E28726" t="s">
        <v>6422</v>
      </c>
      <c r="F28726" s="4" t="s">
        <v>12927</v>
      </c>
      <c r="G28726" s="5">
        <v>456</v>
      </c>
      <c r="H28726" s="6">
        <v>0.1030702</v>
      </c>
      <c r="I28726" s="7">
        <v>35.5</v>
      </c>
    </row>
    <row r="28727" spans="1:11" x14ac:dyDescent="0.25">
      <c r="A28727">
        <v>48705</v>
      </c>
      <c r="B28727" s="2">
        <v>4.4013949999999999</v>
      </c>
      <c r="C28727" s="3">
        <v>460</v>
      </c>
      <c r="E28727" t="s">
        <v>9236</v>
      </c>
      <c r="F28727" s="4" t="s">
        <v>9106</v>
      </c>
      <c r="G28727" s="5">
        <v>388</v>
      </c>
      <c r="H28727" s="6">
        <v>9.7686400000000007E-2</v>
      </c>
      <c r="I28727" s="7">
        <v>36.429000000000002</v>
      </c>
    </row>
    <row r="28728" spans="1:11" x14ac:dyDescent="0.25">
      <c r="A28728">
        <v>29404</v>
      </c>
      <c r="B28728" s="2">
        <v>4.401179</v>
      </c>
      <c r="C28728" s="3">
        <v>1350</v>
      </c>
      <c r="D28728" s="4">
        <v>16700</v>
      </c>
      <c r="E28728" t="s">
        <v>6219</v>
      </c>
      <c r="F28728" s="4" t="s">
        <v>6130</v>
      </c>
      <c r="G28728" s="5">
        <v>510</v>
      </c>
      <c r="H28728" s="6">
        <v>9.3933500000000003E-2</v>
      </c>
      <c r="I28728" s="7">
        <v>37.073999999999998</v>
      </c>
      <c r="J28728" s="2">
        <v>50</v>
      </c>
      <c r="K28728">
        <v>2</v>
      </c>
    </row>
    <row r="28729" spans="1:11" x14ac:dyDescent="0.25">
      <c r="A28729">
        <v>64745</v>
      </c>
      <c r="B28729" s="2">
        <v>4.4010360000000004</v>
      </c>
      <c r="C28729" s="3">
        <v>133</v>
      </c>
      <c r="D28729" s="4">
        <v>28140</v>
      </c>
      <c r="E28729" t="s">
        <v>479</v>
      </c>
      <c r="F28729" s="4" t="s">
        <v>12102</v>
      </c>
      <c r="G28729" s="5">
        <v>93</v>
      </c>
      <c r="H28729" s="6">
        <v>0.1182796</v>
      </c>
      <c r="I28729" s="7">
        <v>32.856999999999999</v>
      </c>
    </row>
    <row r="28730" spans="1:11" x14ac:dyDescent="0.25">
      <c r="A28730">
        <v>29405</v>
      </c>
      <c r="B28730" s="2">
        <v>4.3965339999999999</v>
      </c>
      <c r="C28730" s="3">
        <v>27909</v>
      </c>
      <c r="D28730" s="4">
        <v>16700</v>
      </c>
      <c r="E28730" t="s">
        <v>6220</v>
      </c>
      <c r="F28730" s="4" t="s">
        <v>6130</v>
      </c>
      <c r="G28730" s="5">
        <v>18724</v>
      </c>
      <c r="H28730" s="6">
        <v>0.1125828</v>
      </c>
      <c r="I28730" s="7">
        <v>33.835999999999999</v>
      </c>
      <c r="J28730" s="2">
        <v>58.5</v>
      </c>
      <c r="K28730">
        <v>8</v>
      </c>
    </row>
    <row r="28731" spans="1:11" x14ac:dyDescent="0.25">
      <c r="A28731">
        <v>29032</v>
      </c>
      <c r="B28731" s="2">
        <v>4.3913440000000001</v>
      </c>
      <c r="C28731" s="3">
        <v>4622</v>
      </c>
      <c r="D28731" s="4">
        <v>17900</v>
      </c>
      <c r="E28731" t="s">
        <v>6137</v>
      </c>
      <c r="F28731" s="4" t="s">
        <v>6130</v>
      </c>
      <c r="G28731" s="5">
        <v>2970</v>
      </c>
      <c r="H28731" s="6">
        <v>0.1097643</v>
      </c>
      <c r="I28731" s="7">
        <v>34.314999999999998</v>
      </c>
      <c r="J28731" s="2">
        <v>50</v>
      </c>
      <c r="K28731">
        <v>1</v>
      </c>
    </row>
    <row r="28732" spans="1:11" x14ac:dyDescent="0.25">
      <c r="A28732">
        <v>72301</v>
      </c>
      <c r="B28732" s="2">
        <v>4.3868090000000004</v>
      </c>
      <c r="C28732" s="3">
        <v>25652</v>
      </c>
      <c r="D28732" s="4">
        <v>32820</v>
      </c>
      <c r="E28732" t="s">
        <v>13297</v>
      </c>
      <c r="F28732" s="4" t="s">
        <v>13183</v>
      </c>
      <c r="G28732" s="5">
        <v>15975</v>
      </c>
      <c r="H28732" s="6">
        <v>0.11348270000000001</v>
      </c>
      <c r="I28732" s="7">
        <v>33.668999999999997</v>
      </c>
      <c r="J28732" s="2">
        <v>57</v>
      </c>
      <c r="K28732">
        <v>1</v>
      </c>
    </row>
    <row r="28733" spans="1:11" x14ac:dyDescent="0.25">
      <c r="A28733">
        <v>40854</v>
      </c>
      <c r="B28733" s="2">
        <v>4.3828290000000001</v>
      </c>
      <c r="C28733" s="3">
        <v>1029</v>
      </c>
      <c r="E28733" t="s">
        <v>7977</v>
      </c>
      <c r="F28733" s="4" t="s">
        <v>7883</v>
      </c>
      <c r="G28733" s="5">
        <v>648</v>
      </c>
      <c r="H28733" s="6">
        <v>0.1404321</v>
      </c>
      <c r="I28733" s="7">
        <v>29.01</v>
      </c>
      <c r="J28733" s="2">
        <v>44.5</v>
      </c>
      <c r="K28733">
        <v>2</v>
      </c>
    </row>
    <row r="28734" spans="1:11" x14ac:dyDescent="0.25">
      <c r="A28734">
        <v>92283</v>
      </c>
      <c r="B28734" s="2">
        <v>4.3823290000000004</v>
      </c>
      <c r="C28734" s="3">
        <v>2334</v>
      </c>
      <c r="D28734" s="4">
        <v>20940</v>
      </c>
      <c r="E28734" t="s">
        <v>15523</v>
      </c>
      <c r="F28734" s="4" t="s">
        <v>15368</v>
      </c>
      <c r="G28734" s="5">
        <v>1437</v>
      </c>
      <c r="H28734" s="6">
        <v>8.2753800000000002E-2</v>
      </c>
      <c r="I28734" s="7">
        <v>38.976999999999997</v>
      </c>
    </row>
    <row r="28735" spans="1:11" x14ac:dyDescent="0.25">
      <c r="A28735">
        <v>37328</v>
      </c>
      <c r="B28735" s="2">
        <v>4.3818339999999996</v>
      </c>
      <c r="C28735" s="3">
        <v>870</v>
      </c>
      <c r="E28735" t="s">
        <v>7418</v>
      </c>
      <c r="F28735" s="4" t="s">
        <v>7348</v>
      </c>
      <c r="G28735" s="5">
        <v>632</v>
      </c>
      <c r="H28735" s="6">
        <v>8.0696199999999996E-2</v>
      </c>
      <c r="I28735" s="7">
        <v>39.33</v>
      </c>
      <c r="J28735" s="2">
        <v>50</v>
      </c>
      <c r="K28735">
        <v>1</v>
      </c>
    </row>
    <row r="28736" spans="1:11" x14ac:dyDescent="0.25">
      <c r="A28736">
        <v>62370</v>
      </c>
      <c r="B28736" s="2">
        <v>4.3815989999999996</v>
      </c>
      <c r="C28736" s="3">
        <v>486</v>
      </c>
      <c r="E28736" t="s">
        <v>279</v>
      </c>
      <c r="F28736" s="4" t="s">
        <v>11490</v>
      </c>
      <c r="G28736" s="5">
        <v>344</v>
      </c>
      <c r="H28736" s="6">
        <v>6.9565199999999994E-2</v>
      </c>
      <c r="I28736" s="7">
        <v>41.25</v>
      </c>
    </row>
    <row r="28737" spans="1:11" x14ac:dyDescent="0.25">
      <c r="A28737">
        <v>54525</v>
      </c>
      <c r="B28737" s="2">
        <v>4.3814770000000003</v>
      </c>
      <c r="C28737" s="3">
        <v>268</v>
      </c>
      <c r="E28737" t="s">
        <v>10283</v>
      </c>
      <c r="F28737" s="4" t="s">
        <v>10031</v>
      </c>
      <c r="G28737" s="5">
        <v>163</v>
      </c>
      <c r="H28737" s="6">
        <v>0.1165644</v>
      </c>
      <c r="I28737" s="7">
        <v>33.125</v>
      </c>
    </row>
    <row r="28738" spans="1:11" x14ac:dyDescent="0.25">
      <c r="A28738">
        <v>24350</v>
      </c>
      <c r="B28738" s="2">
        <v>4.3812519999999999</v>
      </c>
      <c r="C28738" s="3">
        <v>1029</v>
      </c>
      <c r="E28738" t="s">
        <v>5047</v>
      </c>
      <c r="F28738" s="4" t="s">
        <v>4335</v>
      </c>
      <c r="G28738" s="5">
        <v>782</v>
      </c>
      <c r="H28738" s="6">
        <v>9.8465499999999997E-2</v>
      </c>
      <c r="I28738" s="7">
        <v>36.25</v>
      </c>
    </row>
    <row r="28739" spans="1:11" x14ac:dyDescent="0.25">
      <c r="A28739">
        <v>79064</v>
      </c>
      <c r="B28739" s="2">
        <v>4.3807130000000001</v>
      </c>
      <c r="C28739" s="3">
        <v>2263</v>
      </c>
      <c r="E28739" t="s">
        <v>14361</v>
      </c>
      <c r="F28739" s="4" t="s">
        <v>13752</v>
      </c>
      <c r="G28739" s="5">
        <v>1465</v>
      </c>
      <c r="H28739" s="6">
        <v>8.2593899999999998E-2</v>
      </c>
      <c r="I28739" s="7">
        <v>38.984000000000002</v>
      </c>
    </row>
    <row r="28740" spans="1:11" x14ac:dyDescent="0.25">
      <c r="A28740">
        <v>72072</v>
      </c>
      <c r="B28740" s="2">
        <v>4.3802899999999996</v>
      </c>
      <c r="C28740" s="3">
        <v>458</v>
      </c>
      <c r="D28740" s="4">
        <v>30780</v>
      </c>
      <c r="E28740" t="s">
        <v>13268</v>
      </c>
      <c r="F28740" s="4" t="s">
        <v>13183</v>
      </c>
      <c r="G28740" s="5">
        <v>300</v>
      </c>
      <c r="H28740" s="6">
        <v>8.3333299999999999E-2</v>
      </c>
      <c r="I28740" s="7">
        <v>38.853999999999999</v>
      </c>
    </row>
    <row r="28741" spans="1:11" x14ac:dyDescent="0.25">
      <c r="A28741">
        <v>4962</v>
      </c>
      <c r="B28741" s="2">
        <v>4.3801870000000003</v>
      </c>
      <c r="C28741" s="3">
        <v>275</v>
      </c>
      <c r="D28741" s="4">
        <v>12300</v>
      </c>
      <c r="E28741" t="s">
        <v>1013</v>
      </c>
      <c r="F28741" s="4" t="s">
        <v>701</v>
      </c>
      <c r="G28741" s="5">
        <v>128</v>
      </c>
      <c r="H28741" s="6">
        <v>0.15625</v>
      </c>
      <c r="I28741" s="7">
        <v>26.25</v>
      </c>
    </row>
    <row r="28742" spans="1:11" x14ac:dyDescent="0.25">
      <c r="A28742">
        <v>15754</v>
      </c>
      <c r="B28742" s="2">
        <v>4.3800869999999996</v>
      </c>
      <c r="C28742" s="3">
        <v>326</v>
      </c>
      <c r="D28742" s="4">
        <v>26860</v>
      </c>
      <c r="E28742" t="s">
        <v>3298</v>
      </c>
      <c r="F28742" s="4" t="s">
        <v>3003</v>
      </c>
      <c r="G28742" s="5">
        <v>291</v>
      </c>
      <c r="H28742" s="6">
        <v>0</v>
      </c>
      <c r="I28742" s="7">
        <v>53.25</v>
      </c>
    </row>
    <row r="28743" spans="1:11" x14ac:dyDescent="0.25">
      <c r="A28743">
        <v>43962</v>
      </c>
      <c r="B28743" s="2">
        <v>4.3800030000000003</v>
      </c>
      <c r="C28743" s="3">
        <v>87</v>
      </c>
      <c r="D28743" s="4">
        <v>41400</v>
      </c>
      <c r="E28743" t="s">
        <v>2349</v>
      </c>
      <c r="F28743" s="4" t="s">
        <v>8295</v>
      </c>
      <c r="G28743" s="5">
        <v>54</v>
      </c>
      <c r="H28743" s="6">
        <v>0.12727269999999999</v>
      </c>
      <c r="I28743" s="7">
        <v>31.25</v>
      </c>
    </row>
    <row r="28744" spans="1:11" x14ac:dyDescent="0.25">
      <c r="A28744">
        <v>89424</v>
      </c>
      <c r="B28744" s="2">
        <v>4.3799380000000001</v>
      </c>
      <c r="C28744" s="3">
        <v>261</v>
      </c>
      <c r="D28744" s="4">
        <v>39900</v>
      </c>
      <c r="E28744" t="s">
        <v>14189</v>
      </c>
      <c r="F28744" s="4" t="s">
        <v>15318</v>
      </c>
      <c r="G28744" s="5">
        <v>210</v>
      </c>
      <c r="H28744" s="6">
        <v>7.1090100000000003E-2</v>
      </c>
      <c r="I28744" s="7">
        <v>40.956000000000003</v>
      </c>
    </row>
    <row r="28745" spans="1:11" x14ac:dyDescent="0.25">
      <c r="A28745">
        <v>29048</v>
      </c>
      <c r="B28745" s="2">
        <v>4.3789860000000003</v>
      </c>
      <c r="C28745" s="3">
        <v>5276</v>
      </c>
      <c r="D28745" s="4">
        <v>36700</v>
      </c>
      <c r="E28745" t="s">
        <v>6147</v>
      </c>
      <c r="F28745" s="4" t="s">
        <v>6130</v>
      </c>
      <c r="G28745" s="5">
        <v>3769</v>
      </c>
      <c r="H28745" s="6">
        <v>7.6657799999999998E-2</v>
      </c>
      <c r="I28745" s="7">
        <v>39.978000000000002</v>
      </c>
    </row>
    <row r="28746" spans="1:11" x14ac:dyDescent="0.25">
      <c r="A28746">
        <v>48458</v>
      </c>
      <c r="B28746" s="2">
        <v>4.3747530000000001</v>
      </c>
      <c r="C28746" s="3">
        <v>21177</v>
      </c>
      <c r="D28746" s="4">
        <v>22420</v>
      </c>
      <c r="E28746" t="s">
        <v>2866</v>
      </c>
      <c r="F28746" s="4" t="s">
        <v>9106</v>
      </c>
      <c r="G28746" s="5">
        <v>13918</v>
      </c>
      <c r="H28746" s="6">
        <v>9.2829400000000006E-2</v>
      </c>
      <c r="I28746" s="7">
        <v>37.182000000000002</v>
      </c>
      <c r="J28746" s="2">
        <v>51</v>
      </c>
      <c r="K28746">
        <v>3</v>
      </c>
    </row>
    <row r="28747" spans="1:11" x14ac:dyDescent="0.25">
      <c r="A28747">
        <v>76623</v>
      </c>
      <c r="B28747" s="2">
        <v>4.371397</v>
      </c>
      <c r="C28747" s="3">
        <v>145</v>
      </c>
      <c r="D28747" s="4">
        <v>19100</v>
      </c>
      <c r="E28747" t="s">
        <v>1647</v>
      </c>
      <c r="F28747" s="4" t="s">
        <v>13752</v>
      </c>
      <c r="G28747" s="5">
        <v>94</v>
      </c>
      <c r="H28747" s="6">
        <v>5.2631600000000001E-2</v>
      </c>
      <c r="I28747" s="7">
        <v>44.125</v>
      </c>
    </row>
    <row r="28748" spans="1:11" x14ac:dyDescent="0.25">
      <c r="A28748">
        <v>47568</v>
      </c>
      <c r="B28748" s="2">
        <v>4.3712470000000003</v>
      </c>
      <c r="C28748" s="3">
        <v>892</v>
      </c>
      <c r="D28748" s="4">
        <v>47780</v>
      </c>
      <c r="E28748" t="s">
        <v>452</v>
      </c>
      <c r="F28748" s="4" t="s">
        <v>8800</v>
      </c>
      <c r="G28748" s="5">
        <v>529</v>
      </c>
      <c r="H28748" s="6">
        <v>6.6037700000000005E-2</v>
      </c>
      <c r="I28748" s="7">
        <v>41.805999999999997</v>
      </c>
    </row>
    <row r="28749" spans="1:11" x14ac:dyDescent="0.25">
      <c r="A28749">
        <v>36925</v>
      </c>
      <c r="B28749" s="2">
        <v>4.3705759999999998</v>
      </c>
      <c r="C28749" s="3">
        <v>3480</v>
      </c>
      <c r="E28749" t="s">
        <v>709</v>
      </c>
      <c r="F28749" s="4" t="s">
        <v>7027</v>
      </c>
      <c r="G28749" s="5">
        <v>2265</v>
      </c>
      <c r="H28749" s="6">
        <v>0.1660044</v>
      </c>
      <c r="I28749" s="7">
        <v>24.523</v>
      </c>
    </row>
    <row r="28750" spans="1:11" x14ac:dyDescent="0.25">
      <c r="A28750">
        <v>36502</v>
      </c>
      <c r="B28750" s="2">
        <v>4.3669989999999999</v>
      </c>
      <c r="C28750" s="3">
        <v>19048</v>
      </c>
      <c r="E28750" t="s">
        <v>7266</v>
      </c>
      <c r="F28750" s="4" t="s">
        <v>7027</v>
      </c>
      <c r="G28750" s="5">
        <v>12682</v>
      </c>
      <c r="H28750" s="6">
        <v>9.4851400000000002E-2</v>
      </c>
      <c r="I28750" s="7">
        <v>36.817999999999998</v>
      </c>
      <c r="J28750" s="2">
        <v>54.5</v>
      </c>
      <c r="K28750">
        <v>2</v>
      </c>
    </row>
    <row r="28751" spans="1:11" x14ac:dyDescent="0.25">
      <c r="A28751">
        <v>39815</v>
      </c>
      <c r="B28751" s="2">
        <v>4.3636790000000003</v>
      </c>
      <c r="C28751" s="3">
        <v>2095</v>
      </c>
      <c r="D28751" s="4">
        <v>12460</v>
      </c>
      <c r="E28751" t="s">
        <v>7869</v>
      </c>
      <c r="F28751" s="4" t="s">
        <v>6363</v>
      </c>
      <c r="G28751" s="5">
        <v>1190</v>
      </c>
      <c r="H28751" s="6">
        <v>0.1016807</v>
      </c>
      <c r="I28751" s="7">
        <v>35.625</v>
      </c>
    </row>
    <row r="28752" spans="1:11" x14ac:dyDescent="0.25">
      <c r="A28752">
        <v>97739</v>
      </c>
      <c r="B28752" s="2">
        <v>4.3612820000000001</v>
      </c>
      <c r="C28752" s="3">
        <v>10807</v>
      </c>
      <c r="D28752" s="4">
        <v>13460</v>
      </c>
      <c r="E28752" t="s">
        <v>16307</v>
      </c>
      <c r="F28752" s="4" t="s">
        <v>16170</v>
      </c>
      <c r="G28752" s="5">
        <v>8828</v>
      </c>
      <c r="H28752" s="6">
        <v>8.0652500000000002E-2</v>
      </c>
      <c r="I28752" s="7">
        <v>39.256</v>
      </c>
      <c r="J28752" s="2">
        <v>65</v>
      </c>
      <c r="K28752">
        <v>1</v>
      </c>
    </row>
    <row r="28753" spans="1:11" x14ac:dyDescent="0.25">
      <c r="A28753">
        <v>85605</v>
      </c>
      <c r="B28753" s="2">
        <v>4.3590799999999996</v>
      </c>
      <c r="C28753" s="3">
        <v>462</v>
      </c>
      <c r="D28753" s="4">
        <v>43420</v>
      </c>
      <c r="E28753" t="s">
        <v>4412</v>
      </c>
      <c r="F28753" s="4" t="s">
        <v>14962</v>
      </c>
      <c r="G28753" s="5">
        <v>368</v>
      </c>
      <c r="H28753" s="6">
        <v>4.6195699999999999E-2</v>
      </c>
      <c r="I28753" s="7">
        <v>45.207999999999998</v>
      </c>
    </row>
    <row r="28754" spans="1:11" x14ac:dyDescent="0.25">
      <c r="A28754">
        <v>92173</v>
      </c>
      <c r="B28754" s="2">
        <v>4.3547269999999996</v>
      </c>
      <c r="C28754" s="3">
        <v>31517</v>
      </c>
      <c r="D28754" s="4">
        <v>41740</v>
      </c>
      <c r="E28754" t="s">
        <v>15161</v>
      </c>
      <c r="F28754" s="4" t="s">
        <v>15368</v>
      </c>
      <c r="G28754" s="5">
        <v>17816</v>
      </c>
      <c r="H28754" s="6">
        <v>9.4965499999999994E-2</v>
      </c>
      <c r="I28754" s="7">
        <v>36.764000000000003</v>
      </c>
      <c r="J28754" s="2">
        <v>44</v>
      </c>
      <c r="K28754">
        <v>1</v>
      </c>
    </row>
    <row r="28755" spans="1:11" x14ac:dyDescent="0.25">
      <c r="A28755">
        <v>56639</v>
      </c>
      <c r="B28755" s="2">
        <v>4.3503860000000003</v>
      </c>
      <c r="C28755" s="3">
        <v>446</v>
      </c>
      <c r="E28755" t="s">
        <v>10819</v>
      </c>
      <c r="F28755" s="4" t="s">
        <v>10428</v>
      </c>
      <c r="G28755" s="5">
        <v>317</v>
      </c>
      <c r="H28755" s="6">
        <v>7.5471700000000003E-2</v>
      </c>
      <c r="I28755" s="7">
        <v>40.125</v>
      </c>
    </row>
    <row r="28756" spans="1:11" x14ac:dyDescent="0.25">
      <c r="A28756">
        <v>67028</v>
      </c>
      <c r="B28756" s="2">
        <v>4.3502660000000004</v>
      </c>
      <c r="C28756" s="3">
        <v>300</v>
      </c>
      <c r="E28756" t="s">
        <v>5720</v>
      </c>
      <c r="F28756" s="4" t="s">
        <v>12494</v>
      </c>
      <c r="G28756" s="5">
        <v>180</v>
      </c>
      <c r="H28756" s="6">
        <v>0.1104972</v>
      </c>
      <c r="I28756" s="7">
        <v>34.063000000000002</v>
      </c>
    </row>
    <row r="28757" spans="1:11" x14ac:dyDescent="0.25">
      <c r="A28757">
        <v>61338</v>
      </c>
      <c r="B28757" s="2">
        <v>4.3501729999999998</v>
      </c>
      <c r="C28757" s="3">
        <v>330</v>
      </c>
      <c r="D28757" s="4">
        <v>36860</v>
      </c>
      <c r="E28757" t="s">
        <v>2508</v>
      </c>
      <c r="F28757" s="4" t="s">
        <v>11490</v>
      </c>
      <c r="G28757" s="5">
        <v>209</v>
      </c>
      <c r="H28757" s="6">
        <v>4.3062200000000002E-2</v>
      </c>
      <c r="I28757" s="7">
        <v>45.713999999999999</v>
      </c>
    </row>
    <row r="28758" spans="1:11" x14ac:dyDescent="0.25">
      <c r="A28758">
        <v>30139</v>
      </c>
      <c r="B28758" s="2">
        <v>4.349431</v>
      </c>
      <c r="C28758" s="3">
        <v>4203</v>
      </c>
      <c r="D28758" s="4">
        <v>15660</v>
      </c>
      <c r="E28758" t="s">
        <v>6397</v>
      </c>
      <c r="F28758" s="4" t="s">
        <v>6363</v>
      </c>
      <c r="G28758" s="5">
        <v>2884</v>
      </c>
      <c r="H28758" s="6">
        <v>0.1039861</v>
      </c>
      <c r="I28758" s="7">
        <v>35.168999999999997</v>
      </c>
      <c r="J28758" s="2">
        <v>64</v>
      </c>
      <c r="K28758">
        <v>1</v>
      </c>
    </row>
    <row r="28759" spans="1:11" x14ac:dyDescent="0.25">
      <c r="A28759">
        <v>47388</v>
      </c>
      <c r="B28759" s="2">
        <v>4.3486719999999996</v>
      </c>
      <c r="C28759" s="3">
        <v>432</v>
      </c>
      <c r="D28759" s="4">
        <v>35220</v>
      </c>
      <c r="E28759" t="s">
        <v>8997</v>
      </c>
      <c r="F28759" s="4" t="s">
        <v>8800</v>
      </c>
      <c r="G28759" s="5">
        <v>275</v>
      </c>
      <c r="H28759" s="6">
        <v>4.3478299999999998E-2</v>
      </c>
      <c r="I28759" s="7">
        <v>45.625</v>
      </c>
    </row>
    <row r="28760" spans="1:11" x14ac:dyDescent="0.25">
      <c r="A28760">
        <v>31716</v>
      </c>
      <c r="B28760" s="2">
        <v>4.3481889999999996</v>
      </c>
      <c r="C28760" s="3">
        <v>2664</v>
      </c>
      <c r="E28760" t="s">
        <v>6648</v>
      </c>
      <c r="F28760" s="4" t="s">
        <v>6363</v>
      </c>
      <c r="G28760" s="5">
        <v>1741</v>
      </c>
      <c r="H28760" s="6">
        <v>7.6923099999999994E-2</v>
      </c>
      <c r="I28760" s="7">
        <v>39.844000000000001</v>
      </c>
    </row>
    <row r="28761" spans="1:11" x14ac:dyDescent="0.25">
      <c r="A28761">
        <v>41166</v>
      </c>
      <c r="B28761" s="2">
        <v>4.3476429999999997</v>
      </c>
      <c r="C28761" s="3">
        <v>814</v>
      </c>
      <c r="E28761" t="s">
        <v>328</v>
      </c>
      <c r="F28761" s="4" t="s">
        <v>7883</v>
      </c>
      <c r="G28761" s="5">
        <v>537</v>
      </c>
      <c r="H28761" s="6">
        <v>6.8773200000000007E-2</v>
      </c>
      <c r="I28761" s="7">
        <v>41.25</v>
      </c>
    </row>
    <row r="28762" spans="1:11" x14ac:dyDescent="0.25">
      <c r="A28762">
        <v>24927</v>
      </c>
      <c r="B28762" s="2">
        <v>4.3474779999999997</v>
      </c>
      <c r="C28762" s="3">
        <v>179</v>
      </c>
      <c r="E28762" t="s">
        <v>5207</v>
      </c>
      <c r="F28762" s="4" t="s">
        <v>5144</v>
      </c>
      <c r="G28762" s="5">
        <v>152</v>
      </c>
      <c r="H28762" s="6">
        <v>3.9215699999999999E-2</v>
      </c>
      <c r="I28762" s="7">
        <v>46.353999999999999</v>
      </c>
    </row>
    <row r="28763" spans="1:11" x14ac:dyDescent="0.25">
      <c r="A28763">
        <v>27311</v>
      </c>
      <c r="B28763" s="2">
        <v>4.3468229999999997</v>
      </c>
      <c r="C28763" s="3">
        <v>3592</v>
      </c>
      <c r="E28763" t="s">
        <v>536</v>
      </c>
      <c r="F28763" s="4" t="s">
        <v>5642</v>
      </c>
      <c r="G28763" s="5">
        <v>2588</v>
      </c>
      <c r="H28763" s="6">
        <v>6.02549E-2</v>
      </c>
      <c r="I28763" s="7">
        <v>42.716999999999999</v>
      </c>
    </row>
    <row r="28764" spans="1:11" x14ac:dyDescent="0.25">
      <c r="A28764">
        <v>16855</v>
      </c>
      <c r="B28764" s="2">
        <v>4.3461379999999998</v>
      </c>
      <c r="C28764" s="3">
        <v>335</v>
      </c>
      <c r="D28764" s="4">
        <v>20180</v>
      </c>
      <c r="E28764" t="s">
        <v>3622</v>
      </c>
      <c r="F28764" s="4" t="s">
        <v>3003</v>
      </c>
      <c r="G28764" s="5">
        <v>210</v>
      </c>
      <c r="H28764" s="6">
        <v>0</v>
      </c>
      <c r="I28764" s="7">
        <v>53.125</v>
      </c>
    </row>
    <row r="28765" spans="1:11" x14ac:dyDescent="0.25">
      <c r="A28765">
        <v>72441</v>
      </c>
      <c r="B28765" s="2">
        <v>4.3461379999999998</v>
      </c>
      <c r="C28765" s="3">
        <v>86</v>
      </c>
      <c r="E28765" t="s">
        <v>13348</v>
      </c>
      <c r="F28765" s="4" t="s">
        <v>13183</v>
      </c>
      <c r="G28765" s="5">
        <v>56</v>
      </c>
      <c r="H28765" s="6">
        <v>0</v>
      </c>
      <c r="I28765" s="7">
        <v>53.125</v>
      </c>
    </row>
    <row r="28766" spans="1:11" x14ac:dyDescent="0.25">
      <c r="A28766">
        <v>39842</v>
      </c>
      <c r="B28766" s="2">
        <v>4.3448219999999997</v>
      </c>
      <c r="C28766" s="3">
        <v>7956</v>
      </c>
      <c r="D28766" s="4">
        <v>10500</v>
      </c>
      <c r="E28766" t="s">
        <v>3136</v>
      </c>
      <c r="F28766" s="4" t="s">
        <v>6363</v>
      </c>
      <c r="G28766" s="5">
        <v>5230</v>
      </c>
      <c r="H28766" s="6">
        <v>8.8893100000000003E-2</v>
      </c>
      <c r="I28766" s="7">
        <v>37.756</v>
      </c>
    </row>
    <row r="28767" spans="1:11" x14ac:dyDescent="0.25">
      <c r="A28767">
        <v>33150</v>
      </c>
      <c r="B28767" s="2">
        <v>4.3391770000000003</v>
      </c>
      <c r="C28767" s="3">
        <v>28759</v>
      </c>
      <c r="D28767" s="4">
        <v>33100</v>
      </c>
      <c r="E28767" t="s">
        <v>5277</v>
      </c>
      <c r="F28767" s="4" t="s">
        <v>6689</v>
      </c>
      <c r="G28767" s="5">
        <v>18357</v>
      </c>
      <c r="H28767" s="6">
        <v>0.13014110000000001</v>
      </c>
      <c r="I28767" s="7">
        <v>30.625</v>
      </c>
      <c r="J28767" s="2">
        <v>39.6</v>
      </c>
      <c r="K28767">
        <v>5</v>
      </c>
    </row>
    <row r="28768" spans="1:11" x14ac:dyDescent="0.25">
      <c r="A28768">
        <v>37887</v>
      </c>
      <c r="B28768" s="2">
        <v>4.3334000000000001</v>
      </c>
      <c r="C28768" s="3">
        <v>7846</v>
      </c>
      <c r="D28768" s="4">
        <v>28940</v>
      </c>
      <c r="E28768" t="s">
        <v>7519</v>
      </c>
      <c r="F28768" s="4" t="s">
        <v>7348</v>
      </c>
      <c r="G28768" s="5">
        <v>5780</v>
      </c>
      <c r="H28768" s="6">
        <v>6.1764699999999999E-2</v>
      </c>
      <c r="I28768" s="7">
        <v>42.44</v>
      </c>
      <c r="J28768" s="2">
        <v>42.5</v>
      </c>
      <c r="K28768">
        <v>2</v>
      </c>
    </row>
    <row r="28769" spans="1:12" x14ac:dyDescent="0.25">
      <c r="A28769">
        <v>71654</v>
      </c>
      <c r="B28769" s="2">
        <v>4.3313420000000002</v>
      </c>
      <c r="C28769" s="3">
        <v>4666</v>
      </c>
      <c r="E28769" t="s">
        <v>13189</v>
      </c>
      <c r="F28769" s="4" t="s">
        <v>13183</v>
      </c>
      <c r="G28769" s="5">
        <v>2823</v>
      </c>
      <c r="H28769" s="6">
        <v>0.1165014</v>
      </c>
      <c r="I28769" s="7">
        <v>32.978000000000002</v>
      </c>
      <c r="J28769" s="2">
        <v>64</v>
      </c>
      <c r="K28769">
        <v>1</v>
      </c>
    </row>
    <row r="28770" spans="1:12" x14ac:dyDescent="0.25">
      <c r="A28770">
        <v>68766</v>
      </c>
      <c r="B28770" s="2">
        <v>4.3305879999999997</v>
      </c>
      <c r="C28770" s="3">
        <v>493</v>
      </c>
      <c r="E28770" t="s">
        <v>5285</v>
      </c>
      <c r="F28770" s="4" t="s">
        <v>12738</v>
      </c>
      <c r="G28770" s="5">
        <v>328</v>
      </c>
      <c r="H28770" s="6">
        <v>9.7560999999999995E-2</v>
      </c>
      <c r="I28770" s="7">
        <v>36.25</v>
      </c>
    </row>
    <row r="28771" spans="1:12" x14ac:dyDescent="0.25">
      <c r="A28771">
        <v>17862</v>
      </c>
      <c r="B28771" s="2">
        <v>4.3304369999999999</v>
      </c>
      <c r="C28771" s="3">
        <v>421</v>
      </c>
      <c r="D28771" s="4">
        <v>42780</v>
      </c>
      <c r="E28771" t="s">
        <v>3891</v>
      </c>
      <c r="F28771" s="4" t="s">
        <v>3003</v>
      </c>
      <c r="G28771" s="5">
        <v>296</v>
      </c>
      <c r="H28771" s="6">
        <v>0.13131309999999999</v>
      </c>
      <c r="I28771" s="7">
        <v>30.417000000000002</v>
      </c>
    </row>
    <row r="28772" spans="1:12" x14ac:dyDescent="0.25">
      <c r="A28772">
        <v>87827</v>
      </c>
      <c r="B28772" s="2">
        <v>4.3303289999999999</v>
      </c>
      <c r="C28772" s="3">
        <v>148</v>
      </c>
      <c r="E28772" t="s">
        <v>15253</v>
      </c>
      <c r="F28772" s="4" t="s">
        <v>15124</v>
      </c>
      <c r="G28772" s="5">
        <v>148</v>
      </c>
      <c r="H28772" s="6">
        <v>0.1554054</v>
      </c>
      <c r="I28772" s="7">
        <v>26.25</v>
      </c>
      <c r="J28772" s="2">
        <v>74</v>
      </c>
      <c r="K28772">
        <v>1</v>
      </c>
    </row>
    <row r="28773" spans="1:12" x14ac:dyDescent="0.25">
      <c r="A28773">
        <v>56046</v>
      </c>
      <c r="B28773" s="2">
        <v>4.3302820000000004</v>
      </c>
      <c r="C28773" s="3">
        <v>50</v>
      </c>
      <c r="D28773" s="4">
        <v>36940</v>
      </c>
      <c r="E28773" t="s">
        <v>483</v>
      </c>
      <c r="F28773" s="4" t="s">
        <v>10428</v>
      </c>
      <c r="G28773" s="5">
        <v>46</v>
      </c>
      <c r="H28773" s="6">
        <v>4.2553199999999999E-2</v>
      </c>
      <c r="I28773" s="7">
        <v>45.75</v>
      </c>
    </row>
    <row r="28774" spans="1:12" x14ac:dyDescent="0.25">
      <c r="A28774">
        <v>38683</v>
      </c>
      <c r="B28774" s="2">
        <v>4.3294009999999998</v>
      </c>
      <c r="C28774" s="3">
        <v>5322</v>
      </c>
      <c r="E28774" t="s">
        <v>7668</v>
      </c>
      <c r="F28774" s="4" t="s">
        <v>7633</v>
      </c>
      <c r="G28774" s="5">
        <v>3630</v>
      </c>
      <c r="H28774" s="6">
        <v>7.6859499999999997E-2</v>
      </c>
      <c r="I28774" s="7">
        <v>39.816000000000003</v>
      </c>
    </row>
    <row r="28775" spans="1:12" x14ac:dyDescent="0.25">
      <c r="A28775">
        <v>44082</v>
      </c>
      <c r="B28775" s="2">
        <v>4.3283170000000002</v>
      </c>
      <c r="C28775" s="3">
        <v>1271</v>
      </c>
      <c r="D28775" s="4">
        <v>11780</v>
      </c>
      <c r="E28775" t="s">
        <v>8506</v>
      </c>
      <c r="F28775" s="4" t="s">
        <v>8295</v>
      </c>
      <c r="G28775" s="5">
        <v>903</v>
      </c>
      <c r="H28775" s="6">
        <v>3.8716800000000003E-2</v>
      </c>
      <c r="I28775" s="7">
        <v>46.405999999999999</v>
      </c>
    </row>
    <row r="28776" spans="1:12" x14ac:dyDescent="0.25">
      <c r="A28776">
        <v>24808</v>
      </c>
      <c r="B28776" s="2">
        <v>4.3279959999999997</v>
      </c>
      <c r="C28776" s="3">
        <v>649</v>
      </c>
      <c r="E28776" t="s">
        <v>5156</v>
      </c>
      <c r="F28776" s="4" t="s">
        <v>5144</v>
      </c>
      <c r="G28776" s="5">
        <v>444</v>
      </c>
      <c r="H28776" s="6">
        <v>5.6306299999999997E-2</v>
      </c>
      <c r="I28776" s="7">
        <v>43.354999999999997</v>
      </c>
    </row>
    <row r="28777" spans="1:12" x14ac:dyDescent="0.25">
      <c r="A28777">
        <v>41260</v>
      </c>
      <c r="B28777" s="2">
        <v>4.3277619999999999</v>
      </c>
      <c r="C28777" s="3">
        <v>717</v>
      </c>
      <c r="E28777" t="s">
        <v>8052</v>
      </c>
      <c r="F28777" s="4" t="s">
        <v>7883</v>
      </c>
      <c r="G28777" s="5">
        <v>537</v>
      </c>
      <c r="H28777" s="6">
        <v>4.64684E-2</v>
      </c>
      <c r="I28777" s="7">
        <v>45.054000000000002</v>
      </c>
    </row>
    <row r="28778" spans="1:12" x14ac:dyDescent="0.25">
      <c r="A28778">
        <v>81054</v>
      </c>
      <c r="B28778" s="2">
        <v>4.3267160000000002</v>
      </c>
      <c r="C28778" s="3">
        <v>4665</v>
      </c>
      <c r="E28778" t="s">
        <v>14573</v>
      </c>
      <c r="F28778" s="4" t="s">
        <v>14477</v>
      </c>
      <c r="G28778" s="5">
        <v>3828</v>
      </c>
      <c r="H28778" s="6">
        <v>7.1036799999999997E-2</v>
      </c>
      <c r="I28778" s="7">
        <v>40.804000000000002</v>
      </c>
    </row>
    <row r="28779" spans="1:12" x14ac:dyDescent="0.25">
      <c r="A28779">
        <v>64688</v>
      </c>
      <c r="B28779" s="2">
        <v>4.3256990000000002</v>
      </c>
      <c r="C28779" s="3">
        <v>672</v>
      </c>
      <c r="E28779" t="s">
        <v>5464</v>
      </c>
      <c r="F28779" s="4" t="s">
        <v>12102</v>
      </c>
      <c r="G28779" s="5">
        <v>419</v>
      </c>
      <c r="H28779" s="6">
        <v>6.9047600000000001E-2</v>
      </c>
      <c r="I28779" s="7">
        <v>41.146000000000001</v>
      </c>
    </row>
    <row r="28780" spans="1:12" x14ac:dyDescent="0.25">
      <c r="A28780">
        <v>25049</v>
      </c>
      <c r="B28780" s="2">
        <v>4.3254830000000002</v>
      </c>
      <c r="C28780" s="3">
        <v>865</v>
      </c>
      <c r="D28780" s="4">
        <v>16620</v>
      </c>
      <c r="E28780" t="s">
        <v>5243</v>
      </c>
      <c r="F28780" s="4" t="s">
        <v>5144</v>
      </c>
      <c r="G28780" s="5">
        <v>483</v>
      </c>
      <c r="H28780" s="6">
        <v>3.5124000000000002E-2</v>
      </c>
      <c r="I28780" s="7">
        <v>47</v>
      </c>
    </row>
    <row r="28781" spans="1:12" x14ac:dyDescent="0.25">
      <c r="A28781">
        <v>25608</v>
      </c>
      <c r="B28781" s="2">
        <v>4.3251650000000001</v>
      </c>
      <c r="C28781" s="3">
        <v>1110</v>
      </c>
      <c r="E28781" t="s">
        <v>5375</v>
      </c>
      <c r="F28781" s="4" t="s">
        <v>5144</v>
      </c>
      <c r="G28781" s="5">
        <v>845</v>
      </c>
      <c r="H28781" s="6">
        <v>3.1952700000000001E-2</v>
      </c>
      <c r="I28781" s="7">
        <v>47.548000000000002</v>
      </c>
    </row>
    <row r="28782" spans="1:12" x14ac:dyDescent="0.25">
      <c r="A28782">
        <v>75488</v>
      </c>
      <c r="B28782" s="2">
        <v>4.3247850000000003</v>
      </c>
      <c r="C28782" s="3">
        <v>953</v>
      </c>
      <c r="E28782" t="s">
        <v>13818</v>
      </c>
      <c r="F28782" s="4" t="s">
        <v>13752</v>
      </c>
      <c r="G28782" s="5">
        <v>742</v>
      </c>
      <c r="H28782" s="6">
        <v>4.9798099999999998E-2</v>
      </c>
      <c r="I28782" s="7">
        <v>44.463999999999999</v>
      </c>
    </row>
    <row r="28783" spans="1:12" x14ac:dyDescent="0.25">
      <c r="A28783">
        <v>49022</v>
      </c>
      <c r="B28783" s="2">
        <v>4.3197489999999998</v>
      </c>
      <c r="C28783" s="3">
        <v>31798</v>
      </c>
      <c r="D28783" s="4">
        <v>35660</v>
      </c>
      <c r="E28783" t="s">
        <v>9306</v>
      </c>
      <c r="F28783" s="4" t="s">
        <v>9106</v>
      </c>
      <c r="G28783" s="5">
        <v>20298</v>
      </c>
      <c r="H28783" s="6">
        <v>0.11306529999999999</v>
      </c>
      <c r="I28783" s="7">
        <v>33.526000000000003</v>
      </c>
      <c r="J28783" s="2">
        <v>47.916699999999999</v>
      </c>
      <c r="K28783">
        <v>12</v>
      </c>
      <c r="L28783" s="2">
        <v>87.9</v>
      </c>
    </row>
    <row r="28784" spans="1:12" x14ac:dyDescent="0.25">
      <c r="A28784">
        <v>38568</v>
      </c>
      <c r="B28784" s="2">
        <v>4.314489</v>
      </c>
      <c r="C28784" s="3">
        <v>2552</v>
      </c>
      <c r="D28784" s="4">
        <v>18260</v>
      </c>
      <c r="E28784" t="s">
        <v>7623</v>
      </c>
      <c r="F28784" s="4" t="s">
        <v>7348</v>
      </c>
      <c r="G28784" s="5">
        <v>1682</v>
      </c>
      <c r="H28784" s="6">
        <v>9.1503299999999996E-2</v>
      </c>
      <c r="I28784" s="7">
        <v>37.25</v>
      </c>
    </row>
    <row r="28785" spans="1:12" x14ac:dyDescent="0.25">
      <c r="A28785">
        <v>48227</v>
      </c>
      <c r="B28785" s="2">
        <v>4.3076480000000004</v>
      </c>
      <c r="C28785" s="3">
        <v>43638</v>
      </c>
      <c r="D28785" s="4">
        <v>19820</v>
      </c>
      <c r="E28785" t="s">
        <v>996</v>
      </c>
      <c r="F28785" s="4" t="s">
        <v>9106</v>
      </c>
      <c r="G28785" s="5">
        <v>26913</v>
      </c>
      <c r="H28785" s="6">
        <v>0.1078249</v>
      </c>
      <c r="I28785" s="7">
        <v>34.426000000000002</v>
      </c>
      <c r="J28785" s="2">
        <v>50.153799999999997</v>
      </c>
      <c r="K28785">
        <v>13</v>
      </c>
      <c r="L28785" s="2">
        <v>93.3</v>
      </c>
    </row>
    <row r="28786" spans="1:12" x14ac:dyDescent="0.25">
      <c r="A28786">
        <v>74533</v>
      </c>
      <c r="B28786" s="2">
        <v>4.3010809999999999</v>
      </c>
      <c r="C28786" s="3">
        <v>782</v>
      </c>
      <c r="E28786" t="s">
        <v>12627</v>
      </c>
      <c r="F28786" s="4" t="s">
        <v>13462</v>
      </c>
      <c r="G28786" s="5">
        <v>524</v>
      </c>
      <c r="H28786" s="6">
        <v>8.3809499999999995E-2</v>
      </c>
      <c r="I28786" s="7">
        <v>38.570999999999998</v>
      </c>
    </row>
    <row r="28787" spans="1:12" x14ac:dyDescent="0.25">
      <c r="A28787">
        <v>26136</v>
      </c>
      <c r="B28787" s="2">
        <v>4.3008490000000004</v>
      </c>
      <c r="C28787" s="3">
        <v>713</v>
      </c>
      <c r="E28787" t="s">
        <v>5480</v>
      </c>
      <c r="F28787" s="4" t="s">
        <v>5144</v>
      </c>
      <c r="G28787" s="5">
        <v>435</v>
      </c>
      <c r="H28787" s="6">
        <v>9.8850599999999997E-2</v>
      </c>
      <c r="I28787" s="7">
        <v>35.968000000000004</v>
      </c>
    </row>
    <row r="28788" spans="1:12" x14ac:dyDescent="0.25">
      <c r="A28788">
        <v>63115</v>
      </c>
      <c r="B28788" s="2">
        <v>4.2976260000000002</v>
      </c>
      <c r="C28788" s="3">
        <v>20510</v>
      </c>
      <c r="D28788" s="4">
        <v>41180</v>
      </c>
      <c r="E28788" t="s">
        <v>9297</v>
      </c>
      <c r="F28788" s="4" t="s">
        <v>12102</v>
      </c>
      <c r="G28788" s="5">
        <v>13027</v>
      </c>
      <c r="H28788" s="6">
        <v>0.12526870000000001</v>
      </c>
      <c r="I28788" s="7">
        <v>31.398</v>
      </c>
      <c r="J28788" s="2">
        <v>46</v>
      </c>
      <c r="K28788">
        <v>7</v>
      </c>
    </row>
    <row r="28789" spans="1:12" x14ac:dyDescent="0.25">
      <c r="A28789">
        <v>31217</v>
      </c>
      <c r="B28789" s="2">
        <v>4.2916930000000004</v>
      </c>
      <c r="C28789" s="3">
        <v>18500</v>
      </c>
      <c r="D28789" s="4">
        <v>31420</v>
      </c>
      <c r="E28789" t="s">
        <v>5733</v>
      </c>
      <c r="F28789" s="4" t="s">
        <v>6363</v>
      </c>
      <c r="G28789" s="5">
        <v>11756</v>
      </c>
      <c r="H28789" s="6">
        <v>7.6295000000000002E-2</v>
      </c>
      <c r="I28789" s="7">
        <v>39.856000000000002</v>
      </c>
      <c r="J28789" s="2">
        <v>63</v>
      </c>
      <c r="K28789">
        <v>2</v>
      </c>
    </row>
    <row r="28790" spans="1:12" x14ac:dyDescent="0.25">
      <c r="A28790">
        <v>72519</v>
      </c>
      <c r="B28790" s="2">
        <v>4.2883279999999999</v>
      </c>
      <c r="C28790" s="3">
        <v>2982</v>
      </c>
      <c r="D28790" s="4">
        <v>34260</v>
      </c>
      <c r="E28790" t="s">
        <v>13372</v>
      </c>
      <c r="F28790" s="4" t="s">
        <v>13183</v>
      </c>
      <c r="G28790" s="5">
        <v>2296</v>
      </c>
      <c r="H28790" s="6">
        <v>9.9695300000000001E-2</v>
      </c>
      <c r="I28790" s="7">
        <v>35.808999999999997</v>
      </c>
      <c r="J28790" s="2">
        <v>52</v>
      </c>
      <c r="K28790">
        <v>1</v>
      </c>
    </row>
    <row r="28791" spans="1:12" x14ac:dyDescent="0.25">
      <c r="A28791">
        <v>74116</v>
      </c>
      <c r="B28791" s="2">
        <v>4.2872320000000004</v>
      </c>
      <c r="C28791" s="3">
        <v>4197</v>
      </c>
      <c r="D28791" s="4">
        <v>46140</v>
      </c>
      <c r="E28791" t="s">
        <v>13622</v>
      </c>
      <c r="F28791" s="4" t="s">
        <v>13462</v>
      </c>
      <c r="G28791" s="5">
        <v>2279</v>
      </c>
      <c r="H28791" s="6">
        <v>9.9122799999999997E-2</v>
      </c>
      <c r="I28791" s="7">
        <v>35.902999999999999</v>
      </c>
    </row>
    <row r="28792" spans="1:12" x14ac:dyDescent="0.25">
      <c r="A28792">
        <v>38562</v>
      </c>
      <c r="B28792" s="2">
        <v>4.2856120000000004</v>
      </c>
      <c r="C28792" s="3">
        <v>6414</v>
      </c>
      <c r="D28792" s="4">
        <v>18260</v>
      </c>
      <c r="E28792" t="s">
        <v>7620</v>
      </c>
      <c r="F28792" s="4" t="s">
        <v>7348</v>
      </c>
      <c r="G28792" s="5">
        <v>4486</v>
      </c>
      <c r="H28792" s="6">
        <v>8.3816299999999996E-2</v>
      </c>
      <c r="I28792" s="7">
        <v>38.545000000000002</v>
      </c>
      <c r="J28792" s="2">
        <v>53.5</v>
      </c>
      <c r="K28792">
        <v>2</v>
      </c>
    </row>
    <row r="28793" spans="1:12" x14ac:dyDescent="0.25">
      <c r="A28793">
        <v>31630</v>
      </c>
      <c r="B28793" s="2">
        <v>4.2844680000000004</v>
      </c>
      <c r="C28793" s="3">
        <v>503</v>
      </c>
      <c r="E28793" t="s">
        <v>6632</v>
      </c>
      <c r="F28793" s="4" t="s">
        <v>6363</v>
      </c>
      <c r="G28793" s="5">
        <v>289</v>
      </c>
      <c r="H28793" s="6">
        <v>0.1448276</v>
      </c>
      <c r="I28793" s="7">
        <v>28</v>
      </c>
    </row>
    <row r="28794" spans="1:12" x14ac:dyDescent="0.25">
      <c r="A28794">
        <v>57658</v>
      </c>
      <c r="B28794" s="2">
        <v>4.2843580000000001</v>
      </c>
      <c r="C28794" s="3">
        <v>287</v>
      </c>
      <c r="E28794" t="s">
        <v>11031</v>
      </c>
      <c r="F28794" s="4" t="s">
        <v>10877</v>
      </c>
      <c r="G28794" s="5">
        <v>166</v>
      </c>
      <c r="H28794" s="6">
        <v>8.9820399999999995E-2</v>
      </c>
      <c r="I28794" s="7">
        <v>37.5</v>
      </c>
    </row>
    <row r="28795" spans="1:12" x14ac:dyDescent="0.25">
      <c r="A28795">
        <v>24439</v>
      </c>
      <c r="B28795" s="2">
        <v>4.2840689999999997</v>
      </c>
      <c r="C28795" s="3">
        <v>1276</v>
      </c>
      <c r="E28795" t="s">
        <v>37</v>
      </c>
      <c r="F28795" s="4" t="s">
        <v>4335</v>
      </c>
      <c r="G28795" s="5">
        <v>1041</v>
      </c>
      <c r="H28795" s="6">
        <v>4.7070099999999997E-2</v>
      </c>
      <c r="I28795" s="7">
        <v>44.886000000000003</v>
      </c>
    </row>
    <row r="28796" spans="1:12" x14ac:dyDescent="0.25">
      <c r="A28796">
        <v>60651</v>
      </c>
      <c r="B28796" s="2">
        <v>4.2749079999999999</v>
      </c>
      <c r="C28796" s="3">
        <v>60937</v>
      </c>
      <c r="D28796" s="4">
        <v>16980</v>
      </c>
      <c r="E28796" t="s">
        <v>11616</v>
      </c>
      <c r="F28796" s="4" t="s">
        <v>11490</v>
      </c>
      <c r="G28796" s="5">
        <v>37235</v>
      </c>
      <c r="H28796" s="6">
        <v>0.10793609999999999</v>
      </c>
      <c r="I28796" s="7">
        <v>34.363</v>
      </c>
      <c r="J28796" s="2">
        <v>46.714300000000001</v>
      </c>
      <c r="K28796">
        <v>14</v>
      </c>
      <c r="L28796" s="2">
        <v>83.5</v>
      </c>
    </row>
    <row r="28797" spans="1:12" x14ac:dyDescent="0.25">
      <c r="A28797">
        <v>42120</v>
      </c>
      <c r="B28797" s="2">
        <v>4.2655700000000003</v>
      </c>
      <c r="C28797" s="3">
        <v>2812</v>
      </c>
      <c r="D28797" s="4">
        <v>14540</v>
      </c>
      <c r="E28797" t="s">
        <v>8197</v>
      </c>
      <c r="F28797" s="4" t="s">
        <v>7883</v>
      </c>
      <c r="G28797" s="5">
        <v>1776</v>
      </c>
      <c r="H28797" s="6">
        <v>8.0472699999999994E-2</v>
      </c>
      <c r="I28797" s="7">
        <v>39.106999999999999</v>
      </c>
    </row>
    <row r="28798" spans="1:12" x14ac:dyDescent="0.25">
      <c r="A28798">
        <v>83112</v>
      </c>
      <c r="B28798" s="2">
        <v>4.2650790000000001</v>
      </c>
      <c r="C28798" s="3">
        <v>277</v>
      </c>
      <c r="E28798" t="s">
        <v>213</v>
      </c>
      <c r="F28798" s="4" t="s">
        <v>14657</v>
      </c>
      <c r="G28798" s="5">
        <v>268</v>
      </c>
      <c r="H28798" s="6">
        <v>0</v>
      </c>
      <c r="I28798" s="7">
        <v>53.009</v>
      </c>
    </row>
    <row r="28799" spans="1:12" x14ac:dyDescent="0.25">
      <c r="A28799">
        <v>35548</v>
      </c>
      <c r="B28799" s="2">
        <v>4.2647320000000004</v>
      </c>
      <c r="C28799" s="3">
        <v>1705</v>
      </c>
      <c r="E28799" t="s">
        <v>7106</v>
      </c>
      <c r="F28799" s="4" t="s">
        <v>7027</v>
      </c>
      <c r="G28799" s="5">
        <v>1182</v>
      </c>
      <c r="H28799" s="6">
        <v>5.75296E-2</v>
      </c>
      <c r="I28799" s="7">
        <v>43.064999999999998</v>
      </c>
    </row>
    <row r="28800" spans="1:12" x14ac:dyDescent="0.25">
      <c r="A28800">
        <v>16045</v>
      </c>
      <c r="B28800" s="2">
        <v>4.2642579999999999</v>
      </c>
      <c r="C28800" s="3">
        <v>1335</v>
      </c>
      <c r="D28800" s="4">
        <v>38300</v>
      </c>
      <c r="E28800" t="s">
        <v>3393</v>
      </c>
      <c r="F28800" s="4" t="s">
        <v>3003</v>
      </c>
      <c r="G28800" s="5">
        <v>802</v>
      </c>
      <c r="H28800" s="6">
        <v>9.5890400000000001E-2</v>
      </c>
      <c r="I28800" s="7">
        <v>36.429000000000002</v>
      </c>
    </row>
    <row r="28801" spans="1:11" x14ac:dyDescent="0.25">
      <c r="A28801">
        <v>26521</v>
      </c>
      <c r="B28801" s="2">
        <v>4.264024</v>
      </c>
      <c r="C28801" s="3">
        <v>268</v>
      </c>
      <c r="D28801" s="4">
        <v>34060</v>
      </c>
      <c r="E28801" t="s">
        <v>5570</v>
      </c>
      <c r="F28801" s="4" t="s">
        <v>5144</v>
      </c>
      <c r="G28801" s="5">
        <v>181</v>
      </c>
      <c r="H28801" s="6">
        <v>8.2417599999999994E-2</v>
      </c>
      <c r="I28801" s="7">
        <v>38.75</v>
      </c>
    </row>
    <row r="28802" spans="1:11" x14ac:dyDescent="0.25">
      <c r="A28802">
        <v>65662</v>
      </c>
      <c r="B28802" s="2">
        <v>4.2637799999999997</v>
      </c>
      <c r="C28802" s="3">
        <v>1452</v>
      </c>
      <c r="E28802" t="s">
        <v>12446</v>
      </c>
      <c r="F28802" s="4" t="s">
        <v>12102</v>
      </c>
      <c r="G28802" s="5">
        <v>839</v>
      </c>
      <c r="H28802" s="6">
        <v>4.4047599999999999E-2</v>
      </c>
      <c r="I28802" s="7">
        <v>45.378999999999998</v>
      </c>
    </row>
    <row r="28803" spans="1:11" x14ac:dyDescent="0.25">
      <c r="A28803">
        <v>64123</v>
      </c>
      <c r="B28803" s="2">
        <v>4.2622220000000004</v>
      </c>
      <c r="C28803" s="3">
        <v>9272</v>
      </c>
      <c r="D28803" s="4">
        <v>28140</v>
      </c>
      <c r="E28803" t="s">
        <v>12261</v>
      </c>
      <c r="F28803" s="4" t="s">
        <v>12102</v>
      </c>
      <c r="G28803" s="5">
        <v>5671</v>
      </c>
      <c r="H28803" s="6">
        <v>0.1038617</v>
      </c>
      <c r="I28803" s="7">
        <v>35.030999999999999</v>
      </c>
      <c r="J28803" s="2">
        <v>49</v>
      </c>
      <c r="K28803">
        <v>2</v>
      </c>
    </row>
    <row r="28804" spans="1:11" x14ac:dyDescent="0.25">
      <c r="A28804">
        <v>35221</v>
      </c>
      <c r="B28804" s="2">
        <v>4.260046</v>
      </c>
      <c r="C28804" s="3">
        <v>5031</v>
      </c>
      <c r="D28804" s="4">
        <v>13820</v>
      </c>
      <c r="E28804" t="s">
        <v>1579</v>
      </c>
      <c r="F28804" s="4" t="s">
        <v>7027</v>
      </c>
      <c r="G28804" s="5">
        <v>3424</v>
      </c>
      <c r="H28804" s="6">
        <v>0.13171730000000001</v>
      </c>
      <c r="I28804" s="7">
        <v>30.216000000000001</v>
      </c>
    </row>
    <row r="28805" spans="1:11" x14ac:dyDescent="0.25">
      <c r="A28805">
        <v>42453</v>
      </c>
      <c r="B28805" s="2">
        <v>4.2591279999999996</v>
      </c>
      <c r="C28805" s="3">
        <v>593</v>
      </c>
      <c r="D28805" s="4">
        <v>31580</v>
      </c>
      <c r="E28805" t="s">
        <v>5024</v>
      </c>
      <c r="F28805" s="4" t="s">
        <v>7883</v>
      </c>
      <c r="G28805" s="5">
        <v>414</v>
      </c>
      <c r="H28805" s="6">
        <v>5.5421699999999997E-2</v>
      </c>
      <c r="I28805" s="7">
        <v>43.393000000000001</v>
      </c>
    </row>
    <row r="28806" spans="1:11" x14ac:dyDescent="0.25">
      <c r="A28806">
        <v>31408</v>
      </c>
      <c r="B28806" s="2">
        <v>4.2574170000000002</v>
      </c>
      <c r="C28806" s="3">
        <v>10354</v>
      </c>
      <c r="D28806" s="4">
        <v>42340</v>
      </c>
      <c r="E28806" t="s">
        <v>2532</v>
      </c>
      <c r="F28806" s="4" t="s">
        <v>6363</v>
      </c>
      <c r="G28806" s="5">
        <v>6724</v>
      </c>
      <c r="H28806" s="6">
        <v>0.10275090000000001</v>
      </c>
      <c r="I28806" s="7">
        <v>35.207999999999998</v>
      </c>
    </row>
    <row r="28807" spans="1:11" x14ac:dyDescent="0.25">
      <c r="A28807">
        <v>41003</v>
      </c>
      <c r="B28807" s="2">
        <v>4.2553510000000001</v>
      </c>
      <c r="C28807" s="3">
        <v>2619</v>
      </c>
      <c r="E28807" t="s">
        <v>7105</v>
      </c>
      <c r="F28807" s="4" t="s">
        <v>7883</v>
      </c>
      <c r="G28807" s="5">
        <v>1902</v>
      </c>
      <c r="H28807" s="6">
        <v>3.9411500000000002E-2</v>
      </c>
      <c r="I28807" s="7">
        <v>46.143999999999998</v>
      </c>
      <c r="J28807" s="2">
        <v>62</v>
      </c>
      <c r="K28807">
        <v>1</v>
      </c>
    </row>
    <row r="28808" spans="1:11" x14ac:dyDescent="0.25">
      <c r="A28808">
        <v>70397</v>
      </c>
      <c r="B28808" s="2">
        <v>4.2547459999999999</v>
      </c>
      <c r="C28808" s="3">
        <v>968</v>
      </c>
      <c r="D28808" s="4">
        <v>26380</v>
      </c>
      <c r="E28808" t="s">
        <v>12979</v>
      </c>
      <c r="F28808" s="4" t="s">
        <v>12927</v>
      </c>
      <c r="G28808" s="5">
        <v>629</v>
      </c>
      <c r="H28808" s="6">
        <v>1.5897999999999999E-3</v>
      </c>
      <c r="I28808" s="7">
        <v>52.679000000000002</v>
      </c>
    </row>
    <row r="28809" spans="1:11" x14ac:dyDescent="0.25">
      <c r="A28809">
        <v>83677</v>
      </c>
      <c r="B28809" s="2">
        <v>4.2545659999999996</v>
      </c>
      <c r="C28809" s="3">
        <v>115</v>
      </c>
      <c r="E28809" t="s">
        <v>14818</v>
      </c>
      <c r="F28809" s="4" t="s">
        <v>14725</v>
      </c>
      <c r="G28809" s="5">
        <v>115</v>
      </c>
      <c r="H28809" s="6">
        <v>0</v>
      </c>
      <c r="I28809" s="7">
        <v>52.95</v>
      </c>
    </row>
    <row r="28810" spans="1:11" x14ac:dyDescent="0.25">
      <c r="A28810">
        <v>42085</v>
      </c>
      <c r="B28810" s="2">
        <v>4.2544079999999997</v>
      </c>
      <c r="C28810" s="3">
        <v>819</v>
      </c>
      <c r="D28810" s="4">
        <v>32460</v>
      </c>
      <c r="E28810" t="s">
        <v>7737</v>
      </c>
      <c r="F28810" s="4" t="s">
        <v>7883</v>
      </c>
      <c r="G28810" s="5">
        <v>537</v>
      </c>
      <c r="H28810" s="6">
        <v>8.0074500000000007E-2</v>
      </c>
      <c r="I28810" s="7">
        <v>39.106999999999999</v>
      </c>
    </row>
    <row r="28811" spans="1:11" x14ac:dyDescent="0.25">
      <c r="A28811">
        <v>48089</v>
      </c>
      <c r="B28811" s="2">
        <v>4.2496390000000002</v>
      </c>
      <c r="C28811" s="3">
        <v>30929</v>
      </c>
      <c r="D28811" s="4">
        <v>19820</v>
      </c>
      <c r="E28811" t="s">
        <v>65</v>
      </c>
      <c r="F28811" s="4" t="s">
        <v>9106</v>
      </c>
      <c r="G28811" s="5">
        <v>19385</v>
      </c>
      <c r="H28811" s="6">
        <v>7.6962799999999998E-2</v>
      </c>
      <c r="I28811" s="7">
        <v>39.625999999999998</v>
      </c>
      <c r="J28811" s="2">
        <v>47.5</v>
      </c>
      <c r="K28811">
        <v>6</v>
      </c>
    </row>
    <row r="28812" spans="1:11" x14ac:dyDescent="0.25">
      <c r="A28812">
        <v>77464</v>
      </c>
      <c r="B28812" s="2">
        <v>4.2449649999999997</v>
      </c>
      <c r="C28812" s="3">
        <v>256</v>
      </c>
      <c r="D28812" s="4">
        <v>26420</v>
      </c>
      <c r="E28812" t="s">
        <v>9705</v>
      </c>
      <c r="F28812" s="4" t="s">
        <v>13752</v>
      </c>
      <c r="G28812" s="5">
        <v>140</v>
      </c>
      <c r="H28812" s="6">
        <v>9.2857099999999998E-2</v>
      </c>
      <c r="I28812" s="7">
        <v>36.875</v>
      </c>
    </row>
    <row r="28813" spans="1:11" x14ac:dyDescent="0.25">
      <c r="A28813">
        <v>27922</v>
      </c>
      <c r="B28813" s="2">
        <v>4.244764</v>
      </c>
      <c r="C28813" s="3">
        <v>857</v>
      </c>
      <c r="E28813" t="s">
        <v>5809</v>
      </c>
      <c r="F28813" s="4" t="s">
        <v>5642</v>
      </c>
      <c r="G28813" s="5">
        <v>699</v>
      </c>
      <c r="H28813" s="6">
        <v>0.08</v>
      </c>
      <c r="I28813" s="7">
        <v>39.091000000000001</v>
      </c>
    </row>
    <row r="28814" spans="1:11" x14ac:dyDescent="0.25">
      <c r="A28814">
        <v>27897</v>
      </c>
      <c r="B28814" s="2">
        <v>4.2442950000000002</v>
      </c>
      <c r="C28814" s="3">
        <v>1784</v>
      </c>
      <c r="D28814" s="4">
        <v>40260</v>
      </c>
      <c r="E28814" t="s">
        <v>3640</v>
      </c>
      <c r="F28814" s="4" t="s">
        <v>5642</v>
      </c>
      <c r="G28814" s="5">
        <v>1256</v>
      </c>
      <c r="H28814" s="6">
        <v>9.9443100000000006E-2</v>
      </c>
      <c r="I28814" s="7">
        <v>35.728999999999999</v>
      </c>
    </row>
    <row r="28815" spans="1:11" x14ac:dyDescent="0.25">
      <c r="A28815">
        <v>93304</v>
      </c>
      <c r="B28815" s="2">
        <v>4.2369289999999999</v>
      </c>
      <c r="C28815" s="3">
        <v>51606</v>
      </c>
      <c r="D28815" s="4">
        <v>12540</v>
      </c>
      <c r="E28815" t="s">
        <v>1094</v>
      </c>
      <c r="F28815" s="4" t="s">
        <v>15368</v>
      </c>
      <c r="G28815" s="5">
        <v>29517</v>
      </c>
      <c r="H28815" s="6">
        <v>8.6421799999999993E-2</v>
      </c>
      <c r="I28815" s="7">
        <v>37.963999999999999</v>
      </c>
      <c r="J28815" s="2">
        <v>34.125</v>
      </c>
      <c r="K28815">
        <v>8</v>
      </c>
    </row>
    <row r="28816" spans="1:11" x14ac:dyDescent="0.25">
      <c r="A28816">
        <v>77434</v>
      </c>
      <c r="B28816" s="2">
        <v>4.229152</v>
      </c>
      <c r="C28816" s="3">
        <v>4655</v>
      </c>
      <c r="E28816" t="s">
        <v>942</v>
      </c>
      <c r="F28816" s="4" t="s">
        <v>13752</v>
      </c>
      <c r="G28816" s="5">
        <v>2980</v>
      </c>
      <c r="H28816" s="6">
        <v>8.2187200000000002E-2</v>
      </c>
      <c r="I28816" s="7">
        <v>38.694000000000003</v>
      </c>
    </row>
    <row r="28817" spans="1:11" x14ac:dyDescent="0.25">
      <c r="A28817">
        <v>29546</v>
      </c>
      <c r="B28817" s="2">
        <v>4.2279330000000002</v>
      </c>
      <c r="C28817" s="3">
        <v>2944</v>
      </c>
      <c r="E28817" t="s">
        <v>6262</v>
      </c>
      <c r="F28817" s="4" t="s">
        <v>6130</v>
      </c>
      <c r="G28817" s="5">
        <v>2114</v>
      </c>
      <c r="H28817" s="6">
        <v>0.1343425</v>
      </c>
      <c r="I28817" s="7">
        <v>29.675999999999998</v>
      </c>
      <c r="J28817" s="2">
        <v>56</v>
      </c>
      <c r="K28817">
        <v>1</v>
      </c>
    </row>
    <row r="28818" spans="1:11" x14ac:dyDescent="0.25">
      <c r="A28818">
        <v>72934</v>
      </c>
      <c r="B28818" s="2">
        <v>4.2272350000000003</v>
      </c>
      <c r="C28818" s="3">
        <v>1440</v>
      </c>
      <c r="D28818" s="4">
        <v>22900</v>
      </c>
      <c r="E28818" t="s">
        <v>28</v>
      </c>
      <c r="F28818" s="4" t="s">
        <v>13183</v>
      </c>
      <c r="G28818" s="5">
        <v>805</v>
      </c>
      <c r="H28818" s="6">
        <v>3.3540399999999998E-2</v>
      </c>
      <c r="I28818" s="7">
        <v>47.094999999999999</v>
      </c>
    </row>
    <row r="28819" spans="1:11" x14ac:dyDescent="0.25">
      <c r="A28819">
        <v>62963</v>
      </c>
      <c r="B28819" s="2">
        <v>4.226953</v>
      </c>
      <c r="C28819" s="3">
        <v>602</v>
      </c>
      <c r="E28819" t="s">
        <v>11027</v>
      </c>
      <c r="F28819" s="4" t="s">
        <v>11490</v>
      </c>
      <c r="G28819" s="5">
        <v>365</v>
      </c>
      <c r="H28819" s="6">
        <v>6.0109299999999997E-2</v>
      </c>
      <c r="I28819" s="7">
        <v>42.5</v>
      </c>
    </row>
    <row r="28820" spans="1:11" x14ac:dyDescent="0.25">
      <c r="A28820">
        <v>48141</v>
      </c>
      <c r="B28820" s="2">
        <v>4.2232120000000002</v>
      </c>
      <c r="C28820" s="3">
        <v>25055</v>
      </c>
      <c r="D28820" s="4">
        <v>19820</v>
      </c>
      <c r="E28820" t="s">
        <v>9143</v>
      </c>
      <c r="F28820" s="4" t="s">
        <v>9106</v>
      </c>
      <c r="G28820" s="5">
        <v>15255</v>
      </c>
      <c r="H28820" s="6">
        <v>0.1038935</v>
      </c>
      <c r="I28820" s="7">
        <v>34.930999999999997</v>
      </c>
      <c r="J28820" s="2">
        <v>46</v>
      </c>
      <c r="K28820">
        <v>4</v>
      </c>
    </row>
    <row r="28821" spans="1:11" x14ac:dyDescent="0.25">
      <c r="A28821">
        <v>24292</v>
      </c>
      <c r="B28821" s="2">
        <v>4.2194570000000002</v>
      </c>
      <c r="C28821" s="3">
        <v>488</v>
      </c>
      <c r="E28821" t="s">
        <v>5027</v>
      </c>
      <c r="F28821" s="4" t="s">
        <v>4335</v>
      </c>
      <c r="G28821" s="5">
        <v>425</v>
      </c>
      <c r="H28821" s="6">
        <v>0</v>
      </c>
      <c r="I28821" s="7">
        <v>52.875</v>
      </c>
    </row>
    <row r="28822" spans="1:11" x14ac:dyDescent="0.25">
      <c r="A28822">
        <v>41222</v>
      </c>
      <c r="B28822" s="2">
        <v>4.2189569999999996</v>
      </c>
      <c r="C28822" s="3">
        <v>2293</v>
      </c>
      <c r="E28822" t="s">
        <v>8040</v>
      </c>
      <c r="F28822" s="4" t="s">
        <v>7883</v>
      </c>
      <c r="G28822" s="5">
        <v>1656</v>
      </c>
      <c r="H28822" s="6">
        <v>9.5352999999999993E-2</v>
      </c>
      <c r="I28822" s="7">
        <v>36.392000000000003</v>
      </c>
      <c r="J28822" s="2">
        <v>56</v>
      </c>
      <c r="K28822">
        <v>1</v>
      </c>
    </row>
    <row r="28823" spans="1:11" x14ac:dyDescent="0.25">
      <c r="A28823">
        <v>32641</v>
      </c>
      <c r="B28823" s="2">
        <v>4.2165569999999999</v>
      </c>
      <c r="C28823" s="3">
        <v>13161</v>
      </c>
      <c r="D28823" s="4">
        <v>23540</v>
      </c>
      <c r="E28823" t="s">
        <v>2793</v>
      </c>
      <c r="F28823" s="4" t="s">
        <v>6689</v>
      </c>
      <c r="G28823" s="5">
        <v>8366</v>
      </c>
      <c r="H28823" s="6">
        <v>0.1101948</v>
      </c>
      <c r="I28823" s="7">
        <v>33.807000000000002</v>
      </c>
      <c r="J28823" s="2">
        <v>44</v>
      </c>
      <c r="K28823">
        <v>1</v>
      </c>
    </row>
    <row r="28824" spans="1:11" x14ac:dyDescent="0.25">
      <c r="A28824">
        <v>62436</v>
      </c>
      <c r="B28824" s="2">
        <v>4.2144700000000004</v>
      </c>
      <c r="C28824" s="3">
        <v>605</v>
      </c>
      <c r="E28824" t="s">
        <v>2213</v>
      </c>
      <c r="F28824" s="4" t="s">
        <v>11490</v>
      </c>
      <c r="G28824" s="5">
        <v>349</v>
      </c>
      <c r="H28824" s="6">
        <v>6.8571400000000005E-2</v>
      </c>
      <c r="I28824" s="7">
        <v>40.972000000000001</v>
      </c>
    </row>
    <row r="28825" spans="1:11" x14ac:dyDescent="0.25">
      <c r="A28825">
        <v>48203</v>
      </c>
      <c r="B28825" s="2">
        <v>4.2103510000000002</v>
      </c>
      <c r="C28825" s="3">
        <v>25134</v>
      </c>
      <c r="D28825" s="4">
        <v>19820</v>
      </c>
      <c r="E28825" t="s">
        <v>1788</v>
      </c>
      <c r="F28825" s="4" t="s">
        <v>9106</v>
      </c>
      <c r="G28825" s="5">
        <v>16864</v>
      </c>
      <c r="H28825" s="6">
        <v>0.12345830000000001</v>
      </c>
      <c r="I28825" s="7">
        <v>31.483000000000001</v>
      </c>
      <c r="J28825" s="2">
        <v>40</v>
      </c>
      <c r="K28825">
        <v>6</v>
      </c>
    </row>
    <row r="28826" spans="1:11" x14ac:dyDescent="0.25">
      <c r="A28826">
        <v>41666</v>
      </c>
      <c r="B28826" s="2">
        <v>4.2061630000000001</v>
      </c>
      <c r="C28826" s="3">
        <v>1082</v>
      </c>
      <c r="E28826" t="s">
        <v>233</v>
      </c>
      <c r="F28826" s="4" t="s">
        <v>7883</v>
      </c>
      <c r="G28826" s="5">
        <v>634</v>
      </c>
      <c r="H28826" s="6">
        <v>0.1055118</v>
      </c>
      <c r="I28826" s="7">
        <v>34.582999999999998</v>
      </c>
    </row>
    <row r="28827" spans="1:11" x14ac:dyDescent="0.25">
      <c r="A28827">
        <v>30753</v>
      </c>
      <c r="B28827" s="2">
        <v>4.2049500000000002</v>
      </c>
      <c r="C28827" s="3">
        <v>7052</v>
      </c>
      <c r="D28827" s="4">
        <v>44900</v>
      </c>
      <c r="E28827" t="s">
        <v>6535</v>
      </c>
      <c r="F28827" s="4" t="s">
        <v>6363</v>
      </c>
      <c r="G28827" s="5">
        <v>4433</v>
      </c>
      <c r="H28827" s="6">
        <v>7.8502100000000005E-2</v>
      </c>
      <c r="I28827" s="7">
        <v>39.25</v>
      </c>
    </row>
    <row r="28828" spans="1:11" x14ac:dyDescent="0.25">
      <c r="A28828">
        <v>95423</v>
      </c>
      <c r="B28828" s="2">
        <v>4.2033060000000004</v>
      </c>
      <c r="C28828" s="3">
        <v>3039</v>
      </c>
      <c r="D28828" s="4">
        <v>17340</v>
      </c>
      <c r="E28828" t="s">
        <v>15884</v>
      </c>
      <c r="F28828" s="4" t="s">
        <v>15368</v>
      </c>
      <c r="G28828" s="5">
        <v>2440</v>
      </c>
      <c r="H28828" s="6">
        <v>0.1163458</v>
      </c>
      <c r="I28828" s="7">
        <v>32.707999999999998</v>
      </c>
    </row>
    <row r="28829" spans="1:11" x14ac:dyDescent="0.25">
      <c r="A28829">
        <v>18457</v>
      </c>
      <c r="B28829" s="2">
        <v>4.2027029999999996</v>
      </c>
      <c r="C28829" s="3">
        <v>123</v>
      </c>
      <c r="D28829" s="4">
        <v>35620</v>
      </c>
      <c r="E28829" t="s">
        <v>4073</v>
      </c>
      <c r="F28829" s="4" t="s">
        <v>3003</v>
      </c>
      <c r="G28829" s="5">
        <v>79</v>
      </c>
      <c r="H28829" s="6">
        <v>0</v>
      </c>
      <c r="I28829" s="7">
        <v>52.813000000000002</v>
      </c>
    </row>
    <row r="28830" spans="1:11" x14ac:dyDescent="0.25">
      <c r="A28830">
        <v>98923</v>
      </c>
      <c r="B28830" s="2">
        <v>4.202521</v>
      </c>
      <c r="C28830" s="3">
        <v>1052</v>
      </c>
      <c r="D28830" s="4">
        <v>49420</v>
      </c>
      <c r="E28830" t="s">
        <v>16520</v>
      </c>
      <c r="F28830" s="4" t="s">
        <v>16344</v>
      </c>
      <c r="G28830" s="5">
        <v>675</v>
      </c>
      <c r="H28830" s="6">
        <v>9.4674599999999998E-2</v>
      </c>
      <c r="I28830" s="7">
        <v>36.451999999999998</v>
      </c>
    </row>
    <row r="28831" spans="1:11" x14ac:dyDescent="0.25">
      <c r="A28831">
        <v>39483</v>
      </c>
      <c r="B28831" s="2">
        <v>4.2013680000000004</v>
      </c>
      <c r="C28831" s="3">
        <v>6111</v>
      </c>
      <c r="E28831" t="s">
        <v>7819</v>
      </c>
      <c r="F28831" s="4" t="s">
        <v>7633</v>
      </c>
      <c r="G28831" s="5">
        <v>4142</v>
      </c>
      <c r="H28831" s="6">
        <v>6.9773100000000005E-2</v>
      </c>
      <c r="I28831" s="7">
        <v>40.743000000000002</v>
      </c>
    </row>
    <row r="28832" spans="1:11" x14ac:dyDescent="0.25">
      <c r="A28832">
        <v>49834</v>
      </c>
      <c r="B28832" s="2">
        <v>4.2003389999999996</v>
      </c>
      <c r="C28832" s="3">
        <v>261</v>
      </c>
      <c r="D28832" s="4">
        <v>27020</v>
      </c>
      <c r="E28832" t="s">
        <v>9527</v>
      </c>
      <c r="F28832" s="4" t="s">
        <v>9106</v>
      </c>
      <c r="G28832" s="5">
        <v>164</v>
      </c>
      <c r="H28832" s="6">
        <v>9.7560999999999995E-2</v>
      </c>
      <c r="I28832" s="7">
        <v>35.938000000000002</v>
      </c>
    </row>
    <row r="28833" spans="1:11" x14ac:dyDescent="0.25">
      <c r="A28833">
        <v>16236</v>
      </c>
      <c r="B28833" s="2">
        <v>4.2002329999999999</v>
      </c>
      <c r="C28833" s="3">
        <v>388</v>
      </c>
      <c r="D28833" s="4">
        <v>38300</v>
      </c>
      <c r="E28833" t="s">
        <v>3453</v>
      </c>
      <c r="F28833" s="4" t="s">
        <v>3003</v>
      </c>
      <c r="G28833" s="5">
        <v>277</v>
      </c>
      <c r="H28833" s="6">
        <v>0.1083032</v>
      </c>
      <c r="I28833" s="7">
        <v>34.063000000000002</v>
      </c>
    </row>
    <row r="28834" spans="1:11" x14ac:dyDescent="0.25">
      <c r="A28834">
        <v>65762</v>
      </c>
      <c r="B28834" s="2">
        <v>4.200088</v>
      </c>
      <c r="C28834" s="3">
        <v>407</v>
      </c>
      <c r="E28834" t="s">
        <v>12481</v>
      </c>
      <c r="F28834" s="4" t="s">
        <v>12102</v>
      </c>
      <c r="G28834" s="5">
        <v>331</v>
      </c>
      <c r="H28834" s="6">
        <v>8.7349399999999994E-2</v>
      </c>
      <c r="I28834" s="7">
        <v>37.679000000000002</v>
      </c>
    </row>
    <row r="28835" spans="1:11" x14ac:dyDescent="0.25">
      <c r="A28835">
        <v>35572</v>
      </c>
      <c r="B28835" s="2">
        <v>4.1998670000000002</v>
      </c>
      <c r="C28835" s="3">
        <v>995</v>
      </c>
      <c r="E28835" t="s">
        <v>3103</v>
      </c>
      <c r="F28835" s="4" t="s">
        <v>7027</v>
      </c>
      <c r="G28835" s="5">
        <v>587</v>
      </c>
      <c r="H28835" s="6">
        <v>8.8585999999999998E-2</v>
      </c>
      <c r="I28835" s="7">
        <v>37.46</v>
      </c>
    </row>
    <row r="28836" spans="1:11" x14ac:dyDescent="0.25">
      <c r="A28836">
        <v>47226</v>
      </c>
      <c r="B28836" s="2">
        <v>4.1996859999999998</v>
      </c>
      <c r="C28836" s="3">
        <v>266</v>
      </c>
      <c r="D28836" s="4">
        <v>18020</v>
      </c>
      <c r="E28836" t="s">
        <v>8965</v>
      </c>
      <c r="F28836" s="4" t="s">
        <v>8800</v>
      </c>
      <c r="G28836" s="5">
        <v>165</v>
      </c>
      <c r="H28836" s="6">
        <v>4.8484800000000002E-2</v>
      </c>
      <c r="I28836" s="7">
        <v>44.375</v>
      </c>
    </row>
    <row r="28837" spans="1:11" x14ac:dyDescent="0.25">
      <c r="A28837">
        <v>71765</v>
      </c>
      <c r="B28837" s="2">
        <v>4.1993289999999996</v>
      </c>
      <c r="C28837" s="3">
        <v>1827</v>
      </c>
      <c r="D28837" s="4">
        <v>20980</v>
      </c>
      <c r="E28837" t="s">
        <v>1025</v>
      </c>
      <c r="F28837" s="4" t="s">
        <v>13183</v>
      </c>
      <c r="G28837" s="5">
        <v>1320</v>
      </c>
      <c r="H28837" s="6">
        <v>7.9485200000000006E-2</v>
      </c>
      <c r="I28837" s="7">
        <v>39.012999999999998</v>
      </c>
    </row>
    <row r="28838" spans="1:11" x14ac:dyDescent="0.25">
      <c r="A28838">
        <v>40419</v>
      </c>
      <c r="B28838" s="2">
        <v>4.1982949999999999</v>
      </c>
      <c r="C28838" s="3">
        <v>4584</v>
      </c>
      <c r="D28838" s="4">
        <v>19220</v>
      </c>
      <c r="E28838" t="s">
        <v>5415</v>
      </c>
      <c r="F28838" s="4" t="s">
        <v>7883</v>
      </c>
      <c r="G28838" s="5">
        <v>2997</v>
      </c>
      <c r="H28838" s="6">
        <v>8.2721799999999998E-2</v>
      </c>
      <c r="I28838" s="7">
        <v>38.451999999999998</v>
      </c>
    </row>
    <row r="28839" spans="1:11" x14ac:dyDescent="0.25">
      <c r="A28839">
        <v>98948</v>
      </c>
      <c r="B28839" s="2">
        <v>4.1959160000000004</v>
      </c>
      <c r="C28839" s="3">
        <v>13067</v>
      </c>
      <c r="D28839" s="4">
        <v>49420</v>
      </c>
      <c r="E28839" t="s">
        <v>16530</v>
      </c>
      <c r="F28839" s="4" t="s">
        <v>16344</v>
      </c>
      <c r="G28839" s="5">
        <v>6941</v>
      </c>
      <c r="H28839" s="6">
        <v>8.8879299999999994E-2</v>
      </c>
      <c r="I28839" s="7">
        <v>37.381999999999998</v>
      </c>
      <c r="J28839" s="2">
        <v>50.5</v>
      </c>
      <c r="K28839">
        <v>2</v>
      </c>
    </row>
    <row r="28840" spans="1:11" x14ac:dyDescent="0.25">
      <c r="A28840">
        <v>23308</v>
      </c>
      <c r="B28840" s="2">
        <v>4.193975</v>
      </c>
      <c r="C28840" s="3">
        <v>1613</v>
      </c>
      <c r="E28840" t="s">
        <v>4843</v>
      </c>
      <c r="F28840" s="4" t="s">
        <v>4335</v>
      </c>
      <c r="G28840" s="5">
        <v>1169</v>
      </c>
      <c r="H28840" s="6">
        <v>6.6666699999999995E-2</v>
      </c>
      <c r="I28840" s="7">
        <v>41.213000000000001</v>
      </c>
      <c r="J28840" s="2">
        <v>39</v>
      </c>
      <c r="K28840">
        <v>1</v>
      </c>
    </row>
    <row r="28841" spans="1:11" x14ac:dyDescent="0.25">
      <c r="A28841">
        <v>26206</v>
      </c>
      <c r="B28841" s="2">
        <v>4.193219</v>
      </c>
      <c r="C28841" s="3">
        <v>2788</v>
      </c>
      <c r="E28841" t="s">
        <v>5501</v>
      </c>
      <c r="F28841" s="4" t="s">
        <v>5144</v>
      </c>
      <c r="G28841" s="5">
        <v>1986</v>
      </c>
      <c r="H28841" s="6">
        <v>6.6431799999999999E-2</v>
      </c>
      <c r="I28841" s="7">
        <v>41.25</v>
      </c>
    </row>
    <row r="28842" spans="1:11" x14ac:dyDescent="0.25">
      <c r="A28842">
        <v>1103</v>
      </c>
      <c r="B28842" s="2">
        <v>4.192348</v>
      </c>
      <c r="C28842" s="3">
        <v>2471</v>
      </c>
      <c r="D28842" s="4">
        <v>44140</v>
      </c>
      <c r="E28842" t="s">
        <v>76</v>
      </c>
      <c r="F28842" s="4" t="s">
        <v>21</v>
      </c>
      <c r="G28842" s="5">
        <v>1649</v>
      </c>
      <c r="H28842" s="6">
        <v>0.21831410000000001</v>
      </c>
      <c r="I28842" s="7">
        <v>15</v>
      </c>
      <c r="J28842" s="2">
        <v>35</v>
      </c>
      <c r="K28842">
        <v>1</v>
      </c>
    </row>
    <row r="28843" spans="1:11" x14ac:dyDescent="0.25">
      <c r="A28843">
        <v>63848</v>
      </c>
      <c r="B28843" s="2">
        <v>4.191719</v>
      </c>
      <c r="C28843" s="3">
        <v>1449</v>
      </c>
      <c r="E28843" t="s">
        <v>12215</v>
      </c>
      <c r="F28843" s="4" t="s">
        <v>12102</v>
      </c>
      <c r="G28843" s="5">
        <v>976</v>
      </c>
      <c r="H28843" s="6">
        <v>0.10133060000000001</v>
      </c>
      <c r="I28843" s="7">
        <v>35.207999999999998</v>
      </c>
    </row>
    <row r="28844" spans="1:11" x14ac:dyDescent="0.25">
      <c r="A28844">
        <v>68663</v>
      </c>
      <c r="B28844" s="2">
        <v>4.1913580000000001</v>
      </c>
      <c r="C28844" s="3">
        <v>736</v>
      </c>
      <c r="D28844" s="4">
        <v>24260</v>
      </c>
      <c r="E28844" t="s">
        <v>2816</v>
      </c>
      <c r="F28844" s="4" t="s">
        <v>12738</v>
      </c>
      <c r="G28844" s="5">
        <v>529</v>
      </c>
      <c r="H28844" s="6">
        <v>7.3584899999999995E-2</v>
      </c>
      <c r="I28844" s="7">
        <v>40</v>
      </c>
    </row>
    <row r="28845" spans="1:11" x14ac:dyDescent="0.25">
      <c r="A28845">
        <v>29684</v>
      </c>
      <c r="B28845" s="2">
        <v>4.1904719999999998</v>
      </c>
      <c r="C28845" s="3">
        <v>4706</v>
      </c>
      <c r="D28845" s="4">
        <v>24860</v>
      </c>
      <c r="E28845" t="s">
        <v>6311</v>
      </c>
      <c r="F28845" s="4" t="s">
        <v>6130</v>
      </c>
      <c r="G28845" s="5">
        <v>3168</v>
      </c>
      <c r="H28845" s="6">
        <v>7.1315900000000002E-2</v>
      </c>
      <c r="I28845" s="7">
        <v>40.384999999999998</v>
      </c>
      <c r="J28845" s="2">
        <v>62</v>
      </c>
      <c r="K28845">
        <v>1</v>
      </c>
    </row>
    <row r="28846" spans="1:11" x14ac:dyDescent="0.25">
      <c r="A28846">
        <v>30471</v>
      </c>
      <c r="B28846" s="2">
        <v>4.1889120000000002</v>
      </c>
      <c r="C28846" s="3">
        <v>5142</v>
      </c>
      <c r="E28846" t="s">
        <v>6457</v>
      </c>
      <c r="F28846" s="4" t="s">
        <v>6363</v>
      </c>
      <c r="G28846" s="5">
        <v>3352</v>
      </c>
      <c r="H28846" s="6">
        <v>0.10706830000000001</v>
      </c>
      <c r="I28846" s="7">
        <v>34.204999999999998</v>
      </c>
    </row>
    <row r="28847" spans="1:11" x14ac:dyDescent="0.25">
      <c r="A28847">
        <v>35961</v>
      </c>
      <c r="B28847" s="2">
        <v>4.1870950000000002</v>
      </c>
      <c r="C28847" s="3">
        <v>6459</v>
      </c>
      <c r="E28847" t="s">
        <v>4956</v>
      </c>
      <c r="F28847" s="4" t="s">
        <v>7027</v>
      </c>
      <c r="G28847" s="5">
        <v>4243</v>
      </c>
      <c r="H28847" s="6">
        <v>7.0469000000000004E-2</v>
      </c>
      <c r="I28847" s="7">
        <v>40.526000000000003</v>
      </c>
      <c r="J28847" s="2">
        <v>37</v>
      </c>
      <c r="K28847">
        <v>1</v>
      </c>
    </row>
    <row r="28848" spans="1:11" x14ac:dyDescent="0.25">
      <c r="A28848">
        <v>43748</v>
      </c>
      <c r="B28848" s="2">
        <v>4.185619</v>
      </c>
      <c r="C28848" s="3">
        <v>2845</v>
      </c>
      <c r="D28848" s="4">
        <v>18140</v>
      </c>
      <c r="E28848" t="s">
        <v>6679</v>
      </c>
      <c r="F28848" s="4" t="s">
        <v>8295</v>
      </c>
      <c r="G28848" s="5">
        <v>1932</v>
      </c>
      <c r="H28848" s="6">
        <v>5.6418200000000002E-2</v>
      </c>
      <c r="I28848" s="7">
        <v>42.945999999999998</v>
      </c>
    </row>
    <row r="28849" spans="1:11" x14ac:dyDescent="0.25">
      <c r="A28849">
        <v>76707</v>
      </c>
      <c r="B28849" s="2">
        <v>4.1829789999999996</v>
      </c>
      <c r="C28849" s="3">
        <v>16422</v>
      </c>
      <c r="D28849" s="4">
        <v>47380</v>
      </c>
      <c r="E28849" t="s">
        <v>5899</v>
      </c>
      <c r="F28849" s="4" t="s">
        <v>13752</v>
      </c>
      <c r="G28849" s="5">
        <v>9100</v>
      </c>
      <c r="H28849" s="6">
        <v>0.1050434</v>
      </c>
      <c r="I28849" s="7">
        <v>34.531999999999996</v>
      </c>
      <c r="J28849" s="2">
        <v>42.833300000000001</v>
      </c>
      <c r="K28849">
        <v>6</v>
      </c>
    </row>
    <row r="28850" spans="1:11" x14ac:dyDescent="0.25">
      <c r="A28850">
        <v>68445</v>
      </c>
      <c r="B28850" s="2">
        <v>4.1807869999999996</v>
      </c>
      <c r="C28850" s="3">
        <v>94</v>
      </c>
      <c r="E28850" t="s">
        <v>1118</v>
      </c>
      <c r="F28850" s="4" t="s">
        <v>12738</v>
      </c>
      <c r="G28850" s="5">
        <v>64</v>
      </c>
      <c r="H28850" s="6">
        <v>6.25E-2</v>
      </c>
      <c r="I28850" s="7">
        <v>41.875</v>
      </c>
    </row>
    <row r="28851" spans="1:11" x14ac:dyDescent="0.25">
      <c r="A28851">
        <v>24374</v>
      </c>
      <c r="B28851" s="2">
        <v>4.1806150000000004</v>
      </c>
      <c r="C28851" s="3">
        <v>963</v>
      </c>
      <c r="E28851" t="s">
        <v>5056</v>
      </c>
      <c r="F28851" s="4" t="s">
        <v>4335</v>
      </c>
      <c r="G28851" s="5">
        <v>661</v>
      </c>
      <c r="H28851" s="6">
        <v>6.9591500000000001E-2</v>
      </c>
      <c r="I28851" s="7">
        <v>40.643999999999998</v>
      </c>
    </row>
    <row r="28852" spans="1:11" x14ac:dyDescent="0.25">
      <c r="A28852">
        <v>47584</v>
      </c>
      <c r="B28852" s="2">
        <v>4.180428</v>
      </c>
      <c r="C28852" s="3">
        <v>136</v>
      </c>
      <c r="D28852" s="4">
        <v>27540</v>
      </c>
      <c r="E28852" t="s">
        <v>9039</v>
      </c>
      <c r="F28852" s="4" t="s">
        <v>8800</v>
      </c>
      <c r="G28852" s="5">
        <v>122</v>
      </c>
      <c r="H28852" s="6">
        <v>4.9180300000000003E-2</v>
      </c>
      <c r="I28852" s="7">
        <v>44.167000000000002</v>
      </c>
    </row>
    <row r="28853" spans="1:11" x14ac:dyDescent="0.25">
      <c r="A28853">
        <v>29051</v>
      </c>
      <c r="B28853" s="2">
        <v>4.1801740000000001</v>
      </c>
      <c r="C28853" s="3">
        <v>1646</v>
      </c>
      <c r="E28853" t="s">
        <v>6148</v>
      </c>
      <c r="F28853" s="4" t="s">
        <v>6130</v>
      </c>
      <c r="G28853" s="5">
        <v>938</v>
      </c>
      <c r="H28853" s="6">
        <v>4.79744E-2</v>
      </c>
      <c r="I28853" s="7">
        <v>44.375</v>
      </c>
    </row>
    <row r="28854" spans="1:11" x14ac:dyDescent="0.25">
      <c r="A28854">
        <v>65717</v>
      </c>
      <c r="B28854" s="2">
        <v>4.1795739999999997</v>
      </c>
      <c r="C28854" s="3">
        <v>2549</v>
      </c>
      <c r="E28854" t="s">
        <v>303</v>
      </c>
      <c r="F28854" s="4" t="s">
        <v>12102</v>
      </c>
      <c r="G28854" s="5">
        <v>1572</v>
      </c>
      <c r="H28854" s="6">
        <v>6.4208500000000002E-2</v>
      </c>
      <c r="I28854" s="7">
        <v>41.563000000000002</v>
      </c>
    </row>
    <row r="28855" spans="1:11" x14ac:dyDescent="0.25">
      <c r="A28855">
        <v>38659</v>
      </c>
      <c r="B28855" s="2">
        <v>4.1788610000000004</v>
      </c>
      <c r="C28855" s="3">
        <v>2312</v>
      </c>
      <c r="D28855" s="4">
        <v>32820</v>
      </c>
      <c r="E28855" t="s">
        <v>7658</v>
      </c>
      <c r="F28855" s="4" t="s">
        <v>7633</v>
      </c>
      <c r="G28855" s="5">
        <v>1407</v>
      </c>
      <c r="H28855" s="6">
        <v>6.8891999999999995E-2</v>
      </c>
      <c r="I28855" s="7">
        <v>40.75</v>
      </c>
    </row>
    <row r="28856" spans="1:11" x14ac:dyDescent="0.25">
      <c r="A28856">
        <v>32535</v>
      </c>
      <c r="B28856" s="2">
        <v>4.1774610000000001</v>
      </c>
      <c r="C28856" s="3">
        <v>5605</v>
      </c>
      <c r="D28856" s="4">
        <v>37860</v>
      </c>
      <c r="E28856" t="s">
        <v>6787</v>
      </c>
      <c r="F28856" s="4" t="s">
        <v>6689</v>
      </c>
      <c r="G28856" s="5">
        <v>4442</v>
      </c>
      <c r="H28856" s="6">
        <v>4.4789599999999999E-2</v>
      </c>
      <c r="I28856" s="7">
        <v>44.911000000000001</v>
      </c>
    </row>
    <row r="28857" spans="1:11" x14ac:dyDescent="0.25">
      <c r="A28857">
        <v>3597</v>
      </c>
      <c r="B28857" s="2">
        <v>4.176329</v>
      </c>
      <c r="C28857" s="3">
        <v>382</v>
      </c>
      <c r="D28857" s="4">
        <v>13620</v>
      </c>
      <c r="E28857" t="s">
        <v>619</v>
      </c>
      <c r="F28857" s="4" t="s">
        <v>520</v>
      </c>
      <c r="G28857" s="5">
        <v>293</v>
      </c>
      <c r="H28857" s="6">
        <v>3.4129699999999999E-2</v>
      </c>
      <c r="I28857" s="7">
        <v>46.75</v>
      </c>
    </row>
    <row r="28858" spans="1:11" x14ac:dyDescent="0.25">
      <c r="A28858">
        <v>50593</v>
      </c>
      <c r="B28858" s="2">
        <v>4.1762449999999998</v>
      </c>
      <c r="C28858" s="3">
        <v>108</v>
      </c>
      <c r="E28858" t="s">
        <v>9760</v>
      </c>
      <c r="F28858" s="4" t="s">
        <v>9593</v>
      </c>
      <c r="G28858" s="5">
        <v>56</v>
      </c>
      <c r="H28858" s="6">
        <v>0.1607143</v>
      </c>
      <c r="I28858" s="7">
        <v>24.875</v>
      </c>
    </row>
    <row r="28859" spans="1:11" x14ac:dyDescent="0.25">
      <c r="A28859">
        <v>74937</v>
      </c>
      <c r="B28859" s="2">
        <v>4.1753429999999998</v>
      </c>
      <c r="C28859" s="3">
        <v>5962</v>
      </c>
      <c r="D28859" s="4">
        <v>22900</v>
      </c>
      <c r="E28859" t="s">
        <v>13737</v>
      </c>
      <c r="F28859" s="4" t="s">
        <v>13462</v>
      </c>
      <c r="G28859" s="5">
        <v>3710</v>
      </c>
      <c r="H28859" s="6">
        <v>0.1026677</v>
      </c>
      <c r="I28859" s="7">
        <v>34.898000000000003</v>
      </c>
    </row>
    <row r="28860" spans="1:11" x14ac:dyDescent="0.25">
      <c r="A28860">
        <v>75215</v>
      </c>
      <c r="B28860" s="2">
        <v>4.1720069999999998</v>
      </c>
      <c r="C28860" s="3">
        <v>14489</v>
      </c>
      <c r="D28860" s="4">
        <v>19100</v>
      </c>
      <c r="E28860" t="s">
        <v>4091</v>
      </c>
      <c r="F28860" s="4" t="s">
        <v>13752</v>
      </c>
      <c r="G28860" s="5">
        <v>10229</v>
      </c>
      <c r="H28860" s="6">
        <v>0.14146059999999999</v>
      </c>
      <c r="I28860" s="7">
        <v>28.193999999999999</v>
      </c>
      <c r="J28860" s="2">
        <v>33.571399999999997</v>
      </c>
      <c r="K28860">
        <v>7</v>
      </c>
    </row>
    <row r="28861" spans="1:11" x14ac:dyDescent="0.25">
      <c r="A28861">
        <v>27925</v>
      </c>
      <c r="B28861" s="2">
        <v>4.1688499999999999</v>
      </c>
      <c r="C28861" s="3">
        <v>4044</v>
      </c>
      <c r="D28861" s="4">
        <v>28620</v>
      </c>
      <c r="E28861" t="s">
        <v>1240</v>
      </c>
      <c r="F28861" s="4" t="s">
        <v>5642</v>
      </c>
      <c r="G28861" s="5">
        <v>2963</v>
      </c>
      <c r="H28861" s="6">
        <v>7.7961500000000003E-2</v>
      </c>
      <c r="I28861" s="7">
        <v>39.167000000000002</v>
      </c>
      <c r="J28861" s="2">
        <v>37</v>
      </c>
      <c r="K28861">
        <v>1</v>
      </c>
    </row>
    <row r="28862" spans="1:11" x14ac:dyDescent="0.25">
      <c r="A28862">
        <v>25204</v>
      </c>
      <c r="B28862" s="2">
        <v>4.1681080000000001</v>
      </c>
      <c r="C28862" s="3">
        <v>239</v>
      </c>
      <c r="D28862" s="4">
        <v>16620</v>
      </c>
      <c r="E28862" t="s">
        <v>5302</v>
      </c>
      <c r="F28862" s="4" t="s">
        <v>5144</v>
      </c>
      <c r="G28862" s="5">
        <v>142</v>
      </c>
      <c r="H28862" s="6">
        <v>4.2253499999999999E-2</v>
      </c>
      <c r="I28862" s="7">
        <v>45.332999999999998</v>
      </c>
    </row>
    <row r="28863" spans="1:11" x14ac:dyDescent="0.25">
      <c r="A28863">
        <v>28719</v>
      </c>
      <c r="B28863" s="2">
        <v>4.1668229999999999</v>
      </c>
      <c r="C28863" s="3">
        <v>8454</v>
      </c>
      <c r="E28863" t="s">
        <v>6088</v>
      </c>
      <c r="F28863" s="4" t="s">
        <v>5642</v>
      </c>
      <c r="G28863" s="5">
        <v>5230</v>
      </c>
      <c r="H28863" s="6">
        <v>0.12827379999999999</v>
      </c>
      <c r="I28863" s="7">
        <v>30.460999999999999</v>
      </c>
    </row>
    <row r="28864" spans="1:11" x14ac:dyDescent="0.25">
      <c r="A28864">
        <v>83277</v>
      </c>
      <c r="B28864" s="2">
        <v>4.1655049999999996</v>
      </c>
      <c r="C28864" s="3">
        <v>337</v>
      </c>
      <c r="D28864" s="4">
        <v>13940</v>
      </c>
      <c r="E28864" t="s">
        <v>76</v>
      </c>
      <c r="F28864" s="4" t="s">
        <v>14725</v>
      </c>
      <c r="G28864" s="5">
        <v>282</v>
      </c>
      <c r="H28864" s="6">
        <v>1.41844E-2</v>
      </c>
      <c r="I28864" s="7">
        <v>50.173999999999999</v>
      </c>
    </row>
    <row r="28865" spans="1:12" x14ac:dyDescent="0.25">
      <c r="A28865">
        <v>24474</v>
      </c>
      <c r="B28865" s="2">
        <v>4.1653659999999997</v>
      </c>
      <c r="C28865" s="3">
        <v>439</v>
      </c>
      <c r="E28865" t="s">
        <v>5080</v>
      </c>
      <c r="F28865" s="4" t="s">
        <v>4335</v>
      </c>
      <c r="G28865" s="5">
        <v>298</v>
      </c>
      <c r="H28865" s="6">
        <v>0.11705690000000001</v>
      </c>
      <c r="I28865" s="7">
        <v>32.396000000000001</v>
      </c>
    </row>
    <row r="28866" spans="1:12" x14ac:dyDescent="0.25">
      <c r="A28866">
        <v>43223</v>
      </c>
      <c r="B28866" s="2">
        <v>4.1614769999999996</v>
      </c>
      <c r="C28866" s="3">
        <v>24614</v>
      </c>
      <c r="D28866" s="4">
        <v>18140</v>
      </c>
      <c r="E28866" t="s">
        <v>1585</v>
      </c>
      <c r="F28866" s="4" t="s">
        <v>8295</v>
      </c>
      <c r="G28866" s="5">
        <v>15954</v>
      </c>
      <c r="H28866" s="6">
        <v>8.3991499999999997E-2</v>
      </c>
      <c r="I28866" s="7">
        <v>38.109000000000002</v>
      </c>
      <c r="J28866" s="2">
        <v>46</v>
      </c>
      <c r="K28866">
        <v>5</v>
      </c>
    </row>
    <row r="28867" spans="1:12" x14ac:dyDescent="0.25">
      <c r="A28867">
        <v>43609</v>
      </c>
      <c r="B28867" s="2">
        <v>4.1542219999999999</v>
      </c>
      <c r="C28867" s="3">
        <v>22811</v>
      </c>
      <c r="D28867" s="4">
        <v>45780</v>
      </c>
      <c r="E28867" t="s">
        <v>8418</v>
      </c>
      <c r="F28867" s="4" t="s">
        <v>8295</v>
      </c>
      <c r="G28867" s="5">
        <v>14369</v>
      </c>
      <c r="H28867" s="6">
        <v>0.1021644</v>
      </c>
      <c r="I28867" s="7">
        <v>34.966999999999999</v>
      </c>
      <c r="J28867" s="2">
        <v>48.2727</v>
      </c>
      <c r="K28867">
        <v>11</v>
      </c>
      <c r="L28867" s="2">
        <v>89.1</v>
      </c>
    </row>
    <row r="28868" spans="1:12" x14ac:dyDescent="0.25">
      <c r="A28868">
        <v>85006</v>
      </c>
      <c r="B28868" s="2">
        <v>4.1471980000000004</v>
      </c>
      <c r="C28868" s="3">
        <v>26472</v>
      </c>
      <c r="D28868" s="4">
        <v>38060</v>
      </c>
      <c r="E28868" t="s">
        <v>2525</v>
      </c>
      <c r="F28868" s="4" t="s">
        <v>14962</v>
      </c>
      <c r="G28868" s="5">
        <v>14980</v>
      </c>
      <c r="H28868" s="6">
        <v>0.1652093</v>
      </c>
      <c r="I28868" s="7">
        <v>24.061</v>
      </c>
      <c r="J28868" s="2">
        <v>47.357100000000003</v>
      </c>
      <c r="K28868">
        <v>14</v>
      </c>
      <c r="L28868" s="2">
        <v>85.9</v>
      </c>
    </row>
    <row r="28869" spans="1:12" x14ac:dyDescent="0.25">
      <c r="A28869">
        <v>78558</v>
      </c>
      <c r="B28869" s="2">
        <v>4.1434670000000002</v>
      </c>
      <c r="C28869" s="3">
        <v>1230</v>
      </c>
      <c r="D28869" s="4">
        <v>32580</v>
      </c>
      <c r="E28869" t="s">
        <v>14241</v>
      </c>
      <c r="F28869" s="4" t="s">
        <v>13752</v>
      </c>
      <c r="G28869" s="5">
        <v>614</v>
      </c>
      <c r="H28869" s="6">
        <v>0.14332249999999999</v>
      </c>
      <c r="I28869" s="7">
        <v>27.841000000000001</v>
      </c>
    </row>
    <row r="28870" spans="1:12" x14ac:dyDescent="0.25">
      <c r="A28870">
        <v>28383</v>
      </c>
      <c r="B28870" s="2">
        <v>4.142112</v>
      </c>
      <c r="C28870" s="3">
        <v>7734</v>
      </c>
      <c r="D28870" s="4">
        <v>31300</v>
      </c>
      <c r="E28870" t="s">
        <v>4073</v>
      </c>
      <c r="F28870" s="4" t="s">
        <v>5642</v>
      </c>
      <c r="G28870" s="5">
        <v>5047</v>
      </c>
      <c r="H28870" s="6">
        <v>9.8652900000000002E-2</v>
      </c>
      <c r="I28870" s="7">
        <v>35.558</v>
      </c>
    </row>
    <row r="28871" spans="1:12" x14ac:dyDescent="0.25">
      <c r="A28871">
        <v>17976</v>
      </c>
      <c r="B28871" s="2">
        <v>4.1397890000000004</v>
      </c>
      <c r="C28871" s="3">
        <v>6676</v>
      </c>
      <c r="D28871" s="4">
        <v>39060</v>
      </c>
      <c r="E28871" t="s">
        <v>3937</v>
      </c>
      <c r="F28871" s="4" t="s">
        <v>3003</v>
      </c>
      <c r="G28871" s="5">
        <v>4663</v>
      </c>
      <c r="H28871" s="6">
        <v>7.9777000000000001E-2</v>
      </c>
      <c r="I28871" s="7">
        <v>38.804000000000002</v>
      </c>
    </row>
    <row r="28872" spans="1:12" x14ac:dyDescent="0.25">
      <c r="A28872">
        <v>39213</v>
      </c>
      <c r="B28872" s="2">
        <v>4.1350720000000001</v>
      </c>
      <c r="C28872" s="3">
        <v>22757</v>
      </c>
      <c r="D28872" s="4">
        <v>27140</v>
      </c>
      <c r="E28872" t="s">
        <v>671</v>
      </c>
      <c r="F28872" s="4" t="s">
        <v>7633</v>
      </c>
      <c r="G28872" s="5">
        <v>15048</v>
      </c>
      <c r="H28872" s="6">
        <v>0.1355662</v>
      </c>
      <c r="I28872" s="7">
        <v>29.149000000000001</v>
      </c>
    </row>
    <row r="28873" spans="1:12" x14ac:dyDescent="0.25">
      <c r="A28873">
        <v>96015</v>
      </c>
      <c r="B28873" s="2">
        <v>4.1313269999999997</v>
      </c>
      <c r="C28873" s="3">
        <v>814</v>
      </c>
      <c r="E28873" t="s">
        <v>10672</v>
      </c>
      <c r="F28873" s="4" t="s">
        <v>15368</v>
      </c>
      <c r="G28873" s="5">
        <v>597</v>
      </c>
      <c r="H28873" s="6">
        <v>0.1641541</v>
      </c>
      <c r="I28873" s="7">
        <v>24.204999999999998</v>
      </c>
    </row>
    <row r="28874" spans="1:12" x14ac:dyDescent="0.25">
      <c r="A28874">
        <v>31041</v>
      </c>
      <c r="B28874" s="2">
        <v>4.1310060000000002</v>
      </c>
      <c r="C28874" s="3">
        <v>1139</v>
      </c>
      <c r="E28874" t="s">
        <v>6566</v>
      </c>
      <c r="F28874" s="4" t="s">
        <v>6363</v>
      </c>
      <c r="G28874" s="5">
        <v>740</v>
      </c>
      <c r="H28874" s="6">
        <v>7.6923099999999994E-2</v>
      </c>
      <c r="I28874" s="7">
        <v>39.276000000000003</v>
      </c>
    </row>
    <row r="28875" spans="1:12" x14ac:dyDescent="0.25">
      <c r="A28875">
        <v>97864</v>
      </c>
      <c r="B28875" s="2">
        <v>4.1307879999999999</v>
      </c>
      <c r="C28875" s="3">
        <v>217</v>
      </c>
      <c r="E28875" t="s">
        <v>12714</v>
      </c>
      <c r="F28875" s="4" t="s">
        <v>16170</v>
      </c>
      <c r="G28875" s="5">
        <v>167</v>
      </c>
      <c r="H28875" s="6">
        <v>6.5476199999999998E-2</v>
      </c>
      <c r="I28875" s="7">
        <v>41.25</v>
      </c>
    </row>
    <row r="28876" spans="1:12" x14ac:dyDescent="0.25">
      <c r="A28876">
        <v>72655</v>
      </c>
      <c r="B28876" s="2">
        <v>4.1306539999999998</v>
      </c>
      <c r="C28876" s="3">
        <v>476</v>
      </c>
      <c r="D28876" s="4">
        <v>25460</v>
      </c>
      <c r="E28876" t="s">
        <v>13413</v>
      </c>
      <c r="F28876" s="4" t="s">
        <v>13183</v>
      </c>
      <c r="G28876" s="5">
        <v>386</v>
      </c>
      <c r="H28876" s="6">
        <v>9.5607200000000003E-2</v>
      </c>
      <c r="I28876" s="7">
        <v>36.042000000000002</v>
      </c>
      <c r="J28876" s="2">
        <v>64</v>
      </c>
      <c r="K28876">
        <v>1</v>
      </c>
    </row>
    <row r="28877" spans="1:12" x14ac:dyDescent="0.25">
      <c r="A28877">
        <v>95464</v>
      </c>
      <c r="B28877" s="2">
        <v>4.1301639999999997</v>
      </c>
      <c r="C28877" s="3">
        <v>2207</v>
      </c>
      <c r="D28877" s="4">
        <v>17340</v>
      </c>
      <c r="E28877" t="s">
        <v>15904</v>
      </c>
      <c r="F28877" s="4" t="s">
        <v>15368</v>
      </c>
      <c r="G28877" s="5">
        <v>1656</v>
      </c>
      <c r="H28877" s="6">
        <v>9.3542500000000001E-2</v>
      </c>
      <c r="I28877" s="7">
        <v>36.390999999999998</v>
      </c>
    </row>
    <row r="28878" spans="1:12" x14ac:dyDescent="0.25">
      <c r="A28878">
        <v>78264</v>
      </c>
      <c r="B28878" s="2">
        <v>4.1281629999999998</v>
      </c>
      <c r="C28878" s="3">
        <v>11810</v>
      </c>
      <c r="D28878" s="4">
        <v>41700</v>
      </c>
      <c r="E28878" t="s">
        <v>6913</v>
      </c>
      <c r="F28878" s="4" t="s">
        <v>13752</v>
      </c>
      <c r="G28878" s="5">
        <v>6697</v>
      </c>
      <c r="H28878" s="6">
        <v>4.8074100000000002E-2</v>
      </c>
      <c r="I28878" s="7">
        <v>44.241</v>
      </c>
    </row>
    <row r="28879" spans="1:12" x14ac:dyDescent="0.25">
      <c r="A28879">
        <v>89018</v>
      </c>
      <c r="B28879" s="2">
        <v>4.1256839999999997</v>
      </c>
      <c r="C28879" s="3">
        <v>4814</v>
      </c>
      <c r="D28879" s="4">
        <v>29820</v>
      </c>
      <c r="E28879" t="s">
        <v>15324</v>
      </c>
      <c r="F28879" s="4" t="s">
        <v>15318</v>
      </c>
      <c r="G28879" s="5">
        <v>3654</v>
      </c>
      <c r="H28879" s="6">
        <v>4.0492500000000001E-2</v>
      </c>
      <c r="I28879" s="7">
        <v>45.546999999999997</v>
      </c>
    </row>
    <row r="28880" spans="1:12" x14ac:dyDescent="0.25">
      <c r="A28880">
        <v>59035</v>
      </c>
      <c r="B28880" s="2">
        <v>4.1247910000000001</v>
      </c>
      <c r="C28880" s="3">
        <v>123</v>
      </c>
      <c r="E28880" t="s">
        <v>11296</v>
      </c>
      <c r="F28880" s="4" t="s">
        <v>11278</v>
      </c>
      <c r="G28880" s="5">
        <v>68</v>
      </c>
      <c r="H28880" s="6">
        <v>5.8823500000000001E-2</v>
      </c>
      <c r="I28880" s="7">
        <v>42.375</v>
      </c>
    </row>
    <row r="28881" spans="1:11" x14ac:dyDescent="0.25">
      <c r="A28881">
        <v>38548</v>
      </c>
      <c r="B28881" s="2">
        <v>4.1246710000000002</v>
      </c>
      <c r="C28881" s="3">
        <v>676</v>
      </c>
      <c r="D28881" s="4">
        <v>18260</v>
      </c>
      <c r="E28881" t="s">
        <v>7613</v>
      </c>
      <c r="F28881" s="4" t="s">
        <v>7348</v>
      </c>
      <c r="G28881" s="5">
        <v>432</v>
      </c>
      <c r="H28881" s="6">
        <v>5.0808300000000001E-2</v>
      </c>
      <c r="I28881" s="7">
        <v>43.75</v>
      </c>
    </row>
    <row r="28882" spans="1:11" x14ac:dyDescent="0.25">
      <c r="A28882">
        <v>42519</v>
      </c>
      <c r="B28882" s="2">
        <v>4.124066</v>
      </c>
      <c r="C28882" s="3">
        <v>2798</v>
      </c>
      <c r="D28882" s="4">
        <v>43700</v>
      </c>
      <c r="E28882" t="s">
        <v>3276</v>
      </c>
      <c r="F28882" s="4" t="s">
        <v>7883</v>
      </c>
      <c r="G28882" s="5">
        <v>2102</v>
      </c>
      <c r="H28882" s="6">
        <v>0.1184023</v>
      </c>
      <c r="I28882" s="7">
        <v>32.067999999999998</v>
      </c>
    </row>
    <row r="28883" spans="1:11" x14ac:dyDescent="0.25">
      <c r="A28883">
        <v>59432</v>
      </c>
      <c r="B28883" s="2">
        <v>4.1235419999999996</v>
      </c>
      <c r="C28883" s="3">
        <v>93</v>
      </c>
      <c r="E28883" t="s">
        <v>11377</v>
      </c>
      <c r="F28883" s="4" t="s">
        <v>11278</v>
      </c>
      <c r="G28883" s="5">
        <v>93</v>
      </c>
      <c r="H28883" s="6">
        <v>5.3191500000000003E-2</v>
      </c>
      <c r="I28883" s="7">
        <v>43.332999999999998</v>
      </c>
      <c r="J28883" s="2">
        <v>56</v>
      </c>
      <c r="K28883">
        <v>1</v>
      </c>
    </row>
    <row r="28884" spans="1:11" x14ac:dyDescent="0.25">
      <c r="A28884">
        <v>37755</v>
      </c>
      <c r="B28884" s="2">
        <v>4.1229630000000004</v>
      </c>
      <c r="C28884" s="3">
        <v>3345</v>
      </c>
      <c r="E28884" t="s">
        <v>7485</v>
      </c>
      <c r="F28884" s="4" t="s">
        <v>7348</v>
      </c>
      <c r="G28884" s="5">
        <v>2331</v>
      </c>
      <c r="H28884" s="6">
        <v>7.5504100000000005E-2</v>
      </c>
      <c r="I28884" s="7">
        <v>39.473999999999997</v>
      </c>
      <c r="J28884" s="2">
        <v>66</v>
      </c>
      <c r="K28884">
        <v>1</v>
      </c>
    </row>
    <row r="28885" spans="1:11" x14ac:dyDescent="0.25">
      <c r="A28885">
        <v>78355</v>
      </c>
      <c r="B28885" s="2">
        <v>4.121359</v>
      </c>
      <c r="C28885" s="3">
        <v>6931</v>
      </c>
      <c r="E28885" t="s">
        <v>14212</v>
      </c>
      <c r="F28885" s="4" t="s">
        <v>13752</v>
      </c>
      <c r="G28885" s="5">
        <v>4369</v>
      </c>
      <c r="H28885" s="6">
        <v>0.1258581</v>
      </c>
      <c r="I28885" s="7">
        <v>30.765999999999998</v>
      </c>
    </row>
    <row r="28886" spans="1:11" x14ac:dyDescent="0.25">
      <c r="A28886">
        <v>39423</v>
      </c>
      <c r="B28886" s="2">
        <v>4.119885</v>
      </c>
      <c r="C28886" s="3">
        <v>2667</v>
      </c>
      <c r="D28886" s="4">
        <v>25620</v>
      </c>
      <c r="E28886" t="s">
        <v>7798</v>
      </c>
      <c r="F28886" s="4" t="s">
        <v>7633</v>
      </c>
      <c r="G28886" s="5">
        <v>1789</v>
      </c>
      <c r="H28886" s="6">
        <v>6.4804500000000001E-2</v>
      </c>
      <c r="I28886" s="7">
        <v>41.308999999999997</v>
      </c>
    </row>
    <row r="28887" spans="1:11" x14ac:dyDescent="0.25">
      <c r="A28887">
        <v>72006</v>
      </c>
      <c r="B28887" s="2">
        <v>4.1189850000000003</v>
      </c>
      <c r="C28887" s="3">
        <v>2802</v>
      </c>
      <c r="E28887" t="s">
        <v>801</v>
      </c>
      <c r="F28887" s="4" t="s">
        <v>13183</v>
      </c>
      <c r="G28887" s="5">
        <v>1968</v>
      </c>
      <c r="H28887" s="6">
        <v>9.1924800000000001E-2</v>
      </c>
      <c r="I28887" s="7">
        <v>36.618000000000002</v>
      </c>
    </row>
    <row r="28888" spans="1:11" x14ac:dyDescent="0.25">
      <c r="A28888">
        <v>49459</v>
      </c>
      <c r="B28888" s="2">
        <v>4.1182990000000004</v>
      </c>
      <c r="C28888" s="3">
        <v>1304</v>
      </c>
      <c r="E28888" t="s">
        <v>9407</v>
      </c>
      <c r="F28888" s="4" t="s">
        <v>9106</v>
      </c>
      <c r="G28888" s="5">
        <v>898</v>
      </c>
      <c r="H28888" s="6">
        <v>6.4516100000000007E-2</v>
      </c>
      <c r="I28888" s="7">
        <v>41.353999999999999</v>
      </c>
    </row>
    <row r="28889" spans="1:11" x14ac:dyDescent="0.25">
      <c r="A28889">
        <v>28052</v>
      </c>
      <c r="B28889" s="2">
        <v>4.1127510000000003</v>
      </c>
      <c r="C28889" s="3">
        <v>35549</v>
      </c>
      <c r="D28889" s="4">
        <v>16740</v>
      </c>
      <c r="E28889" t="s">
        <v>5863</v>
      </c>
      <c r="F28889" s="4" t="s">
        <v>5642</v>
      </c>
      <c r="G28889" s="5">
        <v>22284</v>
      </c>
      <c r="H28889" s="6">
        <v>0.1033926</v>
      </c>
      <c r="I28889" s="7">
        <v>34.631</v>
      </c>
      <c r="J28889" s="2">
        <v>42.666699999999999</v>
      </c>
      <c r="K28889">
        <v>6</v>
      </c>
    </row>
    <row r="28890" spans="1:11" x14ac:dyDescent="0.25">
      <c r="A28890">
        <v>78542</v>
      </c>
      <c r="B28890" s="2">
        <v>4.0990200000000003</v>
      </c>
      <c r="C28890" s="3">
        <v>67170</v>
      </c>
      <c r="D28890" s="4">
        <v>32580</v>
      </c>
      <c r="E28890" t="s">
        <v>3413</v>
      </c>
      <c r="F28890" s="4" t="s">
        <v>13752</v>
      </c>
      <c r="G28890" s="5">
        <v>35095</v>
      </c>
      <c r="H28890" s="6">
        <v>0.12092890000000001</v>
      </c>
      <c r="I28890" s="7">
        <v>31.597000000000001</v>
      </c>
      <c r="J28890" s="2">
        <v>30</v>
      </c>
      <c r="K28890">
        <v>2</v>
      </c>
    </row>
    <row r="28891" spans="1:11" x14ac:dyDescent="0.25">
      <c r="A28891">
        <v>24974</v>
      </c>
      <c r="B28891" s="2">
        <v>4.0905839999999998</v>
      </c>
      <c r="C28891" s="3">
        <v>233</v>
      </c>
      <c r="E28891" t="s">
        <v>5218</v>
      </c>
      <c r="F28891" s="4" t="s">
        <v>5144</v>
      </c>
      <c r="G28891" s="5">
        <v>150</v>
      </c>
      <c r="H28891" s="6">
        <v>6.6225199999999998E-2</v>
      </c>
      <c r="I28891" s="7">
        <v>41.042000000000002</v>
      </c>
    </row>
    <row r="28892" spans="1:11" x14ac:dyDescent="0.25">
      <c r="A28892">
        <v>38352</v>
      </c>
      <c r="B28892" s="2">
        <v>4.0904809999999996</v>
      </c>
      <c r="C28892" s="3">
        <v>400</v>
      </c>
      <c r="D28892" s="4">
        <v>27180</v>
      </c>
      <c r="E28892" t="s">
        <v>4739</v>
      </c>
      <c r="F28892" s="4" t="s">
        <v>7348</v>
      </c>
      <c r="G28892" s="5">
        <v>279</v>
      </c>
      <c r="H28892" s="6">
        <v>6.8100400000000005E-2</v>
      </c>
      <c r="I28892" s="7">
        <v>40.713999999999999</v>
      </c>
    </row>
    <row r="28893" spans="1:11" x14ac:dyDescent="0.25">
      <c r="A28893">
        <v>42565</v>
      </c>
      <c r="B28893" s="2">
        <v>4.0903119999999999</v>
      </c>
      <c r="C28893" s="3">
        <v>612</v>
      </c>
      <c r="E28893" t="s">
        <v>110</v>
      </c>
      <c r="F28893" s="4" t="s">
        <v>7883</v>
      </c>
      <c r="G28893" s="5">
        <v>432</v>
      </c>
      <c r="H28893" s="6">
        <v>5.7736700000000002E-2</v>
      </c>
      <c r="I28893" s="7">
        <v>42.5</v>
      </c>
      <c r="J28893" s="2">
        <v>30</v>
      </c>
      <c r="K28893">
        <v>1</v>
      </c>
    </row>
    <row r="28894" spans="1:11" x14ac:dyDescent="0.25">
      <c r="A28894">
        <v>99173</v>
      </c>
      <c r="B28894" s="2">
        <v>4.08995</v>
      </c>
      <c r="C28894" s="3">
        <v>1595</v>
      </c>
      <c r="D28894" s="4">
        <v>44060</v>
      </c>
      <c r="E28894" t="s">
        <v>3078</v>
      </c>
      <c r="F28894" s="4" t="s">
        <v>16344</v>
      </c>
      <c r="G28894" s="5">
        <v>1077</v>
      </c>
      <c r="H28894" s="6">
        <v>5.5658600000000003E-2</v>
      </c>
      <c r="I28894" s="7">
        <v>42.856999999999999</v>
      </c>
    </row>
    <row r="28895" spans="1:11" x14ac:dyDescent="0.25">
      <c r="A28895">
        <v>74738</v>
      </c>
      <c r="B28895" s="2">
        <v>4.0895960000000002</v>
      </c>
      <c r="C28895" s="3">
        <v>541</v>
      </c>
      <c r="E28895" t="s">
        <v>6854</v>
      </c>
      <c r="F28895" s="4" t="s">
        <v>13462</v>
      </c>
      <c r="G28895" s="5">
        <v>402</v>
      </c>
      <c r="H28895" s="6">
        <v>6.6997500000000001E-2</v>
      </c>
      <c r="I28895" s="7">
        <v>40.893000000000001</v>
      </c>
    </row>
    <row r="28896" spans="1:11" x14ac:dyDescent="0.25">
      <c r="A28896">
        <v>75569</v>
      </c>
      <c r="B28896" s="2">
        <v>4.0890839999999997</v>
      </c>
      <c r="C28896" s="3">
        <v>3049</v>
      </c>
      <c r="D28896" s="4">
        <v>45500</v>
      </c>
      <c r="E28896" t="s">
        <v>13558</v>
      </c>
      <c r="F28896" s="4" t="s">
        <v>13752</v>
      </c>
      <c r="G28896" s="5">
        <v>1740</v>
      </c>
      <c r="H28896" s="6">
        <v>9.9425299999999994E-2</v>
      </c>
      <c r="I28896" s="7">
        <v>35.268000000000001</v>
      </c>
    </row>
    <row r="28897" spans="1:11" x14ac:dyDescent="0.25">
      <c r="A28897">
        <v>41843</v>
      </c>
      <c r="B28897" s="2">
        <v>4.0885429999999996</v>
      </c>
      <c r="C28897" s="3">
        <v>720</v>
      </c>
      <c r="E28897" t="s">
        <v>8165</v>
      </c>
      <c r="F28897" s="4" t="s">
        <v>7883</v>
      </c>
      <c r="G28897" s="5">
        <v>521</v>
      </c>
      <c r="H28897" s="6">
        <v>9.2130500000000004E-2</v>
      </c>
      <c r="I28897" s="7">
        <v>36.527999999999999</v>
      </c>
    </row>
    <row r="28898" spans="1:11" x14ac:dyDescent="0.25">
      <c r="A28898">
        <v>24569</v>
      </c>
      <c r="B28898" s="2">
        <v>4.0881910000000001</v>
      </c>
      <c r="C28898" s="3">
        <v>1215</v>
      </c>
      <c r="D28898" s="4">
        <v>19260</v>
      </c>
      <c r="E28898" t="s">
        <v>737</v>
      </c>
      <c r="F28898" s="4" t="s">
        <v>4335</v>
      </c>
      <c r="G28898" s="5">
        <v>947</v>
      </c>
      <c r="H28898" s="6">
        <v>8.1309400000000004E-2</v>
      </c>
      <c r="I28898" s="7">
        <v>38.393000000000001</v>
      </c>
    </row>
    <row r="28899" spans="1:11" x14ac:dyDescent="0.25">
      <c r="A28899">
        <v>28398</v>
      </c>
      <c r="B28899" s="2">
        <v>4.0867740000000001</v>
      </c>
      <c r="C28899" s="3">
        <v>7375</v>
      </c>
      <c r="E28899" t="s">
        <v>2896</v>
      </c>
      <c r="F28899" s="4" t="s">
        <v>5642</v>
      </c>
      <c r="G28899" s="5">
        <v>4973</v>
      </c>
      <c r="H28899" s="6">
        <v>8.9080999999999994E-2</v>
      </c>
      <c r="I28899" s="7">
        <v>37.046999999999997</v>
      </c>
    </row>
    <row r="28900" spans="1:11" x14ac:dyDescent="0.25">
      <c r="A28900">
        <v>57625</v>
      </c>
      <c r="B28900" s="2">
        <v>4.0850460000000002</v>
      </c>
      <c r="C28900" s="3">
        <v>4465</v>
      </c>
      <c r="E28900" t="s">
        <v>11016</v>
      </c>
      <c r="F28900" s="4" t="s">
        <v>10877</v>
      </c>
      <c r="G28900" s="5">
        <v>2253</v>
      </c>
      <c r="H28900" s="6">
        <v>0.1189525</v>
      </c>
      <c r="I28900" s="7">
        <v>31.875</v>
      </c>
    </row>
    <row r="28901" spans="1:11" x14ac:dyDescent="0.25">
      <c r="A28901">
        <v>62856</v>
      </c>
      <c r="B28901" s="2">
        <v>4.0844459999999998</v>
      </c>
      <c r="C28901" s="3">
        <v>310</v>
      </c>
      <c r="E28901" t="s">
        <v>5372</v>
      </c>
      <c r="F28901" s="4" t="s">
        <v>11490</v>
      </c>
      <c r="G28901" s="5">
        <v>259</v>
      </c>
      <c r="H28901" s="6">
        <v>2.6923099999999998E-2</v>
      </c>
      <c r="I28901" s="7">
        <v>47.777999999999999</v>
      </c>
    </row>
    <row r="28902" spans="1:11" x14ac:dyDescent="0.25">
      <c r="A28902">
        <v>52802</v>
      </c>
      <c r="B28902" s="2">
        <v>4.082757</v>
      </c>
      <c r="C28902" s="3">
        <v>10208</v>
      </c>
      <c r="D28902" s="4">
        <v>19340</v>
      </c>
      <c r="E28902" t="s">
        <v>2706</v>
      </c>
      <c r="F28902" s="4" t="s">
        <v>9593</v>
      </c>
      <c r="G28902" s="5">
        <v>6802</v>
      </c>
      <c r="H28902" s="6">
        <v>8.3357799999999996E-2</v>
      </c>
      <c r="I28902" s="7">
        <v>38.018000000000001</v>
      </c>
      <c r="J28902" s="2">
        <v>56.5</v>
      </c>
      <c r="K28902">
        <v>2</v>
      </c>
    </row>
    <row r="28903" spans="1:11" x14ac:dyDescent="0.25">
      <c r="A28903">
        <v>99591</v>
      </c>
      <c r="B28903" s="2">
        <v>4.0811219999999997</v>
      </c>
      <c r="C28903" s="3">
        <v>32</v>
      </c>
      <c r="E28903" t="s">
        <v>16642</v>
      </c>
      <c r="F28903" s="4" t="s">
        <v>16604</v>
      </c>
      <c r="G28903" s="5">
        <v>28</v>
      </c>
      <c r="H28903" s="6">
        <v>3.5714299999999997E-2</v>
      </c>
      <c r="I28903" s="7">
        <v>46.25</v>
      </c>
    </row>
    <row r="28904" spans="1:11" x14ac:dyDescent="0.25">
      <c r="A28904">
        <v>77951</v>
      </c>
      <c r="B28904" s="2">
        <v>4.0807320000000002</v>
      </c>
      <c r="C28904" s="3">
        <v>2403</v>
      </c>
      <c r="D28904" s="4">
        <v>47020</v>
      </c>
      <c r="E28904" t="s">
        <v>2189</v>
      </c>
      <c r="F28904" s="4" t="s">
        <v>13752</v>
      </c>
      <c r="G28904" s="5">
        <v>1595</v>
      </c>
      <c r="H28904" s="6">
        <v>5.0783700000000001E-2</v>
      </c>
      <c r="I28904" s="7">
        <v>43.643000000000001</v>
      </c>
    </row>
    <row r="28905" spans="1:11" x14ac:dyDescent="0.25">
      <c r="A28905">
        <v>86434</v>
      </c>
      <c r="B28905" s="2">
        <v>4.0801809999999996</v>
      </c>
      <c r="C28905" s="3">
        <v>1350</v>
      </c>
      <c r="D28905" s="4">
        <v>29420</v>
      </c>
      <c r="E28905" t="s">
        <v>15102</v>
      </c>
      <c r="F28905" s="4" t="s">
        <v>14962</v>
      </c>
      <c r="G28905" s="5">
        <v>694</v>
      </c>
      <c r="H28905" s="6">
        <v>6.1870500000000002E-2</v>
      </c>
      <c r="I28905" s="7">
        <v>41.719000000000001</v>
      </c>
    </row>
    <row r="28906" spans="1:11" x14ac:dyDescent="0.25">
      <c r="A28906">
        <v>75203</v>
      </c>
      <c r="B28906" s="2">
        <v>4.0777349999999997</v>
      </c>
      <c r="C28906" s="3">
        <v>15206</v>
      </c>
      <c r="D28906" s="4">
        <v>19100</v>
      </c>
      <c r="E28906" t="s">
        <v>4091</v>
      </c>
      <c r="F28906" s="4" t="s">
        <v>13752</v>
      </c>
      <c r="G28906" s="5">
        <v>9520</v>
      </c>
      <c r="H28906" s="6">
        <v>0.1161643</v>
      </c>
      <c r="I28906" s="7">
        <v>32.335000000000001</v>
      </c>
      <c r="J28906" s="2">
        <v>46.875</v>
      </c>
      <c r="K28906">
        <v>8</v>
      </c>
    </row>
    <row r="28907" spans="1:11" x14ac:dyDescent="0.25">
      <c r="A28907">
        <v>82327</v>
      </c>
      <c r="B28907" s="2">
        <v>4.0753159999999999</v>
      </c>
      <c r="C28907" s="3">
        <v>828</v>
      </c>
      <c r="E28907" t="s">
        <v>8847</v>
      </c>
      <c r="F28907" s="4" t="s">
        <v>14657</v>
      </c>
      <c r="G28907" s="5">
        <v>593</v>
      </c>
      <c r="H28907" s="6">
        <v>0.11279459999999999</v>
      </c>
      <c r="I28907" s="7">
        <v>32.917000000000002</v>
      </c>
    </row>
    <row r="28908" spans="1:11" x14ac:dyDescent="0.25">
      <c r="A28908">
        <v>25868</v>
      </c>
      <c r="B28908" s="2">
        <v>4.0751030000000004</v>
      </c>
      <c r="C28908" s="3">
        <v>345</v>
      </c>
      <c r="D28908" s="4">
        <v>13220</v>
      </c>
      <c r="E28908" t="s">
        <v>5430</v>
      </c>
      <c r="F28908" s="4" t="s">
        <v>5144</v>
      </c>
      <c r="G28908" s="5">
        <v>300</v>
      </c>
      <c r="H28908" s="6">
        <v>0.06</v>
      </c>
      <c r="I28908" s="7">
        <v>42.027000000000001</v>
      </c>
    </row>
    <row r="28909" spans="1:11" x14ac:dyDescent="0.25">
      <c r="A28909">
        <v>28615</v>
      </c>
      <c r="B28909" s="2">
        <v>4.074675</v>
      </c>
      <c r="C28909" s="3">
        <v>1860</v>
      </c>
      <c r="E28909" t="s">
        <v>5482</v>
      </c>
      <c r="F28909" s="4" t="s">
        <v>5642</v>
      </c>
      <c r="G28909" s="5">
        <v>1488</v>
      </c>
      <c r="H28909" s="6">
        <v>8.0590999999999996E-2</v>
      </c>
      <c r="I28909" s="7">
        <v>38.459000000000003</v>
      </c>
      <c r="J28909" s="2">
        <v>42</v>
      </c>
      <c r="K28909">
        <v>1</v>
      </c>
    </row>
    <row r="28910" spans="1:11" x14ac:dyDescent="0.25">
      <c r="A28910">
        <v>72852</v>
      </c>
      <c r="B28910" s="2">
        <v>4.0742919999999998</v>
      </c>
      <c r="C28910" s="3">
        <v>111</v>
      </c>
      <c r="E28910" t="s">
        <v>13446</v>
      </c>
      <c r="F28910" s="4" t="s">
        <v>13183</v>
      </c>
      <c r="G28910" s="5">
        <v>111</v>
      </c>
      <c r="H28910" s="6">
        <v>3.6035999999999999E-2</v>
      </c>
      <c r="I28910" s="7">
        <v>46.154000000000003</v>
      </c>
    </row>
    <row r="28911" spans="1:11" x14ac:dyDescent="0.25">
      <c r="A28911">
        <v>36033</v>
      </c>
      <c r="B28911" s="2">
        <v>4.0735279999999996</v>
      </c>
      <c r="C28911" s="3">
        <v>4106</v>
      </c>
      <c r="E28911" t="s">
        <v>7189</v>
      </c>
      <c r="F28911" s="4" t="s">
        <v>7027</v>
      </c>
      <c r="G28911" s="5">
        <v>3076</v>
      </c>
      <c r="H28911" s="6">
        <v>7.5398099999999996E-2</v>
      </c>
      <c r="I28911" s="7">
        <v>39.337000000000003</v>
      </c>
    </row>
    <row r="28912" spans="1:11" x14ac:dyDescent="0.25">
      <c r="A28912">
        <v>88118</v>
      </c>
      <c r="B28912" s="2">
        <v>4.0727529999999996</v>
      </c>
      <c r="C28912" s="3">
        <v>206</v>
      </c>
      <c r="D28912" s="4">
        <v>38780</v>
      </c>
      <c r="E28912" t="s">
        <v>4966</v>
      </c>
      <c r="F28912" s="4" t="s">
        <v>15124</v>
      </c>
      <c r="G28912" s="5">
        <v>160</v>
      </c>
      <c r="H28912" s="6">
        <v>0.13664599999999999</v>
      </c>
      <c r="I28912" s="7">
        <v>28.75</v>
      </c>
    </row>
    <row r="28913" spans="1:12" x14ac:dyDescent="0.25">
      <c r="A28913">
        <v>44683</v>
      </c>
      <c r="B28913" s="2">
        <v>4.0713359999999996</v>
      </c>
      <c r="C28913" s="3">
        <v>8489</v>
      </c>
      <c r="D28913" s="4">
        <v>35420</v>
      </c>
      <c r="E28913" t="s">
        <v>8595</v>
      </c>
      <c r="F28913" s="4" t="s">
        <v>8295</v>
      </c>
      <c r="G28913" s="5">
        <v>5758</v>
      </c>
      <c r="H28913" s="6">
        <v>5.83435E-2</v>
      </c>
      <c r="I28913" s="7">
        <v>42.265999999999998</v>
      </c>
    </row>
    <row r="28914" spans="1:12" x14ac:dyDescent="0.25">
      <c r="A28914">
        <v>77473</v>
      </c>
      <c r="B28914" s="2">
        <v>4.0699430000000003</v>
      </c>
      <c r="C28914" s="3">
        <v>82</v>
      </c>
      <c r="D28914" s="4">
        <v>26420</v>
      </c>
      <c r="E28914" t="s">
        <v>14063</v>
      </c>
      <c r="F28914" s="4" t="s">
        <v>13752</v>
      </c>
      <c r="G28914" s="5">
        <v>56</v>
      </c>
      <c r="H28914" s="6">
        <v>7.1428599999999995E-2</v>
      </c>
      <c r="I28914" s="7">
        <v>40</v>
      </c>
    </row>
    <row r="28915" spans="1:12" x14ac:dyDescent="0.25">
      <c r="A28915">
        <v>34972</v>
      </c>
      <c r="B28915" s="2">
        <v>4.0667780000000002</v>
      </c>
      <c r="C28915" s="3">
        <v>20229</v>
      </c>
      <c r="D28915" s="4">
        <v>36380</v>
      </c>
      <c r="E28915" t="s">
        <v>7024</v>
      </c>
      <c r="F28915" s="4" t="s">
        <v>6689</v>
      </c>
      <c r="G28915" s="5">
        <v>13171</v>
      </c>
      <c r="H28915" s="6">
        <v>8.5636199999999996E-2</v>
      </c>
      <c r="I28915" s="7">
        <v>37.533999999999999</v>
      </c>
    </row>
    <row r="28916" spans="1:12" x14ac:dyDescent="0.25">
      <c r="A28916">
        <v>24634</v>
      </c>
      <c r="B28916" s="2">
        <v>4.0635279999999998</v>
      </c>
      <c r="C28916" s="3">
        <v>573</v>
      </c>
      <c r="E28916" t="s">
        <v>5135</v>
      </c>
      <c r="F28916" s="4" t="s">
        <v>4335</v>
      </c>
      <c r="G28916" s="5">
        <v>407</v>
      </c>
      <c r="H28916" s="6">
        <v>8.5995100000000005E-2</v>
      </c>
      <c r="I28916" s="7">
        <v>37.451999999999998</v>
      </c>
    </row>
    <row r="28917" spans="1:12" x14ac:dyDescent="0.25">
      <c r="A28917">
        <v>60426</v>
      </c>
      <c r="B28917" s="2">
        <v>4.0591220000000003</v>
      </c>
      <c r="C28917" s="3">
        <v>28801</v>
      </c>
      <c r="D28917" s="4">
        <v>16980</v>
      </c>
      <c r="E28917" t="s">
        <v>9622</v>
      </c>
      <c r="F28917" s="4" t="s">
        <v>11490</v>
      </c>
      <c r="G28917" s="5">
        <v>18002</v>
      </c>
      <c r="H28917" s="6">
        <v>9.4822799999999999E-2</v>
      </c>
      <c r="I28917" s="7">
        <v>35.923000000000002</v>
      </c>
      <c r="J28917" s="2">
        <v>49.75</v>
      </c>
      <c r="K28917">
        <v>4</v>
      </c>
    </row>
    <row r="28918" spans="1:12" x14ac:dyDescent="0.25">
      <c r="A28918">
        <v>90744</v>
      </c>
      <c r="B28918" s="2">
        <v>4.0471709999999996</v>
      </c>
      <c r="C28918" s="3">
        <v>58061</v>
      </c>
      <c r="D28918" s="4">
        <v>31080</v>
      </c>
      <c r="E28918" t="s">
        <v>257</v>
      </c>
      <c r="F28918" s="4" t="s">
        <v>15368</v>
      </c>
      <c r="G28918" s="5">
        <v>31936</v>
      </c>
      <c r="H28918" s="6">
        <v>6.5224199999999996E-2</v>
      </c>
      <c r="I28918" s="7">
        <v>41.036999999999999</v>
      </c>
      <c r="J28918" s="2">
        <v>39.333300000000001</v>
      </c>
      <c r="K28918">
        <v>3</v>
      </c>
    </row>
    <row r="28919" spans="1:12" x14ac:dyDescent="0.25">
      <c r="A28919">
        <v>99153</v>
      </c>
      <c r="B28919" s="2">
        <v>4.0394430000000003</v>
      </c>
      <c r="C28919" s="3">
        <v>379</v>
      </c>
      <c r="D28919" s="4">
        <v>44060</v>
      </c>
      <c r="E28919" t="s">
        <v>16575</v>
      </c>
      <c r="F28919" s="4" t="s">
        <v>16344</v>
      </c>
      <c r="G28919" s="5">
        <v>349</v>
      </c>
      <c r="H28919" s="6">
        <v>0.1085714</v>
      </c>
      <c r="I28919" s="7">
        <v>33.542000000000002</v>
      </c>
      <c r="J28919" s="2">
        <v>36</v>
      </c>
      <c r="K28919">
        <v>1</v>
      </c>
    </row>
    <row r="28920" spans="1:12" x14ac:dyDescent="0.25">
      <c r="A28920">
        <v>50068</v>
      </c>
      <c r="B28920" s="2">
        <v>4.0393020000000002</v>
      </c>
      <c r="C28920" s="3">
        <v>368</v>
      </c>
      <c r="E28920" t="s">
        <v>1173</v>
      </c>
      <c r="F28920" s="4" t="s">
        <v>9593</v>
      </c>
      <c r="G28920" s="5">
        <v>240</v>
      </c>
      <c r="H28920" s="6">
        <v>3.3195000000000002E-2</v>
      </c>
      <c r="I28920" s="7">
        <v>46.563000000000002</v>
      </c>
    </row>
    <row r="28921" spans="1:12" x14ac:dyDescent="0.25">
      <c r="A28921">
        <v>6114</v>
      </c>
      <c r="B28921" s="2">
        <v>4.0353880000000002</v>
      </c>
      <c r="C28921" s="3">
        <v>27909</v>
      </c>
      <c r="D28921" s="4">
        <v>25540</v>
      </c>
      <c r="E28921" t="s">
        <v>1232</v>
      </c>
      <c r="F28921" s="4" t="s">
        <v>1198</v>
      </c>
      <c r="G28921" s="5">
        <v>16121</v>
      </c>
      <c r="H28921" s="6">
        <v>0.1195335</v>
      </c>
      <c r="I28921" s="7">
        <v>31.638000000000002</v>
      </c>
      <c r="J28921" s="2">
        <v>31.333300000000001</v>
      </c>
      <c r="K28921">
        <v>6</v>
      </c>
    </row>
    <row r="28922" spans="1:12" x14ac:dyDescent="0.25">
      <c r="A28922">
        <v>1841</v>
      </c>
      <c r="B28922" s="2">
        <v>4.024896</v>
      </c>
      <c r="C28922" s="3">
        <v>47125</v>
      </c>
      <c r="D28922" s="4">
        <v>14460</v>
      </c>
      <c r="E28922" t="s">
        <v>244</v>
      </c>
      <c r="F28922" s="4" t="s">
        <v>21</v>
      </c>
      <c r="G28922" s="5">
        <v>27715</v>
      </c>
      <c r="H28922" s="6">
        <v>0.1038427</v>
      </c>
      <c r="I28922" s="7">
        <v>34.347999999999999</v>
      </c>
      <c r="J28922" s="2">
        <v>40.076900000000002</v>
      </c>
      <c r="K28922">
        <v>13</v>
      </c>
      <c r="L28922" s="2">
        <v>51.8</v>
      </c>
    </row>
    <row r="28923" spans="1:12" x14ac:dyDescent="0.25">
      <c r="A28923">
        <v>39203</v>
      </c>
      <c r="B28923" s="2">
        <v>4.0174729999999998</v>
      </c>
      <c r="C28923" s="3">
        <v>6749</v>
      </c>
      <c r="D28923" s="4">
        <v>27140</v>
      </c>
      <c r="E28923" t="s">
        <v>671</v>
      </c>
      <c r="F28923" s="4" t="s">
        <v>7633</v>
      </c>
      <c r="G28923" s="5">
        <v>3296</v>
      </c>
      <c r="H28923" s="6">
        <v>0.15589929999999999</v>
      </c>
      <c r="I28923" s="7">
        <v>25.35</v>
      </c>
      <c r="J28923" s="2">
        <v>25</v>
      </c>
      <c r="K28923">
        <v>1</v>
      </c>
    </row>
    <row r="28924" spans="1:12" x14ac:dyDescent="0.25">
      <c r="A28924">
        <v>38665</v>
      </c>
      <c r="B28924" s="2">
        <v>4.0163029999999997</v>
      </c>
      <c r="C28924" s="3">
        <v>2775</v>
      </c>
      <c r="D28924" s="4">
        <v>32820</v>
      </c>
      <c r="E28924" t="s">
        <v>7661</v>
      </c>
      <c r="F28924" s="4" t="s">
        <v>7633</v>
      </c>
      <c r="G28924" s="5">
        <v>1593</v>
      </c>
      <c r="H28924" s="6">
        <v>4.70514E-2</v>
      </c>
      <c r="I28924" s="7">
        <v>44.158000000000001</v>
      </c>
    </row>
    <row r="28925" spans="1:12" x14ac:dyDescent="0.25">
      <c r="A28925">
        <v>16834</v>
      </c>
      <c r="B28925" s="2">
        <v>4.0158860000000001</v>
      </c>
      <c r="C28925" s="3">
        <v>158</v>
      </c>
      <c r="D28925" s="4">
        <v>20180</v>
      </c>
      <c r="E28925" t="s">
        <v>3606</v>
      </c>
      <c r="F28925" s="4" t="s">
        <v>3003</v>
      </c>
      <c r="G28925" s="5">
        <v>145</v>
      </c>
      <c r="H28925" s="6">
        <v>0</v>
      </c>
      <c r="I28925" s="7">
        <v>52.279000000000003</v>
      </c>
    </row>
    <row r="28926" spans="1:12" x14ac:dyDescent="0.25">
      <c r="A28926">
        <v>40472</v>
      </c>
      <c r="B28926" s="2">
        <v>4.015568</v>
      </c>
      <c r="C28926" s="3">
        <v>1514</v>
      </c>
      <c r="E28926" t="s">
        <v>7948</v>
      </c>
      <c r="F28926" s="4" t="s">
        <v>7883</v>
      </c>
      <c r="G28926" s="5">
        <v>1177</v>
      </c>
      <c r="H28926" s="6">
        <v>8.5811399999999996E-2</v>
      </c>
      <c r="I28926" s="7">
        <v>37.450000000000003</v>
      </c>
    </row>
    <row r="28927" spans="1:12" x14ac:dyDescent="0.25">
      <c r="A28927">
        <v>38760</v>
      </c>
      <c r="B28927" s="2">
        <v>4.0151409999999998</v>
      </c>
      <c r="C28927" s="3">
        <v>1126</v>
      </c>
      <c r="D28927" s="4">
        <v>24740</v>
      </c>
      <c r="E28927" t="s">
        <v>7683</v>
      </c>
      <c r="F28927" s="4" t="s">
        <v>7633</v>
      </c>
      <c r="G28927" s="5">
        <v>595</v>
      </c>
      <c r="H28927" s="6">
        <v>0.13445380000000001</v>
      </c>
      <c r="I28927" s="7">
        <v>29.044</v>
      </c>
    </row>
    <row r="28928" spans="1:12" x14ac:dyDescent="0.25">
      <c r="A28928">
        <v>47515</v>
      </c>
      <c r="B28928" s="2">
        <v>4.0148570000000001</v>
      </c>
      <c r="C28928" s="3">
        <v>796</v>
      </c>
      <c r="E28928" t="s">
        <v>4345</v>
      </c>
      <c r="F28928" s="4" t="s">
        <v>8800</v>
      </c>
      <c r="G28928" s="5">
        <v>587</v>
      </c>
      <c r="H28928" s="6">
        <v>1.3628599999999999E-2</v>
      </c>
      <c r="I28928" s="7">
        <v>49.911000000000001</v>
      </c>
    </row>
    <row r="28929" spans="1:11" x14ac:dyDescent="0.25">
      <c r="A28929">
        <v>36544</v>
      </c>
      <c r="B28929" s="2">
        <v>4.012969</v>
      </c>
      <c r="C28929" s="3">
        <v>11111</v>
      </c>
      <c r="D28929" s="4">
        <v>33660</v>
      </c>
      <c r="E28929" t="s">
        <v>1406</v>
      </c>
      <c r="F28929" s="4" t="s">
        <v>7027</v>
      </c>
      <c r="G28929" s="5">
        <v>7296</v>
      </c>
      <c r="H28929" s="6">
        <v>4.7149099999999999E-2</v>
      </c>
      <c r="I28929" s="7">
        <v>44.113999999999997</v>
      </c>
      <c r="J28929" s="2">
        <v>63.5</v>
      </c>
      <c r="K28929">
        <v>2</v>
      </c>
    </row>
    <row r="28930" spans="1:11" x14ac:dyDescent="0.25">
      <c r="A28930">
        <v>42633</v>
      </c>
      <c r="B28930" s="2">
        <v>4.0078719999999999</v>
      </c>
      <c r="C28930" s="3">
        <v>20000</v>
      </c>
      <c r="E28930" t="s">
        <v>953</v>
      </c>
      <c r="F28930" s="4" t="s">
        <v>7883</v>
      </c>
      <c r="G28930" s="5">
        <v>14001</v>
      </c>
      <c r="H28930" s="6">
        <v>9.6564499999999998E-2</v>
      </c>
      <c r="I28930" s="7">
        <v>35.569000000000003</v>
      </c>
      <c r="J28930" s="2">
        <v>77</v>
      </c>
      <c r="K28930">
        <v>1</v>
      </c>
    </row>
    <row r="28931" spans="1:11" x14ac:dyDescent="0.25">
      <c r="A28931">
        <v>41821</v>
      </c>
      <c r="B28931" s="2">
        <v>4.0043850000000001</v>
      </c>
      <c r="C28931" s="3">
        <v>867</v>
      </c>
      <c r="E28931" t="s">
        <v>8151</v>
      </c>
      <c r="F28931" s="4" t="s">
        <v>7883</v>
      </c>
      <c r="G28931" s="5">
        <v>572</v>
      </c>
      <c r="H28931" s="6">
        <v>0.1066434</v>
      </c>
      <c r="I28931" s="7">
        <v>33.823999999999998</v>
      </c>
    </row>
    <row r="28932" spans="1:11" x14ac:dyDescent="0.25">
      <c r="A28932">
        <v>32072</v>
      </c>
      <c r="B28932" s="2">
        <v>4.0042150000000003</v>
      </c>
      <c r="C28932" s="3">
        <v>202</v>
      </c>
      <c r="D28932" s="4">
        <v>27260</v>
      </c>
      <c r="E28932" t="s">
        <v>6707</v>
      </c>
      <c r="F28932" s="4" t="s">
        <v>6689</v>
      </c>
      <c r="G28932" s="5">
        <v>142</v>
      </c>
      <c r="H28932" s="6">
        <v>0</v>
      </c>
      <c r="I28932" s="7">
        <v>52.25</v>
      </c>
      <c r="J28932" s="2">
        <v>78</v>
      </c>
      <c r="K28932">
        <v>1</v>
      </c>
    </row>
    <row r="28933" spans="1:11" x14ac:dyDescent="0.25">
      <c r="A28933">
        <v>72374</v>
      </c>
      <c r="B28933" s="2">
        <v>4.0040380000000004</v>
      </c>
      <c r="C28933" s="3">
        <v>828</v>
      </c>
      <c r="D28933" s="4">
        <v>25760</v>
      </c>
      <c r="E28933" t="s">
        <v>11670</v>
      </c>
      <c r="F28933" s="4" t="s">
        <v>13183</v>
      </c>
      <c r="G28933" s="5">
        <v>600</v>
      </c>
      <c r="H28933" s="6">
        <v>0.05</v>
      </c>
      <c r="I28933" s="7">
        <v>43.606999999999999</v>
      </c>
    </row>
    <row r="28934" spans="1:11" x14ac:dyDescent="0.25">
      <c r="A28934">
        <v>38370</v>
      </c>
      <c r="B28934" s="2">
        <v>4.0037599999999998</v>
      </c>
      <c r="C28934" s="3">
        <v>731</v>
      </c>
      <c r="E28934" t="s">
        <v>3752</v>
      </c>
      <c r="F28934" s="4" t="s">
        <v>7348</v>
      </c>
      <c r="G28934" s="5">
        <v>560</v>
      </c>
      <c r="H28934" s="6">
        <v>7.6648800000000003E-2</v>
      </c>
      <c r="I28934" s="7">
        <v>39</v>
      </c>
    </row>
    <row r="28935" spans="1:11" x14ac:dyDescent="0.25">
      <c r="A28935">
        <v>27573</v>
      </c>
      <c r="B28935" s="2">
        <v>4.0018890000000003</v>
      </c>
      <c r="C28935" s="3">
        <v>11032</v>
      </c>
      <c r="D28935" s="4">
        <v>20500</v>
      </c>
      <c r="E28935" t="s">
        <v>5742</v>
      </c>
      <c r="F28935" s="4" t="s">
        <v>5642</v>
      </c>
      <c r="G28935" s="5">
        <v>7261</v>
      </c>
      <c r="H28935" s="6">
        <v>0.12601570000000001</v>
      </c>
      <c r="I28935" s="7">
        <v>30.468</v>
      </c>
      <c r="J28935" s="2">
        <v>44.333300000000001</v>
      </c>
      <c r="K28935">
        <v>3</v>
      </c>
    </row>
    <row r="28936" spans="1:11" x14ac:dyDescent="0.25">
      <c r="A28936">
        <v>41862</v>
      </c>
      <c r="B28936" s="2">
        <v>3.9999859999999998</v>
      </c>
      <c r="C28936" s="3">
        <v>1016</v>
      </c>
      <c r="E28936" t="s">
        <v>8169</v>
      </c>
      <c r="F28936" s="4" t="s">
        <v>7883</v>
      </c>
      <c r="G28936" s="5">
        <v>694</v>
      </c>
      <c r="H28936" s="6">
        <v>6.6282400000000005E-2</v>
      </c>
      <c r="I28936" s="7">
        <v>40.789000000000001</v>
      </c>
    </row>
    <row r="28937" spans="1:11" x14ac:dyDescent="0.25">
      <c r="A28937">
        <v>70750</v>
      </c>
      <c r="B28937" s="2">
        <v>3.999539</v>
      </c>
      <c r="C28937" s="3">
        <v>1694</v>
      </c>
      <c r="D28937" s="4">
        <v>36660</v>
      </c>
      <c r="E28937" t="s">
        <v>13069</v>
      </c>
      <c r="F28937" s="4" t="s">
        <v>12927</v>
      </c>
      <c r="G28937" s="5">
        <v>1177</v>
      </c>
      <c r="H28937" s="6">
        <v>6.8760600000000005E-2</v>
      </c>
      <c r="I28937" s="7">
        <v>40.35</v>
      </c>
    </row>
    <row r="28938" spans="1:11" x14ac:dyDescent="0.25">
      <c r="A28938">
        <v>65590</v>
      </c>
      <c r="B28938" s="2">
        <v>3.9990939999999999</v>
      </c>
      <c r="C28938" s="3">
        <v>1052</v>
      </c>
      <c r="D28938" s="4">
        <v>44180</v>
      </c>
      <c r="E28938" t="s">
        <v>12427</v>
      </c>
      <c r="F28938" s="4" t="s">
        <v>12102</v>
      </c>
      <c r="G28938" s="5">
        <v>684</v>
      </c>
      <c r="H28938" s="6">
        <v>0.122807</v>
      </c>
      <c r="I28938" s="7">
        <v>31</v>
      </c>
    </row>
    <row r="28939" spans="1:11" x14ac:dyDescent="0.25">
      <c r="A28939">
        <v>38670</v>
      </c>
      <c r="B28939" s="2">
        <v>3.9987819999999998</v>
      </c>
      <c r="C28939" s="3">
        <v>1054</v>
      </c>
      <c r="E28939" t="s">
        <v>7663</v>
      </c>
      <c r="F28939" s="4" t="s">
        <v>7633</v>
      </c>
      <c r="G28939" s="5">
        <v>620</v>
      </c>
      <c r="H28939" s="6">
        <v>0.10806449999999999</v>
      </c>
      <c r="I28939" s="7">
        <v>33.542000000000002</v>
      </c>
      <c r="J28939" s="2">
        <v>69</v>
      </c>
      <c r="K28939">
        <v>1</v>
      </c>
    </row>
    <row r="28940" spans="1:11" x14ac:dyDescent="0.25">
      <c r="A28940">
        <v>71407</v>
      </c>
      <c r="B28940" s="2">
        <v>3.9984999999999999</v>
      </c>
      <c r="C28940" s="3">
        <v>753</v>
      </c>
      <c r="D28940" s="4">
        <v>10780</v>
      </c>
      <c r="E28940" t="s">
        <v>9213</v>
      </c>
      <c r="F28940" s="4" t="s">
        <v>12927</v>
      </c>
      <c r="G28940" s="5">
        <v>558</v>
      </c>
      <c r="H28940" s="6">
        <v>0.11648749999999999</v>
      </c>
      <c r="I28940" s="7">
        <v>32.082999999999998</v>
      </c>
    </row>
    <row r="28941" spans="1:11" x14ac:dyDescent="0.25">
      <c r="A28941">
        <v>97496</v>
      </c>
      <c r="B28941" s="2">
        <v>3.9972050000000001</v>
      </c>
      <c r="C28941" s="3">
        <v>7140</v>
      </c>
      <c r="D28941" s="4">
        <v>40700</v>
      </c>
      <c r="E28941" t="s">
        <v>6410</v>
      </c>
      <c r="F28941" s="4" t="s">
        <v>16170</v>
      </c>
      <c r="G28941" s="5">
        <v>4850</v>
      </c>
      <c r="H28941" s="6">
        <v>8.4106399999999998E-2</v>
      </c>
      <c r="I28941" s="7">
        <v>37.670999999999999</v>
      </c>
      <c r="J28941" s="2">
        <v>48.5</v>
      </c>
      <c r="K28941">
        <v>4</v>
      </c>
    </row>
    <row r="28942" spans="1:11" x14ac:dyDescent="0.25">
      <c r="A28942">
        <v>27805</v>
      </c>
      <c r="B28942" s="2">
        <v>3.9953889999999999</v>
      </c>
      <c r="C28942" s="3">
        <v>3586</v>
      </c>
      <c r="E28942" t="s">
        <v>5750</v>
      </c>
      <c r="F28942" s="4" t="s">
        <v>5642</v>
      </c>
      <c r="G28942" s="5">
        <v>2740</v>
      </c>
      <c r="H28942" s="6">
        <v>7.3330900000000004E-2</v>
      </c>
      <c r="I28942" s="7">
        <v>39.530999999999999</v>
      </c>
      <c r="J28942" s="2">
        <v>62</v>
      </c>
      <c r="K28942">
        <v>1</v>
      </c>
    </row>
    <row r="28943" spans="1:11" x14ac:dyDescent="0.25">
      <c r="A28943">
        <v>63543</v>
      </c>
      <c r="B28943" s="2">
        <v>3.994678</v>
      </c>
      <c r="C28943" s="3">
        <v>391</v>
      </c>
      <c r="E28943" t="s">
        <v>12163</v>
      </c>
      <c r="F28943" s="4" t="s">
        <v>12102</v>
      </c>
      <c r="G28943" s="5">
        <v>226</v>
      </c>
      <c r="H28943" s="6">
        <v>7.9295199999999996E-2</v>
      </c>
      <c r="I28943" s="7">
        <v>38.5</v>
      </c>
    </row>
    <row r="28944" spans="1:11" x14ac:dyDescent="0.25">
      <c r="A28944">
        <v>99636</v>
      </c>
      <c r="B28944" s="2">
        <v>3.9945590000000002</v>
      </c>
      <c r="C28944" s="3">
        <v>574</v>
      </c>
      <c r="E28944" t="s">
        <v>16665</v>
      </c>
      <c r="F28944" s="4" t="s">
        <v>16604</v>
      </c>
      <c r="G28944" s="5">
        <v>273</v>
      </c>
      <c r="H28944" s="6">
        <v>3.6496300000000002E-2</v>
      </c>
      <c r="I28944" s="7">
        <v>45.893000000000001</v>
      </c>
    </row>
    <row r="28945" spans="1:11" x14ac:dyDescent="0.25">
      <c r="A28945">
        <v>99357</v>
      </c>
      <c r="B28945" s="2">
        <v>3.9940180000000001</v>
      </c>
      <c r="C28945" s="3">
        <v>4005</v>
      </c>
      <c r="D28945" s="4">
        <v>34180</v>
      </c>
      <c r="E28945" t="s">
        <v>16596</v>
      </c>
      <c r="F28945" s="4" t="s">
        <v>16344</v>
      </c>
      <c r="G28945" s="5">
        <v>1993</v>
      </c>
      <c r="H28945" s="6">
        <v>9.0270799999999998E-2</v>
      </c>
      <c r="I28945" s="7">
        <v>36.597999999999999</v>
      </c>
    </row>
    <row r="28946" spans="1:11" x14ac:dyDescent="0.25">
      <c r="A28946">
        <v>43555</v>
      </c>
      <c r="B28946" s="2">
        <v>3.993503</v>
      </c>
      <c r="C28946" s="3">
        <v>232</v>
      </c>
      <c r="E28946" t="s">
        <v>8412</v>
      </c>
      <c r="F28946" s="4" t="s">
        <v>8295</v>
      </c>
      <c r="G28946" s="5">
        <v>163</v>
      </c>
      <c r="H28946" s="6">
        <v>0</v>
      </c>
      <c r="I28946" s="7">
        <v>52.188000000000002</v>
      </c>
    </row>
    <row r="28947" spans="1:11" x14ac:dyDescent="0.25">
      <c r="A28947">
        <v>81030</v>
      </c>
      <c r="B28947" s="2">
        <v>3.9934409999999998</v>
      </c>
      <c r="C28947" s="3">
        <v>142</v>
      </c>
      <c r="E28947" t="s">
        <v>6256</v>
      </c>
      <c r="F28947" s="4" t="s">
        <v>14477</v>
      </c>
      <c r="G28947" s="5">
        <v>101</v>
      </c>
      <c r="H28947" s="6">
        <v>8.9108900000000005E-2</v>
      </c>
      <c r="I28947" s="7">
        <v>36.786000000000001</v>
      </c>
    </row>
    <row r="28948" spans="1:11" x14ac:dyDescent="0.25">
      <c r="A28948">
        <v>50586</v>
      </c>
      <c r="B28948" s="2">
        <v>3.9933649999999998</v>
      </c>
      <c r="C28948" s="3">
        <v>319</v>
      </c>
      <c r="E28948" t="s">
        <v>1216</v>
      </c>
      <c r="F28948" s="4" t="s">
        <v>9593</v>
      </c>
      <c r="G28948" s="5">
        <v>217</v>
      </c>
      <c r="H28948" s="6">
        <v>5.9632999999999999E-2</v>
      </c>
      <c r="I28948" s="7">
        <v>41.875</v>
      </c>
      <c r="J28948" s="2">
        <v>66</v>
      </c>
      <c r="K28948">
        <v>1</v>
      </c>
    </row>
    <row r="28949" spans="1:11" x14ac:dyDescent="0.25">
      <c r="A28949">
        <v>25841</v>
      </c>
      <c r="B28949" s="2">
        <v>3.993185</v>
      </c>
      <c r="C28949" s="3">
        <v>722</v>
      </c>
      <c r="D28949" s="4">
        <v>14140</v>
      </c>
      <c r="E28949" t="s">
        <v>5421</v>
      </c>
      <c r="F28949" s="4" t="s">
        <v>5144</v>
      </c>
      <c r="G28949" s="5">
        <v>528</v>
      </c>
      <c r="H28949" s="6">
        <v>5.4820399999999998E-2</v>
      </c>
      <c r="I28949" s="7">
        <v>42.703000000000003</v>
      </c>
    </row>
    <row r="28950" spans="1:11" x14ac:dyDescent="0.25">
      <c r="A28950">
        <v>2723</v>
      </c>
      <c r="B28950" s="2">
        <v>3.99072</v>
      </c>
      <c r="C28950" s="3">
        <v>14402</v>
      </c>
      <c r="D28950" s="4">
        <v>39300</v>
      </c>
      <c r="E28950" t="s">
        <v>443</v>
      </c>
      <c r="F28950" s="4" t="s">
        <v>21</v>
      </c>
      <c r="G28950" s="5">
        <v>9765</v>
      </c>
      <c r="H28950" s="6">
        <v>9.2873200000000003E-2</v>
      </c>
      <c r="I28950" s="7">
        <v>36.127000000000002</v>
      </c>
      <c r="J28950" s="2">
        <v>33.5</v>
      </c>
      <c r="K28950">
        <v>2</v>
      </c>
    </row>
    <row r="28951" spans="1:11" x14ac:dyDescent="0.25">
      <c r="A28951">
        <v>46376</v>
      </c>
      <c r="B28951" s="2">
        <v>3.9883220000000001</v>
      </c>
      <c r="C28951" s="3">
        <v>337</v>
      </c>
      <c r="D28951" s="4">
        <v>16980</v>
      </c>
      <c r="E28951" t="s">
        <v>8858</v>
      </c>
      <c r="F28951" s="4" t="s">
        <v>8800</v>
      </c>
      <c r="G28951" s="5">
        <v>246</v>
      </c>
      <c r="H28951" s="6">
        <v>0.11382109999999999</v>
      </c>
      <c r="I28951" s="7">
        <v>32.5</v>
      </c>
    </row>
    <row r="28952" spans="1:11" x14ac:dyDescent="0.25">
      <c r="A28952">
        <v>60165</v>
      </c>
      <c r="B28952" s="2">
        <v>3.9875829999999999</v>
      </c>
      <c r="C28952" s="3">
        <v>4959</v>
      </c>
      <c r="D28952" s="4">
        <v>16980</v>
      </c>
      <c r="E28952" t="s">
        <v>11544</v>
      </c>
      <c r="F28952" s="4" t="s">
        <v>11490</v>
      </c>
      <c r="G28952" s="5">
        <v>2841</v>
      </c>
      <c r="H28952" s="6">
        <v>6.2302000000000003E-2</v>
      </c>
      <c r="I28952" s="7">
        <v>41.4</v>
      </c>
    </row>
    <row r="28953" spans="1:11" x14ac:dyDescent="0.25">
      <c r="A28953">
        <v>68036</v>
      </c>
      <c r="B28953" s="2">
        <v>3.9868139999999999</v>
      </c>
      <c r="C28953" s="3">
        <v>451</v>
      </c>
      <c r="E28953" t="s">
        <v>1653</v>
      </c>
      <c r="F28953" s="4" t="s">
        <v>12738</v>
      </c>
      <c r="G28953" s="5">
        <v>370</v>
      </c>
      <c r="H28953" s="6">
        <v>3.7837799999999998E-2</v>
      </c>
      <c r="I28953" s="7">
        <v>45.625</v>
      </c>
    </row>
    <row r="28954" spans="1:11" x14ac:dyDescent="0.25">
      <c r="A28954">
        <v>75237</v>
      </c>
      <c r="B28954" s="2">
        <v>3.9842469999999999</v>
      </c>
      <c r="C28954" s="3">
        <v>18795</v>
      </c>
      <c r="D28954" s="4">
        <v>19100</v>
      </c>
      <c r="E28954" t="s">
        <v>4091</v>
      </c>
      <c r="F28954" s="4" t="s">
        <v>13752</v>
      </c>
      <c r="G28954" s="5">
        <v>10357</v>
      </c>
      <c r="H28954" s="6">
        <v>0.10775319999999999</v>
      </c>
      <c r="I28954" s="7">
        <v>33.536000000000001</v>
      </c>
      <c r="J28954" s="2">
        <v>37</v>
      </c>
      <c r="K28954">
        <v>1</v>
      </c>
    </row>
    <row r="28955" spans="1:11" x14ac:dyDescent="0.25">
      <c r="A28955">
        <v>45647</v>
      </c>
      <c r="B28955" s="2">
        <v>3.9814039999999999</v>
      </c>
      <c r="C28955" s="3">
        <v>2236</v>
      </c>
      <c r="D28955" s="4">
        <v>17060</v>
      </c>
      <c r="E28955" t="s">
        <v>530</v>
      </c>
      <c r="F28955" s="4" t="s">
        <v>8295</v>
      </c>
      <c r="G28955" s="5">
        <v>1516</v>
      </c>
      <c r="H28955" s="6">
        <v>1.7139100000000001E-2</v>
      </c>
      <c r="I28955" s="7">
        <v>49.188000000000002</v>
      </c>
      <c r="J28955" s="2">
        <v>64</v>
      </c>
      <c r="K28955">
        <v>1</v>
      </c>
    </row>
    <row r="28956" spans="1:11" x14ac:dyDescent="0.25">
      <c r="A28956">
        <v>32430</v>
      </c>
      <c r="B28956" s="2">
        <v>3.9808849999999998</v>
      </c>
      <c r="C28956" s="3">
        <v>879</v>
      </c>
      <c r="E28956" t="s">
        <v>2090</v>
      </c>
      <c r="F28956" s="4" t="s">
        <v>6689</v>
      </c>
      <c r="G28956" s="5">
        <v>653</v>
      </c>
      <c r="H28956" s="6">
        <v>7.4923500000000004E-2</v>
      </c>
      <c r="I28956" s="7">
        <v>39.195999999999998</v>
      </c>
    </row>
    <row r="28957" spans="1:11" x14ac:dyDescent="0.25">
      <c r="A28957">
        <v>52583</v>
      </c>
      <c r="B28957" s="2">
        <v>3.980664</v>
      </c>
      <c r="C28957" s="3">
        <v>370</v>
      </c>
      <c r="E28957" t="s">
        <v>9995</v>
      </c>
      <c r="F28957" s="4" t="s">
        <v>9593</v>
      </c>
      <c r="G28957" s="5">
        <v>268</v>
      </c>
      <c r="H28957" s="6">
        <v>2.97398E-2</v>
      </c>
      <c r="I28957" s="7">
        <v>47</v>
      </c>
      <c r="J28957" s="2">
        <v>74</v>
      </c>
      <c r="K28957">
        <v>1</v>
      </c>
    </row>
    <row r="28958" spans="1:11" x14ac:dyDescent="0.25">
      <c r="A28958">
        <v>24322</v>
      </c>
      <c r="B28958" s="2">
        <v>3.9805709999999999</v>
      </c>
      <c r="C28958" s="3">
        <v>188</v>
      </c>
      <c r="E28958" t="s">
        <v>5036</v>
      </c>
      <c r="F28958" s="4" t="s">
        <v>4335</v>
      </c>
      <c r="G28958" s="5">
        <v>115</v>
      </c>
      <c r="H28958" s="6">
        <v>2.6086999999999999E-2</v>
      </c>
      <c r="I28958" s="7">
        <v>47.625</v>
      </c>
    </row>
    <row r="28959" spans="1:11" x14ac:dyDescent="0.25">
      <c r="A28959">
        <v>48761</v>
      </c>
      <c r="B28959" s="2">
        <v>3.9803410000000001</v>
      </c>
      <c r="C28959" s="3">
        <v>955</v>
      </c>
      <c r="E28959" t="s">
        <v>9262</v>
      </c>
      <c r="F28959" s="4" t="s">
        <v>9106</v>
      </c>
      <c r="G28959" s="5">
        <v>837</v>
      </c>
      <c r="H28959" s="6">
        <v>4.53461E-2</v>
      </c>
      <c r="I28959" s="7">
        <v>44.292999999999999</v>
      </c>
    </row>
    <row r="28960" spans="1:11" x14ac:dyDescent="0.25">
      <c r="A28960">
        <v>63638</v>
      </c>
      <c r="B28960" s="2">
        <v>3.9796689999999999</v>
      </c>
      <c r="C28960" s="3">
        <v>2755</v>
      </c>
      <c r="E28960" t="s">
        <v>1205</v>
      </c>
      <c r="F28960" s="4" t="s">
        <v>12102</v>
      </c>
      <c r="G28960" s="5">
        <v>1972</v>
      </c>
      <c r="H28960" s="6">
        <v>7.5050699999999998E-2</v>
      </c>
      <c r="I28960" s="7">
        <v>39.152999999999999</v>
      </c>
      <c r="J28960" s="2">
        <v>80</v>
      </c>
      <c r="K28960">
        <v>1</v>
      </c>
    </row>
    <row r="28961" spans="1:11" x14ac:dyDescent="0.25">
      <c r="A28961">
        <v>90221</v>
      </c>
      <c r="B28961" s="2">
        <v>3.9722620000000002</v>
      </c>
      <c r="C28961" s="3">
        <v>53657</v>
      </c>
      <c r="D28961" s="4">
        <v>31080</v>
      </c>
      <c r="E28961" t="s">
        <v>11709</v>
      </c>
      <c r="F28961" s="4" t="s">
        <v>15368</v>
      </c>
      <c r="G28961" s="5">
        <v>28981</v>
      </c>
      <c r="H28961" s="6">
        <v>4.9239199999999997E-2</v>
      </c>
      <c r="I28961" s="7">
        <v>43.604999999999997</v>
      </c>
      <c r="J28961" s="2">
        <v>34.4</v>
      </c>
      <c r="K28961">
        <v>5</v>
      </c>
    </row>
    <row r="28962" spans="1:11" x14ac:dyDescent="0.25">
      <c r="A28962">
        <v>42337</v>
      </c>
      <c r="B28962" s="2">
        <v>3.9650059999999998</v>
      </c>
      <c r="C28962" s="3">
        <v>1754</v>
      </c>
      <c r="E28962" t="s">
        <v>8234</v>
      </c>
      <c r="F28962" s="4" t="s">
        <v>7883</v>
      </c>
      <c r="G28962" s="5">
        <v>1343</v>
      </c>
      <c r="H28962" s="6">
        <v>4.9107100000000001E-2</v>
      </c>
      <c r="I28962" s="7">
        <v>43.625</v>
      </c>
      <c r="J28962" s="2">
        <v>78</v>
      </c>
      <c r="K28962">
        <v>1</v>
      </c>
    </row>
    <row r="28963" spans="1:11" x14ac:dyDescent="0.25">
      <c r="A28963">
        <v>99628</v>
      </c>
      <c r="B28963" s="2">
        <v>3.9645969999999999</v>
      </c>
      <c r="C28963" s="3">
        <v>672</v>
      </c>
      <c r="E28963" t="s">
        <v>16659</v>
      </c>
      <c r="F28963" s="4" t="s">
        <v>16604</v>
      </c>
      <c r="G28963" s="5">
        <v>370</v>
      </c>
      <c r="H28963" s="6">
        <v>7.2972999999999996E-2</v>
      </c>
      <c r="I28963" s="7">
        <v>39.5</v>
      </c>
    </row>
    <row r="28964" spans="1:11" x14ac:dyDescent="0.25">
      <c r="A28964">
        <v>17764</v>
      </c>
      <c r="B28964" s="2">
        <v>3.9641329999999999</v>
      </c>
      <c r="C28964" s="3">
        <v>2142</v>
      </c>
      <c r="D28964" s="4">
        <v>30820</v>
      </c>
      <c r="E28964" t="s">
        <v>3854</v>
      </c>
      <c r="F28964" s="4" t="s">
        <v>3003</v>
      </c>
      <c r="G28964" s="5">
        <v>1572</v>
      </c>
      <c r="H28964" s="6">
        <v>8.2061099999999998E-2</v>
      </c>
      <c r="I28964" s="7">
        <v>37.917000000000002</v>
      </c>
    </row>
    <row r="28965" spans="1:11" x14ac:dyDescent="0.25">
      <c r="A28965">
        <v>40953</v>
      </c>
      <c r="B28965" s="2">
        <v>3.9636019999999998</v>
      </c>
      <c r="C28965" s="3">
        <v>991</v>
      </c>
      <c r="D28965" s="4">
        <v>30940</v>
      </c>
      <c r="E28965" t="s">
        <v>8000</v>
      </c>
      <c r="F28965" s="4" t="s">
        <v>7883</v>
      </c>
      <c r="G28965" s="5">
        <v>646</v>
      </c>
      <c r="H28965" s="6">
        <v>2.47678E-2</v>
      </c>
      <c r="I28965" s="7">
        <v>47.813000000000002</v>
      </c>
      <c r="J28965" s="2">
        <v>64</v>
      </c>
      <c r="K28965">
        <v>1</v>
      </c>
    </row>
    <row r="28966" spans="1:11" x14ac:dyDescent="0.25">
      <c r="A28966">
        <v>99773</v>
      </c>
      <c r="B28966" s="2">
        <v>3.9634100000000001</v>
      </c>
      <c r="C28966" s="3">
        <v>307</v>
      </c>
      <c r="E28966" t="s">
        <v>16742</v>
      </c>
      <c r="F28966" s="4" t="s">
        <v>16604</v>
      </c>
      <c r="G28966" s="5">
        <v>149</v>
      </c>
      <c r="H28966" s="6">
        <v>0</v>
      </c>
      <c r="I28966" s="7">
        <v>52.082999999999998</v>
      </c>
    </row>
    <row r="28967" spans="1:11" x14ac:dyDescent="0.25">
      <c r="A28967">
        <v>39341</v>
      </c>
      <c r="B28967" s="2">
        <v>3.9623309999999998</v>
      </c>
      <c r="C28967" s="3">
        <v>6895</v>
      </c>
      <c r="E28967" t="s">
        <v>5733</v>
      </c>
      <c r="F28967" s="4" t="s">
        <v>7633</v>
      </c>
      <c r="G28967" s="5">
        <v>4361</v>
      </c>
      <c r="H28967" s="6">
        <v>0.1029344</v>
      </c>
      <c r="I28967" s="7">
        <v>34.295000000000002</v>
      </c>
    </row>
    <row r="28968" spans="1:11" x14ac:dyDescent="0.25">
      <c r="A28968">
        <v>87829</v>
      </c>
      <c r="B28968" s="2">
        <v>3.9611369999999999</v>
      </c>
      <c r="C28968" s="3">
        <v>675</v>
      </c>
      <c r="E28968" t="s">
        <v>14314</v>
      </c>
      <c r="F28968" s="4" t="s">
        <v>15124</v>
      </c>
      <c r="G28968" s="5">
        <v>626</v>
      </c>
      <c r="H28968" s="6">
        <v>0.1036683</v>
      </c>
      <c r="I28968" s="7">
        <v>34.167000000000002</v>
      </c>
      <c r="J28968" s="2">
        <v>64.5</v>
      </c>
      <c r="K28968">
        <v>2</v>
      </c>
    </row>
    <row r="28969" spans="1:11" x14ac:dyDescent="0.25">
      <c r="A28969">
        <v>35643</v>
      </c>
      <c r="B28969" s="2">
        <v>3.9604789999999999</v>
      </c>
      <c r="C28969" s="3">
        <v>2775</v>
      </c>
      <c r="D28969" s="4">
        <v>19460</v>
      </c>
      <c r="E28969" t="s">
        <v>4556</v>
      </c>
      <c r="F28969" s="4" t="s">
        <v>7027</v>
      </c>
      <c r="G28969" s="5">
        <v>2117</v>
      </c>
      <c r="H28969" s="6">
        <v>9.5890400000000001E-2</v>
      </c>
      <c r="I28969" s="7">
        <v>35.509</v>
      </c>
    </row>
    <row r="28970" spans="1:11" x14ac:dyDescent="0.25">
      <c r="A28970">
        <v>40336</v>
      </c>
      <c r="B28970" s="2">
        <v>3.9577840000000002</v>
      </c>
      <c r="C28970" s="3">
        <v>13071</v>
      </c>
      <c r="E28970" t="s">
        <v>3479</v>
      </c>
      <c r="F28970" s="4" t="s">
        <v>7883</v>
      </c>
      <c r="G28970" s="5">
        <v>9137</v>
      </c>
      <c r="H28970" s="6">
        <v>8.2950300000000005E-2</v>
      </c>
      <c r="I28970" s="7">
        <v>37.741999999999997</v>
      </c>
      <c r="J28970" s="2">
        <v>52.833300000000001</v>
      </c>
      <c r="K28970">
        <v>6</v>
      </c>
    </row>
    <row r="28971" spans="1:11" x14ac:dyDescent="0.25">
      <c r="A28971">
        <v>74945</v>
      </c>
      <c r="B28971" s="2">
        <v>3.95553</v>
      </c>
      <c r="C28971" s="3">
        <v>433</v>
      </c>
      <c r="D28971" s="4">
        <v>22900</v>
      </c>
      <c r="E28971" t="s">
        <v>13742</v>
      </c>
      <c r="F28971" s="4" t="s">
        <v>13462</v>
      </c>
      <c r="G28971" s="5">
        <v>284</v>
      </c>
      <c r="H28971" s="6">
        <v>9.15493E-2</v>
      </c>
      <c r="I28971" s="7">
        <v>36.25</v>
      </c>
    </row>
    <row r="28972" spans="1:11" x14ac:dyDescent="0.25">
      <c r="A28972">
        <v>83813</v>
      </c>
      <c r="B28972" s="2">
        <v>3.9553289999999999</v>
      </c>
      <c r="C28972" s="3">
        <v>851</v>
      </c>
      <c r="D28972" s="4">
        <v>41760</v>
      </c>
      <c r="E28972" t="s">
        <v>14828</v>
      </c>
      <c r="F28972" s="4" t="s">
        <v>14725</v>
      </c>
      <c r="G28972" s="5">
        <v>556</v>
      </c>
      <c r="H28972" s="6">
        <v>9.5152600000000004E-2</v>
      </c>
      <c r="I28972" s="7">
        <v>35.625</v>
      </c>
      <c r="J28972" s="2">
        <v>28</v>
      </c>
      <c r="K28972">
        <v>1</v>
      </c>
    </row>
    <row r="28973" spans="1:11" x14ac:dyDescent="0.25">
      <c r="A28973">
        <v>29628</v>
      </c>
      <c r="B28973" s="2">
        <v>3.9547539999999999</v>
      </c>
      <c r="C28973" s="3">
        <v>2798</v>
      </c>
      <c r="D28973" s="4">
        <v>24940</v>
      </c>
      <c r="E28973" t="s">
        <v>6289</v>
      </c>
      <c r="F28973" s="4" t="s">
        <v>6130</v>
      </c>
      <c r="G28973" s="5">
        <v>1838</v>
      </c>
      <c r="H28973" s="6">
        <v>7.6672100000000007E-2</v>
      </c>
      <c r="I28973" s="7">
        <v>38.817</v>
      </c>
    </row>
    <row r="28974" spans="1:11" x14ac:dyDescent="0.25">
      <c r="A28974">
        <v>99149</v>
      </c>
      <c r="B28974" s="2">
        <v>3.9542799999999998</v>
      </c>
      <c r="C28974" s="3">
        <v>172</v>
      </c>
      <c r="D28974" s="4">
        <v>39420</v>
      </c>
      <c r="E28974" t="s">
        <v>322</v>
      </c>
      <c r="F28974" s="4" t="s">
        <v>16344</v>
      </c>
      <c r="G28974" s="5">
        <v>138</v>
      </c>
      <c r="H28974" s="6">
        <v>8.6330900000000002E-2</v>
      </c>
      <c r="I28974" s="7">
        <v>37.143000000000001</v>
      </c>
      <c r="J28974" s="2">
        <v>57</v>
      </c>
      <c r="K28974">
        <v>1</v>
      </c>
    </row>
    <row r="28975" spans="1:11" x14ac:dyDescent="0.25">
      <c r="A28975">
        <v>72366</v>
      </c>
      <c r="B28975" s="2">
        <v>3.9539049999999998</v>
      </c>
      <c r="C28975" s="3">
        <v>2052</v>
      </c>
      <c r="D28975" s="4">
        <v>25760</v>
      </c>
      <c r="E28975" t="s">
        <v>13321</v>
      </c>
      <c r="F28975" s="4" t="s">
        <v>13183</v>
      </c>
      <c r="G28975" s="5">
        <v>1424</v>
      </c>
      <c r="H28975" s="6">
        <v>0.1059649</v>
      </c>
      <c r="I28975" s="7">
        <v>33.75</v>
      </c>
      <c r="J28975" s="2">
        <v>48</v>
      </c>
      <c r="K28975">
        <v>1</v>
      </c>
    </row>
    <row r="28976" spans="1:11" x14ac:dyDescent="0.25">
      <c r="A28976">
        <v>46405</v>
      </c>
      <c r="B28976" s="2">
        <v>3.9517370000000001</v>
      </c>
      <c r="C28976" s="3">
        <v>11378</v>
      </c>
      <c r="D28976" s="4">
        <v>16980</v>
      </c>
      <c r="E28976" t="s">
        <v>8864</v>
      </c>
      <c r="F28976" s="4" t="s">
        <v>8800</v>
      </c>
      <c r="G28976" s="5">
        <v>7633</v>
      </c>
      <c r="H28976" s="6">
        <v>5.5279000000000002E-2</v>
      </c>
      <c r="I28976" s="7">
        <v>42.5</v>
      </c>
      <c r="J28976" s="2">
        <v>44.5</v>
      </c>
      <c r="K28976">
        <v>4</v>
      </c>
    </row>
    <row r="28977" spans="1:11" x14ac:dyDescent="0.25">
      <c r="A28977">
        <v>48765</v>
      </c>
      <c r="B28977" s="2">
        <v>3.9497719999999998</v>
      </c>
      <c r="C28977" s="3">
        <v>675</v>
      </c>
      <c r="E28977" t="s">
        <v>793</v>
      </c>
      <c r="F28977" s="4" t="s">
        <v>9106</v>
      </c>
      <c r="G28977" s="5">
        <v>577</v>
      </c>
      <c r="H28977" s="6">
        <v>8.83882E-2</v>
      </c>
      <c r="I28977" s="7">
        <v>36.771000000000001</v>
      </c>
    </row>
    <row r="28978" spans="1:11" x14ac:dyDescent="0.25">
      <c r="A28978">
        <v>4923</v>
      </c>
      <c r="B28978" s="2">
        <v>3.9495330000000002</v>
      </c>
      <c r="C28978" s="3">
        <v>523</v>
      </c>
      <c r="E28978" t="s">
        <v>320</v>
      </c>
      <c r="F28978" s="4" t="s">
        <v>701</v>
      </c>
      <c r="G28978" s="5">
        <v>416</v>
      </c>
      <c r="H28978" s="6">
        <v>5.7554000000000001E-2</v>
      </c>
      <c r="I28978" s="7">
        <v>42.082999999999998</v>
      </c>
    </row>
    <row r="28979" spans="1:11" x14ac:dyDescent="0.25">
      <c r="A28979">
        <v>31629</v>
      </c>
      <c r="B28979" s="2">
        <v>3.9493339999999999</v>
      </c>
      <c r="C28979" s="3">
        <v>545</v>
      </c>
      <c r="D28979" s="4">
        <v>46660</v>
      </c>
      <c r="E28979" t="s">
        <v>5247</v>
      </c>
      <c r="F28979" s="4" t="s">
        <v>6363</v>
      </c>
      <c r="G28979" s="5">
        <v>407</v>
      </c>
      <c r="H28979" s="6">
        <v>0.12776409999999999</v>
      </c>
      <c r="I28979" s="7">
        <v>29.946000000000002</v>
      </c>
    </row>
    <row r="28980" spans="1:11" x14ac:dyDescent="0.25">
      <c r="A28980">
        <v>65618</v>
      </c>
      <c r="B28980" s="2">
        <v>3.9491740000000002</v>
      </c>
      <c r="C28980" s="3">
        <v>382</v>
      </c>
      <c r="E28980" t="s">
        <v>12433</v>
      </c>
      <c r="F28980" s="4" t="s">
        <v>12102</v>
      </c>
      <c r="G28980" s="5">
        <v>259</v>
      </c>
      <c r="H28980" s="6">
        <v>9.2307700000000006E-2</v>
      </c>
      <c r="I28980" s="7">
        <v>36.064999999999998</v>
      </c>
    </row>
    <row r="28981" spans="1:11" x14ac:dyDescent="0.25">
      <c r="A28981">
        <v>48656</v>
      </c>
      <c r="B28981" s="2">
        <v>3.9483359999999998</v>
      </c>
      <c r="C28981" s="3">
        <v>4118</v>
      </c>
      <c r="E28981" t="s">
        <v>9233</v>
      </c>
      <c r="F28981" s="4" t="s">
        <v>9106</v>
      </c>
      <c r="G28981" s="5">
        <v>3240</v>
      </c>
      <c r="H28981" s="6">
        <v>7.7777799999999994E-2</v>
      </c>
      <c r="I28981" s="7">
        <v>38.570999999999998</v>
      </c>
      <c r="J28981" s="2">
        <v>58</v>
      </c>
      <c r="K28981">
        <v>1</v>
      </c>
    </row>
    <row r="28982" spans="1:11" x14ac:dyDescent="0.25">
      <c r="A28982">
        <v>70656</v>
      </c>
      <c r="B28982" s="2">
        <v>3.9470010000000002</v>
      </c>
      <c r="C28982" s="3">
        <v>3438</v>
      </c>
      <c r="D28982" s="4">
        <v>22860</v>
      </c>
      <c r="E28982" t="s">
        <v>13044</v>
      </c>
      <c r="F28982" s="4" t="s">
        <v>12927</v>
      </c>
      <c r="G28982" s="5">
        <v>2339</v>
      </c>
      <c r="H28982" s="6">
        <v>9.0598300000000007E-2</v>
      </c>
      <c r="I28982" s="7">
        <v>36.35</v>
      </c>
      <c r="J28982" s="2">
        <v>70</v>
      </c>
      <c r="K28982">
        <v>1</v>
      </c>
    </row>
    <row r="28983" spans="1:11" x14ac:dyDescent="0.25">
      <c r="A28983">
        <v>70450</v>
      </c>
      <c r="B28983" s="2">
        <v>3.9459360000000001</v>
      </c>
      <c r="C28983" s="3">
        <v>3078</v>
      </c>
      <c r="D28983" s="4">
        <v>14220</v>
      </c>
      <c r="E28983" t="s">
        <v>8206</v>
      </c>
      <c r="F28983" s="4" t="s">
        <v>12927</v>
      </c>
      <c r="G28983" s="5">
        <v>2108</v>
      </c>
      <c r="H28983" s="6">
        <v>0.1000949</v>
      </c>
      <c r="I28983" s="7">
        <v>34.698999999999998</v>
      </c>
    </row>
    <row r="28984" spans="1:11" x14ac:dyDescent="0.25">
      <c r="A28984">
        <v>86047</v>
      </c>
      <c r="B28984" s="2">
        <v>3.943181</v>
      </c>
      <c r="C28984" s="3">
        <v>15420</v>
      </c>
      <c r="D28984" s="4">
        <v>43320</v>
      </c>
      <c r="E28984" t="s">
        <v>9045</v>
      </c>
      <c r="F28984" s="4" t="s">
        <v>14962</v>
      </c>
      <c r="G28984" s="5">
        <v>9395</v>
      </c>
      <c r="H28984" s="6">
        <v>9.8126900000000003E-2</v>
      </c>
      <c r="I28984" s="7">
        <v>35.033000000000001</v>
      </c>
      <c r="J28984" s="2">
        <v>53</v>
      </c>
      <c r="K28984">
        <v>7</v>
      </c>
    </row>
    <row r="28985" spans="1:11" x14ac:dyDescent="0.25">
      <c r="A28985">
        <v>74431</v>
      </c>
      <c r="B28985" s="2">
        <v>3.9407909999999999</v>
      </c>
      <c r="C28985" s="3">
        <v>967</v>
      </c>
      <c r="D28985" s="4">
        <v>46140</v>
      </c>
      <c r="E28985" t="s">
        <v>13644</v>
      </c>
      <c r="F28985" s="4" t="s">
        <v>13462</v>
      </c>
      <c r="G28985" s="5">
        <v>587</v>
      </c>
      <c r="H28985" s="6">
        <v>6.4735899999999999E-2</v>
      </c>
      <c r="I28985" s="7">
        <v>40.795000000000002</v>
      </c>
    </row>
    <row r="28986" spans="1:11" x14ac:dyDescent="0.25">
      <c r="A28986">
        <v>72020</v>
      </c>
      <c r="B28986" s="2">
        <v>3.939975</v>
      </c>
      <c r="C28986" s="3">
        <v>4083</v>
      </c>
      <c r="E28986" t="s">
        <v>470</v>
      </c>
      <c r="F28986" s="4" t="s">
        <v>13183</v>
      </c>
      <c r="G28986" s="5">
        <v>2816</v>
      </c>
      <c r="H28986" s="6">
        <v>4.04686E-2</v>
      </c>
      <c r="I28986" s="7">
        <v>44.984000000000002</v>
      </c>
    </row>
    <row r="28987" spans="1:11" x14ac:dyDescent="0.25">
      <c r="A28987">
        <v>95645</v>
      </c>
      <c r="B28987" s="2">
        <v>3.938984</v>
      </c>
      <c r="C28987" s="3">
        <v>2109</v>
      </c>
      <c r="D28987" s="4">
        <v>49700</v>
      </c>
      <c r="E28987" t="s">
        <v>15965</v>
      </c>
      <c r="F28987" s="4" t="s">
        <v>15368</v>
      </c>
      <c r="G28987" s="5">
        <v>1322</v>
      </c>
      <c r="H28987" s="6">
        <v>6.5052899999999997E-2</v>
      </c>
      <c r="I28987" s="7">
        <v>40.728999999999999</v>
      </c>
      <c r="J28987" s="2">
        <v>63</v>
      </c>
      <c r="K28987">
        <v>1</v>
      </c>
    </row>
    <row r="28988" spans="1:11" x14ac:dyDescent="0.25">
      <c r="A28988">
        <v>95365</v>
      </c>
      <c r="B28988" s="2">
        <v>3.938053</v>
      </c>
      <c r="C28988" s="3">
        <v>4796</v>
      </c>
      <c r="D28988" s="4">
        <v>32900</v>
      </c>
      <c r="E28988" t="s">
        <v>15869</v>
      </c>
      <c r="F28988" s="4" t="s">
        <v>15368</v>
      </c>
      <c r="G28988" s="5">
        <v>2572</v>
      </c>
      <c r="H28988" s="6">
        <v>0.1037699</v>
      </c>
      <c r="I28988" s="7">
        <v>34.037999999999997</v>
      </c>
    </row>
    <row r="28989" spans="1:11" x14ac:dyDescent="0.25">
      <c r="A28989">
        <v>44690</v>
      </c>
      <c r="B28989" s="2">
        <v>3.9374120000000001</v>
      </c>
      <c r="C28989" s="3">
        <v>229</v>
      </c>
      <c r="E28989" t="s">
        <v>8596</v>
      </c>
      <c r="F28989" s="4" t="s">
        <v>8295</v>
      </c>
      <c r="G28989" s="5">
        <v>107</v>
      </c>
      <c r="H28989" s="6">
        <v>0.1028037</v>
      </c>
      <c r="I28989" s="7">
        <v>34.194000000000003</v>
      </c>
    </row>
    <row r="28990" spans="1:11" x14ac:dyDescent="0.25">
      <c r="A28990">
        <v>7522</v>
      </c>
      <c r="B28990" s="2">
        <v>3.934793</v>
      </c>
      <c r="C28990" s="3">
        <v>19266</v>
      </c>
      <c r="D28990" s="4">
        <v>35620</v>
      </c>
      <c r="E28990" t="s">
        <v>1445</v>
      </c>
      <c r="F28990" s="4" t="s">
        <v>1341</v>
      </c>
      <c r="G28990" s="5">
        <v>10831</v>
      </c>
      <c r="H28990" s="6">
        <v>0.12703100000000001</v>
      </c>
      <c r="I28990" s="7">
        <v>30.007000000000001</v>
      </c>
      <c r="J28990" s="2">
        <v>33.5</v>
      </c>
      <c r="K28990">
        <v>2</v>
      </c>
    </row>
    <row r="28991" spans="1:11" x14ac:dyDescent="0.25">
      <c r="A28991">
        <v>71358</v>
      </c>
      <c r="B28991" s="2">
        <v>3.9319670000000002</v>
      </c>
      <c r="C28991" s="3">
        <v>1243</v>
      </c>
      <c r="D28991" s="4">
        <v>36660</v>
      </c>
      <c r="E28991" t="s">
        <v>6424</v>
      </c>
      <c r="F28991" s="4" t="s">
        <v>12927</v>
      </c>
      <c r="G28991" s="5">
        <v>981</v>
      </c>
      <c r="H28991" s="6">
        <v>4.3832799999999998E-2</v>
      </c>
      <c r="I28991" s="7">
        <v>44.375</v>
      </c>
    </row>
    <row r="28992" spans="1:11" x14ac:dyDescent="0.25">
      <c r="A28992">
        <v>16861</v>
      </c>
      <c r="B28992" s="2">
        <v>3.9316779999999998</v>
      </c>
      <c r="C28992" s="3">
        <v>301</v>
      </c>
      <c r="D28992" s="4">
        <v>20180</v>
      </c>
      <c r="E28992" t="s">
        <v>3626</v>
      </c>
      <c r="F28992" s="4" t="s">
        <v>3003</v>
      </c>
      <c r="G28992" s="5">
        <v>225</v>
      </c>
      <c r="H28992" s="6">
        <v>5.75221E-2</v>
      </c>
      <c r="I28992" s="7">
        <v>42</v>
      </c>
    </row>
    <row r="28993" spans="1:11" x14ac:dyDescent="0.25">
      <c r="A28993">
        <v>66550</v>
      </c>
      <c r="B28993" s="2">
        <v>3.9315340000000001</v>
      </c>
      <c r="C28993" s="3">
        <v>601</v>
      </c>
      <c r="E28993" t="s">
        <v>9556</v>
      </c>
      <c r="F28993" s="4" t="s">
        <v>12494</v>
      </c>
      <c r="G28993" s="5">
        <v>370</v>
      </c>
      <c r="H28993" s="6">
        <v>9.97305E-2</v>
      </c>
      <c r="I28993" s="7">
        <v>34.701999999999998</v>
      </c>
    </row>
    <row r="28994" spans="1:11" x14ac:dyDescent="0.25">
      <c r="A28994">
        <v>63624</v>
      </c>
      <c r="B28994" s="2">
        <v>3.9308139999999998</v>
      </c>
      <c r="C28994" s="3">
        <v>3779</v>
      </c>
      <c r="D28994" s="4">
        <v>22100</v>
      </c>
      <c r="E28994" t="s">
        <v>11193</v>
      </c>
      <c r="F28994" s="4" t="s">
        <v>12102</v>
      </c>
      <c r="G28994" s="5">
        <v>2638</v>
      </c>
      <c r="H28994" s="6">
        <v>7.7680899999999997E-2</v>
      </c>
      <c r="I28994" s="7">
        <v>38.508000000000003</v>
      </c>
      <c r="J28994" s="2">
        <v>65</v>
      </c>
      <c r="K28994">
        <v>1</v>
      </c>
    </row>
    <row r="28995" spans="1:11" x14ac:dyDescent="0.25">
      <c r="A28995">
        <v>35988</v>
      </c>
      <c r="B28995" s="2">
        <v>3.9298639999999998</v>
      </c>
      <c r="C28995" s="3">
        <v>2033</v>
      </c>
      <c r="E28995" t="s">
        <v>6456</v>
      </c>
      <c r="F28995" s="4" t="s">
        <v>7027</v>
      </c>
      <c r="G28995" s="5">
        <v>1333</v>
      </c>
      <c r="H28995" s="6">
        <v>6.4467800000000006E-2</v>
      </c>
      <c r="I28995" s="7">
        <v>40.789000000000001</v>
      </c>
    </row>
    <row r="28996" spans="1:11" x14ac:dyDescent="0.25">
      <c r="A28996">
        <v>74747</v>
      </c>
      <c r="B28996" s="2">
        <v>3.9295170000000001</v>
      </c>
      <c r="C28996" s="3">
        <v>160</v>
      </c>
      <c r="D28996" s="4">
        <v>20460</v>
      </c>
      <c r="E28996" t="s">
        <v>13700</v>
      </c>
      <c r="F28996" s="4" t="s">
        <v>13462</v>
      </c>
      <c r="G28996" s="5">
        <v>116</v>
      </c>
      <c r="H28996" s="6">
        <v>0.1196581</v>
      </c>
      <c r="I28996" s="7">
        <v>31.25</v>
      </c>
    </row>
    <row r="28997" spans="1:11" x14ac:dyDescent="0.25">
      <c r="A28997">
        <v>79403</v>
      </c>
      <c r="B28997" s="2">
        <v>3.927009</v>
      </c>
      <c r="C28997" s="3">
        <v>17236</v>
      </c>
      <c r="D28997" s="4">
        <v>31180</v>
      </c>
      <c r="E28997" t="s">
        <v>14418</v>
      </c>
      <c r="F28997" s="4" t="s">
        <v>13752</v>
      </c>
      <c r="G28997" s="5">
        <v>10359</v>
      </c>
      <c r="H28997" s="6">
        <v>7.7806700000000006E-2</v>
      </c>
      <c r="I28997" s="7">
        <v>38.478000000000002</v>
      </c>
      <c r="J28997" s="2">
        <v>66</v>
      </c>
      <c r="K28997">
        <v>2</v>
      </c>
    </row>
    <row r="28998" spans="1:11" x14ac:dyDescent="0.25">
      <c r="A28998">
        <v>64874</v>
      </c>
      <c r="B28998" s="2">
        <v>3.924417</v>
      </c>
      <c r="C28998" s="3">
        <v>786</v>
      </c>
      <c r="E28998" t="s">
        <v>10703</v>
      </c>
      <c r="F28998" s="4" t="s">
        <v>12102</v>
      </c>
      <c r="G28998" s="5">
        <v>465</v>
      </c>
      <c r="H28998" s="6">
        <v>0.13118279999999999</v>
      </c>
      <c r="I28998" s="7">
        <v>29.25</v>
      </c>
    </row>
    <row r="28999" spans="1:11" x14ac:dyDescent="0.25">
      <c r="A28999">
        <v>26180</v>
      </c>
      <c r="B28999" s="2">
        <v>3.923972</v>
      </c>
      <c r="C28999" s="3">
        <v>2026</v>
      </c>
      <c r="D28999" s="4">
        <v>37620</v>
      </c>
      <c r="E28999" t="s">
        <v>5497</v>
      </c>
      <c r="F28999" s="4" t="s">
        <v>5144</v>
      </c>
      <c r="G28999" s="5">
        <v>1391</v>
      </c>
      <c r="H28999" s="6">
        <v>7.9741400000000004E-2</v>
      </c>
      <c r="I28999" s="7">
        <v>38.125</v>
      </c>
    </row>
    <row r="29000" spans="1:11" x14ac:dyDescent="0.25">
      <c r="A29000">
        <v>31650</v>
      </c>
      <c r="B29000" s="2">
        <v>3.923127</v>
      </c>
      <c r="C29000" s="3">
        <v>3302</v>
      </c>
      <c r="E29000" t="s">
        <v>6644</v>
      </c>
      <c r="F29000" s="4" t="s">
        <v>6363</v>
      </c>
      <c r="G29000" s="5">
        <v>2138</v>
      </c>
      <c r="H29000" s="6">
        <v>7.4836299999999994E-2</v>
      </c>
      <c r="I29000" s="7">
        <v>38.970999999999997</v>
      </c>
      <c r="J29000" s="2">
        <v>47</v>
      </c>
      <c r="K29000">
        <v>1</v>
      </c>
    </row>
    <row r="29001" spans="1:11" x14ac:dyDescent="0.25">
      <c r="A29001">
        <v>38556</v>
      </c>
      <c r="B29001" s="2">
        <v>3.9205930000000002</v>
      </c>
      <c r="C29001" s="3">
        <v>12062</v>
      </c>
      <c r="E29001" t="s">
        <v>485</v>
      </c>
      <c r="F29001" s="4" t="s">
        <v>7348</v>
      </c>
      <c r="G29001" s="5">
        <v>8447</v>
      </c>
      <c r="H29001" s="6">
        <v>0.102036</v>
      </c>
      <c r="I29001" s="7">
        <v>34.268999999999998</v>
      </c>
      <c r="J29001" s="2">
        <v>52</v>
      </c>
      <c r="K29001">
        <v>2</v>
      </c>
    </row>
    <row r="29002" spans="1:11" x14ac:dyDescent="0.25">
      <c r="A29002">
        <v>15741</v>
      </c>
      <c r="B29002" s="2">
        <v>3.9185560000000002</v>
      </c>
      <c r="C29002" s="3">
        <v>79</v>
      </c>
      <c r="D29002" s="4">
        <v>26860</v>
      </c>
      <c r="E29002" t="s">
        <v>3291</v>
      </c>
      <c r="F29002" s="4" t="s">
        <v>3003</v>
      </c>
      <c r="G29002" s="5">
        <v>57</v>
      </c>
      <c r="H29002" s="6">
        <v>3.5087699999999999E-2</v>
      </c>
      <c r="I29002" s="7">
        <v>45.832999999999998</v>
      </c>
    </row>
    <row r="29003" spans="1:11" x14ac:dyDescent="0.25">
      <c r="A29003">
        <v>29335</v>
      </c>
      <c r="B29003" s="2">
        <v>3.9175610000000001</v>
      </c>
      <c r="C29003" s="3">
        <v>5836</v>
      </c>
      <c r="D29003" s="4">
        <v>43900</v>
      </c>
      <c r="E29003" t="s">
        <v>6202</v>
      </c>
      <c r="F29003" s="4" t="s">
        <v>6130</v>
      </c>
      <c r="G29003" s="5">
        <v>4094</v>
      </c>
      <c r="H29003" s="6">
        <v>8.4004899999999993E-2</v>
      </c>
      <c r="I29003" s="7">
        <v>37.378</v>
      </c>
    </row>
    <row r="29004" spans="1:11" x14ac:dyDescent="0.25">
      <c r="A29004">
        <v>29512</v>
      </c>
      <c r="B29004" s="2">
        <v>3.9133300000000002</v>
      </c>
      <c r="C29004" s="3">
        <v>18792</v>
      </c>
      <c r="D29004" s="4">
        <v>13500</v>
      </c>
      <c r="E29004" t="s">
        <v>6252</v>
      </c>
      <c r="F29004" s="4" t="s">
        <v>6130</v>
      </c>
      <c r="G29004" s="5">
        <v>13576</v>
      </c>
      <c r="H29004" s="6">
        <v>8.6255200000000004E-2</v>
      </c>
      <c r="I29004" s="7">
        <v>36.984999999999999</v>
      </c>
      <c r="J29004" s="2">
        <v>47</v>
      </c>
      <c r="K29004">
        <v>1</v>
      </c>
    </row>
    <row r="29005" spans="1:11" x14ac:dyDescent="0.25">
      <c r="A29005">
        <v>71472</v>
      </c>
      <c r="B29005" s="2">
        <v>3.9100299999999999</v>
      </c>
      <c r="C29005" s="3">
        <v>330</v>
      </c>
      <c r="D29005" s="4">
        <v>10780</v>
      </c>
      <c r="E29005" t="s">
        <v>13176</v>
      </c>
      <c r="F29005" s="4" t="s">
        <v>12927</v>
      </c>
      <c r="G29005" s="5">
        <v>214</v>
      </c>
      <c r="H29005" s="6">
        <v>7.0093500000000003E-2</v>
      </c>
      <c r="I29005" s="7">
        <v>39.768999999999998</v>
      </c>
    </row>
    <row r="29006" spans="1:11" x14ac:dyDescent="0.25">
      <c r="A29006">
        <v>4911</v>
      </c>
      <c r="B29006" s="2">
        <v>3.909621</v>
      </c>
      <c r="C29006" s="3">
        <v>2066</v>
      </c>
      <c r="E29006" t="s">
        <v>986</v>
      </c>
      <c r="F29006" s="4" t="s">
        <v>701</v>
      </c>
      <c r="G29006" s="5">
        <v>1500</v>
      </c>
      <c r="H29006" s="6">
        <v>0.11</v>
      </c>
      <c r="I29006" s="7">
        <v>32.869999999999997</v>
      </c>
      <c r="J29006" s="2">
        <v>66</v>
      </c>
      <c r="K29006">
        <v>1</v>
      </c>
    </row>
    <row r="29007" spans="1:11" x14ac:dyDescent="0.25">
      <c r="A29007">
        <v>14604</v>
      </c>
      <c r="B29007" s="2">
        <v>3.9089049999999999</v>
      </c>
      <c r="C29007" s="3">
        <v>1651</v>
      </c>
      <c r="D29007" s="4">
        <v>40380</v>
      </c>
      <c r="E29007" t="s">
        <v>458</v>
      </c>
      <c r="F29007" s="4" t="s">
        <v>1280</v>
      </c>
      <c r="G29007" s="5">
        <v>1488</v>
      </c>
      <c r="H29007" s="6">
        <v>0.21625249999999999</v>
      </c>
      <c r="I29007" s="7">
        <v>14.505000000000001</v>
      </c>
    </row>
    <row r="29008" spans="1:11" x14ac:dyDescent="0.25">
      <c r="A29008">
        <v>38339</v>
      </c>
      <c r="B29008" s="2">
        <v>3.9084500000000002</v>
      </c>
      <c r="C29008" s="3">
        <v>584</v>
      </c>
      <c r="E29008" t="s">
        <v>7566</v>
      </c>
      <c r="F29008" s="4" t="s">
        <v>7348</v>
      </c>
      <c r="G29008" s="5">
        <v>405</v>
      </c>
      <c r="H29008" s="6">
        <v>0.10123459999999999</v>
      </c>
      <c r="I29008" s="7">
        <v>34.375</v>
      </c>
    </row>
    <row r="29009" spans="1:11" x14ac:dyDescent="0.25">
      <c r="A29009">
        <v>35571</v>
      </c>
      <c r="B29009" s="2">
        <v>3.9082089999999998</v>
      </c>
      <c r="C29009" s="3">
        <v>809</v>
      </c>
      <c r="E29009" t="s">
        <v>6299</v>
      </c>
      <c r="F29009" s="4" t="s">
        <v>7027</v>
      </c>
      <c r="G29009" s="5">
        <v>600</v>
      </c>
      <c r="H29009" s="6">
        <v>8.5000000000000006E-2</v>
      </c>
      <c r="I29009" s="7">
        <v>37.177</v>
      </c>
    </row>
    <row r="29010" spans="1:11" x14ac:dyDescent="0.25">
      <c r="A29010">
        <v>38878</v>
      </c>
      <c r="B29010" s="2">
        <v>3.9076249999999999</v>
      </c>
      <c r="C29010" s="3">
        <v>2940</v>
      </c>
      <c r="E29010" t="s">
        <v>7713</v>
      </c>
      <c r="F29010" s="4" t="s">
        <v>7633</v>
      </c>
      <c r="G29010" s="5">
        <v>1840</v>
      </c>
      <c r="H29010" s="6">
        <v>0.10923910000000001</v>
      </c>
      <c r="I29010" s="7">
        <v>32.988</v>
      </c>
    </row>
    <row r="29011" spans="1:11" x14ac:dyDescent="0.25">
      <c r="A29011">
        <v>52219</v>
      </c>
      <c r="B29011" s="2">
        <v>3.9071509999999998</v>
      </c>
      <c r="C29011" s="3">
        <v>199</v>
      </c>
      <c r="D29011" s="4">
        <v>16300</v>
      </c>
      <c r="E29011" t="s">
        <v>9945</v>
      </c>
      <c r="F29011" s="4" t="s">
        <v>9593</v>
      </c>
      <c r="G29011" s="5">
        <v>140</v>
      </c>
      <c r="H29011" s="6">
        <v>7.1428999999999998E-3</v>
      </c>
      <c r="I29011" s="7">
        <v>50.625</v>
      </c>
    </row>
    <row r="29012" spans="1:11" x14ac:dyDescent="0.25">
      <c r="A29012">
        <v>25186</v>
      </c>
      <c r="B29012" s="2">
        <v>3.9069240000000001</v>
      </c>
      <c r="C29012" s="3">
        <v>1205</v>
      </c>
      <c r="D29012" s="4">
        <v>13220</v>
      </c>
      <c r="E29012" t="s">
        <v>5298</v>
      </c>
      <c r="F29012" s="4" t="s">
        <v>5144</v>
      </c>
      <c r="G29012" s="5">
        <v>813</v>
      </c>
      <c r="H29012" s="6">
        <v>6.7650699999999994E-2</v>
      </c>
      <c r="I29012" s="7">
        <v>40.167000000000002</v>
      </c>
    </row>
    <row r="29013" spans="1:11" x14ac:dyDescent="0.25">
      <c r="A29013">
        <v>76481</v>
      </c>
      <c r="B29013" s="2">
        <v>3.9066939999999999</v>
      </c>
      <c r="C29013" s="3">
        <v>310</v>
      </c>
      <c r="E29013" t="s">
        <v>8886</v>
      </c>
      <c r="F29013" s="4" t="s">
        <v>13752</v>
      </c>
      <c r="G29013" s="5">
        <v>150</v>
      </c>
      <c r="H29013" s="6">
        <v>0.12</v>
      </c>
      <c r="I29013" s="7">
        <v>31.105</v>
      </c>
      <c r="J29013" s="2">
        <v>83</v>
      </c>
      <c r="K29013">
        <v>1</v>
      </c>
    </row>
    <row r="29014" spans="1:11" x14ac:dyDescent="0.25">
      <c r="A29014">
        <v>7524</v>
      </c>
      <c r="B29014" s="2">
        <v>3.9048509999999998</v>
      </c>
      <c r="C29014" s="3">
        <v>12911</v>
      </c>
      <c r="D29014" s="4">
        <v>35620</v>
      </c>
      <c r="E29014" t="s">
        <v>1445</v>
      </c>
      <c r="F29014" s="4" t="s">
        <v>1341</v>
      </c>
      <c r="G29014" s="5">
        <v>7546</v>
      </c>
      <c r="H29014" s="6">
        <v>8.7849499999999997E-2</v>
      </c>
      <c r="I29014" s="7">
        <v>36.658000000000001</v>
      </c>
      <c r="J29014" s="2">
        <v>47</v>
      </c>
      <c r="K29014">
        <v>1</v>
      </c>
    </row>
    <row r="29015" spans="1:11" x14ac:dyDescent="0.25">
      <c r="A29015">
        <v>74839</v>
      </c>
      <c r="B29015" s="2">
        <v>3.902927</v>
      </c>
      <c r="C29015" s="3">
        <v>669</v>
      </c>
      <c r="E29015" t="s">
        <v>13712</v>
      </c>
      <c r="F29015" s="4" t="s">
        <v>13462</v>
      </c>
      <c r="G29015" s="5">
        <v>493</v>
      </c>
      <c r="H29015" s="6">
        <v>0.111336</v>
      </c>
      <c r="I29015" s="7">
        <v>32.595999999999997</v>
      </c>
      <c r="J29015" s="2">
        <v>72</v>
      </c>
      <c r="K29015">
        <v>1</v>
      </c>
    </row>
    <row r="29016" spans="1:11" x14ac:dyDescent="0.25">
      <c r="A29016">
        <v>83806</v>
      </c>
      <c r="B29016" s="2">
        <v>3.9027690000000002</v>
      </c>
      <c r="C29016" s="3">
        <v>257</v>
      </c>
      <c r="D29016" s="4">
        <v>34140</v>
      </c>
      <c r="E29016" t="s">
        <v>14822</v>
      </c>
      <c r="F29016" s="4" t="s">
        <v>14725</v>
      </c>
      <c r="G29016" s="5">
        <v>172</v>
      </c>
      <c r="H29016" s="6">
        <v>5.2023100000000003E-2</v>
      </c>
      <c r="I29016" s="7">
        <v>42.841000000000001</v>
      </c>
    </row>
    <row r="29017" spans="1:11" x14ac:dyDescent="0.25">
      <c r="A29017">
        <v>82512</v>
      </c>
      <c r="B29017" s="2">
        <v>3.9026969999999999</v>
      </c>
      <c r="C29017" s="3">
        <v>126</v>
      </c>
      <c r="D29017" s="4">
        <v>40180</v>
      </c>
      <c r="E29017" t="s">
        <v>14689</v>
      </c>
      <c r="F29017" s="4" t="s">
        <v>14657</v>
      </c>
      <c r="G29017" s="5">
        <v>126</v>
      </c>
      <c r="H29017" s="6">
        <v>0.10317460000000001</v>
      </c>
      <c r="I29017" s="7">
        <v>34</v>
      </c>
    </row>
    <row r="29018" spans="1:11" x14ac:dyDescent="0.25">
      <c r="A29018">
        <v>6373</v>
      </c>
      <c r="B29018" s="2">
        <v>3.9025750000000001</v>
      </c>
      <c r="C29018" s="3">
        <v>541</v>
      </c>
      <c r="D29018" s="4">
        <v>49340</v>
      </c>
      <c r="E29018" t="s">
        <v>1272</v>
      </c>
      <c r="F29018" s="4" t="s">
        <v>1198</v>
      </c>
      <c r="G29018" s="5">
        <v>375</v>
      </c>
      <c r="H29018" s="6">
        <v>7.7127699999999993E-2</v>
      </c>
      <c r="I29018" s="7">
        <v>38.5</v>
      </c>
    </row>
    <row r="29019" spans="1:11" x14ac:dyDescent="0.25">
      <c r="A29019">
        <v>36251</v>
      </c>
      <c r="B29019" s="2">
        <v>3.9016320000000002</v>
      </c>
      <c r="C29019" s="3">
        <v>5014</v>
      </c>
      <c r="E29019" t="s">
        <v>212</v>
      </c>
      <c r="F29019" s="4" t="s">
        <v>7027</v>
      </c>
      <c r="G29019" s="5">
        <v>3562</v>
      </c>
      <c r="H29019" s="6">
        <v>7.24109E-2</v>
      </c>
      <c r="I29019" s="7">
        <v>39.314999999999998</v>
      </c>
    </row>
    <row r="29020" spans="1:11" x14ac:dyDescent="0.25">
      <c r="A29020">
        <v>67071</v>
      </c>
      <c r="B29020" s="2">
        <v>3.9007589999999999</v>
      </c>
      <c r="C29020" s="3">
        <v>93</v>
      </c>
      <c r="E29020" t="s">
        <v>3509</v>
      </c>
      <c r="F29020" s="4" t="s">
        <v>12494</v>
      </c>
      <c r="G29020" s="5">
        <v>93</v>
      </c>
      <c r="H29020" s="6">
        <v>3.2258099999999998E-2</v>
      </c>
      <c r="I29020" s="7">
        <v>46.25</v>
      </c>
    </row>
    <row r="29021" spans="1:11" x14ac:dyDescent="0.25">
      <c r="A29021">
        <v>30441</v>
      </c>
      <c r="B29021" s="2">
        <v>3.9004210000000001</v>
      </c>
      <c r="C29021" s="3">
        <v>1881</v>
      </c>
      <c r="D29021" s="4">
        <v>12260</v>
      </c>
      <c r="E29021" t="s">
        <v>6445</v>
      </c>
      <c r="F29021" s="4" t="s">
        <v>6363</v>
      </c>
      <c r="G29021" s="5">
        <v>1315</v>
      </c>
      <c r="H29021" s="6">
        <v>5.2471499999999997E-2</v>
      </c>
      <c r="I29021" s="7">
        <v>42.75</v>
      </c>
    </row>
    <row r="29022" spans="1:11" x14ac:dyDescent="0.25">
      <c r="A29022">
        <v>26405</v>
      </c>
      <c r="B29022" s="2">
        <v>3.899921</v>
      </c>
      <c r="C29022" s="3">
        <v>1297</v>
      </c>
      <c r="E29022" t="s">
        <v>5552</v>
      </c>
      <c r="F29022" s="4" t="s">
        <v>5144</v>
      </c>
      <c r="G29022" s="5">
        <v>773</v>
      </c>
      <c r="H29022" s="6">
        <v>0.1151358</v>
      </c>
      <c r="I29022" s="7">
        <v>31.914000000000001</v>
      </c>
    </row>
    <row r="29023" spans="1:11" x14ac:dyDescent="0.25">
      <c r="A29023">
        <v>43321</v>
      </c>
      <c r="B29023" s="2">
        <v>3.899699</v>
      </c>
      <c r="C29023" s="3">
        <v>275</v>
      </c>
      <c r="D29023" s="4">
        <v>18140</v>
      </c>
      <c r="E29023" t="s">
        <v>2492</v>
      </c>
      <c r="F29023" s="4" t="s">
        <v>8295</v>
      </c>
      <c r="G29023" s="5">
        <v>160</v>
      </c>
      <c r="H29023" s="6">
        <v>4.9689400000000002E-2</v>
      </c>
      <c r="I29023" s="7">
        <v>43.213999999999999</v>
      </c>
    </row>
    <row r="29024" spans="1:11" x14ac:dyDescent="0.25">
      <c r="A29024">
        <v>44710</v>
      </c>
      <c r="B29024" s="2">
        <v>3.898129</v>
      </c>
      <c r="C29024" s="3">
        <v>10387</v>
      </c>
      <c r="D29024" s="4">
        <v>15940</v>
      </c>
      <c r="E29024" t="s">
        <v>287</v>
      </c>
      <c r="F29024" s="4" t="s">
        <v>8295</v>
      </c>
      <c r="G29024" s="5">
        <v>6394</v>
      </c>
      <c r="H29024" s="6">
        <v>9.0226700000000007E-2</v>
      </c>
      <c r="I29024" s="7">
        <v>36.204999999999998</v>
      </c>
      <c r="J29024" s="2">
        <v>50.833300000000001</v>
      </c>
      <c r="K29024">
        <v>6</v>
      </c>
    </row>
    <row r="29025" spans="1:12" x14ac:dyDescent="0.25">
      <c r="A29025">
        <v>90063</v>
      </c>
      <c r="B29025" s="2">
        <v>3.8889320000000001</v>
      </c>
      <c r="C29025" s="3">
        <v>54353</v>
      </c>
      <c r="D29025" s="4">
        <v>31080</v>
      </c>
      <c r="E29025" t="s">
        <v>15367</v>
      </c>
      <c r="F29025" s="4" t="s">
        <v>15368</v>
      </c>
      <c r="G29025" s="5">
        <v>32027</v>
      </c>
      <c r="H29025" s="6">
        <v>5.5421999999999999E-2</v>
      </c>
      <c r="I29025" s="7">
        <v>42.215000000000003</v>
      </c>
      <c r="J29025" s="2">
        <v>43.142899999999997</v>
      </c>
      <c r="K29025">
        <v>7</v>
      </c>
    </row>
    <row r="29026" spans="1:12" x14ac:dyDescent="0.25">
      <c r="A29026">
        <v>61346</v>
      </c>
      <c r="B29026" s="2">
        <v>3.8812530000000001</v>
      </c>
      <c r="C29026" s="3">
        <v>72</v>
      </c>
      <c r="D29026" s="4">
        <v>36860</v>
      </c>
      <c r="E29026" t="s">
        <v>447</v>
      </c>
      <c r="F29026" s="4" t="s">
        <v>11490</v>
      </c>
      <c r="G29026" s="5">
        <v>57</v>
      </c>
      <c r="H29026" s="6">
        <v>1.7543900000000001E-2</v>
      </c>
      <c r="I29026" s="7">
        <v>48.75</v>
      </c>
    </row>
    <row r="29027" spans="1:12" x14ac:dyDescent="0.25">
      <c r="A29027">
        <v>25529</v>
      </c>
      <c r="B29027" s="2">
        <v>3.8810009999999999</v>
      </c>
      <c r="C29027" s="3">
        <v>1333</v>
      </c>
      <c r="D29027" s="4">
        <v>16620</v>
      </c>
      <c r="E29027" t="s">
        <v>3613</v>
      </c>
      <c r="F29027" s="4" t="s">
        <v>5144</v>
      </c>
      <c r="G29027" s="5">
        <v>991</v>
      </c>
      <c r="H29027" s="6">
        <v>8.06452E-2</v>
      </c>
      <c r="I29027" s="7">
        <v>37.841000000000001</v>
      </c>
    </row>
    <row r="29028" spans="1:12" x14ac:dyDescent="0.25">
      <c r="A29028">
        <v>41226</v>
      </c>
      <c r="B29028" s="2">
        <v>3.880719</v>
      </c>
      <c r="C29028" s="3">
        <v>250</v>
      </c>
      <c r="E29028" t="s">
        <v>8042</v>
      </c>
      <c r="F29028" s="4" t="s">
        <v>7883</v>
      </c>
      <c r="G29028" s="5">
        <v>187</v>
      </c>
      <c r="H29028" s="6">
        <v>9.6256700000000001E-2</v>
      </c>
      <c r="I29028" s="7">
        <v>35.125</v>
      </c>
    </row>
    <row r="29029" spans="1:12" x14ac:dyDescent="0.25">
      <c r="A29029">
        <v>19139</v>
      </c>
      <c r="B29029" s="2">
        <v>3.8744390000000002</v>
      </c>
      <c r="C29029" s="3">
        <v>42451</v>
      </c>
      <c r="D29029" s="4">
        <v>37980</v>
      </c>
      <c r="E29029" t="s">
        <v>2682</v>
      </c>
      <c r="F29029" s="4" t="s">
        <v>3003</v>
      </c>
      <c r="G29029" s="5">
        <v>26054</v>
      </c>
      <c r="H29029" s="6">
        <v>0.12055730000000001</v>
      </c>
      <c r="I29029" s="7">
        <v>30.911000000000001</v>
      </c>
      <c r="J29029" s="2">
        <v>34.928600000000003</v>
      </c>
      <c r="K29029">
        <v>14</v>
      </c>
      <c r="L29029" s="2">
        <v>23.1</v>
      </c>
    </row>
    <row r="29030" spans="1:12" x14ac:dyDescent="0.25">
      <c r="A29030">
        <v>48504</v>
      </c>
      <c r="B29030" s="2">
        <v>3.8639579999999998</v>
      </c>
      <c r="C29030" s="3">
        <v>29510</v>
      </c>
      <c r="D29030" s="4">
        <v>22420</v>
      </c>
      <c r="E29030" t="s">
        <v>9211</v>
      </c>
      <c r="F29030" s="4" t="s">
        <v>9106</v>
      </c>
      <c r="G29030" s="5">
        <v>17747</v>
      </c>
      <c r="H29030" s="6">
        <v>0.11894299999999999</v>
      </c>
      <c r="I29030" s="7">
        <v>31.184999999999999</v>
      </c>
      <c r="J29030" s="2">
        <v>51.5</v>
      </c>
      <c r="K29030">
        <v>14</v>
      </c>
      <c r="L29030" s="2">
        <v>95.8</v>
      </c>
    </row>
    <row r="29031" spans="1:12" x14ac:dyDescent="0.25">
      <c r="A29031">
        <v>55764</v>
      </c>
      <c r="B29031" s="2">
        <v>3.859607</v>
      </c>
      <c r="C29031" s="3">
        <v>531</v>
      </c>
      <c r="E29031" t="s">
        <v>3482</v>
      </c>
      <c r="F29031" s="4" t="s">
        <v>10428</v>
      </c>
      <c r="G29031" s="5">
        <v>425</v>
      </c>
      <c r="H29031" s="6">
        <v>5.1764699999999997E-2</v>
      </c>
      <c r="I29031" s="7">
        <v>42.777999999999999</v>
      </c>
    </row>
    <row r="29032" spans="1:12" x14ac:dyDescent="0.25">
      <c r="A29032">
        <v>48506</v>
      </c>
      <c r="B29032" s="2">
        <v>3.8549570000000002</v>
      </c>
      <c r="C29032" s="3">
        <v>29319</v>
      </c>
      <c r="D29032" s="4">
        <v>22420</v>
      </c>
      <c r="E29032" t="s">
        <v>9211</v>
      </c>
      <c r="F29032" s="4" t="s">
        <v>9106</v>
      </c>
      <c r="G29032" s="5">
        <v>19003</v>
      </c>
      <c r="H29032" s="6">
        <v>7.2195300000000004E-2</v>
      </c>
      <c r="I29032" s="7">
        <v>39.244999999999997</v>
      </c>
      <c r="J29032" s="2">
        <v>61</v>
      </c>
      <c r="K29032">
        <v>7</v>
      </c>
    </row>
    <row r="29033" spans="1:12" x14ac:dyDescent="0.25">
      <c r="A29033">
        <v>59444</v>
      </c>
      <c r="B29033" s="2">
        <v>3.850365</v>
      </c>
      <c r="C29033" s="3">
        <v>340</v>
      </c>
      <c r="E29033" t="s">
        <v>11383</v>
      </c>
      <c r="F29033" s="4" t="s">
        <v>11278</v>
      </c>
      <c r="G29033" s="5">
        <v>194</v>
      </c>
      <c r="H29033" s="6">
        <v>7.2164900000000004E-2</v>
      </c>
      <c r="I29033" s="7">
        <v>39.25</v>
      </c>
    </row>
    <row r="29034" spans="1:12" x14ac:dyDescent="0.25">
      <c r="A29034">
        <v>50573</v>
      </c>
      <c r="B29034" s="2">
        <v>3.8503120000000002</v>
      </c>
      <c r="C29034" s="3">
        <v>34</v>
      </c>
      <c r="E29034" t="s">
        <v>9749</v>
      </c>
      <c r="F29034" s="4" t="s">
        <v>9593</v>
      </c>
      <c r="G29034" s="5">
        <v>28</v>
      </c>
      <c r="H29034" s="6">
        <v>7.1428599999999995E-2</v>
      </c>
      <c r="I29034" s="7">
        <v>39.375</v>
      </c>
    </row>
    <row r="29035" spans="1:12" x14ac:dyDescent="0.25">
      <c r="A29035">
        <v>29168</v>
      </c>
      <c r="B29035" s="2">
        <v>3.8498410000000001</v>
      </c>
      <c r="C29035" s="3">
        <v>2851</v>
      </c>
      <c r="D29035" s="4">
        <v>44940</v>
      </c>
      <c r="E29035" t="s">
        <v>6190</v>
      </c>
      <c r="F29035" s="4" t="s">
        <v>6130</v>
      </c>
      <c r="G29035" s="5">
        <v>1937</v>
      </c>
      <c r="H29035" s="6">
        <v>9.4476000000000004E-2</v>
      </c>
      <c r="I29035" s="7">
        <v>35.390999999999998</v>
      </c>
    </row>
    <row r="29036" spans="1:12" x14ac:dyDescent="0.25">
      <c r="A29036">
        <v>31201</v>
      </c>
      <c r="B29036" s="2">
        <v>3.8480099999999999</v>
      </c>
      <c r="C29036" s="3">
        <v>8720</v>
      </c>
      <c r="D29036" s="4">
        <v>31420</v>
      </c>
      <c r="E29036" t="s">
        <v>5733</v>
      </c>
      <c r="F29036" s="4" t="s">
        <v>6363</v>
      </c>
      <c r="G29036" s="5">
        <v>5711</v>
      </c>
      <c r="H29036" s="6">
        <v>0.17664569999999999</v>
      </c>
      <c r="I29036" s="7">
        <v>21.186</v>
      </c>
      <c r="J29036" s="2">
        <v>44.333300000000001</v>
      </c>
      <c r="K29036">
        <v>3</v>
      </c>
    </row>
    <row r="29037" spans="1:12" x14ac:dyDescent="0.25">
      <c r="A29037">
        <v>30070</v>
      </c>
      <c r="B29037" s="2">
        <v>3.8465859999999998</v>
      </c>
      <c r="C29037" s="3">
        <v>351</v>
      </c>
      <c r="D29037" s="4">
        <v>12060</v>
      </c>
      <c r="E29037" t="s">
        <v>6378</v>
      </c>
      <c r="F29037" s="4" t="s">
        <v>6363</v>
      </c>
      <c r="G29037" s="5">
        <v>239</v>
      </c>
      <c r="H29037" s="6">
        <v>7.4999999999999997E-2</v>
      </c>
      <c r="I29037" s="7">
        <v>38.75</v>
      </c>
    </row>
    <row r="29038" spans="1:12" x14ac:dyDescent="0.25">
      <c r="A29038">
        <v>47120</v>
      </c>
      <c r="B29038" s="2">
        <v>3.8463799999999999</v>
      </c>
      <c r="C29038" s="3">
        <v>1024</v>
      </c>
      <c r="D29038" s="4">
        <v>31140</v>
      </c>
      <c r="E29038" t="s">
        <v>3679</v>
      </c>
      <c r="F29038" s="4" t="s">
        <v>8800</v>
      </c>
      <c r="G29038" s="5">
        <v>617</v>
      </c>
      <c r="H29038" s="6">
        <v>8.0906099999999995E-2</v>
      </c>
      <c r="I29038" s="7">
        <v>37.722999999999999</v>
      </c>
    </row>
    <row r="29039" spans="1:12" x14ac:dyDescent="0.25">
      <c r="A29039">
        <v>97390</v>
      </c>
      <c r="B29039" s="2">
        <v>3.8461120000000002</v>
      </c>
      <c r="C29039" s="3">
        <v>593</v>
      </c>
      <c r="D29039" s="4">
        <v>35440</v>
      </c>
      <c r="E29039" t="s">
        <v>16239</v>
      </c>
      <c r="F29039" s="4" t="s">
        <v>16170</v>
      </c>
      <c r="G29039" s="5">
        <v>497</v>
      </c>
      <c r="H29039" s="6">
        <v>9.2369499999999993E-2</v>
      </c>
      <c r="I29039" s="7">
        <v>35.725999999999999</v>
      </c>
      <c r="J29039" s="2">
        <v>57</v>
      </c>
      <c r="K29039">
        <v>1</v>
      </c>
    </row>
    <row r="29040" spans="1:12" x14ac:dyDescent="0.25">
      <c r="A29040">
        <v>25621</v>
      </c>
      <c r="B29040" s="2">
        <v>3.8456359999999998</v>
      </c>
      <c r="C29040" s="3">
        <v>2089</v>
      </c>
      <c r="E29040" t="s">
        <v>4025</v>
      </c>
      <c r="F29040" s="4" t="s">
        <v>5144</v>
      </c>
      <c r="G29040" s="5">
        <v>1491</v>
      </c>
      <c r="H29040" s="6">
        <v>8.5848400000000005E-2</v>
      </c>
      <c r="I29040" s="7">
        <v>36.848999999999997</v>
      </c>
    </row>
    <row r="29041" spans="1:11" x14ac:dyDescent="0.25">
      <c r="A29041">
        <v>39846</v>
      </c>
      <c r="B29041" s="2">
        <v>3.8450120000000001</v>
      </c>
      <c r="C29041" s="3">
        <v>1728</v>
      </c>
      <c r="E29041" t="s">
        <v>1752</v>
      </c>
      <c r="F29041" s="4" t="s">
        <v>6363</v>
      </c>
      <c r="G29041" s="5">
        <v>1115</v>
      </c>
      <c r="H29041" s="6">
        <v>0.14977579999999999</v>
      </c>
      <c r="I29041" s="7">
        <v>25.798999999999999</v>
      </c>
    </row>
    <row r="29042" spans="1:11" x14ac:dyDescent="0.25">
      <c r="A29042">
        <v>87941</v>
      </c>
      <c r="B29042" s="2">
        <v>3.8446289999999999</v>
      </c>
      <c r="C29042" s="3">
        <v>1059</v>
      </c>
      <c r="D29042" s="4">
        <v>29740</v>
      </c>
      <c r="E29042" t="s">
        <v>281</v>
      </c>
      <c r="F29042" s="4" t="s">
        <v>15124</v>
      </c>
      <c r="G29042" s="5">
        <v>481</v>
      </c>
      <c r="H29042" s="6">
        <v>0.1721992</v>
      </c>
      <c r="I29042" s="7">
        <v>21.922999999999998</v>
      </c>
    </row>
    <row r="29043" spans="1:11" x14ac:dyDescent="0.25">
      <c r="A29043">
        <v>97621</v>
      </c>
      <c r="B29043" s="2">
        <v>3.8444639999999999</v>
      </c>
      <c r="C29043" s="3">
        <v>261</v>
      </c>
      <c r="D29043" s="4">
        <v>28900</v>
      </c>
      <c r="E29043" t="s">
        <v>15319</v>
      </c>
      <c r="F29043" s="4" t="s">
        <v>16170</v>
      </c>
      <c r="G29043" s="5">
        <v>214</v>
      </c>
      <c r="H29043" s="6">
        <v>8.8785000000000003E-2</v>
      </c>
      <c r="I29043" s="7">
        <v>36.335999999999999</v>
      </c>
    </row>
    <row r="29044" spans="1:11" x14ac:dyDescent="0.25">
      <c r="A29044">
        <v>28351</v>
      </c>
      <c r="B29044" s="2">
        <v>3.8437359999999998</v>
      </c>
      <c r="C29044" s="3">
        <v>4151</v>
      </c>
      <c r="D29044" s="4">
        <v>29900</v>
      </c>
      <c r="E29044" t="s">
        <v>5920</v>
      </c>
      <c r="F29044" s="4" t="s">
        <v>5642</v>
      </c>
      <c r="G29044" s="5">
        <v>2832</v>
      </c>
      <c r="H29044" s="6">
        <v>0.1355932</v>
      </c>
      <c r="I29044" s="7">
        <v>28.239000000000001</v>
      </c>
      <c r="J29044" s="2">
        <v>54.5</v>
      </c>
      <c r="K29044">
        <v>2</v>
      </c>
    </row>
    <row r="29045" spans="1:11" x14ac:dyDescent="0.25">
      <c r="A29045">
        <v>43330</v>
      </c>
      <c r="B29045" s="2">
        <v>3.8430399999999998</v>
      </c>
      <c r="C29045" s="3">
        <v>105</v>
      </c>
      <c r="E29045" t="s">
        <v>8352</v>
      </c>
      <c r="F29045" s="4" t="s">
        <v>8295</v>
      </c>
      <c r="G29045" s="5">
        <v>81</v>
      </c>
      <c r="H29045" s="6">
        <v>4.9382700000000002E-2</v>
      </c>
      <c r="I29045" s="7">
        <v>43.125</v>
      </c>
    </row>
    <row r="29046" spans="1:11" x14ac:dyDescent="0.25">
      <c r="A29046">
        <v>30555</v>
      </c>
      <c r="B29046" s="2">
        <v>3.842654</v>
      </c>
      <c r="C29046" s="3">
        <v>2267</v>
      </c>
      <c r="E29046" t="s">
        <v>6487</v>
      </c>
      <c r="F29046" s="4" t="s">
        <v>6363</v>
      </c>
      <c r="G29046" s="5">
        <v>1529</v>
      </c>
      <c r="H29046" s="6">
        <v>9.9411399999999997E-2</v>
      </c>
      <c r="I29046" s="7">
        <v>34.478999999999999</v>
      </c>
    </row>
    <row r="29047" spans="1:11" x14ac:dyDescent="0.25">
      <c r="A29047">
        <v>81041</v>
      </c>
      <c r="B29047" s="2">
        <v>3.8421880000000002</v>
      </c>
      <c r="C29047" s="3">
        <v>777</v>
      </c>
      <c r="E29047" t="s">
        <v>10606</v>
      </c>
      <c r="F29047" s="4" t="s">
        <v>14477</v>
      </c>
      <c r="G29047" s="5">
        <v>414</v>
      </c>
      <c r="H29047" s="6">
        <v>0.1036145</v>
      </c>
      <c r="I29047" s="7">
        <v>33.75</v>
      </c>
    </row>
    <row r="29048" spans="1:11" x14ac:dyDescent="0.25">
      <c r="A29048">
        <v>33311</v>
      </c>
      <c r="B29048" s="2">
        <v>3.8320479999999999</v>
      </c>
      <c r="C29048" s="3">
        <v>65688</v>
      </c>
      <c r="D29048" s="4">
        <v>33100</v>
      </c>
      <c r="E29048" t="s">
        <v>6877</v>
      </c>
      <c r="F29048" s="4" t="s">
        <v>6689</v>
      </c>
      <c r="G29048" s="5">
        <v>41951</v>
      </c>
      <c r="H29048" s="6">
        <v>0.10795929999999999</v>
      </c>
      <c r="I29048" s="7">
        <v>32.994</v>
      </c>
      <c r="J29048" s="2">
        <v>32.5</v>
      </c>
      <c r="K29048">
        <v>4</v>
      </c>
    </row>
    <row r="29049" spans="1:11" x14ac:dyDescent="0.25">
      <c r="A29049">
        <v>46241</v>
      </c>
      <c r="B29049" s="2">
        <v>3.8173349999999999</v>
      </c>
      <c r="C29049" s="3">
        <v>31125</v>
      </c>
      <c r="D29049" s="4">
        <v>26900</v>
      </c>
      <c r="E29049" t="s">
        <v>8839</v>
      </c>
      <c r="F29049" s="4" t="s">
        <v>8800</v>
      </c>
      <c r="G29049" s="5">
        <v>19531</v>
      </c>
      <c r="H29049" s="6">
        <v>7.3776400000000006E-2</v>
      </c>
      <c r="I29049" s="7">
        <v>38.9</v>
      </c>
      <c r="J29049" s="2">
        <v>48</v>
      </c>
      <c r="K29049">
        <v>7</v>
      </c>
    </row>
    <row r="29050" spans="1:11" x14ac:dyDescent="0.25">
      <c r="A29050">
        <v>71079</v>
      </c>
      <c r="B29050" s="2">
        <v>3.812621</v>
      </c>
      <c r="C29050" s="3">
        <v>446</v>
      </c>
      <c r="E29050" t="s">
        <v>5705</v>
      </c>
      <c r="F29050" s="4" t="s">
        <v>12927</v>
      </c>
      <c r="G29050" s="5">
        <v>168</v>
      </c>
      <c r="H29050" s="6">
        <v>0</v>
      </c>
      <c r="I29050" s="7">
        <v>51.6</v>
      </c>
    </row>
    <row r="29051" spans="1:11" x14ac:dyDescent="0.25">
      <c r="A29051">
        <v>77547</v>
      </c>
      <c r="B29051" s="2">
        <v>3.811178</v>
      </c>
      <c r="C29051" s="3">
        <v>9956</v>
      </c>
      <c r="D29051" s="4">
        <v>26420</v>
      </c>
      <c r="E29051" t="s">
        <v>14081</v>
      </c>
      <c r="F29051" s="4" t="s">
        <v>13752</v>
      </c>
      <c r="G29051" s="5">
        <v>5861</v>
      </c>
      <c r="H29051" s="6">
        <v>5.5792500000000002E-2</v>
      </c>
      <c r="I29051" s="7">
        <v>41.945999999999998</v>
      </c>
      <c r="J29051" s="2">
        <v>59</v>
      </c>
      <c r="K29051">
        <v>1</v>
      </c>
    </row>
    <row r="29052" spans="1:11" x14ac:dyDescent="0.25">
      <c r="A29052">
        <v>88256</v>
      </c>
      <c r="B29052" s="2">
        <v>3.8094619999999999</v>
      </c>
      <c r="C29052" s="3">
        <v>2071</v>
      </c>
      <c r="D29052" s="4">
        <v>16100</v>
      </c>
      <c r="E29052" t="s">
        <v>13943</v>
      </c>
      <c r="F29052" s="4" t="s">
        <v>15124</v>
      </c>
      <c r="G29052" s="5">
        <v>1307</v>
      </c>
      <c r="H29052" s="6">
        <v>5.8868499999999997E-2</v>
      </c>
      <c r="I29052" s="7">
        <v>41.405999999999999</v>
      </c>
    </row>
    <row r="29053" spans="1:11" x14ac:dyDescent="0.25">
      <c r="A29053">
        <v>75980</v>
      </c>
      <c r="B29053" s="2">
        <v>3.808627</v>
      </c>
      <c r="C29053" s="3">
        <v>2881</v>
      </c>
      <c r="D29053" s="4">
        <v>31260</v>
      </c>
      <c r="E29053" t="s">
        <v>13886</v>
      </c>
      <c r="F29053" s="4" t="s">
        <v>13752</v>
      </c>
      <c r="G29053" s="5">
        <v>2176</v>
      </c>
      <c r="H29053" s="6">
        <v>4.96324E-2</v>
      </c>
      <c r="I29053" s="7">
        <v>43</v>
      </c>
      <c r="J29053" s="2">
        <v>32</v>
      </c>
      <c r="K29053">
        <v>1</v>
      </c>
    </row>
    <row r="29054" spans="1:11" x14ac:dyDescent="0.25">
      <c r="A29054">
        <v>63829</v>
      </c>
      <c r="B29054" s="2">
        <v>3.807928</v>
      </c>
      <c r="C29054" s="3">
        <v>1000</v>
      </c>
      <c r="D29054" s="4">
        <v>28380</v>
      </c>
      <c r="E29054" t="s">
        <v>11434</v>
      </c>
      <c r="F29054" s="4" t="s">
        <v>12102</v>
      </c>
      <c r="G29054" s="5">
        <v>739</v>
      </c>
      <c r="H29054" s="6">
        <v>7.9837599999999995E-2</v>
      </c>
      <c r="I29054" s="7">
        <v>37.777999999999999</v>
      </c>
    </row>
    <row r="29055" spans="1:11" x14ac:dyDescent="0.25">
      <c r="A29055">
        <v>16674</v>
      </c>
      <c r="B29055" s="2">
        <v>3.8076460000000001</v>
      </c>
      <c r="C29055" s="3">
        <v>728</v>
      </c>
      <c r="D29055" s="4">
        <v>26500</v>
      </c>
      <c r="E29055" t="s">
        <v>3560</v>
      </c>
      <c r="F29055" s="4" t="s">
        <v>3003</v>
      </c>
      <c r="G29055" s="5">
        <v>444</v>
      </c>
      <c r="H29055" s="6">
        <v>7.6576599999999995E-2</v>
      </c>
      <c r="I29055" s="7">
        <v>38.332999999999998</v>
      </c>
    </row>
    <row r="29056" spans="1:11" x14ac:dyDescent="0.25">
      <c r="A29056">
        <v>92368</v>
      </c>
      <c r="B29056" s="2">
        <v>3.8073730000000001</v>
      </c>
      <c r="C29056" s="3">
        <v>1064</v>
      </c>
      <c r="D29056" s="4">
        <v>40140</v>
      </c>
      <c r="E29056" t="s">
        <v>15548</v>
      </c>
      <c r="F29056" s="4" t="s">
        <v>15368</v>
      </c>
      <c r="G29056" s="5">
        <v>699</v>
      </c>
      <c r="H29056" s="6">
        <v>8.8571399999999995E-2</v>
      </c>
      <c r="I29056" s="7">
        <v>36.25</v>
      </c>
    </row>
    <row r="29057" spans="1:11" x14ac:dyDescent="0.25">
      <c r="A29057">
        <v>33605</v>
      </c>
      <c r="B29057" s="2">
        <v>3.80437</v>
      </c>
      <c r="C29057" s="3">
        <v>17725</v>
      </c>
      <c r="D29057" s="4">
        <v>45300</v>
      </c>
      <c r="E29057" t="s">
        <v>6919</v>
      </c>
      <c r="F29057" s="4" t="s">
        <v>6689</v>
      </c>
      <c r="G29057" s="5">
        <v>11852</v>
      </c>
      <c r="H29057" s="6">
        <v>0.13381709999999999</v>
      </c>
      <c r="I29057" s="7">
        <v>28.428000000000001</v>
      </c>
      <c r="J29057" s="2">
        <v>47.2</v>
      </c>
      <c r="K29057">
        <v>5</v>
      </c>
    </row>
    <row r="29058" spans="1:11" x14ac:dyDescent="0.25">
      <c r="A29058">
        <v>41179</v>
      </c>
      <c r="B29058" s="2">
        <v>3.8002940000000001</v>
      </c>
      <c r="C29058" s="3">
        <v>7531</v>
      </c>
      <c r="E29058" t="s">
        <v>8032</v>
      </c>
      <c r="F29058" s="4" t="s">
        <v>7883</v>
      </c>
      <c r="G29058" s="5">
        <v>5182</v>
      </c>
      <c r="H29058" s="6">
        <v>0.1138557</v>
      </c>
      <c r="I29058" s="7">
        <v>31.875</v>
      </c>
      <c r="J29058" s="2">
        <v>8</v>
      </c>
      <c r="K29058">
        <v>1</v>
      </c>
    </row>
    <row r="29059" spans="1:11" x14ac:dyDescent="0.25">
      <c r="A29059">
        <v>40486</v>
      </c>
      <c r="B29059" s="2">
        <v>3.7987069999999998</v>
      </c>
      <c r="C29059" s="3">
        <v>2788</v>
      </c>
      <c r="E29059" t="s">
        <v>5847</v>
      </c>
      <c r="F29059" s="4" t="s">
        <v>7883</v>
      </c>
      <c r="G29059" s="5">
        <v>1447</v>
      </c>
      <c r="H29059" s="6">
        <v>0.10082869999999999</v>
      </c>
      <c r="I29059" s="7">
        <v>34.122999999999998</v>
      </c>
    </row>
    <row r="29060" spans="1:11" x14ac:dyDescent="0.25">
      <c r="A29060">
        <v>47427</v>
      </c>
      <c r="B29060" s="2">
        <v>3.7981600000000002</v>
      </c>
      <c r="C29060" s="3">
        <v>1281</v>
      </c>
      <c r="D29060" s="4">
        <v>14020</v>
      </c>
      <c r="E29060" t="s">
        <v>5412</v>
      </c>
      <c r="F29060" s="4" t="s">
        <v>8800</v>
      </c>
      <c r="G29060" s="5">
        <v>837</v>
      </c>
      <c r="H29060" s="6">
        <v>6.2052499999999997E-2</v>
      </c>
      <c r="I29060" s="7">
        <v>40.813000000000002</v>
      </c>
    </row>
    <row r="29061" spans="1:11" x14ac:dyDescent="0.25">
      <c r="A29061">
        <v>38069</v>
      </c>
      <c r="B29061" s="2">
        <v>3.7975880000000002</v>
      </c>
      <c r="C29061" s="3">
        <v>2494</v>
      </c>
      <c r="E29061" t="s">
        <v>7538</v>
      </c>
      <c r="F29061" s="4" t="s">
        <v>7348</v>
      </c>
      <c r="G29061" s="5">
        <v>1547</v>
      </c>
      <c r="H29061" s="6">
        <v>6.07235E-2</v>
      </c>
      <c r="I29061" s="7">
        <v>41.042000000000002</v>
      </c>
    </row>
    <row r="29062" spans="1:11" x14ac:dyDescent="0.25">
      <c r="A29062">
        <v>73117</v>
      </c>
      <c r="B29062" s="2">
        <v>3.796408</v>
      </c>
      <c r="C29062" s="3">
        <v>5291</v>
      </c>
      <c r="D29062" s="4">
        <v>36420</v>
      </c>
      <c r="E29062" t="s">
        <v>13492</v>
      </c>
      <c r="F29062" s="4" t="s">
        <v>13462</v>
      </c>
      <c r="G29062" s="5">
        <v>3375</v>
      </c>
      <c r="H29062" s="6">
        <v>0.14069909999999999</v>
      </c>
      <c r="I29062" s="7">
        <v>27.212</v>
      </c>
      <c r="J29062" s="2">
        <v>31</v>
      </c>
      <c r="K29062">
        <v>1</v>
      </c>
    </row>
    <row r="29063" spans="1:11" x14ac:dyDescent="0.25">
      <c r="A29063">
        <v>59311</v>
      </c>
      <c r="B29063" s="2">
        <v>3.7955649999999999</v>
      </c>
      <c r="C29063" s="3">
        <v>172</v>
      </c>
      <c r="E29063" t="s">
        <v>11350</v>
      </c>
      <c r="F29063" s="4" t="s">
        <v>11278</v>
      </c>
      <c r="G29063" s="5">
        <v>135</v>
      </c>
      <c r="H29063" s="6">
        <v>6.6666699999999995E-2</v>
      </c>
      <c r="I29063" s="7">
        <v>40</v>
      </c>
      <c r="J29063" s="2">
        <v>40</v>
      </c>
      <c r="K29063">
        <v>1</v>
      </c>
    </row>
    <row r="29064" spans="1:11" x14ac:dyDescent="0.25">
      <c r="A29064">
        <v>75668</v>
      </c>
      <c r="B29064" s="2">
        <v>3.7952569999999999</v>
      </c>
      <c r="C29064" s="3">
        <v>1827</v>
      </c>
      <c r="E29064" t="s">
        <v>13840</v>
      </c>
      <c r="F29064" s="4" t="s">
        <v>13752</v>
      </c>
      <c r="G29064" s="5">
        <v>1151</v>
      </c>
      <c r="H29064" s="6">
        <v>9.5569100000000004E-2</v>
      </c>
      <c r="I29064" s="7">
        <v>35</v>
      </c>
    </row>
    <row r="29065" spans="1:11" x14ac:dyDescent="0.25">
      <c r="A29065">
        <v>63531</v>
      </c>
      <c r="B29065" s="2">
        <v>3.794924</v>
      </c>
      <c r="C29065" s="3">
        <v>363</v>
      </c>
      <c r="E29065" t="s">
        <v>12157</v>
      </c>
      <c r="F29065" s="4" t="s">
        <v>12102</v>
      </c>
      <c r="G29065" s="5">
        <v>237</v>
      </c>
      <c r="H29065" s="6">
        <v>2.1097000000000001E-2</v>
      </c>
      <c r="I29065" s="7">
        <v>47.868000000000002</v>
      </c>
    </row>
    <row r="29066" spans="1:11" x14ac:dyDescent="0.25">
      <c r="A29066">
        <v>31068</v>
      </c>
      <c r="B29066" s="2">
        <v>3.793914</v>
      </c>
      <c r="C29066" s="3">
        <v>5270</v>
      </c>
      <c r="E29066" t="s">
        <v>6579</v>
      </c>
      <c r="F29066" s="4" t="s">
        <v>6363</v>
      </c>
      <c r="G29066" s="5">
        <v>3977</v>
      </c>
      <c r="H29066" s="6">
        <v>7.7928600000000001E-2</v>
      </c>
      <c r="I29066" s="7">
        <v>38.036000000000001</v>
      </c>
      <c r="J29066" s="2">
        <v>44</v>
      </c>
      <c r="K29066">
        <v>1</v>
      </c>
    </row>
    <row r="29067" spans="1:11" x14ac:dyDescent="0.25">
      <c r="A29067">
        <v>16212</v>
      </c>
      <c r="B29067" s="2">
        <v>3.7929089999999999</v>
      </c>
      <c r="C29067" s="3">
        <v>273</v>
      </c>
      <c r="D29067" s="4">
        <v>38300</v>
      </c>
      <c r="E29067" t="s">
        <v>3440</v>
      </c>
      <c r="F29067" s="4" t="s">
        <v>3003</v>
      </c>
      <c r="G29067" s="5">
        <v>217</v>
      </c>
      <c r="H29067" s="6">
        <v>4.5871599999999998E-2</v>
      </c>
      <c r="I29067" s="7">
        <v>43.570999999999998</v>
      </c>
    </row>
    <row r="29068" spans="1:11" x14ac:dyDescent="0.25">
      <c r="A29068">
        <v>52312</v>
      </c>
      <c r="B29068" s="2">
        <v>3.7928329999999999</v>
      </c>
      <c r="C29068" s="3">
        <v>155</v>
      </c>
      <c r="D29068" s="4">
        <v>16300</v>
      </c>
      <c r="E29068" t="s">
        <v>9378</v>
      </c>
      <c r="F29068" s="4" t="s">
        <v>9593</v>
      </c>
      <c r="G29068" s="5">
        <v>101</v>
      </c>
      <c r="H29068" s="6">
        <v>8.8235300000000003E-2</v>
      </c>
      <c r="I29068" s="7">
        <v>36.25</v>
      </c>
    </row>
    <row r="29069" spans="1:11" x14ac:dyDescent="0.25">
      <c r="A29069">
        <v>62087</v>
      </c>
      <c r="B29069" s="2">
        <v>3.7924660000000001</v>
      </c>
      <c r="C29069" s="3">
        <v>2293</v>
      </c>
      <c r="D29069" s="4">
        <v>41180</v>
      </c>
      <c r="E29069" t="s">
        <v>11879</v>
      </c>
      <c r="F29069" s="4" t="s">
        <v>11490</v>
      </c>
      <c r="G29069" s="5">
        <v>1430</v>
      </c>
      <c r="H29069" s="6">
        <v>6.5688300000000005E-2</v>
      </c>
      <c r="I29069" s="7">
        <v>40.131999999999998</v>
      </c>
    </row>
    <row r="29070" spans="1:11" x14ac:dyDescent="0.25">
      <c r="A29070">
        <v>70436</v>
      </c>
      <c r="B29070" s="2">
        <v>3.792014</v>
      </c>
      <c r="C29070" s="3">
        <v>504</v>
      </c>
      <c r="D29070" s="4">
        <v>25220</v>
      </c>
      <c r="E29070" t="s">
        <v>12985</v>
      </c>
      <c r="F29070" s="4" t="s">
        <v>12927</v>
      </c>
      <c r="G29070" s="5">
        <v>456</v>
      </c>
      <c r="H29070" s="6">
        <v>7.87746E-2</v>
      </c>
      <c r="I29070" s="7">
        <v>37.865000000000002</v>
      </c>
    </row>
    <row r="29071" spans="1:11" x14ac:dyDescent="0.25">
      <c r="A29071">
        <v>25109</v>
      </c>
      <c r="B29071" s="2">
        <v>3.7918229999999999</v>
      </c>
      <c r="C29071" s="3">
        <v>446</v>
      </c>
      <c r="D29071" s="4">
        <v>26580</v>
      </c>
      <c r="E29071" t="s">
        <v>5264</v>
      </c>
      <c r="F29071" s="4" t="s">
        <v>5144</v>
      </c>
      <c r="G29071" s="5">
        <v>342</v>
      </c>
      <c r="H29071" s="6">
        <v>0</v>
      </c>
      <c r="I29071" s="7">
        <v>51.476999999999997</v>
      </c>
    </row>
    <row r="29072" spans="1:11" x14ac:dyDescent="0.25">
      <c r="A29072">
        <v>29611</v>
      </c>
      <c r="B29072" s="2">
        <v>3.7873230000000002</v>
      </c>
      <c r="C29072" s="3">
        <v>28224</v>
      </c>
      <c r="D29072" s="4">
        <v>24860</v>
      </c>
      <c r="E29072" t="s">
        <v>481</v>
      </c>
      <c r="F29072" s="4" t="s">
        <v>6130</v>
      </c>
      <c r="G29072" s="5">
        <v>18458</v>
      </c>
      <c r="H29072" s="6">
        <v>0.1159931</v>
      </c>
      <c r="I29072" s="7">
        <v>31.41</v>
      </c>
      <c r="J29072" s="2">
        <v>45.75</v>
      </c>
      <c r="K29072">
        <v>4</v>
      </c>
    </row>
    <row r="29073" spans="1:12" x14ac:dyDescent="0.25">
      <c r="A29073">
        <v>83218</v>
      </c>
      <c r="B29073" s="2">
        <v>3.782861</v>
      </c>
      <c r="C29073" s="3">
        <v>338</v>
      </c>
      <c r="D29073" s="4">
        <v>13940</v>
      </c>
      <c r="E29073" t="s">
        <v>14644</v>
      </c>
      <c r="F29073" s="4" t="s">
        <v>14725</v>
      </c>
      <c r="G29073" s="5">
        <v>192</v>
      </c>
      <c r="H29073" s="6">
        <v>9.375E-2</v>
      </c>
      <c r="I29073" s="7">
        <v>35.25</v>
      </c>
    </row>
    <row r="29074" spans="1:12" x14ac:dyDescent="0.25">
      <c r="A29074">
        <v>23828</v>
      </c>
      <c r="B29074" s="2">
        <v>3.7827600000000001</v>
      </c>
      <c r="C29074" s="3">
        <v>405</v>
      </c>
      <c r="E29074" t="s">
        <v>1524</v>
      </c>
      <c r="F29074" s="4" t="s">
        <v>4335</v>
      </c>
      <c r="G29074" s="5">
        <v>231</v>
      </c>
      <c r="H29074" s="6">
        <v>4.3290000000000002E-2</v>
      </c>
      <c r="I29074" s="7">
        <v>43.957999999999998</v>
      </c>
    </row>
    <row r="29075" spans="1:12" x14ac:dyDescent="0.25">
      <c r="A29075">
        <v>38940</v>
      </c>
      <c r="B29075" s="2">
        <v>3.7823560000000001</v>
      </c>
      <c r="C29075" s="3">
        <v>1860</v>
      </c>
      <c r="D29075" s="4">
        <v>24980</v>
      </c>
      <c r="E29075" t="s">
        <v>7724</v>
      </c>
      <c r="F29075" s="4" t="s">
        <v>7633</v>
      </c>
      <c r="G29075" s="5">
        <v>1458</v>
      </c>
      <c r="H29075" s="6">
        <v>2.2618200000000001E-2</v>
      </c>
      <c r="I29075" s="7">
        <v>47.529000000000003</v>
      </c>
    </row>
    <row r="29076" spans="1:12" x14ac:dyDescent="0.25">
      <c r="A29076">
        <v>47577</v>
      </c>
      <c r="B29076" s="2">
        <v>3.781822</v>
      </c>
      <c r="C29076" s="3">
        <v>927</v>
      </c>
      <c r="E29076" t="s">
        <v>9034</v>
      </c>
      <c r="F29076" s="4" t="s">
        <v>8800</v>
      </c>
      <c r="G29076" s="5">
        <v>769</v>
      </c>
      <c r="H29076" s="6">
        <v>0.10129870000000001</v>
      </c>
      <c r="I29076" s="7">
        <v>33.929000000000002</v>
      </c>
    </row>
    <row r="29077" spans="1:12" x14ac:dyDescent="0.25">
      <c r="A29077">
        <v>25085</v>
      </c>
      <c r="B29077" s="2">
        <v>3.7814839999999998</v>
      </c>
      <c r="C29077" s="3">
        <v>897</v>
      </c>
      <c r="D29077" s="4">
        <v>13220</v>
      </c>
      <c r="E29077" t="s">
        <v>5258</v>
      </c>
      <c r="F29077" s="4" t="s">
        <v>5144</v>
      </c>
      <c r="G29077" s="5">
        <v>638</v>
      </c>
      <c r="H29077" s="6">
        <v>9.5611299999999996E-2</v>
      </c>
      <c r="I29077" s="7">
        <v>34.896000000000001</v>
      </c>
    </row>
    <row r="29078" spans="1:12" x14ac:dyDescent="0.25">
      <c r="A29078">
        <v>21052</v>
      </c>
      <c r="B29078" s="2">
        <v>3.7812929999999998</v>
      </c>
      <c r="C29078" s="3">
        <v>279</v>
      </c>
      <c r="D29078" s="4">
        <v>12580</v>
      </c>
      <c r="E29078" t="s">
        <v>4475</v>
      </c>
      <c r="F29078" s="4" t="s">
        <v>4361</v>
      </c>
      <c r="G29078" s="5">
        <v>155</v>
      </c>
      <c r="H29078" s="6">
        <v>3.2258099999999998E-2</v>
      </c>
      <c r="I29078" s="7">
        <v>45.832999999999998</v>
      </c>
      <c r="J29078" s="2">
        <v>52</v>
      </c>
      <c r="K29078">
        <v>1</v>
      </c>
    </row>
    <row r="29079" spans="1:12" x14ac:dyDescent="0.25">
      <c r="A29079">
        <v>8609</v>
      </c>
      <c r="B29079" s="2">
        <v>3.7791100000000002</v>
      </c>
      <c r="C29079" s="3">
        <v>14392</v>
      </c>
      <c r="D29079" s="4">
        <v>45940</v>
      </c>
      <c r="E29079" t="s">
        <v>1720</v>
      </c>
      <c r="F29079" s="4" t="s">
        <v>1341</v>
      </c>
      <c r="G29079" s="5">
        <v>8958</v>
      </c>
      <c r="H29079" s="6">
        <v>8.9975399999999997E-2</v>
      </c>
      <c r="I29079" s="7">
        <v>35.856000000000002</v>
      </c>
      <c r="J29079" s="2">
        <v>49.5</v>
      </c>
      <c r="K29079">
        <v>4</v>
      </c>
    </row>
    <row r="29080" spans="1:12" x14ac:dyDescent="0.25">
      <c r="A29080">
        <v>25920</v>
      </c>
      <c r="B29080" s="2">
        <v>3.7769110000000001</v>
      </c>
      <c r="C29080" s="3">
        <v>231</v>
      </c>
      <c r="D29080" s="4">
        <v>13220</v>
      </c>
      <c r="E29080" t="s">
        <v>5445</v>
      </c>
      <c r="F29080" s="4" t="s">
        <v>5144</v>
      </c>
      <c r="G29080" s="5">
        <v>231</v>
      </c>
      <c r="H29080" s="6">
        <v>4.7619000000000002E-2</v>
      </c>
      <c r="I29080" s="7">
        <v>43.173000000000002</v>
      </c>
    </row>
    <row r="29081" spans="1:12" x14ac:dyDescent="0.25">
      <c r="A29081">
        <v>37711</v>
      </c>
      <c r="B29081" s="2">
        <v>3.7760069999999999</v>
      </c>
      <c r="C29081" s="3">
        <v>5071</v>
      </c>
      <c r="D29081" s="4">
        <v>24620</v>
      </c>
      <c r="E29081" t="s">
        <v>7468</v>
      </c>
      <c r="F29081" s="4" t="s">
        <v>7348</v>
      </c>
      <c r="G29081" s="5">
        <v>3545</v>
      </c>
      <c r="H29081" s="6">
        <v>7.7574000000000004E-2</v>
      </c>
      <c r="I29081" s="7">
        <v>37.993000000000002</v>
      </c>
      <c r="J29081" s="2">
        <v>66</v>
      </c>
      <c r="K29081">
        <v>1</v>
      </c>
    </row>
    <row r="29082" spans="1:12" x14ac:dyDescent="0.25">
      <c r="A29082">
        <v>44112</v>
      </c>
      <c r="B29082" s="2">
        <v>3.7715049999999999</v>
      </c>
      <c r="C29082" s="3">
        <v>22193</v>
      </c>
      <c r="D29082" s="4">
        <v>17460</v>
      </c>
      <c r="E29082" t="s">
        <v>2480</v>
      </c>
      <c r="F29082" s="4" t="s">
        <v>8295</v>
      </c>
      <c r="G29082" s="5">
        <v>15260</v>
      </c>
      <c r="H29082" s="6">
        <v>0.11487550000000001</v>
      </c>
      <c r="I29082" s="7">
        <v>31.541</v>
      </c>
      <c r="J29082" s="2">
        <v>49.2</v>
      </c>
      <c r="K29082">
        <v>5</v>
      </c>
    </row>
    <row r="29083" spans="1:12" x14ac:dyDescent="0.25">
      <c r="A29083">
        <v>71971</v>
      </c>
      <c r="B29083" s="2">
        <v>3.7677839999999998</v>
      </c>
      <c r="C29083" s="3">
        <v>437</v>
      </c>
      <c r="E29083" t="s">
        <v>13240</v>
      </c>
      <c r="F29083" s="4" t="s">
        <v>13183</v>
      </c>
      <c r="G29083" s="5">
        <v>286</v>
      </c>
      <c r="H29083" s="6">
        <v>0.1083916</v>
      </c>
      <c r="I29083" s="7">
        <v>32.655999999999999</v>
      </c>
    </row>
    <row r="29084" spans="1:12" x14ac:dyDescent="0.25">
      <c r="A29084">
        <v>42753</v>
      </c>
      <c r="B29084" s="2">
        <v>3.7675969999999999</v>
      </c>
      <c r="C29084" s="3">
        <v>717</v>
      </c>
      <c r="E29084" t="s">
        <v>8290</v>
      </c>
      <c r="F29084" s="4" t="s">
        <v>7883</v>
      </c>
      <c r="G29084" s="5">
        <v>493</v>
      </c>
      <c r="H29084" s="6">
        <v>7.0993899999999999E-2</v>
      </c>
      <c r="I29084" s="7">
        <v>39.091000000000001</v>
      </c>
    </row>
    <row r="29085" spans="1:12" x14ac:dyDescent="0.25">
      <c r="A29085">
        <v>19013</v>
      </c>
      <c r="B29085" s="2">
        <v>3.7624240000000002</v>
      </c>
      <c r="C29085" s="3">
        <v>35589</v>
      </c>
      <c r="D29085" s="4">
        <v>37980</v>
      </c>
      <c r="E29085" t="s">
        <v>28</v>
      </c>
      <c r="F29085" s="4" t="s">
        <v>3003</v>
      </c>
      <c r="G29085" s="5">
        <v>21134</v>
      </c>
      <c r="H29085" s="6">
        <v>9.3120099999999997E-2</v>
      </c>
      <c r="I29085" s="7">
        <v>35.261000000000003</v>
      </c>
      <c r="J29085" s="2">
        <v>44.454500000000003</v>
      </c>
      <c r="K29085">
        <v>11</v>
      </c>
      <c r="L29085" s="2">
        <v>74.3</v>
      </c>
    </row>
    <row r="29086" spans="1:12" x14ac:dyDescent="0.25">
      <c r="A29086">
        <v>98819</v>
      </c>
      <c r="B29086" s="2">
        <v>3.7573310000000002</v>
      </c>
      <c r="C29086" s="3">
        <v>152</v>
      </c>
      <c r="E29086" t="s">
        <v>16501</v>
      </c>
      <c r="F29086" s="4" t="s">
        <v>16344</v>
      </c>
      <c r="G29086" s="5">
        <v>145</v>
      </c>
      <c r="H29086" s="6">
        <v>7.5342500000000007E-2</v>
      </c>
      <c r="I29086" s="7">
        <v>38.332999999999998</v>
      </c>
    </row>
    <row r="29087" spans="1:12" x14ac:dyDescent="0.25">
      <c r="A29087">
        <v>4056</v>
      </c>
      <c r="B29087" s="2">
        <v>3.7572570000000001</v>
      </c>
      <c r="C29087" s="3">
        <v>250</v>
      </c>
      <c r="D29087" s="4">
        <v>38860</v>
      </c>
      <c r="E29087" t="s">
        <v>740</v>
      </c>
      <c r="F29087" s="4" t="s">
        <v>701</v>
      </c>
      <c r="G29087" s="5">
        <v>160</v>
      </c>
      <c r="H29087" s="6">
        <v>0.1118012</v>
      </c>
      <c r="I29087" s="7">
        <v>32.030999999999999</v>
      </c>
    </row>
    <row r="29088" spans="1:12" x14ac:dyDescent="0.25">
      <c r="A29088">
        <v>47924</v>
      </c>
      <c r="B29088" s="2">
        <v>3.7571780000000001</v>
      </c>
      <c r="C29088" s="3">
        <v>179</v>
      </c>
      <c r="D29088" s="4">
        <v>29200</v>
      </c>
      <c r="E29088" t="s">
        <v>9082</v>
      </c>
      <c r="F29088" s="4" t="s">
        <v>8800</v>
      </c>
      <c r="G29088" s="5">
        <v>165</v>
      </c>
      <c r="H29088" s="6">
        <v>0</v>
      </c>
      <c r="I29088" s="7">
        <v>51.345999999999997</v>
      </c>
    </row>
    <row r="29089" spans="1:11" x14ac:dyDescent="0.25">
      <c r="A29089">
        <v>39501</v>
      </c>
      <c r="B29089" s="2">
        <v>3.753981</v>
      </c>
      <c r="C29089" s="3">
        <v>21735</v>
      </c>
      <c r="D29089" s="4">
        <v>25060</v>
      </c>
      <c r="E29089" t="s">
        <v>7820</v>
      </c>
      <c r="F29089" s="4" t="s">
        <v>7633</v>
      </c>
      <c r="G29089" s="5">
        <v>13192</v>
      </c>
      <c r="H29089" s="6">
        <v>0.1230956</v>
      </c>
      <c r="I29089" s="7">
        <v>30.071999999999999</v>
      </c>
      <c r="J29089" s="2">
        <v>65</v>
      </c>
      <c r="K29089">
        <v>3</v>
      </c>
    </row>
    <row r="29090" spans="1:11" x14ac:dyDescent="0.25">
      <c r="A29090">
        <v>44627</v>
      </c>
      <c r="B29090" s="2">
        <v>3.7500179999999999</v>
      </c>
      <c r="C29090" s="3">
        <v>7613</v>
      </c>
      <c r="D29090" s="4">
        <v>49300</v>
      </c>
      <c r="E29090" t="s">
        <v>3679</v>
      </c>
      <c r="F29090" s="4" t="s">
        <v>8295</v>
      </c>
      <c r="G29090" s="5">
        <v>3368</v>
      </c>
      <c r="H29090" s="6">
        <v>4.3349199999999997E-2</v>
      </c>
      <c r="I29090" s="7">
        <v>43.851999999999997</v>
      </c>
    </row>
    <row r="29091" spans="1:11" x14ac:dyDescent="0.25">
      <c r="A29091">
        <v>97499</v>
      </c>
      <c r="B29091" s="2">
        <v>3.7488589999999999</v>
      </c>
      <c r="C29091" s="3">
        <v>1963</v>
      </c>
      <c r="D29091" s="4">
        <v>40700</v>
      </c>
      <c r="E29091" t="s">
        <v>16275</v>
      </c>
      <c r="F29091" s="4" t="s">
        <v>16170</v>
      </c>
      <c r="G29091" s="5">
        <v>1468</v>
      </c>
      <c r="H29091" s="6">
        <v>6.1989099999999998E-2</v>
      </c>
      <c r="I29091" s="7">
        <v>40.625</v>
      </c>
      <c r="J29091" s="2">
        <v>79</v>
      </c>
      <c r="K29091">
        <v>1</v>
      </c>
    </row>
    <row r="29092" spans="1:11" x14ac:dyDescent="0.25">
      <c r="A29092">
        <v>59841</v>
      </c>
      <c r="B29092" s="2">
        <v>3.7484139999999999</v>
      </c>
      <c r="C29092" s="3">
        <v>999</v>
      </c>
      <c r="E29092" t="s">
        <v>11461</v>
      </c>
      <c r="F29092" s="4" t="s">
        <v>11278</v>
      </c>
      <c r="G29092" s="5">
        <v>388</v>
      </c>
      <c r="H29092" s="6">
        <v>8.4832900000000003E-2</v>
      </c>
      <c r="I29092" s="7">
        <v>36.667000000000002</v>
      </c>
    </row>
    <row r="29093" spans="1:11" x14ac:dyDescent="0.25">
      <c r="A29093">
        <v>47866</v>
      </c>
      <c r="B29093" s="2">
        <v>3.7482679999999999</v>
      </c>
      <c r="C29093" s="3">
        <v>388</v>
      </c>
      <c r="D29093" s="4">
        <v>45460</v>
      </c>
      <c r="E29093" t="s">
        <v>9073</v>
      </c>
      <c r="F29093" s="4" t="s">
        <v>8800</v>
      </c>
      <c r="G29093" s="5">
        <v>224</v>
      </c>
      <c r="H29093" s="6">
        <v>6.25E-2</v>
      </c>
      <c r="I29093" s="7">
        <v>40.518999999999998</v>
      </c>
    </row>
    <row r="29094" spans="1:11" x14ac:dyDescent="0.25">
      <c r="A29094">
        <v>61532</v>
      </c>
      <c r="B29094" s="2">
        <v>3.748129</v>
      </c>
      <c r="C29094" s="3">
        <v>518</v>
      </c>
      <c r="E29094" t="s">
        <v>4053</v>
      </c>
      <c r="F29094" s="4" t="s">
        <v>11490</v>
      </c>
      <c r="G29094" s="5">
        <v>363</v>
      </c>
      <c r="H29094" s="6">
        <v>5.5096399999999997E-2</v>
      </c>
      <c r="I29094" s="7">
        <v>41.796999999999997</v>
      </c>
    </row>
    <row r="29095" spans="1:11" x14ac:dyDescent="0.25">
      <c r="A29095">
        <v>23893</v>
      </c>
      <c r="B29095" s="2">
        <v>3.7479789999999999</v>
      </c>
      <c r="C29095" s="3">
        <v>303</v>
      </c>
      <c r="E29095" t="s">
        <v>1839</v>
      </c>
      <c r="F29095" s="4" t="s">
        <v>4335</v>
      </c>
      <c r="G29095" s="5">
        <v>266</v>
      </c>
      <c r="H29095" s="6">
        <v>0.1052632</v>
      </c>
      <c r="I29095" s="7">
        <v>33.125</v>
      </c>
    </row>
    <row r="29096" spans="1:11" x14ac:dyDescent="0.25">
      <c r="A29096">
        <v>75933</v>
      </c>
      <c r="B29096" s="2">
        <v>3.7476989999999999</v>
      </c>
      <c r="C29096" s="3">
        <v>1345</v>
      </c>
      <c r="D29096" s="4">
        <v>13140</v>
      </c>
      <c r="E29096" t="s">
        <v>13871</v>
      </c>
      <c r="F29096" s="4" t="s">
        <v>13752</v>
      </c>
      <c r="G29096" s="5">
        <v>898</v>
      </c>
      <c r="H29096" s="6">
        <v>2.00445E-2</v>
      </c>
      <c r="I29096" s="7">
        <v>47.850999999999999</v>
      </c>
    </row>
    <row r="29097" spans="1:11" x14ac:dyDescent="0.25">
      <c r="A29097">
        <v>45866</v>
      </c>
      <c r="B29097" s="2">
        <v>3.7474449999999999</v>
      </c>
      <c r="C29097" s="3">
        <v>204</v>
      </c>
      <c r="D29097" s="4">
        <v>16380</v>
      </c>
      <c r="E29097" t="s">
        <v>2516</v>
      </c>
      <c r="F29097" s="4" t="s">
        <v>8295</v>
      </c>
      <c r="G29097" s="5">
        <v>160</v>
      </c>
      <c r="H29097" s="6">
        <v>1.24224E-2</v>
      </c>
      <c r="I29097" s="7">
        <v>49.167000000000002</v>
      </c>
    </row>
    <row r="29098" spans="1:11" x14ac:dyDescent="0.25">
      <c r="A29098">
        <v>28586</v>
      </c>
      <c r="B29098" s="2">
        <v>3.7461099999999998</v>
      </c>
      <c r="C29098" s="3">
        <v>7393</v>
      </c>
      <c r="D29098" s="4">
        <v>35100</v>
      </c>
      <c r="E29098" t="s">
        <v>856</v>
      </c>
      <c r="F29098" s="4" t="s">
        <v>5642</v>
      </c>
      <c r="G29098" s="5">
        <v>5423</v>
      </c>
      <c r="H29098" s="6">
        <v>6.9137199999999996E-2</v>
      </c>
      <c r="I29098" s="7">
        <v>39.366</v>
      </c>
      <c r="J29098" s="2">
        <v>59</v>
      </c>
      <c r="K29098">
        <v>2</v>
      </c>
    </row>
    <row r="29099" spans="1:11" x14ac:dyDescent="0.25">
      <c r="A29099">
        <v>62950</v>
      </c>
      <c r="B29099" s="2">
        <v>3.7447699999999999</v>
      </c>
      <c r="C29099" s="3">
        <v>246</v>
      </c>
      <c r="D29099" s="4">
        <v>16060</v>
      </c>
      <c r="E29099" t="s">
        <v>12081</v>
      </c>
      <c r="F29099" s="4" t="s">
        <v>11490</v>
      </c>
      <c r="G29099" s="5">
        <v>174</v>
      </c>
      <c r="H29099" s="6">
        <v>0.1257143</v>
      </c>
      <c r="I29099" s="7">
        <v>29.582999999999998</v>
      </c>
    </row>
    <row r="29100" spans="1:11" x14ac:dyDescent="0.25">
      <c r="A29100">
        <v>33054</v>
      </c>
      <c r="B29100" s="2">
        <v>3.7403849999999998</v>
      </c>
      <c r="C29100" s="3">
        <v>30705</v>
      </c>
      <c r="D29100" s="4">
        <v>33100</v>
      </c>
      <c r="E29100" t="s">
        <v>6871</v>
      </c>
      <c r="F29100" s="4" t="s">
        <v>6689</v>
      </c>
      <c r="G29100" s="5">
        <v>18138</v>
      </c>
      <c r="H29100" s="6">
        <v>0.1139534</v>
      </c>
      <c r="I29100" s="7">
        <v>31.614000000000001</v>
      </c>
      <c r="J29100" s="2">
        <v>53</v>
      </c>
      <c r="K29100">
        <v>3</v>
      </c>
    </row>
    <row r="29101" spans="1:11" x14ac:dyDescent="0.25">
      <c r="A29101">
        <v>76427</v>
      </c>
      <c r="B29101" s="2">
        <v>3.7358980000000002</v>
      </c>
      <c r="C29101" s="3">
        <v>1074</v>
      </c>
      <c r="E29101" t="s">
        <v>13933</v>
      </c>
      <c r="F29101" s="4" t="s">
        <v>13752</v>
      </c>
      <c r="G29101" s="5">
        <v>614</v>
      </c>
      <c r="H29101" s="6">
        <v>8.6319199999999999E-2</v>
      </c>
      <c r="I29101" s="7">
        <v>36.389000000000003</v>
      </c>
    </row>
    <row r="29102" spans="1:11" x14ac:dyDescent="0.25">
      <c r="A29102">
        <v>62356</v>
      </c>
      <c r="B29102" s="2">
        <v>3.7356560000000001</v>
      </c>
      <c r="C29102" s="3">
        <v>527</v>
      </c>
      <c r="E29102" t="s">
        <v>4821</v>
      </c>
      <c r="F29102" s="4" t="s">
        <v>11490</v>
      </c>
      <c r="G29102" s="5">
        <v>402</v>
      </c>
      <c r="H29102" s="6">
        <v>2.7295300000000002E-2</v>
      </c>
      <c r="I29102" s="7">
        <v>46.582999999999998</v>
      </c>
    </row>
    <row r="29103" spans="1:11" x14ac:dyDescent="0.25">
      <c r="A29103">
        <v>38769</v>
      </c>
      <c r="B29103" s="2">
        <v>3.7352210000000001</v>
      </c>
      <c r="C29103" s="3">
        <v>2125</v>
      </c>
      <c r="D29103" s="4">
        <v>17380</v>
      </c>
      <c r="E29103" t="s">
        <v>1927</v>
      </c>
      <c r="F29103" s="4" t="s">
        <v>7633</v>
      </c>
      <c r="G29103" s="5">
        <v>1417</v>
      </c>
      <c r="H29103" s="6">
        <v>0.13479179999999999</v>
      </c>
      <c r="I29103" s="7">
        <v>28</v>
      </c>
    </row>
    <row r="29104" spans="1:11" x14ac:dyDescent="0.25">
      <c r="A29104">
        <v>7108</v>
      </c>
      <c r="B29104" s="2">
        <v>3.731859</v>
      </c>
      <c r="C29104" s="3">
        <v>22229</v>
      </c>
      <c r="D29104" s="4">
        <v>35620</v>
      </c>
      <c r="E29104" t="s">
        <v>1403</v>
      </c>
      <c r="F29104" s="4" t="s">
        <v>1341</v>
      </c>
      <c r="G29104" s="5">
        <v>12633</v>
      </c>
      <c r="H29104" s="6">
        <v>0.1142246</v>
      </c>
      <c r="I29104" s="7">
        <v>31.541</v>
      </c>
      <c r="J29104" s="2">
        <v>45.5</v>
      </c>
      <c r="K29104">
        <v>2</v>
      </c>
    </row>
    <row r="29105" spans="1:12" x14ac:dyDescent="0.25">
      <c r="A29105">
        <v>47884</v>
      </c>
      <c r="B29105" s="2">
        <v>3.7288070000000002</v>
      </c>
      <c r="C29105" s="3">
        <v>149</v>
      </c>
      <c r="D29105" s="4">
        <v>45460</v>
      </c>
      <c r="E29105" t="s">
        <v>9076</v>
      </c>
      <c r="F29105" s="4" t="s">
        <v>8800</v>
      </c>
      <c r="G29105" s="5">
        <v>118</v>
      </c>
      <c r="H29105" s="6">
        <v>3.3898299999999999E-2</v>
      </c>
      <c r="I29105" s="7">
        <v>45.417000000000002</v>
      </c>
    </row>
    <row r="29106" spans="1:12" x14ac:dyDescent="0.25">
      <c r="A29106">
        <v>28627</v>
      </c>
      <c r="B29106" s="2">
        <v>3.7285200000000001</v>
      </c>
      <c r="C29106" s="3">
        <v>1501</v>
      </c>
      <c r="E29106" t="s">
        <v>6039</v>
      </c>
      <c r="F29106" s="4" t="s">
        <v>5642</v>
      </c>
      <c r="G29106" s="5">
        <v>1075</v>
      </c>
      <c r="H29106" s="6">
        <v>8.0854999999999996E-2</v>
      </c>
      <c r="I29106" s="7">
        <v>37.298999999999999</v>
      </c>
      <c r="J29106" s="2">
        <v>42</v>
      </c>
      <c r="K29106">
        <v>1</v>
      </c>
    </row>
    <row r="29107" spans="1:12" x14ac:dyDescent="0.25">
      <c r="A29107">
        <v>53215</v>
      </c>
      <c r="B29107" s="2">
        <v>3.7198739999999999</v>
      </c>
      <c r="C29107" s="3">
        <v>61990</v>
      </c>
      <c r="D29107" s="4">
        <v>33340</v>
      </c>
      <c r="E29107" t="s">
        <v>10098</v>
      </c>
      <c r="F29107" s="4" t="s">
        <v>10031</v>
      </c>
      <c r="G29107" s="5">
        <v>35051</v>
      </c>
      <c r="H29107" s="6">
        <v>9.3860600000000002E-2</v>
      </c>
      <c r="I29107" s="7">
        <v>35.049999999999997</v>
      </c>
      <c r="J29107" s="2">
        <v>41.058799999999998</v>
      </c>
      <c r="K29107">
        <v>17</v>
      </c>
      <c r="L29107" s="2">
        <v>57</v>
      </c>
    </row>
    <row r="29108" spans="1:12" x14ac:dyDescent="0.25">
      <c r="A29108">
        <v>87034</v>
      </c>
      <c r="B29108" s="2">
        <v>3.7111079999999999</v>
      </c>
      <c r="C29108" s="3">
        <v>2395</v>
      </c>
      <c r="D29108" s="4">
        <v>10740</v>
      </c>
      <c r="E29108" t="s">
        <v>15145</v>
      </c>
      <c r="F29108" s="4" t="s">
        <v>15124</v>
      </c>
      <c r="G29108" s="5">
        <v>1575</v>
      </c>
      <c r="H29108" s="6">
        <v>7.5507599999999994E-2</v>
      </c>
      <c r="I29108" s="7">
        <v>38.213999999999999</v>
      </c>
    </row>
    <row r="29109" spans="1:12" x14ac:dyDescent="0.25">
      <c r="A29109">
        <v>63472</v>
      </c>
      <c r="B29109" s="2">
        <v>3.7106460000000001</v>
      </c>
      <c r="C29109" s="3">
        <v>592</v>
      </c>
      <c r="D29109" s="4">
        <v>22800</v>
      </c>
      <c r="E29109" t="s">
        <v>233</v>
      </c>
      <c r="F29109" s="4" t="s">
        <v>12102</v>
      </c>
      <c r="G29109" s="5">
        <v>351</v>
      </c>
      <c r="H29109" s="6">
        <v>7.1022699999999994E-2</v>
      </c>
      <c r="I29109" s="7">
        <v>38.984000000000002</v>
      </c>
      <c r="J29109" s="2">
        <v>66</v>
      </c>
      <c r="K29109">
        <v>1</v>
      </c>
    </row>
    <row r="29110" spans="1:12" x14ac:dyDescent="0.25">
      <c r="A29110">
        <v>29827</v>
      </c>
      <c r="B29110" s="2">
        <v>3.7097799999999999</v>
      </c>
      <c r="C29110" s="3">
        <v>4502</v>
      </c>
      <c r="E29110" t="s">
        <v>1102</v>
      </c>
      <c r="F29110" s="4" t="s">
        <v>6130</v>
      </c>
      <c r="G29110" s="5">
        <v>3267</v>
      </c>
      <c r="H29110" s="6">
        <v>0.1110771</v>
      </c>
      <c r="I29110" s="7">
        <v>32.049999999999997</v>
      </c>
    </row>
    <row r="29111" spans="1:12" x14ac:dyDescent="0.25">
      <c r="A29111">
        <v>95374</v>
      </c>
      <c r="B29111" s="2">
        <v>3.7087439999999998</v>
      </c>
      <c r="C29111" s="3">
        <v>1847</v>
      </c>
      <c r="D29111" s="4">
        <v>32900</v>
      </c>
      <c r="E29111" t="s">
        <v>15873</v>
      </c>
      <c r="F29111" s="4" t="s">
        <v>15368</v>
      </c>
      <c r="G29111" s="5">
        <v>1059</v>
      </c>
      <c r="H29111" s="6">
        <v>5.3824400000000001E-2</v>
      </c>
      <c r="I29111" s="7">
        <v>41.912999999999997</v>
      </c>
    </row>
    <row r="29112" spans="1:12" x14ac:dyDescent="0.25">
      <c r="A29112">
        <v>99791</v>
      </c>
      <c r="B29112" s="2">
        <v>3.7084619999999999</v>
      </c>
      <c r="C29112" s="3">
        <v>218</v>
      </c>
      <c r="E29112" t="s">
        <v>16753</v>
      </c>
      <c r="F29112" s="4" t="s">
        <v>16604</v>
      </c>
      <c r="G29112" s="5">
        <v>119</v>
      </c>
      <c r="H29112" s="6">
        <v>5.0420199999999998E-2</v>
      </c>
      <c r="I29112" s="7">
        <v>42.5</v>
      </c>
    </row>
    <row r="29113" spans="1:12" x14ac:dyDescent="0.25">
      <c r="A29113">
        <v>61720</v>
      </c>
      <c r="B29113" s="2">
        <v>3.7084039999999998</v>
      </c>
      <c r="C29113" s="3">
        <v>179</v>
      </c>
      <c r="D29113" s="4">
        <v>14010</v>
      </c>
      <c r="E29113" t="s">
        <v>11783</v>
      </c>
      <c r="F29113" s="4" t="s">
        <v>11490</v>
      </c>
      <c r="G29113" s="5">
        <v>123</v>
      </c>
      <c r="H29113" s="6">
        <v>3.2258099999999998E-2</v>
      </c>
      <c r="I29113" s="7">
        <v>45.625</v>
      </c>
    </row>
    <row r="29114" spans="1:12" x14ac:dyDescent="0.25">
      <c r="A29114">
        <v>35224</v>
      </c>
      <c r="B29114" s="2">
        <v>3.7074180000000001</v>
      </c>
      <c r="C29114" s="3">
        <v>6060</v>
      </c>
      <c r="D29114" s="4">
        <v>13820</v>
      </c>
      <c r="E29114" t="s">
        <v>1579</v>
      </c>
      <c r="F29114" s="4" t="s">
        <v>7027</v>
      </c>
      <c r="G29114" s="5">
        <v>4002</v>
      </c>
      <c r="H29114" s="6">
        <v>8.0939300000000006E-2</v>
      </c>
      <c r="I29114" s="7">
        <v>37.21</v>
      </c>
      <c r="J29114" s="2">
        <v>49.2</v>
      </c>
      <c r="K29114">
        <v>5</v>
      </c>
    </row>
    <row r="29115" spans="1:12" x14ac:dyDescent="0.25">
      <c r="A29115">
        <v>4451</v>
      </c>
      <c r="B29115" s="2">
        <v>3.7064270000000001</v>
      </c>
      <c r="C29115" s="3">
        <v>165</v>
      </c>
      <c r="D29115" s="4">
        <v>12620</v>
      </c>
      <c r="E29115" t="s">
        <v>836</v>
      </c>
      <c r="F29115" s="4" t="s">
        <v>701</v>
      </c>
      <c r="G29115" s="5">
        <v>138</v>
      </c>
      <c r="H29115" s="6">
        <v>5.7554000000000001E-2</v>
      </c>
      <c r="I29115" s="7">
        <v>41.25</v>
      </c>
    </row>
    <row r="29116" spans="1:12" x14ac:dyDescent="0.25">
      <c r="A29116">
        <v>72209</v>
      </c>
      <c r="B29116" s="2">
        <v>3.7021630000000001</v>
      </c>
      <c r="C29116" s="3">
        <v>31624</v>
      </c>
      <c r="D29116" s="4">
        <v>30780</v>
      </c>
      <c r="E29116" t="s">
        <v>6270</v>
      </c>
      <c r="F29116" s="4" t="s">
        <v>13183</v>
      </c>
      <c r="G29116" s="5">
        <v>17674</v>
      </c>
      <c r="H29116" s="6">
        <v>0.10330979999999999</v>
      </c>
      <c r="I29116" s="7">
        <v>33.343000000000004</v>
      </c>
      <c r="J29116" s="2">
        <v>51</v>
      </c>
      <c r="K29116">
        <v>8</v>
      </c>
    </row>
    <row r="29117" spans="1:12" x14ac:dyDescent="0.25">
      <c r="A29117">
        <v>26280</v>
      </c>
      <c r="B29117" s="2">
        <v>3.697616</v>
      </c>
      <c r="C29117" s="3">
        <v>1896</v>
      </c>
      <c r="D29117" s="4">
        <v>21180</v>
      </c>
      <c r="E29117" t="s">
        <v>3700</v>
      </c>
      <c r="F29117" s="4" t="s">
        <v>5144</v>
      </c>
      <c r="G29117" s="5">
        <v>1322</v>
      </c>
      <c r="H29117" s="6">
        <v>6.4296500000000006E-2</v>
      </c>
      <c r="I29117" s="7">
        <v>40.082999999999998</v>
      </c>
    </row>
    <row r="29118" spans="1:12" x14ac:dyDescent="0.25">
      <c r="A29118">
        <v>48502</v>
      </c>
      <c r="B29118" s="2">
        <v>3.6971470000000002</v>
      </c>
      <c r="C29118" s="3">
        <v>1088</v>
      </c>
      <c r="D29118" s="4">
        <v>22420</v>
      </c>
      <c r="E29118" t="s">
        <v>9211</v>
      </c>
      <c r="F29118" s="4" t="s">
        <v>9106</v>
      </c>
      <c r="G29118" s="5">
        <v>643</v>
      </c>
      <c r="H29118" s="6">
        <v>0.10559010000000001</v>
      </c>
      <c r="I29118" s="7">
        <v>32.917000000000002</v>
      </c>
    </row>
    <row r="29119" spans="1:12" x14ac:dyDescent="0.25">
      <c r="A29119">
        <v>80705</v>
      </c>
      <c r="B29119" s="2">
        <v>3.6968549999999998</v>
      </c>
      <c r="C29119" s="3">
        <v>906</v>
      </c>
      <c r="D29119" s="4">
        <v>22820</v>
      </c>
      <c r="E29119" t="s">
        <v>14529</v>
      </c>
      <c r="F29119" s="4" t="s">
        <v>14477</v>
      </c>
      <c r="G29119" s="5">
        <v>575</v>
      </c>
      <c r="H29119" s="6">
        <v>6.25E-2</v>
      </c>
      <c r="I29119" s="7">
        <v>40.356999999999999</v>
      </c>
    </row>
    <row r="29120" spans="1:12" x14ac:dyDescent="0.25">
      <c r="A29120">
        <v>38720</v>
      </c>
      <c r="B29120" s="2">
        <v>3.696609</v>
      </c>
      <c r="C29120" s="3">
        <v>699</v>
      </c>
      <c r="D29120" s="4">
        <v>17380</v>
      </c>
      <c r="E29120" t="s">
        <v>7669</v>
      </c>
      <c r="F29120" s="4" t="s">
        <v>7633</v>
      </c>
      <c r="G29120" s="5">
        <v>448</v>
      </c>
      <c r="H29120" s="6">
        <v>4.9107100000000001E-2</v>
      </c>
      <c r="I29120" s="7">
        <v>42.67</v>
      </c>
    </row>
    <row r="29121" spans="1:11" x14ac:dyDescent="0.25">
      <c r="A29121">
        <v>37026</v>
      </c>
      <c r="B29121" s="2">
        <v>3.696142</v>
      </c>
      <c r="C29121" s="3">
        <v>2076</v>
      </c>
      <c r="D29121" s="4">
        <v>34980</v>
      </c>
      <c r="E29121" t="s">
        <v>7355</v>
      </c>
      <c r="F29121" s="4" t="s">
        <v>7348</v>
      </c>
      <c r="G29121" s="5">
        <v>1496</v>
      </c>
      <c r="H29121" s="6">
        <v>4.0775400000000003E-2</v>
      </c>
      <c r="I29121" s="7">
        <v>44.085000000000001</v>
      </c>
      <c r="J29121" s="2">
        <v>59</v>
      </c>
      <c r="K29121">
        <v>1</v>
      </c>
    </row>
    <row r="29122" spans="1:11" x14ac:dyDescent="0.25">
      <c r="A29122">
        <v>37657</v>
      </c>
      <c r="B29122" s="2">
        <v>3.6956009999999999</v>
      </c>
      <c r="C29122" s="3">
        <v>961</v>
      </c>
      <c r="D29122" s="4">
        <v>27740</v>
      </c>
      <c r="E29122" t="s">
        <v>7455</v>
      </c>
      <c r="F29122" s="4" t="s">
        <v>7348</v>
      </c>
      <c r="G29122" s="5">
        <v>759</v>
      </c>
      <c r="H29122" s="6">
        <v>6.0526299999999998E-2</v>
      </c>
      <c r="I29122" s="7">
        <v>40.667000000000002</v>
      </c>
    </row>
    <row r="29123" spans="1:11" x14ac:dyDescent="0.25">
      <c r="A29123">
        <v>74837</v>
      </c>
      <c r="B29123" s="2">
        <v>3.695354</v>
      </c>
      <c r="C29123" s="3">
        <v>395</v>
      </c>
      <c r="E29123" t="s">
        <v>1285</v>
      </c>
      <c r="F29123" s="4" t="s">
        <v>13462</v>
      </c>
      <c r="G29123" s="5">
        <v>272</v>
      </c>
      <c r="H29123" s="6">
        <v>8.0882399999999993E-2</v>
      </c>
      <c r="I29123" s="7">
        <v>37.143000000000001</v>
      </c>
    </row>
    <row r="29124" spans="1:11" x14ac:dyDescent="0.25">
      <c r="A29124">
        <v>36343</v>
      </c>
      <c r="B29124" s="2">
        <v>3.6950270000000001</v>
      </c>
      <c r="C29124" s="3">
        <v>1348</v>
      </c>
      <c r="D29124" s="4">
        <v>20020</v>
      </c>
      <c r="E29124" t="s">
        <v>3914</v>
      </c>
      <c r="F29124" s="4" t="s">
        <v>7027</v>
      </c>
      <c r="G29124" s="5">
        <v>1095</v>
      </c>
      <c r="H29124" s="6">
        <v>6.8430699999999997E-2</v>
      </c>
      <c r="I29124" s="7">
        <v>39.286000000000001</v>
      </c>
    </row>
    <row r="29125" spans="1:11" x14ac:dyDescent="0.25">
      <c r="A29125">
        <v>58329</v>
      </c>
      <c r="B29125" s="2">
        <v>3.694337</v>
      </c>
      <c r="C29125" s="3">
        <v>3118</v>
      </c>
      <c r="E29125" t="s">
        <v>11134</v>
      </c>
      <c r="F29125" s="4" t="s">
        <v>11069</v>
      </c>
      <c r="G29125" s="5">
        <v>1777</v>
      </c>
      <c r="H29125" s="6">
        <v>0.14679420000000001</v>
      </c>
      <c r="I29125" s="7">
        <v>25.739000000000001</v>
      </c>
      <c r="J29125" s="2">
        <v>50</v>
      </c>
      <c r="K29125">
        <v>1</v>
      </c>
    </row>
    <row r="29126" spans="1:11" x14ac:dyDescent="0.25">
      <c r="A29126">
        <v>37762</v>
      </c>
      <c r="B29126" s="2">
        <v>3.693378</v>
      </c>
      <c r="C29126" s="3">
        <v>2930</v>
      </c>
      <c r="D29126" s="4">
        <v>28940</v>
      </c>
      <c r="E29126" t="s">
        <v>7488</v>
      </c>
      <c r="F29126" s="4" t="s">
        <v>7348</v>
      </c>
      <c r="G29126" s="5">
        <v>2232</v>
      </c>
      <c r="H29126" s="6">
        <v>9.5430100000000004E-2</v>
      </c>
      <c r="I29126" s="7">
        <v>34.610999999999997</v>
      </c>
      <c r="J29126" s="2">
        <v>68</v>
      </c>
      <c r="K29126">
        <v>1</v>
      </c>
    </row>
    <row r="29127" spans="1:11" x14ac:dyDescent="0.25">
      <c r="A29127">
        <v>14608</v>
      </c>
      <c r="B29127" s="2">
        <v>3.6910470000000002</v>
      </c>
      <c r="C29127" s="3">
        <v>12376</v>
      </c>
      <c r="D29127" s="4">
        <v>40380</v>
      </c>
      <c r="E29127" t="s">
        <v>458</v>
      </c>
      <c r="F29127" s="4" t="s">
        <v>1280</v>
      </c>
      <c r="G29127" s="5">
        <v>7513</v>
      </c>
      <c r="H29127" s="6">
        <v>0.18301609999999999</v>
      </c>
      <c r="I29127" s="7">
        <v>19.472999999999999</v>
      </c>
      <c r="J29127" s="2">
        <v>42.5</v>
      </c>
      <c r="K29127">
        <v>4</v>
      </c>
    </row>
    <row r="29128" spans="1:11" x14ac:dyDescent="0.25">
      <c r="A29128">
        <v>99771</v>
      </c>
      <c r="B29128" s="2">
        <v>3.6892209999999999</v>
      </c>
      <c r="C29128" s="3">
        <v>211</v>
      </c>
      <c r="E29128" t="s">
        <v>16740</v>
      </c>
      <c r="F29128" s="4" t="s">
        <v>16604</v>
      </c>
      <c r="G29128" s="5">
        <v>123</v>
      </c>
      <c r="H29128" s="6">
        <v>5.6910599999999999E-2</v>
      </c>
      <c r="I29128" s="7">
        <v>41.25</v>
      </c>
    </row>
    <row r="29129" spans="1:11" x14ac:dyDescent="0.25">
      <c r="A29129">
        <v>15638</v>
      </c>
      <c r="B29129" s="2">
        <v>3.689111</v>
      </c>
      <c r="C29129" s="3">
        <v>437</v>
      </c>
      <c r="D29129" s="4">
        <v>38300</v>
      </c>
      <c r="E29129" t="s">
        <v>3229</v>
      </c>
      <c r="F29129" s="4" t="s">
        <v>3003</v>
      </c>
      <c r="G29129" s="5">
        <v>335</v>
      </c>
      <c r="H29129" s="6">
        <v>0</v>
      </c>
      <c r="I29129" s="7">
        <v>51.076000000000001</v>
      </c>
    </row>
    <row r="29130" spans="1:11" x14ac:dyDescent="0.25">
      <c r="A29130">
        <v>63663</v>
      </c>
      <c r="B29130" s="2">
        <v>3.6889189999999998</v>
      </c>
      <c r="C29130" s="3">
        <v>657</v>
      </c>
      <c r="E29130" t="s">
        <v>12183</v>
      </c>
      <c r="F29130" s="4" t="s">
        <v>12102</v>
      </c>
      <c r="G29130" s="5">
        <v>458</v>
      </c>
      <c r="H29130" s="6">
        <v>6.3180799999999995E-2</v>
      </c>
      <c r="I29130" s="7">
        <v>40.139000000000003</v>
      </c>
    </row>
    <row r="29131" spans="1:11" x14ac:dyDescent="0.25">
      <c r="A29131">
        <v>85337</v>
      </c>
      <c r="B29131" s="2">
        <v>3.688415</v>
      </c>
      <c r="C29131" s="3">
        <v>2947</v>
      </c>
      <c r="D29131" s="4">
        <v>38060</v>
      </c>
      <c r="E29131" t="s">
        <v>14992</v>
      </c>
      <c r="F29131" s="4" t="s">
        <v>14962</v>
      </c>
      <c r="G29131" s="5">
        <v>1654</v>
      </c>
      <c r="H29131" s="6">
        <v>0.1112455</v>
      </c>
      <c r="I29131" s="7">
        <v>31.832999999999998</v>
      </c>
      <c r="J29131" s="2">
        <v>67</v>
      </c>
      <c r="K29131">
        <v>1</v>
      </c>
    </row>
    <row r="29132" spans="1:11" x14ac:dyDescent="0.25">
      <c r="A29132">
        <v>35745</v>
      </c>
      <c r="B29132" s="2">
        <v>3.6879719999999998</v>
      </c>
      <c r="C29132" s="3">
        <v>219</v>
      </c>
      <c r="D29132" s="4">
        <v>42460</v>
      </c>
      <c r="E29132" t="s">
        <v>7135</v>
      </c>
      <c r="F29132" s="4" t="s">
        <v>7027</v>
      </c>
      <c r="G29132" s="5">
        <v>194</v>
      </c>
      <c r="H29132" s="6">
        <v>8.7179499999999993E-2</v>
      </c>
      <c r="I29132" s="7">
        <v>35.987000000000002</v>
      </c>
    </row>
    <row r="29133" spans="1:11" x14ac:dyDescent="0.25">
      <c r="A29133">
        <v>38332</v>
      </c>
      <c r="B29133" s="2">
        <v>3.6876410000000002</v>
      </c>
      <c r="C29133" s="3">
        <v>1580</v>
      </c>
      <c r="D29133" s="4">
        <v>27180</v>
      </c>
      <c r="E29133" t="s">
        <v>7564</v>
      </c>
      <c r="F29133" s="4" t="s">
        <v>7348</v>
      </c>
      <c r="G29133" s="5">
        <v>1182</v>
      </c>
      <c r="H29133" s="6">
        <v>0.10059170000000001</v>
      </c>
      <c r="I29133" s="7">
        <v>33.661000000000001</v>
      </c>
    </row>
    <row r="29134" spans="1:11" x14ac:dyDescent="0.25">
      <c r="A29134">
        <v>14208</v>
      </c>
      <c r="B29134" s="2">
        <v>3.6858849999999999</v>
      </c>
      <c r="C29134" s="3">
        <v>10918</v>
      </c>
      <c r="D29134" s="4">
        <v>15380</v>
      </c>
      <c r="E29134" t="s">
        <v>2831</v>
      </c>
      <c r="F29134" s="4" t="s">
        <v>1280</v>
      </c>
      <c r="G29134" s="5">
        <v>6157</v>
      </c>
      <c r="H29134" s="6">
        <v>0.13202340000000001</v>
      </c>
      <c r="I29134" s="7">
        <v>28.228999999999999</v>
      </c>
    </row>
    <row r="29135" spans="1:11" x14ac:dyDescent="0.25">
      <c r="A29135">
        <v>43986</v>
      </c>
      <c r="B29135" s="2">
        <v>3.6840830000000002</v>
      </c>
      <c r="C29135" s="3">
        <v>2359</v>
      </c>
      <c r="E29135" t="s">
        <v>2213</v>
      </c>
      <c r="F29135" s="4" t="s">
        <v>8295</v>
      </c>
      <c r="G29135" s="5">
        <v>1373</v>
      </c>
      <c r="H29135" s="6">
        <v>4.4395900000000002E-2</v>
      </c>
      <c r="I29135" s="7">
        <v>43.365000000000002</v>
      </c>
      <c r="J29135" s="2">
        <v>66</v>
      </c>
      <c r="K29135">
        <v>2</v>
      </c>
    </row>
    <row r="29136" spans="1:11" x14ac:dyDescent="0.25">
      <c r="A29136">
        <v>99578</v>
      </c>
      <c r="B29136" s="2">
        <v>3.68371</v>
      </c>
      <c r="C29136" s="3">
        <v>425</v>
      </c>
      <c r="E29136" t="s">
        <v>16633</v>
      </c>
      <c r="F29136" s="4" t="s">
        <v>16604</v>
      </c>
      <c r="G29136" s="5">
        <v>192</v>
      </c>
      <c r="H29136" s="6">
        <v>3.125E-2</v>
      </c>
      <c r="I29136" s="7">
        <v>45.625</v>
      </c>
    </row>
    <row r="29137" spans="1:12" x14ac:dyDescent="0.25">
      <c r="A29137">
        <v>39194</v>
      </c>
      <c r="B29137" s="2">
        <v>3.6805080000000001</v>
      </c>
      <c r="C29137" s="3">
        <v>20631</v>
      </c>
      <c r="D29137" s="4">
        <v>27140</v>
      </c>
      <c r="E29137" t="s">
        <v>7776</v>
      </c>
      <c r="F29137" s="4" t="s">
        <v>7633</v>
      </c>
      <c r="G29137" s="5">
        <v>13187</v>
      </c>
      <c r="H29137" s="6">
        <v>0.11980590000000001</v>
      </c>
      <c r="I29137" s="7">
        <v>30.318000000000001</v>
      </c>
      <c r="J29137" s="2">
        <v>51.5</v>
      </c>
      <c r="K29137">
        <v>2</v>
      </c>
    </row>
    <row r="29138" spans="1:12" x14ac:dyDescent="0.25">
      <c r="A29138">
        <v>72153</v>
      </c>
      <c r="B29138" s="2">
        <v>3.6768770000000002</v>
      </c>
      <c r="C29138" s="3">
        <v>2628</v>
      </c>
      <c r="E29138" t="s">
        <v>155</v>
      </c>
      <c r="F29138" s="4" t="s">
        <v>13183</v>
      </c>
      <c r="G29138" s="5">
        <v>1980</v>
      </c>
      <c r="H29138" s="6">
        <v>6.2594700000000003E-2</v>
      </c>
      <c r="I29138" s="7">
        <v>40.203000000000003</v>
      </c>
    </row>
    <row r="29139" spans="1:12" x14ac:dyDescent="0.25">
      <c r="A29139">
        <v>86413</v>
      </c>
      <c r="B29139" s="2">
        <v>3.6735530000000001</v>
      </c>
      <c r="C29139" s="3">
        <v>14571</v>
      </c>
      <c r="D29139" s="4">
        <v>29420</v>
      </c>
      <c r="E29139" t="s">
        <v>11199</v>
      </c>
      <c r="F29139" s="4" t="s">
        <v>14962</v>
      </c>
      <c r="G29139" s="5">
        <v>11913</v>
      </c>
      <c r="H29139" s="6">
        <v>4.7846899999999998E-2</v>
      </c>
      <c r="I29139" s="7">
        <v>42.746000000000002</v>
      </c>
      <c r="J29139" s="2">
        <v>64.5</v>
      </c>
      <c r="K29139">
        <v>2</v>
      </c>
    </row>
    <row r="29140" spans="1:12" x14ac:dyDescent="0.25">
      <c r="A29140">
        <v>28377</v>
      </c>
      <c r="B29140" s="2">
        <v>3.6688149999999999</v>
      </c>
      <c r="C29140" s="3">
        <v>13640</v>
      </c>
      <c r="D29140" s="4">
        <v>31300</v>
      </c>
      <c r="E29140" t="s">
        <v>5933</v>
      </c>
      <c r="F29140" s="4" t="s">
        <v>5642</v>
      </c>
      <c r="G29140" s="5">
        <v>7888</v>
      </c>
      <c r="H29140" s="6">
        <v>0.12270250000000001</v>
      </c>
      <c r="I29140" s="7">
        <v>29.81</v>
      </c>
      <c r="J29140" s="2">
        <v>54</v>
      </c>
      <c r="K29140">
        <v>1</v>
      </c>
    </row>
    <row r="29141" spans="1:12" x14ac:dyDescent="0.25">
      <c r="A29141">
        <v>36108</v>
      </c>
      <c r="B29141" s="2">
        <v>3.6638540000000002</v>
      </c>
      <c r="C29141" s="3">
        <v>20780</v>
      </c>
      <c r="D29141" s="4">
        <v>33860</v>
      </c>
      <c r="E29141" t="s">
        <v>2277</v>
      </c>
      <c r="F29141" s="4" t="s">
        <v>7027</v>
      </c>
      <c r="G29141" s="5">
        <v>12836</v>
      </c>
      <c r="H29141" s="6">
        <v>0.13009270000000001</v>
      </c>
      <c r="I29141" s="7">
        <v>28.530999999999999</v>
      </c>
      <c r="J29141" s="2">
        <v>80</v>
      </c>
      <c r="K29141">
        <v>1</v>
      </c>
    </row>
    <row r="29142" spans="1:12" x14ac:dyDescent="0.25">
      <c r="A29142">
        <v>72841</v>
      </c>
      <c r="B29142" s="2">
        <v>3.660736</v>
      </c>
      <c r="C29142" s="3">
        <v>212</v>
      </c>
      <c r="E29142" t="s">
        <v>9622</v>
      </c>
      <c r="F29142" s="4" t="s">
        <v>13183</v>
      </c>
      <c r="G29142" s="5">
        <v>186</v>
      </c>
      <c r="H29142" s="6">
        <v>4.3010800000000002E-2</v>
      </c>
      <c r="I29142" s="7">
        <v>43.570999999999998</v>
      </c>
    </row>
    <row r="29143" spans="1:12" x14ac:dyDescent="0.25">
      <c r="A29143">
        <v>16160</v>
      </c>
      <c r="B29143" s="2">
        <v>3.6605300000000001</v>
      </c>
      <c r="C29143" s="3">
        <v>898</v>
      </c>
      <c r="D29143" s="4">
        <v>35260</v>
      </c>
      <c r="E29143" t="s">
        <v>3435</v>
      </c>
      <c r="F29143" s="4" t="s">
        <v>3003</v>
      </c>
      <c r="G29143" s="5">
        <v>671</v>
      </c>
      <c r="H29143" s="6">
        <v>6.5476199999999998E-2</v>
      </c>
      <c r="I29143" s="7">
        <v>39.688000000000002</v>
      </c>
    </row>
    <row r="29144" spans="1:12" x14ac:dyDescent="0.25">
      <c r="A29144">
        <v>37821</v>
      </c>
      <c r="B29144" s="2">
        <v>3.6565789999999998</v>
      </c>
      <c r="C29144" s="3">
        <v>22275</v>
      </c>
      <c r="D29144" s="4">
        <v>35460</v>
      </c>
      <c r="E29144" t="s">
        <v>489</v>
      </c>
      <c r="F29144" s="4" t="s">
        <v>7348</v>
      </c>
      <c r="G29144" s="5">
        <v>15840</v>
      </c>
      <c r="H29144" s="6">
        <v>8.3328100000000002E-2</v>
      </c>
      <c r="I29144" s="7">
        <v>36.601999999999997</v>
      </c>
      <c r="J29144" s="2">
        <v>31</v>
      </c>
      <c r="K29144">
        <v>1</v>
      </c>
    </row>
    <row r="29145" spans="1:12" x14ac:dyDescent="0.25">
      <c r="A29145">
        <v>48206</v>
      </c>
      <c r="B29145" s="2">
        <v>3.6499190000000001</v>
      </c>
      <c r="C29145" s="3">
        <v>19382</v>
      </c>
      <c r="D29145" s="4">
        <v>19820</v>
      </c>
      <c r="E29145" t="s">
        <v>996</v>
      </c>
      <c r="F29145" s="4" t="s">
        <v>9106</v>
      </c>
      <c r="G29145" s="5">
        <v>11984</v>
      </c>
      <c r="H29145" s="6">
        <v>0.13817270000000001</v>
      </c>
      <c r="I29145" s="7">
        <v>27.123000000000001</v>
      </c>
      <c r="J29145" s="2">
        <v>37.299999999999997</v>
      </c>
      <c r="K29145">
        <v>10</v>
      </c>
      <c r="L29145" s="2">
        <v>35.5</v>
      </c>
    </row>
    <row r="29146" spans="1:12" x14ac:dyDescent="0.25">
      <c r="A29146">
        <v>46225</v>
      </c>
      <c r="B29146" s="2">
        <v>3.6458650000000001</v>
      </c>
      <c r="C29146" s="3">
        <v>7097</v>
      </c>
      <c r="D29146" s="4">
        <v>26900</v>
      </c>
      <c r="E29146" t="s">
        <v>8839</v>
      </c>
      <c r="F29146" s="4" t="s">
        <v>8800</v>
      </c>
      <c r="G29146" s="5">
        <v>4947</v>
      </c>
      <c r="H29146" s="6">
        <v>8.8134199999999996E-2</v>
      </c>
      <c r="I29146" s="7">
        <v>35.753999999999998</v>
      </c>
      <c r="J29146" s="2">
        <v>40.666699999999999</v>
      </c>
      <c r="K29146">
        <v>3</v>
      </c>
    </row>
    <row r="29147" spans="1:12" x14ac:dyDescent="0.25">
      <c r="A29147">
        <v>98951</v>
      </c>
      <c r="B29147" s="2">
        <v>3.6428859999999998</v>
      </c>
      <c r="C29147" s="3">
        <v>13815</v>
      </c>
      <c r="D29147" s="4">
        <v>49420</v>
      </c>
      <c r="E29147" t="s">
        <v>16532</v>
      </c>
      <c r="F29147" s="4" t="s">
        <v>16344</v>
      </c>
      <c r="G29147" s="5">
        <v>7502</v>
      </c>
      <c r="H29147" s="6">
        <v>9.3562599999999996E-2</v>
      </c>
      <c r="I29147" s="7">
        <v>34.802999999999997</v>
      </c>
      <c r="J29147" s="2">
        <v>65</v>
      </c>
      <c r="K29147">
        <v>1</v>
      </c>
    </row>
    <row r="29148" spans="1:12" x14ac:dyDescent="0.25">
      <c r="A29148">
        <v>44055</v>
      </c>
      <c r="B29148" s="2">
        <v>3.6380590000000002</v>
      </c>
      <c r="C29148" s="3">
        <v>20840</v>
      </c>
      <c r="D29148" s="4">
        <v>17460</v>
      </c>
      <c r="E29148" t="s">
        <v>8497</v>
      </c>
      <c r="F29148" s="4" t="s">
        <v>8295</v>
      </c>
      <c r="G29148" s="5">
        <v>12673</v>
      </c>
      <c r="H29148" s="6">
        <v>7.6140100000000002E-2</v>
      </c>
      <c r="I29148" s="7">
        <v>37.813000000000002</v>
      </c>
      <c r="J29148" s="2">
        <v>50.6</v>
      </c>
      <c r="K29148">
        <v>5</v>
      </c>
    </row>
    <row r="29149" spans="1:12" x14ac:dyDescent="0.25">
      <c r="A29149">
        <v>72832</v>
      </c>
      <c r="B29149" s="2">
        <v>3.6348449999999999</v>
      </c>
      <c r="C29149" s="3">
        <v>1072</v>
      </c>
      <c r="E29149" t="s">
        <v>13440</v>
      </c>
      <c r="F29149" s="4" t="s">
        <v>13183</v>
      </c>
      <c r="G29149" s="5">
        <v>762</v>
      </c>
      <c r="H29149" s="6">
        <v>0.1023622</v>
      </c>
      <c r="I29149" s="7">
        <v>33.280999999999999</v>
      </c>
    </row>
    <row r="29150" spans="1:12" x14ac:dyDescent="0.25">
      <c r="A29150">
        <v>72435</v>
      </c>
      <c r="B29150" s="2">
        <v>3.6345839999999998</v>
      </c>
      <c r="C29150" s="3">
        <v>470</v>
      </c>
      <c r="E29150" t="s">
        <v>13345</v>
      </c>
      <c r="F29150" s="4" t="s">
        <v>13183</v>
      </c>
      <c r="G29150" s="5">
        <v>331</v>
      </c>
      <c r="H29150" s="6">
        <v>3.3232600000000001E-2</v>
      </c>
      <c r="I29150" s="7">
        <v>45.220999999999997</v>
      </c>
    </row>
    <row r="29151" spans="1:12" x14ac:dyDescent="0.25">
      <c r="A29151">
        <v>36481</v>
      </c>
      <c r="B29151" s="2">
        <v>3.6344569999999998</v>
      </c>
      <c r="C29151" s="3">
        <v>291</v>
      </c>
      <c r="E29151" t="s">
        <v>7263</v>
      </c>
      <c r="F29151" s="4" t="s">
        <v>7027</v>
      </c>
      <c r="G29151" s="5">
        <v>203</v>
      </c>
      <c r="H29151" s="6">
        <v>8.3333299999999999E-2</v>
      </c>
      <c r="I29151" s="7">
        <v>36.563000000000002</v>
      </c>
    </row>
    <row r="29152" spans="1:12" x14ac:dyDescent="0.25">
      <c r="A29152">
        <v>70442</v>
      </c>
      <c r="B29152" s="2">
        <v>3.6343760000000001</v>
      </c>
      <c r="C29152" s="3">
        <v>158</v>
      </c>
      <c r="D29152" s="4">
        <v>25220</v>
      </c>
      <c r="E29152" t="s">
        <v>12986</v>
      </c>
      <c r="F29152" s="4" t="s">
        <v>12927</v>
      </c>
      <c r="G29152" s="5">
        <v>142</v>
      </c>
      <c r="H29152" s="6">
        <v>0</v>
      </c>
      <c r="I29152" s="7">
        <v>50.962000000000003</v>
      </c>
    </row>
    <row r="29153" spans="1:11" x14ac:dyDescent="0.25">
      <c r="A29153">
        <v>72856</v>
      </c>
      <c r="B29153" s="2">
        <v>3.6342539999999999</v>
      </c>
      <c r="C29153" s="3">
        <v>565</v>
      </c>
      <c r="D29153" s="4">
        <v>40780</v>
      </c>
      <c r="E29153" t="s">
        <v>13449</v>
      </c>
      <c r="F29153" s="4" t="s">
        <v>13183</v>
      </c>
      <c r="G29153" s="5">
        <v>372</v>
      </c>
      <c r="H29153" s="6">
        <v>0.1179625</v>
      </c>
      <c r="I29153" s="7">
        <v>30.577000000000002</v>
      </c>
    </row>
    <row r="29154" spans="1:11" x14ac:dyDescent="0.25">
      <c r="A29154">
        <v>99746</v>
      </c>
      <c r="B29154" s="2">
        <v>3.6341199999999998</v>
      </c>
      <c r="C29154" s="3">
        <v>388</v>
      </c>
      <c r="E29154" t="s">
        <v>16720</v>
      </c>
      <c r="F29154" s="4" t="s">
        <v>16604</v>
      </c>
      <c r="G29154" s="5">
        <v>192</v>
      </c>
      <c r="H29154" s="6">
        <v>4.1666700000000001E-2</v>
      </c>
      <c r="I29154" s="7">
        <v>43.75</v>
      </c>
      <c r="J29154" s="2">
        <v>55</v>
      </c>
      <c r="K29154">
        <v>1</v>
      </c>
    </row>
    <row r="29155" spans="1:11" x14ac:dyDescent="0.25">
      <c r="A29155">
        <v>78208</v>
      </c>
      <c r="B29155" s="2">
        <v>3.6334659999999999</v>
      </c>
      <c r="C29155" s="3">
        <v>3859</v>
      </c>
      <c r="D29155" s="4">
        <v>41700</v>
      </c>
      <c r="E29155" t="s">
        <v>6913</v>
      </c>
      <c r="F29155" s="4" t="s">
        <v>13752</v>
      </c>
      <c r="G29155" s="5">
        <v>2535</v>
      </c>
      <c r="H29155" s="6">
        <v>7.2189299999999998E-2</v>
      </c>
      <c r="I29155" s="7">
        <v>38.462000000000003</v>
      </c>
      <c r="J29155" s="2">
        <v>45</v>
      </c>
      <c r="K29155">
        <v>1</v>
      </c>
    </row>
    <row r="29156" spans="1:11" x14ac:dyDescent="0.25">
      <c r="A29156">
        <v>98935</v>
      </c>
      <c r="B29156" s="2">
        <v>3.6324109999999998</v>
      </c>
      <c r="C29156" s="3">
        <v>3305</v>
      </c>
      <c r="D29156" s="4">
        <v>49420</v>
      </c>
      <c r="E29156" t="s">
        <v>16523</v>
      </c>
      <c r="F29156" s="4" t="s">
        <v>16344</v>
      </c>
      <c r="G29156" s="5">
        <v>1871</v>
      </c>
      <c r="H29156" s="6">
        <v>4.8611099999999997E-2</v>
      </c>
      <c r="I29156" s="7">
        <v>42.536000000000001</v>
      </c>
    </row>
    <row r="29157" spans="1:11" x14ac:dyDescent="0.25">
      <c r="A29157">
        <v>25672</v>
      </c>
      <c r="B29157" s="2">
        <v>3.6319059999999999</v>
      </c>
      <c r="C29157" s="3">
        <v>389</v>
      </c>
      <c r="E29157" t="s">
        <v>5398</v>
      </c>
      <c r="F29157" s="4" t="s">
        <v>5144</v>
      </c>
      <c r="G29157" s="5">
        <v>243</v>
      </c>
      <c r="H29157" s="6">
        <v>0.1316872</v>
      </c>
      <c r="I29157" s="7">
        <v>28.177</v>
      </c>
    </row>
    <row r="29158" spans="1:11" x14ac:dyDescent="0.25">
      <c r="A29158">
        <v>24226</v>
      </c>
      <c r="B29158" s="2">
        <v>3.631583</v>
      </c>
      <c r="C29158" s="3">
        <v>1532</v>
      </c>
      <c r="D29158" s="4">
        <v>13720</v>
      </c>
      <c r="E29158" t="s">
        <v>5004</v>
      </c>
      <c r="F29158" s="4" t="s">
        <v>4335</v>
      </c>
      <c r="G29158" s="5">
        <v>1108</v>
      </c>
      <c r="H29158" s="6">
        <v>7.8449099999999994E-2</v>
      </c>
      <c r="I29158" s="7">
        <v>37.375</v>
      </c>
    </row>
    <row r="29159" spans="1:11" x14ac:dyDescent="0.25">
      <c r="A29159">
        <v>25823</v>
      </c>
      <c r="B29159" s="2">
        <v>3.6309149999999999</v>
      </c>
      <c r="C29159" s="3">
        <v>2220</v>
      </c>
      <c r="D29159" s="4">
        <v>13220</v>
      </c>
      <c r="E29159" t="s">
        <v>5412</v>
      </c>
      <c r="F29159" s="4" t="s">
        <v>5144</v>
      </c>
      <c r="G29159" s="5">
        <v>1674</v>
      </c>
      <c r="H29159" s="6">
        <v>7.1641800000000005E-2</v>
      </c>
      <c r="I29159" s="7">
        <v>38.542000000000002</v>
      </c>
    </row>
    <row r="29160" spans="1:11" x14ac:dyDescent="0.25">
      <c r="A29160">
        <v>90262</v>
      </c>
      <c r="B29160" s="2">
        <v>3.6210439999999999</v>
      </c>
      <c r="C29160" s="3">
        <v>70650</v>
      </c>
      <c r="D29160" s="4">
        <v>31080</v>
      </c>
      <c r="E29160" t="s">
        <v>15375</v>
      </c>
      <c r="F29160" s="4" t="s">
        <v>15368</v>
      </c>
      <c r="G29160" s="5">
        <v>39571</v>
      </c>
      <c r="H29160" s="6">
        <v>5.4710399999999999E-2</v>
      </c>
      <c r="I29160" s="7">
        <v>41.463000000000001</v>
      </c>
      <c r="J29160" s="2">
        <v>52</v>
      </c>
      <c r="K29160">
        <v>2</v>
      </c>
    </row>
    <row r="29161" spans="1:11" x14ac:dyDescent="0.25">
      <c r="A29161">
        <v>79742</v>
      </c>
      <c r="B29161" s="2">
        <v>3.611507</v>
      </c>
      <c r="C29161" s="3">
        <v>441</v>
      </c>
      <c r="E29161" t="s">
        <v>14450</v>
      </c>
      <c r="F29161" s="4" t="s">
        <v>13752</v>
      </c>
      <c r="G29161" s="5">
        <v>284</v>
      </c>
      <c r="H29161" s="6">
        <v>0.1091549</v>
      </c>
      <c r="I29161" s="7">
        <v>32.045000000000002</v>
      </c>
    </row>
    <row r="29162" spans="1:11" x14ac:dyDescent="0.25">
      <c r="A29162">
        <v>29303</v>
      </c>
      <c r="B29162" s="2">
        <v>3.607856</v>
      </c>
      <c r="C29162" s="3">
        <v>25358</v>
      </c>
      <c r="D29162" s="4">
        <v>43900</v>
      </c>
      <c r="E29162" t="s">
        <v>6193</v>
      </c>
      <c r="F29162" s="4" t="s">
        <v>6130</v>
      </c>
      <c r="G29162" s="5">
        <v>14982</v>
      </c>
      <c r="H29162" s="6">
        <v>9.8451499999999997E-2</v>
      </c>
      <c r="I29162" s="7">
        <v>33.886000000000003</v>
      </c>
      <c r="J29162" s="2">
        <v>40</v>
      </c>
      <c r="K29162">
        <v>2</v>
      </c>
    </row>
    <row r="29163" spans="1:11" x14ac:dyDescent="0.25">
      <c r="A29163">
        <v>38118</v>
      </c>
      <c r="B29163" s="2">
        <v>3.5984959999999999</v>
      </c>
      <c r="C29163" s="3">
        <v>42778</v>
      </c>
      <c r="D29163" s="4">
        <v>32820</v>
      </c>
      <c r="E29163" t="s">
        <v>2512</v>
      </c>
      <c r="F29163" s="4" t="s">
        <v>7348</v>
      </c>
      <c r="G29163" s="5">
        <v>24125</v>
      </c>
      <c r="H29163" s="6">
        <v>9.0939199999999998E-2</v>
      </c>
      <c r="I29163" s="7">
        <v>35.183</v>
      </c>
      <c r="J29163" s="2">
        <v>47.625</v>
      </c>
      <c r="K29163">
        <v>8</v>
      </c>
    </row>
    <row r="29164" spans="1:11" x14ac:dyDescent="0.25">
      <c r="A29164">
        <v>43720</v>
      </c>
      <c r="B29164" s="2">
        <v>3.5925039999999999</v>
      </c>
      <c r="C29164" s="3">
        <v>1220</v>
      </c>
      <c r="D29164" s="4">
        <v>49780</v>
      </c>
      <c r="E29164" t="s">
        <v>8422</v>
      </c>
      <c r="F29164" s="4" t="s">
        <v>8295</v>
      </c>
      <c r="G29164" s="5">
        <v>910</v>
      </c>
      <c r="H29164" s="6">
        <v>6.5934099999999995E-2</v>
      </c>
      <c r="I29164" s="7">
        <v>39.5</v>
      </c>
      <c r="J29164" s="2">
        <v>49</v>
      </c>
      <c r="K29164">
        <v>1</v>
      </c>
    </row>
    <row r="29165" spans="1:11" x14ac:dyDescent="0.25">
      <c r="A29165">
        <v>39204</v>
      </c>
      <c r="B29165" s="2">
        <v>3.5896539999999999</v>
      </c>
      <c r="C29165" s="3">
        <v>20082</v>
      </c>
      <c r="D29165" s="4">
        <v>27140</v>
      </c>
      <c r="E29165" t="s">
        <v>671</v>
      </c>
      <c r="F29165" s="4" t="s">
        <v>7633</v>
      </c>
      <c r="G29165" s="5">
        <v>10996</v>
      </c>
      <c r="H29165" s="6">
        <v>0.1278531</v>
      </c>
      <c r="I29165" s="7">
        <v>28.788</v>
      </c>
      <c r="J29165" s="2">
        <v>38.25</v>
      </c>
      <c r="K29165">
        <v>4</v>
      </c>
    </row>
    <row r="29166" spans="1:11" x14ac:dyDescent="0.25">
      <c r="A29166">
        <v>89319</v>
      </c>
      <c r="B29166" s="2">
        <v>3.5869450000000001</v>
      </c>
      <c r="C29166" s="3">
        <v>500</v>
      </c>
      <c r="E29166" t="s">
        <v>7847</v>
      </c>
      <c r="F29166" s="4" t="s">
        <v>15318</v>
      </c>
      <c r="G29166" s="5">
        <v>323</v>
      </c>
      <c r="H29166" s="6">
        <v>0</v>
      </c>
      <c r="I29166" s="7">
        <v>50.875</v>
      </c>
    </row>
    <row r="29167" spans="1:11" x14ac:dyDescent="0.25">
      <c r="A29167">
        <v>30805</v>
      </c>
      <c r="B29167" s="2">
        <v>3.586468</v>
      </c>
      <c r="C29167" s="3">
        <v>2734</v>
      </c>
      <c r="D29167" s="4">
        <v>12260</v>
      </c>
      <c r="E29167" t="s">
        <v>6540</v>
      </c>
      <c r="F29167" s="4" t="s">
        <v>6363</v>
      </c>
      <c r="G29167" s="5">
        <v>1667</v>
      </c>
      <c r="H29167" s="6">
        <v>9.2381500000000005E-2</v>
      </c>
      <c r="I29167" s="7">
        <v>34.886000000000003</v>
      </c>
    </row>
    <row r="29168" spans="1:11" x14ac:dyDescent="0.25">
      <c r="A29168">
        <v>25149</v>
      </c>
      <c r="B29168" s="2">
        <v>3.5860210000000001</v>
      </c>
      <c r="C29168" s="3">
        <v>250</v>
      </c>
      <c r="D29168" s="4">
        <v>16620</v>
      </c>
      <c r="E29168" t="s">
        <v>5284</v>
      </c>
      <c r="F29168" s="4" t="s">
        <v>5144</v>
      </c>
      <c r="G29168" s="5">
        <v>197</v>
      </c>
      <c r="H29168" s="6">
        <v>0</v>
      </c>
      <c r="I29168" s="7">
        <v>50.847999999999999</v>
      </c>
    </row>
    <row r="29169" spans="1:12" x14ac:dyDescent="0.25">
      <c r="A29169">
        <v>84534</v>
      </c>
      <c r="B29169" s="2">
        <v>3.5857049999999999</v>
      </c>
      <c r="C29169" s="3">
        <v>2122</v>
      </c>
      <c r="E29169" t="s">
        <v>14911</v>
      </c>
      <c r="F29169" s="4" t="s">
        <v>14851</v>
      </c>
      <c r="G29169" s="5">
        <v>1115</v>
      </c>
      <c r="H29169" s="6">
        <v>8.7892399999999996E-2</v>
      </c>
      <c r="I29169" s="7">
        <v>35.658000000000001</v>
      </c>
    </row>
    <row r="29170" spans="1:12" x14ac:dyDescent="0.25">
      <c r="A29170">
        <v>24053</v>
      </c>
      <c r="B29170" s="2">
        <v>3.5849340000000001</v>
      </c>
      <c r="C29170" s="3">
        <v>2970</v>
      </c>
      <c r="E29170" t="s">
        <v>4943</v>
      </c>
      <c r="F29170" s="4" t="s">
        <v>4335</v>
      </c>
      <c r="G29170" s="5">
        <v>2102</v>
      </c>
      <c r="H29170" s="6">
        <v>6.8473599999999996E-2</v>
      </c>
      <c r="I29170" s="7">
        <v>39.012999999999998</v>
      </c>
    </row>
    <row r="29171" spans="1:12" x14ac:dyDescent="0.25">
      <c r="A29171">
        <v>28343</v>
      </c>
      <c r="B29171" s="2">
        <v>3.584238</v>
      </c>
      <c r="C29171" s="3">
        <v>1595</v>
      </c>
      <c r="D29171" s="4">
        <v>29900</v>
      </c>
      <c r="E29171" t="s">
        <v>5913</v>
      </c>
      <c r="F29171" s="4" t="s">
        <v>5642</v>
      </c>
      <c r="G29171" s="5">
        <v>809</v>
      </c>
      <c r="H29171" s="6">
        <v>6.3040799999999994E-2</v>
      </c>
      <c r="I29171" s="7">
        <v>39.945999999999998</v>
      </c>
    </row>
    <row r="29172" spans="1:12" x14ac:dyDescent="0.25">
      <c r="A29172">
        <v>42461</v>
      </c>
      <c r="B29172" s="2">
        <v>3.583834</v>
      </c>
      <c r="C29172" s="3">
        <v>1243</v>
      </c>
      <c r="E29172" t="s">
        <v>3126</v>
      </c>
      <c r="F29172" s="4" t="s">
        <v>7883</v>
      </c>
      <c r="G29172" s="5">
        <v>875</v>
      </c>
      <c r="H29172" s="6">
        <v>4.3428599999999998E-2</v>
      </c>
      <c r="I29172" s="7">
        <v>43.332999999999998</v>
      </c>
    </row>
    <row r="29173" spans="1:12" x14ac:dyDescent="0.25">
      <c r="A29173">
        <v>78046</v>
      </c>
      <c r="B29173" s="2">
        <v>3.5759720000000002</v>
      </c>
      <c r="C29173" s="3">
        <v>65820</v>
      </c>
      <c r="D29173" s="4">
        <v>29700</v>
      </c>
      <c r="E29173" t="s">
        <v>12301</v>
      </c>
      <c r="F29173" s="4" t="s">
        <v>13752</v>
      </c>
      <c r="G29173" s="5">
        <v>31965</v>
      </c>
      <c r="H29173" s="6">
        <v>8.6592000000000002E-2</v>
      </c>
      <c r="I29173" s="7">
        <v>35.871000000000002</v>
      </c>
      <c r="J29173" s="2">
        <v>39</v>
      </c>
      <c r="K29173">
        <v>1</v>
      </c>
    </row>
    <row r="29174" spans="1:12" x14ac:dyDescent="0.25">
      <c r="A29174">
        <v>45348</v>
      </c>
      <c r="B29174" s="2">
        <v>3.5681970000000001</v>
      </c>
      <c r="C29174" s="3">
        <v>836</v>
      </c>
      <c r="D29174" s="4">
        <v>24820</v>
      </c>
      <c r="E29174" t="s">
        <v>8683</v>
      </c>
      <c r="F29174" s="4" t="s">
        <v>8295</v>
      </c>
      <c r="G29174" s="5">
        <v>514</v>
      </c>
      <c r="H29174" s="6">
        <v>4.8543700000000002E-2</v>
      </c>
      <c r="I29174" s="7">
        <v>42.442999999999998</v>
      </c>
    </row>
    <row r="29175" spans="1:12" x14ac:dyDescent="0.25">
      <c r="A29175">
        <v>63964</v>
      </c>
      <c r="B29175" s="2">
        <v>3.5679439999999998</v>
      </c>
      <c r="C29175" s="3">
        <v>778</v>
      </c>
      <c r="E29175" t="s">
        <v>12239</v>
      </c>
      <c r="F29175" s="4" t="s">
        <v>12102</v>
      </c>
      <c r="G29175" s="5">
        <v>544</v>
      </c>
      <c r="H29175" s="6">
        <v>9.5588199999999998E-2</v>
      </c>
      <c r="I29175" s="7">
        <v>34.292999999999999</v>
      </c>
    </row>
    <row r="29176" spans="1:12" x14ac:dyDescent="0.25">
      <c r="A29176">
        <v>76661</v>
      </c>
      <c r="B29176" s="2">
        <v>3.5664579999999999</v>
      </c>
      <c r="C29176" s="3">
        <v>8081</v>
      </c>
      <c r="D29176" s="4">
        <v>47380</v>
      </c>
      <c r="E29176" t="s">
        <v>13983</v>
      </c>
      <c r="F29176" s="4" t="s">
        <v>13752</v>
      </c>
      <c r="G29176" s="5">
        <v>5664</v>
      </c>
      <c r="H29176" s="6">
        <v>9.6734299999999995E-2</v>
      </c>
      <c r="I29176" s="7">
        <v>34.094000000000001</v>
      </c>
    </row>
    <row r="29177" spans="1:12" x14ac:dyDescent="0.25">
      <c r="A29177">
        <v>84083</v>
      </c>
      <c r="B29177" s="2">
        <v>3.56494</v>
      </c>
      <c r="C29177" s="3">
        <v>1320</v>
      </c>
      <c r="D29177" s="4">
        <v>41620</v>
      </c>
      <c r="E29177" t="s">
        <v>14887</v>
      </c>
      <c r="F29177" s="4" t="s">
        <v>14851</v>
      </c>
      <c r="G29177" s="5">
        <v>667</v>
      </c>
      <c r="H29177" s="6">
        <v>0.1017964</v>
      </c>
      <c r="I29177" s="7">
        <v>33.213999999999999</v>
      </c>
    </row>
    <row r="29178" spans="1:12" x14ac:dyDescent="0.25">
      <c r="A29178">
        <v>86504</v>
      </c>
      <c r="B29178" s="2">
        <v>3.5638489999999998</v>
      </c>
      <c r="C29178" s="3">
        <v>6548</v>
      </c>
      <c r="E29178" t="s">
        <v>5067</v>
      </c>
      <c r="F29178" s="4" t="s">
        <v>14962</v>
      </c>
      <c r="G29178" s="5">
        <v>3885</v>
      </c>
      <c r="H29178" s="6">
        <v>9.1868199999999997E-2</v>
      </c>
      <c r="I29178" s="7">
        <v>34.924999999999997</v>
      </c>
    </row>
    <row r="29179" spans="1:12" x14ac:dyDescent="0.25">
      <c r="A29179">
        <v>48229</v>
      </c>
      <c r="B29179" s="2">
        <v>3.5614490000000001</v>
      </c>
      <c r="C29179" s="3">
        <v>9590</v>
      </c>
      <c r="D29179" s="4">
        <v>19820</v>
      </c>
      <c r="E29179" t="s">
        <v>9163</v>
      </c>
      <c r="F29179" s="4" t="s">
        <v>9106</v>
      </c>
      <c r="G29179" s="5">
        <v>6140</v>
      </c>
      <c r="H29179" s="6">
        <v>9.0213299999999996E-2</v>
      </c>
      <c r="I29179" s="7">
        <v>35.201999999999998</v>
      </c>
      <c r="J29179" s="2">
        <v>57.166699999999999</v>
      </c>
      <c r="K29179">
        <v>6</v>
      </c>
    </row>
    <row r="29180" spans="1:12" x14ac:dyDescent="0.25">
      <c r="A29180">
        <v>49623</v>
      </c>
      <c r="B29180" s="2">
        <v>3.5597829999999999</v>
      </c>
      <c r="C29180" s="3">
        <v>1003</v>
      </c>
      <c r="E29180" t="s">
        <v>9418</v>
      </c>
      <c r="F29180" s="4" t="s">
        <v>9106</v>
      </c>
      <c r="G29180" s="5">
        <v>823</v>
      </c>
      <c r="H29180" s="6">
        <v>7.0473900000000006E-2</v>
      </c>
      <c r="I29180" s="7">
        <v>38.610999999999997</v>
      </c>
    </row>
    <row r="29181" spans="1:12" x14ac:dyDescent="0.25">
      <c r="A29181">
        <v>62059</v>
      </c>
      <c r="B29181" s="2">
        <v>3.5594769999999998</v>
      </c>
      <c r="C29181" s="3">
        <v>806</v>
      </c>
      <c r="D29181" s="4">
        <v>41180</v>
      </c>
      <c r="E29181" t="s">
        <v>11869</v>
      </c>
      <c r="F29181" s="4" t="s">
        <v>11490</v>
      </c>
      <c r="G29181" s="5">
        <v>462</v>
      </c>
      <c r="H29181" s="6">
        <v>0.18358530000000001</v>
      </c>
      <c r="I29181" s="7">
        <v>19.062999999999999</v>
      </c>
    </row>
    <row r="29182" spans="1:12" x14ac:dyDescent="0.25">
      <c r="A29182">
        <v>75426</v>
      </c>
      <c r="B29182" s="2">
        <v>3.5585149999999999</v>
      </c>
      <c r="C29182" s="3">
        <v>5094</v>
      </c>
      <c r="E29182" t="s">
        <v>2090</v>
      </c>
      <c r="F29182" s="4" t="s">
        <v>13752</v>
      </c>
      <c r="G29182" s="5">
        <v>3562</v>
      </c>
      <c r="H29182" s="6">
        <v>0.10948910000000001</v>
      </c>
      <c r="I29182" s="7">
        <v>31.866</v>
      </c>
    </row>
    <row r="29183" spans="1:12" x14ac:dyDescent="0.25">
      <c r="A29183">
        <v>72390</v>
      </c>
      <c r="B29183" s="2">
        <v>3.5564469999999999</v>
      </c>
      <c r="C29183" s="3">
        <v>8656</v>
      </c>
      <c r="D29183" s="4">
        <v>25760</v>
      </c>
      <c r="E29183" t="s">
        <v>13326</v>
      </c>
      <c r="F29183" s="4" t="s">
        <v>13183</v>
      </c>
      <c r="G29183" s="5">
        <v>5083</v>
      </c>
      <c r="H29183" s="6">
        <v>0.109581</v>
      </c>
      <c r="I29183" s="7">
        <v>31.85</v>
      </c>
      <c r="J29183" s="2">
        <v>63.5</v>
      </c>
      <c r="K29183">
        <v>2</v>
      </c>
    </row>
    <row r="29184" spans="1:12" x14ac:dyDescent="0.25">
      <c r="A29184">
        <v>11212</v>
      </c>
      <c r="B29184" s="2">
        <v>3.5425499999999999</v>
      </c>
      <c r="C29184" s="3">
        <v>87750</v>
      </c>
      <c r="D29184" s="4">
        <v>35620</v>
      </c>
      <c r="E29184" t="s">
        <v>1238</v>
      </c>
      <c r="F29184" s="4" t="s">
        <v>1280</v>
      </c>
      <c r="G29184" s="5">
        <v>52986</v>
      </c>
      <c r="H29184" s="6">
        <v>0.1112369</v>
      </c>
      <c r="I29184" s="7">
        <v>31.562999999999999</v>
      </c>
      <c r="J29184" s="2">
        <v>29.642900000000001</v>
      </c>
      <c r="K29184">
        <v>14</v>
      </c>
      <c r="L29184" s="2">
        <v>5.7</v>
      </c>
    </row>
    <row r="29185" spans="1:11" x14ac:dyDescent="0.25">
      <c r="A29185">
        <v>31009</v>
      </c>
      <c r="B29185" s="2">
        <v>3.5295730000000001</v>
      </c>
      <c r="C29185" s="3">
        <v>1529</v>
      </c>
      <c r="D29185" s="4">
        <v>20140</v>
      </c>
      <c r="E29185" t="s">
        <v>6553</v>
      </c>
      <c r="F29185" s="4" t="s">
        <v>6363</v>
      </c>
      <c r="G29185" s="5">
        <v>1235</v>
      </c>
      <c r="H29185" s="6">
        <v>6.9635600000000006E-2</v>
      </c>
      <c r="I29185" s="7">
        <v>38.75</v>
      </c>
    </row>
    <row r="29186" spans="1:11" x14ac:dyDescent="0.25">
      <c r="A29186">
        <v>99748</v>
      </c>
      <c r="B29186" s="2">
        <v>3.529245</v>
      </c>
      <c r="C29186" s="3">
        <v>200</v>
      </c>
      <c r="E29186" t="s">
        <v>16722</v>
      </c>
      <c r="F29186" s="4" t="s">
        <v>16604</v>
      </c>
      <c r="G29186" s="5">
        <v>134</v>
      </c>
      <c r="H29186" s="6">
        <v>2.9850700000000001E-2</v>
      </c>
      <c r="I29186" s="7">
        <v>45.625</v>
      </c>
    </row>
    <row r="29187" spans="1:11" x14ac:dyDescent="0.25">
      <c r="A29187">
        <v>70341</v>
      </c>
      <c r="B29187" s="2">
        <v>3.5285769999999999</v>
      </c>
      <c r="C29187" s="3">
        <v>4333</v>
      </c>
      <c r="E29187" t="s">
        <v>12960</v>
      </c>
      <c r="F29187" s="4" t="s">
        <v>12927</v>
      </c>
      <c r="G29187" s="5">
        <v>2658</v>
      </c>
      <c r="H29187" s="6">
        <v>8.0105300000000004E-2</v>
      </c>
      <c r="I29187" s="7">
        <v>36.938000000000002</v>
      </c>
    </row>
    <row r="29188" spans="1:11" x14ac:dyDescent="0.25">
      <c r="A29188">
        <v>72139</v>
      </c>
      <c r="B29188" s="2">
        <v>3.5278999999999998</v>
      </c>
      <c r="C29188" s="3">
        <v>238</v>
      </c>
      <c r="D29188" s="4">
        <v>42620</v>
      </c>
      <c r="E29188" t="s">
        <v>56</v>
      </c>
      <c r="F29188" s="4" t="s">
        <v>13183</v>
      </c>
      <c r="G29188" s="5">
        <v>172</v>
      </c>
      <c r="H29188" s="6">
        <v>6.3953499999999996E-2</v>
      </c>
      <c r="I29188" s="7">
        <v>39.722000000000001</v>
      </c>
    </row>
    <row r="29189" spans="1:11" x14ac:dyDescent="0.25">
      <c r="A29189">
        <v>29842</v>
      </c>
      <c r="B29189" s="2">
        <v>3.5265499999999999</v>
      </c>
      <c r="C29189" s="3">
        <v>8569</v>
      </c>
      <c r="D29189" s="4">
        <v>12260</v>
      </c>
      <c r="E29189" t="s">
        <v>6337</v>
      </c>
      <c r="F29189" s="4" t="s">
        <v>6130</v>
      </c>
      <c r="G29189" s="5">
        <v>5469</v>
      </c>
      <c r="H29189" s="6">
        <v>9.1407699999999995E-2</v>
      </c>
      <c r="I29189" s="7">
        <v>34.973999999999997</v>
      </c>
      <c r="J29189" s="2">
        <v>23</v>
      </c>
      <c r="K29189">
        <v>1</v>
      </c>
    </row>
    <row r="29190" spans="1:11" x14ac:dyDescent="0.25">
      <c r="A29190">
        <v>16927</v>
      </c>
      <c r="B29190" s="2">
        <v>3.5251190000000001</v>
      </c>
      <c r="C29190" s="3">
        <v>759</v>
      </c>
      <c r="E29190" t="s">
        <v>3654</v>
      </c>
      <c r="F29190" s="4" t="s">
        <v>3003</v>
      </c>
      <c r="G29190" s="5">
        <v>513</v>
      </c>
      <c r="H29190" s="6">
        <v>7.4074100000000004E-2</v>
      </c>
      <c r="I29190" s="7">
        <v>37.969000000000001</v>
      </c>
    </row>
    <row r="29191" spans="1:11" x14ac:dyDescent="0.25">
      <c r="A29191">
        <v>48529</v>
      </c>
      <c r="B29191" s="2">
        <v>3.5234890000000001</v>
      </c>
      <c r="C29191" s="3">
        <v>9543</v>
      </c>
      <c r="D29191" s="4">
        <v>22420</v>
      </c>
      <c r="E29191" t="s">
        <v>5577</v>
      </c>
      <c r="F29191" s="4" t="s">
        <v>9106</v>
      </c>
      <c r="G29191" s="5">
        <v>6298</v>
      </c>
      <c r="H29191" s="6">
        <v>7.1122400000000002E-2</v>
      </c>
      <c r="I29191" s="7">
        <v>38.476999999999997</v>
      </c>
      <c r="J29191" s="2">
        <v>52</v>
      </c>
      <c r="K29191">
        <v>1</v>
      </c>
    </row>
    <row r="29192" spans="1:11" x14ac:dyDescent="0.25">
      <c r="A29192">
        <v>42123</v>
      </c>
      <c r="B29192" s="2">
        <v>3.521814</v>
      </c>
      <c r="C29192" s="3">
        <v>1072</v>
      </c>
      <c r="D29192" s="4">
        <v>23980</v>
      </c>
      <c r="E29192" t="s">
        <v>3573</v>
      </c>
      <c r="F29192" s="4" t="s">
        <v>7883</v>
      </c>
      <c r="G29192" s="5">
        <v>700</v>
      </c>
      <c r="H29192" s="6">
        <v>5.99144E-2</v>
      </c>
      <c r="I29192" s="7">
        <v>40.408999999999999</v>
      </c>
    </row>
    <row r="29193" spans="1:11" x14ac:dyDescent="0.25">
      <c r="A29193">
        <v>31780</v>
      </c>
      <c r="B29193" s="2">
        <v>3.5213209999999999</v>
      </c>
      <c r="C29193" s="3">
        <v>1906</v>
      </c>
      <c r="D29193" s="4">
        <v>11140</v>
      </c>
      <c r="E29193" t="s">
        <v>6667</v>
      </c>
      <c r="F29193" s="4" t="s">
        <v>6363</v>
      </c>
      <c r="G29193" s="5">
        <v>1361</v>
      </c>
      <c r="H29193" s="6">
        <v>8.4434700000000001E-2</v>
      </c>
      <c r="I29193" s="7">
        <v>36.162999999999997</v>
      </c>
    </row>
    <row r="29194" spans="1:11" x14ac:dyDescent="0.25">
      <c r="A29194">
        <v>42732</v>
      </c>
      <c r="B29194" s="2">
        <v>3.5206339999999998</v>
      </c>
      <c r="C29194" s="3">
        <v>2233</v>
      </c>
      <c r="D29194" s="4">
        <v>21060</v>
      </c>
      <c r="E29194" t="s">
        <v>8285</v>
      </c>
      <c r="F29194" s="4" t="s">
        <v>7883</v>
      </c>
      <c r="G29194" s="5">
        <v>1506</v>
      </c>
      <c r="H29194" s="6">
        <v>3.7823500000000003E-2</v>
      </c>
      <c r="I29194" s="7">
        <v>44.216999999999999</v>
      </c>
    </row>
    <row r="29195" spans="1:11" x14ac:dyDescent="0.25">
      <c r="A29195">
        <v>23843</v>
      </c>
      <c r="B29195" s="2">
        <v>3.5201769999999999</v>
      </c>
      <c r="C29195" s="3">
        <v>488</v>
      </c>
      <c r="E29195" t="s">
        <v>4893</v>
      </c>
      <c r="F29195" s="4" t="s">
        <v>4335</v>
      </c>
      <c r="G29195" s="5">
        <v>402</v>
      </c>
      <c r="H29195" s="6">
        <v>9.6774200000000005E-2</v>
      </c>
      <c r="I29195" s="7">
        <v>34.027999999999999</v>
      </c>
    </row>
    <row r="29196" spans="1:11" x14ac:dyDescent="0.25">
      <c r="A29196">
        <v>72422</v>
      </c>
      <c r="B29196" s="2">
        <v>3.5191940000000002</v>
      </c>
      <c r="C29196" s="3">
        <v>4923</v>
      </c>
      <c r="E29196" t="s">
        <v>2963</v>
      </c>
      <c r="F29196" s="4" t="s">
        <v>13183</v>
      </c>
      <c r="G29196" s="5">
        <v>3707</v>
      </c>
      <c r="H29196" s="6">
        <v>8.2816299999999995E-2</v>
      </c>
      <c r="I29196" s="7">
        <v>36.429000000000002</v>
      </c>
    </row>
    <row r="29197" spans="1:11" x14ac:dyDescent="0.25">
      <c r="A29197">
        <v>19142</v>
      </c>
      <c r="B29197" s="2">
        <v>3.5143979999999999</v>
      </c>
      <c r="C29197" s="3">
        <v>28770</v>
      </c>
      <c r="D29197" s="4">
        <v>37980</v>
      </c>
      <c r="E29197" t="s">
        <v>2682</v>
      </c>
      <c r="F29197" s="4" t="s">
        <v>3003</v>
      </c>
      <c r="G29197" s="5">
        <v>16326</v>
      </c>
      <c r="H29197" s="6">
        <v>9.6159700000000001E-2</v>
      </c>
      <c r="I29197" s="7">
        <v>34.122999999999998</v>
      </c>
      <c r="J29197" s="2">
        <v>50.666699999999999</v>
      </c>
      <c r="K29197">
        <v>6</v>
      </c>
    </row>
    <row r="29198" spans="1:11" x14ac:dyDescent="0.25">
      <c r="A29198">
        <v>23607</v>
      </c>
      <c r="B29198" s="2">
        <v>3.5071949999999998</v>
      </c>
      <c r="C29198" s="3">
        <v>22825</v>
      </c>
      <c r="D29198" s="4">
        <v>47260</v>
      </c>
      <c r="E29198" t="s">
        <v>4877</v>
      </c>
      <c r="F29198" s="4" t="s">
        <v>4335</v>
      </c>
      <c r="G29198" s="5">
        <v>13765</v>
      </c>
      <c r="H29198" s="6">
        <v>0.1091094</v>
      </c>
      <c r="I29198" s="7">
        <v>31.881</v>
      </c>
      <c r="J29198" s="2">
        <v>51.5</v>
      </c>
      <c r="K29198">
        <v>4</v>
      </c>
    </row>
    <row r="29199" spans="1:11" x14ac:dyDescent="0.25">
      <c r="A29199">
        <v>41804</v>
      </c>
      <c r="B29199" s="2">
        <v>3.5037370000000001</v>
      </c>
      <c r="C29199" s="3">
        <v>866</v>
      </c>
      <c r="E29199" t="s">
        <v>8147</v>
      </c>
      <c r="F29199" s="4" t="s">
        <v>7883</v>
      </c>
      <c r="G29199" s="5">
        <v>680</v>
      </c>
      <c r="H29199" s="6">
        <v>6.1674E-2</v>
      </c>
      <c r="I29199" s="7">
        <v>40.073999999999998</v>
      </c>
    </row>
    <row r="29200" spans="1:11" x14ac:dyDescent="0.25">
      <c r="A29200">
        <v>64636</v>
      </c>
      <c r="B29200" s="2">
        <v>3.5035189999999998</v>
      </c>
      <c r="C29200" s="3">
        <v>363</v>
      </c>
      <c r="E29200" t="s">
        <v>12292</v>
      </c>
      <c r="F29200" s="4" t="s">
        <v>12102</v>
      </c>
      <c r="G29200" s="5">
        <v>231</v>
      </c>
      <c r="H29200" s="6">
        <v>5.1724100000000002E-2</v>
      </c>
      <c r="I29200" s="7">
        <v>41.792999999999999</v>
      </c>
    </row>
    <row r="29201" spans="1:12" x14ac:dyDescent="0.25">
      <c r="A29201">
        <v>87305</v>
      </c>
      <c r="B29201" s="2">
        <v>3.50299</v>
      </c>
      <c r="C29201" s="3">
        <v>3325</v>
      </c>
      <c r="D29201" s="4">
        <v>23700</v>
      </c>
      <c r="E29201" t="s">
        <v>15170</v>
      </c>
      <c r="F29201" s="4" t="s">
        <v>15124</v>
      </c>
      <c r="G29201" s="5">
        <v>1980</v>
      </c>
      <c r="H29201" s="6">
        <v>0.10303030000000001</v>
      </c>
      <c r="I29201" s="7">
        <v>32.926000000000002</v>
      </c>
    </row>
    <row r="29202" spans="1:12" x14ac:dyDescent="0.25">
      <c r="A29202">
        <v>28454</v>
      </c>
      <c r="B29202" s="2">
        <v>3.5022169999999999</v>
      </c>
      <c r="C29202" s="3">
        <v>1942</v>
      </c>
      <c r="D29202" s="4">
        <v>48900</v>
      </c>
      <c r="E29202" t="s">
        <v>5967</v>
      </c>
      <c r="F29202" s="4" t="s">
        <v>5642</v>
      </c>
      <c r="G29202" s="5">
        <v>1251</v>
      </c>
      <c r="H29202" s="6">
        <v>5.3557199999999999E-2</v>
      </c>
      <c r="I29202" s="7">
        <v>41.472000000000001</v>
      </c>
    </row>
    <row r="29203" spans="1:12" x14ac:dyDescent="0.25">
      <c r="A29203">
        <v>72572</v>
      </c>
      <c r="B29203" s="2">
        <v>3.5018919999999998</v>
      </c>
      <c r="C29203" s="3">
        <v>209</v>
      </c>
      <c r="E29203" t="s">
        <v>13390</v>
      </c>
      <c r="F29203" s="4" t="s">
        <v>13183</v>
      </c>
      <c r="G29203" s="5">
        <v>114</v>
      </c>
      <c r="H29203" s="6">
        <v>0.122807</v>
      </c>
      <c r="I29203" s="7">
        <v>29.5</v>
      </c>
    </row>
    <row r="29204" spans="1:12" x14ac:dyDescent="0.25">
      <c r="A29204">
        <v>32420</v>
      </c>
      <c r="B29204" s="2">
        <v>3.5015299999999998</v>
      </c>
      <c r="C29204" s="3">
        <v>1904</v>
      </c>
      <c r="E29204" t="s">
        <v>6765</v>
      </c>
      <c r="F29204" s="4" t="s">
        <v>6689</v>
      </c>
      <c r="G29204" s="5">
        <v>1401</v>
      </c>
      <c r="H29204" s="6">
        <v>6.8473599999999996E-2</v>
      </c>
      <c r="I29204" s="7">
        <v>38.889000000000003</v>
      </c>
    </row>
    <row r="29205" spans="1:12" x14ac:dyDescent="0.25">
      <c r="A29205">
        <v>59527</v>
      </c>
      <c r="B29205" s="2">
        <v>3.501071</v>
      </c>
      <c r="C29205" s="3">
        <v>1036</v>
      </c>
      <c r="E29205" t="s">
        <v>6043</v>
      </c>
      <c r="F29205" s="4" t="s">
        <v>11278</v>
      </c>
      <c r="G29205" s="5">
        <v>518</v>
      </c>
      <c r="H29205" s="6">
        <v>0.1312741</v>
      </c>
      <c r="I29205" s="7">
        <v>28.036000000000001</v>
      </c>
    </row>
    <row r="29206" spans="1:12" x14ac:dyDescent="0.25">
      <c r="A29206">
        <v>38109</v>
      </c>
      <c r="B29206" s="2">
        <v>3.4937550000000002</v>
      </c>
      <c r="C29206" s="3">
        <v>46264</v>
      </c>
      <c r="D29206" s="4">
        <v>32820</v>
      </c>
      <c r="E29206" t="s">
        <v>2512</v>
      </c>
      <c r="F29206" s="4" t="s">
        <v>7348</v>
      </c>
      <c r="G29206" s="5">
        <v>30052</v>
      </c>
      <c r="H29206" s="6">
        <v>0.1004226</v>
      </c>
      <c r="I29206" s="7">
        <v>33.365000000000002</v>
      </c>
      <c r="J29206" s="2">
        <v>52.333300000000001</v>
      </c>
      <c r="K29206">
        <v>6</v>
      </c>
    </row>
    <row r="29207" spans="1:12" x14ac:dyDescent="0.25">
      <c r="A29207">
        <v>33815</v>
      </c>
      <c r="B29207" s="2">
        <v>3.4842089999999999</v>
      </c>
      <c r="C29207" s="3">
        <v>14303</v>
      </c>
      <c r="D29207" s="4">
        <v>29460</v>
      </c>
      <c r="E29207" t="s">
        <v>6636</v>
      </c>
      <c r="F29207" s="4" t="s">
        <v>6689</v>
      </c>
      <c r="G29207" s="5">
        <v>9838</v>
      </c>
      <c r="H29207" s="6">
        <v>7.4499399999999993E-2</v>
      </c>
      <c r="I29207" s="7">
        <v>37.841000000000001</v>
      </c>
    </row>
    <row r="29208" spans="1:12" x14ac:dyDescent="0.25">
      <c r="A29208">
        <v>72742</v>
      </c>
      <c r="B29208" s="2">
        <v>3.481792</v>
      </c>
      <c r="C29208" s="3">
        <v>291</v>
      </c>
      <c r="D29208" s="4">
        <v>22220</v>
      </c>
      <c r="E29208" t="s">
        <v>353</v>
      </c>
      <c r="F29208" s="4" t="s">
        <v>13183</v>
      </c>
      <c r="G29208" s="5">
        <v>263</v>
      </c>
      <c r="H29208" s="6">
        <v>6.4393900000000004E-2</v>
      </c>
      <c r="I29208" s="7">
        <v>39.582999999999998</v>
      </c>
    </row>
    <row r="29209" spans="1:12" x14ac:dyDescent="0.25">
      <c r="A29209">
        <v>90022</v>
      </c>
      <c r="B29209" s="2">
        <v>3.4718749999999998</v>
      </c>
      <c r="C29209" s="3">
        <v>69515</v>
      </c>
      <c r="D29209" s="4">
        <v>31080</v>
      </c>
      <c r="E29209" t="s">
        <v>15367</v>
      </c>
      <c r="F29209" s="4" t="s">
        <v>15368</v>
      </c>
      <c r="G29209" s="5">
        <v>41180</v>
      </c>
      <c r="H29209" s="6">
        <v>5.4638199999999998E-2</v>
      </c>
      <c r="I29209" s="7">
        <v>41.267000000000003</v>
      </c>
      <c r="J29209" s="2">
        <v>42.909100000000002</v>
      </c>
      <c r="K29209">
        <v>11</v>
      </c>
      <c r="L29209" s="2">
        <v>66.7</v>
      </c>
    </row>
    <row r="29210" spans="1:12" x14ac:dyDescent="0.25">
      <c r="A29210">
        <v>83628</v>
      </c>
      <c r="B29210" s="2">
        <v>3.4613480000000001</v>
      </c>
      <c r="C29210" s="3">
        <v>4447</v>
      </c>
      <c r="D29210" s="4">
        <v>14260</v>
      </c>
      <c r="E29210" t="s">
        <v>14804</v>
      </c>
      <c r="F29210" s="4" t="s">
        <v>14725</v>
      </c>
      <c r="G29210" s="5">
        <v>2811</v>
      </c>
      <c r="H29210" s="6">
        <v>6.3322699999999996E-2</v>
      </c>
      <c r="I29210" s="7">
        <v>39.764000000000003</v>
      </c>
    </row>
    <row r="29211" spans="1:12" x14ac:dyDescent="0.25">
      <c r="A29211">
        <v>93705</v>
      </c>
      <c r="B29211" s="2">
        <v>3.4553579999999999</v>
      </c>
      <c r="C29211" s="3">
        <v>38130</v>
      </c>
      <c r="D29211" s="4">
        <v>23420</v>
      </c>
      <c r="E29211" t="s">
        <v>8453</v>
      </c>
      <c r="F29211" s="4" t="s">
        <v>15368</v>
      </c>
      <c r="G29211" s="5">
        <v>22222</v>
      </c>
      <c r="H29211" s="6">
        <v>0.113036</v>
      </c>
      <c r="I29211" s="7">
        <v>31.154</v>
      </c>
      <c r="J29211" s="2">
        <v>37.444400000000002</v>
      </c>
      <c r="K29211">
        <v>9</v>
      </c>
    </row>
    <row r="29212" spans="1:12" x14ac:dyDescent="0.25">
      <c r="A29212">
        <v>36560</v>
      </c>
      <c r="B29212" s="2">
        <v>3.449497</v>
      </c>
      <c r="C29212" s="3">
        <v>3479</v>
      </c>
      <c r="D29212" s="4">
        <v>33660</v>
      </c>
      <c r="E29212" t="s">
        <v>807</v>
      </c>
      <c r="F29212" s="4" t="s">
        <v>7027</v>
      </c>
      <c r="G29212" s="5">
        <v>2266</v>
      </c>
      <c r="H29212" s="6">
        <v>4.8102399999999997E-2</v>
      </c>
      <c r="I29212" s="7">
        <v>42.371000000000002</v>
      </c>
    </row>
    <row r="29213" spans="1:12" x14ac:dyDescent="0.25">
      <c r="A29213">
        <v>78076</v>
      </c>
      <c r="B29213" s="2">
        <v>3.4471660000000002</v>
      </c>
      <c r="C29213" s="3">
        <v>13616</v>
      </c>
      <c r="D29213" s="4">
        <v>49820</v>
      </c>
      <c r="E29213" t="s">
        <v>14176</v>
      </c>
      <c r="F29213" s="4" t="s">
        <v>13752</v>
      </c>
      <c r="G29213" s="5">
        <v>7469</v>
      </c>
      <c r="H29213" s="6">
        <v>9.3440400000000007E-2</v>
      </c>
      <c r="I29213" s="7">
        <v>34.527000000000001</v>
      </c>
      <c r="J29213" s="2">
        <v>43</v>
      </c>
      <c r="K29213">
        <v>1</v>
      </c>
    </row>
    <row r="29214" spans="1:12" x14ac:dyDescent="0.25">
      <c r="A29214">
        <v>74034</v>
      </c>
      <c r="B29214" s="2">
        <v>3.445357</v>
      </c>
      <c r="C29214" s="3">
        <v>119</v>
      </c>
      <c r="D29214" s="4">
        <v>46140</v>
      </c>
      <c r="E29214" t="s">
        <v>13594</v>
      </c>
      <c r="F29214" s="4" t="s">
        <v>13462</v>
      </c>
      <c r="G29214" s="5">
        <v>86</v>
      </c>
      <c r="H29214" s="6">
        <v>8.1395400000000007E-2</v>
      </c>
      <c r="I29214" s="7">
        <v>36.606999999999999</v>
      </c>
    </row>
    <row r="29215" spans="1:12" x14ac:dyDescent="0.25">
      <c r="A29215">
        <v>40972</v>
      </c>
      <c r="B29215" s="2">
        <v>3.4451489999999998</v>
      </c>
      <c r="C29215" s="3">
        <v>1202</v>
      </c>
      <c r="E29215" t="s">
        <v>2605</v>
      </c>
      <c r="F29215" s="4" t="s">
        <v>7883</v>
      </c>
      <c r="G29215" s="5">
        <v>782</v>
      </c>
      <c r="H29215" s="6">
        <v>0.10727970000000001</v>
      </c>
      <c r="I29215" s="7">
        <v>32.131999999999998</v>
      </c>
      <c r="J29215" s="2">
        <v>52</v>
      </c>
      <c r="K29215">
        <v>1</v>
      </c>
    </row>
    <row r="29216" spans="1:12" x14ac:dyDescent="0.25">
      <c r="A29216">
        <v>44705</v>
      </c>
      <c r="B29216" s="2">
        <v>3.4420709999999999</v>
      </c>
      <c r="C29216" s="3">
        <v>19288</v>
      </c>
      <c r="D29216" s="4">
        <v>15940</v>
      </c>
      <c r="E29216" t="s">
        <v>287</v>
      </c>
      <c r="F29216" s="4" t="s">
        <v>8295</v>
      </c>
      <c r="G29216" s="5">
        <v>12081</v>
      </c>
      <c r="H29216" s="6">
        <v>8.14502E-2</v>
      </c>
      <c r="I29216" s="7">
        <v>36.594999999999999</v>
      </c>
      <c r="J29216" s="2">
        <v>49</v>
      </c>
      <c r="K29216">
        <v>5</v>
      </c>
    </row>
    <row r="29217" spans="1:11" x14ac:dyDescent="0.25">
      <c r="A29217">
        <v>87320</v>
      </c>
      <c r="B29217" s="2">
        <v>3.4390749999999999</v>
      </c>
      <c r="C29217" s="3">
        <v>737</v>
      </c>
      <c r="D29217" s="4">
        <v>23700</v>
      </c>
      <c r="E29217" t="s">
        <v>15178</v>
      </c>
      <c r="F29217" s="4" t="s">
        <v>15124</v>
      </c>
      <c r="G29217" s="5">
        <v>435</v>
      </c>
      <c r="H29217" s="6">
        <v>6.6513799999999998E-2</v>
      </c>
      <c r="I29217" s="7">
        <v>39.167000000000002</v>
      </c>
    </row>
    <row r="29218" spans="1:11" x14ac:dyDescent="0.25">
      <c r="A29218">
        <v>64726</v>
      </c>
      <c r="B29218" s="2">
        <v>3.4388890000000001</v>
      </c>
      <c r="C29218" s="3">
        <v>476</v>
      </c>
      <c r="E29218" t="s">
        <v>1523</v>
      </c>
      <c r="F29218" s="4" t="s">
        <v>12102</v>
      </c>
      <c r="G29218" s="5">
        <v>338</v>
      </c>
      <c r="H29218" s="6">
        <v>2.6548700000000001E-2</v>
      </c>
      <c r="I29218" s="7">
        <v>46.052999999999997</v>
      </c>
    </row>
    <row r="29219" spans="1:11" x14ac:dyDescent="0.25">
      <c r="A29219">
        <v>45070</v>
      </c>
      <c r="B29219" s="2">
        <v>3.4387759999999998</v>
      </c>
      <c r="C29219" s="3">
        <v>192</v>
      </c>
      <c r="E29219" t="s">
        <v>8641</v>
      </c>
      <c r="F29219" s="4" t="s">
        <v>8295</v>
      </c>
      <c r="G29219" s="5">
        <v>133</v>
      </c>
      <c r="H29219" s="6">
        <v>0</v>
      </c>
      <c r="I29219" s="7">
        <v>50.625</v>
      </c>
    </row>
    <row r="29220" spans="1:11" x14ac:dyDescent="0.25">
      <c r="A29220">
        <v>24602</v>
      </c>
      <c r="B29220" s="2">
        <v>3.4385819999999998</v>
      </c>
      <c r="C29220" s="3">
        <v>908</v>
      </c>
      <c r="D29220" s="4">
        <v>14140</v>
      </c>
      <c r="E29220" t="s">
        <v>5121</v>
      </c>
      <c r="F29220" s="4" t="s">
        <v>4335</v>
      </c>
      <c r="G29220" s="5">
        <v>683</v>
      </c>
      <c r="H29220" s="6">
        <v>7.0278199999999999E-2</v>
      </c>
      <c r="I29220" s="7">
        <v>38.472000000000001</v>
      </c>
    </row>
    <row r="29221" spans="1:11" x14ac:dyDescent="0.25">
      <c r="A29221">
        <v>12736</v>
      </c>
      <c r="B29221" s="2">
        <v>3.4383789999999999</v>
      </c>
      <c r="C29221" s="3">
        <v>201</v>
      </c>
      <c r="E29221" t="s">
        <v>2316</v>
      </c>
      <c r="F29221" s="4" t="s">
        <v>1280</v>
      </c>
      <c r="G29221" s="5">
        <v>165</v>
      </c>
      <c r="H29221" s="6">
        <v>7.8313300000000002E-2</v>
      </c>
      <c r="I29221" s="7">
        <v>37.082999999999998</v>
      </c>
    </row>
    <row r="29222" spans="1:11" x14ac:dyDescent="0.25">
      <c r="A29222">
        <v>40965</v>
      </c>
      <c r="B29222" s="2">
        <v>3.436048</v>
      </c>
      <c r="C29222" s="3">
        <v>13732</v>
      </c>
      <c r="D29222" s="4">
        <v>33180</v>
      </c>
      <c r="E29222" t="s">
        <v>8003</v>
      </c>
      <c r="F29222" s="4" t="s">
        <v>7883</v>
      </c>
      <c r="G29222" s="5">
        <v>9567</v>
      </c>
      <c r="H29222" s="6">
        <v>0.1151756</v>
      </c>
      <c r="I29222" s="7">
        <v>30.712</v>
      </c>
      <c r="J29222" s="2">
        <v>64</v>
      </c>
      <c r="K29222">
        <v>1</v>
      </c>
    </row>
    <row r="29223" spans="1:11" x14ac:dyDescent="0.25">
      <c r="A29223">
        <v>79821</v>
      </c>
      <c r="B29223" s="2">
        <v>3.4326979999999998</v>
      </c>
      <c r="C29223" s="3">
        <v>6925</v>
      </c>
      <c r="D29223" s="4">
        <v>21340</v>
      </c>
      <c r="E29223" t="s">
        <v>6804</v>
      </c>
      <c r="F29223" s="4" t="s">
        <v>13752</v>
      </c>
      <c r="G29223" s="5">
        <v>4434</v>
      </c>
      <c r="H29223" s="6">
        <v>0.10126300000000001</v>
      </c>
      <c r="I29223" s="7">
        <v>33.116</v>
      </c>
      <c r="J29223" s="2">
        <v>50</v>
      </c>
      <c r="K29223">
        <v>1</v>
      </c>
    </row>
    <row r="29224" spans="1:11" x14ac:dyDescent="0.25">
      <c r="A29224">
        <v>36744</v>
      </c>
      <c r="B29224" s="2">
        <v>3.4305970000000001</v>
      </c>
      <c r="C29224" s="3">
        <v>6791</v>
      </c>
      <c r="D29224" s="4">
        <v>46220</v>
      </c>
      <c r="E29224" t="s">
        <v>1180</v>
      </c>
      <c r="F29224" s="4" t="s">
        <v>7027</v>
      </c>
      <c r="G29224" s="5">
        <v>4350</v>
      </c>
      <c r="H29224" s="6">
        <v>0.1112388</v>
      </c>
      <c r="I29224" s="7">
        <v>31.388999999999999</v>
      </c>
    </row>
    <row r="29225" spans="1:11" x14ac:dyDescent="0.25">
      <c r="A29225">
        <v>28743</v>
      </c>
      <c r="B29225" s="2">
        <v>3.4291800000000001</v>
      </c>
      <c r="C29225" s="3">
        <v>2032</v>
      </c>
      <c r="D29225" s="4">
        <v>11700</v>
      </c>
      <c r="E29225" t="s">
        <v>5070</v>
      </c>
      <c r="F29225" s="4" t="s">
        <v>5642</v>
      </c>
      <c r="G29225" s="5">
        <v>1570</v>
      </c>
      <c r="H29225" s="6">
        <v>0.11012089999999999</v>
      </c>
      <c r="I29225" s="7">
        <v>31.574000000000002</v>
      </c>
      <c r="J29225" s="2">
        <v>46.333300000000001</v>
      </c>
      <c r="K29225">
        <v>3</v>
      </c>
    </row>
    <row r="29226" spans="1:11" x14ac:dyDescent="0.25">
      <c r="A29226">
        <v>65727</v>
      </c>
      <c r="B29226" s="2">
        <v>3.428747</v>
      </c>
      <c r="C29226" s="3">
        <v>335</v>
      </c>
      <c r="D29226" s="4">
        <v>44180</v>
      </c>
      <c r="E29226" t="s">
        <v>3484</v>
      </c>
      <c r="F29226" s="4" t="s">
        <v>12102</v>
      </c>
      <c r="G29226" s="5">
        <v>237</v>
      </c>
      <c r="H29226" s="6">
        <v>6.3291100000000003E-2</v>
      </c>
      <c r="I29226" s="7">
        <v>39.65</v>
      </c>
    </row>
    <row r="29227" spans="1:11" x14ac:dyDescent="0.25">
      <c r="A29227">
        <v>65789</v>
      </c>
      <c r="B29227" s="2">
        <v>3.428388</v>
      </c>
      <c r="C29227" s="3">
        <v>1871</v>
      </c>
      <c r="D29227" s="4">
        <v>48460</v>
      </c>
      <c r="E29227" t="s">
        <v>1873</v>
      </c>
      <c r="F29227" s="4" t="s">
        <v>12102</v>
      </c>
      <c r="G29227" s="5">
        <v>1259</v>
      </c>
      <c r="H29227" s="6">
        <v>3.7301599999999997E-2</v>
      </c>
      <c r="I29227" s="7">
        <v>44.137999999999998</v>
      </c>
    </row>
    <row r="29228" spans="1:11" x14ac:dyDescent="0.25">
      <c r="A29228">
        <v>26562</v>
      </c>
      <c r="B29228" s="2">
        <v>3.4279860000000002</v>
      </c>
      <c r="C29228" s="3">
        <v>518</v>
      </c>
      <c r="E29228" t="s">
        <v>5577</v>
      </c>
      <c r="F29228" s="4" t="s">
        <v>5144</v>
      </c>
      <c r="G29228" s="5">
        <v>423</v>
      </c>
      <c r="H29228" s="6">
        <v>9.1981099999999996E-2</v>
      </c>
      <c r="I29228" s="7">
        <v>34.688000000000002</v>
      </c>
    </row>
    <row r="29229" spans="1:11" x14ac:dyDescent="0.25">
      <c r="A29229">
        <v>93725</v>
      </c>
      <c r="B29229" s="2">
        <v>3.4243459999999999</v>
      </c>
      <c r="C29229" s="3">
        <v>26878</v>
      </c>
      <c r="D29229" s="4">
        <v>23420</v>
      </c>
      <c r="E29229" t="s">
        <v>8453</v>
      </c>
      <c r="F29229" s="4" t="s">
        <v>15368</v>
      </c>
      <c r="G29229" s="5">
        <v>14784</v>
      </c>
      <c r="H29229" s="6">
        <v>7.4061600000000005E-2</v>
      </c>
      <c r="I29229" s="7">
        <v>37.780999999999999</v>
      </c>
      <c r="J29229" s="2">
        <v>38</v>
      </c>
      <c r="K29229">
        <v>1</v>
      </c>
    </row>
    <row r="29230" spans="1:11" x14ac:dyDescent="0.25">
      <c r="A29230">
        <v>27843</v>
      </c>
      <c r="B29230" s="2">
        <v>3.4205570000000001</v>
      </c>
      <c r="C29230" s="3">
        <v>1585</v>
      </c>
      <c r="D29230" s="4">
        <v>40260</v>
      </c>
      <c r="E29230" t="s">
        <v>5769</v>
      </c>
      <c r="F29230" s="4" t="s">
        <v>5642</v>
      </c>
      <c r="G29230" s="5">
        <v>1041</v>
      </c>
      <c r="H29230" s="6">
        <v>9.70221E-2</v>
      </c>
      <c r="I29230" s="7">
        <v>33.802</v>
      </c>
    </row>
    <row r="29231" spans="1:11" x14ac:dyDescent="0.25">
      <c r="A29231">
        <v>49960</v>
      </c>
      <c r="B29231" s="2">
        <v>3.42028</v>
      </c>
      <c r="C29231" s="3">
        <v>143</v>
      </c>
      <c r="E29231" t="s">
        <v>356</v>
      </c>
      <c r="F29231" s="4" t="s">
        <v>9106</v>
      </c>
      <c r="G29231" s="5">
        <v>116</v>
      </c>
      <c r="H29231" s="6">
        <v>6.8376099999999995E-2</v>
      </c>
      <c r="I29231" s="7">
        <v>38.75</v>
      </c>
    </row>
    <row r="29232" spans="1:11" x14ac:dyDescent="0.25">
      <c r="A29232">
        <v>38579</v>
      </c>
      <c r="B29232" s="2">
        <v>3.4200789999999999</v>
      </c>
      <c r="C29232" s="3">
        <v>1009</v>
      </c>
      <c r="E29232" t="s">
        <v>7626</v>
      </c>
      <c r="F29232" s="4" t="s">
        <v>7348</v>
      </c>
      <c r="G29232" s="5">
        <v>720</v>
      </c>
      <c r="H29232" s="6">
        <v>9.5833299999999996E-2</v>
      </c>
      <c r="I29232" s="7">
        <v>34</v>
      </c>
    </row>
    <row r="29233" spans="1:11" x14ac:dyDescent="0.25">
      <c r="A29233">
        <v>74052</v>
      </c>
      <c r="B29233" s="2">
        <v>3.4196979999999999</v>
      </c>
      <c r="C29233" s="3">
        <v>1348</v>
      </c>
      <c r="D29233" s="4">
        <v>46140</v>
      </c>
      <c r="E29233" t="s">
        <v>13606</v>
      </c>
      <c r="F29233" s="4" t="s">
        <v>13462</v>
      </c>
      <c r="G29233" s="5">
        <v>870</v>
      </c>
      <c r="H29233" s="6">
        <v>8.0459799999999998E-2</v>
      </c>
      <c r="I29233" s="7">
        <v>36.625</v>
      </c>
      <c r="J29233" s="2">
        <v>58</v>
      </c>
      <c r="K29233">
        <v>1</v>
      </c>
    </row>
    <row r="29234" spans="1:11" x14ac:dyDescent="0.25">
      <c r="A29234">
        <v>25674</v>
      </c>
      <c r="B29234" s="2">
        <v>3.4191120000000002</v>
      </c>
      <c r="C29234" s="3">
        <v>2378</v>
      </c>
      <c r="D29234" s="4">
        <v>26580</v>
      </c>
      <c r="E29234" t="s">
        <v>5399</v>
      </c>
      <c r="F29234" s="4" t="s">
        <v>5144</v>
      </c>
      <c r="G29234" s="5">
        <v>1577</v>
      </c>
      <c r="H29234" s="6">
        <v>6.4638799999999996E-2</v>
      </c>
      <c r="I29234" s="7">
        <v>39.332999999999998</v>
      </c>
    </row>
    <row r="29235" spans="1:11" x14ac:dyDescent="0.25">
      <c r="A29235">
        <v>72760</v>
      </c>
      <c r="B29235" s="2">
        <v>3.4186860000000001</v>
      </c>
      <c r="C29235" s="3">
        <v>259</v>
      </c>
      <c r="D29235" s="4">
        <v>22220</v>
      </c>
      <c r="E29235" t="s">
        <v>5025</v>
      </c>
      <c r="F29235" s="4" t="s">
        <v>13183</v>
      </c>
      <c r="G29235" s="5">
        <v>202</v>
      </c>
      <c r="H29235" s="6">
        <v>0.1584158</v>
      </c>
      <c r="I29235" s="7">
        <v>23.125</v>
      </c>
    </row>
    <row r="29236" spans="1:11" x14ac:dyDescent="0.25">
      <c r="A29236">
        <v>63774</v>
      </c>
      <c r="B29236" s="2">
        <v>3.4186169999999998</v>
      </c>
      <c r="C29236" s="3">
        <v>115</v>
      </c>
      <c r="D29236" s="4">
        <v>43460</v>
      </c>
      <c r="E29236" t="s">
        <v>6547</v>
      </c>
      <c r="F29236" s="4" t="s">
        <v>12102</v>
      </c>
      <c r="G29236" s="5">
        <v>86</v>
      </c>
      <c r="H29236" s="6">
        <v>0</v>
      </c>
      <c r="I29236" s="7">
        <v>50.5</v>
      </c>
    </row>
    <row r="29237" spans="1:11" x14ac:dyDescent="0.25">
      <c r="A29237">
        <v>64756</v>
      </c>
      <c r="B29237" s="2">
        <v>3.4184899999999998</v>
      </c>
      <c r="C29237" s="3">
        <v>601</v>
      </c>
      <c r="E29237" t="s">
        <v>12321</v>
      </c>
      <c r="F29237" s="4" t="s">
        <v>12102</v>
      </c>
      <c r="G29237" s="5">
        <v>442</v>
      </c>
      <c r="H29237" s="6">
        <v>4.5146699999999998E-2</v>
      </c>
      <c r="I29237" s="7">
        <v>42.689</v>
      </c>
    </row>
    <row r="29238" spans="1:11" x14ac:dyDescent="0.25">
      <c r="A29238">
        <v>62466</v>
      </c>
      <c r="B29238" s="2">
        <v>3.4171659999999999</v>
      </c>
      <c r="C29238" s="3">
        <v>6606</v>
      </c>
      <c r="E29238" t="s">
        <v>800</v>
      </c>
      <c r="F29238" s="4" t="s">
        <v>11490</v>
      </c>
      <c r="G29238" s="5">
        <v>5090</v>
      </c>
      <c r="H29238" s="6">
        <v>3.8113899999999999E-2</v>
      </c>
      <c r="I29238" s="7">
        <v>43.9</v>
      </c>
    </row>
    <row r="29239" spans="1:11" x14ac:dyDescent="0.25">
      <c r="A29239">
        <v>85333</v>
      </c>
      <c r="B29239" s="2">
        <v>3.415867</v>
      </c>
      <c r="C29239" s="3">
        <v>497</v>
      </c>
      <c r="D29239" s="4">
        <v>49740</v>
      </c>
      <c r="E29239" t="s">
        <v>14989</v>
      </c>
      <c r="F29239" s="4" t="s">
        <v>14962</v>
      </c>
      <c r="G29239" s="5">
        <v>337</v>
      </c>
      <c r="H29239" s="6">
        <v>5.3412500000000002E-2</v>
      </c>
      <c r="I29239" s="7">
        <v>41.25</v>
      </c>
    </row>
    <row r="29240" spans="1:11" x14ac:dyDescent="0.25">
      <c r="A29240">
        <v>39360</v>
      </c>
      <c r="B29240" s="2">
        <v>3.415149</v>
      </c>
      <c r="C29240" s="3">
        <v>4334</v>
      </c>
      <c r="D29240" s="4">
        <v>32940</v>
      </c>
      <c r="E29240" t="s">
        <v>7791</v>
      </c>
      <c r="F29240" s="4" t="s">
        <v>7633</v>
      </c>
      <c r="G29240" s="5">
        <v>2657</v>
      </c>
      <c r="H29240" s="6">
        <v>8.9574699999999993E-2</v>
      </c>
      <c r="I29240" s="7">
        <v>35</v>
      </c>
    </row>
    <row r="29241" spans="1:11" x14ac:dyDescent="0.25">
      <c r="A29241">
        <v>99786</v>
      </c>
      <c r="B29241" s="2">
        <v>3.414472</v>
      </c>
      <c r="C29241" s="3">
        <v>328</v>
      </c>
      <c r="E29241" t="s">
        <v>4175</v>
      </c>
      <c r="F29241" s="4" t="s">
        <v>16604</v>
      </c>
      <c r="G29241" s="5">
        <v>167</v>
      </c>
      <c r="H29241" s="6">
        <v>4.7619000000000002E-2</v>
      </c>
      <c r="I29241" s="7">
        <v>42.25</v>
      </c>
    </row>
    <row r="29242" spans="1:11" x14ac:dyDescent="0.25">
      <c r="A29242">
        <v>93252</v>
      </c>
      <c r="B29242" s="2">
        <v>3.413735</v>
      </c>
      <c r="C29242" s="3">
        <v>3664</v>
      </c>
      <c r="D29242" s="4">
        <v>12540</v>
      </c>
      <c r="E29242" t="s">
        <v>14970</v>
      </c>
      <c r="F29242" s="4" t="s">
        <v>15368</v>
      </c>
      <c r="G29242" s="5">
        <v>2908</v>
      </c>
      <c r="H29242" s="6">
        <v>3.9532499999999998E-2</v>
      </c>
      <c r="I29242" s="7">
        <v>43.646000000000001</v>
      </c>
      <c r="J29242" s="2">
        <v>71</v>
      </c>
      <c r="K29242">
        <v>1</v>
      </c>
    </row>
    <row r="29243" spans="1:11" x14ac:dyDescent="0.25">
      <c r="A29243">
        <v>45746</v>
      </c>
      <c r="B29243" s="2">
        <v>3.4129499999999999</v>
      </c>
      <c r="C29243" s="3">
        <v>460</v>
      </c>
      <c r="D29243" s="4">
        <v>31930</v>
      </c>
      <c r="E29243" t="s">
        <v>8745</v>
      </c>
      <c r="F29243" s="4" t="s">
        <v>8295</v>
      </c>
      <c r="G29243" s="5">
        <v>370</v>
      </c>
      <c r="H29243" s="6">
        <v>2.6954000000000001E-3</v>
      </c>
      <c r="I29243" s="7">
        <v>50</v>
      </c>
    </row>
    <row r="29244" spans="1:11" x14ac:dyDescent="0.25">
      <c r="A29244">
        <v>99750</v>
      </c>
      <c r="B29244" s="2">
        <v>3.4128090000000002</v>
      </c>
      <c r="C29244" s="3">
        <v>532</v>
      </c>
      <c r="E29244" t="s">
        <v>16724</v>
      </c>
      <c r="F29244" s="4" t="s">
        <v>16604</v>
      </c>
      <c r="G29244" s="5">
        <v>224</v>
      </c>
      <c r="H29244" s="6">
        <v>2.2321400000000002E-2</v>
      </c>
      <c r="I29244" s="7">
        <v>46.606999999999999</v>
      </c>
    </row>
    <row r="29245" spans="1:11" x14ac:dyDescent="0.25">
      <c r="A29245">
        <v>72553</v>
      </c>
      <c r="B29245" s="2">
        <v>3.412744</v>
      </c>
      <c r="C29245" s="3">
        <v>71</v>
      </c>
      <c r="D29245" s="4">
        <v>12900</v>
      </c>
      <c r="E29245" t="s">
        <v>13385</v>
      </c>
      <c r="F29245" s="4" t="s">
        <v>13183</v>
      </c>
      <c r="G29245" s="5">
        <v>48</v>
      </c>
      <c r="H29245" s="6">
        <v>4.08163E-2</v>
      </c>
      <c r="I29245" s="7">
        <v>43.408999999999999</v>
      </c>
    </row>
    <row r="29246" spans="1:11" x14ac:dyDescent="0.25">
      <c r="A29246">
        <v>32187</v>
      </c>
      <c r="B29246" s="2">
        <v>3.4124140000000001</v>
      </c>
      <c r="C29246" s="3">
        <v>1669</v>
      </c>
      <c r="D29246" s="4">
        <v>37260</v>
      </c>
      <c r="E29246" t="s">
        <v>6739</v>
      </c>
      <c r="F29246" s="4" t="s">
        <v>6689</v>
      </c>
      <c r="G29246" s="5">
        <v>1327</v>
      </c>
      <c r="H29246" s="6">
        <v>6.6314999999999999E-2</v>
      </c>
      <c r="I29246" s="7">
        <v>39</v>
      </c>
      <c r="J29246" s="2">
        <v>56</v>
      </c>
      <c r="K29246">
        <v>1</v>
      </c>
    </row>
    <row r="29247" spans="1:11" x14ac:dyDescent="0.25">
      <c r="A29247">
        <v>27568</v>
      </c>
      <c r="B29247" s="2">
        <v>3.4119999999999999</v>
      </c>
      <c r="C29247" s="3">
        <v>601</v>
      </c>
      <c r="D29247" s="4">
        <v>39580</v>
      </c>
      <c r="E29247" t="s">
        <v>5739</v>
      </c>
      <c r="F29247" s="4" t="s">
        <v>5642</v>
      </c>
      <c r="G29247" s="5">
        <v>404</v>
      </c>
      <c r="H29247" s="6">
        <v>7.9207899999999998E-2</v>
      </c>
      <c r="I29247" s="7">
        <v>36.771000000000001</v>
      </c>
    </row>
    <row r="29248" spans="1:11" x14ac:dyDescent="0.25">
      <c r="A29248">
        <v>35044</v>
      </c>
      <c r="B29248" s="2">
        <v>3.4106860000000001</v>
      </c>
      <c r="C29248" s="3">
        <v>7395</v>
      </c>
      <c r="D29248" s="4">
        <v>45180</v>
      </c>
      <c r="E29248" t="s">
        <v>7039</v>
      </c>
      <c r="F29248" s="4" t="s">
        <v>7027</v>
      </c>
      <c r="G29248" s="5">
        <v>5092</v>
      </c>
      <c r="H29248" s="6">
        <v>8.1107600000000002E-2</v>
      </c>
      <c r="I29248" s="7">
        <v>36.429000000000002</v>
      </c>
      <c r="J29248" s="2">
        <v>53.5</v>
      </c>
      <c r="K29248">
        <v>2</v>
      </c>
    </row>
    <row r="29249" spans="1:11" x14ac:dyDescent="0.25">
      <c r="A29249">
        <v>26534</v>
      </c>
      <c r="B29249" s="2">
        <v>3.4091999999999998</v>
      </c>
      <c r="C29249" s="3">
        <v>1598</v>
      </c>
      <c r="D29249" s="4">
        <v>34060</v>
      </c>
      <c r="E29249" t="s">
        <v>39</v>
      </c>
      <c r="F29249" s="4" t="s">
        <v>5144</v>
      </c>
      <c r="G29249" s="5">
        <v>1121</v>
      </c>
      <c r="H29249" s="6">
        <v>6.5062400000000006E-2</v>
      </c>
      <c r="I29249" s="7">
        <v>39.200000000000003</v>
      </c>
    </row>
    <row r="29250" spans="1:11" x14ac:dyDescent="0.25">
      <c r="A29250">
        <v>31518</v>
      </c>
      <c r="B29250" s="2">
        <v>3.4088270000000001</v>
      </c>
      <c r="C29250" s="3">
        <v>583</v>
      </c>
      <c r="E29250" t="s">
        <v>471</v>
      </c>
      <c r="F29250" s="4" t="s">
        <v>6363</v>
      </c>
      <c r="G29250" s="5">
        <v>437</v>
      </c>
      <c r="H29250" s="6">
        <v>6.6210000000000005E-2</v>
      </c>
      <c r="I29250" s="7">
        <v>39</v>
      </c>
    </row>
    <row r="29251" spans="1:11" x14ac:dyDescent="0.25">
      <c r="A29251">
        <v>47260</v>
      </c>
      <c r="B29251" s="2">
        <v>3.408439</v>
      </c>
      <c r="C29251" s="3">
        <v>1809</v>
      </c>
      <c r="D29251" s="4">
        <v>42980</v>
      </c>
      <c r="E29251" t="s">
        <v>8971</v>
      </c>
      <c r="F29251" s="4" t="s">
        <v>8800</v>
      </c>
      <c r="G29251" s="5">
        <v>1177</v>
      </c>
      <c r="H29251" s="6">
        <v>4.3330500000000001E-2</v>
      </c>
      <c r="I29251" s="7">
        <v>42.945999999999998</v>
      </c>
    </row>
    <row r="29252" spans="1:11" x14ac:dyDescent="0.25">
      <c r="A29252">
        <v>75560</v>
      </c>
      <c r="B29252" s="2">
        <v>3.407972</v>
      </c>
      <c r="C29252" s="3">
        <v>970</v>
      </c>
      <c r="E29252" t="s">
        <v>4284</v>
      </c>
      <c r="F29252" s="4" t="s">
        <v>13752</v>
      </c>
      <c r="G29252" s="5">
        <v>768</v>
      </c>
      <c r="H29252" s="6">
        <v>9.6354200000000001E-2</v>
      </c>
      <c r="I29252" s="7">
        <v>33.777999999999999</v>
      </c>
    </row>
    <row r="29253" spans="1:11" x14ac:dyDescent="0.25">
      <c r="A29253">
        <v>32455</v>
      </c>
      <c r="B29253" s="2">
        <v>3.4070390000000002</v>
      </c>
      <c r="C29253" s="3">
        <v>4846</v>
      </c>
      <c r="E29253" t="s">
        <v>6780</v>
      </c>
      <c r="F29253" s="4" t="s">
        <v>6689</v>
      </c>
      <c r="G29253" s="5">
        <v>3131</v>
      </c>
      <c r="H29253" s="6">
        <v>9.9968100000000004E-2</v>
      </c>
      <c r="I29253" s="7">
        <v>33.152999999999999</v>
      </c>
    </row>
    <row r="29254" spans="1:11" x14ac:dyDescent="0.25">
      <c r="A29254">
        <v>72537</v>
      </c>
      <c r="B29254" s="2">
        <v>3.4061870000000001</v>
      </c>
      <c r="C29254" s="3">
        <v>528</v>
      </c>
      <c r="D29254" s="4">
        <v>34260</v>
      </c>
      <c r="E29254" t="s">
        <v>8202</v>
      </c>
      <c r="F29254" s="4" t="s">
        <v>13183</v>
      </c>
      <c r="G29254" s="5">
        <v>425</v>
      </c>
      <c r="H29254" s="6">
        <v>4.2253499999999999E-2</v>
      </c>
      <c r="I29254" s="7">
        <v>43.125</v>
      </c>
    </row>
    <row r="29255" spans="1:11" x14ac:dyDescent="0.25">
      <c r="A29255">
        <v>42083</v>
      </c>
      <c r="B29255" s="2">
        <v>3.4060239999999999</v>
      </c>
      <c r="C29255" s="3">
        <v>317</v>
      </c>
      <c r="D29255" s="4">
        <v>37140</v>
      </c>
      <c r="E29255" t="s">
        <v>8192</v>
      </c>
      <c r="F29255" s="4" t="s">
        <v>7883</v>
      </c>
      <c r="G29255" s="5">
        <v>250</v>
      </c>
      <c r="H29255" s="6">
        <v>4.8000000000000001E-2</v>
      </c>
      <c r="I29255" s="7">
        <v>42.115000000000002</v>
      </c>
    </row>
    <row r="29256" spans="1:11" x14ac:dyDescent="0.25">
      <c r="A29256">
        <v>38841</v>
      </c>
      <c r="B29256" s="2">
        <v>3.4055499999999999</v>
      </c>
      <c r="C29256" s="3">
        <v>2835</v>
      </c>
      <c r="D29256" s="4">
        <v>46180</v>
      </c>
      <c r="E29256" t="s">
        <v>7698</v>
      </c>
      <c r="F29256" s="4" t="s">
        <v>7633</v>
      </c>
      <c r="G29256" s="5">
        <v>1726</v>
      </c>
      <c r="H29256" s="6">
        <v>7.0063700000000007E-2</v>
      </c>
      <c r="I29256" s="7">
        <v>38.298000000000002</v>
      </c>
    </row>
    <row r="29257" spans="1:11" x14ac:dyDescent="0.25">
      <c r="A29257">
        <v>14211</v>
      </c>
      <c r="B29257" s="2">
        <v>3.4022190000000001</v>
      </c>
      <c r="C29257" s="3">
        <v>20885</v>
      </c>
      <c r="D29257" s="4">
        <v>15380</v>
      </c>
      <c r="E29257" t="s">
        <v>2831</v>
      </c>
      <c r="F29257" s="4" t="s">
        <v>1280</v>
      </c>
      <c r="G29257" s="5">
        <v>12185</v>
      </c>
      <c r="H29257" s="6">
        <v>0.13229379999999999</v>
      </c>
      <c r="I29257" s="7">
        <v>27.536999999999999</v>
      </c>
      <c r="J29257" s="2">
        <v>37.799999999999997</v>
      </c>
      <c r="K29257">
        <v>5</v>
      </c>
    </row>
    <row r="29258" spans="1:11" x14ac:dyDescent="0.25">
      <c r="A29258">
        <v>85347</v>
      </c>
      <c r="B29258" s="2">
        <v>3.3991730000000002</v>
      </c>
      <c r="C29258" s="3">
        <v>814</v>
      </c>
      <c r="D29258" s="4">
        <v>49740</v>
      </c>
      <c r="E29258" t="s">
        <v>14998</v>
      </c>
      <c r="F29258" s="4" t="s">
        <v>14962</v>
      </c>
      <c r="G29258" s="5">
        <v>538</v>
      </c>
      <c r="H29258" s="6">
        <v>7.7922099999999994E-2</v>
      </c>
      <c r="I29258" s="7">
        <v>36.932000000000002</v>
      </c>
    </row>
    <row r="29259" spans="1:11" x14ac:dyDescent="0.25">
      <c r="A29259">
        <v>92701</v>
      </c>
      <c r="B29259" s="2">
        <v>3.3922880000000002</v>
      </c>
      <c r="C29259" s="3">
        <v>52588</v>
      </c>
      <c r="D29259" s="4">
        <v>31080</v>
      </c>
      <c r="E29259" t="s">
        <v>15598</v>
      </c>
      <c r="F29259" s="4" t="s">
        <v>15368</v>
      </c>
      <c r="G29259" s="5">
        <v>28228</v>
      </c>
      <c r="H29259" s="6">
        <v>7.6980300000000002E-2</v>
      </c>
      <c r="I29259" s="7">
        <v>37.091999999999999</v>
      </c>
      <c r="J29259" s="2">
        <v>44</v>
      </c>
      <c r="K29259">
        <v>4</v>
      </c>
    </row>
    <row r="29260" spans="1:11" x14ac:dyDescent="0.25">
      <c r="A29260">
        <v>57264</v>
      </c>
      <c r="B29260" s="2">
        <v>3.3855010000000001</v>
      </c>
      <c r="C29260" s="3">
        <v>194</v>
      </c>
      <c r="E29260" t="s">
        <v>970</v>
      </c>
      <c r="F29260" s="4" t="s">
        <v>10877</v>
      </c>
      <c r="G29260" s="5">
        <v>133</v>
      </c>
      <c r="H29260" s="6">
        <v>6.01504E-2</v>
      </c>
      <c r="I29260" s="7">
        <v>40</v>
      </c>
    </row>
    <row r="29261" spans="1:11" x14ac:dyDescent="0.25">
      <c r="A29261">
        <v>36611</v>
      </c>
      <c r="B29261" s="2">
        <v>3.384563</v>
      </c>
      <c r="C29261" s="3">
        <v>6026</v>
      </c>
      <c r="D29261" s="4">
        <v>33660</v>
      </c>
      <c r="E29261" t="s">
        <v>7304</v>
      </c>
      <c r="F29261" s="4" t="s">
        <v>7027</v>
      </c>
      <c r="G29261" s="5">
        <v>3790</v>
      </c>
      <c r="H29261" s="6">
        <v>0.1121076</v>
      </c>
      <c r="I29261" s="7">
        <v>31.02</v>
      </c>
      <c r="J29261" s="2">
        <v>35</v>
      </c>
      <c r="K29261">
        <v>2</v>
      </c>
    </row>
    <row r="29262" spans="1:11" x14ac:dyDescent="0.25">
      <c r="A29262">
        <v>38951</v>
      </c>
      <c r="B29262" s="2">
        <v>3.3834520000000001</v>
      </c>
      <c r="C29262" s="3">
        <v>1353</v>
      </c>
      <c r="E29262" t="s">
        <v>5690</v>
      </c>
      <c r="F29262" s="4" t="s">
        <v>7633</v>
      </c>
      <c r="G29262" s="5">
        <v>852</v>
      </c>
      <c r="H29262" s="6">
        <v>7.034E-2</v>
      </c>
      <c r="I29262" s="7">
        <v>38.234999999999999</v>
      </c>
    </row>
    <row r="29263" spans="1:11" x14ac:dyDescent="0.25">
      <c r="A29263">
        <v>39661</v>
      </c>
      <c r="B29263" s="2">
        <v>3.3827970000000001</v>
      </c>
      <c r="C29263" s="3">
        <v>2809</v>
      </c>
      <c r="E29263" t="s">
        <v>7846</v>
      </c>
      <c r="F29263" s="4" t="s">
        <v>7633</v>
      </c>
      <c r="G29263" s="5">
        <v>1888</v>
      </c>
      <c r="H29263" s="6">
        <v>9.4279699999999994E-2</v>
      </c>
      <c r="I29263" s="7">
        <v>34.097999999999999</v>
      </c>
    </row>
    <row r="29264" spans="1:11" x14ac:dyDescent="0.25">
      <c r="A29264">
        <v>99630</v>
      </c>
      <c r="B29264" s="2">
        <v>3.3823159999999999</v>
      </c>
      <c r="C29264" s="3">
        <v>177</v>
      </c>
      <c r="E29264" t="s">
        <v>16660</v>
      </c>
      <c r="F29264" s="4" t="s">
        <v>16604</v>
      </c>
      <c r="G29264" s="5">
        <v>119</v>
      </c>
      <c r="H29264" s="6">
        <v>4.20168E-2</v>
      </c>
      <c r="I29264" s="7">
        <v>43.125</v>
      </c>
    </row>
    <row r="29265" spans="1:11" x14ac:dyDescent="0.25">
      <c r="A29265">
        <v>59076</v>
      </c>
      <c r="B29265" s="2">
        <v>3.3822700000000001</v>
      </c>
      <c r="C29265" s="3">
        <v>93</v>
      </c>
      <c r="E29265" t="s">
        <v>8021</v>
      </c>
      <c r="F29265" s="4" t="s">
        <v>11278</v>
      </c>
      <c r="G29265" s="5">
        <v>67</v>
      </c>
      <c r="H29265" s="6">
        <v>0.14925369999999999</v>
      </c>
      <c r="I29265" s="7">
        <v>24.582999999999998</v>
      </c>
    </row>
    <row r="29266" spans="1:11" x14ac:dyDescent="0.25">
      <c r="A29266">
        <v>80024</v>
      </c>
      <c r="B29266" s="2">
        <v>3.3821720000000002</v>
      </c>
      <c r="C29266" s="3">
        <v>606</v>
      </c>
      <c r="D29266" s="4">
        <v>19740</v>
      </c>
      <c r="E29266" t="s">
        <v>8969</v>
      </c>
      <c r="F29266" s="4" t="s">
        <v>14477</v>
      </c>
      <c r="G29266" s="5">
        <v>335</v>
      </c>
      <c r="H29266" s="6">
        <v>0</v>
      </c>
      <c r="I29266" s="7">
        <v>50.375</v>
      </c>
    </row>
    <row r="29267" spans="1:11" x14ac:dyDescent="0.25">
      <c r="A29267">
        <v>61459</v>
      </c>
      <c r="B29267" s="2">
        <v>3.382012</v>
      </c>
      <c r="C29267" s="3">
        <v>442</v>
      </c>
      <c r="D29267" s="4">
        <v>15900</v>
      </c>
      <c r="E29267" t="s">
        <v>2510</v>
      </c>
      <c r="F29267" s="4" t="s">
        <v>11490</v>
      </c>
      <c r="G29267" s="5">
        <v>331</v>
      </c>
      <c r="H29267" s="6">
        <v>3.6144599999999999E-2</v>
      </c>
      <c r="I29267" s="7">
        <v>44.12</v>
      </c>
    </row>
    <row r="29268" spans="1:11" x14ac:dyDescent="0.25">
      <c r="A29268">
        <v>49304</v>
      </c>
      <c r="B29268" s="2">
        <v>3.3811260000000001</v>
      </c>
      <c r="C29268" s="3">
        <v>4182</v>
      </c>
      <c r="E29268" t="s">
        <v>1933</v>
      </c>
      <c r="F29268" s="4" t="s">
        <v>9106</v>
      </c>
      <c r="G29268" s="5">
        <v>3369</v>
      </c>
      <c r="H29268" s="6">
        <v>0.1023739</v>
      </c>
      <c r="I29268" s="7">
        <v>32.668999999999997</v>
      </c>
      <c r="J29268" s="2">
        <v>76</v>
      </c>
      <c r="K29268">
        <v>1</v>
      </c>
    </row>
    <row r="29269" spans="1:11" x14ac:dyDescent="0.25">
      <c r="A29269">
        <v>78943</v>
      </c>
      <c r="B29269" s="2">
        <v>3.3802840000000001</v>
      </c>
      <c r="C29269" s="3">
        <v>222</v>
      </c>
      <c r="E29269" t="s">
        <v>9858</v>
      </c>
      <c r="F29269" s="4" t="s">
        <v>13752</v>
      </c>
      <c r="G29269" s="5">
        <v>146</v>
      </c>
      <c r="H29269" s="6">
        <v>8.1632700000000002E-2</v>
      </c>
      <c r="I29269" s="7">
        <v>36.25</v>
      </c>
    </row>
    <row r="29270" spans="1:11" x14ac:dyDescent="0.25">
      <c r="A29270">
        <v>39063</v>
      </c>
      <c r="B29270" s="2">
        <v>3.3797649999999999</v>
      </c>
      <c r="C29270" s="3">
        <v>3506</v>
      </c>
      <c r="E29270" t="s">
        <v>7744</v>
      </c>
      <c r="F29270" s="4" t="s">
        <v>7633</v>
      </c>
      <c r="G29270" s="5">
        <v>2019</v>
      </c>
      <c r="H29270" s="6">
        <v>0.13019800000000001</v>
      </c>
      <c r="I29270" s="7">
        <v>27.856999999999999</v>
      </c>
    </row>
    <row r="29271" spans="1:11" x14ac:dyDescent="0.25">
      <c r="A29271">
        <v>29125</v>
      </c>
      <c r="B29271" s="2">
        <v>3.3788909999999999</v>
      </c>
      <c r="C29271" s="3">
        <v>2276</v>
      </c>
      <c r="E29271" t="s">
        <v>6173</v>
      </c>
      <c r="F29271" s="4" t="s">
        <v>6130</v>
      </c>
      <c r="G29271" s="5">
        <v>1628</v>
      </c>
      <c r="H29271" s="6">
        <v>0.1044226</v>
      </c>
      <c r="I29271" s="7">
        <v>32.308</v>
      </c>
      <c r="J29271" s="2">
        <v>42</v>
      </c>
      <c r="K29271">
        <v>1</v>
      </c>
    </row>
    <row r="29272" spans="1:11" x14ac:dyDescent="0.25">
      <c r="A29272">
        <v>15544</v>
      </c>
      <c r="B29272" s="2">
        <v>3.3784719999999999</v>
      </c>
      <c r="C29272" s="3">
        <v>146</v>
      </c>
      <c r="D29272" s="4">
        <v>43740</v>
      </c>
      <c r="E29272" t="s">
        <v>728</v>
      </c>
      <c r="F29272" s="4" t="s">
        <v>3003</v>
      </c>
      <c r="G29272" s="5">
        <v>119</v>
      </c>
      <c r="H29272" s="6">
        <v>0.125</v>
      </c>
      <c r="I29272" s="7">
        <v>28.75</v>
      </c>
      <c r="J29272" s="2">
        <v>53</v>
      </c>
      <c r="K29272">
        <v>1</v>
      </c>
    </row>
    <row r="29273" spans="1:11" x14ac:dyDescent="0.25">
      <c r="A29273">
        <v>92066</v>
      </c>
      <c r="B29273" s="2">
        <v>3.3783859999999999</v>
      </c>
      <c r="C29273" s="3">
        <v>273</v>
      </c>
      <c r="D29273" s="4">
        <v>41740</v>
      </c>
      <c r="E29273" t="s">
        <v>15487</v>
      </c>
      <c r="F29273" s="4" t="s">
        <v>15368</v>
      </c>
      <c r="G29273" s="5">
        <v>237</v>
      </c>
      <c r="H29273" s="6">
        <v>3.79747E-2</v>
      </c>
      <c r="I29273" s="7">
        <v>43.787999999999997</v>
      </c>
    </row>
    <row r="29274" spans="1:11" x14ac:dyDescent="0.25">
      <c r="A29274">
        <v>65608</v>
      </c>
      <c r="B29274" s="2">
        <v>3.3766780000000001</v>
      </c>
      <c r="C29274" s="3">
        <v>9559</v>
      </c>
      <c r="E29274" t="s">
        <v>2550</v>
      </c>
      <c r="F29274" s="4" t="s">
        <v>12102</v>
      </c>
      <c r="G29274" s="5">
        <v>6901</v>
      </c>
      <c r="H29274" s="6">
        <v>9.0843199999999999E-2</v>
      </c>
      <c r="I29274" s="7">
        <v>34.648000000000003</v>
      </c>
      <c r="J29274" s="2">
        <v>67</v>
      </c>
      <c r="K29274">
        <v>1</v>
      </c>
    </row>
    <row r="29275" spans="1:11" x14ac:dyDescent="0.25">
      <c r="A29275">
        <v>24811</v>
      </c>
      <c r="B29275" s="2">
        <v>3.3749120000000001</v>
      </c>
      <c r="C29275" s="3">
        <v>606</v>
      </c>
      <c r="E29275" t="s">
        <v>4230</v>
      </c>
      <c r="F29275" s="4" t="s">
        <v>5144</v>
      </c>
      <c r="G29275" s="5">
        <v>483</v>
      </c>
      <c r="H29275" s="6">
        <v>9.1097300000000006E-2</v>
      </c>
      <c r="I29275" s="7">
        <v>34.601999999999997</v>
      </c>
    </row>
    <row r="29276" spans="1:11" x14ac:dyDescent="0.25">
      <c r="A29276">
        <v>35070</v>
      </c>
      <c r="B29276" s="2">
        <v>3.374746</v>
      </c>
      <c r="C29276" s="3">
        <v>252</v>
      </c>
      <c r="D29276" s="4">
        <v>18980</v>
      </c>
      <c r="E29276" t="s">
        <v>1937</v>
      </c>
      <c r="F29276" s="4" t="s">
        <v>7027</v>
      </c>
      <c r="G29276" s="5">
        <v>214</v>
      </c>
      <c r="H29276" s="6">
        <v>8.8785000000000003E-2</v>
      </c>
      <c r="I29276" s="7">
        <v>35</v>
      </c>
    </row>
    <row r="29277" spans="1:11" x14ac:dyDescent="0.25">
      <c r="A29277">
        <v>37322</v>
      </c>
      <c r="B29277" s="2">
        <v>3.37338</v>
      </c>
      <c r="C29277" s="3">
        <v>7581</v>
      </c>
      <c r="E29277" t="s">
        <v>6372</v>
      </c>
      <c r="F29277" s="4" t="s">
        <v>7348</v>
      </c>
      <c r="G29277" s="5">
        <v>5500</v>
      </c>
      <c r="H29277" s="6">
        <v>6.7260500000000001E-2</v>
      </c>
      <c r="I29277" s="7">
        <v>38.715000000000003</v>
      </c>
    </row>
    <row r="29278" spans="1:11" x14ac:dyDescent="0.25">
      <c r="A29278">
        <v>27813</v>
      </c>
      <c r="B29278" s="2">
        <v>3.3719579999999998</v>
      </c>
      <c r="C29278" s="3">
        <v>717</v>
      </c>
      <c r="D29278" s="4">
        <v>48980</v>
      </c>
      <c r="E29278" t="s">
        <v>2906</v>
      </c>
      <c r="F29278" s="4" t="s">
        <v>5642</v>
      </c>
      <c r="G29278" s="5">
        <v>435</v>
      </c>
      <c r="H29278" s="6">
        <v>8.0275200000000005E-2</v>
      </c>
      <c r="I29278" s="7">
        <v>36.457999999999998</v>
      </c>
    </row>
    <row r="29279" spans="1:11" x14ac:dyDescent="0.25">
      <c r="A29279">
        <v>17035</v>
      </c>
      <c r="B29279" s="2">
        <v>3.3717139999999999</v>
      </c>
      <c r="C29279" s="3">
        <v>820</v>
      </c>
      <c r="E29279" t="s">
        <v>3684</v>
      </c>
      <c r="F29279" s="4" t="s">
        <v>3003</v>
      </c>
      <c r="G29279" s="5">
        <v>583</v>
      </c>
      <c r="H29279" s="6">
        <v>2.0547900000000001E-2</v>
      </c>
      <c r="I29279" s="7">
        <v>46.765000000000001</v>
      </c>
      <c r="J29279" s="2">
        <v>27</v>
      </c>
      <c r="K29279">
        <v>1</v>
      </c>
    </row>
    <row r="29280" spans="1:11" x14ac:dyDescent="0.25">
      <c r="A29280">
        <v>52048</v>
      </c>
      <c r="B29280" s="2">
        <v>3.371518</v>
      </c>
      <c r="C29280" s="3">
        <v>405</v>
      </c>
      <c r="E29280" t="s">
        <v>9905</v>
      </c>
      <c r="F29280" s="4" t="s">
        <v>9593</v>
      </c>
      <c r="G29280" s="5">
        <v>241</v>
      </c>
      <c r="H29280" s="6">
        <v>3.7190099999999997E-2</v>
      </c>
      <c r="I29280" s="7">
        <v>43.889000000000003</v>
      </c>
    </row>
    <row r="29281" spans="1:11" x14ac:dyDescent="0.25">
      <c r="A29281">
        <v>66014</v>
      </c>
      <c r="B29281" s="2">
        <v>3.371362</v>
      </c>
      <c r="C29281" s="3">
        <v>301</v>
      </c>
      <c r="E29281" t="s">
        <v>406</v>
      </c>
      <c r="F29281" s="4" t="s">
        <v>12494</v>
      </c>
      <c r="G29281" s="5">
        <v>241</v>
      </c>
      <c r="H29281" s="6">
        <v>0</v>
      </c>
      <c r="I29281" s="7">
        <v>50.313000000000002</v>
      </c>
    </row>
    <row r="29282" spans="1:11" x14ac:dyDescent="0.25">
      <c r="A29282">
        <v>99622</v>
      </c>
      <c r="B29282" s="2">
        <v>3.371362</v>
      </c>
      <c r="C29282" s="3">
        <v>324</v>
      </c>
      <c r="E29282" t="s">
        <v>16655</v>
      </c>
      <c r="F29282" s="4" t="s">
        <v>16604</v>
      </c>
      <c r="G29282" s="5">
        <v>172</v>
      </c>
      <c r="H29282" s="6">
        <v>0</v>
      </c>
      <c r="I29282" s="7">
        <v>50.313000000000002</v>
      </c>
      <c r="J29282" s="2">
        <v>56</v>
      </c>
      <c r="K29282">
        <v>1</v>
      </c>
    </row>
    <row r="29283" spans="1:11" x14ac:dyDescent="0.25">
      <c r="A29283">
        <v>65735</v>
      </c>
      <c r="B29283" s="2">
        <v>3.3712309999999999</v>
      </c>
      <c r="C29283" s="3">
        <v>163</v>
      </c>
      <c r="E29283" t="s">
        <v>328</v>
      </c>
      <c r="F29283" s="4" t="s">
        <v>12102</v>
      </c>
      <c r="G29283" s="5">
        <v>141</v>
      </c>
      <c r="H29283" s="6">
        <v>7.0921999999999999E-2</v>
      </c>
      <c r="I29283" s="7">
        <v>38.055999999999997</v>
      </c>
    </row>
    <row r="29284" spans="1:11" x14ac:dyDescent="0.25">
      <c r="A29284">
        <v>71108</v>
      </c>
      <c r="B29284" s="2">
        <v>3.3685360000000002</v>
      </c>
      <c r="C29284" s="3">
        <v>19476</v>
      </c>
      <c r="D29284" s="4">
        <v>43340</v>
      </c>
      <c r="E29284" t="s">
        <v>13113</v>
      </c>
      <c r="F29284" s="4" t="s">
        <v>12927</v>
      </c>
      <c r="G29284" s="5">
        <v>11121</v>
      </c>
      <c r="H29284" s="6">
        <v>9.8453499999999999E-2</v>
      </c>
      <c r="I29284" s="7">
        <v>33.295000000000002</v>
      </c>
      <c r="J29284" s="2">
        <v>60</v>
      </c>
      <c r="K29284">
        <v>1</v>
      </c>
    </row>
    <row r="29285" spans="1:11" x14ac:dyDescent="0.25">
      <c r="A29285">
        <v>40078</v>
      </c>
      <c r="B29285" s="2">
        <v>3.3654899999999999</v>
      </c>
      <c r="C29285" s="3">
        <v>2322</v>
      </c>
      <c r="E29285" t="s">
        <v>7903</v>
      </c>
      <c r="F29285" s="4" t="s">
        <v>7883</v>
      </c>
      <c r="G29285" s="5">
        <v>1605</v>
      </c>
      <c r="H29285" s="6">
        <v>3.7383199999999998E-2</v>
      </c>
      <c r="I29285" s="7">
        <v>43.847999999999999</v>
      </c>
      <c r="J29285" s="2">
        <v>38</v>
      </c>
      <c r="K29285">
        <v>1</v>
      </c>
    </row>
    <row r="29286" spans="1:11" x14ac:dyDescent="0.25">
      <c r="A29286">
        <v>39638</v>
      </c>
      <c r="B29286" s="2">
        <v>3.364573</v>
      </c>
      <c r="C29286" s="3">
        <v>3042</v>
      </c>
      <c r="D29286" s="4">
        <v>32620</v>
      </c>
      <c r="E29286" t="s">
        <v>7839</v>
      </c>
      <c r="F29286" s="4" t="s">
        <v>7633</v>
      </c>
      <c r="G29286" s="5">
        <v>2214</v>
      </c>
      <c r="H29286" s="6">
        <v>8.0812599999999998E-2</v>
      </c>
      <c r="I29286" s="7">
        <v>36.338999999999999</v>
      </c>
    </row>
    <row r="29287" spans="1:11" x14ac:dyDescent="0.25">
      <c r="A29287">
        <v>27839</v>
      </c>
      <c r="B29287" s="2">
        <v>3.3633359999999999</v>
      </c>
      <c r="C29287" s="3">
        <v>3757</v>
      </c>
      <c r="D29287" s="4">
        <v>40260</v>
      </c>
      <c r="E29287" t="s">
        <v>343</v>
      </c>
      <c r="F29287" s="4" t="s">
        <v>5642</v>
      </c>
      <c r="G29287" s="5">
        <v>2947</v>
      </c>
      <c r="H29287" s="6">
        <v>6.6847599999999993E-2</v>
      </c>
      <c r="I29287" s="7">
        <v>38.75</v>
      </c>
    </row>
    <row r="29288" spans="1:11" x14ac:dyDescent="0.25">
      <c r="A29288">
        <v>41745</v>
      </c>
      <c r="B29288" s="2">
        <v>3.362616</v>
      </c>
      <c r="C29288" s="3">
        <v>82</v>
      </c>
      <c r="E29288" t="s">
        <v>8132</v>
      </c>
      <c r="F29288" s="4" t="s">
        <v>7883</v>
      </c>
      <c r="G29288" s="5">
        <v>61</v>
      </c>
      <c r="H29288" s="6">
        <v>0.1147541</v>
      </c>
      <c r="I29288" s="7">
        <v>30.469000000000001</v>
      </c>
    </row>
    <row r="29289" spans="1:11" x14ac:dyDescent="0.25">
      <c r="A29289">
        <v>42154</v>
      </c>
      <c r="B29289" s="2">
        <v>3.3624719999999999</v>
      </c>
      <c r="C29289" s="3">
        <v>714</v>
      </c>
      <c r="D29289" s="4">
        <v>23980</v>
      </c>
      <c r="E29289" t="s">
        <v>8204</v>
      </c>
      <c r="F29289" s="4" t="s">
        <v>7883</v>
      </c>
      <c r="G29289" s="5">
        <v>544</v>
      </c>
      <c r="H29289" s="6">
        <v>0.10661760000000001</v>
      </c>
      <c r="I29289" s="7">
        <v>31.875</v>
      </c>
      <c r="J29289" s="2">
        <v>71</v>
      </c>
      <c r="K29289">
        <v>1</v>
      </c>
    </row>
    <row r="29290" spans="1:11" x14ac:dyDescent="0.25">
      <c r="A29290">
        <v>50026</v>
      </c>
      <c r="B29290" s="2">
        <v>3.3622230000000002</v>
      </c>
      <c r="C29290" s="3">
        <v>722</v>
      </c>
      <c r="D29290" s="4">
        <v>19780</v>
      </c>
      <c r="E29290" t="s">
        <v>9599</v>
      </c>
      <c r="F29290" s="4" t="s">
        <v>9593</v>
      </c>
      <c r="G29290" s="5">
        <v>500</v>
      </c>
      <c r="H29290" s="6">
        <v>6.8000000000000005E-2</v>
      </c>
      <c r="I29290" s="7">
        <v>38.542000000000002</v>
      </c>
      <c r="J29290" s="2">
        <v>27</v>
      </c>
      <c r="K29290">
        <v>1</v>
      </c>
    </row>
    <row r="29291" spans="1:11" x14ac:dyDescent="0.25">
      <c r="A29291">
        <v>38475</v>
      </c>
      <c r="B29291" s="2">
        <v>3.3620079999999999</v>
      </c>
      <c r="C29291" s="3">
        <v>773</v>
      </c>
      <c r="E29291" t="s">
        <v>7600</v>
      </c>
      <c r="F29291" s="4" t="s">
        <v>7348</v>
      </c>
      <c r="G29291" s="5">
        <v>397</v>
      </c>
      <c r="H29291" s="6">
        <v>9.5717899999999995E-2</v>
      </c>
      <c r="I29291" s="7">
        <v>33.75</v>
      </c>
    </row>
    <row r="29292" spans="1:11" x14ac:dyDescent="0.25">
      <c r="A29292">
        <v>25076</v>
      </c>
      <c r="B29292" s="2">
        <v>3.3618619999999999</v>
      </c>
      <c r="C29292" s="3">
        <v>282</v>
      </c>
      <c r="D29292" s="4">
        <v>30880</v>
      </c>
      <c r="E29292" t="s">
        <v>5255</v>
      </c>
      <c r="F29292" s="4" t="s">
        <v>5144</v>
      </c>
      <c r="G29292" s="5">
        <v>209</v>
      </c>
      <c r="H29292" s="6">
        <v>0</v>
      </c>
      <c r="I29292" s="7">
        <v>50.268000000000001</v>
      </c>
    </row>
    <row r="29293" spans="1:11" x14ac:dyDescent="0.25">
      <c r="A29293">
        <v>58757</v>
      </c>
      <c r="B29293" s="2">
        <v>3.361694</v>
      </c>
      <c r="C29293" s="3">
        <v>1083</v>
      </c>
      <c r="E29293" t="s">
        <v>11250</v>
      </c>
      <c r="F29293" s="4" t="s">
        <v>11069</v>
      </c>
      <c r="G29293" s="5">
        <v>488</v>
      </c>
      <c r="H29293" s="6">
        <v>0.1086066</v>
      </c>
      <c r="I29293" s="7">
        <v>31.5</v>
      </c>
    </row>
    <row r="29294" spans="1:11" x14ac:dyDescent="0.25">
      <c r="A29294">
        <v>27801</v>
      </c>
      <c r="B29294" s="2">
        <v>3.3581669999999999</v>
      </c>
      <c r="C29294" s="3">
        <v>21892</v>
      </c>
      <c r="D29294" s="4">
        <v>40580</v>
      </c>
      <c r="E29294" t="s">
        <v>4987</v>
      </c>
      <c r="F29294" s="4" t="s">
        <v>5642</v>
      </c>
      <c r="G29294" s="5">
        <v>14251</v>
      </c>
      <c r="H29294" s="6">
        <v>9.0303099999999997E-2</v>
      </c>
      <c r="I29294" s="7">
        <v>34.645000000000003</v>
      </c>
      <c r="J29294" s="2">
        <v>50.666699999999999</v>
      </c>
      <c r="K29294">
        <v>3</v>
      </c>
    </row>
    <row r="29295" spans="1:11" x14ac:dyDescent="0.25">
      <c r="A29295">
        <v>75413</v>
      </c>
      <c r="B29295" s="2">
        <v>3.3547180000000001</v>
      </c>
      <c r="C29295" s="3">
        <v>241</v>
      </c>
      <c r="E29295" t="s">
        <v>5751</v>
      </c>
      <c r="F29295" s="4" t="s">
        <v>13752</v>
      </c>
      <c r="G29295" s="5">
        <v>163</v>
      </c>
      <c r="H29295" s="6">
        <v>1.22699E-2</v>
      </c>
      <c r="I29295" s="7">
        <v>48.125</v>
      </c>
    </row>
    <row r="29296" spans="1:11" x14ac:dyDescent="0.25">
      <c r="A29296">
        <v>45132</v>
      </c>
      <c r="B29296" s="2">
        <v>3.354644</v>
      </c>
      <c r="C29296" s="3">
        <v>254</v>
      </c>
      <c r="E29296" t="s">
        <v>2269</v>
      </c>
      <c r="F29296" s="4" t="s">
        <v>8295</v>
      </c>
      <c r="G29296" s="5">
        <v>148</v>
      </c>
      <c r="H29296" s="6">
        <v>0.1081081</v>
      </c>
      <c r="I29296" s="7">
        <v>31.562999999999999</v>
      </c>
    </row>
    <row r="29297" spans="1:12" x14ac:dyDescent="0.25">
      <c r="A29297">
        <v>41352</v>
      </c>
      <c r="B29297" s="2">
        <v>3.3544529999999999</v>
      </c>
      <c r="C29297" s="3">
        <v>884</v>
      </c>
      <c r="E29297" t="s">
        <v>7757</v>
      </c>
      <c r="F29297" s="4" t="s">
        <v>7883</v>
      </c>
      <c r="G29297" s="5">
        <v>644</v>
      </c>
      <c r="H29297" s="6">
        <v>9.3023300000000003E-2</v>
      </c>
      <c r="I29297" s="7">
        <v>34.167000000000002</v>
      </c>
    </row>
    <row r="29298" spans="1:12" x14ac:dyDescent="0.25">
      <c r="A29298">
        <v>31720</v>
      </c>
      <c r="B29298" s="2">
        <v>3.3542329999999998</v>
      </c>
      <c r="C29298" s="3">
        <v>462</v>
      </c>
      <c r="D29298" s="4">
        <v>46660</v>
      </c>
      <c r="E29298" t="s">
        <v>6649</v>
      </c>
      <c r="F29298" s="4" t="s">
        <v>6363</v>
      </c>
      <c r="G29298" s="5">
        <v>270</v>
      </c>
      <c r="H29298" s="6">
        <v>0.1291513</v>
      </c>
      <c r="I29298" s="7">
        <v>27.917000000000002</v>
      </c>
      <c r="J29298" s="2">
        <v>34</v>
      </c>
      <c r="K29298">
        <v>1</v>
      </c>
    </row>
    <row r="29299" spans="1:12" x14ac:dyDescent="0.25">
      <c r="A29299">
        <v>63107</v>
      </c>
      <c r="B29299" s="2">
        <v>3.3523809999999998</v>
      </c>
      <c r="C29299" s="3">
        <v>11725</v>
      </c>
      <c r="D29299" s="4">
        <v>41180</v>
      </c>
      <c r="E29299" t="s">
        <v>9297</v>
      </c>
      <c r="F29299" s="4" t="s">
        <v>12102</v>
      </c>
      <c r="G29299" s="5">
        <v>7467</v>
      </c>
      <c r="H29299" s="6">
        <v>0.1231923</v>
      </c>
      <c r="I29299" s="7">
        <v>28.943999999999999</v>
      </c>
      <c r="J29299" s="2">
        <v>50</v>
      </c>
      <c r="K29299">
        <v>1</v>
      </c>
    </row>
    <row r="29300" spans="1:12" x14ac:dyDescent="0.25">
      <c r="A29300">
        <v>45389</v>
      </c>
      <c r="B29300" s="2">
        <v>3.3505159999999998</v>
      </c>
      <c r="C29300" s="3">
        <v>500</v>
      </c>
      <c r="D29300" s="4">
        <v>46500</v>
      </c>
      <c r="E29300" t="s">
        <v>4953</v>
      </c>
      <c r="F29300" s="4" t="s">
        <v>8295</v>
      </c>
      <c r="G29300" s="5">
        <v>324</v>
      </c>
      <c r="H29300" s="6">
        <v>5.5555599999999997E-2</v>
      </c>
      <c r="I29300" s="7">
        <v>40.625</v>
      </c>
      <c r="J29300" s="2">
        <v>64</v>
      </c>
      <c r="K29300">
        <v>1</v>
      </c>
    </row>
    <row r="29301" spans="1:12" x14ac:dyDescent="0.25">
      <c r="A29301">
        <v>78057</v>
      </c>
      <c r="B29301" s="2">
        <v>3.3502960000000002</v>
      </c>
      <c r="C29301" s="3">
        <v>800</v>
      </c>
      <c r="D29301" s="4">
        <v>41700</v>
      </c>
      <c r="E29301" t="s">
        <v>6210</v>
      </c>
      <c r="F29301" s="4" t="s">
        <v>13752</v>
      </c>
      <c r="G29301" s="5">
        <v>601</v>
      </c>
      <c r="H29301" s="6">
        <v>4.1528200000000001E-2</v>
      </c>
      <c r="I29301" s="7">
        <v>43.04</v>
      </c>
    </row>
    <row r="29302" spans="1:12" x14ac:dyDescent="0.25">
      <c r="A29302">
        <v>38067</v>
      </c>
      <c r="B29302" s="2">
        <v>3.3499159999999999</v>
      </c>
      <c r="C29302" s="3">
        <v>1422</v>
      </c>
      <c r="E29302" t="s">
        <v>7537</v>
      </c>
      <c r="F29302" s="4" t="s">
        <v>7348</v>
      </c>
      <c r="G29302" s="5">
        <v>994</v>
      </c>
      <c r="H29302" s="6">
        <v>6.5392400000000003E-2</v>
      </c>
      <c r="I29302" s="7">
        <v>38.914000000000001</v>
      </c>
    </row>
    <row r="29303" spans="1:12" x14ac:dyDescent="0.25">
      <c r="A29303">
        <v>71368</v>
      </c>
      <c r="B29303" s="2">
        <v>3.3494250000000001</v>
      </c>
      <c r="C29303" s="3">
        <v>1488</v>
      </c>
      <c r="E29303" t="s">
        <v>13154</v>
      </c>
      <c r="F29303" s="4" t="s">
        <v>12927</v>
      </c>
      <c r="G29303" s="5">
        <v>1057</v>
      </c>
      <c r="H29303" s="6">
        <v>0.1106906</v>
      </c>
      <c r="I29303" s="7">
        <v>31.071000000000002</v>
      </c>
    </row>
    <row r="29304" spans="1:12" x14ac:dyDescent="0.25">
      <c r="A29304">
        <v>30454</v>
      </c>
      <c r="B29304" s="2">
        <v>3.3491</v>
      </c>
      <c r="C29304" s="3">
        <v>382</v>
      </c>
      <c r="D29304" s="4">
        <v>20140</v>
      </c>
      <c r="E29304" t="s">
        <v>6450</v>
      </c>
      <c r="F29304" s="4" t="s">
        <v>6363</v>
      </c>
      <c r="G29304" s="5">
        <v>298</v>
      </c>
      <c r="H29304" s="6">
        <v>5.6856200000000003E-2</v>
      </c>
      <c r="I29304" s="7">
        <v>40.368000000000002</v>
      </c>
    </row>
    <row r="29305" spans="1:12" x14ac:dyDescent="0.25">
      <c r="A29305">
        <v>12035</v>
      </c>
      <c r="B29305" s="2">
        <v>3.348884</v>
      </c>
      <c r="C29305" s="3">
        <v>797</v>
      </c>
      <c r="D29305" s="4">
        <v>10580</v>
      </c>
      <c r="E29305" t="s">
        <v>2087</v>
      </c>
      <c r="F29305" s="4" t="s">
        <v>1280</v>
      </c>
      <c r="G29305" s="5">
        <v>597</v>
      </c>
      <c r="H29305" s="6">
        <v>0.1086956</v>
      </c>
      <c r="I29305" s="7">
        <v>31.408999999999999</v>
      </c>
    </row>
    <row r="29306" spans="1:12" x14ac:dyDescent="0.25">
      <c r="A29306">
        <v>49056</v>
      </c>
      <c r="B29306" s="2">
        <v>3.348039</v>
      </c>
      <c r="C29306" s="3">
        <v>4191</v>
      </c>
      <c r="D29306" s="4">
        <v>28020</v>
      </c>
      <c r="E29306" t="s">
        <v>7531</v>
      </c>
      <c r="F29306" s="4" t="s">
        <v>9106</v>
      </c>
      <c r="G29306" s="5">
        <v>2931</v>
      </c>
      <c r="H29306" s="6">
        <v>7.8444700000000006E-2</v>
      </c>
      <c r="I29306" s="7">
        <v>36.633000000000003</v>
      </c>
    </row>
    <row r="29307" spans="1:12" x14ac:dyDescent="0.25">
      <c r="A29307">
        <v>90222</v>
      </c>
      <c r="B29307" s="2">
        <v>3.343105</v>
      </c>
      <c r="C29307" s="3">
        <v>32361</v>
      </c>
      <c r="D29307" s="4">
        <v>31080</v>
      </c>
      <c r="E29307" t="s">
        <v>11709</v>
      </c>
      <c r="F29307" s="4" t="s">
        <v>15368</v>
      </c>
      <c r="G29307" s="5">
        <v>17691</v>
      </c>
      <c r="H29307" s="6">
        <v>5.6014000000000001E-2</v>
      </c>
      <c r="I29307" s="7">
        <v>40.508000000000003</v>
      </c>
      <c r="J29307" s="2">
        <v>56</v>
      </c>
      <c r="K29307">
        <v>3</v>
      </c>
    </row>
    <row r="29308" spans="1:12" x14ac:dyDescent="0.25">
      <c r="A29308">
        <v>16256</v>
      </c>
      <c r="B29308" s="2">
        <v>3.3386490000000002</v>
      </c>
      <c r="C29308" s="3">
        <v>2089</v>
      </c>
      <c r="D29308" s="4">
        <v>26860</v>
      </c>
      <c r="E29308" t="s">
        <v>3464</v>
      </c>
      <c r="F29308" s="4" t="s">
        <v>3003</v>
      </c>
      <c r="G29308" s="5">
        <v>927</v>
      </c>
      <c r="H29308" s="6">
        <v>6.8965499999999999E-2</v>
      </c>
      <c r="I29308" s="7">
        <v>38.265999999999998</v>
      </c>
    </row>
    <row r="29309" spans="1:12" x14ac:dyDescent="0.25">
      <c r="A29309">
        <v>39643</v>
      </c>
      <c r="B29309" s="2">
        <v>3.3382399999999999</v>
      </c>
      <c r="C29309" s="3">
        <v>1184</v>
      </c>
      <c r="E29309" t="s">
        <v>7841</v>
      </c>
      <c r="F29309" s="4" t="s">
        <v>7633</v>
      </c>
      <c r="G29309" s="5">
        <v>777</v>
      </c>
      <c r="H29309" s="6">
        <v>0.11053979999999999</v>
      </c>
      <c r="I29309" s="7">
        <v>31.076000000000001</v>
      </c>
    </row>
    <row r="29310" spans="1:12" x14ac:dyDescent="0.25">
      <c r="A29310">
        <v>6519</v>
      </c>
      <c r="B29310" s="2">
        <v>3.335801</v>
      </c>
      <c r="C29310" s="3">
        <v>16533</v>
      </c>
      <c r="D29310" s="4">
        <v>35300</v>
      </c>
      <c r="E29310" t="s">
        <v>1110</v>
      </c>
      <c r="F29310" s="4" t="s">
        <v>1198</v>
      </c>
      <c r="G29310" s="5">
        <v>9404</v>
      </c>
      <c r="H29310" s="6">
        <v>0.11185539999999999</v>
      </c>
      <c r="I29310" s="7">
        <v>30.837</v>
      </c>
      <c r="J29310" s="2">
        <v>40</v>
      </c>
      <c r="K29310">
        <v>5</v>
      </c>
    </row>
    <row r="29311" spans="1:12" x14ac:dyDescent="0.25">
      <c r="A29311">
        <v>75211</v>
      </c>
      <c r="B29311" s="2">
        <v>3.3235480000000002</v>
      </c>
      <c r="C29311" s="3">
        <v>75924</v>
      </c>
      <c r="D29311" s="4">
        <v>19100</v>
      </c>
      <c r="E29311" t="s">
        <v>4091</v>
      </c>
      <c r="F29311" s="4" t="s">
        <v>13752</v>
      </c>
      <c r="G29311" s="5">
        <v>41787</v>
      </c>
      <c r="H29311" s="6">
        <v>6.91108E-2</v>
      </c>
      <c r="I29311" s="7">
        <v>38.222999999999999</v>
      </c>
      <c r="J29311" s="2">
        <v>49.5</v>
      </c>
      <c r="K29311">
        <v>12</v>
      </c>
      <c r="L29311" s="2">
        <v>92.1</v>
      </c>
    </row>
    <row r="29312" spans="1:12" x14ac:dyDescent="0.25">
      <c r="A29312">
        <v>72523</v>
      </c>
      <c r="B29312" s="2">
        <v>3.3133560000000002</v>
      </c>
      <c r="C29312" s="3">
        <v>1207</v>
      </c>
      <c r="E29312" t="s">
        <v>217</v>
      </c>
      <c r="F29312" s="4" t="s">
        <v>13183</v>
      </c>
      <c r="G29312" s="5">
        <v>802</v>
      </c>
      <c r="H29312" s="6">
        <v>2.9887899999999998E-2</v>
      </c>
      <c r="I29312" s="7">
        <v>45</v>
      </c>
    </row>
    <row r="29313" spans="1:12" x14ac:dyDescent="0.25">
      <c r="A29313">
        <v>75966</v>
      </c>
      <c r="B29313" s="2">
        <v>3.3124829999999998</v>
      </c>
      <c r="C29313" s="3">
        <v>4256</v>
      </c>
      <c r="D29313" s="4">
        <v>13140</v>
      </c>
      <c r="E29313" t="s">
        <v>363</v>
      </c>
      <c r="F29313" s="4" t="s">
        <v>13752</v>
      </c>
      <c r="G29313" s="5">
        <v>2848</v>
      </c>
      <c r="H29313" s="6">
        <v>8.3918499999999993E-2</v>
      </c>
      <c r="I29313" s="7">
        <v>35.640999999999998</v>
      </c>
      <c r="J29313" s="2">
        <v>54</v>
      </c>
      <c r="K29313">
        <v>1</v>
      </c>
    </row>
    <row r="29314" spans="1:12" x14ac:dyDescent="0.25">
      <c r="A29314">
        <v>39886</v>
      </c>
      <c r="B29314" s="2">
        <v>3.3115329999999998</v>
      </c>
      <c r="C29314" s="3">
        <v>1606</v>
      </c>
      <c r="E29314" t="s">
        <v>7880</v>
      </c>
      <c r="F29314" s="4" t="s">
        <v>6363</v>
      </c>
      <c r="G29314" s="5">
        <v>1118</v>
      </c>
      <c r="H29314" s="6">
        <v>9.4812199999999999E-2</v>
      </c>
      <c r="I29314" s="7">
        <v>33.75</v>
      </c>
    </row>
    <row r="29315" spans="1:12" x14ac:dyDescent="0.25">
      <c r="A29315">
        <v>43157</v>
      </c>
      <c r="B29315" s="2">
        <v>3.3111830000000002</v>
      </c>
      <c r="C29315" s="3">
        <v>512</v>
      </c>
      <c r="D29315" s="4">
        <v>18140</v>
      </c>
      <c r="E29315" t="s">
        <v>8341</v>
      </c>
      <c r="F29315" s="4" t="s">
        <v>8295</v>
      </c>
      <c r="G29315" s="5">
        <v>338</v>
      </c>
      <c r="H29315" s="6">
        <v>7.6696200000000006E-2</v>
      </c>
      <c r="I29315" s="7">
        <v>36.875</v>
      </c>
      <c r="J29315" s="2">
        <v>66</v>
      </c>
      <c r="K29315">
        <v>1</v>
      </c>
    </row>
    <row r="29316" spans="1:12" x14ac:dyDescent="0.25">
      <c r="A29316">
        <v>84520</v>
      </c>
      <c r="B29316" s="2">
        <v>3.3109099999999998</v>
      </c>
      <c r="C29316" s="3">
        <v>1133</v>
      </c>
      <c r="D29316" s="4">
        <v>39220</v>
      </c>
      <c r="E29316" t="s">
        <v>14905</v>
      </c>
      <c r="F29316" s="4" t="s">
        <v>14851</v>
      </c>
      <c r="G29316" s="5">
        <v>801</v>
      </c>
      <c r="H29316" s="6">
        <v>2.2443899999999999E-2</v>
      </c>
      <c r="I29316" s="7">
        <v>46.25</v>
      </c>
      <c r="J29316" s="2">
        <v>67</v>
      </c>
      <c r="K29316">
        <v>1</v>
      </c>
    </row>
    <row r="29317" spans="1:12" x14ac:dyDescent="0.25">
      <c r="A29317">
        <v>78860</v>
      </c>
      <c r="B29317" s="2">
        <v>3.3106689999999999</v>
      </c>
      <c r="C29317" s="3">
        <v>234</v>
      </c>
      <c r="D29317" s="4">
        <v>20580</v>
      </c>
      <c r="E29317" t="s">
        <v>14309</v>
      </c>
      <c r="F29317" s="4" t="s">
        <v>13752</v>
      </c>
      <c r="G29317" s="5">
        <v>211</v>
      </c>
      <c r="H29317" s="6">
        <v>0</v>
      </c>
      <c r="I29317" s="7">
        <v>50.125</v>
      </c>
    </row>
    <row r="29318" spans="1:12" x14ac:dyDescent="0.25">
      <c r="A29318">
        <v>99552</v>
      </c>
      <c r="B29318" s="2">
        <v>3.3105709999999999</v>
      </c>
      <c r="C29318" s="3">
        <v>407</v>
      </c>
      <c r="E29318" t="s">
        <v>16613</v>
      </c>
      <c r="F29318" s="4" t="s">
        <v>16604</v>
      </c>
      <c r="G29318" s="5">
        <v>203</v>
      </c>
      <c r="H29318" s="6">
        <v>4.41176E-2</v>
      </c>
      <c r="I29318" s="7">
        <v>42.5</v>
      </c>
    </row>
    <row r="29319" spans="1:12" x14ac:dyDescent="0.25">
      <c r="A29319">
        <v>45205</v>
      </c>
      <c r="B29319" s="2">
        <v>3.3077589999999999</v>
      </c>
      <c r="C29319" s="3">
        <v>19438</v>
      </c>
      <c r="D29319" s="4">
        <v>17140</v>
      </c>
      <c r="E29319" t="s">
        <v>8663</v>
      </c>
      <c r="F29319" s="4" t="s">
        <v>8295</v>
      </c>
      <c r="G29319" s="5">
        <v>11545</v>
      </c>
      <c r="H29319" s="6">
        <v>0.11736679999999999</v>
      </c>
      <c r="I29319" s="7">
        <v>29.841999999999999</v>
      </c>
      <c r="J29319" s="2">
        <v>47.153799999999997</v>
      </c>
      <c r="K29319">
        <v>13</v>
      </c>
      <c r="L29319" s="2">
        <v>85.1</v>
      </c>
    </row>
    <row r="29320" spans="1:12" x14ac:dyDescent="0.25">
      <c r="A29320">
        <v>74358</v>
      </c>
      <c r="B29320" s="2">
        <v>3.304964</v>
      </c>
      <c r="C29320" s="3">
        <v>211</v>
      </c>
      <c r="D29320" s="4">
        <v>33060</v>
      </c>
      <c r="E29320" t="s">
        <v>13632</v>
      </c>
      <c r="F29320" s="4" t="s">
        <v>13462</v>
      </c>
      <c r="G29320" s="5">
        <v>134</v>
      </c>
      <c r="H29320" s="6">
        <v>6.7164199999999993E-2</v>
      </c>
      <c r="I29320" s="7">
        <v>38.5</v>
      </c>
    </row>
    <row r="29321" spans="1:12" x14ac:dyDescent="0.25">
      <c r="A29321">
        <v>39146</v>
      </c>
      <c r="B29321" s="2">
        <v>3.304557</v>
      </c>
      <c r="C29321" s="3">
        <v>2352</v>
      </c>
      <c r="E29321" t="s">
        <v>5507</v>
      </c>
      <c r="F29321" s="4" t="s">
        <v>7633</v>
      </c>
      <c r="G29321" s="5">
        <v>1565</v>
      </c>
      <c r="H29321" s="6">
        <v>0.11309900000000001</v>
      </c>
      <c r="I29321" s="7">
        <v>30.56</v>
      </c>
    </row>
    <row r="29322" spans="1:12" x14ac:dyDescent="0.25">
      <c r="A29322">
        <v>18081</v>
      </c>
      <c r="B29322" s="2">
        <v>3.3041429999999998</v>
      </c>
      <c r="C29322" s="3">
        <v>207</v>
      </c>
      <c r="D29322" s="4">
        <v>37980</v>
      </c>
      <c r="E29322" t="s">
        <v>3977</v>
      </c>
      <c r="F29322" s="4" t="s">
        <v>3003</v>
      </c>
      <c r="G29322" s="5">
        <v>158</v>
      </c>
      <c r="H29322" s="6">
        <v>9.4339599999999996E-2</v>
      </c>
      <c r="I29322" s="7">
        <v>33.78</v>
      </c>
      <c r="J29322" s="2">
        <v>58</v>
      </c>
      <c r="K29322">
        <v>1</v>
      </c>
    </row>
    <row r="29323" spans="1:12" x14ac:dyDescent="0.25">
      <c r="A29323">
        <v>38736</v>
      </c>
      <c r="B29323" s="2">
        <v>3.3040590000000001</v>
      </c>
      <c r="C29323" s="3">
        <v>379</v>
      </c>
      <c r="D29323" s="4">
        <v>24900</v>
      </c>
      <c r="E29323" t="s">
        <v>7675</v>
      </c>
      <c r="F29323" s="4" t="s">
        <v>7633</v>
      </c>
      <c r="G29323" s="5">
        <v>193</v>
      </c>
      <c r="H29323" s="6">
        <v>0.16580310000000001</v>
      </c>
      <c r="I29323" s="7">
        <v>21.428999999999998</v>
      </c>
    </row>
    <row r="29324" spans="1:12" x14ac:dyDescent="0.25">
      <c r="A29324">
        <v>16876</v>
      </c>
      <c r="B29324" s="2">
        <v>3.3039510000000001</v>
      </c>
      <c r="C29324" s="3">
        <v>335</v>
      </c>
      <c r="D29324" s="4">
        <v>20180</v>
      </c>
      <c r="E29324" t="s">
        <v>3636</v>
      </c>
      <c r="F29324" s="4" t="s">
        <v>3003</v>
      </c>
      <c r="G29324" s="5">
        <v>256</v>
      </c>
      <c r="H29324" s="6">
        <v>5.46875E-2</v>
      </c>
      <c r="I29324" s="7">
        <v>40.625</v>
      </c>
    </row>
    <row r="29325" spans="1:12" x14ac:dyDescent="0.25">
      <c r="A29325">
        <v>8103</v>
      </c>
      <c r="B29325" s="2">
        <v>3.3017979999999998</v>
      </c>
      <c r="C29325" s="3">
        <v>14348</v>
      </c>
      <c r="D29325" s="4">
        <v>37980</v>
      </c>
      <c r="E29325" t="s">
        <v>973</v>
      </c>
      <c r="F29325" s="4" t="s">
        <v>1341</v>
      </c>
      <c r="G29325" s="5">
        <v>8737</v>
      </c>
      <c r="H29325" s="6">
        <v>0.1069017</v>
      </c>
      <c r="I29325" s="7">
        <v>31.602</v>
      </c>
      <c r="J29325" s="2">
        <v>43</v>
      </c>
      <c r="K29325">
        <v>2</v>
      </c>
    </row>
    <row r="29326" spans="1:12" x14ac:dyDescent="0.25">
      <c r="A29326">
        <v>29945</v>
      </c>
      <c r="B29326" s="2">
        <v>3.299007</v>
      </c>
      <c r="C29326" s="3">
        <v>4439</v>
      </c>
      <c r="E29326" t="s">
        <v>6361</v>
      </c>
      <c r="F29326" s="4" t="s">
        <v>6130</v>
      </c>
      <c r="G29326" s="5">
        <v>2920</v>
      </c>
      <c r="H29326" s="6">
        <v>0.1020548</v>
      </c>
      <c r="I29326" s="7">
        <v>32.438000000000002</v>
      </c>
    </row>
    <row r="29327" spans="1:12" x14ac:dyDescent="0.25">
      <c r="A29327">
        <v>71357</v>
      </c>
      <c r="B29327" s="2">
        <v>3.2979349999999998</v>
      </c>
      <c r="C29327" s="3">
        <v>2328</v>
      </c>
      <c r="E29327" t="s">
        <v>13151</v>
      </c>
      <c r="F29327" s="4" t="s">
        <v>12927</v>
      </c>
      <c r="G29327" s="5">
        <v>1554</v>
      </c>
      <c r="H29327" s="6">
        <v>8.4244399999999997E-2</v>
      </c>
      <c r="I29327" s="7">
        <v>35.511000000000003</v>
      </c>
    </row>
    <row r="29328" spans="1:12" x14ac:dyDescent="0.25">
      <c r="A29328">
        <v>41039</v>
      </c>
      <c r="B29328" s="2">
        <v>3.2971140000000001</v>
      </c>
      <c r="C29328" s="3">
        <v>2737</v>
      </c>
      <c r="E29328" t="s">
        <v>5010</v>
      </c>
      <c r="F29328" s="4" t="s">
        <v>7883</v>
      </c>
      <c r="G29328" s="5">
        <v>1873</v>
      </c>
      <c r="H29328" s="6">
        <v>6.8873500000000004E-2</v>
      </c>
      <c r="I29328" s="7">
        <v>38.167000000000002</v>
      </c>
      <c r="J29328" s="2">
        <v>48</v>
      </c>
      <c r="K29328">
        <v>1</v>
      </c>
    </row>
    <row r="29329" spans="1:11" x14ac:dyDescent="0.25">
      <c r="A29329">
        <v>89425</v>
      </c>
      <c r="B29329" s="2">
        <v>3.2965420000000001</v>
      </c>
      <c r="C29329" s="3">
        <v>737</v>
      </c>
      <c r="D29329" s="4">
        <v>49080</v>
      </c>
      <c r="E29329" t="s">
        <v>15348</v>
      </c>
      <c r="F29329" s="4" t="s">
        <v>15318</v>
      </c>
      <c r="G29329" s="5">
        <v>514</v>
      </c>
      <c r="H29329" s="6">
        <v>0.1184466</v>
      </c>
      <c r="I29329" s="7">
        <v>29.597000000000001</v>
      </c>
    </row>
    <row r="29330" spans="1:11" x14ac:dyDescent="0.25">
      <c r="A29330">
        <v>64130</v>
      </c>
      <c r="B29330" s="2">
        <v>3.2931319999999999</v>
      </c>
      <c r="C29330" s="3">
        <v>20462</v>
      </c>
      <c r="D29330" s="4">
        <v>28140</v>
      </c>
      <c r="E29330" t="s">
        <v>12261</v>
      </c>
      <c r="F29330" s="4" t="s">
        <v>12102</v>
      </c>
      <c r="G29330" s="5">
        <v>13725</v>
      </c>
      <c r="H29330" s="6">
        <v>9.9089200000000002E-2</v>
      </c>
      <c r="I29330" s="7">
        <v>32.935000000000002</v>
      </c>
      <c r="J29330" s="2">
        <v>49</v>
      </c>
      <c r="K29330">
        <v>5</v>
      </c>
    </row>
    <row r="29331" spans="1:11" x14ac:dyDescent="0.25">
      <c r="A29331">
        <v>24150</v>
      </c>
      <c r="B29331" s="2">
        <v>3.2896960000000002</v>
      </c>
      <c r="C29331" s="3">
        <v>790</v>
      </c>
      <c r="D29331" s="4">
        <v>13980</v>
      </c>
      <c r="E29331" t="s">
        <v>4986</v>
      </c>
      <c r="F29331" s="4" t="s">
        <v>4335</v>
      </c>
      <c r="G29331" s="5">
        <v>629</v>
      </c>
      <c r="H29331" s="6">
        <v>7.4721800000000005E-2</v>
      </c>
      <c r="I29331" s="7">
        <v>37.143000000000001</v>
      </c>
      <c r="J29331" s="2">
        <v>73</v>
      </c>
      <c r="K29331">
        <v>1</v>
      </c>
    </row>
    <row r="29332" spans="1:11" x14ac:dyDescent="0.25">
      <c r="A29332">
        <v>33013</v>
      </c>
      <c r="B29332" s="2">
        <v>3.2833920000000001</v>
      </c>
      <c r="C29332" s="3">
        <v>34376</v>
      </c>
      <c r="D29332" s="4">
        <v>33100</v>
      </c>
      <c r="E29332" t="s">
        <v>6864</v>
      </c>
      <c r="F29332" s="4" t="s">
        <v>6689</v>
      </c>
      <c r="G29332" s="5">
        <v>25711</v>
      </c>
      <c r="H29332" s="6">
        <v>9.7114199999999998E-2</v>
      </c>
      <c r="I29332" s="7">
        <v>33.262999999999998</v>
      </c>
      <c r="J29332" s="2">
        <v>37</v>
      </c>
      <c r="K29332">
        <v>2</v>
      </c>
    </row>
    <row r="29333" spans="1:11" x14ac:dyDescent="0.25">
      <c r="A29333">
        <v>31705</v>
      </c>
      <c r="B29333" s="2">
        <v>3.272583</v>
      </c>
      <c r="C29333" s="3">
        <v>33874</v>
      </c>
      <c r="D29333" s="4">
        <v>10500</v>
      </c>
      <c r="E29333" t="s">
        <v>1168</v>
      </c>
      <c r="F29333" s="4" t="s">
        <v>6363</v>
      </c>
      <c r="G29333" s="5">
        <v>19455</v>
      </c>
      <c r="H29333" s="6">
        <v>8.8353200000000007E-2</v>
      </c>
      <c r="I29333" s="7">
        <v>34.774999999999999</v>
      </c>
      <c r="J29333" s="2">
        <v>64.5</v>
      </c>
      <c r="K29333">
        <v>2</v>
      </c>
    </row>
    <row r="29334" spans="1:11" x14ac:dyDescent="0.25">
      <c r="A29334">
        <v>71658</v>
      </c>
      <c r="B29334" s="2">
        <v>3.267808</v>
      </c>
      <c r="C29334" s="3">
        <v>828</v>
      </c>
      <c r="E29334" t="s">
        <v>1819</v>
      </c>
      <c r="F29334" s="4" t="s">
        <v>13183</v>
      </c>
      <c r="G29334" s="5">
        <v>493</v>
      </c>
      <c r="H29334" s="6">
        <v>8.7044499999999997E-2</v>
      </c>
      <c r="I29334" s="7">
        <v>35</v>
      </c>
    </row>
    <row r="29335" spans="1:11" x14ac:dyDescent="0.25">
      <c r="A29335">
        <v>97434</v>
      </c>
      <c r="B29335" s="2">
        <v>3.267531</v>
      </c>
      <c r="C29335" s="3">
        <v>806</v>
      </c>
      <c r="D29335" s="4">
        <v>21660</v>
      </c>
      <c r="E29335" t="s">
        <v>16250</v>
      </c>
      <c r="F29335" s="4" t="s">
        <v>16170</v>
      </c>
      <c r="G29335" s="5">
        <v>665</v>
      </c>
      <c r="H29335" s="6">
        <v>9.9248100000000006E-2</v>
      </c>
      <c r="I29335" s="7">
        <v>32.875</v>
      </c>
    </row>
    <row r="29336" spans="1:11" x14ac:dyDescent="0.25">
      <c r="A29336">
        <v>65647</v>
      </c>
      <c r="B29336" s="2">
        <v>3.267007</v>
      </c>
      <c r="C29336" s="3">
        <v>2190</v>
      </c>
      <c r="E29336" t="s">
        <v>478</v>
      </c>
      <c r="F29336" s="4" t="s">
        <v>12102</v>
      </c>
      <c r="G29336" s="5">
        <v>1523</v>
      </c>
      <c r="H29336" s="6">
        <v>5.1871300000000002E-2</v>
      </c>
      <c r="I29336" s="7">
        <v>41.058</v>
      </c>
      <c r="J29336" s="2">
        <v>51</v>
      </c>
      <c r="K29336">
        <v>1</v>
      </c>
    </row>
    <row r="29337" spans="1:11" x14ac:dyDescent="0.25">
      <c r="A29337">
        <v>22469</v>
      </c>
      <c r="B29337" s="2">
        <v>3.2663700000000002</v>
      </c>
      <c r="C29337" s="3">
        <v>1516</v>
      </c>
      <c r="E29337" t="s">
        <v>2376</v>
      </c>
      <c r="F29337" s="4" t="s">
        <v>4335</v>
      </c>
      <c r="G29337" s="5">
        <v>1139</v>
      </c>
      <c r="H29337" s="6">
        <v>0.11052629999999999</v>
      </c>
      <c r="I29337" s="7">
        <v>30.917000000000002</v>
      </c>
    </row>
    <row r="29338" spans="1:11" x14ac:dyDescent="0.25">
      <c r="A29338">
        <v>37165</v>
      </c>
      <c r="B29338" s="2">
        <v>3.2660849999999999</v>
      </c>
      <c r="C29338" s="3">
        <v>61</v>
      </c>
      <c r="D29338" s="4">
        <v>34980</v>
      </c>
      <c r="E29338" t="s">
        <v>7400</v>
      </c>
      <c r="F29338" s="4" t="s">
        <v>7348</v>
      </c>
      <c r="G29338" s="5">
        <v>46</v>
      </c>
      <c r="H29338" s="6">
        <v>4.3478299999999998E-2</v>
      </c>
      <c r="I29338" s="7">
        <v>42.5</v>
      </c>
    </row>
    <row r="29339" spans="1:11" x14ac:dyDescent="0.25">
      <c r="A29339">
        <v>72538</v>
      </c>
      <c r="B29339" s="2">
        <v>3.2660110000000002</v>
      </c>
      <c r="C29339" s="3">
        <v>481</v>
      </c>
      <c r="E29339" t="s">
        <v>13382</v>
      </c>
      <c r="F29339" s="4" t="s">
        <v>13183</v>
      </c>
      <c r="G29339" s="5">
        <v>259</v>
      </c>
      <c r="H29339" s="6">
        <v>7.72201E-2</v>
      </c>
      <c r="I29339" s="7">
        <v>36.667000000000002</v>
      </c>
    </row>
    <row r="29340" spans="1:11" x14ac:dyDescent="0.25">
      <c r="A29340">
        <v>16863</v>
      </c>
      <c r="B29340" s="2">
        <v>3.265844</v>
      </c>
      <c r="C29340" s="3">
        <v>577</v>
      </c>
      <c r="D29340" s="4">
        <v>20180</v>
      </c>
      <c r="E29340" t="s">
        <v>3627</v>
      </c>
      <c r="F29340" s="4" t="s">
        <v>3003</v>
      </c>
      <c r="G29340" s="5">
        <v>442</v>
      </c>
      <c r="H29340" s="6">
        <v>3.6199099999999998E-2</v>
      </c>
      <c r="I29340" s="7">
        <v>43.75</v>
      </c>
    </row>
    <row r="29341" spans="1:11" x14ac:dyDescent="0.25">
      <c r="A29341">
        <v>93247</v>
      </c>
      <c r="B29341" s="2">
        <v>3.2632590000000001</v>
      </c>
      <c r="C29341" s="3">
        <v>18931</v>
      </c>
      <c r="D29341" s="4">
        <v>47300</v>
      </c>
      <c r="E29341" t="s">
        <v>11362</v>
      </c>
      <c r="F29341" s="4" t="s">
        <v>15368</v>
      </c>
      <c r="G29341" s="5">
        <v>10361</v>
      </c>
      <c r="H29341" s="6">
        <v>7.39311E-2</v>
      </c>
      <c r="I29341" s="7">
        <v>37.226999999999997</v>
      </c>
      <c r="J29341" s="2">
        <v>75</v>
      </c>
      <c r="K29341">
        <v>2</v>
      </c>
    </row>
    <row r="29342" spans="1:11" x14ac:dyDescent="0.25">
      <c r="A29342">
        <v>31006</v>
      </c>
      <c r="B29342" s="2">
        <v>3.2600519999999999</v>
      </c>
      <c r="C29342" s="3">
        <v>4525</v>
      </c>
      <c r="E29342" t="s">
        <v>1415</v>
      </c>
      <c r="F29342" s="4" t="s">
        <v>6363</v>
      </c>
      <c r="G29342" s="5">
        <v>3035</v>
      </c>
      <c r="H29342" s="6">
        <v>7.3146600000000006E-2</v>
      </c>
      <c r="I29342" s="7">
        <v>37.357999999999997</v>
      </c>
    </row>
    <row r="29343" spans="1:11" x14ac:dyDescent="0.25">
      <c r="A29343">
        <v>66735</v>
      </c>
      <c r="B29343" s="2">
        <v>3.2592270000000001</v>
      </c>
      <c r="C29343" s="3">
        <v>488</v>
      </c>
      <c r="D29343" s="4">
        <v>38260</v>
      </c>
      <c r="E29343" t="s">
        <v>293</v>
      </c>
      <c r="F29343" s="4" t="s">
        <v>12494</v>
      </c>
      <c r="G29343" s="5">
        <v>414</v>
      </c>
      <c r="H29343" s="6">
        <v>9.9033800000000005E-2</v>
      </c>
      <c r="I29343" s="7">
        <v>32.875</v>
      </c>
    </row>
    <row r="29344" spans="1:11" x14ac:dyDescent="0.25">
      <c r="A29344">
        <v>74522</v>
      </c>
      <c r="B29344" s="2">
        <v>3.25909</v>
      </c>
      <c r="C29344" s="3">
        <v>237</v>
      </c>
      <c r="D29344" s="4">
        <v>32540</v>
      </c>
      <c r="E29344" t="s">
        <v>5202</v>
      </c>
      <c r="F29344" s="4" t="s">
        <v>13462</v>
      </c>
      <c r="G29344" s="5">
        <v>160</v>
      </c>
      <c r="H29344" s="6">
        <v>6.2111800000000002E-2</v>
      </c>
      <c r="I29344" s="7">
        <v>39.25</v>
      </c>
    </row>
    <row r="29345" spans="1:11" x14ac:dyDescent="0.25">
      <c r="A29345">
        <v>75853</v>
      </c>
      <c r="B29345" s="2">
        <v>3.2588729999999999</v>
      </c>
      <c r="C29345" s="3">
        <v>1264</v>
      </c>
      <c r="D29345" s="4">
        <v>37300</v>
      </c>
      <c r="E29345" t="s">
        <v>13862</v>
      </c>
      <c r="F29345" s="4" t="s">
        <v>13752</v>
      </c>
      <c r="G29345" s="5">
        <v>750</v>
      </c>
      <c r="H29345" s="6">
        <v>8.6666699999999999E-2</v>
      </c>
      <c r="I29345" s="7">
        <v>35</v>
      </c>
    </row>
    <row r="29346" spans="1:11" x14ac:dyDescent="0.25">
      <c r="A29346">
        <v>98583</v>
      </c>
      <c r="B29346" s="2">
        <v>3.2586719999999998</v>
      </c>
      <c r="C29346" s="3">
        <v>101</v>
      </c>
      <c r="D29346" s="4">
        <v>10140</v>
      </c>
      <c r="E29346" t="s">
        <v>16463</v>
      </c>
      <c r="F29346" s="4" t="s">
        <v>16344</v>
      </c>
      <c r="G29346" s="5">
        <v>89</v>
      </c>
      <c r="H29346" s="6">
        <v>0.13483149999999999</v>
      </c>
      <c r="I29346" s="7">
        <v>26.667000000000002</v>
      </c>
    </row>
    <row r="29347" spans="1:11" x14ac:dyDescent="0.25">
      <c r="A29347">
        <v>83463</v>
      </c>
      <c r="B29347" s="2">
        <v>3.2586189999999999</v>
      </c>
      <c r="C29347" s="3">
        <v>131</v>
      </c>
      <c r="E29347" t="s">
        <v>14776</v>
      </c>
      <c r="F29347" s="4" t="s">
        <v>14725</v>
      </c>
      <c r="G29347" s="5">
        <v>131</v>
      </c>
      <c r="H29347" s="6">
        <v>0.1060606</v>
      </c>
      <c r="I29347" s="7">
        <v>31.635000000000002</v>
      </c>
    </row>
    <row r="29348" spans="1:11" x14ac:dyDescent="0.25">
      <c r="A29348">
        <v>24225</v>
      </c>
      <c r="B29348" s="2">
        <v>3.2582840000000002</v>
      </c>
      <c r="C29348" s="3">
        <v>1912</v>
      </c>
      <c r="E29348" t="s">
        <v>2480</v>
      </c>
      <c r="F29348" s="4" t="s">
        <v>4335</v>
      </c>
      <c r="G29348" s="5">
        <v>1274</v>
      </c>
      <c r="H29348" s="6">
        <v>7.3783399999999999E-2</v>
      </c>
      <c r="I29348" s="7">
        <v>37.206000000000003</v>
      </c>
    </row>
    <row r="29349" spans="1:11" x14ac:dyDescent="0.25">
      <c r="A29349">
        <v>57251</v>
      </c>
      <c r="B29349" s="2">
        <v>3.2579419999999999</v>
      </c>
      <c r="C29349" s="3">
        <v>206</v>
      </c>
      <c r="E29349" t="s">
        <v>10922</v>
      </c>
      <c r="F29349" s="4" t="s">
        <v>10877</v>
      </c>
      <c r="G29349" s="5">
        <v>156</v>
      </c>
      <c r="H29349" s="6">
        <v>0.10256410000000001</v>
      </c>
      <c r="I29349" s="7">
        <v>32.228000000000002</v>
      </c>
    </row>
    <row r="29350" spans="1:11" x14ac:dyDescent="0.25">
      <c r="A29350">
        <v>49838</v>
      </c>
      <c r="B29350" s="2">
        <v>3.2578079999999998</v>
      </c>
      <c r="C29350" s="3">
        <v>495</v>
      </c>
      <c r="E29350" t="s">
        <v>9530</v>
      </c>
      <c r="F29350" s="4" t="s">
        <v>9106</v>
      </c>
      <c r="G29350" s="5">
        <v>398</v>
      </c>
      <c r="H29350" s="6">
        <v>8.7939699999999996E-2</v>
      </c>
      <c r="I29350" s="7">
        <v>34.75</v>
      </c>
    </row>
    <row r="29351" spans="1:11" x14ac:dyDescent="0.25">
      <c r="A29351">
        <v>21829</v>
      </c>
      <c r="B29351" s="2">
        <v>3.25759</v>
      </c>
      <c r="C29351" s="3">
        <v>838</v>
      </c>
      <c r="D29351" s="4">
        <v>41540</v>
      </c>
      <c r="E29351" t="s">
        <v>4621</v>
      </c>
      <c r="F29351" s="4" t="s">
        <v>4361</v>
      </c>
      <c r="G29351" s="5">
        <v>509</v>
      </c>
      <c r="H29351" s="6">
        <v>0.1019608</v>
      </c>
      <c r="I29351" s="7">
        <v>32.326000000000001</v>
      </c>
    </row>
    <row r="29352" spans="1:11" x14ac:dyDescent="0.25">
      <c r="A29352">
        <v>93618</v>
      </c>
      <c r="B29352" s="2">
        <v>3.2535690000000002</v>
      </c>
      <c r="C29352" s="3">
        <v>29628</v>
      </c>
      <c r="D29352" s="4">
        <v>47300</v>
      </c>
      <c r="E29352" t="s">
        <v>15708</v>
      </c>
      <c r="F29352" s="4" t="s">
        <v>15368</v>
      </c>
      <c r="G29352" s="5">
        <v>16290</v>
      </c>
      <c r="H29352" s="6">
        <v>7.1516300000000005E-2</v>
      </c>
      <c r="I29352" s="7">
        <v>37.587000000000003</v>
      </c>
      <c r="J29352" s="2">
        <v>48</v>
      </c>
      <c r="K29352">
        <v>2</v>
      </c>
    </row>
    <row r="29353" spans="1:11" x14ac:dyDescent="0.25">
      <c r="A29353">
        <v>41514</v>
      </c>
      <c r="B29353" s="2">
        <v>3.2491660000000002</v>
      </c>
      <c r="C29353" s="3">
        <v>3009</v>
      </c>
      <c r="E29353" t="s">
        <v>8073</v>
      </c>
      <c r="F29353" s="4" t="s">
        <v>7883</v>
      </c>
      <c r="G29353" s="5">
        <v>2112</v>
      </c>
      <c r="H29353" s="6">
        <v>0.1060104</v>
      </c>
      <c r="I29353" s="7">
        <v>31.614999999999998</v>
      </c>
    </row>
    <row r="29354" spans="1:11" x14ac:dyDescent="0.25">
      <c r="A29354">
        <v>74641</v>
      </c>
      <c r="B29354" s="2">
        <v>3.2485539999999999</v>
      </c>
      <c r="C29354" s="3">
        <v>583</v>
      </c>
      <c r="D29354" s="4">
        <v>38620</v>
      </c>
      <c r="E29354" t="s">
        <v>13685</v>
      </c>
      <c r="F29354" s="4" t="s">
        <v>13462</v>
      </c>
      <c r="G29354" s="5">
        <v>451</v>
      </c>
      <c r="H29354" s="6">
        <v>5.9866999999999997E-2</v>
      </c>
      <c r="I29354" s="7">
        <v>39.582999999999998</v>
      </c>
    </row>
    <row r="29355" spans="1:11" x14ac:dyDescent="0.25">
      <c r="A29355">
        <v>33890</v>
      </c>
      <c r="B29355" s="2">
        <v>3.2476729999999998</v>
      </c>
      <c r="C29355" s="3">
        <v>5361</v>
      </c>
      <c r="D29355" s="4">
        <v>48100</v>
      </c>
      <c r="E29355" t="s">
        <v>6945</v>
      </c>
      <c r="F29355" s="4" t="s">
        <v>6689</v>
      </c>
      <c r="G29355" s="5">
        <v>3224</v>
      </c>
      <c r="H29355" s="6">
        <v>7.5348799999999994E-2</v>
      </c>
      <c r="I29355" s="7">
        <v>36.905000000000001</v>
      </c>
    </row>
    <row r="29356" spans="1:11" x14ac:dyDescent="0.25">
      <c r="A29356">
        <v>78839</v>
      </c>
      <c r="B29356" s="2">
        <v>3.2457129999999998</v>
      </c>
      <c r="C29356" s="3">
        <v>8753</v>
      </c>
      <c r="E29356" t="s">
        <v>12106</v>
      </c>
      <c r="F29356" s="4" t="s">
        <v>13752</v>
      </c>
      <c r="G29356" s="5">
        <v>4960</v>
      </c>
      <c r="H29356" s="6">
        <v>8.5685499999999998E-2</v>
      </c>
      <c r="I29356" s="7">
        <v>35.116</v>
      </c>
    </row>
    <row r="29357" spans="1:11" x14ac:dyDescent="0.25">
      <c r="A29357">
        <v>31553</v>
      </c>
      <c r="B29357" s="2">
        <v>3.2437200000000002</v>
      </c>
      <c r="C29357" s="3">
        <v>4912</v>
      </c>
      <c r="D29357" s="4">
        <v>15260</v>
      </c>
      <c r="E29357" t="s">
        <v>6619</v>
      </c>
      <c r="F29357" s="4" t="s">
        <v>6363</v>
      </c>
      <c r="G29357" s="5">
        <v>3372</v>
      </c>
      <c r="H29357" s="6">
        <v>6.9078000000000001E-2</v>
      </c>
      <c r="I29357" s="7">
        <v>37.984000000000002</v>
      </c>
    </row>
    <row r="29358" spans="1:11" x14ac:dyDescent="0.25">
      <c r="A29358">
        <v>85141</v>
      </c>
      <c r="B29358" s="2">
        <v>3.2428409999999999</v>
      </c>
      <c r="C29358" s="3">
        <v>384</v>
      </c>
      <c r="D29358" s="4">
        <v>38060</v>
      </c>
      <c r="E29358" t="s">
        <v>14972</v>
      </c>
      <c r="F29358" s="4" t="s">
        <v>14962</v>
      </c>
      <c r="G29358" s="5">
        <v>298</v>
      </c>
      <c r="H29358" s="6">
        <v>5.0167200000000002E-2</v>
      </c>
      <c r="I29358" s="7">
        <v>41.25</v>
      </c>
    </row>
    <row r="29359" spans="1:11" x14ac:dyDescent="0.25">
      <c r="A29359">
        <v>57339</v>
      </c>
      <c r="B29359" s="2">
        <v>3.2425899999999999</v>
      </c>
      <c r="C29359" s="3">
        <v>1555</v>
      </c>
      <c r="E29359" t="s">
        <v>10942</v>
      </c>
      <c r="F29359" s="4" t="s">
        <v>10877</v>
      </c>
      <c r="G29359" s="5">
        <v>754</v>
      </c>
      <c r="H29359" s="6">
        <v>9.6817E-2</v>
      </c>
      <c r="I29359" s="7">
        <v>33.182000000000002</v>
      </c>
    </row>
    <row r="29360" spans="1:11" x14ac:dyDescent="0.25">
      <c r="A29360">
        <v>99632</v>
      </c>
      <c r="B29360" s="2">
        <v>3.2423289999999998</v>
      </c>
      <c r="C29360" s="3">
        <v>781</v>
      </c>
      <c r="E29360" t="s">
        <v>16662</v>
      </c>
      <c r="F29360" s="4" t="s">
        <v>16604</v>
      </c>
      <c r="G29360" s="5">
        <v>342</v>
      </c>
      <c r="H29360" s="6">
        <v>1.7543900000000001E-2</v>
      </c>
      <c r="I29360" s="7">
        <v>46.875</v>
      </c>
    </row>
    <row r="29361" spans="1:12" x14ac:dyDescent="0.25">
      <c r="A29361">
        <v>45681</v>
      </c>
      <c r="B29361" s="2">
        <v>3.2419410000000002</v>
      </c>
      <c r="C29361" s="3">
        <v>1855</v>
      </c>
      <c r="D29361" s="4">
        <v>17060</v>
      </c>
      <c r="E29361" t="s">
        <v>1832</v>
      </c>
      <c r="F29361" s="4" t="s">
        <v>8295</v>
      </c>
      <c r="G29361" s="5">
        <v>1281</v>
      </c>
      <c r="H29361" s="6">
        <v>7.5662999999999994E-2</v>
      </c>
      <c r="I29361" s="7">
        <v>36.829000000000001</v>
      </c>
    </row>
    <row r="29362" spans="1:12" x14ac:dyDescent="0.25">
      <c r="A29362">
        <v>26222</v>
      </c>
      <c r="B29362" s="2">
        <v>3.2415780000000001</v>
      </c>
      <c r="C29362" s="3">
        <v>284</v>
      </c>
      <c r="E29362" t="s">
        <v>5505</v>
      </c>
      <c r="F29362" s="4" t="s">
        <v>5144</v>
      </c>
      <c r="G29362" s="5">
        <v>240</v>
      </c>
      <c r="H29362" s="6">
        <v>0</v>
      </c>
      <c r="I29362" s="7">
        <v>49.904000000000003</v>
      </c>
    </row>
    <row r="29363" spans="1:12" x14ac:dyDescent="0.25">
      <c r="A29363">
        <v>70639</v>
      </c>
      <c r="B29363" s="2">
        <v>3.2414390000000002</v>
      </c>
      <c r="C29363" s="3">
        <v>531</v>
      </c>
      <c r="D29363" s="4">
        <v>22860</v>
      </c>
      <c r="E29363" t="s">
        <v>5310</v>
      </c>
      <c r="F29363" s="4" t="s">
        <v>12927</v>
      </c>
      <c r="G29363" s="5">
        <v>337</v>
      </c>
      <c r="H29363" s="6">
        <v>3.5608300000000002E-2</v>
      </c>
      <c r="I29363" s="7">
        <v>43.75</v>
      </c>
    </row>
    <row r="29364" spans="1:12" x14ac:dyDescent="0.25">
      <c r="A29364">
        <v>10458</v>
      </c>
      <c r="B29364" s="2">
        <v>3.2308089999999998</v>
      </c>
      <c r="C29364" s="3">
        <v>76276</v>
      </c>
      <c r="D29364" s="4">
        <v>35620</v>
      </c>
      <c r="E29364" t="s">
        <v>1791</v>
      </c>
      <c r="F29364" s="4" t="s">
        <v>1280</v>
      </c>
      <c r="G29364" s="5">
        <v>44076</v>
      </c>
      <c r="H29364" s="6">
        <v>0.12099559999999999</v>
      </c>
      <c r="I29364" s="7">
        <v>28.988</v>
      </c>
      <c r="J29364" s="2">
        <v>47.5</v>
      </c>
      <c r="K29364">
        <v>14</v>
      </c>
      <c r="L29364" s="2">
        <v>86.4</v>
      </c>
    </row>
    <row r="29365" spans="1:12" x14ac:dyDescent="0.25">
      <c r="A29365">
        <v>75172</v>
      </c>
      <c r="B29365" s="2">
        <v>3.2197019999999998</v>
      </c>
      <c r="C29365" s="3">
        <v>3963</v>
      </c>
      <c r="D29365" s="4">
        <v>19100</v>
      </c>
      <c r="E29365" t="s">
        <v>7303</v>
      </c>
      <c r="F29365" s="4" t="s">
        <v>13752</v>
      </c>
      <c r="G29365" s="5">
        <v>2332</v>
      </c>
      <c r="H29365" s="6">
        <v>0.1080154</v>
      </c>
      <c r="I29365" s="7">
        <v>31.222000000000001</v>
      </c>
    </row>
    <row r="29366" spans="1:12" x14ac:dyDescent="0.25">
      <c r="A29366">
        <v>38740</v>
      </c>
      <c r="B29366" s="2">
        <v>3.2190850000000002</v>
      </c>
      <c r="C29366" s="3">
        <v>384</v>
      </c>
      <c r="D29366" s="4">
        <v>17380</v>
      </c>
      <c r="E29366" t="s">
        <v>6201</v>
      </c>
      <c r="F29366" s="4" t="s">
        <v>7633</v>
      </c>
      <c r="G29366" s="5">
        <v>248</v>
      </c>
      <c r="H29366" s="6">
        <v>0.1124498</v>
      </c>
      <c r="I29366" s="7">
        <v>30.454999999999998</v>
      </c>
    </row>
    <row r="29367" spans="1:12" x14ac:dyDescent="0.25">
      <c r="A29367">
        <v>87565</v>
      </c>
      <c r="B29367" s="2">
        <v>3.2189700000000001</v>
      </c>
      <c r="C29367" s="3">
        <v>307</v>
      </c>
      <c r="D29367" s="4">
        <v>29780</v>
      </c>
      <c r="E29367" t="s">
        <v>12003</v>
      </c>
      <c r="F29367" s="4" t="s">
        <v>15124</v>
      </c>
      <c r="G29367" s="5">
        <v>228</v>
      </c>
      <c r="H29367" s="6">
        <v>4.82456E-2</v>
      </c>
      <c r="I29367" s="7">
        <v>41.548000000000002</v>
      </c>
    </row>
    <row r="29368" spans="1:12" x14ac:dyDescent="0.25">
      <c r="A29368">
        <v>42275</v>
      </c>
      <c r="B29368" s="2">
        <v>3.2188119999999998</v>
      </c>
      <c r="C29368" s="3">
        <v>550</v>
      </c>
      <c r="D29368" s="4">
        <v>14540</v>
      </c>
      <c r="E29368" t="s">
        <v>8225</v>
      </c>
      <c r="F29368" s="4" t="s">
        <v>7883</v>
      </c>
      <c r="G29368" s="5">
        <v>432</v>
      </c>
      <c r="H29368" s="6">
        <v>9.2592599999999997E-2</v>
      </c>
      <c r="I29368" s="7">
        <v>33.875</v>
      </c>
      <c r="J29368" s="2">
        <v>62</v>
      </c>
      <c r="K29368">
        <v>1</v>
      </c>
    </row>
    <row r="29369" spans="1:12" x14ac:dyDescent="0.25">
      <c r="A29369">
        <v>31020</v>
      </c>
      <c r="B29369" s="2">
        <v>3.218305</v>
      </c>
      <c r="C29369" s="3">
        <v>2246</v>
      </c>
      <c r="D29369" s="4">
        <v>31420</v>
      </c>
      <c r="E29369" t="s">
        <v>6558</v>
      </c>
      <c r="F29369" s="4" t="s">
        <v>6363</v>
      </c>
      <c r="G29369" s="5">
        <v>1692</v>
      </c>
      <c r="H29369" s="6">
        <v>0.10638300000000001</v>
      </c>
      <c r="I29369" s="7">
        <v>31.484000000000002</v>
      </c>
    </row>
    <row r="29370" spans="1:12" x14ac:dyDescent="0.25">
      <c r="A29370">
        <v>74951</v>
      </c>
      <c r="B29370" s="2">
        <v>3.2176469999999999</v>
      </c>
      <c r="C29370" s="3">
        <v>1508</v>
      </c>
      <c r="D29370" s="4">
        <v>22900</v>
      </c>
      <c r="E29370" t="s">
        <v>2936</v>
      </c>
      <c r="F29370" s="4" t="s">
        <v>13462</v>
      </c>
      <c r="G29370" s="5">
        <v>1057</v>
      </c>
      <c r="H29370" s="6">
        <v>6.6225199999999998E-2</v>
      </c>
      <c r="I29370" s="7">
        <v>38.420999999999999</v>
      </c>
    </row>
    <row r="29371" spans="1:12" x14ac:dyDescent="0.25">
      <c r="A29371">
        <v>71949</v>
      </c>
      <c r="B29371" s="2">
        <v>3.217025</v>
      </c>
      <c r="C29371" s="3">
        <v>2778</v>
      </c>
      <c r="D29371" s="4">
        <v>26300</v>
      </c>
      <c r="E29371" t="s">
        <v>13232</v>
      </c>
      <c r="F29371" s="4" t="s">
        <v>13183</v>
      </c>
      <c r="G29371" s="5">
        <v>1542</v>
      </c>
      <c r="H29371" s="6">
        <v>8.4954600000000005E-2</v>
      </c>
      <c r="I29371" s="7">
        <v>35.179000000000002</v>
      </c>
    </row>
    <row r="29372" spans="1:12" x14ac:dyDescent="0.25">
      <c r="A29372">
        <v>90813</v>
      </c>
      <c r="B29372" s="2">
        <v>3.208771</v>
      </c>
      <c r="C29372" s="3">
        <v>60016</v>
      </c>
      <c r="D29372" s="4">
        <v>31080</v>
      </c>
      <c r="E29372" t="s">
        <v>1949</v>
      </c>
      <c r="F29372" s="4" t="s">
        <v>15368</v>
      </c>
      <c r="G29372" s="5">
        <v>32948</v>
      </c>
      <c r="H29372" s="6">
        <v>0.1061976</v>
      </c>
      <c r="I29372" s="7">
        <v>31.495999999999999</v>
      </c>
      <c r="J29372" s="2">
        <v>42.5</v>
      </c>
      <c r="K29372">
        <v>8</v>
      </c>
    </row>
    <row r="29373" spans="1:12" x14ac:dyDescent="0.25">
      <c r="A29373">
        <v>47654</v>
      </c>
      <c r="B29373" s="2">
        <v>3.2008760000000001</v>
      </c>
      <c r="C29373" s="3">
        <v>67</v>
      </c>
      <c r="E29373" t="s">
        <v>9056</v>
      </c>
      <c r="F29373" s="4" t="s">
        <v>8800</v>
      </c>
      <c r="G29373" s="5">
        <v>43</v>
      </c>
      <c r="H29373" s="6">
        <v>9.3023300000000003E-2</v>
      </c>
      <c r="I29373" s="7">
        <v>33.75</v>
      </c>
    </row>
    <row r="29374" spans="1:12" x14ac:dyDescent="0.25">
      <c r="A29374">
        <v>63113</v>
      </c>
      <c r="B29374" s="2">
        <v>3.1990280000000002</v>
      </c>
      <c r="C29374" s="3">
        <v>11880</v>
      </c>
      <c r="D29374" s="4">
        <v>41180</v>
      </c>
      <c r="E29374" t="s">
        <v>9297</v>
      </c>
      <c r="F29374" s="4" t="s">
        <v>12102</v>
      </c>
      <c r="G29374" s="5">
        <v>7682</v>
      </c>
      <c r="H29374" s="6">
        <v>0.1175475</v>
      </c>
      <c r="I29374" s="7">
        <v>29.507000000000001</v>
      </c>
      <c r="J29374" s="2">
        <v>34</v>
      </c>
      <c r="K29374">
        <v>1</v>
      </c>
    </row>
    <row r="29375" spans="1:12" x14ac:dyDescent="0.25">
      <c r="A29375">
        <v>48208</v>
      </c>
      <c r="B29375" s="2">
        <v>3.1956609999999999</v>
      </c>
      <c r="C29375" s="3">
        <v>9413</v>
      </c>
      <c r="D29375" s="4">
        <v>19820</v>
      </c>
      <c r="E29375" t="s">
        <v>996</v>
      </c>
      <c r="F29375" s="4" t="s">
        <v>9106</v>
      </c>
      <c r="G29375" s="5">
        <v>6386</v>
      </c>
      <c r="H29375" s="6">
        <v>0.15706229999999999</v>
      </c>
      <c r="I29375" s="7">
        <v>22.67</v>
      </c>
      <c r="J29375" s="2">
        <v>45</v>
      </c>
      <c r="K29375">
        <v>4</v>
      </c>
    </row>
    <row r="29376" spans="1:12" x14ac:dyDescent="0.25">
      <c r="A29376">
        <v>29481</v>
      </c>
      <c r="B29376" s="2">
        <v>3.1938330000000001</v>
      </c>
      <c r="C29376" s="3">
        <v>2009</v>
      </c>
      <c r="E29376" t="s">
        <v>6246</v>
      </c>
      <c r="F29376" s="4" t="s">
        <v>6130</v>
      </c>
      <c r="G29376" s="5">
        <v>1253</v>
      </c>
      <c r="H29376" s="6">
        <v>7.5020000000000003E-2</v>
      </c>
      <c r="I29376" s="7">
        <v>36.841999999999999</v>
      </c>
    </row>
    <row r="29377" spans="1:11" x14ac:dyDescent="0.25">
      <c r="A29377">
        <v>41219</v>
      </c>
      <c r="B29377" s="2">
        <v>3.193187</v>
      </c>
      <c r="C29377" s="3">
        <v>2039</v>
      </c>
      <c r="E29377" t="s">
        <v>8039</v>
      </c>
      <c r="F29377" s="4" t="s">
        <v>7883</v>
      </c>
      <c r="G29377" s="5">
        <v>1450</v>
      </c>
      <c r="H29377" s="6">
        <v>5.2377699999999999E-2</v>
      </c>
      <c r="I29377" s="7">
        <v>40.75</v>
      </c>
    </row>
    <row r="29378" spans="1:11" x14ac:dyDescent="0.25">
      <c r="A29378">
        <v>49309</v>
      </c>
      <c r="B29378" s="2">
        <v>3.1925379999999999</v>
      </c>
      <c r="C29378" s="3">
        <v>1738</v>
      </c>
      <c r="E29378" t="s">
        <v>9366</v>
      </c>
      <c r="F29378" s="4" t="s">
        <v>9106</v>
      </c>
      <c r="G29378" s="5">
        <v>1261</v>
      </c>
      <c r="H29378" s="6">
        <v>6.4234700000000006E-2</v>
      </c>
      <c r="I29378" s="7">
        <v>38.683999999999997</v>
      </c>
    </row>
    <row r="29379" spans="1:11" x14ac:dyDescent="0.25">
      <c r="A29379">
        <v>29452</v>
      </c>
      <c r="B29379" s="2">
        <v>3.1921819999999999</v>
      </c>
      <c r="C29379" s="3">
        <v>382</v>
      </c>
      <c r="E29379" t="s">
        <v>6234</v>
      </c>
      <c r="F29379" s="4" t="s">
        <v>6130</v>
      </c>
      <c r="G29379" s="5">
        <v>233</v>
      </c>
      <c r="H29379" s="6">
        <v>0.1153846</v>
      </c>
      <c r="I29379" s="7">
        <v>29.844000000000001</v>
      </c>
    </row>
    <row r="29380" spans="1:11" x14ac:dyDescent="0.25">
      <c r="A29380">
        <v>36765</v>
      </c>
      <c r="B29380" s="2">
        <v>3.1919110000000002</v>
      </c>
      <c r="C29380" s="3">
        <v>1251</v>
      </c>
      <c r="D29380" s="4">
        <v>46220</v>
      </c>
      <c r="E29380" t="s">
        <v>7321</v>
      </c>
      <c r="F29380" s="4" t="s">
        <v>7027</v>
      </c>
      <c r="G29380" s="5">
        <v>898</v>
      </c>
      <c r="H29380" s="6">
        <v>8.9086899999999997E-2</v>
      </c>
      <c r="I29380" s="7">
        <v>34.375</v>
      </c>
    </row>
    <row r="29381" spans="1:11" x14ac:dyDescent="0.25">
      <c r="A29381">
        <v>42352</v>
      </c>
      <c r="B29381" s="2">
        <v>3.1913900000000002</v>
      </c>
      <c r="C29381" s="3">
        <v>1953</v>
      </c>
      <c r="D29381" s="4">
        <v>36980</v>
      </c>
      <c r="E29381" t="s">
        <v>778</v>
      </c>
      <c r="F29381" s="4" t="s">
        <v>7883</v>
      </c>
      <c r="G29381" s="5">
        <v>1281</v>
      </c>
      <c r="H29381" s="6">
        <v>7.8003100000000006E-2</v>
      </c>
      <c r="I29381" s="7">
        <v>36.286999999999999</v>
      </c>
    </row>
    <row r="29382" spans="1:11" x14ac:dyDescent="0.25">
      <c r="A29382">
        <v>41839</v>
      </c>
      <c r="B29382" s="2">
        <v>3.1908629999999998</v>
      </c>
      <c r="C29382" s="3">
        <v>1312</v>
      </c>
      <c r="E29382" t="s">
        <v>8163</v>
      </c>
      <c r="F29382" s="4" t="s">
        <v>7883</v>
      </c>
      <c r="G29382" s="5">
        <v>920</v>
      </c>
      <c r="H29382" s="6">
        <v>8.47826E-2</v>
      </c>
      <c r="I29382" s="7">
        <v>35.113999999999997</v>
      </c>
    </row>
    <row r="29383" spans="1:11" x14ac:dyDescent="0.25">
      <c r="A29383">
        <v>31627</v>
      </c>
      <c r="B29383" s="2">
        <v>3.190607</v>
      </c>
      <c r="C29383" s="3">
        <v>231</v>
      </c>
      <c r="E29383" t="s">
        <v>3091</v>
      </c>
      <c r="F29383" s="4" t="s">
        <v>6363</v>
      </c>
      <c r="G29383" s="5">
        <v>151</v>
      </c>
      <c r="H29383" s="6">
        <v>2.63158E-2</v>
      </c>
      <c r="I29383" s="7">
        <v>45.207999999999998</v>
      </c>
    </row>
    <row r="29384" spans="1:11" x14ac:dyDescent="0.25">
      <c r="A29384">
        <v>68974</v>
      </c>
      <c r="B29384" s="2">
        <v>3.1905450000000002</v>
      </c>
      <c r="C29384" s="3">
        <v>134</v>
      </c>
      <c r="E29384" t="s">
        <v>6910</v>
      </c>
      <c r="F29384" s="4" t="s">
        <v>12738</v>
      </c>
      <c r="G29384" s="5">
        <v>108</v>
      </c>
      <c r="H29384" s="6">
        <v>9.2592599999999997E-2</v>
      </c>
      <c r="I29384" s="7">
        <v>33.75</v>
      </c>
    </row>
    <row r="29385" spans="1:11" x14ac:dyDescent="0.25">
      <c r="A29385">
        <v>79376</v>
      </c>
      <c r="B29385" s="2">
        <v>3.190499</v>
      </c>
      <c r="C29385" s="3">
        <v>103</v>
      </c>
      <c r="E29385" t="s">
        <v>11154</v>
      </c>
      <c r="F29385" s="4" t="s">
        <v>13752</v>
      </c>
      <c r="G29385" s="5">
        <v>78</v>
      </c>
      <c r="H29385" s="6">
        <v>0</v>
      </c>
      <c r="I29385" s="7">
        <v>49.75</v>
      </c>
    </row>
    <row r="29386" spans="1:11" x14ac:dyDescent="0.25">
      <c r="A29386">
        <v>73149</v>
      </c>
      <c r="B29386" s="2">
        <v>3.1897530000000001</v>
      </c>
      <c r="C29386" s="3">
        <v>4868</v>
      </c>
      <c r="D29386" s="4">
        <v>36420</v>
      </c>
      <c r="E29386" t="s">
        <v>13492</v>
      </c>
      <c r="F29386" s="4" t="s">
        <v>13462</v>
      </c>
      <c r="G29386" s="5">
        <v>3036</v>
      </c>
      <c r="H29386" s="6">
        <v>9.6837900000000005E-2</v>
      </c>
      <c r="I29386" s="7">
        <v>32.988999999999997</v>
      </c>
    </row>
    <row r="29387" spans="1:11" x14ac:dyDescent="0.25">
      <c r="A29387">
        <v>65733</v>
      </c>
      <c r="B29387" s="2">
        <v>3.188879</v>
      </c>
      <c r="C29387" s="3">
        <v>726</v>
      </c>
      <c r="D29387" s="4">
        <v>14700</v>
      </c>
      <c r="E29387" t="s">
        <v>12467</v>
      </c>
      <c r="F29387" s="4" t="s">
        <v>12102</v>
      </c>
      <c r="G29387" s="5">
        <v>611</v>
      </c>
      <c r="H29387" s="6">
        <v>0.1143791</v>
      </c>
      <c r="I29387" s="7">
        <v>29.937999999999999</v>
      </c>
    </row>
    <row r="29388" spans="1:11" x14ac:dyDescent="0.25">
      <c r="A29388">
        <v>56627</v>
      </c>
      <c r="B29388" s="2">
        <v>3.1886760000000001</v>
      </c>
      <c r="C29388" s="3">
        <v>284</v>
      </c>
      <c r="E29388" t="s">
        <v>10811</v>
      </c>
      <c r="F29388" s="4" t="s">
        <v>10428</v>
      </c>
      <c r="G29388" s="5">
        <v>240</v>
      </c>
      <c r="H29388" s="6">
        <v>7.8838199999999997E-2</v>
      </c>
      <c r="I29388" s="7">
        <v>36.070999999999998</v>
      </c>
    </row>
    <row r="29389" spans="1:11" x14ac:dyDescent="0.25">
      <c r="A29389">
        <v>37769</v>
      </c>
      <c r="B29389" s="2">
        <v>3.1876250000000002</v>
      </c>
      <c r="C29389" s="3">
        <v>5853</v>
      </c>
      <c r="D29389" s="4">
        <v>28940</v>
      </c>
      <c r="E29389" t="s">
        <v>3509</v>
      </c>
      <c r="F29389" s="4" t="s">
        <v>7348</v>
      </c>
      <c r="G29389" s="5">
        <v>4151</v>
      </c>
      <c r="H29389" s="6">
        <v>4.5520199999999997E-2</v>
      </c>
      <c r="I29389" s="7">
        <v>41.820999999999998</v>
      </c>
      <c r="J29389" s="2">
        <v>41</v>
      </c>
      <c r="K29389">
        <v>1</v>
      </c>
    </row>
    <row r="29390" spans="1:11" x14ac:dyDescent="0.25">
      <c r="A29390">
        <v>72348</v>
      </c>
      <c r="B29390" s="2">
        <v>3.1861799999999998</v>
      </c>
      <c r="C29390" s="3">
        <v>3121</v>
      </c>
      <c r="D29390" s="4">
        <v>22620</v>
      </c>
      <c r="E29390" t="s">
        <v>13313</v>
      </c>
      <c r="F29390" s="4" t="s">
        <v>13183</v>
      </c>
      <c r="G29390" s="5">
        <v>1891</v>
      </c>
      <c r="H29390" s="6">
        <v>9.1437599999999994E-2</v>
      </c>
      <c r="I29390" s="7">
        <v>33.884999999999998</v>
      </c>
      <c r="J29390" s="2">
        <v>46</v>
      </c>
      <c r="K29390">
        <v>1</v>
      </c>
    </row>
    <row r="29391" spans="1:11" x14ac:dyDescent="0.25">
      <c r="A29391">
        <v>74731</v>
      </c>
      <c r="B29391" s="2">
        <v>3.1854119999999999</v>
      </c>
      <c r="C29391" s="3">
        <v>1873</v>
      </c>
      <c r="D29391" s="4">
        <v>20460</v>
      </c>
      <c r="E29391" t="s">
        <v>11272</v>
      </c>
      <c r="F29391" s="4" t="s">
        <v>13462</v>
      </c>
      <c r="G29391" s="5">
        <v>1317</v>
      </c>
      <c r="H29391" s="6">
        <v>6.3781299999999999E-2</v>
      </c>
      <c r="I29391" s="7">
        <v>38.664000000000001</v>
      </c>
    </row>
    <row r="29392" spans="1:11" x14ac:dyDescent="0.25">
      <c r="A29392">
        <v>18622</v>
      </c>
      <c r="B29392" s="2">
        <v>3.185057</v>
      </c>
      <c r="C29392" s="3">
        <v>245</v>
      </c>
      <c r="D29392" s="4">
        <v>42540</v>
      </c>
      <c r="E29392" t="s">
        <v>4099</v>
      </c>
      <c r="F29392" s="4" t="s">
        <v>3003</v>
      </c>
      <c r="G29392" s="5">
        <v>159</v>
      </c>
      <c r="H29392" s="6">
        <v>0.15</v>
      </c>
      <c r="I29392" s="7">
        <v>23.75</v>
      </c>
    </row>
    <row r="29393" spans="1:11" x14ac:dyDescent="0.25">
      <c r="A29393">
        <v>90061</v>
      </c>
      <c r="B29393" s="2">
        <v>3.181308</v>
      </c>
      <c r="C29393" s="3">
        <v>28641</v>
      </c>
      <c r="D29393" s="4">
        <v>31080</v>
      </c>
      <c r="E29393" t="s">
        <v>15367</v>
      </c>
      <c r="F29393" s="4" t="s">
        <v>15368</v>
      </c>
      <c r="G29393" s="5">
        <v>15508</v>
      </c>
      <c r="H29393" s="6">
        <v>7.4735599999999999E-2</v>
      </c>
      <c r="I29393" s="7">
        <v>36.755000000000003</v>
      </c>
      <c r="J29393" s="2">
        <v>65</v>
      </c>
      <c r="K29393">
        <v>1</v>
      </c>
    </row>
    <row r="29394" spans="1:11" x14ac:dyDescent="0.25">
      <c r="A29394">
        <v>36255</v>
      </c>
      <c r="B29394" s="2">
        <v>3.1774550000000001</v>
      </c>
      <c r="C29394" s="3">
        <v>822</v>
      </c>
      <c r="E29394" t="s">
        <v>7211</v>
      </c>
      <c r="F29394" s="4" t="s">
        <v>7027</v>
      </c>
      <c r="G29394" s="5">
        <v>593</v>
      </c>
      <c r="H29394" s="6">
        <v>5.3872099999999999E-2</v>
      </c>
      <c r="I29394" s="7">
        <v>40.356999999999999</v>
      </c>
      <c r="J29394" s="2">
        <v>63</v>
      </c>
      <c r="K29394">
        <v>1</v>
      </c>
    </row>
    <row r="29395" spans="1:11" x14ac:dyDescent="0.25">
      <c r="A29395">
        <v>77585</v>
      </c>
      <c r="B29395" s="2">
        <v>3.177155</v>
      </c>
      <c r="C29395" s="3">
        <v>1146</v>
      </c>
      <c r="D29395" s="4">
        <v>13140</v>
      </c>
      <c r="E29395" t="s">
        <v>5790</v>
      </c>
      <c r="F29395" s="4" t="s">
        <v>13752</v>
      </c>
      <c r="G29395" s="5">
        <v>662</v>
      </c>
      <c r="H29395" s="6">
        <v>6.7975800000000003E-2</v>
      </c>
      <c r="I29395" s="7">
        <v>37.917000000000002</v>
      </c>
    </row>
    <row r="29396" spans="1:11" x14ac:dyDescent="0.25">
      <c r="A29396">
        <v>71369</v>
      </c>
      <c r="B29396" s="2">
        <v>3.1765810000000001</v>
      </c>
      <c r="C29396" s="3">
        <v>2773</v>
      </c>
      <c r="E29396" t="s">
        <v>13155</v>
      </c>
      <c r="F29396" s="4" t="s">
        <v>12927</v>
      </c>
      <c r="G29396" s="5">
        <v>1735</v>
      </c>
      <c r="H29396" s="6">
        <v>6.6820299999999999E-2</v>
      </c>
      <c r="I29396" s="7">
        <v>38.115000000000002</v>
      </c>
    </row>
    <row r="29397" spans="1:11" x14ac:dyDescent="0.25">
      <c r="A29397">
        <v>72331</v>
      </c>
      <c r="B29397" s="2">
        <v>3.1756720000000001</v>
      </c>
      <c r="C29397" s="3">
        <v>3565</v>
      </c>
      <c r="D29397" s="4">
        <v>32820</v>
      </c>
      <c r="E29397" t="s">
        <v>13305</v>
      </c>
      <c r="F29397" s="4" t="s">
        <v>13183</v>
      </c>
      <c r="G29397" s="5">
        <v>2062</v>
      </c>
      <c r="H29397" s="6">
        <v>8.6323999999999998E-2</v>
      </c>
      <c r="I29397" s="7">
        <v>34.741</v>
      </c>
    </row>
    <row r="29398" spans="1:11" x14ac:dyDescent="0.25">
      <c r="A29398">
        <v>83444</v>
      </c>
      <c r="B29398" s="2">
        <v>3.1749990000000001</v>
      </c>
      <c r="C29398" s="3">
        <v>1297</v>
      </c>
      <c r="D29398" s="4">
        <v>26820</v>
      </c>
      <c r="E29398" t="s">
        <v>10170</v>
      </c>
      <c r="F29398" s="4" t="s">
        <v>14725</v>
      </c>
      <c r="G29398" s="5">
        <v>751</v>
      </c>
      <c r="H29398" s="6">
        <v>6.9148899999999999E-2</v>
      </c>
      <c r="I29398" s="7">
        <v>37.707999999999998</v>
      </c>
    </row>
    <row r="29399" spans="1:11" x14ac:dyDescent="0.25">
      <c r="A29399">
        <v>24330</v>
      </c>
      <c r="B29399" s="2">
        <v>3.1741999999999999</v>
      </c>
      <c r="C29399" s="3">
        <v>3255</v>
      </c>
      <c r="E29399" t="s">
        <v>5042</v>
      </c>
      <c r="F29399" s="4" t="s">
        <v>4335</v>
      </c>
      <c r="G29399" s="5">
        <v>2588</v>
      </c>
      <c r="H29399" s="6">
        <v>6.7619799999999994E-2</v>
      </c>
      <c r="I29399" s="7">
        <v>37.969000000000001</v>
      </c>
    </row>
    <row r="29400" spans="1:11" x14ac:dyDescent="0.25">
      <c r="A29400">
        <v>37301</v>
      </c>
      <c r="B29400" s="2">
        <v>3.1733380000000002</v>
      </c>
      <c r="C29400" s="3">
        <v>1480</v>
      </c>
      <c r="E29400" t="s">
        <v>2075</v>
      </c>
      <c r="F29400" s="4" t="s">
        <v>7348</v>
      </c>
      <c r="G29400" s="5">
        <v>1004</v>
      </c>
      <c r="H29400" s="6">
        <v>5.9701499999999998E-2</v>
      </c>
      <c r="I29400" s="7">
        <v>39.335999999999999</v>
      </c>
      <c r="J29400" s="2">
        <v>33</v>
      </c>
      <c r="K29400">
        <v>1</v>
      </c>
    </row>
    <row r="29401" spans="1:11" x14ac:dyDescent="0.25">
      <c r="A29401">
        <v>4492</v>
      </c>
      <c r="B29401" s="2">
        <v>3.1730659999999999</v>
      </c>
      <c r="C29401" s="3">
        <v>173</v>
      </c>
      <c r="E29401" t="s">
        <v>857</v>
      </c>
      <c r="F29401" s="4" t="s">
        <v>701</v>
      </c>
      <c r="G29401" s="5">
        <v>130</v>
      </c>
      <c r="H29401" s="6">
        <v>9.9236599999999994E-2</v>
      </c>
      <c r="I29401" s="7">
        <v>32.5</v>
      </c>
    </row>
    <row r="29402" spans="1:11" x14ac:dyDescent="0.25">
      <c r="A29402">
        <v>79719</v>
      </c>
      <c r="B29402" s="2">
        <v>3.1729630000000002</v>
      </c>
      <c r="C29402" s="3">
        <v>418</v>
      </c>
      <c r="E29402" t="s">
        <v>11683</v>
      </c>
      <c r="F29402" s="4" t="s">
        <v>13752</v>
      </c>
      <c r="G29402" s="5">
        <v>303</v>
      </c>
      <c r="H29402" s="6">
        <v>4.2763200000000001E-2</v>
      </c>
      <c r="I29402" s="7">
        <v>42.25</v>
      </c>
    </row>
    <row r="29403" spans="1:11" x14ac:dyDescent="0.25">
      <c r="A29403">
        <v>42032</v>
      </c>
      <c r="B29403" s="2">
        <v>3.1728499999999999</v>
      </c>
      <c r="C29403" s="3">
        <v>199</v>
      </c>
      <c r="E29403" t="s">
        <v>1585</v>
      </c>
      <c r="F29403" s="4" t="s">
        <v>7883</v>
      </c>
      <c r="G29403" s="5">
        <v>168</v>
      </c>
      <c r="H29403" s="6">
        <v>3.5503E-2</v>
      </c>
      <c r="I29403" s="7">
        <v>43.5</v>
      </c>
    </row>
    <row r="29404" spans="1:11" x14ac:dyDescent="0.25">
      <c r="A29404">
        <v>54102</v>
      </c>
      <c r="B29404" s="2">
        <v>3.1726519999999998</v>
      </c>
      <c r="C29404" s="3">
        <v>848</v>
      </c>
      <c r="D29404" s="4">
        <v>31940</v>
      </c>
      <c r="E29404" t="s">
        <v>10174</v>
      </c>
      <c r="F29404" s="4" t="s">
        <v>10031</v>
      </c>
      <c r="G29404" s="5">
        <v>657</v>
      </c>
      <c r="H29404" s="6">
        <v>6.5349500000000005E-2</v>
      </c>
      <c r="I29404" s="7">
        <v>38.332999999999998</v>
      </c>
    </row>
    <row r="29405" spans="1:11" x14ac:dyDescent="0.25">
      <c r="A29405">
        <v>85336</v>
      </c>
      <c r="B29405" s="2">
        <v>3.1724000000000001</v>
      </c>
      <c r="C29405" s="3">
        <v>713</v>
      </c>
      <c r="D29405" s="4">
        <v>49740</v>
      </c>
      <c r="E29405" t="s">
        <v>6149</v>
      </c>
      <c r="F29405" s="4" t="s">
        <v>14962</v>
      </c>
      <c r="G29405" s="5">
        <v>393</v>
      </c>
      <c r="H29405" s="6">
        <v>0.1068702</v>
      </c>
      <c r="I29405" s="7">
        <v>31.154</v>
      </c>
      <c r="J29405" s="2">
        <v>56</v>
      </c>
      <c r="K29405">
        <v>1</v>
      </c>
    </row>
    <row r="29406" spans="1:11" x14ac:dyDescent="0.25">
      <c r="A29406">
        <v>57548</v>
      </c>
      <c r="B29406" s="2">
        <v>3.1721349999999999</v>
      </c>
      <c r="C29406" s="3">
        <v>1440</v>
      </c>
      <c r="E29406" t="s">
        <v>10995</v>
      </c>
      <c r="F29406" s="4" t="s">
        <v>10877</v>
      </c>
      <c r="G29406" s="5">
        <v>722</v>
      </c>
      <c r="H29406" s="6">
        <v>8.0332399999999998E-2</v>
      </c>
      <c r="I29406" s="7">
        <v>35.728999999999999</v>
      </c>
    </row>
    <row r="29407" spans="1:11" x14ac:dyDescent="0.25">
      <c r="A29407">
        <v>98813</v>
      </c>
      <c r="B29407" s="2">
        <v>3.1715360000000001</v>
      </c>
      <c r="C29407" s="3">
        <v>3188</v>
      </c>
      <c r="D29407" s="4">
        <v>48300</v>
      </c>
      <c r="E29407" t="s">
        <v>1311</v>
      </c>
      <c r="F29407" s="4" t="s">
        <v>16344</v>
      </c>
      <c r="G29407" s="5">
        <v>1777</v>
      </c>
      <c r="H29407" s="6">
        <v>5.7930299999999997E-2</v>
      </c>
      <c r="I29407" s="7">
        <v>39.6</v>
      </c>
      <c r="J29407" s="2">
        <v>41</v>
      </c>
      <c r="K29407">
        <v>1</v>
      </c>
    </row>
    <row r="29408" spans="1:11" x14ac:dyDescent="0.25">
      <c r="A29408">
        <v>99677</v>
      </c>
      <c r="B29408" s="2">
        <v>3.1711010000000002</v>
      </c>
      <c r="C29408" s="3">
        <v>68</v>
      </c>
      <c r="E29408" t="s">
        <v>16693</v>
      </c>
      <c r="F29408" s="4" t="s">
        <v>16604</v>
      </c>
      <c r="G29408" s="5">
        <v>35</v>
      </c>
      <c r="H29408" s="6">
        <v>5.5555599999999997E-2</v>
      </c>
      <c r="I29408" s="7">
        <v>40</v>
      </c>
    </row>
    <row r="29409" spans="1:11" x14ac:dyDescent="0.25">
      <c r="A29409">
        <v>37724</v>
      </c>
      <c r="B29409" s="2">
        <v>3.1706850000000002</v>
      </c>
      <c r="C29409" s="3">
        <v>2486</v>
      </c>
      <c r="E29409" t="s">
        <v>7474</v>
      </c>
      <c r="F29409" s="4" t="s">
        <v>7348</v>
      </c>
      <c r="G29409" s="5">
        <v>1695</v>
      </c>
      <c r="H29409" s="6">
        <v>0.13038350000000001</v>
      </c>
      <c r="I29409" s="7">
        <v>27.065000000000001</v>
      </c>
    </row>
    <row r="29410" spans="1:11" x14ac:dyDescent="0.25">
      <c r="A29410">
        <v>42733</v>
      </c>
      <c r="B29410" s="2">
        <v>3.1700499999999998</v>
      </c>
      <c r="C29410" s="3">
        <v>1299</v>
      </c>
      <c r="D29410" s="4">
        <v>15820</v>
      </c>
      <c r="E29410" t="s">
        <v>8286</v>
      </c>
      <c r="F29410" s="4" t="s">
        <v>7883</v>
      </c>
      <c r="G29410" s="5">
        <v>953</v>
      </c>
      <c r="H29410" s="6">
        <v>4.8268600000000002E-2</v>
      </c>
      <c r="I29410" s="7">
        <v>41.25</v>
      </c>
    </row>
    <row r="29411" spans="1:11" x14ac:dyDescent="0.25">
      <c r="A29411">
        <v>87323</v>
      </c>
      <c r="B29411" s="2">
        <v>3.169117</v>
      </c>
      <c r="C29411" s="3">
        <v>4618</v>
      </c>
      <c r="D29411" s="4">
        <v>23700</v>
      </c>
      <c r="E29411" t="s">
        <v>15179</v>
      </c>
      <c r="F29411" s="4" t="s">
        <v>15124</v>
      </c>
      <c r="G29411" s="5">
        <v>2946</v>
      </c>
      <c r="H29411" s="6">
        <v>0.10692459999999999</v>
      </c>
      <c r="I29411" s="7">
        <v>31.111000000000001</v>
      </c>
      <c r="J29411" s="2">
        <v>77</v>
      </c>
      <c r="K29411">
        <v>1</v>
      </c>
    </row>
    <row r="29412" spans="1:11" x14ac:dyDescent="0.25">
      <c r="A29412">
        <v>24984</v>
      </c>
      <c r="B29412" s="2">
        <v>3.1683629999999998</v>
      </c>
      <c r="C29412" s="3">
        <v>218</v>
      </c>
      <c r="E29412" t="s">
        <v>5222</v>
      </c>
      <c r="F29412" s="4" t="s">
        <v>5144</v>
      </c>
      <c r="G29412" s="5">
        <v>197</v>
      </c>
      <c r="H29412" s="6">
        <v>7.5757599999999994E-2</v>
      </c>
      <c r="I29412" s="7">
        <v>36.491999999999997</v>
      </c>
    </row>
    <row r="29413" spans="1:11" x14ac:dyDescent="0.25">
      <c r="A29413">
        <v>24221</v>
      </c>
      <c r="B29413" s="2">
        <v>3.1682079999999999</v>
      </c>
      <c r="C29413" s="3">
        <v>763</v>
      </c>
      <c r="D29413" s="4">
        <v>28700</v>
      </c>
      <c r="E29413" t="s">
        <v>5002</v>
      </c>
      <c r="F29413" s="4" t="s">
        <v>4335</v>
      </c>
      <c r="G29413" s="5">
        <v>448</v>
      </c>
      <c r="H29413" s="6">
        <v>0</v>
      </c>
      <c r="I29413" s="7">
        <v>49.582999999999998</v>
      </c>
    </row>
    <row r="29414" spans="1:11" x14ac:dyDescent="0.25">
      <c r="A29414">
        <v>31711</v>
      </c>
      <c r="B29414" s="2">
        <v>3.1679539999999999</v>
      </c>
      <c r="C29414" s="3">
        <v>795</v>
      </c>
      <c r="E29414" t="s">
        <v>6646</v>
      </c>
      <c r="F29414" s="4" t="s">
        <v>6363</v>
      </c>
      <c r="G29414" s="5">
        <v>607</v>
      </c>
      <c r="H29414" s="6">
        <v>0.1052632</v>
      </c>
      <c r="I29414" s="7">
        <v>31.388999999999999</v>
      </c>
    </row>
    <row r="29415" spans="1:11" x14ac:dyDescent="0.25">
      <c r="A29415">
        <v>37078</v>
      </c>
      <c r="B29415" s="2">
        <v>3.1677070000000001</v>
      </c>
      <c r="C29415" s="3">
        <v>554</v>
      </c>
      <c r="E29415" t="s">
        <v>7375</v>
      </c>
      <c r="F29415" s="4" t="s">
        <v>7348</v>
      </c>
      <c r="G29415" s="5">
        <v>418</v>
      </c>
      <c r="H29415" s="6">
        <v>4.3062200000000002E-2</v>
      </c>
      <c r="I29415" s="7">
        <v>42.125</v>
      </c>
    </row>
    <row r="29416" spans="1:11" x14ac:dyDescent="0.25">
      <c r="A29416">
        <v>30833</v>
      </c>
      <c r="B29416" s="2">
        <v>3.1670970000000001</v>
      </c>
      <c r="C29416" s="3">
        <v>3450</v>
      </c>
      <c r="E29416" t="s">
        <v>6550</v>
      </c>
      <c r="F29416" s="4" t="s">
        <v>6363</v>
      </c>
      <c r="G29416" s="5">
        <v>2125</v>
      </c>
      <c r="H29416" s="6">
        <v>8.7058800000000006E-2</v>
      </c>
      <c r="I29416" s="7">
        <v>34.518999999999998</v>
      </c>
      <c r="J29416" s="2">
        <v>66</v>
      </c>
      <c r="K29416">
        <v>1</v>
      </c>
    </row>
    <row r="29417" spans="1:11" x14ac:dyDescent="0.25">
      <c r="A29417">
        <v>59873</v>
      </c>
      <c r="B29417" s="2">
        <v>3.1659250000000001</v>
      </c>
      <c r="C29417" s="3">
        <v>3667</v>
      </c>
      <c r="E29417" t="s">
        <v>11477</v>
      </c>
      <c r="F29417" s="4" t="s">
        <v>11278</v>
      </c>
      <c r="G29417" s="5">
        <v>2766</v>
      </c>
      <c r="H29417" s="6">
        <v>0.11966739999999999</v>
      </c>
      <c r="I29417" s="7">
        <v>28.876999999999999</v>
      </c>
      <c r="J29417" s="2">
        <v>63.5</v>
      </c>
      <c r="K29417">
        <v>2</v>
      </c>
    </row>
    <row r="29418" spans="1:11" x14ac:dyDescent="0.25">
      <c r="A29418">
        <v>93620</v>
      </c>
      <c r="B29418" s="2">
        <v>3.1638709999999999</v>
      </c>
      <c r="C29418" s="3">
        <v>10027</v>
      </c>
      <c r="D29418" s="4">
        <v>32900</v>
      </c>
      <c r="E29418" t="s">
        <v>15709</v>
      </c>
      <c r="F29418" s="4" t="s">
        <v>15368</v>
      </c>
      <c r="G29418" s="5">
        <v>5807</v>
      </c>
      <c r="H29418" s="6">
        <v>7.9559199999999997E-2</v>
      </c>
      <c r="I29418" s="7">
        <v>35.805999999999997</v>
      </c>
      <c r="J29418" s="2">
        <v>62</v>
      </c>
      <c r="K29418">
        <v>2</v>
      </c>
    </row>
    <row r="29419" spans="1:11" x14ac:dyDescent="0.25">
      <c r="A29419">
        <v>71827</v>
      </c>
      <c r="B29419" s="2">
        <v>3.162366</v>
      </c>
      <c r="C29419" s="3">
        <v>662</v>
      </c>
      <c r="E29419" t="s">
        <v>7886</v>
      </c>
      <c r="F29419" s="4" t="s">
        <v>13183</v>
      </c>
      <c r="G29419" s="5">
        <v>483</v>
      </c>
      <c r="H29419" s="6">
        <v>3.7190099999999997E-2</v>
      </c>
      <c r="I29419" s="7">
        <v>43.125</v>
      </c>
    </row>
    <row r="29420" spans="1:11" x14ac:dyDescent="0.25">
      <c r="A29420">
        <v>88026</v>
      </c>
      <c r="B29420" s="2">
        <v>3.1620379999999999</v>
      </c>
      <c r="C29420" s="3">
        <v>1261</v>
      </c>
      <c r="D29420" s="4">
        <v>43500</v>
      </c>
      <c r="E29420" t="s">
        <v>14952</v>
      </c>
      <c r="F29420" s="4" t="s">
        <v>15124</v>
      </c>
      <c r="G29420" s="5">
        <v>885</v>
      </c>
      <c r="H29420" s="6">
        <v>0.1038375</v>
      </c>
      <c r="I29420" s="7">
        <v>31.606999999999999</v>
      </c>
    </row>
    <row r="29421" spans="1:11" x14ac:dyDescent="0.25">
      <c r="A29421">
        <v>45505</v>
      </c>
      <c r="B29421" s="2">
        <v>3.1587999999999998</v>
      </c>
      <c r="C29421" s="3">
        <v>19395</v>
      </c>
      <c r="D29421" s="4">
        <v>44220</v>
      </c>
      <c r="E29421" t="s">
        <v>76</v>
      </c>
      <c r="F29421" s="4" t="s">
        <v>8295</v>
      </c>
      <c r="G29421" s="5">
        <v>12640</v>
      </c>
      <c r="H29421" s="6">
        <v>7.7683699999999994E-2</v>
      </c>
      <c r="I29421" s="7">
        <v>36.122</v>
      </c>
      <c r="J29421" s="2">
        <v>50.6</v>
      </c>
      <c r="K29421">
        <v>5</v>
      </c>
    </row>
    <row r="29422" spans="1:11" x14ac:dyDescent="0.25">
      <c r="A29422">
        <v>51010</v>
      </c>
      <c r="B29422" s="2">
        <v>3.1557200000000001</v>
      </c>
      <c r="C29422" s="3">
        <v>266</v>
      </c>
      <c r="E29422" t="s">
        <v>9802</v>
      </c>
      <c r="F29422" s="4" t="s">
        <v>9593</v>
      </c>
      <c r="G29422" s="5">
        <v>224</v>
      </c>
      <c r="H29422" s="6">
        <v>7.1111099999999997E-2</v>
      </c>
      <c r="I29422" s="7">
        <v>37.25</v>
      </c>
    </row>
    <row r="29423" spans="1:11" x14ac:dyDescent="0.25">
      <c r="A29423">
        <v>33834</v>
      </c>
      <c r="B29423" s="2">
        <v>3.1544789999999998</v>
      </c>
      <c r="C29423" s="3">
        <v>7742</v>
      </c>
      <c r="D29423" s="4">
        <v>48100</v>
      </c>
      <c r="E29423" t="s">
        <v>4658</v>
      </c>
      <c r="F29423" s="4" t="s">
        <v>6689</v>
      </c>
      <c r="G29423" s="5">
        <v>4954</v>
      </c>
      <c r="H29423" s="6">
        <v>7.1443000000000006E-2</v>
      </c>
      <c r="I29423" s="7">
        <v>37.170999999999999</v>
      </c>
    </row>
    <row r="29424" spans="1:11" x14ac:dyDescent="0.25">
      <c r="A29424">
        <v>40489</v>
      </c>
      <c r="B29424" s="2">
        <v>3.152612</v>
      </c>
      <c r="C29424" s="3">
        <v>3933</v>
      </c>
      <c r="D29424" s="4">
        <v>19220</v>
      </c>
      <c r="E29424" t="s">
        <v>3121</v>
      </c>
      <c r="F29424" s="4" t="s">
        <v>7883</v>
      </c>
      <c r="G29424" s="5">
        <v>2839</v>
      </c>
      <c r="H29424" s="6">
        <v>6.7605600000000002E-2</v>
      </c>
      <c r="I29424" s="7">
        <v>37.829000000000001</v>
      </c>
      <c r="J29424" s="2">
        <v>64</v>
      </c>
      <c r="K29424">
        <v>1</v>
      </c>
    </row>
    <row r="29425" spans="1:11" x14ac:dyDescent="0.25">
      <c r="A29425">
        <v>43913</v>
      </c>
      <c r="B29425" s="2">
        <v>3.1516639999999998</v>
      </c>
      <c r="C29425" s="3">
        <v>1623</v>
      </c>
      <c r="D29425" s="4">
        <v>48260</v>
      </c>
      <c r="E29425" t="s">
        <v>7106</v>
      </c>
      <c r="F29425" s="4" t="s">
        <v>8295</v>
      </c>
      <c r="G29425" s="5">
        <v>1121</v>
      </c>
      <c r="H29425" s="6">
        <v>4.8128299999999999E-2</v>
      </c>
      <c r="I29425" s="7">
        <v>41.19</v>
      </c>
      <c r="J29425" s="2">
        <v>56</v>
      </c>
      <c r="K29425">
        <v>3</v>
      </c>
    </row>
    <row r="29426" spans="1:11" x14ac:dyDescent="0.25">
      <c r="A29426">
        <v>48636</v>
      </c>
      <c r="B29426" s="2">
        <v>3.1512069999999999</v>
      </c>
      <c r="C29426" s="3">
        <v>893</v>
      </c>
      <c r="E29426" t="s">
        <v>4123</v>
      </c>
      <c r="F29426" s="4" t="s">
        <v>9106</v>
      </c>
      <c r="G29426" s="5">
        <v>786</v>
      </c>
      <c r="H29426" s="6">
        <v>7.8880400000000003E-2</v>
      </c>
      <c r="I29426" s="7">
        <v>35.875</v>
      </c>
      <c r="J29426" s="2">
        <v>52</v>
      </c>
      <c r="K29426">
        <v>1</v>
      </c>
    </row>
    <row r="29427" spans="1:11" x14ac:dyDescent="0.25">
      <c r="A29427">
        <v>43811</v>
      </c>
      <c r="B29427" s="2">
        <v>3.1508889999999998</v>
      </c>
      <c r="C29427" s="3">
        <v>810</v>
      </c>
      <c r="D29427" s="4">
        <v>18740</v>
      </c>
      <c r="E29427" t="s">
        <v>8450</v>
      </c>
      <c r="F29427" s="4" t="s">
        <v>8295</v>
      </c>
      <c r="G29427" s="5">
        <v>535</v>
      </c>
      <c r="H29427" s="6">
        <v>2.2429899999999999E-2</v>
      </c>
      <c r="I29427" s="7">
        <v>45.625</v>
      </c>
    </row>
    <row r="29428" spans="1:11" x14ac:dyDescent="0.25">
      <c r="A29428">
        <v>38456</v>
      </c>
      <c r="B29428" s="2">
        <v>3.1501350000000001</v>
      </c>
      <c r="C29428" s="3">
        <v>5096</v>
      </c>
      <c r="D29428" s="4">
        <v>29980</v>
      </c>
      <c r="E29428" t="s">
        <v>7589</v>
      </c>
      <c r="F29428" s="4" t="s">
        <v>7348</v>
      </c>
      <c r="G29428" s="5">
        <v>2605</v>
      </c>
      <c r="H29428" s="6">
        <v>6.6410800000000006E-2</v>
      </c>
      <c r="I29428" s="7">
        <v>38.018999999999998</v>
      </c>
    </row>
    <row r="29429" spans="1:11" x14ac:dyDescent="0.25">
      <c r="A29429">
        <v>29916</v>
      </c>
      <c r="B29429" s="2">
        <v>3.1492610000000001</v>
      </c>
      <c r="C29429" s="3">
        <v>1414</v>
      </c>
      <c r="E29429" t="s">
        <v>6348</v>
      </c>
      <c r="F29429" s="4" t="s">
        <v>6130</v>
      </c>
      <c r="G29429" s="5">
        <v>1034</v>
      </c>
      <c r="H29429" s="6">
        <v>8.5990300000000006E-2</v>
      </c>
      <c r="I29429" s="7">
        <v>34.630000000000003</v>
      </c>
    </row>
    <row r="29430" spans="1:11" x14ac:dyDescent="0.25">
      <c r="A29430">
        <v>16321</v>
      </c>
      <c r="B29430" s="2">
        <v>3.1489980000000002</v>
      </c>
      <c r="C29430" s="3">
        <v>75</v>
      </c>
      <c r="E29430" t="s">
        <v>3474</v>
      </c>
      <c r="F29430" s="4" t="s">
        <v>3003</v>
      </c>
      <c r="G29430" s="5">
        <v>59</v>
      </c>
      <c r="H29430" s="6">
        <v>6.6666699999999995E-2</v>
      </c>
      <c r="I29430" s="7">
        <v>37.969000000000001</v>
      </c>
    </row>
    <row r="29431" spans="1:11" x14ac:dyDescent="0.25">
      <c r="A29431">
        <v>96054</v>
      </c>
      <c r="B29431" s="2">
        <v>3.148936</v>
      </c>
      <c r="C29431" s="3">
        <v>293</v>
      </c>
      <c r="E29431" t="s">
        <v>5430</v>
      </c>
      <c r="F29431" s="4" t="s">
        <v>15368</v>
      </c>
      <c r="G29431" s="5">
        <v>197</v>
      </c>
      <c r="H29431" s="6">
        <v>0.1212121</v>
      </c>
      <c r="I29431" s="7">
        <v>28.523</v>
      </c>
    </row>
    <row r="29432" spans="1:11" x14ac:dyDescent="0.25">
      <c r="A29432">
        <v>56089</v>
      </c>
      <c r="B29432" s="2">
        <v>3.148857</v>
      </c>
      <c r="C29432" s="3">
        <v>197</v>
      </c>
      <c r="D29432" s="4">
        <v>10660</v>
      </c>
      <c r="E29432" t="s">
        <v>10093</v>
      </c>
      <c r="F29432" s="4" t="s">
        <v>10428</v>
      </c>
      <c r="G29432" s="5">
        <v>126</v>
      </c>
      <c r="H29432" s="6">
        <v>7.1428599999999995E-2</v>
      </c>
      <c r="I29432" s="7">
        <v>37.125</v>
      </c>
    </row>
    <row r="29433" spans="1:11" x14ac:dyDescent="0.25">
      <c r="A29433">
        <v>71414</v>
      </c>
      <c r="B29433" s="2">
        <v>3.1488019999999999</v>
      </c>
      <c r="C29433" s="3">
        <v>144</v>
      </c>
      <c r="D29433" s="4">
        <v>35060</v>
      </c>
      <c r="E29433" t="s">
        <v>2771</v>
      </c>
      <c r="F29433" s="4" t="s">
        <v>12927</v>
      </c>
      <c r="G29433" s="5">
        <v>98</v>
      </c>
      <c r="H29433" s="6">
        <v>9.0909100000000007E-2</v>
      </c>
      <c r="I29433" s="7">
        <v>33.75</v>
      </c>
    </row>
    <row r="29434" spans="1:11" x14ac:dyDescent="0.25">
      <c r="A29434">
        <v>41746</v>
      </c>
      <c r="B29434" s="2">
        <v>3.1486589999999999</v>
      </c>
      <c r="C29434" s="3">
        <v>778</v>
      </c>
      <c r="E29434" t="s">
        <v>8133</v>
      </c>
      <c r="F29434" s="4" t="s">
        <v>7883</v>
      </c>
      <c r="G29434" s="5">
        <v>503</v>
      </c>
      <c r="H29434" s="6">
        <v>2.7833E-2</v>
      </c>
      <c r="I29434" s="7">
        <v>44.643000000000001</v>
      </c>
    </row>
    <row r="29435" spans="1:11" x14ac:dyDescent="0.25">
      <c r="A29435">
        <v>72389</v>
      </c>
      <c r="B29435" s="2">
        <v>3.1484930000000002</v>
      </c>
      <c r="C29435" s="3">
        <v>301</v>
      </c>
      <c r="D29435" s="4">
        <v>25760</v>
      </c>
      <c r="E29435" t="s">
        <v>8938</v>
      </c>
      <c r="F29435" s="4" t="s">
        <v>13183</v>
      </c>
      <c r="G29435" s="5">
        <v>192</v>
      </c>
      <c r="H29435" s="6">
        <v>0.1458333</v>
      </c>
      <c r="I29435" s="7">
        <v>24.25</v>
      </c>
    </row>
    <row r="29436" spans="1:11" x14ac:dyDescent="0.25">
      <c r="A29436">
        <v>25565</v>
      </c>
      <c r="B29436" s="2">
        <v>3.1483620000000001</v>
      </c>
      <c r="C29436" s="3">
        <v>507</v>
      </c>
      <c r="D29436" s="4">
        <v>16620</v>
      </c>
      <c r="E29436" t="s">
        <v>5368</v>
      </c>
      <c r="F29436" s="4" t="s">
        <v>5144</v>
      </c>
      <c r="G29436" s="5">
        <v>360</v>
      </c>
      <c r="H29436" s="6">
        <v>3.0555599999999999E-2</v>
      </c>
      <c r="I29436" s="7">
        <v>44.167000000000002</v>
      </c>
    </row>
    <row r="29437" spans="1:11" x14ac:dyDescent="0.25">
      <c r="A29437">
        <v>79239</v>
      </c>
      <c r="B29437" s="2">
        <v>3.1482299999999999</v>
      </c>
      <c r="C29437" s="3">
        <v>241</v>
      </c>
      <c r="E29437" t="s">
        <v>5919</v>
      </c>
      <c r="F29437" s="4" t="s">
        <v>13752</v>
      </c>
      <c r="G29437" s="5">
        <v>193</v>
      </c>
      <c r="H29437" s="6">
        <v>5.6994799999999998E-2</v>
      </c>
      <c r="I29437" s="7">
        <v>39.582999999999998</v>
      </c>
    </row>
    <row r="29438" spans="1:11" x14ac:dyDescent="0.25">
      <c r="A29438">
        <v>70554</v>
      </c>
      <c r="B29438" s="2">
        <v>3.1473330000000002</v>
      </c>
      <c r="C29438" s="3">
        <v>5861</v>
      </c>
      <c r="E29438" t="s">
        <v>13021</v>
      </c>
      <c r="F29438" s="4" t="s">
        <v>12927</v>
      </c>
      <c r="G29438" s="5">
        <v>3561</v>
      </c>
      <c r="H29438" s="6">
        <v>0.12440329999999999</v>
      </c>
      <c r="I29438" s="7">
        <v>27.931000000000001</v>
      </c>
    </row>
    <row r="29439" spans="1:11" x14ac:dyDescent="0.25">
      <c r="A29439">
        <v>31779</v>
      </c>
      <c r="B29439" s="2">
        <v>3.1448269999999998</v>
      </c>
      <c r="C29439" s="3">
        <v>10012</v>
      </c>
      <c r="E29439" t="s">
        <v>536</v>
      </c>
      <c r="F29439" s="4" t="s">
        <v>6363</v>
      </c>
      <c r="G29439" s="5">
        <v>6907</v>
      </c>
      <c r="H29439" s="6">
        <v>8.0775899999999998E-2</v>
      </c>
      <c r="I29439" s="7">
        <v>35.469000000000001</v>
      </c>
      <c r="J29439" s="2">
        <v>58.5</v>
      </c>
      <c r="K29439">
        <v>2</v>
      </c>
    </row>
    <row r="29440" spans="1:11" x14ac:dyDescent="0.25">
      <c r="A29440">
        <v>38603</v>
      </c>
      <c r="B29440" s="2">
        <v>3.1426970000000001</v>
      </c>
      <c r="C29440" s="3">
        <v>2661</v>
      </c>
      <c r="D29440" s="4">
        <v>32820</v>
      </c>
      <c r="E29440" t="s">
        <v>212</v>
      </c>
      <c r="F29440" s="4" t="s">
        <v>7633</v>
      </c>
      <c r="G29440" s="5">
        <v>1988</v>
      </c>
      <c r="H29440" s="6">
        <v>9.9547499999999997E-2</v>
      </c>
      <c r="I29440" s="7">
        <v>32.222000000000001</v>
      </c>
    </row>
    <row r="29441" spans="1:11" x14ac:dyDescent="0.25">
      <c r="A29441">
        <v>86444</v>
      </c>
      <c r="B29441" s="2">
        <v>3.1420539999999999</v>
      </c>
      <c r="C29441" s="3">
        <v>703</v>
      </c>
      <c r="D29441" s="4">
        <v>29420</v>
      </c>
      <c r="E29441" t="s">
        <v>15108</v>
      </c>
      <c r="F29441" s="4" t="s">
        <v>14962</v>
      </c>
      <c r="G29441" s="5">
        <v>703</v>
      </c>
      <c r="H29441" s="6">
        <v>0.1308677</v>
      </c>
      <c r="I29441" s="7">
        <v>26.792000000000002</v>
      </c>
    </row>
    <row r="29442" spans="1:11" x14ac:dyDescent="0.25">
      <c r="A29442">
        <v>59043</v>
      </c>
      <c r="B29442" s="2">
        <v>3.1415220000000001</v>
      </c>
      <c r="C29442" s="3">
        <v>2963</v>
      </c>
      <c r="E29442" t="s">
        <v>11301</v>
      </c>
      <c r="F29442" s="4" t="s">
        <v>11278</v>
      </c>
      <c r="G29442" s="5">
        <v>1524</v>
      </c>
      <c r="H29442" s="6">
        <v>0.1003937</v>
      </c>
      <c r="I29442" s="7">
        <v>32.055999999999997</v>
      </c>
    </row>
    <row r="29443" spans="1:11" x14ac:dyDescent="0.25">
      <c r="A29443">
        <v>40440</v>
      </c>
      <c r="B29443" s="2">
        <v>3.1408160000000001</v>
      </c>
      <c r="C29443" s="3">
        <v>2318</v>
      </c>
      <c r="D29443" s="4">
        <v>19220</v>
      </c>
      <c r="E29443" t="s">
        <v>6679</v>
      </c>
      <c r="F29443" s="4" t="s">
        <v>7883</v>
      </c>
      <c r="G29443" s="5">
        <v>1427</v>
      </c>
      <c r="H29443" s="6">
        <v>6.0224100000000003E-2</v>
      </c>
      <c r="I29443" s="7">
        <v>38.996000000000002</v>
      </c>
      <c r="J29443" s="2">
        <v>41</v>
      </c>
      <c r="K29443">
        <v>1</v>
      </c>
    </row>
    <row r="29444" spans="1:11" x14ac:dyDescent="0.25">
      <c r="A29444">
        <v>24089</v>
      </c>
      <c r="B29444" s="2">
        <v>3.1399910000000002</v>
      </c>
      <c r="C29444" s="3">
        <v>2894</v>
      </c>
      <c r="D29444" s="4">
        <v>32300</v>
      </c>
      <c r="E29444" t="s">
        <v>4964</v>
      </c>
      <c r="F29444" s="4" t="s">
        <v>4335</v>
      </c>
      <c r="G29444" s="5">
        <v>2023</v>
      </c>
      <c r="H29444" s="6">
        <v>0.11610669999999999</v>
      </c>
      <c r="I29444" s="7">
        <v>29.338000000000001</v>
      </c>
    </row>
    <row r="29445" spans="1:11" x14ac:dyDescent="0.25">
      <c r="A29445">
        <v>25063</v>
      </c>
      <c r="B29445" s="2">
        <v>3.1391939999999998</v>
      </c>
      <c r="C29445" s="3">
        <v>1679</v>
      </c>
      <c r="D29445" s="4">
        <v>16620</v>
      </c>
      <c r="E29445" t="s">
        <v>5250</v>
      </c>
      <c r="F29445" s="4" t="s">
        <v>5144</v>
      </c>
      <c r="G29445" s="5">
        <v>1259</v>
      </c>
      <c r="H29445" s="6">
        <v>8.3333299999999999E-2</v>
      </c>
      <c r="I29445" s="7">
        <v>35</v>
      </c>
      <c r="J29445" s="2">
        <v>58</v>
      </c>
      <c r="K29445">
        <v>1</v>
      </c>
    </row>
    <row r="29446" spans="1:11" x14ac:dyDescent="0.25">
      <c r="A29446">
        <v>74082</v>
      </c>
      <c r="B29446" s="2">
        <v>3.1391939999999998</v>
      </c>
      <c r="C29446" s="3">
        <v>75</v>
      </c>
      <c r="D29446" s="4">
        <v>12780</v>
      </c>
      <c r="E29446" t="s">
        <v>13619</v>
      </c>
      <c r="F29446" s="4" t="s">
        <v>13462</v>
      </c>
      <c r="G29446" s="5">
        <v>48</v>
      </c>
      <c r="H29446" s="6">
        <v>8.3333299999999999E-2</v>
      </c>
      <c r="I29446" s="7">
        <v>35</v>
      </c>
    </row>
    <row r="29447" spans="1:11" x14ac:dyDescent="0.25">
      <c r="A29447">
        <v>41267</v>
      </c>
      <c r="B29447" s="2">
        <v>3.1387200000000002</v>
      </c>
      <c r="C29447" s="3">
        <v>1000</v>
      </c>
      <c r="E29447" t="s">
        <v>4910</v>
      </c>
      <c r="F29447" s="4" t="s">
        <v>7883</v>
      </c>
      <c r="G29447" s="5">
        <v>667</v>
      </c>
      <c r="H29447" s="6">
        <v>0.1137725</v>
      </c>
      <c r="I29447" s="7">
        <v>29.734999999999999</v>
      </c>
    </row>
    <row r="29448" spans="1:11" x14ac:dyDescent="0.25">
      <c r="A29448">
        <v>10457</v>
      </c>
      <c r="B29448" s="2">
        <v>3.1289419999999999</v>
      </c>
      <c r="C29448" s="3">
        <v>71014</v>
      </c>
      <c r="D29448" s="4">
        <v>35620</v>
      </c>
      <c r="E29448" t="s">
        <v>1791</v>
      </c>
      <c r="F29448" s="4" t="s">
        <v>1280</v>
      </c>
      <c r="G29448" s="5">
        <v>40192</v>
      </c>
      <c r="H29448" s="6">
        <v>0.1228852</v>
      </c>
      <c r="I29448" s="7">
        <v>28.146999999999998</v>
      </c>
      <c r="J29448" s="2">
        <v>42.555599999999998</v>
      </c>
      <c r="K29448">
        <v>9</v>
      </c>
    </row>
    <row r="29449" spans="1:11" x14ac:dyDescent="0.25">
      <c r="A29449">
        <v>49458</v>
      </c>
      <c r="B29449" s="2">
        <v>3.1193119999999999</v>
      </c>
      <c r="C29449" s="3">
        <v>57</v>
      </c>
      <c r="D29449" s="4">
        <v>31220</v>
      </c>
      <c r="E29449" t="s">
        <v>6316</v>
      </c>
      <c r="F29449" s="4" t="s">
        <v>9106</v>
      </c>
      <c r="G29449" s="5">
        <v>52</v>
      </c>
      <c r="H29449" s="6">
        <v>0</v>
      </c>
      <c r="I29449" s="7">
        <v>49.375</v>
      </c>
    </row>
    <row r="29450" spans="1:11" x14ac:dyDescent="0.25">
      <c r="A29450">
        <v>70463</v>
      </c>
      <c r="B29450" s="2">
        <v>3.119262</v>
      </c>
      <c r="C29450" s="3">
        <v>226</v>
      </c>
      <c r="D29450" s="4">
        <v>35380</v>
      </c>
      <c r="E29450" t="s">
        <v>12995</v>
      </c>
      <c r="F29450" s="4" t="s">
        <v>12927</v>
      </c>
      <c r="G29450" s="5">
        <v>158</v>
      </c>
      <c r="H29450" s="6">
        <v>7.59494E-2</v>
      </c>
      <c r="I29450" s="7">
        <v>36.25</v>
      </c>
    </row>
    <row r="29451" spans="1:11" x14ac:dyDescent="0.25">
      <c r="A29451">
        <v>31824</v>
      </c>
      <c r="B29451" s="2">
        <v>3.1189070000000001</v>
      </c>
      <c r="C29451" s="3">
        <v>1988</v>
      </c>
      <c r="E29451" t="s">
        <v>1269</v>
      </c>
      <c r="F29451" s="4" t="s">
        <v>6363</v>
      </c>
      <c r="G29451" s="5">
        <v>1319</v>
      </c>
      <c r="H29451" s="6">
        <v>5.2312400000000002E-2</v>
      </c>
      <c r="I29451" s="7">
        <v>40.332999999999998</v>
      </c>
    </row>
    <row r="29452" spans="1:11" x14ac:dyDescent="0.25">
      <c r="A29452">
        <v>36726</v>
      </c>
      <c r="B29452" s="2">
        <v>3.1177709999999998</v>
      </c>
      <c r="C29452" s="3">
        <v>5188</v>
      </c>
      <c r="E29452" t="s">
        <v>973</v>
      </c>
      <c r="F29452" s="4" t="s">
        <v>7027</v>
      </c>
      <c r="G29452" s="5">
        <v>3430</v>
      </c>
      <c r="H29452" s="6">
        <v>0.1165841</v>
      </c>
      <c r="I29452" s="7">
        <v>29.209</v>
      </c>
      <c r="J29452" s="2">
        <v>30</v>
      </c>
      <c r="K29452">
        <v>1</v>
      </c>
    </row>
    <row r="29453" spans="1:11" x14ac:dyDescent="0.25">
      <c r="A29453">
        <v>78369</v>
      </c>
      <c r="B29453" s="2">
        <v>3.1169039999999999</v>
      </c>
      <c r="C29453" s="3">
        <v>347</v>
      </c>
      <c r="D29453" s="4">
        <v>29700</v>
      </c>
      <c r="E29453" t="s">
        <v>14216</v>
      </c>
      <c r="F29453" s="4" t="s">
        <v>13752</v>
      </c>
      <c r="G29453" s="5">
        <v>187</v>
      </c>
      <c r="H29453" s="6">
        <v>5.8823500000000001E-2</v>
      </c>
      <c r="I29453" s="7">
        <v>39.167000000000002</v>
      </c>
    </row>
    <row r="29454" spans="1:11" x14ac:dyDescent="0.25">
      <c r="A29454">
        <v>48217</v>
      </c>
      <c r="B29454" s="2">
        <v>3.1156100000000002</v>
      </c>
      <c r="C29454" s="3">
        <v>7701</v>
      </c>
      <c r="D29454" s="4">
        <v>19820</v>
      </c>
      <c r="E29454" t="s">
        <v>996</v>
      </c>
      <c r="F29454" s="4" t="s">
        <v>9106</v>
      </c>
      <c r="G29454" s="5">
        <v>5223</v>
      </c>
      <c r="H29454" s="6">
        <v>7.3315500000000006E-2</v>
      </c>
      <c r="I29454" s="7">
        <v>36.655999999999999</v>
      </c>
    </row>
    <row r="29455" spans="1:11" x14ac:dyDescent="0.25">
      <c r="A29455">
        <v>24747</v>
      </c>
      <c r="B29455" s="2">
        <v>3.1138919999999999</v>
      </c>
      <c r="C29455" s="3">
        <v>2979</v>
      </c>
      <c r="D29455" s="4">
        <v>14140</v>
      </c>
      <c r="E29455" t="s">
        <v>5154</v>
      </c>
      <c r="F29455" s="4" t="s">
        <v>5144</v>
      </c>
      <c r="G29455" s="5">
        <v>1955</v>
      </c>
      <c r="H29455" s="6">
        <v>6.7995899999999998E-2</v>
      </c>
      <c r="I29455" s="7">
        <v>37.573999999999998</v>
      </c>
    </row>
    <row r="29456" spans="1:11" x14ac:dyDescent="0.25">
      <c r="A29456">
        <v>93638</v>
      </c>
      <c r="B29456" s="2">
        <v>3.1070950000000002</v>
      </c>
      <c r="C29456" s="3">
        <v>49761</v>
      </c>
      <c r="D29456" s="4">
        <v>31460</v>
      </c>
      <c r="E29456" t="s">
        <v>3551</v>
      </c>
      <c r="F29456" s="4" t="s">
        <v>15368</v>
      </c>
      <c r="G29456" s="5">
        <v>26436</v>
      </c>
      <c r="H29456" s="6">
        <v>6.6991999999999996E-2</v>
      </c>
      <c r="I29456" s="7">
        <v>37.74</v>
      </c>
      <c r="J29456" s="2">
        <v>56</v>
      </c>
      <c r="K29456">
        <v>2</v>
      </c>
    </row>
    <row r="29457" spans="1:11" x14ac:dyDescent="0.25">
      <c r="A29457">
        <v>25917</v>
      </c>
      <c r="B29457" s="2">
        <v>3.100454</v>
      </c>
      <c r="C29457" s="3">
        <v>1669</v>
      </c>
      <c r="D29457" s="4">
        <v>13220</v>
      </c>
      <c r="E29457" t="s">
        <v>5443</v>
      </c>
      <c r="F29457" s="4" t="s">
        <v>5144</v>
      </c>
      <c r="G29457" s="5">
        <v>1305</v>
      </c>
      <c r="H29457" s="6">
        <v>4.2113299999999999E-2</v>
      </c>
      <c r="I29457" s="7">
        <v>42.036999999999999</v>
      </c>
    </row>
    <row r="29458" spans="1:11" x14ac:dyDescent="0.25">
      <c r="A29458">
        <v>74867</v>
      </c>
      <c r="B29458" s="2">
        <v>3.09998</v>
      </c>
      <c r="C29458" s="3">
        <v>1036</v>
      </c>
      <c r="E29458" t="s">
        <v>13726</v>
      </c>
      <c r="F29458" s="4" t="s">
        <v>13462</v>
      </c>
      <c r="G29458" s="5">
        <v>674</v>
      </c>
      <c r="H29458" s="6">
        <v>2.6706199999999999E-2</v>
      </c>
      <c r="I29458" s="7">
        <v>44.688000000000002</v>
      </c>
    </row>
    <row r="29459" spans="1:11" x14ac:dyDescent="0.25">
      <c r="A29459">
        <v>36921</v>
      </c>
      <c r="B29459" s="2">
        <v>3.0996260000000002</v>
      </c>
      <c r="C29459" s="3">
        <v>1184</v>
      </c>
      <c r="E29459" t="s">
        <v>7347</v>
      </c>
      <c r="F29459" s="4" t="s">
        <v>7027</v>
      </c>
      <c r="G29459" s="5">
        <v>808</v>
      </c>
      <c r="H29459" s="6">
        <v>0.1002475</v>
      </c>
      <c r="I29459" s="7">
        <v>31.978999999999999</v>
      </c>
    </row>
    <row r="29460" spans="1:11" x14ac:dyDescent="0.25">
      <c r="A29460">
        <v>27014</v>
      </c>
      <c r="B29460" s="2">
        <v>3.0993249999999999</v>
      </c>
      <c r="C29460" s="3">
        <v>662</v>
      </c>
      <c r="D29460" s="4">
        <v>49180</v>
      </c>
      <c r="E29460" t="s">
        <v>5645</v>
      </c>
      <c r="F29460" s="4" t="s">
        <v>5642</v>
      </c>
      <c r="G29460" s="5">
        <v>453</v>
      </c>
      <c r="H29460" s="6">
        <v>6.8281900000000006E-2</v>
      </c>
      <c r="I29460" s="7">
        <v>37.5</v>
      </c>
      <c r="J29460" s="2">
        <v>47</v>
      </c>
      <c r="K29460">
        <v>1</v>
      </c>
    </row>
    <row r="29461" spans="1:11" x14ac:dyDescent="0.25">
      <c r="A29461">
        <v>75702</v>
      </c>
      <c r="B29461" s="2">
        <v>3.0954809999999999</v>
      </c>
      <c r="C29461" s="3">
        <v>26684</v>
      </c>
      <c r="D29461" s="4">
        <v>46340</v>
      </c>
      <c r="E29461" t="s">
        <v>7327</v>
      </c>
      <c r="F29461" s="4" t="s">
        <v>13752</v>
      </c>
      <c r="G29461" s="5">
        <v>15607</v>
      </c>
      <c r="H29461" s="6">
        <v>7.9643699999999998E-2</v>
      </c>
      <c r="I29461" s="7">
        <v>35.530999999999999</v>
      </c>
      <c r="J29461" s="2">
        <v>58.5</v>
      </c>
      <c r="K29461">
        <v>6</v>
      </c>
    </row>
    <row r="29462" spans="1:11" x14ac:dyDescent="0.25">
      <c r="A29462">
        <v>87052</v>
      </c>
      <c r="B29462" s="2">
        <v>3.0913200000000001</v>
      </c>
      <c r="C29462" s="3">
        <v>3289</v>
      </c>
      <c r="D29462" s="4">
        <v>10740</v>
      </c>
      <c r="E29462" t="s">
        <v>15160</v>
      </c>
      <c r="F29462" s="4" t="s">
        <v>15124</v>
      </c>
      <c r="G29462" s="5">
        <v>1781</v>
      </c>
      <c r="H29462" s="6">
        <v>4.7164499999999998E-2</v>
      </c>
      <c r="I29462" s="7">
        <v>41.14</v>
      </c>
    </row>
    <row r="29463" spans="1:11" x14ac:dyDescent="0.25">
      <c r="A29463">
        <v>69161</v>
      </c>
      <c r="B29463" s="2">
        <v>3.0908769999999999</v>
      </c>
      <c r="C29463" s="3">
        <v>101</v>
      </c>
      <c r="E29463" t="s">
        <v>3487</v>
      </c>
      <c r="F29463" s="4" t="s">
        <v>12738</v>
      </c>
      <c r="G29463" s="5">
        <v>68</v>
      </c>
      <c r="H29463" s="6">
        <v>0.1029412</v>
      </c>
      <c r="I29463" s="7">
        <v>31.5</v>
      </c>
    </row>
    <row r="29464" spans="1:11" x14ac:dyDescent="0.25">
      <c r="A29464">
        <v>63675</v>
      </c>
      <c r="B29464" s="2">
        <v>3.0908169999999999</v>
      </c>
      <c r="C29464" s="3">
        <v>212</v>
      </c>
      <c r="E29464" t="s">
        <v>9555</v>
      </c>
      <c r="F29464" s="4" t="s">
        <v>12102</v>
      </c>
      <c r="G29464" s="5">
        <v>175</v>
      </c>
      <c r="H29464" s="6">
        <v>0</v>
      </c>
      <c r="I29464" s="7">
        <v>49.286000000000001</v>
      </c>
    </row>
    <row r="29465" spans="1:11" x14ac:dyDescent="0.25">
      <c r="A29465">
        <v>25647</v>
      </c>
      <c r="B29465" s="2">
        <v>3.0906310000000001</v>
      </c>
      <c r="C29465" s="3">
        <v>694</v>
      </c>
      <c r="D29465" s="4">
        <v>30880</v>
      </c>
      <c r="E29465" t="s">
        <v>5388</v>
      </c>
      <c r="F29465" s="4" t="s">
        <v>5144</v>
      </c>
      <c r="G29465" s="5">
        <v>597</v>
      </c>
      <c r="H29465" s="6">
        <v>3.6850899999999999E-2</v>
      </c>
      <c r="I29465" s="7">
        <v>42.917000000000002</v>
      </c>
    </row>
    <row r="29466" spans="1:11" x14ac:dyDescent="0.25">
      <c r="A29466">
        <v>67214</v>
      </c>
      <c r="B29466" s="2">
        <v>3.0883669999999999</v>
      </c>
      <c r="C29466" s="3">
        <v>15274</v>
      </c>
      <c r="D29466" s="4">
        <v>48620</v>
      </c>
      <c r="E29466" t="s">
        <v>12626</v>
      </c>
      <c r="F29466" s="4" t="s">
        <v>12494</v>
      </c>
      <c r="G29466" s="5">
        <v>8857</v>
      </c>
      <c r="H29466" s="6">
        <v>0.11368250000000001</v>
      </c>
      <c r="I29466" s="7">
        <v>29.637</v>
      </c>
      <c r="J29466" s="2">
        <v>47</v>
      </c>
      <c r="K29466">
        <v>7</v>
      </c>
    </row>
    <row r="29467" spans="1:11" x14ac:dyDescent="0.25">
      <c r="A29467">
        <v>86441</v>
      </c>
      <c r="B29467" s="2">
        <v>3.0857320000000001</v>
      </c>
      <c r="C29467" s="3">
        <v>2487</v>
      </c>
      <c r="D29467" s="4">
        <v>29420</v>
      </c>
      <c r="E29467" t="s">
        <v>15107</v>
      </c>
      <c r="F29467" s="4" t="s">
        <v>14962</v>
      </c>
      <c r="G29467" s="5">
        <v>2148</v>
      </c>
      <c r="H29467" s="6">
        <v>7.5383900000000004E-2</v>
      </c>
      <c r="I29467" s="7">
        <v>36.25</v>
      </c>
    </row>
    <row r="29468" spans="1:11" x14ac:dyDescent="0.25">
      <c r="A29468">
        <v>30711</v>
      </c>
      <c r="B29468" s="2">
        <v>3.0846</v>
      </c>
      <c r="C29468" s="3">
        <v>3819</v>
      </c>
      <c r="D29468" s="4">
        <v>19140</v>
      </c>
      <c r="E29468" t="s">
        <v>6524</v>
      </c>
      <c r="F29468" s="4" t="s">
        <v>6363</v>
      </c>
      <c r="G29468" s="5">
        <v>2582</v>
      </c>
      <c r="H29468" s="6">
        <v>5.8869100000000001E-2</v>
      </c>
      <c r="I29468" s="7">
        <v>39.1</v>
      </c>
    </row>
    <row r="29469" spans="1:11" x14ac:dyDescent="0.25">
      <c r="A29469">
        <v>28581</v>
      </c>
      <c r="B29469" s="2">
        <v>3.0839629999999998</v>
      </c>
      <c r="C29469" s="3">
        <v>108</v>
      </c>
      <c r="D29469" s="4">
        <v>33980</v>
      </c>
      <c r="E29469" t="s">
        <v>6017</v>
      </c>
      <c r="F29469" s="4" t="s">
        <v>5642</v>
      </c>
      <c r="G29469" s="5">
        <v>82</v>
      </c>
      <c r="H29469" s="6">
        <v>0</v>
      </c>
      <c r="I29469" s="7">
        <v>49.271000000000001</v>
      </c>
    </row>
    <row r="29470" spans="1:11" x14ac:dyDescent="0.25">
      <c r="A29470">
        <v>89106</v>
      </c>
      <c r="B29470" s="2">
        <v>3.0800649999999998</v>
      </c>
      <c r="C29470" s="3">
        <v>26327</v>
      </c>
      <c r="D29470" s="4">
        <v>29820</v>
      </c>
      <c r="E29470" t="s">
        <v>15235</v>
      </c>
      <c r="F29470" s="4" t="s">
        <v>15318</v>
      </c>
      <c r="G29470" s="5">
        <v>16208</v>
      </c>
      <c r="H29470" s="6">
        <v>9.0881000000000003E-2</v>
      </c>
      <c r="I29470" s="7">
        <v>33.555999999999997</v>
      </c>
    </row>
    <row r="29471" spans="1:11" x14ac:dyDescent="0.25">
      <c r="A29471">
        <v>28332</v>
      </c>
      <c r="B29471" s="2">
        <v>3.076117</v>
      </c>
      <c r="C29471" s="3">
        <v>523</v>
      </c>
      <c r="E29471" t="s">
        <v>592</v>
      </c>
      <c r="F29471" s="4" t="s">
        <v>5642</v>
      </c>
      <c r="G29471" s="5">
        <v>284</v>
      </c>
      <c r="H29471" s="6">
        <v>0.12631580000000001</v>
      </c>
      <c r="I29471" s="7">
        <v>27.417999999999999</v>
      </c>
      <c r="J29471" s="2">
        <v>63</v>
      </c>
      <c r="K29471">
        <v>1</v>
      </c>
    </row>
    <row r="29472" spans="1:11" x14ac:dyDescent="0.25">
      <c r="A29472">
        <v>41649</v>
      </c>
      <c r="B29472" s="2">
        <v>3.0756399999999999</v>
      </c>
      <c r="C29472" s="3">
        <v>2523</v>
      </c>
      <c r="E29472" t="s">
        <v>3160</v>
      </c>
      <c r="F29472" s="4" t="s">
        <v>7883</v>
      </c>
      <c r="G29472" s="5">
        <v>1702</v>
      </c>
      <c r="H29472" s="6">
        <v>0.12925970000000001</v>
      </c>
      <c r="I29472" s="7">
        <v>26.905000000000001</v>
      </c>
    </row>
    <row r="29473" spans="1:11" x14ac:dyDescent="0.25">
      <c r="A29473">
        <v>77013</v>
      </c>
      <c r="B29473" s="2">
        <v>3.0723859999999998</v>
      </c>
      <c r="C29473" s="3">
        <v>21176</v>
      </c>
      <c r="D29473" s="4">
        <v>26420</v>
      </c>
      <c r="E29473" t="s">
        <v>3103</v>
      </c>
      <c r="F29473" s="4" t="s">
        <v>13752</v>
      </c>
      <c r="G29473" s="5">
        <v>11895</v>
      </c>
      <c r="H29473" s="6">
        <v>5.0184899999999998E-2</v>
      </c>
      <c r="I29473" s="7">
        <v>40.567</v>
      </c>
      <c r="J29473" s="2">
        <v>46.5</v>
      </c>
      <c r="K29473">
        <v>4</v>
      </c>
    </row>
    <row r="29474" spans="1:11" x14ac:dyDescent="0.25">
      <c r="A29474">
        <v>37727</v>
      </c>
      <c r="B29474" s="2">
        <v>3.0691310000000001</v>
      </c>
      <c r="C29474" s="3">
        <v>2157</v>
      </c>
      <c r="D29474" s="4">
        <v>35460</v>
      </c>
      <c r="E29474" t="s">
        <v>7477</v>
      </c>
      <c r="F29474" s="4" t="s">
        <v>7348</v>
      </c>
      <c r="G29474" s="5">
        <v>1700</v>
      </c>
      <c r="H29474" s="6">
        <v>5.93768E-2</v>
      </c>
      <c r="I29474" s="7">
        <v>38.976999999999997</v>
      </c>
    </row>
    <row r="29475" spans="1:11" x14ac:dyDescent="0.25">
      <c r="A29475">
        <v>62358</v>
      </c>
      <c r="B29475" s="2">
        <v>3.0685880000000001</v>
      </c>
      <c r="C29475" s="3">
        <v>894</v>
      </c>
      <c r="D29475" s="4">
        <v>22800</v>
      </c>
      <c r="E29475" t="s">
        <v>7500</v>
      </c>
      <c r="F29475" s="4" t="s">
        <v>11490</v>
      </c>
      <c r="G29475" s="5">
        <v>574</v>
      </c>
      <c r="H29475" s="6">
        <v>2.4390200000000001E-2</v>
      </c>
      <c r="I29475" s="7">
        <v>45</v>
      </c>
    </row>
    <row r="29476" spans="1:11" x14ac:dyDescent="0.25">
      <c r="A29476">
        <v>39095</v>
      </c>
      <c r="B29476" s="2">
        <v>3.0673189999999999</v>
      </c>
      <c r="C29476" s="3">
        <v>7486</v>
      </c>
      <c r="E29476" t="s">
        <v>360</v>
      </c>
      <c r="F29476" s="4" t="s">
        <v>7633</v>
      </c>
      <c r="G29476" s="5">
        <v>4725</v>
      </c>
      <c r="H29476" s="6">
        <v>0.12653410000000001</v>
      </c>
      <c r="I29476" s="7">
        <v>27.347999999999999</v>
      </c>
    </row>
    <row r="29477" spans="1:11" x14ac:dyDescent="0.25">
      <c r="A29477">
        <v>46537</v>
      </c>
      <c r="B29477" s="2">
        <v>3.0661179999999999</v>
      </c>
      <c r="C29477" s="3">
        <v>448</v>
      </c>
      <c r="D29477" s="4">
        <v>38500</v>
      </c>
      <c r="E29477" t="s">
        <v>8875</v>
      </c>
      <c r="F29477" s="4" t="s">
        <v>8800</v>
      </c>
      <c r="G29477" s="5">
        <v>291</v>
      </c>
      <c r="H29477" s="6">
        <v>7.2164900000000004E-2</v>
      </c>
      <c r="I29477" s="7">
        <v>36.719000000000001</v>
      </c>
    </row>
    <row r="29478" spans="1:11" x14ac:dyDescent="0.25">
      <c r="A29478">
        <v>56637</v>
      </c>
      <c r="B29478" s="2">
        <v>3.0660129999999999</v>
      </c>
      <c r="C29478" s="3">
        <v>234</v>
      </c>
      <c r="E29478" t="s">
        <v>10818</v>
      </c>
      <c r="F29478" s="4" t="s">
        <v>10428</v>
      </c>
      <c r="G29478" s="5">
        <v>152</v>
      </c>
      <c r="H29478" s="6">
        <v>7.8431399999999998E-2</v>
      </c>
      <c r="I29478" s="7">
        <v>35.625</v>
      </c>
    </row>
    <row r="29479" spans="1:11" x14ac:dyDescent="0.25">
      <c r="A29479">
        <v>15611</v>
      </c>
      <c r="B29479" s="2">
        <v>3.0658599999999998</v>
      </c>
      <c r="C29479" s="3">
        <v>565</v>
      </c>
      <c r="D29479" s="4">
        <v>38300</v>
      </c>
      <c r="E29479" t="s">
        <v>3211</v>
      </c>
      <c r="F29479" s="4" t="s">
        <v>3003</v>
      </c>
      <c r="G29479" s="5">
        <v>490</v>
      </c>
      <c r="H29479" s="6">
        <v>3.46232E-2</v>
      </c>
      <c r="I29479" s="7">
        <v>43.194000000000003</v>
      </c>
    </row>
    <row r="29480" spans="1:11" x14ac:dyDescent="0.25">
      <c r="A29480">
        <v>41234</v>
      </c>
      <c r="B29480" s="2">
        <v>3.06568</v>
      </c>
      <c r="C29480" s="3">
        <v>263</v>
      </c>
      <c r="E29480" t="s">
        <v>8045</v>
      </c>
      <c r="F29480" s="4" t="s">
        <v>7883</v>
      </c>
      <c r="G29480" s="5">
        <v>256</v>
      </c>
      <c r="H29480" s="6">
        <v>4.2968800000000001E-2</v>
      </c>
      <c r="I29480" s="7">
        <v>41.75</v>
      </c>
      <c r="J29480" s="2">
        <v>73</v>
      </c>
      <c r="K29480">
        <v>1</v>
      </c>
    </row>
    <row r="29481" spans="1:11" x14ac:dyDescent="0.25">
      <c r="A29481">
        <v>41723</v>
      </c>
      <c r="B29481" s="2">
        <v>3.0654270000000001</v>
      </c>
      <c r="C29481" s="3">
        <v>1254</v>
      </c>
      <c r="E29481" t="s">
        <v>8126</v>
      </c>
      <c r="F29481" s="4" t="s">
        <v>7883</v>
      </c>
      <c r="G29481" s="5">
        <v>802</v>
      </c>
      <c r="H29481" s="6">
        <v>0.13075970000000001</v>
      </c>
      <c r="I29481" s="7">
        <v>26.579000000000001</v>
      </c>
    </row>
    <row r="29482" spans="1:11" x14ac:dyDescent="0.25">
      <c r="A29482">
        <v>84034</v>
      </c>
      <c r="B29482" s="2">
        <v>3.0652089999999999</v>
      </c>
      <c r="C29482" s="3">
        <v>153</v>
      </c>
      <c r="D29482" s="4">
        <v>41620</v>
      </c>
      <c r="E29482" t="s">
        <v>14866</v>
      </c>
      <c r="F29482" s="4" t="s">
        <v>14851</v>
      </c>
      <c r="G29482" s="5">
        <v>114</v>
      </c>
      <c r="H29482" s="6">
        <v>9.6491199999999999E-2</v>
      </c>
      <c r="I29482" s="7">
        <v>32.5</v>
      </c>
    </row>
    <row r="29483" spans="1:11" x14ac:dyDescent="0.25">
      <c r="A29483">
        <v>35183</v>
      </c>
      <c r="B29483" s="2">
        <v>3.0650789999999999</v>
      </c>
      <c r="C29483" s="3">
        <v>617</v>
      </c>
      <c r="D29483" s="4">
        <v>45180</v>
      </c>
      <c r="E29483" t="s">
        <v>7080</v>
      </c>
      <c r="F29483" s="4" t="s">
        <v>7027</v>
      </c>
      <c r="G29483" s="5">
        <v>425</v>
      </c>
      <c r="H29483" s="6">
        <v>1.8779299999999999E-2</v>
      </c>
      <c r="I29483" s="7">
        <v>45.923999999999999</v>
      </c>
    </row>
    <row r="29484" spans="1:11" x14ac:dyDescent="0.25">
      <c r="A29484">
        <v>35564</v>
      </c>
      <c r="B29484" s="2">
        <v>3.0646300000000002</v>
      </c>
      <c r="C29484" s="3">
        <v>2214</v>
      </c>
      <c r="E29484" t="s">
        <v>7112</v>
      </c>
      <c r="F29484" s="4" t="s">
        <v>7027</v>
      </c>
      <c r="G29484" s="5">
        <v>1445</v>
      </c>
      <c r="H29484" s="6">
        <v>5.8091299999999998E-2</v>
      </c>
      <c r="I29484" s="7">
        <v>39.130000000000003</v>
      </c>
      <c r="J29484" s="2">
        <v>59</v>
      </c>
      <c r="K29484">
        <v>1</v>
      </c>
    </row>
    <row r="29485" spans="1:11" x14ac:dyDescent="0.25">
      <c r="A29485">
        <v>34488</v>
      </c>
      <c r="B29485" s="2">
        <v>3.062246</v>
      </c>
      <c r="C29485" s="3">
        <v>10951</v>
      </c>
      <c r="D29485" s="4">
        <v>36100</v>
      </c>
      <c r="E29485" t="s">
        <v>2888</v>
      </c>
      <c r="F29485" s="4" t="s">
        <v>6689</v>
      </c>
      <c r="G29485" s="5">
        <v>8506</v>
      </c>
      <c r="H29485" s="6">
        <v>6.3359600000000002E-2</v>
      </c>
      <c r="I29485" s="7">
        <v>38.194000000000003</v>
      </c>
      <c r="J29485" s="2">
        <v>53</v>
      </c>
      <c r="K29485">
        <v>3</v>
      </c>
    </row>
    <row r="29486" spans="1:11" x14ac:dyDescent="0.25">
      <c r="A29486">
        <v>19604</v>
      </c>
      <c r="B29486" s="2">
        <v>3.0567299999999999</v>
      </c>
      <c r="C29486" s="3">
        <v>26209</v>
      </c>
      <c r="D29486" s="4">
        <v>39740</v>
      </c>
      <c r="E29486" t="s">
        <v>252</v>
      </c>
      <c r="F29486" s="4" t="s">
        <v>3003</v>
      </c>
      <c r="G29486" s="5">
        <v>14539</v>
      </c>
      <c r="H29486" s="6">
        <v>7.2764800000000004E-2</v>
      </c>
      <c r="I29486" s="7">
        <v>36.561</v>
      </c>
    </row>
    <row r="29487" spans="1:11" x14ac:dyDescent="0.25">
      <c r="A29487">
        <v>47522</v>
      </c>
      <c r="B29487" s="2">
        <v>3.0532119999999998</v>
      </c>
      <c r="C29487" s="3">
        <v>228</v>
      </c>
      <c r="E29487" t="s">
        <v>9015</v>
      </c>
      <c r="F29487" s="4" t="s">
        <v>8800</v>
      </c>
      <c r="G29487" s="5">
        <v>160</v>
      </c>
      <c r="H29487" s="6">
        <v>7.4534199999999995E-2</v>
      </c>
      <c r="I29487" s="7">
        <v>36.25</v>
      </c>
    </row>
    <row r="29488" spans="1:11" x14ac:dyDescent="0.25">
      <c r="A29488">
        <v>39474</v>
      </c>
      <c r="B29488" s="2">
        <v>3.0522070000000001</v>
      </c>
      <c r="C29488" s="3">
        <v>5788</v>
      </c>
      <c r="E29488" t="s">
        <v>7812</v>
      </c>
      <c r="F29488" s="4" t="s">
        <v>7633</v>
      </c>
      <c r="G29488" s="5">
        <v>4041</v>
      </c>
      <c r="H29488" s="6">
        <v>0.1152895</v>
      </c>
      <c r="I29488" s="7">
        <v>29.207000000000001</v>
      </c>
    </row>
    <row r="29489" spans="1:11" x14ac:dyDescent="0.25">
      <c r="A29489">
        <v>38778</v>
      </c>
      <c r="B29489" s="2">
        <v>3.051034</v>
      </c>
      <c r="C29489" s="3">
        <v>1574</v>
      </c>
      <c r="D29489" s="4">
        <v>26940</v>
      </c>
      <c r="E29489" t="s">
        <v>7690</v>
      </c>
      <c r="F29489" s="4" t="s">
        <v>7633</v>
      </c>
      <c r="G29489" s="5">
        <v>856</v>
      </c>
      <c r="H29489" s="6">
        <v>0.13317760000000001</v>
      </c>
      <c r="I29489" s="7">
        <v>26.111000000000001</v>
      </c>
    </row>
    <row r="29490" spans="1:11" x14ac:dyDescent="0.25">
      <c r="A29490">
        <v>61567</v>
      </c>
      <c r="B29490" s="2">
        <v>3.0507300000000002</v>
      </c>
      <c r="C29490" s="3">
        <v>522</v>
      </c>
      <c r="E29490" t="s">
        <v>8883</v>
      </c>
      <c r="F29490" s="4" t="s">
        <v>11490</v>
      </c>
      <c r="G29490" s="5">
        <v>409</v>
      </c>
      <c r="H29490" s="6">
        <v>3.9024400000000001E-2</v>
      </c>
      <c r="I29490" s="7">
        <v>42.375</v>
      </c>
    </row>
    <row r="29491" spans="1:11" x14ac:dyDescent="0.25">
      <c r="A29491">
        <v>41141</v>
      </c>
      <c r="B29491" s="2">
        <v>3.0502829999999999</v>
      </c>
      <c r="C29491" s="3">
        <v>2170</v>
      </c>
      <c r="E29491" t="s">
        <v>1807</v>
      </c>
      <c r="F29491" s="4" t="s">
        <v>7883</v>
      </c>
      <c r="G29491" s="5">
        <v>1455</v>
      </c>
      <c r="H29491" s="6">
        <v>9.1346200000000002E-2</v>
      </c>
      <c r="I29491" s="7">
        <v>33.332999999999998</v>
      </c>
    </row>
    <row r="29492" spans="1:11" x14ac:dyDescent="0.25">
      <c r="A29492">
        <v>38865</v>
      </c>
      <c r="B29492" s="2">
        <v>3.0491440000000001</v>
      </c>
      <c r="C29492" s="3">
        <v>4552</v>
      </c>
      <c r="D29492" s="4">
        <v>18420</v>
      </c>
      <c r="E29492" t="s">
        <v>7711</v>
      </c>
      <c r="F29492" s="4" t="s">
        <v>7633</v>
      </c>
      <c r="G29492" s="5">
        <v>3296</v>
      </c>
      <c r="H29492" s="6">
        <v>8.9475299999999994E-2</v>
      </c>
      <c r="I29492" s="7">
        <v>33.651000000000003</v>
      </c>
    </row>
    <row r="29493" spans="1:11" x14ac:dyDescent="0.25">
      <c r="A29493">
        <v>80727</v>
      </c>
      <c r="B29493" s="2">
        <v>3.048311</v>
      </c>
      <c r="C29493" s="3">
        <v>314</v>
      </c>
      <c r="E29493" t="s">
        <v>14532</v>
      </c>
      <c r="F29493" s="4" t="s">
        <v>14477</v>
      </c>
      <c r="G29493" s="5">
        <v>182</v>
      </c>
      <c r="H29493" s="6">
        <v>3.8251399999999998E-2</v>
      </c>
      <c r="I29493" s="7">
        <v>42.5</v>
      </c>
    </row>
    <row r="29494" spans="1:11" x14ac:dyDescent="0.25">
      <c r="A29494">
        <v>39108</v>
      </c>
      <c r="B29494" s="2">
        <v>3.047933</v>
      </c>
      <c r="C29494" s="3">
        <v>1958</v>
      </c>
      <c r="E29494" t="s">
        <v>7753</v>
      </c>
      <c r="F29494" s="4" t="s">
        <v>7633</v>
      </c>
      <c r="G29494" s="5">
        <v>1399</v>
      </c>
      <c r="H29494" s="6">
        <v>6.6428600000000004E-2</v>
      </c>
      <c r="I29494" s="7">
        <v>37.628999999999998</v>
      </c>
    </row>
    <row r="29495" spans="1:11" x14ac:dyDescent="0.25">
      <c r="A29495">
        <v>17767</v>
      </c>
      <c r="B29495" s="2">
        <v>3.0475810000000001</v>
      </c>
      <c r="C29495" s="3">
        <v>86</v>
      </c>
      <c r="E29495" t="s">
        <v>3856</v>
      </c>
      <c r="F29495" s="4" t="s">
        <v>3003</v>
      </c>
      <c r="G29495" s="5">
        <v>70</v>
      </c>
      <c r="H29495" s="6">
        <v>5.7142900000000003E-2</v>
      </c>
      <c r="I29495" s="7">
        <v>39.231000000000002</v>
      </c>
    </row>
    <row r="29496" spans="1:11" x14ac:dyDescent="0.25">
      <c r="A29496">
        <v>72004</v>
      </c>
      <c r="B29496" s="2">
        <v>3.047361</v>
      </c>
      <c r="C29496" s="3">
        <v>1338</v>
      </c>
      <c r="D29496" s="4">
        <v>38220</v>
      </c>
      <c r="E29496" t="s">
        <v>13245</v>
      </c>
      <c r="F29496" s="4" t="s">
        <v>13183</v>
      </c>
      <c r="G29496" s="5">
        <v>847</v>
      </c>
      <c r="H29496" s="6">
        <v>7.4380199999999994E-2</v>
      </c>
      <c r="I29496" s="7">
        <v>36.25</v>
      </c>
    </row>
    <row r="29497" spans="1:11" x14ac:dyDescent="0.25">
      <c r="A29497">
        <v>63561</v>
      </c>
      <c r="B29497" s="2">
        <v>3.046942</v>
      </c>
      <c r="C29497" s="3">
        <v>1365</v>
      </c>
      <c r="D29497" s="4">
        <v>28860</v>
      </c>
      <c r="E29497" t="s">
        <v>12170</v>
      </c>
      <c r="F29497" s="4" t="s">
        <v>12102</v>
      </c>
      <c r="G29497" s="5">
        <v>902</v>
      </c>
      <c r="H29497" s="6">
        <v>5.4323700000000003E-2</v>
      </c>
      <c r="I29497" s="7">
        <v>39.698</v>
      </c>
      <c r="J29497" s="2">
        <v>49</v>
      </c>
      <c r="K29497">
        <v>1</v>
      </c>
    </row>
    <row r="29498" spans="1:11" x14ac:dyDescent="0.25">
      <c r="A29498">
        <v>33147</v>
      </c>
      <c r="B29498" s="2">
        <v>3.039892</v>
      </c>
      <c r="C29498" s="3">
        <v>43536</v>
      </c>
      <c r="D29498" s="4">
        <v>33100</v>
      </c>
      <c r="E29498" t="s">
        <v>5277</v>
      </c>
      <c r="F29498" s="4" t="s">
        <v>6689</v>
      </c>
      <c r="G29498" s="5">
        <v>28561</v>
      </c>
      <c r="H29498" s="6">
        <v>9.13133E-2</v>
      </c>
      <c r="I29498" s="7">
        <v>33.305</v>
      </c>
      <c r="J29498" s="2">
        <v>53</v>
      </c>
      <c r="K29498">
        <v>2</v>
      </c>
    </row>
    <row r="29499" spans="1:11" x14ac:dyDescent="0.25">
      <c r="A29499">
        <v>63030</v>
      </c>
      <c r="B29499" s="2">
        <v>3.0330020000000002</v>
      </c>
      <c r="C29499" s="3">
        <v>340</v>
      </c>
      <c r="E29499" t="s">
        <v>6094</v>
      </c>
      <c r="F29499" s="4" t="s">
        <v>12102</v>
      </c>
      <c r="G29499" s="5">
        <v>226</v>
      </c>
      <c r="H29499" s="6">
        <v>0</v>
      </c>
      <c r="I29499" s="7">
        <v>49.076999999999998</v>
      </c>
    </row>
    <row r="29500" spans="1:11" x14ac:dyDescent="0.25">
      <c r="A29500">
        <v>78580</v>
      </c>
      <c r="B29500" s="2">
        <v>3.0306449999999998</v>
      </c>
      <c r="C29500" s="3">
        <v>15473</v>
      </c>
      <c r="D29500" s="4">
        <v>39700</v>
      </c>
      <c r="E29500" t="s">
        <v>2684</v>
      </c>
      <c r="F29500" s="4" t="s">
        <v>13752</v>
      </c>
      <c r="G29500" s="5">
        <v>9616</v>
      </c>
      <c r="H29500" s="6">
        <v>9.0266200000000005E-2</v>
      </c>
      <c r="I29500" s="7">
        <v>33.476999999999997</v>
      </c>
      <c r="J29500" s="2">
        <v>64</v>
      </c>
      <c r="K29500">
        <v>2</v>
      </c>
    </row>
    <row r="29501" spans="1:11" x14ac:dyDescent="0.25">
      <c r="A29501">
        <v>62965</v>
      </c>
      <c r="B29501" s="2">
        <v>3.0283259999999999</v>
      </c>
      <c r="C29501" s="3">
        <v>90</v>
      </c>
      <c r="E29501" t="s">
        <v>12089</v>
      </c>
      <c r="F29501" s="4" t="s">
        <v>11490</v>
      </c>
      <c r="G29501" s="5">
        <v>71</v>
      </c>
      <c r="H29501" s="6">
        <v>4.1666700000000001E-2</v>
      </c>
      <c r="I29501" s="7">
        <v>41.875</v>
      </c>
    </row>
    <row r="29502" spans="1:11" x14ac:dyDescent="0.25">
      <c r="A29502">
        <v>81025</v>
      </c>
      <c r="B29502" s="2">
        <v>3.0281570000000002</v>
      </c>
      <c r="C29502" s="3">
        <v>896</v>
      </c>
      <c r="D29502" s="4">
        <v>39380</v>
      </c>
      <c r="E29502" t="s">
        <v>6026</v>
      </c>
      <c r="F29502" s="4" t="s">
        <v>14477</v>
      </c>
      <c r="G29502" s="5">
        <v>642</v>
      </c>
      <c r="H29502" s="6">
        <v>9.8130800000000004E-2</v>
      </c>
      <c r="I29502" s="7">
        <v>32.112000000000002</v>
      </c>
    </row>
    <row r="29503" spans="1:11" x14ac:dyDescent="0.25">
      <c r="A29503">
        <v>31087</v>
      </c>
      <c r="B29503" s="2">
        <v>3.0264669999999998</v>
      </c>
      <c r="C29503" s="3">
        <v>9001</v>
      </c>
      <c r="D29503" s="4">
        <v>33300</v>
      </c>
      <c r="E29503" t="s">
        <v>1545</v>
      </c>
      <c r="F29503" s="4" t="s">
        <v>6363</v>
      </c>
      <c r="G29503" s="5">
        <v>6415</v>
      </c>
      <c r="H29503" s="6">
        <v>0.1053616</v>
      </c>
      <c r="I29503" s="7">
        <v>30.859000000000002</v>
      </c>
      <c r="J29503" s="2">
        <v>59</v>
      </c>
      <c r="K29503">
        <v>1</v>
      </c>
    </row>
    <row r="29504" spans="1:11" x14ac:dyDescent="0.25">
      <c r="A29504">
        <v>24054</v>
      </c>
      <c r="B29504" s="2">
        <v>3.0238420000000001</v>
      </c>
      <c r="C29504" s="3">
        <v>6567</v>
      </c>
      <c r="D29504" s="4">
        <v>32300</v>
      </c>
      <c r="E29504" t="s">
        <v>4944</v>
      </c>
      <c r="F29504" s="4" t="s">
        <v>4335</v>
      </c>
      <c r="G29504" s="5">
        <v>4546</v>
      </c>
      <c r="H29504" s="6">
        <v>7.3015200000000002E-2</v>
      </c>
      <c r="I29504" s="7">
        <v>36.447000000000003</v>
      </c>
      <c r="J29504" s="2">
        <v>8</v>
      </c>
      <c r="K29504">
        <v>1</v>
      </c>
    </row>
    <row r="29505" spans="1:11" x14ac:dyDescent="0.25">
      <c r="A29505">
        <v>15783</v>
      </c>
      <c r="B29505" s="2">
        <v>3.0227379999999999</v>
      </c>
      <c r="C29505" s="3">
        <v>82</v>
      </c>
      <c r="D29505" s="4">
        <v>26860</v>
      </c>
      <c r="E29505" t="s">
        <v>645</v>
      </c>
      <c r="F29505" s="4" t="s">
        <v>3003</v>
      </c>
      <c r="G29505" s="5">
        <v>61</v>
      </c>
      <c r="H29505" s="6">
        <v>0</v>
      </c>
      <c r="I29505" s="7">
        <v>49.063000000000002</v>
      </c>
    </row>
    <row r="29506" spans="1:11" x14ac:dyDescent="0.25">
      <c r="A29506">
        <v>26610</v>
      </c>
      <c r="B29506" s="2">
        <v>3.0225780000000002</v>
      </c>
      <c r="C29506" s="3">
        <v>939</v>
      </c>
      <c r="E29506" t="s">
        <v>5588</v>
      </c>
      <c r="F29506" s="4" t="s">
        <v>5144</v>
      </c>
      <c r="G29506" s="5">
        <v>610</v>
      </c>
      <c r="H29506" s="6">
        <v>7.0491799999999993E-2</v>
      </c>
      <c r="I29506" s="7">
        <v>36.875</v>
      </c>
    </row>
    <row r="29507" spans="1:11" x14ac:dyDescent="0.25">
      <c r="A29507">
        <v>35775</v>
      </c>
      <c r="B29507" s="2">
        <v>3.0223360000000001</v>
      </c>
      <c r="C29507" s="3">
        <v>531</v>
      </c>
      <c r="D29507" s="4">
        <v>19460</v>
      </c>
      <c r="E29507" t="s">
        <v>7150</v>
      </c>
      <c r="F29507" s="4" t="s">
        <v>7027</v>
      </c>
      <c r="G29507" s="5">
        <v>404</v>
      </c>
      <c r="H29507" s="6">
        <v>4.9505E-2</v>
      </c>
      <c r="I29507" s="7">
        <v>40.5</v>
      </c>
      <c r="J29507" s="2">
        <v>65</v>
      </c>
      <c r="K29507">
        <v>1</v>
      </c>
    </row>
    <row r="29508" spans="1:11" x14ac:dyDescent="0.25">
      <c r="A29508">
        <v>38754</v>
      </c>
      <c r="B29508" s="2">
        <v>3.0219960000000001</v>
      </c>
      <c r="C29508" s="3">
        <v>1625</v>
      </c>
      <c r="E29508" t="s">
        <v>7681</v>
      </c>
      <c r="F29508" s="4" t="s">
        <v>7633</v>
      </c>
      <c r="G29508" s="5">
        <v>1021</v>
      </c>
      <c r="H29508" s="6">
        <v>0.13209389999999999</v>
      </c>
      <c r="I29508" s="7">
        <v>26.224</v>
      </c>
    </row>
    <row r="29509" spans="1:11" x14ac:dyDescent="0.25">
      <c r="A29509">
        <v>98326</v>
      </c>
      <c r="B29509" s="2">
        <v>3.0216210000000001</v>
      </c>
      <c r="C29509" s="3">
        <v>759</v>
      </c>
      <c r="D29509" s="4">
        <v>38820</v>
      </c>
      <c r="E29509" t="s">
        <v>16403</v>
      </c>
      <c r="F29509" s="4" t="s">
        <v>16344</v>
      </c>
      <c r="G29509" s="5">
        <v>545</v>
      </c>
      <c r="H29509" s="6">
        <v>0.1541284</v>
      </c>
      <c r="I29509" s="7">
        <v>22.411000000000001</v>
      </c>
    </row>
    <row r="29510" spans="1:11" x14ac:dyDescent="0.25">
      <c r="A29510">
        <v>66612</v>
      </c>
      <c r="B29510" s="2">
        <v>3.0210539999999999</v>
      </c>
      <c r="C29510" s="3">
        <v>2767</v>
      </c>
      <c r="D29510" s="4">
        <v>45820</v>
      </c>
      <c r="E29510" t="s">
        <v>8883</v>
      </c>
      <c r="F29510" s="4" t="s">
        <v>12494</v>
      </c>
      <c r="G29510" s="5">
        <v>1819</v>
      </c>
      <c r="H29510" s="6">
        <v>0.1302914</v>
      </c>
      <c r="I29510" s="7">
        <v>26.51</v>
      </c>
    </row>
    <row r="29511" spans="1:11" x14ac:dyDescent="0.25">
      <c r="A29511">
        <v>36756</v>
      </c>
      <c r="B29511" s="2">
        <v>3.0197690000000001</v>
      </c>
      <c r="C29511" s="3">
        <v>5839</v>
      </c>
      <c r="E29511" t="s">
        <v>445</v>
      </c>
      <c r="F29511" s="4" t="s">
        <v>7027</v>
      </c>
      <c r="G29511" s="5">
        <v>3549</v>
      </c>
      <c r="H29511" s="6">
        <v>0.1005634</v>
      </c>
      <c r="I29511" s="7">
        <v>31.645</v>
      </c>
      <c r="J29511" s="2">
        <v>55.5</v>
      </c>
      <c r="K29511">
        <v>4</v>
      </c>
    </row>
    <row r="29512" spans="1:11" x14ac:dyDescent="0.25">
      <c r="A29512">
        <v>45686</v>
      </c>
      <c r="B29512" s="2">
        <v>3.0183399999999998</v>
      </c>
      <c r="C29512" s="3">
        <v>3628</v>
      </c>
      <c r="D29512" s="4">
        <v>38580</v>
      </c>
      <c r="E29512" t="s">
        <v>4995</v>
      </c>
      <c r="F29512" s="4" t="s">
        <v>8295</v>
      </c>
      <c r="G29512" s="5">
        <v>2421</v>
      </c>
      <c r="H29512" s="6">
        <v>4.5435799999999998E-2</v>
      </c>
      <c r="I29512" s="7">
        <v>41.168999999999997</v>
      </c>
    </row>
    <row r="29513" spans="1:11" x14ac:dyDescent="0.25">
      <c r="A29513">
        <v>27874</v>
      </c>
      <c r="B29513" s="2">
        <v>3.0169589999999999</v>
      </c>
      <c r="C29513" s="3">
        <v>4539</v>
      </c>
      <c r="D29513" s="4">
        <v>40260</v>
      </c>
      <c r="E29513" t="s">
        <v>5791</v>
      </c>
      <c r="F29513" s="4" t="s">
        <v>5642</v>
      </c>
      <c r="G29513" s="5">
        <v>3348</v>
      </c>
      <c r="H29513" s="6">
        <v>6.33214E-2</v>
      </c>
      <c r="I29513" s="7">
        <v>38.063000000000002</v>
      </c>
      <c r="J29513" s="2">
        <v>38</v>
      </c>
      <c r="K29513">
        <v>1</v>
      </c>
    </row>
    <row r="29514" spans="1:11" x14ac:dyDescent="0.25">
      <c r="A29514">
        <v>99621</v>
      </c>
      <c r="B29514" s="2">
        <v>3.0160740000000001</v>
      </c>
      <c r="C29514" s="3">
        <v>763</v>
      </c>
      <c r="E29514" t="s">
        <v>16654</v>
      </c>
      <c r="F29514" s="4" t="s">
        <v>16604</v>
      </c>
      <c r="G29514" s="5">
        <v>349</v>
      </c>
      <c r="H29514" s="6">
        <v>2.85714E-2</v>
      </c>
      <c r="I29514" s="7">
        <v>44.063000000000002</v>
      </c>
    </row>
    <row r="29515" spans="1:11" x14ac:dyDescent="0.25">
      <c r="A29515">
        <v>50470</v>
      </c>
      <c r="B29515" s="2">
        <v>3.015952</v>
      </c>
      <c r="C29515" s="3">
        <v>219</v>
      </c>
      <c r="E29515" t="s">
        <v>9708</v>
      </c>
      <c r="F29515" s="4" t="s">
        <v>9593</v>
      </c>
      <c r="G29515" s="5">
        <v>159</v>
      </c>
      <c r="H29515" s="6">
        <v>0.1</v>
      </c>
      <c r="I29515" s="7">
        <v>31.719000000000001</v>
      </c>
    </row>
    <row r="29516" spans="1:11" x14ac:dyDescent="0.25">
      <c r="A29516">
        <v>30442</v>
      </c>
      <c r="B29516" s="2">
        <v>3.0147240000000002</v>
      </c>
      <c r="C29516" s="3">
        <v>7308</v>
      </c>
      <c r="E29516" t="s">
        <v>6446</v>
      </c>
      <c r="F29516" s="4" t="s">
        <v>6363</v>
      </c>
      <c r="G29516" s="5">
        <v>4972</v>
      </c>
      <c r="H29516" s="6">
        <v>0.1031778</v>
      </c>
      <c r="I29516" s="7">
        <v>31.135999999999999</v>
      </c>
    </row>
    <row r="29517" spans="1:11" x14ac:dyDescent="0.25">
      <c r="A29517">
        <v>27355</v>
      </c>
      <c r="B29517" s="2">
        <v>3.0131209999999999</v>
      </c>
      <c r="C29517" s="3">
        <v>2723</v>
      </c>
      <c r="D29517" s="4">
        <v>24660</v>
      </c>
      <c r="E29517" t="s">
        <v>5702</v>
      </c>
      <c r="F29517" s="4" t="s">
        <v>5642</v>
      </c>
      <c r="G29517" s="5">
        <v>1730</v>
      </c>
      <c r="H29517" s="6">
        <v>5.5459300000000003E-2</v>
      </c>
      <c r="I29517" s="7">
        <v>39.375</v>
      </c>
    </row>
    <row r="29518" spans="1:11" x14ac:dyDescent="0.25">
      <c r="A29518">
        <v>72048</v>
      </c>
      <c r="B29518" s="2">
        <v>3.012699</v>
      </c>
      <c r="C29518" s="3">
        <v>41</v>
      </c>
      <c r="E29518" t="s">
        <v>5255</v>
      </c>
      <c r="F29518" s="4" t="s">
        <v>13183</v>
      </c>
      <c r="G29518" s="5">
        <v>34</v>
      </c>
      <c r="H29518" s="6">
        <v>0</v>
      </c>
      <c r="I29518" s="7">
        <v>48.957999999999998</v>
      </c>
    </row>
    <row r="29519" spans="1:11" x14ac:dyDescent="0.25">
      <c r="A29519">
        <v>36471</v>
      </c>
      <c r="B29519" s="2">
        <v>3.0124939999999998</v>
      </c>
      <c r="C29519" s="3">
        <v>1036</v>
      </c>
      <c r="E29519" t="s">
        <v>7256</v>
      </c>
      <c r="F29519" s="4" t="s">
        <v>7027</v>
      </c>
      <c r="G29519" s="5">
        <v>829</v>
      </c>
      <c r="H29519" s="6">
        <v>4.2168700000000003E-2</v>
      </c>
      <c r="I29519" s="7">
        <v>41.667000000000002</v>
      </c>
    </row>
    <row r="29520" spans="1:11" x14ac:dyDescent="0.25">
      <c r="A29520">
        <v>38610</v>
      </c>
      <c r="B29520" s="2">
        <v>3.0117560000000001</v>
      </c>
      <c r="C29520" s="3">
        <v>3680</v>
      </c>
      <c r="E29520" t="s">
        <v>7635</v>
      </c>
      <c r="F29520" s="4" t="s">
        <v>7633</v>
      </c>
      <c r="G29520" s="5">
        <v>2247</v>
      </c>
      <c r="H29520" s="6">
        <v>6.7615700000000001E-2</v>
      </c>
      <c r="I29520" s="7">
        <v>37.259</v>
      </c>
    </row>
    <row r="29521" spans="1:11" x14ac:dyDescent="0.25">
      <c r="A29521">
        <v>93905</v>
      </c>
      <c r="B29521" s="2">
        <v>3.0035099999999999</v>
      </c>
      <c r="C29521" s="3">
        <v>60887</v>
      </c>
      <c r="D29521" s="4">
        <v>41500</v>
      </c>
      <c r="E29521" t="s">
        <v>15732</v>
      </c>
      <c r="F29521" s="4" t="s">
        <v>15368</v>
      </c>
      <c r="G29521" s="5">
        <v>32212</v>
      </c>
      <c r="H29521" s="6">
        <v>5.21234E-2</v>
      </c>
      <c r="I29521" s="7">
        <v>39.929000000000002</v>
      </c>
      <c r="J29521" s="2">
        <v>45</v>
      </c>
      <c r="K29521">
        <v>5</v>
      </c>
    </row>
    <row r="29522" spans="1:11" x14ac:dyDescent="0.25">
      <c r="A29522">
        <v>72370</v>
      </c>
      <c r="B29522" s="2">
        <v>2.9945789999999999</v>
      </c>
      <c r="C29522" s="3">
        <v>8395</v>
      </c>
      <c r="D29522" s="4">
        <v>14180</v>
      </c>
      <c r="E29522" t="s">
        <v>3661</v>
      </c>
      <c r="F29522" s="4" t="s">
        <v>13183</v>
      </c>
      <c r="G29522" s="5">
        <v>5107</v>
      </c>
      <c r="H29522" s="6">
        <v>9.4557600000000006E-2</v>
      </c>
      <c r="I29522" s="7">
        <v>32.588999999999999</v>
      </c>
    </row>
    <row r="29523" spans="1:11" x14ac:dyDescent="0.25">
      <c r="A29523">
        <v>29565</v>
      </c>
      <c r="B29523" s="2">
        <v>2.9922550000000001</v>
      </c>
      <c r="C29523" s="3">
        <v>7781</v>
      </c>
      <c r="E29523" t="s">
        <v>6268</v>
      </c>
      <c r="F29523" s="4" t="s">
        <v>6130</v>
      </c>
      <c r="G29523" s="5">
        <v>4599</v>
      </c>
      <c r="H29523" s="6">
        <v>9.73913E-2</v>
      </c>
      <c r="I29523" s="7">
        <v>32.076999999999998</v>
      </c>
      <c r="J29523" s="2">
        <v>55</v>
      </c>
      <c r="K29523">
        <v>1</v>
      </c>
    </row>
    <row r="29524" spans="1:11" x14ac:dyDescent="0.25">
      <c r="A29524">
        <v>96033</v>
      </c>
      <c r="B29524" s="2">
        <v>2.9910540000000001</v>
      </c>
      <c r="C29524" s="3">
        <v>526</v>
      </c>
      <c r="D29524" s="4">
        <v>39820</v>
      </c>
      <c r="E29524" t="s">
        <v>16038</v>
      </c>
      <c r="F29524" s="4" t="s">
        <v>15368</v>
      </c>
      <c r="G29524" s="5">
        <v>419</v>
      </c>
      <c r="H29524" s="6">
        <v>0.1190476</v>
      </c>
      <c r="I29524" s="7">
        <v>28.332999999999998</v>
      </c>
    </row>
    <row r="29525" spans="1:11" x14ac:dyDescent="0.25">
      <c r="A29525">
        <v>99788</v>
      </c>
      <c r="B29525" s="2">
        <v>2.9909409999999998</v>
      </c>
      <c r="C29525" s="3">
        <v>85</v>
      </c>
      <c r="E29525" t="s">
        <v>16751</v>
      </c>
      <c r="F29525" s="4" t="s">
        <v>16604</v>
      </c>
      <c r="G29525" s="5">
        <v>45</v>
      </c>
      <c r="H29525" s="6">
        <v>8.8888900000000007E-2</v>
      </c>
      <c r="I29525" s="7">
        <v>33.542000000000002</v>
      </c>
    </row>
    <row r="29526" spans="1:11" x14ac:dyDescent="0.25">
      <c r="A29526">
        <v>47713</v>
      </c>
      <c r="B29526" s="2">
        <v>2.9893000000000001</v>
      </c>
      <c r="C29526" s="3">
        <v>9934</v>
      </c>
      <c r="D29526" s="4">
        <v>21780</v>
      </c>
      <c r="E29526" t="s">
        <v>9059</v>
      </c>
      <c r="F29526" s="4" t="s">
        <v>8800</v>
      </c>
      <c r="G29526" s="5">
        <v>6806</v>
      </c>
      <c r="H29526" s="6">
        <v>0.12679989999999999</v>
      </c>
      <c r="I29526" s="7">
        <v>26.984999999999999</v>
      </c>
      <c r="J29526" s="2">
        <v>44.666699999999999</v>
      </c>
      <c r="K29526">
        <v>3</v>
      </c>
    </row>
    <row r="29527" spans="1:11" x14ac:dyDescent="0.25">
      <c r="A29527">
        <v>78516</v>
      </c>
      <c r="B29527" s="2">
        <v>2.9828359999999998</v>
      </c>
      <c r="C29527" s="3">
        <v>38269</v>
      </c>
      <c r="D29527" s="4">
        <v>32580</v>
      </c>
      <c r="E29527" t="s">
        <v>6435</v>
      </c>
      <c r="F29527" s="4" t="s">
        <v>13752</v>
      </c>
      <c r="G29527" s="5">
        <v>20202</v>
      </c>
      <c r="H29527" s="6">
        <v>8.7214799999999995E-2</v>
      </c>
      <c r="I29527" s="7">
        <v>33.811</v>
      </c>
      <c r="J29527" s="2">
        <v>52</v>
      </c>
      <c r="K29527">
        <v>3</v>
      </c>
    </row>
    <row r="29528" spans="1:11" x14ac:dyDescent="0.25">
      <c r="A29528">
        <v>25174</v>
      </c>
      <c r="B29528" s="2">
        <v>2.9779399999999998</v>
      </c>
      <c r="C29528" s="3">
        <v>501</v>
      </c>
      <c r="D29528" s="4">
        <v>13220</v>
      </c>
      <c r="E29528" t="s">
        <v>5296</v>
      </c>
      <c r="F29528" s="4" t="s">
        <v>5144</v>
      </c>
      <c r="G29528" s="5">
        <v>256</v>
      </c>
      <c r="H29528" s="6">
        <v>3.1128400000000001E-2</v>
      </c>
      <c r="I29528" s="7">
        <v>43.5</v>
      </c>
    </row>
    <row r="29529" spans="1:11" x14ac:dyDescent="0.25">
      <c r="A29529">
        <v>29055</v>
      </c>
      <c r="B29529" s="2">
        <v>2.9772099999999999</v>
      </c>
      <c r="C29529" s="3">
        <v>4336</v>
      </c>
      <c r="D29529" s="4">
        <v>16740</v>
      </c>
      <c r="E29529" t="s">
        <v>4651</v>
      </c>
      <c r="F29529" s="4" t="s">
        <v>6130</v>
      </c>
      <c r="G29529" s="5">
        <v>2786</v>
      </c>
      <c r="H29529" s="6">
        <v>0.1015793</v>
      </c>
      <c r="I29529" s="7">
        <v>31.324000000000002</v>
      </c>
      <c r="J29529" s="2">
        <v>43</v>
      </c>
      <c r="K29529">
        <v>1</v>
      </c>
    </row>
    <row r="29530" spans="1:11" x14ac:dyDescent="0.25">
      <c r="A29530">
        <v>10474</v>
      </c>
      <c r="B29530" s="2">
        <v>2.9748220000000001</v>
      </c>
      <c r="C29530" s="3">
        <v>12222</v>
      </c>
      <c r="D29530" s="4">
        <v>35620</v>
      </c>
      <c r="E29530" t="s">
        <v>1791</v>
      </c>
      <c r="F29530" s="4" t="s">
        <v>1280</v>
      </c>
      <c r="G29530" s="5">
        <v>7192</v>
      </c>
      <c r="H29530" s="6">
        <v>0.10746559999999999</v>
      </c>
      <c r="I29530" s="7">
        <v>30.306000000000001</v>
      </c>
    </row>
    <row r="29531" spans="1:11" x14ac:dyDescent="0.25">
      <c r="A29531">
        <v>7206</v>
      </c>
      <c r="B29531" s="2">
        <v>2.969427</v>
      </c>
      <c r="C29531" s="3">
        <v>27642</v>
      </c>
      <c r="D29531" s="4">
        <v>35620</v>
      </c>
      <c r="E29531" t="s">
        <v>1411</v>
      </c>
      <c r="F29531" s="4" t="s">
        <v>1341</v>
      </c>
      <c r="G29531" s="5">
        <v>15347</v>
      </c>
      <c r="H29531" s="6">
        <v>4.73026E-2</v>
      </c>
      <c r="I29531" s="7">
        <v>40.688000000000002</v>
      </c>
      <c r="J29531" s="2">
        <v>48</v>
      </c>
      <c r="K29531">
        <v>2</v>
      </c>
    </row>
    <row r="29532" spans="1:11" x14ac:dyDescent="0.25">
      <c r="A29532">
        <v>41204</v>
      </c>
      <c r="B29532" s="2">
        <v>2.9656530000000001</v>
      </c>
      <c r="C29532" s="3">
        <v>721</v>
      </c>
      <c r="E29532" t="s">
        <v>8036</v>
      </c>
      <c r="F29532" s="4" t="s">
        <v>7883</v>
      </c>
      <c r="G29532" s="5">
        <v>414</v>
      </c>
      <c r="H29532" s="6">
        <v>2.16867E-2</v>
      </c>
      <c r="I29532" s="7">
        <v>45.113999999999997</v>
      </c>
    </row>
    <row r="29533" spans="1:11" x14ac:dyDescent="0.25">
      <c r="A29533">
        <v>98845</v>
      </c>
      <c r="B29533" s="2">
        <v>2.9655170000000002</v>
      </c>
      <c r="C29533" s="3">
        <v>232</v>
      </c>
      <c r="D29533" s="4">
        <v>48300</v>
      </c>
      <c r="E29533" t="s">
        <v>1870</v>
      </c>
      <c r="F29533" s="4" t="s">
        <v>16344</v>
      </c>
      <c r="G29533" s="5">
        <v>144</v>
      </c>
      <c r="H29533" s="6">
        <v>2.7586200000000002E-2</v>
      </c>
      <c r="I29533" s="7">
        <v>44.091000000000001</v>
      </c>
    </row>
    <row r="29534" spans="1:11" x14ac:dyDescent="0.25">
      <c r="A29534">
        <v>23962</v>
      </c>
      <c r="B29534" s="2">
        <v>2.9654069999999999</v>
      </c>
      <c r="C29534" s="3">
        <v>365</v>
      </c>
      <c r="E29534" t="s">
        <v>355</v>
      </c>
      <c r="F29534" s="4" t="s">
        <v>4335</v>
      </c>
      <c r="G29534" s="5">
        <v>312</v>
      </c>
      <c r="H29534" s="6">
        <v>9.9041500000000005E-2</v>
      </c>
      <c r="I29534" s="7">
        <v>31.741</v>
      </c>
      <c r="J29534" s="2">
        <v>57</v>
      </c>
      <c r="K29534">
        <v>1</v>
      </c>
    </row>
    <row r="29535" spans="1:11" x14ac:dyDescent="0.25">
      <c r="A29535">
        <v>78408</v>
      </c>
      <c r="B29535" s="2">
        <v>2.9634420000000001</v>
      </c>
      <c r="C29535" s="3">
        <v>12751</v>
      </c>
      <c r="D29535" s="4">
        <v>18580</v>
      </c>
      <c r="E29535" t="s">
        <v>14230</v>
      </c>
      <c r="F29535" s="4" t="s">
        <v>13752</v>
      </c>
      <c r="G29535" s="5">
        <v>7901</v>
      </c>
      <c r="H29535" s="6">
        <v>6.4287499999999997E-2</v>
      </c>
      <c r="I29535" s="7">
        <v>37.744999999999997</v>
      </c>
      <c r="J29535" s="2">
        <v>39</v>
      </c>
      <c r="K29535">
        <v>2</v>
      </c>
    </row>
    <row r="29536" spans="1:11" x14ac:dyDescent="0.25">
      <c r="A29536">
        <v>41224</v>
      </c>
      <c r="B29536" s="2">
        <v>2.9603860000000002</v>
      </c>
      <c r="C29536" s="3">
        <v>6317</v>
      </c>
      <c r="E29536" t="s">
        <v>8041</v>
      </c>
      <c r="F29536" s="4" t="s">
        <v>7883</v>
      </c>
      <c r="G29536" s="5">
        <v>4867</v>
      </c>
      <c r="H29536" s="6">
        <v>7.0885599999999993E-2</v>
      </c>
      <c r="I29536" s="7">
        <v>36.591000000000001</v>
      </c>
    </row>
    <row r="29537" spans="1:11" x14ac:dyDescent="0.25">
      <c r="A29537">
        <v>42602</v>
      </c>
      <c r="B29537" s="2">
        <v>2.957551</v>
      </c>
      <c r="C29537" s="3">
        <v>10251</v>
      </c>
      <c r="E29537" t="s">
        <v>1168</v>
      </c>
      <c r="F29537" s="4" t="s">
        <v>7883</v>
      </c>
      <c r="G29537" s="5">
        <v>6984</v>
      </c>
      <c r="H29537" s="6">
        <v>9.6792699999999995E-2</v>
      </c>
      <c r="I29537" s="7">
        <v>32.110999999999997</v>
      </c>
    </row>
    <row r="29538" spans="1:11" x14ac:dyDescent="0.25">
      <c r="A29538">
        <v>46406</v>
      </c>
      <c r="B29538" s="2">
        <v>2.9543270000000001</v>
      </c>
      <c r="C29538" s="3">
        <v>10196</v>
      </c>
      <c r="D29538" s="4">
        <v>16980</v>
      </c>
      <c r="E29538" t="s">
        <v>5169</v>
      </c>
      <c r="F29538" s="4" t="s">
        <v>8800</v>
      </c>
      <c r="G29538" s="5">
        <v>6485</v>
      </c>
      <c r="H29538" s="6">
        <v>7.7101000000000003E-2</v>
      </c>
      <c r="I29538" s="7">
        <v>35.508000000000003</v>
      </c>
    </row>
    <row r="29539" spans="1:11" x14ac:dyDescent="0.25">
      <c r="A29539">
        <v>78827</v>
      </c>
      <c r="B29539" s="2">
        <v>2.9525440000000001</v>
      </c>
      <c r="C29539" s="3">
        <v>1565</v>
      </c>
      <c r="E29539" t="s">
        <v>14300</v>
      </c>
      <c r="F29539" s="4" t="s">
        <v>13752</v>
      </c>
      <c r="G29539" s="5">
        <v>959</v>
      </c>
      <c r="H29539" s="6">
        <v>9.375E-2</v>
      </c>
      <c r="I29539" s="7">
        <v>32.613999999999997</v>
      </c>
    </row>
    <row r="29540" spans="1:11" x14ac:dyDescent="0.25">
      <c r="A29540">
        <v>32621</v>
      </c>
      <c r="B29540" s="2">
        <v>2.9512659999999999</v>
      </c>
      <c r="C29540" s="3">
        <v>5934</v>
      </c>
      <c r="E29540" t="s">
        <v>6807</v>
      </c>
      <c r="F29540" s="4" t="s">
        <v>6689</v>
      </c>
      <c r="G29540" s="5">
        <v>4379</v>
      </c>
      <c r="H29540" s="6">
        <v>7.5588000000000002E-2</v>
      </c>
      <c r="I29540" s="7">
        <v>35.75</v>
      </c>
    </row>
    <row r="29541" spans="1:11" x14ac:dyDescent="0.25">
      <c r="A29541">
        <v>67354</v>
      </c>
      <c r="B29541" s="2">
        <v>2.950094</v>
      </c>
      <c r="C29541" s="3">
        <v>739</v>
      </c>
      <c r="D29541" s="4">
        <v>37660</v>
      </c>
      <c r="E29541" t="s">
        <v>12636</v>
      </c>
      <c r="F29541" s="4" t="s">
        <v>12494</v>
      </c>
      <c r="G29541" s="5">
        <v>522</v>
      </c>
      <c r="H29541" s="6">
        <v>8.2375500000000004E-2</v>
      </c>
      <c r="I29541" s="7">
        <v>34.573</v>
      </c>
      <c r="J29541" s="2">
        <v>57</v>
      </c>
      <c r="K29541">
        <v>1</v>
      </c>
    </row>
    <row r="29542" spans="1:11" x14ac:dyDescent="0.25">
      <c r="A29542">
        <v>61442</v>
      </c>
      <c r="B29542" s="2">
        <v>2.9498470000000001</v>
      </c>
      <c r="C29542" s="3">
        <v>670</v>
      </c>
      <c r="D29542" s="4">
        <v>19340</v>
      </c>
      <c r="E29542" t="s">
        <v>11747</v>
      </c>
      <c r="F29542" s="4" t="s">
        <v>11490</v>
      </c>
      <c r="G29542" s="5">
        <v>504</v>
      </c>
      <c r="H29542" s="6">
        <v>6.1386099999999999E-2</v>
      </c>
      <c r="I29542" s="7">
        <v>38.194000000000003</v>
      </c>
    </row>
    <row r="29543" spans="1:11" x14ac:dyDescent="0.25">
      <c r="A29543">
        <v>85034</v>
      </c>
      <c r="B29543" s="2">
        <v>2.9491269999999998</v>
      </c>
      <c r="C29543" s="3">
        <v>4585</v>
      </c>
      <c r="D29543" s="4">
        <v>38060</v>
      </c>
      <c r="E29543" t="s">
        <v>2525</v>
      </c>
      <c r="F29543" s="4" t="s">
        <v>14962</v>
      </c>
      <c r="G29543" s="5">
        <v>2496</v>
      </c>
      <c r="H29543" s="6">
        <v>0.14577490000000001</v>
      </c>
      <c r="I29543" s="7">
        <v>23.611000000000001</v>
      </c>
      <c r="J29543" s="2">
        <v>38.25</v>
      </c>
      <c r="K29543">
        <v>4</v>
      </c>
    </row>
    <row r="29544" spans="1:11" x14ac:dyDescent="0.25">
      <c r="A29544">
        <v>4257</v>
      </c>
      <c r="B29544" s="2">
        <v>2.948067</v>
      </c>
      <c r="C29544" s="3">
        <v>2648</v>
      </c>
      <c r="E29544" t="s">
        <v>782</v>
      </c>
      <c r="F29544" s="4" t="s">
        <v>701</v>
      </c>
      <c r="G29544" s="5">
        <v>1927</v>
      </c>
      <c r="H29544" s="6">
        <v>7.4727600000000005E-2</v>
      </c>
      <c r="I29544" s="7">
        <v>35.865000000000002</v>
      </c>
      <c r="J29544" s="2">
        <v>53</v>
      </c>
      <c r="K29544">
        <v>1</v>
      </c>
    </row>
    <row r="29545" spans="1:11" x14ac:dyDescent="0.25">
      <c r="A29545">
        <v>28543</v>
      </c>
      <c r="B29545" s="2">
        <v>2.9471959999999999</v>
      </c>
      <c r="C29545" s="3">
        <v>5408</v>
      </c>
      <c r="D29545" s="4">
        <v>27340</v>
      </c>
      <c r="E29545" t="s">
        <v>6001</v>
      </c>
      <c r="F29545" s="4" t="s">
        <v>5642</v>
      </c>
      <c r="G29545" s="5">
        <v>1710</v>
      </c>
      <c r="H29545" s="6">
        <v>9.5906400000000003E-2</v>
      </c>
      <c r="I29545" s="7">
        <v>32.204000000000001</v>
      </c>
      <c r="J29545" s="2">
        <v>77</v>
      </c>
      <c r="K29545">
        <v>1</v>
      </c>
    </row>
    <row r="29546" spans="1:11" x14ac:dyDescent="0.25">
      <c r="A29546">
        <v>21866</v>
      </c>
      <c r="B29546" s="2">
        <v>2.9467690000000002</v>
      </c>
      <c r="C29546" s="3">
        <v>54</v>
      </c>
      <c r="D29546" s="4">
        <v>41540</v>
      </c>
      <c r="E29546" t="s">
        <v>4633</v>
      </c>
      <c r="F29546" s="4" t="s">
        <v>4361</v>
      </c>
      <c r="G29546" s="5">
        <v>39</v>
      </c>
      <c r="H29546" s="6">
        <v>0.15384619999999999</v>
      </c>
      <c r="I29546" s="7">
        <v>22.187999999999999</v>
      </c>
    </row>
    <row r="29547" spans="1:11" x14ac:dyDescent="0.25">
      <c r="A29547">
        <v>82837</v>
      </c>
      <c r="B29547" s="2">
        <v>2.9467690000000002</v>
      </c>
      <c r="C29547" s="3">
        <v>34</v>
      </c>
      <c r="D29547" s="4">
        <v>43260</v>
      </c>
      <c r="E29547" t="s">
        <v>14708</v>
      </c>
      <c r="F29547" s="4" t="s">
        <v>14657</v>
      </c>
      <c r="G29547" s="5">
        <v>26</v>
      </c>
      <c r="H29547" s="6">
        <v>0.15384619999999999</v>
      </c>
      <c r="I29547" s="7">
        <v>22.187999999999999</v>
      </c>
    </row>
    <row r="29548" spans="1:11" x14ac:dyDescent="0.25">
      <c r="A29548">
        <v>41255</v>
      </c>
      <c r="B29548" s="2">
        <v>2.9465659999999998</v>
      </c>
      <c r="C29548" s="3">
        <v>1105</v>
      </c>
      <c r="E29548" t="s">
        <v>8050</v>
      </c>
      <c r="F29548" s="4" t="s">
        <v>7883</v>
      </c>
      <c r="G29548" s="5">
        <v>777</v>
      </c>
      <c r="H29548" s="6">
        <v>7.72201E-2</v>
      </c>
      <c r="I29548" s="7">
        <v>35.417000000000002</v>
      </c>
    </row>
    <row r="29549" spans="1:11" x14ac:dyDescent="0.25">
      <c r="A29549">
        <v>38039</v>
      </c>
      <c r="B29549" s="2">
        <v>2.9461309999999998</v>
      </c>
      <c r="C29549" s="3">
        <v>1735</v>
      </c>
      <c r="E29549" t="s">
        <v>7531</v>
      </c>
      <c r="F29549" s="4" t="s">
        <v>7348</v>
      </c>
      <c r="G29549" s="5">
        <v>1036</v>
      </c>
      <c r="H29549" s="6">
        <v>0.1070395</v>
      </c>
      <c r="I29549" s="7">
        <v>30.262</v>
      </c>
    </row>
    <row r="29550" spans="1:11" x14ac:dyDescent="0.25">
      <c r="A29550">
        <v>27876</v>
      </c>
      <c r="B29550" s="2">
        <v>2.945614</v>
      </c>
      <c r="C29550" s="3">
        <v>1557</v>
      </c>
      <c r="D29550" s="4">
        <v>40260</v>
      </c>
      <c r="E29550" t="s">
        <v>5792</v>
      </c>
      <c r="F29550" s="4" t="s">
        <v>5642</v>
      </c>
      <c r="G29550" s="5">
        <v>1121</v>
      </c>
      <c r="H29550" s="6">
        <v>0.13024089999999999</v>
      </c>
      <c r="I29550" s="7">
        <v>26.25</v>
      </c>
    </row>
    <row r="29551" spans="1:11" x14ac:dyDescent="0.25">
      <c r="A29551">
        <v>88029</v>
      </c>
      <c r="B29551" s="2">
        <v>2.945109</v>
      </c>
      <c r="C29551" s="3">
        <v>1394</v>
      </c>
      <c r="D29551" s="4">
        <v>19700</v>
      </c>
      <c r="E29551" t="s">
        <v>1585</v>
      </c>
      <c r="F29551" s="4" t="s">
        <v>15124</v>
      </c>
      <c r="G29551" s="5">
        <v>986</v>
      </c>
      <c r="H29551" s="6">
        <v>0.16328599999999999</v>
      </c>
      <c r="I29551" s="7">
        <v>20.536000000000001</v>
      </c>
    </row>
    <row r="29552" spans="1:11" x14ac:dyDescent="0.25">
      <c r="A29552">
        <v>55950</v>
      </c>
      <c r="B29552" s="2">
        <v>2.944814</v>
      </c>
      <c r="C29552" s="3">
        <v>158</v>
      </c>
      <c r="D29552" s="4">
        <v>12380</v>
      </c>
      <c r="E29552" t="s">
        <v>2990</v>
      </c>
      <c r="F29552" s="4" t="s">
        <v>10428</v>
      </c>
      <c r="G29552" s="5">
        <v>112</v>
      </c>
      <c r="H29552" s="6">
        <v>0</v>
      </c>
      <c r="I29552" s="7">
        <v>48.75</v>
      </c>
    </row>
    <row r="29553" spans="1:11" x14ac:dyDescent="0.25">
      <c r="A29553">
        <v>56436</v>
      </c>
      <c r="B29553" s="2">
        <v>2.944814</v>
      </c>
      <c r="C29553" s="3">
        <v>57</v>
      </c>
      <c r="E29553" t="s">
        <v>4367</v>
      </c>
      <c r="F29553" s="4" t="s">
        <v>10428</v>
      </c>
      <c r="G29553" s="5">
        <v>29</v>
      </c>
      <c r="H29553" s="6">
        <v>0</v>
      </c>
      <c r="I29553" s="7">
        <v>48.75</v>
      </c>
    </row>
    <row r="29554" spans="1:11" x14ac:dyDescent="0.25">
      <c r="A29554">
        <v>84516</v>
      </c>
      <c r="B29554" s="2">
        <v>2.944814</v>
      </c>
      <c r="C29554" s="3">
        <v>174</v>
      </c>
      <c r="E29554" t="s">
        <v>9112</v>
      </c>
      <c r="F29554" s="4" t="s">
        <v>14851</v>
      </c>
      <c r="G29554" s="5">
        <v>101</v>
      </c>
      <c r="H29554" s="6">
        <v>0</v>
      </c>
      <c r="I29554" s="7">
        <v>48.75</v>
      </c>
    </row>
    <row r="29555" spans="1:11" x14ac:dyDescent="0.25">
      <c r="A29555">
        <v>28340</v>
      </c>
      <c r="B29555" s="2">
        <v>2.942984</v>
      </c>
      <c r="C29555" s="3">
        <v>10572</v>
      </c>
      <c r="D29555" s="4">
        <v>31300</v>
      </c>
      <c r="E29555" t="s">
        <v>5575</v>
      </c>
      <c r="F29555" s="4" t="s">
        <v>5642</v>
      </c>
      <c r="G29555" s="5">
        <v>7409</v>
      </c>
      <c r="H29555" s="6">
        <v>8.7854299999999996E-2</v>
      </c>
      <c r="I29555" s="7">
        <v>33.555999999999997</v>
      </c>
      <c r="J29555" s="2">
        <v>62.5</v>
      </c>
      <c r="K29555">
        <v>2</v>
      </c>
    </row>
    <row r="29556" spans="1:11" x14ac:dyDescent="0.25">
      <c r="A29556">
        <v>28119</v>
      </c>
      <c r="B29556" s="2">
        <v>2.9407009999999998</v>
      </c>
      <c r="C29556" s="3">
        <v>3579</v>
      </c>
      <c r="E29556" t="s">
        <v>5886</v>
      </c>
      <c r="F29556" s="4" t="s">
        <v>5642</v>
      </c>
      <c r="G29556" s="5">
        <v>2128</v>
      </c>
      <c r="H29556" s="6">
        <v>7.3778200000000002E-2</v>
      </c>
      <c r="I29556" s="7">
        <v>35.988</v>
      </c>
      <c r="J29556" s="2">
        <v>31</v>
      </c>
      <c r="K29556">
        <v>1</v>
      </c>
    </row>
    <row r="29557" spans="1:11" x14ac:dyDescent="0.25">
      <c r="A29557">
        <v>93215</v>
      </c>
      <c r="B29557" s="2">
        <v>2.9324400000000002</v>
      </c>
      <c r="C29557" s="3">
        <v>56027</v>
      </c>
      <c r="D29557" s="4">
        <v>12540</v>
      </c>
      <c r="E29557" t="s">
        <v>3992</v>
      </c>
      <c r="F29557" s="4" t="s">
        <v>15368</v>
      </c>
      <c r="G29557" s="5">
        <v>32386</v>
      </c>
      <c r="H29557" s="6">
        <v>6.8795200000000001E-2</v>
      </c>
      <c r="I29557" s="7">
        <v>36.840000000000003</v>
      </c>
      <c r="J29557" s="2">
        <v>60</v>
      </c>
      <c r="K29557">
        <v>1</v>
      </c>
    </row>
    <row r="29558" spans="1:11" x14ac:dyDescent="0.25">
      <c r="A29558">
        <v>37137</v>
      </c>
      <c r="B29558" s="2">
        <v>2.9241259999999998</v>
      </c>
      <c r="C29558" s="3">
        <v>3561</v>
      </c>
      <c r="D29558" s="4">
        <v>34980</v>
      </c>
      <c r="E29558" t="s">
        <v>7388</v>
      </c>
      <c r="F29558" s="4" t="s">
        <v>7348</v>
      </c>
      <c r="G29558" s="5">
        <v>2351</v>
      </c>
      <c r="H29558" s="6">
        <v>4.63632E-2</v>
      </c>
      <c r="I29558" s="7">
        <v>40.713999999999999</v>
      </c>
      <c r="J29558" s="2">
        <v>57</v>
      </c>
      <c r="K29558">
        <v>1</v>
      </c>
    </row>
    <row r="29559" spans="1:11" x14ac:dyDescent="0.25">
      <c r="A29559">
        <v>36110</v>
      </c>
      <c r="B29559" s="2">
        <v>2.921675</v>
      </c>
      <c r="C29559" s="3">
        <v>12923</v>
      </c>
      <c r="D29559" s="4">
        <v>33860</v>
      </c>
      <c r="E29559" t="s">
        <v>2277</v>
      </c>
      <c r="F29559" s="4" t="s">
        <v>7027</v>
      </c>
      <c r="G29559" s="5">
        <v>7894</v>
      </c>
      <c r="H29559" s="6">
        <v>0.1099569</v>
      </c>
      <c r="I29559" s="7">
        <v>29.716999999999999</v>
      </c>
    </row>
    <row r="29560" spans="1:11" x14ac:dyDescent="0.25">
      <c r="A29560">
        <v>37362</v>
      </c>
      <c r="B29560" s="2">
        <v>2.9193039999999999</v>
      </c>
      <c r="C29560" s="3">
        <v>3069</v>
      </c>
      <c r="D29560" s="4">
        <v>17420</v>
      </c>
      <c r="E29560" t="s">
        <v>6106</v>
      </c>
      <c r="F29560" s="4" t="s">
        <v>7348</v>
      </c>
      <c r="G29560" s="5">
        <v>2016</v>
      </c>
      <c r="H29560" s="6">
        <v>3.3234100000000003E-2</v>
      </c>
      <c r="I29560" s="7">
        <v>42.969000000000001</v>
      </c>
    </row>
    <row r="29561" spans="1:11" x14ac:dyDescent="0.25">
      <c r="A29561">
        <v>77028</v>
      </c>
      <c r="B29561" s="2">
        <v>2.916401</v>
      </c>
      <c r="C29561" s="3">
        <v>15076</v>
      </c>
      <c r="D29561" s="4">
        <v>26420</v>
      </c>
      <c r="E29561" t="s">
        <v>3103</v>
      </c>
      <c r="F29561" s="4" t="s">
        <v>13752</v>
      </c>
      <c r="G29561" s="5">
        <v>10109</v>
      </c>
      <c r="H29561" s="6">
        <v>6.3501500000000002E-2</v>
      </c>
      <c r="I29561" s="7">
        <v>37.734000000000002</v>
      </c>
    </row>
    <row r="29562" spans="1:11" x14ac:dyDescent="0.25">
      <c r="A29562">
        <v>25119</v>
      </c>
      <c r="B29562" s="2">
        <v>2.9139119999999998</v>
      </c>
      <c r="C29562" s="3">
        <v>583</v>
      </c>
      <c r="D29562" s="4">
        <v>13220</v>
      </c>
      <c r="E29562" t="s">
        <v>5271</v>
      </c>
      <c r="F29562" s="4" t="s">
        <v>5144</v>
      </c>
      <c r="G29562" s="5">
        <v>284</v>
      </c>
      <c r="H29562" s="6">
        <v>3.8596499999999999E-2</v>
      </c>
      <c r="I29562" s="7">
        <v>42.030999999999999</v>
      </c>
    </row>
    <row r="29563" spans="1:11" x14ac:dyDescent="0.25">
      <c r="A29563">
        <v>49656</v>
      </c>
      <c r="B29563" s="2">
        <v>2.913573</v>
      </c>
      <c r="C29563" s="3">
        <v>1557</v>
      </c>
      <c r="E29563" t="s">
        <v>9437</v>
      </c>
      <c r="F29563" s="4" t="s">
        <v>9106</v>
      </c>
      <c r="G29563" s="5">
        <v>1131</v>
      </c>
      <c r="H29563" s="6">
        <v>5.3050399999999998E-2</v>
      </c>
      <c r="I29563" s="7">
        <v>39.530999999999999</v>
      </c>
    </row>
    <row r="29564" spans="1:11" x14ac:dyDescent="0.25">
      <c r="A29564">
        <v>38827</v>
      </c>
      <c r="B29564" s="2">
        <v>2.9128280000000002</v>
      </c>
      <c r="C29564" s="3">
        <v>3230</v>
      </c>
      <c r="E29564" t="s">
        <v>375</v>
      </c>
      <c r="F29564" s="4" t="s">
        <v>7633</v>
      </c>
      <c r="G29564" s="5">
        <v>1980</v>
      </c>
      <c r="H29564" s="6">
        <v>7.3737399999999995E-2</v>
      </c>
      <c r="I29564" s="7">
        <v>35.938000000000002</v>
      </c>
    </row>
    <row r="29565" spans="1:11" x14ac:dyDescent="0.25">
      <c r="A29565">
        <v>41528</v>
      </c>
      <c r="B29565" s="2">
        <v>2.9122349999999999</v>
      </c>
      <c r="C29565" s="3">
        <v>633</v>
      </c>
      <c r="E29565" t="s">
        <v>8077</v>
      </c>
      <c r="F29565" s="4" t="s">
        <v>7883</v>
      </c>
      <c r="G29565" s="5">
        <v>500</v>
      </c>
      <c r="H29565" s="6">
        <v>8.7824399999999997E-2</v>
      </c>
      <c r="I29565" s="7">
        <v>33.487000000000002</v>
      </c>
      <c r="J29565" s="2">
        <v>66</v>
      </c>
      <c r="K29565">
        <v>1</v>
      </c>
    </row>
    <row r="29566" spans="1:11" x14ac:dyDescent="0.25">
      <c r="A29566">
        <v>54430</v>
      </c>
      <c r="B29566" s="2">
        <v>2.9120940000000002</v>
      </c>
      <c r="C29566" s="3">
        <v>128</v>
      </c>
      <c r="E29566" t="s">
        <v>3356</v>
      </c>
      <c r="F29566" s="4" t="s">
        <v>10031</v>
      </c>
      <c r="G29566" s="5">
        <v>86</v>
      </c>
      <c r="H29566" s="6">
        <v>4.65116E-2</v>
      </c>
      <c r="I29566" s="7">
        <v>40.625</v>
      </c>
    </row>
    <row r="29567" spans="1:11" x14ac:dyDescent="0.25">
      <c r="A29567">
        <v>84024</v>
      </c>
      <c r="B29567" s="2">
        <v>2.9120599999999999</v>
      </c>
      <c r="C29567" s="3">
        <v>108</v>
      </c>
      <c r="D29567" s="4">
        <v>44920</v>
      </c>
      <c r="E29567" t="s">
        <v>10681</v>
      </c>
      <c r="F29567" s="4" t="s">
        <v>14851</v>
      </c>
      <c r="G29567" s="5">
        <v>48</v>
      </c>
      <c r="H29567" s="6">
        <v>0</v>
      </c>
      <c r="I29567" s="7">
        <v>48.661000000000001</v>
      </c>
    </row>
    <row r="29568" spans="1:11" x14ac:dyDescent="0.25">
      <c r="A29568">
        <v>79835</v>
      </c>
      <c r="B29568" s="2">
        <v>2.910409</v>
      </c>
      <c r="C29568" s="3">
        <v>12703</v>
      </c>
      <c r="D29568" s="4">
        <v>21340</v>
      </c>
      <c r="E29568" t="s">
        <v>14464</v>
      </c>
      <c r="F29568" s="4" t="s">
        <v>13752</v>
      </c>
      <c r="G29568" s="5">
        <v>6852</v>
      </c>
      <c r="H29568" s="6">
        <v>0.10814360000000001</v>
      </c>
      <c r="I29568" s="7">
        <v>29.959</v>
      </c>
      <c r="J29568" s="2">
        <v>46.333300000000001</v>
      </c>
      <c r="K29568">
        <v>3</v>
      </c>
    </row>
    <row r="29569" spans="1:12" x14ac:dyDescent="0.25">
      <c r="A29569">
        <v>15921</v>
      </c>
      <c r="B29569" s="2">
        <v>2.9087290000000001</v>
      </c>
      <c r="C29569" s="3">
        <v>194</v>
      </c>
      <c r="D29569" s="4">
        <v>27780</v>
      </c>
      <c r="E29569" t="s">
        <v>3347</v>
      </c>
      <c r="F29569" s="4" t="s">
        <v>3003</v>
      </c>
      <c r="G29569" s="5">
        <v>168</v>
      </c>
      <c r="H29569" s="6">
        <v>0</v>
      </c>
      <c r="I29569" s="7">
        <v>48.646000000000001</v>
      </c>
    </row>
    <row r="29570" spans="1:12" x14ac:dyDescent="0.25">
      <c r="A29570">
        <v>15847</v>
      </c>
      <c r="B29570" s="2">
        <v>2.908652</v>
      </c>
      <c r="C29570" s="3">
        <v>201</v>
      </c>
      <c r="E29570" t="s">
        <v>3332</v>
      </c>
      <c r="F29570" s="4" t="s">
        <v>3003</v>
      </c>
      <c r="G29570" s="5">
        <v>144</v>
      </c>
      <c r="H29570" s="6">
        <v>6.2068999999999999E-2</v>
      </c>
      <c r="I29570" s="7">
        <v>37.917000000000002</v>
      </c>
      <c r="J29570" s="2">
        <v>47</v>
      </c>
      <c r="K29570">
        <v>1</v>
      </c>
    </row>
    <row r="29571" spans="1:12" x14ac:dyDescent="0.25">
      <c r="A29571">
        <v>35020</v>
      </c>
      <c r="B29571" s="2">
        <v>2.9045190000000001</v>
      </c>
      <c r="C29571" s="3">
        <v>26604</v>
      </c>
      <c r="D29571" s="4">
        <v>13820</v>
      </c>
      <c r="E29571" t="s">
        <v>3410</v>
      </c>
      <c r="F29571" s="4" t="s">
        <v>7027</v>
      </c>
      <c r="G29571" s="5">
        <v>17120</v>
      </c>
      <c r="H29571" s="6">
        <v>9.1296699999999995E-2</v>
      </c>
      <c r="I29571" s="7">
        <v>32.866</v>
      </c>
      <c r="J29571" s="2">
        <v>53</v>
      </c>
      <c r="K29571">
        <v>6</v>
      </c>
    </row>
    <row r="29572" spans="1:12" x14ac:dyDescent="0.25">
      <c r="A29572">
        <v>38944</v>
      </c>
      <c r="B29572" s="2">
        <v>2.90036</v>
      </c>
      <c r="C29572" s="3">
        <v>411</v>
      </c>
      <c r="D29572" s="4">
        <v>24900</v>
      </c>
      <c r="E29572" t="s">
        <v>7727</v>
      </c>
      <c r="F29572" s="4" t="s">
        <v>7633</v>
      </c>
      <c r="G29572" s="5">
        <v>256</v>
      </c>
      <c r="H29572" s="6">
        <v>0.13229569999999999</v>
      </c>
      <c r="I29572" s="7">
        <v>25.780999999999999</v>
      </c>
    </row>
    <row r="29573" spans="1:12" x14ac:dyDescent="0.25">
      <c r="A29573">
        <v>70661</v>
      </c>
      <c r="B29573" s="2">
        <v>2.8999299999999999</v>
      </c>
      <c r="C29573" s="3">
        <v>2217</v>
      </c>
      <c r="D29573" s="4">
        <v>29340</v>
      </c>
      <c r="E29573" t="s">
        <v>13049</v>
      </c>
      <c r="F29573" s="4" t="s">
        <v>12927</v>
      </c>
      <c r="G29573" s="5">
        <v>1537</v>
      </c>
      <c r="H29573" s="6">
        <v>3.5760699999999999E-2</v>
      </c>
      <c r="I29573" s="7">
        <v>42.460999999999999</v>
      </c>
    </row>
    <row r="29574" spans="1:12" x14ac:dyDescent="0.25">
      <c r="A29574">
        <v>88311</v>
      </c>
      <c r="B29574" s="2">
        <v>2.8992810000000002</v>
      </c>
      <c r="C29574" s="3">
        <v>1547</v>
      </c>
      <c r="D29574" s="4">
        <v>10460</v>
      </c>
      <c r="E29574" t="s">
        <v>15296</v>
      </c>
      <c r="F29574" s="4" t="s">
        <v>15124</v>
      </c>
      <c r="G29574" s="5">
        <v>1167</v>
      </c>
      <c r="H29574" s="6">
        <v>1.19863E-2</v>
      </c>
      <c r="I29574" s="7">
        <v>46.563000000000002</v>
      </c>
      <c r="J29574" s="2">
        <v>60</v>
      </c>
      <c r="K29574">
        <v>1</v>
      </c>
    </row>
    <row r="29575" spans="1:12" x14ac:dyDescent="0.25">
      <c r="A29575">
        <v>36511</v>
      </c>
      <c r="B29575" s="2">
        <v>2.8988649999999998</v>
      </c>
      <c r="C29575" s="3">
        <v>774</v>
      </c>
      <c r="D29575" s="4">
        <v>19300</v>
      </c>
      <c r="E29575" t="s">
        <v>7270</v>
      </c>
      <c r="F29575" s="4" t="s">
        <v>7027</v>
      </c>
      <c r="G29575" s="5">
        <v>569</v>
      </c>
      <c r="H29575" s="6">
        <v>2.4604600000000001E-2</v>
      </c>
      <c r="I29575" s="7">
        <v>44.375</v>
      </c>
      <c r="J29575" s="2">
        <v>26</v>
      </c>
      <c r="K29575">
        <v>1</v>
      </c>
    </row>
    <row r="29576" spans="1:12" x14ac:dyDescent="0.25">
      <c r="A29576">
        <v>33125</v>
      </c>
      <c r="B29576" s="2">
        <v>2.88849</v>
      </c>
      <c r="C29576" s="3">
        <v>56018</v>
      </c>
      <c r="D29576" s="4">
        <v>33100</v>
      </c>
      <c r="E29576" t="s">
        <v>5277</v>
      </c>
      <c r="F29576" s="4" t="s">
        <v>6689</v>
      </c>
      <c r="G29576" s="5">
        <v>42775</v>
      </c>
      <c r="H29576" s="6">
        <v>0.1099006</v>
      </c>
      <c r="I29576" s="7">
        <v>29.634</v>
      </c>
      <c r="J29576" s="2">
        <v>56</v>
      </c>
      <c r="K29576">
        <v>4</v>
      </c>
    </row>
    <row r="29577" spans="1:12" x14ac:dyDescent="0.25">
      <c r="A29577">
        <v>40729</v>
      </c>
      <c r="B29577" s="2">
        <v>2.8772760000000002</v>
      </c>
      <c r="C29577" s="3">
        <v>6156</v>
      </c>
      <c r="D29577" s="4">
        <v>30940</v>
      </c>
      <c r="E29577" t="s">
        <v>7952</v>
      </c>
      <c r="F29577" s="4" t="s">
        <v>7883</v>
      </c>
      <c r="G29577" s="5">
        <v>4081</v>
      </c>
      <c r="H29577" s="6">
        <v>5.9529600000000002E-2</v>
      </c>
      <c r="I29577" s="7">
        <v>38.338000000000001</v>
      </c>
    </row>
    <row r="29578" spans="1:12" x14ac:dyDescent="0.25">
      <c r="A29578">
        <v>31722</v>
      </c>
      <c r="B29578" s="2">
        <v>2.876233</v>
      </c>
      <c r="C29578" s="3">
        <v>397</v>
      </c>
      <c r="D29578" s="4">
        <v>34220</v>
      </c>
      <c r="E29578" t="s">
        <v>163</v>
      </c>
      <c r="F29578" s="4" t="s">
        <v>6363</v>
      </c>
      <c r="G29578" s="5">
        <v>275</v>
      </c>
      <c r="H29578" s="6">
        <v>8.6956500000000006E-2</v>
      </c>
      <c r="I29578" s="7">
        <v>33.594000000000001</v>
      </c>
    </row>
    <row r="29579" spans="1:12" x14ac:dyDescent="0.25">
      <c r="A29579">
        <v>95458</v>
      </c>
      <c r="B29579" s="2">
        <v>2.8756710000000001</v>
      </c>
      <c r="C29579" s="3">
        <v>3334</v>
      </c>
      <c r="D29579" s="4">
        <v>17340</v>
      </c>
      <c r="E29579" t="s">
        <v>8925</v>
      </c>
      <c r="F29579" s="4" t="s">
        <v>15368</v>
      </c>
      <c r="G29579" s="5">
        <v>2073</v>
      </c>
      <c r="H29579" s="6">
        <v>7.4252700000000005E-2</v>
      </c>
      <c r="I29579" s="7">
        <v>35.787999999999997</v>
      </c>
    </row>
    <row r="29580" spans="1:12" x14ac:dyDescent="0.25">
      <c r="A29580">
        <v>41171</v>
      </c>
      <c r="B29580" s="2">
        <v>2.8743569999999998</v>
      </c>
      <c r="C29580" s="3">
        <v>4702</v>
      </c>
      <c r="E29580" t="s">
        <v>1302</v>
      </c>
      <c r="F29580" s="4" t="s">
        <v>7883</v>
      </c>
      <c r="G29580" s="5">
        <v>3414</v>
      </c>
      <c r="H29580" s="6">
        <v>5.7100999999999999E-2</v>
      </c>
      <c r="I29580" s="7">
        <v>38.75</v>
      </c>
      <c r="J29580" s="2">
        <v>69</v>
      </c>
      <c r="K29580">
        <v>1</v>
      </c>
    </row>
    <row r="29581" spans="1:12" x14ac:dyDescent="0.25">
      <c r="A29581">
        <v>76010</v>
      </c>
      <c r="B29581" s="2">
        <v>2.866117</v>
      </c>
      <c r="C29581" s="3">
        <v>57215</v>
      </c>
      <c r="D29581" s="4">
        <v>19100</v>
      </c>
      <c r="E29581" t="s">
        <v>374</v>
      </c>
      <c r="F29581" s="4" t="s">
        <v>13752</v>
      </c>
      <c r="G29581" s="5">
        <v>31006</v>
      </c>
      <c r="H29581" s="6">
        <v>8.9463699999999993E-2</v>
      </c>
      <c r="I29581" s="7">
        <v>33.142000000000003</v>
      </c>
      <c r="J29581" s="2">
        <v>48.090899999999998</v>
      </c>
      <c r="K29581">
        <v>11</v>
      </c>
      <c r="L29581" s="2">
        <v>88.6</v>
      </c>
    </row>
    <row r="29582" spans="1:12" x14ac:dyDescent="0.25">
      <c r="A29582">
        <v>76115</v>
      </c>
      <c r="B29582" s="2">
        <v>2.855966</v>
      </c>
      <c r="C29582" s="3">
        <v>20902</v>
      </c>
      <c r="D29582" s="4">
        <v>19100</v>
      </c>
      <c r="E29582" t="s">
        <v>13904</v>
      </c>
      <c r="F29582" s="4" t="s">
        <v>13752</v>
      </c>
      <c r="G29582" s="5">
        <v>11411</v>
      </c>
      <c r="H29582" s="6">
        <v>8.7985300000000002E-2</v>
      </c>
      <c r="I29582" s="7">
        <v>33.395000000000003</v>
      </c>
      <c r="J29582" s="2">
        <v>50.5</v>
      </c>
      <c r="K29582">
        <v>4</v>
      </c>
    </row>
    <row r="29583" spans="1:12" x14ac:dyDescent="0.25">
      <c r="A29583">
        <v>65657</v>
      </c>
      <c r="B29583" s="2">
        <v>2.8532139999999999</v>
      </c>
      <c r="C29583" s="3">
        <v>130</v>
      </c>
      <c r="D29583" s="4">
        <v>44180</v>
      </c>
      <c r="E29583" t="s">
        <v>1807</v>
      </c>
      <c r="F29583" s="4" t="s">
        <v>12102</v>
      </c>
      <c r="G29583" s="5">
        <v>89</v>
      </c>
      <c r="H29583" s="6">
        <v>7.8651700000000005E-2</v>
      </c>
      <c r="I29583" s="7">
        <v>35</v>
      </c>
    </row>
    <row r="29584" spans="1:12" x14ac:dyDescent="0.25">
      <c r="A29584">
        <v>38381</v>
      </c>
      <c r="B29584" s="2">
        <v>2.8529550000000001</v>
      </c>
      <c r="C29584" s="3">
        <v>1274</v>
      </c>
      <c r="E29584" t="s">
        <v>7581</v>
      </c>
      <c r="F29584" s="4" t="s">
        <v>7348</v>
      </c>
      <c r="G29584" s="5">
        <v>985</v>
      </c>
      <c r="H29584" s="6">
        <v>4.1624399999999999E-2</v>
      </c>
      <c r="I29584" s="7">
        <v>41.395000000000003</v>
      </c>
    </row>
    <row r="29585" spans="1:11" x14ac:dyDescent="0.25">
      <c r="A29585">
        <v>71378</v>
      </c>
      <c r="B29585" s="2">
        <v>2.85236</v>
      </c>
      <c r="C29585" s="3">
        <v>2319</v>
      </c>
      <c r="E29585" t="s">
        <v>12848</v>
      </c>
      <c r="F29585" s="4" t="s">
        <v>12927</v>
      </c>
      <c r="G29585" s="5">
        <v>1501</v>
      </c>
      <c r="H29585" s="6">
        <v>7.5898800000000002E-2</v>
      </c>
      <c r="I29585" s="7">
        <v>35.469000000000001</v>
      </c>
    </row>
    <row r="29586" spans="1:11" x14ac:dyDescent="0.25">
      <c r="A29586">
        <v>14041</v>
      </c>
      <c r="B29586" s="2">
        <v>2.8519619999999999</v>
      </c>
      <c r="C29586" s="3">
        <v>294</v>
      </c>
      <c r="D29586" s="4">
        <v>36460</v>
      </c>
      <c r="E29586" t="s">
        <v>1749</v>
      </c>
      <c r="F29586" s="4" t="s">
        <v>1280</v>
      </c>
      <c r="G29586" s="5">
        <v>156</v>
      </c>
      <c r="H29586" s="6">
        <v>1.9230799999999999E-2</v>
      </c>
      <c r="I29586" s="7">
        <v>45.25</v>
      </c>
    </row>
    <row r="29587" spans="1:11" x14ac:dyDescent="0.25">
      <c r="A29587">
        <v>78225</v>
      </c>
      <c r="B29587" s="2">
        <v>2.8497870000000001</v>
      </c>
      <c r="C29587" s="3">
        <v>13628</v>
      </c>
      <c r="D29587" s="4">
        <v>41700</v>
      </c>
      <c r="E29587" t="s">
        <v>6913</v>
      </c>
      <c r="F29587" s="4" t="s">
        <v>13752</v>
      </c>
      <c r="G29587" s="5">
        <v>8934</v>
      </c>
      <c r="H29587" s="6">
        <v>7.1748400000000004E-2</v>
      </c>
      <c r="I29587" s="7">
        <v>36.167000000000002</v>
      </c>
      <c r="J29587" s="2">
        <v>41</v>
      </c>
      <c r="K29587">
        <v>3</v>
      </c>
    </row>
    <row r="29588" spans="1:11" x14ac:dyDescent="0.25">
      <c r="A29588">
        <v>84724</v>
      </c>
      <c r="B29588" s="2">
        <v>2.8474729999999999</v>
      </c>
      <c r="C29588" s="3">
        <v>1258</v>
      </c>
      <c r="E29588" t="s">
        <v>14933</v>
      </c>
      <c r="F29588" s="4" t="s">
        <v>14851</v>
      </c>
      <c r="G29588" s="5">
        <v>740</v>
      </c>
      <c r="H29588" s="6">
        <v>8.5020200000000004E-2</v>
      </c>
      <c r="I29588" s="7">
        <v>33.856999999999999</v>
      </c>
    </row>
    <row r="29589" spans="1:11" x14ac:dyDescent="0.25">
      <c r="A29589">
        <v>42463</v>
      </c>
      <c r="B29589" s="2">
        <v>2.8472759999999999</v>
      </c>
      <c r="C29589" s="3">
        <v>116</v>
      </c>
      <c r="E29589" t="s">
        <v>8261</v>
      </c>
      <c r="F29589" s="4" t="s">
        <v>7883</v>
      </c>
      <c r="G29589" s="5">
        <v>75</v>
      </c>
      <c r="H29589" s="6">
        <v>0</v>
      </c>
      <c r="I29589" s="7">
        <v>48.542000000000002</v>
      </c>
    </row>
    <row r="29590" spans="1:11" x14ac:dyDescent="0.25">
      <c r="A29590">
        <v>78574</v>
      </c>
      <c r="B29590" s="2">
        <v>2.8400759999999998</v>
      </c>
      <c r="C29590" s="3">
        <v>60976</v>
      </c>
      <c r="D29590" s="4">
        <v>32580</v>
      </c>
      <c r="E29590" t="s">
        <v>10997</v>
      </c>
      <c r="F29590" s="4" t="s">
        <v>13752</v>
      </c>
      <c r="G29590" s="5">
        <v>30011</v>
      </c>
      <c r="H29590" s="6">
        <v>0.1046248</v>
      </c>
      <c r="I29590" s="7">
        <v>30.454999999999998</v>
      </c>
      <c r="J29590" s="2">
        <v>75</v>
      </c>
      <c r="K29590">
        <v>1</v>
      </c>
    </row>
    <row r="29591" spans="1:11" x14ac:dyDescent="0.25">
      <c r="A29591">
        <v>34475</v>
      </c>
      <c r="B29591" s="2">
        <v>2.8308330000000002</v>
      </c>
      <c r="C29591" s="3">
        <v>13244</v>
      </c>
      <c r="D29591" s="4">
        <v>36100</v>
      </c>
      <c r="E29591" t="s">
        <v>6992</v>
      </c>
      <c r="F29591" s="4" t="s">
        <v>6689</v>
      </c>
      <c r="G29591" s="5">
        <v>8605</v>
      </c>
      <c r="H29591" s="6">
        <v>9.0866799999999998E-2</v>
      </c>
      <c r="I29591" s="7">
        <v>32.83</v>
      </c>
      <c r="J29591" s="2">
        <v>18</v>
      </c>
      <c r="K29591">
        <v>1</v>
      </c>
    </row>
    <row r="29592" spans="1:11" x14ac:dyDescent="0.25">
      <c r="A29592">
        <v>56568</v>
      </c>
      <c r="B29592" s="2">
        <v>2.8287439999999999</v>
      </c>
      <c r="C29592" s="3">
        <v>166</v>
      </c>
      <c r="D29592" s="4">
        <v>24220</v>
      </c>
      <c r="E29592" t="s">
        <v>10790</v>
      </c>
      <c r="F29592" s="4" t="s">
        <v>10428</v>
      </c>
      <c r="G29592" s="5">
        <v>119</v>
      </c>
      <c r="H29592" s="6">
        <v>0.1</v>
      </c>
      <c r="I29592" s="7">
        <v>31.25</v>
      </c>
    </row>
    <row r="29593" spans="1:11" x14ac:dyDescent="0.25">
      <c r="A29593">
        <v>36617</v>
      </c>
      <c r="B29593" s="2">
        <v>2.8265570000000002</v>
      </c>
      <c r="C29593" s="3">
        <v>13649</v>
      </c>
      <c r="D29593" s="4">
        <v>33660</v>
      </c>
      <c r="E29593" t="s">
        <v>7304</v>
      </c>
      <c r="F29593" s="4" t="s">
        <v>7027</v>
      </c>
      <c r="G29593" s="5">
        <v>9024</v>
      </c>
      <c r="H29593" s="6">
        <v>0.1048316</v>
      </c>
      <c r="I29593" s="7">
        <v>30.414999999999999</v>
      </c>
      <c r="J29593" s="2">
        <v>29</v>
      </c>
      <c r="K29593">
        <v>1</v>
      </c>
    </row>
    <row r="29594" spans="1:11" x14ac:dyDescent="0.25">
      <c r="A29594">
        <v>21649</v>
      </c>
      <c r="B29594" s="2">
        <v>2.8240949999999998</v>
      </c>
      <c r="C29594" s="3">
        <v>1985</v>
      </c>
      <c r="E29594" t="s">
        <v>4329</v>
      </c>
      <c r="F29594" s="4" t="s">
        <v>4361</v>
      </c>
      <c r="G29594" s="5">
        <v>1266</v>
      </c>
      <c r="H29594" s="6">
        <v>3.1595600000000001E-2</v>
      </c>
      <c r="I29594" s="7">
        <v>43.067999999999998</v>
      </c>
    </row>
    <row r="29595" spans="1:11" x14ac:dyDescent="0.25">
      <c r="A29595">
        <v>6607</v>
      </c>
      <c r="B29595" s="2">
        <v>2.822654</v>
      </c>
      <c r="C29595" s="3">
        <v>8119</v>
      </c>
      <c r="D29595" s="4">
        <v>14860</v>
      </c>
      <c r="E29595" t="s">
        <v>1311</v>
      </c>
      <c r="F29595" s="4" t="s">
        <v>1198</v>
      </c>
      <c r="G29595" s="5">
        <v>4744</v>
      </c>
      <c r="H29595" s="6">
        <v>8.8514200000000001E-2</v>
      </c>
      <c r="I29595" s="7">
        <v>33.229999999999997</v>
      </c>
    </row>
    <row r="29596" spans="1:11" x14ac:dyDescent="0.25">
      <c r="A29596">
        <v>48625</v>
      </c>
      <c r="B29596" s="2">
        <v>2.8191890000000002</v>
      </c>
      <c r="C29596" s="3">
        <v>13255</v>
      </c>
      <c r="E29596" t="s">
        <v>729</v>
      </c>
      <c r="F29596" s="4" t="s">
        <v>9106</v>
      </c>
      <c r="G29596" s="5">
        <v>9732</v>
      </c>
      <c r="H29596" s="6">
        <v>7.8495800000000004E-2</v>
      </c>
      <c r="I29596" s="7">
        <v>34.953000000000003</v>
      </c>
      <c r="J29596" s="2">
        <v>45.666699999999999</v>
      </c>
      <c r="K29596">
        <v>3</v>
      </c>
    </row>
    <row r="29597" spans="1:11" x14ac:dyDescent="0.25">
      <c r="A29597">
        <v>27356</v>
      </c>
      <c r="B29597" s="2">
        <v>2.8163100000000001</v>
      </c>
      <c r="C29597" s="3">
        <v>3219</v>
      </c>
      <c r="E29597" t="s">
        <v>5703</v>
      </c>
      <c r="F29597" s="4" t="s">
        <v>5642</v>
      </c>
      <c r="G29597" s="5">
        <v>2303</v>
      </c>
      <c r="H29597" s="6">
        <v>8.0729200000000001E-2</v>
      </c>
      <c r="I29597" s="7">
        <v>34.554000000000002</v>
      </c>
    </row>
    <row r="29598" spans="1:11" x14ac:dyDescent="0.25">
      <c r="A29598">
        <v>90062</v>
      </c>
      <c r="B29598" s="2">
        <v>2.8108629999999999</v>
      </c>
      <c r="C29598" s="3">
        <v>32674</v>
      </c>
      <c r="D29598" s="4">
        <v>31080</v>
      </c>
      <c r="E29598" t="s">
        <v>15367</v>
      </c>
      <c r="F29598" s="4" t="s">
        <v>15368</v>
      </c>
      <c r="G29598" s="5">
        <v>20464</v>
      </c>
      <c r="H29598" s="6">
        <v>6.6555900000000001E-2</v>
      </c>
      <c r="I29598" s="7">
        <v>37.003</v>
      </c>
      <c r="J29598" s="2">
        <v>32.666699999999999</v>
      </c>
      <c r="K29598">
        <v>3</v>
      </c>
    </row>
    <row r="29599" spans="1:11" x14ac:dyDescent="0.25">
      <c r="A29599">
        <v>77878</v>
      </c>
      <c r="B29599" s="2">
        <v>2.8058860000000001</v>
      </c>
      <c r="C29599" s="3">
        <v>529</v>
      </c>
      <c r="D29599" s="4">
        <v>17780</v>
      </c>
      <c r="E29599" t="s">
        <v>14127</v>
      </c>
      <c r="F29599" s="4" t="s">
        <v>13752</v>
      </c>
      <c r="G29599" s="5">
        <v>340</v>
      </c>
      <c r="H29599" s="6">
        <v>6.1764699999999999E-2</v>
      </c>
      <c r="I29599" s="7">
        <v>37.813000000000002</v>
      </c>
    </row>
    <row r="29600" spans="1:11" x14ac:dyDescent="0.25">
      <c r="A29600">
        <v>33030</v>
      </c>
      <c r="B29600" s="2">
        <v>2.800894</v>
      </c>
      <c r="C29600" s="3">
        <v>34425</v>
      </c>
      <c r="D29600" s="4">
        <v>33100</v>
      </c>
      <c r="E29600" t="s">
        <v>3067</v>
      </c>
      <c r="F29600" s="4" t="s">
        <v>6689</v>
      </c>
      <c r="G29600" s="5">
        <v>20520</v>
      </c>
      <c r="H29600" s="6">
        <v>8.7767999999999999E-2</v>
      </c>
      <c r="I29600" s="7">
        <v>33.317</v>
      </c>
      <c r="J29600" s="2">
        <v>65</v>
      </c>
      <c r="K29600">
        <v>4</v>
      </c>
    </row>
    <row r="29601" spans="1:11" x14ac:dyDescent="0.25">
      <c r="A29601">
        <v>65788</v>
      </c>
      <c r="B29601" s="2">
        <v>2.7959450000000001</v>
      </c>
      <c r="C29601" s="3">
        <v>291</v>
      </c>
      <c r="D29601" s="4">
        <v>48460</v>
      </c>
      <c r="E29601" t="s">
        <v>12492</v>
      </c>
      <c r="F29601" s="4" t="s">
        <v>12102</v>
      </c>
      <c r="G29601" s="5">
        <v>162</v>
      </c>
      <c r="H29601" s="6">
        <v>6.1728400000000003E-2</v>
      </c>
      <c r="I29601" s="7">
        <v>37.813000000000002</v>
      </c>
    </row>
    <row r="29602" spans="1:11" x14ac:dyDescent="0.25">
      <c r="A29602">
        <v>90023</v>
      </c>
      <c r="B29602" s="2">
        <v>2.7896130000000001</v>
      </c>
      <c r="C29602" s="3">
        <v>45886</v>
      </c>
      <c r="D29602" s="4">
        <v>31080</v>
      </c>
      <c r="E29602" t="s">
        <v>15367</v>
      </c>
      <c r="F29602" s="4" t="s">
        <v>15368</v>
      </c>
      <c r="G29602" s="5">
        <v>26295</v>
      </c>
      <c r="H29602" s="6">
        <v>6.4990900000000004E-2</v>
      </c>
      <c r="I29602" s="7">
        <v>37.247</v>
      </c>
      <c r="J29602" s="2">
        <v>53.666699999999999</v>
      </c>
      <c r="K29602">
        <v>3</v>
      </c>
    </row>
    <row r="29603" spans="1:11" x14ac:dyDescent="0.25">
      <c r="A29603">
        <v>72571</v>
      </c>
      <c r="B29603" s="2">
        <v>2.783204</v>
      </c>
      <c r="C29603" s="3">
        <v>368</v>
      </c>
      <c r="D29603" s="4">
        <v>12900</v>
      </c>
      <c r="E29603" t="s">
        <v>13389</v>
      </c>
      <c r="F29603" s="4" t="s">
        <v>13183</v>
      </c>
      <c r="G29603" s="5">
        <v>275</v>
      </c>
      <c r="H29603" s="6">
        <v>0</v>
      </c>
      <c r="I29603" s="7">
        <v>48.476999999999997</v>
      </c>
    </row>
    <row r="29604" spans="1:11" x14ac:dyDescent="0.25">
      <c r="A29604">
        <v>72578</v>
      </c>
      <c r="B29604" s="2">
        <v>2.783204</v>
      </c>
      <c r="C29604" s="3">
        <v>214</v>
      </c>
      <c r="E29604" t="s">
        <v>13392</v>
      </c>
      <c r="F29604" s="4" t="s">
        <v>13183</v>
      </c>
      <c r="G29604" s="5">
        <v>201</v>
      </c>
      <c r="H29604" s="6">
        <v>0</v>
      </c>
      <c r="I29604" s="7">
        <v>48.476999999999997</v>
      </c>
    </row>
    <row r="29605" spans="1:11" x14ac:dyDescent="0.25">
      <c r="A29605">
        <v>83868</v>
      </c>
      <c r="B29605" s="2">
        <v>2.7829760000000001</v>
      </c>
      <c r="C29605" s="3">
        <v>801</v>
      </c>
      <c r="E29605" t="s">
        <v>14848</v>
      </c>
      <c r="F29605" s="4" t="s">
        <v>14725</v>
      </c>
      <c r="G29605" s="5">
        <v>470</v>
      </c>
      <c r="H29605" s="6">
        <v>8.0679399999999998E-2</v>
      </c>
      <c r="I29605" s="7">
        <v>34.530999999999999</v>
      </c>
    </row>
    <row r="29606" spans="1:11" x14ac:dyDescent="0.25">
      <c r="A29606">
        <v>43529</v>
      </c>
      <c r="B29606" s="2">
        <v>2.7828210000000002</v>
      </c>
      <c r="C29606" s="3">
        <v>280</v>
      </c>
      <c r="D29606" s="4">
        <v>45780</v>
      </c>
      <c r="E29606" t="s">
        <v>8399</v>
      </c>
      <c r="F29606" s="4" t="s">
        <v>8295</v>
      </c>
      <c r="G29606" s="5">
        <v>178</v>
      </c>
      <c r="H29606" s="6">
        <v>5.6179999999999997E-3</v>
      </c>
      <c r="I29606" s="7">
        <v>47.5</v>
      </c>
    </row>
    <row r="29607" spans="1:11" x14ac:dyDescent="0.25">
      <c r="A29607">
        <v>96116</v>
      </c>
      <c r="B29607" s="2">
        <v>2.7827419999999998</v>
      </c>
      <c r="C29607" s="3">
        <v>162</v>
      </c>
      <c r="E29607" t="s">
        <v>16078</v>
      </c>
      <c r="F29607" s="4" t="s">
        <v>15368</v>
      </c>
      <c r="G29607" s="5">
        <v>150</v>
      </c>
      <c r="H29607" s="6">
        <v>5.33333E-2</v>
      </c>
      <c r="I29607" s="7">
        <v>39.25</v>
      </c>
    </row>
    <row r="29608" spans="1:11" x14ac:dyDescent="0.25">
      <c r="A29608">
        <v>49961</v>
      </c>
      <c r="B29608" s="2">
        <v>2.7826840000000002</v>
      </c>
      <c r="C29608" s="3">
        <v>100</v>
      </c>
      <c r="D29608" s="4">
        <v>26340</v>
      </c>
      <c r="E29608" t="s">
        <v>9585</v>
      </c>
      <c r="F29608" s="4" t="s">
        <v>9106</v>
      </c>
      <c r="G29608" s="5">
        <v>85</v>
      </c>
      <c r="H29608" s="6">
        <v>7.0588200000000004E-2</v>
      </c>
      <c r="I29608" s="7">
        <v>36.25</v>
      </c>
    </row>
    <row r="29609" spans="1:11" x14ac:dyDescent="0.25">
      <c r="A29609">
        <v>41367</v>
      </c>
      <c r="B29609" s="2">
        <v>2.7826219999999999</v>
      </c>
      <c r="C29609" s="3">
        <v>221</v>
      </c>
      <c r="E29609" t="s">
        <v>8062</v>
      </c>
      <c r="F29609" s="4" t="s">
        <v>7883</v>
      </c>
      <c r="G29609" s="5">
        <v>170</v>
      </c>
      <c r="H29609" s="6">
        <v>4.7058799999999998E-2</v>
      </c>
      <c r="I29609" s="7">
        <v>40.313000000000002</v>
      </c>
    </row>
    <row r="29610" spans="1:11" x14ac:dyDescent="0.25">
      <c r="A29610">
        <v>72354</v>
      </c>
      <c r="B29610" s="2">
        <v>2.7821720000000001</v>
      </c>
      <c r="C29610" s="3">
        <v>2529</v>
      </c>
      <c r="D29610" s="4">
        <v>27860</v>
      </c>
      <c r="E29610" t="s">
        <v>13317</v>
      </c>
      <c r="F29610" s="4" t="s">
        <v>13183</v>
      </c>
      <c r="G29610" s="5">
        <v>1708</v>
      </c>
      <c r="H29610" s="6">
        <v>4.62259E-2</v>
      </c>
      <c r="I29610" s="7">
        <v>40.445999999999998</v>
      </c>
    </row>
    <row r="29611" spans="1:11" x14ac:dyDescent="0.25">
      <c r="A29611">
        <v>37779</v>
      </c>
      <c r="B29611" s="2">
        <v>2.7811050000000002</v>
      </c>
      <c r="C29611" s="3">
        <v>4098</v>
      </c>
      <c r="D29611" s="4">
        <v>28940</v>
      </c>
      <c r="E29611" t="s">
        <v>7494</v>
      </c>
      <c r="F29611" s="4" t="s">
        <v>7348</v>
      </c>
      <c r="G29611" s="5">
        <v>2750</v>
      </c>
      <c r="H29611" s="6">
        <v>3.7818200000000003E-2</v>
      </c>
      <c r="I29611" s="7">
        <v>41.898000000000003</v>
      </c>
    </row>
    <row r="29612" spans="1:11" x14ac:dyDescent="0.25">
      <c r="A29612">
        <v>30434</v>
      </c>
      <c r="B29612" s="2">
        <v>2.779528</v>
      </c>
      <c r="C29612" s="3">
        <v>6081</v>
      </c>
      <c r="E29612" t="s">
        <v>6443</v>
      </c>
      <c r="F29612" s="4" t="s">
        <v>6363</v>
      </c>
      <c r="G29612" s="5">
        <v>3835</v>
      </c>
      <c r="H29612" s="6">
        <v>9.8565799999999995E-2</v>
      </c>
      <c r="I29612" s="7">
        <v>31.388999999999999</v>
      </c>
    </row>
    <row r="29613" spans="1:11" x14ac:dyDescent="0.25">
      <c r="A29613">
        <v>93205</v>
      </c>
      <c r="B29613" s="2">
        <v>2.7781850000000001</v>
      </c>
      <c r="C29613" s="3">
        <v>2065</v>
      </c>
      <c r="D29613" s="4">
        <v>12540</v>
      </c>
      <c r="E29613" t="s">
        <v>15622</v>
      </c>
      <c r="F29613" s="4" t="s">
        <v>15368</v>
      </c>
      <c r="G29613" s="5">
        <v>1773</v>
      </c>
      <c r="H29613" s="6">
        <v>0.1517203</v>
      </c>
      <c r="I29613" s="7">
        <v>22.199000000000002</v>
      </c>
    </row>
    <row r="29614" spans="1:11" x14ac:dyDescent="0.25">
      <c r="A29614">
        <v>38450</v>
      </c>
      <c r="B29614" s="2">
        <v>2.7773189999999999</v>
      </c>
      <c r="C29614" s="3">
        <v>2713</v>
      </c>
      <c r="E29614" t="s">
        <v>7584</v>
      </c>
      <c r="F29614" s="4" t="s">
        <v>7348</v>
      </c>
      <c r="G29614" s="5">
        <v>1850</v>
      </c>
      <c r="H29614" s="6">
        <v>6.2128599999999999E-2</v>
      </c>
      <c r="I29614" s="7">
        <v>37.679000000000002</v>
      </c>
    </row>
    <row r="29615" spans="1:11" x14ac:dyDescent="0.25">
      <c r="A29615">
        <v>24239</v>
      </c>
      <c r="B29615" s="2">
        <v>2.7768359999999999</v>
      </c>
      <c r="C29615" s="3">
        <v>197</v>
      </c>
      <c r="E29615" t="s">
        <v>2706</v>
      </c>
      <c r="F29615" s="4" t="s">
        <v>4335</v>
      </c>
      <c r="G29615" s="5">
        <v>166</v>
      </c>
      <c r="H29615" s="6">
        <v>0</v>
      </c>
      <c r="I29615" s="7">
        <v>48.408999999999999</v>
      </c>
    </row>
    <row r="29616" spans="1:11" x14ac:dyDescent="0.25">
      <c r="A29616">
        <v>65692</v>
      </c>
      <c r="B29616" s="2">
        <v>2.7765360000000001</v>
      </c>
      <c r="C29616" s="3">
        <v>1511</v>
      </c>
      <c r="E29616" t="s">
        <v>12457</v>
      </c>
      <c r="F29616" s="4" t="s">
        <v>12102</v>
      </c>
      <c r="G29616" s="5">
        <v>1082</v>
      </c>
      <c r="H29616" s="6">
        <v>7.7562300000000001E-2</v>
      </c>
      <c r="I29616" s="7">
        <v>35</v>
      </c>
    </row>
    <row r="29617" spans="1:11" x14ac:dyDescent="0.25">
      <c r="A29617">
        <v>44485</v>
      </c>
      <c r="B29617" s="2">
        <v>2.7738040000000002</v>
      </c>
      <c r="C29617" s="3">
        <v>15748</v>
      </c>
      <c r="D29617" s="4">
        <v>49660</v>
      </c>
      <c r="E29617" t="s">
        <v>65</v>
      </c>
      <c r="F29617" s="4" t="s">
        <v>8295</v>
      </c>
      <c r="G29617" s="5">
        <v>10340</v>
      </c>
      <c r="H29617" s="6">
        <v>7.7071899999999999E-2</v>
      </c>
      <c r="I29617" s="7">
        <v>35.063000000000002</v>
      </c>
      <c r="J29617" s="2">
        <v>56.571399999999997</v>
      </c>
      <c r="K29617">
        <v>7</v>
      </c>
    </row>
    <row r="29618" spans="1:11" x14ac:dyDescent="0.25">
      <c r="A29618">
        <v>32179</v>
      </c>
      <c r="B29618" s="2">
        <v>2.7700900000000002</v>
      </c>
      <c r="C29618" s="3">
        <v>6864</v>
      </c>
      <c r="D29618" s="4">
        <v>36100</v>
      </c>
      <c r="E29618" t="s">
        <v>6736</v>
      </c>
      <c r="F29618" s="4" t="s">
        <v>6689</v>
      </c>
      <c r="G29618" s="5">
        <v>5175</v>
      </c>
      <c r="H29618" s="6">
        <v>7.7681200000000006E-2</v>
      </c>
      <c r="I29618" s="7">
        <v>34.951000000000001</v>
      </c>
      <c r="J29618" s="2">
        <v>45</v>
      </c>
      <c r="K29618">
        <v>1</v>
      </c>
    </row>
    <row r="29619" spans="1:11" x14ac:dyDescent="0.25">
      <c r="A29619">
        <v>28206</v>
      </c>
      <c r="B29619" s="2">
        <v>2.7671169999999998</v>
      </c>
      <c r="C29619" s="3">
        <v>12029</v>
      </c>
      <c r="D29619" s="4">
        <v>16740</v>
      </c>
      <c r="E29619" t="s">
        <v>1096</v>
      </c>
      <c r="F29619" s="4" t="s">
        <v>5642</v>
      </c>
      <c r="G29619" s="5">
        <v>7243</v>
      </c>
      <c r="H29619" s="6">
        <v>0.12950439999999999</v>
      </c>
      <c r="I29619" s="7">
        <v>25.986999999999998</v>
      </c>
    </row>
    <row r="29620" spans="1:11" x14ac:dyDescent="0.25">
      <c r="A29620">
        <v>31415</v>
      </c>
      <c r="B29620" s="2">
        <v>2.7635730000000001</v>
      </c>
      <c r="C29620" s="3">
        <v>12138</v>
      </c>
      <c r="D29620" s="4">
        <v>42340</v>
      </c>
      <c r="E29620" t="s">
        <v>2532</v>
      </c>
      <c r="F29620" s="4" t="s">
        <v>6363</v>
      </c>
      <c r="G29620" s="5">
        <v>7566</v>
      </c>
      <c r="H29620" s="6">
        <v>0.1067794</v>
      </c>
      <c r="I29620" s="7">
        <v>29.901</v>
      </c>
      <c r="J29620" s="2">
        <v>42</v>
      </c>
      <c r="K29620">
        <v>1</v>
      </c>
    </row>
    <row r="29621" spans="1:11" x14ac:dyDescent="0.25">
      <c r="A29621">
        <v>97350</v>
      </c>
      <c r="B29621" s="2">
        <v>2.7617280000000002</v>
      </c>
      <c r="C29621" s="3">
        <v>165</v>
      </c>
      <c r="D29621" s="4">
        <v>41420</v>
      </c>
      <c r="E29621" t="s">
        <v>16222</v>
      </c>
      <c r="F29621" s="4" t="s">
        <v>16170</v>
      </c>
      <c r="G29621" s="5">
        <v>143</v>
      </c>
      <c r="H29621" s="6">
        <v>5.5555599999999997E-2</v>
      </c>
      <c r="I29621" s="7">
        <v>38.75</v>
      </c>
    </row>
    <row r="29622" spans="1:11" x14ac:dyDescent="0.25">
      <c r="A29622">
        <v>49642</v>
      </c>
      <c r="B29622" s="2">
        <v>2.7615270000000001</v>
      </c>
      <c r="C29622" s="3">
        <v>920</v>
      </c>
      <c r="E29622" t="s">
        <v>9429</v>
      </c>
      <c r="F29622" s="4" t="s">
        <v>9106</v>
      </c>
      <c r="G29622" s="5">
        <v>699</v>
      </c>
      <c r="H29622" s="6">
        <v>0.11158800000000001</v>
      </c>
      <c r="I29622" s="7">
        <v>29.062999999999999</v>
      </c>
    </row>
    <row r="29623" spans="1:11" x14ac:dyDescent="0.25">
      <c r="A29623">
        <v>98952</v>
      </c>
      <c r="B29623" s="2">
        <v>2.7610890000000001</v>
      </c>
      <c r="C29623" s="3">
        <v>2292</v>
      </c>
      <c r="D29623" s="4">
        <v>49420</v>
      </c>
      <c r="E29623" t="s">
        <v>16533</v>
      </c>
      <c r="F29623" s="4" t="s">
        <v>16344</v>
      </c>
      <c r="G29623" s="5">
        <v>1126</v>
      </c>
      <c r="H29623" s="6">
        <v>3.2859699999999999E-2</v>
      </c>
      <c r="I29623" s="7">
        <v>42.667000000000002</v>
      </c>
      <c r="J29623" s="2">
        <v>36.5</v>
      </c>
      <c r="K29623">
        <v>2</v>
      </c>
    </row>
    <row r="29624" spans="1:11" x14ac:dyDescent="0.25">
      <c r="A29624">
        <v>14720</v>
      </c>
      <c r="B29624" s="2">
        <v>2.7607279999999998</v>
      </c>
      <c r="C29624" s="3">
        <v>602</v>
      </c>
      <c r="D29624" s="4">
        <v>27460</v>
      </c>
      <c r="E29624" t="s">
        <v>2912</v>
      </c>
      <c r="F29624" s="4" t="s">
        <v>1280</v>
      </c>
      <c r="G29624" s="5">
        <v>381</v>
      </c>
      <c r="H29624" s="6">
        <v>4.9738200000000003E-2</v>
      </c>
      <c r="I29624" s="7">
        <v>39.75</v>
      </c>
    </row>
    <row r="29625" spans="1:11" x14ac:dyDescent="0.25">
      <c r="A29625">
        <v>62460</v>
      </c>
      <c r="B29625" s="2">
        <v>2.7604980000000001</v>
      </c>
      <c r="C29625" s="3">
        <v>847</v>
      </c>
      <c r="E29625" t="s">
        <v>11956</v>
      </c>
      <c r="F29625" s="4" t="s">
        <v>11490</v>
      </c>
      <c r="G29625" s="5">
        <v>579</v>
      </c>
      <c r="H29625" s="6">
        <v>9.3103400000000003E-2</v>
      </c>
      <c r="I29625" s="7">
        <v>32.241</v>
      </c>
    </row>
    <row r="29626" spans="1:11" x14ac:dyDescent="0.25">
      <c r="A29626">
        <v>4359</v>
      </c>
      <c r="B29626" s="2">
        <v>2.7602730000000002</v>
      </c>
      <c r="C29626" s="3">
        <v>529</v>
      </c>
      <c r="D29626" s="4">
        <v>12300</v>
      </c>
      <c r="E29626" t="s">
        <v>811</v>
      </c>
      <c r="F29626" s="4" t="s">
        <v>701</v>
      </c>
      <c r="G29626" s="5">
        <v>360</v>
      </c>
      <c r="H29626" s="6">
        <v>7.7777799999999994E-2</v>
      </c>
      <c r="I29626" s="7">
        <v>34.884</v>
      </c>
    </row>
    <row r="29627" spans="1:11" x14ac:dyDescent="0.25">
      <c r="A29627">
        <v>25206</v>
      </c>
      <c r="B29627" s="2">
        <v>2.7601059999999999</v>
      </c>
      <c r="C29627" s="3">
        <v>472</v>
      </c>
      <c r="D29627" s="4">
        <v>16620</v>
      </c>
      <c r="E29627" t="s">
        <v>5304</v>
      </c>
      <c r="F29627" s="4" t="s">
        <v>5144</v>
      </c>
      <c r="G29627" s="5">
        <v>335</v>
      </c>
      <c r="H29627" s="6">
        <v>2.9850700000000001E-2</v>
      </c>
      <c r="I29627" s="7">
        <v>43.161999999999999</v>
      </c>
    </row>
    <row r="29628" spans="1:11" x14ac:dyDescent="0.25">
      <c r="A29628">
        <v>36775</v>
      </c>
      <c r="B29628" s="2">
        <v>2.7598660000000002</v>
      </c>
      <c r="C29628" s="3">
        <v>819</v>
      </c>
      <c r="D29628" s="4">
        <v>42820</v>
      </c>
      <c r="E29628" t="s">
        <v>6452</v>
      </c>
      <c r="F29628" s="4" t="s">
        <v>7027</v>
      </c>
      <c r="G29628" s="5">
        <v>656</v>
      </c>
      <c r="H29628" s="6">
        <v>8.6890200000000001E-2</v>
      </c>
      <c r="I29628" s="7">
        <v>33.304000000000002</v>
      </c>
    </row>
    <row r="29629" spans="1:11" x14ac:dyDescent="0.25">
      <c r="A29629">
        <v>74054</v>
      </c>
      <c r="B29629" s="2">
        <v>2.7595839999999998</v>
      </c>
      <c r="C29629" s="3">
        <v>777</v>
      </c>
      <c r="D29629" s="4">
        <v>46140</v>
      </c>
      <c r="E29629" t="s">
        <v>5574</v>
      </c>
      <c r="F29629" s="4" t="s">
        <v>13462</v>
      </c>
      <c r="G29629" s="5">
        <v>515</v>
      </c>
      <c r="H29629" s="6">
        <v>3.8759700000000001E-2</v>
      </c>
      <c r="I29629" s="7">
        <v>41.618000000000002</v>
      </c>
    </row>
    <row r="29630" spans="1:11" x14ac:dyDescent="0.25">
      <c r="A29630">
        <v>66608</v>
      </c>
      <c r="B29630" s="2">
        <v>2.7585190000000002</v>
      </c>
      <c r="C29630" s="3">
        <v>5751</v>
      </c>
      <c r="D29630" s="4">
        <v>45820</v>
      </c>
      <c r="E29630" t="s">
        <v>8883</v>
      </c>
      <c r="F29630" s="4" t="s">
        <v>12494</v>
      </c>
      <c r="G29630" s="5">
        <v>3924</v>
      </c>
      <c r="H29630" s="6">
        <v>7.9490400000000003E-2</v>
      </c>
      <c r="I29630" s="7">
        <v>34.576000000000001</v>
      </c>
      <c r="J29630" s="2">
        <v>48</v>
      </c>
      <c r="K29630">
        <v>2</v>
      </c>
    </row>
    <row r="29631" spans="1:11" x14ac:dyDescent="0.25">
      <c r="A29631">
        <v>41554</v>
      </c>
      <c r="B29631" s="2">
        <v>2.7573940000000001</v>
      </c>
      <c r="C29631" s="3">
        <v>1080</v>
      </c>
      <c r="E29631" t="s">
        <v>8087</v>
      </c>
      <c r="F29631" s="4" t="s">
        <v>7883</v>
      </c>
      <c r="G29631" s="5">
        <v>773</v>
      </c>
      <c r="H29631" s="6">
        <v>9.4437300000000002E-2</v>
      </c>
      <c r="I29631" s="7">
        <v>31.989000000000001</v>
      </c>
    </row>
    <row r="29632" spans="1:11" x14ac:dyDescent="0.25">
      <c r="A29632">
        <v>38041</v>
      </c>
      <c r="B29632" s="2">
        <v>2.7563650000000002</v>
      </c>
      <c r="C29632" s="3">
        <v>4785</v>
      </c>
      <c r="E29632" t="s">
        <v>7533</v>
      </c>
      <c r="F29632" s="4" t="s">
        <v>7348</v>
      </c>
      <c r="G29632" s="5">
        <v>3533</v>
      </c>
      <c r="H29632" s="6">
        <v>3.2823999999999999E-2</v>
      </c>
      <c r="I29632" s="7">
        <v>42.634</v>
      </c>
    </row>
    <row r="29633" spans="1:11" x14ac:dyDescent="0.25">
      <c r="A29633">
        <v>67360</v>
      </c>
      <c r="B29633" s="2">
        <v>2.7554370000000001</v>
      </c>
      <c r="C29633" s="3">
        <v>449</v>
      </c>
      <c r="E29633" t="s">
        <v>799</v>
      </c>
      <c r="F29633" s="4" t="s">
        <v>12494</v>
      </c>
      <c r="G29633" s="5">
        <v>344</v>
      </c>
      <c r="H29633" s="6">
        <v>1.44928E-2</v>
      </c>
      <c r="I29633" s="7">
        <v>45.795000000000002</v>
      </c>
    </row>
    <row r="29634" spans="1:11" x14ac:dyDescent="0.25">
      <c r="A29634">
        <v>74460</v>
      </c>
      <c r="B29634" s="2">
        <v>2.755315</v>
      </c>
      <c r="C29634" s="3">
        <v>254</v>
      </c>
      <c r="D29634" s="4">
        <v>46140</v>
      </c>
      <c r="E29634" t="s">
        <v>13656</v>
      </c>
      <c r="F29634" s="4" t="s">
        <v>13462</v>
      </c>
      <c r="G29634" s="5">
        <v>156</v>
      </c>
      <c r="H29634" s="6">
        <v>7.6923099999999994E-2</v>
      </c>
      <c r="I29634" s="7">
        <v>35</v>
      </c>
    </row>
    <row r="29635" spans="1:11" x14ac:dyDescent="0.25">
      <c r="A29635">
        <v>96071</v>
      </c>
      <c r="B29635" s="2">
        <v>2.7552599999999998</v>
      </c>
      <c r="C29635" s="3">
        <v>76</v>
      </c>
      <c r="D29635" s="4">
        <v>39820</v>
      </c>
      <c r="E29635" t="s">
        <v>16057</v>
      </c>
      <c r="F29635" s="4" t="s">
        <v>15368</v>
      </c>
      <c r="G29635" s="5">
        <v>65</v>
      </c>
      <c r="H29635" s="6">
        <v>0</v>
      </c>
      <c r="I29635" s="7">
        <v>48.280999999999999</v>
      </c>
    </row>
    <row r="29636" spans="1:11" x14ac:dyDescent="0.25">
      <c r="A29636">
        <v>24055</v>
      </c>
      <c r="B29636" s="2">
        <v>2.7530600000000001</v>
      </c>
      <c r="C29636" s="3">
        <v>12748</v>
      </c>
      <c r="D29636" s="4">
        <v>32300</v>
      </c>
      <c r="E29636" t="s">
        <v>4945</v>
      </c>
      <c r="F29636" s="4" t="s">
        <v>4335</v>
      </c>
      <c r="G29636" s="5">
        <v>9116</v>
      </c>
      <c r="H29636" s="6">
        <v>6.5153000000000003E-2</v>
      </c>
      <c r="I29636" s="7">
        <v>37.021000000000001</v>
      </c>
      <c r="J29636" s="2">
        <v>42</v>
      </c>
      <c r="K29636">
        <v>3</v>
      </c>
    </row>
    <row r="29637" spans="1:11" x14ac:dyDescent="0.25">
      <c r="A29637">
        <v>25106</v>
      </c>
      <c r="B29637" s="2">
        <v>2.7508029999999999</v>
      </c>
      <c r="C29637" s="3">
        <v>439</v>
      </c>
      <c r="D29637" s="4">
        <v>38580</v>
      </c>
      <c r="E29637" t="s">
        <v>2668</v>
      </c>
      <c r="F29637" s="4" t="s">
        <v>5144</v>
      </c>
      <c r="G29637" s="5">
        <v>307</v>
      </c>
      <c r="H29637" s="6">
        <v>0.16883119999999999</v>
      </c>
      <c r="I29637" s="7">
        <v>19.097000000000001</v>
      </c>
      <c r="J29637" s="2">
        <v>58</v>
      </c>
      <c r="K29637">
        <v>2</v>
      </c>
    </row>
    <row r="29638" spans="1:11" x14ac:dyDescent="0.25">
      <c r="A29638">
        <v>45620</v>
      </c>
      <c r="B29638" s="2">
        <v>2.7505190000000002</v>
      </c>
      <c r="C29638" s="3">
        <v>1156</v>
      </c>
      <c r="D29638" s="4">
        <v>38580</v>
      </c>
      <c r="E29638" t="s">
        <v>84</v>
      </c>
      <c r="F29638" s="4" t="s">
        <v>8295</v>
      </c>
      <c r="G29638" s="5">
        <v>879</v>
      </c>
      <c r="H29638" s="6">
        <v>3.2954499999999998E-2</v>
      </c>
      <c r="I29638" s="7">
        <v>42.567999999999998</v>
      </c>
    </row>
    <row r="29639" spans="1:11" x14ac:dyDescent="0.25">
      <c r="A29639">
        <v>63333</v>
      </c>
      <c r="B29639" s="2">
        <v>2.7501980000000001</v>
      </c>
      <c r="C29639" s="3">
        <v>671</v>
      </c>
      <c r="E29639" t="s">
        <v>11786</v>
      </c>
      <c r="F29639" s="4" t="s">
        <v>12102</v>
      </c>
      <c r="G29639" s="5">
        <v>463</v>
      </c>
      <c r="H29639" s="6">
        <v>4.9569000000000002E-2</v>
      </c>
      <c r="I29639" s="7">
        <v>39.688000000000002</v>
      </c>
    </row>
    <row r="29640" spans="1:11" x14ac:dyDescent="0.25">
      <c r="A29640">
        <v>65774</v>
      </c>
      <c r="B29640" s="2">
        <v>2.7499400000000001</v>
      </c>
      <c r="C29640" s="3">
        <v>896</v>
      </c>
      <c r="E29640" t="s">
        <v>12487</v>
      </c>
      <c r="F29640" s="4" t="s">
        <v>12102</v>
      </c>
      <c r="G29640" s="5">
        <v>620</v>
      </c>
      <c r="H29640" s="6">
        <v>7.2580599999999995E-2</v>
      </c>
      <c r="I29640" s="7">
        <v>35.707000000000001</v>
      </c>
    </row>
    <row r="29641" spans="1:11" x14ac:dyDescent="0.25">
      <c r="A29641">
        <v>32148</v>
      </c>
      <c r="B29641" s="2">
        <v>2.7480129999999998</v>
      </c>
      <c r="C29641" s="3">
        <v>10211</v>
      </c>
      <c r="D29641" s="4">
        <v>37260</v>
      </c>
      <c r="E29641" t="s">
        <v>6730</v>
      </c>
      <c r="F29641" s="4" t="s">
        <v>6689</v>
      </c>
      <c r="G29641" s="5">
        <v>7429</v>
      </c>
      <c r="H29641" s="6">
        <v>6.1372799999999998E-2</v>
      </c>
      <c r="I29641" s="7">
        <v>37.639000000000003</v>
      </c>
    </row>
    <row r="29642" spans="1:11" x14ac:dyDescent="0.25">
      <c r="A29642">
        <v>40346</v>
      </c>
      <c r="B29642" s="2">
        <v>2.7461009999999999</v>
      </c>
      <c r="C29642" s="3">
        <v>947</v>
      </c>
      <c r="D29642" s="4">
        <v>34460</v>
      </c>
      <c r="E29642" t="s">
        <v>7932</v>
      </c>
      <c r="F29642" s="4" t="s">
        <v>7883</v>
      </c>
      <c r="G29642" s="5">
        <v>563</v>
      </c>
      <c r="H29642" s="6">
        <v>3.5524E-2</v>
      </c>
      <c r="I29642" s="7">
        <v>42.082999999999998</v>
      </c>
    </row>
    <row r="29643" spans="1:11" x14ac:dyDescent="0.25">
      <c r="A29643">
        <v>32209</v>
      </c>
      <c r="B29643" s="2">
        <v>2.7409029999999999</v>
      </c>
      <c r="C29643" s="3">
        <v>33519</v>
      </c>
      <c r="D29643" s="4">
        <v>27260</v>
      </c>
      <c r="E29643" t="s">
        <v>1076</v>
      </c>
      <c r="F29643" s="4" t="s">
        <v>6689</v>
      </c>
      <c r="G29643" s="5">
        <v>21156</v>
      </c>
      <c r="H29643" s="6">
        <v>0.1258745</v>
      </c>
      <c r="I29643" s="7">
        <v>26.466000000000001</v>
      </c>
      <c r="J29643" s="2">
        <v>48.5</v>
      </c>
      <c r="K29643">
        <v>4</v>
      </c>
    </row>
    <row r="29644" spans="1:11" x14ac:dyDescent="0.25">
      <c r="A29644">
        <v>4487</v>
      </c>
      <c r="B29644" s="2">
        <v>2.7356790000000002</v>
      </c>
      <c r="C29644" s="3">
        <v>935</v>
      </c>
      <c r="D29644" s="4">
        <v>12620</v>
      </c>
      <c r="E29644" t="s">
        <v>76</v>
      </c>
      <c r="F29644" s="4" t="s">
        <v>701</v>
      </c>
      <c r="G29644" s="5">
        <v>672</v>
      </c>
      <c r="H29644" s="6">
        <v>9.5096600000000003E-2</v>
      </c>
      <c r="I29644" s="7">
        <v>31.771000000000001</v>
      </c>
    </row>
    <row r="29645" spans="1:11" x14ac:dyDescent="0.25">
      <c r="A29645">
        <v>37665</v>
      </c>
      <c r="B29645" s="2">
        <v>2.7345280000000001</v>
      </c>
      <c r="C29645" s="3">
        <v>6111</v>
      </c>
      <c r="D29645" s="4">
        <v>28700</v>
      </c>
      <c r="E29645" t="s">
        <v>7457</v>
      </c>
      <c r="F29645" s="4" t="s">
        <v>7348</v>
      </c>
      <c r="G29645" s="5">
        <v>4139</v>
      </c>
      <c r="H29645" s="6">
        <v>9.2029E-2</v>
      </c>
      <c r="I29645" s="7">
        <v>32.301000000000002</v>
      </c>
      <c r="J29645" s="2">
        <v>25</v>
      </c>
      <c r="K29645">
        <v>1</v>
      </c>
    </row>
    <row r="29646" spans="1:11" x14ac:dyDescent="0.25">
      <c r="A29646">
        <v>92273</v>
      </c>
      <c r="B29646" s="2">
        <v>2.7333560000000001</v>
      </c>
      <c r="C29646" s="3">
        <v>1228</v>
      </c>
      <c r="D29646" s="4">
        <v>20940</v>
      </c>
      <c r="E29646" t="s">
        <v>15517</v>
      </c>
      <c r="F29646" s="4" t="s">
        <v>15368</v>
      </c>
      <c r="G29646" s="5">
        <v>763</v>
      </c>
      <c r="H29646" s="6">
        <v>3.0144199999999999E-2</v>
      </c>
      <c r="I29646" s="7">
        <v>42.985999999999997</v>
      </c>
    </row>
    <row r="29647" spans="1:11" x14ac:dyDescent="0.25">
      <c r="A29647">
        <v>66024</v>
      </c>
      <c r="B29647" s="2">
        <v>2.7330299999999998</v>
      </c>
      <c r="C29647" s="3">
        <v>912</v>
      </c>
      <c r="D29647" s="4">
        <v>41140</v>
      </c>
      <c r="E29647" t="s">
        <v>8801</v>
      </c>
      <c r="F29647" s="4" t="s">
        <v>12494</v>
      </c>
      <c r="G29647" s="5">
        <v>595</v>
      </c>
      <c r="H29647" s="6">
        <v>2.3529399999999999E-2</v>
      </c>
      <c r="I29647" s="7">
        <v>44.115000000000002</v>
      </c>
      <c r="J29647" s="2">
        <v>59</v>
      </c>
      <c r="K29647">
        <v>1</v>
      </c>
    </row>
    <row r="29648" spans="1:11" x14ac:dyDescent="0.25">
      <c r="A29648">
        <v>40935</v>
      </c>
      <c r="B29648" s="2">
        <v>2.732424</v>
      </c>
      <c r="C29648" s="3">
        <v>2915</v>
      </c>
      <c r="D29648" s="4">
        <v>30940</v>
      </c>
      <c r="E29648" t="s">
        <v>7994</v>
      </c>
      <c r="F29648" s="4" t="s">
        <v>7883</v>
      </c>
      <c r="G29648" s="5">
        <v>1929</v>
      </c>
      <c r="H29648" s="6">
        <v>9.9481899999999998E-2</v>
      </c>
      <c r="I29648" s="7">
        <v>30.975999999999999</v>
      </c>
    </row>
    <row r="29649" spans="1:11" x14ac:dyDescent="0.25">
      <c r="A29649">
        <v>60644</v>
      </c>
      <c r="B29649" s="2">
        <v>2.724917</v>
      </c>
      <c r="C29649" s="3">
        <v>49615</v>
      </c>
      <c r="D29649" s="4">
        <v>16980</v>
      </c>
      <c r="E29649" t="s">
        <v>11616</v>
      </c>
      <c r="F29649" s="4" t="s">
        <v>11490</v>
      </c>
      <c r="G29649" s="5">
        <v>29436</v>
      </c>
      <c r="H29649" s="6">
        <v>9.2777600000000002E-2</v>
      </c>
      <c r="I29649" s="7">
        <v>32.128</v>
      </c>
      <c r="J29649" s="2">
        <v>50.833300000000001</v>
      </c>
      <c r="K29649">
        <v>6</v>
      </c>
    </row>
    <row r="29650" spans="1:11" x14ac:dyDescent="0.25">
      <c r="A29650">
        <v>85349</v>
      </c>
      <c r="B29650" s="2">
        <v>2.7142900000000001</v>
      </c>
      <c r="C29650" s="3">
        <v>28340</v>
      </c>
      <c r="D29650" s="4">
        <v>49740</v>
      </c>
      <c r="E29650" t="s">
        <v>14608</v>
      </c>
      <c r="F29650" s="4" t="s">
        <v>14962</v>
      </c>
      <c r="G29650" s="5">
        <v>14968</v>
      </c>
      <c r="H29650" s="6">
        <v>8.9852399999999999E-2</v>
      </c>
      <c r="I29650" s="7">
        <v>32.633000000000003</v>
      </c>
    </row>
    <row r="29651" spans="1:11" x14ac:dyDescent="0.25">
      <c r="A29651">
        <v>63862</v>
      </c>
      <c r="B29651" s="2">
        <v>2.710458</v>
      </c>
      <c r="C29651" s="3">
        <v>1524</v>
      </c>
      <c r="E29651" t="s">
        <v>12219</v>
      </c>
      <c r="F29651" s="4" t="s">
        <v>12102</v>
      </c>
      <c r="G29651" s="5">
        <v>1036</v>
      </c>
      <c r="H29651" s="6">
        <v>9.7396300000000005E-2</v>
      </c>
      <c r="I29651" s="7">
        <v>31.327999999999999</v>
      </c>
    </row>
    <row r="29652" spans="1:11" x14ac:dyDescent="0.25">
      <c r="A29652">
        <v>37687</v>
      </c>
      <c r="B29652" s="2">
        <v>2.709355</v>
      </c>
      <c r="C29652" s="3">
        <v>5193</v>
      </c>
      <c r="D29652" s="4">
        <v>27740</v>
      </c>
      <c r="E29652" t="s">
        <v>7460</v>
      </c>
      <c r="F29652" s="4" t="s">
        <v>7348</v>
      </c>
      <c r="G29652" s="5">
        <v>3573</v>
      </c>
      <c r="H29652" s="6">
        <v>9.4292100000000004E-2</v>
      </c>
      <c r="I29652" s="7">
        <v>31.85</v>
      </c>
      <c r="J29652" s="2">
        <v>44</v>
      </c>
      <c r="K29652">
        <v>1</v>
      </c>
    </row>
    <row r="29653" spans="1:11" x14ac:dyDescent="0.25">
      <c r="A29653">
        <v>39160</v>
      </c>
      <c r="B29653" s="2">
        <v>2.7080489999999999</v>
      </c>
      <c r="C29653" s="3">
        <v>2657</v>
      </c>
      <c r="E29653" t="s">
        <v>7764</v>
      </c>
      <c r="F29653" s="4" t="s">
        <v>7633</v>
      </c>
      <c r="G29653" s="5">
        <v>1886</v>
      </c>
      <c r="H29653" s="6">
        <v>9.3269699999999997E-2</v>
      </c>
      <c r="I29653" s="7">
        <v>32.024000000000001</v>
      </c>
    </row>
    <row r="29654" spans="1:11" x14ac:dyDescent="0.25">
      <c r="A29654">
        <v>48601</v>
      </c>
      <c r="B29654" s="2">
        <v>2.7020249999999999</v>
      </c>
      <c r="C29654" s="3">
        <v>36938</v>
      </c>
      <c r="D29654" s="4">
        <v>40980</v>
      </c>
      <c r="E29654" t="s">
        <v>9212</v>
      </c>
      <c r="F29654" s="4" t="s">
        <v>9106</v>
      </c>
      <c r="G29654" s="5">
        <v>23277</v>
      </c>
      <c r="H29654" s="6">
        <v>8.5062499999999999E-2</v>
      </c>
      <c r="I29654" s="7">
        <v>33.438000000000002</v>
      </c>
      <c r="J29654" s="2">
        <v>51.571399999999997</v>
      </c>
      <c r="K29654">
        <v>7</v>
      </c>
    </row>
    <row r="29655" spans="1:11" x14ac:dyDescent="0.25">
      <c r="A29655">
        <v>49822</v>
      </c>
      <c r="B29655" s="2">
        <v>2.6963970000000002</v>
      </c>
      <c r="C29655" s="3">
        <v>323</v>
      </c>
      <c r="E29655" t="s">
        <v>9520</v>
      </c>
      <c r="F29655" s="4" t="s">
        <v>9106</v>
      </c>
      <c r="G29655" s="5">
        <v>239</v>
      </c>
      <c r="H29655" s="6">
        <v>0.13750000000000001</v>
      </c>
      <c r="I29655" s="7">
        <v>24.375</v>
      </c>
    </row>
    <row r="29656" spans="1:11" x14ac:dyDescent="0.25">
      <c r="A29656">
        <v>76635</v>
      </c>
      <c r="B29656" s="2">
        <v>2.696116</v>
      </c>
      <c r="C29656" s="3">
        <v>1422</v>
      </c>
      <c r="E29656" t="s">
        <v>6653</v>
      </c>
      <c r="F29656" s="4" t="s">
        <v>13752</v>
      </c>
      <c r="G29656" s="5">
        <v>926</v>
      </c>
      <c r="H29656" s="6">
        <v>6.14887E-2</v>
      </c>
      <c r="I29656" s="7">
        <v>37.5</v>
      </c>
    </row>
    <row r="29657" spans="1:11" x14ac:dyDescent="0.25">
      <c r="A29657">
        <v>38737</v>
      </c>
      <c r="B29657" s="2">
        <v>2.6953079999999998</v>
      </c>
      <c r="C29657" s="3">
        <v>3747</v>
      </c>
      <c r="D29657" s="4">
        <v>26940</v>
      </c>
      <c r="E29657" t="s">
        <v>7676</v>
      </c>
      <c r="F29657" s="4" t="s">
        <v>7633</v>
      </c>
      <c r="G29657" s="5">
        <v>2450</v>
      </c>
      <c r="H29657" s="6">
        <v>9.0167300000000006E-2</v>
      </c>
      <c r="I29657" s="7">
        <v>32.543999999999997</v>
      </c>
      <c r="J29657" s="2">
        <v>76</v>
      </c>
      <c r="K29657">
        <v>1</v>
      </c>
    </row>
    <row r="29658" spans="1:11" x14ac:dyDescent="0.25">
      <c r="A29658">
        <v>41636</v>
      </c>
      <c r="B29658" s="2">
        <v>2.6945350000000001</v>
      </c>
      <c r="C29658" s="3">
        <v>935</v>
      </c>
      <c r="E29658" t="s">
        <v>8109</v>
      </c>
      <c r="F29658" s="4" t="s">
        <v>7883</v>
      </c>
      <c r="G29658" s="5">
        <v>778</v>
      </c>
      <c r="H29658" s="6">
        <v>7.83055E-2</v>
      </c>
      <c r="I29658" s="7">
        <v>34.582999999999998</v>
      </c>
    </row>
    <row r="29659" spans="1:11" x14ac:dyDescent="0.25">
      <c r="A29659">
        <v>42259</v>
      </c>
      <c r="B29659" s="2">
        <v>2.694178</v>
      </c>
      <c r="C29659" s="3">
        <v>1113</v>
      </c>
      <c r="D29659" s="4">
        <v>14540</v>
      </c>
      <c r="E29659" t="s">
        <v>8221</v>
      </c>
      <c r="F29659" s="4" t="s">
        <v>7883</v>
      </c>
      <c r="G29659" s="5">
        <v>709</v>
      </c>
      <c r="H29659" s="6">
        <v>7.3239399999999996E-2</v>
      </c>
      <c r="I29659" s="7">
        <v>35.445999999999998</v>
      </c>
      <c r="J29659" s="2">
        <v>64</v>
      </c>
      <c r="K29659">
        <v>1</v>
      </c>
    </row>
    <row r="29660" spans="1:11" x14ac:dyDescent="0.25">
      <c r="A29660">
        <v>28393</v>
      </c>
      <c r="B29660" s="2">
        <v>2.6937190000000002</v>
      </c>
      <c r="C29660" s="3">
        <v>1695</v>
      </c>
      <c r="E29660" t="s">
        <v>5942</v>
      </c>
      <c r="F29660" s="4" t="s">
        <v>5642</v>
      </c>
      <c r="G29660" s="5">
        <v>1212</v>
      </c>
      <c r="H29660" s="6">
        <v>6.2706300000000006E-2</v>
      </c>
      <c r="I29660" s="7">
        <v>37.25</v>
      </c>
    </row>
    <row r="29661" spans="1:11" x14ac:dyDescent="0.25">
      <c r="A29661">
        <v>93260</v>
      </c>
      <c r="B29661" s="2">
        <v>2.6933959999999999</v>
      </c>
      <c r="C29661" s="3">
        <v>174</v>
      </c>
      <c r="D29661" s="4">
        <v>47300</v>
      </c>
      <c r="E29661" t="s">
        <v>15646</v>
      </c>
      <c r="F29661" s="4" t="s">
        <v>15368</v>
      </c>
      <c r="G29661" s="5">
        <v>143</v>
      </c>
      <c r="H29661" s="6">
        <v>0.1118881</v>
      </c>
      <c r="I29661" s="7">
        <v>28.75</v>
      </c>
    </row>
    <row r="29662" spans="1:11" x14ac:dyDescent="0.25">
      <c r="A29662">
        <v>41562</v>
      </c>
      <c r="B29662" s="2">
        <v>2.692869</v>
      </c>
      <c r="C29662" s="3">
        <v>3085</v>
      </c>
      <c r="E29662" t="s">
        <v>8092</v>
      </c>
      <c r="F29662" s="4" t="s">
        <v>7883</v>
      </c>
      <c r="G29662" s="5">
        <v>2058</v>
      </c>
      <c r="H29662" s="6">
        <v>5.3935900000000002E-2</v>
      </c>
      <c r="I29662" s="7">
        <v>38.75</v>
      </c>
      <c r="J29662" s="2">
        <v>59.666699999999999</v>
      </c>
      <c r="K29662">
        <v>3</v>
      </c>
    </row>
    <row r="29663" spans="1:11" x14ac:dyDescent="0.25">
      <c r="A29663">
        <v>74366</v>
      </c>
      <c r="B29663" s="2">
        <v>2.6921300000000001</v>
      </c>
      <c r="C29663" s="3">
        <v>1371</v>
      </c>
      <c r="E29663" t="s">
        <v>13634</v>
      </c>
      <c r="F29663" s="4" t="s">
        <v>13462</v>
      </c>
      <c r="G29663" s="5">
        <v>1026</v>
      </c>
      <c r="H29663" s="6">
        <v>7.1150099999999994E-2</v>
      </c>
      <c r="I29663" s="7">
        <v>35.764000000000003</v>
      </c>
    </row>
    <row r="29664" spans="1:11" x14ac:dyDescent="0.25">
      <c r="A29664">
        <v>40211</v>
      </c>
      <c r="B29664" s="2">
        <v>2.6884160000000001</v>
      </c>
      <c r="C29664" s="3">
        <v>23621</v>
      </c>
      <c r="D29664" s="4">
        <v>31140</v>
      </c>
      <c r="E29664" t="s">
        <v>6443</v>
      </c>
      <c r="F29664" s="4" t="s">
        <v>7883</v>
      </c>
      <c r="G29664" s="5">
        <v>14489</v>
      </c>
      <c r="H29664" s="6">
        <v>0.1017324</v>
      </c>
      <c r="I29664" s="7">
        <v>30.478999999999999</v>
      </c>
      <c r="J29664" s="2">
        <v>56</v>
      </c>
      <c r="K29664">
        <v>2</v>
      </c>
    </row>
    <row r="29665" spans="1:12" x14ac:dyDescent="0.25">
      <c r="A29665">
        <v>32424</v>
      </c>
      <c r="B29665" s="2">
        <v>2.6836169999999999</v>
      </c>
      <c r="C29665" s="3">
        <v>7544</v>
      </c>
      <c r="E29665" t="s">
        <v>6768</v>
      </c>
      <c r="F29665" s="4" t="s">
        <v>6689</v>
      </c>
      <c r="G29665" s="5">
        <v>5559</v>
      </c>
      <c r="H29665" s="6">
        <v>8.1115099999999996E-2</v>
      </c>
      <c r="I29665" s="7">
        <v>34.040999999999997</v>
      </c>
      <c r="J29665" s="2">
        <v>45</v>
      </c>
      <c r="K29665">
        <v>1</v>
      </c>
    </row>
    <row r="29666" spans="1:12" x14ac:dyDescent="0.25">
      <c r="A29666">
        <v>99720</v>
      </c>
      <c r="B29666" s="2">
        <v>2.6822650000000001</v>
      </c>
      <c r="C29666" s="3">
        <v>144</v>
      </c>
      <c r="E29666" t="s">
        <v>16710</v>
      </c>
      <c r="F29666" s="4" t="s">
        <v>16604</v>
      </c>
      <c r="G29666" s="5">
        <v>93</v>
      </c>
      <c r="H29666" s="6">
        <v>8.5106399999999999E-2</v>
      </c>
      <c r="I29666" s="7">
        <v>33.332999999999998</v>
      </c>
    </row>
    <row r="29667" spans="1:12" x14ac:dyDescent="0.25">
      <c r="A29667">
        <v>47024</v>
      </c>
      <c r="B29667" s="2">
        <v>2.681708</v>
      </c>
      <c r="C29667" s="3">
        <v>3263</v>
      </c>
      <c r="E29667" t="s">
        <v>2049</v>
      </c>
      <c r="F29667" s="4" t="s">
        <v>8800</v>
      </c>
      <c r="G29667" s="5">
        <v>2243</v>
      </c>
      <c r="H29667" s="6">
        <v>3.61123E-2</v>
      </c>
      <c r="I29667" s="7">
        <v>41.795000000000002</v>
      </c>
      <c r="J29667" s="2">
        <v>70</v>
      </c>
      <c r="K29667">
        <v>1</v>
      </c>
    </row>
    <row r="29668" spans="1:12" x14ac:dyDescent="0.25">
      <c r="A29668">
        <v>10453</v>
      </c>
      <c r="B29668" s="2">
        <v>2.6699449999999998</v>
      </c>
      <c r="C29668" s="3">
        <v>79001</v>
      </c>
      <c r="D29668" s="4">
        <v>35620</v>
      </c>
      <c r="E29668" t="s">
        <v>1791</v>
      </c>
      <c r="F29668" s="4" t="s">
        <v>1280</v>
      </c>
      <c r="G29668" s="5">
        <v>46911</v>
      </c>
      <c r="H29668" s="6">
        <v>0.1179442</v>
      </c>
      <c r="I29668" s="7">
        <v>27.638999999999999</v>
      </c>
      <c r="J29668" s="2">
        <v>38.666699999999999</v>
      </c>
      <c r="K29668">
        <v>9</v>
      </c>
    </row>
    <row r="29669" spans="1:12" x14ac:dyDescent="0.25">
      <c r="A29669">
        <v>29728</v>
      </c>
      <c r="B29669" s="2">
        <v>2.6570849999999999</v>
      </c>
      <c r="C29669" s="3">
        <v>10149</v>
      </c>
      <c r="E29669" t="s">
        <v>6324</v>
      </c>
      <c r="F29669" s="4" t="s">
        <v>6130</v>
      </c>
      <c r="G29669" s="5">
        <v>6826</v>
      </c>
      <c r="H29669" s="6">
        <v>6.9879899999999995E-2</v>
      </c>
      <c r="I29669" s="7">
        <v>35.938000000000002</v>
      </c>
    </row>
    <row r="29670" spans="1:12" x14ac:dyDescent="0.25">
      <c r="A29670">
        <v>46222</v>
      </c>
      <c r="B29670" s="2">
        <v>2.6504509999999999</v>
      </c>
      <c r="C29670" s="3">
        <v>33891</v>
      </c>
      <c r="D29670" s="4">
        <v>26900</v>
      </c>
      <c r="E29670" t="s">
        <v>8839</v>
      </c>
      <c r="F29670" s="4" t="s">
        <v>8800</v>
      </c>
      <c r="G29670" s="5">
        <v>20885</v>
      </c>
      <c r="H29670" s="6">
        <v>9.5187900000000006E-2</v>
      </c>
      <c r="I29670" s="7">
        <v>31.564</v>
      </c>
      <c r="J29670" s="2">
        <v>53.923099999999998</v>
      </c>
      <c r="K29670">
        <v>13</v>
      </c>
      <c r="L29670" s="2">
        <v>98.4</v>
      </c>
    </row>
    <row r="29671" spans="1:12" x14ac:dyDescent="0.25">
      <c r="A29671">
        <v>23523</v>
      </c>
      <c r="B29671" s="2">
        <v>2.64432</v>
      </c>
      <c r="C29671" s="3">
        <v>8173</v>
      </c>
      <c r="D29671" s="4">
        <v>47260</v>
      </c>
      <c r="E29671" t="s">
        <v>301</v>
      </c>
      <c r="F29671" s="4" t="s">
        <v>4335</v>
      </c>
      <c r="G29671" s="5">
        <v>4732</v>
      </c>
      <c r="H29671" s="6">
        <v>7.37376E-2</v>
      </c>
      <c r="I29671" s="7">
        <v>35.270000000000003</v>
      </c>
      <c r="J29671" s="2">
        <v>43.5</v>
      </c>
      <c r="K29671">
        <v>2</v>
      </c>
    </row>
    <row r="29672" spans="1:12" x14ac:dyDescent="0.25">
      <c r="A29672">
        <v>31071</v>
      </c>
      <c r="B29672" s="2">
        <v>2.6429819999999999</v>
      </c>
      <c r="C29672" s="3">
        <v>1307</v>
      </c>
      <c r="E29672" t="s">
        <v>6580</v>
      </c>
      <c r="F29672" s="4" t="s">
        <v>6363</v>
      </c>
      <c r="G29672" s="5">
        <v>861</v>
      </c>
      <c r="H29672" s="6">
        <v>7.0847900000000005E-2</v>
      </c>
      <c r="I29672" s="7">
        <v>35.768999999999998</v>
      </c>
    </row>
    <row r="29673" spans="1:12" x14ac:dyDescent="0.25">
      <c r="A29673">
        <v>71847</v>
      </c>
      <c r="B29673" s="2">
        <v>2.642674</v>
      </c>
      <c r="C29673" s="3">
        <v>572</v>
      </c>
      <c r="E29673" t="s">
        <v>13218</v>
      </c>
      <c r="F29673" s="4" t="s">
        <v>13183</v>
      </c>
      <c r="G29673" s="5">
        <v>430</v>
      </c>
      <c r="H29673" s="6">
        <v>8.1395400000000007E-2</v>
      </c>
      <c r="I29673" s="7">
        <v>33.929000000000002</v>
      </c>
    </row>
    <row r="29674" spans="1:12" x14ac:dyDescent="0.25">
      <c r="A29674">
        <v>79851</v>
      </c>
      <c r="B29674" s="2">
        <v>2.6424300000000001</v>
      </c>
      <c r="C29674" s="3">
        <v>830</v>
      </c>
      <c r="D29674" s="4">
        <v>21340</v>
      </c>
      <c r="E29674" t="s">
        <v>14472</v>
      </c>
      <c r="F29674" s="4" t="s">
        <v>13752</v>
      </c>
      <c r="G29674" s="5">
        <v>591</v>
      </c>
      <c r="H29674" s="6">
        <v>6.4297800000000002E-2</v>
      </c>
      <c r="I29674" s="7">
        <v>36.875</v>
      </c>
    </row>
    <row r="29675" spans="1:12" x14ac:dyDescent="0.25">
      <c r="A29675">
        <v>27823</v>
      </c>
      <c r="B29675" s="2">
        <v>2.6411159999999998</v>
      </c>
      <c r="C29675" s="3">
        <v>7135</v>
      </c>
      <c r="D29675" s="4">
        <v>40260</v>
      </c>
      <c r="E29675" t="s">
        <v>632</v>
      </c>
      <c r="F29675" s="4" t="s">
        <v>5642</v>
      </c>
      <c r="G29675" s="5">
        <v>4895</v>
      </c>
      <c r="H29675" s="6">
        <v>6.9648699999999994E-2</v>
      </c>
      <c r="I29675" s="7">
        <v>35.945999999999998</v>
      </c>
    </row>
    <row r="29676" spans="1:12" x14ac:dyDescent="0.25">
      <c r="A29676">
        <v>62817</v>
      </c>
      <c r="B29676" s="2">
        <v>2.63984</v>
      </c>
      <c r="C29676" s="3">
        <v>685</v>
      </c>
      <c r="E29676" t="s">
        <v>12015</v>
      </c>
      <c r="F29676" s="4" t="s">
        <v>11490</v>
      </c>
      <c r="G29676" s="5">
        <v>425</v>
      </c>
      <c r="H29676" s="6">
        <v>8.2352900000000007E-2</v>
      </c>
      <c r="I29676" s="7">
        <v>33.75</v>
      </c>
    </row>
    <row r="29677" spans="1:12" x14ac:dyDescent="0.25">
      <c r="A29677">
        <v>72935</v>
      </c>
      <c r="B29677" s="2">
        <v>2.6396470000000001</v>
      </c>
      <c r="C29677" s="3">
        <v>485</v>
      </c>
      <c r="D29677" s="4">
        <v>22900</v>
      </c>
      <c r="E29677" t="s">
        <v>7563</v>
      </c>
      <c r="F29677" s="4" t="s">
        <v>13183</v>
      </c>
      <c r="G29677" s="5">
        <v>382</v>
      </c>
      <c r="H29677" s="6">
        <v>6.7885100000000004E-2</v>
      </c>
      <c r="I29677" s="7">
        <v>36.25</v>
      </c>
    </row>
    <row r="29678" spans="1:12" x14ac:dyDescent="0.25">
      <c r="A29678">
        <v>50133</v>
      </c>
      <c r="B29678" s="2">
        <v>2.6394769999999999</v>
      </c>
      <c r="C29678" s="3">
        <v>514</v>
      </c>
      <c r="E29678" t="s">
        <v>9627</v>
      </c>
      <c r="F29678" s="4" t="s">
        <v>9593</v>
      </c>
      <c r="G29678" s="5">
        <v>333</v>
      </c>
      <c r="H29678" s="6">
        <v>5.1051100000000002E-2</v>
      </c>
      <c r="I29678" s="7">
        <v>39.134999999999998</v>
      </c>
    </row>
    <row r="29679" spans="1:12" x14ac:dyDescent="0.25">
      <c r="A29679">
        <v>86556</v>
      </c>
      <c r="B29679" s="2">
        <v>2.6391819999999999</v>
      </c>
      <c r="C29679" s="3">
        <v>1901</v>
      </c>
      <c r="E29679" t="s">
        <v>15122</v>
      </c>
      <c r="F29679" s="4" t="s">
        <v>14962</v>
      </c>
      <c r="G29679" s="5">
        <v>902</v>
      </c>
      <c r="H29679" s="6">
        <v>9.7452899999999995E-2</v>
      </c>
      <c r="I29679" s="7">
        <v>31.111000000000001</v>
      </c>
    </row>
    <row r="29680" spans="1:12" x14ac:dyDescent="0.25">
      <c r="A29680">
        <v>44661</v>
      </c>
      <c r="B29680" s="2">
        <v>2.6389330000000002</v>
      </c>
      <c r="C29680" s="3">
        <v>216</v>
      </c>
      <c r="E29680" t="s">
        <v>5777</v>
      </c>
      <c r="F29680" s="4" t="s">
        <v>8295</v>
      </c>
      <c r="G29680" s="5">
        <v>135</v>
      </c>
      <c r="H29680" s="6">
        <v>0.1111111</v>
      </c>
      <c r="I29680" s="7">
        <v>28.75</v>
      </c>
    </row>
    <row r="29681" spans="1:11" x14ac:dyDescent="0.25">
      <c r="A29681">
        <v>93516</v>
      </c>
      <c r="B29681" s="2">
        <v>2.6385649999999998</v>
      </c>
      <c r="C29681" s="3">
        <v>2270</v>
      </c>
      <c r="D29681" s="4">
        <v>12540</v>
      </c>
      <c r="E29681" t="s">
        <v>15684</v>
      </c>
      <c r="F29681" s="4" t="s">
        <v>15368</v>
      </c>
      <c r="G29681" s="5">
        <v>1401</v>
      </c>
      <c r="H29681" s="6">
        <v>9.9928600000000006E-2</v>
      </c>
      <c r="I29681" s="7">
        <v>30.681999999999999</v>
      </c>
      <c r="J29681" s="2">
        <v>61.5</v>
      </c>
      <c r="K29681">
        <v>2</v>
      </c>
    </row>
    <row r="29682" spans="1:11" x14ac:dyDescent="0.25">
      <c r="A29682">
        <v>78582</v>
      </c>
      <c r="B29682" s="2">
        <v>2.6327590000000001</v>
      </c>
      <c r="C29682" s="3">
        <v>42130</v>
      </c>
      <c r="D29682" s="4">
        <v>40100</v>
      </c>
      <c r="E29682" t="s">
        <v>14255</v>
      </c>
      <c r="F29682" s="4" t="s">
        <v>13752</v>
      </c>
      <c r="G29682" s="5">
        <v>22861</v>
      </c>
      <c r="H29682" s="6">
        <v>9.7716700000000004E-2</v>
      </c>
      <c r="I29682" s="7">
        <v>31.061</v>
      </c>
      <c r="J29682" s="2">
        <v>43</v>
      </c>
      <c r="K29682">
        <v>1</v>
      </c>
    </row>
    <row r="29683" spans="1:11" x14ac:dyDescent="0.25">
      <c r="A29683">
        <v>37391</v>
      </c>
      <c r="B29683" s="2">
        <v>2.6270159999999998</v>
      </c>
      <c r="C29683" s="3">
        <v>1414</v>
      </c>
      <c r="D29683" s="4">
        <v>17420</v>
      </c>
      <c r="E29683" t="s">
        <v>7446</v>
      </c>
      <c r="F29683" s="4" t="s">
        <v>7348</v>
      </c>
      <c r="G29683" s="5">
        <v>1139</v>
      </c>
      <c r="H29683" s="6">
        <v>6.32133E-2</v>
      </c>
      <c r="I29683" s="7">
        <v>37.014000000000003</v>
      </c>
    </row>
    <row r="29684" spans="1:11" x14ac:dyDescent="0.25">
      <c r="A29684">
        <v>43144</v>
      </c>
      <c r="B29684" s="2">
        <v>2.6266759999999998</v>
      </c>
      <c r="C29684" s="3">
        <v>398</v>
      </c>
      <c r="D29684" s="4">
        <v>18140</v>
      </c>
      <c r="E29684" t="s">
        <v>8334</v>
      </c>
      <c r="F29684" s="4" t="s">
        <v>8295</v>
      </c>
      <c r="G29684" s="5">
        <v>277</v>
      </c>
      <c r="H29684" s="6">
        <v>3.9711200000000002E-2</v>
      </c>
      <c r="I29684" s="7">
        <v>41.070999999999998</v>
      </c>
    </row>
    <row r="29685" spans="1:11" x14ac:dyDescent="0.25">
      <c r="A29685">
        <v>90304</v>
      </c>
      <c r="B29685" s="2">
        <v>2.622919</v>
      </c>
      <c r="C29685" s="3">
        <v>26936</v>
      </c>
      <c r="D29685" s="4">
        <v>31080</v>
      </c>
      <c r="E29685" t="s">
        <v>15386</v>
      </c>
      <c r="F29685" s="4" t="s">
        <v>15368</v>
      </c>
      <c r="G29685" s="5">
        <v>15418</v>
      </c>
      <c r="H29685" s="6">
        <v>6.4210699999999996E-2</v>
      </c>
      <c r="I29685" s="7">
        <v>36.832000000000001</v>
      </c>
      <c r="J29685" s="2">
        <v>50.5</v>
      </c>
      <c r="K29685">
        <v>4</v>
      </c>
    </row>
    <row r="29686" spans="1:11" x14ac:dyDescent="0.25">
      <c r="A29686">
        <v>56593</v>
      </c>
      <c r="B29686" s="2">
        <v>2.6192259999999998</v>
      </c>
      <c r="C29686" s="3">
        <v>37</v>
      </c>
      <c r="E29686" t="s">
        <v>10806</v>
      </c>
      <c r="F29686" s="4" t="s">
        <v>10428</v>
      </c>
      <c r="G29686" s="5">
        <v>8</v>
      </c>
      <c r="H29686" s="6">
        <v>0</v>
      </c>
      <c r="I29686" s="7">
        <v>47.917000000000002</v>
      </c>
    </row>
    <row r="29687" spans="1:11" x14ac:dyDescent="0.25">
      <c r="A29687">
        <v>35098</v>
      </c>
      <c r="B29687" s="2">
        <v>2.618973</v>
      </c>
      <c r="C29687" s="3">
        <v>1547</v>
      </c>
      <c r="D29687" s="4">
        <v>18980</v>
      </c>
      <c r="E29687" t="s">
        <v>5372</v>
      </c>
      <c r="F29687" s="4" t="s">
        <v>7027</v>
      </c>
      <c r="G29687" s="5">
        <v>1054</v>
      </c>
      <c r="H29687" s="6">
        <v>5.1233399999999998E-2</v>
      </c>
      <c r="I29687" s="7">
        <v>39.063000000000002</v>
      </c>
    </row>
    <row r="29688" spans="1:11" x14ac:dyDescent="0.25">
      <c r="A29688">
        <v>38541</v>
      </c>
      <c r="B29688" s="2">
        <v>2.6184720000000001</v>
      </c>
      <c r="C29688" s="3">
        <v>1388</v>
      </c>
      <c r="D29688" s="4">
        <v>18260</v>
      </c>
      <c r="E29688" t="s">
        <v>7609</v>
      </c>
      <c r="F29688" s="4" t="s">
        <v>7348</v>
      </c>
      <c r="G29688" s="5">
        <v>1039</v>
      </c>
      <c r="H29688" s="6">
        <v>6.25E-2</v>
      </c>
      <c r="I29688" s="7">
        <v>37.110999999999997</v>
      </c>
    </row>
    <row r="29689" spans="1:11" x14ac:dyDescent="0.25">
      <c r="A29689">
        <v>36442</v>
      </c>
      <c r="B29689" s="2">
        <v>2.6175820000000001</v>
      </c>
      <c r="C29689" s="3">
        <v>3642</v>
      </c>
      <c r="E29689" t="s">
        <v>7251</v>
      </c>
      <c r="F29689" s="4" t="s">
        <v>7027</v>
      </c>
      <c r="G29689" s="5">
        <v>2677</v>
      </c>
      <c r="H29689" s="6">
        <v>7.6176199999999999E-2</v>
      </c>
      <c r="I29689" s="7">
        <v>34.744999999999997</v>
      </c>
    </row>
    <row r="29690" spans="1:11" x14ac:dyDescent="0.25">
      <c r="A29690">
        <v>29714</v>
      </c>
      <c r="B29690" s="2">
        <v>2.6164719999999999</v>
      </c>
      <c r="C29690" s="3">
        <v>2859</v>
      </c>
      <c r="D29690" s="4">
        <v>16740</v>
      </c>
      <c r="E29690" t="s">
        <v>6320</v>
      </c>
      <c r="F29690" s="4" t="s">
        <v>6130</v>
      </c>
      <c r="G29690" s="5">
        <v>1962</v>
      </c>
      <c r="H29690" s="6">
        <v>7.3394500000000001E-2</v>
      </c>
      <c r="I29690" s="7">
        <v>35.220999999999997</v>
      </c>
      <c r="J29690" s="2">
        <v>28</v>
      </c>
      <c r="K29690">
        <v>1</v>
      </c>
    </row>
    <row r="29691" spans="1:11" x14ac:dyDescent="0.25">
      <c r="A29691">
        <v>24635</v>
      </c>
      <c r="B29691" s="2">
        <v>2.6157659999999998</v>
      </c>
      <c r="C29691" s="3">
        <v>1184</v>
      </c>
      <c r="D29691" s="4">
        <v>14140</v>
      </c>
      <c r="E29691" t="s">
        <v>5136</v>
      </c>
      <c r="F29691" s="4" t="s">
        <v>4335</v>
      </c>
      <c r="G29691" s="5">
        <v>986</v>
      </c>
      <c r="H29691" s="6">
        <v>3.85005E-2</v>
      </c>
      <c r="I29691" s="7">
        <v>41.25</v>
      </c>
    </row>
    <row r="29692" spans="1:11" x14ac:dyDescent="0.25">
      <c r="A29692">
        <v>37892</v>
      </c>
      <c r="B29692" s="2">
        <v>2.6151840000000002</v>
      </c>
      <c r="C29692" s="3">
        <v>2147</v>
      </c>
      <c r="E29692" t="s">
        <v>3905</v>
      </c>
      <c r="F29692" s="4" t="s">
        <v>7348</v>
      </c>
      <c r="G29692" s="5">
        <v>1435</v>
      </c>
      <c r="H29692" s="6">
        <v>9.61003E-2</v>
      </c>
      <c r="I29692" s="7">
        <v>31.295000000000002</v>
      </c>
    </row>
    <row r="29693" spans="1:11" x14ac:dyDescent="0.25">
      <c r="A29693">
        <v>25040</v>
      </c>
      <c r="B29693" s="2">
        <v>2.6147459999999998</v>
      </c>
      <c r="C29693" s="3">
        <v>605</v>
      </c>
      <c r="D29693" s="4">
        <v>13220</v>
      </c>
      <c r="E29693" t="s">
        <v>5239</v>
      </c>
      <c r="F29693" s="4" t="s">
        <v>5144</v>
      </c>
      <c r="G29693" s="5">
        <v>391</v>
      </c>
      <c r="H29693" s="6">
        <v>1.7857100000000001E-2</v>
      </c>
      <c r="I29693" s="7">
        <v>44.808</v>
      </c>
    </row>
    <row r="29694" spans="1:11" x14ac:dyDescent="0.25">
      <c r="A29694">
        <v>25141</v>
      </c>
      <c r="B29694" s="2">
        <v>2.6146219999999998</v>
      </c>
      <c r="C29694" s="3">
        <v>210</v>
      </c>
      <c r="D29694" s="4">
        <v>16620</v>
      </c>
      <c r="E29694" t="s">
        <v>5280</v>
      </c>
      <c r="F29694" s="4" t="s">
        <v>5144</v>
      </c>
      <c r="G29694" s="5">
        <v>125</v>
      </c>
      <c r="H29694" s="6">
        <v>0.112</v>
      </c>
      <c r="I29694" s="7">
        <v>28.5</v>
      </c>
    </row>
    <row r="29695" spans="1:11" x14ac:dyDescent="0.25">
      <c r="A29695">
        <v>89834</v>
      </c>
      <c r="B29695" s="2">
        <v>2.614557</v>
      </c>
      <c r="C29695" s="3">
        <v>148</v>
      </c>
      <c r="D29695" s="4">
        <v>21220</v>
      </c>
      <c r="E29695" t="s">
        <v>3941</v>
      </c>
      <c r="F29695" s="4" t="s">
        <v>15318</v>
      </c>
      <c r="G29695" s="5">
        <v>143</v>
      </c>
      <c r="H29695" s="6">
        <v>5.5555599999999997E-2</v>
      </c>
      <c r="I29695" s="7">
        <v>38.25</v>
      </c>
    </row>
    <row r="29696" spans="1:11" x14ac:dyDescent="0.25">
      <c r="A29696">
        <v>77012</v>
      </c>
      <c r="B29696" s="2">
        <v>2.6114250000000001</v>
      </c>
      <c r="C29696" s="3">
        <v>20990</v>
      </c>
      <c r="D29696" s="4">
        <v>26420</v>
      </c>
      <c r="E29696" t="s">
        <v>3103</v>
      </c>
      <c r="F29696" s="4" t="s">
        <v>13752</v>
      </c>
      <c r="G29696" s="5">
        <v>12947</v>
      </c>
      <c r="H29696" s="6">
        <v>6.0241000000000003E-2</v>
      </c>
      <c r="I29696" s="7">
        <v>37.423000000000002</v>
      </c>
      <c r="J29696" s="2">
        <v>69.666700000000006</v>
      </c>
      <c r="K29696">
        <v>3</v>
      </c>
    </row>
    <row r="29697" spans="1:11" x14ac:dyDescent="0.25">
      <c r="A29697">
        <v>79915</v>
      </c>
      <c r="B29697" s="2">
        <v>2.602468</v>
      </c>
      <c r="C29697" s="3">
        <v>38018</v>
      </c>
      <c r="D29697" s="4">
        <v>21340</v>
      </c>
      <c r="E29697" t="s">
        <v>11792</v>
      </c>
      <c r="F29697" s="4" t="s">
        <v>13752</v>
      </c>
      <c r="G29697" s="5">
        <v>24478</v>
      </c>
      <c r="H29697" s="6">
        <v>9.6821599999999994E-2</v>
      </c>
      <c r="I29697" s="7">
        <v>31.09</v>
      </c>
      <c r="J29697" s="2">
        <v>48</v>
      </c>
      <c r="K29697">
        <v>4</v>
      </c>
    </row>
    <row r="29698" spans="1:11" x14ac:dyDescent="0.25">
      <c r="A29698">
        <v>63381</v>
      </c>
      <c r="B29698" s="2">
        <v>2.5965250000000002</v>
      </c>
      <c r="C29698" s="3">
        <v>444</v>
      </c>
      <c r="D29698" s="4">
        <v>41180</v>
      </c>
      <c r="E29698" t="s">
        <v>2539</v>
      </c>
      <c r="F29698" s="4" t="s">
        <v>12102</v>
      </c>
      <c r="G29698" s="5">
        <v>344</v>
      </c>
      <c r="H29698" s="6">
        <v>5.7971000000000003E-3</v>
      </c>
      <c r="I29698" s="7">
        <v>46.817999999999998</v>
      </c>
    </row>
    <row r="29699" spans="1:11" x14ac:dyDescent="0.25">
      <c r="A29699">
        <v>57772</v>
      </c>
      <c r="B29699" s="2">
        <v>2.5961400000000001</v>
      </c>
      <c r="C29699" s="3">
        <v>2220</v>
      </c>
      <c r="E29699" t="s">
        <v>11057</v>
      </c>
      <c r="F29699" s="4" t="s">
        <v>10877</v>
      </c>
      <c r="G29699" s="5">
        <v>1264</v>
      </c>
      <c r="H29699" s="6">
        <v>0.12341770000000001</v>
      </c>
      <c r="I29699" s="7">
        <v>26.477</v>
      </c>
    </row>
    <row r="29700" spans="1:11" x14ac:dyDescent="0.25">
      <c r="A29700">
        <v>27508</v>
      </c>
      <c r="B29700" s="2">
        <v>2.5954959999999998</v>
      </c>
      <c r="C29700" s="3">
        <v>1802</v>
      </c>
      <c r="D29700" s="4">
        <v>39580</v>
      </c>
      <c r="E29700" t="s">
        <v>5715</v>
      </c>
      <c r="F29700" s="4" t="s">
        <v>5642</v>
      </c>
      <c r="G29700" s="5">
        <v>1430</v>
      </c>
      <c r="H29700" s="6">
        <v>6.5688300000000005E-2</v>
      </c>
      <c r="I29700" s="7">
        <v>36.451999999999998</v>
      </c>
    </row>
    <row r="29701" spans="1:11" x14ac:dyDescent="0.25">
      <c r="A29701">
        <v>95351</v>
      </c>
      <c r="B29701" s="2">
        <v>2.5885919999999998</v>
      </c>
      <c r="C29701" s="3">
        <v>48437</v>
      </c>
      <c r="D29701" s="4">
        <v>33700</v>
      </c>
      <c r="E29701" t="s">
        <v>11999</v>
      </c>
      <c r="F29701" s="4" t="s">
        <v>15368</v>
      </c>
      <c r="G29701" s="5">
        <v>27423</v>
      </c>
      <c r="H29701" s="6">
        <v>6.9282399999999994E-2</v>
      </c>
      <c r="I29701" s="7">
        <v>35.825000000000003</v>
      </c>
      <c r="J29701" s="2">
        <v>47</v>
      </c>
      <c r="K29701">
        <v>3</v>
      </c>
    </row>
    <row r="29702" spans="1:11" x14ac:dyDescent="0.25">
      <c r="A29702">
        <v>31090</v>
      </c>
      <c r="B29702" s="2">
        <v>2.5819200000000002</v>
      </c>
      <c r="C29702" s="3">
        <v>580</v>
      </c>
      <c r="E29702" t="s">
        <v>6590</v>
      </c>
      <c r="F29702" s="4" t="s">
        <v>6363</v>
      </c>
      <c r="G29702" s="5">
        <v>462</v>
      </c>
      <c r="H29702" s="6">
        <v>4.7619000000000002E-2</v>
      </c>
      <c r="I29702" s="7">
        <v>39.563000000000002</v>
      </c>
    </row>
    <row r="29703" spans="1:11" x14ac:dyDescent="0.25">
      <c r="A29703">
        <v>48340</v>
      </c>
      <c r="B29703" s="2">
        <v>2.5783740000000002</v>
      </c>
      <c r="C29703" s="3">
        <v>25371</v>
      </c>
      <c r="D29703" s="4">
        <v>19820</v>
      </c>
      <c r="E29703" t="s">
        <v>9170</v>
      </c>
      <c r="F29703" s="4" t="s">
        <v>9106</v>
      </c>
      <c r="G29703" s="5">
        <v>14355</v>
      </c>
      <c r="H29703" s="6">
        <v>8.8952400000000001E-2</v>
      </c>
      <c r="I29703" s="7">
        <v>32.405000000000001</v>
      </c>
      <c r="J29703" s="2">
        <v>50.5</v>
      </c>
      <c r="K29703">
        <v>2</v>
      </c>
    </row>
    <row r="29704" spans="1:11" x14ac:dyDescent="0.25">
      <c r="A29704">
        <v>29547</v>
      </c>
      <c r="B29704" s="2">
        <v>2.574576</v>
      </c>
      <c r="C29704" s="3">
        <v>2078</v>
      </c>
      <c r="E29704" t="s">
        <v>6263</v>
      </c>
      <c r="F29704" s="4" t="s">
        <v>6130</v>
      </c>
      <c r="G29704" s="5">
        <v>1508</v>
      </c>
      <c r="H29704" s="6">
        <v>6.9582500000000005E-2</v>
      </c>
      <c r="I29704" s="7">
        <v>35.75</v>
      </c>
    </row>
    <row r="29705" spans="1:11" x14ac:dyDescent="0.25">
      <c r="A29705">
        <v>97721</v>
      </c>
      <c r="B29705" s="2">
        <v>2.5741499999999999</v>
      </c>
      <c r="C29705" s="3">
        <v>395</v>
      </c>
      <c r="E29705" t="s">
        <v>187</v>
      </c>
      <c r="F29705" s="4" t="s">
        <v>16170</v>
      </c>
      <c r="G29705" s="5">
        <v>272</v>
      </c>
      <c r="H29705" s="6">
        <v>9.5588199999999998E-2</v>
      </c>
      <c r="I29705" s="7">
        <v>31.25</v>
      </c>
    </row>
    <row r="29706" spans="1:11" x14ac:dyDescent="0.25">
      <c r="A29706">
        <v>38543</v>
      </c>
      <c r="B29706" s="2">
        <v>2.5739969999999999</v>
      </c>
      <c r="C29706" s="3">
        <v>497</v>
      </c>
      <c r="D29706" s="4">
        <v>18260</v>
      </c>
      <c r="E29706" t="s">
        <v>1456</v>
      </c>
      <c r="F29706" s="4" t="s">
        <v>7348</v>
      </c>
      <c r="G29706" s="5">
        <v>368</v>
      </c>
      <c r="H29706" s="6">
        <v>0.1032609</v>
      </c>
      <c r="I29706" s="7">
        <v>29.911000000000001</v>
      </c>
    </row>
    <row r="29707" spans="1:11" x14ac:dyDescent="0.25">
      <c r="A29707">
        <v>71237</v>
      </c>
      <c r="B29707" s="2">
        <v>2.5736020000000002</v>
      </c>
      <c r="C29707" s="3">
        <v>2091</v>
      </c>
      <c r="E29707" t="s">
        <v>13123</v>
      </c>
      <c r="F29707" s="4" t="s">
        <v>12927</v>
      </c>
      <c r="G29707" s="5">
        <v>1281</v>
      </c>
      <c r="H29707" s="6">
        <v>8.7363499999999997E-2</v>
      </c>
      <c r="I29707" s="7">
        <v>32.655999999999999</v>
      </c>
    </row>
    <row r="29708" spans="1:11" x14ac:dyDescent="0.25">
      <c r="A29708">
        <v>78567</v>
      </c>
      <c r="B29708" s="2">
        <v>2.57321</v>
      </c>
      <c r="C29708" s="3">
        <v>561</v>
      </c>
      <c r="D29708" s="4">
        <v>15180</v>
      </c>
      <c r="E29708" t="s">
        <v>14247</v>
      </c>
      <c r="F29708" s="4" t="s">
        <v>13752</v>
      </c>
      <c r="G29708" s="5">
        <v>358</v>
      </c>
      <c r="H29708" s="6">
        <v>4.1899400000000003E-2</v>
      </c>
      <c r="I29708" s="7">
        <v>40.5</v>
      </c>
      <c r="J29708" s="2">
        <v>9</v>
      </c>
      <c r="K29708">
        <v>1</v>
      </c>
    </row>
    <row r="29709" spans="1:11" x14ac:dyDescent="0.25">
      <c r="A29709">
        <v>48770</v>
      </c>
      <c r="B29709" s="2">
        <v>2.5727669999999998</v>
      </c>
      <c r="C29709" s="3">
        <v>2118</v>
      </c>
      <c r="E29709" t="s">
        <v>9267</v>
      </c>
      <c r="F29709" s="4" t="s">
        <v>9106</v>
      </c>
      <c r="G29709" s="5">
        <v>1491</v>
      </c>
      <c r="H29709" s="6">
        <v>4.95979E-2</v>
      </c>
      <c r="I29709" s="7">
        <v>39.167000000000002</v>
      </c>
    </row>
    <row r="29710" spans="1:11" x14ac:dyDescent="0.25">
      <c r="A29710">
        <v>64723</v>
      </c>
      <c r="B29710" s="2">
        <v>2.5723189999999998</v>
      </c>
      <c r="C29710" s="3">
        <v>547</v>
      </c>
      <c r="D29710" s="4">
        <v>28140</v>
      </c>
      <c r="E29710" t="s">
        <v>2076</v>
      </c>
      <c r="F29710" s="4" t="s">
        <v>12102</v>
      </c>
      <c r="G29710" s="5">
        <v>381</v>
      </c>
      <c r="H29710" s="6">
        <v>3.1496099999999999E-2</v>
      </c>
      <c r="I29710" s="7">
        <v>42.292000000000002</v>
      </c>
    </row>
    <row r="29711" spans="1:11" x14ac:dyDescent="0.25">
      <c r="A29711">
        <v>63745</v>
      </c>
      <c r="B29711" s="2">
        <v>2.5722230000000001</v>
      </c>
      <c r="C29711" s="3">
        <v>37</v>
      </c>
      <c r="D29711" s="4">
        <v>16020</v>
      </c>
      <c r="E29711" t="s">
        <v>12191</v>
      </c>
      <c r="F29711" s="4" t="s">
        <v>12102</v>
      </c>
      <c r="G29711" s="5">
        <v>24</v>
      </c>
      <c r="H29711" s="6">
        <v>8.3333299999999999E-2</v>
      </c>
      <c r="I29711" s="7">
        <v>33.332999999999998</v>
      </c>
    </row>
    <row r="29712" spans="1:11" x14ac:dyDescent="0.25">
      <c r="A29712">
        <v>25570</v>
      </c>
      <c r="B29712" s="2">
        <v>2.5711390000000001</v>
      </c>
      <c r="C29712" s="3">
        <v>6586</v>
      </c>
      <c r="D29712" s="4">
        <v>26580</v>
      </c>
      <c r="E29712" t="s">
        <v>794</v>
      </c>
      <c r="F29712" s="4" t="s">
        <v>5144</v>
      </c>
      <c r="G29712" s="5">
        <v>4507</v>
      </c>
      <c r="H29712" s="6">
        <v>6.8322999999999995E-2</v>
      </c>
      <c r="I29712" s="7">
        <v>35.921999999999997</v>
      </c>
      <c r="J29712" s="2">
        <v>56.5</v>
      </c>
      <c r="K29712">
        <v>2</v>
      </c>
    </row>
    <row r="29713" spans="1:11" x14ac:dyDescent="0.25">
      <c r="A29713">
        <v>66782</v>
      </c>
      <c r="B29713" s="2">
        <v>2.5700270000000001</v>
      </c>
      <c r="C29713" s="3">
        <v>215</v>
      </c>
      <c r="E29713" t="s">
        <v>12563</v>
      </c>
      <c r="F29713" s="4" t="s">
        <v>12494</v>
      </c>
      <c r="G29713" s="5">
        <v>143</v>
      </c>
      <c r="H29713" s="6">
        <v>5.5555599999999997E-2</v>
      </c>
      <c r="I29713" s="7">
        <v>38.125</v>
      </c>
    </row>
    <row r="29714" spans="1:11" x14ac:dyDescent="0.25">
      <c r="A29714">
        <v>26808</v>
      </c>
      <c r="B29714" s="2">
        <v>2.569861</v>
      </c>
      <c r="C29714" s="3">
        <v>677</v>
      </c>
      <c r="D29714" s="4">
        <v>49020</v>
      </c>
      <c r="E29714" t="s">
        <v>5627</v>
      </c>
      <c r="F29714" s="4" t="s">
        <v>5144</v>
      </c>
      <c r="G29714" s="5">
        <v>547</v>
      </c>
      <c r="H29714" s="6">
        <v>9.3065700000000001E-2</v>
      </c>
      <c r="I29714" s="7">
        <v>31.640999999999998</v>
      </c>
    </row>
    <row r="29715" spans="1:11" x14ac:dyDescent="0.25">
      <c r="A29715">
        <v>39082</v>
      </c>
      <c r="B29715" s="2">
        <v>2.5695260000000002</v>
      </c>
      <c r="C29715" s="3">
        <v>1526</v>
      </c>
      <c r="D29715" s="4">
        <v>27140</v>
      </c>
      <c r="E29715" t="s">
        <v>482</v>
      </c>
      <c r="F29715" s="4" t="s">
        <v>7633</v>
      </c>
      <c r="G29715" s="5">
        <v>847</v>
      </c>
      <c r="H29715" s="6">
        <v>6.9575499999999998E-2</v>
      </c>
      <c r="I29715" s="7">
        <v>35.692</v>
      </c>
    </row>
    <row r="29716" spans="1:11" x14ac:dyDescent="0.25">
      <c r="A29716">
        <v>30297</v>
      </c>
      <c r="B29716" s="2">
        <v>2.565477</v>
      </c>
      <c r="C29716" s="3">
        <v>27837</v>
      </c>
      <c r="D29716" s="4">
        <v>12060</v>
      </c>
      <c r="E29716" t="s">
        <v>6432</v>
      </c>
      <c r="F29716" s="4" t="s">
        <v>6363</v>
      </c>
      <c r="G29716" s="5">
        <v>16069</v>
      </c>
      <c r="H29716" s="6">
        <v>7.9713800000000001E-2</v>
      </c>
      <c r="I29716" s="7">
        <v>33.94</v>
      </c>
    </row>
    <row r="29717" spans="1:11" x14ac:dyDescent="0.25">
      <c r="A29717">
        <v>45160</v>
      </c>
      <c r="B29717" s="2">
        <v>2.5615019999999999</v>
      </c>
      <c r="C29717" s="3">
        <v>839</v>
      </c>
      <c r="D29717" s="4">
        <v>17140</v>
      </c>
      <c r="E29717" t="s">
        <v>8656</v>
      </c>
      <c r="F29717" s="4" t="s">
        <v>8295</v>
      </c>
      <c r="G29717" s="5">
        <v>544</v>
      </c>
      <c r="H29717" s="6">
        <v>0.10661760000000001</v>
      </c>
      <c r="I29717" s="7">
        <v>29.286000000000001</v>
      </c>
    </row>
    <row r="29718" spans="1:11" x14ac:dyDescent="0.25">
      <c r="A29718">
        <v>86030</v>
      </c>
      <c r="B29718" s="2">
        <v>2.5611220000000001</v>
      </c>
      <c r="C29718" s="3">
        <v>1830</v>
      </c>
      <c r="D29718" s="4">
        <v>43320</v>
      </c>
      <c r="E29718" t="s">
        <v>15073</v>
      </c>
      <c r="F29718" s="4" t="s">
        <v>14962</v>
      </c>
      <c r="G29718" s="5">
        <v>1044</v>
      </c>
      <c r="H29718" s="6">
        <v>6.6028699999999996E-2</v>
      </c>
      <c r="I29718" s="7">
        <v>36.298000000000002</v>
      </c>
    </row>
    <row r="29719" spans="1:11" x14ac:dyDescent="0.25">
      <c r="A29719">
        <v>87515</v>
      </c>
      <c r="B29719" s="2">
        <v>2.560813</v>
      </c>
      <c r="C29719" s="3">
        <v>250</v>
      </c>
      <c r="D29719" s="4">
        <v>21580</v>
      </c>
      <c r="E29719" t="s">
        <v>15197</v>
      </c>
      <c r="F29719" s="4" t="s">
        <v>15124</v>
      </c>
      <c r="G29719" s="5">
        <v>240</v>
      </c>
      <c r="H29719" s="6">
        <v>3.73444E-2</v>
      </c>
      <c r="I29719" s="7">
        <v>41.25</v>
      </c>
      <c r="J29719" s="2">
        <v>27</v>
      </c>
      <c r="K29719">
        <v>1</v>
      </c>
    </row>
    <row r="29720" spans="1:11" x14ac:dyDescent="0.25">
      <c r="A29720">
        <v>92285</v>
      </c>
      <c r="B29720" s="2">
        <v>2.560263</v>
      </c>
      <c r="C29720" s="3">
        <v>2730</v>
      </c>
      <c r="D29720" s="4">
        <v>40140</v>
      </c>
      <c r="E29720" t="s">
        <v>15525</v>
      </c>
      <c r="F29720" s="4" t="s">
        <v>15368</v>
      </c>
      <c r="G29720" s="5">
        <v>2062</v>
      </c>
      <c r="H29720" s="6">
        <v>9.6023300000000006E-2</v>
      </c>
      <c r="I29720" s="7">
        <v>31.106999999999999</v>
      </c>
      <c r="J29720" s="2">
        <v>54.5</v>
      </c>
      <c r="K29720">
        <v>2</v>
      </c>
    </row>
    <row r="29721" spans="1:11" x14ac:dyDescent="0.25">
      <c r="A29721">
        <v>78586</v>
      </c>
      <c r="B29721" s="2">
        <v>2.5520640000000001</v>
      </c>
      <c r="C29721" s="3">
        <v>57458</v>
      </c>
      <c r="D29721" s="4">
        <v>15180</v>
      </c>
      <c r="E29721" t="s">
        <v>14259</v>
      </c>
      <c r="F29721" s="4" t="s">
        <v>13752</v>
      </c>
      <c r="G29721" s="5">
        <v>32194</v>
      </c>
      <c r="H29721" s="6">
        <v>8.0509399999999995E-2</v>
      </c>
      <c r="I29721" s="7">
        <v>33.78</v>
      </c>
      <c r="J29721" s="2">
        <v>29</v>
      </c>
      <c r="K29721">
        <v>4</v>
      </c>
    </row>
    <row r="29722" spans="1:11" x14ac:dyDescent="0.25">
      <c r="A29722">
        <v>67036</v>
      </c>
      <c r="B29722" s="2">
        <v>2.5443419999999999</v>
      </c>
      <c r="C29722" s="3">
        <v>79</v>
      </c>
      <c r="E29722" t="s">
        <v>655</v>
      </c>
      <c r="F29722" s="4" t="s">
        <v>12494</v>
      </c>
      <c r="G29722" s="5">
        <v>72</v>
      </c>
      <c r="H29722" s="6">
        <v>0.10958900000000001</v>
      </c>
      <c r="I29722" s="7">
        <v>28.75</v>
      </c>
    </row>
    <row r="29723" spans="1:11" x14ac:dyDescent="0.25">
      <c r="A29723">
        <v>37806</v>
      </c>
      <c r="B29723" s="2">
        <v>2.543863</v>
      </c>
      <c r="C29723" s="3">
        <v>2717</v>
      </c>
      <c r="D29723" s="4">
        <v>28940</v>
      </c>
      <c r="E29723" t="s">
        <v>4813</v>
      </c>
      <c r="F29723" s="4" t="s">
        <v>7348</v>
      </c>
      <c r="G29723" s="5">
        <v>1930</v>
      </c>
      <c r="H29723" s="6">
        <v>6.3179700000000005E-2</v>
      </c>
      <c r="I29723" s="7">
        <v>36.758000000000003</v>
      </c>
    </row>
    <row r="29724" spans="1:11" x14ac:dyDescent="0.25">
      <c r="A29724">
        <v>92236</v>
      </c>
      <c r="B29724" s="2">
        <v>2.5380189999999998</v>
      </c>
      <c r="C29724" s="3">
        <v>43036</v>
      </c>
      <c r="D29724" s="4">
        <v>40140</v>
      </c>
      <c r="E29724" t="s">
        <v>15502</v>
      </c>
      <c r="F29724" s="4" t="s">
        <v>15368</v>
      </c>
      <c r="G29724" s="5">
        <v>22490</v>
      </c>
      <c r="H29724" s="6">
        <v>4.1172E-2</v>
      </c>
      <c r="I29724" s="7">
        <v>40.548000000000002</v>
      </c>
      <c r="J29724" s="2">
        <v>65</v>
      </c>
      <c r="K29724">
        <v>2</v>
      </c>
    </row>
    <row r="29725" spans="1:11" x14ac:dyDescent="0.25">
      <c r="A29725">
        <v>88353</v>
      </c>
      <c r="B29725" s="2">
        <v>2.532572</v>
      </c>
      <c r="C29725" s="3">
        <v>509</v>
      </c>
      <c r="E29725" t="s">
        <v>11408</v>
      </c>
      <c r="F29725" s="4" t="s">
        <v>15124</v>
      </c>
      <c r="G29725" s="5">
        <v>266</v>
      </c>
      <c r="H29725" s="6">
        <v>5.2434500000000002E-2</v>
      </c>
      <c r="I29725" s="7">
        <v>38.594000000000001</v>
      </c>
    </row>
    <row r="29726" spans="1:11" x14ac:dyDescent="0.25">
      <c r="A29726">
        <v>86021</v>
      </c>
      <c r="B29726" s="2">
        <v>2.532038</v>
      </c>
      <c r="C29726" s="3">
        <v>6131</v>
      </c>
      <c r="D29726" s="4">
        <v>29420</v>
      </c>
      <c r="E29726" t="s">
        <v>14422</v>
      </c>
      <c r="F29726" s="4" t="s">
        <v>14962</v>
      </c>
      <c r="G29726" s="5">
        <v>1963</v>
      </c>
      <c r="H29726" s="6">
        <v>9.5771800000000004E-2</v>
      </c>
      <c r="I29726" s="7">
        <v>31.100999999999999</v>
      </c>
    </row>
    <row r="29727" spans="1:11" x14ac:dyDescent="0.25">
      <c r="A29727">
        <v>14819</v>
      </c>
      <c r="B29727" s="2">
        <v>2.5314380000000001</v>
      </c>
      <c r="C29727" s="3">
        <v>773</v>
      </c>
      <c r="D29727" s="4">
        <v>18500</v>
      </c>
      <c r="E29727" t="s">
        <v>2955</v>
      </c>
      <c r="F29727" s="4" t="s">
        <v>1280</v>
      </c>
      <c r="G29727" s="5">
        <v>550</v>
      </c>
      <c r="H29727" s="6">
        <v>5.4545499999999997E-2</v>
      </c>
      <c r="I29727" s="7">
        <v>38.213999999999999</v>
      </c>
    </row>
    <row r="29728" spans="1:11" x14ac:dyDescent="0.25">
      <c r="A29728">
        <v>78391</v>
      </c>
      <c r="B29728" s="2">
        <v>2.5312510000000001</v>
      </c>
      <c r="C29728" s="3">
        <v>328</v>
      </c>
      <c r="D29728" s="4">
        <v>13300</v>
      </c>
      <c r="E29728" t="s">
        <v>14229</v>
      </c>
      <c r="F29728" s="4" t="s">
        <v>13752</v>
      </c>
      <c r="G29728" s="5">
        <v>228</v>
      </c>
      <c r="H29728" s="6">
        <v>2.1929799999999999E-2</v>
      </c>
      <c r="I29728" s="7">
        <v>43.845999999999997</v>
      </c>
    </row>
    <row r="29729" spans="1:12" x14ac:dyDescent="0.25">
      <c r="A29729">
        <v>35771</v>
      </c>
      <c r="B29729" s="2">
        <v>2.5306220000000001</v>
      </c>
      <c r="C29729" s="3">
        <v>3721</v>
      </c>
      <c r="D29729" s="4">
        <v>42460</v>
      </c>
      <c r="E29729" t="s">
        <v>7148</v>
      </c>
      <c r="F29729" s="4" t="s">
        <v>7027</v>
      </c>
      <c r="G29729" s="5">
        <v>2401</v>
      </c>
      <c r="H29729" s="6">
        <v>7.6602799999999999E-2</v>
      </c>
      <c r="I29729" s="7">
        <v>34.375</v>
      </c>
    </row>
    <row r="29730" spans="1:12" x14ac:dyDescent="0.25">
      <c r="A29730">
        <v>41669</v>
      </c>
      <c r="B29730" s="2">
        <v>2.5298630000000002</v>
      </c>
      <c r="C29730" s="3">
        <v>1095</v>
      </c>
      <c r="E29730" t="s">
        <v>72</v>
      </c>
      <c r="F29730" s="4" t="s">
        <v>7883</v>
      </c>
      <c r="G29730" s="5">
        <v>767</v>
      </c>
      <c r="H29730" s="6">
        <v>4.5632300000000001E-2</v>
      </c>
      <c r="I29730" s="7">
        <v>39.722000000000001</v>
      </c>
    </row>
    <row r="29731" spans="1:12" x14ac:dyDescent="0.25">
      <c r="A29731">
        <v>37406</v>
      </c>
      <c r="B29731" s="2">
        <v>2.5275750000000001</v>
      </c>
      <c r="C29731" s="3">
        <v>14246</v>
      </c>
      <c r="D29731" s="4">
        <v>16860</v>
      </c>
      <c r="E29731" t="s">
        <v>7449</v>
      </c>
      <c r="F29731" s="4" t="s">
        <v>7348</v>
      </c>
      <c r="G29731" s="5">
        <v>8793</v>
      </c>
      <c r="H29731" s="6">
        <v>8.4726499999999996E-2</v>
      </c>
      <c r="I29731" s="7">
        <v>32.963999999999999</v>
      </c>
      <c r="J29731" s="2">
        <v>51.75</v>
      </c>
      <c r="K29731">
        <v>4</v>
      </c>
    </row>
    <row r="29732" spans="1:12" x14ac:dyDescent="0.25">
      <c r="A29732">
        <v>28453</v>
      </c>
      <c r="B29732" s="2">
        <v>2.5247850000000001</v>
      </c>
      <c r="C29732" s="3">
        <v>4684</v>
      </c>
      <c r="E29732" t="s">
        <v>1605</v>
      </c>
      <c r="F29732" s="4" t="s">
        <v>5642</v>
      </c>
      <c r="G29732" s="5">
        <v>2871</v>
      </c>
      <c r="H29732" s="6">
        <v>5.08534E-2</v>
      </c>
      <c r="I29732" s="7">
        <v>38.81</v>
      </c>
      <c r="J29732" s="2">
        <v>73</v>
      </c>
      <c r="K29732">
        <v>1</v>
      </c>
    </row>
    <row r="29733" spans="1:12" x14ac:dyDescent="0.25">
      <c r="A29733">
        <v>49442</v>
      </c>
      <c r="B29733" s="2">
        <v>2.5176820000000002</v>
      </c>
      <c r="C29733" s="3">
        <v>42821</v>
      </c>
      <c r="D29733" s="4">
        <v>34740</v>
      </c>
      <c r="E29733" t="s">
        <v>9399</v>
      </c>
      <c r="F29733" s="4" t="s">
        <v>9106</v>
      </c>
      <c r="G29733" s="5">
        <v>26809</v>
      </c>
      <c r="H29733" s="6">
        <v>7.2286500000000004E-2</v>
      </c>
      <c r="I29733" s="7">
        <v>35.097999999999999</v>
      </c>
      <c r="J29733" s="2">
        <v>53.666699999999999</v>
      </c>
      <c r="K29733">
        <v>9</v>
      </c>
    </row>
    <row r="29734" spans="1:12" x14ac:dyDescent="0.25">
      <c r="A29734">
        <v>17729</v>
      </c>
      <c r="B29734" s="2">
        <v>2.5112549999999998</v>
      </c>
      <c r="C29734" s="3">
        <v>57</v>
      </c>
      <c r="D29734" s="4">
        <v>30820</v>
      </c>
      <c r="E29734" t="s">
        <v>3837</v>
      </c>
      <c r="F29734" s="4" t="s">
        <v>3003</v>
      </c>
      <c r="G29734" s="5">
        <v>54</v>
      </c>
      <c r="H29734" s="6">
        <v>1.85185E-2</v>
      </c>
      <c r="I29734" s="7">
        <v>44.375</v>
      </c>
    </row>
    <row r="29735" spans="1:12" x14ac:dyDescent="0.25">
      <c r="A29735">
        <v>19124</v>
      </c>
      <c r="B29735" s="2">
        <v>2.5020340000000001</v>
      </c>
      <c r="C29735" s="3">
        <v>64014</v>
      </c>
      <c r="D29735" s="4">
        <v>37980</v>
      </c>
      <c r="E29735" t="s">
        <v>2682</v>
      </c>
      <c r="F29735" s="4" t="s">
        <v>3003</v>
      </c>
      <c r="G29735" s="5">
        <v>38481</v>
      </c>
      <c r="H29735" s="6">
        <v>9.1601299999999997E-2</v>
      </c>
      <c r="I29735" s="7">
        <v>31.742000000000001</v>
      </c>
      <c r="J29735" s="2">
        <v>47.1875</v>
      </c>
      <c r="K29735">
        <v>16</v>
      </c>
      <c r="L29735" s="2">
        <v>85.3</v>
      </c>
    </row>
    <row r="29736" spans="1:12" x14ac:dyDescent="0.25">
      <c r="A29736">
        <v>87537</v>
      </c>
      <c r="B29736" s="2">
        <v>2.492251</v>
      </c>
      <c r="C29736" s="3">
        <v>3953</v>
      </c>
      <c r="D29736" s="4">
        <v>21580</v>
      </c>
      <c r="E29736" t="s">
        <v>15210</v>
      </c>
      <c r="F29736" s="4" t="s">
        <v>15124</v>
      </c>
      <c r="G29736" s="5">
        <v>2397</v>
      </c>
      <c r="H29736" s="6">
        <v>6.2995399999999993E-2</v>
      </c>
      <c r="I29736" s="7">
        <v>36.685000000000002</v>
      </c>
    </row>
    <row r="29737" spans="1:12" x14ac:dyDescent="0.25">
      <c r="A29737">
        <v>59326</v>
      </c>
      <c r="B29737" s="2">
        <v>2.4916170000000002</v>
      </c>
      <c r="C29737" s="3">
        <v>319</v>
      </c>
      <c r="E29737" t="s">
        <v>11358</v>
      </c>
      <c r="F29737" s="4" t="s">
        <v>11278</v>
      </c>
      <c r="G29737" s="5">
        <v>245</v>
      </c>
      <c r="H29737" s="6">
        <v>0.1142857</v>
      </c>
      <c r="I29737" s="7">
        <v>27.812999999999999</v>
      </c>
    </row>
    <row r="29738" spans="1:12" x14ac:dyDescent="0.25">
      <c r="A29738">
        <v>25134</v>
      </c>
      <c r="B29738" s="2">
        <v>2.4914589999999999</v>
      </c>
      <c r="C29738" s="3">
        <v>477</v>
      </c>
      <c r="D29738" s="4">
        <v>16620</v>
      </c>
      <c r="E29738" t="s">
        <v>5277</v>
      </c>
      <c r="F29738" s="4" t="s">
        <v>5144</v>
      </c>
      <c r="G29738" s="5">
        <v>414</v>
      </c>
      <c r="H29738" s="6">
        <v>0</v>
      </c>
      <c r="I29738" s="7">
        <v>47.557000000000002</v>
      </c>
    </row>
    <row r="29739" spans="1:12" x14ac:dyDescent="0.25">
      <c r="A29739">
        <v>87316</v>
      </c>
      <c r="B29739" s="2">
        <v>2.4911910000000002</v>
      </c>
      <c r="C29739" s="3">
        <v>1286</v>
      </c>
      <c r="D29739" s="4">
        <v>23700</v>
      </c>
      <c r="E29739" t="s">
        <v>15175</v>
      </c>
      <c r="F29739" s="4" t="s">
        <v>15124</v>
      </c>
      <c r="G29739" s="5">
        <v>713</v>
      </c>
      <c r="H29739" s="6">
        <v>0.1106443</v>
      </c>
      <c r="I29739" s="7">
        <v>28.428999999999998</v>
      </c>
    </row>
    <row r="29740" spans="1:12" x14ac:dyDescent="0.25">
      <c r="A29740">
        <v>31045</v>
      </c>
      <c r="B29740" s="2">
        <v>2.4910040000000002</v>
      </c>
      <c r="C29740" s="3">
        <v>85</v>
      </c>
      <c r="E29740" t="s">
        <v>6568</v>
      </c>
      <c r="F29740" s="4" t="s">
        <v>6363</v>
      </c>
      <c r="G29740" s="5">
        <v>71</v>
      </c>
      <c r="H29740" s="6">
        <v>7.0422499999999999E-2</v>
      </c>
      <c r="I29740" s="7">
        <v>35.375</v>
      </c>
    </row>
    <row r="29741" spans="1:12" x14ac:dyDescent="0.25">
      <c r="A29741">
        <v>99722</v>
      </c>
      <c r="B29741" s="2">
        <v>2.490971</v>
      </c>
      <c r="C29741" s="3">
        <v>118</v>
      </c>
      <c r="E29741" t="s">
        <v>16712</v>
      </c>
      <c r="F29741" s="4" t="s">
        <v>16604</v>
      </c>
      <c r="G29741" s="5">
        <v>68</v>
      </c>
      <c r="H29741" s="6">
        <v>0.10144930000000001</v>
      </c>
      <c r="I29741" s="7">
        <v>30</v>
      </c>
    </row>
    <row r="29742" spans="1:12" x14ac:dyDescent="0.25">
      <c r="A29742">
        <v>72471</v>
      </c>
      <c r="B29742" s="2">
        <v>2.4907859999999999</v>
      </c>
      <c r="C29742" s="3">
        <v>1055</v>
      </c>
      <c r="E29742" t="s">
        <v>13363</v>
      </c>
      <c r="F29742" s="4" t="s">
        <v>13183</v>
      </c>
      <c r="G29742" s="5">
        <v>700</v>
      </c>
      <c r="H29742" s="6">
        <v>6.5620499999999998E-2</v>
      </c>
      <c r="I29742" s="7">
        <v>36.183999999999997</v>
      </c>
    </row>
    <row r="29743" spans="1:12" x14ac:dyDescent="0.25">
      <c r="A29743">
        <v>27866</v>
      </c>
      <c r="B29743" s="2">
        <v>2.4904850000000001</v>
      </c>
      <c r="C29743" s="3">
        <v>720</v>
      </c>
      <c r="D29743" s="4">
        <v>40260</v>
      </c>
      <c r="E29743" t="s">
        <v>5785</v>
      </c>
      <c r="F29743" s="4" t="s">
        <v>5642</v>
      </c>
      <c r="G29743" s="5">
        <v>563</v>
      </c>
      <c r="H29743" s="6">
        <v>6.7495600000000003E-2</v>
      </c>
      <c r="I29743" s="7">
        <v>35.85</v>
      </c>
    </row>
    <row r="29744" spans="1:12" x14ac:dyDescent="0.25">
      <c r="A29744">
        <v>42332</v>
      </c>
      <c r="B29744" s="2">
        <v>2.4903219999999999</v>
      </c>
      <c r="C29744" s="3">
        <v>166</v>
      </c>
      <c r="E29744" t="s">
        <v>8233</v>
      </c>
      <c r="F29744" s="4" t="s">
        <v>7883</v>
      </c>
      <c r="G29744" s="5">
        <v>115</v>
      </c>
      <c r="H29744" s="6">
        <v>4.3478299999999998E-2</v>
      </c>
      <c r="I29744" s="7">
        <v>40</v>
      </c>
    </row>
    <row r="29745" spans="1:11" x14ac:dyDescent="0.25">
      <c r="A29745">
        <v>37915</v>
      </c>
      <c r="B29745" s="2">
        <v>2.4894820000000002</v>
      </c>
      <c r="C29745" s="3">
        <v>6164</v>
      </c>
      <c r="D29745" s="4">
        <v>28940</v>
      </c>
      <c r="E29745" t="s">
        <v>3655</v>
      </c>
      <c r="F29745" s="4" t="s">
        <v>7348</v>
      </c>
      <c r="G29745" s="5">
        <v>3392</v>
      </c>
      <c r="H29745" s="6">
        <v>0.1559092</v>
      </c>
      <c r="I29745" s="7">
        <v>20.571000000000002</v>
      </c>
      <c r="J29745" s="2">
        <v>79</v>
      </c>
      <c r="K29745">
        <v>1</v>
      </c>
    </row>
    <row r="29746" spans="1:11" x14ac:dyDescent="0.25">
      <c r="A29746">
        <v>26404</v>
      </c>
      <c r="B29746" s="2">
        <v>2.4886010000000001</v>
      </c>
      <c r="C29746" s="3">
        <v>467</v>
      </c>
      <c r="D29746" s="4">
        <v>17220</v>
      </c>
      <c r="E29746" t="s">
        <v>5551</v>
      </c>
      <c r="F29746" s="4" t="s">
        <v>5144</v>
      </c>
      <c r="G29746" s="5">
        <v>293</v>
      </c>
      <c r="H29746" s="6">
        <v>0.15358359999999999</v>
      </c>
      <c r="I29746" s="7">
        <v>20.962</v>
      </c>
    </row>
    <row r="29747" spans="1:11" x14ac:dyDescent="0.25">
      <c r="A29747">
        <v>88321</v>
      </c>
      <c r="B29747" s="2">
        <v>2.4885130000000002</v>
      </c>
      <c r="C29747" s="3">
        <v>89</v>
      </c>
      <c r="D29747" s="4">
        <v>10740</v>
      </c>
      <c r="E29747" t="s">
        <v>14211</v>
      </c>
      <c r="F29747" s="4" t="s">
        <v>15124</v>
      </c>
      <c r="G29747" s="5">
        <v>82</v>
      </c>
      <c r="H29747" s="6">
        <v>3.6144599999999999E-2</v>
      </c>
      <c r="I29747" s="7">
        <v>41.25</v>
      </c>
    </row>
    <row r="29748" spans="1:11" x14ac:dyDescent="0.25">
      <c r="A29748">
        <v>28364</v>
      </c>
      <c r="B29748" s="2">
        <v>2.4862229999999998</v>
      </c>
      <c r="C29748" s="3">
        <v>15310</v>
      </c>
      <c r="D29748" s="4">
        <v>31300</v>
      </c>
      <c r="E29748" t="s">
        <v>5924</v>
      </c>
      <c r="F29748" s="4" t="s">
        <v>5642</v>
      </c>
      <c r="G29748" s="5">
        <v>9487</v>
      </c>
      <c r="H29748" s="6">
        <v>9.9810300000000005E-2</v>
      </c>
      <c r="I29748" s="7">
        <v>30.245999999999999</v>
      </c>
      <c r="J29748" s="2">
        <v>68</v>
      </c>
      <c r="K29748">
        <v>1</v>
      </c>
    </row>
    <row r="29749" spans="1:11" x14ac:dyDescent="0.25">
      <c r="A29749">
        <v>77306</v>
      </c>
      <c r="B29749" s="2">
        <v>2.4823940000000002</v>
      </c>
      <c r="C29749" s="3">
        <v>11362</v>
      </c>
      <c r="D29749" s="4">
        <v>26420</v>
      </c>
      <c r="E29749" t="s">
        <v>14029</v>
      </c>
      <c r="F29749" s="4" t="s">
        <v>13752</v>
      </c>
      <c r="G29749" s="5">
        <v>6508</v>
      </c>
      <c r="H29749" s="6">
        <v>5.7766199999999997E-2</v>
      </c>
      <c r="I29749" s="7">
        <v>37.5</v>
      </c>
    </row>
    <row r="29750" spans="1:11" x14ac:dyDescent="0.25">
      <c r="A29750">
        <v>33471</v>
      </c>
      <c r="B29750" s="2">
        <v>2.4794890000000001</v>
      </c>
      <c r="C29750" s="3">
        <v>7824</v>
      </c>
      <c r="E29750" t="s">
        <v>6893</v>
      </c>
      <c r="F29750" s="4" t="s">
        <v>6689</v>
      </c>
      <c r="G29750" s="5">
        <v>5633</v>
      </c>
      <c r="H29750" s="6">
        <v>8.1469600000000003E-2</v>
      </c>
      <c r="I29750" s="7">
        <v>33.393000000000001</v>
      </c>
    </row>
    <row r="29751" spans="1:11" x14ac:dyDescent="0.25">
      <c r="A29751">
        <v>63837</v>
      </c>
      <c r="B29751" s="2">
        <v>2.477878</v>
      </c>
      <c r="C29751" s="3">
        <v>1644</v>
      </c>
      <c r="D29751" s="4">
        <v>28380</v>
      </c>
      <c r="E29751" t="s">
        <v>5953</v>
      </c>
      <c r="F29751" s="4" t="s">
        <v>12102</v>
      </c>
      <c r="G29751" s="5">
        <v>1095</v>
      </c>
      <c r="H29751" s="6">
        <v>7.3972599999999999E-2</v>
      </c>
      <c r="I29751" s="7">
        <v>34.673999999999999</v>
      </c>
    </row>
    <row r="29752" spans="1:11" x14ac:dyDescent="0.25">
      <c r="A29752">
        <v>24612</v>
      </c>
      <c r="B29752" s="2">
        <v>2.4775740000000002</v>
      </c>
      <c r="C29752" s="3">
        <v>200</v>
      </c>
      <c r="D29752" s="4">
        <v>14140</v>
      </c>
      <c r="E29752" t="s">
        <v>5128</v>
      </c>
      <c r="F29752" s="4" t="s">
        <v>4335</v>
      </c>
      <c r="G29752" s="5">
        <v>168</v>
      </c>
      <c r="H29752" s="6">
        <v>0</v>
      </c>
      <c r="I29752" s="7">
        <v>47.421999999999997</v>
      </c>
    </row>
    <row r="29753" spans="1:11" x14ac:dyDescent="0.25">
      <c r="A29753">
        <v>25187</v>
      </c>
      <c r="B29753" s="2">
        <v>2.4773900000000002</v>
      </c>
      <c r="C29753" s="3">
        <v>754</v>
      </c>
      <c r="D29753" s="4">
        <v>38580</v>
      </c>
      <c r="E29753" t="s">
        <v>5299</v>
      </c>
      <c r="F29753" s="4" t="s">
        <v>5144</v>
      </c>
      <c r="G29753" s="5">
        <v>602</v>
      </c>
      <c r="H29753" s="6">
        <v>1.65837E-2</v>
      </c>
      <c r="I29753" s="7">
        <v>44.554000000000002</v>
      </c>
    </row>
    <row r="29754" spans="1:11" x14ac:dyDescent="0.25">
      <c r="A29754">
        <v>16939</v>
      </c>
      <c r="B29754" s="2">
        <v>2.4771860000000001</v>
      </c>
      <c r="C29754" s="3">
        <v>439</v>
      </c>
      <c r="E29754" t="s">
        <v>3660</v>
      </c>
      <c r="F29754" s="4" t="s">
        <v>3003</v>
      </c>
      <c r="G29754" s="5">
        <v>252</v>
      </c>
      <c r="H29754" s="6">
        <v>0.1106719</v>
      </c>
      <c r="I29754" s="7">
        <v>28.280999999999999</v>
      </c>
    </row>
    <row r="29755" spans="1:11" x14ac:dyDescent="0.25">
      <c r="A29755">
        <v>78401</v>
      </c>
      <c r="B29755" s="2">
        <v>2.4761449999999998</v>
      </c>
      <c r="C29755" s="3">
        <v>5188</v>
      </c>
      <c r="D29755" s="4">
        <v>18580</v>
      </c>
      <c r="E29755" t="s">
        <v>14230</v>
      </c>
      <c r="F29755" s="4" t="s">
        <v>13752</v>
      </c>
      <c r="G29755" s="5">
        <v>4097</v>
      </c>
      <c r="H29755" s="6">
        <v>0.1247254</v>
      </c>
      <c r="I29755" s="7">
        <v>25.832999999999998</v>
      </c>
      <c r="J29755" s="2">
        <v>24</v>
      </c>
      <c r="K29755">
        <v>1</v>
      </c>
    </row>
    <row r="29756" spans="1:11" x14ac:dyDescent="0.25">
      <c r="A29756">
        <v>66105</v>
      </c>
      <c r="B29756" s="2">
        <v>2.4747690000000002</v>
      </c>
      <c r="C29756" s="3">
        <v>2471</v>
      </c>
      <c r="D29756" s="4">
        <v>28140</v>
      </c>
      <c r="E29756" t="s">
        <v>12261</v>
      </c>
      <c r="F29756" s="4" t="s">
        <v>12494</v>
      </c>
      <c r="G29756" s="5">
        <v>1651</v>
      </c>
      <c r="H29756" s="6">
        <v>3.9975799999999999E-2</v>
      </c>
      <c r="I29756" s="7">
        <v>40.469000000000001</v>
      </c>
    </row>
    <row r="29757" spans="1:11" x14ac:dyDescent="0.25">
      <c r="A29757">
        <v>63637</v>
      </c>
      <c r="B29757" s="2">
        <v>2.4741659999999999</v>
      </c>
      <c r="C29757" s="3">
        <v>1241</v>
      </c>
      <c r="D29757" s="4">
        <v>22100</v>
      </c>
      <c r="E29757" t="s">
        <v>12179</v>
      </c>
      <c r="F29757" s="4" t="s">
        <v>12102</v>
      </c>
      <c r="G29757" s="5">
        <v>871</v>
      </c>
      <c r="H29757" s="6">
        <v>7.3394500000000001E-2</v>
      </c>
      <c r="I29757" s="7">
        <v>34.688000000000002</v>
      </c>
    </row>
    <row r="29758" spans="1:11" x14ac:dyDescent="0.25">
      <c r="A29758">
        <v>78242</v>
      </c>
      <c r="B29758" s="2">
        <v>2.4696980000000002</v>
      </c>
      <c r="C29758" s="3">
        <v>33537</v>
      </c>
      <c r="D29758" s="4">
        <v>41700</v>
      </c>
      <c r="E29758" t="s">
        <v>6913</v>
      </c>
      <c r="F29758" s="4" t="s">
        <v>13752</v>
      </c>
      <c r="G29758" s="5">
        <v>17797</v>
      </c>
      <c r="H29758" s="6">
        <v>6.5572900000000003E-2</v>
      </c>
      <c r="I29758" s="7">
        <v>36.033000000000001</v>
      </c>
      <c r="J29758" s="2">
        <v>43</v>
      </c>
      <c r="K29758">
        <v>4</v>
      </c>
    </row>
    <row r="29759" spans="1:11" x14ac:dyDescent="0.25">
      <c r="A29759">
        <v>83824</v>
      </c>
      <c r="B29759" s="2">
        <v>2.465376</v>
      </c>
      <c r="C29759" s="3">
        <v>397</v>
      </c>
      <c r="E29759" t="s">
        <v>14832</v>
      </c>
      <c r="F29759" s="4" t="s">
        <v>14725</v>
      </c>
      <c r="G29759" s="5">
        <v>261</v>
      </c>
      <c r="H29759" s="6">
        <v>8.7786299999999998E-2</v>
      </c>
      <c r="I29759" s="7">
        <v>32.188000000000002</v>
      </c>
    </row>
    <row r="29760" spans="1:11" x14ac:dyDescent="0.25">
      <c r="A29760">
        <v>23427</v>
      </c>
      <c r="B29760" s="2">
        <v>2.465271</v>
      </c>
      <c r="C29760" s="3">
        <v>216</v>
      </c>
      <c r="E29760" t="s">
        <v>4870</v>
      </c>
      <c r="F29760" s="4" t="s">
        <v>4335</v>
      </c>
      <c r="G29760" s="5">
        <v>178</v>
      </c>
      <c r="H29760" s="6">
        <v>2.8089900000000001E-2</v>
      </c>
      <c r="I29760" s="7">
        <v>42.5</v>
      </c>
    </row>
    <row r="29761" spans="1:12" x14ac:dyDescent="0.25">
      <c r="A29761">
        <v>71473</v>
      </c>
      <c r="B29761" s="2">
        <v>2.4651830000000001</v>
      </c>
      <c r="C29761" s="3">
        <v>307</v>
      </c>
      <c r="E29761" t="s">
        <v>13177</v>
      </c>
      <c r="F29761" s="4" t="s">
        <v>12927</v>
      </c>
      <c r="G29761" s="5">
        <v>187</v>
      </c>
      <c r="H29761" s="6">
        <v>5.3476000000000001E-3</v>
      </c>
      <c r="I29761" s="7">
        <v>46.429000000000002</v>
      </c>
    </row>
    <row r="29762" spans="1:12" x14ac:dyDescent="0.25">
      <c r="A29762">
        <v>78536</v>
      </c>
      <c r="B29762" s="2">
        <v>2.4650850000000002</v>
      </c>
      <c r="C29762" s="3">
        <v>400</v>
      </c>
      <c r="D29762" s="4">
        <v>40100</v>
      </c>
      <c r="E29762" t="s">
        <v>14233</v>
      </c>
      <c r="F29762" s="4" t="s">
        <v>13752</v>
      </c>
      <c r="G29762" s="5">
        <v>221</v>
      </c>
      <c r="H29762" s="6">
        <v>4.97738E-2</v>
      </c>
      <c r="I29762" s="7">
        <v>38.75</v>
      </c>
    </row>
    <row r="29763" spans="1:12" x14ac:dyDescent="0.25">
      <c r="A29763">
        <v>89833</v>
      </c>
      <c r="B29763" s="2">
        <v>2.4649860000000001</v>
      </c>
      <c r="C29763" s="3">
        <v>222</v>
      </c>
      <c r="D29763" s="4">
        <v>21220</v>
      </c>
      <c r="E29763" t="s">
        <v>15365</v>
      </c>
      <c r="F29763" s="4" t="s">
        <v>15318</v>
      </c>
      <c r="G29763" s="5">
        <v>193</v>
      </c>
      <c r="H29763" s="6">
        <v>0.119171</v>
      </c>
      <c r="I29763" s="7">
        <v>26.754999999999999</v>
      </c>
    </row>
    <row r="29764" spans="1:12" x14ac:dyDescent="0.25">
      <c r="A29764">
        <v>63851</v>
      </c>
      <c r="B29764" s="2">
        <v>2.4643380000000001</v>
      </c>
      <c r="C29764" s="3">
        <v>4048</v>
      </c>
      <c r="E29764" t="s">
        <v>10917</v>
      </c>
      <c r="F29764" s="4" t="s">
        <v>12102</v>
      </c>
      <c r="G29764" s="5">
        <v>2516</v>
      </c>
      <c r="H29764" s="6">
        <v>9.6146200000000001E-2</v>
      </c>
      <c r="I29764" s="7">
        <v>30.722999999999999</v>
      </c>
      <c r="J29764" s="2">
        <v>81</v>
      </c>
      <c r="K29764">
        <v>1</v>
      </c>
    </row>
    <row r="29765" spans="1:12" x14ac:dyDescent="0.25">
      <c r="A29765">
        <v>38745</v>
      </c>
      <c r="B29765" s="2">
        <v>2.4637159999999998</v>
      </c>
      <c r="C29765" s="3">
        <v>111</v>
      </c>
      <c r="E29765" t="s">
        <v>7678</v>
      </c>
      <c r="F29765" s="4" t="s">
        <v>7633</v>
      </c>
      <c r="G29765" s="5">
        <v>76</v>
      </c>
      <c r="H29765" s="6">
        <v>0.10389610000000001</v>
      </c>
      <c r="I29765" s="7">
        <v>29.375</v>
      </c>
    </row>
    <row r="29766" spans="1:12" x14ac:dyDescent="0.25">
      <c r="A29766">
        <v>78521</v>
      </c>
      <c r="B29766" s="2">
        <v>2.451743</v>
      </c>
      <c r="C29766" s="3">
        <v>91050</v>
      </c>
      <c r="D29766" s="4">
        <v>15180</v>
      </c>
      <c r="E29766" t="s">
        <v>1033</v>
      </c>
      <c r="F29766" s="4" t="s">
        <v>13752</v>
      </c>
      <c r="G29766" s="5">
        <v>49945</v>
      </c>
      <c r="H29766" s="6">
        <v>0.1060946</v>
      </c>
      <c r="I29766" s="7">
        <v>28.995000000000001</v>
      </c>
      <c r="J29766" s="2">
        <v>52</v>
      </c>
      <c r="K29766">
        <v>1</v>
      </c>
    </row>
    <row r="29767" spans="1:12" x14ac:dyDescent="0.25">
      <c r="A29767">
        <v>88021</v>
      </c>
      <c r="B29767" s="2">
        <v>2.437262</v>
      </c>
      <c r="C29767" s="3">
        <v>18864</v>
      </c>
      <c r="D29767" s="4">
        <v>29740</v>
      </c>
      <c r="E29767" t="s">
        <v>6804</v>
      </c>
      <c r="F29767" s="4" t="s">
        <v>15124</v>
      </c>
      <c r="G29767" s="5">
        <v>10557</v>
      </c>
      <c r="H29767" s="6">
        <v>0.1052283</v>
      </c>
      <c r="I29767" s="7">
        <v>29.131</v>
      </c>
      <c r="J29767" s="2">
        <v>43</v>
      </c>
      <c r="K29767">
        <v>2</v>
      </c>
    </row>
    <row r="29768" spans="1:12" x14ac:dyDescent="0.25">
      <c r="A29768">
        <v>26818</v>
      </c>
      <c r="B29768" s="2">
        <v>2.4346320000000001</v>
      </c>
      <c r="C29768" s="3">
        <v>884</v>
      </c>
      <c r="E29768" t="s">
        <v>5631</v>
      </c>
      <c r="F29768" s="4" t="s">
        <v>5144</v>
      </c>
      <c r="G29768" s="5">
        <v>428</v>
      </c>
      <c r="H29768" s="6">
        <v>3.7296000000000003E-2</v>
      </c>
      <c r="I29768" s="7">
        <v>40.865000000000002</v>
      </c>
    </row>
    <row r="29769" spans="1:12" x14ac:dyDescent="0.25">
      <c r="A29769">
        <v>72453</v>
      </c>
      <c r="B29769" s="2">
        <v>2.4345050000000001</v>
      </c>
      <c r="C29769" s="3">
        <v>136</v>
      </c>
      <c r="D29769" s="4">
        <v>37500</v>
      </c>
      <c r="E29769" t="s">
        <v>13355</v>
      </c>
      <c r="F29769" s="4" t="s">
        <v>13183</v>
      </c>
      <c r="G29769" s="5">
        <v>104</v>
      </c>
      <c r="H29769" s="6">
        <v>9.6153999999999996E-3</v>
      </c>
      <c r="I29769" s="7">
        <v>45.625</v>
      </c>
    </row>
    <row r="29770" spans="1:12" x14ac:dyDescent="0.25">
      <c r="A29770">
        <v>86054</v>
      </c>
      <c r="B29770" s="2">
        <v>2.4342280000000001</v>
      </c>
      <c r="C29770" s="3">
        <v>1799</v>
      </c>
      <c r="D29770" s="4">
        <v>43320</v>
      </c>
      <c r="E29770" t="s">
        <v>15086</v>
      </c>
      <c r="F29770" s="4" t="s">
        <v>14962</v>
      </c>
      <c r="G29770" s="5">
        <v>1060</v>
      </c>
      <c r="H29770" s="6">
        <v>8.4825600000000001E-2</v>
      </c>
      <c r="I29770" s="7">
        <v>32.625</v>
      </c>
    </row>
    <row r="29771" spans="1:12" x14ac:dyDescent="0.25">
      <c r="A29771">
        <v>72346</v>
      </c>
      <c r="B29771" s="2">
        <v>2.4338570000000002</v>
      </c>
      <c r="C29771" s="3">
        <v>623</v>
      </c>
      <c r="D29771" s="4">
        <v>22620</v>
      </c>
      <c r="E29771" t="s">
        <v>13311</v>
      </c>
      <c r="F29771" s="4" t="s">
        <v>13183</v>
      </c>
      <c r="G29771" s="5">
        <v>486</v>
      </c>
      <c r="H29771" s="6">
        <v>6.57084E-2</v>
      </c>
      <c r="I29771" s="7">
        <v>35.917000000000002</v>
      </c>
    </row>
    <row r="29772" spans="1:12" x14ac:dyDescent="0.25">
      <c r="A29772">
        <v>56663</v>
      </c>
      <c r="B29772" s="2">
        <v>2.4336989999999998</v>
      </c>
      <c r="C29772" s="3">
        <v>202</v>
      </c>
      <c r="D29772" s="4">
        <v>13420</v>
      </c>
      <c r="E29772" t="s">
        <v>1710</v>
      </c>
      <c r="F29772" s="4" t="s">
        <v>10428</v>
      </c>
      <c r="G29772" s="5">
        <v>168</v>
      </c>
      <c r="H29772" s="6">
        <v>7.1005899999999997E-2</v>
      </c>
      <c r="I29772" s="7">
        <v>35</v>
      </c>
    </row>
    <row r="29773" spans="1:12" x14ac:dyDescent="0.25">
      <c r="A29773">
        <v>21223</v>
      </c>
      <c r="B29773" s="2">
        <v>2.4299439999999999</v>
      </c>
      <c r="C29773" s="3">
        <v>24878</v>
      </c>
      <c r="D29773" s="4">
        <v>12580</v>
      </c>
      <c r="E29773" t="s">
        <v>4512</v>
      </c>
      <c r="F29773" s="4" t="s">
        <v>4361</v>
      </c>
      <c r="G29773" s="5">
        <v>15520</v>
      </c>
      <c r="H29773" s="6">
        <v>0.1031572</v>
      </c>
      <c r="I29773" s="7">
        <v>29.443999999999999</v>
      </c>
      <c r="J29773" s="2">
        <v>51.9</v>
      </c>
      <c r="K29773">
        <v>10</v>
      </c>
      <c r="L29773" s="2">
        <v>96.3</v>
      </c>
    </row>
    <row r="29774" spans="1:12" x14ac:dyDescent="0.25">
      <c r="A29774">
        <v>64132</v>
      </c>
      <c r="B29774" s="2">
        <v>2.4242970000000001</v>
      </c>
      <c r="C29774" s="3">
        <v>13989</v>
      </c>
      <c r="D29774" s="4">
        <v>28140</v>
      </c>
      <c r="E29774" t="s">
        <v>12261</v>
      </c>
      <c r="F29774" s="4" t="s">
        <v>12102</v>
      </c>
      <c r="G29774" s="5">
        <v>8078</v>
      </c>
      <c r="H29774" s="6">
        <v>0.1057192</v>
      </c>
      <c r="I29774" s="7">
        <v>28.986000000000001</v>
      </c>
      <c r="J29774" s="2">
        <v>49</v>
      </c>
      <c r="K29774">
        <v>1</v>
      </c>
    </row>
    <row r="29775" spans="1:12" x14ac:dyDescent="0.25">
      <c r="A29775">
        <v>35204</v>
      </c>
      <c r="B29775" s="2">
        <v>2.4205390000000002</v>
      </c>
      <c r="C29775" s="3">
        <v>10654</v>
      </c>
      <c r="D29775" s="4">
        <v>13820</v>
      </c>
      <c r="E29775" t="s">
        <v>1579</v>
      </c>
      <c r="F29775" s="4" t="s">
        <v>7027</v>
      </c>
      <c r="G29775" s="5">
        <v>7620</v>
      </c>
      <c r="H29775" s="6">
        <v>0.1300354</v>
      </c>
      <c r="I29775" s="7">
        <v>24.77</v>
      </c>
    </row>
    <row r="29776" spans="1:12" x14ac:dyDescent="0.25">
      <c r="A29776">
        <v>72074</v>
      </c>
      <c r="B29776" s="2">
        <v>2.4186920000000001</v>
      </c>
      <c r="C29776" s="3">
        <v>116</v>
      </c>
      <c r="E29776" t="s">
        <v>2211</v>
      </c>
      <c r="F29776" s="4" t="s">
        <v>13183</v>
      </c>
      <c r="G29776" s="5">
        <v>103</v>
      </c>
      <c r="H29776" s="6">
        <v>9.7087000000000007E-3</v>
      </c>
      <c r="I29776" s="7">
        <v>45.555999999999997</v>
      </c>
    </row>
    <row r="29777" spans="1:11" x14ac:dyDescent="0.25">
      <c r="A29777">
        <v>79788</v>
      </c>
      <c r="B29777" s="2">
        <v>2.4186030000000001</v>
      </c>
      <c r="C29777" s="3">
        <v>397</v>
      </c>
      <c r="E29777" t="s">
        <v>14461</v>
      </c>
      <c r="F29777" s="4" t="s">
        <v>13752</v>
      </c>
      <c r="G29777" s="5">
        <v>266</v>
      </c>
      <c r="H29777" s="6">
        <v>5.9925100000000002E-2</v>
      </c>
      <c r="I29777" s="7">
        <v>36.875</v>
      </c>
    </row>
    <row r="29778" spans="1:11" x14ac:dyDescent="0.25">
      <c r="A29778">
        <v>63833</v>
      </c>
      <c r="B29778" s="2">
        <v>2.4185029999999998</v>
      </c>
      <c r="C29778" s="3">
        <v>234</v>
      </c>
      <c r="E29778" t="s">
        <v>12212</v>
      </c>
      <c r="F29778" s="4" t="s">
        <v>12102</v>
      </c>
      <c r="G29778" s="5">
        <v>152</v>
      </c>
      <c r="H29778" s="6">
        <v>0.15032680000000001</v>
      </c>
      <c r="I29778" s="7">
        <v>21.25</v>
      </c>
    </row>
    <row r="29779" spans="1:11" x14ac:dyDescent="0.25">
      <c r="A29779">
        <v>93280</v>
      </c>
      <c r="B29779" s="2">
        <v>2.4146450000000002</v>
      </c>
      <c r="C29779" s="3">
        <v>27389</v>
      </c>
      <c r="D29779" s="4">
        <v>12540</v>
      </c>
      <c r="E29779" t="s">
        <v>15653</v>
      </c>
      <c r="F29779" s="4" t="s">
        <v>15368</v>
      </c>
      <c r="G29779" s="5">
        <v>15970</v>
      </c>
      <c r="H29779" s="6">
        <v>4.0325600000000003E-2</v>
      </c>
      <c r="I29779" s="7">
        <v>40.256999999999998</v>
      </c>
    </row>
    <row r="29780" spans="1:11" x14ac:dyDescent="0.25">
      <c r="A29780">
        <v>31601</v>
      </c>
      <c r="B29780" s="2">
        <v>2.4063940000000001</v>
      </c>
      <c r="C29780" s="3">
        <v>34717</v>
      </c>
      <c r="D29780" s="4">
        <v>46660</v>
      </c>
      <c r="E29780" t="s">
        <v>6627</v>
      </c>
      <c r="F29780" s="4" t="s">
        <v>6363</v>
      </c>
      <c r="G29780" s="5">
        <v>18504</v>
      </c>
      <c r="H29780" s="6">
        <v>0.10770059999999999</v>
      </c>
      <c r="I29780" s="7">
        <v>28.614000000000001</v>
      </c>
      <c r="J29780" s="2">
        <v>47.625</v>
      </c>
      <c r="K29780">
        <v>8</v>
      </c>
    </row>
    <row r="29781" spans="1:11" x14ac:dyDescent="0.25">
      <c r="A29781">
        <v>76632</v>
      </c>
      <c r="B29781" s="2">
        <v>2.4017300000000001</v>
      </c>
      <c r="C29781" s="3">
        <v>1597</v>
      </c>
      <c r="D29781" s="4">
        <v>47380</v>
      </c>
      <c r="E29781" t="s">
        <v>10036</v>
      </c>
      <c r="F29781" s="4" t="s">
        <v>13752</v>
      </c>
      <c r="G29781" s="5">
        <v>982</v>
      </c>
      <c r="H29781" s="6">
        <v>7.1210599999999999E-2</v>
      </c>
      <c r="I29781" s="7">
        <v>34.906999999999996</v>
      </c>
    </row>
    <row r="29782" spans="1:11" x14ac:dyDescent="0.25">
      <c r="A29782">
        <v>72360</v>
      </c>
      <c r="B29782" s="2">
        <v>2.4005429999999999</v>
      </c>
      <c r="C29782" s="3">
        <v>6250</v>
      </c>
      <c r="E29782" t="s">
        <v>3104</v>
      </c>
      <c r="F29782" s="4" t="s">
        <v>13183</v>
      </c>
      <c r="G29782" s="5">
        <v>3977</v>
      </c>
      <c r="H29782" s="6">
        <v>8.0945199999999995E-2</v>
      </c>
      <c r="I29782" s="7">
        <v>33.22</v>
      </c>
    </row>
    <row r="29783" spans="1:11" x14ac:dyDescent="0.25">
      <c r="A29783">
        <v>27024</v>
      </c>
      <c r="B29783" s="2">
        <v>2.3991380000000002</v>
      </c>
      <c r="C29783" s="3">
        <v>2635</v>
      </c>
      <c r="D29783" s="4">
        <v>34340</v>
      </c>
      <c r="E29783" t="s">
        <v>5653</v>
      </c>
      <c r="F29783" s="4" t="s">
        <v>5642</v>
      </c>
      <c r="G29783" s="5">
        <v>1893</v>
      </c>
      <c r="H29783" s="6">
        <v>8.6635000000000004E-2</v>
      </c>
      <c r="I29783" s="7">
        <v>32.222000000000001</v>
      </c>
    </row>
    <row r="29784" spans="1:11" x14ac:dyDescent="0.25">
      <c r="A29784">
        <v>28386</v>
      </c>
      <c r="B29784" s="2">
        <v>2.3979050000000002</v>
      </c>
      <c r="C29784" s="3">
        <v>5681</v>
      </c>
      <c r="D29784" s="4">
        <v>31300</v>
      </c>
      <c r="E29784" t="s">
        <v>5938</v>
      </c>
      <c r="F29784" s="4" t="s">
        <v>5642</v>
      </c>
      <c r="G29784" s="5">
        <v>3263</v>
      </c>
      <c r="H29784" s="6">
        <v>8.1801499999999999E-2</v>
      </c>
      <c r="I29784" s="7">
        <v>33.045000000000002</v>
      </c>
    </row>
    <row r="29785" spans="1:11" x14ac:dyDescent="0.25">
      <c r="A29785">
        <v>49788</v>
      </c>
      <c r="B29785" s="2">
        <v>2.3960319999999999</v>
      </c>
      <c r="C29785" s="3">
        <v>6487</v>
      </c>
      <c r="D29785" s="4">
        <v>42300</v>
      </c>
      <c r="E29785" t="s">
        <v>9503</v>
      </c>
      <c r="F29785" s="4" t="s">
        <v>9106</v>
      </c>
      <c r="G29785" s="5">
        <v>4570</v>
      </c>
      <c r="H29785" s="6">
        <v>8.5557999999999995E-2</v>
      </c>
      <c r="I29785" s="7">
        <v>32.393999999999998</v>
      </c>
      <c r="J29785" s="2">
        <v>63</v>
      </c>
      <c r="K29785">
        <v>1</v>
      </c>
    </row>
    <row r="29786" spans="1:11" x14ac:dyDescent="0.25">
      <c r="A29786">
        <v>71101</v>
      </c>
      <c r="B29786" s="2">
        <v>2.3936069999999998</v>
      </c>
      <c r="C29786" s="3">
        <v>8005</v>
      </c>
      <c r="D29786" s="4">
        <v>43340</v>
      </c>
      <c r="E29786" t="s">
        <v>13113</v>
      </c>
      <c r="F29786" s="4" t="s">
        <v>12927</v>
      </c>
      <c r="G29786" s="5">
        <v>5564</v>
      </c>
      <c r="H29786" s="6">
        <v>0.1094536</v>
      </c>
      <c r="I29786" s="7">
        <v>28.257999999999999</v>
      </c>
      <c r="J29786" s="2">
        <v>37</v>
      </c>
      <c r="K29786">
        <v>1</v>
      </c>
    </row>
    <row r="29787" spans="1:11" x14ac:dyDescent="0.25">
      <c r="A29787">
        <v>87327</v>
      </c>
      <c r="B29787" s="2">
        <v>2.3906420000000002</v>
      </c>
      <c r="C29787" s="3">
        <v>11057</v>
      </c>
      <c r="D29787" s="4">
        <v>23700</v>
      </c>
      <c r="E29787" t="s">
        <v>4913</v>
      </c>
      <c r="F29787" s="4" t="s">
        <v>15124</v>
      </c>
      <c r="G29787" s="5">
        <v>6826</v>
      </c>
      <c r="H29787" s="6">
        <v>6.6363900000000003E-2</v>
      </c>
      <c r="I29787" s="7">
        <v>35.704000000000001</v>
      </c>
    </row>
    <row r="29788" spans="1:11" x14ac:dyDescent="0.25">
      <c r="A29788">
        <v>70805</v>
      </c>
      <c r="B29788" s="2">
        <v>2.3849369999999999</v>
      </c>
      <c r="C29788" s="3">
        <v>29180</v>
      </c>
      <c r="D29788" s="4">
        <v>12940</v>
      </c>
      <c r="E29788" t="s">
        <v>13089</v>
      </c>
      <c r="F29788" s="4" t="s">
        <v>12927</v>
      </c>
      <c r="G29788" s="5">
        <v>17013</v>
      </c>
      <c r="H29788" s="6">
        <v>8.3054100000000006E-2</v>
      </c>
      <c r="I29788" s="7">
        <v>32.811999999999998</v>
      </c>
      <c r="J29788" s="2">
        <v>41</v>
      </c>
      <c r="K29788">
        <v>1</v>
      </c>
    </row>
    <row r="29789" spans="1:11" x14ac:dyDescent="0.25">
      <c r="A29789">
        <v>65338</v>
      </c>
      <c r="B29789" s="2">
        <v>2.3803860000000001</v>
      </c>
      <c r="C29789" s="3">
        <v>2742</v>
      </c>
      <c r="E29789" t="s">
        <v>230</v>
      </c>
      <c r="F29789" s="4" t="s">
        <v>12102</v>
      </c>
      <c r="G29789" s="5">
        <v>2010</v>
      </c>
      <c r="H29789" s="6">
        <v>7.2103399999999998E-2</v>
      </c>
      <c r="I29789" s="7">
        <v>34.688000000000002</v>
      </c>
    </row>
    <row r="29790" spans="1:11" x14ac:dyDescent="0.25">
      <c r="A29790">
        <v>99563</v>
      </c>
      <c r="B29790" s="2">
        <v>2.379794</v>
      </c>
      <c r="C29790" s="3">
        <v>986</v>
      </c>
      <c r="E29790" t="s">
        <v>16621</v>
      </c>
      <c r="F29790" s="4" t="s">
        <v>16604</v>
      </c>
      <c r="G29790" s="5">
        <v>460</v>
      </c>
      <c r="H29790" s="6">
        <v>4.1304300000000002E-2</v>
      </c>
      <c r="I29790" s="7">
        <v>40</v>
      </c>
    </row>
    <row r="29791" spans="1:11" x14ac:dyDescent="0.25">
      <c r="A29791">
        <v>36477</v>
      </c>
      <c r="B29791" s="2">
        <v>2.3789449999999999</v>
      </c>
      <c r="C29791" s="3">
        <v>4478</v>
      </c>
      <c r="D29791" s="4">
        <v>20020</v>
      </c>
      <c r="E29791" t="s">
        <v>7261</v>
      </c>
      <c r="F29791" s="4" t="s">
        <v>7027</v>
      </c>
      <c r="G29791" s="5">
        <v>3085</v>
      </c>
      <c r="H29791" s="6">
        <v>9.72132E-2</v>
      </c>
      <c r="I29791" s="7">
        <v>30.338000000000001</v>
      </c>
      <c r="J29791" s="2">
        <v>45</v>
      </c>
      <c r="K29791">
        <v>1</v>
      </c>
    </row>
    <row r="29792" spans="1:11" x14ac:dyDescent="0.25">
      <c r="A29792">
        <v>61750</v>
      </c>
      <c r="B29792" s="2">
        <v>2.3781859999999999</v>
      </c>
      <c r="C29792" s="3">
        <v>115</v>
      </c>
      <c r="D29792" s="4">
        <v>14010</v>
      </c>
      <c r="E29792" t="s">
        <v>6267</v>
      </c>
      <c r="F29792" s="4" t="s">
        <v>11490</v>
      </c>
      <c r="G29792" s="5">
        <v>79</v>
      </c>
      <c r="H29792" s="6">
        <v>8.8607599999999995E-2</v>
      </c>
      <c r="I29792" s="7">
        <v>31.823</v>
      </c>
    </row>
    <row r="29793" spans="1:11" x14ac:dyDescent="0.25">
      <c r="A29793">
        <v>22811</v>
      </c>
      <c r="B29793" s="2">
        <v>2.378069</v>
      </c>
      <c r="C29793" s="3">
        <v>497</v>
      </c>
      <c r="D29793" s="4">
        <v>25500</v>
      </c>
      <c r="E29793" t="s">
        <v>4732</v>
      </c>
      <c r="F29793" s="4" t="s">
        <v>4335</v>
      </c>
      <c r="G29793" s="5">
        <v>409</v>
      </c>
      <c r="H29793" s="6">
        <v>7.0904599999999998E-2</v>
      </c>
      <c r="I29793" s="7">
        <v>34.860999999999997</v>
      </c>
    </row>
    <row r="29794" spans="1:11" x14ac:dyDescent="0.25">
      <c r="A29794">
        <v>86035</v>
      </c>
      <c r="B29794" s="2">
        <v>2.3777219999999999</v>
      </c>
      <c r="C29794" s="3">
        <v>1758</v>
      </c>
      <c r="D29794" s="4">
        <v>22380</v>
      </c>
      <c r="E29794" t="s">
        <v>15078</v>
      </c>
      <c r="F29794" s="4" t="s">
        <v>14962</v>
      </c>
      <c r="G29794" s="5">
        <v>1044</v>
      </c>
      <c r="H29794" s="6">
        <v>7.95019E-2</v>
      </c>
      <c r="I29794" s="7">
        <v>33.359000000000002</v>
      </c>
    </row>
    <row r="29795" spans="1:11" x14ac:dyDescent="0.25">
      <c r="A29795">
        <v>24132</v>
      </c>
      <c r="B29795" s="2">
        <v>2.3773870000000001</v>
      </c>
      <c r="C29795" s="3">
        <v>602</v>
      </c>
      <c r="D29795" s="4">
        <v>13980</v>
      </c>
      <c r="E29795" t="s">
        <v>4977</v>
      </c>
      <c r="F29795" s="4" t="s">
        <v>4335</v>
      </c>
      <c r="G29795" s="5">
        <v>356</v>
      </c>
      <c r="H29795" s="6">
        <v>0.162465</v>
      </c>
      <c r="I29795" s="7">
        <v>19.018000000000001</v>
      </c>
    </row>
    <row r="29796" spans="1:11" x14ac:dyDescent="0.25">
      <c r="A29796">
        <v>99758</v>
      </c>
      <c r="B29796" s="2">
        <v>2.3772669999999998</v>
      </c>
      <c r="C29796" s="3">
        <v>252</v>
      </c>
      <c r="E29796" t="s">
        <v>11119</v>
      </c>
      <c r="F29796" s="4" t="s">
        <v>16604</v>
      </c>
      <c r="G29796" s="5">
        <v>135</v>
      </c>
      <c r="H29796" s="6">
        <v>5.1851899999999999E-2</v>
      </c>
      <c r="I29796" s="7">
        <v>38.125</v>
      </c>
    </row>
    <row r="29797" spans="1:11" x14ac:dyDescent="0.25">
      <c r="A29797">
        <v>65768</v>
      </c>
      <c r="B29797" s="2">
        <v>2.3771740000000001</v>
      </c>
      <c r="C29797" s="3">
        <v>310</v>
      </c>
      <c r="E29797" t="s">
        <v>12484</v>
      </c>
      <c r="F29797" s="4" t="s">
        <v>12102</v>
      </c>
      <c r="G29797" s="5">
        <v>245</v>
      </c>
      <c r="H29797" s="6">
        <v>0</v>
      </c>
      <c r="I29797" s="7">
        <v>47.082999999999998</v>
      </c>
    </row>
    <row r="29798" spans="1:11" x14ac:dyDescent="0.25">
      <c r="A29798">
        <v>72821</v>
      </c>
      <c r="B29798" s="2">
        <v>2.3767839999999998</v>
      </c>
      <c r="C29798" s="3">
        <v>2075</v>
      </c>
      <c r="E29798" t="s">
        <v>13439</v>
      </c>
      <c r="F29798" s="4" t="s">
        <v>13183</v>
      </c>
      <c r="G29798" s="5">
        <v>1376</v>
      </c>
      <c r="H29798" s="6">
        <v>6.6811899999999994E-2</v>
      </c>
      <c r="I29798" s="7">
        <v>35.526000000000003</v>
      </c>
      <c r="J29798" s="2">
        <v>75</v>
      </c>
      <c r="K29798">
        <v>1</v>
      </c>
    </row>
    <row r="29799" spans="1:11" x14ac:dyDescent="0.25">
      <c r="A29799">
        <v>13483</v>
      </c>
      <c r="B29799" s="2">
        <v>2.376423</v>
      </c>
      <c r="C29799" s="3">
        <v>211</v>
      </c>
      <c r="D29799" s="4">
        <v>46540</v>
      </c>
      <c r="E29799" t="s">
        <v>2630</v>
      </c>
      <c r="F29799" s="4" t="s">
        <v>1280</v>
      </c>
      <c r="G29799" s="5">
        <v>133</v>
      </c>
      <c r="H29799" s="6">
        <v>9.7744399999999995E-2</v>
      </c>
      <c r="I29799" s="7">
        <v>30.178999999999998</v>
      </c>
    </row>
    <row r="29800" spans="1:11" x14ac:dyDescent="0.25">
      <c r="A29800">
        <v>29923</v>
      </c>
      <c r="B29800" s="2">
        <v>2.3762979999999998</v>
      </c>
      <c r="C29800" s="3">
        <v>574</v>
      </c>
      <c r="E29800" t="s">
        <v>3581</v>
      </c>
      <c r="F29800" s="4" t="s">
        <v>6130</v>
      </c>
      <c r="G29800" s="5">
        <v>391</v>
      </c>
      <c r="H29800" s="6">
        <v>0.12020459999999999</v>
      </c>
      <c r="I29800" s="7">
        <v>26.292000000000002</v>
      </c>
    </row>
    <row r="29801" spans="1:11" x14ac:dyDescent="0.25">
      <c r="A29801">
        <v>15104</v>
      </c>
      <c r="B29801" s="2">
        <v>2.3747639999999999</v>
      </c>
      <c r="C29801" s="3">
        <v>8913</v>
      </c>
      <c r="D29801" s="4">
        <v>38300</v>
      </c>
      <c r="E29801" t="s">
        <v>3061</v>
      </c>
      <c r="F29801" s="4" t="s">
        <v>3003</v>
      </c>
      <c r="G29801" s="5">
        <v>6019</v>
      </c>
      <c r="H29801" s="6">
        <v>8.7375400000000006E-2</v>
      </c>
      <c r="I29801" s="7">
        <v>31.95</v>
      </c>
      <c r="J29801" s="2">
        <v>49.666699999999999</v>
      </c>
      <c r="K29801">
        <v>3</v>
      </c>
    </row>
    <row r="29802" spans="1:11" x14ac:dyDescent="0.25">
      <c r="A29802">
        <v>87013</v>
      </c>
      <c r="B29802" s="2">
        <v>2.3726769999999999</v>
      </c>
      <c r="C29802" s="3">
        <v>4818</v>
      </c>
      <c r="D29802" s="4">
        <v>10740</v>
      </c>
      <c r="E29802" t="s">
        <v>2918</v>
      </c>
      <c r="F29802" s="4" t="s">
        <v>15124</v>
      </c>
      <c r="G29802" s="5">
        <v>2698</v>
      </c>
      <c r="H29802" s="6">
        <v>0.10855869999999999</v>
      </c>
      <c r="I29802" s="7">
        <v>28.289000000000001</v>
      </c>
      <c r="J29802" s="2">
        <v>37</v>
      </c>
      <c r="K29802">
        <v>1</v>
      </c>
    </row>
    <row r="29803" spans="1:11" x14ac:dyDescent="0.25">
      <c r="A29803">
        <v>74367</v>
      </c>
      <c r="B29803" s="2">
        <v>2.3719589999999999</v>
      </c>
      <c r="C29803" s="3">
        <v>492</v>
      </c>
      <c r="E29803" t="s">
        <v>12799</v>
      </c>
      <c r="F29803" s="4" t="s">
        <v>13462</v>
      </c>
      <c r="G29803" s="5">
        <v>298</v>
      </c>
      <c r="H29803" s="6">
        <v>8.0536899999999995E-2</v>
      </c>
      <c r="I29803" s="7">
        <v>33.125</v>
      </c>
    </row>
    <row r="29804" spans="1:11" x14ac:dyDescent="0.25">
      <c r="A29804">
        <v>93206</v>
      </c>
      <c r="B29804" s="2">
        <v>2.3715860000000002</v>
      </c>
      <c r="C29804" s="3">
        <v>2196</v>
      </c>
      <c r="D29804" s="4">
        <v>12540</v>
      </c>
      <c r="E29804" t="s">
        <v>15623</v>
      </c>
      <c r="F29804" s="4" t="s">
        <v>15368</v>
      </c>
      <c r="G29804" s="5">
        <v>1256</v>
      </c>
      <c r="H29804" s="6">
        <v>3.5004E-2</v>
      </c>
      <c r="I29804" s="7">
        <v>40.972000000000001</v>
      </c>
    </row>
    <row r="29805" spans="1:11" x14ac:dyDescent="0.25">
      <c r="A29805">
        <v>29536</v>
      </c>
      <c r="B29805" s="2">
        <v>2.3686790000000002</v>
      </c>
      <c r="C29805" s="3">
        <v>17122</v>
      </c>
      <c r="E29805" t="s">
        <v>6259</v>
      </c>
      <c r="F29805" s="4" t="s">
        <v>6130</v>
      </c>
      <c r="G29805" s="5">
        <v>10894</v>
      </c>
      <c r="H29805" s="6">
        <v>7.5454400000000005E-2</v>
      </c>
      <c r="I29805" s="7">
        <v>33.981000000000002</v>
      </c>
      <c r="J29805" s="2">
        <v>43</v>
      </c>
      <c r="K29805">
        <v>1</v>
      </c>
    </row>
    <row r="29806" spans="1:11" x14ac:dyDescent="0.25">
      <c r="A29806">
        <v>51441</v>
      </c>
      <c r="B29806" s="2">
        <v>2.3659979999999998</v>
      </c>
      <c r="C29806" s="3">
        <v>435</v>
      </c>
      <c r="E29806" t="s">
        <v>9856</v>
      </c>
      <c r="F29806" s="4" t="s">
        <v>9593</v>
      </c>
      <c r="G29806" s="5">
        <v>308</v>
      </c>
      <c r="H29806" s="6">
        <v>5.5016200000000001E-2</v>
      </c>
      <c r="I29806" s="7">
        <v>37.5</v>
      </c>
    </row>
    <row r="29807" spans="1:11" x14ac:dyDescent="0.25">
      <c r="A29807">
        <v>31091</v>
      </c>
      <c r="B29807" s="2">
        <v>2.3649789999999999</v>
      </c>
      <c r="C29807" s="3">
        <v>5349</v>
      </c>
      <c r="E29807" t="s">
        <v>2748</v>
      </c>
      <c r="F29807" s="4" t="s">
        <v>6363</v>
      </c>
      <c r="G29807" s="5">
        <v>3953</v>
      </c>
      <c r="H29807" s="6">
        <v>5.31108E-2</v>
      </c>
      <c r="I29807" s="7">
        <v>37.823999999999998</v>
      </c>
    </row>
    <row r="29808" spans="1:11" x14ac:dyDescent="0.25">
      <c r="A29808">
        <v>51520</v>
      </c>
      <c r="B29808" s="2">
        <v>2.3639999999999999</v>
      </c>
      <c r="C29808" s="3">
        <v>244</v>
      </c>
      <c r="E29808" t="s">
        <v>9871</v>
      </c>
      <c r="F29808" s="4" t="s">
        <v>9593</v>
      </c>
      <c r="G29808" s="5">
        <v>143</v>
      </c>
      <c r="H29808" s="6">
        <v>6.9444400000000003E-2</v>
      </c>
      <c r="I29808" s="7">
        <v>35</v>
      </c>
    </row>
    <row r="29809" spans="1:11" x14ac:dyDescent="0.25">
      <c r="A29809">
        <v>92281</v>
      </c>
      <c r="B29809" s="2">
        <v>2.3636940000000002</v>
      </c>
      <c r="C29809" s="3">
        <v>1960</v>
      </c>
      <c r="D29809" s="4">
        <v>20940</v>
      </c>
      <c r="E29809" t="s">
        <v>15522</v>
      </c>
      <c r="F29809" s="4" t="s">
        <v>15368</v>
      </c>
      <c r="G29809" s="5">
        <v>1139</v>
      </c>
      <c r="H29809" s="6">
        <v>8.9552199999999998E-2</v>
      </c>
      <c r="I29809" s="7">
        <v>31.518000000000001</v>
      </c>
      <c r="J29809" s="2">
        <v>36</v>
      </c>
      <c r="K29809">
        <v>2</v>
      </c>
    </row>
    <row r="29810" spans="1:11" x14ac:dyDescent="0.25">
      <c r="A29810">
        <v>65778</v>
      </c>
      <c r="B29810" s="2">
        <v>2.3633280000000001</v>
      </c>
      <c r="C29810" s="3">
        <v>531</v>
      </c>
      <c r="E29810" t="s">
        <v>7654</v>
      </c>
      <c r="F29810" s="4" t="s">
        <v>12102</v>
      </c>
      <c r="G29810" s="5">
        <v>388</v>
      </c>
      <c r="H29810" s="6">
        <v>0.1079691</v>
      </c>
      <c r="I29810" s="7">
        <v>28.332999999999998</v>
      </c>
    </row>
    <row r="29811" spans="1:11" x14ac:dyDescent="0.25">
      <c r="A29811">
        <v>72428</v>
      </c>
      <c r="B29811" s="2">
        <v>2.3632300000000002</v>
      </c>
      <c r="C29811" s="3">
        <v>50</v>
      </c>
      <c r="D29811" s="4">
        <v>14180</v>
      </c>
      <c r="E29811" t="s">
        <v>6092</v>
      </c>
      <c r="F29811" s="4" t="s">
        <v>13183</v>
      </c>
      <c r="G29811" s="5">
        <v>20</v>
      </c>
      <c r="H29811" s="6">
        <v>4.7619000000000002E-2</v>
      </c>
      <c r="I29811" s="7">
        <v>38.75</v>
      </c>
    </row>
    <row r="29812" spans="1:11" x14ac:dyDescent="0.25">
      <c r="A29812">
        <v>38860</v>
      </c>
      <c r="B29812" s="2">
        <v>2.3623340000000002</v>
      </c>
      <c r="C29812" s="3">
        <v>5313</v>
      </c>
      <c r="E29812" t="s">
        <v>7709</v>
      </c>
      <c r="F29812" s="4" t="s">
        <v>7633</v>
      </c>
      <c r="G29812" s="5">
        <v>3719</v>
      </c>
      <c r="H29812" s="6">
        <v>8.7658E-2</v>
      </c>
      <c r="I29812" s="7">
        <v>31.827000000000002</v>
      </c>
    </row>
    <row r="29813" spans="1:11" x14ac:dyDescent="0.25">
      <c r="A29813">
        <v>63863</v>
      </c>
      <c r="B29813" s="2">
        <v>2.3604630000000002</v>
      </c>
      <c r="C29813" s="3">
        <v>6144</v>
      </c>
      <c r="D29813" s="4">
        <v>28380</v>
      </c>
      <c r="E29813" t="s">
        <v>322</v>
      </c>
      <c r="F29813" s="4" t="s">
        <v>12102</v>
      </c>
      <c r="G29813" s="5">
        <v>4099</v>
      </c>
      <c r="H29813" s="6">
        <v>8.0731700000000003E-2</v>
      </c>
      <c r="I29813" s="7">
        <v>33.015000000000001</v>
      </c>
    </row>
    <row r="29814" spans="1:11" x14ac:dyDescent="0.25">
      <c r="A29814">
        <v>95569</v>
      </c>
      <c r="B29814" s="2">
        <v>2.3594270000000002</v>
      </c>
      <c r="C29814" s="3">
        <v>277</v>
      </c>
      <c r="D29814" s="4">
        <v>21700</v>
      </c>
      <c r="E29814" t="s">
        <v>15942</v>
      </c>
      <c r="F29814" s="4" t="s">
        <v>15368</v>
      </c>
      <c r="G29814" s="5">
        <v>226</v>
      </c>
      <c r="H29814" s="6">
        <v>8.3700399999999994E-2</v>
      </c>
      <c r="I29814" s="7">
        <v>32.5</v>
      </c>
    </row>
    <row r="29815" spans="1:11" x14ac:dyDescent="0.25">
      <c r="A29815">
        <v>68749</v>
      </c>
      <c r="B29815" s="2">
        <v>2.3593649999999999</v>
      </c>
      <c r="C29815" s="3">
        <v>43</v>
      </c>
      <c r="E29815" t="s">
        <v>12829</v>
      </c>
      <c r="F29815" s="4" t="s">
        <v>12738</v>
      </c>
      <c r="G29815" s="5">
        <v>32</v>
      </c>
      <c r="H29815" s="6">
        <v>9.0909100000000007E-2</v>
      </c>
      <c r="I29815" s="7">
        <v>31.25</v>
      </c>
    </row>
    <row r="29816" spans="1:11" x14ac:dyDescent="0.25">
      <c r="A29816">
        <v>18232</v>
      </c>
      <c r="B29816" s="2">
        <v>2.3586800000000001</v>
      </c>
      <c r="C29816" s="3">
        <v>3891</v>
      </c>
      <c r="D29816" s="4">
        <v>10900</v>
      </c>
      <c r="E29816" t="s">
        <v>3999</v>
      </c>
      <c r="F29816" s="4" t="s">
        <v>3003</v>
      </c>
      <c r="G29816" s="5">
        <v>2828</v>
      </c>
      <c r="H29816" s="6">
        <v>7.3550199999999996E-2</v>
      </c>
      <c r="I29816" s="7">
        <v>34.228999999999999</v>
      </c>
    </row>
    <row r="29817" spans="1:11" x14ac:dyDescent="0.25">
      <c r="A29817">
        <v>40962</v>
      </c>
      <c r="B29817" s="2">
        <v>2.3548079999999998</v>
      </c>
      <c r="C29817" s="3">
        <v>18611</v>
      </c>
      <c r="E29817" t="s">
        <v>272</v>
      </c>
      <c r="F29817" s="4" t="s">
        <v>7883</v>
      </c>
      <c r="G29817" s="5">
        <v>13345</v>
      </c>
      <c r="H29817" s="6">
        <v>9.1120300000000001E-2</v>
      </c>
      <c r="I29817" s="7">
        <v>31.189</v>
      </c>
      <c r="J29817" s="2">
        <v>52</v>
      </c>
      <c r="K29817">
        <v>1</v>
      </c>
    </row>
    <row r="29818" spans="1:11" x14ac:dyDescent="0.25">
      <c r="A29818">
        <v>25118</v>
      </c>
      <c r="B29818" s="2">
        <v>2.3514360000000001</v>
      </c>
      <c r="C29818" s="3">
        <v>1019</v>
      </c>
      <c r="D29818" s="4">
        <v>13220</v>
      </c>
      <c r="E29818" t="s">
        <v>5270</v>
      </c>
      <c r="F29818" s="4" t="s">
        <v>5144</v>
      </c>
      <c r="G29818" s="5">
        <v>742</v>
      </c>
      <c r="H29818" s="6">
        <v>4.4414500000000003E-2</v>
      </c>
      <c r="I29818" s="7">
        <v>39.25</v>
      </c>
      <c r="J29818" s="2">
        <v>55</v>
      </c>
      <c r="K29818">
        <v>1</v>
      </c>
    </row>
    <row r="29819" spans="1:11" x14ac:dyDescent="0.25">
      <c r="A29819">
        <v>30631</v>
      </c>
      <c r="B29819" s="2">
        <v>2.3509530000000001</v>
      </c>
      <c r="C29819" s="3">
        <v>1774</v>
      </c>
      <c r="E29819" t="s">
        <v>6506</v>
      </c>
      <c r="F29819" s="4" t="s">
        <v>6363</v>
      </c>
      <c r="G29819" s="5">
        <v>1279</v>
      </c>
      <c r="H29819" s="6">
        <v>7.2713100000000003E-2</v>
      </c>
      <c r="I29819" s="7">
        <v>34.356000000000002</v>
      </c>
    </row>
    <row r="29820" spans="1:11" x14ac:dyDescent="0.25">
      <c r="A29820">
        <v>62206</v>
      </c>
      <c r="B29820" s="2">
        <v>2.348268</v>
      </c>
      <c r="C29820" s="3">
        <v>16222</v>
      </c>
      <c r="D29820" s="4">
        <v>41180</v>
      </c>
      <c r="E29820" t="s">
        <v>11885</v>
      </c>
      <c r="F29820" s="4" t="s">
        <v>11490</v>
      </c>
      <c r="G29820" s="5">
        <v>9940</v>
      </c>
      <c r="H29820" s="6">
        <v>6.9007100000000002E-2</v>
      </c>
      <c r="I29820" s="7">
        <v>34.987000000000002</v>
      </c>
      <c r="J29820" s="2">
        <v>52</v>
      </c>
      <c r="K29820">
        <v>4</v>
      </c>
    </row>
    <row r="29821" spans="1:11" x14ac:dyDescent="0.25">
      <c r="A29821">
        <v>90044</v>
      </c>
      <c r="B29821" s="2">
        <v>2.3335140000000001</v>
      </c>
      <c r="C29821" s="3">
        <v>88412</v>
      </c>
      <c r="D29821" s="4">
        <v>31080</v>
      </c>
      <c r="E29821" t="s">
        <v>15367</v>
      </c>
      <c r="F29821" s="4" t="s">
        <v>15368</v>
      </c>
      <c r="G29821" s="5">
        <v>51706</v>
      </c>
      <c r="H29821" s="6">
        <v>8.2891699999999999E-2</v>
      </c>
      <c r="I29821" s="7">
        <v>32.582999999999998</v>
      </c>
      <c r="J29821" s="2">
        <v>44.5</v>
      </c>
      <c r="K29821">
        <v>4</v>
      </c>
    </row>
    <row r="29822" spans="1:11" x14ac:dyDescent="0.25">
      <c r="A29822">
        <v>49881</v>
      </c>
      <c r="B29822" s="2">
        <v>2.3210679999999999</v>
      </c>
      <c r="C29822" s="3">
        <v>370</v>
      </c>
      <c r="D29822" s="4">
        <v>27020</v>
      </c>
      <c r="E29822" t="s">
        <v>9549</v>
      </c>
      <c r="F29822" s="4" t="s">
        <v>9106</v>
      </c>
      <c r="G29822" s="5">
        <v>296</v>
      </c>
      <c r="H29822" s="6">
        <v>3.0303E-2</v>
      </c>
      <c r="I29822" s="7">
        <v>41.667000000000002</v>
      </c>
      <c r="J29822" s="2">
        <v>71</v>
      </c>
      <c r="K29822">
        <v>1</v>
      </c>
    </row>
    <row r="29823" spans="1:11" x14ac:dyDescent="0.25">
      <c r="A29823">
        <v>45403</v>
      </c>
      <c r="B29823" s="2">
        <v>2.3186460000000002</v>
      </c>
      <c r="C29823" s="3">
        <v>15298</v>
      </c>
      <c r="D29823" s="4">
        <v>19380</v>
      </c>
      <c r="E29823" t="s">
        <v>1749</v>
      </c>
      <c r="F29823" s="4" t="s">
        <v>8295</v>
      </c>
      <c r="G29823" s="5">
        <v>9819</v>
      </c>
      <c r="H29823" s="6">
        <v>0.10152750000000001</v>
      </c>
      <c r="I29823" s="7">
        <v>29.337</v>
      </c>
      <c r="J29823" s="2">
        <v>43.166699999999999</v>
      </c>
      <c r="K29823">
        <v>6</v>
      </c>
    </row>
    <row r="29824" spans="1:11" x14ac:dyDescent="0.25">
      <c r="A29824">
        <v>42516</v>
      </c>
      <c r="B29824" s="2">
        <v>2.3162069999999999</v>
      </c>
      <c r="C29824" s="3">
        <v>647</v>
      </c>
      <c r="E29824" t="s">
        <v>8262</v>
      </c>
      <c r="F29824" s="4" t="s">
        <v>7883</v>
      </c>
      <c r="G29824" s="5">
        <v>368</v>
      </c>
      <c r="H29824" s="6">
        <v>8.4239099999999997E-2</v>
      </c>
      <c r="I29824" s="7">
        <v>32.320999999999998</v>
      </c>
    </row>
    <row r="29825" spans="1:11" x14ac:dyDescent="0.25">
      <c r="A29825">
        <v>37846</v>
      </c>
      <c r="B29825" s="2">
        <v>2.3152430000000002</v>
      </c>
      <c r="C29825" s="3">
        <v>5867</v>
      </c>
      <c r="D29825" s="4">
        <v>28940</v>
      </c>
      <c r="E29825" t="s">
        <v>2682</v>
      </c>
      <c r="F29825" s="4" t="s">
        <v>7348</v>
      </c>
      <c r="G29825" s="5">
        <v>3661</v>
      </c>
      <c r="H29825" s="6">
        <v>6.85418E-2</v>
      </c>
      <c r="I29825" s="7">
        <v>35.03</v>
      </c>
    </row>
    <row r="29826" spans="1:11" x14ac:dyDescent="0.25">
      <c r="A29826">
        <v>41855</v>
      </c>
      <c r="B29826" s="2">
        <v>2.3142740000000002</v>
      </c>
      <c r="C29826" s="3">
        <v>842</v>
      </c>
      <c r="E29826" t="s">
        <v>582</v>
      </c>
      <c r="F29826" s="4" t="s">
        <v>7883</v>
      </c>
      <c r="G29826" s="5">
        <v>391</v>
      </c>
      <c r="H29826" s="6">
        <v>0.1048593</v>
      </c>
      <c r="I29826" s="7">
        <v>28.75</v>
      </c>
    </row>
    <row r="29827" spans="1:11" x14ac:dyDescent="0.25">
      <c r="A29827">
        <v>87516</v>
      </c>
      <c r="B29827" s="2">
        <v>2.3141539999999998</v>
      </c>
      <c r="C29827" s="3">
        <v>122</v>
      </c>
      <c r="D29827" s="4">
        <v>21580</v>
      </c>
      <c r="E29827" t="s">
        <v>15198</v>
      </c>
      <c r="F29827" s="4" t="s">
        <v>15124</v>
      </c>
      <c r="G29827" s="5">
        <v>111</v>
      </c>
      <c r="H29827" s="6">
        <v>1.8017999999999999E-2</v>
      </c>
      <c r="I29827" s="7">
        <v>43.75</v>
      </c>
    </row>
    <row r="29828" spans="1:11" x14ac:dyDescent="0.25">
      <c r="A29828">
        <v>43777</v>
      </c>
      <c r="B29828" s="2">
        <v>2.3134549999999998</v>
      </c>
      <c r="C29828" s="3">
        <v>4619</v>
      </c>
      <c r="D29828" s="4">
        <v>49780</v>
      </c>
      <c r="E29828" t="s">
        <v>8443</v>
      </c>
      <c r="F29828" s="4" t="s">
        <v>8295</v>
      </c>
      <c r="G29828" s="5">
        <v>2812</v>
      </c>
      <c r="H29828" s="6">
        <v>4.8719800000000001E-2</v>
      </c>
      <c r="I29828" s="7">
        <v>38.438000000000002</v>
      </c>
    </row>
    <row r="29829" spans="1:11" x14ac:dyDescent="0.25">
      <c r="A29829">
        <v>41563</v>
      </c>
      <c r="B29829" s="2">
        <v>2.3127059999999999</v>
      </c>
      <c r="C29829" s="3">
        <v>414</v>
      </c>
      <c r="E29829" t="s">
        <v>8093</v>
      </c>
      <c r="F29829" s="4" t="s">
        <v>7883</v>
      </c>
      <c r="G29829" s="5">
        <v>317</v>
      </c>
      <c r="H29829" s="6">
        <v>9.7791799999999998E-2</v>
      </c>
      <c r="I29829" s="7">
        <v>29.957000000000001</v>
      </c>
    </row>
    <row r="29830" spans="1:11" x14ac:dyDescent="0.25">
      <c r="A29830">
        <v>27917</v>
      </c>
      <c r="B29830" s="2">
        <v>2.3124690000000001</v>
      </c>
      <c r="C29830" s="3">
        <v>1106</v>
      </c>
      <c r="D29830" s="4">
        <v>47260</v>
      </c>
      <c r="E29830" t="s">
        <v>5808</v>
      </c>
      <c r="F29830" s="4" t="s">
        <v>5642</v>
      </c>
      <c r="G29830" s="5">
        <v>666</v>
      </c>
      <c r="H29830" s="6">
        <v>3.8980500000000001E-2</v>
      </c>
      <c r="I29830" s="7">
        <v>40.119</v>
      </c>
    </row>
    <row r="29831" spans="1:11" x14ac:dyDescent="0.25">
      <c r="A29831">
        <v>41093</v>
      </c>
      <c r="B29831" s="2">
        <v>2.311814</v>
      </c>
      <c r="C29831" s="3">
        <v>3042</v>
      </c>
      <c r="E29831" t="s">
        <v>1163</v>
      </c>
      <c r="F29831" s="4" t="s">
        <v>7883</v>
      </c>
      <c r="G29831" s="5">
        <v>2072</v>
      </c>
      <c r="H29831" s="6">
        <v>8.3011600000000005E-2</v>
      </c>
      <c r="I29831" s="7">
        <v>32.5</v>
      </c>
    </row>
    <row r="29832" spans="1:11" x14ac:dyDescent="0.25">
      <c r="A29832">
        <v>68952</v>
      </c>
      <c r="B29832" s="2">
        <v>2.3112970000000002</v>
      </c>
      <c r="C29832" s="3">
        <v>98</v>
      </c>
      <c r="E29832" t="s">
        <v>12878</v>
      </c>
      <c r="F29832" s="4" t="s">
        <v>12738</v>
      </c>
      <c r="G29832" s="5">
        <v>87</v>
      </c>
      <c r="H29832" s="6">
        <v>2.2727299999999999E-2</v>
      </c>
      <c r="I29832" s="7">
        <v>42.917000000000002</v>
      </c>
    </row>
    <row r="29833" spans="1:11" x14ac:dyDescent="0.25">
      <c r="A29833">
        <v>72068</v>
      </c>
      <c r="B29833" s="2">
        <v>2.3111920000000001</v>
      </c>
      <c r="C29833" s="3">
        <v>509</v>
      </c>
      <c r="D29833" s="4">
        <v>42620</v>
      </c>
      <c r="E29833" t="s">
        <v>13266</v>
      </c>
      <c r="F29833" s="4" t="s">
        <v>13183</v>
      </c>
      <c r="G29833" s="5">
        <v>352</v>
      </c>
      <c r="H29833" s="6">
        <v>7.3654399999999995E-2</v>
      </c>
      <c r="I29833" s="7">
        <v>34.106999999999999</v>
      </c>
    </row>
    <row r="29834" spans="1:11" x14ac:dyDescent="0.25">
      <c r="A29834">
        <v>45884</v>
      </c>
      <c r="B29834" s="2">
        <v>2.3110740000000001</v>
      </c>
      <c r="C29834" s="3">
        <v>211</v>
      </c>
      <c r="D29834" s="4">
        <v>47540</v>
      </c>
      <c r="E29834" t="s">
        <v>6745</v>
      </c>
      <c r="F29834" s="4" t="s">
        <v>8295</v>
      </c>
      <c r="G29834" s="5">
        <v>136</v>
      </c>
      <c r="H29834" s="6">
        <v>0</v>
      </c>
      <c r="I29834" s="7">
        <v>46.823</v>
      </c>
    </row>
    <row r="29835" spans="1:11" x14ac:dyDescent="0.25">
      <c r="A29835">
        <v>64750</v>
      </c>
      <c r="B29835" s="2">
        <v>2.3109860000000002</v>
      </c>
      <c r="C29835" s="3">
        <v>349</v>
      </c>
      <c r="E29835" t="s">
        <v>4431</v>
      </c>
      <c r="F29835" s="4" t="s">
        <v>12102</v>
      </c>
      <c r="G29835" s="5">
        <v>224</v>
      </c>
      <c r="H29835" s="6">
        <v>2.2222200000000001E-2</v>
      </c>
      <c r="I29835" s="7">
        <v>42.981000000000002</v>
      </c>
    </row>
    <row r="29836" spans="1:11" x14ac:dyDescent="0.25">
      <c r="A29836">
        <v>61417</v>
      </c>
      <c r="B29836" s="2">
        <v>2.3108689999999998</v>
      </c>
      <c r="C29836" s="3">
        <v>287</v>
      </c>
      <c r="E29836" t="s">
        <v>700</v>
      </c>
      <c r="F29836" s="4" t="s">
        <v>11490</v>
      </c>
      <c r="G29836" s="5">
        <v>261</v>
      </c>
      <c r="H29836" s="6">
        <v>4.5976999999999997E-2</v>
      </c>
      <c r="I29836" s="7">
        <v>38.875</v>
      </c>
    </row>
    <row r="29837" spans="1:11" x14ac:dyDescent="0.25">
      <c r="A29837">
        <v>95934</v>
      </c>
      <c r="B29837" s="2">
        <v>2.3107319999999998</v>
      </c>
      <c r="C29837" s="3">
        <v>504</v>
      </c>
      <c r="E29837" t="s">
        <v>16002</v>
      </c>
      <c r="F29837" s="4" t="s">
        <v>15368</v>
      </c>
      <c r="G29837" s="5">
        <v>308</v>
      </c>
      <c r="H29837" s="6">
        <v>6.4724900000000002E-2</v>
      </c>
      <c r="I29837" s="7">
        <v>35.625</v>
      </c>
    </row>
    <row r="29838" spans="1:11" x14ac:dyDescent="0.25">
      <c r="A29838">
        <v>31532</v>
      </c>
      <c r="B29838" s="2">
        <v>2.3105340000000001</v>
      </c>
      <c r="C29838" s="3">
        <v>912</v>
      </c>
      <c r="E29838" t="s">
        <v>4549</v>
      </c>
      <c r="F29838" s="4" t="s">
        <v>6363</v>
      </c>
      <c r="G29838" s="5">
        <v>522</v>
      </c>
      <c r="H29838" s="6">
        <v>8.4291199999999997E-2</v>
      </c>
      <c r="I29838" s="7">
        <v>32.228000000000002</v>
      </c>
    </row>
    <row r="29839" spans="1:11" x14ac:dyDescent="0.25">
      <c r="A29839">
        <v>79404</v>
      </c>
      <c r="B29839" s="2">
        <v>2.3087840000000002</v>
      </c>
      <c r="C29839" s="3">
        <v>11133</v>
      </c>
      <c r="D29839" s="4">
        <v>31180</v>
      </c>
      <c r="E29839" t="s">
        <v>14418</v>
      </c>
      <c r="F29839" s="4" t="s">
        <v>13752</v>
      </c>
      <c r="G29839" s="5">
        <v>6787</v>
      </c>
      <c r="H29839" s="6">
        <v>6.8660700000000005E-2</v>
      </c>
      <c r="I29839" s="7">
        <v>34.914000000000001</v>
      </c>
    </row>
    <row r="29840" spans="1:11" x14ac:dyDescent="0.25">
      <c r="A29840">
        <v>42567</v>
      </c>
      <c r="B29840" s="2">
        <v>2.3061370000000001</v>
      </c>
      <c r="C29840" s="3">
        <v>6092</v>
      </c>
      <c r="D29840" s="4">
        <v>43700</v>
      </c>
      <c r="E29840" t="s">
        <v>8268</v>
      </c>
      <c r="F29840" s="4" t="s">
        <v>7883</v>
      </c>
      <c r="G29840" s="5">
        <v>4274</v>
      </c>
      <c r="H29840" s="6">
        <v>8.4464200000000003E-2</v>
      </c>
      <c r="I29840" s="7">
        <v>32.183</v>
      </c>
      <c r="J29840" s="2">
        <v>67</v>
      </c>
      <c r="K29840">
        <v>1</v>
      </c>
    </row>
    <row r="29841" spans="1:11" x14ac:dyDescent="0.25">
      <c r="A29841">
        <v>28384</v>
      </c>
      <c r="B29841" s="2">
        <v>2.3032219999999999</v>
      </c>
      <c r="C29841" s="3">
        <v>11859</v>
      </c>
      <c r="D29841" s="4">
        <v>31300</v>
      </c>
      <c r="E29841" t="s">
        <v>5936</v>
      </c>
      <c r="F29841" s="4" t="s">
        <v>5642</v>
      </c>
      <c r="G29841" s="5">
        <v>7910</v>
      </c>
      <c r="H29841" s="6">
        <v>7.7234200000000003E-2</v>
      </c>
      <c r="I29841" s="7">
        <v>33.432000000000002</v>
      </c>
      <c r="J29841" s="2">
        <v>60</v>
      </c>
      <c r="K29841">
        <v>1</v>
      </c>
    </row>
    <row r="29842" spans="1:11" x14ac:dyDescent="0.25">
      <c r="A29842">
        <v>72432</v>
      </c>
      <c r="B29842" s="2">
        <v>2.3003559999999998</v>
      </c>
      <c r="C29842" s="3">
        <v>6327</v>
      </c>
      <c r="D29842" s="4">
        <v>27860</v>
      </c>
      <c r="E29842" t="s">
        <v>3725</v>
      </c>
      <c r="F29842" s="4" t="s">
        <v>13183</v>
      </c>
      <c r="G29842" s="5">
        <v>4070</v>
      </c>
      <c r="H29842" s="6">
        <v>4.2506099999999998E-2</v>
      </c>
      <c r="I29842" s="7">
        <v>39.432000000000002</v>
      </c>
    </row>
    <row r="29843" spans="1:11" x14ac:dyDescent="0.25">
      <c r="A29843">
        <v>74558</v>
      </c>
      <c r="B29843" s="2">
        <v>2.2992910000000002</v>
      </c>
      <c r="C29843" s="3">
        <v>481</v>
      </c>
      <c r="E29843" t="s">
        <v>13676</v>
      </c>
      <c r="F29843" s="4" t="s">
        <v>13462</v>
      </c>
      <c r="G29843" s="5">
        <v>382</v>
      </c>
      <c r="H29843" s="6">
        <v>7.0496100000000006E-2</v>
      </c>
      <c r="I29843" s="7">
        <v>34.582999999999998</v>
      </c>
    </row>
    <row r="29844" spans="1:11" x14ac:dyDescent="0.25">
      <c r="A29844">
        <v>29563</v>
      </c>
      <c r="B29844" s="2">
        <v>2.2987350000000002</v>
      </c>
      <c r="C29844" s="3">
        <v>2723</v>
      </c>
      <c r="E29844" t="s">
        <v>2800</v>
      </c>
      <c r="F29844" s="4" t="s">
        <v>6130</v>
      </c>
      <c r="G29844" s="5">
        <v>1934</v>
      </c>
      <c r="H29844" s="6">
        <v>9.04393E-2</v>
      </c>
      <c r="I29844" s="7">
        <v>31.119</v>
      </c>
    </row>
    <row r="29845" spans="1:11" x14ac:dyDescent="0.25">
      <c r="A29845">
        <v>14212</v>
      </c>
      <c r="B29845" s="2">
        <v>2.2965960000000001</v>
      </c>
      <c r="C29845" s="3">
        <v>10973</v>
      </c>
      <c r="D29845" s="4">
        <v>15380</v>
      </c>
      <c r="E29845" t="s">
        <v>2831</v>
      </c>
      <c r="F29845" s="4" t="s">
        <v>1280</v>
      </c>
      <c r="G29845" s="5">
        <v>7000</v>
      </c>
      <c r="H29845" s="6">
        <v>7.0285700000000007E-2</v>
      </c>
      <c r="I29845" s="7">
        <v>34.597000000000001</v>
      </c>
      <c r="J29845" s="2">
        <v>40</v>
      </c>
      <c r="K29845">
        <v>1</v>
      </c>
    </row>
    <row r="29846" spans="1:11" x14ac:dyDescent="0.25">
      <c r="A29846">
        <v>26151</v>
      </c>
      <c r="B29846" s="2">
        <v>2.2948390000000001</v>
      </c>
      <c r="C29846" s="3">
        <v>463</v>
      </c>
      <c r="E29846" t="s">
        <v>5488</v>
      </c>
      <c r="F29846" s="4" t="s">
        <v>5144</v>
      </c>
      <c r="G29846" s="5">
        <v>335</v>
      </c>
      <c r="H29846" s="6">
        <v>8.3582100000000006E-2</v>
      </c>
      <c r="I29846" s="7">
        <v>32.292000000000002</v>
      </c>
      <c r="J29846" s="2">
        <v>40</v>
      </c>
      <c r="K29846">
        <v>1</v>
      </c>
    </row>
    <row r="29847" spans="1:11" x14ac:dyDescent="0.25">
      <c r="A29847">
        <v>38947</v>
      </c>
      <c r="B29847" s="2">
        <v>2.294686</v>
      </c>
      <c r="C29847" s="3">
        <v>493</v>
      </c>
      <c r="D29847" s="4">
        <v>24900</v>
      </c>
      <c r="E29847" t="s">
        <v>7729</v>
      </c>
      <c r="F29847" s="4" t="s">
        <v>7633</v>
      </c>
      <c r="G29847" s="5">
        <v>298</v>
      </c>
      <c r="H29847" s="6">
        <v>0.17391300000000001</v>
      </c>
      <c r="I29847" s="7">
        <v>16.667000000000002</v>
      </c>
    </row>
    <row r="29848" spans="1:11" x14ac:dyDescent="0.25">
      <c r="A29848">
        <v>56720</v>
      </c>
      <c r="B29848" s="2">
        <v>2.2946049999999998</v>
      </c>
      <c r="C29848" s="3">
        <v>54</v>
      </c>
      <c r="E29848" t="s">
        <v>10852</v>
      </c>
      <c r="F29848" s="4" t="s">
        <v>10428</v>
      </c>
      <c r="G29848" s="5">
        <v>41</v>
      </c>
      <c r="H29848" s="6">
        <v>7.1428599999999995E-2</v>
      </c>
      <c r="I29848" s="7">
        <v>34.375</v>
      </c>
    </row>
    <row r="29849" spans="1:11" x14ac:dyDescent="0.25">
      <c r="A29849">
        <v>29844</v>
      </c>
      <c r="B29849" s="2">
        <v>2.2944810000000002</v>
      </c>
      <c r="C29849" s="3">
        <v>115</v>
      </c>
      <c r="E29849" t="s">
        <v>2339</v>
      </c>
      <c r="F29849" s="4" t="s">
        <v>6130</v>
      </c>
      <c r="G29849" s="5">
        <v>101</v>
      </c>
      <c r="H29849" s="6">
        <v>0</v>
      </c>
      <c r="I29849" s="7">
        <v>46.704999999999998</v>
      </c>
    </row>
    <row r="29850" spans="1:11" x14ac:dyDescent="0.25">
      <c r="A29850">
        <v>42566</v>
      </c>
      <c r="B29850" s="2">
        <v>2.2944810000000002</v>
      </c>
      <c r="C29850" s="3">
        <v>512</v>
      </c>
      <c r="E29850" t="s">
        <v>8267</v>
      </c>
      <c r="F29850" s="4" t="s">
        <v>7883</v>
      </c>
      <c r="G29850" s="5">
        <v>377</v>
      </c>
      <c r="H29850" s="6">
        <v>0</v>
      </c>
      <c r="I29850" s="7">
        <v>46.704999999999998</v>
      </c>
    </row>
    <row r="29851" spans="1:11" x14ac:dyDescent="0.25">
      <c r="A29851">
        <v>46409</v>
      </c>
      <c r="B29851" s="2">
        <v>2.2931119999999998</v>
      </c>
      <c r="C29851" s="3">
        <v>8694</v>
      </c>
      <c r="D29851" s="4">
        <v>16980</v>
      </c>
      <c r="E29851" t="s">
        <v>5169</v>
      </c>
      <c r="F29851" s="4" t="s">
        <v>8800</v>
      </c>
      <c r="G29851" s="5">
        <v>5236</v>
      </c>
      <c r="H29851" s="6">
        <v>8.6881799999999995E-2</v>
      </c>
      <c r="I29851" s="7">
        <v>31.689</v>
      </c>
      <c r="J29851" s="2">
        <v>70</v>
      </c>
      <c r="K29851">
        <v>1</v>
      </c>
    </row>
    <row r="29852" spans="1:11" x14ac:dyDescent="0.25">
      <c r="A29852">
        <v>79907</v>
      </c>
      <c r="B29852" s="2">
        <v>2.2839269999999998</v>
      </c>
      <c r="C29852" s="3">
        <v>54694</v>
      </c>
      <c r="D29852" s="4">
        <v>21340</v>
      </c>
      <c r="E29852" t="s">
        <v>11792</v>
      </c>
      <c r="F29852" s="4" t="s">
        <v>13752</v>
      </c>
      <c r="G29852" s="5">
        <v>33144</v>
      </c>
      <c r="H29852" s="6">
        <v>8.3725599999999997E-2</v>
      </c>
      <c r="I29852" s="7">
        <v>32.229999999999997</v>
      </c>
      <c r="J29852" s="2">
        <v>57.666699999999999</v>
      </c>
      <c r="K29852">
        <v>3</v>
      </c>
    </row>
    <row r="29853" spans="1:11" x14ac:dyDescent="0.25">
      <c r="A29853">
        <v>85357</v>
      </c>
      <c r="B29853" s="2">
        <v>2.2758910000000001</v>
      </c>
      <c r="C29853" s="3">
        <v>716</v>
      </c>
      <c r="E29853" t="s">
        <v>15006</v>
      </c>
      <c r="F29853" s="4" t="s">
        <v>14962</v>
      </c>
      <c r="G29853" s="5">
        <v>442</v>
      </c>
      <c r="H29853" s="6">
        <v>8.3710400000000004E-2</v>
      </c>
      <c r="I29853" s="7">
        <v>32.226999999999997</v>
      </c>
    </row>
    <row r="29854" spans="1:11" x14ac:dyDescent="0.25">
      <c r="A29854">
        <v>85931</v>
      </c>
      <c r="B29854" s="2">
        <v>2.2757499999999999</v>
      </c>
      <c r="C29854" s="3">
        <v>157</v>
      </c>
      <c r="D29854" s="4">
        <v>22380</v>
      </c>
      <c r="E29854" t="s">
        <v>15061</v>
      </c>
      <c r="F29854" s="4" t="s">
        <v>14962</v>
      </c>
      <c r="G29854" s="5">
        <v>148</v>
      </c>
      <c r="H29854" s="6">
        <v>8.1081100000000003E-2</v>
      </c>
      <c r="I29854" s="7">
        <v>32.679000000000002</v>
      </c>
    </row>
    <row r="29855" spans="1:11" x14ac:dyDescent="0.25">
      <c r="A29855">
        <v>56670</v>
      </c>
      <c r="B29855" s="2">
        <v>2.2755459999999998</v>
      </c>
      <c r="C29855" s="3">
        <v>1743</v>
      </c>
      <c r="D29855" s="4">
        <v>13420</v>
      </c>
      <c r="E29855" t="s">
        <v>10839</v>
      </c>
      <c r="F29855" s="4" t="s">
        <v>10428</v>
      </c>
      <c r="G29855" s="5">
        <v>695</v>
      </c>
      <c r="H29855" s="6">
        <v>0.1048851</v>
      </c>
      <c r="I29855" s="7">
        <v>28.562999999999999</v>
      </c>
    </row>
    <row r="29856" spans="1:11" x14ac:dyDescent="0.25">
      <c r="A29856">
        <v>43541</v>
      </c>
      <c r="B29856" s="2">
        <v>2.2753570000000001</v>
      </c>
      <c r="C29856" s="3">
        <v>140</v>
      </c>
      <c r="D29856" s="4">
        <v>45780</v>
      </c>
      <c r="E29856" t="s">
        <v>8405</v>
      </c>
      <c r="F29856" s="4" t="s">
        <v>8295</v>
      </c>
      <c r="G29856" s="5">
        <v>92</v>
      </c>
      <c r="H29856" s="6">
        <v>6.5217399999999995E-2</v>
      </c>
      <c r="I29856" s="7">
        <v>35.417000000000002</v>
      </c>
    </row>
    <row r="29857" spans="1:11" x14ac:dyDescent="0.25">
      <c r="A29857">
        <v>42349</v>
      </c>
      <c r="B29857" s="2">
        <v>2.275156</v>
      </c>
      <c r="C29857" s="3">
        <v>1116</v>
      </c>
      <c r="E29857" t="s">
        <v>8238</v>
      </c>
      <c r="F29857" s="4" t="s">
        <v>7883</v>
      </c>
      <c r="G29857" s="5">
        <v>745</v>
      </c>
      <c r="H29857" s="6">
        <v>2.4128699999999999E-2</v>
      </c>
      <c r="I29857" s="7">
        <v>42.5</v>
      </c>
    </row>
    <row r="29858" spans="1:11" x14ac:dyDescent="0.25">
      <c r="A29858">
        <v>24714</v>
      </c>
      <c r="B29858" s="2">
        <v>2.2748210000000002</v>
      </c>
      <c r="C29858" s="3">
        <v>120</v>
      </c>
      <c r="D29858" s="4">
        <v>14140</v>
      </c>
      <c r="E29858" t="s">
        <v>5145</v>
      </c>
      <c r="F29858" s="4" t="s">
        <v>5144</v>
      </c>
      <c r="G29858" s="5">
        <v>67</v>
      </c>
      <c r="H29858" s="6">
        <v>0</v>
      </c>
      <c r="I29858" s="7">
        <v>46.667000000000002</v>
      </c>
    </row>
    <row r="29859" spans="1:11" x14ac:dyDescent="0.25">
      <c r="A29859">
        <v>36540</v>
      </c>
      <c r="B29859" s="2">
        <v>2.2748210000000002</v>
      </c>
      <c r="C29859" s="3">
        <v>787</v>
      </c>
      <c r="E29859" t="s">
        <v>7285</v>
      </c>
      <c r="F29859" s="4" t="s">
        <v>7027</v>
      </c>
      <c r="G29859" s="5">
        <v>523</v>
      </c>
      <c r="H29859" s="6">
        <v>0</v>
      </c>
      <c r="I29859" s="7">
        <v>46.667000000000002</v>
      </c>
    </row>
    <row r="29860" spans="1:11" x14ac:dyDescent="0.25">
      <c r="A29860">
        <v>65461</v>
      </c>
      <c r="B29860" s="2">
        <v>2.2748210000000002</v>
      </c>
      <c r="C29860" s="3">
        <v>86</v>
      </c>
      <c r="D29860" s="4">
        <v>40620</v>
      </c>
      <c r="E29860" t="s">
        <v>12408</v>
      </c>
      <c r="F29860" s="4" t="s">
        <v>12102</v>
      </c>
      <c r="G29860" s="5">
        <v>59</v>
      </c>
      <c r="H29860" s="6">
        <v>0</v>
      </c>
      <c r="I29860" s="7">
        <v>46.667000000000002</v>
      </c>
      <c r="J29860" s="2">
        <v>78</v>
      </c>
      <c r="K29860">
        <v>1</v>
      </c>
    </row>
    <row r="29861" spans="1:11" x14ac:dyDescent="0.25">
      <c r="A29861">
        <v>45650</v>
      </c>
      <c r="B29861" s="2">
        <v>2.2746179999999998</v>
      </c>
      <c r="C29861" s="3">
        <v>209</v>
      </c>
      <c r="E29861" t="s">
        <v>8709</v>
      </c>
      <c r="F29861" s="4" t="s">
        <v>8295</v>
      </c>
      <c r="G29861" s="5">
        <v>194</v>
      </c>
      <c r="H29861" s="6">
        <v>2.5641000000000001E-2</v>
      </c>
      <c r="I29861" s="7">
        <v>42.222000000000001</v>
      </c>
      <c r="J29861" s="2">
        <v>44</v>
      </c>
      <c r="K29861">
        <v>1</v>
      </c>
    </row>
    <row r="29862" spans="1:11" x14ac:dyDescent="0.25">
      <c r="A29862">
        <v>47142</v>
      </c>
      <c r="B29862" s="2">
        <v>2.2744</v>
      </c>
      <c r="C29862" s="3">
        <v>949</v>
      </c>
      <c r="D29862" s="4">
        <v>31140</v>
      </c>
      <c r="E29862" t="s">
        <v>8956</v>
      </c>
      <c r="F29862" s="4" t="s">
        <v>8800</v>
      </c>
      <c r="G29862" s="5">
        <v>713</v>
      </c>
      <c r="H29862" s="6">
        <v>2.9411799999999998E-2</v>
      </c>
      <c r="I29862" s="7">
        <v>41.563000000000002</v>
      </c>
    </row>
    <row r="29863" spans="1:11" x14ac:dyDescent="0.25">
      <c r="A29863">
        <v>72029</v>
      </c>
      <c r="B29863" s="2">
        <v>2.273933</v>
      </c>
      <c r="C29863" s="3">
        <v>1700</v>
      </c>
      <c r="E29863" t="s">
        <v>3470</v>
      </c>
      <c r="F29863" s="4" t="s">
        <v>13183</v>
      </c>
      <c r="G29863" s="5">
        <v>1238</v>
      </c>
      <c r="H29863" s="6">
        <v>7.2697899999999996E-2</v>
      </c>
      <c r="I29863" s="7">
        <v>34.063000000000002</v>
      </c>
    </row>
    <row r="29864" spans="1:11" x14ac:dyDescent="0.25">
      <c r="A29864">
        <v>14621</v>
      </c>
      <c r="B29864" s="2">
        <v>2.2686519999999999</v>
      </c>
      <c r="C29864" s="3">
        <v>34576</v>
      </c>
      <c r="D29864" s="4">
        <v>40380</v>
      </c>
      <c r="E29864" t="s">
        <v>458</v>
      </c>
      <c r="F29864" s="4" t="s">
        <v>1280</v>
      </c>
      <c r="G29864" s="5">
        <v>20825</v>
      </c>
      <c r="H29864" s="6">
        <v>9.5174099999999998E-2</v>
      </c>
      <c r="I29864" s="7">
        <v>30.140999999999998</v>
      </c>
      <c r="J29864" s="2">
        <v>42.625</v>
      </c>
      <c r="K29864">
        <v>8</v>
      </c>
    </row>
    <row r="29865" spans="1:11" x14ac:dyDescent="0.25">
      <c r="A29865">
        <v>25638</v>
      </c>
      <c r="B29865" s="2">
        <v>2.2633969999999999</v>
      </c>
      <c r="C29865" s="3">
        <v>1365</v>
      </c>
      <c r="D29865" s="4">
        <v>30880</v>
      </c>
      <c r="E29865" t="s">
        <v>5384</v>
      </c>
      <c r="F29865" s="4" t="s">
        <v>5144</v>
      </c>
      <c r="G29865" s="5">
        <v>1133</v>
      </c>
      <c r="H29865" s="6">
        <v>8.7378600000000001E-2</v>
      </c>
      <c r="I29865" s="7">
        <v>31.486000000000001</v>
      </c>
    </row>
    <row r="29866" spans="1:11" x14ac:dyDescent="0.25">
      <c r="A29866">
        <v>87310</v>
      </c>
      <c r="B29866" s="2">
        <v>2.2629800000000002</v>
      </c>
      <c r="C29866" s="3">
        <v>907</v>
      </c>
      <c r="D29866" s="4">
        <v>23700</v>
      </c>
      <c r="E29866" t="s">
        <v>15171</v>
      </c>
      <c r="F29866" s="4" t="s">
        <v>15124</v>
      </c>
      <c r="G29866" s="5">
        <v>611</v>
      </c>
      <c r="H29866" s="6">
        <v>3.1045799999999998E-2</v>
      </c>
      <c r="I29866" s="7">
        <v>41.161000000000001</v>
      </c>
    </row>
    <row r="29867" spans="1:11" x14ac:dyDescent="0.25">
      <c r="A29867">
        <v>45621</v>
      </c>
      <c r="B29867" s="2">
        <v>2.262772</v>
      </c>
      <c r="C29867" s="3">
        <v>433</v>
      </c>
      <c r="D29867" s="4">
        <v>27160</v>
      </c>
      <c r="E29867" t="s">
        <v>5513</v>
      </c>
      <c r="F29867" s="4" t="s">
        <v>8295</v>
      </c>
      <c r="G29867" s="5">
        <v>256</v>
      </c>
      <c r="H29867" s="6">
        <v>7.03125E-2</v>
      </c>
      <c r="I29867" s="7">
        <v>34.375</v>
      </c>
    </row>
    <row r="29868" spans="1:11" x14ac:dyDescent="0.25">
      <c r="A29868">
        <v>16332</v>
      </c>
      <c r="B29868" s="2">
        <v>2.2627030000000001</v>
      </c>
      <c r="C29868" s="3">
        <v>48</v>
      </c>
      <c r="E29868" t="s">
        <v>3481</v>
      </c>
      <c r="F29868" s="4" t="s">
        <v>3003</v>
      </c>
      <c r="G29868" s="5">
        <v>32</v>
      </c>
      <c r="H29868" s="6">
        <v>9.375E-2</v>
      </c>
      <c r="I29868" s="7">
        <v>30.312999999999999</v>
      </c>
    </row>
    <row r="29869" spans="1:11" x14ac:dyDescent="0.25">
      <c r="A29869">
        <v>64743</v>
      </c>
      <c r="B29869" s="2">
        <v>2.2626569999999999</v>
      </c>
      <c r="C29869" s="3">
        <v>266</v>
      </c>
      <c r="D29869" s="4">
        <v>28140</v>
      </c>
      <c r="E29869" t="s">
        <v>12318</v>
      </c>
      <c r="F29869" s="4" t="s">
        <v>12102</v>
      </c>
      <c r="G29869" s="5">
        <v>158</v>
      </c>
      <c r="H29869" s="6">
        <v>5.0314499999999998E-2</v>
      </c>
      <c r="I29869" s="7">
        <v>37.813000000000002</v>
      </c>
    </row>
    <row r="29870" spans="1:11" x14ac:dyDescent="0.25">
      <c r="A29870">
        <v>33010</v>
      </c>
      <c r="B29870" s="2">
        <v>2.25447</v>
      </c>
      <c r="C29870" s="3">
        <v>46727</v>
      </c>
      <c r="D29870" s="4">
        <v>33100</v>
      </c>
      <c r="E29870" t="s">
        <v>6864</v>
      </c>
      <c r="F29870" s="4" t="s">
        <v>6689</v>
      </c>
      <c r="G29870" s="5">
        <v>34050</v>
      </c>
      <c r="H29870" s="6">
        <v>0.1172946</v>
      </c>
      <c r="I29870" s="7">
        <v>26.236000000000001</v>
      </c>
      <c r="J29870" s="2">
        <v>38</v>
      </c>
      <c r="K29870">
        <v>1</v>
      </c>
    </row>
    <row r="29871" spans="1:11" x14ac:dyDescent="0.25">
      <c r="A29871">
        <v>72386</v>
      </c>
      <c r="B29871" s="2">
        <v>2.2460589999999998</v>
      </c>
      <c r="C29871" s="3">
        <v>1590</v>
      </c>
      <c r="D29871" s="4">
        <v>27860</v>
      </c>
      <c r="E29871" t="s">
        <v>13325</v>
      </c>
      <c r="F29871" s="4" t="s">
        <v>13183</v>
      </c>
      <c r="G29871" s="5">
        <v>1103</v>
      </c>
      <c r="H29871" s="6">
        <v>6.4311599999999997E-2</v>
      </c>
      <c r="I29871" s="7">
        <v>35.384999999999998</v>
      </c>
    </row>
    <row r="29872" spans="1:11" x14ac:dyDescent="0.25">
      <c r="A29872">
        <v>31625</v>
      </c>
      <c r="B29872" s="2">
        <v>2.2455419999999999</v>
      </c>
      <c r="C29872" s="3">
        <v>1529</v>
      </c>
      <c r="D29872" s="4">
        <v>46660</v>
      </c>
      <c r="E29872" t="s">
        <v>6631</v>
      </c>
      <c r="F29872" s="4" t="s">
        <v>6363</v>
      </c>
      <c r="G29872" s="5">
        <v>1059</v>
      </c>
      <c r="H29872" s="6">
        <v>4.9102899999999998E-2</v>
      </c>
      <c r="I29872" s="7">
        <v>38.009</v>
      </c>
    </row>
    <row r="29873" spans="1:11" x14ac:dyDescent="0.25">
      <c r="A29873">
        <v>39772</v>
      </c>
      <c r="B29873" s="2">
        <v>2.244996</v>
      </c>
      <c r="C29873" s="3">
        <v>1639</v>
      </c>
      <c r="E29873" t="s">
        <v>7868</v>
      </c>
      <c r="F29873" s="4" t="s">
        <v>7633</v>
      </c>
      <c r="G29873" s="5">
        <v>1139</v>
      </c>
      <c r="H29873" s="6">
        <v>8.3333299999999999E-2</v>
      </c>
      <c r="I29873" s="7">
        <v>32.082999999999998</v>
      </c>
    </row>
    <row r="29874" spans="1:11" x14ac:dyDescent="0.25">
      <c r="A29874">
        <v>99784</v>
      </c>
      <c r="B29874" s="2">
        <v>2.244996</v>
      </c>
      <c r="C29874" s="3">
        <v>148</v>
      </c>
      <c r="E29874" t="s">
        <v>16749</v>
      </c>
      <c r="F29874" s="4" t="s">
        <v>16604</v>
      </c>
      <c r="G29874" s="5">
        <v>83</v>
      </c>
      <c r="H29874" s="6">
        <v>8.3333299999999999E-2</v>
      </c>
      <c r="I29874" s="7">
        <v>32.082999999999998</v>
      </c>
    </row>
    <row r="29875" spans="1:11" x14ac:dyDescent="0.25">
      <c r="A29875">
        <v>26285</v>
      </c>
      <c r="B29875" s="2">
        <v>2.2446269999999999</v>
      </c>
      <c r="C29875" s="3">
        <v>358</v>
      </c>
      <c r="D29875" s="4">
        <v>21180</v>
      </c>
      <c r="E29875" t="s">
        <v>455</v>
      </c>
      <c r="F29875" s="4" t="s">
        <v>5144</v>
      </c>
      <c r="G29875" s="5">
        <v>319</v>
      </c>
      <c r="H29875" s="6">
        <v>0</v>
      </c>
      <c r="I29875" s="7">
        <v>46.476999999999997</v>
      </c>
    </row>
    <row r="29876" spans="1:11" x14ac:dyDescent="0.25">
      <c r="A29876">
        <v>72512</v>
      </c>
      <c r="B29876" s="2">
        <v>2.2440769999999999</v>
      </c>
      <c r="C29876" s="3">
        <v>2434</v>
      </c>
      <c r="E29876" t="s">
        <v>13369</v>
      </c>
      <c r="F29876" s="4" t="s">
        <v>13183</v>
      </c>
      <c r="G29876" s="5">
        <v>1975</v>
      </c>
      <c r="H29876" s="6">
        <v>0.1007595</v>
      </c>
      <c r="I29876" s="7">
        <v>29.062999999999999</v>
      </c>
      <c r="J29876" s="2">
        <v>81</v>
      </c>
      <c r="K29876">
        <v>1</v>
      </c>
    </row>
    <row r="29877" spans="1:11" x14ac:dyDescent="0.25">
      <c r="A29877">
        <v>76119</v>
      </c>
      <c r="B29877" s="2">
        <v>2.2372040000000002</v>
      </c>
      <c r="C29877" s="3">
        <v>44513</v>
      </c>
      <c r="D29877" s="4">
        <v>19100</v>
      </c>
      <c r="E29877" t="s">
        <v>13904</v>
      </c>
      <c r="F29877" s="4" t="s">
        <v>13752</v>
      </c>
      <c r="G29877" s="5">
        <v>26735</v>
      </c>
      <c r="H29877" s="6">
        <v>8.4870000000000001E-2</v>
      </c>
      <c r="I29877" s="7">
        <v>31.806000000000001</v>
      </c>
      <c r="J29877" s="2">
        <v>48.5</v>
      </c>
      <c r="K29877">
        <v>6</v>
      </c>
    </row>
    <row r="29878" spans="1:11" x14ac:dyDescent="0.25">
      <c r="A29878">
        <v>39854</v>
      </c>
      <c r="B29878" s="2">
        <v>2.2304149999999998</v>
      </c>
      <c r="C29878" s="3">
        <v>2448</v>
      </c>
      <c r="E29878" t="s">
        <v>242</v>
      </c>
      <c r="F29878" s="4" t="s">
        <v>6363</v>
      </c>
      <c r="G29878" s="5">
        <v>1628</v>
      </c>
      <c r="H29878" s="6">
        <v>7.6120300000000002E-2</v>
      </c>
      <c r="I29878" s="7">
        <v>33.311</v>
      </c>
    </row>
    <row r="29879" spans="1:11" x14ac:dyDescent="0.25">
      <c r="A29879">
        <v>24260</v>
      </c>
      <c r="B29879" s="2">
        <v>2.2290220000000001</v>
      </c>
      <c r="C29879" s="3">
        <v>5947</v>
      </c>
      <c r="E29879" t="s">
        <v>5015</v>
      </c>
      <c r="F29879" s="4" t="s">
        <v>4335</v>
      </c>
      <c r="G29879" s="5">
        <v>4185</v>
      </c>
      <c r="H29879" s="6">
        <v>4.2044900000000003E-2</v>
      </c>
      <c r="I29879" s="7">
        <v>39.155000000000001</v>
      </c>
      <c r="J29879" s="2">
        <v>64</v>
      </c>
      <c r="K29879">
        <v>1</v>
      </c>
    </row>
    <row r="29880" spans="1:11" x14ac:dyDescent="0.25">
      <c r="A29880">
        <v>60958</v>
      </c>
      <c r="B29880" s="2">
        <v>2.227684</v>
      </c>
      <c r="C29880" s="3">
        <v>2069</v>
      </c>
      <c r="D29880" s="4">
        <v>28100</v>
      </c>
      <c r="E29880" t="s">
        <v>11643</v>
      </c>
      <c r="F29880" s="4" t="s">
        <v>11490</v>
      </c>
      <c r="G29880" s="5">
        <v>1401</v>
      </c>
      <c r="H29880" s="6">
        <v>0.10135619999999999</v>
      </c>
      <c r="I29880" s="7">
        <v>28.895</v>
      </c>
    </row>
    <row r="29881" spans="1:11" x14ac:dyDescent="0.25">
      <c r="A29881">
        <v>72835</v>
      </c>
      <c r="B29881" s="2">
        <v>2.2272249999999998</v>
      </c>
      <c r="C29881" s="3">
        <v>720</v>
      </c>
      <c r="E29881" t="s">
        <v>1527</v>
      </c>
      <c r="F29881" s="4" t="s">
        <v>13183</v>
      </c>
      <c r="G29881" s="5">
        <v>522</v>
      </c>
      <c r="H29881" s="6">
        <v>5.1724100000000002E-2</v>
      </c>
      <c r="I29881" s="7">
        <v>37.451999999999998</v>
      </c>
    </row>
    <row r="29882" spans="1:11" x14ac:dyDescent="0.25">
      <c r="A29882">
        <v>93501</v>
      </c>
      <c r="B29882" s="2">
        <v>2.2263470000000001</v>
      </c>
      <c r="C29882" s="3">
        <v>5257</v>
      </c>
      <c r="D29882" s="4">
        <v>12540</v>
      </c>
      <c r="E29882" t="s">
        <v>15681</v>
      </c>
      <c r="F29882" s="4" t="s">
        <v>15368</v>
      </c>
      <c r="G29882" s="5">
        <v>3150</v>
      </c>
      <c r="H29882" s="6">
        <v>5.8412699999999998E-2</v>
      </c>
      <c r="I29882" s="7">
        <v>36.286999999999999</v>
      </c>
    </row>
    <row r="29883" spans="1:11" x14ac:dyDescent="0.25">
      <c r="A29883">
        <v>68623</v>
      </c>
      <c r="B29883" s="2">
        <v>2.225543</v>
      </c>
      <c r="C29883" s="3">
        <v>287</v>
      </c>
      <c r="E29883" t="s">
        <v>989</v>
      </c>
      <c r="F29883" s="4" t="s">
        <v>12738</v>
      </c>
      <c r="G29883" s="5">
        <v>212</v>
      </c>
      <c r="H29883" s="6">
        <v>7.98122E-2</v>
      </c>
      <c r="I29883" s="7">
        <v>32.588999999999999</v>
      </c>
    </row>
    <row r="29884" spans="1:11" x14ac:dyDescent="0.25">
      <c r="A29884">
        <v>53205</v>
      </c>
      <c r="B29884" s="2">
        <v>2.224167</v>
      </c>
      <c r="C29884" s="3">
        <v>10342</v>
      </c>
      <c r="D29884" s="4">
        <v>33340</v>
      </c>
      <c r="E29884" t="s">
        <v>10098</v>
      </c>
      <c r="F29884" s="4" t="s">
        <v>10031</v>
      </c>
      <c r="G29884" s="5">
        <v>5541</v>
      </c>
      <c r="H29884" s="6">
        <v>9.3287599999999998E-2</v>
      </c>
      <c r="I29884" s="7">
        <v>30.257000000000001</v>
      </c>
      <c r="J29884" s="2">
        <v>64</v>
      </c>
      <c r="K29884">
        <v>1</v>
      </c>
    </row>
    <row r="29885" spans="1:11" x14ac:dyDescent="0.25">
      <c r="A29885">
        <v>32112</v>
      </c>
      <c r="B29885" s="2">
        <v>2.2214930000000002</v>
      </c>
      <c r="C29885" s="3">
        <v>8631</v>
      </c>
      <c r="D29885" s="4">
        <v>37260</v>
      </c>
      <c r="E29885" t="s">
        <v>6720</v>
      </c>
      <c r="F29885" s="4" t="s">
        <v>6689</v>
      </c>
      <c r="G29885" s="5">
        <v>5627</v>
      </c>
      <c r="H29885" s="6">
        <v>7.6226000000000002E-2</v>
      </c>
      <c r="I29885" s="7">
        <v>33.201000000000001</v>
      </c>
    </row>
    <row r="29886" spans="1:11" x14ac:dyDescent="0.25">
      <c r="A29886">
        <v>36482</v>
      </c>
      <c r="B29886" s="2">
        <v>2.2199979999999999</v>
      </c>
      <c r="C29886" s="3">
        <v>890</v>
      </c>
      <c r="E29886" t="s">
        <v>7264</v>
      </c>
      <c r="F29886" s="4" t="s">
        <v>7027</v>
      </c>
      <c r="G29886" s="5">
        <v>617</v>
      </c>
      <c r="H29886" s="6">
        <v>7.6051800000000003E-2</v>
      </c>
      <c r="I29886" s="7">
        <v>33.228999999999999</v>
      </c>
    </row>
    <row r="29887" spans="1:11" x14ac:dyDescent="0.25">
      <c r="A29887">
        <v>16682</v>
      </c>
      <c r="B29887" s="2">
        <v>2.219821</v>
      </c>
      <c r="C29887" s="3">
        <v>171</v>
      </c>
      <c r="D29887" s="4">
        <v>11020</v>
      </c>
      <c r="E29887" t="s">
        <v>3565</v>
      </c>
      <c r="F29887" s="4" t="s">
        <v>3003</v>
      </c>
      <c r="G29887" s="5">
        <v>123</v>
      </c>
      <c r="H29887" s="6">
        <v>0</v>
      </c>
      <c r="I29887" s="7">
        <v>46.369</v>
      </c>
    </row>
    <row r="29888" spans="1:11" x14ac:dyDescent="0.25">
      <c r="A29888">
        <v>44108</v>
      </c>
      <c r="B29888" s="2">
        <v>2.2160299999999999</v>
      </c>
      <c r="C29888" s="3">
        <v>25121</v>
      </c>
      <c r="D29888" s="4">
        <v>17460</v>
      </c>
      <c r="E29888" t="s">
        <v>2480</v>
      </c>
      <c r="F29888" s="4" t="s">
        <v>8295</v>
      </c>
      <c r="G29888" s="5">
        <v>15717</v>
      </c>
      <c r="H29888" s="6">
        <v>0.107336</v>
      </c>
      <c r="I29888" s="7">
        <v>27.815999999999999</v>
      </c>
      <c r="J29888" s="2">
        <v>39</v>
      </c>
      <c r="K29888">
        <v>4</v>
      </c>
    </row>
    <row r="29889" spans="1:11" x14ac:dyDescent="0.25">
      <c r="A29889">
        <v>72394</v>
      </c>
      <c r="B29889" s="2">
        <v>2.212151</v>
      </c>
      <c r="C29889" s="3">
        <v>704</v>
      </c>
      <c r="D29889" s="4">
        <v>22620</v>
      </c>
      <c r="E29889" t="s">
        <v>13328</v>
      </c>
      <c r="F29889" s="4" t="s">
        <v>13183</v>
      </c>
      <c r="G29889" s="5">
        <v>493</v>
      </c>
      <c r="H29889" s="6">
        <v>0.1012146</v>
      </c>
      <c r="I29889" s="7">
        <v>28.870999999999999</v>
      </c>
    </row>
    <row r="29890" spans="1:11" x14ac:dyDescent="0.25">
      <c r="A29890">
        <v>39841</v>
      </c>
      <c r="B29890" s="2">
        <v>2.2119260000000001</v>
      </c>
      <c r="C29890" s="3">
        <v>580</v>
      </c>
      <c r="E29890" t="s">
        <v>4050</v>
      </c>
      <c r="F29890" s="4" t="s">
        <v>6363</v>
      </c>
      <c r="G29890" s="5">
        <v>448</v>
      </c>
      <c r="H29890" s="6">
        <v>0.13392860000000001</v>
      </c>
      <c r="I29890" s="7">
        <v>23.213999999999999</v>
      </c>
    </row>
    <row r="29891" spans="1:11" x14ac:dyDescent="0.25">
      <c r="A29891">
        <v>35554</v>
      </c>
      <c r="B29891" s="2">
        <v>2.2116340000000001</v>
      </c>
      <c r="C29891" s="3">
        <v>1129</v>
      </c>
      <c r="E29891" t="s">
        <v>7109</v>
      </c>
      <c r="F29891" s="4" t="s">
        <v>7027</v>
      </c>
      <c r="G29891" s="5">
        <v>773</v>
      </c>
      <c r="H29891" s="6">
        <v>6.2095699999999997E-2</v>
      </c>
      <c r="I29891" s="7">
        <v>35.625</v>
      </c>
    </row>
    <row r="29892" spans="1:11" x14ac:dyDescent="0.25">
      <c r="A29892">
        <v>87522</v>
      </c>
      <c r="B29892" s="2">
        <v>2.2110310000000002</v>
      </c>
      <c r="C29892" s="3">
        <v>2762</v>
      </c>
      <c r="D29892" s="4">
        <v>21580</v>
      </c>
      <c r="E29892" t="s">
        <v>15202</v>
      </c>
      <c r="F29892" s="4" t="s">
        <v>15124</v>
      </c>
      <c r="G29892" s="5">
        <v>1748</v>
      </c>
      <c r="H29892" s="6">
        <v>6.8610599999999994E-2</v>
      </c>
      <c r="I29892" s="7">
        <v>34.491</v>
      </c>
    </row>
    <row r="29893" spans="1:11" x14ac:dyDescent="0.25">
      <c r="A29893">
        <v>65479</v>
      </c>
      <c r="B29893" s="2">
        <v>2.210569</v>
      </c>
      <c r="C29893" s="3">
        <v>282</v>
      </c>
      <c r="E29893" t="s">
        <v>12412</v>
      </c>
      <c r="F29893" s="4" t="s">
        <v>12102</v>
      </c>
      <c r="G29893" s="5">
        <v>184</v>
      </c>
      <c r="H29893" s="6">
        <v>0</v>
      </c>
      <c r="I29893" s="7">
        <v>46.345999999999997</v>
      </c>
    </row>
    <row r="29894" spans="1:11" x14ac:dyDescent="0.25">
      <c r="A29894">
        <v>35979</v>
      </c>
      <c r="B29894" s="2">
        <v>2.2103220000000001</v>
      </c>
      <c r="C29894" s="3">
        <v>1476</v>
      </c>
      <c r="E29894" t="s">
        <v>7167</v>
      </c>
      <c r="F29894" s="4" t="s">
        <v>7027</v>
      </c>
      <c r="G29894" s="5">
        <v>847</v>
      </c>
      <c r="H29894" s="6">
        <v>2.00708E-2</v>
      </c>
      <c r="I29894" s="7">
        <v>42.872</v>
      </c>
    </row>
    <row r="29895" spans="1:11" x14ac:dyDescent="0.25">
      <c r="A29895">
        <v>86545</v>
      </c>
      <c r="B29895" s="2">
        <v>2.2099299999999999</v>
      </c>
      <c r="C29895" s="3">
        <v>1500</v>
      </c>
      <c r="E29895" t="s">
        <v>15121</v>
      </c>
      <c r="F29895" s="4" t="s">
        <v>14962</v>
      </c>
      <c r="G29895" s="5">
        <v>788</v>
      </c>
      <c r="H29895" s="6">
        <v>8.9987300000000006E-2</v>
      </c>
      <c r="I29895" s="7">
        <v>30.786999999999999</v>
      </c>
    </row>
    <row r="29896" spans="1:11" x14ac:dyDescent="0.25">
      <c r="A29896">
        <v>36003</v>
      </c>
      <c r="B29896" s="2">
        <v>2.2094010000000002</v>
      </c>
      <c r="C29896" s="3">
        <v>1863</v>
      </c>
      <c r="D29896" s="4">
        <v>33860</v>
      </c>
      <c r="E29896" t="s">
        <v>7174</v>
      </c>
      <c r="F29896" s="4" t="s">
        <v>7027</v>
      </c>
      <c r="G29896" s="5">
        <v>1419</v>
      </c>
      <c r="H29896" s="6">
        <v>7.1176900000000001E-2</v>
      </c>
      <c r="I29896" s="7">
        <v>34.027999999999999</v>
      </c>
    </row>
    <row r="29897" spans="1:11" x14ac:dyDescent="0.25">
      <c r="A29897">
        <v>16639</v>
      </c>
      <c r="B29897" s="2">
        <v>2.2087859999999999</v>
      </c>
      <c r="C29897" s="3">
        <v>1639</v>
      </c>
      <c r="D29897" s="4">
        <v>27780</v>
      </c>
      <c r="E29897" t="s">
        <v>3539</v>
      </c>
      <c r="F29897" s="4" t="s">
        <v>3003</v>
      </c>
      <c r="G29897" s="5">
        <v>1154</v>
      </c>
      <c r="H29897" s="6">
        <v>4.3327600000000001E-2</v>
      </c>
      <c r="I29897" s="7">
        <v>38.838999999999999</v>
      </c>
    </row>
    <row r="29898" spans="1:11" x14ac:dyDescent="0.25">
      <c r="A29898">
        <v>30575</v>
      </c>
      <c r="B29898" s="2">
        <v>2.2083599999999999</v>
      </c>
      <c r="C29898" s="3">
        <v>897</v>
      </c>
      <c r="D29898" s="4">
        <v>27600</v>
      </c>
      <c r="E29898" t="s">
        <v>6496</v>
      </c>
      <c r="F29898" s="4" t="s">
        <v>6363</v>
      </c>
      <c r="G29898" s="5">
        <v>634</v>
      </c>
      <c r="H29898" s="6">
        <v>0.1119874</v>
      </c>
      <c r="I29898" s="7">
        <v>26.974</v>
      </c>
    </row>
    <row r="29899" spans="1:11" x14ac:dyDescent="0.25">
      <c r="A29899">
        <v>97122</v>
      </c>
      <c r="B29899" s="2">
        <v>2.2081110000000002</v>
      </c>
      <c r="C29899" s="3">
        <v>470</v>
      </c>
      <c r="E29899" t="s">
        <v>16208</v>
      </c>
      <c r="F29899" s="4" t="s">
        <v>16170</v>
      </c>
      <c r="G29899" s="5">
        <v>409</v>
      </c>
      <c r="H29899" s="6">
        <v>1.95122E-2</v>
      </c>
      <c r="I29899" s="7">
        <v>42.944000000000003</v>
      </c>
      <c r="J29899" s="2">
        <v>71</v>
      </c>
      <c r="K29899">
        <v>1</v>
      </c>
    </row>
    <row r="29900" spans="1:11" x14ac:dyDescent="0.25">
      <c r="A29900">
        <v>31063</v>
      </c>
      <c r="B29900" s="2">
        <v>2.2071969999999999</v>
      </c>
      <c r="C29900" s="3">
        <v>5393</v>
      </c>
      <c r="E29900" t="s">
        <v>2516</v>
      </c>
      <c r="F29900" s="4" t="s">
        <v>6363</v>
      </c>
      <c r="G29900" s="5">
        <v>3404</v>
      </c>
      <c r="H29900" s="6">
        <v>6.7841399999999996E-2</v>
      </c>
      <c r="I29900" s="7">
        <v>34.590000000000003</v>
      </c>
      <c r="J29900" s="2">
        <v>66</v>
      </c>
      <c r="K29900">
        <v>1</v>
      </c>
    </row>
    <row r="29901" spans="1:11" x14ac:dyDescent="0.25">
      <c r="A29901">
        <v>45719</v>
      </c>
      <c r="B29901" s="2">
        <v>2.2061850000000001</v>
      </c>
      <c r="C29901" s="3">
        <v>1258</v>
      </c>
      <c r="D29901" s="4">
        <v>11900</v>
      </c>
      <c r="E29901" t="s">
        <v>6554</v>
      </c>
      <c r="F29901" s="4" t="s">
        <v>8295</v>
      </c>
      <c r="G29901" s="5">
        <v>819</v>
      </c>
      <c r="H29901" s="6">
        <v>7.4390200000000004E-2</v>
      </c>
      <c r="I29901" s="7">
        <v>33.457999999999998</v>
      </c>
      <c r="J29901" s="2">
        <v>41.5</v>
      </c>
      <c r="K29901">
        <v>2</v>
      </c>
    </row>
    <row r="29902" spans="1:11" x14ac:dyDescent="0.25">
      <c r="A29902">
        <v>87021</v>
      </c>
      <c r="B29902" s="2">
        <v>2.2054119999999999</v>
      </c>
      <c r="C29902" s="3">
        <v>3500</v>
      </c>
      <c r="D29902" s="4">
        <v>24380</v>
      </c>
      <c r="E29902" t="s">
        <v>615</v>
      </c>
      <c r="F29902" s="4" t="s">
        <v>15124</v>
      </c>
      <c r="G29902" s="5">
        <v>2408</v>
      </c>
      <c r="H29902" s="6">
        <v>6.7662899999999998E-2</v>
      </c>
      <c r="I29902" s="7">
        <v>34.615000000000002</v>
      </c>
      <c r="J29902" s="2">
        <v>46</v>
      </c>
      <c r="K29902">
        <v>1</v>
      </c>
    </row>
    <row r="29903" spans="1:11" x14ac:dyDescent="0.25">
      <c r="A29903">
        <v>24880</v>
      </c>
      <c r="B29903" s="2">
        <v>2.2047680000000001</v>
      </c>
      <c r="C29903" s="3">
        <v>398</v>
      </c>
      <c r="E29903" t="s">
        <v>5195</v>
      </c>
      <c r="F29903" s="4" t="s">
        <v>5144</v>
      </c>
      <c r="G29903" s="5">
        <v>282</v>
      </c>
      <c r="H29903" s="6">
        <v>0.1236749</v>
      </c>
      <c r="I29903" s="7">
        <v>24.934000000000001</v>
      </c>
    </row>
    <row r="29904" spans="1:11" x14ac:dyDescent="0.25">
      <c r="A29904">
        <v>62843</v>
      </c>
      <c r="B29904" s="2">
        <v>2.204691</v>
      </c>
      <c r="C29904" s="3">
        <v>48</v>
      </c>
      <c r="E29904" t="s">
        <v>12028</v>
      </c>
      <c r="F29904" s="4" t="s">
        <v>11490</v>
      </c>
      <c r="G29904" s="5">
        <v>43</v>
      </c>
      <c r="H29904" s="6">
        <v>0.13953489999999999</v>
      </c>
      <c r="I29904" s="7">
        <v>22.187999999999999</v>
      </c>
    </row>
    <row r="29905" spans="1:12" x14ac:dyDescent="0.25">
      <c r="A29905">
        <v>62324</v>
      </c>
      <c r="B29905" s="2">
        <v>2.20451</v>
      </c>
      <c r="C29905" s="3">
        <v>1108</v>
      </c>
      <c r="D29905" s="4">
        <v>39500</v>
      </c>
      <c r="E29905" t="s">
        <v>1673</v>
      </c>
      <c r="F29905" s="4" t="s">
        <v>11490</v>
      </c>
      <c r="G29905" s="5">
        <v>718</v>
      </c>
      <c r="H29905" s="6">
        <v>2.9207199999999999E-2</v>
      </c>
      <c r="I29905" s="7">
        <v>41.25</v>
      </c>
    </row>
    <row r="29906" spans="1:12" x14ac:dyDescent="0.25">
      <c r="A29906">
        <v>46959</v>
      </c>
      <c r="B29906" s="2">
        <v>2.2042199999999998</v>
      </c>
      <c r="C29906" s="3">
        <v>660</v>
      </c>
      <c r="D29906" s="4">
        <v>37940</v>
      </c>
      <c r="E29906" t="s">
        <v>5277</v>
      </c>
      <c r="F29906" s="4" t="s">
        <v>8800</v>
      </c>
      <c r="G29906" s="5">
        <v>488</v>
      </c>
      <c r="H29906" s="6">
        <v>2.45902E-2</v>
      </c>
      <c r="I29906" s="7">
        <v>42.046999999999997</v>
      </c>
    </row>
    <row r="29907" spans="1:12" x14ac:dyDescent="0.25">
      <c r="A29907">
        <v>78570</v>
      </c>
      <c r="B29907" s="2">
        <v>2.2000389999999999</v>
      </c>
      <c r="C29907" s="3">
        <v>33437</v>
      </c>
      <c r="D29907" s="4">
        <v>32580</v>
      </c>
      <c r="E29907" t="s">
        <v>14249</v>
      </c>
      <c r="F29907" s="4" t="s">
        <v>13752</v>
      </c>
      <c r="G29907" s="5">
        <v>16982</v>
      </c>
      <c r="H29907" s="6">
        <v>8.9565400000000003E-2</v>
      </c>
      <c r="I29907" s="7">
        <v>30.812999999999999</v>
      </c>
      <c r="J29907" s="2">
        <v>40</v>
      </c>
      <c r="K29907">
        <v>1</v>
      </c>
    </row>
    <row r="29908" spans="1:12" x14ac:dyDescent="0.25">
      <c r="A29908">
        <v>24237</v>
      </c>
      <c r="B29908" s="2">
        <v>2.1958060000000001</v>
      </c>
      <c r="C29908" s="3">
        <v>1059</v>
      </c>
      <c r="D29908" s="4">
        <v>13720</v>
      </c>
      <c r="E29908" t="s">
        <v>5007</v>
      </c>
      <c r="F29908" s="4" t="s">
        <v>4335</v>
      </c>
      <c r="G29908" s="5">
        <v>705</v>
      </c>
      <c r="H29908" s="6">
        <v>5.24079E-2</v>
      </c>
      <c r="I29908" s="7">
        <v>37.222000000000001</v>
      </c>
    </row>
    <row r="29909" spans="1:12" x14ac:dyDescent="0.25">
      <c r="A29909">
        <v>15449</v>
      </c>
      <c r="B29909" s="2">
        <v>2.1955740000000001</v>
      </c>
      <c r="C29909" s="3">
        <v>363</v>
      </c>
      <c r="D29909" s="4">
        <v>38300</v>
      </c>
      <c r="E29909" t="s">
        <v>3153</v>
      </c>
      <c r="F29909" s="4" t="s">
        <v>3003</v>
      </c>
      <c r="G29909" s="5">
        <v>259</v>
      </c>
      <c r="H29909" s="6">
        <v>0.13846149999999999</v>
      </c>
      <c r="I29909" s="7">
        <v>22.35</v>
      </c>
    </row>
    <row r="29910" spans="1:12" x14ac:dyDescent="0.25">
      <c r="A29910">
        <v>37339</v>
      </c>
      <c r="B29910" s="2">
        <v>2.1952289999999999</v>
      </c>
      <c r="C29910" s="3">
        <v>1715</v>
      </c>
      <c r="E29910" t="s">
        <v>7424</v>
      </c>
      <c r="F29910" s="4" t="s">
        <v>7348</v>
      </c>
      <c r="G29910" s="5">
        <v>1182</v>
      </c>
      <c r="H29910" s="6">
        <v>8.1218299999999993E-2</v>
      </c>
      <c r="I29910" s="7">
        <v>32.234999999999999</v>
      </c>
    </row>
    <row r="29911" spans="1:12" x14ac:dyDescent="0.25">
      <c r="A29911">
        <v>10452</v>
      </c>
      <c r="B29911" s="2">
        <v>2.184542</v>
      </c>
      <c r="C29911" s="3">
        <v>75251</v>
      </c>
      <c r="D29911" s="4">
        <v>35620</v>
      </c>
      <c r="E29911" t="s">
        <v>1791</v>
      </c>
      <c r="F29911" s="4" t="s">
        <v>1280</v>
      </c>
      <c r="G29911" s="5">
        <v>43484</v>
      </c>
      <c r="H29911" s="6">
        <v>0.11369700000000001</v>
      </c>
      <c r="I29911" s="7">
        <v>26.620999999999999</v>
      </c>
      <c r="J29911" s="2">
        <v>40</v>
      </c>
      <c r="K29911">
        <v>12</v>
      </c>
      <c r="L29911" s="2">
        <v>50.9</v>
      </c>
    </row>
    <row r="29912" spans="1:12" x14ac:dyDescent="0.25">
      <c r="A29912">
        <v>68457</v>
      </c>
      <c r="B29912" s="2">
        <v>2.1740740000000001</v>
      </c>
      <c r="C29912" s="3">
        <v>391</v>
      </c>
      <c r="E29912" t="s">
        <v>12803</v>
      </c>
      <c r="F29912" s="4" t="s">
        <v>12738</v>
      </c>
      <c r="G29912" s="5">
        <v>263</v>
      </c>
      <c r="H29912" s="6">
        <v>4.1666700000000001E-2</v>
      </c>
      <c r="I29912" s="7">
        <v>39.063000000000002</v>
      </c>
    </row>
    <row r="29913" spans="1:12" x14ac:dyDescent="0.25">
      <c r="A29913">
        <v>65740</v>
      </c>
      <c r="B29913" s="2">
        <v>2.1734300000000002</v>
      </c>
      <c r="C29913" s="3">
        <v>3500</v>
      </c>
      <c r="D29913" s="4">
        <v>14700</v>
      </c>
      <c r="E29913" t="s">
        <v>12471</v>
      </c>
      <c r="F29913" s="4" t="s">
        <v>12102</v>
      </c>
      <c r="G29913" s="5">
        <v>2430</v>
      </c>
      <c r="H29913" s="6">
        <v>6.9958900000000004E-2</v>
      </c>
      <c r="I29913" s="7">
        <v>34.167000000000002</v>
      </c>
    </row>
    <row r="29914" spans="1:12" x14ac:dyDescent="0.25">
      <c r="A29914">
        <v>16245</v>
      </c>
      <c r="B29914" s="2">
        <v>2.1727340000000002</v>
      </c>
      <c r="C29914" s="3">
        <v>181</v>
      </c>
      <c r="D29914" s="4">
        <v>38300</v>
      </c>
      <c r="E29914" t="s">
        <v>1429</v>
      </c>
      <c r="F29914" s="4" t="s">
        <v>3003</v>
      </c>
      <c r="G29914" s="5">
        <v>145</v>
      </c>
      <c r="H29914" s="6">
        <v>0</v>
      </c>
      <c r="I29914" s="7">
        <v>46.25</v>
      </c>
    </row>
    <row r="29915" spans="1:12" x14ac:dyDescent="0.25">
      <c r="A29915">
        <v>35477</v>
      </c>
      <c r="B29915" s="2">
        <v>2.1727340000000002</v>
      </c>
      <c r="C29915" s="3">
        <v>184</v>
      </c>
      <c r="E29915" t="s">
        <v>7098</v>
      </c>
      <c r="F29915" s="4" t="s">
        <v>7027</v>
      </c>
      <c r="G29915" s="5">
        <v>93</v>
      </c>
      <c r="H29915" s="6">
        <v>0</v>
      </c>
      <c r="I29915" s="7">
        <v>46.25</v>
      </c>
    </row>
    <row r="29916" spans="1:12" x14ac:dyDescent="0.25">
      <c r="A29916">
        <v>35990</v>
      </c>
      <c r="B29916" s="2">
        <v>2.1727340000000002</v>
      </c>
      <c r="C29916" s="3">
        <v>101</v>
      </c>
      <c r="D29916" s="4">
        <v>23460</v>
      </c>
      <c r="E29916" t="s">
        <v>7173</v>
      </c>
      <c r="F29916" s="4" t="s">
        <v>7027</v>
      </c>
      <c r="G29916" s="5">
        <v>43</v>
      </c>
      <c r="H29916" s="6">
        <v>0</v>
      </c>
      <c r="I29916" s="7">
        <v>46.25</v>
      </c>
    </row>
    <row r="29917" spans="1:12" x14ac:dyDescent="0.25">
      <c r="A29917">
        <v>57571</v>
      </c>
      <c r="B29917" s="2">
        <v>2.1727340000000002</v>
      </c>
      <c r="C29917" s="3">
        <v>21</v>
      </c>
      <c r="E29917" t="s">
        <v>5024</v>
      </c>
      <c r="F29917" s="4" t="s">
        <v>10877</v>
      </c>
      <c r="G29917" s="5">
        <v>18</v>
      </c>
      <c r="H29917" s="6">
        <v>0</v>
      </c>
      <c r="I29917" s="7">
        <v>46.25</v>
      </c>
    </row>
    <row r="29918" spans="1:12" x14ac:dyDescent="0.25">
      <c r="A29918">
        <v>62861</v>
      </c>
      <c r="B29918" s="2">
        <v>2.1727340000000002</v>
      </c>
      <c r="C29918" s="3">
        <v>96</v>
      </c>
      <c r="E29918" t="s">
        <v>12036</v>
      </c>
      <c r="F29918" s="4" t="s">
        <v>11490</v>
      </c>
      <c r="G29918" s="5">
        <v>78</v>
      </c>
      <c r="H29918" s="6">
        <v>0</v>
      </c>
      <c r="I29918" s="7">
        <v>46.25</v>
      </c>
    </row>
    <row r="29919" spans="1:12" x14ac:dyDescent="0.25">
      <c r="A29919">
        <v>99776</v>
      </c>
      <c r="B29919" s="2">
        <v>2.1727340000000002</v>
      </c>
      <c r="C29919" s="3">
        <v>153</v>
      </c>
      <c r="E29919" t="s">
        <v>16744</v>
      </c>
      <c r="F29919" s="4" t="s">
        <v>16604</v>
      </c>
      <c r="G29919" s="5">
        <v>97</v>
      </c>
      <c r="H29919" s="6">
        <v>0</v>
      </c>
      <c r="I29919" s="7">
        <v>46.25</v>
      </c>
    </row>
    <row r="29920" spans="1:12" x14ac:dyDescent="0.25">
      <c r="A29920">
        <v>90255</v>
      </c>
      <c r="B29920" s="2">
        <v>2.1619839999999999</v>
      </c>
      <c r="C29920" s="3">
        <v>76206</v>
      </c>
      <c r="D29920" s="4">
        <v>31080</v>
      </c>
      <c r="E29920" t="s">
        <v>15374</v>
      </c>
      <c r="F29920" s="4" t="s">
        <v>15368</v>
      </c>
      <c r="G29920" s="5">
        <v>44439</v>
      </c>
      <c r="H29920" s="6">
        <v>5.5513100000000003E-2</v>
      </c>
      <c r="I29920" s="7">
        <v>36.646999999999998</v>
      </c>
      <c r="J29920" s="2">
        <v>37.4</v>
      </c>
      <c r="K29920">
        <v>5</v>
      </c>
    </row>
    <row r="29921" spans="1:11" x14ac:dyDescent="0.25">
      <c r="A29921">
        <v>32087</v>
      </c>
      <c r="B29921" s="2">
        <v>2.1505139999999998</v>
      </c>
      <c r="C29921" s="3">
        <v>5644</v>
      </c>
      <c r="D29921" s="4">
        <v>27260</v>
      </c>
      <c r="E29921" t="s">
        <v>6713</v>
      </c>
      <c r="F29921" s="4" t="s">
        <v>6689</v>
      </c>
      <c r="G29921" s="5">
        <v>3486</v>
      </c>
      <c r="H29921" s="6">
        <v>5.2193900000000001E-2</v>
      </c>
      <c r="I29921" s="7">
        <v>37.22</v>
      </c>
    </row>
    <row r="29922" spans="1:11" x14ac:dyDescent="0.25">
      <c r="A29922">
        <v>29856</v>
      </c>
      <c r="B29922" s="2">
        <v>2.1491739999999999</v>
      </c>
      <c r="C29922" s="3">
        <v>3561</v>
      </c>
      <c r="D29922" s="4">
        <v>12260</v>
      </c>
      <c r="E29922" t="s">
        <v>110</v>
      </c>
      <c r="F29922" s="4" t="s">
        <v>6130</v>
      </c>
      <c r="G29922" s="5">
        <v>2105</v>
      </c>
      <c r="H29922" s="6">
        <v>8.5035600000000003E-2</v>
      </c>
      <c r="I29922" s="7">
        <v>31.53</v>
      </c>
    </row>
    <row r="29923" spans="1:11" x14ac:dyDescent="0.25">
      <c r="A29923">
        <v>32102</v>
      </c>
      <c r="B29923" s="2">
        <v>2.1482619999999999</v>
      </c>
      <c r="C29923" s="3">
        <v>2062</v>
      </c>
      <c r="D29923" s="4">
        <v>36740</v>
      </c>
      <c r="E29923" t="s">
        <v>6718</v>
      </c>
      <c r="F29923" s="4" t="s">
        <v>6689</v>
      </c>
      <c r="G29923" s="5">
        <v>1695</v>
      </c>
      <c r="H29923" s="6">
        <v>8.5495299999999996E-2</v>
      </c>
      <c r="I29923" s="7">
        <v>31.443000000000001</v>
      </c>
    </row>
    <row r="29924" spans="1:11" x14ac:dyDescent="0.25">
      <c r="A29924">
        <v>86033</v>
      </c>
      <c r="B29924" s="2">
        <v>2.146881</v>
      </c>
      <c r="C29924" s="3">
        <v>7572</v>
      </c>
      <c r="D29924" s="4">
        <v>43320</v>
      </c>
      <c r="E29924" t="s">
        <v>15076</v>
      </c>
      <c r="F29924" s="4" t="s">
        <v>14962</v>
      </c>
      <c r="G29924" s="5">
        <v>4065</v>
      </c>
      <c r="H29924" s="6">
        <v>0.13948340000000001</v>
      </c>
      <c r="I29924" s="7">
        <v>22.109000000000002</v>
      </c>
      <c r="J29924" s="2">
        <v>48</v>
      </c>
      <c r="K29924">
        <v>1</v>
      </c>
    </row>
    <row r="29925" spans="1:11" x14ac:dyDescent="0.25">
      <c r="A29925">
        <v>72513</v>
      </c>
      <c r="B29925" s="2">
        <v>2.1453929999999999</v>
      </c>
      <c r="C29925" s="3">
        <v>3065</v>
      </c>
      <c r="E29925" t="s">
        <v>13370</v>
      </c>
      <c r="F29925" s="4" t="s">
        <v>13183</v>
      </c>
      <c r="G29925" s="5">
        <v>2148</v>
      </c>
      <c r="H29925" s="6">
        <v>6.9334599999999996E-2</v>
      </c>
      <c r="I29925" s="7">
        <v>34.213999999999999</v>
      </c>
    </row>
    <row r="29926" spans="1:11" x14ac:dyDescent="0.25">
      <c r="A29926">
        <v>42649</v>
      </c>
      <c r="B29926" s="2">
        <v>2.1444000000000001</v>
      </c>
      <c r="C29926" s="3">
        <v>3164</v>
      </c>
      <c r="E29926" t="s">
        <v>8273</v>
      </c>
      <c r="F29926" s="4" t="s">
        <v>7883</v>
      </c>
      <c r="G29926" s="5">
        <v>1996</v>
      </c>
      <c r="H29926" s="6">
        <v>9.2685400000000001E-2</v>
      </c>
      <c r="I29926" s="7">
        <v>30.164999999999999</v>
      </c>
    </row>
    <row r="29927" spans="1:11" x14ac:dyDescent="0.25">
      <c r="A29927">
        <v>92309</v>
      </c>
      <c r="B29927" s="2">
        <v>2.1438139999999999</v>
      </c>
      <c r="C29927" s="3">
        <v>916</v>
      </c>
      <c r="D29927" s="4">
        <v>40140</v>
      </c>
      <c r="E29927" t="s">
        <v>5626</v>
      </c>
      <c r="F29927" s="4" t="s">
        <v>15368</v>
      </c>
      <c r="G29927" s="5">
        <v>446</v>
      </c>
      <c r="H29927" s="6">
        <v>4.6979899999999998E-2</v>
      </c>
      <c r="I29927" s="7">
        <v>38.063000000000002</v>
      </c>
    </row>
    <row r="29928" spans="1:11" x14ac:dyDescent="0.25">
      <c r="A29928">
        <v>22976</v>
      </c>
      <c r="B29928" s="2">
        <v>2.1436440000000001</v>
      </c>
      <c r="C29928" s="3">
        <v>517</v>
      </c>
      <c r="D29928" s="4">
        <v>16820</v>
      </c>
      <c r="E29928" t="s">
        <v>4770</v>
      </c>
      <c r="F29928" s="4" t="s">
        <v>4335</v>
      </c>
      <c r="G29928" s="5">
        <v>259</v>
      </c>
      <c r="H29928" s="6">
        <v>0</v>
      </c>
      <c r="I29928" s="7">
        <v>46.176000000000002</v>
      </c>
    </row>
    <row r="29929" spans="1:11" x14ac:dyDescent="0.25">
      <c r="A29929">
        <v>24853</v>
      </c>
      <c r="B29929" s="2">
        <v>2.143481</v>
      </c>
      <c r="C29929" s="3">
        <v>588</v>
      </c>
      <c r="E29929" t="s">
        <v>5179</v>
      </c>
      <c r="F29929" s="4" t="s">
        <v>5144</v>
      </c>
      <c r="G29929" s="5">
        <v>418</v>
      </c>
      <c r="H29929" s="6">
        <v>0.1267943</v>
      </c>
      <c r="I29929" s="7">
        <v>24.265000000000001</v>
      </c>
    </row>
    <row r="29930" spans="1:11" x14ac:dyDescent="0.25">
      <c r="A29930">
        <v>70356</v>
      </c>
      <c r="B29930" s="2">
        <v>2.1430449999999999</v>
      </c>
      <c r="C29930" s="3">
        <v>1848</v>
      </c>
      <c r="D29930" s="4">
        <v>26380</v>
      </c>
      <c r="E29930" t="s">
        <v>5913</v>
      </c>
      <c r="F29930" s="4" t="s">
        <v>12927</v>
      </c>
      <c r="G29930" s="5">
        <v>1402</v>
      </c>
      <c r="H29930" s="6">
        <v>1.2829699999999999E-2</v>
      </c>
      <c r="I29930" s="7">
        <v>43.957999999999998</v>
      </c>
    </row>
    <row r="29931" spans="1:11" x14ac:dyDescent="0.25">
      <c r="A29931">
        <v>31642</v>
      </c>
      <c r="B29931" s="2">
        <v>2.1419969999999999</v>
      </c>
      <c r="C29931" s="3">
        <v>4820</v>
      </c>
      <c r="E29931" t="s">
        <v>6639</v>
      </c>
      <c r="F29931" s="4" t="s">
        <v>6363</v>
      </c>
      <c r="G29931" s="5">
        <v>2976</v>
      </c>
      <c r="H29931" s="6">
        <v>7.2244600000000006E-2</v>
      </c>
      <c r="I29931" s="7">
        <v>33.688000000000002</v>
      </c>
    </row>
    <row r="29932" spans="1:11" x14ac:dyDescent="0.25">
      <c r="A29932">
        <v>57764</v>
      </c>
      <c r="B29932" s="2">
        <v>2.1410930000000001</v>
      </c>
      <c r="C29932" s="3">
        <v>1610</v>
      </c>
      <c r="E29932" t="s">
        <v>11054</v>
      </c>
      <c r="F29932" s="4" t="s">
        <v>10877</v>
      </c>
      <c r="G29932" s="5">
        <v>796</v>
      </c>
      <c r="H29932" s="6">
        <v>0.1017588</v>
      </c>
      <c r="I29932" s="7">
        <v>28.571000000000002</v>
      </c>
    </row>
    <row r="29933" spans="1:11" x14ac:dyDescent="0.25">
      <c r="A29933">
        <v>46111</v>
      </c>
      <c r="B29933" s="2">
        <v>2.1408459999999998</v>
      </c>
      <c r="C29933" s="3">
        <v>305</v>
      </c>
      <c r="D29933" s="4">
        <v>26900</v>
      </c>
      <c r="E29933" t="s">
        <v>1238</v>
      </c>
      <c r="F29933" s="4" t="s">
        <v>8800</v>
      </c>
      <c r="G29933" s="5">
        <v>225</v>
      </c>
      <c r="H29933" s="6">
        <v>5.30973E-2</v>
      </c>
      <c r="I29933" s="7">
        <v>36.944000000000003</v>
      </c>
    </row>
    <row r="29934" spans="1:11" x14ac:dyDescent="0.25">
      <c r="A29934">
        <v>51105</v>
      </c>
      <c r="B29934" s="2">
        <v>2.1394769999999999</v>
      </c>
      <c r="C29934" s="3">
        <v>9465</v>
      </c>
      <c r="D29934" s="4">
        <v>43580</v>
      </c>
      <c r="E29934" t="s">
        <v>9826</v>
      </c>
      <c r="F29934" s="4" t="s">
        <v>9593</v>
      </c>
      <c r="G29934" s="5">
        <v>5493</v>
      </c>
      <c r="H29934" s="6">
        <v>7.6643000000000003E-2</v>
      </c>
      <c r="I29934" s="7">
        <v>32.875</v>
      </c>
      <c r="J29934" s="2">
        <v>48</v>
      </c>
      <c r="K29934">
        <v>2</v>
      </c>
    </row>
    <row r="29935" spans="1:11" x14ac:dyDescent="0.25">
      <c r="A29935">
        <v>40202</v>
      </c>
      <c r="B29935" s="2">
        <v>2.137022</v>
      </c>
      <c r="C29935" s="3">
        <v>6467</v>
      </c>
      <c r="D29935" s="4">
        <v>31140</v>
      </c>
      <c r="E29935" t="s">
        <v>6443</v>
      </c>
      <c r="F29935" s="4" t="s">
        <v>7883</v>
      </c>
      <c r="G29935" s="5">
        <v>4772</v>
      </c>
      <c r="H29935" s="6">
        <v>0.15210560000000001</v>
      </c>
      <c r="I29935" s="7">
        <v>19.823</v>
      </c>
      <c r="J29935" s="2">
        <v>56</v>
      </c>
      <c r="K29935">
        <v>4</v>
      </c>
    </row>
    <row r="29936" spans="1:11" x14ac:dyDescent="0.25">
      <c r="A29936">
        <v>36919</v>
      </c>
      <c r="B29936" s="2">
        <v>2.1355599999999999</v>
      </c>
      <c r="C29936" s="3">
        <v>1868</v>
      </c>
      <c r="E29936" t="s">
        <v>7346</v>
      </c>
      <c r="F29936" s="4" t="s">
        <v>7027</v>
      </c>
      <c r="G29936" s="5">
        <v>1342</v>
      </c>
      <c r="H29936" s="6">
        <v>6.03577E-2</v>
      </c>
      <c r="I29936" s="7">
        <v>35.667000000000002</v>
      </c>
    </row>
    <row r="29937" spans="1:11" x14ac:dyDescent="0.25">
      <c r="A29937">
        <v>92301</v>
      </c>
      <c r="B29937" s="2">
        <v>2.1313339999999998</v>
      </c>
      <c r="C29937" s="3">
        <v>32666</v>
      </c>
      <c r="D29937" s="4">
        <v>40140</v>
      </c>
      <c r="E29937" t="s">
        <v>15526</v>
      </c>
      <c r="F29937" s="4" t="s">
        <v>15368</v>
      </c>
      <c r="G29937" s="5">
        <v>16315</v>
      </c>
      <c r="H29937" s="6">
        <v>6.4660499999999996E-2</v>
      </c>
      <c r="I29937" s="7">
        <v>34.920999999999999</v>
      </c>
      <c r="J29937" s="2">
        <v>31</v>
      </c>
      <c r="K29937">
        <v>1</v>
      </c>
    </row>
    <row r="29938" spans="1:11" x14ac:dyDescent="0.25">
      <c r="A29938">
        <v>24872</v>
      </c>
      <c r="B29938" s="2">
        <v>2.1272799999999998</v>
      </c>
      <c r="C29938" s="3">
        <v>874</v>
      </c>
      <c r="E29938" t="s">
        <v>5190</v>
      </c>
      <c r="F29938" s="4" t="s">
        <v>5144</v>
      </c>
      <c r="G29938" s="5">
        <v>620</v>
      </c>
      <c r="H29938" s="6">
        <v>1.6103099999999999E-2</v>
      </c>
      <c r="I29938" s="7">
        <v>43.308999999999997</v>
      </c>
    </row>
    <row r="29939" spans="1:11" x14ac:dyDescent="0.25">
      <c r="A29939">
        <v>30562</v>
      </c>
      <c r="B29939" s="2">
        <v>2.1270039999999999</v>
      </c>
      <c r="C29939" s="3">
        <v>763</v>
      </c>
      <c r="E29939" t="s">
        <v>6489</v>
      </c>
      <c r="F29939" s="4" t="s">
        <v>6363</v>
      </c>
      <c r="G29939" s="5">
        <v>532</v>
      </c>
      <c r="H29939" s="6">
        <v>0.1181989</v>
      </c>
      <c r="I29939" s="7">
        <v>25.661999999999999</v>
      </c>
      <c r="J29939" s="2">
        <v>66</v>
      </c>
      <c r="K29939">
        <v>1</v>
      </c>
    </row>
    <row r="29940" spans="1:11" x14ac:dyDescent="0.25">
      <c r="A29940">
        <v>78202</v>
      </c>
      <c r="B29940" s="2">
        <v>2.1251310000000001</v>
      </c>
      <c r="C29940" s="3">
        <v>12743</v>
      </c>
      <c r="D29940" s="4">
        <v>41700</v>
      </c>
      <c r="E29940" t="s">
        <v>6913</v>
      </c>
      <c r="F29940" s="4" t="s">
        <v>13752</v>
      </c>
      <c r="G29940" s="5">
        <v>7296</v>
      </c>
      <c r="H29940" s="6">
        <v>0.10730439999999999</v>
      </c>
      <c r="I29940" s="7">
        <v>27.527999999999999</v>
      </c>
    </row>
    <row r="29941" spans="1:11" x14ac:dyDescent="0.25">
      <c r="A29941">
        <v>68817</v>
      </c>
      <c r="B29941" s="2">
        <v>2.123326</v>
      </c>
      <c r="C29941" s="3">
        <v>293</v>
      </c>
      <c r="E29941" t="s">
        <v>4448</v>
      </c>
      <c r="F29941" s="4" t="s">
        <v>12738</v>
      </c>
      <c r="G29941" s="5">
        <v>238</v>
      </c>
      <c r="H29941" s="6">
        <v>5.4393299999999999E-2</v>
      </c>
      <c r="I29941" s="7">
        <v>36.667000000000002</v>
      </c>
    </row>
    <row r="29942" spans="1:11" x14ac:dyDescent="0.25">
      <c r="A29942">
        <v>75253</v>
      </c>
      <c r="B29942" s="2">
        <v>2.1207539999999998</v>
      </c>
      <c r="C29942" s="3">
        <v>19016</v>
      </c>
      <c r="D29942" s="4">
        <v>19100</v>
      </c>
      <c r="E29942" t="s">
        <v>4091</v>
      </c>
      <c r="F29942" s="4" t="s">
        <v>13752</v>
      </c>
      <c r="G29942" s="5">
        <v>10506</v>
      </c>
      <c r="H29942" s="6">
        <v>6.5289799999999995E-2</v>
      </c>
      <c r="I29942" s="7">
        <v>34.780999999999999</v>
      </c>
      <c r="J29942" s="2">
        <v>34.333300000000001</v>
      </c>
      <c r="K29942">
        <v>3</v>
      </c>
    </row>
    <row r="29943" spans="1:11" x14ac:dyDescent="0.25">
      <c r="A29943">
        <v>72060</v>
      </c>
      <c r="B29943" s="2">
        <v>2.118179</v>
      </c>
      <c r="C29943" s="3">
        <v>393</v>
      </c>
      <c r="E29943" t="s">
        <v>13262</v>
      </c>
      <c r="F29943" s="4" t="s">
        <v>13183</v>
      </c>
      <c r="G29943" s="5">
        <v>246</v>
      </c>
      <c r="H29943" s="6">
        <v>6.0728699999999997E-2</v>
      </c>
      <c r="I29943" s="7">
        <v>35.564999999999998</v>
      </c>
    </row>
    <row r="29944" spans="1:11" x14ac:dyDescent="0.25">
      <c r="A29944">
        <v>64863</v>
      </c>
      <c r="B29944" s="2">
        <v>2.117915</v>
      </c>
      <c r="C29944" s="3">
        <v>1498</v>
      </c>
      <c r="D29944" s="4">
        <v>22220</v>
      </c>
      <c r="E29944" t="s">
        <v>12341</v>
      </c>
      <c r="F29944" s="4" t="s">
        <v>12102</v>
      </c>
      <c r="G29944" s="5">
        <v>846</v>
      </c>
      <c r="H29944" s="6">
        <v>9.3380599999999994E-2</v>
      </c>
      <c r="I29944" s="7">
        <v>29.922000000000001</v>
      </c>
    </row>
    <row r="29945" spans="1:11" x14ac:dyDescent="0.25">
      <c r="A29945">
        <v>37369</v>
      </c>
      <c r="B29945" s="2">
        <v>2.1175489999999999</v>
      </c>
      <c r="C29945" s="3">
        <v>809</v>
      </c>
      <c r="D29945" s="4">
        <v>17420</v>
      </c>
      <c r="E29945" t="s">
        <v>7435</v>
      </c>
      <c r="F29945" s="4" t="s">
        <v>7348</v>
      </c>
      <c r="G29945" s="5">
        <v>683</v>
      </c>
      <c r="H29945" s="6">
        <v>6.4421699999999998E-2</v>
      </c>
      <c r="I29945" s="7">
        <v>34.926000000000002</v>
      </c>
      <c r="J29945" s="2">
        <v>59</v>
      </c>
      <c r="K29945">
        <v>1</v>
      </c>
    </row>
    <row r="29946" spans="1:11" x14ac:dyDescent="0.25">
      <c r="A29946">
        <v>8105</v>
      </c>
      <c r="B29946" s="2">
        <v>2.1133570000000002</v>
      </c>
      <c r="C29946" s="3">
        <v>29299</v>
      </c>
      <c r="D29946" s="4">
        <v>37980</v>
      </c>
      <c r="E29946" t="s">
        <v>973</v>
      </c>
      <c r="F29946" s="4" t="s">
        <v>1341</v>
      </c>
      <c r="G29946" s="5">
        <v>16836</v>
      </c>
      <c r="H29946" s="6">
        <v>6.9969100000000006E-2</v>
      </c>
      <c r="I29946" s="7">
        <v>33.950000000000003</v>
      </c>
      <c r="J29946" s="2">
        <v>45.285699999999999</v>
      </c>
      <c r="K29946">
        <v>7</v>
      </c>
    </row>
    <row r="29947" spans="1:11" x14ac:dyDescent="0.25">
      <c r="A29947">
        <v>44689</v>
      </c>
      <c r="B29947" s="2">
        <v>2.109226</v>
      </c>
      <c r="C29947" s="3">
        <v>606</v>
      </c>
      <c r="E29947" t="s">
        <v>583</v>
      </c>
      <c r="F29947" s="4" t="s">
        <v>8295</v>
      </c>
      <c r="G29947" s="5">
        <v>418</v>
      </c>
      <c r="H29947" s="6">
        <v>2.6252999999999999E-2</v>
      </c>
      <c r="I29947" s="7">
        <v>41.5</v>
      </c>
      <c r="J29947" s="2">
        <v>54</v>
      </c>
      <c r="K29947">
        <v>1</v>
      </c>
    </row>
    <row r="29948" spans="1:11" x14ac:dyDescent="0.25">
      <c r="A29948">
        <v>8346</v>
      </c>
      <c r="B29948" s="2">
        <v>2.108984</v>
      </c>
      <c r="C29948" s="3">
        <v>982</v>
      </c>
      <c r="D29948" s="4">
        <v>12100</v>
      </c>
      <c r="E29948" t="s">
        <v>365</v>
      </c>
      <c r="F29948" s="4" t="s">
        <v>1341</v>
      </c>
      <c r="G29948" s="5">
        <v>589</v>
      </c>
      <c r="H29948" s="6">
        <v>3.5593199999999998E-2</v>
      </c>
      <c r="I29948" s="7">
        <v>39.878999999999998</v>
      </c>
    </row>
    <row r="29949" spans="1:11" x14ac:dyDescent="0.25">
      <c r="A29949">
        <v>72462</v>
      </c>
      <c r="B29949" s="2">
        <v>2.1087739999999999</v>
      </c>
      <c r="C29949" s="3">
        <v>418</v>
      </c>
      <c r="E29949" t="s">
        <v>13361</v>
      </c>
      <c r="F29949" s="4" t="s">
        <v>13183</v>
      </c>
      <c r="G29949" s="5">
        <v>289</v>
      </c>
      <c r="H29949" s="6">
        <v>8.9965400000000001E-2</v>
      </c>
      <c r="I29949" s="7">
        <v>30.469000000000001</v>
      </c>
    </row>
    <row r="29950" spans="1:11" x14ac:dyDescent="0.25">
      <c r="A29950">
        <v>29921</v>
      </c>
      <c r="B29950" s="2">
        <v>2.1086610000000001</v>
      </c>
      <c r="C29950" s="3">
        <v>246</v>
      </c>
      <c r="E29950" t="s">
        <v>6351</v>
      </c>
      <c r="F29950" s="4" t="s">
        <v>6130</v>
      </c>
      <c r="G29950" s="5">
        <v>179</v>
      </c>
      <c r="H29950" s="6">
        <v>8.3798899999999996E-2</v>
      </c>
      <c r="I29950" s="7">
        <v>31.527999999999999</v>
      </c>
    </row>
    <row r="29951" spans="1:11" x14ac:dyDescent="0.25">
      <c r="A29951">
        <v>41647</v>
      </c>
      <c r="B29951" s="2">
        <v>2.108384</v>
      </c>
      <c r="C29951" s="3">
        <v>1514</v>
      </c>
      <c r="E29951" t="s">
        <v>5073</v>
      </c>
      <c r="F29951" s="4" t="s">
        <v>7883</v>
      </c>
      <c r="G29951" s="5">
        <v>984</v>
      </c>
      <c r="H29951" s="6">
        <v>6.0975599999999998E-2</v>
      </c>
      <c r="I29951" s="7">
        <v>35.469000000000001</v>
      </c>
    </row>
    <row r="29952" spans="1:11" x14ac:dyDescent="0.25">
      <c r="A29952">
        <v>17401</v>
      </c>
      <c r="B29952" s="2">
        <v>2.105658</v>
      </c>
      <c r="C29952" s="3">
        <v>18812</v>
      </c>
      <c r="D29952" s="4">
        <v>49620</v>
      </c>
      <c r="E29952" t="s">
        <v>709</v>
      </c>
      <c r="F29952" s="4" t="s">
        <v>3003</v>
      </c>
      <c r="G29952" s="5">
        <v>10409</v>
      </c>
      <c r="H29952" s="6">
        <v>0.11056680000000001</v>
      </c>
      <c r="I29952" s="7">
        <v>26.896999999999998</v>
      </c>
      <c r="J29952" s="2">
        <v>37</v>
      </c>
      <c r="K29952">
        <v>2</v>
      </c>
    </row>
    <row r="29953" spans="1:11" x14ac:dyDescent="0.25">
      <c r="A29953">
        <v>16631</v>
      </c>
      <c r="B29953" s="2">
        <v>2.1031550000000001</v>
      </c>
      <c r="C29953" s="3">
        <v>52</v>
      </c>
      <c r="D29953" s="4">
        <v>11020</v>
      </c>
      <c r="E29953" t="s">
        <v>3533</v>
      </c>
      <c r="F29953" s="4" t="s">
        <v>3003</v>
      </c>
      <c r="G29953" s="5">
        <v>52</v>
      </c>
      <c r="H29953" s="6">
        <v>0</v>
      </c>
      <c r="I29953" s="7">
        <v>46</v>
      </c>
    </row>
    <row r="29954" spans="1:11" x14ac:dyDescent="0.25">
      <c r="A29954">
        <v>93706</v>
      </c>
      <c r="B29954" s="2">
        <v>2.097928</v>
      </c>
      <c r="C29954" s="3">
        <v>39793</v>
      </c>
      <c r="D29954" s="4">
        <v>23420</v>
      </c>
      <c r="E29954" t="s">
        <v>8453</v>
      </c>
      <c r="F29954" s="4" t="s">
        <v>15368</v>
      </c>
      <c r="G29954" s="5">
        <v>21788</v>
      </c>
      <c r="H29954" s="6">
        <v>8.3715800000000007E-2</v>
      </c>
      <c r="I29954" s="7">
        <v>31.533000000000001</v>
      </c>
    </row>
    <row r="29955" spans="1:11" x14ac:dyDescent="0.25">
      <c r="A29955">
        <v>39078</v>
      </c>
      <c r="B29955" s="2">
        <v>2.0925129999999998</v>
      </c>
      <c r="C29955" s="3">
        <v>1052</v>
      </c>
      <c r="D29955" s="4">
        <v>27140</v>
      </c>
      <c r="E29955" t="s">
        <v>242</v>
      </c>
      <c r="F29955" s="4" t="s">
        <v>7633</v>
      </c>
      <c r="G29955" s="5">
        <v>834</v>
      </c>
      <c r="H29955" s="6">
        <v>3.7125699999999998E-2</v>
      </c>
      <c r="I29955" s="7">
        <v>39.582999999999998</v>
      </c>
    </row>
    <row r="29956" spans="1:11" x14ac:dyDescent="0.25">
      <c r="A29956">
        <v>39652</v>
      </c>
      <c r="B29956" s="2">
        <v>2.0911819999999999</v>
      </c>
      <c r="C29956" s="3">
        <v>7626</v>
      </c>
      <c r="D29956" s="4">
        <v>32620</v>
      </c>
      <c r="E29956" t="s">
        <v>1605</v>
      </c>
      <c r="F29956" s="4" t="s">
        <v>7633</v>
      </c>
      <c r="G29956" s="5">
        <v>4722</v>
      </c>
      <c r="H29956" s="6">
        <v>8.8733599999999996E-2</v>
      </c>
      <c r="I29956" s="7">
        <v>30.65</v>
      </c>
    </row>
    <row r="29957" spans="1:11" x14ac:dyDescent="0.25">
      <c r="A29957">
        <v>85135</v>
      </c>
      <c r="B29957" s="2">
        <v>2.0899589999999999</v>
      </c>
      <c r="C29957" s="3">
        <v>591</v>
      </c>
      <c r="D29957" s="4">
        <v>37740</v>
      </c>
      <c r="E29957" t="s">
        <v>7054</v>
      </c>
      <c r="F29957" s="4" t="s">
        <v>14962</v>
      </c>
      <c r="G29957" s="5">
        <v>393</v>
      </c>
      <c r="H29957" s="6">
        <v>2.7989799999999999E-2</v>
      </c>
      <c r="I29957" s="7">
        <v>41.146000000000001</v>
      </c>
    </row>
    <row r="29958" spans="1:11" x14ac:dyDescent="0.25">
      <c r="A29958">
        <v>88351</v>
      </c>
      <c r="B29958" s="2">
        <v>2.0898300000000001</v>
      </c>
      <c r="C29958" s="3">
        <v>216</v>
      </c>
      <c r="E29958" t="s">
        <v>15310</v>
      </c>
      <c r="F29958" s="4" t="s">
        <v>15124</v>
      </c>
      <c r="G29958" s="5">
        <v>145</v>
      </c>
      <c r="H29958" s="6">
        <v>6.1643799999999999E-2</v>
      </c>
      <c r="I29958" s="7">
        <v>35.313000000000002</v>
      </c>
    </row>
    <row r="29959" spans="1:11" x14ac:dyDescent="0.25">
      <c r="A29959">
        <v>25148</v>
      </c>
      <c r="B29959" s="2">
        <v>2.0897459999999999</v>
      </c>
      <c r="C29959" s="3">
        <v>216</v>
      </c>
      <c r="D29959" s="4">
        <v>16620</v>
      </c>
      <c r="E29959" t="s">
        <v>5283</v>
      </c>
      <c r="F29959" s="4" t="s">
        <v>5144</v>
      </c>
      <c r="G29959" s="5">
        <v>200</v>
      </c>
      <c r="H29959" s="6">
        <v>0.03</v>
      </c>
      <c r="I29959" s="7">
        <v>40.780999999999999</v>
      </c>
    </row>
    <row r="29960" spans="1:11" x14ac:dyDescent="0.25">
      <c r="A29960">
        <v>87560</v>
      </c>
      <c r="B29960" s="2">
        <v>2.0894590000000002</v>
      </c>
      <c r="C29960" s="3">
        <v>1404</v>
      </c>
      <c r="D29960" s="4">
        <v>29780</v>
      </c>
      <c r="E29960" t="s">
        <v>15222</v>
      </c>
      <c r="F29960" s="4" t="s">
        <v>15124</v>
      </c>
      <c r="G29960" s="5">
        <v>995</v>
      </c>
      <c r="H29960" s="6">
        <v>9.7389600000000007E-2</v>
      </c>
      <c r="I29960" s="7">
        <v>29.129000000000001</v>
      </c>
      <c r="J29960" s="2">
        <v>63</v>
      </c>
      <c r="K29960">
        <v>1</v>
      </c>
    </row>
    <row r="29961" spans="1:11" x14ac:dyDescent="0.25">
      <c r="A29961">
        <v>14301</v>
      </c>
      <c r="B29961" s="2">
        <v>2.087224</v>
      </c>
      <c r="C29961" s="3">
        <v>12965</v>
      </c>
      <c r="D29961" s="4">
        <v>15380</v>
      </c>
      <c r="E29961" t="s">
        <v>2832</v>
      </c>
      <c r="F29961" s="4" t="s">
        <v>1280</v>
      </c>
      <c r="G29961" s="5">
        <v>8340</v>
      </c>
      <c r="H29961" s="6">
        <v>0.1056228</v>
      </c>
      <c r="I29961" s="7">
        <v>27.693000000000001</v>
      </c>
      <c r="J29961" s="2">
        <v>37.5</v>
      </c>
      <c r="K29961">
        <v>2</v>
      </c>
    </row>
    <row r="29962" spans="1:11" x14ac:dyDescent="0.25">
      <c r="A29962">
        <v>89020</v>
      </c>
      <c r="B29962" s="2">
        <v>2.0850610000000001</v>
      </c>
      <c r="C29962" s="3">
        <v>1134</v>
      </c>
      <c r="D29962" s="4">
        <v>37220</v>
      </c>
      <c r="E29962" t="s">
        <v>15326</v>
      </c>
      <c r="F29962" s="4" t="s">
        <v>15318</v>
      </c>
      <c r="G29962" s="5">
        <v>698</v>
      </c>
      <c r="H29962" s="6">
        <v>9.7421199999999999E-2</v>
      </c>
      <c r="I29962" s="7">
        <v>29.106999999999999</v>
      </c>
    </row>
    <row r="29963" spans="1:11" x14ac:dyDescent="0.25">
      <c r="A29963">
        <v>93276</v>
      </c>
      <c r="B29963" s="2">
        <v>2.0848499999999999</v>
      </c>
      <c r="C29963" s="3">
        <v>175</v>
      </c>
      <c r="D29963" s="4">
        <v>12540</v>
      </c>
      <c r="E29963" t="s">
        <v>15651</v>
      </c>
      <c r="F29963" s="4" t="s">
        <v>15368</v>
      </c>
      <c r="G29963" s="5">
        <v>89</v>
      </c>
      <c r="H29963" s="6">
        <v>0</v>
      </c>
      <c r="I29963" s="7">
        <v>45.938000000000002</v>
      </c>
    </row>
    <row r="29964" spans="1:11" x14ac:dyDescent="0.25">
      <c r="A29964">
        <v>93429</v>
      </c>
      <c r="B29964" s="2">
        <v>2.0848499999999999</v>
      </c>
      <c r="C29964" s="3">
        <v>114</v>
      </c>
      <c r="D29964" s="4">
        <v>42200</v>
      </c>
      <c r="E29964" t="s">
        <v>15663</v>
      </c>
      <c r="F29964" s="4" t="s">
        <v>15368</v>
      </c>
      <c r="G29964" s="5">
        <v>89</v>
      </c>
      <c r="H29964" s="6">
        <v>0</v>
      </c>
      <c r="I29964" s="7">
        <v>45.938000000000002</v>
      </c>
    </row>
    <row r="29965" spans="1:11" x14ac:dyDescent="0.25">
      <c r="A29965">
        <v>93622</v>
      </c>
      <c r="B29965" s="2">
        <v>2.0835889999999999</v>
      </c>
      <c r="C29965" s="3">
        <v>9746</v>
      </c>
      <c r="D29965" s="4">
        <v>23420</v>
      </c>
      <c r="E29965" t="s">
        <v>15710</v>
      </c>
      <c r="F29965" s="4" t="s">
        <v>15368</v>
      </c>
      <c r="G29965" s="5">
        <v>5090</v>
      </c>
      <c r="H29965" s="6">
        <v>6.46365E-2</v>
      </c>
      <c r="I29965" s="7">
        <v>34.765999999999998</v>
      </c>
      <c r="J29965" s="2">
        <v>58</v>
      </c>
      <c r="K29965">
        <v>1</v>
      </c>
    </row>
    <row r="29966" spans="1:11" x14ac:dyDescent="0.25">
      <c r="A29966">
        <v>39462</v>
      </c>
      <c r="B29966" s="2">
        <v>2.0821499999999999</v>
      </c>
      <c r="C29966" s="3">
        <v>1585</v>
      </c>
      <c r="D29966" s="4">
        <v>25620</v>
      </c>
      <c r="E29966" t="s">
        <v>7807</v>
      </c>
      <c r="F29966" s="4" t="s">
        <v>7633</v>
      </c>
      <c r="G29966" s="5">
        <v>921</v>
      </c>
      <c r="H29966" s="6">
        <v>4.6637699999999997E-2</v>
      </c>
      <c r="I29966" s="7">
        <v>37.868000000000002</v>
      </c>
    </row>
    <row r="29967" spans="1:11" x14ac:dyDescent="0.25">
      <c r="A29967">
        <v>27819</v>
      </c>
      <c r="B29967" s="2">
        <v>2.081861</v>
      </c>
      <c r="C29967" s="3">
        <v>419</v>
      </c>
      <c r="D29967" s="4">
        <v>40580</v>
      </c>
      <c r="E29967" t="s">
        <v>5758</v>
      </c>
      <c r="F29967" s="4" t="s">
        <v>5642</v>
      </c>
      <c r="G29967" s="5">
        <v>291</v>
      </c>
      <c r="H29967" s="6">
        <v>3.4246600000000002E-2</v>
      </c>
      <c r="I29967" s="7">
        <v>40</v>
      </c>
    </row>
    <row r="29968" spans="1:11" x14ac:dyDescent="0.25">
      <c r="A29968">
        <v>62867</v>
      </c>
      <c r="B29968" s="2">
        <v>2.0817079999999999</v>
      </c>
      <c r="C29968" s="3">
        <v>472</v>
      </c>
      <c r="E29968" t="s">
        <v>1110</v>
      </c>
      <c r="F29968" s="4" t="s">
        <v>11490</v>
      </c>
      <c r="G29968" s="5">
        <v>347</v>
      </c>
      <c r="H29968" s="6">
        <v>2.2988499999999999E-2</v>
      </c>
      <c r="I29968" s="7">
        <v>41.944000000000003</v>
      </c>
    </row>
    <row r="29969" spans="1:11" x14ac:dyDescent="0.25">
      <c r="A29969">
        <v>50652</v>
      </c>
      <c r="B29969" s="2">
        <v>2.081607</v>
      </c>
      <c r="C29969" s="3">
        <v>90</v>
      </c>
      <c r="E29969" t="s">
        <v>230</v>
      </c>
      <c r="F29969" s="4" t="s">
        <v>9593</v>
      </c>
      <c r="G29969" s="5">
        <v>68</v>
      </c>
      <c r="H29969" s="6">
        <v>5.8823500000000001E-2</v>
      </c>
      <c r="I29969" s="7">
        <v>35.75</v>
      </c>
    </row>
    <row r="29970" spans="1:11" x14ac:dyDescent="0.25">
      <c r="A29970">
        <v>67345</v>
      </c>
      <c r="B29970" s="2">
        <v>2.0815640000000002</v>
      </c>
      <c r="C29970" s="3">
        <v>127</v>
      </c>
      <c r="E29970" t="s">
        <v>12633</v>
      </c>
      <c r="F29970" s="4" t="s">
        <v>12494</v>
      </c>
      <c r="G29970" s="5">
        <v>105</v>
      </c>
      <c r="H29970" s="6">
        <v>6.6037700000000005E-2</v>
      </c>
      <c r="I29970" s="7">
        <v>34.484999999999999</v>
      </c>
    </row>
    <row r="29971" spans="1:11" x14ac:dyDescent="0.25">
      <c r="A29971">
        <v>40740</v>
      </c>
      <c r="B29971" s="2">
        <v>2.0809799999999998</v>
      </c>
      <c r="C29971" s="3">
        <v>3530</v>
      </c>
      <c r="D29971" s="4">
        <v>30940</v>
      </c>
      <c r="E29971" t="s">
        <v>7954</v>
      </c>
      <c r="F29971" s="4" t="s">
        <v>7883</v>
      </c>
      <c r="G29971" s="5">
        <v>2326</v>
      </c>
      <c r="H29971" s="6">
        <v>5.07091E-2</v>
      </c>
      <c r="I29971" s="7">
        <v>37.119999999999997</v>
      </c>
    </row>
    <row r="29972" spans="1:11" x14ac:dyDescent="0.25">
      <c r="A29972">
        <v>62553</v>
      </c>
      <c r="B29972" s="2">
        <v>2.0803440000000002</v>
      </c>
      <c r="C29972" s="3">
        <v>509</v>
      </c>
      <c r="E29972" t="s">
        <v>6578</v>
      </c>
      <c r="F29972" s="4" t="s">
        <v>11490</v>
      </c>
      <c r="G29972" s="5">
        <v>326</v>
      </c>
      <c r="H29972" s="6">
        <v>2.1472399999999999E-2</v>
      </c>
      <c r="I29972" s="7">
        <v>42.170999999999999</v>
      </c>
    </row>
    <row r="29973" spans="1:11" x14ac:dyDescent="0.25">
      <c r="A29973">
        <v>72926</v>
      </c>
      <c r="B29973" s="2">
        <v>2.080155</v>
      </c>
      <c r="C29973" s="3">
        <v>568</v>
      </c>
      <c r="E29973" t="s">
        <v>13453</v>
      </c>
      <c r="F29973" s="4" t="s">
        <v>13183</v>
      </c>
      <c r="G29973" s="5">
        <v>462</v>
      </c>
      <c r="H29973" s="6">
        <v>8.0086599999999994E-2</v>
      </c>
      <c r="I29973" s="7">
        <v>32.030999999999999</v>
      </c>
    </row>
    <row r="29974" spans="1:11" x14ac:dyDescent="0.25">
      <c r="A29974">
        <v>4497</v>
      </c>
      <c r="B29974" s="2">
        <v>2.0799699999999999</v>
      </c>
      <c r="C29974" s="3">
        <v>409</v>
      </c>
      <c r="E29974" t="s">
        <v>861</v>
      </c>
      <c r="F29974" s="4" t="s">
        <v>701</v>
      </c>
      <c r="G29974" s="5">
        <v>307</v>
      </c>
      <c r="H29974" s="6">
        <v>7.8175900000000006E-2</v>
      </c>
      <c r="I29974" s="7">
        <v>32.360999999999997</v>
      </c>
    </row>
    <row r="29975" spans="1:11" x14ac:dyDescent="0.25">
      <c r="A29975">
        <v>37394</v>
      </c>
      <c r="B29975" s="2">
        <v>2.0798869999999998</v>
      </c>
      <c r="C29975" s="3">
        <v>50</v>
      </c>
      <c r="D29975" s="4">
        <v>32660</v>
      </c>
      <c r="E29975" t="s">
        <v>4332</v>
      </c>
      <c r="F29975" s="4" t="s">
        <v>7348</v>
      </c>
      <c r="G29975" s="5">
        <v>41</v>
      </c>
      <c r="H29975" s="6">
        <v>2.3809500000000001E-2</v>
      </c>
      <c r="I29975" s="7">
        <v>41.75</v>
      </c>
    </row>
    <row r="29976" spans="1:11" x14ac:dyDescent="0.25">
      <c r="A29976">
        <v>99724</v>
      </c>
      <c r="B29976" s="2">
        <v>2.079863</v>
      </c>
      <c r="C29976" s="3">
        <v>86</v>
      </c>
      <c r="E29976" t="s">
        <v>3009</v>
      </c>
      <c r="F29976" s="4" t="s">
        <v>16604</v>
      </c>
      <c r="G29976" s="5">
        <v>61</v>
      </c>
      <c r="H29976" s="6">
        <v>4.8387100000000002E-2</v>
      </c>
      <c r="I29976" s="7">
        <v>37.5</v>
      </c>
    </row>
    <row r="29977" spans="1:11" x14ac:dyDescent="0.25">
      <c r="A29977">
        <v>88344</v>
      </c>
      <c r="B29977" s="2">
        <v>2.0798199999999998</v>
      </c>
      <c r="C29977" s="3">
        <v>138</v>
      </c>
      <c r="D29977" s="4">
        <v>40740</v>
      </c>
      <c r="E29977" t="s">
        <v>15113</v>
      </c>
      <c r="F29977" s="4" t="s">
        <v>15124</v>
      </c>
      <c r="G29977" s="5">
        <v>122</v>
      </c>
      <c r="H29977" s="6">
        <v>0.2377049</v>
      </c>
      <c r="I29977" s="7">
        <v>4.7839999999999998</v>
      </c>
    </row>
    <row r="29978" spans="1:11" x14ac:dyDescent="0.25">
      <c r="A29978">
        <v>49884</v>
      </c>
      <c r="B29978" s="2">
        <v>2.0797020000000002</v>
      </c>
      <c r="C29978" s="3">
        <v>481</v>
      </c>
      <c r="E29978" t="s">
        <v>9551</v>
      </c>
      <c r="F29978" s="4" t="s">
        <v>9106</v>
      </c>
      <c r="G29978" s="5">
        <v>372</v>
      </c>
      <c r="H29978" s="6">
        <v>5.6451599999999998E-2</v>
      </c>
      <c r="I29978" s="7">
        <v>36.097999999999999</v>
      </c>
    </row>
    <row r="29979" spans="1:11" x14ac:dyDescent="0.25">
      <c r="A29979">
        <v>92543</v>
      </c>
      <c r="B29979" s="2">
        <v>2.0742989999999999</v>
      </c>
      <c r="C29979" s="3">
        <v>34680</v>
      </c>
      <c r="D29979" s="4">
        <v>40140</v>
      </c>
      <c r="E29979" t="s">
        <v>15567</v>
      </c>
      <c r="F29979" s="4" t="s">
        <v>15368</v>
      </c>
      <c r="G29979" s="5">
        <v>22211</v>
      </c>
      <c r="H29979" s="6">
        <v>7.9146400000000006E-2</v>
      </c>
      <c r="I29979" s="7">
        <v>32.170999999999999</v>
      </c>
      <c r="J29979" s="2">
        <v>58.25</v>
      </c>
      <c r="K29979">
        <v>4</v>
      </c>
    </row>
    <row r="29980" spans="1:11" x14ac:dyDescent="0.25">
      <c r="A29980">
        <v>64674</v>
      </c>
      <c r="B29980" s="2">
        <v>2.0689099999999998</v>
      </c>
      <c r="C29980" s="3">
        <v>425</v>
      </c>
      <c r="E29980" t="s">
        <v>12309</v>
      </c>
      <c r="F29980" s="4" t="s">
        <v>12102</v>
      </c>
      <c r="G29980" s="5">
        <v>305</v>
      </c>
      <c r="H29980" s="6">
        <v>7.8688499999999995E-2</v>
      </c>
      <c r="I29980" s="7">
        <v>32.25</v>
      </c>
    </row>
    <row r="29981" spans="1:11" x14ac:dyDescent="0.25">
      <c r="A29981">
        <v>81128</v>
      </c>
      <c r="B29981" s="2">
        <v>2.068816</v>
      </c>
      <c r="C29981" s="3">
        <v>116</v>
      </c>
      <c r="E29981" t="s">
        <v>14593</v>
      </c>
      <c r="F29981" s="4" t="s">
        <v>14477</v>
      </c>
      <c r="G29981" s="5">
        <v>79</v>
      </c>
      <c r="H29981" s="6">
        <v>0.13750000000000001</v>
      </c>
      <c r="I29981" s="7">
        <v>22.082999999999998</v>
      </c>
    </row>
    <row r="29982" spans="1:11" x14ac:dyDescent="0.25">
      <c r="A29982">
        <v>89115</v>
      </c>
      <c r="B29982" s="2">
        <v>2.0610629999999999</v>
      </c>
      <c r="C29982" s="3">
        <v>61346</v>
      </c>
      <c r="D29982" s="4">
        <v>29820</v>
      </c>
      <c r="E29982" t="s">
        <v>15235</v>
      </c>
      <c r="F29982" s="4" t="s">
        <v>15318</v>
      </c>
      <c r="G29982" s="5">
        <v>32314</v>
      </c>
      <c r="H29982" s="6">
        <v>6.6841999999999999E-2</v>
      </c>
      <c r="I29982" s="7">
        <v>34.289000000000001</v>
      </c>
      <c r="J29982" s="2">
        <v>42</v>
      </c>
      <c r="K29982">
        <v>3</v>
      </c>
    </row>
    <row r="29983" spans="1:11" x14ac:dyDescent="0.25">
      <c r="A29983">
        <v>61236</v>
      </c>
      <c r="B29983" s="2">
        <v>2.0533190000000001</v>
      </c>
      <c r="C29983" s="3">
        <v>108</v>
      </c>
      <c r="D29983" s="4">
        <v>19340</v>
      </c>
      <c r="E29983" t="s">
        <v>11683</v>
      </c>
      <c r="F29983" s="4" t="s">
        <v>11490</v>
      </c>
      <c r="G29983" s="5">
        <v>43</v>
      </c>
      <c r="H29983" s="6">
        <v>0</v>
      </c>
      <c r="I29983" s="7">
        <v>45.832999999999998</v>
      </c>
    </row>
    <row r="29984" spans="1:11" x14ac:dyDescent="0.25">
      <c r="A29984">
        <v>63536</v>
      </c>
      <c r="B29984" s="2">
        <v>2.0532059999999999</v>
      </c>
      <c r="C29984" s="3">
        <v>712</v>
      </c>
      <c r="D29984" s="4">
        <v>28860</v>
      </c>
      <c r="E29984" t="s">
        <v>10340</v>
      </c>
      <c r="F29984" s="4" t="s">
        <v>12102</v>
      </c>
      <c r="G29984" s="5">
        <v>432</v>
      </c>
      <c r="H29984" s="6">
        <v>4.8611099999999997E-2</v>
      </c>
      <c r="I29984" s="7">
        <v>37.417000000000002</v>
      </c>
    </row>
    <row r="29985" spans="1:11" x14ac:dyDescent="0.25">
      <c r="A29985">
        <v>77029</v>
      </c>
      <c r="B29985" s="2">
        <v>2.050459</v>
      </c>
      <c r="C29985" s="3">
        <v>17812</v>
      </c>
      <c r="D29985" s="4">
        <v>26420</v>
      </c>
      <c r="E29985" t="s">
        <v>3103</v>
      </c>
      <c r="F29985" s="4" t="s">
        <v>13752</v>
      </c>
      <c r="G29985" s="5">
        <v>11046</v>
      </c>
      <c r="H29985" s="6">
        <v>6.3908800000000002E-2</v>
      </c>
      <c r="I29985" s="7">
        <v>34.773000000000003</v>
      </c>
    </row>
    <row r="29986" spans="1:11" x14ac:dyDescent="0.25">
      <c r="A29986">
        <v>40923</v>
      </c>
      <c r="B29986" s="2">
        <v>2.0476800000000002</v>
      </c>
      <c r="C29986" s="3">
        <v>978</v>
      </c>
      <c r="D29986" s="4">
        <v>30940</v>
      </c>
      <c r="E29986" t="s">
        <v>7992</v>
      </c>
      <c r="F29986" s="4" t="s">
        <v>7883</v>
      </c>
      <c r="G29986" s="5">
        <v>555</v>
      </c>
      <c r="H29986" s="6">
        <v>2.69784E-2</v>
      </c>
      <c r="I29986" s="7">
        <v>41.154000000000003</v>
      </c>
    </row>
    <row r="29987" spans="1:11" x14ac:dyDescent="0.25">
      <c r="A29987">
        <v>39776</v>
      </c>
      <c r="B29987" s="2">
        <v>2.0473089999999998</v>
      </c>
      <c r="C29987" s="3">
        <v>1580</v>
      </c>
      <c r="E29987" t="s">
        <v>3640</v>
      </c>
      <c r="F29987" s="4" t="s">
        <v>7633</v>
      </c>
      <c r="G29987" s="5">
        <v>994</v>
      </c>
      <c r="H29987" s="6">
        <v>7.3440599999999995E-2</v>
      </c>
      <c r="I29987" s="7">
        <v>33.125</v>
      </c>
    </row>
    <row r="29988" spans="1:11" x14ac:dyDescent="0.25">
      <c r="A29988">
        <v>71353</v>
      </c>
      <c r="B29988" s="2">
        <v>2.0468139999999999</v>
      </c>
      <c r="C29988" s="3">
        <v>1685</v>
      </c>
      <c r="D29988" s="4">
        <v>36660</v>
      </c>
      <c r="E29988" t="s">
        <v>1999</v>
      </c>
      <c r="F29988" s="4" t="s">
        <v>12927</v>
      </c>
      <c r="G29988" s="5">
        <v>1077</v>
      </c>
      <c r="H29988" s="6">
        <v>7.2356199999999996E-2</v>
      </c>
      <c r="I29988" s="7">
        <v>33.308999999999997</v>
      </c>
    </row>
    <row r="29989" spans="1:11" x14ac:dyDescent="0.25">
      <c r="A29989">
        <v>2863</v>
      </c>
      <c r="B29989" s="2">
        <v>2.043892</v>
      </c>
      <c r="C29989" s="3">
        <v>19406</v>
      </c>
      <c r="D29989" s="4">
        <v>39300</v>
      </c>
      <c r="E29989" t="s">
        <v>496</v>
      </c>
      <c r="F29989" s="4" t="s">
        <v>466</v>
      </c>
      <c r="G29989" s="5">
        <v>11130</v>
      </c>
      <c r="H29989" s="6">
        <v>7.9866999999999994E-2</v>
      </c>
      <c r="I29989" s="7">
        <v>32.000999999999998</v>
      </c>
      <c r="J29989" s="2">
        <v>17</v>
      </c>
      <c r="K29989">
        <v>1</v>
      </c>
    </row>
    <row r="29990" spans="1:11" x14ac:dyDescent="0.25">
      <c r="A29990">
        <v>28441</v>
      </c>
      <c r="B29990" s="2">
        <v>2.0406759999999999</v>
      </c>
      <c r="C29990" s="3">
        <v>3565</v>
      </c>
      <c r="E29990" t="s">
        <v>1001</v>
      </c>
      <c r="F29990" s="4" t="s">
        <v>5642</v>
      </c>
      <c r="G29990" s="5">
        <v>2309</v>
      </c>
      <c r="H29990" s="6">
        <v>8.4415599999999993E-2</v>
      </c>
      <c r="I29990" s="7">
        <v>31.213000000000001</v>
      </c>
    </row>
    <row r="29991" spans="1:11" x14ac:dyDescent="0.25">
      <c r="A29991">
        <v>41301</v>
      </c>
      <c r="B29991" s="2">
        <v>2.0391469999999998</v>
      </c>
      <c r="C29991" s="3">
        <v>6021</v>
      </c>
      <c r="E29991" t="s">
        <v>545</v>
      </c>
      <c r="F29991" s="4" t="s">
        <v>7883</v>
      </c>
      <c r="G29991" s="5">
        <v>4080</v>
      </c>
      <c r="H29991" s="6">
        <v>0.1002205</v>
      </c>
      <c r="I29991" s="7">
        <v>28.477</v>
      </c>
    </row>
    <row r="29992" spans="1:11" x14ac:dyDescent="0.25">
      <c r="A29992">
        <v>46613</v>
      </c>
      <c r="B29992" s="2">
        <v>2.0366149999999998</v>
      </c>
      <c r="C29992" s="3">
        <v>11109</v>
      </c>
      <c r="D29992" s="4">
        <v>43780</v>
      </c>
      <c r="E29992" t="s">
        <v>8886</v>
      </c>
      <c r="F29992" s="4" t="s">
        <v>8800</v>
      </c>
      <c r="G29992" s="5">
        <v>6500</v>
      </c>
      <c r="H29992" s="6">
        <v>9.4600799999999999E-2</v>
      </c>
      <c r="I29992" s="7">
        <v>29.443999999999999</v>
      </c>
      <c r="J29992" s="2">
        <v>50</v>
      </c>
      <c r="K29992">
        <v>4</v>
      </c>
    </row>
    <row r="29993" spans="1:11" x14ac:dyDescent="0.25">
      <c r="A29993">
        <v>45203</v>
      </c>
      <c r="B29993" s="2">
        <v>2.0347240000000002</v>
      </c>
      <c r="C29993" s="3">
        <v>2239</v>
      </c>
      <c r="D29993" s="4">
        <v>17140</v>
      </c>
      <c r="E29993" t="s">
        <v>8663</v>
      </c>
      <c r="F29993" s="4" t="s">
        <v>8295</v>
      </c>
      <c r="G29993" s="5">
        <v>1394</v>
      </c>
      <c r="H29993" s="6">
        <v>0.1899642</v>
      </c>
      <c r="I29993" s="7">
        <v>12.962999999999999</v>
      </c>
    </row>
    <row r="29994" spans="1:11" x14ac:dyDescent="0.25">
      <c r="A29994">
        <v>95422</v>
      </c>
      <c r="B29994" s="2">
        <v>2.0318550000000002</v>
      </c>
      <c r="C29994" s="3">
        <v>15453</v>
      </c>
      <c r="D29994" s="4">
        <v>17340</v>
      </c>
      <c r="E29994" t="s">
        <v>15883</v>
      </c>
      <c r="F29994" s="4" t="s">
        <v>15368</v>
      </c>
      <c r="G29994" s="5">
        <v>10586</v>
      </c>
      <c r="H29994" s="6">
        <v>8.3695400000000003E-2</v>
      </c>
      <c r="I29994" s="7">
        <v>31.309000000000001</v>
      </c>
      <c r="J29994" s="2">
        <v>53.5</v>
      </c>
      <c r="K29994">
        <v>2</v>
      </c>
    </row>
    <row r="29995" spans="1:11" x14ac:dyDescent="0.25">
      <c r="A29995">
        <v>37869</v>
      </c>
      <c r="B29995" s="2">
        <v>2.028454</v>
      </c>
      <c r="C29995" s="3">
        <v>5047</v>
      </c>
      <c r="E29995" t="s">
        <v>7509</v>
      </c>
      <c r="F29995" s="4" t="s">
        <v>7348</v>
      </c>
      <c r="G29995" s="5">
        <v>3622</v>
      </c>
      <c r="H29995" s="6">
        <v>9.8261100000000004E-2</v>
      </c>
      <c r="I29995" s="7">
        <v>28.78</v>
      </c>
      <c r="J29995" s="2">
        <v>62</v>
      </c>
      <c r="K29995">
        <v>1</v>
      </c>
    </row>
    <row r="29996" spans="1:11" x14ac:dyDescent="0.25">
      <c r="A29996">
        <v>62957</v>
      </c>
      <c r="B29996" s="2">
        <v>2.0274079999999999</v>
      </c>
      <c r="C29996" s="3">
        <v>1085</v>
      </c>
      <c r="E29996" t="s">
        <v>3879</v>
      </c>
      <c r="F29996" s="4" t="s">
        <v>11490</v>
      </c>
      <c r="G29996" s="5">
        <v>749</v>
      </c>
      <c r="H29996" s="6">
        <v>6.9425899999999999E-2</v>
      </c>
      <c r="I29996" s="7">
        <v>33.75</v>
      </c>
    </row>
    <row r="29997" spans="1:11" x14ac:dyDescent="0.25">
      <c r="A29997">
        <v>25820</v>
      </c>
      <c r="B29997" s="2">
        <v>2.0271430000000001</v>
      </c>
      <c r="C29997" s="3">
        <v>577</v>
      </c>
      <c r="D29997" s="4">
        <v>14140</v>
      </c>
      <c r="E29997" t="s">
        <v>5411</v>
      </c>
      <c r="F29997" s="4" t="s">
        <v>5144</v>
      </c>
      <c r="G29997" s="5">
        <v>363</v>
      </c>
      <c r="H29997" s="6">
        <v>0.1153846</v>
      </c>
      <c r="I29997" s="7">
        <v>25.803999999999998</v>
      </c>
    </row>
    <row r="29998" spans="1:11" x14ac:dyDescent="0.25">
      <c r="A29998">
        <v>36612</v>
      </c>
      <c r="B29998" s="2">
        <v>2.0263270000000002</v>
      </c>
      <c r="C29998" s="3">
        <v>4947</v>
      </c>
      <c r="D29998" s="4">
        <v>33660</v>
      </c>
      <c r="E29998" t="s">
        <v>7304</v>
      </c>
      <c r="F29998" s="4" t="s">
        <v>7027</v>
      </c>
      <c r="G29998" s="5">
        <v>3048</v>
      </c>
      <c r="H29998" s="6">
        <v>9.3831999999999999E-2</v>
      </c>
      <c r="I29998" s="7">
        <v>29.512</v>
      </c>
      <c r="J29998" s="2">
        <v>52</v>
      </c>
      <c r="K29998">
        <v>1</v>
      </c>
    </row>
    <row r="29999" spans="1:11" x14ac:dyDescent="0.25">
      <c r="A29999">
        <v>39322</v>
      </c>
      <c r="B29999" s="2">
        <v>2.0253239999999999</v>
      </c>
      <c r="C29999" s="3">
        <v>1467</v>
      </c>
      <c r="E29999" t="s">
        <v>7780</v>
      </c>
      <c r="F29999" s="4" t="s">
        <v>7633</v>
      </c>
      <c r="G29999" s="5">
        <v>1139</v>
      </c>
      <c r="H29999" s="6">
        <v>4.29825E-2</v>
      </c>
      <c r="I29999" s="7">
        <v>38.295000000000002</v>
      </c>
    </row>
    <row r="30000" spans="1:11" x14ac:dyDescent="0.25">
      <c r="A30000">
        <v>99783</v>
      </c>
      <c r="B30000" s="2">
        <v>2.0250300000000001</v>
      </c>
      <c r="C30000" s="3">
        <v>165</v>
      </c>
      <c r="E30000" t="s">
        <v>63</v>
      </c>
      <c r="F30000" s="4" t="s">
        <v>16604</v>
      </c>
      <c r="G30000" s="5">
        <v>87</v>
      </c>
      <c r="H30000" s="6">
        <v>9.0909100000000007E-2</v>
      </c>
      <c r="I30000" s="7">
        <v>30</v>
      </c>
    </row>
    <row r="30001" spans="1:12" x14ac:dyDescent="0.25">
      <c r="A30001">
        <v>41534</v>
      </c>
      <c r="B30001" s="2">
        <v>2.024972</v>
      </c>
      <c r="C30001" s="3">
        <v>189</v>
      </c>
      <c r="E30001" t="s">
        <v>8078</v>
      </c>
      <c r="F30001" s="4" t="s">
        <v>7883</v>
      </c>
      <c r="G30001" s="5">
        <v>152</v>
      </c>
      <c r="H30001" s="6">
        <v>5.8823500000000001E-2</v>
      </c>
      <c r="I30001" s="7">
        <v>35.536000000000001</v>
      </c>
    </row>
    <row r="30002" spans="1:12" x14ac:dyDescent="0.25">
      <c r="A30002">
        <v>44110</v>
      </c>
      <c r="B30002" s="2">
        <v>2.0217749999999999</v>
      </c>
      <c r="C30002" s="3">
        <v>20184</v>
      </c>
      <c r="D30002" s="4">
        <v>17460</v>
      </c>
      <c r="E30002" t="s">
        <v>2480</v>
      </c>
      <c r="F30002" s="4" t="s">
        <v>8295</v>
      </c>
      <c r="G30002" s="5">
        <v>13208</v>
      </c>
      <c r="H30002" s="6">
        <v>9.6070900000000001E-2</v>
      </c>
      <c r="I30002" s="7">
        <v>29.096</v>
      </c>
      <c r="J30002" s="2">
        <v>45.5</v>
      </c>
      <c r="K30002">
        <v>8</v>
      </c>
    </row>
    <row r="30003" spans="1:12" x14ac:dyDescent="0.25">
      <c r="A30003">
        <v>15110</v>
      </c>
      <c r="B30003" s="2">
        <v>2.017798</v>
      </c>
      <c r="C30003" s="3">
        <v>5558</v>
      </c>
      <c r="D30003" s="4">
        <v>38300</v>
      </c>
      <c r="E30003" t="s">
        <v>3064</v>
      </c>
      <c r="F30003" s="4" t="s">
        <v>3003</v>
      </c>
      <c r="G30003" s="5">
        <v>3414</v>
      </c>
      <c r="H30003" s="6">
        <v>0.1236087</v>
      </c>
      <c r="I30003" s="7">
        <v>24.327000000000002</v>
      </c>
      <c r="J30003" s="2">
        <v>58.5</v>
      </c>
      <c r="K30003">
        <v>2</v>
      </c>
    </row>
    <row r="30004" spans="1:12" x14ac:dyDescent="0.25">
      <c r="A30004">
        <v>41332</v>
      </c>
      <c r="B30004" s="2">
        <v>2.0167830000000002</v>
      </c>
      <c r="C30004" s="3">
        <v>1161</v>
      </c>
      <c r="E30004" t="s">
        <v>7139</v>
      </c>
      <c r="F30004" s="4" t="s">
        <v>7883</v>
      </c>
      <c r="G30004" s="5">
        <v>833</v>
      </c>
      <c r="H30004" s="6">
        <v>0.1378897</v>
      </c>
      <c r="I30004" s="7">
        <v>21.856000000000002</v>
      </c>
      <c r="J30004" s="2">
        <v>60</v>
      </c>
      <c r="K30004">
        <v>1</v>
      </c>
    </row>
    <row r="30005" spans="1:12" x14ac:dyDescent="0.25">
      <c r="A30005">
        <v>63784</v>
      </c>
      <c r="B30005" s="2">
        <v>2.0165459999999999</v>
      </c>
      <c r="C30005" s="3">
        <v>206</v>
      </c>
      <c r="D30005" s="4">
        <v>43460</v>
      </c>
      <c r="E30005" t="s">
        <v>12201</v>
      </c>
      <c r="F30005" s="4" t="s">
        <v>12102</v>
      </c>
      <c r="G30005" s="5">
        <v>156</v>
      </c>
      <c r="H30005" s="6">
        <v>2.5641000000000001E-2</v>
      </c>
      <c r="I30005" s="7">
        <v>41.25</v>
      </c>
    </row>
    <row r="30006" spans="1:12" x14ac:dyDescent="0.25">
      <c r="A30006">
        <v>68111</v>
      </c>
      <c r="B30006" s="2">
        <v>2.0135139999999998</v>
      </c>
      <c r="C30006" s="3">
        <v>22558</v>
      </c>
      <c r="D30006" s="4">
        <v>36540</v>
      </c>
      <c r="E30006" t="s">
        <v>6681</v>
      </c>
      <c r="F30006" s="4" t="s">
        <v>12738</v>
      </c>
      <c r="G30006" s="5">
        <v>12508</v>
      </c>
      <c r="H30006" s="6">
        <v>0.1079223</v>
      </c>
      <c r="I30006" s="7">
        <v>27.030999999999999</v>
      </c>
      <c r="J30006" s="2">
        <v>53.2</v>
      </c>
      <c r="K30006">
        <v>10</v>
      </c>
      <c r="L30006" s="2">
        <v>97.8</v>
      </c>
    </row>
    <row r="30007" spans="1:12" x14ac:dyDescent="0.25">
      <c r="A30007">
        <v>26288</v>
      </c>
      <c r="B30007" s="2">
        <v>2.0098220000000002</v>
      </c>
      <c r="C30007" s="3">
        <v>3845</v>
      </c>
      <c r="E30007" t="s">
        <v>5528</v>
      </c>
      <c r="F30007" s="4" t="s">
        <v>5144</v>
      </c>
      <c r="G30007" s="5">
        <v>2917</v>
      </c>
      <c r="H30007" s="6">
        <v>9.4242599999999996E-2</v>
      </c>
      <c r="I30007" s="7">
        <v>29.388000000000002</v>
      </c>
    </row>
    <row r="30008" spans="1:12" x14ac:dyDescent="0.25">
      <c r="A30008">
        <v>18102</v>
      </c>
      <c r="B30008" s="2">
        <v>2.0026660000000001</v>
      </c>
      <c r="C30008" s="3">
        <v>48248</v>
      </c>
      <c r="D30008" s="4">
        <v>10900</v>
      </c>
      <c r="E30008" t="s">
        <v>1699</v>
      </c>
      <c r="F30008" s="4" t="s">
        <v>3003</v>
      </c>
      <c r="G30008" s="5">
        <v>26975</v>
      </c>
      <c r="H30008" s="6">
        <v>9.3901799999999994E-2</v>
      </c>
      <c r="I30008" s="7">
        <v>29.437999999999999</v>
      </c>
      <c r="J30008" s="2">
        <v>39.4</v>
      </c>
      <c r="K30008">
        <v>5</v>
      </c>
    </row>
    <row r="30009" spans="1:12" x14ac:dyDescent="0.25">
      <c r="A30009">
        <v>28667</v>
      </c>
      <c r="B30009" s="2">
        <v>1.9961040000000001</v>
      </c>
      <c r="C30009" s="3">
        <v>640</v>
      </c>
      <c r="D30009" s="4">
        <v>25860</v>
      </c>
      <c r="E30009" t="s">
        <v>6060</v>
      </c>
      <c r="F30009" s="4" t="s">
        <v>5642</v>
      </c>
      <c r="G30009" s="5">
        <v>439</v>
      </c>
      <c r="H30009" s="6">
        <v>6.5909099999999998E-2</v>
      </c>
      <c r="I30009" s="7">
        <v>34.271000000000001</v>
      </c>
    </row>
    <row r="30010" spans="1:12" x14ac:dyDescent="0.25">
      <c r="A30010">
        <v>88113</v>
      </c>
      <c r="B30010" s="2">
        <v>1.995989</v>
      </c>
      <c r="C30010" s="3">
        <v>52</v>
      </c>
      <c r="D30010" s="4">
        <v>38780</v>
      </c>
      <c r="E30010" t="s">
        <v>15285</v>
      </c>
      <c r="F30010" s="4" t="s">
        <v>15124</v>
      </c>
      <c r="G30010" s="5">
        <v>43</v>
      </c>
      <c r="H30010" s="6">
        <v>9.3023300000000003E-2</v>
      </c>
      <c r="I30010" s="7">
        <v>29.582999999999998</v>
      </c>
    </row>
    <row r="30011" spans="1:12" x14ac:dyDescent="0.25">
      <c r="A30011">
        <v>14783</v>
      </c>
      <c r="B30011" s="2">
        <v>1.9959249999999999</v>
      </c>
      <c r="C30011" s="3">
        <v>349</v>
      </c>
      <c r="D30011" s="4">
        <v>36460</v>
      </c>
      <c r="E30011" t="s">
        <v>2943</v>
      </c>
      <c r="F30011" s="4" t="s">
        <v>1280</v>
      </c>
      <c r="G30011" s="5">
        <v>226</v>
      </c>
      <c r="H30011" s="6">
        <v>6.1674E-2</v>
      </c>
      <c r="I30011" s="7">
        <v>35</v>
      </c>
    </row>
    <row r="30012" spans="1:12" x14ac:dyDescent="0.25">
      <c r="A30012">
        <v>4415</v>
      </c>
      <c r="B30012" s="2">
        <v>1.9958290000000001</v>
      </c>
      <c r="C30012" s="3">
        <v>231</v>
      </c>
      <c r="E30012" t="s">
        <v>820</v>
      </c>
      <c r="F30012" s="4" t="s">
        <v>701</v>
      </c>
      <c r="G30012" s="5">
        <v>167</v>
      </c>
      <c r="H30012" s="6">
        <v>5.9523800000000002E-2</v>
      </c>
      <c r="I30012" s="7">
        <v>35.368000000000002</v>
      </c>
      <c r="J30012" s="2">
        <v>26</v>
      </c>
      <c r="K30012">
        <v>1</v>
      </c>
    </row>
    <row r="30013" spans="1:12" x14ac:dyDescent="0.25">
      <c r="A30013">
        <v>71222</v>
      </c>
      <c r="B30013" s="2">
        <v>1.995279</v>
      </c>
      <c r="C30013" s="3">
        <v>3512</v>
      </c>
      <c r="D30013" s="4">
        <v>33740</v>
      </c>
      <c r="E30013" t="s">
        <v>13118</v>
      </c>
      <c r="F30013" s="4" t="s">
        <v>12927</v>
      </c>
      <c r="G30013" s="5">
        <v>2134</v>
      </c>
      <c r="H30013" s="6">
        <v>5.7169600000000001E-2</v>
      </c>
      <c r="I30013" s="7">
        <v>35.758000000000003</v>
      </c>
      <c r="J30013" s="2">
        <v>42</v>
      </c>
      <c r="K30013">
        <v>1</v>
      </c>
    </row>
    <row r="30014" spans="1:12" x14ac:dyDescent="0.25">
      <c r="A30014">
        <v>26448</v>
      </c>
      <c r="B30014" s="2">
        <v>1.9945489999999999</v>
      </c>
      <c r="C30014" s="3">
        <v>1541</v>
      </c>
      <c r="D30014" s="4">
        <v>17220</v>
      </c>
      <c r="E30014" t="s">
        <v>5566</v>
      </c>
      <c r="F30014" s="4" t="s">
        <v>5144</v>
      </c>
      <c r="G30014" s="5">
        <v>920</v>
      </c>
      <c r="H30014" s="6">
        <v>5.7608699999999999E-2</v>
      </c>
      <c r="I30014" s="7">
        <v>35.682000000000002</v>
      </c>
    </row>
    <row r="30015" spans="1:12" x14ac:dyDescent="0.25">
      <c r="A30015">
        <v>40823</v>
      </c>
      <c r="B30015" s="2">
        <v>1.993654</v>
      </c>
      <c r="C30015" s="3">
        <v>4045</v>
      </c>
      <c r="E30015" t="s">
        <v>497</v>
      </c>
      <c r="F30015" s="4" t="s">
        <v>7883</v>
      </c>
      <c r="G30015" s="5">
        <v>2819</v>
      </c>
      <c r="H30015" s="6">
        <v>8.4397200000000006E-2</v>
      </c>
      <c r="I30015" s="7">
        <v>31.047000000000001</v>
      </c>
    </row>
    <row r="30016" spans="1:12" x14ac:dyDescent="0.25">
      <c r="A30016">
        <v>21205</v>
      </c>
      <c r="B30016" s="2">
        <v>1.9907509999999999</v>
      </c>
      <c r="C30016" s="3">
        <v>15869</v>
      </c>
      <c r="D30016" s="4">
        <v>12580</v>
      </c>
      <c r="E30016" t="s">
        <v>4512</v>
      </c>
      <c r="F30016" s="4" t="s">
        <v>4361</v>
      </c>
      <c r="G30016" s="5">
        <v>9310</v>
      </c>
      <c r="H30016" s="6">
        <v>7.1635699999999997E-2</v>
      </c>
      <c r="I30016" s="7">
        <v>33.223999999999997</v>
      </c>
      <c r="J30016" s="2">
        <v>50.5</v>
      </c>
      <c r="K30016">
        <v>2</v>
      </c>
    </row>
    <row r="30017" spans="1:11" x14ac:dyDescent="0.25">
      <c r="A30017">
        <v>33476</v>
      </c>
      <c r="B30017" s="2">
        <v>1.9873769999999999</v>
      </c>
      <c r="C30017" s="3">
        <v>8062</v>
      </c>
      <c r="D30017" s="4">
        <v>33100</v>
      </c>
      <c r="E30017" t="s">
        <v>6894</v>
      </c>
      <c r="F30017" s="4" t="s">
        <v>6689</v>
      </c>
      <c r="G30017" s="5">
        <v>4787</v>
      </c>
      <c r="H30017" s="6">
        <v>0.105494</v>
      </c>
      <c r="I30017" s="7">
        <v>27.370999999999999</v>
      </c>
    </row>
    <row r="30018" spans="1:11" x14ac:dyDescent="0.25">
      <c r="A30018">
        <v>31307</v>
      </c>
      <c r="B30018" s="2">
        <v>1.986051</v>
      </c>
      <c r="C30018" s="3">
        <v>961</v>
      </c>
      <c r="D30018" s="4">
        <v>42340</v>
      </c>
      <c r="E30018" t="s">
        <v>1128</v>
      </c>
      <c r="F30018" s="4" t="s">
        <v>6363</v>
      </c>
      <c r="G30018" s="5">
        <v>745</v>
      </c>
      <c r="H30018" s="6">
        <v>6.1745000000000001E-2</v>
      </c>
      <c r="I30018" s="7">
        <v>34.927999999999997</v>
      </c>
    </row>
    <row r="30019" spans="1:11" x14ac:dyDescent="0.25">
      <c r="A30019">
        <v>5904</v>
      </c>
      <c r="B30019" s="2">
        <v>1.9858260000000001</v>
      </c>
      <c r="C30019" s="3">
        <v>222</v>
      </c>
      <c r="D30019" s="4">
        <v>13620</v>
      </c>
      <c r="E30019" t="s">
        <v>1196</v>
      </c>
      <c r="F30019" s="4" t="s">
        <v>1030</v>
      </c>
      <c r="G30019" s="5">
        <v>185</v>
      </c>
      <c r="H30019" s="6">
        <v>4.86486E-2</v>
      </c>
      <c r="I30019" s="7">
        <v>37.188000000000002</v>
      </c>
    </row>
    <row r="30020" spans="1:11" x14ac:dyDescent="0.25">
      <c r="A30020">
        <v>10459</v>
      </c>
      <c r="B30020" s="2">
        <v>1.9792829999999999</v>
      </c>
      <c r="C30020" s="3">
        <v>48269</v>
      </c>
      <c r="D30020" s="4">
        <v>35620</v>
      </c>
      <c r="E30020" t="s">
        <v>1791</v>
      </c>
      <c r="F30020" s="4" t="s">
        <v>1280</v>
      </c>
      <c r="G30020" s="5">
        <v>27149</v>
      </c>
      <c r="H30020" s="6">
        <v>0.10795979999999999</v>
      </c>
      <c r="I30020" s="7">
        <v>26.917999999999999</v>
      </c>
      <c r="J30020" s="2">
        <v>49.333300000000001</v>
      </c>
      <c r="K30020">
        <v>3</v>
      </c>
    </row>
    <row r="30021" spans="1:11" x14ac:dyDescent="0.25">
      <c r="A30021">
        <v>28464</v>
      </c>
      <c r="B30021" s="2">
        <v>1.9724170000000001</v>
      </c>
      <c r="C30021" s="3">
        <v>2569</v>
      </c>
      <c r="E30021" t="s">
        <v>5973</v>
      </c>
      <c r="F30021" s="4" t="s">
        <v>5642</v>
      </c>
      <c r="G30021" s="5">
        <v>1542</v>
      </c>
      <c r="H30021" s="6">
        <v>7.8469499999999998E-2</v>
      </c>
      <c r="I30021" s="7">
        <v>32.014000000000003</v>
      </c>
    </row>
    <row r="30022" spans="1:11" x14ac:dyDescent="0.25">
      <c r="A30022">
        <v>59848</v>
      </c>
      <c r="B30022" s="2">
        <v>1.9720249999999999</v>
      </c>
      <c r="C30022" s="3">
        <v>158</v>
      </c>
      <c r="E30022" t="s">
        <v>11467</v>
      </c>
      <c r="F30022" s="4" t="s">
        <v>11278</v>
      </c>
      <c r="G30022" s="5">
        <v>94</v>
      </c>
      <c r="H30022" s="6">
        <v>8.4210499999999994E-2</v>
      </c>
      <c r="I30022" s="7">
        <v>31</v>
      </c>
    </row>
    <row r="30023" spans="1:11" x14ac:dyDescent="0.25">
      <c r="A30023">
        <v>63041</v>
      </c>
      <c r="B30023" s="2">
        <v>1.9719199999999999</v>
      </c>
      <c r="C30023" s="3">
        <v>481</v>
      </c>
      <c r="D30023" s="4">
        <v>41180</v>
      </c>
      <c r="E30023" t="s">
        <v>12113</v>
      </c>
      <c r="F30023" s="4" t="s">
        <v>12102</v>
      </c>
      <c r="G30023" s="5">
        <v>340</v>
      </c>
      <c r="H30023" s="6">
        <v>2.0527900000000002E-2</v>
      </c>
      <c r="I30023" s="7">
        <v>42</v>
      </c>
    </row>
    <row r="30024" spans="1:11" x14ac:dyDescent="0.25">
      <c r="A30024">
        <v>64681</v>
      </c>
      <c r="B30024" s="2">
        <v>1.9718</v>
      </c>
      <c r="C30024" s="3">
        <v>252</v>
      </c>
      <c r="E30024" t="s">
        <v>800</v>
      </c>
      <c r="F30024" s="4" t="s">
        <v>12102</v>
      </c>
      <c r="G30024" s="5">
        <v>158</v>
      </c>
      <c r="H30024" s="6">
        <v>0.10062889999999999</v>
      </c>
      <c r="I30024" s="7">
        <v>28.125</v>
      </c>
    </row>
    <row r="30025" spans="1:11" x14ac:dyDescent="0.25">
      <c r="A30025">
        <v>48212</v>
      </c>
      <c r="B30025" s="2">
        <v>1.9664900000000001</v>
      </c>
      <c r="C30025" s="3">
        <v>38046</v>
      </c>
      <c r="D30025" s="4">
        <v>19820</v>
      </c>
      <c r="E30025" t="s">
        <v>9160</v>
      </c>
      <c r="F30025" s="4" t="s">
        <v>9106</v>
      </c>
      <c r="G30025" s="5">
        <v>22034</v>
      </c>
      <c r="H30025" s="6">
        <v>0.11096490000000001</v>
      </c>
      <c r="I30025" s="7">
        <v>26.324000000000002</v>
      </c>
      <c r="J30025" s="2">
        <v>55.142899999999997</v>
      </c>
      <c r="K30025">
        <v>7</v>
      </c>
    </row>
    <row r="30026" spans="1:11" x14ac:dyDescent="0.25">
      <c r="A30026">
        <v>74126</v>
      </c>
      <c r="B30026" s="2">
        <v>1.959741</v>
      </c>
      <c r="C30026" s="3">
        <v>9972</v>
      </c>
      <c r="D30026" s="4">
        <v>46140</v>
      </c>
      <c r="E30026" t="s">
        <v>13622</v>
      </c>
      <c r="F30026" s="4" t="s">
        <v>13462</v>
      </c>
      <c r="G30026" s="5">
        <v>6173</v>
      </c>
      <c r="H30026" s="6">
        <v>8.21186E-2</v>
      </c>
      <c r="I30026" s="7">
        <v>31.306000000000001</v>
      </c>
      <c r="J30026" s="2">
        <v>85</v>
      </c>
      <c r="K30026">
        <v>1</v>
      </c>
    </row>
    <row r="30027" spans="1:11" x14ac:dyDescent="0.25">
      <c r="A30027">
        <v>78537</v>
      </c>
      <c r="B30027" s="2">
        <v>1.953409</v>
      </c>
      <c r="C30027" s="3">
        <v>38464</v>
      </c>
      <c r="D30027" s="4">
        <v>32580</v>
      </c>
      <c r="E30027" t="s">
        <v>14234</v>
      </c>
      <c r="F30027" s="4" t="s">
        <v>13752</v>
      </c>
      <c r="G30027" s="5">
        <v>20291</v>
      </c>
      <c r="H30027" s="6">
        <v>8.3530499999999994E-2</v>
      </c>
      <c r="I30027" s="7">
        <v>31.033999999999999</v>
      </c>
    </row>
    <row r="30028" spans="1:11" x14ac:dyDescent="0.25">
      <c r="A30028">
        <v>83281</v>
      </c>
      <c r="B30028" s="2">
        <v>1.948515</v>
      </c>
      <c r="C30028" s="3">
        <v>187</v>
      </c>
      <c r="D30028" s="4">
        <v>38540</v>
      </c>
      <c r="E30028" t="s">
        <v>14741</v>
      </c>
      <c r="F30028" s="4" t="s">
        <v>14725</v>
      </c>
      <c r="G30028" s="5">
        <v>157</v>
      </c>
      <c r="H30028" s="6">
        <v>0.14012740000000001</v>
      </c>
      <c r="I30028" s="7">
        <v>21.25</v>
      </c>
    </row>
    <row r="30029" spans="1:11" x14ac:dyDescent="0.25">
      <c r="A30029">
        <v>48756</v>
      </c>
      <c r="B30029" s="2">
        <v>1.9476850000000001</v>
      </c>
      <c r="C30029" s="3">
        <v>4587</v>
      </c>
      <c r="E30029" t="s">
        <v>9258</v>
      </c>
      <c r="F30029" s="4" t="s">
        <v>9106</v>
      </c>
      <c r="G30029" s="5">
        <v>3305</v>
      </c>
      <c r="H30029" s="6">
        <v>5.62613E-2</v>
      </c>
      <c r="I30029" s="7">
        <v>35.738999999999997</v>
      </c>
      <c r="J30029" s="2">
        <v>61</v>
      </c>
      <c r="K30029">
        <v>1</v>
      </c>
    </row>
    <row r="30030" spans="1:11" x14ac:dyDescent="0.25">
      <c r="A30030">
        <v>90059</v>
      </c>
      <c r="B30030" s="2">
        <v>1.941649</v>
      </c>
      <c r="C30030" s="3">
        <v>42470</v>
      </c>
      <c r="D30030" s="4">
        <v>31080</v>
      </c>
      <c r="E30030" t="s">
        <v>15367</v>
      </c>
      <c r="F30030" s="4" t="s">
        <v>15368</v>
      </c>
      <c r="G30030" s="5">
        <v>21910</v>
      </c>
      <c r="H30030" s="6">
        <v>6.78198E-2</v>
      </c>
      <c r="I30030" s="7">
        <v>33.728000000000002</v>
      </c>
      <c r="J30030" s="2">
        <v>54</v>
      </c>
      <c r="K30030">
        <v>1</v>
      </c>
    </row>
    <row r="30031" spans="1:11" x14ac:dyDescent="0.25">
      <c r="A30031">
        <v>90201</v>
      </c>
      <c r="B30031" s="2">
        <v>1.92283</v>
      </c>
      <c r="C30031" s="3">
        <v>102514</v>
      </c>
      <c r="D30031" s="4">
        <v>31080</v>
      </c>
      <c r="E30031" t="s">
        <v>6806</v>
      </c>
      <c r="F30031" s="4" t="s">
        <v>15368</v>
      </c>
      <c r="G30031" s="5">
        <v>56731</v>
      </c>
      <c r="H30031" s="6">
        <v>5.1804999999999997E-2</v>
      </c>
      <c r="I30031" s="7">
        <v>36.482999999999997</v>
      </c>
      <c r="J30031" s="2">
        <v>45.625</v>
      </c>
      <c r="K30031">
        <v>8</v>
      </c>
    </row>
    <row r="30032" spans="1:11" x14ac:dyDescent="0.25">
      <c r="A30032">
        <v>23359</v>
      </c>
      <c r="B30032" s="2">
        <v>1.9090819999999999</v>
      </c>
      <c r="C30032" s="3">
        <v>1210</v>
      </c>
      <c r="E30032" t="s">
        <v>4856</v>
      </c>
      <c r="F30032" s="4" t="s">
        <v>4335</v>
      </c>
      <c r="G30032" s="5">
        <v>722</v>
      </c>
      <c r="H30032" s="6">
        <v>5.1175699999999998E-2</v>
      </c>
      <c r="I30032" s="7">
        <v>36.584000000000003</v>
      </c>
    </row>
    <row r="30033" spans="1:12" x14ac:dyDescent="0.25">
      <c r="A30033">
        <v>85035</v>
      </c>
      <c r="B30033" s="2">
        <v>1.902704</v>
      </c>
      <c r="C30033" s="3">
        <v>54667</v>
      </c>
      <c r="D30033" s="4">
        <v>38060</v>
      </c>
      <c r="E30033" t="s">
        <v>2525</v>
      </c>
      <c r="F30033" s="4" t="s">
        <v>14962</v>
      </c>
      <c r="G30033" s="5">
        <v>25931</v>
      </c>
      <c r="H30033" s="6">
        <v>7.8050300000000003E-2</v>
      </c>
      <c r="I30033" s="7">
        <v>31.939</v>
      </c>
      <c r="J30033" s="2">
        <v>55.666699999999999</v>
      </c>
      <c r="K30033">
        <v>3</v>
      </c>
    </row>
    <row r="30034" spans="1:12" x14ac:dyDescent="0.25">
      <c r="A30034">
        <v>15712</v>
      </c>
      <c r="B30034" s="2">
        <v>1.896477</v>
      </c>
      <c r="C30034" s="3">
        <v>119</v>
      </c>
      <c r="D30034" s="4">
        <v>26860</v>
      </c>
      <c r="E30034" t="s">
        <v>3270</v>
      </c>
      <c r="F30034" s="4" t="s">
        <v>3003</v>
      </c>
      <c r="G30034" s="5">
        <v>89</v>
      </c>
      <c r="H30034" s="6">
        <v>0</v>
      </c>
      <c r="I30034" s="7">
        <v>45.417000000000002</v>
      </c>
    </row>
    <row r="30035" spans="1:12" x14ac:dyDescent="0.25">
      <c r="A30035">
        <v>38773</v>
      </c>
      <c r="B30035" s="2">
        <v>1.8958999999999999</v>
      </c>
      <c r="C30035" s="3">
        <v>3453</v>
      </c>
      <c r="D30035" s="4">
        <v>17380</v>
      </c>
      <c r="E30035" t="s">
        <v>7689</v>
      </c>
      <c r="F30035" s="4" t="s">
        <v>7633</v>
      </c>
      <c r="G30035" s="5">
        <v>2319</v>
      </c>
      <c r="H30035" s="6">
        <v>0.12074169999999999</v>
      </c>
      <c r="I30035" s="7">
        <v>24.536000000000001</v>
      </c>
    </row>
    <row r="30036" spans="1:12" x14ac:dyDescent="0.25">
      <c r="A30036">
        <v>6608</v>
      </c>
      <c r="B30036" s="2">
        <v>1.893551</v>
      </c>
      <c r="C30036" s="3">
        <v>14123</v>
      </c>
      <c r="D30036" s="4">
        <v>14860</v>
      </c>
      <c r="E30036" t="s">
        <v>1311</v>
      </c>
      <c r="F30036" s="4" t="s">
        <v>1198</v>
      </c>
      <c r="G30036" s="5">
        <v>7502</v>
      </c>
      <c r="H30036" s="6">
        <v>6.3974400000000001E-2</v>
      </c>
      <c r="I30036" s="7">
        <v>34.344999999999999</v>
      </c>
    </row>
    <row r="30037" spans="1:12" x14ac:dyDescent="0.25">
      <c r="A30037">
        <v>60636</v>
      </c>
      <c r="B30037" s="2">
        <v>1.8858760000000001</v>
      </c>
      <c r="C30037" s="3">
        <v>40164</v>
      </c>
      <c r="D30037" s="4">
        <v>16980</v>
      </c>
      <c r="E30037" t="s">
        <v>11616</v>
      </c>
      <c r="F30037" s="4" t="s">
        <v>11490</v>
      </c>
      <c r="G30037" s="5">
        <v>24573</v>
      </c>
      <c r="H30037" s="6">
        <v>8.6961800000000006E-2</v>
      </c>
      <c r="I30037" s="7">
        <v>30.366</v>
      </c>
      <c r="J30037" s="2">
        <v>43.75</v>
      </c>
      <c r="K30037">
        <v>12</v>
      </c>
      <c r="L30037" s="2">
        <v>70.8</v>
      </c>
    </row>
    <row r="30038" spans="1:12" x14ac:dyDescent="0.25">
      <c r="A30038">
        <v>85301</v>
      </c>
      <c r="B30038" s="2">
        <v>1.871505</v>
      </c>
      <c r="C30038" s="3">
        <v>63060</v>
      </c>
      <c r="D30038" s="4">
        <v>38060</v>
      </c>
      <c r="E30038" t="s">
        <v>86</v>
      </c>
      <c r="F30038" s="4" t="s">
        <v>14962</v>
      </c>
      <c r="G30038" s="5">
        <v>35481</v>
      </c>
      <c r="H30038" s="6">
        <v>8.5818199999999997E-2</v>
      </c>
      <c r="I30038" s="7">
        <v>30.562000000000001</v>
      </c>
      <c r="J30038" s="2">
        <v>51.7273</v>
      </c>
      <c r="K30038">
        <v>11</v>
      </c>
      <c r="L30038" s="2">
        <v>96.1</v>
      </c>
    </row>
    <row r="30039" spans="1:12" x14ac:dyDescent="0.25">
      <c r="A30039">
        <v>29468</v>
      </c>
      <c r="B30039" s="2">
        <v>1.8627320000000001</v>
      </c>
      <c r="C30039" s="3">
        <v>1764</v>
      </c>
      <c r="D30039" s="4">
        <v>16700</v>
      </c>
      <c r="E30039" t="s">
        <v>5192</v>
      </c>
      <c r="F30039" s="4" t="s">
        <v>6130</v>
      </c>
      <c r="G30039" s="5">
        <v>1180</v>
      </c>
      <c r="H30039" s="6">
        <v>8.5520700000000005E-2</v>
      </c>
      <c r="I30039" s="7">
        <v>30.597999999999999</v>
      </c>
    </row>
    <row r="30040" spans="1:12" x14ac:dyDescent="0.25">
      <c r="A30040">
        <v>63751</v>
      </c>
      <c r="B30040" s="2">
        <v>1.862263</v>
      </c>
      <c r="C30040" s="3">
        <v>1202</v>
      </c>
      <c r="D30040" s="4">
        <v>16020</v>
      </c>
      <c r="E30040" t="s">
        <v>12194</v>
      </c>
      <c r="F30040" s="4" t="s">
        <v>12102</v>
      </c>
      <c r="G30040" s="5">
        <v>781</v>
      </c>
      <c r="H30040" s="6">
        <v>3.0729800000000002E-2</v>
      </c>
      <c r="I30040" s="7">
        <v>40.06</v>
      </c>
      <c r="J30040" s="2">
        <v>53</v>
      </c>
      <c r="K30040">
        <v>1</v>
      </c>
    </row>
    <row r="30041" spans="1:12" x14ac:dyDescent="0.25">
      <c r="A30041">
        <v>25512</v>
      </c>
      <c r="B30041" s="2">
        <v>1.8618729999999999</v>
      </c>
      <c r="C30041" s="3">
        <v>1238</v>
      </c>
      <c r="D30041" s="4">
        <v>26580</v>
      </c>
      <c r="E30041" t="s">
        <v>5351</v>
      </c>
      <c r="F30041" s="4" t="s">
        <v>5144</v>
      </c>
      <c r="G30041" s="5">
        <v>846</v>
      </c>
      <c r="H30041" s="6">
        <v>5.0827400000000002E-2</v>
      </c>
      <c r="I30041" s="7">
        <v>36.582999999999998</v>
      </c>
    </row>
    <row r="30042" spans="1:12" x14ac:dyDescent="0.25">
      <c r="A30042">
        <v>42166</v>
      </c>
      <c r="B30042" s="2">
        <v>1.861253</v>
      </c>
      <c r="C30042" s="3">
        <v>2987</v>
      </c>
      <c r="D30042" s="4">
        <v>23980</v>
      </c>
      <c r="E30042" t="s">
        <v>8208</v>
      </c>
      <c r="F30042" s="4" t="s">
        <v>7883</v>
      </c>
      <c r="G30042" s="5">
        <v>1743</v>
      </c>
      <c r="H30042" s="6">
        <v>7.6305200000000004E-2</v>
      </c>
      <c r="I30042" s="7">
        <v>32.173999999999999</v>
      </c>
    </row>
    <row r="30043" spans="1:12" x14ac:dyDescent="0.25">
      <c r="A30043">
        <v>39038</v>
      </c>
      <c r="B30043" s="2">
        <v>1.859899</v>
      </c>
      <c r="C30043" s="3">
        <v>6548</v>
      </c>
      <c r="E30043" t="s">
        <v>7738</v>
      </c>
      <c r="F30043" s="4" t="s">
        <v>7633</v>
      </c>
      <c r="G30043" s="5">
        <v>3917</v>
      </c>
      <c r="H30043" s="6">
        <v>0.100051</v>
      </c>
      <c r="I30043" s="7">
        <v>28.062999999999999</v>
      </c>
      <c r="J30043" s="2">
        <v>52</v>
      </c>
      <c r="K30043">
        <v>2</v>
      </c>
    </row>
    <row r="30044" spans="1:12" x14ac:dyDescent="0.25">
      <c r="A30044">
        <v>27840</v>
      </c>
      <c r="B30044" s="2">
        <v>1.858889</v>
      </c>
      <c r="C30044" s="3">
        <v>437</v>
      </c>
      <c r="E30044" t="s">
        <v>2580</v>
      </c>
      <c r="F30044" s="4" t="s">
        <v>5642</v>
      </c>
      <c r="G30044" s="5">
        <v>303</v>
      </c>
      <c r="H30044" s="6">
        <v>5.2631600000000001E-2</v>
      </c>
      <c r="I30044" s="7">
        <v>36.25</v>
      </c>
      <c r="J30044" s="2">
        <v>44</v>
      </c>
      <c r="K30044">
        <v>1</v>
      </c>
    </row>
    <row r="30045" spans="1:12" x14ac:dyDescent="0.25">
      <c r="A30045">
        <v>84026</v>
      </c>
      <c r="B30045" s="2">
        <v>1.8586020000000001</v>
      </c>
      <c r="C30045" s="3">
        <v>1552</v>
      </c>
      <c r="D30045" s="4">
        <v>46860</v>
      </c>
      <c r="E30045" t="s">
        <v>14863</v>
      </c>
      <c r="F30045" s="4" t="s">
        <v>14851</v>
      </c>
      <c r="G30045" s="5">
        <v>899</v>
      </c>
      <c r="H30045" s="6">
        <v>7.3333300000000004E-2</v>
      </c>
      <c r="I30045" s="7">
        <v>32.667000000000002</v>
      </c>
    </row>
    <row r="30046" spans="1:12" x14ac:dyDescent="0.25">
      <c r="A30046">
        <v>40012</v>
      </c>
      <c r="B30046" s="2">
        <v>1.8583069999999999</v>
      </c>
      <c r="C30046" s="3">
        <v>458</v>
      </c>
      <c r="D30046" s="4">
        <v>12680</v>
      </c>
      <c r="E30046" t="s">
        <v>1239</v>
      </c>
      <c r="F30046" s="4" t="s">
        <v>7883</v>
      </c>
      <c r="G30046" s="5">
        <v>333</v>
      </c>
      <c r="H30046" s="6">
        <v>5.0898199999999998E-2</v>
      </c>
      <c r="I30046" s="7">
        <v>36.527999999999999</v>
      </c>
      <c r="J30046" s="2">
        <v>48</v>
      </c>
      <c r="K30046">
        <v>1</v>
      </c>
    </row>
    <row r="30047" spans="1:12" x14ac:dyDescent="0.25">
      <c r="A30047">
        <v>87499</v>
      </c>
      <c r="B30047" s="2">
        <v>1.8581570000000001</v>
      </c>
      <c r="C30047" s="3">
        <v>485</v>
      </c>
      <c r="D30047" s="4">
        <v>22140</v>
      </c>
      <c r="E30047" t="s">
        <v>662</v>
      </c>
      <c r="F30047" s="4" t="s">
        <v>15124</v>
      </c>
      <c r="G30047" s="5">
        <v>303</v>
      </c>
      <c r="H30047" s="6">
        <v>5.6105599999999999E-2</v>
      </c>
      <c r="I30047" s="7">
        <v>35.625</v>
      </c>
    </row>
    <row r="30048" spans="1:12" x14ac:dyDescent="0.25">
      <c r="A30048">
        <v>71109</v>
      </c>
      <c r="B30048" s="2">
        <v>1.854797</v>
      </c>
      <c r="C30048" s="3">
        <v>21336</v>
      </c>
      <c r="D30048" s="4">
        <v>43340</v>
      </c>
      <c r="E30048" t="s">
        <v>13113</v>
      </c>
      <c r="F30048" s="4" t="s">
        <v>12927</v>
      </c>
      <c r="G30048" s="5">
        <v>13741</v>
      </c>
      <c r="H30048" s="6">
        <v>0.1036239</v>
      </c>
      <c r="I30048" s="7">
        <v>27.413</v>
      </c>
      <c r="J30048" s="2">
        <v>32</v>
      </c>
      <c r="K30048">
        <v>6</v>
      </c>
    </row>
    <row r="30049" spans="1:12" x14ac:dyDescent="0.25">
      <c r="A30049">
        <v>61751</v>
      </c>
      <c r="B30049" s="2">
        <v>1.8514889999999999</v>
      </c>
      <c r="C30049" s="3">
        <v>98</v>
      </c>
      <c r="D30049" s="4">
        <v>30660</v>
      </c>
      <c r="E30049" t="s">
        <v>5875</v>
      </c>
      <c r="F30049" s="4" t="s">
        <v>11490</v>
      </c>
      <c r="G30049" s="5">
        <v>79</v>
      </c>
      <c r="H30049" s="6">
        <v>0</v>
      </c>
      <c r="I30049" s="7">
        <v>45.313000000000002</v>
      </c>
    </row>
    <row r="30050" spans="1:12" x14ac:dyDescent="0.25">
      <c r="A30050">
        <v>19113</v>
      </c>
      <c r="B30050" s="2">
        <v>1.851451</v>
      </c>
      <c r="C30050" s="3">
        <v>97</v>
      </c>
      <c r="D30050" s="4">
        <v>37980</v>
      </c>
      <c r="E30050" t="s">
        <v>2682</v>
      </c>
      <c r="F30050" s="4" t="s">
        <v>3003</v>
      </c>
      <c r="G30050" s="5">
        <v>79</v>
      </c>
      <c r="H30050" s="6">
        <v>7.4999999999999997E-2</v>
      </c>
      <c r="I30050" s="7">
        <v>32.344000000000001</v>
      </c>
    </row>
    <row r="30051" spans="1:12" x14ac:dyDescent="0.25">
      <c r="A30051">
        <v>41513</v>
      </c>
      <c r="B30051" s="2">
        <v>1.851343</v>
      </c>
      <c r="C30051" s="3">
        <v>451</v>
      </c>
      <c r="E30051" t="s">
        <v>8072</v>
      </c>
      <c r="F30051" s="4" t="s">
        <v>7883</v>
      </c>
      <c r="G30051" s="5">
        <v>374</v>
      </c>
      <c r="H30051" s="6">
        <v>6.6844899999999999E-2</v>
      </c>
      <c r="I30051" s="7">
        <v>33.75</v>
      </c>
    </row>
    <row r="30052" spans="1:12" x14ac:dyDescent="0.25">
      <c r="A30052">
        <v>25244</v>
      </c>
      <c r="B30052" s="2">
        <v>1.851138</v>
      </c>
      <c r="C30052" s="3">
        <v>634</v>
      </c>
      <c r="E30052" t="s">
        <v>5312</v>
      </c>
      <c r="F30052" s="4" t="s">
        <v>5144</v>
      </c>
      <c r="G30052" s="5">
        <v>490</v>
      </c>
      <c r="H30052" s="6">
        <v>2.4439900000000001E-2</v>
      </c>
      <c r="I30052" s="7">
        <v>41.048000000000002</v>
      </c>
      <c r="J30052" s="2">
        <v>53</v>
      </c>
      <c r="K30052">
        <v>2</v>
      </c>
    </row>
    <row r="30053" spans="1:12" x14ac:dyDescent="0.25">
      <c r="A30053">
        <v>21622</v>
      </c>
      <c r="B30053" s="2">
        <v>1.85087</v>
      </c>
      <c r="C30053" s="3">
        <v>811</v>
      </c>
      <c r="D30053" s="4">
        <v>15700</v>
      </c>
      <c r="E30053" t="s">
        <v>4543</v>
      </c>
      <c r="F30053" s="4" t="s">
        <v>4361</v>
      </c>
      <c r="G30053" s="5">
        <v>632</v>
      </c>
      <c r="H30053" s="6">
        <v>8.8607599999999995E-2</v>
      </c>
      <c r="I30053" s="7">
        <v>29.95</v>
      </c>
    </row>
    <row r="30054" spans="1:12" x14ac:dyDescent="0.25">
      <c r="A30054">
        <v>10456</v>
      </c>
      <c r="B30054" s="2">
        <v>1.8380879999999999</v>
      </c>
      <c r="C30054" s="3">
        <v>91736</v>
      </c>
      <c r="D30054" s="4">
        <v>35620</v>
      </c>
      <c r="E30054" t="s">
        <v>1791</v>
      </c>
      <c r="F30054" s="4" t="s">
        <v>1280</v>
      </c>
      <c r="G30054" s="5">
        <v>52775</v>
      </c>
      <c r="H30054" s="6">
        <v>0.1086878</v>
      </c>
      <c r="I30054" s="7">
        <v>26.472999999999999</v>
      </c>
      <c r="J30054" s="2">
        <v>44.2</v>
      </c>
      <c r="K30054">
        <v>10</v>
      </c>
      <c r="L30054" s="2">
        <v>73.3</v>
      </c>
    </row>
    <row r="30055" spans="1:12" x14ac:dyDescent="0.25">
      <c r="A30055">
        <v>87322</v>
      </c>
      <c r="B30055" s="2">
        <v>1.8254189999999999</v>
      </c>
      <c r="C30055" s="3">
        <v>261</v>
      </c>
      <c r="D30055" s="4">
        <v>23700</v>
      </c>
      <c r="E30055" t="s">
        <v>457</v>
      </c>
      <c r="F30055" s="4" t="s">
        <v>15124</v>
      </c>
      <c r="G30055" s="5">
        <v>160</v>
      </c>
      <c r="H30055" s="6">
        <v>4.9689400000000002E-2</v>
      </c>
      <c r="I30055" s="7">
        <v>36.667000000000002</v>
      </c>
    </row>
    <row r="30056" spans="1:12" x14ac:dyDescent="0.25">
      <c r="A30056">
        <v>37140</v>
      </c>
      <c r="B30056" s="2">
        <v>1.8251010000000001</v>
      </c>
      <c r="C30056" s="3">
        <v>1315</v>
      </c>
      <c r="D30056" s="4">
        <v>34980</v>
      </c>
      <c r="E30056" t="s">
        <v>7390</v>
      </c>
      <c r="F30056" s="4" t="s">
        <v>7348</v>
      </c>
      <c r="G30056" s="5">
        <v>1171</v>
      </c>
      <c r="H30056" s="6">
        <v>1.53715E-2</v>
      </c>
      <c r="I30056" s="7">
        <v>42.595999999999997</v>
      </c>
    </row>
    <row r="30057" spans="1:12" x14ac:dyDescent="0.25">
      <c r="A30057">
        <v>77033</v>
      </c>
      <c r="B30057" s="2">
        <v>1.8206880000000001</v>
      </c>
      <c r="C30057" s="3">
        <v>27253</v>
      </c>
      <c r="D30057" s="4">
        <v>26420</v>
      </c>
      <c r="E30057" t="s">
        <v>3103</v>
      </c>
      <c r="F30057" s="4" t="s">
        <v>13752</v>
      </c>
      <c r="G30057" s="5">
        <v>17274</v>
      </c>
      <c r="H30057" s="6">
        <v>6.8947599999999998E-2</v>
      </c>
      <c r="I30057" s="7">
        <v>33.329000000000001</v>
      </c>
      <c r="J30057" s="2">
        <v>39.5</v>
      </c>
      <c r="K30057">
        <v>2</v>
      </c>
    </row>
    <row r="30058" spans="1:12" x14ac:dyDescent="0.25">
      <c r="A30058">
        <v>17934</v>
      </c>
      <c r="B30058" s="2">
        <v>1.8164229999999999</v>
      </c>
      <c r="C30058" s="3">
        <v>444</v>
      </c>
      <c r="D30058" s="4">
        <v>39060</v>
      </c>
      <c r="E30058" t="s">
        <v>3912</v>
      </c>
      <c r="F30058" s="4" t="s">
        <v>3003</v>
      </c>
      <c r="G30058" s="5">
        <v>333</v>
      </c>
      <c r="H30058" s="6">
        <v>2.7026999999999999E-2</v>
      </c>
      <c r="I30058" s="7">
        <v>40.555999999999997</v>
      </c>
    </row>
    <row r="30059" spans="1:12" x14ac:dyDescent="0.25">
      <c r="A30059">
        <v>42369</v>
      </c>
      <c r="B30059" s="2">
        <v>1.8164229999999999</v>
      </c>
      <c r="C30059" s="3">
        <v>331</v>
      </c>
      <c r="E30059" t="s">
        <v>279</v>
      </c>
      <c r="F30059" s="4" t="s">
        <v>7883</v>
      </c>
      <c r="G30059" s="5">
        <v>222</v>
      </c>
      <c r="H30059" s="6">
        <v>2.7026999999999999E-2</v>
      </c>
      <c r="I30059" s="7">
        <v>40.555999999999997</v>
      </c>
    </row>
    <row r="30060" spans="1:12" x14ac:dyDescent="0.25">
      <c r="A30060">
        <v>79927</v>
      </c>
      <c r="B30060" s="2">
        <v>1.8107249999999999</v>
      </c>
      <c r="C30060" s="3">
        <v>39872</v>
      </c>
      <c r="D30060" s="4">
        <v>21340</v>
      </c>
      <c r="E30060" t="s">
        <v>11792</v>
      </c>
      <c r="F30060" s="4" t="s">
        <v>13752</v>
      </c>
      <c r="G30060" s="5">
        <v>23263</v>
      </c>
      <c r="H30060" s="6">
        <v>7.0409200000000005E-2</v>
      </c>
      <c r="I30060" s="7">
        <v>33.058</v>
      </c>
      <c r="J30060" s="2">
        <v>59.4</v>
      </c>
      <c r="K30060">
        <v>5</v>
      </c>
    </row>
    <row r="30061" spans="1:12" x14ac:dyDescent="0.25">
      <c r="A30061">
        <v>38619</v>
      </c>
      <c r="B30061" s="2">
        <v>1.8041849999999999</v>
      </c>
      <c r="C30061" s="3">
        <v>5597</v>
      </c>
      <c r="E30061" t="s">
        <v>5757</v>
      </c>
      <c r="F30061" s="4" t="s">
        <v>7633</v>
      </c>
      <c r="G30061" s="5">
        <v>4068</v>
      </c>
      <c r="H30061" s="6">
        <v>4.8906400000000003E-2</v>
      </c>
      <c r="I30061" s="7">
        <v>36.762999999999998</v>
      </c>
    </row>
    <row r="30062" spans="1:12" x14ac:dyDescent="0.25">
      <c r="A30062">
        <v>38927</v>
      </c>
      <c r="B30062" s="2">
        <v>1.803034</v>
      </c>
      <c r="C30062" s="3">
        <v>1080</v>
      </c>
      <c r="E30062" t="s">
        <v>7722</v>
      </c>
      <c r="F30062" s="4" t="s">
        <v>7633</v>
      </c>
      <c r="G30062" s="5">
        <v>736</v>
      </c>
      <c r="H30062" s="6">
        <v>8.2767999999999994E-2</v>
      </c>
      <c r="I30062" s="7">
        <v>30.908999999999999</v>
      </c>
    </row>
    <row r="30063" spans="1:12" x14ac:dyDescent="0.25">
      <c r="A30063">
        <v>36759</v>
      </c>
      <c r="B30063" s="2">
        <v>1.8026180000000001</v>
      </c>
      <c r="C30063" s="3">
        <v>1386</v>
      </c>
      <c r="D30063" s="4">
        <v>42820</v>
      </c>
      <c r="E30063" t="s">
        <v>7318</v>
      </c>
      <c r="F30063" s="4" t="s">
        <v>7027</v>
      </c>
      <c r="G30063" s="5">
        <v>1001</v>
      </c>
      <c r="H30063" s="6">
        <v>0.11776449999999999</v>
      </c>
      <c r="I30063" s="7">
        <v>24.861000000000001</v>
      </c>
    </row>
    <row r="30064" spans="1:12" x14ac:dyDescent="0.25">
      <c r="A30064">
        <v>77078</v>
      </c>
      <c r="B30064" s="2">
        <v>1.800208</v>
      </c>
      <c r="C30064" s="3">
        <v>15583</v>
      </c>
      <c r="D30064" s="4">
        <v>26420</v>
      </c>
      <c r="E30064" t="s">
        <v>3103</v>
      </c>
      <c r="F30064" s="4" t="s">
        <v>13752</v>
      </c>
      <c r="G30064" s="5">
        <v>9064</v>
      </c>
      <c r="H30064" s="6">
        <v>6.4975199999999997E-2</v>
      </c>
      <c r="I30064" s="7">
        <v>33.96</v>
      </c>
      <c r="J30064" s="2">
        <v>51.5</v>
      </c>
      <c r="K30064">
        <v>2</v>
      </c>
    </row>
    <row r="30065" spans="1:11" x14ac:dyDescent="0.25">
      <c r="A30065">
        <v>44707</v>
      </c>
      <c r="B30065" s="2">
        <v>1.796683</v>
      </c>
      <c r="C30065" s="3">
        <v>8803</v>
      </c>
      <c r="D30065" s="4">
        <v>15940</v>
      </c>
      <c r="E30065" t="s">
        <v>287</v>
      </c>
      <c r="F30065" s="4" t="s">
        <v>8295</v>
      </c>
      <c r="G30065" s="5">
        <v>5655</v>
      </c>
      <c r="H30065" s="6">
        <v>8.1520800000000004E-2</v>
      </c>
      <c r="I30065" s="7">
        <v>31.097000000000001</v>
      </c>
      <c r="J30065" s="2">
        <v>52.333300000000001</v>
      </c>
      <c r="K30065">
        <v>3</v>
      </c>
    </row>
    <row r="30066" spans="1:11" x14ac:dyDescent="0.25">
      <c r="A30066">
        <v>43723</v>
      </c>
      <c r="B30066" s="2">
        <v>1.7945599999999999</v>
      </c>
      <c r="C30066" s="3">
        <v>4794</v>
      </c>
      <c r="D30066" s="4">
        <v>15740</v>
      </c>
      <c r="E30066" t="s">
        <v>8423</v>
      </c>
      <c r="F30066" s="4" t="s">
        <v>8295</v>
      </c>
      <c r="G30066" s="5">
        <v>3207</v>
      </c>
      <c r="H30066" s="6">
        <v>5.26972E-2</v>
      </c>
      <c r="I30066" s="7">
        <v>36.070999999999998</v>
      </c>
      <c r="J30066" s="2">
        <v>84</v>
      </c>
      <c r="K30066">
        <v>1</v>
      </c>
    </row>
    <row r="30067" spans="1:11" x14ac:dyDescent="0.25">
      <c r="A30067">
        <v>93650</v>
      </c>
      <c r="B30067" s="2">
        <v>1.7932440000000001</v>
      </c>
      <c r="C30067" s="3">
        <v>3766</v>
      </c>
      <c r="D30067" s="4">
        <v>23420</v>
      </c>
      <c r="E30067" t="s">
        <v>8453</v>
      </c>
      <c r="F30067" s="4" t="s">
        <v>15368</v>
      </c>
      <c r="G30067" s="5">
        <v>2285</v>
      </c>
      <c r="H30067" s="6">
        <v>4.5514199999999998E-2</v>
      </c>
      <c r="I30067" s="7">
        <v>37.308</v>
      </c>
      <c r="J30067" s="2">
        <v>37</v>
      </c>
      <c r="K30067">
        <v>1</v>
      </c>
    </row>
    <row r="30068" spans="1:11" x14ac:dyDescent="0.25">
      <c r="A30068">
        <v>26563</v>
      </c>
      <c r="B30068" s="2">
        <v>1.792643</v>
      </c>
      <c r="C30068" s="3">
        <v>284</v>
      </c>
      <c r="D30068" s="4">
        <v>21900</v>
      </c>
      <c r="E30068" t="s">
        <v>472</v>
      </c>
      <c r="F30068" s="4" t="s">
        <v>5144</v>
      </c>
      <c r="G30068" s="5">
        <v>224</v>
      </c>
      <c r="H30068" s="6">
        <v>0</v>
      </c>
      <c r="I30068" s="7">
        <v>45.155999999999999</v>
      </c>
    </row>
    <row r="30069" spans="1:11" x14ac:dyDescent="0.25">
      <c r="A30069">
        <v>42712</v>
      </c>
      <c r="B30069" s="2">
        <v>1.792332</v>
      </c>
      <c r="C30069" s="3">
        <v>1406</v>
      </c>
      <c r="E30069" t="s">
        <v>8275</v>
      </c>
      <c r="F30069" s="4" t="s">
        <v>7883</v>
      </c>
      <c r="G30069" s="5">
        <v>1082</v>
      </c>
      <c r="H30069" s="6">
        <v>3.1423300000000001E-2</v>
      </c>
      <c r="I30069" s="7">
        <v>39.706000000000003</v>
      </c>
    </row>
    <row r="30070" spans="1:11" x14ac:dyDescent="0.25">
      <c r="A30070">
        <v>32181</v>
      </c>
      <c r="B30070" s="2">
        <v>1.791695</v>
      </c>
      <c r="C30070" s="3">
        <v>2154</v>
      </c>
      <c r="D30070" s="4">
        <v>37260</v>
      </c>
      <c r="E30070" t="s">
        <v>6738</v>
      </c>
      <c r="F30070" s="4" t="s">
        <v>6689</v>
      </c>
      <c r="G30070" s="5">
        <v>1582</v>
      </c>
      <c r="H30070" s="6">
        <v>8.1490800000000002E-2</v>
      </c>
      <c r="I30070" s="7">
        <v>31.015999999999998</v>
      </c>
    </row>
    <row r="30071" spans="1:11" x14ac:dyDescent="0.25">
      <c r="A30071">
        <v>38461</v>
      </c>
      <c r="B30071" s="2">
        <v>1.791104</v>
      </c>
      <c r="C30071" s="3">
        <v>1309</v>
      </c>
      <c r="D30071" s="4">
        <v>34980</v>
      </c>
      <c r="E30071" t="s">
        <v>7592</v>
      </c>
      <c r="F30071" s="4" t="s">
        <v>7348</v>
      </c>
      <c r="G30071" s="5">
        <v>893</v>
      </c>
      <c r="H30071" s="6">
        <v>4.0313500000000002E-2</v>
      </c>
      <c r="I30071" s="7">
        <v>38.125</v>
      </c>
    </row>
    <row r="30072" spans="1:11" x14ac:dyDescent="0.25">
      <c r="A30072">
        <v>99585</v>
      </c>
      <c r="B30072" s="2">
        <v>1.790856</v>
      </c>
      <c r="C30072" s="3">
        <v>319</v>
      </c>
      <c r="E30072" t="s">
        <v>4338</v>
      </c>
      <c r="F30072" s="4" t="s">
        <v>16604</v>
      </c>
      <c r="G30072" s="5">
        <v>152</v>
      </c>
      <c r="H30072" s="6">
        <v>1.3071899999999999E-2</v>
      </c>
      <c r="I30072" s="7">
        <v>42.813000000000002</v>
      </c>
    </row>
    <row r="30073" spans="1:11" x14ac:dyDescent="0.25">
      <c r="A30073">
        <v>33973</v>
      </c>
      <c r="B30073" s="2">
        <v>1.7892380000000001</v>
      </c>
      <c r="C30073" s="3">
        <v>13253</v>
      </c>
      <c r="D30073" s="4">
        <v>15980</v>
      </c>
      <c r="E30073" t="s">
        <v>6957</v>
      </c>
      <c r="F30073" s="4" t="s">
        <v>6689</v>
      </c>
      <c r="G30073" s="5">
        <v>6611</v>
      </c>
      <c r="H30073" s="6">
        <v>9.4085600000000005E-2</v>
      </c>
      <c r="I30073" s="7">
        <v>28.806000000000001</v>
      </c>
    </row>
    <row r="30074" spans="1:11" x14ac:dyDescent="0.25">
      <c r="A30074">
        <v>25247</v>
      </c>
      <c r="B30074" s="2">
        <v>1.787563</v>
      </c>
      <c r="C30074" s="3">
        <v>558</v>
      </c>
      <c r="D30074" s="4">
        <v>38580</v>
      </c>
      <c r="E30074" t="s">
        <v>1232</v>
      </c>
      <c r="F30074" s="4" t="s">
        <v>5144</v>
      </c>
      <c r="G30074" s="5">
        <v>388</v>
      </c>
      <c r="H30074" s="6">
        <v>5.6555300000000003E-2</v>
      </c>
      <c r="I30074" s="7">
        <v>35.287999999999997</v>
      </c>
    </row>
    <row r="30075" spans="1:11" x14ac:dyDescent="0.25">
      <c r="A30075">
        <v>77020</v>
      </c>
      <c r="B30075" s="2">
        <v>1.7836259999999999</v>
      </c>
      <c r="C30075" s="3">
        <v>26777</v>
      </c>
      <c r="D30075" s="4">
        <v>26420</v>
      </c>
      <c r="E30075" t="s">
        <v>3103</v>
      </c>
      <c r="F30075" s="4" t="s">
        <v>13752</v>
      </c>
      <c r="G30075" s="5">
        <v>16058</v>
      </c>
      <c r="H30075" s="6">
        <v>7.2611800000000004E-2</v>
      </c>
      <c r="I30075" s="7">
        <v>32.506999999999998</v>
      </c>
      <c r="J30075" s="2">
        <v>42.166699999999999</v>
      </c>
      <c r="K30075">
        <v>6</v>
      </c>
    </row>
    <row r="30076" spans="1:11" x14ac:dyDescent="0.25">
      <c r="A30076">
        <v>35805</v>
      </c>
      <c r="B30076" s="2">
        <v>1.776492</v>
      </c>
      <c r="C30076" s="3">
        <v>22448</v>
      </c>
      <c r="D30076" s="4">
        <v>26620</v>
      </c>
      <c r="E30076" t="s">
        <v>7151</v>
      </c>
      <c r="F30076" s="4" t="s">
        <v>7027</v>
      </c>
      <c r="G30076" s="5">
        <v>13750</v>
      </c>
      <c r="H30076" s="6">
        <v>0.1096727</v>
      </c>
      <c r="I30076" s="7">
        <v>26.097999999999999</v>
      </c>
      <c r="J30076" s="2">
        <v>54.8</v>
      </c>
      <c r="K30076">
        <v>5</v>
      </c>
    </row>
    <row r="30077" spans="1:11" x14ac:dyDescent="0.25">
      <c r="A30077">
        <v>46312</v>
      </c>
      <c r="B30077" s="2">
        <v>1.7692030000000001</v>
      </c>
      <c r="C30077" s="3">
        <v>29386</v>
      </c>
      <c r="D30077" s="4">
        <v>16980</v>
      </c>
      <c r="E30077" t="s">
        <v>8844</v>
      </c>
      <c r="F30077" s="4" t="s">
        <v>8800</v>
      </c>
      <c r="G30077" s="5">
        <v>16711</v>
      </c>
      <c r="H30077" s="6">
        <v>7.5394900000000001E-2</v>
      </c>
      <c r="I30077" s="7">
        <v>32.018999999999998</v>
      </c>
      <c r="J30077" s="2">
        <v>49.333300000000001</v>
      </c>
      <c r="K30077">
        <v>9</v>
      </c>
    </row>
    <row r="30078" spans="1:11" x14ac:dyDescent="0.25">
      <c r="A30078">
        <v>71103</v>
      </c>
      <c r="B30078" s="2">
        <v>1.7639089999999999</v>
      </c>
      <c r="C30078" s="3">
        <v>8270</v>
      </c>
      <c r="D30078" s="4">
        <v>43340</v>
      </c>
      <c r="E30078" t="s">
        <v>13113</v>
      </c>
      <c r="F30078" s="4" t="s">
        <v>12927</v>
      </c>
      <c r="G30078" s="5">
        <v>5414</v>
      </c>
      <c r="H30078" s="6">
        <v>9.9187300000000006E-2</v>
      </c>
      <c r="I30078" s="7">
        <v>27.905000000000001</v>
      </c>
      <c r="J30078" s="2">
        <v>42.2</v>
      </c>
      <c r="K30078">
        <v>5</v>
      </c>
    </row>
    <row r="30079" spans="1:11" x14ac:dyDescent="0.25">
      <c r="A30079">
        <v>15444</v>
      </c>
      <c r="B30079" s="2">
        <v>1.7625550000000001</v>
      </c>
      <c r="C30079" s="3">
        <v>337</v>
      </c>
      <c r="D30079" s="4">
        <v>38300</v>
      </c>
      <c r="E30079" t="s">
        <v>3149</v>
      </c>
      <c r="F30079" s="4" t="s">
        <v>3003</v>
      </c>
      <c r="G30079" s="5">
        <v>254</v>
      </c>
      <c r="H30079" s="6">
        <v>7.0866100000000001E-2</v>
      </c>
      <c r="I30079" s="7">
        <v>32.787999999999997</v>
      </c>
    </row>
    <row r="30080" spans="1:11" x14ac:dyDescent="0.25">
      <c r="A30080">
        <v>64847</v>
      </c>
      <c r="B30080" s="2">
        <v>1.7624139999999999</v>
      </c>
      <c r="C30080" s="3">
        <v>537</v>
      </c>
      <c r="D30080" s="4">
        <v>22220</v>
      </c>
      <c r="E30080" t="s">
        <v>12332</v>
      </c>
      <c r="F30080" s="4" t="s">
        <v>12102</v>
      </c>
      <c r="G30080" s="5">
        <v>340</v>
      </c>
      <c r="H30080" s="6">
        <v>8.2352900000000007E-2</v>
      </c>
      <c r="I30080" s="7">
        <v>30.795000000000002</v>
      </c>
    </row>
    <row r="30081" spans="1:11" x14ac:dyDescent="0.25">
      <c r="A30081">
        <v>72473</v>
      </c>
      <c r="B30081" s="2">
        <v>1.761911</v>
      </c>
      <c r="C30081" s="3">
        <v>2436</v>
      </c>
      <c r="E30081" t="s">
        <v>13365</v>
      </c>
      <c r="F30081" s="4" t="s">
        <v>13183</v>
      </c>
      <c r="G30081" s="5">
        <v>1759</v>
      </c>
      <c r="H30081" s="6">
        <v>6.3068200000000005E-2</v>
      </c>
      <c r="I30081" s="7">
        <v>34.119999999999997</v>
      </c>
    </row>
    <row r="30082" spans="1:11" x14ac:dyDescent="0.25">
      <c r="A30082">
        <v>41721</v>
      </c>
      <c r="B30082" s="2">
        <v>1.7613970000000001</v>
      </c>
      <c r="C30082" s="3">
        <v>569</v>
      </c>
      <c r="E30082" t="s">
        <v>8124</v>
      </c>
      <c r="F30082" s="4" t="s">
        <v>7883</v>
      </c>
      <c r="G30082" s="5">
        <v>389</v>
      </c>
      <c r="H30082" s="6">
        <v>6.1538500000000003E-2</v>
      </c>
      <c r="I30082" s="7">
        <v>34.375</v>
      </c>
    </row>
    <row r="30083" spans="1:11" x14ac:dyDescent="0.25">
      <c r="A30083">
        <v>78384</v>
      </c>
      <c r="B30083" s="2">
        <v>1.760372</v>
      </c>
      <c r="C30083" s="3">
        <v>6244</v>
      </c>
      <c r="E30083" t="s">
        <v>14226</v>
      </c>
      <c r="F30083" s="4" t="s">
        <v>13752</v>
      </c>
      <c r="G30083" s="5">
        <v>3887</v>
      </c>
      <c r="H30083" s="6">
        <v>5.9686099999999999E-2</v>
      </c>
      <c r="I30083" s="7">
        <v>34.688000000000002</v>
      </c>
      <c r="J30083" s="2">
        <v>86</v>
      </c>
      <c r="K30083">
        <v>1</v>
      </c>
    </row>
    <row r="30084" spans="1:11" x14ac:dyDescent="0.25">
      <c r="A30084">
        <v>90270</v>
      </c>
      <c r="B30084" s="2">
        <v>1.7558830000000001</v>
      </c>
      <c r="C30084" s="3">
        <v>27663</v>
      </c>
      <c r="D30084" s="4">
        <v>31080</v>
      </c>
      <c r="E30084" t="s">
        <v>1454</v>
      </c>
      <c r="F30084" s="4" t="s">
        <v>15368</v>
      </c>
      <c r="G30084" s="5">
        <v>14864</v>
      </c>
      <c r="H30084" s="6">
        <v>4.45341E-2</v>
      </c>
      <c r="I30084" s="7">
        <v>37.298999999999999</v>
      </c>
      <c r="J30084" s="2">
        <v>23</v>
      </c>
      <c r="K30084">
        <v>1</v>
      </c>
    </row>
    <row r="30085" spans="1:11" x14ac:dyDescent="0.25">
      <c r="A30085">
        <v>39363</v>
      </c>
      <c r="B30085" s="2">
        <v>1.752032</v>
      </c>
      <c r="C30085" s="3">
        <v>1797</v>
      </c>
      <c r="D30085" s="4">
        <v>32940</v>
      </c>
      <c r="E30085" t="s">
        <v>6019</v>
      </c>
      <c r="F30085" s="4" t="s">
        <v>7633</v>
      </c>
      <c r="G30085" s="5">
        <v>1215</v>
      </c>
      <c r="H30085" s="6">
        <v>7.4897099999999994E-2</v>
      </c>
      <c r="I30085" s="7">
        <v>32.039000000000001</v>
      </c>
    </row>
    <row r="30086" spans="1:11" x14ac:dyDescent="0.25">
      <c r="A30086">
        <v>75217</v>
      </c>
      <c r="B30086" s="2">
        <v>1.7409859999999999</v>
      </c>
      <c r="C30086" s="3">
        <v>83121</v>
      </c>
      <c r="D30086" s="4">
        <v>19100</v>
      </c>
      <c r="E30086" t="s">
        <v>4091</v>
      </c>
      <c r="F30086" s="4" t="s">
        <v>13752</v>
      </c>
      <c r="G30086" s="5">
        <v>44936</v>
      </c>
      <c r="H30086" s="6">
        <v>4.2682900000000003E-2</v>
      </c>
      <c r="I30086" s="7">
        <v>37.601999999999997</v>
      </c>
      <c r="J30086" s="2">
        <v>46</v>
      </c>
      <c r="K30086">
        <v>6</v>
      </c>
    </row>
    <row r="30087" spans="1:11" x14ac:dyDescent="0.25">
      <c r="A30087">
        <v>62988</v>
      </c>
      <c r="B30087" s="2">
        <v>1.7298789999999999</v>
      </c>
      <c r="C30087" s="3">
        <v>1988</v>
      </c>
      <c r="D30087" s="4">
        <v>16020</v>
      </c>
      <c r="E30087" t="s">
        <v>12096</v>
      </c>
      <c r="F30087" s="4" t="s">
        <v>11490</v>
      </c>
      <c r="G30087" s="5">
        <v>1468</v>
      </c>
      <c r="H30087" s="6">
        <v>4.9046300000000001E-2</v>
      </c>
      <c r="I30087" s="7">
        <v>36.5</v>
      </c>
    </row>
    <row r="30088" spans="1:11" x14ac:dyDescent="0.25">
      <c r="A30088">
        <v>77371</v>
      </c>
      <c r="B30088" s="2">
        <v>1.7282660000000001</v>
      </c>
      <c r="C30088" s="3">
        <v>8307</v>
      </c>
      <c r="E30088" t="s">
        <v>9298</v>
      </c>
      <c r="F30088" s="4" t="s">
        <v>13752</v>
      </c>
      <c r="G30088" s="5">
        <v>5267</v>
      </c>
      <c r="H30088" s="6">
        <v>3.9301299999999997E-2</v>
      </c>
      <c r="I30088" s="7">
        <v>38.183</v>
      </c>
    </row>
    <row r="30089" spans="1:11" x14ac:dyDescent="0.25">
      <c r="A30089">
        <v>25652</v>
      </c>
      <c r="B30089" s="2">
        <v>1.7268019999999999</v>
      </c>
      <c r="C30089" s="3">
        <v>1238</v>
      </c>
      <c r="D30089" s="4">
        <v>30880</v>
      </c>
      <c r="E30089" t="s">
        <v>359</v>
      </c>
      <c r="F30089" s="4" t="s">
        <v>5144</v>
      </c>
      <c r="G30089" s="5">
        <v>852</v>
      </c>
      <c r="H30089" s="6">
        <v>3.2825300000000002E-2</v>
      </c>
      <c r="I30089" s="7">
        <v>39.299999999999997</v>
      </c>
    </row>
    <row r="30090" spans="1:11" x14ac:dyDescent="0.25">
      <c r="A30090">
        <v>72840</v>
      </c>
      <c r="B30090" s="2">
        <v>1.7263059999999999</v>
      </c>
      <c r="C30090" s="3">
        <v>2135</v>
      </c>
      <c r="E30090" t="s">
        <v>13444</v>
      </c>
      <c r="F30090" s="4" t="s">
        <v>13183</v>
      </c>
      <c r="G30090" s="5">
        <v>1223</v>
      </c>
      <c r="H30090" s="6">
        <v>5.5600999999999998E-2</v>
      </c>
      <c r="I30090" s="7">
        <v>35.353000000000002</v>
      </c>
    </row>
    <row r="30091" spans="1:11" x14ac:dyDescent="0.25">
      <c r="A30091">
        <v>21524</v>
      </c>
      <c r="B30091" s="2">
        <v>1.72594</v>
      </c>
      <c r="C30091" s="3">
        <v>495</v>
      </c>
      <c r="D30091" s="4">
        <v>19060</v>
      </c>
      <c r="E30091" t="s">
        <v>4527</v>
      </c>
      <c r="F30091" s="4" t="s">
        <v>4361</v>
      </c>
      <c r="G30091" s="5">
        <v>305</v>
      </c>
      <c r="H30091" s="6">
        <v>6.2091500000000001E-2</v>
      </c>
      <c r="I30091" s="7">
        <v>34.219000000000001</v>
      </c>
    </row>
    <row r="30092" spans="1:11" x14ac:dyDescent="0.25">
      <c r="A30092">
        <v>77701</v>
      </c>
      <c r="B30092" s="2">
        <v>1.723705</v>
      </c>
      <c r="C30092" s="3">
        <v>14114</v>
      </c>
      <c r="D30092" s="4">
        <v>13140</v>
      </c>
      <c r="E30092" t="s">
        <v>7798</v>
      </c>
      <c r="F30092" s="4" t="s">
        <v>13752</v>
      </c>
      <c r="G30092" s="5">
        <v>9034</v>
      </c>
      <c r="H30092" s="6">
        <v>6.4866099999999996E-2</v>
      </c>
      <c r="I30092" s="7">
        <v>33.738999999999997</v>
      </c>
    </row>
    <row r="30093" spans="1:11" x14ac:dyDescent="0.25">
      <c r="A30093">
        <v>95715</v>
      </c>
      <c r="B30093" s="2">
        <v>1.721525</v>
      </c>
      <c r="C30093" s="3">
        <v>79</v>
      </c>
      <c r="D30093" s="4">
        <v>40900</v>
      </c>
      <c r="E30093" t="s">
        <v>15988</v>
      </c>
      <c r="F30093" s="4" t="s">
        <v>15368</v>
      </c>
      <c r="G30093" s="5">
        <v>78</v>
      </c>
      <c r="H30093" s="6">
        <v>8.9743600000000007E-2</v>
      </c>
      <c r="I30093" s="7">
        <v>29.431999999999999</v>
      </c>
    </row>
    <row r="30094" spans="1:11" x14ac:dyDescent="0.25">
      <c r="A30094">
        <v>42354</v>
      </c>
      <c r="B30094" s="2">
        <v>1.7214510000000001</v>
      </c>
      <c r="C30094" s="3">
        <v>319</v>
      </c>
      <c r="E30094" t="s">
        <v>4535</v>
      </c>
      <c r="F30094" s="4" t="s">
        <v>7883</v>
      </c>
      <c r="G30094" s="5">
        <v>225</v>
      </c>
      <c r="H30094" s="6">
        <v>4.4247799999999997E-2</v>
      </c>
      <c r="I30094" s="7">
        <v>37.292000000000002</v>
      </c>
    </row>
    <row r="30095" spans="1:11" x14ac:dyDescent="0.25">
      <c r="A30095">
        <v>52739</v>
      </c>
      <c r="B30095" s="2">
        <v>1.721276</v>
      </c>
      <c r="C30095" s="3">
        <v>787</v>
      </c>
      <c r="E30095" t="s">
        <v>8450</v>
      </c>
      <c r="F30095" s="4" t="s">
        <v>9593</v>
      </c>
      <c r="G30095" s="5">
        <v>503</v>
      </c>
      <c r="H30095" s="6">
        <v>4.5725599999999998E-2</v>
      </c>
      <c r="I30095" s="7">
        <v>37.030999999999999</v>
      </c>
    </row>
    <row r="30096" spans="1:11" x14ac:dyDescent="0.25">
      <c r="A30096">
        <v>36513</v>
      </c>
      <c r="B30096" s="2">
        <v>1.721087</v>
      </c>
      <c r="C30096" s="3">
        <v>529</v>
      </c>
      <c r="E30096" t="s">
        <v>7271</v>
      </c>
      <c r="F30096" s="4" t="s">
        <v>7027</v>
      </c>
      <c r="G30096" s="5">
        <v>293</v>
      </c>
      <c r="H30096" s="6">
        <v>0</v>
      </c>
      <c r="I30096" s="7">
        <v>44.930999999999997</v>
      </c>
    </row>
    <row r="30097" spans="1:11" x14ac:dyDescent="0.25">
      <c r="A30097">
        <v>67143</v>
      </c>
      <c r="B30097" s="2">
        <v>1.7210030000000001</v>
      </c>
      <c r="C30097" s="3">
        <v>57</v>
      </c>
      <c r="E30097" t="s">
        <v>12624</v>
      </c>
      <c r="F30097" s="4" t="s">
        <v>12494</v>
      </c>
      <c r="G30097" s="5">
        <v>56</v>
      </c>
      <c r="H30097" s="6">
        <v>3.5714299999999997E-2</v>
      </c>
      <c r="I30097" s="7">
        <v>38.75</v>
      </c>
    </row>
    <row r="30098" spans="1:11" x14ac:dyDescent="0.25">
      <c r="A30098">
        <v>29570</v>
      </c>
      <c r="B30098" s="2">
        <v>1.7203930000000001</v>
      </c>
      <c r="C30098" s="3">
        <v>3913</v>
      </c>
      <c r="D30098" s="4">
        <v>13500</v>
      </c>
      <c r="E30098" t="s">
        <v>6273</v>
      </c>
      <c r="F30098" s="4" t="s">
        <v>6130</v>
      </c>
      <c r="G30098" s="5">
        <v>2490</v>
      </c>
      <c r="H30098" s="6">
        <v>8.3935700000000002E-2</v>
      </c>
      <c r="I30098" s="7">
        <v>30.396000000000001</v>
      </c>
    </row>
    <row r="30099" spans="1:11" x14ac:dyDescent="0.25">
      <c r="A30099">
        <v>77022</v>
      </c>
      <c r="B30099" s="2">
        <v>1.715679</v>
      </c>
      <c r="C30099" s="3">
        <v>27500</v>
      </c>
      <c r="D30099" s="4">
        <v>26420</v>
      </c>
      <c r="E30099" t="s">
        <v>3103</v>
      </c>
      <c r="F30099" s="4" t="s">
        <v>13752</v>
      </c>
      <c r="G30099" s="5">
        <v>17211</v>
      </c>
      <c r="H30099" s="6">
        <v>5.5833099999999997E-2</v>
      </c>
      <c r="I30099" s="7">
        <v>35.25</v>
      </c>
      <c r="J30099" s="2">
        <v>39</v>
      </c>
      <c r="K30099">
        <v>3</v>
      </c>
    </row>
    <row r="30100" spans="1:11" x14ac:dyDescent="0.25">
      <c r="A30100">
        <v>85320</v>
      </c>
      <c r="B30100" s="2">
        <v>1.711395</v>
      </c>
      <c r="C30100" s="3">
        <v>1156</v>
      </c>
      <c r="D30100" s="4">
        <v>38060</v>
      </c>
      <c r="E30100" t="s">
        <v>14982</v>
      </c>
      <c r="F30100" s="4" t="s">
        <v>14962</v>
      </c>
      <c r="G30100" s="5">
        <v>694</v>
      </c>
      <c r="H30100" s="6">
        <v>8.21326E-2</v>
      </c>
      <c r="I30100" s="7">
        <v>30.693999999999999</v>
      </c>
    </row>
    <row r="30101" spans="1:11" x14ac:dyDescent="0.25">
      <c r="A30101">
        <v>47833</v>
      </c>
      <c r="B30101" s="2">
        <v>1.711015</v>
      </c>
      <c r="C30101" s="3">
        <v>1235</v>
      </c>
      <c r="D30101" s="4">
        <v>14020</v>
      </c>
      <c r="E30101" t="s">
        <v>4658</v>
      </c>
      <c r="F30101" s="4" t="s">
        <v>8800</v>
      </c>
      <c r="G30101" s="5">
        <v>898</v>
      </c>
      <c r="H30101" s="6">
        <v>4.6718599999999999E-2</v>
      </c>
      <c r="I30101" s="7">
        <v>36.813000000000002</v>
      </c>
    </row>
    <row r="30102" spans="1:11" x14ac:dyDescent="0.25">
      <c r="A30102">
        <v>37756</v>
      </c>
      <c r="B30102" s="2">
        <v>1.7102919999999999</v>
      </c>
      <c r="C30102" s="3">
        <v>3138</v>
      </c>
      <c r="E30102" t="s">
        <v>7151</v>
      </c>
      <c r="F30102" s="4" t="s">
        <v>7348</v>
      </c>
      <c r="G30102" s="5">
        <v>2115</v>
      </c>
      <c r="H30102" s="6">
        <v>6.0491499999999997E-2</v>
      </c>
      <c r="I30102" s="7">
        <v>34.429000000000002</v>
      </c>
      <c r="J30102" s="2">
        <v>51</v>
      </c>
      <c r="K30102">
        <v>1</v>
      </c>
    </row>
    <row r="30103" spans="1:11" x14ac:dyDescent="0.25">
      <c r="A30103">
        <v>42021</v>
      </c>
      <c r="B30103" s="2">
        <v>1.709524</v>
      </c>
      <c r="C30103" s="3">
        <v>1753</v>
      </c>
      <c r="E30103" t="s">
        <v>374</v>
      </c>
      <c r="F30103" s="4" t="s">
        <v>7883</v>
      </c>
      <c r="G30103" s="5">
        <v>1087</v>
      </c>
      <c r="H30103" s="6">
        <v>4.1398299999999999E-2</v>
      </c>
      <c r="I30103" s="7">
        <v>37.707999999999998</v>
      </c>
    </row>
    <row r="30104" spans="1:11" x14ac:dyDescent="0.25">
      <c r="A30104">
        <v>65246</v>
      </c>
      <c r="B30104" s="2">
        <v>1.7092339999999999</v>
      </c>
      <c r="C30104" s="3">
        <v>174</v>
      </c>
      <c r="E30104" t="s">
        <v>85</v>
      </c>
      <c r="F30104" s="4" t="s">
        <v>12102</v>
      </c>
      <c r="G30104" s="5">
        <v>118</v>
      </c>
      <c r="H30104" s="6">
        <v>8.4745799999999996E-2</v>
      </c>
      <c r="I30104" s="7">
        <v>30.207999999999998</v>
      </c>
    </row>
    <row r="30105" spans="1:11" x14ac:dyDescent="0.25">
      <c r="A30105">
        <v>40810</v>
      </c>
      <c r="B30105" s="2">
        <v>1.7089799999999999</v>
      </c>
      <c r="C30105" s="3">
        <v>1463</v>
      </c>
      <c r="E30105" t="s">
        <v>7960</v>
      </c>
      <c r="F30105" s="4" t="s">
        <v>7883</v>
      </c>
      <c r="G30105" s="5">
        <v>940</v>
      </c>
      <c r="H30105" s="6">
        <v>3.6131799999999999E-2</v>
      </c>
      <c r="I30105" s="7">
        <v>38.606000000000002</v>
      </c>
    </row>
    <row r="30106" spans="1:11" x14ac:dyDescent="0.25">
      <c r="A30106">
        <v>24351</v>
      </c>
      <c r="B30106" s="2">
        <v>1.7086330000000001</v>
      </c>
      <c r="C30106" s="3">
        <v>787</v>
      </c>
      <c r="E30106" t="s">
        <v>5048</v>
      </c>
      <c r="F30106" s="4" t="s">
        <v>4335</v>
      </c>
      <c r="G30106" s="5">
        <v>504</v>
      </c>
      <c r="H30106" s="6">
        <v>8.1188099999999999E-2</v>
      </c>
      <c r="I30106" s="7">
        <v>30.809000000000001</v>
      </c>
    </row>
    <row r="30107" spans="1:11" x14ac:dyDescent="0.25">
      <c r="A30107">
        <v>12872</v>
      </c>
      <c r="B30107" s="2">
        <v>1.708499</v>
      </c>
      <c r="C30107" s="3">
        <v>75</v>
      </c>
      <c r="E30107" t="s">
        <v>2400</v>
      </c>
      <c r="F30107" s="4" t="s">
        <v>1280</v>
      </c>
      <c r="G30107" s="5">
        <v>52</v>
      </c>
      <c r="H30107" s="6">
        <v>0.15094340000000001</v>
      </c>
      <c r="I30107" s="7">
        <v>18.75</v>
      </c>
    </row>
    <row r="30108" spans="1:11" x14ac:dyDescent="0.25">
      <c r="A30108">
        <v>15721</v>
      </c>
      <c r="B30108" s="2">
        <v>1.70844</v>
      </c>
      <c r="C30108" s="3">
        <v>257</v>
      </c>
      <c r="D30108" s="4">
        <v>20180</v>
      </c>
      <c r="E30108" t="s">
        <v>3276</v>
      </c>
      <c r="F30108" s="4" t="s">
        <v>3003</v>
      </c>
      <c r="G30108" s="5">
        <v>194</v>
      </c>
      <c r="H30108" s="6">
        <v>3.07692E-2</v>
      </c>
      <c r="I30108" s="7">
        <v>39.5</v>
      </c>
      <c r="J30108" s="2">
        <v>57</v>
      </c>
      <c r="K30108">
        <v>1</v>
      </c>
    </row>
    <row r="30109" spans="1:11" x14ac:dyDescent="0.25">
      <c r="A30109">
        <v>63620</v>
      </c>
      <c r="B30109" s="2">
        <v>1.7081740000000001</v>
      </c>
      <c r="C30109" s="3">
        <v>1322</v>
      </c>
      <c r="E30109" t="s">
        <v>4524</v>
      </c>
      <c r="F30109" s="4" t="s">
        <v>12102</v>
      </c>
      <c r="G30109" s="5">
        <v>907</v>
      </c>
      <c r="H30109" s="6">
        <v>5.50661E-2</v>
      </c>
      <c r="I30109" s="7">
        <v>35.299999999999997</v>
      </c>
    </row>
    <row r="30110" spans="1:11" x14ac:dyDescent="0.25">
      <c r="A30110">
        <v>63787</v>
      </c>
      <c r="B30110" s="2">
        <v>1.707827</v>
      </c>
      <c r="C30110" s="3">
        <v>788</v>
      </c>
      <c r="D30110" s="4">
        <v>16020</v>
      </c>
      <c r="E30110" t="s">
        <v>12202</v>
      </c>
      <c r="F30110" s="4" t="s">
        <v>12102</v>
      </c>
      <c r="G30110" s="5">
        <v>535</v>
      </c>
      <c r="H30110" s="6">
        <v>5.04673E-2</v>
      </c>
      <c r="I30110" s="7">
        <v>36.094000000000001</v>
      </c>
    </row>
    <row r="30111" spans="1:11" x14ac:dyDescent="0.25">
      <c r="A30111">
        <v>40903</v>
      </c>
      <c r="B30111" s="2">
        <v>1.7075880000000001</v>
      </c>
      <c r="C30111" s="3">
        <v>540</v>
      </c>
      <c r="D30111" s="4">
        <v>30940</v>
      </c>
      <c r="E30111" t="s">
        <v>7988</v>
      </c>
      <c r="F30111" s="4" t="s">
        <v>7883</v>
      </c>
      <c r="G30111" s="5">
        <v>462</v>
      </c>
      <c r="H30111" s="6">
        <v>0</v>
      </c>
      <c r="I30111" s="7">
        <v>44.783000000000001</v>
      </c>
    </row>
    <row r="30112" spans="1:11" x14ac:dyDescent="0.25">
      <c r="A30112">
        <v>62438</v>
      </c>
      <c r="B30112" s="2">
        <v>1.707427</v>
      </c>
      <c r="C30112" s="3">
        <v>400</v>
      </c>
      <c r="E30112" t="s">
        <v>1723</v>
      </c>
      <c r="F30112" s="4" t="s">
        <v>11490</v>
      </c>
      <c r="G30112" s="5">
        <v>209</v>
      </c>
      <c r="H30112" s="6">
        <v>0</v>
      </c>
      <c r="I30112" s="7">
        <v>44.716000000000001</v>
      </c>
    </row>
    <row r="30113" spans="1:11" x14ac:dyDescent="0.25">
      <c r="A30113">
        <v>40215</v>
      </c>
      <c r="B30113" s="2">
        <v>1.7041440000000001</v>
      </c>
      <c r="C30113" s="3">
        <v>22341</v>
      </c>
      <c r="D30113" s="4">
        <v>31140</v>
      </c>
      <c r="E30113" t="s">
        <v>6443</v>
      </c>
      <c r="F30113" s="4" t="s">
        <v>7883</v>
      </c>
      <c r="G30113" s="5">
        <v>13508</v>
      </c>
      <c r="H30113" s="6">
        <v>8.1433199999999997E-2</v>
      </c>
      <c r="I30113" s="7">
        <v>30.643000000000001</v>
      </c>
      <c r="J30113" s="2">
        <v>51.833300000000001</v>
      </c>
      <c r="K30113">
        <v>6</v>
      </c>
    </row>
    <row r="30114" spans="1:11" x14ac:dyDescent="0.25">
      <c r="A30114">
        <v>40824</v>
      </c>
      <c r="B30114" s="2">
        <v>1.700796</v>
      </c>
      <c r="C30114" s="3">
        <v>624</v>
      </c>
      <c r="E30114" t="s">
        <v>7965</v>
      </c>
      <c r="F30114" s="4" t="s">
        <v>7883</v>
      </c>
      <c r="G30114" s="5">
        <v>479</v>
      </c>
      <c r="H30114" s="6">
        <v>8.5595000000000004E-2</v>
      </c>
      <c r="I30114" s="7">
        <v>29.917000000000002</v>
      </c>
    </row>
    <row r="30115" spans="1:11" x14ac:dyDescent="0.25">
      <c r="A30115">
        <v>29015</v>
      </c>
      <c r="B30115" s="2">
        <v>1.7004440000000001</v>
      </c>
      <c r="C30115" s="3">
        <v>1486</v>
      </c>
      <c r="D30115" s="4">
        <v>17900</v>
      </c>
      <c r="E30115" t="s">
        <v>5231</v>
      </c>
      <c r="F30115" s="4" t="s">
        <v>6130</v>
      </c>
      <c r="G30115" s="5">
        <v>991</v>
      </c>
      <c r="H30115" s="6">
        <v>8.9717699999999997E-2</v>
      </c>
      <c r="I30115" s="7">
        <v>29.196000000000002</v>
      </c>
    </row>
    <row r="30116" spans="1:11" x14ac:dyDescent="0.25">
      <c r="A30116">
        <v>37023</v>
      </c>
      <c r="B30116" s="2">
        <v>1.699954</v>
      </c>
      <c r="C30116" s="3">
        <v>1286</v>
      </c>
      <c r="E30116" t="s">
        <v>5122</v>
      </c>
      <c r="F30116" s="4" t="s">
        <v>7348</v>
      </c>
      <c r="G30116" s="5">
        <v>1055</v>
      </c>
      <c r="H30116" s="6">
        <v>6.8181800000000001E-2</v>
      </c>
      <c r="I30116" s="7">
        <v>32.917000000000002</v>
      </c>
      <c r="J30116" s="2">
        <v>62</v>
      </c>
      <c r="K30116">
        <v>1</v>
      </c>
    </row>
    <row r="30117" spans="1:11" x14ac:dyDescent="0.25">
      <c r="A30117">
        <v>35442</v>
      </c>
      <c r="B30117" s="2">
        <v>1.698879</v>
      </c>
      <c r="C30117" s="3">
        <v>5420</v>
      </c>
      <c r="D30117" s="4">
        <v>46220</v>
      </c>
      <c r="E30117" t="s">
        <v>7084</v>
      </c>
      <c r="F30117" s="4" t="s">
        <v>7027</v>
      </c>
      <c r="G30117" s="5">
        <v>3427</v>
      </c>
      <c r="H30117" s="6">
        <v>9.8891499999999993E-2</v>
      </c>
      <c r="I30117" s="7">
        <v>27.609000000000002</v>
      </c>
    </row>
    <row r="30118" spans="1:11" x14ac:dyDescent="0.25">
      <c r="A30118">
        <v>25878</v>
      </c>
      <c r="B30118" s="2">
        <v>1.6979219999999999</v>
      </c>
      <c r="C30118" s="3">
        <v>762</v>
      </c>
      <c r="D30118" s="4">
        <v>13220</v>
      </c>
      <c r="E30118" t="s">
        <v>3040</v>
      </c>
      <c r="F30118" s="4" t="s">
        <v>5144</v>
      </c>
      <c r="G30118" s="5">
        <v>572</v>
      </c>
      <c r="H30118" s="6">
        <v>9.0909100000000007E-2</v>
      </c>
      <c r="I30118" s="7">
        <v>28.983000000000001</v>
      </c>
    </row>
    <row r="30119" spans="1:11" x14ac:dyDescent="0.25">
      <c r="A30119">
        <v>36703</v>
      </c>
      <c r="B30119" s="2">
        <v>1.6956439999999999</v>
      </c>
      <c r="C30119" s="3">
        <v>14218</v>
      </c>
      <c r="D30119" s="4">
        <v>42820</v>
      </c>
      <c r="E30119" t="s">
        <v>5080</v>
      </c>
      <c r="F30119" s="4" t="s">
        <v>7027</v>
      </c>
      <c r="G30119" s="5">
        <v>8949</v>
      </c>
      <c r="H30119" s="6">
        <v>8.8268200000000005E-2</v>
      </c>
      <c r="I30119" s="7">
        <v>29.431000000000001</v>
      </c>
    </row>
    <row r="30120" spans="1:11" x14ac:dyDescent="0.25">
      <c r="A30120">
        <v>38621</v>
      </c>
      <c r="B30120" s="2">
        <v>1.6932769999999999</v>
      </c>
      <c r="C30120" s="3">
        <v>1529</v>
      </c>
      <c r="E30120" t="s">
        <v>7640</v>
      </c>
      <c r="F30120" s="4" t="s">
        <v>7633</v>
      </c>
      <c r="G30120" s="5">
        <v>935</v>
      </c>
      <c r="H30120" s="6">
        <v>0.1153846</v>
      </c>
      <c r="I30120" s="7">
        <v>24.742999999999999</v>
      </c>
    </row>
    <row r="30121" spans="1:11" x14ac:dyDescent="0.25">
      <c r="A30121">
        <v>54862</v>
      </c>
      <c r="B30121" s="2">
        <v>1.6930019999999999</v>
      </c>
      <c r="C30121" s="3">
        <v>252</v>
      </c>
      <c r="E30121" t="s">
        <v>10385</v>
      </c>
      <c r="F30121" s="4" t="s">
        <v>10031</v>
      </c>
      <c r="G30121" s="5">
        <v>211</v>
      </c>
      <c r="H30121" s="6">
        <v>0.1179245</v>
      </c>
      <c r="I30121" s="7">
        <v>24.292999999999999</v>
      </c>
    </row>
    <row r="30122" spans="1:11" x14ac:dyDescent="0.25">
      <c r="A30122">
        <v>57572</v>
      </c>
      <c r="B30122" s="2">
        <v>1.692753</v>
      </c>
      <c r="C30122" s="3">
        <v>1881</v>
      </c>
      <c r="E30122" t="s">
        <v>964</v>
      </c>
      <c r="F30122" s="4" t="s">
        <v>10877</v>
      </c>
      <c r="G30122" s="5">
        <v>824</v>
      </c>
      <c r="H30122" s="6">
        <v>6.5454499999999999E-2</v>
      </c>
      <c r="I30122" s="7">
        <v>33.35</v>
      </c>
    </row>
    <row r="30123" spans="1:11" x14ac:dyDescent="0.25">
      <c r="A30123">
        <v>39057</v>
      </c>
      <c r="B30123" s="2">
        <v>1.692296</v>
      </c>
      <c r="C30123" s="3">
        <v>1766</v>
      </c>
      <c r="E30123" t="s">
        <v>7741</v>
      </c>
      <c r="F30123" s="4" t="s">
        <v>7633</v>
      </c>
      <c r="G30123" s="5">
        <v>1077</v>
      </c>
      <c r="H30123" s="6">
        <v>3.8068699999999997E-2</v>
      </c>
      <c r="I30123" s="7">
        <v>38.076999999999998</v>
      </c>
    </row>
    <row r="30124" spans="1:11" x14ac:dyDescent="0.25">
      <c r="A30124">
        <v>98350</v>
      </c>
      <c r="B30124" s="2">
        <v>1.6919850000000001</v>
      </c>
      <c r="C30124" s="3">
        <v>448</v>
      </c>
      <c r="D30124" s="4">
        <v>38820</v>
      </c>
      <c r="E30124" t="s">
        <v>16412</v>
      </c>
      <c r="F30124" s="4" t="s">
        <v>16344</v>
      </c>
      <c r="G30124" s="5">
        <v>222</v>
      </c>
      <c r="H30124" s="6">
        <v>2.2522500000000001E-2</v>
      </c>
      <c r="I30124" s="7">
        <v>40.75</v>
      </c>
    </row>
    <row r="30125" spans="1:11" x14ac:dyDescent="0.25">
      <c r="A30125">
        <v>79107</v>
      </c>
      <c r="B30125" s="2">
        <v>1.687263</v>
      </c>
      <c r="C30125" s="3">
        <v>34931</v>
      </c>
      <c r="D30125" s="4">
        <v>11100</v>
      </c>
      <c r="E30125" t="s">
        <v>14375</v>
      </c>
      <c r="F30125" s="4" t="s">
        <v>13752</v>
      </c>
      <c r="G30125" s="5">
        <v>19510</v>
      </c>
      <c r="H30125" s="6">
        <v>5.5715000000000001E-2</v>
      </c>
      <c r="I30125" s="7">
        <v>34.993000000000002</v>
      </c>
      <c r="J30125" s="2">
        <v>44.8</v>
      </c>
      <c r="K30125">
        <v>5</v>
      </c>
    </row>
    <row r="30126" spans="1:11" x14ac:dyDescent="0.25">
      <c r="A30126">
        <v>81084</v>
      </c>
      <c r="B30126" s="2">
        <v>1.6825730000000001</v>
      </c>
      <c r="C30126" s="3">
        <v>120</v>
      </c>
      <c r="E30126" t="s">
        <v>14584</v>
      </c>
      <c r="F30126" s="4" t="s">
        <v>14477</v>
      </c>
      <c r="G30126" s="5">
        <v>90</v>
      </c>
      <c r="H30126" s="6">
        <v>0.1098901</v>
      </c>
      <c r="I30126" s="7">
        <v>25.625</v>
      </c>
    </row>
    <row r="30127" spans="1:11" x14ac:dyDescent="0.25">
      <c r="A30127">
        <v>19121</v>
      </c>
      <c r="B30127" s="2">
        <v>1.6784760000000001</v>
      </c>
      <c r="C30127" s="3">
        <v>32786</v>
      </c>
      <c r="D30127" s="4">
        <v>37980</v>
      </c>
      <c r="E30127" t="s">
        <v>2682</v>
      </c>
      <c r="F30127" s="4" t="s">
        <v>3003</v>
      </c>
      <c r="G30127" s="5">
        <v>17024</v>
      </c>
      <c r="H30127" s="6">
        <v>0.11277529999999999</v>
      </c>
      <c r="I30127" s="7">
        <v>25.117000000000001</v>
      </c>
      <c r="J30127" s="2">
        <v>32.75</v>
      </c>
      <c r="K30127">
        <v>4</v>
      </c>
    </row>
    <row r="30128" spans="1:11" x14ac:dyDescent="0.25">
      <c r="A30128">
        <v>31714</v>
      </c>
      <c r="B30128" s="2">
        <v>1.673424</v>
      </c>
      <c r="C30128" s="3">
        <v>6337</v>
      </c>
      <c r="E30128" t="s">
        <v>4351</v>
      </c>
      <c r="F30128" s="4" t="s">
        <v>6363</v>
      </c>
      <c r="G30128" s="5">
        <v>4076</v>
      </c>
      <c r="H30128" s="6">
        <v>8.0471100000000004E-2</v>
      </c>
      <c r="I30128" s="7">
        <v>30.693999999999999</v>
      </c>
    </row>
    <row r="30129" spans="1:11" x14ac:dyDescent="0.25">
      <c r="A30129">
        <v>76882</v>
      </c>
      <c r="B30129" s="2">
        <v>1.672385</v>
      </c>
      <c r="C30129" s="3">
        <v>291</v>
      </c>
      <c r="E30129" t="s">
        <v>14016</v>
      </c>
      <c r="F30129" s="4" t="s">
        <v>13752</v>
      </c>
      <c r="G30129" s="5">
        <v>263</v>
      </c>
      <c r="H30129" s="6">
        <v>5.70342E-2</v>
      </c>
      <c r="I30129" s="7">
        <v>34.722000000000001</v>
      </c>
    </row>
    <row r="30130" spans="1:11" x14ac:dyDescent="0.25">
      <c r="A30130">
        <v>42140</v>
      </c>
      <c r="B30130" s="2">
        <v>1.6721269999999999</v>
      </c>
      <c r="C30130" s="3">
        <v>1315</v>
      </c>
      <c r="E30130" t="s">
        <v>8202</v>
      </c>
      <c r="F30130" s="4" t="s">
        <v>7883</v>
      </c>
      <c r="G30130" s="5">
        <v>816</v>
      </c>
      <c r="H30130" s="6">
        <v>6.8543400000000004E-2</v>
      </c>
      <c r="I30130" s="7">
        <v>32.707999999999998</v>
      </c>
    </row>
    <row r="30131" spans="1:11" x14ac:dyDescent="0.25">
      <c r="A30131">
        <v>32767</v>
      </c>
      <c r="B30131" s="2">
        <v>1.671502</v>
      </c>
      <c r="C30131" s="3">
        <v>2641</v>
      </c>
      <c r="D30131" s="4">
        <v>36740</v>
      </c>
      <c r="E30131" t="s">
        <v>6840</v>
      </c>
      <c r="F30131" s="4" t="s">
        <v>6689</v>
      </c>
      <c r="G30131" s="5">
        <v>1786</v>
      </c>
      <c r="H30131" s="6">
        <v>4.1969800000000002E-2</v>
      </c>
      <c r="I30131" s="7">
        <v>37.296999999999997</v>
      </c>
      <c r="J30131" s="2">
        <v>61</v>
      </c>
      <c r="K30131">
        <v>1</v>
      </c>
    </row>
    <row r="30132" spans="1:11" x14ac:dyDescent="0.25">
      <c r="A30132">
        <v>29834</v>
      </c>
      <c r="B30132" s="2">
        <v>1.6708130000000001</v>
      </c>
      <c r="C30132" s="3">
        <v>1544</v>
      </c>
      <c r="D30132" s="4">
        <v>12260</v>
      </c>
      <c r="E30132" t="s">
        <v>6333</v>
      </c>
      <c r="F30132" s="4" t="s">
        <v>6130</v>
      </c>
      <c r="G30132" s="5">
        <v>1093</v>
      </c>
      <c r="H30132" s="6">
        <v>4.9405299999999999E-2</v>
      </c>
      <c r="I30132" s="7">
        <v>36</v>
      </c>
    </row>
    <row r="30133" spans="1:11" x14ac:dyDescent="0.25">
      <c r="A30133">
        <v>64053</v>
      </c>
      <c r="B30133" s="2">
        <v>1.669772</v>
      </c>
      <c r="C30133" s="3">
        <v>4587</v>
      </c>
      <c r="D30133" s="4">
        <v>28140</v>
      </c>
      <c r="E30133" t="s">
        <v>5046</v>
      </c>
      <c r="F30133" s="4" t="s">
        <v>12102</v>
      </c>
      <c r="G30133" s="5">
        <v>3260</v>
      </c>
      <c r="H30133" s="6">
        <v>5.2744600000000003E-2</v>
      </c>
      <c r="I30133" s="7">
        <v>35.417000000000002</v>
      </c>
    </row>
    <row r="30134" spans="1:11" x14ac:dyDescent="0.25">
      <c r="A30134">
        <v>99614</v>
      </c>
      <c r="B30134" s="2">
        <v>1.6689080000000001</v>
      </c>
      <c r="C30134" s="3">
        <v>699</v>
      </c>
      <c r="E30134" t="s">
        <v>16651</v>
      </c>
      <c r="F30134" s="4" t="s">
        <v>16604</v>
      </c>
      <c r="G30134" s="5">
        <v>351</v>
      </c>
      <c r="H30134" s="6">
        <v>1.9942999999999999E-2</v>
      </c>
      <c r="I30134" s="7">
        <v>41.070999999999998</v>
      </c>
    </row>
    <row r="30135" spans="1:11" x14ac:dyDescent="0.25">
      <c r="A30135">
        <v>78203</v>
      </c>
      <c r="B30135" s="2">
        <v>1.6679820000000001</v>
      </c>
      <c r="C30135" s="3">
        <v>5533</v>
      </c>
      <c r="D30135" s="4">
        <v>41700</v>
      </c>
      <c r="E30135" t="s">
        <v>6913</v>
      </c>
      <c r="F30135" s="4" t="s">
        <v>13752</v>
      </c>
      <c r="G30135" s="5">
        <v>3520</v>
      </c>
      <c r="H30135" s="6">
        <v>0.1096279</v>
      </c>
      <c r="I30135" s="7">
        <v>25.558</v>
      </c>
    </row>
    <row r="30136" spans="1:11" x14ac:dyDescent="0.25">
      <c r="A30136">
        <v>72555</v>
      </c>
      <c r="B30136" s="2">
        <v>1.6671180000000001</v>
      </c>
      <c r="C30136" s="3">
        <v>104</v>
      </c>
      <c r="E30136" t="s">
        <v>13387</v>
      </c>
      <c r="F30136" s="4" t="s">
        <v>13183</v>
      </c>
      <c r="G30136" s="5">
        <v>86</v>
      </c>
      <c r="H30136" s="6">
        <v>0</v>
      </c>
      <c r="I30136" s="7">
        <v>44.478999999999999</v>
      </c>
    </row>
    <row r="30137" spans="1:11" x14ac:dyDescent="0.25">
      <c r="A30137">
        <v>25511</v>
      </c>
      <c r="B30137" s="2">
        <v>1.6669339999999999</v>
      </c>
      <c r="C30137" s="3">
        <v>936</v>
      </c>
      <c r="D30137" s="4">
        <v>26580</v>
      </c>
      <c r="E30137" t="s">
        <v>5350</v>
      </c>
      <c r="F30137" s="4" t="s">
        <v>5144</v>
      </c>
      <c r="G30137" s="5">
        <v>675</v>
      </c>
      <c r="H30137" s="6">
        <v>1.77778E-2</v>
      </c>
      <c r="I30137" s="7">
        <v>41.405999999999999</v>
      </c>
    </row>
    <row r="30138" spans="1:11" x14ac:dyDescent="0.25">
      <c r="A30138">
        <v>95951</v>
      </c>
      <c r="B30138" s="2">
        <v>1.6663950000000001</v>
      </c>
      <c r="C30138" s="3">
        <v>2947</v>
      </c>
      <c r="E30138" t="s">
        <v>16011</v>
      </c>
      <c r="F30138" s="4" t="s">
        <v>15368</v>
      </c>
      <c r="G30138" s="5">
        <v>1570</v>
      </c>
      <c r="H30138" s="6">
        <v>6.2380600000000001E-2</v>
      </c>
      <c r="I30138" s="7">
        <v>33.692</v>
      </c>
    </row>
    <row r="30139" spans="1:11" x14ac:dyDescent="0.25">
      <c r="A30139">
        <v>38642</v>
      </c>
      <c r="B30139" s="2">
        <v>1.6656390000000001</v>
      </c>
      <c r="C30139" s="3">
        <v>2473</v>
      </c>
      <c r="D30139" s="4">
        <v>32820</v>
      </c>
      <c r="E30139" t="s">
        <v>3616</v>
      </c>
      <c r="F30139" s="4" t="s">
        <v>7633</v>
      </c>
      <c r="G30139" s="5">
        <v>1587</v>
      </c>
      <c r="H30139" s="6">
        <v>1.44928E-2</v>
      </c>
      <c r="I30139" s="7">
        <v>41.953000000000003</v>
      </c>
    </row>
    <row r="30140" spans="1:11" x14ac:dyDescent="0.25">
      <c r="A30140">
        <v>96010</v>
      </c>
      <c r="B30140" s="2">
        <v>1.6652229999999999</v>
      </c>
      <c r="C30140" s="3">
        <v>187</v>
      </c>
      <c r="E30140" t="s">
        <v>16026</v>
      </c>
      <c r="F30140" s="4" t="s">
        <v>15368</v>
      </c>
      <c r="G30140" s="5">
        <v>150</v>
      </c>
      <c r="H30140" s="6">
        <v>0.02</v>
      </c>
      <c r="I30140" s="7">
        <v>41</v>
      </c>
    </row>
    <row r="30141" spans="1:11" x14ac:dyDescent="0.25">
      <c r="A30141">
        <v>88032</v>
      </c>
      <c r="B30141" s="2">
        <v>1.6651560000000001</v>
      </c>
      <c r="C30141" s="3">
        <v>344</v>
      </c>
      <c r="D30141" s="4">
        <v>29740</v>
      </c>
      <c r="E30141" t="s">
        <v>15270</v>
      </c>
      <c r="F30141" s="4" t="s">
        <v>15124</v>
      </c>
      <c r="G30141" s="5">
        <v>127</v>
      </c>
      <c r="H30141" s="6">
        <v>0</v>
      </c>
      <c r="I30141" s="7">
        <v>44.451000000000001</v>
      </c>
    </row>
    <row r="30142" spans="1:11" x14ac:dyDescent="0.25">
      <c r="A30142">
        <v>17071</v>
      </c>
      <c r="B30142" s="2">
        <v>1.665098</v>
      </c>
      <c r="C30142" s="3">
        <v>142</v>
      </c>
      <c r="D30142" s="4">
        <v>25420</v>
      </c>
      <c r="E30142" t="s">
        <v>3711</v>
      </c>
      <c r="F30142" s="4" t="s">
        <v>3003</v>
      </c>
      <c r="G30142" s="5">
        <v>112</v>
      </c>
      <c r="H30142" s="6">
        <v>8.8495999999999991E-3</v>
      </c>
      <c r="I30142" s="7">
        <v>42.917000000000002</v>
      </c>
    </row>
    <row r="30143" spans="1:11" x14ac:dyDescent="0.25">
      <c r="A30143">
        <v>38114</v>
      </c>
      <c r="B30143" s="2">
        <v>1.6606639999999999</v>
      </c>
      <c r="C30143" s="3">
        <v>27895</v>
      </c>
      <c r="D30143" s="4">
        <v>32820</v>
      </c>
      <c r="E30143" t="s">
        <v>2512</v>
      </c>
      <c r="F30143" s="4" t="s">
        <v>7348</v>
      </c>
      <c r="G30143" s="5">
        <v>18416</v>
      </c>
      <c r="H30143" s="6">
        <v>0.117663</v>
      </c>
      <c r="I30143" s="7">
        <v>24.103999999999999</v>
      </c>
      <c r="J30143" s="2">
        <v>37.333300000000001</v>
      </c>
      <c r="K30143">
        <v>6</v>
      </c>
    </row>
    <row r="30144" spans="1:11" x14ac:dyDescent="0.25">
      <c r="A30144">
        <v>99607</v>
      </c>
      <c r="B30144" s="2">
        <v>1.6562269999999999</v>
      </c>
      <c r="C30144" s="3">
        <v>256</v>
      </c>
      <c r="E30144" t="s">
        <v>16645</v>
      </c>
      <c r="F30144" s="4" t="s">
        <v>16604</v>
      </c>
      <c r="G30144" s="5">
        <v>116</v>
      </c>
      <c r="H30144" s="6">
        <v>2.5641000000000001E-2</v>
      </c>
      <c r="I30144" s="7">
        <v>40</v>
      </c>
    </row>
    <row r="30145" spans="1:11" x14ac:dyDescent="0.25">
      <c r="A30145">
        <v>62517</v>
      </c>
      <c r="B30145" s="2">
        <v>1.6561600000000001</v>
      </c>
      <c r="C30145" s="3">
        <v>291</v>
      </c>
      <c r="D30145" s="4">
        <v>45380</v>
      </c>
      <c r="E30145" t="s">
        <v>11967</v>
      </c>
      <c r="F30145" s="4" t="s">
        <v>11490</v>
      </c>
      <c r="G30145" s="5">
        <v>155</v>
      </c>
      <c r="H30145" s="6">
        <v>7.0967699999999995E-2</v>
      </c>
      <c r="I30145" s="7">
        <v>32.158999999999999</v>
      </c>
    </row>
    <row r="30146" spans="1:11" x14ac:dyDescent="0.25">
      <c r="A30146">
        <v>44306</v>
      </c>
      <c r="B30146" s="2">
        <v>1.652944</v>
      </c>
      <c r="C30146" s="3">
        <v>22554</v>
      </c>
      <c r="D30146" s="4">
        <v>10420</v>
      </c>
      <c r="E30146" t="s">
        <v>2757</v>
      </c>
      <c r="F30146" s="4" t="s">
        <v>8295</v>
      </c>
      <c r="G30146" s="5">
        <v>13279</v>
      </c>
      <c r="H30146" s="6">
        <v>7.7560199999999996E-2</v>
      </c>
      <c r="I30146" s="7">
        <v>31.018000000000001</v>
      </c>
      <c r="J30146" s="2">
        <v>52.5</v>
      </c>
      <c r="K30146">
        <v>4</v>
      </c>
    </row>
    <row r="30147" spans="1:11" x14ac:dyDescent="0.25">
      <c r="A30147">
        <v>27869</v>
      </c>
      <c r="B30147" s="2">
        <v>1.649356</v>
      </c>
      <c r="C30147" s="3">
        <v>2378</v>
      </c>
      <c r="D30147" s="4">
        <v>40260</v>
      </c>
      <c r="E30147" t="s">
        <v>5786</v>
      </c>
      <c r="F30147" s="4" t="s">
        <v>5642</v>
      </c>
      <c r="G30147" s="5">
        <v>1705</v>
      </c>
      <c r="H30147" s="6">
        <v>7.3900300000000002E-2</v>
      </c>
      <c r="I30147" s="7">
        <v>31.648</v>
      </c>
    </row>
    <row r="30148" spans="1:11" x14ac:dyDescent="0.25">
      <c r="A30148">
        <v>85618</v>
      </c>
      <c r="B30148" s="2">
        <v>1.6486670000000001</v>
      </c>
      <c r="C30148" s="3">
        <v>1853</v>
      </c>
      <c r="D30148" s="4">
        <v>38060</v>
      </c>
      <c r="E30148" t="s">
        <v>5275</v>
      </c>
      <c r="F30148" s="4" t="s">
        <v>14962</v>
      </c>
      <c r="G30148" s="5">
        <v>1172</v>
      </c>
      <c r="H30148" s="6">
        <v>5.7167200000000001E-2</v>
      </c>
      <c r="I30148" s="7">
        <v>34.539000000000001</v>
      </c>
    </row>
    <row r="30149" spans="1:11" x14ac:dyDescent="0.25">
      <c r="A30149">
        <v>99579</v>
      </c>
      <c r="B30149" s="2">
        <v>1.6483730000000001</v>
      </c>
      <c r="C30149" s="3">
        <v>74</v>
      </c>
      <c r="E30149" t="s">
        <v>16634</v>
      </c>
      <c r="F30149" s="4" t="s">
        <v>16604</v>
      </c>
      <c r="G30149" s="5">
        <v>61</v>
      </c>
      <c r="H30149" s="6">
        <v>3.2786900000000001E-2</v>
      </c>
      <c r="I30149" s="7">
        <v>38.75</v>
      </c>
      <c r="J30149" s="2">
        <v>57</v>
      </c>
      <c r="K30149">
        <v>1</v>
      </c>
    </row>
    <row r="30150" spans="1:11" x14ac:dyDescent="0.25">
      <c r="A30150">
        <v>45307</v>
      </c>
      <c r="B30150" s="2">
        <v>1.648315</v>
      </c>
      <c r="C30150" s="3">
        <v>316</v>
      </c>
      <c r="D30150" s="4">
        <v>19380</v>
      </c>
      <c r="E30150" t="s">
        <v>6462</v>
      </c>
      <c r="F30150" s="4" t="s">
        <v>8295</v>
      </c>
      <c r="G30150" s="5">
        <v>174</v>
      </c>
      <c r="H30150" s="6">
        <v>5.1428599999999998E-2</v>
      </c>
      <c r="I30150" s="7">
        <v>35.521000000000001</v>
      </c>
    </row>
    <row r="30151" spans="1:11" x14ac:dyDescent="0.25">
      <c r="A30151">
        <v>73109</v>
      </c>
      <c r="B30151" s="2">
        <v>1.645343</v>
      </c>
      <c r="C30151" s="3">
        <v>20055</v>
      </c>
      <c r="D30151" s="4">
        <v>36420</v>
      </c>
      <c r="E30151" t="s">
        <v>13492</v>
      </c>
      <c r="F30151" s="4" t="s">
        <v>13462</v>
      </c>
      <c r="G30151" s="5">
        <v>12239</v>
      </c>
      <c r="H30151" s="6">
        <v>5.0167499999999997E-2</v>
      </c>
      <c r="I30151" s="7">
        <v>35.737000000000002</v>
      </c>
      <c r="J30151" s="2">
        <v>62.2</v>
      </c>
      <c r="K30151">
        <v>5</v>
      </c>
    </row>
    <row r="30152" spans="1:11" x14ac:dyDescent="0.25">
      <c r="A30152">
        <v>76164</v>
      </c>
      <c r="B30152" s="2">
        <v>1.6399349999999999</v>
      </c>
      <c r="C30152" s="3">
        <v>17500</v>
      </c>
      <c r="D30152" s="4">
        <v>19100</v>
      </c>
      <c r="E30152" t="s">
        <v>13904</v>
      </c>
      <c r="F30152" s="4" t="s">
        <v>13752</v>
      </c>
      <c r="G30152" s="5">
        <v>10362</v>
      </c>
      <c r="H30152" s="6">
        <v>4.02432E-2</v>
      </c>
      <c r="I30152" s="7">
        <v>37.448</v>
      </c>
    </row>
    <row r="30153" spans="1:11" x14ac:dyDescent="0.25">
      <c r="A30153">
        <v>65767</v>
      </c>
      <c r="B30153" s="2">
        <v>1.637154</v>
      </c>
      <c r="C30153" s="3">
        <v>1796</v>
      </c>
      <c r="D30153" s="4">
        <v>44180</v>
      </c>
      <c r="E30153" t="s">
        <v>8322</v>
      </c>
      <c r="F30153" s="4" t="s">
        <v>12102</v>
      </c>
      <c r="G30153" s="5">
        <v>1256</v>
      </c>
      <c r="H30153" s="6">
        <v>5.6483699999999998E-2</v>
      </c>
      <c r="I30153" s="7">
        <v>34.619999999999997</v>
      </c>
      <c r="J30153" s="2">
        <v>70</v>
      </c>
      <c r="K30153">
        <v>1</v>
      </c>
    </row>
    <row r="30154" spans="1:11" x14ac:dyDescent="0.25">
      <c r="A30154">
        <v>25630</v>
      </c>
      <c r="B30154" s="2">
        <v>1.636695</v>
      </c>
      <c r="C30154" s="3">
        <v>1014</v>
      </c>
      <c r="D30154" s="4">
        <v>30880</v>
      </c>
      <c r="E30154" t="s">
        <v>5380</v>
      </c>
      <c r="F30154" s="4" t="s">
        <v>5144</v>
      </c>
      <c r="G30154" s="5">
        <v>658</v>
      </c>
      <c r="H30154" s="6">
        <v>3.7936299999999999E-2</v>
      </c>
      <c r="I30154" s="7">
        <v>37.823999999999998</v>
      </c>
    </row>
    <row r="30155" spans="1:11" x14ac:dyDescent="0.25">
      <c r="A30155">
        <v>13353</v>
      </c>
      <c r="B30155" s="2">
        <v>1.636474</v>
      </c>
      <c r="C30155" s="3">
        <v>30</v>
      </c>
      <c r="E30155" t="s">
        <v>2584</v>
      </c>
      <c r="F30155" s="4" t="s">
        <v>1280</v>
      </c>
      <c r="G30155" s="5">
        <v>28</v>
      </c>
      <c r="H30155" s="6">
        <v>0</v>
      </c>
      <c r="I30155" s="7">
        <v>44.375</v>
      </c>
    </row>
    <row r="30156" spans="1:11" x14ac:dyDescent="0.25">
      <c r="A30156">
        <v>15489</v>
      </c>
      <c r="B30156" s="2">
        <v>1.636474</v>
      </c>
      <c r="C30156" s="3">
        <v>326</v>
      </c>
      <c r="D30156" s="4">
        <v>38300</v>
      </c>
      <c r="E30156" t="s">
        <v>3178</v>
      </c>
      <c r="F30156" s="4" t="s">
        <v>3003</v>
      </c>
      <c r="G30156" s="5">
        <v>231</v>
      </c>
      <c r="H30156" s="6">
        <v>0</v>
      </c>
      <c r="I30156" s="7">
        <v>44.375</v>
      </c>
    </row>
    <row r="30157" spans="1:11" x14ac:dyDescent="0.25">
      <c r="A30157">
        <v>70782</v>
      </c>
      <c r="B30157" s="2">
        <v>1.636352</v>
      </c>
      <c r="C30157" s="3">
        <v>286</v>
      </c>
      <c r="D30157" s="4">
        <v>12940</v>
      </c>
      <c r="E30157" t="s">
        <v>7666</v>
      </c>
      <c r="F30157" s="4" t="s">
        <v>12927</v>
      </c>
      <c r="G30157" s="5">
        <v>247</v>
      </c>
      <c r="H30157" s="6">
        <v>6.4516100000000007E-2</v>
      </c>
      <c r="I30157" s="7">
        <v>33.223999999999997</v>
      </c>
    </row>
    <row r="30158" spans="1:11" x14ac:dyDescent="0.25">
      <c r="A30158">
        <v>70465</v>
      </c>
      <c r="B30158" s="2">
        <v>1.636206</v>
      </c>
      <c r="C30158" s="3">
        <v>505</v>
      </c>
      <c r="D30158" s="4">
        <v>25220</v>
      </c>
      <c r="E30158" t="s">
        <v>12997</v>
      </c>
      <c r="F30158" s="4" t="s">
        <v>12927</v>
      </c>
      <c r="G30158" s="5">
        <v>356</v>
      </c>
      <c r="H30158" s="6">
        <v>3.6516899999999998E-2</v>
      </c>
      <c r="I30158" s="7">
        <v>38.055999999999997</v>
      </c>
    </row>
    <row r="30159" spans="1:11" x14ac:dyDescent="0.25">
      <c r="A30159">
        <v>35963</v>
      </c>
      <c r="B30159" s="2">
        <v>1.6358159999999999</v>
      </c>
      <c r="C30159" s="3">
        <v>1835</v>
      </c>
      <c r="E30159" t="s">
        <v>3136</v>
      </c>
      <c r="F30159" s="4" t="s">
        <v>7027</v>
      </c>
      <c r="G30159" s="5">
        <v>1271</v>
      </c>
      <c r="H30159" s="6">
        <v>9.2053499999999996E-2</v>
      </c>
      <c r="I30159" s="7">
        <v>28.45</v>
      </c>
    </row>
    <row r="30160" spans="1:11" x14ac:dyDescent="0.25">
      <c r="A30160">
        <v>27242</v>
      </c>
      <c r="B30160" s="2">
        <v>1.6352249999999999</v>
      </c>
      <c r="C30160" s="3">
        <v>1861</v>
      </c>
      <c r="D30160" s="4">
        <v>38240</v>
      </c>
      <c r="E30160" t="s">
        <v>5676</v>
      </c>
      <c r="F30160" s="4" t="s">
        <v>5642</v>
      </c>
      <c r="G30160" s="5">
        <v>1199</v>
      </c>
      <c r="H30160" s="6">
        <v>9.0909100000000007E-2</v>
      </c>
      <c r="I30160" s="7">
        <v>28.645</v>
      </c>
    </row>
    <row r="30161" spans="1:12" x14ac:dyDescent="0.25">
      <c r="A30161">
        <v>18239</v>
      </c>
      <c r="B30161" s="2">
        <v>1.634873</v>
      </c>
      <c r="C30161" s="3">
        <v>423</v>
      </c>
      <c r="D30161" s="4">
        <v>42540</v>
      </c>
      <c r="E30161" t="s">
        <v>4003</v>
      </c>
      <c r="F30161" s="4" t="s">
        <v>3003</v>
      </c>
      <c r="G30161" s="5">
        <v>273</v>
      </c>
      <c r="H30161" s="6">
        <v>7.2992699999999994E-2</v>
      </c>
      <c r="I30161" s="7">
        <v>31.734000000000002</v>
      </c>
    </row>
    <row r="30162" spans="1:12" x14ac:dyDescent="0.25">
      <c r="A30162">
        <v>62203</v>
      </c>
      <c r="B30162" s="2">
        <v>1.6335789999999999</v>
      </c>
      <c r="C30162" s="3">
        <v>7163</v>
      </c>
      <c r="D30162" s="4">
        <v>41180</v>
      </c>
      <c r="E30162" t="s">
        <v>11885</v>
      </c>
      <c r="F30162" s="4" t="s">
        <v>11490</v>
      </c>
      <c r="G30162" s="5">
        <v>5136</v>
      </c>
      <c r="H30162" s="6">
        <v>8.3917400000000003E-2</v>
      </c>
      <c r="I30162" s="7">
        <v>29.843</v>
      </c>
      <c r="J30162" s="2">
        <v>38</v>
      </c>
      <c r="K30162">
        <v>1</v>
      </c>
    </row>
    <row r="30163" spans="1:12" x14ac:dyDescent="0.25">
      <c r="A30163">
        <v>64639</v>
      </c>
      <c r="B30163" s="2">
        <v>1.6322890000000001</v>
      </c>
      <c r="C30163" s="3">
        <v>238</v>
      </c>
      <c r="E30163" t="s">
        <v>10017</v>
      </c>
      <c r="F30163" s="4" t="s">
        <v>12102</v>
      </c>
      <c r="G30163" s="5">
        <v>195</v>
      </c>
      <c r="H30163" s="6">
        <v>6.1224500000000001E-2</v>
      </c>
      <c r="I30163" s="7">
        <v>33.75</v>
      </c>
    </row>
    <row r="30164" spans="1:12" x14ac:dyDescent="0.25">
      <c r="A30164">
        <v>72014</v>
      </c>
      <c r="B30164" s="2">
        <v>1.6322890000000001</v>
      </c>
      <c r="C30164" s="3">
        <v>64</v>
      </c>
      <c r="E30164" t="s">
        <v>13251</v>
      </c>
      <c r="F30164" s="4" t="s">
        <v>13183</v>
      </c>
      <c r="G30164" s="5">
        <v>48</v>
      </c>
      <c r="H30164" s="6">
        <v>6.1224500000000001E-2</v>
      </c>
      <c r="I30164" s="7">
        <v>33.75</v>
      </c>
    </row>
    <row r="30165" spans="1:12" x14ac:dyDescent="0.25">
      <c r="A30165">
        <v>36201</v>
      </c>
      <c r="B30165" s="2">
        <v>1.6293530000000001</v>
      </c>
      <c r="C30165" s="3">
        <v>18274</v>
      </c>
      <c r="D30165" s="4">
        <v>11500</v>
      </c>
      <c r="E30165" t="s">
        <v>7210</v>
      </c>
      <c r="F30165" s="4" t="s">
        <v>7027</v>
      </c>
      <c r="G30165" s="5">
        <v>12020</v>
      </c>
      <c r="H30165" s="6">
        <v>6.2557199999999993E-2</v>
      </c>
      <c r="I30165" s="7">
        <v>33.508000000000003</v>
      </c>
      <c r="J30165" s="2">
        <v>53</v>
      </c>
      <c r="K30165">
        <v>4</v>
      </c>
    </row>
    <row r="30166" spans="1:12" x14ac:dyDescent="0.25">
      <c r="A30166">
        <v>29435</v>
      </c>
      <c r="B30166" s="2">
        <v>1.625902</v>
      </c>
      <c r="C30166" s="3">
        <v>3507</v>
      </c>
      <c r="E30166" t="s">
        <v>5309</v>
      </c>
      <c r="F30166" s="4" t="s">
        <v>6130</v>
      </c>
      <c r="G30166" s="5">
        <v>2400</v>
      </c>
      <c r="H30166" s="6">
        <v>7.6249999999999998E-2</v>
      </c>
      <c r="I30166" s="7">
        <v>31.135999999999999</v>
      </c>
    </row>
    <row r="30167" spans="1:12" x14ac:dyDescent="0.25">
      <c r="A30167">
        <v>28649</v>
      </c>
      <c r="B30167" s="2">
        <v>1.625067</v>
      </c>
      <c r="C30167" s="3">
        <v>1720</v>
      </c>
      <c r="D30167" s="4">
        <v>35900</v>
      </c>
      <c r="E30167" t="s">
        <v>6049</v>
      </c>
      <c r="F30167" s="4" t="s">
        <v>5642</v>
      </c>
      <c r="G30167" s="5">
        <v>1093</v>
      </c>
      <c r="H30167" s="6">
        <v>5.4894800000000001E-2</v>
      </c>
      <c r="I30167" s="7">
        <v>34.811</v>
      </c>
      <c r="J30167" s="2">
        <v>43.5</v>
      </c>
      <c r="K30167">
        <v>2</v>
      </c>
    </row>
    <row r="30168" spans="1:12" x14ac:dyDescent="0.25">
      <c r="A30168">
        <v>12132</v>
      </c>
      <c r="B30168" s="2">
        <v>1.62477</v>
      </c>
      <c r="C30168" s="3">
        <v>234</v>
      </c>
      <c r="D30168" s="4">
        <v>26460</v>
      </c>
      <c r="E30168" t="s">
        <v>419</v>
      </c>
      <c r="F30168" s="4" t="s">
        <v>1280</v>
      </c>
      <c r="G30168" s="5">
        <v>153</v>
      </c>
      <c r="H30168" s="6">
        <v>0</v>
      </c>
      <c r="I30168" s="7">
        <v>44.292999999999999</v>
      </c>
    </row>
    <row r="30169" spans="1:12" x14ac:dyDescent="0.25">
      <c r="A30169">
        <v>40815</v>
      </c>
      <c r="B30169" s="2">
        <v>1.6244780000000001</v>
      </c>
      <c r="C30169" s="3">
        <v>1439</v>
      </c>
      <c r="E30169" t="s">
        <v>7961</v>
      </c>
      <c r="F30169" s="4" t="s">
        <v>7883</v>
      </c>
      <c r="G30169" s="5">
        <v>1065</v>
      </c>
      <c r="H30169" s="6">
        <v>7.2232599999999994E-2</v>
      </c>
      <c r="I30169" s="7">
        <v>31.806000000000001</v>
      </c>
    </row>
    <row r="30170" spans="1:12" x14ac:dyDescent="0.25">
      <c r="A30170">
        <v>71638</v>
      </c>
      <c r="B30170" s="2">
        <v>1.6236330000000001</v>
      </c>
      <c r="C30170" s="3">
        <v>3696</v>
      </c>
      <c r="E30170" t="s">
        <v>13185</v>
      </c>
      <c r="F30170" s="4" t="s">
        <v>13183</v>
      </c>
      <c r="G30170" s="5">
        <v>2461</v>
      </c>
      <c r="H30170" s="6">
        <v>9.0170600000000004E-2</v>
      </c>
      <c r="I30170" s="7">
        <v>28.701000000000001</v>
      </c>
    </row>
    <row r="30171" spans="1:12" x14ac:dyDescent="0.25">
      <c r="A30171">
        <v>89442</v>
      </c>
      <c r="B30171" s="2">
        <v>1.6228959999999999</v>
      </c>
      <c r="C30171" s="3">
        <v>1121</v>
      </c>
      <c r="D30171" s="4">
        <v>39900</v>
      </c>
      <c r="E30171" t="s">
        <v>8540</v>
      </c>
      <c r="F30171" s="4" t="s">
        <v>15318</v>
      </c>
      <c r="G30171" s="5">
        <v>619</v>
      </c>
      <c r="H30171" s="6">
        <v>6.62359E-2</v>
      </c>
      <c r="I30171" s="7">
        <v>32.832999999999998</v>
      </c>
    </row>
    <row r="30172" spans="1:12" x14ac:dyDescent="0.25">
      <c r="A30172">
        <v>31037</v>
      </c>
      <c r="B30172" s="2">
        <v>1.6220749999999999</v>
      </c>
      <c r="C30172" s="3">
        <v>3917</v>
      </c>
      <c r="E30172" t="s">
        <v>6565</v>
      </c>
      <c r="F30172" s="4" t="s">
        <v>6363</v>
      </c>
      <c r="G30172" s="5">
        <v>2808</v>
      </c>
      <c r="H30172" s="6">
        <v>7.05128E-2</v>
      </c>
      <c r="I30172" s="7">
        <v>32.082999999999998</v>
      </c>
    </row>
    <row r="30173" spans="1:12" x14ac:dyDescent="0.25">
      <c r="A30173">
        <v>71950</v>
      </c>
      <c r="B30173" s="2">
        <v>1.6212329999999999</v>
      </c>
      <c r="C30173" s="3">
        <v>930</v>
      </c>
      <c r="E30173" t="s">
        <v>8352</v>
      </c>
      <c r="F30173" s="4" t="s">
        <v>13183</v>
      </c>
      <c r="G30173" s="5">
        <v>708</v>
      </c>
      <c r="H30173" s="6">
        <v>5.7909599999999999E-2</v>
      </c>
      <c r="I30173" s="7">
        <v>34.25</v>
      </c>
    </row>
    <row r="30174" spans="1:12" x14ac:dyDescent="0.25">
      <c r="A30174">
        <v>58379</v>
      </c>
      <c r="B30174" s="2">
        <v>1.6210199999999999</v>
      </c>
      <c r="C30174" s="3">
        <v>368</v>
      </c>
      <c r="E30174" t="s">
        <v>11154</v>
      </c>
      <c r="F30174" s="4" t="s">
        <v>11069</v>
      </c>
      <c r="G30174" s="5">
        <v>177</v>
      </c>
      <c r="H30174" s="6">
        <v>7.3446300000000006E-2</v>
      </c>
      <c r="I30174" s="7">
        <v>31.562999999999999</v>
      </c>
    </row>
    <row r="30175" spans="1:12" x14ac:dyDescent="0.25">
      <c r="A30175">
        <v>90033</v>
      </c>
      <c r="B30175" s="2">
        <v>1.61442</v>
      </c>
      <c r="C30175" s="3">
        <v>48567</v>
      </c>
      <c r="D30175" s="4">
        <v>31080</v>
      </c>
      <c r="E30175" t="s">
        <v>15367</v>
      </c>
      <c r="F30175" s="4" t="s">
        <v>15368</v>
      </c>
      <c r="G30175" s="5">
        <v>27398</v>
      </c>
      <c r="H30175" s="6">
        <v>7.9494899999999993E-2</v>
      </c>
      <c r="I30175" s="7">
        <v>30.484000000000002</v>
      </c>
      <c r="J30175" s="2">
        <v>42.2727</v>
      </c>
      <c r="K30175">
        <v>11</v>
      </c>
      <c r="L30175" s="2">
        <v>63</v>
      </c>
    </row>
    <row r="30176" spans="1:12" x14ac:dyDescent="0.25">
      <c r="A30176">
        <v>40161</v>
      </c>
      <c r="B30176" s="2">
        <v>1.6078170000000001</v>
      </c>
      <c r="C30176" s="3">
        <v>184</v>
      </c>
      <c r="D30176" s="4">
        <v>21060</v>
      </c>
      <c r="E30176" t="s">
        <v>7919</v>
      </c>
      <c r="F30176" s="4" t="s">
        <v>7883</v>
      </c>
      <c r="G30176" s="5">
        <v>86</v>
      </c>
      <c r="H30176" s="6">
        <v>0</v>
      </c>
      <c r="I30176" s="7">
        <v>44.219000000000001</v>
      </c>
    </row>
    <row r="30177" spans="1:11" x14ac:dyDescent="0.25">
      <c r="A30177">
        <v>72827</v>
      </c>
      <c r="B30177" s="2">
        <v>1.6078170000000001</v>
      </c>
      <c r="C30177" s="3">
        <v>103</v>
      </c>
      <c r="D30177" s="4">
        <v>40780</v>
      </c>
      <c r="E30177" t="s">
        <v>6345</v>
      </c>
      <c r="F30177" s="4" t="s">
        <v>13183</v>
      </c>
      <c r="G30177" s="5">
        <v>103</v>
      </c>
      <c r="H30177" s="6">
        <v>0</v>
      </c>
      <c r="I30177" s="7">
        <v>44.219000000000001</v>
      </c>
    </row>
    <row r="30178" spans="1:11" x14ac:dyDescent="0.25">
      <c r="A30178">
        <v>99140</v>
      </c>
      <c r="B30178" s="2">
        <v>1.607707</v>
      </c>
      <c r="C30178" s="3">
        <v>409</v>
      </c>
      <c r="E30178" t="s">
        <v>4858</v>
      </c>
      <c r="F30178" s="4" t="s">
        <v>16344</v>
      </c>
      <c r="G30178" s="5">
        <v>270</v>
      </c>
      <c r="H30178" s="6">
        <v>4.4280399999999998E-2</v>
      </c>
      <c r="I30178" s="7">
        <v>36.563000000000002</v>
      </c>
    </row>
    <row r="30179" spans="1:11" x14ac:dyDescent="0.25">
      <c r="A30179">
        <v>68309</v>
      </c>
      <c r="B30179" s="2">
        <v>1.607623</v>
      </c>
      <c r="C30179" s="3">
        <v>92</v>
      </c>
      <c r="D30179" s="4">
        <v>13100</v>
      </c>
      <c r="E30179" t="s">
        <v>12760</v>
      </c>
      <c r="F30179" s="4" t="s">
        <v>12738</v>
      </c>
      <c r="G30179" s="5">
        <v>82</v>
      </c>
      <c r="H30179" s="6">
        <v>2.4390200000000001E-2</v>
      </c>
      <c r="I30179" s="7">
        <v>40</v>
      </c>
    </row>
    <row r="30180" spans="1:11" x14ac:dyDescent="0.25">
      <c r="A30180">
        <v>28526</v>
      </c>
      <c r="B30180" s="2">
        <v>1.607154</v>
      </c>
      <c r="C30180" s="3">
        <v>2832</v>
      </c>
      <c r="D30180" s="4">
        <v>35100</v>
      </c>
      <c r="E30180" t="s">
        <v>290</v>
      </c>
      <c r="F30180" s="4" t="s">
        <v>5642</v>
      </c>
      <c r="G30180" s="5">
        <v>1879</v>
      </c>
      <c r="H30180" s="6">
        <v>5.2127699999999999E-2</v>
      </c>
      <c r="I30180" s="7">
        <v>35.197000000000003</v>
      </c>
    </row>
    <row r="30181" spans="1:11" x14ac:dyDescent="0.25">
      <c r="A30181">
        <v>54845</v>
      </c>
      <c r="B30181" s="2">
        <v>1.606676</v>
      </c>
      <c r="C30181" s="3">
        <v>156</v>
      </c>
      <c r="E30181" t="s">
        <v>10378</v>
      </c>
      <c r="F30181" s="4" t="s">
        <v>10031</v>
      </c>
      <c r="G30181" s="5">
        <v>120</v>
      </c>
      <c r="H30181" s="6">
        <v>3.3057799999999998E-2</v>
      </c>
      <c r="I30181" s="7">
        <v>38.481999999999999</v>
      </c>
    </row>
    <row r="30182" spans="1:11" x14ac:dyDescent="0.25">
      <c r="A30182">
        <v>39867</v>
      </c>
      <c r="B30182" s="2">
        <v>1.606589</v>
      </c>
      <c r="C30182" s="3">
        <v>370</v>
      </c>
      <c r="E30182" t="s">
        <v>1320</v>
      </c>
      <c r="F30182" s="4" t="s">
        <v>6363</v>
      </c>
      <c r="G30182" s="5">
        <v>241</v>
      </c>
      <c r="H30182" s="6">
        <v>4.5454500000000002E-2</v>
      </c>
      <c r="I30182" s="7">
        <v>36.338999999999999</v>
      </c>
    </row>
    <row r="30183" spans="1:11" x14ac:dyDescent="0.25">
      <c r="A30183">
        <v>59255</v>
      </c>
      <c r="B30183" s="2">
        <v>1.606044</v>
      </c>
      <c r="C30183" s="3">
        <v>3665</v>
      </c>
      <c r="E30183" t="s">
        <v>10386</v>
      </c>
      <c r="F30183" s="4" t="s">
        <v>11278</v>
      </c>
      <c r="G30183" s="5">
        <v>2039</v>
      </c>
      <c r="H30183" s="6">
        <v>6.7647100000000002E-2</v>
      </c>
      <c r="I30183" s="7">
        <v>32.5</v>
      </c>
    </row>
    <row r="30184" spans="1:11" x14ac:dyDescent="0.25">
      <c r="A30184">
        <v>38633</v>
      </c>
      <c r="B30184" s="2">
        <v>1.6051219999999999</v>
      </c>
      <c r="C30184" s="3">
        <v>2776</v>
      </c>
      <c r="D30184" s="4">
        <v>32820</v>
      </c>
      <c r="E30184" t="s">
        <v>7647</v>
      </c>
      <c r="F30184" s="4" t="s">
        <v>7633</v>
      </c>
      <c r="G30184" s="5">
        <v>1812</v>
      </c>
      <c r="H30184" s="6">
        <v>5.9602599999999999E-2</v>
      </c>
      <c r="I30184" s="7">
        <v>33.889000000000003</v>
      </c>
    </row>
    <row r="30185" spans="1:11" x14ac:dyDescent="0.25">
      <c r="A30185">
        <v>64496</v>
      </c>
      <c r="B30185" s="2">
        <v>1.6046750000000001</v>
      </c>
      <c r="C30185" s="3">
        <v>100</v>
      </c>
      <c r="E30185" t="s">
        <v>10702</v>
      </c>
      <c r="F30185" s="4" t="s">
        <v>12102</v>
      </c>
      <c r="G30185" s="5">
        <v>59</v>
      </c>
      <c r="H30185" s="6">
        <v>1.6949200000000001E-2</v>
      </c>
      <c r="I30185" s="7">
        <v>41.25</v>
      </c>
    </row>
    <row r="30186" spans="1:11" x14ac:dyDescent="0.25">
      <c r="A30186">
        <v>43005</v>
      </c>
      <c r="B30186" s="2">
        <v>1.6046290000000001</v>
      </c>
      <c r="C30186" s="3">
        <v>155</v>
      </c>
      <c r="D30186" s="4">
        <v>34540</v>
      </c>
      <c r="E30186" t="s">
        <v>4408</v>
      </c>
      <c r="F30186" s="4" t="s">
        <v>8295</v>
      </c>
      <c r="G30186" s="5">
        <v>108</v>
      </c>
      <c r="H30186" s="6">
        <v>0</v>
      </c>
      <c r="I30186" s="7">
        <v>44.167000000000002</v>
      </c>
    </row>
    <row r="30187" spans="1:11" x14ac:dyDescent="0.25">
      <c r="A30187">
        <v>99651</v>
      </c>
      <c r="B30187" s="2">
        <v>1.6046290000000001</v>
      </c>
      <c r="C30187" s="3">
        <v>41</v>
      </c>
      <c r="E30187" t="s">
        <v>16675</v>
      </c>
      <c r="F30187" s="4" t="s">
        <v>16604</v>
      </c>
      <c r="G30187" s="5">
        <v>23</v>
      </c>
      <c r="H30187" s="6">
        <v>0</v>
      </c>
      <c r="I30187" s="7">
        <v>44.167000000000002</v>
      </c>
    </row>
    <row r="30188" spans="1:11" x14ac:dyDescent="0.25">
      <c r="A30188">
        <v>65685</v>
      </c>
      <c r="B30188" s="2">
        <v>1.6044830000000001</v>
      </c>
      <c r="C30188" s="3">
        <v>658</v>
      </c>
      <c r="D30188" s="4">
        <v>44180</v>
      </c>
      <c r="E30188" t="s">
        <v>5732</v>
      </c>
      <c r="F30188" s="4" t="s">
        <v>12102</v>
      </c>
      <c r="G30188" s="5">
        <v>479</v>
      </c>
      <c r="H30188" s="6">
        <v>5.01044E-2</v>
      </c>
      <c r="I30188" s="7">
        <v>35.5</v>
      </c>
    </row>
    <row r="30189" spans="1:11" x14ac:dyDescent="0.25">
      <c r="A30189">
        <v>28077</v>
      </c>
      <c r="B30189" s="2">
        <v>1.604306</v>
      </c>
      <c r="C30189" s="3">
        <v>381</v>
      </c>
      <c r="D30189" s="4">
        <v>16740</v>
      </c>
      <c r="E30189" t="s">
        <v>5867</v>
      </c>
      <c r="F30189" s="4" t="s">
        <v>5642</v>
      </c>
      <c r="G30189" s="5">
        <v>257</v>
      </c>
      <c r="H30189" s="6">
        <v>8.9147299999999999E-2</v>
      </c>
      <c r="I30189" s="7">
        <v>28.75</v>
      </c>
    </row>
    <row r="30190" spans="1:11" x14ac:dyDescent="0.25">
      <c r="A30190">
        <v>68110</v>
      </c>
      <c r="B30190" s="2">
        <v>1.6029929999999999</v>
      </c>
      <c r="C30190" s="3">
        <v>8909</v>
      </c>
      <c r="D30190" s="4">
        <v>36540</v>
      </c>
      <c r="E30190" t="s">
        <v>6681</v>
      </c>
      <c r="F30190" s="4" t="s">
        <v>12738</v>
      </c>
      <c r="G30190" s="5">
        <v>5232</v>
      </c>
      <c r="H30190" s="6">
        <v>8.2744100000000001E-2</v>
      </c>
      <c r="I30190" s="7">
        <v>29.850999999999999</v>
      </c>
      <c r="J30190" s="2">
        <v>58</v>
      </c>
      <c r="K30190">
        <v>1</v>
      </c>
    </row>
    <row r="30191" spans="1:11" x14ac:dyDescent="0.25">
      <c r="A30191">
        <v>85350</v>
      </c>
      <c r="B30191" s="2">
        <v>1.598735</v>
      </c>
      <c r="C30191" s="3">
        <v>22877</v>
      </c>
      <c r="D30191" s="4">
        <v>49740</v>
      </c>
      <c r="E30191" t="s">
        <v>15000</v>
      </c>
      <c r="F30191" s="4" t="s">
        <v>14962</v>
      </c>
      <c r="G30191" s="5">
        <v>12562</v>
      </c>
      <c r="H30191" s="6">
        <v>6.2485100000000002E-2</v>
      </c>
      <c r="I30191" s="7">
        <v>33.347000000000001</v>
      </c>
    </row>
    <row r="30192" spans="1:11" x14ac:dyDescent="0.25">
      <c r="A30192">
        <v>76711</v>
      </c>
      <c r="B30192" s="2">
        <v>1.594454</v>
      </c>
      <c r="C30192" s="3">
        <v>8611</v>
      </c>
      <c r="D30192" s="4">
        <v>47380</v>
      </c>
      <c r="E30192" t="s">
        <v>5899</v>
      </c>
      <c r="F30192" s="4" t="s">
        <v>13752</v>
      </c>
      <c r="G30192" s="5">
        <v>5331</v>
      </c>
      <c r="H30192" s="6">
        <v>6.3578399999999993E-2</v>
      </c>
      <c r="I30192" s="7">
        <v>33.156999999999996</v>
      </c>
    </row>
    <row r="30193" spans="1:11" x14ac:dyDescent="0.25">
      <c r="A30193">
        <v>18441</v>
      </c>
      <c r="B30193" s="2">
        <v>1.5931280000000001</v>
      </c>
      <c r="C30193" s="3">
        <v>324</v>
      </c>
      <c r="E30193" t="s">
        <v>4063</v>
      </c>
      <c r="F30193" s="4" t="s">
        <v>3003</v>
      </c>
      <c r="G30193" s="5">
        <v>211</v>
      </c>
      <c r="H30193" s="6">
        <v>9.9056599999999995E-2</v>
      </c>
      <c r="I30193" s="7">
        <v>27.018999999999998</v>
      </c>
    </row>
    <row r="30194" spans="1:11" x14ac:dyDescent="0.25">
      <c r="A30194">
        <v>35973</v>
      </c>
      <c r="B30194" s="2">
        <v>1.5925229999999999</v>
      </c>
      <c r="C30194" s="3">
        <v>3438</v>
      </c>
      <c r="E30194" t="s">
        <v>7162</v>
      </c>
      <c r="F30194" s="4" t="s">
        <v>7027</v>
      </c>
      <c r="G30194" s="5">
        <v>2322</v>
      </c>
      <c r="H30194" s="6">
        <v>6.2015500000000001E-2</v>
      </c>
      <c r="I30194" s="7">
        <v>33.411000000000001</v>
      </c>
    </row>
    <row r="30195" spans="1:11" x14ac:dyDescent="0.25">
      <c r="A30195">
        <v>74001</v>
      </c>
      <c r="B30195" s="2">
        <v>1.5919049999999999</v>
      </c>
      <c r="C30195" s="3">
        <v>393</v>
      </c>
      <c r="D30195" s="4">
        <v>46140</v>
      </c>
      <c r="E30195" t="s">
        <v>13585</v>
      </c>
      <c r="F30195" s="4" t="s">
        <v>13462</v>
      </c>
      <c r="G30195" s="5">
        <v>254</v>
      </c>
      <c r="H30195" s="6">
        <v>2.7451E-2</v>
      </c>
      <c r="I30195" s="7">
        <v>39.375</v>
      </c>
    </row>
    <row r="30196" spans="1:11" x14ac:dyDescent="0.25">
      <c r="A30196">
        <v>72717</v>
      </c>
      <c r="B30196" s="2">
        <v>1.5916729999999999</v>
      </c>
      <c r="C30196" s="3">
        <v>888</v>
      </c>
      <c r="D30196" s="4">
        <v>22220</v>
      </c>
      <c r="E30196" t="s">
        <v>13425</v>
      </c>
      <c r="F30196" s="4" t="s">
        <v>13183</v>
      </c>
      <c r="G30196" s="5">
        <v>712</v>
      </c>
      <c r="H30196" s="6">
        <v>3.5112400000000002E-2</v>
      </c>
      <c r="I30196" s="7">
        <v>38.049999999999997</v>
      </c>
    </row>
    <row r="30197" spans="1:11" x14ac:dyDescent="0.25">
      <c r="A30197">
        <v>38565</v>
      </c>
      <c r="B30197" s="2">
        <v>1.591307</v>
      </c>
      <c r="C30197" s="3">
        <v>1215</v>
      </c>
      <c r="E30197" t="s">
        <v>7621</v>
      </c>
      <c r="F30197" s="4" t="s">
        <v>7348</v>
      </c>
      <c r="G30197" s="5">
        <v>816</v>
      </c>
      <c r="H30197" s="6">
        <v>6.3647499999999996E-2</v>
      </c>
      <c r="I30197" s="7">
        <v>33.082999999999998</v>
      </c>
    </row>
    <row r="30198" spans="1:11" x14ac:dyDescent="0.25">
      <c r="A30198">
        <v>67857</v>
      </c>
      <c r="B30198" s="2">
        <v>1.591099</v>
      </c>
      <c r="C30198" s="3">
        <v>83</v>
      </c>
      <c r="E30198" t="s">
        <v>2858</v>
      </c>
      <c r="F30198" s="4" t="s">
        <v>12494</v>
      </c>
      <c r="G30198" s="5">
        <v>52</v>
      </c>
      <c r="H30198" s="6">
        <v>9.4339599999999996E-2</v>
      </c>
      <c r="I30198" s="7">
        <v>27.777999999999999</v>
      </c>
    </row>
    <row r="30199" spans="1:11" x14ac:dyDescent="0.25">
      <c r="A30199">
        <v>42325</v>
      </c>
      <c r="B30199" s="2">
        <v>1.5906899999999999</v>
      </c>
      <c r="C30199" s="3">
        <v>2529</v>
      </c>
      <c r="E30199" t="s">
        <v>869</v>
      </c>
      <c r="F30199" s="4" t="s">
        <v>7883</v>
      </c>
      <c r="G30199" s="5">
        <v>1657</v>
      </c>
      <c r="H30199" s="6">
        <v>5.7901099999999997E-2</v>
      </c>
      <c r="I30199" s="7">
        <v>34.063000000000002</v>
      </c>
    </row>
    <row r="30200" spans="1:11" x14ac:dyDescent="0.25">
      <c r="A30200">
        <v>86507</v>
      </c>
      <c r="B30200" s="2">
        <v>1.590022</v>
      </c>
      <c r="C30200" s="3">
        <v>2414</v>
      </c>
      <c r="E30200" t="s">
        <v>15112</v>
      </c>
      <c r="F30200" s="4" t="s">
        <v>14962</v>
      </c>
      <c r="G30200" s="5">
        <v>1129</v>
      </c>
      <c r="H30200" s="6">
        <v>6.6371700000000006E-2</v>
      </c>
      <c r="I30200" s="7">
        <v>32.595999999999997</v>
      </c>
    </row>
    <row r="30201" spans="1:11" x14ac:dyDescent="0.25">
      <c r="A30201">
        <v>35764</v>
      </c>
      <c r="B30201" s="2">
        <v>1.589653</v>
      </c>
      <c r="C30201" s="3">
        <v>643</v>
      </c>
      <c r="D30201" s="4">
        <v>42460</v>
      </c>
      <c r="E30201" t="s">
        <v>7145</v>
      </c>
      <c r="F30201" s="4" t="s">
        <v>7027</v>
      </c>
      <c r="G30201" s="5">
        <v>407</v>
      </c>
      <c r="H30201" s="6">
        <v>0.1253071</v>
      </c>
      <c r="I30201" s="7">
        <v>22.411000000000001</v>
      </c>
    </row>
    <row r="30202" spans="1:11" x14ac:dyDescent="0.25">
      <c r="A30202">
        <v>52534</v>
      </c>
      <c r="B30202" s="2">
        <v>1.5895189999999999</v>
      </c>
      <c r="C30202" s="3">
        <v>209</v>
      </c>
      <c r="D30202" s="4">
        <v>36820</v>
      </c>
      <c r="E30202" t="s">
        <v>2255</v>
      </c>
      <c r="F30202" s="4" t="s">
        <v>9593</v>
      </c>
      <c r="G30202" s="5">
        <v>153</v>
      </c>
      <c r="H30202" s="6">
        <v>0</v>
      </c>
      <c r="I30202" s="7">
        <v>44.063000000000002</v>
      </c>
    </row>
    <row r="30203" spans="1:11" x14ac:dyDescent="0.25">
      <c r="A30203">
        <v>63629</v>
      </c>
      <c r="B30203" s="2">
        <v>1.589251</v>
      </c>
      <c r="C30203" s="3">
        <v>1419</v>
      </c>
      <c r="E30203" t="s">
        <v>12176</v>
      </c>
      <c r="F30203" s="4" t="s">
        <v>12102</v>
      </c>
      <c r="G30203" s="5">
        <v>964</v>
      </c>
      <c r="H30203" s="6">
        <v>4.76684E-2</v>
      </c>
      <c r="I30203" s="7">
        <v>35.795000000000002</v>
      </c>
    </row>
    <row r="30204" spans="1:11" x14ac:dyDescent="0.25">
      <c r="A30204">
        <v>40111</v>
      </c>
      <c r="B30204" s="2">
        <v>1.5887389999999999</v>
      </c>
      <c r="C30204" s="3">
        <v>1661</v>
      </c>
      <c r="E30204" t="s">
        <v>7906</v>
      </c>
      <c r="F30204" s="4" t="s">
        <v>7883</v>
      </c>
      <c r="G30204" s="5">
        <v>1167</v>
      </c>
      <c r="H30204" s="6">
        <v>2.8253400000000001E-2</v>
      </c>
      <c r="I30204" s="7">
        <v>39.140999999999998</v>
      </c>
    </row>
    <row r="30205" spans="1:11" x14ac:dyDescent="0.25">
      <c r="A30205">
        <v>95248</v>
      </c>
      <c r="B30205" s="2">
        <v>1.5884259999999999</v>
      </c>
      <c r="C30205" s="3">
        <v>178</v>
      </c>
      <c r="E30205" t="s">
        <v>15849</v>
      </c>
      <c r="F30205" s="4" t="s">
        <v>15368</v>
      </c>
      <c r="G30205" s="5">
        <v>142</v>
      </c>
      <c r="H30205" s="6">
        <v>9.15493E-2</v>
      </c>
      <c r="I30205" s="7">
        <v>28.202999999999999</v>
      </c>
      <c r="J30205" s="2">
        <v>52</v>
      </c>
      <c r="K30205">
        <v>1</v>
      </c>
    </row>
    <row r="30206" spans="1:11" x14ac:dyDescent="0.25">
      <c r="A30206">
        <v>78159</v>
      </c>
      <c r="B30206" s="2">
        <v>1.5882369999999999</v>
      </c>
      <c r="C30206" s="3">
        <v>887</v>
      </c>
      <c r="E30206" t="s">
        <v>14199</v>
      </c>
      <c r="F30206" s="4" t="s">
        <v>13752</v>
      </c>
      <c r="G30206" s="5">
        <v>648</v>
      </c>
      <c r="H30206" s="6">
        <v>7.5500800000000007E-2</v>
      </c>
      <c r="I30206" s="7">
        <v>30.972000000000001</v>
      </c>
    </row>
    <row r="30207" spans="1:11" x14ac:dyDescent="0.25">
      <c r="A30207">
        <v>10460</v>
      </c>
      <c r="B30207" s="2">
        <v>1.5798559999999999</v>
      </c>
      <c r="C30207" s="3">
        <v>58675</v>
      </c>
      <c r="D30207" s="4">
        <v>35620</v>
      </c>
      <c r="E30207" t="s">
        <v>1791</v>
      </c>
      <c r="F30207" s="4" t="s">
        <v>1280</v>
      </c>
      <c r="G30207" s="5">
        <v>34369</v>
      </c>
      <c r="H30207" s="6">
        <v>0.10407329999999999</v>
      </c>
      <c r="I30207" s="7">
        <v>26.033999999999999</v>
      </c>
      <c r="J30207" s="2">
        <v>48.333300000000001</v>
      </c>
      <c r="K30207">
        <v>6</v>
      </c>
    </row>
    <row r="30208" spans="1:11" x14ac:dyDescent="0.25">
      <c r="A30208">
        <v>41348</v>
      </c>
      <c r="B30208" s="2">
        <v>1.571404</v>
      </c>
      <c r="C30208" s="3">
        <v>1473</v>
      </c>
      <c r="E30208" t="s">
        <v>3920</v>
      </c>
      <c r="F30208" s="4" t="s">
        <v>7883</v>
      </c>
      <c r="G30208" s="5">
        <v>953</v>
      </c>
      <c r="H30208" s="6">
        <v>8.28961E-2</v>
      </c>
      <c r="I30208" s="7">
        <v>29.687999999999999</v>
      </c>
    </row>
    <row r="30209" spans="1:11" x14ac:dyDescent="0.25">
      <c r="A30209">
        <v>72482</v>
      </c>
      <c r="B30209" s="2">
        <v>1.570999</v>
      </c>
      <c r="C30209" s="3">
        <v>998</v>
      </c>
      <c r="E30209" t="s">
        <v>13368</v>
      </c>
      <c r="F30209" s="4" t="s">
        <v>13183</v>
      </c>
      <c r="G30209" s="5">
        <v>737</v>
      </c>
      <c r="H30209" s="6">
        <v>0.1151761</v>
      </c>
      <c r="I30209" s="7">
        <v>24.106999999999999</v>
      </c>
      <c r="J30209" s="2">
        <v>42</v>
      </c>
      <c r="K30209">
        <v>2</v>
      </c>
    </row>
    <row r="30210" spans="1:11" x14ac:dyDescent="0.25">
      <c r="A30210">
        <v>59460</v>
      </c>
      <c r="B30210" s="2">
        <v>1.570789</v>
      </c>
      <c r="C30210" s="3">
        <v>170</v>
      </c>
      <c r="E30210" t="s">
        <v>11392</v>
      </c>
      <c r="F30210" s="4" t="s">
        <v>11278</v>
      </c>
      <c r="G30210" s="5">
        <v>138</v>
      </c>
      <c r="H30210" s="6">
        <v>7.1942400000000004E-2</v>
      </c>
      <c r="I30210" s="7">
        <v>31.562999999999999</v>
      </c>
    </row>
    <row r="30211" spans="1:11" x14ac:dyDescent="0.25">
      <c r="A30211">
        <v>41046</v>
      </c>
      <c r="B30211" s="2">
        <v>1.5705640000000001</v>
      </c>
      <c r="C30211" s="3">
        <v>1616</v>
      </c>
      <c r="D30211" s="4">
        <v>17140</v>
      </c>
      <c r="E30211" t="s">
        <v>8015</v>
      </c>
      <c r="F30211" s="4" t="s">
        <v>7883</v>
      </c>
      <c r="G30211" s="5">
        <v>797</v>
      </c>
      <c r="H30211" s="6">
        <v>3.5087699999999999E-2</v>
      </c>
      <c r="I30211" s="7">
        <v>37.93</v>
      </c>
    </row>
    <row r="30212" spans="1:11" x14ac:dyDescent="0.25">
      <c r="A30212">
        <v>29525</v>
      </c>
      <c r="B30212" s="2">
        <v>1.570068</v>
      </c>
      <c r="C30212" s="3">
        <v>1907</v>
      </c>
      <c r="D30212" s="4">
        <v>13500</v>
      </c>
      <c r="E30212" t="s">
        <v>6257</v>
      </c>
      <c r="F30212" s="4" t="s">
        <v>6130</v>
      </c>
      <c r="G30212" s="5">
        <v>1269</v>
      </c>
      <c r="H30212" s="6">
        <v>7.1709999999999996E-2</v>
      </c>
      <c r="I30212" s="7">
        <v>31.597000000000001</v>
      </c>
    </row>
    <row r="30213" spans="1:11" x14ac:dyDescent="0.25">
      <c r="A30213">
        <v>15901</v>
      </c>
      <c r="B30213" s="2">
        <v>1.569034</v>
      </c>
      <c r="C30213" s="3">
        <v>3934</v>
      </c>
      <c r="D30213" s="4">
        <v>27780</v>
      </c>
      <c r="E30213" t="s">
        <v>2129</v>
      </c>
      <c r="F30213" s="4" t="s">
        <v>3003</v>
      </c>
      <c r="G30213" s="5">
        <v>3052</v>
      </c>
      <c r="H30213" s="6">
        <v>7.3394500000000001E-2</v>
      </c>
      <c r="I30213" s="7">
        <v>31.298999999999999</v>
      </c>
      <c r="J30213" s="2">
        <v>52</v>
      </c>
      <c r="K30213">
        <v>1</v>
      </c>
    </row>
    <row r="30214" spans="1:11" x14ac:dyDescent="0.25">
      <c r="A30214">
        <v>96074</v>
      </c>
      <c r="B30214" s="2">
        <v>1.568262</v>
      </c>
      <c r="C30214" s="3">
        <v>199</v>
      </c>
      <c r="D30214" s="4">
        <v>39780</v>
      </c>
      <c r="E30214" t="s">
        <v>16059</v>
      </c>
      <c r="F30214" s="4" t="s">
        <v>15368</v>
      </c>
      <c r="G30214" s="5">
        <v>177</v>
      </c>
      <c r="H30214" s="6">
        <v>5.6496999999999997E-3</v>
      </c>
      <c r="I30214" s="7">
        <v>43</v>
      </c>
    </row>
    <row r="30215" spans="1:11" x14ac:dyDescent="0.25">
      <c r="A30215">
        <v>87313</v>
      </c>
      <c r="B30215" s="2">
        <v>1.567472</v>
      </c>
      <c r="C30215" s="3">
        <v>5714</v>
      </c>
      <c r="D30215" s="4">
        <v>23700</v>
      </c>
      <c r="E30215" t="s">
        <v>15174</v>
      </c>
      <c r="F30215" s="4" t="s">
        <v>15124</v>
      </c>
      <c r="G30215" s="5">
        <v>3119</v>
      </c>
      <c r="H30215" s="6">
        <v>7.4038499999999993E-2</v>
      </c>
      <c r="I30215" s="7">
        <v>31.172999999999998</v>
      </c>
      <c r="J30215" s="2">
        <v>51</v>
      </c>
      <c r="K30215">
        <v>2</v>
      </c>
    </row>
    <row r="30216" spans="1:11" x14ac:dyDescent="0.25">
      <c r="A30216">
        <v>49043</v>
      </c>
      <c r="B30216" s="2">
        <v>1.5663039999999999</v>
      </c>
      <c r="C30216" s="3">
        <v>2957</v>
      </c>
      <c r="D30216" s="4">
        <v>28020</v>
      </c>
      <c r="E30216" t="s">
        <v>9314</v>
      </c>
      <c r="F30216" s="4" t="s">
        <v>9106</v>
      </c>
      <c r="G30216" s="5">
        <v>1763</v>
      </c>
      <c r="H30216" s="6">
        <v>6.7498600000000006E-2</v>
      </c>
      <c r="I30216" s="7">
        <v>32.283999999999999</v>
      </c>
      <c r="J30216" s="2">
        <v>53</v>
      </c>
      <c r="K30216">
        <v>1</v>
      </c>
    </row>
    <row r="30217" spans="1:11" x14ac:dyDescent="0.25">
      <c r="A30217">
        <v>45804</v>
      </c>
      <c r="B30217" s="2">
        <v>1.5635760000000001</v>
      </c>
      <c r="C30217" s="3">
        <v>15456</v>
      </c>
      <c r="D30217" s="4">
        <v>30620</v>
      </c>
      <c r="E30217" t="s">
        <v>2862</v>
      </c>
      <c r="F30217" s="4" t="s">
        <v>8295</v>
      </c>
      <c r="G30217" s="5">
        <v>9635</v>
      </c>
      <c r="H30217" s="6">
        <v>7.67954E-2</v>
      </c>
      <c r="I30217" s="7">
        <v>30.652999999999999</v>
      </c>
      <c r="J30217" s="2">
        <v>55.25</v>
      </c>
      <c r="K30217">
        <v>4</v>
      </c>
    </row>
    <row r="30218" spans="1:11" x14ac:dyDescent="0.25">
      <c r="A30218">
        <v>45616</v>
      </c>
      <c r="B30218" s="2">
        <v>1.561037</v>
      </c>
      <c r="C30218" s="3">
        <v>1409</v>
      </c>
      <c r="E30218" t="s">
        <v>8702</v>
      </c>
      <c r="F30218" s="4" t="s">
        <v>8295</v>
      </c>
      <c r="G30218" s="5">
        <v>970</v>
      </c>
      <c r="H30218" s="6">
        <v>0.1</v>
      </c>
      <c r="I30218" s="7">
        <v>26.635000000000002</v>
      </c>
    </row>
    <row r="30219" spans="1:11" x14ac:dyDescent="0.25">
      <c r="A30219">
        <v>38764</v>
      </c>
      <c r="B30219" s="2">
        <v>1.560754</v>
      </c>
      <c r="C30219" s="3">
        <v>273</v>
      </c>
      <c r="D30219" s="4">
        <v>17380</v>
      </c>
      <c r="E30219" t="s">
        <v>7686</v>
      </c>
      <c r="F30219" s="4" t="s">
        <v>7633</v>
      </c>
      <c r="G30219" s="5">
        <v>209</v>
      </c>
      <c r="H30219" s="6">
        <v>9.5238100000000006E-2</v>
      </c>
      <c r="I30219" s="7">
        <v>27.446000000000002</v>
      </c>
    </row>
    <row r="30220" spans="1:11" x14ac:dyDescent="0.25">
      <c r="A30220">
        <v>59454</v>
      </c>
      <c r="B30220" s="2">
        <v>1.5606709999999999</v>
      </c>
      <c r="C30220" s="3">
        <v>193</v>
      </c>
      <c r="E30220" t="s">
        <v>11390</v>
      </c>
      <c r="F30220" s="4" t="s">
        <v>11278</v>
      </c>
      <c r="G30220" s="5">
        <v>140</v>
      </c>
      <c r="H30220" s="6">
        <v>7.85714E-2</v>
      </c>
      <c r="I30220" s="7">
        <v>30.312999999999999</v>
      </c>
    </row>
    <row r="30221" spans="1:11" x14ac:dyDescent="0.25">
      <c r="A30221">
        <v>70723</v>
      </c>
      <c r="B30221" s="2">
        <v>1.5603720000000001</v>
      </c>
      <c r="C30221" s="3">
        <v>1945</v>
      </c>
      <c r="D30221" s="4">
        <v>35380</v>
      </c>
      <c r="E30221" t="s">
        <v>13056</v>
      </c>
      <c r="F30221" s="4" t="s">
        <v>12927</v>
      </c>
      <c r="G30221" s="5">
        <v>1108</v>
      </c>
      <c r="H30221" s="6">
        <v>6.4079399999999995E-2</v>
      </c>
      <c r="I30221" s="7">
        <v>32.802</v>
      </c>
    </row>
    <row r="30222" spans="1:11" x14ac:dyDescent="0.25">
      <c r="A30222">
        <v>77039</v>
      </c>
      <c r="B30222" s="2">
        <v>1.556397</v>
      </c>
      <c r="C30222" s="3">
        <v>28711</v>
      </c>
      <c r="D30222" s="4">
        <v>26420</v>
      </c>
      <c r="E30222" t="s">
        <v>3103</v>
      </c>
      <c r="F30222" s="4" t="s">
        <v>13752</v>
      </c>
      <c r="G30222" s="5">
        <v>15496</v>
      </c>
      <c r="H30222" s="6">
        <v>3.8590600000000003E-2</v>
      </c>
      <c r="I30222" s="7">
        <v>37.189</v>
      </c>
      <c r="J30222" s="2">
        <v>56</v>
      </c>
      <c r="K30222">
        <v>3</v>
      </c>
    </row>
    <row r="30223" spans="1:11" x14ac:dyDescent="0.25">
      <c r="A30223">
        <v>39633</v>
      </c>
      <c r="B30223" s="2">
        <v>1.5524789999999999</v>
      </c>
      <c r="C30223" s="3">
        <v>1241</v>
      </c>
      <c r="E30223" t="s">
        <v>3574</v>
      </c>
      <c r="F30223" s="4" t="s">
        <v>7633</v>
      </c>
      <c r="G30223" s="5">
        <v>874</v>
      </c>
      <c r="H30223" s="6">
        <v>4.6910800000000002E-2</v>
      </c>
      <c r="I30223" s="7">
        <v>35.75</v>
      </c>
    </row>
    <row r="30224" spans="1:11" x14ac:dyDescent="0.25">
      <c r="A30224">
        <v>93202</v>
      </c>
      <c r="B30224" s="2">
        <v>1.5518019999999999</v>
      </c>
      <c r="C30224" s="3">
        <v>3486</v>
      </c>
      <c r="D30224" s="4">
        <v>25260</v>
      </c>
      <c r="E30224" t="s">
        <v>15619</v>
      </c>
      <c r="F30224" s="4" t="s">
        <v>15368</v>
      </c>
      <c r="G30224" s="5">
        <v>1958</v>
      </c>
      <c r="H30224" s="6">
        <v>1.4803500000000001E-2</v>
      </c>
      <c r="I30224" s="7">
        <v>41.293999999999997</v>
      </c>
      <c r="J30224" s="2">
        <v>69</v>
      </c>
      <c r="K30224">
        <v>1</v>
      </c>
    </row>
    <row r="30225" spans="1:11" x14ac:dyDescent="0.25">
      <c r="A30225">
        <v>38963</v>
      </c>
      <c r="B30225" s="2">
        <v>1.5503709999999999</v>
      </c>
      <c r="C30225" s="3">
        <v>5607</v>
      </c>
      <c r="E30225" t="s">
        <v>7736</v>
      </c>
      <c r="F30225" s="4" t="s">
        <v>7633</v>
      </c>
      <c r="G30225" s="5">
        <v>4020</v>
      </c>
      <c r="H30225" s="6">
        <v>3.7552799999999997E-2</v>
      </c>
      <c r="I30225" s="7">
        <v>37.356999999999999</v>
      </c>
    </row>
    <row r="30226" spans="1:11" x14ac:dyDescent="0.25">
      <c r="A30226">
        <v>74535</v>
      </c>
      <c r="B30226" s="2">
        <v>1.5493870000000001</v>
      </c>
      <c r="C30226" s="3">
        <v>130</v>
      </c>
      <c r="E30226" t="s">
        <v>13668</v>
      </c>
      <c r="F30226" s="4" t="s">
        <v>13462</v>
      </c>
      <c r="G30226" s="5">
        <v>93</v>
      </c>
      <c r="H30226" s="6">
        <v>0</v>
      </c>
      <c r="I30226" s="7">
        <v>43.838999999999999</v>
      </c>
    </row>
    <row r="30227" spans="1:11" x14ac:dyDescent="0.25">
      <c r="A30227">
        <v>93267</v>
      </c>
      <c r="B30227" s="2">
        <v>1.548449</v>
      </c>
      <c r="C30227" s="3">
        <v>6961</v>
      </c>
      <c r="D30227" s="4">
        <v>47300</v>
      </c>
      <c r="E30227" t="s">
        <v>15649</v>
      </c>
      <c r="F30227" s="4" t="s">
        <v>15368</v>
      </c>
      <c r="G30227" s="5">
        <v>3825</v>
      </c>
      <c r="H30227" s="6">
        <v>6.1437899999999997E-2</v>
      </c>
      <c r="I30227" s="7">
        <v>33.220999999999997</v>
      </c>
    </row>
    <row r="30228" spans="1:11" x14ac:dyDescent="0.25">
      <c r="A30228">
        <v>37333</v>
      </c>
      <c r="B30228" s="2">
        <v>1.547415</v>
      </c>
      <c r="C30228" s="3">
        <v>748</v>
      </c>
      <c r="D30228" s="4">
        <v>17420</v>
      </c>
      <c r="E30228" t="s">
        <v>7421</v>
      </c>
      <c r="F30228" s="4" t="s">
        <v>7348</v>
      </c>
      <c r="G30228" s="5">
        <v>492</v>
      </c>
      <c r="H30228" s="6">
        <v>4.2682900000000003E-2</v>
      </c>
      <c r="I30228" s="7">
        <v>36.457999999999998</v>
      </c>
    </row>
    <row r="30229" spans="1:11" x14ac:dyDescent="0.25">
      <c r="A30229">
        <v>15492</v>
      </c>
      <c r="B30229" s="2">
        <v>1.547272</v>
      </c>
      <c r="C30229" s="3">
        <v>136</v>
      </c>
      <c r="D30229" s="4">
        <v>38300</v>
      </c>
      <c r="E30229" t="s">
        <v>3180</v>
      </c>
      <c r="F30229" s="4" t="s">
        <v>3003</v>
      </c>
      <c r="G30229" s="5">
        <v>114</v>
      </c>
      <c r="H30229" s="6">
        <v>4.3859599999999999E-2</v>
      </c>
      <c r="I30229" s="7">
        <v>36.25</v>
      </c>
    </row>
    <row r="30230" spans="1:11" x14ac:dyDescent="0.25">
      <c r="A30230">
        <v>74115</v>
      </c>
      <c r="B30230" s="2">
        <v>1.5438400000000001</v>
      </c>
      <c r="C30230" s="3">
        <v>23787</v>
      </c>
      <c r="D30230" s="4">
        <v>46140</v>
      </c>
      <c r="E30230" t="s">
        <v>13622</v>
      </c>
      <c r="F30230" s="4" t="s">
        <v>13462</v>
      </c>
      <c r="G30230" s="5">
        <v>14234</v>
      </c>
      <c r="H30230" s="6">
        <v>5.5500899999999999E-2</v>
      </c>
      <c r="I30230" s="7">
        <v>34.226999999999997</v>
      </c>
      <c r="J30230" s="2">
        <v>54.222200000000001</v>
      </c>
      <c r="K30230">
        <v>9</v>
      </c>
    </row>
    <row r="30231" spans="1:11" x14ac:dyDescent="0.25">
      <c r="A30231">
        <v>24716</v>
      </c>
      <c r="B30231" s="2">
        <v>1.5403720000000001</v>
      </c>
      <c r="C30231" s="3">
        <v>344</v>
      </c>
      <c r="E30231" t="s">
        <v>5147</v>
      </c>
      <c r="F30231" s="4" t="s">
        <v>5144</v>
      </c>
      <c r="G30231" s="5">
        <v>257</v>
      </c>
      <c r="H30231" s="6">
        <v>0</v>
      </c>
      <c r="I30231" s="7">
        <v>43.8</v>
      </c>
    </row>
    <row r="30232" spans="1:11" x14ac:dyDescent="0.25">
      <c r="A30232">
        <v>97911</v>
      </c>
      <c r="B30232" s="2">
        <v>1.5402979999999999</v>
      </c>
      <c r="C30232" s="3">
        <v>72</v>
      </c>
      <c r="D30232" s="4">
        <v>36620</v>
      </c>
      <c r="E30232" t="s">
        <v>16341</v>
      </c>
      <c r="F30232" s="4" t="s">
        <v>16170</v>
      </c>
      <c r="G30232" s="5">
        <v>46</v>
      </c>
      <c r="H30232" s="6">
        <v>8.6956500000000006E-2</v>
      </c>
      <c r="I30232" s="7">
        <v>28.75</v>
      </c>
    </row>
    <row r="30233" spans="1:11" x14ac:dyDescent="0.25">
      <c r="A30233">
        <v>15948</v>
      </c>
      <c r="B30233" s="2">
        <v>1.540179</v>
      </c>
      <c r="C30233" s="3">
        <v>652</v>
      </c>
      <c r="D30233" s="4">
        <v>27780</v>
      </c>
      <c r="E30233" t="s">
        <v>3366</v>
      </c>
      <c r="F30233" s="4" t="s">
        <v>3003</v>
      </c>
      <c r="G30233" s="5">
        <v>451</v>
      </c>
      <c r="H30233" s="6">
        <v>0.1061947</v>
      </c>
      <c r="I30233" s="7">
        <v>25.417000000000002</v>
      </c>
    </row>
    <row r="30234" spans="1:11" x14ac:dyDescent="0.25">
      <c r="A30234">
        <v>85706</v>
      </c>
      <c r="B30234" s="2">
        <v>1.53281</v>
      </c>
      <c r="C30234" s="3">
        <v>56962</v>
      </c>
      <c r="D30234" s="4">
        <v>46060</v>
      </c>
      <c r="E30234" t="s">
        <v>15050</v>
      </c>
      <c r="F30234" s="4" t="s">
        <v>14962</v>
      </c>
      <c r="G30234" s="5">
        <v>30336</v>
      </c>
      <c r="H30234" s="6">
        <v>7.2586999999999999E-2</v>
      </c>
      <c r="I30234" s="7">
        <v>31.215</v>
      </c>
      <c r="J30234" s="2">
        <v>52.2</v>
      </c>
      <c r="K30234">
        <v>5</v>
      </c>
    </row>
    <row r="30235" spans="1:11" x14ac:dyDescent="0.25">
      <c r="A30235">
        <v>41754</v>
      </c>
      <c r="B30235" s="2">
        <v>1.525401</v>
      </c>
      <c r="C30235" s="3">
        <v>405</v>
      </c>
      <c r="E30235" t="s">
        <v>8136</v>
      </c>
      <c r="F30235" s="4" t="s">
        <v>7883</v>
      </c>
      <c r="G30235" s="5">
        <v>257</v>
      </c>
      <c r="H30235" s="6">
        <v>0</v>
      </c>
      <c r="I30235" s="7">
        <v>43.75</v>
      </c>
    </row>
    <row r="30236" spans="1:11" x14ac:dyDescent="0.25">
      <c r="A30236">
        <v>46998</v>
      </c>
      <c r="B30236" s="2">
        <v>1.525401</v>
      </c>
      <c r="C30236" s="3">
        <v>188</v>
      </c>
      <c r="D30236" s="4">
        <v>30900</v>
      </c>
      <c r="E30236" t="s">
        <v>8940</v>
      </c>
      <c r="F30236" s="4" t="s">
        <v>8800</v>
      </c>
      <c r="G30236" s="5">
        <v>160</v>
      </c>
      <c r="H30236" s="6">
        <v>0</v>
      </c>
      <c r="I30236" s="7">
        <v>43.75</v>
      </c>
      <c r="J30236" s="2">
        <v>74</v>
      </c>
      <c r="K30236">
        <v>1</v>
      </c>
    </row>
    <row r="30237" spans="1:11" x14ac:dyDescent="0.25">
      <c r="A30237">
        <v>61539</v>
      </c>
      <c r="B30237" s="2">
        <v>1.525401</v>
      </c>
      <c r="C30237" s="3">
        <v>212</v>
      </c>
      <c r="D30237" s="4">
        <v>37900</v>
      </c>
      <c r="E30237" t="s">
        <v>11767</v>
      </c>
      <c r="F30237" s="4" t="s">
        <v>11490</v>
      </c>
      <c r="G30237" s="5">
        <v>143</v>
      </c>
      <c r="H30237" s="6">
        <v>0</v>
      </c>
      <c r="I30237" s="7">
        <v>43.75</v>
      </c>
    </row>
    <row r="30238" spans="1:11" x14ac:dyDescent="0.25">
      <c r="A30238">
        <v>67049</v>
      </c>
      <c r="B30238" s="2">
        <v>1.525401</v>
      </c>
      <c r="C30238" s="3">
        <v>39</v>
      </c>
      <c r="E30238" t="s">
        <v>726</v>
      </c>
      <c r="F30238" s="4" t="s">
        <v>12494</v>
      </c>
      <c r="G30238" s="5">
        <v>39</v>
      </c>
      <c r="H30238" s="6">
        <v>0</v>
      </c>
      <c r="I30238" s="7">
        <v>43.75</v>
      </c>
    </row>
    <row r="30239" spans="1:11" x14ac:dyDescent="0.25">
      <c r="A30239">
        <v>69036</v>
      </c>
      <c r="B30239" s="2">
        <v>1.525401</v>
      </c>
      <c r="C30239" s="3">
        <v>28</v>
      </c>
      <c r="E30239" t="s">
        <v>636</v>
      </c>
      <c r="F30239" s="4" t="s">
        <v>12738</v>
      </c>
      <c r="G30239" s="5">
        <v>21</v>
      </c>
      <c r="H30239" s="6">
        <v>0</v>
      </c>
      <c r="I30239" s="7">
        <v>43.75</v>
      </c>
    </row>
    <row r="30240" spans="1:11" x14ac:dyDescent="0.25">
      <c r="A30240">
        <v>38774</v>
      </c>
      <c r="B30240" s="2">
        <v>1.5248679999999999</v>
      </c>
      <c r="C30240" s="3">
        <v>2589</v>
      </c>
      <c r="D30240" s="4">
        <v>17380</v>
      </c>
      <c r="E30240" t="s">
        <v>5893</v>
      </c>
      <c r="F30240" s="4" t="s">
        <v>7633</v>
      </c>
      <c r="G30240" s="5">
        <v>1611</v>
      </c>
      <c r="H30240" s="6">
        <v>0.1284119</v>
      </c>
      <c r="I30240" s="7">
        <v>21.553999999999998</v>
      </c>
    </row>
    <row r="30241" spans="1:12" x14ac:dyDescent="0.25">
      <c r="A30241">
        <v>78211</v>
      </c>
      <c r="B30241" s="2">
        <v>1.519509</v>
      </c>
      <c r="C30241" s="3">
        <v>34074</v>
      </c>
      <c r="D30241" s="4">
        <v>41700</v>
      </c>
      <c r="E30241" t="s">
        <v>6913</v>
      </c>
      <c r="F30241" s="4" t="s">
        <v>13752</v>
      </c>
      <c r="G30241" s="5">
        <v>20774</v>
      </c>
      <c r="H30241" s="6">
        <v>4.3128800000000002E-2</v>
      </c>
      <c r="I30241" s="7">
        <v>36.290999999999997</v>
      </c>
    </row>
    <row r="30242" spans="1:12" x14ac:dyDescent="0.25">
      <c r="A30242">
        <v>78830</v>
      </c>
      <c r="B30242" s="2">
        <v>1.514438</v>
      </c>
      <c r="C30242" s="3">
        <v>561</v>
      </c>
      <c r="E30242" t="s">
        <v>14302</v>
      </c>
      <c r="F30242" s="4" t="s">
        <v>13752</v>
      </c>
      <c r="G30242" s="5">
        <v>409</v>
      </c>
      <c r="H30242" s="6">
        <v>2.6894899999999999E-2</v>
      </c>
      <c r="I30242" s="7">
        <v>39.091000000000001</v>
      </c>
    </row>
    <row r="30243" spans="1:12" x14ac:dyDescent="0.25">
      <c r="A30243">
        <v>38127</v>
      </c>
      <c r="B30243" s="2">
        <v>1.5083839999999999</v>
      </c>
      <c r="C30243" s="3">
        <v>44631</v>
      </c>
      <c r="D30243" s="4">
        <v>32820</v>
      </c>
      <c r="E30243" t="s">
        <v>2512</v>
      </c>
      <c r="F30243" s="4" t="s">
        <v>7348</v>
      </c>
      <c r="G30243" s="5">
        <v>24893</v>
      </c>
      <c r="H30243" s="6">
        <v>8.9901200000000001E-2</v>
      </c>
      <c r="I30243" s="7">
        <v>28.196999999999999</v>
      </c>
      <c r="J30243" s="2">
        <v>47.2727</v>
      </c>
      <c r="K30243">
        <v>11</v>
      </c>
      <c r="L30243" s="2">
        <v>85.7</v>
      </c>
    </row>
    <row r="30244" spans="1:12" x14ac:dyDescent="0.25">
      <c r="A30244">
        <v>85033</v>
      </c>
      <c r="B30244" s="2">
        <v>1.4951159999999999</v>
      </c>
      <c r="C30244" s="3">
        <v>58798</v>
      </c>
      <c r="D30244" s="4">
        <v>38060</v>
      </c>
      <c r="E30244" t="s">
        <v>2525</v>
      </c>
      <c r="F30244" s="4" t="s">
        <v>14962</v>
      </c>
      <c r="G30244" s="5">
        <v>30551</v>
      </c>
      <c r="H30244" s="6">
        <v>5.7117599999999998E-2</v>
      </c>
      <c r="I30244" s="7">
        <v>33.851999999999997</v>
      </c>
      <c r="J30244" s="2">
        <v>60</v>
      </c>
      <c r="K30244">
        <v>2</v>
      </c>
    </row>
    <row r="30245" spans="1:12" x14ac:dyDescent="0.25">
      <c r="A30245">
        <v>45417</v>
      </c>
      <c r="B30245" s="2">
        <v>1.482972</v>
      </c>
      <c r="C30245" s="3">
        <v>31752</v>
      </c>
      <c r="D30245" s="4">
        <v>19380</v>
      </c>
      <c r="E30245" t="s">
        <v>1749</v>
      </c>
      <c r="F30245" s="4" t="s">
        <v>8295</v>
      </c>
      <c r="G30245" s="5">
        <v>20200</v>
      </c>
      <c r="H30245" s="6">
        <v>9.0098999999999999E-2</v>
      </c>
      <c r="I30245" s="7">
        <v>28.126999999999999</v>
      </c>
      <c r="J30245" s="2">
        <v>43</v>
      </c>
      <c r="K30245">
        <v>1</v>
      </c>
    </row>
    <row r="30246" spans="1:12" x14ac:dyDescent="0.25">
      <c r="A30246">
        <v>41660</v>
      </c>
      <c r="B30246" s="2">
        <v>1.4780150000000001</v>
      </c>
      <c r="C30246" s="3">
        <v>667</v>
      </c>
      <c r="E30246" t="s">
        <v>8117</v>
      </c>
      <c r="F30246" s="4" t="s">
        <v>7883</v>
      </c>
      <c r="G30246" s="5">
        <v>510</v>
      </c>
      <c r="H30246" s="6">
        <v>8.6105699999999993E-2</v>
      </c>
      <c r="I30246" s="7">
        <v>28.81</v>
      </c>
    </row>
    <row r="30247" spans="1:12" x14ac:dyDescent="0.25">
      <c r="A30247">
        <v>78389</v>
      </c>
      <c r="B30247" s="2">
        <v>1.4776640000000001</v>
      </c>
      <c r="C30247" s="3">
        <v>1422</v>
      </c>
      <c r="D30247" s="4">
        <v>13300</v>
      </c>
      <c r="E30247" t="s">
        <v>12282</v>
      </c>
      <c r="F30247" s="4" t="s">
        <v>13752</v>
      </c>
      <c r="G30247" s="5">
        <v>959</v>
      </c>
      <c r="H30247" s="6">
        <v>5.9374999999999997E-2</v>
      </c>
      <c r="I30247" s="7">
        <v>33.429000000000002</v>
      </c>
    </row>
    <row r="30248" spans="1:12" x14ac:dyDescent="0.25">
      <c r="A30248">
        <v>46402</v>
      </c>
      <c r="B30248" s="2">
        <v>1.476453</v>
      </c>
      <c r="C30248" s="3">
        <v>6359</v>
      </c>
      <c r="D30248" s="4">
        <v>16980</v>
      </c>
      <c r="E30248" t="s">
        <v>5169</v>
      </c>
      <c r="F30248" s="4" t="s">
        <v>8800</v>
      </c>
      <c r="G30248" s="5">
        <v>4094</v>
      </c>
      <c r="H30248" s="6">
        <v>8.5470099999999993E-2</v>
      </c>
      <c r="I30248" s="7">
        <v>28.917999999999999</v>
      </c>
    </row>
    <row r="30249" spans="1:12" x14ac:dyDescent="0.25">
      <c r="A30249">
        <v>38106</v>
      </c>
      <c r="B30249" s="2">
        <v>1.4716830000000001</v>
      </c>
      <c r="C30249" s="3">
        <v>24639</v>
      </c>
      <c r="D30249" s="4">
        <v>32820</v>
      </c>
      <c r="E30249" t="s">
        <v>2512</v>
      </c>
      <c r="F30249" s="4" t="s">
        <v>7348</v>
      </c>
      <c r="G30249" s="5">
        <v>15829</v>
      </c>
      <c r="H30249" s="6">
        <v>9.8553299999999996E-2</v>
      </c>
      <c r="I30249" s="7">
        <v>26.643000000000001</v>
      </c>
      <c r="J30249" s="2">
        <v>42.333300000000001</v>
      </c>
      <c r="K30249">
        <v>3</v>
      </c>
    </row>
    <row r="30250" spans="1:12" x14ac:dyDescent="0.25">
      <c r="A30250">
        <v>72114</v>
      </c>
      <c r="B30250" s="2">
        <v>1.465897</v>
      </c>
      <c r="C30250" s="3">
        <v>13864</v>
      </c>
      <c r="D30250" s="4">
        <v>30780</v>
      </c>
      <c r="E30250" t="s">
        <v>13280</v>
      </c>
      <c r="F30250" s="4" t="s">
        <v>13183</v>
      </c>
      <c r="G30250" s="5">
        <v>8350</v>
      </c>
      <c r="H30250" s="6">
        <v>0.1192672</v>
      </c>
      <c r="I30250" s="7">
        <v>23.06</v>
      </c>
      <c r="J30250" s="2">
        <v>56.2</v>
      </c>
      <c r="K30250">
        <v>5</v>
      </c>
    </row>
    <row r="30251" spans="1:12" x14ac:dyDescent="0.25">
      <c r="A30251">
        <v>27844</v>
      </c>
      <c r="B30251" s="2">
        <v>1.463403</v>
      </c>
      <c r="C30251" s="3">
        <v>3414</v>
      </c>
      <c r="D30251" s="4">
        <v>40260</v>
      </c>
      <c r="E30251" t="s">
        <v>5770</v>
      </c>
      <c r="F30251" s="4" t="s">
        <v>5642</v>
      </c>
      <c r="G30251" s="5">
        <v>2065</v>
      </c>
      <c r="H30251" s="6">
        <v>7.9903100000000005E-2</v>
      </c>
      <c r="I30251" s="7">
        <v>29.861000000000001</v>
      </c>
    </row>
    <row r="30252" spans="1:12" x14ac:dyDescent="0.25">
      <c r="A30252">
        <v>27047</v>
      </c>
      <c r="B30252" s="2">
        <v>1.462769</v>
      </c>
      <c r="C30252" s="3">
        <v>815</v>
      </c>
      <c r="D30252" s="4">
        <v>34340</v>
      </c>
      <c r="E30252" t="s">
        <v>5661</v>
      </c>
      <c r="F30252" s="4" t="s">
        <v>5642</v>
      </c>
      <c r="G30252" s="5">
        <v>582</v>
      </c>
      <c r="H30252" s="6">
        <v>3.6082500000000003E-2</v>
      </c>
      <c r="I30252" s="7">
        <v>37.426000000000002</v>
      </c>
    </row>
    <row r="30253" spans="1:12" x14ac:dyDescent="0.25">
      <c r="A30253">
        <v>42048</v>
      </c>
      <c r="B30253" s="2">
        <v>1.4622090000000001</v>
      </c>
      <c r="C30253" s="3">
        <v>2575</v>
      </c>
      <c r="E30253" t="s">
        <v>8179</v>
      </c>
      <c r="F30253" s="4" t="s">
        <v>7883</v>
      </c>
      <c r="G30253" s="5">
        <v>1756</v>
      </c>
      <c r="H30253" s="6">
        <v>4.1548099999999998E-2</v>
      </c>
      <c r="I30253" s="7">
        <v>36.481000000000002</v>
      </c>
    </row>
    <row r="30254" spans="1:12" x14ac:dyDescent="0.25">
      <c r="A30254">
        <v>41250</v>
      </c>
      <c r="B30254" s="2">
        <v>1.4615819999999999</v>
      </c>
      <c r="C30254" s="3">
        <v>1312</v>
      </c>
      <c r="E30254" t="s">
        <v>8048</v>
      </c>
      <c r="F30254" s="4" t="s">
        <v>7883</v>
      </c>
      <c r="G30254" s="5">
        <v>862</v>
      </c>
      <c r="H30254" s="6">
        <v>4.0556200000000001E-2</v>
      </c>
      <c r="I30254" s="7">
        <v>36.649000000000001</v>
      </c>
    </row>
    <row r="30255" spans="1:12" x14ac:dyDescent="0.25">
      <c r="A30255">
        <v>13665</v>
      </c>
      <c r="B30255" s="2">
        <v>1.4611940000000001</v>
      </c>
      <c r="C30255" s="3">
        <v>1412</v>
      </c>
      <c r="D30255" s="4">
        <v>48060</v>
      </c>
      <c r="E30255" t="s">
        <v>2678</v>
      </c>
      <c r="F30255" s="4" t="s">
        <v>1280</v>
      </c>
      <c r="G30255" s="5">
        <v>758</v>
      </c>
      <c r="H30255" s="6">
        <v>3.5620100000000002E-2</v>
      </c>
      <c r="I30255" s="7">
        <v>37.5</v>
      </c>
    </row>
    <row r="30256" spans="1:12" x14ac:dyDescent="0.25">
      <c r="A30256">
        <v>92230</v>
      </c>
      <c r="B30256" s="2">
        <v>1.460572</v>
      </c>
      <c r="C30256" s="3">
        <v>3296</v>
      </c>
      <c r="D30256" s="4">
        <v>40140</v>
      </c>
      <c r="E30256" t="s">
        <v>15498</v>
      </c>
      <c r="F30256" s="4" t="s">
        <v>15368</v>
      </c>
      <c r="G30256" s="5">
        <v>1843</v>
      </c>
      <c r="H30256" s="6">
        <v>5.7514900000000001E-2</v>
      </c>
      <c r="I30256" s="7">
        <v>33.713999999999999</v>
      </c>
    </row>
    <row r="30257" spans="1:11" x14ac:dyDescent="0.25">
      <c r="A30257">
        <v>29516</v>
      </c>
      <c r="B30257" s="2">
        <v>1.4599690000000001</v>
      </c>
      <c r="C30257" s="3">
        <v>935</v>
      </c>
      <c r="D30257" s="4">
        <v>13500</v>
      </c>
      <c r="E30257" t="s">
        <v>6253</v>
      </c>
      <c r="F30257" s="4" t="s">
        <v>6130</v>
      </c>
      <c r="G30257" s="5">
        <v>680</v>
      </c>
      <c r="H30257" s="6">
        <v>3.6764699999999997E-2</v>
      </c>
      <c r="I30257" s="7">
        <v>37.292000000000002</v>
      </c>
    </row>
    <row r="30258" spans="1:11" x14ac:dyDescent="0.25">
      <c r="A30258">
        <v>25114</v>
      </c>
      <c r="B30258" s="2">
        <v>1.4596720000000001</v>
      </c>
      <c r="C30258" s="3">
        <v>757</v>
      </c>
      <c r="D30258" s="4">
        <v>16620</v>
      </c>
      <c r="E30258" t="s">
        <v>5268</v>
      </c>
      <c r="F30258" s="4" t="s">
        <v>5144</v>
      </c>
      <c r="G30258" s="5">
        <v>556</v>
      </c>
      <c r="H30258" s="6">
        <v>8.61759E-2</v>
      </c>
      <c r="I30258" s="7">
        <v>28.75</v>
      </c>
    </row>
    <row r="30259" spans="1:11" x14ac:dyDescent="0.25">
      <c r="A30259">
        <v>31054</v>
      </c>
      <c r="B30259" s="2">
        <v>1.459225</v>
      </c>
      <c r="C30259" s="3">
        <v>1855</v>
      </c>
      <c r="E30259" t="s">
        <v>3299</v>
      </c>
      <c r="F30259" s="4" t="s">
        <v>6363</v>
      </c>
      <c r="G30259" s="5">
        <v>1307</v>
      </c>
      <c r="H30259" s="6">
        <v>6.0397600000000003E-2</v>
      </c>
      <c r="I30259" s="7">
        <v>33.200000000000003</v>
      </c>
    </row>
    <row r="30260" spans="1:11" x14ac:dyDescent="0.25">
      <c r="A30260">
        <v>26205</v>
      </c>
      <c r="B30260" s="2">
        <v>1.4583919999999999</v>
      </c>
      <c r="C30260" s="3">
        <v>3065</v>
      </c>
      <c r="E30260" t="s">
        <v>5064</v>
      </c>
      <c r="F30260" s="4" t="s">
        <v>5144</v>
      </c>
      <c r="G30260" s="5">
        <v>2168</v>
      </c>
      <c r="H30260" s="6">
        <v>5.2097699999999997E-2</v>
      </c>
      <c r="I30260" s="7">
        <v>34.613999999999997</v>
      </c>
    </row>
    <row r="30261" spans="1:11" x14ac:dyDescent="0.25">
      <c r="A30261">
        <v>39362</v>
      </c>
      <c r="B30261" s="2">
        <v>1.4574659999999999</v>
      </c>
      <c r="C30261" s="3">
        <v>2615</v>
      </c>
      <c r="E30261" t="s">
        <v>3757</v>
      </c>
      <c r="F30261" s="4" t="s">
        <v>7633</v>
      </c>
      <c r="G30261" s="5">
        <v>1702</v>
      </c>
      <c r="H30261" s="6">
        <v>0.10047</v>
      </c>
      <c r="I30261" s="7">
        <v>26.25</v>
      </c>
    </row>
    <row r="30262" spans="1:11" x14ac:dyDescent="0.25">
      <c r="A30262">
        <v>32330</v>
      </c>
      <c r="B30262" s="2">
        <v>1.45692</v>
      </c>
      <c r="C30262" s="3">
        <v>820</v>
      </c>
      <c r="D30262" s="4">
        <v>45220</v>
      </c>
      <c r="E30262" t="s">
        <v>1180</v>
      </c>
      <c r="F30262" s="4" t="s">
        <v>6689</v>
      </c>
      <c r="G30262" s="5">
        <v>579</v>
      </c>
      <c r="H30262" s="6">
        <v>0.112069</v>
      </c>
      <c r="I30262" s="7">
        <v>24.204999999999998</v>
      </c>
      <c r="J30262" s="2">
        <v>48</v>
      </c>
      <c r="K30262">
        <v>1</v>
      </c>
    </row>
    <row r="30263" spans="1:11" x14ac:dyDescent="0.25">
      <c r="A30263">
        <v>70091</v>
      </c>
      <c r="B30263" s="2">
        <v>1.456753</v>
      </c>
      <c r="C30263" s="3">
        <v>312</v>
      </c>
      <c r="D30263" s="4">
        <v>35380</v>
      </c>
      <c r="E30263" t="s">
        <v>6980</v>
      </c>
      <c r="F30263" s="4" t="s">
        <v>12927</v>
      </c>
      <c r="G30263" s="5">
        <v>120</v>
      </c>
      <c r="H30263" s="6">
        <v>5.7851199999999998E-2</v>
      </c>
      <c r="I30263" s="7">
        <v>33.570999999999998</v>
      </c>
    </row>
    <row r="30264" spans="1:11" x14ac:dyDescent="0.25">
      <c r="A30264">
        <v>99609</v>
      </c>
      <c r="B30264" s="2">
        <v>1.4566589999999999</v>
      </c>
      <c r="C30264" s="3">
        <v>537</v>
      </c>
      <c r="E30264" t="s">
        <v>16646</v>
      </c>
      <c r="F30264" s="4" t="s">
        <v>16604</v>
      </c>
      <c r="G30264" s="5">
        <v>266</v>
      </c>
      <c r="H30264" s="6">
        <v>3.7594E-3</v>
      </c>
      <c r="I30264" s="7">
        <v>42.917000000000002</v>
      </c>
    </row>
    <row r="30265" spans="1:11" x14ac:dyDescent="0.25">
      <c r="A30265">
        <v>99620</v>
      </c>
      <c r="B30265" s="2">
        <v>1.456523</v>
      </c>
      <c r="C30265" s="3">
        <v>635</v>
      </c>
      <c r="E30265" t="s">
        <v>16653</v>
      </c>
      <c r="F30265" s="4" t="s">
        <v>16604</v>
      </c>
      <c r="G30265" s="5">
        <v>303</v>
      </c>
      <c r="H30265" s="6">
        <v>3.3003299999999999E-2</v>
      </c>
      <c r="I30265" s="7">
        <v>37.856999999999999</v>
      </c>
    </row>
    <row r="30266" spans="1:11" x14ac:dyDescent="0.25">
      <c r="A30266">
        <v>36446</v>
      </c>
      <c r="B30266" s="2">
        <v>1.4563820000000001</v>
      </c>
      <c r="C30266" s="3">
        <v>467</v>
      </c>
      <c r="E30266" t="s">
        <v>2492</v>
      </c>
      <c r="F30266" s="4" t="s">
        <v>7027</v>
      </c>
      <c r="G30266" s="5">
        <v>293</v>
      </c>
      <c r="H30266" s="6">
        <v>3.4129699999999999E-2</v>
      </c>
      <c r="I30266" s="7">
        <v>37.639000000000003</v>
      </c>
    </row>
    <row r="30267" spans="1:11" x14ac:dyDescent="0.25">
      <c r="A30267">
        <v>97907</v>
      </c>
      <c r="B30267" s="2">
        <v>1.4562310000000001</v>
      </c>
      <c r="C30267" s="3">
        <v>416</v>
      </c>
      <c r="D30267" s="4">
        <v>36620</v>
      </c>
      <c r="E30267" t="s">
        <v>46</v>
      </c>
      <c r="F30267" s="4" t="s">
        <v>16170</v>
      </c>
      <c r="G30267" s="5">
        <v>335</v>
      </c>
      <c r="H30267" s="6">
        <v>5.3731300000000003E-2</v>
      </c>
      <c r="I30267" s="7">
        <v>34.25</v>
      </c>
    </row>
    <row r="30268" spans="1:11" x14ac:dyDescent="0.25">
      <c r="A30268">
        <v>65755</v>
      </c>
      <c r="B30268" s="2">
        <v>1.4560919999999999</v>
      </c>
      <c r="C30268" s="3">
        <v>367</v>
      </c>
      <c r="E30268" t="s">
        <v>12477</v>
      </c>
      <c r="F30268" s="4" t="s">
        <v>12102</v>
      </c>
      <c r="G30268" s="5">
        <v>236</v>
      </c>
      <c r="H30268" s="6">
        <v>5.50847E-2</v>
      </c>
      <c r="I30268" s="7">
        <v>34</v>
      </c>
    </row>
    <row r="30269" spans="1:11" x14ac:dyDescent="0.25">
      <c r="A30269">
        <v>99655</v>
      </c>
      <c r="B30269" s="2">
        <v>1.4559530000000001</v>
      </c>
      <c r="C30269" s="3">
        <v>615</v>
      </c>
      <c r="E30269" t="s">
        <v>16678</v>
      </c>
      <c r="F30269" s="4" t="s">
        <v>16604</v>
      </c>
      <c r="G30269" s="5">
        <v>335</v>
      </c>
      <c r="H30269" s="6">
        <v>2.3880599999999998E-2</v>
      </c>
      <c r="I30269" s="7">
        <v>39.375</v>
      </c>
    </row>
    <row r="30270" spans="1:11" x14ac:dyDescent="0.25">
      <c r="A30270">
        <v>24860</v>
      </c>
      <c r="B30270" s="2">
        <v>1.4557739999999999</v>
      </c>
      <c r="C30270" s="3">
        <v>481</v>
      </c>
      <c r="E30270" t="s">
        <v>5182</v>
      </c>
      <c r="F30270" s="4" t="s">
        <v>5144</v>
      </c>
      <c r="G30270" s="5">
        <v>412</v>
      </c>
      <c r="H30270" s="6">
        <v>7.5060500000000002E-2</v>
      </c>
      <c r="I30270" s="7">
        <v>30.526</v>
      </c>
    </row>
    <row r="30271" spans="1:11" x14ac:dyDescent="0.25">
      <c r="A30271">
        <v>26323</v>
      </c>
      <c r="B30271" s="2">
        <v>1.4555750000000001</v>
      </c>
      <c r="C30271" s="3">
        <v>629</v>
      </c>
      <c r="D30271" s="4">
        <v>17220</v>
      </c>
      <c r="E30271" t="s">
        <v>5536</v>
      </c>
      <c r="F30271" s="4" t="s">
        <v>5144</v>
      </c>
      <c r="G30271" s="5">
        <v>418</v>
      </c>
      <c r="H30271" s="6">
        <v>2.8639600000000001E-2</v>
      </c>
      <c r="I30271" s="7">
        <v>38.527000000000001</v>
      </c>
    </row>
    <row r="30272" spans="1:11" x14ac:dyDescent="0.25">
      <c r="A30272">
        <v>27831</v>
      </c>
      <c r="B30272" s="2">
        <v>1.454912</v>
      </c>
      <c r="C30272" s="3">
        <v>3549</v>
      </c>
      <c r="D30272" s="4">
        <v>40260</v>
      </c>
      <c r="E30272" t="s">
        <v>5765</v>
      </c>
      <c r="F30272" s="4" t="s">
        <v>5642</v>
      </c>
      <c r="G30272" s="5">
        <v>2348</v>
      </c>
      <c r="H30272" s="6">
        <v>8.1736900000000001E-2</v>
      </c>
      <c r="I30272" s="7">
        <v>29.347999999999999</v>
      </c>
    </row>
    <row r="30273" spans="1:12" x14ac:dyDescent="0.25">
      <c r="A30273">
        <v>31638</v>
      </c>
      <c r="B30273" s="2">
        <v>1.4541710000000001</v>
      </c>
      <c r="C30273" s="3">
        <v>1075</v>
      </c>
      <c r="D30273" s="4">
        <v>46660</v>
      </c>
      <c r="E30273" t="s">
        <v>5886</v>
      </c>
      <c r="F30273" s="4" t="s">
        <v>6363</v>
      </c>
      <c r="G30273" s="5">
        <v>754</v>
      </c>
      <c r="H30273" s="6">
        <v>0.11803710000000001</v>
      </c>
      <c r="I30273" s="7">
        <v>23.062999999999999</v>
      </c>
      <c r="J30273" s="2">
        <v>63</v>
      </c>
      <c r="K30273">
        <v>1</v>
      </c>
    </row>
    <row r="30274" spans="1:12" x14ac:dyDescent="0.25">
      <c r="A30274">
        <v>87326</v>
      </c>
      <c r="B30274" s="2">
        <v>1.453714</v>
      </c>
      <c r="C30274" s="3">
        <v>2128</v>
      </c>
      <c r="D30274" s="4">
        <v>23700</v>
      </c>
      <c r="E30274" t="s">
        <v>15181</v>
      </c>
      <c r="F30274" s="4" t="s">
        <v>15124</v>
      </c>
      <c r="G30274" s="5">
        <v>1162</v>
      </c>
      <c r="H30274" s="6">
        <v>5.7609599999999997E-2</v>
      </c>
      <c r="I30274" s="7">
        <v>33.5</v>
      </c>
    </row>
    <row r="30275" spans="1:12" x14ac:dyDescent="0.25">
      <c r="A30275">
        <v>88340</v>
      </c>
      <c r="B30275" s="2">
        <v>1.452996</v>
      </c>
      <c r="C30275" s="3">
        <v>3770</v>
      </c>
      <c r="D30275" s="4">
        <v>10460</v>
      </c>
      <c r="E30275" t="s">
        <v>15304</v>
      </c>
      <c r="F30275" s="4" t="s">
        <v>15124</v>
      </c>
      <c r="G30275" s="5">
        <v>1837</v>
      </c>
      <c r="H30275" s="6">
        <v>6.7501400000000003E-2</v>
      </c>
      <c r="I30275" s="7">
        <v>31.786000000000001</v>
      </c>
    </row>
    <row r="30276" spans="1:12" x14ac:dyDescent="0.25">
      <c r="A30276">
        <v>44105</v>
      </c>
      <c r="B30276" s="2">
        <v>1.4466870000000001</v>
      </c>
      <c r="C30276" s="3">
        <v>38741</v>
      </c>
      <c r="D30276" s="4">
        <v>17460</v>
      </c>
      <c r="E30276" t="s">
        <v>2480</v>
      </c>
      <c r="F30276" s="4" t="s">
        <v>8295</v>
      </c>
      <c r="G30276" s="5">
        <v>24520</v>
      </c>
      <c r="H30276" s="6">
        <v>8.8743900000000001E-2</v>
      </c>
      <c r="I30276" s="7">
        <v>28.103000000000002</v>
      </c>
      <c r="J30276" s="2">
        <v>47.0625</v>
      </c>
      <c r="K30276">
        <v>16</v>
      </c>
      <c r="L30276" s="2">
        <v>84.8</v>
      </c>
    </row>
    <row r="30277" spans="1:12" x14ac:dyDescent="0.25">
      <c r="A30277">
        <v>8348</v>
      </c>
      <c r="B30277" s="2">
        <v>1.4407639999999999</v>
      </c>
      <c r="C30277" s="3">
        <v>232</v>
      </c>
      <c r="D30277" s="4">
        <v>47220</v>
      </c>
      <c r="E30277" t="s">
        <v>1689</v>
      </c>
      <c r="F30277" s="4" t="s">
        <v>1341</v>
      </c>
      <c r="G30277" s="5">
        <v>232</v>
      </c>
      <c r="H30277" s="6">
        <v>3.4334799999999999E-2</v>
      </c>
      <c r="I30277" s="7">
        <v>37.5</v>
      </c>
    </row>
    <row r="30278" spans="1:12" x14ac:dyDescent="0.25">
      <c r="A30278">
        <v>99602</v>
      </c>
      <c r="B30278" s="2">
        <v>1.4406829999999999</v>
      </c>
      <c r="C30278" s="3">
        <v>209</v>
      </c>
      <c r="E30278" t="s">
        <v>9908</v>
      </c>
      <c r="F30278" s="4" t="s">
        <v>16604</v>
      </c>
      <c r="G30278" s="5">
        <v>111</v>
      </c>
      <c r="H30278" s="6">
        <v>2.7026999999999999E-2</v>
      </c>
      <c r="I30278" s="7">
        <v>38.75</v>
      </c>
    </row>
    <row r="30279" spans="1:12" x14ac:dyDescent="0.25">
      <c r="A30279">
        <v>78375</v>
      </c>
      <c r="B30279" s="2">
        <v>1.440178</v>
      </c>
      <c r="C30279" s="3">
        <v>3105</v>
      </c>
      <c r="D30279" s="4">
        <v>10860</v>
      </c>
      <c r="E30279" t="s">
        <v>14220</v>
      </c>
      <c r="F30279" s="4" t="s">
        <v>13752</v>
      </c>
      <c r="G30279" s="5">
        <v>2003</v>
      </c>
      <c r="H30279" s="6">
        <v>5.6387199999999998E-2</v>
      </c>
      <c r="I30279" s="7">
        <v>33.673000000000002</v>
      </c>
    </row>
    <row r="30280" spans="1:12" x14ac:dyDescent="0.25">
      <c r="A30280">
        <v>62982</v>
      </c>
      <c r="B30280" s="2">
        <v>1.4394910000000001</v>
      </c>
      <c r="C30280" s="3">
        <v>1351</v>
      </c>
      <c r="E30280" t="s">
        <v>12093</v>
      </c>
      <c r="F30280" s="4" t="s">
        <v>11490</v>
      </c>
      <c r="G30280" s="5">
        <v>870</v>
      </c>
      <c r="H30280" s="6">
        <v>6.4367800000000003E-2</v>
      </c>
      <c r="I30280" s="7">
        <v>32.292000000000002</v>
      </c>
    </row>
    <row r="30281" spans="1:12" x14ac:dyDescent="0.25">
      <c r="A30281">
        <v>38859</v>
      </c>
      <c r="B30281" s="2">
        <v>1.4391970000000001</v>
      </c>
      <c r="C30281" s="3">
        <v>560</v>
      </c>
      <c r="E30281" t="s">
        <v>7708</v>
      </c>
      <c r="F30281" s="4" t="s">
        <v>7633</v>
      </c>
      <c r="G30281" s="5">
        <v>358</v>
      </c>
      <c r="H30281" s="6">
        <v>5.2924800000000001E-2</v>
      </c>
      <c r="I30281" s="7">
        <v>34.265000000000001</v>
      </c>
    </row>
    <row r="30282" spans="1:12" x14ac:dyDescent="0.25">
      <c r="A30282">
        <v>48215</v>
      </c>
      <c r="B30282" s="2">
        <v>1.4372469999999999</v>
      </c>
      <c r="C30282" s="3">
        <v>12605</v>
      </c>
      <c r="D30282" s="4">
        <v>19820</v>
      </c>
      <c r="E30282" t="s">
        <v>996</v>
      </c>
      <c r="F30282" s="4" t="s">
        <v>9106</v>
      </c>
      <c r="G30282" s="5">
        <v>7788</v>
      </c>
      <c r="H30282" s="6">
        <v>9.7714400000000007E-2</v>
      </c>
      <c r="I30282" s="7">
        <v>26.513999999999999</v>
      </c>
      <c r="J30282" s="2">
        <v>35.5</v>
      </c>
      <c r="K30282">
        <v>2</v>
      </c>
    </row>
    <row r="30283" spans="1:12" x14ac:dyDescent="0.25">
      <c r="A30283">
        <v>35464</v>
      </c>
      <c r="B30283" s="2">
        <v>1.435327</v>
      </c>
      <c r="C30283" s="3">
        <v>600</v>
      </c>
      <c r="E30283" t="s">
        <v>2793</v>
      </c>
      <c r="F30283" s="4" t="s">
        <v>7027</v>
      </c>
      <c r="G30283" s="5">
        <v>233</v>
      </c>
      <c r="H30283" s="6">
        <v>0.13675209999999999</v>
      </c>
      <c r="I30283" s="7">
        <v>19.762</v>
      </c>
    </row>
    <row r="30284" spans="1:12" x14ac:dyDescent="0.25">
      <c r="A30284">
        <v>41555</v>
      </c>
      <c r="B30284" s="2">
        <v>1.4351499999999999</v>
      </c>
      <c r="C30284" s="3">
        <v>800</v>
      </c>
      <c r="E30284" t="s">
        <v>8088</v>
      </c>
      <c r="F30284" s="4" t="s">
        <v>7883</v>
      </c>
      <c r="G30284" s="5">
        <v>512</v>
      </c>
      <c r="H30284" s="6">
        <v>6.0546900000000001E-2</v>
      </c>
      <c r="I30284" s="7">
        <v>32.93</v>
      </c>
    </row>
    <row r="30285" spans="1:12" x14ac:dyDescent="0.25">
      <c r="A30285">
        <v>71254</v>
      </c>
      <c r="B30285" s="2">
        <v>1.4340280000000001</v>
      </c>
      <c r="C30285" s="3">
        <v>6534</v>
      </c>
      <c r="E30285" t="s">
        <v>13129</v>
      </c>
      <c r="F30285" s="4" t="s">
        <v>12927</v>
      </c>
      <c r="G30285" s="5">
        <v>4176</v>
      </c>
      <c r="H30285" s="6">
        <v>9.4588099999999994E-2</v>
      </c>
      <c r="I30285" s="7">
        <v>27.044</v>
      </c>
      <c r="J30285" s="2">
        <v>28</v>
      </c>
      <c r="K30285">
        <v>1</v>
      </c>
    </row>
    <row r="30286" spans="1:12" x14ac:dyDescent="0.25">
      <c r="A30286">
        <v>71334</v>
      </c>
      <c r="B30286" s="2">
        <v>1.4315199999999999</v>
      </c>
      <c r="C30286" s="3">
        <v>9765</v>
      </c>
      <c r="D30286" s="4">
        <v>35020</v>
      </c>
      <c r="E30286" t="s">
        <v>13144</v>
      </c>
      <c r="F30286" s="4" t="s">
        <v>12927</v>
      </c>
      <c r="G30286" s="5">
        <v>6298</v>
      </c>
      <c r="H30286" s="6">
        <v>9.6840800000000005E-2</v>
      </c>
      <c r="I30286" s="7">
        <v>26.65</v>
      </c>
    </row>
    <row r="30287" spans="1:12" x14ac:dyDescent="0.25">
      <c r="A30287">
        <v>36736</v>
      </c>
      <c r="B30287" s="2">
        <v>1.429775</v>
      </c>
      <c r="C30287" s="3">
        <v>1511</v>
      </c>
      <c r="E30287" t="s">
        <v>7309</v>
      </c>
      <c r="F30287" s="4" t="s">
        <v>7027</v>
      </c>
      <c r="G30287" s="5">
        <v>990</v>
      </c>
      <c r="H30287" s="6">
        <v>6.1553999999999998E-2</v>
      </c>
      <c r="I30287" s="7">
        <v>32.726999999999997</v>
      </c>
    </row>
    <row r="30288" spans="1:12" x14ac:dyDescent="0.25">
      <c r="A30288">
        <v>35752</v>
      </c>
      <c r="B30288" s="2">
        <v>1.4291750000000001</v>
      </c>
      <c r="C30288" s="3">
        <v>2043</v>
      </c>
      <c r="D30288" s="4">
        <v>42460</v>
      </c>
      <c r="E30288" t="s">
        <v>4384</v>
      </c>
      <c r="F30288" s="4" t="s">
        <v>7027</v>
      </c>
      <c r="G30288" s="5">
        <v>1516</v>
      </c>
      <c r="H30288" s="6">
        <v>0.1068602</v>
      </c>
      <c r="I30288" s="7">
        <v>24.896999999999998</v>
      </c>
    </row>
    <row r="30289" spans="1:11" x14ac:dyDescent="0.25">
      <c r="A30289">
        <v>78416</v>
      </c>
      <c r="B30289" s="2">
        <v>1.426466</v>
      </c>
      <c r="C30289" s="3">
        <v>15314</v>
      </c>
      <c r="D30289" s="4">
        <v>18580</v>
      </c>
      <c r="E30289" t="s">
        <v>14230</v>
      </c>
      <c r="F30289" s="4" t="s">
        <v>13752</v>
      </c>
      <c r="G30289" s="5">
        <v>9795</v>
      </c>
      <c r="H30289" s="6">
        <v>5.0224600000000001E-2</v>
      </c>
      <c r="I30289" s="7">
        <v>34.680999999999997</v>
      </c>
      <c r="J30289" s="2">
        <v>33</v>
      </c>
      <c r="K30289">
        <v>1</v>
      </c>
    </row>
    <row r="30290" spans="1:11" x14ac:dyDescent="0.25">
      <c r="A30290">
        <v>59078</v>
      </c>
      <c r="B30290" s="2">
        <v>1.424099</v>
      </c>
      <c r="C30290" s="3">
        <v>104</v>
      </c>
      <c r="E30290" t="s">
        <v>11321</v>
      </c>
      <c r="F30290" s="4" t="s">
        <v>11278</v>
      </c>
      <c r="G30290" s="5">
        <v>93</v>
      </c>
      <c r="H30290" s="6">
        <v>5.3763400000000003E-2</v>
      </c>
      <c r="I30290" s="7">
        <v>34.063000000000002</v>
      </c>
    </row>
    <row r="30291" spans="1:11" x14ac:dyDescent="0.25">
      <c r="A30291">
        <v>64646</v>
      </c>
      <c r="B30291" s="2">
        <v>1.424034</v>
      </c>
      <c r="C30291" s="3">
        <v>294</v>
      </c>
      <c r="E30291" t="s">
        <v>12296</v>
      </c>
      <c r="F30291" s="4" t="s">
        <v>12102</v>
      </c>
      <c r="G30291" s="5">
        <v>184</v>
      </c>
      <c r="H30291" s="6">
        <v>6.5217399999999995E-2</v>
      </c>
      <c r="I30291" s="7">
        <v>32.082999999999998</v>
      </c>
    </row>
    <row r="30292" spans="1:11" x14ac:dyDescent="0.25">
      <c r="A30292">
        <v>63952</v>
      </c>
      <c r="B30292" s="2">
        <v>1.423908</v>
      </c>
      <c r="C30292" s="3">
        <v>467</v>
      </c>
      <c r="E30292" t="s">
        <v>6103</v>
      </c>
      <c r="F30292" s="4" t="s">
        <v>12102</v>
      </c>
      <c r="G30292" s="5">
        <v>347</v>
      </c>
      <c r="H30292" s="6">
        <v>5.7636899999999998E-2</v>
      </c>
      <c r="I30292" s="7">
        <v>33.384</v>
      </c>
    </row>
    <row r="30293" spans="1:11" x14ac:dyDescent="0.25">
      <c r="A30293">
        <v>41149</v>
      </c>
      <c r="B30293" s="2">
        <v>1.4237089999999999</v>
      </c>
      <c r="C30293" s="3">
        <v>639</v>
      </c>
      <c r="E30293" t="s">
        <v>8027</v>
      </c>
      <c r="F30293" s="4" t="s">
        <v>7883</v>
      </c>
      <c r="G30293" s="5">
        <v>477</v>
      </c>
      <c r="H30293" s="6">
        <v>8.1589999999999996E-2</v>
      </c>
      <c r="I30293" s="7">
        <v>29.242000000000001</v>
      </c>
    </row>
    <row r="30294" spans="1:11" x14ac:dyDescent="0.25">
      <c r="A30294">
        <v>71973</v>
      </c>
      <c r="B30294" s="2">
        <v>1.4233910000000001</v>
      </c>
      <c r="C30294" s="3">
        <v>1472</v>
      </c>
      <c r="E30294" t="s">
        <v>13242</v>
      </c>
      <c r="F30294" s="4" t="s">
        <v>13183</v>
      </c>
      <c r="G30294" s="5">
        <v>853</v>
      </c>
      <c r="H30294" s="6">
        <v>8.1967200000000004E-2</v>
      </c>
      <c r="I30294" s="7">
        <v>29.167000000000002</v>
      </c>
    </row>
    <row r="30295" spans="1:11" x14ac:dyDescent="0.25">
      <c r="A30295">
        <v>10455</v>
      </c>
      <c r="B30295" s="2">
        <v>1.417573</v>
      </c>
      <c r="C30295" s="3">
        <v>39951</v>
      </c>
      <c r="D30295" s="4">
        <v>35620</v>
      </c>
      <c r="E30295" t="s">
        <v>1791</v>
      </c>
      <c r="F30295" s="4" t="s">
        <v>1280</v>
      </c>
      <c r="G30295" s="5">
        <v>23454</v>
      </c>
      <c r="H30295" s="6">
        <v>9.3327599999999997E-2</v>
      </c>
      <c r="I30295" s="7">
        <v>27.196999999999999</v>
      </c>
    </row>
    <row r="30296" spans="1:11" x14ac:dyDescent="0.25">
      <c r="A30296">
        <v>99680</v>
      </c>
      <c r="B30296" s="2">
        <v>1.4119090000000001</v>
      </c>
      <c r="C30296" s="3">
        <v>437</v>
      </c>
      <c r="E30296" t="s">
        <v>16696</v>
      </c>
      <c r="F30296" s="4" t="s">
        <v>16604</v>
      </c>
      <c r="G30296" s="5">
        <v>208</v>
      </c>
      <c r="H30296" s="6">
        <v>3.3653799999999998E-2</v>
      </c>
      <c r="I30296" s="7">
        <v>37.5</v>
      </c>
    </row>
    <row r="30297" spans="1:11" x14ac:dyDescent="0.25">
      <c r="A30297">
        <v>25928</v>
      </c>
      <c r="B30297" s="2">
        <v>1.4117960000000001</v>
      </c>
      <c r="C30297" s="3">
        <v>365</v>
      </c>
      <c r="E30297" t="s">
        <v>4703</v>
      </c>
      <c r="F30297" s="4" t="s">
        <v>5144</v>
      </c>
      <c r="G30297" s="5">
        <v>259</v>
      </c>
      <c r="H30297" s="6">
        <v>8.1081100000000003E-2</v>
      </c>
      <c r="I30297" s="7">
        <v>29.3</v>
      </c>
    </row>
    <row r="30298" spans="1:11" x14ac:dyDescent="0.25">
      <c r="A30298">
        <v>66101</v>
      </c>
      <c r="B30298" s="2">
        <v>1.4099390000000001</v>
      </c>
      <c r="C30298" s="3">
        <v>12980</v>
      </c>
      <c r="D30298" s="4">
        <v>28140</v>
      </c>
      <c r="E30298" t="s">
        <v>12261</v>
      </c>
      <c r="F30298" s="4" t="s">
        <v>12494</v>
      </c>
      <c r="G30298" s="5">
        <v>7499</v>
      </c>
      <c r="H30298" s="6">
        <v>9.1078800000000001E-2</v>
      </c>
      <c r="I30298" s="7">
        <v>27.568000000000001</v>
      </c>
      <c r="J30298" s="2">
        <v>65</v>
      </c>
      <c r="K30298">
        <v>1</v>
      </c>
    </row>
    <row r="30299" spans="1:11" x14ac:dyDescent="0.25">
      <c r="A30299">
        <v>64654</v>
      </c>
      <c r="B30299" s="2">
        <v>1.408137</v>
      </c>
      <c r="C30299" s="3">
        <v>54</v>
      </c>
      <c r="E30299" t="s">
        <v>12303</v>
      </c>
      <c r="F30299" s="4" t="s">
        <v>12102</v>
      </c>
      <c r="G30299" s="5">
        <v>32</v>
      </c>
      <c r="H30299" s="6">
        <v>6.25E-2</v>
      </c>
      <c r="I30299" s="7">
        <v>32.5</v>
      </c>
    </row>
    <row r="30300" spans="1:11" x14ac:dyDescent="0.25">
      <c r="A30300">
        <v>24736</v>
      </c>
      <c r="B30300" s="2">
        <v>1.4079889999999999</v>
      </c>
      <c r="C30300" s="3">
        <v>735</v>
      </c>
      <c r="D30300" s="4">
        <v>14140</v>
      </c>
      <c r="E30300" t="s">
        <v>5152</v>
      </c>
      <c r="F30300" s="4" t="s">
        <v>5144</v>
      </c>
      <c r="G30300" s="5">
        <v>592</v>
      </c>
      <c r="H30300" s="6">
        <v>2.1922400000000002E-2</v>
      </c>
      <c r="I30300" s="7">
        <v>39.511000000000003</v>
      </c>
      <c r="J30300" s="2">
        <v>59</v>
      </c>
      <c r="K30300">
        <v>2</v>
      </c>
    </row>
    <row r="30301" spans="1:11" x14ac:dyDescent="0.25">
      <c r="A30301">
        <v>95205</v>
      </c>
      <c r="B30301" s="2">
        <v>1.4028240000000001</v>
      </c>
      <c r="C30301" s="3">
        <v>36928</v>
      </c>
      <c r="D30301" s="4">
        <v>44700</v>
      </c>
      <c r="E30301" t="s">
        <v>1717</v>
      </c>
      <c r="F30301" s="4" t="s">
        <v>15368</v>
      </c>
      <c r="G30301" s="5">
        <v>20988</v>
      </c>
      <c r="H30301" s="6">
        <v>5.06956E-2</v>
      </c>
      <c r="I30301" s="7">
        <v>34.533000000000001</v>
      </c>
      <c r="J30301" s="2">
        <v>62.5</v>
      </c>
      <c r="K30301">
        <v>2</v>
      </c>
    </row>
    <row r="30302" spans="1:11" x14ac:dyDescent="0.25">
      <c r="A30302">
        <v>46806</v>
      </c>
      <c r="B30302" s="2">
        <v>1.394482</v>
      </c>
      <c r="C30302" s="3">
        <v>25315</v>
      </c>
      <c r="D30302" s="4">
        <v>23060</v>
      </c>
      <c r="E30302" t="s">
        <v>8912</v>
      </c>
      <c r="F30302" s="4" t="s">
        <v>8800</v>
      </c>
      <c r="G30302" s="5">
        <v>13873</v>
      </c>
      <c r="H30302" s="6">
        <v>7.9362799999999997E-2</v>
      </c>
      <c r="I30302" s="7">
        <v>29.556000000000001</v>
      </c>
      <c r="J30302" s="2">
        <v>35.333300000000001</v>
      </c>
      <c r="K30302">
        <v>3</v>
      </c>
    </row>
    <row r="30303" spans="1:11" x14ac:dyDescent="0.25">
      <c r="A30303">
        <v>26325</v>
      </c>
      <c r="B30303" s="2">
        <v>1.3911009999999999</v>
      </c>
      <c r="C30303" s="3">
        <v>310</v>
      </c>
      <c r="E30303" t="s">
        <v>162</v>
      </c>
      <c r="F30303" s="4" t="s">
        <v>5144</v>
      </c>
      <c r="G30303" s="5">
        <v>254</v>
      </c>
      <c r="H30303" s="6">
        <v>7.8431000000000004E-3</v>
      </c>
      <c r="I30303" s="7">
        <v>41.875</v>
      </c>
    </row>
    <row r="30304" spans="1:11" x14ac:dyDescent="0.25">
      <c r="A30304">
        <v>25208</v>
      </c>
      <c r="B30304" s="2">
        <v>1.3908780000000001</v>
      </c>
      <c r="C30304" s="3">
        <v>1074</v>
      </c>
      <c r="D30304" s="4">
        <v>16620</v>
      </c>
      <c r="E30304" t="s">
        <v>1549</v>
      </c>
      <c r="F30304" s="4" t="s">
        <v>5144</v>
      </c>
      <c r="G30304" s="5">
        <v>674</v>
      </c>
      <c r="H30304" s="6">
        <v>0</v>
      </c>
      <c r="I30304" s="7">
        <v>43.228999999999999</v>
      </c>
    </row>
    <row r="30305" spans="1:11" x14ac:dyDescent="0.25">
      <c r="A30305">
        <v>95341</v>
      </c>
      <c r="B30305" s="2">
        <v>1.3866229999999999</v>
      </c>
      <c r="C30305" s="3">
        <v>33743</v>
      </c>
      <c r="D30305" s="4">
        <v>32900</v>
      </c>
      <c r="E30305" t="s">
        <v>15866</v>
      </c>
      <c r="F30305" s="4" t="s">
        <v>15368</v>
      </c>
      <c r="G30305" s="5">
        <v>17114</v>
      </c>
      <c r="H30305" s="6">
        <v>6.4800700000000003E-2</v>
      </c>
      <c r="I30305" s="7">
        <v>32.024999999999999</v>
      </c>
    </row>
    <row r="30306" spans="1:11" x14ac:dyDescent="0.25">
      <c r="A30306">
        <v>71247</v>
      </c>
      <c r="B30306" s="2">
        <v>1.3823700000000001</v>
      </c>
      <c r="C30306" s="3">
        <v>1001</v>
      </c>
      <c r="E30306" t="s">
        <v>13128</v>
      </c>
      <c r="F30306" s="4" t="s">
        <v>12927</v>
      </c>
      <c r="G30306" s="5">
        <v>662</v>
      </c>
      <c r="H30306" s="6">
        <v>6.3348399999999999E-2</v>
      </c>
      <c r="I30306" s="7">
        <v>32.25</v>
      </c>
    </row>
    <row r="30307" spans="1:11" x14ac:dyDescent="0.25">
      <c r="A30307">
        <v>65777</v>
      </c>
      <c r="B30307" s="2">
        <v>1.382172</v>
      </c>
      <c r="C30307" s="3">
        <v>241</v>
      </c>
      <c r="D30307" s="4">
        <v>48460</v>
      </c>
      <c r="E30307" t="s">
        <v>7026</v>
      </c>
      <c r="F30307" s="4" t="s">
        <v>12102</v>
      </c>
      <c r="G30307" s="5">
        <v>172</v>
      </c>
      <c r="H30307" s="6">
        <v>0</v>
      </c>
      <c r="I30307" s="7">
        <v>43.194000000000003</v>
      </c>
    </row>
    <row r="30308" spans="1:11" x14ac:dyDescent="0.25">
      <c r="A30308">
        <v>16503</v>
      </c>
      <c r="B30308" s="2">
        <v>1.379977</v>
      </c>
      <c r="C30308" s="3">
        <v>15989</v>
      </c>
      <c r="D30308" s="4">
        <v>21500</v>
      </c>
      <c r="E30308" t="s">
        <v>3520</v>
      </c>
      <c r="F30308" s="4" t="s">
        <v>3003</v>
      </c>
      <c r="G30308" s="5">
        <v>8998</v>
      </c>
      <c r="H30308" s="6">
        <v>9.3343700000000002E-2</v>
      </c>
      <c r="I30308" s="7">
        <v>27.055</v>
      </c>
      <c r="J30308" s="2">
        <v>48.5</v>
      </c>
      <c r="K30308">
        <v>2</v>
      </c>
    </row>
    <row r="30309" spans="1:11" x14ac:dyDescent="0.25">
      <c r="A30309">
        <v>32437</v>
      </c>
      <c r="B30309" s="2">
        <v>1.3776820000000001</v>
      </c>
      <c r="C30309" s="3">
        <v>837</v>
      </c>
      <c r="E30309" t="s">
        <v>6775</v>
      </c>
      <c r="F30309" s="4" t="s">
        <v>6689</v>
      </c>
      <c r="G30309" s="5">
        <v>592</v>
      </c>
      <c r="H30309" s="6">
        <v>2.3608799999999999E-2</v>
      </c>
      <c r="I30309" s="7">
        <v>39.103000000000002</v>
      </c>
    </row>
    <row r="30310" spans="1:11" x14ac:dyDescent="0.25">
      <c r="A30310">
        <v>75212</v>
      </c>
      <c r="B30310" s="2">
        <v>1.3741570000000001</v>
      </c>
      <c r="C30310" s="3">
        <v>26059</v>
      </c>
      <c r="D30310" s="4">
        <v>19100</v>
      </c>
      <c r="E30310" t="s">
        <v>4091</v>
      </c>
      <c r="F30310" s="4" t="s">
        <v>13752</v>
      </c>
      <c r="G30310" s="5">
        <v>14142</v>
      </c>
      <c r="H30310" s="6">
        <v>5.6144800000000002E-2</v>
      </c>
      <c r="I30310" s="7">
        <v>33.475000000000001</v>
      </c>
      <c r="J30310" s="2">
        <v>68</v>
      </c>
      <c r="K30310">
        <v>1</v>
      </c>
    </row>
    <row r="30311" spans="1:11" x14ac:dyDescent="0.25">
      <c r="A30311">
        <v>88414</v>
      </c>
      <c r="B30311" s="2">
        <v>1.3707640000000001</v>
      </c>
      <c r="C30311" s="3">
        <v>76</v>
      </c>
      <c r="E30311" t="s">
        <v>14591</v>
      </c>
      <c r="F30311" s="4" t="s">
        <v>15124</v>
      </c>
      <c r="G30311" s="5">
        <v>39</v>
      </c>
      <c r="H30311" s="6">
        <v>0.1</v>
      </c>
      <c r="I30311" s="7">
        <v>25.893000000000001</v>
      </c>
    </row>
    <row r="30312" spans="1:11" x14ac:dyDescent="0.25">
      <c r="A30312">
        <v>45360</v>
      </c>
      <c r="B30312" s="2">
        <v>1.3706849999999999</v>
      </c>
      <c r="C30312" s="3">
        <v>513</v>
      </c>
      <c r="D30312" s="4">
        <v>43380</v>
      </c>
      <c r="E30312" t="s">
        <v>2018</v>
      </c>
      <c r="F30312" s="4" t="s">
        <v>8295</v>
      </c>
      <c r="G30312" s="5">
        <v>286</v>
      </c>
      <c r="H30312" s="6">
        <v>4.8951000000000001E-2</v>
      </c>
      <c r="I30312" s="7">
        <v>34.700000000000003</v>
      </c>
    </row>
    <row r="30313" spans="1:11" x14ac:dyDescent="0.25">
      <c r="A30313">
        <v>29056</v>
      </c>
      <c r="B30313" s="2">
        <v>1.370242</v>
      </c>
      <c r="C30313" s="3">
        <v>2433</v>
      </c>
      <c r="E30313" t="s">
        <v>6150</v>
      </c>
      <c r="F30313" s="4" t="s">
        <v>6130</v>
      </c>
      <c r="G30313" s="5">
        <v>1562</v>
      </c>
      <c r="H30313" s="6">
        <v>7.2343099999999994E-2</v>
      </c>
      <c r="I30313" s="7">
        <v>30.652000000000001</v>
      </c>
    </row>
    <row r="30314" spans="1:11" x14ac:dyDescent="0.25">
      <c r="A30314">
        <v>25942</v>
      </c>
      <c r="B30314" s="2">
        <v>1.369826</v>
      </c>
      <c r="C30314" s="3">
        <v>196</v>
      </c>
      <c r="D30314" s="4">
        <v>13220</v>
      </c>
      <c r="E30314" t="s">
        <v>5450</v>
      </c>
      <c r="F30314" s="4" t="s">
        <v>5144</v>
      </c>
      <c r="G30314" s="5">
        <v>178</v>
      </c>
      <c r="H30314" s="6">
        <v>0</v>
      </c>
      <c r="I30314" s="7">
        <v>43.152000000000001</v>
      </c>
    </row>
    <row r="30315" spans="1:11" x14ac:dyDescent="0.25">
      <c r="A30315">
        <v>24013</v>
      </c>
      <c r="B30315" s="2">
        <v>1.3685579999999999</v>
      </c>
      <c r="C30315" s="3">
        <v>7522</v>
      </c>
      <c r="D30315" s="4">
        <v>40220</v>
      </c>
      <c r="E30315" t="s">
        <v>4942</v>
      </c>
      <c r="F30315" s="4" t="s">
        <v>4335</v>
      </c>
      <c r="G30315" s="5">
        <v>5124</v>
      </c>
      <c r="H30315" s="6">
        <v>5.6986700000000001E-2</v>
      </c>
      <c r="I30315" s="7">
        <v>33.304000000000002</v>
      </c>
      <c r="J30315" s="2">
        <v>59</v>
      </c>
      <c r="K30315">
        <v>2</v>
      </c>
    </row>
    <row r="30316" spans="1:11" x14ac:dyDescent="0.25">
      <c r="A30316">
        <v>76104</v>
      </c>
      <c r="B30316" s="2">
        <v>1.3649560000000001</v>
      </c>
      <c r="C30316" s="3">
        <v>16179</v>
      </c>
      <c r="D30316" s="4">
        <v>19100</v>
      </c>
      <c r="E30316" t="s">
        <v>13904</v>
      </c>
      <c r="F30316" s="4" t="s">
        <v>13752</v>
      </c>
      <c r="G30316" s="5">
        <v>9928</v>
      </c>
      <c r="H30316" s="6">
        <v>0.1086825</v>
      </c>
      <c r="I30316" s="7">
        <v>24.367999999999999</v>
      </c>
      <c r="J30316" s="2">
        <v>47.5</v>
      </c>
      <c r="K30316">
        <v>2</v>
      </c>
    </row>
    <row r="30317" spans="1:11" x14ac:dyDescent="0.25">
      <c r="A30317">
        <v>88081</v>
      </c>
      <c r="B30317" s="2">
        <v>1.360589</v>
      </c>
      <c r="C30317" s="3">
        <v>15296</v>
      </c>
      <c r="D30317" s="4">
        <v>29740</v>
      </c>
      <c r="E30317" t="s">
        <v>15283</v>
      </c>
      <c r="F30317" s="4" t="s">
        <v>15124</v>
      </c>
      <c r="G30317" s="5">
        <v>8319</v>
      </c>
      <c r="H30317" s="6">
        <v>6.5753099999999995E-2</v>
      </c>
      <c r="I30317" s="7">
        <v>31.774999999999999</v>
      </c>
      <c r="J30317" s="2">
        <v>62</v>
      </c>
      <c r="K30317">
        <v>1</v>
      </c>
    </row>
    <row r="30318" spans="1:11" x14ac:dyDescent="0.25">
      <c r="A30318">
        <v>38333</v>
      </c>
      <c r="B30318" s="2">
        <v>1.358495</v>
      </c>
      <c r="C30318" s="3">
        <v>519</v>
      </c>
      <c r="E30318" t="s">
        <v>7123</v>
      </c>
      <c r="F30318" s="4" t="s">
        <v>7348</v>
      </c>
      <c r="G30318" s="5">
        <v>432</v>
      </c>
      <c r="H30318" s="6">
        <v>9.2592599999999997E-2</v>
      </c>
      <c r="I30318" s="7">
        <v>27.135000000000002</v>
      </c>
    </row>
    <row r="30319" spans="1:11" x14ac:dyDescent="0.25">
      <c r="A30319">
        <v>99356</v>
      </c>
      <c r="B30319" s="2">
        <v>1.3583460000000001</v>
      </c>
      <c r="C30319" s="3">
        <v>284</v>
      </c>
      <c r="E30319" t="s">
        <v>1715</v>
      </c>
      <c r="F30319" s="4" t="s">
        <v>16344</v>
      </c>
      <c r="G30319" s="5">
        <v>187</v>
      </c>
      <c r="H30319" s="6">
        <v>0.1229947</v>
      </c>
      <c r="I30319" s="7">
        <v>21.875</v>
      </c>
      <c r="J30319" s="2">
        <v>58</v>
      </c>
      <c r="K30319">
        <v>1</v>
      </c>
    </row>
    <row r="30320" spans="1:11" x14ac:dyDescent="0.25">
      <c r="A30320">
        <v>61848</v>
      </c>
      <c r="B30320" s="2">
        <v>1.3582620000000001</v>
      </c>
      <c r="C30320" s="3">
        <v>245</v>
      </c>
      <c r="D30320" s="4">
        <v>19180</v>
      </c>
      <c r="E30320" t="s">
        <v>7533</v>
      </c>
      <c r="F30320" s="4" t="s">
        <v>11490</v>
      </c>
      <c r="G30320" s="5">
        <v>160</v>
      </c>
      <c r="H30320" s="6">
        <v>0</v>
      </c>
      <c r="I30320" s="7">
        <v>43.125</v>
      </c>
    </row>
    <row r="30321" spans="1:11" x14ac:dyDescent="0.25">
      <c r="A30321">
        <v>38869</v>
      </c>
      <c r="B30321" s="2">
        <v>1.358176</v>
      </c>
      <c r="C30321" s="3">
        <v>419</v>
      </c>
      <c r="D30321" s="4">
        <v>46180</v>
      </c>
      <c r="E30321" t="s">
        <v>965</v>
      </c>
      <c r="F30321" s="4" t="s">
        <v>7633</v>
      </c>
      <c r="G30321" s="5">
        <v>197</v>
      </c>
      <c r="H30321" s="6">
        <v>2.5252500000000001E-2</v>
      </c>
      <c r="I30321" s="7">
        <v>38.75</v>
      </c>
      <c r="J30321" s="2">
        <v>10</v>
      </c>
      <c r="K30321">
        <v>1</v>
      </c>
    </row>
    <row r="30322" spans="1:11" x14ac:dyDescent="0.25">
      <c r="A30322">
        <v>43222</v>
      </c>
      <c r="B30322" s="2">
        <v>1.357542</v>
      </c>
      <c r="C30322" s="3">
        <v>4208</v>
      </c>
      <c r="D30322" s="4">
        <v>18140</v>
      </c>
      <c r="E30322" t="s">
        <v>1585</v>
      </c>
      <c r="F30322" s="4" t="s">
        <v>8295</v>
      </c>
      <c r="G30322" s="5">
        <v>2446</v>
      </c>
      <c r="H30322" s="6">
        <v>0.12142269999999999</v>
      </c>
      <c r="I30322" s="7">
        <v>22.111000000000001</v>
      </c>
      <c r="J30322" s="2">
        <v>29.333300000000001</v>
      </c>
      <c r="K30322">
        <v>3</v>
      </c>
    </row>
    <row r="30323" spans="1:11" x14ac:dyDescent="0.25">
      <c r="A30323">
        <v>31825</v>
      </c>
      <c r="B30323" s="2">
        <v>1.356439</v>
      </c>
      <c r="C30323" s="3">
        <v>2907</v>
      </c>
      <c r="E30323" t="s">
        <v>1691</v>
      </c>
      <c r="F30323" s="4" t="s">
        <v>6363</v>
      </c>
      <c r="G30323" s="5">
        <v>2157</v>
      </c>
      <c r="H30323" s="6">
        <v>0.10843369999999999</v>
      </c>
      <c r="I30323" s="7">
        <v>24.344999999999999</v>
      </c>
    </row>
    <row r="30324" spans="1:11" x14ac:dyDescent="0.25">
      <c r="A30324">
        <v>61239</v>
      </c>
      <c r="B30324" s="2">
        <v>1.355774</v>
      </c>
      <c r="C30324" s="3">
        <v>1195</v>
      </c>
      <c r="D30324" s="4">
        <v>19340</v>
      </c>
      <c r="E30324" t="s">
        <v>11684</v>
      </c>
      <c r="F30324" s="4" t="s">
        <v>11490</v>
      </c>
      <c r="G30324" s="5">
        <v>617</v>
      </c>
      <c r="H30324" s="6">
        <v>9.2232999999999996E-2</v>
      </c>
      <c r="I30324" s="7">
        <v>27.143000000000001</v>
      </c>
    </row>
    <row r="30325" spans="1:11" x14ac:dyDescent="0.25">
      <c r="A30325">
        <v>23952</v>
      </c>
      <c r="B30325" s="2">
        <v>1.355604</v>
      </c>
      <c r="C30325" s="3">
        <v>123</v>
      </c>
      <c r="E30325" t="s">
        <v>153</v>
      </c>
      <c r="F30325" s="4" t="s">
        <v>4335</v>
      </c>
      <c r="G30325" s="5">
        <v>85</v>
      </c>
      <c r="H30325" s="6">
        <v>0</v>
      </c>
      <c r="I30325" s="7">
        <v>43.076999999999998</v>
      </c>
    </row>
    <row r="30326" spans="1:11" x14ac:dyDescent="0.25">
      <c r="A30326">
        <v>46961</v>
      </c>
      <c r="B30326" s="2">
        <v>1.3555649999999999</v>
      </c>
      <c r="C30326" s="3">
        <v>78</v>
      </c>
      <c r="D30326" s="4">
        <v>30900</v>
      </c>
      <c r="E30326" t="s">
        <v>8927</v>
      </c>
      <c r="F30326" s="4" t="s">
        <v>8800</v>
      </c>
      <c r="G30326" s="5">
        <v>65</v>
      </c>
      <c r="H30326" s="6">
        <v>0</v>
      </c>
      <c r="I30326" s="7">
        <v>43.055999999999997</v>
      </c>
    </row>
    <row r="30327" spans="1:11" x14ac:dyDescent="0.25">
      <c r="A30327">
        <v>40310</v>
      </c>
      <c r="B30327" s="2">
        <v>1.355451</v>
      </c>
      <c r="C30327" s="3">
        <v>625</v>
      </c>
      <c r="E30327" t="s">
        <v>7926</v>
      </c>
      <c r="F30327" s="4" t="s">
        <v>7883</v>
      </c>
      <c r="G30327" s="5">
        <v>407</v>
      </c>
      <c r="H30327" s="6">
        <v>4.41176E-2</v>
      </c>
      <c r="I30327" s="7">
        <v>35.417000000000002</v>
      </c>
    </row>
    <row r="30328" spans="1:11" x14ac:dyDescent="0.25">
      <c r="A30328">
        <v>29324</v>
      </c>
      <c r="B30328" s="2">
        <v>1.3553170000000001</v>
      </c>
      <c r="C30328" s="3">
        <v>194</v>
      </c>
      <c r="D30328" s="4">
        <v>43900</v>
      </c>
      <c r="E30328" t="s">
        <v>1348</v>
      </c>
      <c r="F30328" s="4" t="s">
        <v>6130</v>
      </c>
      <c r="G30328" s="5">
        <v>150</v>
      </c>
      <c r="H30328" s="6">
        <v>0</v>
      </c>
      <c r="I30328" s="7">
        <v>43.021000000000001</v>
      </c>
    </row>
    <row r="30329" spans="1:11" x14ac:dyDescent="0.25">
      <c r="A30329">
        <v>78214</v>
      </c>
      <c r="B30329" s="2">
        <v>1.351612</v>
      </c>
      <c r="C30329" s="3">
        <v>24061</v>
      </c>
      <c r="D30329" s="4">
        <v>41700</v>
      </c>
      <c r="E30329" t="s">
        <v>6913</v>
      </c>
      <c r="F30329" s="4" t="s">
        <v>13752</v>
      </c>
      <c r="G30329" s="5">
        <v>15329</v>
      </c>
      <c r="H30329" s="6">
        <v>5.6298500000000001E-2</v>
      </c>
      <c r="I30329" s="7">
        <v>33.283000000000001</v>
      </c>
      <c r="J30329" s="2">
        <v>27</v>
      </c>
      <c r="K30329">
        <v>1</v>
      </c>
    </row>
    <row r="30330" spans="1:11" x14ac:dyDescent="0.25">
      <c r="A30330">
        <v>8104</v>
      </c>
      <c r="B30330" s="2">
        <v>1.3449739999999999</v>
      </c>
      <c r="C30330" s="3">
        <v>24016</v>
      </c>
      <c r="D30330" s="4">
        <v>37980</v>
      </c>
      <c r="E30330" t="s">
        <v>973</v>
      </c>
      <c r="F30330" s="4" t="s">
        <v>1341</v>
      </c>
      <c r="G30330" s="5">
        <v>12409</v>
      </c>
      <c r="H30330" s="6">
        <v>8.3729600000000001E-2</v>
      </c>
      <c r="I30330" s="7">
        <v>28.533999999999999</v>
      </c>
      <c r="J30330" s="2">
        <v>44.5</v>
      </c>
      <c r="K30330">
        <v>4</v>
      </c>
    </row>
    <row r="30331" spans="1:11" x14ac:dyDescent="0.25">
      <c r="A30331">
        <v>43142</v>
      </c>
      <c r="B30331" s="2">
        <v>1.341982</v>
      </c>
      <c r="C30331" s="3">
        <v>173</v>
      </c>
      <c r="D30331" s="4">
        <v>47920</v>
      </c>
      <c r="E30331" t="s">
        <v>6576</v>
      </c>
      <c r="F30331" s="4" t="s">
        <v>8295</v>
      </c>
      <c r="G30331" s="5">
        <v>89</v>
      </c>
      <c r="H30331" s="6">
        <v>0</v>
      </c>
      <c r="I30331" s="7">
        <v>43</v>
      </c>
    </row>
    <row r="30332" spans="1:11" x14ac:dyDescent="0.25">
      <c r="A30332">
        <v>40155</v>
      </c>
      <c r="B30332" s="2">
        <v>1.3417809999999999</v>
      </c>
      <c r="C30332" s="3">
        <v>1172</v>
      </c>
      <c r="D30332" s="4">
        <v>21060</v>
      </c>
      <c r="E30332" t="s">
        <v>7916</v>
      </c>
      <c r="F30332" s="4" t="s">
        <v>7883</v>
      </c>
      <c r="G30332" s="5">
        <v>751</v>
      </c>
      <c r="H30332" s="6">
        <v>5.4521300000000002E-2</v>
      </c>
      <c r="I30332" s="7">
        <v>33.570999999999998</v>
      </c>
    </row>
    <row r="30333" spans="1:11" x14ac:dyDescent="0.25">
      <c r="A30333">
        <v>29592</v>
      </c>
      <c r="B30333" s="2">
        <v>1.3414010000000001</v>
      </c>
      <c r="C30333" s="3">
        <v>1297</v>
      </c>
      <c r="E30333" t="s">
        <v>6283</v>
      </c>
      <c r="F30333" s="4" t="s">
        <v>6130</v>
      </c>
      <c r="G30333" s="5">
        <v>837</v>
      </c>
      <c r="H30333" s="6">
        <v>5.6152899999999999E-2</v>
      </c>
      <c r="I30333" s="7">
        <v>33.289000000000001</v>
      </c>
    </row>
    <row r="30334" spans="1:11" x14ac:dyDescent="0.25">
      <c r="A30334">
        <v>38643</v>
      </c>
      <c r="B30334" s="2">
        <v>1.3408409999999999</v>
      </c>
      <c r="C30334" s="3">
        <v>2328</v>
      </c>
      <c r="E30334" t="s">
        <v>7650</v>
      </c>
      <c r="F30334" s="4" t="s">
        <v>7633</v>
      </c>
      <c r="G30334" s="5">
        <v>1496</v>
      </c>
      <c r="H30334" s="6">
        <v>9.1577500000000006E-2</v>
      </c>
      <c r="I30334" s="7">
        <v>27.167000000000002</v>
      </c>
    </row>
    <row r="30335" spans="1:11" x14ac:dyDescent="0.25">
      <c r="A30335">
        <v>18331</v>
      </c>
      <c r="B30335" s="2">
        <v>1.3403020000000001</v>
      </c>
      <c r="C30335" s="3">
        <v>896</v>
      </c>
      <c r="D30335" s="4">
        <v>20700</v>
      </c>
      <c r="E30335" t="s">
        <v>4025</v>
      </c>
      <c r="F30335" s="4" t="s">
        <v>3003</v>
      </c>
      <c r="G30335" s="5">
        <v>745</v>
      </c>
      <c r="H30335" s="6">
        <v>0.1045576</v>
      </c>
      <c r="I30335" s="7">
        <v>24.922999999999998</v>
      </c>
    </row>
    <row r="30336" spans="1:11" x14ac:dyDescent="0.25">
      <c r="A30336">
        <v>73119</v>
      </c>
      <c r="B30336" s="2">
        <v>1.335734</v>
      </c>
      <c r="C30336" s="3">
        <v>32311</v>
      </c>
      <c r="D30336" s="4">
        <v>36420</v>
      </c>
      <c r="E30336" t="s">
        <v>13492</v>
      </c>
      <c r="F30336" s="4" t="s">
        <v>13462</v>
      </c>
      <c r="G30336" s="5">
        <v>18336</v>
      </c>
      <c r="H30336" s="6">
        <v>5.3389300000000001E-2</v>
      </c>
      <c r="I30336" s="7">
        <v>33.759</v>
      </c>
      <c r="J30336" s="2">
        <v>42.571399999999997</v>
      </c>
      <c r="K30336">
        <v>7</v>
      </c>
    </row>
    <row r="30337" spans="1:12" x14ac:dyDescent="0.25">
      <c r="A30337">
        <v>74339</v>
      </c>
      <c r="B30337" s="2">
        <v>1.330945</v>
      </c>
      <c r="C30337" s="3">
        <v>2642</v>
      </c>
      <c r="D30337" s="4">
        <v>33060</v>
      </c>
      <c r="E30337" t="s">
        <v>6470</v>
      </c>
      <c r="F30337" s="4" t="s">
        <v>13462</v>
      </c>
      <c r="G30337" s="5">
        <v>1667</v>
      </c>
      <c r="H30337" s="6">
        <v>7.4340500000000004E-2</v>
      </c>
      <c r="I30337" s="7">
        <v>30.134</v>
      </c>
      <c r="J30337" s="2">
        <v>44</v>
      </c>
      <c r="K30337">
        <v>1</v>
      </c>
    </row>
    <row r="30338" spans="1:12" x14ac:dyDescent="0.25">
      <c r="A30338">
        <v>41311</v>
      </c>
      <c r="B30338" s="2">
        <v>1.329253</v>
      </c>
      <c r="C30338" s="3">
        <v>7435</v>
      </c>
      <c r="E30338" t="s">
        <v>8058</v>
      </c>
      <c r="F30338" s="4" t="s">
        <v>7883</v>
      </c>
      <c r="G30338" s="5">
        <v>5401</v>
      </c>
      <c r="H30338" s="6">
        <v>6.66543E-2</v>
      </c>
      <c r="I30338" s="7">
        <v>31.454000000000001</v>
      </c>
    </row>
    <row r="30339" spans="1:12" x14ac:dyDescent="0.25">
      <c r="A30339">
        <v>63882</v>
      </c>
      <c r="B30339" s="2">
        <v>1.3278840000000001</v>
      </c>
      <c r="C30339" s="3">
        <v>528</v>
      </c>
      <c r="E30339" t="s">
        <v>12225</v>
      </c>
      <c r="F30339" s="4" t="s">
        <v>12102</v>
      </c>
      <c r="G30339" s="5">
        <v>324</v>
      </c>
      <c r="H30339" s="6">
        <v>7.7160500000000007E-2</v>
      </c>
      <c r="I30339" s="7">
        <v>29.625</v>
      </c>
    </row>
    <row r="30340" spans="1:12" x14ac:dyDescent="0.25">
      <c r="A30340">
        <v>99742</v>
      </c>
      <c r="B30340" s="2">
        <v>1.327712</v>
      </c>
      <c r="C30340" s="3">
        <v>702</v>
      </c>
      <c r="E30340" t="s">
        <v>16719</v>
      </c>
      <c r="F30340" s="4" t="s">
        <v>16604</v>
      </c>
      <c r="G30340" s="5">
        <v>395</v>
      </c>
      <c r="H30340" s="6">
        <v>5.5696200000000001E-2</v>
      </c>
      <c r="I30340" s="7">
        <v>33.332999999999998</v>
      </c>
    </row>
    <row r="30341" spans="1:12" x14ac:dyDescent="0.25">
      <c r="A30341">
        <v>99770</v>
      </c>
      <c r="B30341" s="2">
        <v>1.3275300000000001</v>
      </c>
      <c r="C30341" s="3">
        <v>754</v>
      </c>
      <c r="E30341" t="s">
        <v>16739</v>
      </c>
      <c r="F30341" s="4" t="s">
        <v>16604</v>
      </c>
      <c r="G30341" s="5">
        <v>358</v>
      </c>
      <c r="H30341" s="6">
        <v>2.2284100000000001E-2</v>
      </c>
      <c r="I30341" s="7">
        <v>39.091000000000001</v>
      </c>
    </row>
    <row r="30342" spans="1:12" x14ac:dyDescent="0.25">
      <c r="A30342">
        <v>71331</v>
      </c>
      <c r="B30342" s="2">
        <v>1.3273010000000001</v>
      </c>
      <c r="C30342" s="3">
        <v>1024</v>
      </c>
      <c r="E30342" t="s">
        <v>10819</v>
      </c>
      <c r="F30342" s="4" t="s">
        <v>12927</v>
      </c>
      <c r="G30342" s="5">
        <v>597</v>
      </c>
      <c r="H30342" s="6">
        <v>3.6789299999999997E-2</v>
      </c>
      <c r="I30342" s="7">
        <v>36.581000000000003</v>
      </c>
    </row>
    <row r="30343" spans="1:12" x14ac:dyDescent="0.25">
      <c r="A30343">
        <v>77976</v>
      </c>
      <c r="B30343" s="2">
        <v>1.327135</v>
      </c>
      <c r="C30343" s="3">
        <v>127</v>
      </c>
      <c r="D30343" s="4">
        <v>47020</v>
      </c>
      <c r="E30343" t="s">
        <v>14136</v>
      </c>
      <c r="F30343" s="4" t="s">
        <v>13752</v>
      </c>
      <c r="G30343" s="5">
        <v>86</v>
      </c>
      <c r="H30343" s="6">
        <v>0</v>
      </c>
      <c r="I30343" s="7">
        <v>42.917000000000002</v>
      </c>
    </row>
    <row r="30344" spans="1:12" x14ac:dyDescent="0.25">
      <c r="A30344">
        <v>78407</v>
      </c>
      <c r="B30344" s="2">
        <v>1.3267359999999999</v>
      </c>
      <c r="C30344" s="3">
        <v>2605</v>
      </c>
      <c r="D30344" s="4">
        <v>18580</v>
      </c>
      <c r="E30344" t="s">
        <v>14230</v>
      </c>
      <c r="F30344" s="4" t="s">
        <v>13752</v>
      </c>
      <c r="G30344" s="5">
        <v>1577</v>
      </c>
      <c r="H30344" s="6">
        <v>7.4144500000000002E-2</v>
      </c>
      <c r="I30344" s="7">
        <v>30.103999999999999</v>
      </c>
      <c r="J30344" s="2">
        <v>56</v>
      </c>
      <c r="K30344">
        <v>1</v>
      </c>
    </row>
    <row r="30345" spans="1:12" x14ac:dyDescent="0.25">
      <c r="A30345">
        <v>77093</v>
      </c>
      <c r="B30345" s="2">
        <v>1.3205849999999999</v>
      </c>
      <c r="C30345" s="3">
        <v>42160</v>
      </c>
      <c r="D30345" s="4">
        <v>26420</v>
      </c>
      <c r="E30345" t="s">
        <v>3103</v>
      </c>
      <c r="F30345" s="4" t="s">
        <v>13752</v>
      </c>
      <c r="G30345" s="5">
        <v>24115</v>
      </c>
      <c r="H30345" s="6">
        <v>4.4576200000000003E-2</v>
      </c>
      <c r="I30345" s="7">
        <v>35.207999999999998</v>
      </c>
      <c r="J30345" s="2">
        <v>47</v>
      </c>
      <c r="K30345">
        <v>4</v>
      </c>
    </row>
    <row r="30346" spans="1:12" x14ac:dyDescent="0.25">
      <c r="A30346">
        <v>33127</v>
      </c>
      <c r="B30346" s="2">
        <v>1.3101780000000001</v>
      </c>
      <c r="C30346" s="3">
        <v>30173</v>
      </c>
      <c r="D30346" s="4">
        <v>33100</v>
      </c>
      <c r="E30346" t="s">
        <v>5277</v>
      </c>
      <c r="F30346" s="4" t="s">
        <v>6689</v>
      </c>
      <c r="G30346" s="5">
        <v>19368</v>
      </c>
      <c r="H30346" s="6">
        <v>9.6391099999999993E-2</v>
      </c>
      <c r="I30346" s="7">
        <v>26.25</v>
      </c>
      <c r="J30346" s="2">
        <v>34.333300000000001</v>
      </c>
      <c r="K30346">
        <v>3</v>
      </c>
    </row>
    <row r="30347" spans="1:12" x14ac:dyDescent="0.25">
      <c r="A30347">
        <v>79535</v>
      </c>
      <c r="B30347" s="2">
        <v>1.305531</v>
      </c>
      <c r="C30347" s="3">
        <v>54</v>
      </c>
      <c r="D30347" s="4">
        <v>45020</v>
      </c>
      <c r="E30347" t="s">
        <v>14430</v>
      </c>
      <c r="F30347" s="4" t="s">
        <v>13752</v>
      </c>
      <c r="G30347" s="5">
        <v>48</v>
      </c>
      <c r="H30347" s="6">
        <v>2.0408200000000001E-2</v>
      </c>
      <c r="I30347" s="7">
        <v>39.375</v>
      </c>
    </row>
    <row r="30348" spans="1:12" x14ac:dyDescent="0.25">
      <c r="A30348">
        <v>28552</v>
      </c>
      <c r="B30348" s="2">
        <v>1.3054829999999999</v>
      </c>
      <c r="C30348" s="3">
        <v>187</v>
      </c>
      <c r="D30348" s="4">
        <v>35100</v>
      </c>
      <c r="E30348" t="s">
        <v>6005</v>
      </c>
      <c r="F30348" s="4" t="s">
        <v>5642</v>
      </c>
      <c r="G30348" s="5">
        <v>146</v>
      </c>
      <c r="H30348" s="6">
        <v>0</v>
      </c>
      <c r="I30348" s="7">
        <v>42.9</v>
      </c>
    </row>
    <row r="30349" spans="1:12" x14ac:dyDescent="0.25">
      <c r="A30349">
        <v>1107</v>
      </c>
      <c r="B30349" s="2">
        <v>1.303874</v>
      </c>
      <c r="C30349" s="3">
        <v>11706</v>
      </c>
      <c r="D30349" s="4">
        <v>44140</v>
      </c>
      <c r="E30349" t="s">
        <v>76</v>
      </c>
      <c r="F30349" s="4" t="s">
        <v>21</v>
      </c>
      <c r="G30349" s="5">
        <v>6567</v>
      </c>
      <c r="H30349" s="6">
        <v>9.3635800000000005E-2</v>
      </c>
      <c r="I30349" s="7">
        <v>26.716000000000001</v>
      </c>
      <c r="J30349" s="2">
        <v>45.857100000000003</v>
      </c>
      <c r="K30349">
        <v>7</v>
      </c>
    </row>
    <row r="30350" spans="1:12" x14ac:dyDescent="0.25">
      <c r="A30350">
        <v>48238</v>
      </c>
      <c r="B30350" s="2">
        <v>1.2976620000000001</v>
      </c>
      <c r="C30350" s="3">
        <v>30683</v>
      </c>
      <c r="D30350" s="4">
        <v>19820</v>
      </c>
      <c r="E30350" t="s">
        <v>996</v>
      </c>
      <c r="F30350" s="4" t="s">
        <v>9106</v>
      </c>
      <c r="G30350" s="5">
        <v>19389</v>
      </c>
      <c r="H30350" s="6">
        <v>9.0768399999999999E-2</v>
      </c>
      <c r="I30350" s="7">
        <v>27.207000000000001</v>
      </c>
      <c r="J30350" s="2">
        <v>31.2</v>
      </c>
      <c r="K30350">
        <v>5</v>
      </c>
    </row>
    <row r="30351" spans="1:12" x14ac:dyDescent="0.25">
      <c r="A30351">
        <v>95824</v>
      </c>
      <c r="B30351" s="2">
        <v>1.288848</v>
      </c>
      <c r="C30351" s="3">
        <v>29781</v>
      </c>
      <c r="D30351" s="4">
        <v>40900</v>
      </c>
      <c r="E30351" t="s">
        <v>3933</v>
      </c>
      <c r="F30351" s="4" t="s">
        <v>15368</v>
      </c>
      <c r="G30351" s="5">
        <v>17441</v>
      </c>
      <c r="H30351" s="6">
        <v>6.4900799999999995E-2</v>
      </c>
      <c r="I30351" s="7">
        <v>31.677</v>
      </c>
      <c r="J30351" s="2">
        <v>47.8</v>
      </c>
      <c r="K30351">
        <v>5</v>
      </c>
    </row>
    <row r="30352" spans="1:12" x14ac:dyDescent="0.25">
      <c r="A30352">
        <v>48234</v>
      </c>
      <c r="B30352" s="2">
        <v>1.2795319999999999</v>
      </c>
      <c r="C30352" s="3">
        <v>34861</v>
      </c>
      <c r="D30352" s="4">
        <v>19820</v>
      </c>
      <c r="E30352" t="s">
        <v>996</v>
      </c>
      <c r="F30352" s="4" t="s">
        <v>9106</v>
      </c>
      <c r="G30352" s="5">
        <v>21493</v>
      </c>
      <c r="H30352" s="6">
        <v>7.8905699999999995E-2</v>
      </c>
      <c r="I30352" s="7">
        <v>29.248000000000001</v>
      </c>
      <c r="J30352" s="2">
        <v>47.2</v>
      </c>
      <c r="K30352">
        <v>10</v>
      </c>
      <c r="L30352" s="2">
        <v>85.4</v>
      </c>
    </row>
    <row r="30353" spans="1:11" x14ac:dyDescent="0.25">
      <c r="A30353">
        <v>64128</v>
      </c>
      <c r="B30353" s="2">
        <v>1.272546</v>
      </c>
      <c r="C30353" s="3">
        <v>12390</v>
      </c>
      <c r="D30353" s="4">
        <v>28140</v>
      </c>
      <c r="E30353" t="s">
        <v>12261</v>
      </c>
      <c r="F30353" s="4" t="s">
        <v>12102</v>
      </c>
      <c r="G30353" s="5">
        <v>7696</v>
      </c>
      <c r="H30353" s="6">
        <v>8.3939700000000006E-2</v>
      </c>
      <c r="I30353" s="7">
        <v>28.364999999999998</v>
      </c>
      <c r="J30353" s="2">
        <v>44.666699999999999</v>
      </c>
      <c r="K30353">
        <v>3</v>
      </c>
    </row>
    <row r="30354" spans="1:11" x14ac:dyDescent="0.25">
      <c r="A30354">
        <v>25125</v>
      </c>
      <c r="B30354" s="2">
        <v>1.2705649999999999</v>
      </c>
      <c r="C30354" s="3">
        <v>800</v>
      </c>
      <c r="D30354" s="4">
        <v>16620</v>
      </c>
      <c r="E30354" t="s">
        <v>5274</v>
      </c>
      <c r="F30354" s="4" t="s">
        <v>5144</v>
      </c>
      <c r="G30354" s="5">
        <v>579</v>
      </c>
      <c r="H30354" s="6">
        <v>2.5862099999999999E-2</v>
      </c>
      <c r="I30354" s="7">
        <v>38.393000000000001</v>
      </c>
    </row>
    <row r="30355" spans="1:11" x14ac:dyDescent="0.25">
      <c r="A30355">
        <v>38042</v>
      </c>
      <c r="B30355" s="2">
        <v>1.270268</v>
      </c>
      <c r="C30355" s="3">
        <v>931</v>
      </c>
      <c r="E30355" t="s">
        <v>7534</v>
      </c>
      <c r="F30355" s="4" t="s">
        <v>7348</v>
      </c>
      <c r="G30355" s="5">
        <v>658</v>
      </c>
      <c r="H30355" s="6">
        <v>7.739E-2</v>
      </c>
      <c r="I30355" s="7">
        <v>29.484000000000002</v>
      </c>
    </row>
    <row r="30356" spans="1:11" x14ac:dyDescent="0.25">
      <c r="A30356">
        <v>38914</v>
      </c>
      <c r="B30356" s="2">
        <v>1.2700480000000001</v>
      </c>
      <c r="C30356" s="3">
        <v>405</v>
      </c>
      <c r="E30356" t="s">
        <v>5345</v>
      </c>
      <c r="F30356" s="4" t="s">
        <v>7633</v>
      </c>
      <c r="G30356" s="5">
        <v>257</v>
      </c>
      <c r="H30356" s="6">
        <v>0</v>
      </c>
      <c r="I30356" s="7">
        <v>42.853000000000002</v>
      </c>
    </row>
    <row r="30357" spans="1:11" x14ac:dyDescent="0.25">
      <c r="A30357">
        <v>25268</v>
      </c>
      <c r="B30357" s="2">
        <v>1.269849</v>
      </c>
      <c r="C30357" s="3">
        <v>731</v>
      </c>
      <c r="E30357" t="s">
        <v>5322</v>
      </c>
      <c r="F30357" s="4" t="s">
        <v>5144</v>
      </c>
      <c r="G30357" s="5">
        <v>573</v>
      </c>
      <c r="H30357" s="6">
        <v>6.1081999999999997E-2</v>
      </c>
      <c r="I30357" s="7">
        <v>32.292000000000002</v>
      </c>
    </row>
    <row r="30358" spans="1:11" x14ac:dyDescent="0.25">
      <c r="A30358">
        <v>87828</v>
      </c>
      <c r="B30358" s="2">
        <v>1.2696460000000001</v>
      </c>
      <c r="C30358" s="3">
        <v>583</v>
      </c>
      <c r="E30358" t="s">
        <v>15254</v>
      </c>
      <c r="F30358" s="4" t="s">
        <v>15124</v>
      </c>
      <c r="G30358" s="5">
        <v>280</v>
      </c>
      <c r="H30358" s="6">
        <v>0.16370109999999999</v>
      </c>
      <c r="I30358" s="7">
        <v>14.545</v>
      </c>
    </row>
    <row r="30359" spans="1:11" x14ac:dyDescent="0.25">
      <c r="A30359">
        <v>40820</v>
      </c>
      <c r="B30359" s="2">
        <v>1.269514</v>
      </c>
      <c r="C30359" s="3">
        <v>395</v>
      </c>
      <c r="E30359" t="s">
        <v>7964</v>
      </c>
      <c r="F30359" s="4" t="s">
        <v>7883</v>
      </c>
      <c r="G30359" s="5">
        <v>270</v>
      </c>
      <c r="H30359" s="6">
        <v>8.1481499999999998E-2</v>
      </c>
      <c r="I30359" s="7">
        <v>28.75</v>
      </c>
    </row>
    <row r="30360" spans="1:11" x14ac:dyDescent="0.25">
      <c r="A30360">
        <v>31562</v>
      </c>
      <c r="B30360" s="2">
        <v>1.2691429999999999</v>
      </c>
      <c r="C30360" s="3">
        <v>2165</v>
      </c>
      <c r="E30360" t="s">
        <v>6244</v>
      </c>
      <c r="F30360" s="4" t="s">
        <v>6363</v>
      </c>
      <c r="G30360" s="5">
        <v>1282</v>
      </c>
      <c r="H30360" s="6">
        <v>3.8971199999999998E-2</v>
      </c>
      <c r="I30360" s="7">
        <v>36.094000000000001</v>
      </c>
    </row>
    <row r="30361" spans="1:11" x14ac:dyDescent="0.25">
      <c r="A30361">
        <v>29828</v>
      </c>
      <c r="B30361" s="2">
        <v>1.268634</v>
      </c>
      <c r="C30361" s="3">
        <v>1052</v>
      </c>
      <c r="D30361" s="4">
        <v>12260</v>
      </c>
      <c r="E30361" t="s">
        <v>6332</v>
      </c>
      <c r="F30361" s="4" t="s">
        <v>6130</v>
      </c>
      <c r="G30361" s="5">
        <v>853</v>
      </c>
      <c r="H30361" s="6">
        <v>4.8009400000000001E-2</v>
      </c>
      <c r="I30361" s="7">
        <v>34.530999999999999</v>
      </c>
    </row>
    <row r="30362" spans="1:11" x14ac:dyDescent="0.25">
      <c r="A30362">
        <v>45760</v>
      </c>
      <c r="B30362" s="2">
        <v>1.267782</v>
      </c>
      <c r="C30362" s="3">
        <v>3680</v>
      </c>
      <c r="E30362" t="s">
        <v>2805</v>
      </c>
      <c r="F30362" s="4" t="s">
        <v>8295</v>
      </c>
      <c r="G30362" s="5">
        <v>2704</v>
      </c>
      <c r="H30362" s="6">
        <v>7.8003699999999995E-2</v>
      </c>
      <c r="I30362" s="7">
        <v>29.344999999999999</v>
      </c>
    </row>
    <row r="30363" spans="1:11" x14ac:dyDescent="0.25">
      <c r="A30363">
        <v>65638</v>
      </c>
      <c r="B30363" s="2">
        <v>1.267042</v>
      </c>
      <c r="C30363" s="3">
        <v>449</v>
      </c>
      <c r="E30363" t="s">
        <v>120</v>
      </c>
      <c r="F30363" s="4" t="s">
        <v>12102</v>
      </c>
      <c r="G30363" s="5">
        <v>377</v>
      </c>
      <c r="H30363" s="6">
        <v>8.2228099999999998E-2</v>
      </c>
      <c r="I30363" s="7">
        <v>28.611000000000001</v>
      </c>
    </row>
    <row r="30364" spans="1:11" x14ac:dyDescent="0.25">
      <c r="A30364">
        <v>99640</v>
      </c>
      <c r="B30364" s="2">
        <v>1.266923</v>
      </c>
      <c r="C30364" s="3">
        <v>219</v>
      </c>
      <c r="E30364" t="s">
        <v>16669</v>
      </c>
      <c r="F30364" s="4" t="s">
        <v>16604</v>
      </c>
      <c r="G30364" s="5">
        <v>119</v>
      </c>
      <c r="H30364" s="6">
        <v>0.05</v>
      </c>
      <c r="I30364" s="7">
        <v>34.167000000000002</v>
      </c>
    </row>
    <row r="30365" spans="1:11" x14ac:dyDescent="0.25">
      <c r="A30365">
        <v>45207</v>
      </c>
      <c r="B30365" s="2">
        <v>1.2660659999999999</v>
      </c>
      <c r="C30365" s="3">
        <v>7514</v>
      </c>
      <c r="D30365" s="4">
        <v>17140</v>
      </c>
      <c r="E30365" t="s">
        <v>8663</v>
      </c>
      <c r="F30365" s="4" t="s">
        <v>8295</v>
      </c>
      <c r="G30365" s="5">
        <v>3457</v>
      </c>
      <c r="H30365" s="6">
        <v>0.1000868</v>
      </c>
      <c r="I30365" s="7">
        <v>25.509</v>
      </c>
      <c r="J30365" s="2">
        <v>42</v>
      </c>
      <c r="K30365">
        <v>2</v>
      </c>
    </row>
    <row r="30366" spans="1:11" x14ac:dyDescent="0.25">
      <c r="A30366">
        <v>31775</v>
      </c>
      <c r="B30366" s="2">
        <v>1.2647949999999999</v>
      </c>
      <c r="C30366" s="3">
        <v>2836</v>
      </c>
      <c r="D30366" s="4">
        <v>34220</v>
      </c>
      <c r="E30366" t="s">
        <v>6665</v>
      </c>
      <c r="F30366" s="4" t="s">
        <v>6363</v>
      </c>
      <c r="G30366" s="5">
        <v>1848</v>
      </c>
      <c r="H30366" s="6">
        <v>4.0562500000000001E-2</v>
      </c>
      <c r="I30366" s="7">
        <v>35.789000000000001</v>
      </c>
    </row>
    <row r="30367" spans="1:11" x14ac:dyDescent="0.25">
      <c r="A30367">
        <v>95960</v>
      </c>
      <c r="B30367" s="2">
        <v>1.2641849999999999</v>
      </c>
      <c r="C30367" s="3">
        <v>973</v>
      </c>
      <c r="D30367" s="4">
        <v>46020</v>
      </c>
      <c r="E30367" t="s">
        <v>16015</v>
      </c>
      <c r="F30367" s="4" t="s">
        <v>15368</v>
      </c>
      <c r="G30367" s="5">
        <v>700</v>
      </c>
      <c r="H30367" s="6">
        <v>8.2738900000000004E-2</v>
      </c>
      <c r="I30367" s="7">
        <v>28.5</v>
      </c>
    </row>
    <row r="30368" spans="1:11" x14ac:dyDescent="0.25">
      <c r="A30368">
        <v>44115</v>
      </c>
      <c r="B30368" s="2">
        <v>1.263223</v>
      </c>
      <c r="C30368" s="3">
        <v>7086</v>
      </c>
      <c r="D30368" s="4">
        <v>17460</v>
      </c>
      <c r="E30368" t="s">
        <v>2480</v>
      </c>
      <c r="F30368" s="4" t="s">
        <v>8295</v>
      </c>
      <c r="G30368" s="5">
        <v>3316</v>
      </c>
      <c r="H30368" s="6">
        <v>0.1905336</v>
      </c>
      <c r="I30368" s="7">
        <v>9.86</v>
      </c>
    </row>
    <row r="30369" spans="1:12" x14ac:dyDescent="0.25">
      <c r="A30369">
        <v>14611</v>
      </c>
      <c r="B30369" s="2">
        <v>1.259973</v>
      </c>
      <c r="C30369" s="3">
        <v>17773</v>
      </c>
      <c r="D30369" s="4">
        <v>40380</v>
      </c>
      <c r="E30369" t="s">
        <v>458</v>
      </c>
      <c r="F30369" s="4" t="s">
        <v>1280</v>
      </c>
      <c r="G30369" s="5">
        <v>10258</v>
      </c>
      <c r="H30369" s="6">
        <v>9.2318200000000003E-2</v>
      </c>
      <c r="I30369" s="7">
        <v>26.83</v>
      </c>
      <c r="J30369" s="2">
        <v>42</v>
      </c>
      <c r="K30369">
        <v>4</v>
      </c>
    </row>
    <row r="30370" spans="1:12" x14ac:dyDescent="0.25">
      <c r="A30370">
        <v>60623</v>
      </c>
      <c r="B30370" s="2">
        <v>1.2458990000000001</v>
      </c>
      <c r="C30370" s="3">
        <v>87835</v>
      </c>
      <c r="D30370" s="4">
        <v>16980</v>
      </c>
      <c r="E30370" t="s">
        <v>11616</v>
      </c>
      <c r="F30370" s="4" t="s">
        <v>11490</v>
      </c>
      <c r="G30370" s="5">
        <v>48548</v>
      </c>
      <c r="H30370" s="6">
        <v>7.19891E-2</v>
      </c>
      <c r="I30370" s="7">
        <v>30.343</v>
      </c>
      <c r="J30370" s="2">
        <v>46.785699999999999</v>
      </c>
      <c r="K30370">
        <v>14</v>
      </c>
      <c r="L30370" s="2">
        <v>83.7</v>
      </c>
    </row>
    <row r="30371" spans="1:12" x14ac:dyDescent="0.25">
      <c r="A30371">
        <v>83808</v>
      </c>
      <c r="B30371" s="2">
        <v>1.234259</v>
      </c>
      <c r="C30371" s="3">
        <v>140</v>
      </c>
      <c r="E30371" t="s">
        <v>14823</v>
      </c>
      <c r="F30371" s="4" t="s">
        <v>14725</v>
      </c>
      <c r="G30371" s="5">
        <v>89</v>
      </c>
      <c r="H30371" s="6">
        <v>4.4943799999999999E-2</v>
      </c>
      <c r="I30371" s="7">
        <v>35</v>
      </c>
    </row>
    <row r="30372" spans="1:12" x14ac:dyDescent="0.25">
      <c r="A30372">
        <v>38037</v>
      </c>
      <c r="B30372" s="2">
        <v>1.2339359999999999</v>
      </c>
      <c r="C30372" s="3">
        <v>2091</v>
      </c>
      <c r="E30372" t="s">
        <v>5819</v>
      </c>
      <c r="F30372" s="4" t="s">
        <v>7348</v>
      </c>
      <c r="G30372" s="5">
        <v>1256</v>
      </c>
      <c r="H30372" s="6">
        <v>2.5457400000000002E-2</v>
      </c>
      <c r="I30372" s="7">
        <v>38.362000000000002</v>
      </c>
    </row>
    <row r="30373" spans="1:12" x14ac:dyDescent="0.25">
      <c r="A30373">
        <v>12998</v>
      </c>
      <c r="B30373" s="2">
        <v>1.2335719999999999</v>
      </c>
      <c r="C30373" s="3">
        <v>391</v>
      </c>
      <c r="E30373" t="s">
        <v>2465</v>
      </c>
      <c r="F30373" s="4" t="s">
        <v>1280</v>
      </c>
      <c r="G30373" s="5">
        <v>263</v>
      </c>
      <c r="H30373" s="6">
        <v>0</v>
      </c>
      <c r="I30373" s="7">
        <v>42.756</v>
      </c>
    </row>
    <row r="30374" spans="1:12" x14ac:dyDescent="0.25">
      <c r="A30374">
        <v>93307</v>
      </c>
      <c r="B30374" s="2">
        <v>1.223074</v>
      </c>
      <c r="C30374" s="3">
        <v>84183</v>
      </c>
      <c r="D30374" s="4">
        <v>12540</v>
      </c>
      <c r="E30374" t="s">
        <v>1094</v>
      </c>
      <c r="F30374" s="4" t="s">
        <v>15368</v>
      </c>
      <c r="G30374" s="5">
        <v>43611</v>
      </c>
      <c r="H30374" s="6">
        <v>4.45978E-2</v>
      </c>
      <c r="I30374" s="7">
        <v>35.036000000000001</v>
      </c>
      <c r="J30374" s="2">
        <v>36</v>
      </c>
      <c r="K30374">
        <v>3</v>
      </c>
    </row>
    <row r="30375" spans="1:12" x14ac:dyDescent="0.25">
      <c r="A30375">
        <v>71726</v>
      </c>
      <c r="B30375" s="2">
        <v>1.212377</v>
      </c>
      <c r="C30375" s="3">
        <v>1261</v>
      </c>
      <c r="D30375" s="4">
        <v>15780</v>
      </c>
      <c r="E30375" t="s">
        <v>13197</v>
      </c>
      <c r="F30375" s="4" t="s">
        <v>13183</v>
      </c>
      <c r="G30375" s="5">
        <v>1085</v>
      </c>
      <c r="H30375" s="6">
        <v>6.5377500000000005E-2</v>
      </c>
      <c r="I30375" s="7">
        <v>31.405999999999999</v>
      </c>
    </row>
    <row r="30376" spans="1:12" x14ac:dyDescent="0.25">
      <c r="A30376">
        <v>75469</v>
      </c>
      <c r="B30376" s="2">
        <v>1.2120470000000001</v>
      </c>
      <c r="C30376" s="3">
        <v>462</v>
      </c>
      <c r="E30376" t="s">
        <v>13809</v>
      </c>
      <c r="F30376" s="4" t="s">
        <v>13752</v>
      </c>
      <c r="G30376" s="5">
        <v>293</v>
      </c>
      <c r="H30376" s="6">
        <v>6.1433399999999999E-2</v>
      </c>
      <c r="I30376" s="7">
        <v>32.082999999999998</v>
      </c>
    </row>
    <row r="30377" spans="1:12" x14ac:dyDescent="0.25">
      <c r="A30377">
        <v>86334</v>
      </c>
      <c r="B30377" s="2">
        <v>1.2112210000000001</v>
      </c>
      <c r="C30377" s="3">
        <v>4333</v>
      </c>
      <c r="D30377" s="4">
        <v>39140</v>
      </c>
      <c r="E30377" t="s">
        <v>15093</v>
      </c>
      <c r="F30377" s="4" t="s">
        <v>14962</v>
      </c>
      <c r="G30377" s="5">
        <v>3164</v>
      </c>
      <c r="H30377" s="6">
        <v>5.5309700000000003E-2</v>
      </c>
      <c r="I30377" s="7">
        <v>33.125</v>
      </c>
    </row>
    <row r="30378" spans="1:12" x14ac:dyDescent="0.25">
      <c r="A30378">
        <v>89101</v>
      </c>
      <c r="B30378" s="2">
        <v>1.2039390000000001</v>
      </c>
      <c r="C30378" s="3">
        <v>43261</v>
      </c>
      <c r="D30378" s="4">
        <v>29820</v>
      </c>
      <c r="E30378" t="s">
        <v>15235</v>
      </c>
      <c r="F30378" s="4" t="s">
        <v>15318</v>
      </c>
      <c r="G30378" s="5">
        <v>27274</v>
      </c>
      <c r="H30378" s="6">
        <v>6.9406800000000005E-2</v>
      </c>
      <c r="I30378" s="7">
        <v>30.687999999999999</v>
      </c>
      <c r="J30378" s="2">
        <v>43.777799999999999</v>
      </c>
      <c r="K30378">
        <v>9</v>
      </c>
    </row>
    <row r="30379" spans="1:12" x14ac:dyDescent="0.25">
      <c r="A30379">
        <v>62921</v>
      </c>
      <c r="B30379" s="2">
        <v>1.197327</v>
      </c>
      <c r="C30379" s="3">
        <v>550</v>
      </c>
      <c r="D30379" s="4">
        <v>16060</v>
      </c>
      <c r="E30379" t="s">
        <v>12067</v>
      </c>
      <c r="F30379" s="4" t="s">
        <v>11490</v>
      </c>
      <c r="G30379" s="5">
        <v>363</v>
      </c>
      <c r="H30379" s="6">
        <v>6.6115699999999999E-2</v>
      </c>
      <c r="I30379" s="7">
        <v>31.25</v>
      </c>
    </row>
    <row r="30380" spans="1:12" x14ac:dyDescent="0.25">
      <c r="A30380">
        <v>85017</v>
      </c>
      <c r="B30380" s="2">
        <v>1.1921550000000001</v>
      </c>
      <c r="C30380" s="3">
        <v>40333</v>
      </c>
      <c r="D30380" s="4">
        <v>38060</v>
      </c>
      <c r="E30380" t="s">
        <v>2525</v>
      </c>
      <c r="F30380" s="4" t="s">
        <v>14962</v>
      </c>
      <c r="G30380" s="5">
        <v>21247</v>
      </c>
      <c r="H30380" s="6">
        <v>7.4030499999999999E-2</v>
      </c>
      <c r="I30380" s="7">
        <v>29.879000000000001</v>
      </c>
      <c r="J30380" s="2">
        <v>50.285699999999999</v>
      </c>
      <c r="K30380">
        <v>7</v>
      </c>
    </row>
    <row r="30381" spans="1:12" x14ac:dyDescent="0.25">
      <c r="A30381">
        <v>24844</v>
      </c>
      <c r="B30381" s="2">
        <v>1.1866939999999999</v>
      </c>
      <c r="C30381" s="3">
        <v>2079</v>
      </c>
      <c r="E30381" t="s">
        <v>5171</v>
      </c>
      <c r="F30381" s="4" t="s">
        <v>5144</v>
      </c>
      <c r="G30381" s="5">
        <v>1574</v>
      </c>
      <c r="H30381" s="6">
        <v>2.4142299999999998E-2</v>
      </c>
      <c r="I30381" s="7">
        <v>38.487000000000002</v>
      </c>
      <c r="J30381" s="2">
        <v>52</v>
      </c>
      <c r="K30381">
        <v>1</v>
      </c>
    </row>
    <row r="30382" spans="1:12" x14ac:dyDescent="0.25">
      <c r="A30382">
        <v>40036</v>
      </c>
      <c r="B30382" s="2">
        <v>1.186283</v>
      </c>
      <c r="C30382" s="3">
        <v>237</v>
      </c>
      <c r="D30382" s="4">
        <v>31140</v>
      </c>
      <c r="E30382" t="s">
        <v>2802</v>
      </c>
      <c r="F30382" s="4" t="s">
        <v>7883</v>
      </c>
      <c r="G30382" s="5">
        <v>144</v>
      </c>
      <c r="H30382" s="6">
        <v>8.9655200000000004E-2</v>
      </c>
      <c r="I30382" s="7">
        <v>27.158999999999999</v>
      </c>
    </row>
    <row r="30383" spans="1:12" x14ac:dyDescent="0.25">
      <c r="A30383">
        <v>49027</v>
      </c>
      <c r="B30383" s="2">
        <v>1.1862250000000001</v>
      </c>
      <c r="C30383" s="3">
        <v>123</v>
      </c>
      <c r="D30383" s="4">
        <v>28020</v>
      </c>
      <c r="E30383" t="s">
        <v>9307</v>
      </c>
      <c r="F30383" s="4" t="s">
        <v>9106</v>
      </c>
      <c r="G30383" s="5">
        <v>90</v>
      </c>
      <c r="H30383" s="6">
        <v>6.5934099999999995E-2</v>
      </c>
      <c r="I30383" s="7">
        <v>31.25</v>
      </c>
    </row>
    <row r="30384" spans="1:12" x14ac:dyDescent="0.25">
      <c r="A30384">
        <v>99650</v>
      </c>
      <c r="B30384" s="2">
        <v>1.1861360000000001</v>
      </c>
      <c r="C30384" s="3">
        <v>566</v>
      </c>
      <c r="E30384" t="s">
        <v>16674</v>
      </c>
      <c r="F30384" s="4" t="s">
        <v>16604</v>
      </c>
      <c r="G30384" s="5">
        <v>277</v>
      </c>
      <c r="H30384" s="6">
        <v>1.0830299999999999E-2</v>
      </c>
      <c r="I30384" s="7">
        <v>40.75</v>
      </c>
    </row>
    <row r="30385" spans="1:11" x14ac:dyDescent="0.25">
      <c r="A30385">
        <v>77703</v>
      </c>
      <c r="B30385" s="2">
        <v>1.183875</v>
      </c>
      <c r="C30385" s="3">
        <v>15151</v>
      </c>
      <c r="D30385" s="4">
        <v>13140</v>
      </c>
      <c r="E30385" t="s">
        <v>7798</v>
      </c>
      <c r="F30385" s="4" t="s">
        <v>13752</v>
      </c>
      <c r="G30385" s="5">
        <v>9173</v>
      </c>
      <c r="H30385" s="6">
        <v>7.2705500000000006E-2</v>
      </c>
      <c r="I30385" s="7">
        <v>30.053999999999998</v>
      </c>
      <c r="J30385" s="2">
        <v>32.5</v>
      </c>
      <c r="K30385">
        <v>2</v>
      </c>
    </row>
    <row r="30386" spans="1:11" x14ac:dyDescent="0.25">
      <c r="A30386">
        <v>40212</v>
      </c>
      <c r="B30386" s="2">
        <v>1.1790290000000001</v>
      </c>
      <c r="C30386" s="3">
        <v>17308</v>
      </c>
      <c r="D30386" s="4">
        <v>31140</v>
      </c>
      <c r="E30386" t="s">
        <v>6443</v>
      </c>
      <c r="F30386" s="4" t="s">
        <v>7883</v>
      </c>
      <c r="G30386" s="5">
        <v>11083</v>
      </c>
      <c r="H30386" s="6">
        <v>7.3987200000000003E-2</v>
      </c>
      <c r="I30386" s="7">
        <v>29.832000000000001</v>
      </c>
      <c r="J30386" s="2">
        <v>50.5</v>
      </c>
      <c r="K30386">
        <v>2</v>
      </c>
    </row>
    <row r="30387" spans="1:11" x14ac:dyDescent="0.25">
      <c r="A30387">
        <v>38357</v>
      </c>
      <c r="B30387" s="2">
        <v>1.1758919999999999</v>
      </c>
      <c r="C30387" s="3">
        <v>2765</v>
      </c>
      <c r="E30387" t="s">
        <v>7574</v>
      </c>
      <c r="F30387" s="4" t="s">
        <v>7348</v>
      </c>
      <c r="G30387" s="5">
        <v>2025</v>
      </c>
      <c r="H30387" s="6">
        <v>6.7654300000000001E-2</v>
      </c>
      <c r="I30387" s="7">
        <v>30.925000000000001</v>
      </c>
      <c r="J30387" s="2">
        <v>61</v>
      </c>
      <c r="K30387">
        <v>1</v>
      </c>
    </row>
    <row r="30388" spans="1:11" x14ac:dyDescent="0.25">
      <c r="A30388">
        <v>31027</v>
      </c>
      <c r="B30388" s="2">
        <v>1.173805</v>
      </c>
      <c r="C30388" s="3">
        <v>10565</v>
      </c>
      <c r="D30388" s="4">
        <v>20140</v>
      </c>
      <c r="E30388" t="s">
        <v>6561</v>
      </c>
      <c r="F30388" s="4" t="s">
        <v>6363</v>
      </c>
      <c r="G30388" s="5">
        <v>6684</v>
      </c>
      <c r="H30388" s="6">
        <v>5.3702300000000001E-2</v>
      </c>
      <c r="I30388" s="7">
        <v>33.323</v>
      </c>
    </row>
    <row r="30389" spans="1:11" x14ac:dyDescent="0.25">
      <c r="A30389">
        <v>38368</v>
      </c>
      <c r="B30389" s="2">
        <v>1.171924</v>
      </c>
      <c r="C30389" s="3">
        <v>1570</v>
      </c>
      <c r="E30389" t="s">
        <v>7576</v>
      </c>
      <c r="F30389" s="4" t="s">
        <v>7348</v>
      </c>
      <c r="G30389" s="5">
        <v>1167</v>
      </c>
      <c r="H30389" s="6">
        <v>5.3082200000000003E-2</v>
      </c>
      <c r="I30389" s="7">
        <v>33.429000000000002</v>
      </c>
    </row>
    <row r="30390" spans="1:11" x14ac:dyDescent="0.25">
      <c r="A30390">
        <v>56313</v>
      </c>
      <c r="B30390" s="2">
        <v>1.171627</v>
      </c>
      <c r="C30390" s="3">
        <v>93</v>
      </c>
      <c r="D30390" s="4">
        <v>33460</v>
      </c>
      <c r="E30390" t="s">
        <v>10706</v>
      </c>
      <c r="F30390" s="4" t="s">
        <v>10428</v>
      </c>
      <c r="G30390" s="5">
        <v>74</v>
      </c>
      <c r="H30390" s="6">
        <v>9.4594600000000001E-2</v>
      </c>
      <c r="I30390" s="7">
        <v>26.25</v>
      </c>
    </row>
    <row r="30391" spans="1:11" x14ac:dyDescent="0.25">
      <c r="A30391">
        <v>26137</v>
      </c>
      <c r="B30391" s="2">
        <v>1.171462</v>
      </c>
      <c r="C30391" s="3">
        <v>785</v>
      </c>
      <c r="E30391" t="s">
        <v>5481</v>
      </c>
      <c r="F30391" s="4" t="s">
        <v>5144</v>
      </c>
      <c r="G30391" s="5">
        <v>623</v>
      </c>
      <c r="H30391" s="6">
        <v>5.77849E-2</v>
      </c>
      <c r="I30391" s="7">
        <v>32.588999999999999</v>
      </c>
    </row>
    <row r="30392" spans="1:11" x14ac:dyDescent="0.25">
      <c r="A30392">
        <v>37337</v>
      </c>
      <c r="B30392" s="2">
        <v>1.1711130000000001</v>
      </c>
      <c r="C30392" s="3">
        <v>1182</v>
      </c>
      <c r="D30392" s="4">
        <v>18900</v>
      </c>
      <c r="E30392" t="s">
        <v>7423</v>
      </c>
      <c r="F30392" s="4" t="s">
        <v>7348</v>
      </c>
      <c r="G30392" s="5">
        <v>841</v>
      </c>
      <c r="H30392" s="6">
        <v>1.30797E-2</v>
      </c>
      <c r="I30392" s="7">
        <v>40.313000000000002</v>
      </c>
    </row>
    <row r="30393" spans="1:11" x14ac:dyDescent="0.25">
      <c r="A30393">
        <v>72660</v>
      </c>
      <c r="B30393" s="2">
        <v>1.170782</v>
      </c>
      <c r="C30393" s="3">
        <v>722</v>
      </c>
      <c r="E30393" t="s">
        <v>8222</v>
      </c>
      <c r="F30393" s="4" t="s">
        <v>13183</v>
      </c>
      <c r="G30393" s="5">
        <v>537</v>
      </c>
      <c r="H30393" s="6">
        <v>2.41636E-2</v>
      </c>
      <c r="I30393" s="7">
        <v>38.381999999999998</v>
      </c>
    </row>
    <row r="30394" spans="1:11" x14ac:dyDescent="0.25">
      <c r="A30394">
        <v>85131</v>
      </c>
      <c r="B30394" s="2">
        <v>1.167691</v>
      </c>
      <c r="C30394" s="3">
        <v>18347</v>
      </c>
      <c r="D30394" s="4">
        <v>38060</v>
      </c>
      <c r="E30394" t="s">
        <v>14969</v>
      </c>
      <c r="F30394" s="4" t="s">
        <v>14962</v>
      </c>
      <c r="G30394" s="5">
        <v>12381</v>
      </c>
      <c r="H30394" s="6">
        <v>6.2348599999999997E-2</v>
      </c>
      <c r="I30394" s="7">
        <v>31.774999999999999</v>
      </c>
      <c r="J30394" s="2">
        <v>50</v>
      </c>
      <c r="K30394">
        <v>3</v>
      </c>
    </row>
    <row r="30395" spans="1:11" x14ac:dyDescent="0.25">
      <c r="A30395">
        <v>44640</v>
      </c>
      <c r="B30395" s="2">
        <v>1.1646920000000001</v>
      </c>
      <c r="C30395" s="3">
        <v>300</v>
      </c>
      <c r="D30395" s="4">
        <v>15940</v>
      </c>
      <c r="E30395" t="s">
        <v>8584</v>
      </c>
      <c r="F30395" s="4" t="s">
        <v>8295</v>
      </c>
      <c r="G30395" s="5">
        <v>152</v>
      </c>
      <c r="H30395" s="6">
        <v>6.5359500000000001E-2</v>
      </c>
      <c r="I30395" s="7">
        <v>31.25</v>
      </c>
    </row>
    <row r="30396" spans="1:11" x14ac:dyDescent="0.25">
      <c r="A30396">
        <v>12439</v>
      </c>
      <c r="B30396" s="2">
        <v>1.1645909999999999</v>
      </c>
      <c r="C30396" s="3">
        <v>303</v>
      </c>
      <c r="E30396" t="s">
        <v>2209</v>
      </c>
      <c r="F30396" s="4" t="s">
        <v>1280</v>
      </c>
      <c r="G30396" s="5">
        <v>270</v>
      </c>
      <c r="H30396" s="6">
        <v>1.1070099999999999E-2</v>
      </c>
      <c r="I30396" s="7">
        <v>40.625</v>
      </c>
      <c r="J30396" s="2">
        <v>58</v>
      </c>
      <c r="K30396">
        <v>1</v>
      </c>
    </row>
    <row r="30397" spans="1:11" x14ac:dyDescent="0.25">
      <c r="A30397">
        <v>27965</v>
      </c>
      <c r="B30397" s="2">
        <v>1.164426</v>
      </c>
      <c r="C30397" s="3">
        <v>694</v>
      </c>
      <c r="D30397" s="4">
        <v>47260</v>
      </c>
      <c r="E30397" t="s">
        <v>5839</v>
      </c>
      <c r="F30397" s="4" t="s">
        <v>5642</v>
      </c>
      <c r="G30397" s="5">
        <v>421</v>
      </c>
      <c r="H30397" s="6">
        <v>4.7393400000000002E-2</v>
      </c>
      <c r="I30397" s="7">
        <v>34.347999999999999</v>
      </c>
    </row>
    <row r="30398" spans="1:11" x14ac:dyDescent="0.25">
      <c r="A30398">
        <v>43008</v>
      </c>
      <c r="B30398" s="2">
        <v>1.1639429999999999</v>
      </c>
      <c r="C30398" s="3">
        <v>2430</v>
      </c>
      <c r="D30398" s="4">
        <v>18140</v>
      </c>
      <c r="E30398" t="s">
        <v>8300</v>
      </c>
      <c r="F30398" s="4" t="s">
        <v>8295</v>
      </c>
      <c r="G30398" s="5">
        <v>1595</v>
      </c>
      <c r="H30398" s="6">
        <v>8.4012500000000004E-2</v>
      </c>
      <c r="I30398" s="7">
        <v>28.007000000000001</v>
      </c>
    </row>
    <row r="30399" spans="1:11" x14ac:dyDescent="0.25">
      <c r="A30399">
        <v>81334</v>
      </c>
      <c r="B30399" s="2">
        <v>1.163392</v>
      </c>
      <c r="C30399" s="3">
        <v>1241</v>
      </c>
      <c r="E30399" t="s">
        <v>14625</v>
      </c>
      <c r="F30399" s="4" t="s">
        <v>14477</v>
      </c>
      <c r="G30399" s="5">
        <v>700</v>
      </c>
      <c r="H30399" s="6">
        <v>6.1340899999999997E-2</v>
      </c>
      <c r="I30399" s="7">
        <v>31.917000000000002</v>
      </c>
    </row>
    <row r="30400" spans="1:11" x14ac:dyDescent="0.25">
      <c r="A30400">
        <v>39456</v>
      </c>
      <c r="B30400" s="2">
        <v>1.1630739999999999</v>
      </c>
      <c r="C30400" s="3">
        <v>883</v>
      </c>
      <c r="E30400" t="s">
        <v>7804</v>
      </c>
      <c r="F30400" s="4" t="s">
        <v>7633</v>
      </c>
      <c r="G30400" s="5">
        <v>625</v>
      </c>
      <c r="H30400" s="6">
        <v>5.5910500000000002E-2</v>
      </c>
      <c r="I30400" s="7">
        <v>32.845999999999997</v>
      </c>
    </row>
    <row r="30401" spans="1:11" x14ac:dyDescent="0.25">
      <c r="A30401">
        <v>29152</v>
      </c>
      <c r="B30401" s="2">
        <v>1.162787</v>
      </c>
      <c r="C30401" s="3">
        <v>1496</v>
      </c>
      <c r="D30401" s="4">
        <v>44940</v>
      </c>
      <c r="E30401" t="s">
        <v>6184</v>
      </c>
      <c r="F30401" s="4" t="s">
        <v>6130</v>
      </c>
      <c r="G30401" s="5">
        <v>564</v>
      </c>
      <c r="H30401" s="6">
        <v>2.8318599999999999E-2</v>
      </c>
      <c r="I30401" s="7">
        <v>37.610999999999997</v>
      </c>
      <c r="J30401" s="2">
        <v>37</v>
      </c>
      <c r="K30401">
        <v>1</v>
      </c>
    </row>
    <row r="30402" spans="1:11" x14ac:dyDescent="0.25">
      <c r="A30402">
        <v>66758</v>
      </c>
      <c r="B30402" s="2">
        <v>1.1626030000000001</v>
      </c>
      <c r="C30402" s="3">
        <v>280</v>
      </c>
      <c r="E30402" t="s">
        <v>12558</v>
      </c>
      <c r="F30402" s="4" t="s">
        <v>12494</v>
      </c>
      <c r="G30402" s="5">
        <v>199</v>
      </c>
      <c r="H30402" s="6">
        <v>6.0301500000000001E-2</v>
      </c>
      <c r="I30402" s="7">
        <v>32.082999999999998</v>
      </c>
    </row>
    <row r="30403" spans="1:11" x14ac:dyDescent="0.25">
      <c r="A30403">
        <v>79730</v>
      </c>
      <c r="B30403" s="2">
        <v>1.162512</v>
      </c>
      <c r="C30403" s="3">
        <v>252</v>
      </c>
      <c r="E30403" t="s">
        <v>14444</v>
      </c>
      <c r="F30403" s="4" t="s">
        <v>13752</v>
      </c>
      <c r="G30403" s="5">
        <v>174</v>
      </c>
      <c r="H30403" s="6">
        <v>0</v>
      </c>
      <c r="I30403" s="7">
        <v>42.5</v>
      </c>
    </row>
    <row r="30404" spans="1:11" x14ac:dyDescent="0.25">
      <c r="A30404">
        <v>86512</v>
      </c>
      <c r="B30404" s="2">
        <v>1.162129</v>
      </c>
      <c r="C30404" s="3">
        <v>2703</v>
      </c>
      <c r="E30404" t="s">
        <v>8021</v>
      </c>
      <c r="F30404" s="4" t="s">
        <v>14962</v>
      </c>
      <c r="G30404" s="5">
        <v>1421</v>
      </c>
      <c r="H30404" s="6">
        <v>5.4890899999999999E-2</v>
      </c>
      <c r="I30404" s="7">
        <v>33</v>
      </c>
    </row>
    <row r="30405" spans="1:11" x14ac:dyDescent="0.25">
      <c r="A30405">
        <v>33865</v>
      </c>
      <c r="B30405" s="2">
        <v>1.1616690000000001</v>
      </c>
      <c r="C30405" s="3">
        <v>745</v>
      </c>
      <c r="D30405" s="4">
        <v>48100</v>
      </c>
      <c r="E30405" t="s">
        <v>5361</v>
      </c>
      <c r="F30405" s="4" t="s">
        <v>6689</v>
      </c>
      <c r="G30405" s="5">
        <v>497</v>
      </c>
      <c r="H30405" s="6">
        <v>5.4325999999999999E-2</v>
      </c>
      <c r="I30405" s="7">
        <v>33.093000000000004</v>
      </c>
    </row>
    <row r="30406" spans="1:11" x14ac:dyDescent="0.25">
      <c r="A30406">
        <v>63823</v>
      </c>
      <c r="B30406" s="2">
        <v>1.161303</v>
      </c>
      <c r="C30406" s="3">
        <v>1297</v>
      </c>
      <c r="E30406" t="s">
        <v>12206</v>
      </c>
      <c r="F30406" s="4" t="s">
        <v>12102</v>
      </c>
      <c r="G30406" s="5">
        <v>1029</v>
      </c>
      <c r="H30406" s="6">
        <v>4.7572799999999998E-2</v>
      </c>
      <c r="I30406" s="7">
        <v>34.256999999999998</v>
      </c>
    </row>
    <row r="30407" spans="1:11" x14ac:dyDescent="0.25">
      <c r="A30407">
        <v>86544</v>
      </c>
      <c r="B30407" s="2">
        <v>1.1608369999999999</v>
      </c>
      <c r="C30407" s="3">
        <v>1452</v>
      </c>
      <c r="E30407" t="s">
        <v>15120</v>
      </c>
      <c r="F30407" s="4" t="s">
        <v>14962</v>
      </c>
      <c r="G30407" s="5">
        <v>920</v>
      </c>
      <c r="H30407" s="6">
        <v>4.5652199999999997E-2</v>
      </c>
      <c r="I30407" s="7">
        <v>34.582999999999998</v>
      </c>
    </row>
    <row r="30408" spans="1:11" x14ac:dyDescent="0.25">
      <c r="A30408">
        <v>93668</v>
      </c>
      <c r="B30408" s="2">
        <v>1.1604319999999999</v>
      </c>
      <c r="C30408" s="3">
        <v>1215</v>
      </c>
      <c r="D30408" s="4">
        <v>23420</v>
      </c>
      <c r="E30408" t="s">
        <v>15728</v>
      </c>
      <c r="F30408" s="4" t="s">
        <v>15368</v>
      </c>
      <c r="G30408" s="5">
        <v>765</v>
      </c>
      <c r="H30408" s="6">
        <v>6.7885100000000004E-2</v>
      </c>
      <c r="I30408" s="7">
        <v>30.725999999999999</v>
      </c>
    </row>
    <row r="30409" spans="1:11" x14ac:dyDescent="0.25">
      <c r="A30409">
        <v>36048</v>
      </c>
      <c r="B30409" s="2">
        <v>1.1600330000000001</v>
      </c>
      <c r="C30409" s="3">
        <v>1328</v>
      </c>
      <c r="E30409" t="s">
        <v>6443</v>
      </c>
      <c r="F30409" s="4" t="s">
        <v>7027</v>
      </c>
      <c r="G30409" s="5">
        <v>897</v>
      </c>
      <c r="H30409" s="6">
        <v>9.3645500000000007E-2</v>
      </c>
      <c r="I30409" s="7">
        <v>26.25</v>
      </c>
    </row>
    <row r="30410" spans="1:11" x14ac:dyDescent="0.25">
      <c r="A30410">
        <v>83525</v>
      </c>
      <c r="B30410" s="2">
        <v>1.159726</v>
      </c>
      <c r="C30410" s="3">
        <v>425</v>
      </c>
      <c r="E30410" t="s">
        <v>12632</v>
      </c>
      <c r="F30410" s="4" t="s">
        <v>14725</v>
      </c>
      <c r="G30410" s="5">
        <v>375</v>
      </c>
      <c r="H30410" s="6">
        <v>0.12533330000000001</v>
      </c>
      <c r="I30410" s="7">
        <v>20.774000000000001</v>
      </c>
    </row>
    <row r="30411" spans="1:11" x14ac:dyDescent="0.25">
      <c r="A30411">
        <v>87017</v>
      </c>
      <c r="B30411" s="2">
        <v>1.1595610000000001</v>
      </c>
      <c r="C30411" s="3">
        <v>430</v>
      </c>
      <c r="D30411" s="4">
        <v>21580</v>
      </c>
      <c r="E30411" t="s">
        <v>15135</v>
      </c>
      <c r="F30411" s="4" t="s">
        <v>15124</v>
      </c>
      <c r="G30411" s="5">
        <v>308</v>
      </c>
      <c r="H30411" s="6">
        <v>0.1132686</v>
      </c>
      <c r="I30411" s="7">
        <v>22.856999999999999</v>
      </c>
    </row>
    <row r="30412" spans="1:11" x14ac:dyDescent="0.25">
      <c r="A30412">
        <v>38486</v>
      </c>
      <c r="B30412" s="2">
        <v>1.1593629999999999</v>
      </c>
      <c r="C30412" s="3">
        <v>718</v>
      </c>
      <c r="D30412" s="4">
        <v>29980</v>
      </c>
      <c r="E30412" t="s">
        <v>7605</v>
      </c>
      <c r="F30412" s="4" t="s">
        <v>7348</v>
      </c>
      <c r="G30412" s="5">
        <v>521</v>
      </c>
      <c r="H30412" s="6">
        <v>5.7581599999999997E-2</v>
      </c>
      <c r="I30412" s="7">
        <v>32.463999999999999</v>
      </c>
    </row>
    <row r="30413" spans="1:11" x14ac:dyDescent="0.25">
      <c r="A30413">
        <v>26293</v>
      </c>
      <c r="B30413" s="2">
        <v>1.1591499999999999</v>
      </c>
      <c r="C30413" s="3">
        <v>670</v>
      </c>
      <c r="D30413" s="4">
        <v>21180</v>
      </c>
      <c r="E30413" t="s">
        <v>5531</v>
      </c>
      <c r="F30413" s="4" t="s">
        <v>5144</v>
      </c>
      <c r="G30413" s="5">
        <v>372</v>
      </c>
      <c r="H30413" s="6">
        <v>2.1505400000000001E-2</v>
      </c>
      <c r="I30413" s="7">
        <v>38.695999999999998</v>
      </c>
    </row>
    <row r="30414" spans="1:11" x14ac:dyDescent="0.25">
      <c r="A30414">
        <v>30449</v>
      </c>
      <c r="B30414" s="2">
        <v>1.1590389999999999</v>
      </c>
      <c r="C30414" s="3">
        <v>115</v>
      </c>
      <c r="E30414" t="s">
        <v>3168</v>
      </c>
      <c r="F30414" s="4" t="s">
        <v>6363</v>
      </c>
      <c r="G30414" s="5">
        <v>86</v>
      </c>
      <c r="H30414" s="6">
        <v>3.4883699999999997E-2</v>
      </c>
      <c r="I30414" s="7">
        <v>36.375</v>
      </c>
    </row>
    <row r="30415" spans="1:11" x14ac:dyDescent="0.25">
      <c r="A30415">
        <v>77051</v>
      </c>
      <c r="B30415" s="2">
        <v>1.1567590000000001</v>
      </c>
      <c r="C30415" s="3">
        <v>15215</v>
      </c>
      <c r="D30415" s="4">
        <v>26420</v>
      </c>
      <c r="E30415" t="s">
        <v>3103</v>
      </c>
      <c r="F30415" s="4" t="s">
        <v>13752</v>
      </c>
      <c r="G30415" s="5">
        <v>9442</v>
      </c>
      <c r="H30415" s="6">
        <v>8.8637099999999996E-2</v>
      </c>
      <c r="I30415" s="7">
        <v>27.082999999999998</v>
      </c>
      <c r="J30415" s="2">
        <v>47</v>
      </c>
      <c r="K30415">
        <v>3</v>
      </c>
    </row>
    <row r="30416" spans="1:11" x14ac:dyDescent="0.25">
      <c r="A30416">
        <v>31552</v>
      </c>
      <c r="B30416" s="2">
        <v>1.154325</v>
      </c>
      <c r="C30416" s="3">
        <v>1082</v>
      </c>
      <c r="D30416" s="4">
        <v>48180</v>
      </c>
      <c r="E30416" t="s">
        <v>1817</v>
      </c>
      <c r="F30416" s="4" t="s">
        <v>6363</v>
      </c>
      <c r="G30416" s="5">
        <v>726</v>
      </c>
      <c r="H30416" s="6">
        <v>6.0606100000000003E-2</v>
      </c>
      <c r="I30416" s="7">
        <v>31.917000000000002</v>
      </c>
    </row>
    <row r="30417" spans="1:11" x14ac:dyDescent="0.25">
      <c r="A30417">
        <v>26581</v>
      </c>
      <c r="B30417" s="2">
        <v>1.1539999999999999</v>
      </c>
      <c r="C30417" s="3">
        <v>1008</v>
      </c>
      <c r="E30417" t="s">
        <v>152</v>
      </c>
      <c r="F30417" s="4" t="s">
        <v>5144</v>
      </c>
      <c r="G30417" s="5">
        <v>625</v>
      </c>
      <c r="H30417" s="6">
        <v>4.1599999999999998E-2</v>
      </c>
      <c r="I30417" s="7">
        <v>35.200000000000003</v>
      </c>
    </row>
    <row r="30418" spans="1:11" x14ac:dyDescent="0.25">
      <c r="A30418">
        <v>25678</v>
      </c>
      <c r="B30418" s="2">
        <v>1.1535660000000001</v>
      </c>
      <c r="C30418" s="3">
        <v>1779</v>
      </c>
      <c r="E30418" t="s">
        <v>5401</v>
      </c>
      <c r="F30418" s="4" t="s">
        <v>5144</v>
      </c>
      <c r="G30418" s="5">
        <v>1184</v>
      </c>
      <c r="H30418" s="6">
        <v>8.8682399999999995E-2</v>
      </c>
      <c r="I30418" s="7">
        <v>27.06</v>
      </c>
    </row>
    <row r="30419" spans="1:11" x14ac:dyDescent="0.25">
      <c r="A30419">
        <v>56626</v>
      </c>
      <c r="B30419" s="2">
        <v>1.1532480000000001</v>
      </c>
      <c r="C30419" s="3">
        <v>314</v>
      </c>
      <c r="D30419" s="4">
        <v>14660</v>
      </c>
      <c r="E30419" t="s">
        <v>10810</v>
      </c>
      <c r="F30419" s="4" t="s">
        <v>10428</v>
      </c>
      <c r="G30419" s="5">
        <v>150</v>
      </c>
      <c r="H30419" s="6">
        <v>8.6092699999999994E-2</v>
      </c>
      <c r="I30419" s="7">
        <v>27.5</v>
      </c>
    </row>
    <row r="30420" spans="1:11" x14ac:dyDescent="0.25">
      <c r="A30420">
        <v>63939</v>
      </c>
      <c r="B30420" s="2">
        <v>1.1529609999999999</v>
      </c>
      <c r="C30420" s="3">
        <v>1419</v>
      </c>
      <c r="E30420" t="s">
        <v>12230</v>
      </c>
      <c r="F30420" s="4" t="s">
        <v>12102</v>
      </c>
      <c r="G30420" s="5">
        <v>1047</v>
      </c>
      <c r="H30420" s="6">
        <v>5.9160299999999999E-2</v>
      </c>
      <c r="I30420" s="7">
        <v>32.143000000000001</v>
      </c>
      <c r="J30420" s="2">
        <v>24</v>
      </c>
      <c r="K30420">
        <v>1</v>
      </c>
    </row>
    <row r="30421" spans="1:11" x14ac:dyDescent="0.25">
      <c r="A30421">
        <v>41085</v>
      </c>
      <c r="B30421" s="2">
        <v>1.1526000000000001</v>
      </c>
      <c r="C30421" s="3">
        <v>851</v>
      </c>
      <c r="D30421" s="4">
        <v>17140</v>
      </c>
      <c r="E30421" t="s">
        <v>8022</v>
      </c>
      <c r="F30421" s="4" t="s">
        <v>7883</v>
      </c>
      <c r="G30421" s="5">
        <v>458</v>
      </c>
      <c r="H30421" s="6">
        <v>4.1394300000000002E-2</v>
      </c>
      <c r="I30421" s="7">
        <v>35.207999999999998</v>
      </c>
    </row>
    <row r="30422" spans="1:11" x14ac:dyDescent="0.25">
      <c r="A30422">
        <v>30668</v>
      </c>
      <c r="B30422" s="2">
        <v>1.1521950000000001</v>
      </c>
      <c r="C30422" s="3">
        <v>1689</v>
      </c>
      <c r="E30422" t="s">
        <v>6516</v>
      </c>
      <c r="F30422" s="4" t="s">
        <v>6363</v>
      </c>
      <c r="G30422" s="5">
        <v>1230</v>
      </c>
      <c r="H30422" s="6">
        <v>7.2357699999999997E-2</v>
      </c>
      <c r="I30422" s="7">
        <v>29.844000000000001</v>
      </c>
    </row>
    <row r="30423" spans="1:11" x14ac:dyDescent="0.25">
      <c r="A30423">
        <v>38075</v>
      </c>
      <c r="B30423" s="2">
        <v>1.150685</v>
      </c>
      <c r="C30423" s="3">
        <v>6846</v>
      </c>
      <c r="E30423" t="s">
        <v>5979</v>
      </c>
      <c r="F30423" s="4" t="s">
        <v>7348</v>
      </c>
      <c r="G30423" s="5">
        <v>5077</v>
      </c>
      <c r="H30423" s="6">
        <v>5.1999200000000002E-2</v>
      </c>
      <c r="I30423" s="7">
        <v>33.359000000000002</v>
      </c>
    </row>
    <row r="30424" spans="1:11" x14ac:dyDescent="0.25">
      <c r="A30424">
        <v>78405</v>
      </c>
      <c r="B30424" s="2">
        <v>1.1471549999999999</v>
      </c>
      <c r="C30424" s="3">
        <v>15203</v>
      </c>
      <c r="D30424" s="4">
        <v>18580</v>
      </c>
      <c r="E30424" t="s">
        <v>14230</v>
      </c>
      <c r="F30424" s="4" t="s">
        <v>13752</v>
      </c>
      <c r="G30424" s="5">
        <v>9673</v>
      </c>
      <c r="H30424" s="6">
        <v>5.0346299999999997E-2</v>
      </c>
      <c r="I30424" s="7">
        <v>33.642000000000003</v>
      </c>
      <c r="J30424" s="2">
        <v>41</v>
      </c>
      <c r="K30424">
        <v>1</v>
      </c>
    </row>
    <row r="30425" spans="1:11" x14ac:dyDescent="0.25">
      <c r="A30425">
        <v>99333</v>
      </c>
      <c r="B30425" s="2">
        <v>1.1448339999999999</v>
      </c>
      <c r="C30425" s="3">
        <v>37</v>
      </c>
      <c r="D30425" s="4">
        <v>39420</v>
      </c>
      <c r="E30425" t="s">
        <v>12743</v>
      </c>
      <c r="F30425" s="4" t="s">
        <v>16344</v>
      </c>
      <c r="G30425" s="5">
        <v>28</v>
      </c>
      <c r="H30425" s="6">
        <v>0.10344830000000001</v>
      </c>
      <c r="I30425" s="7">
        <v>24.463999999999999</v>
      </c>
    </row>
    <row r="30426" spans="1:11" x14ac:dyDescent="0.25">
      <c r="A30426">
        <v>7501</v>
      </c>
      <c r="B30426" s="2">
        <v>1.1401650000000001</v>
      </c>
      <c r="C30426" s="3">
        <v>33224</v>
      </c>
      <c r="D30426" s="4">
        <v>35620</v>
      </c>
      <c r="E30426" t="s">
        <v>1445</v>
      </c>
      <c r="F30426" s="4" t="s">
        <v>1341</v>
      </c>
      <c r="G30426" s="5">
        <v>19481</v>
      </c>
      <c r="H30426" s="6">
        <v>7.0940900000000001E-2</v>
      </c>
      <c r="I30426" s="7">
        <v>30.07</v>
      </c>
      <c r="J30426" s="2">
        <v>46.5</v>
      </c>
      <c r="K30426">
        <v>2</v>
      </c>
    </row>
    <row r="30427" spans="1:11" x14ac:dyDescent="0.25">
      <c r="A30427">
        <v>38061</v>
      </c>
      <c r="B30427" s="2">
        <v>1.135365</v>
      </c>
      <c r="C30427" s="3">
        <v>700</v>
      </c>
      <c r="E30427" t="s">
        <v>5136</v>
      </c>
      <c r="F30427" s="4" t="s">
        <v>7348</v>
      </c>
      <c r="G30427" s="5">
        <v>577</v>
      </c>
      <c r="H30427" s="6">
        <v>7.6256500000000005E-2</v>
      </c>
      <c r="I30427" s="7">
        <v>29.145</v>
      </c>
    </row>
    <row r="30428" spans="1:11" x14ac:dyDescent="0.25">
      <c r="A30428">
        <v>15467</v>
      </c>
      <c r="B30428" s="2">
        <v>1.135197</v>
      </c>
      <c r="C30428" s="3">
        <v>143</v>
      </c>
      <c r="D30428" s="4">
        <v>38300</v>
      </c>
      <c r="E30428" t="s">
        <v>3165</v>
      </c>
      <c r="F30428" s="4" t="s">
        <v>3003</v>
      </c>
      <c r="G30428" s="5">
        <v>119</v>
      </c>
      <c r="H30428" s="6">
        <v>0</v>
      </c>
      <c r="I30428" s="7">
        <v>42.320999999999998</v>
      </c>
    </row>
    <row r="30429" spans="1:11" x14ac:dyDescent="0.25">
      <c r="A30429">
        <v>33857</v>
      </c>
      <c r="B30429" s="2">
        <v>1.1348450000000001</v>
      </c>
      <c r="C30429" s="3">
        <v>1695</v>
      </c>
      <c r="D30429" s="4">
        <v>42700</v>
      </c>
      <c r="E30429" t="s">
        <v>6938</v>
      </c>
      <c r="F30429" s="4" t="s">
        <v>6689</v>
      </c>
      <c r="G30429" s="5">
        <v>1350</v>
      </c>
      <c r="H30429" s="6">
        <v>6.5925899999999996E-2</v>
      </c>
      <c r="I30429" s="7">
        <v>30.919</v>
      </c>
    </row>
    <row r="30430" spans="1:11" x14ac:dyDescent="0.25">
      <c r="A30430">
        <v>41544</v>
      </c>
      <c r="B30430" s="2">
        <v>1.134393</v>
      </c>
      <c r="C30430" s="3">
        <v>772</v>
      </c>
      <c r="E30430" t="s">
        <v>8084</v>
      </c>
      <c r="F30430" s="4" t="s">
        <v>7883</v>
      </c>
      <c r="G30430" s="5">
        <v>536</v>
      </c>
      <c r="H30430" s="6">
        <v>4.8507500000000002E-2</v>
      </c>
      <c r="I30430" s="7">
        <v>33.905999999999999</v>
      </c>
    </row>
    <row r="30431" spans="1:11" x14ac:dyDescent="0.25">
      <c r="A30431">
        <v>74901</v>
      </c>
      <c r="B30431" s="2">
        <v>1.133926</v>
      </c>
      <c r="C30431" s="3">
        <v>1953</v>
      </c>
      <c r="D30431" s="4">
        <v>22900</v>
      </c>
      <c r="E30431" t="s">
        <v>13731</v>
      </c>
      <c r="F30431" s="4" t="s">
        <v>13462</v>
      </c>
      <c r="G30431" s="5">
        <v>1404</v>
      </c>
      <c r="H30431" s="6">
        <v>7.6156600000000005E-2</v>
      </c>
      <c r="I30431" s="7">
        <v>29.077000000000002</v>
      </c>
    </row>
    <row r="30432" spans="1:11" x14ac:dyDescent="0.25">
      <c r="A30432">
        <v>65589</v>
      </c>
      <c r="B30432" s="2">
        <v>1.133551</v>
      </c>
      <c r="C30432" s="3">
        <v>342</v>
      </c>
      <c r="E30432" t="s">
        <v>3266</v>
      </c>
      <c r="F30432" s="4" t="s">
        <v>12102</v>
      </c>
      <c r="G30432" s="5">
        <v>156</v>
      </c>
      <c r="H30432" s="6">
        <v>0.16025639999999999</v>
      </c>
      <c r="I30432" s="7">
        <v>14.542</v>
      </c>
    </row>
    <row r="30433" spans="1:11" x14ac:dyDescent="0.25">
      <c r="A30433">
        <v>89427</v>
      </c>
      <c r="B30433" s="2">
        <v>1.1333949999999999</v>
      </c>
      <c r="C30433" s="3">
        <v>811</v>
      </c>
      <c r="E30433" t="s">
        <v>15349</v>
      </c>
      <c r="F30433" s="4" t="s">
        <v>15318</v>
      </c>
      <c r="G30433" s="5">
        <v>490</v>
      </c>
      <c r="H30433" s="6">
        <v>7.1283100000000002E-2</v>
      </c>
      <c r="I30433" s="7">
        <v>29.904</v>
      </c>
    </row>
    <row r="30434" spans="1:11" x14ac:dyDescent="0.25">
      <c r="A30434">
        <v>45688</v>
      </c>
      <c r="B30434" s="2">
        <v>1.133168</v>
      </c>
      <c r="C30434" s="3">
        <v>648</v>
      </c>
      <c r="D30434" s="4">
        <v>26580</v>
      </c>
      <c r="E30434" t="s">
        <v>2545</v>
      </c>
      <c r="F30434" s="4" t="s">
        <v>8295</v>
      </c>
      <c r="G30434" s="5">
        <v>456</v>
      </c>
      <c r="H30434" s="6">
        <v>3.0634600000000001E-2</v>
      </c>
      <c r="I30434" s="7">
        <v>36.926000000000002</v>
      </c>
    </row>
    <row r="30435" spans="1:11" x14ac:dyDescent="0.25">
      <c r="A30435">
        <v>99659</v>
      </c>
      <c r="B30435" s="2">
        <v>1.133014</v>
      </c>
      <c r="C30435" s="3">
        <v>405</v>
      </c>
      <c r="E30435" t="s">
        <v>3368</v>
      </c>
      <c r="F30435" s="4" t="s">
        <v>16604</v>
      </c>
      <c r="G30435" s="5">
        <v>180</v>
      </c>
      <c r="H30435" s="6">
        <v>8.8397799999999999E-2</v>
      </c>
      <c r="I30435" s="7">
        <v>26.943999999999999</v>
      </c>
    </row>
    <row r="30436" spans="1:11" x14ac:dyDescent="0.25">
      <c r="A30436">
        <v>85360</v>
      </c>
      <c r="B30436" s="2">
        <v>1.1329309999999999</v>
      </c>
      <c r="C30436" s="3">
        <v>209</v>
      </c>
      <c r="D30436" s="4">
        <v>29420</v>
      </c>
      <c r="E30436" t="s">
        <v>15007</v>
      </c>
      <c r="F30436" s="4" t="s">
        <v>14962</v>
      </c>
      <c r="G30436" s="5">
        <v>168</v>
      </c>
      <c r="H30436" s="6">
        <v>2.3668600000000001E-2</v>
      </c>
      <c r="I30436" s="7">
        <v>38.125</v>
      </c>
    </row>
    <row r="30437" spans="1:11" x14ac:dyDescent="0.25">
      <c r="A30437">
        <v>37729</v>
      </c>
      <c r="B30437" s="2">
        <v>1.13266</v>
      </c>
      <c r="C30437" s="3">
        <v>1531</v>
      </c>
      <c r="D30437" s="4">
        <v>28940</v>
      </c>
      <c r="E30437" t="s">
        <v>7478</v>
      </c>
      <c r="F30437" s="4" t="s">
        <v>7348</v>
      </c>
      <c r="G30437" s="5">
        <v>963</v>
      </c>
      <c r="H30437" s="6">
        <v>3.2157699999999997E-2</v>
      </c>
      <c r="I30437" s="7">
        <v>36.656999999999996</v>
      </c>
    </row>
    <row r="30438" spans="1:11" x14ac:dyDescent="0.25">
      <c r="A30438">
        <v>40759</v>
      </c>
      <c r="B30438" s="2">
        <v>1.1320049999999999</v>
      </c>
      <c r="C30438" s="3">
        <v>3263</v>
      </c>
      <c r="D30438" s="4">
        <v>30940</v>
      </c>
      <c r="E30438" t="s">
        <v>7956</v>
      </c>
      <c r="F30438" s="4" t="s">
        <v>7883</v>
      </c>
      <c r="G30438" s="5">
        <v>1781</v>
      </c>
      <c r="H30438" s="6">
        <v>5.5586700000000003E-2</v>
      </c>
      <c r="I30438" s="7">
        <v>32.579000000000001</v>
      </c>
    </row>
    <row r="30439" spans="1:11" x14ac:dyDescent="0.25">
      <c r="A30439">
        <v>34947</v>
      </c>
      <c r="B30439" s="2">
        <v>1.1298699999999999</v>
      </c>
      <c r="C30439" s="3">
        <v>12239</v>
      </c>
      <c r="D30439" s="4">
        <v>38940</v>
      </c>
      <c r="E30439" t="s">
        <v>7020</v>
      </c>
      <c r="F30439" s="4" t="s">
        <v>6689</v>
      </c>
      <c r="G30439" s="5">
        <v>7138</v>
      </c>
      <c r="H30439" s="6">
        <v>0.1012747</v>
      </c>
      <c r="I30439" s="7">
        <v>24.670999999999999</v>
      </c>
      <c r="J30439" s="2">
        <v>53</v>
      </c>
      <c r="K30439">
        <v>1</v>
      </c>
    </row>
    <row r="30440" spans="1:11" x14ac:dyDescent="0.25">
      <c r="A30440">
        <v>41621</v>
      </c>
      <c r="B30440" s="2">
        <v>1.1281129999999999</v>
      </c>
      <c r="C30440" s="3">
        <v>230</v>
      </c>
      <c r="E30440" t="s">
        <v>8104</v>
      </c>
      <c r="F30440" s="4" t="s">
        <v>7883</v>
      </c>
      <c r="G30440" s="5">
        <v>196</v>
      </c>
      <c r="H30440" s="6">
        <v>0.106599</v>
      </c>
      <c r="I30440" s="7">
        <v>23.75</v>
      </c>
    </row>
    <row r="30441" spans="1:11" x14ac:dyDescent="0.25">
      <c r="A30441">
        <v>18079</v>
      </c>
      <c r="B30441" s="2">
        <v>1.128023</v>
      </c>
      <c r="C30441" s="3">
        <v>243</v>
      </c>
      <c r="D30441" s="4">
        <v>10900</v>
      </c>
      <c r="E30441" t="s">
        <v>3975</v>
      </c>
      <c r="F30441" s="4" t="s">
        <v>3003</v>
      </c>
      <c r="G30441" s="5">
        <v>184</v>
      </c>
      <c r="H30441" s="6">
        <v>0</v>
      </c>
      <c r="I30441" s="7">
        <v>42.167000000000002</v>
      </c>
    </row>
    <row r="30442" spans="1:11" x14ac:dyDescent="0.25">
      <c r="A30442">
        <v>40442</v>
      </c>
      <c r="B30442" s="2">
        <v>1.1277619999999999</v>
      </c>
      <c r="C30442" s="3">
        <v>1327</v>
      </c>
      <c r="D30442" s="4">
        <v>19220</v>
      </c>
      <c r="E30442" t="s">
        <v>5872</v>
      </c>
      <c r="F30442" s="4" t="s">
        <v>7883</v>
      </c>
      <c r="G30442" s="5">
        <v>912</v>
      </c>
      <c r="H30442" s="6">
        <v>5.5921100000000001E-2</v>
      </c>
      <c r="I30442" s="7">
        <v>32.5</v>
      </c>
    </row>
    <row r="30443" spans="1:11" x14ac:dyDescent="0.25">
      <c r="A30443">
        <v>61936</v>
      </c>
      <c r="B30443" s="2">
        <v>1.1275200000000001</v>
      </c>
      <c r="C30443" s="3">
        <v>133</v>
      </c>
      <c r="D30443" s="4">
        <v>16580</v>
      </c>
      <c r="E30443" t="s">
        <v>11840</v>
      </c>
      <c r="F30443" s="4" t="s">
        <v>11490</v>
      </c>
      <c r="G30443" s="5">
        <v>103</v>
      </c>
      <c r="H30443" s="6">
        <v>0</v>
      </c>
      <c r="I30443" s="7">
        <v>42.158999999999999</v>
      </c>
    </row>
    <row r="30444" spans="1:11" x14ac:dyDescent="0.25">
      <c r="A30444">
        <v>45782</v>
      </c>
      <c r="B30444" s="2">
        <v>1.1274360000000001</v>
      </c>
      <c r="C30444" s="3">
        <v>351</v>
      </c>
      <c r="D30444" s="4">
        <v>11900</v>
      </c>
      <c r="E30444" t="s">
        <v>7554</v>
      </c>
      <c r="F30444" s="4" t="s">
        <v>8295</v>
      </c>
      <c r="G30444" s="5">
        <v>250</v>
      </c>
      <c r="H30444" s="6">
        <v>8.7649400000000002E-2</v>
      </c>
      <c r="I30444" s="7">
        <v>27</v>
      </c>
    </row>
    <row r="30445" spans="1:11" x14ac:dyDescent="0.25">
      <c r="A30445">
        <v>94621</v>
      </c>
      <c r="B30445" s="2">
        <v>1.1230899999999999</v>
      </c>
      <c r="C30445" s="3">
        <v>32269</v>
      </c>
      <c r="D30445" s="4">
        <v>41860</v>
      </c>
      <c r="E30445" t="s">
        <v>493</v>
      </c>
      <c r="F30445" s="4" t="s">
        <v>15368</v>
      </c>
      <c r="G30445" s="5">
        <v>17906</v>
      </c>
      <c r="H30445" s="6">
        <v>6.4447699999999997E-2</v>
      </c>
      <c r="I30445" s="7">
        <v>31</v>
      </c>
      <c r="J30445" s="2">
        <v>63</v>
      </c>
      <c r="K30445">
        <v>3</v>
      </c>
    </row>
    <row r="30446" spans="1:11" x14ac:dyDescent="0.25">
      <c r="A30446">
        <v>29922</v>
      </c>
      <c r="B30446" s="2">
        <v>1.118579</v>
      </c>
      <c r="C30446" s="3">
        <v>1263</v>
      </c>
      <c r="E30446" t="s">
        <v>6352</v>
      </c>
      <c r="F30446" s="4" t="s">
        <v>6130</v>
      </c>
      <c r="G30446" s="5">
        <v>943</v>
      </c>
      <c r="H30446" s="6">
        <v>4.2417799999999999E-2</v>
      </c>
      <c r="I30446" s="7">
        <v>34.801000000000002</v>
      </c>
    </row>
    <row r="30447" spans="1:11" x14ac:dyDescent="0.25">
      <c r="A30447">
        <v>25251</v>
      </c>
      <c r="B30447" s="2">
        <v>1.118268</v>
      </c>
      <c r="C30447" s="3">
        <v>611</v>
      </c>
      <c r="E30447" t="s">
        <v>5315</v>
      </c>
      <c r="F30447" s="4" t="s">
        <v>5144</v>
      </c>
      <c r="G30447" s="5">
        <v>358</v>
      </c>
      <c r="H30447" s="6">
        <v>1.95531E-2</v>
      </c>
      <c r="I30447" s="7">
        <v>38.75</v>
      </c>
    </row>
    <row r="30448" spans="1:11" x14ac:dyDescent="0.25">
      <c r="A30448">
        <v>86505</v>
      </c>
      <c r="B30448" s="2">
        <v>1.1170310000000001</v>
      </c>
      <c r="C30448" s="3">
        <v>8189</v>
      </c>
      <c r="E30448" t="s">
        <v>14130</v>
      </c>
      <c r="F30448" s="4" t="s">
        <v>14962</v>
      </c>
      <c r="G30448" s="5">
        <v>4804</v>
      </c>
      <c r="H30448" s="6">
        <v>7.2632699999999994E-2</v>
      </c>
      <c r="I30448" s="7">
        <v>29.55</v>
      </c>
      <c r="J30448" s="2">
        <v>58.666699999999999</v>
      </c>
      <c r="K30448">
        <v>3</v>
      </c>
    </row>
    <row r="30449" spans="1:11" x14ac:dyDescent="0.25">
      <c r="A30449">
        <v>24719</v>
      </c>
      <c r="B30449" s="2">
        <v>1.115818</v>
      </c>
      <c r="C30449" s="3">
        <v>441</v>
      </c>
      <c r="E30449" t="s">
        <v>5148</v>
      </c>
      <c r="F30449" s="4" t="s">
        <v>5144</v>
      </c>
      <c r="G30449" s="5">
        <v>259</v>
      </c>
      <c r="H30449" s="6">
        <v>7.3359099999999997E-2</v>
      </c>
      <c r="I30449" s="7">
        <v>29.414999999999999</v>
      </c>
    </row>
    <row r="30450" spans="1:11" x14ac:dyDescent="0.25">
      <c r="A30450">
        <v>13666</v>
      </c>
      <c r="B30450" s="2">
        <v>1.115686</v>
      </c>
      <c r="C30450" s="3">
        <v>361</v>
      </c>
      <c r="D30450" s="4">
        <v>36300</v>
      </c>
      <c r="E30450" t="s">
        <v>2679</v>
      </c>
      <c r="F30450" s="4" t="s">
        <v>1280</v>
      </c>
      <c r="G30450" s="5">
        <v>284</v>
      </c>
      <c r="H30450" s="6">
        <v>7.7192999999999998E-2</v>
      </c>
      <c r="I30450" s="7">
        <v>28.75</v>
      </c>
    </row>
    <row r="30451" spans="1:11" x14ac:dyDescent="0.25">
      <c r="A30451">
        <v>38631</v>
      </c>
      <c r="B30451" s="2">
        <v>1.115483</v>
      </c>
      <c r="C30451" s="3">
        <v>931</v>
      </c>
      <c r="D30451" s="4">
        <v>17260</v>
      </c>
      <c r="E30451" t="s">
        <v>7646</v>
      </c>
      <c r="F30451" s="4" t="s">
        <v>7633</v>
      </c>
      <c r="G30451" s="5">
        <v>559</v>
      </c>
      <c r="H30451" s="6">
        <v>0.13059029999999999</v>
      </c>
      <c r="I30451" s="7">
        <v>19.518999999999998</v>
      </c>
    </row>
    <row r="30452" spans="1:11" x14ac:dyDescent="0.25">
      <c r="A30452">
        <v>15532</v>
      </c>
      <c r="B30452" s="2">
        <v>1.115318</v>
      </c>
      <c r="C30452" s="3">
        <v>226</v>
      </c>
      <c r="D30452" s="4">
        <v>43740</v>
      </c>
      <c r="E30452" t="s">
        <v>3185</v>
      </c>
      <c r="F30452" s="4" t="s">
        <v>3003</v>
      </c>
      <c r="G30452" s="5">
        <v>128</v>
      </c>
      <c r="H30452" s="6">
        <v>1.5625E-2</v>
      </c>
      <c r="I30452" s="7">
        <v>39.375</v>
      </c>
    </row>
    <row r="30453" spans="1:11" x14ac:dyDescent="0.25">
      <c r="A30453">
        <v>99625</v>
      </c>
      <c r="B30453" s="2">
        <v>1.1152740000000001</v>
      </c>
      <c r="C30453" s="3">
        <v>130</v>
      </c>
      <c r="E30453" t="s">
        <v>16657</v>
      </c>
      <c r="F30453" s="4" t="s">
        <v>16604</v>
      </c>
      <c r="G30453" s="5">
        <v>52</v>
      </c>
      <c r="H30453" s="6">
        <v>1.9230799999999999E-2</v>
      </c>
      <c r="I30453" s="7">
        <v>38.75</v>
      </c>
    </row>
    <row r="30454" spans="1:11" x14ac:dyDescent="0.25">
      <c r="A30454">
        <v>41360</v>
      </c>
      <c r="B30454" s="2">
        <v>1.1152</v>
      </c>
      <c r="C30454" s="3">
        <v>345</v>
      </c>
      <c r="E30454" t="s">
        <v>8060</v>
      </c>
      <c r="F30454" s="4" t="s">
        <v>7883</v>
      </c>
      <c r="G30454" s="5">
        <v>261</v>
      </c>
      <c r="H30454" s="6">
        <v>3.4351100000000002E-2</v>
      </c>
      <c r="I30454" s="7">
        <v>36.136000000000003</v>
      </c>
    </row>
    <row r="30455" spans="1:11" x14ac:dyDescent="0.25">
      <c r="A30455">
        <v>41632</v>
      </c>
      <c r="B30455" s="2">
        <v>1.115021</v>
      </c>
      <c r="C30455" s="3">
        <v>684</v>
      </c>
      <c r="E30455" t="s">
        <v>8107</v>
      </c>
      <c r="F30455" s="4" t="s">
        <v>7883</v>
      </c>
      <c r="G30455" s="5">
        <v>490</v>
      </c>
      <c r="H30455" s="6">
        <v>3.46939E-2</v>
      </c>
      <c r="I30455" s="7">
        <v>36.067</v>
      </c>
    </row>
    <row r="30456" spans="1:11" x14ac:dyDescent="0.25">
      <c r="A30456">
        <v>45859</v>
      </c>
      <c r="B30456" s="2">
        <v>1.114822</v>
      </c>
      <c r="C30456" s="3">
        <v>509</v>
      </c>
      <c r="E30456" t="s">
        <v>8775</v>
      </c>
      <c r="F30456" s="4" t="s">
        <v>8295</v>
      </c>
      <c r="G30456" s="5">
        <v>335</v>
      </c>
      <c r="H30456" s="6">
        <v>4.4642899999999999E-2</v>
      </c>
      <c r="I30456" s="7">
        <v>34.338000000000001</v>
      </c>
    </row>
    <row r="30457" spans="1:11" x14ac:dyDescent="0.25">
      <c r="A30457">
        <v>41257</v>
      </c>
      <c r="B30457" s="2">
        <v>1.1146929999999999</v>
      </c>
      <c r="C30457" s="3">
        <v>284</v>
      </c>
      <c r="E30457" t="s">
        <v>8051</v>
      </c>
      <c r="F30457" s="4" t="s">
        <v>7883</v>
      </c>
      <c r="G30457" s="5">
        <v>196</v>
      </c>
      <c r="H30457" s="6">
        <v>0.1167513</v>
      </c>
      <c r="I30457" s="7">
        <v>21.875</v>
      </c>
    </row>
    <row r="30458" spans="1:11" x14ac:dyDescent="0.25">
      <c r="A30458">
        <v>2746</v>
      </c>
      <c r="B30458" s="2">
        <v>1.1123689999999999</v>
      </c>
      <c r="C30458" s="3">
        <v>14755</v>
      </c>
      <c r="D30458" s="4">
        <v>39300</v>
      </c>
      <c r="E30458" t="s">
        <v>447</v>
      </c>
      <c r="F30458" s="4" t="s">
        <v>21</v>
      </c>
      <c r="G30458" s="5">
        <v>9505</v>
      </c>
      <c r="H30458" s="6">
        <v>8.2053399999999999E-2</v>
      </c>
      <c r="I30458" s="7">
        <v>27.853999999999999</v>
      </c>
    </row>
    <row r="30459" spans="1:11" x14ac:dyDescent="0.25">
      <c r="A30459">
        <v>18241</v>
      </c>
      <c r="B30459" s="2">
        <v>1.109979</v>
      </c>
      <c r="C30459" s="3">
        <v>748</v>
      </c>
      <c r="D30459" s="4">
        <v>42540</v>
      </c>
      <c r="E30459" t="s">
        <v>4005</v>
      </c>
      <c r="F30459" s="4" t="s">
        <v>3003</v>
      </c>
      <c r="G30459" s="5">
        <v>476</v>
      </c>
      <c r="H30459" s="6">
        <v>1.2578600000000001E-2</v>
      </c>
      <c r="I30459" s="7">
        <v>39.856999999999999</v>
      </c>
      <c r="J30459" s="2">
        <v>40</v>
      </c>
      <c r="K30459">
        <v>1</v>
      </c>
    </row>
    <row r="30460" spans="1:11" x14ac:dyDescent="0.25">
      <c r="A30460">
        <v>71326</v>
      </c>
      <c r="B30460" s="2">
        <v>1.109691</v>
      </c>
      <c r="C30460" s="3">
        <v>1110</v>
      </c>
      <c r="D30460" s="4">
        <v>35020</v>
      </c>
      <c r="E30460" t="s">
        <v>1673</v>
      </c>
      <c r="F30460" s="4" t="s">
        <v>12927</v>
      </c>
      <c r="G30460" s="5">
        <v>722</v>
      </c>
      <c r="H30460" s="6">
        <v>4.4260000000000001E-2</v>
      </c>
      <c r="I30460" s="7">
        <v>34.375</v>
      </c>
    </row>
    <row r="30461" spans="1:11" x14ac:dyDescent="0.25">
      <c r="A30461">
        <v>81148</v>
      </c>
      <c r="B30461" s="2">
        <v>1.1094740000000001</v>
      </c>
      <c r="C30461" s="3">
        <v>335</v>
      </c>
      <c r="E30461" t="s">
        <v>9129</v>
      </c>
      <c r="F30461" s="4" t="s">
        <v>14477</v>
      </c>
      <c r="G30461" s="5">
        <v>194</v>
      </c>
      <c r="H30461" s="6">
        <v>8.7628899999999996E-2</v>
      </c>
      <c r="I30461" s="7">
        <v>26.875</v>
      </c>
    </row>
    <row r="30462" spans="1:11" x14ac:dyDescent="0.25">
      <c r="A30462">
        <v>37326</v>
      </c>
      <c r="B30462" s="2">
        <v>1.1093440000000001</v>
      </c>
      <c r="C30462" s="3">
        <v>423</v>
      </c>
      <c r="D30462" s="4">
        <v>17420</v>
      </c>
      <c r="E30462" t="s">
        <v>7416</v>
      </c>
      <c r="F30462" s="4" t="s">
        <v>7348</v>
      </c>
      <c r="G30462" s="5">
        <v>351</v>
      </c>
      <c r="H30462" s="6">
        <v>7.6704499999999995E-2</v>
      </c>
      <c r="I30462" s="7">
        <v>28.75</v>
      </c>
    </row>
    <row r="30463" spans="1:11" x14ac:dyDescent="0.25">
      <c r="A30463">
        <v>22820</v>
      </c>
      <c r="B30463" s="2">
        <v>1.109218</v>
      </c>
      <c r="C30463" s="3">
        <v>185</v>
      </c>
      <c r="D30463" s="4">
        <v>25500</v>
      </c>
      <c r="E30463" t="s">
        <v>4734</v>
      </c>
      <c r="F30463" s="4" t="s">
        <v>4335</v>
      </c>
      <c r="G30463" s="5">
        <v>177</v>
      </c>
      <c r="H30463" s="6">
        <v>0</v>
      </c>
      <c r="I30463" s="7">
        <v>42</v>
      </c>
    </row>
    <row r="30464" spans="1:11" x14ac:dyDescent="0.25">
      <c r="A30464">
        <v>86044</v>
      </c>
      <c r="B30464" s="2">
        <v>1.1086739999999999</v>
      </c>
      <c r="C30464" s="3">
        <v>3933</v>
      </c>
      <c r="D30464" s="4">
        <v>22380</v>
      </c>
      <c r="E30464" t="s">
        <v>15083</v>
      </c>
      <c r="F30464" s="4" t="s">
        <v>14962</v>
      </c>
      <c r="G30464" s="5">
        <v>2088</v>
      </c>
      <c r="H30464" s="6">
        <v>7.1839100000000003E-2</v>
      </c>
      <c r="I30464" s="7">
        <v>29.582999999999998</v>
      </c>
      <c r="J30464" s="2">
        <v>56</v>
      </c>
      <c r="K30464">
        <v>1</v>
      </c>
    </row>
    <row r="30465" spans="1:12" x14ac:dyDescent="0.25">
      <c r="A30465">
        <v>15435</v>
      </c>
      <c r="B30465" s="2">
        <v>1.1080639999999999</v>
      </c>
      <c r="C30465" s="3">
        <v>642</v>
      </c>
      <c r="D30465" s="4">
        <v>38300</v>
      </c>
      <c r="E30465" t="s">
        <v>3143</v>
      </c>
      <c r="F30465" s="4" t="s">
        <v>3003</v>
      </c>
      <c r="G30465" s="5">
        <v>456</v>
      </c>
      <c r="H30465" s="6">
        <v>4.8140000000000002E-2</v>
      </c>
      <c r="I30465" s="7">
        <v>33.671999999999997</v>
      </c>
    </row>
    <row r="30466" spans="1:12" x14ac:dyDescent="0.25">
      <c r="A30466">
        <v>95427</v>
      </c>
      <c r="B30466" s="2">
        <v>1.107899</v>
      </c>
      <c r="C30466" s="3">
        <v>226</v>
      </c>
      <c r="D30466" s="4">
        <v>46380</v>
      </c>
      <c r="E30466" t="s">
        <v>15885</v>
      </c>
      <c r="F30466" s="4" t="s">
        <v>15368</v>
      </c>
      <c r="G30466" s="5">
        <v>226</v>
      </c>
      <c r="H30466" s="6">
        <v>0.1145374</v>
      </c>
      <c r="I30466" s="7">
        <v>22.178999999999998</v>
      </c>
      <c r="J30466" s="2">
        <v>38</v>
      </c>
      <c r="K30466">
        <v>1</v>
      </c>
    </row>
    <row r="30467" spans="1:12" x14ac:dyDescent="0.25">
      <c r="A30467">
        <v>50041</v>
      </c>
      <c r="B30467" s="2">
        <v>1.1078300000000001</v>
      </c>
      <c r="C30467" s="3">
        <v>57</v>
      </c>
      <c r="E30467" t="s">
        <v>470</v>
      </c>
      <c r="F30467" s="4" t="s">
        <v>9593</v>
      </c>
      <c r="G30467" s="5">
        <v>57</v>
      </c>
      <c r="H30467" s="6">
        <v>0</v>
      </c>
      <c r="I30467" s="7">
        <v>41.963999999999999</v>
      </c>
    </row>
    <row r="30468" spans="1:12" x14ac:dyDescent="0.25">
      <c r="A30468">
        <v>66607</v>
      </c>
      <c r="B30468" s="2">
        <v>1.1062479999999999</v>
      </c>
      <c r="C30468" s="3">
        <v>10694</v>
      </c>
      <c r="D30468" s="4">
        <v>45820</v>
      </c>
      <c r="E30468" t="s">
        <v>8883</v>
      </c>
      <c r="F30468" s="4" t="s">
        <v>12494</v>
      </c>
      <c r="G30468" s="5">
        <v>6546</v>
      </c>
      <c r="H30468" s="6">
        <v>6.8438700000000005E-2</v>
      </c>
      <c r="I30468" s="7">
        <v>30.123999999999999</v>
      </c>
      <c r="J30468" s="2">
        <v>58.5</v>
      </c>
      <c r="K30468">
        <v>4</v>
      </c>
    </row>
    <row r="30469" spans="1:12" x14ac:dyDescent="0.25">
      <c r="A30469">
        <v>25434</v>
      </c>
      <c r="B30469" s="2">
        <v>1.1041780000000001</v>
      </c>
      <c r="C30469" s="3">
        <v>2707</v>
      </c>
      <c r="D30469" s="4">
        <v>49020</v>
      </c>
      <c r="E30469" t="s">
        <v>5337</v>
      </c>
      <c r="F30469" s="4" t="s">
        <v>5144</v>
      </c>
      <c r="G30469" s="5">
        <v>2101</v>
      </c>
      <c r="H30469" s="6">
        <v>2.0456700000000001E-2</v>
      </c>
      <c r="I30469" s="7">
        <v>38.384999999999998</v>
      </c>
    </row>
    <row r="30470" spans="1:12" x14ac:dyDescent="0.25">
      <c r="A30470">
        <v>65606</v>
      </c>
      <c r="B30470" s="2">
        <v>1.103086</v>
      </c>
      <c r="C30470" s="3">
        <v>3520</v>
      </c>
      <c r="E30470" t="s">
        <v>647</v>
      </c>
      <c r="F30470" s="4" t="s">
        <v>12102</v>
      </c>
      <c r="G30470" s="5">
        <v>2459</v>
      </c>
      <c r="H30470" s="6">
        <v>7.3200500000000002E-2</v>
      </c>
      <c r="I30470" s="7">
        <v>29.268999999999998</v>
      </c>
    </row>
    <row r="30471" spans="1:12" x14ac:dyDescent="0.25">
      <c r="A30471">
        <v>92411</v>
      </c>
      <c r="B30471" s="2">
        <v>1.0990709999999999</v>
      </c>
      <c r="C30471" s="3">
        <v>26364</v>
      </c>
      <c r="D30471" s="4">
        <v>40140</v>
      </c>
      <c r="E30471" t="s">
        <v>15562</v>
      </c>
      <c r="F30471" s="4" t="s">
        <v>15368</v>
      </c>
      <c r="G30471" s="5">
        <v>14322</v>
      </c>
      <c r="H30471" s="6">
        <v>4.8802600000000002E-2</v>
      </c>
      <c r="I30471" s="7">
        <v>33.484999999999999</v>
      </c>
      <c r="J30471" s="2">
        <v>43.5</v>
      </c>
      <c r="K30471">
        <v>2</v>
      </c>
    </row>
    <row r="30472" spans="1:12" x14ac:dyDescent="0.25">
      <c r="A30472">
        <v>38630</v>
      </c>
      <c r="B30472" s="2">
        <v>1.0955980000000001</v>
      </c>
      <c r="C30472" s="3">
        <v>331</v>
      </c>
      <c r="D30472" s="4">
        <v>17260</v>
      </c>
      <c r="E30472" t="s">
        <v>3416</v>
      </c>
      <c r="F30472" s="4" t="s">
        <v>7633</v>
      </c>
      <c r="G30472" s="5">
        <v>187</v>
      </c>
      <c r="H30472" s="6">
        <v>7.4866299999999997E-2</v>
      </c>
      <c r="I30472" s="7">
        <v>28.977</v>
      </c>
    </row>
    <row r="30473" spans="1:12" x14ac:dyDescent="0.25">
      <c r="A30473">
        <v>74468</v>
      </c>
      <c r="B30473" s="2">
        <v>1.0955170000000001</v>
      </c>
      <c r="C30473" s="3">
        <v>250</v>
      </c>
      <c r="D30473" s="4">
        <v>34780</v>
      </c>
      <c r="E30473" t="s">
        <v>13660</v>
      </c>
      <c r="F30473" s="4" t="s">
        <v>13462</v>
      </c>
      <c r="G30473" s="5">
        <v>152</v>
      </c>
      <c r="H30473" s="6">
        <v>3.2679699999999999E-2</v>
      </c>
      <c r="I30473" s="7">
        <v>36.25</v>
      </c>
    </row>
    <row r="30474" spans="1:12" x14ac:dyDescent="0.25">
      <c r="A30474">
        <v>48228</v>
      </c>
      <c r="B30474" s="2">
        <v>1.0881149999999999</v>
      </c>
      <c r="C30474" s="3">
        <v>52335</v>
      </c>
      <c r="D30474" s="4">
        <v>19820</v>
      </c>
      <c r="E30474" t="s">
        <v>996</v>
      </c>
      <c r="F30474" s="4" t="s">
        <v>9106</v>
      </c>
      <c r="G30474" s="5">
        <v>30775</v>
      </c>
      <c r="H30474" s="6">
        <v>9.1824799999999998E-2</v>
      </c>
      <c r="I30474" s="7">
        <v>26.013000000000002</v>
      </c>
      <c r="J30474" s="2">
        <v>48.6</v>
      </c>
      <c r="K30474">
        <v>25</v>
      </c>
      <c r="L30474" s="2">
        <v>90.1</v>
      </c>
    </row>
    <row r="30475" spans="1:12" x14ac:dyDescent="0.25">
      <c r="A30475">
        <v>42333</v>
      </c>
      <c r="B30475" s="2">
        <v>1.0805199999999999</v>
      </c>
      <c r="C30475" s="3">
        <v>1317</v>
      </c>
      <c r="E30475" t="s">
        <v>1285</v>
      </c>
      <c r="F30475" s="4" t="s">
        <v>7883</v>
      </c>
      <c r="G30475" s="5">
        <v>958</v>
      </c>
      <c r="H30475" s="6">
        <v>5.6367399999999998E-2</v>
      </c>
      <c r="I30475" s="7">
        <v>32.115000000000002</v>
      </c>
    </row>
    <row r="30476" spans="1:12" x14ac:dyDescent="0.25">
      <c r="A30476">
        <v>86020</v>
      </c>
      <c r="B30476" s="2">
        <v>1.0799909999999999</v>
      </c>
      <c r="C30476" s="3">
        <v>2263</v>
      </c>
      <c r="D30476" s="4">
        <v>22380</v>
      </c>
      <c r="E30476" t="s">
        <v>2955</v>
      </c>
      <c r="F30476" s="4" t="s">
        <v>14962</v>
      </c>
      <c r="G30476" s="5">
        <v>1245</v>
      </c>
      <c r="H30476" s="6">
        <v>5.46185E-2</v>
      </c>
      <c r="I30476" s="7">
        <v>32.417000000000002</v>
      </c>
    </row>
    <row r="30477" spans="1:12" x14ac:dyDescent="0.25">
      <c r="A30477">
        <v>71043</v>
      </c>
      <c r="B30477" s="2">
        <v>1.0795980000000001</v>
      </c>
      <c r="C30477" s="3">
        <v>633</v>
      </c>
      <c r="D30477" s="4">
        <v>43340</v>
      </c>
      <c r="E30477" t="s">
        <v>13103</v>
      </c>
      <c r="F30477" s="4" t="s">
        <v>12927</v>
      </c>
      <c r="G30477" s="5">
        <v>384</v>
      </c>
      <c r="H30477" s="6">
        <v>8.0519499999999994E-2</v>
      </c>
      <c r="I30477" s="7">
        <v>27.917000000000002</v>
      </c>
    </row>
    <row r="30478" spans="1:12" x14ac:dyDescent="0.25">
      <c r="A30478">
        <v>86043</v>
      </c>
      <c r="B30478" s="2">
        <v>1.0792580000000001</v>
      </c>
      <c r="C30478" s="3">
        <v>2079</v>
      </c>
      <c r="D30478" s="4">
        <v>43320</v>
      </c>
      <c r="E30478" t="s">
        <v>15082</v>
      </c>
      <c r="F30478" s="4" t="s">
        <v>14962</v>
      </c>
      <c r="G30478" s="5">
        <v>1034</v>
      </c>
      <c r="H30478" s="6">
        <v>6.1895600000000002E-2</v>
      </c>
      <c r="I30478" s="7">
        <v>31.125</v>
      </c>
    </row>
    <row r="30479" spans="1:12" x14ac:dyDescent="0.25">
      <c r="A30479">
        <v>85714</v>
      </c>
      <c r="B30479" s="2">
        <v>1.0769899999999999</v>
      </c>
      <c r="C30479" s="3">
        <v>14107</v>
      </c>
      <c r="D30479" s="4">
        <v>46060</v>
      </c>
      <c r="E30479" t="s">
        <v>15050</v>
      </c>
      <c r="F30479" s="4" t="s">
        <v>14962</v>
      </c>
      <c r="G30479" s="5">
        <v>8446</v>
      </c>
      <c r="H30479" s="6">
        <v>6.3462000000000005E-2</v>
      </c>
      <c r="I30479" s="7">
        <v>30.844999999999999</v>
      </c>
      <c r="J30479" s="2">
        <v>46.5</v>
      </c>
      <c r="K30479">
        <v>2</v>
      </c>
    </row>
    <row r="30480" spans="1:12" x14ac:dyDescent="0.25">
      <c r="A30480">
        <v>25831</v>
      </c>
      <c r="B30480" s="2">
        <v>1.0747329999999999</v>
      </c>
      <c r="C30480" s="3">
        <v>1299</v>
      </c>
      <c r="D30480" s="4">
        <v>13220</v>
      </c>
      <c r="E30480" t="s">
        <v>5416</v>
      </c>
      <c r="F30480" s="4" t="s">
        <v>5144</v>
      </c>
      <c r="G30480" s="5">
        <v>980</v>
      </c>
      <c r="H30480" s="6">
        <v>1.12245E-2</v>
      </c>
      <c r="I30480" s="7">
        <v>39.840000000000003</v>
      </c>
    </row>
    <row r="30481" spans="1:11" x14ac:dyDescent="0.25">
      <c r="A30481">
        <v>71935</v>
      </c>
      <c r="B30481" s="2">
        <v>1.0743720000000001</v>
      </c>
      <c r="C30481" s="3">
        <v>677</v>
      </c>
      <c r="E30481" t="s">
        <v>13228</v>
      </c>
      <c r="F30481" s="4" t="s">
        <v>13183</v>
      </c>
      <c r="G30481" s="5">
        <v>527</v>
      </c>
      <c r="H30481" s="6">
        <v>5.1233399999999998E-2</v>
      </c>
      <c r="I30481" s="7">
        <v>32.917000000000002</v>
      </c>
      <c r="J30481" s="2">
        <v>63</v>
      </c>
      <c r="K30481">
        <v>1</v>
      </c>
    </row>
    <row r="30482" spans="1:11" x14ac:dyDescent="0.25">
      <c r="A30482">
        <v>33493</v>
      </c>
      <c r="B30482" s="2">
        <v>1.0733159999999999</v>
      </c>
      <c r="C30482" s="3">
        <v>5160</v>
      </c>
      <c r="D30482" s="4">
        <v>33100</v>
      </c>
      <c r="E30482" t="s">
        <v>6896</v>
      </c>
      <c r="F30482" s="4" t="s">
        <v>6689</v>
      </c>
      <c r="G30482" s="5">
        <v>3881</v>
      </c>
      <c r="H30482" s="6">
        <v>4.9459000000000003E-2</v>
      </c>
      <c r="I30482" s="7">
        <v>33.220999999999997</v>
      </c>
    </row>
    <row r="30483" spans="1:11" x14ac:dyDescent="0.25">
      <c r="A30483">
        <v>47860</v>
      </c>
      <c r="B30483" s="2">
        <v>1.0723419999999999</v>
      </c>
      <c r="C30483" s="3">
        <v>331</v>
      </c>
      <c r="E30483" t="s">
        <v>9070</v>
      </c>
      <c r="F30483" s="4" t="s">
        <v>8800</v>
      </c>
      <c r="G30483" s="5">
        <v>187</v>
      </c>
      <c r="H30483" s="6">
        <v>1.59574E-2</v>
      </c>
      <c r="I30483" s="7">
        <v>39</v>
      </c>
    </row>
    <row r="30484" spans="1:11" x14ac:dyDescent="0.25">
      <c r="A30484">
        <v>75475</v>
      </c>
      <c r="B30484" s="2">
        <v>1.072271</v>
      </c>
      <c r="C30484" s="3">
        <v>128</v>
      </c>
      <c r="E30484" t="s">
        <v>355</v>
      </c>
      <c r="F30484" s="4" t="s">
        <v>13752</v>
      </c>
      <c r="G30484" s="5">
        <v>107</v>
      </c>
      <c r="H30484" s="6">
        <v>0</v>
      </c>
      <c r="I30484" s="7">
        <v>41.75</v>
      </c>
    </row>
    <row r="30485" spans="1:11" x14ac:dyDescent="0.25">
      <c r="A30485">
        <v>72628</v>
      </c>
      <c r="B30485" s="2">
        <v>1.0721050000000001</v>
      </c>
      <c r="C30485" s="3">
        <v>782</v>
      </c>
      <c r="D30485" s="4">
        <v>25460</v>
      </c>
      <c r="E30485" t="s">
        <v>13401</v>
      </c>
      <c r="F30485" s="4" t="s">
        <v>13183</v>
      </c>
      <c r="G30485" s="5">
        <v>579</v>
      </c>
      <c r="H30485" s="6">
        <v>6.8965499999999999E-2</v>
      </c>
      <c r="I30485" s="7">
        <v>29.83</v>
      </c>
      <c r="J30485" s="2">
        <v>45</v>
      </c>
      <c r="K30485">
        <v>1</v>
      </c>
    </row>
    <row r="30486" spans="1:11" x14ac:dyDescent="0.25">
      <c r="A30486">
        <v>23480</v>
      </c>
      <c r="B30486" s="2">
        <v>1.0719069999999999</v>
      </c>
      <c r="C30486" s="3">
        <v>275</v>
      </c>
      <c r="E30486" t="s">
        <v>4875</v>
      </c>
      <c r="F30486" s="4" t="s">
        <v>4335</v>
      </c>
      <c r="G30486" s="5">
        <v>247</v>
      </c>
      <c r="H30486" s="6">
        <v>0.1330645</v>
      </c>
      <c r="I30486" s="7">
        <v>18.75</v>
      </c>
    </row>
    <row r="30487" spans="1:11" x14ac:dyDescent="0.25">
      <c r="A30487">
        <v>72427</v>
      </c>
      <c r="B30487" s="2">
        <v>1.071823</v>
      </c>
      <c r="C30487" s="3">
        <v>175</v>
      </c>
      <c r="D30487" s="4">
        <v>27860</v>
      </c>
      <c r="E30487" t="s">
        <v>13341</v>
      </c>
      <c r="F30487" s="4" t="s">
        <v>13183</v>
      </c>
      <c r="G30487" s="5">
        <v>97</v>
      </c>
      <c r="H30487" s="6">
        <v>3.0612199999999999E-2</v>
      </c>
      <c r="I30487" s="7">
        <v>36.448999999999998</v>
      </c>
    </row>
    <row r="30488" spans="1:11" x14ac:dyDescent="0.25">
      <c r="A30488">
        <v>93703</v>
      </c>
      <c r="B30488" s="2">
        <v>1.0674699999999999</v>
      </c>
      <c r="C30488" s="3">
        <v>34122</v>
      </c>
      <c r="D30488" s="4">
        <v>23420</v>
      </c>
      <c r="E30488" t="s">
        <v>8453</v>
      </c>
      <c r="F30488" s="4" t="s">
        <v>15368</v>
      </c>
      <c r="G30488" s="5">
        <v>18087</v>
      </c>
      <c r="H30488" s="6">
        <v>6.3909800000000003E-2</v>
      </c>
      <c r="I30488" s="7">
        <v>30.675999999999998</v>
      </c>
      <c r="J30488" s="2">
        <v>54</v>
      </c>
      <c r="K30488">
        <v>2</v>
      </c>
    </row>
    <row r="30489" spans="1:11" x14ac:dyDescent="0.25">
      <c r="A30489">
        <v>43608</v>
      </c>
      <c r="B30489" s="2">
        <v>1.060805</v>
      </c>
      <c r="C30489" s="3">
        <v>15420</v>
      </c>
      <c r="D30489" s="4">
        <v>45780</v>
      </c>
      <c r="E30489" t="s">
        <v>8418</v>
      </c>
      <c r="F30489" s="4" t="s">
        <v>8295</v>
      </c>
      <c r="G30489" s="5">
        <v>9762</v>
      </c>
      <c r="H30489" s="6">
        <v>7.3747800000000002E-2</v>
      </c>
      <c r="I30489" s="7">
        <v>28.972000000000001</v>
      </c>
      <c r="J30489" s="2">
        <v>41.142899999999997</v>
      </c>
      <c r="K30489">
        <v>7</v>
      </c>
    </row>
    <row r="30490" spans="1:11" x14ac:dyDescent="0.25">
      <c r="A30490">
        <v>72085</v>
      </c>
      <c r="B30490" s="2">
        <v>1.0584359999999999</v>
      </c>
      <c r="C30490" s="3">
        <v>228</v>
      </c>
      <c r="D30490" s="4">
        <v>42620</v>
      </c>
      <c r="E30490" t="s">
        <v>13271</v>
      </c>
      <c r="F30490" s="4" t="s">
        <v>13183</v>
      </c>
      <c r="G30490" s="5">
        <v>143</v>
      </c>
      <c r="H30490" s="6">
        <v>2.7972E-2</v>
      </c>
      <c r="I30490" s="7">
        <v>36.875</v>
      </c>
    </row>
    <row r="30491" spans="1:11" x14ac:dyDescent="0.25">
      <c r="A30491">
        <v>46218</v>
      </c>
      <c r="B30491" s="2">
        <v>1.0538510000000001</v>
      </c>
      <c r="C30491" s="3">
        <v>29124</v>
      </c>
      <c r="D30491" s="4">
        <v>26900</v>
      </c>
      <c r="E30491" t="s">
        <v>8839</v>
      </c>
      <c r="F30491" s="4" t="s">
        <v>8800</v>
      </c>
      <c r="G30491" s="5">
        <v>19016</v>
      </c>
      <c r="H30491" s="6">
        <v>8.1194799999999998E-2</v>
      </c>
      <c r="I30491" s="7">
        <v>27.663</v>
      </c>
      <c r="J30491" s="2">
        <v>40.200000000000003</v>
      </c>
      <c r="K30491">
        <v>5</v>
      </c>
    </row>
    <row r="30492" spans="1:11" x14ac:dyDescent="0.25">
      <c r="A30492">
        <v>24603</v>
      </c>
      <c r="B30492" s="2">
        <v>1.049096</v>
      </c>
      <c r="C30492" s="3">
        <v>1118</v>
      </c>
      <c r="E30492" t="s">
        <v>5122</v>
      </c>
      <c r="F30492" s="4" t="s">
        <v>4335</v>
      </c>
      <c r="G30492" s="5">
        <v>851</v>
      </c>
      <c r="H30492" s="6">
        <v>2.9377199999999999E-2</v>
      </c>
      <c r="I30492" s="7">
        <v>36.606999999999999</v>
      </c>
    </row>
    <row r="30493" spans="1:11" x14ac:dyDescent="0.25">
      <c r="A30493">
        <v>26572</v>
      </c>
      <c r="B30493" s="2">
        <v>1.04884</v>
      </c>
      <c r="C30493" s="3">
        <v>233</v>
      </c>
      <c r="D30493" s="4">
        <v>21900</v>
      </c>
      <c r="E30493" t="s">
        <v>5579</v>
      </c>
      <c r="F30493" s="4" t="s">
        <v>5144</v>
      </c>
      <c r="G30493" s="5">
        <v>219</v>
      </c>
      <c r="H30493" s="6">
        <v>0</v>
      </c>
      <c r="I30493" s="7">
        <v>41.667000000000002</v>
      </c>
    </row>
    <row r="30494" spans="1:11" x14ac:dyDescent="0.25">
      <c r="A30494">
        <v>32948</v>
      </c>
      <c r="B30494" s="2">
        <v>1.0477479999999999</v>
      </c>
      <c r="C30494" s="3">
        <v>7456</v>
      </c>
      <c r="D30494" s="4">
        <v>42680</v>
      </c>
      <c r="E30494" t="s">
        <v>6853</v>
      </c>
      <c r="F30494" s="4" t="s">
        <v>6689</v>
      </c>
      <c r="G30494" s="5">
        <v>4342</v>
      </c>
      <c r="H30494" s="6">
        <v>7.6214599999999993E-2</v>
      </c>
      <c r="I30494" s="7">
        <v>28.472000000000001</v>
      </c>
      <c r="J30494" s="2">
        <v>57</v>
      </c>
      <c r="K30494">
        <v>1</v>
      </c>
    </row>
    <row r="30495" spans="1:11" x14ac:dyDescent="0.25">
      <c r="A30495">
        <v>72663</v>
      </c>
      <c r="B30495" s="2">
        <v>1.0466310000000001</v>
      </c>
      <c r="C30495" s="3">
        <v>542</v>
      </c>
      <c r="E30495" t="s">
        <v>13415</v>
      </c>
      <c r="F30495" s="4" t="s">
        <v>13183</v>
      </c>
      <c r="G30495" s="5">
        <v>331</v>
      </c>
      <c r="H30495" s="6">
        <v>7.2507600000000005E-2</v>
      </c>
      <c r="I30495" s="7">
        <v>29.106999999999999</v>
      </c>
      <c r="J30495" s="2">
        <v>52</v>
      </c>
      <c r="K30495">
        <v>1</v>
      </c>
    </row>
    <row r="30496" spans="1:11" x14ac:dyDescent="0.25">
      <c r="A30496">
        <v>93648</v>
      </c>
      <c r="B30496" s="2">
        <v>1.044527</v>
      </c>
      <c r="C30496" s="3">
        <v>16101</v>
      </c>
      <c r="D30496" s="4">
        <v>23420</v>
      </c>
      <c r="E30496" t="s">
        <v>15719</v>
      </c>
      <c r="F30496" s="4" t="s">
        <v>15368</v>
      </c>
      <c r="G30496" s="5">
        <v>8456</v>
      </c>
      <c r="H30496" s="6">
        <v>6.1613099999999997E-2</v>
      </c>
      <c r="I30496" s="7">
        <v>30.98</v>
      </c>
    </row>
    <row r="30497" spans="1:11" x14ac:dyDescent="0.25">
      <c r="A30497">
        <v>77037</v>
      </c>
      <c r="B30497" s="2">
        <v>1.0397080000000001</v>
      </c>
      <c r="C30497" s="3">
        <v>20934</v>
      </c>
      <c r="D30497" s="4">
        <v>26420</v>
      </c>
      <c r="E30497" t="s">
        <v>3103</v>
      </c>
      <c r="F30497" s="4" t="s">
        <v>13752</v>
      </c>
      <c r="G30497" s="5">
        <v>11677</v>
      </c>
      <c r="H30497" s="6">
        <v>3.5540000000000002E-2</v>
      </c>
      <c r="I30497" s="7">
        <v>35.472999999999999</v>
      </c>
      <c r="J30497" s="2">
        <v>37.5</v>
      </c>
      <c r="K30497">
        <v>2</v>
      </c>
    </row>
    <row r="30498" spans="1:11" x14ac:dyDescent="0.25">
      <c r="A30498">
        <v>86411</v>
      </c>
      <c r="B30498" s="2">
        <v>1.0368740000000001</v>
      </c>
      <c r="C30498" s="3">
        <v>200</v>
      </c>
      <c r="D30498" s="4">
        <v>29420</v>
      </c>
      <c r="E30498" t="s">
        <v>13038</v>
      </c>
      <c r="F30498" s="4" t="s">
        <v>14962</v>
      </c>
      <c r="G30498" s="5">
        <v>164</v>
      </c>
      <c r="H30498" s="6">
        <v>2.4390200000000001E-2</v>
      </c>
      <c r="I30498" s="7">
        <v>37.396000000000001</v>
      </c>
    </row>
    <row r="30499" spans="1:11" x14ac:dyDescent="0.25">
      <c r="A30499">
        <v>56125</v>
      </c>
      <c r="B30499" s="2">
        <v>1.0368189999999999</v>
      </c>
      <c r="C30499" s="3">
        <v>75</v>
      </c>
      <c r="E30499" t="s">
        <v>10636</v>
      </c>
      <c r="F30499" s="4" t="s">
        <v>10428</v>
      </c>
      <c r="G30499" s="5">
        <v>68</v>
      </c>
      <c r="H30499" s="6">
        <v>0</v>
      </c>
      <c r="I30499" s="7">
        <v>41.606999999999999</v>
      </c>
      <c r="J30499" s="2">
        <v>67</v>
      </c>
      <c r="K30499">
        <v>1</v>
      </c>
    </row>
    <row r="30500" spans="1:11" x14ac:dyDescent="0.25">
      <c r="A30500">
        <v>69217</v>
      </c>
      <c r="B30500" s="2">
        <v>1.03674</v>
      </c>
      <c r="C30500" s="3">
        <v>363</v>
      </c>
      <c r="E30500" t="s">
        <v>12914</v>
      </c>
      <c r="F30500" s="4" t="s">
        <v>12738</v>
      </c>
      <c r="G30500" s="5">
        <v>256</v>
      </c>
      <c r="H30500" s="6">
        <v>7.0038900000000001E-2</v>
      </c>
      <c r="I30500" s="7">
        <v>29.5</v>
      </c>
    </row>
    <row r="30501" spans="1:11" x14ac:dyDescent="0.25">
      <c r="A30501">
        <v>17850</v>
      </c>
      <c r="B30501" s="2">
        <v>1.036575</v>
      </c>
      <c r="C30501" s="3">
        <v>623</v>
      </c>
      <c r="D30501" s="4">
        <v>44980</v>
      </c>
      <c r="E30501" t="s">
        <v>3883</v>
      </c>
      <c r="F30501" s="4" t="s">
        <v>3003</v>
      </c>
      <c r="G30501" s="5">
        <v>425</v>
      </c>
      <c r="H30501" s="6">
        <v>2.1176500000000001E-2</v>
      </c>
      <c r="I30501" s="7">
        <v>37.941000000000003</v>
      </c>
    </row>
    <row r="30502" spans="1:11" x14ac:dyDescent="0.25">
      <c r="A30502">
        <v>65345</v>
      </c>
      <c r="B30502" s="2">
        <v>1.0363929999999999</v>
      </c>
      <c r="C30502" s="3">
        <v>712</v>
      </c>
      <c r="D30502" s="4">
        <v>42740</v>
      </c>
      <c r="E30502" t="s">
        <v>10448</v>
      </c>
      <c r="F30502" s="4" t="s">
        <v>12102</v>
      </c>
      <c r="G30502" s="5">
        <v>333</v>
      </c>
      <c r="H30502" s="6">
        <v>5.9880200000000001E-2</v>
      </c>
      <c r="I30502" s="7">
        <v>31.25</v>
      </c>
    </row>
    <row r="30503" spans="1:11" x14ac:dyDescent="0.25">
      <c r="A30503">
        <v>71063</v>
      </c>
      <c r="B30503" s="2">
        <v>1.0362089999999999</v>
      </c>
      <c r="C30503" s="3">
        <v>620</v>
      </c>
      <c r="D30503" s="4">
        <v>43340</v>
      </c>
      <c r="E30503" t="s">
        <v>13107</v>
      </c>
      <c r="F30503" s="4" t="s">
        <v>12927</v>
      </c>
      <c r="G30503" s="5">
        <v>442</v>
      </c>
      <c r="H30503" s="6">
        <v>0</v>
      </c>
      <c r="I30503" s="7">
        <v>41.597000000000001</v>
      </c>
    </row>
    <row r="30504" spans="1:11" x14ac:dyDescent="0.25">
      <c r="A30504">
        <v>63120</v>
      </c>
      <c r="B30504" s="2">
        <v>1.034778</v>
      </c>
      <c r="C30504" s="3">
        <v>9201</v>
      </c>
      <c r="D30504" s="4">
        <v>41180</v>
      </c>
      <c r="E30504" t="s">
        <v>9297</v>
      </c>
      <c r="F30504" s="4" t="s">
        <v>12102</v>
      </c>
      <c r="G30504" s="5">
        <v>5539</v>
      </c>
      <c r="H30504" s="6">
        <v>7.76173E-2</v>
      </c>
      <c r="I30504" s="7">
        <v>28.178999999999998</v>
      </c>
      <c r="J30504" s="2">
        <v>60</v>
      </c>
      <c r="K30504">
        <v>2</v>
      </c>
    </row>
    <row r="30505" spans="1:11" x14ac:dyDescent="0.25">
      <c r="A30505">
        <v>31701</v>
      </c>
      <c r="B30505" s="2">
        <v>1.030348</v>
      </c>
      <c r="C30505" s="3">
        <v>21099</v>
      </c>
      <c r="D30505" s="4">
        <v>10500</v>
      </c>
      <c r="E30505" t="s">
        <v>1168</v>
      </c>
      <c r="F30505" s="4" t="s">
        <v>6363</v>
      </c>
      <c r="G30505" s="5">
        <v>12973</v>
      </c>
      <c r="H30505" s="6">
        <v>0.1045167</v>
      </c>
      <c r="I30505" s="7">
        <v>23.515999999999998</v>
      </c>
      <c r="J30505" s="2">
        <v>38</v>
      </c>
      <c r="K30505">
        <v>1</v>
      </c>
    </row>
    <row r="30506" spans="1:11" x14ac:dyDescent="0.25">
      <c r="A30506">
        <v>72526</v>
      </c>
      <c r="B30506" s="2">
        <v>1.02722</v>
      </c>
      <c r="C30506" s="3">
        <v>174</v>
      </c>
      <c r="D30506" s="4">
        <v>12900</v>
      </c>
      <c r="E30506" t="s">
        <v>13375</v>
      </c>
      <c r="F30506" s="4" t="s">
        <v>13183</v>
      </c>
      <c r="G30506" s="5">
        <v>96</v>
      </c>
      <c r="H30506" s="6">
        <v>4.1666700000000001E-2</v>
      </c>
      <c r="I30506" s="7">
        <v>34.375</v>
      </c>
    </row>
    <row r="30507" spans="1:11" x14ac:dyDescent="0.25">
      <c r="A30507">
        <v>25624</v>
      </c>
      <c r="B30507" s="2">
        <v>1.027156</v>
      </c>
      <c r="C30507" s="3">
        <v>238</v>
      </c>
      <c r="D30507" s="4">
        <v>30880</v>
      </c>
      <c r="E30507" t="s">
        <v>5378</v>
      </c>
      <c r="F30507" s="4" t="s">
        <v>5144</v>
      </c>
      <c r="G30507" s="5">
        <v>170</v>
      </c>
      <c r="H30507" s="6">
        <v>0</v>
      </c>
      <c r="I30507" s="7">
        <v>41.573999999999998</v>
      </c>
    </row>
    <row r="30508" spans="1:11" x14ac:dyDescent="0.25">
      <c r="A30508">
        <v>41531</v>
      </c>
      <c r="B30508" s="2">
        <v>1.02695</v>
      </c>
      <c r="C30508" s="3">
        <v>978</v>
      </c>
      <c r="E30508" t="s">
        <v>4970</v>
      </c>
      <c r="F30508" s="4" t="s">
        <v>7883</v>
      </c>
      <c r="G30508" s="5">
        <v>694</v>
      </c>
      <c r="H30508" s="6">
        <v>5.7636899999999998E-2</v>
      </c>
      <c r="I30508" s="7">
        <v>31.579000000000001</v>
      </c>
    </row>
    <row r="30509" spans="1:11" x14ac:dyDescent="0.25">
      <c r="A30509">
        <v>40734</v>
      </c>
      <c r="B30509" s="2">
        <v>1.0262389999999999</v>
      </c>
      <c r="C30509" s="3">
        <v>3533</v>
      </c>
      <c r="D30509" s="4">
        <v>30940</v>
      </c>
      <c r="E30509" t="s">
        <v>728</v>
      </c>
      <c r="F30509" s="4" t="s">
        <v>7883</v>
      </c>
      <c r="G30509" s="5">
        <v>2278</v>
      </c>
      <c r="H30509" s="6">
        <v>7.85777E-2</v>
      </c>
      <c r="I30509" s="7">
        <v>27.95</v>
      </c>
    </row>
    <row r="30510" spans="1:11" x14ac:dyDescent="0.25">
      <c r="A30510">
        <v>95387</v>
      </c>
      <c r="B30510" s="2">
        <v>1.025612</v>
      </c>
      <c r="C30510" s="3">
        <v>768</v>
      </c>
      <c r="D30510" s="4">
        <v>33700</v>
      </c>
      <c r="E30510" t="s">
        <v>15878</v>
      </c>
      <c r="F30510" s="4" t="s">
        <v>15368</v>
      </c>
      <c r="G30510" s="5">
        <v>342</v>
      </c>
      <c r="H30510" s="6">
        <v>0.1107872</v>
      </c>
      <c r="I30510" s="7">
        <v>22.375</v>
      </c>
    </row>
    <row r="30511" spans="1:11" x14ac:dyDescent="0.25">
      <c r="A30511">
        <v>37710</v>
      </c>
      <c r="B30511" s="2">
        <v>1.025339</v>
      </c>
      <c r="C30511" s="3">
        <v>1088</v>
      </c>
      <c r="D30511" s="4">
        <v>28940</v>
      </c>
      <c r="E30511" t="s">
        <v>7467</v>
      </c>
      <c r="F30511" s="4" t="s">
        <v>7348</v>
      </c>
      <c r="G30511" s="5">
        <v>796</v>
      </c>
      <c r="H30511" s="6">
        <v>8.7939999999999997E-3</v>
      </c>
      <c r="I30511" s="7">
        <v>40</v>
      </c>
    </row>
    <row r="30512" spans="1:11" x14ac:dyDescent="0.25">
      <c r="A30512">
        <v>26275</v>
      </c>
      <c r="B30512" s="2">
        <v>1.025031</v>
      </c>
      <c r="C30512" s="3">
        <v>718</v>
      </c>
      <c r="E30512" t="s">
        <v>5524</v>
      </c>
      <c r="F30512" s="4" t="s">
        <v>5144</v>
      </c>
      <c r="G30512" s="5">
        <v>486</v>
      </c>
      <c r="H30512" s="6">
        <v>2.4691399999999999E-2</v>
      </c>
      <c r="I30512" s="7">
        <v>37.25</v>
      </c>
    </row>
    <row r="30513" spans="1:11" x14ac:dyDescent="0.25">
      <c r="A30513">
        <v>51101</v>
      </c>
      <c r="B30513" s="2">
        <v>1.0247790000000001</v>
      </c>
      <c r="C30513" s="3">
        <v>702</v>
      </c>
      <c r="D30513" s="4">
        <v>43580</v>
      </c>
      <c r="E30513" t="s">
        <v>9826</v>
      </c>
      <c r="F30513" s="4" t="s">
        <v>9593</v>
      </c>
      <c r="G30513" s="5">
        <v>558</v>
      </c>
      <c r="H30513" s="6">
        <v>0.1200717</v>
      </c>
      <c r="I30513" s="7">
        <v>20.763999999999999</v>
      </c>
      <c r="J30513" s="2">
        <v>52.5</v>
      </c>
      <c r="K30513">
        <v>2</v>
      </c>
    </row>
    <row r="30514" spans="1:11" x14ac:dyDescent="0.25">
      <c r="A30514">
        <v>36432</v>
      </c>
      <c r="B30514" s="2">
        <v>1.0241960000000001</v>
      </c>
      <c r="C30514" s="3">
        <v>2844</v>
      </c>
      <c r="E30514" t="s">
        <v>7246</v>
      </c>
      <c r="F30514" s="4" t="s">
        <v>7027</v>
      </c>
      <c r="G30514" s="5">
        <v>1879</v>
      </c>
      <c r="H30514" s="6">
        <v>4.5212799999999997E-2</v>
      </c>
      <c r="I30514" s="7">
        <v>33.698</v>
      </c>
    </row>
    <row r="30515" spans="1:11" x14ac:dyDescent="0.25">
      <c r="A30515">
        <v>24869</v>
      </c>
      <c r="B30515" s="2">
        <v>1.0236810000000001</v>
      </c>
      <c r="C30515" s="3">
        <v>331</v>
      </c>
      <c r="E30515" t="s">
        <v>5187</v>
      </c>
      <c r="F30515" s="4" t="s">
        <v>5144</v>
      </c>
      <c r="G30515" s="5">
        <v>270</v>
      </c>
      <c r="H30515" s="6">
        <v>2.9629599999999999E-2</v>
      </c>
      <c r="I30515" s="7">
        <v>36.353999999999999</v>
      </c>
    </row>
    <row r="30516" spans="1:11" x14ac:dyDescent="0.25">
      <c r="A30516">
        <v>62093</v>
      </c>
      <c r="B30516" s="2">
        <v>1.023547</v>
      </c>
      <c r="C30516" s="3">
        <v>462</v>
      </c>
      <c r="D30516" s="4">
        <v>41180</v>
      </c>
      <c r="E30516" t="s">
        <v>7082</v>
      </c>
      <c r="F30516" s="4" t="s">
        <v>11490</v>
      </c>
      <c r="G30516" s="5">
        <v>287</v>
      </c>
      <c r="H30516" s="6">
        <v>4.8611099999999997E-2</v>
      </c>
      <c r="I30516" s="7">
        <v>33.067999999999998</v>
      </c>
    </row>
    <row r="30517" spans="1:11" x14ac:dyDescent="0.25">
      <c r="A30517">
        <v>90003</v>
      </c>
      <c r="B30517" s="2">
        <v>1.0150539999999999</v>
      </c>
      <c r="C30517" s="3">
        <v>66913</v>
      </c>
      <c r="D30517" s="4">
        <v>31080</v>
      </c>
      <c r="E30517" t="s">
        <v>15367</v>
      </c>
      <c r="F30517" s="4" t="s">
        <v>15368</v>
      </c>
      <c r="G30517" s="5">
        <v>35194</v>
      </c>
      <c r="H30517" s="6">
        <v>6.0946199999999999E-2</v>
      </c>
      <c r="I30517" s="7">
        <v>30.933</v>
      </c>
      <c r="J30517" s="2">
        <v>37</v>
      </c>
      <c r="K30517">
        <v>5</v>
      </c>
    </row>
    <row r="30518" spans="1:11" x14ac:dyDescent="0.25">
      <c r="A30518">
        <v>71375</v>
      </c>
      <c r="B30518" s="2">
        <v>1.0064580000000001</v>
      </c>
      <c r="C30518" s="3">
        <v>1110</v>
      </c>
      <c r="E30518" t="s">
        <v>13157</v>
      </c>
      <c r="F30518" s="4" t="s">
        <v>12927</v>
      </c>
      <c r="G30518" s="5">
        <v>717</v>
      </c>
      <c r="H30518" s="6">
        <v>4.0446299999999998E-2</v>
      </c>
      <c r="I30518" s="7">
        <v>34.457000000000001</v>
      </c>
    </row>
    <row r="30519" spans="1:11" x14ac:dyDescent="0.25">
      <c r="A30519">
        <v>24871</v>
      </c>
      <c r="B30519" s="2">
        <v>1.006243</v>
      </c>
      <c r="C30519" s="3">
        <v>233</v>
      </c>
      <c r="E30519" t="s">
        <v>5189</v>
      </c>
      <c r="F30519" s="4" t="s">
        <v>5144</v>
      </c>
      <c r="G30519" s="5">
        <v>175</v>
      </c>
      <c r="H30519" s="6">
        <v>4.5454500000000002E-2</v>
      </c>
      <c r="I30519" s="7">
        <v>33.587000000000003</v>
      </c>
    </row>
    <row r="30520" spans="1:11" x14ac:dyDescent="0.25">
      <c r="A30520">
        <v>71466</v>
      </c>
      <c r="B30520" s="2">
        <v>1.0061249999999999</v>
      </c>
      <c r="C30520" s="3">
        <v>523</v>
      </c>
      <c r="D30520" s="4">
        <v>10780</v>
      </c>
      <c r="E30520" t="s">
        <v>98</v>
      </c>
      <c r="F30520" s="4" t="s">
        <v>12927</v>
      </c>
      <c r="G30520" s="5">
        <v>308</v>
      </c>
      <c r="H30520" s="6">
        <v>0</v>
      </c>
      <c r="I30520" s="7">
        <v>41.429000000000002</v>
      </c>
    </row>
    <row r="30521" spans="1:11" x14ac:dyDescent="0.25">
      <c r="A30521">
        <v>28007</v>
      </c>
      <c r="B30521" s="2">
        <v>1.0059340000000001</v>
      </c>
      <c r="C30521" s="3">
        <v>621</v>
      </c>
      <c r="E30521" t="s">
        <v>5853</v>
      </c>
      <c r="F30521" s="4" t="s">
        <v>5642</v>
      </c>
      <c r="G30521" s="5">
        <v>486</v>
      </c>
      <c r="H30521" s="6">
        <v>5.7494900000000002E-2</v>
      </c>
      <c r="I30521" s="7">
        <v>31.469000000000001</v>
      </c>
    </row>
    <row r="30522" spans="1:11" x14ac:dyDescent="0.25">
      <c r="A30522">
        <v>78538</v>
      </c>
      <c r="B30522" s="2">
        <v>1.0044169999999999</v>
      </c>
      <c r="C30522" s="3">
        <v>11559</v>
      </c>
      <c r="D30522" s="4">
        <v>32580</v>
      </c>
      <c r="E30522" t="s">
        <v>14235</v>
      </c>
      <c r="F30522" s="4" t="s">
        <v>13752</v>
      </c>
      <c r="G30522" s="5">
        <v>5847</v>
      </c>
      <c r="H30522" s="6">
        <v>6.6700899999999994E-2</v>
      </c>
      <c r="I30522" s="7">
        <v>29.873000000000001</v>
      </c>
      <c r="J30522" s="2">
        <v>62</v>
      </c>
      <c r="K30522">
        <v>1</v>
      </c>
    </row>
    <row r="30523" spans="1:11" x14ac:dyDescent="0.25">
      <c r="A30523">
        <v>65439</v>
      </c>
      <c r="B30523" s="2">
        <v>1.0029399999999999</v>
      </c>
      <c r="C30523" s="3">
        <v>437</v>
      </c>
      <c r="E30523" t="s">
        <v>12403</v>
      </c>
      <c r="F30523" s="4" t="s">
        <v>12102</v>
      </c>
      <c r="G30523" s="5">
        <v>324</v>
      </c>
      <c r="H30523" s="6">
        <v>0</v>
      </c>
      <c r="I30523" s="7">
        <v>41.396999999999998</v>
      </c>
    </row>
    <row r="30524" spans="1:11" x14ac:dyDescent="0.25">
      <c r="A30524">
        <v>71068</v>
      </c>
      <c r="B30524" s="2">
        <v>1.00227</v>
      </c>
      <c r="C30524" s="3">
        <v>3515</v>
      </c>
      <c r="E30524" t="s">
        <v>3308</v>
      </c>
      <c r="F30524" s="4" t="s">
        <v>12927</v>
      </c>
      <c r="G30524" s="5">
        <v>2483</v>
      </c>
      <c r="H30524" s="6">
        <v>5.3967000000000001E-2</v>
      </c>
      <c r="I30524" s="7">
        <v>32.064</v>
      </c>
    </row>
    <row r="30525" spans="1:11" x14ac:dyDescent="0.25">
      <c r="A30525">
        <v>99155</v>
      </c>
      <c r="B30525" s="2">
        <v>1.001511</v>
      </c>
      <c r="C30525" s="3">
        <v>1128</v>
      </c>
      <c r="E30525" t="s">
        <v>16577</v>
      </c>
      <c r="F30525" s="4" t="s">
        <v>16344</v>
      </c>
      <c r="G30525" s="5">
        <v>694</v>
      </c>
      <c r="H30525" s="6">
        <v>6.4841499999999996E-2</v>
      </c>
      <c r="I30525" s="7">
        <v>30.178999999999998</v>
      </c>
    </row>
    <row r="30526" spans="1:11" x14ac:dyDescent="0.25">
      <c r="A30526">
        <v>70441</v>
      </c>
      <c r="B30526" s="2">
        <v>1.000624</v>
      </c>
      <c r="C30526" s="3">
        <v>4744</v>
      </c>
      <c r="D30526" s="4">
        <v>12940</v>
      </c>
      <c r="E30526" t="s">
        <v>3209</v>
      </c>
      <c r="F30526" s="4" t="s">
        <v>12927</v>
      </c>
      <c r="G30526" s="5">
        <v>3015</v>
      </c>
      <c r="H30526" s="6">
        <v>6.7330000000000001E-2</v>
      </c>
      <c r="I30526" s="7">
        <v>29.736999999999998</v>
      </c>
    </row>
    <row r="30527" spans="1:11" x14ac:dyDescent="0.25">
      <c r="A30527">
        <v>26203</v>
      </c>
      <c r="B30527" s="2">
        <v>0.99986730000000001</v>
      </c>
      <c r="C30527" s="3">
        <v>211</v>
      </c>
      <c r="E30527" t="s">
        <v>5500</v>
      </c>
      <c r="F30527" s="4" t="s">
        <v>5144</v>
      </c>
      <c r="G30527" s="5">
        <v>137</v>
      </c>
      <c r="H30527" s="6">
        <v>6.5217399999999995E-2</v>
      </c>
      <c r="I30527" s="7">
        <v>30.096</v>
      </c>
    </row>
    <row r="30528" spans="1:11" x14ac:dyDescent="0.25">
      <c r="A30528">
        <v>72175</v>
      </c>
      <c r="B30528" s="2">
        <v>0.99978120000000004</v>
      </c>
      <c r="C30528" s="3">
        <v>317</v>
      </c>
      <c r="D30528" s="4">
        <v>38220</v>
      </c>
      <c r="E30528" t="s">
        <v>13295</v>
      </c>
      <c r="F30528" s="4" t="s">
        <v>13183</v>
      </c>
      <c r="G30528" s="5">
        <v>218</v>
      </c>
      <c r="H30528" s="6">
        <v>6.3926899999999995E-2</v>
      </c>
      <c r="I30528" s="7">
        <v>30.312999999999999</v>
      </c>
    </row>
    <row r="30529" spans="1:11" x14ac:dyDescent="0.25">
      <c r="A30529">
        <v>79247</v>
      </c>
      <c r="B30529" s="2">
        <v>0.99972130000000003</v>
      </c>
      <c r="C30529" s="3">
        <v>46</v>
      </c>
      <c r="D30529" s="4">
        <v>46900</v>
      </c>
      <c r="E30529" t="s">
        <v>11584</v>
      </c>
      <c r="F30529" s="4" t="s">
        <v>13752</v>
      </c>
      <c r="G30529" s="5">
        <v>29</v>
      </c>
      <c r="H30529" s="6">
        <v>0</v>
      </c>
      <c r="I30529" s="7">
        <v>41.353999999999999</v>
      </c>
    </row>
    <row r="30530" spans="1:11" x14ac:dyDescent="0.25">
      <c r="A30530">
        <v>24726</v>
      </c>
      <c r="B30530" s="2">
        <v>0.99966869999999997</v>
      </c>
      <c r="C30530" s="3">
        <v>280</v>
      </c>
      <c r="E30530" t="s">
        <v>3872</v>
      </c>
      <c r="F30530" s="4" t="s">
        <v>5144</v>
      </c>
      <c r="G30530" s="5">
        <v>190</v>
      </c>
      <c r="H30530" s="6">
        <v>8.9005200000000007E-2</v>
      </c>
      <c r="I30530" s="7">
        <v>25.956</v>
      </c>
    </row>
    <row r="30531" spans="1:11" x14ac:dyDescent="0.25">
      <c r="A30531">
        <v>35207</v>
      </c>
      <c r="B30531" s="2">
        <v>0.99823519999999999</v>
      </c>
      <c r="C30531" s="3">
        <v>8994</v>
      </c>
      <c r="D30531" s="4">
        <v>13820</v>
      </c>
      <c r="E30531" t="s">
        <v>1579</v>
      </c>
      <c r="F30531" s="4" t="s">
        <v>7027</v>
      </c>
      <c r="G30531" s="5">
        <v>5795</v>
      </c>
      <c r="H30531" s="6">
        <v>9.0250200000000003E-2</v>
      </c>
      <c r="I30531" s="7">
        <v>25.739000000000001</v>
      </c>
      <c r="J30531" s="2">
        <v>40</v>
      </c>
      <c r="K30531">
        <v>1</v>
      </c>
    </row>
    <row r="30532" spans="1:11" x14ac:dyDescent="0.25">
      <c r="A30532">
        <v>17748</v>
      </c>
      <c r="B30532" s="2">
        <v>0.9968089</v>
      </c>
      <c r="C30532" s="3">
        <v>208</v>
      </c>
      <c r="D30532" s="4">
        <v>30820</v>
      </c>
      <c r="E30532" t="s">
        <v>3844</v>
      </c>
      <c r="F30532" s="4" t="s">
        <v>3003</v>
      </c>
      <c r="G30532" s="5">
        <v>155</v>
      </c>
      <c r="H30532" s="6">
        <v>3.2258099999999998E-2</v>
      </c>
      <c r="I30532" s="7">
        <v>35.75</v>
      </c>
    </row>
    <row r="30533" spans="1:11" x14ac:dyDescent="0.25">
      <c r="A30533">
        <v>21672</v>
      </c>
      <c r="B30533" s="2">
        <v>0.99673239999999996</v>
      </c>
      <c r="C30533" s="3">
        <v>164</v>
      </c>
      <c r="D30533" s="4">
        <v>15700</v>
      </c>
      <c r="E30533" t="s">
        <v>4574</v>
      </c>
      <c r="F30533" s="4" t="s">
        <v>4361</v>
      </c>
      <c r="G30533" s="5">
        <v>164</v>
      </c>
      <c r="H30533" s="6">
        <v>3.6585399999999997E-2</v>
      </c>
      <c r="I30533" s="7">
        <v>35</v>
      </c>
    </row>
    <row r="30534" spans="1:11" x14ac:dyDescent="0.25">
      <c r="A30534">
        <v>33128</v>
      </c>
      <c r="B30534" s="2">
        <v>0.99534199999999995</v>
      </c>
      <c r="C30534" s="3">
        <v>7567</v>
      </c>
      <c r="D30534" s="4">
        <v>33100</v>
      </c>
      <c r="E30534" t="s">
        <v>5277</v>
      </c>
      <c r="F30534" s="4" t="s">
        <v>6689</v>
      </c>
      <c r="G30534" s="5">
        <v>5651</v>
      </c>
      <c r="H30534" s="6">
        <v>0.1040524</v>
      </c>
      <c r="I30534" s="7">
        <v>23.315000000000001</v>
      </c>
    </row>
    <row r="30535" spans="1:11" x14ac:dyDescent="0.25">
      <c r="A30535">
        <v>93270</v>
      </c>
      <c r="B30535" s="2">
        <v>0.99326239999999999</v>
      </c>
      <c r="C30535" s="3">
        <v>5519</v>
      </c>
      <c r="D30535" s="4">
        <v>47300</v>
      </c>
      <c r="E30535" t="s">
        <v>15650</v>
      </c>
      <c r="F30535" s="4" t="s">
        <v>15368</v>
      </c>
      <c r="G30535" s="5">
        <v>3043</v>
      </c>
      <c r="H30535" s="6">
        <v>6.4060400000000003E-2</v>
      </c>
      <c r="I30535" s="7">
        <v>30.193999999999999</v>
      </c>
    </row>
    <row r="30536" spans="1:11" x14ac:dyDescent="0.25">
      <c r="A30536">
        <v>44103</v>
      </c>
      <c r="B30536" s="2">
        <v>0.98980919999999994</v>
      </c>
      <c r="C30536" s="3">
        <v>17291</v>
      </c>
      <c r="D30536" s="4">
        <v>17460</v>
      </c>
      <c r="E30536" t="s">
        <v>2480</v>
      </c>
      <c r="F30536" s="4" t="s">
        <v>8295</v>
      </c>
      <c r="G30536" s="5">
        <v>11394</v>
      </c>
      <c r="H30536" s="6">
        <v>7.8725600000000007E-2</v>
      </c>
      <c r="I30536" s="7">
        <v>27.657</v>
      </c>
      <c r="J30536" s="2">
        <v>47.833300000000001</v>
      </c>
      <c r="K30536">
        <v>6</v>
      </c>
    </row>
    <row r="30537" spans="1:11" x14ac:dyDescent="0.25">
      <c r="A30537">
        <v>31544</v>
      </c>
      <c r="B30537" s="2">
        <v>0.98697809999999997</v>
      </c>
      <c r="C30537" s="3">
        <v>579</v>
      </c>
      <c r="E30537" t="s">
        <v>1076</v>
      </c>
      <c r="F30537" s="4" t="s">
        <v>6363</v>
      </c>
      <c r="G30537" s="5">
        <v>442</v>
      </c>
      <c r="H30537" s="6">
        <v>3.6199099999999998E-2</v>
      </c>
      <c r="I30537" s="7">
        <v>35</v>
      </c>
    </row>
    <row r="30538" spans="1:11" x14ac:dyDescent="0.25">
      <c r="A30538">
        <v>59547</v>
      </c>
      <c r="B30538" s="2">
        <v>0.98685840000000002</v>
      </c>
      <c r="C30538" s="3">
        <v>29</v>
      </c>
      <c r="E30538" t="s">
        <v>11421</v>
      </c>
      <c r="F30538" s="4" t="s">
        <v>11278</v>
      </c>
      <c r="G30538" s="5">
        <v>23</v>
      </c>
      <c r="H30538" s="6">
        <v>0</v>
      </c>
      <c r="I30538" s="7">
        <v>41.25</v>
      </c>
    </row>
    <row r="30539" spans="1:11" x14ac:dyDescent="0.25">
      <c r="A30539">
        <v>99575</v>
      </c>
      <c r="B30539" s="2">
        <v>0.98685840000000002</v>
      </c>
      <c r="C30539" s="3">
        <v>104</v>
      </c>
      <c r="E30539" t="s">
        <v>16631</v>
      </c>
      <c r="F30539" s="4" t="s">
        <v>16604</v>
      </c>
      <c r="G30539" s="5">
        <v>39</v>
      </c>
      <c r="H30539" s="6">
        <v>0</v>
      </c>
      <c r="I30539" s="7">
        <v>41.25</v>
      </c>
    </row>
    <row r="30540" spans="1:11" x14ac:dyDescent="0.25">
      <c r="A30540">
        <v>83203</v>
      </c>
      <c r="B30540" s="2">
        <v>0.98677950000000003</v>
      </c>
      <c r="C30540" s="3">
        <v>345</v>
      </c>
      <c r="D30540" s="4">
        <v>13940</v>
      </c>
      <c r="E30540" t="s">
        <v>14726</v>
      </c>
      <c r="F30540" s="4" t="s">
        <v>14725</v>
      </c>
      <c r="G30540" s="5">
        <v>268</v>
      </c>
      <c r="H30540" s="6">
        <v>5.2238800000000002E-2</v>
      </c>
      <c r="I30540" s="7">
        <v>32.222000000000001</v>
      </c>
    </row>
    <row r="30541" spans="1:11" x14ac:dyDescent="0.25">
      <c r="A30541">
        <v>71202</v>
      </c>
      <c r="B30541" s="2">
        <v>0.98230919999999999</v>
      </c>
      <c r="C30541" s="3">
        <v>32075</v>
      </c>
      <c r="D30541" s="4">
        <v>33740</v>
      </c>
      <c r="E30541" t="s">
        <v>639</v>
      </c>
      <c r="F30541" s="4" t="s">
        <v>12927</v>
      </c>
      <c r="G30541" s="5">
        <v>18405</v>
      </c>
      <c r="H30541" s="6">
        <v>8.3781599999999998E-2</v>
      </c>
      <c r="I30541" s="7">
        <v>26.754000000000001</v>
      </c>
    </row>
    <row r="30542" spans="1:11" x14ac:dyDescent="0.25">
      <c r="A30542">
        <v>72639</v>
      </c>
      <c r="B30542" s="2">
        <v>0.97776470000000004</v>
      </c>
      <c r="C30542" s="3">
        <v>898</v>
      </c>
      <c r="E30542" t="s">
        <v>13408</v>
      </c>
      <c r="F30542" s="4" t="s">
        <v>13183</v>
      </c>
      <c r="G30542" s="5">
        <v>577</v>
      </c>
      <c r="H30542" s="6">
        <v>6.4124799999999996E-2</v>
      </c>
      <c r="I30542" s="7">
        <v>30.138999999999999</v>
      </c>
    </row>
    <row r="30543" spans="1:11" x14ac:dyDescent="0.25">
      <c r="A30543">
        <v>52066</v>
      </c>
      <c r="B30543" s="2">
        <v>0.97760670000000005</v>
      </c>
      <c r="C30543" s="3">
        <v>79</v>
      </c>
      <c r="E30543" t="s">
        <v>9912</v>
      </c>
      <c r="F30543" s="4" t="s">
        <v>9593</v>
      </c>
      <c r="G30543" s="5">
        <v>75</v>
      </c>
      <c r="H30543" s="6">
        <v>0.04</v>
      </c>
      <c r="I30543" s="7">
        <v>34.305999999999997</v>
      </c>
    </row>
    <row r="30544" spans="1:11" x14ac:dyDescent="0.25">
      <c r="A30544">
        <v>31065</v>
      </c>
      <c r="B30544" s="2">
        <v>0.9774081</v>
      </c>
      <c r="C30544" s="3">
        <v>1021</v>
      </c>
      <c r="D30544" s="4">
        <v>20140</v>
      </c>
      <c r="E30544" t="s">
        <v>1819</v>
      </c>
      <c r="F30544" s="4" t="s">
        <v>6363</v>
      </c>
      <c r="G30544" s="5">
        <v>746</v>
      </c>
      <c r="H30544" s="6">
        <v>5.4886200000000003E-2</v>
      </c>
      <c r="I30544" s="7">
        <v>31.731000000000002</v>
      </c>
    </row>
    <row r="30545" spans="1:9" x14ac:dyDescent="0.25">
      <c r="A30545">
        <v>89310</v>
      </c>
      <c r="B30545" s="2">
        <v>0.9771377</v>
      </c>
      <c r="C30545" s="3">
        <v>554</v>
      </c>
      <c r="E30545" t="s">
        <v>3573</v>
      </c>
      <c r="F30545" s="4" t="s">
        <v>15318</v>
      </c>
      <c r="G30545" s="5">
        <v>381</v>
      </c>
      <c r="H30545" s="6">
        <v>0</v>
      </c>
      <c r="I30545" s="7">
        <v>41.21</v>
      </c>
    </row>
    <row r="30546" spans="1:9" x14ac:dyDescent="0.25">
      <c r="A30546">
        <v>36786</v>
      </c>
      <c r="B30546" s="2">
        <v>0.97654660000000004</v>
      </c>
      <c r="C30546" s="3">
        <v>3688</v>
      </c>
      <c r="E30546" t="s">
        <v>3126</v>
      </c>
      <c r="F30546" s="4" t="s">
        <v>7027</v>
      </c>
      <c r="G30546" s="5">
        <v>2088</v>
      </c>
      <c r="H30546" s="6">
        <v>9.7701099999999999E-2</v>
      </c>
      <c r="I30546" s="7">
        <v>24.324000000000002</v>
      </c>
    </row>
    <row r="30547" spans="1:9" x14ac:dyDescent="0.25">
      <c r="A30547">
        <v>62874</v>
      </c>
      <c r="B30547" s="2">
        <v>0.97596989999999995</v>
      </c>
      <c r="C30547" s="3">
        <v>458</v>
      </c>
      <c r="E30547" t="s">
        <v>844</v>
      </c>
      <c r="F30547" s="4" t="s">
        <v>11490</v>
      </c>
      <c r="G30547" s="5">
        <v>321</v>
      </c>
      <c r="H30547" s="6">
        <v>3.7267099999999997E-2</v>
      </c>
      <c r="I30547" s="7">
        <v>34.75</v>
      </c>
    </row>
    <row r="30548" spans="1:9" x14ac:dyDescent="0.25">
      <c r="A30548">
        <v>29373</v>
      </c>
      <c r="B30548" s="2">
        <v>0.97585980000000005</v>
      </c>
      <c r="C30548" s="3">
        <v>165</v>
      </c>
      <c r="D30548" s="4">
        <v>43900</v>
      </c>
      <c r="E30548" t="s">
        <v>6212</v>
      </c>
      <c r="F30548" s="4" t="s">
        <v>6130</v>
      </c>
      <c r="G30548" s="5">
        <v>136</v>
      </c>
      <c r="H30548" s="6">
        <v>0</v>
      </c>
      <c r="I30548" s="7">
        <v>41.188000000000002</v>
      </c>
    </row>
    <row r="30549" spans="1:9" x14ac:dyDescent="0.25">
      <c r="A30549">
        <v>31549</v>
      </c>
      <c r="B30549" s="2">
        <v>0.97555579999999997</v>
      </c>
      <c r="C30549" s="3">
        <v>1555</v>
      </c>
      <c r="E30549" t="s">
        <v>6617</v>
      </c>
      <c r="F30549" s="4" t="s">
        <v>6363</v>
      </c>
      <c r="G30549" s="5">
        <v>1133</v>
      </c>
      <c r="H30549" s="6">
        <v>5.2956799999999998E-2</v>
      </c>
      <c r="I30549" s="7">
        <v>32</v>
      </c>
    </row>
    <row r="30550" spans="1:9" x14ac:dyDescent="0.25">
      <c r="A30550">
        <v>45155</v>
      </c>
      <c r="B30550" s="2">
        <v>0.97523749999999998</v>
      </c>
      <c r="C30550" s="3">
        <v>307</v>
      </c>
      <c r="E30550" t="s">
        <v>8652</v>
      </c>
      <c r="F30550" s="4" t="s">
        <v>8295</v>
      </c>
      <c r="G30550" s="5">
        <v>196</v>
      </c>
      <c r="H30550" s="6">
        <v>3.5533000000000002E-2</v>
      </c>
      <c r="I30550" s="7">
        <v>35</v>
      </c>
    </row>
    <row r="30551" spans="1:9" x14ac:dyDescent="0.25">
      <c r="A30551">
        <v>72860</v>
      </c>
      <c r="B30551" s="2">
        <v>0.97509400000000002</v>
      </c>
      <c r="C30551" s="3">
        <v>453</v>
      </c>
      <c r="D30551" s="4">
        <v>40780</v>
      </c>
      <c r="E30551" t="s">
        <v>13450</v>
      </c>
      <c r="F30551" s="4" t="s">
        <v>13183</v>
      </c>
      <c r="G30551" s="5">
        <v>400</v>
      </c>
      <c r="H30551" s="6">
        <v>2.2499999999999999E-2</v>
      </c>
      <c r="I30551" s="7">
        <v>37.222000000000001</v>
      </c>
    </row>
    <row r="30552" spans="1:9" x14ac:dyDescent="0.25">
      <c r="A30552">
        <v>59467</v>
      </c>
      <c r="B30552" s="2">
        <v>0.97496709999999998</v>
      </c>
      <c r="C30552" s="3">
        <v>180</v>
      </c>
      <c r="E30552" t="s">
        <v>11397</v>
      </c>
      <c r="F30552" s="4" t="s">
        <v>11278</v>
      </c>
      <c r="G30552" s="5">
        <v>130</v>
      </c>
      <c r="H30552" s="6">
        <v>5.3435099999999999E-2</v>
      </c>
      <c r="I30552" s="7">
        <v>31.875</v>
      </c>
    </row>
    <row r="30553" spans="1:9" x14ac:dyDescent="0.25">
      <c r="A30553">
        <v>28458</v>
      </c>
      <c r="B30553" s="2">
        <v>0.97398600000000002</v>
      </c>
      <c r="C30553" s="3">
        <v>5881</v>
      </c>
      <c r="E30553" t="s">
        <v>5023</v>
      </c>
      <c r="F30553" s="4" t="s">
        <v>5642</v>
      </c>
      <c r="G30553" s="5">
        <v>3967</v>
      </c>
      <c r="H30553" s="6">
        <v>6.6801100000000002E-2</v>
      </c>
      <c r="I30553" s="7">
        <v>29.562999999999999</v>
      </c>
    </row>
    <row r="30554" spans="1:9" x14ac:dyDescent="0.25">
      <c r="A30554">
        <v>26638</v>
      </c>
      <c r="B30554" s="2">
        <v>0.97299999999999998</v>
      </c>
      <c r="C30554" s="3">
        <v>180</v>
      </c>
      <c r="E30554" t="s">
        <v>5598</v>
      </c>
      <c r="F30554" s="4" t="s">
        <v>5144</v>
      </c>
      <c r="G30554" s="5">
        <v>144</v>
      </c>
      <c r="H30554" s="6">
        <v>0</v>
      </c>
      <c r="I30554" s="7">
        <v>41.094000000000001</v>
      </c>
    </row>
    <row r="30555" spans="1:9" x14ac:dyDescent="0.25">
      <c r="A30555">
        <v>63860</v>
      </c>
      <c r="B30555" s="2">
        <v>0.97292579999999995</v>
      </c>
      <c r="C30555" s="3">
        <v>231</v>
      </c>
      <c r="E30555" t="s">
        <v>11748</v>
      </c>
      <c r="F30555" s="4" t="s">
        <v>12102</v>
      </c>
      <c r="G30555" s="5">
        <v>158</v>
      </c>
      <c r="H30555" s="6">
        <v>2.5316499999999999E-2</v>
      </c>
      <c r="I30555" s="7">
        <v>36.700000000000003</v>
      </c>
    </row>
    <row r="30556" spans="1:9" x14ac:dyDescent="0.25">
      <c r="A30556">
        <v>71276</v>
      </c>
      <c r="B30556" s="2">
        <v>0.97283730000000002</v>
      </c>
      <c r="C30556" s="3">
        <v>268</v>
      </c>
      <c r="E30556" t="s">
        <v>13135</v>
      </c>
      <c r="F30556" s="4" t="s">
        <v>12927</v>
      </c>
      <c r="G30556" s="5">
        <v>209</v>
      </c>
      <c r="H30556" s="6">
        <v>4.2857100000000002E-2</v>
      </c>
      <c r="I30556" s="7">
        <v>33.667000000000002</v>
      </c>
    </row>
    <row r="30557" spans="1:9" x14ac:dyDescent="0.25">
      <c r="A30557">
        <v>6702</v>
      </c>
      <c r="B30557" s="2">
        <v>0.97223179999999998</v>
      </c>
      <c r="C30557" s="3">
        <v>3039</v>
      </c>
      <c r="D30557" s="4">
        <v>35300</v>
      </c>
      <c r="E30557" t="s">
        <v>1137</v>
      </c>
      <c r="F30557" s="4" t="s">
        <v>1198</v>
      </c>
      <c r="G30557" s="5">
        <v>2319</v>
      </c>
      <c r="H30557" s="6">
        <v>8.5775900000000002E-2</v>
      </c>
      <c r="I30557" s="7">
        <v>26.25</v>
      </c>
    </row>
    <row r="30558" spans="1:9" x14ac:dyDescent="0.25">
      <c r="A30558">
        <v>36722</v>
      </c>
      <c r="B30558" s="2">
        <v>0.97159289999999998</v>
      </c>
      <c r="C30558" s="3">
        <v>486</v>
      </c>
      <c r="E30558" t="s">
        <v>374</v>
      </c>
      <c r="F30558" s="4" t="s">
        <v>7027</v>
      </c>
      <c r="G30558" s="5">
        <v>345</v>
      </c>
      <c r="H30558" s="6">
        <v>0.1098266</v>
      </c>
      <c r="I30558" s="7">
        <v>22.091999999999999</v>
      </c>
    </row>
    <row r="30559" spans="1:9" x14ac:dyDescent="0.25">
      <c r="A30559">
        <v>35578</v>
      </c>
      <c r="B30559" s="2">
        <v>0.9705878</v>
      </c>
      <c r="C30559" s="3">
        <v>5718</v>
      </c>
      <c r="D30559" s="4">
        <v>13820</v>
      </c>
      <c r="E30559" t="s">
        <v>7114</v>
      </c>
      <c r="F30559" s="4" t="s">
        <v>7027</v>
      </c>
      <c r="G30559" s="5">
        <v>3848</v>
      </c>
      <c r="H30559" s="6">
        <v>4.05405E-2</v>
      </c>
      <c r="I30559" s="7">
        <v>34.063000000000002</v>
      </c>
    </row>
    <row r="30560" spans="1:9" x14ac:dyDescent="0.25">
      <c r="A30560">
        <v>88063</v>
      </c>
      <c r="B30560" s="2">
        <v>0.96800799999999998</v>
      </c>
      <c r="C30560" s="3">
        <v>13354</v>
      </c>
      <c r="D30560" s="4">
        <v>29740</v>
      </c>
      <c r="E30560" t="s">
        <v>15281</v>
      </c>
      <c r="F30560" s="4" t="s">
        <v>15124</v>
      </c>
      <c r="G30560" s="5">
        <v>6934</v>
      </c>
      <c r="H30560" s="6">
        <v>7.5569700000000004E-2</v>
      </c>
      <c r="I30560" s="7">
        <v>28.007999999999999</v>
      </c>
    </row>
    <row r="30561" spans="1:11" x14ac:dyDescent="0.25">
      <c r="A30561">
        <v>39144</v>
      </c>
      <c r="B30561" s="2">
        <v>0.96622750000000002</v>
      </c>
      <c r="C30561" s="3">
        <v>1019</v>
      </c>
      <c r="D30561" s="4">
        <v>46980</v>
      </c>
      <c r="E30561" t="s">
        <v>7760</v>
      </c>
      <c r="F30561" s="4" t="s">
        <v>7633</v>
      </c>
      <c r="G30561" s="5">
        <v>513</v>
      </c>
      <c r="H30561" s="6">
        <v>0.1267056</v>
      </c>
      <c r="I30561" s="7">
        <v>19.167000000000002</v>
      </c>
    </row>
    <row r="30562" spans="1:11" x14ac:dyDescent="0.25">
      <c r="A30562">
        <v>29475</v>
      </c>
      <c r="B30562" s="2">
        <v>0.9656245</v>
      </c>
      <c r="C30562" s="3">
        <v>2844</v>
      </c>
      <c r="E30562" t="s">
        <v>5697</v>
      </c>
      <c r="F30562" s="4" t="s">
        <v>6130</v>
      </c>
      <c r="G30562" s="5">
        <v>2009</v>
      </c>
      <c r="H30562" s="6">
        <v>6.5174099999999999E-2</v>
      </c>
      <c r="I30562" s="7">
        <v>29.788</v>
      </c>
    </row>
    <row r="30563" spans="1:11" x14ac:dyDescent="0.25">
      <c r="A30563">
        <v>40445</v>
      </c>
      <c r="B30563" s="2">
        <v>0.96499029999999997</v>
      </c>
      <c r="C30563" s="3">
        <v>814</v>
      </c>
      <c r="D30563" s="4">
        <v>40080</v>
      </c>
      <c r="E30563" t="s">
        <v>1366</v>
      </c>
      <c r="F30563" s="4" t="s">
        <v>7883</v>
      </c>
      <c r="G30563" s="5">
        <v>637</v>
      </c>
      <c r="H30563" s="6">
        <v>3.4536900000000002E-2</v>
      </c>
      <c r="I30563" s="7">
        <v>35.075000000000003</v>
      </c>
    </row>
    <row r="30564" spans="1:11" x14ac:dyDescent="0.25">
      <c r="A30564">
        <v>39861</v>
      </c>
      <c r="B30564" s="2">
        <v>0.96465769999999995</v>
      </c>
      <c r="C30564" s="3">
        <v>1139</v>
      </c>
      <c r="E30564" t="s">
        <v>7877</v>
      </c>
      <c r="F30564" s="4" t="s">
        <v>6363</v>
      </c>
      <c r="G30564" s="5">
        <v>754</v>
      </c>
      <c r="H30564" s="6">
        <v>6.6312999999999997E-2</v>
      </c>
      <c r="I30564" s="7">
        <v>29.559000000000001</v>
      </c>
    </row>
    <row r="30565" spans="1:11" x14ac:dyDescent="0.25">
      <c r="A30565">
        <v>71956</v>
      </c>
      <c r="B30565" s="2">
        <v>0.96411930000000001</v>
      </c>
      <c r="C30565" s="3">
        <v>2073</v>
      </c>
      <c r="D30565" s="4">
        <v>26300</v>
      </c>
      <c r="E30565" t="s">
        <v>13234</v>
      </c>
      <c r="F30565" s="4" t="s">
        <v>13183</v>
      </c>
      <c r="G30565" s="5">
        <v>1498</v>
      </c>
      <c r="H30565" s="6">
        <v>2.6034700000000001E-2</v>
      </c>
      <c r="I30565" s="7">
        <v>36.515999999999998</v>
      </c>
    </row>
    <row r="30566" spans="1:11" x14ac:dyDescent="0.25">
      <c r="A30566">
        <v>44704</v>
      </c>
      <c r="B30566" s="2">
        <v>0.96320030000000001</v>
      </c>
      <c r="C30566" s="3">
        <v>3694</v>
      </c>
      <c r="D30566" s="4">
        <v>15940</v>
      </c>
      <c r="E30566" t="s">
        <v>287</v>
      </c>
      <c r="F30566" s="4" t="s">
        <v>8295</v>
      </c>
      <c r="G30566" s="5">
        <v>2336</v>
      </c>
      <c r="H30566" s="6">
        <v>6.9747500000000004E-2</v>
      </c>
      <c r="I30566" s="7">
        <v>28.939</v>
      </c>
      <c r="J30566" s="2">
        <v>53</v>
      </c>
      <c r="K30566">
        <v>1</v>
      </c>
    </row>
    <row r="30567" spans="1:11" x14ac:dyDescent="0.25">
      <c r="A30567">
        <v>29530</v>
      </c>
      <c r="B30567" s="2">
        <v>0.96225260000000001</v>
      </c>
      <c r="C30567" s="3">
        <v>2273</v>
      </c>
      <c r="D30567" s="4">
        <v>22500</v>
      </c>
      <c r="E30567" t="s">
        <v>6258</v>
      </c>
      <c r="F30567" s="4" t="s">
        <v>6130</v>
      </c>
      <c r="G30567" s="5">
        <v>1615</v>
      </c>
      <c r="H30567" s="6">
        <v>1.4241500000000001E-2</v>
      </c>
      <c r="I30567" s="7">
        <v>38.520000000000003</v>
      </c>
    </row>
    <row r="30568" spans="1:11" x14ac:dyDescent="0.25">
      <c r="A30568">
        <v>15689</v>
      </c>
      <c r="B30568" s="2">
        <v>0.96180509999999997</v>
      </c>
      <c r="C30568" s="3">
        <v>275</v>
      </c>
      <c r="D30568" s="4">
        <v>38300</v>
      </c>
      <c r="E30568" t="s">
        <v>3261</v>
      </c>
      <c r="F30568" s="4" t="s">
        <v>3003</v>
      </c>
      <c r="G30568" s="5">
        <v>245</v>
      </c>
      <c r="H30568" s="6">
        <v>0</v>
      </c>
      <c r="I30568" s="7">
        <v>40.978000000000002</v>
      </c>
    </row>
    <row r="30569" spans="1:11" x14ac:dyDescent="0.25">
      <c r="A30569">
        <v>24105</v>
      </c>
      <c r="B30569" s="2">
        <v>0.9616017</v>
      </c>
      <c r="C30569" s="3">
        <v>652</v>
      </c>
      <c r="D30569" s="4">
        <v>13980</v>
      </c>
      <c r="E30569" t="s">
        <v>4973</v>
      </c>
      <c r="F30569" s="4" t="s">
        <v>4335</v>
      </c>
      <c r="G30569" s="5">
        <v>596</v>
      </c>
      <c r="H30569" s="6">
        <v>7.7181200000000005E-2</v>
      </c>
      <c r="I30569" s="7">
        <v>27.638999999999999</v>
      </c>
    </row>
    <row r="30570" spans="1:11" x14ac:dyDescent="0.25">
      <c r="A30570">
        <v>29564</v>
      </c>
      <c r="B30570" s="2">
        <v>0.96133369999999996</v>
      </c>
      <c r="C30570" s="3">
        <v>760</v>
      </c>
      <c r="E30570" t="s">
        <v>6267</v>
      </c>
      <c r="F30570" s="4" t="s">
        <v>6130</v>
      </c>
      <c r="G30570" s="5">
        <v>517</v>
      </c>
      <c r="H30570" s="6">
        <v>9.4777600000000004E-2</v>
      </c>
      <c r="I30570" s="7">
        <v>24.597000000000001</v>
      </c>
    </row>
    <row r="30571" spans="1:11" x14ac:dyDescent="0.25">
      <c r="A30571">
        <v>61940</v>
      </c>
      <c r="B30571" s="2">
        <v>0.96115899999999999</v>
      </c>
      <c r="C30571" s="3">
        <v>284</v>
      </c>
      <c r="E30571" t="s">
        <v>11842</v>
      </c>
      <c r="F30571" s="4" t="s">
        <v>11490</v>
      </c>
      <c r="G30571" s="5">
        <v>210</v>
      </c>
      <c r="H30571" s="6">
        <v>9.4786999999999996E-3</v>
      </c>
      <c r="I30571" s="7">
        <v>39.332999999999998</v>
      </c>
    </row>
    <row r="30572" spans="1:11" x14ac:dyDescent="0.25">
      <c r="A30572">
        <v>36401</v>
      </c>
      <c r="B30572" s="2">
        <v>0.95984519999999995</v>
      </c>
      <c r="C30572" s="3">
        <v>7798</v>
      </c>
      <c r="E30572" t="s">
        <v>5957</v>
      </c>
      <c r="F30572" s="4" t="s">
        <v>7027</v>
      </c>
      <c r="G30572" s="5">
        <v>5283</v>
      </c>
      <c r="H30572" s="6">
        <v>8.1567000000000001E-2</v>
      </c>
      <c r="I30572" s="7">
        <v>26.863</v>
      </c>
      <c r="J30572" s="2">
        <v>49</v>
      </c>
      <c r="K30572">
        <v>1</v>
      </c>
    </row>
    <row r="30573" spans="1:11" x14ac:dyDescent="0.25">
      <c r="A30573">
        <v>38471</v>
      </c>
      <c r="B30573" s="2">
        <v>0.95850500000000005</v>
      </c>
      <c r="C30573" s="3">
        <v>476</v>
      </c>
      <c r="E30573" t="s">
        <v>7597</v>
      </c>
      <c r="F30573" s="4" t="s">
        <v>7348</v>
      </c>
      <c r="G30573" s="5">
        <v>323</v>
      </c>
      <c r="H30573" s="6">
        <v>0</v>
      </c>
      <c r="I30573" s="7">
        <v>40.956000000000003</v>
      </c>
    </row>
    <row r="30574" spans="1:11" x14ac:dyDescent="0.25">
      <c r="A30574">
        <v>48204</v>
      </c>
      <c r="B30574" s="2">
        <v>0.95434110000000005</v>
      </c>
      <c r="C30574" s="3">
        <v>26691</v>
      </c>
      <c r="D30574" s="4">
        <v>19820</v>
      </c>
      <c r="E30574" t="s">
        <v>996</v>
      </c>
      <c r="F30574" s="4" t="s">
        <v>9106</v>
      </c>
      <c r="G30574" s="5">
        <v>17079</v>
      </c>
      <c r="H30574" s="6">
        <v>8.2264799999999999E-2</v>
      </c>
      <c r="I30574" s="7">
        <v>26.707000000000001</v>
      </c>
      <c r="J30574" s="2">
        <v>45</v>
      </c>
      <c r="K30574">
        <v>4</v>
      </c>
    </row>
    <row r="30575" spans="1:11" x14ac:dyDescent="0.25">
      <c r="A30575">
        <v>38946</v>
      </c>
      <c r="B30575" s="2">
        <v>0.95020340000000003</v>
      </c>
      <c r="C30575" s="3">
        <v>361</v>
      </c>
      <c r="D30575" s="4">
        <v>24900</v>
      </c>
      <c r="E30575" t="s">
        <v>7728</v>
      </c>
      <c r="F30575" s="4" t="s">
        <v>7633</v>
      </c>
      <c r="G30575" s="5">
        <v>206</v>
      </c>
      <c r="H30575" s="6">
        <v>7.2815500000000005E-2</v>
      </c>
      <c r="I30575" s="7">
        <v>28.332999999999998</v>
      </c>
    </row>
    <row r="30576" spans="1:11" x14ac:dyDescent="0.25">
      <c r="A30576">
        <v>99681</v>
      </c>
      <c r="B30576" s="2">
        <v>0.95011480000000004</v>
      </c>
      <c r="C30576" s="3">
        <v>296</v>
      </c>
      <c r="E30576" t="s">
        <v>16697</v>
      </c>
      <c r="F30576" s="4" t="s">
        <v>16604</v>
      </c>
      <c r="G30576" s="5">
        <v>159</v>
      </c>
      <c r="H30576" s="6">
        <v>3.7499999999999999E-2</v>
      </c>
      <c r="I30576" s="7">
        <v>34.432000000000002</v>
      </c>
    </row>
    <row r="30577" spans="1:12" x14ac:dyDescent="0.25">
      <c r="A30577">
        <v>40371</v>
      </c>
      <c r="B30577" s="2">
        <v>0.94959789999999999</v>
      </c>
      <c r="C30577" s="3">
        <v>2934</v>
      </c>
      <c r="D30577" s="4">
        <v>34460</v>
      </c>
      <c r="E30577" t="s">
        <v>7940</v>
      </c>
      <c r="F30577" s="4" t="s">
        <v>7883</v>
      </c>
      <c r="G30577" s="5">
        <v>2000</v>
      </c>
      <c r="H30577" s="6">
        <v>5.8000000000000003E-2</v>
      </c>
      <c r="I30577" s="7">
        <v>30.885000000000002</v>
      </c>
    </row>
    <row r="30578" spans="1:12" x14ac:dyDescent="0.25">
      <c r="A30578">
        <v>30453</v>
      </c>
      <c r="B30578" s="2">
        <v>0.94747760000000003</v>
      </c>
      <c r="C30578" s="3">
        <v>10359</v>
      </c>
      <c r="E30578" t="s">
        <v>5695</v>
      </c>
      <c r="F30578" s="4" t="s">
        <v>6363</v>
      </c>
      <c r="G30578" s="5">
        <v>6855</v>
      </c>
      <c r="H30578" s="6">
        <v>7.21995E-2</v>
      </c>
      <c r="I30578" s="7">
        <v>28.428999999999998</v>
      </c>
    </row>
    <row r="30579" spans="1:12" x14ac:dyDescent="0.25">
      <c r="A30579">
        <v>85912</v>
      </c>
      <c r="B30579" s="2">
        <v>0.94580969999999998</v>
      </c>
      <c r="C30579" s="3">
        <v>130</v>
      </c>
      <c r="D30579" s="4">
        <v>43320</v>
      </c>
      <c r="E30579" t="s">
        <v>15053</v>
      </c>
      <c r="F30579" s="4" t="s">
        <v>14962</v>
      </c>
      <c r="G30579" s="5">
        <v>111</v>
      </c>
      <c r="H30579" s="6">
        <v>0</v>
      </c>
      <c r="I30579" s="7">
        <v>40.881999999999998</v>
      </c>
    </row>
    <row r="30580" spans="1:12" x14ac:dyDescent="0.25">
      <c r="A30580">
        <v>35751</v>
      </c>
      <c r="B30580" s="2">
        <v>0.94573779999999996</v>
      </c>
      <c r="C30580" s="3">
        <v>368</v>
      </c>
      <c r="D30580" s="4">
        <v>42460</v>
      </c>
      <c r="E30580" t="s">
        <v>7140</v>
      </c>
      <c r="F30580" s="4" t="s">
        <v>7027</v>
      </c>
      <c r="G30580" s="5">
        <v>190</v>
      </c>
      <c r="H30580" s="6">
        <v>2.6178E-2</v>
      </c>
      <c r="I30580" s="7">
        <v>36.35</v>
      </c>
    </row>
    <row r="30581" spans="1:12" x14ac:dyDescent="0.25">
      <c r="A30581">
        <v>24457</v>
      </c>
      <c r="B30581" s="2">
        <v>0.945635</v>
      </c>
      <c r="C30581" s="3">
        <v>300</v>
      </c>
      <c r="E30581" t="s">
        <v>5072</v>
      </c>
      <c r="F30581" s="4" t="s">
        <v>4335</v>
      </c>
      <c r="G30581" s="5">
        <v>240</v>
      </c>
      <c r="H30581" s="6">
        <v>4.9792500000000003E-2</v>
      </c>
      <c r="I30581" s="7">
        <v>32.25</v>
      </c>
    </row>
    <row r="30582" spans="1:12" x14ac:dyDescent="0.25">
      <c r="A30582">
        <v>38726</v>
      </c>
      <c r="B30582" s="2">
        <v>0.94550809999999996</v>
      </c>
      <c r="C30582" s="3">
        <v>483</v>
      </c>
      <c r="D30582" s="4">
        <v>17380</v>
      </c>
      <c r="E30582" t="s">
        <v>7673</v>
      </c>
      <c r="F30582" s="4" t="s">
        <v>7633</v>
      </c>
      <c r="G30582" s="5">
        <v>291</v>
      </c>
      <c r="H30582" s="6">
        <v>4.1095899999999998E-2</v>
      </c>
      <c r="I30582" s="7">
        <v>33.75</v>
      </c>
    </row>
    <row r="30583" spans="1:12" x14ac:dyDescent="0.25">
      <c r="A30583">
        <v>30464</v>
      </c>
      <c r="B30583" s="2">
        <v>0.94542680000000001</v>
      </c>
      <c r="C30583" s="3">
        <v>94</v>
      </c>
      <c r="E30583" t="s">
        <v>6455</v>
      </c>
      <c r="F30583" s="4" t="s">
        <v>6363</v>
      </c>
      <c r="G30583" s="5">
        <v>54</v>
      </c>
      <c r="H30583" s="6">
        <v>5.5555599999999997E-2</v>
      </c>
      <c r="I30583" s="7">
        <v>31.25</v>
      </c>
    </row>
    <row r="30584" spans="1:12" x14ac:dyDescent="0.25">
      <c r="A30584">
        <v>53204</v>
      </c>
      <c r="B30584" s="2">
        <v>0.94012359999999995</v>
      </c>
      <c r="C30584" s="3">
        <v>40650</v>
      </c>
      <c r="D30584" s="4">
        <v>33340</v>
      </c>
      <c r="E30584" t="s">
        <v>10098</v>
      </c>
      <c r="F30584" s="4" t="s">
        <v>10031</v>
      </c>
      <c r="G30584" s="5">
        <v>22111</v>
      </c>
      <c r="H30584" s="6">
        <v>8.6925100000000005E-2</v>
      </c>
      <c r="I30584" s="7">
        <v>25.824000000000002</v>
      </c>
      <c r="J30584" s="2">
        <v>47.25</v>
      </c>
      <c r="K30584">
        <v>12</v>
      </c>
      <c r="L30584" s="2">
        <v>85.5</v>
      </c>
    </row>
    <row r="30585" spans="1:12" x14ac:dyDescent="0.25">
      <c r="A30585">
        <v>45634</v>
      </c>
      <c r="B30585" s="2">
        <v>0.93452619999999997</v>
      </c>
      <c r="C30585" s="3">
        <v>1919</v>
      </c>
      <c r="E30585" t="s">
        <v>1307</v>
      </c>
      <c r="F30585" s="4" t="s">
        <v>8295</v>
      </c>
      <c r="G30585" s="5">
        <v>1279</v>
      </c>
      <c r="H30585" s="6">
        <v>5.3906299999999997E-2</v>
      </c>
      <c r="I30585" s="7">
        <v>31.516999999999999</v>
      </c>
    </row>
    <row r="30586" spans="1:12" x14ac:dyDescent="0.25">
      <c r="A30586">
        <v>43010</v>
      </c>
      <c r="B30586" s="2">
        <v>0.93416480000000002</v>
      </c>
      <c r="C30586" s="3">
        <v>386</v>
      </c>
      <c r="D30586" s="4">
        <v>44220</v>
      </c>
      <c r="E30586" t="s">
        <v>4951</v>
      </c>
      <c r="F30586" s="4" t="s">
        <v>8295</v>
      </c>
      <c r="G30586" s="5">
        <v>231</v>
      </c>
      <c r="H30586" s="6">
        <v>1.2931E-2</v>
      </c>
      <c r="I30586" s="7">
        <v>38.594000000000001</v>
      </c>
    </row>
    <row r="30587" spans="1:12" x14ac:dyDescent="0.25">
      <c r="A30587">
        <v>90002</v>
      </c>
      <c r="B30587" s="2">
        <v>0.92784949999999999</v>
      </c>
      <c r="C30587" s="3">
        <v>50097</v>
      </c>
      <c r="D30587" s="4">
        <v>31080</v>
      </c>
      <c r="E30587" t="s">
        <v>15367</v>
      </c>
      <c r="F30587" s="4" t="s">
        <v>15368</v>
      </c>
      <c r="G30587" s="5">
        <v>26162</v>
      </c>
      <c r="H30587" s="6">
        <v>4.3077699999999997E-2</v>
      </c>
      <c r="I30587" s="7">
        <v>33.372</v>
      </c>
      <c r="J30587" s="2">
        <v>28</v>
      </c>
      <c r="K30587">
        <v>1</v>
      </c>
    </row>
    <row r="30588" spans="1:12" x14ac:dyDescent="0.25">
      <c r="A30588">
        <v>67334</v>
      </c>
      <c r="B30588" s="2">
        <v>0.92157719999999999</v>
      </c>
      <c r="C30588" s="3">
        <v>57</v>
      </c>
      <c r="E30588" t="s">
        <v>2914</v>
      </c>
      <c r="F30588" s="4" t="s">
        <v>12494</v>
      </c>
      <c r="G30588" s="5">
        <v>50</v>
      </c>
      <c r="H30588" s="6">
        <v>0.06</v>
      </c>
      <c r="I30588" s="7">
        <v>30.417000000000002</v>
      </c>
    </row>
    <row r="30589" spans="1:12" x14ac:dyDescent="0.25">
      <c r="A30589">
        <v>16679</v>
      </c>
      <c r="B30589" s="2">
        <v>0.92141200000000001</v>
      </c>
      <c r="C30589" s="3">
        <v>866</v>
      </c>
      <c r="E30589" t="s">
        <v>3563</v>
      </c>
      <c r="F30589" s="4" t="s">
        <v>3003</v>
      </c>
      <c r="G30589" s="5">
        <v>637</v>
      </c>
      <c r="H30589" s="6">
        <v>4.5525900000000001E-2</v>
      </c>
      <c r="I30589" s="7">
        <v>32.917000000000002</v>
      </c>
    </row>
    <row r="30590" spans="1:12" x14ac:dyDescent="0.25">
      <c r="A30590">
        <v>48205</v>
      </c>
      <c r="B30590" s="2">
        <v>0.91593420000000003</v>
      </c>
      <c r="C30590" s="3">
        <v>37555</v>
      </c>
      <c r="D30590" s="4">
        <v>19820</v>
      </c>
      <c r="E30590" t="s">
        <v>996</v>
      </c>
      <c r="F30590" s="4" t="s">
        <v>9106</v>
      </c>
      <c r="G30590" s="5">
        <v>22252</v>
      </c>
      <c r="H30590" s="6">
        <v>6.2690999999999997E-2</v>
      </c>
      <c r="I30590" s="7">
        <v>29.946999999999999</v>
      </c>
      <c r="J30590" s="2">
        <v>47.909100000000002</v>
      </c>
      <c r="K30590">
        <v>11</v>
      </c>
      <c r="L30590" s="2">
        <v>87.8</v>
      </c>
    </row>
    <row r="30591" spans="1:12" x14ac:dyDescent="0.25">
      <c r="A30591">
        <v>17029</v>
      </c>
      <c r="B30591" s="2">
        <v>0.91052339999999998</v>
      </c>
      <c r="C30591" s="3">
        <v>474</v>
      </c>
      <c r="D30591" s="4">
        <v>30380</v>
      </c>
      <c r="E30591" t="s">
        <v>39</v>
      </c>
      <c r="F30591" s="4" t="s">
        <v>3003</v>
      </c>
      <c r="G30591" s="5">
        <v>356</v>
      </c>
      <c r="H30591" s="6">
        <v>0</v>
      </c>
      <c r="I30591" s="7">
        <v>40.768999999999998</v>
      </c>
    </row>
    <row r="30592" spans="1:12" x14ac:dyDescent="0.25">
      <c r="A30592">
        <v>93212</v>
      </c>
      <c r="B30592" s="2">
        <v>0.90616319999999995</v>
      </c>
      <c r="C30592" s="3">
        <v>25204</v>
      </c>
      <c r="D30592" s="4">
        <v>25260</v>
      </c>
      <c r="E30592" t="s">
        <v>15627</v>
      </c>
      <c r="F30592" s="4" t="s">
        <v>15368</v>
      </c>
      <c r="G30592" s="5">
        <v>17854</v>
      </c>
      <c r="H30592" s="6">
        <v>2.99636E-2</v>
      </c>
      <c r="I30592" s="7">
        <v>35.588999999999999</v>
      </c>
    </row>
    <row r="30593" spans="1:11" x14ac:dyDescent="0.25">
      <c r="A30593">
        <v>78584</v>
      </c>
      <c r="B30593" s="2">
        <v>0.89937639999999996</v>
      </c>
      <c r="C30593" s="3">
        <v>18159</v>
      </c>
      <c r="D30593" s="4">
        <v>40100</v>
      </c>
      <c r="E30593" t="s">
        <v>14257</v>
      </c>
      <c r="F30593" s="4" t="s">
        <v>13752</v>
      </c>
      <c r="G30593" s="5">
        <v>10496</v>
      </c>
      <c r="H30593" s="6">
        <v>9.7656300000000001E-2</v>
      </c>
      <c r="I30593" s="7">
        <v>23.879000000000001</v>
      </c>
    </row>
    <row r="30594" spans="1:11" x14ac:dyDescent="0.25">
      <c r="A30594">
        <v>88347</v>
      </c>
      <c r="B30594" s="2">
        <v>0.89682530000000005</v>
      </c>
      <c r="C30594" s="3">
        <v>168</v>
      </c>
      <c r="D30594" s="4">
        <v>10460</v>
      </c>
      <c r="E30594" t="s">
        <v>3933</v>
      </c>
      <c r="F30594" s="4" t="s">
        <v>15124</v>
      </c>
      <c r="G30594" s="5">
        <v>157</v>
      </c>
      <c r="H30594" s="6">
        <v>0</v>
      </c>
      <c r="I30594" s="7">
        <v>40.741999999999997</v>
      </c>
    </row>
    <row r="30595" spans="1:11" x14ac:dyDescent="0.25">
      <c r="A30595">
        <v>93305</v>
      </c>
      <c r="B30595" s="2">
        <v>0.89196249999999999</v>
      </c>
      <c r="C30595" s="3">
        <v>37870</v>
      </c>
      <c r="D30595" s="4">
        <v>12540</v>
      </c>
      <c r="E30595" t="s">
        <v>1094</v>
      </c>
      <c r="F30595" s="4" t="s">
        <v>15368</v>
      </c>
      <c r="G30595" s="5">
        <v>20162</v>
      </c>
      <c r="H30595" s="6">
        <v>7.2463100000000003E-2</v>
      </c>
      <c r="I30595" s="7">
        <v>28.207000000000001</v>
      </c>
      <c r="J30595" s="2">
        <v>36.857100000000003</v>
      </c>
      <c r="K30595">
        <v>7</v>
      </c>
    </row>
    <row r="30596" spans="1:11" x14ac:dyDescent="0.25">
      <c r="A30596">
        <v>78226</v>
      </c>
      <c r="B30596" s="2">
        <v>0.88625019999999999</v>
      </c>
      <c r="C30596" s="3">
        <v>5915</v>
      </c>
      <c r="D30596" s="4">
        <v>41700</v>
      </c>
      <c r="E30596" t="s">
        <v>6913</v>
      </c>
      <c r="F30596" s="4" t="s">
        <v>13752</v>
      </c>
      <c r="G30596" s="5">
        <v>3711</v>
      </c>
      <c r="H30596" s="6">
        <v>6.62716E-2</v>
      </c>
      <c r="I30596" s="7">
        <v>29.265999999999998</v>
      </c>
      <c r="J30596" s="2">
        <v>46</v>
      </c>
      <c r="K30596">
        <v>1</v>
      </c>
    </row>
    <row r="30597" spans="1:11" x14ac:dyDescent="0.25">
      <c r="A30597">
        <v>13115</v>
      </c>
      <c r="B30597" s="2">
        <v>0.88534089999999999</v>
      </c>
      <c r="C30597" s="3">
        <v>172</v>
      </c>
      <c r="D30597" s="4">
        <v>45060</v>
      </c>
      <c r="E30597" t="s">
        <v>2514</v>
      </c>
      <c r="F30597" s="4" t="s">
        <v>1280</v>
      </c>
      <c r="G30597" s="5">
        <v>93</v>
      </c>
      <c r="H30597" s="6">
        <v>0.1702128</v>
      </c>
      <c r="I30597" s="7">
        <v>11.25</v>
      </c>
    </row>
    <row r="30598" spans="1:11" x14ac:dyDescent="0.25">
      <c r="A30598">
        <v>40828</v>
      </c>
      <c r="B30598" s="2">
        <v>0.88474260000000005</v>
      </c>
      <c r="C30598" s="3">
        <v>3598</v>
      </c>
      <c r="E30598" t="s">
        <v>7968</v>
      </c>
      <c r="F30598" s="4" t="s">
        <v>7883</v>
      </c>
      <c r="G30598" s="5">
        <v>2407</v>
      </c>
      <c r="H30598" s="6">
        <v>6.5199300000000002E-2</v>
      </c>
      <c r="I30598" s="7">
        <v>29.390999999999998</v>
      </c>
    </row>
    <row r="30599" spans="1:11" x14ac:dyDescent="0.25">
      <c r="A30599">
        <v>48218</v>
      </c>
      <c r="B30599" s="2">
        <v>0.88302199999999997</v>
      </c>
      <c r="C30599" s="3">
        <v>7761</v>
      </c>
      <c r="D30599" s="4">
        <v>19820</v>
      </c>
      <c r="E30599" t="s">
        <v>9161</v>
      </c>
      <c r="F30599" s="4" t="s">
        <v>9106</v>
      </c>
      <c r="G30599" s="5">
        <v>4780</v>
      </c>
      <c r="H30599" s="6">
        <v>7.3012599999999997E-2</v>
      </c>
      <c r="I30599" s="7">
        <v>28.033000000000001</v>
      </c>
      <c r="J30599" s="2">
        <v>37</v>
      </c>
      <c r="K30599">
        <v>2</v>
      </c>
    </row>
    <row r="30600" spans="1:11" x14ac:dyDescent="0.25">
      <c r="A30600">
        <v>36749</v>
      </c>
      <c r="B30600" s="2">
        <v>0.88173440000000003</v>
      </c>
      <c r="C30600" s="3">
        <v>690</v>
      </c>
      <c r="D30600" s="4">
        <v>42820</v>
      </c>
      <c r="E30600" t="s">
        <v>7313</v>
      </c>
      <c r="F30600" s="4" t="s">
        <v>7027</v>
      </c>
      <c r="G30600" s="5">
        <v>601</v>
      </c>
      <c r="H30600" s="6">
        <v>4.32612E-2</v>
      </c>
      <c r="I30600" s="7">
        <v>33.173000000000002</v>
      </c>
    </row>
    <row r="30601" spans="1:11" x14ac:dyDescent="0.25">
      <c r="A30601">
        <v>19601</v>
      </c>
      <c r="B30601" s="2">
        <v>0.87688120000000003</v>
      </c>
      <c r="C30601" s="3">
        <v>33903</v>
      </c>
      <c r="D30601" s="4">
        <v>39740</v>
      </c>
      <c r="E30601" t="s">
        <v>252</v>
      </c>
      <c r="F30601" s="4" t="s">
        <v>3003</v>
      </c>
      <c r="G30601" s="5">
        <v>19683</v>
      </c>
      <c r="H30601" s="6">
        <v>8.7994699999999995E-2</v>
      </c>
      <c r="I30601" s="7">
        <v>25.431000000000001</v>
      </c>
      <c r="J30601" s="2">
        <v>43.625</v>
      </c>
      <c r="K30601">
        <v>8</v>
      </c>
    </row>
    <row r="30602" spans="1:11" x14ac:dyDescent="0.25">
      <c r="A30602">
        <v>30803</v>
      </c>
      <c r="B30602" s="2">
        <v>0.87204479999999995</v>
      </c>
      <c r="C30602" s="3">
        <v>699</v>
      </c>
      <c r="E30602" t="s">
        <v>6539</v>
      </c>
      <c r="F30602" s="4" t="s">
        <v>6363</v>
      </c>
      <c r="G30602" s="5">
        <v>527</v>
      </c>
      <c r="H30602" s="6">
        <v>3.98482E-2</v>
      </c>
      <c r="I30602" s="7">
        <v>33.75</v>
      </c>
    </row>
    <row r="30603" spans="1:11" x14ac:dyDescent="0.25">
      <c r="A30603">
        <v>45352</v>
      </c>
      <c r="B30603" s="2">
        <v>0.87187250000000005</v>
      </c>
      <c r="C30603" s="3">
        <v>180</v>
      </c>
      <c r="D30603" s="4">
        <v>24820</v>
      </c>
      <c r="E30603" t="s">
        <v>5491</v>
      </c>
      <c r="F30603" s="4" t="s">
        <v>8295</v>
      </c>
      <c r="G30603" s="5">
        <v>128</v>
      </c>
      <c r="H30603" s="6">
        <v>0</v>
      </c>
      <c r="I30603" s="7">
        <v>40.625</v>
      </c>
    </row>
    <row r="30604" spans="1:11" x14ac:dyDescent="0.25">
      <c r="A30604">
        <v>53802</v>
      </c>
      <c r="B30604" s="2">
        <v>0.87187250000000005</v>
      </c>
      <c r="C30604" s="3">
        <v>41</v>
      </c>
      <c r="D30604" s="4">
        <v>38420</v>
      </c>
      <c r="E30604" t="s">
        <v>10127</v>
      </c>
      <c r="F30604" s="4" t="s">
        <v>10031</v>
      </c>
      <c r="G30604" s="5">
        <v>37</v>
      </c>
      <c r="H30604" s="6">
        <v>0</v>
      </c>
      <c r="I30604" s="7">
        <v>40.625</v>
      </c>
    </row>
    <row r="30605" spans="1:11" x14ac:dyDescent="0.25">
      <c r="A30605">
        <v>65623</v>
      </c>
      <c r="B30605" s="2">
        <v>0.87187250000000005</v>
      </c>
      <c r="C30605" s="3">
        <v>23</v>
      </c>
      <c r="E30605" t="s">
        <v>10634</v>
      </c>
      <c r="F30605" s="4" t="s">
        <v>12102</v>
      </c>
      <c r="G30605" s="5">
        <v>17</v>
      </c>
      <c r="H30605" s="6">
        <v>0</v>
      </c>
      <c r="I30605" s="7">
        <v>40.625</v>
      </c>
    </row>
    <row r="30606" spans="1:11" x14ac:dyDescent="0.25">
      <c r="A30606">
        <v>36509</v>
      </c>
      <c r="B30606" s="2">
        <v>0.87148000000000003</v>
      </c>
      <c r="C30606" s="3">
        <v>2358</v>
      </c>
      <c r="D30606" s="4">
        <v>33660</v>
      </c>
      <c r="E30606" t="s">
        <v>7269</v>
      </c>
      <c r="F30606" s="4" t="s">
        <v>7027</v>
      </c>
      <c r="G30606" s="5">
        <v>1452</v>
      </c>
      <c r="H30606" s="6">
        <v>5.5746700000000003E-2</v>
      </c>
      <c r="I30606" s="7">
        <v>30.981000000000002</v>
      </c>
    </row>
    <row r="30607" spans="1:11" x14ac:dyDescent="0.25">
      <c r="A30607">
        <v>45101</v>
      </c>
      <c r="B30607" s="2">
        <v>0.87074300000000004</v>
      </c>
      <c r="C30607" s="3">
        <v>2381</v>
      </c>
      <c r="D30607" s="4">
        <v>17140</v>
      </c>
      <c r="E30607" t="s">
        <v>4459</v>
      </c>
      <c r="F30607" s="4" t="s">
        <v>8295</v>
      </c>
      <c r="G30607" s="5">
        <v>1633</v>
      </c>
      <c r="H30607" s="6">
        <v>4.7123600000000002E-2</v>
      </c>
      <c r="I30607" s="7">
        <v>32.46</v>
      </c>
      <c r="J30607" s="2">
        <v>53</v>
      </c>
      <c r="K30607">
        <v>1</v>
      </c>
    </row>
    <row r="30608" spans="1:11" x14ac:dyDescent="0.25">
      <c r="A30608">
        <v>71642</v>
      </c>
      <c r="B30608" s="2">
        <v>0.87026910000000002</v>
      </c>
      <c r="C30608" s="3">
        <v>595</v>
      </c>
      <c r="E30608" t="s">
        <v>13186</v>
      </c>
      <c r="F30608" s="4" t="s">
        <v>13183</v>
      </c>
      <c r="G30608" s="5">
        <v>352</v>
      </c>
      <c r="H30608" s="6">
        <v>5.6657199999999998E-2</v>
      </c>
      <c r="I30608" s="7">
        <v>30.803999999999998</v>
      </c>
    </row>
    <row r="30609" spans="1:11" x14ac:dyDescent="0.25">
      <c r="A30609">
        <v>74457</v>
      </c>
      <c r="B30609" s="2">
        <v>0.87009199999999998</v>
      </c>
      <c r="C30609" s="3">
        <v>479</v>
      </c>
      <c r="E30609" t="s">
        <v>1160</v>
      </c>
      <c r="F30609" s="4" t="s">
        <v>13462</v>
      </c>
      <c r="G30609" s="5">
        <v>388</v>
      </c>
      <c r="H30609" s="6">
        <v>6.4267400000000002E-2</v>
      </c>
      <c r="I30609" s="7">
        <v>29.422999999999998</v>
      </c>
    </row>
    <row r="30610" spans="1:11" x14ac:dyDescent="0.25">
      <c r="A30610">
        <v>41512</v>
      </c>
      <c r="B30610" s="2">
        <v>0.86982879999999996</v>
      </c>
      <c r="C30610" s="3">
        <v>922</v>
      </c>
      <c r="E30610" t="s">
        <v>8071</v>
      </c>
      <c r="F30610" s="4" t="s">
        <v>7883</v>
      </c>
      <c r="G30610" s="5">
        <v>704</v>
      </c>
      <c r="H30610" s="6">
        <v>6.5248200000000006E-2</v>
      </c>
      <c r="I30610" s="7">
        <v>29.25</v>
      </c>
    </row>
    <row r="30611" spans="1:11" x14ac:dyDescent="0.25">
      <c r="A30611">
        <v>45001</v>
      </c>
      <c r="B30611" s="2">
        <v>0.86956319999999998</v>
      </c>
      <c r="C30611" s="3">
        <v>564</v>
      </c>
      <c r="D30611" s="4">
        <v>17140</v>
      </c>
      <c r="E30611" t="s">
        <v>8630</v>
      </c>
      <c r="F30611" s="4" t="s">
        <v>8295</v>
      </c>
      <c r="G30611" s="5">
        <v>395</v>
      </c>
      <c r="H30611" s="6">
        <v>1.0101000000000001E-2</v>
      </c>
      <c r="I30611" s="7">
        <v>38.75</v>
      </c>
    </row>
    <row r="30612" spans="1:11" x14ac:dyDescent="0.25">
      <c r="A30612">
        <v>78829</v>
      </c>
      <c r="B30612" s="2">
        <v>0.86929749999999995</v>
      </c>
      <c r="C30612" s="3">
        <v>1185</v>
      </c>
      <c r="E30612" t="s">
        <v>7634</v>
      </c>
      <c r="F30612" s="4" t="s">
        <v>13752</v>
      </c>
      <c r="G30612" s="5">
        <v>712</v>
      </c>
      <c r="H30612" s="6">
        <v>3.9325800000000001E-2</v>
      </c>
      <c r="I30612" s="7">
        <v>33.686</v>
      </c>
    </row>
    <row r="30613" spans="1:11" x14ac:dyDescent="0.25">
      <c r="A30613">
        <v>25654</v>
      </c>
      <c r="B30613" s="2">
        <v>0.86908220000000003</v>
      </c>
      <c r="C30613" s="3">
        <v>280</v>
      </c>
      <c r="D30613" s="4">
        <v>30880</v>
      </c>
      <c r="E30613" t="s">
        <v>5393</v>
      </c>
      <c r="F30613" s="4" t="s">
        <v>5144</v>
      </c>
      <c r="G30613" s="5">
        <v>189</v>
      </c>
      <c r="H30613" s="6">
        <v>2.1052600000000001E-2</v>
      </c>
      <c r="I30613" s="7">
        <v>36.832999999999998</v>
      </c>
    </row>
    <row r="30614" spans="1:11" x14ac:dyDescent="0.25">
      <c r="A30614">
        <v>26615</v>
      </c>
      <c r="B30614" s="2">
        <v>0.86895290000000003</v>
      </c>
      <c r="C30614" s="3">
        <v>421</v>
      </c>
      <c r="E30614" t="s">
        <v>5589</v>
      </c>
      <c r="F30614" s="4" t="s">
        <v>5144</v>
      </c>
      <c r="G30614" s="5">
        <v>351</v>
      </c>
      <c r="H30614" s="6">
        <v>1.7094000000000002E-2</v>
      </c>
      <c r="I30614" s="7">
        <v>37.5</v>
      </c>
    </row>
    <row r="30615" spans="1:11" x14ac:dyDescent="0.25">
      <c r="A30615">
        <v>90001</v>
      </c>
      <c r="B30615" s="2">
        <v>0.86158449999999998</v>
      </c>
      <c r="C30615" s="3">
        <v>56313</v>
      </c>
      <c r="D30615" s="4">
        <v>31080</v>
      </c>
      <c r="E30615" t="s">
        <v>15367</v>
      </c>
      <c r="F30615" s="4" t="s">
        <v>15368</v>
      </c>
      <c r="G30615" s="5">
        <v>30443</v>
      </c>
      <c r="H30615" s="6">
        <v>3.9680699999999999E-2</v>
      </c>
      <c r="I30615" s="7">
        <v>33.582999999999998</v>
      </c>
      <c r="J30615" s="2">
        <v>41.4</v>
      </c>
      <c r="K30615">
        <v>5</v>
      </c>
    </row>
    <row r="30616" spans="1:11" x14ac:dyDescent="0.25">
      <c r="A30616">
        <v>25517</v>
      </c>
      <c r="B30616" s="2">
        <v>0.85383089999999995</v>
      </c>
      <c r="C30616" s="3">
        <v>2920</v>
      </c>
      <c r="D30616" s="4">
        <v>26580</v>
      </c>
      <c r="E30616" t="s">
        <v>2493</v>
      </c>
      <c r="F30616" s="4" t="s">
        <v>5144</v>
      </c>
      <c r="G30616" s="5">
        <v>1957</v>
      </c>
      <c r="H30616" s="6">
        <v>2.24719E-2</v>
      </c>
      <c r="I30616" s="7">
        <v>36.549999999999997</v>
      </c>
    </row>
    <row r="30617" spans="1:11" x14ac:dyDescent="0.25">
      <c r="A30617">
        <v>93235</v>
      </c>
      <c r="B30617" s="2">
        <v>0.85289040000000005</v>
      </c>
      <c r="C30617" s="3">
        <v>4044</v>
      </c>
      <c r="D30617" s="4">
        <v>47300</v>
      </c>
      <c r="E30617" t="s">
        <v>5047</v>
      </c>
      <c r="F30617" s="4" t="s">
        <v>15368</v>
      </c>
      <c r="G30617" s="5">
        <v>1970</v>
      </c>
      <c r="H30617" s="6">
        <v>3.9086299999999997E-2</v>
      </c>
      <c r="I30617" s="7">
        <v>33.655999999999999</v>
      </c>
    </row>
    <row r="30618" spans="1:11" x14ac:dyDescent="0.25">
      <c r="A30618">
        <v>28669</v>
      </c>
      <c r="B30618" s="2">
        <v>0.85195240000000005</v>
      </c>
      <c r="C30618" s="3">
        <v>2779</v>
      </c>
      <c r="D30618" s="4">
        <v>35900</v>
      </c>
      <c r="E30618" t="s">
        <v>6062</v>
      </c>
      <c r="F30618" s="4" t="s">
        <v>5642</v>
      </c>
      <c r="G30618" s="5">
        <v>1952</v>
      </c>
      <c r="H30618" s="6">
        <v>5.9426199999999998E-2</v>
      </c>
      <c r="I30618" s="7">
        <v>30.126999999999999</v>
      </c>
    </row>
    <row r="30619" spans="1:11" x14ac:dyDescent="0.25">
      <c r="A30619">
        <v>87723</v>
      </c>
      <c r="B30619" s="2">
        <v>0.85145700000000002</v>
      </c>
      <c r="C30619" s="3">
        <v>145</v>
      </c>
      <c r="E30619" t="s">
        <v>15240</v>
      </c>
      <c r="F30619" s="4" t="s">
        <v>15124</v>
      </c>
      <c r="G30619" s="5">
        <v>116</v>
      </c>
      <c r="H30619" s="6">
        <v>0.1196581</v>
      </c>
      <c r="I30619" s="7">
        <v>19.712</v>
      </c>
    </row>
    <row r="30620" spans="1:11" x14ac:dyDescent="0.25">
      <c r="A30620">
        <v>44127</v>
      </c>
      <c r="B30620" s="2">
        <v>0.85068160000000004</v>
      </c>
      <c r="C30620" s="3">
        <v>5087</v>
      </c>
      <c r="D30620" s="4">
        <v>17460</v>
      </c>
      <c r="E30620" t="s">
        <v>2480</v>
      </c>
      <c r="F30620" s="4" t="s">
        <v>8295</v>
      </c>
      <c r="G30620" s="5">
        <v>3119</v>
      </c>
      <c r="H30620" s="6">
        <v>8.9423100000000005E-2</v>
      </c>
      <c r="I30620" s="7">
        <v>24.934999999999999</v>
      </c>
      <c r="J30620" s="2">
        <v>65</v>
      </c>
      <c r="K30620">
        <v>2</v>
      </c>
    </row>
    <row r="30621" spans="1:11" x14ac:dyDescent="0.25">
      <c r="A30621">
        <v>85019</v>
      </c>
      <c r="B30621" s="2">
        <v>0.84651290000000001</v>
      </c>
      <c r="C30621" s="3">
        <v>25865</v>
      </c>
      <c r="D30621" s="4">
        <v>38060</v>
      </c>
      <c r="E30621" t="s">
        <v>2525</v>
      </c>
      <c r="F30621" s="4" t="s">
        <v>14962</v>
      </c>
      <c r="G30621" s="5">
        <v>14302</v>
      </c>
      <c r="H30621" s="6">
        <v>6.6004800000000002E-2</v>
      </c>
      <c r="I30621" s="7">
        <v>28.977</v>
      </c>
      <c r="J30621" s="2">
        <v>41</v>
      </c>
      <c r="K30621">
        <v>3</v>
      </c>
    </row>
    <row r="30622" spans="1:11" x14ac:dyDescent="0.25">
      <c r="A30622">
        <v>71640</v>
      </c>
      <c r="B30622" s="2">
        <v>0.84256660000000005</v>
      </c>
      <c r="C30622" s="3">
        <v>3154</v>
      </c>
      <c r="E30622" t="s">
        <v>12501</v>
      </c>
      <c r="F30622" s="4" t="s">
        <v>13183</v>
      </c>
      <c r="G30622" s="5">
        <v>2190</v>
      </c>
      <c r="H30622" s="6">
        <v>6.8461900000000006E-2</v>
      </c>
      <c r="I30622" s="7">
        <v>28.538</v>
      </c>
      <c r="J30622" s="2">
        <v>52</v>
      </c>
      <c r="K30622">
        <v>1</v>
      </c>
    </row>
    <row r="30623" spans="1:11" x14ac:dyDescent="0.25">
      <c r="A30623">
        <v>76106</v>
      </c>
      <c r="B30623" s="2">
        <v>0.837175</v>
      </c>
      <c r="C30623" s="3">
        <v>37672</v>
      </c>
      <c r="D30623" s="4">
        <v>19100</v>
      </c>
      <c r="E30623" t="s">
        <v>13904</v>
      </c>
      <c r="F30623" s="4" t="s">
        <v>13752</v>
      </c>
      <c r="G30623" s="5">
        <v>20336</v>
      </c>
      <c r="H30623" s="6">
        <v>3.1469700000000003E-2</v>
      </c>
      <c r="I30623" s="7">
        <v>34.93</v>
      </c>
      <c r="J30623" s="2">
        <v>49.666699999999999</v>
      </c>
      <c r="K30623">
        <v>3</v>
      </c>
    </row>
    <row r="30624" spans="1:11" x14ac:dyDescent="0.25">
      <c r="A30624">
        <v>94922</v>
      </c>
      <c r="B30624" s="2">
        <v>0.83223329999999995</v>
      </c>
      <c r="C30624" s="3">
        <v>492</v>
      </c>
      <c r="D30624" s="4">
        <v>42220</v>
      </c>
      <c r="E30624" t="s">
        <v>15797</v>
      </c>
      <c r="F30624" s="4" t="s">
        <v>15368</v>
      </c>
      <c r="G30624" s="5">
        <v>312</v>
      </c>
      <c r="H30624" s="6">
        <v>0</v>
      </c>
      <c r="I30624" s="7">
        <v>40.363</v>
      </c>
    </row>
    <row r="30625" spans="1:11" x14ac:dyDescent="0.25">
      <c r="A30625">
        <v>34950</v>
      </c>
      <c r="B30625" s="2">
        <v>0.82984009999999997</v>
      </c>
      <c r="C30625" s="3">
        <v>14979</v>
      </c>
      <c r="D30625" s="4">
        <v>38940</v>
      </c>
      <c r="E30625" t="s">
        <v>7020</v>
      </c>
      <c r="F30625" s="4" t="s">
        <v>6689</v>
      </c>
      <c r="G30625" s="5">
        <v>9692</v>
      </c>
      <c r="H30625" s="6">
        <v>9.83184E-2</v>
      </c>
      <c r="I30625" s="7">
        <v>23.337</v>
      </c>
      <c r="J30625" s="2">
        <v>50</v>
      </c>
      <c r="K30625">
        <v>2</v>
      </c>
    </row>
    <row r="30626" spans="1:11" x14ac:dyDescent="0.25">
      <c r="A30626">
        <v>35234</v>
      </c>
      <c r="B30626" s="2">
        <v>0.82641560000000003</v>
      </c>
      <c r="C30626" s="3">
        <v>6433</v>
      </c>
      <c r="D30626" s="4">
        <v>13820</v>
      </c>
      <c r="E30626" t="s">
        <v>1579</v>
      </c>
      <c r="F30626" s="4" t="s">
        <v>7027</v>
      </c>
      <c r="G30626" s="5">
        <v>4618</v>
      </c>
      <c r="H30626" s="6">
        <v>8.3802500000000002E-2</v>
      </c>
      <c r="I30626" s="7">
        <v>25.844999999999999</v>
      </c>
      <c r="J30626" s="2">
        <v>57</v>
      </c>
      <c r="K30626">
        <v>1</v>
      </c>
    </row>
    <row r="30627" spans="1:11" x14ac:dyDescent="0.25">
      <c r="A30627">
        <v>62205</v>
      </c>
      <c r="B30627" s="2">
        <v>0.82389330000000005</v>
      </c>
      <c r="C30627" s="3">
        <v>8645</v>
      </c>
      <c r="D30627" s="4">
        <v>41180</v>
      </c>
      <c r="E30627" t="s">
        <v>11885</v>
      </c>
      <c r="F30627" s="4" t="s">
        <v>11490</v>
      </c>
      <c r="G30627" s="5">
        <v>5922</v>
      </c>
      <c r="H30627" s="6">
        <v>9.3702499999999994E-2</v>
      </c>
      <c r="I30627" s="7">
        <v>24.096</v>
      </c>
      <c r="J30627" s="2">
        <v>49.5</v>
      </c>
      <c r="K30627">
        <v>2</v>
      </c>
    </row>
    <row r="30628" spans="1:11" x14ac:dyDescent="0.25">
      <c r="A30628">
        <v>63071</v>
      </c>
      <c r="B30628" s="2">
        <v>0.8222564</v>
      </c>
      <c r="C30628" s="3">
        <v>1388</v>
      </c>
      <c r="E30628" t="s">
        <v>12125</v>
      </c>
      <c r="F30628" s="4" t="s">
        <v>12102</v>
      </c>
      <c r="G30628" s="5">
        <v>920</v>
      </c>
      <c r="H30628" s="6">
        <v>2.6086999999999999E-2</v>
      </c>
      <c r="I30628" s="7">
        <v>35.768999999999998</v>
      </c>
    </row>
    <row r="30629" spans="1:11" x14ac:dyDescent="0.25">
      <c r="A30629">
        <v>38554</v>
      </c>
      <c r="B30629" s="2">
        <v>0.82187829999999995</v>
      </c>
      <c r="C30629" s="3">
        <v>867</v>
      </c>
      <c r="D30629" s="4">
        <v>18260</v>
      </c>
      <c r="E30629" t="s">
        <v>5540</v>
      </c>
      <c r="F30629" s="4" t="s">
        <v>7348</v>
      </c>
      <c r="G30629" s="5">
        <v>657</v>
      </c>
      <c r="H30629" s="6">
        <v>3.4954399999999997E-2</v>
      </c>
      <c r="I30629" s="7">
        <v>34.234000000000002</v>
      </c>
    </row>
    <row r="30630" spans="1:11" x14ac:dyDescent="0.25">
      <c r="A30630">
        <v>24161</v>
      </c>
      <c r="B30630" s="2">
        <v>0.82165089999999996</v>
      </c>
      <c r="C30630" s="3">
        <v>340</v>
      </c>
      <c r="D30630" s="4">
        <v>19260</v>
      </c>
      <c r="E30630" t="s">
        <v>4988</v>
      </c>
      <c r="F30630" s="4" t="s">
        <v>4335</v>
      </c>
      <c r="G30630" s="5">
        <v>293</v>
      </c>
      <c r="H30630" s="6">
        <v>5.4421799999999999E-2</v>
      </c>
      <c r="I30630" s="7">
        <v>30.864999999999998</v>
      </c>
    </row>
    <row r="30631" spans="1:11" x14ac:dyDescent="0.25">
      <c r="A30631">
        <v>99604</v>
      </c>
      <c r="B30631" s="2">
        <v>0.82146430000000004</v>
      </c>
      <c r="C30631" s="3">
        <v>1258</v>
      </c>
      <c r="E30631" t="s">
        <v>16643</v>
      </c>
      <c r="F30631" s="4" t="s">
        <v>16604</v>
      </c>
      <c r="G30631" s="5">
        <v>490</v>
      </c>
      <c r="H30631" s="6">
        <v>1.222E-2</v>
      </c>
      <c r="I30631" s="7">
        <v>38.125</v>
      </c>
    </row>
    <row r="30632" spans="1:11" x14ac:dyDescent="0.25">
      <c r="A30632">
        <v>38226</v>
      </c>
      <c r="B30632" s="2">
        <v>0.82131350000000003</v>
      </c>
      <c r="C30632" s="3">
        <v>157</v>
      </c>
      <c r="D30632" s="4">
        <v>32280</v>
      </c>
      <c r="E30632" t="s">
        <v>7543</v>
      </c>
      <c r="F30632" s="4" t="s">
        <v>7348</v>
      </c>
      <c r="G30632" s="5">
        <v>143</v>
      </c>
      <c r="H30632" s="6">
        <v>3.4722200000000002E-2</v>
      </c>
      <c r="I30632" s="7">
        <v>34.219000000000001</v>
      </c>
    </row>
    <row r="30633" spans="1:11" x14ac:dyDescent="0.25">
      <c r="A30633">
        <v>56363</v>
      </c>
      <c r="B30633" s="2">
        <v>0.82126089999999996</v>
      </c>
      <c r="C30633" s="3">
        <v>150</v>
      </c>
      <c r="D30633" s="4">
        <v>33460</v>
      </c>
      <c r="E30633" t="s">
        <v>10729</v>
      </c>
      <c r="F30633" s="4" t="s">
        <v>10428</v>
      </c>
      <c r="G30633" s="5">
        <v>82</v>
      </c>
      <c r="H30633" s="6">
        <v>1.20482E-2</v>
      </c>
      <c r="I30633" s="7">
        <v>38.125</v>
      </c>
    </row>
    <row r="30634" spans="1:11" x14ac:dyDescent="0.25">
      <c r="A30634">
        <v>28537</v>
      </c>
      <c r="B30634" s="2">
        <v>0.82122260000000002</v>
      </c>
      <c r="C30634" s="3">
        <v>134</v>
      </c>
      <c r="D30634" s="4">
        <v>35100</v>
      </c>
      <c r="E30634" t="s">
        <v>5998</v>
      </c>
      <c r="F30634" s="4" t="s">
        <v>5642</v>
      </c>
      <c r="G30634" s="5">
        <v>81</v>
      </c>
      <c r="H30634" s="6">
        <v>0</v>
      </c>
      <c r="I30634" s="7">
        <v>40.179000000000002</v>
      </c>
    </row>
    <row r="30635" spans="1:11" x14ac:dyDescent="0.25">
      <c r="A30635">
        <v>63878</v>
      </c>
      <c r="B30635" s="2">
        <v>0.82117470000000004</v>
      </c>
      <c r="C30635" s="3">
        <v>202</v>
      </c>
      <c r="E30635" t="s">
        <v>6405</v>
      </c>
      <c r="F30635" s="4" t="s">
        <v>12102</v>
      </c>
      <c r="G30635" s="5">
        <v>118</v>
      </c>
      <c r="H30635" s="6">
        <v>1.6949200000000001E-2</v>
      </c>
      <c r="I30635" s="7">
        <v>37.25</v>
      </c>
    </row>
    <row r="30636" spans="1:11" x14ac:dyDescent="0.25">
      <c r="A30636">
        <v>99739</v>
      </c>
      <c r="B30636" s="2">
        <v>0.82110289999999997</v>
      </c>
      <c r="C30636" s="3">
        <v>319</v>
      </c>
      <c r="E30636" t="s">
        <v>16717</v>
      </c>
      <c r="F30636" s="4" t="s">
        <v>16604</v>
      </c>
      <c r="G30636" s="5">
        <v>175</v>
      </c>
      <c r="H30636" s="6">
        <v>2.2727299999999999E-2</v>
      </c>
      <c r="I30636" s="7">
        <v>36.25</v>
      </c>
    </row>
    <row r="30637" spans="1:11" x14ac:dyDescent="0.25">
      <c r="A30637">
        <v>93250</v>
      </c>
      <c r="B30637" s="2">
        <v>0.81935119999999995</v>
      </c>
      <c r="C30637" s="3">
        <v>13925</v>
      </c>
      <c r="D30637" s="4">
        <v>12540</v>
      </c>
      <c r="E30637" t="s">
        <v>10109</v>
      </c>
      <c r="F30637" s="4" t="s">
        <v>15368</v>
      </c>
      <c r="G30637" s="5">
        <v>7143</v>
      </c>
      <c r="H30637" s="6">
        <v>3.6539299999999997E-2</v>
      </c>
      <c r="I30637" s="7">
        <v>33.850999999999999</v>
      </c>
    </row>
    <row r="30638" spans="1:11" x14ac:dyDescent="0.25">
      <c r="A30638">
        <v>12751</v>
      </c>
      <c r="B30638" s="2">
        <v>0.81751569999999996</v>
      </c>
      <c r="C30638" s="3">
        <v>1154</v>
      </c>
      <c r="E30638" t="s">
        <v>2328</v>
      </c>
      <c r="F30638" s="4" t="s">
        <v>1280</v>
      </c>
      <c r="G30638" s="5">
        <v>533</v>
      </c>
      <c r="H30638" s="6">
        <v>5.9925100000000002E-2</v>
      </c>
      <c r="I30638" s="7">
        <v>29.75</v>
      </c>
    </row>
    <row r="30639" spans="1:11" x14ac:dyDescent="0.25">
      <c r="A30639">
        <v>98827</v>
      </c>
      <c r="B30639" s="2">
        <v>0.81725479999999995</v>
      </c>
      <c r="C30639" s="3">
        <v>675</v>
      </c>
      <c r="E30639" t="s">
        <v>12882</v>
      </c>
      <c r="F30639" s="4" t="s">
        <v>16344</v>
      </c>
      <c r="G30639" s="5">
        <v>555</v>
      </c>
      <c r="H30639" s="6">
        <v>1.62162E-2</v>
      </c>
      <c r="I30639" s="7">
        <v>37.286000000000001</v>
      </c>
    </row>
    <row r="30640" spans="1:11" x14ac:dyDescent="0.25">
      <c r="A30640">
        <v>40210</v>
      </c>
      <c r="B30640" s="2">
        <v>0.814967</v>
      </c>
      <c r="C30640" s="3">
        <v>15250</v>
      </c>
      <c r="D30640" s="4">
        <v>31140</v>
      </c>
      <c r="E30640" t="s">
        <v>6443</v>
      </c>
      <c r="F30640" s="4" t="s">
        <v>7883</v>
      </c>
      <c r="G30640" s="5">
        <v>9003</v>
      </c>
      <c r="H30640" s="6">
        <v>7.8085100000000005E-2</v>
      </c>
      <c r="I30640" s="7">
        <v>26.568000000000001</v>
      </c>
      <c r="J30640" s="2">
        <v>28</v>
      </c>
      <c r="K30640">
        <v>2</v>
      </c>
    </row>
    <row r="30641" spans="1:11" x14ac:dyDescent="0.25">
      <c r="A30641">
        <v>21824</v>
      </c>
      <c r="B30641" s="2">
        <v>0.81278689999999998</v>
      </c>
      <c r="C30641" s="3">
        <v>122</v>
      </c>
      <c r="D30641" s="4">
        <v>41540</v>
      </c>
      <c r="E30641" t="s">
        <v>4619</v>
      </c>
      <c r="F30641" s="4" t="s">
        <v>4361</v>
      </c>
      <c r="G30641" s="5">
        <v>108</v>
      </c>
      <c r="H30641" s="6">
        <v>8.3333299999999999E-2</v>
      </c>
      <c r="I30641" s="7">
        <v>25.625</v>
      </c>
    </row>
    <row r="30642" spans="1:11" x14ac:dyDescent="0.25">
      <c r="A30642">
        <v>40988</v>
      </c>
      <c r="B30642" s="2">
        <v>0.81266729999999998</v>
      </c>
      <c r="C30642" s="3">
        <v>541</v>
      </c>
      <c r="D30642" s="4">
        <v>33180</v>
      </c>
      <c r="E30642" t="s">
        <v>8007</v>
      </c>
      <c r="F30642" s="4" t="s">
        <v>7883</v>
      </c>
      <c r="G30642" s="5">
        <v>391</v>
      </c>
      <c r="H30642" s="6">
        <v>3.0612199999999999E-2</v>
      </c>
      <c r="I30642" s="7">
        <v>34.722000000000001</v>
      </c>
    </row>
    <row r="30643" spans="1:11" x14ac:dyDescent="0.25">
      <c r="A30643">
        <v>77506</v>
      </c>
      <c r="B30643" s="2">
        <v>0.8078476</v>
      </c>
      <c r="C30643" s="3">
        <v>36224</v>
      </c>
      <c r="D30643" s="4">
        <v>26420</v>
      </c>
      <c r="E30643" t="s">
        <v>4495</v>
      </c>
      <c r="F30643" s="4" t="s">
        <v>13752</v>
      </c>
      <c r="G30643" s="5">
        <v>19752</v>
      </c>
      <c r="H30643" s="6">
        <v>4.1666700000000001E-2</v>
      </c>
      <c r="I30643" s="7">
        <v>32.804000000000002</v>
      </c>
      <c r="J30643" s="2">
        <v>52</v>
      </c>
      <c r="K30643">
        <v>4</v>
      </c>
    </row>
    <row r="30644" spans="1:11" x14ac:dyDescent="0.25">
      <c r="A30644">
        <v>93203</v>
      </c>
      <c r="B30644" s="2">
        <v>0.80056059999999996</v>
      </c>
      <c r="C30644" s="3">
        <v>21784</v>
      </c>
      <c r="D30644" s="4">
        <v>12540</v>
      </c>
      <c r="E30644" t="s">
        <v>15620</v>
      </c>
      <c r="F30644" s="4" t="s">
        <v>15368</v>
      </c>
      <c r="G30644" s="5">
        <v>10694</v>
      </c>
      <c r="H30644" s="6">
        <v>2.8892000000000001E-2</v>
      </c>
      <c r="I30644" s="7">
        <v>35.01</v>
      </c>
      <c r="J30644" s="2">
        <v>55</v>
      </c>
      <c r="K30644">
        <v>2</v>
      </c>
    </row>
    <row r="30645" spans="1:11" x14ac:dyDescent="0.25">
      <c r="A30645">
        <v>74754</v>
      </c>
      <c r="B30645" s="2">
        <v>0.79796650000000002</v>
      </c>
      <c r="C30645" s="3">
        <v>211</v>
      </c>
      <c r="E30645" t="s">
        <v>13702</v>
      </c>
      <c r="F30645" s="4" t="s">
        <v>13462</v>
      </c>
      <c r="G30645" s="5">
        <v>143</v>
      </c>
      <c r="H30645" s="6">
        <v>4.1958000000000002E-2</v>
      </c>
      <c r="I30645" s="7">
        <v>32.75</v>
      </c>
    </row>
    <row r="30646" spans="1:11" x14ac:dyDescent="0.25">
      <c r="A30646">
        <v>99745</v>
      </c>
      <c r="B30646" s="2">
        <v>0.79792580000000002</v>
      </c>
      <c r="C30646" s="3">
        <v>63</v>
      </c>
      <c r="E30646" t="s">
        <v>13313</v>
      </c>
      <c r="F30646" s="4" t="s">
        <v>16604</v>
      </c>
      <c r="G30646" s="5">
        <v>28</v>
      </c>
      <c r="H30646" s="6">
        <v>0</v>
      </c>
      <c r="I30646" s="7">
        <v>40</v>
      </c>
    </row>
    <row r="30647" spans="1:11" x14ac:dyDescent="0.25">
      <c r="A30647">
        <v>72036</v>
      </c>
      <c r="B30647" s="2">
        <v>0.79778700000000002</v>
      </c>
      <c r="C30647" s="3">
        <v>750</v>
      </c>
      <c r="E30647" t="s">
        <v>13256</v>
      </c>
      <c r="F30647" s="4" t="s">
        <v>13183</v>
      </c>
      <c r="G30647" s="5">
        <v>547</v>
      </c>
      <c r="H30647" s="6">
        <v>5.4744500000000001E-2</v>
      </c>
      <c r="I30647" s="7">
        <v>30.515000000000001</v>
      </c>
    </row>
    <row r="30648" spans="1:11" x14ac:dyDescent="0.25">
      <c r="A30648">
        <v>72311</v>
      </c>
      <c r="B30648" s="2">
        <v>0.79763139999999999</v>
      </c>
      <c r="C30648" s="3">
        <v>143</v>
      </c>
      <c r="E30648" t="s">
        <v>13298</v>
      </c>
      <c r="F30648" s="4" t="s">
        <v>13183</v>
      </c>
      <c r="G30648" s="5">
        <v>104</v>
      </c>
      <c r="H30648" s="6">
        <v>5.7692300000000002E-2</v>
      </c>
      <c r="I30648" s="7">
        <v>30</v>
      </c>
    </row>
    <row r="30649" spans="1:11" x14ac:dyDescent="0.25">
      <c r="A30649">
        <v>35218</v>
      </c>
      <c r="B30649" s="2">
        <v>0.79648989999999997</v>
      </c>
      <c r="C30649" s="3">
        <v>7041</v>
      </c>
      <c r="D30649" s="4">
        <v>13820</v>
      </c>
      <c r="E30649" t="s">
        <v>1579</v>
      </c>
      <c r="F30649" s="4" t="s">
        <v>7027</v>
      </c>
      <c r="G30649" s="5">
        <v>4673</v>
      </c>
      <c r="H30649" s="6">
        <v>7.4454400000000004E-2</v>
      </c>
      <c r="I30649" s="7">
        <v>27.093</v>
      </c>
      <c r="J30649" s="2">
        <v>44.5</v>
      </c>
      <c r="K30649">
        <v>2</v>
      </c>
    </row>
    <row r="30650" spans="1:11" x14ac:dyDescent="0.25">
      <c r="A30650">
        <v>48211</v>
      </c>
      <c r="B30650" s="2">
        <v>0.79444859999999995</v>
      </c>
      <c r="C30650" s="3">
        <v>6372</v>
      </c>
      <c r="D30650" s="4">
        <v>19820</v>
      </c>
      <c r="E30650" t="s">
        <v>996</v>
      </c>
      <c r="F30650" s="4" t="s">
        <v>9106</v>
      </c>
      <c r="G30650" s="5">
        <v>3855</v>
      </c>
      <c r="H30650" s="6">
        <v>7.2095400000000004E-2</v>
      </c>
      <c r="I30650" s="7">
        <v>27.5</v>
      </c>
      <c r="J30650" s="2">
        <v>52</v>
      </c>
      <c r="K30650">
        <v>1</v>
      </c>
    </row>
    <row r="30651" spans="1:11" x14ac:dyDescent="0.25">
      <c r="A30651">
        <v>75101</v>
      </c>
      <c r="B30651" s="2">
        <v>0.79343629999999998</v>
      </c>
      <c r="C30651" s="3">
        <v>663</v>
      </c>
      <c r="D30651" s="4">
        <v>19100</v>
      </c>
      <c r="E30651" t="s">
        <v>8172</v>
      </c>
      <c r="F30651" s="4" t="s">
        <v>13752</v>
      </c>
      <c r="G30651" s="5">
        <v>372</v>
      </c>
      <c r="H30651" s="6">
        <v>2.6881700000000001E-2</v>
      </c>
      <c r="I30651" s="7">
        <v>35.313000000000002</v>
      </c>
      <c r="J30651" s="2">
        <v>76</v>
      </c>
      <c r="K30651">
        <v>1</v>
      </c>
    </row>
    <row r="30652" spans="1:11" x14ac:dyDescent="0.25">
      <c r="A30652">
        <v>25564</v>
      </c>
      <c r="B30652" s="2">
        <v>0.7931492</v>
      </c>
      <c r="C30652" s="3">
        <v>1447</v>
      </c>
      <c r="D30652" s="4">
        <v>26580</v>
      </c>
      <c r="E30652" t="s">
        <v>5367</v>
      </c>
      <c r="F30652" s="4" t="s">
        <v>5144</v>
      </c>
      <c r="G30652" s="5">
        <v>833</v>
      </c>
      <c r="H30652" s="6">
        <v>2.9975999999999999E-2</v>
      </c>
      <c r="I30652" s="7">
        <v>34.776000000000003</v>
      </c>
    </row>
    <row r="30653" spans="1:11" x14ac:dyDescent="0.25">
      <c r="A30653">
        <v>19132</v>
      </c>
      <c r="B30653" s="2">
        <v>0.78758280000000003</v>
      </c>
      <c r="C30653" s="3">
        <v>35930</v>
      </c>
      <c r="D30653" s="4">
        <v>37980</v>
      </c>
      <c r="E30653" t="s">
        <v>2682</v>
      </c>
      <c r="F30653" s="4" t="s">
        <v>3003</v>
      </c>
      <c r="G30653" s="5">
        <v>22429</v>
      </c>
      <c r="H30653" s="6">
        <v>5.8629500000000001E-2</v>
      </c>
      <c r="I30653" s="7">
        <v>29.821999999999999</v>
      </c>
      <c r="J30653" s="2">
        <v>51</v>
      </c>
      <c r="K30653">
        <v>3</v>
      </c>
    </row>
    <row r="30654" spans="1:11" x14ac:dyDescent="0.25">
      <c r="A30654">
        <v>26707</v>
      </c>
      <c r="B30654" s="2">
        <v>0.7821361</v>
      </c>
      <c r="C30654" s="3">
        <v>460</v>
      </c>
      <c r="E30654" t="s">
        <v>5608</v>
      </c>
      <c r="F30654" s="4" t="s">
        <v>5144</v>
      </c>
      <c r="G30654" s="5">
        <v>326</v>
      </c>
      <c r="H30654" s="6">
        <v>1.8404899999999998E-2</v>
      </c>
      <c r="I30654" s="7">
        <v>36.75</v>
      </c>
    </row>
    <row r="30655" spans="1:11" x14ac:dyDescent="0.25">
      <c r="A30655">
        <v>78595</v>
      </c>
      <c r="B30655" s="2">
        <v>0.78128419999999998</v>
      </c>
      <c r="C30655" s="3">
        <v>6164</v>
      </c>
      <c r="D30655" s="4">
        <v>32580</v>
      </c>
      <c r="E30655" t="s">
        <v>14266</v>
      </c>
      <c r="F30655" s="4" t="s">
        <v>13752</v>
      </c>
      <c r="G30655" s="5">
        <v>3233</v>
      </c>
      <c r="H30655" s="6">
        <v>5.3510700000000001E-2</v>
      </c>
      <c r="I30655" s="7">
        <v>30.651</v>
      </c>
    </row>
    <row r="30656" spans="1:11" x14ac:dyDescent="0.25">
      <c r="A30656">
        <v>74463</v>
      </c>
      <c r="B30656" s="2">
        <v>0.78006850000000005</v>
      </c>
      <c r="C30656" s="3">
        <v>2042</v>
      </c>
      <c r="D30656" s="4">
        <v>34780</v>
      </c>
      <c r="E30656" t="s">
        <v>7606</v>
      </c>
      <c r="F30656" s="4" t="s">
        <v>13462</v>
      </c>
      <c r="G30656" s="5">
        <v>1851</v>
      </c>
      <c r="H30656" s="6">
        <v>3.6717100000000003E-2</v>
      </c>
      <c r="I30656" s="7">
        <v>33.542000000000002</v>
      </c>
    </row>
    <row r="30657" spans="1:11" x14ac:dyDescent="0.25">
      <c r="A30657">
        <v>88072</v>
      </c>
      <c r="B30657" s="2">
        <v>0.77931950000000005</v>
      </c>
      <c r="C30657" s="3">
        <v>2345</v>
      </c>
      <c r="D30657" s="4">
        <v>29740</v>
      </c>
      <c r="E30657" t="s">
        <v>15282</v>
      </c>
      <c r="F30657" s="4" t="s">
        <v>15124</v>
      </c>
      <c r="G30657" s="5">
        <v>1284</v>
      </c>
      <c r="H30657" s="6">
        <v>8.4112199999999998E-2</v>
      </c>
      <c r="I30657" s="7">
        <v>25.332999999999998</v>
      </c>
    </row>
    <row r="30658" spans="1:11" x14ac:dyDescent="0.25">
      <c r="A30658">
        <v>74368</v>
      </c>
      <c r="B30658" s="2">
        <v>0.77900119999999995</v>
      </c>
      <c r="C30658" s="3">
        <v>71</v>
      </c>
      <c r="E30658" t="s">
        <v>13635</v>
      </c>
      <c r="F30658" s="4" t="s">
        <v>13462</v>
      </c>
      <c r="G30658" s="5">
        <v>45</v>
      </c>
      <c r="H30658" s="6">
        <v>6.6666699999999995E-2</v>
      </c>
      <c r="I30658" s="7">
        <v>28.332999999999998</v>
      </c>
      <c r="J30658" s="2">
        <v>73</v>
      </c>
      <c r="K30658">
        <v>2</v>
      </c>
    </row>
    <row r="30659" spans="1:11" x14ac:dyDescent="0.25">
      <c r="A30659">
        <v>99769</v>
      </c>
      <c r="B30659" s="2">
        <v>0.77889350000000002</v>
      </c>
      <c r="C30659" s="3">
        <v>871</v>
      </c>
      <c r="E30659" t="s">
        <v>16738</v>
      </c>
      <c r="F30659" s="4" t="s">
        <v>16604</v>
      </c>
      <c r="G30659" s="5">
        <v>400</v>
      </c>
      <c r="H30659" s="6">
        <v>3.2419000000000003E-2</v>
      </c>
      <c r="I30659" s="7">
        <v>34.25</v>
      </c>
    </row>
    <row r="30660" spans="1:11" x14ac:dyDescent="0.25">
      <c r="A30660">
        <v>73129</v>
      </c>
      <c r="B30660" s="2">
        <v>0.77627060000000003</v>
      </c>
      <c r="C30660" s="3">
        <v>19107</v>
      </c>
      <c r="D30660" s="4">
        <v>36420</v>
      </c>
      <c r="E30660" t="s">
        <v>13492</v>
      </c>
      <c r="F30660" s="4" t="s">
        <v>13462</v>
      </c>
      <c r="G30660" s="5">
        <v>10555</v>
      </c>
      <c r="H30660" s="6">
        <v>4.5945399999999997E-2</v>
      </c>
      <c r="I30660" s="7">
        <v>31.882999999999999</v>
      </c>
      <c r="J30660" s="2">
        <v>55</v>
      </c>
      <c r="K30660">
        <v>1</v>
      </c>
    </row>
    <row r="30661" spans="1:11" x14ac:dyDescent="0.25">
      <c r="A30661">
        <v>29175</v>
      </c>
      <c r="B30661" s="2">
        <v>0.77365740000000005</v>
      </c>
      <c r="C30661" s="3">
        <v>514</v>
      </c>
      <c r="D30661" s="4">
        <v>17900</v>
      </c>
      <c r="E30661" t="s">
        <v>1637</v>
      </c>
      <c r="F30661" s="4" t="s">
        <v>6130</v>
      </c>
      <c r="G30661" s="5">
        <v>363</v>
      </c>
      <c r="H30661" s="6">
        <v>7.4380199999999994E-2</v>
      </c>
      <c r="I30661" s="7">
        <v>26.963999999999999</v>
      </c>
      <c r="J30661" s="2">
        <v>43</v>
      </c>
      <c r="K30661">
        <v>1</v>
      </c>
    </row>
    <row r="30662" spans="1:11" x14ac:dyDescent="0.25">
      <c r="A30662">
        <v>93201</v>
      </c>
      <c r="B30662" s="2">
        <v>0.77343240000000002</v>
      </c>
      <c r="C30662" s="3">
        <v>1172</v>
      </c>
      <c r="D30662" s="4">
        <v>47300</v>
      </c>
      <c r="E30662" t="s">
        <v>15618</v>
      </c>
      <c r="F30662" s="4" t="s">
        <v>15368</v>
      </c>
      <c r="G30662" s="5">
        <v>580</v>
      </c>
      <c r="H30662" s="6">
        <v>6.5404500000000004E-2</v>
      </c>
      <c r="I30662" s="7">
        <v>28.5</v>
      </c>
    </row>
    <row r="30663" spans="1:11" x14ac:dyDescent="0.25">
      <c r="A30663">
        <v>78543</v>
      </c>
      <c r="B30663" s="2">
        <v>0.77215690000000003</v>
      </c>
      <c r="C30663" s="3">
        <v>8574</v>
      </c>
      <c r="D30663" s="4">
        <v>32580</v>
      </c>
      <c r="E30663" t="s">
        <v>14236</v>
      </c>
      <c r="F30663" s="4" t="s">
        <v>13752</v>
      </c>
      <c r="G30663" s="5">
        <v>4752</v>
      </c>
      <c r="H30663" s="6">
        <v>5.1336E-2</v>
      </c>
      <c r="I30663" s="7">
        <v>30.917000000000002</v>
      </c>
    </row>
    <row r="30664" spans="1:11" x14ac:dyDescent="0.25">
      <c r="A30664">
        <v>40203</v>
      </c>
      <c r="B30664" s="2">
        <v>0.76822020000000002</v>
      </c>
      <c r="C30664" s="3">
        <v>18347</v>
      </c>
      <c r="D30664" s="4">
        <v>31140</v>
      </c>
      <c r="E30664" t="s">
        <v>6443</v>
      </c>
      <c r="F30664" s="4" t="s">
        <v>7883</v>
      </c>
      <c r="G30664" s="5">
        <v>11701</v>
      </c>
      <c r="H30664" s="6">
        <v>0.1336638</v>
      </c>
      <c r="I30664" s="7">
        <v>16.687000000000001</v>
      </c>
      <c r="J30664" s="2">
        <v>53.666699999999999</v>
      </c>
      <c r="K30664">
        <v>3</v>
      </c>
    </row>
    <row r="30665" spans="1:11" x14ac:dyDescent="0.25">
      <c r="A30665">
        <v>45630</v>
      </c>
      <c r="B30665" s="2">
        <v>0.76538209999999995</v>
      </c>
      <c r="C30665" s="3">
        <v>194</v>
      </c>
      <c r="D30665" s="4">
        <v>39020</v>
      </c>
      <c r="E30665" t="s">
        <v>868</v>
      </c>
      <c r="F30665" s="4" t="s">
        <v>8295</v>
      </c>
      <c r="G30665" s="5">
        <v>159</v>
      </c>
      <c r="H30665" s="6">
        <v>0</v>
      </c>
      <c r="I30665" s="7">
        <v>39.773000000000003</v>
      </c>
      <c r="J30665" s="2">
        <v>51</v>
      </c>
      <c r="K30665">
        <v>1</v>
      </c>
    </row>
    <row r="30666" spans="1:11" x14ac:dyDescent="0.25">
      <c r="A30666">
        <v>62090</v>
      </c>
      <c r="B30666" s="2">
        <v>0.76518339999999996</v>
      </c>
      <c r="C30666" s="3">
        <v>1082</v>
      </c>
      <c r="D30666" s="4">
        <v>41180</v>
      </c>
      <c r="E30666" t="s">
        <v>6980</v>
      </c>
      <c r="F30666" s="4" t="s">
        <v>11490</v>
      </c>
      <c r="G30666" s="5">
        <v>665</v>
      </c>
      <c r="H30666" s="6">
        <v>9.0225600000000003E-2</v>
      </c>
      <c r="I30666" s="7">
        <v>24.167000000000002</v>
      </c>
    </row>
    <row r="30667" spans="1:11" x14ac:dyDescent="0.25">
      <c r="A30667">
        <v>27881</v>
      </c>
      <c r="B30667" s="2">
        <v>0.76500869999999999</v>
      </c>
      <c r="C30667" s="3">
        <v>75</v>
      </c>
      <c r="D30667" s="4">
        <v>40580</v>
      </c>
      <c r="E30667" t="s">
        <v>5795</v>
      </c>
      <c r="F30667" s="4" t="s">
        <v>5642</v>
      </c>
      <c r="G30667" s="5">
        <v>61</v>
      </c>
      <c r="H30667" s="6">
        <v>0</v>
      </c>
      <c r="I30667" s="7">
        <v>39.75</v>
      </c>
    </row>
    <row r="30668" spans="1:11" x14ac:dyDescent="0.25">
      <c r="A30668">
        <v>87012</v>
      </c>
      <c r="B30668" s="2">
        <v>0.76493929999999999</v>
      </c>
      <c r="C30668" s="3">
        <v>266</v>
      </c>
      <c r="D30668" s="4">
        <v>21580</v>
      </c>
      <c r="E30668" t="s">
        <v>15132</v>
      </c>
      <c r="F30668" s="4" t="s">
        <v>15124</v>
      </c>
      <c r="G30668" s="5">
        <v>232</v>
      </c>
      <c r="H30668" s="6">
        <v>4.2918499999999998E-2</v>
      </c>
      <c r="I30668" s="7">
        <v>32.332999999999998</v>
      </c>
    </row>
    <row r="30669" spans="1:11" x14ac:dyDescent="0.25">
      <c r="A30669">
        <v>63653</v>
      </c>
      <c r="B30669" s="2">
        <v>0.76468800000000003</v>
      </c>
      <c r="C30669" s="3">
        <v>1460</v>
      </c>
      <c r="D30669" s="4">
        <v>22100</v>
      </c>
      <c r="E30669" t="s">
        <v>12180</v>
      </c>
      <c r="F30669" s="4" t="s">
        <v>12102</v>
      </c>
      <c r="G30669" s="5">
        <v>814</v>
      </c>
      <c r="H30669" s="6">
        <v>6.13497E-2</v>
      </c>
      <c r="I30669" s="7">
        <v>29.140999999999998</v>
      </c>
    </row>
    <row r="30670" spans="1:11" x14ac:dyDescent="0.25">
      <c r="A30670">
        <v>93272</v>
      </c>
      <c r="B30670" s="2">
        <v>0.76407780000000003</v>
      </c>
      <c r="C30670" s="3">
        <v>3437</v>
      </c>
      <c r="D30670" s="4">
        <v>47300</v>
      </c>
      <c r="E30670" t="s">
        <v>8814</v>
      </c>
      <c r="F30670" s="4" t="s">
        <v>15368</v>
      </c>
      <c r="G30670" s="5">
        <v>1728</v>
      </c>
      <c r="H30670" s="6">
        <v>2.43056E-2</v>
      </c>
      <c r="I30670" s="7">
        <v>35.515999999999998</v>
      </c>
      <c r="J30670" s="2">
        <v>69</v>
      </c>
      <c r="K30670">
        <v>1</v>
      </c>
    </row>
    <row r="30671" spans="1:11" x14ac:dyDescent="0.25">
      <c r="A30671">
        <v>29320</v>
      </c>
      <c r="B30671" s="2">
        <v>0.7635729</v>
      </c>
      <c r="C30671" s="3">
        <v>800</v>
      </c>
      <c r="D30671" s="4">
        <v>43900</v>
      </c>
      <c r="E30671" t="s">
        <v>3270</v>
      </c>
      <c r="F30671" s="4" t="s">
        <v>6130</v>
      </c>
      <c r="G30671" s="5">
        <v>382</v>
      </c>
      <c r="H30671" s="6">
        <v>0.13577020000000001</v>
      </c>
      <c r="I30671" s="7">
        <v>16.25</v>
      </c>
    </row>
    <row r="30672" spans="1:11" x14ac:dyDescent="0.25">
      <c r="A30672">
        <v>37845</v>
      </c>
      <c r="B30672" s="2">
        <v>0.76339579999999996</v>
      </c>
      <c r="C30672" s="3">
        <v>428</v>
      </c>
      <c r="D30672" s="4">
        <v>28940</v>
      </c>
      <c r="E30672" t="s">
        <v>7503</v>
      </c>
      <c r="F30672" s="4" t="s">
        <v>7348</v>
      </c>
      <c r="G30672" s="5">
        <v>358</v>
      </c>
      <c r="H30672" s="6">
        <v>0</v>
      </c>
      <c r="I30672" s="7">
        <v>39.712000000000003</v>
      </c>
    </row>
    <row r="30673" spans="1:11" x14ac:dyDescent="0.25">
      <c r="A30673">
        <v>85550</v>
      </c>
      <c r="B30673" s="2">
        <v>0.76267059999999998</v>
      </c>
      <c r="C30673" s="3">
        <v>4989</v>
      </c>
      <c r="D30673" s="4">
        <v>37740</v>
      </c>
      <c r="E30673" t="s">
        <v>15019</v>
      </c>
      <c r="F30673" s="4" t="s">
        <v>14962</v>
      </c>
      <c r="G30673" s="5">
        <v>2674</v>
      </c>
      <c r="H30673" s="6">
        <v>4.7868399999999998E-2</v>
      </c>
      <c r="I30673" s="7">
        <v>31.437999999999999</v>
      </c>
    </row>
    <row r="30674" spans="1:11" x14ac:dyDescent="0.25">
      <c r="A30674">
        <v>40921</v>
      </c>
      <c r="B30674" s="2">
        <v>0.76197190000000004</v>
      </c>
      <c r="C30674" s="3">
        <v>349</v>
      </c>
      <c r="D30674" s="4">
        <v>30940</v>
      </c>
      <c r="E30674" t="s">
        <v>7991</v>
      </c>
      <c r="F30674" s="4" t="s">
        <v>7883</v>
      </c>
      <c r="G30674" s="5">
        <v>250</v>
      </c>
      <c r="H30674" s="6">
        <v>2.3904399999999999E-2</v>
      </c>
      <c r="I30674" s="7">
        <v>35.576999999999998</v>
      </c>
    </row>
    <row r="30675" spans="1:11" x14ac:dyDescent="0.25">
      <c r="A30675">
        <v>19955</v>
      </c>
      <c r="B30675" s="2">
        <v>0.76189050000000003</v>
      </c>
      <c r="C30675" s="3">
        <v>97</v>
      </c>
      <c r="D30675" s="4">
        <v>20100</v>
      </c>
      <c r="E30675" t="s">
        <v>4327</v>
      </c>
      <c r="F30675" s="4" t="s">
        <v>4311</v>
      </c>
      <c r="G30675" s="5">
        <v>54</v>
      </c>
      <c r="H30675" s="6">
        <v>0</v>
      </c>
      <c r="I30675" s="7">
        <v>39.688000000000002</v>
      </c>
    </row>
    <row r="30676" spans="1:11" x14ac:dyDescent="0.25">
      <c r="A30676">
        <v>57379</v>
      </c>
      <c r="B30676" s="2">
        <v>0.76189050000000003</v>
      </c>
      <c r="C30676" s="3">
        <v>57</v>
      </c>
      <c r="D30676" s="4">
        <v>26700</v>
      </c>
      <c r="E30676" t="s">
        <v>10961</v>
      </c>
      <c r="F30676" s="4" t="s">
        <v>10877</v>
      </c>
      <c r="G30676" s="5">
        <v>41</v>
      </c>
      <c r="H30676" s="6">
        <v>0</v>
      </c>
      <c r="I30676" s="7">
        <v>39.688000000000002</v>
      </c>
    </row>
    <row r="30677" spans="1:11" x14ac:dyDescent="0.25">
      <c r="A30677">
        <v>87317</v>
      </c>
      <c r="B30677" s="2">
        <v>0.76173729999999995</v>
      </c>
      <c r="C30677" s="3">
        <v>1093</v>
      </c>
      <c r="D30677" s="4">
        <v>23700</v>
      </c>
      <c r="E30677" t="s">
        <v>15176</v>
      </c>
      <c r="F30677" s="4" t="s">
        <v>15124</v>
      </c>
      <c r="G30677" s="5">
        <v>554</v>
      </c>
      <c r="H30677" s="6">
        <v>6.6786999999999999E-2</v>
      </c>
      <c r="I30677" s="7">
        <v>28.145</v>
      </c>
    </row>
    <row r="30678" spans="1:11" x14ac:dyDescent="0.25">
      <c r="A30678">
        <v>41385</v>
      </c>
      <c r="B30678" s="2">
        <v>0.7615459</v>
      </c>
      <c r="C30678" s="3">
        <v>412</v>
      </c>
      <c r="E30678" t="s">
        <v>8063</v>
      </c>
      <c r="F30678" s="4" t="s">
        <v>7883</v>
      </c>
      <c r="G30678" s="5">
        <v>250</v>
      </c>
      <c r="H30678" s="6">
        <v>2.3904399999999999E-2</v>
      </c>
      <c r="I30678" s="7">
        <v>35.549999999999997</v>
      </c>
    </row>
    <row r="30679" spans="1:11" x14ac:dyDescent="0.25">
      <c r="A30679">
        <v>49864</v>
      </c>
      <c r="B30679" s="2">
        <v>0.7614765</v>
      </c>
      <c r="C30679" s="3">
        <v>59</v>
      </c>
      <c r="D30679" s="4">
        <v>21540</v>
      </c>
      <c r="E30679" t="s">
        <v>9543</v>
      </c>
      <c r="F30679" s="4" t="s">
        <v>9106</v>
      </c>
      <c r="G30679" s="5">
        <v>41</v>
      </c>
      <c r="H30679" s="6">
        <v>4.8780499999999997E-2</v>
      </c>
      <c r="I30679" s="7">
        <v>31.25</v>
      </c>
    </row>
    <row r="30680" spans="1:11" x14ac:dyDescent="0.25">
      <c r="A30680">
        <v>64842</v>
      </c>
      <c r="B30680" s="2">
        <v>0.76135439999999999</v>
      </c>
      <c r="C30680" s="3">
        <v>685</v>
      </c>
      <c r="D30680" s="4">
        <v>27900</v>
      </c>
      <c r="E30680" t="s">
        <v>1353</v>
      </c>
      <c r="F30680" s="4" t="s">
        <v>12102</v>
      </c>
      <c r="G30680" s="5">
        <v>470</v>
      </c>
      <c r="H30680" s="6">
        <v>2.7600800000000002E-2</v>
      </c>
      <c r="I30680" s="7">
        <v>34.904000000000003</v>
      </c>
    </row>
    <row r="30681" spans="1:11" x14ac:dyDescent="0.25">
      <c r="A30681">
        <v>29364</v>
      </c>
      <c r="B30681" s="2">
        <v>0.76113909999999996</v>
      </c>
      <c r="C30681" s="3">
        <v>643</v>
      </c>
      <c r="D30681" s="4">
        <v>43900</v>
      </c>
      <c r="E30681" t="s">
        <v>6208</v>
      </c>
      <c r="F30681" s="4" t="s">
        <v>6130</v>
      </c>
      <c r="G30681" s="5">
        <v>425</v>
      </c>
      <c r="H30681" s="6">
        <v>0</v>
      </c>
      <c r="I30681" s="7">
        <v>39.662999999999997</v>
      </c>
    </row>
    <row r="30682" spans="1:11" x14ac:dyDescent="0.25">
      <c r="A30682">
        <v>25632</v>
      </c>
      <c r="B30682" s="2">
        <v>0.76093569999999999</v>
      </c>
      <c r="C30682" s="3">
        <v>538</v>
      </c>
      <c r="D30682" s="4">
        <v>30880</v>
      </c>
      <c r="E30682" t="s">
        <v>5381</v>
      </c>
      <c r="F30682" s="4" t="s">
        <v>5144</v>
      </c>
      <c r="G30682" s="5">
        <v>419</v>
      </c>
      <c r="H30682" s="6">
        <v>0</v>
      </c>
      <c r="I30682" s="7">
        <v>39.655000000000001</v>
      </c>
    </row>
    <row r="30683" spans="1:11" x14ac:dyDescent="0.25">
      <c r="A30683">
        <v>29052</v>
      </c>
      <c r="B30683" s="2">
        <v>0.76052399999999998</v>
      </c>
      <c r="C30683" s="3">
        <v>1894</v>
      </c>
      <c r="D30683" s="4">
        <v>17900</v>
      </c>
      <c r="E30683" t="s">
        <v>6149</v>
      </c>
      <c r="F30683" s="4" t="s">
        <v>6130</v>
      </c>
      <c r="G30683" s="5">
        <v>1300</v>
      </c>
      <c r="H30683" s="6">
        <v>7.0714799999999994E-2</v>
      </c>
      <c r="I30683" s="7">
        <v>27.43</v>
      </c>
    </row>
    <row r="30684" spans="1:11" x14ac:dyDescent="0.25">
      <c r="A30684">
        <v>19134</v>
      </c>
      <c r="B30684" s="2">
        <v>0.75166960000000005</v>
      </c>
      <c r="C30684" s="3">
        <v>63631</v>
      </c>
      <c r="D30684" s="4">
        <v>37980</v>
      </c>
      <c r="E30684" t="s">
        <v>2682</v>
      </c>
      <c r="F30684" s="4" t="s">
        <v>3003</v>
      </c>
      <c r="G30684" s="5">
        <v>35701</v>
      </c>
      <c r="H30684" s="6">
        <v>8.8650499999999993E-2</v>
      </c>
      <c r="I30684" s="7">
        <v>24.312000000000001</v>
      </c>
      <c r="J30684" s="2">
        <v>58.8</v>
      </c>
      <c r="K30684">
        <v>5</v>
      </c>
    </row>
    <row r="30685" spans="1:11" x14ac:dyDescent="0.25">
      <c r="A30685">
        <v>26376</v>
      </c>
      <c r="B30685" s="2">
        <v>0.74304970000000004</v>
      </c>
      <c r="C30685" s="3">
        <v>444</v>
      </c>
      <c r="E30685" t="s">
        <v>5546</v>
      </c>
      <c r="F30685" s="4" t="s">
        <v>5144</v>
      </c>
      <c r="G30685" s="5">
        <v>319</v>
      </c>
      <c r="H30685" s="6">
        <v>0</v>
      </c>
      <c r="I30685" s="7">
        <v>39.625</v>
      </c>
    </row>
    <row r="30686" spans="1:11" x14ac:dyDescent="0.25">
      <c r="A30686">
        <v>39079</v>
      </c>
      <c r="B30686" s="2">
        <v>0.7427146</v>
      </c>
      <c r="C30686" s="3">
        <v>2138</v>
      </c>
      <c r="E30686" t="s">
        <v>7746</v>
      </c>
      <c r="F30686" s="4" t="s">
        <v>7633</v>
      </c>
      <c r="G30686" s="5">
        <v>1080</v>
      </c>
      <c r="H30686" s="6">
        <v>0.10083259999999999</v>
      </c>
      <c r="I30686" s="7">
        <v>22.2</v>
      </c>
    </row>
    <row r="30687" spans="1:11" x14ac:dyDescent="0.25">
      <c r="A30687">
        <v>98647</v>
      </c>
      <c r="B30687" s="2">
        <v>0.74241069999999998</v>
      </c>
      <c r="C30687" s="3">
        <v>246</v>
      </c>
      <c r="E30687" t="s">
        <v>16488</v>
      </c>
      <c r="F30687" s="4" t="s">
        <v>16344</v>
      </c>
      <c r="G30687" s="5">
        <v>188</v>
      </c>
      <c r="H30687" s="6">
        <v>0.12698409999999999</v>
      </c>
      <c r="I30687" s="7">
        <v>17.678999999999998</v>
      </c>
      <c r="J30687" s="2">
        <v>51.5</v>
      </c>
      <c r="K30687">
        <v>2</v>
      </c>
    </row>
    <row r="30688" spans="1:11" x14ac:dyDescent="0.25">
      <c r="A30688">
        <v>42451</v>
      </c>
      <c r="B30688" s="2">
        <v>0.74220489999999995</v>
      </c>
      <c r="C30688" s="3">
        <v>1059</v>
      </c>
      <c r="D30688" s="4">
        <v>21780</v>
      </c>
      <c r="E30688" t="s">
        <v>8256</v>
      </c>
      <c r="F30688" s="4" t="s">
        <v>7883</v>
      </c>
      <c r="G30688" s="5">
        <v>667</v>
      </c>
      <c r="H30688" s="6">
        <v>2.9940100000000001E-2</v>
      </c>
      <c r="I30688" s="7">
        <v>34.423000000000002</v>
      </c>
    </row>
    <row r="30689" spans="1:11" x14ac:dyDescent="0.25">
      <c r="A30689">
        <v>92258</v>
      </c>
      <c r="B30689" s="2">
        <v>0.74192729999999996</v>
      </c>
      <c r="C30689" s="3">
        <v>519</v>
      </c>
      <c r="D30689" s="4">
        <v>40140</v>
      </c>
      <c r="E30689" t="s">
        <v>15512</v>
      </c>
      <c r="F30689" s="4" t="s">
        <v>15368</v>
      </c>
      <c r="G30689" s="5">
        <v>490</v>
      </c>
      <c r="H30689" s="6">
        <v>5.5101999999999998E-2</v>
      </c>
      <c r="I30689" s="7">
        <v>30.074000000000002</v>
      </c>
    </row>
    <row r="30690" spans="1:11" x14ac:dyDescent="0.25">
      <c r="A30690">
        <v>87455</v>
      </c>
      <c r="B30690" s="2">
        <v>0.74155400000000005</v>
      </c>
      <c r="C30690" s="3">
        <v>1728</v>
      </c>
      <c r="D30690" s="4">
        <v>22140</v>
      </c>
      <c r="E30690" t="s">
        <v>2388</v>
      </c>
      <c r="F30690" s="4" t="s">
        <v>15124</v>
      </c>
      <c r="G30690" s="5">
        <v>1065</v>
      </c>
      <c r="H30690" s="6">
        <v>8.7242E-2</v>
      </c>
      <c r="I30690" s="7">
        <v>24.518999999999998</v>
      </c>
    </row>
    <row r="30691" spans="1:11" x14ac:dyDescent="0.25">
      <c r="A30691">
        <v>38425</v>
      </c>
      <c r="B30691" s="2">
        <v>0.74059430000000004</v>
      </c>
      <c r="C30691" s="3">
        <v>3696</v>
      </c>
      <c r="E30691" t="s">
        <v>1348</v>
      </c>
      <c r="F30691" s="4" t="s">
        <v>7348</v>
      </c>
      <c r="G30691" s="5">
        <v>2943</v>
      </c>
      <c r="H30691" s="6">
        <v>3.1600400000000001E-2</v>
      </c>
      <c r="I30691" s="7">
        <v>34.125</v>
      </c>
    </row>
    <row r="30692" spans="1:11" x14ac:dyDescent="0.25">
      <c r="A30692">
        <v>17083</v>
      </c>
      <c r="B30692" s="2">
        <v>0.73987879999999995</v>
      </c>
      <c r="C30692" s="3">
        <v>48</v>
      </c>
      <c r="D30692" s="4">
        <v>30140</v>
      </c>
      <c r="E30692" t="s">
        <v>3716</v>
      </c>
      <c r="F30692" s="4" t="s">
        <v>3003</v>
      </c>
      <c r="G30692" s="5">
        <v>48</v>
      </c>
      <c r="H30692" s="6">
        <v>0</v>
      </c>
      <c r="I30692" s="7">
        <v>39.582999999999998</v>
      </c>
    </row>
    <row r="30693" spans="1:11" x14ac:dyDescent="0.25">
      <c r="A30693">
        <v>25111</v>
      </c>
      <c r="B30693" s="2">
        <v>0.73976149999999996</v>
      </c>
      <c r="C30693" s="3">
        <v>670</v>
      </c>
      <c r="D30693" s="4">
        <v>16620</v>
      </c>
      <c r="E30693" t="s">
        <v>5266</v>
      </c>
      <c r="F30693" s="4" t="s">
        <v>5144</v>
      </c>
      <c r="G30693" s="5">
        <v>444</v>
      </c>
      <c r="H30693" s="6">
        <v>1.12613E-2</v>
      </c>
      <c r="I30693" s="7">
        <v>37.601999999999997</v>
      </c>
    </row>
    <row r="30694" spans="1:11" x14ac:dyDescent="0.25">
      <c r="A30694">
        <v>99781</v>
      </c>
      <c r="B30694" s="2">
        <v>0.73963230000000002</v>
      </c>
      <c r="C30694" s="3">
        <v>171</v>
      </c>
      <c r="E30694" t="s">
        <v>16748</v>
      </c>
      <c r="F30694" s="4" t="s">
        <v>16604</v>
      </c>
      <c r="G30694" s="5">
        <v>98</v>
      </c>
      <c r="H30694" s="6">
        <v>6.0606100000000003E-2</v>
      </c>
      <c r="I30694" s="7">
        <v>29.062999999999999</v>
      </c>
    </row>
    <row r="30695" spans="1:11" x14ac:dyDescent="0.25">
      <c r="A30695">
        <v>44507</v>
      </c>
      <c r="B30695" s="2">
        <v>0.73882349999999997</v>
      </c>
      <c r="C30695" s="3">
        <v>5374</v>
      </c>
      <c r="D30695" s="4">
        <v>49660</v>
      </c>
      <c r="E30695" t="s">
        <v>2830</v>
      </c>
      <c r="F30695" s="4" t="s">
        <v>8295</v>
      </c>
      <c r="G30695" s="5">
        <v>3280</v>
      </c>
      <c r="H30695" s="6">
        <v>8.3815899999999999E-2</v>
      </c>
      <c r="I30695" s="7">
        <v>25.027999999999999</v>
      </c>
      <c r="J30695" s="2">
        <v>37.5</v>
      </c>
      <c r="K30695">
        <v>2</v>
      </c>
    </row>
    <row r="30696" spans="1:11" x14ac:dyDescent="0.25">
      <c r="A30696">
        <v>15077</v>
      </c>
      <c r="B30696" s="2">
        <v>0.73801220000000001</v>
      </c>
      <c r="C30696" s="3">
        <v>143</v>
      </c>
      <c r="D30696" s="4">
        <v>38300</v>
      </c>
      <c r="E30696" t="s">
        <v>3049</v>
      </c>
      <c r="F30696" s="4" t="s">
        <v>3003</v>
      </c>
      <c r="G30696" s="5">
        <v>108</v>
      </c>
      <c r="H30696" s="6">
        <v>9.1742999999999998E-3</v>
      </c>
      <c r="I30696" s="7">
        <v>37.917000000000002</v>
      </c>
    </row>
    <row r="30697" spans="1:11" x14ac:dyDescent="0.25">
      <c r="A30697">
        <v>93223</v>
      </c>
      <c r="B30697" s="2">
        <v>0.73664810000000003</v>
      </c>
      <c r="C30697" s="3">
        <v>10758</v>
      </c>
      <c r="D30697" s="4">
        <v>47300</v>
      </c>
      <c r="E30697" t="s">
        <v>8674</v>
      </c>
      <c r="F30697" s="4" t="s">
        <v>15368</v>
      </c>
      <c r="G30697" s="5">
        <v>5592</v>
      </c>
      <c r="H30697" s="6">
        <v>3.1831199999999997E-2</v>
      </c>
      <c r="I30697" s="7">
        <v>34</v>
      </c>
    </row>
    <row r="30698" spans="1:11" x14ac:dyDescent="0.25">
      <c r="A30698">
        <v>74110</v>
      </c>
      <c r="B30698" s="2">
        <v>0.73329299999999997</v>
      </c>
      <c r="C30698" s="3">
        <v>14895</v>
      </c>
      <c r="D30698" s="4">
        <v>46140</v>
      </c>
      <c r="E30698" t="s">
        <v>13622</v>
      </c>
      <c r="F30698" s="4" t="s">
        <v>13462</v>
      </c>
      <c r="G30698" s="5">
        <v>8432</v>
      </c>
      <c r="H30698" s="6">
        <v>7.0556099999999997E-2</v>
      </c>
      <c r="I30698" s="7">
        <v>27.305</v>
      </c>
      <c r="J30698" s="2">
        <v>48.5</v>
      </c>
      <c r="K30698">
        <v>2</v>
      </c>
    </row>
    <row r="30699" spans="1:11" x14ac:dyDescent="0.25">
      <c r="A30699">
        <v>87037</v>
      </c>
      <c r="B30699" s="2">
        <v>0.73116789999999998</v>
      </c>
      <c r="C30699" s="3">
        <v>699</v>
      </c>
      <c r="D30699" s="4">
        <v>22140</v>
      </c>
      <c r="E30699" t="s">
        <v>15148</v>
      </c>
      <c r="F30699" s="4" t="s">
        <v>15124</v>
      </c>
      <c r="G30699" s="5">
        <v>446</v>
      </c>
      <c r="H30699" s="6">
        <v>0.10313899999999999</v>
      </c>
      <c r="I30699" s="7">
        <v>21.667000000000002</v>
      </c>
    </row>
    <row r="30700" spans="1:11" x14ac:dyDescent="0.25">
      <c r="A30700">
        <v>58713</v>
      </c>
      <c r="B30700" s="2">
        <v>0.73105779999999998</v>
      </c>
      <c r="C30700" s="3">
        <v>17</v>
      </c>
      <c r="D30700" s="4">
        <v>33500</v>
      </c>
      <c r="E30700" t="s">
        <v>11234</v>
      </c>
      <c r="F30700" s="4" t="s">
        <v>11069</v>
      </c>
      <c r="G30700" s="5">
        <v>10</v>
      </c>
      <c r="H30700" s="6">
        <v>9.0909100000000007E-2</v>
      </c>
      <c r="I30700" s="7">
        <v>23.75</v>
      </c>
    </row>
    <row r="30701" spans="1:11" x14ac:dyDescent="0.25">
      <c r="A30701">
        <v>79837</v>
      </c>
      <c r="B30701" s="2">
        <v>0.73098370000000001</v>
      </c>
      <c r="C30701" s="3">
        <v>391</v>
      </c>
      <c r="D30701" s="4">
        <v>21340</v>
      </c>
      <c r="E30701" t="s">
        <v>14466</v>
      </c>
      <c r="F30701" s="4" t="s">
        <v>13752</v>
      </c>
      <c r="G30701" s="5">
        <v>296</v>
      </c>
      <c r="H30701" s="6">
        <v>8.4175100000000003E-2</v>
      </c>
      <c r="I30701" s="7">
        <v>24.911000000000001</v>
      </c>
    </row>
    <row r="30702" spans="1:11" x14ac:dyDescent="0.25">
      <c r="A30702">
        <v>92275</v>
      </c>
      <c r="B30702" s="2">
        <v>0.73068929999999999</v>
      </c>
      <c r="C30702" s="3">
        <v>1412</v>
      </c>
      <c r="D30702" s="4">
        <v>20940</v>
      </c>
      <c r="E30702" t="s">
        <v>15519</v>
      </c>
      <c r="F30702" s="4" t="s">
        <v>15368</v>
      </c>
      <c r="G30702" s="5">
        <v>931</v>
      </c>
      <c r="H30702" s="6">
        <v>9.8712400000000006E-2</v>
      </c>
      <c r="I30702" s="7">
        <v>22.385999999999999</v>
      </c>
    </row>
    <row r="30703" spans="1:11" x14ac:dyDescent="0.25">
      <c r="A30703">
        <v>85634</v>
      </c>
      <c r="B30703" s="2">
        <v>0.72966500000000001</v>
      </c>
      <c r="C30703" s="3">
        <v>6331</v>
      </c>
      <c r="D30703" s="4">
        <v>46060</v>
      </c>
      <c r="E30703" t="s">
        <v>15040</v>
      </c>
      <c r="F30703" s="4" t="s">
        <v>14962</v>
      </c>
      <c r="G30703" s="5">
        <v>3351</v>
      </c>
      <c r="H30703" s="6">
        <v>5.4312100000000002E-2</v>
      </c>
      <c r="I30703" s="7">
        <v>30.056999999999999</v>
      </c>
    </row>
    <row r="30704" spans="1:11" x14ac:dyDescent="0.25">
      <c r="A30704">
        <v>62050</v>
      </c>
      <c r="B30704" s="2">
        <v>0.72880829999999996</v>
      </c>
      <c r="C30704" s="3">
        <v>342</v>
      </c>
      <c r="E30704" t="s">
        <v>11866</v>
      </c>
      <c r="F30704" s="4" t="s">
        <v>11490</v>
      </c>
      <c r="G30704" s="5">
        <v>232</v>
      </c>
      <c r="H30704" s="6">
        <v>3.0042900000000001E-2</v>
      </c>
      <c r="I30704" s="7">
        <v>34.25</v>
      </c>
    </row>
    <row r="30705" spans="1:11" x14ac:dyDescent="0.25">
      <c r="A30705">
        <v>25140</v>
      </c>
      <c r="B30705" s="2">
        <v>0.72859050000000003</v>
      </c>
      <c r="C30705" s="3">
        <v>1157</v>
      </c>
      <c r="D30705" s="4">
        <v>13220</v>
      </c>
      <c r="E30705" t="s">
        <v>5279</v>
      </c>
      <c r="F30705" s="4" t="s">
        <v>5144</v>
      </c>
      <c r="G30705" s="5">
        <v>683</v>
      </c>
      <c r="H30705" s="6">
        <v>4.3923900000000002E-2</v>
      </c>
      <c r="I30705" s="7">
        <v>31.85</v>
      </c>
    </row>
    <row r="30706" spans="1:11" x14ac:dyDescent="0.25">
      <c r="A30706">
        <v>86034</v>
      </c>
      <c r="B30706" s="2">
        <v>0.72814789999999996</v>
      </c>
      <c r="C30706" s="3">
        <v>1963</v>
      </c>
      <c r="D30706" s="4">
        <v>43320</v>
      </c>
      <c r="E30706" t="s">
        <v>15077</v>
      </c>
      <c r="F30706" s="4" t="s">
        <v>14962</v>
      </c>
      <c r="G30706" s="5">
        <v>1164</v>
      </c>
      <c r="H30706" s="6">
        <v>8.92704E-2</v>
      </c>
      <c r="I30706" s="7">
        <v>24.01</v>
      </c>
    </row>
    <row r="30707" spans="1:11" x14ac:dyDescent="0.25">
      <c r="A30707">
        <v>70083</v>
      </c>
      <c r="B30707" s="2">
        <v>0.72749450000000004</v>
      </c>
      <c r="C30707" s="3">
        <v>2535</v>
      </c>
      <c r="D30707" s="4">
        <v>35380</v>
      </c>
      <c r="E30707" t="s">
        <v>12951</v>
      </c>
      <c r="F30707" s="4" t="s">
        <v>12927</v>
      </c>
      <c r="G30707" s="5">
        <v>1564</v>
      </c>
      <c r="H30707" s="6">
        <v>4.3478299999999998E-2</v>
      </c>
      <c r="I30707" s="7">
        <v>31.905999999999999</v>
      </c>
    </row>
    <row r="30708" spans="1:11" x14ac:dyDescent="0.25">
      <c r="A30708">
        <v>25506</v>
      </c>
      <c r="B30708" s="2">
        <v>0.72639370000000003</v>
      </c>
      <c r="C30708" s="3">
        <v>4452</v>
      </c>
      <c r="D30708" s="4">
        <v>26580</v>
      </c>
      <c r="E30708" t="s">
        <v>5346</v>
      </c>
      <c r="F30708" s="4" t="s">
        <v>5144</v>
      </c>
      <c r="G30708" s="5">
        <v>3042</v>
      </c>
      <c r="H30708" s="6">
        <v>5.1610799999999998E-2</v>
      </c>
      <c r="I30708" s="7">
        <v>30.5</v>
      </c>
    </row>
    <row r="30709" spans="1:11" x14ac:dyDescent="0.25">
      <c r="A30709">
        <v>43766</v>
      </c>
      <c r="B30709" s="2">
        <v>0.72539819999999999</v>
      </c>
      <c r="C30709" s="3">
        <v>1664</v>
      </c>
      <c r="D30709" s="4">
        <v>18140</v>
      </c>
      <c r="E30709" t="s">
        <v>8438</v>
      </c>
      <c r="F30709" s="4" t="s">
        <v>8295</v>
      </c>
      <c r="G30709" s="5">
        <v>1118</v>
      </c>
      <c r="H30709" s="6">
        <v>6.7024100000000003E-2</v>
      </c>
      <c r="I30709" s="7">
        <v>27.812999999999999</v>
      </c>
      <c r="J30709" s="2">
        <v>59</v>
      </c>
      <c r="K30709">
        <v>3</v>
      </c>
    </row>
    <row r="30710" spans="1:11" x14ac:dyDescent="0.25">
      <c r="A30710">
        <v>24831</v>
      </c>
      <c r="B30710" s="2">
        <v>0.72509659999999998</v>
      </c>
      <c r="C30710" s="3">
        <v>151</v>
      </c>
      <c r="E30710" t="s">
        <v>5167</v>
      </c>
      <c r="F30710" s="4" t="s">
        <v>5144</v>
      </c>
      <c r="G30710" s="5">
        <v>143</v>
      </c>
      <c r="H30710" s="6">
        <v>4.1666700000000001E-2</v>
      </c>
      <c r="I30710" s="7">
        <v>32.188000000000002</v>
      </c>
    </row>
    <row r="30711" spans="1:11" x14ac:dyDescent="0.25">
      <c r="A30711">
        <v>65764</v>
      </c>
      <c r="B30711" s="2">
        <v>0.72481419999999996</v>
      </c>
      <c r="C30711" s="3">
        <v>1733</v>
      </c>
      <c r="D30711" s="4">
        <v>44180</v>
      </c>
      <c r="E30711" t="s">
        <v>12482</v>
      </c>
      <c r="F30711" s="4" t="s">
        <v>12102</v>
      </c>
      <c r="G30711" s="5">
        <v>1042</v>
      </c>
      <c r="H30711" s="6">
        <v>6.5196599999999993E-2</v>
      </c>
      <c r="I30711" s="7">
        <v>28.1</v>
      </c>
    </row>
    <row r="30712" spans="1:11" x14ac:dyDescent="0.25">
      <c r="A30712">
        <v>68433</v>
      </c>
      <c r="B30712" s="2">
        <v>0.72453670000000003</v>
      </c>
      <c r="C30712" s="3">
        <v>157</v>
      </c>
      <c r="E30712" t="s">
        <v>281</v>
      </c>
      <c r="F30712" s="4" t="s">
        <v>12738</v>
      </c>
      <c r="G30712" s="5">
        <v>123</v>
      </c>
      <c r="H30712" s="6">
        <v>6.5040600000000004E-2</v>
      </c>
      <c r="I30712" s="7">
        <v>28.125</v>
      </c>
    </row>
    <row r="30713" spans="1:11" x14ac:dyDescent="0.25">
      <c r="A30713">
        <v>61104</v>
      </c>
      <c r="B30713" s="2">
        <v>0.72192100000000003</v>
      </c>
      <c r="C30713" s="3">
        <v>18694</v>
      </c>
      <c r="D30713" s="4">
        <v>40420</v>
      </c>
      <c r="E30713" t="s">
        <v>7069</v>
      </c>
      <c r="F30713" s="4" t="s">
        <v>11490</v>
      </c>
      <c r="G30713" s="5">
        <v>10810</v>
      </c>
      <c r="H30713" s="6">
        <v>6.9010199999999994E-2</v>
      </c>
      <c r="I30713" s="7">
        <v>27.439</v>
      </c>
      <c r="J30713" s="2">
        <v>43.8</v>
      </c>
      <c r="K30713">
        <v>5</v>
      </c>
    </row>
    <row r="30714" spans="1:11" x14ac:dyDescent="0.25">
      <c r="A30714">
        <v>85941</v>
      </c>
      <c r="B30714" s="2">
        <v>0.71798910000000005</v>
      </c>
      <c r="C30714" s="3">
        <v>10991</v>
      </c>
      <c r="D30714" s="4">
        <v>43320</v>
      </c>
      <c r="E30714" t="s">
        <v>15067</v>
      </c>
      <c r="F30714" s="4" t="s">
        <v>14962</v>
      </c>
      <c r="G30714" s="5">
        <v>5618</v>
      </c>
      <c r="H30714" s="6">
        <v>5.0373800000000003E-2</v>
      </c>
      <c r="I30714" s="7">
        <v>30.65</v>
      </c>
      <c r="J30714" s="2">
        <v>41</v>
      </c>
      <c r="K30714">
        <v>1</v>
      </c>
    </row>
    <row r="30715" spans="1:11" x14ac:dyDescent="0.25">
      <c r="A30715">
        <v>71745</v>
      </c>
      <c r="B30715" s="2">
        <v>0.71659870000000003</v>
      </c>
      <c r="C30715" s="3">
        <v>239</v>
      </c>
      <c r="D30715" s="4">
        <v>15780</v>
      </c>
      <c r="E30715" t="s">
        <v>13199</v>
      </c>
      <c r="F30715" s="4" t="s">
        <v>13183</v>
      </c>
      <c r="G30715" s="5">
        <v>192</v>
      </c>
      <c r="H30715" s="6">
        <v>4.6875E-2</v>
      </c>
      <c r="I30715" s="7">
        <v>31.25</v>
      </c>
    </row>
    <row r="30716" spans="1:11" x14ac:dyDescent="0.25">
      <c r="A30716">
        <v>85620</v>
      </c>
      <c r="B30716" s="2">
        <v>0.71645990000000004</v>
      </c>
      <c r="C30716" s="3">
        <v>884</v>
      </c>
      <c r="D30716" s="4">
        <v>43420</v>
      </c>
      <c r="E30716" t="s">
        <v>15029</v>
      </c>
      <c r="F30716" s="4" t="s">
        <v>14962</v>
      </c>
      <c r="G30716" s="5">
        <v>388</v>
      </c>
      <c r="H30716" s="6">
        <v>9.5360799999999996E-2</v>
      </c>
      <c r="I30716" s="7">
        <v>22.841000000000001</v>
      </c>
    </row>
    <row r="30717" spans="1:11" x14ac:dyDescent="0.25">
      <c r="A30717">
        <v>78349</v>
      </c>
      <c r="B30717" s="2">
        <v>0.71627810000000003</v>
      </c>
      <c r="C30717" s="3">
        <v>474</v>
      </c>
      <c r="E30717" t="s">
        <v>14210</v>
      </c>
      <c r="F30717" s="4" t="s">
        <v>13752</v>
      </c>
      <c r="G30717" s="5">
        <v>365</v>
      </c>
      <c r="H30717" s="6">
        <v>6.0109299999999997E-2</v>
      </c>
      <c r="I30717" s="7">
        <v>28.928999999999998</v>
      </c>
    </row>
    <row r="30718" spans="1:11" x14ac:dyDescent="0.25">
      <c r="A30718">
        <v>39656</v>
      </c>
      <c r="B30718" s="2">
        <v>0.71601000000000004</v>
      </c>
      <c r="C30718" s="3">
        <v>967</v>
      </c>
      <c r="E30718" t="s">
        <v>7844</v>
      </c>
      <c r="F30718" s="4" t="s">
        <v>7633</v>
      </c>
      <c r="G30718" s="5">
        <v>750</v>
      </c>
      <c r="H30718" s="6">
        <v>4.2666700000000002E-2</v>
      </c>
      <c r="I30718" s="7">
        <v>31.931999999999999</v>
      </c>
    </row>
    <row r="30719" spans="1:11" x14ac:dyDescent="0.25">
      <c r="A30719">
        <v>86039</v>
      </c>
      <c r="B30719" s="2">
        <v>0.71563429999999995</v>
      </c>
      <c r="C30719" s="3">
        <v>1358</v>
      </c>
      <c r="D30719" s="4">
        <v>43320</v>
      </c>
      <c r="E30719" t="s">
        <v>15080</v>
      </c>
      <c r="F30719" s="4" t="s">
        <v>14962</v>
      </c>
      <c r="G30719" s="5">
        <v>824</v>
      </c>
      <c r="H30719" s="6">
        <v>0.1019417</v>
      </c>
      <c r="I30719" s="7">
        <v>21.687999999999999</v>
      </c>
    </row>
    <row r="30720" spans="1:11" x14ac:dyDescent="0.25">
      <c r="A30720">
        <v>86510</v>
      </c>
      <c r="B30720" s="2">
        <v>0.71477520000000005</v>
      </c>
      <c r="C30720" s="3">
        <v>5034</v>
      </c>
      <c r="D30720" s="4">
        <v>43320</v>
      </c>
      <c r="E30720" t="s">
        <v>15113</v>
      </c>
      <c r="F30720" s="4" t="s">
        <v>14962</v>
      </c>
      <c r="G30720" s="5">
        <v>2769</v>
      </c>
      <c r="H30720" s="6">
        <v>7.0397100000000004E-2</v>
      </c>
      <c r="I30720" s="7">
        <v>27.138999999999999</v>
      </c>
    </row>
    <row r="30721" spans="1:11" x14ac:dyDescent="0.25">
      <c r="A30721">
        <v>63133</v>
      </c>
      <c r="B30721" s="2">
        <v>0.71294449999999998</v>
      </c>
      <c r="C30721" s="3">
        <v>7971</v>
      </c>
      <c r="D30721" s="4">
        <v>41180</v>
      </c>
      <c r="E30721" t="s">
        <v>9297</v>
      </c>
      <c r="F30721" s="4" t="s">
        <v>12102</v>
      </c>
      <c r="G30721" s="5">
        <v>4876</v>
      </c>
      <c r="H30721" s="6">
        <v>7.11503E-2</v>
      </c>
      <c r="I30721" s="7">
        <v>27</v>
      </c>
      <c r="J30721" s="2">
        <v>54.5</v>
      </c>
      <c r="K30721">
        <v>2</v>
      </c>
    </row>
    <row r="30722" spans="1:11" x14ac:dyDescent="0.25">
      <c r="A30722">
        <v>32697</v>
      </c>
      <c r="B30722" s="2">
        <v>0.71173120000000001</v>
      </c>
      <c r="C30722" s="3">
        <v>397</v>
      </c>
      <c r="E30722" t="s">
        <v>6823</v>
      </c>
      <c r="F30722" s="4" t="s">
        <v>6689</v>
      </c>
      <c r="G30722" s="5">
        <v>187</v>
      </c>
      <c r="H30722" s="6">
        <v>4.8128299999999999E-2</v>
      </c>
      <c r="I30722" s="7">
        <v>30.977</v>
      </c>
    </row>
    <row r="30723" spans="1:11" x14ac:dyDescent="0.25">
      <c r="A30723">
        <v>38761</v>
      </c>
      <c r="B30723" s="2">
        <v>0.7113507</v>
      </c>
      <c r="C30723" s="3">
        <v>2496</v>
      </c>
      <c r="D30723" s="4">
        <v>26940</v>
      </c>
      <c r="E30723" t="s">
        <v>7684</v>
      </c>
      <c r="F30723" s="4" t="s">
        <v>7633</v>
      </c>
      <c r="G30723" s="5">
        <v>1396</v>
      </c>
      <c r="H30723" s="6">
        <v>8.8825200000000007E-2</v>
      </c>
      <c r="I30723" s="7">
        <v>23.942</v>
      </c>
    </row>
    <row r="30724" spans="1:11" x14ac:dyDescent="0.25">
      <c r="A30724">
        <v>63540</v>
      </c>
      <c r="B30724" s="2">
        <v>0.71097739999999998</v>
      </c>
      <c r="C30724" s="3">
        <v>270</v>
      </c>
      <c r="D30724" s="4">
        <v>28860</v>
      </c>
      <c r="E30724" t="s">
        <v>12162</v>
      </c>
      <c r="F30724" s="4" t="s">
        <v>12102</v>
      </c>
      <c r="G30724" s="5">
        <v>162</v>
      </c>
      <c r="H30724" s="6">
        <v>2.4691399999999999E-2</v>
      </c>
      <c r="I30724" s="7">
        <v>35</v>
      </c>
    </row>
    <row r="30725" spans="1:11" x14ac:dyDescent="0.25">
      <c r="A30725">
        <v>87328</v>
      </c>
      <c r="B30725" s="2">
        <v>0.71056339999999996</v>
      </c>
      <c r="C30725" s="3">
        <v>3108</v>
      </c>
      <c r="D30725" s="4">
        <v>23700</v>
      </c>
      <c r="E30725" t="s">
        <v>15182</v>
      </c>
      <c r="F30725" s="4" t="s">
        <v>15124</v>
      </c>
      <c r="G30725" s="5">
        <v>1567</v>
      </c>
      <c r="H30725" s="6">
        <v>9.5724299999999998E-2</v>
      </c>
      <c r="I30725" s="7">
        <v>22.707999999999998</v>
      </c>
    </row>
    <row r="30726" spans="1:11" x14ac:dyDescent="0.25">
      <c r="A30726">
        <v>26823</v>
      </c>
      <c r="B30726" s="2">
        <v>0.71012059999999999</v>
      </c>
      <c r="C30726" s="3">
        <v>377</v>
      </c>
      <c r="D30726" s="4">
        <v>49020</v>
      </c>
      <c r="E30726" t="s">
        <v>5632</v>
      </c>
      <c r="F30726" s="4" t="s">
        <v>5144</v>
      </c>
      <c r="G30726" s="5">
        <v>277</v>
      </c>
      <c r="H30726" s="6">
        <v>7.5812299999999999E-2</v>
      </c>
      <c r="I30726" s="7">
        <v>26.148</v>
      </c>
    </row>
    <row r="30727" spans="1:11" x14ac:dyDescent="0.25">
      <c r="A30727">
        <v>40983</v>
      </c>
      <c r="B30727" s="2">
        <v>0.7099723</v>
      </c>
      <c r="C30727" s="3">
        <v>760</v>
      </c>
      <c r="E30727" t="s">
        <v>8006</v>
      </c>
      <c r="F30727" s="4" t="s">
        <v>7883</v>
      </c>
      <c r="G30727" s="5">
        <v>342</v>
      </c>
      <c r="H30727" s="6">
        <v>0.12573100000000001</v>
      </c>
      <c r="I30727" s="7">
        <v>17.5</v>
      </c>
    </row>
    <row r="30728" spans="1:11" x14ac:dyDescent="0.25">
      <c r="A30728">
        <v>93647</v>
      </c>
      <c r="B30728" s="2">
        <v>0.70840000000000003</v>
      </c>
      <c r="C30728" s="3">
        <v>11925</v>
      </c>
      <c r="D30728" s="4">
        <v>47300</v>
      </c>
      <c r="E30728" t="s">
        <v>15718</v>
      </c>
      <c r="F30728" s="4" t="s">
        <v>15368</v>
      </c>
      <c r="G30728" s="5">
        <v>6229</v>
      </c>
      <c r="H30728" s="6">
        <v>3.74057E-2</v>
      </c>
      <c r="I30728" s="7">
        <v>32.747999999999998</v>
      </c>
    </row>
    <row r="30729" spans="1:11" x14ac:dyDescent="0.25">
      <c r="A30729">
        <v>92233</v>
      </c>
      <c r="B30729" s="2">
        <v>0.70530570000000004</v>
      </c>
      <c r="C30729" s="3">
        <v>10460</v>
      </c>
      <c r="D30729" s="4">
        <v>20940</v>
      </c>
      <c r="E30729" t="s">
        <v>15500</v>
      </c>
      <c r="F30729" s="4" t="s">
        <v>15368</v>
      </c>
      <c r="G30729" s="5">
        <v>6696</v>
      </c>
      <c r="H30729" s="6">
        <v>3.4946199999999997E-2</v>
      </c>
      <c r="I30729" s="7">
        <v>33.171999999999997</v>
      </c>
    </row>
    <row r="30730" spans="1:11" x14ac:dyDescent="0.25">
      <c r="A30730">
        <v>45671</v>
      </c>
      <c r="B30730" s="2">
        <v>0.70362570000000002</v>
      </c>
      <c r="C30730" s="3">
        <v>551</v>
      </c>
      <c r="D30730" s="4">
        <v>39020</v>
      </c>
      <c r="E30730" t="s">
        <v>8720</v>
      </c>
      <c r="F30730" s="4" t="s">
        <v>8295</v>
      </c>
      <c r="G30730" s="5">
        <v>321</v>
      </c>
      <c r="H30730" s="6">
        <v>5.9006200000000002E-2</v>
      </c>
      <c r="I30730" s="7">
        <v>29</v>
      </c>
    </row>
    <row r="30731" spans="1:11" x14ac:dyDescent="0.25">
      <c r="A30731">
        <v>93646</v>
      </c>
      <c r="B30731" s="2">
        <v>0.70220910000000003</v>
      </c>
      <c r="C30731" s="3">
        <v>10715</v>
      </c>
      <c r="D30731" s="4">
        <v>23420</v>
      </c>
      <c r="E30731" t="s">
        <v>15717</v>
      </c>
      <c r="F30731" s="4" t="s">
        <v>15368</v>
      </c>
      <c r="G30731" s="5">
        <v>5604</v>
      </c>
      <c r="H30731" s="6">
        <v>6.1920099999999999E-2</v>
      </c>
      <c r="I30731" s="7">
        <v>28.477</v>
      </c>
    </row>
    <row r="30732" spans="1:11" x14ac:dyDescent="0.25">
      <c r="A30732">
        <v>72322</v>
      </c>
      <c r="B30732" s="2">
        <v>0.70082100000000003</v>
      </c>
      <c r="C30732" s="3">
        <v>356</v>
      </c>
      <c r="D30732" s="4">
        <v>22620</v>
      </c>
      <c r="E30732" t="s">
        <v>1344</v>
      </c>
      <c r="F30732" s="4" t="s">
        <v>13183</v>
      </c>
      <c r="G30732" s="5">
        <v>194</v>
      </c>
      <c r="H30732" s="6">
        <v>2.0512800000000001E-2</v>
      </c>
      <c r="I30732" s="7">
        <v>35.597999999999999</v>
      </c>
    </row>
    <row r="30733" spans="1:11" x14ac:dyDescent="0.25">
      <c r="A30733">
        <v>28624</v>
      </c>
      <c r="B30733" s="2">
        <v>0.70045009999999996</v>
      </c>
      <c r="C30733" s="3">
        <v>1656</v>
      </c>
      <c r="D30733" s="4">
        <v>35900</v>
      </c>
      <c r="E30733" t="s">
        <v>6037</v>
      </c>
      <c r="F30733" s="4" t="s">
        <v>5642</v>
      </c>
      <c r="G30733" s="5">
        <v>1353</v>
      </c>
      <c r="H30733" s="6">
        <v>5.3175800000000002E-2</v>
      </c>
      <c r="I30733" s="7">
        <v>29.925999999999998</v>
      </c>
    </row>
    <row r="30734" spans="1:11" x14ac:dyDescent="0.25">
      <c r="A30734">
        <v>43934</v>
      </c>
      <c r="B30734" s="2">
        <v>0.70006009999999996</v>
      </c>
      <c r="C30734" s="3">
        <v>305</v>
      </c>
      <c r="D30734" s="4">
        <v>48540</v>
      </c>
      <c r="E30734" t="s">
        <v>2990</v>
      </c>
      <c r="F30734" s="4" t="s">
        <v>8295</v>
      </c>
      <c r="G30734" s="5">
        <v>280</v>
      </c>
      <c r="H30734" s="6">
        <v>0</v>
      </c>
      <c r="I30734" s="7">
        <v>39.1</v>
      </c>
    </row>
    <row r="30735" spans="1:11" x14ac:dyDescent="0.25">
      <c r="A30735">
        <v>33034</v>
      </c>
      <c r="B30735" s="2">
        <v>0.69607790000000003</v>
      </c>
      <c r="C30735" s="3">
        <v>24472</v>
      </c>
      <c r="D30735" s="4">
        <v>33100</v>
      </c>
      <c r="E30735" t="s">
        <v>3067</v>
      </c>
      <c r="F30735" s="4" t="s">
        <v>6689</v>
      </c>
      <c r="G30735" s="5">
        <v>16358</v>
      </c>
      <c r="H30735" s="6">
        <v>5.8622199999999999E-2</v>
      </c>
      <c r="I30735" s="7">
        <v>28.968</v>
      </c>
      <c r="J30735" s="2">
        <v>76</v>
      </c>
      <c r="K30735">
        <v>1</v>
      </c>
    </row>
    <row r="30736" spans="1:11" x14ac:dyDescent="0.25">
      <c r="A30736">
        <v>61955</v>
      </c>
      <c r="B30736" s="2">
        <v>0.69212929999999995</v>
      </c>
      <c r="C30736" s="3">
        <v>186</v>
      </c>
      <c r="E30736" t="s">
        <v>8508</v>
      </c>
      <c r="F30736" s="4" t="s">
        <v>11490</v>
      </c>
      <c r="G30736" s="5">
        <v>135</v>
      </c>
      <c r="H30736" s="6">
        <v>2.2222200000000001E-2</v>
      </c>
      <c r="I30736" s="7">
        <v>35.25</v>
      </c>
    </row>
    <row r="30737" spans="1:11" x14ac:dyDescent="0.25">
      <c r="A30737">
        <v>26338</v>
      </c>
      <c r="B30737" s="2">
        <v>0.69199529999999998</v>
      </c>
      <c r="C30737" s="3">
        <v>601</v>
      </c>
      <c r="E30737" t="s">
        <v>973</v>
      </c>
      <c r="F30737" s="4" t="s">
        <v>5144</v>
      </c>
      <c r="G30737" s="5">
        <v>418</v>
      </c>
      <c r="H30737" s="6">
        <v>6.2052499999999997E-2</v>
      </c>
      <c r="I30737" s="7">
        <v>28.364999999999998</v>
      </c>
    </row>
    <row r="30738" spans="1:11" x14ac:dyDescent="0.25">
      <c r="A30738">
        <v>36740</v>
      </c>
      <c r="B30738" s="2">
        <v>0.69164349999999997</v>
      </c>
      <c r="C30738" s="3">
        <v>1710</v>
      </c>
      <c r="E30738" t="s">
        <v>7311</v>
      </c>
      <c r="F30738" s="4" t="s">
        <v>7027</v>
      </c>
      <c r="G30738" s="5">
        <v>1044</v>
      </c>
      <c r="H30738" s="6">
        <v>6.2200999999999999E-2</v>
      </c>
      <c r="I30738" s="7">
        <v>28.332999999999998</v>
      </c>
    </row>
    <row r="30739" spans="1:11" x14ac:dyDescent="0.25">
      <c r="A30739">
        <v>64127</v>
      </c>
      <c r="B30739" s="2">
        <v>0.68911880000000003</v>
      </c>
      <c r="C30739" s="3">
        <v>14871</v>
      </c>
      <c r="D30739" s="4">
        <v>28140</v>
      </c>
      <c r="E30739" t="s">
        <v>12261</v>
      </c>
      <c r="F30739" s="4" t="s">
        <v>12102</v>
      </c>
      <c r="G30739" s="5">
        <v>9503</v>
      </c>
      <c r="H30739" s="6">
        <v>6.0185200000000001E-2</v>
      </c>
      <c r="I30739" s="7">
        <v>28.681000000000001</v>
      </c>
      <c r="J30739" s="2">
        <v>51.333300000000001</v>
      </c>
      <c r="K30739">
        <v>3</v>
      </c>
    </row>
    <row r="30740" spans="1:11" x14ac:dyDescent="0.25">
      <c r="A30740">
        <v>36603</v>
      </c>
      <c r="B30740" s="2">
        <v>0.68485430000000003</v>
      </c>
      <c r="C30740" s="3">
        <v>11623</v>
      </c>
      <c r="D30740" s="4">
        <v>33660</v>
      </c>
      <c r="E30740" t="s">
        <v>7304</v>
      </c>
      <c r="F30740" s="4" t="s">
        <v>7027</v>
      </c>
      <c r="G30740" s="5">
        <v>8314</v>
      </c>
      <c r="H30740" s="6">
        <v>8.4064899999999998E-2</v>
      </c>
      <c r="I30740" s="7">
        <v>24.530999999999999</v>
      </c>
    </row>
    <row r="30741" spans="1:11" x14ac:dyDescent="0.25">
      <c r="A30741">
        <v>73555</v>
      </c>
      <c r="B30741" s="2">
        <v>0.68282739999999997</v>
      </c>
      <c r="C30741" s="3">
        <v>224</v>
      </c>
      <c r="E30741" t="s">
        <v>8252</v>
      </c>
      <c r="F30741" s="4" t="s">
        <v>13462</v>
      </c>
      <c r="G30741" s="5">
        <v>146</v>
      </c>
      <c r="H30741" s="6">
        <v>4.08163E-2</v>
      </c>
      <c r="I30741" s="7">
        <v>32</v>
      </c>
    </row>
    <row r="30742" spans="1:11" x14ac:dyDescent="0.25">
      <c r="A30742">
        <v>89421</v>
      </c>
      <c r="B30742" s="2">
        <v>0.68268139999999999</v>
      </c>
      <c r="C30742" s="3">
        <v>825</v>
      </c>
      <c r="D30742" s="4">
        <v>49080</v>
      </c>
      <c r="E30742" t="s">
        <v>15347</v>
      </c>
      <c r="F30742" s="4" t="s">
        <v>15318</v>
      </c>
      <c r="G30742" s="5">
        <v>456</v>
      </c>
      <c r="H30742" s="6">
        <v>6.5645499999999996E-2</v>
      </c>
      <c r="I30742" s="7">
        <v>27.707999999999998</v>
      </c>
    </row>
    <row r="30743" spans="1:11" x14ac:dyDescent="0.25">
      <c r="A30743">
        <v>74829</v>
      </c>
      <c r="B30743" s="2">
        <v>0.68229609999999996</v>
      </c>
      <c r="C30743" s="3">
        <v>1427</v>
      </c>
      <c r="E30743" t="s">
        <v>13708</v>
      </c>
      <c r="F30743" s="4" t="s">
        <v>13462</v>
      </c>
      <c r="G30743" s="5">
        <v>1149</v>
      </c>
      <c r="H30743" s="6">
        <v>7.1304400000000004E-2</v>
      </c>
      <c r="I30743" s="7">
        <v>26.728000000000002</v>
      </c>
    </row>
    <row r="30744" spans="1:11" x14ac:dyDescent="0.25">
      <c r="A30744">
        <v>87007</v>
      </c>
      <c r="B30744" s="2">
        <v>0.68185340000000005</v>
      </c>
      <c r="C30744" s="3">
        <v>996</v>
      </c>
      <c r="D30744" s="4">
        <v>24380</v>
      </c>
      <c r="E30744" t="s">
        <v>15129</v>
      </c>
      <c r="F30744" s="4" t="s">
        <v>15124</v>
      </c>
      <c r="G30744" s="5">
        <v>697</v>
      </c>
      <c r="H30744" s="6">
        <v>5.8823500000000001E-2</v>
      </c>
      <c r="I30744" s="7">
        <v>28.875</v>
      </c>
    </row>
    <row r="30745" spans="1:11" x14ac:dyDescent="0.25">
      <c r="A30745">
        <v>86540</v>
      </c>
      <c r="B30745" s="2">
        <v>0.68157089999999998</v>
      </c>
      <c r="C30745" s="3">
        <v>887</v>
      </c>
      <c r="E30745" t="s">
        <v>15119</v>
      </c>
      <c r="F30745" s="4" t="s">
        <v>14962</v>
      </c>
      <c r="G30745" s="5">
        <v>483</v>
      </c>
      <c r="H30745" s="6">
        <v>4.1407899999999997E-2</v>
      </c>
      <c r="I30745" s="7">
        <v>31.875</v>
      </c>
    </row>
    <row r="30746" spans="1:11" x14ac:dyDescent="0.25">
      <c r="A30746">
        <v>75493</v>
      </c>
      <c r="B30746" s="2">
        <v>0.68138189999999998</v>
      </c>
      <c r="C30746" s="3">
        <v>657</v>
      </c>
      <c r="D30746" s="4">
        <v>34420</v>
      </c>
      <c r="E30746" t="s">
        <v>3905</v>
      </c>
      <c r="F30746" s="4" t="s">
        <v>13752</v>
      </c>
      <c r="G30746" s="5">
        <v>314</v>
      </c>
      <c r="H30746" s="6">
        <v>4.1401300000000002E-2</v>
      </c>
      <c r="I30746" s="7">
        <v>31.875</v>
      </c>
    </row>
    <row r="30747" spans="1:11" x14ac:dyDescent="0.25">
      <c r="A30747">
        <v>42157</v>
      </c>
      <c r="B30747" s="2">
        <v>0.68127190000000004</v>
      </c>
      <c r="C30747" s="3">
        <v>197</v>
      </c>
      <c r="E30747" t="s">
        <v>8206</v>
      </c>
      <c r="F30747" s="4" t="s">
        <v>7883</v>
      </c>
      <c r="G30747" s="5">
        <v>152</v>
      </c>
      <c r="H30747" s="6">
        <v>4.5751600000000003E-2</v>
      </c>
      <c r="I30747" s="7">
        <v>31.111000000000001</v>
      </c>
    </row>
    <row r="30748" spans="1:11" x14ac:dyDescent="0.25">
      <c r="A30748">
        <v>12307</v>
      </c>
      <c r="B30748" s="2">
        <v>0.68031940000000002</v>
      </c>
      <c r="C30748" s="3">
        <v>6951</v>
      </c>
      <c r="D30748" s="4">
        <v>10580</v>
      </c>
      <c r="E30748" t="s">
        <v>2183</v>
      </c>
      <c r="F30748" s="4" t="s">
        <v>1280</v>
      </c>
      <c r="G30748" s="5">
        <v>3828</v>
      </c>
      <c r="H30748" s="6">
        <v>7.4190199999999998E-2</v>
      </c>
      <c r="I30748" s="7">
        <v>26.186</v>
      </c>
    </row>
    <row r="30749" spans="1:11" x14ac:dyDescent="0.25">
      <c r="A30749">
        <v>93218</v>
      </c>
      <c r="B30749" s="2">
        <v>0.67928319999999998</v>
      </c>
      <c r="C30749" s="3">
        <v>1008</v>
      </c>
      <c r="D30749" s="4">
        <v>47300</v>
      </c>
      <c r="E30749" t="s">
        <v>15628</v>
      </c>
      <c r="F30749" s="4" t="s">
        <v>15368</v>
      </c>
      <c r="G30749" s="5">
        <v>495</v>
      </c>
      <c r="H30749" s="6">
        <v>8.6868699999999993E-2</v>
      </c>
      <c r="I30749" s="7">
        <v>23.977</v>
      </c>
      <c r="J30749" s="2">
        <v>65</v>
      </c>
      <c r="K30749">
        <v>1</v>
      </c>
    </row>
    <row r="30750" spans="1:11" x14ac:dyDescent="0.25">
      <c r="A30750">
        <v>43217</v>
      </c>
      <c r="B30750" s="2">
        <v>0.67886199999999997</v>
      </c>
      <c r="C30750" s="3">
        <v>2578</v>
      </c>
      <c r="D30750" s="4">
        <v>18140</v>
      </c>
      <c r="E30750" t="s">
        <v>1585</v>
      </c>
      <c r="F30750" s="4" t="s">
        <v>8295</v>
      </c>
      <c r="G30750" s="5">
        <v>1258</v>
      </c>
      <c r="H30750" s="6">
        <v>5.7188200000000002E-2</v>
      </c>
      <c r="I30750" s="7">
        <v>29.1</v>
      </c>
    </row>
    <row r="30751" spans="1:11" x14ac:dyDescent="0.25">
      <c r="A30751">
        <v>15429</v>
      </c>
      <c r="B30751" s="2">
        <v>0.67853419999999998</v>
      </c>
      <c r="C30751" s="3">
        <v>180</v>
      </c>
      <c r="D30751" s="4">
        <v>38300</v>
      </c>
      <c r="E30751" t="s">
        <v>3137</v>
      </c>
      <c r="F30751" s="4" t="s">
        <v>3003</v>
      </c>
      <c r="G30751" s="5">
        <v>107</v>
      </c>
      <c r="H30751" s="6">
        <v>0.1401869</v>
      </c>
      <c r="I30751" s="7">
        <v>14.756</v>
      </c>
    </row>
    <row r="30752" spans="1:11" x14ac:dyDescent="0.25">
      <c r="A30752">
        <v>62811</v>
      </c>
      <c r="B30752" s="2">
        <v>0.67847429999999997</v>
      </c>
      <c r="C30752" s="3">
        <v>193</v>
      </c>
      <c r="E30752" t="s">
        <v>12011</v>
      </c>
      <c r="F30752" s="4" t="s">
        <v>11490</v>
      </c>
      <c r="G30752" s="5">
        <v>142</v>
      </c>
      <c r="H30752" s="6">
        <v>4.2253499999999999E-2</v>
      </c>
      <c r="I30752" s="7">
        <v>31.667000000000002</v>
      </c>
    </row>
    <row r="30753" spans="1:11" x14ac:dyDescent="0.25">
      <c r="A30753">
        <v>65760</v>
      </c>
      <c r="B30753" s="2">
        <v>0.67833310000000002</v>
      </c>
      <c r="C30753" s="3">
        <v>586</v>
      </c>
      <c r="E30753" t="s">
        <v>9363</v>
      </c>
      <c r="F30753" s="4" t="s">
        <v>12102</v>
      </c>
      <c r="G30753" s="5">
        <v>446</v>
      </c>
      <c r="H30753" s="6">
        <v>4.2505599999999998E-2</v>
      </c>
      <c r="I30753" s="7">
        <v>31.622</v>
      </c>
      <c r="J30753" s="2">
        <v>52</v>
      </c>
      <c r="K30753">
        <v>2</v>
      </c>
    </row>
    <row r="30754" spans="1:11" x14ac:dyDescent="0.25">
      <c r="A30754">
        <v>15716</v>
      </c>
      <c r="B30754" s="2">
        <v>0.6781201</v>
      </c>
      <c r="C30754" s="3">
        <v>757</v>
      </c>
      <c r="D30754" s="4">
        <v>26860</v>
      </c>
      <c r="E30754" t="s">
        <v>3274</v>
      </c>
      <c r="F30754" s="4" t="s">
        <v>3003</v>
      </c>
      <c r="G30754" s="5">
        <v>442</v>
      </c>
      <c r="H30754" s="6">
        <v>0</v>
      </c>
      <c r="I30754" s="7">
        <v>38.957999999999998</v>
      </c>
    </row>
    <row r="30755" spans="1:11" x14ac:dyDescent="0.25">
      <c r="A30755">
        <v>22529</v>
      </c>
      <c r="B30755" s="2">
        <v>0.67791670000000004</v>
      </c>
      <c r="C30755" s="3">
        <v>421</v>
      </c>
      <c r="E30755" t="s">
        <v>4676</v>
      </c>
      <c r="F30755" s="4" t="s">
        <v>4335</v>
      </c>
      <c r="G30755" s="5">
        <v>409</v>
      </c>
      <c r="H30755" s="6">
        <v>0</v>
      </c>
      <c r="I30755" s="7">
        <v>38.942</v>
      </c>
    </row>
    <row r="30756" spans="1:11" x14ac:dyDescent="0.25">
      <c r="A30756">
        <v>44502</v>
      </c>
      <c r="B30756" s="2">
        <v>0.6763325</v>
      </c>
      <c r="C30756" s="3">
        <v>10260</v>
      </c>
      <c r="D30756" s="4">
        <v>49660</v>
      </c>
      <c r="E30756" t="s">
        <v>2830</v>
      </c>
      <c r="F30756" s="4" t="s">
        <v>8295</v>
      </c>
      <c r="G30756" s="5">
        <v>6209</v>
      </c>
      <c r="H30756" s="6">
        <v>7.3280700000000004E-2</v>
      </c>
      <c r="I30756" s="7">
        <v>26.274999999999999</v>
      </c>
      <c r="J30756" s="2">
        <v>58.666699999999999</v>
      </c>
      <c r="K30756">
        <v>3</v>
      </c>
    </row>
    <row r="30757" spans="1:11" x14ac:dyDescent="0.25">
      <c r="A30757">
        <v>43782</v>
      </c>
      <c r="B30757" s="2">
        <v>0.67472430000000005</v>
      </c>
      <c r="C30757" s="3">
        <v>762</v>
      </c>
      <c r="D30757" s="4">
        <v>18140</v>
      </c>
      <c r="E30757" t="s">
        <v>8447</v>
      </c>
      <c r="F30757" s="4" t="s">
        <v>8295</v>
      </c>
      <c r="G30757" s="5">
        <v>505</v>
      </c>
      <c r="H30757" s="6">
        <v>3.1620599999999999E-2</v>
      </c>
      <c r="I30757" s="7">
        <v>33.472000000000001</v>
      </c>
    </row>
    <row r="30758" spans="1:11" x14ac:dyDescent="0.25">
      <c r="A30758">
        <v>74350</v>
      </c>
      <c r="B30758" s="2">
        <v>0.67447539999999995</v>
      </c>
      <c r="C30758" s="3">
        <v>796</v>
      </c>
      <c r="E30758" t="s">
        <v>6333</v>
      </c>
      <c r="F30758" s="4" t="s">
        <v>13462</v>
      </c>
      <c r="G30758" s="5">
        <v>524</v>
      </c>
      <c r="H30758" s="6">
        <v>5.5238099999999998E-2</v>
      </c>
      <c r="I30758" s="7">
        <v>29.375</v>
      </c>
    </row>
    <row r="30759" spans="1:11" x14ac:dyDescent="0.25">
      <c r="A30759">
        <v>72904</v>
      </c>
      <c r="B30759" s="2">
        <v>0.67157979999999995</v>
      </c>
      <c r="C30759" s="3">
        <v>20129</v>
      </c>
      <c r="D30759" s="4">
        <v>22900</v>
      </c>
      <c r="E30759" t="s">
        <v>11296</v>
      </c>
      <c r="F30759" s="4" t="s">
        <v>13183</v>
      </c>
      <c r="G30759" s="5">
        <v>11571</v>
      </c>
      <c r="H30759" s="6">
        <v>5.9540299999999997E-2</v>
      </c>
      <c r="I30759" s="7">
        <v>28.625</v>
      </c>
    </row>
    <row r="30760" spans="1:11" x14ac:dyDescent="0.25">
      <c r="A30760">
        <v>77369</v>
      </c>
      <c r="B30760" s="2">
        <v>0.66867699999999997</v>
      </c>
      <c r="C30760" s="3">
        <v>718</v>
      </c>
      <c r="D30760" s="4">
        <v>26420</v>
      </c>
      <c r="E30760" t="s">
        <v>686</v>
      </c>
      <c r="F30760" s="4" t="s">
        <v>13752</v>
      </c>
      <c r="G30760" s="5">
        <v>560</v>
      </c>
      <c r="H30760" s="6">
        <v>8.5561499999999999E-2</v>
      </c>
      <c r="I30760" s="7">
        <v>24.117999999999999</v>
      </c>
    </row>
    <row r="30761" spans="1:11" x14ac:dyDescent="0.25">
      <c r="A30761">
        <v>27853</v>
      </c>
      <c r="B30761" s="2">
        <v>0.66846399999999995</v>
      </c>
      <c r="C30761" s="3">
        <v>593</v>
      </c>
      <c r="D30761" s="4">
        <v>40260</v>
      </c>
      <c r="E30761" t="s">
        <v>5775</v>
      </c>
      <c r="F30761" s="4" t="s">
        <v>5642</v>
      </c>
      <c r="G30761" s="5">
        <v>326</v>
      </c>
      <c r="H30761" s="6">
        <v>3.6809799999999997E-2</v>
      </c>
      <c r="I30761" s="7">
        <v>32.5</v>
      </c>
    </row>
    <row r="30762" spans="1:11" x14ac:dyDescent="0.25">
      <c r="A30762">
        <v>57361</v>
      </c>
      <c r="B30762" s="2">
        <v>0.66835389999999995</v>
      </c>
      <c r="C30762" s="3">
        <v>202</v>
      </c>
      <c r="E30762" t="s">
        <v>10949</v>
      </c>
      <c r="F30762" s="4" t="s">
        <v>10877</v>
      </c>
      <c r="G30762" s="5">
        <v>126</v>
      </c>
      <c r="H30762" s="6">
        <v>3.9682500000000002E-2</v>
      </c>
      <c r="I30762" s="7">
        <v>32</v>
      </c>
    </row>
    <row r="30763" spans="1:11" x14ac:dyDescent="0.25">
      <c r="A30763">
        <v>55772</v>
      </c>
      <c r="B30763" s="2">
        <v>0.66830369999999995</v>
      </c>
      <c r="C30763" s="3">
        <v>112</v>
      </c>
      <c r="D30763" s="4">
        <v>20260</v>
      </c>
      <c r="E30763" t="s">
        <v>10547</v>
      </c>
      <c r="F30763" s="4" t="s">
        <v>10428</v>
      </c>
      <c r="G30763" s="5">
        <v>75</v>
      </c>
      <c r="H30763" s="6">
        <v>5.2631600000000001E-2</v>
      </c>
      <c r="I30763" s="7">
        <v>29.75</v>
      </c>
    </row>
    <row r="30764" spans="1:11" x14ac:dyDescent="0.25">
      <c r="A30764">
        <v>14605</v>
      </c>
      <c r="B30764" s="2">
        <v>0.66664279999999998</v>
      </c>
      <c r="C30764" s="3">
        <v>13737</v>
      </c>
      <c r="D30764" s="4">
        <v>40380</v>
      </c>
      <c r="E30764" t="s">
        <v>458</v>
      </c>
      <c r="F30764" s="4" t="s">
        <v>1280</v>
      </c>
      <c r="G30764" s="5">
        <v>6859</v>
      </c>
      <c r="H30764" s="6">
        <v>0.10628369999999999</v>
      </c>
      <c r="I30764" s="7">
        <v>20.472000000000001</v>
      </c>
      <c r="J30764" s="2">
        <v>50.5</v>
      </c>
      <c r="K30764">
        <v>2</v>
      </c>
    </row>
    <row r="30765" spans="1:11" x14ac:dyDescent="0.25">
      <c r="A30765">
        <v>41543</v>
      </c>
      <c r="B30765" s="2">
        <v>0.66491979999999995</v>
      </c>
      <c r="C30765" s="3">
        <v>542</v>
      </c>
      <c r="E30765" t="s">
        <v>8083</v>
      </c>
      <c r="F30765" s="4" t="s">
        <v>7883</v>
      </c>
      <c r="G30765" s="5">
        <v>342</v>
      </c>
      <c r="H30765" s="6">
        <v>8.4795300000000004E-2</v>
      </c>
      <c r="I30765" s="7">
        <v>24.167000000000002</v>
      </c>
    </row>
    <row r="30766" spans="1:11" x14ac:dyDescent="0.25">
      <c r="A30766">
        <v>63431</v>
      </c>
      <c r="B30766" s="2">
        <v>0.66479529999999998</v>
      </c>
      <c r="C30766" s="3">
        <v>181</v>
      </c>
      <c r="E30766" t="s">
        <v>12148</v>
      </c>
      <c r="F30766" s="4" t="s">
        <v>12102</v>
      </c>
      <c r="G30766" s="5">
        <v>181</v>
      </c>
      <c r="H30766" s="6">
        <v>0</v>
      </c>
      <c r="I30766" s="7">
        <v>38.787999999999997</v>
      </c>
    </row>
    <row r="30767" spans="1:11" x14ac:dyDescent="0.25">
      <c r="A30767">
        <v>37338</v>
      </c>
      <c r="B30767" s="2">
        <v>0.66424729999999998</v>
      </c>
      <c r="C30767" s="3">
        <v>3252</v>
      </c>
      <c r="D30767" s="4">
        <v>19420</v>
      </c>
      <c r="E30767" t="s">
        <v>3101</v>
      </c>
      <c r="F30767" s="4" t="s">
        <v>7348</v>
      </c>
      <c r="G30767" s="5">
        <v>2105</v>
      </c>
      <c r="H30767" s="6">
        <v>4.17854E-2</v>
      </c>
      <c r="I30767" s="7">
        <v>31.558</v>
      </c>
      <c r="J30767" s="2">
        <v>72</v>
      </c>
      <c r="K30767">
        <v>1</v>
      </c>
    </row>
    <row r="30768" spans="1:11" x14ac:dyDescent="0.25">
      <c r="A30768">
        <v>95968</v>
      </c>
      <c r="B30768" s="2">
        <v>0.66352219999999995</v>
      </c>
      <c r="C30768" s="3">
        <v>1437</v>
      </c>
      <c r="D30768" s="4">
        <v>17020</v>
      </c>
      <c r="E30768" t="s">
        <v>808</v>
      </c>
      <c r="F30768" s="4" t="s">
        <v>15368</v>
      </c>
      <c r="G30768" s="5">
        <v>920</v>
      </c>
      <c r="H30768" s="6">
        <v>2.93478E-2</v>
      </c>
      <c r="I30768" s="7">
        <v>33.707000000000001</v>
      </c>
    </row>
    <row r="30769" spans="1:11" x14ac:dyDescent="0.25">
      <c r="A30769">
        <v>32254</v>
      </c>
      <c r="B30769" s="2">
        <v>0.66132060000000004</v>
      </c>
      <c r="C30769" s="3">
        <v>13041</v>
      </c>
      <c r="D30769" s="4">
        <v>27260</v>
      </c>
      <c r="E30769" t="s">
        <v>1076</v>
      </c>
      <c r="F30769" s="4" t="s">
        <v>6689</v>
      </c>
      <c r="G30769" s="5">
        <v>8281</v>
      </c>
      <c r="H30769" s="6">
        <v>4.7090100000000003E-2</v>
      </c>
      <c r="I30769" s="7">
        <v>30.635000000000002</v>
      </c>
    </row>
    <row r="30770" spans="1:11" x14ac:dyDescent="0.25">
      <c r="A30770">
        <v>25904</v>
      </c>
      <c r="B30770" s="2">
        <v>0.65926969999999996</v>
      </c>
      <c r="C30770" s="3">
        <v>351</v>
      </c>
      <c r="D30770" s="4">
        <v>13220</v>
      </c>
      <c r="E30770" t="s">
        <v>5439</v>
      </c>
      <c r="F30770" s="4" t="s">
        <v>5144</v>
      </c>
      <c r="G30770" s="5">
        <v>291</v>
      </c>
      <c r="H30770" s="6">
        <v>5.4982799999999998E-2</v>
      </c>
      <c r="I30770" s="7">
        <v>29.271000000000001</v>
      </c>
    </row>
    <row r="30771" spans="1:11" x14ac:dyDescent="0.25">
      <c r="A30771">
        <v>86514</v>
      </c>
      <c r="B30771" s="2">
        <v>0.65883650000000005</v>
      </c>
      <c r="C30771" s="3">
        <v>2444</v>
      </c>
      <c r="E30771" t="s">
        <v>15114</v>
      </c>
      <c r="F30771" s="4" t="s">
        <v>14962</v>
      </c>
      <c r="G30771" s="5">
        <v>1519</v>
      </c>
      <c r="H30771" s="6">
        <v>7.7631599999999995E-2</v>
      </c>
      <c r="I30771" s="7">
        <v>25.356999999999999</v>
      </c>
    </row>
    <row r="30772" spans="1:11" x14ac:dyDescent="0.25">
      <c r="A30772">
        <v>92410</v>
      </c>
      <c r="B30772" s="2">
        <v>0.65260969999999996</v>
      </c>
      <c r="C30772" s="3">
        <v>47509</v>
      </c>
      <c r="D30772" s="4">
        <v>40140</v>
      </c>
      <c r="E30772" t="s">
        <v>15562</v>
      </c>
      <c r="F30772" s="4" t="s">
        <v>15368</v>
      </c>
      <c r="G30772" s="5">
        <v>24502</v>
      </c>
      <c r="H30772" s="6">
        <v>5.68117E-2</v>
      </c>
      <c r="I30772" s="7">
        <v>28.936</v>
      </c>
      <c r="J30772" s="2">
        <v>48</v>
      </c>
      <c r="K30772">
        <v>2</v>
      </c>
    </row>
    <row r="30773" spans="1:11" x14ac:dyDescent="0.25">
      <c r="A30773">
        <v>15413</v>
      </c>
      <c r="B30773" s="2">
        <v>0.64657430000000005</v>
      </c>
      <c r="C30773" s="3">
        <v>535</v>
      </c>
      <c r="D30773" s="4">
        <v>38300</v>
      </c>
      <c r="E30773" t="s">
        <v>3129</v>
      </c>
      <c r="F30773" s="4" t="s">
        <v>3003</v>
      </c>
      <c r="G30773" s="5">
        <v>444</v>
      </c>
      <c r="H30773" s="6">
        <v>0</v>
      </c>
      <c r="I30773" s="7">
        <v>38.75</v>
      </c>
    </row>
    <row r="30774" spans="1:11" x14ac:dyDescent="0.25">
      <c r="A30774">
        <v>15761</v>
      </c>
      <c r="B30774" s="2">
        <v>0.64657430000000005</v>
      </c>
      <c r="C30774" s="3">
        <v>81</v>
      </c>
      <c r="D30774" s="4">
        <v>26860</v>
      </c>
      <c r="E30774" t="s">
        <v>3303</v>
      </c>
      <c r="F30774" s="4" t="s">
        <v>3003</v>
      </c>
      <c r="G30774" s="5">
        <v>43</v>
      </c>
      <c r="H30774" s="6">
        <v>0</v>
      </c>
      <c r="I30774" s="7">
        <v>38.75</v>
      </c>
    </row>
    <row r="30775" spans="1:11" x14ac:dyDescent="0.25">
      <c r="A30775">
        <v>26348</v>
      </c>
      <c r="B30775" s="2">
        <v>0.64657430000000005</v>
      </c>
      <c r="C30775" s="3">
        <v>118</v>
      </c>
      <c r="E30775" t="s">
        <v>4197</v>
      </c>
      <c r="F30775" s="4" t="s">
        <v>5144</v>
      </c>
      <c r="G30775" s="5">
        <v>87</v>
      </c>
      <c r="H30775" s="6">
        <v>0</v>
      </c>
      <c r="I30775" s="7">
        <v>38.75</v>
      </c>
    </row>
    <row r="30776" spans="1:11" x14ac:dyDescent="0.25">
      <c r="A30776">
        <v>77350</v>
      </c>
      <c r="B30776" s="2">
        <v>0.64657430000000005</v>
      </c>
      <c r="C30776" s="3">
        <v>128</v>
      </c>
      <c r="E30776" t="s">
        <v>14033</v>
      </c>
      <c r="F30776" s="4" t="s">
        <v>13752</v>
      </c>
      <c r="G30776" s="5">
        <v>81</v>
      </c>
      <c r="H30776" s="6">
        <v>0</v>
      </c>
      <c r="I30776" s="7">
        <v>38.75</v>
      </c>
    </row>
    <row r="30777" spans="1:11" x14ac:dyDescent="0.25">
      <c r="A30777">
        <v>88436</v>
      </c>
      <c r="B30777" s="2">
        <v>0.64657430000000005</v>
      </c>
      <c r="C30777" s="3">
        <v>103</v>
      </c>
      <c r="E30777" t="s">
        <v>12638</v>
      </c>
      <c r="F30777" s="4" t="s">
        <v>15124</v>
      </c>
      <c r="G30777" s="5">
        <v>64</v>
      </c>
      <c r="H30777" s="6">
        <v>0</v>
      </c>
      <c r="I30777" s="7">
        <v>38.75</v>
      </c>
    </row>
    <row r="30778" spans="1:11" x14ac:dyDescent="0.25">
      <c r="A30778">
        <v>40447</v>
      </c>
      <c r="B30778" s="2">
        <v>0.64500210000000002</v>
      </c>
      <c r="C30778" s="3">
        <v>7959</v>
      </c>
      <c r="E30778" t="s">
        <v>7946</v>
      </c>
      <c r="F30778" s="4" t="s">
        <v>7883</v>
      </c>
      <c r="G30778" s="5">
        <v>5852</v>
      </c>
      <c r="H30778" s="6">
        <v>6.4080700000000004E-2</v>
      </c>
      <c r="I30778" s="7">
        <v>27.649000000000001</v>
      </c>
    </row>
    <row r="30779" spans="1:11" x14ac:dyDescent="0.25">
      <c r="A30779">
        <v>25054</v>
      </c>
      <c r="B30779" s="2">
        <v>0.64356860000000005</v>
      </c>
      <c r="C30779" s="3">
        <v>296</v>
      </c>
      <c r="D30779" s="4">
        <v>16620</v>
      </c>
      <c r="E30779" t="s">
        <v>5245</v>
      </c>
      <c r="F30779" s="4" t="s">
        <v>5144</v>
      </c>
      <c r="G30779" s="5">
        <v>141</v>
      </c>
      <c r="H30779" s="6">
        <v>0</v>
      </c>
      <c r="I30779" s="7">
        <v>38.72</v>
      </c>
    </row>
    <row r="30780" spans="1:11" x14ac:dyDescent="0.25">
      <c r="A30780">
        <v>92113</v>
      </c>
      <c r="B30780" s="2">
        <v>0.63638209999999995</v>
      </c>
      <c r="C30780" s="3">
        <v>57580</v>
      </c>
      <c r="D30780" s="4">
        <v>41740</v>
      </c>
      <c r="E30780" t="s">
        <v>14226</v>
      </c>
      <c r="F30780" s="4" t="s">
        <v>15368</v>
      </c>
      <c r="G30780" s="5">
        <v>29886</v>
      </c>
      <c r="H30780" s="6">
        <v>6.4978099999999997E-2</v>
      </c>
      <c r="I30780" s="7">
        <v>27.484999999999999</v>
      </c>
      <c r="J30780" s="2">
        <v>38.5</v>
      </c>
      <c r="K30780">
        <v>4</v>
      </c>
    </row>
    <row r="30781" spans="1:11" x14ac:dyDescent="0.25">
      <c r="A30781">
        <v>72141</v>
      </c>
      <c r="B30781" s="2">
        <v>0.62912630000000003</v>
      </c>
      <c r="C30781" s="3">
        <v>688</v>
      </c>
      <c r="E30781" t="s">
        <v>1251</v>
      </c>
      <c r="F30781" s="4" t="s">
        <v>13183</v>
      </c>
      <c r="G30781" s="5">
        <v>428</v>
      </c>
      <c r="H30781" s="6">
        <v>5.1282099999999997E-2</v>
      </c>
      <c r="I30781" s="7">
        <v>29.85</v>
      </c>
    </row>
    <row r="30782" spans="1:11" x14ac:dyDescent="0.25">
      <c r="A30782">
        <v>15827</v>
      </c>
      <c r="B30782" s="2">
        <v>0.62897789999999998</v>
      </c>
      <c r="C30782" s="3">
        <v>324</v>
      </c>
      <c r="E30782" t="s">
        <v>3324</v>
      </c>
      <c r="F30782" s="4" t="s">
        <v>3003</v>
      </c>
      <c r="G30782" s="5">
        <v>187</v>
      </c>
      <c r="H30782" s="6">
        <v>2.65957E-2</v>
      </c>
      <c r="I30782" s="7">
        <v>34.106999999999999</v>
      </c>
    </row>
    <row r="30783" spans="1:11" x14ac:dyDescent="0.25">
      <c r="A30783">
        <v>46016</v>
      </c>
      <c r="B30783" s="2">
        <v>0.62618269999999998</v>
      </c>
      <c r="C30783" s="3">
        <v>18180</v>
      </c>
      <c r="D30783" s="4">
        <v>26900</v>
      </c>
      <c r="E30783" t="s">
        <v>6287</v>
      </c>
      <c r="F30783" s="4" t="s">
        <v>8800</v>
      </c>
      <c r="G30783" s="5">
        <v>11489</v>
      </c>
      <c r="H30783" s="6">
        <v>6.2402100000000002E-2</v>
      </c>
      <c r="I30783" s="7">
        <v>27.896999999999998</v>
      </c>
      <c r="J30783" s="2">
        <v>49.833300000000001</v>
      </c>
      <c r="K30783">
        <v>6</v>
      </c>
    </row>
    <row r="30784" spans="1:11" x14ac:dyDescent="0.25">
      <c r="A30784">
        <v>27260</v>
      </c>
      <c r="B30784" s="2">
        <v>0.62006119999999998</v>
      </c>
      <c r="C30784" s="3">
        <v>23964</v>
      </c>
      <c r="D30784" s="4">
        <v>24660</v>
      </c>
      <c r="E30784" t="s">
        <v>5683</v>
      </c>
      <c r="F30784" s="4" t="s">
        <v>5642</v>
      </c>
      <c r="G30784" s="5">
        <v>14088</v>
      </c>
      <c r="H30784" s="6">
        <v>6.6368499999999997E-2</v>
      </c>
      <c r="I30784" s="7">
        <v>27.204999999999998</v>
      </c>
      <c r="J30784" s="2">
        <v>47.25</v>
      </c>
      <c r="K30784">
        <v>4</v>
      </c>
    </row>
    <row r="30785" spans="1:11" x14ac:dyDescent="0.25">
      <c r="A30785">
        <v>77335</v>
      </c>
      <c r="B30785" s="2">
        <v>0.61629679999999998</v>
      </c>
      <c r="C30785" s="3">
        <v>2566</v>
      </c>
      <c r="E30785" t="s">
        <v>9190</v>
      </c>
      <c r="F30785" s="4" t="s">
        <v>13752</v>
      </c>
      <c r="G30785" s="5">
        <v>1634</v>
      </c>
      <c r="H30785" s="6">
        <v>7.0336399999999993E-2</v>
      </c>
      <c r="I30785" s="7">
        <v>26.518000000000001</v>
      </c>
    </row>
    <row r="30786" spans="1:11" x14ac:dyDescent="0.25">
      <c r="A30786">
        <v>63870</v>
      </c>
      <c r="B30786" s="2">
        <v>0.61573449999999996</v>
      </c>
      <c r="C30786" s="3">
        <v>1016</v>
      </c>
      <c r="E30786" t="s">
        <v>9357</v>
      </c>
      <c r="F30786" s="4" t="s">
        <v>12102</v>
      </c>
      <c r="G30786" s="5">
        <v>711</v>
      </c>
      <c r="H30786" s="6">
        <v>3.6568200000000002E-2</v>
      </c>
      <c r="I30786" s="7">
        <v>32.35</v>
      </c>
    </row>
    <row r="30787" spans="1:11" x14ac:dyDescent="0.25">
      <c r="A30787">
        <v>25035</v>
      </c>
      <c r="B30787" s="2">
        <v>0.61534920000000004</v>
      </c>
      <c r="C30787" s="3">
        <v>1167</v>
      </c>
      <c r="D30787" s="4">
        <v>16620</v>
      </c>
      <c r="E30787" t="s">
        <v>5237</v>
      </c>
      <c r="F30787" s="4" t="s">
        <v>5144</v>
      </c>
      <c r="G30787" s="5">
        <v>897</v>
      </c>
      <c r="H30787" s="6">
        <v>3.7904100000000003E-2</v>
      </c>
      <c r="I30787" s="7">
        <v>32.110999999999997</v>
      </c>
    </row>
    <row r="30788" spans="1:11" x14ac:dyDescent="0.25">
      <c r="A30788">
        <v>34142</v>
      </c>
      <c r="B30788" s="2">
        <v>0.61163509999999999</v>
      </c>
      <c r="C30788" s="3">
        <v>28823</v>
      </c>
      <c r="D30788" s="4">
        <v>34940</v>
      </c>
      <c r="E30788" t="s">
        <v>6968</v>
      </c>
      <c r="F30788" s="4" t="s">
        <v>6689</v>
      </c>
      <c r="G30788" s="5">
        <v>14621</v>
      </c>
      <c r="H30788" s="6">
        <v>6.40815E-2</v>
      </c>
      <c r="I30788" s="7">
        <v>27.565999999999999</v>
      </c>
      <c r="J30788" s="2">
        <v>27</v>
      </c>
      <c r="K30788">
        <v>1</v>
      </c>
    </row>
    <row r="30789" spans="1:11" x14ac:dyDescent="0.25">
      <c r="A30789">
        <v>99554</v>
      </c>
      <c r="B30789" s="2">
        <v>0.60806459999999996</v>
      </c>
      <c r="C30789" s="3">
        <v>732</v>
      </c>
      <c r="E30789" t="s">
        <v>16615</v>
      </c>
      <c r="F30789" s="4" t="s">
        <v>16604</v>
      </c>
      <c r="G30789" s="5">
        <v>300</v>
      </c>
      <c r="H30789" s="6">
        <v>1.66667E-2</v>
      </c>
      <c r="I30789" s="7">
        <v>35.713999999999999</v>
      </c>
    </row>
    <row r="30790" spans="1:11" x14ac:dyDescent="0.25">
      <c r="A30790">
        <v>39358</v>
      </c>
      <c r="B30790" s="2">
        <v>0.60778940000000004</v>
      </c>
      <c r="C30790" s="3">
        <v>1669</v>
      </c>
      <c r="D30790" s="4">
        <v>32940</v>
      </c>
      <c r="E30790" t="s">
        <v>7789</v>
      </c>
      <c r="F30790" s="4" t="s">
        <v>7633</v>
      </c>
      <c r="G30790" s="5">
        <v>851</v>
      </c>
      <c r="H30790" s="6">
        <v>8.5781399999999994E-2</v>
      </c>
      <c r="I30790" s="7">
        <v>23.77</v>
      </c>
      <c r="J30790" s="2">
        <v>35</v>
      </c>
      <c r="K30790">
        <v>1</v>
      </c>
    </row>
    <row r="30791" spans="1:11" x14ac:dyDescent="0.25">
      <c r="A30791">
        <v>56671</v>
      </c>
      <c r="B30791" s="2">
        <v>0.60722940000000003</v>
      </c>
      <c r="C30791" s="3">
        <v>3279</v>
      </c>
      <c r="D30791" s="4">
        <v>13420</v>
      </c>
      <c r="E30791" t="s">
        <v>10840</v>
      </c>
      <c r="F30791" s="4" t="s">
        <v>10428</v>
      </c>
      <c r="G30791" s="5">
        <v>1485</v>
      </c>
      <c r="H30791" s="6">
        <v>4.2424200000000002E-2</v>
      </c>
      <c r="I30791" s="7">
        <v>31.25</v>
      </c>
    </row>
    <row r="30792" spans="1:11" x14ac:dyDescent="0.25">
      <c r="A30792">
        <v>10454</v>
      </c>
      <c r="B30792" s="2">
        <v>0.60174680000000003</v>
      </c>
      <c r="C30792" s="3">
        <v>38750</v>
      </c>
      <c r="D30792" s="4">
        <v>35620</v>
      </c>
      <c r="E30792" t="s">
        <v>1791</v>
      </c>
      <c r="F30792" s="4" t="s">
        <v>1280</v>
      </c>
      <c r="G30792" s="5">
        <v>21423</v>
      </c>
      <c r="H30792" s="6">
        <v>9.06502E-2</v>
      </c>
      <c r="I30792" s="7">
        <v>22.914000000000001</v>
      </c>
      <c r="J30792" s="2">
        <v>47.333300000000001</v>
      </c>
      <c r="K30792">
        <v>6</v>
      </c>
    </row>
    <row r="30793" spans="1:11" x14ac:dyDescent="0.25">
      <c r="A30793">
        <v>72373</v>
      </c>
      <c r="B30793" s="2">
        <v>0.59639819999999999</v>
      </c>
      <c r="C30793" s="3">
        <v>1360</v>
      </c>
      <c r="E30793" t="s">
        <v>13323</v>
      </c>
      <c r="F30793" s="4" t="s">
        <v>13183</v>
      </c>
      <c r="G30793" s="5">
        <v>931</v>
      </c>
      <c r="H30793" s="6">
        <v>4.0772500000000003E-2</v>
      </c>
      <c r="I30793" s="7">
        <v>31.527999999999999</v>
      </c>
    </row>
    <row r="30794" spans="1:11" x14ac:dyDescent="0.25">
      <c r="A30794">
        <v>92257</v>
      </c>
      <c r="B30794" s="2">
        <v>0.59588129999999995</v>
      </c>
      <c r="C30794" s="3">
        <v>1756</v>
      </c>
      <c r="D30794" s="4">
        <v>20940</v>
      </c>
      <c r="E30794" t="s">
        <v>15511</v>
      </c>
      <c r="F30794" s="4" t="s">
        <v>15368</v>
      </c>
      <c r="G30794" s="5">
        <v>1228</v>
      </c>
      <c r="H30794" s="6">
        <v>5.2931600000000002E-2</v>
      </c>
      <c r="I30794" s="7">
        <v>29.41</v>
      </c>
    </row>
    <row r="30795" spans="1:11" x14ac:dyDescent="0.25">
      <c r="A30795">
        <v>51545</v>
      </c>
      <c r="B30795" s="2">
        <v>0.59552720000000003</v>
      </c>
      <c r="C30795" s="3">
        <v>337</v>
      </c>
      <c r="D30795" s="4">
        <v>36540</v>
      </c>
      <c r="E30795" t="s">
        <v>9878</v>
      </c>
      <c r="F30795" s="4" t="s">
        <v>9593</v>
      </c>
      <c r="G30795" s="5">
        <v>254</v>
      </c>
      <c r="H30795" s="6">
        <v>8.2677200000000006E-2</v>
      </c>
      <c r="I30795" s="7">
        <v>24.25</v>
      </c>
    </row>
    <row r="30796" spans="1:11" x14ac:dyDescent="0.25">
      <c r="A30796">
        <v>45332</v>
      </c>
      <c r="B30796" s="2">
        <v>0.59536199999999995</v>
      </c>
      <c r="C30796" s="3">
        <v>663</v>
      </c>
      <c r="D30796" s="4">
        <v>24820</v>
      </c>
      <c r="E30796" t="s">
        <v>8676</v>
      </c>
      <c r="F30796" s="4" t="s">
        <v>8295</v>
      </c>
      <c r="G30796" s="5">
        <v>437</v>
      </c>
      <c r="H30796" s="6">
        <v>1.8264800000000001E-2</v>
      </c>
      <c r="I30796" s="7">
        <v>35.375</v>
      </c>
    </row>
    <row r="30797" spans="1:11" x14ac:dyDescent="0.25">
      <c r="A30797">
        <v>41135</v>
      </c>
      <c r="B30797" s="2">
        <v>0.59522799999999998</v>
      </c>
      <c r="C30797" s="3">
        <v>159</v>
      </c>
      <c r="E30797" t="s">
        <v>1462</v>
      </c>
      <c r="F30797" s="4" t="s">
        <v>7883</v>
      </c>
      <c r="G30797" s="5">
        <v>123</v>
      </c>
      <c r="H30797" s="6">
        <v>5.6451599999999998E-2</v>
      </c>
      <c r="I30797" s="7">
        <v>28.75</v>
      </c>
    </row>
    <row r="30798" spans="1:11" x14ac:dyDescent="0.25">
      <c r="A30798">
        <v>47958</v>
      </c>
      <c r="B30798" s="2">
        <v>0.59516340000000001</v>
      </c>
      <c r="C30798" s="3">
        <v>209</v>
      </c>
      <c r="E30798" t="s">
        <v>9094</v>
      </c>
      <c r="F30798" s="4" t="s">
        <v>8800</v>
      </c>
      <c r="G30798" s="5">
        <v>153</v>
      </c>
      <c r="H30798" s="6">
        <v>1.2987E-2</v>
      </c>
      <c r="I30798" s="7">
        <v>36.25</v>
      </c>
    </row>
    <row r="30799" spans="1:11" x14ac:dyDescent="0.25">
      <c r="A30799">
        <v>38746</v>
      </c>
      <c r="B30799" s="2">
        <v>0.59505810000000003</v>
      </c>
      <c r="C30799" s="3">
        <v>439</v>
      </c>
      <c r="D30799" s="4">
        <v>17380</v>
      </c>
      <c r="E30799" t="s">
        <v>7679</v>
      </c>
      <c r="F30799" s="4" t="s">
        <v>7633</v>
      </c>
      <c r="G30799" s="5">
        <v>284</v>
      </c>
      <c r="H30799" s="6">
        <v>4.9122800000000001E-2</v>
      </c>
      <c r="I30799" s="7">
        <v>30</v>
      </c>
    </row>
    <row r="30800" spans="1:11" x14ac:dyDescent="0.25">
      <c r="A30800">
        <v>79104</v>
      </c>
      <c r="B30800" s="2">
        <v>0.59398119999999999</v>
      </c>
      <c r="C30800" s="3">
        <v>6852</v>
      </c>
      <c r="D30800" s="4">
        <v>11100</v>
      </c>
      <c r="E30800" t="s">
        <v>14375</v>
      </c>
      <c r="F30800" s="4" t="s">
        <v>13752</v>
      </c>
      <c r="G30800" s="5">
        <v>4210</v>
      </c>
      <c r="H30800" s="6">
        <v>2.9446699999999999E-2</v>
      </c>
      <c r="I30800" s="7">
        <v>33.393999999999998</v>
      </c>
      <c r="J30800" s="2">
        <v>37</v>
      </c>
      <c r="K30800">
        <v>1</v>
      </c>
    </row>
    <row r="30801" spans="1:11" x14ac:dyDescent="0.25">
      <c r="A30801">
        <v>72384</v>
      </c>
      <c r="B30801" s="2">
        <v>0.59284210000000004</v>
      </c>
      <c r="C30801" s="3">
        <v>763</v>
      </c>
      <c r="D30801" s="4">
        <v>32820</v>
      </c>
      <c r="E30801" t="s">
        <v>13324</v>
      </c>
      <c r="F30801" s="4" t="s">
        <v>13183</v>
      </c>
      <c r="G30801" s="5">
        <v>547</v>
      </c>
      <c r="H30801" s="6">
        <v>5.1094899999999999E-2</v>
      </c>
      <c r="I30801" s="7">
        <v>29.643000000000001</v>
      </c>
    </row>
    <row r="30802" spans="1:11" x14ac:dyDescent="0.25">
      <c r="A30802">
        <v>37407</v>
      </c>
      <c r="B30802" s="2">
        <v>0.59141820000000001</v>
      </c>
      <c r="C30802" s="3">
        <v>9812</v>
      </c>
      <c r="D30802" s="4">
        <v>16860</v>
      </c>
      <c r="E30802" t="s">
        <v>7449</v>
      </c>
      <c r="F30802" s="4" t="s">
        <v>7348</v>
      </c>
      <c r="G30802" s="5">
        <v>5394</v>
      </c>
      <c r="H30802" s="6">
        <v>7.4513399999999994E-2</v>
      </c>
      <c r="I30802" s="7">
        <v>25.591999999999999</v>
      </c>
      <c r="J30802" s="2">
        <v>50</v>
      </c>
      <c r="K30802">
        <v>1</v>
      </c>
    </row>
    <row r="30803" spans="1:11" x14ac:dyDescent="0.25">
      <c r="A30803">
        <v>24639</v>
      </c>
      <c r="B30803" s="2">
        <v>0.58941520000000003</v>
      </c>
      <c r="C30803" s="3">
        <v>4044</v>
      </c>
      <c r="D30803" s="4">
        <v>14140</v>
      </c>
      <c r="E30803" t="s">
        <v>5138</v>
      </c>
      <c r="F30803" s="4" t="s">
        <v>4335</v>
      </c>
      <c r="G30803" s="5">
        <v>2969</v>
      </c>
      <c r="H30803" s="6">
        <v>3.7386299999999997E-2</v>
      </c>
      <c r="I30803" s="7">
        <v>31.989000000000001</v>
      </c>
    </row>
    <row r="30804" spans="1:11" x14ac:dyDescent="0.25">
      <c r="A30804">
        <v>70537</v>
      </c>
      <c r="B30804" s="2">
        <v>0.58861350000000001</v>
      </c>
      <c r="C30804" s="3">
        <v>593</v>
      </c>
      <c r="D30804" s="4">
        <v>29180</v>
      </c>
      <c r="E30804" t="s">
        <v>13013</v>
      </c>
      <c r="F30804" s="4" t="s">
        <v>12927</v>
      </c>
      <c r="G30804" s="5">
        <v>379</v>
      </c>
      <c r="H30804" s="6">
        <v>2.6385200000000001E-2</v>
      </c>
      <c r="I30804" s="7">
        <v>33.878999999999998</v>
      </c>
    </row>
    <row r="30805" spans="1:11" x14ac:dyDescent="0.25">
      <c r="A30805">
        <v>27841</v>
      </c>
      <c r="B30805" s="2">
        <v>0.58851529999999996</v>
      </c>
      <c r="C30805" s="3">
        <v>34</v>
      </c>
      <c r="E30805" t="s">
        <v>5768</v>
      </c>
      <c r="F30805" s="4" t="s">
        <v>5642</v>
      </c>
      <c r="G30805" s="5">
        <v>27</v>
      </c>
      <c r="H30805" s="6">
        <v>7.4074100000000004E-2</v>
      </c>
      <c r="I30805" s="7">
        <v>25.625</v>
      </c>
    </row>
    <row r="30806" spans="1:11" x14ac:dyDescent="0.25">
      <c r="A30806">
        <v>37852</v>
      </c>
      <c r="B30806" s="2">
        <v>0.58804869999999998</v>
      </c>
      <c r="C30806" s="3">
        <v>2668</v>
      </c>
      <c r="E30806" t="s">
        <v>5696</v>
      </c>
      <c r="F30806" s="4" t="s">
        <v>7348</v>
      </c>
      <c r="G30806" s="5">
        <v>1919</v>
      </c>
      <c r="H30806" s="6">
        <v>3.1266299999999997E-2</v>
      </c>
      <c r="I30806" s="7">
        <v>33.005000000000003</v>
      </c>
    </row>
    <row r="30807" spans="1:11" x14ac:dyDescent="0.25">
      <c r="A30807">
        <v>56591</v>
      </c>
      <c r="B30807" s="2">
        <v>0.58756050000000004</v>
      </c>
      <c r="C30807" s="3">
        <v>165</v>
      </c>
      <c r="E30807" t="s">
        <v>10804</v>
      </c>
      <c r="F30807" s="4" t="s">
        <v>10428</v>
      </c>
      <c r="G30807" s="5">
        <v>119</v>
      </c>
      <c r="H30807" s="6">
        <v>6.6666699999999995E-2</v>
      </c>
      <c r="I30807" s="7">
        <v>26.875</v>
      </c>
    </row>
    <row r="30808" spans="1:11" x14ac:dyDescent="0.25">
      <c r="A30808">
        <v>93616</v>
      </c>
      <c r="B30808" s="2">
        <v>0.58723510000000001</v>
      </c>
      <c r="C30808" s="3">
        <v>2125</v>
      </c>
      <c r="D30808" s="4">
        <v>23420</v>
      </c>
      <c r="E30808" t="s">
        <v>15707</v>
      </c>
      <c r="F30808" s="4" t="s">
        <v>15368</v>
      </c>
      <c r="G30808" s="5">
        <v>1235</v>
      </c>
      <c r="H30808" s="6">
        <v>3.4817800000000003E-2</v>
      </c>
      <c r="I30808" s="7">
        <v>32.371000000000002</v>
      </c>
    </row>
    <row r="30809" spans="1:11" x14ac:dyDescent="0.25">
      <c r="A30809">
        <v>13794</v>
      </c>
      <c r="B30809" s="2">
        <v>0.58683540000000001</v>
      </c>
      <c r="C30809" s="3">
        <v>79</v>
      </c>
      <c r="D30809" s="4">
        <v>13780</v>
      </c>
      <c r="E30809" t="s">
        <v>2723</v>
      </c>
      <c r="F30809" s="4" t="s">
        <v>1280</v>
      </c>
      <c r="G30809" s="5">
        <v>54</v>
      </c>
      <c r="H30809" s="6">
        <v>0</v>
      </c>
      <c r="I30809" s="7">
        <v>38.375</v>
      </c>
    </row>
    <row r="30810" spans="1:11" x14ac:dyDescent="0.25">
      <c r="A30810">
        <v>25107</v>
      </c>
      <c r="B30810" s="2">
        <v>0.58683540000000001</v>
      </c>
      <c r="C30810" s="3">
        <v>395</v>
      </c>
      <c r="D30810" s="4">
        <v>16620</v>
      </c>
      <c r="E30810" t="s">
        <v>5262</v>
      </c>
      <c r="F30810" s="4" t="s">
        <v>5144</v>
      </c>
      <c r="G30810" s="5">
        <v>275</v>
      </c>
      <c r="H30810" s="6">
        <v>0</v>
      </c>
      <c r="I30810" s="7">
        <v>38.375</v>
      </c>
    </row>
    <row r="30811" spans="1:11" x14ac:dyDescent="0.25">
      <c r="A30811">
        <v>30756</v>
      </c>
      <c r="B30811" s="2">
        <v>0.58683540000000001</v>
      </c>
      <c r="C30811" s="3">
        <v>240</v>
      </c>
      <c r="D30811" s="4">
        <v>19140</v>
      </c>
      <c r="E30811" t="s">
        <v>6537</v>
      </c>
      <c r="F30811" s="4" t="s">
        <v>6363</v>
      </c>
      <c r="G30811" s="5">
        <v>86</v>
      </c>
      <c r="H30811" s="6">
        <v>0</v>
      </c>
      <c r="I30811" s="7">
        <v>38.375</v>
      </c>
    </row>
    <row r="30812" spans="1:11" x14ac:dyDescent="0.25">
      <c r="A30812">
        <v>45112</v>
      </c>
      <c r="B30812" s="2">
        <v>0.58672299999999999</v>
      </c>
      <c r="C30812" s="3">
        <v>43</v>
      </c>
      <c r="D30812" s="4">
        <v>17140</v>
      </c>
      <c r="E30812" t="s">
        <v>8645</v>
      </c>
      <c r="F30812" s="4" t="s">
        <v>8295</v>
      </c>
      <c r="G30812" s="5">
        <v>35</v>
      </c>
      <c r="H30812" s="6">
        <v>5.5555599999999997E-2</v>
      </c>
      <c r="I30812" s="7">
        <v>28.75</v>
      </c>
    </row>
    <row r="30813" spans="1:11" x14ac:dyDescent="0.25">
      <c r="A30813">
        <v>29816</v>
      </c>
      <c r="B30813" s="2">
        <v>0.58648120000000004</v>
      </c>
      <c r="C30813" s="3">
        <v>1536</v>
      </c>
      <c r="D30813" s="4">
        <v>12260</v>
      </c>
      <c r="E30813" t="s">
        <v>627</v>
      </c>
      <c r="F30813" s="4" t="s">
        <v>6130</v>
      </c>
      <c r="G30813" s="5">
        <v>972</v>
      </c>
      <c r="H30813" s="6">
        <v>6.3785999999999995E-2</v>
      </c>
      <c r="I30813" s="7">
        <v>27.321000000000002</v>
      </c>
    </row>
    <row r="30814" spans="1:11" x14ac:dyDescent="0.25">
      <c r="A30814">
        <v>57455</v>
      </c>
      <c r="B30814" s="2">
        <v>0.58623709999999996</v>
      </c>
      <c r="C30814" s="3">
        <v>63</v>
      </c>
      <c r="E30814" t="s">
        <v>636</v>
      </c>
      <c r="F30814" s="4" t="s">
        <v>10877</v>
      </c>
      <c r="G30814" s="5">
        <v>50</v>
      </c>
      <c r="H30814" s="6">
        <v>0</v>
      </c>
      <c r="I30814" s="7">
        <v>38.332999999999998</v>
      </c>
      <c r="J30814" s="2">
        <v>66</v>
      </c>
      <c r="K30814">
        <v>1</v>
      </c>
    </row>
    <row r="30815" spans="1:11" x14ac:dyDescent="0.25">
      <c r="A30815">
        <v>40840</v>
      </c>
      <c r="B30815" s="2">
        <v>0.58618930000000002</v>
      </c>
      <c r="C30815" s="3">
        <v>177</v>
      </c>
      <c r="E30815" t="s">
        <v>7972</v>
      </c>
      <c r="F30815" s="4" t="s">
        <v>7883</v>
      </c>
      <c r="G30815" s="5">
        <v>150</v>
      </c>
      <c r="H30815" s="6">
        <v>9.3333299999999994E-2</v>
      </c>
      <c r="I30815" s="7">
        <v>22.143000000000001</v>
      </c>
    </row>
    <row r="30816" spans="1:11" x14ac:dyDescent="0.25">
      <c r="A30816">
        <v>99671</v>
      </c>
      <c r="B30816" s="2">
        <v>0.58609829999999996</v>
      </c>
      <c r="C30816" s="3">
        <v>537</v>
      </c>
      <c r="E30816" t="s">
        <v>16691</v>
      </c>
      <c r="F30816" s="4" t="s">
        <v>16604</v>
      </c>
      <c r="G30816" s="5">
        <v>226</v>
      </c>
      <c r="H30816" s="6">
        <v>1.7621100000000001E-2</v>
      </c>
      <c r="I30816" s="7">
        <v>35.179000000000002</v>
      </c>
    </row>
    <row r="30817" spans="1:11" x14ac:dyDescent="0.25">
      <c r="A30817">
        <v>90037</v>
      </c>
      <c r="B30817" s="2">
        <v>0.57757170000000002</v>
      </c>
      <c r="C30817" s="3">
        <v>61535</v>
      </c>
      <c r="D30817" s="4">
        <v>31080</v>
      </c>
      <c r="E30817" t="s">
        <v>15367</v>
      </c>
      <c r="F30817" s="4" t="s">
        <v>15368</v>
      </c>
      <c r="G30817" s="5">
        <v>35402</v>
      </c>
      <c r="H30817" s="6">
        <v>5.9516399999999997E-2</v>
      </c>
      <c r="I30817" s="7">
        <v>27.928999999999998</v>
      </c>
      <c r="J30817" s="2">
        <v>44.6</v>
      </c>
      <c r="K30817">
        <v>5</v>
      </c>
    </row>
    <row r="30818" spans="1:11" x14ac:dyDescent="0.25">
      <c r="A30818">
        <v>99772</v>
      </c>
      <c r="B30818" s="2">
        <v>0.56902359999999996</v>
      </c>
      <c r="C30818" s="3">
        <v>699</v>
      </c>
      <c r="E30818" t="s">
        <v>16741</v>
      </c>
      <c r="F30818" s="4" t="s">
        <v>16604</v>
      </c>
      <c r="G30818" s="5">
        <v>324</v>
      </c>
      <c r="H30818" s="6">
        <v>1.85185E-2</v>
      </c>
      <c r="I30818" s="7">
        <v>35</v>
      </c>
    </row>
    <row r="30819" spans="1:11" x14ac:dyDescent="0.25">
      <c r="A30819">
        <v>60624</v>
      </c>
      <c r="B30819" s="2">
        <v>0.56377069999999996</v>
      </c>
      <c r="C30819" s="3">
        <v>39706</v>
      </c>
      <c r="D30819" s="4">
        <v>16980</v>
      </c>
      <c r="E30819" t="s">
        <v>11616</v>
      </c>
      <c r="F30819" s="4" t="s">
        <v>11490</v>
      </c>
      <c r="G30819" s="5">
        <v>21631</v>
      </c>
      <c r="H30819" s="6">
        <v>6.38436E-2</v>
      </c>
      <c r="I30819" s="7">
        <v>27.166</v>
      </c>
      <c r="J30819" s="2">
        <v>45.2</v>
      </c>
      <c r="K30819">
        <v>5</v>
      </c>
    </row>
    <row r="30820" spans="1:11" x14ac:dyDescent="0.25">
      <c r="A30820">
        <v>60437</v>
      </c>
      <c r="B30820" s="2">
        <v>0.55856810000000001</v>
      </c>
      <c r="C30820" s="3">
        <v>164</v>
      </c>
      <c r="D30820" s="4">
        <v>16980</v>
      </c>
      <c r="E30820" t="s">
        <v>8552</v>
      </c>
      <c r="F30820" s="4" t="s">
        <v>11490</v>
      </c>
      <c r="G30820" s="5">
        <v>112</v>
      </c>
      <c r="H30820" s="6">
        <v>8.8495999999999991E-3</v>
      </c>
      <c r="I30820" s="7">
        <v>36.667000000000002</v>
      </c>
    </row>
    <row r="30821" spans="1:11" x14ac:dyDescent="0.25">
      <c r="A30821">
        <v>38833</v>
      </c>
      <c r="B30821" s="2">
        <v>0.55804169999999997</v>
      </c>
      <c r="C30821" s="3">
        <v>3029</v>
      </c>
      <c r="E30821" t="s">
        <v>5537</v>
      </c>
      <c r="F30821" s="4" t="s">
        <v>7633</v>
      </c>
      <c r="G30821" s="5">
        <v>2085</v>
      </c>
      <c r="H30821" s="6">
        <v>4.9856200000000003E-2</v>
      </c>
      <c r="I30821" s="7">
        <v>29.545000000000002</v>
      </c>
    </row>
    <row r="30822" spans="1:11" x14ac:dyDescent="0.25">
      <c r="A30822">
        <v>43786</v>
      </c>
      <c r="B30822" s="2">
        <v>0.5575367</v>
      </c>
      <c r="C30822" s="3">
        <v>27</v>
      </c>
      <c r="E30822" t="s">
        <v>2820</v>
      </c>
      <c r="F30822" s="4" t="s">
        <v>8295</v>
      </c>
      <c r="G30822" s="5">
        <v>23</v>
      </c>
      <c r="H30822" s="6">
        <v>8.6956500000000006E-2</v>
      </c>
      <c r="I30822" s="7">
        <v>23.125</v>
      </c>
    </row>
    <row r="30823" spans="1:11" x14ac:dyDescent="0.25">
      <c r="A30823">
        <v>79839</v>
      </c>
      <c r="B30823" s="2">
        <v>0.55726869999999995</v>
      </c>
      <c r="C30823" s="3">
        <v>1837</v>
      </c>
      <c r="D30823" s="4">
        <v>21340</v>
      </c>
      <c r="E30823" t="s">
        <v>14468</v>
      </c>
      <c r="F30823" s="4" t="s">
        <v>13752</v>
      </c>
      <c r="G30823" s="5">
        <v>1097</v>
      </c>
      <c r="H30823" s="6">
        <v>7.2014599999999998E-2</v>
      </c>
      <c r="I30823" s="7">
        <v>25.693999999999999</v>
      </c>
    </row>
    <row r="30824" spans="1:11" x14ac:dyDescent="0.25">
      <c r="A30824">
        <v>38844</v>
      </c>
      <c r="B30824" s="2">
        <v>0.55695760000000005</v>
      </c>
      <c r="C30824" s="3">
        <v>174</v>
      </c>
      <c r="E30824" t="s">
        <v>7699</v>
      </c>
      <c r="F30824" s="4" t="s">
        <v>7633</v>
      </c>
      <c r="G30824" s="5">
        <v>157</v>
      </c>
      <c r="H30824" s="6">
        <v>0</v>
      </c>
      <c r="I30824" s="7">
        <v>38.125</v>
      </c>
    </row>
    <row r="30825" spans="1:11" x14ac:dyDescent="0.25">
      <c r="A30825">
        <v>50847</v>
      </c>
      <c r="B30825" s="2">
        <v>0.55695760000000005</v>
      </c>
      <c r="C30825" s="3">
        <v>43</v>
      </c>
      <c r="E30825" t="s">
        <v>6854</v>
      </c>
      <c r="F30825" s="4" t="s">
        <v>9593</v>
      </c>
      <c r="G30825" s="5">
        <v>37</v>
      </c>
      <c r="H30825" s="6">
        <v>0</v>
      </c>
      <c r="I30825" s="7">
        <v>38.125</v>
      </c>
    </row>
    <row r="30826" spans="1:11" x14ac:dyDescent="0.25">
      <c r="A30826">
        <v>36773</v>
      </c>
      <c r="B30826" s="2">
        <v>0.55679730000000005</v>
      </c>
      <c r="C30826" s="3">
        <v>736</v>
      </c>
      <c r="D30826" s="4">
        <v>42820</v>
      </c>
      <c r="E30826" t="s">
        <v>7324</v>
      </c>
      <c r="F30826" s="4" t="s">
        <v>7027</v>
      </c>
      <c r="G30826" s="5">
        <v>467</v>
      </c>
      <c r="H30826" s="6">
        <v>8.1370499999999998E-2</v>
      </c>
      <c r="I30826" s="7">
        <v>24.062999999999999</v>
      </c>
    </row>
    <row r="30827" spans="1:11" x14ac:dyDescent="0.25">
      <c r="A30827">
        <v>38050</v>
      </c>
      <c r="B30827" s="2">
        <v>0.55661300000000002</v>
      </c>
      <c r="C30827" s="3">
        <v>418</v>
      </c>
      <c r="D30827" s="4">
        <v>27180</v>
      </c>
      <c r="E30827" t="s">
        <v>7536</v>
      </c>
      <c r="F30827" s="4" t="s">
        <v>7348</v>
      </c>
      <c r="G30827" s="5">
        <v>300</v>
      </c>
      <c r="H30827" s="6">
        <v>5.6478399999999998E-2</v>
      </c>
      <c r="I30827" s="7">
        <v>28.332999999999998</v>
      </c>
    </row>
    <row r="30828" spans="1:11" x14ac:dyDescent="0.25">
      <c r="A30828">
        <v>70531</v>
      </c>
      <c r="B30828" s="2">
        <v>0.55631629999999999</v>
      </c>
      <c r="C30828" s="3">
        <v>1319</v>
      </c>
      <c r="D30828" s="4">
        <v>29180</v>
      </c>
      <c r="E30828" t="s">
        <v>10884</v>
      </c>
      <c r="F30828" s="4" t="s">
        <v>12927</v>
      </c>
      <c r="G30828" s="5">
        <v>939</v>
      </c>
      <c r="H30828" s="6">
        <v>3.9403599999999997E-2</v>
      </c>
      <c r="I30828" s="7">
        <v>31.276</v>
      </c>
    </row>
    <row r="30829" spans="1:11" x14ac:dyDescent="0.25">
      <c r="A30829">
        <v>25985</v>
      </c>
      <c r="B30829" s="2">
        <v>0.55603380000000002</v>
      </c>
      <c r="C30829" s="3">
        <v>286</v>
      </c>
      <c r="E30829" t="s">
        <v>5462</v>
      </c>
      <c r="F30829" s="4" t="s">
        <v>5144</v>
      </c>
      <c r="G30829" s="5">
        <v>241</v>
      </c>
      <c r="H30829" s="6">
        <v>0</v>
      </c>
      <c r="I30829" s="7">
        <v>38.055999999999997</v>
      </c>
    </row>
    <row r="30830" spans="1:11" x14ac:dyDescent="0.25">
      <c r="A30830">
        <v>19564</v>
      </c>
      <c r="B30830" s="2">
        <v>0.55595729999999999</v>
      </c>
      <c r="C30830" s="3">
        <v>81</v>
      </c>
      <c r="D30830" s="4">
        <v>39740</v>
      </c>
      <c r="E30830" t="s">
        <v>4307</v>
      </c>
      <c r="F30830" s="4" t="s">
        <v>3003</v>
      </c>
      <c r="G30830" s="5">
        <v>81</v>
      </c>
      <c r="H30830" s="6">
        <v>0</v>
      </c>
      <c r="I30830" s="7">
        <v>38.042999999999999</v>
      </c>
    </row>
    <row r="30831" spans="1:11" x14ac:dyDescent="0.25">
      <c r="A30831">
        <v>72670</v>
      </c>
      <c r="B30831" s="2">
        <v>0.55592140000000001</v>
      </c>
      <c r="C30831" s="3">
        <v>90</v>
      </c>
      <c r="D30831" s="4">
        <v>25460</v>
      </c>
      <c r="E30831" t="s">
        <v>12840</v>
      </c>
      <c r="F30831" s="4" t="s">
        <v>13183</v>
      </c>
      <c r="G30831" s="5">
        <v>71</v>
      </c>
      <c r="H30831" s="6">
        <v>8.4506999999999999E-2</v>
      </c>
      <c r="I30831" s="7">
        <v>23.437999999999999</v>
      </c>
    </row>
    <row r="30832" spans="1:11" x14ac:dyDescent="0.25">
      <c r="A30832">
        <v>91931</v>
      </c>
      <c r="B30832" s="2">
        <v>0.55586150000000001</v>
      </c>
      <c r="C30832" s="3">
        <v>331</v>
      </c>
      <c r="D30832" s="4">
        <v>41740</v>
      </c>
      <c r="E30832" t="s">
        <v>15467</v>
      </c>
      <c r="F30832" s="4" t="s">
        <v>15368</v>
      </c>
      <c r="G30832" s="5">
        <v>182</v>
      </c>
      <c r="H30832" s="6">
        <v>8.7431700000000001E-2</v>
      </c>
      <c r="I30832" s="7">
        <v>22.863</v>
      </c>
    </row>
    <row r="30833" spans="1:11" x14ac:dyDescent="0.25">
      <c r="A30833">
        <v>87375</v>
      </c>
      <c r="B30833" s="2">
        <v>0.55546189999999995</v>
      </c>
      <c r="C30833" s="3">
        <v>2585</v>
      </c>
      <c r="D30833" s="4">
        <v>23700</v>
      </c>
      <c r="E30833" t="s">
        <v>15185</v>
      </c>
      <c r="F30833" s="4" t="s">
        <v>15124</v>
      </c>
      <c r="G30833" s="5">
        <v>1485</v>
      </c>
      <c r="H30833" s="6">
        <v>5.3835800000000003E-2</v>
      </c>
      <c r="I30833" s="7">
        <v>28.661000000000001</v>
      </c>
    </row>
    <row r="30834" spans="1:11" x14ac:dyDescent="0.25">
      <c r="A30834">
        <v>24846</v>
      </c>
      <c r="B30834" s="2">
        <v>0.55506469999999997</v>
      </c>
      <c r="C30834" s="3">
        <v>165</v>
      </c>
      <c r="E30834" t="s">
        <v>5173</v>
      </c>
      <c r="F30834" s="4" t="s">
        <v>5144</v>
      </c>
      <c r="G30834" s="5">
        <v>165</v>
      </c>
      <c r="H30834" s="6">
        <v>0</v>
      </c>
      <c r="I30834" s="7">
        <v>37.945999999999998</v>
      </c>
    </row>
    <row r="30835" spans="1:11" x14ac:dyDescent="0.25">
      <c r="A30835">
        <v>49611</v>
      </c>
      <c r="B30835" s="2">
        <v>0.55498329999999996</v>
      </c>
      <c r="C30835" s="3">
        <v>237</v>
      </c>
      <c r="E30835" t="s">
        <v>9411</v>
      </c>
      <c r="F30835" s="4" t="s">
        <v>9106</v>
      </c>
      <c r="G30835" s="5">
        <v>171</v>
      </c>
      <c r="H30835" s="6">
        <v>3.5087699999999999E-2</v>
      </c>
      <c r="I30835" s="7">
        <v>31.875</v>
      </c>
    </row>
    <row r="30836" spans="1:11" x14ac:dyDescent="0.25">
      <c r="A30836">
        <v>27878</v>
      </c>
      <c r="B30836" s="2">
        <v>0.55467219999999995</v>
      </c>
      <c r="C30836" s="3">
        <v>1804</v>
      </c>
      <c r="D30836" s="4">
        <v>40580</v>
      </c>
      <c r="E30836" t="s">
        <v>4606</v>
      </c>
      <c r="F30836" s="4" t="s">
        <v>5642</v>
      </c>
      <c r="G30836" s="5">
        <v>1133</v>
      </c>
      <c r="H30836" s="6">
        <v>5.2956799999999998E-2</v>
      </c>
      <c r="I30836" s="7">
        <v>28.766999999999999</v>
      </c>
    </row>
    <row r="30837" spans="1:11" x14ac:dyDescent="0.25">
      <c r="A30837">
        <v>25836</v>
      </c>
      <c r="B30837" s="2">
        <v>0.55431319999999995</v>
      </c>
      <c r="C30837" s="3">
        <v>372</v>
      </c>
      <c r="D30837" s="4">
        <v>13220</v>
      </c>
      <c r="E30837" t="s">
        <v>5418</v>
      </c>
      <c r="F30837" s="4" t="s">
        <v>5144</v>
      </c>
      <c r="G30837" s="5">
        <v>372</v>
      </c>
      <c r="H30837" s="6">
        <v>4.3010800000000002E-2</v>
      </c>
      <c r="I30837" s="7">
        <v>30.472000000000001</v>
      </c>
    </row>
    <row r="30838" spans="1:11" x14ac:dyDescent="0.25">
      <c r="A30838">
        <v>87736</v>
      </c>
      <c r="B30838" s="2">
        <v>0.55416240000000005</v>
      </c>
      <c r="C30838" s="3">
        <v>352</v>
      </c>
      <c r="E30838" t="s">
        <v>7171</v>
      </c>
      <c r="F30838" s="4" t="s">
        <v>15124</v>
      </c>
      <c r="G30838" s="5">
        <v>256</v>
      </c>
      <c r="H30838" s="6">
        <v>4.6875E-2</v>
      </c>
      <c r="I30838" s="7">
        <v>29.803000000000001</v>
      </c>
    </row>
    <row r="30839" spans="1:11" x14ac:dyDescent="0.25">
      <c r="A30839">
        <v>72668</v>
      </c>
      <c r="B30839" s="2">
        <v>0.55396619999999996</v>
      </c>
      <c r="C30839" s="3">
        <v>619</v>
      </c>
      <c r="E30839" t="s">
        <v>13417</v>
      </c>
      <c r="F30839" s="4" t="s">
        <v>13183</v>
      </c>
      <c r="G30839" s="5">
        <v>556</v>
      </c>
      <c r="H30839" s="6">
        <v>3.5906599999999997E-2</v>
      </c>
      <c r="I30839" s="7">
        <v>31.675000000000001</v>
      </c>
    </row>
    <row r="30840" spans="1:11" x14ac:dyDescent="0.25">
      <c r="A30840">
        <v>45404</v>
      </c>
      <c r="B30840" s="2">
        <v>0.55223359999999999</v>
      </c>
      <c r="C30840" s="3">
        <v>9918</v>
      </c>
      <c r="D30840" s="4">
        <v>19380</v>
      </c>
      <c r="E30840" t="s">
        <v>1749</v>
      </c>
      <c r="F30840" s="4" t="s">
        <v>8295</v>
      </c>
      <c r="G30840" s="5">
        <v>6677</v>
      </c>
      <c r="H30840" s="6">
        <v>5.0314499999999998E-2</v>
      </c>
      <c r="I30840" s="7">
        <v>29.181000000000001</v>
      </c>
      <c r="J30840" s="2">
        <v>52</v>
      </c>
      <c r="K30840">
        <v>4</v>
      </c>
    </row>
    <row r="30841" spans="1:11" x14ac:dyDescent="0.25">
      <c r="A30841">
        <v>89030</v>
      </c>
      <c r="B30841" s="2">
        <v>0.54429090000000002</v>
      </c>
      <c r="C30841" s="3">
        <v>47727</v>
      </c>
      <c r="D30841" s="4">
        <v>29820</v>
      </c>
      <c r="E30841" t="s">
        <v>15330</v>
      </c>
      <c r="F30841" s="4" t="s">
        <v>15318</v>
      </c>
      <c r="G30841" s="5">
        <v>26506</v>
      </c>
      <c r="H30841" s="6">
        <v>3.7500899999999997E-2</v>
      </c>
      <c r="I30841" s="7">
        <v>31.385000000000002</v>
      </c>
      <c r="J30841" s="2">
        <v>49</v>
      </c>
      <c r="K30841">
        <v>2</v>
      </c>
    </row>
    <row r="30842" spans="1:11" x14ac:dyDescent="0.25">
      <c r="A30842">
        <v>25521</v>
      </c>
      <c r="B30842" s="2">
        <v>0.53780320000000004</v>
      </c>
      <c r="C30842" s="3">
        <v>1031</v>
      </c>
      <c r="D30842" s="4">
        <v>26580</v>
      </c>
      <c r="E30842" t="s">
        <v>5354</v>
      </c>
      <c r="F30842" s="4" t="s">
        <v>5144</v>
      </c>
      <c r="G30842" s="5">
        <v>596</v>
      </c>
      <c r="H30842" s="6">
        <v>0</v>
      </c>
      <c r="I30842" s="7">
        <v>37.856999999999999</v>
      </c>
    </row>
    <row r="30843" spans="1:11" x14ac:dyDescent="0.25">
      <c r="A30843">
        <v>19602</v>
      </c>
      <c r="B30843" s="2">
        <v>0.53514930000000005</v>
      </c>
      <c r="C30843" s="3">
        <v>17847</v>
      </c>
      <c r="D30843" s="4">
        <v>39740</v>
      </c>
      <c r="E30843" t="s">
        <v>252</v>
      </c>
      <c r="F30843" s="4" t="s">
        <v>3003</v>
      </c>
      <c r="G30843" s="5">
        <v>10491</v>
      </c>
      <c r="H30843" s="6">
        <v>7.1871099999999993E-2</v>
      </c>
      <c r="I30843" s="7">
        <v>25.437000000000001</v>
      </c>
      <c r="J30843" s="2">
        <v>41</v>
      </c>
      <c r="K30843">
        <v>3</v>
      </c>
    </row>
    <row r="30844" spans="1:11" x14ac:dyDescent="0.25">
      <c r="A30844">
        <v>85147</v>
      </c>
      <c r="B30844" s="2">
        <v>0.53197369999999999</v>
      </c>
      <c r="C30844" s="3">
        <v>4834</v>
      </c>
      <c r="D30844" s="4">
        <v>38060</v>
      </c>
      <c r="E30844" t="s">
        <v>14974</v>
      </c>
      <c r="F30844" s="4" t="s">
        <v>14962</v>
      </c>
      <c r="G30844" s="5">
        <v>2780</v>
      </c>
      <c r="H30844" s="6">
        <v>3.91945E-2</v>
      </c>
      <c r="I30844" s="7">
        <v>31.081</v>
      </c>
    </row>
    <row r="30845" spans="1:11" x14ac:dyDescent="0.25">
      <c r="A30845">
        <v>5050</v>
      </c>
      <c r="B30845" s="2">
        <v>0.53128450000000005</v>
      </c>
      <c r="C30845" s="3">
        <v>142</v>
      </c>
      <c r="E30845" t="s">
        <v>1039</v>
      </c>
      <c r="F30845" s="4" t="s">
        <v>1030</v>
      </c>
      <c r="G30845" s="5">
        <v>97</v>
      </c>
      <c r="H30845" s="6">
        <v>0.11340210000000001</v>
      </c>
      <c r="I30845" s="7">
        <v>18.25</v>
      </c>
    </row>
    <row r="30846" spans="1:11" x14ac:dyDescent="0.25">
      <c r="A30846">
        <v>25173</v>
      </c>
      <c r="B30846" s="2">
        <v>0.53120069999999997</v>
      </c>
      <c r="C30846" s="3">
        <v>307</v>
      </c>
      <c r="D30846" s="4">
        <v>13220</v>
      </c>
      <c r="E30846" t="s">
        <v>5295</v>
      </c>
      <c r="F30846" s="4" t="s">
        <v>5144</v>
      </c>
      <c r="G30846" s="5">
        <v>247</v>
      </c>
      <c r="H30846" s="6">
        <v>0</v>
      </c>
      <c r="I30846" s="7">
        <v>37.841000000000001</v>
      </c>
    </row>
    <row r="30847" spans="1:11" x14ac:dyDescent="0.25">
      <c r="A30847">
        <v>33856</v>
      </c>
      <c r="B30847" s="2">
        <v>0.53102119999999997</v>
      </c>
      <c r="C30847" s="3">
        <v>500</v>
      </c>
      <c r="D30847" s="4">
        <v>29460</v>
      </c>
      <c r="E30847" t="s">
        <v>6937</v>
      </c>
      <c r="F30847" s="4" t="s">
        <v>6689</v>
      </c>
      <c r="G30847" s="5">
        <v>500</v>
      </c>
      <c r="H30847" s="6">
        <v>4.7904200000000001E-2</v>
      </c>
      <c r="I30847" s="7">
        <v>29.539000000000001</v>
      </c>
    </row>
    <row r="30848" spans="1:11" x14ac:dyDescent="0.25">
      <c r="A30848">
        <v>78585</v>
      </c>
      <c r="B30848" s="2">
        <v>0.53085850000000001</v>
      </c>
      <c r="C30848" s="3">
        <v>237</v>
      </c>
      <c r="D30848" s="4">
        <v>40100</v>
      </c>
      <c r="E30848" t="s">
        <v>14258</v>
      </c>
      <c r="F30848" s="4" t="s">
        <v>13752</v>
      </c>
      <c r="G30848" s="5">
        <v>180</v>
      </c>
      <c r="H30848" s="6">
        <v>0</v>
      </c>
      <c r="I30848" s="7">
        <v>37.813000000000002</v>
      </c>
    </row>
    <row r="30849" spans="1:11" x14ac:dyDescent="0.25">
      <c r="A30849">
        <v>17101</v>
      </c>
      <c r="B30849" s="2">
        <v>0.53041329999999998</v>
      </c>
      <c r="C30849" s="3">
        <v>1942</v>
      </c>
      <c r="D30849" s="4">
        <v>25420</v>
      </c>
      <c r="E30849" t="s">
        <v>3725</v>
      </c>
      <c r="F30849" s="4" t="s">
        <v>3003</v>
      </c>
      <c r="G30849" s="5">
        <v>1679</v>
      </c>
      <c r="H30849" s="6">
        <v>0.20416670000000001</v>
      </c>
      <c r="I30849" s="7">
        <v>2.4990000000000001</v>
      </c>
      <c r="J30849" s="2">
        <v>34.5</v>
      </c>
      <c r="K30849">
        <v>2</v>
      </c>
    </row>
    <row r="30850" spans="1:11" x14ac:dyDescent="0.25">
      <c r="A30850">
        <v>33142</v>
      </c>
      <c r="B30850" s="2">
        <v>0.52142010000000005</v>
      </c>
      <c r="C30850" s="3">
        <v>54938</v>
      </c>
      <c r="D30850" s="4">
        <v>33100</v>
      </c>
      <c r="E30850" t="s">
        <v>5277</v>
      </c>
      <c r="F30850" s="4" t="s">
        <v>6689</v>
      </c>
      <c r="G30850" s="5">
        <v>35898</v>
      </c>
      <c r="H30850" s="6">
        <v>6.8664900000000001E-2</v>
      </c>
      <c r="I30850" s="7">
        <v>25.908999999999999</v>
      </c>
      <c r="J30850" s="2">
        <v>47</v>
      </c>
      <c r="K30850">
        <v>1</v>
      </c>
    </row>
    <row r="30851" spans="1:11" x14ac:dyDescent="0.25">
      <c r="A30851">
        <v>86502</v>
      </c>
      <c r="B30851" s="2">
        <v>0.51262070000000004</v>
      </c>
      <c r="C30851" s="3">
        <v>1534</v>
      </c>
      <c r="E30851" t="s">
        <v>12823</v>
      </c>
      <c r="F30851" s="4" t="s">
        <v>14962</v>
      </c>
      <c r="G30851" s="5">
        <v>871</v>
      </c>
      <c r="H30851" s="6">
        <v>4.1284399999999999E-2</v>
      </c>
      <c r="I30851" s="7">
        <v>30.625</v>
      </c>
    </row>
    <row r="30852" spans="1:11" x14ac:dyDescent="0.25">
      <c r="A30852">
        <v>86431</v>
      </c>
      <c r="B30852" s="2">
        <v>0.51235739999999996</v>
      </c>
      <c r="C30852" s="3">
        <v>244</v>
      </c>
      <c r="D30852" s="4">
        <v>29420</v>
      </c>
      <c r="E30852" t="s">
        <v>15101</v>
      </c>
      <c r="F30852" s="4" t="s">
        <v>14962</v>
      </c>
      <c r="G30852" s="5">
        <v>224</v>
      </c>
      <c r="H30852" s="6">
        <v>0.1111111</v>
      </c>
      <c r="I30852" s="7">
        <v>18.542000000000002</v>
      </c>
    </row>
    <row r="30853" spans="1:11" x14ac:dyDescent="0.25">
      <c r="A30853">
        <v>30901</v>
      </c>
      <c r="B30853" s="2">
        <v>0.50980400000000003</v>
      </c>
      <c r="C30853" s="3">
        <v>16608</v>
      </c>
      <c r="D30853" s="4">
        <v>12260</v>
      </c>
      <c r="E30853" t="s">
        <v>801</v>
      </c>
      <c r="F30853" s="4" t="s">
        <v>6363</v>
      </c>
      <c r="G30853" s="5">
        <v>10440</v>
      </c>
      <c r="H30853" s="6">
        <v>0.1072694</v>
      </c>
      <c r="I30853" s="7">
        <v>19.199000000000002</v>
      </c>
      <c r="J30853" s="2">
        <v>34.6</v>
      </c>
      <c r="K30853">
        <v>5</v>
      </c>
    </row>
    <row r="30854" spans="1:11" x14ac:dyDescent="0.25">
      <c r="A30854">
        <v>23423</v>
      </c>
      <c r="B30854" s="2">
        <v>0.50725290000000001</v>
      </c>
      <c r="C30854" s="3">
        <v>275</v>
      </c>
      <c r="E30854" t="s">
        <v>4869</v>
      </c>
      <c r="F30854" s="4" t="s">
        <v>4335</v>
      </c>
      <c r="G30854" s="5">
        <v>216</v>
      </c>
      <c r="H30854" s="6">
        <v>5.9907799999999997E-2</v>
      </c>
      <c r="I30854" s="7">
        <v>27.381</v>
      </c>
    </row>
    <row r="30855" spans="1:11" x14ac:dyDescent="0.25">
      <c r="A30855">
        <v>72721</v>
      </c>
      <c r="B30855" s="2">
        <v>0.5071213</v>
      </c>
      <c r="C30855" s="3">
        <v>509</v>
      </c>
      <c r="D30855" s="4">
        <v>22220</v>
      </c>
      <c r="E30855" t="s">
        <v>13428</v>
      </c>
      <c r="F30855" s="4" t="s">
        <v>13183</v>
      </c>
      <c r="G30855" s="5">
        <v>324</v>
      </c>
      <c r="H30855" s="6">
        <v>2.76923E-2</v>
      </c>
      <c r="I30855" s="7">
        <v>32.945999999999998</v>
      </c>
    </row>
    <row r="30856" spans="1:11" x14ac:dyDescent="0.25">
      <c r="A30856">
        <v>41564</v>
      </c>
      <c r="B30856" s="2">
        <v>0.5068414</v>
      </c>
      <c r="C30856" s="3">
        <v>1309</v>
      </c>
      <c r="E30856" t="s">
        <v>2741</v>
      </c>
      <c r="F30856" s="4" t="s">
        <v>7883</v>
      </c>
      <c r="G30856" s="5">
        <v>842</v>
      </c>
      <c r="H30856" s="6">
        <v>2.3753E-2</v>
      </c>
      <c r="I30856" s="7">
        <v>33.625</v>
      </c>
      <c r="J30856" s="2">
        <v>63</v>
      </c>
      <c r="K30856">
        <v>2</v>
      </c>
    </row>
    <row r="30857" spans="1:11" x14ac:dyDescent="0.25">
      <c r="A30857">
        <v>29939</v>
      </c>
      <c r="B30857" s="2">
        <v>0.50659010000000004</v>
      </c>
      <c r="C30857" s="3">
        <v>280</v>
      </c>
      <c r="E30857" t="s">
        <v>6358</v>
      </c>
      <c r="F30857" s="4" t="s">
        <v>6130</v>
      </c>
      <c r="G30857" s="5">
        <v>209</v>
      </c>
      <c r="H30857" s="6">
        <v>6.2200999999999999E-2</v>
      </c>
      <c r="I30857" s="7">
        <v>26.963999999999999</v>
      </c>
    </row>
    <row r="30858" spans="1:11" x14ac:dyDescent="0.25">
      <c r="A30858">
        <v>41214</v>
      </c>
      <c r="B30858" s="2">
        <v>0.50644650000000002</v>
      </c>
      <c r="C30858" s="3">
        <v>569</v>
      </c>
      <c r="E30858" t="s">
        <v>8037</v>
      </c>
      <c r="F30858" s="4" t="s">
        <v>7883</v>
      </c>
      <c r="G30858" s="5">
        <v>388</v>
      </c>
      <c r="H30858" s="6">
        <v>2.57732E-2</v>
      </c>
      <c r="I30858" s="7">
        <v>33.241</v>
      </c>
    </row>
    <row r="30859" spans="1:11" x14ac:dyDescent="0.25">
      <c r="A30859">
        <v>75216</v>
      </c>
      <c r="B30859" s="2">
        <v>0.49909009999999998</v>
      </c>
      <c r="C30859" s="3">
        <v>49312</v>
      </c>
      <c r="D30859" s="4">
        <v>19100</v>
      </c>
      <c r="E30859" t="s">
        <v>4091</v>
      </c>
      <c r="F30859" s="4" t="s">
        <v>13752</v>
      </c>
      <c r="G30859" s="5">
        <v>30351</v>
      </c>
      <c r="H30859" s="6">
        <v>5.6997899999999997E-2</v>
      </c>
      <c r="I30859" s="7">
        <v>27.789000000000001</v>
      </c>
      <c r="J30859" s="2">
        <v>57.6</v>
      </c>
      <c r="K30859">
        <v>5</v>
      </c>
    </row>
    <row r="30860" spans="1:11" x14ac:dyDescent="0.25">
      <c r="A30860">
        <v>21814</v>
      </c>
      <c r="B30860" s="2">
        <v>0.49171700000000002</v>
      </c>
      <c r="C30860" s="3">
        <v>565</v>
      </c>
      <c r="D30860" s="4">
        <v>41540</v>
      </c>
      <c r="E30860" t="s">
        <v>4616</v>
      </c>
      <c r="F30860" s="4" t="s">
        <v>4361</v>
      </c>
      <c r="G30860" s="5">
        <v>458</v>
      </c>
      <c r="H30860" s="6">
        <v>5.8823500000000001E-2</v>
      </c>
      <c r="I30860" s="7">
        <v>27.471</v>
      </c>
    </row>
    <row r="30861" spans="1:11" x14ac:dyDescent="0.25">
      <c r="A30861">
        <v>93673</v>
      </c>
      <c r="B30861" s="2">
        <v>0.49148239999999999</v>
      </c>
      <c r="C30861" s="3">
        <v>910</v>
      </c>
      <c r="D30861" s="4">
        <v>47300</v>
      </c>
      <c r="E30861" t="s">
        <v>15730</v>
      </c>
      <c r="F30861" s="4" t="s">
        <v>15368</v>
      </c>
      <c r="G30861" s="5">
        <v>514</v>
      </c>
      <c r="H30861" s="6">
        <v>3.4951500000000003E-2</v>
      </c>
      <c r="I30861" s="7">
        <v>31.562999999999999</v>
      </c>
    </row>
    <row r="30862" spans="1:11" x14ac:dyDescent="0.25">
      <c r="A30862">
        <v>72568</v>
      </c>
      <c r="B30862" s="2">
        <v>0.49111149999999998</v>
      </c>
      <c r="C30862" s="3">
        <v>1384</v>
      </c>
      <c r="D30862" s="4">
        <v>12900</v>
      </c>
      <c r="E30862" t="s">
        <v>12002</v>
      </c>
      <c r="F30862" s="4" t="s">
        <v>13183</v>
      </c>
      <c r="G30862" s="5">
        <v>1034</v>
      </c>
      <c r="H30862" s="6">
        <v>2.0309500000000001E-2</v>
      </c>
      <c r="I30862" s="7">
        <v>34.091000000000001</v>
      </c>
    </row>
    <row r="30863" spans="1:11" x14ac:dyDescent="0.25">
      <c r="A30863">
        <v>31648</v>
      </c>
      <c r="B30863" s="2">
        <v>0.4906855</v>
      </c>
      <c r="C30863" s="3">
        <v>1281</v>
      </c>
      <c r="D30863" s="4">
        <v>46660</v>
      </c>
      <c r="E30863" t="s">
        <v>6643</v>
      </c>
      <c r="F30863" s="4" t="s">
        <v>6363</v>
      </c>
      <c r="G30863" s="5">
        <v>746</v>
      </c>
      <c r="H30863" s="6">
        <v>3.4805900000000001E-2</v>
      </c>
      <c r="I30863" s="7">
        <v>31.579000000000001</v>
      </c>
    </row>
    <row r="30864" spans="1:11" x14ac:dyDescent="0.25">
      <c r="A30864">
        <v>25057</v>
      </c>
      <c r="B30864" s="2">
        <v>0.49047020000000002</v>
      </c>
      <c r="C30864" s="3">
        <v>238</v>
      </c>
      <c r="D30864" s="4">
        <v>13220</v>
      </c>
      <c r="E30864" t="s">
        <v>5246</v>
      </c>
      <c r="F30864" s="4" t="s">
        <v>5144</v>
      </c>
      <c r="G30864" s="5">
        <v>151</v>
      </c>
      <c r="H30864" s="6">
        <v>0</v>
      </c>
      <c r="I30864" s="7">
        <v>37.588999999999999</v>
      </c>
    </row>
    <row r="30865" spans="1:11" x14ac:dyDescent="0.25">
      <c r="A30865">
        <v>98263</v>
      </c>
      <c r="B30865" s="2">
        <v>0.49042229999999998</v>
      </c>
      <c r="C30865" s="3">
        <v>59</v>
      </c>
      <c r="D30865" s="4">
        <v>34580</v>
      </c>
      <c r="E30865" t="s">
        <v>6209</v>
      </c>
      <c r="F30865" s="4" t="s">
        <v>16344</v>
      </c>
      <c r="G30865" s="5">
        <v>50</v>
      </c>
      <c r="H30865" s="6">
        <v>0.02</v>
      </c>
      <c r="I30865" s="7">
        <v>34.125</v>
      </c>
    </row>
    <row r="30866" spans="1:11" x14ac:dyDescent="0.25">
      <c r="A30866">
        <v>29584</v>
      </c>
      <c r="B30866" s="2">
        <v>0.4899963</v>
      </c>
      <c r="C30866" s="3">
        <v>2655</v>
      </c>
      <c r="E30866" t="s">
        <v>6280</v>
      </c>
      <c r="F30866" s="4" t="s">
        <v>6130</v>
      </c>
      <c r="G30866" s="5">
        <v>1733</v>
      </c>
      <c r="H30866" s="6">
        <v>3.5178800000000003E-2</v>
      </c>
      <c r="I30866" s="7">
        <v>31.5</v>
      </c>
    </row>
    <row r="30867" spans="1:11" x14ac:dyDescent="0.25">
      <c r="A30867">
        <v>72424</v>
      </c>
      <c r="B30867" s="2">
        <v>0.48957509999999999</v>
      </c>
      <c r="C30867" s="3">
        <v>45</v>
      </c>
      <c r="E30867" t="s">
        <v>13339</v>
      </c>
      <c r="F30867" s="4" t="s">
        <v>13183</v>
      </c>
      <c r="G30867" s="5">
        <v>32</v>
      </c>
      <c r="H30867" s="6">
        <v>6.0606100000000003E-2</v>
      </c>
      <c r="I30867" s="7">
        <v>27.082999999999998</v>
      </c>
    </row>
    <row r="30868" spans="1:11" x14ac:dyDescent="0.25">
      <c r="A30868">
        <v>35443</v>
      </c>
      <c r="B30868" s="2">
        <v>0.48934060000000001</v>
      </c>
      <c r="C30868" s="3">
        <v>1613</v>
      </c>
      <c r="E30868" t="s">
        <v>7085</v>
      </c>
      <c r="F30868" s="4" t="s">
        <v>7027</v>
      </c>
      <c r="G30868" s="5">
        <v>944</v>
      </c>
      <c r="H30868" s="6">
        <v>0.1037037</v>
      </c>
      <c r="I30868" s="7">
        <v>19.635000000000002</v>
      </c>
    </row>
    <row r="30869" spans="1:11" x14ac:dyDescent="0.25">
      <c r="A30869">
        <v>63660</v>
      </c>
      <c r="B30869" s="2">
        <v>0.48832120000000001</v>
      </c>
      <c r="C30869" s="3">
        <v>4193</v>
      </c>
      <c r="E30869" t="s">
        <v>3362</v>
      </c>
      <c r="F30869" s="4" t="s">
        <v>12102</v>
      </c>
      <c r="G30869" s="5">
        <v>3311</v>
      </c>
      <c r="H30869" s="6">
        <v>3.1410399999999998E-2</v>
      </c>
      <c r="I30869" s="7">
        <v>32.106000000000002</v>
      </c>
    </row>
    <row r="30870" spans="1:11" x14ac:dyDescent="0.25">
      <c r="A30870">
        <v>41777</v>
      </c>
      <c r="B30870" s="2">
        <v>0.48734</v>
      </c>
      <c r="C30870" s="3">
        <v>1156</v>
      </c>
      <c r="E30870" t="s">
        <v>8146</v>
      </c>
      <c r="F30870" s="4" t="s">
        <v>7883</v>
      </c>
      <c r="G30870" s="5">
        <v>787</v>
      </c>
      <c r="H30870" s="6">
        <v>1.7789099999999999E-2</v>
      </c>
      <c r="I30870" s="7">
        <v>34.438000000000002</v>
      </c>
    </row>
    <row r="30871" spans="1:11" x14ac:dyDescent="0.25">
      <c r="A30871">
        <v>86508</v>
      </c>
      <c r="B30871" s="2">
        <v>0.48700969999999999</v>
      </c>
      <c r="C30871" s="3">
        <v>959</v>
      </c>
      <c r="E30871" t="s">
        <v>9224</v>
      </c>
      <c r="F30871" s="4" t="s">
        <v>14962</v>
      </c>
      <c r="G30871" s="5">
        <v>587</v>
      </c>
      <c r="H30871" s="6">
        <v>4.5996599999999999E-2</v>
      </c>
      <c r="I30871" s="7">
        <v>29.545000000000002</v>
      </c>
    </row>
    <row r="30872" spans="1:11" x14ac:dyDescent="0.25">
      <c r="A30872">
        <v>31903</v>
      </c>
      <c r="B30872" s="2">
        <v>0.48364509999999999</v>
      </c>
      <c r="C30872" s="3">
        <v>22653</v>
      </c>
      <c r="D30872" s="4">
        <v>17980</v>
      </c>
      <c r="E30872" t="s">
        <v>1585</v>
      </c>
      <c r="F30872" s="4" t="s">
        <v>6363</v>
      </c>
      <c r="G30872" s="5">
        <v>13467</v>
      </c>
      <c r="H30872" s="6">
        <v>6.4825099999999997E-2</v>
      </c>
      <c r="I30872" s="7">
        <v>26.28</v>
      </c>
      <c r="J30872" s="2">
        <v>49</v>
      </c>
      <c r="K30872">
        <v>2</v>
      </c>
    </row>
    <row r="30873" spans="1:11" x14ac:dyDescent="0.25">
      <c r="A30873">
        <v>29624</v>
      </c>
      <c r="B30873" s="2">
        <v>0.47815049999999998</v>
      </c>
      <c r="C30873" s="3">
        <v>14057</v>
      </c>
      <c r="D30873" s="4">
        <v>24860</v>
      </c>
      <c r="E30873" t="s">
        <v>6287</v>
      </c>
      <c r="F30873" s="4" t="s">
        <v>6130</v>
      </c>
      <c r="G30873" s="5">
        <v>9487</v>
      </c>
      <c r="H30873" s="6">
        <v>4.9119799999999998E-2</v>
      </c>
      <c r="I30873" s="7">
        <v>28.984000000000002</v>
      </c>
      <c r="J30873" s="2">
        <v>40</v>
      </c>
      <c r="K30873">
        <v>1</v>
      </c>
    </row>
    <row r="30874" spans="1:11" x14ac:dyDescent="0.25">
      <c r="A30874">
        <v>86506</v>
      </c>
      <c r="B30874" s="2">
        <v>0.47565689999999999</v>
      </c>
      <c r="C30874" s="3">
        <v>1511</v>
      </c>
      <c r="E30874" t="s">
        <v>15111</v>
      </c>
      <c r="F30874" s="4" t="s">
        <v>14962</v>
      </c>
      <c r="G30874" s="5">
        <v>925</v>
      </c>
      <c r="H30874" s="6">
        <v>4.1081100000000002E-2</v>
      </c>
      <c r="I30874" s="7">
        <v>30.356999999999999</v>
      </c>
    </row>
    <row r="30875" spans="1:11" x14ac:dyDescent="0.25">
      <c r="A30875">
        <v>99662</v>
      </c>
      <c r="B30875" s="2">
        <v>0.4753889</v>
      </c>
      <c r="C30875" s="3">
        <v>453</v>
      </c>
      <c r="E30875" t="s">
        <v>16683</v>
      </c>
      <c r="F30875" s="4" t="s">
        <v>16604</v>
      </c>
      <c r="G30875" s="5">
        <v>188</v>
      </c>
      <c r="H30875" s="6">
        <v>2.1163999999999999E-2</v>
      </c>
      <c r="I30875" s="7">
        <v>33.75</v>
      </c>
    </row>
    <row r="30876" spans="1:11" x14ac:dyDescent="0.25">
      <c r="A30876">
        <v>86547</v>
      </c>
      <c r="B30876" s="2">
        <v>0.47520220000000002</v>
      </c>
      <c r="C30876" s="3">
        <v>1253</v>
      </c>
      <c r="E30876" t="s">
        <v>14293</v>
      </c>
      <c r="F30876" s="4" t="s">
        <v>14962</v>
      </c>
      <c r="G30876" s="5">
        <v>588</v>
      </c>
      <c r="H30876" s="6">
        <v>6.4516100000000007E-2</v>
      </c>
      <c r="I30876" s="7">
        <v>26.25</v>
      </c>
    </row>
    <row r="30877" spans="1:11" x14ac:dyDescent="0.25">
      <c r="A30877">
        <v>39767</v>
      </c>
      <c r="B30877" s="2">
        <v>0.47495090000000001</v>
      </c>
      <c r="C30877" s="3">
        <v>595</v>
      </c>
      <c r="E30877" t="s">
        <v>7401</v>
      </c>
      <c r="F30877" s="4" t="s">
        <v>7633</v>
      </c>
      <c r="G30877" s="5">
        <v>462</v>
      </c>
      <c r="H30877" s="6">
        <v>5.83153E-2</v>
      </c>
      <c r="I30877" s="7">
        <v>27.303000000000001</v>
      </c>
    </row>
    <row r="30878" spans="1:11" x14ac:dyDescent="0.25">
      <c r="A30878">
        <v>39825</v>
      </c>
      <c r="B30878" s="2">
        <v>0.47463270000000002</v>
      </c>
      <c r="C30878" s="3">
        <v>1526</v>
      </c>
      <c r="D30878" s="4">
        <v>12460</v>
      </c>
      <c r="E30878" t="s">
        <v>7871</v>
      </c>
      <c r="F30878" s="4" t="s">
        <v>6363</v>
      </c>
      <c r="G30878" s="5">
        <v>866</v>
      </c>
      <c r="H30878" s="6">
        <v>5.7670100000000002E-2</v>
      </c>
      <c r="I30878" s="7">
        <v>27.381</v>
      </c>
    </row>
    <row r="30879" spans="1:11" x14ac:dyDescent="0.25">
      <c r="A30879">
        <v>87005</v>
      </c>
      <c r="B30879" s="2">
        <v>0.47429519999999997</v>
      </c>
      <c r="C30879" s="3">
        <v>767</v>
      </c>
      <c r="D30879" s="4">
        <v>24380</v>
      </c>
      <c r="E30879" t="s">
        <v>15127</v>
      </c>
      <c r="F30879" s="4" t="s">
        <v>15124</v>
      </c>
      <c r="G30879" s="5">
        <v>538</v>
      </c>
      <c r="H30879" s="6">
        <v>0.12987009999999999</v>
      </c>
      <c r="I30879" s="7">
        <v>14.891999999999999</v>
      </c>
    </row>
    <row r="30880" spans="1:11" x14ac:dyDescent="0.25">
      <c r="A30880">
        <v>39169</v>
      </c>
      <c r="B30880" s="2">
        <v>0.47373520000000002</v>
      </c>
      <c r="C30880" s="3">
        <v>3058</v>
      </c>
      <c r="E30880" t="s">
        <v>7767</v>
      </c>
      <c r="F30880" s="4" t="s">
        <v>7633</v>
      </c>
      <c r="G30880" s="5">
        <v>1800</v>
      </c>
      <c r="H30880" s="6">
        <v>0.10327600000000001</v>
      </c>
      <c r="I30880" s="7">
        <v>19.481999999999999</v>
      </c>
    </row>
    <row r="30881" spans="1:11" x14ac:dyDescent="0.25">
      <c r="A30881">
        <v>95319</v>
      </c>
      <c r="B30881" s="2">
        <v>0.47305799999999998</v>
      </c>
      <c r="C30881" s="3">
        <v>1580</v>
      </c>
      <c r="D30881" s="4">
        <v>33700</v>
      </c>
      <c r="E30881" t="s">
        <v>7048</v>
      </c>
      <c r="F30881" s="4" t="s">
        <v>15368</v>
      </c>
      <c r="G30881" s="5">
        <v>1026</v>
      </c>
      <c r="H30881" s="6">
        <v>6.1343700000000001E-2</v>
      </c>
      <c r="I30881" s="7">
        <v>26.725000000000001</v>
      </c>
      <c r="J30881" s="2">
        <v>27</v>
      </c>
      <c r="K30881">
        <v>1</v>
      </c>
    </row>
    <row r="30882" spans="1:11" x14ac:dyDescent="0.25">
      <c r="A30882">
        <v>39736</v>
      </c>
      <c r="B30882" s="2">
        <v>0.47277560000000002</v>
      </c>
      <c r="C30882" s="3">
        <v>280</v>
      </c>
      <c r="D30882" s="4">
        <v>18060</v>
      </c>
      <c r="E30882" t="s">
        <v>7853</v>
      </c>
      <c r="F30882" s="4" t="s">
        <v>7633</v>
      </c>
      <c r="G30882" s="5">
        <v>151</v>
      </c>
      <c r="H30882" s="6">
        <v>9.86842E-2</v>
      </c>
      <c r="I30882" s="7">
        <v>20.25</v>
      </c>
    </row>
    <row r="30883" spans="1:11" x14ac:dyDescent="0.25">
      <c r="A30883">
        <v>77026</v>
      </c>
      <c r="B30883" s="2">
        <v>0.46930319999999998</v>
      </c>
      <c r="C30883" s="3">
        <v>23325</v>
      </c>
      <c r="D30883" s="4">
        <v>26420</v>
      </c>
      <c r="E30883" t="s">
        <v>3103</v>
      </c>
      <c r="F30883" s="4" t="s">
        <v>13752</v>
      </c>
      <c r="G30883" s="5">
        <v>14359</v>
      </c>
      <c r="H30883" s="6">
        <v>6.7135600000000004E-2</v>
      </c>
      <c r="I30883" s="7">
        <v>25.643999999999998</v>
      </c>
      <c r="J30883" s="2">
        <v>51</v>
      </c>
      <c r="K30883">
        <v>1</v>
      </c>
    </row>
    <row r="30884" spans="1:11" x14ac:dyDescent="0.25">
      <c r="A30884">
        <v>72520</v>
      </c>
      <c r="B30884" s="2">
        <v>0.46582370000000001</v>
      </c>
      <c r="C30884" s="3">
        <v>391</v>
      </c>
      <c r="E30884" t="s">
        <v>13373</v>
      </c>
      <c r="F30884" s="4" t="s">
        <v>13183</v>
      </c>
      <c r="G30884" s="5">
        <v>179</v>
      </c>
      <c r="H30884" s="6">
        <v>6.7039100000000004E-2</v>
      </c>
      <c r="I30884" s="7">
        <v>25.625</v>
      </c>
    </row>
    <row r="30885" spans="1:11" x14ac:dyDescent="0.25">
      <c r="A30885">
        <v>70038</v>
      </c>
      <c r="B30885" s="2">
        <v>0.46570400000000001</v>
      </c>
      <c r="C30885" s="3">
        <v>537</v>
      </c>
      <c r="D30885" s="4">
        <v>35380</v>
      </c>
      <c r="E30885" t="s">
        <v>12932</v>
      </c>
      <c r="F30885" s="4" t="s">
        <v>12927</v>
      </c>
      <c r="G30885" s="5">
        <v>314</v>
      </c>
      <c r="H30885" s="6">
        <v>3.8095200000000003E-2</v>
      </c>
      <c r="I30885" s="7">
        <v>30.625</v>
      </c>
    </row>
    <row r="30886" spans="1:11" x14ac:dyDescent="0.25">
      <c r="A30886">
        <v>42635</v>
      </c>
      <c r="B30886" s="2">
        <v>0.4647946</v>
      </c>
      <c r="C30886" s="3">
        <v>4717</v>
      </c>
      <c r="E30886" t="s">
        <v>8270</v>
      </c>
      <c r="F30886" s="4" t="s">
        <v>7883</v>
      </c>
      <c r="G30886" s="5">
        <v>3479</v>
      </c>
      <c r="H30886" s="6">
        <v>6.1799399999999997E-2</v>
      </c>
      <c r="I30886" s="7">
        <v>26.527999999999999</v>
      </c>
    </row>
    <row r="30887" spans="1:11" x14ac:dyDescent="0.25">
      <c r="A30887">
        <v>87523</v>
      </c>
      <c r="B30887" s="2">
        <v>0.46389000000000002</v>
      </c>
      <c r="C30887" s="3">
        <v>303</v>
      </c>
      <c r="D30887" s="4">
        <v>21580</v>
      </c>
      <c r="E30887" t="s">
        <v>4546</v>
      </c>
      <c r="F30887" s="4" t="s">
        <v>15124</v>
      </c>
      <c r="G30887" s="5">
        <v>303</v>
      </c>
      <c r="H30887" s="6">
        <v>9.2105300000000001E-2</v>
      </c>
      <c r="I30887" s="7">
        <v>21.277000000000001</v>
      </c>
    </row>
    <row r="30888" spans="1:11" x14ac:dyDescent="0.25">
      <c r="A30888">
        <v>86053</v>
      </c>
      <c r="B30888" s="2">
        <v>0.4635358</v>
      </c>
      <c r="C30888" s="3">
        <v>2388</v>
      </c>
      <c r="D30888" s="4">
        <v>22380</v>
      </c>
      <c r="E30888" t="s">
        <v>15085</v>
      </c>
      <c r="F30888" s="4" t="s">
        <v>14962</v>
      </c>
      <c r="G30888" s="5">
        <v>1184</v>
      </c>
      <c r="H30888" s="6">
        <v>4.3918899999999997E-2</v>
      </c>
      <c r="I30888" s="7">
        <v>29.582999999999998</v>
      </c>
    </row>
    <row r="30889" spans="1:11" x14ac:dyDescent="0.25">
      <c r="A30889">
        <v>36793</v>
      </c>
      <c r="B30889" s="2">
        <v>0.46315770000000001</v>
      </c>
      <c r="C30889" s="3">
        <v>568</v>
      </c>
      <c r="D30889" s="4">
        <v>13820</v>
      </c>
      <c r="E30889" t="s">
        <v>7328</v>
      </c>
      <c r="F30889" s="4" t="s">
        <v>7027</v>
      </c>
      <c r="G30889" s="5">
        <v>395</v>
      </c>
      <c r="H30889" s="6">
        <v>3.0379699999999999E-2</v>
      </c>
      <c r="I30889" s="7">
        <v>31.911999999999999</v>
      </c>
    </row>
    <row r="30890" spans="1:11" x14ac:dyDescent="0.25">
      <c r="A30890">
        <v>45214</v>
      </c>
      <c r="B30890" s="2">
        <v>0.46196120000000002</v>
      </c>
      <c r="C30890" s="3">
        <v>7875</v>
      </c>
      <c r="D30890" s="4">
        <v>17140</v>
      </c>
      <c r="E30890" t="s">
        <v>8663</v>
      </c>
      <c r="F30890" s="4" t="s">
        <v>8295</v>
      </c>
      <c r="G30890" s="5">
        <v>4602</v>
      </c>
      <c r="H30890" s="6">
        <v>9.3437599999999996E-2</v>
      </c>
      <c r="I30890" s="7">
        <v>20.995999999999999</v>
      </c>
    </row>
    <row r="30891" spans="1:11" x14ac:dyDescent="0.25">
      <c r="A30891">
        <v>68318</v>
      </c>
      <c r="B30891" s="2">
        <v>0.46077420000000002</v>
      </c>
      <c r="C30891" s="3">
        <v>490</v>
      </c>
      <c r="D30891" s="4">
        <v>13100</v>
      </c>
      <c r="E30891" t="s">
        <v>7696</v>
      </c>
      <c r="F30891" s="4" t="s">
        <v>12738</v>
      </c>
      <c r="G30891" s="5">
        <v>354</v>
      </c>
      <c r="H30891" s="6">
        <v>2.8169E-2</v>
      </c>
      <c r="I30891" s="7">
        <v>32.273000000000003</v>
      </c>
    </row>
    <row r="30892" spans="1:11" x14ac:dyDescent="0.25">
      <c r="A30892">
        <v>43605</v>
      </c>
      <c r="B30892" s="2">
        <v>0.45674179999999998</v>
      </c>
      <c r="C30892" s="3">
        <v>27712</v>
      </c>
      <c r="D30892" s="4">
        <v>45780</v>
      </c>
      <c r="E30892" t="s">
        <v>8418</v>
      </c>
      <c r="F30892" s="4" t="s">
        <v>8295</v>
      </c>
      <c r="G30892" s="5">
        <v>16489</v>
      </c>
      <c r="H30892" s="6">
        <v>4.4572500000000001E-2</v>
      </c>
      <c r="I30892" s="7">
        <v>29.405000000000001</v>
      </c>
      <c r="J30892" s="2">
        <v>53.5</v>
      </c>
      <c r="K30892">
        <v>4</v>
      </c>
    </row>
    <row r="30893" spans="1:11" x14ac:dyDescent="0.25">
      <c r="A30893">
        <v>48209</v>
      </c>
      <c r="B30893" s="2">
        <v>0.4483181</v>
      </c>
      <c r="C30893" s="3">
        <v>33590</v>
      </c>
      <c r="D30893" s="4">
        <v>19820</v>
      </c>
      <c r="E30893" t="s">
        <v>996</v>
      </c>
      <c r="F30893" s="4" t="s">
        <v>9106</v>
      </c>
      <c r="G30893" s="5">
        <v>18711</v>
      </c>
      <c r="H30893" s="6">
        <v>3.7676399999999999E-2</v>
      </c>
      <c r="I30893" s="7">
        <v>30.553000000000001</v>
      </c>
      <c r="J30893" s="2">
        <v>53.2</v>
      </c>
      <c r="K30893">
        <v>5</v>
      </c>
    </row>
    <row r="30894" spans="1:11" x14ac:dyDescent="0.25">
      <c r="A30894">
        <v>48213</v>
      </c>
      <c r="B30894" s="2">
        <v>0.43993749999999998</v>
      </c>
      <c r="C30894" s="3">
        <v>26745</v>
      </c>
      <c r="D30894" s="4">
        <v>19820</v>
      </c>
      <c r="E30894" t="s">
        <v>996</v>
      </c>
      <c r="F30894" s="4" t="s">
        <v>9106</v>
      </c>
      <c r="G30894" s="5">
        <v>16305</v>
      </c>
      <c r="H30894" s="6">
        <v>6.3534900000000005E-2</v>
      </c>
      <c r="I30894" s="7">
        <v>26.082000000000001</v>
      </c>
      <c r="J30894" s="2">
        <v>41</v>
      </c>
      <c r="K30894">
        <v>6</v>
      </c>
    </row>
    <row r="30895" spans="1:11" x14ac:dyDescent="0.25">
      <c r="A30895">
        <v>71643</v>
      </c>
      <c r="B30895" s="2">
        <v>0.43583810000000001</v>
      </c>
      <c r="C30895" s="3">
        <v>1203</v>
      </c>
      <c r="D30895" s="4">
        <v>38220</v>
      </c>
      <c r="E30895" t="s">
        <v>13187</v>
      </c>
      <c r="F30895" s="4" t="s">
        <v>13183</v>
      </c>
      <c r="G30895" s="5">
        <v>820</v>
      </c>
      <c r="H30895" s="6">
        <v>4.3848999999999999E-2</v>
      </c>
      <c r="I30895" s="7">
        <v>29.457000000000001</v>
      </c>
    </row>
    <row r="30896" spans="1:11" x14ac:dyDescent="0.25">
      <c r="A30896">
        <v>43717</v>
      </c>
      <c r="B30896" s="2">
        <v>0.43561319999999998</v>
      </c>
      <c r="C30896" s="3">
        <v>167</v>
      </c>
      <c r="E30896" t="s">
        <v>8421</v>
      </c>
      <c r="F30896" s="4" t="s">
        <v>8295</v>
      </c>
      <c r="G30896" s="5">
        <v>123</v>
      </c>
      <c r="H30896" s="6">
        <v>8.0645000000000005E-3</v>
      </c>
      <c r="I30896" s="7">
        <v>35.625</v>
      </c>
    </row>
    <row r="30897" spans="1:12" x14ac:dyDescent="0.25">
      <c r="A30897">
        <v>38954</v>
      </c>
      <c r="B30897" s="2">
        <v>0.43539539999999999</v>
      </c>
      <c r="C30897" s="3">
        <v>1059</v>
      </c>
      <c r="D30897" s="4">
        <v>24900</v>
      </c>
      <c r="E30897" t="s">
        <v>7733</v>
      </c>
      <c r="F30897" s="4" t="s">
        <v>7633</v>
      </c>
      <c r="G30897" s="5">
        <v>791</v>
      </c>
      <c r="H30897" s="6">
        <v>0.1199495</v>
      </c>
      <c r="I30897" s="7">
        <v>16.273</v>
      </c>
    </row>
    <row r="30898" spans="1:12" x14ac:dyDescent="0.25">
      <c r="A30898">
        <v>41174</v>
      </c>
      <c r="B30898" s="2">
        <v>0.43502930000000001</v>
      </c>
      <c r="C30898" s="3">
        <v>1105</v>
      </c>
      <c r="D30898" s="4">
        <v>26580</v>
      </c>
      <c r="E30898" t="s">
        <v>8030</v>
      </c>
      <c r="F30898" s="4" t="s">
        <v>7883</v>
      </c>
      <c r="G30898" s="5">
        <v>736</v>
      </c>
      <c r="H30898" s="6">
        <v>4.0760900000000003E-2</v>
      </c>
      <c r="I30898" s="7">
        <v>29.94</v>
      </c>
    </row>
    <row r="30899" spans="1:12" x14ac:dyDescent="0.25">
      <c r="A30899">
        <v>99626</v>
      </c>
      <c r="B30899" s="2">
        <v>0.43481150000000002</v>
      </c>
      <c r="C30899" s="3">
        <v>333</v>
      </c>
      <c r="E30899" t="s">
        <v>16658</v>
      </c>
      <c r="F30899" s="4" t="s">
        <v>16604</v>
      </c>
      <c r="G30899" s="5">
        <v>173</v>
      </c>
      <c r="H30899" s="6">
        <v>3.4482800000000001E-2</v>
      </c>
      <c r="I30899" s="7">
        <v>31.015999999999998</v>
      </c>
    </row>
    <row r="30900" spans="1:12" x14ac:dyDescent="0.25">
      <c r="A30900">
        <v>46407</v>
      </c>
      <c r="B30900" s="2">
        <v>0.43286829999999998</v>
      </c>
      <c r="C30900" s="3">
        <v>12472</v>
      </c>
      <c r="D30900" s="4">
        <v>16980</v>
      </c>
      <c r="E30900" t="s">
        <v>5169</v>
      </c>
      <c r="F30900" s="4" t="s">
        <v>8800</v>
      </c>
      <c r="G30900" s="5">
        <v>7948</v>
      </c>
      <c r="H30900" s="6">
        <v>8.5922799999999994E-2</v>
      </c>
      <c r="I30900" s="7">
        <v>22.1</v>
      </c>
    </row>
    <row r="30901" spans="1:12" x14ac:dyDescent="0.25">
      <c r="A30901">
        <v>58335</v>
      </c>
      <c r="B30901" s="2">
        <v>0.43080059999999998</v>
      </c>
      <c r="C30901" s="3">
        <v>1687</v>
      </c>
      <c r="E30901" t="s">
        <v>11137</v>
      </c>
      <c r="F30901" s="4" t="s">
        <v>11069</v>
      </c>
      <c r="G30901" s="5">
        <v>693</v>
      </c>
      <c r="H30901" s="6">
        <v>7.5036099999999994E-2</v>
      </c>
      <c r="I30901" s="7">
        <v>23.971</v>
      </c>
    </row>
    <row r="30902" spans="1:12" x14ac:dyDescent="0.25">
      <c r="A30902">
        <v>26691</v>
      </c>
      <c r="B30902" s="2">
        <v>0.43055890000000002</v>
      </c>
      <c r="C30902" s="3">
        <v>433</v>
      </c>
      <c r="E30902" t="s">
        <v>3663</v>
      </c>
      <c r="F30902" s="4" t="s">
        <v>5144</v>
      </c>
      <c r="G30902" s="5">
        <v>321</v>
      </c>
      <c r="H30902" s="6">
        <v>1.55763E-2</v>
      </c>
      <c r="I30902" s="7">
        <v>34.235999999999997</v>
      </c>
    </row>
    <row r="30903" spans="1:12" x14ac:dyDescent="0.25">
      <c r="A30903">
        <v>31206</v>
      </c>
      <c r="B30903" s="2">
        <v>0.42646679999999998</v>
      </c>
      <c r="C30903" s="3">
        <v>29590</v>
      </c>
      <c r="D30903" s="4">
        <v>31420</v>
      </c>
      <c r="E30903" t="s">
        <v>5733</v>
      </c>
      <c r="F30903" s="4" t="s">
        <v>6363</v>
      </c>
      <c r="G30903" s="5">
        <v>16781</v>
      </c>
      <c r="H30903" s="6">
        <v>7.1564799999999998E-2</v>
      </c>
      <c r="I30903" s="7">
        <v>24.542999999999999</v>
      </c>
      <c r="J30903" s="2">
        <v>50</v>
      </c>
      <c r="K30903">
        <v>4</v>
      </c>
    </row>
    <row r="30904" spans="1:12" x14ac:dyDescent="0.25">
      <c r="A30904">
        <v>69354</v>
      </c>
      <c r="B30904" s="2">
        <v>0.4224272</v>
      </c>
      <c r="C30904" s="3">
        <v>136</v>
      </c>
      <c r="E30904" t="s">
        <v>12921</v>
      </c>
      <c r="F30904" s="4" t="s">
        <v>12738</v>
      </c>
      <c r="G30904" s="5">
        <v>104</v>
      </c>
      <c r="H30904" s="6">
        <v>0.1153846</v>
      </c>
      <c r="I30904" s="7">
        <v>16.963999999999999</v>
      </c>
    </row>
    <row r="30905" spans="1:12" x14ac:dyDescent="0.25">
      <c r="A30905">
        <v>24894</v>
      </c>
      <c r="B30905" s="2">
        <v>0.42233870000000001</v>
      </c>
      <c r="C30905" s="3">
        <v>324</v>
      </c>
      <c r="E30905" t="s">
        <v>5201</v>
      </c>
      <c r="F30905" s="4" t="s">
        <v>5144</v>
      </c>
      <c r="G30905" s="5">
        <v>264</v>
      </c>
      <c r="H30905" s="6">
        <v>7.9245300000000005E-2</v>
      </c>
      <c r="I30905" s="7">
        <v>23.204999999999998</v>
      </c>
    </row>
    <row r="30906" spans="1:12" x14ac:dyDescent="0.25">
      <c r="A30906">
        <v>41731</v>
      </c>
      <c r="B30906" s="2">
        <v>0.42208020000000002</v>
      </c>
      <c r="C30906" s="3">
        <v>1254</v>
      </c>
      <c r="E30906" t="s">
        <v>8128</v>
      </c>
      <c r="F30906" s="4" t="s">
        <v>7883</v>
      </c>
      <c r="G30906" s="5">
        <v>806</v>
      </c>
      <c r="H30906" s="6">
        <v>5.3283799999999999E-2</v>
      </c>
      <c r="I30906" s="7">
        <v>27.678999999999998</v>
      </c>
    </row>
    <row r="30907" spans="1:12" x14ac:dyDescent="0.25">
      <c r="A30907">
        <v>72333</v>
      </c>
      <c r="B30907" s="2">
        <v>0.42177150000000002</v>
      </c>
      <c r="C30907" s="3">
        <v>860</v>
      </c>
      <c r="D30907" s="4">
        <v>25760</v>
      </c>
      <c r="E30907" t="s">
        <v>13307</v>
      </c>
      <c r="F30907" s="4" t="s">
        <v>13183</v>
      </c>
      <c r="G30907" s="5">
        <v>476</v>
      </c>
      <c r="H30907" s="6">
        <v>3.5639400000000002E-2</v>
      </c>
      <c r="I30907" s="7">
        <v>30.625</v>
      </c>
    </row>
    <row r="30908" spans="1:12" x14ac:dyDescent="0.25">
      <c r="A30908">
        <v>89825</v>
      </c>
      <c r="B30908" s="2">
        <v>0.42145559999999999</v>
      </c>
      <c r="C30908" s="3">
        <v>1490</v>
      </c>
      <c r="D30908" s="4">
        <v>21220</v>
      </c>
      <c r="E30908" t="s">
        <v>15362</v>
      </c>
      <c r="F30908" s="4" t="s">
        <v>15318</v>
      </c>
      <c r="G30908" s="5">
        <v>842</v>
      </c>
      <c r="H30908" s="6">
        <v>2.3724800000000001E-2</v>
      </c>
      <c r="I30908" s="7">
        <v>32.639000000000003</v>
      </c>
    </row>
    <row r="30909" spans="1:12" x14ac:dyDescent="0.25">
      <c r="A30909">
        <v>35034</v>
      </c>
      <c r="B30909" s="2">
        <v>0.42046729999999999</v>
      </c>
      <c r="C30909" s="3">
        <v>4389</v>
      </c>
      <c r="D30909" s="4">
        <v>13820</v>
      </c>
      <c r="E30909" t="s">
        <v>7035</v>
      </c>
      <c r="F30909" s="4" t="s">
        <v>7027</v>
      </c>
      <c r="G30909" s="5">
        <v>3286</v>
      </c>
      <c r="H30909" s="6">
        <v>4.5634300000000003E-2</v>
      </c>
      <c r="I30909" s="7">
        <v>28.846</v>
      </c>
    </row>
    <row r="30910" spans="1:12" x14ac:dyDescent="0.25">
      <c r="A30910">
        <v>28169</v>
      </c>
      <c r="B30910" s="2">
        <v>0.41965599999999997</v>
      </c>
      <c r="C30910" s="3">
        <v>150</v>
      </c>
      <c r="D30910" s="4">
        <v>43140</v>
      </c>
      <c r="E30910" t="s">
        <v>5899</v>
      </c>
      <c r="F30910" s="4" t="s">
        <v>5642</v>
      </c>
      <c r="G30910" s="5">
        <v>101</v>
      </c>
      <c r="H30910" s="6">
        <v>9.8039000000000008E-3</v>
      </c>
      <c r="I30910" s="7">
        <v>35</v>
      </c>
      <c r="J30910" s="2">
        <v>72</v>
      </c>
      <c r="K30910">
        <v>1</v>
      </c>
    </row>
    <row r="30911" spans="1:12" x14ac:dyDescent="0.25">
      <c r="A30911">
        <v>74761</v>
      </c>
      <c r="B30911" s="2">
        <v>0.41961530000000002</v>
      </c>
      <c r="C30911" s="3">
        <v>87</v>
      </c>
      <c r="E30911" t="s">
        <v>13705</v>
      </c>
      <c r="F30911" s="4" t="s">
        <v>13462</v>
      </c>
      <c r="G30911" s="5">
        <v>71</v>
      </c>
      <c r="H30911" s="6">
        <v>8.3333299999999999E-2</v>
      </c>
      <c r="I30911" s="7">
        <v>22.292000000000002</v>
      </c>
    </row>
    <row r="30912" spans="1:12" x14ac:dyDescent="0.25">
      <c r="A30912">
        <v>48210</v>
      </c>
      <c r="B30912" s="2">
        <v>0.41561880000000001</v>
      </c>
      <c r="C30912" s="3">
        <v>31881</v>
      </c>
      <c r="D30912" s="4">
        <v>19820</v>
      </c>
      <c r="E30912" t="s">
        <v>996</v>
      </c>
      <c r="F30912" s="4" t="s">
        <v>9106</v>
      </c>
      <c r="G30912" s="5">
        <v>16627</v>
      </c>
      <c r="H30912" s="6">
        <v>3.9754600000000001E-2</v>
      </c>
      <c r="I30912" s="7">
        <v>29.821999999999999</v>
      </c>
      <c r="J30912" s="2">
        <v>49.545499999999997</v>
      </c>
      <c r="K30912">
        <v>11</v>
      </c>
      <c r="L30912" s="2">
        <v>92.2</v>
      </c>
    </row>
    <row r="30913" spans="1:11" x14ac:dyDescent="0.25">
      <c r="A30913">
        <v>72773</v>
      </c>
      <c r="B30913" s="2">
        <v>0.41145969999999998</v>
      </c>
      <c r="C30913" s="3">
        <v>1046</v>
      </c>
      <c r="D30913" s="4">
        <v>22220</v>
      </c>
      <c r="E30913" t="s">
        <v>934</v>
      </c>
      <c r="F30913" s="4" t="s">
        <v>13183</v>
      </c>
      <c r="G30913" s="5">
        <v>749</v>
      </c>
      <c r="H30913" s="6">
        <v>2.5367199999999999E-2</v>
      </c>
      <c r="I30913" s="7">
        <v>32.292000000000002</v>
      </c>
    </row>
    <row r="30914" spans="1:11" x14ac:dyDescent="0.25">
      <c r="A30914">
        <v>26722</v>
      </c>
      <c r="B30914" s="2">
        <v>0.41114139999999999</v>
      </c>
      <c r="C30914" s="3">
        <v>925</v>
      </c>
      <c r="D30914" s="4">
        <v>49020</v>
      </c>
      <c r="E30914" t="s">
        <v>5614</v>
      </c>
      <c r="F30914" s="4" t="s">
        <v>5144</v>
      </c>
      <c r="G30914" s="5">
        <v>579</v>
      </c>
      <c r="H30914" s="6">
        <v>3.62069E-2</v>
      </c>
      <c r="I30914" s="7">
        <v>30.417000000000002</v>
      </c>
    </row>
    <row r="30915" spans="1:11" x14ac:dyDescent="0.25">
      <c r="A30915">
        <v>71333</v>
      </c>
      <c r="B30915" s="2">
        <v>0.41088770000000002</v>
      </c>
      <c r="C30915" s="3">
        <v>619</v>
      </c>
      <c r="E30915" t="s">
        <v>5957</v>
      </c>
      <c r="F30915" s="4" t="s">
        <v>12927</v>
      </c>
      <c r="G30915" s="5">
        <v>481</v>
      </c>
      <c r="H30915" s="6">
        <v>4.5738000000000001E-2</v>
      </c>
      <c r="I30915" s="7">
        <v>28.75</v>
      </c>
    </row>
    <row r="30916" spans="1:11" x14ac:dyDescent="0.25">
      <c r="A30916">
        <v>72410</v>
      </c>
      <c r="B30916" s="2">
        <v>0.41071540000000001</v>
      </c>
      <c r="C30916" s="3">
        <v>323</v>
      </c>
      <c r="E30916" t="s">
        <v>13330</v>
      </c>
      <c r="F30916" s="4" t="s">
        <v>13183</v>
      </c>
      <c r="G30916" s="5">
        <v>236</v>
      </c>
      <c r="H30916" s="6">
        <v>7.6271199999999997E-2</v>
      </c>
      <c r="I30916" s="7">
        <v>23.437999999999999</v>
      </c>
      <c r="J30916" s="2">
        <v>39</v>
      </c>
      <c r="K30916">
        <v>1</v>
      </c>
    </row>
    <row r="30917" spans="1:11" x14ac:dyDescent="0.25">
      <c r="A30917">
        <v>61543</v>
      </c>
      <c r="B30917" s="2">
        <v>0.41063880000000003</v>
      </c>
      <c r="C30917" s="3">
        <v>129</v>
      </c>
      <c r="D30917" s="4">
        <v>15900</v>
      </c>
      <c r="E30917" t="s">
        <v>2504</v>
      </c>
      <c r="F30917" s="4" t="s">
        <v>11490</v>
      </c>
      <c r="G30917" s="5">
        <v>83</v>
      </c>
      <c r="H30917" s="6">
        <v>2.3809500000000001E-2</v>
      </c>
      <c r="I30917" s="7">
        <v>32.5</v>
      </c>
    </row>
    <row r="30918" spans="1:11" x14ac:dyDescent="0.25">
      <c r="A30918">
        <v>93204</v>
      </c>
      <c r="B30918" s="2">
        <v>0.40845150000000002</v>
      </c>
      <c r="C30918" s="3">
        <v>14553</v>
      </c>
      <c r="D30918" s="4">
        <v>25260</v>
      </c>
      <c r="E30918" t="s">
        <v>15621</v>
      </c>
      <c r="F30918" s="4" t="s">
        <v>15368</v>
      </c>
      <c r="G30918" s="5">
        <v>9057</v>
      </c>
      <c r="H30918" s="6">
        <v>3.8644100000000001E-2</v>
      </c>
      <c r="I30918" s="7">
        <v>29.931999999999999</v>
      </c>
      <c r="J30918" s="2">
        <v>36</v>
      </c>
      <c r="K30918">
        <v>1</v>
      </c>
    </row>
    <row r="30919" spans="1:11" x14ac:dyDescent="0.25">
      <c r="A30919">
        <v>56566</v>
      </c>
      <c r="B30919" s="2">
        <v>0.4062212</v>
      </c>
      <c r="C30919" s="3">
        <v>532</v>
      </c>
      <c r="E30919" t="s">
        <v>10789</v>
      </c>
      <c r="F30919" s="4" t="s">
        <v>10428</v>
      </c>
      <c r="G30919" s="5">
        <v>256</v>
      </c>
      <c r="H30919" s="6">
        <v>3.5156300000000001E-2</v>
      </c>
      <c r="I30919" s="7">
        <v>30.5</v>
      </c>
      <c r="J30919" s="2">
        <v>70</v>
      </c>
      <c r="K30919">
        <v>2</v>
      </c>
    </row>
    <row r="30920" spans="1:11" x14ac:dyDescent="0.25">
      <c r="A30920">
        <v>62060</v>
      </c>
      <c r="B30920" s="2">
        <v>0.40538360000000001</v>
      </c>
      <c r="C30920" s="3">
        <v>4887</v>
      </c>
      <c r="D30920" s="4">
        <v>41180</v>
      </c>
      <c r="E30920" t="s">
        <v>673</v>
      </c>
      <c r="F30920" s="4" t="s">
        <v>11490</v>
      </c>
      <c r="G30920" s="5">
        <v>3239</v>
      </c>
      <c r="H30920" s="6">
        <v>6.0821199999999999E-2</v>
      </c>
      <c r="I30920" s="7">
        <v>26.062999999999999</v>
      </c>
    </row>
    <row r="30921" spans="1:11" x14ac:dyDescent="0.25">
      <c r="A30921">
        <v>72449</v>
      </c>
      <c r="B30921" s="2">
        <v>0.4045723</v>
      </c>
      <c r="C30921" s="3">
        <v>243</v>
      </c>
      <c r="E30921" t="s">
        <v>13353</v>
      </c>
      <c r="F30921" s="4" t="s">
        <v>13183</v>
      </c>
      <c r="G30921" s="5">
        <v>151</v>
      </c>
      <c r="H30921" s="6">
        <v>7.2368399999999999E-2</v>
      </c>
      <c r="I30921" s="7">
        <v>24</v>
      </c>
    </row>
    <row r="30922" spans="1:11" x14ac:dyDescent="0.25">
      <c r="A30922">
        <v>89830</v>
      </c>
      <c r="B30922" s="2">
        <v>0.40450770000000003</v>
      </c>
      <c r="C30922" s="3">
        <v>123</v>
      </c>
      <c r="D30922" s="4">
        <v>21220</v>
      </c>
      <c r="E30922" t="s">
        <v>10154</v>
      </c>
      <c r="F30922" s="4" t="s">
        <v>15318</v>
      </c>
      <c r="G30922" s="5">
        <v>123</v>
      </c>
      <c r="H30922" s="6">
        <v>0</v>
      </c>
      <c r="I30922" s="7">
        <v>36.5</v>
      </c>
      <c r="J30922" s="2">
        <v>62</v>
      </c>
      <c r="K30922">
        <v>1</v>
      </c>
    </row>
    <row r="30923" spans="1:11" x14ac:dyDescent="0.25">
      <c r="A30923">
        <v>57470</v>
      </c>
      <c r="B30923" s="2">
        <v>0.40445979999999998</v>
      </c>
      <c r="C30923" s="3">
        <v>148</v>
      </c>
      <c r="E30923" t="s">
        <v>10979</v>
      </c>
      <c r="F30923" s="4" t="s">
        <v>10877</v>
      </c>
      <c r="G30923" s="5">
        <v>75</v>
      </c>
      <c r="H30923" s="6">
        <v>0.04</v>
      </c>
      <c r="I30923" s="7">
        <v>29.582999999999998</v>
      </c>
    </row>
    <row r="30924" spans="1:11" x14ac:dyDescent="0.25">
      <c r="A30924">
        <v>72156</v>
      </c>
      <c r="B30924" s="2">
        <v>0.40434019999999998</v>
      </c>
      <c r="C30924" s="3">
        <v>575</v>
      </c>
      <c r="E30924" t="s">
        <v>13290</v>
      </c>
      <c r="F30924" s="4" t="s">
        <v>13183</v>
      </c>
      <c r="G30924" s="5">
        <v>416</v>
      </c>
      <c r="H30924" s="6">
        <v>5.2757800000000001E-2</v>
      </c>
      <c r="I30924" s="7">
        <v>27.361000000000001</v>
      </c>
    </row>
    <row r="30925" spans="1:11" x14ac:dyDescent="0.25">
      <c r="A30925">
        <v>62943</v>
      </c>
      <c r="B30925" s="2">
        <v>0.40411760000000002</v>
      </c>
      <c r="C30925" s="3">
        <v>675</v>
      </c>
      <c r="E30925" t="s">
        <v>10374</v>
      </c>
      <c r="F30925" s="4" t="s">
        <v>11490</v>
      </c>
      <c r="G30925" s="5">
        <v>509</v>
      </c>
      <c r="H30925" s="6">
        <v>3.1434200000000002E-2</v>
      </c>
      <c r="I30925" s="7">
        <v>31.023</v>
      </c>
    </row>
    <row r="30926" spans="1:11" x14ac:dyDescent="0.25">
      <c r="A30926">
        <v>78237</v>
      </c>
      <c r="B30926" s="2">
        <v>0.39862310000000001</v>
      </c>
      <c r="C30926" s="3">
        <v>37223</v>
      </c>
      <c r="D30926" s="4">
        <v>41700</v>
      </c>
      <c r="E30926" t="s">
        <v>6913</v>
      </c>
      <c r="F30926" s="4" t="s">
        <v>13752</v>
      </c>
      <c r="G30926" s="5">
        <v>22448</v>
      </c>
      <c r="H30926" s="6">
        <v>3.2740900000000003E-2</v>
      </c>
      <c r="I30926" s="7">
        <v>30.777999999999999</v>
      </c>
      <c r="J30926" s="2">
        <v>48.5</v>
      </c>
      <c r="K30926">
        <v>4</v>
      </c>
    </row>
    <row r="30927" spans="1:11" x14ac:dyDescent="0.25">
      <c r="A30927">
        <v>28330</v>
      </c>
      <c r="B30927" s="2">
        <v>0.39317400000000002</v>
      </c>
      <c r="C30927" s="3">
        <v>504</v>
      </c>
      <c r="D30927" s="4">
        <v>40460</v>
      </c>
      <c r="E30927" t="s">
        <v>4546</v>
      </c>
      <c r="F30927" s="4" t="s">
        <v>5642</v>
      </c>
      <c r="G30927" s="5">
        <v>317</v>
      </c>
      <c r="H30927" s="6">
        <v>0</v>
      </c>
      <c r="I30927" s="7">
        <v>36.389000000000003</v>
      </c>
    </row>
    <row r="30928" spans="1:11" x14ac:dyDescent="0.25">
      <c r="A30928">
        <v>16733</v>
      </c>
      <c r="B30928" s="2">
        <v>0.39306390000000002</v>
      </c>
      <c r="C30928" s="3">
        <v>228</v>
      </c>
      <c r="D30928" s="4">
        <v>14620</v>
      </c>
      <c r="E30928" t="s">
        <v>3582</v>
      </c>
      <c r="F30928" s="4" t="s">
        <v>3003</v>
      </c>
      <c r="G30928" s="5">
        <v>141</v>
      </c>
      <c r="H30928" s="6">
        <v>1.41844E-2</v>
      </c>
      <c r="I30928" s="7">
        <v>33.929000000000002</v>
      </c>
    </row>
    <row r="30929" spans="1:11" x14ac:dyDescent="0.25">
      <c r="A30929">
        <v>47382</v>
      </c>
      <c r="B30929" s="2">
        <v>0.39300649999999998</v>
      </c>
      <c r="C30929" s="3">
        <v>168</v>
      </c>
      <c r="E30929" t="s">
        <v>5790</v>
      </c>
      <c r="F30929" s="4" t="s">
        <v>8800</v>
      </c>
      <c r="G30929" s="5">
        <v>97</v>
      </c>
      <c r="H30929" s="6">
        <v>4.1237099999999999E-2</v>
      </c>
      <c r="I30929" s="7">
        <v>29.25</v>
      </c>
    </row>
    <row r="30930" spans="1:11" x14ac:dyDescent="0.25">
      <c r="A30930">
        <v>72661</v>
      </c>
      <c r="B30930" s="2">
        <v>0.39289400000000002</v>
      </c>
      <c r="C30930" s="3">
        <v>432</v>
      </c>
      <c r="E30930" t="s">
        <v>493</v>
      </c>
      <c r="F30930" s="4" t="s">
        <v>13183</v>
      </c>
      <c r="G30930" s="5">
        <v>374</v>
      </c>
      <c r="H30930" s="6">
        <v>3.74332E-2</v>
      </c>
      <c r="I30930" s="7">
        <v>29.873000000000001</v>
      </c>
    </row>
    <row r="30931" spans="1:11" x14ac:dyDescent="0.25">
      <c r="A30931">
        <v>37847</v>
      </c>
      <c r="B30931" s="2">
        <v>0.39245609999999997</v>
      </c>
      <c r="C30931" s="3">
        <v>2147</v>
      </c>
      <c r="E30931" t="s">
        <v>7504</v>
      </c>
      <c r="F30931" s="4" t="s">
        <v>7348</v>
      </c>
      <c r="G30931" s="5">
        <v>1463</v>
      </c>
      <c r="H30931" s="6">
        <v>3.07587E-2</v>
      </c>
      <c r="I30931" s="7">
        <v>31.016999999999999</v>
      </c>
      <c r="J30931" s="2">
        <v>37</v>
      </c>
      <c r="K30931">
        <v>1</v>
      </c>
    </row>
    <row r="30932" spans="1:11" x14ac:dyDescent="0.25">
      <c r="A30932">
        <v>43211</v>
      </c>
      <c r="B30932" s="2">
        <v>0.38906980000000002</v>
      </c>
      <c r="C30932" s="3">
        <v>22150</v>
      </c>
      <c r="D30932" s="4">
        <v>18140</v>
      </c>
      <c r="E30932" t="s">
        <v>1585</v>
      </c>
      <c r="F30932" s="4" t="s">
        <v>8295</v>
      </c>
      <c r="G30932" s="5">
        <v>12690</v>
      </c>
      <c r="H30932" s="6">
        <v>6.3982399999999995E-2</v>
      </c>
      <c r="I30932" s="7">
        <v>25.265000000000001</v>
      </c>
      <c r="J30932" s="2">
        <v>48.714300000000001</v>
      </c>
      <c r="K30932">
        <v>7</v>
      </c>
    </row>
    <row r="30933" spans="1:11" x14ac:dyDescent="0.25">
      <c r="A30933">
        <v>12045</v>
      </c>
      <c r="B30933" s="2">
        <v>0.38597799999999999</v>
      </c>
      <c r="C30933" s="3">
        <v>324</v>
      </c>
      <c r="D30933" s="4">
        <v>10580</v>
      </c>
      <c r="E30933" t="s">
        <v>2093</v>
      </c>
      <c r="F30933" s="4" t="s">
        <v>1280</v>
      </c>
      <c r="G30933" s="5">
        <v>229</v>
      </c>
      <c r="H30933" s="6">
        <v>5.2401700000000002E-2</v>
      </c>
      <c r="I30933" s="7">
        <v>27.241</v>
      </c>
      <c r="J30933" s="2">
        <v>63</v>
      </c>
      <c r="K30933">
        <v>1</v>
      </c>
    </row>
    <row r="30934" spans="1:11" x14ac:dyDescent="0.25">
      <c r="A30934">
        <v>78593</v>
      </c>
      <c r="B30934" s="2">
        <v>0.38519779999999998</v>
      </c>
      <c r="C30934" s="3">
        <v>5605</v>
      </c>
      <c r="D30934" s="4">
        <v>15180</v>
      </c>
      <c r="E30934" t="s">
        <v>14265</v>
      </c>
      <c r="F30934" s="4" t="s">
        <v>13752</v>
      </c>
      <c r="G30934" s="5">
        <v>3029</v>
      </c>
      <c r="H30934" s="6">
        <v>8.4158399999999994E-2</v>
      </c>
      <c r="I30934" s="7">
        <v>21.716000000000001</v>
      </c>
    </row>
    <row r="30935" spans="1:11" x14ac:dyDescent="0.25">
      <c r="A30935">
        <v>16677</v>
      </c>
      <c r="B30935" s="2">
        <v>0.38428839999999997</v>
      </c>
      <c r="C30935" s="3">
        <v>143</v>
      </c>
      <c r="D30935" s="4">
        <v>44300</v>
      </c>
      <c r="E30935" t="s">
        <v>3561</v>
      </c>
      <c r="F30935" s="4" t="s">
        <v>3003</v>
      </c>
      <c r="G30935" s="5">
        <v>114</v>
      </c>
      <c r="H30935" s="6">
        <v>0</v>
      </c>
      <c r="I30935" s="7">
        <v>36.25</v>
      </c>
    </row>
    <row r="30936" spans="1:11" x14ac:dyDescent="0.25">
      <c r="A30936">
        <v>16725</v>
      </c>
      <c r="B30936" s="2">
        <v>0.38428839999999997</v>
      </c>
      <c r="C30936" s="3">
        <v>65</v>
      </c>
      <c r="D30936" s="4">
        <v>14620</v>
      </c>
      <c r="E30936" t="s">
        <v>3575</v>
      </c>
      <c r="F30936" s="4" t="s">
        <v>3003</v>
      </c>
      <c r="G30936" s="5">
        <v>57</v>
      </c>
      <c r="H30936" s="6">
        <v>0</v>
      </c>
      <c r="I30936" s="7">
        <v>36.25</v>
      </c>
    </row>
    <row r="30937" spans="1:11" x14ac:dyDescent="0.25">
      <c r="A30937">
        <v>16730</v>
      </c>
      <c r="B30937" s="2">
        <v>0.38428839999999997</v>
      </c>
      <c r="C30937" s="3">
        <v>64</v>
      </c>
      <c r="D30937" s="4">
        <v>14620</v>
      </c>
      <c r="E30937" t="s">
        <v>3580</v>
      </c>
      <c r="F30937" s="4" t="s">
        <v>3003</v>
      </c>
      <c r="G30937" s="5">
        <v>50</v>
      </c>
      <c r="H30937" s="6">
        <v>0</v>
      </c>
      <c r="I30937" s="7">
        <v>36.25</v>
      </c>
    </row>
    <row r="30938" spans="1:11" x14ac:dyDescent="0.25">
      <c r="A30938">
        <v>25810</v>
      </c>
      <c r="B30938" s="2">
        <v>0.38428839999999997</v>
      </c>
      <c r="C30938" s="3">
        <v>312</v>
      </c>
      <c r="E30938" t="s">
        <v>5407</v>
      </c>
      <c r="F30938" s="4" t="s">
        <v>5144</v>
      </c>
      <c r="G30938" s="5">
        <v>244</v>
      </c>
      <c r="H30938" s="6">
        <v>0</v>
      </c>
      <c r="I30938" s="7">
        <v>36.25</v>
      </c>
      <c r="J30938" s="2">
        <v>33</v>
      </c>
      <c r="K30938">
        <v>1</v>
      </c>
    </row>
    <row r="30939" spans="1:11" x14ac:dyDescent="0.25">
      <c r="A30939">
        <v>62077</v>
      </c>
      <c r="B30939" s="2">
        <v>0.38428839999999997</v>
      </c>
      <c r="C30939" s="3">
        <v>234</v>
      </c>
      <c r="E30939" t="s">
        <v>2936</v>
      </c>
      <c r="F30939" s="4" t="s">
        <v>11490</v>
      </c>
      <c r="G30939" s="5">
        <v>165</v>
      </c>
      <c r="H30939" s="6">
        <v>0</v>
      </c>
      <c r="I30939" s="7">
        <v>36.25</v>
      </c>
    </row>
    <row r="30940" spans="1:11" x14ac:dyDescent="0.25">
      <c r="A30940">
        <v>88263</v>
      </c>
      <c r="B30940" s="2">
        <v>0.38428839999999997</v>
      </c>
      <c r="C30940" s="3">
        <v>141</v>
      </c>
      <c r="D30940" s="4">
        <v>16100</v>
      </c>
      <c r="E30940" t="s">
        <v>1684</v>
      </c>
      <c r="F30940" s="4" t="s">
        <v>15124</v>
      </c>
      <c r="G30940" s="5">
        <v>141</v>
      </c>
      <c r="H30940" s="6">
        <v>0</v>
      </c>
      <c r="I30940" s="7">
        <v>36.25</v>
      </c>
    </row>
    <row r="30941" spans="1:11" x14ac:dyDescent="0.25">
      <c r="A30941">
        <v>87049</v>
      </c>
      <c r="B30941" s="2">
        <v>0.38397969999999998</v>
      </c>
      <c r="C30941" s="3">
        <v>941</v>
      </c>
      <c r="D30941" s="4">
        <v>24380</v>
      </c>
      <c r="E30941" t="s">
        <v>15158</v>
      </c>
      <c r="F30941" s="4" t="s">
        <v>15124</v>
      </c>
      <c r="G30941" s="5">
        <v>521</v>
      </c>
      <c r="H30941" s="6">
        <v>6.1420299999999997E-2</v>
      </c>
      <c r="I30941" s="7">
        <v>25.625</v>
      </c>
    </row>
    <row r="30942" spans="1:11" x14ac:dyDescent="0.25">
      <c r="A30942">
        <v>99768</v>
      </c>
      <c r="B30942" s="2">
        <v>0.3838241</v>
      </c>
      <c r="C30942" s="3">
        <v>208</v>
      </c>
      <c r="E30942" t="s">
        <v>2236</v>
      </c>
      <c r="F30942" s="4" t="s">
        <v>16604</v>
      </c>
      <c r="G30942" s="5">
        <v>125</v>
      </c>
      <c r="H30942" s="6">
        <v>6.4000000000000001E-2</v>
      </c>
      <c r="I30942" s="7">
        <v>25.178999999999998</v>
      </c>
      <c r="J30942" s="2">
        <v>51</v>
      </c>
      <c r="K30942">
        <v>1</v>
      </c>
    </row>
    <row r="30943" spans="1:11" x14ac:dyDescent="0.25">
      <c r="A30943">
        <v>40845</v>
      </c>
      <c r="B30943" s="2">
        <v>0.383683</v>
      </c>
      <c r="C30943" s="3">
        <v>592</v>
      </c>
      <c r="D30943" s="4">
        <v>33180</v>
      </c>
      <c r="E30943" t="s">
        <v>7974</v>
      </c>
      <c r="F30943" s="4" t="s">
        <v>7883</v>
      </c>
      <c r="G30943" s="5">
        <v>458</v>
      </c>
      <c r="H30943" s="6">
        <v>1.9607800000000002E-2</v>
      </c>
      <c r="I30943" s="7">
        <v>32.826000000000001</v>
      </c>
    </row>
    <row r="30944" spans="1:11" x14ac:dyDescent="0.25">
      <c r="A30944">
        <v>40958</v>
      </c>
      <c r="B30944" s="2">
        <v>0.3834843</v>
      </c>
      <c r="C30944" s="3">
        <v>523</v>
      </c>
      <c r="D30944" s="4">
        <v>33180</v>
      </c>
      <c r="E30944" t="s">
        <v>8001</v>
      </c>
      <c r="F30944" s="4" t="s">
        <v>7883</v>
      </c>
      <c r="G30944" s="5">
        <v>367</v>
      </c>
      <c r="H30944" s="6">
        <v>3.5422299999999997E-2</v>
      </c>
      <c r="I30944" s="7">
        <v>30.088999999999999</v>
      </c>
    </row>
    <row r="30945" spans="1:11" x14ac:dyDescent="0.25">
      <c r="A30945">
        <v>93261</v>
      </c>
      <c r="B30945" s="2">
        <v>0.3830344</v>
      </c>
      <c r="C30945" s="3">
        <v>3247</v>
      </c>
      <c r="D30945" s="4">
        <v>47300</v>
      </c>
      <c r="E30945" t="s">
        <v>15647</v>
      </c>
      <c r="F30945" s="4" t="s">
        <v>15368</v>
      </c>
      <c r="G30945" s="5">
        <v>1509</v>
      </c>
      <c r="H30945" s="6">
        <v>4.1059600000000002E-2</v>
      </c>
      <c r="I30945" s="7">
        <v>29.099</v>
      </c>
    </row>
    <row r="30946" spans="1:11" x14ac:dyDescent="0.25">
      <c r="A30946">
        <v>65690</v>
      </c>
      <c r="B30946" s="2">
        <v>0.38263239999999998</v>
      </c>
      <c r="C30946" s="3">
        <v>210</v>
      </c>
      <c r="E30946" t="s">
        <v>12456</v>
      </c>
      <c r="F30946" s="4" t="s">
        <v>12102</v>
      </c>
      <c r="G30946" s="5">
        <v>170</v>
      </c>
      <c r="H30946" s="6">
        <v>4.1176499999999998E-2</v>
      </c>
      <c r="I30946" s="7">
        <v>29.062999999999999</v>
      </c>
    </row>
    <row r="30947" spans="1:11" x14ac:dyDescent="0.25">
      <c r="A30947">
        <v>24733</v>
      </c>
      <c r="B30947" s="2">
        <v>0.38249119999999998</v>
      </c>
      <c r="C30947" s="3">
        <v>658</v>
      </c>
      <c r="D30947" s="4">
        <v>14140</v>
      </c>
      <c r="E30947" t="s">
        <v>5151</v>
      </c>
      <c r="F30947" s="4" t="s">
        <v>5144</v>
      </c>
      <c r="G30947" s="5">
        <v>423</v>
      </c>
      <c r="H30947" s="6">
        <v>8.9834499999999998E-2</v>
      </c>
      <c r="I30947" s="7">
        <v>20.625</v>
      </c>
    </row>
    <row r="30948" spans="1:11" x14ac:dyDescent="0.25">
      <c r="A30948">
        <v>63636</v>
      </c>
      <c r="B30948" s="2">
        <v>0.3822758</v>
      </c>
      <c r="C30948" s="3">
        <v>632</v>
      </c>
      <c r="E30948" t="s">
        <v>12178</v>
      </c>
      <c r="F30948" s="4" t="s">
        <v>12102</v>
      </c>
      <c r="G30948" s="5">
        <v>479</v>
      </c>
      <c r="H30948" s="6">
        <v>4.3749999999999997E-2</v>
      </c>
      <c r="I30948" s="7">
        <v>28.587</v>
      </c>
    </row>
    <row r="30949" spans="1:11" x14ac:dyDescent="0.25">
      <c r="A30949">
        <v>12821</v>
      </c>
      <c r="B30949" s="2">
        <v>0.38179000000000002</v>
      </c>
      <c r="C30949" s="3">
        <v>2177</v>
      </c>
      <c r="D30949" s="4">
        <v>24020</v>
      </c>
      <c r="E30949" t="s">
        <v>2369</v>
      </c>
      <c r="F30949" s="4" t="s">
        <v>1280</v>
      </c>
      <c r="G30949" s="5">
        <v>1552</v>
      </c>
      <c r="H30949" s="6">
        <v>4.3786199999999997E-2</v>
      </c>
      <c r="I30949" s="7">
        <v>28.536999999999999</v>
      </c>
    </row>
    <row r="30950" spans="1:11" x14ac:dyDescent="0.25">
      <c r="A30950">
        <v>43926</v>
      </c>
      <c r="B30950" s="2">
        <v>0.38137599999999999</v>
      </c>
      <c r="C30950" s="3">
        <v>275</v>
      </c>
      <c r="D30950" s="4">
        <v>48260</v>
      </c>
      <c r="E30950" t="s">
        <v>7048</v>
      </c>
      <c r="F30950" s="4" t="s">
        <v>8295</v>
      </c>
      <c r="G30950" s="5">
        <v>178</v>
      </c>
      <c r="H30950" s="6">
        <v>7.8651700000000005E-2</v>
      </c>
      <c r="I30950" s="7">
        <v>22.5</v>
      </c>
    </row>
    <row r="30951" spans="1:11" x14ac:dyDescent="0.25">
      <c r="A30951">
        <v>13450</v>
      </c>
      <c r="B30951" s="2">
        <v>0.38131140000000002</v>
      </c>
      <c r="C30951" s="3">
        <v>104</v>
      </c>
      <c r="D30951" s="4">
        <v>36580</v>
      </c>
      <c r="E30951" t="s">
        <v>2615</v>
      </c>
      <c r="F30951" s="4" t="s">
        <v>1280</v>
      </c>
      <c r="G30951" s="5">
        <v>87</v>
      </c>
      <c r="H30951" s="6">
        <v>5.6818199999999999E-2</v>
      </c>
      <c r="I30951" s="7">
        <v>26.25</v>
      </c>
      <c r="J30951" s="2">
        <v>45</v>
      </c>
      <c r="K30951">
        <v>1</v>
      </c>
    </row>
    <row r="30952" spans="1:11" x14ac:dyDescent="0.25">
      <c r="A30952">
        <v>29346</v>
      </c>
      <c r="B30952" s="2">
        <v>0.38125399999999998</v>
      </c>
      <c r="C30952" s="3">
        <v>158</v>
      </c>
      <c r="D30952" s="4">
        <v>43900</v>
      </c>
      <c r="E30952" t="s">
        <v>86</v>
      </c>
      <c r="F30952" s="4" t="s">
        <v>6130</v>
      </c>
      <c r="G30952" s="5">
        <v>146</v>
      </c>
      <c r="H30952" s="6">
        <v>4.08163E-2</v>
      </c>
      <c r="I30952" s="7">
        <v>29</v>
      </c>
    </row>
    <row r="30953" spans="1:11" x14ac:dyDescent="0.25">
      <c r="A30953">
        <v>36040</v>
      </c>
      <c r="B30953" s="2">
        <v>0.38064130000000002</v>
      </c>
      <c r="C30953" s="3">
        <v>3535</v>
      </c>
      <c r="D30953" s="4">
        <v>33860</v>
      </c>
      <c r="E30953" t="s">
        <v>7193</v>
      </c>
      <c r="F30953" s="4" t="s">
        <v>7027</v>
      </c>
      <c r="G30953" s="5">
        <v>2410</v>
      </c>
      <c r="H30953" s="6">
        <v>8.7551900000000002E-2</v>
      </c>
      <c r="I30953" s="7">
        <v>20.902999999999999</v>
      </c>
    </row>
    <row r="30954" spans="1:11" x14ac:dyDescent="0.25">
      <c r="A30954">
        <v>33438</v>
      </c>
      <c r="B30954" s="2">
        <v>0.38000479999999998</v>
      </c>
      <c r="C30954" s="3">
        <v>337</v>
      </c>
      <c r="D30954" s="4">
        <v>33100</v>
      </c>
      <c r="E30954" t="s">
        <v>6885</v>
      </c>
      <c r="F30954" s="4" t="s">
        <v>6689</v>
      </c>
      <c r="G30954" s="5">
        <v>245</v>
      </c>
      <c r="H30954" s="6">
        <v>0</v>
      </c>
      <c r="I30954" s="7">
        <v>36.015999999999998</v>
      </c>
    </row>
    <row r="30955" spans="1:11" x14ac:dyDescent="0.25">
      <c r="A30955">
        <v>38923</v>
      </c>
      <c r="B30955" s="2">
        <v>0.37970559999999998</v>
      </c>
      <c r="C30955" s="3">
        <v>1465</v>
      </c>
      <c r="D30955" s="4">
        <v>24900</v>
      </c>
      <c r="E30955" t="s">
        <v>7719</v>
      </c>
      <c r="F30955" s="4" t="s">
        <v>7633</v>
      </c>
      <c r="G30955" s="5">
        <v>1003</v>
      </c>
      <c r="H30955" s="6">
        <v>1.89432E-2</v>
      </c>
      <c r="I30955" s="7">
        <v>32.726999999999997</v>
      </c>
    </row>
    <row r="30956" spans="1:11" x14ac:dyDescent="0.25">
      <c r="A30956">
        <v>46803</v>
      </c>
      <c r="B30956" s="2">
        <v>0.3782315</v>
      </c>
      <c r="C30956" s="3">
        <v>9737</v>
      </c>
      <c r="D30956" s="4">
        <v>23060</v>
      </c>
      <c r="E30956" t="s">
        <v>8912</v>
      </c>
      <c r="F30956" s="4" t="s">
        <v>8800</v>
      </c>
      <c r="G30956" s="5">
        <v>5163</v>
      </c>
      <c r="H30956" s="6">
        <v>5.4038299999999997E-2</v>
      </c>
      <c r="I30956" s="7">
        <v>26.661999999999999</v>
      </c>
      <c r="J30956" s="2">
        <v>61.5</v>
      </c>
      <c r="K30956">
        <v>2</v>
      </c>
    </row>
    <row r="30957" spans="1:11" x14ac:dyDescent="0.25">
      <c r="A30957">
        <v>37402</v>
      </c>
      <c r="B30957" s="2">
        <v>0.37635770000000002</v>
      </c>
      <c r="C30957" s="3">
        <v>3671</v>
      </c>
      <c r="D30957" s="4">
        <v>16860</v>
      </c>
      <c r="E30957" t="s">
        <v>7449</v>
      </c>
      <c r="F30957" s="4" t="s">
        <v>7348</v>
      </c>
      <c r="G30957" s="5">
        <v>2667</v>
      </c>
      <c r="H30957" s="6">
        <v>0.13873269999999999</v>
      </c>
      <c r="I30957" s="7">
        <v>12.023999999999999</v>
      </c>
      <c r="J30957" s="2">
        <v>44</v>
      </c>
      <c r="K30957">
        <v>1</v>
      </c>
    </row>
    <row r="30958" spans="1:11" x14ac:dyDescent="0.25">
      <c r="A30958">
        <v>45727</v>
      </c>
      <c r="B30958" s="2">
        <v>0.37563259999999998</v>
      </c>
      <c r="C30958" s="3">
        <v>550</v>
      </c>
      <c r="E30958" t="s">
        <v>8738</v>
      </c>
      <c r="F30958" s="4" t="s">
        <v>8295</v>
      </c>
      <c r="G30958" s="5">
        <v>358</v>
      </c>
      <c r="H30958" s="6">
        <v>2.7932999999999999E-2</v>
      </c>
      <c r="I30958" s="7">
        <v>31.135999999999999</v>
      </c>
    </row>
    <row r="30959" spans="1:11" x14ac:dyDescent="0.25">
      <c r="A30959">
        <v>64125</v>
      </c>
      <c r="B30959" s="2">
        <v>0.37528080000000003</v>
      </c>
      <c r="C30959" s="3">
        <v>1863</v>
      </c>
      <c r="D30959" s="4">
        <v>28140</v>
      </c>
      <c r="E30959" t="s">
        <v>12261</v>
      </c>
      <c r="F30959" s="4" t="s">
        <v>12102</v>
      </c>
      <c r="G30959" s="5">
        <v>1108</v>
      </c>
      <c r="H30959" s="6">
        <v>3.7906099999999998E-2</v>
      </c>
      <c r="I30959" s="7">
        <v>29.405999999999999</v>
      </c>
    </row>
    <row r="30960" spans="1:11" x14ac:dyDescent="0.25">
      <c r="A30960">
        <v>79905</v>
      </c>
      <c r="B30960" s="2">
        <v>0.37123889999999998</v>
      </c>
      <c r="C30960" s="3">
        <v>25556</v>
      </c>
      <c r="D30960" s="4">
        <v>21340</v>
      </c>
      <c r="E30960" t="s">
        <v>11792</v>
      </c>
      <c r="F30960" s="4" t="s">
        <v>13752</v>
      </c>
      <c r="G30960" s="5">
        <v>15781</v>
      </c>
      <c r="H30960" s="6">
        <v>5.6203299999999998E-2</v>
      </c>
      <c r="I30960" s="7">
        <v>26.207999999999998</v>
      </c>
      <c r="J30960" s="2">
        <v>44</v>
      </c>
      <c r="K30960">
        <v>3</v>
      </c>
    </row>
    <row r="30961" spans="1:11" x14ac:dyDescent="0.25">
      <c r="A30961">
        <v>35036</v>
      </c>
      <c r="B30961" s="2">
        <v>0.36743379999999998</v>
      </c>
      <c r="C30961" s="3">
        <v>280</v>
      </c>
      <c r="D30961" s="4">
        <v>13820</v>
      </c>
      <c r="E30961" t="s">
        <v>7037</v>
      </c>
      <c r="F30961" s="4" t="s">
        <v>7027</v>
      </c>
      <c r="G30961" s="5">
        <v>122</v>
      </c>
      <c r="H30961" s="6">
        <v>6.5573800000000002E-2</v>
      </c>
      <c r="I30961" s="7">
        <v>24.582999999999998</v>
      </c>
    </row>
    <row r="30962" spans="1:11" x14ac:dyDescent="0.25">
      <c r="A30962">
        <v>47344</v>
      </c>
      <c r="B30962" s="2">
        <v>0.36738599999999999</v>
      </c>
      <c r="C30962" s="3">
        <v>129</v>
      </c>
      <c r="D30962" s="4">
        <v>35220</v>
      </c>
      <c r="E30962" t="s">
        <v>1180</v>
      </c>
      <c r="F30962" s="4" t="s">
        <v>8800</v>
      </c>
      <c r="G30962" s="5">
        <v>82</v>
      </c>
      <c r="H30962" s="6">
        <v>6.0241000000000003E-2</v>
      </c>
      <c r="I30962" s="7">
        <v>25.5</v>
      </c>
    </row>
    <row r="30963" spans="1:11" x14ac:dyDescent="0.25">
      <c r="A30963">
        <v>29590</v>
      </c>
      <c r="B30963" s="2">
        <v>0.36662020000000001</v>
      </c>
      <c r="C30963" s="3">
        <v>3802</v>
      </c>
      <c r="E30963" t="s">
        <v>6282</v>
      </c>
      <c r="F30963" s="4" t="s">
        <v>6130</v>
      </c>
      <c r="G30963" s="5">
        <v>3121</v>
      </c>
      <c r="H30963" s="6">
        <v>4.5483700000000002E-2</v>
      </c>
      <c r="I30963" s="7">
        <v>28.047000000000001</v>
      </c>
    </row>
    <row r="30964" spans="1:11" x14ac:dyDescent="0.25">
      <c r="A30964">
        <v>87364</v>
      </c>
      <c r="B30964" s="2">
        <v>0.3657204</v>
      </c>
      <c r="C30964" s="3">
        <v>1024</v>
      </c>
      <c r="D30964" s="4">
        <v>22140</v>
      </c>
      <c r="E30964" t="s">
        <v>15184</v>
      </c>
      <c r="F30964" s="4" t="s">
        <v>15124</v>
      </c>
      <c r="G30964" s="5">
        <v>643</v>
      </c>
      <c r="H30964" s="6">
        <v>6.0653199999999997E-2</v>
      </c>
      <c r="I30964" s="7">
        <v>25.417000000000002</v>
      </c>
    </row>
    <row r="30965" spans="1:11" x14ac:dyDescent="0.25">
      <c r="A30965">
        <v>93624</v>
      </c>
      <c r="B30965" s="2">
        <v>0.36539490000000002</v>
      </c>
      <c r="C30965" s="3">
        <v>1358</v>
      </c>
      <c r="D30965" s="4">
        <v>23420</v>
      </c>
      <c r="E30965" t="s">
        <v>7332</v>
      </c>
      <c r="F30965" s="4" t="s">
        <v>15368</v>
      </c>
      <c r="G30965" s="5">
        <v>714</v>
      </c>
      <c r="H30965" s="6">
        <v>2.2377600000000001E-2</v>
      </c>
      <c r="I30965" s="7">
        <v>32.030999999999999</v>
      </c>
    </row>
    <row r="30966" spans="1:11" x14ac:dyDescent="0.25">
      <c r="A30966">
        <v>61605</v>
      </c>
      <c r="B30966" s="2">
        <v>0.3630449</v>
      </c>
      <c r="C30966" s="3">
        <v>15871</v>
      </c>
      <c r="D30966" s="4">
        <v>37900</v>
      </c>
      <c r="E30966" t="s">
        <v>11779</v>
      </c>
      <c r="F30966" s="4" t="s">
        <v>11490</v>
      </c>
      <c r="G30966" s="5">
        <v>9095</v>
      </c>
      <c r="H30966" s="6">
        <v>6.0802599999999998E-2</v>
      </c>
      <c r="I30966" s="7">
        <v>25.388999999999999</v>
      </c>
      <c r="J30966" s="2">
        <v>47.666699999999999</v>
      </c>
      <c r="K30966">
        <v>3</v>
      </c>
    </row>
    <row r="30967" spans="1:11" x14ac:dyDescent="0.25">
      <c r="A30967">
        <v>42323</v>
      </c>
      <c r="B30967" s="2">
        <v>0.3607284</v>
      </c>
      <c r="C30967" s="3">
        <v>915</v>
      </c>
      <c r="E30967" t="s">
        <v>8230</v>
      </c>
      <c r="F30967" s="4" t="s">
        <v>7883</v>
      </c>
      <c r="G30967" s="5">
        <v>582</v>
      </c>
      <c r="H30967" s="6">
        <v>1.37457E-2</v>
      </c>
      <c r="I30967" s="7">
        <v>33.5</v>
      </c>
    </row>
    <row r="30968" spans="1:11" x14ac:dyDescent="0.25">
      <c r="A30968">
        <v>39851</v>
      </c>
      <c r="B30968" s="2">
        <v>0.36025210000000002</v>
      </c>
      <c r="C30968" s="3">
        <v>2270</v>
      </c>
      <c r="E30968" t="s">
        <v>7876</v>
      </c>
      <c r="F30968" s="4" t="s">
        <v>6363</v>
      </c>
      <c r="G30968" s="5">
        <v>1406</v>
      </c>
      <c r="H30968" s="6">
        <v>5.3304900000000002E-2</v>
      </c>
      <c r="I30968" s="7">
        <v>26.649000000000001</v>
      </c>
    </row>
    <row r="30969" spans="1:11" x14ac:dyDescent="0.25">
      <c r="A30969">
        <v>87937</v>
      </c>
      <c r="B30969" s="2">
        <v>0.35950549999999998</v>
      </c>
      <c r="C30969" s="3">
        <v>3118</v>
      </c>
      <c r="D30969" s="4">
        <v>29740</v>
      </c>
      <c r="E30969" t="s">
        <v>14936</v>
      </c>
      <c r="F30969" s="4" t="s">
        <v>15124</v>
      </c>
      <c r="G30969" s="5">
        <v>1710</v>
      </c>
      <c r="H30969" s="6">
        <v>5.78947E-2</v>
      </c>
      <c r="I30969" s="7">
        <v>25.855</v>
      </c>
      <c r="J30969" s="2">
        <v>80</v>
      </c>
      <c r="K30969">
        <v>1</v>
      </c>
    </row>
    <row r="30970" spans="1:11" x14ac:dyDescent="0.25">
      <c r="A30970">
        <v>76105</v>
      </c>
      <c r="B30970" s="2">
        <v>0.35629640000000001</v>
      </c>
      <c r="C30970" s="3">
        <v>21916</v>
      </c>
      <c r="D30970" s="4">
        <v>19100</v>
      </c>
      <c r="E30970" t="s">
        <v>13904</v>
      </c>
      <c r="F30970" s="4" t="s">
        <v>13752</v>
      </c>
      <c r="G30970" s="5">
        <v>11701</v>
      </c>
      <c r="H30970" s="6">
        <v>3.9565900000000001E-2</v>
      </c>
      <c r="I30970" s="7">
        <v>29.021000000000001</v>
      </c>
      <c r="J30970" s="2">
        <v>35</v>
      </c>
      <c r="K30970">
        <v>1</v>
      </c>
    </row>
    <row r="30971" spans="1:11" x14ac:dyDescent="0.25">
      <c r="A30971">
        <v>74068</v>
      </c>
      <c r="B30971" s="2">
        <v>0.3534892</v>
      </c>
      <c r="C30971" s="3">
        <v>50</v>
      </c>
      <c r="D30971" s="4">
        <v>46140</v>
      </c>
      <c r="E30971" t="s">
        <v>13612</v>
      </c>
      <c r="F30971" s="4" t="s">
        <v>13462</v>
      </c>
      <c r="G30971" s="5">
        <v>28</v>
      </c>
      <c r="H30971" s="6">
        <v>0</v>
      </c>
      <c r="I30971" s="7">
        <v>35.832999999999998</v>
      </c>
    </row>
    <row r="30972" spans="1:11" x14ac:dyDescent="0.25">
      <c r="A30972">
        <v>1105</v>
      </c>
      <c r="B30972" s="2">
        <v>0.3518212</v>
      </c>
      <c r="C30972" s="3">
        <v>12053</v>
      </c>
      <c r="D30972" s="4">
        <v>44140</v>
      </c>
      <c r="E30972" t="s">
        <v>76</v>
      </c>
      <c r="F30972" s="4" t="s">
        <v>21</v>
      </c>
      <c r="G30972" s="5">
        <v>6942</v>
      </c>
      <c r="H30972" s="6">
        <v>9.0306800000000007E-2</v>
      </c>
      <c r="I30972" s="7">
        <v>20.218</v>
      </c>
    </row>
    <row r="30973" spans="1:11" x14ac:dyDescent="0.25">
      <c r="A30973">
        <v>42715</v>
      </c>
      <c r="B30973" s="2">
        <v>0.35011019999999998</v>
      </c>
      <c r="C30973" s="3">
        <v>301</v>
      </c>
      <c r="E30973" t="s">
        <v>8277</v>
      </c>
      <c r="F30973" s="4" t="s">
        <v>7883</v>
      </c>
      <c r="G30973" s="5">
        <v>208</v>
      </c>
      <c r="H30973" s="6">
        <v>2.4038500000000001E-2</v>
      </c>
      <c r="I30973" s="7">
        <v>31.635000000000002</v>
      </c>
    </row>
    <row r="30974" spans="1:11" x14ac:dyDescent="0.25">
      <c r="A30974">
        <v>78040</v>
      </c>
      <c r="B30974" s="2">
        <v>0.3443524</v>
      </c>
      <c r="C30974" s="3">
        <v>41694</v>
      </c>
      <c r="D30974" s="4">
        <v>29700</v>
      </c>
      <c r="E30974" t="s">
        <v>12301</v>
      </c>
      <c r="F30974" s="4" t="s">
        <v>13752</v>
      </c>
      <c r="G30974" s="5">
        <v>23849</v>
      </c>
      <c r="H30974" s="6">
        <v>5.9122000000000001E-2</v>
      </c>
      <c r="I30974" s="7">
        <v>25.571999999999999</v>
      </c>
      <c r="J30974" s="2">
        <v>18.666699999999999</v>
      </c>
      <c r="K30974">
        <v>3</v>
      </c>
    </row>
    <row r="30975" spans="1:11" x14ac:dyDescent="0.25">
      <c r="A30975">
        <v>87521</v>
      </c>
      <c r="B30975" s="2">
        <v>0.33847729999999998</v>
      </c>
      <c r="C30975" s="3">
        <v>842</v>
      </c>
      <c r="D30975" s="4">
        <v>45340</v>
      </c>
      <c r="E30975" t="s">
        <v>15201</v>
      </c>
      <c r="F30975" s="4" t="s">
        <v>15124</v>
      </c>
      <c r="G30975" s="5">
        <v>699</v>
      </c>
      <c r="H30975" s="6">
        <v>5.5714300000000001E-2</v>
      </c>
      <c r="I30975" s="7">
        <v>26.135999999999999</v>
      </c>
      <c r="J30975" s="2">
        <v>44</v>
      </c>
      <c r="K30975">
        <v>1</v>
      </c>
    </row>
    <row r="30976" spans="1:11" x14ac:dyDescent="0.25">
      <c r="A30976">
        <v>63828</v>
      </c>
      <c r="B30976" s="2">
        <v>0.33826679999999998</v>
      </c>
      <c r="C30976" s="3">
        <v>338</v>
      </c>
      <c r="E30976" t="s">
        <v>12210</v>
      </c>
      <c r="F30976" s="4" t="s">
        <v>12102</v>
      </c>
      <c r="G30976" s="5">
        <v>184</v>
      </c>
      <c r="H30976" s="6">
        <v>0</v>
      </c>
      <c r="I30976" s="7">
        <v>35.75</v>
      </c>
    </row>
    <row r="30977" spans="1:11" x14ac:dyDescent="0.25">
      <c r="A30977">
        <v>60621</v>
      </c>
      <c r="B30977" s="2">
        <v>0.33363609999999999</v>
      </c>
      <c r="C30977" s="3">
        <v>32618</v>
      </c>
      <c r="D30977" s="4">
        <v>16980</v>
      </c>
      <c r="E30977" t="s">
        <v>11616</v>
      </c>
      <c r="F30977" s="4" t="s">
        <v>11490</v>
      </c>
      <c r="G30977" s="5">
        <v>19170</v>
      </c>
      <c r="H30977" s="6">
        <v>6.6614499999999993E-2</v>
      </c>
      <c r="I30977" s="7">
        <v>24.219000000000001</v>
      </c>
      <c r="J30977" s="2">
        <v>51</v>
      </c>
      <c r="K30977">
        <v>5</v>
      </c>
    </row>
    <row r="30978" spans="1:11" x14ac:dyDescent="0.25">
      <c r="A30978">
        <v>78562</v>
      </c>
      <c r="B30978" s="2">
        <v>0.32853640000000001</v>
      </c>
      <c r="C30978" s="3">
        <v>3642</v>
      </c>
      <c r="D30978" s="4">
        <v>32580</v>
      </c>
      <c r="E30978" t="s">
        <v>14245</v>
      </c>
      <c r="F30978" s="4" t="s">
        <v>13752</v>
      </c>
      <c r="G30978" s="5">
        <v>2141</v>
      </c>
      <c r="H30978" s="6">
        <v>4.8108400000000003E-2</v>
      </c>
      <c r="I30978" s="7">
        <v>27.404</v>
      </c>
    </row>
    <row r="30979" spans="1:11" x14ac:dyDescent="0.25">
      <c r="A30979">
        <v>44307</v>
      </c>
      <c r="B30979" s="2">
        <v>0.3270072</v>
      </c>
      <c r="C30979" s="3">
        <v>6328</v>
      </c>
      <c r="D30979" s="4">
        <v>10420</v>
      </c>
      <c r="E30979" t="s">
        <v>2757</v>
      </c>
      <c r="F30979" s="4" t="s">
        <v>8295</v>
      </c>
      <c r="G30979" s="5">
        <v>4244</v>
      </c>
      <c r="H30979" s="6">
        <v>8.4805699999999998E-2</v>
      </c>
      <c r="I30979" s="7">
        <v>21.061</v>
      </c>
      <c r="J30979" s="2">
        <v>41.5</v>
      </c>
      <c r="K30979">
        <v>2</v>
      </c>
    </row>
    <row r="30980" spans="1:11" x14ac:dyDescent="0.25">
      <c r="A30980">
        <v>77376</v>
      </c>
      <c r="B30980" s="2">
        <v>0.32594469999999998</v>
      </c>
      <c r="C30980" s="3">
        <v>284</v>
      </c>
      <c r="D30980" s="4">
        <v>13140</v>
      </c>
      <c r="E30980" t="s">
        <v>14041</v>
      </c>
      <c r="F30980" s="4" t="s">
        <v>13752</v>
      </c>
      <c r="G30980" s="5">
        <v>187</v>
      </c>
      <c r="H30980" s="6">
        <v>1.06952E-2</v>
      </c>
      <c r="I30980" s="7">
        <v>33.848999999999997</v>
      </c>
    </row>
    <row r="30981" spans="1:11" x14ac:dyDescent="0.25">
      <c r="A30981">
        <v>44902</v>
      </c>
      <c r="B30981" s="2">
        <v>0.3250712</v>
      </c>
      <c r="C30981" s="3">
        <v>5131</v>
      </c>
      <c r="D30981" s="4">
        <v>31900</v>
      </c>
      <c r="E30981" t="s">
        <v>296</v>
      </c>
      <c r="F30981" s="4" t="s">
        <v>8295</v>
      </c>
      <c r="G30981" s="5">
        <v>3457</v>
      </c>
      <c r="H30981" s="6">
        <v>2.60266E-2</v>
      </c>
      <c r="I30981" s="7">
        <v>31.181000000000001</v>
      </c>
      <c r="J30981" s="2">
        <v>59</v>
      </c>
      <c r="K30981">
        <v>1</v>
      </c>
    </row>
    <row r="30982" spans="1:11" x14ac:dyDescent="0.25">
      <c r="A30982">
        <v>63853</v>
      </c>
      <c r="B30982" s="2">
        <v>0.32420009999999999</v>
      </c>
      <c r="C30982" s="3">
        <v>234</v>
      </c>
      <c r="E30982" t="s">
        <v>174</v>
      </c>
      <c r="F30982" s="4" t="s">
        <v>12102</v>
      </c>
      <c r="G30982" s="5">
        <v>174</v>
      </c>
      <c r="H30982" s="6">
        <v>0.04</v>
      </c>
      <c r="I30982" s="7">
        <v>28.75</v>
      </c>
      <c r="J30982" s="2">
        <v>53</v>
      </c>
      <c r="K30982">
        <v>1</v>
      </c>
    </row>
    <row r="30983" spans="1:11" x14ac:dyDescent="0.25">
      <c r="A30983">
        <v>92274</v>
      </c>
      <c r="B30983" s="2">
        <v>0.3217352</v>
      </c>
      <c r="C30983" s="3">
        <v>18937</v>
      </c>
      <c r="D30983" s="4">
        <v>40140</v>
      </c>
      <c r="E30983" t="s">
        <v>15518</v>
      </c>
      <c r="F30983" s="4" t="s">
        <v>15368</v>
      </c>
      <c r="G30983" s="5">
        <v>10114</v>
      </c>
      <c r="H30983" s="6">
        <v>5.1309899999999999E-2</v>
      </c>
      <c r="I30983" s="7">
        <v>26.791</v>
      </c>
      <c r="J30983" s="2">
        <v>56</v>
      </c>
      <c r="K30983">
        <v>1</v>
      </c>
    </row>
    <row r="30984" spans="1:11" x14ac:dyDescent="0.25">
      <c r="A30984">
        <v>77011</v>
      </c>
      <c r="B30984" s="2">
        <v>0.31650149999999999</v>
      </c>
      <c r="C30984" s="3">
        <v>19135</v>
      </c>
      <c r="D30984" s="4">
        <v>26420</v>
      </c>
      <c r="E30984" t="s">
        <v>3103</v>
      </c>
      <c r="F30984" s="4" t="s">
        <v>13752</v>
      </c>
      <c r="G30984" s="5">
        <v>11746</v>
      </c>
      <c r="H30984" s="6">
        <v>3.1840599999999997E-2</v>
      </c>
      <c r="I30984" s="7">
        <v>30.149000000000001</v>
      </c>
      <c r="J30984" s="2">
        <v>54</v>
      </c>
      <c r="K30984">
        <v>1</v>
      </c>
    </row>
    <row r="30985" spans="1:11" x14ac:dyDescent="0.25">
      <c r="A30985">
        <v>18101</v>
      </c>
      <c r="B30985" s="2">
        <v>0.31293339999999997</v>
      </c>
      <c r="C30985" s="3">
        <v>4929</v>
      </c>
      <c r="D30985" s="4">
        <v>10900</v>
      </c>
      <c r="E30985" t="s">
        <v>1699</v>
      </c>
      <c r="F30985" s="4" t="s">
        <v>3003</v>
      </c>
      <c r="G30985" s="5">
        <v>3161</v>
      </c>
      <c r="H30985" s="6">
        <v>7.4319999999999997E-2</v>
      </c>
      <c r="I30985" s="7">
        <v>22.808</v>
      </c>
      <c r="J30985" s="2">
        <v>62</v>
      </c>
      <c r="K30985">
        <v>1</v>
      </c>
    </row>
    <row r="30986" spans="1:11" x14ac:dyDescent="0.25">
      <c r="A30986">
        <v>62914</v>
      </c>
      <c r="B30986" s="2">
        <v>0.31174639999999998</v>
      </c>
      <c r="C30986" s="3">
        <v>2969</v>
      </c>
      <c r="D30986" s="4">
        <v>16020</v>
      </c>
      <c r="E30986" t="s">
        <v>2191</v>
      </c>
      <c r="F30986" s="4" t="s">
        <v>11490</v>
      </c>
      <c r="G30986" s="5">
        <v>1799</v>
      </c>
      <c r="H30986" s="6">
        <v>8.2267900000000005E-2</v>
      </c>
      <c r="I30986" s="7">
        <v>21.417000000000002</v>
      </c>
      <c r="J30986" s="2">
        <v>47</v>
      </c>
      <c r="K30986">
        <v>3</v>
      </c>
    </row>
    <row r="30987" spans="1:11" x14ac:dyDescent="0.25">
      <c r="A30987">
        <v>64833</v>
      </c>
      <c r="B30987" s="2">
        <v>0.31129410000000002</v>
      </c>
      <c r="C30987" s="3">
        <v>119</v>
      </c>
      <c r="D30987" s="4">
        <v>27900</v>
      </c>
      <c r="E30987" t="s">
        <v>8887</v>
      </c>
      <c r="F30987" s="4" t="s">
        <v>12102</v>
      </c>
      <c r="G30987" s="5">
        <v>64</v>
      </c>
      <c r="H30987" s="6">
        <v>0</v>
      </c>
      <c r="I30987" s="7">
        <v>35.625</v>
      </c>
    </row>
    <row r="30988" spans="1:11" x14ac:dyDescent="0.25">
      <c r="A30988">
        <v>83215</v>
      </c>
      <c r="B30988" s="2">
        <v>0.31129410000000002</v>
      </c>
      <c r="C30988" s="3">
        <v>21</v>
      </c>
      <c r="D30988" s="4">
        <v>13940</v>
      </c>
      <c r="E30988" t="s">
        <v>14730</v>
      </c>
      <c r="F30988" s="4" t="s">
        <v>14725</v>
      </c>
      <c r="G30988" s="5">
        <v>16</v>
      </c>
      <c r="H30988" s="6">
        <v>0</v>
      </c>
      <c r="I30988" s="7">
        <v>35.625</v>
      </c>
    </row>
    <row r="30989" spans="1:11" x14ac:dyDescent="0.25">
      <c r="A30989">
        <v>39347</v>
      </c>
      <c r="B30989" s="2">
        <v>0.31099019999999999</v>
      </c>
      <c r="C30989" s="3">
        <v>1562</v>
      </c>
      <c r="D30989" s="4">
        <v>29860</v>
      </c>
      <c r="E30989" t="s">
        <v>7786</v>
      </c>
      <c r="F30989" s="4" t="s">
        <v>7633</v>
      </c>
      <c r="G30989" s="5">
        <v>1182</v>
      </c>
      <c r="H30989" s="6">
        <v>6.6835900000000004E-2</v>
      </c>
      <c r="I30989" s="7">
        <v>24.055</v>
      </c>
    </row>
    <row r="30990" spans="1:11" x14ac:dyDescent="0.25">
      <c r="A30990">
        <v>14480</v>
      </c>
      <c r="B30990" s="2">
        <v>0.31055949999999999</v>
      </c>
      <c r="C30990" s="3">
        <v>1166</v>
      </c>
      <c r="D30990" s="4">
        <v>40380</v>
      </c>
      <c r="E30990" t="s">
        <v>348</v>
      </c>
      <c r="F30990" s="4" t="s">
        <v>1280</v>
      </c>
      <c r="G30990" s="5">
        <v>620</v>
      </c>
      <c r="H30990" s="6">
        <v>8.2258100000000001E-2</v>
      </c>
      <c r="I30990" s="7">
        <v>21.36</v>
      </c>
    </row>
    <row r="30991" spans="1:11" x14ac:dyDescent="0.25">
      <c r="A30991">
        <v>74438</v>
      </c>
      <c r="B30991" s="2">
        <v>0.31038480000000002</v>
      </c>
      <c r="C30991" s="3">
        <v>179</v>
      </c>
      <c r="E30991" t="s">
        <v>13647</v>
      </c>
      <c r="F30991" s="4" t="s">
        <v>13462</v>
      </c>
      <c r="G30991" s="5">
        <v>108</v>
      </c>
      <c r="H30991" s="6">
        <v>3.7037E-2</v>
      </c>
      <c r="I30991" s="7">
        <v>29.167000000000002</v>
      </c>
    </row>
    <row r="30992" spans="1:11" x14ac:dyDescent="0.25">
      <c r="A30992">
        <v>77076</v>
      </c>
      <c r="B30992" s="2">
        <v>0.30597669999999999</v>
      </c>
      <c r="C30992" s="3">
        <v>34859</v>
      </c>
      <c r="D30992" s="4">
        <v>26420</v>
      </c>
      <c r="E30992" t="s">
        <v>3103</v>
      </c>
      <c r="F30992" s="4" t="s">
        <v>13752</v>
      </c>
      <c r="G30992" s="5">
        <v>18311</v>
      </c>
      <c r="H30992" s="6">
        <v>2.5667599999999999E-2</v>
      </c>
      <c r="I30992" s="7">
        <v>31.128</v>
      </c>
      <c r="J30992" s="2">
        <v>53</v>
      </c>
      <c r="K30992">
        <v>1</v>
      </c>
    </row>
    <row r="30993" spans="1:11" x14ac:dyDescent="0.25">
      <c r="A30993">
        <v>32064</v>
      </c>
      <c r="B30993" s="2">
        <v>0.30053479999999999</v>
      </c>
      <c r="C30993" s="3">
        <v>6866</v>
      </c>
      <c r="E30993" t="s">
        <v>6700</v>
      </c>
      <c r="F30993" s="4" t="s">
        <v>6689</v>
      </c>
      <c r="G30993" s="5">
        <v>4431</v>
      </c>
      <c r="H30993" s="6">
        <v>8.3502599999999996E-2</v>
      </c>
      <c r="I30993" s="7">
        <v>21.1</v>
      </c>
      <c r="J30993" s="2">
        <v>40</v>
      </c>
      <c r="K30993">
        <v>1</v>
      </c>
    </row>
    <row r="30994" spans="1:11" x14ac:dyDescent="0.25">
      <c r="A30994">
        <v>38327</v>
      </c>
      <c r="B30994" s="2">
        <v>0.2994076</v>
      </c>
      <c r="C30994" s="3">
        <v>375</v>
      </c>
      <c r="E30994" t="s">
        <v>7560</v>
      </c>
      <c r="F30994" s="4" t="s">
        <v>7348</v>
      </c>
      <c r="G30994" s="5">
        <v>279</v>
      </c>
      <c r="H30994" s="6">
        <v>2.1505400000000001E-2</v>
      </c>
      <c r="I30994" s="7">
        <v>31.806000000000001</v>
      </c>
    </row>
    <row r="30995" spans="1:11" x14ac:dyDescent="0.25">
      <c r="A30995">
        <v>7114</v>
      </c>
      <c r="B30995" s="2">
        <v>0.2969715</v>
      </c>
      <c r="C30995" s="3">
        <v>14434</v>
      </c>
      <c r="D30995" s="4">
        <v>35620</v>
      </c>
      <c r="E30995" t="s">
        <v>1403</v>
      </c>
      <c r="F30995" s="4" t="s">
        <v>1341</v>
      </c>
      <c r="G30995" s="5">
        <v>9902</v>
      </c>
      <c r="H30995" s="6">
        <v>5.1100800000000002E-2</v>
      </c>
      <c r="I30995" s="7">
        <v>26.667000000000002</v>
      </c>
    </row>
    <row r="30996" spans="1:11" x14ac:dyDescent="0.25">
      <c r="A30996">
        <v>24323</v>
      </c>
      <c r="B30996" s="2">
        <v>0.29449700000000001</v>
      </c>
      <c r="C30996" s="3">
        <v>574</v>
      </c>
      <c r="E30996" t="s">
        <v>5037</v>
      </c>
      <c r="F30996" s="4" t="s">
        <v>4335</v>
      </c>
      <c r="G30996" s="5">
        <v>435</v>
      </c>
      <c r="H30996" s="6">
        <v>0</v>
      </c>
      <c r="I30996" s="7">
        <v>35.481000000000002</v>
      </c>
    </row>
    <row r="30997" spans="1:11" x14ac:dyDescent="0.25">
      <c r="A30997">
        <v>92389</v>
      </c>
      <c r="B30997" s="2">
        <v>0.29437259999999998</v>
      </c>
      <c r="C30997" s="3">
        <v>115</v>
      </c>
      <c r="E30997" t="s">
        <v>15556</v>
      </c>
      <c r="F30997" s="4" t="s">
        <v>15368</v>
      </c>
      <c r="G30997" s="5">
        <v>82</v>
      </c>
      <c r="H30997" s="6">
        <v>8.5365899999999995E-2</v>
      </c>
      <c r="I30997" s="7">
        <v>20.713999999999999</v>
      </c>
    </row>
    <row r="30998" spans="1:11" x14ac:dyDescent="0.25">
      <c r="A30998">
        <v>79838</v>
      </c>
      <c r="B30998" s="2">
        <v>0.29328609999999999</v>
      </c>
      <c r="C30998" s="3">
        <v>8513</v>
      </c>
      <c r="D30998" s="4">
        <v>21340</v>
      </c>
      <c r="E30998" t="s">
        <v>14467</v>
      </c>
      <c r="F30998" s="4" t="s">
        <v>13752</v>
      </c>
      <c r="G30998" s="5">
        <v>4464</v>
      </c>
      <c r="H30998" s="6">
        <v>4.6371000000000002E-2</v>
      </c>
      <c r="I30998" s="7">
        <v>27.446000000000002</v>
      </c>
    </row>
    <row r="30999" spans="1:11" x14ac:dyDescent="0.25">
      <c r="A30999">
        <v>87711</v>
      </c>
      <c r="B30999" s="2">
        <v>0.2921183</v>
      </c>
      <c r="C30999" s="3">
        <v>518</v>
      </c>
      <c r="E30999" t="s">
        <v>15237</v>
      </c>
      <c r="F30999" s="4" t="s">
        <v>15124</v>
      </c>
      <c r="G30999" s="5">
        <v>421</v>
      </c>
      <c r="H30999" s="6">
        <v>0.1045131</v>
      </c>
      <c r="I30999" s="7">
        <v>17.385999999999999</v>
      </c>
    </row>
    <row r="31000" spans="1:11" x14ac:dyDescent="0.25">
      <c r="A31000">
        <v>45673</v>
      </c>
      <c r="B31000" s="2">
        <v>0.29195549999999998</v>
      </c>
      <c r="C31000" s="3">
        <v>386</v>
      </c>
      <c r="D31000" s="4">
        <v>17060</v>
      </c>
      <c r="E31000" t="s">
        <v>8722</v>
      </c>
      <c r="F31000" s="4" t="s">
        <v>8295</v>
      </c>
      <c r="G31000" s="5">
        <v>261</v>
      </c>
      <c r="H31000" s="6">
        <v>0</v>
      </c>
      <c r="I31000" s="7">
        <v>35.445999999999998</v>
      </c>
    </row>
    <row r="31001" spans="1:11" x14ac:dyDescent="0.25">
      <c r="A31001">
        <v>63567</v>
      </c>
      <c r="B31001" s="2">
        <v>0.29186459999999997</v>
      </c>
      <c r="C31001" s="3">
        <v>168</v>
      </c>
      <c r="E31001" t="s">
        <v>75</v>
      </c>
      <c r="F31001" s="4" t="s">
        <v>12102</v>
      </c>
      <c r="G31001" s="5">
        <v>118</v>
      </c>
      <c r="H31001" s="6">
        <v>0.1186441</v>
      </c>
      <c r="I31001" s="7">
        <v>14.94</v>
      </c>
    </row>
    <row r="31002" spans="1:11" x14ac:dyDescent="0.25">
      <c r="A31002">
        <v>93606</v>
      </c>
      <c r="B31002" s="2">
        <v>0.2917689</v>
      </c>
      <c r="C31002" s="3">
        <v>603</v>
      </c>
      <c r="D31002" s="4">
        <v>23420</v>
      </c>
      <c r="E31002" t="s">
        <v>15702</v>
      </c>
      <c r="F31002" s="4" t="s">
        <v>15368</v>
      </c>
      <c r="G31002" s="5">
        <v>282</v>
      </c>
      <c r="H31002" s="6">
        <v>3.5335699999999998E-2</v>
      </c>
      <c r="I31002" s="7">
        <v>29.306000000000001</v>
      </c>
    </row>
    <row r="31003" spans="1:11" x14ac:dyDescent="0.25">
      <c r="A31003">
        <v>25669</v>
      </c>
      <c r="B31003" s="2">
        <v>0.2915702</v>
      </c>
      <c r="C31003" s="3">
        <v>624</v>
      </c>
      <c r="D31003" s="4">
        <v>26580</v>
      </c>
      <c r="E31003" t="s">
        <v>5395</v>
      </c>
      <c r="F31003" s="4" t="s">
        <v>5144</v>
      </c>
      <c r="G31003" s="5">
        <v>554</v>
      </c>
      <c r="H31003" s="6">
        <v>2.52708E-2</v>
      </c>
      <c r="I31003" s="7">
        <v>31.042000000000002</v>
      </c>
    </row>
    <row r="31004" spans="1:11" x14ac:dyDescent="0.25">
      <c r="A31004">
        <v>26750</v>
      </c>
      <c r="B31004" s="2">
        <v>0.29128549999999997</v>
      </c>
      <c r="C31004" s="3">
        <v>866</v>
      </c>
      <c r="D31004" s="4">
        <v>19060</v>
      </c>
      <c r="E31004" t="s">
        <v>5619</v>
      </c>
      <c r="F31004" s="4" t="s">
        <v>5144</v>
      </c>
      <c r="G31004" s="5">
        <v>643</v>
      </c>
      <c r="H31004" s="6">
        <v>3.2659399999999998E-2</v>
      </c>
      <c r="I31004" s="7">
        <v>29.75</v>
      </c>
    </row>
    <row r="31005" spans="1:11" x14ac:dyDescent="0.25">
      <c r="A31005">
        <v>26621</v>
      </c>
      <c r="B31005" s="2">
        <v>0.29100549999999997</v>
      </c>
      <c r="C31005" s="3">
        <v>908</v>
      </c>
      <c r="E31005" t="s">
        <v>5592</v>
      </c>
      <c r="F31005" s="4" t="s">
        <v>5144</v>
      </c>
      <c r="G31005" s="5">
        <v>528</v>
      </c>
      <c r="H31005" s="6">
        <v>9.4517999999999998E-3</v>
      </c>
      <c r="I31005" s="7">
        <v>33.75</v>
      </c>
    </row>
    <row r="31006" spans="1:11" x14ac:dyDescent="0.25">
      <c r="A31006">
        <v>74943</v>
      </c>
      <c r="B31006" s="2">
        <v>0.29085470000000002</v>
      </c>
      <c r="C31006" s="3">
        <v>123</v>
      </c>
      <c r="E31006" t="s">
        <v>13740</v>
      </c>
      <c r="F31006" s="4" t="s">
        <v>13462</v>
      </c>
      <c r="G31006" s="5">
        <v>101</v>
      </c>
      <c r="H31006" s="6">
        <v>0</v>
      </c>
      <c r="I31006" s="7">
        <v>35.375</v>
      </c>
    </row>
    <row r="31007" spans="1:11" x14ac:dyDescent="0.25">
      <c r="A31007">
        <v>35543</v>
      </c>
      <c r="B31007" s="2">
        <v>0.29052210000000001</v>
      </c>
      <c r="C31007" s="3">
        <v>2046</v>
      </c>
      <c r="E31007" t="s">
        <v>4089</v>
      </c>
      <c r="F31007" s="4" t="s">
        <v>7027</v>
      </c>
      <c r="G31007" s="5">
        <v>1292</v>
      </c>
      <c r="H31007" s="6">
        <v>1.39211E-2</v>
      </c>
      <c r="I31007" s="7">
        <v>32.933</v>
      </c>
    </row>
    <row r="31008" spans="1:11" x14ac:dyDescent="0.25">
      <c r="A31008">
        <v>72123</v>
      </c>
      <c r="B31008" s="2">
        <v>0.29014869999999998</v>
      </c>
      <c r="C31008" s="3">
        <v>428</v>
      </c>
      <c r="E31008" t="s">
        <v>2281</v>
      </c>
      <c r="F31008" s="4" t="s">
        <v>13183</v>
      </c>
      <c r="G31008" s="5">
        <v>273</v>
      </c>
      <c r="H31008" s="6">
        <v>1.45985E-2</v>
      </c>
      <c r="I31008" s="7">
        <v>32.813000000000002</v>
      </c>
    </row>
    <row r="31009" spans="1:11" x14ac:dyDescent="0.25">
      <c r="A31009">
        <v>30821</v>
      </c>
      <c r="B31009" s="2">
        <v>0.28990470000000002</v>
      </c>
      <c r="C31009" s="3">
        <v>1050</v>
      </c>
      <c r="E31009" t="s">
        <v>303</v>
      </c>
      <c r="F31009" s="4" t="s">
        <v>6363</v>
      </c>
      <c r="G31009" s="5">
        <v>750</v>
      </c>
      <c r="H31009" s="6">
        <v>2.79627E-2</v>
      </c>
      <c r="I31009" s="7">
        <v>30.481000000000002</v>
      </c>
    </row>
    <row r="31010" spans="1:11" x14ac:dyDescent="0.25">
      <c r="A31010">
        <v>48342</v>
      </c>
      <c r="B31010" s="2">
        <v>0.28723870000000001</v>
      </c>
      <c r="C31010" s="3">
        <v>17655</v>
      </c>
      <c r="D31010" s="4">
        <v>19820</v>
      </c>
      <c r="E31010" t="s">
        <v>9170</v>
      </c>
      <c r="F31010" s="4" t="s">
        <v>9106</v>
      </c>
      <c r="G31010" s="5">
        <v>10388</v>
      </c>
      <c r="H31010" s="6">
        <v>8.2009799999999994E-2</v>
      </c>
      <c r="I31010" s="7">
        <v>21.132000000000001</v>
      </c>
      <c r="J31010" s="2">
        <v>44</v>
      </c>
      <c r="K31010">
        <v>2</v>
      </c>
    </row>
    <row r="31011" spans="1:11" x14ac:dyDescent="0.25">
      <c r="A31011">
        <v>38455</v>
      </c>
      <c r="B31011" s="2">
        <v>0.28472839999999999</v>
      </c>
      <c r="C31011" s="3">
        <v>112</v>
      </c>
      <c r="E31011" t="s">
        <v>4645</v>
      </c>
      <c r="F31011" s="4" t="s">
        <v>7348</v>
      </c>
      <c r="G31011" s="5">
        <v>97</v>
      </c>
      <c r="H31011" s="6">
        <v>8.1632700000000002E-2</v>
      </c>
      <c r="I31011" s="7">
        <v>21.161000000000001</v>
      </c>
    </row>
    <row r="31012" spans="1:11" x14ac:dyDescent="0.25">
      <c r="A31012">
        <v>37715</v>
      </c>
      <c r="B31012" s="2">
        <v>0.28458240000000001</v>
      </c>
      <c r="C31012" s="3">
        <v>643</v>
      </c>
      <c r="E31012" t="s">
        <v>7470</v>
      </c>
      <c r="F31012" s="4" t="s">
        <v>7348</v>
      </c>
      <c r="G31012" s="5">
        <v>504</v>
      </c>
      <c r="H31012" s="6">
        <v>3.1683200000000002E-2</v>
      </c>
      <c r="I31012" s="7">
        <v>29.792000000000002</v>
      </c>
    </row>
    <row r="31013" spans="1:11" x14ac:dyDescent="0.25">
      <c r="A31013">
        <v>63868</v>
      </c>
      <c r="B31013" s="2">
        <v>0.28435500000000002</v>
      </c>
      <c r="C31013" s="3">
        <v>648</v>
      </c>
      <c r="E31013" t="s">
        <v>12220</v>
      </c>
      <c r="F31013" s="4" t="s">
        <v>12102</v>
      </c>
      <c r="G31013" s="5">
        <v>444</v>
      </c>
      <c r="H31013" s="6">
        <v>1.8017999999999999E-2</v>
      </c>
      <c r="I31013" s="7">
        <v>32.146999999999998</v>
      </c>
      <c r="J31013" s="2">
        <v>63</v>
      </c>
      <c r="K31013">
        <v>1</v>
      </c>
    </row>
    <row r="31014" spans="1:11" x14ac:dyDescent="0.25">
      <c r="A31014">
        <v>31051</v>
      </c>
      <c r="B31014" s="2">
        <v>0.284221</v>
      </c>
      <c r="C31014" s="3">
        <v>200</v>
      </c>
      <c r="E31014" t="s">
        <v>3360</v>
      </c>
      <c r="F31014" s="4" t="s">
        <v>6363</v>
      </c>
      <c r="G31014" s="5">
        <v>120</v>
      </c>
      <c r="H31014" s="6">
        <v>7.4380199999999994E-2</v>
      </c>
      <c r="I31014" s="7">
        <v>22.396000000000001</v>
      </c>
    </row>
    <row r="31015" spans="1:11" x14ac:dyDescent="0.25">
      <c r="A31015">
        <v>41631</v>
      </c>
      <c r="B31015" s="2">
        <v>0.28396979999999999</v>
      </c>
      <c r="C31015" s="3">
        <v>1442</v>
      </c>
      <c r="E31015" t="s">
        <v>8106</v>
      </c>
      <c r="F31015" s="4" t="s">
        <v>7883</v>
      </c>
      <c r="G31015" s="5">
        <v>931</v>
      </c>
      <c r="H31015" s="6">
        <v>1.7167399999999999E-2</v>
      </c>
      <c r="I31015" s="7">
        <v>32.279000000000003</v>
      </c>
    </row>
    <row r="31016" spans="1:11" x14ac:dyDescent="0.25">
      <c r="A31016">
        <v>72431</v>
      </c>
      <c r="B31016" s="2">
        <v>0.28366350000000001</v>
      </c>
      <c r="C31016" s="3">
        <v>513</v>
      </c>
      <c r="E31016" t="s">
        <v>13343</v>
      </c>
      <c r="F31016" s="4" t="s">
        <v>13183</v>
      </c>
      <c r="G31016" s="5">
        <v>349</v>
      </c>
      <c r="H31016" s="6">
        <v>8.5713999999999999E-3</v>
      </c>
      <c r="I31016" s="7">
        <v>33.75</v>
      </c>
    </row>
    <row r="31017" spans="1:11" x14ac:dyDescent="0.25">
      <c r="A31017">
        <v>36792</v>
      </c>
      <c r="B31017" s="2">
        <v>0.28340019999999999</v>
      </c>
      <c r="C31017" s="3">
        <v>1203</v>
      </c>
      <c r="D31017" s="4">
        <v>13820</v>
      </c>
      <c r="E31017" t="s">
        <v>355</v>
      </c>
      <c r="F31017" s="4" t="s">
        <v>7027</v>
      </c>
      <c r="G31017" s="5">
        <v>750</v>
      </c>
      <c r="H31017" s="6">
        <v>0</v>
      </c>
      <c r="I31017" s="7">
        <v>35.220999999999997</v>
      </c>
    </row>
    <row r="31018" spans="1:11" x14ac:dyDescent="0.25">
      <c r="A31018">
        <v>64126</v>
      </c>
      <c r="B31018" s="2">
        <v>0.28249079999999999</v>
      </c>
      <c r="C31018" s="3">
        <v>5795</v>
      </c>
      <c r="D31018" s="4">
        <v>28140</v>
      </c>
      <c r="E31018" t="s">
        <v>12261</v>
      </c>
      <c r="F31018" s="4" t="s">
        <v>12102</v>
      </c>
      <c r="G31018" s="5">
        <v>3048</v>
      </c>
      <c r="H31018" s="6">
        <v>5.6430399999999999E-2</v>
      </c>
      <c r="I31018" s="7">
        <v>25.427</v>
      </c>
    </row>
    <row r="31019" spans="1:11" x14ac:dyDescent="0.25">
      <c r="A31019">
        <v>43604</v>
      </c>
      <c r="B31019" s="2">
        <v>0.28047820000000001</v>
      </c>
      <c r="C31019" s="3">
        <v>9039</v>
      </c>
      <c r="D31019" s="4">
        <v>45780</v>
      </c>
      <c r="E31019" t="s">
        <v>8418</v>
      </c>
      <c r="F31019" s="4" t="s">
        <v>8295</v>
      </c>
      <c r="G31019" s="5">
        <v>5357</v>
      </c>
      <c r="H31019" s="6">
        <v>0.1151549</v>
      </c>
      <c r="I31019" s="7">
        <v>15.275</v>
      </c>
    </row>
    <row r="31020" spans="1:11" x14ac:dyDescent="0.25">
      <c r="A31020">
        <v>41553</v>
      </c>
      <c r="B31020" s="2">
        <v>0.27869539999999998</v>
      </c>
      <c r="C31020" s="3">
        <v>2930</v>
      </c>
      <c r="E31020" t="s">
        <v>2876</v>
      </c>
      <c r="F31020" s="4" t="s">
        <v>7883</v>
      </c>
      <c r="G31020" s="5">
        <v>2091</v>
      </c>
      <c r="H31020" s="6">
        <v>4.20851E-2</v>
      </c>
      <c r="I31020" s="7">
        <v>27.856999999999999</v>
      </c>
    </row>
    <row r="31021" spans="1:11" x14ac:dyDescent="0.25">
      <c r="A31021">
        <v>38376</v>
      </c>
      <c r="B31021" s="2">
        <v>0.27815689999999998</v>
      </c>
      <c r="C31021" s="3">
        <v>202</v>
      </c>
      <c r="E31021" t="s">
        <v>1693</v>
      </c>
      <c r="F31021" s="4" t="s">
        <v>7348</v>
      </c>
      <c r="G31021" s="5">
        <v>163</v>
      </c>
      <c r="H31021" s="6">
        <v>0</v>
      </c>
      <c r="I31021" s="7">
        <v>35.125</v>
      </c>
    </row>
    <row r="31022" spans="1:11" x14ac:dyDescent="0.25">
      <c r="A31022">
        <v>68821</v>
      </c>
      <c r="B31022" s="2">
        <v>0.2780995</v>
      </c>
      <c r="C31022" s="3">
        <v>89</v>
      </c>
      <c r="E31022" t="s">
        <v>405</v>
      </c>
      <c r="F31022" s="4" t="s">
        <v>12738</v>
      </c>
      <c r="G31022" s="5">
        <v>75</v>
      </c>
      <c r="H31022" s="6">
        <v>6.5789500000000001E-2</v>
      </c>
      <c r="I31022" s="7">
        <v>23.75</v>
      </c>
    </row>
    <row r="31023" spans="1:11" x14ac:dyDescent="0.25">
      <c r="A31023">
        <v>69218</v>
      </c>
      <c r="B31023" s="2">
        <v>0.27805639999999998</v>
      </c>
      <c r="C31023" s="3">
        <v>151</v>
      </c>
      <c r="E31023" t="s">
        <v>12915</v>
      </c>
      <c r="F31023" s="4" t="s">
        <v>12738</v>
      </c>
      <c r="G31023" s="5">
        <v>98</v>
      </c>
      <c r="H31023" s="6">
        <v>0.16161619999999999</v>
      </c>
      <c r="I31023" s="7">
        <v>7.1879999999999997</v>
      </c>
    </row>
    <row r="31024" spans="1:11" x14ac:dyDescent="0.25">
      <c r="A31024">
        <v>28583</v>
      </c>
      <c r="B31024" s="2">
        <v>0.27800619999999998</v>
      </c>
      <c r="C31024" s="3">
        <v>214</v>
      </c>
      <c r="D31024" s="4">
        <v>35100</v>
      </c>
      <c r="E31024" t="s">
        <v>6019</v>
      </c>
      <c r="F31024" s="4" t="s">
        <v>5642</v>
      </c>
      <c r="G31024" s="5">
        <v>105</v>
      </c>
      <c r="H31024" s="6">
        <v>7.5471700000000003E-2</v>
      </c>
      <c r="I31024" s="7">
        <v>22.065000000000001</v>
      </c>
    </row>
    <row r="31025" spans="1:11" x14ac:dyDescent="0.25">
      <c r="A31025">
        <v>25848</v>
      </c>
      <c r="B31025" s="2">
        <v>0.27790090000000001</v>
      </c>
      <c r="C31025" s="3">
        <v>535</v>
      </c>
      <c r="E31025" t="s">
        <v>5425</v>
      </c>
      <c r="F31025" s="4" t="s">
        <v>5144</v>
      </c>
      <c r="G31025" s="5">
        <v>326</v>
      </c>
      <c r="H31025" s="6">
        <v>8.8957099999999997E-2</v>
      </c>
      <c r="I31025" s="7">
        <v>19.728000000000002</v>
      </c>
    </row>
    <row r="31026" spans="1:11" x14ac:dyDescent="0.25">
      <c r="A31026">
        <v>30477</v>
      </c>
      <c r="B31026" s="2">
        <v>0.27734330000000001</v>
      </c>
      <c r="C31026" s="3">
        <v>3065</v>
      </c>
      <c r="E31026" t="s">
        <v>6460</v>
      </c>
      <c r="F31026" s="4" t="s">
        <v>6363</v>
      </c>
      <c r="G31026" s="5">
        <v>2003</v>
      </c>
      <c r="H31026" s="6">
        <v>5.4391200000000001E-2</v>
      </c>
      <c r="I31026" s="7">
        <v>25.658000000000001</v>
      </c>
    </row>
    <row r="31027" spans="1:11" x14ac:dyDescent="0.25">
      <c r="A31027">
        <v>26804</v>
      </c>
      <c r="B31027" s="2">
        <v>0.27673300000000001</v>
      </c>
      <c r="C31027" s="3">
        <v>772</v>
      </c>
      <c r="E31027" t="s">
        <v>1852</v>
      </c>
      <c r="F31027" s="4" t="s">
        <v>5144</v>
      </c>
      <c r="G31027" s="5">
        <v>546</v>
      </c>
      <c r="H31027" s="6">
        <v>2.5594200000000001E-2</v>
      </c>
      <c r="I31027" s="7">
        <v>30.625</v>
      </c>
    </row>
    <row r="31028" spans="1:11" x14ac:dyDescent="0.25">
      <c r="A31028">
        <v>99751</v>
      </c>
      <c r="B31028" s="2">
        <v>0.27658700000000003</v>
      </c>
      <c r="C31028" s="3">
        <v>158</v>
      </c>
      <c r="E31028" t="s">
        <v>16725</v>
      </c>
      <c r="F31028" s="4" t="s">
        <v>16604</v>
      </c>
      <c r="G31028" s="5">
        <v>61</v>
      </c>
      <c r="H31028" s="6">
        <v>3.2786900000000001E-2</v>
      </c>
      <c r="I31028" s="7">
        <v>29.375</v>
      </c>
    </row>
    <row r="31029" spans="1:11" x14ac:dyDescent="0.25">
      <c r="A31029">
        <v>24828</v>
      </c>
      <c r="B31029" s="2">
        <v>0.27641959999999999</v>
      </c>
      <c r="C31029" s="3">
        <v>819</v>
      </c>
      <c r="E31029" t="s">
        <v>5165</v>
      </c>
      <c r="F31029" s="4" t="s">
        <v>5144</v>
      </c>
      <c r="G31029" s="5">
        <v>643</v>
      </c>
      <c r="H31029" s="6">
        <v>2.7950300000000001E-2</v>
      </c>
      <c r="I31029" s="7">
        <v>30.207999999999998</v>
      </c>
      <c r="J31029" s="2">
        <v>56</v>
      </c>
      <c r="K31029">
        <v>1</v>
      </c>
    </row>
    <row r="31030" spans="1:11" x14ac:dyDescent="0.25">
      <c r="A31030">
        <v>29826</v>
      </c>
      <c r="B31030" s="2">
        <v>0.27624959999999998</v>
      </c>
      <c r="C31030" s="3">
        <v>129</v>
      </c>
      <c r="E31030" t="s">
        <v>6331</v>
      </c>
      <c r="F31030" s="4" t="s">
        <v>6130</v>
      </c>
      <c r="G31030" s="5">
        <v>71</v>
      </c>
      <c r="H31030" s="6">
        <v>9.8591600000000001E-2</v>
      </c>
      <c r="I31030" s="7">
        <v>18</v>
      </c>
    </row>
    <row r="31031" spans="1:11" x14ac:dyDescent="0.25">
      <c r="A31031">
        <v>63036</v>
      </c>
      <c r="B31031" s="2">
        <v>0.2760821</v>
      </c>
      <c r="C31031" s="3">
        <v>853</v>
      </c>
      <c r="D31031" s="4">
        <v>22100</v>
      </c>
      <c r="E31031" t="s">
        <v>12110</v>
      </c>
      <c r="F31031" s="4" t="s">
        <v>12102</v>
      </c>
      <c r="G31031" s="5">
        <v>629</v>
      </c>
      <c r="H31031" s="6">
        <v>6.3593E-3</v>
      </c>
      <c r="I31031" s="7">
        <v>33.929000000000002</v>
      </c>
    </row>
    <row r="31032" spans="1:11" x14ac:dyDescent="0.25">
      <c r="A31032">
        <v>29329</v>
      </c>
      <c r="B31032" s="2">
        <v>0.27590740000000002</v>
      </c>
      <c r="C31032" s="3">
        <v>204</v>
      </c>
      <c r="D31032" s="4">
        <v>43900</v>
      </c>
      <c r="E31032" t="s">
        <v>6196</v>
      </c>
      <c r="F31032" s="4" t="s">
        <v>6130</v>
      </c>
      <c r="G31032" s="5">
        <v>101</v>
      </c>
      <c r="H31032" s="6">
        <v>0</v>
      </c>
      <c r="I31032" s="7">
        <v>35</v>
      </c>
    </row>
    <row r="31033" spans="1:11" x14ac:dyDescent="0.25">
      <c r="A31033">
        <v>95601</v>
      </c>
      <c r="B31033" s="2">
        <v>0.27584999999999998</v>
      </c>
      <c r="C31033" s="3">
        <v>160</v>
      </c>
      <c r="E31033" t="s">
        <v>15947</v>
      </c>
      <c r="F31033" s="4" t="s">
        <v>15368</v>
      </c>
      <c r="G31033" s="5">
        <v>137</v>
      </c>
      <c r="H31033" s="6">
        <v>0.17391300000000001</v>
      </c>
      <c r="I31033" s="7">
        <v>4.875</v>
      </c>
      <c r="J31033" s="2">
        <v>36</v>
      </c>
      <c r="K31033">
        <v>1</v>
      </c>
    </row>
    <row r="31034" spans="1:11" x14ac:dyDescent="0.25">
      <c r="A31034">
        <v>24850</v>
      </c>
      <c r="B31034" s="2">
        <v>0.2756633</v>
      </c>
      <c r="C31034" s="3">
        <v>824</v>
      </c>
      <c r="E31034" t="s">
        <v>5177</v>
      </c>
      <c r="F31034" s="4" t="s">
        <v>5144</v>
      </c>
      <c r="G31034" s="5">
        <v>638</v>
      </c>
      <c r="H31034" s="6">
        <v>0</v>
      </c>
      <c r="I31034" s="7">
        <v>34.917000000000002</v>
      </c>
    </row>
    <row r="31035" spans="1:11" x14ac:dyDescent="0.25">
      <c r="A31035">
        <v>71853</v>
      </c>
      <c r="B31035" s="2">
        <v>0.27544560000000001</v>
      </c>
      <c r="C31035" s="3">
        <v>321</v>
      </c>
      <c r="D31035" s="4">
        <v>45500</v>
      </c>
      <c r="E31035" t="s">
        <v>9646</v>
      </c>
      <c r="F31035" s="4" t="s">
        <v>13183</v>
      </c>
      <c r="G31035" s="5">
        <v>273</v>
      </c>
      <c r="H31035" s="6">
        <v>8.7591199999999994E-2</v>
      </c>
      <c r="I31035" s="7">
        <v>19.776</v>
      </c>
      <c r="J31035" s="2">
        <v>44</v>
      </c>
      <c r="K31035">
        <v>1</v>
      </c>
    </row>
    <row r="31036" spans="1:11" x14ac:dyDescent="0.25">
      <c r="A31036">
        <v>63954</v>
      </c>
      <c r="B31036" s="2">
        <v>0.27522059999999998</v>
      </c>
      <c r="C31036" s="3">
        <v>1077</v>
      </c>
      <c r="D31036" s="4">
        <v>38740</v>
      </c>
      <c r="E31036" t="s">
        <v>12235</v>
      </c>
      <c r="F31036" s="4" t="s">
        <v>12102</v>
      </c>
      <c r="G31036" s="5">
        <v>666</v>
      </c>
      <c r="H31036" s="6">
        <v>4.9549500000000003E-2</v>
      </c>
      <c r="I31036" s="7">
        <v>26.318000000000001</v>
      </c>
    </row>
    <row r="31037" spans="1:11" x14ac:dyDescent="0.25">
      <c r="A31037">
        <v>74946</v>
      </c>
      <c r="B31037" s="2">
        <v>0.27504109999999998</v>
      </c>
      <c r="C31037" s="3">
        <v>131</v>
      </c>
      <c r="D31037" s="4">
        <v>22900</v>
      </c>
      <c r="E31037" t="s">
        <v>13743</v>
      </c>
      <c r="F31037" s="4" t="s">
        <v>13462</v>
      </c>
      <c r="G31037" s="5">
        <v>82</v>
      </c>
      <c r="H31037" s="6">
        <v>2.4390200000000001E-2</v>
      </c>
      <c r="I31037" s="7">
        <v>30.625</v>
      </c>
    </row>
    <row r="31038" spans="1:11" x14ac:dyDescent="0.25">
      <c r="A31038">
        <v>54861</v>
      </c>
      <c r="B31038" s="2">
        <v>0.27497169999999999</v>
      </c>
      <c r="C31038" s="3">
        <v>129</v>
      </c>
      <c r="E31038" t="s">
        <v>10384</v>
      </c>
      <c r="F31038" s="4" t="s">
        <v>10031</v>
      </c>
      <c r="G31038" s="5">
        <v>65</v>
      </c>
      <c r="H31038" s="6">
        <v>0</v>
      </c>
      <c r="I31038" s="7">
        <v>34.820999999999998</v>
      </c>
    </row>
    <row r="31039" spans="1:11" x14ac:dyDescent="0.25">
      <c r="A31039">
        <v>89039</v>
      </c>
      <c r="B31039" s="2">
        <v>0.27497169999999999</v>
      </c>
      <c r="C31039" s="3">
        <v>137</v>
      </c>
      <c r="D31039" s="4">
        <v>29820</v>
      </c>
      <c r="E31039" t="s">
        <v>15331</v>
      </c>
      <c r="F31039" s="4" t="s">
        <v>15318</v>
      </c>
      <c r="G31039" s="5">
        <v>137</v>
      </c>
      <c r="H31039" s="6">
        <v>0</v>
      </c>
      <c r="I31039" s="7">
        <v>34.820999999999998</v>
      </c>
    </row>
    <row r="31040" spans="1:11" x14ac:dyDescent="0.25">
      <c r="A31040">
        <v>36767</v>
      </c>
      <c r="B31040" s="2">
        <v>0.27466059999999998</v>
      </c>
      <c r="C31040" s="3">
        <v>1916</v>
      </c>
      <c r="D31040" s="4">
        <v>42820</v>
      </c>
      <c r="E31040" t="s">
        <v>7322</v>
      </c>
      <c r="F31040" s="4" t="s">
        <v>7027</v>
      </c>
      <c r="G31040" s="5">
        <v>1085</v>
      </c>
      <c r="H31040" s="6">
        <v>7.7348100000000003E-2</v>
      </c>
      <c r="I31040" s="7">
        <v>21.442</v>
      </c>
      <c r="J31040" s="2">
        <v>60</v>
      </c>
      <c r="K31040">
        <v>1</v>
      </c>
    </row>
    <row r="31041" spans="1:11" x14ac:dyDescent="0.25">
      <c r="A31041">
        <v>58524</v>
      </c>
      <c r="B31041" s="2">
        <v>0.2743854</v>
      </c>
      <c r="C31041" s="3">
        <v>65</v>
      </c>
      <c r="E31041" t="s">
        <v>3061</v>
      </c>
      <c r="F31041" s="4" t="s">
        <v>11069</v>
      </c>
      <c r="G31041" s="5">
        <v>61</v>
      </c>
      <c r="H31041" s="6">
        <v>8.1967200000000004E-2</v>
      </c>
      <c r="I31041" s="7">
        <v>20.625</v>
      </c>
    </row>
    <row r="31042" spans="1:11" x14ac:dyDescent="0.25">
      <c r="A31042">
        <v>16501</v>
      </c>
      <c r="B31042" s="2">
        <v>0.27395459999999999</v>
      </c>
      <c r="C31042" s="3">
        <v>2163</v>
      </c>
      <c r="D31042" s="4">
        <v>21500</v>
      </c>
      <c r="E31042" t="s">
        <v>3520</v>
      </c>
      <c r="F31042" s="4" t="s">
        <v>3003</v>
      </c>
      <c r="G31042" s="5">
        <v>1738</v>
      </c>
      <c r="H31042" s="6">
        <v>0.13053480000000001</v>
      </c>
      <c r="I31042" s="7">
        <v>12.188000000000001</v>
      </c>
      <c r="J31042" s="2">
        <v>50.5</v>
      </c>
      <c r="K31042">
        <v>4</v>
      </c>
    </row>
    <row r="31043" spans="1:11" x14ac:dyDescent="0.25">
      <c r="A31043">
        <v>77060</v>
      </c>
      <c r="B31043" s="2">
        <v>0.2680844</v>
      </c>
      <c r="C31043" s="3">
        <v>43881</v>
      </c>
      <c r="D31043" s="4">
        <v>26420</v>
      </c>
      <c r="E31043" t="s">
        <v>3103</v>
      </c>
      <c r="F31043" s="4" t="s">
        <v>13752</v>
      </c>
      <c r="G31043" s="5">
        <v>22792</v>
      </c>
      <c r="H31043" s="6">
        <v>4.3916999999999998E-2</v>
      </c>
      <c r="I31043" s="7">
        <v>27.117999999999999</v>
      </c>
      <c r="J31043" s="2">
        <v>38</v>
      </c>
      <c r="K31043">
        <v>1</v>
      </c>
    </row>
    <row r="31044" spans="1:11" x14ac:dyDescent="0.25">
      <c r="A31044">
        <v>58528</v>
      </c>
      <c r="B31044" s="2">
        <v>0.26253720000000003</v>
      </c>
      <c r="C31044" s="3">
        <v>851</v>
      </c>
      <c r="D31044" s="4">
        <v>13900</v>
      </c>
      <c r="E31044" t="s">
        <v>11194</v>
      </c>
      <c r="F31044" s="4" t="s">
        <v>11069</v>
      </c>
      <c r="G31044" s="5">
        <v>386</v>
      </c>
      <c r="H31044" s="6">
        <v>0.1088083</v>
      </c>
      <c r="I31044" s="7">
        <v>15.893000000000001</v>
      </c>
    </row>
    <row r="31045" spans="1:11" x14ac:dyDescent="0.25">
      <c r="A31045">
        <v>16213</v>
      </c>
      <c r="B31045" s="2">
        <v>0.26241510000000001</v>
      </c>
      <c r="C31045" s="3">
        <v>184</v>
      </c>
      <c r="E31045" t="s">
        <v>3441</v>
      </c>
      <c r="F31045" s="4" t="s">
        <v>3003</v>
      </c>
      <c r="G31045" s="5">
        <v>120</v>
      </c>
      <c r="H31045" s="6">
        <v>0</v>
      </c>
      <c r="I31045" s="7">
        <v>34.688000000000002</v>
      </c>
    </row>
    <row r="31046" spans="1:11" x14ac:dyDescent="0.25">
      <c r="A31046">
        <v>8102</v>
      </c>
      <c r="B31046" s="2">
        <v>0.26135740000000002</v>
      </c>
      <c r="C31046" s="3">
        <v>7941</v>
      </c>
      <c r="D31046" s="4">
        <v>37980</v>
      </c>
      <c r="E31046" t="s">
        <v>973</v>
      </c>
      <c r="F31046" s="4" t="s">
        <v>1341</v>
      </c>
      <c r="G31046" s="5">
        <v>4298</v>
      </c>
      <c r="H31046" s="6">
        <v>6.6061900000000007E-2</v>
      </c>
      <c r="I31046" s="7">
        <v>23.265000000000001</v>
      </c>
      <c r="J31046" s="2">
        <v>55</v>
      </c>
      <c r="K31046">
        <v>1</v>
      </c>
    </row>
    <row r="31047" spans="1:11" x14ac:dyDescent="0.25">
      <c r="A31047">
        <v>41146</v>
      </c>
      <c r="B31047" s="2">
        <v>0.26026129999999997</v>
      </c>
      <c r="C31047" s="3">
        <v>324</v>
      </c>
      <c r="E31047" t="s">
        <v>8026</v>
      </c>
      <c r="F31047" s="4" t="s">
        <v>7883</v>
      </c>
      <c r="G31047" s="5">
        <v>280</v>
      </c>
      <c r="H31047" s="6">
        <v>0</v>
      </c>
      <c r="I31047" s="7">
        <v>34.670999999999999</v>
      </c>
    </row>
    <row r="31048" spans="1:11" x14ac:dyDescent="0.25">
      <c r="A31048">
        <v>15624</v>
      </c>
      <c r="B31048" s="2">
        <v>0.26011770000000001</v>
      </c>
      <c r="C31048" s="3">
        <v>423</v>
      </c>
      <c r="D31048" s="4">
        <v>38300</v>
      </c>
      <c r="E31048" t="s">
        <v>3220</v>
      </c>
      <c r="F31048" s="4" t="s">
        <v>3003</v>
      </c>
      <c r="G31048" s="5">
        <v>319</v>
      </c>
      <c r="H31048" s="6">
        <v>3.7617600000000001E-2</v>
      </c>
      <c r="I31048" s="7">
        <v>28.155000000000001</v>
      </c>
    </row>
    <row r="31049" spans="1:11" x14ac:dyDescent="0.25">
      <c r="A31049">
        <v>78579</v>
      </c>
      <c r="B31049" s="2">
        <v>0.25947399999999998</v>
      </c>
      <c r="C31049" s="3">
        <v>4145</v>
      </c>
      <c r="D31049" s="4">
        <v>32580</v>
      </c>
      <c r="E31049" t="s">
        <v>14254</v>
      </c>
      <c r="F31049" s="4" t="s">
        <v>13752</v>
      </c>
      <c r="G31049" s="5">
        <v>2371</v>
      </c>
      <c r="H31049" s="6">
        <v>8.4352999999999997E-3</v>
      </c>
      <c r="I31049" s="7">
        <v>33.103000000000002</v>
      </c>
    </row>
    <row r="31050" spans="1:11" x14ac:dyDescent="0.25">
      <c r="A31050">
        <v>41622</v>
      </c>
      <c r="B31050" s="2">
        <v>0.25883499999999998</v>
      </c>
      <c r="C31050" s="3">
        <v>367</v>
      </c>
      <c r="E31050" t="s">
        <v>8105</v>
      </c>
      <c r="F31050" s="4" t="s">
        <v>7883</v>
      </c>
      <c r="G31050" s="5">
        <v>301</v>
      </c>
      <c r="H31050" s="6">
        <v>0</v>
      </c>
      <c r="I31050" s="7">
        <v>34.539000000000001</v>
      </c>
    </row>
    <row r="31051" spans="1:11" x14ac:dyDescent="0.25">
      <c r="A31051">
        <v>56666</v>
      </c>
      <c r="B31051" s="2">
        <v>0.25865080000000001</v>
      </c>
      <c r="C31051" s="3">
        <v>870</v>
      </c>
      <c r="D31051" s="4">
        <v>13420</v>
      </c>
      <c r="E31051" t="s">
        <v>10835</v>
      </c>
      <c r="F31051" s="4" t="s">
        <v>10428</v>
      </c>
      <c r="G31051" s="5">
        <v>474</v>
      </c>
      <c r="H31051" s="6">
        <v>4.2194099999999998E-2</v>
      </c>
      <c r="I31051" s="7">
        <v>27.222000000000001</v>
      </c>
    </row>
    <row r="31052" spans="1:11" x14ac:dyDescent="0.25">
      <c r="A31052">
        <v>87311</v>
      </c>
      <c r="B31052" s="2">
        <v>0.25806449999999997</v>
      </c>
      <c r="C31052" s="3">
        <v>3592</v>
      </c>
      <c r="D31052" s="4">
        <v>23700</v>
      </c>
      <c r="E31052" t="s">
        <v>15172</v>
      </c>
      <c r="F31052" s="4" t="s">
        <v>15124</v>
      </c>
      <c r="G31052" s="5">
        <v>1976</v>
      </c>
      <c r="H31052" s="6">
        <v>4.45119E-2</v>
      </c>
      <c r="I31052" s="7">
        <v>26.818000000000001</v>
      </c>
    </row>
    <row r="31053" spans="1:11" x14ac:dyDescent="0.25">
      <c r="A31053">
        <v>65247</v>
      </c>
      <c r="B31053" s="2">
        <v>0.25745659999999998</v>
      </c>
      <c r="C31053" s="3">
        <v>898</v>
      </c>
      <c r="E31053" t="s">
        <v>12375</v>
      </c>
      <c r="F31053" s="4" t="s">
        <v>12102</v>
      </c>
      <c r="G31053" s="5">
        <v>556</v>
      </c>
      <c r="H31053" s="6">
        <v>7.0017999999999997E-2</v>
      </c>
      <c r="I31053" s="7">
        <v>22.401</v>
      </c>
    </row>
    <row r="31054" spans="1:11" x14ac:dyDescent="0.25">
      <c r="A31054">
        <v>45033</v>
      </c>
      <c r="B31054" s="2">
        <v>0.25727719999999998</v>
      </c>
      <c r="C31054" s="3">
        <v>384</v>
      </c>
      <c r="D31054" s="4">
        <v>17140</v>
      </c>
      <c r="E31054" t="s">
        <v>8634</v>
      </c>
      <c r="F31054" s="4" t="s">
        <v>8295</v>
      </c>
      <c r="G31054" s="5">
        <v>186</v>
      </c>
      <c r="H31054" s="6">
        <v>0</v>
      </c>
      <c r="I31054" s="7">
        <v>34.463999999999999</v>
      </c>
    </row>
    <row r="31055" spans="1:11" x14ac:dyDescent="0.25">
      <c r="A31055">
        <v>84329</v>
      </c>
      <c r="B31055" s="2">
        <v>0.25721729999999998</v>
      </c>
      <c r="C31055" s="3">
        <v>94</v>
      </c>
      <c r="D31055" s="4">
        <v>36260</v>
      </c>
      <c r="E31055" t="s">
        <v>14898</v>
      </c>
      <c r="F31055" s="4" t="s">
        <v>14851</v>
      </c>
      <c r="G31055" s="5">
        <v>64</v>
      </c>
      <c r="H31055" s="6">
        <v>7.8125E-2</v>
      </c>
      <c r="I31055" s="7">
        <v>20.937999999999999</v>
      </c>
      <c r="J31055" s="2">
        <v>77</v>
      </c>
      <c r="K31055">
        <v>1</v>
      </c>
    </row>
    <row r="31056" spans="1:11" x14ac:dyDescent="0.25">
      <c r="A31056">
        <v>65501</v>
      </c>
      <c r="B31056" s="2">
        <v>0.25716470000000002</v>
      </c>
      <c r="C31056" s="3">
        <v>222</v>
      </c>
      <c r="E31056" t="s">
        <v>12415</v>
      </c>
      <c r="F31056" s="4" t="s">
        <v>12102</v>
      </c>
      <c r="G31056" s="5">
        <v>162</v>
      </c>
      <c r="H31056" s="6">
        <v>4.3209900000000002E-2</v>
      </c>
      <c r="I31056" s="7">
        <v>26.937999999999999</v>
      </c>
    </row>
    <row r="31057" spans="1:11" x14ac:dyDescent="0.25">
      <c r="A31057">
        <v>93660</v>
      </c>
      <c r="B31057" s="2">
        <v>0.25659989999999999</v>
      </c>
      <c r="C31057" s="3">
        <v>4620</v>
      </c>
      <c r="D31057" s="4">
        <v>23420</v>
      </c>
      <c r="E31057" t="s">
        <v>15723</v>
      </c>
      <c r="F31057" s="4" t="s">
        <v>15368</v>
      </c>
      <c r="G31057" s="5">
        <v>2200</v>
      </c>
      <c r="H31057" s="6">
        <v>5.1363600000000002E-2</v>
      </c>
      <c r="I31057" s="7">
        <v>25.427</v>
      </c>
    </row>
    <row r="31058" spans="1:11" x14ac:dyDescent="0.25">
      <c r="A31058">
        <v>43101</v>
      </c>
      <c r="B31058" s="2">
        <v>0.25601119999999999</v>
      </c>
      <c r="C31058" s="3">
        <v>398</v>
      </c>
      <c r="D31058" s="4">
        <v>17060</v>
      </c>
      <c r="E31058" t="s">
        <v>8324</v>
      </c>
      <c r="F31058" s="4" t="s">
        <v>8295</v>
      </c>
      <c r="G31058" s="5">
        <v>254</v>
      </c>
      <c r="H31058" s="6">
        <v>3.9215699999999999E-2</v>
      </c>
      <c r="I31058" s="7">
        <v>27.5</v>
      </c>
    </row>
    <row r="31059" spans="1:11" x14ac:dyDescent="0.25">
      <c r="A31059">
        <v>41568</v>
      </c>
      <c r="B31059" s="2">
        <v>0.25582450000000001</v>
      </c>
      <c r="C31059" s="3">
        <v>726</v>
      </c>
      <c r="E31059" t="s">
        <v>8095</v>
      </c>
      <c r="F31059" s="4" t="s">
        <v>7883</v>
      </c>
      <c r="G31059" s="5">
        <v>518</v>
      </c>
      <c r="H31059" s="6">
        <v>4.6331999999999998E-2</v>
      </c>
      <c r="I31059" s="7">
        <v>26.25</v>
      </c>
    </row>
    <row r="31060" spans="1:11" x14ac:dyDescent="0.25">
      <c r="A31060">
        <v>18230</v>
      </c>
      <c r="B31060" s="2">
        <v>0.2556833</v>
      </c>
      <c r="C31060" s="3">
        <v>101</v>
      </c>
      <c r="D31060" s="4">
        <v>10900</v>
      </c>
      <c r="E31060" t="s">
        <v>3997</v>
      </c>
      <c r="F31060" s="4" t="s">
        <v>3003</v>
      </c>
      <c r="G31060" s="5">
        <v>71</v>
      </c>
      <c r="H31060" s="6">
        <v>7.0422499999999999E-2</v>
      </c>
      <c r="I31060" s="7">
        <v>22.082999999999998</v>
      </c>
    </row>
    <row r="31061" spans="1:11" x14ac:dyDescent="0.25">
      <c r="A31061">
        <v>55716</v>
      </c>
      <c r="B31061" s="2">
        <v>0.25560680000000002</v>
      </c>
      <c r="C31061" s="3">
        <v>372</v>
      </c>
      <c r="E31061" t="s">
        <v>9564</v>
      </c>
      <c r="F31061" s="4" t="s">
        <v>10428</v>
      </c>
      <c r="G31061" s="5">
        <v>252</v>
      </c>
      <c r="H31061" s="6">
        <v>4.3650799999999997E-2</v>
      </c>
      <c r="I31061" s="7">
        <v>26.667000000000002</v>
      </c>
    </row>
    <row r="31062" spans="1:11" x14ac:dyDescent="0.25">
      <c r="A31062">
        <v>98535</v>
      </c>
      <c r="B31062" s="2">
        <v>0.25543929999999998</v>
      </c>
      <c r="C31062" s="3">
        <v>460</v>
      </c>
      <c r="D31062" s="4">
        <v>10140</v>
      </c>
      <c r="E31062" t="s">
        <v>16445</v>
      </c>
      <c r="F31062" s="4" t="s">
        <v>16344</v>
      </c>
      <c r="G31062" s="5">
        <v>446</v>
      </c>
      <c r="H31062" s="6">
        <v>0</v>
      </c>
      <c r="I31062" s="7">
        <v>34.198999999999998</v>
      </c>
    </row>
    <row r="31063" spans="1:11" x14ac:dyDescent="0.25">
      <c r="A31063">
        <v>71233</v>
      </c>
      <c r="B31063" s="2">
        <v>0.25529089999999999</v>
      </c>
      <c r="C31063" s="3">
        <v>246</v>
      </c>
      <c r="E31063" t="s">
        <v>3773</v>
      </c>
      <c r="F31063" s="4" t="s">
        <v>12927</v>
      </c>
      <c r="G31063" s="5">
        <v>170</v>
      </c>
      <c r="H31063" s="6">
        <v>5.2941200000000001E-2</v>
      </c>
      <c r="I31063" s="7">
        <v>25</v>
      </c>
    </row>
    <row r="31064" spans="1:11" x14ac:dyDescent="0.25">
      <c r="A31064">
        <v>77977</v>
      </c>
      <c r="B31064" s="2">
        <v>0.25514249999999999</v>
      </c>
      <c r="C31064" s="3">
        <v>815</v>
      </c>
      <c r="D31064" s="4">
        <v>47020</v>
      </c>
      <c r="E31064" t="s">
        <v>14137</v>
      </c>
      <c r="F31064" s="4" t="s">
        <v>13752</v>
      </c>
      <c r="G31064" s="5">
        <v>444</v>
      </c>
      <c r="H31064" s="6">
        <v>1.1235999999999999E-2</v>
      </c>
      <c r="I31064" s="7">
        <v>32.188000000000002</v>
      </c>
    </row>
    <row r="31065" spans="1:11" x14ac:dyDescent="0.25">
      <c r="A31065">
        <v>24839</v>
      </c>
      <c r="B31065" s="2">
        <v>0.25481939999999997</v>
      </c>
      <c r="C31065" s="3">
        <v>1299</v>
      </c>
      <c r="E31065" t="s">
        <v>344</v>
      </c>
      <c r="F31065" s="4" t="s">
        <v>5144</v>
      </c>
      <c r="G31065" s="5">
        <v>901</v>
      </c>
      <c r="H31065" s="6">
        <v>1.6648199999999998E-2</v>
      </c>
      <c r="I31065" s="7">
        <v>31.25</v>
      </c>
    </row>
    <row r="31066" spans="1:11" x14ac:dyDescent="0.25">
      <c r="A31066">
        <v>15053</v>
      </c>
      <c r="B31066" s="2">
        <v>0.25450830000000002</v>
      </c>
      <c r="C31066" s="3">
        <v>155</v>
      </c>
      <c r="D31066" s="4">
        <v>38300</v>
      </c>
      <c r="E31066" t="s">
        <v>3035</v>
      </c>
      <c r="F31066" s="4" t="s">
        <v>3003</v>
      </c>
      <c r="G31066" s="5">
        <v>119</v>
      </c>
      <c r="H31066" s="6">
        <v>0</v>
      </c>
      <c r="I31066" s="7">
        <v>34.125</v>
      </c>
    </row>
    <row r="31067" spans="1:11" x14ac:dyDescent="0.25">
      <c r="A31067">
        <v>43983</v>
      </c>
      <c r="B31067" s="2">
        <v>0.25450830000000002</v>
      </c>
      <c r="C31067" s="3">
        <v>418</v>
      </c>
      <c r="D31067" s="4">
        <v>48540</v>
      </c>
      <c r="E31067" t="s">
        <v>5619</v>
      </c>
      <c r="F31067" s="4" t="s">
        <v>8295</v>
      </c>
      <c r="G31067" s="5">
        <v>282</v>
      </c>
      <c r="H31067" s="6">
        <v>0</v>
      </c>
      <c r="I31067" s="7">
        <v>34.125</v>
      </c>
    </row>
    <row r="31068" spans="1:11" x14ac:dyDescent="0.25">
      <c r="A31068">
        <v>71452</v>
      </c>
      <c r="B31068" s="2">
        <v>0.25440299999999999</v>
      </c>
      <c r="C31068" s="3">
        <v>37</v>
      </c>
      <c r="D31068" s="4">
        <v>35060</v>
      </c>
      <c r="E31068" t="s">
        <v>329</v>
      </c>
      <c r="F31068" s="4" t="s">
        <v>12927</v>
      </c>
      <c r="G31068" s="5">
        <v>37</v>
      </c>
      <c r="H31068" s="6">
        <v>0</v>
      </c>
      <c r="I31068" s="7">
        <v>34.091000000000001</v>
      </c>
    </row>
    <row r="31069" spans="1:11" x14ac:dyDescent="0.25">
      <c r="A31069">
        <v>41203</v>
      </c>
      <c r="B31069" s="2">
        <v>0.25428339999999999</v>
      </c>
      <c r="C31069" s="3">
        <v>629</v>
      </c>
      <c r="E31069" t="s">
        <v>8035</v>
      </c>
      <c r="F31069" s="4" t="s">
        <v>7883</v>
      </c>
      <c r="G31069" s="5">
        <v>460</v>
      </c>
      <c r="H31069" s="6">
        <v>2.8199599999999998E-2</v>
      </c>
      <c r="I31069" s="7">
        <v>29.193999999999999</v>
      </c>
      <c r="J31069" s="2">
        <v>66</v>
      </c>
      <c r="K31069">
        <v>1</v>
      </c>
    </row>
    <row r="31070" spans="1:11" x14ac:dyDescent="0.25">
      <c r="A31070">
        <v>24816</v>
      </c>
      <c r="B31070" s="2">
        <v>0.25414940000000003</v>
      </c>
      <c r="C31070" s="3">
        <v>108</v>
      </c>
      <c r="E31070" t="s">
        <v>5159</v>
      </c>
      <c r="F31070" s="4" t="s">
        <v>5144</v>
      </c>
      <c r="G31070" s="5">
        <v>97</v>
      </c>
      <c r="H31070" s="6">
        <v>0</v>
      </c>
      <c r="I31070" s="7">
        <v>34.063000000000002</v>
      </c>
    </row>
    <row r="31071" spans="1:11" x14ac:dyDescent="0.25">
      <c r="A31071">
        <v>76704</v>
      </c>
      <c r="B31071" s="2">
        <v>0.25303419999999999</v>
      </c>
      <c r="C31071" s="3">
        <v>8043</v>
      </c>
      <c r="D31071" s="4">
        <v>47380</v>
      </c>
      <c r="E31071" t="s">
        <v>5899</v>
      </c>
      <c r="F31071" s="4" t="s">
        <v>13752</v>
      </c>
      <c r="G31071" s="5">
        <v>4559</v>
      </c>
      <c r="H31071" s="6">
        <v>8.0061400000000005E-2</v>
      </c>
      <c r="I31071" s="7">
        <v>20.225000000000001</v>
      </c>
      <c r="J31071" s="2">
        <v>51.5</v>
      </c>
      <c r="K31071">
        <v>2</v>
      </c>
    </row>
    <row r="31072" spans="1:11" x14ac:dyDescent="0.25">
      <c r="A31072">
        <v>65601</v>
      </c>
      <c r="B31072" s="2">
        <v>0.2517993</v>
      </c>
      <c r="C31072" s="3">
        <v>731</v>
      </c>
      <c r="D31072" s="4">
        <v>44180</v>
      </c>
      <c r="E31072" t="s">
        <v>10744</v>
      </c>
      <c r="F31072" s="4" t="s">
        <v>12102</v>
      </c>
      <c r="G31072" s="5">
        <v>600</v>
      </c>
      <c r="H31072" s="6">
        <v>1.4999999999999999E-2</v>
      </c>
      <c r="I31072" s="7">
        <v>31.457999999999998</v>
      </c>
    </row>
    <row r="31073" spans="1:11" x14ac:dyDescent="0.25">
      <c r="A31073">
        <v>25062</v>
      </c>
      <c r="B31073" s="2">
        <v>0.25163659999999999</v>
      </c>
      <c r="C31073" s="3">
        <v>98</v>
      </c>
      <c r="D31073" s="4">
        <v>13220</v>
      </c>
      <c r="E31073" t="s">
        <v>5249</v>
      </c>
      <c r="F31073" s="4" t="s">
        <v>5144</v>
      </c>
      <c r="G31073" s="5">
        <v>79</v>
      </c>
      <c r="H31073" s="6">
        <v>0</v>
      </c>
      <c r="I31073" s="7">
        <v>34.01</v>
      </c>
    </row>
    <row r="31074" spans="1:11" x14ac:dyDescent="0.25">
      <c r="A31074">
        <v>23115</v>
      </c>
      <c r="B31074" s="2">
        <v>0.2515792</v>
      </c>
      <c r="C31074" s="3">
        <v>228</v>
      </c>
      <c r="E31074" t="s">
        <v>4817</v>
      </c>
      <c r="F31074" s="4" t="s">
        <v>4335</v>
      </c>
      <c r="G31074" s="5">
        <v>155</v>
      </c>
      <c r="H31074" s="6">
        <v>0</v>
      </c>
      <c r="I31074" s="7">
        <v>33.994</v>
      </c>
    </row>
    <row r="31075" spans="1:11" x14ac:dyDescent="0.25">
      <c r="A31075">
        <v>29375</v>
      </c>
      <c r="B31075" s="2">
        <v>0.25152419999999998</v>
      </c>
      <c r="C31075" s="3">
        <v>149</v>
      </c>
      <c r="D31075" s="4">
        <v>43900</v>
      </c>
      <c r="E31075" t="s">
        <v>6214</v>
      </c>
      <c r="F31075" s="4" t="s">
        <v>6130</v>
      </c>
      <c r="G31075" s="5">
        <v>67</v>
      </c>
      <c r="H31075" s="6">
        <v>4.4776099999999999E-2</v>
      </c>
      <c r="I31075" s="7">
        <v>26.25</v>
      </c>
    </row>
    <row r="31076" spans="1:11" x14ac:dyDescent="0.25">
      <c r="A31076">
        <v>29331</v>
      </c>
      <c r="B31076" s="2">
        <v>0.25147389999999997</v>
      </c>
      <c r="C31076" s="3">
        <v>277</v>
      </c>
      <c r="D31076" s="4">
        <v>43900</v>
      </c>
      <c r="E31076" t="s">
        <v>6198</v>
      </c>
      <c r="F31076" s="4" t="s">
        <v>6130</v>
      </c>
      <c r="G31076" s="5">
        <v>138</v>
      </c>
      <c r="H31076" s="6">
        <v>0</v>
      </c>
      <c r="I31076" s="7">
        <v>33.972999999999999</v>
      </c>
    </row>
    <row r="31077" spans="1:11" x14ac:dyDescent="0.25">
      <c r="A31077">
        <v>57714</v>
      </c>
      <c r="B31077" s="2">
        <v>0.2513494</v>
      </c>
      <c r="C31077" s="3">
        <v>1054</v>
      </c>
      <c r="E31077" t="s">
        <v>4614</v>
      </c>
      <c r="F31077" s="4" t="s">
        <v>10877</v>
      </c>
      <c r="G31077" s="5">
        <v>381</v>
      </c>
      <c r="H31077" s="6">
        <v>5.5118100000000003E-2</v>
      </c>
      <c r="I31077" s="7">
        <v>24.347999999999999</v>
      </c>
    </row>
    <row r="31078" spans="1:11" x14ac:dyDescent="0.25">
      <c r="A31078">
        <v>38639</v>
      </c>
      <c r="B31078" s="2">
        <v>0.25109819999999999</v>
      </c>
      <c r="C31078" s="3">
        <v>1258</v>
      </c>
      <c r="D31078" s="4">
        <v>17260</v>
      </c>
      <c r="E31078" t="s">
        <v>3687</v>
      </c>
      <c r="F31078" s="4" t="s">
        <v>7633</v>
      </c>
      <c r="G31078" s="5">
        <v>671</v>
      </c>
      <c r="H31078" s="6">
        <v>4.31548E-2</v>
      </c>
      <c r="I31078" s="7">
        <v>26.413</v>
      </c>
    </row>
    <row r="31079" spans="1:11" x14ac:dyDescent="0.25">
      <c r="A31079">
        <v>23426</v>
      </c>
      <c r="B31079" s="2">
        <v>0.25089479999999997</v>
      </c>
      <c r="C31079" s="3">
        <v>237</v>
      </c>
      <c r="E31079" t="s">
        <v>748</v>
      </c>
      <c r="F31079" s="4" t="s">
        <v>4335</v>
      </c>
      <c r="G31079" s="5">
        <v>179</v>
      </c>
      <c r="H31079" s="6">
        <v>0</v>
      </c>
      <c r="I31079" s="7">
        <v>33.853999999999999</v>
      </c>
    </row>
    <row r="31080" spans="1:11" x14ac:dyDescent="0.25">
      <c r="A31080">
        <v>93615</v>
      </c>
      <c r="B31080" s="2">
        <v>0.25018639999999998</v>
      </c>
      <c r="C31080" s="3">
        <v>5922</v>
      </c>
      <c r="D31080" s="4">
        <v>47300</v>
      </c>
      <c r="E31080" t="s">
        <v>899</v>
      </c>
      <c r="F31080" s="4" t="s">
        <v>15368</v>
      </c>
      <c r="G31080" s="5">
        <v>2779</v>
      </c>
      <c r="H31080" s="6">
        <v>4.8201399999999998E-2</v>
      </c>
      <c r="I31080" s="7">
        <v>25.466000000000001</v>
      </c>
    </row>
    <row r="31081" spans="1:11" x14ac:dyDescent="0.25">
      <c r="A31081">
        <v>35032</v>
      </c>
      <c r="B31081" s="2">
        <v>0.24943969999999999</v>
      </c>
      <c r="C31081" s="3">
        <v>63</v>
      </c>
      <c r="D31081" s="4">
        <v>45180</v>
      </c>
      <c r="E31081" t="s">
        <v>7034</v>
      </c>
      <c r="F31081" s="4" t="s">
        <v>7027</v>
      </c>
      <c r="G31081" s="5">
        <v>35</v>
      </c>
      <c r="H31081" s="6">
        <v>0</v>
      </c>
      <c r="I31081" s="7">
        <v>33.75</v>
      </c>
    </row>
    <row r="31082" spans="1:11" x14ac:dyDescent="0.25">
      <c r="A31082">
        <v>45897</v>
      </c>
      <c r="B31082" s="2">
        <v>0.24943969999999999</v>
      </c>
      <c r="C31082" s="3">
        <v>180</v>
      </c>
      <c r="D31082" s="4">
        <v>22300</v>
      </c>
      <c r="E31082" t="s">
        <v>109</v>
      </c>
      <c r="F31082" s="4" t="s">
        <v>8295</v>
      </c>
      <c r="G31082" s="5">
        <v>135</v>
      </c>
      <c r="H31082" s="6">
        <v>0</v>
      </c>
      <c r="I31082" s="7">
        <v>33.75</v>
      </c>
    </row>
    <row r="31083" spans="1:11" x14ac:dyDescent="0.25">
      <c r="A31083">
        <v>64765</v>
      </c>
      <c r="B31083" s="2">
        <v>0.24943969999999999</v>
      </c>
      <c r="C31083" s="3">
        <v>41</v>
      </c>
      <c r="E31083" t="s">
        <v>5584</v>
      </c>
      <c r="F31083" s="4" t="s">
        <v>12102</v>
      </c>
      <c r="G31083" s="5">
        <v>28</v>
      </c>
      <c r="H31083" s="6">
        <v>0</v>
      </c>
      <c r="I31083" s="7">
        <v>33.75</v>
      </c>
    </row>
    <row r="31084" spans="1:11" x14ac:dyDescent="0.25">
      <c r="A31084">
        <v>81325</v>
      </c>
      <c r="B31084" s="2">
        <v>0.24943969999999999</v>
      </c>
      <c r="C31084" s="3">
        <v>177</v>
      </c>
      <c r="E31084" t="s">
        <v>14621</v>
      </c>
      <c r="F31084" s="4" t="s">
        <v>14477</v>
      </c>
      <c r="G31084" s="5">
        <v>130</v>
      </c>
      <c r="H31084" s="6">
        <v>0</v>
      </c>
      <c r="I31084" s="7">
        <v>33.75</v>
      </c>
    </row>
    <row r="31085" spans="1:11" x14ac:dyDescent="0.25">
      <c r="A31085">
        <v>43111</v>
      </c>
      <c r="B31085" s="2">
        <v>0.24933449999999999</v>
      </c>
      <c r="C31085" s="3">
        <v>187</v>
      </c>
      <c r="D31085" s="4">
        <v>18140</v>
      </c>
      <c r="E31085" t="s">
        <v>7107</v>
      </c>
      <c r="F31085" s="4" t="s">
        <v>8295</v>
      </c>
      <c r="G31085" s="5">
        <v>101</v>
      </c>
      <c r="H31085" s="6">
        <v>9.9009899999999998E-2</v>
      </c>
      <c r="I31085" s="7">
        <v>16.63</v>
      </c>
    </row>
    <row r="31086" spans="1:11" x14ac:dyDescent="0.25">
      <c r="A31086">
        <v>53206</v>
      </c>
      <c r="B31086" s="2">
        <v>0.24563950000000001</v>
      </c>
      <c r="C31086" s="3">
        <v>27426</v>
      </c>
      <c r="D31086" s="4">
        <v>33340</v>
      </c>
      <c r="E31086" t="s">
        <v>10098</v>
      </c>
      <c r="F31086" s="4" t="s">
        <v>10031</v>
      </c>
      <c r="G31086" s="5">
        <v>15343</v>
      </c>
      <c r="H31086" s="6">
        <v>5.8198600000000003E-2</v>
      </c>
      <c r="I31086" s="7">
        <v>23.664000000000001</v>
      </c>
      <c r="J31086" s="2">
        <v>54.75</v>
      </c>
      <c r="K31086">
        <v>4</v>
      </c>
    </row>
    <row r="31087" spans="1:11" x14ac:dyDescent="0.25">
      <c r="A31087">
        <v>49902</v>
      </c>
      <c r="B31087" s="2">
        <v>0.24195169999999999</v>
      </c>
      <c r="C31087" s="3">
        <v>82</v>
      </c>
      <c r="E31087" t="s">
        <v>9558</v>
      </c>
      <c r="F31087" s="4" t="s">
        <v>9106</v>
      </c>
      <c r="G31087" s="5">
        <v>74</v>
      </c>
      <c r="H31087" s="6">
        <v>5.4054100000000001E-2</v>
      </c>
      <c r="I31087" s="7">
        <v>24.375</v>
      </c>
    </row>
    <row r="31088" spans="1:11" x14ac:dyDescent="0.25">
      <c r="A31088">
        <v>77032</v>
      </c>
      <c r="B31088" s="2">
        <v>0.24039379999999999</v>
      </c>
      <c r="C31088" s="3">
        <v>12788</v>
      </c>
      <c r="D31088" s="4">
        <v>26420</v>
      </c>
      <c r="E31088" t="s">
        <v>3103</v>
      </c>
      <c r="F31088" s="4" t="s">
        <v>13752</v>
      </c>
      <c r="G31088" s="5">
        <v>6435</v>
      </c>
      <c r="H31088" s="6">
        <v>4.6768200000000003E-2</v>
      </c>
      <c r="I31088" s="7">
        <v>25.625</v>
      </c>
    </row>
    <row r="31089" spans="1:11" x14ac:dyDescent="0.25">
      <c r="A31089">
        <v>37365</v>
      </c>
      <c r="B31089" s="2">
        <v>0.2386373</v>
      </c>
      <c r="C31089" s="3">
        <v>1210</v>
      </c>
      <c r="E31089" t="s">
        <v>54</v>
      </c>
      <c r="F31089" s="4" t="s">
        <v>7348</v>
      </c>
      <c r="G31089" s="5">
        <v>894</v>
      </c>
      <c r="H31089" s="6">
        <v>2.6815599999999998E-2</v>
      </c>
      <c r="I31089" s="7">
        <v>29.062999999999999</v>
      </c>
    </row>
    <row r="31090" spans="1:11" x14ac:dyDescent="0.25">
      <c r="A31090">
        <v>78207</v>
      </c>
      <c r="B31090" s="2">
        <v>0.23078319999999999</v>
      </c>
      <c r="C31090" s="3">
        <v>53969</v>
      </c>
      <c r="D31090" s="4">
        <v>41700</v>
      </c>
      <c r="E31090" t="s">
        <v>6913</v>
      </c>
      <c r="F31090" s="4" t="s">
        <v>13752</v>
      </c>
      <c r="G31090" s="5">
        <v>31916</v>
      </c>
      <c r="H31090" s="6">
        <v>4.2453900000000003E-2</v>
      </c>
      <c r="I31090" s="7">
        <v>26.347999999999999</v>
      </c>
      <c r="J31090" s="2">
        <v>47.666699999999999</v>
      </c>
      <c r="K31090">
        <v>6</v>
      </c>
    </row>
    <row r="31091" spans="1:11" x14ac:dyDescent="0.25">
      <c r="A31091">
        <v>6120</v>
      </c>
      <c r="B31091" s="2">
        <v>0.22135440000000001</v>
      </c>
      <c r="C31091" s="3">
        <v>13119</v>
      </c>
      <c r="D31091" s="4">
        <v>25540</v>
      </c>
      <c r="E31091" t="s">
        <v>1232</v>
      </c>
      <c r="F31091" s="4" t="s">
        <v>1198</v>
      </c>
      <c r="G31091" s="5">
        <v>7478</v>
      </c>
      <c r="H31091" s="6">
        <v>5.3757699999999999E-2</v>
      </c>
      <c r="I31091" s="7">
        <v>24.382999999999999</v>
      </c>
      <c r="J31091" s="2">
        <v>74</v>
      </c>
      <c r="K31091">
        <v>1</v>
      </c>
    </row>
    <row r="31092" spans="1:11" x14ac:dyDescent="0.25">
      <c r="A31092">
        <v>96046</v>
      </c>
      <c r="B31092" s="2">
        <v>0.21950449999999999</v>
      </c>
      <c r="C31092" s="3">
        <v>254</v>
      </c>
      <c r="E31092" t="s">
        <v>16045</v>
      </c>
      <c r="F31092" s="4" t="s">
        <v>15368</v>
      </c>
      <c r="G31092" s="5">
        <v>245</v>
      </c>
      <c r="H31092" s="6">
        <v>0</v>
      </c>
      <c r="I31092" s="7">
        <v>33.671999999999997</v>
      </c>
    </row>
    <row r="31093" spans="1:11" x14ac:dyDescent="0.25">
      <c r="A31093">
        <v>62997</v>
      </c>
      <c r="B31093" s="2">
        <v>0.21937290000000001</v>
      </c>
      <c r="C31093" s="3">
        <v>421</v>
      </c>
      <c r="E31093" t="s">
        <v>12100</v>
      </c>
      <c r="F31093" s="4" t="s">
        <v>11490</v>
      </c>
      <c r="G31093" s="5">
        <v>301</v>
      </c>
      <c r="H31093" s="6">
        <v>1.6556299999999999E-2</v>
      </c>
      <c r="I31093" s="7">
        <v>30.780999999999999</v>
      </c>
    </row>
    <row r="31094" spans="1:11" x14ac:dyDescent="0.25">
      <c r="A31094">
        <v>68039</v>
      </c>
      <c r="B31094" s="2">
        <v>0.21916949999999999</v>
      </c>
      <c r="C31094" s="3">
        <v>1230</v>
      </c>
      <c r="E31094" t="s">
        <v>8926</v>
      </c>
      <c r="F31094" s="4" t="s">
        <v>12738</v>
      </c>
      <c r="G31094" s="5">
        <v>545</v>
      </c>
      <c r="H31094" s="6">
        <v>5.1376100000000001E-2</v>
      </c>
      <c r="I31094" s="7">
        <v>24.75</v>
      </c>
    </row>
    <row r="31095" spans="1:11" x14ac:dyDescent="0.25">
      <c r="A31095">
        <v>93241</v>
      </c>
      <c r="B31095" s="2">
        <v>0.21682419999999999</v>
      </c>
      <c r="C31095" s="3">
        <v>18474</v>
      </c>
      <c r="D31095" s="4">
        <v>12540</v>
      </c>
      <c r="E31095" t="s">
        <v>6755</v>
      </c>
      <c r="F31095" s="4" t="s">
        <v>15368</v>
      </c>
      <c r="G31095" s="5">
        <v>9251</v>
      </c>
      <c r="H31095" s="6">
        <v>1.7725899999999999E-2</v>
      </c>
      <c r="I31095" s="7">
        <v>30.555</v>
      </c>
      <c r="J31095" s="2">
        <v>55</v>
      </c>
      <c r="K31095">
        <v>1</v>
      </c>
    </row>
    <row r="31096" spans="1:11" x14ac:dyDescent="0.25">
      <c r="A31096">
        <v>33521</v>
      </c>
      <c r="B31096" s="2">
        <v>0.2144981</v>
      </c>
      <c r="C31096" s="3">
        <v>546</v>
      </c>
      <c r="D31096" s="4">
        <v>45540</v>
      </c>
      <c r="E31096" t="s">
        <v>6900</v>
      </c>
      <c r="F31096" s="4" t="s">
        <v>6689</v>
      </c>
      <c r="G31096" s="5">
        <v>472</v>
      </c>
      <c r="H31096" s="6">
        <v>8.4746000000000005E-3</v>
      </c>
      <c r="I31096" s="7">
        <v>32.15</v>
      </c>
    </row>
    <row r="31097" spans="1:11" x14ac:dyDescent="0.25">
      <c r="A31097">
        <v>42634</v>
      </c>
      <c r="B31097" s="2">
        <v>0.21413199999999999</v>
      </c>
      <c r="C31097" s="3">
        <v>1580</v>
      </c>
      <c r="E31097" t="s">
        <v>8269</v>
      </c>
      <c r="F31097" s="4" t="s">
        <v>7883</v>
      </c>
      <c r="G31097" s="5">
        <v>1060</v>
      </c>
      <c r="H31097" s="6">
        <v>6.6918000000000005E-2</v>
      </c>
      <c r="I31097" s="7">
        <v>21.957000000000001</v>
      </c>
    </row>
    <row r="31098" spans="1:11" x14ac:dyDescent="0.25">
      <c r="A31098">
        <v>95511</v>
      </c>
      <c r="B31098" s="2">
        <v>0.2137802</v>
      </c>
      <c r="C31098" s="3">
        <v>451</v>
      </c>
      <c r="D31098" s="4">
        <v>21700</v>
      </c>
      <c r="E31098" t="s">
        <v>15917</v>
      </c>
      <c r="F31098" s="4" t="s">
        <v>15368</v>
      </c>
      <c r="G31098" s="5">
        <v>407</v>
      </c>
      <c r="H31098" s="6">
        <v>0</v>
      </c>
      <c r="I31098" s="7">
        <v>33.5</v>
      </c>
    </row>
    <row r="31099" spans="1:11" x14ac:dyDescent="0.25">
      <c r="A31099">
        <v>97737</v>
      </c>
      <c r="B31099" s="2">
        <v>0.2136055</v>
      </c>
      <c r="C31099" s="3">
        <v>402</v>
      </c>
      <c r="D31099" s="4">
        <v>28900</v>
      </c>
      <c r="E31099" t="s">
        <v>14099</v>
      </c>
      <c r="F31099" s="4" t="s">
        <v>16170</v>
      </c>
      <c r="G31099" s="5">
        <v>323</v>
      </c>
      <c r="H31099" s="6">
        <v>2.7863800000000001E-2</v>
      </c>
      <c r="I31099" s="7">
        <v>28.684000000000001</v>
      </c>
    </row>
    <row r="31100" spans="1:11" x14ac:dyDescent="0.25">
      <c r="A31100">
        <v>14721</v>
      </c>
      <c r="B31100" s="2">
        <v>0.2135193</v>
      </c>
      <c r="C31100" s="3">
        <v>78</v>
      </c>
      <c r="E31100" t="s">
        <v>2913</v>
      </c>
      <c r="F31100" s="4" t="s">
        <v>1280</v>
      </c>
      <c r="G31100" s="5">
        <v>43</v>
      </c>
      <c r="H31100" s="6">
        <v>6.9767399999999993E-2</v>
      </c>
      <c r="I31100" s="7">
        <v>21.417000000000002</v>
      </c>
    </row>
    <row r="31101" spans="1:11" x14ac:dyDescent="0.25">
      <c r="A31101">
        <v>19140</v>
      </c>
      <c r="B31101" s="2">
        <v>0.205816</v>
      </c>
      <c r="C31101" s="3">
        <v>53608</v>
      </c>
      <c r="D31101" s="4">
        <v>37980</v>
      </c>
      <c r="E31101" t="s">
        <v>2682</v>
      </c>
      <c r="F31101" s="4" t="s">
        <v>3003</v>
      </c>
      <c r="G31101" s="5">
        <v>32148</v>
      </c>
      <c r="H31101" s="6">
        <v>4.9706100000000003E-2</v>
      </c>
      <c r="I31101" s="7">
        <v>24.863</v>
      </c>
      <c r="J31101" s="2">
        <v>31.333300000000001</v>
      </c>
      <c r="K31101">
        <v>6</v>
      </c>
    </row>
    <row r="31102" spans="1:11" x14ac:dyDescent="0.25">
      <c r="A31102">
        <v>24862</v>
      </c>
      <c r="B31102" s="2">
        <v>0.19802400000000001</v>
      </c>
      <c r="C31102" s="3">
        <v>503</v>
      </c>
      <c r="E31102" t="s">
        <v>2598</v>
      </c>
      <c r="F31102" s="4" t="s">
        <v>5144</v>
      </c>
      <c r="G31102" s="5">
        <v>412</v>
      </c>
      <c r="H31102" s="6">
        <v>0</v>
      </c>
      <c r="I31102" s="7">
        <v>33.451999999999998</v>
      </c>
    </row>
    <row r="31103" spans="1:11" x14ac:dyDescent="0.25">
      <c r="A31103">
        <v>29567</v>
      </c>
      <c r="B31103" s="2">
        <v>0.1978278</v>
      </c>
      <c r="C31103" s="3">
        <v>626</v>
      </c>
      <c r="E31103" t="s">
        <v>6270</v>
      </c>
      <c r="F31103" s="4" t="s">
        <v>6130</v>
      </c>
      <c r="G31103" s="5">
        <v>407</v>
      </c>
      <c r="H31103" s="6">
        <v>3.9312E-2</v>
      </c>
      <c r="I31103" s="7">
        <v>26.65</v>
      </c>
    </row>
    <row r="31104" spans="1:11" x14ac:dyDescent="0.25">
      <c r="A31104">
        <v>37305</v>
      </c>
      <c r="B31104" s="2">
        <v>0.1975789</v>
      </c>
      <c r="C31104" s="3">
        <v>871</v>
      </c>
      <c r="E31104" t="s">
        <v>7410</v>
      </c>
      <c r="F31104" s="4" t="s">
        <v>7348</v>
      </c>
      <c r="G31104" s="5">
        <v>626</v>
      </c>
      <c r="H31104" s="6">
        <v>5.2631600000000001E-2</v>
      </c>
      <c r="I31104" s="7">
        <v>24.338000000000001</v>
      </c>
    </row>
    <row r="31105" spans="1:11" x14ac:dyDescent="0.25">
      <c r="A31105">
        <v>71959</v>
      </c>
      <c r="B31105" s="2">
        <v>0.19730610000000001</v>
      </c>
      <c r="C31105" s="3">
        <v>663</v>
      </c>
      <c r="E31105" t="s">
        <v>13236</v>
      </c>
      <c r="F31105" s="4" t="s">
        <v>13183</v>
      </c>
      <c r="G31105" s="5">
        <v>505</v>
      </c>
      <c r="H31105" s="6">
        <v>1.5810299999999999E-2</v>
      </c>
      <c r="I31105" s="7">
        <v>30.698</v>
      </c>
    </row>
    <row r="31106" spans="1:11" x14ac:dyDescent="0.25">
      <c r="A31106">
        <v>23395</v>
      </c>
      <c r="B31106" s="2">
        <v>0.19710749999999999</v>
      </c>
      <c r="C31106" s="3">
        <v>314</v>
      </c>
      <c r="E31106" t="s">
        <v>4857</v>
      </c>
      <c r="F31106" s="4" t="s">
        <v>4335</v>
      </c>
      <c r="G31106" s="5">
        <v>314</v>
      </c>
      <c r="H31106" s="6">
        <v>0</v>
      </c>
      <c r="I31106" s="7">
        <v>33.384999999999998</v>
      </c>
      <c r="J31106" s="2">
        <v>27</v>
      </c>
      <c r="K31106">
        <v>1</v>
      </c>
    </row>
    <row r="31107" spans="1:11" x14ac:dyDescent="0.25">
      <c r="A31107">
        <v>93701</v>
      </c>
      <c r="B31107" s="2">
        <v>0.1957219</v>
      </c>
      <c r="C31107" s="3">
        <v>10788</v>
      </c>
      <c r="D31107" s="4">
        <v>23420</v>
      </c>
      <c r="E31107" t="s">
        <v>8453</v>
      </c>
      <c r="F31107" s="4" t="s">
        <v>15368</v>
      </c>
      <c r="G31107" s="5">
        <v>5473</v>
      </c>
      <c r="H31107" s="6">
        <v>8.4048999999999999E-2</v>
      </c>
      <c r="I31107" s="7">
        <v>18.856999999999999</v>
      </c>
    </row>
    <row r="31108" spans="1:11" x14ac:dyDescent="0.25">
      <c r="A31108">
        <v>41819</v>
      </c>
      <c r="B31108" s="2">
        <v>0.19436500000000001</v>
      </c>
      <c r="C31108" s="3">
        <v>221</v>
      </c>
      <c r="E31108" t="s">
        <v>3914</v>
      </c>
      <c r="F31108" s="4" t="s">
        <v>7883</v>
      </c>
      <c r="G31108" s="5">
        <v>202</v>
      </c>
      <c r="H31108" s="6">
        <v>0.1188119</v>
      </c>
      <c r="I31108" s="7">
        <v>12.847</v>
      </c>
    </row>
    <row r="31109" spans="1:11" x14ac:dyDescent="0.25">
      <c r="A31109">
        <v>44510</v>
      </c>
      <c r="B31109" s="2">
        <v>0.19395580000000001</v>
      </c>
      <c r="C31109" s="3">
        <v>2453</v>
      </c>
      <c r="D31109" s="4">
        <v>49660</v>
      </c>
      <c r="E31109" t="s">
        <v>2830</v>
      </c>
      <c r="F31109" s="4" t="s">
        <v>8295</v>
      </c>
      <c r="G31109" s="5">
        <v>1508</v>
      </c>
      <c r="H31109" s="6">
        <v>4.10868E-2</v>
      </c>
      <c r="I31109" s="7">
        <v>26.193000000000001</v>
      </c>
      <c r="J31109" s="2">
        <v>75</v>
      </c>
      <c r="K31109">
        <v>1</v>
      </c>
    </row>
    <row r="31110" spans="1:11" x14ac:dyDescent="0.25">
      <c r="A31110">
        <v>16619</v>
      </c>
      <c r="B31110" s="2">
        <v>0.19355610000000001</v>
      </c>
      <c r="C31110" s="3">
        <v>254</v>
      </c>
      <c r="D31110" s="4">
        <v>27780</v>
      </c>
      <c r="E31110" t="s">
        <v>3525</v>
      </c>
      <c r="F31110" s="4" t="s">
        <v>3003</v>
      </c>
      <c r="G31110" s="5">
        <v>160</v>
      </c>
      <c r="H31110" s="6">
        <v>0</v>
      </c>
      <c r="I31110" s="7">
        <v>33.280999999999999</v>
      </c>
    </row>
    <row r="31111" spans="1:11" x14ac:dyDescent="0.25">
      <c r="A31111">
        <v>92254</v>
      </c>
      <c r="B31111" s="2">
        <v>0.19201979999999999</v>
      </c>
      <c r="C31111" s="3">
        <v>12300</v>
      </c>
      <c r="D31111" s="4">
        <v>40140</v>
      </c>
      <c r="E31111" t="s">
        <v>9070</v>
      </c>
      <c r="F31111" s="4" t="s">
        <v>15368</v>
      </c>
      <c r="G31111" s="5">
        <v>6260</v>
      </c>
      <c r="H31111" s="6">
        <v>3.3067100000000002E-2</v>
      </c>
      <c r="I31111" s="7">
        <v>27.547000000000001</v>
      </c>
    </row>
    <row r="31112" spans="1:11" x14ac:dyDescent="0.25">
      <c r="A31112">
        <v>41828</v>
      </c>
      <c r="B31112" s="2">
        <v>0.19036139999999999</v>
      </c>
      <c r="C31112" s="3">
        <v>986</v>
      </c>
      <c r="E31112" t="s">
        <v>6571</v>
      </c>
      <c r="F31112" s="4" t="s">
        <v>7883</v>
      </c>
      <c r="G31112" s="5">
        <v>666</v>
      </c>
      <c r="H31112" s="6">
        <v>4.0479800000000003E-2</v>
      </c>
      <c r="I31112" s="7">
        <v>26.25</v>
      </c>
    </row>
    <row r="31113" spans="1:11" x14ac:dyDescent="0.25">
      <c r="A31113">
        <v>78561</v>
      </c>
      <c r="B31113" s="2">
        <v>0.1901244</v>
      </c>
      <c r="C31113" s="3">
        <v>574</v>
      </c>
      <c r="D31113" s="4">
        <v>39700</v>
      </c>
      <c r="E31113" t="s">
        <v>14244</v>
      </c>
      <c r="F31113" s="4" t="s">
        <v>13752</v>
      </c>
      <c r="G31113" s="5">
        <v>323</v>
      </c>
      <c r="H31113" s="6">
        <v>4.6439599999999998E-2</v>
      </c>
      <c r="I31113" s="7">
        <v>25.207999999999998</v>
      </c>
    </row>
    <row r="31114" spans="1:11" x14ac:dyDescent="0.25">
      <c r="A31114">
        <v>78576</v>
      </c>
      <c r="B31114" s="2">
        <v>0.18893509999999999</v>
      </c>
      <c r="C31114" s="3">
        <v>9968</v>
      </c>
      <c r="D31114" s="4">
        <v>32580</v>
      </c>
      <c r="E31114" t="s">
        <v>14251</v>
      </c>
      <c r="F31114" s="4" t="s">
        <v>13752</v>
      </c>
      <c r="G31114" s="5">
        <v>4645</v>
      </c>
      <c r="H31114" s="6">
        <v>3.6805900000000003E-2</v>
      </c>
      <c r="I31114" s="7">
        <v>26.867000000000001</v>
      </c>
    </row>
    <row r="31115" spans="1:11" x14ac:dyDescent="0.25">
      <c r="A31115">
        <v>73108</v>
      </c>
      <c r="B31115" s="2">
        <v>0.18588389999999999</v>
      </c>
      <c r="C31115" s="3">
        <v>15119</v>
      </c>
      <c r="D31115" s="4">
        <v>36420</v>
      </c>
      <c r="E31115" t="s">
        <v>13492</v>
      </c>
      <c r="F31115" s="4" t="s">
        <v>13462</v>
      </c>
      <c r="G31115" s="5">
        <v>8097</v>
      </c>
      <c r="H31115" s="6">
        <v>3.2353699999999999E-2</v>
      </c>
      <c r="I31115" s="7">
        <v>27.632000000000001</v>
      </c>
    </row>
    <row r="31116" spans="1:11" x14ac:dyDescent="0.25">
      <c r="A31116">
        <v>72459</v>
      </c>
      <c r="B31116" s="2">
        <v>0.1836583</v>
      </c>
      <c r="C31116" s="3">
        <v>1593</v>
      </c>
      <c r="E31116" t="s">
        <v>13359</v>
      </c>
      <c r="F31116" s="4" t="s">
        <v>13183</v>
      </c>
      <c r="G31116" s="5">
        <v>1203</v>
      </c>
      <c r="H31116" s="6">
        <v>4.0697700000000003E-2</v>
      </c>
      <c r="I31116" s="7">
        <v>26.184000000000001</v>
      </c>
    </row>
    <row r="31117" spans="1:11" x14ac:dyDescent="0.25">
      <c r="A31117">
        <v>64036</v>
      </c>
      <c r="B31117" s="2">
        <v>0.1833185</v>
      </c>
      <c r="C31117" s="3">
        <v>335</v>
      </c>
      <c r="D31117" s="4">
        <v>28140</v>
      </c>
      <c r="E31117" t="s">
        <v>2852</v>
      </c>
      <c r="F31117" s="4" t="s">
        <v>12102</v>
      </c>
      <c r="G31117" s="5">
        <v>222</v>
      </c>
      <c r="H31117" s="6">
        <v>2.7026999999999999E-2</v>
      </c>
      <c r="I31117" s="7">
        <v>28.462</v>
      </c>
    </row>
    <row r="31118" spans="1:11" x14ac:dyDescent="0.25">
      <c r="A31118">
        <v>78376</v>
      </c>
      <c r="B31118" s="2">
        <v>0.18314140000000001</v>
      </c>
      <c r="C31118" s="3">
        <v>859</v>
      </c>
      <c r="E31118" t="s">
        <v>14221</v>
      </c>
      <c r="F31118" s="4" t="s">
        <v>13752</v>
      </c>
      <c r="G31118" s="5">
        <v>522</v>
      </c>
      <c r="H31118" s="6">
        <v>4.7892700000000003E-2</v>
      </c>
      <c r="I31118" s="7">
        <v>24.85</v>
      </c>
    </row>
    <row r="31119" spans="1:11" x14ac:dyDescent="0.25">
      <c r="A31119">
        <v>54417</v>
      </c>
      <c r="B31119" s="2">
        <v>0.18299299999999999</v>
      </c>
      <c r="C31119" s="3">
        <v>28</v>
      </c>
      <c r="D31119" s="4">
        <v>48140</v>
      </c>
      <c r="E31119" t="s">
        <v>10237</v>
      </c>
      <c r="F31119" s="4" t="s">
        <v>10031</v>
      </c>
      <c r="G31119" s="5">
        <v>28</v>
      </c>
      <c r="H31119" s="6">
        <v>0</v>
      </c>
      <c r="I31119" s="7">
        <v>33.125</v>
      </c>
    </row>
    <row r="31120" spans="1:11" x14ac:dyDescent="0.25">
      <c r="A31120">
        <v>62879</v>
      </c>
      <c r="B31120" s="2">
        <v>0.18299299999999999</v>
      </c>
      <c r="C31120" s="3">
        <v>103</v>
      </c>
      <c r="E31120" t="s">
        <v>12045</v>
      </c>
      <c r="F31120" s="4" t="s">
        <v>11490</v>
      </c>
      <c r="G31120" s="5">
        <v>65</v>
      </c>
      <c r="H31120" s="6">
        <v>0</v>
      </c>
      <c r="I31120" s="7">
        <v>33.125</v>
      </c>
    </row>
    <row r="31121" spans="1:11" x14ac:dyDescent="0.25">
      <c r="A31121">
        <v>36476</v>
      </c>
      <c r="B31121" s="2">
        <v>0.18295710000000001</v>
      </c>
      <c r="C31121" s="3">
        <v>76</v>
      </c>
      <c r="E31121" t="s">
        <v>7260</v>
      </c>
      <c r="F31121" s="4" t="s">
        <v>7027</v>
      </c>
      <c r="G31121" s="5">
        <v>46</v>
      </c>
      <c r="H31121" s="6">
        <v>0.10638300000000001</v>
      </c>
      <c r="I31121" s="7">
        <v>14.722</v>
      </c>
    </row>
    <row r="31122" spans="1:11" x14ac:dyDescent="0.25">
      <c r="A31122">
        <v>36610</v>
      </c>
      <c r="B31122" s="2">
        <v>0.1811479</v>
      </c>
      <c r="C31122" s="3">
        <v>11439</v>
      </c>
      <c r="D31122" s="4">
        <v>33660</v>
      </c>
      <c r="E31122" t="s">
        <v>7304</v>
      </c>
      <c r="F31122" s="4" t="s">
        <v>7027</v>
      </c>
      <c r="G31122" s="5">
        <v>7513</v>
      </c>
      <c r="H31122" s="6">
        <v>6.4013799999999996E-2</v>
      </c>
      <c r="I31122" s="7">
        <v>22.038</v>
      </c>
      <c r="J31122" s="2">
        <v>52</v>
      </c>
      <c r="K31122">
        <v>1</v>
      </c>
    </row>
    <row r="31123" spans="1:11" x14ac:dyDescent="0.25">
      <c r="A31123">
        <v>90011</v>
      </c>
      <c r="B31123" s="2">
        <v>0.1659709</v>
      </c>
      <c r="C31123" s="3">
        <v>102926</v>
      </c>
      <c r="D31123" s="4">
        <v>31080</v>
      </c>
      <c r="E31123" t="s">
        <v>15367</v>
      </c>
      <c r="F31123" s="4" t="s">
        <v>15368</v>
      </c>
      <c r="G31123" s="5">
        <v>55908</v>
      </c>
      <c r="H31123" s="6">
        <v>3.2356700000000002E-2</v>
      </c>
      <c r="I31123" s="7">
        <v>27.471</v>
      </c>
      <c r="J31123" s="2">
        <v>53.333300000000001</v>
      </c>
      <c r="K31123">
        <v>3</v>
      </c>
    </row>
    <row r="31124" spans="1:11" x14ac:dyDescent="0.25">
      <c r="A31124">
        <v>41262</v>
      </c>
      <c r="B31124" s="2">
        <v>0.1523709</v>
      </c>
      <c r="C31124" s="3">
        <v>1702</v>
      </c>
      <c r="E31124" t="s">
        <v>8053</v>
      </c>
      <c r="F31124" s="4" t="s">
        <v>7883</v>
      </c>
      <c r="G31124" s="5">
        <v>921</v>
      </c>
      <c r="H31124" s="6">
        <v>0.1248643</v>
      </c>
      <c r="I31124" s="7">
        <v>11.471</v>
      </c>
    </row>
    <row r="31125" spans="1:11" x14ac:dyDescent="0.25">
      <c r="A31125">
        <v>87319</v>
      </c>
      <c r="B31125" s="2">
        <v>0.1518157</v>
      </c>
      <c r="C31125" s="3">
        <v>2269</v>
      </c>
      <c r="D31125" s="4">
        <v>23700</v>
      </c>
      <c r="E31125" t="s">
        <v>15177</v>
      </c>
      <c r="F31125" s="4" t="s">
        <v>15124</v>
      </c>
      <c r="G31125" s="5">
        <v>1396</v>
      </c>
      <c r="H31125" s="6">
        <v>5.7307E-3</v>
      </c>
      <c r="I31125" s="7">
        <v>32.045000000000002</v>
      </c>
    </row>
    <row r="31126" spans="1:11" x14ac:dyDescent="0.25">
      <c r="A31126">
        <v>63633</v>
      </c>
      <c r="B31126" s="2">
        <v>0.15134429999999999</v>
      </c>
      <c r="C31126" s="3">
        <v>755</v>
      </c>
      <c r="E31126" t="s">
        <v>406</v>
      </c>
      <c r="F31126" s="4" t="s">
        <v>12102</v>
      </c>
      <c r="G31126" s="5">
        <v>572</v>
      </c>
      <c r="H31126" s="6">
        <v>6.2937099999999996E-2</v>
      </c>
      <c r="I31126" s="7">
        <v>22.143000000000001</v>
      </c>
    </row>
    <row r="31127" spans="1:11" x14ac:dyDescent="0.25">
      <c r="A31127">
        <v>80746</v>
      </c>
      <c r="B31127" s="2">
        <v>0.15119830000000001</v>
      </c>
      <c r="C31127" s="3">
        <v>46</v>
      </c>
      <c r="E31127" t="s">
        <v>4228</v>
      </c>
      <c r="F31127" s="4" t="s">
        <v>14477</v>
      </c>
      <c r="G31127" s="5">
        <v>43</v>
      </c>
      <c r="H31127" s="6">
        <v>2.2727299999999999E-2</v>
      </c>
      <c r="I31127" s="7">
        <v>29.038</v>
      </c>
    </row>
    <row r="31128" spans="1:11" x14ac:dyDescent="0.25">
      <c r="A31128">
        <v>25160</v>
      </c>
      <c r="B31128" s="2">
        <v>0.15115999999999999</v>
      </c>
      <c r="C31128" s="3">
        <v>207</v>
      </c>
      <c r="D31128" s="4">
        <v>16620</v>
      </c>
      <c r="E31128" t="s">
        <v>5289</v>
      </c>
      <c r="F31128" s="4" t="s">
        <v>5144</v>
      </c>
      <c r="G31128" s="5">
        <v>119</v>
      </c>
      <c r="H31128" s="6">
        <v>0</v>
      </c>
      <c r="I31128" s="7">
        <v>32.954999999999998</v>
      </c>
    </row>
    <row r="31129" spans="1:11" x14ac:dyDescent="0.25">
      <c r="A31129">
        <v>97204</v>
      </c>
      <c r="B31129" s="2">
        <v>0.1508681</v>
      </c>
      <c r="C31129" s="3">
        <v>1274</v>
      </c>
      <c r="D31129" s="4">
        <v>38900</v>
      </c>
      <c r="E31129" t="s">
        <v>765</v>
      </c>
      <c r="F31129" s="4" t="s">
        <v>16170</v>
      </c>
      <c r="G31129" s="5">
        <v>1100</v>
      </c>
      <c r="H31129" s="6">
        <v>9.4459600000000005E-2</v>
      </c>
      <c r="I31129" s="7">
        <v>16.562999999999999</v>
      </c>
      <c r="J31129" s="2">
        <v>43.666699999999999</v>
      </c>
      <c r="K31129">
        <v>3</v>
      </c>
    </row>
    <row r="31130" spans="1:11" x14ac:dyDescent="0.25">
      <c r="A31130">
        <v>44311</v>
      </c>
      <c r="B31130" s="2">
        <v>0.1495543</v>
      </c>
      <c r="C31130" s="3">
        <v>9458</v>
      </c>
      <c r="D31130" s="4">
        <v>10420</v>
      </c>
      <c r="E31130" t="s">
        <v>2757</v>
      </c>
      <c r="F31130" s="4" t="s">
        <v>8295</v>
      </c>
      <c r="G31130" s="5">
        <v>4392</v>
      </c>
      <c r="H31130" s="6">
        <v>9.0391600000000003E-2</v>
      </c>
      <c r="I31130" s="7">
        <v>17.263999999999999</v>
      </c>
      <c r="J31130" s="2">
        <v>41.666699999999999</v>
      </c>
      <c r="K31130">
        <v>3</v>
      </c>
    </row>
    <row r="31131" spans="1:11" x14ac:dyDescent="0.25">
      <c r="A31131">
        <v>40868</v>
      </c>
      <c r="B31131" s="2">
        <v>0.1482955</v>
      </c>
      <c r="C31131" s="3">
        <v>1322</v>
      </c>
      <c r="E31131" t="s">
        <v>7983</v>
      </c>
      <c r="F31131" s="4" t="s">
        <v>7883</v>
      </c>
      <c r="G31131" s="5">
        <v>870</v>
      </c>
      <c r="H31131" s="6">
        <v>2.64064E-2</v>
      </c>
      <c r="I31131" s="7">
        <v>28.25</v>
      </c>
    </row>
    <row r="31132" spans="1:11" x14ac:dyDescent="0.25">
      <c r="A31132">
        <v>40902</v>
      </c>
      <c r="B31132" s="2">
        <v>0.14789099999999999</v>
      </c>
      <c r="C31132" s="3">
        <v>1185</v>
      </c>
      <c r="D31132" s="4">
        <v>33180</v>
      </c>
      <c r="E31132" t="s">
        <v>7987</v>
      </c>
      <c r="F31132" s="4" t="s">
        <v>7883</v>
      </c>
      <c r="G31132" s="5">
        <v>824</v>
      </c>
      <c r="H31132" s="6">
        <v>6.7961199999999999E-2</v>
      </c>
      <c r="I31132" s="7">
        <v>21</v>
      </c>
    </row>
    <row r="31133" spans="1:11" x14ac:dyDescent="0.25">
      <c r="A31133">
        <v>12722</v>
      </c>
      <c r="B31133" s="2">
        <v>0.1476613</v>
      </c>
      <c r="C31133" s="3">
        <v>199</v>
      </c>
      <c r="E31133" t="s">
        <v>2307</v>
      </c>
      <c r="F31133" s="4" t="s">
        <v>1280</v>
      </c>
      <c r="G31133" s="5">
        <v>142</v>
      </c>
      <c r="H31133" s="6">
        <v>0</v>
      </c>
      <c r="I31133" s="7">
        <v>32.738</v>
      </c>
    </row>
    <row r="31134" spans="1:11" x14ac:dyDescent="0.25">
      <c r="A31134">
        <v>24269</v>
      </c>
      <c r="B31134" s="2">
        <v>0.14754639999999999</v>
      </c>
      <c r="C31134" s="3">
        <v>577</v>
      </c>
      <c r="D31134" s="4">
        <v>13720</v>
      </c>
      <c r="E31134" t="s">
        <v>3879</v>
      </c>
      <c r="F31134" s="4" t="s">
        <v>4335</v>
      </c>
      <c r="G31134" s="5">
        <v>342</v>
      </c>
      <c r="H31134" s="6">
        <v>4.6783600000000002E-2</v>
      </c>
      <c r="I31134" s="7">
        <v>24.643000000000001</v>
      </c>
    </row>
    <row r="31135" spans="1:11" x14ac:dyDescent="0.25">
      <c r="A31135">
        <v>93702</v>
      </c>
      <c r="B31135" s="2">
        <v>0.1416116</v>
      </c>
      <c r="C31135" s="3">
        <v>47849</v>
      </c>
      <c r="D31135" s="4">
        <v>23420</v>
      </c>
      <c r="E31135" t="s">
        <v>8453</v>
      </c>
      <c r="F31135" s="4" t="s">
        <v>15368</v>
      </c>
      <c r="G31135" s="5">
        <v>24462</v>
      </c>
      <c r="H31135" s="6">
        <v>4.03875E-2</v>
      </c>
      <c r="I31135" s="7">
        <v>25.73</v>
      </c>
      <c r="J31135" s="2">
        <v>40.6</v>
      </c>
      <c r="K31135">
        <v>5</v>
      </c>
    </row>
    <row r="31136" spans="1:11" x14ac:dyDescent="0.25">
      <c r="A31136">
        <v>75849</v>
      </c>
      <c r="B31136" s="2">
        <v>0.1357341</v>
      </c>
      <c r="C31136" s="3">
        <v>119</v>
      </c>
      <c r="E31136" t="s">
        <v>13859</v>
      </c>
      <c r="F31136" s="4" t="s">
        <v>13752</v>
      </c>
      <c r="G31136" s="5">
        <v>101</v>
      </c>
      <c r="H31136" s="6">
        <v>9.8039000000000008E-3</v>
      </c>
      <c r="I31136" s="7">
        <v>31</v>
      </c>
    </row>
    <row r="31137" spans="1:11" x14ac:dyDescent="0.25">
      <c r="A31137">
        <v>84536</v>
      </c>
      <c r="B31137" s="2">
        <v>0.13545650000000001</v>
      </c>
      <c r="C31137" s="3">
        <v>1998</v>
      </c>
      <c r="E31137" t="s">
        <v>14912</v>
      </c>
      <c r="F31137" s="4" t="s">
        <v>14851</v>
      </c>
      <c r="G31137" s="5">
        <v>1064</v>
      </c>
      <c r="H31137" s="6">
        <v>5.16917E-2</v>
      </c>
      <c r="I31137" s="7">
        <v>23.75</v>
      </c>
    </row>
    <row r="31138" spans="1:11" x14ac:dyDescent="0.25">
      <c r="A31138">
        <v>41604</v>
      </c>
      <c r="B31138" s="2">
        <v>0.13511909999999999</v>
      </c>
      <c r="C31138" s="3">
        <v>453</v>
      </c>
      <c r="E31138" t="s">
        <v>3009</v>
      </c>
      <c r="F31138" s="4" t="s">
        <v>7883</v>
      </c>
      <c r="G31138" s="5">
        <v>349</v>
      </c>
      <c r="H31138" s="6">
        <v>0</v>
      </c>
      <c r="I31138" s="7">
        <v>32.679000000000002</v>
      </c>
    </row>
    <row r="31139" spans="1:11" x14ac:dyDescent="0.25">
      <c r="A31139">
        <v>48505</v>
      </c>
      <c r="B31139" s="2">
        <v>0.13174</v>
      </c>
      <c r="C31139" s="3">
        <v>22416</v>
      </c>
      <c r="D31139" s="4">
        <v>22420</v>
      </c>
      <c r="E31139" t="s">
        <v>9211</v>
      </c>
      <c r="F31139" s="4" t="s">
        <v>9106</v>
      </c>
      <c r="G31139" s="5">
        <v>13765</v>
      </c>
      <c r="H31139" s="6">
        <v>5.36103E-2</v>
      </c>
      <c r="I31139" s="7">
        <v>23.413</v>
      </c>
      <c r="J31139" s="2">
        <v>54.125</v>
      </c>
      <c r="K31139">
        <v>8</v>
      </c>
    </row>
    <row r="31140" spans="1:11" x14ac:dyDescent="0.25">
      <c r="A31140">
        <v>65783</v>
      </c>
      <c r="B31140" s="2">
        <v>0.1284112</v>
      </c>
      <c r="C31140" s="3">
        <v>165</v>
      </c>
      <c r="D31140" s="4">
        <v>44180</v>
      </c>
      <c r="E31140" t="s">
        <v>12489</v>
      </c>
      <c r="F31140" s="4" t="s">
        <v>12102</v>
      </c>
      <c r="G31140" s="5">
        <v>138</v>
      </c>
      <c r="H31140" s="6">
        <v>4.3165500000000002E-2</v>
      </c>
      <c r="I31140" s="7">
        <v>25.216999999999999</v>
      </c>
    </row>
    <row r="31141" spans="1:11" x14ac:dyDescent="0.25">
      <c r="A31141">
        <v>49634</v>
      </c>
      <c r="B31141" s="2">
        <v>0.12835859999999999</v>
      </c>
      <c r="C31141" s="3">
        <v>128</v>
      </c>
      <c r="E31141" t="s">
        <v>9423</v>
      </c>
      <c r="F31141" s="4" t="s">
        <v>9106</v>
      </c>
      <c r="G31141" s="5">
        <v>75</v>
      </c>
      <c r="H31141" s="6">
        <v>0</v>
      </c>
      <c r="I31141" s="7">
        <v>32.639000000000003</v>
      </c>
    </row>
    <row r="31142" spans="1:11" x14ac:dyDescent="0.25">
      <c r="A31142">
        <v>88048</v>
      </c>
      <c r="B31142" s="2">
        <v>0.1279159</v>
      </c>
      <c r="C31142" s="3">
        <v>3302</v>
      </c>
      <c r="D31142" s="4">
        <v>29740</v>
      </c>
      <c r="E31142" t="s">
        <v>13780</v>
      </c>
      <c r="F31142" s="4" t="s">
        <v>15124</v>
      </c>
      <c r="G31142" s="5">
        <v>1766</v>
      </c>
      <c r="H31142" s="6">
        <v>5.6027199999999999E-2</v>
      </c>
      <c r="I31142" s="7">
        <v>22.934999999999999</v>
      </c>
    </row>
    <row r="31143" spans="1:11" x14ac:dyDescent="0.25">
      <c r="A31143">
        <v>24815</v>
      </c>
      <c r="B31143" s="2">
        <v>0.12737019999999999</v>
      </c>
      <c r="C31143" s="3">
        <v>949</v>
      </c>
      <c r="E31143" t="s">
        <v>5158</v>
      </c>
      <c r="F31143" s="4" t="s">
        <v>5144</v>
      </c>
      <c r="G31143" s="5">
        <v>507</v>
      </c>
      <c r="H31143" s="6">
        <v>3.3530600000000001E-2</v>
      </c>
      <c r="I31143" s="7">
        <v>26.81</v>
      </c>
      <c r="J31143" s="2">
        <v>72</v>
      </c>
      <c r="K31143">
        <v>1</v>
      </c>
    </row>
    <row r="31144" spans="1:11" x14ac:dyDescent="0.25">
      <c r="A31144">
        <v>63943</v>
      </c>
      <c r="B31144" s="2">
        <v>0.12713089999999999</v>
      </c>
      <c r="C31144" s="3">
        <v>741</v>
      </c>
      <c r="E31144" t="s">
        <v>11079</v>
      </c>
      <c r="F31144" s="4" t="s">
        <v>12102</v>
      </c>
      <c r="G31144" s="5">
        <v>493</v>
      </c>
      <c r="H31144" s="6">
        <v>1.82556E-2</v>
      </c>
      <c r="I31144" s="7">
        <v>29.427</v>
      </c>
    </row>
    <row r="31145" spans="1:11" x14ac:dyDescent="0.25">
      <c r="A31145">
        <v>36039</v>
      </c>
      <c r="B31145" s="2">
        <v>0.1269921</v>
      </c>
      <c r="C31145" s="3">
        <v>193</v>
      </c>
      <c r="E31145" t="s">
        <v>7192</v>
      </c>
      <c r="F31145" s="4" t="s">
        <v>7027</v>
      </c>
      <c r="G31145" s="5">
        <v>92</v>
      </c>
      <c r="H31145" s="6">
        <v>0</v>
      </c>
      <c r="I31145" s="7">
        <v>32.573999999999998</v>
      </c>
    </row>
    <row r="31146" spans="1:11" x14ac:dyDescent="0.25">
      <c r="A31146">
        <v>17075</v>
      </c>
      <c r="B31146" s="2">
        <v>0.12695139999999999</v>
      </c>
      <c r="C31146" s="3">
        <v>114</v>
      </c>
      <c r="D31146" s="4">
        <v>30380</v>
      </c>
      <c r="E31146" t="s">
        <v>3713</v>
      </c>
      <c r="F31146" s="4" t="s">
        <v>3003</v>
      </c>
      <c r="G31146" s="5">
        <v>79</v>
      </c>
      <c r="H31146" s="6">
        <v>5.0632900000000002E-2</v>
      </c>
      <c r="I31146" s="7">
        <v>23.75</v>
      </c>
    </row>
    <row r="31147" spans="1:11" x14ac:dyDescent="0.25">
      <c r="A31147">
        <v>85031</v>
      </c>
      <c r="B31147" s="2">
        <v>0.1233809</v>
      </c>
      <c r="C31147" s="3">
        <v>27979</v>
      </c>
      <c r="D31147" s="4">
        <v>38060</v>
      </c>
      <c r="E31147" t="s">
        <v>2525</v>
      </c>
      <c r="F31147" s="4" t="s">
        <v>14962</v>
      </c>
      <c r="G31147" s="5">
        <v>14838</v>
      </c>
      <c r="H31147" s="6">
        <v>2.4462600000000001E-2</v>
      </c>
      <c r="I31147" s="7">
        <v>28.251999999999999</v>
      </c>
      <c r="J31147" s="2">
        <v>46.2</v>
      </c>
      <c r="K31147">
        <v>5</v>
      </c>
    </row>
    <row r="31148" spans="1:11" x14ac:dyDescent="0.25">
      <c r="A31148">
        <v>77419</v>
      </c>
      <c r="B31148" s="2">
        <v>0.1196238</v>
      </c>
      <c r="C31148" s="3">
        <v>1590</v>
      </c>
      <c r="D31148" s="4">
        <v>13060</v>
      </c>
      <c r="E31148" t="s">
        <v>14044</v>
      </c>
      <c r="F31148" s="4" t="s">
        <v>13752</v>
      </c>
      <c r="G31148" s="5">
        <v>861</v>
      </c>
      <c r="H31148" s="6">
        <v>4.29234E-2</v>
      </c>
      <c r="I31148" s="7">
        <v>25</v>
      </c>
    </row>
    <row r="31149" spans="1:11" x14ac:dyDescent="0.25">
      <c r="A31149">
        <v>85009</v>
      </c>
      <c r="B31149" s="2">
        <v>0.11306910000000001</v>
      </c>
      <c r="C31149" s="3">
        <v>47666</v>
      </c>
      <c r="D31149" s="4">
        <v>38060</v>
      </c>
      <c r="E31149" t="s">
        <v>2525</v>
      </c>
      <c r="F31149" s="4" t="s">
        <v>14962</v>
      </c>
      <c r="G31149" s="5">
        <v>26525</v>
      </c>
      <c r="H31149" s="6">
        <v>4.7500599999999997E-2</v>
      </c>
      <c r="I31149" s="7">
        <v>24.158000000000001</v>
      </c>
      <c r="J31149" s="2">
        <v>50.833300000000001</v>
      </c>
      <c r="K31149">
        <v>6</v>
      </c>
    </row>
    <row r="31150" spans="1:11" x14ac:dyDescent="0.25">
      <c r="A31150">
        <v>43951</v>
      </c>
      <c r="B31150" s="2">
        <v>0.1066795</v>
      </c>
      <c r="C31150" s="3">
        <v>202</v>
      </c>
      <c r="D31150" s="4">
        <v>48540</v>
      </c>
      <c r="E31150" t="s">
        <v>8477</v>
      </c>
      <c r="F31150" s="4" t="s">
        <v>8295</v>
      </c>
      <c r="G31150" s="5">
        <v>167</v>
      </c>
      <c r="H31150" s="6">
        <v>5.9523800000000002E-2</v>
      </c>
      <c r="I31150" s="7">
        <v>22.061</v>
      </c>
    </row>
    <row r="31151" spans="1:11" x14ac:dyDescent="0.25">
      <c r="A31151">
        <v>72082</v>
      </c>
      <c r="B31151" s="2">
        <v>0.1063134</v>
      </c>
      <c r="C31151" s="3">
        <v>2078</v>
      </c>
      <c r="D31151" s="4">
        <v>42620</v>
      </c>
      <c r="E31151" t="s">
        <v>9695</v>
      </c>
      <c r="F31151" s="4" t="s">
        <v>13183</v>
      </c>
      <c r="G31151" s="5">
        <v>1363</v>
      </c>
      <c r="H31151" s="6">
        <v>2.1993999999999998E-3</v>
      </c>
      <c r="I31151" s="7">
        <v>31.927</v>
      </c>
    </row>
    <row r="31152" spans="1:11" x14ac:dyDescent="0.25">
      <c r="A31152">
        <v>41268</v>
      </c>
      <c r="B31152" s="2">
        <v>0.1059161</v>
      </c>
      <c r="C31152" s="3">
        <v>344</v>
      </c>
      <c r="E31152" t="s">
        <v>8056</v>
      </c>
      <c r="F31152" s="4" t="s">
        <v>7883</v>
      </c>
      <c r="G31152" s="5">
        <v>301</v>
      </c>
      <c r="H31152" s="6">
        <v>2.6490099999999999E-2</v>
      </c>
      <c r="I31152" s="7">
        <v>27.727</v>
      </c>
    </row>
    <row r="31153" spans="1:11" x14ac:dyDescent="0.25">
      <c r="A31153">
        <v>85371</v>
      </c>
      <c r="B31153" s="2">
        <v>0.10577010000000001</v>
      </c>
      <c r="C31153" s="3">
        <v>563</v>
      </c>
      <c r="E31153" t="s">
        <v>15011</v>
      </c>
      <c r="F31153" s="4" t="s">
        <v>14962</v>
      </c>
      <c r="G31153" s="5">
        <v>310</v>
      </c>
      <c r="H31153" s="6">
        <v>1.92926E-2</v>
      </c>
      <c r="I31153" s="7">
        <v>28.957999999999998</v>
      </c>
    </row>
    <row r="31154" spans="1:11" x14ac:dyDescent="0.25">
      <c r="A31154">
        <v>42343</v>
      </c>
      <c r="B31154" s="2">
        <v>0.1053777</v>
      </c>
      <c r="C31154" s="3">
        <v>1825</v>
      </c>
      <c r="E31154" t="s">
        <v>8236</v>
      </c>
      <c r="F31154" s="4" t="s">
        <v>7883</v>
      </c>
      <c r="G31154" s="5">
        <v>1328</v>
      </c>
      <c r="H31154" s="6">
        <v>2.5583100000000001E-2</v>
      </c>
      <c r="I31154" s="7">
        <v>27.867999999999999</v>
      </c>
    </row>
    <row r="31155" spans="1:11" x14ac:dyDescent="0.25">
      <c r="A31155">
        <v>72358</v>
      </c>
      <c r="B31155" s="2">
        <v>0.10483919999999999</v>
      </c>
      <c r="C31155" s="3">
        <v>1567</v>
      </c>
      <c r="D31155" s="4">
        <v>14180</v>
      </c>
      <c r="E31155" t="s">
        <v>13319</v>
      </c>
      <c r="F31155" s="4" t="s">
        <v>13183</v>
      </c>
      <c r="G31155" s="5">
        <v>917</v>
      </c>
      <c r="H31155" s="6">
        <v>3.2679699999999999E-2</v>
      </c>
      <c r="I31155" s="7">
        <v>26.622</v>
      </c>
    </row>
    <row r="31156" spans="1:11" x14ac:dyDescent="0.25">
      <c r="A31156">
        <v>40350</v>
      </c>
      <c r="B31156" s="2">
        <v>0.1045951</v>
      </c>
      <c r="C31156" s="3">
        <v>123</v>
      </c>
      <c r="E31156" t="s">
        <v>5634</v>
      </c>
      <c r="F31156" s="4" t="s">
        <v>7883</v>
      </c>
      <c r="G31156" s="5">
        <v>100</v>
      </c>
      <c r="H31156" s="6">
        <v>0</v>
      </c>
      <c r="I31156" s="7">
        <v>32.25</v>
      </c>
    </row>
    <row r="31157" spans="1:11" x14ac:dyDescent="0.25">
      <c r="A31157">
        <v>99648</v>
      </c>
      <c r="B31157" s="2">
        <v>0.1045592</v>
      </c>
      <c r="C31157" s="3">
        <v>115</v>
      </c>
      <c r="E31157" t="s">
        <v>4636</v>
      </c>
      <c r="F31157" s="4" t="s">
        <v>16604</v>
      </c>
      <c r="G31157" s="5">
        <v>54</v>
      </c>
      <c r="H31157" s="6">
        <v>3.7037E-2</v>
      </c>
      <c r="I31157" s="7">
        <v>25.832999999999998</v>
      </c>
    </row>
    <row r="31158" spans="1:11" x14ac:dyDescent="0.25">
      <c r="A31158">
        <v>99638</v>
      </c>
      <c r="B31158" s="2">
        <v>0.1045425</v>
      </c>
      <c r="C31158" s="3">
        <v>34</v>
      </c>
      <c r="E31158" t="s">
        <v>16667</v>
      </c>
      <c r="F31158" s="4" t="s">
        <v>16604</v>
      </c>
      <c r="G31158" s="5">
        <v>21</v>
      </c>
      <c r="H31158" s="6">
        <v>4.5454500000000002E-2</v>
      </c>
      <c r="I31158" s="7">
        <v>24.375</v>
      </c>
    </row>
    <row r="31159" spans="1:11" x14ac:dyDescent="0.25">
      <c r="A31159">
        <v>35584</v>
      </c>
      <c r="B31159" s="2">
        <v>0.1044707</v>
      </c>
      <c r="C31159" s="3">
        <v>361</v>
      </c>
      <c r="D31159" s="4">
        <v>13820</v>
      </c>
      <c r="E31159" t="s">
        <v>7118</v>
      </c>
      <c r="F31159" s="4" t="s">
        <v>7027</v>
      </c>
      <c r="G31159" s="5">
        <v>277</v>
      </c>
      <c r="H31159" s="6">
        <v>7.1942000000000004E-3</v>
      </c>
      <c r="I31159" s="7">
        <v>30.962</v>
      </c>
    </row>
    <row r="31160" spans="1:11" x14ac:dyDescent="0.25">
      <c r="A31160">
        <v>25915</v>
      </c>
      <c r="B31160" s="2">
        <v>0.1043558</v>
      </c>
      <c r="C31160" s="3">
        <v>370</v>
      </c>
      <c r="D31160" s="4">
        <v>13220</v>
      </c>
      <c r="E31160" t="s">
        <v>5442</v>
      </c>
      <c r="F31160" s="4" t="s">
        <v>5144</v>
      </c>
      <c r="G31160" s="5">
        <v>201</v>
      </c>
      <c r="H31160" s="6">
        <v>3.48259E-2</v>
      </c>
      <c r="I31160" s="7">
        <v>26.157</v>
      </c>
    </row>
    <row r="31161" spans="1:11" x14ac:dyDescent="0.25">
      <c r="A31161">
        <v>72564</v>
      </c>
      <c r="B31161" s="2">
        <v>0.10420500000000001</v>
      </c>
      <c r="C31161" s="3">
        <v>615</v>
      </c>
      <c r="D31161" s="4">
        <v>12900</v>
      </c>
      <c r="E31161" t="s">
        <v>13388</v>
      </c>
      <c r="F31161" s="4" t="s">
        <v>13183</v>
      </c>
      <c r="G31161" s="5">
        <v>430</v>
      </c>
      <c r="H31161" s="6">
        <v>5.8139499999999997E-2</v>
      </c>
      <c r="I31161" s="7">
        <v>22.105</v>
      </c>
    </row>
    <row r="31162" spans="1:11" x14ac:dyDescent="0.25">
      <c r="A31162">
        <v>53599</v>
      </c>
      <c r="B31162" s="2">
        <v>0.10409019999999999</v>
      </c>
      <c r="C31162" s="3">
        <v>87</v>
      </c>
      <c r="E31162" t="s">
        <v>4686</v>
      </c>
      <c r="F31162" s="4" t="s">
        <v>10031</v>
      </c>
      <c r="G31162" s="5">
        <v>54</v>
      </c>
      <c r="H31162" s="6">
        <v>0</v>
      </c>
      <c r="I31162" s="7">
        <v>32.143000000000001</v>
      </c>
    </row>
    <row r="31163" spans="1:11" x14ac:dyDescent="0.25">
      <c r="A31163">
        <v>81043</v>
      </c>
      <c r="B31163" s="2">
        <v>0.1040686</v>
      </c>
      <c r="C31163" s="3">
        <v>46</v>
      </c>
      <c r="E31163" t="s">
        <v>13444</v>
      </c>
      <c r="F31163" s="4" t="s">
        <v>14477</v>
      </c>
      <c r="G31163" s="5">
        <v>37</v>
      </c>
      <c r="H31163" s="6">
        <v>0</v>
      </c>
      <c r="I31163" s="7">
        <v>32.082999999999998</v>
      </c>
    </row>
    <row r="31164" spans="1:11" x14ac:dyDescent="0.25">
      <c r="A31164">
        <v>29333</v>
      </c>
      <c r="B31164" s="2">
        <v>0.10396329999999999</v>
      </c>
      <c r="C31164" s="3">
        <v>412</v>
      </c>
      <c r="D31164" s="4">
        <v>43900</v>
      </c>
      <c r="E31164" t="s">
        <v>6200</v>
      </c>
      <c r="F31164" s="4" t="s">
        <v>6130</v>
      </c>
      <c r="G31164" s="5">
        <v>402</v>
      </c>
      <c r="H31164" s="6">
        <v>4.4665000000000003E-2</v>
      </c>
      <c r="I31164" s="7">
        <v>24.280999999999999</v>
      </c>
    </row>
    <row r="31165" spans="1:11" x14ac:dyDescent="0.25">
      <c r="A31165">
        <v>85530</v>
      </c>
      <c r="B31165" s="2">
        <v>0.1036427</v>
      </c>
      <c r="C31165" s="3">
        <v>1733</v>
      </c>
      <c r="D31165" s="4">
        <v>40940</v>
      </c>
      <c r="E31165" t="s">
        <v>15016</v>
      </c>
      <c r="F31165" s="4" t="s">
        <v>14962</v>
      </c>
      <c r="G31165" s="5">
        <v>935</v>
      </c>
      <c r="H31165" s="6">
        <v>1.28205E-2</v>
      </c>
      <c r="I31165" s="7">
        <v>29.779</v>
      </c>
    </row>
    <row r="31166" spans="1:11" x14ac:dyDescent="0.25">
      <c r="A31166">
        <v>47574</v>
      </c>
      <c r="B31166" s="2">
        <v>0.10339139999999999</v>
      </c>
      <c r="C31166" s="3">
        <v>128</v>
      </c>
      <c r="E31166" t="s">
        <v>2614</v>
      </c>
      <c r="F31166" s="4" t="s">
        <v>8800</v>
      </c>
      <c r="G31166" s="5">
        <v>105</v>
      </c>
      <c r="H31166" s="6">
        <v>0</v>
      </c>
      <c r="I31166" s="7">
        <v>31.963999999999999</v>
      </c>
    </row>
    <row r="31167" spans="1:11" x14ac:dyDescent="0.25">
      <c r="A31167">
        <v>38108</v>
      </c>
      <c r="B31167" s="2">
        <v>0.1005986</v>
      </c>
      <c r="C31167" s="3">
        <v>18684</v>
      </c>
      <c r="D31167" s="4">
        <v>32820</v>
      </c>
      <c r="E31167" t="s">
        <v>2512</v>
      </c>
      <c r="F31167" s="4" t="s">
        <v>7348</v>
      </c>
      <c r="G31167" s="5">
        <v>11557</v>
      </c>
      <c r="H31167" s="6">
        <v>5.0700799999999997E-2</v>
      </c>
      <c r="I31167" s="7">
        <v>23.155999999999999</v>
      </c>
      <c r="J31167" s="2">
        <v>21</v>
      </c>
      <c r="K31167">
        <v>1</v>
      </c>
    </row>
    <row r="31168" spans="1:11" x14ac:dyDescent="0.25">
      <c r="A31168">
        <v>12207</v>
      </c>
      <c r="B31168" s="2">
        <v>9.7549800000000006E-2</v>
      </c>
      <c r="C31168" s="3">
        <v>1506</v>
      </c>
      <c r="D31168" s="4">
        <v>10580</v>
      </c>
      <c r="E31168" t="s">
        <v>1168</v>
      </c>
      <c r="F31168" s="4" t="s">
        <v>1280</v>
      </c>
      <c r="G31168" s="5">
        <v>1174</v>
      </c>
      <c r="H31168" s="6">
        <v>0.10468089999999999</v>
      </c>
      <c r="I31168" s="7">
        <v>13.819000000000001</v>
      </c>
      <c r="J31168" s="2">
        <v>42</v>
      </c>
      <c r="K31168">
        <v>1</v>
      </c>
    </row>
    <row r="31169" spans="1:11" x14ac:dyDescent="0.25">
      <c r="A31169">
        <v>87753</v>
      </c>
      <c r="B31169" s="2">
        <v>9.7212400000000004E-2</v>
      </c>
      <c r="C31169" s="3">
        <v>273</v>
      </c>
      <c r="E31169" t="s">
        <v>15247</v>
      </c>
      <c r="F31169" s="4" t="s">
        <v>15124</v>
      </c>
      <c r="G31169" s="5">
        <v>226</v>
      </c>
      <c r="H31169" s="6">
        <v>2.6431699999999999E-2</v>
      </c>
      <c r="I31169" s="7">
        <v>27.292000000000002</v>
      </c>
    </row>
    <row r="31170" spans="1:11" x14ac:dyDescent="0.25">
      <c r="A31170">
        <v>65752</v>
      </c>
      <c r="B31170" s="2">
        <v>9.7095200000000007E-2</v>
      </c>
      <c r="C31170" s="3">
        <v>312</v>
      </c>
      <c r="E31170" t="s">
        <v>12475</v>
      </c>
      <c r="F31170" s="4" t="s">
        <v>12102</v>
      </c>
      <c r="G31170" s="5">
        <v>259</v>
      </c>
      <c r="H31170" s="6">
        <v>6.17761E-2</v>
      </c>
      <c r="I31170" s="7">
        <v>21.172000000000001</v>
      </c>
    </row>
    <row r="31171" spans="1:11" x14ac:dyDescent="0.25">
      <c r="A31171">
        <v>25211</v>
      </c>
      <c r="B31171" s="2">
        <v>9.7008999999999998E-2</v>
      </c>
      <c r="C31171" s="3">
        <v>181</v>
      </c>
      <c r="D31171" s="4">
        <v>16620</v>
      </c>
      <c r="E31171" t="s">
        <v>5305</v>
      </c>
      <c r="F31171" s="4" t="s">
        <v>5144</v>
      </c>
      <c r="G31171" s="5">
        <v>98</v>
      </c>
      <c r="H31171" s="6">
        <v>0</v>
      </c>
      <c r="I31171" s="7">
        <v>31.841999999999999</v>
      </c>
    </row>
    <row r="31172" spans="1:11" x14ac:dyDescent="0.25">
      <c r="A31172">
        <v>87045</v>
      </c>
      <c r="B31172" s="2">
        <v>9.6757700000000002E-2</v>
      </c>
      <c r="C31172" s="3">
        <v>1616</v>
      </c>
      <c r="D31172" s="4">
        <v>23700</v>
      </c>
      <c r="E31172" t="s">
        <v>15155</v>
      </c>
      <c r="F31172" s="4" t="s">
        <v>15124</v>
      </c>
      <c r="G31172" s="5">
        <v>950</v>
      </c>
      <c r="H31172" s="6">
        <v>3.1545700000000003E-2</v>
      </c>
      <c r="I31172" s="7">
        <v>26.388999999999999</v>
      </c>
    </row>
    <row r="31173" spans="1:11" x14ac:dyDescent="0.25">
      <c r="A31173">
        <v>28367</v>
      </c>
      <c r="B31173" s="2">
        <v>9.6518400000000004E-2</v>
      </c>
      <c r="C31173" s="3">
        <v>97</v>
      </c>
      <c r="D31173" s="4">
        <v>40460</v>
      </c>
      <c r="E31173" t="s">
        <v>5927</v>
      </c>
      <c r="F31173" s="4" t="s">
        <v>5642</v>
      </c>
      <c r="G31173" s="5">
        <v>52</v>
      </c>
      <c r="H31173" s="6">
        <v>1.9230799999999999E-2</v>
      </c>
      <c r="I31173" s="7">
        <v>28.5</v>
      </c>
    </row>
    <row r="31174" spans="1:11" x14ac:dyDescent="0.25">
      <c r="A31174">
        <v>43722</v>
      </c>
      <c r="B31174" s="2">
        <v>9.6451400000000007E-2</v>
      </c>
      <c r="C31174" s="3">
        <v>303</v>
      </c>
      <c r="D31174" s="4">
        <v>15740</v>
      </c>
      <c r="E31174" t="s">
        <v>2831</v>
      </c>
      <c r="F31174" s="4" t="s">
        <v>8295</v>
      </c>
      <c r="G31174" s="5">
        <v>231</v>
      </c>
      <c r="H31174" s="6">
        <v>0</v>
      </c>
      <c r="I31174" s="7">
        <v>31.806000000000001</v>
      </c>
    </row>
    <row r="31175" spans="1:11" x14ac:dyDescent="0.25">
      <c r="A31175">
        <v>97641</v>
      </c>
      <c r="B31175" s="2">
        <v>9.6197699999999997E-2</v>
      </c>
      <c r="C31175" s="3">
        <v>1072</v>
      </c>
      <c r="E31175" t="s">
        <v>16299</v>
      </c>
      <c r="F31175" s="4" t="s">
        <v>16170</v>
      </c>
      <c r="G31175" s="5">
        <v>827</v>
      </c>
      <c r="H31175" s="6">
        <v>1.5719500000000001E-2</v>
      </c>
      <c r="I31175" s="7">
        <v>29.062999999999999</v>
      </c>
      <c r="J31175" s="2">
        <v>44</v>
      </c>
      <c r="K31175">
        <v>1</v>
      </c>
    </row>
    <row r="31176" spans="1:11" x14ac:dyDescent="0.25">
      <c r="A31176">
        <v>70076</v>
      </c>
      <c r="B31176" s="2">
        <v>9.5946500000000004E-2</v>
      </c>
      <c r="C31176" s="3">
        <v>517</v>
      </c>
      <c r="D31176" s="4">
        <v>35380</v>
      </c>
      <c r="E31176" t="s">
        <v>4599</v>
      </c>
      <c r="F31176" s="4" t="s">
        <v>12927</v>
      </c>
      <c r="G31176" s="5">
        <v>222</v>
      </c>
      <c r="H31176" s="6">
        <v>0</v>
      </c>
      <c r="I31176" s="7">
        <v>31.760999999999999</v>
      </c>
    </row>
    <row r="31177" spans="1:11" x14ac:dyDescent="0.25">
      <c r="A31177">
        <v>88348</v>
      </c>
      <c r="B31177" s="2">
        <v>9.5850699999999997E-2</v>
      </c>
      <c r="C31177" s="3">
        <v>238</v>
      </c>
      <c r="E31177" t="s">
        <v>15308</v>
      </c>
      <c r="F31177" s="4" t="s">
        <v>15124</v>
      </c>
      <c r="G31177" s="5">
        <v>177</v>
      </c>
      <c r="H31177" s="6">
        <v>6.7796599999999999E-2</v>
      </c>
      <c r="I31177" s="7">
        <v>20</v>
      </c>
    </row>
    <row r="31178" spans="1:11" x14ac:dyDescent="0.25">
      <c r="A31178">
        <v>16871</v>
      </c>
      <c r="B31178" s="2">
        <v>9.5800499999999997E-2</v>
      </c>
      <c r="C31178" s="3">
        <v>30</v>
      </c>
      <c r="D31178" s="4">
        <v>20180</v>
      </c>
      <c r="E31178" t="s">
        <v>3632</v>
      </c>
      <c r="F31178" s="4" t="s">
        <v>3003</v>
      </c>
      <c r="G31178" s="5">
        <v>28</v>
      </c>
      <c r="H31178" s="6">
        <v>0</v>
      </c>
      <c r="I31178" s="7">
        <v>31.667000000000002</v>
      </c>
    </row>
    <row r="31179" spans="1:11" x14ac:dyDescent="0.25">
      <c r="A31179">
        <v>71839</v>
      </c>
      <c r="B31179" s="2">
        <v>9.5738299999999998E-2</v>
      </c>
      <c r="C31179" s="3">
        <v>405</v>
      </c>
      <c r="D31179" s="4">
        <v>45500</v>
      </c>
      <c r="E31179" t="s">
        <v>13215</v>
      </c>
      <c r="F31179" s="4" t="s">
        <v>13183</v>
      </c>
      <c r="G31179" s="5">
        <v>228</v>
      </c>
      <c r="H31179" s="6">
        <v>2.63158E-2</v>
      </c>
      <c r="I31179" s="7">
        <v>27.105</v>
      </c>
    </row>
    <row r="31180" spans="1:11" x14ac:dyDescent="0.25">
      <c r="A31180">
        <v>41558</v>
      </c>
      <c r="B31180" s="2">
        <v>9.5561199999999999E-2</v>
      </c>
      <c r="C31180" s="3">
        <v>694</v>
      </c>
      <c r="E31180" t="s">
        <v>4114</v>
      </c>
      <c r="F31180" s="4" t="s">
        <v>7883</v>
      </c>
      <c r="G31180" s="5">
        <v>513</v>
      </c>
      <c r="H31180" s="6">
        <v>4.4834300000000001E-2</v>
      </c>
      <c r="I31180" s="7">
        <v>23.864000000000001</v>
      </c>
    </row>
    <row r="31181" spans="1:11" x14ac:dyDescent="0.25">
      <c r="A31181">
        <v>25261</v>
      </c>
      <c r="B31181" s="2">
        <v>9.5360200000000006E-2</v>
      </c>
      <c r="C31181" s="3">
        <v>375</v>
      </c>
      <c r="E31181" t="s">
        <v>5319</v>
      </c>
      <c r="F31181" s="4" t="s">
        <v>5144</v>
      </c>
      <c r="G31181" s="5">
        <v>331</v>
      </c>
      <c r="H31181" s="6">
        <v>0</v>
      </c>
      <c r="I31181" s="7">
        <v>31.606999999999999</v>
      </c>
    </row>
    <row r="31182" spans="1:11" x14ac:dyDescent="0.25">
      <c r="A31182">
        <v>26767</v>
      </c>
      <c r="B31182" s="2">
        <v>9.52046E-2</v>
      </c>
      <c r="C31182" s="3">
        <v>375</v>
      </c>
      <c r="D31182" s="4">
        <v>19060</v>
      </c>
      <c r="E31182" t="s">
        <v>5625</v>
      </c>
      <c r="F31182" s="4" t="s">
        <v>5144</v>
      </c>
      <c r="G31182" s="5">
        <v>317</v>
      </c>
      <c r="H31182" s="6">
        <v>7.25552E-2</v>
      </c>
      <c r="I31182" s="7">
        <v>19.027999999999999</v>
      </c>
    </row>
    <row r="31183" spans="1:11" x14ac:dyDescent="0.25">
      <c r="A31183">
        <v>23313</v>
      </c>
      <c r="B31183" s="2">
        <v>9.5104099999999997E-2</v>
      </c>
      <c r="C31183" s="3">
        <v>79</v>
      </c>
      <c r="E31183" t="s">
        <v>4845</v>
      </c>
      <c r="F31183" s="4" t="s">
        <v>4335</v>
      </c>
      <c r="G31183" s="5">
        <v>39</v>
      </c>
      <c r="H31183" s="6">
        <v>0</v>
      </c>
      <c r="I31183" s="7">
        <v>31.562999999999999</v>
      </c>
    </row>
    <row r="31184" spans="1:11" x14ac:dyDescent="0.25">
      <c r="A31184">
        <v>38254</v>
      </c>
      <c r="B31184" s="2">
        <v>9.5104099999999997E-2</v>
      </c>
      <c r="C31184" s="3">
        <v>63</v>
      </c>
      <c r="D31184" s="4">
        <v>46460</v>
      </c>
      <c r="E31184" t="s">
        <v>7551</v>
      </c>
      <c r="F31184" s="4" t="s">
        <v>7348</v>
      </c>
      <c r="G31184" s="5">
        <v>56</v>
      </c>
      <c r="H31184" s="6">
        <v>0</v>
      </c>
      <c r="I31184" s="7">
        <v>31.562999999999999</v>
      </c>
    </row>
    <row r="31185" spans="1:9" x14ac:dyDescent="0.25">
      <c r="A31185">
        <v>79853</v>
      </c>
      <c r="B31185" s="2">
        <v>9.4680500000000001E-2</v>
      </c>
      <c r="C31185" s="3">
        <v>3319</v>
      </c>
      <c r="D31185" s="4">
        <v>21340</v>
      </c>
      <c r="E31185" t="s">
        <v>14474</v>
      </c>
      <c r="F31185" s="4" t="s">
        <v>13752</v>
      </c>
      <c r="G31185" s="5">
        <v>1672</v>
      </c>
      <c r="H31185" s="6">
        <v>2.6897799999999999E-2</v>
      </c>
      <c r="I31185" s="7">
        <v>26.899000000000001</v>
      </c>
    </row>
    <row r="31186" spans="1:9" x14ac:dyDescent="0.25">
      <c r="A31186">
        <v>14130</v>
      </c>
      <c r="B31186" s="2">
        <v>9.4247399999999995E-2</v>
      </c>
      <c r="C31186" s="3">
        <v>233</v>
      </c>
      <c r="E31186" t="s">
        <v>643</v>
      </c>
      <c r="F31186" s="4" t="s">
        <v>1280</v>
      </c>
      <c r="G31186" s="5">
        <v>140</v>
      </c>
      <c r="H31186" s="6">
        <v>6.4285700000000001E-2</v>
      </c>
      <c r="I31186" s="7">
        <v>20.417000000000002</v>
      </c>
    </row>
    <row r="31187" spans="1:9" x14ac:dyDescent="0.25">
      <c r="A31187">
        <v>63630</v>
      </c>
      <c r="B31187" s="2">
        <v>9.3603599999999995E-2</v>
      </c>
      <c r="C31187" s="3">
        <v>3976</v>
      </c>
      <c r="E31187" t="s">
        <v>12177</v>
      </c>
      <c r="F31187" s="4" t="s">
        <v>12102</v>
      </c>
      <c r="G31187" s="5">
        <v>2551</v>
      </c>
      <c r="H31187" s="6">
        <v>1.3328100000000001E-2</v>
      </c>
      <c r="I31187" s="7">
        <v>29.212</v>
      </c>
    </row>
    <row r="31188" spans="1:9" x14ac:dyDescent="0.25">
      <c r="A31188">
        <v>93258</v>
      </c>
      <c r="B31188" s="2">
        <v>9.2706200000000002E-2</v>
      </c>
      <c r="C31188" s="3">
        <v>2292</v>
      </c>
      <c r="D31188" s="4">
        <v>47300</v>
      </c>
      <c r="E31188" t="s">
        <v>7788</v>
      </c>
      <c r="F31188" s="4" t="s">
        <v>15368</v>
      </c>
      <c r="G31188" s="5">
        <v>1195</v>
      </c>
      <c r="H31188" s="6">
        <v>6.2761499999999998E-2</v>
      </c>
      <c r="I31188" s="7">
        <v>20.649000000000001</v>
      </c>
    </row>
    <row r="31189" spans="1:9" x14ac:dyDescent="0.25">
      <c r="A31189">
        <v>46704</v>
      </c>
      <c r="B31189" s="2">
        <v>9.2399899999999993E-2</v>
      </c>
      <c r="C31189" s="3">
        <v>130</v>
      </c>
      <c r="D31189" s="4">
        <v>23060</v>
      </c>
      <c r="E31189" t="s">
        <v>7671</v>
      </c>
      <c r="F31189" s="4" t="s">
        <v>8800</v>
      </c>
      <c r="G31189" s="5">
        <v>79</v>
      </c>
      <c r="H31189" s="6">
        <v>0</v>
      </c>
      <c r="I31189" s="7">
        <v>31.49</v>
      </c>
    </row>
    <row r="31190" spans="1:9" x14ac:dyDescent="0.25">
      <c r="A31190">
        <v>85121</v>
      </c>
      <c r="B31190" s="2">
        <v>9.2014600000000002E-2</v>
      </c>
      <c r="C31190" s="3">
        <v>3042</v>
      </c>
      <c r="D31190" s="4">
        <v>38060</v>
      </c>
      <c r="E31190" t="s">
        <v>14966</v>
      </c>
      <c r="F31190" s="4" t="s">
        <v>14962</v>
      </c>
      <c r="G31190" s="5">
        <v>1524</v>
      </c>
      <c r="H31190" s="6">
        <v>3.3442600000000003E-2</v>
      </c>
      <c r="I31190" s="7">
        <v>25.661999999999999</v>
      </c>
    </row>
    <row r="31191" spans="1:9" x14ac:dyDescent="0.25">
      <c r="A31191">
        <v>85911</v>
      </c>
      <c r="B31191" s="2">
        <v>9.1411500000000007E-2</v>
      </c>
      <c r="C31191" s="3">
        <v>1914</v>
      </c>
      <c r="D31191" s="4">
        <v>43320</v>
      </c>
      <c r="E31191" t="s">
        <v>15052</v>
      </c>
      <c r="F31191" s="4" t="s">
        <v>14962</v>
      </c>
      <c r="G31191" s="5">
        <v>990</v>
      </c>
      <c r="H31191" s="6">
        <v>3.6326900000000002E-2</v>
      </c>
      <c r="I31191" s="7">
        <v>25.134</v>
      </c>
    </row>
    <row r="31192" spans="1:9" x14ac:dyDescent="0.25">
      <c r="A31192">
        <v>25051</v>
      </c>
      <c r="B31192" s="2">
        <v>9.1145900000000002E-2</v>
      </c>
      <c r="C31192" s="3">
        <v>142</v>
      </c>
      <c r="D31192" s="4">
        <v>16620</v>
      </c>
      <c r="E31192" t="s">
        <v>5244</v>
      </c>
      <c r="F31192" s="4" t="s">
        <v>5144</v>
      </c>
      <c r="G31192" s="5">
        <v>122</v>
      </c>
      <c r="H31192" s="6">
        <v>0</v>
      </c>
      <c r="I31192" s="7">
        <v>31.375</v>
      </c>
    </row>
    <row r="31193" spans="1:9" x14ac:dyDescent="0.25">
      <c r="A31193">
        <v>72839</v>
      </c>
      <c r="B31193" s="2">
        <v>9.1057399999999997E-2</v>
      </c>
      <c r="C31193" s="3">
        <v>301</v>
      </c>
      <c r="E31193" t="s">
        <v>13443</v>
      </c>
      <c r="F31193" s="4" t="s">
        <v>13183</v>
      </c>
      <c r="G31193" s="5">
        <v>247</v>
      </c>
      <c r="H31193" s="6">
        <v>3.2258099999999998E-2</v>
      </c>
      <c r="I31193" s="7">
        <v>25.8</v>
      </c>
    </row>
    <row r="31194" spans="1:9" x14ac:dyDescent="0.25">
      <c r="A31194">
        <v>57622</v>
      </c>
      <c r="B31194" s="2">
        <v>9.0968800000000002E-2</v>
      </c>
      <c r="C31194" s="3">
        <v>244</v>
      </c>
      <c r="E31194" t="s">
        <v>2915</v>
      </c>
      <c r="F31194" s="4" t="s">
        <v>10877</v>
      </c>
      <c r="G31194" s="5">
        <v>120</v>
      </c>
      <c r="H31194" s="6">
        <v>9.0909100000000007E-2</v>
      </c>
      <c r="I31194" s="7">
        <v>15.625</v>
      </c>
    </row>
    <row r="31195" spans="1:9" x14ac:dyDescent="0.25">
      <c r="A31195">
        <v>85352</v>
      </c>
      <c r="B31195" s="2">
        <v>9.0889800000000007E-2</v>
      </c>
      <c r="C31195" s="3">
        <v>268</v>
      </c>
      <c r="D31195" s="4">
        <v>49740</v>
      </c>
      <c r="E31195" t="s">
        <v>15001</v>
      </c>
      <c r="F31195" s="4" t="s">
        <v>14962</v>
      </c>
      <c r="G31195" s="5">
        <v>206</v>
      </c>
      <c r="H31195" s="6">
        <v>3.39806E-2</v>
      </c>
      <c r="I31195" s="7">
        <v>25.417000000000002</v>
      </c>
    </row>
    <row r="31196" spans="1:9" x14ac:dyDescent="0.25">
      <c r="A31196">
        <v>86535</v>
      </c>
      <c r="B31196" s="2">
        <v>9.0707999999999997E-2</v>
      </c>
      <c r="C31196" s="3">
        <v>1105</v>
      </c>
      <c r="E31196" t="s">
        <v>15117</v>
      </c>
      <c r="F31196" s="4" t="s">
        <v>14962</v>
      </c>
      <c r="G31196" s="5">
        <v>545</v>
      </c>
      <c r="H31196" s="6">
        <v>2.7522899999999999E-2</v>
      </c>
      <c r="I31196" s="7">
        <v>26.527999999999999</v>
      </c>
    </row>
    <row r="31197" spans="1:9" x14ac:dyDescent="0.25">
      <c r="A31197">
        <v>30665</v>
      </c>
      <c r="B31197" s="2">
        <v>9.0403999999999998E-2</v>
      </c>
      <c r="C31197" s="3">
        <v>104</v>
      </c>
      <c r="E31197" t="s">
        <v>5661</v>
      </c>
      <c r="F31197" s="4" t="s">
        <v>6363</v>
      </c>
      <c r="G31197" s="5">
        <v>61</v>
      </c>
      <c r="H31197" s="6">
        <v>0</v>
      </c>
      <c r="I31197" s="7">
        <v>31.25</v>
      </c>
    </row>
    <row r="31198" spans="1:9" x14ac:dyDescent="0.25">
      <c r="A31198">
        <v>38928</v>
      </c>
      <c r="B31198" s="2">
        <v>9.0403999999999998E-2</v>
      </c>
      <c r="C31198" s="3">
        <v>300</v>
      </c>
      <c r="E31198" t="s">
        <v>1590</v>
      </c>
      <c r="F31198" s="4" t="s">
        <v>7633</v>
      </c>
      <c r="G31198" s="5">
        <v>123</v>
      </c>
      <c r="H31198" s="6">
        <v>0</v>
      </c>
      <c r="I31198" s="7">
        <v>31.25</v>
      </c>
    </row>
    <row r="31199" spans="1:9" x14ac:dyDescent="0.25">
      <c r="A31199">
        <v>41712</v>
      </c>
      <c r="B31199" s="2">
        <v>9.0403999999999998E-2</v>
      </c>
      <c r="C31199" s="3">
        <v>214</v>
      </c>
      <c r="E31199" t="s">
        <v>8121</v>
      </c>
      <c r="F31199" s="4" t="s">
        <v>7883</v>
      </c>
      <c r="G31199" s="5">
        <v>189</v>
      </c>
      <c r="H31199" s="6">
        <v>0</v>
      </c>
      <c r="I31199" s="7">
        <v>31.25</v>
      </c>
    </row>
    <row r="31200" spans="1:9" x14ac:dyDescent="0.25">
      <c r="A31200">
        <v>63866</v>
      </c>
      <c r="B31200" s="2">
        <v>9.0403999999999998E-2</v>
      </c>
      <c r="C31200" s="3">
        <v>522</v>
      </c>
      <c r="E31200" t="s">
        <v>5923</v>
      </c>
      <c r="F31200" s="4" t="s">
        <v>12102</v>
      </c>
      <c r="G31200" s="5">
        <v>307</v>
      </c>
      <c r="H31200" s="6">
        <v>0</v>
      </c>
      <c r="I31200" s="7">
        <v>31.25</v>
      </c>
    </row>
    <row r="31201" spans="1:9" x14ac:dyDescent="0.25">
      <c r="A31201">
        <v>66778</v>
      </c>
      <c r="B31201" s="2">
        <v>9.0403999999999998E-2</v>
      </c>
      <c r="C31201" s="3">
        <v>26</v>
      </c>
      <c r="E31201" t="s">
        <v>12562</v>
      </c>
      <c r="F31201" s="4" t="s">
        <v>12494</v>
      </c>
      <c r="G31201" s="5">
        <v>12</v>
      </c>
      <c r="H31201" s="6">
        <v>0</v>
      </c>
      <c r="I31201" s="7">
        <v>31.25</v>
      </c>
    </row>
    <row r="31202" spans="1:9" x14ac:dyDescent="0.25">
      <c r="A31202">
        <v>84743</v>
      </c>
      <c r="B31202" s="2">
        <v>9.0403999999999998E-2</v>
      </c>
      <c r="C31202" s="3">
        <v>52</v>
      </c>
      <c r="E31202" t="s">
        <v>353</v>
      </c>
      <c r="F31202" s="4" t="s">
        <v>14851</v>
      </c>
      <c r="G31202" s="5">
        <v>28</v>
      </c>
      <c r="H31202" s="6">
        <v>0</v>
      </c>
      <c r="I31202" s="7">
        <v>31.25</v>
      </c>
    </row>
    <row r="31203" spans="1:9" x14ac:dyDescent="0.25">
      <c r="A31203">
        <v>26436</v>
      </c>
      <c r="B31203" s="2">
        <v>9.0207800000000005E-2</v>
      </c>
      <c r="C31203" s="3">
        <v>146</v>
      </c>
      <c r="D31203" s="4">
        <v>17220</v>
      </c>
      <c r="E31203" t="s">
        <v>5563</v>
      </c>
      <c r="F31203" s="4" t="s">
        <v>5144</v>
      </c>
      <c r="G31203" s="5">
        <v>101</v>
      </c>
      <c r="H31203" s="6">
        <v>0</v>
      </c>
      <c r="I31203" s="7">
        <v>31.2</v>
      </c>
    </row>
    <row r="31204" spans="1:9" x14ac:dyDescent="0.25">
      <c r="A31204">
        <v>78590</v>
      </c>
      <c r="B31204" s="2">
        <v>9.0138399999999994E-2</v>
      </c>
      <c r="C31204" s="3">
        <v>303</v>
      </c>
      <c r="D31204" s="4">
        <v>39700</v>
      </c>
      <c r="E31204" t="s">
        <v>14262</v>
      </c>
      <c r="F31204" s="4" t="s">
        <v>13752</v>
      </c>
      <c r="G31204" s="5">
        <v>187</v>
      </c>
      <c r="H31204" s="6">
        <v>2.13904E-2</v>
      </c>
      <c r="I31204" s="7">
        <v>27.5</v>
      </c>
    </row>
    <row r="31205" spans="1:9" x14ac:dyDescent="0.25">
      <c r="A31205">
        <v>49075</v>
      </c>
      <c r="B31205" s="2">
        <v>9.0071399999999996E-2</v>
      </c>
      <c r="C31205" s="3">
        <v>114</v>
      </c>
      <c r="D31205" s="4">
        <v>44780</v>
      </c>
      <c r="E31205" t="s">
        <v>9324</v>
      </c>
      <c r="F31205" s="4" t="s">
        <v>9106</v>
      </c>
      <c r="G31205" s="5">
        <v>89</v>
      </c>
      <c r="H31205" s="6">
        <v>0</v>
      </c>
      <c r="I31205" s="7">
        <v>31.146000000000001</v>
      </c>
    </row>
    <row r="31206" spans="1:9" x14ac:dyDescent="0.25">
      <c r="A31206">
        <v>93256</v>
      </c>
      <c r="B31206" s="2">
        <v>8.9415700000000001E-2</v>
      </c>
      <c r="C31206" s="3">
        <v>6034</v>
      </c>
      <c r="D31206" s="4">
        <v>47300</v>
      </c>
      <c r="E31206" t="s">
        <v>15645</v>
      </c>
      <c r="F31206" s="4" t="s">
        <v>15368</v>
      </c>
      <c r="G31206" s="5">
        <v>2653</v>
      </c>
      <c r="H31206" s="6">
        <v>1.6584999999999999E-2</v>
      </c>
      <c r="I31206" s="7">
        <v>28.277999999999999</v>
      </c>
    </row>
    <row r="31207" spans="1:9" x14ac:dyDescent="0.25">
      <c r="A31207">
        <v>99754</v>
      </c>
      <c r="B31207" s="2">
        <v>8.8767200000000004E-2</v>
      </c>
      <c r="C31207" s="3">
        <v>89</v>
      </c>
      <c r="E31207" t="s">
        <v>16728</v>
      </c>
      <c r="F31207" s="4" t="s">
        <v>16604</v>
      </c>
      <c r="G31207" s="5">
        <v>59</v>
      </c>
      <c r="H31207" s="6">
        <v>0.05</v>
      </c>
      <c r="I31207" s="7">
        <v>22.5</v>
      </c>
    </row>
    <row r="31208" spans="1:9" x14ac:dyDescent="0.25">
      <c r="A31208">
        <v>17880</v>
      </c>
      <c r="B31208" s="2">
        <v>8.8740799999999995E-2</v>
      </c>
      <c r="C31208" s="3">
        <v>64</v>
      </c>
      <c r="D31208" s="4">
        <v>30260</v>
      </c>
      <c r="E31208" t="s">
        <v>3899</v>
      </c>
      <c r="F31208" s="4" t="s">
        <v>3003</v>
      </c>
      <c r="G31208" s="5">
        <v>50</v>
      </c>
      <c r="H31208" s="6">
        <v>0</v>
      </c>
      <c r="I31208" s="7">
        <v>31.125</v>
      </c>
    </row>
    <row r="31209" spans="1:9" x14ac:dyDescent="0.25">
      <c r="A31209">
        <v>40849</v>
      </c>
      <c r="B31209" s="2">
        <v>8.8676199999999997E-2</v>
      </c>
      <c r="C31209" s="3">
        <v>375</v>
      </c>
      <c r="E31209" t="s">
        <v>7976</v>
      </c>
      <c r="F31209" s="4" t="s">
        <v>7883</v>
      </c>
      <c r="G31209" s="5">
        <v>221</v>
      </c>
      <c r="H31209" s="6">
        <v>3.6199099999999998E-2</v>
      </c>
      <c r="I31209" s="7">
        <v>24.867999999999999</v>
      </c>
    </row>
    <row r="31210" spans="1:9" x14ac:dyDescent="0.25">
      <c r="A31210">
        <v>93608</v>
      </c>
      <c r="B31210" s="2">
        <v>8.8520699999999994E-2</v>
      </c>
      <c r="C31210" s="3">
        <v>725</v>
      </c>
      <c r="D31210" s="4">
        <v>23420</v>
      </c>
      <c r="E31210" t="s">
        <v>15703</v>
      </c>
      <c r="F31210" s="4" t="s">
        <v>15368</v>
      </c>
      <c r="G31210" s="5">
        <v>432</v>
      </c>
      <c r="H31210" s="6">
        <v>0</v>
      </c>
      <c r="I31210" s="7">
        <v>31.111000000000001</v>
      </c>
    </row>
    <row r="31211" spans="1:9" x14ac:dyDescent="0.25">
      <c r="A31211">
        <v>36583</v>
      </c>
      <c r="B31211" s="2">
        <v>8.8319700000000001E-2</v>
      </c>
      <c r="C31211" s="3">
        <v>568</v>
      </c>
      <c r="E31211" t="s">
        <v>7300</v>
      </c>
      <c r="F31211" s="4" t="s">
        <v>7027</v>
      </c>
      <c r="G31211" s="5">
        <v>405</v>
      </c>
      <c r="H31211" s="6">
        <v>1.72414E-2</v>
      </c>
      <c r="I31211" s="7">
        <v>28.079000000000001</v>
      </c>
    </row>
    <row r="31212" spans="1:9" x14ac:dyDescent="0.25">
      <c r="A31212">
        <v>60974</v>
      </c>
      <c r="B31212" s="2">
        <v>8.8159299999999996E-2</v>
      </c>
      <c r="C31212" s="3">
        <v>393</v>
      </c>
      <c r="E31212" t="s">
        <v>3640</v>
      </c>
      <c r="F31212" s="4" t="s">
        <v>11490</v>
      </c>
      <c r="G31212" s="5">
        <v>259</v>
      </c>
      <c r="H31212" s="6">
        <v>0</v>
      </c>
      <c r="I31212" s="7">
        <v>31.042000000000002</v>
      </c>
    </row>
    <row r="31213" spans="1:9" x14ac:dyDescent="0.25">
      <c r="A31213">
        <v>32463</v>
      </c>
      <c r="B31213" s="2">
        <v>8.8075600000000004E-2</v>
      </c>
      <c r="C31213" s="3">
        <v>118</v>
      </c>
      <c r="E31213" t="s">
        <v>6784</v>
      </c>
      <c r="F31213" s="4" t="s">
        <v>6689</v>
      </c>
      <c r="G31213" s="5">
        <v>89</v>
      </c>
      <c r="H31213" s="6">
        <v>0</v>
      </c>
      <c r="I31213" s="7">
        <v>30.937999999999999</v>
      </c>
    </row>
    <row r="31214" spans="1:9" x14ac:dyDescent="0.25">
      <c r="A31214">
        <v>45232</v>
      </c>
      <c r="B31214" s="2">
        <v>8.7352799999999994E-2</v>
      </c>
      <c r="C31214" s="3">
        <v>6342</v>
      </c>
      <c r="D31214" s="4">
        <v>17140</v>
      </c>
      <c r="E31214" t="s">
        <v>8663</v>
      </c>
      <c r="F31214" s="4" t="s">
        <v>8295</v>
      </c>
      <c r="G31214" s="5">
        <v>2930</v>
      </c>
      <c r="H31214" s="6">
        <v>0.1105802</v>
      </c>
      <c r="I31214" s="7">
        <v>11.816000000000001</v>
      </c>
    </row>
    <row r="31215" spans="1:9" x14ac:dyDescent="0.25">
      <c r="A31215">
        <v>79849</v>
      </c>
      <c r="B31215" s="2">
        <v>8.5098599999999996E-2</v>
      </c>
      <c r="C31215" s="3">
        <v>14036</v>
      </c>
      <c r="D31215" s="4">
        <v>21340</v>
      </c>
      <c r="E31215" t="s">
        <v>14471</v>
      </c>
      <c r="F31215" s="4" t="s">
        <v>13752</v>
      </c>
      <c r="G31215" s="5">
        <v>6491</v>
      </c>
      <c r="H31215" s="6">
        <v>3.6358000000000001E-2</v>
      </c>
      <c r="I31215" s="7">
        <v>24.588999999999999</v>
      </c>
    </row>
    <row r="31216" spans="1:9" x14ac:dyDescent="0.25">
      <c r="A31216">
        <v>17887</v>
      </c>
      <c r="B31216" s="2">
        <v>8.3475999999999995E-2</v>
      </c>
      <c r="C31216" s="3">
        <v>300</v>
      </c>
      <c r="D31216" s="4">
        <v>30260</v>
      </c>
      <c r="E31216" t="s">
        <v>3903</v>
      </c>
      <c r="F31216" s="4" t="s">
        <v>3003</v>
      </c>
      <c r="G31216" s="5">
        <v>272</v>
      </c>
      <c r="H31216" s="6">
        <v>0</v>
      </c>
      <c r="I31216" s="7">
        <v>30.832999999999998</v>
      </c>
    </row>
    <row r="31217" spans="1:11" x14ac:dyDescent="0.25">
      <c r="A31217">
        <v>99656</v>
      </c>
      <c r="B31217" s="2">
        <v>8.3475999999999995E-2</v>
      </c>
      <c r="C31217" s="3">
        <v>32</v>
      </c>
      <c r="E31217" t="s">
        <v>16679</v>
      </c>
      <c r="F31217" s="4" t="s">
        <v>16604</v>
      </c>
      <c r="G31217" s="5">
        <v>18</v>
      </c>
      <c r="H31217" s="6">
        <v>0</v>
      </c>
      <c r="I31217" s="7">
        <v>30.832999999999998</v>
      </c>
    </row>
    <row r="31218" spans="1:11" x14ac:dyDescent="0.25">
      <c r="A31218">
        <v>40941</v>
      </c>
      <c r="B31218" s="2">
        <v>8.3387500000000003E-2</v>
      </c>
      <c r="C31218" s="3">
        <v>133</v>
      </c>
      <c r="E31218" t="s">
        <v>7996</v>
      </c>
      <c r="F31218" s="4" t="s">
        <v>7883</v>
      </c>
      <c r="G31218" s="5">
        <v>78</v>
      </c>
      <c r="H31218" s="6">
        <v>0</v>
      </c>
      <c r="I31218" s="7">
        <v>30.780999999999999</v>
      </c>
    </row>
    <row r="31219" spans="1:11" x14ac:dyDescent="0.25">
      <c r="A31219">
        <v>78545</v>
      </c>
      <c r="B31219" s="2">
        <v>8.3318100000000006E-2</v>
      </c>
      <c r="C31219" s="3">
        <v>279</v>
      </c>
      <c r="D31219" s="4">
        <v>40100</v>
      </c>
      <c r="E31219" t="s">
        <v>14237</v>
      </c>
      <c r="F31219" s="4" t="s">
        <v>13752</v>
      </c>
      <c r="G31219" s="5">
        <v>207</v>
      </c>
      <c r="H31219" s="6">
        <v>3.8647300000000002E-2</v>
      </c>
      <c r="I31219" s="7">
        <v>24.091000000000001</v>
      </c>
      <c r="J31219" s="2">
        <v>48</v>
      </c>
      <c r="K31219">
        <v>1</v>
      </c>
    </row>
    <row r="31220" spans="1:11" x14ac:dyDescent="0.25">
      <c r="A31220">
        <v>98817</v>
      </c>
      <c r="B31220" s="2">
        <v>8.3200800000000005E-2</v>
      </c>
      <c r="C31220" s="3">
        <v>428</v>
      </c>
      <c r="D31220" s="4">
        <v>48300</v>
      </c>
      <c r="E31220" t="s">
        <v>16500</v>
      </c>
      <c r="F31220" s="4" t="s">
        <v>16344</v>
      </c>
      <c r="G31220" s="5">
        <v>282</v>
      </c>
      <c r="H31220" s="6">
        <v>0</v>
      </c>
      <c r="I31220" s="7">
        <v>30.768999999999998</v>
      </c>
      <c r="J31220" s="2">
        <v>59</v>
      </c>
      <c r="K31220">
        <v>1</v>
      </c>
    </row>
    <row r="31221" spans="1:11" x14ac:dyDescent="0.25">
      <c r="A31221">
        <v>95202</v>
      </c>
      <c r="B31221" s="2">
        <v>8.2308199999999998E-2</v>
      </c>
      <c r="C31221" s="3">
        <v>5408</v>
      </c>
      <c r="D31221" s="4">
        <v>44700</v>
      </c>
      <c r="E31221" t="s">
        <v>1717</v>
      </c>
      <c r="F31221" s="4" t="s">
        <v>15368</v>
      </c>
      <c r="G31221" s="5">
        <v>3446</v>
      </c>
      <c r="H31221" s="6">
        <v>8.8508400000000001E-2</v>
      </c>
      <c r="I31221" s="7">
        <v>15.319000000000001</v>
      </c>
      <c r="J31221" s="2">
        <v>48</v>
      </c>
      <c r="K31221">
        <v>2</v>
      </c>
    </row>
    <row r="31222" spans="1:11" x14ac:dyDescent="0.25">
      <c r="A31222">
        <v>25676</v>
      </c>
      <c r="B31222" s="2">
        <v>8.1293500000000005E-2</v>
      </c>
      <c r="C31222" s="3">
        <v>1044</v>
      </c>
      <c r="E31222" t="s">
        <v>5400</v>
      </c>
      <c r="F31222" s="4" t="s">
        <v>5144</v>
      </c>
      <c r="G31222" s="5">
        <v>791</v>
      </c>
      <c r="H31222" s="6">
        <v>8.8495999999999991E-3</v>
      </c>
      <c r="I31222" s="7">
        <v>29.071000000000002</v>
      </c>
    </row>
    <row r="31223" spans="1:11" x14ac:dyDescent="0.25">
      <c r="A31223">
        <v>44506</v>
      </c>
      <c r="B31223" s="2">
        <v>8.0735899999999999E-2</v>
      </c>
      <c r="C31223" s="3">
        <v>2144</v>
      </c>
      <c r="D31223" s="4">
        <v>49660</v>
      </c>
      <c r="E31223" t="s">
        <v>2830</v>
      </c>
      <c r="F31223" s="4" t="s">
        <v>8295</v>
      </c>
      <c r="G31223" s="5">
        <v>1542</v>
      </c>
      <c r="H31223" s="6">
        <v>6.6147899999999996E-2</v>
      </c>
      <c r="I31223" s="7">
        <v>19.140999999999998</v>
      </c>
    </row>
    <row r="31224" spans="1:11" x14ac:dyDescent="0.25">
      <c r="A31224">
        <v>87732</v>
      </c>
      <c r="B31224" s="2">
        <v>8.0180699999999994E-2</v>
      </c>
      <c r="C31224" s="3">
        <v>1409</v>
      </c>
      <c r="E31224" t="s">
        <v>10448</v>
      </c>
      <c r="F31224" s="4" t="s">
        <v>15124</v>
      </c>
      <c r="G31224" s="5">
        <v>777</v>
      </c>
      <c r="H31224" s="6">
        <v>3.9845800000000001E-2</v>
      </c>
      <c r="I31224" s="7">
        <v>23.605</v>
      </c>
    </row>
    <row r="31225" spans="1:11" x14ac:dyDescent="0.25">
      <c r="A31225">
        <v>93234</v>
      </c>
      <c r="B31225" s="2">
        <v>7.9170900000000002E-2</v>
      </c>
      <c r="C31225" s="3">
        <v>6895</v>
      </c>
      <c r="D31225" s="4">
        <v>23420</v>
      </c>
      <c r="E31225" t="s">
        <v>7570</v>
      </c>
      <c r="F31225" s="4" t="s">
        <v>15368</v>
      </c>
      <c r="G31225" s="5">
        <v>3440</v>
      </c>
      <c r="H31225" s="6">
        <v>1.85992E-2</v>
      </c>
      <c r="I31225" s="7">
        <v>27.265999999999998</v>
      </c>
      <c r="J31225" s="2">
        <v>41</v>
      </c>
      <c r="K31225">
        <v>1</v>
      </c>
    </row>
    <row r="31226" spans="1:11" x14ac:dyDescent="0.25">
      <c r="A31226">
        <v>15460</v>
      </c>
      <c r="B31226" s="2">
        <v>7.8333299999999995E-2</v>
      </c>
      <c r="C31226" s="3">
        <v>97</v>
      </c>
      <c r="D31226" s="4">
        <v>38300</v>
      </c>
      <c r="E31226" t="s">
        <v>3160</v>
      </c>
      <c r="F31226" s="4" t="s">
        <v>3003</v>
      </c>
      <c r="G31226" s="5">
        <v>54</v>
      </c>
      <c r="H31226" s="6">
        <v>9.0909100000000007E-2</v>
      </c>
      <c r="I31226" s="7">
        <v>14.75</v>
      </c>
    </row>
    <row r="31227" spans="1:11" x14ac:dyDescent="0.25">
      <c r="A31227">
        <v>66522</v>
      </c>
      <c r="B31227" s="2">
        <v>7.8309299999999998E-2</v>
      </c>
      <c r="C31227" s="3">
        <v>35</v>
      </c>
      <c r="E31227" t="s">
        <v>2605</v>
      </c>
      <c r="F31227" s="4" t="s">
        <v>12494</v>
      </c>
      <c r="G31227" s="5">
        <v>35</v>
      </c>
      <c r="H31227" s="6">
        <v>8.5714299999999993E-2</v>
      </c>
      <c r="I31227" s="7">
        <v>15.625</v>
      </c>
    </row>
    <row r="31228" spans="1:11" x14ac:dyDescent="0.25">
      <c r="A31228">
        <v>86520</v>
      </c>
      <c r="B31228" s="2">
        <v>7.8050900000000006E-2</v>
      </c>
      <c r="C31228" s="3">
        <v>2002</v>
      </c>
      <c r="D31228" s="4">
        <v>43320</v>
      </c>
      <c r="E31228" t="s">
        <v>15116</v>
      </c>
      <c r="F31228" s="4" t="s">
        <v>14962</v>
      </c>
      <c r="G31228" s="5">
        <v>1036</v>
      </c>
      <c r="H31228" s="6">
        <v>2.3165999999999999E-2</v>
      </c>
      <c r="I31228" s="7">
        <v>26.428999999999998</v>
      </c>
    </row>
    <row r="31229" spans="1:11" x14ac:dyDescent="0.25">
      <c r="A31229">
        <v>8608</v>
      </c>
      <c r="B31229" s="2">
        <v>7.76728E-2</v>
      </c>
      <c r="C31229" s="3">
        <v>813</v>
      </c>
      <c r="D31229" s="4">
        <v>45940</v>
      </c>
      <c r="E31229" t="s">
        <v>1720</v>
      </c>
      <c r="F31229" s="4" t="s">
        <v>1341</v>
      </c>
      <c r="G31229" s="5">
        <v>544</v>
      </c>
      <c r="H31229" s="6">
        <v>9.7426499999999999E-2</v>
      </c>
      <c r="I31229" s="7">
        <v>13.59</v>
      </c>
      <c r="J31229" s="2">
        <v>69</v>
      </c>
      <c r="K31229">
        <v>1</v>
      </c>
    </row>
    <row r="31230" spans="1:11" x14ac:dyDescent="0.25">
      <c r="A31230">
        <v>57371</v>
      </c>
      <c r="B31230" s="2">
        <v>7.7519599999999994E-2</v>
      </c>
      <c r="C31230" s="3">
        <v>123</v>
      </c>
      <c r="E31230" t="s">
        <v>10957</v>
      </c>
      <c r="F31230" s="4" t="s">
        <v>10877</v>
      </c>
      <c r="G31230" s="5">
        <v>96</v>
      </c>
      <c r="H31230" s="6">
        <v>0</v>
      </c>
      <c r="I31230" s="7">
        <v>30.417000000000002</v>
      </c>
    </row>
    <row r="31231" spans="1:11" x14ac:dyDescent="0.25">
      <c r="A31231">
        <v>26437</v>
      </c>
      <c r="B31231" s="2">
        <v>7.7356900000000006E-2</v>
      </c>
      <c r="C31231" s="3">
        <v>648</v>
      </c>
      <c r="E31231" t="s">
        <v>518</v>
      </c>
      <c r="F31231" s="4" t="s">
        <v>5144</v>
      </c>
      <c r="G31231" s="5">
        <v>580</v>
      </c>
      <c r="H31231" s="6">
        <v>3.6144599999999999E-2</v>
      </c>
      <c r="I31231" s="7">
        <v>24.167000000000002</v>
      </c>
    </row>
    <row r="31232" spans="1:11" x14ac:dyDescent="0.25">
      <c r="A31232">
        <v>72005</v>
      </c>
      <c r="B31232" s="2">
        <v>7.7189400000000005E-2</v>
      </c>
      <c r="C31232" s="3">
        <v>155</v>
      </c>
      <c r="E31232" t="s">
        <v>13246</v>
      </c>
      <c r="F31232" s="4" t="s">
        <v>13183</v>
      </c>
      <c r="G31232" s="5">
        <v>118</v>
      </c>
      <c r="H31232" s="6">
        <v>0</v>
      </c>
      <c r="I31232" s="7">
        <v>30.341000000000001</v>
      </c>
    </row>
    <row r="31233" spans="1:11" x14ac:dyDescent="0.25">
      <c r="A31233">
        <v>24823</v>
      </c>
      <c r="B31233" s="2">
        <v>7.7052999999999996E-2</v>
      </c>
      <c r="C31233" s="3">
        <v>666</v>
      </c>
      <c r="E31233" t="s">
        <v>5163</v>
      </c>
      <c r="F31233" s="4" t="s">
        <v>5144</v>
      </c>
      <c r="G31233" s="5">
        <v>453</v>
      </c>
      <c r="H31233" s="6">
        <v>0</v>
      </c>
      <c r="I31233" s="7">
        <v>30.277999999999999</v>
      </c>
    </row>
    <row r="31234" spans="1:11" x14ac:dyDescent="0.25">
      <c r="A31234">
        <v>72677</v>
      </c>
      <c r="B31234" s="2">
        <v>7.6871099999999998E-2</v>
      </c>
      <c r="C31234" s="3">
        <v>469</v>
      </c>
      <c r="E31234" t="s">
        <v>1550</v>
      </c>
      <c r="F31234" s="4" t="s">
        <v>13183</v>
      </c>
      <c r="G31234" s="5">
        <v>310</v>
      </c>
      <c r="H31234" s="6">
        <v>1.9354799999999998E-2</v>
      </c>
      <c r="I31234" s="7">
        <v>26.931999999999999</v>
      </c>
    </row>
    <row r="31235" spans="1:11" x14ac:dyDescent="0.25">
      <c r="A31235">
        <v>72332</v>
      </c>
      <c r="B31235" s="2">
        <v>7.6789700000000002E-2</v>
      </c>
      <c r="C31235" s="3">
        <v>68</v>
      </c>
      <c r="D31235" s="4">
        <v>32820</v>
      </c>
      <c r="E31235" t="s">
        <v>13306</v>
      </c>
      <c r="F31235" s="4" t="s">
        <v>13183</v>
      </c>
      <c r="G31235" s="5">
        <v>27</v>
      </c>
      <c r="H31235" s="6">
        <v>0</v>
      </c>
      <c r="I31235" s="7">
        <v>30.25</v>
      </c>
    </row>
    <row r="31236" spans="1:11" x14ac:dyDescent="0.25">
      <c r="A31236">
        <v>24282</v>
      </c>
      <c r="B31236" s="2">
        <v>7.6670100000000005E-2</v>
      </c>
      <c r="C31236" s="3">
        <v>610</v>
      </c>
      <c r="E31236" t="s">
        <v>5024</v>
      </c>
      <c r="F31236" s="4" t="s">
        <v>4335</v>
      </c>
      <c r="G31236" s="5">
        <v>467</v>
      </c>
      <c r="H31236" s="6">
        <v>1.49573E-2</v>
      </c>
      <c r="I31236" s="7">
        <v>27.614000000000001</v>
      </c>
    </row>
    <row r="31237" spans="1:11" x14ac:dyDescent="0.25">
      <c r="A31237">
        <v>13103</v>
      </c>
      <c r="B31237" s="2">
        <v>7.6478599999999994E-2</v>
      </c>
      <c r="C31237" s="3">
        <v>574</v>
      </c>
      <c r="D31237" s="4">
        <v>45060</v>
      </c>
      <c r="E31237" t="s">
        <v>2507</v>
      </c>
      <c r="F31237" s="4" t="s">
        <v>1280</v>
      </c>
      <c r="G31237" s="5">
        <v>331</v>
      </c>
      <c r="H31237" s="6">
        <v>9.0361399999999995E-2</v>
      </c>
      <c r="I31237" s="7">
        <v>14.566000000000001</v>
      </c>
    </row>
    <row r="31238" spans="1:11" x14ac:dyDescent="0.25">
      <c r="A31238">
        <v>40964</v>
      </c>
      <c r="B31238" s="2">
        <v>7.6363700000000007E-2</v>
      </c>
      <c r="C31238" s="3">
        <v>211</v>
      </c>
      <c r="E31238" t="s">
        <v>8002</v>
      </c>
      <c r="F31238" s="4" t="s">
        <v>7883</v>
      </c>
      <c r="G31238" s="5">
        <v>150</v>
      </c>
      <c r="H31238" s="6">
        <v>0</v>
      </c>
      <c r="I31238" s="7">
        <v>30.146999999999998</v>
      </c>
    </row>
    <row r="31239" spans="1:11" x14ac:dyDescent="0.25">
      <c r="A31239">
        <v>24843</v>
      </c>
      <c r="B31239" s="2">
        <v>7.6306299999999994E-2</v>
      </c>
      <c r="C31239" s="3">
        <v>107</v>
      </c>
      <c r="E31239" t="s">
        <v>5170</v>
      </c>
      <c r="F31239" s="4" t="s">
        <v>5144</v>
      </c>
      <c r="G31239" s="5">
        <v>93</v>
      </c>
      <c r="H31239" s="6">
        <v>0.1182796</v>
      </c>
      <c r="I31239" s="7">
        <v>9.6590000000000007</v>
      </c>
    </row>
    <row r="31240" spans="1:11" x14ac:dyDescent="0.25">
      <c r="A31240">
        <v>93249</v>
      </c>
      <c r="B31240" s="2">
        <v>7.6007199999999997E-2</v>
      </c>
      <c r="C31240" s="3">
        <v>2697</v>
      </c>
      <c r="D31240" s="4">
        <v>12540</v>
      </c>
      <c r="E31240" t="s">
        <v>15641</v>
      </c>
      <c r="F31240" s="4" t="s">
        <v>15368</v>
      </c>
      <c r="G31240" s="5">
        <v>1161</v>
      </c>
      <c r="H31240" s="6">
        <v>0</v>
      </c>
      <c r="I31240" s="7">
        <v>30.077999999999999</v>
      </c>
    </row>
    <row r="31241" spans="1:11" x14ac:dyDescent="0.25">
      <c r="A31241">
        <v>84531</v>
      </c>
      <c r="B31241" s="2">
        <v>7.5597999999999999E-2</v>
      </c>
      <c r="C31241" s="3">
        <v>920</v>
      </c>
      <c r="E31241" t="s">
        <v>14909</v>
      </c>
      <c r="F31241" s="4" t="s">
        <v>14851</v>
      </c>
      <c r="G31241" s="5">
        <v>545</v>
      </c>
      <c r="H31241" s="6">
        <v>2.93578E-2</v>
      </c>
      <c r="I31241" s="7">
        <v>25</v>
      </c>
    </row>
    <row r="31242" spans="1:11" x14ac:dyDescent="0.25">
      <c r="A31242">
        <v>18617</v>
      </c>
      <c r="B31242" s="2">
        <v>7.5181600000000001E-2</v>
      </c>
      <c r="C31242" s="3">
        <v>1735</v>
      </c>
      <c r="D31242" s="4">
        <v>42540</v>
      </c>
      <c r="E31242" t="s">
        <v>4095</v>
      </c>
      <c r="F31242" s="4" t="s">
        <v>3003</v>
      </c>
      <c r="G31242" s="5">
        <v>1190</v>
      </c>
      <c r="H31242" s="6">
        <v>3.3585200000000003E-2</v>
      </c>
      <c r="I31242" s="7">
        <v>24.260999999999999</v>
      </c>
    </row>
    <row r="31243" spans="1:11" x14ac:dyDescent="0.25">
      <c r="A31243">
        <v>97711</v>
      </c>
      <c r="B31243" s="2">
        <v>7.4877600000000002E-2</v>
      </c>
      <c r="C31243" s="3">
        <v>119</v>
      </c>
      <c r="E31243" t="s">
        <v>16302</v>
      </c>
      <c r="F31243" s="4" t="s">
        <v>16170</v>
      </c>
      <c r="G31243" s="5">
        <v>78</v>
      </c>
      <c r="H31243" s="6">
        <v>2.5641000000000001E-2</v>
      </c>
      <c r="I31243" s="7">
        <v>25.625</v>
      </c>
    </row>
    <row r="31244" spans="1:11" x14ac:dyDescent="0.25">
      <c r="A31244">
        <v>99634</v>
      </c>
      <c r="B31244" s="2">
        <v>7.4820200000000003E-2</v>
      </c>
      <c r="C31244" s="3">
        <v>365</v>
      </c>
      <c r="E31244" t="s">
        <v>16664</v>
      </c>
      <c r="F31244" s="4" t="s">
        <v>16604</v>
      </c>
      <c r="G31244" s="5">
        <v>158</v>
      </c>
      <c r="H31244" s="6">
        <v>0</v>
      </c>
      <c r="I31244" s="7">
        <v>30</v>
      </c>
    </row>
    <row r="31245" spans="1:11" x14ac:dyDescent="0.25">
      <c r="A31245">
        <v>40943</v>
      </c>
      <c r="B31245" s="2">
        <v>7.4652700000000002E-2</v>
      </c>
      <c r="C31245" s="3">
        <v>750</v>
      </c>
      <c r="D31245" s="4">
        <v>30940</v>
      </c>
      <c r="E31245" t="s">
        <v>7997</v>
      </c>
      <c r="F31245" s="4" t="s">
        <v>7883</v>
      </c>
      <c r="G31245" s="5">
        <v>536</v>
      </c>
      <c r="H31245" s="6">
        <v>0</v>
      </c>
      <c r="I31245" s="7">
        <v>29.925999999999998</v>
      </c>
    </row>
    <row r="31246" spans="1:11" x14ac:dyDescent="0.25">
      <c r="A31246">
        <v>24892</v>
      </c>
      <c r="B31246" s="2">
        <v>7.4264999999999998E-2</v>
      </c>
      <c r="C31246" s="3">
        <v>1430</v>
      </c>
      <c r="E31246" t="s">
        <v>5200</v>
      </c>
      <c r="F31246" s="4" t="s">
        <v>5144</v>
      </c>
      <c r="G31246" s="5">
        <v>1077</v>
      </c>
      <c r="H31246" s="6">
        <v>4.8237500000000003E-2</v>
      </c>
      <c r="I31246" s="7">
        <v>21.588999999999999</v>
      </c>
      <c r="J31246" s="2">
        <v>64</v>
      </c>
      <c r="K31246">
        <v>1</v>
      </c>
    </row>
    <row r="31247" spans="1:11" x14ac:dyDescent="0.25">
      <c r="A31247">
        <v>75468</v>
      </c>
      <c r="B31247" s="2">
        <v>7.3896500000000004E-2</v>
      </c>
      <c r="C31247" s="3">
        <v>560</v>
      </c>
      <c r="D31247" s="4">
        <v>37580</v>
      </c>
      <c r="E31247" t="s">
        <v>13808</v>
      </c>
      <c r="F31247" s="4" t="s">
        <v>13752</v>
      </c>
      <c r="G31247" s="5">
        <v>463</v>
      </c>
      <c r="H31247" s="6">
        <v>3.0172399999999999E-2</v>
      </c>
      <c r="I31247" s="7">
        <v>24.643000000000001</v>
      </c>
    </row>
    <row r="31248" spans="1:11" x14ac:dyDescent="0.25">
      <c r="A31248">
        <v>40801</v>
      </c>
      <c r="B31248" s="2">
        <v>7.3700199999999993E-2</v>
      </c>
      <c r="C31248" s="3">
        <v>573</v>
      </c>
      <c r="E31248" t="s">
        <v>7958</v>
      </c>
      <c r="F31248" s="4" t="s">
        <v>7883</v>
      </c>
      <c r="G31248" s="5">
        <v>363</v>
      </c>
      <c r="H31248" s="6">
        <v>7.4380199999999994E-2</v>
      </c>
      <c r="I31248" s="7">
        <v>16.954999999999998</v>
      </c>
    </row>
    <row r="31249" spans="1:11" x14ac:dyDescent="0.25">
      <c r="A31249">
        <v>93721</v>
      </c>
      <c r="B31249" s="2">
        <v>7.2584999999999997E-2</v>
      </c>
      <c r="C31249" s="3">
        <v>6308</v>
      </c>
      <c r="D31249" s="4">
        <v>23420</v>
      </c>
      <c r="E31249" t="s">
        <v>8453</v>
      </c>
      <c r="F31249" s="4" t="s">
        <v>15368</v>
      </c>
      <c r="G31249" s="5">
        <v>4297</v>
      </c>
      <c r="H31249" s="6">
        <v>7.5849200000000006E-2</v>
      </c>
      <c r="I31249" s="7">
        <v>16.693999999999999</v>
      </c>
      <c r="J31249" s="2">
        <v>56</v>
      </c>
      <c r="K31249">
        <v>2</v>
      </c>
    </row>
    <row r="31250" spans="1:11" x14ac:dyDescent="0.25">
      <c r="A31250">
        <v>93640</v>
      </c>
      <c r="B31250" s="2">
        <v>6.9938299999999995E-2</v>
      </c>
      <c r="C31250" s="3">
        <v>12140</v>
      </c>
      <c r="D31250" s="4">
        <v>23420</v>
      </c>
      <c r="E31250" t="s">
        <v>5018</v>
      </c>
      <c r="F31250" s="4" t="s">
        <v>15368</v>
      </c>
      <c r="G31250" s="5">
        <v>6760</v>
      </c>
      <c r="H31250" s="6">
        <v>1.6567999999999999E-2</v>
      </c>
      <c r="I31250" s="7">
        <v>26.922000000000001</v>
      </c>
    </row>
    <row r="31251" spans="1:11" x14ac:dyDescent="0.25">
      <c r="A31251">
        <v>32139</v>
      </c>
      <c r="B31251" s="2">
        <v>6.81171E-2</v>
      </c>
      <c r="C31251" s="3">
        <v>1003</v>
      </c>
      <c r="D31251" s="4">
        <v>37260</v>
      </c>
      <c r="E31251" t="s">
        <v>242</v>
      </c>
      <c r="F31251" s="4" t="s">
        <v>6689</v>
      </c>
      <c r="G31251" s="5">
        <v>851</v>
      </c>
      <c r="H31251" s="6">
        <v>4.10798E-2</v>
      </c>
      <c r="I31251" s="7">
        <v>22.66</v>
      </c>
    </row>
    <row r="31252" spans="1:11" x14ac:dyDescent="0.25">
      <c r="A31252">
        <v>71631</v>
      </c>
      <c r="B31252" s="2">
        <v>6.7813200000000004E-2</v>
      </c>
      <c r="C31252" s="3">
        <v>593</v>
      </c>
      <c r="E31252" t="s">
        <v>7175</v>
      </c>
      <c r="F31252" s="4" t="s">
        <v>13183</v>
      </c>
      <c r="G31252" s="5">
        <v>423</v>
      </c>
      <c r="H31252" s="6">
        <v>3.0660400000000001E-2</v>
      </c>
      <c r="I31252" s="7">
        <v>24.375</v>
      </c>
    </row>
    <row r="31253" spans="1:11" x14ac:dyDescent="0.25">
      <c r="A31253">
        <v>38879</v>
      </c>
      <c r="B31253" s="2">
        <v>6.7628900000000006E-2</v>
      </c>
      <c r="C31253" s="3">
        <v>634</v>
      </c>
      <c r="D31253" s="4">
        <v>46180</v>
      </c>
      <c r="E31253" t="s">
        <v>1370</v>
      </c>
      <c r="F31253" s="4" t="s">
        <v>7633</v>
      </c>
      <c r="G31253" s="5">
        <v>344</v>
      </c>
      <c r="H31253" s="6">
        <v>0</v>
      </c>
      <c r="I31253" s="7">
        <v>29.628</v>
      </c>
      <c r="J31253" s="2">
        <v>39</v>
      </c>
      <c r="K31253">
        <v>1</v>
      </c>
    </row>
    <row r="31254" spans="1:11" x14ac:dyDescent="0.25">
      <c r="A31254">
        <v>99785</v>
      </c>
      <c r="B31254" s="2">
        <v>6.7502099999999995E-2</v>
      </c>
      <c r="C31254" s="3">
        <v>439</v>
      </c>
      <c r="E31254" t="s">
        <v>16750</v>
      </c>
      <c r="F31254" s="4" t="s">
        <v>16604</v>
      </c>
      <c r="G31254" s="5">
        <v>181</v>
      </c>
      <c r="H31254" s="6">
        <v>1.6483500000000002E-2</v>
      </c>
      <c r="I31254" s="7">
        <v>26.75</v>
      </c>
    </row>
    <row r="31255" spans="1:11" x14ac:dyDescent="0.25">
      <c r="A31255">
        <v>72629</v>
      </c>
      <c r="B31255" s="2">
        <v>6.7363300000000001E-2</v>
      </c>
      <c r="C31255" s="3">
        <v>460</v>
      </c>
      <c r="E31255" t="s">
        <v>13402</v>
      </c>
      <c r="F31255" s="4" t="s">
        <v>13183</v>
      </c>
      <c r="G31255" s="5">
        <v>398</v>
      </c>
      <c r="H31255" s="6">
        <v>1.2562800000000001E-2</v>
      </c>
      <c r="I31255" s="7">
        <v>27.385999999999999</v>
      </c>
    </row>
    <row r="31256" spans="1:11" x14ac:dyDescent="0.25">
      <c r="A31256">
        <v>41548</v>
      </c>
      <c r="B31256" s="2">
        <v>6.7131200000000002E-2</v>
      </c>
      <c r="C31256" s="3">
        <v>808</v>
      </c>
      <c r="E31256" t="s">
        <v>8086</v>
      </c>
      <c r="F31256" s="4" t="s">
        <v>7883</v>
      </c>
      <c r="G31256" s="5">
        <v>573</v>
      </c>
      <c r="H31256" s="6">
        <v>1.2216400000000001E-2</v>
      </c>
      <c r="I31256" s="7">
        <v>27.437999999999999</v>
      </c>
    </row>
    <row r="31257" spans="1:11" x14ac:dyDescent="0.25">
      <c r="A31257">
        <v>78592</v>
      </c>
      <c r="B31257" s="2">
        <v>6.6844000000000001E-2</v>
      </c>
      <c r="C31257" s="3">
        <v>1123</v>
      </c>
      <c r="D31257" s="4">
        <v>15180</v>
      </c>
      <c r="E31257" t="s">
        <v>14264</v>
      </c>
      <c r="F31257" s="4" t="s">
        <v>13752</v>
      </c>
      <c r="G31257" s="5">
        <v>632</v>
      </c>
      <c r="H31257" s="6">
        <v>1.5822800000000001E-2</v>
      </c>
      <c r="I31257" s="7">
        <v>26.771000000000001</v>
      </c>
    </row>
    <row r="31258" spans="1:11" x14ac:dyDescent="0.25">
      <c r="A31258">
        <v>62207</v>
      </c>
      <c r="B31258" s="2">
        <v>6.5491900000000006E-2</v>
      </c>
      <c r="C31258" s="3">
        <v>8444</v>
      </c>
      <c r="D31258" s="4">
        <v>41180</v>
      </c>
      <c r="E31258" t="s">
        <v>11885</v>
      </c>
      <c r="F31258" s="4" t="s">
        <v>11490</v>
      </c>
      <c r="G31258" s="5">
        <v>5020</v>
      </c>
      <c r="H31258" s="6">
        <v>6.4529000000000003E-2</v>
      </c>
      <c r="I31258" s="7">
        <v>18.327999999999999</v>
      </c>
      <c r="J31258" s="2">
        <v>42</v>
      </c>
      <c r="K31258">
        <v>1</v>
      </c>
    </row>
    <row r="31259" spans="1:11" x14ac:dyDescent="0.25">
      <c r="A31259">
        <v>62204</v>
      </c>
      <c r="B31259" s="2">
        <v>6.3048499999999993E-2</v>
      </c>
      <c r="C31259" s="3">
        <v>8612</v>
      </c>
      <c r="D31259" s="4">
        <v>41180</v>
      </c>
      <c r="E31259" t="s">
        <v>11885</v>
      </c>
      <c r="F31259" s="4" t="s">
        <v>11490</v>
      </c>
      <c r="G31259" s="5">
        <v>5186</v>
      </c>
      <c r="H31259" s="6">
        <v>5.8029699999999997E-2</v>
      </c>
      <c r="I31259" s="7">
        <v>19.425999999999998</v>
      </c>
    </row>
    <row r="31260" spans="1:11" x14ac:dyDescent="0.25">
      <c r="A31260">
        <v>62201</v>
      </c>
      <c r="B31260" s="2">
        <v>6.0933099999999997E-2</v>
      </c>
      <c r="C31260" s="3">
        <v>7896</v>
      </c>
      <c r="D31260" s="4">
        <v>41180</v>
      </c>
      <c r="E31260" t="s">
        <v>11885</v>
      </c>
      <c r="F31260" s="4" t="s">
        <v>11490</v>
      </c>
      <c r="G31260" s="5">
        <v>3654</v>
      </c>
      <c r="H31260" s="6">
        <v>6.2123699999999997E-2</v>
      </c>
      <c r="I31260" s="7">
        <v>18.698</v>
      </c>
      <c r="J31260" s="2">
        <v>49</v>
      </c>
      <c r="K31260">
        <v>3</v>
      </c>
    </row>
    <row r="31261" spans="1:11" x14ac:dyDescent="0.25">
      <c r="A31261">
        <v>29519</v>
      </c>
      <c r="B31261" s="2">
        <v>5.99926E-2</v>
      </c>
      <c r="C31261" s="3">
        <v>340</v>
      </c>
      <c r="E31261" t="s">
        <v>6255</v>
      </c>
      <c r="F31261" s="4" t="s">
        <v>6130</v>
      </c>
      <c r="G31261" s="5">
        <v>275</v>
      </c>
      <c r="H31261" s="6">
        <v>2.8985500000000001E-2</v>
      </c>
      <c r="I31261" s="7">
        <v>24.396999999999998</v>
      </c>
    </row>
    <row r="31262" spans="1:11" x14ac:dyDescent="0.25">
      <c r="A31262">
        <v>71021</v>
      </c>
      <c r="B31262" s="2">
        <v>5.9839400000000001E-2</v>
      </c>
      <c r="C31262" s="3">
        <v>469</v>
      </c>
      <c r="D31262" s="4">
        <v>43340</v>
      </c>
      <c r="E31262" t="s">
        <v>4924</v>
      </c>
      <c r="F31262" s="4" t="s">
        <v>12927</v>
      </c>
      <c r="G31262" s="5">
        <v>363</v>
      </c>
      <c r="H31262" s="6">
        <v>1.0989000000000001E-2</v>
      </c>
      <c r="I31262" s="7">
        <v>27.5</v>
      </c>
    </row>
    <row r="31263" spans="1:11" x14ac:dyDescent="0.25">
      <c r="A31263">
        <v>73487</v>
      </c>
      <c r="B31263" s="2">
        <v>5.9731699999999999E-2</v>
      </c>
      <c r="C31263" s="3">
        <v>105</v>
      </c>
      <c r="D31263" s="4">
        <v>11620</v>
      </c>
      <c r="E31263" t="s">
        <v>13505</v>
      </c>
      <c r="F31263" s="4" t="s">
        <v>13462</v>
      </c>
      <c r="G31263" s="5">
        <v>92</v>
      </c>
      <c r="H31263" s="6">
        <v>1.08696E-2</v>
      </c>
      <c r="I31263" s="7">
        <v>27.5</v>
      </c>
    </row>
    <row r="31264" spans="1:11" x14ac:dyDescent="0.25">
      <c r="A31264">
        <v>50454</v>
      </c>
      <c r="B31264" s="2">
        <v>5.9686299999999998E-2</v>
      </c>
      <c r="C31264" s="3">
        <v>101</v>
      </c>
      <c r="E31264" t="s">
        <v>9700</v>
      </c>
      <c r="F31264" s="4" t="s">
        <v>9593</v>
      </c>
      <c r="G31264" s="5">
        <v>101</v>
      </c>
      <c r="H31264" s="6">
        <v>0</v>
      </c>
      <c r="I31264" s="7">
        <v>29.375</v>
      </c>
    </row>
    <row r="31265" spans="1:9" x14ac:dyDescent="0.25">
      <c r="A31265">
        <v>40771</v>
      </c>
      <c r="B31265" s="2">
        <v>5.94709E-2</v>
      </c>
      <c r="C31265" s="3">
        <v>1309</v>
      </c>
      <c r="D31265" s="4">
        <v>30940</v>
      </c>
      <c r="E31265" t="s">
        <v>1669</v>
      </c>
      <c r="F31265" s="4" t="s">
        <v>7883</v>
      </c>
      <c r="G31265" s="5">
        <v>797</v>
      </c>
      <c r="H31265" s="6">
        <v>0</v>
      </c>
      <c r="I31265" s="7">
        <v>29.306000000000001</v>
      </c>
    </row>
    <row r="31266" spans="1:9" x14ac:dyDescent="0.25">
      <c r="A31266">
        <v>26148</v>
      </c>
      <c r="B31266" s="2">
        <v>5.9238699999999998E-2</v>
      </c>
      <c r="C31266" s="3">
        <v>199</v>
      </c>
      <c r="E31266" t="s">
        <v>5485</v>
      </c>
      <c r="F31266" s="4" t="s">
        <v>5144</v>
      </c>
      <c r="G31266" s="5">
        <v>165</v>
      </c>
      <c r="H31266" s="6">
        <v>0</v>
      </c>
      <c r="I31266" s="7">
        <v>29.286000000000001</v>
      </c>
    </row>
    <row r="31267" spans="1:9" x14ac:dyDescent="0.25">
      <c r="A31267">
        <v>41815</v>
      </c>
      <c r="B31267" s="2">
        <v>5.9107100000000003E-2</v>
      </c>
      <c r="C31267" s="3">
        <v>479</v>
      </c>
      <c r="E31267" t="s">
        <v>8150</v>
      </c>
      <c r="F31267" s="4" t="s">
        <v>7883</v>
      </c>
      <c r="G31267" s="5">
        <v>384</v>
      </c>
      <c r="H31267" s="6">
        <v>5.46875E-2</v>
      </c>
      <c r="I31267" s="7">
        <v>19.792000000000002</v>
      </c>
    </row>
    <row r="31268" spans="1:9" x14ac:dyDescent="0.25">
      <c r="A31268">
        <v>33930</v>
      </c>
      <c r="B31268" s="2">
        <v>5.8910900000000002E-2</v>
      </c>
      <c r="C31268" s="3">
        <v>989</v>
      </c>
      <c r="D31268" s="4">
        <v>17500</v>
      </c>
      <c r="E31268" t="s">
        <v>6954</v>
      </c>
      <c r="F31268" s="4" t="s">
        <v>6689</v>
      </c>
      <c r="G31268" s="5">
        <v>437</v>
      </c>
      <c r="H31268" s="6">
        <v>0</v>
      </c>
      <c r="I31268" s="7">
        <v>29.175000000000001</v>
      </c>
    </row>
    <row r="31269" spans="1:9" x14ac:dyDescent="0.25">
      <c r="A31269">
        <v>24601</v>
      </c>
      <c r="B31269" s="2">
        <v>5.8793600000000001E-2</v>
      </c>
      <c r="C31269" s="3">
        <v>65</v>
      </c>
      <c r="D31269" s="4">
        <v>14140</v>
      </c>
      <c r="E31269" t="s">
        <v>5120</v>
      </c>
      <c r="F31269" s="4" t="s">
        <v>4335</v>
      </c>
      <c r="G31269" s="5">
        <v>50</v>
      </c>
      <c r="H31269" s="6">
        <v>0</v>
      </c>
      <c r="I31269" s="7">
        <v>29.167000000000002</v>
      </c>
    </row>
    <row r="31270" spans="1:9" x14ac:dyDescent="0.25">
      <c r="A31270">
        <v>72168</v>
      </c>
      <c r="B31270" s="2">
        <v>5.8324599999999997E-2</v>
      </c>
      <c r="C31270" s="3">
        <v>2073</v>
      </c>
      <c r="D31270" s="4">
        <v>38220</v>
      </c>
      <c r="E31270" t="s">
        <v>6383</v>
      </c>
      <c r="F31270" s="4" t="s">
        <v>13183</v>
      </c>
      <c r="G31270" s="5">
        <v>1911</v>
      </c>
      <c r="H31270" s="6">
        <v>5.2300999999999997E-3</v>
      </c>
      <c r="I31270" s="7">
        <v>28.25</v>
      </c>
    </row>
    <row r="31271" spans="1:9" x14ac:dyDescent="0.25">
      <c r="A31271">
        <v>99589</v>
      </c>
      <c r="B31271" s="2">
        <v>5.7838800000000003E-2</v>
      </c>
      <c r="C31271" s="3">
        <v>237</v>
      </c>
      <c r="E31271" t="s">
        <v>16641</v>
      </c>
      <c r="F31271" s="4" t="s">
        <v>16604</v>
      </c>
      <c r="G31271" s="5">
        <v>115</v>
      </c>
      <c r="H31271" s="6">
        <v>0</v>
      </c>
      <c r="I31271" s="7">
        <v>29</v>
      </c>
    </row>
    <row r="31272" spans="1:9" x14ac:dyDescent="0.25">
      <c r="A31272">
        <v>77969</v>
      </c>
      <c r="B31272" s="2">
        <v>5.77861E-2</v>
      </c>
      <c r="C31272" s="3">
        <v>140</v>
      </c>
      <c r="E31272" t="s">
        <v>9144</v>
      </c>
      <c r="F31272" s="4" t="s">
        <v>13752</v>
      </c>
      <c r="G31272" s="5">
        <v>97</v>
      </c>
      <c r="H31272" s="6">
        <v>0</v>
      </c>
      <c r="I31272" s="7">
        <v>28.888999999999999</v>
      </c>
    </row>
    <row r="31273" spans="1:9" x14ac:dyDescent="0.25">
      <c r="A31273">
        <v>24882</v>
      </c>
      <c r="B31273" s="2">
        <v>5.7678399999999998E-2</v>
      </c>
      <c r="C31273" s="3">
        <v>437</v>
      </c>
      <c r="E31273" t="s">
        <v>5197</v>
      </c>
      <c r="F31273" s="4" t="s">
        <v>5144</v>
      </c>
      <c r="G31273" s="5">
        <v>345</v>
      </c>
      <c r="H31273" s="6">
        <v>0</v>
      </c>
      <c r="I31273" s="7">
        <v>28.843</v>
      </c>
    </row>
    <row r="31274" spans="1:9" x14ac:dyDescent="0.25">
      <c r="A31274">
        <v>72948</v>
      </c>
      <c r="B31274" s="2">
        <v>5.75325E-2</v>
      </c>
      <c r="C31274" s="3">
        <v>368</v>
      </c>
      <c r="D31274" s="4">
        <v>22900</v>
      </c>
      <c r="E31274" t="s">
        <v>13458</v>
      </c>
      <c r="F31274" s="4" t="s">
        <v>13183</v>
      </c>
      <c r="G31274" s="5">
        <v>257</v>
      </c>
      <c r="H31274" s="6">
        <v>5.4263600000000002E-2</v>
      </c>
      <c r="I31274" s="7">
        <v>19.452999999999999</v>
      </c>
    </row>
    <row r="31275" spans="1:9" x14ac:dyDescent="0.25">
      <c r="A31275">
        <v>88350</v>
      </c>
      <c r="B31275" s="2">
        <v>5.7424799999999998E-2</v>
      </c>
      <c r="C31275" s="3">
        <v>254</v>
      </c>
      <c r="D31275" s="4">
        <v>10460</v>
      </c>
      <c r="E31275" t="s">
        <v>15309</v>
      </c>
      <c r="F31275" s="4" t="s">
        <v>15124</v>
      </c>
      <c r="G31275" s="5">
        <v>190</v>
      </c>
      <c r="H31275" s="6">
        <v>5.75916E-2</v>
      </c>
      <c r="I31275" s="7">
        <v>18.864000000000001</v>
      </c>
    </row>
    <row r="31276" spans="1:9" x14ac:dyDescent="0.25">
      <c r="A31276">
        <v>43740</v>
      </c>
      <c r="B31276" s="2">
        <v>5.7309899999999997E-2</v>
      </c>
      <c r="C31276" s="3">
        <v>513</v>
      </c>
      <c r="D31276" s="4">
        <v>18140</v>
      </c>
      <c r="E31276" t="s">
        <v>8429</v>
      </c>
      <c r="F31276" s="4" t="s">
        <v>8295</v>
      </c>
      <c r="G31276" s="5">
        <v>289</v>
      </c>
      <c r="H31276" s="6">
        <v>5.1724100000000002E-2</v>
      </c>
      <c r="I31276" s="7">
        <v>19.867000000000001</v>
      </c>
    </row>
    <row r="31277" spans="1:9" x14ac:dyDescent="0.25">
      <c r="A31277">
        <v>65664</v>
      </c>
      <c r="B31277" s="2">
        <v>5.7218999999999999E-2</v>
      </c>
      <c r="C31277" s="3">
        <v>114</v>
      </c>
      <c r="E31277" t="s">
        <v>12448</v>
      </c>
      <c r="F31277" s="4" t="s">
        <v>12102</v>
      </c>
      <c r="G31277" s="5">
        <v>86</v>
      </c>
      <c r="H31277" s="6">
        <v>5.8139499999999997E-2</v>
      </c>
      <c r="I31277" s="7">
        <v>18.75</v>
      </c>
    </row>
    <row r="31278" spans="1:9" x14ac:dyDescent="0.25">
      <c r="A31278">
        <v>72359</v>
      </c>
      <c r="B31278" s="2">
        <v>5.7125599999999999E-2</v>
      </c>
      <c r="C31278" s="3">
        <v>449</v>
      </c>
      <c r="D31278" s="4">
        <v>22620</v>
      </c>
      <c r="E31278" t="s">
        <v>673</v>
      </c>
      <c r="F31278" s="4" t="s">
        <v>13183</v>
      </c>
      <c r="G31278" s="5">
        <v>300</v>
      </c>
      <c r="H31278" s="6">
        <v>4.98339E-2</v>
      </c>
      <c r="I31278" s="7">
        <v>20.178999999999998</v>
      </c>
    </row>
    <row r="31279" spans="1:9" x14ac:dyDescent="0.25">
      <c r="A31279">
        <v>72320</v>
      </c>
      <c r="B31279" s="2">
        <v>5.6747499999999999E-2</v>
      </c>
      <c r="C31279" s="3">
        <v>1398</v>
      </c>
      <c r="E31279" t="s">
        <v>13300</v>
      </c>
      <c r="F31279" s="4" t="s">
        <v>13183</v>
      </c>
      <c r="G31279" s="5">
        <v>1281</v>
      </c>
      <c r="H31279" s="6">
        <v>6.2401999999999996E-3</v>
      </c>
      <c r="I31279" s="7">
        <v>27.678999999999998</v>
      </c>
    </row>
    <row r="31280" spans="1:9" x14ac:dyDescent="0.25">
      <c r="A31280">
        <v>24813</v>
      </c>
      <c r="B31280" s="2">
        <v>5.63718E-2</v>
      </c>
      <c r="C31280" s="3">
        <v>347</v>
      </c>
      <c r="E31280" t="s">
        <v>5157</v>
      </c>
      <c r="F31280" s="4" t="s">
        <v>5144</v>
      </c>
      <c r="G31280" s="5">
        <v>287</v>
      </c>
      <c r="H31280" s="6">
        <v>3.1358900000000002E-2</v>
      </c>
      <c r="I31280" s="7">
        <v>23.332999999999998</v>
      </c>
    </row>
    <row r="31281" spans="1:11" x14ac:dyDescent="0.25">
      <c r="A31281">
        <v>15750</v>
      </c>
      <c r="B31281" s="2">
        <v>5.6225799999999999E-2</v>
      </c>
      <c r="C31281" s="3">
        <v>221</v>
      </c>
      <c r="D31281" s="4">
        <v>26860</v>
      </c>
      <c r="E31281" t="s">
        <v>3296</v>
      </c>
      <c r="F31281" s="4" t="s">
        <v>3003</v>
      </c>
      <c r="G31281" s="5">
        <v>156</v>
      </c>
      <c r="H31281" s="6">
        <v>0</v>
      </c>
      <c r="I31281" s="7">
        <v>28.75</v>
      </c>
    </row>
    <row r="31282" spans="1:11" x14ac:dyDescent="0.25">
      <c r="A31282">
        <v>45861</v>
      </c>
      <c r="B31282" s="2">
        <v>5.6225799999999999E-2</v>
      </c>
      <c r="C31282" s="3">
        <v>140</v>
      </c>
      <c r="E31282" t="s">
        <v>329</v>
      </c>
      <c r="F31282" s="4" t="s">
        <v>8295</v>
      </c>
      <c r="G31282" s="5">
        <v>93</v>
      </c>
      <c r="H31282" s="6">
        <v>0</v>
      </c>
      <c r="I31282" s="7">
        <v>28.75</v>
      </c>
    </row>
    <row r="31283" spans="1:11" x14ac:dyDescent="0.25">
      <c r="A31283">
        <v>96119</v>
      </c>
      <c r="B31283" s="2">
        <v>5.6225799999999999E-2</v>
      </c>
      <c r="C31283" s="3">
        <v>71</v>
      </c>
      <c r="D31283" s="4">
        <v>45000</v>
      </c>
      <c r="E31283" t="s">
        <v>16080</v>
      </c>
      <c r="F31283" s="4" t="s">
        <v>15368</v>
      </c>
      <c r="G31283" s="5">
        <v>67</v>
      </c>
      <c r="H31283" s="6">
        <v>0</v>
      </c>
      <c r="I31283" s="7">
        <v>28.75</v>
      </c>
    </row>
    <row r="31284" spans="1:11" x14ac:dyDescent="0.25">
      <c r="A31284">
        <v>87461</v>
      </c>
      <c r="B31284" s="2">
        <v>5.5965000000000001E-2</v>
      </c>
      <c r="C31284" s="3">
        <v>1258</v>
      </c>
      <c r="D31284" s="4">
        <v>22140</v>
      </c>
      <c r="E31284" t="s">
        <v>15192</v>
      </c>
      <c r="F31284" s="4" t="s">
        <v>15124</v>
      </c>
      <c r="G31284" s="5">
        <v>769</v>
      </c>
      <c r="H31284" s="6">
        <v>3.3766200000000003E-2</v>
      </c>
      <c r="I31284" s="7">
        <v>22.812999999999999</v>
      </c>
    </row>
    <row r="31285" spans="1:11" x14ac:dyDescent="0.25">
      <c r="A31285">
        <v>39113</v>
      </c>
      <c r="B31285" s="2">
        <v>5.5673E-2</v>
      </c>
      <c r="C31285" s="3">
        <v>658</v>
      </c>
      <c r="E31285" t="s">
        <v>7755</v>
      </c>
      <c r="F31285" s="4" t="s">
        <v>7633</v>
      </c>
      <c r="G31285" s="5">
        <v>446</v>
      </c>
      <c r="H31285" s="6">
        <v>5.6053800000000001E-2</v>
      </c>
      <c r="I31285" s="7">
        <v>18.957999999999998</v>
      </c>
    </row>
    <row r="31286" spans="1:11" x14ac:dyDescent="0.25">
      <c r="A31286">
        <v>24878</v>
      </c>
      <c r="B31286" s="2">
        <v>5.55031E-2</v>
      </c>
      <c r="C31286" s="3">
        <v>453</v>
      </c>
      <c r="E31286" t="s">
        <v>5193</v>
      </c>
      <c r="F31286" s="4" t="s">
        <v>5144</v>
      </c>
      <c r="G31286" s="5">
        <v>263</v>
      </c>
      <c r="H31286" s="6">
        <v>0</v>
      </c>
      <c r="I31286" s="7">
        <v>28.635999999999999</v>
      </c>
    </row>
    <row r="31287" spans="1:11" x14ac:dyDescent="0.25">
      <c r="A31287">
        <v>93558</v>
      </c>
      <c r="B31287" s="2">
        <v>5.5376300000000003E-2</v>
      </c>
      <c r="C31287" s="3">
        <v>266</v>
      </c>
      <c r="D31287" s="4">
        <v>12540</v>
      </c>
      <c r="E31287" t="s">
        <v>15695</v>
      </c>
      <c r="F31287" s="4" t="s">
        <v>15368</v>
      </c>
      <c r="G31287" s="5">
        <v>266</v>
      </c>
      <c r="H31287" s="6">
        <v>0</v>
      </c>
      <c r="I31287" s="7">
        <v>28.611000000000001</v>
      </c>
    </row>
    <row r="31288" spans="1:11" x14ac:dyDescent="0.25">
      <c r="A31288">
        <v>87519</v>
      </c>
      <c r="B31288" s="2">
        <v>5.5232700000000003E-2</v>
      </c>
      <c r="C31288" s="3">
        <v>592</v>
      </c>
      <c r="D31288" s="4">
        <v>45340</v>
      </c>
      <c r="E31288" t="s">
        <v>15200</v>
      </c>
      <c r="F31288" s="4" t="s">
        <v>15124</v>
      </c>
      <c r="G31288" s="5">
        <v>326</v>
      </c>
      <c r="H31288" s="6">
        <v>2.4464799999999998E-2</v>
      </c>
      <c r="I31288" s="7">
        <v>24.36</v>
      </c>
    </row>
    <row r="31289" spans="1:11" x14ac:dyDescent="0.25">
      <c r="A31289">
        <v>26141</v>
      </c>
      <c r="B31289" s="2">
        <v>5.5122600000000001E-2</v>
      </c>
      <c r="C31289" s="3">
        <v>160</v>
      </c>
      <c r="E31289" t="s">
        <v>5482</v>
      </c>
      <c r="F31289" s="4" t="s">
        <v>5144</v>
      </c>
      <c r="G31289" s="5">
        <v>125</v>
      </c>
      <c r="H31289" s="6">
        <v>5.6000000000000001E-2</v>
      </c>
      <c r="I31289" s="7">
        <v>18.8</v>
      </c>
    </row>
    <row r="31290" spans="1:11" x14ac:dyDescent="0.25">
      <c r="A31290">
        <v>63820</v>
      </c>
      <c r="B31290" s="2">
        <v>5.5043599999999998E-2</v>
      </c>
      <c r="C31290" s="3">
        <v>282</v>
      </c>
      <c r="E31290" t="s">
        <v>7210</v>
      </c>
      <c r="F31290" s="4" t="s">
        <v>12102</v>
      </c>
      <c r="G31290" s="5">
        <v>202</v>
      </c>
      <c r="H31290" s="6">
        <v>0</v>
      </c>
      <c r="I31290" s="7">
        <v>28.437999999999999</v>
      </c>
    </row>
    <row r="31291" spans="1:11" x14ac:dyDescent="0.25">
      <c r="A31291">
        <v>99753</v>
      </c>
      <c r="B31291" s="2">
        <v>5.4967099999999998E-2</v>
      </c>
      <c r="C31291" s="3">
        <v>264</v>
      </c>
      <c r="E31291" t="s">
        <v>16727</v>
      </c>
      <c r="F31291" s="4" t="s">
        <v>16604</v>
      </c>
      <c r="G31291" s="5">
        <v>115</v>
      </c>
      <c r="H31291" s="6">
        <v>2.5862099999999999E-2</v>
      </c>
      <c r="I31291" s="7">
        <v>23.957999999999998</v>
      </c>
    </row>
    <row r="31292" spans="1:11" x14ac:dyDescent="0.25">
      <c r="A31292">
        <v>99160</v>
      </c>
      <c r="B31292" s="2">
        <v>5.4912000000000002E-2</v>
      </c>
      <c r="C31292" s="3">
        <v>127</v>
      </c>
      <c r="E31292" t="s">
        <v>844</v>
      </c>
      <c r="F31292" s="4" t="s">
        <v>16344</v>
      </c>
      <c r="G31292" s="5">
        <v>111</v>
      </c>
      <c r="H31292" s="6">
        <v>2.7026999999999999E-2</v>
      </c>
      <c r="I31292" s="7">
        <v>23.75</v>
      </c>
    </row>
    <row r="31293" spans="1:11" x14ac:dyDescent="0.25">
      <c r="A31293">
        <v>25503</v>
      </c>
      <c r="B31293" s="2">
        <v>5.4789999999999998E-2</v>
      </c>
      <c r="C31293" s="3">
        <v>768</v>
      </c>
      <c r="D31293" s="4">
        <v>38580</v>
      </c>
      <c r="E31293" t="s">
        <v>4448</v>
      </c>
      <c r="F31293" s="4" t="s">
        <v>5144</v>
      </c>
      <c r="G31293" s="5">
        <v>404</v>
      </c>
      <c r="H31293" s="6">
        <v>0</v>
      </c>
      <c r="I31293" s="7">
        <v>28.417000000000002</v>
      </c>
    </row>
    <row r="31294" spans="1:11" x14ac:dyDescent="0.25">
      <c r="A31294">
        <v>92401</v>
      </c>
      <c r="B31294" s="2">
        <v>5.44334E-2</v>
      </c>
      <c r="C31294" s="3">
        <v>2104</v>
      </c>
      <c r="D31294" s="4">
        <v>40140</v>
      </c>
      <c r="E31294" t="s">
        <v>15562</v>
      </c>
      <c r="F31294" s="4" t="s">
        <v>15368</v>
      </c>
      <c r="G31294" s="5">
        <v>1093</v>
      </c>
      <c r="H31294" s="6">
        <v>6.3071299999999997E-2</v>
      </c>
      <c r="I31294" s="7">
        <v>17.5</v>
      </c>
      <c r="J31294" s="2">
        <v>18</v>
      </c>
      <c r="K31294">
        <v>1</v>
      </c>
    </row>
    <row r="31295" spans="1:11" x14ac:dyDescent="0.25">
      <c r="A31295">
        <v>42151</v>
      </c>
      <c r="B31295" s="2">
        <v>5.4129499999999997E-2</v>
      </c>
      <c r="C31295" s="3">
        <v>308</v>
      </c>
      <c r="E31295" t="s">
        <v>8203</v>
      </c>
      <c r="F31295" s="4" t="s">
        <v>7883</v>
      </c>
      <c r="G31295" s="5">
        <v>174</v>
      </c>
      <c r="H31295" s="6">
        <v>0</v>
      </c>
      <c r="I31295" s="7">
        <v>28.393000000000001</v>
      </c>
    </row>
    <row r="31296" spans="1:11" x14ac:dyDescent="0.25">
      <c r="A31296">
        <v>72367</v>
      </c>
      <c r="B31296" s="2">
        <v>5.4064899999999999E-2</v>
      </c>
      <c r="C31296" s="3">
        <v>123</v>
      </c>
      <c r="D31296" s="4">
        <v>25760</v>
      </c>
      <c r="E31296" t="s">
        <v>13322</v>
      </c>
      <c r="F31296" s="4" t="s">
        <v>13183</v>
      </c>
      <c r="G31296" s="5">
        <v>90</v>
      </c>
      <c r="H31296" s="6">
        <v>0</v>
      </c>
      <c r="I31296" s="7">
        <v>28.332999999999998</v>
      </c>
    </row>
    <row r="31297" spans="1:11" x14ac:dyDescent="0.25">
      <c r="A31297">
        <v>74935</v>
      </c>
      <c r="B31297" s="2">
        <v>5.4019400000000002E-2</v>
      </c>
      <c r="C31297" s="3">
        <v>165</v>
      </c>
      <c r="D31297" s="4">
        <v>22900</v>
      </c>
      <c r="E31297" t="s">
        <v>13735</v>
      </c>
      <c r="F31297" s="4" t="s">
        <v>13462</v>
      </c>
      <c r="G31297" s="5">
        <v>104</v>
      </c>
      <c r="H31297" s="6">
        <v>1.9230799999999999E-2</v>
      </c>
      <c r="I31297" s="7">
        <v>25</v>
      </c>
    </row>
    <row r="31298" spans="1:11" x14ac:dyDescent="0.25">
      <c r="A31298">
        <v>25846</v>
      </c>
      <c r="B31298" s="2">
        <v>5.39093E-2</v>
      </c>
      <c r="C31298" s="3">
        <v>462</v>
      </c>
      <c r="D31298" s="4">
        <v>13220</v>
      </c>
      <c r="E31298" t="s">
        <v>5424</v>
      </c>
      <c r="F31298" s="4" t="s">
        <v>5144</v>
      </c>
      <c r="G31298" s="5">
        <v>363</v>
      </c>
      <c r="H31298" s="6">
        <v>3.5714299999999997E-2</v>
      </c>
      <c r="I31298" s="7">
        <v>22.143000000000001</v>
      </c>
    </row>
    <row r="31299" spans="1:11" x14ac:dyDescent="0.25">
      <c r="A31299">
        <v>63106</v>
      </c>
      <c r="B31299" s="2">
        <v>5.2399300000000003E-2</v>
      </c>
      <c r="C31299" s="3">
        <v>11989</v>
      </c>
      <c r="D31299" s="4">
        <v>41180</v>
      </c>
      <c r="E31299" t="s">
        <v>9297</v>
      </c>
      <c r="F31299" s="4" t="s">
        <v>12102</v>
      </c>
      <c r="G31299" s="5">
        <v>5953</v>
      </c>
      <c r="H31299" s="6">
        <v>8.1289899999999998E-2</v>
      </c>
      <c r="I31299" s="7">
        <v>14.257</v>
      </c>
      <c r="J31299" s="2">
        <v>47.666699999999999</v>
      </c>
      <c r="K31299">
        <v>3</v>
      </c>
    </row>
    <row r="31300" spans="1:11" x14ac:dyDescent="0.25">
      <c r="A31300">
        <v>15484</v>
      </c>
      <c r="B31300" s="2">
        <v>5.0906E-2</v>
      </c>
      <c r="C31300" s="3">
        <v>497</v>
      </c>
      <c r="D31300" s="4">
        <v>38300</v>
      </c>
      <c r="E31300" t="s">
        <v>3176</v>
      </c>
      <c r="F31300" s="4" t="s">
        <v>3003</v>
      </c>
      <c r="G31300" s="5">
        <v>289</v>
      </c>
      <c r="H31300" s="6">
        <v>8.3044999999999994E-2</v>
      </c>
      <c r="I31300" s="7">
        <v>13.846</v>
      </c>
    </row>
    <row r="31301" spans="1:11" x14ac:dyDescent="0.25">
      <c r="A31301">
        <v>72955</v>
      </c>
      <c r="B31301" s="2">
        <v>5.0793499999999998E-2</v>
      </c>
      <c r="C31301" s="3">
        <v>180</v>
      </c>
      <c r="D31301" s="4">
        <v>22900</v>
      </c>
      <c r="E31301" t="s">
        <v>3126</v>
      </c>
      <c r="F31301" s="4" t="s">
        <v>13183</v>
      </c>
      <c r="G31301" s="5">
        <v>180</v>
      </c>
      <c r="H31301" s="6">
        <v>0</v>
      </c>
      <c r="I31301" s="7">
        <v>28.125</v>
      </c>
    </row>
    <row r="31302" spans="1:11" x14ac:dyDescent="0.25">
      <c r="A31302">
        <v>13784</v>
      </c>
      <c r="B31302" s="2">
        <v>5.0726500000000001E-2</v>
      </c>
      <c r="C31302" s="3">
        <v>131</v>
      </c>
      <c r="D31302" s="4">
        <v>18660</v>
      </c>
      <c r="E31302" t="s">
        <v>2718</v>
      </c>
      <c r="F31302" s="4" t="s">
        <v>1280</v>
      </c>
      <c r="G31302" s="5">
        <v>101</v>
      </c>
      <c r="H31302" s="6">
        <v>6.9306900000000005E-2</v>
      </c>
      <c r="I31302" s="7">
        <v>16.094000000000001</v>
      </c>
      <c r="J31302" s="2">
        <v>53</v>
      </c>
      <c r="K31302">
        <v>1</v>
      </c>
    </row>
    <row r="31303" spans="1:11" x14ac:dyDescent="0.25">
      <c r="A31303">
        <v>71965</v>
      </c>
      <c r="B31303" s="2">
        <v>5.0669100000000002E-2</v>
      </c>
      <c r="C31303" s="3">
        <v>209</v>
      </c>
      <c r="E31303" t="s">
        <v>13238</v>
      </c>
      <c r="F31303" s="4" t="s">
        <v>13183</v>
      </c>
      <c r="G31303" s="5">
        <v>136</v>
      </c>
      <c r="H31303" s="6">
        <v>0</v>
      </c>
      <c r="I31303" s="7">
        <v>28.056000000000001</v>
      </c>
    </row>
    <row r="31304" spans="1:11" x14ac:dyDescent="0.25">
      <c r="A31304">
        <v>36444</v>
      </c>
      <c r="B31304" s="2">
        <v>5.0499099999999998E-2</v>
      </c>
      <c r="C31304" s="3">
        <v>712</v>
      </c>
      <c r="E31304" t="s">
        <v>293</v>
      </c>
      <c r="F31304" s="4" t="s">
        <v>7027</v>
      </c>
      <c r="G31304" s="5">
        <v>573</v>
      </c>
      <c r="H31304" s="6">
        <v>1.9197200000000001E-2</v>
      </c>
      <c r="I31304" s="7">
        <v>24.687999999999999</v>
      </c>
    </row>
    <row r="31305" spans="1:11" x14ac:dyDescent="0.25">
      <c r="A31305">
        <v>41408</v>
      </c>
      <c r="B31305" s="2">
        <v>5.0307699999999997E-2</v>
      </c>
      <c r="C31305" s="3">
        <v>384</v>
      </c>
      <c r="E31305" t="s">
        <v>8065</v>
      </c>
      <c r="F31305" s="4" t="s">
        <v>7883</v>
      </c>
      <c r="G31305" s="5">
        <v>224</v>
      </c>
      <c r="H31305" s="6">
        <v>4.8888899999999999E-2</v>
      </c>
      <c r="I31305" s="7">
        <v>19.545000000000002</v>
      </c>
    </row>
    <row r="31306" spans="1:11" x14ac:dyDescent="0.25">
      <c r="A31306">
        <v>25540</v>
      </c>
      <c r="B31306" s="2">
        <v>5.0202400000000001E-2</v>
      </c>
      <c r="C31306" s="3">
        <v>284</v>
      </c>
      <c r="D31306" s="4">
        <v>26580</v>
      </c>
      <c r="E31306" t="s">
        <v>5360</v>
      </c>
      <c r="F31306" s="4" t="s">
        <v>5144</v>
      </c>
      <c r="G31306" s="5">
        <v>214</v>
      </c>
      <c r="H31306" s="6">
        <v>0</v>
      </c>
      <c r="I31306" s="7">
        <v>27.991</v>
      </c>
      <c r="J31306" s="2">
        <v>63</v>
      </c>
      <c r="K31306">
        <v>1</v>
      </c>
    </row>
    <row r="31307" spans="1:11" x14ac:dyDescent="0.25">
      <c r="A31307">
        <v>15777</v>
      </c>
      <c r="B31307" s="2">
        <v>5.0137800000000003E-2</v>
      </c>
      <c r="C31307" s="3">
        <v>125</v>
      </c>
      <c r="D31307" s="4">
        <v>26860</v>
      </c>
      <c r="E31307" t="s">
        <v>3315</v>
      </c>
      <c r="F31307" s="4" t="s">
        <v>3003</v>
      </c>
      <c r="G31307" s="5">
        <v>61</v>
      </c>
      <c r="H31307" s="6">
        <v>0</v>
      </c>
      <c r="I31307" s="7">
        <v>27.917000000000002</v>
      </c>
    </row>
    <row r="31308" spans="1:11" x14ac:dyDescent="0.25">
      <c r="A31308">
        <v>15038</v>
      </c>
      <c r="B31308" s="2">
        <v>5.00636E-2</v>
      </c>
      <c r="C31308" s="3">
        <v>344</v>
      </c>
      <c r="D31308" s="4">
        <v>38300</v>
      </c>
      <c r="E31308" t="s">
        <v>3027</v>
      </c>
      <c r="F31308" s="4" t="s">
        <v>3003</v>
      </c>
      <c r="G31308" s="5">
        <v>252</v>
      </c>
      <c r="H31308" s="6">
        <v>0</v>
      </c>
      <c r="I31308" s="7">
        <v>27.867999999999999</v>
      </c>
    </row>
    <row r="31309" spans="1:11" x14ac:dyDescent="0.25">
      <c r="A31309">
        <v>40997</v>
      </c>
      <c r="B31309" s="2">
        <v>4.9958299999999997E-2</v>
      </c>
      <c r="C31309" s="3">
        <v>421</v>
      </c>
      <c r="D31309" s="4">
        <v>30940</v>
      </c>
      <c r="E31309" t="s">
        <v>5497</v>
      </c>
      <c r="F31309" s="4" t="s">
        <v>7883</v>
      </c>
      <c r="G31309" s="5">
        <v>193</v>
      </c>
      <c r="H31309" s="6">
        <v>5.6994799999999998E-2</v>
      </c>
      <c r="I31309" s="7">
        <v>18.015000000000001</v>
      </c>
    </row>
    <row r="31310" spans="1:11" x14ac:dyDescent="0.25">
      <c r="A31310">
        <v>25857</v>
      </c>
      <c r="B31310" s="2">
        <v>4.9850600000000002E-2</v>
      </c>
      <c r="C31310" s="3">
        <v>407</v>
      </c>
      <c r="D31310" s="4">
        <v>13220</v>
      </c>
      <c r="E31310" t="s">
        <v>3296</v>
      </c>
      <c r="F31310" s="4" t="s">
        <v>5144</v>
      </c>
      <c r="G31310" s="5">
        <v>261</v>
      </c>
      <c r="H31310" s="6">
        <v>0</v>
      </c>
      <c r="I31310" s="7">
        <v>27.856999999999999</v>
      </c>
    </row>
    <row r="31311" spans="1:11" x14ac:dyDescent="0.25">
      <c r="A31311">
        <v>42280</v>
      </c>
      <c r="B31311" s="2">
        <v>4.9735799999999997E-2</v>
      </c>
      <c r="C31311" s="3">
        <v>342</v>
      </c>
      <c r="E31311" t="s">
        <v>8226</v>
      </c>
      <c r="F31311" s="4" t="s">
        <v>7883</v>
      </c>
      <c r="G31311" s="5">
        <v>219</v>
      </c>
      <c r="H31311" s="6">
        <v>0.05</v>
      </c>
      <c r="I31311" s="7">
        <v>19.189</v>
      </c>
    </row>
    <row r="31312" spans="1:11" x14ac:dyDescent="0.25">
      <c r="A31312">
        <v>41812</v>
      </c>
      <c r="B31312" s="2">
        <v>4.9613699999999997E-2</v>
      </c>
      <c r="C31312" s="3">
        <v>305</v>
      </c>
      <c r="E31312" t="s">
        <v>8149</v>
      </c>
      <c r="F31312" s="4" t="s">
        <v>7883</v>
      </c>
      <c r="G31312" s="5">
        <v>291</v>
      </c>
      <c r="H31312" s="6">
        <v>4.811E-2</v>
      </c>
      <c r="I31312" s="7">
        <v>19.484000000000002</v>
      </c>
    </row>
    <row r="31313" spans="1:11" x14ac:dyDescent="0.25">
      <c r="A31313">
        <v>36728</v>
      </c>
      <c r="B31313" s="2">
        <v>4.9455800000000001E-2</v>
      </c>
      <c r="C31313" s="3">
        <v>481</v>
      </c>
      <c r="E31313" t="s">
        <v>7307</v>
      </c>
      <c r="F31313" s="4" t="s">
        <v>7027</v>
      </c>
      <c r="G31313" s="5">
        <v>367</v>
      </c>
      <c r="H31313" s="6">
        <v>6.8119899999999997E-2</v>
      </c>
      <c r="I31313" s="7">
        <v>16.007000000000001</v>
      </c>
    </row>
    <row r="31314" spans="1:11" x14ac:dyDescent="0.25">
      <c r="A31314">
        <v>78143</v>
      </c>
      <c r="B31314" s="2">
        <v>4.9321700000000003E-2</v>
      </c>
      <c r="C31314" s="3">
        <v>537</v>
      </c>
      <c r="D31314" s="4">
        <v>41700</v>
      </c>
      <c r="E31314" t="s">
        <v>8788</v>
      </c>
      <c r="F31314" s="4" t="s">
        <v>13752</v>
      </c>
      <c r="G31314" s="5">
        <v>189</v>
      </c>
      <c r="H31314" s="6">
        <v>0</v>
      </c>
      <c r="I31314" s="7">
        <v>27.774000000000001</v>
      </c>
    </row>
    <row r="31315" spans="1:11" x14ac:dyDescent="0.25">
      <c r="A31315">
        <v>42653</v>
      </c>
      <c r="B31315" s="2">
        <v>4.8558299999999999E-2</v>
      </c>
      <c r="C31315" s="3">
        <v>4315</v>
      </c>
      <c r="E31315" t="s">
        <v>8274</v>
      </c>
      <c r="F31315" s="4" t="s">
        <v>7883</v>
      </c>
      <c r="G31315" s="5">
        <v>2996</v>
      </c>
      <c r="H31315" s="6">
        <v>4.8048E-2</v>
      </c>
      <c r="I31315" s="7">
        <v>19.451000000000001</v>
      </c>
    </row>
    <row r="31316" spans="1:11" x14ac:dyDescent="0.25">
      <c r="A31316">
        <v>40460</v>
      </c>
      <c r="B31316" s="2">
        <v>4.7680100000000003E-2</v>
      </c>
      <c r="C31316" s="3">
        <v>922</v>
      </c>
      <c r="D31316" s="4">
        <v>40080</v>
      </c>
      <c r="E31316" t="s">
        <v>5555</v>
      </c>
      <c r="F31316" s="4" t="s">
        <v>7883</v>
      </c>
      <c r="G31316" s="5">
        <v>665</v>
      </c>
      <c r="H31316" s="6">
        <v>0</v>
      </c>
      <c r="I31316" s="7">
        <v>27.734000000000002</v>
      </c>
    </row>
    <row r="31317" spans="1:11" x14ac:dyDescent="0.25">
      <c r="A31317">
        <v>41159</v>
      </c>
      <c r="B31317" s="2">
        <v>4.74575E-2</v>
      </c>
      <c r="C31317" s="3">
        <v>319</v>
      </c>
      <c r="E31317" t="s">
        <v>8028</v>
      </c>
      <c r="F31317" s="4" t="s">
        <v>7883</v>
      </c>
      <c r="G31317" s="5">
        <v>259</v>
      </c>
      <c r="H31317" s="6">
        <v>6.17761E-2</v>
      </c>
      <c r="I31317" s="7">
        <v>16.978999999999999</v>
      </c>
    </row>
    <row r="31318" spans="1:11" x14ac:dyDescent="0.25">
      <c r="A31318">
        <v>67840</v>
      </c>
      <c r="B31318" s="2">
        <v>4.73762E-2</v>
      </c>
      <c r="C31318" s="3">
        <v>112</v>
      </c>
      <c r="E31318" t="s">
        <v>1463</v>
      </c>
      <c r="F31318" s="4" t="s">
        <v>12494</v>
      </c>
      <c r="G31318" s="5">
        <v>75</v>
      </c>
      <c r="H31318" s="6">
        <v>0</v>
      </c>
      <c r="I31318" s="7">
        <v>27.638999999999999</v>
      </c>
    </row>
    <row r="31319" spans="1:11" x14ac:dyDescent="0.25">
      <c r="A31319">
        <v>64147</v>
      </c>
      <c r="B31319" s="2">
        <v>4.7330700000000003E-2</v>
      </c>
      <c r="C31319" s="3">
        <v>773</v>
      </c>
      <c r="D31319" s="4">
        <v>28140</v>
      </c>
      <c r="E31319" t="s">
        <v>12261</v>
      </c>
      <c r="F31319" s="4" t="s">
        <v>12102</v>
      </c>
      <c r="G31319" s="5">
        <v>108</v>
      </c>
      <c r="H31319" s="6">
        <v>0.12844040000000001</v>
      </c>
      <c r="I31319" s="7">
        <v>5.4169999999999998</v>
      </c>
    </row>
    <row r="31320" spans="1:11" x14ac:dyDescent="0.25">
      <c r="A31320">
        <v>75210</v>
      </c>
      <c r="B31320" s="2">
        <v>4.6342300000000003E-2</v>
      </c>
      <c r="C31320" s="3">
        <v>6683</v>
      </c>
      <c r="D31320" s="4">
        <v>19100</v>
      </c>
      <c r="E31320" t="s">
        <v>4091</v>
      </c>
      <c r="F31320" s="4" t="s">
        <v>13752</v>
      </c>
      <c r="G31320" s="5">
        <v>4021</v>
      </c>
      <c r="H31320" s="6">
        <v>2.2625599999999999E-2</v>
      </c>
      <c r="I31320" s="7">
        <v>23.638999999999999</v>
      </c>
      <c r="J31320" s="2">
        <v>18</v>
      </c>
      <c r="K31320">
        <v>1</v>
      </c>
    </row>
    <row r="31321" spans="1:11" x14ac:dyDescent="0.25">
      <c r="A31321">
        <v>24620</v>
      </c>
      <c r="B31321" s="2">
        <v>4.4858599999999998E-2</v>
      </c>
      <c r="C31321" s="3">
        <v>3299</v>
      </c>
      <c r="E31321" t="s">
        <v>2212</v>
      </c>
      <c r="F31321" s="4" t="s">
        <v>4335</v>
      </c>
      <c r="G31321" s="5">
        <v>2183</v>
      </c>
      <c r="H31321" s="6">
        <v>6.1841500000000001E-2</v>
      </c>
      <c r="I31321" s="7">
        <v>16.818000000000001</v>
      </c>
    </row>
    <row r="31322" spans="1:11" x14ac:dyDescent="0.25">
      <c r="A31322">
        <v>41263</v>
      </c>
      <c r="B31322" s="2">
        <v>4.4284299999999999E-2</v>
      </c>
      <c r="C31322" s="3">
        <v>303</v>
      </c>
      <c r="E31322" t="s">
        <v>8054</v>
      </c>
      <c r="F31322" s="4" t="s">
        <v>7883</v>
      </c>
      <c r="G31322" s="5">
        <v>215</v>
      </c>
      <c r="H31322" s="6">
        <v>3.25581E-2</v>
      </c>
      <c r="I31322" s="7">
        <v>21.875</v>
      </c>
    </row>
    <row r="31323" spans="1:11" x14ac:dyDescent="0.25">
      <c r="A31323">
        <v>99778</v>
      </c>
      <c r="B31323" s="2">
        <v>4.4202900000000003E-2</v>
      </c>
      <c r="C31323" s="3">
        <v>226</v>
      </c>
      <c r="E31323" t="s">
        <v>16746</v>
      </c>
      <c r="F31323" s="4" t="s">
        <v>16604</v>
      </c>
      <c r="G31323" s="5">
        <v>120</v>
      </c>
      <c r="H31323" s="6">
        <v>0</v>
      </c>
      <c r="I31323" s="7">
        <v>27.5</v>
      </c>
    </row>
    <row r="31324" spans="1:11" x14ac:dyDescent="0.25">
      <c r="A31324">
        <v>64467</v>
      </c>
      <c r="B31324" s="2">
        <v>4.4133499999999999E-2</v>
      </c>
      <c r="C31324" s="3">
        <v>222</v>
      </c>
      <c r="E31324" t="s">
        <v>1764</v>
      </c>
      <c r="F31324" s="4" t="s">
        <v>12102</v>
      </c>
      <c r="G31324" s="5">
        <v>172</v>
      </c>
      <c r="H31324" s="6">
        <v>1.7340999999999999E-2</v>
      </c>
      <c r="I31324" s="7">
        <v>24.457999999999998</v>
      </c>
    </row>
    <row r="31325" spans="1:11" x14ac:dyDescent="0.25">
      <c r="A31325">
        <v>41719</v>
      </c>
      <c r="B31325" s="2">
        <v>4.39038E-2</v>
      </c>
      <c r="C31325" s="3">
        <v>912</v>
      </c>
      <c r="E31325" t="s">
        <v>8123</v>
      </c>
      <c r="F31325" s="4" t="s">
        <v>7883</v>
      </c>
      <c r="G31325" s="5">
        <v>792</v>
      </c>
      <c r="H31325" s="6">
        <v>2.7742699999999999E-2</v>
      </c>
      <c r="I31325" s="7">
        <v>22.614999999999998</v>
      </c>
    </row>
    <row r="31326" spans="1:11" x14ac:dyDescent="0.25">
      <c r="A31326">
        <v>25044</v>
      </c>
      <c r="B31326" s="2">
        <v>4.3659700000000003E-2</v>
      </c>
      <c r="C31326" s="3">
        <v>358</v>
      </c>
      <c r="D31326" s="4">
        <v>13220</v>
      </c>
      <c r="E31326" t="s">
        <v>5240</v>
      </c>
      <c r="F31326" s="4" t="s">
        <v>5144</v>
      </c>
      <c r="G31326" s="5">
        <v>232</v>
      </c>
      <c r="H31326" s="6">
        <v>0</v>
      </c>
      <c r="I31326" s="7">
        <v>27.385999999999999</v>
      </c>
    </row>
    <row r="31327" spans="1:11" x14ac:dyDescent="0.25">
      <c r="A31327">
        <v>99590</v>
      </c>
      <c r="B31327" s="2">
        <v>4.3585499999999999E-2</v>
      </c>
      <c r="C31327" s="3">
        <v>150</v>
      </c>
      <c r="E31327" t="s">
        <v>9474</v>
      </c>
      <c r="F31327" s="4" t="s">
        <v>16604</v>
      </c>
      <c r="G31327" s="5">
        <v>75</v>
      </c>
      <c r="H31327" s="6">
        <v>1.3333299999999999E-2</v>
      </c>
      <c r="I31327" s="7">
        <v>25</v>
      </c>
    </row>
    <row r="31328" spans="1:11" x14ac:dyDescent="0.25">
      <c r="A31328">
        <v>24604</v>
      </c>
      <c r="B31328" s="2">
        <v>4.3456300000000003E-2</v>
      </c>
      <c r="C31328" s="3">
        <v>588</v>
      </c>
      <c r="D31328" s="4">
        <v>14140</v>
      </c>
      <c r="E31328" t="s">
        <v>5123</v>
      </c>
      <c r="F31328" s="4" t="s">
        <v>4335</v>
      </c>
      <c r="G31328" s="5">
        <v>293</v>
      </c>
      <c r="H31328" s="6">
        <v>0</v>
      </c>
      <c r="I31328" s="7">
        <v>27.292000000000002</v>
      </c>
    </row>
    <row r="31329" spans="1:11" x14ac:dyDescent="0.25">
      <c r="A31329">
        <v>63551</v>
      </c>
      <c r="B31329" s="2">
        <v>4.3456300000000003E-2</v>
      </c>
      <c r="C31329" s="3">
        <v>250</v>
      </c>
      <c r="E31329" t="s">
        <v>2863</v>
      </c>
      <c r="F31329" s="4" t="s">
        <v>12102</v>
      </c>
      <c r="G31329" s="5">
        <v>173</v>
      </c>
      <c r="H31329" s="6">
        <v>0</v>
      </c>
      <c r="I31329" s="7">
        <v>27.292000000000002</v>
      </c>
      <c r="J31329" s="2">
        <v>66</v>
      </c>
      <c r="K31329">
        <v>1</v>
      </c>
    </row>
    <row r="31330" spans="1:11" x14ac:dyDescent="0.25">
      <c r="A31330">
        <v>36901</v>
      </c>
      <c r="B31330" s="2">
        <v>4.3267199999999999E-2</v>
      </c>
      <c r="C31330" s="3">
        <v>451</v>
      </c>
      <c r="E31330" t="s">
        <v>7343</v>
      </c>
      <c r="F31330" s="4" t="s">
        <v>7027</v>
      </c>
      <c r="G31330" s="5">
        <v>326</v>
      </c>
      <c r="H31330" s="6">
        <v>3.0674799999999999E-2</v>
      </c>
      <c r="I31330" s="7">
        <v>21.975000000000001</v>
      </c>
    </row>
    <row r="31331" spans="1:11" x14ac:dyDescent="0.25">
      <c r="A31331">
        <v>46967</v>
      </c>
      <c r="B31331" s="2">
        <v>4.3164300000000003E-2</v>
      </c>
      <c r="C31331" s="3">
        <v>164</v>
      </c>
      <c r="D31331" s="4">
        <v>30900</v>
      </c>
      <c r="E31331" t="s">
        <v>8929</v>
      </c>
      <c r="F31331" s="4" t="s">
        <v>8800</v>
      </c>
      <c r="G31331" s="5">
        <v>101</v>
      </c>
      <c r="H31331" s="6">
        <v>1.9607800000000002E-2</v>
      </c>
      <c r="I31331" s="7">
        <v>23.75</v>
      </c>
    </row>
    <row r="31332" spans="1:11" x14ac:dyDescent="0.25">
      <c r="A31332">
        <v>78549</v>
      </c>
      <c r="B31332" s="2">
        <v>4.3070999999999998E-2</v>
      </c>
      <c r="C31332" s="3">
        <v>418</v>
      </c>
      <c r="D31332" s="4">
        <v>32580</v>
      </c>
      <c r="E31332" t="s">
        <v>14239</v>
      </c>
      <c r="F31332" s="4" t="s">
        <v>13752</v>
      </c>
      <c r="G31332" s="5">
        <v>286</v>
      </c>
      <c r="H31332" s="6">
        <v>6.2937099999999996E-2</v>
      </c>
      <c r="I31332" s="7">
        <v>16.25</v>
      </c>
    </row>
    <row r="31333" spans="1:11" x14ac:dyDescent="0.25">
      <c r="A31333">
        <v>37410</v>
      </c>
      <c r="B31333" s="2">
        <v>4.2479900000000001E-2</v>
      </c>
      <c r="C31333" s="3">
        <v>4454</v>
      </c>
      <c r="D31333" s="4">
        <v>16860</v>
      </c>
      <c r="E31333" t="s">
        <v>7449</v>
      </c>
      <c r="F31333" s="4" t="s">
        <v>7348</v>
      </c>
      <c r="G31333" s="5">
        <v>2176</v>
      </c>
      <c r="H31333" s="6">
        <v>5.2849300000000002E-2</v>
      </c>
      <c r="I31333" s="7">
        <v>17.98</v>
      </c>
    </row>
    <row r="31334" spans="1:11" x14ac:dyDescent="0.25">
      <c r="A31334">
        <v>35139</v>
      </c>
      <c r="B31334" s="2">
        <v>4.1917500000000003E-2</v>
      </c>
      <c r="C31334" s="3">
        <v>246</v>
      </c>
      <c r="D31334" s="4">
        <v>13820</v>
      </c>
      <c r="E31334" t="s">
        <v>4137</v>
      </c>
      <c r="F31334" s="4" t="s">
        <v>7027</v>
      </c>
      <c r="G31334" s="5">
        <v>168</v>
      </c>
      <c r="H31334" s="6">
        <v>0</v>
      </c>
      <c r="I31334" s="7">
        <v>27.082999999999998</v>
      </c>
    </row>
    <row r="31335" spans="1:11" x14ac:dyDescent="0.25">
      <c r="A31335">
        <v>71256</v>
      </c>
      <c r="B31335" s="2">
        <v>4.1754800000000002E-2</v>
      </c>
      <c r="C31335" s="3">
        <v>856</v>
      </c>
      <c r="D31335" s="4">
        <v>33740</v>
      </c>
      <c r="E31335" t="s">
        <v>13130</v>
      </c>
      <c r="F31335" s="4" t="s">
        <v>12927</v>
      </c>
      <c r="G31335" s="5">
        <v>513</v>
      </c>
      <c r="H31335" s="6">
        <v>8.5769999999999999E-2</v>
      </c>
      <c r="I31335" s="7">
        <v>12.25</v>
      </c>
    </row>
    <row r="31336" spans="1:11" x14ac:dyDescent="0.25">
      <c r="A31336">
        <v>63674</v>
      </c>
      <c r="B31336" s="2">
        <v>4.1608800000000001E-2</v>
      </c>
      <c r="C31336" s="3">
        <v>199</v>
      </c>
      <c r="E31336" t="s">
        <v>12186</v>
      </c>
      <c r="F31336" s="4" t="s">
        <v>12102</v>
      </c>
      <c r="G31336" s="5">
        <v>97</v>
      </c>
      <c r="H31336" s="6">
        <v>0</v>
      </c>
      <c r="I31336" s="7">
        <v>27.010999999999999</v>
      </c>
    </row>
    <row r="31337" spans="1:11" x14ac:dyDescent="0.25">
      <c r="A31337">
        <v>44104</v>
      </c>
      <c r="B31337" s="2">
        <v>3.86653E-2</v>
      </c>
      <c r="C31337" s="3">
        <v>22479</v>
      </c>
      <c r="D31337" s="4">
        <v>17460</v>
      </c>
      <c r="E31337" t="s">
        <v>2480</v>
      </c>
      <c r="F31337" s="4" t="s">
        <v>8295</v>
      </c>
      <c r="G31337" s="5">
        <v>12199</v>
      </c>
      <c r="H31337" s="6">
        <v>5.2135399999999998E-2</v>
      </c>
      <c r="I31337" s="7">
        <v>17.956</v>
      </c>
      <c r="J31337" s="2">
        <v>49</v>
      </c>
      <c r="K31337">
        <v>5</v>
      </c>
    </row>
    <row r="31338" spans="1:11" x14ac:dyDescent="0.25">
      <c r="A31338">
        <v>73066</v>
      </c>
      <c r="B31338" s="2">
        <v>3.5676300000000001E-2</v>
      </c>
      <c r="C31338" s="3">
        <v>515</v>
      </c>
      <c r="D31338" s="4">
        <v>36420</v>
      </c>
      <c r="E31338" t="s">
        <v>13486</v>
      </c>
      <c r="F31338" s="4" t="s">
        <v>13462</v>
      </c>
      <c r="G31338" s="5">
        <v>284</v>
      </c>
      <c r="H31338" s="6">
        <v>2.80702E-2</v>
      </c>
      <c r="I31338" s="7">
        <v>22.067</v>
      </c>
    </row>
    <row r="31339" spans="1:11" x14ac:dyDescent="0.25">
      <c r="A31339">
        <v>78075</v>
      </c>
      <c r="B31339" s="2">
        <v>3.5575799999999998E-2</v>
      </c>
      <c r="C31339" s="3">
        <v>104</v>
      </c>
      <c r="E31339" t="s">
        <v>5708</v>
      </c>
      <c r="F31339" s="4" t="s">
        <v>13752</v>
      </c>
      <c r="G31339" s="5">
        <v>85</v>
      </c>
      <c r="H31339" s="6">
        <v>0</v>
      </c>
      <c r="I31339" s="7">
        <v>26.875</v>
      </c>
    </row>
    <row r="31340" spans="1:11" x14ac:dyDescent="0.25">
      <c r="A31340">
        <v>99569</v>
      </c>
      <c r="B31340" s="2">
        <v>3.5575799999999998E-2</v>
      </c>
      <c r="C31340" s="3">
        <v>75</v>
      </c>
      <c r="E31340" t="s">
        <v>16627</v>
      </c>
      <c r="F31340" s="4" t="s">
        <v>16604</v>
      </c>
      <c r="G31340" s="5">
        <v>39</v>
      </c>
      <c r="H31340" s="6">
        <v>0</v>
      </c>
      <c r="I31340" s="7">
        <v>26.875</v>
      </c>
    </row>
    <row r="31341" spans="1:11" x14ac:dyDescent="0.25">
      <c r="A31341">
        <v>59855</v>
      </c>
      <c r="B31341" s="2">
        <v>3.53891E-2</v>
      </c>
      <c r="C31341" s="3">
        <v>1284</v>
      </c>
      <c r="E31341" t="s">
        <v>11470</v>
      </c>
      <c r="F31341" s="4" t="s">
        <v>11278</v>
      </c>
      <c r="G31341" s="5">
        <v>648</v>
      </c>
      <c r="H31341" s="6">
        <v>4.0061600000000003E-2</v>
      </c>
      <c r="I31341" s="7">
        <v>19.925999999999998</v>
      </c>
      <c r="J31341" s="2">
        <v>50</v>
      </c>
      <c r="K31341">
        <v>1</v>
      </c>
    </row>
    <row r="31342" spans="1:11" x14ac:dyDescent="0.25">
      <c r="A31342">
        <v>27847</v>
      </c>
      <c r="B31342" s="2">
        <v>3.5085199999999997E-2</v>
      </c>
      <c r="C31342" s="3">
        <v>763</v>
      </c>
      <c r="E31342" t="s">
        <v>5771</v>
      </c>
      <c r="F31342" s="4" t="s">
        <v>5642</v>
      </c>
      <c r="G31342" s="5">
        <v>617</v>
      </c>
      <c r="H31342" s="6">
        <v>2.9126200000000001E-2</v>
      </c>
      <c r="I31342" s="7">
        <v>21.75</v>
      </c>
    </row>
    <row r="31343" spans="1:11" x14ac:dyDescent="0.25">
      <c r="A31343">
        <v>29850</v>
      </c>
      <c r="B31343" s="2">
        <v>3.4881799999999998E-2</v>
      </c>
      <c r="C31343" s="3">
        <v>312</v>
      </c>
      <c r="D31343" s="4">
        <v>12260</v>
      </c>
      <c r="E31343" t="s">
        <v>6341</v>
      </c>
      <c r="F31343" s="4" t="s">
        <v>6130</v>
      </c>
      <c r="G31343" s="5">
        <v>225</v>
      </c>
      <c r="H31343" s="6">
        <v>0</v>
      </c>
      <c r="I31343" s="7">
        <v>26.736999999999998</v>
      </c>
    </row>
    <row r="31344" spans="1:11" x14ac:dyDescent="0.25">
      <c r="A31344">
        <v>90058</v>
      </c>
      <c r="B31344" s="2">
        <v>3.44678E-2</v>
      </c>
      <c r="C31344" s="3">
        <v>2747</v>
      </c>
      <c r="D31344" s="4">
        <v>31080</v>
      </c>
      <c r="E31344" t="s">
        <v>15367</v>
      </c>
      <c r="F31344" s="4" t="s">
        <v>15368</v>
      </c>
      <c r="G31344" s="5">
        <v>1503</v>
      </c>
      <c r="H31344" s="6">
        <v>5.8510600000000003E-2</v>
      </c>
      <c r="I31344" s="7">
        <v>16.613</v>
      </c>
    </row>
    <row r="31345" spans="1:11" x14ac:dyDescent="0.25">
      <c r="A31345">
        <v>57566</v>
      </c>
      <c r="B31345" s="2">
        <v>3.3950899999999999E-2</v>
      </c>
      <c r="C31345" s="3">
        <v>1404</v>
      </c>
      <c r="E31345" t="s">
        <v>11002</v>
      </c>
      <c r="F31345" s="4" t="s">
        <v>10877</v>
      </c>
      <c r="G31345" s="5">
        <v>657</v>
      </c>
      <c r="H31345" s="6">
        <v>6.3926899999999995E-2</v>
      </c>
      <c r="I31345" s="7">
        <v>15.662000000000001</v>
      </c>
    </row>
    <row r="31346" spans="1:11" x14ac:dyDescent="0.25">
      <c r="A31346">
        <v>57621</v>
      </c>
      <c r="B31346" s="2">
        <v>3.3754600000000003E-2</v>
      </c>
      <c r="C31346" s="3">
        <v>384</v>
      </c>
      <c r="E31346" t="s">
        <v>11014</v>
      </c>
      <c r="F31346" s="4" t="s">
        <v>10877</v>
      </c>
      <c r="G31346" s="5">
        <v>164</v>
      </c>
      <c r="H31346" s="6">
        <v>9.14634E-2</v>
      </c>
      <c r="I31346" s="7">
        <v>10.833</v>
      </c>
    </row>
    <row r="31347" spans="1:11" x14ac:dyDescent="0.25">
      <c r="A31347">
        <v>93666</v>
      </c>
      <c r="B31347" s="2">
        <v>3.3642199999999997E-2</v>
      </c>
      <c r="C31347" s="3">
        <v>683</v>
      </c>
      <c r="D31347" s="4">
        <v>47300</v>
      </c>
      <c r="E31347" t="s">
        <v>15726</v>
      </c>
      <c r="F31347" s="4" t="s">
        <v>15368</v>
      </c>
      <c r="G31347" s="5">
        <v>305</v>
      </c>
      <c r="H31347" s="6">
        <v>1.3071899999999999E-2</v>
      </c>
      <c r="I31347" s="7">
        <v>24.309000000000001</v>
      </c>
    </row>
    <row r="31348" spans="1:11" x14ac:dyDescent="0.25">
      <c r="A31348">
        <v>93219</v>
      </c>
      <c r="B31348" s="2">
        <v>3.2416899999999998E-2</v>
      </c>
      <c r="C31348" s="3">
        <v>10378</v>
      </c>
      <c r="D31348" s="4">
        <v>47300</v>
      </c>
      <c r="E31348" t="s">
        <v>15629</v>
      </c>
      <c r="F31348" s="4" t="s">
        <v>15368</v>
      </c>
      <c r="G31348" s="5">
        <v>4808</v>
      </c>
      <c r="H31348" s="6">
        <v>2.12146E-2</v>
      </c>
      <c r="I31348" s="7">
        <v>22.821000000000002</v>
      </c>
    </row>
    <row r="31349" spans="1:11" x14ac:dyDescent="0.25">
      <c r="A31349">
        <v>41650</v>
      </c>
      <c r="B31349" s="2">
        <v>3.1177300000000002E-2</v>
      </c>
      <c r="C31349" s="3">
        <v>486</v>
      </c>
      <c r="E31349" t="s">
        <v>8113</v>
      </c>
      <c r="F31349" s="4" t="s">
        <v>7883</v>
      </c>
      <c r="G31349" s="5">
        <v>368</v>
      </c>
      <c r="H31349" s="6">
        <v>7.3170700000000005E-2</v>
      </c>
      <c r="I31349" s="7">
        <v>13.815</v>
      </c>
    </row>
    <row r="31350" spans="1:11" x14ac:dyDescent="0.25">
      <c r="A31350">
        <v>40940</v>
      </c>
      <c r="B31350" s="2">
        <v>3.0983400000000001E-2</v>
      </c>
      <c r="C31350" s="3">
        <v>677</v>
      </c>
      <c r="D31350" s="4">
        <v>33180</v>
      </c>
      <c r="E31350" t="s">
        <v>7995</v>
      </c>
      <c r="F31350" s="4" t="s">
        <v>7883</v>
      </c>
      <c r="G31350" s="5">
        <v>439</v>
      </c>
      <c r="H31350" s="6">
        <v>0</v>
      </c>
      <c r="I31350" s="7">
        <v>26.405999999999999</v>
      </c>
    </row>
    <row r="31351" spans="1:11" x14ac:dyDescent="0.25">
      <c r="A31351">
        <v>77453</v>
      </c>
      <c r="B31351" s="2">
        <v>3.0835100000000001E-2</v>
      </c>
      <c r="C31351" s="3">
        <v>328</v>
      </c>
      <c r="D31351" s="4">
        <v>20900</v>
      </c>
      <c r="E31351" t="s">
        <v>14056</v>
      </c>
      <c r="F31351" s="4" t="s">
        <v>13752</v>
      </c>
      <c r="G31351" s="5">
        <v>182</v>
      </c>
      <c r="H31351" s="6">
        <v>0</v>
      </c>
      <c r="I31351" s="7">
        <v>26.343</v>
      </c>
    </row>
    <row r="31352" spans="1:11" x14ac:dyDescent="0.25">
      <c r="A31352">
        <v>45225</v>
      </c>
      <c r="B31352" s="2">
        <v>2.9707899999999999E-2</v>
      </c>
      <c r="C31352" s="3">
        <v>8782</v>
      </c>
      <c r="D31352" s="4">
        <v>17140</v>
      </c>
      <c r="E31352" t="s">
        <v>8663</v>
      </c>
      <c r="F31352" s="4" t="s">
        <v>8295</v>
      </c>
      <c r="G31352" s="5">
        <v>4527</v>
      </c>
      <c r="H31352" s="6">
        <v>6.6254400000000005E-2</v>
      </c>
      <c r="I31352" s="7">
        <v>14.882999999999999</v>
      </c>
      <c r="J31352" s="2">
        <v>57</v>
      </c>
      <c r="K31352">
        <v>1</v>
      </c>
    </row>
    <row r="31353" spans="1:11" x14ac:dyDescent="0.25">
      <c r="A31353">
        <v>25264</v>
      </c>
      <c r="B31353" s="2">
        <v>2.8566399999999999E-2</v>
      </c>
      <c r="C31353" s="3">
        <v>439</v>
      </c>
      <c r="D31353" s="4">
        <v>38580</v>
      </c>
      <c r="E31353" t="s">
        <v>5320</v>
      </c>
      <c r="F31353" s="4" t="s">
        <v>5144</v>
      </c>
      <c r="G31353" s="5">
        <v>237</v>
      </c>
      <c r="H31353" s="6">
        <v>0</v>
      </c>
      <c r="I31353" s="7">
        <v>26.312999999999999</v>
      </c>
    </row>
    <row r="31354" spans="1:11" x14ac:dyDescent="0.25">
      <c r="A31354">
        <v>44825</v>
      </c>
      <c r="B31354" s="2">
        <v>2.8468299999999998E-2</v>
      </c>
      <c r="C31354" s="3">
        <v>27</v>
      </c>
      <c r="D31354" s="4">
        <v>15340</v>
      </c>
      <c r="E31354" t="s">
        <v>8610</v>
      </c>
      <c r="F31354" s="4" t="s">
        <v>8295</v>
      </c>
      <c r="G31354" s="5">
        <v>23</v>
      </c>
      <c r="H31354" s="6">
        <v>0</v>
      </c>
      <c r="I31354" s="7">
        <v>26.25</v>
      </c>
    </row>
    <row r="31355" spans="1:11" x14ac:dyDescent="0.25">
      <c r="A31355">
        <v>59082</v>
      </c>
      <c r="B31355" s="2">
        <v>2.8468299999999998E-2</v>
      </c>
      <c r="C31355" s="3">
        <v>82</v>
      </c>
      <c r="E31355" t="s">
        <v>3078</v>
      </c>
      <c r="F31355" s="4" t="s">
        <v>11278</v>
      </c>
      <c r="G31355" s="5">
        <v>45</v>
      </c>
      <c r="H31355" s="6">
        <v>0</v>
      </c>
      <c r="I31355" s="7">
        <v>26.25</v>
      </c>
      <c r="J31355" s="2">
        <v>37</v>
      </c>
      <c r="K31355">
        <v>1</v>
      </c>
    </row>
    <row r="31356" spans="1:11" x14ac:dyDescent="0.25">
      <c r="A31356">
        <v>77451</v>
      </c>
      <c r="B31356" s="2">
        <v>2.8468299999999998E-2</v>
      </c>
      <c r="C31356" s="3">
        <v>54</v>
      </c>
      <c r="D31356" s="4">
        <v>26420</v>
      </c>
      <c r="E31356" t="s">
        <v>14055</v>
      </c>
      <c r="F31356" s="4" t="s">
        <v>13752</v>
      </c>
      <c r="G31356" s="5">
        <v>46</v>
      </c>
      <c r="H31356" s="6">
        <v>0</v>
      </c>
      <c r="I31356" s="7">
        <v>26.25</v>
      </c>
    </row>
    <row r="31357" spans="1:11" x14ac:dyDescent="0.25">
      <c r="A31357">
        <v>99580</v>
      </c>
      <c r="B31357" s="2">
        <v>2.8468299999999998E-2</v>
      </c>
      <c r="C31357" s="3">
        <v>100</v>
      </c>
      <c r="E31357" t="s">
        <v>16635</v>
      </c>
      <c r="F31357" s="4" t="s">
        <v>16604</v>
      </c>
      <c r="G31357" s="5">
        <v>52</v>
      </c>
      <c r="H31357" s="6">
        <v>0</v>
      </c>
      <c r="I31357" s="7">
        <v>26.25</v>
      </c>
    </row>
    <row r="31358" spans="1:11" x14ac:dyDescent="0.25">
      <c r="A31358">
        <v>42344</v>
      </c>
      <c r="B31358" s="2">
        <v>2.8252900000000001E-2</v>
      </c>
      <c r="C31358" s="3">
        <v>1347</v>
      </c>
      <c r="E31358" t="s">
        <v>5681</v>
      </c>
      <c r="F31358" s="4" t="s">
        <v>7883</v>
      </c>
      <c r="G31358" s="5">
        <v>728</v>
      </c>
      <c r="H31358" s="6">
        <v>0</v>
      </c>
      <c r="I31358" s="7">
        <v>26.126999999999999</v>
      </c>
    </row>
    <row r="31359" spans="1:11" x14ac:dyDescent="0.25">
      <c r="A31359">
        <v>25022</v>
      </c>
      <c r="B31359" s="2">
        <v>2.80567E-2</v>
      </c>
      <c r="C31359" s="3">
        <v>119</v>
      </c>
      <c r="D31359" s="4">
        <v>30880</v>
      </c>
      <c r="E31359" t="s">
        <v>5231</v>
      </c>
      <c r="F31359" s="4" t="s">
        <v>5144</v>
      </c>
      <c r="G31359" s="5">
        <v>86</v>
      </c>
      <c r="H31359" s="6">
        <v>0</v>
      </c>
      <c r="I31359" s="7">
        <v>26.103000000000002</v>
      </c>
    </row>
    <row r="31360" spans="1:11" x14ac:dyDescent="0.25">
      <c r="A31360">
        <v>43736</v>
      </c>
      <c r="B31360" s="2">
        <v>2.8023200000000002E-2</v>
      </c>
      <c r="C31360" s="3">
        <v>79</v>
      </c>
      <c r="D31360" s="4">
        <v>15740</v>
      </c>
      <c r="E31360" t="s">
        <v>1353</v>
      </c>
      <c r="F31360" s="4" t="s">
        <v>8295</v>
      </c>
      <c r="G31360" s="5">
        <v>48</v>
      </c>
      <c r="H31360" s="6">
        <v>0</v>
      </c>
      <c r="I31360" s="7">
        <v>26.042000000000002</v>
      </c>
    </row>
    <row r="31361" spans="1:9" x14ac:dyDescent="0.25">
      <c r="A31361">
        <v>15450</v>
      </c>
      <c r="B31361" s="2">
        <v>2.75613E-2</v>
      </c>
      <c r="C31361" s="3">
        <v>2213</v>
      </c>
      <c r="D31361" s="4">
        <v>38300</v>
      </c>
      <c r="E31361" t="s">
        <v>3154</v>
      </c>
      <c r="F31361" s="4" t="s">
        <v>3003</v>
      </c>
      <c r="G31361" s="5">
        <v>1881</v>
      </c>
      <c r="H31361" s="6">
        <v>3.5069099999999999E-2</v>
      </c>
      <c r="I31361" s="7">
        <v>19.853000000000002</v>
      </c>
    </row>
    <row r="31362" spans="1:9" x14ac:dyDescent="0.25">
      <c r="A31362">
        <v>78594</v>
      </c>
      <c r="B31362" s="2">
        <v>2.6857700000000002E-2</v>
      </c>
      <c r="C31362" s="3">
        <v>1675</v>
      </c>
      <c r="D31362" s="4">
        <v>39700</v>
      </c>
      <c r="E31362" t="s">
        <v>6858</v>
      </c>
      <c r="F31362" s="4" t="s">
        <v>13752</v>
      </c>
      <c r="G31362" s="5">
        <v>1055</v>
      </c>
      <c r="H31362" s="6">
        <v>2.93561E-2</v>
      </c>
      <c r="I31362" s="7">
        <v>20.780999999999999</v>
      </c>
    </row>
    <row r="31363" spans="1:9" x14ac:dyDescent="0.25">
      <c r="A31363">
        <v>93652</v>
      </c>
      <c r="B31363" s="2">
        <v>2.6561000000000001E-2</v>
      </c>
      <c r="C31363" s="3">
        <v>287</v>
      </c>
      <c r="D31363" s="4">
        <v>23420</v>
      </c>
      <c r="E31363" t="s">
        <v>15721</v>
      </c>
      <c r="F31363" s="4" t="s">
        <v>15368</v>
      </c>
      <c r="G31363" s="5">
        <v>181</v>
      </c>
      <c r="H31363" s="6">
        <v>5.4945099999999997E-2</v>
      </c>
      <c r="I31363" s="7">
        <v>16.25</v>
      </c>
    </row>
    <row r="31364" spans="1:9" x14ac:dyDescent="0.25">
      <c r="A31364">
        <v>75759</v>
      </c>
      <c r="B31364" s="2">
        <v>2.64964E-2</v>
      </c>
      <c r="C31364" s="3">
        <v>133</v>
      </c>
      <c r="D31364" s="4">
        <v>27380</v>
      </c>
      <c r="E31364" t="s">
        <v>13847</v>
      </c>
      <c r="F31364" s="4" t="s">
        <v>13752</v>
      </c>
      <c r="G31364" s="5">
        <v>86</v>
      </c>
      <c r="H31364" s="6">
        <v>2.32558E-2</v>
      </c>
      <c r="I31364" s="7">
        <v>21.667000000000002</v>
      </c>
    </row>
    <row r="31365" spans="1:9" x14ac:dyDescent="0.25">
      <c r="A31365">
        <v>29659</v>
      </c>
      <c r="B31365" s="2">
        <v>2.6453299999999999E-2</v>
      </c>
      <c r="C31365" s="3">
        <v>162</v>
      </c>
      <c r="D31365" s="4">
        <v>24940</v>
      </c>
      <c r="E31365" t="s">
        <v>6303</v>
      </c>
      <c r="F31365" s="4" t="s">
        <v>6130</v>
      </c>
      <c r="G31365" s="5">
        <v>90</v>
      </c>
      <c r="H31365" s="6">
        <v>0</v>
      </c>
      <c r="I31365" s="7">
        <v>25.625</v>
      </c>
    </row>
    <row r="31366" spans="1:9" x14ac:dyDescent="0.25">
      <c r="A31366">
        <v>72569</v>
      </c>
      <c r="B31366" s="2">
        <v>2.6383899999999998E-2</v>
      </c>
      <c r="C31366" s="3">
        <v>212</v>
      </c>
      <c r="E31366" t="s">
        <v>2304</v>
      </c>
      <c r="F31366" s="4" t="s">
        <v>13183</v>
      </c>
      <c r="G31366" s="5">
        <v>194</v>
      </c>
      <c r="H31366" s="6">
        <v>0</v>
      </c>
      <c r="I31366" s="7">
        <v>25.547000000000001</v>
      </c>
    </row>
    <row r="31367" spans="1:9" x14ac:dyDescent="0.25">
      <c r="A31367">
        <v>42321</v>
      </c>
      <c r="B31367" s="2">
        <v>2.6259500000000002E-2</v>
      </c>
      <c r="C31367" s="3">
        <v>488</v>
      </c>
      <c r="E31367" t="s">
        <v>3597</v>
      </c>
      <c r="F31367" s="4" t="s">
        <v>7883</v>
      </c>
      <c r="G31367" s="5">
        <v>316</v>
      </c>
      <c r="H31367" s="6">
        <v>0</v>
      </c>
      <c r="I31367" s="7">
        <v>25.263000000000002</v>
      </c>
    </row>
    <row r="31368" spans="1:9" x14ac:dyDescent="0.25">
      <c r="A31368">
        <v>98824</v>
      </c>
      <c r="B31368" s="2">
        <v>2.6134999999999999E-2</v>
      </c>
      <c r="C31368" s="3">
        <v>453</v>
      </c>
      <c r="D31368" s="4">
        <v>34180</v>
      </c>
      <c r="E31368" t="s">
        <v>9830</v>
      </c>
      <c r="F31368" s="4" t="s">
        <v>16344</v>
      </c>
      <c r="G31368" s="5">
        <v>201</v>
      </c>
      <c r="H31368" s="6">
        <v>1.49254E-2</v>
      </c>
      <c r="I31368" s="7">
        <v>22.42</v>
      </c>
    </row>
    <row r="31369" spans="1:9" x14ac:dyDescent="0.25">
      <c r="A31369">
        <v>25030</v>
      </c>
      <c r="B31369" s="2">
        <v>2.6008199999999999E-2</v>
      </c>
      <c r="C31369" s="3">
        <v>405</v>
      </c>
      <c r="D31369" s="4">
        <v>16620</v>
      </c>
      <c r="E31369" t="s">
        <v>5235</v>
      </c>
      <c r="F31369" s="4" t="s">
        <v>5144</v>
      </c>
      <c r="G31369" s="5">
        <v>326</v>
      </c>
      <c r="H31369" s="6">
        <v>0</v>
      </c>
      <c r="I31369" s="7">
        <v>24.925999999999998</v>
      </c>
    </row>
    <row r="31370" spans="1:9" x14ac:dyDescent="0.25">
      <c r="A31370">
        <v>42084</v>
      </c>
      <c r="B31370" s="2">
        <v>2.5907699999999999E-2</v>
      </c>
      <c r="C31370" s="3">
        <v>138</v>
      </c>
      <c r="E31370" t="s">
        <v>8193</v>
      </c>
      <c r="F31370" s="4" t="s">
        <v>7883</v>
      </c>
      <c r="G31370" s="5">
        <v>87</v>
      </c>
      <c r="H31370" s="6">
        <v>0</v>
      </c>
      <c r="I31370" s="7">
        <v>24.885999999999999</v>
      </c>
    </row>
    <row r="31371" spans="1:9" x14ac:dyDescent="0.25">
      <c r="A31371">
        <v>95225</v>
      </c>
      <c r="B31371" s="2">
        <v>2.57784E-2</v>
      </c>
      <c r="C31371" s="3">
        <v>569</v>
      </c>
      <c r="E31371" t="s">
        <v>15842</v>
      </c>
      <c r="F31371" s="4" t="s">
        <v>15368</v>
      </c>
      <c r="G31371" s="5">
        <v>444</v>
      </c>
      <c r="H31371" s="6">
        <v>3.5955099999999997E-2</v>
      </c>
      <c r="I31371" s="7">
        <v>18.672000000000001</v>
      </c>
    </row>
    <row r="31372" spans="1:9" x14ac:dyDescent="0.25">
      <c r="A31372">
        <v>25047</v>
      </c>
      <c r="B31372" s="2">
        <v>2.5634899999999999E-2</v>
      </c>
      <c r="C31372" s="3">
        <v>310</v>
      </c>
      <c r="D31372" s="4">
        <v>16620</v>
      </c>
      <c r="E31372" t="s">
        <v>5242</v>
      </c>
      <c r="F31372" s="4" t="s">
        <v>5144</v>
      </c>
      <c r="G31372" s="5">
        <v>148</v>
      </c>
      <c r="H31372" s="6">
        <v>0</v>
      </c>
      <c r="I31372" s="7">
        <v>24.832999999999998</v>
      </c>
    </row>
    <row r="31373" spans="1:9" x14ac:dyDescent="0.25">
      <c r="A31373">
        <v>93266</v>
      </c>
      <c r="B31373" s="2">
        <v>2.54075E-2</v>
      </c>
      <c r="C31373" s="3">
        <v>1465</v>
      </c>
      <c r="D31373" s="4">
        <v>25260</v>
      </c>
      <c r="E31373" t="s">
        <v>1313</v>
      </c>
      <c r="F31373" s="4" t="s">
        <v>15368</v>
      </c>
      <c r="G31373" s="5">
        <v>800</v>
      </c>
      <c r="H31373" s="6">
        <v>1.7478199999999999E-2</v>
      </c>
      <c r="I31373" s="7">
        <v>21.742999999999999</v>
      </c>
    </row>
    <row r="31374" spans="1:9" x14ac:dyDescent="0.25">
      <c r="A31374">
        <v>25879</v>
      </c>
      <c r="B31374" s="2">
        <v>2.5091599999999999E-2</v>
      </c>
      <c r="C31374" s="3">
        <v>890</v>
      </c>
      <c r="D31374" s="4">
        <v>13220</v>
      </c>
      <c r="E31374" t="s">
        <v>5435</v>
      </c>
      <c r="F31374" s="4" t="s">
        <v>5144</v>
      </c>
      <c r="G31374" s="5">
        <v>519</v>
      </c>
      <c r="H31374" s="6">
        <v>4.6153800000000002E-2</v>
      </c>
      <c r="I31374" s="7">
        <v>16.731000000000002</v>
      </c>
    </row>
    <row r="31375" spans="1:9" x14ac:dyDescent="0.25">
      <c r="A31375">
        <v>62030</v>
      </c>
      <c r="B31375" s="2">
        <v>2.4948000000000001E-2</v>
      </c>
      <c r="C31375" s="3">
        <v>140</v>
      </c>
      <c r="D31375" s="4">
        <v>41180</v>
      </c>
      <c r="E31375" t="s">
        <v>11859</v>
      </c>
      <c r="F31375" s="4" t="s">
        <v>11490</v>
      </c>
      <c r="G31375" s="5">
        <v>75</v>
      </c>
      <c r="H31375" s="6">
        <v>2.63158E-2</v>
      </c>
      <c r="I31375" s="7">
        <v>20</v>
      </c>
    </row>
    <row r="31376" spans="1:9" x14ac:dyDescent="0.25">
      <c r="A31376">
        <v>26761</v>
      </c>
      <c r="B31376" s="2">
        <v>2.4823600000000001E-2</v>
      </c>
      <c r="C31376" s="3">
        <v>508</v>
      </c>
      <c r="D31376" s="4">
        <v>49020</v>
      </c>
      <c r="E31376" t="s">
        <v>5623</v>
      </c>
      <c r="F31376" s="4" t="s">
        <v>5144</v>
      </c>
      <c r="G31376" s="5">
        <v>435</v>
      </c>
      <c r="H31376" s="6">
        <v>2.9885100000000001E-2</v>
      </c>
      <c r="I31376" s="7">
        <v>19.375</v>
      </c>
    </row>
    <row r="31377" spans="1:11" x14ac:dyDescent="0.25">
      <c r="A31377">
        <v>73437</v>
      </c>
      <c r="B31377" s="2">
        <v>2.4703900000000001E-2</v>
      </c>
      <c r="C31377" s="3">
        <v>79</v>
      </c>
      <c r="D31377" s="4">
        <v>11620</v>
      </c>
      <c r="E31377" t="s">
        <v>5681</v>
      </c>
      <c r="F31377" s="4" t="s">
        <v>13462</v>
      </c>
      <c r="G31377" s="5">
        <v>61</v>
      </c>
      <c r="H31377" s="6">
        <v>0</v>
      </c>
      <c r="I31377" s="7">
        <v>24.530999999999999</v>
      </c>
    </row>
    <row r="31378" spans="1:11" x14ac:dyDescent="0.25">
      <c r="A31378">
        <v>80131</v>
      </c>
      <c r="B31378" s="2">
        <v>2.46561E-2</v>
      </c>
      <c r="C31378" s="3">
        <v>143</v>
      </c>
      <c r="D31378" s="4">
        <v>19740</v>
      </c>
      <c r="E31378" t="s">
        <v>14486</v>
      </c>
      <c r="F31378" s="4" t="s">
        <v>14477</v>
      </c>
      <c r="G31378" s="5">
        <v>143</v>
      </c>
      <c r="H31378" s="6">
        <v>5.5555599999999997E-2</v>
      </c>
      <c r="I31378" s="7">
        <v>14.896000000000001</v>
      </c>
    </row>
    <row r="31379" spans="1:11" x14ac:dyDescent="0.25">
      <c r="A31379">
        <v>30664</v>
      </c>
      <c r="B31379" s="2">
        <v>2.4617799999999999E-2</v>
      </c>
      <c r="C31379" s="3">
        <v>21</v>
      </c>
      <c r="E31379" t="s">
        <v>305</v>
      </c>
      <c r="F31379" s="4" t="s">
        <v>6363</v>
      </c>
      <c r="G31379" s="5">
        <v>20</v>
      </c>
      <c r="H31379" s="6">
        <v>4.7619000000000002E-2</v>
      </c>
      <c r="I31379" s="7">
        <v>16.25</v>
      </c>
    </row>
    <row r="31380" spans="1:11" x14ac:dyDescent="0.25">
      <c r="A31380">
        <v>38126</v>
      </c>
      <c r="B31380" s="2">
        <v>2.3904700000000001E-2</v>
      </c>
      <c r="C31380" s="3">
        <v>6285</v>
      </c>
      <c r="D31380" s="4">
        <v>32820</v>
      </c>
      <c r="E31380" t="s">
        <v>2512</v>
      </c>
      <c r="F31380" s="4" t="s">
        <v>7348</v>
      </c>
      <c r="G31380" s="5">
        <v>2963</v>
      </c>
      <c r="H31380" s="6">
        <v>4.2861999999999997E-2</v>
      </c>
      <c r="I31380" s="7">
        <v>17.052</v>
      </c>
      <c r="J31380" s="2">
        <v>40</v>
      </c>
      <c r="K31380">
        <v>1</v>
      </c>
    </row>
    <row r="31381" spans="1:11" x14ac:dyDescent="0.25">
      <c r="A31381">
        <v>78548</v>
      </c>
      <c r="B31381" s="2">
        <v>2.31484E-2</v>
      </c>
      <c r="C31381" s="3">
        <v>391</v>
      </c>
      <c r="D31381" s="4">
        <v>40100</v>
      </c>
      <c r="E31381" t="s">
        <v>14238</v>
      </c>
      <c r="F31381" s="4" t="s">
        <v>13752</v>
      </c>
      <c r="G31381" s="5">
        <v>202</v>
      </c>
      <c r="H31381" s="6">
        <v>0</v>
      </c>
      <c r="I31381" s="7">
        <v>24.375</v>
      </c>
    </row>
    <row r="31382" spans="1:11" x14ac:dyDescent="0.25">
      <c r="A31382">
        <v>86031</v>
      </c>
      <c r="B31382" s="2">
        <v>2.2808599999999998E-2</v>
      </c>
      <c r="C31382" s="3">
        <v>2026</v>
      </c>
      <c r="D31382" s="4">
        <v>43320</v>
      </c>
      <c r="E31382" t="s">
        <v>15074</v>
      </c>
      <c r="F31382" s="4" t="s">
        <v>14962</v>
      </c>
      <c r="G31382" s="5">
        <v>1222</v>
      </c>
      <c r="H31382" s="6">
        <v>9.8200000000000006E-3</v>
      </c>
      <c r="I31382" s="7">
        <v>22.614000000000001</v>
      </c>
    </row>
    <row r="31383" spans="1:11" x14ac:dyDescent="0.25">
      <c r="A31383">
        <v>16250</v>
      </c>
      <c r="B31383" s="2">
        <v>2.2490300000000001E-2</v>
      </c>
      <c r="C31383" s="3">
        <v>151</v>
      </c>
      <c r="D31383" s="4">
        <v>38300</v>
      </c>
      <c r="E31383" t="s">
        <v>395</v>
      </c>
      <c r="F31383" s="4" t="s">
        <v>3003</v>
      </c>
      <c r="G31383" s="5">
        <v>112</v>
      </c>
      <c r="H31383" s="6">
        <v>0</v>
      </c>
      <c r="I31383" s="7">
        <v>24.219000000000001</v>
      </c>
    </row>
    <row r="31384" spans="1:11" x14ac:dyDescent="0.25">
      <c r="A31384">
        <v>71223</v>
      </c>
      <c r="B31384" s="2">
        <v>2.2408999999999998E-2</v>
      </c>
      <c r="C31384" s="3">
        <v>356</v>
      </c>
      <c r="D31384" s="4">
        <v>12820</v>
      </c>
      <c r="E31384" t="s">
        <v>13119</v>
      </c>
      <c r="F31384" s="4" t="s">
        <v>12927</v>
      </c>
      <c r="G31384" s="5">
        <v>225</v>
      </c>
      <c r="H31384" s="6">
        <v>5.30973E-2</v>
      </c>
      <c r="I31384" s="7">
        <v>15</v>
      </c>
    </row>
    <row r="31385" spans="1:11" x14ac:dyDescent="0.25">
      <c r="A31385">
        <v>33848</v>
      </c>
      <c r="B31385" s="2">
        <v>2.21721E-2</v>
      </c>
      <c r="C31385" s="3">
        <v>1452</v>
      </c>
      <c r="D31385" s="4">
        <v>36740</v>
      </c>
      <c r="E31385" t="s">
        <v>6932</v>
      </c>
      <c r="F31385" s="4" t="s">
        <v>6689</v>
      </c>
      <c r="G31385" s="5">
        <v>759</v>
      </c>
      <c r="H31385" s="6">
        <v>0</v>
      </c>
      <c r="I31385" s="7">
        <v>24.097999999999999</v>
      </c>
    </row>
    <row r="31386" spans="1:11" x14ac:dyDescent="0.25">
      <c r="A31386">
        <v>41464</v>
      </c>
      <c r="B31386" s="2">
        <v>2.1856199999999999E-2</v>
      </c>
      <c r="C31386" s="3">
        <v>736</v>
      </c>
      <c r="E31386" t="s">
        <v>8068</v>
      </c>
      <c r="F31386" s="4" t="s">
        <v>7883</v>
      </c>
      <c r="G31386" s="5">
        <v>560</v>
      </c>
      <c r="H31386" s="6">
        <v>2.5000000000000001E-2</v>
      </c>
      <c r="I31386" s="7">
        <v>19.716000000000001</v>
      </c>
    </row>
    <row r="31387" spans="1:11" x14ac:dyDescent="0.25">
      <c r="A31387">
        <v>57541</v>
      </c>
      <c r="B31387" s="2">
        <v>2.1703E-2</v>
      </c>
      <c r="C31387" s="3">
        <v>143</v>
      </c>
      <c r="E31387" t="s">
        <v>6566</v>
      </c>
      <c r="F31387" s="4" t="s">
        <v>10877</v>
      </c>
      <c r="G31387" s="5">
        <v>75</v>
      </c>
      <c r="H31387" s="6">
        <v>0</v>
      </c>
      <c r="I31387" s="7">
        <v>24</v>
      </c>
    </row>
    <row r="31388" spans="1:11" x14ac:dyDescent="0.25">
      <c r="A31388">
        <v>40858</v>
      </c>
      <c r="B31388" s="2">
        <v>2.1624000000000001E-2</v>
      </c>
      <c r="C31388" s="3">
        <v>284</v>
      </c>
      <c r="E31388" t="s">
        <v>7980</v>
      </c>
      <c r="F31388" s="4" t="s">
        <v>7883</v>
      </c>
      <c r="G31388" s="5">
        <v>247</v>
      </c>
      <c r="H31388" s="6">
        <v>0</v>
      </c>
      <c r="I31388" s="7">
        <v>23.977</v>
      </c>
    </row>
    <row r="31389" spans="1:11" x14ac:dyDescent="0.25">
      <c r="A31389">
        <v>23889</v>
      </c>
      <c r="B31389" s="2">
        <v>2.14757E-2</v>
      </c>
      <c r="C31389" s="3">
        <v>409</v>
      </c>
      <c r="E31389" t="s">
        <v>4910</v>
      </c>
      <c r="F31389" s="4" t="s">
        <v>4335</v>
      </c>
      <c r="G31389" s="5">
        <v>368</v>
      </c>
      <c r="H31389" s="6">
        <v>3.8043500000000001E-2</v>
      </c>
      <c r="I31389" s="7">
        <v>17.331</v>
      </c>
    </row>
    <row r="31390" spans="1:11" x14ac:dyDescent="0.25">
      <c r="A31390">
        <v>32356</v>
      </c>
      <c r="B31390" s="2">
        <v>2.1324900000000001E-2</v>
      </c>
      <c r="C31390" s="3">
        <v>149</v>
      </c>
      <c r="E31390" t="s">
        <v>281</v>
      </c>
      <c r="F31390" s="4" t="s">
        <v>6689</v>
      </c>
      <c r="G31390" s="5">
        <v>149</v>
      </c>
      <c r="H31390" s="6">
        <v>0</v>
      </c>
      <c r="I31390" s="7">
        <v>23.75</v>
      </c>
    </row>
    <row r="31391" spans="1:11" x14ac:dyDescent="0.25">
      <c r="A31391">
        <v>48896</v>
      </c>
      <c r="B31391" s="2">
        <v>2.1324900000000001E-2</v>
      </c>
      <c r="C31391" s="3">
        <v>209</v>
      </c>
      <c r="D31391" s="4">
        <v>34380</v>
      </c>
      <c r="E31391" t="s">
        <v>859</v>
      </c>
      <c r="F31391" s="4" t="s">
        <v>9106</v>
      </c>
      <c r="G31391" s="5">
        <v>112</v>
      </c>
      <c r="H31391" s="6">
        <v>0</v>
      </c>
      <c r="I31391" s="7">
        <v>23.75</v>
      </c>
    </row>
    <row r="31392" spans="1:11" x14ac:dyDescent="0.25">
      <c r="A31392">
        <v>45646</v>
      </c>
      <c r="B31392" s="2">
        <v>2.1166899999999999E-2</v>
      </c>
      <c r="C31392" s="3">
        <v>256</v>
      </c>
      <c r="E31392" t="s">
        <v>2131</v>
      </c>
      <c r="F31392" s="4" t="s">
        <v>8295</v>
      </c>
      <c r="G31392" s="5">
        <v>192</v>
      </c>
      <c r="H31392" s="6">
        <v>0</v>
      </c>
      <c r="I31392" s="7">
        <v>23.646000000000001</v>
      </c>
    </row>
    <row r="31393" spans="1:11" x14ac:dyDescent="0.25">
      <c r="A31393">
        <v>65564</v>
      </c>
      <c r="B31393" s="2">
        <v>2.1166899999999999E-2</v>
      </c>
      <c r="C31393" s="3">
        <v>442</v>
      </c>
      <c r="E31393" t="s">
        <v>12420</v>
      </c>
      <c r="F31393" s="4" t="s">
        <v>12102</v>
      </c>
      <c r="G31393" s="5">
        <v>207</v>
      </c>
      <c r="H31393" s="6">
        <v>0</v>
      </c>
      <c r="I31393" s="7">
        <v>23.646000000000001</v>
      </c>
    </row>
    <row r="31394" spans="1:11" x14ac:dyDescent="0.25">
      <c r="A31394">
        <v>40316</v>
      </c>
      <c r="B31394" s="2">
        <v>2.10329E-2</v>
      </c>
      <c r="C31394" s="3">
        <v>333</v>
      </c>
      <c r="D31394" s="4">
        <v>34460</v>
      </c>
      <c r="E31394" t="s">
        <v>7928</v>
      </c>
      <c r="F31394" s="4" t="s">
        <v>7883</v>
      </c>
      <c r="G31394" s="5">
        <v>164</v>
      </c>
      <c r="H31394" s="6">
        <v>0</v>
      </c>
      <c r="I31394" s="7">
        <v>23.611000000000001</v>
      </c>
    </row>
    <row r="31395" spans="1:11" x14ac:dyDescent="0.25">
      <c r="A31395">
        <v>63140</v>
      </c>
      <c r="B31395" s="2">
        <v>2.09564E-2</v>
      </c>
      <c r="C31395" s="3">
        <v>231</v>
      </c>
      <c r="D31395" s="4">
        <v>41180</v>
      </c>
      <c r="E31395" t="s">
        <v>9297</v>
      </c>
      <c r="F31395" s="4" t="s">
        <v>12102</v>
      </c>
      <c r="G31395" s="5">
        <v>163</v>
      </c>
      <c r="H31395" s="6">
        <v>1.22699E-2</v>
      </c>
      <c r="I31395" s="7">
        <v>21.25</v>
      </c>
    </row>
    <row r="31396" spans="1:11" x14ac:dyDescent="0.25">
      <c r="A31396">
        <v>24729</v>
      </c>
      <c r="B31396" s="2">
        <v>2.0891699999999999E-2</v>
      </c>
      <c r="C31396" s="3">
        <v>140</v>
      </c>
      <c r="D31396" s="4">
        <v>14140</v>
      </c>
      <c r="E31396" t="s">
        <v>5149</v>
      </c>
      <c r="F31396" s="4" t="s">
        <v>5144</v>
      </c>
      <c r="G31396" s="5">
        <v>114</v>
      </c>
      <c r="H31396" s="6">
        <v>0</v>
      </c>
      <c r="I31396" s="7">
        <v>23.303999999999998</v>
      </c>
    </row>
    <row r="31397" spans="1:11" x14ac:dyDescent="0.25">
      <c r="A31397">
        <v>43032</v>
      </c>
      <c r="B31397" s="2">
        <v>2.0846300000000002E-2</v>
      </c>
      <c r="C31397" s="3">
        <v>127</v>
      </c>
      <c r="D31397" s="4">
        <v>18140</v>
      </c>
      <c r="E31397" t="s">
        <v>8305</v>
      </c>
      <c r="F31397" s="4" t="s">
        <v>8295</v>
      </c>
      <c r="G31397" s="5">
        <v>76</v>
      </c>
      <c r="H31397" s="6">
        <v>0</v>
      </c>
      <c r="I31397" s="7">
        <v>23.25</v>
      </c>
    </row>
    <row r="31398" spans="1:11" x14ac:dyDescent="0.25">
      <c r="A31398">
        <v>79901</v>
      </c>
      <c r="B31398" s="2">
        <v>1.9190200000000001E-2</v>
      </c>
      <c r="C31398" s="3">
        <v>10786</v>
      </c>
      <c r="D31398" s="4">
        <v>21340</v>
      </c>
      <c r="E31398" t="s">
        <v>11792</v>
      </c>
      <c r="F31398" s="4" t="s">
        <v>13752</v>
      </c>
      <c r="G31398" s="5">
        <v>6842</v>
      </c>
      <c r="H31398" s="6">
        <v>3.3026399999999997E-2</v>
      </c>
      <c r="I31398" s="7">
        <v>17.495999999999999</v>
      </c>
      <c r="J31398" s="2">
        <v>56</v>
      </c>
      <c r="K31398">
        <v>3</v>
      </c>
    </row>
    <row r="31399" spans="1:11" x14ac:dyDescent="0.25">
      <c r="A31399">
        <v>98921</v>
      </c>
      <c r="B31399" s="2">
        <v>1.7440899999999999E-2</v>
      </c>
      <c r="C31399" s="3">
        <v>1222</v>
      </c>
      <c r="D31399" s="4">
        <v>49420</v>
      </c>
      <c r="E31399" t="s">
        <v>1671</v>
      </c>
      <c r="F31399" s="4" t="s">
        <v>16344</v>
      </c>
      <c r="G31399" s="5">
        <v>465</v>
      </c>
      <c r="H31399" s="6">
        <v>0</v>
      </c>
      <c r="I31399" s="7">
        <v>23.178999999999998</v>
      </c>
    </row>
    <row r="31400" spans="1:11" x14ac:dyDescent="0.25">
      <c r="A31400">
        <v>75928</v>
      </c>
      <c r="B31400" s="2">
        <v>1.71322E-2</v>
      </c>
      <c r="C31400" s="3">
        <v>1004</v>
      </c>
      <c r="D31400" s="4">
        <v>13140</v>
      </c>
      <c r="E31400" t="s">
        <v>13868</v>
      </c>
      <c r="F31400" s="4" t="s">
        <v>13752</v>
      </c>
      <c r="G31400" s="5">
        <v>820</v>
      </c>
      <c r="H31400" s="6">
        <v>1.09622E-2</v>
      </c>
      <c r="I31400" s="7">
        <v>21.25</v>
      </c>
      <c r="J31400" s="2">
        <v>65</v>
      </c>
      <c r="K31400">
        <v>1</v>
      </c>
    </row>
    <row r="31401" spans="1:11" x14ac:dyDescent="0.25">
      <c r="A31401">
        <v>74050</v>
      </c>
      <c r="B31401" s="2">
        <v>1.68833E-2</v>
      </c>
      <c r="C31401" s="3">
        <v>398</v>
      </c>
      <c r="D31401" s="4">
        <v>46140</v>
      </c>
      <c r="E31401" t="s">
        <v>1514</v>
      </c>
      <c r="F31401" s="4" t="s">
        <v>13462</v>
      </c>
      <c r="G31401" s="5">
        <v>217</v>
      </c>
      <c r="H31401" s="6">
        <v>0</v>
      </c>
      <c r="I31401" s="7">
        <v>23.042000000000002</v>
      </c>
    </row>
    <row r="31402" spans="1:11" x14ac:dyDescent="0.25">
      <c r="A31402">
        <v>97920</v>
      </c>
      <c r="B31402" s="2">
        <v>1.6804300000000001E-2</v>
      </c>
      <c r="C31402" s="3">
        <v>108</v>
      </c>
      <c r="D31402" s="4">
        <v>36620</v>
      </c>
      <c r="E31402" t="s">
        <v>16343</v>
      </c>
      <c r="F31402" s="4" t="s">
        <v>16170</v>
      </c>
      <c r="G31402" s="5">
        <v>105</v>
      </c>
      <c r="H31402" s="6">
        <v>6.6037700000000005E-2</v>
      </c>
      <c r="I31402" s="7">
        <v>11.555</v>
      </c>
    </row>
    <row r="31403" spans="1:11" x14ac:dyDescent="0.25">
      <c r="A31403">
        <v>16132</v>
      </c>
      <c r="B31403" s="2">
        <v>1.6675100000000002E-2</v>
      </c>
      <c r="C31403" s="3">
        <v>300</v>
      </c>
      <c r="D31403" s="4">
        <v>35260</v>
      </c>
      <c r="E31403" t="s">
        <v>3420</v>
      </c>
      <c r="F31403" s="4" t="s">
        <v>3003</v>
      </c>
      <c r="G31403" s="5">
        <v>222</v>
      </c>
      <c r="H31403" s="6">
        <v>0</v>
      </c>
      <c r="I31403" s="7">
        <v>22.917000000000002</v>
      </c>
    </row>
    <row r="31404" spans="1:11" x14ac:dyDescent="0.25">
      <c r="A31404">
        <v>25902</v>
      </c>
      <c r="B31404" s="2">
        <v>1.6675100000000002E-2</v>
      </c>
      <c r="C31404" s="3">
        <v>326</v>
      </c>
      <c r="D31404" s="4">
        <v>13220</v>
      </c>
      <c r="E31404" t="s">
        <v>5438</v>
      </c>
      <c r="F31404" s="4" t="s">
        <v>5144</v>
      </c>
      <c r="G31404" s="5">
        <v>214</v>
      </c>
      <c r="H31404" s="6">
        <v>0</v>
      </c>
      <c r="I31404" s="7">
        <v>22.917000000000002</v>
      </c>
    </row>
    <row r="31405" spans="1:11" x14ac:dyDescent="0.25">
      <c r="A31405">
        <v>87018</v>
      </c>
      <c r="B31405" s="2">
        <v>1.651E-2</v>
      </c>
      <c r="C31405" s="3">
        <v>448</v>
      </c>
      <c r="D31405" s="4">
        <v>10740</v>
      </c>
      <c r="E31405" t="s">
        <v>15136</v>
      </c>
      <c r="F31405" s="4" t="s">
        <v>15124</v>
      </c>
      <c r="G31405" s="5">
        <v>261</v>
      </c>
      <c r="H31405" s="6">
        <v>1.1494300000000001E-2</v>
      </c>
      <c r="I31405" s="7">
        <v>20.917000000000002</v>
      </c>
    </row>
    <row r="31406" spans="1:11" x14ac:dyDescent="0.25">
      <c r="A31406">
        <v>24607</v>
      </c>
      <c r="B31406" s="2">
        <v>1.6397499999999999E-2</v>
      </c>
      <c r="C31406" s="3">
        <v>393</v>
      </c>
      <c r="D31406" s="4">
        <v>13720</v>
      </c>
      <c r="E31406" t="s">
        <v>5126</v>
      </c>
      <c r="F31406" s="4" t="s">
        <v>4335</v>
      </c>
      <c r="G31406" s="5">
        <v>209</v>
      </c>
      <c r="H31406" s="6">
        <v>0</v>
      </c>
      <c r="I31406" s="7">
        <v>22.844999999999999</v>
      </c>
    </row>
    <row r="31407" spans="1:11" x14ac:dyDescent="0.25">
      <c r="A31407">
        <v>28452</v>
      </c>
      <c r="B31407" s="2">
        <v>1.6210800000000001E-2</v>
      </c>
      <c r="C31407" s="3">
        <v>1054</v>
      </c>
      <c r="D31407" s="4">
        <v>34820</v>
      </c>
      <c r="E31407" t="s">
        <v>5966</v>
      </c>
      <c r="F31407" s="4" t="s">
        <v>5642</v>
      </c>
      <c r="G31407" s="5">
        <v>569</v>
      </c>
      <c r="H31407" s="6">
        <v>2.2847099999999999E-2</v>
      </c>
      <c r="I31407" s="7">
        <v>18.849</v>
      </c>
    </row>
    <row r="31408" spans="1:11" x14ac:dyDescent="0.25">
      <c r="A31408">
        <v>19133</v>
      </c>
      <c r="B31408" s="2">
        <v>1.2585300000000001E-2</v>
      </c>
      <c r="C31408" s="3">
        <v>26246</v>
      </c>
      <c r="D31408" s="4">
        <v>37980</v>
      </c>
      <c r="E31408" t="s">
        <v>2682</v>
      </c>
      <c r="F31408" s="4" t="s">
        <v>3003</v>
      </c>
      <c r="G31408" s="5">
        <v>14583</v>
      </c>
      <c r="H31408" s="6">
        <v>3.0789299999999999E-2</v>
      </c>
      <c r="I31408" s="7">
        <v>17.46</v>
      </c>
      <c r="J31408" s="2">
        <v>45</v>
      </c>
      <c r="K31408">
        <v>3</v>
      </c>
    </row>
    <row r="31409" spans="1:11" x14ac:dyDescent="0.25">
      <c r="A31409">
        <v>57639</v>
      </c>
      <c r="B31409" s="2">
        <v>9.0554999999999993E-3</v>
      </c>
      <c r="C31409" s="3">
        <v>351</v>
      </c>
      <c r="E31409" t="s">
        <v>11023</v>
      </c>
      <c r="F31409" s="4" t="s">
        <v>10877</v>
      </c>
      <c r="G31409" s="5">
        <v>168</v>
      </c>
      <c r="H31409" s="6">
        <v>1.77515E-2</v>
      </c>
      <c r="I31409" s="7">
        <v>19.463999999999999</v>
      </c>
    </row>
    <row r="31410" spans="1:11" x14ac:dyDescent="0.25">
      <c r="A31410">
        <v>86016</v>
      </c>
      <c r="B31410" s="2">
        <v>9.0028E-3</v>
      </c>
      <c r="C31410" s="3">
        <v>78</v>
      </c>
      <c r="D31410" s="4">
        <v>22380</v>
      </c>
      <c r="E31410" t="s">
        <v>15069</v>
      </c>
      <c r="F31410" s="4" t="s">
        <v>14962</v>
      </c>
      <c r="G31410" s="5">
        <v>54</v>
      </c>
      <c r="H31410" s="6">
        <v>0</v>
      </c>
      <c r="I31410" s="7">
        <v>22.5</v>
      </c>
    </row>
    <row r="31411" spans="1:11" x14ac:dyDescent="0.25">
      <c r="A31411">
        <v>85626</v>
      </c>
      <c r="B31411" s="2">
        <v>8.8736000000000006E-3</v>
      </c>
      <c r="C31411" s="3">
        <v>866</v>
      </c>
      <c r="D31411" s="4">
        <v>43420</v>
      </c>
      <c r="E31411" t="s">
        <v>15034</v>
      </c>
      <c r="F31411" s="4" t="s">
        <v>14962</v>
      </c>
      <c r="G31411" s="5">
        <v>486</v>
      </c>
      <c r="H31411" s="6">
        <v>1.85185E-2</v>
      </c>
      <c r="I31411" s="7">
        <v>19.286000000000001</v>
      </c>
    </row>
    <row r="31412" spans="1:11" x14ac:dyDescent="0.25">
      <c r="A31412">
        <v>70747</v>
      </c>
      <c r="B31412" s="2">
        <v>8.7276000000000003E-3</v>
      </c>
      <c r="C31412" s="3">
        <v>157</v>
      </c>
      <c r="D31412" s="4">
        <v>12940</v>
      </c>
      <c r="E31412" t="s">
        <v>13067</v>
      </c>
      <c r="F31412" s="4" t="s">
        <v>12927</v>
      </c>
      <c r="G31412" s="5">
        <v>115</v>
      </c>
      <c r="H31412" s="6">
        <v>0</v>
      </c>
      <c r="I31412" s="7">
        <v>22.367999999999999</v>
      </c>
    </row>
    <row r="31413" spans="1:11" x14ac:dyDescent="0.25">
      <c r="A31413">
        <v>71677</v>
      </c>
      <c r="B31413" s="2">
        <v>8.6726000000000008E-3</v>
      </c>
      <c r="C31413" s="3">
        <v>206</v>
      </c>
      <c r="E31413" t="s">
        <v>258</v>
      </c>
      <c r="F31413" s="4" t="s">
        <v>13183</v>
      </c>
      <c r="G31413" s="5">
        <v>107</v>
      </c>
      <c r="H31413" s="6">
        <v>3.7383199999999998E-2</v>
      </c>
      <c r="I31413" s="7">
        <v>15.833</v>
      </c>
    </row>
    <row r="31414" spans="1:11" x14ac:dyDescent="0.25">
      <c r="A31414">
        <v>24433</v>
      </c>
      <c r="B31414" s="2">
        <v>8.6318999999999996E-3</v>
      </c>
      <c r="C31414" s="3">
        <v>75</v>
      </c>
      <c r="E31414" t="s">
        <v>5066</v>
      </c>
      <c r="F31414" s="4" t="s">
        <v>4335</v>
      </c>
      <c r="G31414" s="5">
        <v>61</v>
      </c>
      <c r="H31414" s="6">
        <v>0</v>
      </c>
      <c r="I31414" s="7">
        <v>22.109000000000002</v>
      </c>
    </row>
    <row r="31415" spans="1:11" x14ac:dyDescent="0.25">
      <c r="A31415">
        <v>40982</v>
      </c>
      <c r="B31415" s="2">
        <v>8.5433999999999996E-3</v>
      </c>
      <c r="C31415" s="3">
        <v>453</v>
      </c>
      <c r="D31415" s="4">
        <v>30940</v>
      </c>
      <c r="E31415" t="s">
        <v>8005</v>
      </c>
      <c r="F31415" s="4" t="s">
        <v>7883</v>
      </c>
      <c r="G31415" s="5">
        <v>310</v>
      </c>
      <c r="H31415" s="6">
        <v>2.89389E-2</v>
      </c>
      <c r="I31415" s="7">
        <v>17.094000000000001</v>
      </c>
    </row>
    <row r="31416" spans="1:11" x14ac:dyDescent="0.25">
      <c r="A31416">
        <v>43434</v>
      </c>
      <c r="B31416" s="2">
        <v>8.4524000000000005E-3</v>
      </c>
      <c r="C31416" s="3">
        <v>144</v>
      </c>
      <c r="D31416" s="4">
        <v>45780</v>
      </c>
      <c r="E31416" t="s">
        <v>8370</v>
      </c>
      <c r="F31416" s="4" t="s">
        <v>8295</v>
      </c>
      <c r="G31416" s="5">
        <v>71</v>
      </c>
      <c r="H31416" s="6">
        <v>0</v>
      </c>
      <c r="I31416" s="7">
        <v>21.952999999999999</v>
      </c>
    </row>
    <row r="31417" spans="1:11" x14ac:dyDescent="0.25">
      <c r="A31417">
        <v>26230</v>
      </c>
      <c r="B31417" s="2">
        <v>8.3998000000000007E-3</v>
      </c>
      <c r="C31417" s="3">
        <v>173</v>
      </c>
      <c r="D31417" s="4">
        <v>21180</v>
      </c>
      <c r="E31417" t="s">
        <v>5507</v>
      </c>
      <c r="F31417" s="4" t="s">
        <v>5144</v>
      </c>
      <c r="G31417" s="5">
        <v>150</v>
      </c>
      <c r="H31417" s="6">
        <v>0</v>
      </c>
      <c r="I31417" s="7">
        <v>21.875</v>
      </c>
    </row>
    <row r="31418" spans="1:11" x14ac:dyDescent="0.25">
      <c r="A31418">
        <v>24167</v>
      </c>
      <c r="B31418" s="2">
        <v>8.3040000000000006E-3</v>
      </c>
      <c r="C31418" s="3">
        <v>331</v>
      </c>
      <c r="D31418" s="4">
        <v>13980</v>
      </c>
      <c r="E31418" t="s">
        <v>4990</v>
      </c>
      <c r="F31418" s="4" t="s">
        <v>4335</v>
      </c>
      <c r="G31418" s="5">
        <v>252</v>
      </c>
      <c r="H31418" s="6">
        <v>0</v>
      </c>
      <c r="I31418" s="7">
        <v>21.696000000000002</v>
      </c>
      <c r="J31418" s="2">
        <v>23</v>
      </c>
      <c r="K31418">
        <v>1</v>
      </c>
    </row>
    <row r="31419" spans="1:11" x14ac:dyDescent="0.25">
      <c r="A31419">
        <v>72445</v>
      </c>
      <c r="B31419" s="2">
        <v>8.2299000000000001E-3</v>
      </c>
      <c r="C31419" s="3">
        <v>85</v>
      </c>
      <c r="E31419" t="s">
        <v>13351</v>
      </c>
      <c r="F31419" s="4" t="s">
        <v>13183</v>
      </c>
      <c r="G31419" s="5">
        <v>59</v>
      </c>
      <c r="H31419" s="6">
        <v>1.6949200000000001E-2</v>
      </c>
      <c r="I31419" s="7">
        <v>18.75</v>
      </c>
    </row>
    <row r="31420" spans="1:11" x14ac:dyDescent="0.25">
      <c r="A31420">
        <v>40843</v>
      </c>
      <c r="B31420" s="2">
        <v>8.1533000000000005E-3</v>
      </c>
      <c r="C31420" s="3">
        <v>314</v>
      </c>
      <c r="E31420" t="s">
        <v>7973</v>
      </c>
      <c r="F31420" s="4" t="s">
        <v>7883</v>
      </c>
      <c r="G31420" s="5">
        <v>254</v>
      </c>
      <c r="H31420" s="6">
        <v>2.7451E-2</v>
      </c>
      <c r="I31420" s="7">
        <v>16.875</v>
      </c>
      <c r="J31420" s="2">
        <v>50</v>
      </c>
      <c r="K31420">
        <v>1</v>
      </c>
    </row>
    <row r="31421" spans="1:11" x14ac:dyDescent="0.25">
      <c r="A31421">
        <v>31812</v>
      </c>
      <c r="B31421" s="2">
        <v>8.0000999999999996E-3</v>
      </c>
      <c r="C31421" s="3">
        <v>497</v>
      </c>
      <c r="E31421" t="s">
        <v>6679</v>
      </c>
      <c r="F31421" s="4" t="s">
        <v>6363</v>
      </c>
      <c r="G31421" s="5">
        <v>377</v>
      </c>
      <c r="H31421" s="6">
        <v>1.0610100000000001E-2</v>
      </c>
      <c r="I31421" s="7">
        <v>19.779</v>
      </c>
    </row>
    <row r="31422" spans="1:11" x14ac:dyDescent="0.25">
      <c r="A31422">
        <v>24879</v>
      </c>
      <c r="B31422" s="2">
        <v>7.7990999999999998E-3</v>
      </c>
      <c r="C31422" s="3">
        <v>731</v>
      </c>
      <c r="E31422" t="s">
        <v>5194</v>
      </c>
      <c r="F31422" s="4" t="s">
        <v>5144</v>
      </c>
      <c r="G31422" s="5">
        <v>460</v>
      </c>
      <c r="H31422" s="6">
        <v>1.5184400000000001E-2</v>
      </c>
      <c r="I31422" s="7">
        <v>18.75</v>
      </c>
    </row>
    <row r="31423" spans="1:11" x14ac:dyDescent="0.25">
      <c r="A31423">
        <v>36751</v>
      </c>
      <c r="B31423" s="2">
        <v>7.6029000000000001E-3</v>
      </c>
      <c r="C31423" s="3">
        <v>676</v>
      </c>
      <c r="E31423" t="s">
        <v>7315</v>
      </c>
      <c r="F31423" s="4" t="s">
        <v>7027</v>
      </c>
      <c r="G31423" s="5">
        <v>361</v>
      </c>
      <c r="H31423" s="6">
        <v>1.9337E-2</v>
      </c>
      <c r="I31423" s="7">
        <v>17.954999999999998</v>
      </c>
    </row>
    <row r="31424" spans="1:11" x14ac:dyDescent="0.25">
      <c r="A31424">
        <v>14169</v>
      </c>
      <c r="B31424" s="2">
        <v>7.4713000000000002E-3</v>
      </c>
      <c r="C31424" s="3">
        <v>319</v>
      </c>
      <c r="D31424" s="4">
        <v>15380</v>
      </c>
      <c r="E31424" t="s">
        <v>2825</v>
      </c>
      <c r="F31424" s="4" t="s">
        <v>1280</v>
      </c>
      <c r="G31424" s="5">
        <v>185</v>
      </c>
      <c r="H31424" s="6">
        <v>0</v>
      </c>
      <c r="I31424" s="7">
        <v>21.286000000000001</v>
      </c>
    </row>
    <row r="31425" spans="1:11" x14ac:dyDescent="0.25">
      <c r="A31425">
        <v>64781</v>
      </c>
      <c r="B31425" s="2">
        <v>7.3946999999999997E-3</v>
      </c>
      <c r="C31425" s="3">
        <v>114</v>
      </c>
      <c r="E31425" t="s">
        <v>2344</v>
      </c>
      <c r="F31425" s="4" t="s">
        <v>12102</v>
      </c>
      <c r="G31425" s="5">
        <v>82</v>
      </c>
      <c r="H31425" s="6">
        <v>0</v>
      </c>
      <c r="I31425" s="7">
        <v>21.25</v>
      </c>
    </row>
    <row r="31426" spans="1:11" x14ac:dyDescent="0.25">
      <c r="A31426">
        <v>99733</v>
      </c>
      <c r="B31426" s="2">
        <v>7.3946999999999997E-3</v>
      </c>
      <c r="C31426" s="3">
        <v>103</v>
      </c>
      <c r="E31426" t="s">
        <v>11331</v>
      </c>
      <c r="F31426" s="4" t="s">
        <v>16604</v>
      </c>
      <c r="G31426" s="5">
        <v>48</v>
      </c>
      <c r="H31426" s="6">
        <v>0</v>
      </c>
      <c r="I31426" s="7">
        <v>21.25</v>
      </c>
    </row>
    <row r="31427" spans="1:11" x14ac:dyDescent="0.25">
      <c r="A31427">
        <v>24826</v>
      </c>
      <c r="B31427" s="2">
        <v>7.3515999999999998E-3</v>
      </c>
      <c r="C31427" s="3">
        <v>45</v>
      </c>
      <c r="E31427" t="s">
        <v>5164</v>
      </c>
      <c r="F31427" s="4" t="s">
        <v>5144</v>
      </c>
      <c r="G31427" s="5">
        <v>45</v>
      </c>
      <c r="H31427" s="6">
        <v>0</v>
      </c>
      <c r="I31427" s="7">
        <v>21.071000000000002</v>
      </c>
    </row>
    <row r="31428" spans="1:11" x14ac:dyDescent="0.25">
      <c r="A31428">
        <v>31821</v>
      </c>
      <c r="B31428" s="2">
        <v>7.2918000000000002E-3</v>
      </c>
      <c r="C31428" s="3">
        <v>296</v>
      </c>
      <c r="E31428" t="s">
        <v>6681</v>
      </c>
      <c r="F31428" s="4" t="s">
        <v>6363</v>
      </c>
      <c r="G31428" s="5">
        <v>194</v>
      </c>
      <c r="H31428" s="6">
        <v>0</v>
      </c>
      <c r="I31428" s="7">
        <v>21.012</v>
      </c>
    </row>
    <row r="31429" spans="1:11" x14ac:dyDescent="0.25">
      <c r="A31429">
        <v>57756</v>
      </c>
      <c r="B31429" s="2">
        <v>7.1003000000000004E-3</v>
      </c>
      <c r="C31429" s="3">
        <v>1348</v>
      </c>
      <c r="E31429" t="s">
        <v>11048</v>
      </c>
      <c r="F31429" s="4" t="s">
        <v>10877</v>
      </c>
      <c r="G31429" s="5">
        <v>597</v>
      </c>
      <c r="H31429" s="6">
        <v>0</v>
      </c>
      <c r="I31429" s="7">
        <v>20.75</v>
      </c>
      <c r="J31429" s="2">
        <v>74</v>
      </c>
      <c r="K31429">
        <v>1</v>
      </c>
    </row>
    <row r="31430" spans="1:11" x14ac:dyDescent="0.25">
      <c r="A31430">
        <v>38622</v>
      </c>
      <c r="B31430" s="2">
        <v>6.8729999999999998E-3</v>
      </c>
      <c r="C31430" s="3">
        <v>546</v>
      </c>
      <c r="E31430" t="s">
        <v>7641</v>
      </c>
      <c r="F31430" s="4" t="s">
        <v>7633</v>
      </c>
      <c r="G31430" s="5">
        <v>351</v>
      </c>
      <c r="H31430" s="6">
        <v>1.9942999999999999E-2</v>
      </c>
      <c r="I31430" s="7">
        <v>17.222000000000001</v>
      </c>
    </row>
    <row r="31431" spans="1:11" x14ac:dyDescent="0.25">
      <c r="A31431">
        <v>36720</v>
      </c>
      <c r="B31431" s="2">
        <v>6.7054999999999997E-3</v>
      </c>
      <c r="C31431" s="3">
        <v>592</v>
      </c>
      <c r="E31431" t="s">
        <v>4882</v>
      </c>
      <c r="F31431" s="4" t="s">
        <v>7027</v>
      </c>
      <c r="G31431" s="5">
        <v>351</v>
      </c>
      <c r="H31431" s="6">
        <v>3.4188000000000003E-2</v>
      </c>
      <c r="I31431" s="7">
        <v>14.688000000000001</v>
      </c>
    </row>
    <row r="31432" spans="1:11" x14ac:dyDescent="0.25">
      <c r="A31432">
        <v>24817</v>
      </c>
      <c r="B31432" s="2">
        <v>6.5043999999999996E-3</v>
      </c>
      <c r="C31432" s="3">
        <v>767</v>
      </c>
      <c r="E31432" t="s">
        <v>5160</v>
      </c>
      <c r="F31432" s="4" t="s">
        <v>5144</v>
      </c>
      <c r="G31432" s="5">
        <v>490</v>
      </c>
      <c r="H31432" s="6">
        <v>1.0204100000000001E-2</v>
      </c>
      <c r="I31432" s="7">
        <v>18.783000000000001</v>
      </c>
    </row>
    <row r="31433" spans="1:11" x14ac:dyDescent="0.25">
      <c r="A31433">
        <v>84734</v>
      </c>
      <c r="B31433" s="2">
        <v>6.3632000000000003E-3</v>
      </c>
      <c r="C31433" s="3">
        <v>138</v>
      </c>
      <c r="E31433" t="s">
        <v>14935</v>
      </c>
      <c r="F31433" s="4" t="s">
        <v>14851</v>
      </c>
      <c r="G31433" s="5">
        <v>103</v>
      </c>
      <c r="H31433" s="6">
        <v>9.7087000000000007E-3</v>
      </c>
      <c r="I31433" s="7">
        <v>18.75</v>
      </c>
    </row>
    <row r="31434" spans="1:11" x14ac:dyDescent="0.25">
      <c r="A31434">
        <v>25115</v>
      </c>
      <c r="B31434" s="2">
        <v>6.3153999999999997E-3</v>
      </c>
      <c r="C31434" s="3">
        <v>181</v>
      </c>
      <c r="D31434" s="4">
        <v>13220</v>
      </c>
      <c r="E31434" t="s">
        <v>5269</v>
      </c>
      <c r="F31434" s="4" t="s">
        <v>5144</v>
      </c>
      <c r="G31434" s="5">
        <v>101</v>
      </c>
      <c r="H31434" s="6">
        <v>0</v>
      </c>
      <c r="I31434" s="7">
        <v>20.417000000000002</v>
      </c>
    </row>
    <row r="31435" spans="1:11" x14ac:dyDescent="0.25">
      <c r="A31435">
        <v>78535</v>
      </c>
      <c r="B31435" s="2">
        <v>6.1766E-3</v>
      </c>
      <c r="C31435" s="3">
        <v>739</v>
      </c>
      <c r="D31435" s="4">
        <v>15180</v>
      </c>
      <c r="E31435" t="s">
        <v>14232</v>
      </c>
      <c r="F31435" s="4" t="s">
        <v>13752</v>
      </c>
      <c r="G31435" s="5">
        <v>481</v>
      </c>
      <c r="H31435" s="6">
        <v>0</v>
      </c>
      <c r="I31435" s="7">
        <v>20.385000000000002</v>
      </c>
    </row>
    <row r="31436" spans="1:11" x14ac:dyDescent="0.25">
      <c r="A31436">
        <v>24847</v>
      </c>
      <c r="B31436" s="2">
        <v>6.0042999999999997E-3</v>
      </c>
      <c r="C31436" s="3">
        <v>349</v>
      </c>
      <c r="E31436" t="s">
        <v>5174</v>
      </c>
      <c r="F31436" s="4" t="s">
        <v>5144</v>
      </c>
      <c r="G31436" s="5">
        <v>240</v>
      </c>
      <c r="H31436" s="6">
        <v>0</v>
      </c>
      <c r="I31436" s="7">
        <v>20.221</v>
      </c>
      <c r="J31436" s="2">
        <v>29</v>
      </c>
      <c r="K31436">
        <v>1</v>
      </c>
    </row>
    <row r="31437" spans="1:11" x14ac:dyDescent="0.25">
      <c r="A31437">
        <v>36435</v>
      </c>
      <c r="B31437" s="2">
        <v>5.8894000000000004E-3</v>
      </c>
      <c r="C31437" s="3">
        <v>400</v>
      </c>
      <c r="E31437" t="s">
        <v>7247</v>
      </c>
      <c r="F31437" s="4" t="s">
        <v>7027</v>
      </c>
      <c r="G31437" s="5">
        <v>236</v>
      </c>
      <c r="H31437" s="6">
        <v>0</v>
      </c>
      <c r="I31437" s="7">
        <v>20.155999999999999</v>
      </c>
    </row>
    <row r="31438" spans="1:11" x14ac:dyDescent="0.25">
      <c r="A31438">
        <v>99679</v>
      </c>
      <c r="B31438" s="2">
        <v>5.7865E-3</v>
      </c>
      <c r="C31438" s="3">
        <v>421</v>
      </c>
      <c r="E31438" t="s">
        <v>16695</v>
      </c>
      <c r="F31438" s="4" t="s">
        <v>16604</v>
      </c>
      <c r="G31438" s="5">
        <v>189</v>
      </c>
      <c r="H31438" s="6">
        <v>1.5789500000000001E-2</v>
      </c>
      <c r="I31438" s="7">
        <v>17.321000000000002</v>
      </c>
    </row>
    <row r="31439" spans="1:11" x14ac:dyDescent="0.25">
      <c r="A31439">
        <v>71427</v>
      </c>
      <c r="B31439" s="2">
        <v>5.7099000000000004E-3</v>
      </c>
      <c r="C31439" s="3">
        <v>146</v>
      </c>
      <c r="D31439" s="4">
        <v>10780</v>
      </c>
      <c r="E31439" t="s">
        <v>5592</v>
      </c>
      <c r="F31439" s="4" t="s">
        <v>12927</v>
      </c>
      <c r="G31439" s="5">
        <v>133</v>
      </c>
      <c r="H31439" s="6">
        <v>1.50376E-2</v>
      </c>
      <c r="I31439" s="7">
        <v>17.344000000000001</v>
      </c>
    </row>
    <row r="31440" spans="1:11" x14ac:dyDescent="0.25">
      <c r="A31440">
        <v>38070</v>
      </c>
      <c r="B31440" s="2">
        <v>5.6334000000000002E-3</v>
      </c>
      <c r="C31440" s="3">
        <v>270</v>
      </c>
      <c r="D31440" s="4">
        <v>20540</v>
      </c>
      <c r="E31440" t="s">
        <v>7539</v>
      </c>
      <c r="F31440" s="4" t="s">
        <v>7348</v>
      </c>
      <c r="G31440" s="5">
        <v>188</v>
      </c>
      <c r="H31440" s="6">
        <v>0</v>
      </c>
      <c r="I31440" s="7">
        <v>19.827999999999999</v>
      </c>
    </row>
    <row r="31441" spans="1:11" x14ac:dyDescent="0.25">
      <c r="A31441">
        <v>28076</v>
      </c>
      <c r="B31441" s="2">
        <v>5.4491000000000001E-3</v>
      </c>
      <c r="C31441" s="3">
        <v>847</v>
      </c>
      <c r="D31441" s="4">
        <v>22580</v>
      </c>
      <c r="E31441" t="s">
        <v>2852</v>
      </c>
      <c r="F31441" s="4" t="s">
        <v>5642</v>
      </c>
      <c r="G31441" s="5">
        <v>582</v>
      </c>
      <c r="H31441" s="6">
        <v>5.6701000000000001E-2</v>
      </c>
      <c r="I31441" s="7">
        <v>9.9849999999999994</v>
      </c>
    </row>
    <row r="31442" spans="1:11" x14ac:dyDescent="0.25">
      <c r="A31442">
        <v>38623</v>
      </c>
      <c r="B31442" s="2">
        <v>5.2671999999999997E-3</v>
      </c>
      <c r="C31442" s="3">
        <v>275</v>
      </c>
      <c r="E31442" t="s">
        <v>7642</v>
      </c>
      <c r="F31442" s="4" t="s">
        <v>7633</v>
      </c>
      <c r="G31442" s="5">
        <v>182</v>
      </c>
      <c r="H31442" s="6">
        <v>1.6393399999999999E-2</v>
      </c>
      <c r="I31442" s="7">
        <v>16.931999999999999</v>
      </c>
    </row>
    <row r="31443" spans="1:11" x14ac:dyDescent="0.25">
      <c r="A31443">
        <v>78353</v>
      </c>
      <c r="B31443" s="2">
        <v>5.1403999999999998E-3</v>
      </c>
      <c r="C31443" s="3">
        <v>448</v>
      </c>
      <c r="E31443" t="s">
        <v>14211</v>
      </c>
      <c r="F31443" s="4" t="s">
        <v>13752</v>
      </c>
      <c r="G31443" s="5">
        <v>349</v>
      </c>
      <c r="H31443" s="6">
        <v>0</v>
      </c>
      <c r="I31443" s="7">
        <v>19.702000000000002</v>
      </c>
    </row>
    <row r="31444" spans="1:11" x14ac:dyDescent="0.25">
      <c r="A31444">
        <v>57794</v>
      </c>
      <c r="B31444" s="2">
        <v>4.9322000000000003E-3</v>
      </c>
      <c r="C31444" s="3">
        <v>963</v>
      </c>
      <c r="E31444" t="s">
        <v>11067</v>
      </c>
      <c r="F31444" s="4" t="s">
        <v>10877</v>
      </c>
      <c r="G31444" s="5">
        <v>523</v>
      </c>
      <c r="H31444" s="6">
        <v>2.67686E-2</v>
      </c>
      <c r="I31444" s="7">
        <v>14.904</v>
      </c>
    </row>
    <row r="31445" spans="1:11" x14ac:dyDescent="0.25">
      <c r="A31445">
        <v>71661</v>
      </c>
      <c r="B31445" s="2">
        <v>4.7454999999999997E-3</v>
      </c>
      <c r="C31445" s="3">
        <v>430</v>
      </c>
      <c r="E31445" t="s">
        <v>13191</v>
      </c>
      <c r="F31445" s="4" t="s">
        <v>13183</v>
      </c>
      <c r="G31445" s="5">
        <v>257</v>
      </c>
      <c r="H31445" s="6">
        <v>3.8760000000000001E-3</v>
      </c>
      <c r="I31445" s="7">
        <v>18.75</v>
      </c>
    </row>
    <row r="31446" spans="1:11" x14ac:dyDescent="0.25">
      <c r="A31446">
        <v>73946</v>
      </c>
      <c r="B31446" s="2">
        <v>4.6617999999999998E-3</v>
      </c>
      <c r="C31446" s="3">
        <v>104</v>
      </c>
      <c r="E31446" t="s">
        <v>4327</v>
      </c>
      <c r="F31446" s="4" t="s">
        <v>13462</v>
      </c>
      <c r="G31446" s="5">
        <v>89</v>
      </c>
      <c r="H31446" s="6">
        <v>0</v>
      </c>
      <c r="I31446" s="7">
        <v>19.375</v>
      </c>
      <c r="J31446" s="2">
        <v>55</v>
      </c>
      <c r="K31446">
        <v>1</v>
      </c>
    </row>
    <row r="31447" spans="1:11" x14ac:dyDescent="0.25">
      <c r="A31447">
        <v>25132</v>
      </c>
      <c r="B31447" s="2">
        <v>4.5852000000000002E-3</v>
      </c>
      <c r="C31447" s="3">
        <v>462</v>
      </c>
      <c r="D31447" s="4">
        <v>16620</v>
      </c>
      <c r="E31447" t="s">
        <v>5275</v>
      </c>
      <c r="F31447" s="4" t="s">
        <v>5144</v>
      </c>
      <c r="G31447" s="5">
        <v>228</v>
      </c>
      <c r="H31447" s="6">
        <v>0</v>
      </c>
      <c r="I31447" s="7">
        <v>19.312999999999999</v>
      </c>
    </row>
    <row r="31448" spans="1:11" x14ac:dyDescent="0.25">
      <c r="A31448">
        <v>76628</v>
      </c>
      <c r="B31448" s="2">
        <v>4.5205999999999996E-3</v>
      </c>
      <c r="C31448" s="3">
        <v>79</v>
      </c>
      <c r="E31448" t="s">
        <v>1142</v>
      </c>
      <c r="F31448" s="4" t="s">
        <v>13752</v>
      </c>
      <c r="G31448" s="5">
        <v>35</v>
      </c>
      <c r="H31448" s="6">
        <v>0</v>
      </c>
      <c r="I31448" s="7">
        <v>19.062999999999999</v>
      </c>
    </row>
    <row r="31449" spans="1:11" x14ac:dyDescent="0.25">
      <c r="A31449">
        <v>23316</v>
      </c>
      <c r="B31449" s="2">
        <v>4.4583000000000001E-3</v>
      </c>
      <c r="C31449" s="3">
        <v>441</v>
      </c>
      <c r="E31449" t="s">
        <v>4848</v>
      </c>
      <c r="F31449" s="4" t="s">
        <v>4335</v>
      </c>
      <c r="G31449" s="5">
        <v>223</v>
      </c>
      <c r="H31449" s="6">
        <v>4.0358699999999997E-2</v>
      </c>
      <c r="I31449" s="7">
        <v>12.031000000000001</v>
      </c>
      <c r="J31449" s="2">
        <v>52</v>
      </c>
      <c r="K31449">
        <v>1</v>
      </c>
    </row>
    <row r="31450" spans="1:11" x14ac:dyDescent="0.25">
      <c r="A31450">
        <v>44693</v>
      </c>
      <c r="B31450" s="2">
        <v>4.3961E-3</v>
      </c>
      <c r="C31450" s="3">
        <v>52</v>
      </c>
      <c r="E31450" t="s">
        <v>8598</v>
      </c>
      <c r="F31450" s="4" t="s">
        <v>8295</v>
      </c>
      <c r="G31450" s="5">
        <v>41</v>
      </c>
      <c r="H31450" s="6">
        <v>0</v>
      </c>
      <c r="I31450" s="7">
        <v>18.957999999999998</v>
      </c>
    </row>
    <row r="31451" spans="1:11" x14ac:dyDescent="0.25">
      <c r="A31451">
        <v>27861</v>
      </c>
      <c r="B31451" s="2">
        <v>4.3673999999999996E-3</v>
      </c>
      <c r="C31451" s="3">
        <v>105</v>
      </c>
      <c r="E31451" t="s">
        <v>5780</v>
      </c>
      <c r="F31451" s="4" t="s">
        <v>5642</v>
      </c>
      <c r="G31451" s="5">
        <v>81</v>
      </c>
      <c r="H31451" s="6">
        <v>0</v>
      </c>
      <c r="I31451" s="7">
        <v>18.853999999999999</v>
      </c>
    </row>
    <row r="31452" spans="1:11" x14ac:dyDescent="0.25">
      <c r="A31452">
        <v>4454</v>
      </c>
      <c r="B31452" s="2">
        <v>4.3410999999999996E-3</v>
      </c>
      <c r="C31452" s="3">
        <v>39</v>
      </c>
      <c r="E31452" t="s">
        <v>838</v>
      </c>
      <c r="F31452" s="4" t="s">
        <v>701</v>
      </c>
      <c r="G31452" s="5">
        <v>28</v>
      </c>
      <c r="H31452" s="6">
        <v>0</v>
      </c>
      <c r="I31452" s="7">
        <v>18.75</v>
      </c>
    </row>
    <row r="31453" spans="1:11" x14ac:dyDescent="0.25">
      <c r="A31453">
        <v>38036</v>
      </c>
      <c r="B31453" s="2">
        <v>4.2453999999999999E-3</v>
      </c>
      <c r="C31453" s="3">
        <v>611</v>
      </c>
      <c r="D31453" s="4">
        <v>32820</v>
      </c>
      <c r="E31453" t="s">
        <v>7530</v>
      </c>
      <c r="F31453" s="4" t="s">
        <v>7348</v>
      </c>
      <c r="G31453" s="5">
        <v>368</v>
      </c>
      <c r="H31453" s="6">
        <v>3.8043500000000001E-2</v>
      </c>
      <c r="I31453" s="7">
        <v>12.083</v>
      </c>
    </row>
    <row r="31454" spans="1:11" x14ac:dyDescent="0.25">
      <c r="A31454">
        <v>25644</v>
      </c>
      <c r="B31454" s="2">
        <v>4.0969999999999999E-3</v>
      </c>
      <c r="C31454" s="3">
        <v>425</v>
      </c>
      <c r="D31454" s="4">
        <v>30880</v>
      </c>
      <c r="E31454" t="s">
        <v>5386</v>
      </c>
      <c r="F31454" s="4" t="s">
        <v>5144</v>
      </c>
      <c r="G31454" s="5">
        <v>247</v>
      </c>
      <c r="H31454" s="6">
        <v>0</v>
      </c>
      <c r="I31454" s="7">
        <v>18.402999999999999</v>
      </c>
    </row>
    <row r="31455" spans="1:11" x14ac:dyDescent="0.25">
      <c r="A31455">
        <v>68375</v>
      </c>
      <c r="B31455" s="2">
        <v>4.0083999999999996E-3</v>
      </c>
      <c r="C31455" s="3">
        <v>204</v>
      </c>
      <c r="E31455" t="s">
        <v>9574</v>
      </c>
      <c r="F31455" s="4" t="s">
        <v>12738</v>
      </c>
      <c r="G31455" s="5">
        <v>115</v>
      </c>
      <c r="H31455" s="6">
        <v>0</v>
      </c>
      <c r="I31455" s="7">
        <v>18.068000000000001</v>
      </c>
    </row>
    <row r="31456" spans="1:11" x14ac:dyDescent="0.25">
      <c r="A31456">
        <v>44702</v>
      </c>
      <c r="B31456" s="2">
        <v>3.7786999999999999E-3</v>
      </c>
      <c r="C31456" s="3">
        <v>930</v>
      </c>
      <c r="D31456" s="4">
        <v>15940</v>
      </c>
      <c r="E31456" t="s">
        <v>287</v>
      </c>
      <c r="F31456" s="4" t="s">
        <v>8295</v>
      </c>
      <c r="G31456" s="5">
        <v>843</v>
      </c>
      <c r="H31456" s="6">
        <v>6.8720400000000001E-2</v>
      </c>
      <c r="I31456" s="7">
        <v>5.9379999999999997</v>
      </c>
      <c r="J31456" s="2">
        <v>53</v>
      </c>
      <c r="K31456">
        <v>1</v>
      </c>
    </row>
    <row r="31457" spans="1:9" x14ac:dyDescent="0.25">
      <c r="A31457">
        <v>40847</v>
      </c>
      <c r="B31457" s="2">
        <v>3.5370000000000002E-3</v>
      </c>
      <c r="C31457" s="3">
        <v>259</v>
      </c>
      <c r="E31457" t="s">
        <v>7975</v>
      </c>
      <c r="F31457" s="4" t="s">
        <v>7883</v>
      </c>
      <c r="G31457" s="5">
        <v>173</v>
      </c>
      <c r="H31457" s="6">
        <v>0</v>
      </c>
      <c r="I31457" s="7">
        <v>17.812999999999999</v>
      </c>
    </row>
    <row r="31458" spans="1:9" x14ac:dyDescent="0.25">
      <c r="A31458">
        <v>29062</v>
      </c>
      <c r="B31458" s="2">
        <v>3.4724000000000001E-3</v>
      </c>
      <c r="C31458" s="3">
        <v>150</v>
      </c>
      <c r="D31458" s="4">
        <v>44940</v>
      </c>
      <c r="E31458" t="s">
        <v>6154</v>
      </c>
      <c r="F31458" s="4" t="s">
        <v>6130</v>
      </c>
      <c r="G31458" s="5">
        <v>101</v>
      </c>
      <c r="H31458" s="6">
        <v>8.8235300000000003E-2</v>
      </c>
      <c r="I31458" s="7">
        <v>2.4990000000000001</v>
      </c>
    </row>
    <row r="31459" spans="1:9" x14ac:dyDescent="0.25">
      <c r="A31459">
        <v>46786</v>
      </c>
      <c r="B31459" s="2">
        <v>3.4317000000000002E-3</v>
      </c>
      <c r="C31459" s="3">
        <v>312</v>
      </c>
      <c r="E31459" t="s">
        <v>8907</v>
      </c>
      <c r="F31459" s="4" t="s">
        <v>8800</v>
      </c>
      <c r="G31459" s="5">
        <v>64</v>
      </c>
      <c r="H31459" s="6">
        <v>0</v>
      </c>
      <c r="I31459" s="7">
        <v>17.731000000000002</v>
      </c>
    </row>
    <row r="31460" spans="1:9" x14ac:dyDescent="0.25">
      <c r="A31460">
        <v>85923</v>
      </c>
      <c r="B31460" s="2">
        <v>3.3264000000000002E-3</v>
      </c>
      <c r="C31460" s="3">
        <v>791</v>
      </c>
      <c r="D31460" s="4">
        <v>43320</v>
      </c>
      <c r="E31460" t="s">
        <v>15055</v>
      </c>
      <c r="F31460" s="4" t="s">
        <v>14962</v>
      </c>
      <c r="G31460" s="5">
        <v>370</v>
      </c>
      <c r="H31460" s="6">
        <v>3.2344999999999999E-2</v>
      </c>
      <c r="I31460" s="7">
        <v>12.073</v>
      </c>
    </row>
    <row r="31461" spans="1:9" x14ac:dyDescent="0.25">
      <c r="A31461">
        <v>24848</v>
      </c>
      <c r="B31461" s="2">
        <v>3.2068000000000001E-3</v>
      </c>
      <c r="C31461" s="3">
        <v>174</v>
      </c>
      <c r="E31461" t="s">
        <v>5175</v>
      </c>
      <c r="F31461" s="4" t="s">
        <v>5144</v>
      </c>
      <c r="G31461" s="5">
        <v>134</v>
      </c>
      <c r="H31461" s="6">
        <v>4.4776099999999999E-2</v>
      </c>
      <c r="I31461" s="7">
        <v>9.673</v>
      </c>
    </row>
    <row r="31462" spans="1:9" x14ac:dyDescent="0.25">
      <c r="A31462">
        <v>41762</v>
      </c>
      <c r="B31462" s="2">
        <v>3.1397E-3</v>
      </c>
      <c r="C31462" s="3">
        <v>168</v>
      </c>
      <c r="E31462" t="s">
        <v>8138</v>
      </c>
      <c r="F31462" s="4" t="s">
        <v>7883</v>
      </c>
      <c r="G31462" s="5">
        <v>148</v>
      </c>
      <c r="H31462" s="6">
        <v>0</v>
      </c>
      <c r="I31462" s="7">
        <v>17.344000000000001</v>
      </c>
    </row>
    <row r="31463" spans="1:9" x14ac:dyDescent="0.25">
      <c r="A31463">
        <v>35060</v>
      </c>
      <c r="B31463" s="2">
        <v>3.0225E-3</v>
      </c>
      <c r="C31463" s="3">
        <v>296</v>
      </c>
      <c r="D31463" s="4">
        <v>13820</v>
      </c>
      <c r="E31463" t="s">
        <v>7045</v>
      </c>
      <c r="F31463" s="4" t="s">
        <v>7027</v>
      </c>
      <c r="G31463" s="5">
        <v>277</v>
      </c>
      <c r="H31463" s="6">
        <v>0</v>
      </c>
      <c r="I31463" s="7">
        <v>17.292000000000002</v>
      </c>
    </row>
    <row r="31464" spans="1:9" x14ac:dyDescent="0.25">
      <c r="A31464">
        <v>36473</v>
      </c>
      <c r="B31464" s="2">
        <v>3.0225E-3</v>
      </c>
      <c r="C31464" s="3">
        <v>119</v>
      </c>
      <c r="E31464" t="s">
        <v>7257</v>
      </c>
      <c r="F31464" s="4" t="s">
        <v>7027</v>
      </c>
      <c r="G31464" s="5">
        <v>61</v>
      </c>
      <c r="H31464" s="6">
        <v>0</v>
      </c>
      <c r="I31464" s="7">
        <v>17.292000000000002</v>
      </c>
    </row>
    <row r="31465" spans="1:9" x14ac:dyDescent="0.25">
      <c r="A31465">
        <v>31556</v>
      </c>
      <c r="B31465" s="2">
        <v>2.9291999999999999E-3</v>
      </c>
      <c r="C31465" s="3">
        <v>101</v>
      </c>
      <c r="D31465" s="4">
        <v>48180</v>
      </c>
      <c r="E31465" t="s">
        <v>6622</v>
      </c>
      <c r="F31465" s="4" t="s">
        <v>6363</v>
      </c>
      <c r="G31465" s="5">
        <v>46</v>
      </c>
      <c r="H31465" s="6">
        <v>0</v>
      </c>
      <c r="I31465" s="7">
        <v>17.25</v>
      </c>
    </row>
    <row r="31466" spans="1:9" x14ac:dyDescent="0.25">
      <c r="A31466">
        <v>17217</v>
      </c>
      <c r="B31466" s="2">
        <v>2.8933000000000001E-3</v>
      </c>
      <c r="C31466" s="3">
        <v>148</v>
      </c>
      <c r="D31466" s="4">
        <v>16540</v>
      </c>
      <c r="E31466" t="s">
        <v>217</v>
      </c>
      <c r="F31466" s="4" t="s">
        <v>3003</v>
      </c>
      <c r="G31466" s="5">
        <v>103</v>
      </c>
      <c r="H31466" s="6">
        <v>0</v>
      </c>
      <c r="I31466" s="7">
        <v>17.187999999999999</v>
      </c>
    </row>
    <row r="31467" spans="1:9" x14ac:dyDescent="0.25">
      <c r="A31467">
        <v>81126</v>
      </c>
      <c r="B31467" s="2">
        <v>2.8238999999999998E-3</v>
      </c>
      <c r="C31467" s="3">
        <v>215</v>
      </c>
      <c r="E31467" t="s">
        <v>14592</v>
      </c>
      <c r="F31467" s="4" t="s">
        <v>14477</v>
      </c>
      <c r="G31467" s="5">
        <v>187</v>
      </c>
      <c r="H31467" s="6">
        <v>0</v>
      </c>
      <c r="I31467" s="7">
        <v>17.167000000000002</v>
      </c>
    </row>
    <row r="31468" spans="1:9" x14ac:dyDescent="0.25">
      <c r="A31468">
        <v>41735</v>
      </c>
      <c r="B31468" s="2">
        <v>2.7520999999999999E-3</v>
      </c>
      <c r="C31468" s="3">
        <v>159</v>
      </c>
      <c r="E31468" t="s">
        <v>8129</v>
      </c>
      <c r="F31468" s="4" t="s">
        <v>7883</v>
      </c>
      <c r="G31468" s="5">
        <v>112</v>
      </c>
      <c r="H31468" s="6">
        <v>4.4642899999999999E-2</v>
      </c>
      <c r="I31468" s="7">
        <v>9.0440000000000005</v>
      </c>
    </row>
    <row r="31469" spans="1:9" x14ac:dyDescent="0.25">
      <c r="A31469">
        <v>25156</v>
      </c>
      <c r="B31469" s="2">
        <v>2.7041999999999999E-3</v>
      </c>
      <c r="C31469" s="3">
        <v>104</v>
      </c>
      <c r="D31469" s="4">
        <v>16620</v>
      </c>
      <c r="E31469" t="s">
        <v>5287</v>
      </c>
      <c r="F31469" s="4" t="s">
        <v>5144</v>
      </c>
      <c r="G31469" s="5">
        <v>92</v>
      </c>
      <c r="H31469" s="6">
        <v>0</v>
      </c>
      <c r="I31469" s="7">
        <v>16.538</v>
      </c>
    </row>
    <row r="31470" spans="1:9" x14ac:dyDescent="0.25">
      <c r="A31470">
        <v>28424</v>
      </c>
      <c r="B31470" s="2">
        <v>2.6587E-3</v>
      </c>
      <c r="C31470" s="3">
        <v>57</v>
      </c>
      <c r="E31470" t="s">
        <v>718</v>
      </c>
      <c r="F31470" s="4" t="s">
        <v>5642</v>
      </c>
      <c r="G31470" s="5">
        <v>43</v>
      </c>
      <c r="H31470" s="6">
        <v>0</v>
      </c>
      <c r="I31470" s="7">
        <v>16.25</v>
      </c>
    </row>
    <row r="31471" spans="1:9" x14ac:dyDescent="0.25">
      <c r="A31471">
        <v>72826</v>
      </c>
      <c r="B31471" s="2">
        <v>2.6587E-3</v>
      </c>
      <c r="C31471" s="3">
        <v>59</v>
      </c>
      <c r="E31471" t="s">
        <v>7635</v>
      </c>
      <c r="F31471" s="4" t="s">
        <v>13183</v>
      </c>
      <c r="G31471" s="5">
        <v>32</v>
      </c>
      <c r="H31471" s="6">
        <v>0</v>
      </c>
      <c r="I31471" s="7">
        <v>16.25</v>
      </c>
    </row>
    <row r="31472" spans="1:9" x14ac:dyDescent="0.25">
      <c r="A31472">
        <v>73551</v>
      </c>
      <c r="B31472" s="2">
        <v>2.6587E-3</v>
      </c>
      <c r="C31472" s="3">
        <v>39</v>
      </c>
      <c r="E31472" t="s">
        <v>5770</v>
      </c>
      <c r="F31472" s="4" t="s">
        <v>13462</v>
      </c>
      <c r="G31472" s="5">
        <v>29</v>
      </c>
      <c r="H31472" s="6">
        <v>0</v>
      </c>
      <c r="I31472" s="7">
        <v>16.25</v>
      </c>
    </row>
    <row r="31473" spans="1:11" x14ac:dyDescent="0.25">
      <c r="A31473">
        <v>76865</v>
      </c>
      <c r="B31473" s="2">
        <v>2.6061000000000001E-3</v>
      </c>
      <c r="C31473" s="3">
        <v>128</v>
      </c>
      <c r="E31473" t="s">
        <v>455</v>
      </c>
      <c r="F31473" s="4" t="s">
        <v>13752</v>
      </c>
      <c r="G31473" s="5">
        <v>118</v>
      </c>
      <c r="H31473" s="6">
        <v>4.2372899999999998E-2</v>
      </c>
      <c r="I31473" s="7">
        <v>8.75</v>
      </c>
    </row>
    <row r="31474" spans="1:11" x14ac:dyDescent="0.25">
      <c r="A31474">
        <v>46943</v>
      </c>
      <c r="B31474" s="2">
        <v>2.5558E-3</v>
      </c>
      <c r="C31474" s="3">
        <v>128</v>
      </c>
      <c r="D31474" s="4">
        <v>47340</v>
      </c>
      <c r="E31474" t="s">
        <v>8922</v>
      </c>
      <c r="F31474" s="4" t="s">
        <v>8800</v>
      </c>
      <c r="G31474" s="5">
        <v>85</v>
      </c>
      <c r="H31474" s="6">
        <v>0</v>
      </c>
      <c r="I31474" s="7">
        <v>16.071000000000002</v>
      </c>
    </row>
    <row r="31475" spans="1:11" x14ac:dyDescent="0.25">
      <c r="A31475">
        <v>38347</v>
      </c>
      <c r="B31475" s="2">
        <v>2.5127999999999999E-3</v>
      </c>
      <c r="C31475" s="3">
        <v>112</v>
      </c>
      <c r="D31475" s="4">
        <v>27180</v>
      </c>
      <c r="E31475" t="s">
        <v>7571</v>
      </c>
      <c r="F31475" s="4" t="s">
        <v>7348</v>
      </c>
      <c r="G31475" s="5">
        <v>86</v>
      </c>
      <c r="H31475" s="6">
        <v>0</v>
      </c>
      <c r="I31475" s="7">
        <v>16.058</v>
      </c>
    </row>
    <row r="31476" spans="1:11" x14ac:dyDescent="0.25">
      <c r="A31476">
        <v>71377</v>
      </c>
      <c r="B31476" s="2">
        <v>2.4673E-3</v>
      </c>
      <c r="C31476" s="3">
        <v>108</v>
      </c>
      <c r="D31476" s="4">
        <v>35020</v>
      </c>
      <c r="E31476" t="s">
        <v>13158</v>
      </c>
      <c r="F31476" s="4" t="s">
        <v>12927</v>
      </c>
      <c r="G31476" s="5">
        <v>101</v>
      </c>
      <c r="H31476" s="6">
        <v>0</v>
      </c>
      <c r="I31476" s="7">
        <v>16.042000000000002</v>
      </c>
    </row>
    <row r="31477" spans="1:11" x14ac:dyDescent="0.25">
      <c r="A31477">
        <v>40170</v>
      </c>
      <c r="B31477" s="2">
        <v>2.3787000000000001E-3</v>
      </c>
      <c r="C31477" s="3">
        <v>275</v>
      </c>
      <c r="E31477" t="s">
        <v>7922</v>
      </c>
      <c r="F31477" s="4" t="s">
        <v>7883</v>
      </c>
      <c r="G31477" s="5">
        <v>268</v>
      </c>
      <c r="H31477" s="6">
        <v>0</v>
      </c>
      <c r="I31477" s="7">
        <v>15.917</v>
      </c>
    </row>
    <row r="31478" spans="1:11" x14ac:dyDescent="0.25">
      <c r="A31478">
        <v>38589</v>
      </c>
      <c r="B31478" s="2">
        <v>2.2758000000000001E-3</v>
      </c>
      <c r="C31478" s="3">
        <v>270</v>
      </c>
      <c r="E31478" t="s">
        <v>7632</v>
      </c>
      <c r="F31478" s="4" t="s">
        <v>7348</v>
      </c>
      <c r="G31478" s="5">
        <v>156</v>
      </c>
      <c r="H31478" s="6">
        <v>0</v>
      </c>
      <c r="I31478" s="7">
        <v>15.909000000000001</v>
      </c>
    </row>
    <row r="31479" spans="1:11" x14ac:dyDescent="0.25">
      <c r="A31479">
        <v>26424</v>
      </c>
      <c r="B31479" s="2">
        <v>2.1849E-3</v>
      </c>
      <c r="C31479" s="3">
        <v>335</v>
      </c>
      <c r="D31479" s="4">
        <v>17220</v>
      </c>
      <c r="E31479" t="s">
        <v>5559</v>
      </c>
      <c r="F31479" s="4" t="s">
        <v>5144</v>
      </c>
      <c r="G31479" s="5">
        <v>222</v>
      </c>
      <c r="H31479" s="6">
        <v>0</v>
      </c>
      <c r="I31479" s="7">
        <v>15.893000000000001</v>
      </c>
    </row>
    <row r="31480" spans="1:11" x14ac:dyDescent="0.25">
      <c r="A31480">
        <v>46379</v>
      </c>
      <c r="B31480" s="2">
        <v>2.1010999999999998E-3</v>
      </c>
      <c r="C31480" s="3">
        <v>261</v>
      </c>
      <c r="D31480" s="4">
        <v>16980</v>
      </c>
      <c r="E31480" t="s">
        <v>8859</v>
      </c>
      <c r="F31480" s="4" t="s">
        <v>8800</v>
      </c>
      <c r="G31480" s="5">
        <v>129</v>
      </c>
      <c r="H31480" s="6">
        <v>7.6923099999999994E-2</v>
      </c>
      <c r="I31480" s="7">
        <v>2.4990000000000001</v>
      </c>
      <c r="J31480" s="2">
        <v>70</v>
      </c>
      <c r="K31480">
        <v>1</v>
      </c>
    </row>
    <row r="31481" spans="1:11" x14ac:dyDescent="0.25">
      <c r="A31481">
        <v>41667</v>
      </c>
      <c r="B31481" s="2">
        <v>1.9911E-3</v>
      </c>
      <c r="C31481" s="3">
        <v>624</v>
      </c>
      <c r="E31481" t="s">
        <v>8119</v>
      </c>
      <c r="F31481" s="4" t="s">
        <v>7883</v>
      </c>
      <c r="G31481" s="5">
        <v>331</v>
      </c>
      <c r="H31481" s="6">
        <v>6.0422999999999996E-3</v>
      </c>
      <c r="I31481" s="7">
        <v>13.95</v>
      </c>
    </row>
    <row r="31482" spans="1:11" x14ac:dyDescent="0.25">
      <c r="A31482">
        <v>26343</v>
      </c>
      <c r="B31482" s="2">
        <v>1.8523000000000001E-3</v>
      </c>
      <c r="C31482" s="3">
        <v>307</v>
      </c>
      <c r="E31482" t="s">
        <v>5540</v>
      </c>
      <c r="F31482" s="4" t="s">
        <v>5144</v>
      </c>
      <c r="G31482" s="5">
        <v>250</v>
      </c>
      <c r="H31482" s="6">
        <v>0</v>
      </c>
      <c r="I31482" s="7">
        <v>14.821</v>
      </c>
    </row>
    <row r="31483" spans="1:11" x14ac:dyDescent="0.25">
      <c r="A31483">
        <v>70464</v>
      </c>
      <c r="B31483" s="2">
        <v>1.6942999999999999E-3</v>
      </c>
      <c r="C31483" s="3">
        <v>717</v>
      </c>
      <c r="D31483" s="4">
        <v>35380</v>
      </c>
      <c r="E31483" t="s">
        <v>12996</v>
      </c>
      <c r="F31483" s="4" t="s">
        <v>12927</v>
      </c>
      <c r="G31483" s="5">
        <v>409</v>
      </c>
      <c r="H31483" s="6">
        <v>0</v>
      </c>
      <c r="I31483" s="7">
        <v>14.813000000000001</v>
      </c>
    </row>
    <row r="31484" spans="1:11" x14ac:dyDescent="0.25">
      <c r="A31484">
        <v>79785</v>
      </c>
      <c r="B31484" s="2">
        <v>1.5818E-3</v>
      </c>
      <c r="C31484" s="3">
        <v>127</v>
      </c>
      <c r="D31484" s="4">
        <v>37780</v>
      </c>
      <c r="E31484" t="s">
        <v>14460</v>
      </c>
      <c r="F31484" s="4" t="s">
        <v>13752</v>
      </c>
      <c r="G31484" s="5">
        <v>64</v>
      </c>
      <c r="H31484" s="6">
        <v>0</v>
      </c>
      <c r="I31484" s="7">
        <v>14.792</v>
      </c>
    </row>
    <row r="31485" spans="1:11" x14ac:dyDescent="0.25">
      <c r="A31485">
        <v>15420</v>
      </c>
      <c r="B31485" s="2">
        <v>1.5123999999999999E-3</v>
      </c>
      <c r="C31485" s="3">
        <v>397</v>
      </c>
      <c r="D31485" s="4">
        <v>38300</v>
      </c>
      <c r="E31485" t="s">
        <v>3131</v>
      </c>
      <c r="F31485" s="4" t="s">
        <v>3003</v>
      </c>
      <c r="G31485" s="5">
        <v>232</v>
      </c>
      <c r="H31485" s="6">
        <v>0</v>
      </c>
      <c r="I31485" s="7">
        <v>14.667</v>
      </c>
    </row>
    <row r="31486" spans="1:11" x14ac:dyDescent="0.25">
      <c r="A31486">
        <v>32683</v>
      </c>
      <c r="B31486" s="2">
        <v>1.3879999999999999E-3</v>
      </c>
      <c r="C31486" s="3">
        <v>340</v>
      </c>
      <c r="E31486" t="s">
        <v>6819</v>
      </c>
      <c r="F31486" s="4" t="s">
        <v>6689</v>
      </c>
      <c r="G31486" s="5">
        <v>287</v>
      </c>
      <c r="H31486" s="6">
        <v>0</v>
      </c>
      <c r="I31486" s="7">
        <v>14.628</v>
      </c>
    </row>
    <row r="31487" spans="1:11" x14ac:dyDescent="0.25">
      <c r="A31487">
        <v>71722</v>
      </c>
      <c r="B31487" s="2">
        <v>1.2995000000000001E-3</v>
      </c>
      <c r="C31487" s="3">
        <v>79</v>
      </c>
      <c r="E31487" t="s">
        <v>7451</v>
      </c>
      <c r="F31487" s="4" t="s">
        <v>13183</v>
      </c>
      <c r="G31487" s="5">
        <v>75</v>
      </c>
      <c r="H31487" s="6">
        <v>1.31579E-2</v>
      </c>
      <c r="I31487" s="7">
        <v>12.292</v>
      </c>
    </row>
    <row r="31488" spans="1:11" x14ac:dyDescent="0.25">
      <c r="A31488">
        <v>99774</v>
      </c>
      <c r="B31488" s="2">
        <v>1.2731000000000001E-3</v>
      </c>
      <c r="C31488" s="3">
        <v>68</v>
      </c>
      <c r="E31488" t="s">
        <v>16743</v>
      </c>
      <c r="F31488" s="4" t="s">
        <v>16604</v>
      </c>
      <c r="G31488" s="5">
        <v>28</v>
      </c>
      <c r="H31488" s="6">
        <v>0</v>
      </c>
      <c r="I31488" s="7">
        <v>14.375</v>
      </c>
    </row>
    <row r="31489" spans="1:11" x14ac:dyDescent="0.25">
      <c r="A31489">
        <v>70340</v>
      </c>
      <c r="B31489" s="2">
        <v>1.242E-3</v>
      </c>
      <c r="C31489" s="3">
        <v>148</v>
      </c>
      <c r="D31489" s="4">
        <v>34020</v>
      </c>
      <c r="E31489" t="s">
        <v>8642</v>
      </c>
      <c r="F31489" s="4" t="s">
        <v>12927</v>
      </c>
      <c r="G31489" s="5">
        <v>98</v>
      </c>
      <c r="H31489" s="6">
        <v>0</v>
      </c>
      <c r="I31489" s="7">
        <v>13.75</v>
      </c>
    </row>
    <row r="31490" spans="1:11" x14ac:dyDescent="0.25">
      <c r="A31490">
        <v>96049</v>
      </c>
      <c r="B31490" s="2">
        <v>1.2061000000000001E-3</v>
      </c>
      <c r="C31490" s="3">
        <v>90</v>
      </c>
      <c r="D31490" s="4">
        <v>39820</v>
      </c>
      <c r="E31490" t="s">
        <v>1339</v>
      </c>
      <c r="F31490" s="4" t="s">
        <v>15368</v>
      </c>
      <c r="G31490" s="5">
        <v>46</v>
      </c>
      <c r="H31490" s="6">
        <v>0</v>
      </c>
      <c r="I31490" s="7">
        <v>12.404</v>
      </c>
    </row>
    <row r="31491" spans="1:11" x14ac:dyDescent="0.25">
      <c r="A31491">
        <v>87722</v>
      </c>
      <c r="B31491" s="2">
        <v>1.1463000000000001E-3</v>
      </c>
      <c r="C31491" s="3">
        <v>248</v>
      </c>
      <c r="E31491" t="s">
        <v>15239</v>
      </c>
      <c r="F31491" s="4" t="s">
        <v>15124</v>
      </c>
      <c r="G31491" s="5">
        <v>195</v>
      </c>
      <c r="H31491" s="6">
        <v>0</v>
      </c>
      <c r="I31491" s="7">
        <v>12.313000000000001</v>
      </c>
    </row>
    <row r="31492" spans="1:11" x14ac:dyDescent="0.25">
      <c r="A31492">
        <v>35149</v>
      </c>
      <c r="B31492" s="2">
        <v>1.0170999999999999E-3</v>
      </c>
      <c r="C31492" s="3">
        <v>648</v>
      </c>
      <c r="D31492" s="4">
        <v>45180</v>
      </c>
      <c r="E31492" t="s">
        <v>3117</v>
      </c>
      <c r="F31492" s="4" t="s">
        <v>7027</v>
      </c>
      <c r="G31492" s="5">
        <v>342</v>
      </c>
      <c r="H31492" s="6">
        <v>0</v>
      </c>
      <c r="I31492" s="7">
        <v>12.273</v>
      </c>
    </row>
    <row r="31493" spans="1:11" x14ac:dyDescent="0.25">
      <c r="A31493">
        <v>72464</v>
      </c>
      <c r="B31493" s="2">
        <v>9.2610000000000001E-4</v>
      </c>
      <c r="C31493" s="3">
        <v>54</v>
      </c>
      <c r="E31493" t="s">
        <v>964</v>
      </c>
      <c r="F31493" s="4" t="s">
        <v>13183</v>
      </c>
      <c r="G31493" s="5">
        <v>41</v>
      </c>
      <c r="H31493" s="6">
        <v>0</v>
      </c>
      <c r="I31493" s="7">
        <v>12.188000000000001</v>
      </c>
    </row>
    <row r="31494" spans="1:11" x14ac:dyDescent="0.25">
      <c r="A31494">
        <v>33944</v>
      </c>
      <c r="B31494" s="2">
        <v>8.6149999999999996E-4</v>
      </c>
      <c r="C31494" s="3">
        <v>449</v>
      </c>
      <c r="E31494" t="s">
        <v>6958</v>
      </c>
      <c r="F31494" s="4" t="s">
        <v>6689</v>
      </c>
      <c r="G31494" s="5">
        <v>225</v>
      </c>
      <c r="H31494" s="6">
        <v>5.30973E-2</v>
      </c>
      <c r="I31494" s="7">
        <v>2.4990000000000001</v>
      </c>
    </row>
    <row r="31495" spans="1:11" x14ac:dyDescent="0.25">
      <c r="A31495">
        <v>26543</v>
      </c>
      <c r="B31495" s="2">
        <v>7.8249999999999999E-4</v>
      </c>
      <c r="C31495" s="3">
        <v>155</v>
      </c>
      <c r="D31495" s="4">
        <v>34060</v>
      </c>
      <c r="E31495" t="s">
        <v>5574</v>
      </c>
      <c r="F31495" s="4" t="s">
        <v>5144</v>
      </c>
      <c r="G31495" s="5">
        <v>94</v>
      </c>
      <c r="H31495" s="6">
        <v>0</v>
      </c>
      <c r="I31495" s="7">
        <v>10.972</v>
      </c>
    </row>
    <row r="31496" spans="1:11" x14ac:dyDescent="0.25">
      <c r="A31496">
        <v>37396</v>
      </c>
      <c r="B31496" s="2">
        <v>7.3229999999999996E-4</v>
      </c>
      <c r="C31496" s="3">
        <v>149</v>
      </c>
      <c r="D31496" s="4">
        <v>16860</v>
      </c>
      <c r="E31496" t="s">
        <v>7447</v>
      </c>
      <c r="F31496" s="4" t="s">
        <v>7348</v>
      </c>
      <c r="G31496" s="5">
        <v>114</v>
      </c>
      <c r="H31496" s="6">
        <v>0</v>
      </c>
      <c r="I31496" s="7">
        <v>9.9629999999999992</v>
      </c>
    </row>
    <row r="31497" spans="1:11" x14ac:dyDescent="0.25">
      <c r="A31497">
        <v>41390</v>
      </c>
      <c r="B31497" s="2">
        <v>6.9399999999999996E-4</v>
      </c>
      <c r="C31497" s="3">
        <v>61</v>
      </c>
      <c r="E31497" t="s">
        <v>8064</v>
      </c>
      <c r="F31497" s="4" t="s">
        <v>7883</v>
      </c>
      <c r="G31497" s="5">
        <v>45</v>
      </c>
      <c r="H31497" s="6">
        <v>0</v>
      </c>
      <c r="I31497" s="7">
        <v>9.3179999999999996</v>
      </c>
    </row>
    <row r="31498" spans="1:11" x14ac:dyDescent="0.25">
      <c r="A31498">
        <v>57364</v>
      </c>
      <c r="B31498" s="2">
        <v>6.7489999999999998E-4</v>
      </c>
      <c r="C31498" s="3">
        <v>34</v>
      </c>
      <c r="E31498" t="s">
        <v>3820</v>
      </c>
      <c r="F31498" s="4" t="s">
        <v>10877</v>
      </c>
      <c r="G31498" s="5">
        <v>34</v>
      </c>
      <c r="H31498" s="6">
        <v>0</v>
      </c>
      <c r="I31498" s="7">
        <v>8.75</v>
      </c>
    </row>
    <row r="31499" spans="1:11" x14ac:dyDescent="0.25">
      <c r="A31499">
        <v>66019</v>
      </c>
      <c r="B31499" s="2">
        <v>6.4610000000000004E-4</v>
      </c>
      <c r="C31499" s="3">
        <v>333</v>
      </c>
      <c r="E31499" t="s">
        <v>12500</v>
      </c>
      <c r="F31499" s="4" t="s">
        <v>12494</v>
      </c>
      <c r="G31499" s="5">
        <v>86</v>
      </c>
      <c r="H31499" s="6">
        <v>0</v>
      </c>
      <c r="I31499" s="7">
        <v>7.4320000000000004</v>
      </c>
    </row>
    <row r="31500" spans="1:11" x14ac:dyDescent="0.25">
      <c r="A31500">
        <v>67055</v>
      </c>
      <c r="B31500" s="2">
        <v>5.911E-4</v>
      </c>
      <c r="C31500" s="3">
        <v>236</v>
      </c>
      <c r="D31500" s="4">
        <v>48620</v>
      </c>
      <c r="E31500" t="s">
        <v>1334</v>
      </c>
      <c r="F31500" s="4" t="s">
        <v>12494</v>
      </c>
      <c r="G31500" s="5">
        <v>137</v>
      </c>
      <c r="H31500" s="6">
        <v>0</v>
      </c>
      <c r="I31500" s="7">
        <v>7.0039999999999996</v>
      </c>
    </row>
    <row r="31501" spans="1:11" x14ac:dyDescent="0.25">
      <c r="A31501">
        <v>23401</v>
      </c>
      <c r="B31501" s="2">
        <v>5.1929999999999999E-4</v>
      </c>
      <c r="C31501" s="3">
        <v>298</v>
      </c>
      <c r="E31501" t="s">
        <v>4858</v>
      </c>
      <c r="F31501" s="4" t="s">
        <v>4335</v>
      </c>
      <c r="G31501" s="5">
        <v>156</v>
      </c>
      <c r="H31501" s="6">
        <v>2.5641000000000001E-2</v>
      </c>
      <c r="I31501" s="7">
        <v>2.4990000000000001</v>
      </c>
    </row>
    <row r="31502" spans="1:11" x14ac:dyDescent="0.25">
      <c r="A31502">
        <v>35774</v>
      </c>
      <c r="B31502" s="2">
        <v>4.5229999999999999E-4</v>
      </c>
      <c r="C31502" s="3">
        <v>172</v>
      </c>
      <c r="D31502" s="4">
        <v>42460</v>
      </c>
      <c r="E31502" t="s">
        <v>1720</v>
      </c>
      <c r="F31502" s="4" t="s">
        <v>7027</v>
      </c>
      <c r="G31502" s="5">
        <v>120</v>
      </c>
      <c r="H31502" s="6">
        <v>0</v>
      </c>
      <c r="I31502" s="7">
        <v>6.0419999999999998</v>
      </c>
    </row>
    <row r="31503" spans="1:11" x14ac:dyDescent="0.25">
      <c r="A31503">
        <v>87583</v>
      </c>
      <c r="B31503" s="2">
        <v>3.925E-4</v>
      </c>
      <c r="C31503" s="3">
        <v>126</v>
      </c>
      <c r="D31503" s="4">
        <v>29780</v>
      </c>
      <c r="E31503" t="s">
        <v>15234</v>
      </c>
      <c r="F31503" s="4" t="s">
        <v>15124</v>
      </c>
      <c r="G31503" s="5">
        <v>126</v>
      </c>
      <c r="H31503" s="6">
        <v>0</v>
      </c>
      <c r="I31503" s="7">
        <v>4.8609999999999998</v>
      </c>
    </row>
    <row r="31504" spans="1:11" x14ac:dyDescent="0.25">
      <c r="A31504">
        <v>62523</v>
      </c>
      <c r="B31504" s="2">
        <v>1.8909999999999999E-4</v>
      </c>
      <c r="C31504" s="3">
        <v>1011</v>
      </c>
      <c r="D31504" s="4">
        <v>19500</v>
      </c>
      <c r="E31504" t="s">
        <v>6372</v>
      </c>
      <c r="F31504" s="4" t="s">
        <v>11490</v>
      </c>
      <c r="G31504" s="5">
        <v>722</v>
      </c>
      <c r="H31504" s="6">
        <v>1.24654E-2</v>
      </c>
      <c r="I31504" s="7">
        <v>2.4990000000000001</v>
      </c>
      <c r="J31504" s="2">
        <v>47</v>
      </c>
      <c r="K31504">
        <v>1</v>
      </c>
    </row>
    <row r="31505" spans="1:10" x14ac:dyDescent="0.25">
      <c r="A31505">
        <v>69042</v>
      </c>
      <c r="B31505" s="2">
        <v>9.5699999999999999E-6</v>
      </c>
      <c r="C31505" s="3">
        <v>64</v>
      </c>
      <c r="E31505" t="s">
        <v>12896</v>
      </c>
      <c r="F31505" s="4" t="s">
        <v>12738</v>
      </c>
      <c r="G31505" s="5">
        <v>34</v>
      </c>
      <c r="H31505" s="6">
        <v>0</v>
      </c>
      <c r="I31505" s="7">
        <v>4.625</v>
      </c>
    </row>
    <row r="31506" spans="1:10" x14ac:dyDescent="0.25">
      <c r="F31506" s="4"/>
      <c r="J31506" s="17"/>
    </row>
    <row r="31507" spans="1:10" x14ac:dyDescent="0.25">
      <c r="F31507" s="4"/>
      <c r="J31507" s="17"/>
    </row>
    <row r="31508" spans="1:10" x14ac:dyDescent="0.25">
      <c r="F31508" s="4"/>
      <c r="J31508" s="17"/>
    </row>
    <row r="31509" spans="1:10" x14ac:dyDescent="0.25">
      <c r="F31509" s="4"/>
      <c r="J31509" s="17"/>
    </row>
    <row r="31510" spans="1:10" x14ac:dyDescent="0.25">
      <c r="F31510" s="4"/>
      <c r="J31510" s="17"/>
    </row>
    <row r="31511" spans="1:10" x14ac:dyDescent="0.25">
      <c r="F31511" s="4"/>
      <c r="J31511" s="17"/>
    </row>
    <row r="31512" spans="1:10" x14ac:dyDescent="0.25">
      <c r="F31512" s="4"/>
      <c r="J31512" s="17"/>
    </row>
    <row r="31513" spans="1:10" x14ac:dyDescent="0.25">
      <c r="F31513" s="4"/>
      <c r="J31513" s="17"/>
    </row>
    <row r="31514" spans="1:10" x14ac:dyDescent="0.25">
      <c r="F31514" s="4"/>
      <c r="J31514" s="17"/>
    </row>
    <row r="31515" spans="1:10" x14ac:dyDescent="0.25">
      <c r="F31515" s="4"/>
      <c r="J31515" s="17"/>
    </row>
    <row r="31516" spans="1:10" x14ac:dyDescent="0.25">
      <c r="F31516" s="4"/>
      <c r="J31516" s="17"/>
    </row>
    <row r="31517" spans="1:10" x14ac:dyDescent="0.25">
      <c r="F31517" s="4"/>
      <c r="J31517" s="17"/>
    </row>
    <row r="31518" spans="1:10" x14ac:dyDescent="0.25">
      <c r="F31518" s="4"/>
      <c r="J31518" s="17"/>
    </row>
    <row r="31519" spans="1:10" x14ac:dyDescent="0.25">
      <c r="F31519" s="4"/>
      <c r="J31519" s="17"/>
    </row>
    <row r="31520" spans="1:10" x14ac:dyDescent="0.25">
      <c r="F31520" s="4"/>
      <c r="J31520" s="17"/>
    </row>
    <row r="31521" spans="6:10" x14ac:dyDescent="0.25">
      <c r="F31521" s="4"/>
      <c r="J31521" s="17"/>
    </row>
    <row r="31522" spans="6:10" x14ac:dyDescent="0.25">
      <c r="F31522" s="4"/>
      <c r="J31522" s="17"/>
    </row>
    <row r="31523" spans="6:10" x14ac:dyDescent="0.25">
      <c r="F31523" s="4"/>
      <c r="J31523" s="17"/>
    </row>
    <row r="31524" spans="6:10" x14ac:dyDescent="0.25">
      <c r="F31524" s="4"/>
      <c r="J31524" s="17"/>
    </row>
    <row r="31525" spans="6:10" x14ac:dyDescent="0.25">
      <c r="F31525" s="4"/>
      <c r="J31525" s="17"/>
    </row>
    <row r="31526" spans="6:10" x14ac:dyDescent="0.25">
      <c r="F31526" s="4"/>
      <c r="J31526" s="17"/>
    </row>
    <row r="31527" spans="6:10" x14ac:dyDescent="0.25">
      <c r="F31527" s="4"/>
      <c r="J31527" s="17"/>
    </row>
    <row r="31528" spans="6:10" x14ac:dyDescent="0.25">
      <c r="F31528" s="4"/>
      <c r="J31528" s="17"/>
    </row>
    <row r="31529" spans="6:10" x14ac:dyDescent="0.25">
      <c r="F31529" s="4"/>
      <c r="J31529" s="17"/>
    </row>
    <row r="31530" spans="6:10" x14ac:dyDescent="0.25">
      <c r="F31530" s="4"/>
      <c r="J31530" s="17"/>
    </row>
    <row r="31531" spans="6:10" x14ac:dyDescent="0.25">
      <c r="F31531" s="4"/>
      <c r="J31531" s="17"/>
    </row>
    <row r="31532" spans="6:10" x14ac:dyDescent="0.25">
      <c r="F31532" s="4"/>
      <c r="J31532" s="17"/>
    </row>
    <row r="31533" spans="6:10" x14ac:dyDescent="0.25">
      <c r="F31533" s="4"/>
      <c r="J31533" s="17"/>
    </row>
    <row r="31534" spans="6:10" x14ac:dyDescent="0.25">
      <c r="F31534" s="4"/>
      <c r="J31534" s="17"/>
    </row>
    <row r="31535" spans="6:10" x14ac:dyDescent="0.25">
      <c r="F31535" s="4"/>
      <c r="J31535" s="17"/>
    </row>
    <row r="31536" spans="6:10" x14ac:dyDescent="0.25">
      <c r="F31536" s="4"/>
      <c r="J31536" s="17"/>
    </row>
    <row r="31537" spans="6:10" x14ac:dyDescent="0.25">
      <c r="F31537" s="4"/>
      <c r="J31537" s="17"/>
    </row>
    <row r="31538" spans="6:10" x14ac:dyDescent="0.25">
      <c r="F31538" s="4"/>
      <c r="J31538" s="17"/>
    </row>
    <row r="31539" spans="6:10" x14ac:dyDescent="0.25">
      <c r="F31539" s="4"/>
      <c r="J31539" s="17"/>
    </row>
    <row r="31540" spans="6:10" x14ac:dyDescent="0.25">
      <c r="F31540" s="4"/>
      <c r="J31540" s="17"/>
    </row>
    <row r="31541" spans="6:10" x14ac:dyDescent="0.25">
      <c r="F31541" s="4"/>
      <c r="J31541" s="17"/>
    </row>
    <row r="31542" spans="6:10" x14ac:dyDescent="0.25">
      <c r="F31542" s="4"/>
      <c r="J31542" s="17"/>
    </row>
    <row r="31543" spans="6:10" x14ac:dyDescent="0.25">
      <c r="F31543" s="4"/>
      <c r="J31543" s="17"/>
    </row>
    <row r="31544" spans="6:10" x14ac:dyDescent="0.25">
      <c r="F31544" s="4"/>
      <c r="J31544" s="17"/>
    </row>
    <row r="31545" spans="6:10" x14ac:dyDescent="0.25">
      <c r="F31545" s="4"/>
      <c r="J31545" s="17"/>
    </row>
    <row r="31546" spans="6:10" x14ac:dyDescent="0.25">
      <c r="F31546" s="4"/>
      <c r="J31546" s="17"/>
    </row>
    <row r="31547" spans="6:10" x14ac:dyDescent="0.25">
      <c r="F31547" s="4"/>
      <c r="J31547" s="17"/>
    </row>
    <row r="31548" spans="6:10" x14ac:dyDescent="0.25">
      <c r="F31548" s="4"/>
      <c r="J31548" s="17"/>
    </row>
    <row r="31549" spans="6:10" x14ac:dyDescent="0.25">
      <c r="F31549" s="4"/>
      <c r="J31549" s="17"/>
    </row>
    <row r="31550" spans="6:10" x14ac:dyDescent="0.25">
      <c r="F31550" s="4"/>
      <c r="J31550" s="17"/>
    </row>
    <row r="31551" spans="6:10" x14ac:dyDescent="0.25">
      <c r="F31551" s="4"/>
      <c r="J31551" s="17"/>
    </row>
    <row r="31552" spans="6:10" x14ac:dyDescent="0.25">
      <c r="F31552" s="4"/>
      <c r="J31552" s="17"/>
    </row>
    <row r="31553" spans="6:10" x14ac:dyDescent="0.25">
      <c r="F31553" s="4"/>
      <c r="J31553" s="17"/>
    </row>
    <row r="31554" spans="6:10" x14ac:dyDescent="0.25">
      <c r="F31554" s="4"/>
      <c r="J31554" s="17"/>
    </row>
    <row r="31555" spans="6:10" x14ac:dyDescent="0.25">
      <c r="F31555" s="4"/>
      <c r="J31555" s="17"/>
    </row>
    <row r="31556" spans="6:10" x14ac:dyDescent="0.25">
      <c r="F31556" s="4"/>
      <c r="J31556" s="17"/>
    </row>
    <row r="31557" spans="6:10" x14ac:dyDescent="0.25">
      <c r="F31557" s="4"/>
      <c r="J31557" s="17"/>
    </row>
    <row r="31558" spans="6:10" x14ac:dyDescent="0.25">
      <c r="F31558" s="4"/>
      <c r="J31558" s="17"/>
    </row>
    <row r="31559" spans="6:10" x14ac:dyDescent="0.25">
      <c r="F31559" s="4"/>
      <c r="J31559" s="17"/>
    </row>
    <row r="31560" spans="6:10" x14ac:dyDescent="0.25">
      <c r="F31560" s="4"/>
      <c r="J31560" s="17"/>
    </row>
    <row r="31561" spans="6:10" x14ac:dyDescent="0.25">
      <c r="F31561" s="4"/>
      <c r="J31561" s="17"/>
    </row>
    <row r="31562" spans="6:10" x14ac:dyDescent="0.25">
      <c r="F31562" s="4"/>
      <c r="J31562" s="17"/>
    </row>
    <row r="31563" spans="6:10" x14ac:dyDescent="0.25">
      <c r="F31563" s="4"/>
      <c r="J31563" s="17"/>
    </row>
    <row r="31564" spans="6:10" x14ac:dyDescent="0.25">
      <c r="F31564" s="4"/>
      <c r="J31564" s="17"/>
    </row>
    <row r="31565" spans="6:10" x14ac:dyDescent="0.25">
      <c r="F31565" s="4"/>
      <c r="J31565" s="17"/>
    </row>
    <row r="31566" spans="6:10" x14ac:dyDescent="0.25">
      <c r="F31566" s="4"/>
      <c r="J31566" s="17"/>
    </row>
    <row r="31567" spans="6:10" x14ac:dyDescent="0.25">
      <c r="F31567" s="4"/>
      <c r="J31567" s="17"/>
    </row>
    <row r="31568" spans="6:10" x14ac:dyDescent="0.25">
      <c r="F31568" s="4"/>
      <c r="J31568" s="17"/>
    </row>
    <row r="31569" spans="6:10" x14ac:dyDescent="0.25">
      <c r="F31569" s="4"/>
      <c r="J31569" s="17"/>
    </row>
    <row r="31570" spans="6:10" x14ac:dyDescent="0.25">
      <c r="F31570" s="4"/>
      <c r="J31570" s="17"/>
    </row>
    <row r="31571" spans="6:10" x14ac:dyDescent="0.25">
      <c r="F31571" s="4"/>
      <c r="J31571" s="17"/>
    </row>
    <row r="31572" spans="6:10" x14ac:dyDescent="0.25">
      <c r="F31572" s="4"/>
      <c r="J31572" s="17"/>
    </row>
    <row r="31573" spans="6:10" x14ac:dyDescent="0.25">
      <c r="F31573" s="4"/>
      <c r="J31573" s="17"/>
    </row>
    <row r="31574" spans="6:10" x14ac:dyDescent="0.25">
      <c r="F31574" s="4"/>
      <c r="J31574" s="17"/>
    </row>
    <row r="31575" spans="6:10" x14ac:dyDescent="0.25">
      <c r="F31575" s="4"/>
      <c r="J31575" s="17"/>
    </row>
    <row r="31576" spans="6:10" x14ac:dyDescent="0.25">
      <c r="F31576" s="4"/>
      <c r="J31576" s="17"/>
    </row>
    <row r="31577" spans="6:10" x14ac:dyDescent="0.25">
      <c r="F31577" s="4"/>
      <c r="J31577" s="17"/>
    </row>
    <row r="31578" spans="6:10" x14ac:dyDescent="0.25">
      <c r="F31578" s="4"/>
      <c r="J31578" s="17"/>
    </row>
    <row r="31579" spans="6:10" x14ac:dyDescent="0.25">
      <c r="F31579" s="4"/>
      <c r="J31579" s="17"/>
    </row>
    <row r="31580" spans="6:10" x14ac:dyDescent="0.25">
      <c r="F31580" s="4"/>
      <c r="J31580" s="17"/>
    </row>
    <row r="31581" spans="6:10" x14ac:dyDescent="0.25">
      <c r="F31581" s="4"/>
      <c r="J31581" s="17"/>
    </row>
    <row r="31582" spans="6:10" x14ac:dyDescent="0.25">
      <c r="F31582" s="4"/>
      <c r="J31582" s="17"/>
    </row>
    <row r="31583" spans="6:10" x14ac:dyDescent="0.25">
      <c r="F31583" s="4"/>
      <c r="J31583" s="17"/>
    </row>
    <row r="31584" spans="6:10" x14ac:dyDescent="0.25">
      <c r="F31584" s="4"/>
      <c r="J31584" s="17"/>
    </row>
    <row r="31585" spans="6:10" x14ac:dyDescent="0.25">
      <c r="F31585" s="4"/>
      <c r="J31585" s="17"/>
    </row>
    <row r="31586" spans="6:10" x14ac:dyDescent="0.25">
      <c r="F31586" s="4"/>
      <c r="J31586" s="17"/>
    </row>
    <row r="31587" spans="6:10" x14ac:dyDescent="0.25">
      <c r="F31587" s="4"/>
      <c r="J31587" s="17"/>
    </row>
    <row r="31588" spans="6:10" x14ac:dyDescent="0.25">
      <c r="F31588" s="4"/>
      <c r="J31588" s="17"/>
    </row>
    <row r="31589" spans="6:10" x14ac:dyDescent="0.25">
      <c r="F31589" s="4"/>
      <c r="J31589" s="17"/>
    </row>
    <row r="31590" spans="6:10" x14ac:dyDescent="0.25">
      <c r="F31590" s="4"/>
      <c r="J31590" s="17"/>
    </row>
    <row r="31591" spans="6:10" x14ac:dyDescent="0.25">
      <c r="F31591" s="4"/>
      <c r="J31591" s="17"/>
    </row>
    <row r="31592" spans="6:10" x14ac:dyDescent="0.25">
      <c r="F31592" s="4"/>
      <c r="J31592" s="17"/>
    </row>
    <row r="31593" spans="6:10" x14ac:dyDescent="0.25">
      <c r="F31593" s="4"/>
      <c r="J31593" s="17"/>
    </row>
    <row r="31594" spans="6:10" x14ac:dyDescent="0.25">
      <c r="F31594" s="4"/>
      <c r="J31594" s="17"/>
    </row>
    <row r="31595" spans="6:10" x14ac:dyDescent="0.25">
      <c r="F31595" s="4"/>
      <c r="J31595" s="17"/>
    </row>
    <row r="31596" spans="6:10" x14ac:dyDescent="0.25">
      <c r="F31596" s="4"/>
      <c r="J31596" s="17"/>
    </row>
    <row r="31597" spans="6:10" x14ac:dyDescent="0.25">
      <c r="F31597" s="4"/>
      <c r="J31597" s="17"/>
    </row>
    <row r="31598" spans="6:10" x14ac:dyDescent="0.25">
      <c r="F31598" s="4"/>
      <c r="J31598" s="17"/>
    </row>
    <row r="31599" spans="6:10" x14ac:dyDescent="0.25">
      <c r="F31599" s="4"/>
      <c r="J31599" s="17"/>
    </row>
    <row r="31600" spans="6:10" x14ac:dyDescent="0.25">
      <c r="F31600" s="4"/>
      <c r="J31600" s="17"/>
    </row>
    <row r="31601" spans="6:10" x14ac:dyDescent="0.25">
      <c r="F31601" s="4"/>
      <c r="J31601" s="17"/>
    </row>
    <row r="31602" spans="6:10" x14ac:dyDescent="0.25">
      <c r="F31602" s="4"/>
      <c r="J31602" s="17"/>
    </row>
    <row r="31603" spans="6:10" x14ac:dyDescent="0.25">
      <c r="F31603" s="4"/>
      <c r="J31603" s="17"/>
    </row>
    <row r="31604" spans="6:10" x14ac:dyDescent="0.25">
      <c r="F31604" s="4"/>
      <c r="J31604" s="17"/>
    </row>
    <row r="31605" spans="6:10" x14ac:dyDescent="0.25">
      <c r="F31605" s="4"/>
      <c r="J31605" s="17"/>
    </row>
    <row r="31606" spans="6:10" x14ac:dyDescent="0.25">
      <c r="F31606" s="4"/>
      <c r="J31606" s="17"/>
    </row>
    <row r="31607" spans="6:10" x14ac:dyDescent="0.25">
      <c r="F31607" s="4"/>
      <c r="J31607" s="17"/>
    </row>
    <row r="31608" spans="6:10" x14ac:dyDescent="0.25">
      <c r="F31608" s="4"/>
      <c r="J31608" s="17"/>
    </row>
    <row r="31609" spans="6:10" x14ac:dyDescent="0.25">
      <c r="F31609" s="4"/>
      <c r="J31609" s="17"/>
    </row>
    <row r="31610" spans="6:10" x14ac:dyDescent="0.25">
      <c r="F31610" s="4"/>
      <c r="J31610" s="17"/>
    </row>
    <row r="31611" spans="6:10" x14ac:dyDescent="0.25">
      <c r="F31611" s="4"/>
      <c r="J31611" s="17"/>
    </row>
    <row r="31612" spans="6:10" x14ac:dyDescent="0.25">
      <c r="F31612" s="4"/>
      <c r="J31612" s="17"/>
    </row>
    <row r="31613" spans="6:10" x14ac:dyDescent="0.25">
      <c r="F31613" s="4"/>
      <c r="J31613" s="17"/>
    </row>
    <row r="31614" spans="6:10" x14ac:dyDescent="0.25">
      <c r="F31614" s="4"/>
      <c r="J31614" s="17"/>
    </row>
    <row r="31615" spans="6:10" x14ac:dyDescent="0.25">
      <c r="F31615" s="4"/>
      <c r="J31615" s="17"/>
    </row>
    <row r="31616" spans="6:10" x14ac:dyDescent="0.25">
      <c r="F31616" s="4"/>
      <c r="J31616" s="17"/>
    </row>
    <row r="31617" spans="6:10" x14ac:dyDescent="0.25">
      <c r="F31617" s="4"/>
      <c r="J31617" s="17"/>
    </row>
    <row r="31618" spans="6:10" x14ac:dyDescent="0.25">
      <c r="F31618" s="4"/>
      <c r="J31618" s="17"/>
    </row>
    <row r="31619" spans="6:10" x14ac:dyDescent="0.25">
      <c r="F31619" s="4"/>
      <c r="J31619" s="17"/>
    </row>
    <row r="31620" spans="6:10" x14ac:dyDescent="0.25">
      <c r="F31620" s="4"/>
      <c r="J31620" s="17"/>
    </row>
    <row r="31621" spans="6:10" x14ac:dyDescent="0.25">
      <c r="F31621" s="4"/>
      <c r="J31621" s="17"/>
    </row>
    <row r="31622" spans="6:10" x14ac:dyDescent="0.25">
      <c r="F31622" s="4"/>
      <c r="J31622" s="17"/>
    </row>
    <row r="31623" spans="6:10" x14ac:dyDescent="0.25">
      <c r="F31623" s="4"/>
      <c r="J31623" s="17"/>
    </row>
    <row r="31624" spans="6:10" x14ac:dyDescent="0.25">
      <c r="F31624" s="4"/>
      <c r="J31624" s="17"/>
    </row>
    <row r="31625" spans="6:10" x14ac:dyDescent="0.25">
      <c r="F31625" s="4"/>
      <c r="J31625" s="17"/>
    </row>
    <row r="31626" spans="6:10" x14ac:dyDescent="0.25">
      <c r="F31626" s="4"/>
      <c r="J31626" s="17"/>
    </row>
    <row r="31627" spans="6:10" x14ac:dyDescent="0.25">
      <c r="F31627" s="4"/>
      <c r="J31627" s="17"/>
    </row>
    <row r="31628" spans="6:10" x14ac:dyDescent="0.25">
      <c r="F31628" s="4"/>
      <c r="J31628" s="17"/>
    </row>
    <row r="31629" spans="6:10" x14ac:dyDescent="0.25">
      <c r="F31629" s="4"/>
      <c r="J31629" s="17"/>
    </row>
    <row r="31630" spans="6:10" x14ac:dyDescent="0.25">
      <c r="F31630" s="4"/>
      <c r="J31630" s="17"/>
    </row>
    <row r="31631" spans="6:10" x14ac:dyDescent="0.25">
      <c r="F31631" s="4"/>
      <c r="J31631" s="17"/>
    </row>
    <row r="31632" spans="6:10" x14ac:dyDescent="0.25">
      <c r="F31632" s="4"/>
      <c r="J31632" s="17"/>
    </row>
    <row r="31633" spans="6:10" x14ac:dyDescent="0.25">
      <c r="F31633" s="4"/>
      <c r="J31633" s="17"/>
    </row>
    <row r="31634" spans="6:10" x14ac:dyDescent="0.25">
      <c r="F31634" s="4"/>
      <c r="J31634" s="17"/>
    </row>
    <row r="31635" spans="6:10" x14ac:dyDescent="0.25">
      <c r="F31635" s="4"/>
      <c r="J31635" s="17"/>
    </row>
    <row r="31636" spans="6:10" x14ac:dyDescent="0.25">
      <c r="F31636" s="4"/>
      <c r="J31636" s="17"/>
    </row>
    <row r="31637" spans="6:10" x14ac:dyDescent="0.25">
      <c r="F31637" s="4"/>
      <c r="J31637" s="17"/>
    </row>
    <row r="31638" spans="6:10" x14ac:dyDescent="0.25">
      <c r="F31638" s="4"/>
      <c r="J31638" s="17"/>
    </row>
    <row r="31639" spans="6:10" x14ac:dyDescent="0.25">
      <c r="F31639" s="4"/>
      <c r="J31639" s="17"/>
    </row>
    <row r="31640" spans="6:10" x14ac:dyDescent="0.25">
      <c r="F31640" s="4"/>
      <c r="J31640" s="17"/>
    </row>
    <row r="31641" spans="6:10" x14ac:dyDescent="0.25">
      <c r="F31641" s="4"/>
      <c r="J31641" s="17"/>
    </row>
    <row r="31642" spans="6:10" x14ac:dyDescent="0.25">
      <c r="F31642" s="4"/>
      <c r="J31642" s="17"/>
    </row>
    <row r="31643" spans="6:10" x14ac:dyDescent="0.25">
      <c r="F31643" s="4"/>
      <c r="J31643" s="17"/>
    </row>
    <row r="31644" spans="6:10" x14ac:dyDescent="0.25">
      <c r="F31644" s="4"/>
      <c r="J31644" s="17"/>
    </row>
    <row r="31645" spans="6:10" x14ac:dyDescent="0.25">
      <c r="F31645" s="4"/>
      <c r="J31645" s="17"/>
    </row>
    <row r="31646" spans="6:10" x14ac:dyDescent="0.25">
      <c r="F31646" s="4"/>
      <c r="J31646" s="17"/>
    </row>
    <row r="31647" spans="6:10" x14ac:dyDescent="0.25">
      <c r="F31647" s="4"/>
      <c r="J31647" s="17"/>
    </row>
    <row r="31648" spans="6:10" x14ac:dyDescent="0.25">
      <c r="F31648" s="4"/>
      <c r="J31648" s="17"/>
    </row>
    <row r="31649" spans="6:10" x14ac:dyDescent="0.25">
      <c r="F31649" s="4"/>
      <c r="J31649" s="17"/>
    </row>
    <row r="31650" spans="6:10" x14ac:dyDescent="0.25">
      <c r="F31650" s="4"/>
      <c r="J31650" s="17"/>
    </row>
    <row r="31651" spans="6:10" x14ac:dyDescent="0.25">
      <c r="F31651" s="4"/>
      <c r="J31651" s="17"/>
    </row>
    <row r="31652" spans="6:10" x14ac:dyDescent="0.25">
      <c r="F31652" s="4"/>
      <c r="J31652" s="17"/>
    </row>
    <row r="31653" spans="6:10" x14ac:dyDescent="0.25">
      <c r="F31653" s="4"/>
      <c r="J31653" s="17"/>
    </row>
    <row r="31654" spans="6:10" x14ac:dyDescent="0.25">
      <c r="F31654" s="4"/>
      <c r="J31654" s="17"/>
    </row>
    <row r="31655" spans="6:10" x14ac:dyDescent="0.25">
      <c r="F31655" s="4"/>
      <c r="J31655" s="17"/>
    </row>
    <row r="31656" spans="6:10" x14ac:dyDescent="0.25">
      <c r="F31656" s="4"/>
      <c r="J31656" s="17"/>
    </row>
    <row r="31657" spans="6:10" x14ac:dyDescent="0.25">
      <c r="F31657" s="4"/>
      <c r="J31657" s="17"/>
    </row>
    <row r="31658" spans="6:10" x14ac:dyDescent="0.25">
      <c r="F31658" s="4"/>
      <c r="J31658" s="17"/>
    </row>
    <row r="31659" spans="6:10" x14ac:dyDescent="0.25">
      <c r="F31659" s="4"/>
      <c r="J31659" s="17"/>
    </row>
    <row r="31660" spans="6:10" x14ac:dyDescent="0.25">
      <c r="F31660" s="4"/>
      <c r="J31660" s="17"/>
    </row>
    <row r="31661" spans="6:10" x14ac:dyDescent="0.25">
      <c r="F31661" s="4"/>
      <c r="J31661" s="17"/>
    </row>
    <row r="31662" spans="6:10" x14ac:dyDescent="0.25">
      <c r="F31662" s="4"/>
      <c r="J31662" s="17"/>
    </row>
    <row r="31663" spans="6:10" x14ac:dyDescent="0.25">
      <c r="F31663" s="4"/>
      <c r="J31663" s="17"/>
    </row>
    <row r="31664" spans="6:10" x14ac:dyDescent="0.25">
      <c r="F31664" s="4"/>
      <c r="J31664" s="17"/>
    </row>
    <row r="31665" spans="6:10" x14ac:dyDescent="0.25">
      <c r="F31665" s="4"/>
      <c r="J31665" s="17"/>
    </row>
    <row r="31666" spans="6:10" x14ac:dyDescent="0.25">
      <c r="F31666" s="4"/>
      <c r="J31666" s="17"/>
    </row>
    <row r="31667" spans="6:10" x14ac:dyDescent="0.25">
      <c r="F31667" s="4"/>
      <c r="J31667" s="17"/>
    </row>
    <row r="31668" spans="6:10" x14ac:dyDescent="0.25">
      <c r="F31668" s="4"/>
      <c r="J31668" s="17"/>
    </row>
    <row r="31669" spans="6:10" x14ac:dyDescent="0.25">
      <c r="F31669" s="4"/>
      <c r="J31669" s="17"/>
    </row>
    <row r="31670" spans="6:10" x14ac:dyDescent="0.25">
      <c r="F31670" s="4"/>
      <c r="J31670" s="17"/>
    </row>
    <row r="31671" spans="6:10" x14ac:dyDescent="0.25">
      <c r="F31671" s="4"/>
      <c r="J31671" s="17"/>
    </row>
    <row r="31672" spans="6:10" x14ac:dyDescent="0.25">
      <c r="F31672" s="4"/>
      <c r="J31672" s="17"/>
    </row>
    <row r="31673" spans="6:10" x14ac:dyDescent="0.25">
      <c r="F31673" s="4"/>
      <c r="J31673" s="17"/>
    </row>
    <row r="31674" spans="6:10" x14ac:dyDescent="0.25">
      <c r="F31674" s="4"/>
      <c r="J31674" s="17"/>
    </row>
    <row r="31675" spans="6:10" x14ac:dyDescent="0.25">
      <c r="F31675" s="4"/>
      <c r="J31675" s="17"/>
    </row>
    <row r="31676" spans="6:10" x14ac:dyDescent="0.25">
      <c r="F31676" s="4"/>
      <c r="J31676" s="17"/>
    </row>
    <row r="31677" spans="6:10" x14ac:dyDescent="0.25">
      <c r="F31677" s="4"/>
      <c r="J31677" s="17"/>
    </row>
    <row r="31678" spans="6:10" x14ac:dyDescent="0.25">
      <c r="F31678" s="4"/>
      <c r="J31678" s="17"/>
    </row>
    <row r="31679" spans="6:10" x14ac:dyDescent="0.25">
      <c r="F31679" s="4"/>
      <c r="J31679" s="17"/>
    </row>
    <row r="31680" spans="6:10" x14ac:dyDescent="0.25">
      <c r="F31680" s="4"/>
      <c r="J31680" s="17"/>
    </row>
    <row r="31681" spans="6:10" x14ac:dyDescent="0.25">
      <c r="F31681" s="4"/>
      <c r="J31681" s="17"/>
    </row>
    <row r="31682" spans="6:10" x14ac:dyDescent="0.25">
      <c r="F31682" s="4"/>
      <c r="J31682" s="17"/>
    </row>
    <row r="31683" spans="6:10" x14ac:dyDescent="0.25">
      <c r="F31683" s="4"/>
      <c r="J31683" s="17"/>
    </row>
    <row r="31684" spans="6:10" x14ac:dyDescent="0.25">
      <c r="F31684" s="4"/>
      <c r="J31684" s="17"/>
    </row>
    <row r="31685" spans="6:10" x14ac:dyDescent="0.25">
      <c r="F31685" s="4"/>
      <c r="J31685" s="17"/>
    </row>
    <row r="31686" spans="6:10" x14ac:dyDescent="0.25">
      <c r="F31686" s="4"/>
      <c r="J31686" s="17"/>
    </row>
    <row r="31687" spans="6:10" x14ac:dyDescent="0.25">
      <c r="F31687" s="4"/>
      <c r="J31687" s="17"/>
    </row>
    <row r="31688" spans="6:10" x14ac:dyDescent="0.25">
      <c r="F31688" s="4"/>
      <c r="J31688" s="17"/>
    </row>
    <row r="31689" spans="6:10" x14ac:dyDescent="0.25">
      <c r="F31689" s="4"/>
      <c r="J31689" s="17"/>
    </row>
    <row r="31690" spans="6:10" x14ac:dyDescent="0.25">
      <c r="F31690" s="4"/>
      <c r="J31690" s="17"/>
    </row>
    <row r="31691" spans="6:10" x14ac:dyDescent="0.25">
      <c r="F31691" s="4"/>
      <c r="J31691" s="17"/>
    </row>
    <row r="31692" spans="6:10" x14ac:dyDescent="0.25">
      <c r="F31692" s="4"/>
      <c r="J31692" s="17"/>
    </row>
    <row r="31693" spans="6:10" x14ac:dyDescent="0.25">
      <c r="F31693" s="4"/>
      <c r="J31693" s="17"/>
    </row>
    <row r="31694" spans="6:10" x14ac:dyDescent="0.25">
      <c r="F31694" s="4"/>
      <c r="J31694" s="17"/>
    </row>
    <row r="31695" spans="6:10" x14ac:dyDescent="0.25">
      <c r="F31695" s="4"/>
      <c r="J31695" s="17"/>
    </row>
    <row r="31696" spans="6:10" x14ac:dyDescent="0.25">
      <c r="F31696" s="4"/>
      <c r="J31696" s="17"/>
    </row>
    <row r="31697" spans="6:10" x14ac:dyDescent="0.25">
      <c r="F31697" s="4"/>
      <c r="J31697" s="17"/>
    </row>
    <row r="31698" spans="6:10" x14ac:dyDescent="0.25">
      <c r="F31698" s="4"/>
      <c r="J31698" s="17"/>
    </row>
    <row r="31699" spans="6:10" x14ac:dyDescent="0.25">
      <c r="F31699" s="4"/>
      <c r="J31699" s="17"/>
    </row>
    <row r="31700" spans="6:10" x14ac:dyDescent="0.25">
      <c r="F31700" s="4"/>
      <c r="J31700" s="17"/>
    </row>
    <row r="31701" spans="6:10" x14ac:dyDescent="0.25">
      <c r="F31701" s="4"/>
      <c r="J31701" s="17"/>
    </row>
    <row r="31702" spans="6:10" x14ac:dyDescent="0.25">
      <c r="F31702" s="4"/>
      <c r="J31702" s="17"/>
    </row>
    <row r="31703" spans="6:10" x14ac:dyDescent="0.25">
      <c r="F31703" s="4"/>
      <c r="J31703" s="17"/>
    </row>
    <row r="31704" spans="6:10" x14ac:dyDescent="0.25">
      <c r="F31704" s="4"/>
      <c r="J31704" s="17"/>
    </row>
    <row r="31705" spans="6:10" x14ac:dyDescent="0.25">
      <c r="F31705" s="4"/>
      <c r="J31705" s="17"/>
    </row>
    <row r="31706" spans="6:10" x14ac:dyDescent="0.25">
      <c r="F31706" s="4"/>
      <c r="J31706" s="17"/>
    </row>
    <row r="31707" spans="6:10" x14ac:dyDescent="0.25">
      <c r="F31707" s="4"/>
      <c r="J31707" s="17"/>
    </row>
    <row r="31708" spans="6:10" x14ac:dyDescent="0.25">
      <c r="F31708" s="4"/>
      <c r="J31708" s="17"/>
    </row>
    <row r="31709" spans="6:10" x14ac:dyDescent="0.25">
      <c r="F31709" s="4"/>
      <c r="J31709" s="17"/>
    </row>
    <row r="31710" spans="6:10" x14ac:dyDescent="0.25">
      <c r="F31710" s="4"/>
      <c r="J31710" s="17"/>
    </row>
    <row r="31711" spans="6:10" x14ac:dyDescent="0.25">
      <c r="F31711" s="4"/>
      <c r="J31711" s="17"/>
    </row>
    <row r="31712" spans="6:10" x14ac:dyDescent="0.25">
      <c r="F31712" s="4"/>
      <c r="J31712" s="17"/>
    </row>
    <row r="31713" spans="6:10" x14ac:dyDescent="0.25">
      <c r="F31713" s="4"/>
      <c r="J31713" s="17"/>
    </row>
    <row r="31714" spans="6:10" x14ac:dyDescent="0.25">
      <c r="F31714" s="4"/>
      <c r="J31714" s="17"/>
    </row>
    <row r="31715" spans="6:10" x14ac:dyDescent="0.25">
      <c r="F31715" s="4"/>
      <c r="J31715" s="17"/>
    </row>
    <row r="31716" spans="6:10" x14ac:dyDescent="0.25">
      <c r="F31716" s="4"/>
      <c r="J31716" s="17"/>
    </row>
    <row r="31717" spans="6:10" x14ac:dyDescent="0.25">
      <c r="F31717" s="4"/>
      <c r="J31717" s="17"/>
    </row>
    <row r="31718" spans="6:10" x14ac:dyDescent="0.25">
      <c r="F31718" s="4"/>
      <c r="J31718" s="17"/>
    </row>
    <row r="31719" spans="6:10" x14ac:dyDescent="0.25">
      <c r="F31719" s="4"/>
      <c r="J31719" s="17"/>
    </row>
    <row r="31720" spans="6:10" x14ac:dyDescent="0.25">
      <c r="F31720" s="4"/>
      <c r="J31720" s="17"/>
    </row>
    <row r="31721" spans="6:10" x14ac:dyDescent="0.25">
      <c r="F31721" s="4"/>
      <c r="J31721" s="17"/>
    </row>
    <row r="31722" spans="6:10" x14ac:dyDescent="0.25">
      <c r="F31722" s="4"/>
      <c r="J31722" s="17"/>
    </row>
    <row r="31723" spans="6:10" x14ac:dyDescent="0.25">
      <c r="F31723" s="4"/>
      <c r="J31723" s="17"/>
    </row>
    <row r="31724" spans="6:10" x14ac:dyDescent="0.25">
      <c r="F31724" s="4"/>
      <c r="J31724" s="17"/>
    </row>
    <row r="31725" spans="6:10" x14ac:dyDescent="0.25">
      <c r="F31725" s="4"/>
      <c r="J31725" s="17"/>
    </row>
    <row r="31726" spans="6:10" x14ac:dyDescent="0.25">
      <c r="F31726" s="4"/>
      <c r="J31726" s="17"/>
    </row>
    <row r="31727" spans="6:10" x14ac:dyDescent="0.25">
      <c r="F31727" s="4"/>
      <c r="J31727" s="17"/>
    </row>
    <row r="31728" spans="6:10" x14ac:dyDescent="0.25">
      <c r="F31728" s="4"/>
      <c r="J31728" s="17"/>
    </row>
    <row r="31729" spans="6:10" x14ac:dyDescent="0.25">
      <c r="F31729" s="4"/>
      <c r="J31729" s="17"/>
    </row>
    <row r="31730" spans="6:10" x14ac:dyDescent="0.25">
      <c r="F31730" s="4"/>
      <c r="J31730" s="17"/>
    </row>
    <row r="31731" spans="6:10" x14ac:dyDescent="0.25">
      <c r="F31731" s="4"/>
      <c r="J31731" s="17"/>
    </row>
  </sheetData>
  <sortState ref="A13:L31505">
    <sortCondition descending="1" ref="B13:B31505"/>
  </sortState>
  <mergeCells count="1">
    <mergeCell ref="O1:S11"/>
  </mergeCells>
  <hyperlinks>
    <hyperlink ref="A1" r:id="rId1" display="Prepared by Charles Murray, American Enterprise Institute"/>
  </hyperlinks>
  <pageMargins left="0.7" right="0.7" top="0.75" bottom="0.75"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3"/>
  <sheetViews>
    <sheetView workbookViewId="0">
      <selection activeCell="J7" sqref="J7"/>
    </sheetView>
  </sheetViews>
  <sheetFormatPr defaultRowHeight="15.75" x14ac:dyDescent="0.25"/>
  <cols>
    <col min="1" max="1" width="17.375" customWidth="1"/>
    <col min="2" max="2" width="14.625" customWidth="1"/>
    <col min="3" max="3" width="11.75" customWidth="1"/>
    <col min="4" max="4" width="15" customWidth="1"/>
    <col min="7" max="7" width="18.875" customWidth="1"/>
    <col min="10" max="10" width="15.75" customWidth="1"/>
    <col min="12" max="12" width="28.375" style="18" bestFit="1" customWidth="1"/>
    <col min="13" max="13" width="14.5" style="18" customWidth="1"/>
    <col min="14" max="14" width="12.25" style="18" customWidth="1"/>
    <col min="15" max="15" width="11.75" style="18" customWidth="1"/>
    <col min="16" max="16" width="13.625" style="22" customWidth="1"/>
    <col min="17" max="17" width="15.875" customWidth="1"/>
    <col min="18" max="18" width="11.375" bestFit="1" customWidth="1"/>
    <col min="19" max="20" width="12.375" bestFit="1" customWidth="1"/>
    <col min="21" max="21" width="11.375" bestFit="1" customWidth="1"/>
  </cols>
  <sheetData>
    <row r="1" spans="1:21" ht="60.75" customHeight="1" x14ac:dyDescent="0.25">
      <c r="A1" s="11" t="s">
        <v>8</v>
      </c>
      <c r="B1" s="12" t="s">
        <v>9</v>
      </c>
      <c r="C1" s="13" t="s">
        <v>10</v>
      </c>
      <c r="D1" s="11" t="s">
        <v>12</v>
      </c>
      <c r="E1" s="11" t="s">
        <v>13</v>
      </c>
      <c r="F1" s="15" t="s">
        <v>15</v>
      </c>
      <c r="G1" s="16" t="s">
        <v>16</v>
      </c>
      <c r="H1" s="12" t="s">
        <v>17</v>
      </c>
      <c r="I1" s="16" t="s">
        <v>18</v>
      </c>
      <c r="J1" s="12" t="s">
        <v>19</v>
      </c>
      <c r="L1" s="19" t="s">
        <v>16772</v>
      </c>
      <c r="M1" s="18" t="s">
        <v>16769</v>
      </c>
      <c r="N1" s="18" t="s">
        <v>16770</v>
      </c>
      <c r="O1" s="18" t="s">
        <v>16771</v>
      </c>
      <c r="P1" s="21" t="s">
        <v>16781</v>
      </c>
      <c r="Q1" s="18" t="s">
        <v>16782</v>
      </c>
      <c r="S1" s="18" t="s">
        <v>16773</v>
      </c>
      <c r="T1" s="18" t="s">
        <v>16774</v>
      </c>
      <c r="U1" s="18" t="s">
        <v>16775</v>
      </c>
    </row>
    <row r="2" spans="1:21" x14ac:dyDescent="0.25">
      <c r="A2">
        <v>60093</v>
      </c>
      <c r="B2" s="2">
        <v>99.726039999999998</v>
      </c>
      <c r="C2" s="3">
        <v>19385</v>
      </c>
      <c r="D2" t="s">
        <v>11520</v>
      </c>
      <c r="E2" s="4" t="s">
        <v>11490</v>
      </c>
      <c r="F2" s="6">
        <v>0.81147539999999996</v>
      </c>
      <c r="G2" s="7">
        <v>200.667</v>
      </c>
      <c r="H2" s="2">
        <v>29.8</v>
      </c>
      <c r="I2">
        <v>50</v>
      </c>
      <c r="J2" s="2">
        <v>6.1</v>
      </c>
      <c r="L2" s="18">
        <f t="shared" ref="L2:L33" si="0">SUM(M2:O2)</f>
        <v>42614687</v>
      </c>
      <c r="M2" s="18">
        <f>1251930+49830</f>
        <v>1301760</v>
      </c>
      <c r="N2" s="18">
        <v>41267887</v>
      </c>
      <c r="O2" s="18">
        <f>38000+6740+300</f>
        <v>45040</v>
      </c>
      <c r="P2" s="22">
        <v>0</v>
      </c>
      <c r="Q2">
        <f>(SUM(P2:P303))/302</f>
        <v>0.6556291390728477</v>
      </c>
      <c r="S2" s="18">
        <f>SUM(M2:M200000)</f>
        <v>174668471</v>
      </c>
      <c r="T2" s="18">
        <f>SUM(N2:N200000)</f>
        <v>192260168</v>
      </c>
      <c r="U2" s="18">
        <f>T2-S2</f>
        <v>17591697</v>
      </c>
    </row>
    <row r="3" spans="1:21" x14ac:dyDescent="0.25">
      <c r="A3">
        <v>10065</v>
      </c>
      <c r="B3" s="2">
        <v>99.776690000000002</v>
      </c>
      <c r="C3" s="3">
        <v>31760</v>
      </c>
      <c r="D3" t="s">
        <v>1789</v>
      </c>
      <c r="E3" s="4" t="s">
        <v>1280</v>
      </c>
      <c r="F3" s="6">
        <v>0.80230619999999997</v>
      </c>
      <c r="G3" s="7">
        <v>208.172</v>
      </c>
      <c r="H3" s="2">
        <v>25.269200000000001</v>
      </c>
      <c r="I3">
        <v>26</v>
      </c>
      <c r="J3" s="2">
        <v>0.9</v>
      </c>
      <c r="L3" s="18">
        <f t="shared" si="0"/>
        <v>27198133</v>
      </c>
      <c r="M3" s="18">
        <v>3887654</v>
      </c>
      <c r="N3" s="18">
        <v>23243229</v>
      </c>
      <c r="O3" s="18">
        <f>52225+14750+275</f>
        <v>67250</v>
      </c>
      <c r="P3" s="22">
        <v>0</v>
      </c>
      <c r="S3" s="18"/>
    </row>
    <row r="4" spans="1:21" x14ac:dyDescent="0.25">
      <c r="A4">
        <v>60611</v>
      </c>
      <c r="B4" s="2">
        <v>99.138040000000004</v>
      </c>
      <c r="C4" s="3">
        <v>30648</v>
      </c>
      <c r="D4" t="s">
        <v>11616</v>
      </c>
      <c r="E4" s="4" t="s">
        <v>11490</v>
      </c>
      <c r="F4" s="6">
        <v>0.82418630000000004</v>
      </c>
      <c r="G4" s="7">
        <v>159.583</v>
      </c>
      <c r="H4" s="2">
        <v>30.142900000000001</v>
      </c>
      <c r="I4">
        <v>42</v>
      </c>
      <c r="J4" s="2">
        <v>6.8</v>
      </c>
      <c r="K4" s="18"/>
      <c r="L4" s="18">
        <f t="shared" si="0"/>
        <v>17929499</v>
      </c>
      <c r="M4" s="18">
        <v>2194543</v>
      </c>
      <c r="N4" s="18">
        <v>15716696</v>
      </c>
      <c r="O4" s="18">
        <f>10760+7500</f>
        <v>18260</v>
      </c>
      <c r="P4" s="22">
        <v>0</v>
      </c>
    </row>
    <row r="5" spans="1:21" x14ac:dyDescent="0.25">
      <c r="A5">
        <v>10075</v>
      </c>
      <c r="B5" s="2">
        <v>99.501379999999997</v>
      </c>
      <c r="C5" s="3">
        <v>24377</v>
      </c>
      <c r="D5" t="s">
        <v>1789</v>
      </c>
      <c r="E5" s="4" t="s">
        <v>1280</v>
      </c>
      <c r="F5" s="6">
        <v>0.8016143</v>
      </c>
      <c r="G5" s="7">
        <v>185.18199999999999</v>
      </c>
      <c r="H5" s="2">
        <v>26.75</v>
      </c>
      <c r="I5">
        <v>16</v>
      </c>
      <c r="J5" s="2">
        <v>1.7</v>
      </c>
      <c r="K5" s="18"/>
      <c r="L5" s="18">
        <f t="shared" si="0"/>
        <v>13861179</v>
      </c>
      <c r="M5" s="18">
        <v>13112100</v>
      </c>
      <c r="N5" s="18">
        <v>666544</v>
      </c>
      <c r="O5" s="18">
        <f>755+25950+55830</f>
        <v>82535</v>
      </c>
      <c r="P5" s="22">
        <v>1</v>
      </c>
    </row>
    <row r="6" spans="1:21" x14ac:dyDescent="0.25">
      <c r="A6">
        <v>10022</v>
      </c>
      <c r="B6" s="2">
        <v>99.946740000000005</v>
      </c>
      <c r="C6" s="3">
        <v>29698</v>
      </c>
      <c r="D6" t="s">
        <v>1789</v>
      </c>
      <c r="E6" s="4" t="s">
        <v>1280</v>
      </c>
      <c r="F6" s="6">
        <v>0.80945630000000002</v>
      </c>
      <c r="G6" s="7">
        <v>240</v>
      </c>
      <c r="H6" s="2">
        <v>30.225000000000001</v>
      </c>
      <c r="I6">
        <v>40</v>
      </c>
      <c r="J6" s="2">
        <v>7.1</v>
      </c>
      <c r="L6" s="18">
        <f t="shared" si="0"/>
        <v>6899459</v>
      </c>
      <c r="M6" s="18">
        <f>40421+4572300</f>
        <v>4612721</v>
      </c>
      <c r="N6" s="18">
        <v>2192136</v>
      </c>
      <c r="O6" s="18">
        <f>40600+21286+13865+13151+1950+1382+1118+1000+200+50</f>
        <v>94602</v>
      </c>
      <c r="P6" s="22">
        <v>1</v>
      </c>
    </row>
    <row r="7" spans="1:21" x14ac:dyDescent="0.25">
      <c r="A7">
        <v>10021</v>
      </c>
      <c r="B7" s="2">
        <v>99.873000000000005</v>
      </c>
      <c r="C7" s="3">
        <v>42141</v>
      </c>
      <c r="D7" t="s">
        <v>1789</v>
      </c>
      <c r="E7" s="4" t="s">
        <v>1280</v>
      </c>
      <c r="F7" s="6">
        <v>0.80339910000000003</v>
      </c>
      <c r="G7" s="7">
        <v>215.357</v>
      </c>
      <c r="H7" s="2">
        <v>24.479199999999999</v>
      </c>
      <c r="I7">
        <v>96</v>
      </c>
      <c r="J7" s="2">
        <v>0.7</v>
      </c>
      <c r="L7" s="18">
        <f t="shared" si="0"/>
        <v>6822847</v>
      </c>
      <c r="M7" s="18">
        <f>60684+4932408</f>
        <v>4993092</v>
      </c>
      <c r="N7" s="18">
        <v>1732663</v>
      </c>
      <c r="O7" s="18">
        <f>33650+33432+11205+9580+5850+2375+1000</f>
        <v>97092</v>
      </c>
      <c r="P7" s="22">
        <v>1</v>
      </c>
    </row>
    <row r="8" spans="1:21" x14ac:dyDescent="0.25">
      <c r="A8">
        <v>75225</v>
      </c>
      <c r="B8" s="2">
        <v>99.887659999999997</v>
      </c>
      <c r="C8" s="3">
        <v>20958</v>
      </c>
      <c r="D8" t="s">
        <v>4091</v>
      </c>
      <c r="E8" s="4" t="s">
        <v>13752</v>
      </c>
      <c r="F8" s="6">
        <v>0.81065129999999996</v>
      </c>
      <c r="G8" s="7">
        <v>215.833</v>
      </c>
      <c r="H8" s="2">
        <v>34.4</v>
      </c>
      <c r="I8">
        <v>30</v>
      </c>
      <c r="J8" s="2">
        <v>20.3</v>
      </c>
      <c r="L8" s="18">
        <f t="shared" si="0"/>
        <v>6470646</v>
      </c>
      <c r="M8" s="18">
        <f>516306+11570</f>
        <v>527876</v>
      </c>
      <c r="N8" s="18">
        <v>5938199</v>
      </c>
      <c r="O8" s="18">
        <f>4071+500</f>
        <v>4571</v>
      </c>
      <c r="P8" s="22">
        <v>0</v>
      </c>
    </row>
    <row r="9" spans="1:21" x14ac:dyDescent="0.25">
      <c r="A9">
        <v>30305</v>
      </c>
      <c r="B9" s="2">
        <v>98.952610000000007</v>
      </c>
      <c r="C9" s="3">
        <v>21573</v>
      </c>
      <c r="D9" t="s">
        <v>2948</v>
      </c>
      <c r="E9" s="4" t="s">
        <v>6363</v>
      </c>
      <c r="F9" s="6">
        <v>0.77139599999999997</v>
      </c>
      <c r="G9" s="7">
        <v>158.53899999999999</v>
      </c>
      <c r="H9" s="2">
        <v>32.837800000000001</v>
      </c>
      <c r="I9">
        <v>37</v>
      </c>
      <c r="J9" s="2">
        <v>13.9</v>
      </c>
      <c r="K9" s="18"/>
      <c r="L9" s="18">
        <f t="shared" si="0"/>
        <v>6041534</v>
      </c>
      <c r="M9" s="18">
        <v>1095607</v>
      </c>
      <c r="N9" s="18">
        <v>4899504</v>
      </c>
      <c r="O9" s="18">
        <f>24253+22170</f>
        <v>46423</v>
      </c>
      <c r="P9" s="22">
        <v>0</v>
      </c>
    </row>
    <row r="10" spans="1:21" x14ac:dyDescent="0.25">
      <c r="A10">
        <v>75205</v>
      </c>
      <c r="B10" s="2">
        <v>99.639589999999998</v>
      </c>
      <c r="C10" s="3">
        <v>23669</v>
      </c>
      <c r="D10" t="s">
        <v>4091</v>
      </c>
      <c r="E10" s="4" t="s">
        <v>13752</v>
      </c>
      <c r="F10" s="6">
        <v>0.7857613</v>
      </c>
      <c r="G10" s="7">
        <v>197.65600000000001</v>
      </c>
      <c r="H10" s="2">
        <v>29.7273</v>
      </c>
      <c r="I10">
        <v>33</v>
      </c>
      <c r="J10" s="2">
        <v>5.9</v>
      </c>
      <c r="L10" s="18">
        <f t="shared" si="0"/>
        <v>5760591</v>
      </c>
      <c r="M10" s="18">
        <f>7284+732591</f>
        <v>739875</v>
      </c>
      <c r="N10" s="18">
        <v>5009326</v>
      </c>
      <c r="O10" s="18">
        <f>SUM(7610,3430,350)</f>
        <v>11390</v>
      </c>
      <c r="P10" s="22">
        <v>0</v>
      </c>
    </row>
    <row r="11" spans="1:21" x14ac:dyDescent="0.25">
      <c r="A11">
        <v>60614</v>
      </c>
      <c r="B11" s="2">
        <v>99.383859999999999</v>
      </c>
      <c r="C11" s="3">
        <v>68572</v>
      </c>
      <c r="D11" t="s">
        <v>11616</v>
      </c>
      <c r="E11" s="4" t="s">
        <v>11490</v>
      </c>
      <c r="F11" s="6">
        <v>0.82723400000000002</v>
      </c>
      <c r="G11" s="7">
        <v>170.596</v>
      </c>
      <c r="H11" s="2">
        <v>29.466699999999999</v>
      </c>
      <c r="I11">
        <v>120</v>
      </c>
      <c r="J11" s="2">
        <v>5.3</v>
      </c>
      <c r="K11" s="18"/>
      <c r="L11" s="18">
        <f t="shared" si="0"/>
        <v>5601109</v>
      </c>
      <c r="M11" s="18">
        <v>3288322</v>
      </c>
      <c r="N11" s="18">
        <v>2280575</v>
      </c>
      <c r="O11" s="18">
        <f>5487+26725</f>
        <v>32212</v>
      </c>
      <c r="P11" s="22">
        <v>1</v>
      </c>
    </row>
    <row r="12" spans="1:21" x14ac:dyDescent="0.25">
      <c r="A12">
        <v>10023</v>
      </c>
      <c r="B12" s="2">
        <v>99.561199999999999</v>
      </c>
      <c r="C12" s="3">
        <v>60762</v>
      </c>
      <c r="D12" t="s">
        <v>1789</v>
      </c>
      <c r="E12" s="4" t="s">
        <v>1280</v>
      </c>
      <c r="F12" s="6">
        <v>0.81065770000000004</v>
      </c>
      <c r="G12" s="7">
        <v>187.28800000000001</v>
      </c>
      <c r="H12" s="2">
        <v>25.735299999999999</v>
      </c>
      <c r="I12">
        <v>136</v>
      </c>
      <c r="J12" s="2">
        <v>1.1000000000000001</v>
      </c>
      <c r="L12" s="18">
        <f t="shared" si="0"/>
        <v>5542899</v>
      </c>
      <c r="M12" s="18">
        <f>89332+4309031</f>
        <v>4398363</v>
      </c>
      <c r="N12" s="18">
        <v>1013441</v>
      </c>
      <c r="O12" s="18">
        <f>SUM(54749,19668,17660,16063,8300,4575,3075,1950,1390,1150,1100,965,250,200)</f>
        <v>131095</v>
      </c>
      <c r="P12" s="22">
        <v>1</v>
      </c>
    </row>
    <row r="13" spans="1:21" x14ac:dyDescent="0.25">
      <c r="A13">
        <v>22101</v>
      </c>
      <c r="B13" s="2">
        <v>99.856409999999997</v>
      </c>
      <c r="C13" s="3">
        <v>30221</v>
      </c>
      <c r="D13" t="s">
        <v>4653</v>
      </c>
      <c r="E13" s="4" t="s">
        <v>4335</v>
      </c>
      <c r="F13" s="6">
        <v>0.81689400000000001</v>
      </c>
      <c r="G13" s="7">
        <v>210.797</v>
      </c>
      <c r="H13" s="2">
        <v>30.052199999999999</v>
      </c>
      <c r="I13">
        <v>134</v>
      </c>
      <c r="J13" s="2">
        <v>6.7</v>
      </c>
      <c r="L13" s="18">
        <f t="shared" si="0"/>
        <v>5453564</v>
      </c>
      <c r="M13" s="18">
        <f>2662179+2000+11215</f>
        <v>2675394</v>
      </c>
      <c r="N13" s="18">
        <v>2721283</v>
      </c>
      <c r="O13" s="18">
        <f>SUM(32450+16115+7572+350+250+150)</f>
        <v>56887</v>
      </c>
      <c r="P13" s="22">
        <v>0</v>
      </c>
    </row>
    <row r="14" spans="1:21" x14ac:dyDescent="0.25">
      <c r="A14">
        <v>60045</v>
      </c>
      <c r="B14" s="2">
        <v>99.334590000000006</v>
      </c>
      <c r="C14" s="3">
        <v>20516</v>
      </c>
      <c r="D14" t="s">
        <v>11502</v>
      </c>
      <c r="E14" s="4" t="s">
        <v>11490</v>
      </c>
      <c r="F14" s="6">
        <v>0.75086609999999998</v>
      </c>
      <c r="G14" s="7">
        <v>178.86600000000001</v>
      </c>
      <c r="H14" s="2">
        <v>33.424999999999997</v>
      </c>
      <c r="I14">
        <v>40</v>
      </c>
      <c r="J14" s="2">
        <v>16.100000000000001</v>
      </c>
      <c r="K14" s="18"/>
      <c r="L14" s="18">
        <f t="shared" si="0"/>
        <v>5437380</v>
      </c>
      <c r="M14" s="18">
        <v>470590</v>
      </c>
      <c r="N14" s="18">
        <v>4958465</v>
      </c>
      <c r="O14" s="18">
        <f>5200+3125</f>
        <v>8325</v>
      </c>
      <c r="P14" s="22">
        <v>0</v>
      </c>
    </row>
    <row r="15" spans="1:21" x14ac:dyDescent="0.25">
      <c r="A15">
        <v>19010</v>
      </c>
      <c r="B15" s="2">
        <v>98.858310000000003</v>
      </c>
      <c r="C15" s="3">
        <v>20642</v>
      </c>
      <c r="D15" t="s">
        <v>4181</v>
      </c>
      <c r="E15" s="4" t="s">
        <v>3003</v>
      </c>
      <c r="F15" s="6">
        <v>0.73371319999999995</v>
      </c>
      <c r="G15" s="7">
        <v>160.846</v>
      </c>
      <c r="H15" s="2">
        <v>30.472200000000001</v>
      </c>
      <c r="I15">
        <v>36</v>
      </c>
      <c r="J15" s="2">
        <v>7.7</v>
      </c>
      <c r="K15" s="18"/>
      <c r="L15" s="18">
        <f t="shared" si="0"/>
        <v>5343320</v>
      </c>
      <c r="M15" s="18">
        <v>3001248</v>
      </c>
      <c r="N15" s="18">
        <v>2340347</v>
      </c>
      <c r="O15" s="18">
        <f>275+1450</f>
        <v>1725</v>
      </c>
      <c r="P15" s="22">
        <v>1</v>
      </c>
    </row>
    <row r="16" spans="1:21" x14ac:dyDescent="0.25">
      <c r="A16">
        <v>10024</v>
      </c>
      <c r="B16" s="2">
        <v>99.320080000000004</v>
      </c>
      <c r="C16" s="3">
        <v>59249</v>
      </c>
      <c r="D16" t="s">
        <v>1789</v>
      </c>
      <c r="E16" s="4" t="s">
        <v>1280</v>
      </c>
      <c r="F16" s="6">
        <v>0.77625069999999996</v>
      </c>
      <c r="G16" s="7">
        <v>174.393</v>
      </c>
      <c r="H16" s="2">
        <v>25.876799999999999</v>
      </c>
      <c r="I16">
        <v>138</v>
      </c>
      <c r="J16" s="2">
        <v>1.2</v>
      </c>
      <c r="K16" s="18"/>
      <c r="L16" s="18">
        <f t="shared" si="0"/>
        <v>5293856</v>
      </c>
      <c r="M16" s="18">
        <v>3974705</v>
      </c>
      <c r="N16" s="18">
        <v>1227850</v>
      </c>
      <c r="O16" s="18">
        <f>77651+13550+100</f>
        <v>91301</v>
      </c>
      <c r="P16" s="22">
        <v>1</v>
      </c>
    </row>
    <row r="17" spans="1:16" x14ac:dyDescent="0.25">
      <c r="A17">
        <v>10028</v>
      </c>
      <c r="B17" s="2">
        <v>99.791849999999997</v>
      </c>
      <c r="C17" s="3">
        <v>46168</v>
      </c>
      <c r="D17" t="s">
        <v>1789</v>
      </c>
      <c r="E17" s="4" t="s">
        <v>1280</v>
      </c>
      <c r="F17" s="6">
        <v>0.80714739999999996</v>
      </c>
      <c r="G17" s="7">
        <v>207.40899999999999</v>
      </c>
      <c r="H17" s="2">
        <v>26.178599999999999</v>
      </c>
      <c r="I17">
        <v>112</v>
      </c>
      <c r="J17" s="2">
        <v>1.3</v>
      </c>
      <c r="L17" s="18">
        <f t="shared" si="0"/>
        <v>4767949</v>
      </c>
      <c r="M17" s="18">
        <f>SUM(3208519+60087)</f>
        <v>3268606</v>
      </c>
      <c r="N17" s="18">
        <v>1401579</v>
      </c>
      <c r="O17" s="18">
        <f>SUM(24550+19589+16745+15555+12750+4970+1500+975+805+250+75)</f>
        <v>97764</v>
      </c>
      <c r="P17" s="22">
        <v>1</v>
      </c>
    </row>
    <row r="18" spans="1:16" x14ac:dyDescent="0.25">
      <c r="A18">
        <v>20854</v>
      </c>
      <c r="B18" s="2">
        <v>99.829849999999993</v>
      </c>
      <c r="C18" s="3">
        <v>50368</v>
      </c>
      <c r="D18" t="s">
        <v>4445</v>
      </c>
      <c r="E18" s="4" t="s">
        <v>4361</v>
      </c>
      <c r="F18" s="6">
        <v>0.80506639999999996</v>
      </c>
      <c r="G18" s="7">
        <v>209.41200000000001</v>
      </c>
      <c r="H18" s="2">
        <v>29.2361</v>
      </c>
      <c r="I18">
        <v>144</v>
      </c>
      <c r="J18" s="2">
        <v>4.9000000000000004</v>
      </c>
      <c r="L18" s="18">
        <f t="shared" si="0"/>
        <v>4600833</v>
      </c>
      <c r="M18" s="18">
        <f>3368212+53840+250</f>
        <v>3422302</v>
      </c>
      <c r="N18" s="18">
        <v>1136257</v>
      </c>
      <c r="O18" s="18">
        <f>33604+7920+500+250</f>
        <v>42274</v>
      </c>
      <c r="P18" s="22">
        <v>1</v>
      </c>
    </row>
    <row r="19" spans="1:16" x14ac:dyDescent="0.25">
      <c r="A19">
        <v>10128</v>
      </c>
      <c r="B19" s="2">
        <v>99.194519999999997</v>
      </c>
      <c r="C19" s="3">
        <v>62446</v>
      </c>
      <c r="D19" t="s">
        <v>1789</v>
      </c>
      <c r="E19" s="4" t="s">
        <v>1280</v>
      </c>
      <c r="F19" s="6">
        <v>0.7919119</v>
      </c>
      <c r="G19" s="7">
        <v>167.09800000000001</v>
      </c>
      <c r="H19" s="2">
        <v>29</v>
      </c>
      <c r="I19">
        <v>95</v>
      </c>
      <c r="J19" s="2">
        <v>4.3</v>
      </c>
      <c r="K19" s="18"/>
      <c r="L19" s="18">
        <f t="shared" si="0"/>
        <v>4545001</v>
      </c>
      <c r="M19" s="18">
        <v>3249906</v>
      </c>
      <c r="N19" s="18">
        <v>1209105</v>
      </c>
      <c r="O19" s="18">
        <f>66740+19250</f>
        <v>85990</v>
      </c>
      <c r="P19" s="22">
        <v>1</v>
      </c>
    </row>
    <row r="20" spans="1:16" x14ac:dyDescent="0.25">
      <c r="A20">
        <v>30327</v>
      </c>
      <c r="B20" s="2">
        <v>99.719179999999994</v>
      </c>
      <c r="C20" s="3">
        <v>23035</v>
      </c>
      <c r="D20" t="s">
        <v>2948</v>
      </c>
      <c r="E20" s="4" t="s">
        <v>6363</v>
      </c>
      <c r="F20" s="6">
        <v>0.81018950000000001</v>
      </c>
      <c r="G20" s="7">
        <v>200.78899999999999</v>
      </c>
      <c r="H20" s="2">
        <v>31.684200000000001</v>
      </c>
      <c r="I20">
        <v>38</v>
      </c>
      <c r="J20" s="2">
        <v>10.4</v>
      </c>
      <c r="L20" s="18">
        <f t="shared" si="0"/>
        <v>4338727</v>
      </c>
      <c r="M20" s="18">
        <v>1428964</v>
      </c>
      <c r="N20" s="18">
        <v>2846365</v>
      </c>
      <c r="O20" s="18">
        <f>SUM(57118,4450,1820,10)</f>
        <v>63398</v>
      </c>
      <c r="P20" s="22">
        <v>0</v>
      </c>
    </row>
    <row r="21" spans="1:16" x14ac:dyDescent="0.25">
      <c r="A21">
        <v>20815</v>
      </c>
      <c r="B21" s="2">
        <v>99.757189999999994</v>
      </c>
      <c r="C21" s="3">
        <v>30533</v>
      </c>
      <c r="D21" t="s">
        <v>4437</v>
      </c>
      <c r="E21" s="4" t="s">
        <v>4361</v>
      </c>
      <c r="F21" s="6">
        <v>0.83625859999999996</v>
      </c>
      <c r="G21" s="7">
        <v>200.58699999999999</v>
      </c>
      <c r="H21" s="2">
        <v>29.953800000000001</v>
      </c>
      <c r="I21">
        <v>130</v>
      </c>
      <c r="J21" s="2">
        <v>6.4</v>
      </c>
      <c r="L21" s="18">
        <f t="shared" si="0"/>
        <v>4147705</v>
      </c>
      <c r="M21" s="18">
        <f>3505236+22103+500</f>
        <v>3527839</v>
      </c>
      <c r="N21" s="18">
        <v>559469</v>
      </c>
      <c r="O21" s="18">
        <f>30981+27916+600+500+250+100+50</f>
        <v>60397</v>
      </c>
      <c r="P21" s="22">
        <v>1</v>
      </c>
    </row>
    <row r="22" spans="1:16" x14ac:dyDescent="0.25">
      <c r="A22">
        <v>77024</v>
      </c>
      <c r="B22" s="2">
        <v>98.770399999999995</v>
      </c>
      <c r="C22" s="3">
        <v>36791</v>
      </c>
      <c r="D22" t="s">
        <v>3103</v>
      </c>
      <c r="E22" s="4" t="s">
        <v>13752</v>
      </c>
      <c r="F22" s="6">
        <v>0.72038380000000002</v>
      </c>
      <c r="G22" s="7">
        <v>161.64699999999999</v>
      </c>
      <c r="H22" s="2">
        <v>29.446200000000001</v>
      </c>
      <c r="I22">
        <v>65</v>
      </c>
      <c r="J22" s="2">
        <v>5.3</v>
      </c>
      <c r="K22" s="18"/>
      <c r="L22" s="18">
        <f t="shared" si="0"/>
        <v>4135953</v>
      </c>
      <c r="M22" s="18">
        <v>657971</v>
      </c>
      <c r="N22" s="18">
        <v>3411237</v>
      </c>
      <c r="O22" s="18">
        <f>9250+57495</f>
        <v>66745</v>
      </c>
      <c r="P22" s="22">
        <v>0</v>
      </c>
    </row>
    <row r="23" spans="1:16" x14ac:dyDescent="0.25">
      <c r="A23">
        <v>20007</v>
      </c>
      <c r="B23" s="2">
        <v>99.925619999999995</v>
      </c>
      <c r="C23" s="3">
        <v>26469</v>
      </c>
      <c r="D23" t="s">
        <v>579</v>
      </c>
      <c r="E23" s="4" t="s">
        <v>4333</v>
      </c>
      <c r="F23" s="6">
        <v>0.87310430000000006</v>
      </c>
      <c r="G23" s="7">
        <v>215.327</v>
      </c>
      <c r="H23" s="2">
        <v>32.085500000000003</v>
      </c>
      <c r="I23">
        <v>117</v>
      </c>
      <c r="J23" s="2">
        <v>11.4</v>
      </c>
      <c r="L23" s="18">
        <f t="shared" si="0"/>
        <v>3949523</v>
      </c>
      <c r="M23" s="18">
        <f>SUM(2928592,48159,2000)</f>
        <v>2978751</v>
      </c>
      <c r="N23" s="18">
        <v>856007</v>
      </c>
      <c r="O23" s="18">
        <f>SUM(95440,17890,600,350,250,135,100)</f>
        <v>114765</v>
      </c>
      <c r="P23" s="22">
        <v>1</v>
      </c>
    </row>
    <row r="24" spans="1:16" x14ac:dyDescent="0.25">
      <c r="A24">
        <v>20016</v>
      </c>
      <c r="B24" s="2">
        <v>99.710040000000006</v>
      </c>
      <c r="C24" s="3">
        <v>34370</v>
      </c>
      <c r="D24" t="s">
        <v>579</v>
      </c>
      <c r="E24" s="4" t="s">
        <v>4333</v>
      </c>
      <c r="F24" s="6">
        <v>0.83328049999999998</v>
      </c>
      <c r="G24" s="7">
        <v>196.29400000000001</v>
      </c>
      <c r="H24" s="2">
        <v>31.472200000000001</v>
      </c>
      <c r="I24">
        <v>180</v>
      </c>
      <c r="J24" s="2">
        <v>9.9</v>
      </c>
      <c r="L24" s="18">
        <f t="shared" si="0"/>
        <v>3879885</v>
      </c>
      <c r="M24" s="18">
        <f>2860057+28125+1000</f>
        <v>2889182</v>
      </c>
      <c r="N24" s="18">
        <v>848190</v>
      </c>
      <c r="O24" s="18">
        <f>SUM(110711,28086,1100,750,600,500,250,241,175,100)</f>
        <v>142513</v>
      </c>
      <c r="P24" s="22">
        <v>1</v>
      </c>
    </row>
    <row r="25" spans="1:16" x14ac:dyDescent="0.25">
      <c r="A25">
        <v>20008</v>
      </c>
      <c r="B25" s="2">
        <v>99.624359999999996</v>
      </c>
      <c r="C25" s="3">
        <v>28326</v>
      </c>
      <c r="D25" t="s">
        <v>579</v>
      </c>
      <c r="E25" s="4" t="s">
        <v>4333</v>
      </c>
      <c r="F25" s="6">
        <v>0.88904280000000002</v>
      </c>
      <c r="G25" s="7">
        <v>178.351</v>
      </c>
      <c r="H25" s="2">
        <v>29.630800000000001</v>
      </c>
      <c r="I25">
        <v>195</v>
      </c>
      <c r="J25" s="2">
        <v>5.7</v>
      </c>
      <c r="L25" s="18">
        <f t="shared" si="0"/>
        <v>3718417</v>
      </c>
      <c r="M25" s="18">
        <f>SUM(2828235,44762,1250)</f>
        <v>2874247</v>
      </c>
      <c r="N25" s="18">
        <v>684343</v>
      </c>
      <c r="O25" s="18">
        <f>SUM(111479,39324,5350,1779,670,600,350,275)</f>
        <v>159827</v>
      </c>
      <c r="P25" s="22">
        <v>1</v>
      </c>
    </row>
    <row r="26" spans="1:16" x14ac:dyDescent="0.25">
      <c r="A26">
        <v>10011</v>
      </c>
      <c r="B26" s="2">
        <v>99.161249999999995</v>
      </c>
      <c r="C26" s="3">
        <v>52941</v>
      </c>
      <c r="D26" t="s">
        <v>1789</v>
      </c>
      <c r="E26" s="4" t="s">
        <v>1280</v>
      </c>
      <c r="F26" s="6">
        <v>0.7725204</v>
      </c>
      <c r="G26" s="7">
        <v>169.38900000000001</v>
      </c>
      <c r="H26" s="2">
        <v>28.020600000000002</v>
      </c>
      <c r="I26">
        <v>97</v>
      </c>
      <c r="J26" s="2">
        <v>2.9</v>
      </c>
      <c r="K26" s="18"/>
      <c r="L26" s="18">
        <f t="shared" si="0"/>
        <v>3641157</v>
      </c>
      <c r="M26" s="18">
        <v>3266752</v>
      </c>
      <c r="N26" s="18">
        <v>313723</v>
      </c>
      <c r="O26" s="18">
        <f>6815+53867</f>
        <v>60682</v>
      </c>
      <c r="P26" s="22">
        <v>1</v>
      </c>
    </row>
    <row r="27" spans="1:16" x14ac:dyDescent="0.25">
      <c r="A27">
        <v>22102</v>
      </c>
      <c r="B27" s="2">
        <v>98.969890000000007</v>
      </c>
      <c r="C27" s="3">
        <v>23329</v>
      </c>
      <c r="D27" t="s">
        <v>4653</v>
      </c>
      <c r="E27" s="4" t="s">
        <v>4335</v>
      </c>
      <c r="F27" s="6">
        <v>0.77304759999999995</v>
      </c>
      <c r="G27" s="7">
        <v>158.83600000000001</v>
      </c>
      <c r="H27" s="2">
        <v>33.278700000000001</v>
      </c>
      <c r="I27">
        <v>61</v>
      </c>
      <c r="J27" s="2">
        <v>15.6</v>
      </c>
      <c r="K27" s="18"/>
      <c r="L27" s="18">
        <f t="shared" si="0"/>
        <v>3332377</v>
      </c>
      <c r="M27" s="18">
        <v>2052477</v>
      </c>
      <c r="N27" s="18">
        <v>1263440</v>
      </c>
      <c r="O27" s="18">
        <v>16460</v>
      </c>
      <c r="P27" s="22">
        <v>1</v>
      </c>
    </row>
    <row r="28" spans="1:16" x14ac:dyDescent="0.25">
      <c r="A28">
        <v>90049</v>
      </c>
      <c r="B28" s="2">
        <v>99.588489999999993</v>
      </c>
      <c r="C28" s="3">
        <v>35262</v>
      </c>
      <c r="D28" t="s">
        <v>15367</v>
      </c>
      <c r="E28" s="4" t="s">
        <v>15368</v>
      </c>
      <c r="F28" s="6">
        <v>0.77810939999999995</v>
      </c>
      <c r="G28" s="7">
        <v>194.297</v>
      </c>
      <c r="H28" s="2">
        <v>28.038499999999999</v>
      </c>
      <c r="I28">
        <v>52</v>
      </c>
      <c r="J28" s="2">
        <v>2.9</v>
      </c>
      <c r="L28" s="18">
        <f t="shared" si="0"/>
        <v>3315101</v>
      </c>
      <c r="M28" s="18">
        <f>2103831+43141</f>
        <v>2146972</v>
      </c>
      <c r="N28" s="18">
        <v>638240</v>
      </c>
      <c r="O28" s="18">
        <f>SUM(459809,67830,2250)</f>
        <v>529889</v>
      </c>
      <c r="P28" s="22">
        <v>1</v>
      </c>
    </row>
    <row r="29" spans="1:16" x14ac:dyDescent="0.25">
      <c r="A29">
        <v>78746</v>
      </c>
      <c r="B29" s="2">
        <v>99.115650000000002</v>
      </c>
      <c r="C29" s="3">
        <v>27959</v>
      </c>
      <c r="D29" t="s">
        <v>3573</v>
      </c>
      <c r="E29" s="4" t="s">
        <v>13752</v>
      </c>
      <c r="F29" s="6">
        <v>0.77765169999999995</v>
      </c>
      <c r="G29" s="7">
        <v>166.61500000000001</v>
      </c>
      <c r="H29" s="2">
        <v>29.42</v>
      </c>
      <c r="I29">
        <v>50</v>
      </c>
      <c r="J29" s="2">
        <v>5.3</v>
      </c>
      <c r="K29" s="18"/>
      <c r="L29" s="18">
        <f t="shared" si="0"/>
        <v>3231070</v>
      </c>
      <c r="M29" s="18">
        <v>1148473</v>
      </c>
      <c r="N29" s="18">
        <v>2070797</v>
      </c>
      <c r="O29" s="18">
        <f>8750+3050</f>
        <v>11800</v>
      </c>
      <c r="P29" s="22">
        <v>0</v>
      </c>
    </row>
    <row r="30" spans="1:16" x14ac:dyDescent="0.25">
      <c r="A30">
        <v>20817</v>
      </c>
      <c r="B30" s="2">
        <v>99.737560000000002</v>
      </c>
      <c r="C30" s="3">
        <v>36070</v>
      </c>
      <c r="D30" t="s">
        <v>4436</v>
      </c>
      <c r="E30" s="4" t="s">
        <v>4361</v>
      </c>
      <c r="F30" s="6">
        <v>0.81058350000000001</v>
      </c>
      <c r="G30" s="7">
        <v>202.096</v>
      </c>
      <c r="H30" s="2">
        <v>28.7836</v>
      </c>
      <c r="I30">
        <v>134</v>
      </c>
      <c r="J30" s="2">
        <v>4</v>
      </c>
      <c r="L30" s="18">
        <f t="shared" si="0"/>
        <v>3177606</v>
      </c>
      <c r="M30" s="18">
        <f>SUM(2522321+39979+250)</f>
        <v>2562550</v>
      </c>
      <c r="N30" s="18">
        <v>562824</v>
      </c>
      <c r="O30" s="18">
        <f>SUM(36995, 13472+850+300+250+250+90+25)</f>
        <v>52232</v>
      </c>
      <c r="P30" s="22">
        <v>1</v>
      </c>
    </row>
    <row r="31" spans="1:16" x14ac:dyDescent="0.25">
      <c r="A31">
        <v>22314</v>
      </c>
      <c r="B31" s="2">
        <v>99.007829999999998</v>
      </c>
      <c r="C31" s="3">
        <v>30353</v>
      </c>
      <c r="D31" t="s">
        <v>3522</v>
      </c>
      <c r="E31" s="4" t="s">
        <v>4335</v>
      </c>
      <c r="F31" s="6">
        <v>0.7799026</v>
      </c>
      <c r="G31" s="7">
        <v>158.62299999999999</v>
      </c>
      <c r="H31" s="2">
        <v>36.6417</v>
      </c>
      <c r="I31">
        <v>120</v>
      </c>
      <c r="J31" s="2">
        <v>31.5</v>
      </c>
      <c r="K31" s="18"/>
      <c r="L31" s="18">
        <f t="shared" si="0"/>
        <v>3164677</v>
      </c>
      <c r="M31" s="18">
        <v>1592631</v>
      </c>
      <c r="N31" s="18">
        <v>1550593</v>
      </c>
      <c r="O31" s="18">
        <f>8100+13353</f>
        <v>21453</v>
      </c>
      <c r="P31" s="22">
        <v>1</v>
      </c>
    </row>
    <row r="32" spans="1:16" x14ac:dyDescent="0.25">
      <c r="A32">
        <v>22207</v>
      </c>
      <c r="B32" s="2">
        <v>99.656049999999993</v>
      </c>
      <c r="C32" s="3">
        <v>33553</v>
      </c>
      <c r="D32" t="s">
        <v>374</v>
      </c>
      <c r="E32" s="4" t="s">
        <v>4335</v>
      </c>
      <c r="F32" s="6">
        <v>0.76514709999999997</v>
      </c>
      <c r="G32" s="7">
        <v>201.93</v>
      </c>
      <c r="H32" s="2">
        <v>33.345100000000002</v>
      </c>
      <c r="I32">
        <v>142</v>
      </c>
      <c r="J32" s="2">
        <v>15.9</v>
      </c>
      <c r="L32" s="18">
        <f t="shared" si="0"/>
        <v>2887013</v>
      </c>
      <c r="M32" s="18">
        <f>11690+1523423+500</f>
        <v>1535613</v>
      </c>
      <c r="N32" s="18">
        <v>1333160</v>
      </c>
      <c r="O32" s="18">
        <f>SUM(10900,5966,1074,200,100)</f>
        <v>18240</v>
      </c>
      <c r="P32" s="22">
        <v>1</v>
      </c>
    </row>
    <row r="33" spans="1:16" x14ac:dyDescent="0.25">
      <c r="A33">
        <v>10017</v>
      </c>
      <c r="B33" s="2">
        <v>99.493189999999998</v>
      </c>
      <c r="C33" s="3">
        <v>16277</v>
      </c>
      <c r="D33" t="s">
        <v>1789</v>
      </c>
      <c r="E33" s="4" t="s">
        <v>1280</v>
      </c>
      <c r="F33" s="6">
        <v>0.80923029999999996</v>
      </c>
      <c r="G33" s="7">
        <v>183.75</v>
      </c>
      <c r="H33" s="2">
        <v>28.285699999999999</v>
      </c>
      <c r="I33">
        <v>28</v>
      </c>
      <c r="J33" s="2">
        <v>3.1</v>
      </c>
      <c r="K33" s="18"/>
      <c r="L33" s="18">
        <f t="shared" si="0"/>
        <v>2862447</v>
      </c>
      <c r="M33" s="18">
        <v>2188232</v>
      </c>
      <c r="N33" s="18">
        <v>620065</v>
      </c>
      <c r="O33" s="18">
        <f>SUM(47190,6765,195)</f>
        <v>54150</v>
      </c>
      <c r="P33" s="22">
        <v>1</v>
      </c>
    </row>
    <row r="34" spans="1:16" x14ac:dyDescent="0.25">
      <c r="A34">
        <v>78701</v>
      </c>
      <c r="B34" s="2">
        <v>99.730339999999998</v>
      </c>
      <c r="C34" s="3">
        <v>6188</v>
      </c>
      <c r="D34" t="s">
        <v>3573</v>
      </c>
      <c r="E34" s="4" t="s">
        <v>13752</v>
      </c>
      <c r="F34" s="6">
        <v>0.74039540000000004</v>
      </c>
      <c r="G34" s="7">
        <v>213.958</v>
      </c>
      <c r="H34" s="2">
        <v>32.047600000000003</v>
      </c>
      <c r="I34">
        <v>21</v>
      </c>
      <c r="J34" s="2">
        <v>11.2</v>
      </c>
      <c r="L34" s="18">
        <f t="shared" ref="L34:L65" si="1">SUM(M34:O34)</f>
        <v>2688387</v>
      </c>
      <c r="M34" s="18">
        <f>SUM(1005455+1000)</f>
        <v>1006455</v>
      </c>
      <c r="N34" s="18">
        <v>1676782</v>
      </c>
      <c r="O34" s="18">
        <f>SUM(3000+1850+300)</f>
        <v>5150</v>
      </c>
      <c r="P34" s="22">
        <v>0</v>
      </c>
    </row>
    <row r="35" spans="1:16" x14ac:dyDescent="0.25">
      <c r="A35">
        <v>94301</v>
      </c>
      <c r="B35" s="2">
        <v>99.814250000000001</v>
      </c>
      <c r="C35" s="3">
        <v>16927</v>
      </c>
      <c r="D35" t="s">
        <v>15762</v>
      </c>
      <c r="E35" s="4" t="s">
        <v>15368</v>
      </c>
      <c r="F35" s="6">
        <v>0.83596009999999998</v>
      </c>
      <c r="G35" s="7">
        <v>203.958</v>
      </c>
      <c r="H35" s="2">
        <v>27.4848</v>
      </c>
      <c r="I35">
        <v>99</v>
      </c>
      <c r="J35" s="2">
        <v>2.2999999999999998</v>
      </c>
      <c r="L35" s="18">
        <f t="shared" si="1"/>
        <v>2524628</v>
      </c>
      <c r="M35" s="18">
        <f>1497228+23679</f>
        <v>1520907</v>
      </c>
      <c r="N35" s="18">
        <v>853741</v>
      </c>
      <c r="O35" s="18">
        <f>132395+10400+6800+385</f>
        <v>149980</v>
      </c>
      <c r="P35" s="22">
        <v>1</v>
      </c>
    </row>
    <row r="36" spans="1:16" x14ac:dyDescent="0.25">
      <c r="A36">
        <v>10583</v>
      </c>
      <c r="B36" s="2">
        <v>99.690290000000005</v>
      </c>
      <c r="C36" s="3">
        <v>39509</v>
      </c>
      <c r="D36" t="s">
        <v>1830</v>
      </c>
      <c r="E36" s="4" t="s">
        <v>1280</v>
      </c>
      <c r="F36" s="6">
        <v>0.75878659999999998</v>
      </c>
      <c r="G36" s="7">
        <v>206.07400000000001</v>
      </c>
      <c r="H36" s="2">
        <v>24.505299999999998</v>
      </c>
      <c r="I36">
        <v>95</v>
      </c>
      <c r="J36" s="2">
        <v>0.7</v>
      </c>
      <c r="L36" s="18">
        <f t="shared" si="1"/>
        <v>2394990</v>
      </c>
      <c r="M36" s="18">
        <f>SUM(1528327,10459)</f>
        <v>1538786</v>
      </c>
      <c r="N36" s="18">
        <v>817900</v>
      </c>
      <c r="O36" s="18">
        <f>SUM(24683,4900,4180,2900,495,400,250,236,100,100,60)</f>
        <v>38304</v>
      </c>
      <c r="P36" s="22">
        <v>1</v>
      </c>
    </row>
    <row r="37" spans="1:16" x14ac:dyDescent="0.25">
      <c r="A37">
        <v>10003</v>
      </c>
      <c r="B37" s="2">
        <v>98.572860000000006</v>
      </c>
      <c r="C37" s="3">
        <v>57068</v>
      </c>
      <c r="D37" t="s">
        <v>1789</v>
      </c>
      <c r="E37" s="4" t="s">
        <v>1280</v>
      </c>
      <c r="F37" s="6">
        <v>0.78570739999999994</v>
      </c>
      <c r="G37" s="7">
        <v>145.411</v>
      </c>
      <c r="H37" s="2">
        <v>28.533300000000001</v>
      </c>
      <c r="I37">
        <v>90</v>
      </c>
      <c r="J37" s="2">
        <v>3.6</v>
      </c>
      <c r="K37" s="18"/>
      <c r="L37" s="18">
        <f t="shared" si="1"/>
        <v>2283323</v>
      </c>
      <c r="M37" s="18">
        <v>1973047</v>
      </c>
      <c r="N37" s="18">
        <v>270392</v>
      </c>
      <c r="O37" s="18">
        <f>100+12988+26796</f>
        <v>39884</v>
      </c>
      <c r="P37" s="22">
        <v>1</v>
      </c>
    </row>
    <row r="38" spans="1:16" x14ac:dyDescent="0.25">
      <c r="A38">
        <v>60606</v>
      </c>
      <c r="B38" s="2">
        <v>99.308220000000006</v>
      </c>
      <c r="C38" s="3">
        <v>2839</v>
      </c>
      <c r="D38" t="s">
        <v>11616</v>
      </c>
      <c r="E38" s="4" t="s">
        <v>11490</v>
      </c>
      <c r="F38" s="6">
        <v>0.92770070000000004</v>
      </c>
      <c r="G38" s="7">
        <v>147.77799999999999</v>
      </c>
      <c r="H38" s="2">
        <v>34.818199999999997</v>
      </c>
      <c r="I38">
        <v>11</v>
      </c>
      <c r="J38" s="2">
        <v>22.4</v>
      </c>
      <c r="K38" s="18"/>
      <c r="L38" s="18">
        <f t="shared" si="1"/>
        <v>2214707</v>
      </c>
      <c r="M38" s="18">
        <v>1203557</v>
      </c>
      <c r="N38" s="18">
        <v>1003150</v>
      </c>
      <c r="O38" s="18">
        <v>8000</v>
      </c>
      <c r="P38" s="22">
        <v>1</v>
      </c>
    </row>
    <row r="39" spans="1:16" x14ac:dyDescent="0.25">
      <c r="A39">
        <v>78703</v>
      </c>
      <c r="B39" s="2">
        <v>98.646180000000001</v>
      </c>
      <c r="C39" s="3">
        <v>20061</v>
      </c>
      <c r="D39" t="s">
        <v>3573</v>
      </c>
      <c r="E39" s="4" t="s">
        <v>13752</v>
      </c>
      <c r="F39" s="6">
        <v>0.84724969999999999</v>
      </c>
      <c r="G39" s="7">
        <v>136.845</v>
      </c>
      <c r="H39" s="2">
        <v>29.589300000000001</v>
      </c>
      <c r="I39">
        <v>56</v>
      </c>
      <c r="J39" s="2">
        <v>5.6</v>
      </c>
      <c r="K39" s="18"/>
      <c r="L39" s="18">
        <f t="shared" si="1"/>
        <v>2114433</v>
      </c>
      <c r="M39" s="18">
        <v>643382</v>
      </c>
      <c r="N39" s="18">
        <v>1462189</v>
      </c>
      <c r="O39" s="18">
        <f>2270+6592</f>
        <v>8862</v>
      </c>
      <c r="P39" s="22">
        <v>0</v>
      </c>
    </row>
    <row r="40" spans="1:16" x14ac:dyDescent="0.25">
      <c r="A40">
        <v>10014</v>
      </c>
      <c r="B40" s="2">
        <v>99.535229999999999</v>
      </c>
      <c r="C40" s="3">
        <v>31834</v>
      </c>
      <c r="D40" t="s">
        <v>1789</v>
      </c>
      <c r="E40" s="4" t="s">
        <v>1280</v>
      </c>
      <c r="F40" s="6">
        <v>0.81949340000000004</v>
      </c>
      <c r="G40" s="7">
        <v>184.965</v>
      </c>
      <c r="H40" s="2">
        <v>28.2424</v>
      </c>
      <c r="I40">
        <v>66</v>
      </c>
      <c r="J40" s="2">
        <v>3.1</v>
      </c>
      <c r="K40" s="18"/>
      <c r="L40" s="18">
        <f t="shared" si="1"/>
        <v>1988587</v>
      </c>
      <c r="M40" s="18">
        <f>SUM(1667005,20096)</f>
        <v>1687101</v>
      </c>
      <c r="N40" s="18">
        <v>247195</v>
      </c>
      <c r="O40" s="18">
        <f>SUM(19251,15190,5363,3100,3036,2901,2899,1001,1000,250,200,100)</f>
        <v>54291</v>
      </c>
      <c r="P40" s="22">
        <v>1</v>
      </c>
    </row>
    <row r="41" spans="1:16" x14ac:dyDescent="0.25">
      <c r="A41">
        <v>90402</v>
      </c>
      <c r="B41" s="2">
        <v>99.526510000000002</v>
      </c>
      <c r="C41" s="3">
        <v>11503</v>
      </c>
      <c r="D41" t="s">
        <v>15387</v>
      </c>
      <c r="E41" s="4" t="s">
        <v>15368</v>
      </c>
      <c r="F41" s="6">
        <v>0.74402690000000005</v>
      </c>
      <c r="G41" s="7">
        <v>197.917</v>
      </c>
      <c r="H41" s="2">
        <v>24.393899999999999</v>
      </c>
      <c r="I41">
        <v>33</v>
      </c>
      <c r="J41" s="2">
        <v>0.7</v>
      </c>
      <c r="K41" s="18"/>
      <c r="L41" s="18">
        <f t="shared" si="1"/>
        <v>1976697</v>
      </c>
      <c r="M41" s="18">
        <v>1153496</v>
      </c>
      <c r="N41" s="18">
        <v>484276</v>
      </c>
      <c r="O41" s="18">
        <f>324461+14464</f>
        <v>338925</v>
      </c>
      <c r="P41" s="22">
        <v>1</v>
      </c>
    </row>
    <row r="42" spans="1:16" x14ac:dyDescent="0.25">
      <c r="A42">
        <v>20814</v>
      </c>
      <c r="B42" s="2">
        <v>99.416650000000004</v>
      </c>
      <c r="C42" s="3">
        <v>28153</v>
      </c>
      <c r="D42" t="s">
        <v>4436</v>
      </c>
      <c r="E42" s="4" t="s">
        <v>4361</v>
      </c>
      <c r="F42" s="6">
        <v>0.80133560000000004</v>
      </c>
      <c r="G42" s="7">
        <v>176.798</v>
      </c>
      <c r="H42" s="2">
        <v>30.852699999999999</v>
      </c>
      <c r="I42">
        <v>129</v>
      </c>
      <c r="J42" s="2">
        <v>8.6</v>
      </c>
      <c r="K42" s="18"/>
      <c r="L42" s="18">
        <f t="shared" si="1"/>
        <v>1966904</v>
      </c>
      <c r="M42" s="18">
        <v>1539650</v>
      </c>
      <c r="N42" s="18">
        <v>396021</v>
      </c>
      <c r="O42" s="18">
        <f>3522+27711</f>
        <v>31233</v>
      </c>
      <c r="P42" s="22">
        <v>1</v>
      </c>
    </row>
    <row r="43" spans="1:16" x14ac:dyDescent="0.25">
      <c r="A43">
        <v>90266</v>
      </c>
      <c r="B43" s="2">
        <v>99.255539999999996</v>
      </c>
      <c r="C43" s="3">
        <v>35534</v>
      </c>
      <c r="D43" t="s">
        <v>15377</v>
      </c>
      <c r="E43" s="4" t="s">
        <v>15368</v>
      </c>
      <c r="F43" s="6">
        <v>0.74201209999999995</v>
      </c>
      <c r="G43" s="7">
        <v>177.53200000000001</v>
      </c>
      <c r="H43" s="2">
        <v>32.25</v>
      </c>
      <c r="I43">
        <v>52</v>
      </c>
      <c r="J43" s="2">
        <v>12.1</v>
      </c>
      <c r="K43" s="18"/>
      <c r="L43" s="18">
        <f t="shared" si="1"/>
        <v>1929157</v>
      </c>
      <c r="M43" s="18">
        <v>1055106</v>
      </c>
      <c r="N43" s="18">
        <v>629385</v>
      </c>
      <c r="O43" s="18">
        <f>232866+11800</f>
        <v>244666</v>
      </c>
      <c r="P43" s="22">
        <v>1</v>
      </c>
    </row>
    <row r="44" spans="1:16" x14ac:dyDescent="0.25">
      <c r="A44">
        <v>77005</v>
      </c>
      <c r="B44" s="2">
        <v>99.956779999999995</v>
      </c>
      <c r="C44" s="3">
        <v>26187</v>
      </c>
      <c r="D44" t="s">
        <v>3103</v>
      </c>
      <c r="E44" s="4" t="s">
        <v>13752</v>
      </c>
      <c r="F44" s="6">
        <v>0.84655349999999996</v>
      </c>
      <c r="G44" s="7">
        <v>234.315</v>
      </c>
      <c r="H44" s="2">
        <v>31.7593</v>
      </c>
      <c r="I44">
        <v>54</v>
      </c>
      <c r="J44" s="2">
        <v>10.6</v>
      </c>
      <c r="L44" s="18">
        <f t="shared" si="1"/>
        <v>1873424</v>
      </c>
      <c r="M44" s="18">
        <f>638922+11379</f>
        <v>650301</v>
      </c>
      <c r="N44" s="18">
        <v>1214698</v>
      </c>
      <c r="O44" s="18">
        <f>4875+2000+1500+50</f>
        <v>8425</v>
      </c>
      <c r="P44" s="22">
        <v>0</v>
      </c>
    </row>
    <row r="45" spans="1:16" x14ac:dyDescent="0.25">
      <c r="A45">
        <v>60091</v>
      </c>
      <c r="B45" s="2">
        <v>98.979709999999997</v>
      </c>
      <c r="C45" s="3">
        <v>27344</v>
      </c>
      <c r="D45" t="s">
        <v>11519</v>
      </c>
      <c r="E45" s="4" t="s">
        <v>11490</v>
      </c>
      <c r="F45" s="6">
        <v>0.81148949999999997</v>
      </c>
      <c r="G45" s="7">
        <v>152.77799999999999</v>
      </c>
      <c r="H45" s="2">
        <v>28.075900000000001</v>
      </c>
      <c r="I45">
        <v>79</v>
      </c>
      <c r="J45" s="2">
        <v>2.9</v>
      </c>
      <c r="K45" s="18"/>
      <c r="L45" s="18">
        <f t="shared" si="1"/>
        <v>1857198</v>
      </c>
      <c r="M45" s="18">
        <v>594685</v>
      </c>
      <c r="N45" s="18">
        <v>1247997</v>
      </c>
      <c r="O45" s="18">
        <f>5200+9316</f>
        <v>14516</v>
      </c>
      <c r="P45" s="22">
        <v>0</v>
      </c>
    </row>
    <row r="46" spans="1:16" x14ac:dyDescent="0.25">
      <c r="A46">
        <v>94027</v>
      </c>
      <c r="B46" s="2">
        <v>99.992099999999994</v>
      </c>
      <c r="C46" s="3">
        <v>7230</v>
      </c>
      <c r="D46" t="s">
        <v>15751</v>
      </c>
      <c r="E46" s="4" t="s">
        <v>15368</v>
      </c>
      <c r="F46" s="6">
        <v>0.83668949999999997</v>
      </c>
      <c r="G46" s="7">
        <v>250.001</v>
      </c>
      <c r="H46" s="2">
        <v>27.3</v>
      </c>
      <c r="I46">
        <v>10</v>
      </c>
      <c r="J46" s="2">
        <v>2</v>
      </c>
      <c r="L46" s="18">
        <f t="shared" si="1"/>
        <v>1846795</v>
      </c>
      <c r="M46" s="18">
        <f>1294340+3415</f>
        <v>1297755</v>
      </c>
      <c r="N46" s="18">
        <v>462105</v>
      </c>
      <c r="O46" s="18">
        <f>79035+5200+2500+100+100</f>
        <v>86935</v>
      </c>
      <c r="P46" s="22">
        <v>1</v>
      </c>
    </row>
    <row r="47" spans="1:16" x14ac:dyDescent="0.25">
      <c r="A47">
        <v>11576</v>
      </c>
      <c r="B47" s="2">
        <v>99.105609999999999</v>
      </c>
      <c r="C47" s="3">
        <v>12324</v>
      </c>
      <c r="D47" t="s">
        <v>1957</v>
      </c>
      <c r="E47" s="4" t="s">
        <v>1280</v>
      </c>
      <c r="F47" s="6">
        <v>0.73580100000000004</v>
      </c>
      <c r="G47" s="7">
        <v>172.167</v>
      </c>
      <c r="H47" s="2">
        <v>24.285699999999999</v>
      </c>
      <c r="I47">
        <v>14</v>
      </c>
      <c r="J47" s="2">
        <v>0.6</v>
      </c>
      <c r="K47" s="18"/>
      <c r="L47" s="18">
        <f t="shared" si="1"/>
        <v>1828884</v>
      </c>
      <c r="M47" s="18">
        <v>1757135</v>
      </c>
      <c r="N47" s="18">
        <v>69374</v>
      </c>
      <c r="O47" s="18">
        <v>2375</v>
      </c>
      <c r="P47" s="22">
        <v>1</v>
      </c>
    </row>
    <row r="48" spans="1:16" x14ac:dyDescent="0.25">
      <c r="A48">
        <v>90272</v>
      </c>
      <c r="B48" s="2">
        <v>99.678700000000006</v>
      </c>
      <c r="C48" s="3">
        <v>23496</v>
      </c>
      <c r="D48" t="s">
        <v>15378</v>
      </c>
      <c r="E48" s="4" t="s">
        <v>15368</v>
      </c>
      <c r="F48" s="6">
        <v>0.76793940000000005</v>
      </c>
      <c r="G48" s="7">
        <v>203.51</v>
      </c>
      <c r="H48" s="2">
        <v>27.5366</v>
      </c>
      <c r="I48">
        <v>41</v>
      </c>
      <c r="J48" s="2">
        <v>2.2999999999999998</v>
      </c>
      <c r="L48" s="18">
        <f t="shared" si="1"/>
        <v>1746973</v>
      </c>
      <c r="M48" s="18">
        <f>SUM(1024832,29116)</f>
        <v>1053948</v>
      </c>
      <c r="N48" s="18">
        <v>305158</v>
      </c>
      <c r="O48" s="18">
        <f>SUM(338167,46100,2950,300,250,100)</f>
        <v>387867</v>
      </c>
      <c r="P48" s="22">
        <v>1</v>
      </c>
    </row>
    <row r="49" spans="1:16" x14ac:dyDescent="0.25">
      <c r="A49">
        <v>22066</v>
      </c>
      <c r="B49" s="2">
        <v>99.936850000000007</v>
      </c>
      <c r="C49" s="3">
        <v>18816</v>
      </c>
      <c r="D49" t="s">
        <v>4651</v>
      </c>
      <c r="E49" s="4" t="s">
        <v>4335</v>
      </c>
      <c r="F49" s="6">
        <v>0.81485660000000004</v>
      </c>
      <c r="G49" s="7">
        <v>231.39699999999999</v>
      </c>
      <c r="H49" s="2">
        <v>32.625</v>
      </c>
      <c r="I49">
        <v>48</v>
      </c>
      <c r="J49" s="2">
        <v>13.5</v>
      </c>
      <c r="L49" s="18">
        <f t="shared" si="1"/>
        <v>1739720</v>
      </c>
      <c r="M49" s="18">
        <f>952315+3050</f>
        <v>955365</v>
      </c>
      <c r="N49" s="18">
        <v>771035</v>
      </c>
      <c r="O49" s="18">
        <f>8650+4170+500</f>
        <v>13320</v>
      </c>
      <c r="P49" s="22">
        <v>1</v>
      </c>
    </row>
    <row r="50" spans="1:16" x14ac:dyDescent="0.25">
      <c r="A50">
        <v>1890</v>
      </c>
      <c r="B50" s="2">
        <v>98.872079999999997</v>
      </c>
      <c r="C50" s="3">
        <v>21863</v>
      </c>
      <c r="D50" t="s">
        <v>258</v>
      </c>
      <c r="E50" s="4" t="s">
        <v>21</v>
      </c>
      <c r="F50" s="6">
        <v>0.70236370000000004</v>
      </c>
      <c r="G50" s="7">
        <v>167.03100000000001</v>
      </c>
      <c r="H50" s="2">
        <v>28.813600000000001</v>
      </c>
      <c r="I50">
        <v>59</v>
      </c>
      <c r="J50" s="2">
        <v>4</v>
      </c>
      <c r="K50" s="18"/>
      <c r="L50" s="18">
        <f t="shared" si="1"/>
        <v>1734475</v>
      </c>
      <c r="M50" s="18">
        <v>787874</v>
      </c>
      <c r="N50" s="18">
        <v>935516</v>
      </c>
      <c r="O50" s="18">
        <f>250+10835</f>
        <v>11085</v>
      </c>
      <c r="P50" s="22">
        <v>0</v>
      </c>
    </row>
    <row r="51" spans="1:16" x14ac:dyDescent="0.25">
      <c r="A51">
        <v>20036</v>
      </c>
      <c r="B51" s="2">
        <v>99.088650000000001</v>
      </c>
      <c r="C51" s="3">
        <v>5157</v>
      </c>
      <c r="D51" t="s">
        <v>579</v>
      </c>
      <c r="E51" s="4" t="s">
        <v>4333</v>
      </c>
      <c r="F51" s="6">
        <v>0.88105730000000004</v>
      </c>
      <c r="G51" s="7">
        <v>146.458</v>
      </c>
      <c r="H51" s="2">
        <v>30</v>
      </c>
      <c r="I51">
        <v>33</v>
      </c>
      <c r="J51" s="2">
        <v>6.5</v>
      </c>
      <c r="K51" s="18"/>
      <c r="L51" s="18">
        <f t="shared" si="1"/>
        <v>1698455</v>
      </c>
      <c r="M51" s="18">
        <v>1265360</v>
      </c>
      <c r="N51" s="18">
        <v>381885</v>
      </c>
      <c r="O51" s="18">
        <f>8535+42675</f>
        <v>51210</v>
      </c>
      <c r="P51" s="22">
        <v>1</v>
      </c>
    </row>
    <row r="52" spans="1:16" x14ac:dyDescent="0.25">
      <c r="A52">
        <v>63105</v>
      </c>
      <c r="B52" s="2">
        <v>98.654300000000006</v>
      </c>
      <c r="C52" s="3">
        <v>17538</v>
      </c>
      <c r="D52" t="s">
        <v>9297</v>
      </c>
      <c r="E52" s="4" t="s">
        <v>12102</v>
      </c>
      <c r="F52" s="6">
        <v>0.79944119999999996</v>
      </c>
      <c r="G52" s="7">
        <v>145.63</v>
      </c>
      <c r="H52" s="2">
        <v>33.707299999999996</v>
      </c>
      <c r="I52">
        <v>41</v>
      </c>
      <c r="J52" s="2">
        <v>17.399999999999999</v>
      </c>
      <c r="K52" s="18"/>
      <c r="L52" s="18">
        <f t="shared" si="1"/>
        <v>1676524</v>
      </c>
      <c r="M52" s="18">
        <v>408634</v>
      </c>
      <c r="N52" s="18">
        <v>1260723</v>
      </c>
      <c r="O52" s="18">
        <f>3300+3867</f>
        <v>7167</v>
      </c>
      <c r="P52" s="22">
        <v>0</v>
      </c>
    </row>
    <row r="53" spans="1:16" x14ac:dyDescent="0.25">
      <c r="A53">
        <v>20015</v>
      </c>
      <c r="B53" s="2">
        <v>99.918369999999996</v>
      </c>
      <c r="C53" s="3">
        <v>15916</v>
      </c>
      <c r="D53" t="s">
        <v>579</v>
      </c>
      <c r="E53" s="4" t="s">
        <v>4333</v>
      </c>
      <c r="F53" s="6">
        <v>0.82724339999999996</v>
      </c>
      <c r="G53" s="7">
        <v>223.25</v>
      </c>
      <c r="H53" s="2">
        <v>31.89</v>
      </c>
      <c r="I53">
        <v>100</v>
      </c>
      <c r="J53" s="2">
        <v>10.9</v>
      </c>
      <c r="L53" s="18">
        <f t="shared" si="1"/>
        <v>1635862</v>
      </c>
      <c r="M53" s="18">
        <f>SUM(1261383,11458)</f>
        <v>1272841</v>
      </c>
      <c r="N53" s="18">
        <v>283513</v>
      </c>
      <c r="O53" s="18">
        <f>SUM(15720,62823,600,300,65)</f>
        <v>79508</v>
      </c>
      <c r="P53" s="22">
        <v>1</v>
      </c>
    </row>
    <row r="54" spans="1:16" x14ac:dyDescent="0.25">
      <c r="A54">
        <v>10016</v>
      </c>
      <c r="B54" s="2">
        <v>99.027280000000005</v>
      </c>
      <c r="C54" s="3">
        <v>50111</v>
      </c>
      <c r="D54" t="s">
        <v>1789</v>
      </c>
      <c r="E54" s="4" t="s">
        <v>1280</v>
      </c>
      <c r="F54" s="6">
        <v>0.77115630000000002</v>
      </c>
      <c r="G54" s="7">
        <v>160.69999999999999</v>
      </c>
      <c r="H54" s="2">
        <v>30.3125</v>
      </c>
      <c r="I54">
        <v>48</v>
      </c>
      <c r="J54" s="2">
        <v>7.2</v>
      </c>
      <c r="K54" s="18"/>
      <c r="L54" s="18">
        <f t="shared" si="1"/>
        <v>1580727</v>
      </c>
      <c r="M54" s="18">
        <v>1142890</v>
      </c>
      <c r="N54" s="18">
        <v>394885</v>
      </c>
      <c r="O54" s="18">
        <f>540+7043+35369</f>
        <v>42952</v>
      </c>
      <c r="P54" s="22">
        <v>1</v>
      </c>
    </row>
    <row r="55" spans="1:16" x14ac:dyDescent="0.25">
      <c r="A55">
        <v>11030</v>
      </c>
      <c r="B55" s="2">
        <v>99.579239999999999</v>
      </c>
      <c r="C55" s="3">
        <v>17295</v>
      </c>
      <c r="D55" t="s">
        <v>1895</v>
      </c>
      <c r="E55" s="4" t="s">
        <v>1280</v>
      </c>
      <c r="F55" s="6">
        <v>0.71804219999999996</v>
      </c>
      <c r="G55" s="7">
        <v>204.44200000000001</v>
      </c>
      <c r="H55" s="2">
        <v>28.592600000000001</v>
      </c>
      <c r="I55">
        <v>27</v>
      </c>
      <c r="J55" s="2">
        <v>3.7</v>
      </c>
      <c r="L55" s="18">
        <f t="shared" si="1"/>
        <v>1578513</v>
      </c>
      <c r="M55" s="18">
        <f>1514+1262544</f>
        <v>1264058</v>
      </c>
      <c r="N55" s="18">
        <v>306705</v>
      </c>
      <c r="O55" s="18">
        <f>SUM(4000,1250,750,750,500,250,250)</f>
        <v>7750</v>
      </c>
      <c r="P55" s="22">
        <v>1</v>
      </c>
    </row>
    <row r="56" spans="1:16" x14ac:dyDescent="0.25">
      <c r="A56">
        <v>20816</v>
      </c>
      <c r="B56" s="2">
        <v>99.903670000000005</v>
      </c>
      <c r="C56" s="3">
        <v>16611</v>
      </c>
      <c r="D56" t="s">
        <v>4436</v>
      </c>
      <c r="E56" s="4" t="s">
        <v>4361</v>
      </c>
      <c r="F56" s="6">
        <v>0.83475429999999995</v>
      </c>
      <c r="G56" s="7">
        <v>217.68799999999999</v>
      </c>
      <c r="H56" s="2">
        <v>27.359400000000001</v>
      </c>
      <c r="I56">
        <v>64</v>
      </c>
      <c r="J56" s="2">
        <v>2.1</v>
      </c>
      <c r="L56" s="18">
        <f t="shared" si="1"/>
        <v>1550846</v>
      </c>
      <c r="M56" s="18">
        <f>1200873+10623+250</f>
        <v>1211746</v>
      </c>
      <c r="N56" s="18">
        <v>310753</v>
      </c>
      <c r="O56" s="18">
        <f>23412+3725+600+500+60+50</f>
        <v>28347</v>
      </c>
      <c r="P56" s="22">
        <v>1</v>
      </c>
    </row>
    <row r="57" spans="1:16" x14ac:dyDescent="0.25">
      <c r="A57">
        <v>37215</v>
      </c>
      <c r="B57" s="2">
        <v>98.930149999999998</v>
      </c>
      <c r="C57" s="3">
        <v>21374</v>
      </c>
      <c r="D57" t="s">
        <v>5777</v>
      </c>
      <c r="E57" s="4" t="s">
        <v>7348</v>
      </c>
      <c r="F57" s="6">
        <v>0.76963870000000001</v>
      </c>
      <c r="G57" s="7">
        <v>158.214</v>
      </c>
      <c r="H57" s="2">
        <v>31.676500000000001</v>
      </c>
      <c r="I57">
        <v>34</v>
      </c>
      <c r="J57" s="2">
        <v>10.4</v>
      </c>
      <c r="K57" s="18"/>
      <c r="L57" s="18">
        <f t="shared" si="1"/>
        <v>1549367</v>
      </c>
      <c r="M57" s="18">
        <v>319429</v>
      </c>
      <c r="N57" s="18">
        <v>1161913</v>
      </c>
      <c r="O57" s="18">
        <f>1350+66675</f>
        <v>68025</v>
      </c>
      <c r="P57" s="22">
        <v>0</v>
      </c>
    </row>
    <row r="58" spans="1:16" x14ac:dyDescent="0.25">
      <c r="A58">
        <v>10580</v>
      </c>
      <c r="B58" s="2">
        <v>99.602220000000003</v>
      </c>
      <c r="C58" s="3">
        <v>17322</v>
      </c>
      <c r="D58" t="s">
        <v>686</v>
      </c>
      <c r="E58" s="4" t="s">
        <v>1280</v>
      </c>
      <c r="F58" s="6">
        <v>0.74399499999999996</v>
      </c>
      <c r="G58" s="7">
        <v>201.93199999999999</v>
      </c>
      <c r="H58" s="2">
        <v>30.8261</v>
      </c>
      <c r="I58">
        <v>23</v>
      </c>
      <c r="J58" s="2">
        <v>8.5</v>
      </c>
      <c r="L58" s="18">
        <f t="shared" si="1"/>
        <v>1474782</v>
      </c>
      <c r="M58" s="18">
        <f>6250+919818</f>
        <v>926068</v>
      </c>
      <c r="N58" s="18">
        <v>514032</v>
      </c>
      <c r="O58" s="18">
        <f>SUM(17282,14950,1900,450,100,0)</f>
        <v>34682</v>
      </c>
      <c r="P58" s="22">
        <v>1</v>
      </c>
    </row>
    <row r="59" spans="1:16" x14ac:dyDescent="0.25">
      <c r="A59">
        <v>60521</v>
      </c>
      <c r="B59" s="2">
        <v>99.487350000000006</v>
      </c>
      <c r="C59" s="3">
        <v>17677</v>
      </c>
      <c r="D59" t="s">
        <v>88</v>
      </c>
      <c r="E59" s="4" t="s">
        <v>11490</v>
      </c>
      <c r="F59" s="6">
        <v>0.76263049999999999</v>
      </c>
      <c r="G59" s="7">
        <v>190.72499999999999</v>
      </c>
      <c r="H59" s="2">
        <v>34.722200000000001</v>
      </c>
      <c r="I59">
        <v>36</v>
      </c>
      <c r="J59" s="2">
        <v>22</v>
      </c>
      <c r="K59" s="18"/>
      <c r="L59" s="18">
        <f t="shared" si="1"/>
        <v>1416701</v>
      </c>
      <c r="M59" s="18">
        <v>252118</v>
      </c>
      <c r="N59" s="18">
        <v>1157033</v>
      </c>
      <c r="O59" s="18">
        <f>1800+5750</f>
        <v>7550</v>
      </c>
      <c r="P59" s="22">
        <v>0</v>
      </c>
    </row>
    <row r="60" spans="1:16" x14ac:dyDescent="0.25">
      <c r="A60">
        <v>94010</v>
      </c>
      <c r="B60" s="2">
        <v>98.748549999999994</v>
      </c>
      <c r="C60" s="3">
        <v>42222</v>
      </c>
      <c r="D60" t="s">
        <v>12526</v>
      </c>
      <c r="E60" s="4" t="s">
        <v>15368</v>
      </c>
      <c r="F60" s="6">
        <v>0.62678089999999997</v>
      </c>
      <c r="G60" s="7">
        <v>177.71299999999999</v>
      </c>
      <c r="H60" s="2">
        <v>30.777799999999999</v>
      </c>
      <c r="I60">
        <v>63</v>
      </c>
      <c r="J60" s="2">
        <v>8.4</v>
      </c>
      <c r="K60" s="18"/>
      <c r="L60" s="18">
        <f t="shared" si="1"/>
        <v>1383929</v>
      </c>
      <c r="M60" s="18">
        <v>929035</v>
      </c>
      <c r="N60" s="18">
        <v>358496</v>
      </c>
      <c r="O60" s="18">
        <f>9525+86873</f>
        <v>96398</v>
      </c>
      <c r="P60" s="22">
        <v>1</v>
      </c>
    </row>
    <row r="61" spans="1:16" x14ac:dyDescent="0.25">
      <c r="A61">
        <v>63124</v>
      </c>
      <c r="B61" s="2">
        <v>99.403130000000004</v>
      </c>
      <c r="C61" s="3">
        <v>10614</v>
      </c>
      <c r="D61" t="s">
        <v>9297</v>
      </c>
      <c r="E61" s="4" t="s">
        <v>12102</v>
      </c>
      <c r="F61" s="6">
        <v>0.76664010000000005</v>
      </c>
      <c r="G61" s="7">
        <v>182.68799999999999</v>
      </c>
      <c r="H61" s="2">
        <v>33.85</v>
      </c>
      <c r="I61">
        <v>20</v>
      </c>
      <c r="J61" s="2">
        <v>17.7</v>
      </c>
      <c r="K61" s="18"/>
      <c r="L61" s="18">
        <f t="shared" si="1"/>
        <v>1368618</v>
      </c>
      <c r="M61" s="18">
        <v>212293</v>
      </c>
      <c r="N61" s="18">
        <v>1155093</v>
      </c>
      <c r="O61" s="18">
        <v>1232</v>
      </c>
      <c r="P61" s="22">
        <v>0</v>
      </c>
    </row>
    <row r="62" spans="1:16" x14ac:dyDescent="0.25">
      <c r="A62">
        <v>90077</v>
      </c>
      <c r="B62" s="2">
        <v>99.744960000000006</v>
      </c>
      <c r="C62" s="3">
        <v>8328</v>
      </c>
      <c r="D62" t="s">
        <v>15367</v>
      </c>
      <c r="E62" s="4" t="s">
        <v>15368</v>
      </c>
      <c r="F62" s="6">
        <v>0.74550249999999996</v>
      </c>
      <c r="G62" s="7">
        <v>213.38</v>
      </c>
      <c r="H62" s="2">
        <v>22.8</v>
      </c>
      <c r="I62">
        <v>10</v>
      </c>
      <c r="J62" s="2">
        <v>0.3</v>
      </c>
      <c r="L62" s="18">
        <f t="shared" si="1"/>
        <v>1364172</v>
      </c>
      <c r="M62" s="18">
        <f>SUM(687627, 5982)</f>
        <v>693609</v>
      </c>
      <c r="N62" s="18">
        <v>551181</v>
      </c>
      <c r="O62" s="18">
        <f>SUM(101459,14323,3600)</f>
        <v>119382</v>
      </c>
      <c r="P62" s="22">
        <v>1</v>
      </c>
    </row>
    <row r="63" spans="1:16" x14ac:dyDescent="0.25">
      <c r="A63">
        <v>8540</v>
      </c>
      <c r="B63" s="2">
        <v>99.213579999999993</v>
      </c>
      <c r="C63" s="3">
        <v>48299</v>
      </c>
      <c r="D63" t="s">
        <v>187</v>
      </c>
      <c r="E63" s="4" t="s">
        <v>1341</v>
      </c>
      <c r="F63" s="6">
        <v>0.79275280000000004</v>
      </c>
      <c r="G63" s="7">
        <v>167.37700000000001</v>
      </c>
      <c r="H63" s="2">
        <v>31</v>
      </c>
      <c r="I63">
        <v>92</v>
      </c>
      <c r="J63" s="2">
        <v>8.8000000000000007</v>
      </c>
      <c r="K63" s="18"/>
      <c r="L63" s="18">
        <f t="shared" si="1"/>
        <v>1362548</v>
      </c>
      <c r="M63" s="18">
        <v>754189</v>
      </c>
      <c r="N63" s="18">
        <v>606559</v>
      </c>
      <c r="O63" s="18">
        <f>1203+597</f>
        <v>1800</v>
      </c>
      <c r="P63" s="22">
        <v>1</v>
      </c>
    </row>
    <row r="64" spans="1:16" x14ac:dyDescent="0.25">
      <c r="A64">
        <v>80202</v>
      </c>
      <c r="B64" s="2">
        <v>98.822620000000001</v>
      </c>
      <c r="C64" s="3">
        <v>11473</v>
      </c>
      <c r="D64" t="s">
        <v>2197</v>
      </c>
      <c r="E64" s="4" t="s">
        <v>14477</v>
      </c>
      <c r="F64" s="6">
        <v>0.68692330000000001</v>
      </c>
      <c r="G64" s="7">
        <v>168.32499999999999</v>
      </c>
      <c r="H64" s="2">
        <v>35.2273</v>
      </c>
      <c r="I64">
        <v>22</v>
      </c>
      <c r="J64" s="2">
        <v>24.7</v>
      </c>
      <c r="K64" s="18"/>
      <c r="L64" s="18">
        <f t="shared" si="1"/>
        <v>1336699</v>
      </c>
      <c r="M64" s="18">
        <v>651863</v>
      </c>
      <c r="N64" s="18">
        <v>676061</v>
      </c>
      <c r="O64" s="18">
        <f>3450+5325</f>
        <v>8775</v>
      </c>
      <c r="P64" s="22">
        <v>0</v>
      </c>
    </row>
    <row r="65" spans="1:17" x14ac:dyDescent="0.25">
      <c r="A65">
        <v>94022</v>
      </c>
      <c r="B65" s="2">
        <v>99.91225</v>
      </c>
      <c r="C65" s="3">
        <v>19736</v>
      </c>
      <c r="D65" t="s">
        <v>15749</v>
      </c>
      <c r="E65" s="4" t="s">
        <v>15368</v>
      </c>
      <c r="F65" s="6">
        <v>0.81892039999999999</v>
      </c>
      <c r="G65" s="7">
        <v>224.53399999999999</v>
      </c>
      <c r="H65" s="2">
        <v>28.863600000000002</v>
      </c>
      <c r="I65">
        <v>66</v>
      </c>
      <c r="J65" s="2">
        <v>4.2</v>
      </c>
      <c r="L65" s="18">
        <f t="shared" si="1"/>
        <v>1332201</v>
      </c>
      <c r="M65" s="18">
        <v>680938</v>
      </c>
      <c r="N65" s="18">
        <v>528889</v>
      </c>
      <c r="O65" s="18">
        <f>SUM(111739,10635)</f>
        <v>122374</v>
      </c>
      <c r="P65" s="22">
        <v>1</v>
      </c>
    </row>
    <row r="66" spans="1:17" x14ac:dyDescent="0.25">
      <c r="A66">
        <v>10010</v>
      </c>
      <c r="B66" s="2">
        <v>98.989720000000005</v>
      </c>
      <c r="C66" s="3">
        <v>30708</v>
      </c>
      <c r="D66" t="s">
        <v>1789</v>
      </c>
      <c r="E66" s="4" t="s">
        <v>1280</v>
      </c>
      <c r="F66" s="6">
        <v>0.75500440000000002</v>
      </c>
      <c r="G66" s="7">
        <v>162.55000000000001</v>
      </c>
      <c r="H66" s="2">
        <v>28.7273</v>
      </c>
      <c r="I66">
        <v>55</v>
      </c>
      <c r="J66" s="2">
        <v>3.8</v>
      </c>
      <c r="K66" s="18"/>
      <c r="L66" s="18">
        <f t="shared" ref="L66:L97" si="2">SUM(M66:O66)</f>
        <v>1325113</v>
      </c>
      <c r="M66" s="18">
        <v>999471</v>
      </c>
      <c r="N66" s="18">
        <v>290262</v>
      </c>
      <c r="O66" s="18">
        <f>SUM(20+1045+34315)</f>
        <v>35380</v>
      </c>
      <c r="P66" s="22">
        <v>1</v>
      </c>
    </row>
    <row r="67" spans="1:17" x14ac:dyDescent="0.25">
      <c r="A67">
        <v>94920</v>
      </c>
      <c r="B67" s="2">
        <v>99.129559999999998</v>
      </c>
      <c r="C67" s="3">
        <v>12583</v>
      </c>
      <c r="D67" t="s">
        <v>15796</v>
      </c>
      <c r="E67" s="4" t="s">
        <v>15368</v>
      </c>
      <c r="F67" s="6">
        <v>0.73772439999999995</v>
      </c>
      <c r="G67" s="7">
        <v>173.875</v>
      </c>
      <c r="H67" s="2">
        <v>23.608699999999999</v>
      </c>
      <c r="I67">
        <v>23</v>
      </c>
      <c r="J67" s="2">
        <v>0.5</v>
      </c>
      <c r="K67" s="18"/>
      <c r="L67" s="18">
        <f t="shared" si="2"/>
        <v>1291119</v>
      </c>
      <c r="M67" s="18">
        <v>1059153</v>
      </c>
      <c r="N67" s="18">
        <v>169304</v>
      </c>
      <c r="O67" s="18">
        <v>62662</v>
      </c>
      <c r="P67" s="22">
        <v>1</v>
      </c>
      <c r="Q67" t="s">
        <v>16776</v>
      </c>
    </row>
    <row r="68" spans="1:17" x14ac:dyDescent="0.25">
      <c r="A68">
        <v>94129</v>
      </c>
      <c r="B68" s="2">
        <v>99.506879999999995</v>
      </c>
      <c r="C68" s="3">
        <v>3334</v>
      </c>
      <c r="D68" t="s">
        <v>15761</v>
      </c>
      <c r="E68" s="4" t="s">
        <v>15368</v>
      </c>
      <c r="F68" s="6">
        <v>0.89214039999999994</v>
      </c>
      <c r="G68" s="7">
        <v>169.559</v>
      </c>
      <c r="H68" s="2">
        <v>32.8889</v>
      </c>
      <c r="I68">
        <v>9</v>
      </c>
      <c r="J68" s="2"/>
      <c r="K68" s="18"/>
      <c r="L68" s="18">
        <f t="shared" si="2"/>
        <v>1284488</v>
      </c>
      <c r="M68" s="18">
        <v>1059884</v>
      </c>
      <c r="N68" s="18">
        <v>214631</v>
      </c>
      <c r="O68" s="18">
        <v>9973</v>
      </c>
      <c r="P68" s="22">
        <v>1</v>
      </c>
    </row>
    <row r="69" spans="1:17" x14ac:dyDescent="0.25">
      <c r="A69">
        <v>20004</v>
      </c>
      <c r="B69" s="2">
        <v>99.861750000000001</v>
      </c>
      <c r="C69" s="3">
        <v>22101</v>
      </c>
      <c r="D69" t="s">
        <v>579</v>
      </c>
      <c r="E69" s="4" t="s">
        <v>4333</v>
      </c>
      <c r="F69" s="6">
        <v>0.94890039999999998</v>
      </c>
      <c r="G69" s="7">
        <v>188.59399999999999</v>
      </c>
      <c r="H69" s="2">
        <v>34.933300000000003</v>
      </c>
      <c r="I69">
        <v>15</v>
      </c>
      <c r="J69" s="2">
        <v>23.1</v>
      </c>
      <c r="L69" s="18">
        <f t="shared" si="2"/>
        <v>1263908</v>
      </c>
      <c r="M69" s="18">
        <f>3250+780926</f>
        <v>784176</v>
      </c>
      <c r="N69" s="18">
        <v>467749</v>
      </c>
      <c r="O69" s="18">
        <f>6583+5400</f>
        <v>11983</v>
      </c>
      <c r="P69" s="22">
        <v>1</v>
      </c>
    </row>
    <row r="70" spans="1:17" x14ac:dyDescent="0.25">
      <c r="A70">
        <v>35223</v>
      </c>
      <c r="B70" s="2">
        <v>98.799930000000003</v>
      </c>
      <c r="C70" s="3">
        <v>10704</v>
      </c>
      <c r="D70" t="s">
        <v>1579</v>
      </c>
      <c r="E70" s="4" t="s">
        <v>7027</v>
      </c>
      <c r="F70" s="6">
        <v>0.7935586</v>
      </c>
      <c r="G70" s="7">
        <v>149.583</v>
      </c>
      <c r="H70" s="2">
        <v>34.863599999999998</v>
      </c>
      <c r="I70">
        <v>22</v>
      </c>
      <c r="J70" s="2">
        <v>22.8</v>
      </c>
      <c r="K70" s="18"/>
      <c r="L70" s="18">
        <f t="shared" si="2"/>
        <v>1208962</v>
      </c>
      <c r="M70" s="18">
        <v>110725</v>
      </c>
      <c r="N70" s="18">
        <v>1097437</v>
      </c>
      <c r="O70" s="18">
        <v>800</v>
      </c>
      <c r="P70" s="22">
        <v>0</v>
      </c>
    </row>
    <row r="71" spans="1:17" x14ac:dyDescent="0.25">
      <c r="A71">
        <v>20037</v>
      </c>
      <c r="B71" s="2">
        <v>99.84402</v>
      </c>
      <c r="C71" s="3">
        <v>15156</v>
      </c>
      <c r="D71" t="s">
        <v>579</v>
      </c>
      <c r="E71" s="4" t="s">
        <v>4333</v>
      </c>
      <c r="F71" s="6">
        <v>0.83622090000000004</v>
      </c>
      <c r="G71" s="7">
        <v>206.321</v>
      </c>
      <c r="H71" s="2">
        <v>31.147099999999998</v>
      </c>
      <c r="I71">
        <v>34</v>
      </c>
      <c r="J71" s="2">
        <v>9.1999999999999993</v>
      </c>
      <c r="L71" s="18">
        <f t="shared" si="2"/>
        <v>1174152</v>
      </c>
      <c r="M71" s="18">
        <f>805043+10018+1000</f>
        <v>816061</v>
      </c>
      <c r="N71" s="18">
        <v>305941</v>
      </c>
      <c r="O71" s="18">
        <f>37465+12520+2100+40+25</f>
        <v>52150</v>
      </c>
      <c r="P71" s="22">
        <v>1</v>
      </c>
    </row>
    <row r="72" spans="1:17" x14ac:dyDescent="0.25">
      <c r="A72">
        <v>22201</v>
      </c>
      <c r="B72" s="2">
        <v>99.242819999999995</v>
      </c>
      <c r="C72" s="3">
        <v>34426</v>
      </c>
      <c r="D72" t="s">
        <v>374</v>
      </c>
      <c r="E72" s="4" t="s">
        <v>4335</v>
      </c>
      <c r="F72" s="6">
        <v>0.83796999999999999</v>
      </c>
      <c r="G72" s="7">
        <v>160.76900000000001</v>
      </c>
      <c r="H72" s="2">
        <v>34.927399999999999</v>
      </c>
      <c r="I72">
        <v>179</v>
      </c>
      <c r="J72" s="2">
        <v>23</v>
      </c>
      <c r="K72" s="18"/>
      <c r="L72" s="18">
        <f t="shared" si="2"/>
        <v>1161503</v>
      </c>
      <c r="M72" s="18">
        <v>626655</v>
      </c>
      <c r="N72" s="18">
        <v>515735</v>
      </c>
      <c r="O72" s="18">
        <f>2010+17103</f>
        <v>19113</v>
      </c>
      <c r="P72" s="22">
        <v>1</v>
      </c>
    </row>
    <row r="73" spans="1:17" x14ac:dyDescent="0.25">
      <c r="A73">
        <v>90274</v>
      </c>
      <c r="B73" s="2">
        <v>99.440330000000003</v>
      </c>
      <c r="C73" s="3">
        <v>25482</v>
      </c>
      <c r="D73" t="s">
        <v>15379</v>
      </c>
      <c r="E73" s="4" t="s">
        <v>15368</v>
      </c>
      <c r="F73" s="6">
        <v>0.7253889</v>
      </c>
      <c r="G73" s="7">
        <v>190.94300000000001</v>
      </c>
      <c r="H73" s="2">
        <v>28.508199999999999</v>
      </c>
      <c r="I73">
        <v>61</v>
      </c>
      <c r="J73" s="2">
        <v>3.5</v>
      </c>
      <c r="K73" s="18"/>
      <c r="L73" s="18">
        <f t="shared" si="2"/>
        <v>1161143</v>
      </c>
      <c r="M73" s="18">
        <v>430864</v>
      </c>
      <c r="N73" s="18">
        <v>401888</v>
      </c>
      <c r="O73" s="18">
        <f>SUM(321802,6589)</f>
        <v>328391</v>
      </c>
      <c r="P73" s="22">
        <v>1</v>
      </c>
    </row>
    <row r="74" spans="1:17" x14ac:dyDescent="0.25">
      <c r="A74">
        <v>2481</v>
      </c>
      <c r="B74" s="2">
        <v>99.819389999999999</v>
      </c>
      <c r="C74" s="3">
        <v>16319</v>
      </c>
      <c r="D74" t="s">
        <v>376</v>
      </c>
      <c r="E74" s="4" t="s">
        <v>21</v>
      </c>
      <c r="F74" s="6">
        <v>0.83832799999999996</v>
      </c>
      <c r="G74" s="7">
        <v>203.625</v>
      </c>
      <c r="H74" s="2">
        <v>28.581399999999999</v>
      </c>
      <c r="I74">
        <v>43</v>
      </c>
      <c r="J74" s="2">
        <v>3.7</v>
      </c>
      <c r="L74" s="18">
        <f t="shared" si="2"/>
        <v>1088015</v>
      </c>
      <c r="M74" s="18">
        <f>SUM(773037+5831)</f>
        <v>778868</v>
      </c>
      <c r="N74" s="18">
        <v>301483</v>
      </c>
      <c r="O74" s="18">
        <f>SUM(4525+3850+100-811)</f>
        <v>7664</v>
      </c>
      <c r="P74" s="22">
        <v>1</v>
      </c>
    </row>
    <row r="75" spans="1:17" x14ac:dyDescent="0.25">
      <c r="A75">
        <v>22182</v>
      </c>
      <c r="B75" s="2">
        <v>99.480459999999994</v>
      </c>
      <c r="C75" s="3">
        <v>26149</v>
      </c>
      <c r="D75" t="s">
        <v>812</v>
      </c>
      <c r="E75" s="4" t="s">
        <v>4335</v>
      </c>
      <c r="F75" s="6">
        <v>0.77827930000000001</v>
      </c>
      <c r="G75" s="7">
        <v>188.01</v>
      </c>
      <c r="H75" s="2">
        <v>35.461500000000001</v>
      </c>
      <c r="I75">
        <v>52</v>
      </c>
      <c r="J75" s="2">
        <v>25.8</v>
      </c>
      <c r="K75" s="18"/>
      <c r="L75" s="18">
        <f t="shared" si="2"/>
        <v>1081152</v>
      </c>
      <c r="M75" s="18">
        <v>704903</v>
      </c>
      <c r="N75" s="18">
        <v>365121</v>
      </c>
      <c r="O75" s="18">
        <f>10103+1025</f>
        <v>11128</v>
      </c>
      <c r="P75" s="22">
        <v>1</v>
      </c>
    </row>
    <row r="76" spans="1:17" x14ac:dyDescent="0.25">
      <c r="A76">
        <v>28207</v>
      </c>
      <c r="B76" s="2">
        <v>99.803259999999995</v>
      </c>
      <c r="C76" s="3">
        <v>9729</v>
      </c>
      <c r="D76" t="s">
        <v>1096</v>
      </c>
      <c r="E76" s="4" t="s">
        <v>5642</v>
      </c>
      <c r="F76" s="6">
        <v>0.81636790000000004</v>
      </c>
      <c r="G76" s="7">
        <v>206.28</v>
      </c>
      <c r="H76" s="2">
        <v>35.166699999999999</v>
      </c>
      <c r="I76">
        <v>18</v>
      </c>
      <c r="J76" s="2">
        <v>24.3</v>
      </c>
      <c r="L76" s="18">
        <f t="shared" si="2"/>
        <v>1078367</v>
      </c>
      <c r="M76" s="18">
        <v>337483</v>
      </c>
      <c r="N76" s="18">
        <v>623777</v>
      </c>
      <c r="O76" s="18">
        <f>99107+10400+7100+500</f>
        <v>117107</v>
      </c>
      <c r="P76" s="22">
        <v>0</v>
      </c>
    </row>
    <row r="77" spans="1:17" x14ac:dyDescent="0.25">
      <c r="A77">
        <v>60654</v>
      </c>
      <c r="B77" s="2">
        <v>99.266099999999994</v>
      </c>
      <c r="C77" s="3">
        <v>16243</v>
      </c>
      <c r="D77" t="s">
        <v>11616</v>
      </c>
      <c r="E77" s="4" t="s">
        <v>11490</v>
      </c>
      <c r="F77" s="6">
        <v>0.83828879999999995</v>
      </c>
      <c r="G77" s="7">
        <v>161.435</v>
      </c>
      <c r="H77" s="2">
        <v>35.375</v>
      </c>
      <c r="I77">
        <v>24</v>
      </c>
      <c r="J77" s="2">
        <v>25.5</v>
      </c>
      <c r="K77" s="18"/>
      <c r="L77" s="18">
        <f t="shared" si="2"/>
        <v>1063139</v>
      </c>
      <c r="M77" s="18">
        <v>683066</v>
      </c>
      <c r="N77" s="18">
        <v>359517</v>
      </c>
      <c r="O77" s="18">
        <f>4820+15736</f>
        <v>20556</v>
      </c>
      <c r="P77" s="22">
        <v>1</v>
      </c>
    </row>
    <row r="78" spans="1:17" x14ac:dyDescent="0.25">
      <c r="A78">
        <v>94028</v>
      </c>
      <c r="B78" s="2">
        <v>99.979320000000001</v>
      </c>
      <c r="C78" s="3">
        <v>6719</v>
      </c>
      <c r="D78" t="s">
        <v>15752</v>
      </c>
      <c r="E78" s="4" t="s">
        <v>15368</v>
      </c>
      <c r="F78" s="6">
        <v>0.81268229999999997</v>
      </c>
      <c r="G78" s="7">
        <v>250.001</v>
      </c>
      <c r="H78" s="2">
        <v>22.181799999999999</v>
      </c>
      <c r="I78">
        <v>11</v>
      </c>
      <c r="J78" s="2">
        <v>0.2</v>
      </c>
      <c r="L78" s="18">
        <f t="shared" si="2"/>
        <v>1042162</v>
      </c>
      <c r="M78" s="18">
        <f>15515+788942</f>
        <v>804457</v>
      </c>
      <c r="N78" s="18">
        <v>213530</v>
      </c>
      <c r="O78" s="18">
        <f>18625+5300+250</f>
        <v>24175</v>
      </c>
      <c r="P78" s="22">
        <v>1</v>
      </c>
      <c r="Q78" t="s">
        <v>16777</v>
      </c>
    </row>
    <row r="79" spans="1:17" x14ac:dyDescent="0.25">
      <c r="A79">
        <v>6880</v>
      </c>
      <c r="B79" s="2">
        <v>99.350769999999997</v>
      </c>
      <c r="C79" s="3">
        <v>27312</v>
      </c>
      <c r="D79" t="s">
        <v>463</v>
      </c>
      <c r="E79" s="4" t="s">
        <v>1198</v>
      </c>
      <c r="F79" s="6">
        <v>0.75654569999999999</v>
      </c>
      <c r="G79" s="7">
        <v>181.20500000000001</v>
      </c>
      <c r="H79" s="2">
        <v>30.617599999999999</v>
      </c>
      <c r="I79">
        <v>68</v>
      </c>
      <c r="J79" s="2">
        <v>8.1</v>
      </c>
      <c r="K79" s="18"/>
      <c r="L79" s="18">
        <f t="shared" si="2"/>
        <v>1025692</v>
      </c>
      <c r="M79" s="18">
        <v>481917</v>
      </c>
      <c r="N79" s="18">
        <v>530675</v>
      </c>
      <c r="O79" s="18">
        <f>2500+10600</f>
        <v>13100</v>
      </c>
      <c r="P79" s="22">
        <v>0</v>
      </c>
    </row>
    <row r="80" spans="1:17" x14ac:dyDescent="0.25">
      <c r="A80">
        <v>94123</v>
      </c>
      <c r="B80" s="2">
        <v>99.296589999999995</v>
      </c>
      <c r="C80" s="3">
        <v>25527</v>
      </c>
      <c r="D80" t="s">
        <v>15761</v>
      </c>
      <c r="E80" s="4" t="s">
        <v>15368</v>
      </c>
      <c r="F80" s="6">
        <v>0.79909180000000002</v>
      </c>
      <c r="G80" s="7">
        <v>169.00899999999999</v>
      </c>
      <c r="H80" s="2">
        <v>26.7073</v>
      </c>
      <c r="I80">
        <v>41</v>
      </c>
      <c r="J80" s="2">
        <v>1.7</v>
      </c>
      <c r="K80" s="18"/>
      <c r="L80" s="18">
        <f t="shared" si="2"/>
        <v>1023980</v>
      </c>
      <c r="M80" s="18">
        <v>818477</v>
      </c>
      <c r="N80" s="18">
        <v>174207</v>
      </c>
      <c r="O80" s="18">
        <f>20200+11096</f>
        <v>31296</v>
      </c>
      <c r="P80" s="22">
        <v>1</v>
      </c>
    </row>
    <row r="81" spans="1:16" x14ac:dyDescent="0.25">
      <c r="A81">
        <v>19035</v>
      </c>
      <c r="B81" s="2">
        <v>99.961370000000002</v>
      </c>
      <c r="C81" s="3">
        <v>3799</v>
      </c>
      <c r="D81" t="s">
        <v>4199</v>
      </c>
      <c r="E81" s="4" t="s">
        <v>3003</v>
      </c>
      <c r="F81" s="6">
        <v>0.75824590000000003</v>
      </c>
      <c r="G81" s="7">
        <v>250.001</v>
      </c>
      <c r="H81" s="2">
        <v>23.285699999999999</v>
      </c>
      <c r="I81">
        <v>7</v>
      </c>
      <c r="J81" s="2"/>
      <c r="L81" s="18">
        <f t="shared" si="2"/>
        <v>1004299</v>
      </c>
      <c r="M81" s="18">
        <f>477771+550</f>
        <v>478321</v>
      </c>
      <c r="N81" s="18">
        <v>523428</v>
      </c>
      <c r="O81" s="18">
        <v>2550</v>
      </c>
      <c r="P81" s="22">
        <v>0</v>
      </c>
    </row>
    <row r="82" spans="1:16" x14ac:dyDescent="0.25">
      <c r="A82">
        <v>2493</v>
      </c>
      <c r="B82" s="2">
        <v>99.986109999999996</v>
      </c>
      <c r="C82" s="3">
        <v>11704</v>
      </c>
      <c r="D82" t="s">
        <v>379</v>
      </c>
      <c r="E82" s="4" t="s">
        <v>21</v>
      </c>
      <c r="F82" s="6">
        <v>0.8142973</v>
      </c>
      <c r="G82" s="7">
        <v>250.001</v>
      </c>
      <c r="H82" s="2">
        <v>27.882400000000001</v>
      </c>
      <c r="I82">
        <v>17</v>
      </c>
      <c r="J82" s="2">
        <v>2.7</v>
      </c>
      <c r="L82" s="18">
        <f t="shared" si="2"/>
        <v>984204</v>
      </c>
      <c r="M82" s="18">
        <f>25050+666412</f>
        <v>691462</v>
      </c>
      <c r="N82" s="18">
        <v>286062</v>
      </c>
      <c r="O82" s="18">
        <f>3600+2830+250</f>
        <v>6680</v>
      </c>
      <c r="P82" s="22">
        <v>1</v>
      </c>
    </row>
    <row r="83" spans="1:16" x14ac:dyDescent="0.25">
      <c r="A83">
        <v>92067</v>
      </c>
      <c r="B83" s="2">
        <v>98.556430000000006</v>
      </c>
      <c r="C83" s="3">
        <v>9020</v>
      </c>
      <c r="D83" t="s">
        <v>15488</v>
      </c>
      <c r="E83" s="4" t="s">
        <v>15368</v>
      </c>
      <c r="F83" s="6">
        <v>0.78217190000000003</v>
      </c>
      <c r="G83" s="7">
        <v>145.38300000000001</v>
      </c>
      <c r="H83" s="2">
        <v>29.333300000000001</v>
      </c>
      <c r="I83">
        <v>15</v>
      </c>
      <c r="J83" s="2">
        <v>5.0999999999999996</v>
      </c>
      <c r="K83" s="18"/>
      <c r="L83" s="18">
        <f t="shared" si="2"/>
        <v>969518</v>
      </c>
      <c r="M83" s="18">
        <v>219122</v>
      </c>
      <c r="N83" s="18">
        <v>725621</v>
      </c>
      <c r="O83" s="18">
        <f>12600+12175</f>
        <v>24775</v>
      </c>
      <c r="P83" s="22">
        <v>0</v>
      </c>
    </row>
    <row r="84" spans="1:16" x14ac:dyDescent="0.25">
      <c r="A84">
        <v>22181</v>
      </c>
      <c r="B84" s="2">
        <v>98.887270000000001</v>
      </c>
      <c r="C84" s="3">
        <v>15157</v>
      </c>
      <c r="D84" t="s">
        <v>812</v>
      </c>
      <c r="E84" s="4" t="s">
        <v>4335</v>
      </c>
      <c r="F84" s="6">
        <v>0.74775639999999999</v>
      </c>
      <c r="G84" s="7">
        <v>160.13900000000001</v>
      </c>
      <c r="H84" s="2">
        <v>36.781300000000002</v>
      </c>
      <c r="I84">
        <v>32</v>
      </c>
      <c r="J84" s="2">
        <v>32.4</v>
      </c>
      <c r="K84" s="18"/>
      <c r="L84" s="18">
        <f t="shared" si="2"/>
        <v>968925</v>
      </c>
      <c r="M84" s="18">
        <v>701445</v>
      </c>
      <c r="N84" s="18">
        <v>262020</v>
      </c>
      <c r="O84" s="18">
        <f>4951+509</f>
        <v>5460</v>
      </c>
      <c r="P84" s="22">
        <v>1</v>
      </c>
    </row>
    <row r="85" spans="1:16" x14ac:dyDescent="0.25">
      <c r="A85">
        <v>94941</v>
      </c>
      <c r="B85" s="2">
        <v>98.781989999999993</v>
      </c>
      <c r="C85" s="3">
        <v>30604</v>
      </c>
      <c r="D85" t="s">
        <v>15806</v>
      </c>
      <c r="E85" s="4" t="s">
        <v>15368</v>
      </c>
      <c r="F85" s="6">
        <v>0.73713870000000004</v>
      </c>
      <c r="G85" s="7">
        <v>158.93100000000001</v>
      </c>
      <c r="H85" s="2">
        <v>29.0351</v>
      </c>
      <c r="I85">
        <v>57</v>
      </c>
      <c r="J85" s="2">
        <v>4.5</v>
      </c>
      <c r="K85" s="18"/>
      <c r="L85" s="18">
        <f t="shared" si="2"/>
        <v>939468</v>
      </c>
      <c r="M85" s="18">
        <v>737669</v>
      </c>
      <c r="N85" s="18">
        <v>143785</v>
      </c>
      <c r="O85" s="18">
        <f>3047+54967</f>
        <v>58014</v>
      </c>
      <c r="P85" s="22">
        <v>1</v>
      </c>
    </row>
    <row r="86" spans="1:16" x14ac:dyDescent="0.25">
      <c r="A86">
        <v>22308</v>
      </c>
      <c r="B86" s="2">
        <v>99.513289999999998</v>
      </c>
      <c r="C86" s="3">
        <v>13256</v>
      </c>
      <c r="D86" t="s">
        <v>3522</v>
      </c>
      <c r="E86" s="4" t="s">
        <v>4335</v>
      </c>
      <c r="F86" s="6">
        <v>0.79294810000000004</v>
      </c>
      <c r="G86" s="7">
        <v>188.036</v>
      </c>
      <c r="H86" s="2">
        <v>32.785699999999999</v>
      </c>
      <c r="I86">
        <v>42</v>
      </c>
      <c r="J86" s="2">
        <v>13.6</v>
      </c>
      <c r="K86" s="18"/>
      <c r="L86" s="18">
        <f t="shared" si="2"/>
        <v>926676</v>
      </c>
      <c r="M86" s="18">
        <v>303921</v>
      </c>
      <c r="N86" s="18">
        <v>617005</v>
      </c>
      <c r="O86" s="18">
        <v>5750</v>
      </c>
      <c r="P86" s="22">
        <v>0</v>
      </c>
    </row>
    <row r="87" spans="1:16" x14ac:dyDescent="0.25">
      <c r="A87">
        <v>19807</v>
      </c>
      <c r="B87" s="2">
        <v>99.671570000000003</v>
      </c>
      <c r="C87" s="3">
        <v>7109</v>
      </c>
      <c r="D87" t="s">
        <v>257</v>
      </c>
      <c r="E87" s="4" t="s">
        <v>4311</v>
      </c>
      <c r="F87" s="6">
        <v>0.72752919999999999</v>
      </c>
      <c r="G87" s="7">
        <v>209.76400000000001</v>
      </c>
      <c r="H87" s="2">
        <v>25.444400000000002</v>
      </c>
      <c r="I87">
        <v>9</v>
      </c>
      <c r="J87" s="2"/>
      <c r="L87" s="18">
        <f t="shared" si="2"/>
        <v>920874</v>
      </c>
      <c r="M87" s="18">
        <f>SUM(644767,7550)</f>
        <v>652317</v>
      </c>
      <c r="N87" s="18">
        <v>265357</v>
      </c>
      <c r="O87" s="18">
        <v>3200</v>
      </c>
      <c r="P87" s="22">
        <v>1</v>
      </c>
    </row>
    <row r="88" spans="1:16" x14ac:dyDescent="0.25">
      <c r="A88">
        <v>10012</v>
      </c>
      <c r="B88" s="2">
        <v>98.815659999999994</v>
      </c>
      <c r="C88" s="3">
        <v>24846</v>
      </c>
      <c r="D88" t="s">
        <v>1789</v>
      </c>
      <c r="E88" s="4" t="s">
        <v>1280</v>
      </c>
      <c r="F88" s="6">
        <v>0.77439179999999996</v>
      </c>
      <c r="G88" s="7">
        <v>153.155</v>
      </c>
      <c r="H88" s="2">
        <v>28.470600000000001</v>
      </c>
      <c r="I88">
        <v>51</v>
      </c>
      <c r="J88" s="2">
        <v>3.4</v>
      </c>
      <c r="K88" s="18"/>
      <c r="L88" s="18">
        <f t="shared" si="2"/>
        <v>913319</v>
      </c>
      <c r="M88" s="18">
        <v>749344</v>
      </c>
      <c r="N88" s="18">
        <v>148476</v>
      </c>
      <c r="O88" s="18">
        <f>9546+5953</f>
        <v>15499</v>
      </c>
      <c r="P88" s="22">
        <v>1</v>
      </c>
    </row>
    <row r="89" spans="1:16" x14ac:dyDescent="0.25">
      <c r="A89">
        <v>10538</v>
      </c>
      <c r="B89" s="2">
        <v>99.848749999999995</v>
      </c>
      <c r="C89" s="3">
        <v>16802</v>
      </c>
      <c r="D89" t="s">
        <v>1814</v>
      </c>
      <c r="E89" s="4" t="s">
        <v>1280</v>
      </c>
      <c r="F89" s="6">
        <v>0.80050330000000003</v>
      </c>
      <c r="G89" s="7">
        <v>212.745</v>
      </c>
      <c r="H89" s="2">
        <v>26.8</v>
      </c>
      <c r="I89">
        <v>35</v>
      </c>
      <c r="J89" s="2">
        <v>1.7</v>
      </c>
      <c r="L89" s="18">
        <f t="shared" si="2"/>
        <v>913186</v>
      </c>
      <c r="M89" s="18">
        <f>532986+2325</f>
        <v>535311</v>
      </c>
      <c r="N89" s="18">
        <v>372476</v>
      </c>
      <c r="O89" s="18">
        <f>2724+1200+900+400+100+75</f>
        <v>5399</v>
      </c>
      <c r="P89" s="22">
        <v>1</v>
      </c>
    </row>
    <row r="90" spans="1:16" x14ac:dyDescent="0.25">
      <c r="A90">
        <v>6840</v>
      </c>
      <c r="B90" s="2">
        <v>99.894199999999998</v>
      </c>
      <c r="C90" s="3">
        <v>20072</v>
      </c>
      <c r="D90" t="s">
        <v>1335</v>
      </c>
      <c r="E90" s="4" t="s">
        <v>1198</v>
      </c>
      <c r="F90" s="6">
        <v>0.76177260000000002</v>
      </c>
      <c r="G90" s="7">
        <v>225.667</v>
      </c>
      <c r="H90" s="2">
        <v>25.459499999999998</v>
      </c>
      <c r="I90">
        <v>37</v>
      </c>
      <c r="J90" s="2">
        <v>1</v>
      </c>
      <c r="L90" s="18">
        <f t="shared" si="2"/>
        <v>910188</v>
      </c>
      <c r="M90" s="18">
        <f>379551+3270</f>
        <v>382821</v>
      </c>
      <c r="N90" s="18">
        <v>517882</v>
      </c>
      <c r="O90" s="18">
        <f>5500+3600+250+135</f>
        <v>9485</v>
      </c>
      <c r="P90" s="22">
        <v>0</v>
      </c>
    </row>
    <row r="91" spans="1:16" x14ac:dyDescent="0.25">
      <c r="A91">
        <v>94105</v>
      </c>
      <c r="B91" s="2">
        <v>99.882689999999997</v>
      </c>
      <c r="C91" s="3">
        <v>6282</v>
      </c>
      <c r="D91" t="s">
        <v>15761</v>
      </c>
      <c r="E91" s="4" t="s">
        <v>15368</v>
      </c>
      <c r="F91" s="6">
        <v>0.85222529999999996</v>
      </c>
      <c r="G91" s="7">
        <v>207.126</v>
      </c>
      <c r="H91" s="2">
        <v>22.277799999999999</v>
      </c>
      <c r="I91">
        <v>18</v>
      </c>
      <c r="J91" s="2">
        <v>0.2</v>
      </c>
      <c r="L91" s="18">
        <f t="shared" si="2"/>
        <v>903359</v>
      </c>
      <c r="M91" s="18">
        <f>714193+4705</f>
        <v>718898</v>
      </c>
      <c r="N91" s="18">
        <v>152916</v>
      </c>
      <c r="O91" s="18">
        <f>19520+10900+1125</f>
        <v>31545</v>
      </c>
      <c r="P91" s="22">
        <v>1</v>
      </c>
    </row>
    <row r="92" spans="1:16" x14ac:dyDescent="0.25">
      <c r="A92">
        <v>60022</v>
      </c>
      <c r="B92" s="2">
        <v>99.863410000000002</v>
      </c>
      <c r="C92" s="3">
        <v>8383</v>
      </c>
      <c r="D92" t="s">
        <v>8015</v>
      </c>
      <c r="E92" s="4" t="s">
        <v>11490</v>
      </c>
      <c r="F92" s="6">
        <v>0.85394099999999995</v>
      </c>
      <c r="G92" s="7">
        <v>206.40600000000001</v>
      </c>
      <c r="H92" s="2">
        <v>21.5806</v>
      </c>
      <c r="I92">
        <v>31</v>
      </c>
      <c r="J92" s="2">
        <v>0.1</v>
      </c>
      <c r="L92" s="18">
        <f>SUM(N92:O92)</f>
        <v>895891</v>
      </c>
      <c r="M92" s="18">
        <f>491653+24190</f>
        <v>515843</v>
      </c>
      <c r="N92" s="18">
        <v>880191</v>
      </c>
      <c r="O92" s="18">
        <f>14900+500+300</f>
        <v>15700</v>
      </c>
      <c r="P92" s="22">
        <v>0</v>
      </c>
    </row>
    <row r="93" spans="1:16" x14ac:dyDescent="0.25">
      <c r="A93">
        <v>22301</v>
      </c>
      <c r="B93" s="2">
        <v>99.067239999999998</v>
      </c>
      <c r="C93" s="3">
        <v>11937</v>
      </c>
      <c r="D93" t="s">
        <v>3522</v>
      </c>
      <c r="E93" s="4" t="s">
        <v>4335</v>
      </c>
      <c r="F93" s="6">
        <v>0.75302329999999995</v>
      </c>
      <c r="G93" s="7">
        <v>167.81299999999999</v>
      </c>
      <c r="H93" s="2">
        <v>37.7746</v>
      </c>
      <c r="I93">
        <v>71</v>
      </c>
      <c r="J93" s="2">
        <v>38</v>
      </c>
      <c r="K93" s="18"/>
      <c r="L93" s="18">
        <f t="shared" ref="L93:L124" si="3">SUM(M93:O93)</f>
        <v>815769</v>
      </c>
      <c r="M93" s="18">
        <v>515512</v>
      </c>
      <c r="N93" s="18">
        <v>293050</v>
      </c>
      <c r="O93" s="18">
        <f>2025+5182</f>
        <v>7207</v>
      </c>
      <c r="P93" s="22">
        <v>1</v>
      </c>
    </row>
    <row r="94" spans="1:16" x14ac:dyDescent="0.25">
      <c r="A94">
        <v>2467</v>
      </c>
      <c r="B94" s="2">
        <v>98.84487</v>
      </c>
      <c r="C94" s="3">
        <v>23724</v>
      </c>
      <c r="D94" t="s">
        <v>371</v>
      </c>
      <c r="E94" s="4" t="s">
        <v>21</v>
      </c>
      <c r="F94" s="6">
        <v>0.77402930000000003</v>
      </c>
      <c r="G94" s="7">
        <v>153.375</v>
      </c>
      <c r="H94" s="2">
        <v>27.64</v>
      </c>
      <c r="I94">
        <v>25</v>
      </c>
      <c r="J94" s="2">
        <v>2.4</v>
      </c>
      <c r="K94" s="18"/>
      <c r="L94" s="18">
        <f t="shared" si="3"/>
        <v>815151</v>
      </c>
      <c r="M94" s="18">
        <v>644683</v>
      </c>
      <c r="N94" s="18">
        <v>164023</v>
      </c>
      <c r="O94" s="18">
        <v>6445</v>
      </c>
      <c r="P94" s="22">
        <v>1</v>
      </c>
    </row>
    <row r="95" spans="1:16" x14ac:dyDescent="0.25">
      <c r="A95">
        <v>92657</v>
      </c>
      <c r="B95" s="2">
        <v>99.455129999999997</v>
      </c>
      <c r="C95" s="3">
        <v>9751</v>
      </c>
      <c r="D95" t="s">
        <v>15588</v>
      </c>
      <c r="E95" s="4" t="s">
        <v>15368</v>
      </c>
      <c r="F95" s="6">
        <v>0.71998879999999998</v>
      </c>
      <c r="G95" s="7">
        <v>193.667</v>
      </c>
      <c r="H95" s="2">
        <v>11.333299999999999</v>
      </c>
      <c r="I95">
        <v>3</v>
      </c>
      <c r="J95" s="2"/>
      <c r="K95" s="18"/>
      <c r="L95" s="18">
        <f t="shared" si="3"/>
        <v>806666</v>
      </c>
      <c r="M95" s="18">
        <v>301537</v>
      </c>
      <c r="N95" s="18">
        <v>461229</v>
      </c>
      <c r="O95" s="18">
        <f>SUM(39900,4000)</f>
        <v>43900</v>
      </c>
      <c r="P95" s="22">
        <v>0</v>
      </c>
    </row>
    <row r="96" spans="1:16" x14ac:dyDescent="0.25">
      <c r="A96">
        <v>91011</v>
      </c>
      <c r="B96" s="2">
        <v>99.051779999999994</v>
      </c>
      <c r="C96" s="3">
        <v>20670</v>
      </c>
      <c r="D96" t="s">
        <v>15407</v>
      </c>
      <c r="E96" s="4" t="s">
        <v>15368</v>
      </c>
      <c r="F96" s="6">
        <v>0.73543800000000004</v>
      </c>
      <c r="G96" s="7">
        <v>169.20699999999999</v>
      </c>
      <c r="H96" s="2">
        <v>29.542899999999999</v>
      </c>
      <c r="I96">
        <v>35</v>
      </c>
      <c r="J96" s="2">
        <v>5.5</v>
      </c>
      <c r="K96" s="18"/>
      <c r="L96" s="18">
        <f t="shared" si="3"/>
        <v>805306</v>
      </c>
      <c r="M96" s="18">
        <v>505996</v>
      </c>
      <c r="N96" s="18">
        <v>222790</v>
      </c>
      <c r="O96" s="18">
        <f>75070+1450</f>
        <v>76520</v>
      </c>
      <c r="P96" s="22">
        <v>1</v>
      </c>
    </row>
    <row r="97" spans="1:16" x14ac:dyDescent="0.25">
      <c r="A97">
        <v>2459</v>
      </c>
      <c r="B97" s="2">
        <v>99.407809999999998</v>
      </c>
      <c r="C97" s="3">
        <v>18518</v>
      </c>
      <c r="D97" t="s">
        <v>364</v>
      </c>
      <c r="E97" s="4" t="s">
        <v>21</v>
      </c>
      <c r="F97" s="6">
        <v>0.82481020000000005</v>
      </c>
      <c r="G97" s="7">
        <v>172.71899999999999</v>
      </c>
      <c r="H97" s="2">
        <v>23.352900000000002</v>
      </c>
      <c r="I97">
        <v>34</v>
      </c>
      <c r="J97" s="2">
        <v>0.3</v>
      </c>
      <c r="K97" s="18"/>
      <c r="L97" s="18">
        <f t="shared" si="3"/>
        <v>800712</v>
      </c>
      <c r="M97" s="18">
        <v>682799</v>
      </c>
      <c r="N97" s="18">
        <v>100284</v>
      </c>
      <c r="O97" s="18">
        <f>1200+16429</f>
        <v>17629</v>
      </c>
      <c r="P97" s="22">
        <v>1</v>
      </c>
    </row>
    <row r="98" spans="1:16" x14ac:dyDescent="0.25">
      <c r="A98">
        <v>11568</v>
      </c>
      <c r="B98" s="2">
        <v>99.751279999999994</v>
      </c>
      <c r="C98" s="3">
        <v>4239</v>
      </c>
      <c r="D98" t="s">
        <v>1953</v>
      </c>
      <c r="E98" s="4" t="s">
        <v>1280</v>
      </c>
      <c r="F98" s="6">
        <v>0.70208539999999997</v>
      </c>
      <c r="G98" s="7">
        <v>222.875</v>
      </c>
      <c r="H98" s="2">
        <v>35.4</v>
      </c>
      <c r="I98">
        <v>5</v>
      </c>
      <c r="J98" s="2"/>
      <c r="L98" s="18">
        <f t="shared" si="3"/>
        <v>797699</v>
      </c>
      <c r="M98" s="18">
        <v>639349</v>
      </c>
      <c r="N98" s="18">
        <v>158050</v>
      </c>
      <c r="O98" s="18">
        <v>300</v>
      </c>
      <c r="P98" s="22">
        <v>1</v>
      </c>
    </row>
    <row r="99" spans="1:16" x14ac:dyDescent="0.25">
      <c r="A99">
        <v>21210</v>
      </c>
      <c r="B99" s="2">
        <v>99.056979999999996</v>
      </c>
      <c r="C99" s="3">
        <v>14873</v>
      </c>
      <c r="D99" t="s">
        <v>4512</v>
      </c>
      <c r="E99" s="4" t="s">
        <v>4361</v>
      </c>
      <c r="F99" s="6">
        <v>0.80569060000000003</v>
      </c>
      <c r="G99" s="7">
        <v>157.57400000000001</v>
      </c>
      <c r="H99" s="2">
        <v>28.3111</v>
      </c>
      <c r="I99">
        <v>45</v>
      </c>
      <c r="J99" s="2">
        <v>3.1</v>
      </c>
      <c r="K99" s="18"/>
      <c r="L99" s="18">
        <f t="shared" si="3"/>
        <v>790526</v>
      </c>
      <c r="M99" s="18">
        <v>695212</v>
      </c>
      <c r="N99" s="18">
        <v>94464</v>
      </c>
      <c r="O99" s="18">
        <v>850</v>
      </c>
      <c r="P99" s="22">
        <v>1</v>
      </c>
    </row>
    <row r="100" spans="1:16" x14ac:dyDescent="0.25">
      <c r="A100">
        <v>95070</v>
      </c>
      <c r="B100" s="2">
        <v>99.611909999999995</v>
      </c>
      <c r="C100" s="3">
        <v>31093</v>
      </c>
      <c r="D100" t="s">
        <v>5790</v>
      </c>
      <c r="E100" s="4" t="s">
        <v>15368</v>
      </c>
      <c r="F100" s="6">
        <v>0.77427409999999997</v>
      </c>
      <c r="G100" s="7">
        <v>197.29599999999999</v>
      </c>
      <c r="H100" s="2">
        <v>27.2881</v>
      </c>
      <c r="I100">
        <v>59</v>
      </c>
      <c r="J100" s="2">
        <v>1.9</v>
      </c>
      <c r="L100" s="18">
        <f t="shared" si="3"/>
        <v>772652</v>
      </c>
      <c r="M100" s="18">
        <f>12203+411277</f>
        <v>423480</v>
      </c>
      <c r="N100" s="18">
        <v>214370</v>
      </c>
      <c r="O100" s="18">
        <f>SUM(127602,7200)</f>
        <v>134802</v>
      </c>
      <c r="P100" s="22">
        <v>1</v>
      </c>
    </row>
    <row r="101" spans="1:16" ht="16.5" customHeight="1" x14ac:dyDescent="0.25">
      <c r="A101">
        <v>76092</v>
      </c>
      <c r="B101" s="2">
        <v>99.22739</v>
      </c>
      <c r="C101" s="3">
        <v>27930</v>
      </c>
      <c r="D101" t="s">
        <v>13902</v>
      </c>
      <c r="E101" s="4" t="s">
        <v>13752</v>
      </c>
      <c r="F101" s="6">
        <v>0.68482730000000003</v>
      </c>
      <c r="G101" s="7">
        <v>186.696</v>
      </c>
      <c r="H101" s="2">
        <v>37.826099999999997</v>
      </c>
      <c r="I101">
        <v>23</v>
      </c>
      <c r="J101" s="2">
        <v>38.299999999999997</v>
      </c>
      <c r="K101" s="18"/>
      <c r="L101" s="18">
        <f t="shared" si="3"/>
        <v>758610</v>
      </c>
      <c r="M101" s="18">
        <v>80113</v>
      </c>
      <c r="N101" s="18">
        <v>677747</v>
      </c>
      <c r="O101" s="18">
        <v>750</v>
      </c>
      <c r="P101" s="22">
        <v>0</v>
      </c>
    </row>
    <row r="102" spans="1:16" x14ac:dyDescent="0.25">
      <c r="A102">
        <v>77401</v>
      </c>
      <c r="B102" s="2">
        <v>99.701890000000006</v>
      </c>
      <c r="C102" s="3">
        <v>18129</v>
      </c>
      <c r="D102" t="s">
        <v>8462</v>
      </c>
      <c r="E102" s="4" t="s">
        <v>13752</v>
      </c>
      <c r="F102" s="6">
        <v>0.76751190000000002</v>
      </c>
      <c r="G102" s="7">
        <v>206.94399999999999</v>
      </c>
      <c r="H102" s="2">
        <v>34.379300000000001</v>
      </c>
      <c r="I102">
        <v>29</v>
      </c>
      <c r="J102" s="2">
        <v>20.2</v>
      </c>
      <c r="L102" s="18">
        <f t="shared" si="3"/>
        <v>747534</v>
      </c>
      <c r="M102" s="18">
        <f>3900+172106</f>
        <v>176006</v>
      </c>
      <c r="N102" s="18">
        <v>570528</v>
      </c>
      <c r="O102" s="18">
        <v>1000</v>
      </c>
      <c r="P102" s="22">
        <v>0</v>
      </c>
    </row>
    <row r="103" spans="1:16" x14ac:dyDescent="0.25">
      <c r="A103">
        <v>94549</v>
      </c>
      <c r="B103" s="2">
        <v>98.938760000000002</v>
      </c>
      <c r="C103" s="3">
        <v>28298</v>
      </c>
      <c r="D103" t="s">
        <v>1535</v>
      </c>
      <c r="E103" s="4" t="s">
        <v>15368</v>
      </c>
      <c r="F103" s="6">
        <v>0.72186510000000004</v>
      </c>
      <c r="G103" s="7">
        <v>166.923</v>
      </c>
      <c r="H103" s="2">
        <v>28.884599999999999</v>
      </c>
      <c r="I103">
        <v>52</v>
      </c>
      <c r="J103" s="2">
        <v>4.2</v>
      </c>
      <c r="K103" s="18"/>
      <c r="L103" s="18">
        <f t="shared" si="3"/>
        <v>742688</v>
      </c>
      <c r="M103" s="18">
        <v>472817</v>
      </c>
      <c r="N103" s="18">
        <v>180432</v>
      </c>
      <c r="O103" s="18">
        <f>4600+84839</f>
        <v>89439</v>
      </c>
      <c r="P103" s="22">
        <v>1</v>
      </c>
    </row>
    <row r="104" spans="1:16" x14ac:dyDescent="0.25">
      <c r="A104">
        <v>2420</v>
      </c>
      <c r="B104" s="2">
        <v>99.076099999999997</v>
      </c>
      <c r="C104" s="3">
        <v>13946</v>
      </c>
      <c r="D104" t="s">
        <v>360</v>
      </c>
      <c r="E104" s="4" t="s">
        <v>21</v>
      </c>
      <c r="F104" s="6">
        <v>0.74292789999999997</v>
      </c>
      <c r="G104" s="7">
        <v>169.76900000000001</v>
      </c>
      <c r="H104" s="2">
        <v>26.6</v>
      </c>
      <c r="I104">
        <v>35</v>
      </c>
      <c r="J104" s="2">
        <v>1.6</v>
      </c>
      <c r="K104" s="18"/>
      <c r="L104" s="18">
        <f t="shared" si="3"/>
        <v>731523</v>
      </c>
      <c r="M104" s="18">
        <v>680870</v>
      </c>
      <c r="N104" s="18">
        <v>46913</v>
      </c>
      <c r="O104" s="18">
        <v>3740</v>
      </c>
      <c r="P104" s="22">
        <v>1</v>
      </c>
    </row>
    <row r="105" spans="1:16" x14ac:dyDescent="0.25">
      <c r="A105">
        <v>19041</v>
      </c>
      <c r="B105" s="2">
        <v>99.673810000000003</v>
      </c>
      <c r="C105" s="3">
        <v>6061</v>
      </c>
      <c r="D105" t="s">
        <v>4203</v>
      </c>
      <c r="E105" s="4" t="s">
        <v>3003</v>
      </c>
      <c r="F105" s="6">
        <v>0.79108210000000001</v>
      </c>
      <c r="G105" s="7">
        <v>198.78399999999999</v>
      </c>
      <c r="H105" s="2">
        <v>25.8889</v>
      </c>
      <c r="I105">
        <v>18</v>
      </c>
      <c r="J105" s="2">
        <v>1.2</v>
      </c>
      <c r="L105" s="18">
        <f t="shared" si="3"/>
        <v>726794</v>
      </c>
      <c r="M105" s="18">
        <f>SUM(415963,3050)</f>
        <v>419013</v>
      </c>
      <c r="N105" s="18">
        <v>307781</v>
      </c>
      <c r="O105" s="18">
        <v>0</v>
      </c>
      <c r="P105" s="22">
        <v>1</v>
      </c>
    </row>
    <row r="106" spans="1:16" x14ac:dyDescent="0.25">
      <c r="A106">
        <v>94114</v>
      </c>
      <c r="B106" s="2">
        <v>98.835470000000001</v>
      </c>
      <c r="C106" s="3">
        <v>32229</v>
      </c>
      <c r="D106" t="s">
        <v>15761</v>
      </c>
      <c r="E106" s="4" t="s">
        <v>15368</v>
      </c>
      <c r="F106" s="6">
        <v>0.77365850000000003</v>
      </c>
      <c r="G106" s="7">
        <v>153.423</v>
      </c>
      <c r="H106" s="2">
        <v>30.338799999999999</v>
      </c>
      <c r="I106">
        <v>121</v>
      </c>
      <c r="J106" s="2">
        <v>7.4</v>
      </c>
      <c r="K106" s="18"/>
      <c r="L106" s="18">
        <f t="shared" si="3"/>
        <v>723332</v>
      </c>
      <c r="M106" s="18">
        <v>616588</v>
      </c>
      <c r="N106" s="18">
        <v>61639</v>
      </c>
      <c r="O106" s="18">
        <f>7370+37735</f>
        <v>45105</v>
      </c>
      <c r="P106" s="22">
        <v>1</v>
      </c>
    </row>
    <row r="107" spans="1:16" x14ac:dyDescent="0.25">
      <c r="A107">
        <v>94705</v>
      </c>
      <c r="B107" s="2">
        <v>98.707070000000002</v>
      </c>
      <c r="C107" s="3">
        <v>12789</v>
      </c>
      <c r="D107" t="s">
        <v>11543</v>
      </c>
      <c r="E107" s="4" t="s">
        <v>15368</v>
      </c>
      <c r="F107" s="6">
        <v>0.79216589999999998</v>
      </c>
      <c r="G107" s="7">
        <v>148.148</v>
      </c>
      <c r="H107" s="2">
        <v>28.238099999999999</v>
      </c>
      <c r="I107">
        <v>42</v>
      </c>
      <c r="J107" s="2">
        <v>3</v>
      </c>
      <c r="K107" s="18"/>
      <c r="L107" s="18">
        <f t="shared" si="3"/>
        <v>714862</v>
      </c>
      <c r="M107" s="18">
        <v>670042</v>
      </c>
      <c r="N107" s="18">
        <v>28339</v>
      </c>
      <c r="O107" s="18">
        <f>1701+14780</f>
        <v>16481</v>
      </c>
      <c r="P107" s="22">
        <v>1</v>
      </c>
    </row>
    <row r="108" spans="1:16" x14ac:dyDescent="0.25">
      <c r="A108">
        <v>98040</v>
      </c>
      <c r="B108" s="2">
        <v>98.791340000000005</v>
      </c>
      <c r="C108" s="3">
        <v>23635</v>
      </c>
      <c r="D108" t="s">
        <v>16357</v>
      </c>
      <c r="E108" s="4" t="s">
        <v>16344</v>
      </c>
      <c r="F108" s="6">
        <v>0.75600069999999997</v>
      </c>
      <c r="G108" s="7">
        <v>155.72900000000001</v>
      </c>
      <c r="H108" s="2">
        <v>34.383000000000003</v>
      </c>
      <c r="I108">
        <v>47</v>
      </c>
      <c r="J108" s="2">
        <v>20.2</v>
      </c>
      <c r="K108" s="18"/>
      <c r="L108" s="18">
        <f t="shared" si="3"/>
        <v>688416</v>
      </c>
      <c r="M108" s="18">
        <v>402137</v>
      </c>
      <c r="N108" s="18">
        <v>279044</v>
      </c>
      <c r="O108" s="18">
        <v>7235</v>
      </c>
      <c r="P108" s="22">
        <v>1</v>
      </c>
    </row>
    <row r="109" spans="1:16" x14ac:dyDescent="0.25">
      <c r="A109">
        <v>19096</v>
      </c>
      <c r="B109" s="2">
        <v>98.585080000000005</v>
      </c>
      <c r="C109" s="3">
        <v>14000</v>
      </c>
      <c r="D109" t="s">
        <v>4227</v>
      </c>
      <c r="E109" s="4" t="s">
        <v>3003</v>
      </c>
      <c r="F109" s="6">
        <v>0.77792459999999997</v>
      </c>
      <c r="G109" s="7">
        <v>146.85</v>
      </c>
      <c r="H109" s="2">
        <v>34.36</v>
      </c>
      <c r="I109">
        <v>25</v>
      </c>
      <c r="J109" s="2">
        <v>20.100000000000001</v>
      </c>
      <c r="K109" s="18"/>
      <c r="L109" s="18">
        <f t="shared" si="3"/>
        <v>678088</v>
      </c>
      <c r="M109" s="18">
        <v>576576</v>
      </c>
      <c r="N109" s="18">
        <v>100387</v>
      </c>
      <c r="O109" s="18">
        <f>75+1050</f>
        <v>1125</v>
      </c>
      <c r="P109" s="22">
        <v>1</v>
      </c>
    </row>
    <row r="110" spans="1:16" x14ac:dyDescent="0.25">
      <c r="A110">
        <v>92130</v>
      </c>
      <c r="B110" s="2">
        <v>98.685509999999994</v>
      </c>
      <c r="C110" s="3">
        <v>50279</v>
      </c>
      <c r="D110" t="s">
        <v>14226</v>
      </c>
      <c r="E110" s="4" t="s">
        <v>15368</v>
      </c>
      <c r="F110" s="6">
        <v>0.77307899999999996</v>
      </c>
      <c r="G110" s="7">
        <v>150.66999999999999</v>
      </c>
      <c r="H110" s="2">
        <v>31.95</v>
      </c>
      <c r="I110">
        <v>40</v>
      </c>
      <c r="J110" s="2">
        <v>11</v>
      </c>
      <c r="K110" s="18"/>
      <c r="L110" s="18">
        <f t="shared" si="3"/>
        <v>660382</v>
      </c>
      <c r="M110" s="18">
        <v>317188</v>
      </c>
      <c r="N110" s="18">
        <v>284319</v>
      </c>
      <c r="O110" s="18">
        <f>SUM(55575,3300)</f>
        <v>58875</v>
      </c>
      <c r="P110" s="22">
        <v>1</v>
      </c>
    </row>
    <row r="111" spans="1:16" x14ac:dyDescent="0.25">
      <c r="A111">
        <v>60603</v>
      </c>
      <c r="B111" s="2">
        <v>99.966840000000005</v>
      </c>
      <c r="C111" s="3">
        <v>1001</v>
      </c>
      <c r="D111" t="s">
        <v>11616</v>
      </c>
      <c r="E111" s="4" t="s">
        <v>11490</v>
      </c>
      <c r="F111" s="6">
        <v>0.94776119999999997</v>
      </c>
      <c r="G111" s="7">
        <v>223.36500000000001</v>
      </c>
      <c r="H111" s="2">
        <v>32</v>
      </c>
      <c r="I111">
        <v>4</v>
      </c>
      <c r="J111" s="2"/>
      <c r="L111" s="18">
        <f t="shared" si="3"/>
        <v>650309</v>
      </c>
      <c r="M111" s="18">
        <f>214728+1500</f>
        <v>216228</v>
      </c>
      <c r="N111" s="18">
        <v>432731</v>
      </c>
      <c r="O111" s="18">
        <v>1350</v>
      </c>
      <c r="P111" s="22">
        <v>0</v>
      </c>
    </row>
    <row r="112" spans="1:16" x14ac:dyDescent="0.25">
      <c r="A112">
        <v>55424</v>
      </c>
      <c r="B112" s="2">
        <v>99.175780000000003</v>
      </c>
      <c r="C112" s="3">
        <v>9996</v>
      </c>
      <c r="D112" t="s">
        <v>10500</v>
      </c>
      <c r="E112" s="4" t="s">
        <v>10428</v>
      </c>
      <c r="F112" s="6">
        <v>0.78145589999999998</v>
      </c>
      <c r="G112" s="7">
        <v>168.125</v>
      </c>
      <c r="H112" s="2">
        <v>32.346200000000003</v>
      </c>
      <c r="I112">
        <v>26</v>
      </c>
      <c r="J112" s="2">
        <v>12.4</v>
      </c>
      <c r="K112" s="18"/>
      <c r="L112" s="18">
        <f t="shared" si="3"/>
        <v>636904</v>
      </c>
      <c r="M112" s="18">
        <v>168375</v>
      </c>
      <c r="N112" s="18">
        <v>460454</v>
      </c>
      <c r="O112" s="18">
        <v>8075</v>
      </c>
      <c r="P112" s="22">
        <v>0</v>
      </c>
    </row>
    <row r="113" spans="1:17" x14ac:dyDescent="0.25">
      <c r="A113">
        <v>10577</v>
      </c>
      <c r="B113" s="2">
        <v>99.801280000000006</v>
      </c>
      <c r="C113" s="3">
        <v>6269</v>
      </c>
      <c r="D113" t="s">
        <v>1827</v>
      </c>
      <c r="E113" s="4" t="s">
        <v>1280</v>
      </c>
      <c r="F113" s="6">
        <v>0.70903190000000005</v>
      </c>
      <c r="G113" s="7">
        <v>224.375</v>
      </c>
      <c r="H113" s="2">
        <v>35</v>
      </c>
      <c r="I113">
        <v>2</v>
      </c>
      <c r="J113" s="2"/>
      <c r="L113" s="18">
        <f t="shared" si="3"/>
        <v>632906</v>
      </c>
      <c r="M113" s="18">
        <f>443924+1685</f>
        <v>445609</v>
      </c>
      <c r="N113" s="18">
        <v>179197</v>
      </c>
      <c r="O113" s="18">
        <f>SUM(4950+2700+250+200)</f>
        <v>8100</v>
      </c>
      <c r="P113" s="22">
        <v>1</v>
      </c>
    </row>
    <row r="114" spans="1:17" x14ac:dyDescent="0.25">
      <c r="A114">
        <v>22202</v>
      </c>
      <c r="B114" s="2">
        <v>98.806020000000004</v>
      </c>
      <c r="C114" s="3">
        <v>21679</v>
      </c>
      <c r="D114" t="s">
        <v>374</v>
      </c>
      <c r="E114" s="4" t="s">
        <v>4335</v>
      </c>
      <c r="F114" s="6">
        <v>0.83557179999999998</v>
      </c>
      <c r="G114" s="7">
        <v>142.375</v>
      </c>
      <c r="H114" s="2">
        <v>33.925899999999999</v>
      </c>
      <c r="I114">
        <v>108</v>
      </c>
      <c r="J114" s="2">
        <v>18.100000000000001</v>
      </c>
      <c r="K114" s="18"/>
      <c r="L114" s="18">
        <f t="shared" si="3"/>
        <v>628372</v>
      </c>
      <c r="M114" s="18">
        <v>354506</v>
      </c>
      <c r="N114" s="18">
        <v>266140</v>
      </c>
      <c r="O114" s="18">
        <f>2395+5331</f>
        <v>7726</v>
      </c>
      <c r="P114" s="22">
        <v>1</v>
      </c>
    </row>
    <row r="115" spans="1:17" x14ac:dyDescent="0.25">
      <c r="A115">
        <v>2110</v>
      </c>
      <c r="B115" s="2">
        <v>99.523970000000006</v>
      </c>
      <c r="C115" s="3">
        <v>1906</v>
      </c>
      <c r="D115" t="s">
        <v>311</v>
      </c>
      <c r="E115" s="4" t="s">
        <v>21</v>
      </c>
      <c r="F115" s="6">
        <v>0.86496130000000004</v>
      </c>
      <c r="G115" s="7">
        <v>176.917</v>
      </c>
      <c r="H115" s="2">
        <v>25.5</v>
      </c>
      <c r="I115">
        <v>2</v>
      </c>
      <c r="J115" s="2"/>
      <c r="K115" s="18"/>
      <c r="L115" s="18">
        <f t="shared" si="3"/>
        <v>615698</v>
      </c>
      <c r="M115" s="18">
        <v>496016</v>
      </c>
      <c r="N115" s="18">
        <v>115437</v>
      </c>
      <c r="O115" s="18">
        <f>2500+1745</f>
        <v>4245</v>
      </c>
      <c r="P115" s="22">
        <v>1</v>
      </c>
    </row>
    <row r="116" spans="1:17" x14ac:dyDescent="0.25">
      <c r="A116">
        <v>22205</v>
      </c>
      <c r="B116" s="2">
        <v>99.358959999999996</v>
      </c>
      <c r="C116" s="3">
        <v>18875</v>
      </c>
      <c r="D116" t="s">
        <v>374</v>
      </c>
      <c r="E116" s="4" t="s">
        <v>4335</v>
      </c>
      <c r="F116" s="6">
        <v>0.74565820000000005</v>
      </c>
      <c r="G116" s="7">
        <v>183.53800000000001</v>
      </c>
      <c r="H116" s="2">
        <v>34.276600000000002</v>
      </c>
      <c r="I116">
        <v>94</v>
      </c>
      <c r="J116" s="2">
        <v>19.5</v>
      </c>
      <c r="K116" s="18"/>
      <c r="L116" s="18">
        <f t="shared" si="3"/>
        <v>599030</v>
      </c>
      <c r="M116" s="18">
        <v>378881</v>
      </c>
      <c r="N116" s="18">
        <v>215602</v>
      </c>
      <c r="O116" s="18">
        <v>4547</v>
      </c>
      <c r="P116" s="22">
        <v>1</v>
      </c>
    </row>
    <row r="117" spans="1:17" x14ac:dyDescent="0.25">
      <c r="A117">
        <v>7078</v>
      </c>
      <c r="B117" s="2">
        <v>99.997860000000003</v>
      </c>
      <c r="C117" s="3">
        <v>12737</v>
      </c>
      <c r="D117" t="s">
        <v>1393</v>
      </c>
      <c r="E117" s="4" t="s">
        <v>1341</v>
      </c>
      <c r="F117" s="6">
        <v>0.88684779999999996</v>
      </c>
      <c r="G117" s="7">
        <v>250.001</v>
      </c>
      <c r="H117" s="2">
        <v>26.425000000000001</v>
      </c>
      <c r="I117">
        <v>40</v>
      </c>
      <c r="J117" s="2">
        <v>1.4</v>
      </c>
      <c r="L117" s="18">
        <f t="shared" si="3"/>
        <v>588532</v>
      </c>
      <c r="M117" s="18">
        <f>274831+9405</f>
        <v>284236</v>
      </c>
      <c r="N117" s="18">
        <v>301596</v>
      </c>
      <c r="O117" s="18">
        <f>1250+950+500</f>
        <v>2700</v>
      </c>
      <c r="P117" s="22">
        <v>0</v>
      </c>
    </row>
    <row r="118" spans="1:17" x14ac:dyDescent="0.25">
      <c r="A118">
        <v>10514</v>
      </c>
      <c r="B118" s="2">
        <v>99.982439999999997</v>
      </c>
      <c r="C118" s="3">
        <v>12914</v>
      </c>
      <c r="D118" t="s">
        <v>1800</v>
      </c>
      <c r="E118" s="4" t="s">
        <v>1280</v>
      </c>
      <c r="F118" s="6">
        <v>0.86185199999999995</v>
      </c>
      <c r="G118" s="7">
        <v>241.62</v>
      </c>
      <c r="H118" s="2">
        <v>29.8</v>
      </c>
      <c r="I118">
        <v>25</v>
      </c>
      <c r="J118" s="2">
        <v>6.1</v>
      </c>
      <c r="L118" s="18">
        <f t="shared" si="3"/>
        <v>580897</v>
      </c>
      <c r="M118" s="18">
        <f>825+380510</f>
        <v>381335</v>
      </c>
      <c r="N118" s="18">
        <v>189232</v>
      </c>
      <c r="O118" s="18">
        <f>5900+3350+600+480</f>
        <v>10330</v>
      </c>
      <c r="P118" s="22">
        <v>1</v>
      </c>
    </row>
    <row r="119" spans="1:17" x14ac:dyDescent="0.25">
      <c r="A119">
        <v>19085</v>
      </c>
      <c r="B119" s="2">
        <v>99.643749999999997</v>
      </c>
      <c r="C119" s="3">
        <v>8734</v>
      </c>
      <c r="D119" t="s">
        <v>4223</v>
      </c>
      <c r="E119" s="4" t="s">
        <v>3003</v>
      </c>
      <c r="F119" s="6">
        <v>0.77908529999999998</v>
      </c>
      <c r="G119" s="7">
        <v>199.13499999999999</v>
      </c>
      <c r="H119" s="2">
        <v>30</v>
      </c>
      <c r="I119">
        <v>8</v>
      </c>
      <c r="J119" s="2"/>
      <c r="L119" s="18">
        <f t="shared" si="3"/>
        <v>573687</v>
      </c>
      <c r="M119" s="18">
        <v>304628</v>
      </c>
      <c r="N119" s="18">
        <v>268799</v>
      </c>
      <c r="O119" s="18">
        <v>260</v>
      </c>
      <c r="P119" s="22">
        <v>1</v>
      </c>
    </row>
    <row r="120" spans="1:17" x14ac:dyDescent="0.25">
      <c r="A120">
        <v>94707</v>
      </c>
      <c r="B120" s="2">
        <v>99.466380000000001</v>
      </c>
      <c r="C120" s="3">
        <v>12402</v>
      </c>
      <c r="D120" t="s">
        <v>11543</v>
      </c>
      <c r="E120" s="4" t="s">
        <v>15368</v>
      </c>
      <c r="F120" s="6">
        <v>0.845194</v>
      </c>
      <c r="G120" s="7">
        <v>173.173</v>
      </c>
      <c r="H120" s="2">
        <v>25.019600000000001</v>
      </c>
      <c r="I120">
        <v>51</v>
      </c>
      <c r="J120" s="2">
        <v>0.8</v>
      </c>
      <c r="K120" s="18"/>
      <c r="L120" s="18">
        <f t="shared" si="3"/>
        <v>571420</v>
      </c>
      <c r="M120" s="18">
        <v>532154</v>
      </c>
      <c r="N120" s="18">
        <v>29436</v>
      </c>
      <c r="O120" s="18">
        <f>SUM(8380,1450)</f>
        <v>9830</v>
      </c>
      <c r="P120" s="22">
        <v>1</v>
      </c>
    </row>
    <row r="121" spans="1:17" x14ac:dyDescent="0.25">
      <c r="A121">
        <v>22039</v>
      </c>
      <c r="B121" s="2">
        <v>99.647670000000005</v>
      </c>
      <c r="C121" s="3">
        <v>18791</v>
      </c>
      <c r="D121" t="s">
        <v>4648</v>
      </c>
      <c r="E121" s="4" t="s">
        <v>4335</v>
      </c>
      <c r="F121" s="6">
        <v>0.7508705</v>
      </c>
      <c r="G121" s="7">
        <v>204.07900000000001</v>
      </c>
      <c r="H121" s="2">
        <v>33.448300000000003</v>
      </c>
      <c r="I121">
        <v>29</v>
      </c>
      <c r="J121" s="2">
        <v>16.3</v>
      </c>
      <c r="L121" s="18">
        <f t="shared" si="3"/>
        <v>564809</v>
      </c>
      <c r="M121" s="18">
        <f>SUM(246394,5350,500)</f>
        <v>252244</v>
      </c>
      <c r="N121" s="18">
        <v>310045</v>
      </c>
      <c r="O121" s="18">
        <f>SUM(1900,620)</f>
        <v>2520</v>
      </c>
      <c r="P121" s="22">
        <v>0</v>
      </c>
      <c r="Q121" t="s">
        <v>16778</v>
      </c>
    </row>
    <row r="122" spans="1:17" x14ac:dyDescent="0.25">
      <c r="A122">
        <v>10504</v>
      </c>
      <c r="B122" s="2">
        <v>99.899789999999996</v>
      </c>
      <c r="C122" s="3">
        <v>7885</v>
      </c>
      <c r="D122" t="s">
        <v>1795</v>
      </c>
      <c r="E122" s="4" t="s">
        <v>1280</v>
      </c>
      <c r="F122" s="6">
        <v>0.74180250000000003</v>
      </c>
      <c r="G122" s="7">
        <v>231.52799999999999</v>
      </c>
      <c r="H122" s="2">
        <v>32.545499999999997</v>
      </c>
      <c r="I122">
        <v>11</v>
      </c>
      <c r="J122" s="2">
        <v>13.2</v>
      </c>
      <c r="L122" s="18">
        <f t="shared" si="3"/>
        <v>561627</v>
      </c>
      <c r="M122" s="18">
        <f>1464+395956</f>
        <v>397420</v>
      </c>
      <c r="N122" s="18">
        <v>157102</v>
      </c>
      <c r="O122" s="18">
        <f>5600+1000+500+5</f>
        <v>7105</v>
      </c>
      <c r="P122" s="22">
        <v>1</v>
      </c>
    </row>
    <row r="123" spans="1:17" x14ac:dyDescent="0.25">
      <c r="A123">
        <v>2492</v>
      </c>
      <c r="B123" s="2">
        <v>99.147549999999995</v>
      </c>
      <c r="C123" s="3">
        <v>20163</v>
      </c>
      <c r="D123" t="s">
        <v>378</v>
      </c>
      <c r="E123" s="4" t="s">
        <v>21</v>
      </c>
      <c r="F123" s="6">
        <v>0.75725830000000005</v>
      </c>
      <c r="G123" s="7">
        <v>171.70500000000001</v>
      </c>
      <c r="H123" s="2">
        <v>30.781300000000002</v>
      </c>
      <c r="I123">
        <v>32</v>
      </c>
      <c r="J123" s="2">
        <v>8.4</v>
      </c>
      <c r="K123" s="18"/>
      <c r="L123" s="18">
        <f t="shared" si="3"/>
        <v>542146</v>
      </c>
      <c r="M123" s="18">
        <v>364855</v>
      </c>
      <c r="N123" s="18">
        <v>168441</v>
      </c>
      <c r="O123" s="18">
        <v>8850</v>
      </c>
      <c r="P123" s="22">
        <v>1</v>
      </c>
    </row>
    <row r="124" spans="1:17" x14ac:dyDescent="0.25">
      <c r="A124">
        <v>2482</v>
      </c>
      <c r="B124" s="2">
        <v>99.44641</v>
      </c>
      <c r="C124" s="3">
        <v>11204</v>
      </c>
      <c r="D124" t="s">
        <v>377</v>
      </c>
      <c r="E124" s="4" t="s">
        <v>21</v>
      </c>
      <c r="F124" s="6">
        <v>0.80031359999999996</v>
      </c>
      <c r="G124" s="7">
        <v>178.24600000000001</v>
      </c>
      <c r="H124" s="2">
        <v>25.176500000000001</v>
      </c>
      <c r="I124">
        <v>17</v>
      </c>
      <c r="J124" s="2">
        <v>0.8</v>
      </c>
      <c r="K124" s="18"/>
      <c r="L124" s="18">
        <f t="shared" si="3"/>
        <v>537096</v>
      </c>
      <c r="M124" s="18">
        <v>211318</v>
      </c>
      <c r="N124" s="18">
        <v>324653</v>
      </c>
      <c r="O124" s="18">
        <v>1125</v>
      </c>
      <c r="P124" s="22">
        <v>0</v>
      </c>
    </row>
    <row r="125" spans="1:17" x14ac:dyDescent="0.25">
      <c r="A125">
        <v>10005</v>
      </c>
      <c r="B125" s="2">
        <v>99.840519999999998</v>
      </c>
      <c r="C125" s="3">
        <v>7570</v>
      </c>
      <c r="D125" t="s">
        <v>1789</v>
      </c>
      <c r="E125" s="4" t="s">
        <v>1280</v>
      </c>
      <c r="F125" s="6">
        <v>0.88411150000000005</v>
      </c>
      <c r="G125" s="7">
        <v>196.77600000000001</v>
      </c>
      <c r="H125" s="2">
        <v>26.4</v>
      </c>
      <c r="I125">
        <v>10</v>
      </c>
      <c r="J125" s="2">
        <v>1.4</v>
      </c>
      <c r="L125" s="18">
        <f t="shared" ref="L125:L156" si="4">SUM(M125:O125)</f>
        <v>534206</v>
      </c>
      <c r="M125" s="18">
        <f>369513+12400</f>
        <v>381913</v>
      </c>
      <c r="N125" s="18">
        <v>149223</v>
      </c>
      <c r="O125" s="18">
        <f>1605+575+500+290+100</f>
        <v>3070</v>
      </c>
      <c r="P125" s="22">
        <v>1</v>
      </c>
    </row>
    <row r="126" spans="1:17" x14ac:dyDescent="0.25">
      <c r="A126">
        <v>10004</v>
      </c>
      <c r="B126" s="2">
        <v>99.963189999999997</v>
      </c>
      <c r="C126" s="3">
        <v>3023</v>
      </c>
      <c r="D126" t="s">
        <v>1789</v>
      </c>
      <c r="E126" s="4" t="s">
        <v>1280</v>
      </c>
      <c r="F126" s="6">
        <v>0.81526980000000004</v>
      </c>
      <c r="G126" s="7">
        <v>242.625</v>
      </c>
      <c r="H126" s="2">
        <v>24.5</v>
      </c>
      <c r="I126">
        <v>6</v>
      </c>
      <c r="J126" s="2"/>
      <c r="L126" s="18">
        <f t="shared" si="4"/>
        <v>533223</v>
      </c>
      <c r="M126" s="18">
        <f>250+421578</f>
        <v>421828</v>
      </c>
      <c r="N126" s="18">
        <v>103135</v>
      </c>
      <c r="O126" s="18">
        <f>3250+2350+2025+375+250+10</f>
        <v>8260</v>
      </c>
      <c r="P126" s="22">
        <v>1</v>
      </c>
    </row>
    <row r="127" spans="1:17" x14ac:dyDescent="0.25">
      <c r="A127">
        <v>10007</v>
      </c>
      <c r="B127" s="2">
        <v>99.964960000000005</v>
      </c>
      <c r="C127" s="3">
        <v>6748</v>
      </c>
      <c r="D127" t="s">
        <v>1789</v>
      </c>
      <c r="E127" s="4" t="s">
        <v>1280</v>
      </c>
      <c r="F127" s="6">
        <v>0.787802</v>
      </c>
      <c r="G127" s="7">
        <v>250.001</v>
      </c>
      <c r="H127" s="2">
        <v>27.4</v>
      </c>
      <c r="I127">
        <v>15</v>
      </c>
      <c r="J127" s="2">
        <v>2.1</v>
      </c>
      <c r="L127" s="18">
        <f t="shared" si="4"/>
        <v>528370</v>
      </c>
      <c r="M127" s="18">
        <f>2410+401980</f>
        <v>404390</v>
      </c>
      <c r="N127" s="18">
        <v>104045</v>
      </c>
      <c r="O127" s="18">
        <f>10810+3200+2900+1800+1100+100+25</f>
        <v>19935</v>
      </c>
      <c r="P127" s="22">
        <v>1</v>
      </c>
    </row>
    <row r="128" spans="1:17" x14ac:dyDescent="0.25">
      <c r="A128">
        <v>7901</v>
      </c>
      <c r="B128" s="2">
        <v>98.697040000000001</v>
      </c>
      <c r="C128" s="3">
        <v>22962</v>
      </c>
      <c r="D128" t="s">
        <v>1550</v>
      </c>
      <c r="E128" s="4" t="s">
        <v>1341</v>
      </c>
      <c r="F128" s="6">
        <v>0.70007050000000004</v>
      </c>
      <c r="G128" s="7">
        <v>163.333</v>
      </c>
      <c r="H128" s="2">
        <v>29.359000000000002</v>
      </c>
      <c r="I128">
        <v>39</v>
      </c>
      <c r="J128" s="2">
        <v>5.2</v>
      </c>
      <c r="K128" s="18"/>
      <c r="L128" s="18">
        <f t="shared" si="4"/>
        <v>517037</v>
      </c>
      <c r="M128" s="18">
        <v>143880</v>
      </c>
      <c r="N128" s="18">
        <v>372807</v>
      </c>
      <c r="O128" s="18">
        <v>350</v>
      </c>
      <c r="P128" s="22">
        <v>0</v>
      </c>
    </row>
    <row r="129" spans="1:16" x14ac:dyDescent="0.25">
      <c r="A129">
        <v>6820</v>
      </c>
      <c r="B129" s="2">
        <v>99.970029999999994</v>
      </c>
      <c r="C129" s="3">
        <v>21190</v>
      </c>
      <c r="D129" t="s">
        <v>1333</v>
      </c>
      <c r="E129" s="4" t="s">
        <v>1198</v>
      </c>
      <c r="F129" s="6">
        <v>0.79743770000000003</v>
      </c>
      <c r="G129" s="7">
        <v>250.001</v>
      </c>
      <c r="H129" s="2">
        <v>30.25</v>
      </c>
      <c r="I129">
        <v>52</v>
      </c>
      <c r="J129" s="2">
        <v>7.1</v>
      </c>
      <c r="L129" s="18">
        <f t="shared" si="4"/>
        <v>514431</v>
      </c>
      <c r="M129" s="18">
        <f>196493+326</f>
        <v>196819</v>
      </c>
      <c r="N129" s="18">
        <v>310560</v>
      </c>
      <c r="O129" s="18">
        <f>2970+2832+750+500</f>
        <v>7052</v>
      </c>
      <c r="P129" s="22">
        <v>0</v>
      </c>
    </row>
    <row r="130" spans="1:16" x14ac:dyDescent="0.25">
      <c r="A130">
        <v>95014</v>
      </c>
      <c r="B130" s="2">
        <v>98.723159999999993</v>
      </c>
      <c r="C130" s="3">
        <v>62478</v>
      </c>
      <c r="D130" t="s">
        <v>15826</v>
      </c>
      <c r="E130" s="4" t="s">
        <v>15368</v>
      </c>
      <c r="F130" s="6">
        <v>0.75972130000000004</v>
      </c>
      <c r="G130" s="7">
        <v>154.13200000000001</v>
      </c>
      <c r="H130" s="2">
        <v>29.776499999999999</v>
      </c>
      <c r="I130">
        <v>85</v>
      </c>
      <c r="J130" s="2">
        <v>6</v>
      </c>
      <c r="K130" s="18"/>
      <c r="L130" s="18">
        <f t="shared" si="4"/>
        <v>514222</v>
      </c>
      <c r="M130" s="18">
        <v>273757</v>
      </c>
      <c r="N130" s="18">
        <v>148749</v>
      </c>
      <c r="O130" s="18">
        <f>5875+85841</f>
        <v>91716</v>
      </c>
      <c r="P130" s="22">
        <v>1</v>
      </c>
    </row>
    <row r="131" spans="1:16" x14ac:dyDescent="0.25">
      <c r="A131">
        <v>94024</v>
      </c>
      <c r="B131" s="2">
        <v>99.54562</v>
      </c>
      <c r="C131" s="3">
        <v>22572</v>
      </c>
      <c r="D131" t="s">
        <v>15749</v>
      </c>
      <c r="E131" s="4" t="s">
        <v>15368</v>
      </c>
      <c r="F131" s="6">
        <v>0.79167449999999995</v>
      </c>
      <c r="G131" s="7">
        <v>190.39500000000001</v>
      </c>
      <c r="H131" s="2">
        <v>28.755600000000001</v>
      </c>
      <c r="I131">
        <v>45</v>
      </c>
      <c r="J131" s="2">
        <v>3.9</v>
      </c>
      <c r="K131" s="18"/>
      <c r="L131" s="18">
        <f t="shared" si="4"/>
        <v>504289</v>
      </c>
      <c r="M131" s="18">
        <f>327315+11055</f>
        <v>338370</v>
      </c>
      <c r="N131" s="18">
        <v>113494</v>
      </c>
      <c r="O131" s="18">
        <f>SUM(50425,1250,750)</f>
        <v>52425</v>
      </c>
      <c r="P131" s="22">
        <v>1</v>
      </c>
    </row>
    <row r="132" spans="1:16" x14ac:dyDescent="0.25">
      <c r="A132">
        <v>95030</v>
      </c>
      <c r="B132" s="2">
        <v>99.808909999999997</v>
      </c>
      <c r="C132" s="3">
        <v>13428</v>
      </c>
      <c r="D132" t="s">
        <v>15828</v>
      </c>
      <c r="E132" s="4" t="s">
        <v>15368</v>
      </c>
      <c r="F132" s="6">
        <v>0.7588897</v>
      </c>
      <c r="G132" s="7">
        <v>217.24100000000001</v>
      </c>
      <c r="H132" s="2">
        <v>29.071400000000001</v>
      </c>
      <c r="I132">
        <v>28</v>
      </c>
      <c r="J132" s="2">
        <v>4.5999999999999996</v>
      </c>
      <c r="L132" s="18">
        <f t="shared" si="4"/>
        <v>499450</v>
      </c>
      <c r="M132" s="18">
        <f>179615+8901</f>
        <v>188516</v>
      </c>
      <c r="N132" s="18">
        <v>142343</v>
      </c>
      <c r="O132" s="18">
        <f>168441+150</f>
        <v>168591</v>
      </c>
      <c r="P132" s="22">
        <v>1</v>
      </c>
    </row>
    <row r="133" spans="1:16" x14ac:dyDescent="0.25">
      <c r="A133">
        <v>2446</v>
      </c>
      <c r="B133" s="2">
        <v>98.622519999999994</v>
      </c>
      <c r="C133" s="3">
        <v>28795</v>
      </c>
      <c r="D133" t="s">
        <v>361</v>
      </c>
      <c r="E133" s="4" t="s">
        <v>21</v>
      </c>
      <c r="F133" s="6">
        <v>0.83342340000000004</v>
      </c>
      <c r="G133" s="7">
        <v>138.73099999999999</v>
      </c>
      <c r="H133" s="2">
        <v>28.597000000000001</v>
      </c>
      <c r="I133">
        <v>67</v>
      </c>
      <c r="J133" s="2">
        <v>3.7</v>
      </c>
      <c r="K133" s="18"/>
      <c r="L133" s="18">
        <f t="shared" si="4"/>
        <v>495492</v>
      </c>
      <c r="M133" s="18">
        <v>412074</v>
      </c>
      <c r="N133" s="18">
        <v>79177</v>
      </c>
      <c r="O133" s="18">
        <f>866+3375</f>
        <v>4241</v>
      </c>
      <c r="P133" s="22">
        <v>1</v>
      </c>
    </row>
    <row r="134" spans="1:16" x14ac:dyDescent="0.25">
      <c r="A134">
        <v>60604</v>
      </c>
      <c r="B134" s="2">
        <v>99.683980000000005</v>
      </c>
      <c r="C134" s="3">
        <v>418</v>
      </c>
      <c r="D134" t="s">
        <v>11616</v>
      </c>
      <c r="E134" s="4" t="s">
        <v>11490</v>
      </c>
      <c r="F134" s="6">
        <v>0.78306880000000001</v>
      </c>
      <c r="G134" s="7">
        <v>201.875</v>
      </c>
      <c r="H134" s="2">
        <v>34.333300000000001</v>
      </c>
      <c r="I134">
        <v>3</v>
      </c>
      <c r="J134" s="2"/>
      <c r="L134" s="18">
        <f t="shared" si="4"/>
        <v>484452</v>
      </c>
      <c r="M134" s="18">
        <f>1500+406052</f>
        <v>407552</v>
      </c>
      <c r="N134" s="18">
        <v>75200</v>
      </c>
      <c r="O134" s="18">
        <f>SUM(1000,700)</f>
        <v>1700</v>
      </c>
      <c r="P134" s="22">
        <v>1</v>
      </c>
    </row>
    <row r="135" spans="1:16" x14ac:dyDescent="0.25">
      <c r="A135">
        <v>7458</v>
      </c>
      <c r="B135" s="2">
        <v>99.276079999999993</v>
      </c>
      <c r="C135" s="3">
        <v>11479</v>
      </c>
      <c r="D135" t="s">
        <v>1439</v>
      </c>
      <c r="E135" s="4" t="s">
        <v>1341</v>
      </c>
      <c r="F135" s="6">
        <v>0.66671130000000001</v>
      </c>
      <c r="G135" s="7">
        <v>191.31899999999999</v>
      </c>
      <c r="H135" s="2">
        <v>25.636399999999998</v>
      </c>
      <c r="I135">
        <v>11</v>
      </c>
      <c r="J135" s="2">
        <v>1.1000000000000001</v>
      </c>
      <c r="K135" s="18"/>
      <c r="L135" s="18">
        <f t="shared" si="4"/>
        <v>481179</v>
      </c>
      <c r="M135" s="18">
        <v>181771</v>
      </c>
      <c r="N135" s="18">
        <v>299408</v>
      </c>
      <c r="O135" s="18">
        <v>0</v>
      </c>
      <c r="P135" s="22">
        <v>0</v>
      </c>
    </row>
    <row r="136" spans="1:16" x14ac:dyDescent="0.25">
      <c r="A136">
        <v>98112</v>
      </c>
      <c r="B136" s="2">
        <v>98.66113</v>
      </c>
      <c r="C136" s="3">
        <v>22290</v>
      </c>
      <c r="D136" t="s">
        <v>16366</v>
      </c>
      <c r="E136" s="4" t="s">
        <v>16344</v>
      </c>
      <c r="F136" s="6">
        <v>0.75640580000000002</v>
      </c>
      <c r="G136" s="7">
        <v>153.101</v>
      </c>
      <c r="H136" s="2">
        <v>32.9375</v>
      </c>
      <c r="I136">
        <v>80</v>
      </c>
      <c r="J136" s="2">
        <v>14.4</v>
      </c>
      <c r="K136" s="18"/>
      <c r="L136" s="18">
        <f t="shared" si="4"/>
        <v>480072</v>
      </c>
      <c r="M136" s="18">
        <v>389784</v>
      </c>
      <c r="N136" s="18">
        <v>74888</v>
      </c>
      <c r="O136" s="18">
        <f>SUM(12880,2520)</f>
        <v>15400</v>
      </c>
      <c r="P136" s="22">
        <v>1</v>
      </c>
    </row>
    <row r="137" spans="1:16" x14ac:dyDescent="0.25">
      <c r="A137">
        <v>20171</v>
      </c>
      <c r="B137" s="2">
        <v>98.903750000000002</v>
      </c>
      <c r="C137" s="3">
        <v>48662</v>
      </c>
      <c r="D137" t="s">
        <v>3872</v>
      </c>
      <c r="E137" s="4" t="s">
        <v>4335</v>
      </c>
      <c r="F137" s="6">
        <v>0.73566589999999998</v>
      </c>
      <c r="G137" s="7">
        <v>163.34100000000001</v>
      </c>
      <c r="H137" s="2">
        <v>37.213299999999997</v>
      </c>
      <c r="I137">
        <v>75</v>
      </c>
      <c r="J137" s="2">
        <v>34.799999999999997</v>
      </c>
      <c r="K137" s="18"/>
      <c r="L137" s="18">
        <f t="shared" si="4"/>
        <v>479861</v>
      </c>
      <c r="M137" s="18">
        <v>271815</v>
      </c>
      <c r="N137" s="18">
        <v>202495</v>
      </c>
      <c r="O137" s="18">
        <f>1350+4201</f>
        <v>5551</v>
      </c>
      <c r="P137" s="22">
        <v>1</v>
      </c>
    </row>
    <row r="138" spans="1:16" x14ac:dyDescent="0.25">
      <c r="A138">
        <v>94563</v>
      </c>
      <c r="B138" s="2">
        <v>99.765680000000003</v>
      </c>
      <c r="C138" s="3">
        <v>18284</v>
      </c>
      <c r="D138" t="s">
        <v>15780</v>
      </c>
      <c r="E138" s="4" t="s">
        <v>15368</v>
      </c>
      <c r="F138" s="6">
        <v>0.780505</v>
      </c>
      <c r="G138" s="7">
        <v>211.56299999999999</v>
      </c>
      <c r="H138" s="2">
        <v>25.838699999999999</v>
      </c>
      <c r="I138">
        <v>62</v>
      </c>
      <c r="J138" s="2">
        <v>1.2</v>
      </c>
      <c r="L138" s="18">
        <f t="shared" si="4"/>
        <v>473075</v>
      </c>
      <c r="M138" s="18">
        <f>364925+3988</f>
        <v>368913</v>
      </c>
      <c r="N138" s="18">
        <v>64812</v>
      </c>
      <c r="O138" s="18">
        <f>SUM(38150+1200)</f>
        <v>39350</v>
      </c>
      <c r="P138" s="22">
        <v>1</v>
      </c>
    </row>
    <row r="139" spans="1:16" x14ac:dyDescent="0.25">
      <c r="A139">
        <v>1778</v>
      </c>
      <c r="B139" s="2">
        <v>99.460700000000003</v>
      </c>
      <c r="C139" s="3">
        <v>13420</v>
      </c>
      <c r="D139" t="s">
        <v>233</v>
      </c>
      <c r="E139" s="4" t="s">
        <v>21</v>
      </c>
      <c r="F139" s="6">
        <v>0.78970609999999997</v>
      </c>
      <c r="G139" s="7">
        <v>182.01900000000001</v>
      </c>
      <c r="H139" s="2">
        <v>32.466700000000003</v>
      </c>
      <c r="I139">
        <v>30</v>
      </c>
      <c r="J139" s="2">
        <v>12.9</v>
      </c>
      <c r="K139" s="18"/>
      <c r="L139" s="18">
        <f t="shared" si="4"/>
        <v>471162</v>
      </c>
      <c r="M139" s="18">
        <v>366142</v>
      </c>
      <c r="N139" s="18">
        <v>101077</v>
      </c>
      <c r="O139" s="18">
        <f>18+3925</f>
        <v>3943</v>
      </c>
      <c r="P139" s="22">
        <v>1</v>
      </c>
    </row>
    <row r="140" spans="1:16" x14ac:dyDescent="0.25">
      <c r="A140">
        <v>98039</v>
      </c>
      <c r="B140" s="2">
        <v>99.838629999999995</v>
      </c>
      <c r="C140" s="3">
        <v>3079</v>
      </c>
      <c r="D140" t="s">
        <v>2804</v>
      </c>
      <c r="E140" s="4" t="s">
        <v>16344</v>
      </c>
      <c r="F140" s="6">
        <v>0.81637839999999995</v>
      </c>
      <c r="G140" s="7">
        <v>208.214</v>
      </c>
      <c r="H140" s="2">
        <v>25</v>
      </c>
      <c r="I140">
        <v>6</v>
      </c>
      <c r="J140" s="2"/>
      <c r="L140" s="18">
        <f t="shared" si="4"/>
        <v>468853</v>
      </c>
      <c r="M140" s="18">
        <f>250643+50</f>
        <v>250693</v>
      </c>
      <c r="N140" s="18">
        <v>217110</v>
      </c>
      <c r="O140" s="18">
        <v>1050</v>
      </c>
      <c r="P140" s="22">
        <v>1</v>
      </c>
    </row>
    <row r="141" spans="1:16" x14ac:dyDescent="0.25">
      <c r="A141">
        <v>10804</v>
      </c>
      <c r="B141" s="2">
        <v>99.451009999999997</v>
      </c>
      <c r="C141" s="3">
        <v>14850</v>
      </c>
      <c r="D141" t="s">
        <v>1846</v>
      </c>
      <c r="E141" s="4" t="s">
        <v>1280</v>
      </c>
      <c r="F141" s="6">
        <v>0.7582352</v>
      </c>
      <c r="G141" s="7">
        <v>186.5</v>
      </c>
      <c r="H141" s="2">
        <v>29</v>
      </c>
      <c r="I141">
        <v>25</v>
      </c>
      <c r="J141" s="2">
        <v>4.3</v>
      </c>
      <c r="K141" s="18"/>
      <c r="L141" s="18">
        <f t="shared" si="4"/>
        <v>466449</v>
      </c>
      <c r="M141" s="18">
        <v>283750</v>
      </c>
      <c r="N141" s="18">
        <v>174949</v>
      </c>
      <c r="O141" s="18">
        <f>3500+4250</f>
        <v>7750</v>
      </c>
      <c r="P141" s="22">
        <v>1</v>
      </c>
    </row>
    <row r="142" spans="1:16" x14ac:dyDescent="0.25">
      <c r="A142">
        <v>94304</v>
      </c>
      <c r="B142" s="2">
        <v>98.796059999999997</v>
      </c>
      <c r="C142" s="3">
        <v>3687</v>
      </c>
      <c r="D142" t="s">
        <v>15762</v>
      </c>
      <c r="E142" s="4" t="s">
        <v>15368</v>
      </c>
      <c r="F142" s="6">
        <v>0.80845860000000003</v>
      </c>
      <c r="G142" s="7">
        <v>146.94399999999999</v>
      </c>
      <c r="H142" s="2">
        <v>30.7273</v>
      </c>
      <c r="I142">
        <v>11</v>
      </c>
      <c r="J142" s="2">
        <v>8.1999999999999993</v>
      </c>
      <c r="K142" s="18"/>
      <c r="L142" s="18">
        <f t="shared" si="4"/>
        <v>464600</v>
      </c>
      <c r="M142" s="18">
        <v>313790</v>
      </c>
      <c r="N142" s="18">
        <v>126660</v>
      </c>
      <c r="O142" s="18">
        <v>24150</v>
      </c>
      <c r="P142" s="22">
        <v>1</v>
      </c>
    </row>
    <row r="143" spans="1:16" x14ac:dyDescent="0.25">
      <c r="A143">
        <v>22124</v>
      </c>
      <c r="B143" s="2">
        <v>99.432850000000002</v>
      </c>
      <c r="C143" s="3">
        <v>18530</v>
      </c>
      <c r="D143" t="s">
        <v>4654</v>
      </c>
      <c r="E143" s="4" t="s">
        <v>4335</v>
      </c>
      <c r="F143" s="6">
        <v>0.76445510000000005</v>
      </c>
      <c r="G143" s="7">
        <v>184</v>
      </c>
      <c r="H143" s="2">
        <v>32.028599999999997</v>
      </c>
      <c r="I143">
        <v>35</v>
      </c>
      <c r="J143" s="2">
        <v>11.2</v>
      </c>
      <c r="K143" s="18"/>
      <c r="L143" s="18">
        <f t="shared" si="4"/>
        <v>459203</v>
      </c>
      <c r="M143" s="18">
        <v>235791</v>
      </c>
      <c r="N143" s="18">
        <v>219662</v>
      </c>
      <c r="O143" s="18">
        <v>3750</v>
      </c>
      <c r="P143" s="22">
        <v>1</v>
      </c>
    </row>
    <row r="144" spans="1:16" x14ac:dyDescent="0.25">
      <c r="A144">
        <v>77010</v>
      </c>
      <c r="B144" s="2">
        <v>99.995829999999998</v>
      </c>
      <c r="C144" s="3">
        <v>723</v>
      </c>
      <c r="D144" t="s">
        <v>3103</v>
      </c>
      <c r="E144" s="4" t="s">
        <v>13752</v>
      </c>
      <c r="F144" s="6">
        <v>0.87774289999999999</v>
      </c>
      <c r="G144" s="7">
        <v>250.001</v>
      </c>
      <c r="H144" s="2">
        <v>40</v>
      </c>
      <c r="I144">
        <v>2</v>
      </c>
      <c r="J144" s="2"/>
      <c r="L144" s="18">
        <f t="shared" si="4"/>
        <v>441962</v>
      </c>
      <c r="M144" s="18">
        <v>45325</v>
      </c>
      <c r="N144" s="18">
        <v>383037</v>
      </c>
      <c r="O144" s="18">
        <v>13600</v>
      </c>
      <c r="P144" s="22">
        <v>0</v>
      </c>
    </row>
    <row r="145" spans="1:16" x14ac:dyDescent="0.25">
      <c r="A145">
        <v>10282</v>
      </c>
      <c r="B145" s="2">
        <v>99.994709999999998</v>
      </c>
      <c r="C145" s="3">
        <v>5902</v>
      </c>
      <c r="D145" t="s">
        <v>1789</v>
      </c>
      <c r="E145" s="4" t="s">
        <v>1280</v>
      </c>
      <c r="F145" s="6">
        <v>0.87059690000000001</v>
      </c>
      <c r="G145" s="7">
        <v>250.001</v>
      </c>
      <c r="H145" s="2">
        <v>15.333299999999999</v>
      </c>
      <c r="I145">
        <v>3</v>
      </c>
      <c r="J145" s="2"/>
      <c r="L145" s="18">
        <f t="shared" si="4"/>
        <v>441239</v>
      </c>
      <c r="M145" s="18">
        <v>262845</v>
      </c>
      <c r="N145" s="18">
        <v>164835</v>
      </c>
      <c r="O145" s="18">
        <f>10114+2500+500+245+200</f>
        <v>13559</v>
      </c>
      <c r="P145" s="22">
        <v>1</v>
      </c>
    </row>
    <row r="146" spans="1:16" x14ac:dyDescent="0.25">
      <c r="A146">
        <v>60043</v>
      </c>
      <c r="B146" s="2">
        <v>99.973470000000006</v>
      </c>
      <c r="C146" s="3">
        <v>2648</v>
      </c>
      <c r="D146" t="s">
        <v>1362</v>
      </c>
      <c r="E146" s="4" t="s">
        <v>11490</v>
      </c>
      <c r="F146" s="6">
        <v>0.89427310000000004</v>
      </c>
      <c r="G146" s="7">
        <v>233.75</v>
      </c>
      <c r="H146" s="2">
        <v>32.4</v>
      </c>
      <c r="I146">
        <v>10</v>
      </c>
      <c r="J146" s="2">
        <v>12.6</v>
      </c>
      <c r="L146" s="18">
        <f t="shared" si="4"/>
        <v>434653</v>
      </c>
      <c r="M146" s="18">
        <v>107419</v>
      </c>
      <c r="N146" s="18">
        <v>324234</v>
      </c>
      <c r="O146" s="18">
        <v>3000</v>
      </c>
      <c r="P146" s="22">
        <v>0</v>
      </c>
    </row>
    <row r="147" spans="1:16" x14ac:dyDescent="0.25">
      <c r="A147">
        <v>10069</v>
      </c>
      <c r="B147" s="2">
        <v>99.977010000000007</v>
      </c>
      <c r="C147" s="3">
        <v>5522</v>
      </c>
      <c r="D147" t="s">
        <v>1789</v>
      </c>
      <c r="E147" s="4" t="s">
        <v>1280</v>
      </c>
      <c r="F147" s="6">
        <v>0.88685970000000003</v>
      </c>
      <c r="G147" s="7">
        <v>237.06</v>
      </c>
      <c r="H147" s="2">
        <v>36.5</v>
      </c>
      <c r="I147">
        <v>4</v>
      </c>
      <c r="J147" s="2"/>
      <c r="L147" s="18">
        <f t="shared" si="4"/>
        <v>429878</v>
      </c>
      <c r="M147" s="18">
        <f>695+187887</f>
        <v>188582</v>
      </c>
      <c r="N147" s="18">
        <v>231961</v>
      </c>
      <c r="O147" s="18">
        <f>5250+3835+250</f>
        <v>9335</v>
      </c>
      <c r="P147" s="22">
        <v>0</v>
      </c>
    </row>
    <row r="148" spans="1:16" x14ac:dyDescent="0.25">
      <c r="A148">
        <v>10536</v>
      </c>
      <c r="B148" s="2">
        <v>98.924260000000004</v>
      </c>
      <c r="C148" s="3">
        <v>10725</v>
      </c>
      <c r="D148" t="s">
        <v>1812</v>
      </c>
      <c r="E148" s="4" t="s">
        <v>1280</v>
      </c>
      <c r="F148" s="6">
        <v>0.67804050000000005</v>
      </c>
      <c r="G148" s="7">
        <v>173.77799999999999</v>
      </c>
      <c r="H148" s="2">
        <v>40.1111</v>
      </c>
      <c r="I148">
        <v>9</v>
      </c>
      <c r="J148" s="2"/>
      <c r="K148" s="18"/>
      <c r="L148" s="18">
        <f t="shared" si="4"/>
        <v>427869</v>
      </c>
      <c r="M148" s="18">
        <v>292464</v>
      </c>
      <c r="N148" s="18">
        <v>134155</v>
      </c>
      <c r="O148" s="18">
        <v>1250</v>
      </c>
      <c r="P148" s="22">
        <v>1</v>
      </c>
    </row>
    <row r="149" spans="1:16" x14ac:dyDescent="0.25">
      <c r="A149">
        <v>10506</v>
      </c>
      <c r="B149" s="2">
        <v>99.605699999999999</v>
      </c>
      <c r="C149" s="3">
        <v>5302</v>
      </c>
      <c r="D149" t="s">
        <v>213</v>
      </c>
      <c r="E149" s="4" t="s">
        <v>1280</v>
      </c>
      <c r="F149" s="6">
        <v>0.7250143</v>
      </c>
      <c r="G149" s="7">
        <v>205.31299999999999</v>
      </c>
      <c r="H149" s="2">
        <v>29</v>
      </c>
      <c r="I149">
        <v>14</v>
      </c>
      <c r="J149" s="2">
        <v>4.3</v>
      </c>
      <c r="L149" s="18">
        <f t="shared" si="4"/>
        <v>421145</v>
      </c>
      <c r="M149" s="18">
        <f>SUM(3622,273365)</f>
        <v>276987</v>
      </c>
      <c r="N149" s="18">
        <v>128558</v>
      </c>
      <c r="O149" s="18">
        <f>SUM(10400,4950,200,50)</f>
        <v>15600</v>
      </c>
      <c r="P149" s="22">
        <v>1</v>
      </c>
    </row>
    <row r="150" spans="1:16" x14ac:dyDescent="0.25">
      <c r="A150">
        <v>60605</v>
      </c>
      <c r="B150" s="2">
        <v>98.59205</v>
      </c>
      <c r="C150" s="3">
        <v>25937</v>
      </c>
      <c r="D150" t="s">
        <v>11616</v>
      </c>
      <c r="E150" s="4" t="s">
        <v>11490</v>
      </c>
      <c r="F150" s="6">
        <v>0.75320299999999996</v>
      </c>
      <c r="G150" s="7">
        <v>151.22399999999999</v>
      </c>
      <c r="H150" s="2">
        <v>36.0625</v>
      </c>
      <c r="I150">
        <v>48</v>
      </c>
      <c r="J150" s="2">
        <v>28.4</v>
      </c>
      <c r="K150" s="18"/>
      <c r="L150" s="18">
        <f t="shared" si="4"/>
        <v>419047</v>
      </c>
      <c r="M150" s="18">
        <v>340968</v>
      </c>
      <c r="N150" s="18">
        <v>76491</v>
      </c>
      <c r="O150" s="18">
        <v>1588</v>
      </c>
      <c r="P150" s="22">
        <v>1</v>
      </c>
    </row>
    <row r="151" spans="1:16" x14ac:dyDescent="0.25">
      <c r="A151">
        <v>37350</v>
      </c>
      <c r="B151" s="2">
        <v>98.84796</v>
      </c>
      <c r="C151" s="3">
        <v>1878</v>
      </c>
      <c r="D151" t="s">
        <v>6534</v>
      </c>
      <c r="E151" s="4" t="s">
        <v>7348</v>
      </c>
      <c r="F151" s="6">
        <v>0.81064639999999999</v>
      </c>
      <c r="G151" s="7">
        <v>147.083</v>
      </c>
      <c r="H151" s="2">
        <v>34</v>
      </c>
      <c r="I151">
        <v>7</v>
      </c>
      <c r="J151" s="2"/>
      <c r="K151" s="18"/>
      <c r="L151" s="18">
        <f t="shared" si="4"/>
        <v>407510</v>
      </c>
      <c r="M151" s="18">
        <v>52264</v>
      </c>
      <c r="N151" s="18">
        <v>353546</v>
      </c>
      <c r="O151" s="18">
        <v>1700</v>
      </c>
      <c r="P151" s="22">
        <v>0</v>
      </c>
    </row>
    <row r="152" spans="1:16" x14ac:dyDescent="0.25">
      <c r="A152">
        <v>19312</v>
      </c>
      <c r="B152" s="2">
        <v>99.038550000000001</v>
      </c>
      <c r="C152" s="3">
        <v>11750</v>
      </c>
      <c r="D152" t="s">
        <v>4231</v>
      </c>
      <c r="E152" s="4" t="s">
        <v>3003</v>
      </c>
      <c r="F152" s="6">
        <v>0.78540889999999997</v>
      </c>
      <c r="G152" s="7">
        <v>158.25</v>
      </c>
      <c r="H152" s="2">
        <v>35.166699999999999</v>
      </c>
      <c r="I152">
        <v>24</v>
      </c>
      <c r="J152" s="2">
        <v>24.3</v>
      </c>
      <c r="K152" s="18"/>
      <c r="L152" s="18">
        <f t="shared" si="4"/>
        <v>403967</v>
      </c>
      <c r="M152" s="18">
        <v>243438</v>
      </c>
      <c r="N152" s="18">
        <v>157929</v>
      </c>
      <c r="O152" s="18">
        <v>2600</v>
      </c>
      <c r="P152" s="22">
        <v>1</v>
      </c>
    </row>
    <row r="153" spans="1:16" x14ac:dyDescent="0.25">
      <c r="A153">
        <v>91105</v>
      </c>
      <c r="B153" s="2">
        <v>98.866370000000003</v>
      </c>
      <c r="C153" s="3">
        <v>11373</v>
      </c>
      <c r="D153" t="s">
        <v>4495</v>
      </c>
      <c r="E153" s="4" t="s">
        <v>15368</v>
      </c>
      <c r="F153" s="6">
        <v>0.70631849999999996</v>
      </c>
      <c r="G153" s="7">
        <v>165.94499999999999</v>
      </c>
      <c r="H153" s="2">
        <v>29.8</v>
      </c>
      <c r="I153">
        <v>20</v>
      </c>
      <c r="J153" s="2">
        <v>6.1</v>
      </c>
      <c r="K153" s="18"/>
      <c r="L153" s="18">
        <f t="shared" si="4"/>
        <v>396380</v>
      </c>
      <c r="M153" s="18">
        <v>171166</v>
      </c>
      <c r="N153" s="18">
        <v>154814</v>
      </c>
      <c r="O153" s="18">
        <f>10500+59900</f>
        <v>70400</v>
      </c>
      <c r="P153" s="22">
        <v>1</v>
      </c>
    </row>
    <row r="154" spans="1:16" x14ac:dyDescent="0.25">
      <c r="A154">
        <v>19066</v>
      </c>
      <c r="B154" s="2">
        <v>99.805670000000006</v>
      </c>
      <c r="C154" s="3">
        <v>6139</v>
      </c>
      <c r="D154" t="s">
        <v>4212</v>
      </c>
      <c r="E154" s="4" t="s">
        <v>3003</v>
      </c>
      <c r="F154" s="6">
        <v>0.82735000000000003</v>
      </c>
      <c r="G154" s="7">
        <v>205.125</v>
      </c>
      <c r="H154" s="2">
        <v>24</v>
      </c>
      <c r="I154">
        <v>22</v>
      </c>
      <c r="J154" s="2">
        <v>0.5</v>
      </c>
      <c r="L154" s="18">
        <f t="shared" si="4"/>
        <v>395882</v>
      </c>
      <c r="M154" s="18">
        <f>296571+2566</f>
        <v>299137</v>
      </c>
      <c r="N154" s="18">
        <v>95995</v>
      </c>
      <c r="O154" s="18">
        <v>750</v>
      </c>
      <c r="P154" s="22">
        <v>1</v>
      </c>
    </row>
    <row r="155" spans="1:16" x14ac:dyDescent="0.25">
      <c r="A155">
        <v>92603</v>
      </c>
      <c r="B155" s="2">
        <v>98.639259999999993</v>
      </c>
      <c r="C155" s="3">
        <v>20173</v>
      </c>
      <c r="D155" t="s">
        <v>3479</v>
      </c>
      <c r="E155" s="4" t="s">
        <v>15368</v>
      </c>
      <c r="F155" s="6">
        <v>0.8023595</v>
      </c>
      <c r="G155" s="7">
        <v>144.47900000000001</v>
      </c>
      <c r="H155" s="2">
        <v>27</v>
      </c>
      <c r="I155">
        <v>8</v>
      </c>
      <c r="J155" s="2"/>
      <c r="K155" s="18"/>
      <c r="L155" s="18">
        <f t="shared" si="4"/>
        <v>395719</v>
      </c>
      <c r="M155" s="18">
        <v>111971</v>
      </c>
      <c r="N155" s="18">
        <v>241148</v>
      </c>
      <c r="O155" s="18">
        <v>42600</v>
      </c>
      <c r="P155" s="22">
        <v>0</v>
      </c>
    </row>
    <row r="156" spans="1:16" x14ac:dyDescent="0.25">
      <c r="A156">
        <v>2465</v>
      </c>
      <c r="B156" s="2">
        <v>98.702730000000003</v>
      </c>
      <c r="C156" s="3">
        <v>11498</v>
      </c>
      <c r="D156" t="s">
        <v>369</v>
      </c>
      <c r="E156" s="4" t="s">
        <v>21</v>
      </c>
      <c r="F156" s="6">
        <v>0.71465140000000005</v>
      </c>
      <c r="G156" s="7">
        <v>160.92400000000001</v>
      </c>
      <c r="H156" s="2">
        <v>30.866700000000002</v>
      </c>
      <c r="I156">
        <v>15</v>
      </c>
      <c r="J156" s="2">
        <v>8.6</v>
      </c>
      <c r="K156" s="18"/>
      <c r="L156" s="18">
        <f t="shared" si="4"/>
        <v>394589</v>
      </c>
      <c r="M156" s="18">
        <v>331427</v>
      </c>
      <c r="N156" s="18">
        <v>54083</v>
      </c>
      <c r="O156" s="18">
        <f>1250+7829</f>
        <v>9079</v>
      </c>
      <c r="P156" s="22">
        <v>1</v>
      </c>
    </row>
    <row r="157" spans="1:16" x14ac:dyDescent="0.25">
      <c r="A157">
        <v>2114</v>
      </c>
      <c r="B157" s="2">
        <v>98.882419999999996</v>
      </c>
      <c r="C157" s="3">
        <v>12800</v>
      </c>
      <c r="D157" t="s">
        <v>311</v>
      </c>
      <c r="E157" s="4" t="s">
        <v>21</v>
      </c>
      <c r="F157" s="6">
        <v>0.80442429999999998</v>
      </c>
      <c r="G157" s="7">
        <v>150.31299999999999</v>
      </c>
      <c r="H157" s="2">
        <v>29.7407</v>
      </c>
      <c r="I157">
        <v>27</v>
      </c>
      <c r="J157" s="2">
        <v>5.9</v>
      </c>
      <c r="K157" s="18"/>
      <c r="L157" s="18">
        <f t="shared" ref="L157:L188" si="5">SUM(M157:O157)</f>
        <v>393047</v>
      </c>
      <c r="M157" s="18">
        <v>263166</v>
      </c>
      <c r="N157" s="18">
        <v>125555</v>
      </c>
      <c r="O157" s="18">
        <f>61+4265</f>
        <v>4326</v>
      </c>
      <c r="P157" s="22">
        <v>1</v>
      </c>
    </row>
    <row r="158" spans="1:16" x14ac:dyDescent="0.25">
      <c r="A158">
        <v>2421</v>
      </c>
      <c r="B158" s="2">
        <v>99.100539999999995</v>
      </c>
      <c r="C158" s="3">
        <v>18358</v>
      </c>
      <c r="D158" t="s">
        <v>360</v>
      </c>
      <c r="E158" s="4" t="s">
        <v>21</v>
      </c>
      <c r="F158" s="6">
        <v>0.78583970000000003</v>
      </c>
      <c r="G158" s="7">
        <v>163.06800000000001</v>
      </c>
      <c r="H158" s="2">
        <v>27.315799999999999</v>
      </c>
      <c r="I158">
        <v>38</v>
      </c>
      <c r="J158" s="2">
        <v>2</v>
      </c>
      <c r="K158" s="18"/>
      <c r="L158" s="18">
        <f t="shared" si="5"/>
        <v>390376</v>
      </c>
      <c r="M158" s="18">
        <v>288678</v>
      </c>
      <c r="N158" s="18">
        <v>95317</v>
      </c>
      <c r="O158" s="18">
        <f>6231+150</f>
        <v>6381</v>
      </c>
      <c r="P158" s="22">
        <v>1</v>
      </c>
    </row>
    <row r="159" spans="1:16" x14ac:dyDescent="0.25">
      <c r="A159">
        <v>7417</v>
      </c>
      <c r="B159" s="2">
        <v>98.739699999999999</v>
      </c>
      <c r="C159" s="3">
        <v>10725</v>
      </c>
      <c r="D159" t="s">
        <v>1418</v>
      </c>
      <c r="E159" s="4" t="s">
        <v>1341</v>
      </c>
      <c r="F159" s="6">
        <v>0.65957149999999998</v>
      </c>
      <c r="G159" s="7">
        <v>171.9</v>
      </c>
      <c r="H159" s="2">
        <v>34.384599999999999</v>
      </c>
      <c r="I159">
        <v>13</v>
      </c>
      <c r="J159" s="2">
        <v>20.2</v>
      </c>
      <c r="K159" s="18"/>
      <c r="L159" s="18">
        <f t="shared" si="5"/>
        <v>381353</v>
      </c>
      <c r="M159" s="18">
        <v>143336</v>
      </c>
      <c r="N159" s="18">
        <v>232017</v>
      </c>
      <c r="O159" s="18">
        <v>6000</v>
      </c>
      <c r="P159" s="22">
        <v>0</v>
      </c>
    </row>
    <row r="160" spans="1:16" x14ac:dyDescent="0.25">
      <c r="A160">
        <v>94305</v>
      </c>
      <c r="B160" s="2">
        <v>99.698059999999998</v>
      </c>
      <c r="C160" s="3">
        <v>13538</v>
      </c>
      <c r="D160" t="s">
        <v>7950</v>
      </c>
      <c r="E160" s="4" t="s">
        <v>15368</v>
      </c>
      <c r="F160" s="6">
        <v>0.94107540000000001</v>
      </c>
      <c r="G160" s="7">
        <v>176.52799999999999</v>
      </c>
      <c r="H160" s="2">
        <v>33.447400000000002</v>
      </c>
      <c r="I160">
        <v>38</v>
      </c>
      <c r="J160" s="2">
        <v>16.2</v>
      </c>
      <c r="L160" s="18">
        <f t="shared" si="5"/>
        <v>378508</v>
      </c>
      <c r="M160" s="18">
        <f>SUM(1755, 322503)</f>
        <v>324258</v>
      </c>
      <c r="N160" s="18">
        <v>44850</v>
      </c>
      <c r="O160" s="18">
        <f>SUM(6800,2600)</f>
        <v>9400</v>
      </c>
      <c r="P160" s="22">
        <v>1</v>
      </c>
    </row>
    <row r="161" spans="1:16" x14ac:dyDescent="0.25">
      <c r="A161">
        <v>7450</v>
      </c>
      <c r="B161" s="2">
        <v>99.093649999999997</v>
      </c>
      <c r="C161" s="3">
        <v>25287</v>
      </c>
      <c r="D161" t="s">
        <v>1435</v>
      </c>
      <c r="E161" s="4" t="s">
        <v>1341</v>
      </c>
      <c r="F161" s="6">
        <v>0.74910940000000004</v>
      </c>
      <c r="G161" s="7">
        <v>169.286</v>
      </c>
      <c r="H161" s="2">
        <v>30.904800000000002</v>
      </c>
      <c r="I161">
        <v>42</v>
      </c>
      <c r="J161" s="2">
        <v>8.6999999999999993</v>
      </c>
      <c r="K161" s="18"/>
      <c r="L161" s="18">
        <f t="shared" si="5"/>
        <v>375209</v>
      </c>
      <c r="M161" s="18">
        <v>141240</v>
      </c>
      <c r="N161" s="18">
        <v>226253</v>
      </c>
      <c r="O161" s="18">
        <f>806+6910</f>
        <v>7716</v>
      </c>
      <c r="P161" s="22">
        <v>0</v>
      </c>
    </row>
    <row r="162" spans="1:16" x14ac:dyDescent="0.25">
      <c r="A162">
        <v>7945</v>
      </c>
      <c r="B162" s="2">
        <v>98.996930000000006</v>
      </c>
      <c r="C162" s="3">
        <v>9607</v>
      </c>
      <c r="D162" t="s">
        <v>1562</v>
      </c>
      <c r="E162" s="4" t="s">
        <v>1341</v>
      </c>
      <c r="F162" s="6">
        <v>0.6907643</v>
      </c>
      <c r="G162" s="7">
        <v>173.80199999999999</v>
      </c>
      <c r="H162" s="2">
        <v>38.2667</v>
      </c>
      <c r="I162">
        <v>15</v>
      </c>
      <c r="J162" s="2">
        <v>41.2</v>
      </c>
      <c r="K162" s="18"/>
      <c r="L162" s="18">
        <f t="shared" si="5"/>
        <v>365212</v>
      </c>
      <c r="M162" s="18">
        <v>56010</v>
      </c>
      <c r="N162" s="18">
        <v>307652</v>
      </c>
      <c r="O162" s="18">
        <v>1550</v>
      </c>
      <c r="P162" s="22">
        <v>0</v>
      </c>
    </row>
    <row r="163" spans="1:16" x14ac:dyDescent="0.25">
      <c r="A163">
        <v>94306</v>
      </c>
      <c r="B163" s="2">
        <v>98.613079999999997</v>
      </c>
      <c r="C163" s="3">
        <v>27093</v>
      </c>
      <c r="D163" t="s">
        <v>15762</v>
      </c>
      <c r="E163" s="4" t="s">
        <v>15368</v>
      </c>
      <c r="F163" s="6">
        <v>0.76019530000000002</v>
      </c>
      <c r="G163" s="7">
        <v>150.40100000000001</v>
      </c>
      <c r="H163" s="2">
        <v>27.536999999999999</v>
      </c>
      <c r="I163">
        <v>108</v>
      </c>
      <c r="J163" s="2">
        <v>2.2999999999999998</v>
      </c>
      <c r="K163" s="18"/>
      <c r="L163" s="18">
        <f t="shared" si="5"/>
        <v>358441</v>
      </c>
      <c r="M163" s="18">
        <v>267447</v>
      </c>
      <c r="N163" s="18">
        <v>70980</v>
      </c>
      <c r="O163" s="18">
        <f>3200+16814</f>
        <v>20014</v>
      </c>
      <c r="P163" s="22">
        <v>1</v>
      </c>
    </row>
    <row r="164" spans="1:16" x14ac:dyDescent="0.25">
      <c r="A164">
        <v>10576</v>
      </c>
      <c r="B164" s="2">
        <v>99.932239999999993</v>
      </c>
      <c r="C164" s="3">
        <v>4842</v>
      </c>
      <c r="D164" t="s">
        <v>1826</v>
      </c>
      <c r="E164" s="4" t="s">
        <v>1280</v>
      </c>
      <c r="F164" s="6">
        <v>0.74260619999999999</v>
      </c>
      <c r="G164" s="7">
        <v>239.625</v>
      </c>
      <c r="H164" s="2">
        <v>21</v>
      </c>
      <c r="I164">
        <v>8</v>
      </c>
      <c r="J164" s="2"/>
      <c r="L164" s="18">
        <f t="shared" si="5"/>
        <v>347656</v>
      </c>
      <c r="M164" s="18">
        <f>2750+243252</f>
        <v>246002</v>
      </c>
      <c r="N164" s="18">
        <v>100479</v>
      </c>
      <c r="O164" s="18">
        <f>1000+150+25</f>
        <v>1175</v>
      </c>
      <c r="P164" s="22">
        <v>1</v>
      </c>
    </row>
    <row r="165" spans="1:16" x14ac:dyDescent="0.25">
      <c r="A165">
        <v>78733</v>
      </c>
      <c r="B165" s="2">
        <v>98.960840000000005</v>
      </c>
      <c r="C165" s="3">
        <v>9404</v>
      </c>
      <c r="D165" t="s">
        <v>3573</v>
      </c>
      <c r="E165" s="4" t="s">
        <v>13752</v>
      </c>
      <c r="F165" s="6">
        <v>0.74737889999999996</v>
      </c>
      <c r="G165" s="7">
        <v>162.93</v>
      </c>
      <c r="H165" s="2">
        <v>41.857100000000003</v>
      </c>
      <c r="I165">
        <v>7</v>
      </c>
      <c r="J165" s="2"/>
      <c r="K165" s="18"/>
      <c r="L165" s="18">
        <f>SUM(N165:O165)</f>
        <v>347559</v>
      </c>
      <c r="M165" s="18">
        <v>75624</v>
      </c>
      <c r="N165" s="18">
        <v>347559</v>
      </c>
      <c r="O165" s="18">
        <v>0</v>
      </c>
      <c r="P165" s="22">
        <v>0</v>
      </c>
    </row>
    <row r="166" spans="1:16" x14ac:dyDescent="0.25">
      <c r="A166">
        <v>94708</v>
      </c>
      <c r="B166" s="2">
        <v>99.470789999999994</v>
      </c>
      <c r="C166" s="3">
        <v>11142</v>
      </c>
      <c r="D166" t="s">
        <v>11543</v>
      </c>
      <c r="E166" s="4" t="s">
        <v>15368</v>
      </c>
      <c r="F166" s="6">
        <v>0.83748469999999997</v>
      </c>
      <c r="G166" s="7">
        <v>175.15100000000001</v>
      </c>
      <c r="H166" s="2">
        <v>28.169799999999999</v>
      </c>
      <c r="I166">
        <v>53</v>
      </c>
      <c r="J166" s="2">
        <v>3</v>
      </c>
      <c r="K166" s="18"/>
      <c r="L166" s="18">
        <f t="shared" ref="L166:L175" si="6">SUM(M166:O166)</f>
        <v>346465</v>
      </c>
      <c r="M166" s="18">
        <f>SUM(327690)</f>
        <v>327690</v>
      </c>
      <c r="N166" s="18">
        <v>4880</v>
      </c>
      <c r="O166" s="18">
        <f>9045+4850</f>
        <v>13895</v>
      </c>
      <c r="P166" s="22">
        <v>1</v>
      </c>
    </row>
    <row r="167" spans="1:16" x14ac:dyDescent="0.25">
      <c r="A167">
        <v>7090</v>
      </c>
      <c r="B167" s="2">
        <v>98.670060000000007</v>
      </c>
      <c r="C167" s="3">
        <v>30735</v>
      </c>
      <c r="D167" t="s">
        <v>67</v>
      </c>
      <c r="E167" s="4" t="s">
        <v>1341</v>
      </c>
      <c r="F167" s="6">
        <v>0.66460699999999995</v>
      </c>
      <c r="G167" s="7">
        <v>169.03399999999999</v>
      </c>
      <c r="H167" s="2">
        <v>28.416699999999999</v>
      </c>
      <c r="I167">
        <v>60</v>
      </c>
      <c r="J167" s="2">
        <v>3.3</v>
      </c>
      <c r="K167" s="18"/>
      <c r="L167" s="18">
        <f t="shared" si="6"/>
        <v>342404</v>
      </c>
      <c r="M167" s="18">
        <v>134298</v>
      </c>
      <c r="N167" s="18">
        <v>205036</v>
      </c>
      <c r="O167" s="18">
        <v>3070</v>
      </c>
      <c r="P167" s="22">
        <v>0</v>
      </c>
    </row>
    <row r="168" spans="1:16" x14ac:dyDescent="0.25">
      <c r="A168">
        <v>1776</v>
      </c>
      <c r="B168" s="2">
        <v>99.426910000000007</v>
      </c>
      <c r="C168" s="3">
        <v>18197</v>
      </c>
      <c r="D168" t="s">
        <v>232</v>
      </c>
      <c r="E168" s="4" t="s">
        <v>21</v>
      </c>
      <c r="F168" s="6">
        <v>0.78437630000000003</v>
      </c>
      <c r="G168" s="7">
        <v>180.27799999999999</v>
      </c>
      <c r="H168" s="2">
        <v>29.2683</v>
      </c>
      <c r="I168">
        <v>41</v>
      </c>
      <c r="J168" s="2">
        <v>5</v>
      </c>
      <c r="K168" s="18"/>
      <c r="L168" s="18">
        <f t="shared" si="6"/>
        <v>339599</v>
      </c>
      <c r="M168" s="18">
        <v>234912</v>
      </c>
      <c r="N168" s="18">
        <v>96732</v>
      </c>
      <c r="O168" s="18">
        <v>7955</v>
      </c>
      <c r="P168" s="22">
        <v>1</v>
      </c>
    </row>
    <row r="169" spans="1:16" x14ac:dyDescent="0.25">
      <c r="A169">
        <v>92014</v>
      </c>
      <c r="B169" s="2">
        <v>98.560479999999998</v>
      </c>
      <c r="C169" s="3">
        <v>13524</v>
      </c>
      <c r="D169" t="s">
        <v>15477</v>
      </c>
      <c r="E169" s="4" t="s">
        <v>15368</v>
      </c>
      <c r="F169" s="6">
        <v>0.73853429999999998</v>
      </c>
      <c r="G169" s="7">
        <v>153.041</v>
      </c>
      <c r="H169" s="2">
        <v>28.739100000000001</v>
      </c>
      <c r="I169">
        <v>23</v>
      </c>
      <c r="J169" s="2">
        <v>3.9</v>
      </c>
      <c r="K169" s="18"/>
      <c r="L169" s="18">
        <f t="shared" si="6"/>
        <v>334268</v>
      </c>
      <c r="M169" s="18">
        <v>180217</v>
      </c>
      <c r="N169" s="18">
        <v>137458</v>
      </c>
      <c r="O169" s="18">
        <f>4375+12218</f>
        <v>16593</v>
      </c>
      <c r="P169" s="22">
        <v>1</v>
      </c>
    </row>
    <row r="170" spans="1:16" x14ac:dyDescent="0.25">
      <c r="A170">
        <v>2109</v>
      </c>
      <c r="B170" s="2">
        <v>99.06223</v>
      </c>
      <c r="C170" s="3">
        <v>3993</v>
      </c>
      <c r="D170" t="s">
        <v>311</v>
      </c>
      <c r="E170" s="4" t="s">
        <v>21</v>
      </c>
      <c r="F170" s="6">
        <v>0.67592319999999995</v>
      </c>
      <c r="G170" s="7">
        <v>180.667</v>
      </c>
      <c r="H170" s="2">
        <v>36</v>
      </c>
      <c r="I170">
        <v>2</v>
      </c>
      <c r="J170" s="2"/>
      <c r="K170" s="18"/>
      <c r="L170" s="18">
        <f t="shared" si="6"/>
        <v>330012</v>
      </c>
      <c r="M170" s="18">
        <v>240369</v>
      </c>
      <c r="N170" s="18">
        <v>89423</v>
      </c>
      <c r="O170" s="18">
        <v>220</v>
      </c>
      <c r="P170" s="22">
        <v>1</v>
      </c>
    </row>
    <row r="171" spans="1:16" x14ac:dyDescent="0.25">
      <c r="A171">
        <v>94507</v>
      </c>
      <c r="B171" s="2">
        <v>99.045439999999999</v>
      </c>
      <c r="C171" s="3">
        <v>15972</v>
      </c>
      <c r="D171" t="s">
        <v>6435</v>
      </c>
      <c r="E171" s="4" t="s">
        <v>15368</v>
      </c>
      <c r="F171" s="6">
        <v>0.71582539999999995</v>
      </c>
      <c r="G171" s="7">
        <v>172.09200000000001</v>
      </c>
      <c r="H171" s="2">
        <v>25.1111</v>
      </c>
      <c r="I171">
        <v>27</v>
      </c>
      <c r="J171" s="2">
        <v>0.8</v>
      </c>
      <c r="K171" s="18"/>
      <c r="L171" s="18">
        <f t="shared" si="6"/>
        <v>324774</v>
      </c>
      <c r="M171" s="18">
        <v>168031</v>
      </c>
      <c r="N171" s="18">
        <v>89093</v>
      </c>
      <c r="O171" s="18">
        <f>SUM(66150, 1500)</f>
        <v>67650</v>
      </c>
      <c r="P171" s="22">
        <v>1</v>
      </c>
    </row>
    <row r="172" spans="1:16" x14ac:dyDescent="0.25">
      <c r="A172">
        <v>2030</v>
      </c>
      <c r="B172" s="2">
        <v>99.769620000000003</v>
      </c>
      <c r="C172" s="3">
        <v>5727</v>
      </c>
      <c r="D172" t="s">
        <v>290</v>
      </c>
      <c r="E172" s="4" t="s">
        <v>21</v>
      </c>
      <c r="F172" s="6">
        <v>0.83675679999999997</v>
      </c>
      <c r="G172" s="7">
        <v>202.15299999999999</v>
      </c>
      <c r="H172" s="2">
        <v>19.545500000000001</v>
      </c>
      <c r="I172">
        <v>11</v>
      </c>
      <c r="J172" s="2">
        <v>0.1</v>
      </c>
      <c r="L172" s="18">
        <f t="shared" si="6"/>
        <v>322959</v>
      </c>
      <c r="M172" s="18">
        <v>163625</v>
      </c>
      <c r="N172" s="18">
        <v>153184</v>
      </c>
      <c r="O172" s="18">
        <f>SUM(4900+1250)</f>
        <v>6150</v>
      </c>
      <c r="P172" s="22">
        <v>1</v>
      </c>
    </row>
    <row r="173" spans="1:16" x14ac:dyDescent="0.25">
      <c r="A173">
        <v>11765</v>
      </c>
      <c r="B173" s="2">
        <v>98.926090000000002</v>
      </c>
      <c r="C173" s="3">
        <v>745</v>
      </c>
      <c r="D173" t="s">
        <v>2010</v>
      </c>
      <c r="E173" s="4" t="s">
        <v>1280</v>
      </c>
      <c r="F173" s="6">
        <v>0.65755920000000001</v>
      </c>
      <c r="G173" s="7">
        <v>177.5</v>
      </c>
      <c r="H173" s="2">
        <v>22</v>
      </c>
      <c r="I173">
        <v>1</v>
      </c>
      <c r="J173" s="2"/>
      <c r="K173" s="18"/>
      <c r="L173" s="18">
        <f t="shared" si="6"/>
        <v>320331</v>
      </c>
      <c r="M173" s="18">
        <v>193450</v>
      </c>
      <c r="N173" s="18">
        <v>126381</v>
      </c>
      <c r="O173" s="18">
        <v>500</v>
      </c>
      <c r="P173" s="22">
        <v>1</v>
      </c>
    </row>
    <row r="174" spans="1:16" x14ac:dyDescent="0.25">
      <c r="A174">
        <v>20124</v>
      </c>
      <c r="B174" s="2">
        <v>99.271889999999999</v>
      </c>
      <c r="C174" s="3">
        <v>15713</v>
      </c>
      <c r="D174" t="s">
        <v>1348</v>
      </c>
      <c r="E174" s="4" t="s">
        <v>4335</v>
      </c>
      <c r="F174" s="6">
        <v>0.67870180000000002</v>
      </c>
      <c r="G174" s="7">
        <v>189.14099999999999</v>
      </c>
      <c r="H174" s="2">
        <v>39.588200000000001</v>
      </c>
      <c r="I174">
        <v>17</v>
      </c>
      <c r="J174" s="2">
        <v>48.5</v>
      </c>
      <c r="K174" s="18"/>
      <c r="L174" s="18">
        <f t="shared" si="6"/>
        <v>314222</v>
      </c>
      <c r="M174" s="18">
        <v>107340</v>
      </c>
      <c r="N174" s="18">
        <v>200253</v>
      </c>
      <c r="O174" s="18">
        <f>250+6379</f>
        <v>6629</v>
      </c>
      <c r="P174" s="22">
        <v>0</v>
      </c>
    </row>
    <row r="175" spans="1:16" x14ac:dyDescent="0.25">
      <c r="A175">
        <v>11753</v>
      </c>
      <c r="B175" s="2">
        <v>98.920649999999995</v>
      </c>
      <c r="C175" s="3">
        <v>11656</v>
      </c>
      <c r="D175" t="s">
        <v>1108</v>
      </c>
      <c r="E175" s="4" t="s">
        <v>1280</v>
      </c>
      <c r="F175" s="6">
        <v>0.72092160000000005</v>
      </c>
      <c r="G175" s="7">
        <v>166.20500000000001</v>
      </c>
      <c r="H175" s="2">
        <v>41.75</v>
      </c>
      <c r="I175">
        <v>4</v>
      </c>
      <c r="J175" s="2"/>
      <c r="K175" s="18"/>
      <c r="L175" s="18">
        <f t="shared" si="6"/>
        <v>307925</v>
      </c>
      <c r="M175" s="18">
        <v>240268</v>
      </c>
      <c r="N175" s="18">
        <v>66657</v>
      </c>
      <c r="O175" s="18">
        <v>1000</v>
      </c>
      <c r="P175" s="22">
        <v>1</v>
      </c>
    </row>
    <row r="176" spans="1:16" x14ac:dyDescent="0.25">
      <c r="A176">
        <v>53122</v>
      </c>
      <c r="B176" s="2">
        <v>98.876589999999993</v>
      </c>
      <c r="C176" s="3">
        <v>6079</v>
      </c>
      <c r="D176" t="s">
        <v>10075</v>
      </c>
      <c r="E176" s="4" t="s">
        <v>10031</v>
      </c>
      <c r="F176" s="6">
        <v>0.75823410000000002</v>
      </c>
      <c r="G176" s="7">
        <v>157.458</v>
      </c>
      <c r="H176" s="2">
        <v>29.6</v>
      </c>
      <c r="I176">
        <v>10</v>
      </c>
      <c r="J176" s="2">
        <v>5.6</v>
      </c>
      <c r="K176" s="18"/>
      <c r="L176" s="18">
        <f>SUM(N176:O176)</f>
        <v>306150</v>
      </c>
      <c r="M176" s="18">
        <v>44629</v>
      </c>
      <c r="N176" s="18">
        <v>294715</v>
      </c>
      <c r="O176" s="18">
        <v>11435</v>
      </c>
      <c r="P176" s="22">
        <v>0</v>
      </c>
    </row>
    <row r="177" spans="1:16" x14ac:dyDescent="0.25">
      <c r="A177">
        <v>6878</v>
      </c>
      <c r="B177" s="2">
        <v>99.575199999999995</v>
      </c>
      <c r="C177" s="3">
        <v>8437</v>
      </c>
      <c r="D177" t="s">
        <v>516</v>
      </c>
      <c r="E177" s="4" t="s">
        <v>1198</v>
      </c>
      <c r="F177" s="6">
        <v>0.69919160000000002</v>
      </c>
      <c r="G177" s="7">
        <v>207.15299999999999</v>
      </c>
      <c r="H177" s="2">
        <v>29.5</v>
      </c>
      <c r="I177">
        <v>22</v>
      </c>
      <c r="J177" s="2">
        <v>5.4</v>
      </c>
      <c r="L177" s="18">
        <f t="shared" ref="L177:L200" si="7">SUM(M177:O177)</f>
        <v>302820</v>
      </c>
      <c r="M177" s="18">
        <f>SUM(140318,5425)</f>
        <v>145743</v>
      </c>
      <c r="N177" s="18">
        <v>156810</v>
      </c>
      <c r="O177" s="18">
        <v>267</v>
      </c>
      <c r="P177" s="22">
        <v>0</v>
      </c>
    </row>
    <row r="178" spans="1:16" x14ac:dyDescent="0.25">
      <c r="A178">
        <v>10510</v>
      </c>
      <c r="B178" s="2">
        <v>99.521969999999996</v>
      </c>
      <c r="C178" s="3">
        <v>10390</v>
      </c>
      <c r="D178" t="s">
        <v>1798</v>
      </c>
      <c r="E178" s="4" t="s">
        <v>1280</v>
      </c>
      <c r="F178" s="6">
        <v>0.72395830000000005</v>
      </c>
      <c r="G178" s="7">
        <v>201.17599999999999</v>
      </c>
      <c r="H178" s="2">
        <v>27.933299999999999</v>
      </c>
      <c r="I178">
        <v>15</v>
      </c>
      <c r="J178" s="2">
        <v>2.7</v>
      </c>
      <c r="K178" s="18"/>
      <c r="L178" s="18">
        <f t="shared" si="7"/>
        <v>301460</v>
      </c>
      <c r="M178" s="18">
        <v>172246</v>
      </c>
      <c r="N178" s="18">
        <v>128864</v>
      </c>
      <c r="O178" s="18">
        <v>350</v>
      </c>
      <c r="P178" s="22">
        <v>1</v>
      </c>
    </row>
    <row r="179" spans="1:16" x14ac:dyDescent="0.25">
      <c r="A179">
        <v>7920</v>
      </c>
      <c r="B179" s="2">
        <v>98.759889999999999</v>
      </c>
      <c r="C179" s="3">
        <v>26954</v>
      </c>
      <c r="D179" t="s">
        <v>1551</v>
      </c>
      <c r="E179" s="4" t="s">
        <v>1341</v>
      </c>
      <c r="F179" s="6">
        <v>0.70927859999999998</v>
      </c>
      <c r="G179" s="7">
        <v>163.565</v>
      </c>
      <c r="H179" s="2">
        <v>32.805599999999998</v>
      </c>
      <c r="I179">
        <v>36</v>
      </c>
      <c r="J179" s="2">
        <v>13.8</v>
      </c>
      <c r="K179" s="18"/>
      <c r="L179" s="18">
        <f t="shared" si="7"/>
        <v>297178</v>
      </c>
      <c r="M179" s="18">
        <v>82082</v>
      </c>
      <c r="N179" s="18">
        <v>213696</v>
      </c>
      <c r="O179" s="18">
        <v>1400</v>
      </c>
      <c r="P179" s="22">
        <v>0</v>
      </c>
    </row>
    <row r="180" spans="1:16" x14ac:dyDescent="0.25">
      <c r="A180">
        <v>7760</v>
      </c>
      <c r="B180" s="2">
        <v>98.676299999999998</v>
      </c>
      <c r="C180" s="3">
        <v>8984</v>
      </c>
      <c r="D180" t="s">
        <v>1518</v>
      </c>
      <c r="E180" s="4" t="s">
        <v>1341</v>
      </c>
      <c r="F180" s="6">
        <v>0.63866120000000004</v>
      </c>
      <c r="G180" s="7">
        <v>173.67599999999999</v>
      </c>
      <c r="H180" s="2">
        <v>29.833300000000001</v>
      </c>
      <c r="I180">
        <v>12</v>
      </c>
      <c r="J180" s="2">
        <v>6.2</v>
      </c>
      <c r="K180" s="18"/>
      <c r="L180" s="18">
        <f t="shared" si="7"/>
        <v>296770</v>
      </c>
      <c r="M180" s="18">
        <v>32940</v>
      </c>
      <c r="N180" s="18">
        <v>260980</v>
      </c>
      <c r="O180" s="18">
        <v>2850</v>
      </c>
      <c r="P180" s="22">
        <v>0</v>
      </c>
    </row>
    <row r="181" spans="1:16" x14ac:dyDescent="0.25">
      <c r="A181">
        <v>11797</v>
      </c>
      <c r="B181" s="2">
        <v>99.363780000000006</v>
      </c>
      <c r="C181" s="3">
        <v>8645</v>
      </c>
      <c r="D181" t="s">
        <v>1140</v>
      </c>
      <c r="E181" s="4" t="s">
        <v>1280</v>
      </c>
      <c r="F181" s="6">
        <v>0.64242049999999995</v>
      </c>
      <c r="G181" s="7">
        <v>202.31299999999999</v>
      </c>
      <c r="H181" s="2">
        <v>26.666699999999999</v>
      </c>
      <c r="I181">
        <v>3</v>
      </c>
      <c r="J181" s="2"/>
      <c r="K181" s="18"/>
      <c r="L181" s="18">
        <f t="shared" si="7"/>
        <v>295733</v>
      </c>
      <c r="M181" s="18">
        <v>230163</v>
      </c>
      <c r="N181" s="18">
        <v>62745</v>
      </c>
      <c r="O181" s="18">
        <v>2825</v>
      </c>
      <c r="P181" s="22">
        <v>1</v>
      </c>
    </row>
    <row r="182" spans="1:16" x14ac:dyDescent="0.25">
      <c r="A182">
        <v>21029</v>
      </c>
      <c r="B182" s="2">
        <v>99.509309999999999</v>
      </c>
      <c r="C182" s="3">
        <v>12642</v>
      </c>
      <c r="D182" t="s">
        <v>2090</v>
      </c>
      <c r="E182" s="4" t="s">
        <v>4361</v>
      </c>
      <c r="F182" s="6">
        <v>0.74690719999999999</v>
      </c>
      <c r="G182" s="7">
        <v>195</v>
      </c>
      <c r="H182" s="2">
        <v>36.875</v>
      </c>
      <c r="I182">
        <v>8</v>
      </c>
      <c r="J182" s="2"/>
      <c r="K182" s="18"/>
      <c r="L182" s="18">
        <f t="shared" si="7"/>
        <v>285263</v>
      </c>
      <c r="M182" s="18">
        <v>224604</v>
      </c>
      <c r="N182" s="18">
        <v>60109</v>
      </c>
      <c r="O182" s="18">
        <v>550</v>
      </c>
      <c r="P182" s="22">
        <v>1</v>
      </c>
    </row>
    <row r="183" spans="1:16" x14ac:dyDescent="0.25">
      <c r="A183">
        <v>19425</v>
      </c>
      <c r="B183" s="2">
        <v>98.893839999999997</v>
      </c>
      <c r="C183" s="3">
        <v>14463</v>
      </c>
      <c r="D183" t="s">
        <v>4254</v>
      </c>
      <c r="E183" s="4" t="s">
        <v>3003</v>
      </c>
      <c r="F183" s="6">
        <v>0.73191580000000001</v>
      </c>
      <c r="G183" s="7">
        <v>163.91300000000001</v>
      </c>
      <c r="H183" s="2">
        <v>38.142899999999997</v>
      </c>
      <c r="I183">
        <v>7</v>
      </c>
      <c r="J183" s="2"/>
      <c r="K183" s="18"/>
      <c r="L183" s="18">
        <f t="shared" si="7"/>
        <v>281499</v>
      </c>
      <c r="M183" s="18">
        <v>148015</v>
      </c>
      <c r="N183" s="18">
        <v>126384</v>
      </c>
      <c r="O183" s="18">
        <v>7100</v>
      </c>
      <c r="P183" s="22">
        <v>1</v>
      </c>
    </row>
    <row r="184" spans="1:16" x14ac:dyDescent="0.25">
      <c r="A184">
        <v>10006</v>
      </c>
      <c r="B184" s="2">
        <v>99.473489999999998</v>
      </c>
      <c r="C184" s="3">
        <v>2950</v>
      </c>
      <c r="D184" t="s">
        <v>1789</v>
      </c>
      <c r="E184" s="4" t="s">
        <v>1280</v>
      </c>
      <c r="F184" s="6">
        <v>0.83718939999999997</v>
      </c>
      <c r="G184" s="7">
        <v>177.3</v>
      </c>
      <c r="H184" s="2">
        <v>29.363600000000002</v>
      </c>
      <c r="I184">
        <v>11</v>
      </c>
      <c r="J184" s="2">
        <v>5.2</v>
      </c>
      <c r="K184" s="18"/>
      <c r="L184" s="18">
        <f t="shared" si="7"/>
        <v>276240</v>
      </c>
      <c r="M184" s="18">
        <v>218119</v>
      </c>
      <c r="N184" s="18">
        <v>40350</v>
      </c>
      <c r="O184" s="18">
        <f>SUM(17471,250,50)</f>
        <v>17771</v>
      </c>
      <c r="P184" s="22">
        <v>1</v>
      </c>
    </row>
    <row r="185" spans="1:16" x14ac:dyDescent="0.25">
      <c r="A185">
        <v>7931</v>
      </c>
      <c r="B185" s="2">
        <v>99.930679999999995</v>
      </c>
      <c r="C185" s="3">
        <v>3348</v>
      </c>
      <c r="D185" t="s">
        <v>1556</v>
      </c>
      <c r="E185" s="4" t="s">
        <v>1341</v>
      </c>
      <c r="F185" s="6">
        <v>0.67402070000000003</v>
      </c>
      <c r="G185" s="7">
        <v>250.001</v>
      </c>
      <c r="H185" s="2">
        <v>20</v>
      </c>
      <c r="I185">
        <v>2</v>
      </c>
      <c r="J185" s="2"/>
      <c r="L185" s="18">
        <f t="shared" si="7"/>
        <v>274579</v>
      </c>
      <c r="M185" s="18">
        <v>64793</v>
      </c>
      <c r="N185" s="18">
        <v>205686</v>
      </c>
      <c r="O185" s="18">
        <f>3850+250</f>
        <v>4100</v>
      </c>
      <c r="P185" s="22">
        <v>0</v>
      </c>
    </row>
    <row r="186" spans="1:16" x14ac:dyDescent="0.25">
      <c r="A186">
        <v>7670</v>
      </c>
      <c r="B186" s="2">
        <v>99.071529999999996</v>
      </c>
      <c r="C186" s="3">
        <v>14671</v>
      </c>
      <c r="D186" t="s">
        <v>1481</v>
      </c>
      <c r="E186" s="4" t="s">
        <v>1341</v>
      </c>
      <c r="F186" s="6">
        <v>0.74056659999999996</v>
      </c>
      <c r="G186" s="7">
        <v>170.16300000000001</v>
      </c>
      <c r="H186" s="2">
        <v>27.16</v>
      </c>
      <c r="I186">
        <v>25</v>
      </c>
      <c r="J186" s="2">
        <v>1.9</v>
      </c>
      <c r="K186" s="18"/>
      <c r="L186" s="18">
        <f t="shared" si="7"/>
        <v>272600</v>
      </c>
      <c r="M186" s="18">
        <v>195519</v>
      </c>
      <c r="N186" s="18">
        <v>71575</v>
      </c>
      <c r="O186" s="18">
        <f>36+5470</f>
        <v>5506</v>
      </c>
      <c r="P186" s="22">
        <v>1</v>
      </c>
    </row>
    <row r="187" spans="1:16" x14ac:dyDescent="0.25">
      <c r="A187">
        <v>60558</v>
      </c>
      <c r="B187" s="2">
        <v>98.826859999999996</v>
      </c>
      <c r="C187" s="3">
        <v>13065</v>
      </c>
      <c r="D187" t="s">
        <v>11614</v>
      </c>
      <c r="E187" s="4" t="s">
        <v>11490</v>
      </c>
      <c r="F187" s="6">
        <v>0.76840319999999995</v>
      </c>
      <c r="G187" s="7">
        <v>154.315</v>
      </c>
      <c r="H187" s="2">
        <v>33.777799999999999</v>
      </c>
      <c r="I187">
        <v>18</v>
      </c>
      <c r="J187" s="2">
        <v>17.600000000000001</v>
      </c>
      <c r="K187" s="18"/>
      <c r="L187" s="18">
        <f t="shared" si="7"/>
        <v>271918</v>
      </c>
      <c r="M187" s="18">
        <v>135444</v>
      </c>
      <c r="N187" s="18">
        <v>135724</v>
      </c>
      <c r="O187" s="18">
        <v>750</v>
      </c>
      <c r="P187" s="22">
        <v>0</v>
      </c>
    </row>
    <row r="188" spans="1:16" x14ac:dyDescent="0.25">
      <c r="A188">
        <v>90254</v>
      </c>
      <c r="B188" s="2">
        <v>98.915059999999997</v>
      </c>
      <c r="C188" s="3">
        <v>19725</v>
      </c>
      <c r="D188" t="s">
        <v>15373</v>
      </c>
      <c r="E188" s="4" t="s">
        <v>15368</v>
      </c>
      <c r="F188" s="6">
        <v>0.7112482</v>
      </c>
      <c r="G188" s="7">
        <v>167.75</v>
      </c>
      <c r="H188" s="2">
        <v>30.75</v>
      </c>
      <c r="I188">
        <v>12</v>
      </c>
      <c r="J188" s="2">
        <v>8.3000000000000007</v>
      </c>
      <c r="K188" s="18"/>
      <c r="L188" s="18">
        <f t="shared" si="7"/>
        <v>271046</v>
      </c>
      <c r="M188" s="18">
        <v>129167</v>
      </c>
      <c r="N188" s="18">
        <v>84011</v>
      </c>
      <c r="O188" s="18">
        <f>9175+48693</f>
        <v>57868</v>
      </c>
      <c r="P188" s="22">
        <v>1</v>
      </c>
    </row>
    <row r="189" spans="1:16" x14ac:dyDescent="0.25">
      <c r="A189">
        <v>33109</v>
      </c>
      <c r="B189" s="2">
        <v>99.898129999999995</v>
      </c>
      <c r="C189" s="3">
        <v>523</v>
      </c>
      <c r="D189" t="s">
        <v>6874</v>
      </c>
      <c r="E189" s="4" t="s">
        <v>6689</v>
      </c>
      <c r="F189" s="6">
        <v>0.62803229999999999</v>
      </c>
      <c r="G189" s="7">
        <v>250.001</v>
      </c>
      <c r="H189" s="2">
        <v>37</v>
      </c>
      <c r="I189">
        <v>1</v>
      </c>
      <c r="J189" s="2"/>
      <c r="L189" s="18">
        <f t="shared" si="7"/>
        <v>264847</v>
      </c>
      <c r="M189" s="18">
        <v>141695</v>
      </c>
      <c r="N189" s="18">
        <v>122041</v>
      </c>
      <c r="O189" s="18">
        <v>1111</v>
      </c>
      <c r="P189" s="22">
        <v>1</v>
      </c>
    </row>
    <row r="190" spans="1:16" x14ac:dyDescent="0.25">
      <c r="A190">
        <v>29202</v>
      </c>
      <c r="B190" s="2">
        <v>99.355800000000002</v>
      </c>
      <c r="C190" s="3">
        <v>284</v>
      </c>
      <c r="D190" t="s">
        <v>1240</v>
      </c>
      <c r="E190" s="4" t="s">
        <v>6130</v>
      </c>
      <c r="F190" s="6">
        <v>0.96610169999999995</v>
      </c>
      <c r="G190" s="7">
        <v>145.15600000000001</v>
      </c>
      <c r="H190" s="2"/>
      <c r="J190" s="2"/>
      <c r="K190" s="18"/>
      <c r="L190" s="18">
        <f t="shared" si="7"/>
        <v>260323</v>
      </c>
      <c r="M190" s="18">
        <v>45692</v>
      </c>
      <c r="N190" s="18">
        <v>202012</v>
      </c>
      <c r="O190" s="18">
        <f>3600+9019</f>
        <v>12619</v>
      </c>
      <c r="P190" s="22">
        <v>0</v>
      </c>
    </row>
    <row r="191" spans="1:16" x14ac:dyDescent="0.25">
      <c r="A191">
        <v>10533</v>
      </c>
      <c r="B191" s="2">
        <v>99.060180000000003</v>
      </c>
      <c r="C191" s="3">
        <v>7484</v>
      </c>
      <c r="D191" t="s">
        <v>1406</v>
      </c>
      <c r="E191" s="4" t="s">
        <v>1280</v>
      </c>
      <c r="F191" s="6">
        <v>0.69887690000000002</v>
      </c>
      <c r="G191" s="7">
        <v>176.56299999999999</v>
      </c>
      <c r="H191" s="2">
        <v>28.5</v>
      </c>
      <c r="I191">
        <v>10</v>
      </c>
      <c r="J191" s="2">
        <v>3.5</v>
      </c>
      <c r="K191" s="18"/>
      <c r="L191" s="18">
        <f t="shared" si="7"/>
        <v>248059</v>
      </c>
      <c r="M191" s="18">
        <v>194682</v>
      </c>
      <c r="N191" s="18">
        <v>49917</v>
      </c>
      <c r="O191" s="18">
        <v>3460</v>
      </c>
      <c r="P191" s="22">
        <v>1</v>
      </c>
    </row>
    <row r="192" spans="1:16" x14ac:dyDescent="0.25">
      <c r="A192">
        <v>2468</v>
      </c>
      <c r="B192" s="2">
        <v>99.907269999999997</v>
      </c>
      <c r="C192" s="3">
        <v>5374</v>
      </c>
      <c r="D192" t="s">
        <v>372</v>
      </c>
      <c r="E192" s="4" t="s">
        <v>21</v>
      </c>
      <c r="F192" s="6">
        <v>0.83817540000000001</v>
      </c>
      <c r="G192" s="7">
        <v>218.55799999999999</v>
      </c>
      <c r="H192" s="2">
        <v>26</v>
      </c>
      <c r="I192">
        <v>15</v>
      </c>
      <c r="J192" s="2">
        <v>1.2</v>
      </c>
      <c r="L192" s="18">
        <f t="shared" si="7"/>
        <v>245085</v>
      </c>
      <c r="M192" s="18">
        <f>191285+4350</f>
        <v>195635</v>
      </c>
      <c r="N192" s="18">
        <v>42270</v>
      </c>
      <c r="O192" s="18">
        <f>6380+800</f>
        <v>7180</v>
      </c>
      <c r="P192" s="22">
        <v>1</v>
      </c>
    </row>
    <row r="193" spans="1:16" x14ac:dyDescent="0.25">
      <c r="A193">
        <v>94506</v>
      </c>
      <c r="B193" s="2">
        <v>99.368870000000001</v>
      </c>
      <c r="C193" s="3">
        <v>21895</v>
      </c>
      <c r="D193" t="s">
        <v>655</v>
      </c>
      <c r="E193" s="4" t="s">
        <v>15368</v>
      </c>
      <c r="F193" s="6">
        <v>0.7105281</v>
      </c>
      <c r="G193" s="7">
        <v>190.58799999999999</v>
      </c>
      <c r="H193" s="2">
        <v>29.076899999999998</v>
      </c>
      <c r="I193">
        <v>13</v>
      </c>
      <c r="J193" s="2">
        <v>4.5999999999999996</v>
      </c>
      <c r="K193" s="18"/>
      <c r="L193" s="18">
        <f t="shared" si="7"/>
        <v>242491</v>
      </c>
      <c r="M193" s="18">
        <v>142715</v>
      </c>
      <c r="N193" s="18">
        <v>88331</v>
      </c>
      <c r="O193" s="18">
        <v>11445</v>
      </c>
      <c r="P193" s="22">
        <v>1</v>
      </c>
    </row>
    <row r="194" spans="1:16" x14ac:dyDescent="0.25">
      <c r="A194">
        <v>6903</v>
      </c>
      <c r="B194" s="2">
        <v>99.517880000000005</v>
      </c>
      <c r="C194" s="3">
        <v>14748</v>
      </c>
      <c r="D194" t="s">
        <v>1081</v>
      </c>
      <c r="E194" s="4" t="s">
        <v>1198</v>
      </c>
      <c r="F194" s="6">
        <v>0.68892339999999996</v>
      </c>
      <c r="G194" s="7">
        <v>206.22900000000001</v>
      </c>
      <c r="H194" s="2">
        <v>25.478300000000001</v>
      </c>
      <c r="I194">
        <v>23</v>
      </c>
      <c r="J194" s="2">
        <v>1</v>
      </c>
      <c r="K194" s="18"/>
      <c r="L194" s="18">
        <f t="shared" si="7"/>
        <v>240800</v>
      </c>
      <c r="M194" s="18">
        <v>183600</v>
      </c>
      <c r="N194" s="18">
        <v>55900</v>
      </c>
      <c r="O194" s="18">
        <v>1300</v>
      </c>
      <c r="P194" s="22">
        <v>1</v>
      </c>
    </row>
    <row r="195" spans="1:16" x14ac:dyDescent="0.25">
      <c r="A195">
        <v>2199</v>
      </c>
      <c r="B195" s="2">
        <v>99.750500000000002</v>
      </c>
      <c r="C195" s="3">
        <v>1358</v>
      </c>
      <c r="D195" t="s">
        <v>311</v>
      </c>
      <c r="E195" s="4" t="s">
        <v>21</v>
      </c>
      <c r="F195" s="6">
        <v>0.86022370000000004</v>
      </c>
      <c r="G195" s="7">
        <v>194.375</v>
      </c>
      <c r="H195" s="2">
        <v>42</v>
      </c>
      <c r="I195">
        <v>1</v>
      </c>
      <c r="J195" s="2"/>
      <c r="L195" s="18">
        <f t="shared" si="7"/>
        <v>238471</v>
      </c>
      <c r="M195" s="18">
        <f>182678+5600</f>
        <v>188278</v>
      </c>
      <c r="N195" s="18">
        <v>48643</v>
      </c>
      <c r="O195" s="18">
        <v>1550</v>
      </c>
      <c r="P195" s="22">
        <v>1</v>
      </c>
    </row>
    <row r="196" spans="1:16" x14ac:dyDescent="0.25">
      <c r="A196">
        <v>94618</v>
      </c>
      <c r="B196" s="2">
        <v>99.340999999999994</v>
      </c>
      <c r="C196" s="3">
        <v>17006</v>
      </c>
      <c r="D196" t="s">
        <v>493</v>
      </c>
      <c r="E196" s="4" t="s">
        <v>15368</v>
      </c>
      <c r="F196" s="6">
        <v>0.80078539999999998</v>
      </c>
      <c r="G196" s="7">
        <v>170.27</v>
      </c>
      <c r="H196" s="2">
        <v>33.172400000000003</v>
      </c>
      <c r="I196">
        <v>58</v>
      </c>
      <c r="J196" s="2">
        <v>15.2</v>
      </c>
      <c r="K196" s="18"/>
      <c r="L196" s="18">
        <f t="shared" si="7"/>
        <v>236265</v>
      </c>
      <c r="M196" s="18">
        <v>204670</v>
      </c>
      <c r="N196" s="18">
        <v>15747</v>
      </c>
      <c r="O196" s="18">
        <f>350+15498</f>
        <v>15848</v>
      </c>
      <c r="P196" s="22">
        <v>1</v>
      </c>
    </row>
    <row r="197" spans="1:16" x14ac:dyDescent="0.25">
      <c r="A197">
        <v>64113</v>
      </c>
      <c r="B197" s="2">
        <v>99.01585</v>
      </c>
      <c r="C197" s="3">
        <v>11753</v>
      </c>
      <c r="D197" t="s">
        <v>12261</v>
      </c>
      <c r="E197" s="4" t="s">
        <v>12102</v>
      </c>
      <c r="F197" s="6">
        <v>0.81074049999999998</v>
      </c>
      <c r="G197" s="7">
        <v>153.47999999999999</v>
      </c>
      <c r="H197" s="2">
        <v>34.7727</v>
      </c>
      <c r="I197">
        <v>44</v>
      </c>
      <c r="J197" s="2">
        <v>22.3</v>
      </c>
      <c r="K197" s="18"/>
      <c r="L197" s="18">
        <f t="shared" si="7"/>
        <v>236008</v>
      </c>
      <c r="M197" s="18">
        <v>112511</v>
      </c>
      <c r="N197" s="18">
        <v>113727</v>
      </c>
      <c r="O197" s="18">
        <v>9770</v>
      </c>
      <c r="P197" s="22">
        <v>0</v>
      </c>
    </row>
    <row r="198" spans="1:16" x14ac:dyDescent="0.25">
      <c r="A198">
        <v>7928</v>
      </c>
      <c r="B198" s="2">
        <v>99.398330000000001</v>
      </c>
      <c r="C198" s="3">
        <v>19334</v>
      </c>
      <c r="D198" t="s">
        <v>407</v>
      </c>
      <c r="E198" s="4" t="s">
        <v>1341</v>
      </c>
      <c r="F198" s="6">
        <v>0.7377205</v>
      </c>
      <c r="G198" s="7">
        <v>186.429</v>
      </c>
      <c r="H198" s="2">
        <v>34.25</v>
      </c>
      <c r="I198">
        <v>32</v>
      </c>
      <c r="J198" s="2">
        <v>19.399999999999999</v>
      </c>
      <c r="K198" s="18"/>
      <c r="L198" s="18">
        <f t="shared" si="7"/>
        <v>235101</v>
      </c>
      <c r="M198" s="18">
        <v>56557</v>
      </c>
      <c r="N198" s="18">
        <v>178544</v>
      </c>
      <c r="O198" s="18">
        <v>0</v>
      </c>
      <c r="P198" s="22">
        <v>0</v>
      </c>
    </row>
    <row r="199" spans="1:16" x14ac:dyDescent="0.25">
      <c r="A199">
        <v>53726</v>
      </c>
      <c r="B199" s="2">
        <v>99.573430000000002</v>
      </c>
      <c r="C199" s="3">
        <v>6090</v>
      </c>
      <c r="D199" t="s">
        <v>673</v>
      </c>
      <c r="E199" s="4" t="s">
        <v>10031</v>
      </c>
      <c r="F199" s="6">
        <v>0.91759570000000001</v>
      </c>
      <c r="G199" s="7">
        <v>169.06299999999999</v>
      </c>
      <c r="H199" s="2">
        <v>39.230800000000002</v>
      </c>
      <c r="I199">
        <v>13</v>
      </c>
      <c r="J199" s="2">
        <v>46.4</v>
      </c>
      <c r="L199" s="18">
        <f t="shared" si="7"/>
        <v>234666</v>
      </c>
      <c r="M199" s="18">
        <v>206208</v>
      </c>
      <c r="N199" s="18">
        <v>19992</v>
      </c>
      <c r="O199" s="18">
        <v>8466</v>
      </c>
      <c r="P199" s="22">
        <v>1</v>
      </c>
    </row>
    <row r="200" spans="1:16" x14ac:dyDescent="0.25">
      <c r="A200">
        <v>7481</v>
      </c>
      <c r="B200" s="2">
        <v>98.850980000000007</v>
      </c>
      <c r="C200" s="3">
        <v>16877</v>
      </c>
      <c r="D200" t="s">
        <v>1444</v>
      </c>
      <c r="E200" s="4" t="s">
        <v>1341</v>
      </c>
      <c r="F200" s="6">
        <v>0.65854310000000005</v>
      </c>
      <c r="G200" s="7">
        <v>173.43299999999999</v>
      </c>
      <c r="H200" s="2">
        <v>31.722200000000001</v>
      </c>
      <c r="I200">
        <v>18</v>
      </c>
      <c r="J200" s="2">
        <v>10.5</v>
      </c>
      <c r="K200" s="18"/>
      <c r="L200" s="18">
        <f t="shared" si="7"/>
        <v>225862</v>
      </c>
      <c r="M200" s="18">
        <v>79605</v>
      </c>
      <c r="N200" s="18">
        <v>144407</v>
      </c>
      <c r="O200" s="18">
        <v>1850</v>
      </c>
      <c r="P200" s="22">
        <v>0</v>
      </c>
    </row>
    <row r="201" spans="1:16" x14ac:dyDescent="0.25">
      <c r="A201">
        <v>60661</v>
      </c>
      <c r="B201" s="2">
        <v>99.000140000000002</v>
      </c>
      <c r="C201" s="3">
        <v>8838</v>
      </c>
      <c r="D201" t="s">
        <v>11616</v>
      </c>
      <c r="E201" s="4" t="s">
        <v>11490</v>
      </c>
      <c r="F201" s="6">
        <v>0.87431619999999999</v>
      </c>
      <c r="G201" s="7">
        <v>142.227</v>
      </c>
      <c r="H201" s="2">
        <v>28.909099999999999</v>
      </c>
      <c r="I201">
        <v>11</v>
      </c>
      <c r="J201" s="2">
        <v>4.2</v>
      </c>
      <c r="K201" s="18"/>
      <c r="L201" s="18">
        <f>SUM(N201:O201)</f>
        <v>215334</v>
      </c>
      <c r="M201" s="18">
        <v>81194</v>
      </c>
      <c r="N201" s="18">
        <v>215234</v>
      </c>
      <c r="O201" s="18">
        <v>100</v>
      </c>
      <c r="P201" s="22">
        <v>0</v>
      </c>
    </row>
    <row r="202" spans="1:16" x14ac:dyDescent="0.25">
      <c r="A202">
        <v>1773</v>
      </c>
      <c r="B202" s="2">
        <v>99.041309999999996</v>
      </c>
      <c r="C202" s="3">
        <v>5367</v>
      </c>
      <c r="D202" t="s">
        <v>230</v>
      </c>
      <c r="E202" s="4" t="s">
        <v>21</v>
      </c>
      <c r="F202" s="6">
        <v>0.80209699999999995</v>
      </c>
      <c r="G202" s="7">
        <v>156.10300000000001</v>
      </c>
      <c r="H202" s="2">
        <v>24.3125</v>
      </c>
      <c r="I202">
        <v>16</v>
      </c>
      <c r="J202" s="2">
        <v>0.6</v>
      </c>
      <c r="K202" s="18"/>
      <c r="L202" s="18">
        <f t="shared" ref="L202:L233" si="8">SUM(M202:O202)</f>
        <v>212453</v>
      </c>
      <c r="M202" s="18">
        <v>170203</v>
      </c>
      <c r="N202" s="18">
        <v>37955</v>
      </c>
      <c r="O202" s="18">
        <v>4295</v>
      </c>
      <c r="P202" s="22">
        <v>1</v>
      </c>
    </row>
    <row r="203" spans="1:16" x14ac:dyDescent="0.25">
      <c r="A203">
        <v>7043</v>
      </c>
      <c r="B203" s="2">
        <v>99.748310000000004</v>
      </c>
      <c r="C203" s="3">
        <v>12932</v>
      </c>
      <c r="D203" t="s">
        <v>1369</v>
      </c>
      <c r="E203" s="4" t="s">
        <v>1341</v>
      </c>
      <c r="F203" s="6">
        <v>0.82037369999999998</v>
      </c>
      <c r="G203" s="7">
        <v>201.00700000000001</v>
      </c>
      <c r="H203" s="2">
        <v>27.4419</v>
      </c>
      <c r="I203">
        <v>43</v>
      </c>
      <c r="J203" s="2">
        <v>2.2000000000000002</v>
      </c>
      <c r="L203" s="18">
        <f t="shared" si="8"/>
        <v>210552</v>
      </c>
      <c r="M203" s="18">
        <f>SUM(153897+2775)</f>
        <v>156672</v>
      </c>
      <c r="N203" s="18">
        <v>47225</v>
      </c>
      <c r="O203" s="18">
        <f>SUM(3800+1725+1030+100)</f>
        <v>6655</v>
      </c>
      <c r="P203" s="22">
        <v>1</v>
      </c>
    </row>
    <row r="204" spans="1:16" x14ac:dyDescent="0.25">
      <c r="A204">
        <v>66224</v>
      </c>
      <c r="B204" s="2">
        <v>98.736239999999995</v>
      </c>
      <c r="C204" s="3">
        <v>12236</v>
      </c>
      <c r="D204" t="s">
        <v>12516</v>
      </c>
      <c r="E204" s="4" t="s">
        <v>12494</v>
      </c>
      <c r="F204" s="6">
        <v>0.75335819999999998</v>
      </c>
      <c r="G204" s="7">
        <v>155.65100000000001</v>
      </c>
      <c r="H204" s="2">
        <v>39.6</v>
      </c>
      <c r="I204">
        <v>5</v>
      </c>
      <c r="J204" s="2"/>
      <c r="K204" s="18"/>
      <c r="L204" s="18">
        <f t="shared" si="8"/>
        <v>209451</v>
      </c>
      <c r="M204" s="18">
        <v>42230</v>
      </c>
      <c r="N204" s="18">
        <v>134821</v>
      </c>
      <c r="O204" s="18">
        <v>32400</v>
      </c>
      <c r="P204" s="22">
        <v>0</v>
      </c>
    </row>
    <row r="205" spans="1:16" x14ac:dyDescent="0.25">
      <c r="A205">
        <v>6890</v>
      </c>
      <c r="B205" s="2">
        <v>99.617990000000006</v>
      </c>
      <c r="C205" s="3">
        <v>4222</v>
      </c>
      <c r="D205" t="s">
        <v>881</v>
      </c>
      <c r="E205" s="4" t="s">
        <v>1198</v>
      </c>
      <c r="F205" s="6">
        <v>0.754</v>
      </c>
      <c r="G205" s="7">
        <v>200.82</v>
      </c>
      <c r="H205" s="2">
        <v>27.2</v>
      </c>
      <c r="I205">
        <v>5</v>
      </c>
      <c r="J205" s="2"/>
      <c r="L205" s="18">
        <f t="shared" si="8"/>
        <v>205310</v>
      </c>
      <c r="M205" s="18">
        <f>1291+82894</f>
        <v>84185</v>
      </c>
      <c r="N205" s="18">
        <v>121125</v>
      </c>
      <c r="O205" s="18">
        <v>0</v>
      </c>
      <c r="P205" s="22">
        <v>0</v>
      </c>
    </row>
    <row r="206" spans="1:16" x14ac:dyDescent="0.25">
      <c r="A206">
        <v>80238</v>
      </c>
      <c r="B206" s="2">
        <v>99.122150000000005</v>
      </c>
      <c r="C206" s="3">
        <v>11965</v>
      </c>
      <c r="D206" t="s">
        <v>2197</v>
      </c>
      <c r="E206" s="4" t="s">
        <v>14477</v>
      </c>
      <c r="F206" s="6">
        <v>0.84079090000000001</v>
      </c>
      <c r="G206" s="7">
        <v>155.77699999999999</v>
      </c>
      <c r="H206" s="2">
        <v>33.0625</v>
      </c>
      <c r="I206">
        <v>32</v>
      </c>
      <c r="J206" s="2">
        <v>14.7</v>
      </c>
      <c r="K206" s="18"/>
      <c r="L206" s="18">
        <f t="shared" si="8"/>
        <v>204940</v>
      </c>
      <c r="M206" s="18">
        <v>159290</v>
      </c>
      <c r="N206" s="18">
        <v>23885</v>
      </c>
      <c r="O206" s="18">
        <v>21765</v>
      </c>
      <c r="P206" s="22">
        <v>1</v>
      </c>
    </row>
    <row r="207" spans="1:16" x14ac:dyDescent="0.25">
      <c r="A207">
        <v>6877</v>
      </c>
      <c r="B207" s="2">
        <v>99.082319999999996</v>
      </c>
      <c r="C207" s="3">
        <v>25104</v>
      </c>
      <c r="D207" t="s">
        <v>1338</v>
      </c>
      <c r="E207" s="4" t="s">
        <v>1198</v>
      </c>
      <c r="F207" s="6">
        <v>0.72570769999999996</v>
      </c>
      <c r="G207" s="7">
        <v>173.024</v>
      </c>
      <c r="H207" s="2">
        <v>34.142899999999997</v>
      </c>
      <c r="I207">
        <v>42</v>
      </c>
      <c r="J207" s="2">
        <v>18.899999999999999</v>
      </c>
      <c r="K207" s="18"/>
      <c r="L207" s="18">
        <f t="shared" si="8"/>
        <v>203788</v>
      </c>
      <c r="M207" s="18">
        <v>92195</v>
      </c>
      <c r="N207" s="18">
        <v>111343</v>
      </c>
      <c r="O207" s="18">
        <v>250</v>
      </c>
      <c r="P207" s="22">
        <v>0</v>
      </c>
    </row>
    <row r="208" spans="1:16" x14ac:dyDescent="0.25">
      <c r="A208">
        <v>20194</v>
      </c>
      <c r="B208" s="2">
        <v>99.233869999999996</v>
      </c>
      <c r="C208" s="3">
        <v>13319</v>
      </c>
      <c r="D208" t="s">
        <v>4358</v>
      </c>
      <c r="E208" s="4" t="s">
        <v>4335</v>
      </c>
      <c r="F208" s="6">
        <v>0.78341499999999997</v>
      </c>
      <c r="G208" s="7">
        <v>170.05199999999999</v>
      </c>
      <c r="H208" s="2">
        <v>35.049999999999997</v>
      </c>
      <c r="I208">
        <v>20</v>
      </c>
      <c r="J208" s="2">
        <v>23.8</v>
      </c>
      <c r="K208" s="18"/>
      <c r="L208" s="18">
        <f t="shared" si="8"/>
        <v>201030</v>
      </c>
      <c r="M208" s="18">
        <v>113552</v>
      </c>
      <c r="N208" s="18">
        <v>84713</v>
      </c>
      <c r="O208" s="18">
        <f>2515+250</f>
        <v>2765</v>
      </c>
      <c r="P208" s="22">
        <v>1</v>
      </c>
    </row>
    <row r="209" spans="1:17" x14ac:dyDescent="0.25">
      <c r="A209">
        <v>10280</v>
      </c>
      <c r="B209" s="2">
        <v>99.663020000000003</v>
      </c>
      <c r="C209" s="3">
        <v>8817</v>
      </c>
      <c r="D209" t="s">
        <v>1789</v>
      </c>
      <c r="E209" s="4" t="s">
        <v>1280</v>
      </c>
      <c r="F209" s="6">
        <v>0.82920680000000002</v>
      </c>
      <c r="G209" s="7">
        <v>191.59100000000001</v>
      </c>
      <c r="H209" s="2">
        <v>28.818200000000001</v>
      </c>
      <c r="I209">
        <v>11</v>
      </c>
      <c r="J209" s="2">
        <v>4</v>
      </c>
      <c r="L209" s="18">
        <f t="shared" si="8"/>
        <v>199416</v>
      </c>
      <c r="M209" s="18">
        <f>212+160465</f>
        <v>160677</v>
      </c>
      <c r="N209" s="18">
        <v>27919</v>
      </c>
      <c r="O209" s="18">
        <f>SUM(7700,1000,975,525,375,195,50)</f>
        <v>10820</v>
      </c>
      <c r="P209" s="22">
        <v>1</v>
      </c>
    </row>
    <row r="210" spans="1:17" x14ac:dyDescent="0.25">
      <c r="A210">
        <v>11724</v>
      </c>
      <c r="B210" s="2">
        <v>99.262280000000004</v>
      </c>
      <c r="C210" s="3">
        <v>2852</v>
      </c>
      <c r="D210" t="s">
        <v>1985</v>
      </c>
      <c r="E210" s="4" t="s">
        <v>1280</v>
      </c>
      <c r="F210" s="6">
        <v>0.72901550000000004</v>
      </c>
      <c r="G210" s="7">
        <v>180</v>
      </c>
      <c r="H210" s="2">
        <v>25.875</v>
      </c>
      <c r="I210">
        <v>8</v>
      </c>
      <c r="J210" s="2"/>
      <c r="K210" s="18"/>
      <c r="L210" s="18">
        <f t="shared" si="8"/>
        <v>192721</v>
      </c>
      <c r="M210" s="18">
        <v>143293</v>
      </c>
      <c r="N210" s="18">
        <v>49178</v>
      </c>
      <c r="O210" s="18">
        <v>250</v>
      </c>
      <c r="P210" s="22">
        <v>1</v>
      </c>
      <c r="Q210" t="s">
        <v>16779</v>
      </c>
    </row>
    <row r="211" spans="1:17" x14ac:dyDescent="0.25">
      <c r="A211">
        <v>2210</v>
      </c>
      <c r="B211" s="2">
        <v>99.933480000000003</v>
      </c>
      <c r="C211" s="3">
        <v>1983</v>
      </c>
      <c r="D211" t="s">
        <v>311</v>
      </c>
      <c r="E211" s="4" t="s">
        <v>21</v>
      </c>
      <c r="F211" s="6">
        <v>0.81431109999999995</v>
      </c>
      <c r="G211" s="7">
        <v>230.066</v>
      </c>
      <c r="H211" s="2">
        <v>30.166699999999999</v>
      </c>
      <c r="I211">
        <v>6</v>
      </c>
      <c r="J211" s="2"/>
      <c r="L211" s="18">
        <f t="shared" si="8"/>
        <v>187914</v>
      </c>
      <c r="M211" s="18">
        <f>1451+152646</f>
        <v>154097</v>
      </c>
      <c r="N211" s="18">
        <v>31717</v>
      </c>
      <c r="O211" s="18">
        <v>2100</v>
      </c>
      <c r="P211" s="22">
        <v>1</v>
      </c>
    </row>
    <row r="212" spans="1:17" x14ac:dyDescent="0.25">
      <c r="A212">
        <v>63005</v>
      </c>
      <c r="B212" s="2">
        <v>99.179990000000004</v>
      </c>
      <c r="C212" s="3">
        <v>17760</v>
      </c>
      <c r="D212" t="s">
        <v>29</v>
      </c>
      <c r="E212" s="4" t="s">
        <v>12102</v>
      </c>
      <c r="F212" s="6">
        <v>0.72566679999999995</v>
      </c>
      <c r="G212" s="7">
        <v>177.97200000000001</v>
      </c>
      <c r="H212" s="2">
        <v>43.636400000000002</v>
      </c>
      <c r="I212">
        <v>11</v>
      </c>
      <c r="J212" s="2">
        <v>70.099999999999994</v>
      </c>
      <c r="K212" s="18"/>
      <c r="L212" s="18">
        <f t="shared" si="8"/>
        <v>178316</v>
      </c>
      <c r="M212" s="18">
        <v>33072</v>
      </c>
      <c r="N212" s="18">
        <v>140044</v>
      </c>
      <c r="O212" s="18">
        <v>5200</v>
      </c>
      <c r="P212" s="22">
        <v>0</v>
      </c>
    </row>
    <row r="213" spans="1:17" x14ac:dyDescent="0.25">
      <c r="A213">
        <v>94556</v>
      </c>
      <c r="B213" s="2">
        <v>98.94605</v>
      </c>
      <c r="C213" s="3">
        <v>15505</v>
      </c>
      <c r="D213" t="s">
        <v>15778</v>
      </c>
      <c r="E213" s="4" t="s">
        <v>15368</v>
      </c>
      <c r="F213" s="6">
        <v>0.74440510000000004</v>
      </c>
      <c r="G213" s="7">
        <v>163.14699999999999</v>
      </c>
      <c r="H213" s="2">
        <v>28.5185</v>
      </c>
      <c r="I213">
        <v>27</v>
      </c>
      <c r="J213" s="2">
        <v>3.5</v>
      </c>
      <c r="K213" s="18"/>
      <c r="L213" s="18">
        <f t="shared" si="8"/>
        <v>172314</v>
      </c>
      <c r="M213" s="18">
        <v>124961</v>
      </c>
      <c r="N213" s="18">
        <v>34553</v>
      </c>
      <c r="O213" s="18">
        <f>325+12475</f>
        <v>12800</v>
      </c>
      <c r="P213" s="22">
        <v>1</v>
      </c>
    </row>
    <row r="214" spans="1:17" x14ac:dyDescent="0.25">
      <c r="A214">
        <v>6870</v>
      </c>
      <c r="B214" s="2">
        <v>99.974890000000002</v>
      </c>
      <c r="C214" s="3">
        <v>7071</v>
      </c>
      <c r="D214" t="s">
        <v>1337</v>
      </c>
      <c r="E214" s="4" t="s">
        <v>1198</v>
      </c>
      <c r="F214" s="6">
        <v>0.81185390000000002</v>
      </c>
      <c r="G214" s="7">
        <v>250.001</v>
      </c>
      <c r="H214" s="2">
        <v>29.7333</v>
      </c>
      <c r="I214">
        <v>15</v>
      </c>
      <c r="J214" s="2">
        <v>5.9</v>
      </c>
      <c r="L214" s="18">
        <f t="shared" si="8"/>
        <v>169994</v>
      </c>
      <c r="M214" s="18">
        <v>90524</v>
      </c>
      <c r="N214" s="18">
        <v>64920</v>
      </c>
      <c r="O214" s="18">
        <f>13250+1000+300</f>
        <v>14550</v>
      </c>
      <c r="P214" s="22">
        <v>1</v>
      </c>
    </row>
    <row r="215" spans="1:17" x14ac:dyDescent="0.25">
      <c r="A215">
        <v>94065</v>
      </c>
      <c r="B215" s="2">
        <v>98.629429999999999</v>
      </c>
      <c r="C215" s="3">
        <v>11585</v>
      </c>
      <c r="D215" t="s">
        <v>15758</v>
      </c>
      <c r="E215" s="4" t="s">
        <v>15368</v>
      </c>
      <c r="F215" s="6">
        <v>0.72679450000000001</v>
      </c>
      <c r="G215" s="7">
        <v>157.25399999999999</v>
      </c>
      <c r="H215" s="2">
        <v>32.857100000000003</v>
      </c>
      <c r="I215">
        <v>14</v>
      </c>
      <c r="J215" s="2">
        <v>14</v>
      </c>
      <c r="K215" s="18"/>
      <c r="L215" s="18">
        <f t="shared" si="8"/>
        <v>160337</v>
      </c>
      <c r="M215" s="18">
        <v>130558</v>
      </c>
      <c r="N215" s="18">
        <v>16349</v>
      </c>
      <c r="O215" s="18">
        <f>250+13180</f>
        <v>13430</v>
      </c>
      <c r="P215" s="22">
        <v>1</v>
      </c>
    </row>
    <row r="216" spans="1:17" x14ac:dyDescent="0.25">
      <c r="A216">
        <v>77030</v>
      </c>
      <c r="B216" s="2">
        <v>98.964070000000007</v>
      </c>
      <c r="C216" s="3">
        <v>10663</v>
      </c>
      <c r="D216" t="s">
        <v>3103</v>
      </c>
      <c r="E216" s="4" t="s">
        <v>13752</v>
      </c>
      <c r="F216" s="6">
        <v>0.81837669999999996</v>
      </c>
      <c r="G216" s="7">
        <v>150.98699999999999</v>
      </c>
      <c r="H216" s="2">
        <v>32.799999999999997</v>
      </c>
      <c r="I216">
        <v>20</v>
      </c>
      <c r="J216" s="2">
        <v>13.7</v>
      </c>
      <c r="K216" s="18"/>
      <c r="L216" s="18">
        <f t="shared" si="8"/>
        <v>159920</v>
      </c>
      <c r="M216" s="18">
        <v>91291</v>
      </c>
      <c r="N216" s="18">
        <v>67404</v>
      </c>
      <c r="O216" s="18">
        <v>1225</v>
      </c>
      <c r="P216" s="22">
        <v>1</v>
      </c>
    </row>
    <row r="217" spans="1:17" x14ac:dyDescent="0.25">
      <c r="A217">
        <v>6897</v>
      </c>
      <c r="B217" s="2">
        <v>99.667469999999994</v>
      </c>
      <c r="C217" s="3">
        <v>18656</v>
      </c>
      <c r="D217" t="s">
        <v>540</v>
      </c>
      <c r="E217" s="4" t="s">
        <v>1198</v>
      </c>
      <c r="F217" s="6">
        <v>0.75897389999999998</v>
      </c>
      <c r="G217" s="7">
        <v>204.107</v>
      </c>
      <c r="H217" s="2">
        <v>25.32</v>
      </c>
      <c r="I217">
        <v>25</v>
      </c>
      <c r="J217" s="2">
        <v>1</v>
      </c>
      <c r="L217" s="18">
        <f t="shared" si="8"/>
        <v>152993</v>
      </c>
      <c r="M217" s="18">
        <f>SUM(95379,1465)</f>
        <v>96844</v>
      </c>
      <c r="N217" s="18">
        <v>54767</v>
      </c>
      <c r="O217" s="18">
        <v>1382</v>
      </c>
      <c r="P217" s="22">
        <v>1</v>
      </c>
    </row>
    <row r="218" spans="1:17" x14ac:dyDescent="0.25">
      <c r="A218">
        <v>2461</v>
      </c>
      <c r="B218" s="2">
        <v>99.173069999999996</v>
      </c>
      <c r="C218" s="3">
        <v>7098</v>
      </c>
      <c r="D218" t="s">
        <v>366</v>
      </c>
      <c r="E218" s="4" t="s">
        <v>21</v>
      </c>
      <c r="F218" s="6">
        <v>0.83271300000000004</v>
      </c>
      <c r="G218" s="7">
        <v>159.21899999999999</v>
      </c>
      <c r="H218" s="2">
        <v>27.352900000000002</v>
      </c>
      <c r="I218">
        <v>17</v>
      </c>
      <c r="J218" s="2">
        <v>2</v>
      </c>
      <c r="K218" s="18"/>
      <c r="L218" s="18">
        <f t="shared" si="8"/>
        <v>151885</v>
      </c>
      <c r="M218" s="18">
        <v>135025</v>
      </c>
      <c r="N218" s="18">
        <v>15710</v>
      </c>
      <c r="O218" s="18">
        <v>1150</v>
      </c>
      <c r="P218" s="22">
        <v>1</v>
      </c>
    </row>
    <row r="219" spans="1:17" x14ac:dyDescent="0.25">
      <c r="A219">
        <v>7976</v>
      </c>
      <c r="B219" s="2">
        <v>99.908240000000006</v>
      </c>
      <c r="C219" s="3">
        <v>558</v>
      </c>
      <c r="D219" t="s">
        <v>1568</v>
      </c>
      <c r="E219" s="4" t="s">
        <v>1341</v>
      </c>
      <c r="F219" s="6">
        <v>0.65866670000000005</v>
      </c>
      <c r="G219" s="7">
        <v>250.001</v>
      </c>
      <c r="H219" s="2">
        <v>6.5</v>
      </c>
      <c r="I219">
        <v>2</v>
      </c>
      <c r="J219" s="2"/>
      <c r="L219" s="18">
        <f t="shared" si="8"/>
        <v>149899</v>
      </c>
      <c r="M219" s="18">
        <v>43450</v>
      </c>
      <c r="N219" s="18">
        <v>106426</v>
      </c>
      <c r="O219" s="18">
        <v>23</v>
      </c>
      <c r="P219" s="22">
        <v>0</v>
      </c>
    </row>
    <row r="220" spans="1:17" x14ac:dyDescent="0.25">
      <c r="A220">
        <v>22027</v>
      </c>
      <c r="B220" s="2">
        <v>99.897639999999996</v>
      </c>
      <c r="C220" s="3">
        <v>2338</v>
      </c>
      <c r="D220" t="s">
        <v>4647</v>
      </c>
      <c r="E220" s="4" t="s">
        <v>4335</v>
      </c>
      <c r="F220" s="6">
        <v>0.7732386</v>
      </c>
      <c r="G220" s="7">
        <v>223.75</v>
      </c>
      <c r="H220" s="2">
        <v>31.666699999999999</v>
      </c>
      <c r="I220">
        <v>3</v>
      </c>
      <c r="J220" s="2"/>
      <c r="L220" s="18">
        <f t="shared" si="8"/>
        <v>149820</v>
      </c>
      <c r="M220" s="18">
        <v>132059</v>
      </c>
      <c r="N220" s="18">
        <v>16761</v>
      </c>
      <c r="O220" s="18">
        <v>1000</v>
      </c>
      <c r="P220" s="22">
        <v>1</v>
      </c>
    </row>
    <row r="221" spans="1:17" x14ac:dyDescent="0.25">
      <c r="A221">
        <v>6883</v>
      </c>
      <c r="B221" s="2">
        <v>99.98939</v>
      </c>
      <c r="C221" s="3">
        <v>10319</v>
      </c>
      <c r="D221" t="s">
        <v>379</v>
      </c>
      <c r="E221" s="4" t="s">
        <v>1198</v>
      </c>
      <c r="F221" s="6">
        <v>0.84022739999999996</v>
      </c>
      <c r="G221" s="7">
        <v>248.61099999999999</v>
      </c>
      <c r="H221" s="2">
        <v>33.047600000000003</v>
      </c>
      <c r="I221">
        <v>21</v>
      </c>
      <c r="J221" s="2">
        <v>14.6</v>
      </c>
      <c r="L221" s="18">
        <f t="shared" si="8"/>
        <v>146449</v>
      </c>
      <c r="M221" s="18">
        <f>70486+250</f>
        <v>70736</v>
      </c>
      <c r="N221" s="18">
        <v>72813</v>
      </c>
      <c r="O221" s="18">
        <f>2750+125+25</f>
        <v>2900</v>
      </c>
      <c r="P221" s="22">
        <v>0</v>
      </c>
    </row>
    <row r="222" spans="1:17" x14ac:dyDescent="0.25">
      <c r="A222">
        <v>20148</v>
      </c>
      <c r="B222" s="2">
        <v>99.282849999999996</v>
      </c>
      <c r="C222" s="3">
        <v>34777</v>
      </c>
      <c r="D222" t="s">
        <v>4351</v>
      </c>
      <c r="E222" s="4" t="s">
        <v>4335</v>
      </c>
      <c r="F222" s="6">
        <v>0.76816410000000002</v>
      </c>
      <c r="G222" s="7">
        <v>173.852</v>
      </c>
      <c r="H222" s="2">
        <v>35.68</v>
      </c>
      <c r="I222">
        <v>25</v>
      </c>
      <c r="J222" s="2">
        <v>26.6</v>
      </c>
      <c r="K222" s="18"/>
      <c r="L222" s="18">
        <f t="shared" si="8"/>
        <v>143665</v>
      </c>
      <c r="M222" s="18">
        <v>89354</v>
      </c>
      <c r="N222" s="18">
        <v>53861</v>
      </c>
      <c r="O222" s="18">
        <v>450</v>
      </c>
      <c r="P222" s="22">
        <v>1</v>
      </c>
    </row>
    <row r="223" spans="1:17" x14ac:dyDescent="0.25">
      <c r="A223">
        <v>1770</v>
      </c>
      <c r="B223" s="2">
        <v>99.221630000000005</v>
      </c>
      <c r="C223" s="3">
        <v>4199</v>
      </c>
      <c r="D223" t="s">
        <v>228</v>
      </c>
      <c r="E223" s="4" t="s">
        <v>21</v>
      </c>
      <c r="F223" s="6">
        <v>0.82932079999999997</v>
      </c>
      <c r="G223" s="7">
        <v>161.25</v>
      </c>
      <c r="H223" s="2">
        <v>29.75</v>
      </c>
      <c r="I223">
        <v>8</v>
      </c>
      <c r="J223" s="2"/>
      <c r="K223" s="18"/>
      <c r="L223" s="18">
        <f t="shared" si="8"/>
        <v>133800</v>
      </c>
      <c r="M223" s="18">
        <v>101860</v>
      </c>
      <c r="N223" s="18">
        <v>30740</v>
      </c>
      <c r="O223" s="18">
        <v>1200</v>
      </c>
      <c r="P223" s="22">
        <v>1</v>
      </c>
    </row>
    <row r="224" spans="1:17" x14ac:dyDescent="0.25">
      <c r="A224">
        <v>7046</v>
      </c>
      <c r="B224" s="2">
        <v>99.683279999999996</v>
      </c>
      <c r="C224" s="3">
        <v>4267</v>
      </c>
      <c r="D224" t="s">
        <v>1372</v>
      </c>
      <c r="E224" s="4" t="s">
        <v>1341</v>
      </c>
      <c r="F224" s="6">
        <v>0.87225010000000003</v>
      </c>
      <c r="G224" s="7">
        <v>185.90899999999999</v>
      </c>
      <c r="H224" s="2">
        <v>44.625</v>
      </c>
      <c r="I224">
        <v>8</v>
      </c>
      <c r="J224" s="2"/>
      <c r="L224" s="18">
        <f t="shared" si="8"/>
        <v>131716</v>
      </c>
      <c r="M224" s="18">
        <v>27914</v>
      </c>
      <c r="N224" s="18">
        <v>98452</v>
      </c>
      <c r="O224" s="18">
        <f>4950+400</f>
        <v>5350</v>
      </c>
      <c r="P224" s="22">
        <v>0</v>
      </c>
    </row>
    <row r="225" spans="1:16" x14ac:dyDescent="0.25">
      <c r="A225">
        <v>19437</v>
      </c>
      <c r="B225" s="2">
        <v>99.931319999999999</v>
      </c>
      <c r="C225" s="3">
        <v>551</v>
      </c>
      <c r="D225" t="s">
        <v>4259</v>
      </c>
      <c r="E225" s="4" t="s">
        <v>3003</v>
      </c>
      <c r="F225" s="6">
        <v>0.67975209999999997</v>
      </c>
      <c r="G225" s="7">
        <v>250.001</v>
      </c>
      <c r="H225" s="2">
        <v>12</v>
      </c>
      <c r="I225">
        <v>1</v>
      </c>
      <c r="J225" s="2"/>
      <c r="L225" s="18">
        <f t="shared" si="8"/>
        <v>131075</v>
      </c>
      <c r="M225" s="18">
        <v>14071</v>
      </c>
      <c r="N225" s="18">
        <v>117004</v>
      </c>
      <c r="O225" s="18">
        <v>0</v>
      </c>
      <c r="P225" s="22">
        <v>0</v>
      </c>
    </row>
    <row r="226" spans="1:16" x14ac:dyDescent="0.25">
      <c r="A226">
        <v>8550</v>
      </c>
      <c r="B226" s="2">
        <v>99.633089999999996</v>
      </c>
      <c r="C226" s="3">
        <v>19510</v>
      </c>
      <c r="D226" t="s">
        <v>1712</v>
      </c>
      <c r="E226" s="4" t="s">
        <v>1341</v>
      </c>
      <c r="F226" s="6">
        <v>0.80028520000000003</v>
      </c>
      <c r="G226" s="7">
        <v>193.714</v>
      </c>
      <c r="H226" s="2">
        <v>27.5185</v>
      </c>
      <c r="I226">
        <v>27</v>
      </c>
      <c r="J226" s="2">
        <v>2.2999999999999998</v>
      </c>
      <c r="L226" s="18">
        <f t="shared" si="8"/>
        <v>129290</v>
      </c>
      <c r="M226" s="18">
        <f>750+72475</f>
        <v>73225</v>
      </c>
      <c r="N226" s="18">
        <v>55965</v>
      </c>
      <c r="O226" s="18">
        <v>100</v>
      </c>
      <c r="P226" s="22">
        <v>1</v>
      </c>
    </row>
    <row r="227" spans="1:16" x14ac:dyDescent="0.25">
      <c r="A227">
        <v>8558</v>
      </c>
      <c r="B227" s="2">
        <v>99.422659999999993</v>
      </c>
      <c r="C227" s="3">
        <v>6679</v>
      </c>
      <c r="D227" t="s">
        <v>1716</v>
      </c>
      <c r="E227" s="4" t="s">
        <v>1341</v>
      </c>
      <c r="F227" s="6">
        <v>0.75974180000000002</v>
      </c>
      <c r="G227" s="7">
        <v>184.31800000000001</v>
      </c>
      <c r="H227" s="2">
        <v>34.142899999999997</v>
      </c>
      <c r="I227">
        <v>7</v>
      </c>
      <c r="J227" s="2"/>
      <c r="K227" s="18"/>
      <c r="L227" s="18">
        <f t="shared" si="8"/>
        <v>128687</v>
      </c>
      <c r="M227" s="18">
        <v>46715</v>
      </c>
      <c r="N227" s="18">
        <v>79222</v>
      </c>
      <c r="O227" s="18">
        <v>2750</v>
      </c>
      <c r="P227" s="22">
        <v>0</v>
      </c>
    </row>
    <row r="228" spans="1:16" x14ac:dyDescent="0.25">
      <c r="A228">
        <v>10706</v>
      </c>
      <c r="B228" s="2">
        <v>98.862679999999997</v>
      </c>
      <c r="C228" s="3">
        <v>8734</v>
      </c>
      <c r="D228" t="s">
        <v>1842</v>
      </c>
      <c r="E228" s="4" t="s">
        <v>1280</v>
      </c>
      <c r="F228" s="6">
        <v>0.70404679999999997</v>
      </c>
      <c r="G228" s="7">
        <v>166.11099999999999</v>
      </c>
      <c r="H228" s="2">
        <v>33.8889</v>
      </c>
      <c r="I228">
        <v>18</v>
      </c>
      <c r="J228" s="2">
        <v>17.899999999999999</v>
      </c>
      <c r="K228" s="18"/>
      <c r="L228" s="18">
        <f t="shared" si="8"/>
        <v>128668</v>
      </c>
      <c r="M228" s="18">
        <v>118283</v>
      </c>
      <c r="N228" s="18">
        <v>9225</v>
      </c>
      <c r="O228" s="18">
        <v>1160</v>
      </c>
      <c r="P228" s="22">
        <v>1</v>
      </c>
    </row>
    <row r="229" spans="1:16" x14ac:dyDescent="0.25">
      <c r="A229">
        <v>94957</v>
      </c>
      <c r="B229" s="2">
        <v>99.940299999999993</v>
      </c>
      <c r="C229" s="3">
        <v>1062</v>
      </c>
      <c r="D229" t="s">
        <v>11259</v>
      </c>
      <c r="E229" s="4" t="s">
        <v>15368</v>
      </c>
      <c r="F229" s="6">
        <v>0.86519939999999995</v>
      </c>
      <c r="G229" s="7">
        <v>228.333</v>
      </c>
      <c r="H229" s="2">
        <v>36</v>
      </c>
      <c r="I229">
        <v>5</v>
      </c>
      <c r="J229" s="2"/>
      <c r="L229" s="18">
        <f t="shared" si="8"/>
        <v>128259</v>
      </c>
      <c r="M229" s="18">
        <v>98946</v>
      </c>
      <c r="N229" s="18">
        <v>24262</v>
      </c>
      <c r="O229" s="18">
        <v>5051</v>
      </c>
      <c r="P229" s="22">
        <v>1</v>
      </c>
    </row>
    <row r="230" spans="1:16" x14ac:dyDescent="0.25">
      <c r="A230">
        <v>4110</v>
      </c>
      <c r="B230" s="2">
        <v>98.810509999999994</v>
      </c>
      <c r="C230" s="3">
        <v>1360</v>
      </c>
      <c r="D230" t="s">
        <v>769</v>
      </c>
      <c r="E230" s="4" t="s">
        <v>701</v>
      </c>
      <c r="F230" s="6">
        <v>0.74974149999999995</v>
      </c>
      <c r="G230" s="7">
        <v>157.37799999999999</v>
      </c>
      <c r="H230" s="2">
        <v>30</v>
      </c>
      <c r="I230">
        <v>2</v>
      </c>
      <c r="J230" s="2"/>
      <c r="K230" s="18"/>
      <c r="L230" s="18">
        <f t="shared" si="8"/>
        <v>127458</v>
      </c>
      <c r="M230" s="18">
        <v>35254</v>
      </c>
      <c r="N230" s="18">
        <v>58515</v>
      </c>
      <c r="O230" s="18">
        <v>33689</v>
      </c>
      <c r="P230" s="22">
        <v>0</v>
      </c>
    </row>
    <row r="231" spans="1:16" x14ac:dyDescent="0.25">
      <c r="A231">
        <v>22213</v>
      </c>
      <c r="B231" s="2">
        <v>99.463520000000003</v>
      </c>
      <c r="C231" s="3">
        <v>3470</v>
      </c>
      <c r="D231" t="s">
        <v>374</v>
      </c>
      <c r="E231" s="4" t="s">
        <v>4335</v>
      </c>
      <c r="F231" s="6">
        <v>0.79400000000000004</v>
      </c>
      <c r="G231" s="7">
        <v>181.69399999999999</v>
      </c>
      <c r="H231" s="2">
        <v>29.333300000000001</v>
      </c>
      <c r="I231">
        <v>9</v>
      </c>
      <c r="J231" s="2"/>
      <c r="K231" s="18"/>
      <c r="L231" s="18">
        <f t="shared" si="8"/>
        <v>118058</v>
      </c>
      <c r="M231" s="18">
        <v>51100</v>
      </c>
      <c r="N231" s="18">
        <v>64138</v>
      </c>
      <c r="O231" s="18">
        <v>2820</v>
      </c>
      <c r="P231" s="22">
        <v>0</v>
      </c>
    </row>
    <row r="232" spans="1:16" x14ac:dyDescent="0.25">
      <c r="A232">
        <v>8534</v>
      </c>
      <c r="B232" s="2">
        <v>98.633719999999997</v>
      </c>
      <c r="C232" s="3">
        <v>13328</v>
      </c>
      <c r="D232" t="s">
        <v>1710</v>
      </c>
      <c r="E232" s="4" t="s">
        <v>1341</v>
      </c>
      <c r="F232" s="6">
        <v>0.72588560000000002</v>
      </c>
      <c r="G232" s="7">
        <v>157.65</v>
      </c>
      <c r="H232" s="2">
        <v>27.666699999999999</v>
      </c>
      <c r="I232">
        <v>15</v>
      </c>
      <c r="J232" s="2">
        <v>2.5</v>
      </c>
      <c r="K232" s="18"/>
      <c r="L232" s="18">
        <f t="shared" si="8"/>
        <v>116835</v>
      </c>
      <c r="M232" s="18">
        <v>86034</v>
      </c>
      <c r="N232" s="20">
        <v>30051</v>
      </c>
      <c r="O232" s="18">
        <v>750</v>
      </c>
      <c r="P232" s="22">
        <v>1</v>
      </c>
    </row>
    <row r="233" spans="1:16" x14ac:dyDescent="0.25">
      <c r="A233">
        <v>1772</v>
      </c>
      <c r="B233" s="2">
        <v>99.109210000000004</v>
      </c>
      <c r="C233" s="3">
        <v>9560</v>
      </c>
      <c r="D233" t="s">
        <v>229</v>
      </c>
      <c r="E233" s="4" t="s">
        <v>21</v>
      </c>
      <c r="F233" s="6">
        <v>0.69779259999999999</v>
      </c>
      <c r="G233" s="7">
        <v>179.56800000000001</v>
      </c>
      <c r="H233" s="2">
        <v>33.363599999999998</v>
      </c>
      <c r="I233">
        <v>11</v>
      </c>
      <c r="J233" s="2">
        <v>15.9</v>
      </c>
      <c r="K233" s="18"/>
      <c r="L233" s="18">
        <f t="shared" si="8"/>
        <v>109085</v>
      </c>
      <c r="M233" s="18">
        <v>58795</v>
      </c>
      <c r="N233" s="18">
        <v>50090</v>
      </c>
      <c r="O233" s="18">
        <v>200</v>
      </c>
      <c r="P233" s="22">
        <v>1</v>
      </c>
    </row>
    <row r="234" spans="1:16" x14ac:dyDescent="0.25">
      <c r="A234">
        <v>77094</v>
      </c>
      <c r="B234" s="2">
        <v>98.957999999999998</v>
      </c>
      <c r="C234" s="3">
        <v>8753</v>
      </c>
      <c r="D234" t="s">
        <v>3103</v>
      </c>
      <c r="E234" s="4" t="s">
        <v>13752</v>
      </c>
      <c r="F234" s="6">
        <v>0.72412030000000005</v>
      </c>
      <c r="G234" s="7">
        <v>166.797</v>
      </c>
      <c r="H234" s="2">
        <v>50.571399999999997</v>
      </c>
      <c r="I234">
        <v>7</v>
      </c>
      <c r="J234" s="2"/>
      <c r="K234" s="18"/>
      <c r="L234" s="18">
        <f t="shared" ref="L234:L265" si="9">SUM(M234:O234)</f>
        <v>104449</v>
      </c>
      <c r="M234" s="18">
        <v>5899</v>
      </c>
      <c r="N234" s="18">
        <v>98550</v>
      </c>
      <c r="O234" s="18">
        <v>0</v>
      </c>
      <c r="P234" s="22">
        <v>0</v>
      </c>
    </row>
    <row r="235" spans="1:16" x14ac:dyDescent="0.25">
      <c r="A235">
        <v>20818</v>
      </c>
      <c r="B235" s="2">
        <v>99.355450000000005</v>
      </c>
      <c r="C235" s="3">
        <v>1947</v>
      </c>
      <c r="D235" t="s">
        <v>4438</v>
      </c>
      <c r="E235" s="4" t="s">
        <v>4361</v>
      </c>
      <c r="F235" s="6">
        <v>0.64876959999999995</v>
      </c>
      <c r="G235" s="7">
        <v>199.89599999999999</v>
      </c>
      <c r="H235" s="2">
        <v>35.714300000000001</v>
      </c>
      <c r="I235">
        <v>7</v>
      </c>
      <c r="J235" s="2"/>
      <c r="K235" s="18"/>
      <c r="L235" s="18">
        <f t="shared" si="9"/>
        <v>102727</v>
      </c>
      <c r="M235" s="18">
        <v>90861</v>
      </c>
      <c r="N235" s="18">
        <v>11866</v>
      </c>
      <c r="O235" s="18">
        <v>0</v>
      </c>
      <c r="P235" s="22">
        <v>1</v>
      </c>
    </row>
    <row r="236" spans="1:16" x14ac:dyDescent="0.25">
      <c r="A236">
        <v>21153</v>
      </c>
      <c r="B236" s="2">
        <v>99.999790000000004</v>
      </c>
      <c r="C236" s="3">
        <v>312</v>
      </c>
      <c r="D236" t="s">
        <v>4505</v>
      </c>
      <c r="E236" s="4" t="s">
        <v>4361</v>
      </c>
      <c r="F236" s="6">
        <v>0.94312799999999997</v>
      </c>
      <c r="G236" s="7">
        <v>249.821</v>
      </c>
      <c r="H236" s="2">
        <v>29.5</v>
      </c>
      <c r="I236">
        <v>2</v>
      </c>
      <c r="J236" s="2"/>
      <c r="L236" s="18">
        <f t="shared" si="9"/>
        <v>100085</v>
      </c>
      <c r="M236" s="18">
        <v>60035</v>
      </c>
      <c r="N236" s="18">
        <v>38800</v>
      </c>
      <c r="O236" s="18">
        <v>1250</v>
      </c>
      <c r="P236" s="22">
        <v>1</v>
      </c>
    </row>
    <row r="237" spans="1:16" x14ac:dyDescent="0.25">
      <c r="A237">
        <v>15142</v>
      </c>
      <c r="B237" s="2">
        <v>99.042559999999995</v>
      </c>
      <c r="C237" s="3">
        <v>1284</v>
      </c>
      <c r="D237" t="s">
        <v>3076</v>
      </c>
      <c r="E237" s="4" t="s">
        <v>3003</v>
      </c>
      <c r="F237" s="6">
        <v>0.60669459999999997</v>
      </c>
      <c r="G237" s="7">
        <v>190.708</v>
      </c>
      <c r="H237" s="2"/>
      <c r="J237" s="2"/>
      <c r="K237" s="18"/>
      <c r="L237" s="18">
        <f t="shared" si="9"/>
        <v>98379</v>
      </c>
      <c r="M237" s="18">
        <v>25450</v>
      </c>
      <c r="N237" s="18">
        <v>71629</v>
      </c>
      <c r="O237" s="18">
        <v>1300</v>
      </c>
      <c r="P237" s="22">
        <v>0</v>
      </c>
    </row>
    <row r="238" spans="1:16" x14ac:dyDescent="0.25">
      <c r="A238">
        <v>7627</v>
      </c>
      <c r="B238" s="2">
        <v>98.890550000000005</v>
      </c>
      <c r="C238" s="3">
        <v>4928</v>
      </c>
      <c r="D238" t="s">
        <v>1460</v>
      </c>
      <c r="E238" s="4" t="s">
        <v>1341</v>
      </c>
      <c r="F238" s="6">
        <v>0.72679039999999995</v>
      </c>
      <c r="G238" s="7">
        <v>164.08500000000001</v>
      </c>
      <c r="H238" s="2">
        <v>26.25</v>
      </c>
      <c r="I238">
        <v>4</v>
      </c>
      <c r="J238" s="2"/>
      <c r="K238" s="18"/>
      <c r="L238" s="18">
        <f t="shared" si="9"/>
        <v>96834</v>
      </c>
      <c r="M238" s="18">
        <v>72219</v>
      </c>
      <c r="N238" s="18">
        <v>13265</v>
      </c>
      <c r="O238" s="18">
        <v>11350</v>
      </c>
      <c r="P238" s="22">
        <v>1</v>
      </c>
    </row>
    <row r="239" spans="1:16" x14ac:dyDescent="0.25">
      <c r="A239">
        <v>7704</v>
      </c>
      <c r="B239" s="2">
        <v>98.879080000000002</v>
      </c>
      <c r="C239" s="3">
        <v>6092</v>
      </c>
      <c r="D239" t="s">
        <v>1150</v>
      </c>
      <c r="E239" s="4" t="s">
        <v>1341</v>
      </c>
      <c r="F239" s="6">
        <v>0.72081220000000001</v>
      </c>
      <c r="G239" s="7">
        <v>164.34700000000001</v>
      </c>
      <c r="H239" s="2">
        <v>31.333300000000001</v>
      </c>
      <c r="I239">
        <v>15</v>
      </c>
      <c r="J239" s="2">
        <v>9.5</v>
      </c>
      <c r="K239" s="18"/>
      <c r="L239" s="18">
        <f t="shared" si="9"/>
        <v>95194</v>
      </c>
      <c r="M239" s="18">
        <v>17209</v>
      </c>
      <c r="N239" s="18">
        <v>75385</v>
      </c>
      <c r="O239" s="18">
        <v>2600</v>
      </c>
      <c r="P239" s="22">
        <v>0</v>
      </c>
    </row>
    <row r="240" spans="1:16" x14ac:dyDescent="0.25">
      <c r="A240">
        <v>6853</v>
      </c>
      <c r="B240" s="2">
        <v>98.733890000000002</v>
      </c>
      <c r="C240" s="3">
        <v>3700</v>
      </c>
      <c r="D240" t="s">
        <v>1336</v>
      </c>
      <c r="E240" s="4" t="s">
        <v>1198</v>
      </c>
      <c r="F240" s="6">
        <v>0.71293130000000005</v>
      </c>
      <c r="G240" s="7">
        <v>162.30000000000001</v>
      </c>
      <c r="H240" s="2">
        <v>27</v>
      </c>
      <c r="I240">
        <v>3</v>
      </c>
      <c r="J240" s="2"/>
      <c r="K240" s="18"/>
      <c r="L240" s="18">
        <f t="shared" si="9"/>
        <v>93431</v>
      </c>
      <c r="M240" s="18">
        <v>41560</v>
      </c>
      <c r="N240" s="18">
        <v>49851</v>
      </c>
      <c r="O240" s="18">
        <v>2020</v>
      </c>
      <c r="P240" s="22">
        <v>0</v>
      </c>
    </row>
    <row r="241" spans="1:17" x14ac:dyDescent="0.25">
      <c r="A241">
        <v>7423</v>
      </c>
      <c r="B241" s="2">
        <v>99.0869</v>
      </c>
      <c r="C241" s="3">
        <v>4125</v>
      </c>
      <c r="D241" t="s">
        <v>1424</v>
      </c>
      <c r="E241" s="4" t="s">
        <v>1341</v>
      </c>
      <c r="F241" s="6">
        <v>0.74715909999999996</v>
      </c>
      <c r="G241" s="7">
        <v>169.35400000000001</v>
      </c>
      <c r="H241" s="2">
        <v>22.833300000000001</v>
      </c>
      <c r="I241">
        <v>6</v>
      </c>
      <c r="J241" s="2"/>
      <c r="K241" s="18"/>
      <c r="L241" s="18">
        <f t="shared" si="9"/>
        <v>91096</v>
      </c>
      <c r="M241" s="18">
        <v>50645</v>
      </c>
      <c r="N241" s="18">
        <v>40451</v>
      </c>
      <c r="O241" s="18">
        <v>0</v>
      </c>
      <c r="P241" s="22">
        <v>1</v>
      </c>
    </row>
    <row r="242" spans="1:17" x14ac:dyDescent="0.25">
      <c r="A242">
        <v>7677</v>
      </c>
      <c r="B242" s="2">
        <v>99.290469999999999</v>
      </c>
      <c r="C242" s="3">
        <v>5784</v>
      </c>
      <c r="D242" t="s">
        <v>1483</v>
      </c>
      <c r="E242" s="4" t="s">
        <v>1341</v>
      </c>
      <c r="F242" s="6">
        <v>0.71119500000000002</v>
      </c>
      <c r="G242" s="7">
        <v>184.178</v>
      </c>
      <c r="H242" s="2">
        <v>29.166699999999999</v>
      </c>
      <c r="I242">
        <v>6</v>
      </c>
      <c r="J242" s="2"/>
      <c r="K242" s="18"/>
      <c r="L242" s="18">
        <f t="shared" si="9"/>
        <v>89220</v>
      </c>
      <c r="M242" s="18">
        <v>49345</v>
      </c>
      <c r="N242" s="18">
        <v>38875</v>
      </c>
      <c r="O242" s="18">
        <v>1000</v>
      </c>
      <c r="P242" s="22">
        <v>1</v>
      </c>
    </row>
    <row r="243" spans="1:17" x14ac:dyDescent="0.25">
      <c r="A243">
        <v>7641</v>
      </c>
      <c r="B243" s="2">
        <v>98.854870000000005</v>
      </c>
      <c r="C243" s="3">
        <v>3418</v>
      </c>
      <c r="D243" t="s">
        <v>1466</v>
      </c>
      <c r="E243" s="4" t="s">
        <v>1341</v>
      </c>
      <c r="F243" s="6">
        <v>0.70169190000000004</v>
      </c>
      <c r="G243" s="7">
        <v>166.369</v>
      </c>
      <c r="H243" s="2">
        <v>28.8</v>
      </c>
      <c r="I243">
        <v>5</v>
      </c>
      <c r="J243" s="2"/>
      <c r="K243" s="18"/>
      <c r="L243" s="18">
        <f t="shared" si="9"/>
        <v>87102</v>
      </c>
      <c r="M243" s="18">
        <v>56985</v>
      </c>
      <c r="N243" s="18">
        <v>30067</v>
      </c>
      <c r="O243" s="18">
        <v>50</v>
      </c>
      <c r="P243" s="22">
        <v>1</v>
      </c>
    </row>
    <row r="244" spans="1:17" x14ac:dyDescent="0.25">
      <c r="A244">
        <v>7028</v>
      </c>
      <c r="B244" s="2">
        <v>99.596100000000007</v>
      </c>
      <c r="C244" s="3">
        <v>7684</v>
      </c>
      <c r="D244" t="s">
        <v>1358</v>
      </c>
      <c r="E244" s="4" t="s">
        <v>1341</v>
      </c>
      <c r="F244" s="6">
        <v>0.74914970000000003</v>
      </c>
      <c r="G244" s="7">
        <v>199.42</v>
      </c>
      <c r="H244" s="2">
        <v>31.263200000000001</v>
      </c>
      <c r="I244">
        <v>19</v>
      </c>
      <c r="J244" s="2">
        <v>9.3000000000000007</v>
      </c>
      <c r="L244" s="18">
        <f t="shared" si="9"/>
        <v>85935</v>
      </c>
      <c r="M244" s="18">
        <v>38478</v>
      </c>
      <c r="N244" s="18">
        <v>47160</v>
      </c>
      <c r="O244" s="18">
        <v>297</v>
      </c>
      <c r="P244" s="22">
        <v>0</v>
      </c>
    </row>
    <row r="245" spans="1:17" x14ac:dyDescent="0.25">
      <c r="A245">
        <v>1741</v>
      </c>
      <c r="B245" s="2">
        <v>99.457650000000001</v>
      </c>
      <c r="C245" s="3">
        <v>4967</v>
      </c>
      <c r="D245" t="s">
        <v>216</v>
      </c>
      <c r="E245" s="4" t="s">
        <v>21</v>
      </c>
      <c r="F245" s="6">
        <v>0.80871599999999999</v>
      </c>
      <c r="G245" s="7">
        <v>178.53299999999999</v>
      </c>
      <c r="H245" s="2">
        <v>29.1905</v>
      </c>
      <c r="I245">
        <v>21</v>
      </c>
      <c r="J245" s="2">
        <v>4.8</v>
      </c>
      <c r="K245" s="18"/>
      <c r="L245" s="18">
        <f t="shared" si="9"/>
        <v>83786</v>
      </c>
      <c r="M245" s="18">
        <v>62691</v>
      </c>
      <c r="N245" s="18">
        <v>20795</v>
      </c>
      <c r="O245" s="18">
        <v>300</v>
      </c>
      <c r="P245" s="22">
        <v>1</v>
      </c>
    </row>
    <row r="246" spans="1:17" x14ac:dyDescent="0.25">
      <c r="A246">
        <v>98075</v>
      </c>
      <c r="B246" s="2">
        <v>98.551670000000001</v>
      </c>
      <c r="C246" s="3">
        <v>22482</v>
      </c>
      <c r="D246" t="s">
        <v>16365</v>
      </c>
      <c r="E246" s="4" t="s">
        <v>16344</v>
      </c>
      <c r="F246" s="6">
        <v>0.71216550000000001</v>
      </c>
      <c r="G246" s="7">
        <v>157.14099999999999</v>
      </c>
      <c r="H246" s="2">
        <v>30.6</v>
      </c>
      <c r="I246">
        <v>10</v>
      </c>
      <c r="J246" s="2">
        <v>7.9</v>
      </c>
      <c r="K246" s="18"/>
      <c r="L246" s="18">
        <f t="shared" si="9"/>
        <v>83538</v>
      </c>
      <c r="M246" s="18">
        <v>33676</v>
      </c>
      <c r="N246" s="18">
        <v>44412</v>
      </c>
      <c r="O246" s="18">
        <v>5450</v>
      </c>
      <c r="P246" s="22">
        <v>0</v>
      </c>
    </row>
    <row r="247" spans="1:17" x14ac:dyDescent="0.25">
      <c r="A247">
        <v>94582</v>
      </c>
      <c r="B247" s="2">
        <v>98.602620000000002</v>
      </c>
      <c r="C247" s="3">
        <v>39721</v>
      </c>
      <c r="D247" t="s">
        <v>15786</v>
      </c>
      <c r="E247" s="4" t="s">
        <v>15368</v>
      </c>
      <c r="F247" s="6">
        <v>0.71030990000000005</v>
      </c>
      <c r="G247" s="7">
        <v>158.94</v>
      </c>
      <c r="H247" s="2">
        <v>22.5</v>
      </c>
      <c r="I247">
        <v>14</v>
      </c>
      <c r="J247" s="2">
        <v>0.3</v>
      </c>
      <c r="K247" s="18"/>
      <c r="L247" s="18">
        <f t="shared" si="9"/>
        <v>83088</v>
      </c>
      <c r="M247" s="18">
        <v>55374</v>
      </c>
      <c r="N247" s="18">
        <v>22594</v>
      </c>
      <c r="O247" s="18">
        <v>5120</v>
      </c>
      <c r="P247" s="22">
        <v>1</v>
      </c>
    </row>
    <row r="248" spans="1:17" x14ac:dyDescent="0.25">
      <c r="A248">
        <v>20777</v>
      </c>
      <c r="B248" s="2">
        <v>99.302310000000006</v>
      </c>
      <c r="C248" s="3">
        <v>3280</v>
      </c>
      <c r="D248" t="s">
        <v>2269</v>
      </c>
      <c r="E248" s="4" t="s">
        <v>4361</v>
      </c>
      <c r="F248" s="6">
        <v>0.65293599999999996</v>
      </c>
      <c r="G248" s="7">
        <v>194.52600000000001</v>
      </c>
      <c r="H248" s="2">
        <v>41.2</v>
      </c>
      <c r="I248">
        <v>5</v>
      </c>
      <c r="J248" s="2"/>
      <c r="K248" s="18"/>
      <c r="L248" s="18">
        <f t="shared" si="9"/>
        <v>82831</v>
      </c>
      <c r="M248" s="18">
        <v>69191</v>
      </c>
      <c r="N248" s="18">
        <v>13590</v>
      </c>
      <c r="O248" s="18">
        <f>50</f>
        <v>50</v>
      </c>
      <c r="P248" s="22">
        <v>1</v>
      </c>
    </row>
    <row r="249" spans="1:17" x14ac:dyDescent="0.25">
      <c r="A249">
        <v>2142</v>
      </c>
      <c r="B249" s="2">
        <v>99.411169999999998</v>
      </c>
      <c r="C249" s="3">
        <v>3029</v>
      </c>
      <c r="D249" t="s">
        <v>320</v>
      </c>
      <c r="E249" s="4" t="s">
        <v>21</v>
      </c>
      <c r="F249" s="6">
        <v>0.92381409999999997</v>
      </c>
      <c r="G249" s="7">
        <v>155.625</v>
      </c>
      <c r="H249" s="2">
        <v>34.916699999999999</v>
      </c>
      <c r="I249">
        <v>12</v>
      </c>
      <c r="J249" s="2">
        <v>23</v>
      </c>
      <c r="K249" s="18"/>
      <c r="L249" s="18">
        <f t="shared" si="9"/>
        <v>82164</v>
      </c>
      <c r="M249" s="18">
        <v>68939</v>
      </c>
      <c r="N249" s="18">
        <v>11825</v>
      </c>
      <c r="O249" s="18">
        <v>1400</v>
      </c>
      <c r="P249" s="22">
        <v>1</v>
      </c>
    </row>
    <row r="250" spans="1:17" x14ac:dyDescent="0.25">
      <c r="A250">
        <v>7021</v>
      </c>
      <c r="B250" s="2">
        <v>99.346090000000004</v>
      </c>
      <c r="C250" s="3">
        <v>2121</v>
      </c>
      <c r="D250" t="s">
        <v>1352</v>
      </c>
      <c r="E250" s="4" t="s">
        <v>1341</v>
      </c>
      <c r="F250" s="6">
        <v>0.74074070000000003</v>
      </c>
      <c r="G250" s="7">
        <v>183.75</v>
      </c>
      <c r="H250" s="2">
        <v>30.4</v>
      </c>
      <c r="I250">
        <v>5</v>
      </c>
      <c r="J250" s="2"/>
      <c r="K250" s="18"/>
      <c r="L250" s="18">
        <f t="shared" si="9"/>
        <v>80152</v>
      </c>
      <c r="M250" s="18">
        <v>33350</v>
      </c>
      <c r="N250" s="18">
        <v>46802</v>
      </c>
      <c r="O250" s="18">
        <v>0</v>
      </c>
      <c r="P250" s="22">
        <v>0</v>
      </c>
    </row>
    <row r="251" spans="1:17" x14ac:dyDescent="0.25">
      <c r="A251">
        <v>21794</v>
      </c>
      <c r="B251" s="2">
        <v>99.222809999999996</v>
      </c>
      <c r="C251" s="3">
        <v>2421</v>
      </c>
      <c r="D251" t="s">
        <v>4612</v>
      </c>
      <c r="E251" s="4" t="s">
        <v>4361</v>
      </c>
      <c r="F251" s="6">
        <v>0.69952490000000001</v>
      </c>
      <c r="G251" s="7">
        <v>184.125</v>
      </c>
      <c r="H251" s="2"/>
      <c r="J251" s="2"/>
      <c r="K251" s="18"/>
      <c r="L251" s="18">
        <f t="shared" si="9"/>
        <v>77336</v>
      </c>
      <c r="M251" s="18">
        <v>47210</v>
      </c>
      <c r="N251" s="18">
        <v>30126</v>
      </c>
      <c r="O251" s="18">
        <v>0</v>
      </c>
      <c r="P251" s="22">
        <v>1</v>
      </c>
    </row>
    <row r="252" spans="1:17" x14ac:dyDescent="0.25">
      <c r="A252">
        <v>2462</v>
      </c>
      <c r="B252" s="2">
        <v>99.908600000000007</v>
      </c>
      <c r="C252" s="3">
        <v>1305</v>
      </c>
      <c r="D252" t="s">
        <v>367</v>
      </c>
      <c r="E252" s="4" t="s">
        <v>21</v>
      </c>
      <c r="F252" s="6">
        <v>0.74606110000000003</v>
      </c>
      <c r="G252" s="7">
        <v>235.417</v>
      </c>
      <c r="H252" s="2">
        <v>47</v>
      </c>
      <c r="I252">
        <v>1</v>
      </c>
      <c r="J252" s="2"/>
      <c r="L252" s="18">
        <f t="shared" si="9"/>
        <v>73896</v>
      </c>
      <c r="M252" s="18">
        <f>284+46595</f>
        <v>46879</v>
      </c>
      <c r="N252" s="18">
        <v>15642</v>
      </c>
      <c r="O252" s="18">
        <v>11375</v>
      </c>
      <c r="P252" s="22">
        <v>1</v>
      </c>
    </row>
    <row r="253" spans="1:17" x14ac:dyDescent="0.25">
      <c r="A253">
        <v>10502</v>
      </c>
      <c r="B253" s="2">
        <v>98.650689999999997</v>
      </c>
      <c r="C253" s="3">
        <v>5395</v>
      </c>
      <c r="D253" t="s">
        <v>1793</v>
      </c>
      <c r="E253" s="4" t="s">
        <v>1280</v>
      </c>
      <c r="F253" s="6">
        <v>0.68535069999999998</v>
      </c>
      <c r="G253" s="7">
        <v>165.29400000000001</v>
      </c>
      <c r="H253" s="2">
        <v>32.200000000000003</v>
      </c>
      <c r="I253">
        <v>10</v>
      </c>
      <c r="J253" s="2">
        <v>11.8</v>
      </c>
      <c r="K253" s="18"/>
      <c r="L253" s="18">
        <f t="shared" si="9"/>
        <v>72897</v>
      </c>
      <c r="M253" s="18">
        <v>64296</v>
      </c>
      <c r="N253" s="18">
        <v>8301</v>
      </c>
      <c r="O253" s="18">
        <v>300</v>
      </c>
      <c r="P253" s="22">
        <v>1</v>
      </c>
    </row>
    <row r="254" spans="1:17" x14ac:dyDescent="0.25">
      <c r="A254">
        <v>7452</v>
      </c>
      <c r="B254" s="2">
        <v>98.711240000000004</v>
      </c>
      <c r="C254" s="3">
        <v>11784</v>
      </c>
      <c r="D254" t="s">
        <v>1436</v>
      </c>
      <c r="E254" s="4" t="s">
        <v>1341</v>
      </c>
      <c r="F254" s="6">
        <v>0.67228339999999998</v>
      </c>
      <c r="G254" s="7">
        <v>168.88900000000001</v>
      </c>
      <c r="H254" s="2">
        <v>27.666699999999999</v>
      </c>
      <c r="I254">
        <v>15</v>
      </c>
      <c r="J254" s="2">
        <v>2.5</v>
      </c>
      <c r="K254" s="18"/>
      <c r="L254" s="18">
        <f t="shared" si="9"/>
        <v>69949</v>
      </c>
      <c r="M254" s="18">
        <v>37908</v>
      </c>
      <c r="N254" s="18">
        <v>31541</v>
      </c>
      <c r="O254" s="18">
        <v>500</v>
      </c>
      <c r="P254" s="22">
        <v>1</v>
      </c>
    </row>
    <row r="255" spans="1:17" x14ac:dyDescent="0.25">
      <c r="A255">
        <v>21738</v>
      </c>
      <c r="B255" s="2">
        <v>99.345190000000002</v>
      </c>
      <c r="C255" s="3">
        <v>3450</v>
      </c>
      <c r="D255" t="s">
        <v>1419</v>
      </c>
      <c r="E255" s="4" t="s">
        <v>4361</v>
      </c>
      <c r="F255" s="6">
        <v>0.63491399999999998</v>
      </c>
      <c r="G255" s="7">
        <v>201.95400000000001</v>
      </c>
      <c r="H255" s="2">
        <v>29.666699999999999</v>
      </c>
      <c r="I255">
        <v>6</v>
      </c>
      <c r="J255" s="2"/>
      <c r="K255" s="18"/>
      <c r="L255" s="18">
        <f t="shared" si="9"/>
        <v>66177</v>
      </c>
      <c r="M255" s="18">
        <v>42539</v>
      </c>
      <c r="N255" s="18">
        <v>22638</v>
      </c>
      <c r="O255" s="18">
        <v>1000</v>
      </c>
      <c r="P255" s="22">
        <v>1</v>
      </c>
      <c r="Q255" t="s">
        <v>16780</v>
      </c>
    </row>
    <row r="256" spans="1:17" x14ac:dyDescent="0.25">
      <c r="A256">
        <v>18977</v>
      </c>
      <c r="B256" s="2">
        <v>98.974670000000003</v>
      </c>
      <c r="C256" s="3">
        <v>3987</v>
      </c>
      <c r="D256" t="s">
        <v>4173</v>
      </c>
      <c r="E256" s="4" t="s">
        <v>3003</v>
      </c>
      <c r="F256" s="6">
        <v>0.72375330000000004</v>
      </c>
      <c r="G256" s="7">
        <v>167.43100000000001</v>
      </c>
      <c r="H256" s="2">
        <v>39</v>
      </c>
      <c r="I256">
        <v>2</v>
      </c>
      <c r="J256" s="2"/>
      <c r="K256" s="18"/>
      <c r="L256" s="18">
        <f t="shared" si="9"/>
        <v>65964</v>
      </c>
      <c r="M256" s="18">
        <v>21929</v>
      </c>
      <c r="N256" s="18">
        <v>41535</v>
      </c>
      <c r="O256" s="18">
        <v>2500</v>
      </c>
      <c r="P256" s="22">
        <v>0</v>
      </c>
    </row>
    <row r="257" spans="1:16" x14ac:dyDescent="0.25">
      <c r="A257">
        <v>45174</v>
      </c>
      <c r="B257" s="2">
        <v>98.853999999999999</v>
      </c>
      <c r="C257" s="3">
        <v>2257</v>
      </c>
      <c r="D257" t="s">
        <v>8662</v>
      </c>
      <c r="E257" s="4" t="s">
        <v>8295</v>
      </c>
      <c r="F257" s="6">
        <v>0.79540560000000005</v>
      </c>
      <c r="G257" s="7">
        <v>150</v>
      </c>
      <c r="H257" s="2">
        <v>39.5</v>
      </c>
      <c r="I257">
        <v>6</v>
      </c>
      <c r="J257" s="2"/>
      <c r="K257" s="18"/>
      <c r="L257" s="18">
        <f t="shared" si="9"/>
        <v>59875</v>
      </c>
      <c r="M257" s="18">
        <v>16031</v>
      </c>
      <c r="N257" s="18">
        <v>42699</v>
      </c>
      <c r="O257" s="18">
        <v>1145</v>
      </c>
      <c r="P257" s="22">
        <v>0</v>
      </c>
    </row>
    <row r="258" spans="1:16" x14ac:dyDescent="0.25">
      <c r="A258">
        <v>10518</v>
      </c>
      <c r="B258" s="2">
        <v>99.962350000000001</v>
      </c>
      <c r="C258" s="3">
        <v>1504</v>
      </c>
      <c r="D258" t="s">
        <v>1803</v>
      </c>
      <c r="E258" s="4" t="s">
        <v>1280</v>
      </c>
      <c r="F258" s="6">
        <v>0.78626689999999999</v>
      </c>
      <c r="G258" s="7">
        <v>246.667</v>
      </c>
      <c r="H258" s="2"/>
      <c r="J258" s="2"/>
      <c r="L258" s="18">
        <f t="shared" si="9"/>
        <v>59161</v>
      </c>
      <c r="M258" s="18">
        <v>40215</v>
      </c>
      <c r="N258" s="18">
        <v>18946</v>
      </c>
      <c r="O258" s="18">
        <v>0</v>
      </c>
      <c r="P258" s="22">
        <v>1</v>
      </c>
    </row>
    <row r="259" spans="1:16" x14ac:dyDescent="0.25">
      <c r="A259">
        <v>10597</v>
      </c>
      <c r="B259" s="2">
        <v>99.993560000000002</v>
      </c>
      <c r="C259" s="3">
        <v>1128</v>
      </c>
      <c r="D259" t="s">
        <v>1837</v>
      </c>
      <c r="E259" s="4" t="s">
        <v>1280</v>
      </c>
      <c r="F259" s="6">
        <v>0.86864410000000003</v>
      </c>
      <c r="G259" s="7">
        <v>250.001</v>
      </c>
      <c r="H259" s="2">
        <v>34</v>
      </c>
      <c r="I259">
        <v>1</v>
      </c>
      <c r="J259" s="2"/>
      <c r="L259" s="18">
        <f t="shared" si="9"/>
        <v>58136</v>
      </c>
      <c r="M259" s="18">
        <v>31536</v>
      </c>
      <c r="N259" s="18">
        <v>26500</v>
      </c>
      <c r="O259" s="18">
        <v>100</v>
      </c>
      <c r="P259" s="22">
        <v>1</v>
      </c>
    </row>
    <row r="260" spans="1:16" x14ac:dyDescent="0.25">
      <c r="A260">
        <v>94528</v>
      </c>
      <c r="B260" s="2">
        <v>99.939970000000002</v>
      </c>
      <c r="C260" s="3">
        <v>915</v>
      </c>
      <c r="D260" t="s">
        <v>15771</v>
      </c>
      <c r="E260" s="4" t="s">
        <v>15368</v>
      </c>
      <c r="F260" s="6">
        <v>0.71495319999999996</v>
      </c>
      <c r="G260" s="7">
        <v>250.001</v>
      </c>
      <c r="H260" s="2">
        <v>24</v>
      </c>
      <c r="I260">
        <v>1</v>
      </c>
      <c r="J260" s="2"/>
      <c r="L260" s="18">
        <f t="shared" si="9"/>
        <v>53483</v>
      </c>
      <c r="M260" s="18">
        <v>20948</v>
      </c>
      <c r="N260" s="18">
        <v>25635</v>
      </c>
      <c r="O260" s="18">
        <v>6900</v>
      </c>
      <c r="P260" s="22">
        <v>0</v>
      </c>
    </row>
    <row r="261" spans="1:16" x14ac:dyDescent="0.25">
      <c r="A261">
        <v>90094</v>
      </c>
      <c r="B261" s="2">
        <v>99.475099999999998</v>
      </c>
      <c r="C261" s="3">
        <v>6061</v>
      </c>
      <c r="D261" t="s">
        <v>15367</v>
      </c>
      <c r="E261" s="4" t="s">
        <v>15368</v>
      </c>
      <c r="F261" s="6">
        <v>0.80465220000000004</v>
      </c>
      <c r="G261" s="7">
        <v>183.077</v>
      </c>
      <c r="H261" s="2">
        <v>27.75</v>
      </c>
      <c r="I261">
        <v>8</v>
      </c>
      <c r="J261" s="2"/>
      <c r="K261" s="18"/>
      <c r="L261" s="18">
        <f t="shared" si="9"/>
        <v>51735</v>
      </c>
      <c r="M261" s="18">
        <v>38854</v>
      </c>
      <c r="N261" s="18">
        <v>8931</v>
      </c>
      <c r="O261" s="18">
        <f>SUM(3450,500)</f>
        <v>3950</v>
      </c>
      <c r="P261" s="22">
        <v>1</v>
      </c>
    </row>
    <row r="262" spans="1:16" x14ac:dyDescent="0.25">
      <c r="A262">
        <v>11109</v>
      </c>
      <c r="B262" s="2">
        <v>99.598690000000005</v>
      </c>
      <c r="C262" s="3">
        <v>4336</v>
      </c>
      <c r="D262" t="s">
        <v>1899</v>
      </c>
      <c r="E262" s="4" t="s">
        <v>1280</v>
      </c>
      <c r="F262" s="6">
        <v>0.8260033</v>
      </c>
      <c r="G262" s="7">
        <v>187.422</v>
      </c>
      <c r="H262" s="2">
        <v>35.299999999999997</v>
      </c>
      <c r="I262">
        <v>10</v>
      </c>
      <c r="J262" s="2">
        <v>25.2</v>
      </c>
      <c r="L262" s="18">
        <f t="shared" si="9"/>
        <v>50700</v>
      </c>
      <c r="M262" s="18">
        <v>44875</v>
      </c>
      <c r="N262" s="18">
        <v>3525</v>
      </c>
      <c r="O262" s="18">
        <v>2300</v>
      </c>
      <c r="P262" s="22">
        <v>1</v>
      </c>
    </row>
    <row r="263" spans="1:16" x14ac:dyDescent="0.25">
      <c r="A263">
        <v>63073</v>
      </c>
      <c r="B263" s="2">
        <v>99.110870000000006</v>
      </c>
      <c r="C263" s="3">
        <v>890</v>
      </c>
      <c r="D263" t="s">
        <v>1018</v>
      </c>
      <c r="E263" s="4" t="s">
        <v>12102</v>
      </c>
      <c r="F263" s="6">
        <v>0.55144700000000002</v>
      </c>
      <c r="G263" s="7">
        <v>205.608</v>
      </c>
      <c r="H263" s="2"/>
      <c r="J263" s="2"/>
      <c r="K263" s="18"/>
      <c r="L263" s="18">
        <f t="shared" si="9"/>
        <v>41894</v>
      </c>
      <c r="M263" s="18">
        <v>320</v>
      </c>
      <c r="N263" s="18">
        <v>41574</v>
      </c>
      <c r="O263" s="18">
        <v>0</v>
      </c>
      <c r="P263" s="22">
        <v>0</v>
      </c>
    </row>
    <row r="264" spans="1:16" x14ac:dyDescent="0.25">
      <c r="A264">
        <v>10526</v>
      </c>
      <c r="B264" s="2">
        <v>99.448359999999994</v>
      </c>
      <c r="C264" s="3">
        <v>1713</v>
      </c>
      <c r="D264" t="s">
        <v>1808</v>
      </c>
      <c r="E264" s="4" t="s">
        <v>1280</v>
      </c>
      <c r="F264" s="6">
        <v>0.75862070000000004</v>
      </c>
      <c r="G264" s="7">
        <v>185.46899999999999</v>
      </c>
      <c r="H264" s="2">
        <v>32.333300000000001</v>
      </c>
      <c r="I264">
        <v>3</v>
      </c>
      <c r="J264" s="2"/>
      <c r="K264" s="18"/>
      <c r="L264" s="18">
        <f t="shared" si="9"/>
        <v>39589</v>
      </c>
      <c r="M264" s="18">
        <v>12939</v>
      </c>
      <c r="N264" s="18">
        <v>26150</v>
      </c>
      <c r="O264" s="18">
        <v>500</v>
      </c>
      <c r="P264" s="22">
        <v>0</v>
      </c>
    </row>
    <row r="265" spans="1:16" x14ac:dyDescent="0.25">
      <c r="A265">
        <v>8502</v>
      </c>
      <c r="B265" s="2">
        <v>99.125659999999996</v>
      </c>
      <c r="C265" s="3">
        <v>11586</v>
      </c>
      <c r="D265" t="s">
        <v>1700</v>
      </c>
      <c r="E265" s="4" t="s">
        <v>1341</v>
      </c>
      <c r="F265" s="6">
        <v>0.78267039999999999</v>
      </c>
      <c r="G265" s="7">
        <v>165.84700000000001</v>
      </c>
      <c r="H265" s="2">
        <v>29.692299999999999</v>
      </c>
      <c r="I265">
        <v>13</v>
      </c>
      <c r="J265" s="2">
        <v>5.9</v>
      </c>
      <c r="K265" s="18"/>
      <c r="L265" s="18">
        <f t="shared" si="9"/>
        <v>39507</v>
      </c>
      <c r="M265" s="18">
        <v>17111</v>
      </c>
      <c r="N265" s="18">
        <v>22196</v>
      </c>
      <c r="O265" s="18">
        <v>200</v>
      </c>
      <c r="P265" s="22">
        <v>0</v>
      </c>
    </row>
    <row r="266" spans="1:16" x14ac:dyDescent="0.25">
      <c r="A266">
        <v>46290</v>
      </c>
      <c r="B266" s="2">
        <v>99.222350000000006</v>
      </c>
      <c r="C266" s="3">
        <v>231</v>
      </c>
      <c r="D266" t="s">
        <v>8839</v>
      </c>
      <c r="E266" s="4" t="s">
        <v>8800</v>
      </c>
      <c r="F266" s="6">
        <v>0.87445879999999998</v>
      </c>
      <c r="G266" s="7">
        <v>153.68199999999999</v>
      </c>
      <c r="H266" s="2"/>
      <c r="J266" s="2"/>
      <c r="K266" s="18"/>
      <c r="L266" s="18">
        <f t="shared" ref="L266:L297" si="10">SUM(M266:O266)</f>
        <v>37857</v>
      </c>
      <c r="M266" s="18">
        <v>2542</v>
      </c>
      <c r="N266" s="18">
        <v>35115</v>
      </c>
      <c r="O266" s="18">
        <v>200</v>
      </c>
      <c r="P266" s="22">
        <v>0</v>
      </c>
    </row>
    <row r="267" spans="1:16" x14ac:dyDescent="0.25">
      <c r="A267">
        <v>1719</v>
      </c>
      <c r="B267" s="2">
        <v>99.288669999999996</v>
      </c>
      <c r="C267" s="3">
        <v>5102</v>
      </c>
      <c r="D267" t="s">
        <v>210</v>
      </c>
      <c r="E267" s="4" t="s">
        <v>21</v>
      </c>
      <c r="F267" s="6">
        <v>0.78561349999999996</v>
      </c>
      <c r="G267" s="7">
        <v>171.29</v>
      </c>
      <c r="H267" s="2">
        <v>47.4</v>
      </c>
      <c r="I267">
        <v>5</v>
      </c>
      <c r="J267" s="2"/>
      <c r="K267" s="18"/>
      <c r="L267" s="18">
        <f t="shared" si="10"/>
        <v>34891</v>
      </c>
      <c r="M267" s="18">
        <v>23097</v>
      </c>
      <c r="N267" s="18">
        <v>11694</v>
      </c>
      <c r="O267" s="18">
        <v>100</v>
      </c>
      <c r="P267" s="22">
        <v>1</v>
      </c>
    </row>
    <row r="268" spans="1:16" x14ac:dyDescent="0.25">
      <c r="A268">
        <v>6092</v>
      </c>
      <c r="B268" s="2">
        <v>98.797430000000006</v>
      </c>
      <c r="C268" s="3">
        <v>4289</v>
      </c>
      <c r="D268" t="s">
        <v>1228</v>
      </c>
      <c r="E268" s="4" t="s">
        <v>1198</v>
      </c>
      <c r="F268" s="6">
        <v>0.70543440000000002</v>
      </c>
      <c r="G268" s="7">
        <v>164.773</v>
      </c>
      <c r="H268" s="2">
        <v>26.6</v>
      </c>
      <c r="I268">
        <v>5</v>
      </c>
      <c r="J268" s="2"/>
      <c r="K268" s="18"/>
      <c r="L268" s="18">
        <f t="shared" si="10"/>
        <v>31300</v>
      </c>
      <c r="M268" s="18">
        <v>21810</v>
      </c>
      <c r="N268" s="18">
        <v>9490</v>
      </c>
      <c r="O268" s="18">
        <v>0</v>
      </c>
      <c r="P268" s="22">
        <v>1</v>
      </c>
    </row>
    <row r="269" spans="1:16" x14ac:dyDescent="0.25">
      <c r="A269">
        <v>21056</v>
      </c>
      <c r="B269" s="2">
        <v>99.993340000000003</v>
      </c>
      <c r="C269" s="3">
        <v>248</v>
      </c>
      <c r="D269" t="s">
        <v>4477</v>
      </c>
      <c r="E269" s="4" t="s">
        <v>4361</v>
      </c>
      <c r="F269" s="6">
        <v>0.84615390000000001</v>
      </c>
      <c r="G269" s="7">
        <v>250.001</v>
      </c>
      <c r="H269" s="2"/>
      <c r="J269" s="2"/>
      <c r="L269" s="18">
        <f t="shared" si="10"/>
        <v>30959</v>
      </c>
      <c r="M269" s="18">
        <v>4750</v>
      </c>
      <c r="N269" s="18">
        <v>26209</v>
      </c>
      <c r="O269" s="18">
        <v>0</v>
      </c>
      <c r="P269" s="22">
        <v>0</v>
      </c>
    </row>
    <row r="270" spans="1:16" x14ac:dyDescent="0.25">
      <c r="A270">
        <v>7310</v>
      </c>
      <c r="B270" s="2">
        <v>99.305229999999995</v>
      </c>
      <c r="C270" s="3">
        <v>12522</v>
      </c>
      <c r="D270" t="s">
        <v>1412</v>
      </c>
      <c r="E270" s="4" t="s">
        <v>1341</v>
      </c>
      <c r="F270" s="6">
        <v>0.83716009999999996</v>
      </c>
      <c r="G270" s="7">
        <v>162.76</v>
      </c>
      <c r="H270" s="2">
        <v>41.333300000000001</v>
      </c>
      <c r="I270">
        <v>12</v>
      </c>
      <c r="J270" s="2">
        <v>58.4</v>
      </c>
      <c r="K270" s="18"/>
      <c r="L270" s="18">
        <f t="shared" si="10"/>
        <v>30543</v>
      </c>
      <c r="M270" s="18">
        <v>22907</v>
      </c>
      <c r="N270" s="18">
        <v>7401</v>
      </c>
      <c r="O270" s="18">
        <v>235</v>
      </c>
      <c r="P270" s="22">
        <v>1</v>
      </c>
    </row>
    <row r="271" spans="1:16" x14ac:dyDescent="0.25">
      <c r="A271">
        <v>10503</v>
      </c>
      <c r="B271" s="2">
        <v>99.962069999999997</v>
      </c>
      <c r="C271" s="3">
        <v>172</v>
      </c>
      <c r="D271" t="s">
        <v>1794</v>
      </c>
      <c r="E271" s="4" t="s">
        <v>1280</v>
      </c>
      <c r="F271" s="6">
        <v>0.91216220000000003</v>
      </c>
      <c r="G271" s="7">
        <v>223.846</v>
      </c>
      <c r="H271" s="2">
        <v>12</v>
      </c>
      <c r="I271">
        <v>1</v>
      </c>
      <c r="J271" s="2"/>
      <c r="L271" s="18">
        <f t="shared" si="10"/>
        <v>29130</v>
      </c>
      <c r="M271" s="18">
        <v>28980</v>
      </c>
      <c r="N271" s="18">
        <v>0</v>
      </c>
      <c r="O271" s="18">
        <v>150</v>
      </c>
      <c r="P271" s="22">
        <v>1</v>
      </c>
    </row>
    <row r="272" spans="1:16" x14ac:dyDescent="0.25">
      <c r="A272">
        <v>60029</v>
      </c>
      <c r="B272" s="2">
        <v>99.26164</v>
      </c>
      <c r="C272" s="3">
        <v>477</v>
      </c>
      <c r="D272" t="s">
        <v>11496</v>
      </c>
      <c r="E272" s="4" t="s">
        <v>11490</v>
      </c>
      <c r="F272" s="6">
        <v>0.79310349999999996</v>
      </c>
      <c r="G272" s="7">
        <v>168.75</v>
      </c>
      <c r="H272" s="2"/>
      <c r="J272" s="2"/>
      <c r="K272" s="18"/>
      <c r="L272" s="18">
        <f t="shared" si="10"/>
        <v>27170</v>
      </c>
      <c r="M272" s="18">
        <v>6625</v>
      </c>
      <c r="N272" s="18">
        <v>20545</v>
      </c>
      <c r="O272" s="18">
        <v>0</v>
      </c>
      <c r="P272" s="22">
        <v>0</v>
      </c>
    </row>
    <row r="273" spans="1:16" x14ac:dyDescent="0.25">
      <c r="A273">
        <v>10162</v>
      </c>
      <c r="B273" s="2">
        <v>99.898409999999998</v>
      </c>
      <c r="C273" s="3">
        <v>1251</v>
      </c>
      <c r="D273" t="s">
        <v>1789</v>
      </c>
      <c r="E273" s="4" t="s">
        <v>1280</v>
      </c>
      <c r="F273" s="6">
        <v>0.98133020000000004</v>
      </c>
      <c r="G273" s="7">
        <v>189.79599999999999</v>
      </c>
      <c r="H273" s="2"/>
      <c r="J273" s="2"/>
      <c r="L273" s="18">
        <f t="shared" si="10"/>
        <v>26596</v>
      </c>
      <c r="M273" s="18">
        <f>22366+250</f>
        <v>22616</v>
      </c>
      <c r="N273" s="18">
        <v>3905</v>
      </c>
      <c r="O273" s="18">
        <v>75</v>
      </c>
      <c r="P273" s="22">
        <v>1</v>
      </c>
    </row>
    <row r="274" spans="1:16" x14ac:dyDescent="0.25">
      <c r="A274">
        <v>67228</v>
      </c>
      <c r="B274" s="2">
        <v>98.877880000000005</v>
      </c>
      <c r="C274" s="3">
        <v>1975</v>
      </c>
      <c r="D274" t="s">
        <v>12626</v>
      </c>
      <c r="E274" s="4" t="s">
        <v>12494</v>
      </c>
      <c r="F274" s="6">
        <v>0.81448759999999998</v>
      </c>
      <c r="G274" s="7">
        <v>147.81299999999999</v>
      </c>
      <c r="H274" s="2"/>
      <c r="J274" s="2"/>
      <c r="K274" s="18"/>
      <c r="L274" s="18">
        <f t="shared" si="10"/>
        <v>25490</v>
      </c>
      <c r="M274" s="18">
        <v>12610</v>
      </c>
      <c r="N274" s="18">
        <v>11180</v>
      </c>
      <c r="O274" s="18">
        <v>1700</v>
      </c>
      <c r="P274" s="22">
        <v>1</v>
      </c>
    </row>
    <row r="275" spans="1:16" x14ac:dyDescent="0.25">
      <c r="A275">
        <v>7934</v>
      </c>
      <c r="B275" s="2">
        <v>99.966449999999995</v>
      </c>
      <c r="C275" s="3">
        <v>1620</v>
      </c>
      <c r="D275" t="s">
        <v>1559</v>
      </c>
      <c r="E275" s="4" t="s">
        <v>1341</v>
      </c>
      <c r="F275" s="6">
        <v>0.79348839999999998</v>
      </c>
      <c r="G275" s="7">
        <v>250.001</v>
      </c>
      <c r="H275" s="2">
        <v>30.333300000000001</v>
      </c>
      <c r="I275">
        <v>3</v>
      </c>
      <c r="J275" s="2"/>
      <c r="L275" s="18">
        <f t="shared" si="10"/>
        <v>25120</v>
      </c>
      <c r="M275" s="18">
        <v>3905</v>
      </c>
      <c r="N275" s="18">
        <v>21215</v>
      </c>
      <c r="O275" s="18">
        <v>0</v>
      </c>
      <c r="P275" s="22">
        <v>0</v>
      </c>
    </row>
    <row r="276" spans="1:16" x14ac:dyDescent="0.25">
      <c r="A276">
        <v>20862</v>
      </c>
      <c r="B276" s="2">
        <v>99.042820000000006</v>
      </c>
      <c r="C276" s="3">
        <v>153</v>
      </c>
      <c r="D276" t="s">
        <v>4449</v>
      </c>
      <c r="E276" s="4" t="s">
        <v>4361</v>
      </c>
      <c r="F276" s="6">
        <v>0.83076919999999999</v>
      </c>
      <c r="G276" s="7">
        <v>152.03100000000001</v>
      </c>
      <c r="H276" s="2"/>
      <c r="J276" s="2"/>
      <c r="K276" s="18"/>
      <c r="L276" s="18">
        <f t="shared" si="10"/>
        <v>24909</v>
      </c>
      <c r="M276" s="18">
        <v>11233</v>
      </c>
      <c r="N276" s="18">
        <v>13676</v>
      </c>
      <c r="O276" s="18">
        <v>0</v>
      </c>
      <c r="P276" s="22">
        <v>0</v>
      </c>
    </row>
    <row r="277" spans="1:16" x14ac:dyDescent="0.25">
      <c r="A277">
        <v>20896</v>
      </c>
      <c r="B277" s="2">
        <v>99.344470000000001</v>
      </c>
      <c r="C277" s="3">
        <v>1004</v>
      </c>
      <c r="D277" t="s">
        <v>4456</v>
      </c>
      <c r="E277" s="4" t="s">
        <v>4361</v>
      </c>
      <c r="F277" s="6">
        <v>0.82680719999999996</v>
      </c>
      <c r="G277" s="7">
        <v>168.571</v>
      </c>
      <c r="H277" s="2">
        <v>31.8</v>
      </c>
      <c r="I277">
        <v>5</v>
      </c>
      <c r="J277" s="2"/>
      <c r="K277" s="18"/>
      <c r="L277" s="18">
        <f t="shared" si="10"/>
        <v>24629</v>
      </c>
      <c r="M277" s="18">
        <v>19363</v>
      </c>
      <c r="N277" s="18">
        <v>4366</v>
      </c>
      <c r="O277" s="18">
        <v>900</v>
      </c>
      <c r="P277" s="22">
        <v>1</v>
      </c>
    </row>
    <row r="278" spans="1:16" x14ac:dyDescent="0.25">
      <c r="A278">
        <v>21737</v>
      </c>
      <c r="B278" s="2">
        <v>99.048299999999998</v>
      </c>
      <c r="C278" s="3">
        <v>1815</v>
      </c>
      <c r="D278" t="s">
        <v>4590</v>
      </c>
      <c r="E278" s="4" t="s">
        <v>4361</v>
      </c>
      <c r="F278" s="6">
        <v>0.72175540000000005</v>
      </c>
      <c r="G278" s="7">
        <v>171.25</v>
      </c>
      <c r="H278" s="2">
        <v>28</v>
      </c>
      <c r="I278">
        <v>2</v>
      </c>
      <c r="J278" s="2"/>
      <c r="K278" s="18"/>
      <c r="L278" s="18">
        <f t="shared" si="10"/>
        <v>24598</v>
      </c>
      <c r="M278" s="18">
        <v>18293</v>
      </c>
      <c r="N278" s="18">
        <v>6005</v>
      </c>
      <c r="O278" s="18">
        <v>300</v>
      </c>
      <c r="P278" s="22">
        <v>1</v>
      </c>
    </row>
    <row r="279" spans="1:16" x14ac:dyDescent="0.25">
      <c r="A279">
        <v>20861</v>
      </c>
      <c r="B279" s="2">
        <v>99.597530000000006</v>
      </c>
      <c r="C279" s="3">
        <v>1998</v>
      </c>
      <c r="D279" t="s">
        <v>4448</v>
      </c>
      <c r="E279" s="4" t="s">
        <v>4361</v>
      </c>
      <c r="F279" s="6">
        <v>0.71922770000000003</v>
      </c>
      <c r="G279" s="7">
        <v>205.268</v>
      </c>
      <c r="H279" s="2">
        <v>35</v>
      </c>
      <c r="I279">
        <v>4</v>
      </c>
      <c r="J279" s="2"/>
      <c r="L279" s="18">
        <f t="shared" si="10"/>
        <v>17106</v>
      </c>
      <c r="M279" s="18">
        <v>12075</v>
      </c>
      <c r="N279" s="18">
        <v>4781</v>
      </c>
      <c r="O279" s="18">
        <v>250</v>
      </c>
      <c r="P279" s="22">
        <v>1</v>
      </c>
    </row>
    <row r="280" spans="1:16" x14ac:dyDescent="0.25">
      <c r="A280">
        <v>11962</v>
      </c>
      <c r="B280" s="2">
        <v>99.182779999999994</v>
      </c>
      <c r="C280" s="3">
        <v>451</v>
      </c>
      <c r="D280" t="s">
        <v>2062</v>
      </c>
      <c r="E280" s="4" t="s">
        <v>1280</v>
      </c>
      <c r="F280" s="6">
        <v>0.55417950000000005</v>
      </c>
      <c r="G280" s="7">
        <v>207.63900000000001</v>
      </c>
      <c r="H280" s="2"/>
      <c r="J280" s="2"/>
      <c r="K280" s="18"/>
      <c r="L280" s="18">
        <f t="shared" si="10"/>
        <v>15300</v>
      </c>
      <c r="M280" s="18">
        <v>12950</v>
      </c>
      <c r="N280" s="18">
        <v>2350</v>
      </c>
      <c r="O280" s="18">
        <v>0</v>
      </c>
      <c r="P280" s="22">
        <v>1</v>
      </c>
    </row>
    <row r="281" spans="1:16" x14ac:dyDescent="0.25">
      <c r="A281">
        <v>20129</v>
      </c>
      <c r="B281" s="2">
        <v>98.891490000000005</v>
      </c>
      <c r="C281" s="3">
        <v>734</v>
      </c>
      <c r="D281" t="s">
        <v>4341</v>
      </c>
      <c r="E281" s="4" t="s">
        <v>4335</v>
      </c>
      <c r="F281" s="6">
        <v>0.61752130000000005</v>
      </c>
      <c r="G281" s="7">
        <v>183.38200000000001</v>
      </c>
      <c r="H281" s="2"/>
      <c r="J281" s="2"/>
      <c r="K281" s="18"/>
      <c r="L281" s="18">
        <f t="shared" si="10"/>
        <v>15150</v>
      </c>
      <c r="M281" s="18">
        <v>4200</v>
      </c>
      <c r="N281" s="18">
        <v>10700</v>
      </c>
      <c r="O281" s="18">
        <v>250</v>
      </c>
      <c r="P281" s="22">
        <v>0</v>
      </c>
    </row>
    <row r="282" spans="1:16" x14ac:dyDescent="0.25">
      <c r="A282">
        <v>21405</v>
      </c>
      <c r="B282" s="2">
        <v>99.940569999999994</v>
      </c>
      <c r="C282" s="3">
        <v>575</v>
      </c>
      <c r="D282" t="s">
        <v>4524</v>
      </c>
      <c r="E282" s="4" t="s">
        <v>4361</v>
      </c>
      <c r="F282" s="6">
        <v>0.74005310000000002</v>
      </c>
      <c r="G282" s="7">
        <v>250.001</v>
      </c>
      <c r="H282" s="2"/>
      <c r="J282" s="2"/>
      <c r="L282" s="18">
        <f t="shared" si="10"/>
        <v>12630</v>
      </c>
      <c r="M282" s="18">
        <v>8200</v>
      </c>
      <c r="N282" s="18">
        <v>4430</v>
      </c>
      <c r="O282" s="18">
        <v>0</v>
      </c>
      <c r="P282" s="22">
        <v>1</v>
      </c>
    </row>
    <row r="283" spans="1:16" x14ac:dyDescent="0.25">
      <c r="A283">
        <v>2791</v>
      </c>
      <c r="B283" s="2">
        <v>99.307630000000003</v>
      </c>
      <c r="C283" s="3">
        <v>127</v>
      </c>
      <c r="D283" t="s">
        <v>464</v>
      </c>
      <c r="E283" s="4" t="s">
        <v>21</v>
      </c>
      <c r="F283" s="6">
        <v>0.87401569999999995</v>
      </c>
      <c r="G283" s="7">
        <v>156.97399999999999</v>
      </c>
      <c r="H283" s="2">
        <v>34</v>
      </c>
      <c r="I283">
        <v>1</v>
      </c>
      <c r="J283" s="2"/>
      <c r="K283" s="18"/>
      <c r="L283" s="18">
        <f t="shared" si="10"/>
        <v>12295</v>
      </c>
      <c r="M283" s="18">
        <v>10295</v>
      </c>
      <c r="N283" s="18">
        <v>2000</v>
      </c>
      <c r="O283" s="18">
        <v>0</v>
      </c>
      <c r="P283" s="22">
        <v>1</v>
      </c>
    </row>
    <row r="284" spans="1:16" x14ac:dyDescent="0.25">
      <c r="A284">
        <v>20812</v>
      </c>
      <c r="B284" s="2">
        <v>99.88409</v>
      </c>
      <c r="C284" s="3">
        <v>254</v>
      </c>
      <c r="D284" t="s">
        <v>4435</v>
      </c>
      <c r="E284" s="4" t="s">
        <v>4361</v>
      </c>
      <c r="F284" s="6">
        <v>0.90116280000000004</v>
      </c>
      <c r="G284" s="7">
        <v>198.75</v>
      </c>
      <c r="H284" s="2"/>
      <c r="J284" s="2"/>
      <c r="L284" s="18">
        <f t="shared" si="10"/>
        <v>10656</v>
      </c>
      <c r="M284" s="18">
        <v>9521</v>
      </c>
      <c r="N284" s="18">
        <v>260</v>
      </c>
      <c r="O284" s="18">
        <v>875</v>
      </c>
      <c r="P284" s="22">
        <v>1</v>
      </c>
    </row>
    <row r="285" spans="1:16" x14ac:dyDescent="0.25">
      <c r="A285">
        <v>1467</v>
      </c>
      <c r="B285" s="2">
        <v>99.618769999999998</v>
      </c>
      <c r="C285" s="3">
        <v>439</v>
      </c>
      <c r="D285" t="s">
        <v>156</v>
      </c>
      <c r="E285" s="4" t="s">
        <v>21</v>
      </c>
      <c r="F285" s="6">
        <v>0.85304659999999999</v>
      </c>
      <c r="G285" s="7">
        <v>184.107</v>
      </c>
      <c r="H285" s="2"/>
      <c r="J285" s="2"/>
      <c r="L285" s="18">
        <f t="shared" si="10"/>
        <v>8550</v>
      </c>
      <c r="M285" s="18">
        <v>5975</v>
      </c>
      <c r="N285" s="18">
        <v>2575</v>
      </c>
      <c r="O285" s="18">
        <v>0</v>
      </c>
      <c r="P285" s="22">
        <v>1</v>
      </c>
    </row>
    <row r="286" spans="1:16" x14ac:dyDescent="0.25">
      <c r="A286">
        <v>2641</v>
      </c>
      <c r="B286" s="2">
        <v>99.36215</v>
      </c>
      <c r="C286" s="3">
        <v>222</v>
      </c>
      <c r="D286" t="s">
        <v>411</v>
      </c>
      <c r="E286" s="4" t="s">
        <v>21</v>
      </c>
      <c r="F286" s="6">
        <v>0.69369369999999997</v>
      </c>
      <c r="G286" s="7">
        <v>193.333</v>
      </c>
      <c r="H286" s="2">
        <v>38</v>
      </c>
      <c r="I286">
        <v>1</v>
      </c>
      <c r="J286" s="2"/>
      <c r="K286" s="18"/>
      <c r="L286" s="18">
        <f t="shared" si="10"/>
        <v>5821</v>
      </c>
      <c r="M286" s="18">
        <v>1191</v>
      </c>
      <c r="N286" s="18">
        <v>4630</v>
      </c>
      <c r="O286" s="18">
        <v>0</v>
      </c>
      <c r="P286" s="22">
        <v>0</v>
      </c>
    </row>
    <row r="287" spans="1:16" x14ac:dyDescent="0.25">
      <c r="A287">
        <v>35649</v>
      </c>
      <c r="B287" s="2">
        <v>99.636300000000006</v>
      </c>
      <c r="C287" s="3">
        <v>104</v>
      </c>
      <c r="D287" t="s">
        <v>5885</v>
      </c>
      <c r="E287" s="4" t="s">
        <v>7027</v>
      </c>
      <c r="F287" s="6">
        <v>0.76249999999999996</v>
      </c>
      <c r="G287" s="7">
        <v>200.333</v>
      </c>
      <c r="H287" s="2"/>
      <c r="J287" s="2"/>
      <c r="L287" s="18">
        <f t="shared" si="10"/>
        <v>5710</v>
      </c>
      <c r="M287" s="18">
        <v>10</v>
      </c>
      <c r="N287" s="18">
        <v>5700</v>
      </c>
      <c r="O287" s="18">
        <v>0</v>
      </c>
      <c r="P287" s="22">
        <v>0</v>
      </c>
    </row>
    <row r="288" spans="1:16" x14ac:dyDescent="0.25">
      <c r="A288">
        <v>7311</v>
      </c>
      <c r="B288" s="2">
        <v>99.999920000000003</v>
      </c>
      <c r="C288" s="3">
        <v>384</v>
      </c>
      <c r="D288" t="s">
        <v>1412</v>
      </c>
      <c r="E288" s="4" t="s">
        <v>1341</v>
      </c>
      <c r="F288" s="6">
        <v>0.94752190000000003</v>
      </c>
      <c r="G288" s="7">
        <v>250.001</v>
      </c>
      <c r="H288" s="2">
        <v>4</v>
      </c>
      <c r="I288">
        <v>1</v>
      </c>
      <c r="J288" s="2"/>
      <c r="L288" s="18">
        <f t="shared" si="10"/>
        <v>5450</v>
      </c>
      <c r="M288" s="18">
        <v>5100</v>
      </c>
      <c r="N288" s="18">
        <v>250</v>
      </c>
      <c r="O288" s="18">
        <v>100</v>
      </c>
      <c r="P288" s="22">
        <v>1</v>
      </c>
    </row>
    <row r="289" spans="1:16" x14ac:dyDescent="0.25">
      <c r="A289">
        <v>10527</v>
      </c>
      <c r="B289" s="2">
        <v>99.42389</v>
      </c>
      <c r="C289" s="3">
        <v>1156</v>
      </c>
      <c r="D289" t="s">
        <v>1809</v>
      </c>
      <c r="E289" s="4" t="s">
        <v>1280</v>
      </c>
      <c r="F289" s="6">
        <v>0.68843540000000003</v>
      </c>
      <c r="G289" s="7">
        <v>196.8</v>
      </c>
      <c r="H289" s="2"/>
      <c r="J289" s="2"/>
      <c r="K289" s="18"/>
      <c r="L289" s="18">
        <f t="shared" si="10"/>
        <v>3692</v>
      </c>
      <c r="M289" s="18">
        <v>3392</v>
      </c>
      <c r="N289" s="18">
        <v>200</v>
      </c>
      <c r="O289" s="18">
        <v>100</v>
      </c>
      <c r="P289" s="22">
        <v>1</v>
      </c>
    </row>
    <row r="290" spans="1:16" x14ac:dyDescent="0.25">
      <c r="A290">
        <v>10505</v>
      </c>
      <c r="B290" s="2">
        <v>98.810839999999999</v>
      </c>
      <c r="C290" s="3">
        <v>785</v>
      </c>
      <c r="D290" t="s">
        <v>1796</v>
      </c>
      <c r="E290" s="4" t="s">
        <v>1280</v>
      </c>
      <c r="F290" s="6">
        <v>0.56947610000000004</v>
      </c>
      <c r="G290" s="7">
        <v>188.542</v>
      </c>
      <c r="H290" s="2"/>
      <c r="J290" s="2"/>
      <c r="K290" s="18"/>
      <c r="L290" s="18">
        <f t="shared" si="10"/>
        <v>3395</v>
      </c>
      <c r="M290" s="18">
        <v>650</v>
      </c>
      <c r="N290" s="18">
        <v>2495</v>
      </c>
      <c r="O290" s="18">
        <v>250</v>
      </c>
      <c r="P290" s="22">
        <v>0</v>
      </c>
    </row>
    <row r="291" spans="1:16" x14ac:dyDescent="0.25">
      <c r="A291">
        <v>98050</v>
      </c>
      <c r="B291" s="2">
        <v>99.171809999999994</v>
      </c>
      <c r="C291" s="3">
        <v>208</v>
      </c>
      <c r="D291" t="s">
        <v>1269</v>
      </c>
      <c r="E291" s="4" t="s">
        <v>16344</v>
      </c>
      <c r="F291" s="6">
        <v>0.3225806</v>
      </c>
      <c r="G291" s="7">
        <v>247.18799999999999</v>
      </c>
      <c r="H291" s="2">
        <v>63</v>
      </c>
      <c r="I291">
        <v>1</v>
      </c>
      <c r="J291" s="2"/>
      <c r="K291" s="18"/>
      <c r="L291" s="18">
        <f t="shared" si="10"/>
        <v>3348</v>
      </c>
      <c r="M291" s="18">
        <v>2298</v>
      </c>
      <c r="N291" s="18">
        <v>1050</v>
      </c>
      <c r="O291" s="18">
        <v>0</v>
      </c>
      <c r="P291" s="22">
        <v>1</v>
      </c>
    </row>
    <row r="292" spans="1:16" x14ac:dyDescent="0.25">
      <c r="A292">
        <v>2647</v>
      </c>
      <c r="B292" s="2">
        <v>98.926240000000007</v>
      </c>
      <c r="C292" s="3">
        <v>108</v>
      </c>
      <c r="D292" t="s">
        <v>416</v>
      </c>
      <c r="E292" s="4" t="s">
        <v>21</v>
      </c>
      <c r="F292" s="6">
        <v>0.68518520000000005</v>
      </c>
      <c r="G292" s="7">
        <v>172.77799999999999</v>
      </c>
      <c r="H292" s="2"/>
      <c r="J292" s="2"/>
      <c r="K292" s="18"/>
      <c r="L292" s="18">
        <f t="shared" si="10"/>
        <v>2292</v>
      </c>
      <c r="M292" s="18">
        <v>617</v>
      </c>
      <c r="N292" s="18">
        <v>1675</v>
      </c>
      <c r="O292" s="18">
        <v>0</v>
      </c>
      <c r="P292" s="22">
        <v>0</v>
      </c>
    </row>
    <row r="293" spans="1:16" x14ac:dyDescent="0.25">
      <c r="A293">
        <v>89823</v>
      </c>
      <c r="B293" s="2">
        <v>99.261759999999995</v>
      </c>
      <c r="C293" s="3">
        <v>277</v>
      </c>
      <c r="D293" t="s">
        <v>15361</v>
      </c>
      <c r="E293" s="4" t="s">
        <v>15318</v>
      </c>
      <c r="F293" s="6">
        <v>0.97584539999999997</v>
      </c>
      <c r="G293" s="7">
        <v>137.18799999999999</v>
      </c>
      <c r="H293" s="2"/>
      <c r="J293" s="2"/>
      <c r="K293" s="18"/>
      <c r="L293" s="18">
        <v>1650</v>
      </c>
      <c r="M293" s="18">
        <v>0</v>
      </c>
      <c r="N293" s="18">
        <v>1650</v>
      </c>
      <c r="O293" s="18">
        <v>0</v>
      </c>
      <c r="P293" s="22">
        <v>0</v>
      </c>
    </row>
    <row r="294" spans="1:16" x14ac:dyDescent="0.25">
      <c r="A294">
        <v>1718</v>
      </c>
      <c r="B294" s="2">
        <v>99.042280000000005</v>
      </c>
      <c r="C294" s="3">
        <v>303</v>
      </c>
      <c r="D294" t="s">
        <v>209</v>
      </c>
      <c r="E294" s="4" t="s">
        <v>21</v>
      </c>
      <c r="F294" s="6">
        <v>0.92039800000000005</v>
      </c>
      <c r="G294" s="7">
        <v>135.804</v>
      </c>
      <c r="H294" s="2">
        <v>12</v>
      </c>
      <c r="I294">
        <v>1</v>
      </c>
      <c r="J294" s="2"/>
      <c r="K294" s="18"/>
      <c r="L294" s="18">
        <v>856</v>
      </c>
      <c r="M294" s="18">
        <v>856</v>
      </c>
      <c r="N294" s="18">
        <v>0</v>
      </c>
      <c r="O294" s="18">
        <v>0</v>
      </c>
      <c r="P294" s="22">
        <v>1</v>
      </c>
    </row>
    <row r="295" spans="1:16" x14ac:dyDescent="0.25">
      <c r="A295">
        <v>2815</v>
      </c>
      <c r="B295" s="2">
        <v>98.596689999999995</v>
      </c>
      <c r="C295" s="3">
        <v>162</v>
      </c>
      <c r="D295" t="s">
        <v>474</v>
      </c>
      <c r="E295" s="4" t="s">
        <v>466</v>
      </c>
      <c r="F295" s="6">
        <v>0.68067230000000001</v>
      </c>
      <c r="G295" s="7">
        <v>163.917</v>
      </c>
      <c r="H295" s="2"/>
      <c r="J295" s="2"/>
      <c r="K295" s="18"/>
      <c r="L295" s="18">
        <v>325</v>
      </c>
      <c r="M295" s="18">
        <v>325</v>
      </c>
      <c r="N295" s="18">
        <v>0</v>
      </c>
      <c r="O295" s="18">
        <v>0</v>
      </c>
      <c r="P295" s="22">
        <v>1</v>
      </c>
    </row>
    <row r="296" spans="1:16" x14ac:dyDescent="0.25">
      <c r="A296">
        <v>12527</v>
      </c>
      <c r="B296" s="2">
        <v>99.107690000000005</v>
      </c>
      <c r="C296" s="3">
        <v>134</v>
      </c>
      <c r="D296" t="s">
        <v>2268</v>
      </c>
      <c r="E296" s="4" t="s">
        <v>1280</v>
      </c>
      <c r="F296" s="6">
        <v>0.88732390000000005</v>
      </c>
      <c r="G296" s="7">
        <v>146.40600000000001</v>
      </c>
      <c r="H296" s="2"/>
      <c r="J296" s="2"/>
      <c r="K296" s="18"/>
      <c r="L296" s="18">
        <v>100</v>
      </c>
      <c r="M296" s="18">
        <v>0</v>
      </c>
      <c r="N296" s="18">
        <v>100</v>
      </c>
      <c r="O296" s="18">
        <v>0</v>
      </c>
      <c r="P296" s="22">
        <v>0</v>
      </c>
    </row>
    <row r="297" spans="1:16" x14ac:dyDescent="0.25">
      <c r="A297">
        <v>8248</v>
      </c>
      <c r="B297" s="2">
        <v>99.344279999999998</v>
      </c>
      <c r="C297" s="3">
        <v>105</v>
      </c>
      <c r="D297" t="s">
        <v>1666</v>
      </c>
      <c r="E297" s="4" t="s">
        <v>1341</v>
      </c>
      <c r="F297" s="6">
        <v>0.54716980000000004</v>
      </c>
      <c r="G297" s="7">
        <v>216.48400000000001</v>
      </c>
      <c r="H297" s="2"/>
      <c r="J297" s="2"/>
      <c r="K297" s="18"/>
      <c r="L297" s="18">
        <v>50</v>
      </c>
      <c r="M297" s="18">
        <v>50</v>
      </c>
      <c r="N297" s="18">
        <v>0</v>
      </c>
      <c r="O297" s="18">
        <v>0</v>
      </c>
      <c r="P297" s="22">
        <v>1</v>
      </c>
    </row>
    <row r="298" spans="1:16" x14ac:dyDescent="0.25">
      <c r="A298">
        <v>64167</v>
      </c>
      <c r="B298" s="2">
        <v>99.344210000000004</v>
      </c>
      <c r="C298" s="3">
        <v>268</v>
      </c>
      <c r="D298" t="s">
        <v>12261</v>
      </c>
      <c r="E298" s="4" t="s">
        <v>12102</v>
      </c>
      <c r="F298" s="6">
        <v>0.92432429999999999</v>
      </c>
      <c r="G298" s="7">
        <v>150.893</v>
      </c>
      <c r="H298" s="2"/>
      <c r="J298" s="2"/>
      <c r="K298" s="18"/>
      <c r="L298" s="18">
        <v>50</v>
      </c>
      <c r="M298" s="18">
        <v>0</v>
      </c>
      <c r="N298" s="18">
        <v>50</v>
      </c>
      <c r="O298" s="18">
        <v>0</v>
      </c>
      <c r="P298" s="22">
        <v>0</v>
      </c>
    </row>
    <row r="299" spans="1:16" x14ac:dyDescent="0.25">
      <c r="A299">
        <v>7970</v>
      </c>
      <c r="B299" s="2">
        <v>99.962620000000001</v>
      </c>
      <c r="C299" s="3">
        <v>131</v>
      </c>
      <c r="D299" t="s">
        <v>1566</v>
      </c>
      <c r="E299" s="4" t="s">
        <v>1341</v>
      </c>
      <c r="F299" s="6">
        <v>0.77064220000000005</v>
      </c>
      <c r="G299" s="7">
        <v>250.001</v>
      </c>
      <c r="H299" s="2"/>
      <c r="J299" s="2"/>
      <c r="L299" s="18">
        <f>SUM(M299:O299)</f>
        <v>0</v>
      </c>
      <c r="M299" s="18">
        <v>0</v>
      </c>
      <c r="N299" s="18">
        <v>0</v>
      </c>
      <c r="O299" s="18">
        <v>0</v>
      </c>
      <c r="P299" s="22">
        <v>0</v>
      </c>
    </row>
    <row r="300" spans="1:16" x14ac:dyDescent="0.25">
      <c r="A300">
        <v>58323</v>
      </c>
      <c r="B300" s="2">
        <v>99.762609999999995</v>
      </c>
      <c r="C300" s="3">
        <v>28</v>
      </c>
      <c r="D300" t="s">
        <v>3528</v>
      </c>
      <c r="E300" s="4" t="s">
        <v>11069</v>
      </c>
      <c r="F300" s="6">
        <v>0.55555560000000004</v>
      </c>
      <c r="G300" s="7">
        <v>250.001</v>
      </c>
      <c r="H300" s="2"/>
      <c r="J300" s="2"/>
      <c r="L300" s="18">
        <v>0</v>
      </c>
      <c r="M300" s="18">
        <v>0</v>
      </c>
      <c r="N300" s="18">
        <v>0</v>
      </c>
      <c r="O300" s="18">
        <v>0</v>
      </c>
      <c r="P300" s="22">
        <v>0</v>
      </c>
    </row>
    <row r="301" spans="1:16" x14ac:dyDescent="0.25">
      <c r="A301">
        <v>92145</v>
      </c>
      <c r="B301" s="2">
        <v>99.696789999999993</v>
      </c>
      <c r="C301" s="3">
        <v>1968</v>
      </c>
      <c r="D301" t="s">
        <v>14226</v>
      </c>
      <c r="E301" s="4" t="s">
        <v>15368</v>
      </c>
      <c r="F301" s="6">
        <v>0.63920920000000003</v>
      </c>
      <c r="G301" s="7">
        <v>227.43100000000001</v>
      </c>
      <c r="H301" s="2">
        <v>33</v>
      </c>
      <c r="I301">
        <v>1</v>
      </c>
      <c r="J301" s="2"/>
      <c r="L301" s="18">
        <v>0</v>
      </c>
      <c r="M301" s="18">
        <v>0</v>
      </c>
      <c r="N301" s="18">
        <v>0</v>
      </c>
      <c r="O301" s="18">
        <v>0</v>
      </c>
      <c r="P301" s="22">
        <v>0</v>
      </c>
    </row>
    <row r="302" spans="1:16" x14ac:dyDescent="0.25">
      <c r="A302">
        <v>94516</v>
      </c>
      <c r="B302" s="2">
        <v>99.144329999999997</v>
      </c>
      <c r="C302" s="3">
        <v>153</v>
      </c>
      <c r="D302" t="s">
        <v>10518</v>
      </c>
      <c r="E302" s="4" t="s">
        <v>15368</v>
      </c>
      <c r="F302" s="6">
        <v>0.72580650000000002</v>
      </c>
      <c r="G302" s="7">
        <v>176.607</v>
      </c>
      <c r="H302" s="2">
        <v>50</v>
      </c>
      <c r="I302">
        <v>2</v>
      </c>
      <c r="J302" s="2"/>
      <c r="K302" s="18"/>
      <c r="L302" s="18">
        <v>0</v>
      </c>
      <c r="M302" s="18">
        <v>0</v>
      </c>
      <c r="N302" s="18">
        <v>0</v>
      </c>
      <c r="O302" s="18">
        <v>0</v>
      </c>
      <c r="P302" s="22">
        <v>0</v>
      </c>
    </row>
    <row r="303" spans="1:16" x14ac:dyDescent="0.25">
      <c r="A303">
        <v>6807</v>
      </c>
      <c r="B303" s="2">
        <v>99.064120000000003</v>
      </c>
      <c r="C303" s="3">
        <v>6623</v>
      </c>
      <c r="D303" t="s">
        <v>1331</v>
      </c>
      <c r="E303" s="4" t="s">
        <v>1198</v>
      </c>
      <c r="F303" s="6">
        <v>0.67353339999999995</v>
      </c>
      <c r="G303" s="7">
        <v>181.32599999999999</v>
      </c>
      <c r="H303" s="2">
        <v>30.714300000000001</v>
      </c>
      <c r="I303">
        <v>7</v>
      </c>
      <c r="J303" s="2"/>
      <c r="K303" s="18"/>
      <c r="L303" s="18">
        <f>SUM(M303:O303)</f>
        <v>-179876</v>
      </c>
      <c r="M303" s="18">
        <v>-217231</v>
      </c>
      <c r="N303" s="18">
        <v>33805</v>
      </c>
      <c r="O303" s="18">
        <v>3550</v>
      </c>
      <c r="P303" s="22">
        <v>0</v>
      </c>
    </row>
  </sheetData>
  <sortState ref="A2:P303">
    <sortCondition descending="1" ref="L2:L303"/>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3"/>
  <sheetViews>
    <sheetView workbookViewId="0">
      <pane ySplit="1" topLeftCell="A2" activePane="bottomLeft" state="frozen"/>
      <selection pane="bottomLeft" activeCell="R2" sqref="R2"/>
    </sheetView>
  </sheetViews>
  <sheetFormatPr defaultRowHeight="15.75" x14ac:dyDescent="0.25"/>
  <cols>
    <col min="1" max="1" width="17.375" customWidth="1"/>
    <col min="2" max="2" width="14.625" customWidth="1"/>
    <col min="3" max="3" width="11.75" customWidth="1"/>
    <col min="4" max="4" width="15" customWidth="1"/>
    <col min="7" max="7" width="18.875" customWidth="1"/>
    <col min="10" max="10" width="15.75" customWidth="1"/>
    <col min="11" max="11" width="16.375" style="18" customWidth="1"/>
    <col min="12" max="12" width="14.5" style="18" customWidth="1"/>
    <col min="13" max="13" width="12.25" style="18" customWidth="1"/>
    <col min="14" max="14" width="12" style="18" customWidth="1"/>
    <col min="15" max="15" width="14.5" style="18" customWidth="1"/>
    <col min="16" max="16" width="12.25" style="18" customWidth="1"/>
    <col min="17" max="17" width="13.625" style="22" customWidth="1"/>
    <col min="18" max="18" width="15.875" customWidth="1"/>
    <col min="19" max="21" width="12.375" bestFit="1" customWidth="1"/>
    <col min="22" max="22" width="11.375" bestFit="1" customWidth="1"/>
  </cols>
  <sheetData>
    <row r="1" spans="1:21" ht="63" x14ac:dyDescent="0.25">
      <c r="A1" s="11" t="s">
        <v>8</v>
      </c>
      <c r="B1" s="12" t="s">
        <v>9</v>
      </c>
      <c r="C1" s="13" t="s">
        <v>10</v>
      </c>
      <c r="D1" s="11" t="s">
        <v>12</v>
      </c>
      <c r="E1" s="11" t="s">
        <v>13</v>
      </c>
      <c r="F1" s="15" t="s">
        <v>15</v>
      </c>
      <c r="G1" s="16" t="s">
        <v>16</v>
      </c>
      <c r="H1" s="12" t="s">
        <v>17</v>
      </c>
      <c r="I1" s="16" t="s">
        <v>18</v>
      </c>
      <c r="J1" s="12" t="s">
        <v>19</v>
      </c>
      <c r="K1" s="19" t="s">
        <v>16772</v>
      </c>
      <c r="L1" s="18" t="s">
        <v>16769</v>
      </c>
      <c r="M1" s="18" t="s">
        <v>16770</v>
      </c>
      <c r="N1" s="18" t="s">
        <v>16771</v>
      </c>
      <c r="O1" s="19" t="s">
        <v>16824</v>
      </c>
      <c r="P1" s="19" t="s">
        <v>16825</v>
      </c>
      <c r="Q1" s="21" t="s">
        <v>16781</v>
      </c>
      <c r="R1" s="18" t="s">
        <v>16782</v>
      </c>
      <c r="S1" s="18" t="s">
        <v>16773</v>
      </c>
      <c r="T1" s="18" t="s">
        <v>16774</v>
      </c>
      <c r="U1" s="18" t="s">
        <v>16775</v>
      </c>
    </row>
    <row r="2" spans="1:21" x14ac:dyDescent="0.25">
      <c r="A2">
        <v>60093</v>
      </c>
      <c r="B2" s="2">
        <v>99.726039999999998</v>
      </c>
      <c r="C2" s="3">
        <v>19385</v>
      </c>
      <c r="D2" t="s">
        <v>11520</v>
      </c>
      <c r="E2" s="4" t="s">
        <v>11490</v>
      </c>
      <c r="F2" s="6">
        <v>0.81147539999999996</v>
      </c>
      <c r="G2" s="7">
        <v>200.667</v>
      </c>
      <c r="H2" s="2">
        <v>29.8</v>
      </c>
      <c r="I2">
        <v>50</v>
      </c>
      <c r="J2" s="2">
        <v>6.1</v>
      </c>
      <c r="K2" s="18">
        <f t="shared" ref="K2:K33" si="0">SUM(L2:N2)</f>
        <v>42614687</v>
      </c>
      <c r="L2" s="18">
        <f>1251930+49830</f>
        <v>1301760</v>
      </c>
      <c r="M2" s="18">
        <v>41267887</v>
      </c>
      <c r="N2" s="18">
        <f>38000+6740+300</f>
        <v>45040</v>
      </c>
      <c r="O2" s="18">
        <f>1251930+49830</f>
        <v>1301760</v>
      </c>
      <c r="P2" s="18">
        <f>41267887-'ZIPs with &gt; $1m contribs'!M3</f>
        <v>3741887</v>
      </c>
      <c r="Q2" s="22">
        <v>0</v>
      </c>
      <c r="R2">
        <f>(SUM(Q2:Q200000))/302</f>
        <v>0.6556291390728477</v>
      </c>
      <c r="S2" s="18">
        <f>SUM(O2:O200000)</f>
        <v>160457322</v>
      </c>
      <c r="T2" s="18">
        <f>SUM(P2:P200000)</f>
        <v>129187494</v>
      </c>
      <c r="U2" s="18">
        <f>T2-S2</f>
        <v>-31269828</v>
      </c>
    </row>
    <row r="3" spans="1:21" x14ac:dyDescent="0.25">
      <c r="A3">
        <v>10065</v>
      </c>
      <c r="B3" s="2">
        <v>99.776690000000002</v>
      </c>
      <c r="C3" s="3">
        <v>31760</v>
      </c>
      <c r="D3" t="s">
        <v>1789</v>
      </c>
      <c r="E3" s="4" t="s">
        <v>1280</v>
      </c>
      <c r="F3" s="6">
        <v>0.80230619999999997</v>
      </c>
      <c r="G3" s="7">
        <v>208.172</v>
      </c>
      <c r="H3" s="2">
        <v>25.269200000000001</v>
      </c>
      <c r="I3">
        <v>26</v>
      </c>
      <c r="J3" s="2">
        <v>0.9</v>
      </c>
      <c r="K3" s="18">
        <f t="shared" si="0"/>
        <v>27198133</v>
      </c>
      <c r="L3" s="18">
        <v>3887654</v>
      </c>
      <c r="M3" s="18">
        <v>23243229</v>
      </c>
      <c r="N3" s="18">
        <f>52225+14750+275</f>
        <v>67250</v>
      </c>
      <c r="O3" s="18">
        <v>3887654</v>
      </c>
      <c r="P3" s="18">
        <f>23243229-'ZIPs with &gt; $1m contribs'!M4</f>
        <v>1779269</v>
      </c>
      <c r="Q3" s="22">
        <v>1</v>
      </c>
    </row>
    <row r="4" spans="1:21" x14ac:dyDescent="0.25">
      <c r="A4">
        <v>60611</v>
      </c>
      <c r="B4" s="2">
        <v>99.138040000000004</v>
      </c>
      <c r="C4" s="3">
        <v>30648</v>
      </c>
      <c r="D4" t="s">
        <v>11616</v>
      </c>
      <c r="E4" s="4" t="s">
        <v>11490</v>
      </c>
      <c r="F4" s="6">
        <v>0.82418630000000004</v>
      </c>
      <c r="G4" s="7">
        <v>159.583</v>
      </c>
      <c r="H4" s="2">
        <v>30.142900000000001</v>
      </c>
      <c r="I4">
        <v>42</v>
      </c>
      <c r="J4" s="2">
        <v>6.8</v>
      </c>
      <c r="K4" s="18">
        <f t="shared" si="0"/>
        <v>17929499</v>
      </c>
      <c r="L4" s="18">
        <v>2194543</v>
      </c>
      <c r="M4" s="18">
        <v>15716696</v>
      </c>
      <c r="N4" s="18">
        <f>10760+7500</f>
        <v>18260</v>
      </c>
      <c r="O4" s="18">
        <v>2194543</v>
      </c>
      <c r="P4" s="18">
        <v>15716696</v>
      </c>
      <c r="Q4" s="22">
        <v>0</v>
      </c>
      <c r="R4" t="s">
        <v>16989</v>
      </c>
    </row>
    <row r="5" spans="1:21" x14ac:dyDescent="0.25">
      <c r="A5">
        <v>10075</v>
      </c>
      <c r="B5" s="2">
        <v>99.501379999999997</v>
      </c>
      <c r="C5" s="3">
        <v>24377</v>
      </c>
      <c r="D5" t="s">
        <v>1789</v>
      </c>
      <c r="E5" s="4" t="s">
        <v>1280</v>
      </c>
      <c r="F5" s="6">
        <v>0.8016143</v>
      </c>
      <c r="G5" s="7">
        <v>185.18199999999999</v>
      </c>
      <c r="H5" s="2">
        <v>26.75</v>
      </c>
      <c r="I5">
        <v>16</v>
      </c>
      <c r="J5" s="2">
        <v>1.7</v>
      </c>
      <c r="K5" s="18">
        <f t="shared" si="0"/>
        <v>13861179</v>
      </c>
      <c r="L5" s="18">
        <v>13112100</v>
      </c>
      <c r="M5" s="18">
        <v>666544</v>
      </c>
      <c r="N5" s="18">
        <f>755+25950+55830</f>
        <v>82535</v>
      </c>
      <c r="O5" s="18">
        <f>13112100-'ZIPs with &gt; $1m contribs'!F3</f>
        <v>2417777</v>
      </c>
      <c r="P5" s="18">
        <v>666544</v>
      </c>
      <c r="Q5" s="22">
        <v>1</v>
      </c>
      <c r="R5" s="27">
        <f>S2/(S2+T2)</f>
        <v>0.55397960928808754</v>
      </c>
    </row>
    <row r="6" spans="1:21" x14ac:dyDescent="0.25">
      <c r="A6">
        <v>10022</v>
      </c>
      <c r="B6" s="2">
        <v>99.946740000000005</v>
      </c>
      <c r="C6" s="3">
        <v>29698</v>
      </c>
      <c r="D6" t="s">
        <v>1789</v>
      </c>
      <c r="E6" s="4" t="s">
        <v>1280</v>
      </c>
      <c r="F6" s="6">
        <v>0.80945630000000002</v>
      </c>
      <c r="G6" s="7">
        <v>240</v>
      </c>
      <c r="H6" s="2">
        <v>30.225000000000001</v>
      </c>
      <c r="I6">
        <v>40</v>
      </c>
      <c r="J6" s="2">
        <v>7.1</v>
      </c>
      <c r="K6" s="18">
        <f t="shared" si="0"/>
        <v>6899459</v>
      </c>
      <c r="L6" s="18">
        <f>40421+4572300</f>
        <v>4612721</v>
      </c>
      <c r="M6" s="18">
        <v>2192136</v>
      </c>
      <c r="N6" s="18">
        <f>40600+21286+13865+13151+1950+1382+1118+1000+200+50</f>
        <v>94602</v>
      </c>
      <c r="O6" s="18">
        <f>40421+4572300</f>
        <v>4612721</v>
      </c>
      <c r="P6" s="18">
        <v>2192136</v>
      </c>
      <c r="Q6" s="22">
        <v>1</v>
      </c>
    </row>
    <row r="7" spans="1:21" x14ac:dyDescent="0.25">
      <c r="A7">
        <v>10021</v>
      </c>
      <c r="B7" s="2">
        <v>99.873000000000005</v>
      </c>
      <c r="C7" s="3">
        <v>42141</v>
      </c>
      <c r="D7" t="s">
        <v>1789</v>
      </c>
      <c r="E7" s="4" t="s">
        <v>1280</v>
      </c>
      <c r="F7" s="6">
        <v>0.80339910000000003</v>
      </c>
      <c r="G7" s="7">
        <v>215.357</v>
      </c>
      <c r="H7" s="2">
        <v>24.479199999999999</v>
      </c>
      <c r="I7">
        <v>96</v>
      </c>
      <c r="J7" s="2">
        <v>0.7</v>
      </c>
      <c r="K7" s="18">
        <f t="shared" si="0"/>
        <v>6822847</v>
      </c>
      <c r="L7" s="18">
        <f>60684+4932408</f>
        <v>4993092</v>
      </c>
      <c r="M7" s="18">
        <v>1732663</v>
      </c>
      <c r="N7" s="18">
        <f>33650+33432+11205+9580+5850+2375+1000</f>
        <v>97092</v>
      </c>
      <c r="O7" s="18">
        <f>60684+4932408</f>
        <v>4993092</v>
      </c>
      <c r="P7" s="18">
        <v>1732663</v>
      </c>
      <c r="Q7" s="22">
        <v>1</v>
      </c>
    </row>
    <row r="8" spans="1:21" x14ac:dyDescent="0.25">
      <c r="A8">
        <v>75225</v>
      </c>
      <c r="B8" s="2">
        <v>99.887659999999997</v>
      </c>
      <c r="C8" s="3">
        <v>20958</v>
      </c>
      <c r="D8" t="s">
        <v>4091</v>
      </c>
      <c r="E8" s="4" t="s">
        <v>13752</v>
      </c>
      <c r="F8" s="6">
        <v>0.81065129999999996</v>
      </c>
      <c r="G8" s="7">
        <v>215.833</v>
      </c>
      <c r="H8" s="2">
        <v>34.4</v>
      </c>
      <c r="I8">
        <v>30</v>
      </c>
      <c r="J8" s="2">
        <v>20.3</v>
      </c>
      <c r="K8" s="18">
        <f t="shared" si="0"/>
        <v>6470646</v>
      </c>
      <c r="L8" s="18">
        <f>516306+11570</f>
        <v>527876</v>
      </c>
      <c r="M8" s="18">
        <v>5938199</v>
      </c>
      <c r="N8" s="18">
        <f>4071+500</f>
        <v>4571</v>
      </c>
      <c r="O8" s="18">
        <f>516306+11570</f>
        <v>527876</v>
      </c>
      <c r="P8" s="18">
        <v>5938199</v>
      </c>
      <c r="Q8" s="22">
        <v>0</v>
      </c>
    </row>
    <row r="9" spans="1:21" x14ac:dyDescent="0.25">
      <c r="A9">
        <v>30305</v>
      </c>
      <c r="B9" s="2">
        <v>98.952610000000007</v>
      </c>
      <c r="C9" s="3">
        <v>21573</v>
      </c>
      <c r="D9" t="s">
        <v>2948</v>
      </c>
      <c r="E9" s="4" t="s">
        <v>6363</v>
      </c>
      <c r="F9" s="6">
        <v>0.77139599999999997</v>
      </c>
      <c r="G9" s="7">
        <v>158.53899999999999</v>
      </c>
      <c r="H9" s="2">
        <v>32.837800000000001</v>
      </c>
      <c r="I9">
        <v>37</v>
      </c>
      <c r="J9" s="2">
        <v>13.9</v>
      </c>
      <c r="K9" s="18">
        <f t="shared" si="0"/>
        <v>6041534</v>
      </c>
      <c r="L9" s="18">
        <v>1095607</v>
      </c>
      <c r="M9" s="18">
        <v>4899504</v>
      </c>
      <c r="N9" s="18">
        <f>24253+22170</f>
        <v>46423</v>
      </c>
      <c r="O9" s="18">
        <v>1095607</v>
      </c>
      <c r="P9" s="18">
        <f>4899504-'ZIPs with &gt; $1m contribs'!M11</f>
        <v>2044518</v>
      </c>
      <c r="Q9" s="22">
        <v>0</v>
      </c>
    </row>
    <row r="10" spans="1:21" x14ac:dyDescent="0.25">
      <c r="A10">
        <v>75205</v>
      </c>
      <c r="B10" s="2">
        <v>99.639589999999998</v>
      </c>
      <c r="C10" s="3">
        <v>23669</v>
      </c>
      <c r="D10" t="s">
        <v>4091</v>
      </c>
      <c r="E10" s="4" t="s">
        <v>13752</v>
      </c>
      <c r="F10" s="6">
        <v>0.7857613</v>
      </c>
      <c r="G10" s="7">
        <v>197.65600000000001</v>
      </c>
      <c r="H10" s="2">
        <v>29.7273</v>
      </c>
      <c r="I10">
        <v>33</v>
      </c>
      <c r="J10" s="2">
        <v>5.9</v>
      </c>
      <c r="K10" s="18">
        <f t="shared" si="0"/>
        <v>5760591</v>
      </c>
      <c r="L10" s="18">
        <f>7284+732591</f>
        <v>739875</v>
      </c>
      <c r="M10" s="18">
        <v>5009326</v>
      </c>
      <c r="N10" s="18">
        <f>SUM(7610,3430,350)</f>
        <v>11390</v>
      </c>
      <c r="O10" s="18">
        <f>7284+732591</f>
        <v>739875</v>
      </c>
      <c r="P10" s="18">
        <v>5009326</v>
      </c>
      <c r="Q10" s="22">
        <v>0</v>
      </c>
    </row>
    <row r="11" spans="1:21" x14ac:dyDescent="0.25">
      <c r="A11">
        <v>60614</v>
      </c>
      <c r="B11" s="2">
        <v>99.383859999999999</v>
      </c>
      <c r="C11" s="3">
        <v>68572</v>
      </c>
      <c r="D11" t="s">
        <v>11616</v>
      </c>
      <c r="E11" s="4" t="s">
        <v>11490</v>
      </c>
      <c r="F11" s="6">
        <v>0.82723400000000002</v>
      </c>
      <c r="G11" s="7">
        <v>170.596</v>
      </c>
      <c r="H11" s="2">
        <v>29.466699999999999</v>
      </c>
      <c r="I11">
        <v>120</v>
      </c>
      <c r="J11" s="2">
        <v>5.3</v>
      </c>
      <c r="K11" s="18">
        <f t="shared" si="0"/>
        <v>5601109</v>
      </c>
      <c r="L11" s="18">
        <v>3288322</v>
      </c>
      <c r="M11" s="18">
        <v>2280575</v>
      </c>
      <c r="N11" s="18">
        <f>5487+26725</f>
        <v>32212</v>
      </c>
      <c r="O11" s="18">
        <v>3288322</v>
      </c>
      <c r="P11" s="18">
        <v>2280575</v>
      </c>
      <c r="Q11" s="22">
        <v>1</v>
      </c>
    </row>
    <row r="12" spans="1:21" x14ac:dyDescent="0.25">
      <c r="A12">
        <v>10023</v>
      </c>
      <c r="B12" s="2">
        <v>99.561199999999999</v>
      </c>
      <c r="C12" s="3">
        <v>60762</v>
      </c>
      <c r="D12" t="s">
        <v>1789</v>
      </c>
      <c r="E12" s="4" t="s">
        <v>1280</v>
      </c>
      <c r="F12" s="6">
        <v>0.81065770000000004</v>
      </c>
      <c r="G12" s="7">
        <v>187.28800000000001</v>
      </c>
      <c r="H12" s="2">
        <v>25.735299999999999</v>
      </c>
      <c r="I12">
        <v>136</v>
      </c>
      <c r="J12" s="2">
        <v>1.1000000000000001</v>
      </c>
      <c r="K12" s="18">
        <f t="shared" si="0"/>
        <v>5542899</v>
      </c>
      <c r="L12" s="18">
        <f>89332+4309031</f>
        <v>4398363</v>
      </c>
      <c r="M12" s="18">
        <v>1013441</v>
      </c>
      <c r="N12" s="18">
        <f>SUM(54749,19668,17660,16063,8300,4575,3075,1950,1390,1150,1100,965,250,200)</f>
        <v>131095</v>
      </c>
      <c r="O12" s="18">
        <f>89332+4309031</f>
        <v>4398363</v>
      </c>
      <c r="P12" s="18">
        <v>1013441</v>
      </c>
      <c r="Q12" s="22">
        <v>1</v>
      </c>
    </row>
    <row r="13" spans="1:21" x14ac:dyDescent="0.25">
      <c r="A13">
        <v>22101</v>
      </c>
      <c r="B13" s="2">
        <v>99.856409999999997</v>
      </c>
      <c r="C13" s="3">
        <v>30221</v>
      </c>
      <c r="D13" t="s">
        <v>4653</v>
      </c>
      <c r="E13" s="4" t="s">
        <v>4335</v>
      </c>
      <c r="F13" s="6">
        <v>0.81689400000000001</v>
      </c>
      <c r="G13" s="7">
        <v>210.797</v>
      </c>
      <c r="H13" s="2">
        <v>30.052199999999999</v>
      </c>
      <c r="I13">
        <v>134</v>
      </c>
      <c r="J13" s="2">
        <v>6.7</v>
      </c>
      <c r="K13" s="18">
        <f t="shared" si="0"/>
        <v>5453564</v>
      </c>
      <c r="L13" s="18">
        <f>2662179+2000+11215</f>
        <v>2675394</v>
      </c>
      <c r="M13" s="18">
        <v>2721283</v>
      </c>
      <c r="N13" s="18">
        <f>SUM(32450+16115+7572+350+250+150)</f>
        <v>56887</v>
      </c>
      <c r="O13" s="18">
        <f>2662179+2000+11215</f>
        <v>2675394</v>
      </c>
      <c r="P13" s="18">
        <v>2721283</v>
      </c>
      <c r="Q13" s="22">
        <v>0</v>
      </c>
    </row>
    <row r="14" spans="1:21" x14ac:dyDescent="0.25">
      <c r="A14">
        <v>60045</v>
      </c>
      <c r="B14" s="2">
        <v>99.334590000000006</v>
      </c>
      <c r="C14" s="3">
        <v>20516</v>
      </c>
      <c r="D14" t="s">
        <v>11502</v>
      </c>
      <c r="E14" s="4" t="s">
        <v>11490</v>
      </c>
      <c r="F14" s="6">
        <v>0.75086609999999998</v>
      </c>
      <c r="G14" s="7">
        <v>178.86600000000001</v>
      </c>
      <c r="H14" s="2">
        <v>33.424999999999997</v>
      </c>
      <c r="I14">
        <v>40</v>
      </c>
      <c r="J14" s="2">
        <v>16.100000000000001</v>
      </c>
      <c r="K14" s="18">
        <f t="shared" si="0"/>
        <v>5437380</v>
      </c>
      <c r="L14" s="18">
        <v>470590</v>
      </c>
      <c r="M14" s="18">
        <v>4958465</v>
      </c>
      <c r="N14" s="18">
        <f>5200+3125</f>
        <v>8325</v>
      </c>
      <c r="O14" s="18">
        <v>470590</v>
      </c>
      <c r="P14" s="18">
        <v>4958465</v>
      </c>
      <c r="Q14" s="22">
        <v>0</v>
      </c>
    </row>
    <row r="15" spans="1:21" x14ac:dyDescent="0.25">
      <c r="A15">
        <v>19010</v>
      </c>
      <c r="B15" s="2">
        <v>98.858310000000003</v>
      </c>
      <c r="C15" s="3">
        <v>20642</v>
      </c>
      <c r="D15" t="s">
        <v>4181</v>
      </c>
      <c r="E15" s="4" t="s">
        <v>3003</v>
      </c>
      <c r="F15" s="6">
        <v>0.73371319999999995</v>
      </c>
      <c r="G15" s="7">
        <v>160.846</v>
      </c>
      <c r="H15" s="2">
        <v>30.472200000000001</v>
      </c>
      <c r="I15">
        <v>36</v>
      </c>
      <c r="J15" s="2">
        <v>7.7</v>
      </c>
      <c r="K15" s="18">
        <f t="shared" si="0"/>
        <v>5343320</v>
      </c>
      <c r="L15" s="18">
        <v>3001248</v>
      </c>
      <c r="M15" s="18">
        <v>2340347</v>
      </c>
      <c r="N15" s="18">
        <f>275+1450</f>
        <v>1725</v>
      </c>
      <c r="O15" s="18">
        <f>3001248-'ZIPs with &gt; $1m contribs'!F22</f>
        <v>801248</v>
      </c>
      <c r="P15" s="18">
        <v>2340347</v>
      </c>
      <c r="Q15" s="22">
        <v>0</v>
      </c>
    </row>
    <row r="16" spans="1:21" x14ac:dyDescent="0.25">
      <c r="A16">
        <v>10024</v>
      </c>
      <c r="B16" s="2">
        <v>99.320080000000004</v>
      </c>
      <c r="C16" s="3">
        <v>59249</v>
      </c>
      <c r="D16" t="s">
        <v>1789</v>
      </c>
      <c r="E16" s="4" t="s">
        <v>1280</v>
      </c>
      <c r="F16" s="6">
        <v>0.77625069999999996</v>
      </c>
      <c r="G16" s="7">
        <v>174.393</v>
      </c>
      <c r="H16" s="2">
        <v>25.876799999999999</v>
      </c>
      <c r="I16">
        <v>138</v>
      </c>
      <c r="J16" s="2">
        <v>1.2</v>
      </c>
      <c r="K16" s="18">
        <f t="shared" si="0"/>
        <v>5293856</v>
      </c>
      <c r="L16" s="18">
        <v>3974705</v>
      </c>
      <c r="M16" s="18">
        <v>1227850</v>
      </c>
      <c r="N16" s="18">
        <f>77651+13550+100</f>
        <v>91301</v>
      </c>
      <c r="O16" s="18">
        <v>3974705</v>
      </c>
      <c r="P16" s="18">
        <v>1227850</v>
      </c>
      <c r="Q16" s="22">
        <v>1</v>
      </c>
    </row>
    <row r="17" spans="1:17" x14ac:dyDescent="0.25">
      <c r="A17">
        <v>10028</v>
      </c>
      <c r="B17" s="2">
        <v>99.791849999999997</v>
      </c>
      <c r="C17" s="3">
        <v>46168</v>
      </c>
      <c r="D17" t="s">
        <v>1789</v>
      </c>
      <c r="E17" s="4" t="s">
        <v>1280</v>
      </c>
      <c r="F17" s="6">
        <v>0.80714739999999996</v>
      </c>
      <c r="G17" s="7">
        <v>207.40899999999999</v>
      </c>
      <c r="H17" s="2">
        <v>26.178599999999999</v>
      </c>
      <c r="I17">
        <v>112</v>
      </c>
      <c r="J17" s="2">
        <v>1.3</v>
      </c>
      <c r="K17" s="18">
        <f t="shared" si="0"/>
        <v>4767949</v>
      </c>
      <c r="L17" s="18">
        <f>SUM(3208519+60087)</f>
        <v>3268606</v>
      </c>
      <c r="M17" s="18">
        <v>1401579</v>
      </c>
      <c r="N17" s="18">
        <f>SUM(24550+19589+16745+15555+12750+4970+1500+975+805+250+75)</f>
        <v>97764</v>
      </c>
      <c r="O17" s="18">
        <f>SUM(3208519+60087)</f>
        <v>3268606</v>
      </c>
      <c r="P17" s="18">
        <v>1401579</v>
      </c>
      <c r="Q17" s="22">
        <v>1</v>
      </c>
    </row>
    <row r="18" spans="1:17" x14ac:dyDescent="0.25">
      <c r="A18">
        <v>20854</v>
      </c>
      <c r="B18" s="2">
        <v>99.829849999999993</v>
      </c>
      <c r="C18" s="3">
        <v>50368</v>
      </c>
      <c r="D18" t="s">
        <v>4445</v>
      </c>
      <c r="E18" s="4" t="s">
        <v>4361</v>
      </c>
      <c r="F18" s="6">
        <v>0.80506639999999996</v>
      </c>
      <c r="G18" s="7">
        <v>209.41200000000001</v>
      </c>
      <c r="H18" s="2">
        <v>29.2361</v>
      </c>
      <c r="I18">
        <v>144</v>
      </c>
      <c r="J18" s="2">
        <v>4.9000000000000004</v>
      </c>
      <c r="K18" s="18">
        <f t="shared" si="0"/>
        <v>4600833</v>
      </c>
      <c r="L18" s="18">
        <f>3368212+53840+250</f>
        <v>3422302</v>
      </c>
      <c r="M18" s="18">
        <v>1136257</v>
      </c>
      <c r="N18" s="18">
        <f>33604+7920+500+250</f>
        <v>42274</v>
      </c>
      <c r="O18" s="18">
        <f>3368212+53840+250</f>
        <v>3422302</v>
      </c>
      <c r="P18" s="18">
        <v>1136257</v>
      </c>
      <c r="Q18" s="22">
        <v>1</v>
      </c>
    </row>
    <row r="19" spans="1:17" x14ac:dyDescent="0.25">
      <c r="A19">
        <v>10128</v>
      </c>
      <c r="B19" s="2">
        <v>99.194519999999997</v>
      </c>
      <c r="C19" s="3">
        <v>62446</v>
      </c>
      <c r="D19" t="s">
        <v>1789</v>
      </c>
      <c r="E19" s="4" t="s">
        <v>1280</v>
      </c>
      <c r="F19" s="6">
        <v>0.7919119</v>
      </c>
      <c r="G19" s="7">
        <v>167.09800000000001</v>
      </c>
      <c r="H19" s="2">
        <v>29</v>
      </c>
      <c r="I19">
        <v>95</v>
      </c>
      <c r="J19" s="2">
        <v>4.3</v>
      </c>
      <c r="K19" s="18">
        <f t="shared" si="0"/>
        <v>4545001</v>
      </c>
      <c r="L19" s="18">
        <v>3249906</v>
      </c>
      <c r="M19" s="18">
        <v>1209105</v>
      </c>
      <c r="N19" s="18">
        <f>66740+19250</f>
        <v>85990</v>
      </c>
      <c r="O19" s="18">
        <v>3249906</v>
      </c>
      <c r="P19" s="18">
        <v>1209105</v>
      </c>
      <c r="Q19" s="22">
        <v>1</v>
      </c>
    </row>
    <row r="20" spans="1:17" x14ac:dyDescent="0.25">
      <c r="A20">
        <v>30327</v>
      </c>
      <c r="B20" s="2">
        <v>99.719179999999994</v>
      </c>
      <c r="C20" s="3">
        <v>23035</v>
      </c>
      <c r="D20" t="s">
        <v>2948</v>
      </c>
      <c r="E20" s="4" t="s">
        <v>6363</v>
      </c>
      <c r="F20" s="6">
        <v>0.81018950000000001</v>
      </c>
      <c r="G20" s="7">
        <v>200.78899999999999</v>
      </c>
      <c r="H20" s="2">
        <v>31.684200000000001</v>
      </c>
      <c r="I20">
        <v>38</v>
      </c>
      <c r="J20" s="2">
        <v>10.4</v>
      </c>
      <c r="K20" s="18">
        <f t="shared" si="0"/>
        <v>4338727</v>
      </c>
      <c r="L20" s="18">
        <v>1428964</v>
      </c>
      <c r="M20" s="18">
        <v>2846365</v>
      </c>
      <c r="N20" s="18">
        <f>SUM(57118,4450,1820,10)</f>
        <v>63398</v>
      </c>
      <c r="O20" s="18">
        <v>1428964</v>
      </c>
      <c r="P20" s="18">
        <v>2846365</v>
      </c>
      <c r="Q20" s="22">
        <v>0</v>
      </c>
    </row>
    <row r="21" spans="1:17" x14ac:dyDescent="0.25">
      <c r="A21">
        <v>20815</v>
      </c>
      <c r="B21" s="2">
        <v>99.757189999999994</v>
      </c>
      <c r="C21" s="3">
        <v>30533</v>
      </c>
      <c r="D21" t="s">
        <v>4437</v>
      </c>
      <c r="E21" s="4" t="s">
        <v>4361</v>
      </c>
      <c r="F21" s="6">
        <v>0.83625859999999996</v>
      </c>
      <c r="G21" s="7">
        <v>200.58699999999999</v>
      </c>
      <c r="H21" s="2">
        <v>29.953800000000001</v>
      </c>
      <c r="I21">
        <v>130</v>
      </c>
      <c r="J21" s="2">
        <v>6.4</v>
      </c>
      <c r="K21" s="18">
        <f t="shared" si="0"/>
        <v>4147705</v>
      </c>
      <c r="L21" s="18">
        <f>3505236+22103+500</f>
        <v>3527839</v>
      </c>
      <c r="M21" s="18">
        <v>559469</v>
      </c>
      <c r="N21" s="18">
        <f>30981+27916+600+500+250+100+50</f>
        <v>60397</v>
      </c>
      <c r="O21" s="18">
        <f>3505236+22103+500</f>
        <v>3527839</v>
      </c>
      <c r="P21" s="18">
        <v>559469</v>
      </c>
      <c r="Q21" s="22">
        <v>1</v>
      </c>
    </row>
    <row r="22" spans="1:17" x14ac:dyDescent="0.25">
      <c r="A22">
        <v>77024</v>
      </c>
      <c r="B22" s="2">
        <v>98.770399999999995</v>
      </c>
      <c r="C22" s="3">
        <v>36791</v>
      </c>
      <c r="D22" t="s">
        <v>3103</v>
      </c>
      <c r="E22" s="4" t="s">
        <v>13752</v>
      </c>
      <c r="F22" s="6">
        <v>0.72038380000000002</v>
      </c>
      <c r="G22" s="7">
        <v>161.64699999999999</v>
      </c>
      <c r="H22" s="2">
        <v>29.446200000000001</v>
      </c>
      <c r="I22">
        <v>65</v>
      </c>
      <c r="J22" s="2">
        <v>5.3</v>
      </c>
      <c r="K22" s="18">
        <f t="shared" si="0"/>
        <v>4135953</v>
      </c>
      <c r="L22" s="18">
        <v>657971</v>
      </c>
      <c r="M22" s="18">
        <v>3411237</v>
      </c>
      <c r="N22" s="18">
        <f>9250+57495</f>
        <v>66745</v>
      </c>
      <c r="O22" s="18">
        <v>657971</v>
      </c>
      <c r="P22" s="18">
        <v>3411237</v>
      </c>
      <c r="Q22" s="22">
        <v>0</v>
      </c>
    </row>
    <row r="23" spans="1:17" x14ac:dyDescent="0.25">
      <c r="A23">
        <v>20007</v>
      </c>
      <c r="B23" s="2">
        <v>99.925619999999995</v>
      </c>
      <c r="C23" s="3">
        <v>26469</v>
      </c>
      <c r="D23" t="s">
        <v>579</v>
      </c>
      <c r="E23" s="4" t="s">
        <v>4333</v>
      </c>
      <c r="F23" s="6">
        <v>0.87310430000000006</v>
      </c>
      <c r="G23" s="7">
        <v>215.327</v>
      </c>
      <c r="H23" s="2">
        <v>32.085500000000003</v>
      </c>
      <c r="I23">
        <v>117</v>
      </c>
      <c r="J23" s="2">
        <v>11.4</v>
      </c>
      <c r="K23" s="18">
        <f t="shared" si="0"/>
        <v>3949523</v>
      </c>
      <c r="L23" s="18">
        <f>SUM(2928592,48159,2000)</f>
        <v>2978751</v>
      </c>
      <c r="M23" s="18">
        <v>856007</v>
      </c>
      <c r="N23" s="18">
        <f>SUM(95440,17890,600,350,250,135,100)</f>
        <v>114765</v>
      </c>
      <c r="O23" s="18">
        <f>SUM(2928592,48159,2000)</f>
        <v>2978751</v>
      </c>
      <c r="P23" s="18">
        <v>856007</v>
      </c>
      <c r="Q23" s="22">
        <v>1</v>
      </c>
    </row>
    <row r="24" spans="1:17" x14ac:dyDescent="0.25">
      <c r="A24">
        <v>20016</v>
      </c>
      <c r="B24" s="2">
        <v>99.710040000000006</v>
      </c>
      <c r="C24" s="3">
        <v>34370</v>
      </c>
      <c r="D24" t="s">
        <v>579</v>
      </c>
      <c r="E24" s="4" t="s">
        <v>4333</v>
      </c>
      <c r="F24" s="6">
        <v>0.83328049999999998</v>
      </c>
      <c r="G24" s="7">
        <v>196.29400000000001</v>
      </c>
      <c r="H24" s="2">
        <v>31.472200000000001</v>
      </c>
      <c r="I24">
        <v>180</v>
      </c>
      <c r="J24" s="2">
        <v>9.9</v>
      </c>
      <c r="K24" s="18">
        <f t="shared" si="0"/>
        <v>3879885</v>
      </c>
      <c r="L24" s="18">
        <f>2860057+28125+1000</f>
        <v>2889182</v>
      </c>
      <c r="M24" s="18">
        <v>848190</v>
      </c>
      <c r="N24" s="18">
        <f>SUM(110711,28086,1100,750,600,500,250,241,175,100)</f>
        <v>142513</v>
      </c>
      <c r="O24" s="18">
        <f>2860057+28125+1000</f>
        <v>2889182</v>
      </c>
      <c r="P24" s="18">
        <v>848190</v>
      </c>
      <c r="Q24" s="22">
        <v>1</v>
      </c>
    </row>
    <row r="25" spans="1:17" ht="16.5" customHeight="1" x14ac:dyDescent="0.25">
      <c r="A25">
        <v>20008</v>
      </c>
      <c r="B25" s="2">
        <v>99.624359999999996</v>
      </c>
      <c r="C25" s="3">
        <v>28326</v>
      </c>
      <c r="D25" t="s">
        <v>579</v>
      </c>
      <c r="E25" s="4" t="s">
        <v>4333</v>
      </c>
      <c r="F25" s="6">
        <v>0.88904280000000002</v>
      </c>
      <c r="G25" s="7">
        <v>178.351</v>
      </c>
      <c r="H25" s="2">
        <v>29.630800000000001</v>
      </c>
      <c r="I25">
        <v>195</v>
      </c>
      <c r="J25" s="2">
        <v>5.7</v>
      </c>
      <c r="K25" s="18">
        <f t="shared" si="0"/>
        <v>3718417</v>
      </c>
      <c r="L25" s="18">
        <f>SUM(2828235,44762,1250)</f>
        <v>2874247</v>
      </c>
      <c r="M25" s="18">
        <v>684343</v>
      </c>
      <c r="N25" s="18">
        <f>SUM(111479,39324,5350,1779,670,600,350,275)</f>
        <v>159827</v>
      </c>
      <c r="O25" s="18">
        <f>SUM(2828235,44762,1250)</f>
        <v>2874247</v>
      </c>
      <c r="P25" s="18">
        <v>684343</v>
      </c>
      <c r="Q25" s="22">
        <v>1</v>
      </c>
    </row>
    <row r="26" spans="1:17" x14ac:dyDescent="0.25">
      <c r="A26">
        <v>10011</v>
      </c>
      <c r="B26" s="2">
        <v>99.161249999999995</v>
      </c>
      <c r="C26" s="3">
        <v>52941</v>
      </c>
      <c r="D26" t="s">
        <v>1789</v>
      </c>
      <c r="E26" s="4" t="s">
        <v>1280</v>
      </c>
      <c r="F26" s="6">
        <v>0.7725204</v>
      </c>
      <c r="G26" s="7">
        <v>169.38900000000001</v>
      </c>
      <c r="H26" s="2">
        <v>28.020600000000002</v>
      </c>
      <c r="I26">
        <v>97</v>
      </c>
      <c r="J26" s="2">
        <v>2.9</v>
      </c>
      <c r="K26" s="18">
        <f t="shared" si="0"/>
        <v>3641157</v>
      </c>
      <c r="L26" s="18">
        <v>3266752</v>
      </c>
      <c r="M26" s="18">
        <v>313723</v>
      </c>
      <c r="N26" s="18">
        <f>6815+53867</f>
        <v>60682</v>
      </c>
      <c r="O26" s="18">
        <v>3266752</v>
      </c>
      <c r="P26" s="18">
        <v>313723</v>
      </c>
      <c r="Q26" s="22">
        <v>1</v>
      </c>
    </row>
    <row r="27" spans="1:17" x14ac:dyDescent="0.25">
      <c r="A27">
        <v>22102</v>
      </c>
      <c r="B27" s="2">
        <v>98.969890000000007</v>
      </c>
      <c r="C27" s="3">
        <v>23329</v>
      </c>
      <c r="D27" t="s">
        <v>4653</v>
      </c>
      <c r="E27" s="4" t="s">
        <v>4335</v>
      </c>
      <c r="F27" s="6">
        <v>0.77304759999999995</v>
      </c>
      <c r="G27" s="7">
        <v>158.83600000000001</v>
      </c>
      <c r="H27" s="2">
        <v>33.278700000000001</v>
      </c>
      <c r="I27">
        <v>61</v>
      </c>
      <c r="J27" s="2">
        <v>15.6</v>
      </c>
      <c r="K27" s="18">
        <f t="shared" si="0"/>
        <v>3332377</v>
      </c>
      <c r="L27" s="18">
        <v>2052477</v>
      </c>
      <c r="M27" s="18">
        <v>1263440</v>
      </c>
      <c r="N27" s="18">
        <v>16460</v>
      </c>
      <c r="O27" s="18">
        <v>2052477</v>
      </c>
      <c r="P27" s="18">
        <v>1263440</v>
      </c>
      <c r="Q27" s="22">
        <v>1</v>
      </c>
    </row>
    <row r="28" spans="1:17" x14ac:dyDescent="0.25">
      <c r="A28">
        <v>90049</v>
      </c>
      <c r="B28" s="2">
        <v>99.588489999999993</v>
      </c>
      <c r="C28" s="3">
        <v>35262</v>
      </c>
      <c r="D28" t="s">
        <v>15367</v>
      </c>
      <c r="E28" s="4" t="s">
        <v>15368</v>
      </c>
      <c r="F28" s="6">
        <v>0.77810939999999995</v>
      </c>
      <c r="G28" s="7">
        <v>194.297</v>
      </c>
      <c r="H28" s="2">
        <v>28.038499999999999</v>
      </c>
      <c r="I28">
        <v>52</v>
      </c>
      <c r="J28" s="2">
        <v>2.9</v>
      </c>
      <c r="K28" s="18">
        <f t="shared" si="0"/>
        <v>3315101</v>
      </c>
      <c r="L28" s="18">
        <f>2103831+43141</f>
        <v>2146972</v>
      </c>
      <c r="M28" s="18">
        <v>638240</v>
      </c>
      <c r="N28" s="18">
        <f>SUM(459809,67830,2250)</f>
        <v>529889</v>
      </c>
      <c r="O28" s="18">
        <f>2103831+43141</f>
        <v>2146972</v>
      </c>
      <c r="P28" s="18">
        <v>638240</v>
      </c>
      <c r="Q28" s="22">
        <v>1</v>
      </c>
    </row>
    <row r="29" spans="1:17" x14ac:dyDescent="0.25">
      <c r="A29">
        <v>78746</v>
      </c>
      <c r="B29" s="2">
        <v>99.115650000000002</v>
      </c>
      <c r="C29" s="3">
        <v>27959</v>
      </c>
      <c r="D29" t="s">
        <v>3573</v>
      </c>
      <c r="E29" s="4" t="s">
        <v>13752</v>
      </c>
      <c r="F29" s="6">
        <v>0.77765169999999995</v>
      </c>
      <c r="G29" s="7">
        <v>166.61500000000001</v>
      </c>
      <c r="H29" s="2">
        <v>29.42</v>
      </c>
      <c r="I29">
        <v>50</v>
      </c>
      <c r="J29" s="2">
        <v>5.3</v>
      </c>
      <c r="K29" s="18">
        <f t="shared" si="0"/>
        <v>3231070</v>
      </c>
      <c r="L29" s="18">
        <v>1148473</v>
      </c>
      <c r="M29" s="18">
        <v>2070797</v>
      </c>
      <c r="N29" s="18">
        <f>8750+3050</f>
        <v>11800</v>
      </c>
      <c r="O29" s="18">
        <v>1148473</v>
      </c>
      <c r="P29" s="18">
        <v>2070797</v>
      </c>
      <c r="Q29" s="22">
        <v>0</v>
      </c>
    </row>
    <row r="30" spans="1:17" x14ac:dyDescent="0.25">
      <c r="A30">
        <v>20817</v>
      </c>
      <c r="B30" s="2">
        <v>99.737560000000002</v>
      </c>
      <c r="C30" s="3">
        <v>36070</v>
      </c>
      <c r="D30" t="s">
        <v>4436</v>
      </c>
      <c r="E30" s="4" t="s">
        <v>4361</v>
      </c>
      <c r="F30" s="6">
        <v>0.81058350000000001</v>
      </c>
      <c r="G30" s="7">
        <v>202.096</v>
      </c>
      <c r="H30" s="2">
        <v>28.7836</v>
      </c>
      <c r="I30">
        <v>134</v>
      </c>
      <c r="J30" s="2">
        <v>4</v>
      </c>
      <c r="K30" s="18">
        <f t="shared" si="0"/>
        <v>3177606</v>
      </c>
      <c r="L30" s="18">
        <f>SUM(2522321+39979+250)</f>
        <v>2562550</v>
      </c>
      <c r="M30" s="18">
        <v>562824</v>
      </c>
      <c r="N30" s="18">
        <f>SUM(36995, 13472+850+300+250+250+90+25)</f>
        <v>52232</v>
      </c>
      <c r="O30" s="18">
        <f>SUM(2522321+39979+250)</f>
        <v>2562550</v>
      </c>
      <c r="P30" s="18">
        <v>562824</v>
      </c>
      <c r="Q30" s="22">
        <v>1</v>
      </c>
    </row>
    <row r="31" spans="1:17" x14ac:dyDescent="0.25">
      <c r="A31">
        <v>22314</v>
      </c>
      <c r="B31" s="2">
        <v>99.007829999999998</v>
      </c>
      <c r="C31" s="3">
        <v>30353</v>
      </c>
      <c r="D31" t="s">
        <v>3522</v>
      </c>
      <c r="E31" s="4" t="s">
        <v>4335</v>
      </c>
      <c r="F31" s="6">
        <v>0.7799026</v>
      </c>
      <c r="G31" s="7">
        <v>158.62299999999999</v>
      </c>
      <c r="H31" s="2">
        <v>36.6417</v>
      </c>
      <c r="I31">
        <v>120</v>
      </c>
      <c r="J31" s="2">
        <v>31.5</v>
      </c>
      <c r="K31" s="18">
        <f t="shared" si="0"/>
        <v>3164677</v>
      </c>
      <c r="L31" s="18">
        <v>1592631</v>
      </c>
      <c r="M31" s="18">
        <v>1550593</v>
      </c>
      <c r="N31" s="18">
        <f>8100+13353</f>
        <v>21453</v>
      </c>
      <c r="O31" s="18">
        <v>1592631</v>
      </c>
      <c r="P31" s="18">
        <f>1550593-'ZIPs with &gt; $1m contribs'!M45</f>
        <v>322865</v>
      </c>
      <c r="Q31" s="22">
        <v>1</v>
      </c>
    </row>
    <row r="32" spans="1:17" x14ac:dyDescent="0.25">
      <c r="A32">
        <v>22207</v>
      </c>
      <c r="B32" s="2">
        <v>99.656049999999993</v>
      </c>
      <c r="C32" s="3">
        <v>33553</v>
      </c>
      <c r="D32" t="s">
        <v>374</v>
      </c>
      <c r="E32" s="4" t="s">
        <v>4335</v>
      </c>
      <c r="F32" s="6">
        <v>0.76514709999999997</v>
      </c>
      <c r="G32" s="7">
        <v>201.93</v>
      </c>
      <c r="H32" s="2">
        <v>33.345100000000002</v>
      </c>
      <c r="I32">
        <v>142</v>
      </c>
      <c r="J32" s="2">
        <v>15.9</v>
      </c>
      <c r="K32" s="18">
        <f t="shared" si="0"/>
        <v>2887013</v>
      </c>
      <c r="L32" s="18">
        <f>11690+1523423+500</f>
        <v>1535613</v>
      </c>
      <c r="M32" s="18">
        <v>1333160</v>
      </c>
      <c r="N32" s="18">
        <f>SUM(10900,5966,1074,200,100)</f>
        <v>18240</v>
      </c>
      <c r="O32" s="18">
        <f>11690+1523423+500</f>
        <v>1535613</v>
      </c>
      <c r="P32" s="18">
        <v>1333160</v>
      </c>
      <c r="Q32" s="22">
        <v>1</v>
      </c>
    </row>
    <row r="33" spans="1:17" x14ac:dyDescent="0.25">
      <c r="A33">
        <v>10017</v>
      </c>
      <c r="B33" s="2">
        <v>99.493189999999998</v>
      </c>
      <c r="C33" s="3">
        <v>16277</v>
      </c>
      <c r="D33" t="s">
        <v>1789</v>
      </c>
      <c r="E33" s="4" t="s">
        <v>1280</v>
      </c>
      <c r="F33" s="6">
        <v>0.80923029999999996</v>
      </c>
      <c r="G33" s="7">
        <v>183.75</v>
      </c>
      <c r="H33" s="2">
        <v>28.285699999999999</v>
      </c>
      <c r="I33">
        <v>28</v>
      </c>
      <c r="J33" s="2">
        <v>3.1</v>
      </c>
      <c r="K33" s="18">
        <f t="shared" si="0"/>
        <v>2862447</v>
      </c>
      <c r="L33" s="18">
        <v>2188232</v>
      </c>
      <c r="M33" s="18">
        <v>620065</v>
      </c>
      <c r="N33" s="18">
        <f>SUM(47190,6765,195)</f>
        <v>54150</v>
      </c>
      <c r="O33" s="18">
        <v>2188232</v>
      </c>
      <c r="P33" s="18">
        <v>620065</v>
      </c>
      <c r="Q33" s="22">
        <v>1</v>
      </c>
    </row>
    <row r="34" spans="1:17" x14ac:dyDescent="0.25">
      <c r="A34">
        <v>78701</v>
      </c>
      <c r="B34" s="2">
        <v>99.730339999999998</v>
      </c>
      <c r="C34" s="3">
        <v>6188</v>
      </c>
      <c r="D34" t="s">
        <v>3573</v>
      </c>
      <c r="E34" s="4" t="s">
        <v>13752</v>
      </c>
      <c r="F34" s="6">
        <v>0.74039540000000004</v>
      </c>
      <c r="G34" s="7">
        <v>213.958</v>
      </c>
      <c r="H34" s="2">
        <v>32.047600000000003</v>
      </c>
      <c r="I34">
        <v>21</v>
      </c>
      <c r="J34" s="2">
        <v>11.2</v>
      </c>
      <c r="K34" s="18">
        <f t="shared" ref="K34:K65" si="1">SUM(L34:N34)</f>
        <v>2688387</v>
      </c>
      <c r="L34" s="18">
        <f>SUM(1005455+1000)</f>
        <v>1006455</v>
      </c>
      <c r="M34" s="18">
        <v>1676782</v>
      </c>
      <c r="N34" s="18">
        <f>SUM(3000+1850+300)</f>
        <v>5150</v>
      </c>
      <c r="O34" s="18">
        <f>SUM(1005455+1000)</f>
        <v>1006455</v>
      </c>
      <c r="P34" s="18">
        <v>1676782</v>
      </c>
      <c r="Q34" s="22">
        <v>0</v>
      </c>
    </row>
    <row r="35" spans="1:17" x14ac:dyDescent="0.25">
      <c r="A35">
        <v>94301</v>
      </c>
      <c r="B35" s="2">
        <v>99.814250000000001</v>
      </c>
      <c r="C35" s="3">
        <v>16927</v>
      </c>
      <c r="D35" t="s">
        <v>15762</v>
      </c>
      <c r="E35" s="4" t="s">
        <v>15368</v>
      </c>
      <c r="F35" s="6">
        <v>0.83596009999999998</v>
      </c>
      <c r="G35" s="7">
        <v>203.958</v>
      </c>
      <c r="H35" s="2">
        <v>27.4848</v>
      </c>
      <c r="I35">
        <v>99</v>
      </c>
      <c r="J35" s="2">
        <v>2.2999999999999998</v>
      </c>
      <c r="K35" s="18">
        <f t="shared" si="1"/>
        <v>2524628</v>
      </c>
      <c r="L35" s="18">
        <f>1497228+23679</f>
        <v>1520907</v>
      </c>
      <c r="M35" s="18">
        <v>853741</v>
      </c>
      <c r="N35" s="18">
        <f>132395+10400+6800+385</f>
        <v>149980</v>
      </c>
      <c r="O35" s="18">
        <f>1497228+23679</f>
        <v>1520907</v>
      </c>
      <c r="P35" s="18">
        <v>853741</v>
      </c>
      <c r="Q35" s="22">
        <v>1</v>
      </c>
    </row>
    <row r="36" spans="1:17" x14ac:dyDescent="0.25">
      <c r="A36">
        <v>10583</v>
      </c>
      <c r="B36" s="2">
        <v>99.690290000000005</v>
      </c>
      <c r="C36" s="3">
        <v>39509</v>
      </c>
      <c r="D36" t="s">
        <v>1830</v>
      </c>
      <c r="E36" s="4" t="s">
        <v>1280</v>
      </c>
      <c r="F36" s="6">
        <v>0.75878659999999998</v>
      </c>
      <c r="G36" s="7">
        <v>206.07400000000001</v>
      </c>
      <c r="H36" s="2">
        <v>24.505299999999998</v>
      </c>
      <c r="I36">
        <v>95</v>
      </c>
      <c r="J36" s="2">
        <v>0.7</v>
      </c>
      <c r="K36" s="18">
        <f t="shared" si="1"/>
        <v>2394990</v>
      </c>
      <c r="L36" s="18">
        <f>SUM(1528327,10459)</f>
        <v>1538786</v>
      </c>
      <c r="M36" s="18">
        <v>817900</v>
      </c>
      <c r="N36" s="18">
        <f>SUM(24683,4900,4180,2900,495,400,250,236,100,100,60)</f>
        <v>38304</v>
      </c>
      <c r="O36" s="18">
        <f>SUM(1528327,10459)</f>
        <v>1538786</v>
      </c>
      <c r="P36" s="18">
        <v>817900</v>
      </c>
      <c r="Q36" s="22">
        <v>1</v>
      </c>
    </row>
    <row r="37" spans="1:17" x14ac:dyDescent="0.25">
      <c r="A37">
        <v>10003</v>
      </c>
      <c r="B37" s="2">
        <v>98.572860000000006</v>
      </c>
      <c r="C37" s="3">
        <v>57068</v>
      </c>
      <c r="D37" t="s">
        <v>1789</v>
      </c>
      <c r="E37" s="4" t="s">
        <v>1280</v>
      </c>
      <c r="F37" s="6">
        <v>0.78570739999999994</v>
      </c>
      <c r="G37" s="7">
        <v>145.411</v>
      </c>
      <c r="H37" s="2">
        <v>28.533300000000001</v>
      </c>
      <c r="I37">
        <v>90</v>
      </c>
      <c r="J37" s="2">
        <v>3.6</v>
      </c>
      <c r="K37" s="18">
        <f t="shared" si="1"/>
        <v>2283323</v>
      </c>
      <c r="L37" s="18">
        <v>1973047</v>
      </c>
      <c r="M37" s="18">
        <v>270392</v>
      </c>
      <c r="N37" s="18">
        <f>100+12988+26796</f>
        <v>39884</v>
      </c>
      <c r="O37" s="18">
        <v>1973047</v>
      </c>
      <c r="P37" s="18">
        <v>270392</v>
      </c>
      <c r="Q37" s="22">
        <v>1</v>
      </c>
    </row>
    <row r="38" spans="1:17" x14ac:dyDescent="0.25">
      <c r="A38">
        <v>60606</v>
      </c>
      <c r="B38" s="2">
        <v>99.308220000000006</v>
      </c>
      <c r="C38" s="3">
        <v>2839</v>
      </c>
      <c r="D38" t="s">
        <v>11616</v>
      </c>
      <c r="E38" s="4" t="s">
        <v>11490</v>
      </c>
      <c r="F38" s="6">
        <v>0.92770070000000004</v>
      </c>
      <c r="G38" s="7">
        <v>147.77799999999999</v>
      </c>
      <c r="H38" s="2">
        <v>34.818199999999997</v>
      </c>
      <c r="I38">
        <v>11</v>
      </c>
      <c r="J38" s="2">
        <v>22.4</v>
      </c>
      <c r="K38" s="18">
        <f t="shared" si="1"/>
        <v>2214707</v>
      </c>
      <c r="L38" s="18">
        <v>1203557</v>
      </c>
      <c r="M38" s="18">
        <v>1003150</v>
      </c>
      <c r="N38" s="18">
        <v>8000</v>
      </c>
      <c r="O38" s="18">
        <v>1203557</v>
      </c>
      <c r="P38" s="18">
        <v>1003150</v>
      </c>
      <c r="Q38" s="22">
        <v>1</v>
      </c>
    </row>
    <row r="39" spans="1:17" x14ac:dyDescent="0.25">
      <c r="A39">
        <v>78703</v>
      </c>
      <c r="B39" s="2">
        <v>98.646180000000001</v>
      </c>
      <c r="C39" s="3">
        <v>20061</v>
      </c>
      <c r="D39" t="s">
        <v>3573</v>
      </c>
      <c r="E39" s="4" t="s">
        <v>13752</v>
      </c>
      <c r="F39" s="6">
        <v>0.84724969999999999</v>
      </c>
      <c r="G39" s="7">
        <v>136.845</v>
      </c>
      <c r="H39" s="2">
        <v>29.589300000000001</v>
      </c>
      <c r="I39">
        <v>56</v>
      </c>
      <c r="J39" s="2">
        <v>5.6</v>
      </c>
      <c r="K39" s="18">
        <f t="shared" si="1"/>
        <v>2114433</v>
      </c>
      <c r="L39" s="18">
        <v>643382</v>
      </c>
      <c r="M39" s="18">
        <v>1462189</v>
      </c>
      <c r="N39" s="18">
        <f>2270+6592</f>
        <v>8862</v>
      </c>
      <c r="O39" s="18">
        <v>643382</v>
      </c>
      <c r="P39" s="18">
        <v>1462189</v>
      </c>
      <c r="Q39" s="22">
        <v>0</v>
      </c>
    </row>
    <row r="40" spans="1:17" x14ac:dyDescent="0.25">
      <c r="A40">
        <v>10014</v>
      </c>
      <c r="B40" s="2">
        <v>99.535229999999999</v>
      </c>
      <c r="C40" s="3">
        <v>31834</v>
      </c>
      <c r="D40" t="s">
        <v>1789</v>
      </c>
      <c r="E40" s="4" t="s">
        <v>1280</v>
      </c>
      <c r="F40" s="6">
        <v>0.81949340000000004</v>
      </c>
      <c r="G40" s="7">
        <v>184.965</v>
      </c>
      <c r="H40" s="2">
        <v>28.2424</v>
      </c>
      <c r="I40">
        <v>66</v>
      </c>
      <c r="J40" s="2">
        <v>3.1</v>
      </c>
      <c r="K40" s="18">
        <f t="shared" si="1"/>
        <v>1988587</v>
      </c>
      <c r="L40" s="18">
        <f>SUM(1667005,20096)</f>
        <v>1687101</v>
      </c>
      <c r="M40" s="18">
        <v>247195</v>
      </c>
      <c r="N40" s="18">
        <f>SUM(19251,15190,5363,3100,3036,2901,2899,1001,1000,250,200,100)</f>
        <v>54291</v>
      </c>
      <c r="O40" s="18">
        <f>SUM(1667005,20096)</f>
        <v>1687101</v>
      </c>
      <c r="P40" s="18">
        <v>247195</v>
      </c>
      <c r="Q40" s="22">
        <v>1</v>
      </c>
    </row>
    <row r="41" spans="1:17" x14ac:dyDescent="0.25">
      <c r="A41">
        <v>90402</v>
      </c>
      <c r="B41" s="2">
        <v>99.526510000000002</v>
      </c>
      <c r="C41" s="3">
        <v>11503</v>
      </c>
      <c r="D41" t="s">
        <v>15387</v>
      </c>
      <c r="E41" s="4" t="s">
        <v>15368</v>
      </c>
      <c r="F41" s="6">
        <v>0.74402690000000005</v>
      </c>
      <c r="G41" s="7">
        <v>197.917</v>
      </c>
      <c r="H41" s="2">
        <v>24.393899999999999</v>
      </c>
      <c r="I41">
        <v>33</v>
      </c>
      <c r="J41" s="2">
        <v>0.7</v>
      </c>
      <c r="K41" s="18">
        <f t="shared" si="1"/>
        <v>1976697</v>
      </c>
      <c r="L41" s="18">
        <v>1153496</v>
      </c>
      <c r="M41" s="18">
        <v>484276</v>
      </c>
      <c r="N41" s="18">
        <f>324461+14464</f>
        <v>338925</v>
      </c>
      <c r="O41" s="18">
        <v>1153496</v>
      </c>
      <c r="P41" s="18">
        <v>484276</v>
      </c>
      <c r="Q41" s="22">
        <v>1</v>
      </c>
    </row>
    <row r="42" spans="1:17" x14ac:dyDescent="0.25">
      <c r="A42">
        <v>20814</v>
      </c>
      <c r="B42" s="2">
        <v>99.416650000000004</v>
      </c>
      <c r="C42" s="3">
        <v>28153</v>
      </c>
      <c r="D42" t="s">
        <v>4436</v>
      </c>
      <c r="E42" s="4" t="s">
        <v>4361</v>
      </c>
      <c r="F42" s="6">
        <v>0.80133560000000004</v>
      </c>
      <c r="G42" s="7">
        <v>176.798</v>
      </c>
      <c r="H42" s="2">
        <v>30.852699999999999</v>
      </c>
      <c r="I42">
        <v>129</v>
      </c>
      <c r="J42" s="2">
        <v>8.6</v>
      </c>
      <c r="K42" s="18">
        <f t="shared" si="1"/>
        <v>1966904</v>
      </c>
      <c r="L42" s="18">
        <v>1539650</v>
      </c>
      <c r="M42" s="18">
        <v>396021</v>
      </c>
      <c r="N42" s="18">
        <f>3522+27711</f>
        <v>31233</v>
      </c>
      <c r="O42" s="18">
        <v>1539650</v>
      </c>
      <c r="P42" s="18">
        <v>396021</v>
      </c>
      <c r="Q42" s="22">
        <v>1</v>
      </c>
    </row>
    <row r="43" spans="1:17" x14ac:dyDescent="0.25">
      <c r="A43">
        <v>90266</v>
      </c>
      <c r="B43" s="2">
        <v>99.255539999999996</v>
      </c>
      <c r="C43" s="3">
        <v>35534</v>
      </c>
      <c r="D43" t="s">
        <v>15377</v>
      </c>
      <c r="E43" s="4" t="s">
        <v>15368</v>
      </c>
      <c r="F43" s="6">
        <v>0.74201209999999995</v>
      </c>
      <c r="G43" s="7">
        <v>177.53200000000001</v>
      </c>
      <c r="H43" s="2">
        <v>32.25</v>
      </c>
      <c r="I43">
        <v>52</v>
      </c>
      <c r="J43" s="2">
        <v>12.1</v>
      </c>
      <c r="K43" s="18">
        <f t="shared" si="1"/>
        <v>1929157</v>
      </c>
      <c r="L43" s="18">
        <v>1055106</v>
      </c>
      <c r="M43" s="18">
        <v>629385</v>
      </c>
      <c r="N43" s="18">
        <f>232866+11800</f>
        <v>244666</v>
      </c>
      <c r="O43" s="18">
        <v>1055106</v>
      </c>
      <c r="P43" s="18">
        <v>629385</v>
      </c>
      <c r="Q43" s="22">
        <v>1</v>
      </c>
    </row>
    <row r="44" spans="1:17" x14ac:dyDescent="0.25">
      <c r="A44">
        <v>77005</v>
      </c>
      <c r="B44" s="2">
        <v>99.956779999999995</v>
      </c>
      <c r="C44" s="3">
        <v>26187</v>
      </c>
      <c r="D44" t="s">
        <v>3103</v>
      </c>
      <c r="E44" s="4" t="s">
        <v>13752</v>
      </c>
      <c r="F44" s="6">
        <v>0.84655349999999996</v>
      </c>
      <c r="G44" s="7">
        <v>234.315</v>
      </c>
      <c r="H44" s="2">
        <v>31.7593</v>
      </c>
      <c r="I44">
        <v>54</v>
      </c>
      <c r="J44" s="2">
        <v>10.6</v>
      </c>
      <c r="K44" s="18">
        <f t="shared" si="1"/>
        <v>1873424</v>
      </c>
      <c r="L44" s="18">
        <f>638922+11379</f>
        <v>650301</v>
      </c>
      <c r="M44" s="18">
        <v>1214698</v>
      </c>
      <c r="N44" s="18">
        <f>4875+2000+1500+50</f>
        <v>8425</v>
      </c>
      <c r="O44" s="18">
        <f>638922+11379</f>
        <v>650301</v>
      </c>
      <c r="P44" s="18">
        <v>1214698</v>
      </c>
      <c r="Q44" s="22">
        <v>0</v>
      </c>
    </row>
    <row r="45" spans="1:17" x14ac:dyDescent="0.25">
      <c r="A45">
        <v>60091</v>
      </c>
      <c r="B45" s="2">
        <v>98.979709999999997</v>
      </c>
      <c r="C45" s="3">
        <v>27344</v>
      </c>
      <c r="D45" t="s">
        <v>11519</v>
      </c>
      <c r="E45" s="4" t="s">
        <v>11490</v>
      </c>
      <c r="F45" s="6">
        <v>0.81148949999999997</v>
      </c>
      <c r="G45" s="7">
        <v>152.77799999999999</v>
      </c>
      <c r="H45" s="2">
        <v>28.075900000000001</v>
      </c>
      <c r="I45">
        <v>79</v>
      </c>
      <c r="J45" s="2">
        <v>2.9</v>
      </c>
      <c r="K45" s="18">
        <f t="shared" si="1"/>
        <v>1857198</v>
      </c>
      <c r="L45" s="18">
        <v>594685</v>
      </c>
      <c r="M45" s="18">
        <v>1247997</v>
      </c>
      <c r="N45" s="18">
        <f>5200+9316</f>
        <v>14516</v>
      </c>
      <c r="O45" s="18">
        <v>594685</v>
      </c>
      <c r="P45" s="18">
        <v>1247997</v>
      </c>
      <c r="Q45" s="22">
        <v>0</v>
      </c>
    </row>
    <row r="46" spans="1:17" x14ac:dyDescent="0.25">
      <c r="A46">
        <v>94027</v>
      </c>
      <c r="B46" s="2">
        <v>99.992099999999994</v>
      </c>
      <c r="C46" s="3">
        <v>7230</v>
      </c>
      <c r="D46" t="s">
        <v>15751</v>
      </c>
      <c r="E46" s="4" t="s">
        <v>15368</v>
      </c>
      <c r="F46" s="6">
        <v>0.83668949999999997</v>
      </c>
      <c r="G46" s="7">
        <v>250.001</v>
      </c>
      <c r="H46" s="2">
        <v>27.3</v>
      </c>
      <c r="I46">
        <v>10</v>
      </c>
      <c r="J46" s="2">
        <v>2</v>
      </c>
      <c r="K46" s="18">
        <f t="shared" si="1"/>
        <v>1846795</v>
      </c>
      <c r="L46" s="18">
        <f>1294340+3415</f>
        <v>1297755</v>
      </c>
      <c r="M46" s="18">
        <v>462105</v>
      </c>
      <c r="N46" s="18">
        <f>79035+5200+2500+100+100</f>
        <v>86935</v>
      </c>
      <c r="O46" s="18">
        <f>1294340+3415</f>
        <v>1297755</v>
      </c>
      <c r="P46" s="18">
        <v>462105</v>
      </c>
      <c r="Q46" s="22">
        <v>1</v>
      </c>
    </row>
    <row r="47" spans="1:17" x14ac:dyDescent="0.25">
      <c r="A47">
        <v>11576</v>
      </c>
      <c r="B47" s="2">
        <v>99.105609999999999</v>
      </c>
      <c r="C47" s="3">
        <v>12324</v>
      </c>
      <c r="D47" t="s">
        <v>1957</v>
      </c>
      <c r="E47" s="4" t="s">
        <v>1280</v>
      </c>
      <c r="F47" s="6">
        <v>0.73580100000000004</v>
      </c>
      <c r="G47" s="7">
        <v>172.167</v>
      </c>
      <c r="H47" s="2">
        <v>24.285699999999999</v>
      </c>
      <c r="I47">
        <v>14</v>
      </c>
      <c r="J47" s="2">
        <v>0.6</v>
      </c>
      <c r="K47" s="18">
        <f t="shared" si="1"/>
        <v>1828884</v>
      </c>
      <c r="L47" s="18">
        <v>1757135</v>
      </c>
      <c r="M47" s="18">
        <v>69374</v>
      </c>
      <c r="N47" s="18">
        <v>2375</v>
      </c>
      <c r="O47" s="18">
        <f>1757135-'ZIPs with &gt; $1m contribs'!F44</f>
        <v>440309</v>
      </c>
      <c r="P47" s="18">
        <v>69374</v>
      </c>
      <c r="Q47" s="22">
        <v>1</v>
      </c>
    </row>
    <row r="48" spans="1:17" x14ac:dyDescent="0.25">
      <c r="A48">
        <v>90272</v>
      </c>
      <c r="B48" s="2">
        <v>99.678700000000006</v>
      </c>
      <c r="C48" s="3">
        <v>23496</v>
      </c>
      <c r="D48" t="s">
        <v>15378</v>
      </c>
      <c r="E48" s="4" t="s">
        <v>15368</v>
      </c>
      <c r="F48" s="6">
        <v>0.76793940000000005</v>
      </c>
      <c r="G48" s="7">
        <v>203.51</v>
      </c>
      <c r="H48" s="2">
        <v>27.5366</v>
      </c>
      <c r="I48">
        <v>41</v>
      </c>
      <c r="J48" s="2">
        <v>2.2999999999999998</v>
      </c>
      <c r="K48" s="18">
        <f t="shared" si="1"/>
        <v>1746973</v>
      </c>
      <c r="L48" s="18">
        <f>SUM(1024832,29116)</f>
        <v>1053948</v>
      </c>
      <c r="M48" s="18">
        <v>305158</v>
      </c>
      <c r="N48" s="18">
        <f>SUM(338167,46100,2950,300,250,100)</f>
        <v>387867</v>
      </c>
      <c r="O48" s="18">
        <f>SUM(1024832,29116)</f>
        <v>1053948</v>
      </c>
      <c r="P48" s="18">
        <v>305158</v>
      </c>
      <c r="Q48" s="22">
        <v>1</v>
      </c>
    </row>
    <row r="49" spans="1:17" x14ac:dyDescent="0.25">
      <c r="A49">
        <v>22066</v>
      </c>
      <c r="B49" s="2">
        <v>99.936850000000007</v>
      </c>
      <c r="C49" s="3">
        <v>18816</v>
      </c>
      <c r="D49" t="s">
        <v>4651</v>
      </c>
      <c r="E49" s="4" t="s">
        <v>4335</v>
      </c>
      <c r="F49" s="6">
        <v>0.81485660000000004</v>
      </c>
      <c r="G49" s="7">
        <v>231.39699999999999</v>
      </c>
      <c r="H49" s="2">
        <v>32.625</v>
      </c>
      <c r="I49">
        <v>48</v>
      </c>
      <c r="J49" s="2">
        <v>13.5</v>
      </c>
      <c r="K49" s="18">
        <f t="shared" si="1"/>
        <v>1739720</v>
      </c>
      <c r="L49" s="18">
        <f>952315+3050</f>
        <v>955365</v>
      </c>
      <c r="M49" s="18">
        <v>771035</v>
      </c>
      <c r="N49" s="18">
        <f>8650+4170+500</f>
        <v>13320</v>
      </c>
      <c r="O49" s="18">
        <f>952315+3050</f>
        <v>955365</v>
      </c>
      <c r="P49" s="18">
        <v>771035</v>
      </c>
      <c r="Q49" s="22">
        <v>1</v>
      </c>
    </row>
    <row r="50" spans="1:17" x14ac:dyDescent="0.25">
      <c r="A50">
        <v>1890</v>
      </c>
      <c r="B50" s="2">
        <v>98.872079999999997</v>
      </c>
      <c r="C50" s="3">
        <v>21863</v>
      </c>
      <c r="D50" t="s">
        <v>258</v>
      </c>
      <c r="E50" s="4" t="s">
        <v>21</v>
      </c>
      <c r="F50" s="6">
        <v>0.70236370000000004</v>
      </c>
      <c r="G50" s="7">
        <v>167.03100000000001</v>
      </c>
      <c r="H50" s="2">
        <v>28.813600000000001</v>
      </c>
      <c r="I50">
        <v>59</v>
      </c>
      <c r="J50" s="2">
        <v>4</v>
      </c>
      <c r="K50" s="18">
        <f t="shared" si="1"/>
        <v>1734475</v>
      </c>
      <c r="L50" s="18">
        <v>787874</v>
      </c>
      <c r="M50" s="18">
        <v>935516</v>
      </c>
      <c r="N50" s="18">
        <f>250+10835</f>
        <v>11085</v>
      </c>
      <c r="O50" s="18">
        <v>787874</v>
      </c>
      <c r="P50" s="18">
        <v>935516</v>
      </c>
      <c r="Q50" s="22">
        <v>0</v>
      </c>
    </row>
    <row r="51" spans="1:17" x14ac:dyDescent="0.25">
      <c r="A51">
        <v>20036</v>
      </c>
      <c r="B51" s="2">
        <v>99.088650000000001</v>
      </c>
      <c r="C51" s="3">
        <v>5157</v>
      </c>
      <c r="D51" t="s">
        <v>579</v>
      </c>
      <c r="E51" s="4" t="s">
        <v>4333</v>
      </c>
      <c r="F51" s="6">
        <v>0.88105730000000004</v>
      </c>
      <c r="G51" s="7">
        <v>146.458</v>
      </c>
      <c r="H51" s="2">
        <v>30</v>
      </c>
      <c r="I51">
        <v>33</v>
      </c>
      <c r="J51" s="2">
        <v>6.5</v>
      </c>
      <c r="K51" s="18">
        <f t="shared" si="1"/>
        <v>1698455</v>
      </c>
      <c r="L51" s="18">
        <v>1265360</v>
      </c>
      <c r="M51" s="18">
        <v>381885</v>
      </c>
      <c r="N51" s="18">
        <f>8535+42675</f>
        <v>51210</v>
      </c>
      <c r="O51" s="18">
        <v>1265360</v>
      </c>
      <c r="P51" s="18">
        <v>381885</v>
      </c>
      <c r="Q51" s="22">
        <v>1</v>
      </c>
    </row>
    <row r="52" spans="1:17" x14ac:dyDescent="0.25">
      <c r="A52">
        <v>63105</v>
      </c>
      <c r="B52" s="2">
        <v>98.654300000000006</v>
      </c>
      <c r="C52" s="3">
        <v>17538</v>
      </c>
      <c r="D52" t="s">
        <v>9297</v>
      </c>
      <c r="E52" s="4" t="s">
        <v>12102</v>
      </c>
      <c r="F52" s="6">
        <v>0.79944119999999996</v>
      </c>
      <c r="G52" s="7">
        <v>145.63</v>
      </c>
      <c r="H52" s="2">
        <v>33.707299999999996</v>
      </c>
      <c r="I52">
        <v>41</v>
      </c>
      <c r="J52" s="2">
        <v>17.399999999999999</v>
      </c>
      <c r="K52" s="18">
        <f t="shared" si="1"/>
        <v>1676524</v>
      </c>
      <c r="L52" s="18">
        <v>408634</v>
      </c>
      <c r="M52" s="18">
        <v>1260723</v>
      </c>
      <c r="N52" s="18">
        <f>3300+3867</f>
        <v>7167</v>
      </c>
      <c r="O52" s="18">
        <v>408634</v>
      </c>
      <c r="P52" s="18">
        <v>1260723</v>
      </c>
      <c r="Q52" s="22">
        <v>0</v>
      </c>
    </row>
    <row r="53" spans="1:17" x14ac:dyDescent="0.25">
      <c r="A53">
        <v>20015</v>
      </c>
      <c r="B53" s="2">
        <v>99.918369999999996</v>
      </c>
      <c r="C53" s="3">
        <v>15916</v>
      </c>
      <c r="D53" t="s">
        <v>579</v>
      </c>
      <c r="E53" s="4" t="s">
        <v>4333</v>
      </c>
      <c r="F53" s="6">
        <v>0.82724339999999996</v>
      </c>
      <c r="G53" s="7">
        <v>223.25</v>
      </c>
      <c r="H53" s="2">
        <v>31.89</v>
      </c>
      <c r="I53">
        <v>100</v>
      </c>
      <c r="J53" s="2">
        <v>10.9</v>
      </c>
      <c r="K53" s="18">
        <f t="shared" si="1"/>
        <v>1635862</v>
      </c>
      <c r="L53" s="18">
        <f>SUM(1261383,11458)</f>
        <v>1272841</v>
      </c>
      <c r="M53" s="18">
        <v>283513</v>
      </c>
      <c r="N53" s="18">
        <f>SUM(15720,62823,600,300,65)</f>
        <v>79508</v>
      </c>
      <c r="O53" s="18">
        <f>SUM(1261383,11458)</f>
        <v>1272841</v>
      </c>
      <c r="P53" s="18">
        <v>283513</v>
      </c>
      <c r="Q53" s="22">
        <v>1</v>
      </c>
    </row>
    <row r="54" spans="1:17" x14ac:dyDescent="0.25">
      <c r="A54">
        <v>10016</v>
      </c>
      <c r="B54" s="2">
        <v>99.027280000000005</v>
      </c>
      <c r="C54" s="3">
        <v>50111</v>
      </c>
      <c r="D54" t="s">
        <v>1789</v>
      </c>
      <c r="E54" s="4" t="s">
        <v>1280</v>
      </c>
      <c r="F54" s="6">
        <v>0.77115630000000002</v>
      </c>
      <c r="G54" s="7">
        <v>160.69999999999999</v>
      </c>
      <c r="H54" s="2">
        <v>30.3125</v>
      </c>
      <c r="I54">
        <v>48</v>
      </c>
      <c r="J54" s="2">
        <v>7.2</v>
      </c>
      <c r="K54" s="18">
        <f t="shared" si="1"/>
        <v>1580727</v>
      </c>
      <c r="L54" s="18">
        <v>1142890</v>
      </c>
      <c r="M54" s="18">
        <v>394885</v>
      </c>
      <c r="N54" s="18">
        <f>540+7043+35369</f>
        <v>42952</v>
      </c>
      <c r="O54" s="18">
        <v>1142890</v>
      </c>
      <c r="P54" s="18">
        <v>394885</v>
      </c>
      <c r="Q54" s="22">
        <v>1</v>
      </c>
    </row>
    <row r="55" spans="1:17" x14ac:dyDescent="0.25">
      <c r="A55">
        <v>11030</v>
      </c>
      <c r="B55" s="2">
        <v>99.579239999999999</v>
      </c>
      <c r="C55" s="3">
        <v>17295</v>
      </c>
      <c r="D55" t="s">
        <v>1895</v>
      </c>
      <c r="E55" s="4" t="s">
        <v>1280</v>
      </c>
      <c r="F55" s="6">
        <v>0.71804219999999996</v>
      </c>
      <c r="G55" s="7">
        <v>204.44200000000001</v>
      </c>
      <c r="H55" s="2">
        <v>28.592600000000001</v>
      </c>
      <c r="I55">
        <v>27</v>
      </c>
      <c r="J55" s="2">
        <v>3.7</v>
      </c>
      <c r="K55" s="18">
        <f t="shared" si="1"/>
        <v>1578513</v>
      </c>
      <c r="L55" s="18">
        <f>1514+1262544</f>
        <v>1264058</v>
      </c>
      <c r="M55" s="18">
        <v>306705</v>
      </c>
      <c r="N55" s="18">
        <f>SUM(4000,1250,750,750,500,250,250)</f>
        <v>7750</v>
      </c>
      <c r="O55" s="18">
        <f>1514+1262544</f>
        <v>1264058</v>
      </c>
      <c r="P55" s="18">
        <v>306705</v>
      </c>
      <c r="Q55" s="22">
        <v>1</v>
      </c>
    </row>
    <row r="56" spans="1:17" x14ac:dyDescent="0.25">
      <c r="A56">
        <v>20816</v>
      </c>
      <c r="B56" s="2">
        <v>99.903670000000005</v>
      </c>
      <c r="C56" s="3">
        <v>16611</v>
      </c>
      <c r="D56" t="s">
        <v>4436</v>
      </c>
      <c r="E56" s="4" t="s">
        <v>4361</v>
      </c>
      <c r="F56" s="6">
        <v>0.83475429999999995</v>
      </c>
      <c r="G56" s="7">
        <v>217.68799999999999</v>
      </c>
      <c r="H56" s="2">
        <v>27.359400000000001</v>
      </c>
      <c r="I56">
        <v>64</v>
      </c>
      <c r="J56" s="2">
        <v>2.1</v>
      </c>
      <c r="K56" s="18">
        <f t="shared" si="1"/>
        <v>1550846</v>
      </c>
      <c r="L56" s="18">
        <f>1200873+10623+250</f>
        <v>1211746</v>
      </c>
      <c r="M56" s="18">
        <v>310753</v>
      </c>
      <c r="N56" s="18">
        <f>23412+3725+600+500+60+50</f>
        <v>28347</v>
      </c>
      <c r="O56" s="18">
        <f>1200873+10623+250</f>
        <v>1211746</v>
      </c>
      <c r="P56" s="18">
        <v>310753</v>
      </c>
      <c r="Q56" s="22">
        <v>1</v>
      </c>
    </row>
    <row r="57" spans="1:17" x14ac:dyDescent="0.25">
      <c r="A57">
        <v>37215</v>
      </c>
      <c r="B57" s="2">
        <v>98.930149999999998</v>
      </c>
      <c r="C57" s="3">
        <v>21374</v>
      </c>
      <c r="D57" t="s">
        <v>5777</v>
      </c>
      <c r="E57" s="4" t="s">
        <v>7348</v>
      </c>
      <c r="F57" s="6">
        <v>0.76963870000000001</v>
      </c>
      <c r="G57" s="7">
        <v>158.214</v>
      </c>
      <c r="H57" s="2">
        <v>31.676500000000001</v>
      </c>
      <c r="I57">
        <v>34</v>
      </c>
      <c r="J57" s="2">
        <v>10.4</v>
      </c>
      <c r="K57" s="18">
        <f t="shared" si="1"/>
        <v>1549367</v>
      </c>
      <c r="L57" s="18">
        <v>319429</v>
      </c>
      <c r="M57" s="18">
        <v>1161913</v>
      </c>
      <c r="N57" s="18">
        <f>1350+66675</f>
        <v>68025</v>
      </c>
      <c r="O57" s="18">
        <v>319429</v>
      </c>
      <c r="P57" s="18">
        <v>1161913</v>
      </c>
      <c r="Q57" s="22">
        <v>0</v>
      </c>
    </row>
    <row r="58" spans="1:17" x14ac:dyDescent="0.25">
      <c r="A58">
        <v>10580</v>
      </c>
      <c r="B58" s="2">
        <v>99.602220000000003</v>
      </c>
      <c r="C58" s="3">
        <v>17322</v>
      </c>
      <c r="D58" t="s">
        <v>686</v>
      </c>
      <c r="E58" s="4" t="s">
        <v>1280</v>
      </c>
      <c r="F58" s="6">
        <v>0.74399499999999996</v>
      </c>
      <c r="G58" s="7">
        <v>201.93199999999999</v>
      </c>
      <c r="H58" s="2">
        <v>30.8261</v>
      </c>
      <c r="I58">
        <v>23</v>
      </c>
      <c r="J58" s="2">
        <v>8.5</v>
      </c>
      <c r="K58" s="18">
        <f t="shared" si="1"/>
        <v>1474782</v>
      </c>
      <c r="L58" s="18">
        <f>6250+919818</f>
        <v>926068</v>
      </c>
      <c r="M58" s="18">
        <v>514032</v>
      </c>
      <c r="N58" s="18">
        <f>SUM(17282,14950,1900,450,100,0)</f>
        <v>34682</v>
      </c>
      <c r="O58" s="18">
        <f>6250+919818</f>
        <v>926068</v>
      </c>
      <c r="P58" s="18">
        <v>514032</v>
      </c>
      <c r="Q58" s="22">
        <v>1</v>
      </c>
    </row>
    <row r="59" spans="1:17" x14ac:dyDescent="0.25">
      <c r="A59">
        <v>60521</v>
      </c>
      <c r="B59" s="2">
        <v>99.487350000000006</v>
      </c>
      <c r="C59" s="3">
        <v>17677</v>
      </c>
      <c r="D59" t="s">
        <v>88</v>
      </c>
      <c r="E59" s="4" t="s">
        <v>11490</v>
      </c>
      <c r="F59" s="6">
        <v>0.76263049999999999</v>
      </c>
      <c r="G59" s="7">
        <v>190.72499999999999</v>
      </c>
      <c r="H59" s="2">
        <v>34.722200000000001</v>
      </c>
      <c r="I59">
        <v>36</v>
      </c>
      <c r="J59" s="2">
        <v>22</v>
      </c>
      <c r="K59" s="18">
        <f t="shared" si="1"/>
        <v>1416701</v>
      </c>
      <c r="L59" s="18">
        <v>252118</v>
      </c>
      <c r="M59" s="18">
        <v>1157033</v>
      </c>
      <c r="N59" s="18">
        <f>1800+5750</f>
        <v>7550</v>
      </c>
      <c r="O59" s="18">
        <v>252118</v>
      </c>
      <c r="P59" s="18">
        <v>1157033</v>
      </c>
      <c r="Q59" s="22">
        <v>0</v>
      </c>
    </row>
    <row r="60" spans="1:17" x14ac:dyDescent="0.25">
      <c r="A60">
        <v>94010</v>
      </c>
      <c r="B60" s="2">
        <v>98.748549999999994</v>
      </c>
      <c r="C60" s="3">
        <v>42222</v>
      </c>
      <c r="D60" t="s">
        <v>12526</v>
      </c>
      <c r="E60" s="4" t="s">
        <v>15368</v>
      </c>
      <c r="F60" s="6">
        <v>0.62678089999999997</v>
      </c>
      <c r="G60" s="7">
        <v>177.71299999999999</v>
      </c>
      <c r="H60" s="2">
        <v>30.777799999999999</v>
      </c>
      <c r="I60">
        <v>63</v>
      </c>
      <c r="J60" s="2">
        <v>8.4</v>
      </c>
      <c r="K60" s="18">
        <f t="shared" si="1"/>
        <v>1383929</v>
      </c>
      <c r="L60" s="18">
        <v>929035</v>
      </c>
      <c r="M60" s="18">
        <v>358496</v>
      </c>
      <c r="N60" s="18">
        <f>9525+86873</f>
        <v>96398</v>
      </c>
      <c r="O60" s="18">
        <v>929035</v>
      </c>
      <c r="P60" s="18">
        <v>358496</v>
      </c>
      <c r="Q60" s="22">
        <v>1</v>
      </c>
    </row>
    <row r="61" spans="1:17" x14ac:dyDescent="0.25">
      <c r="A61">
        <v>63124</v>
      </c>
      <c r="B61" s="2">
        <v>99.403130000000004</v>
      </c>
      <c r="C61" s="3">
        <v>10614</v>
      </c>
      <c r="D61" t="s">
        <v>9297</v>
      </c>
      <c r="E61" s="4" t="s">
        <v>12102</v>
      </c>
      <c r="F61" s="6">
        <v>0.76664010000000005</v>
      </c>
      <c r="G61" s="7">
        <v>182.68799999999999</v>
      </c>
      <c r="H61" s="2">
        <v>33.85</v>
      </c>
      <c r="I61">
        <v>20</v>
      </c>
      <c r="J61" s="2">
        <v>17.7</v>
      </c>
      <c r="K61" s="18">
        <f t="shared" si="1"/>
        <v>1368618</v>
      </c>
      <c r="L61" s="18">
        <v>212293</v>
      </c>
      <c r="M61" s="18">
        <v>1155093</v>
      </c>
      <c r="N61" s="18">
        <v>1232</v>
      </c>
      <c r="O61" s="18">
        <v>212293</v>
      </c>
      <c r="P61" s="18">
        <v>1155093</v>
      </c>
      <c r="Q61" s="22">
        <v>0</v>
      </c>
    </row>
    <row r="62" spans="1:17" x14ac:dyDescent="0.25">
      <c r="A62">
        <v>90077</v>
      </c>
      <c r="B62" s="2">
        <v>99.744960000000006</v>
      </c>
      <c r="C62" s="3">
        <v>8328</v>
      </c>
      <c r="D62" t="s">
        <v>15367</v>
      </c>
      <c r="E62" s="4" t="s">
        <v>15368</v>
      </c>
      <c r="F62" s="6">
        <v>0.74550249999999996</v>
      </c>
      <c r="G62" s="7">
        <v>213.38</v>
      </c>
      <c r="H62" s="2">
        <v>22.8</v>
      </c>
      <c r="I62">
        <v>10</v>
      </c>
      <c r="J62" s="2">
        <v>0.3</v>
      </c>
      <c r="K62" s="18">
        <f t="shared" si="1"/>
        <v>1364172</v>
      </c>
      <c r="L62" s="18">
        <f>SUM(687627, 5982)</f>
        <v>693609</v>
      </c>
      <c r="M62" s="18">
        <v>551181</v>
      </c>
      <c r="N62" s="18">
        <f>SUM(101459,14323,3600)</f>
        <v>119382</v>
      </c>
      <c r="O62" s="18">
        <f>SUM(687627, 5982)</f>
        <v>693609</v>
      </c>
      <c r="P62" s="18">
        <v>551181</v>
      </c>
      <c r="Q62" s="22">
        <v>1</v>
      </c>
    </row>
    <row r="63" spans="1:17" x14ac:dyDescent="0.25">
      <c r="A63">
        <v>8540</v>
      </c>
      <c r="B63" s="2">
        <v>99.213579999999993</v>
      </c>
      <c r="C63" s="3">
        <v>48299</v>
      </c>
      <c r="D63" t="s">
        <v>187</v>
      </c>
      <c r="E63" s="4" t="s">
        <v>1341</v>
      </c>
      <c r="F63" s="6">
        <v>0.79275280000000004</v>
      </c>
      <c r="G63" s="7">
        <v>167.37700000000001</v>
      </c>
      <c r="H63" s="2">
        <v>31</v>
      </c>
      <c r="I63">
        <v>92</v>
      </c>
      <c r="J63" s="2">
        <v>8.8000000000000007</v>
      </c>
      <c r="K63" s="18">
        <f t="shared" si="1"/>
        <v>1362548</v>
      </c>
      <c r="L63" s="18">
        <v>754189</v>
      </c>
      <c r="M63" s="18">
        <v>606559</v>
      </c>
      <c r="N63" s="18">
        <f>1203+597</f>
        <v>1800</v>
      </c>
      <c r="O63" s="18">
        <v>754189</v>
      </c>
      <c r="P63" s="18">
        <v>606559</v>
      </c>
      <c r="Q63" s="22">
        <v>1</v>
      </c>
    </row>
    <row r="64" spans="1:17" x14ac:dyDescent="0.25">
      <c r="A64">
        <v>80202</v>
      </c>
      <c r="B64" s="2">
        <v>98.822620000000001</v>
      </c>
      <c r="C64" s="3">
        <v>11473</v>
      </c>
      <c r="D64" t="s">
        <v>2197</v>
      </c>
      <c r="E64" s="4" t="s">
        <v>14477</v>
      </c>
      <c r="F64" s="6">
        <v>0.68692330000000001</v>
      </c>
      <c r="G64" s="7">
        <v>168.32499999999999</v>
      </c>
      <c r="H64" s="2">
        <v>35.2273</v>
      </c>
      <c r="I64">
        <v>22</v>
      </c>
      <c r="J64" s="2">
        <v>24.7</v>
      </c>
      <c r="K64" s="18">
        <f t="shared" si="1"/>
        <v>1336699</v>
      </c>
      <c r="L64" s="18">
        <v>651863</v>
      </c>
      <c r="M64" s="18">
        <v>676061</v>
      </c>
      <c r="N64" s="18">
        <f>3450+5325</f>
        <v>8775</v>
      </c>
      <c r="O64" s="18">
        <v>651863</v>
      </c>
      <c r="P64" s="18">
        <v>676061</v>
      </c>
      <c r="Q64" s="22">
        <v>0</v>
      </c>
    </row>
    <row r="65" spans="1:18" x14ac:dyDescent="0.25">
      <c r="A65">
        <v>94022</v>
      </c>
      <c r="B65" s="2">
        <v>99.91225</v>
      </c>
      <c r="C65" s="3">
        <v>19736</v>
      </c>
      <c r="D65" t="s">
        <v>15749</v>
      </c>
      <c r="E65" s="4" t="s">
        <v>15368</v>
      </c>
      <c r="F65" s="6">
        <v>0.81892039999999999</v>
      </c>
      <c r="G65" s="7">
        <v>224.53399999999999</v>
      </c>
      <c r="H65" s="2">
        <v>28.863600000000002</v>
      </c>
      <c r="I65">
        <v>66</v>
      </c>
      <c r="J65" s="2">
        <v>4.2</v>
      </c>
      <c r="K65" s="18">
        <f t="shared" si="1"/>
        <v>1332201</v>
      </c>
      <c r="L65" s="18">
        <v>680938</v>
      </c>
      <c r="M65" s="18">
        <v>528889</v>
      </c>
      <c r="N65" s="18">
        <f>SUM(111739,10635)</f>
        <v>122374</v>
      </c>
      <c r="O65" s="18">
        <v>680938</v>
      </c>
      <c r="P65" s="18">
        <v>528889</v>
      </c>
      <c r="Q65" s="22">
        <v>1</v>
      </c>
    </row>
    <row r="66" spans="1:18" x14ac:dyDescent="0.25">
      <c r="A66">
        <v>10010</v>
      </c>
      <c r="B66" s="2">
        <v>98.989720000000005</v>
      </c>
      <c r="C66" s="3">
        <v>30708</v>
      </c>
      <c r="D66" t="s">
        <v>1789</v>
      </c>
      <c r="E66" s="4" t="s">
        <v>1280</v>
      </c>
      <c r="F66" s="6">
        <v>0.75500440000000002</v>
      </c>
      <c r="G66" s="7">
        <v>162.55000000000001</v>
      </c>
      <c r="H66" s="2">
        <v>28.7273</v>
      </c>
      <c r="I66">
        <v>55</v>
      </c>
      <c r="J66" s="2">
        <v>3.8</v>
      </c>
      <c r="K66" s="18">
        <f t="shared" ref="K66:K97" si="2">SUM(L66:N66)</f>
        <v>1325113</v>
      </c>
      <c r="L66" s="18">
        <v>999471</v>
      </c>
      <c r="M66" s="18">
        <v>290262</v>
      </c>
      <c r="N66" s="18">
        <f>SUM(20+1045+34315)</f>
        <v>35380</v>
      </c>
      <c r="O66" s="18">
        <v>999471</v>
      </c>
      <c r="P66" s="18">
        <v>290262</v>
      </c>
      <c r="Q66" s="22">
        <v>1</v>
      </c>
    </row>
    <row r="67" spans="1:18" x14ac:dyDescent="0.25">
      <c r="A67">
        <v>94920</v>
      </c>
      <c r="B67" s="2">
        <v>99.129559999999998</v>
      </c>
      <c r="C67" s="3">
        <v>12583</v>
      </c>
      <c r="D67" t="s">
        <v>15796</v>
      </c>
      <c r="E67" s="4" t="s">
        <v>15368</v>
      </c>
      <c r="F67" s="6">
        <v>0.73772439999999995</v>
      </c>
      <c r="G67" s="7">
        <v>173.875</v>
      </c>
      <c r="H67" s="2">
        <v>23.608699999999999</v>
      </c>
      <c r="I67">
        <v>23</v>
      </c>
      <c r="J67" s="2">
        <v>0.5</v>
      </c>
      <c r="K67" s="18">
        <f t="shared" si="2"/>
        <v>1291119</v>
      </c>
      <c r="L67" s="18">
        <v>1059153</v>
      </c>
      <c r="M67" s="18">
        <v>169304</v>
      </c>
      <c r="N67" s="18">
        <v>62662</v>
      </c>
      <c r="O67" s="18">
        <v>1059153</v>
      </c>
      <c r="P67" s="18">
        <v>169304</v>
      </c>
      <c r="Q67" s="22">
        <v>1</v>
      </c>
      <c r="R67" t="s">
        <v>16776</v>
      </c>
    </row>
    <row r="68" spans="1:18" x14ac:dyDescent="0.25">
      <c r="A68">
        <v>94129</v>
      </c>
      <c r="B68" s="2">
        <v>99.506879999999995</v>
      </c>
      <c r="C68" s="3">
        <v>3334</v>
      </c>
      <c r="D68" t="s">
        <v>15761</v>
      </c>
      <c r="E68" s="4" t="s">
        <v>15368</v>
      </c>
      <c r="F68" s="6">
        <v>0.89214039999999994</v>
      </c>
      <c r="G68" s="7">
        <v>169.559</v>
      </c>
      <c r="H68" s="2">
        <v>32.8889</v>
      </c>
      <c r="I68">
        <v>9</v>
      </c>
      <c r="J68" s="2"/>
      <c r="K68" s="18">
        <f t="shared" si="2"/>
        <v>1284488</v>
      </c>
      <c r="L68" s="18">
        <v>1059884</v>
      </c>
      <c r="M68" s="18">
        <v>214631</v>
      </c>
      <c r="N68" s="18">
        <v>9973</v>
      </c>
      <c r="O68" s="18">
        <v>1059884</v>
      </c>
      <c r="P68" s="18">
        <v>214631</v>
      </c>
      <c r="Q68" s="22">
        <v>1</v>
      </c>
    </row>
    <row r="69" spans="1:18" x14ac:dyDescent="0.25">
      <c r="A69">
        <v>20004</v>
      </c>
      <c r="B69" s="2">
        <v>99.861750000000001</v>
      </c>
      <c r="C69" s="3">
        <v>22101</v>
      </c>
      <c r="D69" t="s">
        <v>579</v>
      </c>
      <c r="E69" s="4" t="s">
        <v>4333</v>
      </c>
      <c r="F69" s="6">
        <v>0.94890039999999998</v>
      </c>
      <c r="G69" s="7">
        <v>188.59399999999999</v>
      </c>
      <c r="H69" s="2">
        <v>34.933300000000003</v>
      </c>
      <c r="I69">
        <v>15</v>
      </c>
      <c r="J69" s="2">
        <v>23.1</v>
      </c>
      <c r="K69" s="18">
        <f t="shared" si="2"/>
        <v>1263908</v>
      </c>
      <c r="L69" s="18">
        <f>3250+780926</f>
        <v>784176</v>
      </c>
      <c r="M69" s="18">
        <v>467749</v>
      </c>
      <c r="N69" s="18">
        <f>6583+5400</f>
        <v>11983</v>
      </c>
      <c r="O69" s="18">
        <f>3250+780926</f>
        <v>784176</v>
      </c>
      <c r="P69" s="18">
        <v>467749</v>
      </c>
      <c r="Q69" s="22">
        <v>1</v>
      </c>
    </row>
    <row r="70" spans="1:18" x14ac:dyDescent="0.25">
      <c r="A70">
        <v>35223</v>
      </c>
      <c r="B70" s="2">
        <v>98.799930000000003</v>
      </c>
      <c r="C70" s="3">
        <v>10704</v>
      </c>
      <c r="D70" t="s">
        <v>1579</v>
      </c>
      <c r="E70" s="4" t="s">
        <v>7027</v>
      </c>
      <c r="F70" s="6">
        <v>0.7935586</v>
      </c>
      <c r="G70" s="7">
        <v>149.583</v>
      </c>
      <c r="H70" s="2">
        <v>34.863599999999998</v>
      </c>
      <c r="I70">
        <v>22</v>
      </c>
      <c r="J70" s="2">
        <v>22.8</v>
      </c>
      <c r="K70" s="18">
        <f t="shared" si="2"/>
        <v>1208962</v>
      </c>
      <c r="L70" s="18">
        <v>110725</v>
      </c>
      <c r="M70" s="18">
        <v>1097437</v>
      </c>
      <c r="N70" s="18">
        <v>800</v>
      </c>
      <c r="O70" s="18">
        <v>110725</v>
      </c>
      <c r="P70" s="18">
        <v>1097437</v>
      </c>
      <c r="Q70" s="22">
        <v>0</v>
      </c>
    </row>
    <row r="71" spans="1:18" x14ac:dyDescent="0.25">
      <c r="A71">
        <v>20037</v>
      </c>
      <c r="B71" s="2">
        <v>99.84402</v>
      </c>
      <c r="C71" s="3">
        <v>15156</v>
      </c>
      <c r="D71" t="s">
        <v>579</v>
      </c>
      <c r="E71" s="4" t="s">
        <v>4333</v>
      </c>
      <c r="F71" s="6">
        <v>0.83622090000000004</v>
      </c>
      <c r="G71" s="7">
        <v>206.321</v>
      </c>
      <c r="H71" s="2">
        <v>31.147099999999998</v>
      </c>
      <c r="I71">
        <v>34</v>
      </c>
      <c r="J71" s="2">
        <v>9.1999999999999993</v>
      </c>
      <c r="K71" s="18">
        <f t="shared" si="2"/>
        <v>1174152</v>
      </c>
      <c r="L71" s="18">
        <f>805043+10018+1000</f>
        <v>816061</v>
      </c>
      <c r="M71" s="18">
        <v>305941</v>
      </c>
      <c r="N71" s="18">
        <f>37465+12520+2100+40+25</f>
        <v>52150</v>
      </c>
      <c r="O71" s="18">
        <f>805043+10018+1000</f>
        <v>816061</v>
      </c>
      <c r="P71" s="18">
        <v>305941</v>
      </c>
      <c r="Q71" s="22">
        <v>1</v>
      </c>
    </row>
    <row r="72" spans="1:18" x14ac:dyDescent="0.25">
      <c r="A72">
        <v>22201</v>
      </c>
      <c r="B72" s="2">
        <v>99.242819999999995</v>
      </c>
      <c r="C72" s="3">
        <v>34426</v>
      </c>
      <c r="D72" t="s">
        <v>374</v>
      </c>
      <c r="E72" s="4" t="s">
        <v>4335</v>
      </c>
      <c r="F72" s="6">
        <v>0.83796999999999999</v>
      </c>
      <c r="G72" s="7">
        <v>160.76900000000001</v>
      </c>
      <c r="H72" s="2">
        <v>34.927399999999999</v>
      </c>
      <c r="I72">
        <v>179</v>
      </c>
      <c r="J72" s="2">
        <v>23</v>
      </c>
      <c r="K72" s="18">
        <f t="shared" si="2"/>
        <v>1161503</v>
      </c>
      <c r="L72" s="18">
        <v>626655</v>
      </c>
      <c r="M72" s="18">
        <v>515735</v>
      </c>
      <c r="N72" s="18">
        <f>2010+17103</f>
        <v>19113</v>
      </c>
      <c r="O72" s="18">
        <v>626655</v>
      </c>
      <c r="P72" s="18">
        <v>515735</v>
      </c>
      <c r="Q72" s="22">
        <v>1</v>
      </c>
    </row>
    <row r="73" spans="1:18" x14ac:dyDescent="0.25">
      <c r="A73">
        <v>90274</v>
      </c>
      <c r="B73" s="2">
        <v>99.440330000000003</v>
      </c>
      <c r="C73" s="3">
        <v>25482</v>
      </c>
      <c r="D73" t="s">
        <v>15379</v>
      </c>
      <c r="E73" s="4" t="s">
        <v>15368</v>
      </c>
      <c r="F73" s="6">
        <v>0.7253889</v>
      </c>
      <c r="G73" s="7">
        <v>190.94300000000001</v>
      </c>
      <c r="H73" s="2">
        <v>28.508199999999999</v>
      </c>
      <c r="I73">
        <v>61</v>
      </c>
      <c r="J73" s="2">
        <v>3.5</v>
      </c>
      <c r="K73" s="18">
        <f t="shared" si="2"/>
        <v>1161143</v>
      </c>
      <c r="L73" s="18">
        <v>430864</v>
      </c>
      <c r="M73" s="18">
        <v>401888</v>
      </c>
      <c r="N73" s="18">
        <f>SUM(321802,6589)</f>
        <v>328391</v>
      </c>
      <c r="O73" s="18">
        <v>430864</v>
      </c>
      <c r="P73" s="18">
        <v>401888</v>
      </c>
      <c r="Q73" s="22">
        <v>1</v>
      </c>
    </row>
    <row r="74" spans="1:18" x14ac:dyDescent="0.25">
      <c r="A74">
        <v>2481</v>
      </c>
      <c r="B74" s="2">
        <v>99.819389999999999</v>
      </c>
      <c r="C74" s="3">
        <v>16319</v>
      </c>
      <c r="D74" t="s">
        <v>376</v>
      </c>
      <c r="E74" s="4" t="s">
        <v>21</v>
      </c>
      <c r="F74" s="6">
        <v>0.83832799999999996</v>
      </c>
      <c r="G74" s="7">
        <v>203.625</v>
      </c>
      <c r="H74" s="2">
        <v>28.581399999999999</v>
      </c>
      <c r="I74">
        <v>43</v>
      </c>
      <c r="J74" s="2">
        <v>3.7</v>
      </c>
      <c r="K74" s="18">
        <f t="shared" si="2"/>
        <v>1088015</v>
      </c>
      <c r="L74" s="18">
        <f>SUM(773037+5831)</f>
        <v>778868</v>
      </c>
      <c r="M74" s="18">
        <v>301483</v>
      </c>
      <c r="N74" s="18">
        <f>SUM(4525+3850+100-811)</f>
        <v>7664</v>
      </c>
      <c r="O74" s="18">
        <f>SUM(773037+5831)</f>
        <v>778868</v>
      </c>
      <c r="P74" s="18">
        <v>301483</v>
      </c>
      <c r="Q74" s="22">
        <v>1</v>
      </c>
    </row>
    <row r="75" spans="1:18" x14ac:dyDescent="0.25">
      <c r="A75">
        <v>22182</v>
      </c>
      <c r="B75" s="2">
        <v>99.480459999999994</v>
      </c>
      <c r="C75" s="3">
        <v>26149</v>
      </c>
      <c r="D75" t="s">
        <v>812</v>
      </c>
      <c r="E75" s="4" t="s">
        <v>4335</v>
      </c>
      <c r="F75" s="6">
        <v>0.77827930000000001</v>
      </c>
      <c r="G75" s="7">
        <v>188.01</v>
      </c>
      <c r="H75" s="2">
        <v>35.461500000000001</v>
      </c>
      <c r="I75">
        <v>52</v>
      </c>
      <c r="J75" s="2">
        <v>25.8</v>
      </c>
      <c r="K75" s="18">
        <f t="shared" si="2"/>
        <v>1081152</v>
      </c>
      <c r="L75" s="18">
        <v>704903</v>
      </c>
      <c r="M75" s="18">
        <v>365121</v>
      </c>
      <c r="N75" s="18">
        <f>10103+1025</f>
        <v>11128</v>
      </c>
      <c r="O75" s="18">
        <v>704903</v>
      </c>
      <c r="P75" s="18">
        <v>365121</v>
      </c>
      <c r="Q75" s="22">
        <v>1</v>
      </c>
    </row>
    <row r="76" spans="1:18" x14ac:dyDescent="0.25">
      <c r="A76">
        <v>28207</v>
      </c>
      <c r="B76" s="2">
        <v>99.803259999999995</v>
      </c>
      <c r="C76" s="3">
        <v>9729</v>
      </c>
      <c r="D76" t="s">
        <v>1096</v>
      </c>
      <c r="E76" s="4" t="s">
        <v>5642</v>
      </c>
      <c r="F76" s="6">
        <v>0.81636790000000004</v>
      </c>
      <c r="G76" s="7">
        <v>206.28</v>
      </c>
      <c r="H76" s="2">
        <v>35.166699999999999</v>
      </c>
      <c r="I76">
        <v>18</v>
      </c>
      <c r="J76" s="2">
        <v>24.3</v>
      </c>
      <c r="K76" s="18">
        <f t="shared" si="2"/>
        <v>1078367</v>
      </c>
      <c r="L76" s="18">
        <v>337483</v>
      </c>
      <c r="M76" s="18">
        <v>623777</v>
      </c>
      <c r="N76" s="18">
        <f>99107+10400+7100+500</f>
        <v>117107</v>
      </c>
      <c r="O76" s="18">
        <v>337483</v>
      </c>
      <c r="P76" s="18">
        <v>623777</v>
      </c>
      <c r="Q76" s="22">
        <v>0</v>
      </c>
    </row>
    <row r="77" spans="1:18" x14ac:dyDescent="0.25">
      <c r="A77">
        <v>60654</v>
      </c>
      <c r="B77" s="2">
        <v>99.266099999999994</v>
      </c>
      <c r="C77" s="3">
        <v>16243</v>
      </c>
      <c r="D77" t="s">
        <v>11616</v>
      </c>
      <c r="E77" s="4" t="s">
        <v>11490</v>
      </c>
      <c r="F77" s="6">
        <v>0.83828879999999995</v>
      </c>
      <c r="G77" s="7">
        <v>161.435</v>
      </c>
      <c r="H77" s="2">
        <v>35.375</v>
      </c>
      <c r="I77">
        <v>24</v>
      </c>
      <c r="J77" s="2">
        <v>25.5</v>
      </c>
      <c r="K77" s="18">
        <f t="shared" si="2"/>
        <v>1063139</v>
      </c>
      <c r="L77" s="18">
        <v>683066</v>
      </c>
      <c r="M77" s="18">
        <v>359517</v>
      </c>
      <c r="N77" s="18">
        <f>4820+15736</f>
        <v>20556</v>
      </c>
      <c r="O77" s="18">
        <v>683066</v>
      </c>
      <c r="P77" s="18">
        <v>359517</v>
      </c>
      <c r="Q77" s="22">
        <v>1</v>
      </c>
    </row>
    <row r="78" spans="1:18" x14ac:dyDescent="0.25">
      <c r="A78">
        <v>94028</v>
      </c>
      <c r="B78" s="2">
        <v>99.979320000000001</v>
      </c>
      <c r="C78" s="3">
        <v>6719</v>
      </c>
      <c r="D78" t="s">
        <v>15752</v>
      </c>
      <c r="E78" s="4" t="s">
        <v>15368</v>
      </c>
      <c r="F78" s="6">
        <v>0.81268229999999997</v>
      </c>
      <c r="G78" s="7">
        <v>250.001</v>
      </c>
      <c r="H78" s="2">
        <v>22.181799999999999</v>
      </c>
      <c r="I78">
        <v>11</v>
      </c>
      <c r="J78" s="2">
        <v>0.2</v>
      </c>
      <c r="K78" s="18">
        <f t="shared" si="2"/>
        <v>1042162</v>
      </c>
      <c r="L78" s="18">
        <f>15515+788942</f>
        <v>804457</v>
      </c>
      <c r="M78" s="18">
        <v>213530</v>
      </c>
      <c r="N78" s="18">
        <f>18625+5300+250</f>
        <v>24175</v>
      </c>
      <c r="O78" s="18">
        <f>15515+788942</f>
        <v>804457</v>
      </c>
      <c r="P78" s="18">
        <v>213530</v>
      </c>
      <c r="Q78" s="22">
        <v>1</v>
      </c>
      <c r="R78" t="s">
        <v>16777</v>
      </c>
    </row>
    <row r="79" spans="1:18" x14ac:dyDescent="0.25">
      <c r="A79">
        <v>6880</v>
      </c>
      <c r="B79" s="2">
        <v>99.350769999999997</v>
      </c>
      <c r="C79" s="3">
        <v>27312</v>
      </c>
      <c r="D79" t="s">
        <v>463</v>
      </c>
      <c r="E79" s="4" t="s">
        <v>1198</v>
      </c>
      <c r="F79" s="6">
        <v>0.75654569999999999</v>
      </c>
      <c r="G79" s="7">
        <v>181.20500000000001</v>
      </c>
      <c r="H79" s="2">
        <v>30.617599999999999</v>
      </c>
      <c r="I79">
        <v>68</v>
      </c>
      <c r="J79" s="2">
        <v>8.1</v>
      </c>
      <c r="K79" s="18">
        <f t="shared" si="2"/>
        <v>1025692</v>
      </c>
      <c r="L79" s="18">
        <v>481917</v>
      </c>
      <c r="M79" s="18">
        <v>530675</v>
      </c>
      <c r="N79" s="18">
        <f>2500+10600</f>
        <v>13100</v>
      </c>
      <c r="O79" s="18">
        <v>481917</v>
      </c>
      <c r="P79" s="18">
        <v>530675</v>
      </c>
      <c r="Q79" s="22">
        <v>0</v>
      </c>
    </row>
    <row r="80" spans="1:18" x14ac:dyDescent="0.25">
      <c r="A80">
        <v>94123</v>
      </c>
      <c r="B80" s="2">
        <v>99.296589999999995</v>
      </c>
      <c r="C80" s="3">
        <v>25527</v>
      </c>
      <c r="D80" t="s">
        <v>15761</v>
      </c>
      <c r="E80" s="4" t="s">
        <v>15368</v>
      </c>
      <c r="F80" s="6">
        <v>0.79909180000000002</v>
      </c>
      <c r="G80" s="7">
        <v>169.00899999999999</v>
      </c>
      <c r="H80" s="2">
        <v>26.7073</v>
      </c>
      <c r="I80">
        <v>41</v>
      </c>
      <c r="J80" s="2">
        <v>1.7</v>
      </c>
      <c r="K80" s="18">
        <f t="shared" si="2"/>
        <v>1023980</v>
      </c>
      <c r="L80" s="18">
        <v>818477</v>
      </c>
      <c r="M80" s="18">
        <v>174207</v>
      </c>
      <c r="N80" s="18">
        <f>20200+11096</f>
        <v>31296</v>
      </c>
      <c r="O80" s="18">
        <v>818477</v>
      </c>
      <c r="P80" s="18">
        <v>174207</v>
      </c>
      <c r="Q80" s="22">
        <v>1</v>
      </c>
    </row>
    <row r="81" spans="1:17" ht="17.25" customHeight="1" x14ac:dyDescent="0.25">
      <c r="A81">
        <v>19035</v>
      </c>
      <c r="B81" s="2">
        <v>99.961370000000002</v>
      </c>
      <c r="C81" s="3">
        <v>3799</v>
      </c>
      <c r="D81" t="s">
        <v>4199</v>
      </c>
      <c r="E81" s="4" t="s">
        <v>3003</v>
      </c>
      <c r="F81" s="6">
        <v>0.75824590000000003</v>
      </c>
      <c r="G81" s="7">
        <v>250.001</v>
      </c>
      <c r="H81" s="2">
        <v>23.285699999999999</v>
      </c>
      <c r="I81">
        <v>7</v>
      </c>
      <c r="J81" s="2"/>
      <c r="K81" s="18">
        <f t="shared" si="2"/>
        <v>1004299</v>
      </c>
      <c r="L81" s="18">
        <f>477771+550</f>
        <v>478321</v>
      </c>
      <c r="M81" s="18">
        <v>523428</v>
      </c>
      <c r="N81" s="18">
        <v>2550</v>
      </c>
      <c r="O81" s="18">
        <f>477771+550</f>
        <v>478321</v>
      </c>
      <c r="P81" s="18">
        <v>523428</v>
      </c>
      <c r="Q81" s="22">
        <v>0</v>
      </c>
    </row>
    <row r="82" spans="1:17" x14ac:dyDescent="0.25">
      <c r="A82">
        <v>2493</v>
      </c>
      <c r="B82" s="2">
        <v>99.986109999999996</v>
      </c>
      <c r="C82" s="3">
        <v>11704</v>
      </c>
      <c r="D82" t="s">
        <v>379</v>
      </c>
      <c r="E82" s="4" t="s">
        <v>21</v>
      </c>
      <c r="F82" s="6">
        <v>0.8142973</v>
      </c>
      <c r="G82" s="7">
        <v>250.001</v>
      </c>
      <c r="H82" s="2">
        <v>27.882400000000001</v>
      </c>
      <c r="I82">
        <v>17</v>
      </c>
      <c r="J82" s="2">
        <v>2.7</v>
      </c>
      <c r="K82" s="18">
        <f t="shared" si="2"/>
        <v>984204</v>
      </c>
      <c r="L82" s="18">
        <f>25050+666412</f>
        <v>691462</v>
      </c>
      <c r="M82" s="18">
        <v>286062</v>
      </c>
      <c r="N82" s="18">
        <f>3600+2830+250</f>
        <v>6680</v>
      </c>
      <c r="O82" s="18">
        <f>25050+666412</f>
        <v>691462</v>
      </c>
      <c r="P82" s="18">
        <v>286062</v>
      </c>
      <c r="Q82" s="22">
        <v>1</v>
      </c>
    </row>
    <row r="83" spans="1:17" x14ac:dyDescent="0.25">
      <c r="A83">
        <v>92067</v>
      </c>
      <c r="B83" s="2">
        <v>98.556430000000006</v>
      </c>
      <c r="C83" s="3">
        <v>9020</v>
      </c>
      <c r="D83" t="s">
        <v>15488</v>
      </c>
      <c r="E83" s="4" t="s">
        <v>15368</v>
      </c>
      <c r="F83" s="6">
        <v>0.78217190000000003</v>
      </c>
      <c r="G83" s="7">
        <v>145.38300000000001</v>
      </c>
      <c r="H83" s="2">
        <v>29.333300000000001</v>
      </c>
      <c r="I83">
        <v>15</v>
      </c>
      <c r="J83" s="2">
        <v>5.0999999999999996</v>
      </c>
      <c r="K83" s="18">
        <f t="shared" si="2"/>
        <v>969518</v>
      </c>
      <c r="L83" s="18">
        <v>219122</v>
      </c>
      <c r="M83" s="18">
        <v>725621</v>
      </c>
      <c r="N83" s="18">
        <f>12600+12175</f>
        <v>24775</v>
      </c>
      <c r="O83" s="18">
        <v>219122</v>
      </c>
      <c r="P83" s="18">
        <v>725621</v>
      </c>
      <c r="Q83" s="22">
        <v>0</v>
      </c>
    </row>
    <row r="84" spans="1:17" x14ac:dyDescent="0.25">
      <c r="A84">
        <v>22181</v>
      </c>
      <c r="B84" s="2">
        <v>98.887270000000001</v>
      </c>
      <c r="C84" s="3">
        <v>15157</v>
      </c>
      <c r="D84" t="s">
        <v>812</v>
      </c>
      <c r="E84" s="4" t="s">
        <v>4335</v>
      </c>
      <c r="F84" s="6">
        <v>0.74775639999999999</v>
      </c>
      <c r="G84" s="7">
        <v>160.13900000000001</v>
      </c>
      <c r="H84" s="2">
        <v>36.781300000000002</v>
      </c>
      <c r="I84">
        <v>32</v>
      </c>
      <c r="J84" s="2">
        <v>32.4</v>
      </c>
      <c r="K84" s="18">
        <f t="shared" si="2"/>
        <v>968925</v>
      </c>
      <c r="L84" s="18">
        <v>701445</v>
      </c>
      <c r="M84" s="18">
        <v>262020</v>
      </c>
      <c r="N84" s="18">
        <f>4951+509</f>
        <v>5460</v>
      </c>
      <c r="O84" s="18">
        <v>701445</v>
      </c>
      <c r="P84" s="18">
        <v>262020</v>
      </c>
      <c r="Q84" s="22">
        <v>1</v>
      </c>
    </row>
    <row r="85" spans="1:17" x14ac:dyDescent="0.25">
      <c r="A85">
        <v>94941</v>
      </c>
      <c r="B85" s="2">
        <v>98.781989999999993</v>
      </c>
      <c r="C85" s="3">
        <v>30604</v>
      </c>
      <c r="D85" t="s">
        <v>15806</v>
      </c>
      <c r="E85" s="4" t="s">
        <v>15368</v>
      </c>
      <c r="F85" s="6">
        <v>0.73713870000000004</v>
      </c>
      <c r="G85" s="7">
        <v>158.93100000000001</v>
      </c>
      <c r="H85" s="2">
        <v>29.0351</v>
      </c>
      <c r="I85">
        <v>57</v>
      </c>
      <c r="J85" s="2">
        <v>4.5</v>
      </c>
      <c r="K85" s="18">
        <f t="shared" si="2"/>
        <v>939468</v>
      </c>
      <c r="L85" s="18">
        <v>737669</v>
      </c>
      <c r="M85" s="18">
        <v>143785</v>
      </c>
      <c r="N85" s="18">
        <f>3047+54967</f>
        <v>58014</v>
      </c>
      <c r="O85" s="18">
        <v>737669</v>
      </c>
      <c r="P85" s="18">
        <v>143785</v>
      </c>
      <c r="Q85" s="22">
        <v>1</v>
      </c>
    </row>
    <row r="86" spans="1:17" x14ac:dyDescent="0.25">
      <c r="A86">
        <v>22308</v>
      </c>
      <c r="B86" s="2">
        <v>99.513289999999998</v>
      </c>
      <c r="C86" s="3">
        <v>13256</v>
      </c>
      <c r="D86" t="s">
        <v>3522</v>
      </c>
      <c r="E86" s="4" t="s">
        <v>4335</v>
      </c>
      <c r="F86" s="6">
        <v>0.79294810000000004</v>
      </c>
      <c r="G86" s="7">
        <v>188.036</v>
      </c>
      <c r="H86" s="2">
        <v>32.785699999999999</v>
      </c>
      <c r="I86">
        <v>42</v>
      </c>
      <c r="J86" s="2">
        <v>13.6</v>
      </c>
      <c r="K86" s="18">
        <f t="shared" si="2"/>
        <v>926676</v>
      </c>
      <c r="L86" s="18">
        <v>303921</v>
      </c>
      <c r="M86" s="18">
        <v>617005</v>
      </c>
      <c r="N86" s="18">
        <v>5750</v>
      </c>
      <c r="O86" s="18">
        <v>303921</v>
      </c>
      <c r="P86" s="18">
        <v>617005</v>
      </c>
      <c r="Q86" s="22">
        <v>0</v>
      </c>
    </row>
    <row r="87" spans="1:17" x14ac:dyDescent="0.25">
      <c r="A87">
        <v>19807</v>
      </c>
      <c r="B87" s="2">
        <v>99.671570000000003</v>
      </c>
      <c r="C87" s="3">
        <v>7109</v>
      </c>
      <c r="D87" t="s">
        <v>257</v>
      </c>
      <c r="E87" s="4" t="s">
        <v>4311</v>
      </c>
      <c r="F87" s="6">
        <v>0.72752919999999999</v>
      </c>
      <c r="G87" s="7">
        <v>209.76400000000001</v>
      </c>
      <c r="H87" s="2">
        <v>25.444400000000002</v>
      </c>
      <c r="I87">
        <v>9</v>
      </c>
      <c r="J87" s="2"/>
      <c r="K87" s="18">
        <f t="shared" si="2"/>
        <v>920874</v>
      </c>
      <c r="L87" s="18">
        <f>SUM(644767,7550)</f>
        <v>652317</v>
      </c>
      <c r="M87" s="18">
        <v>265357</v>
      </c>
      <c r="N87" s="18">
        <v>3200</v>
      </c>
      <c r="O87" s="18">
        <f>SUM(644767,7550)</f>
        <v>652317</v>
      </c>
      <c r="P87" s="18">
        <v>265357</v>
      </c>
      <c r="Q87" s="22">
        <v>1</v>
      </c>
    </row>
    <row r="88" spans="1:17" x14ac:dyDescent="0.25">
      <c r="A88">
        <v>10012</v>
      </c>
      <c r="B88" s="2">
        <v>98.815659999999994</v>
      </c>
      <c r="C88" s="3">
        <v>24846</v>
      </c>
      <c r="D88" t="s">
        <v>1789</v>
      </c>
      <c r="E88" s="4" t="s">
        <v>1280</v>
      </c>
      <c r="F88" s="6">
        <v>0.77439179999999996</v>
      </c>
      <c r="G88" s="7">
        <v>153.155</v>
      </c>
      <c r="H88" s="2">
        <v>28.470600000000001</v>
      </c>
      <c r="I88">
        <v>51</v>
      </c>
      <c r="J88" s="2">
        <v>3.4</v>
      </c>
      <c r="K88" s="18">
        <f t="shared" si="2"/>
        <v>913319</v>
      </c>
      <c r="L88" s="18">
        <v>749344</v>
      </c>
      <c r="M88" s="18">
        <v>148476</v>
      </c>
      <c r="N88" s="18">
        <f>9546+5953</f>
        <v>15499</v>
      </c>
      <c r="O88" s="18">
        <v>749344</v>
      </c>
      <c r="P88" s="18">
        <v>148476</v>
      </c>
      <c r="Q88" s="22">
        <v>1</v>
      </c>
    </row>
    <row r="89" spans="1:17" x14ac:dyDescent="0.25">
      <c r="A89">
        <v>10538</v>
      </c>
      <c r="B89" s="2">
        <v>99.848749999999995</v>
      </c>
      <c r="C89" s="3">
        <v>16802</v>
      </c>
      <c r="D89" t="s">
        <v>1814</v>
      </c>
      <c r="E89" s="4" t="s">
        <v>1280</v>
      </c>
      <c r="F89" s="6">
        <v>0.80050330000000003</v>
      </c>
      <c r="G89" s="7">
        <v>212.745</v>
      </c>
      <c r="H89" s="2">
        <v>26.8</v>
      </c>
      <c r="I89">
        <v>35</v>
      </c>
      <c r="J89" s="2">
        <v>1.7</v>
      </c>
      <c r="K89" s="18">
        <f t="shared" si="2"/>
        <v>913186</v>
      </c>
      <c r="L89" s="18">
        <f>532986+2325</f>
        <v>535311</v>
      </c>
      <c r="M89" s="18">
        <v>372476</v>
      </c>
      <c r="N89" s="18">
        <f>2724+1200+900+400+100+75</f>
        <v>5399</v>
      </c>
      <c r="O89" s="18">
        <f>532986+2325</f>
        <v>535311</v>
      </c>
      <c r="P89" s="18">
        <v>372476</v>
      </c>
      <c r="Q89" s="22">
        <v>1</v>
      </c>
    </row>
    <row r="90" spans="1:17" x14ac:dyDescent="0.25">
      <c r="A90">
        <v>6840</v>
      </c>
      <c r="B90" s="2">
        <v>99.894199999999998</v>
      </c>
      <c r="C90" s="3">
        <v>20072</v>
      </c>
      <c r="D90" t="s">
        <v>1335</v>
      </c>
      <c r="E90" s="4" t="s">
        <v>1198</v>
      </c>
      <c r="F90" s="6">
        <v>0.76177260000000002</v>
      </c>
      <c r="G90" s="7">
        <v>225.667</v>
      </c>
      <c r="H90" s="2">
        <v>25.459499999999998</v>
      </c>
      <c r="I90">
        <v>37</v>
      </c>
      <c r="J90" s="2">
        <v>1</v>
      </c>
      <c r="K90" s="18">
        <f t="shared" si="2"/>
        <v>910188</v>
      </c>
      <c r="L90" s="18">
        <f>379551+3270</f>
        <v>382821</v>
      </c>
      <c r="M90" s="18">
        <v>517882</v>
      </c>
      <c r="N90" s="18">
        <f>5500+3600+250+135</f>
        <v>9485</v>
      </c>
      <c r="O90" s="18">
        <f>379551+3270</f>
        <v>382821</v>
      </c>
      <c r="P90" s="18">
        <v>517882</v>
      </c>
      <c r="Q90" s="22">
        <v>0</v>
      </c>
    </row>
    <row r="91" spans="1:17" x14ac:dyDescent="0.25">
      <c r="A91">
        <v>94105</v>
      </c>
      <c r="B91" s="2">
        <v>99.882689999999997</v>
      </c>
      <c r="C91" s="3">
        <v>6282</v>
      </c>
      <c r="D91" t="s">
        <v>15761</v>
      </c>
      <c r="E91" s="4" t="s">
        <v>15368</v>
      </c>
      <c r="F91" s="6">
        <v>0.85222529999999996</v>
      </c>
      <c r="G91" s="7">
        <v>207.126</v>
      </c>
      <c r="H91" s="2">
        <v>22.277799999999999</v>
      </c>
      <c r="I91">
        <v>18</v>
      </c>
      <c r="J91" s="2">
        <v>0.2</v>
      </c>
      <c r="K91" s="18">
        <f t="shared" si="2"/>
        <v>903359</v>
      </c>
      <c r="L91" s="18">
        <f>714193+4705</f>
        <v>718898</v>
      </c>
      <c r="M91" s="18">
        <v>152916</v>
      </c>
      <c r="N91" s="18">
        <f>19520+10900+1125</f>
        <v>31545</v>
      </c>
      <c r="O91" s="18">
        <f>714193+4705</f>
        <v>718898</v>
      </c>
      <c r="P91" s="18">
        <v>152916</v>
      </c>
      <c r="Q91" s="22">
        <v>1</v>
      </c>
    </row>
    <row r="92" spans="1:17" x14ac:dyDescent="0.25">
      <c r="A92">
        <v>60022</v>
      </c>
      <c r="B92" s="2">
        <v>99.863410000000002</v>
      </c>
      <c r="C92" s="3">
        <v>8383</v>
      </c>
      <c r="D92" t="s">
        <v>8015</v>
      </c>
      <c r="E92" s="4" t="s">
        <v>11490</v>
      </c>
      <c r="F92" s="6">
        <v>0.85394099999999995</v>
      </c>
      <c r="G92" s="7">
        <v>206.40600000000001</v>
      </c>
      <c r="H92" s="2">
        <v>21.5806</v>
      </c>
      <c r="I92">
        <v>31</v>
      </c>
      <c r="J92" s="2">
        <v>0.1</v>
      </c>
      <c r="K92" s="18">
        <f>SUM(M92:N92)</f>
        <v>895891</v>
      </c>
      <c r="L92" s="18">
        <f>491653+24190</f>
        <v>515843</v>
      </c>
      <c r="M92" s="18">
        <v>880191</v>
      </c>
      <c r="N92" s="18">
        <f>14900+500+300</f>
        <v>15700</v>
      </c>
      <c r="O92" s="18">
        <f>491653+24190</f>
        <v>515843</v>
      </c>
      <c r="P92" s="18">
        <v>880191</v>
      </c>
      <c r="Q92" s="22">
        <v>0</v>
      </c>
    </row>
    <row r="93" spans="1:17" x14ac:dyDescent="0.25">
      <c r="A93">
        <v>22301</v>
      </c>
      <c r="B93" s="2">
        <v>99.067239999999998</v>
      </c>
      <c r="C93" s="3">
        <v>11937</v>
      </c>
      <c r="D93" t="s">
        <v>3522</v>
      </c>
      <c r="E93" s="4" t="s">
        <v>4335</v>
      </c>
      <c r="F93" s="6">
        <v>0.75302329999999995</v>
      </c>
      <c r="G93" s="7">
        <v>167.81299999999999</v>
      </c>
      <c r="H93" s="2">
        <v>37.7746</v>
      </c>
      <c r="I93">
        <v>71</v>
      </c>
      <c r="J93" s="2">
        <v>38</v>
      </c>
      <c r="K93" s="18">
        <f t="shared" ref="K93:K124" si="3">SUM(L93:N93)</f>
        <v>815769</v>
      </c>
      <c r="L93" s="18">
        <v>515512</v>
      </c>
      <c r="M93" s="18">
        <v>293050</v>
      </c>
      <c r="N93" s="18">
        <f>2025+5182</f>
        <v>7207</v>
      </c>
      <c r="O93" s="18">
        <v>515512</v>
      </c>
      <c r="P93" s="18">
        <v>293050</v>
      </c>
      <c r="Q93" s="22">
        <v>1</v>
      </c>
    </row>
    <row r="94" spans="1:17" x14ac:dyDescent="0.25">
      <c r="A94">
        <v>2467</v>
      </c>
      <c r="B94" s="2">
        <v>98.84487</v>
      </c>
      <c r="C94" s="3">
        <v>23724</v>
      </c>
      <c r="D94" t="s">
        <v>371</v>
      </c>
      <c r="E94" s="4" t="s">
        <v>21</v>
      </c>
      <c r="F94" s="6">
        <v>0.77402930000000003</v>
      </c>
      <c r="G94" s="7">
        <v>153.375</v>
      </c>
      <c r="H94" s="2">
        <v>27.64</v>
      </c>
      <c r="I94">
        <v>25</v>
      </c>
      <c r="J94" s="2">
        <v>2.4</v>
      </c>
      <c r="K94" s="18">
        <f t="shared" si="3"/>
        <v>815151</v>
      </c>
      <c r="L94" s="18">
        <v>644683</v>
      </c>
      <c r="M94" s="18">
        <v>164023</v>
      </c>
      <c r="N94" s="18">
        <v>6445</v>
      </c>
      <c r="O94" s="18">
        <v>644683</v>
      </c>
      <c r="P94" s="18">
        <v>164023</v>
      </c>
      <c r="Q94" s="22">
        <v>1</v>
      </c>
    </row>
    <row r="95" spans="1:17" x14ac:dyDescent="0.25">
      <c r="A95">
        <v>92657</v>
      </c>
      <c r="B95" s="2">
        <v>99.455129999999997</v>
      </c>
      <c r="C95" s="3">
        <v>9751</v>
      </c>
      <c r="D95" t="s">
        <v>15588</v>
      </c>
      <c r="E95" s="4" t="s">
        <v>15368</v>
      </c>
      <c r="F95" s="6">
        <v>0.71998879999999998</v>
      </c>
      <c r="G95" s="7">
        <v>193.667</v>
      </c>
      <c r="H95" s="2">
        <v>11.333299999999999</v>
      </c>
      <c r="I95">
        <v>3</v>
      </c>
      <c r="J95" s="2"/>
      <c r="K95" s="18">
        <f t="shared" si="3"/>
        <v>806666</v>
      </c>
      <c r="L95" s="18">
        <v>301537</v>
      </c>
      <c r="M95" s="18">
        <v>461229</v>
      </c>
      <c r="N95" s="18">
        <f>SUM(39900,4000)</f>
        <v>43900</v>
      </c>
      <c r="O95" s="18">
        <v>301537</v>
      </c>
      <c r="P95" s="18">
        <v>461229</v>
      </c>
      <c r="Q95" s="22">
        <v>0</v>
      </c>
    </row>
    <row r="96" spans="1:17" x14ac:dyDescent="0.25">
      <c r="A96">
        <v>91011</v>
      </c>
      <c r="B96" s="2">
        <v>99.051779999999994</v>
      </c>
      <c r="C96" s="3">
        <v>20670</v>
      </c>
      <c r="D96" t="s">
        <v>15407</v>
      </c>
      <c r="E96" s="4" t="s">
        <v>15368</v>
      </c>
      <c r="F96" s="6">
        <v>0.73543800000000004</v>
      </c>
      <c r="G96" s="7">
        <v>169.20699999999999</v>
      </c>
      <c r="H96" s="2">
        <v>29.542899999999999</v>
      </c>
      <c r="I96">
        <v>35</v>
      </c>
      <c r="J96" s="2">
        <v>5.5</v>
      </c>
      <c r="K96" s="18">
        <f t="shared" si="3"/>
        <v>805306</v>
      </c>
      <c r="L96" s="18">
        <v>505996</v>
      </c>
      <c r="M96" s="18">
        <v>222790</v>
      </c>
      <c r="N96" s="18">
        <f>75070+1450</f>
        <v>76520</v>
      </c>
      <c r="O96" s="18">
        <v>505996</v>
      </c>
      <c r="P96" s="18">
        <v>222790</v>
      </c>
      <c r="Q96" s="22">
        <v>1</v>
      </c>
    </row>
    <row r="97" spans="1:17" x14ac:dyDescent="0.25">
      <c r="A97">
        <v>2459</v>
      </c>
      <c r="B97" s="2">
        <v>99.407809999999998</v>
      </c>
      <c r="C97" s="3">
        <v>18518</v>
      </c>
      <c r="D97" t="s">
        <v>364</v>
      </c>
      <c r="E97" s="4" t="s">
        <v>21</v>
      </c>
      <c r="F97" s="6">
        <v>0.82481020000000005</v>
      </c>
      <c r="G97" s="7">
        <v>172.71899999999999</v>
      </c>
      <c r="H97" s="2">
        <v>23.352900000000002</v>
      </c>
      <c r="I97">
        <v>34</v>
      </c>
      <c r="J97" s="2">
        <v>0.3</v>
      </c>
      <c r="K97" s="18">
        <f t="shared" si="3"/>
        <v>800712</v>
      </c>
      <c r="L97" s="18">
        <v>682799</v>
      </c>
      <c r="M97" s="18">
        <v>100284</v>
      </c>
      <c r="N97" s="18">
        <f>1200+16429</f>
        <v>17629</v>
      </c>
      <c r="O97" s="18">
        <v>682799</v>
      </c>
      <c r="P97" s="18">
        <v>100284</v>
      </c>
      <c r="Q97" s="22">
        <v>1</v>
      </c>
    </row>
    <row r="98" spans="1:17" x14ac:dyDescent="0.25">
      <c r="A98">
        <v>11568</v>
      </c>
      <c r="B98" s="2">
        <v>99.751279999999994</v>
      </c>
      <c r="C98" s="3">
        <v>4239</v>
      </c>
      <c r="D98" t="s">
        <v>1953</v>
      </c>
      <c r="E98" s="4" t="s">
        <v>1280</v>
      </c>
      <c r="F98" s="6">
        <v>0.70208539999999997</v>
      </c>
      <c r="G98" s="7">
        <v>222.875</v>
      </c>
      <c r="H98" s="2">
        <v>35.4</v>
      </c>
      <c r="I98">
        <v>5</v>
      </c>
      <c r="J98" s="2"/>
      <c r="K98" s="18">
        <f t="shared" si="3"/>
        <v>797699</v>
      </c>
      <c r="L98" s="18">
        <v>639349</v>
      </c>
      <c r="M98" s="18">
        <v>158050</v>
      </c>
      <c r="N98" s="18">
        <v>300</v>
      </c>
      <c r="O98" s="18">
        <v>639349</v>
      </c>
      <c r="P98" s="18">
        <v>158050</v>
      </c>
      <c r="Q98" s="22">
        <v>1</v>
      </c>
    </row>
    <row r="99" spans="1:17" x14ac:dyDescent="0.25">
      <c r="A99">
        <v>21210</v>
      </c>
      <c r="B99" s="2">
        <v>99.056979999999996</v>
      </c>
      <c r="C99" s="3">
        <v>14873</v>
      </c>
      <c r="D99" t="s">
        <v>4512</v>
      </c>
      <c r="E99" s="4" t="s">
        <v>4361</v>
      </c>
      <c r="F99" s="6">
        <v>0.80569060000000003</v>
      </c>
      <c r="G99" s="7">
        <v>157.57400000000001</v>
      </c>
      <c r="H99" s="2">
        <v>28.3111</v>
      </c>
      <c r="I99">
        <v>45</v>
      </c>
      <c r="J99" s="2">
        <v>3.1</v>
      </c>
      <c r="K99" s="18">
        <f t="shared" si="3"/>
        <v>790526</v>
      </c>
      <c r="L99" s="18">
        <v>695212</v>
      </c>
      <c r="M99" s="18">
        <v>94464</v>
      </c>
      <c r="N99" s="18">
        <v>850</v>
      </c>
      <c r="O99" s="18">
        <v>695212</v>
      </c>
      <c r="P99" s="18">
        <v>94464</v>
      </c>
      <c r="Q99" s="22">
        <v>1</v>
      </c>
    </row>
    <row r="100" spans="1:17" x14ac:dyDescent="0.25">
      <c r="A100">
        <v>95070</v>
      </c>
      <c r="B100" s="2">
        <v>99.611909999999995</v>
      </c>
      <c r="C100" s="3">
        <v>31093</v>
      </c>
      <c r="D100" t="s">
        <v>5790</v>
      </c>
      <c r="E100" s="4" t="s">
        <v>15368</v>
      </c>
      <c r="F100" s="6">
        <v>0.77427409999999997</v>
      </c>
      <c r="G100" s="7">
        <v>197.29599999999999</v>
      </c>
      <c r="H100" s="2">
        <v>27.2881</v>
      </c>
      <c r="I100">
        <v>59</v>
      </c>
      <c r="J100" s="2">
        <v>1.9</v>
      </c>
      <c r="K100" s="18">
        <f t="shared" si="3"/>
        <v>772652</v>
      </c>
      <c r="L100" s="18">
        <f>12203+411277</f>
        <v>423480</v>
      </c>
      <c r="M100" s="18">
        <v>214370</v>
      </c>
      <c r="N100" s="18">
        <f>SUM(127602,7200)</f>
        <v>134802</v>
      </c>
      <c r="O100" s="18">
        <f>12203+411277</f>
        <v>423480</v>
      </c>
      <c r="P100" s="18">
        <v>214370</v>
      </c>
      <c r="Q100" s="22">
        <v>1</v>
      </c>
    </row>
    <row r="101" spans="1:17" x14ac:dyDescent="0.25">
      <c r="A101">
        <v>76092</v>
      </c>
      <c r="B101" s="2">
        <v>99.22739</v>
      </c>
      <c r="C101" s="3">
        <v>27930</v>
      </c>
      <c r="D101" t="s">
        <v>13902</v>
      </c>
      <c r="E101" s="4" t="s">
        <v>13752</v>
      </c>
      <c r="F101" s="6">
        <v>0.68482730000000003</v>
      </c>
      <c r="G101" s="7">
        <v>186.696</v>
      </c>
      <c r="H101" s="2">
        <v>37.826099999999997</v>
      </c>
      <c r="I101">
        <v>23</v>
      </c>
      <c r="J101" s="2">
        <v>38.299999999999997</v>
      </c>
      <c r="K101" s="18">
        <f t="shared" si="3"/>
        <v>758610</v>
      </c>
      <c r="L101" s="18">
        <v>80113</v>
      </c>
      <c r="M101" s="18">
        <v>677747</v>
      </c>
      <c r="N101" s="18">
        <v>750</v>
      </c>
      <c r="O101" s="18">
        <v>80113</v>
      </c>
      <c r="P101" s="18">
        <v>677747</v>
      </c>
      <c r="Q101" s="22">
        <v>0</v>
      </c>
    </row>
    <row r="102" spans="1:17" x14ac:dyDescent="0.25">
      <c r="A102">
        <v>77401</v>
      </c>
      <c r="B102" s="2">
        <v>99.701890000000006</v>
      </c>
      <c r="C102" s="3">
        <v>18129</v>
      </c>
      <c r="D102" t="s">
        <v>8462</v>
      </c>
      <c r="E102" s="4" t="s">
        <v>13752</v>
      </c>
      <c r="F102" s="6">
        <v>0.76751190000000002</v>
      </c>
      <c r="G102" s="7">
        <v>206.94399999999999</v>
      </c>
      <c r="H102" s="2">
        <v>34.379300000000001</v>
      </c>
      <c r="I102">
        <v>29</v>
      </c>
      <c r="J102" s="2">
        <v>20.2</v>
      </c>
      <c r="K102" s="18">
        <f t="shared" si="3"/>
        <v>747534</v>
      </c>
      <c r="L102" s="18">
        <f>3900+172106</f>
        <v>176006</v>
      </c>
      <c r="M102" s="18">
        <v>570528</v>
      </c>
      <c r="N102" s="18">
        <v>1000</v>
      </c>
      <c r="O102" s="18">
        <f>3900+172106</f>
        <v>176006</v>
      </c>
      <c r="P102" s="18">
        <v>570528</v>
      </c>
      <c r="Q102" s="22">
        <v>0</v>
      </c>
    </row>
    <row r="103" spans="1:17" x14ac:dyDescent="0.25">
      <c r="A103">
        <v>94549</v>
      </c>
      <c r="B103" s="2">
        <v>98.938760000000002</v>
      </c>
      <c r="C103" s="3">
        <v>28298</v>
      </c>
      <c r="D103" t="s">
        <v>1535</v>
      </c>
      <c r="E103" s="4" t="s">
        <v>15368</v>
      </c>
      <c r="F103" s="6">
        <v>0.72186510000000004</v>
      </c>
      <c r="G103" s="7">
        <v>166.923</v>
      </c>
      <c r="H103" s="2">
        <v>28.884599999999999</v>
      </c>
      <c r="I103">
        <v>52</v>
      </c>
      <c r="J103" s="2">
        <v>4.2</v>
      </c>
      <c r="K103" s="18">
        <f t="shared" si="3"/>
        <v>742688</v>
      </c>
      <c r="L103" s="18">
        <v>472817</v>
      </c>
      <c r="M103" s="18">
        <v>180432</v>
      </c>
      <c r="N103" s="18">
        <f>4600+84839</f>
        <v>89439</v>
      </c>
      <c r="O103" s="18">
        <v>472817</v>
      </c>
      <c r="P103" s="18">
        <v>180432</v>
      </c>
      <c r="Q103" s="22">
        <v>1</v>
      </c>
    </row>
    <row r="104" spans="1:17" x14ac:dyDescent="0.25">
      <c r="A104">
        <v>2420</v>
      </c>
      <c r="B104" s="2">
        <v>99.076099999999997</v>
      </c>
      <c r="C104" s="3">
        <v>13946</v>
      </c>
      <c r="D104" t="s">
        <v>360</v>
      </c>
      <c r="E104" s="4" t="s">
        <v>21</v>
      </c>
      <c r="F104" s="6">
        <v>0.74292789999999997</v>
      </c>
      <c r="G104" s="7">
        <v>169.76900000000001</v>
      </c>
      <c r="H104" s="2">
        <v>26.6</v>
      </c>
      <c r="I104">
        <v>35</v>
      </c>
      <c r="J104" s="2">
        <v>1.6</v>
      </c>
      <c r="K104" s="18">
        <f t="shared" si="3"/>
        <v>731523</v>
      </c>
      <c r="L104" s="18">
        <v>680870</v>
      </c>
      <c r="M104" s="18">
        <v>46913</v>
      </c>
      <c r="N104" s="18">
        <v>3740</v>
      </c>
      <c r="O104" s="18">
        <v>680870</v>
      </c>
      <c r="P104" s="18">
        <v>46913</v>
      </c>
      <c r="Q104" s="22">
        <v>1</v>
      </c>
    </row>
    <row r="105" spans="1:17" x14ac:dyDescent="0.25">
      <c r="A105">
        <v>19041</v>
      </c>
      <c r="B105" s="2">
        <v>99.673810000000003</v>
      </c>
      <c r="C105" s="3">
        <v>6061</v>
      </c>
      <c r="D105" t="s">
        <v>4203</v>
      </c>
      <c r="E105" s="4" t="s">
        <v>3003</v>
      </c>
      <c r="F105" s="6">
        <v>0.79108210000000001</v>
      </c>
      <c r="G105" s="7">
        <v>198.78399999999999</v>
      </c>
      <c r="H105" s="2">
        <v>25.8889</v>
      </c>
      <c r="I105">
        <v>18</v>
      </c>
      <c r="J105" s="2">
        <v>1.2</v>
      </c>
      <c r="K105" s="18">
        <f t="shared" si="3"/>
        <v>726794</v>
      </c>
      <c r="L105" s="18">
        <f>SUM(415963,3050)</f>
        <v>419013</v>
      </c>
      <c r="M105" s="18">
        <v>307781</v>
      </c>
      <c r="N105" s="18">
        <v>0</v>
      </c>
      <c r="O105" s="18">
        <f>SUM(415963,3050)</f>
        <v>419013</v>
      </c>
      <c r="P105" s="18">
        <v>307781</v>
      </c>
      <c r="Q105" s="22">
        <v>1</v>
      </c>
    </row>
    <row r="106" spans="1:17" x14ac:dyDescent="0.25">
      <c r="A106">
        <v>94114</v>
      </c>
      <c r="B106" s="2">
        <v>98.835470000000001</v>
      </c>
      <c r="C106" s="3">
        <v>32229</v>
      </c>
      <c r="D106" t="s">
        <v>15761</v>
      </c>
      <c r="E106" s="4" t="s">
        <v>15368</v>
      </c>
      <c r="F106" s="6">
        <v>0.77365850000000003</v>
      </c>
      <c r="G106" s="7">
        <v>153.423</v>
      </c>
      <c r="H106" s="2">
        <v>30.338799999999999</v>
      </c>
      <c r="I106">
        <v>121</v>
      </c>
      <c r="J106" s="2">
        <v>7.4</v>
      </c>
      <c r="K106" s="18">
        <f t="shared" si="3"/>
        <v>723332</v>
      </c>
      <c r="L106" s="18">
        <v>616588</v>
      </c>
      <c r="M106" s="18">
        <v>61639</v>
      </c>
      <c r="N106" s="18">
        <f>7370+37735</f>
        <v>45105</v>
      </c>
      <c r="O106" s="18">
        <v>616588</v>
      </c>
      <c r="P106" s="18">
        <v>61639</v>
      </c>
      <c r="Q106" s="22">
        <v>1</v>
      </c>
    </row>
    <row r="107" spans="1:17" x14ac:dyDescent="0.25">
      <c r="A107">
        <v>94705</v>
      </c>
      <c r="B107" s="2">
        <v>98.707070000000002</v>
      </c>
      <c r="C107" s="3">
        <v>12789</v>
      </c>
      <c r="D107" t="s">
        <v>11543</v>
      </c>
      <c r="E107" s="4" t="s">
        <v>15368</v>
      </c>
      <c r="F107" s="6">
        <v>0.79216589999999998</v>
      </c>
      <c r="G107" s="7">
        <v>148.148</v>
      </c>
      <c r="H107" s="2">
        <v>28.238099999999999</v>
      </c>
      <c r="I107">
        <v>42</v>
      </c>
      <c r="J107" s="2">
        <v>3</v>
      </c>
      <c r="K107" s="18">
        <f t="shared" si="3"/>
        <v>714862</v>
      </c>
      <c r="L107" s="18">
        <v>670042</v>
      </c>
      <c r="M107" s="18">
        <v>28339</v>
      </c>
      <c r="N107" s="18">
        <f>1701+14780</f>
        <v>16481</v>
      </c>
      <c r="O107" s="18">
        <v>670042</v>
      </c>
      <c r="P107" s="18">
        <v>28339</v>
      </c>
      <c r="Q107" s="22">
        <v>1</v>
      </c>
    </row>
    <row r="108" spans="1:17" x14ac:dyDescent="0.25">
      <c r="A108">
        <v>98040</v>
      </c>
      <c r="B108" s="2">
        <v>98.791340000000005</v>
      </c>
      <c r="C108" s="3">
        <v>23635</v>
      </c>
      <c r="D108" t="s">
        <v>16357</v>
      </c>
      <c r="E108" s="4" t="s">
        <v>16344</v>
      </c>
      <c r="F108" s="6">
        <v>0.75600069999999997</v>
      </c>
      <c r="G108" s="7">
        <v>155.72900000000001</v>
      </c>
      <c r="H108" s="2">
        <v>34.383000000000003</v>
      </c>
      <c r="I108">
        <v>47</v>
      </c>
      <c r="J108" s="2">
        <v>20.2</v>
      </c>
      <c r="K108" s="18">
        <f t="shared" si="3"/>
        <v>688416</v>
      </c>
      <c r="L108" s="18">
        <v>402137</v>
      </c>
      <c r="M108" s="18">
        <v>279044</v>
      </c>
      <c r="N108" s="18">
        <v>7235</v>
      </c>
      <c r="O108" s="18">
        <v>402137</v>
      </c>
      <c r="P108" s="18">
        <v>279044</v>
      </c>
      <c r="Q108" s="22">
        <v>1</v>
      </c>
    </row>
    <row r="109" spans="1:17" x14ac:dyDescent="0.25">
      <c r="A109">
        <v>19096</v>
      </c>
      <c r="B109" s="2">
        <v>98.585080000000005</v>
      </c>
      <c r="C109" s="3">
        <v>14000</v>
      </c>
      <c r="D109" t="s">
        <v>4227</v>
      </c>
      <c r="E109" s="4" t="s">
        <v>3003</v>
      </c>
      <c r="F109" s="6">
        <v>0.77792459999999997</v>
      </c>
      <c r="G109" s="7">
        <v>146.85</v>
      </c>
      <c r="H109" s="2">
        <v>34.36</v>
      </c>
      <c r="I109">
        <v>25</v>
      </c>
      <c r="J109" s="2">
        <v>20.100000000000001</v>
      </c>
      <c r="K109" s="18">
        <f t="shared" si="3"/>
        <v>678088</v>
      </c>
      <c r="L109" s="18">
        <v>576576</v>
      </c>
      <c r="M109" s="18">
        <v>100387</v>
      </c>
      <c r="N109" s="18">
        <f>75+1050</f>
        <v>1125</v>
      </c>
      <c r="O109" s="18">
        <v>576576</v>
      </c>
      <c r="P109" s="18">
        <v>100387</v>
      </c>
      <c r="Q109" s="22">
        <v>1</v>
      </c>
    </row>
    <row r="110" spans="1:17" x14ac:dyDescent="0.25">
      <c r="A110">
        <v>92130</v>
      </c>
      <c r="B110" s="2">
        <v>98.685509999999994</v>
      </c>
      <c r="C110" s="3">
        <v>50279</v>
      </c>
      <c r="D110" t="s">
        <v>14226</v>
      </c>
      <c r="E110" s="4" t="s">
        <v>15368</v>
      </c>
      <c r="F110" s="6">
        <v>0.77307899999999996</v>
      </c>
      <c r="G110" s="7">
        <v>150.66999999999999</v>
      </c>
      <c r="H110" s="2">
        <v>31.95</v>
      </c>
      <c r="I110">
        <v>40</v>
      </c>
      <c r="J110" s="2">
        <v>11</v>
      </c>
      <c r="K110" s="18">
        <f t="shared" si="3"/>
        <v>660382</v>
      </c>
      <c r="L110" s="18">
        <v>317188</v>
      </c>
      <c r="M110" s="18">
        <v>284319</v>
      </c>
      <c r="N110" s="18">
        <f>SUM(55575,3300)</f>
        <v>58875</v>
      </c>
      <c r="O110" s="18">
        <v>317188</v>
      </c>
      <c r="P110" s="18">
        <v>284319</v>
      </c>
      <c r="Q110" s="22">
        <v>1</v>
      </c>
    </row>
    <row r="111" spans="1:17" x14ac:dyDescent="0.25">
      <c r="A111">
        <v>60603</v>
      </c>
      <c r="B111" s="2">
        <v>99.966840000000005</v>
      </c>
      <c r="C111" s="3">
        <v>1001</v>
      </c>
      <c r="D111" t="s">
        <v>11616</v>
      </c>
      <c r="E111" s="4" t="s">
        <v>11490</v>
      </c>
      <c r="F111" s="6">
        <v>0.94776119999999997</v>
      </c>
      <c r="G111" s="7">
        <v>223.36500000000001</v>
      </c>
      <c r="H111" s="2">
        <v>32</v>
      </c>
      <c r="I111">
        <v>4</v>
      </c>
      <c r="J111" s="2"/>
      <c r="K111" s="18">
        <f t="shared" si="3"/>
        <v>650309</v>
      </c>
      <c r="L111" s="18">
        <f>214728+1500</f>
        <v>216228</v>
      </c>
      <c r="M111" s="18">
        <v>432731</v>
      </c>
      <c r="N111" s="18">
        <v>1350</v>
      </c>
      <c r="O111" s="18">
        <f>214728+1500</f>
        <v>216228</v>
      </c>
      <c r="P111" s="18">
        <v>432731</v>
      </c>
      <c r="Q111" s="22">
        <v>0</v>
      </c>
    </row>
    <row r="112" spans="1:17" x14ac:dyDescent="0.25">
      <c r="A112">
        <v>55424</v>
      </c>
      <c r="B112" s="2">
        <v>99.175780000000003</v>
      </c>
      <c r="C112" s="3">
        <v>9996</v>
      </c>
      <c r="D112" t="s">
        <v>10500</v>
      </c>
      <c r="E112" s="4" t="s">
        <v>10428</v>
      </c>
      <c r="F112" s="6">
        <v>0.78145589999999998</v>
      </c>
      <c r="G112" s="7">
        <v>168.125</v>
      </c>
      <c r="H112" s="2">
        <v>32.346200000000003</v>
      </c>
      <c r="I112">
        <v>26</v>
      </c>
      <c r="J112" s="2">
        <v>12.4</v>
      </c>
      <c r="K112" s="18">
        <f t="shared" si="3"/>
        <v>636904</v>
      </c>
      <c r="L112" s="18">
        <v>168375</v>
      </c>
      <c r="M112" s="18">
        <v>460454</v>
      </c>
      <c r="N112" s="18">
        <v>8075</v>
      </c>
      <c r="O112" s="18">
        <v>168375</v>
      </c>
      <c r="P112" s="18">
        <v>460454</v>
      </c>
      <c r="Q112" s="22">
        <v>0</v>
      </c>
    </row>
    <row r="113" spans="1:18" x14ac:dyDescent="0.25">
      <c r="A113">
        <v>10577</v>
      </c>
      <c r="B113" s="2">
        <v>99.801280000000006</v>
      </c>
      <c r="C113" s="3">
        <v>6269</v>
      </c>
      <c r="D113" t="s">
        <v>1827</v>
      </c>
      <c r="E113" s="4" t="s">
        <v>1280</v>
      </c>
      <c r="F113" s="6">
        <v>0.70903190000000005</v>
      </c>
      <c r="G113" s="7">
        <v>224.375</v>
      </c>
      <c r="H113" s="2">
        <v>35</v>
      </c>
      <c r="I113">
        <v>2</v>
      </c>
      <c r="J113" s="2"/>
      <c r="K113" s="18">
        <f t="shared" si="3"/>
        <v>632906</v>
      </c>
      <c r="L113" s="18">
        <f>443924+1685</f>
        <v>445609</v>
      </c>
      <c r="M113" s="18">
        <v>179197</v>
      </c>
      <c r="N113" s="18">
        <f>SUM(4950+2700+250+200)</f>
        <v>8100</v>
      </c>
      <c r="O113" s="18">
        <f>443924+1685</f>
        <v>445609</v>
      </c>
      <c r="P113" s="18">
        <v>179197</v>
      </c>
      <c r="Q113" s="22">
        <v>1</v>
      </c>
    </row>
    <row r="114" spans="1:18" x14ac:dyDescent="0.25">
      <c r="A114">
        <v>22202</v>
      </c>
      <c r="B114" s="2">
        <v>98.806020000000004</v>
      </c>
      <c r="C114" s="3">
        <v>21679</v>
      </c>
      <c r="D114" t="s">
        <v>374</v>
      </c>
      <c r="E114" s="4" t="s">
        <v>4335</v>
      </c>
      <c r="F114" s="6">
        <v>0.83557179999999998</v>
      </c>
      <c r="G114" s="7">
        <v>142.375</v>
      </c>
      <c r="H114" s="2">
        <v>33.925899999999999</v>
      </c>
      <c r="I114">
        <v>108</v>
      </c>
      <c r="J114" s="2">
        <v>18.100000000000001</v>
      </c>
      <c r="K114" s="18">
        <f t="shared" si="3"/>
        <v>628372</v>
      </c>
      <c r="L114" s="18">
        <v>354506</v>
      </c>
      <c r="M114" s="18">
        <v>266140</v>
      </c>
      <c r="N114" s="18">
        <f>2395+5331</f>
        <v>7726</v>
      </c>
      <c r="O114" s="18">
        <v>354506</v>
      </c>
      <c r="P114" s="18">
        <v>266140</v>
      </c>
      <c r="Q114" s="22">
        <v>1</v>
      </c>
    </row>
    <row r="115" spans="1:18" x14ac:dyDescent="0.25">
      <c r="A115">
        <v>2110</v>
      </c>
      <c r="B115" s="2">
        <v>99.523970000000006</v>
      </c>
      <c r="C115" s="3">
        <v>1906</v>
      </c>
      <c r="D115" t="s">
        <v>311</v>
      </c>
      <c r="E115" s="4" t="s">
        <v>21</v>
      </c>
      <c r="F115" s="6">
        <v>0.86496130000000004</v>
      </c>
      <c r="G115" s="7">
        <v>176.917</v>
      </c>
      <c r="H115" s="2">
        <v>25.5</v>
      </c>
      <c r="I115">
        <v>2</v>
      </c>
      <c r="J115" s="2"/>
      <c r="K115" s="18">
        <f t="shared" si="3"/>
        <v>615698</v>
      </c>
      <c r="L115" s="18">
        <v>496016</v>
      </c>
      <c r="M115" s="18">
        <v>115437</v>
      </c>
      <c r="N115" s="18">
        <f>2500+1745</f>
        <v>4245</v>
      </c>
      <c r="O115" s="18">
        <v>496016</v>
      </c>
      <c r="P115" s="18">
        <v>115437</v>
      </c>
      <c r="Q115" s="22">
        <v>1</v>
      </c>
    </row>
    <row r="116" spans="1:18" x14ac:dyDescent="0.25">
      <c r="A116">
        <v>22205</v>
      </c>
      <c r="B116" s="2">
        <v>99.358959999999996</v>
      </c>
      <c r="C116" s="3">
        <v>18875</v>
      </c>
      <c r="D116" t="s">
        <v>374</v>
      </c>
      <c r="E116" s="4" t="s">
        <v>4335</v>
      </c>
      <c r="F116" s="6">
        <v>0.74565820000000005</v>
      </c>
      <c r="G116" s="7">
        <v>183.53800000000001</v>
      </c>
      <c r="H116" s="2">
        <v>34.276600000000002</v>
      </c>
      <c r="I116">
        <v>94</v>
      </c>
      <c r="J116" s="2">
        <v>19.5</v>
      </c>
      <c r="K116" s="18">
        <f t="shared" si="3"/>
        <v>599030</v>
      </c>
      <c r="L116" s="18">
        <v>378881</v>
      </c>
      <c r="M116" s="18">
        <v>215602</v>
      </c>
      <c r="N116" s="18">
        <v>4547</v>
      </c>
      <c r="O116" s="18">
        <v>378881</v>
      </c>
      <c r="P116" s="18">
        <v>215602</v>
      </c>
      <c r="Q116" s="22">
        <v>1</v>
      </c>
    </row>
    <row r="117" spans="1:18" x14ac:dyDescent="0.25">
      <c r="A117">
        <v>7078</v>
      </c>
      <c r="B117" s="2">
        <v>99.997860000000003</v>
      </c>
      <c r="C117" s="3">
        <v>12737</v>
      </c>
      <c r="D117" t="s">
        <v>1393</v>
      </c>
      <c r="E117" s="4" t="s">
        <v>1341</v>
      </c>
      <c r="F117" s="6">
        <v>0.88684779999999996</v>
      </c>
      <c r="G117" s="7">
        <v>250.001</v>
      </c>
      <c r="H117" s="2">
        <v>26.425000000000001</v>
      </c>
      <c r="I117">
        <v>40</v>
      </c>
      <c r="J117" s="2">
        <v>1.4</v>
      </c>
      <c r="K117" s="18">
        <f t="shared" si="3"/>
        <v>588532</v>
      </c>
      <c r="L117" s="18">
        <f>274831+9405</f>
        <v>284236</v>
      </c>
      <c r="M117" s="18">
        <v>301596</v>
      </c>
      <c r="N117" s="18">
        <f>1250+950+500</f>
        <v>2700</v>
      </c>
      <c r="O117" s="18">
        <f>274831+9405</f>
        <v>284236</v>
      </c>
      <c r="P117" s="18">
        <v>301596</v>
      </c>
      <c r="Q117" s="22">
        <v>0</v>
      </c>
    </row>
    <row r="118" spans="1:18" x14ac:dyDescent="0.25">
      <c r="A118">
        <v>10514</v>
      </c>
      <c r="B118" s="2">
        <v>99.982439999999997</v>
      </c>
      <c r="C118" s="3">
        <v>12914</v>
      </c>
      <c r="D118" t="s">
        <v>1800</v>
      </c>
      <c r="E118" s="4" t="s">
        <v>1280</v>
      </c>
      <c r="F118" s="6">
        <v>0.86185199999999995</v>
      </c>
      <c r="G118" s="7">
        <v>241.62</v>
      </c>
      <c r="H118" s="2">
        <v>29.8</v>
      </c>
      <c r="I118">
        <v>25</v>
      </c>
      <c r="J118" s="2">
        <v>6.1</v>
      </c>
      <c r="K118" s="18">
        <f t="shared" si="3"/>
        <v>580897</v>
      </c>
      <c r="L118" s="18">
        <f>825+380510</f>
        <v>381335</v>
      </c>
      <c r="M118" s="18">
        <v>189232</v>
      </c>
      <c r="N118" s="18">
        <f>5900+3350+600+480</f>
        <v>10330</v>
      </c>
      <c r="O118" s="18">
        <f>825+380510</f>
        <v>381335</v>
      </c>
      <c r="P118" s="18">
        <v>189232</v>
      </c>
      <c r="Q118" s="22">
        <v>1</v>
      </c>
    </row>
    <row r="119" spans="1:18" x14ac:dyDescent="0.25">
      <c r="A119">
        <v>19085</v>
      </c>
      <c r="B119" s="2">
        <v>99.643749999999997</v>
      </c>
      <c r="C119" s="3">
        <v>8734</v>
      </c>
      <c r="D119" t="s">
        <v>4223</v>
      </c>
      <c r="E119" s="4" t="s">
        <v>3003</v>
      </c>
      <c r="F119" s="6">
        <v>0.77908529999999998</v>
      </c>
      <c r="G119" s="7">
        <v>199.13499999999999</v>
      </c>
      <c r="H119" s="2">
        <v>30</v>
      </c>
      <c r="I119">
        <v>8</v>
      </c>
      <c r="J119" s="2"/>
      <c r="K119" s="18">
        <f t="shared" si="3"/>
        <v>573687</v>
      </c>
      <c r="L119" s="18">
        <v>304628</v>
      </c>
      <c r="M119" s="18">
        <v>268799</v>
      </c>
      <c r="N119" s="18">
        <v>260</v>
      </c>
      <c r="O119" s="18">
        <v>304628</v>
      </c>
      <c r="P119" s="18">
        <v>268799</v>
      </c>
      <c r="Q119" s="22">
        <v>1</v>
      </c>
    </row>
    <row r="120" spans="1:18" x14ac:dyDescent="0.25">
      <c r="A120">
        <v>94707</v>
      </c>
      <c r="B120" s="2">
        <v>99.466380000000001</v>
      </c>
      <c r="C120" s="3">
        <v>12402</v>
      </c>
      <c r="D120" t="s">
        <v>11543</v>
      </c>
      <c r="E120" s="4" t="s">
        <v>15368</v>
      </c>
      <c r="F120" s="6">
        <v>0.845194</v>
      </c>
      <c r="G120" s="7">
        <v>173.173</v>
      </c>
      <c r="H120" s="2">
        <v>25.019600000000001</v>
      </c>
      <c r="I120">
        <v>51</v>
      </c>
      <c r="J120" s="2">
        <v>0.8</v>
      </c>
      <c r="K120" s="18">
        <f t="shared" si="3"/>
        <v>571420</v>
      </c>
      <c r="L120" s="18">
        <v>532154</v>
      </c>
      <c r="M120" s="18">
        <v>29436</v>
      </c>
      <c r="N120" s="18">
        <f>SUM(8380,1450)</f>
        <v>9830</v>
      </c>
      <c r="O120" s="18">
        <v>532154</v>
      </c>
      <c r="P120" s="18">
        <v>29436</v>
      </c>
      <c r="Q120" s="22">
        <v>1</v>
      </c>
    </row>
    <row r="121" spans="1:18" x14ac:dyDescent="0.25">
      <c r="A121">
        <v>22039</v>
      </c>
      <c r="B121" s="2">
        <v>99.647670000000005</v>
      </c>
      <c r="C121" s="3">
        <v>18791</v>
      </c>
      <c r="D121" t="s">
        <v>4648</v>
      </c>
      <c r="E121" s="4" t="s">
        <v>4335</v>
      </c>
      <c r="F121" s="6">
        <v>0.7508705</v>
      </c>
      <c r="G121" s="7">
        <v>204.07900000000001</v>
      </c>
      <c r="H121" s="2">
        <v>33.448300000000003</v>
      </c>
      <c r="I121">
        <v>29</v>
      </c>
      <c r="J121" s="2">
        <v>16.3</v>
      </c>
      <c r="K121" s="18">
        <f t="shared" si="3"/>
        <v>564809</v>
      </c>
      <c r="L121" s="18">
        <f>SUM(246394,5350,500)</f>
        <v>252244</v>
      </c>
      <c r="M121" s="18">
        <v>310045</v>
      </c>
      <c r="N121" s="18">
        <f>SUM(1900,620)</f>
        <v>2520</v>
      </c>
      <c r="O121" s="18">
        <f>SUM(246394,5350,500)</f>
        <v>252244</v>
      </c>
      <c r="P121" s="18">
        <v>310045</v>
      </c>
      <c r="Q121" s="22">
        <v>0</v>
      </c>
      <c r="R121" t="s">
        <v>16778</v>
      </c>
    </row>
    <row r="122" spans="1:18" x14ac:dyDescent="0.25">
      <c r="A122">
        <v>10504</v>
      </c>
      <c r="B122" s="2">
        <v>99.899789999999996</v>
      </c>
      <c r="C122" s="3">
        <v>7885</v>
      </c>
      <c r="D122" t="s">
        <v>1795</v>
      </c>
      <c r="E122" s="4" t="s">
        <v>1280</v>
      </c>
      <c r="F122" s="6">
        <v>0.74180250000000003</v>
      </c>
      <c r="G122" s="7">
        <v>231.52799999999999</v>
      </c>
      <c r="H122" s="2">
        <v>32.545499999999997</v>
      </c>
      <c r="I122">
        <v>11</v>
      </c>
      <c r="J122" s="2">
        <v>13.2</v>
      </c>
      <c r="K122" s="18">
        <f t="shared" si="3"/>
        <v>561627</v>
      </c>
      <c r="L122" s="18">
        <f>1464+395956</f>
        <v>397420</v>
      </c>
      <c r="M122" s="18">
        <v>157102</v>
      </c>
      <c r="N122" s="18">
        <f>5600+1000+500+5</f>
        <v>7105</v>
      </c>
      <c r="O122" s="18">
        <f>1464+395956</f>
        <v>397420</v>
      </c>
      <c r="P122" s="18">
        <v>157102</v>
      </c>
      <c r="Q122" s="22">
        <v>1</v>
      </c>
    </row>
    <row r="123" spans="1:18" x14ac:dyDescent="0.25">
      <c r="A123">
        <v>2492</v>
      </c>
      <c r="B123" s="2">
        <v>99.147549999999995</v>
      </c>
      <c r="C123" s="3">
        <v>20163</v>
      </c>
      <c r="D123" t="s">
        <v>378</v>
      </c>
      <c r="E123" s="4" t="s">
        <v>21</v>
      </c>
      <c r="F123" s="6">
        <v>0.75725830000000005</v>
      </c>
      <c r="G123" s="7">
        <v>171.70500000000001</v>
      </c>
      <c r="H123" s="2">
        <v>30.781300000000002</v>
      </c>
      <c r="I123">
        <v>32</v>
      </c>
      <c r="J123" s="2">
        <v>8.4</v>
      </c>
      <c r="K123" s="18">
        <f t="shared" si="3"/>
        <v>542146</v>
      </c>
      <c r="L123" s="18">
        <v>364855</v>
      </c>
      <c r="M123" s="18">
        <v>168441</v>
      </c>
      <c r="N123" s="18">
        <v>8850</v>
      </c>
      <c r="O123" s="18">
        <v>364855</v>
      </c>
      <c r="P123" s="18">
        <v>168441</v>
      </c>
      <c r="Q123" s="22">
        <v>1</v>
      </c>
    </row>
    <row r="124" spans="1:18" x14ac:dyDescent="0.25">
      <c r="A124">
        <v>2482</v>
      </c>
      <c r="B124" s="2">
        <v>99.44641</v>
      </c>
      <c r="C124" s="3">
        <v>11204</v>
      </c>
      <c r="D124" t="s">
        <v>377</v>
      </c>
      <c r="E124" s="4" t="s">
        <v>21</v>
      </c>
      <c r="F124" s="6">
        <v>0.80031359999999996</v>
      </c>
      <c r="G124" s="7">
        <v>178.24600000000001</v>
      </c>
      <c r="H124" s="2">
        <v>25.176500000000001</v>
      </c>
      <c r="I124">
        <v>17</v>
      </c>
      <c r="J124" s="2">
        <v>0.8</v>
      </c>
      <c r="K124" s="18">
        <f t="shared" si="3"/>
        <v>537096</v>
      </c>
      <c r="L124" s="18">
        <v>211318</v>
      </c>
      <c r="M124" s="18">
        <v>324653</v>
      </c>
      <c r="N124" s="18">
        <v>1125</v>
      </c>
      <c r="O124" s="18">
        <v>211318</v>
      </c>
      <c r="P124" s="18">
        <v>324653</v>
      </c>
      <c r="Q124" s="22">
        <v>0</v>
      </c>
    </row>
    <row r="125" spans="1:18" x14ac:dyDescent="0.25">
      <c r="A125">
        <v>10005</v>
      </c>
      <c r="B125" s="2">
        <v>99.840519999999998</v>
      </c>
      <c r="C125" s="3">
        <v>7570</v>
      </c>
      <c r="D125" t="s">
        <v>1789</v>
      </c>
      <c r="E125" s="4" t="s">
        <v>1280</v>
      </c>
      <c r="F125" s="6">
        <v>0.88411150000000005</v>
      </c>
      <c r="G125" s="7">
        <v>196.77600000000001</v>
      </c>
      <c r="H125" s="2">
        <v>26.4</v>
      </c>
      <c r="I125">
        <v>10</v>
      </c>
      <c r="J125" s="2">
        <v>1.4</v>
      </c>
      <c r="K125" s="18">
        <f t="shared" ref="K125:K156" si="4">SUM(L125:N125)</f>
        <v>534206</v>
      </c>
      <c r="L125" s="18">
        <f>369513+12400</f>
        <v>381913</v>
      </c>
      <c r="M125" s="18">
        <v>149223</v>
      </c>
      <c r="N125" s="18">
        <f>1605+575+500+290+100</f>
        <v>3070</v>
      </c>
      <c r="O125" s="18">
        <f>369513+12400</f>
        <v>381913</v>
      </c>
      <c r="P125" s="18">
        <v>149223</v>
      </c>
      <c r="Q125" s="22">
        <v>1</v>
      </c>
    </row>
    <row r="126" spans="1:18" x14ac:dyDescent="0.25">
      <c r="A126">
        <v>10004</v>
      </c>
      <c r="B126" s="2">
        <v>99.963189999999997</v>
      </c>
      <c r="C126" s="3">
        <v>3023</v>
      </c>
      <c r="D126" t="s">
        <v>1789</v>
      </c>
      <c r="E126" s="4" t="s">
        <v>1280</v>
      </c>
      <c r="F126" s="6">
        <v>0.81526980000000004</v>
      </c>
      <c r="G126" s="7">
        <v>242.625</v>
      </c>
      <c r="H126" s="2">
        <v>24.5</v>
      </c>
      <c r="I126">
        <v>6</v>
      </c>
      <c r="J126" s="2"/>
      <c r="K126" s="18">
        <f t="shared" si="4"/>
        <v>533223</v>
      </c>
      <c r="L126" s="18">
        <f>250+421578</f>
        <v>421828</v>
      </c>
      <c r="M126" s="18">
        <v>103135</v>
      </c>
      <c r="N126" s="18">
        <f>3250+2350+2025+375+250+10</f>
        <v>8260</v>
      </c>
      <c r="O126" s="18">
        <f>250+421578</f>
        <v>421828</v>
      </c>
      <c r="P126" s="18">
        <v>103135</v>
      </c>
      <c r="Q126" s="22">
        <v>1</v>
      </c>
    </row>
    <row r="127" spans="1:18" x14ac:dyDescent="0.25">
      <c r="A127">
        <v>10007</v>
      </c>
      <c r="B127" s="2">
        <v>99.964960000000005</v>
      </c>
      <c r="C127" s="3">
        <v>6748</v>
      </c>
      <c r="D127" t="s">
        <v>1789</v>
      </c>
      <c r="E127" s="4" t="s">
        <v>1280</v>
      </c>
      <c r="F127" s="6">
        <v>0.787802</v>
      </c>
      <c r="G127" s="7">
        <v>250.001</v>
      </c>
      <c r="H127" s="2">
        <v>27.4</v>
      </c>
      <c r="I127">
        <v>15</v>
      </c>
      <c r="J127" s="2">
        <v>2.1</v>
      </c>
      <c r="K127" s="18">
        <f t="shared" si="4"/>
        <v>528370</v>
      </c>
      <c r="L127" s="18">
        <f>2410+401980</f>
        <v>404390</v>
      </c>
      <c r="M127" s="18">
        <v>104045</v>
      </c>
      <c r="N127" s="18">
        <f>10810+3200+2900+1800+1100+100+25</f>
        <v>19935</v>
      </c>
      <c r="O127" s="18">
        <f>2410+401980</f>
        <v>404390</v>
      </c>
      <c r="P127" s="18">
        <v>104045</v>
      </c>
      <c r="Q127" s="22">
        <v>1</v>
      </c>
    </row>
    <row r="128" spans="1:18" x14ac:dyDescent="0.25">
      <c r="A128">
        <v>7901</v>
      </c>
      <c r="B128" s="2">
        <v>98.697040000000001</v>
      </c>
      <c r="C128" s="3">
        <v>22962</v>
      </c>
      <c r="D128" t="s">
        <v>1550</v>
      </c>
      <c r="E128" s="4" t="s">
        <v>1341</v>
      </c>
      <c r="F128" s="6">
        <v>0.70007050000000004</v>
      </c>
      <c r="G128" s="7">
        <v>163.333</v>
      </c>
      <c r="H128" s="2">
        <v>29.359000000000002</v>
      </c>
      <c r="I128">
        <v>39</v>
      </c>
      <c r="J128" s="2">
        <v>5.2</v>
      </c>
      <c r="K128" s="18">
        <f t="shared" si="4"/>
        <v>517037</v>
      </c>
      <c r="L128" s="18">
        <v>143880</v>
      </c>
      <c r="M128" s="18">
        <v>372807</v>
      </c>
      <c r="N128" s="18">
        <v>350</v>
      </c>
      <c r="O128" s="18">
        <v>143880</v>
      </c>
      <c r="P128" s="18">
        <v>372807</v>
      </c>
      <c r="Q128" s="22">
        <v>0</v>
      </c>
    </row>
    <row r="129" spans="1:17" x14ac:dyDescent="0.25">
      <c r="A129">
        <v>6820</v>
      </c>
      <c r="B129" s="2">
        <v>99.970029999999994</v>
      </c>
      <c r="C129" s="3">
        <v>21190</v>
      </c>
      <c r="D129" t="s">
        <v>1333</v>
      </c>
      <c r="E129" s="4" t="s">
        <v>1198</v>
      </c>
      <c r="F129" s="6">
        <v>0.79743770000000003</v>
      </c>
      <c r="G129" s="7">
        <v>250.001</v>
      </c>
      <c r="H129" s="2">
        <v>30.25</v>
      </c>
      <c r="I129">
        <v>52</v>
      </c>
      <c r="J129" s="2">
        <v>7.1</v>
      </c>
      <c r="K129" s="18">
        <f t="shared" si="4"/>
        <v>514431</v>
      </c>
      <c r="L129" s="18">
        <f>196493+326</f>
        <v>196819</v>
      </c>
      <c r="M129" s="18">
        <v>310560</v>
      </c>
      <c r="N129" s="18">
        <f>2970+2832+750+500</f>
        <v>7052</v>
      </c>
      <c r="O129" s="18">
        <f>196493+326</f>
        <v>196819</v>
      </c>
      <c r="P129" s="18">
        <v>310560</v>
      </c>
      <c r="Q129" s="22">
        <v>0</v>
      </c>
    </row>
    <row r="130" spans="1:17" x14ac:dyDescent="0.25">
      <c r="A130">
        <v>95014</v>
      </c>
      <c r="B130" s="2">
        <v>98.723159999999993</v>
      </c>
      <c r="C130" s="3">
        <v>62478</v>
      </c>
      <c r="D130" t="s">
        <v>15826</v>
      </c>
      <c r="E130" s="4" t="s">
        <v>15368</v>
      </c>
      <c r="F130" s="6">
        <v>0.75972130000000004</v>
      </c>
      <c r="G130" s="7">
        <v>154.13200000000001</v>
      </c>
      <c r="H130" s="2">
        <v>29.776499999999999</v>
      </c>
      <c r="I130">
        <v>85</v>
      </c>
      <c r="J130" s="2">
        <v>6</v>
      </c>
      <c r="K130" s="18">
        <f t="shared" si="4"/>
        <v>514222</v>
      </c>
      <c r="L130" s="18">
        <v>273757</v>
      </c>
      <c r="M130" s="18">
        <v>148749</v>
      </c>
      <c r="N130" s="18">
        <f>5875+85841</f>
        <v>91716</v>
      </c>
      <c r="O130" s="18">
        <v>273757</v>
      </c>
      <c r="P130" s="18">
        <v>148749</v>
      </c>
      <c r="Q130" s="22">
        <v>1</v>
      </c>
    </row>
    <row r="131" spans="1:17" x14ac:dyDescent="0.25">
      <c r="A131">
        <v>94024</v>
      </c>
      <c r="B131" s="2">
        <v>99.54562</v>
      </c>
      <c r="C131" s="3">
        <v>22572</v>
      </c>
      <c r="D131" t="s">
        <v>15749</v>
      </c>
      <c r="E131" s="4" t="s">
        <v>15368</v>
      </c>
      <c r="F131" s="6">
        <v>0.79167449999999995</v>
      </c>
      <c r="G131" s="7">
        <v>190.39500000000001</v>
      </c>
      <c r="H131" s="2">
        <v>28.755600000000001</v>
      </c>
      <c r="I131">
        <v>45</v>
      </c>
      <c r="J131" s="2">
        <v>3.9</v>
      </c>
      <c r="K131" s="18">
        <f t="shared" si="4"/>
        <v>504289</v>
      </c>
      <c r="L131" s="18">
        <f>327315+11055</f>
        <v>338370</v>
      </c>
      <c r="M131" s="18">
        <v>113494</v>
      </c>
      <c r="N131" s="18">
        <f>SUM(50425,1250,750)</f>
        <v>52425</v>
      </c>
      <c r="O131" s="18">
        <f>327315+11055</f>
        <v>338370</v>
      </c>
      <c r="P131" s="18">
        <v>113494</v>
      </c>
      <c r="Q131" s="22">
        <v>1</v>
      </c>
    </row>
    <row r="132" spans="1:17" x14ac:dyDescent="0.25">
      <c r="A132">
        <v>95030</v>
      </c>
      <c r="B132" s="2">
        <v>99.808909999999997</v>
      </c>
      <c r="C132" s="3">
        <v>13428</v>
      </c>
      <c r="D132" t="s">
        <v>15828</v>
      </c>
      <c r="E132" s="4" t="s">
        <v>15368</v>
      </c>
      <c r="F132" s="6">
        <v>0.7588897</v>
      </c>
      <c r="G132" s="7">
        <v>217.24100000000001</v>
      </c>
      <c r="H132" s="2">
        <v>29.071400000000001</v>
      </c>
      <c r="I132">
        <v>28</v>
      </c>
      <c r="J132" s="2">
        <v>4.5999999999999996</v>
      </c>
      <c r="K132" s="18">
        <f t="shared" si="4"/>
        <v>499450</v>
      </c>
      <c r="L132" s="18">
        <f>179615+8901</f>
        <v>188516</v>
      </c>
      <c r="M132" s="18">
        <v>142343</v>
      </c>
      <c r="N132" s="18">
        <f>168441+150</f>
        <v>168591</v>
      </c>
      <c r="O132" s="18">
        <f>179615+8901</f>
        <v>188516</v>
      </c>
      <c r="P132" s="18">
        <v>142343</v>
      </c>
      <c r="Q132" s="22">
        <v>1</v>
      </c>
    </row>
    <row r="133" spans="1:17" x14ac:dyDescent="0.25">
      <c r="A133">
        <v>2446</v>
      </c>
      <c r="B133" s="2">
        <v>98.622519999999994</v>
      </c>
      <c r="C133" s="3">
        <v>28795</v>
      </c>
      <c r="D133" t="s">
        <v>361</v>
      </c>
      <c r="E133" s="4" t="s">
        <v>21</v>
      </c>
      <c r="F133" s="6">
        <v>0.83342340000000004</v>
      </c>
      <c r="G133" s="7">
        <v>138.73099999999999</v>
      </c>
      <c r="H133" s="2">
        <v>28.597000000000001</v>
      </c>
      <c r="I133">
        <v>67</v>
      </c>
      <c r="J133" s="2">
        <v>3.7</v>
      </c>
      <c r="K133" s="18">
        <f t="shared" si="4"/>
        <v>495492</v>
      </c>
      <c r="L133" s="18">
        <v>412074</v>
      </c>
      <c r="M133" s="18">
        <v>79177</v>
      </c>
      <c r="N133" s="18">
        <f>866+3375</f>
        <v>4241</v>
      </c>
      <c r="O133" s="18">
        <v>412074</v>
      </c>
      <c r="P133" s="18">
        <v>79177</v>
      </c>
      <c r="Q133" s="22">
        <v>1</v>
      </c>
    </row>
    <row r="134" spans="1:17" x14ac:dyDescent="0.25">
      <c r="A134">
        <v>60604</v>
      </c>
      <c r="B134" s="2">
        <v>99.683980000000005</v>
      </c>
      <c r="C134" s="3">
        <v>418</v>
      </c>
      <c r="D134" t="s">
        <v>11616</v>
      </c>
      <c r="E134" s="4" t="s">
        <v>11490</v>
      </c>
      <c r="F134" s="6">
        <v>0.78306880000000001</v>
      </c>
      <c r="G134" s="7">
        <v>201.875</v>
      </c>
      <c r="H134" s="2">
        <v>34.333300000000001</v>
      </c>
      <c r="I134">
        <v>3</v>
      </c>
      <c r="J134" s="2"/>
      <c r="K134" s="18">
        <f t="shared" si="4"/>
        <v>484452</v>
      </c>
      <c r="L134" s="18">
        <f>1500+406052</f>
        <v>407552</v>
      </c>
      <c r="M134" s="18">
        <v>75200</v>
      </c>
      <c r="N134" s="18">
        <f>SUM(1000,700)</f>
        <v>1700</v>
      </c>
      <c r="O134" s="18">
        <f>1500+406052</f>
        <v>407552</v>
      </c>
      <c r="P134" s="18">
        <v>75200</v>
      </c>
      <c r="Q134" s="22">
        <v>1</v>
      </c>
    </row>
    <row r="135" spans="1:17" x14ac:dyDescent="0.25">
      <c r="A135">
        <v>7458</v>
      </c>
      <c r="B135" s="2">
        <v>99.276079999999993</v>
      </c>
      <c r="C135" s="3">
        <v>11479</v>
      </c>
      <c r="D135" t="s">
        <v>1439</v>
      </c>
      <c r="E135" s="4" t="s">
        <v>1341</v>
      </c>
      <c r="F135" s="6">
        <v>0.66671130000000001</v>
      </c>
      <c r="G135" s="7">
        <v>191.31899999999999</v>
      </c>
      <c r="H135" s="2">
        <v>25.636399999999998</v>
      </c>
      <c r="I135">
        <v>11</v>
      </c>
      <c r="J135" s="2">
        <v>1.1000000000000001</v>
      </c>
      <c r="K135" s="18">
        <f t="shared" si="4"/>
        <v>481179</v>
      </c>
      <c r="L135" s="18">
        <v>181771</v>
      </c>
      <c r="M135" s="18">
        <v>299408</v>
      </c>
      <c r="N135" s="18">
        <v>0</v>
      </c>
      <c r="O135" s="18">
        <v>181771</v>
      </c>
      <c r="P135" s="18">
        <v>299408</v>
      </c>
      <c r="Q135" s="22">
        <v>0</v>
      </c>
    </row>
    <row r="136" spans="1:17" x14ac:dyDescent="0.25">
      <c r="A136">
        <v>98112</v>
      </c>
      <c r="B136" s="2">
        <v>98.66113</v>
      </c>
      <c r="C136" s="3">
        <v>22290</v>
      </c>
      <c r="D136" t="s">
        <v>16366</v>
      </c>
      <c r="E136" s="4" t="s">
        <v>16344</v>
      </c>
      <c r="F136" s="6">
        <v>0.75640580000000002</v>
      </c>
      <c r="G136" s="7">
        <v>153.101</v>
      </c>
      <c r="H136" s="2">
        <v>32.9375</v>
      </c>
      <c r="I136">
        <v>80</v>
      </c>
      <c r="J136" s="2">
        <v>14.4</v>
      </c>
      <c r="K136" s="18">
        <f t="shared" si="4"/>
        <v>480072</v>
      </c>
      <c r="L136" s="18">
        <v>389784</v>
      </c>
      <c r="M136" s="18">
        <v>74888</v>
      </c>
      <c r="N136" s="18">
        <f>SUM(12880,2520)</f>
        <v>15400</v>
      </c>
      <c r="O136" s="18">
        <v>389784</v>
      </c>
      <c r="P136" s="18">
        <v>74888</v>
      </c>
      <c r="Q136" s="22">
        <v>1</v>
      </c>
    </row>
    <row r="137" spans="1:17" x14ac:dyDescent="0.25">
      <c r="A137">
        <v>20171</v>
      </c>
      <c r="B137" s="2">
        <v>98.903750000000002</v>
      </c>
      <c r="C137" s="3">
        <v>48662</v>
      </c>
      <c r="D137" t="s">
        <v>3872</v>
      </c>
      <c r="E137" s="4" t="s">
        <v>4335</v>
      </c>
      <c r="F137" s="6">
        <v>0.73566589999999998</v>
      </c>
      <c r="G137" s="7">
        <v>163.34100000000001</v>
      </c>
      <c r="H137" s="2">
        <v>37.213299999999997</v>
      </c>
      <c r="I137">
        <v>75</v>
      </c>
      <c r="J137" s="2">
        <v>34.799999999999997</v>
      </c>
      <c r="K137" s="18">
        <f t="shared" si="4"/>
        <v>479861</v>
      </c>
      <c r="L137" s="18">
        <v>271815</v>
      </c>
      <c r="M137" s="18">
        <v>202495</v>
      </c>
      <c r="N137" s="18">
        <f>1350+4201</f>
        <v>5551</v>
      </c>
      <c r="O137" s="18">
        <v>271815</v>
      </c>
      <c r="P137" s="18">
        <v>202495</v>
      </c>
      <c r="Q137" s="22">
        <v>1</v>
      </c>
    </row>
    <row r="138" spans="1:17" x14ac:dyDescent="0.25">
      <c r="A138">
        <v>94563</v>
      </c>
      <c r="B138" s="2">
        <v>99.765680000000003</v>
      </c>
      <c r="C138" s="3">
        <v>18284</v>
      </c>
      <c r="D138" t="s">
        <v>15780</v>
      </c>
      <c r="E138" s="4" t="s">
        <v>15368</v>
      </c>
      <c r="F138" s="6">
        <v>0.780505</v>
      </c>
      <c r="G138" s="7">
        <v>211.56299999999999</v>
      </c>
      <c r="H138" s="2">
        <v>25.838699999999999</v>
      </c>
      <c r="I138">
        <v>62</v>
      </c>
      <c r="J138" s="2">
        <v>1.2</v>
      </c>
      <c r="K138" s="18">
        <f t="shared" si="4"/>
        <v>473075</v>
      </c>
      <c r="L138" s="18">
        <f>364925+3988</f>
        <v>368913</v>
      </c>
      <c r="M138" s="18">
        <v>64812</v>
      </c>
      <c r="N138" s="18">
        <f>SUM(38150+1200)</f>
        <v>39350</v>
      </c>
      <c r="O138" s="18">
        <f>364925+3988</f>
        <v>368913</v>
      </c>
      <c r="P138" s="18">
        <v>64812</v>
      </c>
      <c r="Q138" s="22">
        <v>1</v>
      </c>
    </row>
    <row r="139" spans="1:17" x14ac:dyDescent="0.25">
      <c r="A139">
        <v>1778</v>
      </c>
      <c r="B139" s="2">
        <v>99.460700000000003</v>
      </c>
      <c r="C139" s="3">
        <v>13420</v>
      </c>
      <c r="D139" t="s">
        <v>233</v>
      </c>
      <c r="E139" s="4" t="s">
        <v>21</v>
      </c>
      <c r="F139" s="6">
        <v>0.78970609999999997</v>
      </c>
      <c r="G139" s="7">
        <v>182.01900000000001</v>
      </c>
      <c r="H139" s="2">
        <v>32.466700000000003</v>
      </c>
      <c r="I139">
        <v>30</v>
      </c>
      <c r="J139" s="2">
        <v>12.9</v>
      </c>
      <c r="K139" s="18">
        <f t="shared" si="4"/>
        <v>471162</v>
      </c>
      <c r="L139" s="18">
        <v>366142</v>
      </c>
      <c r="M139" s="18">
        <v>101077</v>
      </c>
      <c r="N139" s="18">
        <f>18+3925</f>
        <v>3943</v>
      </c>
      <c r="O139" s="18">
        <v>366142</v>
      </c>
      <c r="P139" s="18">
        <v>101077</v>
      </c>
      <c r="Q139" s="22">
        <v>1</v>
      </c>
    </row>
    <row r="140" spans="1:17" x14ac:dyDescent="0.25">
      <c r="A140">
        <v>98039</v>
      </c>
      <c r="B140" s="2">
        <v>99.838629999999995</v>
      </c>
      <c r="C140" s="3">
        <v>3079</v>
      </c>
      <c r="D140" t="s">
        <v>2804</v>
      </c>
      <c r="E140" s="4" t="s">
        <v>16344</v>
      </c>
      <c r="F140" s="6">
        <v>0.81637839999999995</v>
      </c>
      <c r="G140" s="7">
        <v>208.214</v>
      </c>
      <c r="H140" s="2">
        <v>25</v>
      </c>
      <c r="I140">
        <v>6</v>
      </c>
      <c r="J140" s="2"/>
      <c r="K140" s="18">
        <f t="shared" si="4"/>
        <v>468853</v>
      </c>
      <c r="L140" s="18">
        <f>250643+50</f>
        <v>250693</v>
      </c>
      <c r="M140" s="18">
        <v>217110</v>
      </c>
      <c r="N140" s="18">
        <v>1050</v>
      </c>
      <c r="O140" s="18">
        <f>250643+50</f>
        <v>250693</v>
      </c>
      <c r="P140" s="18">
        <v>217110</v>
      </c>
      <c r="Q140" s="22">
        <v>1</v>
      </c>
    </row>
    <row r="141" spans="1:17" x14ac:dyDescent="0.25">
      <c r="A141">
        <v>10804</v>
      </c>
      <c r="B141" s="2">
        <v>99.451009999999997</v>
      </c>
      <c r="C141" s="3">
        <v>14850</v>
      </c>
      <c r="D141" t="s">
        <v>1846</v>
      </c>
      <c r="E141" s="4" t="s">
        <v>1280</v>
      </c>
      <c r="F141" s="6">
        <v>0.7582352</v>
      </c>
      <c r="G141" s="7">
        <v>186.5</v>
      </c>
      <c r="H141" s="2">
        <v>29</v>
      </c>
      <c r="I141">
        <v>25</v>
      </c>
      <c r="J141" s="2">
        <v>4.3</v>
      </c>
      <c r="K141" s="18">
        <f t="shared" si="4"/>
        <v>466449</v>
      </c>
      <c r="L141" s="18">
        <v>283750</v>
      </c>
      <c r="M141" s="18">
        <v>174949</v>
      </c>
      <c r="N141" s="18">
        <f>3500+4250</f>
        <v>7750</v>
      </c>
      <c r="O141" s="18">
        <v>283750</v>
      </c>
      <c r="P141" s="18">
        <v>174949</v>
      </c>
      <c r="Q141" s="22">
        <v>1</v>
      </c>
    </row>
    <row r="142" spans="1:17" x14ac:dyDescent="0.25">
      <c r="A142">
        <v>94304</v>
      </c>
      <c r="B142" s="2">
        <v>98.796059999999997</v>
      </c>
      <c r="C142" s="3">
        <v>3687</v>
      </c>
      <c r="D142" t="s">
        <v>15762</v>
      </c>
      <c r="E142" s="4" t="s">
        <v>15368</v>
      </c>
      <c r="F142" s="6">
        <v>0.80845860000000003</v>
      </c>
      <c r="G142" s="7">
        <v>146.94399999999999</v>
      </c>
      <c r="H142" s="2">
        <v>30.7273</v>
      </c>
      <c r="I142">
        <v>11</v>
      </c>
      <c r="J142" s="2">
        <v>8.1999999999999993</v>
      </c>
      <c r="K142" s="18">
        <f t="shared" si="4"/>
        <v>464600</v>
      </c>
      <c r="L142" s="18">
        <v>313790</v>
      </c>
      <c r="M142" s="18">
        <v>126660</v>
      </c>
      <c r="N142" s="18">
        <v>24150</v>
      </c>
      <c r="O142" s="18">
        <v>313790</v>
      </c>
      <c r="P142" s="18">
        <v>126660</v>
      </c>
      <c r="Q142" s="22">
        <v>1</v>
      </c>
    </row>
    <row r="143" spans="1:17" x14ac:dyDescent="0.25">
      <c r="A143">
        <v>22124</v>
      </c>
      <c r="B143" s="2">
        <v>99.432850000000002</v>
      </c>
      <c r="C143" s="3">
        <v>18530</v>
      </c>
      <c r="D143" t="s">
        <v>4654</v>
      </c>
      <c r="E143" s="4" t="s">
        <v>4335</v>
      </c>
      <c r="F143" s="6">
        <v>0.76445510000000005</v>
      </c>
      <c r="G143" s="7">
        <v>184</v>
      </c>
      <c r="H143" s="2">
        <v>32.028599999999997</v>
      </c>
      <c r="I143">
        <v>35</v>
      </c>
      <c r="J143" s="2">
        <v>11.2</v>
      </c>
      <c r="K143" s="18">
        <f t="shared" si="4"/>
        <v>459203</v>
      </c>
      <c r="L143" s="18">
        <v>235791</v>
      </c>
      <c r="M143" s="18">
        <v>219662</v>
      </c>
      <c r="N143" s="18">
        <v>3750</v>
      </c>
      <c r="O143" s="18">
        <v>235791</v>
      </c>
      <c r="P143" s="18">
        <v>219662</v>
      </c>
      <c r="Q143" s="22">
        <v>1</v>
      </c>
    </row>
    <row r="144" spans="1:17" x14ac:dyDescent="0.25">
      <c r="A144">
        <v>77010</v>
      </c>
      <c r="B144" s="2">
        <v>99.995829999999998</v>
      </c>
      <c r="C144" s="3">
        <v>723</v>
      </c>
      <c r="D144" t="s">
        <v>3103</v>
      </c>
      <c r="E144" s="4" t="s">
        <v>13752</v>
      </c>
      <c r="F144" s="6">
        <v>0.87774289999999999</v>
      </c>
      <c r="G144" s="7">
        <v>250.001</v>
      </c>
      <c r="H144" s="2">
        <v>40</v>
      </c>
      <c r="I144">
        <v>2</v>
      </c>
      <c r="J144" s="2"/>
      <c r="K144" s="18">
        <f t="shared" si="4"/>
        <v>441962</v>
      </c>
      <c r="L144" s="18">
        <v>45325</v>
      </c>
      <c r="M144" s="18">
        <v>383037</v>
      </c>
      <c r="N144" s="18">
        <v>13600</v>
      </c>
      <c r="O144" s="18">
        <v>45325</v>
      </c>
      <c r="P144" s="18">
        <v>383037</v>
      </c>
      <c r="Q144" s="22">
        <v>0</v>
      </c>
    </row>
    <row r="145" spans="1:17" x14ac:dyDescent="0.25">
      <c r="A145">
        <v>10282</v>
      </c>
      <c r="B145" s="2">
        <v>99.994709999999998</v>
      </c>
      <c r="C145" s="3">
        <v>5902</v>
      </c>
      <c r="D145" t="s">
        <v>1789</v>
      </c>
      <c r="E145" s="4" t="s">
        <v>1280</v>
      </c>
      <c r="F145" s="6">
        <v>0.87059690000000001</v>
      </c>
      <c r="G145" s="7">
        <v>250.001</v>
      </c>
      <c r="H145" s="2">
        <v>15.333299999999999</v>
      </c>
      <c r="I145">
        <v>3</v>
      </c>
      <c r="J145" s="2"/>
      <c r="K145" s="18">
        <f t="shared" si="4"/>
        <v>441239</v>
      </c>
      <c r="L145" s="18">
        <v>262845</v>
      </c>
      <c r="M145" s="18">
        <v>164835</v>
      </c>
      <c r="N145" s="18">
        <f>10114+2500+500+245+200</f>
        <v>13559</v>
      </c>
      <c r="O145" s="18">
        <v>262845</v>
      </c>
      <c r="P145" s="18">
        <v>164835</v>
      </c>
      <c r="Q145" s="22">
        <v>1</v>
      </c>
    </row>
    <row r="146" spans="1:17" x14ac:dyDescent="0.25">
      <c r="A146">
        <v>60043</v>
      </c>
      <c r="B146" s="2">
        <v>99.973470000000006</v>
      </c>
      <c r="C146" s="3">
        <v>2648</v>
      </c>
      <c r="D146" t="s">
        <v>1362</v>
      </c>
      <c r="E146" s="4" t="s">
        <v>11490</v>
      </c>
      <c r="F146" s="6">
        <v>0.89427310000000004</v>
      </c>
      <c r="G146" s="7">
        <v>233.75</v>
      </c>
      <c r="H146" s="2">
        <v>32.4</v>
      </c>
      <c r="I146">
        <v>10</v>
      </c>
      <c r="J146" s="2">
        <v>12.6</v>
      </c>
      <c r="K146" s="18">
        <f t="shared" si="4"/>
        <v>434653</v>
      </c>
      <c r="L146" s="18">
        <v>107419</v>
      </c>
      <c r="M146" s="18">
        <v>324234</v>
      </c>
      <c r="N146" s="18">
        <v>3000</v>
      </c>
      <c r="O146" s="18">
        <v>107419</v>
      </c>
      <c r="P146" s="18">
        <v>324234</v>
      </c>
      <c r="Q146" s="22">
        <v>0</v>
      </c>
    </row>
    <row r="147" spans="1:17" x14ac:dyDescent="0.25">
      <c r="A147">
        <v>10069</v>
      </c>
      <c r="B147" s="2">
        <v>99.977010000000007</v>
      </c>
      <c r="C147" s="3">
        <v>5522</v>
      </c>
      <c r="D147" t="s">
        <v>1789</v>
      </c>
      <c r="E147" s="4" t="s">
        <v>1280</v>
      </c>
      <c r="F147" s="6">
        <v>0.88685970000000003</v>
      </c>
      <c r="G147" s="7">
        <v>237.06</v>
      </c>
      <c r="H147" s="2">
        <v>36.5</v>
      </c>
      <c r="I147">
        <v>4</v>
      </c>
      <c r="J147" s="2"/>
      <c r="K147" s="18">
        <f t="shared" si="4"/>
        <v>429878</v>
      </c>
      <c r="L147" s="18">
        <f>695+187887</f>
        <v>188582</v>
      </c>
      <c r="M147" s="18">
        <v>231961</v>
      </c>
      <c r="N147" s="18">
        <f>5250+3835+250</f>
        <v>9335</v>
      </c>
      <c r="O147" s="18">
        <f>695+187887</f>
        <v>188582</v>
      </c>
      <c r="P147" s="18">
        <v>231961</v>
      </c>
      <c r="Q147" s="22">
        <v>0</v>
      </c>
    </row>
    <row r="148" spans="1:17" x14ac:dyDescent="0.25">
      <c r="A148">
        <v>10536</v>
      </c>
      <c r="B148" s="2">
        <v>98.924260000000004</v>
      </c>
      <c r="C148" s="3">
        <v>10725</v>
      </c>
      <c r="D148" t="s">
        <v>1812</v>
      </c>
      <c r="E148" s="4" t="s">
        <v>1280</v>
      </c>
      <c r="F148" s="6">
        <v>0.67804050000000005</v>
      </c>
      <c r="G148" s="7">
        <v>173.77799999999999</v>
      </c>
      <c r="H148" s="2">
        <v>40.1111</v>
      </c>
      <c r="I148">
        <v>9</v>
      </c>
      <c r="J148" s="2"/>
      <c r="K148" s="18">
        <f t="shared" si="4"/>
        <v>427869</v>
      </c>
      <c r="L148" s="18">
        <v>292464</v>
      </c>
      <c r="M148" s="18">
        <v>134155</v>
      </c>
      <c r="N148" s="18">
        <v>1250</v>
      </c>
      <c r="O148" s="18">
        <v>292464</v>
      </c>
      <c r="P148" s="18">
        <v>134155</v>
      </c>
      <c r="Q148" s="22">
        <v>1</v>
      </c>
    </row>
    <row r="149" spans="1:17" x14ac:dyDescent="0.25">
      <c r="A149">
        <v>10506</v>
      </c>
      <c r="B149" s="2">
        <v>99.605699999999999</v>
      </c>
      <c r="C149" s="3">
        <v>5302</v>
      </c>
      <c r="D149" t="s">
        <v>213</v>
      </c>
      <c r="E149" s="4" t="s">
        <v>1280</v>
      </c>
      <c r="F149" s="6">
        <v>0.7250143</v>
      </c>
      <c r="G149" s="7">
        <v>205.31299999999999</v>
      </c>
      <c r="H149" s="2">
        <v>29</v>
      </c>
      <c r="I149">
        <v>14</v>
      </c>
      <c r="J149" s="2">
        <v>4.3</v>
      </c>
      <c r="K149" s="18">
        <f t="shared" si="4"/>
        <v>421145</v>
      </c>
      <c r="L149" s="18">
        <f>SUM(3622,273365)</f>
        <v>276987</v>
      </c>
      <c r="M149" s="18">
        <v>128558</v>
      </c>
      <c r="N149" s="18">
        <f>SUM(10400,4950,200,50)</f>
        <v>15600</v>
      </c>
      <c r="O149" s="18">
        <f>SUM(3622,273365)</f>
        <v>276987</v>
      </c>
      <c r="P149" s="18">
        <v>128558</v>
      </c>
      <c r="Q149" s="22">
        <v>1</v>
      </c>
    </row>
    <row r="150" spans="1:17" x14ac:dyDescent="0.25">
      <c r="A150">
        <v>60605</v>
      </c>
      <c r="B150" s="2">
        <v>98.59205</v>
      </c>
      <c r="C150" s="3">
        <v>25937</v>
      </c>
      <c r="D150" t="s">
        <v>11616</v>
      </c>
      <c r="E150" s="4" t="s">
        <v>11490</v>
      </c>
      <c r="F150" s="6">
        <v>0.75320299999999996</v>
      </c>
      <c r="G150" s="7">
        <v>151.22399999999999</v>
      </c>
      <c r="H150" s="2">
        <v>36.0625</v>
      </c>
      <c r="I150">
        <v>48</v>
      </c>
      <c r="J150" s="2">
        <v>28.4</v>
      </c>
      <c r="K150" s="18">
        <f t="shared" si="4"/>
        <v>419047</v>
      </c>
      <c r="L150" s="18">
        <v>340968</v>
      </c>
      <c r="M150" s="18">
        <v>76491</v>
      </c>
      <c r="N150" s="18">
        <v>1588</v>
      </c>
      <c r="O150" s="18">
        <v>340968</v>
      </c>
      <c r="P150" s="18">
        <v>76491</v>
      </c>
      <c r="Q150" s="22">
        <v>1</v>
      </c>
    </row>
    <row r="151" spans="1:17" x14ac:dyDescent="0.25">
      <c r="A151">
        <v>37350</v>
      </c>
      <c r="B151" s="2">
        <v>98.84796</v>
      </c>
      <c r="C151" s="3">
        <v>1878</v>
      </c>
      <c r="D151" t="s">
        <v>6534</v>
      </c>
      <c r="E151" s="4" t="s">
        <v>7348</v>
      </c>
      <c r="F151" s="6">
        <v>0.81064639999999999</v>
      </c>
      <c r="G151" s="7">
        <v>147.083</v>
      </c>
      <c r="H151" s="2">
        <v>34</v>
      </c>
      <c r="I151">
        <v>7</v>
      </c>
      <c r="J151" s="2"/>
      <c r="K151" s="18">
        <f t="shared" si="4"/>
        <v>407510</v>
      </c>
      <c r="L151" s="18">
        <v>52264</v>
      </c>
      <c r="M151" s="18">
        <v>353546</v>
      </c>
      <c r="N151" s="18">
        <v>1700</v>
      </c>
      <c r="O151" s="18">
        <v>52264</v>
      </c>
      <c r="P151" s="18">
        <v>353546</v>
      </c>
      <c r="Q151" s="22">
        <v>0</v>
      </c>
    </row>
    <row r="152" spans="1:17" x14ac:dyDescent="0.25">
      <c r="A152">
        <v>19312</v>
      </c>
      <c r="B152" s="2">
        <v>99.038550000000001</v>
      </c>
      <c r="C152" s="3">
        <v>11750</v>
      </c>
      <c r="D152" t="s">
        <v>4231</v>
      </c>
      <c r="E152" s="4" t="s">
        <v>3003</v>
      </c>
      <c r="F152" s="6">
        <v>0.78540889999999997</v>
      </c>
      <c r="G152" s="7">
        <v>158.25</v>
      </c>
      <c r="H152" s="2">
        <v>35.166699999999999</v>
      </c>
      <c r="I152">
        <v>24</v>
      </c>
      <c r="J152" s="2">
        <v>24.3</v>
      </c>
      <c r="K152" s="18">
        <f t="shared" si="4"/>
        <v>403967</v>
      </c>
      <c r="L152" s="18">
        <v>243438</v>
      </c>
      <c r="M152" s="18">
        <v>157929</v>
      </c>
      <c r="N152" s="18">
        <v>2600</v>
      </c>
      <c r="O152" s="18">
        <v>243438</v>
      </c>
      <c r="P152" s="18">
        <v>157929</v>
      </c>
      <c r="Q152" s="22">
        <v>1</v>
      </c>
    </row>
    <row r="153" spans="1:17" x14ac:dyDescent="0.25">
      <c r="A153">
        <v>91105</v>
      </c>
      <c r="B153" s="2">
        <v>98.866370000000003</v>
      </c>
      <c r="C153" s="3">
        <v>11373</v>
      </c>
      <c r="D153" t="s">
        <v>4495</v>
      </c>
      <c r="E153" s="4" t="s">
        <v>15368</v>
      </c>
      <c r="F153" s="6">
        <v>0.70631849999999996</v>
      </c>
      <c r="G153" s="7">
        <v>165.94499999999999</v>
      </c>
      <c r="H153" s="2">
        <v>29.8</v>
      </c>
      <c r="I153">
        <v>20</v>
      </c>
      <c r="J153" s="2">
        <v>6.1</v>
      </c>
      <c r="K153" s="18">
        <f t="shared" si="4"/>
        <v>396380</v>
      </c>
      <c r="L153" s="18">
        <v>171166</v>
      </c>
      <c r="M153" s="18">
        <v>154814</v>
      </c>
      <c r="N153" s="18">
        <f>10500+59900</f>
        <v>70400</v>
      </c>
      <c r="O153" s="18">
        <v>171166</v>
      </c>
      <c r="P153" s="18">
        <v>154814</v>
      </c>
      <c r="Q153" s="22">
        <v>1</v>
      </c>
    </row>
    <row r="154" spans="1:17" x14ac:dyDescent="0.25">
      <c r="A154">
        <v>19066</v>
      </c>
      <c r="B154" s="2">
        <v>99.805670000000006</v>
      </c>
      <c r="C154" s="3">
        <v>6139</v>
      </c>
      <c r="D154" t="s">
        <v>4212</v>
      </c>
      <c r="E154" s="4" t="s">
        <v>3003</v>
      </c>
      <c r="F154" s="6">
        <v>0.82735000000000003</v>
      </c>
      <c r="G154" s="7">
        <v>205.125</v>
      </c>
      <c r="H154" s="2">
        <v>24</v>
      </c>
      <c r="I154">
        <v>22</v>
      </c>
      <c r="J154" s="2">
        <v>0.5</v>
      </c>
      <c r="K154" s="18">
        <f t="shared" si="4"/>
        <v>395882</v>
      </c>
      <c r="L154" s="18">
        <f>296571+2566</f>
        <v>299137</v>
      </c>
      <c r="M154" s="18">
        <v>95995</v>
      </c>
      <c r="N154" s="18">
        <v>750</v>
      </c>
      <c r="O154" s="18">
        <f>296571+2566</f>
        <v>299137</v>
      </c>
      <c r="P154" s="18">
        <v>95995</v>
      </c>
      <c r="Q154" s="22">
        <v>1</v>
      </c>
    </row>
    <row r="155" spans="1:17" x14ac:dyDescent="0.25">
      <c r="A155">
        <v>92603</v>
      </c>
      <c r="B155" s="2">
        <v>98.639259999999993</v>
      </c>
      <c r="C155" s="3">
        <v>20173</v>
      </c>
      <c r="D155" t="s">
        <v>3479</v>
      </c>
      <c r="E155" s="4" t="s">
        <v>15368</v>
      </c>
      <c r="F155" s="6">
        <v>0.8023595</v>
      </c>
      <c r="G155" s="7">
        <v>144.47900000000001</v>
      </c>
      <c r="H155" s="2">
        <v>27</v>
      </c>
      <c r="I155">
        <v>8</v>
      </c>
      <c r="J155" s="2"/>
      <c r="K155" s="18">
        <f t="shared" si="4"/>
        <v>395719</v>
      </c>
      <c r="L155" s="18">
        <v>111971</v>
      </c>
      <c r="M155" s="18">
        <v>241148</v>
      </c>
      <c r="N155" s="18">
        <v>42600</v>
      </c>
      <c r="O155" s="18">
        <v>111971</v>
      </c>
      <c r="P155" s="18">
        <v>241148</v>
      </c>
      <c r="Q155" s="22">
        <v>0</v>
      </c>
    </row>
    <row r="156" spans="1:17" x14ac:dyDescent="0.25">
      <c r="A156">
        <v>2465</v>
      </c>
      <c r="B156" s="2">
        <v>98.702730000000003</v>
      </c>
      <c r="C156" s="3">
        <v>11498</v>
      </c>
      <c r="D156" t="s">
        <v>369</v>
      </c>
      <c r="E156" s="4" t="s">
        <v>21</v>
      </c>
      <c r="F156" s="6">
        <v>0.71465140000000005</v>
      </c>
      <c r="G156" s="7">
        <v>160.92400000000001</v>
      </c>
      <c r="H156" s="2">
        <v>30.866700000000002</v>
      </c>
      <c r="I156">
        <v>15</v>
      </c>
      <c r="J156" s="2">
        <v>8.6</v>
      </c>
      <c r="K156" s="18">
        <f t="shared" si="4"/>
        <v>394589</v>
      </c>
      <c r="L156" s="18">
        <v>331427</v>
      </c>
      <c r="M156" s="18">
        <v>54083</v>
      </c>
      <c r="N156" s="18">
        <f>1250+7829</f>
        <v>9079</v>
      </c>
      <c r="O156" s="18">
        <v>331427</v>
      </c>
      <c r="P156" s="18">
        <v>54083</v>
      </c>
      <c r="Q156" s="22">
        <v>1</v>
      </c>
    </row>
    <row r="157" spans="1:17" x14ac:dyDescent="0.25">
      <c r="A157">
        <v>2114</v>
      </c>
      <c r="B157" s="2">
        <v>98.882419999999996</v>
      </c>
      <c r="C157" s="3">
        <v>12800</v>
      </c>
      <c r="D157" t="s">
        <v>311</v>
      </c>
      <c r="E157" s="4" t="s">
        <v>21</v>
      </c>
      <c r="F157" s="6">
        <v>0.80442429999999998</v>
      </c>
      <c r="G157" s="7">
        <v>150.31299999999999</v>
      </c>
      <c r="H157" s="2">
        <v>29.7407</v>
      </c>
      <c r="I157">
        <v>27</v>
      </c>
      <c r="J157" s="2">
        <v>5.9</v>
      </c>
      <c r="K157" s="18">
        <f t="shared" ref="K157:K188" si="5">SUM(L157:N157)</f>
        <v>393047</v>
      </c>
      <c r="L157" s="18">
        <v>263166</v>
      </c>
      <c r="M157" s="18">
        <v>125555</v>
      </c>
      <c r="N157" s="18">
        <f>61+4265</f>
        <v>4326</v>
      </c>
      <c r="O157" s="18">
        <v>263166</v>
      </c>
      <c r="P157" s="18">
        <v>125555</v>
      </c>
      <c r="Q157" s="22">
        <v>1</v>
      </c>
    </row>
    <row r="158" spans="1:17" x14ac:dyDescent="0.25">
      <c r="A158">
        <v>2421</v>
      </c>
      <c r="B158" s="2">
        <v>99.100539999999995</v>
      </c>
      <c r="C158" s="3">
        <v>18358</v>
      </c>
      <c r="D158" t="s">
        <v>360</v>
      </c>
      <c r="E158" s="4" t="s">
        <v>21</v>
      </c>
      <c r="F158" s="6">
        <v>0.78583970000000003</v>
      </c>
      <c r="G158" s="7">
        <v>163.06800000000001</v>
      </c>
      <c r="H158" s="2">
        <v>27.315799999999999</v>
      </c>
      <c r="I158">
        <v>38</v>
      </c>
      <c r="J158" s="2">
        <v>2</v>
      </c>
      <c r="K158" s="18">
        <f t="shared" si="5"/>
        <v>390376</v>
      </c>
      <c r="L158" s="18">
        <v>288678</v>
      </c>
      <c r="M158" s="18">
        <v>95317</v>
      </c>
      <c r="N158" s="18">
        <f>6231+150</f>
        <v>6381</v>
      </c>
      <c r="O158" s="18">
        <v>288678</v>
      </c>
      <c r="P158" s="18">
        <v>95317</v>
      </c>
      <c r="Q158" s="22">
        <v>1</v>
      </c>
    </row>
    <row r="159" spans="1:17" x14ac:dyDescent="0.25">
      <c r="A159">
        <v>7417</v>
      </c>
      <c r="B159" s="2">
        <v>98.739699999999999</v>
      </c>
      <c r="C159" s="3">
        <v>10725</v>
      </c>
      <c r="D159" t="s">
        <v>1418</v>
      </c>
      <c r="E159" s="4" t="s">
        <v>1341</v>
      </c>
      <c r="F159" s="6">
        <v>0.65957149999999998</v>
      </c>
      <c r="G159" s="7">
        <v>171.9</v>
      </c>
      <c r="H159" s="2">
        <v>34.384599999999999</v>
      </c>
      <c r="I159">
        <v>13</v>
      </c>
      <c r="J159" s="2">
        <v>20.2</v>
      </c>
      <c r="K159" s="18">
        <f t="shared" si="5"/>
        <v>381353</v>
      </c>
      <c r="L159" s="18">
        <v>143336</v>
      </c>
      <c r="M159" s="18">
        <v>232017</v>
      </c>
      <c r="N159" s="18">
        <v>6000</v>
      </c>
      <c r="O159" s="18">
        <v>143336</v>
      </c>
      <c r="P159" s="18">
        <v>232017</v>
      </c>
      <c r="Q159" s="22">
        <v>0</v>
      </c>
    </row>
    <row r="160" spans="1:17" x14ac:dyDescent="0.25">
      <c r="A160">
        <v>94305</v>
      </c>
      <c r="B160" s="2">
        <v>99.698059999999998</v>
      </c>
      <c r="C160" s="3">
        <v>13538</v>
      </c>
      <c r="D160" t="s">
        <v>7950</v>
      </c>
      <c r="E160" s="4" t="s">
        <v>15368</v>
      </c>
      <c r="F160" s="6">
        <v>0.94107540000000001</v>
      </c>
      <c r="G160" s="7">
        <v>176.52799999999999</v>
      </c>
      <c r="H160" s="2">
        <v>33.447400000000002</v>
      </c>
      <c r="I160">
        <v>38</v>
      </c>
      <c r="J160" s="2">
        <v>16.2</v>
      </c>
      <c r="K160" s="18">
        <f t="shared" si="5"/>
        <v>378508</v>
      </c>
      <c r="L160" s="18">
        <f>SUM(1755, 322503)</f>
        <v>324258</v>
      </c>
      <c r="M160" s="18">
        <v>44850</v>
      </c>
      <c r="N160" s="18">
        <f>SUM(6800,2600)</f>
        <v>9400</v>
      </c>
      <c r="O160" s="18">
        <f>SUM(1755, 322503)</f>
        <v>324258</v>
      </c>
      <c r="P160" s="18">
        <v>44850</v>
      </c>
      <c r="Q160" s="22">
        <v>1</v>
      </c>
    </row>
    <row r="161" spans="1:17" x14ac:dyDescent="0.25">
      <c r="A161">
        <v>7450</v>
      </c>
      <c r="B161" s="2">
        <v>99.093649999999997</v>
      </c>
      <c r="C161" s="3">
        <v>25287</v>
      </c>
      <c r="D161" t="s">
        <v>1435</v>
      </c>
      <c r="E161" s="4" t="s">
        <v>1341</v>
      </c>
      <c r="F161" s="6">
        <v>0.74910940000000004</v>
      </c>
      <c r="G161" s="7">
        <v>169.286</v>
      </c>
      <c r="H161" s="2">
        <v>30.904800000000002</v>
      </c>
      <c r="I161">
        <v>42</v>
      </c>
      <c r="J161" s="2">
        <v>8.6999999999999993</v>
      </c>
      <c r="K161" s="18">
        <f t="shared" si="5"/>
        <v>375209</v>
      </c>
      <c r="L161" s="18">
        <v>141240</v>
      </c>
      <c r="M161" s="18">
        <v>226253</v>
      </c>
      <c r="N161" s="18">
        <f>806+6910</f>
        <v>7716</v>
      </c>
      <c r="O161" s="18">
        <v>141240</v>
      </c>
      <c r="P161" s="18">
        <v>226253</v>
      </c>
      <c r="Q161" s="22">
        <v>0</v>
      </c>
    </row>
    <row r="162" spans="1:17" x14ac:dyDescent="0.25">
      <c r="A162">
        <v>7945</v>
      </c>
      <c r="B162" s="2">
        <v>98.996930000000006</v>
      </c>
      <c r="C162" s="3">
        <v>9607</v>
      </c>
      <c r="D162" t="s">
        <v>1562</v>
      </c>
      <c r="E162" s="4" t="s">
        <v>1341</v>
      </c>
      <c r="F162" s="6">
        <v>0.6907643</v>
      </c>
      <c r="G162" s="7">
        <v>173.80199999999999</v>
      </c>
      <c r="H162" s="2">
        <v>38.2667</v>
      </c>
      <c r="I162">
        <v>15</v>
      </c>
      <c r="J162" s="2">
        <v>41.2</v>
      </c>
      <c r="K162" s="18">
        <f t="shared" si="5"/>
        <v>365212</v>
      </c>
      <c r="L162" s="18">
        <v>56010</v>
      </c>
      <c r="M162" s="18">
        <v>307652</v>
      </c>
      <c r="N162" s="18">
        <v>1550</v>
      </c>
      <c r="O162" s="18">
        <v>56010</v>
      </c>
      <c r="P162" s="18">
        <v>307652</v>
      </c>
      <c r="Q162" s="22">
        <v>0</v>
      </c>
    </row>
    <row r="163" spans="1:17" x14ac:dyDescent="0.25">
      <c r="A163">
        <v>94306</v>
      </c>
      <c r="B163" s="2">
        <v>98.613079999999997</v>
      </c>
      <c r="C163" s="3">
        <v>27093</v>
      </c>
      <c r="D163" t="s">
        <v>15762</v>
      </c>
      <c r="E163" s="4" t="s">
        <v>15368</v>
      </c>
      <c r="F163" s="6">
        <v>0.76019530000000002</v>
      </c>
      <c r="G163" s="7">
        <v>150.40100000000001</v>
      </c>
      <c r="H163" s="2">
        <v>27.536999999999999</v>
      </c>
      <c r="I163">
        <v>108</v>
      </c>
      <c r="J163" s="2">
        <v>2.2999999999999998</v>
      </c>
      <c r="K163" s="18">
        <f t="shared" si="5"/>
        <v>358441</v>
      </c>
      <c r="L163" s="18">
        <v>267447</v>
      </c>
      <c r="M163" s="18">
        <v>70980</v>
      </c>
      <c r="N163" s="18">
        <f>3200+16814</f>
        <v>20014</v>
      </c>
      <c r="O163" s="18">
        <v>267447</v>
      </c>
      <c r="P163" s="18">
        <v>70980</v>
      </c>
      <c r="Q163" s="22">
        <v>1</v>
      </c>
    </row>
    <row r="164" spans="1:17" x14ac:dyDescent="0.25">
      <c r="A164">
        <v>10576</v>
      </c>
      <c r="B164" s="2">
        <v>99.932239999999993</v>
      </c>
      <c r="C164" s="3">
        <v>4842</v>
      </c>
      <c r="D164" t="s">
        <v>1826</v>
      </c>
      <c r="E164" s="4" t="s">
        <v>1280</v>
      </c>
      <c r="F164" s="6">
        <v>0.74260619999999999</v>
      </c>
      <c r="G164" s="7">
        <v>239.625</v>
      </c>
      <c r="H164" s="2">
        <v>21</v>
      </c>
      <c r="I164">
        <v>8</v>
      </c>
      <c r="J164" s="2"/>
      <c r="K164" s="18">
        <f t="shared" si="5"/>
        <v>347656</v>
      </c>
      <c r="L164" s="18">
        <f>2750+243252</f>
        <v>246002</v>
      </c>
      <c r="M164" s="18">
        <v>100479</v>
      </c>
      <c r="N164" s="18">
        <f>1000+150+25</f>
        <v>1175</v>
      </c>
      <c r="O164" s="18">
        <f>2750+243252</f>
        <v>246002</v>
      </c>
      <c r="P164" s="18">
        <v>100479</v>
      </c>
      <c r="Q164" s="22">
        <v>1</v>
      </c>
    </row>
    <row r="165" spans="1:17" x14ac:dyDescent="0.25">
      <c r="A165">
        <v>78733</v>
      </c>
      <c r="B165" s="2">
        <v>98.960840000000005</v>
      </c>
      <c r="C165" s="3">
        <v>9404</v>
      </c>
      <c r="D165" t="s">
        <v>3573</v>
      </c>
      <c r="E165" s="4" t="s">
        <v>13752</v>
      </c>
      <c r="F165" s="6">
        <v>0.74737889999999996</v>
      </c>
      <c r="G165" s="7">
        <v>162.93</v>
      </c>
      <c r="H165" s="2">
        <v>41.857100000000003</v>
      </c>
      <c r="I165">
        <v>7</v>
      </c>
      <c r="J165" s="2"/>
      <c r="K165" s="18">
        <f>SUM(M165:N165)</f>
        <v>347559</v>
      </c>
      <c r="L165" s="18">
        <v>75624</v>
      </c>
      <c r="M165" s="18">
        <v>347559</v>
      </c>
      <c r="N165" s="18">
        <v>0</v>
      </c>
      <c r="O165" s="18">
        <v>75624</v>
      </c>
      <c r="P165" s="18">
        <v>347559</v>
      </c>
      <c r="Q165" s="22">
        <v>0</v>
      </c>
    </row>
    <row r="166" spans="1:17" x14ac:dyDescent="0.25">
      <c r="A166">
        <v>94708</v>
      </c>
      <c r="B166" s="2">
        <v>99.470789999999994</v>
      </c>
      <c r="C166" s="3">
        <v>11142</v>
      </c>
      <c r="D166" t="s">
        <v>11543</v>
      </c>
      <c r="E166" s="4" t="s">
        <v>15368</v>
      </c>
      <c r="F166" s="6">
        <v>0.83748469999999997</v>
      </c>
      <c r="G166" s="7">
        <v>175.15100000000001</v>
      </c>
      <c r="H166" s="2">
        <v>28.169799999999999</v>
      </c>
      <c r="I166">
        <v>53</v>
      </c>
      <c r="J166" s="2">
        <v>3</v>
      </c>
      <c r="K166" s="18">
        <f t="shared" ref="K166:K175" si="6">SUM(L166:N166)</f>
        <v>346465</v>
      </c>
      <c r="L166" s="18">
        <f>SUM(327690)</f>
        <v>327690</v>
      </c>
      <c r="M166" s="18">
        <v>4880</v>
      </c>
      <c r="N166" s="18">
        <f>9045+4850</f>
        <v>13895</v>
      </c>
      <c r="O166" s="18">
        <f>SUM(327690)</f>
        <v>327690</v>
      </c>
      <c r="P166" s="18">
        <v>4880</v>
      </c>
      <c r="Q166" s="22">
        <v>1</v>
      </c>
    </row>
    <row r="167" spans="1:17" x14ac:dyDescent="0.25">
      <c r="A167">
        <v>7090</v>
      </c>
      <c r="B167" s="2">
        <v>98.670060000000007</v>
      </c>
      <c r="C167" s="3">
        <v>30735</v>
      </c>
      <c r="D167" t="s">
        <v>67</v>
      </c>
      <c r="E167" s="4" t="s">
        <v>1341</v>
      </c>
      <c r="F167" s="6">
        <v>0.66460699999999995</v>
      </c>
      <c r="G167" s="7">
        <v>169.03399999999999</v>
      </c>
      <c r="H167" s="2">
        <v>28.416699999999999</v>
      </c>
      <c r="I167">
        <v>60</v>
      </c>
      <c r="J167" s="2">
        <v>3.3</v>
      </c>
      <c r="K167" s="18">
        <f t="shared" si="6"/>
        <v>342404</v>
      </c>
      <c r="L167" s="18">
        <v>134298</v>
      </c>
      <c r="M167" s="18">
        <v>205036</v>
      </c>
      <c r="N167" s="18">
        <v>3070</v>
      </c>
      <c r="O167" s="18">
        <v>134298</v>
      </c>
      <c r="P167" s="18">
        <v>205036</v>
      </c>
      <c r="Q167" s="22">
        <v>0</v>
      </c>
    </row>
    <row r="168" spans="1:17" x14ac:dyDescent="0.25">
      <c r="A168">
        <v>1776</v>
      </c>
      <c r="B168" s="2">
        <v>99.426910000000007</v>
      </c>
      <c r="C168" s="3">
        <v>18197</v>
      </c>
      <c r="D168" t="s">
        <v>232</v>
      </c>
      <c r="E168" s="4" t="s">
        <v>21</v>
      </c>
      <c r="F168" s="6">
        <v>0.78437630000000003</v>
      </c>
      <c r="G168" s="7">
        <v>180.27799999999999</v>
      </c>
      <c r="H168" s="2">
        <v>29.2683</v>
      </c>
      <c r="I168">
        <v>41</v>
      </c>
      <c r="J168" s="2">
        <v>5</v>
      </c>
      <c r="K168" s="18">
        <f t="shared" si="6"/>
        <v>339599</v>
      </c>
      <c r="L168" s="18">
        <v>234912</v>
      </c>
      <c r="M168" s="18">
        <v>96732</v>
      </c>
      <c r="N168" s="18">
        <v>7955</v>
      </c>
      <c r="O168" s="18">
        <v>234912</v>
      </c>
      <c r="P168" s="18">
        <v>96732</v>
      </c>
      <c r="Q168" s="22">
        <v>1</v>
      </c>
    </row>
    <row r="169" spans="1:17" x14ac:dyDescent="0.25">
      <c r="A169">
        <v>92014</v>
      </c>
      <c r="B169" s="2">
        <v>98.560479999999998</v>
      </c>
      <c r="C169" s="3">
        <v>13524</v>
      </c>
      <c r="D169" t="s">
        <v>15477</v>
      </c>
      <c r="E169" s="4" t="s">
        <v>15368</v>
      </c>
      <c r="F169" s="6">
        <v>0.73853429999999998</v>
      </c>
      <c r="G169" s="7">
        <v>153.041</v>
      </c>
      <c r="H169" s="2">
        <v>28.739100000000001</v>
      </c>
      <c r="I169">
        <v>23</v>
      </c>
      <c r="J169" s="2">
        <v>3.9</v>
      </c>
      <c r="K169" s="18">
        <f t="shared" si="6"/>
        <v>334268</v>
      </c>
      <c r="L169" s="18">
        <v>180217</v>
      </c>
      <c r="M169" s="18">
        <v>137458</v>
      </c>
      <c r="N169" s="18">
        <f>4375+12218</f>
        <v>16593</v>
      </c>
      <c r="O169" s="18">
        <v>180217</v>
      </c>
      <c r="P169" s="18">
        <v>137458</v>
      </c>
      <c r="Q169" s="22">
        <v>1</v>
      </c>
    </row>
    <row r="170" spans="1:17" x14ac:dyDescent="0.25">
      <c r="A170">
        <v>2109</v>
      </c>
      <c r="B170" s="2">
        <v>99.06223</v>
      </c>
      <c r="C170" s="3">
        <v>3993</v>
      </c>
      <c r="D170" t="s">
        <v>311</v>
      </c>
      <c r="E170" s="4" t="s">
        <v>21</v>
      </c>
      <c r="F170" s="6">
        <v>0.67592319999999995</v>
      </c>
      <c r="G170" s="7">
        <v>180.667</v>
      </c>
      <c r="H170" s="2">
        <v>36</v>
      </c>
      <c r="I170">
        <v>2</v>
      </c>
      <c r="J170" s="2"/>
      <c r="K170" s="18">
        <f t="shared" si="6"/>
        <v>330012</v>
      </c>
      <c r="L170" s="18">
        <v>240369</v>
      </c>
      <c r="M170" s="18">
        <v>89423</v>
      </c>
      <c r="N170" s="18">
        <v>220</v>
      </c>
      <c r="O170" s="18">
        <v>240369</v>
      </c>
      <c r="P170" s="18">
        <v>89423</v>
      </c>
      <c r="Q170" s="22">
        <v>1</v>
      </c>
    </row>
    <row r="171" spans="1:17" x14ac:dyDescent="0.25">
      <c r="A171">
        <v>94507</v>
      </c>
      <c r="B171" s="2">
        <v>99.045439999999999</v>
      </c>
      <c r="C171" s="3">
        <v>15972</v>
      </c>
      <c r="D171" t="s">
        <v>6435</v>
      </c>
      <c r="E171" s="4" t="s">
        <v>15368</v>
      </c>
      <c r="F171" s="6">
        <v>0.71582539999999995</v>
      </c>
      <c r="G171" s="7">
        <v>172.09200000000001</v>
      </c>
      <c r="H171" s="2">
        <v>25.1111</v>
      </c>
      <c r="I171">
        <v>27</v>
      </c>
      <c r="J171" s="2">
        <v>0.8</v>
      </c>
      <c r="K171" s="18">
        <f t="shared" si="6"/>
        <v>324774</v>
      </c>
      <c r="L171" s="18">
        <v>168031</v>
      </c>
      <c r="M171" s="18">
        <v>89093</v>
      </c>
      <c r="N171" s="18">
        <f>SUM(66150, 1500)</f>
        <v>67650</v>
      </c>
      <c r="O171" s="18">
        <v>168031</v>
      </c>
      <c r="P171" s="18">
        <v>89093</v>
      </c>
      <c r="Q171" s="22">
        <v>1</v>
      </c>
    </row>
    <row r="172" spans="1:17" x14ac:dyDescent="0.25">
      <c r="A172">
        <v>2030</v>
      </c>
      <c r="B172" s="2">
        <v>99.769620000000003</v>
      </c>
      <c r="C172" s="3">
        <v>5727</v>
      </c>
      <c r="D172" t="s">
        <v>290</v>
      </c>
      <c r="E172" s="4" t="s">
        <v>21</v>
      </c>
      <c r="F172" s="6">
        <v>0.83675679999999997</v>
      </c>
      <c r="G172" s="7">
        <v>202.15299999999999</v>
      </c>
      <c r="H172" s="2">
        <v>19.545500000000001</v>
      </c>
      <c r="I172">
        <v>11</v>
      </c>
      <c r="J172" s="2">
        <v>0.1</v>
      </c>
      <c r="K172" s="18">
        <f t="shared" si="6"/>
        <v>322959</v>
      </c>
      <c r="L172" s="18">
        <v>163625</v>
      </c>
      <c r="M172" s="18">
        <v>153184</v>
      </c>
      <c r="N172" s="18">
        <f>SUM(4900+1250)</f>
        <v>6150</v>
      </c>
      <c r="O172" s="18">
        <v>163625</v>
      </c>
      <c r="P172" s="18">
        <v>153184</v>
      </c>
      <c r="Q172" s="22">
        <v>1</v>
      </c>
    </row>
    <row r="173" spans="1:17" x14ac:dyDescent="0.25">
      <c r="A173">
        <v>11765</v>
      </c>
      <c r="B173" s="2">
        <v>98.926090000000002</v>
      </c>
      <c r="C173" s="3">
        <v>745</v>
      </c>
      <c r="D173" t="s">
        <v>2010</v>
      </c>
      <c r="E173" s="4" t="s">
        <v>1280</v>
      </c>
      <c r="F173" s="6">
        <v>0.65755920000000001</v>
      </c>
      <c r="G173" s="7">
        <v>177.5</v>
      </c>
      <c r="H173" s="2">
        <v>22</v>
      </c>
      <c r="I173">
        <v>1</v>
      </c>
      <c r="J173" s="2"/>
      <c r="K173" s="18">
        <f t="shared" si="6"/>
        <v>320331</v>
      </c>
      <c r="L173" s="18">
        <v>193450</v>
      </c>
      <c r="M173" s="18">
        <v>126381</v>
      </c>
      <c r="N173" s="18">
        <v>500</v>
      </c>
      <c r="O173" s="18">
        <v>193450</v>
      </c>
      <c r="P173" s="18">
        <v>126381</v>
      </c>
      <c r="Q173" s="22">
        <v>1</v>
      </c>
    </row>
    <row r="174" spans="1:17" x14ac:dyDescent="0.25">
      <c r="A174">
        <v>20124</v>
      </c>
      <c r="B174" s="2">
        <v>99.271889999999999</v>
      </c>
      <c r="C174" s="3">
        <v>15713</v>
      </c>
      <c r="D174" t="s">
        <v>1348</v>
      </c>
      <c r="E174" s="4" t="s">
        <v>4335</v>
      </c>
      <c r="F174" s="6">
        <v>0.67870180000000002</v>
      </c>
      <c r="G174" s="7">
        <v>189.14099999999999</v>
      </c>
      <c r="H174" s="2">
        <v>39.588200000000001</v>
      </c>
      <c r="I174">
        <v>17</v>
      </c>
      <c r="J174" s="2">
        <v>48.5</v>
      </c>
      <c r="K174" s="18">
        <f t="shared" si="6"/>
        <v>314222</v>
      </c>
      <c r="L174" s="18">
        <v>107340</v>
      </c>
      <c r="M174" s="18">
        <v>200253</v>
      </c>
      <c r="N174" s="18">
        <f>250+6379</f>
        <v>6629</v>
      </c>
      <c r="O174" s="18">
        <v>107340</v>
      </c>
      <c r="P174" s="18">
        <v>200253</v>
      </c>
      <c r="Q174" s="22">
        <v>0</v>
      </c>
    </row>
    <row r="175" spans="1:17" x14ac:dyDescent="0.25">
      <c r="A175">
        <v>11753</v>
      </c>
      <c r="B175" s="2">
        <v>98.920649999999995</v>
      </c>
      <c r="C175" s="3">
        <v>11656</v>
      </c>
      <c r="D175" t="s">
        <v>1108</v>
      </c>
      <c r="E175" s="4" t="s">
        <v>1280</v>
      </c>
      <c r="F175" s="6">
        <v>0.72092160000000005</v>
      </c>
      <c r="G175" s="7">
        <v>166.20500000000001</v>
      </c>
      <c r="H175" s="2">
        <v>41.75</v>
      </c>
      <c r="I175">
        <v>4</v>
      </c>
      <c r="J175" s="2"/>
      <c r="K175" s="18">
        <f t="shared" si="6"/>
        <v>307925</v>
      </c>
      <c r="L175" s="18">
        <v>240268</v>
      </c>
      <c r="M175" s="18">
        <v>66657</v>
      </c>
      <c r="N175" s="18">
        <v>1000</v>
      </c>
      <c r="O175" s="18">
        <v>240268</v>
      </c>
      <c r="P175" s="18">
        <v>66657</v>
      </c>
      <c r="Q175" s="22">
        <v>1</v>
      </c>
    </row>
    <row r="176" spans="1:17" x14ac:dyDescent="0.25">
      <c r="A176">
        <v>53122</v>
      </c>
      <c r="B176" s="2">
        <v>98.876589999999993</v>
      </c>
      <c r="C176" s="3">
        <v>6079</v>
      </c>
      <c r="D176" t="s">
        <v>10075</v>
      </c>
      <c r="E176" s="4" t="s">
        <v>10031</v>
      </c>
      <c r="F176" s="6">
        <v>0.75823410000000002</v>
      </c>
      <c r="G176" s="7">
        <v>157.458</v>
      </c>
      <c r="H176" s="2">
        <v>29.6</v>
      </c>
      <c r="I176">
        <v>10</v>
      </c>
      <c r="J176" s="2">
        <v>5.6</v>
      </c>
      <c r="K176" s="18">
        <f>SUM(M176:N176)</f>
        <v>306150</v>
      </c>
      <c r="L176" s="18">
        <v>44629</v>
      </c>
      <c r="M176" s="18">
        <v>294715</v>
      </c>
      <c r="N176" s="18">
        <v>11435</v>
      </c>
      <c r="O176" s="18">
        <v>44629</v>
      </c>
      <c r="P176" s="18">
        <v>294715</v>
      </c>
      <c r="Q176" s="22">
        <v>0</v>
      </c>
    </row>
    <row r="177" spans="1:17" x14ac:dyDescent="0.25">
      <c r="A177">
        <v>6878</v>
      </c>
      <c r="B177" s="2">
        <v>99.575199999999995</v>
      </c>
      <c r="C177" s="3">
        <v>8437</v>
      </c>
      <c r="D177" t="s">
        <v>516</v>
      </c>
      <c r="E177" s="4" t="s">
        <v>1198</v>
      </c>
      <c r="F177" s="6">
        <v>0.69919160000000002</v>
      </c>
      <c r="G177" s="7">
        <v>207.15299999999999</v>
      </c>
      <c r="H177" s="2">
        <v>29.5</v>
      </c>
      <c r="I177">
        <v>22</v>
      </c>
      <c r="J177" s="2">
        <v>5.4</v>
      </c>
      <c r="K177" s="18">
        <f t="shared" ref="K177:K200" si="7">SUM(L177:N177)</f>
        <v>302820</v>
      </c>
      <c r="L177" s="18">
        <f>SUM(140318,5425)</f>
        <v>145743</v>
      </c>
      <c r="M177" s="18">
        <v>156810</v>
      </c>
      <c r="N177" s="18">
        <v>267</v>
      </c>
      <c r="O177" s="18">
        <f>SUM(140318,5425)</f>
        <v>145743</v>
      </c>
      <c r="P177" s="18">
        <v>156810</v>
      </c>
      <c r="Q177" s="22">
        <v>0</v>
      </c>
    </row>
    <row r="178" spans="1:17" x14ac:dyDescent="0.25">
      <c r="A178">
        <v>10510</v>
      </c>
      <c r="B178" s="2">
        <v>99.521969999999996</v>
      </c>
      <c r="C178" s="3">
        <v>10390</v>
      </c>
      <c r="D178" t="s">
        <v>1798</v>
      </c>
      <c r="E178" s="4" t="s">
        <v>1280</v>
      </c>
      <c r="F178" s="6">
        <v>0.72395830000000005</v>
      </c>
      <c r="G178" s="7">
        <v>201.17599999999999</v>
      </c>
      <c r="H178" s="2">
        <v>27.933299999999999</v>
      </c>
      <c r="I178">
        <v>15</v>
      </c>
      <c r="J178" s="2">
        <v>2.7</v>
      </c>
      <c r="K178" s="18">
        <f t="shared" si="7"/>
        <v>301460</v>
      </c>
      <c r="L178" s="18">
        <v>172246</v>
      </c>
      <c r="M178" s="18">
        <v>128864</v>
      </c>
      <c r="N178" s="18">
        <v>350</v>
      </c>
      <c r="O178" s="18">
        <v>172246</v>
      </c>
      <c r="P178" s="18">
        <v>128864</v>
      </c>
      <c r="Q178" s="22">
        <v>1</v>
      </c>
    </row>
    <row r="179" spans="1:17" x14ac:dyDescent="0.25">
      <c r="A179">
        <v>7920</v>
      </c>
      <c r="B179" s="2">
        <v>98.759889999999999</v>
      </c>
      <c r="C179" s="3">
        <v>26954</v>
      </c>
      <c r="D179" t="s">
        <v>1551</v>
      </c>
      <c r="E179" s="4" t="s">
        <v>1341</v>
      </c>
      <c r="F179" s="6">
        <v>0.70927859999999998</v>
      </c>
      <c r="G179" s="7">
        <v>163.565</v>
      </c>
      <c r="H179" s="2">
        <v>32.805599999999998</v>
      </c>
      <c r="I179">
        <v>36</v>
      </c>
      <c r="J179" s="2">
        <v>13.8</v>
      </c>
      <c r="K179" s="18">
        <f t="shared" si="7"/>
        <v>297178</v>
      </c>
      <c r="L179" s="18">
        <v>82082</v>
      </c>
      <c r="M179" s="18">
        <v>213696</v>
      </c>
      <c r="N179" s="18">
        <v>1400</v>
      </c>
      <c r="O179" s="18">
        <v>82082</v>
      </c>
      <c r="P179" s="18">
        <v>213696</v>
      </c>
      <c r="Q179" s="22">
        <v>0</v>
      </c>
    </row>
    <row r="180" spans="1:17" x14ac:dyDescent="0.25">
      <c r="A180">
        <v>7760</v>
      </c>
      <c r="B180" s="2">
        <v>98.676299999999998</v>
      </c>
      <c r="C180" s="3">
        <v>8984</v>
      </c>
      <c r="D180" t="s">
        <v>1518</v>
      </c>
      <c r="E180" s="4" t="s">
        <v>1341</v>
      </c>
      <c r="F180" s="6">
        <v>0.63866120000000004</v>
      </c>
      <c r="G180" s="7">
        <v>173.67599999999999</v>
      </c>
      <c r="H180" s="2">
        <v>29.833300000000001</v>
      </c>
      <c r="I180">
        <v>12</v>
      </c>
      <c r="J180" s="2">
        <v>6.2</v>
      </c>
      <c r="K180" s="18">
        <f t="shared" si="7"/>
        <v>296770</v>
      </c>
      <c r="L180" s="18">
        <v>32940</v>
      </c>
      <c r="M180" s="18">
        <v>260980</v>
      </c>
      <c r="N180" s="18">
        <v>2850</v>
      </c>
      <c r="O180" s="18">
        <v>32940</v>
      </c>
      <c r="P180" s="18">
        <v>260980</v>
      </c>
      <c r="Q180" s="22">
        <v>0</v>
      </c>
    </row>
    <row r="181" spans="1:17" x14ac:dyDescent="0.25">
      <c r="A181">
        <v>11797</v>
      </c>
      <c r="B181" s="2">
        <v>99.363780000000006</v>
      </c>
      <c r="C181" s="3">
        <v>8645</v>
      </c>
      <c r="D181" t="s">
        <v>1140</v>
      </c>
      <c r="E181" s="4" t="s">
        <v>1280</v>
      </c>
      <c r="F181" s="6">
        <v>0.64242049999999995</v>
      </c>
      <c r="G181" s="7">
        <v>202.31299999999999</v>
      </c>
      <c r="H181" s="2">
        <v>26.666699999999999</v>
      </c>
      <c r="I181">
        <v>3</v>
      </c>
      <c r="J181" s="2"/>
      <c r="K181" s="18">
        <f t="shared" si="7"/>
        <v>295733</v>
      </c>
      <c r="L181" s="18">
        <v>230163</v>
      </c>
      <c r="M181" s="18">
        <v>62745</v>
      </c>
      <c r="N181" s="18">
        <v>2825</v>
      </c>
      <c r="O181" s="18">
        <v>230163</v>
      </c>
      <c r="P181" s="18">
        <v>62745</v>
      </c>
      <c r="Q181" s="22">
        <v>1</v>
      </c>
    </row>
    <row r="182" spans="1:17" x14ac:dyDescent="0.25">
      <c r="A182">
        <v>21029</v>
      </c>
      <c r="B182" s="2">
        <v>99.509309999999999</v>
      </c>
      <c r="C182" s="3">
        <v>12642</v>
      </c>
      <c r="D182" t="s">
        <v>2090</v>
      </c>
      <c r="E182" s="4" t="s">
        <v>4361</v>
      </c>
      <c r="F182" s="6">
        <v>0.74690719999999999</v>
      </c>
      <c r="G182" s="7">
        <v>195</v>
      </c>
      <c r="H182" s="2">
        <v>36.875</v>
      </c>
      <c r="I182">
        <v>8</v>
      </c>
      <c r="J182" s="2"/>
      <c r="K182" s="18">
        <f t="shared" si="7"/>
        <v>285263</v>
      </c>
      <c r="L182" s="18">
        <v>224604</v>
      </c>
      <c r="M182" s="18">
        <v>60109</v>
      </c>
      <c r="N182" s="18">
        <v>550</v>
      </c>
      <c r="O182" s="18">
        <v>224604</v>
      </c>
      <c r="P182" s="18">
        <v>60109</v>
      </c>
      <c r="Q182" s="22">
        <v>1</v>
      </c>
    </row>
    <row r="183" spans="1:17" x14ac:dyDescent="0.25">
      <c r="A183">
        <v>19425</v>
      </c>
      <c r="B183" s="2">
        <v>98.893839999999997</v>
      </c>
      <c r="C183" s="3">
        <v>14463</v>
      </c>
      <c r="D183" t="s">
        <v>4254</v>
      </c>
      <c r="E183" s="4" t="s">
        <v>3003</v>
      </c>
      <c r="F183" s="6">
        <v>0.73191580000000001</v>
      </c>
      <c r="G183" s="7">
        <v>163.91300000000001</v>
      </c>
      <c r="H183" s="2">
        <v>38.142899999999997</v>
      </c>
      <c r="I183">
        <v>7</v>
      </c>
      <c r="J183" s="2"/>
      <c r="K183" s="18">
        <f t="shared" si="7"/>
        <v>281499</v>
      </c>
      <c r="L183" s="18">
        <v>148015</v>
      </c>
      <c r="M183" s="18">
        <v>126384</v>
      </c>
      <c r="N183" s="18">
        <v>7100</v>
      </c>
      <c r="O183" s="18">
        <v>148015</v>
      </c>
      <c r="P183" s="18">
        <v>126384</v>
      </c>
      <c r="Q183" s="22">
        <v>1</v>
      </c>
    </row>
    <row r="184" spans="1:17" x14ac:dyDescent="0.25">
      <c r="A184">
        <v>10006</v>
      </c>
      <c r="B184" s="2">
        <v>99.473489999999998</v>
      </c>
      <c r="C184" s="3">
        <v>2950</v>
      </c>
      <c r="D184" t="s">
        <v>1789</v>
      </c>
      <c r="E184" s="4" t="s">
        <v>1280</v>
      </c>
      <c r="F184" s="6">
        <v>0.83718939999999997</v>
      </c>
      <c r="G184" s="7">
        <v>177.3</v>
      </c>
      <c r="H184" s="2">
        <v>29.363600000000002</v>
      </c>
      <c r="I184">
        <v>11</v>
      </c>
      <c r="J184" s="2">
        <v>5.2</v>
      </c>
      <c r="K184" s="18">
        <f t="shared" si="7"/>
        <v>276240</v>
      </c>
      <c r="L184" s="18">
        <v>218119</v>
      </c>
      <c r="M184" s="18">
        <v>40350</v>
      </c>
      <c r="N184" s="18">
        <f>SUM(17471,250,50)</f>
        <v>17771</v>
      </c>
      <c r="O184" s="18">
        <v>218119</v>
      </c>
      <c r="P184" s="18">
        <v>40350</v>
      </c>
      <c r="Q184" s="22">
        <v>1</v>
      </c>
    </row>
    <row r="185" spans="1:17" x14ac:dyDescent="0.25">
      <c r="A185">
        <v>7931</v>
      </c>
      <c r="B185" s="2">
        <v>99.930679999999995</v>
      </c>
      <c r="C185" s="3">
        <v>3348</v>
      </c>
      <c r="D185" t="s">
        <v>1556</v>
      </c>
      <c r="E185" s="4" t="s">
        <v>1341</v>
      </c>
      <c r="F185" s="6">
        <v>0.67402070000000003</v>
      </c>
      <c r="G185" s="7">
        <v>250.001</v>
      </c>
      <c r="H185" s="2">
        <v>20</v>
      </c>
      <c r="I185">
        <v>2</v>
      </c>
      <c r="J185" s="2"/>
      <c r="K185" s="18">
        <f t="shared" si="7"/>
        <v>274579</v>
      </c>
      <c r="L185" s="18">
        <v>64793</v>
      </c>
      <c r="M185" s="18">
        <v>205686</v>
      </c>
      <c r="N185" s="18">
        <f>3850+250</f>
        <v>4100</v>
      </c>
      <c r="O185" s="18">
        <v>64793</v>
      </c>
      <c r="P185" s="18">
        <v>205686</v>
      </c>
      <c r="Q185" s="22">
        <v>0</v>
      </c>
    </row>
    <row r="186" spans="1:17" x14ac:dyDescent="0.25">
      <c r="A186">
        <v>7670</v>
      </c>
      <c r="B186" s="2">
        <v>99.071529999999996</v>
      </c>
      <c r="C186" s="3">
        <v>14671</v>
      </c>
      <c r="D186" t="s">
        <v>1481</v>
      </c>
      <c r="E186" s="4" t="s">
        <v>1341</v>
      </c>
      <c r="F186" s="6">
        <v>0.74056659999999996</v>
      </c>
      <c r="G186" s="7">
        <v>170.16300000000001</v>
      </c>
      <c r="H186" s="2">
        <v>27.16</v>
      </c>
      <c r="I186">
        <v>25</v>
      </c>
      <c r="J186" s="2">
        <v>1.9</v>
      </c>
      <c r="K186" s="18">
        <f t="shared" si="7"/>
        <v>272600</v>
      </c>
      <c r="L186" s="18">
        <v>195519</v>
      </c>
      <c r="M186" s="18">
        <v>71575</v>
      </c>
      <c r="N186" s="18">
        <f>36+5470</f>
        <v>5506</v>
      </c>
      <c r="O186" s="18">
        <v>195519</v>
      </c>
      <c r="P186" s="18">
        <v>71575</v>
      </c>
      <c r="Q186" s="22">
        <v>1</v>
      </c>
    </row>
    <row r="187" spans="1:17" x14ac:dyDescent="0.25">
      <c r="A187">
        <v>60558</v>
      </c>
      <c r="B187" s="2">
        <v>98.826859999999996</v>
      </c>
      <c r="C187" s="3">
        <v>13065</v>
      </c>
      <c r="D187" t="s">
        <v>11614</v>
      </c>
      <c r="E187" s="4" t="s">
        <v>11490</v>
      </c>
      <c r="F187" s="6">
        <v>0.76840319999999995</v>
      </c>
      <c r="G187" s="7">
        <v>154.315</v>
      </c>
      <c r="H187" s="2">
        <v>33.777799999999999</v>
      </c>
      <c r="I187">
        <v>18</v>
      </c>
      <c r="J187" s="2">
        <v>17.600000000000001</v>
      </c>
      <c r="K187" s="18">
        <f t="shared" si="7"/>
        <v>271918</v>
      </c>
      <c r="L187" s="18">
        <v>135444</v>
      </c>
      <c r="M187" s="18">
        <v>135724</v>
      </c>
      <c r="N187" s="18">
        <v>750</v>
      </c>
      <c r="O187" s="18">
        <v>135444</v>
      </c>
      <c r="P187" s="18">
        <v>135724</v>
      </c>
      <c r="Q187" s="22">
        <v>0</v>
      </c>
    </row>
    <row r="188" spans="1:17" x14ac:dyDescent="0.25">
      <c r="A188">
        <v>90254</v>
      </c>
      <c r="B188" s="2">
        <v>98.915059999999997</v>
      </c>
      <c r="C188" s="3">
        <v>19725</v>
      </c>
      <c r="D188" t="s">
        <v>15373</v>
      </c>
      <c r="E188" s="4" t="s">
        <v>15368</v>
      </c>
      <c r="F188" s="6">
        <v>0.7112482</v>
      </c>
      <c r="G188" s="7">
        <v>167.75</v>
      </c>
      <c r="H188" s="2">
        <v>30.75</v>
      </c>
      <c r="I188">
        <v>12</v>
      </c>
      <c r="J188" s="2">
        <v>8.3000000000000007</v>
      </c>
      <c r="K188" s="18">
        <f t="shared" si="7"/>
        <v>271046</v>
      </c>
      <c r="L188" s="18">
        <v>129167</v>
      </c>
      <c r="M188" s="18">
        <v>84011</v>
      </c>
      <c r="N188" s="18">
        <f>9175+48693</f>
        <v>57868</v>
      </c>
      <c r="O188" s="18">
        <v>129167</v>
      </c>
      <c r="P188" s="18">
        <v>84011</v>
      </c>
      <c r="Q188" s="22">
        <v>1</v>
      </c>
    </row>
    <row r="189" spans="1:17" x14ac:dyDescent="0.25">
      <c r="A189">
        <v>33109</v>
      </c>
      <c r="B189" s="2">
        <v>99.898129999999995</v>
      </c>
      <c r="C189" s="3">
        <v>523</v>
      </c>
      <c r="D189" t="s">
        <v>6874</v>
      </c>
      <c r="E189" s="4" t="s">
        <v>6689</v>
      </c>
      <c r="F189" s="6">
        <v>0.62803229999999999</v>
      </c>
      <c r="G189" s="7">
        <v>250.001</v>
      </c>
      <c r="H189" s="2">
        <v>37</v>
      </c>
      <c r="I189">
        <v>1</v>
      </c>
      <c r="J189" s="2"/>
      <c r="K189" s="18">
        <f t="shared" si="7"/>
        <v>264847</v>
      </c>
      <c r="L189" s="18">
        <v>141695</v>
      </c>
      <c r="M189" s="18">
        <v>122041</v>
      </c>
      <c r="N189" s="18">
        <v>1111</v>
      </c>
      <c r="O189" s="18">
        <v>141695</v>
      </c>
      <c r="P189" s="18">
        <v>122041</v>
      </c>
      <c r="Q189" s="22">
        <v>1</v>
      </c>
    </row>
    <row r="190" spans="1:17" x14ac:dyDescent="0.25">
      <c r="A190">
        <v>29202</v>
      </c>
      <c r="B190" s="2">
        <v>99.355800000000002</v>
      </c>
      <c r="C190" s="3">
        <v>284</v>
      </c>
      <c r="D190" t="s">
        <v>1240</v>
      </c>
      <c r="E190" s="4" t="s">
        <v>6130</v>
      </c>
      <c r="F190" s="6">
        <v>0.96610169999999995</v>
      </c>
      <c r="G190" s="7">
        <v>145.15600000000001</v>
      </c>
      <c r="H190" s="2"/>
      <c r="J190" s="2"/>
      <c r="K190" s="18">
        <f t="shared" si="7"/>
        <v>260323</v>
      </c>
      <c r="L190" s="18">
        <v>45692</v>
      </c>
      <c r="M190" s="18">
        <v>202012</v>
      </c>
      <c r="N190" s="18">
        <f>3600+9019</f>
        <v>12619</v>
      </c>
      <c r="O190" s="18">
        <v>45692</v>
      </c>
      <c r="P190" s="18">
        <v>202012</v>
      </c>
      <c r="Q190" s="22">
        <v>0</v>
      </c>
    </row>
    <row r="191" spans="1:17" x14ac:dyDescent="0.25">
      <c r="A191">
        <v>10533</v>
      </c>
      <c r="B191" s="2">
        <v>99.060180000000003</v>
      </c>
      <c r="C191" s="3">
        <v>7484</v>
      </c>
      <c r="D191" t="s">
        <v>1406</v>
      </c>
      <c r="E191" s="4" t="s">
        <v>1280</v>
      </c>
      <c r="F191" s="6">
        <v>0.69887690000000002</v>
      </c>
      <c r="G191" s="7">
        <v>176.56299999999999</v>
      </c>
      <c r="H191" s="2">
        <v>28.5</v>
      </c>
      <c r="I191">
        <v>10</v>
      </c>
      <c r="J191" s="2">
        <v>3.5</v>
      </c>
      <c r="K191" s="18">
        <f t="shared" si="7"/>
        <v>248059</v>
      </c>
      <c r="L191" s="18">
        <v>194682</v>
      </c>
      <c r="M191" s="18">
        <v>49917</v>
      </c>
      <c r="N191" s="18">
        <v>3460</v>
      </c>
      <c r="O191" s="18">
        <v>194682</v>
      </c>
      <c r="P191" s="18">
        <v>49917</v>
      </c>
      <c r="Q191" s="22">
        <v>1</v>
      </c>
    </row>
    <row r="192" spans="1:17" x14ac:dyDescent="0.25">
      <c r="A192">
        <v>2468</v>
      </c>
      <c r="B192" s="2">
        <v>99.907269999999997</v>
      </c>
      <c r="C192" s="3">
        <v>5374</v>
      </c>
      <c r="D192" t="s">
        <v>372</v>
      </c>
      <c r="E192" s="4" t="s">
        <v>21</v>
      </c>
      <c r="F192" s="6">
        <v>0.83817540000000001</v>
      </c>
      <c r="G192" s="7">
        <v>218.55799999999999</v>
      </c>
      <c r="H192" s="2">
        <v>26</v>
      </c>
      <c r="I192">
        <v>15</v>
      </c>
      <c r="J192" s="2">
        <v>1.2</v>
      </c>
      <c r="K192" s="18">
        <f t="shared" si="7"/>
        <v>245085</v>
      </c>
      <c r="L192" s="18">
        <f>191285+4350</f>
        <v>195635</v>
      </c>
      <c r="M192" s="18">
        <v>42270</v>
      </c>
      <c r="N192" s="18">
        <f>6380+800</f>
        <v>7180</v>
      </c>
      <c r="O192" s="18">
        <f>191285+4350</f>
        <v>195635</v>
      </c>
      <c r="P192" s="18">
        <v>42270</v>
      </c>
      <c r="Q192" s="22">
        <v>1</v>
      </c>
    </row>
    <row r="193" spans="1:18" x14ac:dyDescent="0.25">
      <c r="A193">
        <v>94506</v>
      </c>
      <c r="B193" s="2">
        <v>99.368870000000001</v>
      </c>
      <c r="C193" s="3">
        <v>21895</v>
      </c>
      <c r="D193" t="s">
        <v>655</v>
      </c>
      <c r="E193" s="4" t="s">
        <v>15368</v>
      </c>
      <c r="F193" s="6">
        <v>0.7105281</v>
      </c>
      <c r="G193" s="7">
        <v>190.58799999999999</v>
      </c>
      <c r="H193" s="2">
        <v>29.076899999999998</v>
      </c>
      <c r="I193">
        <v>13</v>
      </c>
      <c r="J193" s="2">
        <v>4.5999999999999996</v>
      </c>
      <c r="K193" s="18">
        <f t="shared" si="7"/>
        <v>242491</v>
      </c>
      <c r="L193" s="18">
        <v>142715</v>
      </c>
      <c r="M193" s="18">
        <v>88331</v>
      </c>
      <c r="N193" s="18">
        <v>11445</v>
      </c>
      <c r="O193" s="18">
        <v>142715</v>
      </c>
      <c r="P193" s="18">
        <v>88331</v>
      </c>
      <c r="Q193" s="22">
        <v>1</v>
      </c>
    </row>
    <row r="194" spans="1:18" x14ac:dyDescent="0.25">
      <c r="A194">
        <v>6903</v>
      </c>
      <c r="B194" s="2">
        <v>99.517880000000005</v>
      </c>
      <c r="C194" s="3">
        <v>14748</v>
      </c>
      <c r="D194" t="s">
        <v>1081</v>
      </c>
      <c r="E194" s="4" t="s">
        <v>1198</v>
      </c>
      <c r="F194" s="6">
        <v>0.68892339999999996</v>
      </c>
      <c r="G194" s="7">
        <v>206.22900000000001</v>
      </c>
      <c r="H194" s="2">
        <v>25.478300000000001</v>
      </c>
      <c r="I194">
        <v>23</v>
      </c>
      <c r="J194" s="2">
        <v>1</v>
      </c>
      <c r="K194" s="18">
        <f t="shared" si="7"/>
        <v>240800</v>
      </c>
      <c r="L194" s="18">
        <v>183600</v>
      </c>
      <c r="M194" s="18">
        <v>55900</v>
      </c>
      <c r="N194" s="18">
        <v>1300</v>
      </c>
      <c r="O194" s="18">
        <v>183600</v>
      </c>
      <c r="P194" s="18">
        <v>55900</v>
      </c>
      <c r="Q194" s="22">
        <v>1</v>
      </c>
    </row>
    <row r="195" spans="1:18" x14ac:dyDescent="0.25">
      <c r="A195">
        <v>2199</v>
      </c>
      <c r="B195" s="2">
        <v>99.750500000000002</v>
      </c>
      <c r="C195" s="3">
        <v>1358</v>
      </c>
      <c r="D195" t="s">
        <v>311</v>
      </c>
      <c r="E195" s="4" t="s">
        <v>21</v>
      </c>
      <c r="F195" s="6">
        <v>0.86022370000000004</v>
      </c>
      <c r="G195" s="7">
        <v>194.375</v>
      </c>
      <c r="H195" s="2">
        <v>42</v>
      </c>
      <c r="I195">
        <v>1</v>
      </c>
      <c r="J195" s="2"/>
      <c r="K195" s="18">
        <f t="shared" si="7"/>
        <v>238471</v>
      </c>
      <c r="L195" s="18">
        <f>182678+5600</f>
        <v>188278</v>
      </c>
      <c r="M195" s="18">
        <v>48643</v>
      </c>
      <c r="N195" s="18">
        <v>1550</v>
      </c>
      <c r="O195" s="18">
        <f>182678+5600</f>
        <v>188278</v>
      </c>
      <c r="P195" s="18">
        <v>48643</v>
      </c>
      <c r="Q195" s="22">
        <v>1</v>
      </c>
    </row>
    <row r="196" spans="1:18" x14ac:dyDescent="0.25">
      <c r="A196">
        <v>94618</v>
      </c>
      <c r="B196" s="2">
        <v>99.340999999999994</v>
      </c>
      <c r="C196" s="3">
        <v>17006</v>
      </c>
      <c r="D196" t="s">
        <v>493</v>
      </c>
      <c r="E196" s="4" t="s">
        <v>15368</v>
      </c>
      <c r="F196" s="6">
        <v>0.80078539999999998</v>
      </c>
      <c r="G196" s="7">
        <v>170.27</v>
      </c>
      <c r="H196" s="2">
        <v>33.172400000000003</v>
      </c>
      <c r="I196">
        <v>58</v>
      </c>
      <c r="J196" s="2">
        <v>15.2</v>
      </c>
      <c r="K196" s="18">
        <f t="shared" si="7"/>
        <v>236265</v>
      </c>
      <c r="L196" s="18">
        <v>204670</v>
      </c>
      <c r="M196" s="18">
        <v>15747</v>
      </c>
      <c r="N196" s="18">
        <f>350+15498</f>
        <v>15848</v>
      </c>
      <c r="O196" s="18">
        <v>204670</v>
      </c>
      <c r="P196" s="18">
        <v>15747</v>
      </c>
      <c r="Q196" s="22">
        <v>1</v>
      </c>
    </row>
    <row r="197" spans="1:18" x14ac:dyDescent="0.25">
      <c r="A197">
        <v>64113</v>
      </c>
      <c r="B197" s="2">
        <v>99.01585</v>
      </c>
      <c r="C197" s="3">
        <v>11753</v>
      </c>
      <c r="D197" t="s">
        <v>12261</v>
      </c>
      <c r="E197" s="4" t="s">
        <v>12102</v>
      </c>
      <c r="F197" s="6">
        <v>0.81074049999999998</v>
      </c>
      <c r="G197" s="7">
        <v>153.47999999999999</v>
      </c>
      <c r="H197" s="2">
        <v>34.7727</v>
      </c>
      <c r="I197">
        <v>44</v>
      </c>
      <c r="J197" s="2">
        <v>22.3</v>
      </c>
      <c r="K197" s="18">
        <f t="shared" si="7"/>
        <v>236008</v>
      </c>
      <c r="L197" s="18">
        <v>112511</v>
      </c>
      <c r="M197" s="18">
        <v>113727</v>
      </c>
      <c r="N197" s="18">
        <v>9770</v>
      </c>
      <c r="O197" s="18">
        <v>112511</v>
      </c>
      <c r="P197" s="18">
        <v>113727</v>
      </c>
      <c r="Q197" s="22">
        <v>0</v>
      </c>
    </row>
    <row r="198" spans="1:18" x14ac:dyDescent="0.25">
      <c r="A198">
        <v>7928</v>
      </c>
      <c r="B198" s="2">
        <v>99.398330000000001</v>
      </c>
      <c r="C198" s="3">
        <v>19334</v>
      </c>
      <c r="D198" t="s">
        <v>407</v>
      </c>
      <c r="E198" s="4" t="s">
        <v>1341</v>
      </c>
      <c r="F198" s="6">
        <v>0.7377205</v>
      </c>
      <c r="G198" s="7">
        <v>186.429</v>
      </c>
      <c r="H198" s="2">
        <v>34.25</v>
      </c>
      <c r="I198">
        <v>32</v>
      </c>
      <c r="J198" s="2">
        <v>19.399999999999999</v>
      </c>
      <c r="K198" s="18">
        <f t="shared" si="7"/>
        <v>235101</v>
      </c>
      <c r="L198" s="18">
        <v>56557</v>
      </c>
      <c r="M198" s="18">
        <v>178544</v>
      </c>
      <c r="N198" s="18">
        <v>0</v>
      </c>
      <c r="O198" s="18">
        <v>56557</v>
      </c>
      <c r="P198" s="18">
        <v>178544</v>
      </c>
      <c r="Q198" s="22">
        <v>0</v>
      </c>
    </row>
    <row r="199" spans="1:18" x14ac:dyDescent="0.25">
      <c r="A199">
        <v>53726</v>
      </c>
      <c r="B199" s="2">
        <v>99.573430000000002</v>
      </c>
      <c r="C199" s="3">
        <v>6090</v>
      </c>
      <c r="D199" t="s">
        <v>673</v>
      </c>
      <c r="E199" s="4" t="s">
        <v>10031</v>
      </c>
      <c r="F199" s="6">
        <v>0.91759570000000001</v>
      </c>
      <c r="G199" s="7">
        <v>169.06299999999999</v>
      </c>
      <c r="H199" s="2">
        <v>39.230800000000002</v>
      </c>
      <c r="I199">
        <v>13</v>
      </c>
      <c r="J199" s="2">
        <v>46.4</v>
      </c>
      <c r="K199" s="18">
        <f t="shared" si="7"/>
        <v>234666</v>
      </c>
      <c r="L199" s="18">
        <v>206208</v>
      </c>
      <c r="M199" s="18">
        <v>19992</v>
      </c>
      <c r="N199" s="18">
        <v>8466</v>
      </c>
      <c r="O199" s="18">
        <v>206208</v>
      </c>
      <c r="P199" s="18">
        <v>19992</v>
      </c>
      <c r="Q199" s="22">
        <v>1</v>
      </c>
    </row>
    <row r="200" spans="1:18" x14ac:dyDescent="0.25">
      <c r="A200">
        <v>7481</v>
      </c>
      <c r="B200" s="2">
        <v>98.850980000000007</v>
      </c>
      <c r="C200" s="3">
        <v>16877</v>
      </c>
      <c r="D200" t="s">
        <v>1444</v>
      </c>
      <c r="E200" s="4" t="s">
        <v>1341</v>
      </c>
      <c r="F200" s="6">
        <v>0.65854310000000005</v>
      </c>
      <c r="G200" s="7">
        <v>173.43299999999999</v>
      </c>
      <c r="H200" s="2">
        <v>31.722200000000001</v>
      </c>
      <c r="I200">
        <v>18</v>
      </c>
      <c r="J200" s="2">
        <v>10.5</v>
      </c>
      <c r="K200" s="18">
        <f t="shared" si="7"/>
        <v>225862</v>
      </c>
      <c r="L200" s="18">
        <v>79605</v>
      </c>
      <c r="M200" s="18">
        <v>144407</v>
      </c>
      <c r="N200" s="18">
        <v>1850</v>
      </c>
      <c r="O200" s="18">
        <v>79605</v>
      </c>
      <c r="P200" s="18">
        <v>144407</v>
      </c>
      <c r="Q200" s="22">
        <v>0</v>
      </c>
    </row>
    <row r="201" spans="1:18" x14ac:dyDescent="0.25">
      <c r="A201">
        <v>60661</v>
      </c>
      <c r="B201" s="2">
        <v>99.000140000000002</v>
      </c>
      <c r="C201" s="3">
        <v>8838</v>
      </c>
      <c r="D201" t="s">
        <v>11616</v>
      </c>
      <c r="E201" s="4" t="s">
        <v>11490</v>
      </c>
      <c r="F201" s="6">
        <v>0.87431619999999999</v>
      </c>
      <c r="G201" s="7">
        <v>142.227</v>
      </c>
      <c r="H201" s="2">
        <v>28.909099999999999</v>
      </c>
      <c r="I201">
        <v>11</v>
      </c>
      <c r="J201" s="2">
        <v>4.2</v>
      </c>
      <c r="K201" s="18">
        <f>SUM(M201:N201)</f>
        <v>215334</v>
      </c>
      <c r="L201" s="18">
        <v>81194</v>
      </c>
      <c r="M201" s="18">
        <v>215234</v>
      </c>
      <c r="N201" s="18">
        <v>100</v>
      </c>
      <c r="O201" s="18">
        <v>81194</v>
      </c>
      <c r="P201" s="18">
        <v>215234</v>
      </c>
      <c r="Q201" s="22">
        <v>0</v>
      </c>
      <c r="R201" t="s">
        <v>16826</v>
      </c>
    </row>
    <row r="202" spans="1:18" x14ac:dyDescent="0.25">
      <c r="A202">
        <v>1773</v>
      </c>
      <c r="B202" s="2">
        <v>99.041309999999996</v>
      </c>
      <c r="C202" s="3">
        <v>5367</v>
      </c>
      <c r="D202" t="s">
        <v>230</v>
      </c>
      <c r="E202" s="4" t="s">
        <v>21</v>
      </c>
      <c r="F202" s="6">
        <v>0.80209699999999995</v>
      </c>
      <c r="G202" s="7">
        <v>156.10300000000001</v>
      </c>
      <c r="H202" s="2">
        <v>24.3125</v>
      </c>
      <c r="I202">
        <v>16</v>
      </c>
      <c r="J202" s="2">
        <v>0.6</v>
      </c>
      <c r="K202" s="18">
        <f t="shared" ref="K202:K233" si="8">SUM(L202:N202)</f>
        <v>212453</v>
      </c>
      <c r="L202" s="18">
        <v>170203</v>
      </c>
      <c r="M202" s="18">
        <v>37955</v>
      </c>
      <c r="N202" s="18">
        <v>4295</v>
      </c>
      <c r="O202" s="18">
        <v>170203</v>
      </c>
      <c r="P202" s="18">
        <v>37955</v>
      </c>
      <c r="Q202" s="22">
        <v>1</v>
      </c>
    </row>
    <row r="203" spans="1:18" x14ac:dyDescent="0.25">
      <c r="A203">
        <v>7043</v>
      </c>
      <c r="B203" s="2">
        <v>99.748310000000004</v>
      </c>
      <c r="C203" s="3">
        <v>12932</v>
      </c>
      <c r="D203" t="s">
        <v>1369</v>
      </c>
      <c r="E203" s="4" t="s">
        <v>1341</v>
      </c>
      <c r="F203" s="6">
        <v>0.82037369999999998</v>
      </c>
      <c r="G203" s="7">
        <v>201.00700000000001</v>
      </c>
      <c r="H203" s="2">
        <v>27.4419</v>
      </c>
      <c r="I203">
        <v>43</v>
      </c>
      <c r="J203" s="2">
        <v>2.2000000000000002</v>
      </c>
      <c r="K203" s="18">
        <f t="shared" si="8"/>
        <v>210552</v>
      </c>
      <c r="L203" s="18">
        <f>SUM(153897+2775)</f>
        <v>156672</v>
      </c>
      <c r="M203" s="18">
        <v>47225</v>
      </c>
      <c r="N203" s="18">
        <f>SUM(3800+1725+1030+100)</f>
        <v>6655</v>
      </c>
      <c r="O203" s="18">
        <f>SUM(153897+2775)</f>
        <v>156672</v>
      </c>
      <c r="P203" s="18">
        <v>47225</v>
      </c>
      <c r="Q203" s="22">
        <v>1</v>
      </c>
    </row>
    <row r="204" spans="1:18" x14ac:dyDescent="0.25">
      <c r="A204">
        <v>66224</v>
      </c>
      <c r="B204" s="2">
        <v>98.736239999999995</v>
      </c>
      <c r="C204" s="3">
        <v>12236</v>
      </c>
      <c r="D204" t="s">
        <v>12516</v>
      </c>
      <c r="E204" s="4" t="s">
        <v>12494</v>
      </c>
      <c r="F204" s="6">
        <v>0.75335819999999998</v>
      </c>
      <c r="G204" s="7">
        <v>155.65100000000001</v>
      </c>
      <c r="H204" s="2">
        <v>39.6</v>
      </c>
      <c r="I204">
        <v>5</v>
      </c>
      <c r="J204" s="2"/>
      <c r="K204" s="18">
        <f t="shared" si="8"/>
        <v>209451</v>
      </c>
      <c r="L204" s="18">
        <v>42230</v>
      </c>
      <c r="M204" s="18">
        <v>134821</v>
      </c>
      <c r="N204" s="18">
        <v>32400</v>
      </c>
      <c r="O204" s="18">
        <v>42230</v>
      </c>
      <c r="P204" s="18">
        <v>134821</v>
      </c>
      <c r="Q204" s="22">
        <v>0</v>
      </c>
    </row>
    <row r="205" spans="1:18" x14ac:dyDescent="0.25">
      <c r="A205">
        <v>6890</v>
      </c>
      <c r="B205" s="2">
        <v>99.617990000000006</v>
      </c>
      <c r="C205" s="3">
        <v>4222</v>
      </c>
      <c r="D205" t="s">
        <v>881</v>
      </c>
      <c r="E205" s="4" t="s">
        <v>1198</v>
      </c>
      <c r="F205" s="6">
        <v>0.754</v>
      </c>
      <c r="G205" s="7">
        <v>200.82</v>
      </c>
      <c r="H205" s="2">
        <v>27.2</v>
      </c>
      <c r="I205">
        <v>5</v>
      </c>
      <c r="J205" s="2"/>
      <c r="K205" s="18">
        <f t="shared" si="8"/>
        <v>205310</v>
      </c>
      <c r="L205" s="18">
        <f>1291+82894</f>
        <v>84185</v>
      </c>
      <c r="M205" s="18">
        <v>121125</v>
      </c>
      <c r="N205" s="18">
        <v>0</v>
      </c>
      <c r="O205" s="18">
        <f>1291+82894</f>
        <v>84185</v>
      </c>
      <c r="P205" s="18">
        <v>121125</v>
      </c>
      <c r="Q205" s="22">
        <v>0</v>
      </c>
    </row>
    <row r="206" spans="1:18" x14ac:dyDescent="0.25">
      <c r="A206">
        <v>80238</v>
      </c>
      <c r="B206" s="2">
        <v>99.122150000000005</v>
      </c>
      <c r="C206" s="3">
        <v>11965</v>
      </c>
      <c r="D206" t="s">
        <v>2197</v>
      </c>
      <c r="E206" s="4" t="s">
        <v>14477</v>
      </c>
      <c r="F206" s="6">
        <v>0.84079090000000001</v>
      </c>
      <c r="G206" s="7">
        <v>155.77699999999999</v>
      </c>
      <c r="H206" s="2">
        <v>33.0625</v>
      </c>
      <c r="I206">
        <v>32</v>
      </c>
      <c r="J206" s="2">
        <v>14.7</v>
      </c>
      <c r="K206" s="18">
        <f t="shared" si="8"/>
        <v>204940</v>
      </c>
      <c r="L206" s="18">
        <v>159290</v>
      </c>
      <c r="M206" s="18">
        <v>23885</v>
      </c>
      <c r="N206" s="18">
        <v>21765</v>
      </c>
      <c r="O206" s="18">
        <v>159290</v>
      </c>
      <c r="P206" s="18">
        <v>23885</v>
      </c>
      <c r="Q206" s="22">
        <v>1</v>
      </c>
    </row>
    <row r="207" spans="1:18" x14ac:dyDescent="0.25">
      <c r="A207">
        <v>6877</v>
      </c>
      <c r="B207" s="2">
        <v>99.082319999999996</v>
      </c>
      <c r="C207" s="3">
        <v>25104</v>
      </c>
      <c r="D207" t="s">
        <v>1338</v>
      </c>
      <c r="E207" s="4" t="s">
        <v>1198</v>
      </c>
      <c r="F207" s="6">
        <v>0.72570769999999996</v>
      </c>
      <c r="G207" s="7">
        <v>173.024</v>
      </c>
      <c r="H207" s="2">
        <v>34.142899999999997</v>
      </c>
      <c r="I207">
        <v>42</v>
      </c>
      <c r="J207" s="2">
        <v>18.899999999999999</v>
      </c>
      <c r="K207" s="18">
        <f t="shared" si="8"/>
        <v>203788</v>
      </c>
      <c r="L207" s="18">
        <v>92195</v>
      </c>
      <c r="M207" s="18">
        <v>111343</v>
      </c>
      <c r="N207" s="18">
        <v>250</v>
      </c>
      <c r="O207" s="18">
        <v>92195</v>
      </c>
      <c r="P207" s="18">
        <v>111343</v>
      </c>
      <c r="Q207" s="22">
        <v>0</v>
      </c>
    </row>
    <row r="208" spans="1:18" x14ac:dyDescent="0.25">
      <c r="A208">
        <v>20194</v>
      </c>
      <c r="B208" s="2">
        <v>99.233869999999996</v>
      </c>
      <c r="C208" s="3">
        <v>13319</v>
      </c>
      <c r="D208" t="s">
        <v>4358</v>
      </c>
      <c r="E208" s="4" t="s">
        <v>4335</v>
      </c>
      <c r="F208" s="6">
        <v>0.78341499999999997</v>
      </c>
      <c r="G208" s="7">
        <v>170.05199999999999</v>
      </c>
      <c r="H208" s="2">
        <v>35.049999999999997</v>
      </c>
      <c r="I208">
        <v>20</v>
      </c>
      <c r="J208" s="2">
        <v>23.8</v>
      </c>
      <c r="K208" s="18">
        <f t="shared" si="8"/>
        <v>201030</v>
      </c>
      <c r="L208" s="18">
        <v>113552</v>
      </c>
      <c r="M208" s="18">
        <v>84713</v>
      </c>
      <c r="N208" s="18">
        <f>2515+250</f>
        <v>2765</v>
      </c>
      <c r="O208" s="18">
        <v>113552</v>
      </c>
      <c r="P208" s="18">
        <v>84713</v>
      </c>
      <c r="Q208" s="22">
        <v>1</v>
      </c>
    </row>
    <row r="209" spans="1:18" x14ac:dyDescent="0.25">
      <c r="A209">
        <v>10280</v>
      </c>
      <c r="B209" s="2">
        <v>99.663020000000003</v>
      </c>
      <c r="C209" s="3">
        <v>8817</v>
      </c>
      <c r="D209" t="s">
        <v>1789</v>
      </c>
      <c r="E209" s="4" t="s">
        <v>1280</v>
      </c>
      <c r="F209" s="6">
        <v>0.82920680000000002</v>
      </c>
      <c r="G209" s="7">
        <v>191.59100000000001</v>
      </c>
      <c r="H209" s="2">
        <v>28.818200000000001</v>
      </c>
      <c r="I209">
        <v>11</v>
      </c>
      <c r="J209" s="2">
        <v>4</v>
      </c>
      <c r="K209" s="18">
        <f t="shared" si="8"/>
        <v>199416</v>
      </c>
      <c r="L209" s="18">
        <f>212+160465</f>
        <v>160677</v>
      </c>
      <c r="M209" s="18">
        <v>27919</v>
      </c>
      <c r="N209" s="18">
        <f>SUM(7700,1000,975,525,375,195,50)</f>
        <v>10820</v>
      </c>
      <c r="O209" s="18">
        <f>212+160465</f>
        <v>160677</v>
      </c>
      <c r="P209" s="18">
        <v>27919</v>
      </c>
      <c r="Q209" s="22">
        <v>1</v>
      </c>
    </row>
    <row r="210" spans="1:18" x14ac:dyDescent="0.25">
      <c r="A210">
        <v>11724</v>
      </c>
      <c r="B210" s="2">
        <v>99.262280000000004</v>
      </c>
      <c r="C210" s="3">
        <v>2852</v>
      </c>
      <c r="D210" t="s">
        <v>1985</v>
      </c>
      <c r="E210" s="4" t="s">
        <v>1280</v>
      </c>
      <c r="F210" s="6">
        <v>0.72901550000000004</v>
      </c>
      <c r="G210" s="7">
        <v>180</v>
      </c>
      <c r="H210" s="2">
        <v>25.875</v>
      </c>
      <c r="I210">
        <v>8</v>
      </c>
      <c r="J210" s="2"/>
      <c r="K210" s="18">
        <f t="shared" si="8"/>
        <v>192721</v>
      </c>
      <c r="L210" s="18">
        <v>143293</v>
      </c>
      <c r="M210" s="18">
        <v>49178</v>
      </c>
      <c r="N210" s="18">
        <v>250</v>
      </c>
      <c r="O210" s="18">
        <v>143293</v>
      </c>
      <c r="P210" s="18">
        <v>49178</v>
      </c>
      <c r="Q210" s="22">
        <v>1</v>
      </c>
      <c r="R210" t="s">
        <v>16779</v>
      </c>
    </row>
    <row r="211" spans="1:18" x14ac:dyDescent="0.25">
      <c r="A211">
        <v>2210</v>
      </c>
      <c r="B211" s="2">
        <v>99.933480000000003</v>
      </c>
      <c r="C211" s="3">
        <v>1983</v>
      </c>
      <c r="D211" t="s">
        <v>311</v>
      </c>
      <c r="E211" s="4" t="s">
        <v>21</v>
      </c>
      <c r="F211" s="6">
        <v>0.81431109999999995</v>
      </c>
      <c r="G211" s="7">
        <v>230.066</v>
      </c>
      <c r="H211" s="2">
        <v>30.166699999999999</v>
      </c>
      <c r="I211">
        <v>6</v>
      </c>
      <c r="J211" s="2"/>
      <c r="K211" s="18">
        <f t="shared" si="8"/>
        <v>187914</v>
      </c>
      <c r="L211" s="18">
        <f>1451+152646</f>
        <v>154097</v>
      </c>
      <c r="M211" s="18">
        <v>31717</v>
      </c>
      <c r="N211" s="18">
        <v>2100</v>
      </c>
      <c r="O211" s="18">
        <f>1451+152646</f>
        <v>154097</v>
      </c>
      <c r="P211" s="18">
        <v>31717</v>
      </c>
      <c r="Q211" s="22">
        <v>1</v>
      </c>
    </row>
    <row r="212" spans="1:18" x14ac:dyDescent="0.25">
      <c r="A212">
        <v>63005</v>
      </c>
      <c r="B212" s="2">
        <v>99.179990000000004</v>
      </c>
      <c r="C212" s="3">
        <v>17760</v>
      </c>
      <c r="D212" t="s">
        <v>29</v>
      </c>
      <c r="E212" s="4" t="s">
        <v>12102</v>
      </c>
      <c r="F212" s="6">
        <v>0.72566679999999995</v>
      </c>
      <c r="G212" s="7">
        <v>177.97200000000001</v>
      </c>
      <c r="H212" s="2">
        <v>43.636400000000002</v>
      </c>
      <c r="I212">
        <v>11</v>
      </c>
      <c r="J212" s="2">
        <v>70.099999999999994</v>
      </c>
      <c r="K212" s="18">
        <f t="shared" si="8"/>
        <v>178316</v>
      </c>
      <c r="L212" s="18">
        <v>33072</v>
      </c>
      <c r="M212" s="18">
        <v>140044</v>
      </c>
      <c r="N212" s="18">
        <v>5200</v>
      </c>
      <c r="O212" s="18">
        <v>33072</v>
      </c>
      <c r="P212" s="18">
        <v>140044</v>
      </c>
      <c r="Q212" s="22">
        <v>0</v>
      </c>
    </row>
    <row r="213" spans="1:18" x14ac:dyDescent="0.25">
      <c r="A213">
        <v>94556</v>
      </c>
      <c r="B213" s="2">
        <v>98.94605</v>
      </c>
      <c r="C213" s="3">
        <v>15505</v>
      </c>
      <c r="D213" t="s">
        <v>15778</v>
      </c>
      <c r="E213" s="4" t="s">
        <v>15368</v>
      </c>
      <c r="F213" s="6">
        <v>0.74440510000000004</v>
      </c>
      <c r="G213" s="7">
        <v>163.14699999999999</v>
      </c>
      <c r="H213" s="2">
        <v>28.5185</v>
      </c>
      <c r="I213">
        <v>27</v>
      </c>
      <c r="J213" s="2">
        <v>3.5</v>
      </c>
      <c r="K213" s="18">
        <f t="shared" si="8"/>
        <v>172314</v>
      </c>
      <c r="L213" s="18">
        <v>124961</v>
      </c>
      <c r="M213" s="18">
        <v>34553</v>
      </c>
      <c r="N213" s="18">
        <f>325+12475</f>
        <v>12800</v>
      </c>
      <c r="O213" s="18">
        <v>124961</v>
      </c>
      <c r="P213" s="18">
        <v>34553</v>
      </c>
      <c r="Q213" s="22">
        <v>1</v>
      </c>
    </row>
    <row r="214" spans="1:18" x14ac:dyDescent="0.25">
      <c r="A214">
        <v>6870</v>
      </c>
      <c r="B214" s="2">
        <v>99.974890000000002</v>
      </c>
      <c r="C214" s="3">
        <v>7071</v>
      </c>
      <c r="D214" t="s">
        <v>1337</v>
      </c>
      <c r="E214" s="4" t="s">
        <v>1198</v>
      </c>
      <c r="F214" s="6">
        <v>0.81185390000000002</v>
      </c>
      <c r="G214" s="7">
        <v>250.001</v>
      </c>
      <c r="H214" s="2">
        <v>29.7333</v>
      </c>
      <c r="I214">
        <v>15</v>
      </c>
      <c r="J214" s="2">
        <v>5.9</v>
      </c>
      <c r="K214" s="18">
        <f t="shared" si="8"/>
        <v>169994</v>
      </c>
      <c r="L214" s="18">
        <v>90524</v>
      </c>
      <c r="M214" s="18">
        <v>64920</v>
      </c>
      <c r="N214" s="18">
        <f>13250+1000+300</f>
        <v>14550</v>
      </c>
      <c r="O214" s="18">
        <v>90524</v>
      </c>
      <c r="P214" s="18">
        <v>64920</v>
      </c>
      <c r="Q214" s="22">
        <v>1</v>
      </c>
    </row>
    <row r="215" spans="1:18" x14ac:dyDescent="0.25">
      <c r="A215">
        <v>94065</v>
      </c>
      <c r="B215" s="2">
        <v>98.629429999999999</v>
      </c>
      <c r="C215" s="3">
        <v>11585</v>
      </c>
      <c r="D215" t="s">
        <v>15758</v>
      </c>
      <c r="E215" s="4" t="s">
        <v>15368</v>
      </c>
      <c r="F215" s="6">
        <v>0.72679450000000001</v>
      </c>
      <c r="G215" s="7">
        <v>157.25399999999999</v>
      </c>
      <c r="H215" s="2">
        <v>32.857100000000003</v>
      </c>
      <c r="I215">
        <v>14</v>
      </c>
      <c r="J215" s="2">
        <v>14</v>
      </c>
      <c r="K215" s="18">
        <f t="shared" si="8"/>
        <v>160337</v>
      </c>
      <c r="L215" s="18">
        <v>130558</v>
      </c>
      <c r="M215" s="18">
        <v>16349</v>
      </c>
      <c r="N215" s="18">
        <f>250+13180</f>
        <v>13430</v>
      </c>
      <c r="O215" s="18">
        <v>130558</v>
      </c>
      <c r="P215" s="18">
        <v>16349</v>
      </c>
      <c r="Q215" s="22">
        <v>1</v>
      </c>
    </row>
    <row r="216" spans="1:18" x14ac:dyDescent="0.25">
      <c r="A216">
        <v>77030</v>
      </c>
      <c r="B216" s="2">
        <v>98.964070000000007</v>
      </c>
      <c r="C216" s="3">
        <v>10663</v>
      </c>
      <c r="D216" t="s">
        <v>3103</v>
      </c>
      <c r="E216" s="4" t="s">
        <v>13752</v>
      </c>
      <c r="F216" s="6">
        <v>0.81837669999999996</v>
      </c>
      <c r="G216" s="7">
        <v>150.98699999999999</v>
      </c>
      <c r="H216" s="2">
        <v>32.799999999999997</v>
      </c>
      <c r="I216">
        <v>20</v>
      </c>
      <c r="J216" s="2">
        <v>13.7</v>
      </c>
      <c r="K216" s="18">
        <f t="shared" si="8"/>
        <v>159920</v>
      </c>
      <c r="L216" s="18">
        <v>91291</v>
      </c>
      <c r="M216" s="18">
        <v>67404</v>
      </c>
      <c r="N216" s="18">
        <v>1225</v>
      </c>
      <c r="O216" s="18">
        <v>91291</v>
      </c>
      <c r="P216" s="18">
        <v>67404</v>
      </c>
      <c r="Q216" s="22">
        <v>1</v>
      </c>
    </row>
    <row r="217" spans="1:18" x14ac:dyDescent="0.25">
      <c r="A217">
        <v>6897</v>
      </c>
      <c r="B217" s="2">
        <v>99.667469999999994</v>
      </c>
      <c r="C217" s="3">
        <v>18656</v>
      </c>
      <c r="D217" t="s">
        <v>540</v>
      </c>
      <c r="E217" s="4" t="s">
        <v>1198</v>
      </c>
      <c r="F217" s="6">
        <v>0.75897389999999998</v>
      </c>
      <c r="G217" s="7">
        <v>204.107</v>
      </c>
      <c r="H217" s="2">
        <v>25.32</v>
      </c>
      <c r="I217">
        <v>25</v>
      </c>
      <c r="J217" s="2">
        <v>1</v>
      </c>
      <c r="K217" s="18">
        <f t="shared" si="8"/>
        <v>152993</v>
      </c>
      <c r="L217" s="18">
        <f>SUM(95379,1465)</f>
        <v>96844</v>
      </c>
      <c r="M217" s="18">
        <v>54767</v>
      </c>
      <c r="N217" s="18">
        <v>1382</v>
      </c>
      <c r="O217" s="18">
        <f>SUM(95379,1465)</f>
        <v>96844</v>
      </c>
      <c r="P217" s="18">
        <v>54767</v>
      </c>
      <c r="Q217" s="22">
        <v>1</v>
      </c>
    </row>
    <row r="218" spans="1:18" x14ac:dyDescent="0.25">
      <c r="A218">
        <v>2461</v>
      </c>
      <c r="B218" s="2">
        <v>99.173069999999996</v>
      </c>
      <c r="C218" s="3">
        <v>7098</v>
      </c>
      <c r="D218" t="s">
        <v>366</v>
      </c>
      <c r="E218" s="4" t="s">
        <v>21</v>
      </c>
      <c r="F218" s="6">
        <v>0.83271300000000004</v>
      </c>
      <c r="G218" s="7">
        <v>159.21899999999999</v>
      </c>
      <c r="H218" s="2">
        <v>27.352900000000002</v>
      </c>
      <c r="I218">
        <v>17</v>
      </c>
      <c r="J218" s="2">
        <v>2</v>
      </c>
      <c r="K218" s="18">
        <f t="shared" si="8"/>
        <v>151885</v>
      </c>
      <c r="L218" s="18">
        <v>135025</v>
      </c>
      <c r="M218" s="18">
        <v>15710</v>
      </c>
      <c r="N218" s="18">
        <v>1150</v>
      </c>
      <c r="O218" s="18">
        <v>135025</v>
      </c>
      <c r="P218" s="18">
        <v>15710</v>
      </c>
      <c r="Q218" s="22">
        <v>1</v>
      </c>
    </row>
    <row r="219" spans="1:18" x14ac:dyDescent="0.25">
      <c r="A219">
        <v>7976</v>
      </c>
      <c r="B219" s="2">
        <v>99.908240000000006</v>
      </c>
      <c r="C219" s="3">
        <v>558</v>
      </c>
      <c r="D219" t="s">
        <v>1568</v>
      </c>
      <c r="E219" s="4" t="s">
        <v>1341</v>
      </c>
      <c r="F219" s="6">
        <v>0.65866670000000005</v>
      </c>
      <c r="G219" s="7">
        <v>250.001</v>
      </c>
      <c r="H219" s="2">
        <v>6.5</v>
      </c>
      <c r="I219">
        <v>2</v>
      </c>
      <c r="J219" s="2"/>
      <c r="K219" s="18">
        <f t="shared" si="8"/>
        <v>149899</v>
      </c>
      <c r="L219" s="18">
        <v>43450</v>
      </c>
      <c r="M219" s="18">
        <v>106426</v>
      </c>
      <c r="N219" s="18">
        <v>23</v>
      </c>
      <c r="O219" s="18">
        <v>43450</v>
      </c>
      <c r="P219" s="18">
        <v>106426</v>
      </c>
      <c r="Q219" s="22">
        <v>0</v>
      </c>
    </row>
    <row r="220" spans="1:18" x14ac:dyDescent="0.25">
      <c r="A220">
        <v>22027</v>
      </c>
      <c r="B220" s="2">
        <v>99.897639999999996</v>
      </c>
      <c r="C220" s="3">
        <v>2338</v>
      </c>
      <c r="D220" t="s">
        <v>4647</v>
      </c>
      <c r="E220" s="4" t="s">
        <v>4335</v>
      </c>
      <c r="F220" s="6">
        <v>0.7732386</v>
      </c>
      <c r="G220" s="7">
        <v>223.75</v>
      </c>
      <c r="H220" s="2">
        <v>31.666699999999999</v>
      </c>
      <c r="I220">
        <v>3</v>
      </c>
      <c r="J220" s="2"/>
      <c r="K220" s="18">
        <f t="shared" si="8"/>
        <v>149820</v>
      </c>
      <c r="L220" s="18">
        <v>132059</v>
      </c>
      <c r="M220" s="18">
        <v>16761</v>
      </c>
      <c r="N220" s="18">
        <v>1000</v>
      </c>
      <c r="O220" s="18">
        <v>132059</v>
      </c>
      <c r="P220" s="18">
        <v>16761</v>
      </c>
      <c r="Q220" s="22">
        <v>1</v>
      </c>
    </row>
    <row r="221" spans="1:18" x14ac:dyDescent="0.25">
      <c r="A221">
        <v>6883</v>
      </c>
      <c r="B221" s="2">
        <v>99.98939</v>
      </c>
      <c r="C221" s="3">
        <v>10319</v>
      </c>
      <c r="D221" t="s">
        <v>379</v>
      </c>
      <c r="E221" s="4" t="s">
        <v>1198</v>
      </c>
      <c r="F221" s="6">
        <v>0.84022739999999996</v>
      </c>
      <c r="G221" s="7">
        <v>248.61099999999999</v>
      </c>
      <c r="H221" s="2">
        <v>33.047600000000003</v>
      </c>
      <c r="I221">
        <v>21</v>
      </c>
      <c r="J221" s="2">
        <v>14.6</v>
      </c>
      <c r="K221" s="18">
        <f t="shared" si="8"/>
        <v>146449</v>
      </c>
      <c r="L221" s="18">
        <f>70486+250</f>
        <v>70736</v>
      </c>
      <c r="M221" s="18">
        <v>72813</v>
      </c>
      <c r="N221" s="18">
        <f>2750+125+25</f>
        <v>2900</v>
      </c>
      <c r="O221" s="18">
        <f>70486+250</f>
        <v>70736</v>
      </c>
      <c r="P221" s="18">
        <v>72813</v>
      </c>
      <c r="Q221" s="22">
        <v>0</v>
      </c>
    </row>
    <row r="222" spans="1:18" x14ac:dyDescent="0.25">
      <c r="A222">
        <v>20148</v>
      </c>
      <c r="B222" s="2">
        <v>99.282849999999996</v>
      </c>
      <c r="C222" s="3">
        <v>34777</v>
      </c>
      <c r="D222" t="s">
        <v>4351</v>
      </c>
      <c r="E222" s="4" t="s">
        <v>4335</v>
      </c>
      <c r="F222" s="6">
        <v>0.76816410000000002</v>
      </c>
      <c r="G222" s="7">
        <v>173.852</v>
      </c>
      <c r="H222" s="2">
        <v>35.68</v>
      </c>
      <c r="I222">
        <v>25</v>
      </c>
      <c r="J222" s="2">
        <v>26.6</v>
      </c>
      <c r="K222" s="18">
        <f t="shared" si="8"/>
        <v>143665</v>
      </c>
      <c r="L222" s="18">
        <v>89354</v>
      </c>
      <c r="M222" s="18">
        <v>53861</v>
      </c>
      <c r="N222" s="18">
        <v>450</v>
      </c>
      <c r="O222" s="18">
        <v>89354</v>
      </c>
      <c r="P222" s="18">
        <v>53861</v>
      </c>
      <c r="Q222" s="22">
        <v>1</v>
      </c>
    </row>
    <row r="223" spans="1:18" x14ac:dyDescent="0.25">
      <c r="A223">
        <v>1770</v>
      </c>
      <c r="B223" s="2">
        <v>99.221630000000005</v>
      </c>
      <c r="C223" s="3">
        <v>4199</v>
      </c>
      <c r="D223" t="s">
        <v>228</v>
      </c>
      <c r="E223" s="4" t="s">
        <v>21</v>
      </c>
      <c r="F223" s="6">
        <v>0.82932079999999997</v>
      </c>
      <c r="G223" s="7">
        <v>161.25</v>
      </c>
      <c r="H223" s="2">
        <v>29.75</v>
      </c>
      <c r="I223">
        <v>8</v>
      </c>
      <c r="J223" s="2"/>
      <c r="K223" s="18">
        <f t="shared" si="8"/>
        <v>133800</v>
      </c>
      <c r="L223" s="18">
        <v>101860</v>
      </c>
      <c r="M223" s="18">
        <v>30740</v>
      </c>
      <c r="N223" s="18">
        <v>1200</v>
      </c>
      <c r="O223" s="18">
        <v>101860</v>
      </c>
      <c r="P223" s="18">
        <v>30740</v>
      </c>
      <c r="Q223" s="22">
        <v>1</v>
      </c>
    </row>
    <row r="224" spans="1:18" x14ac:dyDescent="0.25">
      <c r="A224">
        <v>7046</v>
      </c>
      <c r="B224" s="2">
        <v>99.683279999999996</v>
      </c>
      <c r="C224" s="3">
        <v>4267</v>
      </c>
      <c r="D224" t="s">
        <v>1372</v>
      </c>
      <c r="E224" s="4" t="s">
        <v>1341</v>
      </c>
      <c r="F224" s="6">
        <v>0.87225010000000003</v>
      </c>
      <c r="G224" s="7">
        <v>185.90899999999999</v>
      </c>
      <c r="H224" s="2">
        <v>44.625</v>
      </c>
      <c r="I224">
        <v>8</v>
      </c>
      <c r="J224" s="2"/>
      <c r="K224" s="18">
        <f t="shared" si="8"/>
        <v>131716</v>
      </c>
      <c r="L224" s="18">
        <v>27914</v>
      </c>
      <c r="M224" s="18">
        <v>98452</v>
      </c>
      <c r="N224" s="18">
        <f>4950+400</f>
        <v>5350</v>
      </c>
      <c r="O224" s="18">
        <v>27914</v>
      </c>
      <c r="P224" s="18">
        <v>98452</v>
      </c>
      <c r="Q224" s="22">
        <v>0</v>
      </c>
      <c r="R224" t="s">
        <v>16828</v>
      </c>
    </row>
    <row r="225" spans="1:18" x14ac:dyDescent="0.25">
      <c r="A225">
        <v>19437</v>
      </c>
      <c r="B225" s="2">
        <v>99.931319999999999</v>
      </c>
      <c r="C225" s="3">
        <v>551</v>
      </c>
      <c r="D225" t="s">
        <v>4259</v>
      </c>
      <c r="E225" s="4" t="s">
        <v>3003</v>
      </c>
      <c r="F225" s="6">
        <v>0.67975209999999997</v>
      </c>
      <c r="G225" s="7">
        <v>250.001</v>
      </c>
      <c r="H225" s="2">
        <v>12</v>
      </c>
      <c r="I225">
        <v>1</v>
      </c>
      <c r="J225" s="2"/>
      <c r="K225" s="18">
        <f t="shared" si="8"/>
        <v>131075</v>
      </c>
      <c r="L225" s="18">
        <v>14071</v>
      </c>
      <c r="M225" s="18">
        <v>117004</v>
      </c>
      <c r="N225" s="18">
        <v>0</v>
      </c>
      <c r="O225" s="18">
        <v>14071</v>
      </c>
      <c r="P225" s="18">
        <v>117004</v>
      </c>
      <c r="Q225" s="22">
        <v>0</v>
      </c>
    </row>
    <row r="226" spans="1:18" x14ac:dyDescent="0.25">
      <c r="A226">
        <v>8550</v>
      </c>
      <c r="B226" s="2">
        <v>99.633089999999996</v>
      </c>
      <c r="C226" s="3">
        <v>19510</v>
      </c>
      <c r="D226" t="s">
        <v>1712</v>
      </c>
      <c r="E226" s="4" t="s">
        <v>1341</v>
      </c>
      <c r="F226" s="6">
        <v>0.80028520000000003</v>
      </c>
      <c r="G226" s="7">
        <v>193.714</v>
      </c>
      <c r="H226" s="2">
        <v>27.5185</v>
      </c>
      <c r="I226">
        <v>27</v>
      </c>
      <c r="J226" s="2">
        <v>2.2999999999999998</v>
      </c>
      <c r="K226" s="18">
        <f t="shared" si="8"/>
        <v>129290</v>
      </c>
      <c r="L226" s="18">
        <f>750+72475</f>
        <v>73225</v>
      </c>
      <c r="M226" s="18">
        <v>55965</v>
      </c>
      <c r="N226" s="18">
        <v>100</v>
      </c>
      <c r="O226" s="18">
        <f>750+72475</f>
        <v>73225</v>
      </c>
      <c r="P226" s="18">
        <v>55965</v>
      </c>
      <c r="Q226" s="22">
        <v>1</v>
      </c>
    </row>
    <row r="227" spans="1:18" x14ac:dyDescent="0.25">
      <c r="A227">
        <v>8558</v>
      </c>
      <c r="B227" s="2">
        <v>99.422659999999993</v>
      </c>
      <c r="C227" s="3">
        <v>6679</v>
      </c>
      <c r="D227" t="s">
        <v>1716</v>
      </c>
      <c r="E227" s="4" t="s">
        <v>1341</v>
      </c>
      <c r="F227" s="6">
        <v>0.75974180000000002</v>
      </c>
      <c r="G227" s="7">
        <v>184.31800000000001</v>
      </c>
      <c r="H227" s="2">
        <v>34.142899999999997</v>
      </c>
      <c r="I227">
        <v>7</v>
      </c>
      <c r="J227" s="2"/>
      <c r="K227" s="18">
        <f t="shared" si="8"/>
        <v>128687</v>
      </c>
      <c r="L227" s="18">
        <v>46715</v>
      </c>
      <c r="M227" s="18">
        <v>79222</v>
      </c>
      <c r="N227" s="18">
        <v>2750</v>
      </c>
      <c r="O227" s="18">
        <v>46715</v>
      </c>
      <c r="P227" s="18">
        <v>79222</v>
      </c>
      <c r="Q227" s="22">
        <v>0</v>
      </c>
    </row>
    <row r="228" spans="1:18" x14ac:dyDescent="0.25">
      <c r="A228">
        <v>10706</v>
      </c>
      <c r="B228" s="2">
        <v>98.862679999999997</v>
      </c>
      <c r="C228" s="3">
        <v>8734</v>
      </c>
      <c r="D228" t="s">
        <v>1842</v>
      </c>
      <c r="E228" s="4" t="s">
        <v>1280</v>
      </c>
      <c r="F228" s="6">
        <v>0.70404679999999997</v>
      </c>
      <c r="G228" s="7">
        <v>166.11099999999999</v>
      </c>
      <c r="H228" s="2">
        <v>33.8889</v>
      </c>
      <c r="I228">
        <v>18</v>
      </c>
      <c r="J228" s="2">
        <v>17.899999999999999</v>
      </c>
      <c r="K228" s="18">
        <f t="shared" si="8"/>
        <v>128668</v>
      </c>
      <c r="L228" s="18">
        <v>118283</v>
      </c>
      <c r="M228" s="18">
        <v>9225</v>
      </c>
      <c r="N228" s="18">
        <v>1160</v>
      </c>
      <c r="O228" s="18">
        <v>118283</v>
      </c>
      <c r="P228" s="18">
        <v>9225</v>
      </c>
      <c r="Q228" s="22">
        <v>1</v>
      </c>
    </row>
    <row r="229" spans="1:18" x14ac:dyDescent="0.25">
      <c r="A229">
        <v>94957</v>
      </c>
      <c r="B229" s="2">
        <v>99.940299999999993</v>
      </c>
      <c r="C229" s="3">
        <v>1062</v>
      </c>
      <c r="D229" t="s">
        <v>11259</v>
      </c>
      <c r="E229" s="4" t="s">
        <v>15368</v>
      </c>
      <c r="F229" s="6">
        <v>0.86519939999999995</v>
      </c>
      <c r="G229" s="7">
        <v>228.333</v>
      </c>
      <c r="H229" s="2">
        <v>36</v>
      </c>
      <c r="I229">
        <v>5</v>
      </c>
      <c r="J229" s="2"/>
      <c r="K229" s="18">
        <f t="shared" si="8"/>
        <v>128259</v>
      </c>
      <c r="L229" s="18">
        <v>98946</v>
      </c>
      <c r="M229" s="18">
        <v>24262</v>
      </c>
      <c r="N229" s="18">
        <v>5051</v>
      </c>
      <c r="O229" s="18">
        <v>98946</v>
      </c>
      <c r="P229" s="18">
        <v>24262</v>
      </c>
      <c r="Q229" s="22">
        <v>1</v>
      </c>
    </row>
    <row r="230" spans="1:18" x14ac:dyDescent="0.25">
      <c r="A230">
        <v>4110</v>
      </c>
      <c r="B230" s="2">
        <v>98.810509999999994</v>
      </c>
      <c r="C230" s="3">
        <v>1360</v>
      </c>
      <c r="D230" t="s">
        <v>769</v>
      </c>
      <c r="E230" s="4" t="s">
        <v>701</v>
      </c>
      <c r="F230" s="6">
        <v>0.74974149999999995</v>
      </c>
      <c r="G230" s="7">
        <v>157.37799999999999</v>
      </c>
      <c r="H230" s="2">
        <v>30</v>
      </c>
      <c r="I230">
        <v>2</v>
      </c>
      <c r="J230" s="2"/>
      <c r="K230" s="18">
        <f t="shared" si="8"/>
        <v>127458</v>
      </c>
      <c r="L230" s="18">
        <v>35254</v>
      </c>
      <c r="M230" s="18">
        <v>58515</v>
      </c>
      <c r="N230" s="18">
        <v>33689</v>
      </c>
      <c r="O230" s="18">
        <v>35254</v>
      </c>
      <c r="P230" s="18">
        <v>58515</v>
      </c>
      <c r="Q230" s="22">
        <v>0</v>
      </c>
    </row>
    <row r="231" spans="1:18" x14ac:dyDescent="0.25">
      <c r="A231">
        <v>22213</v>
      </c>
      <c r="B231" s="2">
        <v>99.463520000000003</v>
      </c>
      <c r="C231" s="3">
        <v>3470</v>
      </c>
      <c r="D231" t="s">
        <v>374</v>
      </c>
      <c r="E231" s="4" t="s">
        <v>4335</v>
      </c>
      <c r="F231" s="6">
        <v>0.79400000000000004</v>
      </c>
      <c r="G231" s="7">
        <v>181.69399999999999</v>
      </c>
      <c r="H231" s="2">
        <v>29.333300000000001</v>
      </c>
      <c r="I231">
        <v>9</v>
      </c>
      <c r="J231" s="2"/>
      <c r="K231" s="18">
        <f t="shared" si="8"/>
        <v>118058</v>
      </c>
      <c r="L231" s="18">
        <v>51100</v>
      </c>
      <c r="M231" s="18">
        <v>64138</v>
      </c>
      <c r="N231" s="18">
        <v>2820</v>
      </c>
      <c r="O231" s="18">
        <v>51100</v>
      </c>
      <c r="P231" s="18">
        <v>64138</v>
      </c>
      <c r="Q231" s="22">
        <v>0</v>
      </c>
    </row>
    <row r="232" spans="1:18" x14ac:dyDescent="0.25">
      <c r="A232">
        <v>8534</v>
      </c>
      <c r="B232" s="2">
        <v>98.633719999999997</v>
      </c>
      <c r="C232" s="3">
        <v>13328</v>
      </c>
      <c r="D232" t="s">
        <v>1710</v>
      </c>
      <c r="E232" s="4" t="s">
        <v>1341</v>
      </c>
      <c r="F232" s="6">
        <v>0.72588560000000002</v>
      </c>
      <c r="G232" s="7">
        <v>157.65</v>
      </c>
      <c r="H232" s="2">
        <v>27.666699999999999</v>
      </c>
      <c r="I232">
        <v>15</v>
      </c>
      <c r="J232" s="2">
        <v>2.5</v>
      </c>
      <c r="K232" s="18">
        <f t="shared" si="8"/>
        <v>116835</v>
      </c>
      <c r="L232" s="18">
        <v>86034</v>
      </c>
      <c r="M232" s="20">
        <v>30051</v>
      </c>
      <c r="N232" s="18">
        <v>750</v>
      </c>
      <c r="O232" s="18">
        <v>86034</v>
      </c>
      <c r="P232" s="20">
        <v>30051</v>
      </c>
      <c r="Q232" s="22">
        <v>1</v>
      </c>
    </row>
    <row r="233" spans="1:18" x14ac:dyDescent="0.25">
      <c r="A233">
        <v>1772</v>
      </c>
      <c r="B233" s="2">
        <v>99.109210000000004</v>
      </c>
      <c r="C233" s="3">
        <v>9560</v>
      </c>
      <c r="D233" t="s">
        <v>229</v>
      </c>
      <c r="E233" s="4" t="s">
        <v>21</v>
      </c>
      <c r="F233" s="6">
        <v>0.69779259999999999</v>
      </c>
      <c r="G233" s="7">
        <v>179.56800000000001</v>
      </c>
      <c r="H233" s="2">
        <v>33.363599999999998</v>
      </c>
      <c r="I233">
        <v>11</v>
      </c>
      <c r="J233" s="2">
        <v>15.9</v>
      </c>
      <c r="K233" s="18">
        <f t="shared" si="8"/>
        <v>109085</v>
      </c>
      <c r="L233" s="18">
        <v>58795</v>
      </c>
      <c r="M233" s="18">
        <v>50090</v>
      </c>
      <c r="N233" s="18">
        <v>200</v>
      </c>
      <c r="O233" s="18">
        <v>58795</v>
      </c>
      <c r="P233" s="18">
        <v>50090</v>
      </c>
      <c r="Q233" s="22">
        <v>1</v>
      </c>
    </row>
    <row r="234" spans="1:18" x14ac:dyDescent="0.25">
      <c r="A234">
        <v>77094</v>
      </c>
      <c r="B234" s="2">
        <v>98.957999999999998</v>
      </c>
      <c r="C234" s="3">
        <v>8753</v>
      </c>
      <c r="D234" t="s">
        <v>3103</v>
      </c>
      <c r="E234" s="4" t="s">
        <v>13752</v>
      </c>
      <c r="F234" s="6">
        <v>0.72412030000000005</v>
      </c>
      <c r="G234" s="7">
        <v>166.797</v>
      </c>
      <c r="H234" s="2">
        <v>50.571399999999997</v>
      </c>
      <c r="I234">
        <v>7</v>
      </c>
      <c r="J234" s="2"/>
      <c r="K234" s="18">
        <f t="shared" ref="K234:K265" si="9">SUM(L234:N234)</f>
        <v>104449</v>
      </c>
      <c r="L234" s="18">
        <v>5899</v>
      </c>
      <c r="M234" s="18">
        <v>98550</v>
      </c>
      <c r="N234" s="18">
        <v>0</v>
      </c>
      <c r="O234" s="18">
        <v>5899</v>
      </c>
      <c r="P234" s="18">
        <v>98550</v>
      </c>
      <c r="Q234" s="22">
        <v>0</v>
      </c>
      <c r="R234" t="s">
        <v>16827</v>
      </c>
    </row>
    <row r="235" spans="1:18" x14ac:dyDescent="0.25">
      <c r="A235">
        <v>20818</v>
      </c>
      <c r="B235" s="2">
        <v>99.355450000000005</v>
      </c>
      <c r="C235" s="3">
        <v>1947</v>
      </c>
      <c r="D235" t="s">
        <v>4438</v>
      </c>
      <c r="E235" s="4" t="s">
        <v>4361</v>
      </c>
      <c r="F235" s="6">
        <v>0.64876959999999995</v>
      </c>
      <c r="G235" s="7">
        <v>199.89599999999999</v>
      </c>
      <c r="H235" s="2">
        <v>35.714300000000001</v>
      </c>
      <c r="I235">
        <v>7</v>
      </c>
      <c r="J235" s="2"/>
      <c r="K235" s="18">
        <f t="shared" si="9"/>
        <v>102727</v>
      </c>
      <c r="L235" s="18">
        <v>90861</v>
      </c>
      <c r="M235" s="18">
        <v>11866</v>
      </c>
      <c r="N235" s="18">
        <v>0</v>
      </c>
      <c r="O235" s="18">
        <v>90861</v>
      </c>
      <c r="P235" s="18">
        <v>11866</v>
      </c>
      <c r="Q235" s="22">
        <v>1</v>
      </c>
    </row>
    <row r="236" spans="1:18" x14ac:dyDescent="0.25">
      <c r="A236">
        <v>21153</v>
      </c>
      <c r="B236" s="2">
        <v>99.999790000000004</v>
      </c>
      <c r="C236" s="3">
        <v>312</v>
      </c>
      <c r="D236" t="s">
        <v>4505</v>
      </c>
      <c r="E236" s="4" t="s">
        <v>4361</v>
      </c>
      <c r="F236" s="6">
        <v>0.94312799999999997</v>
      </c>
      <c r="G236" s="7">
        <v>249.821</v>
      </c>
      <c r="H236" s="2">
        <v>29.5</v>
      </c>
      <c r="I236">
        <v>2</v>
      </c>
      <c r="J236" s="2"/>
      <c r="K236" s="18">
        <f t="shared" si="9"/>
        <v>100085</v>
      </c>
      <c r="L236" s="18">
        <v>60035</v>
      </c>
      <c r="M236" s="18">
        <v>38800</v>
      </c>
      <c r="N236" s="18">
        <v>1250</v>
      </c>
      <c r="O236" s="18">
        <v>60035</v>
      </c>
      <c r="P236" s="18">
        <v>38800</v>
      </c>
      <c r="Q236" s="22">
        <v>1</v>
      </c>
    </row>
    <row r="237" spans="1:18" x14ac:dyDescent="0.25">
      <c r="A237">
        <v>15142</v>
      </c>
      <c r="B237" s="2">
        <v>99.042559999999995</v>
      </c>
      <c r="C237" s="3">
        <v>1284</v>
      </c>
      <c r="D237" t="s">
        <v>3076</v>
      </c>
      <c r="E237" s="4" t="s">
        <v>3003</v>
      </c>
      <c r="F237" s="6">
        <v>0.60669459999999997</v>
      </c>
      <c r="G237" s="7">
        <v>190.708</v>
      </c>
      <c r="H237" s="2"/>
      <c r="J237" s="2"/>
      <c r="K237" s="18">
        <f t="shared" si="9"/>
        <v>98379</v>
      </c>
      <c r="L237" s="18">
        <v>25450</v>
      </c>
      <c r="M237" s="18">
        <v>71629</v>
      </c>
      <c r="N237" s="18">
        <v>1300</v>
      </c>
      <c r="O237" s="18">
        <v>25450</v>
      </c>
      <c r="P237" s="18">
        <v>71629</v>
      </c>
      <c r="Q237" s="22">
        <v>0</v>
      </c>
    </row>
    <row r="238" spans="1:18" x14ac:dyDescent="0.25">
      <c r="A238">
        <v>7627</v>
      </c>
      <c r="B238" s="2">
        <v>98.890550000000005</v>
      </c>
      <c r="C238" s="3">
        <v>4928</v>
      </c>
      <c r="D238" t="s">
        <v>1460</v>
      </c>
      <c r="E238" s="4" t="s">
        <v>1341</v>
      </c>
      <c r="F238" s="6">
        <v>0.72679039999999995</v>
      </c>
      <c r="G238" s="7">
        <v>164.08500000000001</v>
      </c>
      <c r="H238" s="2">
        <v>26.25</v>
      </c>
      <c r="I238">
        <v>4</v>
      </c>
      <c r="J238" s="2"/>
      <c r="K238" s="18">
        <f t="shared" si="9"/>
        <v>96834</v>
      </c>
      <c r="L238" s="18">
        <v>72219</v>
      </c>
      <c r="M238" s="18">
        <v>13265</v>
      </c>
      <c r="N238" s="18">
        <v>11350</v>
      </c>
      <c r="O238" s="18">
        <v>72219</v>
      </c>
      <c r="P238" s="18">
        <v>13265</v>
      </c>
      <c r="Q238" s="22">
        <v>1</v>
      </c>
    </row>
    <row r="239" spans="1:18" x14ac:dyDescent="0.25">
      <c r="A239">
        <v>7704</v>
      </c>
      <c r="B239" s="2">
        <v>98.879080000000002</v>
      </c>
      <c r="C239" s="3">
        <v>6092</v>
      </c>
      <c r="D239" t="s">
        <v>1150</v>
      </c>
      <c r="E239" s="4" t="s">
        <v>1341</v>
      </c>
      <c r="F239" s="6">
        <v>0.72081220000000001</v>
      </c>
      <c r="G239" s="7">
        <v>164.34700000000001</v>
      </c>
      <c r="H239" s="2">
        <v>31.333300000000001</v>
      </c>
      <c r="I239">
        <v>15</v>
      </c>
      <c r="J239" s="2">
        <v>9.5</v>
      </c>
      <c r="K239" s="18">
        <f t="shared" si="9"/>
        <v>95194</v>
      </c>
      <c r="L239" s="18">
        <v>17209</v>
      </c>
      <c r="M239" s="18">
        <v>75385</v>
      </c>
      <c r="N239" s="18">
        <v>2600</v>
      </c>
      <c r="O239" s="18">
        <v>17209</v>
      </c>
      <c r="P239" s="18">
        <v>75385</v>
      </c>
      <c r="Q239" s="22">
        <v>0</v>
      </c>
    </row>
    <row r="240" spans="1:18" x14ac:dyDescent="0.25">
      <c r="A240">
        <v>6853</v>
      </c>
      <c r="B240" s="2">
        <v>98.733890000000002</v>
      </c>
      <c r="C240" s="3">
        <v>3700</v>
      </c>
      <c r="D240" t="s">
        <v>1336</v>
      </c>
      <c r="E240" s="4" t="s">
        <v>1198</v>
      </c>
      <c r="F240" s="6">
        <v>0.71293130000000005</v>
      </c>
      <c r="G240" s="7">
        <v>162.30000000000001</v>
      </c>
      <c r="H240" s="2">
        <v>27</v>
      </c>
      <c r="I240">
        <v>3</v>
      </c>
      <c r="J240" s="2"/>
      <c r="K240" s="18">
        <f t="shared" si="9"/>
        <v>93431</v>
      </c>
      <c r="L240" s="18">
        <v>41560</v>
      </c>
      <c r="M240" s="18">
        <v>49851</v>
      </c>
      <c r="N240" s="18">
        <v>2020</v>
      </c>
      <c r="O240" s="18">
        <v>41560</v>
      </c>
      <c r="P240" s="18">
        <v>49851</v>
      </c>
      <c r="Q240" s="22">
        <v>0</v>
      </c>
    </row>
    <row r="241" spans="1:18" x14ac:dyDescent="0.25">
      <c r="A241">
        <v>7423</v>
      </c>
      <c r="B241" s="2">
        <v>99.0869</v>
      </c>
      <c r="C241" s="3">
        <v>4125</v>
      </c>
      <c r="D241" t="s">
        <v>1424</v>
      </c>
      <c r="E241" s="4" t="s">
        <v>1341</v>
      </c>
      <c r="F241" s="6">
        <v>0.74715909999999996</v>
      </c>
      <c r="G241" s="7">
        <v>169.35400000000001</v>
      </c>
      <c r="H241" s="2">
        <v>22.833300000000001</v>
      </c>
      <c r="I241">
        <v>6</v>
      </c>
      <c r="J241" s="2"/>
      <c r="K241" s="18">
        <f t="shared" si="9"/>
        <v>91096</v>
      </c>
      <c r="L241" s="18">
        <v>50645</v>
      </c>
      <c r="M241" s="18">
        <v>40451</v>
      </c>
      <c r="N241" s="18">
        <v>0</v>
      </c>
      <c r="O241" s="18">
        <v>50645</v>
      </c>
      <c r="P241" s="18">
        <v>40451</v>
      </c>
      <c r="Q241" s="22">
        <v>1</v>
      </c>
    </row>
    <row r="242" spans="1:18" x14ac:dyDescent="0.25">
      <c r="A242">
        <v>7677</v>
      </c>
      <c r="B242" s="2">
        <v>99.290469999999999</v>
      </c>
      <c r="C242" s="3">
        <v>5784</v>
      </c>
      <c r="D242" t="s">
        <v>1483</v>
      </c>
      <c r="E242" s="4" t="s">
        <v>1341</v>
      </c>
      <c r="F242" s="6">
        <v>0.71119500000000002</v>
      </c>
      <c r="G242" s="7">
        <v>184.178</v>
      </c>
      <c r="H242" s="2">
        <v>29.166699999999999</v>
      </c>
      <c r="I242">
        <v>6</v>
      </c>
      <c r="J242" s="2"/>
      <c r="K242" s="18">
        <f t="shared" si="9"/>
        <v>89220</v>
      </c>
      <c r="L242" s="18">
        <v>49345</v>
      </c>
      <c r="M242" s="18">
        <v>38875</v>
      </c>
      <c r="N242" s="18">
        <v>1000</v>
      </c>
      <c r="O242" s="18">
        <v>49345</v>
      </c>
      <c r="P242" s="18">
        <v>38875</v>
      </c>
      <c r="Q242" s="22">
        <v>1</v>
      </c>
    </row>
    <row r="243" spans="1:18" x14ac:dyDescent="0.25">
      <c r="A243">
        <v>7641</v>
      </c>
      <c r="B243" s="2">
        <v>98.854870000000005</v>
      </c>
      <c r="C243" s="3">
        <v>3418</v>
      </c>
      <c r="D243" t="s">
        <v>1466</v>
      </c>
      <c r="E243" s="4" t="s">
        <v>1341</v>
      </c>
      <c r="F243" s="6">
        <v>0.70169190000000004</v>
      </c>
      <c r="G243" s="7">
        <v>166.369</v>
      </c>
      <c r="H243" s="2">
        <v>28.8</v>
      </c>
      <c r="I243">
        <v>5</v>
      </c>
      <c r="J243" s="2"/>
      <c r="K243" s="18">
        <f t="shared" si="9"/>
        <v>87102</v>
      </c>
      <c r="L243" s="18">
        <v>56985</v>
      </c>
      <c r="M243" s="18">
        <v>30067</v>
      </c>
      <c r="N243" s="18">
        <v>50</v>
      </c>
      <c r="O243" s="18">
        <v>56985</v>
      </c>
      <c r="P243" s="18">
        <v>30067</v>
      </c>
      <c r="Q243" s="22">
        <v>1</v>
      </c>
    </row>
    <row r="244" spans="1:18" x14ac:dyDescent="0.25">
      <c r="A244">
        <v>7028</v>
      </c>
      <c r="B244" s="2">
        <v>99.596100000000007</v>
      </c>
      <c r="C244" s="3">
        <v>7684</v>
      </c>
      <c r="D244" t="s">
        <v>1358</v>
      </c>
      <c r="E244" s="4" t="s">
        <v>1341</v>
      </c>
      <c r="F244" s="6">
        <v>0.74914970000000003</v>
      </c>
      <c r="G244" s="7">
        <v>199.42</v>
      </c>
      <c r="H244" s="2">
        <v>31.263200000000001</v>
      </c>
      <c r="I244">
        <v>19</v>
      </c>
      <c r="J244" s="2">
        <v>9.3000000000000007</v>
      </c>
      <c r="K244" s="18">
        <f t="shared" si="9"/>
        <v>85935</v>
      </c>
      <c r="L244" s="18">
        <v>38478</v>
      </c>
      <c r="M244" s="18">
        <v>47160</v>
      </c>
      <c r="N244" s="18">
        <v>297</v>
      </c>
      <c r="O244" s="18">
        <v>38478</v>
      </c>
      <c r="P244" s="18">
        <v>47160</v>
      </c>
      <c r="Q244" s="22">
        <v>0</v>
      </c>
    </row>
    <row r="245" spans="1:18" x14ac:dyDescent="0.25">
      <c r="A245">
        <v>1741</v>
      </c>
      <c r="B245" s="2">
        <v>99.457650000000001</v>
      </c>
      <c r="C245" s="3">
        <v>4967</v>
      </c>
      <c r="D245" t="s">
        <v>216</v>
      </c>
      <c r="E245" s="4" t="s">
        <v>21</v>
      </c>
      <c r="F245" s="6">
        <v>0.80871599999999999</v>
      </c>
      <c r="G245" s="7">
        <v>178.53299999999999</v>
      </c>
      <c r="H245" s="2">
        <v>29.1905</v>
      </c>
      <c r="I245">
        <v>21</v>
      </c>
      <c r="J245" s="2">
        <v>4.8</v>
      </c>
      <c r="K245" s="18">
        <f t="shared" si="9"/>
        <v>83786</v>
      </c>
      <c r="L245" s="18">
        <v>62691</v>
      </c>
      <c r="M245" s="18">
        <v>20795</v>
      </c>
      <c r="N245" s="18">
        <v>300</v>
      </c>
      <c r="O245" s="18">
        <v>62691</v>
      </c>
      <c r="P245" s="18">
        <v>20795</v>
      </c>
      <c r="Q245" s="22">
        <v>1</v>
      </c>
    </row>
    <row r="246" spans="1:18" x14ac:dyDescent="0.25">
      <c r="A246">
        <v>98075</v>
      </c>
      <c r="B246" s="2">
        <v>98.551670000000001</v>
      </c>
      <c r="C246" s="3">
        <v>22482</v>
      </c>
      <c r="D246" t="s">
        <v>16365</v>
      </c>
      <c r="E246" s="4" t="s">
        <v>16344</v>
      </c>
      <c r="F246" s="6">
        <v>0.71216550000000001</v>
      </c>
      <c r="G246" s="7">
        <v>157.14099999999999</v>
      </c>
      <c r="H246" s="2">
        <v>30.6</v>
      </c>
      <c r="I246">
        <v>10</v>
      </c>
      <c r="J246" s="2">
        <v>7.9</v>
      </c>
      <c r="K246" s="18">
        <f t="shared" si="9"/>
        <v>83538</v>
      </c>
      <c r="L246" s="18">
        <v>33676</v>
      </c>
      <c r="M246" s="18">
        <v>44412</v>
      </c>
      <c r="N246" s="18">
        <v>5450</v>
      </c>
      <c r="O246" s="18">
        <v>33676</v>
      </c>
      <c r="P246" s="18">
        <v>44412</v>
      </c>
      <c r="Q246" s="22">
        <v>0</v>
      </c>
    </row>
    <row r="247" spans="1:18" x14ac:dyDescent="0.25">
      <c r="A247">
        <v>94582</v>
      </c>
      <c r="B247" s="2">
        <v>98.602620000000002</v>
      </c>
      <c r="C247" s="3">
        <v>39721</v>
      </c>
      <c r="D247" t="s">
        <v>15786</v>
      </c>
      <c r="E247" s="4" t="s">
        <v>15368</v>
      </c>
      <c r="F247" s="6">
        <v>0.71030990000000005</v>
      </c>
      <c r="G247" s="7">
        <v>158.94</v>
      </c>
      <c r="H247" s="2">
        <v>22.5</v>
      </c>
      <c r="I247">
        <v>14</v>
      </c>
      <c r="J247" s="2">
        <v>0.3</v>
      </c>
      <c r="K247" s="18">
        <f t="shared" si="9"/>
        <v>83088</v>
      </c>
      <c r="L247" s="18">
        <v>55374</v>
      </c>
      <c r="M247" s="18">
        <v>22594</v>
      </c>
      <c r="N247" s="18">
        <v>5120</v>
      </c>
      <c r="O247" s="18">
        <v>55374</v>
      </c>
      <c r="P247" s="18">
        <v>22594</v>
      </c>
      <c r="Q247" s="22">
        <v>1</v>
      </c>
    </row>
    <row r="248" spans="1:18" x14ac:dyDescent="0.25">
      <c r="A248">
        <v>20777</v>
      </c>
      <c r="B248" s="2">
        <v>99.302310000000006</v>
      </c>
      <c r="C248" s="3">
        <v>3280</v>
      </c>
      <c r="D248" t="s">
        <v>2269</v>
      </c>
      <c r="E248" s="4" t="s">
        <v>4361</v>
      </c>
      <c r="F248" s="6">
        <v>0.65293599999999996</v>
      </c>
      <c r="G248" s="7">
        <v>194.52600000000001</v>
      </c>
      <c r="H248" s="2">
        <v>41.2</v>
      </c>
      <c r="I248">
        <v>5</v>
      </c>
      <c r="J248" s="2"/>
      <c r="K248" s="18">
        <f t="shared" si="9"/>
        <v>82831</v>
      </c>
      <c r="L248" s="18">
        <v>69191</v>
      </c>
      <c r="M248" s="18">
        <v>13590</v>
      </c>
      <c r="N248" s="18">
        <f>50</f>
        <v>50</v>
      </c>
      <c r="O248" s="18">
        <v>69191</v>
      </c>
      <c r="P248" s="18">
        <v>13590</v>
      </c>
      <c r="Q248" s="22">
        <v>1</v>
      </c>
    </row>
    <row r="249" spans="1:18" x14ac:dyDescent="0.25">
      <c r="A249">
        <v>2142</v>
      </c>
      <c r="B249" s="2">
        <v>99.411169999999998</v>
      </c>
      <c r="C249" s="3">
        <v>3029</v>
      </c>
      <c r="D249" t="s">
        <v>320</v>
      </c>
      <c r="E249" s="4" t="s">
        <v>21</v>
      </c>
      <c r="F249" s="6">
        <v>0.92381409999999997</v>
      </c>
      <c r="G249" s="7">
        <v>155.625</v>
      </c>
      <c r="H249" s="2">
        <v>34.916699999999999</v>
      </c>
      <c r="I249">
        <v>12</v>
      </c>
      <c r="J249" s="2">
        <v>23</v>
      </c>
      <c r="K249" s="18">
        <f t="shared" si="9"/>
        <v>82164</v>
      </c>
      <c r="L249" s="18">
        <v>68939</v>
      </c>
      <c r="M249" s="18">
        <v>11825</v>
      </c>
      <c r="N249" s="18">
        <v>1400</v>
      </c>
      <c r="O249" s="18">
        <v>68939</v>
      </c>
      <c r="P249" s="18">
        <v>11825</v>
      </c>
      <c r="Q249" s="22">
        <v>1</v>
      </c>
    </row>
    <row r="250" spans="1:18" x14ac:dyDescent="0.25">
      <c r="A250">
        <v>7021</v>
      </c>
      <c r="B250" s="2">
        <v>99.346090000000004</v>
      </c>
      <c r="C250" s="3">
        <v>2121</v>
      </c>
      <c r="D250" t="s">
        <v>1352</v>
      </c>
      <c r="E250" s="4" t="s">
        <v>1341</v>
      </c>
      <c r="F250" s="6">
        <v>0.74074070000000003</v>
      </c>
      <c r="G250" s="7">
        <v>183.75</v>
      </c>
      <c r="H250" s="2">
        <v>30.4</v>
      </c>
      <c r="I250">
        <v>5</v>
      </c>
      <c r="J250" s="2"/>
      <c r="K250" s="18">
        <f t="shared" si="9"/>
        <v>80152</v>
      </c>
      <c r="L250" s="18">
        <v>33350</v>
      </c>
      <c r="M250" s="18">
        <v>46802</v>
      </c>
      <c r="N250" s="18">
        <v>0</v>
      </c>
      <c r="O250" s="18">
        <v>33350</v>
      </c>
      <c r="P250" s="18">
        <v>46802</v>
      </c>
      <c r="Q250" s="22">
        <v>0</v>
      </c>
    </row>
    <row r="251" spans="1:18" x14ac:dyDescent="0.25">
      <c r="A251">
        <v>21794</v>
      </c>
      <c r="B251" s="2">
        <v>99.222809999999996</v>
      </c>
      <c r="C251" s="3">
        <v>2421</v>
      </c>
      <c r="D251" t="s">
        <v>4612</v>
      </c>
      <c r="E251" s="4" t="s">
        <v>4361</v>
      </c>
      <c r="F251" s="6">
        <v>0.69952490000000001</v>
      </c>
      <c r="G251" s="7">
        <v>184.125</v>
      </c>
      <c r="H251" s="2"/>
      <c r="J251" s="2"/>
      <c r="K251" s="18">
        <f t="shared" si="9"/>
        <v>77336</v>
      </c>
      <c r="L251" s="18">
        <v>47210</v>
      </c>
      <c r="M251" s="18">
        <v>30126</v>
      </c>
      <c r="N251" s="18">
        <v>0</v>
      </c>
      <c r="O251" s="18">
        <v>47210</v>
      </c>
      <c r="P251" s="18">
        <v>30126</v>
      </c>
      <c r="Q251" s="22">
        <v>1</v>
      </c>
    </row>
    <row r="252" spans="1:18" x14ac:dyDescent="0.25">
      <c r="A252">
        <v>2462</v>
      </c>
      <c r="B252" s="2">
        <v>99.908600000000007</v>
      </c>
      <c r="C252" s="3">
        <v>1305</v>
      </c>
      <c r="D252" t="s">
        <v>367</v>
      </c>
      <c r="E252" s="4" t="s">
        <v>21</v>
      </c>
      <c r="F252" s="6">
        <v>0.74606110000000003</v>
      </c>
      <c r="G252" s="7">
        <v>235.417</v>
      </c>
      <c r="H252" s="2">
        <v>47</v>
      </c>
      <c r="I252">
        <v>1</v>
      </c>
      <c r="J252" s="2"/>
      <c r="K252" s="18">
        <f t="shared" si="9"/>
        <v>73896</v>
      </c>
      <c r="L252" s="18">
        <f>284+46595</f>
        <v>46879</v>
      </c>
      <c r="M252" s="18">
        <v>15642</v>
      </c>
      <c r="N252" s="18">
        <v>11375</v>
      </c>
      <c r="O252" s="18">
        <f>284+46595</f>
        <v>46879</v>
      </c>
      <c r="P252" s="18">
        <v>15642</v>
      </c>
      <c r="Q252" s="22">
        <v>1</v>
      </c>
    </row>
    <row r="253" spans="1:18" x14ac:dyDescent="0.25">
      <c r="A253">
        <v>10502</v>
      </c>
      <c r="B253" s="2">
        <v>98.650689999999997</v>
      </c>
      <c r="C253" s="3">
        <v>5395</v>
      </c>
      <c r="D253" t="s">
        <v>1793</v>
      </c>
      <c r="E253" s="4" t="s">
        <v>1280</v>
      </c>
      <c r="F253" s="6">
        <v>0.68535069999999998</v>
      </c>
      <c r="G253" s="7">
        <v>165.29400000000001</v>
      </c>
      <c r="H253" s="2">
        <v>32.200000000000003</v>
      </c>
      <c r="I253">
        <v>10</v>
      </c>
      <c r="J253" s="2">
        <v>11.8</v>
      </c>
      <c r="K253" s="18">
        <f t="shared" si="9"/>
        <v>72897</v>
      </c>
      <c r="L253" s="18">
        <v>64296</v>
      </c>
      <c r="M253" s="18">
        <v>8301</v>
      </c>
      <c r="N253" s="18">
        <v>300</v>
      </c>
      <c r="O253" s="18">
        <v>64296</v>
      </c>
      <c r="P253" s="18">
        <v>8301</v>
      </c>
      <c r="Q253" s="22">
        <v>1</v>
      </c>
    </row>
    <row r="254" spans="1:18" x14ac:dyDescent="0.25">
      <c r="A254">
        <v>7452</v>
      </c>
      <c r="B254" s="2">
        <v>98.711240000000004</v>
      </c>
      <c r="C254" s="3">
        <v>11784</v>
      </c>
      <c r="D254" t="s">
        <v>1436</v>
      </c>
      <c r="E254" s="4" t="s">
        <v>1341</v>
      </c>
      <c r="F254" s="6">
        <v>0.67228339999999998</v>
      </c>
      <c r="G254" s="7">
        <v>168.88900000000001</v>
      </c>
      <c r="H254" s="2">
        <v>27.666699999999999</v>
      </c>
      <c r="I254">
        <v>15</v>
      </c>
      <c r="J254" s="2">
        <v>2.5</v>
      </c>
      <c r="K254" s="18">
        <f t="shared" si="9"/>
        <v>69949</v>
      </c>
      <c r="L254" s="18">
        <v>37908</v>
      </c>
      <c r="M254" s="18">
        <v>31541</v>
      </c>
      <c r="N254" s="18">
        <v>500</v>
      </c>
      <c r="O254" s="18">
        <v>37908</v>
      </c>
      <c r="P254" s="18">
        <v>31541</v>
      </c>
      <c r="Q254" s="22">
        <v>1</v>
      </c>
    </row>
    <row r="255" spans="1:18" x14ac:dyDescent="0.25">
      <c r="A255">
        <v>21738</v>
      </c>
      <c r="B255" s="2">
        <v>99.345190000000002</v>
      </c>
      <c r="C255" s="3">
        <v>3450</v>
      </c>
      <c r="D255" t="s">
        <v>1419</v>
      </c>
      <c r="E255" s="4" t="s">
        <v>4361</v>
      </c>
      <c r="F255" s="6">
        <v>0.63491399999999998</v>
      </c>
      <c r="G255" s="7">
        <v>201.95400000000001</v>
      </c>
      <c r="H255" s="2">
        <v>29.666699999999999</v>
      </c>
      <c r="I255">
        <v>6</v>
      </c>
      <c r="J255" s="2"/>
      <c r="K255" s="18">
        <f t="shared" si="9"/>
        <v>66177</v>
      </c>
      <c r="L255" s="18">
        <v>42539</v>
      </c>
      <c r="M255" s="18">
        <v>22638</v>
      </c>
      <c r="N255" s="18">
        <v>1000</v>
      </c>
      <c r="O255" s="18">
        <v>42539</v>
      </c>
      <c r="P255" s="18">
        <v>22638</v>
      </c>
      <c r="Q255" s="22">
        <v>1</v>
      </c>
      <c r="R255" t="s">
        <v>16780</v>
      </c>
    </row>
    <row r="256" spans="1:18" x14ac:dyDescent="0.25">
      <c r="A256">
        <v>18977</v>
      </c>
      <c r="B256" s="2">
        <v>98.974670000000003</v>
      </c>
      <c r="C256" s="3">
        <v>3987</v>
      </c>
      <c r="D256" t="s">
        <v>4173</v>
      </c>
      <c r="E256" s="4" t="s">
        <v>3003</v>
      </c>
      <c r="F256" s="6">
        <v>0.72375330000000004</v>
      </c>
      <c r="G256" s="7">
        <v>167.43100000000001</v>
      </c>
      <c r="H256" s="2">
        <v>39</v>
      </c>
      <c r="I256">
        <v>2</v>
      </c>
      <c r="J256" s="2"/>
      <c r="K256" s="18">
        <f t="shared" si="9"/>
        <v>65964</v>
      </c>
      <c r="L256" s="18">
        <v>21929</v>
      </c>
      <c r="M256" s="18">
        <v>41535</v>
      </c>
      <c r="N256" s="18">
        <v>2500</v>
      </c>
      <c r="O256" s="18">
        <v>21929</v>
      </c>
      <c r="P256" s="18">
        <v>41535</v>
      </c>
      <c r="Q256" s="22">
        <v>0</v>
      </c>
    </row>
    <row r="257" spans="1:17" x14ac:dyDescent="0.25">
      <c r="A257">
        <v>45174</v>
      </c>
      <c r="B257" s="2">
        <v>98.853999999999999</v>
      </c>
      <c r="C257" s="3">
        <v>2257</v>
      </c>
      <c r="D257" t="s">
        <v>8662</v>
      </c>
      <c r="E257" s="4" t="s">
        <v>8295</v>
      </c>
      <c r="F257" s="6">
        <v>0.79540560000000005</v>
      </c>
      <c r="G257" s="7">
        <v>150</v>
      </c>
      <c r="H257" s="2">
        <v>39.5</v>
      </c>
      <c r="I257">
        <v>6</v>
      </c>
      <c r="J257" s="2"/>
      <c r="K257" s="18">
        <f t="shared" si="9"/>
        <v>59875</v>
      </c>
      <c r="L257" s="18">
        <v>16031</v>
      </c>
      <c r="M257" s="18">
        <v>42699</v>
      </c>
      <c r="N257" s="18">
        <v>1145</v>
      </c>
      <c r="O257" s="18">
        <v>16031</v>
      </c>
      <c r="P257" s="18">
        <v>42699</v>
      </c>
      <c r="Q257" s="22">
        <v>0</v>
      </c>
    </row>
    <row r="258" spans="1:17" x14ac:dyDescent="0.25">
      <c r="A258">
        <v>10518</v>
      </c>
      <c r="B258" s="2">
        <v>99.962350000000001</v>
      </c>
      <c r="C258" s="3">
        <v>1504</v>
      </c>
      <c r="D258" t="s">
        <v>1803</v>
      </c>
      <c r="E258" s="4" t="s">
        <v>1280</v>
      </c>
      <c r="F258" s="6">
        <v>0.78626689999999999</v>
      </c>
      <c r="G258" s="7">
        <v>246.667</v>
      </c>
      <c r="H258" s="2"/>
      <c r="J258" s="2"/>
      <c r="K258" s="18">
        <f t="shared" si="9"/>
        <v>59161</v>
      </c>
      <c r="L258" s="18">
        <v>40215</v>
      </c>
      <c r="M258" s="18">
        <v>18946</v>
      </c>
      <c r="N258" s="18">
        <v>0</v>
      </c>
      <c r="O258" s="18">
        <v>40215</v>
      </c>
      <c r="P258" s="18">
        <v>18946</v>
      </c>
      <c r="Q258" s="22">
        <v>1</v>
      </c>
    </row>
    <row r="259" spans="1:17" x14ac:dyDescent="0.25">
      <c r="A259">
        <v>10597</v>
      </c>
      <c r="B259" s="2">
        <v>99.993560000000002</v>
      </c>
      <c r="C259" s="3">
        <v>1128</v>
      </c>
      <c r="D259" t="s">
        <v>1837</v>
      </c>
      <c r="E259" s="4" t="s">
        <v>1280</v>
      </c>
      <c r="F259" s="6">
        <v>0.86864410000000003</v>
      </c>
      <c r="G259" s="7">
        <v>250.001</v>
      </c>
      <c r="H259" s="2">
        <v>34</v>
      </c>
      <c r="I259">
        <v>1</v>
      </c>
      <c r="J259" s="2"/>
      <c r="K259" s="18">
        <f t="shared" si="9"/>
        <v>58136</v>
      </c>
      <c r="L259" s="18">
        <v>31536</v>
      </c>
      <c r="M259" s="18">
        <v>26500</v>
      </c>
      <c r="N259" s="18">
        <v>100</v>
      </c>
      <c r="O259" s="18">
        <v>31536</v>
      </c>
      <c r="P259" s="18">
        <v>26500</v>
      </c>
      <c r="Q259" s="22">
        <v>1</v>
      </c>
    </row>
    <row r="260" spans="1:17" x14ac:dyDescent="0.25">
      <c r="A260">
        <v>94528</v>
      </c>
      <c r="B260" s="2">
        <v>99.939970000000002</v>
      </c>
      <c r="C260" s="3">
        <v>915</v>
      </c>
      <c r="D260" t="s">
        <v>15771</v>
      </c>
      <c r="E260" s="4" t="s">
        <v>15368</v>
      </c>
      <c r="F260" s="6">
        <v>0.71495319999999996</v>
      </c>
      <c r="G260" s="7">
        <v>250.001</v>
      </c>
      <c r="H260" s="2">
        <v>24</v>
      </c>
      <c r="I260">
        <v>1</v>
      </c>
      <c r="J260" s="2"/>
      <c r="K260" s="18">
        <f t="shared" si="9"/>
        <v>53483</v>
      </c>
      <c r="L260" s="18">
        <v>20948</v>
      </c>
      <c r="M260" s="18">
        <v>25635</v>
      </c>
      <c r="N260" s="18">
        <v>6900</v>
      </c>
      <c r="O260" s="18">
        <v>20948</v>
      </c>
      <c r="P260" s="18">
        <v>25635</v>
      </c>
      <c r="Q260" s="22">
        <v>0</v>
      </c>
    </row>
    <row r="261" spans="1:17" x14ac:dyDescent="0.25">
      <c r="A261">
        <v>90094</v>
      </c>
      <c r="B261" s="2">
        <v>99.475099999999998</v>
      </c>
      <c r="C261" s="3">
        <v>6061</v>
      </c>
      <c r="D261" t="s">
        <v>15367</v>
      </c>
      <c r="E261" s="4" t="s">
        <v>15368</v>
      </c>
      <c r="F261" s="6">
        <v>0.80465220000000004</v>
      </c>
      <c r="G261" s="7">
        <v>183.077</v>
      </c>
      <c r="H261" s="2">
        <v>27.75</v>
      </c>
      <c r="I261">
        <v>8</v>
      </c>
      <c r="J261" s="2"/>
      <c r="K261" s="18">
        <f t="shared" si="9"/>
        <v>51735</v>
      </c>
      <c r="L261" s="18">
        <v>38854</v>
      </c>
      <c r="M261" s="18">
        <v>8931</v>
      </c>
      <c r="N261" s="18">
        <f>SUM(3450,500)</f>
        <v>3950</v>
      </c>
      <c r="O261" s="18">
        <v>38854</v>
      </c>
      <c r="P261" s="18">
        <v>8931</v>
      </c>
      <c r="Q261" s="22">
        <v>1</v>
      </c>
    </row>
    <row r="262" spans="1:17" x14ac:dyDescent="0.25">
      <c r="A262">
        <v>11109</v>
      </c>
      <c r="B262" s="2">
        <v>99.598690000000005</v>
      </c>
      <c r="C262" s="3">
        <v>4336</v>
      </c>
      <c r="D262" t="s">
        <v>1899</v>
      </c>
      <c r="E262" s="4" t="s">
        <v>1280</v>
      </c>
      <c r="F262" s="6">
        <v>0.8260033</v>
      </c>
      <c r="G262" s="7">
        <v>187.422</v>
      </c>
      <c r="H262" s="2">
        <v>35.299999999999997</v>
      </c>
      <c r="I262">
        <v>10</v>
      </c>
      <c r="J262" s="2">
        <v>25.2</v>
      </c>
      <c r="K262" s="18">
        <f t="shared" si="9"/>
        <v>50700</v>
      </c>
      <c r="L262" s="18">
        <v>44875</v>
      </c>
      <c r="M262" s="18">
        <v>3525</v>
      </c>
      <c r="N262" s="18">
        <v>2300</v>
      </c>
      <c r="O262" s="18">
        <v>44875</v>
      </c>
      <c r="P262" s="18">
        <v>3525</v>
      </c>
      <c r="Q262" s="22">
        <v>1</v>
      </c>
    </row>
    <row r="263" spans="1:17" x14ac:dyDescent="0.25">
      <c r="A263">
        <v>63073</v>
      </c>
      <c r="B263" s="2">
        <v>99.110870000000006</v>
      </c>
      <c r="C263" s="3">
        <v>890</v>
      </c>
      <c r="D263" t="s">
        <v>1018</v>
      </c>
      <c r="E263" s="4" t="s">
        <v>12102</v>
      </c>
      <c r="F263" s="6">
        <v>0.55144700000000002</v>
      </c>
      <c r="G263" s="7">
        <v>205.608</v>
      </c>
      <c r="H263" s="2"/>
      <c r="J263" s="2"/>
      <c r="K263" s="18">
        <f t="shared" si="9"/>
        <v>41894</v>
      </c>
      <c r="L263" s="18">
        <v>320</v>
      </c>
      <c r="M263" s="18">
        <v>41574</v>
      </c>
      <c r="N263" s="18">
        <v>0</v>
      </c>
      <c r="O263" s="18">
        <v>320</v>
      </c>
      <c r="P263" s="18">
        <v>41574</v>
      </c>
      <c r="Q263" s="22">
        <v>0</v>
      </c>
    </row>
    <row r="264" spans="1:17" x14ac:dyDescent="0.25">
      <c r="A264">
        <v>10526</v>
      </c>
      <c r="B264" s="2">
        <v>99.448359999999994</v>
      </c>
      <c r="C264" s="3">
        <v>1713</v>
      </c>
      <c r="D264" t="s">
        <v>1808</v>
      </c>
      <c r="E264" s="4" t="s">
        <v>1280</v>
      </c>
      <c r="F264" s="6">
        <v>0.75862070000000004</v>
      </c>
      <c r="G264" s="7">
        <v>185.46899999999999</v>
      </c>
      <c r="H264" s="2">
        <v>32.333300000000001</v>
      </c>
      <c r="I264">
        <v>3</v>
      </c>
      <c r="J264" s="2"/>
      <c r="K264" s="18">
        <f t="shared" si="9"/>
        <v>39589</v>
      </c>
      <c r="L264" s="18">
        <v>12939</v>
      </c>
      <c r="M264" s="18">
        <v>26150</v>
      </c>
      <c r="N264" s="18">
        <v>500</v>
      </c>
      <c r="O264" s="18">
        <v>12939</v>
      </c>
      <c r="P264" s="18">
        <v>26150</v>
      </c>
      <c r="Q264" s="22">
        <v>0</v>
      </c>
    </row>
    <row r="265" spans="1:17" x14ac:dyDescent="0.25">
      <c r="A265">
        <v>8502</v>
      </c>
      <c r="B265" s="2">
        <v>99.125659999999996</v>
      </c>
      <c r="C265" s="3">
        <v>11586</v>
      </c>
      <c r="D265" t="s">
        <v>1700</v>
      </c>
      <c r="E265" s="4" t="s">
        <v>1341</v>
      </c>
      <c r="F265" s="6">
        <v>0.78267039999999999</v>
      </c>
      <c r="G265" s="7">
        <v>165.84700000000001</v>
      </c>
      <c r="H265" s="2">
        <v>29.692299999999999</v>
      </c>
      <c r="I265">
        <v>13</v>
      </c>
      <c r="J265" s="2">
        <v>5.9</v>
      </c>
      <c r="K265" s="18">
        <f t="shared" si="9"/>
        <v>39507</v>
      </c>
      <c r="L265" s="18">
        <v>17111</v>
      </c>
      <c r="M265" s="18">
        <v>22196</v>
      </c>
      <c r="N265" s="18">
        <v>200</v>
      </c>
      <c r="O265" s="18">
        <v>17111</v>
      </c>
      <c r="P265" s="18">
        <v>22196</v>
      </c>
      <c r="Q265" s="22">
        <v>0</v>
      </c>
    </row>
    <row r="266" spans="1:17" x14ac:dyDescent="0.25">
      <c r="A266">
        <v>46290</v>
      </c>
      <c r="B266" s="2">
        <v>99.222350000000006</v>
      </c>
      <c r="C266" s="3">
        <v>231</v>
      </c>
      <c r="D266" t="s">
        <v>8839</v>
      </c>
      <c r="E266" s="4" t="s">
        <v>8800</v>
      </c>
      <c r="F266" s="6">
        <v>0.87445879999999998</v>
      </c>
      <c r="G266" s="7">
        <v>153.68199999999999</v>
      </c>
      <c r="H266" s="2"/>
      <c r="J266" s="2"/>
      <c r="K266" s="18">
        <f t="shared" ref="K266:K297" si="10">SUM(L266:N266)</f>
        <v>37857</v>
      </c>
      <c r="L266" s="18">
        <v>2542</v>
      </c>
      <c r="M266" s="18">
        <v>35115</v>
      </c>
      <c r="N266" s="18">
        <v>200</v>
      </c>
      <c r="O266" s="18">
        <v>2542</v>
      </c>
      <c r="P266" s="18">
        <v>35115</v>
      </c>
      <c r="Q266" s="22">
        <v>0</v>
      </c>
    </row>
    <row r="267" spans="1:17" x14ac:dyDescent="0.25">
      <c r="A267">
        <v>1719</v>
      </c>
      <c r="B267" s="2">
        <v>99.288669999999996</v>
      </c>
      <c r="C267" s="3">
        <v>5102</v>
      </c>
      <c r="D267" t="s">
        <v>210</v>
      </c>
      <c r="E267" s="4" t="s">
        <v>21</v>
      </c>
      <c r="F267" s="6">
        <v>0.78561349999999996</v>
      </c>
      <c r="G267" s="7">
        <v>171.29</v>
      </c>
      <c r="H267" s="2">
        <v>47.4</v>
      </c>
      <c r="I267">
        <v>5</v>
      </c>
      <c r="J267" s="2"/>
      <c r="K267" s="18">
        <f t="shared" si="10"/>
        <v>34891</v>
      </c>
      <c r="L267" s="18">
        <v>23097</v>
      </c>
      <c r="M267" s="18">
        <v>11694</v>
      </c>
      <c r="N267" s="18">
        <v>100</v>
      </c>
      <c r="O267" s="18">
        <v>23097</v>
      </c>
      <c r="P267" s="18">
        <v>11694</v>
      </c>
      <c r="Q267" s="22">
        <v>1</v>
      </c>
    </row>
    <row r="268" spans="1:17" x14ac:dyDescent="0.25">
      <c r="A268">
        <v>6092</v>
      </c>
      <c r="B268" s="2">
        <v>98.797430000000006</v>
      </c>
      <c r="C268" s="3">
        <v>4289</v>
      </c>
      <c r="D268" t="s">
        <v>1228</v>
      </c>
      <c r="E268" s="4" t="s">
        <v>1198</v>
      </c>
      <c r="F268" s="6">
        <v>0.70543440000000002</v>
      </c>
      <c r="G268" s="7">
        <v>164.773</v>
      </c>
      <c r="H268" s="2">
        <v>26.6</v>
      </c>
      <c r="I268">
        <v>5</v>
      </c>
      <c r="J268" s="2"/>
      <c r="K268" s="18">
        <f t="shared" si="10"/>
        <v>31300</v>
      </c>
      <c r="L268" s="18">
        <v>21810</v>
      </c>
      <c r="M268" s="18">
        <v>9490</v>
      </c>
      <c r="N268" s="18">
        <v>0</v>
      </c>
      <c r="O268" s="18">
        <v>21810</v>
      </c>
      <c r="P268" s="18">
        <v>9490</v>
      </c>
      <c r="Q268" s="22">
        <v>1</v>
      </c>
    </row>
    <row r="269" spans="1:17" x14ac:dyDescent="0.25">
      <c r="A269">
        <v>21056</v>
      </c>
      <c r="B269" s="2">
        <v>99.993340000000003</v>
      </c>
      <c r="C269" s="3">
        <v>248</v>
      </c>
      <c r="D269" t="s">
        <v>4477</v>
      </c>
      <c r="E269" s="4" t="s">
        <v>4361</v>
      </c>
      <c r="F269" s="6">
        <v>0.84615390000000001</v>
      </c>
      <c r="G269" s="7">
        <v>250.001</v>
      </c>
      <c r="H269" s="2"/>
      <c r="J269" s="2"/>
      <c r="K269" s="18">
        <f t="shared" si="10"/>
        <v>30959</v>
      </c>
      <c r="L269" s="18">
        <v>4750</v>
      </c>
      <c r="M269" s="18">
        <v>26209</v>
      </c>
      <c r="N269" s="18">
        <v>0</v>
      </c>
      <c r="O269" s="18">
        <v>4750</v>
      </c>
      <c r="P269" s="18">
        <v>26209</v>
      </c>
      <c r="Q269" s="22">
        <v>0</v>
      </c>
    </row>
    <row r="270" spans="1:17" x14ac:dyDescent="0.25">
      <c r="A270">
        <v>7310</v>
      </c>
      <c r="B270" s="2">
        <v>99.305229999999995</v>
      </c>
      <c r="C270" s="3">
        <v>12522</v>
      </c>
      <c r="D270" t="s">
        <v>1412</v>
      </c>
      <c r="E270" s="4" t="s">
        <v>1341</v>
      </c>
      <c r="F270" s="6">
        <v>0.83716009999999996</v>
      </c>
      <c r="G270" s="7">
        <v>162.76</v>
      </c>
      <c r="H270" s="2">
        <v>41.333300000000001</v>
      </c>
      <c r="I270">
        <v>12</v>
      </c>
      <c r="J270" s="2">
        <v>58.4</v>
      </c>
      <c r="K270" s="18">
        <f t="shared" si="10"/>
        <v>30543</v>
      </c>
      <c r="L270" s="18">
        <v>22907</v>
      </c>
      <c r="M270" s="18">
        <v>7401</v>
      </c>
      <c r="N270" s="18">
        <v>235</v>
      </c>
      <c r="O270" s="18">
        <v>22907</v>
      </c>
      <c r="P270" s="18">
        <v>7401</v>
      </c>
      <c r="Q270" s="22">
        <v>1</v>
      </c>
    </row>
    <row r="271" spans="1:17" x14ac:dyDescent="0.25">
      <c r="A271">
        <v>10503</v>
      </c>
      <c r="B271" s="2">
        <v>99.962069999999997</v>
      </c>
      <c r="C271" s="3">
        <v>172</v>
      </c>
      <c r="D271" t="s">
        <v>1794</v>
      </c>
      <c r="E271" s="4" t="s">
        <v>1280</v>
      </c>
      <c r="F271" s="6">
        <v>0.91216220000000003</v>
      </c>
      <c r="G271" s="7">
        <v>223.846</v>
      </c>
      <c r="H271" s="2">
        <v>12</v>
      </c>
      <c r="I271">
        <v>1</v>
      </c>
      <c r="J271" s="2"/>
      <c r="K271" s="18">
        <f t="shared" si="10"/>
        <v>29130</v>
      </c>
      <c r="L271" s="18">
        <v>28980</v>
      </c>
      <c r="M271" s="18">
        <v>0</v>
      </c>
      <c r="N271" s="18">
        <v>150</v>
      </c>
      <c r="O271" s="18">
        <v>28980</v>
      </c>
      <c r="P271" s="18">
        <v>0</v>
      </c>
      <c r="Q271" s="22">
        <v>1</v>
      </c>
    </row>
    <row r="272" spans="1:17" x14ac:dyDescent="0.25">
      <c r="A272">
        <v>60029</v>
      </c>
      <c r="B272" s="2">
        <v>99.26164</v>
      </c>
      <c r="C272" s="3">
        <v>477</v>
      </c>
      <c r="D272" t="s">
        <v>11496</v>
      </c>
      <c r="E272" s="4" t="s">
        <v>11490</v>
      </c>
      <c r="F272" s="6">
        <v>0.79310349999999996</v>
      </c>
      <c r="G272" s="7">
        <v>168.75</v>
      </c>
      <c r="H272" s="2"/>
      <c r="J272" s="2"/>
      <c r="K272" s="18">
        <f t="shared" si="10"/>
        <v>27170</v>
      </c>
      <c r="L272" s="18">
        <v>6625</v>
      </c>
      <c r="M272" s="18">
        <v>20545</v>
      </c>
      <c r="N272" s="18">
        <v>0</v>
      </c>
      <c r="O272" s="18">
        <v>6625</v>
      </c>
      <c r="P272" s="18">
        <v>20545</v>
      </c>
      <c r="Q272" s="22">
        <v>0</v>
      </c>
    </row>
    <row r="273" spans="1:17" x14ac:dyDescent="0.25">
      <c r="A273">
        <v>10162</v>
      </c>
      <c r="B273" s="2">
        <v>99.898409999999998</v>
      </c>
      <c r="C273" s="3">
        <v>1251</v>
      </c>
      <c r="D273" t="s">
        <v>1789</v>
      </c>
      <c r="E273" s="4" t="s">
        <v>1280</v>
      </c>
      <c r="F273" s="6">
        <v>0.98133020000000004</v>
      </c>
      <c r="G273" s="7">
        <v>189.79599999999999</v>
      </c>
      <c r="H273" s="2"/>
      <c r="J273" s="2"/>
      <c r="K273" s="18">
        <f t="shared" si="10"/>
        <v>26596</v>
      </c>
      <c r="L273" s="18">
        <f>22366+250</f>
        <v>22616</v>
      </c>
      <c r="M273" s="18">
        <v>3905</v>
      </c>
      <c r="N273" s="18">
        <v>75</v>
      </c>
      <c r="O273" s="18">
        <f>22366+250</f>
        <v>22616</v>
      </c>
      <c r="P273" s="18">
        <v>3905</v>
      </c>
      <c r="Q273" s="22">
        <v>1</v>
      </c>
    </row>
    <row r="274" spans="1:17" x14ac:dyDescent="0.25">
      <c r="A274">
        <v>67228</v>
      </c>
      <c r="B274" s="2">
        <v>98.877880000000005</v>
      </c>
      <c r="C274" s="3">
        <v>1975</v>
      </c>
      <c r="D274" t="s">
        <v>12626</v>
      </c>
      <c r="E274" s="4" t="s">
        <v>12494</v>
      </c>
      <c r="F274" s="6">
        <v>0.81448759999999998</v>
      </c>
      <c r="G274" s="7">
        <v>147.81299999999999</v>
      </c>
      <c r="H274" s="2"/>
      <c r="J274" s="2"/>
      <c r="K274" s="18">
        <f t="shared" si="10"/>
        <v>25490</v>
      </c>
      <c r="L274" s="18">
        <v>12610</v>
      </c>
      <c r="M274" s="18">
        <v>11180</v>
      </c>
      <c r="N274" s="18">
        <v>1700</v>
      </c>
      <c r="O274" s="18">
        <v>12610</v>
      </c>
      <c r="P274" s="18">
        <v>11180</v>
      </c>
      <c r="Q274" s="22">
        <v>1</v>
      </c>
    </row>
    <row r="275" spans="1:17" x14ac:dyDescent="0.25">
      <c r="A275">
        <v>7934</v>
      </c>
      <c r="B275" s="2">
        <v>99.966449999999995</v>
      </c>
      <c r="C275" s="3">
        <v>1620</v>
      </c>
      <c r="D275" t="s">
        <v>1559</v>
      </c>
      <c r="E275" s="4" t="s">
        <v>1341</v>
      </c>
      <c r="F275" s="6">
        <v>0.79348839999999998</v>
      </c>
      <c r="G275" s="7">
        <v>250.001</v>
      </c>
      <c r="H275" s="2">
        <v>30.333300000000001</v>
      </c>
      <c r="I275">
        <v>3</v>
      </c>
      <c r="J275" s="2"/>
      <c r="K275" s="18">
        <f t="shared" si="10"/>
        <v>25120</v>
      </c>
      <c r="L275" s="18">
        <v>3905</v>
      </c>
      <c r="M275" s="18">
        <v>21215</v>
      </c>
      <c r="N275" s="18">
        <v>0</v>
      </c>
      <c r="O275" s="18">
        <v>3905</v>
      </c>
      <c r="P275" s="18">
        <v>21215</v>
      </c>
      <c r="Q275" s="22">
        <v>0</v>
      </c>
    </row>
    <row r="276" spans="1:17" x14ac:dyDescent="0.25">
      <c r="A276">
        <v>20862</v>
      </c>
      <c r="B276" s="2">
        <v>99.042820000000006</v>
      </c>
      <c r="C276" s="3">
        <v>153</v>
      </c>
      <c r="D276" t="s">
        <v>4449</v>
      </c>
      <c r="E276" s="4" t="s">
        <v>4361</v>
      </c>
      <c r="F276" s="6">
        <v>0.83076919999999999</v>
      </c>
      <c r="G276" s="7">
        <v>152.03100000000001</v>
      </c>
      <c r="H276" s="2"/>
      <c r="J276" s="2"/>
      <c r="K276" s="18">
        <f t="shared" si="10"/>
        <v>24909</v>
      </c>
      <c r="L276" s="18">
        <v>11233</v>
      </c>
      <c r="M276" s="18">
        <v>13676</v>
      </c>
      <c r="N276" s="18">
        <v>0</v>
      </c>
      <c r="O276" s="18">
        <v>11233</v>
      </c>
      <c r="P276" s="18">
        <v>13676</v>
      </c>
      <c r="Q276" s="22">
        <v>0</v>
      </c>
    </row>
    <row r="277" spans="1:17" x14ac:dyDescent="0.25">
      <c r="A277">
        <v>20896</v>
      </c>
      <c r="B277" s="2">
        <v>99.344470000000001</v>
      </c>
      <c r="C277" s="3">
        <v>1004</v>
      </c>
      <c r="D277" t="s">
        <v>4456</v>
      </c>
      <c r="E277" s="4" t="s">
        <v>4361</v>
      </c>
      <c r="F277" s="6">
        <v>0.82680719999999996</v>
      </c>
      <c r="G277" s="7">
        <v>168.571</v>
      </c>
      <c r="H277" s="2">
        <v>31.8</v>
      </c>
      <c r="I277">
        <v>5</v>
      </c>
      <c r="J277" s="2"/>
      <c r="K277" s="18">
        <f t="shared" si="10"/>
        <v>24629</v>
      </c>
      <c r="L277" s="18">
        <v>19363</v>
      </c>
      <c r="M277" s="18">
        <v>4366</v>
      </c>
      <c r="N277" s="18">
        <v>900</v>
      </c>
      <c r="O277" s="18">
        <v>19363</v>
      </c>
      <c r="P277" s="18">
        <v>4366</v>
      </c>
      <c r="Q277" s="22">
        <v>1</v>
      </c>
    </row>
    <row r="278" spans="1:17" x14ac:dyDescent="0.25">
      <c r="A278">
        <v>21737</v>
      </c>
      <c r="B278" s="2">
        <v>99.048299999999998</v>
      </c>
      <c r="C278" s="3">
        <v>1815</v>
      </c>
      <c r="D278" t="s">
        <v>4590</v>
      </c>
      <c r="E278" s="4" t="s">
        <v>4361</v>
      </c>
      <c r="F278" s="6">
        <v>0.72175540000000005</v>
      </c>
      <c r="G278" s="7">
        <v>171.25</v>
      </c>
      <c r="H278" s="2">
        <v>28</v>
      </c>
      <c r="I278">
        <v>2</v>
      </c>
      <c r="J278" s="2"/>
      <c r="K278" s="18">
        <f t="shared" si="10"/>
        <v>24598</v>
      </c>
      <c r="L278" s="18">
        <v>18293</v>
      </c>
      <c r="M278" s="18">
        <v>6005</v>
      </c>
      <c r="N278" s="18">
        <v>300</v>
      </c>
      <c r="O278" s="18">
        <v>18293</v>
      </c>
      <c r="P278" s="18">
        <v>6005</v>
      </c>
      <c r="Q278" s="22">
        <v>1</v>
      </c>
    </row>
    <row r="279" spans="1:17" x14ac:dyDescent="0.25">
      <c r="A279">
        <v>20861</v>
      </c>
      <c r="B279" s="2">
        <v>99.597530000000006</v>
      </c>
      <c r="C279" s="3">
        <v>1998</v>
      </c>
      <c r="D279" t="s">
        <v>4448</v>
      </c>
      <c r="E279" s="4" t="s">
        <v>4361</v>
      </c>
      <c r="F279" s="6">
        <v>0.71922770000000003</v>
      </c>
      <c r="G279" s="7">
        <v>205.268</v>
      </c>
      <c r="H279" s="2">
        <v>35</v>
      </c>
      <c r="I279">
        <v>4</v>
      </c>
      <c r="J279" s="2"/>
      <c r="K279" s="18">
        <f t="shared" si="10"/>
        <v>17106</v>
      </c>
      <c r="L279" s="18">
        <v>12075</v>
      </c>
      <c r="M279" s="18">
        <v>4781</v>
      </c>
      <c r="N279" s="18">
        <v>250</v>
      </c>
      <c r="O279" s="18">
        <v>12075</v>
      </c>
      <c r="P279" s="18">
        <v>4781</v>
      </c>
      <c r="Q279" s="22">
        <v>1</v>
      </c>
    </row>
    <row r="280" spans="1:17" x14ac:dyDescent="0.25">
      <c r="A280">
        <v>11962</v>
      </c>
      <c r="B280" s="2">
        <v>99.182779999999994</v>
      </c>
      <c r="C280" s="3">
        <v>451</v>
      </c>
      <c r="D280" t="s">
        <v>2062</v>
      </c>
      <c r="E280" s="4" t="s">
        <v>1280</v>
      </c>
      <c r="F280" s="6">
        <v>0.55417950000000005</v>
      </c>
      <c r="G280" s="7">
        <v>207.63900000000001</v>
      </c>
      <c r="H280" s="2"/>
      <c r="J280" s="2"/>
      <c r="K280" s="18">
        <f t="shared" si="10"/>
        <v>15300</v>
      </c>
      <c r="L280" s="18">
        <v>12950</v>
      </c>
      <c r="M280" s="18">
        <v>2350</v>
      </c>
      <c r="N280" s="18">
        <v>0</v>
      </c>
      <c r="O280" s="18">
        <v>12950</v>
      </c>
      <c r="P280" s="18">
        <v>2350</v>
      </c>
      <c r="Q280" s="22">
        <v>1</v>
      </c>
    </row>
    <row r="281" spans="1:17" x14ac:dyDescent="0.25">
      <c r="A281">
        <v>20129</v>
      </c>
      <c r="B281" s="2">
        <v>98.891490000000005</v>
      </c>
      <c r="C281" s="3">
        <v>734</v>
      </c>
      <c r="D281" t="s">
        <v>4341</v>
      </c>
      <c r="E281" s="4" t="s">
        <v>4335</v>
      </c>
      <c r="F281" s="6">
        <v>0.61752130000000005</v>
      </c>
      <c r="G281" s="7">
        <v>183.38200000000001</v>
      </c>
      <c r="H281" s="2"/>
      <c r="J281" s="2"/>
      <c r="K281" s="18">
        <f t="shared" si="10"/>
        <v>15150</v>
      </c>
      <c r="L281" s="18">
        <v>4200</v>
      </c>
      <c r="M281" s="18">
        <v>10700</v>
      </c>
      <c r="N281" s="18">
        <v>250</v>
      </c>
      <c r="O281" s="18">
        <v>4200</v>
      </c>
      <c r="P281" s="18">
        <v>10700</v>
      </c>
      <c r="Q281" s="22">
        <v>0</v>
      </c>
    </row>
    <row r="282" spans="1:17" x14ac:dyDescent="0.25">
      <c r="A282">
        <v>21405</v>
      </c>
      <c r="B282" s="2">
        <v>99.940569999999994</v>
      </c>
      <c r="C282" s="3">
        <v>575</v>
      </c>
      <c r="D282" t="s">
        <v>4524</v>
      </c>
      <c r="E282" s="4" t="s">
        <v>4361</v>
      </c>
      <c r="F282" s="6">
        <v>0.74005310000000002</v>
      </c>
      <c r="G282" s="7">
        <v>250.001</v>
      </c>
      <c r="H282" s="2"/>
      <c r="J282" s="2"/>
      <c r="K282" s="18">
        <f t="shared" si="10"/>
        <v>12630</v>
      </c>
      <c r="L282" s="18">
        <v>8200</v>
      </c>
      <c r="M282" s="18">
        <v>4430</v>
      </c>
      <c r="N282" s="18">
        <v>0</v>
      </c>
      <c r="O282" s="18">
        <v>8200</v>
      </c>
      <c r="P282" s="18">
        <v>4430</v>
      </c>
      <c r="Q282" s="22">
        <v>1</v>
      </c>
    </row>
    <row r="283" spans="1:17" x14ac:dyDescent="0.25">
      <c r="A283">
        <v>2791</v>
      </c>
      <c r="B283" s="2">
        <v>99.307630000000003</v>
      </c>
      <c r="C283" s="3">
        <v>127</v>
      </c>
      <c r="D283" t="s">
        <v>464</v>
      </c>
      <c r="E283" s="4" t="s">
        <v>21</v>
      </c>
      <c r="F283" s="6">
        <v>0.87401569999999995</v>
      </c>
      <c r="G283" s="7">
        <v>156.97399999999999</v>
      </c>
      <c r="H283" s="2">
        <v>34</v>
      </c>
      <c r="I283">
        <v>1</v>
      </c>
      <c r="J283" s="2"/>
      <c r="K283" s="18">
        <f t="shared" si="10"/>
        <v>12295</v>
      </c>
      <c r="L283" s="18">
        <v>10295</v>
      </c>
      <c r="M283" s="18">
        <v>2000</v>
      </c>
      <c r="N283" s="18">
        <v>0</v>
      </c>
      <c r="O283" s="18">
        <v>10295</v>
      </c>
      <c r="P283" s="18">
        <v>2000</v>
      </c>
      <c r="Q283" s="22">
        <v>1</v>
      </c>
    </row>
    <row r="284" spans="1:17" x14ac:dyDescent="0.25">
      <c r="A284">
        <v>20812</v>
      </c>
      <c r="B284" s="2">
        <v>99.88409</v>
      </c>
      <c r="C284" s="3">
        <v>254</v>
      </c>
      <c r="D284" t="s">
        <v>4435</v>
      </c>
      <c r="E284" s="4" t="s">
        <v>4361</v>
      </c>
      <c r="F284" s="6">
        <v>0.90116280000000004</v>
      </c>
      <c r="G284" s="7">
        <v>198.75</v>
      </c>
      <c r="H284" s="2"/>
      <c r="J284" s="2"/>
      <c r="K284" s="18">
        <f t="shared" si="10"/>
        <v>10656</v>
      </c>
      <c r="L284" s="18">
        <v>9521</v>
      </c>
      <c r="M284" s="18">
        <v>260</v>
      </c>
      <c r="N284" s="18">
        <v>875</v>
      </c>
      <c r="O284" s="18">
        <v>9521</v>
      </c>
      <c r="P284" s="18">
        <v>260</v>
      </c>
      <c r="Q284" s="22">
        <v>1</v>
      </c>
    </row>
    <row r="285" spans="1:17" x14ac:dyDescent="0.25">
      <c r="A285">
        <v>1467</v>
      </c>
      <c r="B285" s="2">
        <v>99.618769999999998</v>
      </c>
      <c r="C285" s="3">
        <v>439</v>
      </c>
      <c r="D285" t="s">
        <v>156</v>
      </c>
      <c r="E285" s="4" t="s">
        <v>21</v>
      </c>
      <c r="F285" s="6">
        <v>0.85304659999999999</v>
      </c>
      <c r="G285" s="7">
        <v>184.107</v>
      </c>
      <c r="H285" s="2"/>
      <c r="J285" s="2"/>
      <c r="K285" s="18">
        <f t="shared" si="10"/>
        <v>8550</v>
      </c>
      <c r="L285" s="18">
        <v>5975</v>
      </c>
      <c r="M285" s="18">
        <v>2575</v>
      </c>
      <c r="N285" s="18">
        <v>0</v>
      </c>
      <c r="O285" s="18">
        <v>5975</v>
      </c>
      <c r="P285" s="18">
        <v>2575</v>
      </c>
      <c r="Q285" s="22">
        <v>1</v>
      </c>
    </row>
    <row r="286" spans="1:17" x14ac:dyDescent="0.25">
      <c r="A286">
        <v>2641</v>
      </c>
      <c r="B286" s="2">
        <v>99.36215</v>
      </c>
      <c r="C286" s="3">
        <v>222</v>
      </c>
      <c r="D286" t="s">
        <v>411</v>
      </c>
      <c r="E286" s="4" t="s">
        <v>21</v>
      </c>
      <c r="F286" s="6">
        <v>0.69369369999999997</v>
      </c>
      <c r="G286" s="7">
        <v>193.333</v>
      </c>
      <c r="H286" s="2">
        <v>38</v>
      </c>
      <c r="I286">
        <v>1</v>
      </c>
      <c r="J286" s="2"/>
      <c r="K286" s="18">
        <f t="shared" si="10"/>
        <v>5821</v>
      </c>
      <c r="L286" s="18">
        <v>1191</v>
      </c>
      <c r="M286" s="18">
        <v>4630</v>
      </c>
      <c r="N286" s="18">
        <v>0</v>
      </c>
      <c r="O286" s="18">
        <v>1191</v>
      </c>
      <c r="P286" s="18">
        <v>4630</v>
      </c>
      <c r="Q286" s="22">
        <v>0</v>
      </c>
    </row>
    <row r="287" spans="1:17" x14ac:dyDescent="0.25">
      <c r="A287">
        <v>35649</v>
      </c>
      <c r="B287" s="2">
        <v>99.636300000000006</v>
      </c>
      <c r="C287" s="3">
        <v>104</v>
      </c>
      <c r="D287" t="s">
        <v>5885</v>
      </c>
      <c r="E287" s="4" t="s">
        <v>7027</v>
      </c>
      <c r="F287" s="6">
        <v>0.76249999999999996</v>
      </c>
      <c r="G287" s="7">
        <v>200.333</v>
      </c>
      <c r="H287" s="2"/>
      <c r="J287" s="2"/>
      <c r="K287" s="18">
        <f t="shared" si="10"/>
        <v>5710</v>
      </c>
      <c r="L287" s="18">
        <v>10</v>
      </c>
      <c r="M287" s="18">
        <v>5700</v>
      </c>
      <c r="N287" s="18">
        <v>0</v>
      </c>
      <c r="O287" s="18">
        <v>10</v>
      </c>
      <c r="P287" s="18">
        <v>5700</v>
      </c>
      <c r="Q287" s="22">
        <v>0</v>
      </c>
    </row>
    <row r="288" spans="1:17" x14ac:dyDescent="0.25">
      <c r="A288">
        <v>7311</v>
      </c>
      <c r="B288" s="2">
        <v>99.999920000000003</v>
      </c>
      <c r="C288" s="3">
        <v>384</v>
      </c>
      <c r="D288" t="s">
        <v>1412</v>
      </c>
      <c r="E288" s="4" t="s">
        <v>1341</v>
      </c>
      <c r="F288" s="6">
        <v>0.94752190000000003</v>
      </c>
      <c r="G288" s="7">
        <v>250.001</v>
      </c>
      <c r="H288" s="2">
        <v>4</v>
      </c>
      <c r="I288">
        <v>1</v>
      </c>
      <c r="J288" s="2"/>
      <c r="K288" s="18">
        <f t="shared" si="10"/>
        <v>5450</v>
      </c>
      <c r="L288" s="18">
        <v>5100</v>
      </c>
      <c r="M288" s="18">
        <v>250</v>
      </c>
      <c r="N288" s="18">
        <v>100</v>
      </c>
      <c r="O288" s="18">
        <v>5100</v>
      </c>
      <c r="P288" s="18">
        <v>250</v>
      </c>
      <c r="Q288" s="22">
        <v>1</v>
      </c>
    </row>
    <row r="289" spans="1:17" x14ac:dyDescent="0.25">
      <c r="A289">
        <v>10527</v>
      </c>
      <c r="B289" s="2">
        <v>99.42389</v>
      </c>
      <c r="C289" s="3">
        <v>1156</v>
      </c>
      <c r="D289" t="s">
        <v>1809</v>
      </c>
      <c r="E289" s="4" t="s">
        <v>1280</v>
      </c>
      <c r="F289" s="6">
        <v>0.68843540000000003</v>
      </c>
      <c r="G289" s="7">
        <v>196.8</v>
      </c>
      <c r="H289" s="2"/>
      <c r="J289" s="2"/>
      <c r="K289" s="18">
        <f t="shared" si="10"/>
        <v>3692</v>
      </c>
      <c r="L289" s="18">
        <v>3392</v>
      </c>
      <c r="M289" s="18">
        <v>200</v>
      </c>
      <c r="N289" s="18">
        <v>100</v>
      </c>
      <c r="O289" s="18">
        <v>3392</v>
      </c>
      <c r="P289" s="18">
        <v>200</v>
      </c>
      <c r="Q289" s="22">
        <v>1</v>
      </c>
    </row>
    <row r="290" spans="1:17" x14ac:dyDescent="0.25">
      <c r="A290">
        <v>10505</v>
      </c>
      <c r="B290" s="2">
        <v>98.810839999999999</v>
      </c>
      <c r="C290" s="3">
        <v>785</v>
      </c>
      <c r="D290" t="s">
        <v>1796</v>
      </c>
      <c r="E290" s="4" t="s">
        <v>1280</v>
      </c>
      <c r="F290" s="6">
        <v>0.56947610000000004</v>
      </c>
      <c r="G290" s="7">
        <v>188.542</v>
      </c>
      <c r="H290" s="2"/>
      <c r="J290" s="2"/>
      <c r="K290" s="18">
        <f t="shared" si="10"/>
        <v>3395</v>
      </c>
      <c r="L290" s="18">
        <v>650</v>
      </c>
      <c r="M290" s="18">
        <v>2495</v>
      </c>
      <c r="N290" s="18">
        <v>250</v>
      </c>
      <c r="O290" s="18">
        <v>650</v>
      </c>
      <c r="P290" s="18">
        <v>2495</v>
      </c>
      <c r="Q290" s="22">
        <v>0</v>
      </c>
    </row>
    <row r="291" spans="1:17" x14ac:dyDescent="0.25">
      <c r="A291">
        <v>98050</v>
      </c>
      <c r="B291" s="2">
        <v>99.171809999999994</v>
      </c>
      <c r="C291" s="3">
        <v>208</v>
      </c>
      <c r="D291" t="s">
        <v>1269</v>
      </c>
      <c r="E291" s="4" t="s">
        <v>16344</v>
      </c>
      <c r="F291" s="6">
        <v>0.3225806</v>
      </c>
      <c r="G291" s="7">
        <v>247.18799999999999</v>
      </c>
      <c r="H291" s="2">
        <v>63</v>
      </c>
      <c r="I291">
        <v>1</v>
      </c>
      <c r="J291" s="2"/>
      <c r="K291" s="18">
        <f t="shared" si="10"/>
        <v>3348</v>
      </c>
      <c r="L291" s="18">
        <v>2298</v>
      </c>
      <c r="M291" s="18">
        <v>1050</v>
      </c>
      <c r="N291" s="18">
        <v>0</v>
      </c>
      <c r="O291" s="18">
        <v>2298</v>
      </c>
      <c r="P291" s="18">
        <v>1050</v>
      </c>
      <c r="Q291" s="22">
        <v>1</v>
      </c>
    </row>
    <row r="292" spans="1:17" x14ac:dyDescent="0.25">
      <c r="A292">
        <v>2647</v>
      </c>
      <c r="B292" s="2">
        <v>98.926240000000007</v>
      </c>
      <c r="C292" s="3">
        <v>108</v>
      </c>
      <c r="D292" t="s">
        <v>416</v>
      </c>
      <c r="E292" s="4" t="s">
        <v>21</v>
      </c>
      <c r="F292" s="6">
        <v>0.68518520000000005</v>
      </c>
      <c r="G292" s="7">
        <v>172.77799999999999</v>
      </c>
      <c r="H292" s="2"/>
      <c r="J292" s="2"/>
      <c r="K292" s="18">
        <f t="shared" si="10"/>
        <v>2292</v>
      </c>
      <c r="L292" s="18">
        <v>617</v>
      </c>
      <c r="M292" s="18">
        <v>1675</v>
      </c>
      <c r="N292" s="18">
        <v>0</v>
      </c>
      <c r="O292" s="18">
        <v>617</v>
      </c>
      <c r="P292" s="18">
        <v>1675</v>
      </c>
      <c r="Q292" s="22">
        <v>0</v>
      </c>
    </row>
    <row r="293" spans="1:17" x14ac:dyDescent="0.25">
      <c r="A293">
        <v>89823</v>
      </c>
      <c r="B293" s="2">
        <v>99.261759999999995</v>
      </c>
      <c r="C293" s="3">
        <v>277</v>
      </c>
      <c r="D293" t="s">
        <v>15361</v>
      </c>
      <c r="E293" s="4" t="s">
        <v>15318</v>
      </c>
      <c r="F293" s="6">
        <v>0.97584539999999997</v>
      </c>
      <c r="G293" s="7">
        <v>137.18799999999999</v>
      </c>
      <c r="H293" s="2"/>
      <c r="J293" s="2"/>
      <c r="K293" s="18">
        <v>1650</v>
      </c>
      <c r="L293" s="18">
        <v>0</v>
      </c>
      <c r="M293" s="18">
        <v>1650</v>
      </c>
      <c r="N293" s="18">
        <v>0</v>
      </c>
      <c r="O293" s="18">
        <v>0</v>
      </c>
      <c r="P293" s="18">
        <v>1650</v>
      </c>
      <c r="Q293" s="22">
        <v>0</v>
      </c>
    </row>
    <row r="294" spans="1:17" x14ac:dyDescent="0.25">
      <c r="A294">
        <v>1718</v>
      </c>
      <c r="B294" s="2">
        <v>99.042280000000005</v>
      </c>
      <c r="C294" s="3">
        <v>303</v>
      </c>
      <c r="D294" t="s">
        <v>209</v>
      </c>
      <c r="E294" s="4" t="s">
        <v>21</v>
      </c>
      <c r="F294" s="6">
        <v>0.92039800000000005</v>
      </c>
      <c r="G294" s="7">
        <v>135.804</v>
      </c>
      <c r="H294" s="2">
        <v>12</v>
      </c>
      <c r="I294">
        <v>1</v>
      </c>
      <c r="J294" s="2"/>
      <c r="K294" s="18">
        <v>856</v>
      </c>
      <c r="L294" s="18">
        <v>856</v>
      </c>
      <c r="M294" s="18">
        <v>0</v>
      </c>
      <c r="N294" s="18">
        <v>0</v>
      </c>
      <c r="O294" s="18">
        <v>856</v>
      </c>
      <c r="P294" s="18">
        <v>0</v>
      </c>
      <c r="Q294" s="22">
        <v>1</v>
      </c>
    </row>
    <row r="295" spans="1:17" x14ac:dyDescent="0.25">
      <c r="A295">
        <v>2815</v>
      </c>
      <c r="B295" s="2">
        <v>98.596689999999995</v>
      </c>
      <c r="C295" s="3">
        <v>162</v>
      </c>
      <c r="D295" t="s">
        <v>474</v>
      </c>
      <c r="E295" s="4" t="s">
        <v>466</v>
      </c>
      <c r="F295" s="6">
        <v>0.68067230000000001</v>
      </c>
      <c r="G295" s="7">
        <v>163.917</v>
      </c>
      <c r="H295" s="2"/>
      <c r="J295" s="2"/>
      <c r="K295" s="18">
        <v>325</v>
      </c>
      <c r="L295" s="18">
        <v>325</v>
      </c>
      <c r="M295" s="18">
        <v>0</v>
      </c>
      <c r="N295" s="18">
        <v>0</v>
      </c>
      <c r="O295" s="18">
        <v>325</v>
      </c>
      <c r="P295" s="18">
        <v>0</v>
      </c>
      <c r="Q295" s="22">
        <v>1</v>
      </c>
    </row>
    <row r="296" spans="1:17" x14ac:dyDescent="0.25">
      <c r="A296">
        <v>12527</v>
      </c>
      <c r="B296" s="2">
        <v>99.107690000000005</v>
      </c>
      <c r="C296" s="3">
        <v>134</v>
      </c>
      <c r="D296" t="s">
        <v>2268</v>
      </c>
      <c r="E296" s="4" t="s">
        <v>1280</v>
      </c>
      <c r="F296" s="6">
        <v>0.88732390000000005</v>
      </c>
      <c r="G296" s="7">
        <v>146.40600000000001</v>
      </c>
      <c r="H296" s="2"/>
      <c r="J296" s="2"/>
      <c r="K296" s="18">
        <v>100</v>
      </c>
      <c r="L296" s="18">
        <v>0</v>
      </c>
      <c r="M296" s="18">
        <v>100</v>
      </c>
      <c r="N296" s="18">
        <v>0</v>
      </c>
      <c r="O296" s="18">
        <v>0</v>
      </c>
      <c r="P296" s="18">
        <v>100</v>
      </c>
      <c r="Q296" s="22">
        <v>0</v>
      </c>
    </row>
    <row r="297" spans="1:17" x14ac:dyDescent="0.25">
      <c r="A297">
        <v>8248</v>
      </c>
      <c r="B297" s="2">
        <v>99.344279999999998</v>
      </c>
      <c r="C297" s="3">
        <v>105</v>
      </c>
      <c r="D297" t="s">
        <v>1666</v>
      </c>
      <c r="E297" s="4" t="s">
        <v>1341</v>
      </c>
      <c r="F297" s="6">
        <v>0.54716980000000004</v>
      </c>
      <c r="G297" s="7">
        <v>216.48400000000001</v>
      </c>
      <c r="H297" s="2"/>
      <c r="J297" s="2"/>
      <c r="K297" s="18">
        <v>50</v>
      </c>
      <c r="L297" s="18">
        <v>50</v>
      </c>
      <c r="M297" s="18">
        <v>0</v>
      </c>
      <c r="N297" s="18">
        <v>0</v>
      </c>
      <c r="O297" s="18">
        <v>50</v>
      </c>
      <c r="P297" s="18">
        <v>0</v>
      </c>
      <c r="Q297" s="22">
        <v>1</v>
      </c>
    </row>
    <row r="298" spans="1:17" x14ac:dyDescent="0.25">
      <c r="A298">
        <v>64167</v>
      </c>
      <c r="B298" s="2">
        <v>99.344210000000004</v>
      </c>
      <c r="C298" s="3">
        <v>268</v>
      </c>
      <c r="D298" t="s">
        <v>12261</v>
      </c>
      <c r="E298" s="4" t="s">
        <v>12102</v>
      </c>
      <c r="F298" s="6">
        <v>0.92432429999999999</v>
      </c>
      <c r="G298" s="7">
        <v>150.893</v>
      </c>
      <c r="H298" s="2"/>
      <c r="J298" s="2"/>
      <c r="K298" s="18">
        <v>50</v>
      </c>
      <c r="L298" s="18">
        <v>0</v>
      </c>
      <c r="M298" s="18">
        <v>50</v>
      </c>
      <c r="N298" s="18">
        <v>0</v>
      </c>
      <c r="O298" s="18">
        <v>0</v>
      </c>
      <c r="P298" s="18">
        <v>50</v>
      </c>
      <c r="Q298" s="22">
        <v>0</v>
      </c>
    </row>
    <row r="299" spans="1:17" x14ac:dyDescent="0.25">
      <c r="A299">
        <v>7970</v>
      </c>
      <c r="B299" s="2">
        <v>99.962620000000001</v>
      </c>
      <c r="C299" s="3">
        <v>131</v>
      </c>
      <c r="D299" t="s">
        <v>1566</v>
      </c>
      <c r="E299" s="4" t="s">
        <v>1341</v>
      </c>
      <c r="F299" s="6">
        <v>0.77064220000000005</v>
      </c>
      <c r="G299" s="7">
        <v>250.001</v>
      </c>
      <c r="H299" s="2"/>
      <c r="J299" s="2"/>
      <c r="K299" s="18">
        <f>SUM(L299:N299)</f>
        <v>0</v>
      </c>
      <c r="L299" s="18">
        <v>0</v>
      </c>
      <c r="M299" s="18">
        <v>0</v>
      </c>
      <c r="N299" s="18">
        <v>0</v>
      </c>
      <c r="O299" s="18">
        <v>0</v>
      </c>
      <c r="P299" s="18">
        <v>0</v>
      </c>
      <c r="Q299" s="22">
        <v>0</v>
      </c>
    </row>
    <row r="300" spans="1:17" x14ac:dyDescent="0.25">
      <c r="A300">
        <v>58323</v>
      </c>
      <c r="B300" s="2">
        <v>99.762609999999995</v>
      </c>
      <c r="C300" s="3">
        <v>28</v>
      </c>
      <c r="D300" t="s">
        <v>3528</v>
      </c>
      <c r="E300" s="4" t="s">
        <v>11069</v>
      </c>
      <c r="F300" s="6">
        <v>0.55555560000000004</v>
      </c>
      <c r="G300" s="7">
        <v>250.001</v>
      </c>
      <c r="H300" s="2"/>
      <c r="J300" s="2"/>
      <c r="K300" s="18">
        <v>0</v>
      </c>
      <c r="L300" s="18">
        <v>0</v>
      </c>
      <c r="M300" s="18">
        <v>0</v>
      </c>
      <c r="N300" s="18">
        <v>0</v>
      </c>
      <c r="O300" s="18">
        <v>0</v>
      </c>
      <c r="P300" s="18">
        <v>0</v>
      </c>
      <c r="Q300" s="22">
        <v>0</v>
      </c>
    </row>
    <row r="301" spans="1:17" x14ac:dyDescent="0.25">
      <c r="A301">
        <v>92145</v>
      </c>
      <c r="B301" s="2">
        <v>99.696789999999993</v>
      </c>
      <c r="C301" s="3">
        <v>1968</v>
      </c>
      <c r="D301" t="s">
        <v>14226</v>
      </c>
      <c r="E301" s="4" t="s">
        <v>15368</v>
      </c>
      <c r="F301" s="6">
        <v>0.63920920000000003</v>
      </c>
      <c r="G301" s="7">
        <v>227.43100000000001</v>
      </c>
      <c r="H301" s="2">
        <v>33</v>
      </c>
      <c r="I301">
        <v>1</v>
      </c>
      <c r="J301" s="2"/>
      <c r="K301" s="18">
        <v>0</v>
      </c>
      <c r="L301" s="18">
        <v>0</v>
      </c>
      <c r="M301" s="18">
        <v>0</v>
      </c>
      <c r="N301" s="18">
        <v>0</v>
      </c>
      <c r="O301" s="18">
        <v>0</v>
      </c>
      <c r="P301" s="18">
        <v>0</v>
      </c>
      <c r="Q301" s="22">
        <v>0</v>
      </c>
    </row>
    <row r="302" spans="1:17" x14ac:dyDescent="0.25">
      <c r="A302">
        <v>94516</v>
      </c>
      <c r="B302" s="2">
        <v>99.144329999999997</v>
      </c>
      <c r="C302" s="3">
        <v>153</v>
      </c>
      <c r="D302" t="s">
        <v>10518</v>
      </c>
      <c r="E302" s="4" t="s">
        <v>15368</v>
      </c>
      <c r="F302" s="6">
        <v>0.72580650000000002</v>
      </c>
      <c r="G302" s="7">
        <v>176.607</v>
      </c>
      <c r="H302" s="2">
        <v>50</v>
      </c>
      <c r="I302">
        <v>2</v>
      </c>
      <c r="J302" s="2"/>
      <c r="K302" s="18">
        <v>0</v>
      </c>
      <c r="L302" s="18">
        <v>0</v>
      </c>
      <c r="M302" s="18">
        <v>0</v>
      </c>
      <c r="N302" s="18">
        <v>0</v>
      </c>
      <c r="O302" s="18">
        <v>0</v>
      </c>
      <c r="P302" s="18">
        <v>0</v>
      </c>
      <c r="Q302" s="22">
        <v>0</v>
      </c>
    </row>
    <row r="303" spans="1:17" x14ac:dyDescent="0.25">
      <c r="A303">
        <v>6807</v>
      </c>
      <c r="B303" s="2">
        <v>99.064120000000003</v>
      </c>
      <c r="C303" s="3">
        <v>6623</v>
      </c>
      <c r="D303" t="s">
        <v>1331</v>
      </c>
      <c r="E303" s="4" t="s">
        <v>1198</v>
      </c>
      <c r="F303" s="6">
        <v>0.67353339999999995</v>
      </c>
      <c r="G303" s="7">
        <v>181.32599999999999</v>
      </c>
      <c r="H303" s="2">
        <v>30.714300000000001</v>
      </c>
      <c r="I303">
        <v>7</v>
      </c>
      <c r="J303" s="2"/>
      <c r="K303" s="18">
        <f>SUM(L303:N303)</f>
        <v>-179876</v>
      </c>
      <c r="L303" s="18">
        <v>-217231</v>
      </c>
      <c r="M303" s="18">
        <v>33805</v>
      </c>
      <c r="N303" s="18">
        <v>3550</v>
      </c>
      <c r="O303" s="18">
        <v>-217231</v>
      </c>
      <c r="P303" s="18">
        <v>33805</v>
      </c>
      <c r="Q303" s="22">
        <v>0</v>
      </c>
    </row>
  </sheetData>
  <sortState ref="A2:Q303">
    <sortCondition descending="1" ref="K2:K30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topLeftCell="B1" workbookViewId="0">
      <selection activeCell="F3" sqref="F3"/>
    </sheetView>
  </sheetViews>
  <sheetFormatPr defaultRowHeight="15.75" x14ac:dyDescent="0.25"/>
  <cols>
    <col min="1" max="1" width="29" customWidth="1"/>
    <col min="2" max="2" width="51" customWidth="1"/>
    <col min="3" max="3" width="27.125" customWidth="1"/>
    <col min="4" max="4" width="17.125" customWidth="1"/>
    <col min="5" max="5" width="15.625" customWidth="1"/>
    <col min="7" max="7" width="17" customWidth="1"/>
    <col min="8" max="8" width="11" customWidth="1"/>
    <col min="10" max="11" width="11.375" bestFit="1" customWidth="1"/>
    <col min="12" max="12" width="17.5" customWidth="1"/>
  </cols>
  <sheetData>
    <row r="1" spans="1:12" ht="63" x14ac:dyDescent="0.25">
      <c r="A1" t="s">
        <v>16829</v>
      </c>
      <c r="B1" t="s">
        <v>16836</v>
      </c>
      <c r="C1" s="19" t="s">
        <v>16772</v>
      </c>
      <c r="D1" s="19" t="s">
        <v>16851</v>
      </c>
      <c r="E1" s="19" t="s">
        <v>16852</v>
      </c>
      <c r="F1" s="21" t="s">
        <v>16781</v>
      </c>
      <c r="G1" s="21" t="s">
        <v>16788</v>
      </c>
      <c r="H1" s="21"/>
      <c r="I1" s="21" t="s">
        <v>16990</v>
      </c>
      <c r="J1" s="18" t="s">
        <v>16773</v>
      </c>
      <c r="K1" s="18" t="s">
        <v>16774</v>
      </c>
      <c r="L1" s="18" t="s">
        <v>16775</v>
      </c>
    </row>
    <row r="2" spans="1:12" ht="31.5" x14ac:dyDescent="0.25">
      <c r="A2" t="s">
        <v>16830</v>
      </c>
      <c r="B2" s="28" t="s">
        <v>16845</v>
      </c>
      <c r="C2" s="18">
        <f>SUM('Elite places raw data'!C2:C7)</f>
        <v>57247403</v>
      </c>
      <c r="D2" s="18">
        <f>SUM('Elite places raw data'!G2:G7)</f>
        <v>17862989</v>
      </c>
      <c r="E2" s="18">
        <f>SUM('Elite places raw data'!H2:H7)</f>
        <v>6790760</v>
      </c>
      <c r="F2">
        <v>1</v>
      </c>
      <c r="G2" s="28" t="s">
        <v>16945</v>
      </c>
      <c r="H2" s="28"/>
      <c r="I2" t="s">
        <v>16991</v>
      </c>
      <c r="J2" s="18">
        <f>SUM(D2:D1998)</f>
        <v>82223008</v>
      </c>
      <c r="K2" s="18">
        <f>SUM(E2:E199998)</f>
        <v>40849418</v>
      </c>
      <c r="L2" s="18">
        <f>K2-J2</f>
        <v>-41373590</v>
      </c>
    </row>
    <row r="3" spans="1:12" ht="31.5" x14ac:dyDescent="0.25">
      <c r="A3" t="s">
        <v>16831</v>
      </c>
      <c r="B3" s="28" t="s">
        <v>16938</v>
      </c>
      <c r="C3" s="18">
        <f>SUM('Elite places raw data'!C8:C13)</f>
        <v>4942663</v>
      </c>
      <c r="D3" s="18">
        <f>SUM('Elite places raw data'!G8:G13)</f>
        <v>3169130</v>
      </c>
      <c r="E3" s="18">
        <f>SUM('Elite places raw data'!H8:H13)</f>
        <v>1680137</v>
      </c>
      <c r="F3">
        <v>1</v>
      </c>
      <c r="G3" t="s">
        <v>16946</v>
      </c>
      <c r="I3" t="s">
        <v>16992</v>
      </c>
      <c r="J3" s="18">
        <v>96943394</v>
      </c>
      <c r="K3" s="18">
        <v>99839378</v>
      </c>
      <c r="L3" s="18">
        <v>2895984</v>
      </c>
    </row>
    <row r="4" spans="1:12" ht="31.5" x14ac:dyDescent="0.25">
      <c r="A4" t="s">
        <v>16834</v>
      </c>
      <c r="B4" s="28" t="s">
        <v>16894</v>
      </c>
      <c r="C4" s="18">
        <f>SUM('Elite places raw data'!C14:C18)</f>
        <v>8776936</v>
      </c>
      <c r="D4" s="18">
        <f>SUM('Elite places raw data'!D14:D18)</f>
        <v>4447597</v>
      </c>
      <c r="E4" s="18">
        <f>SUM('Elite places raw data'!E14:E18)</f>
        <v>4744626</v>
      </c>
      <c r="F4">
        <v>0</v>
      </c>
      <c r="G4" t="s">
        <v>16946</v>
      </c>
    </row>
    <row r="5" spans="1:12" x14ac:dyDescent="0.25">
      <c r="A5" t="s">
        <v>16832</v>
      </c>
      <c r="B5" s="28" t="s">
        <v>16846</v>
      </c>
      <c r="C5" s="18">
        <f>'Elite places raw data'!C19</f>
        <v>3778440</v>
      </c>
      <c r="D5" s="18">
        <f>'Elite places raw data'!G19</f>
        <v>1647139</v>
      </c>
      <c r="E5" s="18">
        <f>SUM('Elite places raw data'!H19)</f>
        <v>281347</v>
      </c>
      <c r="F5">
        <v>1</v>
      </c>
      <c r="G5" t="s">
        <v>16947</v>
      </c>
      <c r="I5" t="s">
        <v>16969</v>
      </c>
    </row>
    <row r="6" spans="1:12" ht="47.25" x14ac:dyDescent="0.25">
      <c r="A6" t="s">
        <v>16833</v>
      </c>
      <c r="B6" s="28" t="s">
        <v>16888</v>
      </c>
      <c r="C6" s="18">
        <f>SUM('Elite places raw data'!C20:C27)</f>
        <v>10172069</v>
      </c>
      <c r="D6" s="18">
        <f>SUM('Elite places raw data'!D20:D27)</f>
        <v>7163562</v>
      </c>
      <c r="E6" s="18">
        <f>SUM('Elite places raw data'!E20:E27)</f>
        <v>2877806</v>
      </c>
      <c r="F6">
        <v>1</v>
      </c>
      <c r="G6" t="s">
        <v>16946</v>
      </c>
      <c r="I6">
        <f>SUM(F2:F200000)/14</f>
        <v>0.7857142857142857</v>
      </c>
    </row>
    <row r="7" spans="1:12" ht="47.25" x14ac:dyDescent="0.25">
      <c r="A7" t="s">
        <v>16835</v>
      </c>
      <c r="B7" s="28" t="s">
        <v>16847</v>
      </c>
      <c r="C7" s="18">
        <f>SUM('Elite places raw data'!C28:C41)</f>
        <v>11719479</v>
      </c>
      <c r="D7" s="18">
        <f>SUM('Elite places raw data'!G28:G41)</f>
        <v>4580413</v>
      </c>
      <c r="E7" s="18">
        <f>SUM('Elite places raw data'!H28:H41)</f>
        <v>4919893</v>
      </c>
      <c r="F7">
        <v>0</v>
      </c>
      <c r="G7" t="s">
        <v>16948</v>
      </c>
      <c r="J7" t="s">
        <v>16970</v>
      </c>
      <c r="K7" s="18">
        <f>SUM('Elite places raw data'!D28:D41)</f>
        <v>6780413</v>
      </c>
    </row>
    <row r="8" spans="1:12" ht="31.5" x14ac:dyDescent="0.25">
      <c r="A8" s="28" t="s">
        <v>16837</v>
      </c>
      <c r="B8" s="28" t="s">
        <v>16848</v>
      </c>
      <c r="C8" s="18">
        <f>SUM('Elite places raw data'!C42:C45)</f>
        <v>13183687</v>
      </c>
      <c r="D8" s="18">
        <f>SUM('Elite places raw data'!G42:G45)</f>
        <v>10015021</v>
      </c>
      <c r="E8" s="18">
        <f>SUM('Elite places raw data'!H42:H45)</f>
        <v>2672053</v>
      </c>
      <c r="F8">
        <v>1</v>
      </c>
      <c r="G8" t="s">
        <v>16946</v>
      </c>
      <c r="J8" t="s">
        <v>16971</v>
      </c>
      <c r="K8" s="18">
        <f>SUM('Elite places raw data'!E2:E7)</f>
        <v>28254720</v>
      </c>
    </row>
    <row r="9" spans="1:12" ht="31.5" x14ac:dyDescent="0.25">
      <c r="A9" t="s">
        <v>16838</v>
      </c>
      <c r="B9" s="28" t="s">
        <v>16849</v>
      </c>
      <c r="C9" s="18">
        <f>SUM('Elite places raw data'!C46:C48)</f>
        <v>15529550</v>
      </c>
      <c r="D9" s="18">
        <f>SUM('Elite places raw data'!D46:D48)</f>
        <v>12266853</v>
      </c>
      <c r="E9" s="18">
        <f>SUM('Elite places raw data'!H46:H48)</f>
        <v>3027014</v>
      </c>
      <c r="F9">
        <v>1</v>
      </c>
      <c r="G9" t="s">
        <v>16946</v>
      </c>
      <c r="J9" t="s">
        <v>16972</v>
      </c>
      <c r="K9" s="18">
        <f>SUM('Elite places raw data'!D2:D7)</f>
        <v>28557312</v>
      </c>
    </row>
    <row r="10" spans="1:12" x14ac:dyDescent="0.25">
      <c r="A10" t="s">
        <v>16839</v>
      </c>
      <c r="B10" s="28" t="s">
        <v>16850</v>
      </c>
      <c r="C10" s="18">
        <f>SUM('Elite places raw data'!C49:C50)</f>
        <v>8197630</v>
      </c>
      <c r="D10" s="18">
        <f>SUM('Elite places raw data'!G49:G50)</f>
        <v>4705061</v>
      </c>
      <c r="E10" s="18">
        <f>SUM('Elite places raw data'!H49:H50)</f>
        <v>3416307</v>
      </c>
      <c r="F10">
        <v>1</v>
      </c>
      <c r="G10" t="s">
        <v>16946</v>
      </c>
    </row>
    <row r="11" spans="1:12" ht="31.5" x14ac:dyDescent="0.25">
      <c r="A11" t="s">
        <v>16840</v>
      </c>
      <c r="B11" s="28" t="s">
        <v>16855</v>
      </c>
      <c r="C11" s="18">
        <f>SUM('Elite places raw data'!C51:C55)</f>
        <v>47502013</v>
      </c>
      <c r="D11" s="18">
        <f>SUM('Elite places raw data'!G51:G55)</f>
        <v>4169198</v>
      </c>
      <c r="E11" s="18">
        <f>SUM('Elite places raw data'!H51:H55)</f>
        <v>5712709</v>
      </c>
      <c r="F11">
        <v>0</v>
      </c>
      <c r="G11" t="s">
        <v>16853</v>
      </c>
    </row>
    <row r="12" spans="1:12" x14ac:dyDescent="0.25">
      <c r="A12" t="s">
        <v>6991</v>
      </c>
      <c r="B12" s="28" t="s">
        <v>16856</v>
      </c>
      <c r="C12" s="18">
        <f>'Elite places raw data'!C56</f>
        <v>8151328</v>
      </c>
      <c r="D12" s="18">
        <f>'Elite places raw data'!G56</f>
        <v>3363261</v>
      </c>
      <c r="E12" s="18">
        <f>'Elite places raw data'!H56</f>
        <v>1464521</v>
      </c>
      <c r="F12">
        <v>1</v>
      </c>
      <c r="G12" t="s">
        <v>16946</v>
      </c>
    </row>
    <row r="13" spans="1:12" x14ac:dyDescent="0.25">
      <c r="A13" t="s">
        <v>16841</v>
      </c>
      <c r="B13" s="28" t="s">
        <v>16857</v>
      </c>
      <c r="C13" s="18">
        <f>SUM('Elite places raw data'!C57:C59)</f>
        <v>1556586</v>
      </c>
      <c r="D13" s="18">
        <f>SUM('Elite places raw data'!G57:G59)</f>
        <v>1187487</v>
      </c>
      <c r="E13" s="18">
        <f>SUM('Elite places raw data'!H57:H59)</f>
        <v>295853</v>
      </c>
      <c r="F13">
        <v>1</v>
      </c>
      <c r="G13" t="s">
        <v>16946</v>
      </c>
    </row>
    <row r="14" spans="1:12" x14ac:dyDescent="0.25">
      <c r="A14" t="s">
        <v>16949</v>
      </c>
      <c r="B14" s="28" t="s">
        <v>16950</v>
      </c>
      <c r="C14" s="18">
        <f>SUM('Elite places raw data'!C66:C67)</f>
        <v>1430539</v>
      </c>
      <c r="D14" s="18">
        <f>SUM('Elite places raw data'!G66:G67)</f>
        <v>940485</v>
      </c>
      <c r="E14" s="18">
        <f>SUM('Elite places raw data'!H66:H67)</f>
        <v>365721</v>
      </c>
      <c r="F14">
        <v>1</v>
      </c>
      <c r="G14" t="s">
        <v>16946</v>
      </c>
    </row>
    <row r="15" spans="1:12" ht="31.5" x14ac:dyDescent="0.25">
      <c r="A15" t="s">
        <v>16844</v>
      </c>
      <c r="B15" s="28" t="s">
        <v>16858</v>
      </c>
      <c r="C15" s="18">
        <f>SUM('Elite places raw data'!C60:C65)</f>
        <v>9898639</v>
      </c>
      <c r="D15" s="18">
        <f>SUM('Elite places raw data'!G60:G65)</f>
        <v>6704812</v>
      </c>
      <c r="E15" s="18">
        <f>SUM('Elite places raw data'!H60:H65)</f>
        <v>2600671</v>
      </c>
      <c r="F15">
        <v>1</v>
      </c>
      <c r="G15" t="s">
        <v>16946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workbookViewId="0">
      <selection activeCell="F9" sqref="F9"/>
    </sheetView>
  </sheetViews>
  <sheetFormatPr defaultRowHeight="15.75" x14ac:dyDescent="0.25"/>
  <cols>
    <col min="1" max="1" width="21.125" bestFit="1" customWidth="1"/>
    <col min="2" max="2" width="16.125" bestFit="1" customWidth="1"/>
    <col min="3" max="3" width="30.375" style="18" customWidth="1"/>
    <col min="4" max="4" width="15.125" style="18" customWidth="1"/>
    <col min="5" max="5" width="15" style="18" customWidth="1"/>
    <col min="6" max="6" width="11.375" style="18" bestFit="1" customWidth="1"/>
    <col min="7" max="7" width="10.375" style="18" bestFit="1" customWidth="1"/>
    <col min="8" max="8" width="11.375" style="18" bestFit="1" customWidth="1"/>
    <col min="9" max="9" width="17.25" style="28" customWidth="1"/>
    <col min="10" max="10" width="20.25" style="22" customWidth="1"/>
    <col min="11" max="11" width="18.625" customWidth="1"/>
    <col min="12" max="12" width="14.125" customWidth="1"/>
    <col min="13" max="13" width="12" bestFit="1" customWidth="1"/>
    <col min="14" max="14" width="17.25" customWidth="1"/>
  </cols>
  <sheetData>
    <row r="1" spans="1:14" ht="47.25" x14ac:dyDescent="0.25">
      <c r="A1" t="s">
        <v>16829</v>
      </c>
      <c r="B1" t="s">
        <v>16836</v>
      </c>
      <c r="C1" s="19" t="s">
        <v>16772</v>
      </c>
      <c r="D1" s="19" t="s">
        <v>16860</v>
      </c>
      <c r="E1" s="19" t="s">
        <v>16861</v>
      </c>
      <c r="F1" s="18" t="s">
        <v>16771</v>
      </c>
      <c r="G1" s="19" t="s">
        <v>16851</v>
      </c>
      <c r="H1" s="19" t="s">
        <v>16852</v>
      </c>
      <c r="I1" s="19" t="s">
        <v>16854</v>
      </c>
      <c r="J1" s="21" t="s">
        <v>16872</v>
      </c>
      <c r="L1" s="18" t="s">
        <v>16773</v>
      </c>
      <c r="M1" s="18" t="s">
        <v>16774</v>
      </c>
      <c r="N1" s="18" t="s">
        <v>16775</v>
      </c>
    </row>
    <row r="2" spans="1:14" x14ac:dyDescent="0.25">
      <c r="A2" t="s">
        <v>16830</v>
      </c>
      <c r="B2" t="s">
        <v>16859</v>
      </c>
      <c r="C2" s="18">
        <f t="shared" ref="C2:C15" si="0">SUM(D2:F2)</f>
        <v>6822847</v>
      </c>
      <c r="D2" s="18">
        <f>60684+4932408</f>
        <v>4993092</v>
      </c>
      <c r="E2" s="18">
        <v>1732663</v>
      </c>
      <c r="F2" s="18">
        <f>33650+33432+11205+9580+5850+2375+1000</f>
        <v>97092</v>
      </c>
      <c r="G2" s="18">
        <f>60684+4932408</f>
        <v>4993092</v>
      </c>
      <c r="H2" s="18">
        <v>1732663</v>
      </c>
      <c r="I2" s="28" t="s">
        <v>16795</v>
      </c>
      <c r="J2" s="22">
        <v>1</v>
      </c>
      <c r="K2" t="s">
        <v>16936</v>
      </c>
      <c r="L2" s="18">
        <f>SUM(G2:G1999)</f>
        <v>82223008</v>
      </c>
      <c r="M2" s="18">
        <f>SUM(H2:H199999)</f>
        <v>40849418</v>
      </c>
      <c r="N2" s="18">
        <f>M2-L2</f>
        <v>-41373590</v>
      </c>
    </row>
    <row r="3" spans="1:14" x14ac:dyDescent="0.25">
      <c r="A3" t="s">
        <v>16830</v>
      </c>
      <c r="B3" t="s">
        <v>16862</v>
      </c>
      <c r="C3" s="18">
        <f t="shared" si="0"/>
        <v>4767949</v>
      </c>
      <c r="D3" s="18">
        <f>SUM(3208519+60087)</f>
        <v>3268606</v>
      </c>
      <c r="E3" s="18">
        <v>1401579</v>
      </c>
      <c r="F3" s="18">
        <f>SUM(24550+19589+16745+15555+12750+4970+1500+975+805+250+75)</f>
        <v>97764</v>
      </c>
      <c r="G3" s="18">
        <f>SUM(3208519+60087)</f>
        <v>3268606</v>
      </c>
      <c r="H3" s="18">
        <v>1401579</v>
      </c>
      <c r="I3" s="28" t="s">
        <v>16795</v>
      </c>
      <c r="J3" s="22">
        <v>1</v>
      </c>
      <c r="K3" t="s">
        <v>16937</v>
      </c>
      <c r="L3" s="18">
        <f>SUM(D2:D200000)</f>
        <v>96943394</v>
      </c>
      <c r="M3" s="18">
        <f>SUM(E2:E19999)</f>
        <v>99839378</v>
      </c>
      <c r="N3" s="18">
        <f>M3-L3</f>
        <v>2895984</v>
      </c>
    </row>
    <row r="4" spans="1:14" ht="31.5" x14ac:dyDescent="0.25">
      <c r="A4" s="28" t="s">
        <v>16867</v>
      </c>
      <c r="B4" t="s">
        <v>16863</v>
      </c>
      <c r="C4" s="18">
        <f t="shared" si="0"/>
        <v>52294</v>
      </c>
      <c r="D4" s="18">
        <v>45954</v>
      </c>
      <c r="E4" s="18">
        <v>1600</v>
      </c>
      <c r="F4" s="18">
        <f>SUM(4705,35)</f>
        <v>4740</v>
      </c>
      <c r="G4" s="18">
        <f>D4</f>
        <v>45954</v>
      </c>
      <c r="H4" s="18">
        <f>E4</f>
        <v>1600</v>
      </c>
      <c r="I4" s="28" t="s">
        <v>16795</v>
      </c>
      <c r="J4" s="22">
        <v>1</v>
      </c>
    </row>
    <row r="5" spans="1:14" ht="31.5" x14ac:dyDescent="0.25">
      <c r="A5" t="s">
        <v>16830</v>
      </c>
      <c r="B5" t="s">
        <v>16864</v>
      </c>
      <c r="C5" s="18">
        <f t="shared" si="0"/>
        <v>27198133</v>
      </c>
      <c r="D5" s="18">
        <v>3887654</v>
      </c>
      <c r="E5" s="18">
        <v>23243229</v>
      </c>
      <c r="F5" s="18">
        <f>52225+14750+275</f>
        <v>67250</v>
      </c>
      <c r="G5" s="18">
        <v>3887654</v>
      </c>
      <c r="H5" s="18">
        <v>1779269</v>
      </c>
      <c r="I5" s="28" t="s">
        <v>16868</v>
      </c>
      <c r="J5" s="22">
        <v>1</v>
      </c>
      <c r="L5" t="s">
        <v>16968</v>
      </c>
    </row>
    <row r="6" spans="1:14" ht="31.5" x14ac:dyDescent="0.25">
      <c r="A6" t="s">
        <v>16830</v>
      </c>
      <c r="B6" t="s">
        <v>16865</v>
      </c>
      <c r="C6" s="18">
        <f t="shared" si="0"/>
        <v>13861179</v>
      </c>
      <c r="D6" s="18">
        <v>13112100</v>
      </c>
      <c r="E6" s="18">
        <v>666544</v>
      </c>
      <c r="F6" s="18">
        <f>755+25950+55830</f>
        <v>82535</v>
      </c>
      <c r="G6" s="18">
        <v>2417777</v>
      </c>
      <c r="H6" s="18">
        <v>666544</v>
      </c>
      <c r="I6" s="21" t="s">
        <v>16869</v>
      </c>
      <c r="J6" s="22">
        <v>1</v>
      </c>
      <c r="L6" s="30">
        <f>SUM(J2:J99999)/66</f>
        <v>0.78787878787878785</v>
      </c>
    </row>
    <row r="7" spans="1:14" x14ac:dyDescent="0.25">
      <c r="A7" t="s">
        <v>16830</v>
      </c>
      <c r="B7" t="s">
        <v>16866</v>
      </c>
      <c r="C7" s="18">
        <f t="shared" si="0"/>
        <v>4545001</v>
      </c>
      <c r="D7" s="18">
        <v>3249906</v>
      </c>
      <c r="E7" s="18">
        <v>1209105</v>
      </c>
      <c r="F7" s="18">
        <f>66740+19250</f>
        <v>85990</v>
      </c>
      <c r="G7" s="18">
        <v>3249906</v>
      </c>
      <c r="H7" s="18">
        <v>1209105</v>
      </c>
      <c r="I7" s="28" t="s">
        <v>16795</v>
      </c>
      <c r="J7" s="22">
        <v>1</v>
      </c>
    </row>
    <row r="8" spans="1:14" x14ac:dyDescent="0.25">
      <c r="A8" t="s">
        <v>16870</v>
      </c>
      <c r="B8" t="s">
        <v>16871</v>
      </c>
      <c r="C8" s="18">
        <f t="shared" si="0"/>
        <v>82535</v>
      </c>
      <c r="D8" s="18">
        <v>63765</v>
      </c>
      <c r="E8" s="18">
        <v>18255</v>
      </c>
      <c r="F8" s="18">
        <f>350+165</f>
        <v>515</v>
      </c>
      <c r="G8" s="18">
        <f t="shared" ref="G8:G18" si="1">D8</f>
        <v>63765</v>
      </c>
      <c r="H8" s="18">
        <f t="shared" ref="H8:H18" si="2">E8</f>
        <v>18255</v>
      </c>
      <c r="I8" s="28" t="s">
        <v>16795</v>
      </c>
      <c r="J8" s="22">
        <v>1</v>
      </c>
    </row>
    <row r="9" spans="1:14" x14ac:dyDescent="0.25">
      <c r="A9" t="s">
        <v>16870</v>
      </c>
      <c r="B9" t="s">
        <v>16873</v>
      </c>
      <c r="C9" s="18">
        <f t="shared" si="0"/>
        <v>330389</v>
      </c>
      <c r="D9" s="18">
        <v>163983</v>
      </c>
      <c r="E9" s="18">
        <v>153281</v>
      </c>
      <c r="F9" s="18">
        <v>13125</v>
      </c>
      <c r="G9" s="18">
        <f t="shared" si="1"/>
        <v>163983</v>
      </c>
      <c r="H9" s="18">
        <f t="shared" si="2"/>
        <v>153281</v>
      </c>
      <c r="I9" s="28" t="s">
        <v>16795</v>
      </c>
      <c r="J9" s="22">
        <v>1</v>
      </c>
    </row>
    <row r="10" spans="1:14" x14ac:dyDescent="0.25">
      <c r="A10" t="s">
        <v>16870</v>
      </c>
      <c r="B10" t="s">
        <v>16874</v>
      </c>
      <c r="C10" s="18">
        <f t="shared" si="0"/>
        <v>364861</v>
      </c>
      <c r="D10" s="18">
        <v>286837</v>
      </c>
      <c r="E10" s="18">
        <v>73744</v>
      </c>
      <c r="F10" s="18">
        <f>1830+2450</f>
        <v>4280</v>
      </c>
      <c r="G10" s="18">
        <f t="shared" si="1"/>
        <v>286837</v>
      </c>
      <c r="H10" s="18">
        <f t="shared" si="2"/>
        <v>73744</v>
      </c>
      <c r="I10" s="28" t="s">
        <v>16795</v>
      </c>
      <c r="J10" s="22">
        <v>1</v>
      </c>
    </row>
    <row r="11" spans="1:14" x14ac:dyDescent="0.25">
      <c r="A11" t="s">
        <v>16870</v>
      </c>
      <c r="B11" t="s">
        <v>16875</v>
      </c>
      <c r="C11" s="18">
        <f t="shared" si="0"/>
        <v>299114</v>
      </c>
      <c r="D11" s="18">
        <v>197250</v>
      </c>
      <c r="E11" s="18">
        <v>100174</v>
      </c>
      <c r="F11" s="18">
        <v>1690</v>
      </c>
      <c r="G11" s="18">
        <f t="shared" si="1"/>
        <v>197250</v>
      </c>
      <c r="H11" s="18">
        <f t="shared" si="2"/>
        <v>100174</v>
      </c>
      <c r="I11" s="28" t="s">
        <v>16795</v>
      </c>
      <c r="J11" s="22">
        <v>1</v>
      </c>
    </row>
    <row r="12" spans="1:14" x14ac:dyDescent="0.25">
      <c r="A12" t="s">
        <v>16870</v>
      </c>
      <c r="B12" t="s">
        <v>16876</v>
      </c>
      <c r="C12" s="18">
        <f t="shared" si="0"/>
        <v>1474803</v>
      </c>
      <c r="D12" s="18">
        <v>924338</v>
      </c>
      <c r="E12" s="18">
        <v>515783</v>
      </c>
      <c r="F12" s="18">
        <f>17400+17282</f>
        <v>34682</v>
      </c>
      <c r="G12" s="18">
        <f t="shared" si="1"/>
        <v>924338</v>
      </c>
      <c r="H12" s="18">
        <f t="shared" si="2"/>
        <v>515783</v>
      </c>
      <c r="I12" s="28" t="s">
        <v>16795</v>
      </c>
      <c r="J12" s="22">
        <v>1</v>
      </c>
    </row>
    <row r="13" spans="1:14" x14ac:dyDescent="0.25">
      <c r="A13" t="s">
        <v>16870</v>
      </c>
      <c r="B13" t="s">
        <v>16877</v>
      </c>
      <c r="C13" s="18">
        <f t="shared" si="0"/>
        <v>2390961</v>
      </c>
      <c r="D13" s="18">
        <v>1532957</v>
      </c>
      <c r="E13" s="18">
        <v>818900</v>
      </c>
      <c r="F13" s="18">
        <f>SUM(33068,5936,100)</f>
        <v>39104</v>
      </c>
      <c r="G13" s="18">
        <f t="shared" si="1"/>
        <v>1532957</v>
      </c>
      <c r="H13" s="18">
        <f t="shared" si="2"/>
        <v>818900</v>
      </c>
      <c r="I13" s="28" t="s">
        <v>16795</v>
      </c>
      <c r="J13" s="22">
        <v>0</v>
      </c>
    </row>
    <row r="14" spans="1:14" x14ac:dyDescent="0.25">
      <c r="A14" t="s">
        <v>16878</v>
      </c>
      <c r="B14" t="s">
        <v>16879</v>
      </c>
      <c r="C14" s="18">
        <f t="shared" si="0"/>
        <v>746128</v>
      </c>
      <c r="D14" s="18">
        <v>269414</v>
      </c>
      <c r="E14" s="18">
        <v>465562</v>
      </c>
      <c r="F14" s="18">
        <f>4470+6682</f>
        <v>11152</v>
      </c>
      <c r="G14" s="18">
        <f t="shared" si="1"/>
        <v>269414</v>
      </c>
      <c r="H14" s="18">
        <f t="shared" si="2"/>
        <v>465562</v>
      </c>
      <c r="I14" s="28" t="s">
        <v>16795</v>
      </c>
      <c r="J14" s="22">
        <v>0</v>
      </c>
    </row>
    <row r="15" spans="1:14" x14ac:dyDescent="0.25">
      <c r="A15" t="s">
        <v>16878</v>
      </c>
      <c r="B15" t="s">
        <v>16880</v>
      </c>
      <c r="C15" s="18">
        <f t="shared" si="0"/>
        <v>4586579</v>
      </c>
      <c r="D15" s="18">
        <v>2217508</v>
      </c>
      <c r="E15" s="18">
        <v>2327827</v>
      </c>
      <c r="F15" s="18">
        <f>SUM(25164,16080)</f>
        <v>41244</v>
      </c>
      <c r="G15" s="18">
        <f t="shared" si="1"/>
        <v>2217508</v>
      </c>
      <c r="H15" s="18">
        <f t="shared" si="2"/>
        <v>2327827</v>
      </c>
      <c r="I15" s="28" t="s">
        <v>16795</v>
      </c>
      <c r="J15" s="22">
        <v>0</v>
      </c>
    </row>
    <row r="16" spans="1:14" x14ac:dyDescent="0.25">
      <c r="A16" t="s">
        <v>16878</v>
      </c>
      <c r="B16" t="s">
        <v>16881</v>
      </c>
      <c r="C16" s="18">
        <f>SUM(E16:F16)</f>
        <v>814640</v>
      </c>
      <c r="D16" s="18">
        <v>542411</v>
      </c>
      <c r="E16" s="18">
        <v>794457</v>
      </c>
      <c r="F16" s="18">
        <f>5550+14633</f>
        <v>20183</v>
      </c>
      <c r="G16" s="18">
        <f t="shared" si="1"/>
        <v>542411</v>
      </c>
      <c r="H16" s="18">
        <f t="shared" si="2"/>
        <v>794457</v>
      </c>
      <c r="I16" s="28" t="s">
        <v>16795</v>
      </c>
      <c r="J16" s="22">
        <v>0</v>
      </c>
    </row>
    <row r="17" spans="1:10" x14ac:dyDescent="0.25">
      <c r="A17" t="s">
        <v>16878</v>
      </c>
      <c r="B17" t="s">
        <v>16893</v>
      </c>
      <c r="C17" s="18">
        <f t="shared" ref="C17:C43" si="3">SUM(D17:F17)</f>
        <v>1031645</v>
      </c>
      <c r="D17" s="18">
        <v>690570</v>
      </c>
      <c r="E17" s="18">
        <v>325680</v>
      </c>
      <c r="F17" s="18">
        <f>2195+13200</f>
        <v>15395</v>
      </c>
      <c r="G17" s="18">
        <f t="shared" si="1"/>
        <v>690570</v>
      </c>
      <c r="H17" s="18">
        <f t="shared" si="2"/>
        <v>325680</v>
      </c>
      <c r="I17" s="28" t="s">
        <v>16795</v>
      </c>
      <c r="J17" s="22">
        <v>1</v>
      </c>
    </row>
    <row r="18" spans="1:10" x14ac:dyDescent="0.25">
      <c r="A18" t="s">
        <v>16878</v>
      </c>
      <c r="B18" t="s">
        <v>16882</v>
      </c>
      <c r="C18" s="18">
        <f t="shared" si="3"/>
        <v>1597944</v>
      </c>
      <c r="D18" s="18">
        <v>727694</v>
      </c>
      <c r="E18" s="18">
        <v>831100</v>
      </c>
      <c r="F18" s="18">
        <f>3250+35900</f>
        <v>39150</v>
      </c>
      <c r="G18" s="18">
        <f t="shared" si="1"/>
        <v>727694</v>
      </c>
      <c r="H18" s="18">
        <f t="shared" si="2"/>
        <v>831100</v>
      </c>
      <c r="I18" s="28" t="s">
        <v>16795</v>
      </c>
      <c r="J18" s="22">
        <v>0</v>
      </c>
    </row>
    <row r="19" spans="1:10" ht="31.5" x14ac:dyDescent="0.25">
      <c r="A19" t="s">
        <v>361</v>
      </c>
      <c r="B19" t="s">
        <v>16832</v>
      </c>
      <c r="C19" s="18">
        <f t="shared" si="3"/>
        <v>3778440</v>
      </c>
      <c r="D19" s="18">
        <v>3473202</v>
      </c>
      <c r="E19" s="18">
        <v>281347</v>
      </c>
      <c r="F19" s="18">
        <f>5416+18475</f>
        <v>23891</v>
      </c>
      <c r="G19" s="18">
        <f>D19-'ZIPs with &gt; $1m contribs'!F27</f>
        <v>1647139</v>
      </c>
      <c r="H19" s="18">
        <f t="shared" ref="H19:H41" si="4">E19</f>
        <v>281347</v>
      </c>
      <c r="I19" s="28" t="s">
        <v>16895</v>
      </c>
      <c r="J19" s="22">
        <v>1</v>
      </c>
    </row>
    <row r="20" spans="1:10" x14ac:dyDescent="0.25">
      <c r="A20" t="s">
        <v>16883</v>
      </c>
      <c r="B20" t="s">
        <v>16884</v>
      </c>
      <c r="C20" s="18">
        <f t="shared" si="3"/>
        <v>1394455</v>
      </c>
      <c r="D20" s="18">
        <v>1138153</v>
      </c>
      <c r="E20" s="18">
        <v>245171</v>
      </c>
      <c r="F20" s="18">
        <f>9981+1150</f>
        <v>11131</v>
      </c>
      <c r="G20" s="18">
        <f t="shared" ref="G20:G30" si="5">D20</f>
        <v>1138153</v>
      </c>
      <c r="H20" s="18">
        <f t="shared" si="4"/>
        <v>245171</v>
      </c>
      <c r="I20" s="28" t="s">
        <v>16795</v>
      </c>
      <c r="J20" s="22">
        <v>1</v>
      </c>
    </row>
    <row r="21" spans="1:10" x14ac:dyDescent="0.25">
      <c r="A21" t="s">
        <v>16883</v>
      </c>
      <c r="B21" t="s">
        <v>16885</v>
      </c>
      <c r="C21" s="18">
        <f t="shared" si="3"/>
        <v>1257146</v>
      </c>
      <c r="D21" s="18">
        <v>952672</v>
      </c>
      <c r="E21" s="18">
        <v>294069</v>
      </c>
      <c r="F21" s="18">
        <v>10405</v>
      </c>
      <c r="G21" s="18">
        <f t="shared" si="5"/>
        <v>952672</v>
      </c>
      <c r="H21" s="18">
        <f t="shared" si="4"/>
        <v>294069</v>
      </c>
      <c r="I21" s="28" t="s">
        <v>16795</v>
      </c>
      <c r="J21" s="22">
        <v>1</v>
      </c>
    </row>
    <row r="22" spans="1:10" x14ac:dyDescent="0.25">
      <c r="A22" t="s">
        <v>16883</v>
      </c>
      <c r="B22" t="s">
        <v>16886</v>
      </c>
      <c r="C22" s="18">
        <f t="shared" si="3"/>
        <v>827032</v>
      </c>
      <c r="D22" s="18">
        <v>576976</v>
      </c>
      <c r="E22" s="18">
        <v>236006</v>
      </c>
      <c r="F22" s="18">
        <f>5000+9050</f>
        <v>14050</v>
      </c>
      <c r="G22" s="18">
        <f t="shared" si="5"/>
        <v>576976</v>
      </c>
      <c r="H22" s="18">
        <f t="shared" si="4"/>
        <v>236006</v>
      </c>
      <c r="I22" s="28" t="s">
        <v>16795</v>
      </c>
      <c r="J22" s="22">
        <v>1</v>
      </c>
    </row>
    <row r="23" spans="1:10" x14ac:dyDescent="0.25">
      <c r="A23" t="s">
        <v>16883</v>
      </c>
      <c r="B23" t="s">
        <v>16887</v>
      </c>
      <c r="C23" s="18">
        <f t="shared" si="3"/>
        <v>2127175</v>
      </c>
      <c r="D23" s="18">
        <v>1619388</v>
      </c>
      <c r="E23" s="18">
        <v>456329</v>
      </c>
      <c r="F23" s="18">
        <f>34763+16695</f>
        <v>51458</v>
      </c>
      <c r="G23" s="18">
        <f t="shared" si="5"/>
        <v>1619388</v>
      </c>
      <c r="H23" s="18">
        <f t="shared" si="4"/>
        <v>456329</v>
      </c>
      <c r="I23" s="28" t="s">
        <v>16795</v>
      </c>
      <c r="J23" s="22">
        <v>1</v>
      </c>
    </row>
    <row r="24" spans="1:10" x14ac:dyDescent="0.25">
      <c r="A24" t="s">
        <v>16883</v>
      </c>
      <c r="B24" t="s">
        <v>16889</v>
      </c>
      <c r="C24" s="18">
        <f t="shared" si="3"/>
        <v>419551</v>
      </c>
      <c r="D24" s="18">
        <v>282559</v>
      </c>
      <c r="E24" s="18">
        <v>128737</v>
      </c>
      <c r="F24" s="18">
        <f>300+7955</f>
        <v>8255</v>
      </c>
      <c r="G24" s="18">
        <f t="shared" si="5"/>
        <v>282559</v>
      </c>
      <c r="H24" s="18">
        <f t="shared" si="4"/>
        <v>128737</v>
      </c>
      <c r="I24" s="28" t="s">
        <v>16795</v>
      </c>
      <c r="J24" s="22">
        <v>1</v>
      </c>
    </row>
    <row r="25" spans="1:10" x14ac:dyDescent="0.25">
      <c r="A25" t="s">
        <v>16883</v>
      </c>
      <c r="B25" t="s">
        <v>16890</v>
      </c>
      <c r="C25" s="18">
        <f t="shared" si="3"/>
        <v>738325</v>
      </c>
      <c r="D25" s="18">
        <v>550353</v>
      </c>
      <c r="E25" s="18">
        <v>178329</v>
      </c>
      <c r="F25" s="18">
        <f>518+9125</f>
        <v>9643</v>
      </c>
      <c r="G25" s="18">
        <f t="shared" si="5"/>
        <v>550353</v>
      </c>
      <c r="H25" s="18">
        <f t="shared" si="4"/>
        <v>178329</v>
      </c>
      <c r="I25" s="28" t="s">
        <v>16795</v>
      </c>
      <c r="J25" s="22">
        <v>1</v>
      </c>
    </row>
    <row r="26" spans="1:10" x14ac:dyDescent="0.25">
      <c r="A26" t="s">
        <v>16883</v>
      </c>
      <c r="B26" t="s">
        <v>16891</v>
      </c>
      <c r="C26" s="18">
        <f t="shared" si="3"/>
        <v>1861818</v>
      </c>
      <c r="D26" s="18">
        <v>1045486</v>
      </c>
      <c r="E26" s="18">
        <v>804653</v>
      </c>
      <c r="F26" s="18">
        <f>2179+9500</f>
        <v>11679</v>
      </c>
      <c r="G26" s="18">
        <f t="shared" si="5"/>
        <v>1045486</v>
      </c>
      <c r="H26" s="18">
        <f t="shared" si="4"/>
        <v>804653</v>
      </c>
      <c r="I26" s="28" t="s">
        <v>16795</v>
      </c>
      <c r="J26" s="22">
        <v>1</v>
      </c>
    </row>
    <row r="27" spans="1:10" x14ac:dyDescent="0.25">
      <c r="A27" t="s">
        <v>16883</v>
      </c>
      <c r="B27" t="s">
        <v>16892</v>
      </c>
      <c r="C27" s="18">
        <f t="shared" si="3"/>
        <v>1546567</v>
      </c>
      <c r="D27" s="18">
        <v>997975</v>
      </c>
      <c r="E27" s="18">
        <v>534512</v>
      </c>
      <c r="F27" s="18">
        <v>14080</v>
      </c>
      <c r="G27" s="18">
        <f t="shared" si="5"/>
        <v>997975</v>
      </c>
      <c r="H27" s="18">
        <f t="shared" si="4"/>
        <v>534512</v>
      </c>
      <c r="I27" s="28" t="s">
        <v>16795</v>
      </c>
      <c r="J27" s="22">
        <v>1</v>
      </c>
    </row>
    <row r="28" spans="1:10" x14ac:dyDescent="0.25">
      <c r="A28" t="s">
        <v>16896</v>
      </c>
      <c r="B28" t="s">
        <v>16897</v>
      </c>
      <c r="C28" s="18">
        <f t="shared" si="3"/>
        <v>378306</v>
      </c>
      <c r="D28" s="18">
        <v>134104</v>
      </c>
      <c r="E28" s="18">
        <v>244002</v>
      </c>
      <c r="F28" s="18">
        <v>200</v>
      </c>
      <c r="G28" s="18">
        <f t="shared" si="5"/>
        <v>134104</v>
      </c>
      <c r="H28" s="18">
        <f t="shared" si="4"/>
        <v>244002</v>
      </c>
      <c r="I28" s="28" t="s">
        <v>16795</v>
      </c>
      <c r="J28" s="22">
        <v>0</v>
      </c>
    </row>
    <row r="29" spans="1:10" x14ac:dyDescent="0.25">
      <c r="A29" t="s">
        <v>16896</v>
      </c>
      <c r="B29" t="s">
        <v>16898</v>
      </c>
      <c r="C29" s="18">
        <f t="shared" si="3"/>
        <v>539737</v>
      </c>
      <c r="D29" s="18">
        <v>388203</v>
      </c>
      <c r="E29" s="18">
        <v>148674</v>
      </c>
      <c r="F29" s="18">
        <v>2860</v>
      </c>
      <c r="G29" s="18">
        <f t="shared" si="5"/>
        <v>388203</v>
      </c>
      <c r="H29" s="18">
        <f t="shared" si="4"/>
        <v>148674</v>
      </c>
      <c r="I29" s="28" t="s">
        <v>16795</v>
      </c>
      <c r="J29" s="22">
        <v>1</v>
      </c>
    </row>
    <row r="30" spans="1:10" x14ac:dyDescent="0.25">
      <c r="A30" t="s">
        <v>16896</v>
      </c>
      <c r="B30" t="s">
        <v>16899</v>
      </c>
      <c r="C30" s="18">
        <f t="shared" si="3"/>
        <v>446417</v>
      </c>
      <c r="D30" s="18">
        <v>259138</v>
      </c>
      <c r="E30" s="18">
        <v>184679</v>
      </c>
      <c r="F30" s="18">
        <v>2600</v>
      </c>
      <c r="G30" s="18">
        <f t="shared" si="5"/>
        <v>259138</v>
      </c>
      <c r="H30" s="18">
        <f t="shared" si="4"/>
        <v>184679</v>
      </c>
      <c r="I30" s="28" t="s">
        <v>16795</v>
      </c>
      <c r="J30" s="22">
        <v>1</v>
      </c>
    </row>
    <row r="31" spans="1:10" ht="31.5" x14ac:dyDescent="0.25">
      <c r="A31" t="s">
        <v>16896</v>
      </c>
      <c r="B31" t="s">
        <v>16900</v>
      </c>
      <c r="C31" s="18">
        <f t="shared" si="3"/>
        <v>5367020</v>
      </c>
      <c r="D31" s="18">
        <v>3015948</v>
      </c>
      <c r="E31" s="18">
        <v>2347847</v>
      </c>
      <c r="F31" s="18">
        <f>275+2950</f>
        <v>3225</v>
      </c>
      <c r="G31" s="18">
        <f>D31-'ZIPs with &gt; $1m contribs'!F22</f>
        <v>815948</v>
      </c>
      <c r="H31" s="18">
        <f t="shared" si="4"/>
        <v>2347847</v>
      </c>
      <c r="I31" s="28" t="s">
        <v>16910</v>
      </c>
      <c r="J31" s="22">
        <v>0</v>
      </c>
    </row>
    <row r="32" spans="1:10" x14ac:dyDescent="0.25">
      <c r="A32" t="s">
        <v>16896</v>
      </c>
      <c r="B32" t="s">
        <v>16901</v>
      </c>
      <c r="C32" s="18">
        <f t="shared" si="3"/>
        <v>120273</v>
      </c>
      <c r="D32" s="18">
        <v>54266</v>
      </c>
      <c r="E32" s="18">
        <v>66007</v>
      </c>
      <c r="F32" s="18">
        <v>0</v>
      </c>
      <c r="G32" s="18">
        <f t="shared" ref="G32:G41" si="6">D32</f>
        <v>54266</v>
      </c>
      <c r="H32" s="18">
        <f t="shared" si="4"/>
        <v>66007</v>
      </c>
      <c r="I32" s="28" t="s">
        <v>16795</v>
      </c>
      <c r="J32" s="22">
        <v>0</v>
      </c>
    </row>
    <row r="33" spans="1:10" x14ac:dyDescent="0.25">
      <c r="A33" t="s">
        <v>16896</v>
      </c>
      <c r="B33" t="s">
        <v>16902</v>
      </c>
      <c r="C33" s="18">
        <f t="shared" si="3"/>
        <v>1002299</v>
      </c>
      <c r="D33" s="18">
        <v>476321</v>
      </c>
      <c r="E33" s="18">
        <v>523428</v>
      </c>
      <c r="F33" s="18">
        <v>2550</v>
      </c>
      <c r="G33" s="18">
        <f t="shared" si="6"/>
        <v>476321</v>
      </c>
      <c r="H33" s="18">
        <f t="shared" si="4"/>
        <v>523428</v>
      </c>
      <c r="I33" s="28" t="s">
        <v>16795</v>
      </c>
      <c r="J33" s="22">
        <v>0</v>
      </c>
    </row>
    <row r="34" spans="1:10" x14ac:dyDescent="0.25">
      <c r="A34" t="s">
        <v>16896</v>
      </c>
      <c r="B34" t="s">
        <v>16903</v>
      </c>
      <c r="C34" s="18">
        <f t="shared" si="3"/>
        <v>732344</v>
      </c>
      <c r="D34" s="18">
        <v>421338</v>
      </c>
      <c r="E34" s="18">
        <v>310006</v>
      </c>
      <c r="F34" s="18">
        <v>1000</v>
      </c>
      <c r="G34" s="18">
        <f t="shared" si="6"/>
        <v>421338</v>
      </c>
      <c r="H34" s="18">
        <f t="shared" si="4"/>
        <v>310006</v>
      </c>
      <c r="I34" s="28" t="s">
        <v>16795</v>
      </c>
      <c r="J34" s="22">
        <v>1</v>
      </c>
    </row>
    <row r="35" spans="1:10" x14ac:dyDescent="0.25">
      <c r="A35" t="s">
        <v>16896</v>
      </c>
      <c r="B35" t="s">
        <v>16904</v>
      </c>
      <c r="C35" s="18">
        <f t="shared" si="3"/>
        <v>545096</v>
      </c>
      <c r="D35" s="18">
        <v>309853</v>
      </c>
      <c r="E35" s="18">
        <v>231993</v>
      </c>
      <c r="F35" s="18">
        <v>3250</v>
      </c>
      <c r="G35" s="18">
        <f t="shared" si="6"/>
        <v>309853</v>
      </c>
      <c r="H35" s="18">
        <f t="shared" si="4"/>
        <v>231993</v>
      </c>
      <c r="I35" s="28" t="s">
        <v>16795</v>
      </c>
      <c r="J35" s="22">
        <v>1</v>
      </c>
    </row>
    <row r="36" spans="1:10" x14ac:dyDescent="0.25">
      <c r="A36" t="s">
        <v>16896</v>
      </c>
      <c r="B36" t="s">
        <v>16911</v>
      </c>
      <c r="C36" s="18">
        <f t="shared" si="3"/>
        <v>391911</v>
      </c>
      <c r="D36" s="18">
        <v>295416</v>
      </c>
      <c r="E36" s="18">
        <v>95745</v>
      </c>
      <c r="F36" s="18">
        <v>750</v>
      </c>
      <c r="G36" s="18">
        <f t="shared" si="6"/>
        <v>295416</v>
      </c>
      <c r="H36" s="18">
        <f t="shared" si="4"/>
        <v>95745</v>
      </c>
      <c r="I36" s="28" t="s">
        <v>16795</v>
      </c>
      <c r="J36" s="22">
        <v>1</v>
      </c>
    </row>
    <row r="37" spans="1:10" x14ac:dyDescent="0.25">
      <c r="A37" t="s">
        <v>16896</v>
      </c>
      <c r="B37" t="s">
        <v>16905</v>
      </c>
      <c r="C37" s="18">
        <f t="shared" si="3"/>
        <v>76275</v>
      </c>
      <c r="D37" s="18">
        <v>50325</v>
      </c>
      <c r="E37" s="18">
        <v>24750</v>
      </c>
      <c r="F37" s="18">
        <v>1200</v>
      </c>
      <c r="G37" s="18">
        <f t="shared" si="6"/>
        <v>50325</v>
      </c>
      <c r="H37" s="18">
        <f t="shared" si="4"/>
        <v>24750</v>
      </c>
      <c r="I37" s="28" t="s">
        <v>16795</v>
      </c>
      <c r="J37" s="22">
        <v>1</v>
      </c>
    </row>
    <row r="38" spans="1:10" x14ac:dyDescent="0.25">
      <c r="A38" t="s">
        <v>16896</v>
      </c>
      <c r="B38" t="s">
        <v>16906</v>
      </c>
      <c r="C38" s="18">
        <f t="shared" si="3"/>
        <v>92485</v>
      </c>
      <c r="D38" s="18">
        <v>28642</v>
      </c>
      <c r="E38" s="18">
        <v>63790</v>
      </c>
      <c r="F38" s="18">
        <v>53</v>
      </c>
      <c r="G38" s="18">
        <f t="shared" si="6"/>
        <v>28642</v>
      </c>
      <c r="H38" s="18">
        <f t="shared" si="4"/>
        <v>63790</v>
      </c>
      <c r="I38" s="28" t="s">
        <v>16795</v>
      </c>
      <c r="J38" s="22">
        <v>0</v>
      </c>
    </row>
    <row r="39" spans="1:10" x14ac:dyDescent="0.25">
      <c r="A39" t="s">
        <v>16896</v>
      </c>
      <c r="B39" t="s">
        <v>16907</v>
      </c>
      <c r="C39" s="18">
        <f t="shared" si="3"/>
        <v>578687</v>
      </c>
      <c r="D39" s="18">
        <v>305628</v>
      </c>
      <c r="E39" s="18">
        <v>272799</v>
      </c>
      <c r="F39" s="18">
        <v>260</v>
      </c>
      <c r="G39" s="18">
        <f t="shared" si="6"/>
        <v>305628</v>
      </c>
      <c r="H39" s="18">
        <f t="shared" si="4"/>
        <v>272799</v>
      </c>
      <c r="I39" s="28" t="s">
        <v>16795</v>
      </c>
      <c r="J39" s="22">
        <v>1</v>
      </c>
    </row>
    <row r="40" spans="1:10" x14ac:dyDescent="0.25">
      <c r="A40" t="s">
        <v>16896</v>
      </c>
      <c r="B40" t="s">
        <v>16908</v>
      </c>
      <c r="C40" s="18">
        <f t="shared" si="3"/>
        <v>753421</v>
      </c>
      <c r="D40" s="18">
        <v>460160</v>
      </c>
      <c r="E40" s="18">
        <v>293161</v>
      </c>
      <c r="F40" s="18">
        <v>100</v>
      </c>
      <c r="G40" s="18">
        <f t="shared" si="6"/>
        <v>460160</v>
      </c>
      <c r="H40" s="18">
        <f t="shared" si="4"/>
        <v>293161</v>
      </c>
      <c r="I40" s="28" t="s">
        <v>16795</v>
      </c>
      <c r="J40" s="22">
        <v>1</v>
      </c>
    </row>
    <row r="41" spans="1:10" x14ac:dyDescent="0.25">
      <c r="A41" t="s">
        <v>16896</v>
      </c>
      <c r="B41" t="s">
        <v>16909</v>
      </c>
      <c r="C41" s="18">
        <f t="shared" si="3"/>
        <v>695208</v>
      </c>
      <c r="D41" s="18">
        <v>581071</v>
      </c>
      <c r="E41" s="18">
        <v>113012</v>
      </c>
      <c r="F41" s="18">
        <f>1050+75</f>
        <v>1125</v>
      </c>
      <c r="G41" s="18">
        <f t="shared" si="6"/>
        <v>581071</v>
      </c>
      <c r="H41" s="18">
        <f t="shared" si="4"/>
        <v>113012</v>
      </c>
      <c r="I41" s="28" t="s">
        <v>16795</v>
      </c>
      <c r="J41" s="22">
        <v>1</v>
      </c>
    </row>
    <row r="42" spans="1:10" x14ac:dyDescent="0.25">
      <c r="A42" t="s">
        <v>16912</v>
      </c>
      <c r="B42" t="s">
        <v>16913</v>
      </c>
      <c r="C42" s="18">
        <f t="shared" si="3"/>
        <v>3949523</v>
      </c>
      <c r="D42" s="18">
        <f>SUM(2928592,48159,2000)</f>
        <v>2978751</v>
      </c>
      <c r="E42" s="18">
        <v>856007</v>
      </c>
      <c r="F42" s="18">
        <f>SUM(95440,17890,600,350,250,135,100)</f>
        <v>114765</v>
      </c>
      <c r="G42" s="18">
        <f>SUM(2928592,48159,2000)</f>
        <v>2978751</v>
      </c>
      <c r="H42" s="18">
        <v>856007</v>
      </c>
      <c r="I42" s="28" t="s">
        <v>16795</v>
      </c>
      <c r="J42" s="22">
        <v>1</v>
      </c>
    </row>
    <row r="43" spans="1:10" x14ac:dyDescent="0.25">
      <c r="A43" t="s">
        <v>16912</v>
      </c>
      <c r="B43" t="s">
        <v>16914</v>
      </c>
      <c r="C43" s="18">
        <f t="shared" si="3"/>
        <v>3718417</v>
      </c>
      <c r="D43" s="18">
        <f>SUM(2828235,44762,1250)</f>
        <v>2874247</v>
      </c>
      <c r="E43" s="18">
        <v>684343</v>
      </c>
      <c r="F43" s="18">
        <f>SUM(111479,39324,5350,1779,670,600,350,275)</f>
        <v>159827</v>
      </c>
      <c r="G43" s="18">
        <f>SUM(2828235,44762,1250)</f>
        <v>2874247</v>
      </c>
      <c r="H43" s="18">
        <v>684343</v>
      </c>
      <c r="I43" s="28" t="s">
        <v>16795</v>
      </c>
      <c r="J43" s="22">
        <v>1</v>
      </c>
    </row>
    <row r="44" spans="1:10" x14ac:dyDescent="0.25">
      <c r="A44" t="s">
        <v>16912</v>
      </c>
      <c r="B44" t="s">
        <v>16915</v>
      </c>
      <c r="C44" s="18">
        <f t="shared" ref="C44" si="7">SUM(D44:F44)</f>
        <v>1635862</v>
      </c>
      <c r="D44" s="18">
        <f>SUM(1261383,11458)</f>
        <v>1272841</v>
      </c>
      <c r="E44" s="18">
        <v>283513</v>
      </c>
      <c r="F44" s="18">
        <f>SUM(15720,62823,600,300,65)</f>
        <v>79508</v>
      </c>
      <c r="G44" s="18">
        <f>SUM(1261383,11458)</f>
        <v>1272841</v>
      </c>
      <c r="H44" s="18">
        <v>283513</v>
      </c>
      <c r="I44" s="28" t="s">
        <v>16795</v>
      </c>
      <c r="J44" s="22">
        <v>1</v>
      </c>
    </row>
    <row r="45" spans="1:10" x14ac:dyDescent="0.25">
      <c r="A45" t="s">
        <v>16912</v>
      </c>
      <c r="B45" t="s">
        <v>16916</v>
      </c>
      <c r="C45" s="18">
        <f t="shared" ref="C45:C67" si="8">SUM(D45:F45)</f>
        <v>3879885</v>
      </c>
      <c r="D45" s="18">
        <f>2860057+28125+1000</f>
        <v>2889182</v>
      </c>
      <c r="E45" s="18">
        <v>848190</v>
      </c>
      <c r="F45" s="18">
        <f>SUM(110711,28086,1100,750,600,500,250,241,175,100)</f>
        <v>142513</v>
      </c>
      <c r="G45" s="18">
        <f>2860057+28125+1000</f>
        <v>2889182</v>
      </c>
      <c r="H45" s="18">
        <v>848190</v>
      </c>
      <c r="I45" s="28" t="s">
        <v>16795</v>
      </c>
      <c r="J45" s="22">
        <v>1</v>
      </c>
    </row>
    <row r="46" spans="1:10" x14ac:dyDescent="0.25">
      <c r="A46" t="s">
        <v>16917</v>
      </c>
      <c r="B46" t="s">
        <v>16918</v>
      </c>
      <c r="C46" s="18">
        <f t="shared" si="8"/>
        <v>4612271</v>
      </c>
      <c r="D46" s="18">
        <v>3417624</v>
      </c>
      <c r="E46" s="18">
        <v>1155277</v>
      </c>
      <c r="F46" s="18">
        <f>12520+26850</f>
        <v>39370</v>
      </c>
      <c r="G46" s="18">
        <f t="shared" ref="G46:G54" si="9">D46</f>
        <v>3417624</v>
      </c>
      <c r="H46" s="18">
        <f t="shared" ref="H46:H54" si="10">E46</f>
        <v>1155277</v>
      </c>
      <c r="I46" s="28" t="s">
        <v>16795</v>
      </c>
      <c r="J46" s="22">
        <v>1</v>
      </c>
    </row>
    <row r="47" spans="1:10" x14ac:dyDescent="0.25">
      <c r="A47" t="s">
        <v>16917</v>
      </c>
      <c r="B47" t="s">
        <v>16919</v>
      </c>
      <c r="C47" s="18">
        <f t="shared" si="8"/>
        <v>6796709</v>
      </c>
      <c r="D47" s="18">
        <v>5350862</v>
      </c>
      <c r="E47" s="18">
        <v>1314518</v>
      </c>
      <c r="F47" s="18">
        <f>45204+86125</f>
        <v>131329</v>
      </c>
      <c r="G47" s="18">
        <f t="shared" si="9"/>
        <v>5350862</v>
      </c>
      <c r="H47" s="18">
        <f t="shared" si="10"/>
        <v>1314518</v>
      </c>
      <c r="I47" s="28" t="s">
        <v>16795</v>
      </c>
      <c r="J47" s="22">
        <v>1</v>
      </c>
    </row>
    <row r="48" spans="1:10" x14ac:dyDescent="0.25">
      <c r="A48" t="s">
        <v>16917</v>
      </c>
      <c r="B48" t="s">
        <v>16920</v>
      </c>
      <c r="C48" s="18">
        <f t="shared" si="8"/>
        <v>4120570</v>
      </c>
      <c r="D48" s="18">
        <v>3498367</v>
      </c>
      <c r="E48" s="18">
        <v>557219</v>
      </c>
      <c r="F48" s="18">
        <f>36931+28053</f>
        <v>64984</v>
      </c>
      <c r="G48" s="18">
        <f t="shared" si="9"/>
        <v>3498367</v>
      </c>
      <c r="H48" s="18">
        <f t="shared" si="10"/>
        <v>557219</v>
      </c>
      <c r="I48" s="28" t="s">
        <v>16795</v>
      </c>
      <c r="J48" s="22">
        <v>1</v>
      </c>
    </row>
    <row r="49" spans="1:10" x14ac:dyDescent="0.25">
      <c r="A49" t="s">
        <v>16921</v>
      </c>
      <c r="B49" t="s">
        <v>16922</v>
      </c>
      <c r="C49" s="18">
        <f t="shared" si="8"/>
        <v>6464610</v>
      </c>
      <c r="D49" s="18">
        <v>3755546</v>
      </c>
      <c r="E49" s="18">
        <v>2647122</v>
      </c>
      <c r="F49" s="18">
        <f>15320+46622</f>
        <v>61942</v>
      </c>
      <c r="G49" s="18">
        <f t="shared" si="9"/>
        <v>3755546</v>
      </c>
      <c r="H49" s="18">
        <f t="shared" si="10"/>
        <v>2647122</v>
      </c>
      <c r="I49" s="28" t="s">
        <v>16795</v>
      </c>
      <c r="J49" s="22">
        <v>1</v>
      </c>
    </row>
    <row r="50" spans="1:10" x14ac:dyDescent="0.25">
      <c r="A50" t="s">
        <v>16921</v>
      </c>
      <c r="B50" t="s">
        <v>16923</v>
      </c>
      <c r="C50" s="18">
        <f t="shared" si="8"/>
        <v>1733020</v>
      </c>
      <c r="D50" s="18">
        <v>949515</v>
      </c>
      <c r="E50" s="18">
        <v>769185</v>
      </c>
      <c r="F50" s="18">
        <f>5170+9150</f>
        <v>14320</v>
      </c>
      <c r="G50" s="18">
        <f t="shared" si="9"/>
        <v>949515</v>
      </c>
      <c r="H50" s="18">
        <f t="shared" si="10"/>
        <v>769185</v>
      </c>
      <c r="I50" s="28" t="s">
        <v>16795</v>
      </c>
      <c r="J50" s="22">
        <v>1</v>
      </c>
    </row>
    <row r="51" spans="1:10" x14ac:dyDescent="0.25">
      <c r="A51" t="s">
        <v>16924</v>
      </c>
      <c r="B51" t="s">
        <v>16925</v>
      </c>
      <c r="C51" s="18">
        <f t="shared" si="8"/>
        <v>1963299</v>
      </c>
      <c r="D51" s="18">
        <v>1762775</v>
      </c>
      <c r="E51" s="18">
        <v>189774</v>
      </c>
      <c r="F51" s="18">
        <f>3800+6950</f>
        <v>10750</v>
      </c>
      <c r="G51" s="18">
        <f t="shared" si="9"/>
        <v>1762775</v>
      </c>
      <c r="H51" s="18">
        <f t="shared" si="10"/>
        <v>189774</v>
      </c>
      <c r="I51" s="28" t="s">
        <v>16795</v>
      </c>
      <c r="J51" s="22">
        <v>1</v>
      </c>
    </row>
    <row r="52" spans="1:10" x14ac:dyDescent="0.25">
      <c r="A52" t="s">
        <v>16924</v>
      </c>
      <c r="B52" t="s">
        <v>16926</v>
      </c>
      <c r="C52" s="18">
        <f t="shared" si="8"/>
        <v>1413156</v>
      </c>
      <c r="D52" s="18">
        <v>518193</v>
      </c>
      <c r="E52" s="18">
        <v>877013</v>
      </c>
      <c r="F52" s="18">
        <v>17950</v>
      </c>
      <c r="G52" s="18">
        <f t="shared" si="9"/>
        <v>518193</v>
      </c>
      <c r="H52" s="18">
        <f t="shared" si="10"/>
        <v>877013</v>
      </c>
      <c r="I52" s="28" t="s">
        <v>16795</v>
      </c>
      <c r="J52" s="22">
        <v>0</v>
      </c>
    </row>
    <row r="53" spans="1:10" x14ac:dyDescent="0.25">
      <c r="A53" t="s">
        <v>16924</v>
      </c>
      <c r="B53" t="s">
        <v>16927</v>
      </c>
      <c r="C53" s="18">
        <f t="shared" si="8"/>
        <v>437953</v>
      </c>
      <c r="D53" s="18">
        <v>109419</v>
      </c>
      <c r="E53" s="18">
        <v>324234</v>
      </c>
      <c r="F53" s="18">
        <v>4300</v>
      </c>
      <c r="G53" s="18">
        <f t="shared" si="9"/>
        <v>109419</v>
      </c>
      <c r="H53" s="18">
        <f t="shared" si="10"/>
        <v>324234</v>
      </c>
      <c r="I53" s="28" t="s">
        <v>16795</v>
      </c>
      <c r="J53" s="22">
        <v>0</v>
      </c>
    </row>
    <row r="54" spans="1:10" x14ac:dyDescent="0.25">
      <c r="A54" t="s">
        <v>16924</v>
      </c>
      <c r="B54" t="s">
        <v>16931</v>
      </c>
      <c r="C54" s="18">
        <f t="shared" si="8"/>
        <v>1845398</v>
      </c>
      <c r="D54" s="18">
        <v>600085</v>
      </c>
      <c r="E54" s="18">
        <v>1227697</v>
      </c>
      <c r="F54" s="18">
        <f>5200+12416</f>
        <v>17616</v>
      </c>
      <c r="G54" s="18">
        <f t="shared" si="9"/>
        <v>600085</v>
      </c>
      <c r="H54" s="18">
        <f t="shared" si="10"/>
        <v>1227697</v>
      </c>
      <c r="I54" s="28" t="s">
        <v>16795</v>
      </c>
      <c r="J54" s="22">
        <v>0</v>
      </c>
    </row>
    <row r="55" spans="1:10" ht="31.5" x14ac:dyDescent="0.25">
      <c r="A55" t="s">
        <v>16924</v>
      </c>
      <c r="B55" t="s">
        <v>16930</v>
      </c>
      <c r="C55" s="18">
        <f t="shared" si="8"/>
        <v>41842207</v>
      </c>
      <c r="D55" s="18">
        <v>1178726</v>
      </c>
      <c r="E55" s="18">
        <v>40619991</v>
      </c>
      <c r="F55" s="18">
        <f>10490+33000</f>
        <v>43490</v>
      </c>
      <c r="G55" s="18">
        <f t="shared" ref="G55:G67" si="11">D55</f>
        <v>1178726</v>
      </c>
      <c r="H55" s="18">
        <f>E55-'ZIPs with &gt; $1m contribs'!M3</f>
        <v>3093991</v>
      </c>
      <c r="I55" s="28" t="s">
        <v>16928</v>
      </c>
      <c r="J55" s="22">
        <v>0</v>
      </c>
    </row>
    <row r="56" spans="1:10" x14ac:dyDescent="0.25">
      <c r="A56" t="s">
        <v>6991</v>
      </c>
      <c r="B56" t="s">
        <v>16929</v>
      </c>
      <c r="C56" s="18">
        <f t="shared" si="8"/>
        <v>8151328</v>
      </c>
      <c r="D56" s="18">
        <v>3363261</v>
      </c>
      <c r="E56" s="18">
        <v>1464521</v>
      </c>
      <c r="F56" s="18">
        <f>3188582+134964</f>
        <v>3323546</v>
      </c>
      <c r="G56" s="18">
        <f t="shared" si="11"/>
        <v>3363261</v>
      </c>
      <c r="H56" s="18">
        <f t="shared" ref="H56:H67" si="12">E56</f>
        <v>1464521</v>
      </c>
      <c r="I56" s="28" t="s">
        <v>16795</v>
      </c>
      <c r="J56" s="22">
        <v>1</v>
      </c>
    </row>
    <row r="57" spans="1:10" x14ac:dyDescent="0.25">
      <c r="A57" t="s">
        <v>16932</v>
      </c>
      <c r="B57" t="s">
        <v>16933</v>
      </c>
      <c r="C57" s="18">
        <f t="shared" si="8"/>
        <v>952955</v>
      </c>
      <c r="D57" s="18">
        <v>749974</v>
      </c>
      <c r="E57" s="18">
        <v>145835</v>
      </c>
      <c r="F57" s="18">
        <f>51649+5497</f>
        <v>57146</v>
      </c>
      <c r="G57" s="18">
        <f t="shared" si="11"/>
        <v>749974</v>
      </c>
      <c r="H57" s="18">
        <f t="shared" si="12"/>
        <v>145835</v>
      </c>
      <c r="I57" s="28" t="s">
        <v>16795</v>
      </c>
      <c r="J57" s="22">
        <v>1</v>
      </c>
    </row>
    <row r="58" spans="1:10" x14ac:dyDescent="0.25">
      <c r="A58" t="s">
        <v>16932</v>
      </c>
      <c r="B58" t="s">
        <v>16934</v>
      </c>
      <c r="C58" s="18">
        <f t="shared" si="8"/>
        <v>169380</v>
      </c>
      <c r="D58" s="18">
        <v>135775</v>
      </c>
      <c r="E58" s="18">
        <v>27155</v>
      </c>
      <c r="F58" s="18">
        <v>6450</v>
      </c>
      <c r="G58" s="18">
        <f t="shared" si="11"/>
        <v>135775</v>
      </c>
      <c r="H58" s="18">
        <f t="shared" si="12"/>
        <v>27155</v>
      </c>
      <c r="I58" s="28" t="s">
        <v>16795</v>
      </c>
      <c r="J58" s="22">
        <v>1</v>
      </c>
    </row>
    <row r="59" spans="1:10" x14ac:dyDescent="0.25">
      <c r="A59" t="s">
        <v>16932</v>
      </c>
      <c r="B59" t="s">
        <v>16935</v>
      </c>
      <c r="C59" s="18">
        <f t="shared" si="8"/>
        <v>434251</v>
      </c>
      <c r="D59" s="18">
        <v>301738</v>
      </c>
      <c r="E59" s="18">
        <v>122863</v>
      </c>
      <c r="F59" s="18">
        <f>8150+1500</f>
        <v>9650</v>
      </c>
      <c r="G59" s="18">
        <f t="shared" si="11"/>
        <v>301738</v>
      </c>
      <c r="H59" s="18">
        <f t="shared" si="12"/>
        <v>122863</v>
      </c>
      <c r="I59" s="28" t="s">
        <v>16795</v>
      </c>
      <c r="J59" s="22">
        <v>1</v>
      </c>
    </row>
    <row r="60" spans="1:10" x14ac:dyDescent="0.25">
      <c r="A60" t="s">
        <v>15762</v>
      </c>
      <c r="B60" t="s">
        <v>16939</v>
      </c>
      <c r="C60" s="18">
        <f t="shared" si="8"/>
        <v>1849545</v>
      </c>
      <c r="D60" s="18">
        <v>1294805</v>
      </c>
      <c r="E60" s="18">
        <v>461605</v>
      </c>
      <c r="F60" s="18">
        <f>7900+85235</f>
        <v>93135</v>
      </c>
      <c r="G60" s="18">
        <f t="shared" si="11"/>
        <v>1294805</v>
      </c>
      <c r="H60" s="18">
        <f t="shared" si="12"/>
        <v>461605</v>
      </c>
      <c r="I60" s="28" t="s">
        <v>16795</v>
      </c>
      <c r="J60" s="22">
        <v>1</v>
      </c>
    </row>
    <row r="61" spans="1:10" x14ac:dyDescent="0.25">
      <c r="A61" t="s">
        <v>15762</v>
      </c>
      <c r="B61" t="s">
        <v>16940</v>
      </c>
      <c r="C61" s="18">
        <f t="shared" si="8"/>
        <v>1053489</v>
      </c>
      <c r="D61" s="18">
        <v>707837</v>
      </c>
      <c r="E61" s="18">
        <v>238383</v>
      </c>
      <c r="F61" s="18">
        <v>107269</v>
      </c>
      <c r="G61" s="18">
        <f t="shared" si="11"/>
        <v>707837</v>
      </c>
      <c r="H61" s="18">
        <f t="shared" si="12"/>
        <v>238383</v>
      </c>
      <c r="I61" s="28" t="s">
        <v>16795</v>
      </c>
      <c r="J61" s="22">
        <v>1</v>
      </c>
    </row>
    <row r="62" spans="1:10" x14ac:dyDescent="0.25">
      <c r="A62" t="s">
        <v>15762</v>
      </c>
      <c r="B62" t="s">
        <v>16944</v>
      </c>
      <c r="C62" s="18">
        <f t="shared" si="8"/>
        <v>1730148</v>
      </c>
      <c r="D62" s="18">
        <v>1155111</v>
      </c>
      <c r="E62" s="18">
        <v>461049</v>
      </c>
      <c r="F62" s="18">
        <f>95169+18819</f>
        <v>113988</v>
      </c>
      <c r="G62" s="18">
        <f t="shared" si="11"/>
        <v>1155111</v>
      </c>
      <c r="H62" s="18">
        <f t="shared" si="12"/>
        <v>461049</v>
      </c>
      <c r="I62" s="28" t="s">
        <v>16795</v>
      </c>
      <c r="J62" s="22">
        <v>1</v>
      </c>
    </row>
    <row r="63" spans="1:10" x14ac:dyDescent="0.25">
      <c r="A63" t="s">
        <v>15762</v>
      </c>
      <c r="B63" t="s">
        <v>16941</v>
      </c>
      <c r="C63" s="18">
        <f t="shared" si="8"/>
        <v>3872998</v>
      </c>
      <c r="D63" s="18">
        <v>2450215</v>
      </c>
      <c r="E63" s="18">
        <v>1180254</v>
      </c>
      <c r="F63" s="18">
        <f>221044+21485</f>
        <v>242529</v>
      </c>
      <c r="G63" s="18">
        <f t="shared" si="11"/>
        <v>2450215</v>
      </c>
      <c r="H63" s="18">
        <f t="shared" si="12"/>
        <v>1180254</v>
      </c>
      <c r="I63" s="28" t="s">
        <v>16795</v>
      </c>
      <c r="J63" s="22">
        <v>1</v>
      </c>
    </row>
    <row r="64" spans="1:10" x14ac:dyDescent="0.25">
      <c r="A64" t="s">
        <v>15762</v>
      </c>
      <c r="B64" t="s">
        <v>16942</v>
      </c>
      <c r="C64" s="18">
        <f t="shared" si="8"/>
        <v>1014199</v>
      </c>
      <c r="D64" s="18">
        <v>775294</v>
      </c>
      <c r="E64" s="18">
        <v>214030</v>
      </c>
      <c r="F64" s="18">
        <f>5450+19425</f>
        <v>24875</v>
      </c>
      <c r="G64" s="18">
        <f t="shared" si="11"/>
        <v>775294</v>
      </c>
      <c r="H64" s="18">
        <f t="shared" si="12"/>
        <v>214030</v>
      </c>
      <c r="I64" s="28" t="s">
        <v>16795</v>
      </c>
      <c r="J64" s="22">
        <v>1</v>
      </c>
    </row>
    <row r="65" spans="1:10" x14ac:dyDescent="0.25">
      <c r="A65" t="s">
        <v>15762</v>
      </c>
      <c r="B65" t="s">
        <v>16943</v>
      </c>
      <c r="C65" s="18">
        <f t="shared" si="8"/>
        <v>378260</v>
      </c>
      <c r="D65" s="18">
        <v>321550</v>
      </c>
      <c r="E65" s="18">
        <v>45350</v>
      </c>
      <c r="F65" s="18">
        <f>2600+8760</f>
        <v>11360</v>
      </c>
      <c r="G65" s="18">
        <f t="shared" si="11"/>
        <v>321550</v>
      </c>
      <c r="H65" s="18">
        <f t="shared" si="12"/>
        <v>45350</v>
      </c>
      <c r="I65" s="28" t="s">
        <v>16795</v>
      </c>
      <c r="J65" s="22">
        <v>1</v>
      </c>
    </row>
    <row r="66" spans="1:10" x14ac:dyDescent="0.25">
      <c r="A66" t="s">
        <v>16951</v>
      </c>
      <c r="B66" t="s">
        <v>16842</v>
      </c>
      <c r="C66" s="18">
        <f t="shared" si="8"/>
        <v>846788</v>
      </c>
      <c r="D66" s="18">
        <v>506478</v>
      </c>
      <c r="E66" s="18">
        <v>291571</v>
      </c>
      <c r="F66" s="18">
        <f>6650+42089</f>
        <v>48739</v>
      </c>
      <c r="G66" s="18">
        <f t="shared" si="11"/>
        <v>506478</v>
      </c>
      <c r="H66" s="18">
        <f t="shared" si="12"/>
        <v>291571</v>
      </c>
      <c r="I66" s="28" t="s">
        <v>16795</v>
      </c>
      <c r="J66" s="22">
        <v>1</v>
      </c>
    </row>
    <row r="67" spans="1:10" x14ac:dyDescent="0.25">
      <c r="A67" t="s">
        <v>16951</v>
      </c>
      <c r="B67" t="s">
        <v>16843</v>
      </c>
      <c r="C67" s="18">
        <f t="shared" si="8"/>
        <v>583751</v>
      </c>
      <c r="D67" s="18">
        <v>434007</v>
      </c>
      <c r="E67" s="18">
        <v>74150</v>
      </c>
      <c r="F67" s="18">
        <v>75594</v>
      </c>
      <c r="G67" s="18">
        <f t="shared" si="11"/>
        <v>434007</v>
      </c>
      <c r="H67" s="18">
        <f t="shared" si="12"/>
        <v>74150</v>
      </c>
      <c r="I67" s="28" t="s">
        <v>16795</v>
      </c>
      <c r="J67" s="22">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workbookViewId="0">
      <selection activeCell="M3" sqref="M3"/>
    </sheetView>
  </sheetViews>
  <sheetFormatPr defaultRowHeight="15.75" x14ac:dyDescent="0.25"/>
  <cols>
    <col min="1" max="1" width="14.75" style="24" customWidth="1"/>
    <col min="2" max="2" width="16.125" style="24" customWidth="1"/>
    <col min="3" max="3" width="15.25" style="24" customWidth="1"/>
    <col min="4" max="4" width="9" style="24"/>
    <col min="5" max="5" width="19.75" style="24" bestFit="1" customWidth="1"/>
    <col min="6" max="6" width="12.25" style="24" customWidth="1"/>
    <col min="7" max="7" width="11.375" style="24" bestFit="1" customWidth="1"/>
    <col min="8" max="8" width="9" style="24"/>
    <col min="9" max="10" width="11.375" style="24" bestFit="1" customWidth="1"/>
    <col min="11" max="11" width="9" style="24"/>
    <col min="12" max="12" width="19.75" style="24" bestFit="1" customWidth="1"/>
    <col min="13" max="13" width="10.5" style="24" customWidth="1"/>
  </cols>
  <sheetData>
    <row r="1" spans="1:13" x14ac:dyDescent="0.25">
      <c r="A1" s="24" t="s">
        <v>16783</v>
      </c>
      <c r="H1" s="24" t="s">
        <v>16787</v>
      </c>
    </row>
    <row r="2" spans="1:13" ht="31.5" x14ac:dyDescent="0.25">
      <c r="A2" s="24" t="s">
        <v>16784</v>
      </c>
      <c r="B2" s="24" t="s">
        <v>16786</v>
      </c>
      <c r="C2" s="24" t="s">
        <v>16785</v>
      </c>
      <c r="D2" s="24" t="s">
        <v>16799</v>
      </c>
      <c r="E2" s="24" t="s">
        <v>16993</v>
      </c>
      <c r="F2" s="39" t="s">
        <v>16994</v>
      </c>
      <c r="H2" s="24" t="s">
        <v>16784</v>
      </c>
      <c r="I2" s="24" t="s">
        <v>16786</v>
      </c>
      <c r="J2" s="24" t="s">
        <v>16785</v>
      </c>
      <c r="K2" s="24" t="s">
        <v>16799</v>
      </c>
      <c r="L2" s="24" t="s">
        <v>16993</v>
      </c>
      <c r="M2" s="39" t="s">
        <v>16995</v>
      </c>
    </row>
    <row r="3" spans="1:13" x14ac:dyDescent="0.25">
      <c r="A3" s="24">
        <v>10075</v>
      </c>
      <c r="B3" s="38">
        <v>13116625</v>
      </c>
      <c r="C3" s="24">
        <v>99.5</v>
      </c>
      <c r="D3" s="24" t="s">
        <v>16789</v>
      </c>
      <c r="E3" s="24" t="s">
        <v>16790</v>
      </c>
      <c r="F3" s="24">
        <v>10694323</v>
      </c>
      <c r="H3" s="24">
        <v>60093</v>
      </c>
      <c r="I3" s="26">
        <v>41270157</v>
      </c>
      <c r="J3" s="24">
        <v>99.7</v>
      </c>
      <c r="K3" s="24" t="s">
        <v>16789</v>
      </c>
      <c r="L3" s="24" t="s">
        <v>16791</v>
      </c>
      <c r="M3" s="24">
        <v>37526000</v>
      </c>
    </row>
    <row r="4" spans="1:13" x14ac:dyDescent="0.25">
      <c r="A4" s="24">
        <v>17347</v>
      </c>
      <c r="B4" s="38">
        <v>11044719</v>
      </c>
      <c r="C4" s="24">
        <v>54.9</v>
      </c>
      <c r="D4" s="24" t="s">
        <v>16789</v>
      </c>
      <c r="E4" s="24" t="s">
        <v>16792</v>
      </c>
      <c r="F4" s="24">
        <v>10012164</v>
      </c>
      <c r="H4" s="24">
        <v>10065</v>
      </c>
      <c r="I4" s="26">
        <v>23251894</v>
      </c>
      <c r="J4" s="24">
        <v>99.8</v>
      </c>
      <c r="K4" s="24" t="s">
        <v>16789</v>
      </c>
      <c r="L4" s="24" t="s">
        <v>16793</v>
      </c>
      <c r="M4" s="24">
        <v>21463960</v>
      </c>
    </row>
    <row r="5" spans="1:13" x14ac:dyDescent="0.25">
      <c r="A5" s="24">
        <v>53704</v>
      </c>
      <c r="B5" s="38">
        <v>5587636</v>
      </c>
      <c r="C5" s="24">
        <v>70.099999999999994</v>
      </c>
      <c r="D5" s="24" t="s">
        <v>16789</v>
      </c>
      <c r="E5" s="24" t="s">
        <v>16794</v>
      </c>
      <c r="F5" s="24">
        <v>5030533</v>
      </c>
      <c r="G5" s="26"/>
      <c r="H5" s="24">
        <v>60611</v>
      </c>
      <c r="I5" s="26">
        <v>15749756</v>
      </c>
      <c r="J5" s="24">
        <v>99.1</v>
      </c>
      <c r="K5" s="24" t="s">
        <v>16795</v>
      </c>
    </row>
    <row r="6" spans="1:13" x14ac:dyDescent="0.25">
      <c r="A6" s="24">
        <v>10021</v>
      </c>
      <c r="B6" s="38">
        <v>4992989</v>
      </c>
      <c r="C6" s="24">
        <v>99.9</v>
      </c>
      <c r="D6" s="24" t="s">
        <v>16795</v>
      </c>
      <c r="G6" s="26"/>
      <c r="H6" s="24">
        <v>85253</v>
      </c>
      <c r="I6" s="26">
        <v>6092529</v>
      </c>
      <c r="J6" s="24">
        <v>98.3</v>
      </c>
      <c r="K6" s="24" t="s">
        <v>16789</v>
      </c>
      <c r="L6" s="24" t="s">
        <v>16796</v>
      </c>
      <c r="M6" s="24">
        <v>3516871</v>
      </c>
    </row>
    <row r="7" spans="1:13" x14ac:dyDescent="0.25">
      <c r="A7" s="24">
        <v>75230</v>
      </c>
      <c r="B7" s="38">
        <v>4760469</v>
      </c>
      <c r="C7" s="24">
        <v>93.8</v>
      </c>
      <c r="D7" s="24" t="s">
        <v>16789</v>
      </c>
      <c r="E7" s="24" t="s">
        <v>16797</v>
      </c>
      <c r="F7" s="24">
        <v>4364560</v>
      </c>
      <c r="H7" s="24">
        <v>85016</v>
      </c>
      <c r="I7" s="26">
        <v>6013024</v>
      </c>
      <c r="J7" s="24">
        <v>67.900000000000006</v>
      </c>
      <c r="K7" s="24" t="s">
        <v>16789</v>
      </c>
      <c r="L7" s="24" t="s">
        <v>16798</v>
      </c>
      <c r="M7" s="24">
        <v>5310697</v>
      </c>
    </row>
    <row r="8" spans="1:13" x14ac:dyDescent="0.25">
      <c r="A8" s="24">
        <v>10022</v>
      </c>
      <c r="B8" s="38">
        <v>4612221</v>
      </c>
      <c r="C8" s="24">
        <v>99.9</v>
      </c>
      <c r="D8" s="24" t="s">
        <v>16795</v>
      </c>
      <c r="H8" s="24">
        <v>75225</v>
      </c>
      <c r="I8" s="26">
        <v>5938199</v>
      </c>
      <c r="J8" s="24">
        <v>99.9</v>
      </c>
      <c r="K8" s="24" t="s">
        <v>16795</v>
      </c>
    </row>
    <row r="9" spans="1:13" x14ac:dyDescent="0.25">
      <c r="A9" s="24">
        <v>10023</v>
      </c>
      <c r="B9" s="38">
        <v>4394523</v>
      </c>
      <c r="C9" s="24">
        <v>99.6</v>
      </c>
      <c r="D9" s="24" t="s">
        <v>16795</v>
      </c>
      <c r="H9" s="24">
        <v>75205</v>
      </c>
      <c r="I9" s="26">
        <v>5026276</v>
      </c>
      <c r="J9" s="24">
        <v>99.6</v>
      </c>
      <c r="K9" s="24" t="s">
        <v>16795</v>
      </c>
    </row>
    <row r="10" spans="1:13" x14ac:dyDescent="0.25">
      <c r="A10" s="24">
        <v>10024</v>
      </c>
      <c r="B10" s="38">
        <v>3997320</v>
      </c>
      <c r="C10" s="24">
        <v>99.3</v>
      </c>
      <c r="D10" s="24" t="s">
        <v>16795</v>
      </c>
      <c r="H10" s="24">
        <v>60045</v>
      </c>
      <c r="I10" s="26">
        <v>4984915</v>
      </c>
      <c r="J10" s="24">
        <v>99.3</v>
      </c>
      <c r="K10" s="24" t="s">
        <v>16795</v>
      </c>
    </row>
    <row r="11" spans="1:13" x14ac:dyDescent="0.25">
      <c r="A11" s="24">
        <v>17403</v>
      </c>
      <c r="B11" s="38">
        <v>3917214</v>
      </c>
      <c r="C11" s="24">
        <v>51.8</v>
      </c>
      <c r="D11" s="24" t="s">
        <v>16795</v>
      </c>
      <c r="H11" s="24">
        <v>30305</v>
      </c>
      <c r="I11" s="26">
        <v>4906088</v>
      </c>
      <c r="J11" s="24">
        <v>99</v>
      </c>
      <c r="K11" s="24" t="s">
        <v>16789</v>
      </c>
      <c r="L11" s="24" t="s">
        <v>16800</v>
      </c>
      <c r="M11" s="24">
        <v>2854986</v>
      </c>
    </row>
    <row r="12" spans="1:13" x14ac:dyDescent="0.25">
      <c r="A12" s="24">
        <v>10065</v>
      </c>
      <c r="B12" s="26">
        <v>3878454</v>
      </c>
      <c r="C12" s="24">
        <v>99.8</v>
      </c>
      <c r="D12" s="24" t="s">
        <v>16795</v>
      </c>
      <c r="H12" s="24">
        <v>75201</v>
      </c>
      <c r="I12" s="26">
        <v>3460707</v>
      </c>
      <c r="J12" s="24">
        <v>95.7</v>
      </c>
      <c r="K12" s="24" t="s">
        <v>16795</v>
      </c>
    </row>
    <row r="13" spans="1:13" x14ac:dyDescent="0.25">
      <c r="A13" s="24">
        <v>83705</v>
      </c>
      <c r="B13" s="26">
        <v>3726045</v>
      </c>
      <c r="C13" s="24">
        <v>39.5</v>
      </c>
      <c r="D13" s="24" t="s">
        <v>16789</v>
      </c>
      <c r="E13" s="24" t="s">
        <v>16801</v>
      </c>
      <c r="F13" s="24">
        <v>3659606</v>
      </c>
      <c r="H13" s="24">
        <v>77024</v>
      </c>
      <c r="I13" s="26">
        <v>3427007</v>
      </c>
      <c r="J13" s="24">
        <v>98.8</v>
      </c>
      <c r="K13" s="24" t="s">
        <v>16795</v>
      </c>
    </row>
    <row r="14" spans="1:13" x14ac:dyDescent="0.25">
      <c r="A14" s="24">
        <v>12481</v>
      </c>
      <c r="B14" s="26">
        <v>3713820</v>
      </c>
      <c r="C14" s="24">
        <v>60.7</v>
      </c>
      <c r="D14" s="24" t="s">
        <v>16789</v>
      </c>
      <c r="E14" s="24" t="s">
        <v>16802</v>
      </c>
      <c r="F14" s="24">
        <v>3630000</v>
      </c>
      <c r="H14" s="24">
        <v>75219</v>
      </c>
      <c r="I14" s="26">
        <v>3225634</v>
      </c>
      <c r="J14" s="24">
        <v>86.9</v>
      </c>
      <c r="K14" s="24" t="s">
        <v>16795</v>
      </c>
    </row>
    <row r="15" spans="1:13" x14ac:dyDescent="0.25">
      <c r="A15" s="24">
        <v>20815</v>
      </c>
      <c r="B15" s="26">
        <v>3527838</v>
      </c>
      <c r="C15" s="24">
        <v>99.8</v>
      </c>
      <c r="D15" s="24" t="s">
        <v>16795</v>
      </c>
      <c r="H15" s="24">
        <v>95814</v>
      </c>
      <c r="I15" s="26">
        <v>3087301</v>
      </c>
      <c r="J15" s="24">
        <v>39.200000000000003</v>
      </c>
      <c r="K15" s="24" t="s">
        <v>16789</v>
      </c>
      <c r="L15" s="24" t="s">
        <v>16803</v>
      </c>
      <c r="M15" s="24">
        <v>3015000</v>
      </c>
    </row>
    <row r="16" spans="1:13" x14ac:dyDescent="0.25">
      <c r="A16" s="24">
        <v>20854</v>
      </c>
      <c r="B16" s="26">
        <v>3426227</v>
      </c>
      <c r="C16" s="24">
        <v>99.8</v>
      </c>
      <c r="D16" s="24" t="s">
        <v>16795</v>
      </c>
      <c r="H16" s="24">
        <v>77019</v>
      </c>
      <c r="I16" s="26">
        <v>3028408</v>
      </c>
      <c r="J16" s="24">
        <v>97.1</v>
      </c>
      <c r="K16" s="24" t="s">
        <v>16795</v>
      </c>
    </row>
    <row r="17" spans="1:13" x14ac:dyDescent="0.25">
      <c r="A17" s="24">
        <v>60614</v>
      </c>
      <c r="B17" s="26">
        <v>3299772</v>
      </c>
      <c r="C17" s="24">
        <v>99.4</v>
      </c>
      <c r="D17" s="24" t="s">
        <v>16795</v>
      </c>
      <c r="H17" s="24">
        <v>48009</v>
      </c>
      <c r="I17" s="26">
        <v>2939794</v>
      </c>
      <c r="J17" s="24">
        <v>98.2</v>
      </c>
      <c r="K17" s="24" t="s">
        <v>16789</v>
      </c>
      <c r="L17" s="24" t="s">
        <v>16804</v>
      </c>
      <c r="M17" s="24">
        <v>1808401</v>
      </c>
    </row>
    <row r="18" spans="1:13" x14ac:dyDescent="0.25">
      <c r="A18" s="24">
        <v>10011</v>
      </c>
      <c r="B18" s="26">
        <v>3277952</v>
      </c>
      <c r="C18" s="24">
        <v>99.2</v>
      </c>
      <c r="D18" s="24" t="s">
        <v>16795</v>
      </c>
      <c r="H18" s="24">
        <v>30327</v>
      </c>
      <c r="I18" s="26">
        <v>2849065</v>
      </c>
      <c r="J18" s="24">
        <v>99.7</v>
      </c>
      <c r="K18" s="24" t="s">
        <v>16795</v>
      </c>
    </row>
    <row r="19" spans="1:13" x14ac:dyDescent="0.25">
      <c r="A19" s="24">
        <v>10028</v>
      </c>
      <c r="B19" s="26">
        <v>3267736</v>
      </c>
      <c r="C19" s="24">
        <v>99.8</v>
      </c>
      <c r="D19" s="24" t="s">
        <v>16795</v>
      </c>
      <c r="H19" s="24">
        <v>22101</v>
      </c>
      <c r="I19" s="26">
        <v>2750933</v>
      </c>
      <c r="J19" s="24">
        <v>99.9</v>
      </c>
      <c r="K19" s="24" t="s">
        <v>16795</v>
      </c>
    </row>
    <row r="20" spans="1:13" x14ac:dyDescent="0.25">
      <c r="A20" s="24">
        <v>10128</v>
      </c>
      <c r="B20" s="26">
        <v>3267127</v>
      </c>
      <c r="C20" s="24">
        <v>99.2</v>
      </c>
      <c r="D20" s="24" t="s">
        <v>16795</v>
      </c>
      <c r="H20" s="24">
        <v>77002</v>
      </c>
      <c r="I20" s="26">
        <v>2603143</v>
      </c>
      <c r="J20" s="24">
        <v>78.2</v>
      </c>
      <c r="K20" s="24" t="s">
        <v>16795</v>
      </c>
    </row>
    <row r="21" spans="1:13" x14ac:dyDescent="0.25">
      <c r="A21" s="24">
        <v>10019</v>
      </c>
      <c r="B21" s="26">
        <v>3105346</v>
      </c>
      <c r="C21" s="24">
        <v>97.2</v>
      </c>
      <c r="D21" s="24" t="s">
        <v>16795</v>
      </c>
      <c r="H21" s="24">
        <v>43215</v>
      </c>
      <c r="I21" s="26">
        <v>2537426</v>
      </c>
      <c r="J21" s="24">
        <v>91</v>
      </c>
      <c r="K21" s="24" t="s">
        <v>16795</v>
      </c>
    </row>
    <row r="22" spans="1:13" x14ac:dyDescent="0.25">
      <c r="A22" s="24">
        <v>19010</v>
      </c>
      <c r="B22" s="26">
        <v>3018248</v>
      </c>
      <c r="C22" s="24">
        <v>98.9</v>
      </c>
      <c r="D22" s="24" t="s">
        <v>16789</v>
      </c>
      <c r="E22" s="24" t="s">
        <v>16805</v>
      </c>
      <c r="F22" s="24">
        <v>2200000</v>
      </c>
      <c r="H22" s="24">
        <v>29401</v>
      </c>
      <c r="I22" s="26">
        <v>2390718</v>
      </c>
      <c r="J22" s="24">
        <v>97.9</v>
      </c>
      <c r="K22" s="24" t="s">
        <v>16795</v>
      </c>
    </row>
    <row r="23" spans="1:13" x14ac:dyDescent="0.25">
      <c r="A23" s="24">
        <v>20007</v>
      </c>
      <c r="B23" s="26">
        <v>2975750</v>
      </c>
      <c r="C23" s="24">
        <v>99.9</v>
      </c>
      <c r="D23" s="24" t="s">
        <v>16795</v>
      </c>
      <c r="H23" s="24">
        <v>33480</v>
      </c>
      <c r="I23" s="26">
        <v>2352246</v>
      </c>
      <c r="J23" s="24">
        <v>94.3</v>
      </c>
      <c r="K23" s="24" t="s">
        <v>16795</v>
      </c>
    </row>
    <row r="24" spans="1:13" x14ac:dyDescent="0.25">
      <c r="A24" s="24">
        <v>20016</v>
      </c>
      <c r="B24" s="26">
        <v>2900663</v>
      </c>
      <c r="C24" s="24">
        <v>99.7</v>
      </c>
      <c r="D24" s="24" t="s">
        <v>16795</v>
      </c>
      <c r="H24" s="24">
        <v>19010</v>
      </c>
      <c r="I24" s="26">
        <v>2340347</v>
      </c>
      <c r="J24" s="24">
        <v>98.9</v>
      </c>
      <c r="K24" s="24" t="s">
        <v>16795</v>
      </c>
    </row>
    <row r="25" spans="1:13" x14ac:dyDescent="0.25">
      <c r="A25" s="24">
        <v>20008</v>
      </c>
      <c r="B25" s="26">
        <v>2875218</v>
      </c>
      <c r="C25" s="24">
        <v>99.6</v>
      </c>
      <c r="D25" s="24" t="s">
        <v>16795</v>
      </c>
      <c r="H25" s="24">
        <v>78209</v>
      </c>
      <c r="I25" s="26">
        <v>2306920</v>
      </c>
      <c r="J25" s="24">
        <v>89.9</v>
      </c>
      <c r="K25" s="24" t="s">
        <v>16795</v>
      </c>
    </row>
    <row r="26" spans="1:13" x14ac:dyDescent="0.25">
      <c r="A26" s="24">
        <v>22101</v>
      </c>
      <c r="B26" s="26">
        <v>2672954</v>
      </c>
      <c r="C26" s="24">
        <v>99.9</v>
      </c>
      <c r="D26" s="24" t="s">
        <v>16795</v>
      </c>
      <c r="H26" s="24">
        <v>60614</v>
      </c>
      <c r="I26" s="26">
        <v>2282575</v>
      </c>
      <c r="J26" s="24">
        <v>99.4</v>
      </c>
      <c r="K26" s="24" t="s">
        <v>16795</v>
      </c>
    </row>
    <row r="27" spans="1:13" x14ac:dyDescent="0.25">
      <c r="A27" s="24">
        <v>2445</v>
      </c>
      <c r="B27" s="26">
        <v>2612801</v>
      </c>
      <c r="C27" s="24">
        <v>98</v>
      </c>
      <c r="D27" s="24" t="s">
        <v>16789</v>
      </c>
      <c r="E27" s="24" t="s">
        <v>16806</v>
      </c>
      <c r="F27" s="24">
        <v>1826063</v>
      </c>
      <c r="H27" s="24">
        <v>75240</v>
      </c>
      <c r="I27" s="26">
        <v>2268081</v>
      </c>
      <c r="J27" s="24">
        <v>22.5</v>
      </c>
      <c r="K27" s="24" t="s">
        <v>16795</v>
      </c>
    </row>
    <row r="28" spans="1:13" x14ac:dyDescent="0.25">
      <c r="A28" s="24">
        <v>20817</v>
      </c>
      <c r="B28" s="26">
        <v>2563212</v>
      </c>
      <c r="C28" s="24">
        <v>99.7</v>
      </c>
      <c r="D28" s="24" t="s">
        <v>16795</v>
      </c>
      <c r="H28" s="24">
        <v>10022</v>
      </c>
      <c r="I28" s="26">
        <v>2150286</v>
      </c>
      <c r="J28" s="24">
        <v>99.9</v>
      </c>
      <c r="K28" s="24" t="s">
        <v>16795</v>
      </c>
    </row>
    <row r="29" spans="1:13" x14ac:dyDescent="0.25">
      <c r="A29" s="24">
        <v>19103</v>
      </c>
      <c r="B29" s="26">
        <v>2512356</v>
      </c>
      <c r="C29" s="24">
        <v>98.4</v>
      </c>
      <c r="D29" s="24" t="s">
        <v>16795</v>
      </c>
      <c r="H29" s="24">
        <v>73003</v>
      </c>
      <c r="I29" s="26">
        <v>2145396</v>
      </c>
      <c r="J29" s="24">
        <v>72.5</v>
      </c>
      <c r="K29" s="24" t="s">
        <v>16789</v>
      </c>
      <c r="L29" s="24" t="s">
        <v>16807</v>
      </c>
      <c r="M29" s="24">
        <v>2022167</v>
      </c>
    </row>
    <row r="30" spans="1:13" x14ac:dyDescent="0.25">
      <c r="A30" s="24">
        <v>72223</v>
      </c>
      <c r="B30" s="26">
        <v>2460771</v>
      </c>
      <c r="C30" s="24">
        <v>93.5</v>
      </c>
      <c r="D30" s="24" t="s">
        <v>16789</v>
      </c>
      <c r="E30" s="24" t="s">
        <v>16808</v>
      </c>
      <c r="F30" s="24">
        <v>1970136</v>
      </c>
      <c r="H30" s="25">
        <v>49503</v>
      </c>
      <c r="I30" s="26">
        <v>2097247</v>
      </c>
      <c r="J30" s="24">
        <v>41.4</v>
      </c>
      <c r="K30" s="24" t="s">
        <v>16795</v>
      </c>
    </row>
    <row r="31" spans="1:13" x14ac:dyDescent="0.25">
      <c r="A31" s="24">
        <v>2906</v>
      </c>
      <c r="B31" s="26">
        <v>2321633</v>
      </c>
      <c r="C31" s="24">
        <v>96.8</v>
      </c>
      <c r="D31" s="24" t="s">
        <v>16789</v>
      </c>
      <c r="E31" s="24" t="s">
        <v>16809</v>
      </c>
      <c r="F31" s="24">
        <v>1404986</v>
      </c>
      <c r="H31" s="25">
        <v>78746</v>
      </c>
      <c r="I31" s="26">
        <v>2075397</v>
      </c>
      <c r="J31" s="24">
        <v>99.1</v>
      </c>
      <c r="K31" s="24" t="s">
        <v>16795</v>
      </c>
    </row>
    <row r="32" spans="1:13" x14ac:dyDescent="0.25">
      <c r="A32" s="24">
        <v>60611</v>
      </c>
      <c r="B32" s="26">
        <v>2219693</v>
      </c>
      <c r="C32" s="24">
        <v>99.1</v>
      </c>
      <c r="D32" s="24" t="s">
        <v>16795</v>
      </c>
      <c r="H32" s="25">
        <v>8753</v>
      </c>
      <c r="I32" s="26">
        <v>2068749</v>
      </c>
      <c r="J32" s="24">
        <v>70</v>
      </c>
      <c r="K32" s="24" t="s">
        <v>16789</v>
      </c>
      <c r="L32" s="24" t="s">
        <v>16810</v>
      </c>
      <c r="M32" s="24">
        <v>2000000</v>
      </c>
    </row>
    <row r="33" spans="1:13" x14ac:dyDescent="0.25">
      <c r="A33" s="24">
        <v>10017</v>
      </c>
      <c r="B33" s="26">
        <v>2211032</v>
      </c>
      <c r="C33" s="24">
        <v>99.5</v>
      </c>
      <c r="D33" s="24" t="s">
        <v>16795</v>
      </c>
      <c r="H33" s="25">
        <v>77056</v>
      </c>
      <c r="I33" s="26">
        <v>2068552</v>
      </c>
      <c r="J33" s="24">
        <v>97.5</v>
      </c>
      <c r="K33" s="24" t="s">
        <v>16795</v>
      </c>
    </row>
    <row r="34" spans="1:13" x14ac:dyDescent="0.25">
      <c r="A34" s="24">
        <v>90210</v>
      </c>
      <c r="B34" s="26">
        <v>2162669</v>
      </c>
      <c r="C34" s="24">
        <v>98.4</v>
      </c>
      <c r="D34" s="24" t="s">
        <v>16795</v>
      </c>
      <c r="H34" s="25">
        <v>45243</v>
      </c>
      <c r="I34" s="26">
        <v>1972592</v>
      </c>
      <c r="J34" s="24">
        <v>96.3</v>
      </c>
      <c r="K34" s="24" t="s">
        <v>16795</v>
      </c>
    </row>
    <row r="35" spans="1:13" x14ac:dyDescent="0.25">
      <c r="A35" s="24">
        <v>90049</v>
      </c>
      <c r="B35" s="26">
        <v>2148011</v>
      </c>
      <c r="C35" s="24">
        <v>99.6</v>
      </c>
      <c r="D35" s="24" t="s">
        <v>16795</v>
      </c>
      <c r="H35" s="25">
        <v>79701</v>
      </c>
      <c r="I35" s="26">
        <v>1954052</v>
      </c>
      <c r="J35" s="24">
        <v>19.8</v>
      </c>
      <c r="K35" s="24" t="s">
        <v>16795</v>
      </c>
    </row>
    <row r="36" spans="1:13" x14ac:dyDescent="0.25">
      <c r="A36" s="24">
        <v>60602</v>
      </c>
      <c r="B36" s="26">
        <v>2116617</v>
      </c>
      <c r="C36" s="24">
        <v>88.9</v>
      </c>
      <c r="D36" s="24" t="s">
        <v>16795</v>
      </c>
      <c r="H36" s="25">
        <v>68355</v>
      </c>
      <c r="I36" s="26">
        <v>1870160</v>
      </c>
      <c r="J36" s="24">
        <v>46.8</v>
      </c>
      <c r="K36" s="24" t="s">
        <v>16795</v>
      </c>
    </row>
    <row r="37" spans="1:13" x14ac:dyDescent="0.25">
      <c r="A37" s="24">
        <v>22102</v>
      </c>
      <c r="B37" s="26">
        <v>2055477</v>
      </c>
      <c r="C37" s="24">
        <v>99</v>
      </c>
      <c r="D37" s="24" t="s">
        <v>16795</v>
      </c>
      <c r="H37" s="25">
        <v>79702</v>
      </c>
      <c r="I37" s="26">
        <v>1758825</v>
      </c>
      <c r="J37" s="24" t="s">
        <v>16811</v>
      </c>
      <c r="K37" s="24" t="s">
        <v>16795</v>
      </c>
    </row>
    <row r="38" spans="1:13" x14ac:dyDescent="0.25">
      <c r="A38" s="24">
        <v>10025</v>
      </c>
      <c r="B38" s="26">
        <v>1996117</v>
      </c>
      <c r="C38" s="24">
        <v>95.4</v>
      </c>
      <c r="D38" s="24" t="s">
        <v>16795</v>
      </c>
      <c r="H38" s="25">
        <v>75229</v>
      </c>
      <c r="I38" s="26">
        <v>1752866</v>
      </c>
      <c r="J38" s="24">
        <v>80.7</v>
      </c>
      <c r="K38" s="24" t="s">
        <v>16795</v>
      </c>
    </row>
    <row r="39" spans="1:13" x14ac:dyDescent="0.25">
      <c r="A39" s="24">
        <v>10003</v>
      </c>
      <c r="B39" s="26">
        <v>1978047</v>
      </c>
      <c r="C39" s="24">
        <v>98.6</v>
      </c>
      <c r="D39" s="24" t="s">
        <v>16795</v>
      </c>
      <c r="H39" s="25">
        <v>76102</v>
      </c>
      <c r="I39" s="26">
        <v>1749574</v>
      </c>
      <c r="J39" s="24">
        <v>49.2</v>
      </c>
      <c r="K39" s="24" t="s">
        <v>16795</v>
      </c>
    </row>
    <row r="40" spans="1:13" x14ac:dyDescent="0.25">
      <c r="A40" s="24">
        <v>11201</v>
      </c>
      <c r="B40" s="26">
        <v>1928220</v>
      </c>
      <c r="C40" s="24">
        <v>97.8</v>
      </c>
      <c r="D40" s="24" t="s">
        <v>16795</v>
      </c>
      <c r="H40" s="25">
        <v>10021</v>
      </c>
      <c r="I40" s="26">
        <v>1734506</v>
      </c>
      <c r="J40" s="24">
        <v>99.9</v>
      </c>
      <c r="K40" s="24" t="s">
        <v>16795</v>
      </c>
    </row>
    <row r="41" spans="1:13" x14ac:dyDescent="0.25">
      <c r="A41" s="24">
        <v>90064</v>
      </c>
      <c r="B41" s="26">
        <v>1857889</v>
      </c>
      <c r="C41" s="24">
        <v>93.8</v>
      </c>
      <c r="D41" s="24" t="s">
        <v>16795</v>
      </c>
      <c r="H41" s="25">
        <v>78701</v>
      </c>
      <c r="I41" s="26">
        <v>1687732</v>
      </c>
      <c r="J41" s="24">
        <v>99.7</v>
      </c>
      <c r="K41" s="24" t="s">
        <v>16795</v>
      </c>
    </row>
    <row r="42" spans="1:13" x14ac:dyDescent="0.25">
      <c r="A42" s="24">
        <v>2138</v>
      </c>
      <c r="B42" s="26">
        <v>1814256</v>
      </c>
      <c r="C42" s="24">
        <v>98.2</v>
      </c>
      <c r="D42" s="24" t="s">
        <v>16795</v>
      </c>
      <c r="H42" s="25">
        <v>95841</v>
      </c>
      <c r="I42" s="26">
        <v>1685390</v>
      </c>
      <c r="J42" s="24">
        <v>15.1</v>
      </c>
      <c r="K42" s="24" t="s">
        <v>16789</v>
      </c>
      <c r="L42" s="24" t="s">
        <v>16814</v>
      </c>
      <c r="M42" s="24">
        <v>1675000</v>
      </c>
    </row>
    <row r="43" spans="1:13" x14ac:dyDescent="0.25">
      <c r="A43" s="24">
        <v>10013</v>
      </c>
      <c r="B43" s="26">
        <v>1780173</v>
      </c>
      <c r="C43" s="24">
        <v>95.3</v>
      </c>
      <c r="D43" s="24" t="s">
        <v>16795</v>
      </c>
      <c r="H43" s="25">
        <v>3809</v>
      </c>
      <c r="I43" s="26">
        <v>1614080</v>
      </c>
      <c r="J43" s="24">
        <v>60.1</v>
      </c>
      <c r="K43" s="24" t="s">
        <v>16789</v>
      </c>
      <c r="L43" s="24" t="s">
        <v>16815</v>
      </c>
      <c r="M43" s="24">
        <v>1524000</v>
      </c>
    </row>
    <row r="44" spans="1:13" x14ac:dyDescent="0.25">
      <c r="A44" s="24">
        <v>11576</v>
      </c>
      <c r="B44" s="26">
        <v>1760635</v>
      </c>
      <c r="C44" s="24">
        <v>99.1</v>
      </c>
      <c r="D44" s="24" t="s">
        <v>16789</v>
      </c>
      <c r="E44" s="24" t="s">
        <v>16813</v>
      </c>
      <c r="F44" s="24">
        <v>1316826</v>
      </c>
      <c r="H44" s="25">
        <v>77429</v>
      </c>
      <c r="I44" s="26">
        <v>1606899</v>
      </c>
      <c r="J44" s="24">
        <v>87.4</v>
      </c>
      <c r="K44" s="24" t="s">
        <v>16789</v>
      </c>
      <c r="L44" s="24" t="s">
        <v>16816</v>
      </c>
      <c r="M44" s="24">
        <v>1250000</v>
      </c>
    </row>
    <row r="45" spans="1:13" x14ac:dyDescent="0.25">
      <c r="A45" s="24">
        <v>45244</v>
      </c>
      <c r="B45" s="26">
        <v>1755120</v>
      </c>
      <c r="C45" s="24">
        <v>87.8</v>
      </c>
      <c r="D45" s="24" t="s">
        <v>16789</v>
      </c>
      <c r="E45" s="24" t="s">
        <v>16812</v>
      </c>
      <c r="F45" s="24">
        <v>1680600</v>
      </c>
      <c r="H45" s="25">
        <v>22314</v>
      </c>
      <c r="I45" s="26">
        <v>1559443</v>
      </c>
      <c r="J45" s="24">
        <v>99</v>
      </c>
      <c r="K45" s="24" t="s">
        <v>16789</v>
      </c>
      <c r="L45" s="24" t="s">
        <v>16817</v>
      </c>
      <c r="M45" s="24">
        <v>1227728</v>
      </c>
    </row>
    <row r="46" spans="1:13" x14ac:dyDescent="0.25">
      <c r="A46" s="24">
        <v>10014</v>
      </c>
      <c r="B46" s="26">
        <v>1686900</v>
      </c>
      <c r="C46" s="24">
        <v>99.5</v>
      </c>
      <c r="D46" s="24" t="s">
        <v>16795</v>
      </c>
      <c r="H46" s="25">
        <v>60610</v>
      </c>
      <c r="I46" s="26">
        <v>1552882</v>
      </c>
      <c r="J46" s="24">
        <v>97.5</v>
      </c>
      <c r="K46" s="24" t="s">
        <v>16795</v>
      </c>
    </row>
    <row r="47" spans="1:13" x14ac:dyDescent="0.25">
      <c r="A47" s="24">
        <v>20009</v>
      </c>
      <c r="B47" s="26">
        <v>1677900</v>
      </c>
      <c r="C47" s="24">
        <v>92.8</v>
      </c>
      <c r="D47" s="24" t="s">
        <v>16795</v>
      </c>
      <c r="H47" s="25">
        <v>40201</v>
      </c>
      <c r="I47" s="26">
        <v>1551850</v>
      </c>
      <c r="J47" s="24" t="s">
        <v>16811</v>
      </c>
      <c r="K47" s="24" t="s">
        <v>16789</v>
      </c>
      <c r="L47" s="24" t="s">
        <v>16818</v>
      </c>
      <c r="M47" s="24">
        <f>-250000+1800000</f>
        <v>1550000</v>
      </c>
    </row>
    <row r="48" spans="1:13" x14ac:dyDescent="0.25">
      <c r="A48" s="24">
        <v>22314</v>
      </c>
      <c r="B48" s="26">
        <v>1612106</v>
      </c>
      <c r="C48" s="24">
        <v>99</v>
      </c>
      <c r="D48" s="24" t="s">
        <v>16795</v>
      </c>
      <c r="H48" s="25">
        <v>79705</v>
      </c>
      <c r="I48" s="26">
        <v>1514481</v>
      </c>
      <c r="J48" s="24">
        <v>71.8</v>
      </c>
      <c r="K48" s="24" t="s">
        <v>16795</v>
      </c>
    </row>
    <row r="49" spans="1:14" x14ac:dyDescent="0.25">
      <c r="A49" s="24">
        <v>20814</v>
      </c>
      <c r="B49" s="26">
        <v>1550685</v>
      </c>
      <c r="C49" s="24">
        <v>99.4</v>
      </c>
      <c r="D49" s="24" t="s">
        <v>16795</v>
      </c>
      <c r="H49" s="25">
        <v>76107</v>
      </c>
      <c r="I49" s="26">
        <v>1513795</v>
      </c>
      <c r="J49" s="24">
        <v>77.8</v>
      </c>
      <c r="K49" s="24" t="s">
        <v>16795</v>
      </c>
    </row>
    <row r="50" spans="1:14" x14ac:dyDescent="0.25">
      <c r="A50" s="24">
        <v>10583</v>
      </c>
      <c r="B50" s="26">
        <v>1538536</v>
      </c>
      <c r="C50" s="24">
        <v>99.7</v>
      </c>
      <c r="D50" s="24" t="s">
        <v>16795</v>
      </c>
      <c r="H50" s="25">
        <v>77007</v>
      </c>
      <c r="I50" s="26">
        <v>1511530</v>
      </c>
      <c r="J50" s="24">
        <v>97.3</v>
      </c>
      <c r="K50" s="24" t="s">
        <v>16795</v>
      </c>
    </row>
    <row r="51" spans="1:14" x14ac:dyDescent="0.25">
      <c r="A51" s="24">
        <v>22207</v>
      </c>
      <c r="B51" s="26">
        <v>1533248</v>
      </c>
      <c r="C51" s="24">
        <v>99.7</v>
      </c>
      <c r="D51" s="24" t="s">
        <v>16795</v>
      </c>
      <c r="H51" s="25">
        <v>73116</v>
      </c>
      <c r="I51" s="26">
        <v>1489079</v>
      </c>
      <c r="J51" s="24">
        <v>91.8</v>
      </c>
      <c r="K51" s="24" t="s">
        <v>16795</v>
      </c>
    </row>
    <row r="52" spans="1:14" x14ac:dyDescent="0.25">
      <c r="A52" s="24">
        <v>94301</v>
      </c>
      <c r="B52" s="26">
        <v>1526157</v>
      </c>
      <c r="C52" s="24">
        <v>99.8</v>
      </c>
      <c r="D52" s="24" t="s">
        <v>16795</v>
      </c>
      <c r="H52" s="25">
        <v>75230</v>
      </c>
      <c r="I52" s="26">
        <v>1484813</v>
      </c>
      <c r="J52" s="24">
        <v>93.8</v>
      </c>
      <c r="K52" s="24" t="s">
        <v>16795</v>
      </c>
    </row>
    <row r="53" spans="1:14" x14ac:dyDescent="0.25">
      <c r="A53" s="24">
        <v>94111</v>
      </c>
      <c r="B53" s="26">
        <v>1513839</v>
      </c>
      <c r="C53" s="24">
        <v>96.7</v>
      </c>
      <c r="D53" s="24" t="s">
        <v>16795</v>
      </c>
      <c r="H53" s="25">
        <v>92660</v>
      </c>
      <c r="I53" s="26">
        <v>1476415</v>
      </c>
      <c r="J53" s="24">
        <v>98.4</v>
      </c>
      <c r="K53" s="24" t="s">
        <v>16795</v>
      </c>
    </row>
    <row r="54" spans="1:14" x14ac:dyDescent="0.25">
      <c r="A54" s="24">
        <v>90024</v>
      </c>
      <c r="B54" s="26">
        <v>1506692</v>
      </c>
      <c r="C54" s="24">
        <v>98.1</v>
      </c>
      <c r="D54" s="24" t="s">
        <v>16795</v>
      </c>
      <c r="H54" s="25">
        <v>78118</v>
      </c>
      <c r="I54" s="26">
        <v>1463850</v>
      </c>
      <c r="J54" s="24">
        <v>11.3</v>
      </c>
      <c r="K54" s="24" t="s">
        <v>16789</v>
      </c>
      <c r="L54" s="24" t="s">
        <v>16819</v>
      </c>
      <c r="M54" s="24">
        <v>1450000</v>
      </c>
    </row>
    <row r="55" spans="1:14" x14ac:dyDescent="0.25">
      <c r="A55" s="24">
        <v>20003</v>
      </c>
      <c r="B55" s="26">
        <v>1459515</v>
      </c>
      <c r="C55" s="24">
        <v>98.3</v>
      </c>
      <c r="D55" s="24" t="s">
        <v>16795</v>
      </c>
      <c r="H55" s="25">
        <v>78703</v>
      </c>
      <c r="I55" s="26">
        <v>1462244</v>
      </c>
      <c r="J55" s="24">
        <v>98.6</v>
      </c>
      <c r="K55" s="24" t="s">
        <v>16795</v>
      </c>
    </row>
    <row r="56" spans="1:14" x14ac:dyDescent="0.25">
      <c r="A56" s="24">
        <v>20001</v>
      </c>
      <c r="B56" s="26">
        <v>1456578</v>
      </c>
      <c r="C56" s="24">
        <v>89.3</v>
      </c>
      <c r="D56" s="24" t="s">
        <v>16795</v>
      </c>
      <c r="H56" s="25">
        <v>75093</v>
      </c>
      <c r="I56" s="26">
        <v>1454828</v>
      </c>
      <c r="J56" s="24">
        <v>95.6</v>
      </c>
      <c r="K56" s="24" t="s">
        <v>16795</v>
      </c>
      <c r="N56" s="23"/>
    </row>
    <row r="57" spans="1:14" x14ac:dyDescent="0.25">
      <c r="A57" s="24">
        <v>80206</v>
      </c>
      <c r="B57" s="26">
        <v>1456302</v>
      </c>
      <c r="C57" s="24">
        <v>97.5</v>
      </c>
      <c r="D57" s="24" t="s">
        <v>16795</v>
      </c>
      <c r="H57" s="25">
        <v>10019</v>
      </c>
      <c r="I57" s="26">
        <v>1454165</v>
      </c>
      <c r="J57" s="24">
        <v>97.2</v>
      </c>
      <c r="K57" s="24" t="s">
        <v>16795</v>
      </c>
      <c r="N57" s="23"/>
    </row>
    <row r="58" spans="1:14" x14ac:dyDescent="0.25">
      <c r="A58" s="24">
        <v>30327</v>
      </c>
      <c r="B58" s="26">
        <v>1430464</v>
      </c>
      <c r="C58" s="24">
        <v>99.7</v>
      </c>
      <c r="D58" s="24" t="s">
        <v>16795</v>
      </c>
      <c r="H58" s="25">
        <v>60010</v>
      </c>
      <c r="I58" s="26">
        <v>1412229</v>
      </c>
      <c r="J58" s="24">
        <v>97.4</v>
      </c>
      <c r="K58" s="24" t="s">
        <v>16795</v>
      </c>
      <c r="N58" s="23"/>
    </row>
    <row r="59" spans="1:14" x14ac:dyDescent="0.25">
      <c r="A59" s="24">
        <v>2903</v>
      </c>
      <c r="B59" s="26">
        <v>1369243</v>
      </c>
      <c r="C59" s="24">
        <v>59.3</v>
      </c>
      <c r="D59" s="24" t="s">
        <v>16795</v>
      </c>
      <c r="H59" s="25">
        <v>10028</v>
      </c>
      <c r="I59" s="26">
        <v>1410279</v>
      </c>
      <c r="J59" s="24">
        <v>99.8</v>
      </c>
      <c r="K59" s="24" t="s">
        <v>16795</v>
      </c>
      <c r="N59" s="23"/>
    </row>
    <row r="60" spans="1:14" x14ac:dyDescent="0.25">
      <c r="A60" s="24">
        <v>30309</v>
      </c>
      <c r="B60" s="26">
        <v>1343199</v>
      </c>
      <c r="C60" s="24">
        <v>97.9</v>
      </c>
      <c r="D60" s="24" t="s">
        <v>16795</v>
      </c>
      <c r="H60" s="25">
        <v>55391</v>
      </c>
      <c r="I60" s="26">
        <v>1374599</v>
      </c>
      <c r="J60" s="24">
        <v>93.7</v>
      </c>
      <c r="K60" s="24" t="s">
        <v>16795</v>
      </c>
      <c r="N60" s="23"/>
    </row>
    <row r="61" spans="1:14" x14ac:dyDescent="0.25">
      <c r="A61" s="24">
        <v>90067</v>
      </c>
      <c r="B61" s="26">
        <v>1308364</v>
      </c>
      <c r="C61" s="24">
        <v>94.1</v>
      </c>
      <c r="D61" s="24" t="s">
        <v>16795</v>
      </c>
      <c r="H61" s="25">
        <v>77098</v>
      </c>
      <c r="I61" s="26">
        <v>1373280</v>
      </c>
      <c r="J61" s="24">
        <v>98.1</v>
      </c>
      <c r="K61" s="24" t="s">
        <v>16795</v>
      </c>
      <c r="N61" s="23"/>
    </row>
    <row r="62" spans="1:14" x14ac:dyDescent="0.25">
      <c r="A62" s="24">
        <v>21401</v>
      </c>
      <c r="B62" s="26">
        <v>1304878</v>
      </c>
      <c r="C62" s="24">
        <v>89.2</v>
      </c>
      <c r="D62" s="24" t="s">
        <v>16795</v>
      </c>
      <c r="H62" s="25">
        <v>77055</v>
      </c>
      <c r="I62" s="26">
        <v>1359099</v>
      </c>
      <c r="J62" s="24">
        <v>40.5</v>
      </c>
      <c r="K62" s="24" t="s">
        <v>16795</v>
      </c>
      <c r="N62" s="23"/>
    </row>
    <row r="63" spans="1:14" x14ac:dyDescent="0.25">
      <c r="A63" s="24">
        <v>94115</v>
      </c>
      <c r="B63" s="26">
        <v>1297823</v>
      </c>
      <c r="C63" s="24">
        <v>95.9</v>
      </c>
      <c r="D63" s="24" t="s">
        <v>16795</v>
      </c>
      <c r="H63" s="25">
        <v>22207</v>
      </c>
      <c r="I63" s="26">
        <v>1353101</v>
      </c>
      <c r="J63" s="24">
        <v>99.7</v>
      </c>
      <c r="K63" s="24" t="s">
        <v>16795</v>
      </c>
      <c r="N63" s="23"/>
    </row>
    <row r="64" spans="1:14" x14ac:dyDescent="0.25">
      <c r="A64" s="24">
        <v>94027</v>
      </c>
      <c r="B64" s="26">
        <v>1297755</v>
      </c>
      <c r="C64" s="24">
        <v>100</v>
      </c>
      <c r="D64" s="24" t="s">
        <v>16795</v>
      </c>
      <c r="H64" s="25">
        <v>78606</v>
      </c>
      <c r="I64" s="26">
        <v>1333617</v>
      </c>
      <c r="J64" s="24">
        <v>54.5</v>
      </c>
      <c r="K64" s="24" t="s">
        <v>16795</v>
      </c>
    </row>
    <row r="65" spans="1:13" x14ac:dyDescent="0.25">
      <c r="A65" s="24">
        <v>60093</v>
      </c>
      <c r="B65" s="26">
        <v>1286160</v>
      </c>
      <c r="C65" s="24">
        <v>99.7</v>
      </c>
      <c r="D65" s="24" t="s">
        <v>16795</v>
      </c>
      <c r="H65" s="25">
        <v>75034</v>
      </c>
      <c r="I65" s="26">
        <v>1330323</v>
      </c>
      <c r="J65" s="24">
        <v>94.4</v>
      </c>
      <c r="K65" s="24" t="s">
        <v>16795</v>
      </c>
    </row>
    <row r="66" spans="1:13" x14ac:dyDescent="0.25">
      <c r="A66" s="24">
        <v>20015</v>
      </c>
      <c r="B66" s="26">
        <v>1272841</v>
      </c>
      <c r="C66" s="24">
        <v>99.9</v>
      </c>
      <c r="D66" s="24" t="s">
        <v>16795</v>
      </c>
      <c r="H66" s="25">
        <v>75204</v>
      </c>
      <c r="I66" s="26">
        <v>1313743</v>
      </c>
      <c r="J66" s="24">
        <v>86.8</v>
      </c>
      <c r="K66" s="24" t="s">
        <v>16795</v>
      </c>
    </row>
    <row r="67" spans="1:13" x14ac:dyDescent="0.25">
      <c r="A67" s="24">
        <v>20036</v>
      </c>
      <c r="B67" s="26">
        <v>1267360</v>
      </c>
      <c r="C67" s="24">
        <v>99.1</v>
      </c>
      <c r="D67" s="24" t="s">
        <v>16795</v>
      </c>
      <c r="H67" s="25">
        <v>77219</v>
      </c>
      <c r="I67" s="26">
        <v>1295748</v>
      </c>
      <c r="J67" s="24" t="s">
        <v>16811</v>
      </c>
      <c r="K67" s="24" t="s">
        <v>16795</v>
      </c>
    </row>
    <row r="68" spans="1:13" x14ac:dyDescent="0.25">
      <c r="A68" s="24">
        <v>11030</v>
      </c>
      <c r="B68" s="26">
        <v>1264058</v>
      </c>
      <c r="C68" s="24">
        <v>99.6</v>
      </c>
      <c r="D68" s="24" t="s">
        <v>16795</v>
      </c>
      <c r="H68" s="25">
        <v>80113</v>
      </c>
      <c r="I68" s="26">
        <v>1288775</v>
      </c>
      <c r="J68" s="24">
        <v>78.7</v>
      </c>
      <c r="K68" s="24" t="s">
        <v>16795</v>
      </c>
    </row>
    <row r="69" spans="1:13" x14ac:dyDescent="0.25">
      <c r="A69" s="24">
        <v>2116</v>
      </c>
      <c r="B69" s="26">
        <v>1250599</v>
      </c>
      <c r="C69" s="24">
        <v>98.5</v>
      </c>
      <c r="D69" s="24" t="s">
        <v>16795</v>
      </c>
      <c r="H69" s="25">
        <v>37919</v>
      </c>
      <c r="I69" s="26">
        <v>1283742</v>
      </c>
      <c r="J69" s="24">
        <v>86.2</v>
      </c>
      <c r="K69" s="24" t="s">
        <v>16795</v>
      </c>
    </row>
    <row r="70" spans="1:13" x14ac:dyDescent="0.25">
      <c r="A70" s="24">
        <v>60610</v>
      </c>
      <c r="B70" s="26">
        <v>1244432</v>
      </c>
      <c r="C70" s="24">
        <v>97.5</v>
      </c>
      <c r="D70" s="24" t="s">
        <v>16795</v>
      </c>
      <c r="H70" s="25">
        <v>77027</v>
      </c>
      <c r="I70" s="26">
        <v>1268051</v>
      </c>
      <c r="J70" s="24">
        <v>97.4</v>
      </c>
      <c r="K70" s="24" t="s">
        <v>16795</v>
      </c>
    </row>
    <row r="71" spans="1:13" x14ac:dyDescent="0.25">
      <c r="A71" s="24">
        <v>20002</v>
      </c>
      <c r="B71" s="26">
        <v>1221712</v>
      </c>
      <c r="C71" s="24">
        <v>84.1</v>
      </c>
      <c r="D71" s="24" t="s">
        <v>16795</v>
      </c>
      <c r="H71" s="25">
        <v>22102</v>
      </c>
      <c r="I71" s="26">
        <v>1267640</v>
      </c>
      <c r="J71" s="24">
        <v>99</v>
      </c>
      <c r="K71" s="24" t="s">
        <v>16795</v>
      </c>
    </row>
    <row r="72" spans="1:13" x14ac:dyDescent="0.25">
      <c r="A72" s="24">
        <v>92037</v>
      </c>
      <c r="B72" s="26">
        <v>1217608</v>
      </c>
      <c r="C72" s="24">
        <v>98.3</v>
      </c>
      <c r="D72" s="24" t="s">
        <v>16795</v>
      </c>
      <c r="H72" s="25">
        <v>63105</v>
      </c>
      <c r="I72" s="26">
        <v>1260723</v>
      </c>
      <c r="J72" s="24">
        <v>98.7</v>
      </c>
      <c r="K72" s="24" t="s">
        <v>16795</v>
      </c>
    </row>
    <row r="73" spans="1:13" x14ac:dyDescent="0.25">
      <c r="A73" s="24">
        <v>77019</v>
      </c>
      <c r="B73" s="26">
        <v>1209394</v>
      </c>
      <c r="C73" s="24">
        <v>97.1</v>
      </c>
      <c r="D73" s="24" t="s">
        <v>16795</v>
      </c>
      <c r="H73" s="25">
        <v>60091</v>
      </c>
      <c r="I73" s="26">
        <v>1247997</v>
      </c>
      <c r="J73" s="24">
        <v>99</v>
      </c>
      <c r="K73" s="24" t="s">
        <v>16795</v>
      </c>
    </row>
    <row r="74" spans="1:13" x14ac:dyDescent="0.25">
      <c r="A74" s="24">
        <v>20816</v>
      </c>
      <c r="B74" s="26">
        <v>1206647</v>
      </c>
      <c r="C74" s="24">
        <v>99.9</v>
      </c>
      <c r="D74" s="24" t="s">
        <v>16795</v>
      </c>
      <c r="H74" s="25">
        <v>10024</v>
      </c>
      <c r="I74" s="26">
        <v>1227850</v>
      </c>
      <c r="J74" s="24">
        <v>99.3</v>
      </c>
      <c r="K74" s="24" t="s">
        <v>16795</v>
      </c>
    </row>
    <row r="75" spans="1:13" x14ac:dyDescent="0.25">
      <c r="A75" s="24">
        <v>60035</v>
      </c>
      <c r="B75" s="26">
        <v>1204845</v>
      </c>
      <c r="C75" s="24">
        <v>97.8</v>
      </c>
      <c r="D75" s="24" t="s">
        <v>16795</v>
      </c>
      <c r="H75" s="25">
        <v>43054</v>
      </c>
      <c r="I75" s="26">
        <v>1223479</v>
      </c>
      <c r="J75" s="24">
        <v>97.6</v>
      </c>
      <c r="K75" s="24" t="s">
        <v>16795</v>
      </c>
    </row>
    <row r="76" spans="1:13" x14ac:dyDescent="0.25">
      <c r="A76" s="24">
        <v>60606</v>
      </c>
      <c r="B76" s="26">
        <v>1204057</v>
      </c>
      <c r="C76" s="24">
        <v>99.3</v>
      </c>
      <c r="D76" s="24" t="s">
        <v>16795</v>
      </c>
      <c r="H76" s="25">
        <v>77478</v>
      </c>
      <c r="I76" s="26">
        <v>1214640</v>
      </c>
      <c r="J76" s="24">
        <v>88.4</v>
      </c>
      <c r="K76" s="24" t="s">
        <v>16789</v>
      </c>
      <c r="L76" s="24" t="s">
        <v>16820</v>
      </c>
      <c r="M76" s="24">
        <v>1000000</v>
      </c>
    </row>
    <row r="77" spans="1:13" x14ac:dyDescent="0.25">
      <c r="A77" s="24">
        <v>96813</v>
      </c>
      <c r="B77" s="26">
        <v>1195513</v>
      </c>
      <c r="C77" s="24">
        <v>75.7</v>
      </c>
      <c r="D77" s="24" t="s">
        <v>16795</v>
      </c>
      <c r="H77" s="25">
        <v>77005</v>
      </c>
      <c r="I77" s="26">
        <v>1213698</v>
      </c>
      <c r="J77" s="24">
        <v>100</v>
      </c>
      <c r="K77" s="24" t="s">
        <v>16795</v>
      </c>
    </row>
    <row r="78" spans="1:13" x14ac:dyDescent="0.25">
      <c r="A78" s="24">
        <v>90402</v>
      </c>
      <c r="B78" s="26">
        <v>1175496</v>
      </c>
      <c r="C78" s="24">
        <v>99.5</v>
      </c>
      <c r="D78" s="24" t="s">
        <v>16795</v>
      </c>
      <c r="H78" s="25">
        <v>75703</v>
      </c>
      <c r="I78" s="26">
        <v>1212696</v>
      </c>
      <c r="J78" s="24">
        <v>73.900000000000006</v>
      </c>
      <c r="K78" s="24" t="s">
        <v>16795</v>
      </c>
    </row>
    <row r="79" spans="1:13" x14ac:dyDescent="0.25">
      <c r="A79" s="24">
        <v>94118</v>
      </c>
      <c r="B79" s="26">
        <v>1172268</v>
      </c>
      <c r="C79" s="24">
        <v>94.8</v>
      </c>
      <c r="D79" s="24" t="s">
        <v>16795</v>
      </c>
      <c r="H79" s="25">
        <v>10128</v>
      </c>
      <c r="I79" s="26">
        <v>1210355</v>
      </c>
      <c r="J79" s="24">
        <v>99.2</v>
      </c>
      <c r="K79" s="24" t="s">
        <v>16795</v>
      </c>
    </row>
    <row r="80" spans="1:13" x14ac:dyDescent="0.25">
      <c r="A80" s="24">
        <v>78746</v>
      </c>
      <c r="B80" s="26">
        <v>1150873</v>
      </c>
      <c r="C80" s="24">
        <v>99.1</v>
      </c>
      <c r="D80" s="24" t="s">
        <v>16795</v>
      </c>
      <c r="H80" s="25">
        <v>32963</v>
      </c>
      <c r="I80" s="26">
        <v>1201176</v>
      </c>
      <c r="J80" s="24">
        <v>95.4</v>
      </c>
      <c r="K80" s="24" t="s">
        <v>16795</v>
      </c>
    </row>
    <row r="81" spans="1:13" x14ac:dyDescent="0.25">
      <c r="A81" s="24">
        <v>10016</v>
      </c>
      <c r="B81" s="26">
        <v>1142890</v>
      </c>
      <c r="C81" s="24">
        <v>99</v>
      </c>
      <c r="D81" s="24" t="s">
        <v>16795</v>
      </c>
      <c r="H81" s="25">
        <v>48236</v>
      </c>
      <c r="I81" s="26">
        <v>1198554</v>
      </c>
      <c r="J81" s="24">
        <v>93.3</v>
      </c>
      <c r="K81" s="24" t="s">
        <v>16795</v>
      </c>
    </row>
    <row r="82" spans="1:13" x14ac:dyDescent="0.25">
      <c r="A82" s="24">
        <v>10036</v>
      </c>
      <c r="B82" s="26">
        <v>1129873</v>
      </c>
      <c r="C82" s="24">
        <v>94</v>
      </c>
      <c r="D82" s="24" t="s">
        <v>16795</v>
      </c>
      <c r="H82" s="25">
        <v>77251</v>
      </c>
      <c r="I82" s="26">
        <v>1193220</v>
      </c>
      <c r="J82" s="24" t="s">
        <v>16811</v>
      </c>
      <c r="K82" s="24" t="s">
        <v>16795</v>
      </c>
    </row>
    <row r="83" spans="1:13" x14ac:dyDescent="0.25">
      <c r="A83" s="24">
        <v>94025</v>
      </c>
      <c r="B83" s="26">
        <v>1129204</v>
      </c>
      <c r="C83" s="24">
        <v>98.5</v>
      </c>
      <c r="D83" s="24" t="s">
        <v>16795</v>
      </c>
      <c r="H83" s="25">
        <v>80026</v>
      </c>
      <c r="I83" s="26">
        <v>1171116</v>
      </c>
      <c r="J83" s="24">
        <v>86.1</v>
      </c>
      <c r="K83" s="24" t="s">
        <v>16789</v>
      </c>
      <c r="L83" s="24" t="s">
        <v>16821</v>
      </c>
      <c r="M83" s="24">
        <v>1109000</v>
      </c>
    </row>
    <row r="84" spans="1:13" x14ac:dyDescent="0.25">
      <c r="A84" s="24">
        <v>94920</v>
      </c>
      <c r="B84" s="26">
        <v>1114593</v>
      </c>
      <c r="C84" s="24">
        <v>99.1</v>
      </c>
      <c r="D84" s="24" t="s">
        <v>16795</v>
      </c>
      <c r="H84" s="25">
        <v>37215</v>
      </c>
      <c r="I84" s="26">
        <v>1166913</v>
      </c>
      <c r="J84" s="24">
        <v>98.9</v>
      </c>
      <c r="K84" s="24" t="s">
        <v>16795</v>
      </c>
    </row>
    <row r="85" spans="1:13" x14ac:dyDescent="0.25">
      <c r="A85" s="24">
        <v>30305</v>
      </c>
      <c r="B85" s="26">
        <v>1111903</v>
      </c>
      <c r="C85" s="24">
        <v>99</v>
      </c>
      <c r="D85" s="24" t="s">
        <v>16795</v>
      </c>
      <c r="H85" s="25">
        <v>63124</v>
      </c>
      <c r="I85" s="26">
        <v>1166293</v>
      </c>
      <c r="J85" s="24">
        <v>99.4</v>
      </c>
      <c r="K85" s="24" t="s">
        <v>16795</v>
      </c>
    </row>
    <row r="86" spans="1:13" x14ac:dyDescent="0.25">
      <c r="A86" s="24">
        <v>96821</v>
      </c>
      <c r="B86" s="26">
        <v>1105550</v>
      </c>
      <c r="C86" s="24">
        <v>94.4</v>
      </c>
      <c r="D86" s="24" t="s">
        <v>16795</v>
      </c>
      <c r="H86" s="25">
        <v>60521</v>
      </c>
      <c r="I86" s="26">
        <v>1163233</v>
      </c>
      <c r="J86" s="24">
        <v>99.5</v>
      </c>
      <c r="K86" s="24" t="s">
        <v>16795</v>
      </c>
    </row>
    <row r="87" spans="1:13" x14ac:dyDescent="0.25">
      <c r="A87" s="24">
        <v>60201</v>
      </c>
      <c r="B87" s="26">
        <v>1088627</v>
      </c>
      <c r="C87" s="24">
        <v>96.9</v>
      </c>
      <c r="D87" s="24" t="s">
        <v>16795</v>
      </c>
      <c r="H87" s="25">
        <v>20854</v>
      </c>
      <c r="I87" s="26">
        <v>1146607</v>
      </c>
      <c r="J87" s="24">
        <v>99.8</v>
      </c>
      <c r="K87" s="24" t="s">
        <v>16795</v>
      </c>
    </row>
    <row r="88" spans="1:13" x14ac:dyDescent="0.25">
      <c r="A88" s="24">
        <v>90266</v>
      </c>
      <c r="B88" s="26">
        <v>1087556</v>
      </c>
      <c r="C88" s="24">
        <v>99.3</v>
      </c>
      <c r="D88" s="24" t="s">
        <v>16795</v>
      </c>
      <c r="H88" s="25">
        <v>85255</v>
      </c>
      <c r="I88" s="26">
        <v>1137619</v>
      </c>
      <c r="J88" s="24">
        <v>96.2</v>
      </c>
      <c r="K88" s="24" t="s">
        <v>16795</v>
      </c>
    </row>
    <row r="89" spans="1:13" x14ac:dyDescent="0.25">
      <c r="A89" s="24">
        <v>20005</v>
      </c>
      <c r="B89" s="26">
        <v>1071173</v>
      </c>
      <c r="C89" s="24">
        <v>93.5</v>
      </c>
      <c r="D89" s="24" t="s">
        <v>16795</v>
      </c>
      <c r="H89" s="25">
        <v>72207</v>
      </c>
      <c r="I89" s="26">
        <v>1125195</v>
      </c>
      <c r="J89" s="24">
        <v>92.8</v>
      </c>
      <c r="K89" s="24" t="s">
        <v>16795</v>
      </c>
    </row>
    <row r="90" spans="1:13" x14ac:dyDescent="0.25">
      <c r="A90" s="24">
        <v>90272</v>
      </c>
      <c r="B90" s="26">
        <v>1060248</v>
      </c>
      <c r="C90" s="24">
        <v>99.7</v>
      </c>
      <c r="D90" s="24" t="s">
        <v>16795</v>
      </c>
      <c r="H90" s="25">
        <v>48304</v>
      </c>
      <c r="I90" s="26">
        <v>1110675</v>
      </c>
      <c r="J90" s="24">
        <v>97.1</v>
      </c>
      <c r="K90" s="24" t="s">
        <v>16795</v>
      </c>
    </row>
    <row r="91" spans="1:13" x14ac:dyDescent="0.25">
      <c r="A91" s="24">
        <v>33480</v>
      </c>
      <c r="B91" s="26">
        <v>1059896</v>
      </c>
      <c r="C91" s="24">
        <v>94.3</v>
      </c>
      <c r="D91" s="24" t="s">
        <v>16795</v>
      </c>
      <c r="H91" s="25">
        <v>12524</v>
      </c>
      <c r="I91" s="26">
        <v>1106416</v>
      </c>
      <c r="J91" s="24">
        <v>76.099999999999994</v>
      </c>
      <c r="K91" s="24" t="s">
        <v>16789</v>
      </c>
      <c r="L91" s="24" t="s">
        <v>16822</v>
      </c>
      <c r="M91" s="24">
        <v>1065056</v>
      </c>
    </row>
    <row r="92" spans="1:13" x14ac:dyDescent="0.25">
      <c r="A92" s="24">
        <v>94129</v>
      </c>
      <c r="B92" s="26">
        <v>1059884</v>
      </c>
      <c r="C92" s="24">
        <v>99.5</v>
      </c>
      <c r="D92" s="24" t="s">
        <v>16795</v>
      </c>
      <c r="H92" s="25">
        <v>35223</v>
      </c>
      <c r="I92" s="26">
        <v>1097437</v>
      </c>
      <c r="J92" s="24">
        <v>98.8</v>
      </c>
      <c r="K92" s="24" t="s">
        <v>16795</v>
      </c>
    </row>
    <row r="93" spans="1:13" x14ac:dyDescent="0.25">
      <c r="A93" s="24">
        <v>55458</v>
      </c>
      <c r="B93" s="26">
        <v>1048255</v>
      </c>
      <c r="C93" s="24" t="s">
        <v>16811</v>
      </c>
      <c r="D93" s="24" t="s">
        <v>16795</v>
      </c>
      <c r="H93" s="25">
        <v>78204</v>
      </c>
      <c r="I93" s="26">
        <v>1073017</v>
      </c>
      <c r="J93" s="24">
        <v>7.8</v>
      </c>
      <c r="K93" s="24" t="s">
        <v>16795</v>
      </c>
    </row>
    <row r="94" spans="1:13" x14ac:dyDescent="0.25">
      <c r="A94" s="24">
        <v>78732</v>
      </c>
      <c r="B94" s="26">
        <v>1023408</v>
      </c>
      <c r="C94" s="24">
        <v>97.9</v>
      </c>
      <c r="D94" s="24" t="s">
        <v>16795</v>
      </c>
      <c r="H94" s="25">
        <v>44022</v>
      </c>
      <c r="I94" s="26">
        <v>1070749</v>
      </c>
      <c r="J94" s="24">
        <v>96.5</v>
      </c>
      <c r="K94" s="24" t="s">
        <v>16795</v>
      </c>
    </row>
    <row r="95" spans="1:13" x14ac:dyDescent="0.25">
      <c r="A95" s="24">
        <v>90069</v>
      </c>
      <c r="B95" s="26">
        <v>1018030</v>
      </c>
      <c r="C95" s="24">
        <v>95.2</v>
      </c>
      <c r="D95" s="24" t="s">
        <v>16795</v>
      </c>
      <c r="H95" s="25">
        <v>37205</v>
      </c>
      <c r="I95" s="26">
        <v>1067720</v>
      </c>
      <c r="J95" s="24">
        <v>97.2</v>
      </c>
      <c r="K95" s="24" t="s">
        <v>16795</v>
      </c>
    </row>
    <row r="96" spans="1:13" x14ac:dyDescent="0.25">
      <c r="A96" s="24">
        <v>10010</v>
      </c>
      <c r="B96" s="26">
        <v>1006771</v>
      </c>
      <c r="C96" s="24">
        <v>99</v>
      </c>
      <c r="D96" s="24" t="s">
        <v>16795</v>
      </c>
      <c r="H96" s="25">
        <v>87107</v>
      </c>
      <c r="I96" s="26">
        <v>1064241</v>
      </c>
      <c r="J96" s="24">
        <v>53.4</v>
      </c>
      <c r="K96" s="24" t="s">
        <v>16795</v>
      </c>
    </row>
    <row r="97" spans="1:13" x14ac:dyDescent="0.25">
      <c r="A97" s="24">
        <v>78701</v>
      </c>
      <c r="B97" s="26">
        <v>1006455</v>
      </c>
      <c r="C97" s="24">
        <v>99.7</v>
      </c>
      <c r="D97" s="24" t="s">
        <v>16795</v>
      </c>
      <c r="H97" s="25">
        <v>35242</v>
      </c>
      <c r="I97" s="26">
        <v>1050913</v>
      </c>
      <c r="J97" s="24">
        <v>93.1</v>
      </c>
      <c r="K97" s="24" t="s">
        <v>16795</v>
      </c>
    </row>
    <row r="98" spans="1:13" x14ac:dyDescent="0.25">
      <c r="H98" s="25">
        <v>89109</v>
      </c>
      <c r="I98" s="26">
        <v>1043112</v>
      </c>
      <c r="J98" s="24">
        <v>57</v>
      </c>
      <c r="K98" s="24" t="s">
        <v>16795</v>
      </c>
    </row>
    <row r="99" spans="1:13" x14ac:dyDescent="0.25">
      <c r="H99" s="25">
        <v>11779</v>
      </c>
      <c r="I99" s="26">
        <v>1023572</v>
      </c>
      <c r="J99" s="24">
        <v>73.8</v>
      </c>
      <c r="K99" s="24" t="s">
        <v>16789</v>
      </c>
      <c r="L99" s="24" t="s">
        <v>16823</v>
      </c>
      <c r="M99" s="24">
        <v>1000000</v>
      </c>
    </row>
    <row r="100" spans="1:13" x14ac:dyDescent="0.25">
      <c r="H100" s="25">
        <v>22302</v>
      </c>
      <c r="I100" s="26">
        <v>1019297</v>
      </c>
      <c r="J100" s="24">
        <v>96.5</v>
      </c>
      <c r="K100" s="24" t="s">
        <v>16795</v>
      </c>
    </row>
    <row r="101" spans="1:13" x14ac:dyDescent="0.25">
      <c r="H101" s="25">
        <v>10023</v>
      </c>
      <c r="I101" s="26">
        <v>1019271</v>
      </c>
      <c r="J101" s="24">
        <v>99.6</v>
      </c>
      <c r="K101" s="24" t="s">
        <v>16795</v>
      </c>
    </row>
    <row r="102" spans="1:13" x14ac:dyDescent="0.25">
      <c r="H102" s="24">
        <v>60606</v>
      </c>
      <c r="I102" s="26">
        <v>1004500</v>
      </c>
      <c r="J102" s="24">
        <v>99.3</v>
      </c>
      <c r="K102" s="24" t="s">
        <v>16795</v>
      </c>
    </row>
    <row r="103" spans="1:13" x14ac:dyDescent="0.25">
      <c r="H103" s="24">
        <v>89134</v>
      </c>
      <c r="I103" s="26">
        <v>1001385</v>
      </c>
      <c r="J103" s="24">
        <v>72</v>
      </c>
      <c r="K103" s="24" t="s">
        <v>16795</v>
      </c>
    </row>
    <row r="104" spans="1:13" x14ac:dyDescent="0.25">
      <c r="H104" s="24">
        <v>44122</v>
      </c>
      <c r="I104" s="26">
        <v>1000368</v>
      </c>
      <c r="J104" s="24">
        <v>89.9</v>
      </c>
      <c r="K104" s="24" t="s">
        <v>16795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workbookViewId="0">
      <selection activeCell="O7" sqref="O7"/>
    </sheetView>
  </sheetViews>
  <sheetFormatPr defaultRowHeight="15.75" x14ac:dyDescent="0.25"/>
  <cols>
    <col min="2" max="2" width="14.25" customWidth="1"/>
    <col min="3" max="3" width="13.75" customWidth="1"/>
    <col min="5" max="5" width="16.75" customWidth="1"/>
    <col min="8" max="8" width="13.5" customWidth="1"/>
    <col min="9" max="9" width="12.875" style="18" customWidth="1"/>
    <col min="10" max="10" width="13.125" style="18" customWidth="1"/>
    <col min="11" max="11" width="12.5" style="18" customWidth="1"/>
    <col min="12" max="12" width="14.375" style="18" customWidth="1"/>
    <col min="13" max="13" width="13.75" style="22" customWidth="1"/>
    <col min="14" max="14" width="17" style="22" bestFit="1" customWidth="1"/>
    <col min="15" max="15" width="12.25" style="22" bestFit="1" customWidth="1"/>
    <col min="16" max="16" width="15.5" style="18" customWidth="1"/>
    <col min="17" max="17" width="14.25" style="18" customWidth="1"/>
    <col min="18" max="18" width="14.625" style="18" customWidth="1"/>
  </cols>
  <sheetData>
    <row r="1" spans="1:15" x14ac:dyDescent="0.25">
      <c r="A1" t="s">
        <v>16952</v>
      </c>
      <c r="L1" s="18" t="s">
        <v>16773</v>
      </c>
      <c r="M1" s="18" t="s">
        <v>16774</v>
      </c>
      <c r="N1" s="18" t="s">
        <v>16775</v>
      </c>
      <c r="O1" s="22" t="s">
        <v>16959</v>
      </c>
    </row>
    <row r="2" spans="1:15" x14ac:dyDescent="0.25">
      <c r="A2" t="s">
        <v>16953</v>
      </c>
      <c r="L2" s="18">
        <f>SUM(J6:J200000)</f>
        <v>106358957</v>
      </c>
      <c r="M2" s="18">
        <f>SUM(K6:K200000)</f>
        <v>51796454</v>
      </c>
      <c r="N2" s="18">
        <f>M2-L2</f>
        <v>-54562503</v>
      </c>
      <c r="O2" s="30">
        <f>L2/(L2+M2)</f>
        <v>0.672496478795784</v>
      </c>
    </row>
    <row r="3" spans="1:15" x14ac:dyDescent="0.25">
      <c r="A3" t="s">
        <v>16983</v>
      </c>
      <c r="M3" s="22" t="s">
        <v>16782</v>
      </c>
      <c r="N3" s="33">
        <f>SUM(M8:M8888)/74</f>
        <v>0.97297297297297303</v>
      </c>
    </row>
    <row r="4" spans="1:15" x14ac:dyDescent="0.25">
      <c r="A4" t="s">
        <v>16985</v>
      </c>
      <c r="L4" s="18" t="s">
        <v>16964</v>
      </c>
      <c r="M4" s="22" t="s">
        <v>16965</v>
      </c>
      <c r="N4" s="22" t="s">
        <v>16775</v>
      </c>
      <c r="O4" s="31" t="s">
        <v>16959</v>
      </c>
    </row>
    <row r="5" spans="1:15" x14ac:dyDescent="0.25">
      <c r="L5" s="18">
        <f>L2-'ZIPs with &gt; $1m contribs'!F3</f>
        <v>95664634</v>
      </c>
      <c r="M5" s="18">
        <f>M2-'ZIPs with &gt; $1m contribs'!M4</f>
        <v>30332494</v>
      </c>
      <c r="N5" s="18">
        <f>M5-L5</f>
        <v>-65332140</v>
      </c>
      <c r="O5" s="34">
        <f>L5/(L5+M5)</f>
        <v>0.7592604333013051</v>
      </c>
    </row>
    <row r="6" spans="1:15" x14ac:dyDescent="0.25">
      <c r="L6" s="18" t="s">
        <v>16982</v>
      </c>
      <c r="M6" s="22">
        <f>SUM(J8:K52)</f>
        <v>122795610</v>
      </c>
    </row>
    <row r="7" spans="1:15" ht="93.75" customHeight="1" x14ac:dyDescent="0.25">
      <c r="A7" s="11" t="s">
        <v>8</v>
      </c>
      <c r="B7" s="12" t="s">
        <v>9</v>
      </c>
      <c r="C7" s="13" t="s">
        <v>10</v>
      </c>
      <c r="D7" s="11" t="s">
        <v>11</v>
      </c>
      <c r="E7" s="11" t="s">
        <v>12</v>
      </c>
      <c r="F7" s="11" t="s">
        <v>13</v>
      </c>
      <c r="G7" s="15" t="s">
        <v>15</v>
      </c>
      <c r="H7" s="16" t="s">
        <v>16</v>
      </c>
      <c r="I7" s="19" t="s">
        <v>16772</v>
      </c>
      <c r="J7" s="18" t="s">
        <v>16769</v>
      </c>
      <c r="K7" s="18" t="s">
        <v>16770</v>
      </c>
      <c r="L7" s="18" t="s">
        <v>16771</v>
      </c>
      <c r="M7" s="21" t="s">
        <v>16781</v>
      </c>
      <c r="N7" s="22" t="s">
        <v>16960</v>
      </c>
      <c r="O7" s="22" t="s">
        <v>16954</v>
      </c>
    </row>
    <row r="8" spans="1:15" x14ac:dyDescent="0.25">
      <c r="A8">
        <v>10282</v>
      </c>
      <c r="B8" s="2">
        <v>99.994709999999998</v>
      </c>
      <c r="C8" s="3">
        <v>5902</v>
      </c>
      <c r="D8" s="4">
        <v>35620</v>
      </c>
      <c r="E8" t="s">
        <v>1789</v>
      </c>
      <c r="F8" s="4" t="s">
        <v>1280</v>
      </c>
      <c r="G8" s="6">
        <v>0.87059690000000001</v>
      </c>
      <c r="H8" s="7">
        <v>250.001</v>
      </c>
      <c r="I8" s="18">
        <f t="shared" ref="I8:I39" si="0">SUM(J8:L8)</f>
        <v>441239</v>
      </c>
      <c r="J8" s="18">
        <v>262845</v>
      </c>
      <c r="K8" s="18">
        <v>164835</v>
      </c>
      <c r="L8" s="18">
        <f>10114+2500+500+245+200</f>
        <v>13559</v>
      </c>
      <c r="M8" s="22">
        <v>1</v>
      </c>
      <c r="N8" s="22" t="s">
        <v>1789</v>
      </c>
    </row>
    <row r="9" spans="1:15" x14ac:dyDescent="0.25">
      <c r="A9">
        <v>10069</v>
      </c>
      <c r="B9" s="2">
        <v>99.977010000000007</v>
      </c>
      <c r="C9" s="3">
        <v>5522</v>
      </c>
      <c r="D9" s="4">
        <v>35620</v>
      </c>
      <c r="E9" t="s">
        <v>1789</v>
      </c>
      <c r="F9" s="4" t="s">
        <v>1280</v>
      </c>
      <c r="G9" s="6">
        <v>0.88685970000000003</v>
      </c>
      <c r="H9" s="7">
        <v>237.06</v>
      </c>
      <c r="I9" s="18">
        <f t="shared" si="0"/>
        <v>429878</v>
      </c>
      <c r="J9" s="18">
        <f>695+187887</f>
        <v>188582</v>
      </c>
      <c r="K9" s="18">
        <v>231961</v>
      </c>
      <c r="L9" s="18">
        <f>5250+3835+250</f>
        <v>9335</v>
      </c>
      <c r="M9" s="22">
        <v>0</v>
      </c>
      <c r="N9" s="22" t="s">
        <v>1789</v>
      </c>
    </row>
    <row r="10" spans="1:15" x14ac:dyDescent="0.25">
      <c r="A10">
        <v>10007</v>
      </c>
      <c r="B10" s="2">
        <v>99.964960000000005</v>
      </c>
      <c r="C10" s="3">
        <v>6748</v>
      </c>
      <c r="D10" s="4">
        <v>35620</v>
      </c>
      <c r="E10" t="s">
        <v>1789</v>
      </c>
      <c r="F10" s="4" t="s">
        <v>1280</v>
      </c>
      <c r="G10" s="6">
        <v>0.787802</v>
      </c>
      <c r="H10" s="7">
        <v>250.001</v>
      </c>
      <c r="I10" s="18">
        <f t="shared" si="0"/>
        <v>528370</v>
      </c>
      <c r="J10" s="18">
        <f>2410+401980</f>
        <v>404390</v>
      </c>
      <c r="K10" s="18">
        <v>104045</v>
      </c>
      <c r="L10" s="18">
        <f>10810+3200+2900+1800+1100+100+25</f>
        <v>19935</v>
      </c>
      <c r="M10" s="22">
        <v>1</v>
      </c>
      <c r="N10" s="22" t="s">
        <v>1789</v>
      </c>
    </row>
    <row r="11" spans="1:15" x14ac:dyDescent="0.25">
      <c r="A11">
        <v>10004</v>
      </c>
      <c r="B11" s="2">
        <v>99.963189999999997</v>
      </c>
      <c r="C11" s="3">
        <v>3023</v>
      </c>
      <c r="D11" s="4">
        <v>35620</v>
      </c>
      <c r="E11" t="s">
        <v>1789</v>
      </c>
      <c r="F11" s="4" t="s">
        <v>1280</v>
      </c>
      <c r="G11" s="6">
        <v>0.81526980000000004</v>
      </c>
      <c r="H11" s="7">
        <v>242.625</v>
      </c>
      <c r="I11" s="18">
        <f t="shared" si="0"/>
        <v>533223</v>
      </c>
      <c r="J11" s="18">
        <f>250+421578</f>
        <v>421828</v>
      </c>
      <c r="K11" s="18">
        <v>103135</v>
      </c>
      <c r="L11" s="18">
        <f>3250+2350+2025+375+250+10</f>
        <v>8260</v>
      </c>
      <c r="M11" s="22">
        <v>1</v>
      </c>
      <c r="N11" s="22" t="s">
        <v>1789</v>
      </c>
    </row>
    <row r="12" spans="1:15" x14ac:dyDescent="0.25">
      <c r="A12">
        <v>10022</v>
      </c>
      <c r="B12" s="2">
        <v>99.946740000000005</v>
      </c>
      <c r="C12" s="3">
        <v>29698</v>
      </c>
      <c r="D12" s="4">
        <v>35620</v>
      </c>
      <c r="E12" t="s">
        <v>1789</v>
      </c>
      <c r="F12" s="4" t="s">
        <v>1280</v>
      </c>
      <c r="G12" s="6">
        <v>0.80945630000000002</v>
      </c>
      <c r="H12" s="7">
        <v>240</v>
      </c>
      <c r="I12" s="18">
        <f t="shared" si="0"/>
        <v>6899459</v>
      </c>
      <c r="J12" s="18">
        <f>40421+4572300</f>
        <v>4612721</v>
      </c>
      <c r="K12" s="18">
        <v>2192136</v>
      </c>
      <c r="L12" s="18">
        <f>40600+21286+13865+13151+1950+1382+1118+1000+200+50</f>
        <v>94602</v>
      </c>
      <c r="M12" s="22">
        <v>1</v>
      </c>
      <c r="N12" s="22" t="s">
        <v>1789</v>
      </c>
    </row>
    <row r="13" spans="1:15" x14ac:dyDescent="0.25">
      <c r="A13">
        <v>20007</v>
      </c>
      <c r="B13" s="2">
        <v>99.925619999999995</v>
      </c>
      <c r="C13" s="3">
        <v>26469</v>
      </c>
      <c r="D13" s="4">
        <v>47900</v>
      </c>
      <c r="E13" t="s">
        <v>579</v>
      </c>
      <c r="F13" s="4" t="s">
        <v>4333</v>
      </c>
      <c r="G13" s="6">
        <v>0.87310430000000006</v>
      </c>
      <c r="H13" s="7">
        <v>215.327</v>
      </c>
      <c r="I13" s="18">
        <f t="shared" si="0"/>
        <v>3949523</v>
      </c>
      <c r="J13" s="18">
        <f>SUM(2928592,48159,2000)</f>
        <v>2978751</v>
      </c>
      <c r="K13" s="18">
        <v>856007</v>
      </c>
      <c r="L13" s="18">
        <f>SUM(95440,17890,600,350,250,135,100)</f>
        <v>114765</v>
      </c>
      <c r="M13" s="22">
        <v>1</v>
      </c>
      <c r="N13" s="22" t="s">
        <v>16961</v>
      </c>
    </row>
    <row r="14" spans="1:15" x14ac:dyDescent="0.25">
      <c r="A14">
        <v>20015</v>
      </c>
      <c r="B14" s="2">
        <v>99.918369999999996</v>
      </c>
      <c r="C14" s="3">
        <v>15916</v>
      </c>
      <c r="D14" s="4">
        <v>47900</v>
      </c>
      <c r="E14" t="s">
        <v>579</v>
      </c>
      <c r="F14" s="4" t="s">
        <v>4333</v>
      </c>
      <c r="G14" s="6">
        <v>0.82724339999999996</v>
      </c>
      <c r="H14" s="7">
        <v>223.25</v>
      </c>
      <c r="I14" s="18">
        <f t="shared" si="0"/>
        <v>1635862</v>
      </c>
      <c r="J14" s="18">
        <f>SUM(1261383,11458)</f>
        <v>1272841</v>
      </c>
      <c r="K14" s="18">
        <v>283513</v>
      </c>
      <c r="L14" s="18">
        <f>SUM(15720,62823,600,300,65)</f>
        <v>79508</v>
      </c>
      <c r="M14" s="22">
        <v>1</v>
      </c>
      <c r="N14" s="22" t="s">
        <v>16961</v>
      </c>
    </row>
    <row r="15" spans="1:15" x14ac:dyDescent="0.25">
      <c r="A15">
        <v>10162</v>
      </c>
      <c r="B15" s="2">
        <v>99.898409999999998</v>
      </c>
      <c r="C15" s="3">
        <v>1251</v>
      </c>
      <c r="D15" s="4">
        <v>35620</v>
      </c>
      <c r="E15" t="s">
        <v>1789</v>
      </c>
      <c r="F15" s="4" t="s">
        <v>1280</v>
      </c>
      <c r="G15" s="6">
        <v>0.98133020000000004</v>
      </c>
      <c r="H15" s="7">
        <v>189.79599999999999</v>
      </c>
      <c r="I15" s="18">
        <f t="shared" si="0"/>
        <v>26596</v>
      </c>
      <c r="J15" s="18">
        <f>22366+250</f>
        <v>22616</v>
      </c>
      <c r="K15" s="18">
        <v>3905</v>
      </c>
      <c r="L15" s="18">
        <v>75</v>
      </c>
      <c r="M15" s="22">
        <v>1</v>
      </c>
      <c r="N15" s="22" t="s">
        <v>1789</v>
      </c>
    </row>
    <row r="16" spans="1:15" x14ac:dyDescent="0.25">
      <c r="A16">
        <v>94105</v>
      </c>
      <c r="B16" s="2">
        <v>99.882689999999997</v>
      </c>
      <c r="C16" s="3">
        <v>6282</v>
      </c>
      <c r="D16" s="4">
        <v>41860</v>
      </c>
      <c r="E16" t="s">
        <v>15761</v>
      </c>
      <c r="F16" s="4" t="s">
        <v>15368</v>
      </c>
      <c r="G16" s="6">
        <v>0.85222529999999996</v>
      </c>
      <c r="H16" s="7">
        <v>207.126</v>
      </c>
      <c r="I16" s="18">
        <f t="shared" si="0"/>
        <v>903359</v>
      </c>
      <c r="J16" s="18">
        <f>714193+4705</f>
        <v>718898</v>
      </c>
      <c r="K16" s="18">
        <v>152916</v>
      </c>
      <c r="L16" s="18">
        <f>19520+10900+1125</f>
        <v>31545</v>
      </c>
      <c r="M16" s="22">
        <v>1</v>
      </c>
      <c r="N16" s="22" t="s">
        <v>15761</v>
      </c>
    </row>
    <row r="17" spans="1:15" x14ac:dyDescent="0.25">
      <c r="A17">
        <v>10021</v>
      </c>
      <c r="B17" s="2">
        <v>99.873000000000005</v>
      </c>
      <c r="C17" s="3">
        <v>42141</v>
      </c>
      <c r="D17" s="4">
        <v>35620</v>
      </c>
      <c r="E17" t="s">
        <v>1789</v>
      </c>
      <c r="F17" s="4" t="s">
        <v>1280</v>
      </c>
      <c r="G17" s="6">
        <v>0.80339910000000003</v>
      </c>
      <c r="H17" s="7">
        <v>215.357</v>
      </c>
      <c r="I17" s="18">
        <f t="shared" si="0"/>
        <v>6822847</v>
      </c>
      <c r="J17" s="18">
        <f>60684+4932408</f>
        <v>4993092</v>
      </c>
      <c r="K17" s="18">
        <v>1732663</v>
      </c>
      <c r="L17" s="18">
        <f>33650+33432+11205+9580+5850+2375+1000</f>
        <v>97092</v>
      </c>
      <c r="M17" s="22">
        <v>1</v>
      </c>
      <c r="N17" s="22" t="s">
        <v>1789</v>
      </c>
    </row>
    <row r="18" spans="1:15" x14ac:dyDescent="0.25">
      <c r="A18">
        <v>20004</v>
      </c>
      <c r="B18" s="2">
        <v>99.861750000000001</v>
      </c>
      <c r="C18" s="3">
        <v>1667</v>
      </c>
      <c r="D18" s="4">
        <v>47900</v>
      </c>
      <c r="E18" t="s">
        <v>579</v>
      </c>
      <c r="F18" s="4" t="s">
        <v>4333</v>
      </c>
      <c r="G18" s="6">
        <v>0.94890039999999998</v>
      </c>
      <c r="H18" s="7">
        <v>188.59399999999999</v>
      </c>
      <c r="I18" s="18">
        <f t="shared" si="0"/>
        <v>1263908</v>
      </c>
      <c r="J18" s="18">
        <f>3250+780926</f>
        <v>784176</v>
      </c>
      <c r="K18" s="18">
        <v>467749</v>
      </c>
      <c r="L18" s="18">
        <f>6583+5400</f>
        <v>11983</v>
      </c>
      <c r="M18" s="22">
        <v>1</v>
      </c>
      <c r="N18" s="22" t="s">
        <v>16961</v>
      </c>
    </row>
    <row r="19" spans="1:15" x14ac:dyDescent="0.25">
      <c r="A19">
        <v>20037</v>
      </c>
      <c r="B19" s="2">
        <v>99.84402</v>
      </c>
      <c r="C19" s="3">
        <v>15156</v>
      </c>
      <c r="D19" s="4">
        <v>47900</v>
      </c>
      <c r="E19" t="s">
        <v>579</v>
      </c>
      <c r="F19" s="4" t="s">
        <v>4333</v>
      </c>
      <c r="G19" s="6">
        <v>0.83622090000000004</v>
      </c>
      <c r="H19" s="7">
        <v>206.321</v>
      </c>
      <c r="I19" s="18">
        <f t="shared" si="0"/>
        <v>1174152</v>
      </c>
      <c r="J19" s="18">
        <f>805043+10018+1000</f>
        <v>816061</v>
      </c>
      <c r="K19" s="18">
        <v>305941</v>
      </c>
      <c r="L19" s="18">
        <f>37465+12520+2100+40+25</f>
        <v>52150</v>
      </c>
      <c r="M19" s="22">
        <v>1</v>
      </c>
      <c r="N19" s="22" t="s">
        <v>16961</v>
      </c>
    </row>
    <row r="20" spans="1:15" x14ac:dyDescent="0.25">
      <c r="A20">
        <v>10005</v>
      </c>
      <c r="B20" s="2">
        <v>99.840519999999998</v>
      </c>
      <c r="C20" s="3">
        <v>7570</v>
      </c>
      <c r="D20" s="4">
        <v>35620</v>
      </c>
      <c r="E20" t="s">
        <v>1789</v>
      </c>
      <c r="F20" s="4" t="s">
        <v>1280</v>
      </c>
      <c r="G20" s="6">
        <v>0.88411150000000005</v>
      </c>
      <c r="H20" s="7">
        <v>196.77600000000001</v>
      </c>
      <c r="I20" s="18">
        <f t="shared" si="0"/>
        <v>534206</v>
      </c>
      <c r="J20" s="18">
        <f>369513+12400</f>
        <v>381913</v>
      </c>
      <c r="K20" s="18">
        <v>149223</v>
      </c>
      <c r="L20" s="18">
        <f>1605+575+500+290+100</f>
        <v>3070</v>
      </c>
      <c r="M20" s="22">
        <v>1</v>
      </c>
      <c r="N20" s="22" t="s">
        <v>1789</v>
      </c>
    </row>
    <row r="21" spans="1:15" x14ac:dyDescent="0.25">
      <c r="A21">
        <v>10028</v>
      </c>
      <c r="B21" s="2">
        <v>99.791849999999997</v>
      </c>
      <c r="C21" s="3">
        <v>46168</v>
      </c>
      <c r="D21" s="4">
        <v>35620</v>
      </c>
      <c r="E21" t="s">
        <v>1789</v>
      </c>
      <c r="F21" s="4" t="s">
        <v>1280</v>
      </c>
      <c r="G21" s="6">
        <v>0.80714739999999996</v>
      </c>
      <c r="H21" s="7">
        <v>207.40899999999999</v>
      </c>
      <c r="I21" s="18">
        <f t="shared" si="0"/>
        <v>4767949</v>
      </c>
      <c r="J21" s="18">
        <f>SUM(3208519+60087)</f>
        <v>3268606</v>
      </c>
      <c r="K21" s="18">
        <v>1401579</v>
      </c>
      <c r="L21" s="18">
        <f>SUM(24550+19589+16745+15555+12750+4970+1500+975+805+250+75)</f>
        <v>97764</v>
      </c>
      <c r="M21" s="22">
        <v>1</v>
      </c>
      <c r="N21" s="22" t="s">
        <v>1789</v>
      </c>
    </row>
    <row r="22" spans="1:15" x14ac:dyDescent="0.25">
      <c r="A22">
        <v>10065</v>
      </c>
      <c r="B22" s="2">
        <v>99.776690000000002</v>
      </c>
      <c r="C22" s="3">
        <v>31760</v>
      </c>
      <c r="D22" s="4">
        <v>35620</v>
      </c>
      <c r="E22" t="s">
        <v>1789</v>
      </c>
      <c r="F22" s="4" t="s">
        <v>1280</v>
      </c>
      <c r="G22" s="6">
        <v>0.80230619999999997</v>
      </c>
      <c r="H22" s="7">
        <v>208.172</v>
      </c>
      <c r="I22" s="18">
        <f t="shared" si="0"/>
        <v>27198133</v>
      </c>
      <c r="J22" s="18">
        <v>3887654</v>
      </c>
      <c r="K22" s="18">
        <v>23243229</v>
      </c>
      <c r="L22" s="18">
        <f>52225+14750+275</f>
        <v>67250</v>
      </c>
      <c r="M22" s="22">
        <v>0</v>
      </c>
      <c r="N22" s="22" t="s">
        <v>1789</v>
      </c>
      <c r="O22" s="22" t="s">
        <v>16966</v>
      </c>
    </row>
    <row r="23" spans="1:15" x14ac:dyDescent="0.25">
      <c r="A23">
        <v>90077</v>
      </c>
      <c r="B23" s="2">
        <v>99.744960000000006</v>
      </c>
      <c r="C23" s="3">
        <v>8328</v>
      </c>
      <c r="D23" s="4">
        <v>31080</v>
      </c>
      <c r="E23" t="s">
        <v>15367</v>
      </c>
      <c r="F23" s="4" t="s">
        <v>15368</v>
      </c>
      <c r="G23" s="6">
        <v>0.74550249999999996</v>
      </c>
      <c r="H23" s="7">
        <v>213.38</v>
      </c>
      <c r="I23" s="18">
        <f t="shared" si="0"/>
        <v>1364172</v>
      </c>
      <c r="J23" s="18">
        <f>SUM(687627, 5982)</f>
        <v>693609</v>
      </c>
      <c r="K23" s="18">
        <v>551181</v>
      </c>
      <c r="L23" s="18">
        <f>SUM(101459,14323,3600)</f>
        <v>119382</v>
      </c>
      <c r="M23" s="22">
        <v>1</v>
      </c>
      <c r="N23" s="22" t="s">
        <v>15367</v>
      </c>
    </row>
    <row r="24" spans="1:15" x14ac:dyDescent="0.25">
      <c r="A24">
        <v>20016</v>
      </c>
      <c r="B24" s="2">
        <v>99.710040000000006</v>
      </c>
      <c r="C24" s="3">
        <v>34370</v>
      </c>
      <c r="D24" s="4">
        <v>47900</v>
      </c>
      <c r="E24" t="s">
        <v>579</v>
      </c>
      <c r="F24" s="4" t="s">
        <v>4333</v>
      </c>
      <c r="G24" s="6">
        <v>0.83328049999999998</v>
      </c>
      <c r="H24" s="7">
        <v>196.29400000000001</v>
      </c>
      <c r="I24" s="18">
        <f t="shared" si="0"/>
        <v>3879885</v>
      </c>
      <c r="J24" s="18">
        <f>2860057+28125+1000</f>
        <v>2889182</v>
      </c>
      <c r="K24" s="18">
        <v>848190</v>
      </c>
      <c r="L24" s="18">
        <f>SUM(110711,28086,1100,750,600,500,250,241,175,100)</f>
        <v>142513</v>
      </c>
      <c r="M24" s="22">
        <v>1</v>
      </c>
      <c r="N24" s="22" t="s">
        <v>16961</v>
      </c>
    </row>
    <row r="25" spans="1:15" x14ac:dyDescent="0.25">
      <c r="A25">
        <v>90272</v>
      </c>
      <c r="B25" s="2">
        <v>99.678700000000006</v>
      </c>
      <c r="C25" s="3">
        <v>23496</v>
      </c>
      <c r="D25" s="4">
        <v>31080</v>
      </c>
      <c r="E25" t="s">
        <v>15378</v>
      </c>
      <c r="F25" s="4" t="s">
        <v>15368</v>
      </c>
      <c r="G25" s="6">
        <v>0.76793940000000005</v>
      </c>
      <c r="H25" s="7">
        <v>203.51</v>
      </c>
      <c r="I25" s="18">
        <f t="shared" si="0"/>
        <v>1746973</v>
      </c>
      <c r="J25" s="18">
        <f>SUM(1024832,29116)</f>
        <v>1053948</v>
      </c>
      <c r="K25" s="18">
        <v>305158</v>
      </c>
      <c r="L25" s="18">
        <f>SUM(338167,46100,2950,300,250,100)</f>
        <v>387867</v>
      </c>
      <c r="M25" s="22">
        <v>1</v>
      </c>
      <c r="N25" s="22" t="s">
        <v>15367</v>
      </c>
    </row>
    <row r="26" spans="1:15" x14ac:dyDescent="0.25">
      <c r="A26">
        <v>10280</v>
      </c>
      <c r="B26" s="2">
        <v>99.663020000000003</v>
      </c>
      <c r="C26" s="3">
        <v>8817</v>
      </c>
      <c r="D26" s="4">
        <v>35620</v>
      </c>
      <c r="E26" t="s">
        <v>1789</v>
      </c>
      <c r="F26" s="4" t="s">
        <v>1280</v>
      </c>
      <c r="G26" s="6">
        <v>0.82920680000000002</v>
      </c>
      <c r="H26" s="7">
        <v>191.59100000000001</v>
      </c>
      <c r="I26" s="18">
        <f t="shared" si="0"/>
        <v>199416</v>
      </c>
      <c r="J26" s="18">
        <f>212+160465</f>
        <v>160677</v>
      </c>
      <c r="K26" s="18">
        <v>27919</v>
      </c>
      <c r="L26" s="18">
        <f>SUM(7700,1000,975,525,375,195,50)</f>
        <v>10820</v>
      </c>
      <c r="M26" s="22">
        <v>1</v>
      </c>
      <c r="N26" s="22" t="s">
        <v>1789</v>
      </c>
    </row>
    <row r="27" spans="1:15" x14ac:dyDescent="0.25">
      <c r="A27">
        <v>20008</v>
      </c>
      <c r="B27" s="2">
        <v>99.624359999999996</v>
      </c>
      <c r="C27" s="3">
        <v>28326</v>
      </c>
      <c r="D27" s="4">
        <v>47900</v>
      </c>
      <c r="E27" t="s">
        <v>579</v>
      </c>
      <c r="F27" s="4" t="s">
        <v>4333</v>
      </c>
      <c r="G27" s="6">
        <v>0.88904280000000002</v>
      </c>
      <c r="H27" s="7">
        <v>178.351</v>
      </c>
      <c r="I27" s="18">
        <f t="shared" si="0"/>
        <v>3718417</v>
      </c>
      <c r="J27" s="18">
        <f>SUM(2828235,44762,1250)</f>
        <v>2874247</v>
      </c>
      <c r="K27" s="18">
        <v>684343</v>
      </c>
      <c r="L27" s="18">
        <f>SUM(111479,39324,5350,1779,670,600,350,275)</f>
        <v>159827</v>
      </c>
      <c r="M27" s="22">
        <v>1</v>
      </c>
      <c r="N27" s="22" t="s">
        <v>16961</v>
      </c>
    </row>
    <row r="28" spans="1:15" x14ac:dyDescent="0.25">
      <c r="A28">
        <v>11109</v>
      </c>
      <c r="B28" s="2">
        <v>99.598690000000005</v>
      </c>
      <c r="C28" s="3">
        <v>4336</v>
      </c>
      <c r="D28" s="4">
        <v>35620</v>
      </c>
      <c r="E28" t="s">
        <v>1899</v>
      </c>
      <c r="F28" s="4" t="s">
        <v>1280</v>
      </c>
      <c r="G28" s="6">
        <v>0.8260033</v>
      </c>
      <c r="H28" s="7">
        <v>187.422</v>
      </c>
      <c r="I28" s="18">
        <f t="shared" si="0"/>
        <v>50700</v>
      </c>
      <c r="J28" s="18">
        <v>44875</v>
      </c>
      <c r="K28" s="18">
        <v>3525</v>
      </c>
      <c r="L28" s="18">
        <v>2300</v>
      </c>
      <c r="M28" s="22">
        <v>1</v>
      </c>
      <c r="N28" s="22" t="s">
        <v>16963</v>
      </c>
    </row>
    <row r="29" spans="1:15" x14ac:dyDescent="0.25">
      <c r="A29">
        <v>90049</v>
      </c>
      <c r="B29" s="2">
        <v>99.588489999999993</v>
      </c>
      <c r="C29" s="3">
        <v>35262</v>
      </c>
      <c r="D29" s="4">
        <v>31080</v>
      </c>
      <c r="E29" t="s">
        <v>15367</v>
      </c>
      <c r="F29" s="4" t="s">
        <v>15368</v>
      </c>
      <c r="G29" s="6">
        <v>0.77810939999999995</v>
      </c>
      <c r="H29" s="7">
        <v>194.297</v>
      </c>
      <c r="I29" s="18">
        <f t="shared" si="0"/>
        <v>3315101</v>
      </c>
      <c r="J29" s="18">
        <f>2103831+43141</f>
        <v>2146972</v>
      </c>
      <c r="K29" s="18">
        <v>638240</v>
      </c>
      <c r="L29" s="18">
        <f>SUM(459809,67830,2250)</f>
        <v>529889</v>
      </c>
      <c r="M29" s="22">
        <v>1</v>
      </c>
      <c r="N29" s="22" t="s">
        <v>15367</v>
      </c>
    </row>
    <row r="30" spans="1:15" x14ac:dyDescent="0.25">
      <c r="A30">
        <v>10023</v>
      </c>
      <c r="B30" s="2">
        <v>99.561199999999999</v>
      </c>
      <c r="C30" s="3">
        <v>60762</v>
      </c>
      <c r="D30" s="4">
        <v>35620</v>
      </c>
      <c r="E30" t="s">
        <v>1789</v>
      </c>
      <c r="F30" s="4" t="s">
        <v>1280</v>
      </c>
      <c r="G30" s="6">
        <v>0.81065770000000004</v>
      </c>
      <c r="H30" s="7">
        <v>187.28800000000001</v>
      </c>
      <c r="I30" s="18">
        <f t="shared" si="0"/>
        <v>5542899</v>
      </c>
      <c r="J30" s="18">
        <f>89332+4309031</f>
        <v>4398363</v>
      </c>
      <c r="K30" s="18">
        <v>1013441</v>
      </c>
      <c r="L30" s="18">
        <f>SUM(54749,19668,17660,16063,8300,4575,3075,1950,1390,1150,1100,965,250,200)</f>
        <v>131095</v>
      </c>
      <c r="M30" s="22">
        <v>1</v>
      </c>
      <c r="N30" s="22" t="s">
        <v>1789</v>
      </c>
    </row>
    <row r="31" spans="1:15" x14ac:dyDescent="0.25">
      <c r="A31">
        <v>10014</v>
      </c>
      <c r="B31" s="2">
        <v>99.535229999999999</v>
      </c>
      <c r="C31" s="3">
        <v>31834</v>
      </c>
      <c r="D31" s="4">
        <v>35620</v>
      </c>
      <c r="E31" t="s">
        <v>1789</v>
      </c>
      <c r="F31" s="4" t="s">
        <v>1280</v>
      </c>
      <c r="G31" s="6">
        <v>0.81949340000000004</v>
      </c>
      <c r="H31" s="7">
        <v>184.965</v>
      </c>
      <c r="I31" s="18">
        <f t="shared" si="0"/>
        <v>1988587</v>
      </c>
      <c r="J31" s="18">
        <f>SUM(1667005,20096)</f>
        <v>1687101</v>
      </c>
      <c r="K31" s="18">
        <v>247195</v>
      </c>
      <c r="L31" s="18">
        <f>SUM(19251,15190,5363,3100,3036,2901,2899,1001,1000,250,200,100)</f>
        <v>54291</v>
      </c>
      <c r="M31" s="22">
        <v>1</v>
      </c>
      <c r="N31" s="22" t="s">
        <v>1789</v>
      </c>
    </row>
    <row r="32" spans="1:15" x14ac:dyDescent="0.25">
      <c r="A32">
        <v>90402</v>
      </c>
      <c r="B32" s="2">
        <v>99.526510000000002</v>
      </c>
      <c r="C32" s="3">
        <v>11503</v>
      </c>
      <c r="D32" s="4">
        <v>31080</v>
      </c>
      <c r="E32" t="s">
        <v>15387</v>
      </c>
      <c r="F32" s="4" t="s">
        <v>15368</v>
      </c>
      <c r="G32" s="6">
        <v>0.74402690000000005</v>
      </c>
      <c r="H32" s="7">
        <v>197.917</v>
      </c>
      <c r="I32" s="18">
        <f t="shared" si="0"/>
        <v>1976697</v>
      </c>
      <c r="J32" s="18">
        <v>1153496</v>
      </c>
      <c r="K32" s="18">
        <v>484276</v>
      </c>
      <c r="L32" s="18">
        <f>324461+14464</f>
        <v>338925</v>
      </c>
      <c r="M32" s="22">
        <v>1</v>
      </c>
      <c r="N32" s="22" t="s">
        <v>15367</v>
      </c>
    </row>
    <row r="33" spans="1:15" x14ac:dyDescent="0.25">
      <c r="A33">
        <v>94129</v>
      </c>
      <c r="B33" s="2">
        <v>99.506879999999995</v>
      </c>
      <c r="C33" s="3">
        <v>3334</v>
      </c>
      <c r="D33" s="4">
        <v>41860</v>
      </c>
      <c r="E33" t="s">
        <v>15761</v>
      </c>
      <c r="F33" s="4" t="s">
        <v>15368</v>
      </c>
      <c r="G33" s="6">
        <v>0.89214039999999994</v>
      </c>
      <c r="H33" s="7">
        <v>169.559</v>
      </c>
      <c r="I33" s="18">
        <f t="shared" si="0"/>
        <v>1284488</v>
      </c>
      <c r="J33" s="18">
        <v>1059884</v>
      </c>
      <c r="K33" s="18">
        <v>214631</v>
      </c>
      <c r="L33" s="18">
        <v>9973</v>
      </c>
      <c r="M33" s="22">
        <v>1</v>
      </c>
      <c r="N33" s="22" t="s">
        <v>15761</v>
      </c>
    </row>
    <row r="34" spans="1:15" x14ac:dyDescent="0.25">
      <c r="A34">
        <v>10075</v>
      </c>
      <c r="B34" s="2">
        <v>99.501379999999997</v>
      </c>
      <c r="C34" s="3">
        <v>24377</v>
      </c>
      <c r="D34" s="4">
        <v>35620</v>
      </c>
      <c r="E34" t="s">
        <v>1789</v>
      </c>
      <c r="F34" s="4" t="s">
        <v>1280</v>
      </c>
      <c r="G34" s="6">
        <v>0.8016143</v>
      </c>
      <c r="H34" s="7">
        <v>185.18199999999999</v>
      </c>
      <c r="I34" s="18">
        <f t="shared" si="0"/>
        <v>13861179</v>
      </c>
      <c r="J34" s="18">
        <v>13112100</v>
      </c>
      <c r="K34" s="18">
        <v>666544</v>
      </c>
      <c r="L34" s="18">
        <f>755+25950+55830</f>
        <v>82535</v>
      </c>
      <c r="M34" s="22">
        <v>1</v>
      </c>
      <c r="N34" s="22" t="s">
        <v>1789</v>
      </c>
      <c r="O34" s="22" t="s">
        <v>16967</v>
      </c>
    </row>
    <row r="35" spans="1:15" x14ac:dyDescent="0.25">
      <c r="A35">
        <v>10017</v>
      </c>
      <c r="B35" s="2">
        <v>99.493189999999998</v>
      </c>
      <c r="C35" s="3">
        <v>16277</v>
      </c>
      <c r="D35" s="4">
        <v>35620</v>
      </c>
      <c r="E35" t="s">
        <v>1789</v>
      </c>
      <c r="F35" s="4" t="s">
        <v>1280</v>
      </c>
      <c r="G35" s="6">
        <v>0.80923029999999996</v>
      </c>
      <c r="H35" s="7">
        <v>183.75</v>
      </c>
      <c r="I35" s="18">
        <f t="shared" si="0"/>
        <v>2862447</v>
      </c>
      <c r="J35" s="18">
        <v>2188232</v>
      </c>
      <c r="K35" s="18">
        <v>620065</v>
      </c>
      <c r="L35" s="18">
        <f>SUM(47190,6765,195)</f>
        <v>54150</v>
      </c>
      <c r="M35" s="22">
        <v>1</v>
      </c>
      <c r="N35" s="22" t="s">
        <v>1789</v>
      </c>
    </row>
    <row r="36" spans="1:15" x14ac:dyDescent="0.25">
      <c r="A36">
        <v>90094</v>
      </c>
      <c r="B36" s="2">
        <v>99.475099999999998</v>
      </c>
      <c r="C36" s="3">
        <v>6061</v>
      </c>
      <c r="D36" s="4">
        <v>31080</v>
      </c>
      <c r="E36" t="s">
        <v>15367</v>
      </c>
      <c r="F36" s="4" t="s">
        <v>15368</v>
      </c>
      <c r="G36" s="6">
        <v>0.80465220000000004</v>
      </c>
      <c r="H36" s="7">
        <v>183.077</v>
      </c>
      <c r="I36" s="18">
        <f t="shared" si="0"/>
        <v>51735</v>
      </c>
      <c r="J36" s="18">
        <v>38854</v>
      </c>
      <c r="K36" s="18">
        <v>8931</v>
      </c>
      <c r="L36" s="18">
        <f>SUM(3450,500)</f>
        <v>3950</v>
      </c>
      <c r="M36" s="22">
        <v>1</v>
      </c>
      <c r="N36" s="22" t="s">
        <v>15367</v>
      </c>
    </row>
    <row r="37" spans="1:15" x14ac:dyDescent="0.25">
      <c r="A37">
        <v>10006</v>
      </c>
      <c r="B37" s="2">
        <v>99.473489999999998</v>
      </c>
      <c r="C37" s="3">
        <v>2950</v>
      </c>
      <c r="D37" s="4">
        <v>35620</v>
      </c>
      <c r="E37" t="s">
        <v>1789</v>
      </c>
      <c r="F37" s="4" t="s">
        <v>1280</v>
      </c>
      <c r="G37" s="6">
        <v>0.83718939999999997</v>
      </c>
      <c r="H37" s="7">
        <v>177.3</v>
      </c>
      <c r="I37" s="18">
        <f t="shared" si="0"/>
        <v>276240</v>
      </c>
      <c r="J37" s="18">
        <v>218119</v>
      </c>
      <c r="K37" s="18">
        <v>40350</v>
      </c>
      <c r="L37" s="18">
        <f>SUM(17471,250,50)</f>
        <v>17771</v>
      </c>
      <c r="M37" s="22">
        <v>1</v>
      </c>
      <c r="N37" s="22" t="s">
        <v>1789</v>
      </c>
    </row>
    <row r="38" spans="1:15" x14ac:dyDescent="0.25">
      <c r="A38">
        <v>90274</v>
      </c>
      <c r="B38" s="2">
        <v>99.440330000000003</v>
      </c>
      <c r="C38" s="3">
        <v>25482</v>
      </c>
      <c r="D38" s="4">
        <v>31080</v>
      </c>
      <c r="E38" t="s">
        <v>15379</v>
      </c>
      <c r="F38" s="4" t="s">
        <v>15368</v>
      </c>
      <c r="G38" s="6">
        <v>0.7253889</v>
      </c>
      <c r="H38" s="7">
        <v>190.94300000000001</v>
      </c>
      <c r="I38" s="18">
        <f t="shared" si="0"/>
        <v>1161143</v>
      </c>
      <c r="J38" s="18">
        <v>430864</v>
      </c>
      <c r="K38" s="18">
        <v>401888</v>
      </c>
      <c r="L38" s="18">
        <f>SUM(321802,6589)</f>
        <v>328391</v>
      </c>
      <c r="M38" s="22">
        <v>1</v>
      </c>
      <c r="N38" s="22" t="s">
        <v>15367</v>
      </c>
    </row>
    <row r="39" spans="1:15" x14ac:dyDescent="0.25">
      <c r="A39">
        <v>10024</v>
      </c>
      <c r="B39" s="2">
        <v>99.320080000000004</v>
      </c>
      <c r="C39" s="3">
        <v>59249</v>
      </c>
      <c r="D39" s="4">
        <v>35620</v>
      </c>
      <c r="E39" t="s">
        <v>1789</v>
      </c>
      <c r="F39" s="4" t="s">
        <v>1280</v>
      </c>
      <c r="G39" s="6">
        <v>0.77625069999999996</v>
      </c>
      <c r="H39" s="7">
        <v>174.393</v>
      </c>
      <c r="I39" s="18">
        <f t="shared" si="0"/>
        <v>5293856</v>
      </c>
      <c r="J39" s="18">
        <v>3974705</v>
      </c>
      <c r="K39" s="18">
        <v>1227850</v>
      </c>
      <c r="L39" s="18">
        <f>77651+13550+100</f>
        <v>91301</v>
      </c>
      <c r="M39" s="22">
        <v>1</v>
      </c>
      <c r="N39" s="22" t="s">
        <v>1789</v>
      </c>
    </row>
    <row r="40" spans="1:15" x14ac:dyDescent="0.25">
      <c r="A40">
        <v>94123</v>
      </c>
      <c r="B40" s="2">
        <v>99.296589999999995</v>
      </c>
      <c r="C40" s="3">
        <v>25527</v>
      </c>
      <c r="D40" s="4">
        <v>41860</v>
      </c>
      <c r="E40" t="s">
        <v>15761</v>
      </c>
      <c r="F40" s="4" t="s">
        <v>15368</v>
      </c>
      <c r="G40" s="6">
        <v>0.79909180000000002</v>
      </c>
      <c r="H40" s="7">
        <v>169.00899999999999</v>
      </c>
      <c r="I40" s="18">
        <f t="shared" ref="I40:I71" si="1">SUM(J40:L40)</f>
        <v>1023980</v>
      </c>
      <c r="J40" s="18">
        <v>818477</v>
      </c>
      <c r="K40" s="18">
        <v>174207</v>
      </c>
      <c r="L40" s="18">
        <f>20200+11096</f>
        <v>31296</v>
      </c>
      <c r="M40" s="22">
        <v>1</v>
      </c>
      <c r="N40" s="22" t="s">
        <v>15761</v>
      </c>
    </row>
    <row r="41" spans="1:15" x14ac:dyDescent="0.25">
      <c r="A41">
        <v>90266</v>
      </c>
      <c r="B41" s="2">
        <v>99.255539999999996</v>
      </c>
      <c r="C41" s="3">
        <v>35534</v>
      </c>
      <c r="D41" s="4">
        <v>31080</v>
      </c>
      <c r="E41" t="s">
        <v>15377</v>
      </c>
      <c r="F41" s="4" t="s">
        <v>15368</v>
      </c>
      <c r="G41" s="6">
        <v>0.74201209999999995</v>
      </c>
      <c r="H41" s="7">
        <v>177.53200000000001</v>
      </c>
      <c r="I41" s="18">
        <f t="shared" si="1"/>
        <v>1929157</v>
      </c>
      <c r="J41" s="18">
        <v>1055106</v>
      </c>
      <c r="K41" s="18">
        <v>629385</v>
      </c>
      <c r="L41" s="18">
        <f>232866+11800</f>
        <v>244666</v>
      </c>
      <c r="M41" s="22">
        <v>1</v>
      </c>
      <c r="N41" s="22" t="s">
        <v>15367</v>
      </c>
    </row>
    <row r="42" spans="1:15" x14ac:dyDescent="0.25">
      <c r="A42">
        <v>10128</v>
      </c>
      <c r="B42" s="2">
        <v>99.194519999999997</v>
      </c>
      <c r="C42" s="3">
        <v>62446</v>
      </c>
      <c r="D42" s="4">
        <v>35620</v>
      </c>
      <c r="E42" t="s">
        <v>1789</v>
      </c>
      <c r="F42" s="4" t="s">
        <v>1280</v>
      </c>
      <c r="G42" s="6">
        <v>0.7919119</v>
      </c>
      <c r="H42" s="7">
        <v>167.09800000000001</v>
      </c>
      <c r="I42" s="18">
        <f t="shared" si="1"/>
        <v>4545001</v>
      </c>
      <c r="J42" s="18">
        <v>3249906</v>
      </c>
      <c r="K42" s="18">
        <v>1209105</v>
      </c>
      <c r="L42" s="18">
        <f>66740+19250</f>
        <v>85990</v>
      </c>
      <c r="M42" s="22">
        <v>1</v>
      </c>
      <c r="N42" s="22" t="s">
        <v>1789</v>
      </c>
    </row>
    <row r="43" spans="1:15" x14ac:dyDescent="0.25">
      <c r="A43">
        <v>10011</v>
      </c>
      <c r="B43" s="2">
        <v>99.161249999999995</v>
      </c>
      <c r="C43" s="3">
        <v>52941</v>
      </c>
      <c r="D43" s="4">
        <v>35620</v>
      </c>
      <c r="E43" t="s">
        <v>1789</v>
      </c>
      <c r="F43" s="4" t="s">
        <v>1280</v>
      </c>
      <c r="G43" s="6">
        <v>0.7725204</v>
      </c>
      <c r="H43" s="7">
        <v>169.38900000000001</v>
      </c>
      <c r="I43" s="18">
        <f t="shared" si="1"/>
        <v>3641157</v>
      </c>
      <c r="J43" s="18">
        <v>3266752</v>
      </c>
      <c r="K43" s="18">
        <v>313723</v>
      </c>
      <c r="L43" s="18">
        <f>6815+53867</f>
        <v>60682</v>
      </c>
      <c r="M43" s="22">
        <v>1</v>
      </c>
      <c r="N43" s="22" t="s">
        <v>1789</v>
      </c>
    </row>
    <row r="44" spans="1:15" x14ac:dyDescent="0.25">
      <c r="A44">
        <v>20036</v>
      </c>
      <c r="B44" s="2">
        <v>99.088650000000001</v>
      </c>
      <c r="C44" s="3">
        <v>5157</v>
      </c>
      <c r="D44" s="4">
        <v>47900</v>
      </c>
      <c r="E44" t="s">
        <v>579</v>
      </c>
      <c r="F44" s="4" t="s">
        <v>4333</v>
      </c>
      <c r="G44" s="6">
        <v>0.88105730000000004</v>
      </c>
      <c r="H44" s="7">
        <v>146.458</v>
      </c>
      <c r="I44" s="18">
        <f t="shared" si="1"/>
        <v>1698455</v>
      </c>
      <c r="J44" s="18">
        <v>1265360</v>
      </c>
      <c r="K44" s="18">
        <v>381885</v>
      </c>
      <c r="L44" s="18">
        <f>8535+42675</f>
        <v>51210</v>
      </c>
      <c r="M44" s="22">
        <v>1</v>
      </c>
      <c r="N44" s="22" t="s">
        <v>16961</v>
      </c>
    </row>
    <row r="45" spans="1:15" x14ac:dyDescent="0.25">
      <c r="A45">
        <v>91011</v>
      </c>
      <c r="B45" s="2">
        <v>99.051779999999994</v>
      </c>
      <c r="C45" s="3">
        <v>20670</v>
      </c>
      <c r="D45" s="4">
        <v>31080</v>
      </c>
      <c r="E45" t="s">
        <v>15407</v>
      </c>
      <c r="F45" s="4" t="s">
        <v>15368</v>
      </c>
      <c r="G45" s="6">
        <v>0.73543800000000004</v>
      </c>
      <c r="H45" s="7">
        <v>169.20699999999999</v>
      </c>
      <c r="I45" s="18">
        <f t="shared" si="1"/>
        <v>805306</v>
      </c>
      <c r="J45" s="18">
        <v>505996</v>
      </c>
      <c r="K45" s="18">
        <v>222790</v>
      </c>
      <c r="L45" s="18">
        <f>75070+1450</f>
        <v>76520</v>
      </c>
      <c r="M45" s="22">
        <v>1</v>
      </c>
      <c r="N45" s="22" t="s">
        <v>15367</v>
      </c>
    </row>
    <row r="46" spans="1:15" x14ac:dyDescent="0.25">
      <c r="A46">
        <v>10016</v>
      </c>
      <c r="B46" s="2">
        <v>99.027280000000005</v>
      </c>
      <c r="C46" s="3">
        <v>50111</v>
      </c>
      <c r="D46" s="4">
        <v>35620</v>
      </c>
      <c r="E46" t="s">
        <v>1789</v>
      </c>
      <c r="F46" s="4" t="s">
        <v>1280</v>
      </c>
      <c r="G46" s="6">
        <v>0.77115630000000002</v>
      </c>
      <c r="H46" s="7">
        <v>160.69999999999999</v>
      </c>
      <c r="I46" s="18">
        <f t="shared" si="1"/>
        <v>1580727</v>
      </c>
      <c r="J46" s="18">
        <v>1142890</v>
      </c>
      <c r="K46" s="18">
        <v>394885</v>
      </c>
      <c r="L46" s="18">
        <f>540+7043+35369</f>
        <v>42952</v>
      </c>
      <c r="M46" s="22">
        <v>1</v>
      </c>
      <c r="N46" s="22" t="s">
        <v>1789</v>
      </c>
    </row>
    <row r="47" spans="1:15" x14ac:dyDescent="0.25">
      <c r="A47">
        <v>10010</v>
      </c>
      <c r="B47" s="2">
        <v>98.989720000000005</v>
      </c>
      <c r="C47" s="3">
        <v>30708</v>
      </c>
      <c r="D47" s="4">
        <v>35620</v>
      </c>
      <c r="E47" t="s">
        <v>1789</v>
      </c>
      <c r="F47" s="4" t="s">
        <v>1280</v>
      </c>
      <c r="G47" s="6">
        <v>0.75500440000000002</v>
      </c>
      <c r="H47" s="7">
        <v>162.55000000000001</v>
      </c>
      <c r="I47" s="18">
        <f t="shared" si="1"/>
        <v>1325113</v>
      </c>
      <c r="J47" s="18">
        <v>999471</v>
      </c>
      <c r="K47" s="18">
        <v>290262</v>
      </c>
      <c r="L47" s="18">
        <f>SUM(20+1045+34315)</f>
        <v>35380</v>
      </c>
      <c r="M47" s="22">
        <v>1</v>
      </c>
      <c r="N47" s="22" t="s">
        <v>1789</v>
      </c>
    </row>
    <row r="48" spans="1:15" x14ac:dyDescent="0.25">
      <c r="A48">
        <v>90254</v>
      </c>
      <c r="B48" s="2">
        <v>98.915059999999997</v>
      </c>
      <c r="C48" s="3">
        <v>19725</v>
      </c>
      <c r="D48" s="4">
        <v>31080</v>
      </c>
      <c r="E48" t="s">
        <v>15373</v>
      </c>
      <c r="F48" s="4" t="s">
        <v>15368</v>
      </c>
      <c r="G48" s="6">
        <v>0.7112482</v>
      </c>
      <c r="H48" s="7">
        <v>167.75</v>
      </c>
      <c r="I48" s="18">
        <f t="shared" si="1"/>
        <v>271046</v>
      </c>
      <c r="J48" s="18">
        <v>129167</v>
      </c>
      <c r="K48" s="18">
        <v>84011</v>
      </c>
      <c r="L48" s="18">
        <f>9175+48693</f>
        <v>57868</v>
      </c>
      <c r="M48" s="22">
        <v>1</v>
      </c>
      <c r="N48" s="22" t="s">
        <v>15367</v>
      </c>
    </row>
    <row r="49" spans="1:14" x14ac:dyDescent="0.25">
      <c r="A49">
        <v>91105</v>
      </c>
      <c r="B49" s="2">
        <v>98.866370000000003</v>
      </c>
      <c r="C49" s="3">
        <v>11373</v>
      </c>
      <c r="D49" s="4">
        <v>31080</v>
      </c>
      <c r="E49" t="s">
        <v>4495</v>
      </c>
      <c r="F49" s="4" t="s">
        <v>15368</v>
      </c>
      <c r="G49" s="6">
        <v>0.70631849999999996</v>
      </c>
      <c r="H49" s="7">
        <v>165.94499999999999</v>
      </c>
      <c r="I49" s="18">
        <f t="shared" si="1"/>
        <v>396380</v>
      </c>
      <c r="J49" s="18">
        <v>171166</v>
      </c>
      <c r="K49" s="18">
        <v>154814</v>
      </c>
      <c r="L49" s="18">
        <f>10500+59900</f>
        <v>70400</v>
      </c>
      <c r="M49" s="22">
        <v>1</v>
      </c>
      <c r="N49" s="22" t="s">
        <v>15367</v>
      </c>
    </row>
    <row r="50" spans="1:14" x14ac:dyDescent="0.25">
      <c r="A50">
        <v>94114</v>
      </c>
      <c r="B50" s="2">
        <v>98.835470000000001</v>
      </c>
      <c r="C50" s="3">
        <v>32229</v>
      </c>
      <c r="D50" s="4">
        <v>41860</v>
      </c>
      <c r="E50" t="s">
        <v>15761</v>
      </c>
      <c r="F50" s="4" t="s">
        <v>15368</v>
      </c>
      <c r="G50" s="6">
        <v>0.77365850000000003</v>
      </c>
      <c r="H50" s="7">
        <v>153.423</v>
      </c>
      <c r="I50" s="18">
        <f t="shared" si="1"/>
        <v>723332</v>
      </c>
      <c r="J50" s="18">
        <v>616588</v>
      </c>
      <c r="K50" s="18">
        <v>61639</v>
      </c>
      <c r="L50" s="18">
        <f>7370+37735</f>
        <v>45105</v>
      </c>
      <c r="M50" s="22">
        <v>1</v>
      </c>
      <c r="N50" s="22" t="s">
        <v>15761</v>
      </c>
    </row>
    <row r="51" spans="1:14" x14ac:dyDescent="0.25">
      <c r="A51">
        <v>10012</v>
      </c>
      <c r="B51" s="2">
        <v>98.815659999999994</v>
      </c>
      <c r="C51" s="3">
        <v>24846</v>
      </c>
      <c r="D51" s="4">
        <v>35620</v>
      </c>
      <c r="E51" t="s">
        <v>1789</v>
      </c>
      <c r="F51" s="4" t="s">
        <v>1280</v>
      </c>
      <c r="G51" s="6">
        <v>0.77439179999999996</v>
      </c>
      <c r="H51" s="7">
        <v>153.155</v>
      </c>
      <c r="I51" s="18">
        <f t="shared" si="1"/>
        <v>913319</v>
      </c>
      <c r="J51" s="18">
        <v>749344</v>
      </c>
      <c r="K51" s="18">
        <v>148476</v>
      </c>
      <c r="L51" s="18">
        <f>9546+5953</f>
        <v>15499</v>
      </c>
      <c r="M51" s="22">
        <v>1</v>
      </c>
      <c r="N51" s="22" t="s">
        <v>1789</v>
      </c>
    </row>
    <row r="52" spans="1:14" x14ac:dyDescent="0.25">
      <c r="A52">
        <v>10003</v>
      </c>
      <c r="B52" s="2">
        <v>98.572860000000006</v>
      </c>
      <c r="C52" s="3">
        <v>57068</v>
      </c>
      <c r="D52" s="4">
        <v>35620</v>
      </c>
      <c r="E52" t="s">
        <v>1789</v>
      </c>
      <c r="F52" s="4" t="s">
        <v>1280</v>
      </c>
      <c r="G52" s="6">
        <v>0.78570739999999994</v>
      </c>
      <c r="H52" s="7">
        <v>145.411</v>
      </c>
      <c r="I52" s="18">
        <f t="shared" si="1"/>
        <v>2283323</v>
      </c>
      <c r="J52" s="18">
        <v>1973047</v>
      </c>
      <c r="K52" s="18">
        <v>270392</v>
      </c>
      <c r="L52" s="18">
        <f>100+12988+26796</f>
        <v>39884</v>
      </c>
      <c r="M52" s="22">
        <v>1</v>
      </c>
      <c r="N52" s="22" t="s">
        <v>1789</v>
      </c>
    </row>
    <row r="53" spans="1:14" x14ac:dyDescent="0.25">
      <c r="A53">
        <v>91108</v>
      </c>
      <c r="B53" s="2">
        <v>98.447029999999998</v>
      </c>
      <c r="C53" s="3">
        <v>13612</v>
      </c>
      <c r="D53" s="4">
        <v>31080</v>
      </c>
      <c r="E53" t="s">
        <v>15412</v>
      </c>
      <c r="F53" s="4" t="s">
        <v>15368</v>
      </c>
      <c r="G53" s="6">
        <v>0.70175989999999999</v>
      </c>
      <c r="H53" s="7">
        <v>155.89699999999999</v>
      </c>
      <c r="I53" s="18">
        <f t="shared" si="1"/>
        <v>488678</v>
      </c>
      <c r="J53" s="18">
        <v>244112</v>
      </c>
      <c r="K53" s="18">
        <v>211834</v>
      </c>
      <c r="L53" s="18">
        <f>2854+29878</f>
        <v>32732</v>
      </c>
      <c r="M53" s="22">
        <v>1</v>
      </c>
      <c r="N53" s="22" t="s">
        <v>15367</v>
      </c>
    </row>
    <row r="54" spans="1:14" x14ac:dyDescent="0.25">
      <c r="A54">
        <v>90210</v>
      </c>
      <c r="B54" s="2">
        <v>98.376980000000003</v>
      </c>
      <c r="C54" s="3">
        <v>21478</v>
      </c>
      <c r="D54" s="4">
        <v>31080</v>
      </c>
      <c r="E54" t="s">
        <v>6991</v>
      </c>
      <c r="F54" s="4" t="s">
        <v>15368</v>
      </c>
      <c r="G54" s="6">
        <v>0.5934507</v>
      </c>
      <c r="H54" s="7">
        <v>173.55500000000001</v>
      </c>
      <c r="I54" s="18">
        <f t="shared" si="1"/>
        <v>3594592</v>
      </c>
      <c r="J54" s="18">
        <v>2162419</v>
      </c>
      <c r="K54" s="18">
        <v>958554</v>
      </c>
      <c r="L54" s="18">
        <f>SUM(62824, 410795)</f>
        <v>473619</v>
      </c>
      <c r="M54" s="22">
        <v>1</v>
      </c>
      <c r="N54" s="22" t="s">
        <v>15367</v>
      </c>
    </row>
    <row r="55" spans="1:14" x14ac:dyDescent="0.25">
      <c r="A55">
        <v>20003</v>
      </c>
      <c r="B55" s="2">
        <v>98.254670000000004</v>
      </c>
      <c r="C55" s="3">
        <v>28201</v>
      </c>
      <c r="D55" s="4">
        <v>47900</v>
      </c>
      <c r="E55" t="s">
        <v>579</v>
      </c>
      <c r="F55" s="4" t="s">
        <v>4333</v>
      </c>
      <c r="G55" s="6">
        <v>0.66931280000000004</v>
      </c>
      <c r="H55" s="7">
        <v>157.72200000000001</v>
      </c>
      <c r="I55" s="18">
        <f t="shared" si="1"/>
        <v>2411003</v>
      </c>
      <c r="J55" s="18">
        <v>1441645</v>
      </c>
      <c r="K55" s="18">
        <v>891981</v>
      </c>
      <c r="L55" s="18">
        <f>13510+63867</f>
        <v>77377</v>
      </c>
      <c r="M55" s="22">
        <v>1</v>
      </c>
      <c r="N55" s="22" t="s">
        <v>16961</v>
      </c>
    </row>
    <row r="56" spans="1:14" x14ac:dyDescent="0.25">
      <c r="A56">
        <v>90024</v>
      </c>
      <c r="B56" s="2">
        <v>98.104789999999994</v>
      </c>
      <c r="C56" s="3">
        <v>50117</v>
      </c>
      <c r="D56" s="4">
        <v>31080</v>
      </c>
      <c r="E56" t="s">
        <v>15367</v>
      </c>
      <c r="F56" s="4" t="s">
        <v>15368</v>
      </c>
      <c r="G56" s="6">
        <v>0.71607149999999997</v>
      </c>
      <c r="H56" s="7">
        <v>146.33000000000001</v>
      </c>
      <c r="I56" s="18">
        <f t="shared" si="1"/>
        <v>2168305</v>
      </c>
      <c r="J56" s="18">
        <v>1506692</v>
      </c>
      <c r="K56" s="18">
        <v>433880</v>
      </c>
      <c r="L56" s="18">
        <f>13845+213888</f>
        <v>227733</v>
      </c>
      <c r="M56" s="22">
        <v>1</v>
      </c>
      <c r="N56" s="22" t="s">
        <v>15367</v>
      </c>
    </row>
    <row r="57" spans="1:14" x14ac:dyDescent="0.25">
      <c r="A57">
        <v>94107</v>
      </c>
      <c r="B57" s="2">
        <v>98.053579999999997</v>
      </c>
      <c r="C57" s="3">
        <v>27791</v>
      </c>
      <c r="D57" s="4">
        <v>41860</v>
      </c>
      <c r="E57" t="s">
        <v>15761</v>
      </c>
      <c r="F57" s="4" t="s">
        <v>15368</v>
      </c>
      <c r="G57" s="6">
        <v>0.71825430000000001</v>
      </c>
      <c r="H57" s="7">
        <v>144.80600000000001</v>
      </c>
      <c r="I57" s="18">
        <f t="shared" si="1"/>
        <v>691857</v>
      </c>
      <c r="J57" s="18">
        <v>619454</v>
      </c>
      <c r="K57" s="18">
        <v>47289</v>
      </c>
      <c r="L57" s="18">
        <f>SUM(17675,7439)</f>
        <v>25114</v>
      </c>
      <c r="M57" s="22">
        <v>1</v>
      </c>
      <c r="N57" s="22" t="s">
        <v>15761</v>
      </c>
    </row>
    <row r="58" spans="1:14" x14ac:dyDescent="0.25">
      <c r="A58">
        <v>94127</v>
      </c>
      <c r="B58" s="2">
        <v>97.9773</v>
      </c>
      <c r="C58" s="3">
        <v>19356</v>
      </c>
      <c r="D58" s="4">
        <v>41860</v>
      </c>
      <c r="E58" t="s">
        <v>15761</v>
      </c>
      <c r="F58" s="4" t="s">
        <v>15368</v>
      </c>
      <c r="G58" s="6">
        <v>0.66951260000000001</v>
      </c>
      <c r="H58" s="7">
        <v>151.69800000000001</v>
      </c>
      <c r="I58" s="18">
        <f t="shared" si="1"/>
        <v>256116</v>
      </c>
      <c r="J58" s="18">
        <v>202218</v>
      </c>
      <c r="K58" s="18">
        <v>38104</v>
      </c>
      <c r="L58" s="18">
        <f>SUM(4375,11419)</f>
        <v>15794</v>
      </c>
      <c r="M58" s="22">
        <v>1</v>
      </c>
      <c r="N58" s="22" t="s">
        <v>15761</v>
      </c>
    </row>
    <row r="59" spans="1:14" x14ac:dyDescent="0.25">
      <c r="A59">
        <v>94117</v>
      </c>
      <c r="B59" s="2">
        <v>97.943340000000006</v>
      </c>
      <c r="C59" s="3">
        <v>42638</v>
      </c>
      <c r="D59" s="4">
        <v>41860</v>
      </c>
      <c r="E59" t="s">
        <v>15761</v>
      </c>
      <c r="F59" s="4" t="s">
        <v>15368</v>
      </c>
      <c r="G59" s="6">
        <v>0.72566209999999998</v>
      </c>
      <c r="H59" s="7">
        <v>140.76</v>
      </c>
      <c r="I59" s="18">
        <f t="shared" si="1"/>
        <v>482824</v>
      </c>
      <c r="J59" s="18">
        <v>424049</v>
      </c>
      <c r="K59" s="18">
        <v>14441</v>
      </c>
      <c r="L59" s="18">
        <f>34759+9575</f>
        <v>44334</v>
      </c>
      <c r="M59" s="22">
        <v>1</v>
      </c>
      <c r="N59" s="22" t="s">
        <v>15761</v>
      </c>
    </row>
    <row r="60" spans="1:14" x14ac:dyDescent="0.25">
      <c r="A60">
        <v>91436</v>
      </c>
      <c r="B60" s="2">
        <v>97.914249999999996</v>
      </c>
      <c r="C60" s="3">
        <v>14562</v>
      </c>
      <c r="D60" s="4">
        <v>31080</v>
      </c>
      <c r="E60" t="s">
        <v>14211</v>
      </c>
      <c r="F60" s="4" t="s">
        <v>15368</v>
      </c>
      <c r="G60" s="6">
        <v>0.63873950000000002</v>
      </c>
      <c r="H60" s="7">
        <v>155.096</v>
      </c>
      <c r="I60" s="18">
        <f t="shared" si="1"/>
        <v>1177712</v>
      </c>
      <c r="J60" s="18">
        <v>802602</v>
      </c>
      <c r="K60" s="18">
        <v>227934</v>
      </c>
      <c r="L60" s="18">
        <f>25780+121396</f>
        <v>147176</v>
      </c>
      <c r="M60" s="22">
        <v>1</v>
      </c>
      <c r="N60" s="22" t="s">
        <v>15367</v>
      </c>
    </row>
    <row r="61" spans="1:14" x14ac:dyDescent="0.25">
      <c r="A61">
        <v>20009</v>
      </c>
      <c r="B61" s="2">
        <v>97.852559999999997</v>
      </c>
      <c r="C61" s="3">
        <v>50708</v>
      </c>
      <c r="D61" s="4">
        <v>47900</v>
      </c>
      <c r="E61" t="s">
        <v>579</v>
      </c>
      <c r="F61" s="4" t="s">
        <v>4333</v>
      </c>
      <c r="G61" s="6">
        <v>0.77326110000000003</v>
      </c>
      <c r="H61" s="7">
        <v>130.56800000000001</v>
      </c>
      <c r="I61" s="18">
        <f t="shared" si="1"/>
        <v>2131679</v>
      </c>
      <c r="J61" s="18">
        <v>1652113</v>
      </c>
      <c r="K61" s="18">
        <v>309646</v>
      </c>
      <c r="L61" s="18">
        <f>22557+147363</f>
        <v>169920</v>
      </c>
      <c r="M61" s="22">
        <v>1</v>
      </c>
      <c r="N61" s="22" t="s">
        <v>16961</v>
      </c>
    </row>
    <row r="62" spans="1:14" x14ac:dyDescent="0.25">
      <c r="A62">
        <v>11201</v>
      </c>
      <c r="B62" s="2">
        <v>97.750110000000006</v>
      </c>
      <c r="C62" s="3">
        <v>56487</v>
      </c>
      <c r="D62" s="4">
        <v>35620</v>
      </c>
      <c r="E62" t="s">
        <v>1238</v>
      </c>
      <c r="F62" s="4" t="s">
        <v>1280</v>
      </c>
      <c r="G62" s="6">
        <v>0.6892161</v>
      </c>
      <c r="H62" s="7">
        <v>143.27600000000001</v>
      </c>
      <c r="I62" s="18">
        <f t="shared" si="1"/>
        <v>2249601</v>
      </c>
      <c r="J62" s="18">
        <v>1929970</v>
      </c>
      <c r="K62" s="18">
        <v>272556</v>
      </c>
      <c r="L62" s="18">
        <f>3333+43742</f>
        <v>47075</v>
      </c>
      <c r="M62" s="22">
        <v>1</v>
      </c>
      <c r="N62" s="22" t="s">
        <v>16962</v>
      </c>
    </row>
    <row r="63" spans="1:14" x14ac:dyDescent="0.25">
      <c r="A63">
        <v>91302</v>
      </c>
      <c r="B63" s="2">
        <v>97.638620000000003</v>
      </c>
      <c r="C63" s="3">
        <v>25165</v>
      </c>
      <c r="D63" s="4">
        <v>31080</v>
      </c>
      <c r="E63" t="s">
        <v>15415</v>
      </c>
      <c r="F63" s="4" t="s">
        <v>15368</v>
      </c>
      <c r="G63" s="6">
        <v>0.65987439999999997</v>
      </c>
      <c r="H63" s="7">
        <v>145.03700000000001</v>
      </c>
      <c r="I63" s="18">
        <f t="shared" si="1"/>
        <v>736466</v>
      </c>
      <c r="J63" s="18">
        <v>474671</v>
      </c>
      <c r="K63" s="18">
        <v>148035</v>
      </c>
      <c r="L63" s="18">
        <f>106040+7720</f>
        <v>113760</v>
      </c>
      <c r="M63" s="22">
        <v>1</v>
      </c>
      <c r="N63" s="22" t="s">
        <v>15367</v>
      </c>
    </row>
    <row r="64" spans="1:14" x14ac:dyDescent="0.25">
      <c r="A64">
        <v>90265</v>
      </c>
      <c r="B64" s="2">
        <v>97.50609</v>
      </c>
      <c r="C64" s="3">
        <v>17659</v>
      </c>
      <c r="D64" s="4">
        <v>31080</v>
      </c>
      <c r="E64" t="s">
        <v>15376</v>
      </c>
      <c r="F64" s="4" t="s">
        <v>15368</v>
      </c>
      <c r="G64" s="6">
        <v>0.59487860000000004</v>
      </c>
      <c r="H64" s="7">
        <v>152.69900000000001</v>
      </c>
      <c r="I64" s="18">
        <f t="shared" si="1"/>
        <v>978692</v>
      </c>
      <c r="J64" s="18">
        <v>457923</v>
      </c>
      <c r="K64" s="18">
        <v>367528</v>
      </c>
      <c r="L64" s="18">
        <f>97026+55465+750</f>
        <v>153241</v>
      </c>
      <c r="M64" s="22">
        <v>1</v>
      </c>
      <c r="N64" s="22" t="s">
        <v>15367</v>
      </c>
    </row>
    <row r="65" spans="1:14" x14ac:dyDescent="0.25">
      <c r="A65">
        <v>94131</v>
      </c>
      <c r="B65" s="2">
        <v>97.359030000000004</v>
      </c>
      <c r="C65" s="3">
        <v>28370</v>
      </c>
      <c r="D65" s="4">
        <v>41860</v>
      </c>
      <c r="E65" t="s">
        <v>15761</v>
      </c>
      <c r="F65" s="4" t="s">
        <v>15368</v>
      </c>
      <c r="G65" s="6">
        <v>0.67933500000000002</v>
      </c>
      <c r="H65" s="7">
        <v>136.01599999999999</v>
      </c>
      <c r="I65" s="18">
        <f t="shared" si="1"/>
        <v>422849</v>
      </c>
      <c r="J65" s="18">
        <v>234006</v>
      </c>
      <c r="K65" s="18">
        <v>32448</v>
      </c>
      <c r="L65" s="18">
        <f>154145+2250</f>
        <v>156395</v>
      </c>
      <c r="M65" s="22">
        <v>1</v>
      </c>
      <c r="N65" s="22" t="s">
        <v>15761</v>
      </c>
    </row>
    <row r="66" spans="1:14" x14ac:dyDescent="0.25">
      <c r="A66">
        <v>10019</v>
      </c>
      <c r="B66" s="2">
        <v>97.151730000000001</v>
      </c>
      <c r="C66" s="3">
        <v>38751</v>
      </c>
      <c r="D66" s="4">
        <v>35620</v>
      </c>
      <c r="E66" t="s">
        <v>1789</v>
      </c>
      <c r="F66" s="4" t="s">
        <v>1280</v>
      </c>
      <c r="G66" s="6">
        <v>0.70602750000000003</v>
      </c>
      <c r="H66" s="7">
        <v>129.315</v>
      </c>
      <c r="I66" s="18">
        <f t="shared" si="1"/>
        <v>4935598</v>
      </c>
      <c r="J66" s="18">
        <v>3125246</v>
      </c>
      <c r="K66" s="18">
        <v>1454165</v>
      </c>
      <c r="L66" s="18">
        <f>525+9009+346653</f>
        <v>356187</v>
      </c>
      <c r="M66" s="22">
        <v>1</v>
      </c>
      <c r="N66" s="22" t="s">
        <v>1789</v>
      </c>
    </row>
    <row r="67" spans="1:14" x14ac:dyDescent="0.25">
      <c r="A67">
        <v>90068</v>
      </c>
      <c r="B67" s="2">
        <v>97.028390000000002</v>
      </c>
      <c r="C67" s="3">
        <v>21943</v>
      </c>
      <c r="D67" s="4">
        <v>31080</v>
      </c>
      <c r="E67" t="s">
        <v>15367</v>
      </c>
      <c r="F67" s="4" t="s">
        <v>15368</v>
      </c>
      <c r="G67" s="6">
        <v>0.64868479999999995</v>
      </c>
      <c r="H67" s="7">
        <v>137.471</v>
      </c>
      <c r="I67" s="18">
        <f t="shared" si="1"/>
        <v>415984</v>
      </c>
      <c r="J67" s="18">
        <v>308102</v>
      </c>
      <c r="K67" s="18">
        <v>21255</v>
      </c>
      <c r="L67" s="18">
        <f>78023+8604</f>
        <v>86627</v>
      </c>
      <c r="M67" s="22">
        <v>1</v>
      </c>
      <c r="N67" s="22" t="s">
        <v>15367</v>
      </c>
    </row>
    <row r="68" spans="1:14" x14ac:dyDescent="0.25">
      <c r="A68">
        <v>90275</v>
      </c>
      <c r="B68" s="2">
        <v>97.016660000000002</v>
      </c>
      <c r="C68" s="3">
        <v>42419</v>
      </c>
      <c r="D68" s="4">
        <v>31080</v>
      </c>
      <c r="E68" t="s">
        <v>15380</v>
      </c>
      <c r="F68" s="4" t="s">
        <v>15368</v>
      </c>
      <c r="G68" s="6">
        <v>0.6484297</v>
      </c>
      <c r="H68" s="7">
        <v>137.48500000000001</v>
      </c>
      <c r="I68" s="18">
        <f t="shared" si="1"/>
        <v>467438</v>
      </c>
      <c r="J68" s="18">
        <v>237504</v>
      </c>
      <c r="K68" s="18">
        <v>172614</v>
      </c>
      <c r="L68" s="18">
        <f>3170+54150</f>
        <v>57320</v>
      </c>
      <c r="M68" s="22">
        <v>1</v>
      </c>
      <c r="N68" s="22" t="s">
        <v>15367</v>
      </c>
    </row>
    <row r="69" spans="1:14" x14ac:dyDescent="0.25">
      <c r="A69">
        <v>90403</v>
      </c>
      <c r="B69" s="2">
        <v>97.001819999999995</v>
      </c>
      <c r="C69" s="3">
        <v>25115</v>
      </c>
      <c r="D69" s="4">
        <v>31080</v>
      </c>
      <c r="E69" t="s">
        <v>15387</v>
      </c>
      <c r="F69" s="4" t="s">
        <v>15368</v>
      </c>
      <c r="G69" s="6">
        <v>0.73787650000000005</v>
      </c>
      <c r="H69" s="7">
        <v>121.923</v>
      </c>
      <c r="I69" s="18">
        <f t="shared" si="1"/>
        <v>504703</v>
      </c>
      <c r="J69" s="18">
        <v>350609</v>
      </c>
      <c r="K69" s="18">
        <v>72390</v>
      </c>
      <c r="L69" s="18">
        <f>8095+73609</f>
        <v>81704</v>
      </c>
      <c r="M69" s="22">
        <v>1</v>
      </c>
      <c r="N69" s="22" t="s">
        <v>15367</v>
      </c>
    </row>
    <row r="70" spans="1:14" x14ac:dyDescent="0.25">
      <c r="A70">
        <v>11215</v>
      </c>
      <c r="B70" s="2">
        <v>96.90155</v>
      </c>
      <c r="C70" s="3">
        <v>70155</v>
      </c>
      <c r="D70" s="4">
        <v>35620</v>
      </c>
      <c r="E70" t="s">
        <v>1238</v>
      </c>
      <c r="F70" s="4" t="s">
        <v>1280</v>
      </c>
      <c r="G70" s="6">
        <v>0.70283419999999996</v>
      </c>
      <c r="H70" s="7">
        <v>126.566</v>
      </c>
      <c r="I70" s="18">
        <f t="shared" si="1"/>
        <v>926790</v>
      </c>
      <c r="J70" s="18">
        <v>799928</v>
      </c>
      <c r="K70" s="18">
        <v>64310</v>
      </c>
      <c r="L70" s="18">
        <f>58848+3229+475</f>
        <v>62552</v>
      </c>
      <c r="M70" s="22">
        <v>1</v>
      </c>
      <c r="N70" s="22" t="s">
        <v>16962</v>
      </c>
    </row>
    <row r="71" spans="1:14" x14ac:dyDescent="0.25">
      <c r="A71">
        <v>91604</v>
      </c>
      <c r="B71" s="2">
        <v>96.74606</v>
      </c>
      <c r="C71" s="3">
        <v>29072</v>
      </c>
      <c r="D71" s="4">
        <v>31080</v>
      </c>
      <c r="E71" t="s">
        <v>15440</v>
      </c>
      <c r="F71" s="4" t="s">
        <v>15368</v>
      </c>
      <c r="G71" s="6">
        <v>0.6104617</v>
      </c>
      <c r="H71" s="7">
        <v>139.703</v>
      </c>
      <c r="I71" s="18">
        <f t="shared" si="1"/>
        <v>566378</v>
      </c>
      <c r="J71" s="18">
        <v>391405</v>
      </c>
      <c r="K71" s="18">
        <v>56988</v>
      </c>
      <c r="L71" s="18">
        <f>91935+26050</f>
        <v>117985</v>
      </c>
      <c r="M71" s="22">
        <v>1</v>
      </c>
      <c r="N71" s="22" t="s">
        <v>15367</v>
      </c>
    </row>
    <row r="72" spans="1:14" x14ac:dyDescent="0.25">
      <c r="A72">
        <v>94111</v>
      </c>
      <c r="B72" s="2">
        <v>96.654269999999997</v>
      </c>
      <c r="C72" s="3">
        <v>3476</v>
      </c>
      <c r="D72" s="4">
        <v>41860</v>
      </c>
      <c r="E72" t="s">
        <v>15761</v>
      </c>
      <c r="F72" s="4" t="s">
        <v>15368</v>
      </c>
      <c r="G72" s="6">
        <v>0.64976330000000004</v>
      </c>
      <c r="H72" s="7">
        <v>131.93199999999999</v>
      </c>
      <c r="I72" s="18">
        <f t="shared" ref="I72:I103" si="2">SUM(J72:L72)</f>
        <v>2221072</v>
      </c>
      <c r="J72" s="18">
        <v>1538589</v>
      </c>
      <c r="K72" s="18">
        <v>578969</v>
      </c>
      <c r="L72" s="18">
        <v>103514</v>
      </c>
      <c r="M72" s="22">
        <v>1</v>
      </c>
      <c r="N72" s="22" t="s">
        <v>15761</v>
      </c>
    </row>
    <row r="73" spans="1:14" x14ac:dyDescent="0.25">
      <c r="A73">
        <v>10018</v>
      </c>
      <c r="B73" s="2">
        <v>96.066519999999997</v>
      </c>
      <c r="C73" s="3">
        <v>8062</v>
      </c>
      <c r="D73" s="4">
        <v>35620</v>
      </c>
      <c r="E73" t="s">
        <v>1789</v>
      </c>
      <c r="F73" s="4" t="s">
        <v>1280</v>
      </c>
      <c r="G73" s="6">
        <v>0.72665369999999996</v>
      </c>
      <c r="H73" s="7">
        <v>112.96899999999999</v>
      </c>
      <c r="I73" s="18">
        <f t="shared" si="2"/>
        <v>581110</v>
      </c>
      <c r="J73" s="18">
        <v>478124</v>
      </c>
      <c r="K73" s="18">
        <v>93818</v>
      </c>
      <c r="L73" s="18">
        <f>3530+5638</f>
        <v>9168</v>
      </c>
      <c r="M73" s="22">
        <v>1</v>
      </c>
      <c r="N73" s="22" t="s">
        <v>1789</v>
      </c>
    </row>
    <row r="74" spans="1:14" x14ac:dyDescent="0.25">
      <c r="A74">
        <v>94115</v>
      </c>
      <c r="B74" s="2">
        <v>95.918760000000006</v>
      </c>
      <c r="C74" s="3">
        <v>34555</v>
      </c>
      <c r="D74" s="4">
        <v>41860</v>
      </c>
      <c r="E74" t="s">
        <v>15761</v>
      </c>
      <c r="F74" s="4" t="s">
        <v>15368</v>
      </c>
      <c r="G74" s="6">
        <v>0.66577560000000002</v>
      </c>
      <c r="H74" s="7">
        <v>122.209</v>
      </c>
      <c r="I74" s="18">
        <f t="shared" si="2"/>
        <v>1620053</v>
      </c>
      <c r="J74" s="18">
        <v>1297823</v>
      </c>
      <c r="K74" s="18">
        <v>255575</v>
      </c>
      <c r="L74" s="18">
        <f>20610+46045</f>
        <v>66655</v>
      </c>
      <c r="M74" s="22">
        <v>1</v>
      </c>
      <c r="N74" s="22" t="s">
        <v>15761</v>
      </c>
    </row>
    <row r="75" spans="1:14" x14ac:dyDescent="0.25">
      <c r="A75">
        <v>90212</v>
      </c>
      <c r="B75" s="2">
        <v>95.719160000000002</v>
      </c>
      <c r="C75" s="3">
        <v>12414</v>
      </c>
      <c r="D75" s="4">
        <v>31080</v>
      </c>
      <c r="E75" t="s">
        <v>6991</v>
      </c>
      <c r="F75" s="4" t="s">
        <v>15368</v>
      </c>
      <c r="G75" s="6">
        <v>0.69207620000000003</v>
      </c>
      <c r="H75" s="7">
        <v>115.405</v>
      </c>
      <c r="I75" s="18">
        <f t="shared" si="2"/>
        <v>1736869</v>
      </c>
      <c r="J75" s="18">
        <v>973795</v>
      </c>
      <c r="K75" s="18">
        <v>390758</v>
      </c>
      <c r="L75" s="18">
        <f>54040+318276</f>
        <v>372316</v>
      </c>
      <c r="M75" s="22">
        <v>1</v>
      </c>
      <c r="N75" s="22" t="s">
        <v>15367</v>
      </c>
    </row>
    <row r="76" spans="1:14" x14ac:dyDescent="0.25">
      <c r="A76">
        <v>90292</v>
      </c>
      <c r="B76" s="2">
        <v>95.712670000000003</v>
      </c>
      <c r="C76" s="3">
        <v>21506</v>
      </c>
      <c r="D76" s="4">
        <v>31080</v>
      </c>
      <c r="E76" t="s">
        <v>15384</v>
      </c>
      <c r="F76" s="4" t="s">
        <v>15368</v>
      </c>
      <c r="G76" s="6">
        <v>0.68238410000000005</v>
      </c>
      <c r="H76" s="7">
        <v>117.072</v>
      </c>
      <c r="I76" s="18">
        <f t="shared" si="2"/>
        <v>409604</v>
      </c>
      <c r="J76" s="18">
        <v>211700</v>
      </c>
      <c r="K76" s="18">
        <v>108212</v>
      </c>
      <c r="L76" s="18">
        <f>25685+64007</f>
        <v>89692</v>
      </c>
      <c r="M76" s="22">
        <v>1</v>
      </c>
      <c r="N76" s="22" t="s">
        <v>15367</v>
      </c>
    </row>
    <row r="77" spans="1:14" x14ac:dyDescent="0.25">
      <c r="A77">
        <v>90277</v>
      </c>
      <c r="B77" s="2">
        <v>95.577809999999999</v>
      </c>
      <c r="C77" s="3">
        <v>34546</v>
      </c>
      <c r="D77" s="4">
        <v>31080</v>
      </c>
      <c r="E77" t="s">
        <v>15381</v>
      </c>
      <c r="F77" s="4" t="s">
        <v>15368</v>
      </c>
      <c r="G77" s="6">
        <v>0.60914029999999997</v>
      </c>
      <c r="H77" s="7">
        <v>128.90299999999999</v>
      </c>
      <c r="I77" s="18">
        <f t="shared" si="2"/>
        <v>285170</v>
      </c>
      <c r="J77" s="18">
        <v>106568</v>
      </c>
      <c r="K77" s="18">
        <v>74132</v>
      </c>
      <c r="L77" s="18">
        <f>2700+101770</f>
        <v>104470</v>
      </c>
      <c r="M77" s="22">
        <v>1</v>
      </c>
      <c r="N77" s="22" t="s">
        <v>15367</v>
      </c>
    </row>
    <row r="78" spans="1:14" x14ac:dyDescent="0.25">
      <c r="A78">
        <v>90405</v>
      </c>
      <c r="B78" s="2">
        <v>95.469620000000006</v>
      </c>
      <c r="C78" s="3">
        <v>28534</v>
      </c>
      <c r="D78" s="4">
        <v>31080</v>
      </c>
      <c r="E78" t="s">
        <v>15387</v>
      </c>
      <c r="F78" s="4" t="s">
        <v>15368</v>
      </c>
      <c r="G78" s="6">
        <v>0.64906900000000001</v>
      </c>
      <c r="H78" s="7">
        <v>120.754</v>
      </c>
      <c r="I78" s="18">
        <f t="shared" si="2"/>
        <v>745372</v>
      </c>
      <c r="J78" s="18">
        <v>512273</v>
      </c>
      <c r="K78" s="18">
        <v>73320</v>
      </c>
      <c r="L78" s="18">
        <f>12297+147482</f>
        <v>159779</v>
      </c>
      <c r="M78" s="22">
        <v>1</v>
      </c>
      <c r="N78" s="22" t="s">
        <v>15367</v>
      </c>
    </row>
    <row r="79" spans="1:14" x14ac:dyDescent="0.25">
      <c r="A79">
        <v>10025</v>
      </c>
      <c r="B79" s="2">
        <v>95.394940000000005</v>
      </c>
      <c r="C79" s="3">
        <v>97373</v>
      </c>
      <c r="D79" s="4">
        <v>35620</v>
      </c>
      <c r="E79" t="s">
        <v>1789</v>
      </c>
      <c r="F79" s="4" t="s">
        <v>1280</v>
      </c>
      <c r="G79" s="6">
        <v>0.67352179999999995</v>
      </c>
      <c r="H79" s="7">
        <v>116.002</v>
      </c>
      <c r="I79" s="18">
        <f t="shared" si="2"/>
        <v>2285650</v>
      </c>
      <c r="J79" s="18">
        <v>1997192</v>
      </c>
      <c r="K79" s="18">
        <v>216084</v>
      </c>
      <c r="L79" s="18">
        <f>62524+9585+265</f>
        <v>72374</v>
      </c>
      <c r="M79" s="22">
        <v>1</v>
      </c>
      <c r="N79" s="22" t="s">
        <v>1789</v>
      </c>
    </row>
    <row r="80" spans="1:14" x14ac:dyDescent="0.25">
      <c r="A80">
        <v>10013</v>
      </c>
      <c r="B80" s="2">
        <v>95.254220000000004</v>
      </c>
      <c r="C80" s="3">
        <v>26937</v>
      </c>
      <c r="D80" s="4">
        <v>35620</v>
      </c>
      <c r="E80" t="s">
        <v>1789</v>
      </c>
      <c r="F80" s="4" t="s">
        <v>1280</v>
      </c>
      <c r="G80" s="6">
        <v>0.62942489999999995</v>
      </c>
      <c r="H80" s="7">
        <v>122.47199999999999</v>
      </c>
      <c r="I80" s="18">
        <f t="shared" si="2"/>
        <v>2116451</v>
      </c>
      <c r="J80" s="18">
        <v>1779823</v>
      </c>
      <c r="K80" s="18">
        <v>302312</v>
      </c>
      <c r="L80" s="18">
        <f>23050+11146+120</f>
        <v>34316</v>
      </c>
      <c r="M80" s="22">
        <v>1</v>
      </c>
      <c r="N80" s="22" t="s">
        <v>1789</v>
      </c>
    </row>
    <row r="81" spans="1:14" x14ac:dyDescent="0.25">
      <c r="A81">
        <v>90069</v>
      </c>
      <c r="B81" s="2">
        <v>95.240039999999993</v>
      </c>
      <c r="C81" s="3">
        <v>20426</v>
      </c>
      <c r="D81" s="4">
        <v>31080</v>
      </c>
      <c r="E81" t="s">
        <v>15369</v>
      </c>
      <c r="F81" s="4" t="s">
        <v>15368</v>
      </c>
      <c r="G81" s="6">
        <v>0.62626700000000002</v>
      </c>
      <c r="H81" s="7">
        <v>122.996</v>
      </c>
      <c r="I81" s="18">
        <f t="shared" si="2"/>
        <v>1862653</v>
      </c>
      <c r="J81" s="18">
        <v>1014930</v>
      </c>
      <c r="K81" s="18">
        <v>195184</v>
      </c>
      <c r="L81" s="18">
        <f>158750+493789</f>
        <v>652539</v>
      </c>
      <c r="M81" s="22">
        <v>1</v>
      </c>
      <c r="N81" s="22" t="s">
        <v>15367</v>
      </c>
    </row>
  </sheetData>
  <sortState ref="A8:O81">
    <sortCondition descending="1" ref="B8:B8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1"/>
  <sheetViews>
    <sheetView workbookViewId="0">
      <selection activeCell="L5" sqref="L5"/>
    </sheetView>
  </sheetViews>
  <sheetFormatPr defaultRowHeight="15.75" x14ac:dyDescent="0.25"/>
  <cols>
    <col min="2" max="2" width="14.25" customWidth="1"/>
    <col min="3" max="3" width="13.75" customWidth="1"/>
    <col min="5" max="5" width="16.75" customWidth="1"/>
    <col min="8" max="8" width="13.5" customWidth="1"/>
    <col min="9" max="9" width="12.875" style="18" customWidth="1"/>
    <col min="10" max="10" width="13.125" style="18" customWidth="1"/>
    <col min="11" max="11" width="12.5" style="18" customWidth="1"/>
    <col min="12" max="13" width="14.375" style="18" customWidth="1"/>
    <col min="14" max="14" width="13.75" style="22" customWidth="1"/>
    <col min="15" max="15" width="17" style="22" bestFit="1" customWidth="1"/>
    <col min="16" max="16" width="12.25" style="22" bestFit="1" customWidth="1"/>
    <col min="17" max="17" width="15.5" style="18" customWidth="1"/>
    <col min="18" max="18" width="14.25" style="18" customWidth="1"/>
    <col min="19" max="19" width="14.625" style="18" customWidth="1"/>
  </cols>
  <sheetData>
    <row r="1" spans="1:16" x14ac:dyDescent="0.25">
      <c r="A1" t="s">
        <v>16952</v>
      </c>
      <c r="L1" s="18" t="s">
        <v>16773</v>
      </c>
      <c r="M1" s="18" t="s">
        <v>16774</v>
      </c>
      <c r="N1" s="18" t="s">
        <v>16775</v>
      </c>
      <c r="O1" s="22" t="s">
        <v>16959</v>
      </c>
    </row>
    <row r="2" spans="1:16" x14ac:dyDescent="0.25">
      <c r="A2" t="s">
        <v>16953</v>
      </c>
      <c r="L2" s="18">
        <f>SUM(J6:J200000)</f>
        <v>47992860</v>
      </c>
      <c r="M2" s="18">
        <f>SUM(K6:K200000)</f>
        <v>20993554</v>
      </c>
      <c r="N2" s="18">
        <f>M2-L2</f>
        <v>-26999306</v>
      </c>
      <c r="O2" s="30">
        <f>L2/(L2+M2)</f>
        <v>0.69568567515337154</v>
      </c>
    </row>
    <row r="3" spans="1:16" x14ac:dyDescent="0.25">
      <c r="A3" t="s">
        <v>16983</v>
      </c>
      <c r="M3" s="22" t="s">
        <v>16782</v>
      </c>
      <c r="N3" s="33">
        <f>SUM(M8:M8888)/74</f>
        <v>0.8783783783783784</v>
      </c>
    </row>
    <row r="4" spans="1:16" x14ac:dyDescent="0.25">
      <c r="A4" t="s">
        <v>16985</v>
      </c>
      <c r="M4" s="22"/>
      <c r="O4" s="31"/>
    </row>
    <row r="5" spans="1:16" x14ac:dyDescent="0.25">
      <c r="N5" s="18"/>
      <c r="O5" s="34"/>
    </row>
    <row r="7" spans="1:16" ht="93.75" customHeight="1" x14ac:dyDescent="0.25">
      <c r="A7" s="11" t="s">
        <v>8</v>
      </c>
      <c r="B7" s="12" t="s">
        <v>9</v>
      </c>
      <c r="C7" s="13" t="s">
        <v>10</v>
      </c>
      <c r="D7" s="11" t="s">
        <v>11</v>
      </c>
      <c r="E7" s="11" t="s">
        <v>12</v>
      </c>
      <c r="F7" s="11" t="s">
        <v>13</v>
      </c>
      <c r="G7" s="15" t="s">
        <v>15</v>
      </c>
      <c r="H7" s="16" t="s">
        <v>16</v>
      </c>
      <c r="I7" s="19" t="s">
        <v>16980</v>
      </c>
      <c r="J7" s="18" t="s">
        <v>16769</v>
      </c>
      <c r="K7" s="18" t="s">
        <v>16770</v>
      </c>
      <c r="L7" s="18" t="s">
        <v>16771</v>
      </c>
      <c r="M7" s="19" t="s">
        <v>16975</v>
      </c>
      <c r="N7" s="21" t="s">
        <v>16781</v>
      </c>
      <c r="O7" s="22" t="s">
        <v>16960</v>
      </c>
      <c r="P7" s="22" t="s">
        <v>16954</v>
      </c>
    </row>
    <row r="8" spans="1:16" x14ac:dyDescent="0.25">
      <c r="A8">
        <v>10282</v>
      </c>
      <c r="B8" s="2">
        <v>99.994709999999998</v>
      </c>
      <c r="C8" s="3">
        <v>5902</v>
      </c>
      <c r="D8" s="4">
        <v>35620</v>
      </c>
      <c r="E8" t="s">
        <v>1789</v>
      </c>
      <c r="F8" s="4" t="s">
        <v>1280</v>
      </c>
      <c r="G8" s="6">
        <v>0.87059690000000001</v>
      </c>
      <c r="H8" s="7">
        <v>250.001</v>
      </c>
      <c r="I8" s="18">
        <f t="shared" ref="I8:I39" si="0">SUM(J8:L8)</f>
        <v>245787</v>
      </c>
      <c r="J8" s="18">
        <v>91452</v>
      </c>
      <c r="K8" s="18">
        <v>143785</v>
      </c>
      <c r="L8" s="18">
        <f>700+9850</f>
        <v>10550</v>
      </c>
      <c r="M8" s="22">
        <v>0</v>
      </c>
      <c r="N8" s="22">
        <v>1</v>
      </c>
      <c r="O8" s="22" t="s">
        <v>1789</v>
      </c>
    </row>
    <row r="9" spans="1:16" x14ac:dyDescent="0.25">
      <c r="A9">
        <v>10069</v>
      </c>
      <c r="B9" s="2">
        <v>99.977010000000007</v>
      </c>
      <c r="C9" s="3">
        <v>5522</v>
      </c>
      <c r="D9" s="4">
        <v>35620</v>
      </c>
      <c r="E9" t="s">
        <v>1789</v>
      </c>
      <c r="F9" s="4" t="s">
        <v>1280</v>
      </c>
      <c r="G9" s="6">
        <v>0.88685970000000003</v>
      </c>
      <c r="H9" s="7">
        <v>237.06</v>
      </c>
      <c r="I9" s="18">
        <f t="shared" si="0"/>
        <v>264358</v>
      </c>
      <c r="J9" s="18">
        <v>97182</v>
      </c>
      <c r="K9" s="18">
        <v>161676</v>
      </c>
      <c r="L9" s="18">
        <v>5500</v>
      </c>
      <c r="M9" s="22">
        <v>0</v>
      </c>
      <c r="N9" s="22">
        <v>0</v>
      </c>
      <c r="O9" s="22" t="s">
        <v>1789</v>
      </c>
    </row>
    <row r="10" spans="1:16" x14ac:dyDescent="0.25">
      <c r="A10">
        <v>10007</v>
      </c>
      <c r="B10" s="2">
        <v>99.964960000000005</v>
      </c>
      <c r="C10" s="3">
        <v>6748</v>
      </c>
      <c r="D10" s="4">
        <v>35620</v>
      </c>
      <c r="E10" t="s">
        <v>1789</v>
      </c>
      <c r="F10" s="4" t="s">
        <v>1280</v>
      </c>
      <c r="G10" s="6">
        <v>0.787802</v>
      </c>
      <c r="H10" s="7">
        <v>250.001</v>
      </c>
      <c r="I10" s="18">
        <f t="shared" si="0"/>
        <v>264577</v>
      </c>
      <c r="J10" s="18">
        <v>171067</v>
      </c>
      <c r="K10" s="18">
        <v>88060</v>
      </c>
      <c r="L10" s="18">
        <f>3900+1550</f>
        <v>5450</v>
      </c>
      <c r="M10" s="22">
        <v>1</v>
      </c>
      <c r="N10" s="22">
        <v>1</v>
      </c>
      <c r="O10" s="22" t="s">
        <v>1789</v>
      </c>
    </row>
    <row r="11" spans="1:16" x14ac:dyDescent="0.25">
      <c r="A11">
        <v>10004</v>
      </c>
      <c r="B11" s="2">
        <v>99.963189999999997</v>
      </c>
      <c r="C11" s="3">
        <v>3023</v>
      </c>
      <c r="D11" s="4">
        <v>35620</v>
      </c>
      <c r="E11" t="s">
        <v>1789</v>
      </c>
      <c r="F11" s="4" t="s">
        <v>1280</v>
      </c>
      <c r="G11" s="6">
        <v>0.81526980000000004</v>
      </c>
      <c r="H11" s="7">
        <v>242.625</v>
      </c>
      <c r="I11" s="18">
        <f t="shared" si="0"/>
        <v>289761</v>
      </c>
      <c r="J11" s="18">
        <v>204451</v>
      </c>
      <c r="K11" s="18">
        <v>81685</v>
      </c>
      <c r="L11" s="18">
        <f>1275+2350</f>
        <v>3625</v>
      </c>
      <c r="M11" s="22">
        <v>1</v>
      </c>
      <c r="N11" s="22">
        <v>1</v>
      </c>
      <c r="O11" s="22" t="s">
        <v>1789</v>
      </c>
    </row>
    <row r="12" spans="1:16" x14ac:dyDescent="0.25">
      <c r="A12">
        <v>10022</v>
      </c>
      <c r="B12" s="2">
        <v>99.946740000000005</v>
      </c>
      <c r="C12" s="3">
        <v>29698</v>
      </c>
      <c r="D12" s="4">
        <v>35620</v>
      </c>
      <c r="E12" t="s">
        <v>1789</v>
      </c>
      <c r="F12" s="4" t="s">
        <v>1280</v>
      </c>
      <c r="G12" s="6">
        <v>0.80945630000000002</v>
      </c>
      <c r="H12" s="7">
        <v>240</v>
      </c>
      <c r="I12" s="18">
        <f t="shared" si="0"/>
        <v>3528277</v>
      </c>
      <c r="J12" s="18">
        <v>1955762</v>
      </c>
      <c r="K12" s="18">
        <v>1512589</v>
      </c>
      <c r="L12" s="18">
        <f>39368+20558</f>
        <v>59926</v>
      </c>
      <c r="M12" s="22">
        <v>1</v>
      </c>
      <c r="N12" s="22">
        <v>1</v>
      </c>
      <c r="O12" s="22" t="s">
        <v>1789</v>
      </c>
    </row>
    <row r="13" spans="1:16" x14ac:dyDescent="0.25">
      <c r="A13">
        <v>20007</v>
      </c>
      <c r="B13" s="2">
        <v>99.925619999999995</v>
      </c>
      <c r="C13" s="3">
        <v>26469</v>
      </c>
      <c r="D13" s="4">
        <v>47900</v>
      </c>
      <c r="E13" t="s">
        <v>579</v>
      </c>
      <c r="F13" s="4" t="s">
        <v>4333</v>
      </c>
      <c r="G13" s="6">
        <v>0.87310430000000006</v>
      </c>
      <c r="H13" s="7">
        <v>215.327</v>
      </c>
      <c r="I13" s="18">
        <f t="shared" si="0"/>
        <v>3543390</v>
      </c>
      <c r="J13" s="18">
        <v>2684983</v>
      </c>
      <c r="K13" s="18">
        <v>820432</v>
      </c>
      <c r="L13" s="18">
        <f>10375+27600</f>
        <v>37975</v>
      </c>
      <c r="M13" s="22">
        <v>1</v>
      </c>
      <c r="N13" s="22">
        <v>1</v>
      </c>
      <c r="O13" s="22" t="s">
        <v>16961</v>
      </c>
    </row>
    <row r="14" spans="1:16" x14ac:dyDescent="0.25">
      <c r="A14">
        <v>20015</v>
      </c>
      <c r="B14" s="2">
        <v>99.918369999999996</v>
      </c>
      <c r="C14" s="3">
        <v>15916</v>
      </c>
      <c r="D14" s="4">
        <v>47900</v>
      </c>
      <c r="E14" t="s">
        <v>579</v>
      </c>
      <c r="F14" s="4" t="s">
        <v>4333</v>
      </c>
      <c r="G14" s="6">
        <v>0.82724339999999996</v>
      </c>
      <c r="H14" s="7">
        <v>223.25</v>
      </c>
      <c r="I14" s="18">
        <f t="shared" si="0"/>
        <v>1314397</v>
      </c>
      <c r="J14" s="18">
        <v>1016484</v>
      </c>
      <c r="K14" s="18">
        <v>269013</v>
      </c>
      <c r="L14" s="18">
        <f>SUM(22000,6900)</f>
        <v>28900</v>
      </c>
      <c r="M14" s="22">
        <v>1</v>
      </c>
      <c r="N14" s="22">
        <v>1</v>
      </c>
      <c r="O14" s="22" t="s">
        <v>16961</v>
      </c>
    </row>
    <row r="15" spans="1:16" x14ac:dyDescent="0.25">
      <c r="A15">
        <v>10162</v>
      </c>
      <c r="B15" s="2">
        <v>99.898409999999998</v>
      </c>
      <c r="C15" s="3">
        <v>1251</v>
      </c>
      <c r="D15" s="4">
        <v>35620</v>
      </c>
      <c r="E15" t="s">
        <v>1789</v>
      </c>
      <c r="F15" s="4" t="s">
        <v>1280</v>
      </c>
      <c r="G15" s="6">
        <v>0.98133020000000004</v>
      </c>
      <c r="H15" s="7">
        <v>189.79599999999999</v>
      </c>
      <c r="I15" s="18">
        <f t="shared" si="0"/>
        <v>6386</v>
      </c>
      <c r="J15" s="18">
        <v>4416</v>
      </c>
      <c r="K15" s="18">
        <v>1970</v>
      </c>
      <c r="L15" s="18">
        <v>0</v>
      </c>
      <c r="M15" s="22">
        <v>1</v>
      </c>
      <c r="N15" s="22">
        <v>1</v>
      </c>
      <c r="O15" s="22" t="s">
        <v>1789</v>
      </c>
    </row>
    <row r="16" spans="1:16" x14ac:dyDescent="0.25">
      <c r="A16">
        <v>94105</v>
      </c>
      <c r="B16" s="2">
        <v>99.882689999999997</v>
      </c>
      <c r="C16" s="3">
        <v>6282</v>
      </c>
      <c r="D16" s="4">
        <v>41860</v>
      </c>
      <c r="E16" t="s">
        <v>15761</v>
      </c>
      <c r="F16" s="4" t="s">
        <v>15368</v>
      </c>
      <c r="G16" s="6">
        <v>0.85222529999999996</v>
      </c>
      <c r="H16" s="7">
        <v>207.126</v>
      </c>
      <c r="I16" s="18">
        <f t="shared" si="0"/>
        <v>445832</v>
      </c>
      <c r="J16" s="18">
        <v>295801</v>
      </c>
      <c r="K16" s="18">
        <v>138506</v>
      </c>
      <c r="L16" s="18">
        <v>11525</v>
      </c>
      <c r="M16" s="22">
        <v>1</v>
      </c>
      <c r="N16" s="22">
        <v>1</v>
      </c>
      <c r="O16" s="22" t="s">
        <v>15761</v>
      </c>
    </row>
    <row r="17" spans="1:16" x14ac:dyDescent="0.25">
      <c r="A17">
        <v>10021</v>
      </c>
      <c r="B17" s="2">
        <v>99.873000000000005</v>
      </c>
      <c r="C17" s="3">
        <v>42141</v>
      </c>
      <c r="D17" s="4">
        <v>35620</v>
      </c>
      <c r="E17" t="s">
        <v>1789</v>
      </c>
      <c r="F17" s="4" t="s">
        <v>1280</v>
      </c>
      <c r="G17" s="6">
        <v>0.80339910000000003</v>
      </c>
      <c r="H17" s="7">
        <v>215.357</v>
      </c>
      <c r="I17" s="18">
        <f t="shared" si="0"/>
        <v>3316208</v>
      </c>
      <c r="J17" s="18">
        <v>2009896</v>
      </c>
      <c r="K17" s="18">
        <v>1241412</v>
      </c>
      <c r="L17" s="18">
        <f>33400+31500</f>
        <v>64900</v>
      </c>
      <c r="M17" s="22">
        <v>1</v>
      </c>
      <c r="N17" s="22">
        <v>1</v>
      </c>
      <c r="O17" s="22" t="s">
        <v>1789</v>
      </c>
    </row>
    <row r="18" spans="1:16" x14ac:dyDescent="0.25">
      <c r="A18">
        <v>20004</v>
      </c>
      <c r="B18" s="2">
        <v>99.861750000000001</v>
      </c>
      <c r="C18" s="3">
        <v>1667</v>
      </c>
      <c r="D18" s="4">
        <v>47900</v>
      </c>
      <c r="E18" t="s">
        <v>579</v>
      </c>
      <c r="F18" s="4" t="s">
        <v>4333</v>
      </c>
      <c r="G18" s="6">
        <v>0.94890039999999998</v>
      </c>
      <c r="H18" s="7">
        <v>188.59399999999999</v>
      </c>
      <c r="I18" s="18">
        <f t="shared" si="0"/>
        <v>1209046</v>
      </c>
      <c r="J18" s="18">
        <v>749447</v>
      </c>
      <c r="K18" s="18">
        <v>452599</v>
      </c>
      <c r="L18" s="18">
        <f>5250+1750</f>
        <v>7000</v>
      </c>
      <c r="M18" s="22">
        <v>1</v>
      </c>
      <c r="N18" s="22">
        <v>1</v>
      </c>
      <c r="O18" s="22" t="s">
        <v>16961</v>
      </c>
    </row>
    <row r="19" spans="1:16" x14ac:dyDescent="0.25">
      <c r="A19">
        <v>20037</v>
      </c>
      <c r="B19" s="2">
        <v>99.84402</v>
      </c>
      <c r="C19" s="3">
        <v>15156</v>
      </c>
      <c r="D19" s="4">
        <v>47900</v>
      </c>
      <c r="E19" t="s">
        <v>579</v>
      </c>
      <c r="F19" s="4" t="s">
        <v>4333</v>
      </c>
      <c r="G19" s="6">
        <v>0.83622090000000004</v>
      </c>
      <c r="H19" s="7">
        <v>206.321</v>
      </c>
      <c r="I19" s="18">
        <f t="shared" si="0"/>
        <v>1028930</v>
      </c>
      <c r="J19" s="18">
        <v>729218</v>
      </c>
      <c r="K19" s="18">
        <v>283417</v>
      </c>
      <c r="L19" s="18">
        <f>12020+4275</f>
        <v>16295</v>
      </c>
      <c r="M19" s="22">
        <v>1</v>
      </c>
      <c r="N19" s="22">
        <v>1</v>
      </c>
      <c r="O19" s="22" t="s">
        <v>16961</v>
      </c>
    </row>
    <row r="20" spans="1:16" x14ac:dyDescent="0.25">
      <c r="A20">
        <v>10005</v>
      </c>
      <c r="B20" s="2">
        <v>99.840519999999998</v>
      </c>
      <c r="C20" s="3">
        <v>7570</v>
      </c>
      <c r="D20" s="4">
        <v>35620</v>
      </c>
      <c r="E20" t="s">
        <v>1789</v>
      </c>
      <c r="F20" s="4" t="s">
        <v>1280</v>
      </c>
      <c r="G20" s="6">
        <v>0.88411150000000005</v>
      </c>
      <c r="H20" s="7">
        <v>196.77600000000001</v>
      </c>
      <c r="I20" s="18">
        <f t="shared" si="0"/>
        <v>320943</v>
      </c>
      <c r="J20" s="18">
        <v>226220</v>
      </c>
      <c r="K20" s="18">
        <v>93118</v>
      </c>
      <c r="L20" s="18">
        <v>1605</v>
      </c>
      <c r="M20" s="22">
        <v>1</v>
      </c>
      <c r="N20" s="22">
        <v>1</v>
      </c>
      <c r="O20" s="22" t="s">
        <v>1789</v>
      </c>
    </row>
    <row r="21" spans="1:16" x14ac:dyDescent="0.25">
      <c r="A21">
        <v>10028</v>
      </c>
      <c r="B21" s="2">
        <v>99.791849999999997</v>
      </c>
      <c r="C21" s="3">
        <v>46168</v>
      </c>
      <c r="D21" s="4">
        <v>35620</v>
      </c>
      <c r="E21" t="s">
        <v>1789</v>
      </c>
      <c r="F21" s="4" t="s">
        <v>1280</v>
      </c>
      <c r="G21" s="6">
        <v>0.80714739999999996</v>
      </c>
      <c r="H21" s="7">
        <v>207.40899999999999</v>
      </c>
      <c r="I21" s="18">
        <f t="shared" si="0"/>
        <v>2001082</v>
      </c>
      <c r="J21" s="18">
        <v>1326327</v>
      </c>
      <c r="K21" s="18">
        <v>643305</v>
      </c>
      <c r="L21" s="18">
        <f>21850+9600</f>
        <v>31450</v>
      </c>
      <c r="M21" s="22">
        <v>1</v>
      </c>
      <c r="N21" s="22">
        <v>1</v>
      </c>
      <c r="O21" s="22" t="s">
        <v>1789</v>
      </c>
    </row>
    <row r="22" spans="1:16" x14ac:dyDescent="0.25">
      <c r="A22">
        <v>10065</v>
      </c>
      <c r="B22" s="2">
        <v>99.776690000000002</v>
      </c>
      <c r="C22" s="3">
        <v>31760</v>
      </c>
      <c r="D22" s="4">
        <v>35620</v>
      </c>
      <c r="E22" t="s">
        <v>1789</v>
      </c>
      <c r="F22" s="4" t="s">
        <v>1280</v>
      </c>
      <c r="G22" s="6">
        <v>0.80230619999999997</v>
      </c>
      <c r="H22" s="7">
        <v>208.172</v>
      </c>
      <c r="I22" s="18">
        <f t="shared" si="0"/>
        <v>2453509</v>
      </c>
      <c r="J22" s="18">
        <v>1213326</v>
      </c>
      <c r="K22" s="18">
        <v>1205673</v>
      </c>
      <c r="L22" s="18">
        <f>19860+14650</f>
        <v>34510</v>
      </c>
      <c r="M22" s="22">
        <v>1</v>
      </c>
      <c r="N22" s="22">
        <v>0</v>
      </c>
      <c r="O22" s="22" t="s">
        <v>1789</v>
      </c>
      <c r="P22" s="22" t="s">
        <v>16966</v>
      </c>
    </row>
    <row r="23" spans="1:16" x14ac:dyDescent="0.25">
      <c r="A23">
        <v>90077</v>
      </c>
      <c r="B23" s="2">
        <v>99.744960000000006</v>
      </c>
      <c r="C23" s="3">
        <v>8328</v>
      </c>
      <c r="D23" s="4">
        <v>31080</v>
      </c>
      <c r="E23" t="s">
        <v>15367</v>
      </c>
      <c r="F23" s="4" t="s">
        <v>15368</v>
      </c>
      <c r="G23" s="6">
        <v>0.74550249999999996</v>
      </c>
      <c r="H23" s="7">
        <v>213.38</v>
      </c>
      <c r="I23" s="18">
        <f t="shared" si="0"/>
        <v>613599</v>
      </c>
      <c r="J23" s="18">
        <v>327951</v>
      </c>
      <c r="K23" s="18">
        <v>282048</v>
      </c>
      <c r="L23" s="18">
        <v>3600</v>
      </c>
      <c r="M23" s="22">
        <v>1</v>
      </c>
      <c r="N23" s="22">
        <v>1</v>
      </c>
      <c r="O23" s="22" t="s">
        <v>15367</v>
      </c>
    </row>
    <row r="24" spans="1:16" x14ac:dyDescent="0.25">
      <c r="A24">
        <v>20016</v>
      </c>
      <c r="B24" s="2">
        <v>99.710040000000006</v>
      </c>
      <c r="C24" s="3">
        <v>34370</v>
      </c>
      <c r="D24" s="4">
        <v>47900</v>
      </c>
      <c r="E24" t="s">
        <v>579</v>
      </c>
      <c r="F24" s="4" t="s">
        <v>4333</v>
      </c>
      <c r="G24" s="6">
        <v>0.83328049999999998</v>
      </c>
      <c r="H24" s="7">
        <v>196.29400000000001</v>
      </c>
      <c r="I24" s="18">
        <f t="shared" si="0"/>
        <v>3403384</v>
      </c>
      <c r="J24" s="18">
        <v>2567112</v>
      </c>
      <c r="K24" s="18">
        <v>802040</v>
      </c>
      <c r="L24" s="18">
        <f>16282+17950</f>
        <v>34232</v>
      </c>
      <c r="M24" s="22">
        <v>1</v>
      </c>
      <c r="N24" s="22">
        <v>1</v>
      </c>
      <c r="O24" s="22" t="s">
        <v>16961</v>
      </c>
    </row>
    <row r="25" spans="1:16" x14ac:dyDescent="0.25">
      <c r="A25">
        <v>90272</v>
      </c>
      <c r="B25" s="2">
        <v>99.678700000000006</v>
      </c>
      <c r="C25" s="3">
        <v>23496</v>
      </c>
      <c r="D25" s="4">
        <v>31080</v>
      </c>
      <c r="E25" t="s">
        <v>15378</v>
      </c>
      <c r="F25" s="4" t="s">
        <v>15368</v>
      </c>
      <c r="G25" s="6">
        <v>0.76793940000000005</v>
      </c>
      <c r="H25" s="7">
        <v>203.51</v>
      </c>
      <c r="I25" s="18">
        <f t="shared" si="0"/>
        <v>665455</v>
      </c>
      <c r="J25" s="18">
        <v>451644</v>
      </c>
      <c r="K25" s="18">
        <v>209111</v>
      </c>
      <c r="L25" s="18">
        <v>4700</v>
      </c>
      <c r="M25" s="22">
        <v>1</v>
      </c>
      <c r="N25" s="22">
        <v>1</v>
      </c>
      <c r="O25" s="22" t="s">
        <v>15367</v>
      </c>
    </row>
    <row r="26" spans="1:16" x14ac:dyDescent="0.25">
      <c r="A26">
        <v>10280</v>
      </c>
      <c r="B26" s="2">
        <v>99.663020000000003</v>
      </c>
      <c r="C26" s="3">
        <v>8817</v>
      </c>
      <c r="D26" s="4">
        <v>35620</v>
      </c>
      <c r="E26" t="s">
        <v>1789</v>
      </c>
      <c r="F26" s="4" t="s">
        <v>1280</v>
      </c>
      <c r="G26" s="6">
        <v>0.82920680000000002</v>
      </c>
      <c r="H26" s="7">
        <v>191.59100000000001</v>
      </c>
      <c r="I26" s="18">
        <f t="shared" si="0"/>
        <v>45445</v>
      </c>
      <c r="J26" s="18">
        <v>34295</v>
      </c>
      <c r="K26" s="18">
        <v>10775</v>
      </c>
      <c r="L26" s="18">
        <v>375</v>
      </c>
      <c r="M26" s="22">
        <v>1</v>
      </c>
      <c r="N26" s="22">
        <v>1</v>
      </c>
      <c r="O26" s="22" t="s">
        <v>1789</v>
      </c>
    </row>
    <row r="27" spans="1:16" x14ac:dyDescent="0.25">
      <c r="A27">
        <v>20008</v>
      </c>
      <c r="B27" s="2">
        <v>99.624359999999996</v>
      </c>
      <c r="C27" s="3">
        <v>28326</v>
      </c>
      <c r="D27" s="4">
        <v>47900</v>
      </c>
      <c r="E27" t="s">
        <v>579</v>
      </c>
      <c r="F27" s="4" t="s">
        <v>4333</v>
      </c>
      <c r="G27" s="6">
        <v>0.88904280000000002</v>
      </c>
      <c r="H27" s="7">
        <v>178.351</v>
      </c>
      <c r="I27" s="18">
        <f t="shared" si="0"/>
        <v>3373408</v>
      </c>
      <c r="J27" s="18">
        <v>2648062</v>
      </c>
      <c r="K27" s="18">
        <v>673218</v>
      </c>
      <c r="L27" s="18">
        <f>20654+31474</f>
        <v>52128</v>
      </c>
      <c r="M27" s="22">
        <v>1</v>
      </c>
      <c r="N27" s="22">
        <v>1</v>
      </c>
      <c r="O27" s="22" t="s">
        <v>16961</v>
      </c>
    </row>
    <row r="28" spans="1:16" x14ac:dyDescent="0.25">
      <c r="A28">
        <v>11109</v>
      </c>
      <c r="B28" s="2">
        <v>99.598690000000005</v>
      </c>
      <c r="C28" s="3">
        <v>4336</v>
      </c>
      <c r="D28" s="4">
        <v>35620</v>
      </c>
      <c r="E28" t="s">
        <v>1899</v>
      </c>
      <c r="F28" s="4" t="s">
        <v>1280</v>
      </c>
      <c r="G28" s="6">
        <v>0.8260033</v>
      </c>
      <c r="H28" s="7">
        <v>187.422</v>
      </c>
      <c r="I28" s="18">
        <f t="shared" si="0"/>
        <v>10104</v>
      </c>
      <c r="J28" s="18">
        <v>6554</v>
      </c>
      <c r="K28" s="18">
        <v>1250</v>
      </c>
      <c r="L28" s="18">
        <v>2300</v>
      </c>
      <c r="M28" s="22">
        <v>1</v>
      </c>
      <c r="N28" s="22">
        <v>1</v>
      </c>
      <c r="O28" s="22" t="s">
        <v>16963</v>
      </c>
    </row>
    <row r="29" spans="1:16" x14ac:dyDescent="0.25">
      <c r="A29">
        <v>90049</v>
      </c>
      <c r="B29" s="2">
        <v>99.588489999999993</v>
      </c>
      <c r="C29" s="3">
        <v>35262</v>
      </c>
      <c r="D29" s="4">
        <v>31080</v>
      </c>
      <c r="E29" t="s">
        <v>15367</v>
      </c>
      <c r="F29" s="4" t="s">
        <v>15368</v>
      </c>
      <c r="G29" s="6">
        <v>0.77810939999999995</v>
      </c>
      <c r="H29" s="7">
        <v>194.297</v>
      </c>
      <c r="I29" s="18">
        <f t="shared" si="0"/>
        <v>1322724</v>
      </c>
      <c r="J29" s="18">
        <v>998124</v>
      </c>
      <c r="K29" s="18">
        <v>322030</v>
      </c>
      <c r="L29" s="18">
        <v>2570</v>
      </c>
      <c r="M29" s="22">
        <v>1</v>
      </c>
      <c r="N29" s="22">
        <v>1</v>
      </c>
      <c r="O29" s="22" t="s">
        <v>15367</v>
      </c>
    </row>
    <row r="30" spans="1:16" x14ac:dyDescent="0.25">
      <c r="A30">
        <v>10023</v>
      </c>
      <c r="B30" s="2">
        <v>99.561199999999999</v>
      </c>
      <c r="C30" s="3">
        <v>60762</v>
      </c>
      <c r="D30" s="4">
        <v>35620</v>
      </c>
      <c r="E30" t="s">
        <v>1789</v>
      </c>
      <c r="F30" s="4" t="s">
        <v>1280</v>
      </c>
      <c r="G30" s="6">
        <v>0.81065770000000004</v>
      </c>
      <c r="H30" s="7">
        <v>187.28800000000001</v>
      </c>
      <c r="I30" s="18">
        <f t="shared" si="0"/>
        <v>2912824</v>
      </c>
      <c r="J30" s="18">
        <v>2096321</v>
      </c>
      <c r="K30" s="18">
        <v>765993</v>
      </c>
      <c r="L30" s="18">
        <f>36890+13620</f>
        <v>50510</v>
      </c>
      <c r="M30" s="22">
        <v>1</v>
      </c>
      <c r="N30" s="22">
        <v>1</v>
      </c>
      <c r="O30" s="22" t="s">
        <v>1789</v>
      </c>
    </row>
    <row r="31" spans="1:16" x14ac:dyDescent="0.25">
      <c r="A31">
        <v>10014</v>
      </c>
      <c r="B31" s="2">
        <v>99.535229999999999</v>
      </c>
      <c r="C31" s="3">
        <v>31834</v>
      </c>
      <c r="D31" s="4">
        <v>35620</v>
      </c>
      <c r="E31" t="s">
        <v>1789</v>
      </c>
      <c r="F31" s="4" t="s">
        <v>1280</v>
      </c>
      <c r="G31" s="6">
        <v>0.81949340000000004</v>
      </c>
      <c r="H31" s="7">
        <v>184.965</v>
      </c>
      <c r="I31" s="18">
        <f t="shared" si="0"/>
        <v>983965</v>
      </c>
      <c r="J31" s="18">
        <v>789099</v>
      </c>
      <c r="K31" s="18">
        <v>177480</v>
      </c>
      <c r="L31" s="18">
        <f>12637+4749</f>
        <v>17386</v>
      </c>
      <c r="M31" s="22">
        <v>1</v>
      </c>
      <c r="N31" s="22">
        <v>1</v>
      </c>
      <c r="O31" s="22" t="s">
        <v>1789</v>
      </c>
    </row>
    <row r="32" spans="1:16" x14ac:dyDescent="0.25">
      <c r="A32">
        <v>90402</v>
      </c>
      <c r="B32" s="2">
        <v>99.526510000000002</v>
      </c>
      <c r="C32" s="3">
        <v>11503</v>
      </c>
      <c r="D32" s="4">
        <v>31080</v>
      </c>
      <c r="E32" t="s">
        <v>15387</v>
      </c>
      <c r="F32" s="4" t="s">
        <v>15368</v>
      </c>
      <c r="G32" s="6">
        <v>0.74402690000000005</v>
      </c>
      <c r="H32" s="7">
        <v>197.917</v>
      </c>
      <c r="I32" s="18">
        <f t="shared" si="0"/>
        <v>890502</v>
      </c>
      <c r="J32" s="18">
        <v>518748</v>
      </c>
      <c r="K32" s="18">
        <v>366384</v>
      </c>
      <c r="L32" s="18">
        <v>5370</v>
      </c>
      <c r="M32" s="22">
        <v>1</v>
      </c>
      <c r="N32" s="22">
        <v>1</v>
      </c>
      <c r="O32" s="22" t="s">
        <v>15367</v>
      </c>
    </row>
    <row r="33" spans="1:16" x14ac:dyDescent="0.25">
      <c r="A33">
        <v>94129</v>
      </c>
      <c r="B33" s="2">
        <v>99.506879999999995</v>
      </c>
      <c r="C33" s="3">
        <v>3334</v>
      </c>
      <c r="D33" s="4">
        <v>41860</v>
      </c>
      <c r="E33" t="s">
        <v>15761</v>
      </c>
      <c r="F33" s="4" t="s">
        <v>15368</v>
      </c>
      <c r="G33" s="6">
        <v>0.89214039999999994</v>
      </c>
      <c r="H33" s="7">
        <v>169.559</v>
      </c>
      <c r="I33" s="18">
        <f t="shared" si="0"/>
        <v>1018490</v>
      </c>
      <c r="J33" s="18">
        <v>805359</v>
      </c>
      <c r="K33" s="18">
        <v>213131</v>
      </c>
      <c r="L33" s="18">
        <v>0</v>
      </c>
      <c r="M33" s="22">
        <v>1</v>
      </c>
      <c r="N33" s="22">
        <v>1</v>
      </c>
      <c r="O33" s="22" t="s">
        <v>15761</v>
      </c>
    </row>
    <row r="34" spans="1:16" x14ac:dyDescent="0.25">
      <c r="A34">
        <v>10075</v>
      </c>
      <c r="B34" s="2">
        <v>99.501379999999997</v>
      </c>
      <c r="C34" s="3">
        <v>24377</v>
      </c>
      <c r="D34" s="4">
        <v>35620</v>
      </c>
      <c r="E34" t="s">
        <v>1789</v>
      </c>
      <c r="F34" s="4" t="s">
        <v>1280</v>
      </c>
      <c r="G34" s="6">
        <v>0.8016143</v>
      </c>
      <c r="H34" s="7">
        <v>185.18199999999999</v>
      </c>
      <c r="I34" s="18">
        <f t="shared" si="0"/>
        <v>1593547</v>
      </c>
      <c r="J34" s="18">
        <v>1071289</v>
      </c>
      <c r="K34" s="18">
        <v>481058</v>
      </c>
      <c r="L34" s="18">
        <f>25450+15750</f>
        <v>41200</v>
      </c>
      <c r="M34" s="22">
        <v>1</v>
      </c>
      <c r="N34" s="22">
        <v>1</v>
      </c>
      <c r="O34" s="22" t="s">
        <v>1789</v>
      </c>
      <c r="P34" s="22" t="s">
        <v>16967</v>
      </c>
    </row>
    <row r="35" spans="1:16" x14ac:dyDescent="0.25">
      <c r="A35">
        <v>10017</v>
      </c>
      <c r="B35" s="2">
        <v>99.493189999999998</v>
      </c>
      <c r="C35" s="3">
        <v>16277</v>
      </c>
      <c r="D35" s="4">
        <v>35620</v>
      </c>
      <c r="E35" t="s">
        <v>1789</v>
      </c>
      <c r="F35" s="4" t="s">
        <v>1280</v>
      </c>
      <c r="G35" s="6">
        <v>0.80923029999999996</v>
      </c>
      <c r="H35" s="7">
        <v>183.75</v>
      </c>
      <c r="I35" s="18">
        <f t="shared" si="0"/>
        <v>1343090</v>
      </c>
      <c r="J35" s="18">
        <v>883890</v>
      </c>
      <c r="K35" s="18">
        <v>428960</v>
      </c>
      <c r="L35" s="18">
        <f>24400+5840</f>
        <v>30240</v>
      </c>
      <c r="M35" s="22">
        <v>1</v>
      </c>
      <c r="N35" s="22">
        <v>1</v>
      </c>
      <c r="O35" s="22" t="s">
        <v>1789</v>
      </c>
    </row>
    <row r="36" spans="1:16" x14ac:dyDescent="0.25">
      <c r="A36">
        <v>90094</v>
      </c>
      <c r="B36" s="2">
        <v>99.475099999999998</v>
      </c>
      <c r="C36" s="3">
        <v>6061</v>
      </c>
      <c r="D36" s="4">
        <v>31080</v>
      </c>
      <c r="E36" t="s">
        <v>15367</v>
      </c>
      <c r="F36" s="4" t="s">
        <v>15368</v>
      </c>
      <c r="G36" s="6">
        <v>0.80465220000000004</v>
      </c>
      <c r="H36" s="7">
        <v>183.077</v>
      </c>
      <c r="I36" s="18">
        <f t="shared" si="0"/>
        <v>11496</v>
      </c>
      <c r="J36" s="18">
        <v>9265</v>
      </c>
      <c r="K36" s="18">
        <v>2231</v>
      </c>
      <c r="L36" s="18">
        <v>0</v>
      </c>
      <c r="M36" s="22">
        <v>1</v>
      </c>
      <c r="N36" s="22">
        <v>1</v>
      </c>
      <c r="O36" s="22" t="s">
        <v>15367</v>
      </c>
    </row>
    <row r="37" spans="1:16" x14ac:dyDescent="0.25">
      <c r="A37">
        <v>10006</v>
      </c>
      <c r="B37" s="2">
        <v>99.473489999999998</v>
      </c>
      <c r="C37" s="3">
        <v>2950</v>
      </c>
      <c r="D37" s="4">
        <v>35620</v>
      </c>
      <c r="E37" t="s">
        <v>1789</v>
      </c>
      <c r="F37" s="4" t="s">
        <v>1280</v>
      </c>
      <c r="G37" s="6">
        <v>0.83718939999999997</v>
      </c>
      <c r="H37" s="7">
        <v>177.3</v>
      </c>
      <c r="I37" s="18">
        <f t="shared" si="0"/>
        <v>149978</v>
      </c>
      <c r="J37" s="18">
        <v>129502</v>
      </c>
      <c r="K37" s="18">
        <v>20175</v>
      </c>
      <c r="L37" s="18">
        <v>301</v>
      </c>
      <c r="M37" s="22">
        <v>1</v>
      </c>
      <c r="N37" s="22">
        <v>1</v>
      </c>
      <c r="O37" s="22" t="s">
        <v>1789</v>
      </c>
    </row>
    <row r="38" spans="1:16" x14ac:dyDescent="0.25">
      <c r="A38">
        <v>90274</v>
      </c>
      <c r="B38" s="2">
        <v>99.440330000000003</v>
      </c>
      <c r="C38" s="3">
        <v>25482</v>
      </c>
      <c r="D38" s="4">
        <v>31080</v>
      </c>
      <c r="E38" t="s">
        <v>15379</v>
      </c>
      <c r="F38" s="4" t="s">
        <v>15368</v>
      </c>
      <c r="G38" s="6">
        <v>0.7253889</v>
      </c>
      <c r="H38" s="7">
        <v>190.94300000000001</v>
      </c>
      <c r="I38" s="18">
        <f t="shared" si="0"/>
        <v>205656</v>
      </c>
      <c r="J38" s="18">
        <v>83528</v>
      </c>
      <c r="K38" s="18">
        <v>121128</v>
      </c>
      <c r="L38" s="18">
        <v>1000</v>
      </c>
      <c r="M38" s="22">
        <v>0</v>
      </c>
      <c r="N38" s="22">
        <v>1</v>
      </c>
      <c r="O38" s="22" t="s">
        <v>15367</v>
      </c>
    </row>
    <row r="39" spans="1:16" x14ac:dyDescent="0.25">
      <c r="A39">
        <v>10024</v>
      </c>
      <c r="B39" s="2">
        <v>99.320080000000004</v>
      </c>
      <c r="C39" s="3">
        <v>59249</v>
      </c>
      <c r="D39" s="4">
        <v>35620</v>
      </c>
      <c r="E39" t="s">
        <v>1789</v>
      </c>
      <c r="F39" s="4" t="s">
        <v>1280</v>
      </c>
      <c r="G39" s="6">
        <v>0.77625069999999996</v>
      </c>
      <c r="H39" s="7">
        <v>174.393</v>
      </c>
      <c r="I39" s="18">
        <f t="shared" si="0"/>
        <v>2802446</v>
      </c>
      <c r="J39" s="18">
        <v>1978507</v>
      </c>
      <c r="K39" s="18">
        <v>789184</v>
      </c>
      <c r="L39" s="18">
        <f>22555+12200</f>
        <v>34755</v>
      </c>
      <c r="M39" s="22">
        <v>1</v>
      </c>
      <c r="N39" s="22">
        <v>1</v>
      </c>
      <c r="O39" s="22" t="s">
        <v>1789</v>
      </c>
    </row>
    <row r="40" spans="1:16" x14ac:dyDescent="0.25">
      <c r="A40">
        <v>94123</v>
      </c>
      <c r="B40" s="2">
        <v>99.296589999999995</v>
      </c>
      <c r="C40" s="3">
        <v>25527</v>
      </c>
      <c r="D40" s="4">
        <v>41860</v>
      </c>
      <c r="E40" t="s">
        <v>15761</v>
      </c>
      <c r="F40" s="4" t="s">
        <v>15368</v>
      </c>
      <c r="G40" s="6">
        <v>0.79909180000000002</v>
      </c>
      <c r="H40" s="7">
        <v>169.00899999999999</v>
      </c>
      <c r="I40" s="18">
        <f t="shared" ref="I40:I71" si="1">SUM(J40:L40)</f>
        <v>565583</v>
      </c>
      <c r="J40" s="18">
        <v>403584</v>
      </c>
      <c r="K40" s="18">
        <v>152457</v>
      </c>
      <c r="L40" s="18">
        <v>9542</v>
      </c>
      <c r="M40" s="22">
        <v>1</v>
      </c>
      <c r="N40" s="22">
        <v>1</v>
      </c>
      <c r="O40" s="22" t="s">
        <v>15761</v>
      </c>
    </row>
    <row r="41" spans="1:16" x14ac:dyDescent="0.25">
      <c r="A41">
        <v>90266</v>
      </c>
      <c r="B41" s="2">
        <v>99.255539999999996</v>
      </c>
      <c r="C41" s="3">
        <v>35534</v>
      </c>
      <c r="D41" s="4">
        <v>31080</v>
      </c>
      <c r="E41" t="s">
        <v>15377</v>
      </c>
      <c r="F41" s="4" t="s">
        <v>15368</v>
      </c>
      <c r="G41" s="6">
        <v>0.74201209999999995</v>
      </c>
      <c r="H41" s="7">
        <v>177.53200000000001</v>
      </c>
      <c r="I41" s="18">
        <f t="shared" si="1"/>
        <v>228382</v>
      </c>
      <c r="J41" s="18">
        <v>114302</v>
      </c>
      <c r="K41" s="18">
        <v>112980</v>
      </c>
      <c r="L41" s="18">
        <v>1100</v>
      </c>
      <c r="M41" s="22">
        <v>1</v>
      </c>
      <c r="N41" s="22">
        <v>1</v>
      </c>
      <c r="O41" s="22" t="s">
        <v>15367</v>
      </c>
    </row>
    <row r="42" spans="1:16" x14ac:dyDescent="0.25">
      <c r="A42">
        <v>10128</v>
      </c>
      <c r="B42" s="2">
        <v>99.194519999999997</v>
      </c>
      <c r="C42" s="3">
        <v>62446</v>
      </c>
      <c r="D42" s="4">
        <v>35620</v>
      </c>
      <c r="E42" t="s">
        <v>1789</v>
      </c>
      <c r="F42" s="4" t="s">
        <v>1280</v>
      </c>
      <c r="G42" s="6">
        <v>0.7919119</v>
      </c>
      <c r="H42" s="7">
        <v>167.09800000000001</v>
      </c>
      <c r="I42" s="18">
        <f t="shared" si="1"/>
        <v>2236073</v>
      </c>
      <c r="J42" s="18">
        <v>1434669</v>
      </c>
      <c r="K42" s="18">
        <v>777054</v>
      </c>
      <c r="L42" s="18">
        <f>24350</f>
        <v>24350</v>
      </c>
      <c r="M42" s="22">
        <v>1</v>
      </c>
      <c r="N42" s="22">
        <v>1</v>
      </c>
      <c r="O42" s="22" t="s">
        <v>1789</v>
      </c>
    </row>
    <row r="43" spans="1:16" x14ac:dyDescent="0.25">
      <c r="A43">
        <v>10011</v>
      </c>
      <c r="B43" s="2">
        <v>99.161249999999995</v>
      </c>
      <c r="C43" s="3">
        <v>52941</v>
      </c>
      <c r="D43" s="4">
        <v>35620</v>
      </c>
      <c r="E43" t="s">
        <v>1789</v>
      </c>
      <c r="F43" s="4" t="s">
        <v>1280</v>
      </c>
      <c r="G43" s="6">
        <v>0.7725204</v>
      </c>
      <c r="H43" s="7">
        <v>169.38900000000001</v>
      </c>
      <c r="I43" s="18">
        <f t="shared" si="1"/>
        <v>1717033</v>
      </c>
      <c r="J43" s="18">
        <v>1480240</v>
      </c>
      <c r="K43" s="18">
        <v>216676</v>
      </c>
      <c r="L43" s="18">
        <f>13342+6775</f>
        <v>20117</v>
      </c>
      <c r="M43" s="22">
        <v>1</v>
      </c>
      <c r="N43" s="22">
        <v>1</v>
      </c>
      <c r="O43" s="22" t="s">
        <v>1789</v>
      </c>
    </row>
    <row r="44" spans="1:16" x14ac:dyDescent="0.25">
      <c r="A44">
        <v>20036</v>
      </c>
      <c r="B44" s="2">
        <v>99.088650000000001</v>
      </c>
      <c r="C44" s="3">
        <v>5157</v>
      </c>
      <c r="D44" s="4">
        <v>47900</v>
      </c>
      <c r="E44" t="s">
        <v>579</v>
      </c>
      <c r="F44" s="4" t="s">
        <v>4333</v>
      </c>
      <c r="G44" s="6">
        <v>0.88105730000000004</v>
      </c>
      <c r="H44" s="7">
        <v>146.458</v>
      </c>
      <c r="I44" s="18">
        <f t="shared" si="1"/>
        <v>1586915</v>
      </c>
      <c r="J44" s="18">
        <v>1192295</v>
      </c>
      <c r="K44" s="18">
        <v>373460</v>
      </c>
      <c r="L44" s="18">
        <f>7305+13855</f>
        <v>21160</v>
      </c>
      <c r="M44" s="22">
        <v>1</v>
      </c>
      <c r="N44" s="22">
        <v>1</v>
      </c>
      <c r="O44" s="22" t="s">
        <v>16961</v>
      </c>
    </row>
    <row r="45" spans="1:16" x14ac:dyDescent="0.25">
      <c r="A45">
        <v>91011</v>
      </c>
      <c r="B45" s="2">
        <v>99.051779999999994</v>
      </c>
      <c r="C45" s="3">
        <v>20670</v>
      </c>
      <c r="D45" s="4">
        <v>31080</v>
      </c>
      <c r="E45" t="s">
        <v>15407</v>
      </c>
      <c r="F45" s="4" t="s">
        <v>15368</v>
      </c>
      <c r="G45" s="6">
        <v>0.73543800000000004</v>
      </c>
      <c r="H45" s="7">
        <v>169.20699999999999</v>
      </c>
      <c r="I45" s="18">
        <f t="shared" si="1"/>
        <v>286869</v>
      </c>
      <c r="J45" s="18">
        <v>148093</v>
      </c>
      <c r="K45" s="18">
        <v>138276</v>
      </c>
      <c r="L45" s="18">
        <v>500</v>
      </c>
      <c r="M45" s="22">
        <v>1</v>
      </c>
      <c r="N45" s="22">
        <v>1</v>
      </c>
      <c r="O45" s="22" t="s">
        <v>15367</v>
      </c>
    </row>
    <row r="46" spans="1:16" x14ac:dyDescent="0.25">
      <c r="A46">
        <v>10016</v>
      </c>
      <c r="B46" s="2">
        <v>99.027280000000005</v>
      </c>
      <c r="C46" s="3">
        <v>50111</v>
      </c>
      <c r="D46" s="4">
        <v>35620</v>
      </c>
      <c r="E46" t="s">
        <v>1789</v>
      </c>
      <c r="F46" s="4" t="s">
        <v>1280</v>
      </c>
      <c r="G46" s="6">
        <v>0.77115630000000002</v>
      </c>
      <c r="H46" s="7">
        <v>160.69999999999999</v>
      </c>
      <c r="I46" s="18">
        <f t="shared" si="1"/>
        <v>634119</v>
      </c>
      <c r="J46" s="18">
        <v>415216</v>
      </c>
      <c r="K46" s="18">
        <v>207827</v>
      </c>
      <c r="L46" s="18">
        <f>6351+4725</f>
        <v>11076</v>
      </c>
      <c r="M46" s="22">
        <v>1</v>
      </c>
      <c r="N46" s="22">
        <v>1</v>
      </c>
      <c r="O46" s="22" t="s">
        <v>1789</v>
      </c>
    </row>
    <row r="47" spans="1:16" x14ac:dyDescent="0.25">
      <c r="A47">
        <v>10010</v>
      </c>
      <c r="B47" s="2">
        <v>98.989720000000005</v>
      </c>
      <c r="C47" s="3">
        <v>30708</v>
      </c>
      <c r="D47" s="4">
        <v>35620</v>
      </c>
      <c r="E47" t="s">
        <v>1789</v>
      </c>
      <c r="F47" s="4" t="s">
        <v>1280</v>
      </c>
      <c r="G47" s="6">
        <v>0.75500440000000002</v>
      </c>
      <c r="H47" s="7">
        <v>162.55000000000001</v>
      </c>
      <c r="I47" s="18">
        <f t="shared" si="1"/>
        <v>645327</v>
      </c>
      <c r="J47" s="18">
        <v>435640</v>
      </c>
      <c r="K47" s="18">
        <v>203532</v>
      </c>
      <c r="L47" s="18">
        <f>1045+5110</f>
        <v>6155</v>
      </c>
      <c r="M47" s="22">
        <v>1</v>
      </c>
      <c r="N47" s="22">
        <v>1</v>
      </c>
      <c r="O47" s="22" t="s">
        <v>1789</v>
      </c>
    </row>
    <row r="48" spans="1:16" x14ac:dyDescent="0.25">
      <c r="A48">
        <v>90254</v>
      </c>
      <c r="B48" s="2">
        <v>98.915059999999997</v>
      </c>
      <c r="C48" s="3">
        <v>19725</v>
      </c>
      <c r="D48" s="4">
        <v>31080</v>
      </c>
      <c r="E48" t="s">
        <v>15373</v>
      </c>
      <c r="F48" s="4" t="s">
        <v>15368</v>
      </c>
      <c r="G48" s="6">
        <v>0.7112482</v>
      </c>
      <c r="H48" s="7">
        <v>167.75</v>
      </c>
      <c r="I48" s="18">
        <f t="shared" si="1"/>
        <v>69022</v>
      </c>
      <c r="J48" s="18">
        <v>30141</v>
      </c>
      <c r="K48" s="18">
        <v>37881</v>
      </c>
      <c r="L48" s="18">
        <v>1000</v>
      </c>
      <c r="M48" s="22">
        <v>0</v>
      </c>
      <c r="N48" s="22">
        <v>1</v>
      </c>
      <c r="O48" s="22" t="s">
        <v>15367</v>
      </c>
    </row>
    <row r="49" spans="1:15" x14ac:dyDescent="0.25">
      <c r="A49">
        <v>91105</v>
      </c>
      <c r="B49" s="2">
        <v>98.866370000000003</v>
      </c>
      <c r="C49" s="3">
        <v>11373</v>
      </c>
      <c r="D49" s="4">
        <v>31080</v>
      </c>
      <c r="E49" t="s">
        <v>4495</v>
      </c>
      <c r="F49" s="4" t="s">
        <v>15368</v>
      </c>
      <c r="G49" s="6">
        <v>0.70631849999999996</v>
      </c>
      <c r="H49" s="7">
        <v>165.94499999999999</v>
      </c>
      <c r="I49" s="18">
        <f t="shared" si="1"/>
        <v>141008</v>
      </c>
      <c r="J49" s="18">
        <v>58533</v>
      </c>
      <c r="K49" s="18">
        <v>82375</v>
      </c>
      <c r="L49" s="18">
        <v>100</v>
      </c>
      <c r="M49" s="22">
        <v>0</v>
      </c>
      <c r="N49" s="22">
        <v>1</v>
      </c>
      <c r="O49" s="22" t="s">
        <v>15367</v>
      </c>
    </row>
    <row r="50" spans="1:15" x14ac:dyDescent="0.25">
      <c r="A50">
        <v>94114</v>
      </c>
      <c r="B50" s="2">
        <v>98.835470000000001</v>
      </c>
      <c r="C50" s="3">
        <v>32229</v>
      </c>
      <c r="D50" s="4">
        <v>41860</v>
      </c>
      <c r="E50" t="s">
        <v>15761</v>
      </c>
      <c r="F50" s="4" t="s">
        <v>15368</v>
      </c>
      <c r="G50" s="6">
        <v>0.77365850000000003</v>
      </c>
      <c r="H50" s="7">
        <v>153.423</v>
      </c>
      <c r="I50" s="18">
        <f t="shared" si="1"/>
        <v>356512</v>
      </c>
      <c r="J50" s="18">
        <v>298593</v>
      </c>
      <c r="K50" s="18">
        <v>52139</v>
      </c>
      <c r="L50" s="18">
        <v>5780</v>
      </c>
      <c r="M50" s="22">
        <v>1</v>
      </c>
      <c r="N50" s="22">
        <v>1</v>
      </c>
      <c r="O50" s="22" t="s">
        <v>15761</v>
      </c>
    </row>
    <row r="51" spans="1:15" x14ac:dyDescent="0.25">
      <c r="A51">
        <v>10012</v>
      </c>
      <c r="B51" s="2">
        <v>98.815659999999994</v>
      </c>
      <c r="C51" s="3">
        <v>24846</v>
      </c>
      <c r="D51" s="4">
        <v>35620</v>
      </c>
      <c r="E51" t="s">
        <v>1789</v>
      </c>
      <c r="F51" s="4" t="s">
        <v>1280</v>
      </c>
      <c r="G51" s="6">
        <v>0.77439179999999996</v>
      </c>
      <c r="H51" s="7">
        <v>153.155</v>
      </c>
      <c r="I51" s="18">
        <f t="shared" si="1"/>
        <v>396328</v>
      </c>
      <c r="J51" s="18">
        <v>290492</v>
      </c>
      <c r="K51" s="18">
        <v>96736</v>
      </c>
      <c r="L51" s="18">
        <f>3400+5700</f>
        <v>9100</v>
      </c>
      <c r="M51" s="22">
        <v>1</v>
      </c>
      <c r="N51" s="22">
        <v>1</v>
      </c>
      <c r="O51" s="22" t="s">
        <v>1789</v>
      </c>
    </row>
    <row r="52" spans="1:15" x14ac:dyDescent="0.25">
      <c r="A52">
        <v>10003</v>
      </c>
      <c r="B52" s="2">
        <v>98.572860000000006</v>
      </c>
      <c r="C52" s="3">
        <v>57068</v>
      </c>
      <c r="D52" s="4">
        <v>35620</v>
      </c>
      <c r="E52" t="s">
        <v>1789</v>
      </c>
      <c r="F52" s="4" t="s">
        <v>1280</v>
      </c>
      <c r="G52" s="6">
        <v>0.78570739999999994</v>
      </c>
      <c r="H52" s="7">
        <v>145.411</v>
      </c>
      <c r="I52" s="18">
        <f t="shared" si="1"/>
        <v>989723</v>
      </c>
      <c r="J52" s="18">
        <v>776954</v>
      </c>
      <c r="K52" s="18">
        <v>189881</v>
      </c>
      <c r="L52" s="18">
        <f>12963+9925</f>
        <v>22888</v>
      </c>
      <c r="M52" s="22">
        <v>1</v>
      </c>
      <c r="N52" s="22">
        <v>1</v>
      </c>
      <c r="O52" s="22" t="s">
        <v>1789</v>
      </c>
    </row>
    <row r="53" spans="1:15" x14ac:dyDescent="0.25">
      <c r="A53">
        <v>91108</v>
      </c>
      <c r="B53" s="2">
        <v>98.447029999999998</v>
      </c>
      <c r="C53" s="3">
        <v>13612</v>
      </c>
      <c r="D53" s="4">
        <v>31080</v>
      </c>
      <c r="E53" t="s">
        <v>15412</v>
      </c>
      <c r="F53" s="4" t="s">
        <v>15368</v>
      </c>
      <c r="G53" s="6">
        <v>0.70175989999999999</v>
      </c>
      <c r="H53" s="7">
        <v>155.89699999999999</v>
      </c>
      <c r="I53" s="18">
        <f t="shared" si="1"/>
        <v>104675</v>
      </c>
      <c r="J53" s="18">
        <v>39193</v>
      </c>
      <c r="K53" s="18">
        <v>65482</v>
      </c>
      <c r="L53" s="18">
        <v>0</v>
      </c>
      <c r="M53" s="29">
        <v>0</v>
      </c>
      <c r="N53" s="22">
        <v>1</v>
      </c>
      <c r="O53" s="22" t="s">
        <v>15367</v>
      </c>
    </row>
    <row r="54" spans="1:15" x14ac:dyDescent="0.25">
      <c r="A54">
        <v>90210</v>
      </c>
      <c r="B54" s="2">
        <v>98.376980000000003</v>
      </c>
      <c r="C54" s="3">
        <v>21478</v>
      </c>
      <c r="D54" s="4">
        <v>31080</v>
      </c>
      <c r="E54" t="s">
        <v>6991</v>
      </c>
      <c r="F54" s="4" t="s">
        <v>15368</v>
      </c>
      <c r="G54" s="6">
        <v>0.5934507</v>
      </c>
      <c r="H54" s="7">
        <v>173.55500000000001</v>
      </c>
      <c r="I54" s="18">
        <f t="shared" si="1"/>
        <v>1570827</v>
      </c>
      <c r="J54" s="18">
        <v>1027428</v>
      </c>
      <c r="K54" s="18">
        <v>525149</v>
      </c>
      <c r="L54" s="18">
        <f>7300+10950</f>
        <v>18250</v>
      </c>
      <c r="M54" s="29">
        <v>1</v>
      </c>
      <c r="N54" s="22">
        <v>1</v>
      </c>
      <c r="O54" s="22" t="s">
        <v>15367</v>
      </c>
    </row>
    <row r="55" spans="1:15" x14ac:dyDescent="0.25">
      <c r="A55">
        <v>20003</v>
      </c>
      <c r="B55" s="2">
        <v>98.254670000000004</v>
      </c>
      <c r="C55" s="3">
        <v>28201</v>
      </c>
      <c r="D55" s="4">
        <v>47900</v>
      </c>
      <c r="E55" t="s">
        <v>579</v>
      </c>
      <c r="F55" s="4" t="s">
        <v>4333</v>
      </c>
      <c r="G55" s="6">
        <v>0.66931280000000004</v>
      </c>
      <c r="H55" s="7">
        <v>157.72200000000001</v>
      </c>
      <c r="I55" s="18">
        <f t="shared" si="1"/>
        <v>2147097</v>
      </c>
      <c r="J55" s="18">
        <v>1267297</v>
      </c>
      <c r="K55" s="18">
        <v>866640</v>
      </c>
      <c r="L55" s="18">
        <f>9300+3860</f>
        <v>13160</v>
      </c>
      <c r="M55" s="29">
        <v>1</v>
      </c>
      <c r="N55" s="22">
        <v>1</v>
      </c>
      <c r="O55" s="22" t="s">
        <v>16961</v>
      </c>
    </row>
    <row r="56" spans="1:15" x14ac:dyDescent="0.25">
      <c r="A56">
        <v>90024</v>
      </c>
      <c r="B56" s="2">
        <v>98.104789999999994</v>
      </c>
      <c r="C56" s="3">
        <v>50117</v>
      </c>
      <c r="D56" s="4">
        <v>31080</v>
      </c>
      <c r="E56" t="s">
        <v>15367</v>
      </c>
      <c r="F56" s="4" t="s">
        <v>15368</v>
      </c>
      <c r="G56" s="6">
        <v>0.71607149999999997</v>
      </c>
      <c r="H56" s="7">
        <v>146.33000000000001</v>
      </c>
      <c r="I56" s="18">
        <f t="shared" si="1"/>
        <v>1078082</v>
      </c>
      <c r="J56" s="18">
        <v>875201</v>
      </c>
      <c r="K56" s="18">
        <v>202131</v>
      </c>
      <c r="L56" s="18">
        <v>750</v>
      </c>
      <c r="M56" s="29">
        <v>1</v>
      </c>
      <c r="N56" s="22">
        <v>1</v>
      </c>
      <c r="O56" s="22" t="s">
        <v>15367</v>
      </c>
    </row>
    <row r="57" spans="1:15" x14ac:dyDescent="0.25">
      <c r="A57">
        <v>94107</v>
      </c>
      <c r="B57" s="2">
        <v>98.053579999999997</v>
      </c>
      <c r="C57" s="3">
        <v>27791</v>
      </c>
      <c r="D57" s="4">
        <v>41860</v>
      </c>
      <c r="E57" t="s">
        <v>15761</v>
      </c>
      <c r="F57" s="4" t="s">
        <v>15368</v>
      </c>
      <c r="G57" s="6">
        <v>0.71825430000000001</v>
      </c>
      <c r="H57" s="7">
        <v>144.80600000000001</v>
      </c>
      <c r="I57" s="18">
        <f t="shared" si="1"/>
        <v>291381</v>
      </c>
      <c r="J57" s="18">
        <v>247011</v>
      </c>
      <c r="K57" s="18">
        <v>38640</v>
      </c>
      <c r="L57" s="18">
        <f>250+5480</f>
        <v>5730</v>
      </c>
      <c r="M57" s="29">
        <v>1</v>
      </c>
      <c r="N57" s="22">
        <v>1</v>
      </c>
      <c r="O57" s="22" t="s">
        <v>15761</v>
      </c>
    </row>
    <row r="58" spans="1:15" x14ac:dyDescent="0.25">
      <c r="A58">
        <v>94127</v>
      </c>
      <c r="B58" s="2">
        <v>97.9773</v>
      </c>
      <c r="C58" s="3">
        <v>19356</v>
      </c>
      <c r="D58" s="4">
        <v>41860</v>
      </c>
      <c r="E58" t="s">
        <v>15761</v>
      </c>
      <c r="F58" s="4" t="s">
        <v>15368</v>
      </c>
      <c r="G58" s="6">
        <v>0.66951260000000001</v>
      </c>
      <c r="H58" s="7">
        <v>151.69800000000001</v>
      </c>
      <c r="I58" s="18">
        <f t="shared" si="1"/>
        <v>97749</v>
      </c>
      <c r="J58" s="18">
        <v>67520</v>
      </c>
      <c r="K58" s="18">
        <v>27354</v>
      </c>
      <c r="L58" s="18">
        <v>2875</v>
      </c>
      <c r="M58" s="29">
        <v>1</v>
      </c>
      <c r="N58" s="22">
        <v>1</v>
      </c>
      <c r="O58" s="22" t="s">
        <v>15761</v>
      </c>
    </row>
    <row r="59" spans="1:15" x14ac:dyDescent="0.25">
      <c r="A59">
        <v>94117</v>
      </c>
      <c r="B59" s="2">
        <v>97.943340000000006</v>
      </c>
      <c r="C59" s="3">
        <v>42638</v>
      </c>
      <c r="D59" s="4">
        <v>41860</v>
      </c>
      <c r="E59" t="s">
        <v>15761</v>
      </c>
      <c r="F59" s="4" t="s">
        <v>15368</v>
      </c>
      <c r="G59" s="6">
        <v>0.72566209999999998</v>
      </c>
      <c r="H59" s="7">
        <v>140.76</v>
      </c>
      <c r="I59" s="18">
        <f t="shared" si="1"/>
        <v>266652</v>
      </c>
      <c r="J59" s="18">
        <v>248836</v>
      </c>
      <c r="K59" s="18">
        <v>13591</v>
      </c>
      <c r="L59" s="18">
        <v>4225</v>
      </c>
      <c r="M59" s="29">
        <v>1</v>
      </c>
      <c r="N59" s="22">
        <v>1</v>
      </c>
      <c r="O59" s="22" t="s">
        <v>15761</v>
      </c>
    </row>
    <row r="60" spans="1:15" x14ac:dyDescent="0.25">
      <c r="A60">
        <v>91436</v>
      </c>
      <c r="B60" s="2">
        <v>97.914249999999996</v>
      </c>
      <c r="C60" s="3">
        <v>14562</v>
      </c>
      <c r="D60" s="4">
        <v>31080</v>
      </c>
      <c r="E60" t="s">
        <v>14211</v>
      </c>
      <c r="F60" s="4" t="s">
        <v>15368</v>
      </c>
      <c r="G60" s="6">
        <v>0.63873950000000002</v>
      </c>
      <c r="H60" s="7">
        <v>155.096</v>
      </c>
      <c r="I60" s="18">
        <f t="shared" si="1"/>
        <v>545773</v>
      </c>
      <c r="J60" s="18">
        <v>407559</v>
      </c>
      <c r="K60" s="18">
        <v>119064</v>
      </c>
      <c r="L60" s="18">
        <f>1300+17850</f>
        <v>19150</v>
      </c>
      <c r="M60" s="29">
        <v>1</v>
      </c>
      <c r="N60" s="22">
        <v>1</v>
      </c>
      <c r="O60" s="22" t="s">
        <v>15367</v>
      </c>
    </row>
    <row r="61" spans="1:15" x14ac:dyDescent="0.25">
      <c r="A61">
        <v>20009</v>
      </c>
      <c r="B61" s="2">
        <v>97.852559999999997</v>
      </c>
      <c r="C61" s="3">
        <v>50708</v>
      </c>
      <c r="D61" s="4">
        <v>47900</v>
      </c>
      <c r="E61" t="s">
        <v>579</v>
      </c>
      <c r="F61" s="4" t="s">
        <v>4333</v>
      </c>
      <c r="G61" s="6">
        <v>0.77326110000000003</v>
      </c>
      <c r="H61" s="7">
        <v>130.56800000000001</v>
      </c>
      <c r="I61" s="18">
        <f t="shared" si="1"/>
        <v>1784978</v>
      </c>
      <c r="J61" s="18">
        <v>1467412</v>
      </c>
      <c r="K61" s="18">
        <v>294224</v>
      </c>
      <c r="L61" s="18">
        <f>11026+12316</f>
        <v>23342</v>
      </c>
      <c r="M61" s="29">
        <v>1</v>
      </c>
      <c r="N61" s="22">
        <v>1</v>
      </c>
      <c r="O61" s="22" t="s">
        <v>16961</v>
      </c>
    </row>
    <row r="62" spans="1:15" x14ac:dyDescent="0.25">
      <c r="A62">
        <v>11201</v>
      </c>
      <c r="B62" s="2">
        <v>97.750110000000006</v>
      </c>
      <c r="C62" s="3">
        <v>56487</v>
      </c>
      <c r="D62" s="4">
        <v>35620</v>
      </c>
      <c r="E62" t="s">
        <v>1238</v>
      </c>
      <c r="F62" s="4" t="s">
        <v>1280</v>
      </c>
      <c r="G62" s="6">
        <v>0.6892161</v>
      </c>
      <c r="H62" s="7">
        <v>143.27600000000001</v>
      </c>
      <c r="I62" s="18">
        <f t="shared" si="1"/>
        <v>587814</v>
      </c>
      <c r="J62" s="18">
        <v>452738</v>
      </c>
      <c r="K62" s="18">
        <v>118963</v>
      </c>
      <c r="L62" s="18">
        <f>12880+3233</f>
        <v>16113</v>
      </c>
      <c r="M62" s="29">
        <v>1</v>
      </c>
      <c r="N62" s="22">
        <v>1</v>
      </c>
      <c r="O62" s="22" t="s">
        <v>16962</v>
      </c>
    </row>
    <row r="63" spans="1:15" x14ac:dyDescent="0.25">
      <c r="A63">
        <v>91302</v>
      </c>
      <c r="B63" s="2">
        <v>97.638620000000003</v>
      </c>
      <c r="C63" s="3">
        <v>25165</v>
      </c>
      <c r="D63" s="4">
        <v>31080</v>
      </c>
      <c r="E63" t="s">
        <v>15415</v>
      </c>
      <c r="F63" s="4" t="s">
        <v>15368</v>
      </c>
      <c r="G63" s="6">
        <v>0.65987439999999997</v>
      </c>
      <c r="H63" s="7">
        <v>145.03700000000001</v>
      </c>
      <c r="I63" s="18">
        <f t="shared" si="1"/>
        <v>220868</v>
      </c>
      <c r="J63" s="18">
        <v>167237</v>
      </c>
      <c r="K63" s="18">
        <v>53106</v>
      </c>
      <c r="L63" s="18">
        <v>525</v>
      </c>
      <c r="M63" s="29">
        <v>1</v>
      </c>
      <c r="N63" s="22">
        <v>1</v>
      </c>
      <c r="O63" s="22" t="s">
        <v>15367</v>
      </c>
    </row>
    <row r="64" spans="1:15" x14ac:dyDescent="0.25">
      <c r="A64">
        <v>90265</v>
      </c>
      <c r="B64" s="2">
        <v>97.50609</v>
      </c>
      <c r="C64" s="3">
        <v>17659</v>
      </c>
      <c r="D64" s="4">
        <v>31080</v>
      </c>
      <c r="E64" t="s">
        <v>15376</v>
      </c>
      <c r="F64" s="4" t="s">
        <v>15368</v>
      </c>
      <c r="G64" s="6">
        <v>0.59487860000000004</v>
      </c>
      <c r="H64" s="7">
        <v>152.69900000000001</v>
      </c>
      <c r="I64" s="18">
        <f t="shared" si="1"/>
        <v>369060</v>
      </c>
      <c r="J64" s="18">
        <v>205457</v>
      </c>
      <c r="K64" s="18">
        <v>163253</v>
      </c>
      <c r="L64" s="18">
        <v>350</v>
      </c>
      <c r="M64" s="29">
        <v>1</v>
      </c>
      <c r="N64" s="22">
        <v>1</v>
      </c>
      <c r="O64" s="22" t="s">
        <v>15367</v>
      </c>
    </row>
    <row r="65" spans="1:15" x14ac:dyDescent="0.25">
      <c r="A65">
        <v>94131</v>
      </c>
      <c r="B65" s="2">
        <v>97.359030000000004</v>
      </c>
      <c r="C65" s="3">
        <v>28370</v>
      </c>
      <c r="D65" s="4">
        <v>41860</v>
      </c>
      <c r="E65" t="s">
        <v>15761</v>
      </c>
      <c r="F65" s="4" t="s">
        <v>15368</v>
      </c>
      <c r="G65" s="6">
        <v>0.67933500000000002</v>
      </c>
      <c r="H65" s="7">
        <v>136.01599999999999</v>
      </c>
      <c r="I65" s="18">
        <f t="shared" si="1"/>
        <v>139543</v>
      </c>
      <c r="J65" s="18">
        <v>113670</v>
      </c>
      <c r="K65" s="18">
        <v>23873</v>
      </c>
      <c r="L65" s="18">
        <v>2000</v>
      </c>
      <c r="M65" s="29">
        <v>1</v>
      </c>
      <c r="N65" s="22">
        <v>1</v>
      </c>
      <c r="O65" s="22" t="s">
        <v>15761</v>
      </c>
    </row>
    <row r="66" spans="1:15" x14ac:dyDescent="0.25">
      <c r="A66">
        <v>10019</v>
      </c>
      <c r="B66" s="2">
        <v>97.151730000000001</v>
      </c>
      <c r="C66" s="3">
        <v>38751</v>
      </c>
      <c r="D66" s="4">
        <v>35620</v>
      </c>
      <c r="E66" t="s">
        <v>1789</v>
      </c>
      <c r="F66" s="4" t="s">
        <v>1280</v>
      </c>
      <c r="G66" s="6">
        <v>0.70602750000000003</v>
      </c>
      <c r="H66" s="7">
        <v>129.315</v>
      </c>
      <c r="I66" s="18">
        <f t="shared" si="1"/>
        <v>2560985</v>
      </c>
      <c r="J66" s="18">
        <v>1282822</v>
      </c>
      <c r="K66" s="18">
        <v>1250463</v>
      </c>
      <c r="L66" s="18">
        <f>8925+18775</f>
        <v>27700</v>
      </c>
      <c r="M66" s="29">
        <v>1</v>
      </c>
      <c r="N66" s="22">
        <v>1</v>
      </c>
      <c r="O66" s="22" t="s">
        <v>1789</v>
      </c>
    </row>
    <row r="67" spans="1:15" x14ac:dyDescent="0.25">
      <c r="A67">
        <v>90068</v>
      </c>
      <c r="B67" s="2">
        <v>97.028390000000002</v>
      </c>
      <c r="C67" s="3">
        <v>21943</v>
      </c>
      <c r="D67" s="4">
        <v>31080</v>
      </c>
      <c r="E67" t="s">
        <v>15367</v>
      </c>
      <c r="F67" s="4" t="s">
        <v>15368</v>
      </c>
      <c r="G67" s="6">
        <v>0.64868479999999995</v>
      </c>
      <c r="H67" s="7">
        <v>137.471</v>
      </c>
      <c r="I67" s="18">
        <f t="shared" si="1"/>
        <v>165754</v>
      </c>
      <c r="J67" s="18">
        <v>148199</v>
      </c>
      <c r="K67" s="18">
        <v>15305</v>
      </c>
      <c r="L67" s="18">
        <v>2250</v>
      </c>
      <c r="M67" s="29">
        <v>1</v>
      </c>
      <c r="N67" s="22">
        <v>1</v>
      </c>
      <c r="O67" s="22" t="s">
        <v>15367</v>
      </c>
    </row>
    <row r="68" spans="1:15" x14ac:dyDescent="0.25">
      <c r="A68">
        <v>90275</v>
      </c>
      <c r="B68" s="2">
        <v>97.016660000000002</v>
      </c>
      <c r="C68" s="3">
        <v>42419</v>
      </c>
      <c r="D68" s="4">
        <v>31080</v>
      </c>
      <c r="E68" t="s">
        <v>15380</v>
      </c>
      <c r="F68" s="4" t="s">
        <v>15368</v>
      </c>
      <c r="G68" s="6">
        <v>0.6484297</v>
      </c>
      <c r="H68" s="7">
        <v>137.48500000000001</v>
      </c>
      <c r="I68" s="18">
        <f t="shared" si="1"/>
        <v>129916</v>
      </c>
      <c r="J68" s="18">
        <v>53346</v>
      </c>
      <c r="K68" s="18">
        <v>73970</v>
      </c>
      <c r="L68" s="18">
        <v>2600</v>
      </c>
      <c r="M68" s="29">
        <v>0</v>
      </c>
      <c r="N68" s="22">
        <v>1</v>
      </c>
      <c r="O68" s="22" t="s">
        <v>15367</v>
      </c>
    </row>
    <row r="69" spans="1:15" x14ac:dyDescent="0.25">
      <c r="A69">
        <v>90403</v>
      </c>
      <c r="B69" s="2">
        <v>97.001819999999995</v>
      </c>
      <c r="C69" s="3">
        <v>25115</v>
      </c>
      <c r="D69" s="4">
        <v>31080</v>
      </c>
      <c r="E69" t="s">
        <v>15387</v>
      </c>
      <c r="F69" s="4" t="s">
        <v>15368</v>
      </c>
      <c r="G69" s="6">
        <v>0.73787650000000005</v>
      </c>
      <c r="H69" s="7">
        <v>121.923</v>
      </c>
      <c r="I69" s="18">
        <f t="shared" si="1"/>
        <v>188932</v>
      </c>
      <c r="J69" s="18">
        <v>139044</v>
      </c>
      <c r="K69" s="18">
        <v>47615</v>
      </c>
      <c r="L69" s="18">
        <f>1475+798</f>
        <v>2273</v>
      </c>
      <c r="M69" s="29">
        <v>1</v>
      </c>
      <c r="N69" s="22">
        <v>1</v>
      </c>
      <c r="O69" s="22" t="s">
        <v>15367</v>
      </c>
    </row>
    <row r="70" spans="1:15" x14ac:dyDescent="0.25">
      <c r="A70">
        <v>11215</v>
      </c>
      <c r="B70" s="2">
        <v>96.90155</v>
      </c>
      <c r="C70" s="3">
        <v>70155</v>
      </c>
      <c r="D70" s="4">
        <v>35620</v>
      </c>
      <c r="E70" t="s">
        <v>1238</v>
      </c>
      <c r="F70" s="4" t="s">
        <v>1280</v>
      </c>
      <c r="G70" s="6">
        <v>0.70283419999999996</v>
      </c>
      <c r="H70" s="7">
        <v>126.566</v>
      </c>
      <c r="I70" s="18">
        <f t="shared" si="1"/>
        <v>268162</v>
      </c>
      <c r="J70" s="18">
        <v>214981</v>
      </c>
      <c r="K70" s="18">
        <v>38877</v>
      </c>
      <c r="L70" s="18">
        <f>11075+3229</f>
        <v>14304</v>
      </c>
      <c r="M70" s="29">
        <v>1</v>
      </c>
      <c r="N70" s="22">
        <v>1</v>
      </c>
      <c r="O70" s="22" t="s">
        <v>16962</v>
      </c>
    </row>
    <row r="71" spans="1:15" x14ac:dyDescent="0.25">
      <c r="A71">
        <v>91604</v>
      </c>
      <c r="B71" s="2">
        <v>96.74606</v>
      </c>
      <c r="C71" s="3">
        <v>29072</v>
      </c>
      <c r="D71" s="4">
        <v>31080</v>
      </c>
      <c r="E71" t="s">
        <v>15440</v>
      </c>
      <c r="F71" s="4" t="s">
        <v>15368</v>
      </c>
      <c r="G71" s="6">
        <v>0.6104617</v>
      </c>
      <c r="H71" s="7">
        <v>139.703</v>
      </c>
      <c r="I71" s="18">
        <f t="shared" si="1"/>
        <v>202171</v>
      </c>
      <c r="J71" s="18">
        <v>162840</v>
      </c>
      <c r="K71" s="18">
        <v>27531</v>
      </c>
      <c r="L71" s="18">
        <v>11800</v>
      </c>
      <c r="M71" s="29">
        <v>1</v>
      </c>
      <c r="N71" s="22">
        <v>1</v>
      </c>
      <c r="O71" s="22" t="s">
        <v>15367</v>
      </c>
    </row>
    <row r="72" spans="1:15" x14ac:dyDescent="0.25">
      <c r="A72">
        <v>94111</v>
      </c>
      <c r="B72" s="2">
        <v>96.654269999999997</v>
      </c>
      <c r="C72" s="3">
        <v>3476</v>
      </c>
      <c r="D72" s="4">
        <v>41860</v>
      </c>
      <c r="E72" t="s">
        <v>15761</v>
      </c>
      <c r="F72" s="4" t="s">
        <v>15368</v>
      </c>
      <c r="G72" s="6">
        <v>0.64976330000000004</v>
      </c>
      <c r="H72" s="7">
        <v>131.93199999999999</v>
      </c>
      <c r="I72" s="18">
        <f t="shared" ref="I72:I103" si="2">SUM(J72:L72)</f>
        <v>981877</v>
      </c>
      <c r="J72" s="18">
        <v>473083</v>
      </c>
      <c r="K72" s="18">
        <v>502094</v>
      </c>
      <c r="L72" s="18">
        <f>1250+5450</f>
        <v>6700</v>
      </c>
      <c r="M72" s="29">
        <v>0</v>
      </c>
      <c r="N72" s="22">
        <v>1</v>
      </c>
      <c r="O72" s="22" t="s">
        <v>15761</v>
      </c>
    </row>
    <row r="73" spans="1:15" x14ac:dyDescent="0.25">
      <c r="A73">
        <v>10018</v>
      </c>
      <c r="B73" s="2">
        <v>96.066519999999997</v>
      </c>
      <c r="C73" s="3">
        <v>8062</v>
      </c>
      <c r="D73" s="4">
        <v>35620</v>
      </c>
      <c r="E73" t="s">
        <v>1789</v>
      </c>
      <c r="F73" s="4" t="s">
        <v>1280</v>
      </c>
      <c r="G73" s="6">
        <v>0.72665369999999996</v>
      </c>
      <c r="H73" s="7">
        <v>112.96899999999999</v>
      </c>
      <c r="I73" s="18">
        <f t="shared" si="2"/>
        <v>236951</v>
      </c>
      <c r="J73" s="18">
        <v>153133</v>
      </c>
      <c r="K73" s="18">
        <v>71768</v>
      </c>
      <c r="L73" s="18">
        <v>12050</v>
      </c>
      <c r="M73" s="29">
        <v>1</v>
      </c>
      <c r="N73" s="22">
        <v>1</v>
      </c>
      <c r="O73" s="22" t="s">
        <v>1789</v>
      </c>
    </row>
    <row r="74" spans="1:15" x14ac:dyDescent="0.25">
      <c r="A74">
        <v>94115</v>
      </c>
      <c r="B74" s="2">
        <v>95.918760000000006</v>
      </c>
      <c r="C74" s="3">
        <v>34555</v>
      </c>
      <c r="D74" s="4">
        <v>41860</v>
      </c>
      <c r="E74" t="s">
        <v>15761</v>
      </c>
      <c r="F74" s="4" t="s">
        <v>15368</v>
      </c>
      <c r="G74" s="6">
        <v>0.66577560000000002</v>
      </c>
      <c r="H74" s="7">
        <v>122.209</v>
      </c>
      <c r="I74" s="18">
        <f t="shared" si="2"/>
        <v>684104</v>
      </c>
      <c r="J74" s="18">
        <v>483458</v>
      </c>
      <c r="K74" s="18">
        <v>183536</v>
      </c>
      <c r="L74" s="18">
        <v>17110</v>
      </c>
      <c r="M74" s="29">
        <v>1</v>
      </c>
      <c r="N74" s="22">
        <v>1</v>
      </c>
      <c r="O74" s="22" t="s">
        <v>15761</v>
      </c>
    </row>
    <row r="75" spans="1:15" x14ac:dyDescent="0.25">
      <c r="A75">
        <v>90212</v>
      </c>
      <c r="B75" s="2">
        <v>95.719160000000002</v>
      </c>
      <c r="C75" s="3">
        <v>12414</v>
      </c>
      <c r="D75" s="4">
        <v>31080</v>
      </c>
      <c r="E75" t="s">
        <v>6991</v>
      </c>
      <c r="F75" s="4" t="s">
        <v>15368</v>
      </c>
      <c r="G75" s="6">
        <v>0.69207620000000003</v>
      </c>
      <c r="H75" s="7">
        <v>115.405</v>
      </c>
      <c r="I75" s="18">
        <f t="shared" si="2"/>
        <v>657184</v>
      </c>
      <c r="J75" s="18">
        <v>435836</v>
      </c>
      <c r="K75" s="18">
        <v>204898</v>
      </c>
      <c r="L75" s="18">
        <f>15950+500</f>
        <v>16450</v>
      </c>
      <c r="M75" s="29">
        <v>1</v>
      </c>
      <c r="N75" s="22">
        <v>1</v>
      </c>
      <c r="O75" s="22" t="s">
        <v>15367</v>
      </c>
    </row>
    <row r="76" spans="1:15" x14ac:dyDescent="0.25">
      <c r="A76">
        <v>90292</v>
      </c>
      <c r="B76" s="2">
        <v>95.712670000000003</v>
      </c>
      <c r="C76" s="3">
        <v>21506</v>
      </c>
      <c r="D76" s="4">
        <v>31080</v>
      </c>
      <c r="E76" t="s">
        <v>15384</v>
      </c>
      <c r="F76" s="4" t="s">
        <v>15368</v>
      </c>
      <c r="G76" s="6">
        <v>0.68238410000000005</v>
      </c>
      <c r="H76" s="7">
        <v>117.072</v>
      </c>
      <c r="I76" s="18">
        <f t="shared" si="2"/>
        <v>157808</v>
      </c>
      <c r="J76" s="18">
        <v>76195</v>
      </c>
      <c r="K76" s="18">
        <v>70463</v>
      </c>
      <c r="L76" s="18">
        <v>11150</v>
      </c>
      <c r="M76" s="29">
        <v>1</v>
      </c>
      <c r="N76" s="22">
        <v>1</v>
      </c>
      <c r="O76" s="22" t="s">
        <v>15367</v>
      </c>
    </row>
    <row r="77" spans="1:15" x14ac:dyDescent="0.25">
      <c r="A77">
        <v>90277</v>
      </c>
      <c r="B77" s="2">
        <v>95.577809999999999</v>
      </c>
      <c r="C77" s="3">
        <v>34546</v>
      </c>
      <c r="D77" s="4">
        <v>31080</v>
      </c>
      <c r="E77" t="s">
        <v>15381</v>
      </c>
      <c r="F77" s="4" t="s">
        <v>15368</v>
      </c>
      <c r="G77" s="6">
        <v>0.60914029999999997</v>
      </c>
      <c r="H77" s="7">
        <v>128.90299999999999</v>
      </c>
      <c r="I77" s="18">
        <f t="shared" si="2"/>
        <v>52243</v>
      </c>
      <c r="J77" s="18">
        <v>24931</v>
      </c>
      <c r="K77" s="18">
        <v>26612</v>
      </c>
      <c r="L77" s="18">
        <v>700</v>
      </c>
      <c r="M77" s="29">
        <v>0</v>
      </c>
      <c r="N77" s="22">
        <v>1</v>
      </c>
      <c r="O77" s="22" t="s">
        <v>15367</v>
      </c>
    </row>
    <row r="78" spans="1:15" x14ac:dyDescent="0.25">
      <c r="A78">
        <v>90405</v>
      </c>
      <c r="B78" s="2">
        <v>95.469620000000006</v>
      </c>
      <c r="C78" s="3">
        <v>28534</v>
      </c>
      <c r="D78" s="4">
        <v>31080</v>
      </c>
      <c r="E78" t="s">
        <v>15387</v>
      </c>
      <c r="F78" s="4" t="s">
        <v>15368</v>
      </c>
      <c r="G78" s="6">
        <v>0.64906900000000001</v>
      </c>
      <c r="H78" s="7">
        <v>120.754</v>
      </c>
      <c r="I78" s="18">
        <f t="shared" si="2"/>
        <v>292337</v>
      </c>
      <c r="J78" s="18">
        <v>233571</v>
      </c>
      <c r="K78" s="18">
        <v>55170</v>
      </c>
      <c r="L78" s="18">
        <v>3596</v>
      </c>
      <c r="M78" s="29">
        <v>1</v>
      </c>
      <c r="N78" s="22">
        <v>1</v>
      </c>
      <c r="O78" s="22" t="s">
        <v>15367</v>
      </c>
    </row>
    <row r="79" spans="1:15" x14ac:dyDescent="0.25">
      <c r="A79">
        <v>10025</v>
      </c>
      <c r="B79" s="2">
        <v>95.394940000000005</v>
      </c>
      <c r="C79" s="3">
        <v>97373</v>
      </c>
      <c r="D79" s="4">
        <v>35620</v>
      </c>
      <c r="E79" t="s">
        <v>1789</v>
      </c>
      <c r="F79" s="4" t="s">
        <v>1280</v>
      </c>
      <c r="G79" s="6">
        <v>0.67352179999999995</v>
      </c>
      <c r="H79" s="7">
        <v>116.002</v>
      </c>
      <c r="I79" s="18">
        <f t="shared" si="2"/>
        <v>905057</v>
      </c>
      <c r="J79" s="18">
        <v>752863</v>
      </c>
      <c r="K79" s="18">
        <v>130393</v>
      </c>
      <c r="L79" s="18">
        <f>12626+9175</f>
        <v>21801</v>
      </c>
      <c r="M79" s="29">
        <v>1</v>
      </c>
      <c r="N79" s="22">
        <v>1</v>
      </c>
      <c r="O79" s="22" t="s">
        <v>1789</v>
      </c>
    </row>
    <row r="80" spans="1:15" x14ac:dyDescent="0.25">
      <c r="A80">
        <v>10013</v>
      </c>
      <c r="B80" s="2">
        <v>95.254220000000004</v>
      </c>
      <c r="C80" s="3">
        <v>26937</v>
      </c>
      <c r="D80" s="4">
        <v>35620</v>
      </c>
      <c r="E80" t="s">
        <v>1789</v>
      </c>
      <c r="F80" s="4" t="s">
        <v>1280</v>
      </c>
      <c r="G80" s="6">
        <v>0.62942489999999995</v>
      </c>
      <c r="H80" s="7">
        <v>122.47199999999999</v>
      </c>
      <c r="I80" s="18">
        <f t="shared" si="2"/>
        <v>1039321</v>
      </c>
      <c r="J80" s="18">
        <v>818045</v>
      </c>
      <c r="K80" s="18">
        <v>203880</v>
      </c>
      <c r="L80" s="18">
        <f>7300+10096</f>
        <v>17396</v>
      </c>
      <c r="M80" s="29">
        <v>1</v>
      </c>
      <c r="N80" s="22">
        <v>1</v>
      </c>
      <c r="O80" s="22" t="s">
        <v>1789</v>
      </c>
    </row>
    <row r="81" spans="1:15" x14ac:dyDescent="0.25">
      <c r="A81">
        <v>90069</v>
      </c>
      <c r="B81" s="2">
        <v>95.240039999999993</v>
      </c>
      <c r="C81" s="3">
        <v>20426</v>
      </c>
      <c r="D81" s="4">
        <v>31080</v>
      </c>
      <c r="E81" t="s">
        <v>15369</v>
      </c>
      <c r="F81" s="4" t="s">
        <v>15368</v>
      </c>
      <c r="G81" s="6">
        <v>0.62626700000000002</v>
      </c>
      <c r="H81" s="7">
        <v>122.996</v>
      </c>
      <c r="I81" s="18">
        <f t="shared" si="2"/>
        <v>839044</v>
      </c>
      <c r="J81" s="18">
        <v>699920</v>
      </c>
      <c r="K81" s="18">
        <v>134799</v>
      </c>
      <c r="L81" s="18">
        <f>1150+3175</f>
        <v>4325</v>
      </c>
      <c r="M81" s="29">
        <v>1</v>
      </c>
      <c r="N81" s="22">
        <v>1</v>
      </c>
      <c r="O81" s="22" t="s">
        <v>15367</v>
      </c>
    </row>
  </sheetData>
  <sortState ref="A8:P81">
    <sortCondition descending="1" ref="B8:B8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topLeftCell="B1" workbookViewId="0">
      <selection activeCell="A4" sqref="A4"/>
    </sheetView>
  </sheetViews>
  <sheetFormatPr defaultRowHeight="15.75" x14ac:dyDescent="0.25"/>
  <cols>
    <col min="9" max="9" width="10.5" bestFit="1" customWidth="1"/>
    <col min="10" max="10" width="11.5" bestFit="1" customWidth="1"/>
    <col min="11" max="11" width="11.25" bestFit="1" customWidth="1"/>
    <col min="12" max="12" width="13.5" customWidth="1"/>
    <col min="13" max="13" width="11.5" bestFit="1" customWidth="1"/>
    <col min="14" max="14" width="12.125" bestFit="1" customWidth="1"/>
    <col min="15" max="15" width="17.25" bestFit="1" customWidth="1"/>
  </cols>
  <sheetData>
    <row r="1" spans="1:16" x14ac:dyDescent="0.25">
      <c r="A1" t="s">
        <v>16952</v>
      </c>
      <c r="I1" s="18"/>
      <c r="J1" s="18"/>
      <c r="K1" s="18"/>
      <c r="L1" s="18" t="s">
        <v>16773</v>
      </c>
      <c r="M1" s="18" t="s">
        <v>16774</v>
      </c>
      <c r="N1" s="18" t="s">
        <v>16775</v>
      </c>
      <c r="O1" s="22" t="s">
        <v>16959</v>
      </c>
      <c r="P1" s="22"/>
    </row>
    <row r="2" spans="1:16" x14ac:dyDescent="0.25">
      <c r="A2" t="s">
        <v>16953</v>
      </c>
      <c r="I2" s="18"/>
      <c r="J2" s="18"/>
      <c r="K2" s="18"/>
      <c r="L2" s="18">
        <f>SUM(J6:J200000)</f>
        <v>35254034</v>
      </c>
      <c r="M2" s="18">
        <f>SUM(K6:K200000)</f>
        <v>15444710</v>
      </c>
      <c r="N2" s="18">
        <f>M2-L2</f>
        <v>-19809324</v>
      </c>
      <c r="O2" s="30">
        <f>L2/(L2+M2)</f>
        <v>0.69536306461556519</v>
      </c>
      <c r="P2" s="22"/>
    </row>
    <row r="3" spans="1:16" x14ac:dyDescent="0.25">
      <c r="A3" t="s">
        <v>16984</v>
      </c>
      <c r="I3" s="18"/>
      <c r="J3" s="18"/>
      <c r="K3" s="18"/>
      <c r="L3" s="18"/>
      <c r="M3" s="22" t="s">
        <v>16782</v>
      </c>
      <c r="N3" s="33">
        <f>SUM(M8:M8888)/45</f>
        <v>0.88888888888888884</v>
      </c>
      <c r="O3" s="22"/>
      <c r="P3" s="22"/>
    </row>
    <row r="4" spans="1:16" x14ac:dyDescent="0.25">
      <c r="A4" t="s">
        <v>16985</v>
      </c>
      <c r="I4" s="18"/>
      <c r="J4" s="18"/>
      <c r="K4" s="18"/>
      <c r="L4" s="18"/>
      <c r="M4" s="22"/>
      <c r="N4" s="22"/>
      <c r="O4" s="31"/>
      <c r="P4" s="22"/>
    </row>
    <row r="5" spans="1:16" x14ac:dyDescent="0.25">
      <c r="I5" s="18"/>
      <c r="J5" s="18"/>
      <c r="K5" s="18"/>
      <c r="L5" s="18"/>
      <c r="M5" s="18"/>
      <c r="N5" s="18"/>
      <c r="O5" s="34"/>
      <c r="P5" s="22"/>
    </row>
    <row r="6" spans="1:16" x14ac:dyDescent="0.25">
      <c r="I6" s="18"/>
      <c r="J6" s="18"/>
      <c r="K6" s="18"/>
      <c r="L6" s="18"/>
      <c r="M6" s="18"/>
      <c r="N6" s="22"/>
      <c r="O6" s="22"/>
      <c r="P6" s="22"/>
    </row>
    <row r="7" spans="1:16" ht="94.5" x14ac:dyDescent="0.25">
      <c r="A7" s="11" t="s">
        <v>8</v>
      </c>
      <c r="B7" s="12" t="s">
        <v>9</v>
      </c>
      <c r="C7" s="13" t="s">
        <v>10</v>
      </c>
      <c r="D7" s="11" t="s">
        <v>11</v>
      </c>
      <c r="E7" s="11" t="s">
        <v>12</v>
      </c>
      <c r="F7" s="11" t="s">
        <v>13</v>
      </c>
      <c r="G7" s="15" t="s">
        <v>15</v>
      </c>
      <c r="H7" s="16" t="s">
        <v>16</v>
      </c>
      <c r="I7" s="19" t="s">
        <v>16980</v>
      </c>
      <c r="J7" s="18" t="s">
        <v>16769</v>
      </c>
      <c r="K7" s="18" t="s">
        <v>16770</v>
      </c>
      <c r="L7" s="18" t="s">
        <v>16771</v>
      </c>
      <c r="M7" s="19" t="s">
        <v>16975</v>
      </c>
      <c r="N7" s="21" t="s">
        <v>16781</v>
      </c>
      <c r="O7" s="22" t="s">
        <v>16960</v>
      </c>
      <c r="P7" s="22" t="s">
        <v>16954</v>
      </c>
    </row>
    <row r="8" spans="1:16" x14ac:dyDescent="0.25">
      <c r="A8">
        <v>10282</v>
      </c>
      <c r="B8" s="2">
        <v>99.994709999999998</v>
      </c>
      <c r="C8" s="3">
        <v>5902</v>
      </c>
      <c r="D8" s="4">
        <v>35620</v>
      </c>
      <c r="E8" t="s">
        <v>1789</v>
      </c>
      <c r="F8" s="4" t="s">
        <v>1280</v>
      </c>
      <c r="G8" s="6">
        <v>0.87059690000000001</v>
      </c>
      <c r="H8" s="7">
        <v>250.001</v>
      </c>
      <c r="I8" s="18">
        <f t="shared" ref="I8:I52" si="0">SUM(J8:L8)</f>
        <v>245787</v>
      </c>
      <c r="J8" s="18">
        <v>91452</v>
      </c>
      <c r="K8" s="18">
        <v>143785</v>
      </c>
      <c r="L8" s="18">
        <f>700+9850</f>
        <v>10550</v>
      </c>
      <c r="M8" s="22">
        <v>0</v>
      </c>
      <c r="N8" s="22">
        <v>1</v>
      </c>
      <c r="O8" s="22" t="s">
        <v>1789</v>
      </c>
      <c r="P8" s="22"/>
    </row>
    <row r="9" spans="1:16" x14ac:dyDescent="0.25">
      <c r="A9">
        <v>10069</v>
      </c>
      <c r="B9" s="2">
        <v>99.977010000000007</v>
      </c>
      <c r="C9" s="3">
        <v>5522</v>
      </c>
      <c r="D9" s="4">
        <v>35620</v>
      </c>
      <c r="E9" t="s">
        <v>1789</v>
      </c>
      <c r="F9" s="4" t="s">
        <v>1280</v>
      </c>
      <c r="G9" s="6">
        <v>0.88685970000000003</v>
      </c>
      <c r="H9" s="7">
        <v>237.06</v>
      </c>
      <c r="I9" s="18">
        <f t="shared" si="0"/>
        <v>264358</v>
      </c>
      <c r="J9" s="18">
        <v>97182</v>
      </c>
      <c r="K9" s="18">
        <v>161676</v>
      </c>
      <c r="L9" s="18">
        <v>5500</v>
      </c>
      <c r="M9" s="22">
        <v>0</v>
      </c>
      <c r="N9" s="22">
        <v>0</v>
      </c>
      <c r="O9" s="22" t="s">
        <v>1789</v>
      </c>
      <c r="P9" s="22"/>
    </row>
    <row r="10" spans="1:16" x14ac:dyDescent="0.25">
      <c r="A10">
        <v>10007</v>
      </c>
      <c r="B10" s="2">
        <v>99.964960000000005</v>
      </c>
      <c r="C10" s="3">
        <v>6748</v>
      </c>
      <c r="D10" s="4">
        <v>35620</v>
      </c>
      <c r="E10" t="s">
        <v>1789</v>
      </c>
      <c r="F10" s="4" t="s">
        <v>1280</v>
      </c>
      <c r="G10" s="6">
        <v>0.787802</v>
      </c>
      <c r="H10" s="7">
        <v>250.001</v>
      </c>
      <c r="I10" s="18">
        <f t="shared" si="0"/>
        <v>264577</v>
      </c>
      <c r="J10" s="18">
        <v>171067</v>
      </c>
      <c r="K10" s="18">
        <v>88060</v>
      </c>
      <c r="L10" s="18">
        <f>3900+1550</f>
        <v>5450</v>
      </c>
      <c r="M10" s="22">
        <v>1</v>
      </c>
      <c r="N10" s="22">
        <v>1</v>
      </c>
      <c r="O10" s="22" t="s">
        <v>1789</v>
      </c>
      <c r="P10" s="22"/>
    </row>
    <row r="11" spans="1:16" x14ac:dyDescent="0.25">
      <c r="A11">
        <v>10004</v>
      </c>
      <c r="B11" s="2">
        <v>99.963189999999997</v>
      </c>
      <c r="C11" s="3">
        <v>3023</v>
      </c>
      <c r="D11" s="4">
        <v>35620</v>
      </c>
      <c r="E11" t="s">
        <v>1789</v>
      </c>
      <c r="F11" s="4" t="s">
        <v>1280</v>
      </c>
      <c r="G11" s="6">
        <v>0.81526980000000004</v>
      </c>
      <c r="H11" s="7">
        <v>242.625</v>
      </c>
      <c r="I11" s="18">
        <f t="shared" si="0"/>
        <v>289761</v>
      </c>
      <c r="J11" s="18">
        <v>204451</v>
      </c>
      <c r="K11" s="18">
        <v>81685</v>
      </c>
      <c r="L11" s="18">
        <f>1275+2350</f>
        <v>3625</v>
      </c>
      <c r="M11" s="22">
        <v>1</v>
      </c>
      <c r="N11" s="22">
        <v>1</v>
      </c>
      <c r="O11" s="22" t="s">
        <v>1789</v>
      </c>
      <c r="P11" s="22"/>
    </row>
    <row r="12" spans="1:16" x14ac:dyDescent="0.25">
      <c r="A12">
        <v>10022</v>
      </c>
      <c r="B12" s="2">
        <v>99.946740000000005</v>
      </c>
      <c r="C12" s="3">
        <v>29698</v>
      </c>
      <c r="D12" s="4">
        <v>35620</v>
      </c>
      <c r="E12" t="s">
        <v>1789</v>
      </c>
      <c r="F12" s="4" t="s">
        <v>1280</v>
      </c>
      <c r="G12" s="6">
        <v>0.80945630000000002</v>
      </c>
      <c r="H12" s="7">
        <v>240</v>
      </c>
      <c r="I12" s="18">
        <f t="shared" si="0"/>
        <v>3528277</v>
      </c>
      <c r="J12" s="18">
        <v>1955762</v>
      </c>
      <c r="K12" s="18">
        <v>1512589</v>
      </c>
      <c r="L12" s="18">
        <f>39368+20558</f>
        <v>59926</v>
      </c>
      <c r="M12" s="22">
        <v>1</v>
      </c>
      <c r="N12" s="22">
        <v>1</v>
      </c>
      <c r="O12" s="22" t="s">
        <v>1789</v>
      </c>
      <c r="P12" s="22"/>
    </row>
    <row r="13" spans="1:16" x14ac:dyDescent="0.25">
      <c r="A13">
        <v>20007</v>
      </c>
      <c r="B13" s="2">
        <v>99.925619999999995</v>
      </c>
      <c r="C13" s="3">
        <v>26469</v>
      </c>
      <c r="D13" s="4">
        <v>47900</v>
      </c>
      <c r="E13" t="s">
        <v>579</v>
      </c>
      <c r="F13" s="4" t="s">
        <v>4333</v>
      </c>
      <c r="G13" s="6">
        <v>0.87310430000000006</v>
      </c>
      <c r="H13" s="7">
        <v>215.327</v>
      </c>
      <c r="I13" s="18">
        <f t="shared" si="0"/>
        <v>3543390</v>
      </c>
      <c r="J13" s="18">
        <v>2684983</v>
      </c>
      <c r="K13" s="18">
        <v>820432</v>
      </c>
      <c r="L13" s="18">
        <f>10375+27600</f>
        <v>37975</v>
      </c>
      <c r="M13" s="22">
        <v>1</v>
      </c>
      <c r="N13" s="22">
        <v>1</v>
      </c>
      <c r="O13" s="22" t="s">
        <v>16961</v>
      </c>
      <c r="P13" s="22"/>
    </row>
    <row r="14" spans="1:16" x14ac:dyDescent="0.25">
      <c r="A14">
        <v>20015</v>
      </c>
      <c r="B14" s="2">
        <v>99.918369999999996</v>
      </c>
      <c r="C14" s="3">
        <v>15916</v>
      </c>
      <c r="D14" s="4">
        <v>47900</v>
      </c>
      <c r="E14" t="s">
        <v>579</v>
      </c>
      <c r="F14" s="4" t="s">
        <v>4333</v>
      </c>
      <c r="G14" s="6">
        <v>0.82724339999999996</v>
      </c>
      <c r="H14" s="7">
        <v>223.25</v>
      </c>
      <c r="I14" s="18">
        <f t="shared" si="0"/>
        <v>1314397</v>
      </c>
      <c r="J14" s="18">
        <v>1016484</v>
      </c>
      <c r="K14" s="18">
        <v>269013</v>
      </c>
      <c r="L14" s="18">
        <f>SUM(22000,6900)</f>
        <v>28900</v>
      </c>
      <c r="M14" s="22">
        <v>1</v>
      </c>
      <c r="N14" s="22">
        <v>1</v>
      </c>
      <c r="O14" s="22" t="s">
        <v>16961</v>
      </c>
      <c r="P14" s="22"/>
    </row>
    <row r="15" spans="1:16" x14ac:dyDescent="0.25">
      <c r="A15">
        <v>10162</v>
      </c>
      <c r="B15" s="2">
        <v>99.898409999999998</v>
      </c>
      <c r="C15" s="3">
        <v>1251</v>
      </c>
      <c r="D15" s="4">
        <v>35620</v>
      </c>
      <c r="E15" t="s">
        <v>1789</v>
      </c>
      <c r="F15" s="4" t="s">
        <v>1280</v>
      </c>
      <c r="G15" s="6">
        <v>0.98133020000000004</v>
      </c>
      <c r="H15" s="7">
        <v>189.79599999999999</v>
      </c>
      <c r="I15" s="18">
        <f t="shared" si="0"/>
        <v>6386</v>
      </c>
      <c r="J15" s="18">
        <v>4416</v>
      </c>
      <c r="K15" s="18">
        <v>1970</v>
      </c>
      <c r="L15" s="18">
        <v>0</v>
      </c>
      <c r="M15" s="22">
        <v>1</v>
      </c>
      <c r="N15" s="22">
        <v>1</v>
      </c>
      <c r="O15" s="22" t="s">
        <v>1789</v>
      </c>
      <c r="P15" s="22"/>
    </row>
    <row r="16" spans="1:16" x14ac:dyDescent="0.25">
      <c r="A16">
        <v>94105</v>
      </c>
      <c r="B16" s="2">
        <v>99.882689999999997</v>
      </c>
      <c r="C16" s="3">
        <v>6282</v>
      </c>
      <c r="D16" s="4">
        <v>41860</v>
      </c>
      <c r="E16" t="s">
        <v>15761</v>
      </c>
      <c r="F16" s="4" t="s">
        <v>15368</v>
      </c>
      <c r="G16" s="6">
        <v>0.85222529999999996</v>
      </c>
      <c r="H16" s="7">
        <v>207.126</v>
      </c>
      <c r="I16" s="18">
        <f t="shared" si="0"/>
        <v>445832</v>
      </c>
      <c r="J16" s="18">
        <v>295801</v>
      </c>
      <c r="K16" s="18">
        <v>138506</v>
      </c>
      <c r="L16" s="18">
        <v>11525</v>
      </c>
      <c r="M16" s="22">
        <v>1</v>
      </c>
      <c r="N16" s="22">
        <v>1</v>
      </c>
      <c r="O16" s="22" t="s">
        <v>15761</v>
      </c>
      <c r="P16" s="22"/>
    </row>
    <row r="17" spans="1:16" x14ac:dyDescent="0.25">
      <c r="A17">
        <v>10021</v>
      </c>
      <c r="B17" s="2">
        <v>99.873000000000005</v>
      </c>
      <c r="C17" s="3">
        <v>42141</v>
      </c>
      <c r="D17" s="4">
        <v>35620</v>
      </c>
      <c r="E17" t="s">
        <v>1789</v>
      </c>
      <c r="F17" s="4" t="s">
        <v>1280</v>
      </c>
      <c r="G17" s="6">
        <v>0.80339910000000003</v>
      </c>
      <c r="H17" s="7">
        <v>215.357</v>
      </c>
      <c r="I17" s="18">
        <f t="shared" si="0"/>
        <v>3316208</v>
      </c>
      <c r="J17" s="18">
        <v>2009896</v>
      </c>
      <c r="K17" s="18">
        <v>1241412</v>
      </c>
      <c r="L17" s="18">
        <f>33400+31500</f>
        <v>64900</v>
      </c>
      <c r="M17" s="22">
        <v>1</v>
      </c>
      <c r="N17" s="22">
        <v>1</v>
      </c>
      <c r="O17" s="22" t="s">
        <v>1789</v>
      </c>
      <c r="P17" s="22"/>
    </row>
    <row r="18" spans="1:16" x14ac:dyDescent="0.25">
      <c r="A18">
        <v>20004</v>
      </c>
      <c r="B18" s="2">
        <v>99.861750000000001</v>
      </c>
      <c r="C18" s="3">
        <v>1667</v>
      </c>
      <c r="D18" s="4">
        <v>47900</v>
      </c>
      <c r="E18" t="s">
        <v>579</v>
      </c>
      <c r="F18" s="4" t="s">
        <v>4333</v>
      </c>
      <c r="G18" s="6">
        <v>0.94890039999999998</v>
      </c>
      <c r="H18" s="7">
        <v>188.59399999999999</v>
      </c>
      <c r="I18" s="18">
        <f t="shared" si="0"/>
        <v>1209046</v>
      </c>
      <c r="J18" s="18">
        <v>749447</v>
      </c>
      <c r="K18" s="18">
        <v>452599</v>
      </c>
      <c r="L18" s="18">
        <f>5250+1750</f>
        <v>7000</v>
      </c>
      <c r="M18" s="22">
        <v>1</v>
      </c>
      <c r="N18" s="22">
        <v>1</v>
      </c>
      <c r="O18" s="22" t="s">
        <v>16961</v>
      </c>
      <c r="P18" s="22"/>
    </row>
    <row r="19" spans="1:16" x14ac:dyDescent="0.25">
      <c r="A19">
        <v>20037</v>
      </c>
      <c r="B19" s="2">
        <v>99.84402</v>
      </c>
      <c r="C19" s="3">
        <v>15156</v>
      </c>
      <c r="D19" s="4">
        <v>47900</v>
      </c>
      <c r="E19" t="s">
        <v>579</v>
      </c>
      <c r="F19" s="4" t="s">
        <v>4333</v>
      </c>
      <c r="G19" s="6">
        <v>0.83622090000000004</v>
      </c>
      <c r="H19" s="7">
        <v>206.321</v>
      </c>
      <c r="I19" s="18">
        <f t="shared" si="0"/>
        <v>1028930</v>
      </c>
      <c r="J19" s="18">
        <v>729218</v>
      </c>
      <c r="K19" s="18">
        <v>283417</v>
      </c>
      <c r="L19" s="18">
        <f>12020+4275</f>
        <v>16295</v>
      </c>
      <c r="M19" s="22">
        <v>1</v>
      </c>
      <c r="N19" s="22">
        <v>1</v>
      </c>
      <c r="O19" s="22" t="s">
        <v>16961</v>
      </c>
      <c r="P19" s="22"/>
    </row>
    <row r="20" spans="1:16" x14ac:dyDescent="0.25">
      <c r="A20">
        <v>10005</v>
      </c>
      <c r="B20" s="2">
        <v>99.840519999999998</v>
      </c>
      <c r="C20" s="3">
        <v>7570</v>
      </c>
      <c r="D20" s="4">
        <v>35620</v>
      </c>
      <c r="E20" t="s">
        <v>1789</v>
      </c>
      <c r="F20" s="4" t="s">
        <v>1280</v>
      </c>
      <c r="G20" s="6">
        <v>0.88411150000000005</v>
      </c>
      <c r="H20" s="7">
        <v>196.77600000000001</v>
      </c>
      <c r="I20" s="18">
        <f t="shared" si="0"/>
        <v>320943</v>
      </c>
      <c r="J20" s="18">
        <v>226220</v>
      </c>
      <c r="K20" s="18">
        <v>93118</v>
      </c>
      <c r="L20" s="18">
        <v>1605</v>
      </c>
      <c r="M20" s="22">
        <v>1</v>
      </c>
      <c r="N20" s="22">
        <v>1</v>
      </c>
      <c r="O20" s="22" t="s">
        <v>1789</v>
      </c>
      <c r="P20" s="22"/>
    </row>
    <row r="21" spans="1:16" x14ac:dyDescent="0.25">
      <c r="A21">
        <v>10028</v>
      </c>
      <c r="B21" s="2">
        <v>99.791849999999997</v>
      </c>
      <c r="C21" s="3">
        <v>46168</v>
      </c>
      <c r="D21" s="4">
        <v>35620</v>
      </c>
      <c r="E21" t="s">
        <v>1789</v>
      </c>
      <c r="F21" s="4" t="s">
        <v>1280</v>
      </c>
      <c r="G21" s="6">
        <v>0.80714739999999996</v>
      </c>
      <c r="H21" s="7">
        <v>207.40899999999999</v>
      </c>
      <c r="I21" s="18">
        <f t="shared" si="0"/>
        <v>2001082</v>
      </c>
      <c r="J21" s="18">
        <v>1326327</v>
      </c>
      <c r="K21" s="18">
        <v>643305</v>
      </c>
      <c r="L21" s="18">
        <f>21850+9600</f>
        <v>31450</v>
      </c>
      <c r="M21" s="22">
        <v>1</v>
      </c>
      <c r="N21" s="22">
        <v>1</v>
      </c>
      <c r="O21" s="22" t="s">
        <v>1789</v>
      </c>
      <c r="P21" s="22"/>
    </row>
    <row r="22" spans="1:16" x14ac:dyDescent="0.25">
      <c r="A22">
        <v>10065</v>
      </c>
      <c r="B22" s="2">
        <v>99.776690000000002</v>
      </c>
      <c r="C22" s="3">
        <v>31760</v>
      </c>
      <c r="D22" s="4">
        <v>35620</v>
      </c>
      <c r="E22" t="s">
        <v>1789</v>
      </c>
      <c r="F22" s="4" t="s">
        <v>1280</v>
      </c>
      <c r="G22" s="6">
        <v>0.80230619999999997</v>
      </c>
      <c r="H22" s="7">
        <v>208.172</v>
      </c>
      <c r="I22" s="18">
        <f t="shared" si="0"/>
        <v>2453509</v>
      </c>
      <c r="J22" s="18">
        <v>1213326</v>
      </c>
      <c r="K22" s="18">
        <v>1205673</v>
      </c>
      <c r="L22" s="18">
        <f>19860+14650</f>
        <v>34510</v>
      </c>
      <c r="M22" s="22">
        <v>1</v>
      </c>
      <c r="N22" s="22">
        <v>0</v>
      </c>
      <c r="O22" s="22" t="s">
        <v>1789</v>
      </c>
      <c r="P22" s="22" t="s">
        <v>16966</v>
      </c>
    </row>
    <row r="23" spans="1:16" x14ac:dyDescent="0.25">
      <c r="A23">
        <v>90077</v>
      </c>
      <c r="B23" s="2">
        <v>99.744960000000006</v>
      </c>
      <c r="C23" s="3">
        <v>8328</v>
      </c>
      <c r="D23" s="4">
        <v>31080</v>
      </c>
      <c r="E23" t="s">
        <v>15367</v>
      </c>
      <c r="F23" s="4" t="s">
        <v>15368</v>
      </c>
      <c r="G23" s="6">
        <v>0.74550249999999996</v>
      </c>
      <c r="H23" s="7">
        <v>213.38</v>
      </c>
      <c r="I23" s="18">
        <f t="shared" si="0"/>
        <v>613599</v>
      </c>
      <c r="J23" s="18">
        <v>327951</v>
      </c>
      <c r="K23" s="18">
        <v>282048</v>
      </c>
      <c r="L23" s="18">
        <v>3600</v>
      </c>
      <c r="M23" s="22">
        <v>1</v>
      </c>
      <c r="N23" s="22">
        <v>1</v>
      </c>
      <c r="O23" s="22" t="s">
        <v>15367</v>
      </c>
      <c r="P23" s="22"/>
    </row>
    <row r="24" spans="1:16" x14ac:dyDescent="0.25">
      <c r="A24">
        <v>20016</v>
      </c>
      <c r="B24" s="2">
        <v>99.710040000000006</v>
      </c>
      <c r="C24" s="3">
        <v>34370</v>
      </c>
      <c r="D24" s="4">
        <v>47900</v>
      </c>
      <c r="E24" t="s">
        <v>579</v>
      </c>
      <c r="F24" s="4" t="s">
        <v>4333</v>
      </c>
      <c r="G24" s="6">
        <v>0.83328049999999998</v>
      </c>
      <c r="H24" s="7">
        <v>196.29400000000001</v>
      </c>
      <c r="I24" s="18">
        <f t="shared" si="0"/>
        <v>3403384</v>
      </c>
      <c r="J24" s="18">
        <v>2567112</v>
      </c>
      <c r="K24" s="18">
        <v>802040</v>
      </c>
      <c r="L24" s="18">
        <f>16282+17950</f>
        <v>34232</v>
      </c>
      <c r="M24" s="22">
        <v>1</v>
      </c>
      <c r="N24" s="22">
        <v>1</v>
      </c>
      <c r="O24" s="22" t="s">
        <v>16961</v>
      </c>
      <c r="P24" s="22"/>
    </row>
    <row r="25" spans="1:16" x14ac:dyDescent="0.25">
      <c r="A25">
        <v>90272</v>
      </c>
      <c r="B25" s="2">
        <v>99.678700000000006</v>
      </c>
      <c r="C25" s="3">
        <v>23496</v>
      </c>
      <c r="D25" s="4">
        <v>31080</v>
      </c>
      <c r="E25" t="s">
        <v>15378</v>
      </c>
      <c r="F25" s="4" t="s">
        <v>15368</v>
      </c>
      <c r="G25" s="6">
        <v>0.76793940000000005</v>
      </c>
      <c r="H25" s="7">
        <v>203.51</v>
      </c>
      <c r="I25" s="18">
        <f t="shared" si="0"/>
        <v>665455</v>
      </c>
      <c r="J25" s="18">
        <v>451644</v>
      </c>
      <c r="K25" s="18">
        <v>209111</v>
      </c>
      <c r="L25" s="18">
        <v>4700</v>
      </c>
      <c r="M25" s="22">
        <v>1</v>
      </c>
      <c r="N25" s="22">
        <v>1</v>
      </c>
      <c r="O25" s="22" t="s">
        <v>15367</v>
      </c>
      <c r="P25" s="22"/>
    </row>
    <row r="26" spans="1:16" x14ac:dyDescent="0.25">
      <c r="A26">
        <v>10280</v>
      </c>
      <c r="B26" s="2">
        <v>99.663020000000003</v>
      </c>
      <c r="C26" s="3">
        <v>8817</v>
      </c>
      <c r="D26" s="4">
        <v>35620</v>
      </c>
      <c r="E26" t="s">
        <v>1789</v>
      </c>
      <c r="F26" s="4" t="s">
        <v>1280</v>
      </c>
      <c r="G26" s="6">
        <v>0.82920680000000002</v>
      </c>
      <c r="H26" s="7">
        <v>191.59100000000001</v>
      </c>
      <c r="I26" s="18">
        <f t="shared" si="0"/>
        <v>45445</v>
      </c>
      <c r="J26" s="18">
        <v>34295</v>
      </c>
      <c r="K26" s="18">
        <v>10775</v>
      </c>
      <c r="L26" s="18">
        <v>375</v>
      </c>
      <c r="M26" s="22">
        <v>1</v>
      </c>
      <c r="N26" s="22">
        <v>1</v>
      </c>
      <c r="O26" s="22" t="s">
        <v>1789</v>
      </c>
      <c r="P26" s="22"/>
    </row>
    <row r="27" spans="1:16" x14ac:dyDescent="0.25">
      <c r="A27">
        <v>20008</v>
      </c>
      <c r="B27" s="2">
        <v>99.624359999999996</v>
      </c>
      <c r="C27" s="3">
        <v>28326</v>
      </c>
      <c r="D27" s="4">
        <v>47900</v>
      </c>
      <c r="E27" t="s">
        <v>579</v>
      </c>
      <c r="F27" s="4" t="s">
        <v>4333</v>
      </c>
      <c r="G27" s="6">
        <v>0.88904280000000002</v>
      </c>
      <c r="H27" s="7">
        <v>178.351</v>
      </c>
      <c r="I27" s="18">
        <f t="shared" si="0"/>
        <v>3373408</v>
      </c>
      <c r="J27" s="18">
        <v>2648062</v>
      </c>
      <c r="K27" s="18">
        <v>673218</v>
      </c>
      <c r="L27" s="18">
        <f>20654+31474</f>
        <v>52128</v>
      </c>
      <c r="M27" s="22">
        <v>1</v>
      </c>
      <c r="N27" s="22">
        <v>1</v>
      </c>
      <c r="O27" s="22" t="s">
        <v>16961</v>
      </c>
      <c r="P27" s="22"/>
    </row>
    <row r="28" spans="1:16" x14ac:dyDescent="0.25">
      <c r="A28">
        <v>11109</v>
      </c>
      <c r="B28" s="2">
        <v>99.598690000000005</v>
      </c>
      <c r="C28" s="3">
        <v>4336</v>
      </c>
      <c r="D28" s="4">
        <v>35620</v>
      </c>
      <c r="E28" t="s">
        <v>1899</v>
      </c>
      <c r="F28" s="4" t="s">
        <v>1280</v>
      </c>
      <c r="G28" s="6">
        <v>0.8260033</v>
      </c>
      <c r="H28" s="7">
        <v>187.422</v>
      </c>
      <c r="I28" s="18">
        <f t="shared" si="0"/>
        <v>10104</v>
      </c>
      <c r="J28" s="18">
        <v>6554</v>
      </c>
      <c r="K28" s="18">
        <v>1250</v>
      </c>
      <c r="L28" s="18">
        <v>2300</v>
      </c>
      <c r="M28" s="22">
        <v>1</v>
      </c>
      <c r="N28" s="22">
        <v>1</v>
      </c>
      <c r="O28" s="22" t="s">
        <v>16963</v>
      </c>
      <c r="P28" s="22"/>
    </row>
    <row r="29" spans="1:16" x14ac:dyDescent="0.25">
      <c r="A29">
        <v>90049</v>
      </c>
      <c r="B29" s="2">
        <v>99.588489999999993</v>
      </c>
      <c r="C29" s="3">
        <v>35262</v>
      </c>
      <c r="D29" s="4">
        <v>31080</v>
      </c>
      <c r="E29" t="s">
        <v>15367</v>
      </c>
      <c r="F29" s="4" t="s">
        <v>15368</v>
      </c>
      <c r="G29" s="6">
        <v>0.77810939999999995</v>
      </c>
      <c r="H29" s="7">
        <v>194.297</v>
      </c>
      <c r="I29" s="18">
        <f t="shared" si="0"/>
        <v>1322724</v>
      </c>
      <c r="J29" s="18">
        <v>998124</v>
      </c>
      <c r="K29" s="18">
        <v>322030</v>
      </c>
      <c r="L29" s="18">
        <v>2570</v>
      </c>
      <c r="M29" s="22">
        <v>1</v>
      </c>
      <c r="N29" s="22">
        <v>1</v>
      </c>
      <c r="O29" s="22" t="s">
        <v>15367</v>
      </c>
      <c r="P29" s="22"/>
    </row>
    <row r="30" spans="1:16" x14ac:dyDescent="0.25">
      <c r="A30">
        <v>10023</v>
      </c>
      <c r="B30" s="2">
        <v>99.561199999999999</v>
      </c>
      <c r="C30" s="3">
        <v>60762</v>
      </c>
      <c r="D30" s="4">
        <v>35620</v>
      </c>
      <c r="E30" t="s">
        <v>1789</v>
      </c>
      <c r="F30" s="4" t="s">
        <v>1280</v>
      </c>
      <c r="G30" s="6">
        <v>0.81065770000000004</v>
      </c>
      <c r="H30" s="7">
        <v>187.28800000000001</v>
      </c>
      <c r="I30" s="18">
        <f t="shared" si="0"/>
        <v>2912824</v>
      </c>
      <c r="J30" s="18">
        <v>2096321</v>
      </c>
      <c r="K30" s="18">
        <v>765993</v>
      </c>
      <c r="L30" s="18">
        <f>36890+13620</f>
        <v>50510</v>
      </c>
      <c r="M30" s="22">
        <v>1</v>
      </c>
      <c r="N30" s="22">
        <v>1</v>
      </c>
      <c r="O30" s="22" t="s">
        <v>1789</v>
      </c>
      <c r="P30" s="22"/>
    </row>
    <row r="31" spans="1:16" x14ac:dyDescent="0.25">
      <c r="A31">
        <v>10014</v>
      </c>
      <c r="B31" s="2">
        <v>99.535229999999999</v>
      </c>
      <c r="C31" s="3">
        <v>31834</v>
      </c>
      <c r="D31" s="4">
        <v>35620</v>
      </c>
      <c r="E31" t="s">
        <v>1789</v>
      </c>
      <c r="F31" s="4" t="s">
        <v>1280</v>
      </c>
      <c r="G31" s="6">
        <v>0.81949340000000004</v>
      </c>
      <c r="H31" s="7">
        <v>184.965</v>
      </c>
      <c r="I31" s="18">
        <f t="shared" si="0"/>
        <v>983965</v>
      </c>
      <c r="J31" s="18">
        <v>789099</v>
      </c>
      <c r="K31" s="18">
        <v>177480</v>
      </c>
      <c r="L31" s="18">
        <f>12637+4749</f>
        <v>17386</v>
      </c>
      <c r="M31" s="22">
        <v>1</v>
      </c>
      <c r="N31" s="22">
        <v>1</v>
      </c>
      <c r="O31" s="22" t="s">
        <v>1789</v>
      </c>
      <c r="P31" s="22"/>
    </row>
    <row r="32" spans="1:16" x14ac:dyDescent="0.25">
      <c r="A32">
        <v>90402</v>
      </c>
      <c r="B32" s="2">
        <v>99.526510000000002</v>
      </c>
      <c r="C32" s="3">
        <v>11503</v>
      </c>
      <c r="D32" s="4">
        <v>31080</v>
      </c>
      <c r="E32" t="s">
        <v>15387</v>
      </c>
      <c r="F32" s="4" t="s">
        <v>15368</v>
      </c>
      <c r="G32" s="6">
        <v>0.74402690000000005</v>
      </c>
      <c r="H32" s="7">
        <v>197.917</v>
      </c>
      <c r="I32" s="18">
        <f t="shared" si="0"/>
        <v>890502</v>
      </c>
      <c r="J32" s="18">
        <v>518748</v>
      </c>
      <c r="K32" s="18">
        <v>366384</v>
      </c>
      <c r="L32" s="18">
        <v>5370</v>
      </c>
      <c r="M32" s="22">
        <v>1</v>
      </c>
      <c r="N32" s="22">
        <v>1</v>
      </c>
      <c r="O32" s="22" t="s">
        <v>15367</v>
      </c>
      <c r="P32" s="22"/>
    </row>
    <row r="33" spans="1:16" x14ac:dyDescent="0.25">
      <c r="A33">
        <v>94129</v>
      </c>
      <c r="B33" s="2">
        <v>99.506879999999995</v>
      </c>
      <c r="C33" s="3">
        <v>3334</v>
      </c>
      <c r="D33" s="4">
        <v>41860</v>
      </c>
      <c r="E33" t="s">
        <v>15761</v>
      </c>
      <c r="F33" s="4" t="s">
        <v>15368</v>
      </c>
      <c r="G33" s="6">
        <v>0.89214039999999994</v>
      </c>
      <c r="H33" s="7">
        <v>169.559</v>
      </c>
      <c r="I33" s="18">
        <f t="shared" si="0"/>
        <v>1018490</v>
      </c>
      <c r="J33" s="18">
        <v>805359</v>
      </c>
      <c r="K33" s="18">
        <v>213131</v>
      </c>
      <c r="L33" s="18">
        <v>0</v>
      </c>
      <c r="M33" s="22">
        <v>1</v>
      </c>
      <c r="N33" s="22">
        <v>1</v>
      </c>
      <c r="O33" s="22" t="s">
        <v>15761</v>
      </c>
      <c r="P33" s="22"/>
    </row>
    <row r="34" spans="1:16" x14ac:dyDescent="0.25">
      <c r="A34">
        <v>10075</v>
      </c>
      <c r="B34" s="2">
        <v>99.501379999999997</v>
      </c>
      <c r="C34" s="3">
        <v>24377</v>
      </c>
      <c r="D34" s="4">
        <v>35620</v>
      </c>
      <c r="E34" t="s">
        <v>1789</v>
      </c>
      <c r="F34" s="4" t="s">
        <v>1280</v>
      </c>
      <c r="G34" s="6">
        <v>0.8016143</v>
      </c>
      <c r="H34" s="7">
        <v>185.18199999999999</v>
      </c>
      <c r="I34" s="18">
        <f t="shared" si="0"/>
        <v>1593547</v>
      </c>
      <c r="J34" s="18">
        <v>1071289</v>
      </c>
      <c r="K34" s="18">
        <v>481058</v>
      </c>
      <c r="L34" s="18">
        <f>25450+15750</f>
        <v>41200</v>
      </c>
      <c r="M34" s="22">
        <v>1</v>
      </c>
      <c r="N34" s="22">
        <v>1</v>
      </c>
      <c r="O34" s="22" t="s">
        <v>1789</v>
      </c>
      <c r="P34" s="22" t="s">
        <v>16967</v>
      </c>
    </row>
    <row r="35" spans="1:16" x14ac:dyDescent="0.25">
      <c r="A35">
        <v>10017</v>
      </c>
      <c r="B35" s="2">
        <v>99.493189999999998</v>
      </c>
      <c r="C35" s="3">
        <v>16277</v>
      </c>
      <c r="D35" s="4">
        <v>35620</v>
      </c>
      <c r="E35" t="s">
        <v>1789</v>
      </c>
      <c r="F35" s="4" t="s">
        <v>1280</v>
      </c>
      <c r="G35" s="6">
        <v>0.80923029999999996</v>
      </c>
      <c r="H35" s="7">
        <v>183.75</v>
      </c>
      <c r="I35" s="18">
        <f t="shared" si="0"/>
        <v>1343090</v>
      </c>
      <c r="J35" s="18">
        <v>883890</v>
      </c>
      <c r="K35" s="18">
        <v>428960</v>
      </c>
      <c r="L35" s="18">
        <f>24400+5840</f>
        <v>30240</v>
      </c>
      <c r="M35" s="22">
        <v>1</v>
      </c>
      <c r="N35" s="22">
        <v>1</v>
      </c>
      <c r="O35" s="22" t="s">
        <v>1789</v>
      </c>
      <c r="P35" s="22"/>
    </row>
    <row r="36" spans="1:16" x14ac:dyDescent="0.25">
      <c r="A36">
        <v>90094</v>
      </c>
      <c r="B36" s="2">
        <v>99.475099999999998</v>
      </c>
      <c r="C36" s="3">
        <v>6061</v>
      </c>
      <c r="D36" s="4">
        <v>31080</v>
      </c>
      <c r="E36" t="s">
        <v>15367</v>
      </c>
      <c r="F36" s="4" t="s">
        <v>15368</v>
      </c>
      <c r="G36" s="6">
        <v>0.80465220000000004</v>
      </c>
      <c r="H36" s="7">
        <v>183.077</v>
      </c>
      <c r="I36" s="18">
        <f t="shared" si="0"/>
        <v>11496</v>
      </c>
      <c r="J36" s="18">
        <v>9265</v>
      </c>
      <c r="K36" s="18">
        <v>2231</v>
      </c>
      <c r="L36" s="18">
        <v>0</v>
      </c>
      <c r="M36" s="22">
        <v>1</v>
      </c>
      <c r="N36" s="22">
        <v>1</v>
      </c>
      <c r="O36" s="22" t="s">
        <v>15367</v>
      </c>
      <c r="P36" s="22"/>
    </row>
    <row r="37" spans="1:16" x14ac:dyDescent="0.25">
      <c r="A37">
        <v>10006</v>
      </c>
      <c r="B37" s="2">
        <v>99.473489999999998</v>
      </c>
      <c r="C37" s="3">
        <v>2950</v>
      </c>
      <c r="D37" s="4">
        <v>35620</v>
      </c>
      <c r="E37" t="s">
        <v>1789</v>
      </c>
      <c r="F37" s="4" t="s">
        <v>1280</v>
      </c>
      <c r="G37" s="6">
        <v>0.83718939999999997</v>
      </c>
      <c r="H37" s="7">
        <v>177.3</v>
      </c>
      <c r="I37" s="18">
        <f t="shared" si="0"/>
        <v>149978</v>
      </c>
      <c r="J37" s="18">
        <v>129502</v>
      </c>
      <c r="K37" s="18">
        <v>20175</v>
      </c>
      <c r="L37" s="18">
        <v>301</v>
      </c>
      <c r="M37" s="22">
        <v>1</v>
      </c>
      <c r="N37" s="22">
        <v>1</v>
      </c>
      <c r="O37" s="22" t="s">
        <v>1789</v>
      </c>
      <c r="P37" s="22"/>
    </row>
    <row r="38" spans="1:16" x14ac:dyDescent="0.25">
      <c r="A38">
        <v>90274</v>
      </c>
      <c r="B38" s="2">
        <v>99.440330000000003</v>
      </c>
      <c r="C38" s="3">
        <v>25482</v>
      </c>
      <c r="D38" s="4">
        <v>31080</v>
      </c>
      <c r="E38" t="s">
        <v>15379</v>
      </c>
      <c r="F38" s="4" t="s">
        <v>15368</v>
      </c>
      <c r="G38" s="6">
        <v>0.7253889</v>
      </c>
      <c r="H38" s="7">
        <v>190.94300000000001</v>
      </c>
      <c r="I38" s="18">
        <f t="shared" si="0"/>
        <v>205656</v>
      </c>
      <c r="J38" s="18">
        <v>83528</v>
      </c>
      <c r="K38" s="18">
        <v>121128</v>
      </c>
      <c r="L38" s="18">
        <v>1000</v>
      </c>
      <c r="M38" s="22">
        <v>0</v>
      </c>
      <c r="N38" s="22">
        <v>1</v>
      </c>
      <c r="O38" s="22" t="s">
        <v>15367</v>
      </c>
      <c r="P38" s="22"/>
    </row>
    <row r="39" spans="1:16" x14ac:dyDescent="0.25">
      <c r="A39">
        <v>10024</v>
      </c>
      <c r="B39" s="2">
        <v>99.320080000000004</v>
      </c>
      <c r="C39" s="3">
        <v>59249</v>
      </c>
      <c r="D39" s="4">
        <v>35620</v>
      </c>
      <c r="E39" t="s">
        <v>1789</v>
      </c>
      <c r="F39" s="4" t="s">
        <v>1280</v>
      </c>
      <c r="G39" s="6">
        <v>0.77625069999999996</v>
      </c>
      <c r="H39" s="7">
        <v>174.393</v>
      </c>
      <c r="I39" s="18">
        <f t="shared" si="0"/>
        <v>2802446</v>
      </c>
      <c r="J39" s="18">
        <v>1978507</v>
      </c>
      <c r="K39" s="18">
        <v>789184</v>
      </c>
      <c r="L39" s="18">
        <f>22555+12200</f>
        <v>34755</v>
      </c>
      <c r="M39" s="22">
        <v>1</v>
      </c>
      <c r="N39" s="22">
        <v>1</v>
      </c>
      <c r="O39" s="22" t="s">
        <v>1789</v>
      </c>
      <c r="P39" s="22"/>
    </row>
    <row r="40" spans="1:16" x14ac:dyDescent="0.25">
      <c r="A40">
        <v>94123</v>
      </c>
      <c r="B40" s="2">
        <v>99.296589999999995</v>
      </c>
      <c r="C40" s="3">
        <v>25527</v>
      </c>
      <c r="D40" s="4">
        <v>41860</v>
      </c>
      <c r="E40" t="s">
        <v>15761</v>
      </c>
      <c r="F40" s="4" t="s">
        <v>15368</v>
      </c>
      <c r="G40" s="6">
        <v>0.79909180000000002</v>
      </c>
      <c r="H40" s="7">
        <v>169.00899999999999</v>
      </c>
      <c r="I40" s="18">
        <f t="shared" si="0"/>
        <v>565583</v>
      </c>
      <c r="J40" s="18">
        <v>403584</v>
      </c>
      <c r="K40" s="18">
        <v>152457</v>
      </c>
      <c r="L40" s="18">
        <v>9542</v>
      </c>
      <c r="M40" s="22">
        <v>1</v>
      </c>
      <c r="N40" s="22">
        <v>1</v>
      </c>
      <c r="O40" s="22" t="s">
        <v>15761</v>
      </c>
      <c r="P40" s="22"/>
    </row>
    <row r="41" spans="1:16" x14ac:dyDescent="0.25">
      <c r="A41">
        <v>90266</v>
      </c>
      <c r="B41" s="2">
        <v>99.255539999999996</v>
      </c>
      <c r="C41" s="3">
        <v>35534</v>
      </c>
      <c r="D41" s="4">
        <v>31080</v>
      </c>
      <c r="E41" t="s">
        <v>15377</v>
      </c>
      <c r="F41" s="4" t="s">
        <v>15368</v>
      </c>
      <c r="G41" s="6">
        <v>0.74201209999999995</v>
      </c>
      <c r="H41" s="7">
        <v>177.53200000000001</v>
      </c>
      <c r="I41" s="18">
        <f t="shared" si="0"/>
        <v>228382</v>
      </c>
      <c r="J41" s="18">
        <v>114302</v>
      </c>
      <c r="K41" s="18">
        <v>112980</v>
      </c>
      <c r="L41" s="18">
        <v>1100</v>
      </c>
      <c r="M41" s="22">
        <v>1</v>
      </c>
      <c r="N41" s="22">
        <v>1</v>
      </c>
      <c r="O41" s="22" t="s">
        <v>15367</v>
      </c>
      <c r="P41" s="22"/>
    </row>
    <row r="42" spans="1:16" x14ac:dyDescent="0.25">
      <c r="A42">
        <v>10128</v>
      </c>
      <c r="B42" s="2">
        <v>99.194519999999997</v>
      </c>
      <c r="C42" s="3">
        <v>62446</v>
      </c>
      <c r="D42" s="4">
        <v>35620</v>
      </c>
      <c r="E42" t="s">
        <v>1789</v>
      </c>
      <c r="F42" s="4" t="s">
        <v>1280</v>
      </c>
      <c r="G42" s="6">
        <v>0.7919119</v>
      </c>
      <c r="H42" s="7">
        <v>167.09800000000001</v>
      </c>
      <c r="I42" s="18">
        <f t="shared" si="0"/>
        <v>2236073</v>
      </c>
      <c r="J42" s="18">
        <v>1434669</v>
      </c>
      <c r="K42" s="18">
        <v>777054</v>
      </c>
      <c r="L42" s="18">
        <f>24350</f>
        <v>24350</v>
      </c>
      <c r="M42" s="22">
        <v>1</v>
      </c>
      <c r="N42" s="22">
        <v>1</v>
      </c>
      <c r="O42" s="22" t="s">
        <v>1789</v>
      </c>
      <c r="P42" s="22"/>
    </row>
    <row r="43" spans="1:16" x14ac:dyDescent="0.25">
      <c r="A43">
        <v>10011</v>
      </c>
      <c r="B43" s="2">
        <v>99.161249999999995</v>
      </c>
      <c r="C43" s="3">
        <v>52941</v>
      </c>
      <c r="D43" s="4">
        <v>35620</v>
      </c>
      <c r="E43" t="s">
        <v>1789</v>
      </c>
      <c r="F43" s="4" t="s">
        <v>1280</v>
      </c>
      <c r="G43" s="6">
        <v>0.7725204</v>
      </c>
      <c r="H43" s="7">
        <v>169.38900000000001</v>
      </c>
      <c r="I43" s="18">
        <f t="shared" si="0"/>
        <v>1717033</v>
      </c>
      <c r="J43" s="18">
        <v>1480240</v>
      </c>
      <c r="K43" s="18">
        <v>216676</v>
      </c>
      <c r="L43" s="18">
        <f>13342+6775</f>
        <v>20117</v>
      </c>
      <c r="M43" s="22">
        <v>1</v>
      </c>
      <c r="N43" s="22">
        <v>1</v>
      </c>
      <c r="O43" s="22" t="s">
        <v>1789</v>
      </c>
      <c r="P43" s="22"/>
    </row>
    <row r="44" spans="1:16" x14ac:dyDescent="0.25">
      <c r="A44">
        <v>20036</v>
      </c>
      <c r="B44" s="2">
        <v>99.088650000000001</v>
      </c>
      <c r="C44" s="3">
        <v>5157</v>
      </c>
      <c r="D44" s="4">
        <v>47900</v>
      </c>
      <c r="E44" t="s">
        <v>579</v>
      </c>
      <c r="F44" s="4" t="s">
        <v>4333</v>
      </c>
      <c r="G44" s="6">
        <v>0.88105730000000004</v>
      </c>
      <c r="H44" s="7">
        <v>146.458</v>
      </c>
      <c r="I44" s="18">
        <f t="shared" si="0"/>
        <v>1586915</v>
      </c>
      <c r="J44" s="18">
        <v>1192295</v>
      </c>
      <c r="K44" s="18">
        <v>373460</v>
      </c>
      <c r="L44" s="18">
        <f>7305+13855</f>
        <v>21160</v>
      </c>
      <c r="M44" s="22">
        <v>1</v>
      </c>
      <c r="N44" s="22">
        <v>1</v>
      </c>
      <c r="O44" s="22" t="s">
        <v>16961</v>
      </c>
      <c r="P44" s="22"/>
    </row>
    <row r="45" spans="1:16" x14ac:dyDescent="0.25">
      <c r="A45">
        <v>91011</v>
      </c>
      <c r="B45" s="2">
        <v>99.051779999999994</v>
      </c>
      <c r="C45" s="3">
        <v>20670</v>
      </c>
      <c r="D45" s="4">
        <v>31080</v>
      </c>
      <c r="E45" t="s">
        <v>15407</v>
      </c>
      <c r="F45" s="4" t="s">
        <v>15368</v>
      </c>
      <c r="G45" s="6">
        <v>0.73543800000000004</v>
      </c>
      <c r="H45" s="7">
        <v>169.20699999999999</v>
      </c>
      <c r="I45" s="18">
        <f t="shared" si="0"/>
        <v>286869</v>
      </c>
      <c r="J45" s="18">
        <v>148093</v>
      </c>
      <c r="K45" s="18">
        <v>138276</v>
      </c>
      <c r="L45" s="18">
        <v>500</v>
      </c>
      <c r="M45" s="22">
        <v>1</v>
      </c>
      <c r="N45" s="22">
        <v>1</v>
      </c>
      <c r="O45" s="22" t="s">
        <v>15367</v>
      </c>
      <c r="P45" s="22"/>
    </row>
    <row r="46" spans="1:16" x14ac:dyDescent="0.25">
      <c r="A46">
        <v>10016</v>
      </c>
      <c r="B46" s="2">
        <v>99.027280000000005</v>
      </c>
      <c r="C46" s="3">
        <v>50111</v>
      </c>
      <c r="D46" s="4">
        <v>35620</v>
      </c>
      <c r="E46" t="s">
        <v>1789</v>
      </c>
      <c r="F46" s="4" t="s">
        <v>1280</v>
      </c>
      <c r="G46" s="6">
        <v>0.77115630000000002</v>
      </c>
      <c r="H46" s="7">
        <v>160.69999999999999</v>
      </c>
      <c r="I46" s="18">
        <f t="shared" si="0"/>
        <v>634119</v>
      </c>
      <c r="J46" s="18">
        <v>415216</v>
      </c>
      <c r="K46" s="18">
        <v>207827</v>
      </c>
      <c r="L46" s="18">
        <f>6351+4725</f>
        <v>11076</v>
      </c>
      <c r="M46" s="22">
        <v>1</v>
      </c>
      <c r="N46" s="22">
        <v>1</v>
      </c>
      <c r="O46" s="22" t="s">
        <v>1789</v>
      </c>
      <c r="P46" s="22"/>
    </row>
    <row r="47" spans="1:16" x14ac:dyDescent="0.25">
      <c r="A47">
        <v>10010</v>
      </c>
      <c r="B47" s="2">
        <v>98.989720000000005</v>
      </c>
      <c r="C47" s="3">
        <v>30708</v>
      </c>
      <c r="D47" s="4">
        <v>35620</v>
      </c>
      <c r="E47" t="s">
        <v>1789</v>
      </c>
      <c r="F47" s="4" t="s">
        <v>1280</v>
      </c>
      <c r="G47" s="6">
        <v>0.75500440000000002</v>
      </c>
      <c r="H47" s="7">
        <v>162.55000000000001</v>
      </c>
      <c r="I47" s="18">
        <f t="shared" si="0"/>
        <v>645327</v>
      </c>
      <c r="J47" s="18">
        <v>435640</v>
      </c>
      <c r="K47" s="18">
        <v>203532</v>
      </c>
      <c r="L47" s="18">
        <f>1045+5110</f>
        <v>6155</v>
      </c>
      <c r="M47" s="22">
        <v>1</v>
      </c>
      <c r="N47" s="22">
        <v>1</v>
      </c>
      <c r="O47" s="22" t="s">
        <v>1789</v>
      </c>
      <c r="P47" s="22"/>
    </row>
    <row r="48" spans="1:16" x14ac:dyDescent="0.25">
      <c r="A48">
        <v>90254</v>
      </c>
      <c r="B48" s="2">
        <v>98.915059999999997</v>
      </c>
      <c r="C48" s="3">
        <v>19725</v>
      </c>
      <c r="D48" s="4">
        <v>31080</v>
      </c>
      <c r="E48" t="s">
        <v>15373</v>
      </c>
      <c r="F48" s="4" t="s">
        <v>15368</v>
      </c>
      <c r="G48" s="6">
        <v>0.7112482</v>
      </c>
      <c r="H48" s="7">
        <v>167.75</v>
      </c>
      <c r="I48" s="18">
        <f t="shared" si="0"/>
        <v>69022</v>
      </c>
      <c r="J48" s="18">
        <v>30141</v>
      </c>
      <c r="K48" s="18">
        <v>37881</v>
      </c>
      <c r="L48" s="18">
        <v>1000</v>
      </c>
      <c r="M48" s="22">
        <v>0</v>
      </c>
      <c r="N48" s="22">
        <v>1</v>
      </c>
      <c r="O48" s="22" t="s">
        <v>15367</v>
      </c>
      <c r="P48" s="22"/>
    </row>
    <row r="49" spans="1:16" x14ac:dyDescent="0.25">
      <c r="A49">
        <v>91105</v>
      </c>
      <c r="B49" s="2">
        <v>98.866370000000003</v>
      </c>
      <c r="C49" s="3">
        <v>11373</v>
      </c>
      <c r="D49" s="4">
        <v>31080</v>
      </c>
      <c r="E49" t="s">
        <v>4495</v>
      </c>
      <c r="F49" s="4" t="s">
        <v>15368</v>
      </c>
      <c r="G49" s="6">
        <v>0.70631849999999996</v>
      </c>
      <c r="H49" s="7">
        <v>165.94499999999999</v>
      </c>
      <c r="I49" s="18">
        <f t="shared" si="0"/>
        <v>141008</v>
      </c>
      <c r="J49" s="18">
        <v>58533</v>
      </c>
      <c r="K49" s="18">
        <v>82375</v>
      </c>
      <c r="L49" s="18">
        <v>100</v>
      </c>
      <c r="M49" s="22">
        <v>0</v>
      </c>
      <c r="N49" s="22">
        <v>1</v>
      </c>
      <c r="O49" s="22" t="s">
        <v>15367</v>
      </c>
      <c r="P49" s="22"/>
    </row>
    <row r="50" spans="1:16" x14ac:dyDescent="0.25">
      <c r="A50">
        <v>94114</v>
      </c>
      <c r="B50" s="2">
        <v>98.835470000000001</v>
      </c>
      <c r="C50" s="3">
        <v>32229</v>
      </c>
      <c r="D50" s="4">
        <v>41860</v>
      </c>
      <c r="E50" t="s">
        <v>15761</v>
      </c>
      <c r="F50" s="4" t="s">
        <v>15368</v>
      </c>
      <c r="G50" s="6">
        <v>0.77365850000000003</v>
      </c>
      <c r="H50" s="7">
        <v>153.423</v>
      </c>
      <c r="I50" s="18">
        <f t="shared" si="0"/>
        <v>356512</v>
      </c>
      <c r="J50" s="18">
        <v>298593</v>
      </c>
      <c r="K50" s="18">
        <v>52139</v>
      </c>
      <c r="L50" s="18">
        <v>5780</v>
      </c>
      <c r="M50" s="22">
        <v>1</v>
      </c>
      <c r="N50" s="22">
        <v>1</v>
      </c>
      <c r="O50" s="22" t="s">
        <v>15761</v>
      </c>
      <c r="P50" s="22"/>
    </row>
    <row r="51" spans="1:16" x14ac:dyDescent="0.25">
      <c r="A51">
        <v>10012</v>
      </c>
      <c r="B51" s="2">
        <v>98.815659999999994</v>
      </c>
      <c r="C51" s="3">
        <v>24846</v>
      </c>
      <c r="D51" s="4">
        <v>35620</v>
      </c>
      <c r="E51" t="s">
        <v>1789</v>
      </c>
      <c r="F51" s="4" t="s">
        <v>1280</v>
      </c>
      <c r="G51" s="6">
        <v>0.77439179999999996</v>
      </c>
      <c r="H51" s="7">
        <v>153.155</v>
      </c>
      <c r="I51" s="18">
        <f t="shared" si="0"/>
        <v>396328</v>
      </c>
      <c r="J51" s="18">
        <v>290492</v>
      </c>
      <c r="K51" s="18">
        <v>96736</v>
      </c>
      <c r="L51" s="18">
        <f>3400+5700</f>
        <v>9100</v>
      </c>
      <c r="M51" s="22">
        <v>1</v>
      </c>
      <c r="N51" s="22">
        <v>1</v>
      </c>
      <c r="O51" s="22" t="s">
        <v>1789</v>
      </c>
      <c r="P51" s="22"/>
    </row>
    <row r="52" spans="1:16" x14ac:dyDescent="0.25">
      <c r="A52">
        <v>10003</v>
      </c>
      <c r="B52" s="2">
        <v>98.572860000000006</v>
      </c>
      <c r="C52" s="3">
        <v>57068</v>
      </c>
      <c r="D52" s="4">
        <v>35620</v>
      </c>
      <c r="E52" t="s">
        <v>1789</v>
      </c>
      <c r="F52" s="4" t="s">
        <v>1280</v>
      </c>
      <c r="G52" s="6">
        <v>0.78570739999999994</v>
      </c>
      <c r="H52" s="7">
        <v>145.411</v>
      </c>
      <c r="I52" s="18">
        <f t="shared" si="0"/>
        <v>989723</v>
      </c>
      <c r="J52" s="18">
        <v>776954</v>
      </c>
      <c r="K52" s="18">
        <v>189881</v>
      </c>
      <c r="L52" s="18">
        <f>12963+9925</f>
        <v>22888</v>
      </c>
      <c r="M52" s="22">
        <v>1</v>
      </c>
      <c r="N52" s="22">
        <v>1</v>
      </c>
      <c r="O52" s="22" t="s">
        <v>1789</v>
      </c>
      <c r="P52" s="2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8"/>
  <sheetViews>
    <sheetView topLeftCell="C1" workbookViewId="0">
      <selection activeCell="A3" sqref="A3"/>
    </sheetView>
  </sheetViews>
  <sheetFormatPr defaultRowHeight="15.75" x14ac:dyDescent="0.25"/>
  <cols>
    <col min="2" max="2" width="14.25" customWidth="1"/>
    <col min="3" max="3" width="13.75" customWidth="1"/>
    <col min="5" max="5" width="16.75" customWidth="1"/>
    <col min="8" max="8" width="13.5" customWidth="1"/>
    <col min="9" max="9" width="12.875" style="18" customWidth="1"/>
    <col min="10" max="10" width="13.125" style="18" customWidth="1"/>
    <col min="11" max="11" width="12.5" style="18" customWidth="1"/>
    <col min="12" max="12" width="14.375" style="18" customWidth="1"/>
    <col min="13" max="13" width="13.75" style="22" customWidth="1"/>
    <col min="14" max="14" width="15.25" style="22" customWidth="1"/>
    <col min="15" max="15" width="10.875" style="22" bestFit="1" customWidth="1"/>
    <col min="16" max="16" width="15.5" style="18" customWidth="1"/>
    <col min="17" max="17" width="14.25" style="18" customWidth="1"/>
    <col min="18" max="18" width="14.625" style="18" customWidth="1"/>
  </cols>
  <sheetData>
    <row r="1" spans="1:15" x14ac:dyDescent="0.25">
      <c r="A1" t="s">
        <v>16952</v>
      </c>
      <c r="L1" s="18" t="s">
        <v>16773</v>
      </c>
      <c r="M1" s="18" t="s">
        <v>16774</v>
      </c>
      <c r="N1" s="18" t="s">
        <v>16775</v>
      </c>
      <c r="O1" s="22" t="s">
        <v>16959</v>
      </c>
    </row>
    <row r="2" spans="1:15" x14ac:dyDescent="0.25">
      <c r="A2" t="s">
        <v>16953</v>
      </c>
      <c r="L2" s="18">
        <f>SUM('"Big Four" Superzips'!J6:J200000)</f>
        <v>178882013</v>
      </c>
      <c r="M2" s="18">
        <f>SUM('"Big Four" Superzips'!K6:K200000)</f>
        <v>93008824</v>
      </c>
      <c r="N2" s="18">
        <f>M2-L2</f>
        <v>-85873189</v>
      </c>
      <c r="O2" s="30">
        <f>L2/(L2+M2)</f>
        <v>0.65791850499176618</v>
      </c>
    </row>
    <row r="3" spans="1:15" x14ac:dyDescent="0.25">
      <c r="A3" t="s">
        <v>16983</v>
      </c>
      <c r="M3" s="22" t="s">
        <v>16782</v>
      </c>
      <c r="N3" s="32">
        <f>SUM(M6:M66666)/373</f>
        <v>0.72654155495978556</v>
      </c>
    </row>
    <row r="4" spans="1:15" x14ac:dyDescent="0.25">
      <c r="M4" s="22" t="s">
        <v>16981</v>
      </c>
      <c r="N4" s="22">
        <f>SUM(J6:K160)</f>
        <v>192538215</v>
      </c>
      <c r="O4" s="31"/>
    </row>
    <row r="5" spans="1:15" ht="78.75" x14ac:dyDescent="0.25">
      <c r="A5" s="11" t="s">
        <v>8</v>
      </c>
      <c r="B5" s="12" t="s">
        <v>9</v>
      </c>
      <c r="C5" s="13" t="s">
        <v>10</v>
      </c>
      <c r="D5" s="11" t="s">
        <v>11</v>
      </c>
      <c r="E5" s="11" t="s">
        <v>12</v>
      </c>
      <c r="F5" s="11" t="s">
        <v>13</v>
      </c>
      <c r="G5" s="15" t="s">
        <v>15</v>
      </c>
      <c r="H5" s="16" t="s">
        <v>16</v>
      </c>
      <c r="I5" s="19" t="s">
        <v>16772</v>
      </c>
      <c r="J5" s="18" t="s">
        <v>16769</v>
      </c>
      <c r="K5" s="18" t="s">
        <v>16770</v>
      </c>
      <c r="L5" s="18" t="s">
        <v>16771</v>
      </c>
      <c r="M5" s="21" t="s">
        <v>16781</v>
      </c>
      <c r="N5" s="22" t="s">
        <v>16954</v>
      </c>
    </row>
    <row r="6" spans="1:15" x14ac:dyDescent="0.25">
      <c r="A6">
        <v>7311</v>
      </c>
      <c r="B6" s="2">
        <v>99.999920000000003</v>
      </c>
      <c r="C6" s="3">
        <v>384</v>
      </c>
      <c r="D6" s="4">
        <v>35620</v>
      </c>
      <c r="E6" t="s">
        <v>1412</v>
      </c>
      <c r="F6" s="4" t="s">
        <v>1341</v>
      </c>
      <c r="G6" s="6">
        <v>0.94752190000000003</v>
      </c>
      <c r="H6" s="7">
        <v>250.001</v>
      </c>
      <c r="I6" s="18">
        <f>SUM(J6:L6)</f>
        <v>5450</v>
      </c>
      <c r="J6" s="18">
        <v>5100</v>
      </c>
      <c r="K6" s="18">
        <v>250</v>
      </c>
      <c r="L6" s="18">
        <v>100</v>
      </c>
      <c r="M6" s="22">
        <v>1</v>
      </c>
    </row>
    <row r="7" spans="1:15" x14ac:dyDescent="0.25">
      <c r="A7">
        <v>7078</v>
      </c>
      <c r="B7" s="2">
        <v>99.997860000000003</v>
      </c>
      <c r="C7" s="3">
        <v>12737</v>
      </c>
      <c r="D7" s="4">
        <v>35620</v>
      </c>
      <c r="E7" t="s">
        <v>1393</v>
      </c>
      <c r="F7" s="4" t="s">
        <v>1341</v>
      </c>
      <c r="G7" s="6">
        <v>0.88684779999999996</v>
      </c>
      <c r="H7" s="7">
        <v>250.001</v>
      </c>
      <c r="I7" s="18">
        <f>SUM(J7:L7)</f>
        <v>588532</v>
      </c>
      <c r="J7" s="18">
        <f>274831+9405</f>
        <v>284236</v>
      </c>
      <c r="K7" s="18">
        <v>301596</v>
      </c>
      <c r="L7" s="18">
        <f>1250+950+500</f>
        <v>2700</v>
      </c>
      <c r="M7" s="22">
        <v>0</v>
      </c>
    </row>
    <row r="8" spans="1:15" x14ac:dyDescent="0.25">
      <c r="A8">
        <v>10282</v>
      </c>
      <c r="B8" s="2">
        <v>99.994709999999998</v>
      </c>
      <c r="C8" s="3">
        <v>5902</v>
      </c>
      <c r="D8" s="4">
        <v>35620</v>
      </c>
      <c r="E8" t="s">
        <v>1789</v>
      </c>
      <c r="F8" s="4" t="s">
        <v>1280</v>
      </c>
      <c r="G8" s="6">
        <v>0.87059690000000001</v>
      </c>
      <c r="H8" s="7">
        <v>250.001</v>
      </c>
      <c r="I8" s="18">
        <f>SUM(J8:L8)</f>
        <v>441239</v>
      </c>
      <c r="J8" s="18">
        <v>262845</v>
      </c>
      <c r="K8" s="18">
        <v>164835</v>
      </c>
      <c r="L8" s="18">
        <f>10114+2500+500+245+200</f>
        <v>13559</v>
      </c>
      <c r="M8" s="22">
        <v>1</v>
      </c>
    </row>
    <row r="9" spans="1:15" x14ac:dyDescent="0.25">
      <c r="A9">
        <v>10597</v>
      </c>
      <c r="B9" s="2">
        <v>99.993560000000002</v>
      </c>
      <c r="C9" s="3">
        <v>1128</v>
      </c>
      <c r="D9" s="4">
        <v>35620</v>
      </c>
      <c r="E9" t="s">
        <v>1837</v>
      </c>
      <c r="F9" s="4" t="s">
        <v>1280</v>
      </c>
      <c r="G9" s="6">
        <v>0.86864410000000003</v>
      </c>
      <c r="H9" s="7">
        <v>250.001</v>
      </c>
      <c r="I9" s="18">
        <f>SUM(J9:L9)</f>
        <v>58136</v>
      </c>
      <c r="J9" s="18">
        <v>31536</v>
      </c>
      <c r="K9" s="18">
        <v>26500</v>
      </c>
      <c r="L9" s="18">
        <v>100</v>
      </c>
      <c r="M9" s="22">
        <v>1</v>
      </c>
    </row>
    <row r="10" spans="1:15" x14ac:dyDescent="0.25">
      <c r="A10">
        <v>94027</v>
      </c>
      <c r="B10" s="2">
        <v>99.992099999999994</v>
      </c>
      <c r="C10" s="3">
        <v>7230</v>
      </c>
      <c r="D10" s="4">
        <v>41860</v>
      </c>
      <c r="E10" t="s">
        <v>15751</v>
      </c>
      <c r="F10" s="4" t="s">
        <v>15368</v>
      </c>
      <c r="G10" s="6">
        <v>0.83668949999999997</v>
      </c>
      <c r="H10" s="7">
        <v>250.001</v>
      </c>
      <c r="I10" s="18">
        <f t="shared" ref="I10" si="0">SUM(J10:L10)</f>
        <v>1846795</v>
      </c>
      <c r="J10" s="18">
        <f>1294340+3415</f>
        <v>1297755</v>
      </c>
      <c r="K10" s="18">
        <v>462105</v>
      </c>
      <c r="L10" s="18">
        <f>79035+5200+2500+100+100</f>
        <v>86935</v>
      </c>
      <c r="M10" s="22">
        <v>1</v>
      </c>
    </row>
    <row r="11" spans="1:15" x14ac:dyDescent="0.25">
      <c r="A11">
        <v>10514</v>
      </c>
      <c r="B11" s="2">
        <v>99.982439999999997</v>
      </c>
      <c r="C11" s="3">
        <v>12914</v>
      </c>
      <c r="D11" s="4">
        <v>35620</v>
      </c>
      <c r="E11" t="s">
        <v>1800</v>
      </c>
      <c r="F11" s="4" t="s">
        <v>1280</v>
      </c>
      <c r="G11" s="6">
        <v>0.86185199999999995</v>
      </c>
      <c r="H11" s="7">
        <v>241.62</v>
      </c>
      <c r="I11" s="18">
        <f>SUM(J11:L11)</f>
        <v>580897</v>
      </c>
      <c r="J11" s="18">
        <f>825+380510</f>
        <v>381335</v>
      </c>
      <c r="K11" s="18">
        <v>189232</v>
      </c>
      <c r="L11" s="18">
        <f>5900+3350+600+480</f>
        <v>10330</v>
      </c>
      <c r="M11" s="22">
        <v>1</v>
      </c>
    </row>
    <row r="12" spans="1:15" x14ac:dyDescent="0.25">
      <c r="A12">
        <v>94028</v>
      </c>
      <c r="B12" s="2">
        <v>99.979320000000001</v>
      </c>
      <c r="C12" s="3">
        <v>6719</v>
      </c>
      <c r="D12" s="4">
        <v>41860</v>
      </c>
      <c r="E12" t="s">
        <v>15752</v>
      </c>
      <c r="F12" s="4" t="s">
        <v>15368</v>
      </c>
      <c r="G12" s="6">
        <v>0.81268229999999997</v>
      </c>
      <c r="H12" s="7">
        <v>250.001</v>
      </c>
      <c r="I12" s="18">
        <f t="shared" ref="I12" si="1">SUM(J12:L12)</f>
        <v>1042162</v>
      </c>
      <c r="J12" s="18">
        <f>15515+788942</f>
        <v>804457</v>
      </c>
      <c r="K12" s="18">
        <v>213530</v>
      </c>
      <c r="L12" s="18">
        <f>18625+5300+250</f>
        <v>24175</v>
      </c>
      <c r="M12" s="22">
        <v>1</v>
      </c>
    </row>
    <row r="13" spans="1:15" x14ac:dyDescent="0.25">
      <c r="A13">
        <v>10069</v>
      </c>
      <c r="B13" s="2">
        <v>99.977010000000007</v>
      </c>
      <c r="C13" s="3">
        <v>5522</v>
      </c>
      <c r="D13" s="4">
        <v>35620</v>
      </c>
      <c r="E13" t="s">
        <v>1789</v>
      </c>
      <c r="F13" s="4" t="s">
        <v>1280</v>
      </c>
      <c r="G13" s="6">
        <v>0.88685970000000003</v>
      </c>
      <c r="H13" s="7">
        <v>237.06</v>
      </c>
      <c r="I13" s="18">
        <f t="shared" ref="I13:I20" si="2">SUM(J13:L13)</f>
        <v>429878</v>
      </c>
      <c r="J13" s="18">
        <f>695+187887</f>
        <v>188582</v>
      </c>
      <c r="K13" s="18">
        <v>231961</v>
      </c>
      <c r="L13" s="18">
        <f>5250+3835+250</f>
        <v>9335</v>
      </c>
      <c r="M13" s="22">
        <v>0</v>
      </c>
    </row>
    <row r="14" spans="1:15" x14ac:dyDescent="0.25">
      <c r="A14">
        <v>7934</v>
      </c>
      <c r="B14" s="2">
        <v>99.966449999999995</v>
      </c>
      <c r="C14" s="3">
        <v>1620</v>
      </c>
      <c r="D14" s="4">
        <v>35620</v>
      </c>
      <c r="E14" t="s">
        <v>1559</v>
      </c>
      <c r="F14" s="4" t="s">
        <v>1341</v>
      </c>
      <c r="G14" s="6">
        <v>0.79348839999999998</v>
      </c>
      <c r="H14" s="7">
        <v>250.001</v>
      </c>
      <c r="I14" s="18">
        <f t="shared" si="2"/>
        <v>25120</v>
      </c>
      <c r="J14" s="18">
        <v>3905</v>
      </c>
      <c r="K14" s="18">
        <v>21215</v>
      </c>
      <c r="L14" s="18">
        <v>0</v>
      </c>
      <c r="M14" s="22">
        <v>0</v>
      </c>
    </row>
    <row r="15" spans="1:15" x14ac:dyDescent="0.25">
      <c r="A15">
        <v>10007</v>
      </c>
      <c r="B15" s="2">
        <v>99.964960000000005</v>
      </c>
      <c r="C15" s="3">
        <v>6748</v>
      </c>
      <c r="D15" s="4">
        <v>35620</v>
      </c>
      <c r="E15" t="s">
        <v>1789</v>
      </c>
      <c r="F15" s="4" t="s">
        <v>1280</v>
      </c>
      <c r="G15" s="6">
        <v>0.787802</v>
      </c>
      <c r="H15" s="7">
        <v>250.001</v>
      </c>
      <c r="I15" s="18">
        <f t="shared" si="2"/>
        <v>528370</v>
      </c>
      <c r="J15" s="18">
        <f>2410+401980</f>
        <v>404390</v>
      </c>
      <c r="K15" s="18">
        <v>104045</v>
      </c>
      <c r="L15" s="18">
        <f>10810+3200+2900+1800+1100+100+25</f>
        <v>19935</v>
      </c>
      <c r="M15" s="22">
        <v>1</v>
      </c>
    </row>
    <row r="16" spans="1:15" x14ac:dyDescent="0.25">
      <c r="A16">
        <v>10004</v>
      </c>
      <c r="B16" s="2">
        <v>99.963189999999997</v>
      </c>
      <c r="C16" s="3">
        <v>3023</v>
      </c>
      <c r="D16" s="4">
        <v>35620</v>
      </c>
      <c r="E16" t="s">
        <v>1789</v>
      </c>
      <c r="F16" s="4" t="s">
        <v>1280</v>
      </c>
      <c r="G16" s="6">
        <v>0.81526980000000004</v>
      </c>
      <c r="H16" s="7">
        <v>242.625</v>
      </c>
      <c r="I16" s="18">
        <f t="shared" si="2"/>
        <v>533223</v>
      </c>
      <c r="J16" s="18">
        <f>250+421578</f>
        <v>421828</v>
      </c>
      <c r="K16" s="18">
        <v>103135</v>
      </c>
      <c r="L16" s="18">
        <f>3250+2350+2025+375+250+10</f>
        <v>8260</v>
      </c>
      <c r="M16" s="22">
        <v>1</v>
      </c>
    </row>
    <row r="17" spans="1:13" x14ac:dyDescent="0.25">
      <c r="A17">
        <v>7970</v>
      </c>
      <c r="B17" s="2">
        <v>99.962620000000001</v>
      </c>
      <c r="C17" s="3">
        <v>131</v>
      </c>
      <c r="D17" s="4">
        <v>35620</v>
      </c>
      <c r="E17" t="s">
        <v>1566</v>
      </c>
      <c r="F17" s="4" t="s">
        <v>1341</v>
      </c>
      <c r="G17" s="6">
        <v>0.77064220000000005</v>
      </c>
      <c r="H17" s="7">
        <v>250.001</v>
      </c>
      <c r="I17" s="18">
        <f t="shared" si="2"/>
        <v>0</v>
      </c>
      <c r="J17" s="18">
        <v>0</v>
      </c>
      <c r="K17" s="18">
        <v>0</v>
      </c>
      <c r="L17" s="18">
        <v>0</v>
      </c>
      <c r="M17" s="22">
        <v>0</v>
      </c>
    </row>
    <row r="18" spans="1:13" x14ac:dyDescent="0.25">
      <c r="A18">
        <v>10518</v>
      </c>
      <c r="B18" s="2">
        <v>99.962350000000001</v>
      </c>
      <c r="C18" s="3">
        <v>1504</v>
      </c>
      <c r="D18" s="4">
        <v>35620</v>
      </c>
      <c r="E18" t="s">
        <v>1803</v>
      </c>
      <c r="F18" s="4" t="s">
        <v>1280</v>
      </c>
      <c r="G18" s="6">
        <v>0.78626689999999999</v>
      </c>
      <c r="H18" s="7">
        <v>246.667</v>
      </c>
      <c r="I18" s="18">
        <f t="shared" si="2"/>
        <v>59161</v>
      </c>
      <c r="J18" s="18">
        <v>40215</v>
      </c>
      <c r="K18" s="18">
        <v>18946</v>
      </c>
      <c r="L18" s="18">
        <v>0</v>
      </c>
      <c r="M18" s="22">
        <v>1</v>
      </c>
    </row>
    <row r="19" spans="1:13" x14ac:dyDescent="0.25">
      <c r="A19">
        <v>10503</v>
      </c>
      <c r="B19" s="2">
        <v>99.962069999999997</v>
      </c>
      <c r="C19" s="3">
        <v>172</v>
      </c>
      <c r="D19" s="4">
        <v>35620</v>
      </c>
      <c r="E19" t="s">
        <v>1794</v>
      </c>
      <c r="F19" s="4" t="s">
        <v>1280</v>
      </c>
      <c r="G19" s="6">
        <v>0.91216220000000003</v>
      </c>
      <c r="H19" s="7">
        <v>223.846</v>
      </c>
      <c r="I19" s="18">
        <f t="shared" si="2"/>
        <v>29130</v>
      </c>
      <c r="J19" s="18">
        <v>28980</v>
      </c>
      <c r="K19" s="18">
        <v>0</v>
      </c>
      <c r="L19" s="18">
        <v>150</v>
      </c>
      <c r="M19" s="22">
        <v>1</v>
      </c>
    </row>
    <row r="20" spans="1:13" x14ac:dyDescent="0.25">
      <c r="A20">
        <v>10022</v>
      </c>
      <c r="B20" s="2">
        <v>99.946740000000005</v>
      </c>
      <c r="C20" s="3">
        <v>29698</v>
      </c>
      <c r="D20" s="4">
        <v>35620</v>
      </c>
      <c r="E20" t="s">
        <v>1789</v>
      </c>
      <c r="F20" s="4" t="s">
        <v>1280</v>
      </c>
      <c r="G20" s="6">
        <v>0.80945630000000002</v>
      </c>
      <c r="H20" s="7">
        <v>240</v>
      </c>
      <c r="I20" s="18">
        <f t="shared" si="2"/>
        <v>6899459</v>
      </c>
      <c r="J20" s="18">
        <f>40421+4572300</f>
        <v>4612721</v>
      </c>
      <c r="K20" s="18">
        <v>2192136</v>
      </c>
      <c r="L20" s="18">
        <f>40600+21286+13865+13151+1950+1382+1118+1000+200+50</f>
        <v>94602</v>
      </c>
      <c r="M20" s="22">
        <v>1</v>
      </c>
    </row>
    <row r="21" spans="1:13" x14ac:dyDescent="0.25">
      <c r="A21">
        <v>94957</v>
      </c>
      <c r="B21" s="2">
        <v>99.940299999999993</v>
      </c>
      <c r="C21" s="3">
        <v>1062</v>
      </c>
      <c r="D21" s="4">
        <v>41860</v>
      </c>
      <c r="E21" t="s">
        <v>11259</v>
      </c>
      <c r="F21" s="4" t="s">
        <v>15368</v>
      </c>
      <c r="G21" s="6">
        <v>0.86519939999999995</v>
      </c>
      <c r="H21" s="7">
        <v>228.333</v>
      </c>
      <c r="I21" s="18">
        <f t="shared" ref="I21:I23" si="3">SUM(J21:L21)</f>
        <v>128259</v>
      </c>
      <c r="J21" s="18">
        <v>98946</v>
      </c>
      <c r="K21" s="18">
        <v>24262</v>
      </c>
      <c r="L21" s="18">
        <v>5051</v>
      </c>
      <c r="M21" s="22">
        <v>1</v>
      </c>
    </row>
    <row r="22" spans="1:13" x14ac:dyDescent="0.25">
      <c r="A22">
        <v>94528</v>
      </c>
      <c r="B22" s="2">
        <v>99.939970000000002</v>
      </c>
      <c r="C22" s="3">
        <v>915</v>
      </c>
      <c r="D22" s="4">
        <v>41860</v>
      </c>
      <c r="E22" t="s">
        <v>15771</v>
      </c>
      <c r="F22" s="4" t="s">
        <v>15368</v>
      </c>
      <c r="G22" s="6">
        <v>0.71495319999999996</v>
      </c>
      <c r="H22" s="7">
        <v>250.001</v>
      </c>
      <c r="I22" s="18">
        <f t="shared" si="3"/>
        <v>53483</v>
      </c>
      <c r="J22" s="18">
        <v>20948</v>
      </c>
      <c r="K22" s="18">
        <v>25635</v>
      </c>
      <c r="L22" s="18">
        <v>6900</v>
      </c>
      <c r="M22" s="22">
        <v>0</v>
      </c>
    </row>
    <row r="23" spans="1:13" x14ac:dyDescent="0.25">
      <c r="A23">
        <v>22066</v>
      </c>
      <c r="B23" s="2">
        <v>99.936850000000007</v>
      </c>
      <c r="C23" s="3">
        <v>18816</v>
      </c>
      <c r="D23" s="4">
        <v>47900</v>
      </c>
      <c r="E23" t="s">
        <v>4651</v>
      </c>
      <c r="F23" s="4" t="s">
        <v>4335</v>
      </c>
      <c r="G23" s="6">
        <v>0.81485660000000004</v>
      </c>
      <c r="H23" s="7">
        <v>231.39699999999999</v>
      </c>
      <c r="I23" s="18">
        <f t="shared" si="3"/>
        <v>1739720</v>
      </c>
      <c r="J23" s="18">
        <f>952315+3050</f>
        <v>955365</v>
      </c>
      <c r="K23" s="18">
        <v>771035</v>
      </c>
      <c r="L23" s="18">
        <f>8650+4170+500</f>
        <v>13320</v>
      </c>
      <c r="M23" s="22">
        <v>1</v>
      </c>
    </row>
    <row r="24" spans="1:13" x14ac:dyDescent="0.25">
      <c r="A24">
        <v>10576</v>
      </c>
      <c r="B24" s="2">
        <v>99.932239999999993</v>
      </c>
      <c r="C24" s="3">
        <v>4842</v>
      </c>
      <c r="D24" s="4">
        <v>35620</v>
      </c>
      <c r="E24" t="s">
        <v>1826</v>
      </c>
      <c r="F24" s="4" t="s">
        <v>1280</v>
      </c>
      <c r="G24" s="6">
        <v>0.74260619999999999</v>
      </c>
      <c r="H24" s="7">
        <v>239.625</v>
      </c>
      <c r="I24" s="18">
        <f>SUM(J24:L24)</f>
        <v>347656</v>
      </c>
      <c r="J24" s="18">
        <f>2750+243252</f>
        <v>246002</v>
      </c>
      <c r="K24" s="18">
        <v>100479</v>
      </c>
      <c r="L24" s="18">
        <f>1000+150+25</f>
        <v>1175</v>
      </c>
      <c r="M24" s="22">
        <v>1</v>
      </c>
    </row>
    <row r="25" spans="1:13" x14ac:dyDescent="0.25">
      <c r="A25">
        <v>7931</v>
      </c>
      <c r="B25" s="2">
        <v>99.930679999999995</v>
      </c>
      <c r="C25" s="3">
        <v>3348</v>
      </c>
      <c r="D25" s="4">
        <v>35620</v>
      </c>
      <c r="E25" t="s">
        <v>1556</v>
      </c>
      <c r="F25" s="4" t="s">
        <v>1341</v>
      </c>
      <c r="G25" s="6">
        <v>0.67402070000000003</v>
      </c>
      <c r="H25" s="7">
        <v>250.001</v>
      </c>
      <c r="I25" s="18">
        <f>SUM(J25:L25)</f>
        <v>274579</v>
      </c>
      <c r="J25" s="18">
        <v>64793</v>
      </c>
      <c r="K25" s="18">
        <v>205686</v>
      </c>
      <c r="L25" s="18">
        <f>3850+250</f>
        <v>4100</v>
      </c>
      <c r="M25" s="22">
        <v>0</v>
      </c>
    </row>
    <row r="26" spans="1:13" x14ac:dyDescent="0.25">
      <c r="A26">
        <v>20007</v>
      </c>
      <c r="B26" s="2">
        <v>99.925619999999995</v>
      </c>
      <c r="C26" s="3">
        <v>26469</v>
      </c>
      <c r="D26" s="4">
        <v>47900</v>
      </c>
      <c r="E26" t="s">
        <v>579</v>
      </c>
      <c r="F26" s="4" t="s">
        <v>4333</v>
      </c>
      <c r="G26" s="6">
        <v>0.87310430000000006</v>
      </c>
      <c r="H26" s="7">
        <v>215.327</v>
      </c>
      <c r="I26" s="18">
        <f t="shared" ref="I26:I27" si="4">SUM(J26:L26)</f>
        <v>3949523</v>
      </c>
      <c r="J26" s="18">
        <f>SUM(2928592,48159,2000)</f>
        <v>2978751</v>
      </c>
      <c r="K26" s="18">
        <v>856007</v>
      </c>
      <c r="L26" s="18">
        <f>SUM(95440,17890,600,350,250,135,100)</f>
        <v>114765</v>
      </c>
      <c r="M26" s="22">
        <v>1</v>
      </c>
    </row>
    <row r="27" spans="1:13" x14ac:dyDescent="0.25">
      <c r="A27">
        <v>20015</v>
      </c>
      <c r="B27" s="2">
        <v>99.918369999999996</v>
      </c>
      <c r="C27" s="3">
        <v>15916</v>
      </c>
      <c r="D27" s="4">
        <v>47900</v>
      </c>
      <c r="E27" t="s">
        <v>579</v>
      </c>
      <c r="F27" s="4" t="s">
        <v>4333</v>
      </c>
      <c r="G27" s="6">
        <v>0.82724339999999996</v>
      </c>
      <c r="H27" s="7">
        <v>223.25</v>
      </c>
      <c r="I27" s="18">
        <f t="shared" si="4"/>
        <v>1635862</v>
      </c>
      <c r="J27" s="18">
        <f>SUM(1261383,11458)</f>
        <v>1272841</v>
      </c>
      <c r="K27" s="18">
        <v>283513</v>
      </c>
      <c r="L27" s="18">
        <f>SUM(15720,62823,600,300,65)</f>
        <v>79508</v>
      </c>
      <c r="M27" s="22">
        <v>1</v>
      </c>
    </row>
    <row r="28" spans="1:13" x14ac:dyDescent="0.25">
      <c r="A28">
        <v>7976</v>
      </c>
      <c r="B28" s="2">
        <v>99.908240000000006</v>
      </c>
      <c r="C28" s="3">
        <v>558</v>
      </c>
      <c r="D28" s="4">
        <v>35620</v>
      </c>
      <c r="E28" t="s">
        <v>1568</v>
      </c>
      <c r="F28" s="4" t="s">
        <v>1341</v>
      </c>
      <c r="G28" s="6">
        <v>0.65866670000000005</v>
      </c>
      <c r="H28" s="7">
        <v>250.001</v>
      </c>
      <c r="I28" s="18">
        <f>SUM(J28:L28)</f>
        <v>149899</v>
      </c>
      <c r="J28" s="18">
        <v>43450</v>
      </c>
      <c r="K28" s="18">
        <v>106426</v>
      </c>
      <c r="L28" s="18">
        <v>23</v>
      </c>
      <c r="M28" s="22">
        <v>0</v>
      </c>
    </row>
    <row r="29" spans="1:13" x14ac:dyDescent="0.25">
      <c r="A29">
        <v>20816</v>
      </c>
      <c r="B29" s="2">
        <v>99.903670000000005</v>
      </c>
      <c r="C29" s="3">
        <v>16611</v>
      </c>
      <c r="D29" s="4">
        <v>47900</v>
      </c>
      <c r="E29" t="s">
        <v>4436</v>
      </c>
      <c r="F29" s="4" t="s">
        <v>4361</v>
      </c>
      <c r="G29" s="6">
        <v>0.83475429999999995</v>
      </c>
      <c r="H29" s="7">
        <v>217.68799999999999</v>
      </c>
      <c r="I29" s="18">
        <f t="shared" ref="I29" si="5">SUM(J29:L29)</f>
        <v>1550846</v>
      </c>
      <c r="J29" s="18">
        <f>1200873+10623+250</f>
        <v>1211746</v>
      </c>
      <c r="K29" s="18">
        <v>310753</v>
      </c>
      <c r="L29" s="18">
        <f>23412+3725+600+500+60+50</f>
        <v>28347</v>
      </c>
      <c r="M29" s="22">
        <v>1</v>
      </c>
    </row>
    <row r="30" spans="1:13" x14ac:dyDescent="0.25">
      <c r="A30">
        <v>10504</v>
      </c>
      <c r="B30" s="2">
        <v>99.899789999999996</v>
      </c>
      <c r="C30" s="3">
        <v>7885</v>
      </c>
      <c r="D30" s="4">
        <v>35620</v>
      </c>
      <c r="E30" t="s">
        <v>1795</v>
      </c>
      <c r="F30" s="4" t="s">
        <v>1280</v>
      </c>
      <c r="G30" s="6">
        <v>0.74180250000000003</v>
      </c>
      <c r="H30" s="7">
        <v>231.52799999999999</v>
      </c>
      <c r="I30" s="18">
        <f>SUM(J30:L30)</f>
        <v>561627</v>
      </c>
      <c r="J30" s="18">
        <f>1464+395956</f>
        <v>397420</v>
      </c>
      <c r="K30" s="18">
        <v>157102</v>
      </c>
      <c r="L30" s="18">
        <f>5600+1000+500+5</f>
        <v>7105</v>
      </c>
      <c r="M30" s="22">
        <v>1</v>
      </c>
    </row>
    <row r="31" spans="1:13" x14ac:dyDescent="0.25">
      <c r="A31">
        <v>10162</v>
      </c>
      <c r="B31" s="2">
        <v>99.898409999999998</v>
      </c>
      <c r="C31" s="3">
        <v>1251</v>
      </c>
      <c r="D31" s="4">
        <v>35620</v>
      </c>
      <c r="E31" t="s">
        <v>1789</v>
      </c>
      <c r="F31" s="4" t="s">
        <v>1280</v>
      </c>
      <c r="G31" s="6">
        <v>0.98133020000000004</v>
      </c>
      <c r="H31" s="7">
        <v>189.79599999999999</v>
      </c>
      <c r="I31" s="18">
        <f>SUM(J31:L31)</f>
        <v>26596</v>
      </c>
      <c r="J31" s="18">
        <f>22366+250</f>
        <v>22616</v>
      </c>
      <c r="K31" s="18">
        <v>3905</v>
      </c>
      <c r="L31" s="18">
        <v>75</v>
      </c>
      <c r="M31" s="22">
        <v>1</v>
      </c>
    </row>
    <row r="32" spans="1:13" x14ac:dyDescent="0.25">
      <c r="A32">
        <v>22027</v>
      </c>
      <c r="B32" s="2">
        <v>99.897639999999996</v>
      </c>
      <c r="C32" s="3">
        <v>2338</v>
      </c>
      <c r="D32" s="4">
        <v>47900</v>
      </c>
      <c r="E32" t="s">
        <v>4647</v>
      </c>
      <c r="F32" s="4" t="s">
        <v>4335</v>
      </c>
      <c r="G32" s="6">
        <v>0.7732386</v>
      </c>
      <c r="H32" s="7">
        <v>223.75</v>
      </c>
      <c r="I32" s="18">
        <f t="shared" ref="I32:I34" si="6">SUM(J32:L32)</f>
        <v>149820</v>
      </c>
      <c r="J32" s="18">
        <v>132059</v>
      </c>
      <c r="K32" s="18">
        <v>16761</v>
      </c>
      <c r="L32" s="18">
        <v>1000</v>
      </c>
      <c r="M32" s="22">
        <v>1</v>
      </c>
    </row>
    <row r="33" spans="1:14" x14ac:dyDescent="0.25">
      <c r="A33">
        <v>20812</v>
      </c>
      <c r="B33" s="2">
        <v>99.88409</v>
      </c>
      <c r="C33" s="3">
        <v>254</v>
      </c>
      <c r="D33" s="4">
        <v>47900</v>
      </c>
      <c r="E33" t="s">
        <v>4435</v>
      </c>
      <c r="F33" s="4" t="s">
        <v>4361</v>
      </c>
      <c r="G33" s="6">
        <v>0.90116280000000004</v>
      </c>
      <c r="H33" s="7">
        <v>198.75</v>
      </c>
      <c r="I33" s="18">
        <f t="shared" si="6"/>
        <v>10656</v>
      </c>
      <c r="J33" s="18">
        <v>9521</v>
      </c>
      <c r="K33" s="18">
        <v>260</v>
      </c>
      <c r="L33" s="18">
        <v>875</v>
      </c>
      <c r="M33" s="22">
        <v>1</v>
      </c>
    </row>
    <row r="34" spans="1:14" x14ac:dyDescent="0.25">
      <c r="A34">
        <v>94105</v>
      </c>
      <c r="B34" s="2">
        <v>99.882689999999997</v>
      </c>
      <c r="C34" s="3">
        <v>6282</v>
      </c>
      <c r="D34" s="4">
        <v>41860</v>
      </c>
      <c r="E34" t="s">
        <v>15761</v>
      </c>
      <c r="F34" s="4" t="s">
        <v>15368</v>
      </c>
      <c r="G34" s="6">
        <v>0.85222529999999996</v>
      </c>
      <c r="H34" s="7">
        <v>207.126</v>
      </c>
      <c r="I34" s="18">
        <f t="shared" si="6"/>
        <v>903359</v>
      </c>
      <c r="J34" s="18">
        <f>714193+4705</f>
        <v>718898</v>
      </c>
      <c r="K34" s="18">
        <v>152916</v>
      </c>
      <c r="L34" s="18">
        <f>19520+10900+1125</f>
        <v>31545</v>
      </c>
      <c r="M34" s="22">
        <v>1</v>
      </c>
    </row>
    <row r="35" spans="1:14" x14ac:dyDescent="0.25">
      <c r="A35">
        <v>10021</v>
      </c>
      <c r="B35" s="2">
        <v>99.873000000000005</v>
      </c>
      <c r="C35" s="3">
        <v>42141</v>
      </c>
      <c r="D35" s="4">
        <v>35620</v>
      </c>
      <c r="E35" t="s">
        <v>1789</v>
      </c>
      <c r="F35" s="4" t="s">
        <v>1280</v>
      </c>
      <c r="G35" s="6">
        <v>0.80339910000000003</v>
      </c>
      <c r="H35" s="7">
        <v>215.357</v>
      </c>
      <c r="I35" s="18">
        <f t="shared" ref="I35:I66" si="7">SUM(J35:L35)</f>
        <v>6822847</v>
      </c>
      <c r="J35" s="18">
        <f>60684+4932408</f>
        <v>4993092</v>
      </c>
      <c r="K35" s="18">
        <v>1732663</v>
      </c>
      <c r="L35" s="18">
        <f>33650+33432+11205+9580+5850+2375+1000</f>
        <v>97092</v>
      </c>
      <c r="M35" s="22">
        <v>1</v>
      </c>
    </row>
    <row r="36" spans="1:14" x14ac:dyDescent="0.25">
      <c r="A36">
        <v>20004</v>
      </c>
      <c r="B36" s="2">
        <v>99.861750000000001</v>
      </c>
      <c r="C36" s="3">
        <v>1667</v>
      </c>
      <c r="D36" s="4">
        <v>47900</v>
      </c>
      <c r="E36" t="s">
        <v>579</v>
      </c>
      <c r="F36" s="4" t="s">
        <v>4333</v>
      </c>
      <c r="G36" s="6">
        <v>0.94890039999999998</v>
      </c>
      <c r="H36" s="7">
        <v>188.59399999999999</v>
      </c>
      <c r="I36" s="18">
        <f t="shared" si="7"/>
        <v>1263908</v>
      </c>
      <c r="J36" s="18">
        <f>3250+780926</f>
        <v>784176</v>
      </c>
      <c r="K36" s="18">
        <v>467749</v>
      </c>
      <c r="L36" s="18">
        <f>6583+5400</f>
        <v>11983</v>
      </c>
      <c r="M36" s="22">
        <v>1</v>
      </c>
    </row>
    <row r="37" spans="1:14" x14ac:dyDescent="0.25">
      <c r="A37">
        <v>22101</v>
      </c>
      <c r="B37" s="2">
        <v>99.856409999999997</v>
      </c>
      <c r="C37" s="3">
        <v>30221</v>
      </c>
      <c r="D37" s="4">
        <v>47900</v>
      </c>
      <c r="E37" t="s">
        <v>4653</v>
      </c>
      <c r="F37" s="4" t="s">
        <v>4335</v>
      </c>
      <c r="G37" s="6">
        <v>0.81689400000000001</v>
      </c>
      <c r="H37" s="7">
        <v>210.797</v>
      </c>
      <c r="I37" s="18">
        <f t="shared" si="7"/>
        <v>5453564</v>
      </c>
      <c r="J37" s="18">
        <f>2662179+2000+11215</f>
        <v>2675394</v>
      </c>
      <c r="K37" s="18">
        <v>2721283</v>
      </c>
      <c r="L37" s="18">
        <f>SUM(32450+16115+7572+350+250+150)</f>
        <v>56887</v>
      </c>
      <c r="M37" s="22">
        <v>0</v>
      </c>
    </row>
    <row r="38" spans="1:14" x14ac:dyDescent="0.25">
      <c r="A38">
        <v>10538</v>
      </c>
      <c r="B38" s="2">
        <v>99.848749999999995</v>
      </c>
      <c r="C38" s="3">
        <v>16802</v>
      </c>
      <c r="D38" s="4">
        <v>35620</v>
      </c>
      <c r="E38" t="s">
        <v>1814</v>
      </c>
      <c r="F38" s="4" t="s">
        <v>1280</v>
      </c>
      <c r="G38" s="6">
        <v>0.80050330000000003</v>
      </c>
      <c r="H38" s="7">
        <v>212.745</v>
      </c>
      <c r="I38" s="18">
        <f t="shared" si="7"/>
        <v>913186</v>
      </c>
      <c r="J38" s="18">
        <f>532986+2325</f>
        <v>535311</v>
      </c>
      <c r="K38" s="18">
        <v>372476</v>
      </c>
      <c r="L38" s="18">
        <f>2724+1200+900+400+100+75</f>
        <v>5399</v>
      </c>
      <c r="M38" s="22">
        <v>1</v>
      </c>
    </row>
    <row r="39" spans="1:14" x14ac:dyDescent="0.25">
      <c r="A39">
        <v>20037</v>
      </c>
      <c r="B39" s="2">
        <v>99.84402</v>
      </c>
      <c r="C39" s="3">
        <v>15156</v>
      </c>
      <c r="D39" s="4">
        <v>47900</v>
      </c>
      <c r="E39" t="s">
        <v>579</v>
      </c>
      <c r="F39" s="4" t="s">
        <v>4333</v>
      </c>
      <c r="G39" s="6">
        <v>0.83622090000000004</v>
      </c>
      <c r="H39" s="7">
        <v>206.321</v>
      </c>
      <c r="I39" s="18">
        <f t="shared" si="7"/>
        <v>1174152</v>
      </c>
      <c r="J39" s="18">
        <f>805043+10018+1000</f>
        <v>816061</v>
      </c>
      <c r="K39" s="18">
        <v>305941</v>
      </c>
      <c r="L39" s="18">
        <f>37465+12520+2100+40+25</f>
        <v>52150</v>
      </c>
      <c r="M39" s="22">
        <v>1</v>
      </c>
    </row>
    <row r="40" spans="1:14" x14ac:dyDescent="0.25">
      <c r="A40">
        <v>10005</v>
      </c>
      <c r="B40" s="2">
        <v>99.840519999999998</v>
      </c>
      <c r="C40" s="3">
        <v>7570</v>
      </c>
      <c r="D40" s="4">
        <v>35620</v>
      </c>
      <c r="E40" t="s">
        <v>1789</v>
      </c>
      <c r="F40" s="4" t="s">
        <v>1280</v>
      </c>
      <c r="G40" s="6">
        <v>0.88411150000000005</v>
      </c>
      <c r="H40" s="7">
        <v>196.77600000000001</v>
      </c>
      <c r="I40" s="18">
        <f t="shared" si="7"/>
        <v>534206</v>
      </c>
      <c r="J40" s="18">
        <f>369513+12400</f>
        <v>381913</v>
      </c>
      <c r="K40" s="18">
        <v>149223</v>
      </c>
      <c r="L40" s="18">
        <f>1605+575+500+290+100</f>
        <v>3070</v>
      </c>
      <c r="M40" s="22">
        <v>1</v>
      </c>
    </row>
    <row r="41" spans="1:14" x14ac:dyDescent="0.25">
      <c r="A41">
        <v>20854</v>
      </c>
      <c r="B41" s="2">
        <v>99.829849999999993</v>
      </c>
      <c r="C41" s="3">
        <v>50368</v>
      </c>
      <c r="D41" s="4">
        <v>47900</v>
      </c>
      <c r="E41" t="s">
        <v>4445</v>
      </c>
      <c r="F41" s="4" t="s">
        <v>4361</v>
      </c>
      <c r="G41" s="6">
        <v>0.80506639999999996</v>
      </c>
      <c r="H41" s="7">
        <v>209.41200000000001</v>
      </c>
      <c r="I41" s="18">
        <f t="shared" si="7"/>
        <v>4600833</v>
      </c>
      <c r="J41" s="18">
        <f>3368212+53840+250</f>
        <v>3422302</v>
      </c>
      <c r="K41" s="18">
        <v>1136257</v>
      </c>
      <c r="L41" s="18">
        <f>33604+7920+500+250</f>
        <v>42274</v>
      </c>
      <c r="M41" s="22">
        <v>1</v>
      </c>
    </row>
    <row r="42" spans="1:14" x14ac:dyDescent="0.25">
      <c r="A42">
        <v>10577</v>
      </c>
      <c r="B42" s="2">
        <v>99.801280000000006</v>
      </c>
      <c r="C42" s="3">
        <v>6269</v>
      </c>
      <c r="D42" s="4">
        <v>35620</v>
      </c>
      <c r="E42" t="s">
        <v>1827</v>
      </c>
      <c r="F42" s="4" t="s">
        <v>1280</v>
      </c>
      <c r="G42" s="6">
        <v>0.70903190000000005</v>
      </c>
      <c r="H42" s="7">
        <v>224.375</v>
      </c>
      <c r="I42" s="18">
        <f t="shared" si="7"/>
        <v>632906</v>
      </c>
      <c r="J42" s="18">
        <f>443924+1685</f>
        <v>445609</v>
      </c>
      <c r="K42" s="18">
        <v>179197</v>
      </c>
      <c r="L42" s="18">
        <f>SUM(4950+2700+250+200)</f>
        <v>8100</v>
      </c>
      <c r="M42" s="22">
        <v>1</v>
      </c>
    </row>
    <row r="43" spans="1:14" x14ac:dyDescent="0.25">
      <c r="A43">
        <v>10028</v>
      </c>
      <c r="B43" s="2">
        <v>99.791849999999997</v>
      </c>
      <c r="C43" s="3">
        <v>46168</v>
      </c>
      <c r="D43" s="4">
        <v>35620</v>
      </c>
      <c r="E43" t="s">
        <v>1789</v>
      </c>
      <c r="F43" s="4" t="s">
        <v>1280</v>
      </c>
      <c r="G43" s="6">
        <v>0.80714739999999996</v>
      </c>
      <c r="H43" s="7">
        <v>207.40899999999999</v>
      </c>
      <c r="I43" s="18">
        <f t="shared" si="7"/>
        <v>4767949</v>
      </c>
      <c r="J43" s="18">
        <f>SUM(3208519+60087)</f>
        <v>3268606</v>
      </c>
      <c r="K43" s="18">
        <v>1401579</v>
      </c>
      <c r="L43" s="18">
        <f>SUM(24550+19589+16745+15555+12750+4970+1500+975+805+250+75)</f>
        <v>97764</v>
      </c>
      <c r="M43" s="22">
        <v>1</v>
      </c>
    </row>
    <row r="44" spans="1:14" x14ac:dyDescent="0.25">
      <c r="A44">
        <v>10065</v>
      </c>
      <c r="B44" s="2">
        <v>99.776690000000002</v>
      </c>
      <c r="C44" s="3">
        <v>31760</v>
      </c>
      <c r="D44" s="4">
        <v>35620</v>
      </c>
      <c r="E44" t="s">
        <v>1789</v>
      </c>
      <c r="F44" s="4" t="s">
        <v>1280</v>
      </c>
      <c r="G44" s="6">
        <v>0.80230619999999997</v>
      </c>
      <c r="H44" s="7">
        <v>208.172</v>
      </c>
      <c r="I44" s="18">
        <f t="shared" si="7"/>
        <v>27198133</v>
      </c>
      <c r="J44" s="18">
        <v>3887654</v>
      </c>
      <c r="K44" s="18">
        <v>23243229</v>
      </c>
      <c r="L44" s="18">
        <f>52225+14750+275</f>
        <v>67250</v>
      </c>
      <c r="M44" s="22">
        <v>0</v>
      </c>
      <c r="N44" s="22" t="s">
        <v>16955</v>
      </c>
    </row>
    <row r="45" spans="1:14" x14ac:dyDescent="0.25">
      <c r="A45">
        <v>94563</v>
      </c>
      <c r="B45" s="2">
        <v>99.765680000000003</v>
      </c>
      <c r="C45" s="3">
        <v>18284</v>
      </c>
      <c r="D45" s="4">
        <v>41860</v>
      </c>
      <c r="E45" t="s">
        <v>15780</v>
      </c>
      <c r="F45" s="4" t="s">
        <v>15368</v>
      </c>
      <c r="G45" s="6">
        <v>0.780505</v>
      </c>
      <c r="H45" s="7">
        <v>211.56299999999999</v>
      </c>
      <c r="I45" s="18">
        <f t="shared" si="7"/>
        <v>473075</v>
      </c>
      <c r="J45" s="18">
        <f>364925+3988</f>
        <v>368913</v>
      </c>
      <c r="K45" s="18">
        <v>64812</v>
      </c>
      <c r="L45" s="18">
        <f>SUM(38150+1200)</f>
        <v>39350</v>
      </c>
      <c r="M45" s="22">
        <v>1</v>
      </c>
    </row>
    <row r="46" spans="1:14" x14ac:dyDescent="0.25">
      <c r="A46">
        <v>20815</v>
      </c>
      <c r="B46" s="2">
        <v>99.757189999999994</v>
      </c>
      <c r="C46" s="3">
        <v>30533</v>
      </c>
      <c r="D46" s="4">
        <v>47900</v>
      </c>
      <c r="E46" t="s">
        <v>4437</v>
      </c>
      <c r="F46" s="4" t="s">
        <v>4361</v>
      </c>
      <c r="G46" s="6">
        <v>0.83625859999999996</v>
      </c>
      <c r="H46" s="7">
        <v>200.58699999999999</v>
      </c>
      <c r="I46" s="18">
        <f t="shared" si="7"/>
        <v>4147705</v>
      </c>
      <c r="J46" s="18">
        <f>3505236+22103+500</f>
        <v>3527839</v>
      </c>
      <c r="K46" s="18">
        <v>559469</v>
      </c>
      <c r="L46" s="18">
        <f>30981+27916+600+500+250+100+50</f>
        <v>60397</v>
      </c>
      <c r="M46" s="22">
        <v>1</v>
      </c>
    </row>
    <row r="47" spans="1:14" x14ac:dyDescent="0.25">
      <c r="A47">
        <v>11568</v>
      </c>
      <c r="B47" s="2">
        <v>99.751279999999994</v>
      </c>
      <c r="C47" s="3">
        <v>4239</v>
      </c>
      <c r="D47" s="4">
        <v>35620</v>
      </c>
      <c r="E47" t="s">
        <v>1953</v>
      </c>
      <c r="F47" s="4" t="s">
        <v>1280</v>
      </c>
      <c r="G47" s="6">
        <v>0.70208539999999997</v>
      </c>
      <c r="H47" s="7">
        <v>222.875</v>
      </c>
      <c r="I47" s="18">
        <f t="shared" si="7"/>
        <v>797699</v>
      </c>
      <c r="J47" s="18">
        <v>639349</v>
      </c>
      <c r="K47" s="18">
        <v>158050</v>
      </c>
      <c r="L47" s="18">
        <v>300</v>
      </c>
      <c r="M47" s="22">
        <v>1</v>
      </c>
    </row>
    <row r="48" spans="1:14" x14ac:dyDescent="0.25">
      <c r="A48">
        <v>7043</v>
      </c>
      <c r="B48" s="2">
        <v>99.748310000000004</v>
      </c>
      <c r="C48" s="3">
        <v>12932</v>
      </c>
      <c r="D48" s="4">
        <v>35620</v>
      </c>
      <c r="E48" t="s">
        <v>1369</v>
      </c>
      <c r="F48" s="4" t="s">
        <v>1341</v>
      </c>
      <c r="G48" s="6">
        <v>0.82037369999999998</v>
      </c>
      <c r="H48" s="7">
        <v>201.00700000000001</v>
      </c>
      <c r="I48" s="18">
        <f t="shared" si="7"/>
        <v>210552</v>
      </c>
      <c r="J48" s="18">
        <f>SUM(153897+2775)</f>
        <v>156672</v>
      </c>
      <c r="K48" s="18">
        <v>47225</v>
      </c>
      <c r="L48" s="18">
        <f>SUM(3800+1725+1030+100)</f>
        <v>6655</v>
      </c>
      <c r="M48" s="22">
        <v>1</v>
      </c>
    </row>
    <row r="49" spans="1:13" x14ac:dyDescent="0.25">
      <c r="A49">
        <v>90077</v>
      </c>
      <c r="B49" s="2">
        <v>99.744960000000006</v>
      </c>
      <c r="C49" s="3">
        <v>8328</v>
      </c>
      <c r="D49" s="4">
        <v>31080</v>
      </c>
      <c r="E49" t="s">
        <v>15367</v>
      </c>
      <c r="F49" s="4" t="s">
        <v>15368</v>
      </c>
      <c r="G49" s="6">
        <v>0.74550249999999996</v>
      </c>
      <c r="H49" s="7">
        <v>213.38</v>
      </c>
      <c r="I49" s="18">
        <f t="shared" si="7"/>
        <v>1364172</v>
      </c>
      <c r="J49" s="18">
        <f>SUM(687627, 5982)</f>
        <v>693609</v>
      </c>
      <c r="K49" s="18">
        <v>551181</v>
      </c>
      <c r="L49" s="18">
        <f>SUM(101459,14323,3600)</f>
        <v>119382</v>
      </c>
      <c r="M49" s="22">
        <v>1</v>
      </c>
    </row>
    <row r="50" spans="1:13" x14ac:dyDescent="0.25">
      <c r="A50">
        <v>20817</v>
      </c>
      <c r="B50" s="2">
        <v>99.737560000000002</v>
      </c>
      <c r="C50" s="3">
        <v>36070</v>
      </c>
      <c r="D50" s="4">
        <v>47900</v>
      </c>
      <c r="E50" t="s">
        <v>4436</v>
      </c>
      <c r="F50" s="4" t="s">
        <v>4361</v>
      </c>
      <c r="G50" s="6">
        <v>0.81058350000000001</v>
      </c>
      <c r="H50" s="7">
        <v>202.096</v>
      </c>
      <c r="I50" s="18">
        <f t="shared" si="7"/>
        <v>3177606</v>
      </c>
      <c r="J50" s="18">
        <f>SUM(2522321+39979+250)</f>
        <v>2562550</v>
      </c>
      <c r="K50" s="18">
        <v>562824</v>
      </c>
      <c r="L50" s="18">
        <f>SUM(36995, 13472+850+300+250+250+90+25)</f>
        <v>52232</v>
      </c>
      <c r="M50" s="22">
        <v>1</v>
      </c>
    </row>
    <row r="51" spans="1:13" x14ac:dyDescent="0.25">
      <c r="A51">
        <v>20016</v>
      </c>
      <c r="B51" s="2">
        <v>99.710040000000006</v>
      </c>
      <c r="C51" s="3">
        <v>34370</v>
      </c>
      <c r="D51" s="4">
        <v>47900</v>
      </c>
      <c r="E51" t="s">
        <v>579</v>
      </c>
      <c r="F51" s="4" t="s">
        <v>4333</v>
      </c>
      <c r="G51" s="6">
        <v>0.83328049999999998</v>
      </c>
      <c r="H51" s="7">
        <v>196.29400000000001</v>
      </c>
      <c r="I51" s="18">
        <f t="shared" si="7"/>
        <v>3879885</v>
      </c>
      <c r="J51" s="18">
        <f>2860057+28125+1000</f>
        <v>2889182</v>
      </c>
      <c r="K51" s="18">
        <v>848190</v>
      </c>
      <c r="L51" s="18">
        <f>SUM(110711,28086,1100,750,600,500,250,241,175,100)</f>
        <v>142513</v>
      </c>
      <c r="M51" s="22">
        <v>1</v>
      </c>
    </row>
    <row r="52" spans="1:13" x14ac:dyDescent="0.25">
      <c r="A52">
        <v>10583</v>
      </c>
      <c r="B52" s="2">
        <v>99.690290000000005</v>
      </c>
      <c r="C52" s="3">
        <v>39509</v>
      </c>
      <c r="D52" s="4">
        <v>35620</v>
      </c>
      <c r="E52" t="s">
        <v>1830</v>
      </c>
      <c r="F52" s="4" t="s">
        <v>1280</v>
      </c>
      <c r="G52" s="6">
        <v>0.75878659999999998</v>
      </c>
      <c r="H52" s="7">
        <v>206.07400000000001</v>
      </c>
      <c r="I52" s="18">
        <f t="shared" si="7"/>
        <v>2394990</v>
      </c>
      <c r="J52" s="18">
        <f>SUM(1528327,10459)</f>
        <v>1538786</v>
      </c>
      <c r="K52" s="18">
        <v>817900</v>
      </c>
      <c r="L52" s="18">
        <f>SUM(24683,4900,4180,2900,495,400,250,236,100,100,60)</f>
        <v>38304</v>
      </c>
      <c r="M52" s="22">
        <v>1</v>
      </c>
    </row>
    <row r="53" spans="1:13" x14ac:dyDescent="0.25">
      <c r="A53">
        <v>7046</v>
      </c>
      <c r="B53" s="2">
        <v>99.683279999999996</v>
      </c>
      <c r="C53" s="3">
        <v>4267</v>
      </c>
      <c r="D53" s="4">
        <v>35620</v>
      </c>
      <c r="E53" t="s">
        <v>1372</v>
      </c>
      <c r="F53" s="4" t="s">
        <v>1341</v>
      </c>
      <c r="G53" s="6">
        <v>0.87225010000000003</v>
      </c>
      <c r="H53" s="7">
        <v>185.90899999999999</v>
      </c>
      <c r="I53" s="18">
        <f t="shared" si="7"/>
        <v>131716</v>
      </c>
      <c r="J53" s="18">
        <v>27914</v>
      </c>
      <c r="K53" s="18">
        <v>98452</v>
      </c>
      <c r="L53" s="18">
        <f>4950+400</f>
        <v>5350</v>
      </c>
      <c r="M53" s="22">
        <v>0</v>
      </c>
    </row>
    <row r="54" spans="1:13" x14ac:dyDescent="0.25">
      <c r="A54">
        <v>90272</v>
      </c>
      <c r="B54" s="2">
        <v>99.678700000000006</v>
      </c>
      <c r="C54" s="3">
        <v>23496</v>
      </c>
      <c r="D54" s="4">
        <v>31080</v>
      </c>
      <c r="E54" t="s">
        <v>15378</v>
      </c>
      <c r="F54" s="4" t="s">
        <v>15368</v>
      </c>
      <c r="G54" s="6">
        <v>0.76793940000000005</v>
      </c>
      <c r="H54" s="7">
        <v>203.51</v>
      </c>
      <c r="I54" s="18">
        <f t="shared" si="7"/>
        <v>1746973</v>
      </c>
      <c r="J54" s="18">
        <f>SUM(1024832,29116)</f>
        <v>1053948</v>
      </c>
      <c r="K54" s="18">
        <v>305158</v>
      </c>
      <c r="L54" s="18">
        <f>SUM(338167,46100,2950,300,250,100)</f>
        <v>387867</v>
      </c>
      <c r="M54" s="22">
        <v>1</v>
      </c>
    </row>
    <row r="55" spans="1:13" x14ac:dyDescent="0.25">
      <c r="A55">
        <v>10280</v>
      </c>
      <c r="B55" s="2">
        <v>99.663020000000003</v>
      </c>
      <c r="C55" s="3">
        <v>8817</v>
      </c>
      <c r="D55" s="4">
        <v>35620</v>
      </c>
      <c r="E55" t="s">
        <v>1789</v>
      </c>
      <c r="F55" s="4" t="s">
        <v>1280</v>
      </c>
      <c r="G55" s="6">
        <v>0.82920680000000002</v>
      </c>
      <c r="H55" s="7">
        <v>191.59100000000001</v>
      </c>
      <c r="I55" s="18">
        <f t="shared" si="7"/>
        <v>199416</v>
      </c>
      <c r="J55" s="18">
        <f>212+160465</f>
        <v>160677</v>
      </c>
      <c r="K55" s="18">
        <v>27919</v>
      </c>
      <c r="L55" s="18">
        <f>SUM(7700,1000,975,525,375,195,50)</f>
        <v>10820</v>
      </c>
      <c r="M55" s="22">
        <v>1</v>
      </c>
    </row>
    <row r="56" spans="1:13" x14ac:dyDescent="0.25">
      <c r="A56">
        <v>22207</v>
      </c>
      <c r="B56" s="2">
        <v>99.656049999999993</v>
      </c>
      <c r="C56" s="3">
        <v>33553</v>
      </c>
      <c r="D56" s="4">
        <v>47900</v>
      </c>
      <c r="E56" t="s">
        <v>374</v>
      </c>
      <c r="F56" s="4" t="s">
        <v>4335</v>
      </c>
      <c r="G56" s="6">
        <v>0.76514709999999997</v>
      </c>
      <c r="H56" s="7">
        <v>201.93</v>
      </c>
      <c r="I56" s="18">
        <f t="shared" si="7"/>
        <v>2887013</v>
      </c>
      <c r="J56" s="18">
        <f>11690+1523423+500</f>
        <v>1535613</v>
      </c>
      <c r="K56" s="18">
        <v>1333160</v>
      </c>
      <c r="L56" s="18">
        <f>SUM(10900,5966,1074,200,100)</f>
        <v>18240</v>
      </c>
      <c r="M56" s="22">
        <v>1</v>
      </c>
    </row>
    <row r="57" spans="1:13" x14ac:dyDescent="0.25">
      <c r="A57">
        <v>22039</v>
      </c>
      <c r="B57" s="2">
        <v>99.647670000000005</v>
      </c>
      <c r="C57" s="3">
        <v>18791</v>
      </c>
      <c r="D57" s="4">
        <v>47900</v>
      </c>
      <c r="E57" t="s">
        <v>4648</v>
      </c>
      <c r="F57" s="4" t="s">
        <v>4335</v>
      </c>
      <c r="G57" s="6">
        <v>0.7508705</v>
      </c>
      <c r="H57" s="7">
        <v>204.07900000000001</v>
      </c>
      <c r="I57" s="18">
        <f t="shared" si="7"/>
        <v>564809</v>
      </c>
      <c r="J57" s="18">
        <f>SUM(246394,5350,500)</f>
        <v>252244</v>
      </c>
      <c r="K57" s="18">
        <v>310045</v>
      </c>
      <c r="L57" s="18">
        <f>SUM(1900,620)</f>
        <v>2520</v>
      </c>
      <c r="M57" s="22">
        <v>0</v>
      </c>
    </row>
    <row r="58" spans="1:13" x14ac:dyDescent="0.25">
      <c r="A58">
        <v>20008</v>
      </c>
      <c r="B58" s="2">
        <v>99.624359999999996</v>
      </c>
      <c r="C58" s="3">
        <v>28326</v>
      </c>
      <c r="D58" s="4">
        <v>47900</v>
      </c>
      <c r="E58" t="s">
        <v>579</v>
      </c>
      <c r="F58" s="4" t="s">
        <v>4333</v>
      </c>
      <c r="G58" s="6">
        <v>0.88904280000000002</v>
      </c>
      <c r="H58" s="7">
        <v>178.351</v>
      </c>
      <c r="I58" s="18">
        <f t="shared" si="7"/>
        <v>3718417</v>
      </c>
      <c r="J58" s="18">
        <f>SUM(2828235,44762,1250)</f>
        <v>2874247</v>
      </c>
      <c r="K58" s="18">
        <v>684343</v>
      </c>
      <c r="L58" s="18">
        <f>SUM(111479,39324,5350,1779,670,600,350,275)</f>
        <v>159827</v>
      </c>
      <c r="M58" s="22">
        <v>1</v>
      </c>
    </row>
    <row r="59" spans="1:13" x14ac:dyDescent="0.25">
      <c r="A59">
        <v>10506</v>
      </c>
      <c r="B59" s="2">
        <v>99.605699999999999</v>
      </c>
      <c r="C59" s="3">
        <v>5302</v>
      </c>
      <c r="D59" s="4">
        <v>35620</v>
      </c>
      <c r="E59" t="s">
        <v>213</v>
      </c>
      <c r="F59" s="4" t="s">
        <v>1280</v>
      </c>
      <c r="G59" s="6">
        <v>0.7250143</v>
      </c>
      <c r="H59" s="7">
        <v>205.31299999999999</v>
      </c>
      <c r="I59" s="18">
        <f t="shared" si="7"/>
        <v>421145</v>
      </c>
      <c r="J59" s="18">
        <f>SUM(3622,273365)</f>
        <v>276987</v>
      </c>
      <c r="K59" s="18">
        <v>128558</v>
      </c>
      <c r="L59" s="18">
        <f>SUM(10400,4950,200,50)</f>
        <v>15600</v>
      </c>
      <c r="M59" s="22">
        <v>1</v>
      </c>
    </row>
    <row r="60" spans="1:13" x14ac:dyDescent="0.25">
      <c r="A60">
        <v>10580</v>
      </c>
      <c r="B60" s="2">
        <v>99.602220000000003</v>
      </c>
      <c r="C60" s="3">
        <v>17322</v>
      </c>
      <c r="D60" s="4">
        <v>35620</v>
      </c>
      <c r="E60" t="s">
        <v>686</v>
      </c>
      <c r="F60" s="4" t="s">
        <v>1280</v>
      </c>
      <c r="G60" s="6">
        <v>0.74399499999999996</v>
      </c>
      <c r="H60" s="7">
        <v>201.93199999999999</v>
      </c>
      <c r="I60" s="18">
        <f t="shared" si="7"/>
        <v>1474782</v>
      </c>
      <c r="J60" s="18">
        <f>6250+919818</f>
        <v>926068</v>
      </c>
      <c r="K60" s="18">
        <v>514032</v>
      </c>
      <c r="L60" s="18">
        <f>SUM(17282,14950,1900,450,100,0)</f>
        <v>34682</v>
      </c>
      <c r="M60" s="22">
        <v>1</v>
      </c>
    </row>
    <row r="61" spans="1:13" x14ac:dyDescent="0.25">
      <c r="A61">
        <v>11109</v>
      </c>
      <c r="B61" s="2">
        <v>99.598690000000005</v>
      </c>
      <c r="C61" s="3">
        <v>4336</v>
      </c>
      <c r="D61" s="4">
        <v>35620</v>
      </c>
      <c r="E61" t="s">
        <v>1899</v>
      </c>
      <c r="F61" s="4" t="s">
        <v>1280</v>
      </c>
      <c r="G61" s="6">
        <v>0.8260033</v>
      </c>
      <c r="H61" s="7">
        <v>187.422</v>
      </c>
      <c r="I61" s="18">
        <f t="shared" si="7"/>
        <v>50700</v>
      </c>
      <c r="J61" s="18">
        <v>44875</v>
      </c>
      <c r="K61" s="18">
        <v>3525</v>
      </c>
      <c r="L61" s="18">
        <v>2300</v>
      </c>
      <c r="M61" s="22">
        <v>1</v>
      </c>
    </row>
    <row r="62" spans="1:13" x14ac:dyDescent="0.25">
      <c r="A62">
        <v>20861</v>
      </c>
      <c r="B62" s="2">
        <v>99.597530000000006</v>
      </c>
      <c r="C62" s="3">
        <v>1998</v>
      </c>
      <c r="D62" s="4">
        <v>47900</v>
      </c>
      <c r="E62" t="s">
        <v>4448</v>
      </c>
      <c r="F62" s="4" t="s">
        <v>4361</v>
      </c>
      <c r="G62" s="6">
        <v>0.71922770000000003</v>
      </c>
      <c r="H62" s="7">
        <v>205.268</v>
      </c>
      <c r="I62" s="18">
        <f t="shared" si="7"/>
        <v>17106</v>
      </c>
      <c r="J62" s="18">
        <v>12075</v>
      </c>
      <c r="K62" s="18">
        <v>4781</v>
      </c>
      <c r="L62" s="18">
        <v>250</v>
      </c>
      <c r="M62" s="22">
        <v>1</v>
      </c>
    </row>
    <row r="63" spans="1:13" x14ac:dyDescent="0.25">
      <c r="A63">
        <v>7028</v>
      </c>
      <c r="B63" s="2">
        <v>99.596100000000007</v>
      </c>
      <c r="C63" s="3">
        <v>7684</v>
      </c>
      <c r="D63" s="4">
        <v>35620</v>
      </c>
      <c r="E63" t="s">
        <v>1358</v>
      </c>
      <c r="F63" s="4" t="s">
        <v>1341</v>
      </c>
      <c r="G63" s="6">
        <v>0.74914970000000003</v>
      </c>
      <c r="H63" s="7">
        <v>199.42</v>
      </c>
      <c r="I63" s="18">
        <f t="shared" si="7"/>
        <v>85935</v>
      </c>
      <c r="J63" s="18">
        <v>38478</v>
      </c>
      <c r="K63" s="18">
        <v>47160</v>
      </c>
      <c r="L63" s="18">
        <v>297</v>
      </c>
      <c r="M63" s="22">
        <v>0</v>
      </c>
    </row>
    <row r="64" spans="1:13" x14ac:dyDescent="0.25">
      <c r="A64">
        <v>90049</v>
      </c>
      <c r="B64" s="2">
        <v>99.588489999999993</v>
      </c>
      <c r="C64" s="3">
        <v>35262</v>
      </c>
      <c r="D64" s="4">
        <v>31080</v>
      </c>
      <c r="E64" t="s">
        <v>15367</v>
      </c>
      <c r="F64" s="4" t="s">
        <v>15368</v>
      </c>
      <c r="G64" s="6">
        <v>0.77810939999999995</v>
      </c>
      <c r="H64" s="7">
        <v>194.297</v>
      </c>
      <c r="I64" s="18">
        <f t="shared" si="7"/>
        <v>3315101</v>
      </c>
      <c r="J64" s="18">
        <f>2103831+43141</f>
        <v>2146972</v>
      </c>
      <c r="K64" s="18">
        <v>638240</v>
      </c>
      <c r="L64" s="18">
        <f>SUM(459809,67830,2250)</f>
        <v>529889</v>
      </c>
      <c r="M64" s="22">
        <v>1</v>
      </c>
    </row>
    <row r="65" spans="1:14" x14ac:dyDescent="0.25">
      <c r="A65">
        <v>11030</v>
      </c>
      <c r="B65" s="2">
        <v>99.579239999999999</v>
      </c>
      <c r="C65" s="3">
        <v>17295</v>
      </c>
      <c r="D65" s="4">
        <v>35620</v>
      </c>
      <c r="E65" t="s">
        <v>1895</v>
      </c>
      <c r="F65" s="4" t="s">
        <v>1280</v>
      </c>
      <c r="G65" s="6">
        <v>0.71804219999999996</v>
      </c>
      <c r="H65" s="7">
        <v>204.44200000000001</v>
      </c>
      <c r="I65" s="18">
        <f t="shared" si="7"/>
        <v>1578513</v>
      </c>
      <c r="J65" s="18">
        <f>1514+1262544</f>
        <v>1264058</v>
      </c>
      <c r="K65" s="18">
        <v>306705</v>
      </c>
      <c r="L65" s="18">
        <f>SUM(4000,1250,750,750,500,250,250)</f>
        <v>7750</v>
      </c>
      <c r="M65" s="22">
        <v>1</v>
      </c>
    </row>
    <row r="66" spans="1:14" x14ac:dyDescent="0.25">
      <c r="A66">
        <v>10023</v>
      </c>
      <c r="B66" s="2">
        <v>99.561199999999999</v>
      </c>
      <c r="C66" s="3">
        <v>60762</v>
      </c>
      <c r="D66" s="4">
        <v>35620</v>
      </c>
      <c r="E66" t="s">
        <v>1789</v>
      </c>
      <c r="F66" s="4" t="s">
        <v>1280</v>
      </c>
      <c r="G66" s="6">
        <v>0.81065770000000004</v>
      </c>
      <c r="H66" s="7">
        <v>187.28800000000001</v>
      </c>
      <c r="I66" s="18">
        <f t="shared" si="7"/>
        <v>5542899</v>
      </c>
      <c r="J66" s="18">
        <f>89332+4309031</f>
        <v>4398363</v>
      </c>
      <c r="K66" s="18">
        <v>1013441</v>
      </c>
      <c r="L66" s="18">
        <f>SUM(54749,19668,17660,16063,8300,4575,3075,1950,1390,1150,1100,965,250,200)</f>
        <v>131095</v>
      </c>
      <c r="M66" s="22">
        <v>1</v>
      </c>
    </row>
    <row r="67" spans="1:14" x14ac:dyDescent="0.25">
      <c r="A67">
        <v>10014</v>
      </c>
      <c r="B67" s="2">
        <v>99.535229999999999</v>
      </c>
      <c r="C67" s="3">
        <v>31834</v>
      </c>
      <c r="D67" s="4">
        <v>35620</v>
      </c>
      <c r="E67" t="s">
        <v>1789</v>
      </c>
      <c r="F67" s="4" t="s">
        <v>1280</v>
      </c>
      <c r="G67" s="6">
        <v>0.81949340000000004</v>
      </c>
      <c r="H67" s="7">
        <v>184.965</v>
      </c>
      <c r="I67" s="18">
        <f t="shared" ref="I67:I98" si="8">SUM(J67:L67)</f>
        <v>1988587</v>
      </c>
      <c r="J67" s="18">
        <f>SUM(1667005,20096)</f>
        <v>1687101</v>
      </c>
      <c r="K67" s="18">
        <v>247195</v>
      </c>
      <c r="L67" s="18">
        <f>SUM(19251,15190,5363,3100,3036,2901,2899,1001,1000,250,200,100)</f>
        <v>54291</v>
      </c>
      <c r="M67" s="22">
        <v>1</v>
      </c>
    </row>
    <row r="68" spans="1:14" x14ac:dyDescent="0.25">
      <c r="A68">
        <v>90402</v>
      </c>
      <c r="B68" s="2">
        <v>99.526510000000002</v>
      </c>
      <c r="C68" s="3">
        <v>11503</v>
      </c>
      <c r="D68" s="4">
        <v>31080</v>
      </c>
      <c r="E68" t="s">
        <v>15387</v>
      </c>
      <c r="F68" s="4" t="s">
        <v>15368</v>
      </c>
      <c r="G68" s="6">
        <v>0.74402690000000005</v>
      </c>
      <c r="H68" s="7">
        <v>197.917</v>
      </c>
      <c r="I68" s="18">
        <f t="shared" si="8"/>
        <v>1976697</v>
      </c>
      <c r="J68" s="18">
        <v>1153496</v>
      </c>
      <c r="K68" s="18">
        <v>484276</v>
      </c>
      <c r="L68" s="18">
        <f>324461+14464</f>
        <v>338925</v>
      </c>
      <c r="M68" s="22">
        <v>1</v>
      </c>
    </row>
    <row r="69" spans="1:14" x14ac:dyDescent="0.25">
      <c r="A69">
        <v>10510</v>
      </c>
      <c r="B69" s="2">
        <v>99.521969999999996</v>
      </c>
      <c r="C69" s="3">
        <v>10390</v>
      </c>
      <c r="D69" s="4">
        <v>35620</v>
      </c>
      <c r="E69" t="s">
        <v>1798</v>
      </c>
      <c r="F69" s="4" t="s">
        <v>1280</v>
      </c>
      <c r="G69" s="6">
        <v>0.72395830000000005</v>
      </c>
      <c r="H69" s="7">
        <v>201.17599999999999</v>
      </c>
      <c r="I69" s="18">
        <f t="shared" si="8"/>
        <v>301460</v>
      </c>
      <c r="J69" s="18">
        <v>172246</v>
      </c>
      <c r="K69" s="18">
        <v>128864</v>
      </c>
      <c r="L69" s="18">
        <v>350</v>
      </c>
      <c r="M69" s="22">
        <v>1</v>
      </c>
    </row>
    <row r="70" spans="1:14" x14ac:dyDescent="0.25">
      <c r="A70">
        <v>22308</v>
      </c>
      <c r="B70" s="2">
        <v>99.513289999999998</v>
      </c>
      <c r="C70" s="3">
        <v>13256</v>
      </c>
      <c r="D70" s="4">
        <v>47900</v>
      </c>
      <c r="E70" t="s">
        <v>3522</v>
      </c>
      <c r="F70" s="4" t="s">
        <v>4335</v>
      </c>
      <c r="G70" s="6">
        <v>0.79294810000000004</v>
      </c>
      <c r="H70" s="7">
        <v>188.036</v>
      </c>
      <c r="I70" s="18">
        <f t="shared" si="8"/>
        <v>926676</v>
      </c>
      <c r="J70" s="18">
        <v>303921</v>
      </c>
      <c r="K70" s="18">
        <v>617005</v>
      </c>
      <c r="L70" s="18">
        <v>5750</v>
      </c>
      <c r="M70" s="22">
        <v>0</v>
      </c>
    </row>
    <row r="71" spans="1:14" x14ac:dyDescent="0.25">
      <c r="A71">
        <v>94129</v>
      </c>
      <c r="B71" s="2">
        <v>99.506879999999995</v>
      </c>
      <c r="C71" s="3">
        <v>3334</v>
      </c>
      <c r="D71" s="4">
        <v>41860</v>
      </c>
      <c r="E71" t="s">
        <v>15761</v>
      </c>
      <c r="F71" s="4" t="s">
        <v>15368</v>
      </c>
      <c r="G71" s="6">
        <v>0.89214039999999994</v>
      </c>
      <c r="H71" s="7">
        <v>169.559</v>
      </c>
      <c r="I71" s="18">
        <f t="shared" si="8"/>
        <v>1284488</v>
      </c>
      <c r="J71" s="18">
        <v>1059884</v>
      </c>
      <c r="K71" s="18">
        <v>214631</v>
      </c>
      <c r="L71" s="18">
        <v>9973</v>
      </c>
      <c r="M71" s="22">
        <v>1</v>
      </c>
    </row>
    <row r="72" spans="1:14" x14ac:dyDescent="0.25">
      <c r="A72">
        <v>10075</v>
      </c>
      <c r="B72" s="2">
        <v>99.501379999999997</v>
      </c>
      <c r="C72" s="3">
        <v>24377</v>
      </c>
      <c r="D72" s="4">
        <v>35620</v>
      </c>
      <c r="E72" t="s">
        <v>1789</v>
      </c>
      <c r="F72" s="4" t="s">
        <v>1280</v>
      </c>
      <c r="G72" s="6">
        <v>0.8016143</v>
      </c>
      <c r="H72" s="7">
        <v>185.18199999999999</v>
      </c>
      <c r="I72" s="18">
        <f t="shared" si="8"/>
        <v>13861179</v>
      </c>
      <c r="J72" s="18">
        <v>13112100</v>
      </c>
      <c r="K72" s="18">
        <v>666544</v>
      </c>
      <c r="L72" s="18">
        <f>755+25950+55830</f>
        <v>82535</v>
      </c>
      <c r="M72" s="22">
        <v>1</v>
      </c>
      <c r="N72" s="22" t="s">
        <v>16956</v>
      </c>
    </row>
    <row r="73" spans="1:14" x14ac:dyDescent="0.25">
      <c r="A73">
        <v>10017</v>
      </c>
      <c r="B73" s="2">
        <v>99.493189999999998</v>
      </c>
      <c r="C73" s="3">
        <v>16277</v>
      </c>
      <c r="D73" s="4">
        <v>35620</v>
      </c>
      <c r="E73" t="s">
        <v>1789</v>
      </c>
      <c r="F73" s="4" t="s">
        <v>1280</v>
      </c>
      <c r="G73" s="6">
        <v>0.80923029999999996</v>
      </c>
      <c r="H73" s="7">
        <v>183.75</v>
      </c>
      <c r="I73" s="18">
        <f t="shared" si="8"/>
        <v>2862447</v>
      </c>
      <c r="J73" s="18">
        <v>2188232</v>
      </c>
      <c r="K73" s="18">
        <v>620065</v>
      </c>
      <c r="L73" s="18">
        <f>SUM(47190,6765,195)</f>
        <v>54150</v>
      </c>
      <c r="M73" s="22">
        <v>1</v>
      </c>
    </row>
    <row r="74" spans="1:14" x14ac:dyDescent="0.25">
      <c r="A74">
        <v>22182</v>
      </c>
      <c r="B74" s="2">
        <v>99.480459999999994</v>
      </c>
      <c r="C74" s="3">
        <v>26149</v>
      </c>
      <c r="D74" s="4">
        <v>47900</v>
      </c>
      <c r="E74" t="s">
        <v>812</v>
      </c>
      <c r="F74" s="4" t="s">
        <v>4335</v>
      </c>
      <c r="G74" s="6">
        <v>0.77827930000000001</v>
      </c>
      <c r="H74" s="7">
        <v>188.01</v>
      </c>
      <c r="I74" s="18">
        <f t="shared" si="8"/>
        <v>1081152</v>
      </c>
      <c r="J74" s="18">
        <v>704903</v>
      </c>
      <c r="K74" s="18">
        <v>365121</v>
      </c>
      <c r="L74" s="18">
        <f>10103+1025</f>
        <v>11128</v>
      </c>
      <c r="M74" s="22">
        <v>1</v>
      </c>
    </row>
    <row r="75" spans="1:14" x14ac:dyDescent="0.25">
      <c r="A75">
        <v>90094</v>
      </c>
      <c r="B75" s="2">
        <v>99.475099999999998</v>
      </c>
      <c r="C75" s="3">
        <v>6061</v>
      </c>
      <c r="D75" s="4">
        <v>31080</v>
      </c>
      <c r="E75" t="s">
        <v>15367</v>
      </c>
      <c r="F75" s="4" t="s">
        <v>15368</v>
      </c>
      <c r="G75" s="6">
        <v>0.80465220000000004</v>
      </c>
      <c r="H75" s="7">
        <v>183.077</v>
      </c>
      <c r="I75" s="18">
        <f t="shared" si="8"/>
        <v>51735</v>
      </c>
      <c r="J75" s="18">
        <v>38854</v>
      </c>
      <c r="K75" s="18">
        <v>8931</v>
      </c>
      <c r="L75" s="18">
        <f>SUM(3450,500)</f>
        <v>3950</v>
      </c>
      <c r="M75" s="22">
        <v>1</v>
      </c>
    </row>
    <row r="76" spans="1:14" x14ac:dyDescent="0.25">
      <c r="A76">
        <v>10006</v>
      </c>
      <c r="B76" s="2">
        <v>99.473489999999998</v>
      </c>
      <c r="C76" s="3">
        <v>2950</v>
      </c>
      <c r="D76" s="4">
        <v>35620</v>
      </c>
      <c r="E76" t="s">
        <v>1789</v>
      </c>
      <c r="F76" s="4" t="s">
        <v>1280</v>
      </c>
      <c r="G76" s="6">
        <v>0.83718939999999997</v>
      </c>
      <c r="H76" s="7">
        <v>177.3</v>
      </c>
      <c r="I76" s="18">
        <f t="shared" si="8"/>
        <v>276240</v>
      </c>
      <c r="J76" s="18">
        <v>218119</v>
      </c>
      <c r="K76" s="18">
        <v>40350</v>
      </c>
      <c r="L76" s="18">
        <f>SUM(17471,250,50)</f>
        <v>17771</v>
      </c>
      <c r="M76" s="22">
        <v>1</v>
      </c>
    </row>
    <row r="77" spans="1:14" x14ac:dyDescent="0.25">
      <c r="A77">
        <v>94708</v>
      </c>
      <c r="B77" s="2">
        <v>99.470789999999994</v>
      </c>
      <c r="C77" s="3">
        <v>11142</v>
      </c>
      <c r="D77" s="4">
        <v>41860</v>
      </c>
      <c r="E77" t="s">
        <v>11543</v>
      </c>
      <c r="F77" s="4" t="s">
        <v>15368</v>
      </c>
      <c r="G77" s="6">
        <v>0.83748469999999997</v>
      </c>
      <c r="H77" s="7">
        <v>175.15100000000001</v>
      </c>
      <c r="I77" s="18">
        <f t="shared" si="8"/>
        <v>346465</v>
      </c>
      <c r="J77" s="18">
        <f>SUM(327690)</f>
        <v>327690</v>
      </c>
      <c r="K77" s="18">
        <v>4880</v>
      </c>
      <c r="L77" s="18">
        <f>9045+4850</f>
        <v>13895</v>
      </c>
      <c r="M77" s="22">
        <v>1</v>
      </c>
    </row>
    <row r="78" spans="1:14" x14ac:dyDescent="0.25">
      <c r="A78">
        <v>94707</v>
      </c>
      <c r="B78" s="2">
        <v>99.466380000000001</v>
      </c>
      <c r="C78" s="3">
        <v>12402</v>
      </c>
      <c r="D78" s="4">
        <v>41860</v>
      </c>
      <c r="E78" t="s">
        <v>11543</v>
      </c>
      <c r="F78" s="4" t="s">
        <v>15368</v>
      </c>
      <c r="G78" s="6">
        <v>0.845194</v>
      </c>
      <c r="H78" s="7">
        <v>173.173</v>
      </c>
      <c r="I78" s="18">
        <f t="shared" si="8"/>
        <v>571420</v>
      </c>
      <c r="J78" s="18">
        <v>532154</v>
      </c>
      <c r="K78" s="18">
        <v>29436</v>
      </c>
      <c r="L78" s="18">
        <f>SUM(8380,1450)</f>
        <v>9830</v>
      </c>
      <c r="M78" s="22">
        <v>1</v>
      </c>
    </row>
    <row r="79" spans="1:14" x14ac:dyDescent="0.25">
      <c r="A79">
        <v>22213</v>
      </c>
      <c r="B79" s="2">
        <v>99.463520000000003</v>
      </c>
      <c r="C79" s="3">
        <v>3470</v>
      </c>
      <c r="D79" s="4">
        <v>47900</v>
      </c>
      <c r="E79" t="s">
        <v>374</v>
      </c>
      <c r="F79" s="4" t="s">
        <v>4335</v>
      </c>
      <c r="G79" s="6">
        <v>0.79400000000000004</v>
      </c>
      <c r="H79" s="7">
        <v>181.69399999999999</v>
      </c>
      <c r="I79" s="18">
        <f t="shared" si="8"/>
        <v>118058</v>
      </c>
      <c r="J79" s="18">
        <v>51100</v>
      </c>
      <c r="K79" s="18">
        <v>64138</v>
      </c>
      <c r="L79" s="18">
        <v>2820</v>
      </c>
      <c r="M79" s="22">
        <v>0</v>
      </c>
    </row>
    <row r="80" spans="1:14" x14ac:dyDescent="0.25">
      <c r="A80">
        <v>92657</v>
      </c>
      <c r="B80" s="2">
        <v>99.455129999999997</v>
      </c>
      <c r="C80" s="3">
        <v>9751</v>
      </c>
      <c r="D80" s="4">
        <v>31080</v>
      </c>
      <c r="E80" t="s">
        <v>15588</v>
      </c>
      <c r="F80" s="4" t="s">
        <v>15368</v>
      </c>
      <c r="G80" s="6">
        <v>0.71998879999999998</v>
      </c>
      <c r="H80" s="7">
        <v>193.667</v>
      </c>
      <c r="I80" s="18">
        <f t="shared" si="8"/>
        <v>806666</v>
      </c>
      <c r="J80" s="18">
        <v>301537</v>
      </c>
      <c r="K80" s="18">
        <v>461229</v>
      </c>
      <c r="L80" s="18">
        <f>SUM(39900,4000)</f>
        <v>43900</v>
      </c>
      <c r="M80" s="22">
        <v>0</v>
      </c>
    </row>
    <row r="81" spans="1:13" x14ac:dyDescent="0.25">
      <c r="A81">
        <v>10804</v>
      </c>
      <c r="B81" s="2">
        <v>99.451009999999997</v>
      </c>
      <c r="C81" s="3">
        <v>14850</v>
      </c>
      <c r="D81" s="4">
        <v>35620</v>
      </c>
      <c r="E81" t="s">
        <v>1846</v>
      </c>
      <c r="F81" s="4" t="s">
        <v>1280</v>
      </c>
      <c r="G81" s="6">
        <v>0.7582352</v>
      </c>
      <c r="H81" s="7">
        <v>186.5</v>
      </c>
      <c r="I81" s="18">
        <f t="shared" si="8"/>
        <v>466449</v>
      </c>
      <c r="J81" s="18">
        <v>283750</v>
      </c>
      <c r="K81" s="18">
        <v>174949</v>
      </c>
      <c r="L81" s="18">
        <f>3500+4250</f>
        <v>7750</v>
      </c>
      <c r="M81" s="22">
        <v>1</v>
      </c>
    </row>
    <row r="82" spans="1:13" x14ac:dyDescent="0.25">
      <c r="A82">
        <v>10526</v>
      </c>
      <c r="B82" s="2">
        <v>99.448359999999994</v>
      </c>
      <c r="C82" s="3">
        <v>1713</v>
      </c>
      <c r="D82" s="4">
        <v>35620</v>
      </c>
      <c r="E82" t="s">
        <v>1808</v>
      </c>
      <c r="F82" s="4" t="s">
        <v>1280</v>
      </c>
      <c r="G82" s="6">
        <v>0.75862070000000004</v>
      </c>
      <c r="H82" s="7">
        <v>185.46899999999999</v>
      </c>
      <c r="I82" s="18">
        <f t="shared" si="8"/>
        <v>39589</v>
      </c>
      <c r="J82" s="18">
        <v>12939</v>
      </c>
      <c r="K82" s="18">
        <v>26150</v>
      </c>
      <c r="L82" s="18">
        <v>500</v>
      </c>
      <c r="M82" s="22">
        <v>0</v>
      </c>
    </row>
    <row r="83" spans="1:13" x14ac:dyDescent="0.25">
      <c r="A83">
        <v>90274</v>
      </c>
      <c r="B83" s="2">
        <v>99.440330000000003</v>
      </c>
      <c r="C83" s="3">
        <v>25482</v>
      </c>
      <c r="D83" s="4">
        <v>31080</v>
      </c>
      <c r="E83" t="s">
        <v>15379</v>
      </c>
      <c r="F83" s="4" t="s">
        <v>15368</v>
      </c>
      <c r="G83" s="6">
        <v>0.7253889</v>
      </c>
      <c r="H83" s="7">
        <v>190.94300000000001</v>
      </c>
      <c r="I83" s="18">
        <f t="shared" si="8"/>
        <v>1161143</v>
      </c>
      <c r="J83" s="18">
        <v>430864</v>
      </c>
      <c r="K83" s="18">
        <v>401888</v>
      </c>
      <c r="L83" s="18">
        <f>SUM(321802,6589)</f>
        <v>328391</v>
      </c>
      <c r="M83" s="22">
        <v>1</v>
      </c>
    </row>
    <row r="84" spans="1:13" x14ac:dyDescent="0.25">
      <c r="A84">
        <v>22124</v>
      </c>
      <c r="B84" s="2">
        <v>99.432850000000002</v>
      </c>
      <c r="C84" s="3">
        <v>18530</v>
      </c>
      <c r="D84" s="4">
        <v>47900</v>
      </c>
      <c r="E84" t="s">
        <v>4654</v>
      </c>
      <c r="F84" s="4" t="s">
        <v>4335</v>
      </c>
      <c r="G84" s="6">
        <v>0.76445510000000005</v>
      </c>
      <c r="H84" s="7">
        <v>184</v>
      </c>
      <c r="I84" s="18">
        <f t="shared" si="8"/>
        <v>459203</v>
      </c>
      <c r="J84" s="18">
        <v>235791</v>
      </c>
      <c r="K84" s="18">
        <v>219662</v>
      </c>
      <c r="L84" s="18">
        <v>3750</v>
      </c>
      <c r="M84" s="22">
        <v>1</v>
      </c>
    </row>
    <row r="85" spans="1:13" x14ac:dyDescent="0.25">
      <c r="A85">
        <v>10527</v>
      </c>
      <c r="B85" s="2">
        <v>99.42389</v>
      </c>
      <c r="C85" s="3">
        <v>1156</v>
      </c>
      <c r="D85" s="4">
        <v>35620</v>
      </c>
      <c r="E85" t="s">
        <v>1809</v>
      </c>
      <c r="F85" s="4" t="s">
        <v>1280</v>
      </c>
      <c r="G85" s="6">
        <v>0.68843540000000003</v>
      </c>
      <c r="H85" s="7">
        <v>196.8</v>
      </c>
      <c r="I85" s="18">
        <f t="shared" si="8"/>
        <v>3692</v>
      </c>
      <c r="J85" s="18">
        <v>3392</v>
      </c>
      <c r="K85" s="18">
        <v>200</v>
      </c>
      <c r="L85" s="18">
        <v>100</v>
      </c>
      <c r="M85" s="22">
        <v>1</v>
      </c>
    </row>
    <row r="86" spans="1:13" x14ac:dyDescent="0.25">
      <c r="A86">
        <v>8558</v>
      </c>
      <c r="B86" s="2">
        <v>99.422659999999993</v>
      </c>
      <c r="C86" s="3">
        <v>6679</v>
      </c>
      <c r="D86" s="4">
        <v>35620</v>
      </c>
      <c r="E86" t="s">
        <v>1716</v>
      </c>
      <c r="F86" s="4" t="s">
        <v>1341</v>
      </c>
      <c r="G86" s="6">
        <v>0.75974180000000002</v>
      </c>
      <c r="H86" s="7">
        <v>184.31800000000001</v>
      </c>
      <c r="I86" s="18">
        <f t="shared" si="8"/>
        <v>128687</v>
      </c>
      <c r="J86" s="18">
        <v>46715</v>
      </c>
      <c r="K86" s="18">
        <v>79222</v>
      </c>
      <c r="L86" s="18">
        <v>2750</v>
      </c>
      <c r="M86" s="22">
        <v>0</v>
      </c>
    </row>
    <row r="87" spans="1:13" x14ac:dyDescent="0.25">
      <c r="A87">
        <v>20814</v>
      </c>
      <c r="B87" s="2">
        <v>99.416650000000004</v>
      </c>
      <c r="C87" s="3">
        <v>28153</v>
      </c>
      <c r="D87" s="4">
        <v>47900</v>
      </c>
      <c r="E87" t="s">
        <v>4436</v>
      </c>
      <c r="F87" s="4" t="s">
        <v>4361</v>
      </c>
      <c r="G87" s="6">
        <v>0.80133560000000004</v>
      </c>
      <c r="H87" s="7">
        <v>176.798</v>
      </c>
      <c r="I87" s="18">
        <f t="shared" si="8"/>
        <v>1966904</v>
      </c>
      <c r="J87" s="18">
        <v>1539650</v>
      </c>
      <c r="K87" s="18">
        <v>396021</v>
      </c>
      <c r="L87" s="18">
        <f>3522+27711</f>
        <v>31233</v>
      </c>
      <c r="M87" s="22">
        <v>1</v>
      </c>
    </row>
    <row r="88" spans="1:13" x14ac:dyDescent="0.25">
      <c r="A88">
        <v>7928</v>
      </c>
      <c r="B88" s="2">
        <v>99.398330000000001</v>
      </c>
      <c r="C88" s="3">
        <v>19334</v>
      </c>
      <c r="D88" s="4">
        <v>35620</v>
      </c>
      <c r="E88" t="s">
        <v>407</v>
      </c>
      <c r="F88" s="4" t="s">
        <v>1341</v>
      </c>
      <c r="G88" s="6">
        <v>0.7377205</v>
      </c>
      <c r="H88" s="7">
        <v>186.429</v>
      </c>
      <c r="I88" s="18">
        <f t="shared" si="8"/>
        <v>235101</v>
      </c>
      <c r="J88" s="18">
        <v>56557</v>
      </c>
      <c r="K88" s="18">
        <v>178544</v>
      </c>
      <c r="L88" s="18">
        <v>0</v>
      </c>
      <c r="M88" s="22">
        <v>0</v>
      </c>
    </row>
    <row r="89" spans="1:13" x14ac:dyDescent="0.25">
      <c r="A89">
        <v>94506</v>
      </c>
      <c r="B89" s="2">
        <v>99.368870000000001</v>
      </c>
      <c r="C89" s="3">
        <v>21895</v>
      </c>
      <c r="D89" s="4">
        <v>41860</v>
      </c>
      <c r="E89" t="s">
        <v>655</v>
      </c>
      <c r="F89" s="4" t="s">
        <v>15368</v>
      </c>
      <c r="G89" s="6">
        <v>0.7105281</v>
      </c>
      <c r="H89" s="7">
        <v>190.58799999999999</v>
      </c>
      <c r="I89" s="18">
        <f t="shared" si="8"/>
        <v>242491</v>
      </c>
      <c r="J89" s="18">
        <v>142715</v>
      </c>
      <c r="K89" s="18">
        <v>88331</v>
      </c>
      <c r="L89" s="18">
        <v>11445</v>
      </c>
      <c r="M89" s="22">
        <v>1</v>
      </c>
    </row>
    <row r="90" spans="1:13" x14ac:dyDescent="0.25">
      <c r="A90">
        <v>11797</v>
      </c>
      <c r="B90" s="2">
        <v>99.363780000000006</v>
      </c>
      <c r="C90" s="3">
        <v>8645</v>
      </c>
      <c r="D90" s="4">
        <v>35620</v>
      </c>
      <c r="E90" t="s">
        <v>1140</v>
      </c>
      <c r="F90" s="4" t="s">
        <v>1280</v>
      </c>
      <c r="G90" s="6">
        <v>0.64242049999999995</v>
      </c>
      <c r="H90" s="7">
        <v>202.31299999999999</v>
      </c>
      <c r="I90" s="18">
        <f t="shared" si="8"/>
        <v>295733</v>
      </c>
      <c r="J90" s="18">
        <v>230163</v>
      </c>
      <c r="K90" s="18">
        <v>62745</v>
      </c>
      <c r="L90" s="18">
        <v>2825</v>
      </c>
      <c r="M90" s="22">
        <v>1</v>
      </c>
    </row>
    <row r="91" spans="1:13" x14ac:dyDescent="0.25">
      <c r="A91">
        <v>22205</v>
      </c>
      <c r="B91" s="2">
        <v>99.358959999999996</v>
      </c>
      <c r="C91" s="3">
        <v>18875</v>
      </c>
      <c r="D91" s="4">
        <v>47900</v>
      </c>
      <c r="E91" t="s">
        <v>374</v>
      </c>
      <c r="F91" s="4" t="s">
        <v>4335</v>
      </c>
      <c r="G91" s="6">
        <v>0.74565820000000005</v>
      </c>
      <c r="H91" s="7">
        <v>183.53800000000001</v>
      </c>
      <c r="I91" s="18">
        <f t="shared" si="8"/>
        <v>599030</v>
      </c>
      <c r="J91" s="18">
        <v>378881</v>
      </c>
      <c r="K91" s="18">
        <v>215602</v>
      </c>
      <c r="L91" s="18">
        <v>4547</v>
      </c>
      <c r="M91" s="22">
        <v>1</v>
      </c>
    </row>
    <row r="92" spans="1:13" x14ac:dyDescent="0.25">
      <c r="A92">
        <v>20818</v>
      </c>
      <c r="B92" s="2">
        <v>99.355450000000005</v>
      </c>
      <c r="C92" s="3">
        <v>1947</v>
      </c>
      <c r="D92" s="4">
        <v>47900</v>
      </c>
      <c r="E92" t="s">
        <v>4438</v>
      </c>
      <c r="F92" s="4" t="s">
        <v>4361</v>
      </c>
      <c r="G92" s="6">
        <v>0.64876959999999995</v>
      </c>
      <c r="H92" s="7">
        <v>199.89599999999999</v>
      </c>
      <c r="I92" s="18">
        <f t="shared" si="8"/>
        <v>102727</v>
      </c>
      <c r="J92" s="18">
        <v>90861</v>
      </c>
      <c r="K92" s="18">
        <v>11866</v>
      </c>
      <c r="L92" s="18">
        <v>0</v>
      </c>
      <c r="M92" s="22">
        <v>1</v>
      </c>
    </row>
    <row r="93" spans="1:13" x14ac:dyDescent="0.25">
      <c r="A93">
        <v>7021</v>
      </c>
      <c r="B93" s="2">
        <v>99.346090000000004</v>
      </c>
      <c r="C93" s="3">
        <v>2121</v>
      </c>
      <c r="D93" s="4">
        <v>35620</v>
      </c>
      <c r="E93" t="s">
        <v>1352</v>
      </c>
      <c r="F93" s="4" t="s">
        <v>1341</v>
      </c>
      <c r="G93" s="6">
        <v>0.74074070000000003</v>
      </c>
      <c r="H93" s="7">
        <v>183.75</v>
      </c>
      <c r="I93" s="18">
        <f t="shared" si="8"/>
        <v>80152</v>
      </c>
      <c r="J93" s="18">
        <v>33350</v>
      </c>
      <c r="K93" s="18">
        <v>46802</v>
      </c>
      <c r="L93" s="18">
        <v>0</v>
      </c>
      <c r="M93" s="22">
        <v>0</v>
      </c>
    </row>
    <row r="94" spans="1:13" x14ac:dyDescent="0.25">
      <c r="A94">
        <v>20896</v>
      </c>
      <c r="B94" s="2">
        <v>99.344470000000001</v>
      </c>
      <c r="C94" s="3">
        <v>1004</v>
      </c>
      <c r="D94" s="4">
        <v>47900</v>
      </c>
      <c r="E94" t="s">
        <v>4456</v>
      </c>
      <c r="F94" s="4" t="s">
        <v>4361</v>
      </c>
      <c r="G94" s="6">
        <v>0.82680719999999996</v>
      </c>
      <c r="H94" s="7">
        <v>168.571</v>
      </c>
      <c r="I94" s="18">
        <f t="shared" si="8"/>
        <v>24629</v>
      </c>
      <c r="J94" s="18">
        <v>19363</v>
      </c>
      <c r="K94" s="18">
        <v>4366</v>
      </c>
      <c r="L94" s="18">
        <v>900</v>
      </c>
      <c r="M94" s="22">
        <v>1</v>
      </c>
    </row>
    <row r="95" spans="1:13" x14ac:dyDescent="0.25">
      <c r="A95">
        <v>94618</v>
      </c>
      <c r="B95" s="2">
        <v>99.340999999999994</v>
      </c>
      <c r="C95" s="3">
        <v>17006</v>
      </c>
      <c r="D95" s="4">
        <v>41860</v>
      </c>
      <c r="E95" t="s">
        <v>493</v>
      </c>
      <c r="F95" s="4" t="s">
        <v>15368</v>
      </c>
      <c r="G95" s="6">
        <v>0.80078539999999998</v>
      </c>
      <c r="H95" s="7">
        <v>170.27</v>
      </c>
      <c r="I95" s="18">
        <f t="shared" si="8"/>
        <v>236265</v>
      </c>
      <c r="J95" s="18">
        <v>204670</v>
      </c>
      <c r="K95" s="18">
        <v>15747</v>
      </c>
      <c r="L95" s="18">
        <f>350+15498</f>
        <v>15848</v>
      </c>
      <c r="M95" s="22">
        <v>1</v>
      </c>
    </row>
    <row r="96" spans="1:13" x14ac:dyDescent="0.25">
      <c r="A96">
        <v>10024</v>
      </c>
      <c r="B96" s="2">
        <v>99.320080000000004</v>
      </c>
      <c r="C96" s="3">
        <v>59249</v>
      </c>
      <c r="D96" s="4">
        <v>35620</v>
      </c>
      <c r="E96" t="s">
        <v>1789</v>
      </c>
      <c r="F96" s="4" t="s">
        <v>1280</v>
      </c>
      <c r="G96" s="6">
        <v>0.77625069999999996</v>
      </c>
      <c r="H96" s="7">
        <v>174.393</v>
      </c>
      <c r="I96" s="18">
        <f t="shared" si="8"/>
        <v>5293856</v>
      </c>
      <c r="J96" s="18">
        <v>3974705</v>
      </c>
      <c r="K96" s="18">
        <v>1227850</v>
      </c>
      <c r="L96" s="18">
        <f>77651+13550+100</f>
        <v>91301</v>
      </c>
      <c r="M96" s="22">
        <v>1</v>
      </c>
    </row>
    <row r="97" spans="1:13" x14ac:dyDescent="0.25">
      <c r="A97">
        <v>7310</v>
      </c>
      <c r="B97" s="2">
        <v>99.305229999999995</v>
      </c>
      <c r="C97" s="3">
        <v>12522</v>
      </c>
      <c r="D97" s="4">
        <v>35620</v>
      </c>
      <c r="E97" t="s">
        <v>1412</v>
      </c>
      <c r="F97" s="4" t="s">
        <v>1341</v>
      </c>
      <c r="G97" s="6">
        <v>0.83716009999999996</v>
      </c>
      <c r="H97" s="7">
        <v>162.76</v>
      </c>
      <c r="I97" s="18">
        <f t="shared" si="8"/>
        <v>30543</v>
      </c>
      <c r="J97" s="18">
        <v>22907</v>
      </c>
      <c r="K97" s="18">
        <v>7401</v>
      </c>
      <c r="L97" s="18">
        <v>235</v>
      </c>
      <c r="M97" s="22">
        <v>1</v>
      </c>
    </row>
    <row r="98" spans="1:13" x14ac:dyDescent="0.25">
      <c r="A98">
        <v>94123</v>
      </c>
      <c r="B98" s="2">
        <v>99.296589999999995</v>
      </c>
      <c r="C98" s="3">
        <v>25527</v>
      </c>
      <c r="D98" s="4">
        <v>41860</v>
      </c>
      <c r="E98" t="s">
        <v>15761</v>
      </c>
      <c r="F98" s="4" t="s">
        <v>15368</v>
      </c>
      <c r="G98" s="6">
        <v>0.79909180000000002</v>
      </c>
      <c r="H98" s="7">
        <v>169.00899999999999</v>
      </c>
      <c r="I98" s="18">
        <f t="shared" si="8"/>
        <v>1023980</v>
      </c>
      <c r="J98" s="18">
        <v>818477</v>
      </c>
      <c r="K98" s="18">
        <v>174207</v>
      </c>
      <c r="L98" s="18">
        <f>20200+11096</f>
        <v>31296</v>
      </c>
      <c r="M98" s="22">
        <v>1</v>
      </c>
    </row>
    <row r="99" spans="1:13" x14ac:dyDescent="0.25">
      <c r="A99">
        <v>7677</v>
      </c>
      <c r="B99" s="2">
        <v>99.290469999999999</v>
      </c>
      <c r="C99" s="3">
        <v>5784</v>
      </c>
      <c r="D99" s="4">
        <v>35620</v>
      </c>
      <c r="E99" t="s">
        <v>1483</v>
      </c>
      <c r="F99" s="4" t="s">
        <v>1341</v>
      </c>
      <c r="G99" s="6">
        <v>0.71119500000000002</v>
      </c>
      <c r="H99" s="7">
        <v>184.178</v>
      </c>
      <c r="I99" s="18">
        <f t="shared" ref="I99:I109" si="9">SUM(J99:L99)</f>
        <v>89220</v>
      </c>
      <c r="J99" s="18">
        <v>49345</v>
      </c>
      <c r="K99" s="18">
        <v>38875</v>
      </c>
      <c r="L99" s="18">
        <v>1000</v>
      </c>
      <c r="M99" s="22">
        <v>1</v>
      </c>
    </row>
    <row r="100" spans="1:13" x14ac:dyDescent="0.25">
      <c r="A100">
        <v>20148</v>
      </c>
      <c r="B100" s="2">
        <v>99.282849999999996</v>
      </c>
      <c r="C100" s="3">
        <v>34777</v>
      </c>
      <c r="D100" s="4">
        <v>47900</v>
      </c>
      <c r="E100" t="s">
        <v>4351</v>
      </c>
      <c r="F100" s="4" t="s">
        <v>4335</v>
      </c>
      <c r="G100" s="6">
        <v>0.76816410000000002</v>
      </c>
      <c r="H100" s="7">
        <v>173.852</v>
      </c>
      <c r="I100" s="18">
        <f t="shared" si="9"/>
        <v>143665</v>
      </c>
      <c r="J100" s="18">
        <v>89354</v>
      </c>
      <c r="K100" s="18">
        <v>53861</v>
      </c>
      <c r="L100" s="18">
        <v>450</v>
      </c>
      <c r="M100" s="22">
        <v>1</v>
      </c>
    </row>
    <row r="101" spans="1:13" x14ac:dyDescent="0.25">
      <c r="A101">
        <v>7458</v>
      </c>
      <c r="B101" s="2">
        <v>99.276079999999993</v>
      </c>
      <c r="C101" s="3">
        <v>11479</v>
      </c>
      <c r="D101" s="4">
        <v>35620</v>
      </c>
      <c r="E101" t="s">
        <v>1439</v>
      </c>
      <c r="F101" s="4" t="s">
        <v>1341</v>
      </c>
      <c r="G101" s="6">
        <v>0.66671130000000001</v>
      </c>
      <c r="H101" s="7">
        <v>191.31899999999999</v>
      </c>
      <c r="I101" s="18">
        <f t="shared" si="9"/>
        <v>481179</v>
      </c>
      <c r="J101" s="18">
        <v>181771</v>
      </c>
      <c r="K101" s="18">
        <v>299408</v>
      </c>
      <c r="L101" s="18">
        <v>0</v>
      </c>
      <c r="M101" s="22">
        <v>0</v>
      </c>
    </row>
    <row r="102" spans="1:13" x14ac:dyDescent="0.25">
      <c r="A102">
        <v>20124</v>
      </c>
      <c r="B102" s="2">
        <v>99.271889999999999</v>
      </c>
      <c r="C102" s="3">
        <v>15713</v>
      </c>
      <c r="D102" s="4">
        <v>47900</v>
      </c>
      <c r="E102" t="s">
        <v>1348</v>
      </c>
      <c r="F102" s="4" t="s">
        <v>4335</v>
      </c>
      <c r="G102" s="6">
        <v>0.67870180000000002</v>
      </c>
      <c r="H102" s="7">
        <v>189.14099999999999</v>
      </c>
      <c r="I102" s="18">
        <f t="shared" si="9"/>
        <v>314222</v>
      </c>
      <c r="J102" s="18">
        <v>107340</v>
      </c>
      <c r="K102" s="18">
        <v>200253</v>
      </c>
      <c r="L102" s="18">
        <f>250+6379</f>
        <v>6629</v>
      </c>
      <c r="M102" s="22">
        <v>0</v>
      </c>
    </row>
    <row r="103" spans="1:13" x14ac:dyDescent="0.25">
      <c r="A103">
        <v>11724</v>
      </c>
      <c r="B103" s="2">
        <v>99.262280000000004</v>
      </c>
      <c r="C103" s="3">
        <v>2852</v>
      </c>
      <c r="D103" s="4">
        <v>35620</v>
      </c>
      <c r="E103" t="s">
        <v>1985</v>
      </c>
      <c r="F103" s="4" t="s">
        <v>1280</v>
      </c>
      <c r="G103" s="6">
        <v>0.72901550000000004</v>
      </c>
      <c r="H103" s="7">
        <v>180</v>
      </c>
      <c r="I103" s="18">
        <f t="shared" si="9"/>
        <v>192721</v>
      </c>
      <c r="J103" s="18">
        <v>143293</v>
      </c>
      <c r="K103" s="18">
        <v>49178</v>
      </c>
      <c r="L103" s="18">
        <v>250</v>
      </c>
      <c r="M103" s="22">
        <v>1</v>
      </c>
    </row>
    <row r="104" spans="1:13" x14ac:dyDescent="0.25">
      <c r="A104">
        <v>90266</v>
      </c>
      <c r="B104" s="2">
        <v>99.255539999999996</v>
      </c>
      <c r="C104" s="3">
        <v>35534</v>
      </c>
      <c r="D104" s="4">
        <v>31080</v>
      </c>
      <c r="E104" t="s">
        <v>15377</v>
      </c>
      <c r="F104" s="4" t="s">
        <v>15368</v>
      </c>
      <c r="G104" s="6">
        <v>0.74201209999999995</v>
      </c>
      <c r="H104" s="7">
        <v>177.53200000000001</v>
      </c>
      <c r="I104" s="18">
        <f t="shared" si="9"/>
        <v>1929157</v>
      </c>
      <c r="J104" s="18">
        <v>1055106</v>
      </c>
      <c r="K104" s="18">
        <v>629385</v>
      </c>
      <c r="L104" s="18">
        <f>232866+11800</f>
        <v>244666</v>
      </c>
      <c r="M104" s="22">
        <v>1</v>
      </c>
    </row>
    <row r="105" spans="1:13" x14ac:dyDescent="0.25">
      <c r="A105">
        <v>22201</v>
      </c>
      <c r="B105" s="2">
        <v>99.242819999999995</v>
      </c>
      <c r="C105" s="3">
        <v>34426</v>
      </c>
      <c r="D105" s="4">
        <v>47900</v>
      </c>
      <c r="E105" t="s">
        <v>374</v>
      </c>
      <c r="F105" s="4" t="s">
        <v>4335</v>
      </c>
      <c r="G105" s="6">
        <v>0.83796999999999999</v>
      </c>
      <c r="H105" s="7">
        <v>160.76900000000001</v>
      </c>
      <c r="I105" s="18">
        <f t="shared" si="9"/>
        <v>1161503</v>
      </c>
      <c r="J105" s="18">
        <v>626655</v>
      </c>
      <c r="K105" s="18">
        <v>515735</v>
      </c>
      <c r="L105" s="18">
        <f>2010+17103</f>
        <v>19113</v>
      </c>
      <c r="M105" s="22">
        <v>1</v>
      </c>
    </row>
    <row r="106" spans="1:13" x14ac:dyDescent="0.25">
      <c r="A106">
        <v>20194</v>
      </c>
      <c r="B106" s="2">
        <v>99.233869999999996</v>
      </c>
      <c r="C106" s="3">
        <v>13319</v>
      </c>
      <c r="D106" s="4">
        <v>47900</v>
      </c>
      <c r="E106" t="s">
        <v>4358</v>
      </c>
      <c r="F106" s="4" t="s">
        <v>4335</v>
      </c>
      <c r="G106" s="6">
        <v>0.78341499999999997</v>
      </c>
      <c r="H106" s="7">
        <v>170.05199999999999</v>
      </c>
      <c r="I106" s="18">
        <f t="shared" si="9"/>
        <v>201030</v>
      </c>
      <c r="J106" s="18">
        <v>113552</v>
      </c>
      <c r="K106" s="18">
        <v>84713</v>
      </c>
      <c r="L106" s="18">
        <f>2515+250</f>
        <v>2765</v>
      </c>
      <c r="M106" s="22">
        <v>1</v>
      </c>
    </row>
    <row r="107" spans="1:13" x14ac:dyDescent="0.25">
      <c r="A107">
        <v>10128</v>
      </c>
      <c r="B107" s="2">
        <v>99.194519999999997</v>
      </c>
      <c r="C107" s="3">
        <v>62446</v>
      </c>
      <c r="D107" s="4">
        <v>35620</v>
      </c>
      <c r="E107" t="s">
        <v>1789</v>
      </c>
      <c r="F107" s="4" t="s">
        <v>1280</v>
      </c>
      <c r="G107" s="6">
        <v>0.7919119</v>
      </c>
      <c r="H107" s="7">
        <v>167.09800000000001</v>
      </c>
      <c r="I107" s="18">
        <f t="shared" si="9"/>
        <v>4545001</v>
      </c>
      <c r="J107" s="18">
        <v>3249906</v>
      </c>
      <c r="K107" s="18">
        <v>1209105</v>
      </c>
      <c r="L107" s="18">
        <f>66740+19250</f>
        <v>85990</v>
      </c>
      <c r="M107" s="22">
        <v>1</v>
      </c>
    </row>
    <row r="108" spans="1:13" x14ac:dyDescent="0.25">
      <c r="A108">
        <v>11962</v>
      </c>
      <c r="B108" s="2">
        <v>99.182779999999994</v>
      </c>
      <c r="C108" s="3">
        <v>451</v>
      </c>
      <c r="D108" s="4">
        <v>35620</v>
      </c>
      <c r="E108" t="s">
        <v>2062</v>
      </c>
      <c r="F108" s="4" t="s">
        <v>1280</v>
      </c>
      <c r="G108" s="6">
        <v>0.55417950000000005</v>
      </c>
      <c r="H108" s="7">
        <v>207.63900000000001</v>
      </c>
      <c r="I108" s="18">
        <f t="shared" si="9"/>
        <v>15300</v>
      </c>
      <c r="J108" s="18">
        <v>12950</v>
      </c>
      <c r="K108" s="18">
        <v>2350</v>
      </c>
      <c r="L108" s="18">
        <v>0</v>
      </c>
      <c r="M108" s="22">
        <v>1</v>
      </c>
    </row>
    <row r="109" spans="1:13" x14ac:dyDescent="0.25">
      <c r="A109">
        <v>10011</v>
      </c>
      <c r="B109" s="2">
        <v>99.161249999999995</v>
      </c>
      <c r="C109" s="3">
        <v>52941</v>
      </c>
      <c r="D109" s="4">
        <v>35620</v>
      </c>
      <c r="E109" t="s">
        <v>1789</v>
      </c>
      <c r="F109" s="4" t="s">
        <v>1280</v>
      </c>
      <c r="G109" s="6">
        <v>0.7725204</v>
      </c>
      <c r="H109" s="7">
        <v>169.38900000000001</v>
      </c>
      <c r="I109" s="18">
        <f t="shared" si="9"/>
        <v>3641157</v>
      </c>
      <c r="J109" s="18">
        <v>3266752</v>
      </c>
      <c r="K109" s="18">
        <v>313723</v>
      </c>
      <c r="L109" s="18">
        <f>6815+53867</f>
        <v>60682</v>
      </c>
      <c r="M109" s="22">
        <v>1</v>
      </c>
    </row>
    <row r="110" spans="1:13" x14ac:dyDescent="0.25">
      <c r="A110">
        <v>94516</v>
      </c>
      <c r="B110" s="2">
        <v>99.144329999999997</v>
      </c>
      <c r="C110" s="3">
        <v>153</v>
      </c>
      <c r="D110" s="4">
        <v>41860</v>
      </c>
      <c r="E110" t="s">
        <v>10518</v>
      </c>
      <c r="F110" s="4" t="s">
        <v>15368</v>
      </c>
      <c r="G110" s="6">
        <v>0.72580650000000002</v>
      </c>
      <c r="H110" s="7">
        <v>176.607</v>
      </c>
      <c r="I110" s="18">
        <v>0</v>
      </c>
      <c r="J110" s="18">
        <v>0</v>
      </c>
      <c r="K110" s="18">
        <v>0</v>
      </c>
      <c r="L110" s="18">
        <v>0</v>
      </c>
      <c r="M110" s="22">
        <v>0</v>
      </c>
    </row>
    <row r="111" spans="1:13" x14ac:dyDescent="0.25">
      <c r="A111">
        <v>94920</v>
      </c>
      <c r="B111" s="2">
        <v>99.129559999999998</v>
      </c>
      <c r="C111" s="3">
        <v>12583</v>
      </c>
      <c r="D111" s="4">
        <v>41860</v>
      </c>
      <c r="E111" t="s">
        <v>15796</v>
      </c>
      <c r="F111" s="4" t="s">
        <v>15368</v>
      </c>
      <c r="G111" s="6">
        <v>0.73772439999999995</v>
      </c>
      <c r="H111" s="7">
        <v>173.875</v>
      </c>
      <c r="I111" s="18">
        <f>SUM(J111:L111)</f>
        <v>1291119</v>
      </c>
      <c r="J111" s="18">
        <v>1059153</v>
      </c>
      <c r="K111" s="18">
        <v>169304</v>
      </c>
      <c r="L111" s="18">
        <v>62662</v>
      </c>
      <c r="M111" s="22">
        <v>1</v>
      </c>
    </row>
    <row r="112" spans="1:13" x14ac:dyDescent="0.25">
      <c r="A112">
        <v>8502</v>
      </c>
      <c r="B112" s="2">
        <v>99.125659999999996</v>
      </c>
      <c r="C112" s="3">
        <v>11586</v>
      </c>
      <c r="D112" s="4">
        <v>35620</v>
      </c>
      <c r="E112" t="s">
        <v>1700</v>
      </c>
      <c r="F112" s="4" t="s">
        <v>1341</v>
      </c>
      <c r="G112" s="6">
        <v>0.78267039999999999</v>
      </c>
      <c r="H112" s="7">
        <v>165.84700000000001</v>
      </c>
      <c r="I112" s="18">
        <f>SUM(J112:L112)</f>
        <v>39507</v>
      </c>
      <c r="J112" s="18">
        <v>17111</v>
      </c>
      <c r="K112" s="18">
        <v>22196</v>
      </c>
      <c r="L112" s="18">
        <v>200</v>
      </c>
      <c r="M112" s="22">
        <v>0</v>
      </c>
    </row>
    <row r="113" spans="1:14" x14ac:dyDescent="0.25">
      <c r="A113">
        <v>12527</v>
      </c>
      <c r="B113" s="2">
        <v>99.107690000000005</v>
      </c>
      <c r="C113" s="3">
        <v>134</v>
      </c>
      <c r="D113" s="4">
        <v>35620</v>
      </c>
      <c r="E113" t="s">
        <v>2268</v>
      </c>
      <c r="F113" s="4" t="s">
        <v>1280</v>
      </c>
      <c r="G113" s="6">
        <v>0.88732390000000005</v>
      </c>
      <c r="H113" s="7">
        <v>146.40600000000001</v>
      </c>
      <c r="I113" s="18">
        <v>100</v>
      </c>
      <c r="J113" s="18">
        <v>0</v>
      </c>
      <c r="K113" s="18">
        <v>100</v>
      </c>
      <c r="L113" s="18">
        <v>0</v>
      </c>
      <c r="M113" s="22">
        <v>0</v>
      </c>
    </row>
    <row r="114" spans="1:14" x14ac:dyDescent="0.25">
      <c r="A114">
        <v>11576</v>
      </c>
      <c r="B114" s="2">
        <v>99.105609999999999</v>
      </c>
      <c r="C114" s="3">
        <v>12324</v>
      </c>
      <c r="D114" s="4">
        <v>35620</v>
      </c>
      <c r="E114" t="s">
        <v>1957</v>
      </c>
      <c r="F114" s="4" t="s">
        <v>1280</v>
      </c>
      <c r="G114" s="6">
        <v>0.73580100000000004</v>
      </c>
      <c r="H114" s="7">
        <v>172.167</v>
      </c>
      <c r="I114" s="18">
        <f t="shared" ref="I114:I145" si="10">SUM(J114:L114)</f>
        <v>1828884</v>
      </c>
      <c r="J114" s="18">
        <v>1757135</v>
      </c>
      <c r="K114" s="18">
        <v>69374</v>
      </c>
      <c r="L114" s="18">
        <v>2375</v>
      </c>
      <c r="M114" s="22">
        <v>1</v>
      </c>
      <c r="N114" s="22" t="s">
        <v>16957</v>
      </c>
    </row>
    <row r="115" spans="1:14" x14ac:dyDescent="0.25">
      <c r="A115">
        <v>7450</v>
      </c>
      <c r="B115" s="2">
        <v>99.093649999999997</v>
      </c>
      <c r="C115" s="3">
        <v>25287</v>
      </c>
      <c r="D115" s="4">
        <v>35620</v>
      </c>
      <c r="E115" t="s">
        <v>1435</v>
      </c>
      <c r="F115" s="4" t="s">
        <v>1341</v>
      </c>
      <c r="G115" s="6">
        <v>0.74910940000000004</v>
      </c>
      <c r="H115" s="7">
        <v>169.286</v>
      </c>
      <c r="I115" s="18">
        <f t="shared" si="10"/>
        <v>375209</v>
      </c>
      <c r="J115" s="18">
        <v>141240</v>
      </c>
      <c r="K115" s="18">
        <v>226253</v>
      </c>
      <c r="L115" s="18">
        <f>806+6910</f>
        <v>7716</v>
      </c>
      <c r="M115" s="22">
        <v>0</v>
      </c>
    </row>
    <row r="116" spans="1:14" x14ac:dyDescent="0.25">
      <c r="A116">
        <v>20036</v>
      </c>
      <c r="B116" s="2">
        <v>99.088650000000001</v>
      </c>
      <c r="C116" s="3">
        <v>5157</v>
      </c>
      <c r="D116" s="4">
        <v>47900</v>
      </c>
      <c r="E116" t="s">
        <v>579</v>
      </c>
      <c r="F116" s="4" t="s">
        <v>4333</v>
      </c>
      <c r="G116" s="6">
        <v>0.88105730000000004</v>
      </c>
      <c r="H116" s="7">
        <v>146.458</v>
      </c>
      <c r="I116" s="18">
        <f t="shared" si="10"/>
        <v>1698455</v>
      </c>
      <c r="J116" s="18">
        <v>1265360</v>
      </c>
      <c r="K116" s="18">
        <v>381885</v>
      </c>
      <c r="L116" s="18">
        <f>8535+42675</f>
        <v>51210</v>
      </c>
      <c r="M116" s="22">
        <v>1</v>
      </c>
    </row>
    <row r="117" spans="1:14" x14ac:dyDescent="0.25">
      <c r="A117">
        <v>7423</v>
      </c>
      <c r="B117" s="2">
        <v>99.0869</v>
      </c>
      <c r="C117" s="3">
        <v>4125</v>
      </c>
      <c r="D117" s="4">
        <v>35620</v>
      </c>
      <c r="E117" t="s">
        <v>1424</v>
      </c>
      <c r="F117" s="4" t="s">
        <v>1341</v>
      </c>
      <c r="G117" s="6">
        <v>0.74715909999999996</v>
      </c>
      <c r="H117" s="7">
        <v>169.35400000000001</v>
      </c>
      <c r="I117" s="18">
        <f t="shared" si="10"/>
        <v>91096</v>
      </c>
      <c r="J117" s="18">
        <v>50645</v>
      </c>
      <c r="K117" s="18">
        <v>40451</v>
      </c>
      <c r="L117" s="18">
        <v>0</v>
      </c>
      <c r="M117" s="22">
        <v>1</v>
      </c>
    </row>
    <row r="118" spans="1:14" x14ac:dyDescent="0.25">
      <c r="A118">
        <v>7670</v>
      </c>
      <c r="B118" s="2">
        <v>99.071529999999996</v>
      </c>
      <c r="C118" s="3">
        <v>14671</v>
      </c>
      <c r="D118" s="4">
        <v>35620</v>
      </c>
      <c r="E118" t="s">
        <v>1481</v>
      </c>
      <c r="F118" s="4" t="s">
        <v>1341</v>
      </c>
      <c r="G118" s="6">
        <v>0.74056659999999996</v>
      </c>
      <c r="H118" s="7">
        <v>170.16300000000001</v>
      </c>
      <c r="I118" s="18">
        <f t="shared" si="10"/>
        <v>272600</v>
      </c>
      <c r="J118" s="18">
        <v>195519</v>
      </c>
      <c r="K118" s="18">
        <v>71575</v>
      </c>
      <c r="L118" s="18">
        <f>36+5470</f>
        <v>5506</v>
      </c>
      <c r="M118" s="22">
        <v>1</v>
      </c>
    </row>
    <row r="119" spans="1:14" x14ac:dyDescent="0.25">
      <c r="A119">
        <v>22301</v>
      </c>
      <c r="B119" s="2">
        <v>99.067239999999998</v>
      </c>
      <c r="C119" s="3">
        <v>11937</v>
      </c>
      <c r="D119" s="4">
        <v>47900</v>
      </c>
      <c r="E119" t="s">
        <v>3522</v>
      </c>
      <c r="F119" s="4" t="s">
        <v>4335</v>
      </c>
      <c r="G119" s="6">
        <v>0.75302329999999995</v>
      </c>
      <c r="H119" s="7">
        <v>167.81299999999999</v>
      </c>
      <c r="I119" s="18">
        <f t="shared" si="10"/>
        <v>815769</v>
      </c>
      <c r="J119" s="18">
        <v>515512</v>
      </c>
      <c r="K119" s="18">
        <v>293050</v>
      </c>
      <c r="L119" s="18">
        <f>2025+5182</f>
        <v>7207</v>
      </c>
      <c r="M119" s="22">
        <v>1</v>
      </c>
    </row>
    <row r="120" spans="1:14" x14ac:dyDescent="0.25">
      <c r="A120">
        <v>10533</v>
      </c>
      <c r="B120" s="2">
        <v>99.060180000000003</v>
      </c>
      <c r="C120" s="3">
        <v>7484</v>
      </c>
      <c r="D120" s="4">
        <v>35620</v>
      </c>
      <c r="E120" t="s">
        <v>1406</v>
      </c>
      <c r="F120" s="4" t="s">
        <v>1280</v>
      </c>
      <c r="G120" s="6">
        <v>0.69887690000000002</v>
      </c>
      <c r="H120" s="7">
        <v>176.56299999999999</v>
      </c>
      <c r="I120" s="18">
        <f t="shared" si="10"/>
        <v>248059</v>
      </c>
      <c r="J120" s="18">
        <v>194682</v>
      </c>
      <c r="K120" s="18">
        <v>49917</v>
      </c>
      <c r="L120" s="18">
        <v>3460</v>
      </c>
      <c r="M120" s="22">
        <v>1</v>
      </c>
    </row>
    <row r="121" spans="1:14" x14ac:dyDescent="0.25">
      <c r="A121">
        <v>91011</v>
      </c>
      <c r="B121" s="2">
        <v>99.051779999999994</v>
      </c>
      <c r="C121" s="3">
        <v>20670</v>
      </c>
      <c r="D121" s="4">
        <v>31080</v>
      </c>
      <c r="E121" t="s">
        <v>15407</v>
      </c>
      <c r="F121" s="4" t="s">
        <v>15368</v>
      </c>
      <c r="G121" s="6">
        <v>0.73543800000000004</v>
      </c>
      <c r="H121" s="7">
        <v>169.20699999999999</v>
      </c>
      <c r="I121" s="18">
        <f t="shared" si="10"/>
        <v>805306</v>
      </c>
      <c r="J121" s="18">
        <v>505996</v>
      </c>
      <c r="K121" s="18">
        <v>222790</v>
      </c>
      <c r="L121" s="18">
        <f>75070+1450</f>
        <v>76520</v>
      </c>
      <c r="M121" s="22">
        <v>1</v>
      </c>
    </row>
    <row r="122" spans="1:14" x14ac:dyDescent="0.25">
      <c r="A122">
        <v>94507</v>
      </c>
      <c r="B122" s="2">
        <v>99.045439999999999</v>
      </c>
      <c r="C122" s="3">
        <v>15972</v>
      </c>
      <c r="D122" s="4">
        <v>41860</v>
      </c>
      <c r="E122" t="s">
        <v>6435</v>
      </c>
      <c r="F122" s="4" t="s">
        <v>15368</v>
      </c>
      <c r="G122" s="6">
        <v>0.71582539999999995</v>
      </c>
      <c r="H122" s="7">
        <v>172.09200000000001</v>
      </c>
      <c r="I122" s="18">
        <f t="shared" si="10"/>
        <v>324774</v>
      </c>
      <c r="J122" s="18">
        <v>168031</v>
      </c>
      <c r="K122" s="18">
        <v>89093</v>
      </c>
      <c r="L122" s="18">
        <f>SUM(66150, 1500)</f>
        <v>67650</v>
      </c>
      <c r="M122" s="22">
        <v>1</v>
      </c>
    </row>
    <row r="123" spans="1:14" x14ac:dyDescent="0.25">
      <c r="A123">
        <v>20862</v>
      </c>
      <c r="B123" s="2">
        <v>99.042820000000006</v>
      </c>
      <c r="C123" s="3">
        <v>153</v>
      </c>
      <c r="D123" s="4">
        <v>47900</v>
      </c>
      <c r="E123" t="s">
        <v>4449</v>
      </c>
      <c r="F123" s="4" t="s">
        <v>4361</v>
      </c>
      <c r="G123" s="6">
        <v>0.83076919999999999</v>
      </c>
      <c r="H123" s="7">
        <v>152.03100000000001</v>
      </c>
      <c r="I123" s="18">
        <f t="shared" si="10"/>
        <v>24909</v>
      </c>
      <c r="J123" s="18">
        <v>11233</v>
      </c>
      <c r="K123" s="18">
        <v>13676</v>
      </c>
      <c r="L123" s="18">
        <v>0</v>
      </c>
      <c r="M123" s="22">
        <v>0</v>
      </c>
    </row>
    <row r="124" spans="1:14" x14ac:dyDescent="0.25">
      <c r="A124">
        <v>10016</v>
      </c>
      <c r="B124" s="2">
        <v>99.027280000000005</v>
      </c>
      <c r="C124" s="3">
        <v>50111</v>
      </c>
      <c r="D124" s="4">
        <v>35620</v>
      </c>
      <c r="E124" t="s">
        <v>1789</v>
      </c>
      <c r="F124" s="4" t="s">
        <v>1280</v>
      </c>
      <c r="G124" s="6">
        <v>0.77115630000000002</v>
      </c>
      <c r="H124" s="7">
        <v>160.69999999999999</v>
      </c>
      <c r="I124" s="18">
        <f t="shared" si="10"/>
        <v>1580727</v>
      </c>
      <c r="J124" s="18">
        <v>1142890</v>
      </c>
      <c r="K124" s="18">
        <v>394885</v>
      </c>
      <c r="L124" s="18">
        <f>540+7043+35369</f>
        <v>42952</v>
      </c>
      <c r="M124" s="22">
        <v>1</v>
      </c>
    </row>
    <row r="125" spans="1:14" x14ac:dyDescent="0.25">
      <c r="A125">
        <v>22314</v>
      </c>
      <c r="B125" s="2">
        <v>99.007829999999998</v>
      </c>
      <c r="C125" s="3">
        <v>30353</v>
      </c>
      <c r="D125" s="4">
        <v>47900</v>
      </c>
      <c r="E125" t="s">
        <v>3522</v>
      </c>
      <c r="F125" s="4" t="s">
        <v>4335</v>
      </c>
      <c r="G125" s="6">
        <v>0.7799026</v>
      </c>
      <c r="H125" s="7">
        <v>158.62299999999999</v>
      </c>
      <c r="I125" s="18">
        <f t="shared" si="10"/>
        <v>3164677</v>
      </c>
      <c r="J125" s="18">
        <v>1592631</v>
      </c>
      <c r="K125" s="18">
        <v>1550593</v>
      </c>
      <c r="L125" s="18">
        <f>8100+13353</f>
        <v>21453</v>
      </c>
      <c r="M125" s="22">
        <v>1</v>
      </c>
      <c r="N125" s="22" t="s">
        <v>16958</v>
      </c>
    </row>
    <row r="126" spans="1:14" x14ac:dyDescent="0.25">
      <c r="A126">
        <v>7945</v>
      </c>
      <c r="B126" s="2">
        <v>98.996930000000006</v>
      </c>
      <c r="C126" s="3">
        <v>9607</v>
      </c>
      <c r="D126" s="4">
        <v>35620</v>
      </c>
      <c r="E126" t="s">
        <v>1562</v>
      </c>
      <c r="F126" s="4" t="s">
        <v>1341</v>
      </c>
      <c r="G126" s="6">
        <v>0.6907643</v>
      </c>
      <c r="H126" s="7">
        <v>173.80199999999999</v>
      </c>
      <c r="I126" s="18">
        <f t="shared" si="10"/>
        <v>365212</v>
      </c>
      <c r="J126" s="18">
        <v>56010</v>
      </c>
      <c r="K126" s="18">
        <v>307652</v>
      </c>
      <c r="L126" s="18">
        <v>1550</v>
      </c>
      <c r="M126" s="22">
        <v>0</v>
      </c>
    </row>
    <row r="127" spans="1:14" x14ac:dyDescent="0.25">
      <c r="A127">
        <v>10010</v>
      </c>
      <c r="B127" s="2">
        <v>98.989720000000005</v>
      </c>
      <c r="C127" s="3">
        <v>30708</v>
      </c>
      <c r="D127" s="4">
        <v>35620</v>
      </c>
      <c r="E127" t="s">
        <v>1789</v>
      </c>
      <c r="F127" s="4" t="s">
        <v>1280</v>
      </c>
      <c r="G127" s="6">
        <v>0.75500440000000002</v>
      </c>
      <c r="H127" s="7">
        <v>162.55000000000001</v>
      </c>
      <c r="I127" s="18">
        <f t="shared" si="10"/>
        <v>1325113</v>
      </c>
      <c r="J127" s="18">
        <v>999471</v>
      </c>
      <c r="K127" s="18">
        <v>290262</v>
      </c>
      <c r="L127" s="18">
        <f>SUM(20+1045+34315)</f>
        <v>35380</v>
      </c>
      <c r="M127" s="22">
        <v>1</v>
      </c>
    </row>
    <row r="128" spans="1:14" x14ac:dyDescent="0.25">
      <c r="A128">
        <v>22102</v>
      </c>
      <c r="B128" s="2">
        <v>98.969890000000007</v>
      </c>
      <c r="C128" s="3">
        <v>23329</v>
      </c>
      <c r="D128" s="4">
        <v>47900</v>
      </c>
      <c r="E128" t="s">
        <v>4653</v>
      </c>
      <c r="F128" s="4" t="s">
        <v>4335</v>
      </c>
      <c r="G128" s="6">
        <v>0.77304759999999995</v>
      </c>
      <c r="H128" s="7">
        <v>158.83600000000001</v>
      </c>
      <c r="I128" s="18">
        <f t="shared" si="10"/>
        <v>3332377</v>
      </c>
      <c r="J128" s="18">
        <v>2052477</v>
      </c>
      <c r="K128" s="18">
        <v>1263440</v>
      </c>
      <c r="L128" s="18">
        <v>16460</v>
      </c>
      <c r="M128" s="22">
        <v>1</v>
      </c>
    </row>
    <row r="129" spans="1:13" x14ac:dyDescent="0.25">
      <c r="A129">
        <v>94556</v>
      </c>
      <c r="B129" s="2">
        <v>98.94605</v>
      </c>
      <c r="C129" s="3">
        <v>15505</v>
      </c>
      <c r="D129" s="4">
        <v>41860</v>
      </c>
      <c r="E129" t="s">
        <v>15778</v>
      </c>
      <c r="F129" s="4" t="s">
        <v>15368</v>
      </c>
      <c r="G129" s="6">
        <v>0.74440510000000004</v>
      </c>
      <c r="H129" s="7">
        <v>163.14699999999999</v>
      </c>
      <c r="I129" s="18">
        <f t="shared" si="10"/>
        <v>172314</v>
      </c>
      <c r="J129" s="18">
        <v>124961</v>
      </c>
      <c r="K129" s="18">
        <v>34553</v>
      </c>
      <c r="L129" s="18">
        <f>325+12475</f>
        <v>12800</v>
      </c>
      <c r="M129" s="22">
        <v>1</v>
      </c>
    </row>
    <row r="130" spans="1:13" x14ac:dyDescent="0.25">
      <c r="A130">
        <v>94549</v>
      </c>
      <c r="B130" s="2">
        <v>98.938760000000002</v>
      </c>
      <c r="C130" s="3">
        <v>28298</v>
      </c>
      <c r="D130" s="4">
        <v>41860</v>
      </c>
      <c r="E130" t="s">
        <v>1535</v>
      </c>
      <c r="F130" s="4" t="s">
        <v>15368</v>
      </c>
      <c r="G130" s="6">
        <v>0.72186510000000004</v>
      </c>
      <c r="H130" s="7">
        <v>166.923</v>
      </c>
      <c r="I130" s="18">
        <f t="shared" si="10"/>
        <v>742688</v>
      </c>
      <c r="J130" s="18">
        <v>472817</v>
      </c>
      <c r="K130" s="18">
        <v>180432</v>
      </c>
      <c r="L130" s="18">
        <f>4600+84839</f>
        <v>89439</v>
      </c>
      <c r="M130" s="22">
        <v>1</v>
      </c>
    </row>
    <row r="131" spans="1:13" x14ac:dyDescent="0.25">
      <c r="A131">
        <v>11765</v>
      </c>
      <c r="B131" s="2">
        <v>98.926090000000002</v>
      </c>
      <c r="C131" s="3">
        <v>745</v>
      </c>
      <c r="D131" s="4">
        <v>35620</v>
      </c>
      <c r="E131" t="s">
        <v>2010</v>
      </c>
      <c r="F131" s="4" t="s">
        <v>1280</v>
      </c>
      <c r="G131" s="6">
        <v>0.65755920000000001</v>
      </c>
      <c r="H131" s="7">
        <v>177.5</v>
      </c>
      <c r="I131" s="18">
        <f t="shared" si="10"/>
        <v>320331</v>
      </c>
      <c r="J131" s="18">
        <v>193450</v>
      </c>
      <c r="K131" s="18">
        <v>126381</v>
      </c>
      <c r="L131" s="18">
        <v>500</v>
      </c>
      <c r="M131" s="22">
        <v>1</v>
      </c>
    </row>
    <row r="132" spans="1:13" x14ac:dyDescent="0.25">
      <c r="A132">
        <v>10536</v>
      </c>
      <c r="B132" s="2">
        <v>98.924260000000004</v>
      </c>
      <c r="C132" s="3">
        <v>10725</v>
      </c>
      <c r="D132" s="4">
        <v>35620</v>
      </c>
      <c r="E132" t="s">
        <v>1812</v>
      </c>
      <c r="F132" s="4" t="s">
        <v>1280</v>
      </c>
      <c r="G132" s="6">
        <v>0.67804050000000005</v>
      </c>
      <c r="H132" s="7">
        <v>173.77799999999999</v>
      </c>
      <c r="I132" s="18">
        <f t="shared" si="10"/>
        <v>427869</v>
      </c>
      <c r="J132" s="18">
        <v>292464</v>
      </c>
      <c r="K132" s="18">
        <v>134155</v>
      </c>
      <c r="L132" s="18">
        <v>1250</v>
      </c>
      <c r="M132" s="22">
        <v>1</v>
      </c>
    </row>
    <row r="133" spans="1:13" x14ac:dyDescent="0.25">
      <c r="A133">
        <v>11753</v>
      </c>
      <c r="B133" s="2">
        <v>98.920649999999995</v>
      </c>
      <c r="C133" s="3">
        <v>11656</v>
      </c>
      <c r="D133" s="4">
        <v>35620</v>
      </c>
      <c r="E133" t="s">
        <v>1108</v>
      </c>
      <c r="F133" s="4" t="s">
        <v>1280</v>
      </c>
      <c r="G133" s="6">
        <v>0.72092160000000005</v>
      </c>
      <c r="H133" s="7">
        <v>166.20500000000001</v>
      </c>
      <c r="I133" s="18">
        <f t="shared" si="10"/>
        <v>307925</v>
      </c>
      <c r="J133" s="18">
        <v>240268</v>
      </c>
      <c r="K133" s="18">
        <v>66657</v>
      </c>
      <c r="L133" s="18">
        <v>1000</v>
      </c>
      <c r="M133" s="22">
        <v>1</v>
      </c>
    </row>
    <row r="134" spans="1:13" x14ac:dyDescent="0.25">
      <c r="A134">
        <v>90254</v>
      </c>
      <c r="B134" s="2">
        <v>98.915059999999997</v>
      </c>
      <c r="C134" s="3">
        <v>19725</v>
      </c>
      <c r="D134" s="4">
        <v>31080</v>
      </c>
      <c r="E134" t="s">
        <v>15373</v>
      </c>
      <c r="F134" s="4" t="s">
        <v>15368</v>
      </c>
      <c r="G134" s="6">
        <v>0.7112482</v>
      </c>
      <c r="H134" s="7">
        <v>167.75</v>
      </c>
      <c r="I134" s="18">
        <f t="shared" si="10"/>
        <v>271046</v>
      </c>
      <c r="J134" s="18">
        <v>129167</v>
      </c>
      <c r="K134" s="18">
        <v>84011</v>
      </c>
      <c r="L134" s="18">
        <f>9175+48693</f>
        <v>57868</v>
      </c>
      <c r="M134" s="22">
        <v>1</v>
      </c>
    </row>
    <row r="135" spans="1:13" x14ac:dyDescent="0.25">
      <c r="A135">
        <v>20171</v>
      </c>
      <c r="B135" s="2">
        <v>98.903750000000002</v>
      </c>
      <c r="C135" s="3">
        <v>48662</v>
      </c>
      <c r="D135" s="4">
        <v>47900</v>
      </c>
      <c r="E135" t="s">
        <v>3872</v>
      </c>
      <c r="F135" s="4" t="s">
        <v>4335</v>
      </c>
      <c r="G135" s="6">
        <v>0.73566589999999998</v>
      </c>
      <c r="H135" s="7">
        <v>163.34100000000001</v>
      </c>
      <c r="I135" s="18">
        <f t="shared" si="10"/>
        <v>479861</v>
      </c>
      <c r="J135" s="18">
        <v>271815</v>
      </c>
      <c r="K135" s="18">
        <v>202495</v>
      </c>
      <c r="L135" s="18">
        <f>1350+4201</f>
        <v>5551</v>
      </c>
      <c r="M135" s="22">
        <v>1</v>
      </c>
    </row>
    <row r="136" spans="1:13" x14ac:dyDescent="0.25">
      <c r="A136">
        <v>20129</v>
      </c>
      <c r="B136" s="2">
        <v>98.891490000000005</v>
      </c>
      <c r="C136" s="3">
        <v>734</v>
      </c>
      <c r="D136" s="4">
        <v>47900</v>
      </c>
      <c r="E136" t="s">
        <v>4341</v>
      </c>
      <c r="F136" s="4" t="s">
        <v>4335</v>
      </c>
      <c r="G136" s="6">
        <v>0.61752130000000005</v>
      </c>
      <c r="H136" s="7">
        <v>183.38200000000001</v>
      </c>
      <c r="I136" s="18">
        <f t="shared" si="10"/>
        <v>15150</v>
      </c>
      <c r="J136" s="18">
        <v>4200</v>
      </c>
      <c r="K136" s="18">
        <v>10700</v>
      </c>
      <c r="L136" s="18">
        <v>250</v>
      </c>
      <c r="M136" s="22">
        <v>0</v>
      </c>
    </row>
    <row r="137" spans="1:13" x14ac:dyDescent="0.25">
      <c r="A137">
        <v>7627</v>
      </c>
      <c r="B137" s="2">
        <v>98.890550000000005</v>
      </c>
      <c r="C137" s="3">
        <v>4928</v>
      </c>
      <c r="D137" s="4">
        <v>35620</v>
      </c>
      <c r="E137" t="s">
        <v>1460</v>
      </c>
      <c r="F137" s="4" t="s">
        <v>1341</v>
      </c>
      <c r="G137" s="6">
        <v>0.72679039999999995</v>
      </c>
      <c r="H137" s="7">
        <v>164.08500000000001</v>
      </c>
      <c r="I137" s="18">
        <f t="shared" si="10"/>
        <v>96834</v>
      </c>
      <c r="J137" s="18">
        <v>72219</v>
      </c>
      <c r="K137" s="18">
        <v>13265</v>
      </c>
      <c r="L137" s="18">
        <v>11350</v>
      </c>
      <c r="M137" s="22">
        <v>1</v>
      </c>
    </row>
    <row r="138" spans="1:13" x14ac:dyDescent="0.25">
      <c r="A138">
        <v>22181</v>
      </c>
      <c r="B138" s="2">
        <v>98.887270000000001</v>
      </c>
      <c r="C138" s="3">
        <v>15157</v>
      </c>
      <c r="D138" s="4">
        <v>47900</v>
      </c>
      <c r="E138" t="s">
        <v>812</v>
      </c>
      <c r="F138" s="4" t="s">
        <v>4335</v>
      </c>
      <c r="G138" s="6">
        <v>0.74775639999999999</v>
      </c>
      <c r="H138" s="7">
        <v>160.13900000000001</v>
      </c>
      <c r="I138" s="18">
        <f t="shared" si="10"/>
        <v>968925</v>
      </c>
      <c r="J138" s="18">
        <v>701445</v>
      </c>
      <c r="K138" s="18">
        <v>262020</v>
      </c>
      <c r="L138" s="18">
        <f>4951+509</f>
        <v>5460</v>
      </c>
      <c r="M138" s="22">
        <v>1</v>
      </c>
    </row>
    <row r="139" spans="1:13" x14ac:dyDescent="0.25">
      <c r="A139">
        <v>7704</v>
      </c>
      <c r="B139" s="2">
        <v>98.879080000000002</v>
      </c>
      <c r="C139" s="3">
        <v>6092</v>
      </c>
      <c r="D139" s="4">
        <v>35620</v>
      </c>
      <c r="E139" t="s">
        <v>1150</v>
      </c>
      <c r="F139" s="4" t="s">
        <v>1341</v>
      </c>
      <c r="G139" s="6">
        <v>0.72081220000000001</v>
      </c>
      <c r="H139" s="7">
        <v>164.34700000000001</v>
      </c>
      <c r="I139" s="18">
        <f t="shared" si="10"/>
        <v>95194</v>
      </c>
      <c r="J139" s="18">
        <v>17209</v>
      </c>
      <c r="K139" s="18">
        <v>75385</v>
      </c>
      <c r="L139" s="18">
        <v>2600</v>
      </c>
      <c r="M139" s="22">
        <v>0</v>
      </c>
    </row>
    <row r="140" spans="1:13" x14ac:dyDescent="0.25">
      <c r="A140">
        <v>91105</v>
      </c>
      <c r="B140" s="2">
        <v>98.866370000000003</v>
      </c>
      <c r="C140" s="3">
        <v>11373</v>
      </c>
      <c r="D140" s="4">
        <v>31080</v>
      </c>
      <c r="E140" t="s">
        <v>4495</v>
      </c>
      <c r="F140" s="4" t="s">
        <v>15368</v>
      </c>
      <c r="G140" s="6">
        <v>0.70631849999999996</v>
      </c>
      <c r="H140" s="7">
        <v>165.94499999999999</v>
      </c>
      <c r="I140" s="18">
        <f t="shared" si="10"/>
        <v>396380</v>
      </c>
      <c r="J140" s="18">
        <v>171166</v>
      </c>
      <c r="K140" s="18">
        <v>154814</v>
      </c>
      <c r="L140" s="18">
        <f>10500+59900</f>
        <v>70400</v>
      </c>
      <c r="M140" s="22">
        <v>1</v>
      </c>
    </row>
    <row r="141" spans="1:13" x14ac:dyDescent="0.25">
      <c r="A141">
        <v>10706</v>
      </c>
      <c r="B141" s="2">
        <v>98.862679999999997</v>
      </c>
      <c r="C141" s="3">
        <v>8734</v>
      </c>
      <c r="D141" s="4">
        <v>35620</v>
      </c>
      <c r="E141" t="s">
        <v>1842</v>
      </c>
      <c r="F141" s="4" t="s">
        <v>1280</v>
      </c>
      <c r="G141" s="6">
        <v>0.70404679999999997</v>
      </c>
      <c r="H141" s="7">
        <v>166.11099999999999</v>
      </c>
      <c r="I141" s="18">
        <f t="shared" si="10"/>
        <v>128668</v>
      </c>
      <c r="J141" s="18">
        <v>118283</v>
      </c>
      <c r="K141" s="18">
        <v>9225</v>
      </c>
      <c r="L141" s="18">
        <v>1160</v>
      </c>
      <c r="M141" s="22">
        <v>1</v>
      </c>
    </row>
    <row r="142" spans="1:13" x14ac:dyDescent="0.25">
      <c r="A142">
        <v>7641</v>
      </c>
      <c r="B142" s="2">
        <v>98.854870000000005</v>
      </c>
      <c r="C142" s="3">
        <v>3418</v>
      </c>
      <c r="D142" s="4">
        <v>35620</v>
      </c>
      <c r="E142" t="s">
        <v>1466</v>
      </c>
      <c r="F142" s="4" t="s">
        <v>1341</v>
      </c>
      <c r="G142" s="6">
        <v>0.70169190000000004</v>
      </c>
      <c r="H142" s="7">
        <v>166.369</v>
      </c>
      <c r="I142" s="18">
        <f t="shared" si="10"/>
        <v>87102</v>
      </c>
      <c r="J142" s="18">
        <v>56985</v>
      </c>
      <c r="K142" s="18">
        <v>30067</v>
      </c>
      <c r="L142" s="18">
        <v>50</v>
      </c>
      <c r="M142" s="22">
        <v>1</v>
      </c>
    </row>
    <row r="143" spans="1:13" x14ac:dyDescent="0.25">
      <c r="A143">
        <v>7481</v>
      </c>
      <c r="B143" s="2">
        <v>98.850980000000007</v>
      </c>
      <c r="C143" s="3">
        <v>16877</v>
      </c>
      <c r="D143" s="4">
        <v>35620</v>
      </c>
      <c r="E143" t="s">
        <v>1444</v>
      </c>
      <c r="F143" s="4" t="s">
        <v>1341</v>
      </c>
      <c r="G143" s="6">
        <v>0.65854310000000005</v>
      </c>
      <c r="H143" s="7">
        <v>173.43299999999999</v>
      </c>
      <c r="I143" s="18">
        <f t="shared" si="10"/>
        <v>225862</v>
      </c>
      <c r="J143" s="18">
        <v>79605</v>
      </c>
      <c r="K143" s="18">
        <v>144407</v>
      </c>
      <c r="L143" s="18">
        <v>1850</v>
      </c>
      <c r="M143" s="22">
        <v>0</v>
      </c>
    </row>
    <row r="144" spans="1:13" x14ac:dyDescent="0.25">
      <c r="A144">
        <v>94114</v>
      </c>
      <c r="B144" s="2">
        <v>98.835470000000001</v>
      </c>
      <c r="C144" s="3">
        <v>32229</v>
      </c>
      <c r="D144" s="4">
        <v>41860</v>
      </c>
      <c r="E144" t="s">
        <v>15761</v>
      </c>
      <c r="F144" s="4" t="s">
        <v>15368</v>
      </c>
      <c r="G144" s="6">
        <v>0.77365850000000003</v>
      </c>
      <c r="H144" s="7">
        <v>153.423</v>
      </c>
      <c r="I144" s="18">
        <f t="shared" si="10"/>
        <v>723332</v>
      </c>
      <c r="J144" s="18">
        <v>616588</v>
      </c>
      <c r="K144" s="18">
        <v>61639</v>
      </c>
      <c r="L144" s="18">
        <f>7370+37735</f>
        <v>45105</v>
      </c>
      <c r="M144" s="22">
        <v>1</v>
      </c>
    </row>
    <row r="145" spans="1:13" x14ac:dyDescent="0.25">
      <c r="A145">
        <v>10012</v>
      </c>
      <c r="B145" s="2">
        <v>98.815659999999994</v>
      </c>
      <c r="C145" s="3">
        <v>24846</v>
      </c>
      <c r="D145" s="4">
        <v>35620</v>
      </c>
      <c r="E145" t="s">
        <v>1789</v>
      </c>
      <c r="F145" s="4" t="s">
        <v>1280</v>
      </c>
      <c r="G145" s="6">
        <v>0.77439179999999996</v>
      </c>
      <c r="H145" s="7">
        <v>153.155</v>
      </c>
      <c r="I145" s="18">
        <f t="shared" si="10"/>
        <v>913319</v>
      </c>
      <c r="J145" s="18">
        <v>749344</v>
      </c>
      <c r="K145" s="18">
        <v>148476</v>
      </c>
      <c r="L145" s="18">
        <f>9546+5953</f>
        <v>15499</v>
      </c>
      <c r="M145" s="22">
        <v>1</v>
      </c>
    </row>
    <row r="146" spans="1:13" x14ac:dyDescent="0.25">
      <c r="A146">
        <v>10505</v>
      </c>
      <c r="B146" s="2">
        <v>98.810839999999999</v>
      </c>
      <c r="C146" s="3">
        <v>785</v>
      </c>
      <c r="D146" s="4">
        <v>35620</v>
      </c>
      <c r="E146" t="s">
        <v>1796</v>
      </c>
      <c r="F146" s="4" t="s">
        <v>1280</v>
      </c>
      <c r="G146" s="6">
        <v>0.56947610000000004</v>
      </c>
      <c r="H146" s="7">
        <v>188.542</v>
      </c>
      <c r="I146" s="18">
        <f t="shared" ref="I146:I177" si="11">SUM(J146:L146)</f>
        <v>3395</v>
      </c>
      <c r="J146" s="18">
        <v>650</v>
      </c>
      <c r="K146" s="18">
        <v>2495</v>
      </c>
      <c r="L146" s="18">
        <v>250</v>
      </c>
      <c r="M146" s="22">
        <v>0</v>
      </c>
    </row>
    <row r="147" spans="1:13" x14ac:dyDescent="0.25">
      <c r="A147">
        <v>22202</v>
      </c>
      <c r="B147" s="2">
        <v>98.806020000000004</v>
      </c>
      <c r="C147" s="3">
        <v>21679</v>
      </c>
      <c r="D147" s="4">
        <v>47900</v>
      </c>
      <c r="E147" t="s">
        <v>374</v>
      </c>
      <c r="F147" s="4" t="s">
        <v>4335</v>
      </c>
      <c r="G147" s="6">
        <v>0.83557179999999998</v>
      </c>
      <c r="H147" s="7">
        <v>142.375</v>
      </c>
      <c r="I147" s="18">
        <f t="shared" si="11"/>
        <v>628372</v>
      </c>
      <c r="J147" s="18">
        <v>354506</v>
      </c>
      <c r="K147" s="18">
        <v>266140</v>
      </c>
      <c r="L147" s="18">
        <f>2395+5331</f>
        <v>7726</v>
      </c>
      <c r="M147" s="22">
        <v>1</v>
      </c>
    </row>
    <row r="148" spans="1:13" x14ac:dyDescent="0.25">
      <c r="A148">
        <v>94941</v>
      </c>
      <c r="B148" s="2">
        <v>98.781989999999993</v>
      </c>
      <c r="C148" s="3">
        <v>30604</v>
      </c>
      <c r="D148" s="4">
        <v>41860</v>
      </c>
      <c r="E148" t="s">
        <v>15806</v>
      </c>
      <c r="F148" s="4" t="s">
        <v>15368</v>
      </c>
      <c r="G148" s="6">
        <v>0.73713870000000004</v>
      </c>
      <c r="H148" s="7">
        <v>158.93100000000001</v>
      </c>
      <c r="I148" s="18">
        <f t="shared" si="11"/>
        <v>939468</v>
      </c>
      <c r="J148" s="18">
        <v>737669</v>
      </c>
      <c r="K148" s="18">
        <v>143785</v>
      </c>
      <c r="L148" s="18">
        <f>3047+54967</f>
        <v>58014</v>
      </c>
      <c r="M148" s="22">
        <v>1</v>
      </c>
    </row>
    <row r="149" spans="1:13" x14ac:dyDescent="0.25">
      <c r="A149">
        <v>7920</v>
      </c>
      <c r="B149" s="2">
        <v>98.759889999999999</v>
      </c>
      <c r="C149" s="3">
        <v>26954</v>
      </c>
      <c r="D149" s="4">
        <v>35620</v>
      </c>
      <c r="E149" t="s">
        <v>1551</v>
      </c>
      <c r="F149" s="4" t="s">
        <v>1341</v>
      </c>
      <c r="G149" s="6">
        <v>0.70927859999999998</v>
      </c>
      <c r="H149" s="7">
        <v>163.565</v>
      </c>
      <c r="I149" s="18">
        <f t="shared" si="11"/>
        <v>297178</v>
      </c>
      <c r="J149" s="18">
        <v>82082</v>
      </c>
      <c r="K149" s="18">
        <v>213696</v>
      </c>
      <c r="L149" s="18">
        <v>1400</v>
      </c>
      <c r="M149" s="22">
        <v>0</v>
      </c>
    </row>
    <row r="150" spans="1:13" x14ac:dyDescent="0.25">
      <c r="A150">
        <v>94010</v>
      </c>
      <c r="B150" s="2">
        <v>98.748549999999994</v>
      </c>
      <c r="C150" s="3">
        <v>42222</v>
      </c>
      <c r="D150" s="4">
        <v>41860</v>
      </c>
      <c r="E150" t="s">
        <v>12526</v>
      </c>
      <c r="F150" s="4" t="s">
        <v>15368</v>
      </c>
      <c r="G150" s="6">
        <v>0.62678089999999997</v>
      </c>
      <c r="H150" s="7">
        <v>177.71299999999999</v>
      </c>
      <c r="I150" s="18">
        <f t="shared" si="11"/>
        <v>1383929</v>
      </c>
      <c r="J150" s="18">
        <v>929035</v>
      </c>
      <c r="K150" s="18">
        <v>358496</v>
      </c>
      <c r="L150" s="18">
        <f>9525+86873</f>
        <v>96398</v>
      </c>
      <c r="M150" s="22">
        <v>1</v>
      </c>
    </row>
    <row r="151" spans="1:13" x14ac:dyDescent="0.25">
      <c r="A151">
        <v>7417</v>
      </c>
      <c r="B151" s="2">
        <v>98.739699999999999</v>
      </c>
      <c r="C151" s="3">
        <v>10725</v>
      </c>
      <c r="D151" s="4">
        <v>35620</v>
      </c>
      <c r="E151" t="s">
        <v>1418</v>
      </c>
      <c r="F151" s="4" t="s">
        <v>1341</v>
      </c>
      <c r="G151" s="6">
        <v>0.65957149999999998</v>
      </c>
      <c r="H151" s="7">
        <v>171.9</v>
      </c>
      <c r="I151" s="18">
        <f t="shared" si="11"/>
        <v>381353</v>
      </c>
      <c r="J151" s="18">
        <v>143336</v>
      </c>
      <c r="K151" s="18">
        <v>232017</v>
      </c>
      <c r="L151" s="18">
        <v>6000</v>
      </c>
      <c r="M151" s="22">
        <v>0</v>
      </c>
    </row>
    <row r="152" spans="1:13" x14ac:dyDescent="0.25">
      <c r="A152">
        <v>7452</v>
      </c>
      <c r="B152" s="2">
        <v>98.711240000000004</v>
      </c>
      <c r="C152" s="3">
        <v>11784</v>
      </c>
      <c r="D152" s="4">
        <v>35620</v>
      </c>
      <c r="E152" t="s">
        <v>1436</v>
      </c>
      <c r="F152" s="4" t="s">
        <v>1341</v>
      </c>
      <c r="G152" s="6">
        <v>0.67228339999999998</v>
      </c>
      <c r="H152" s="7">
        <v>168.88900000000001</v>
      </c>
      <c r="I152" s="18">
        <f t="shared" si="11"/>
        <v>69949</v>
      </c>
      <c r="J152" s="18">
        <v>37908</v>
      </c>
      <c r="K152" s="18">
        <v>31541</v>
      </c>
      <c r="L152" s="18">
        <v>500</v>
      </c>
      <c r="M152" s="22">
        <v>1</v>
      </c>
    </row>
    <row r="153" spans="1:13" x14ac:dyDescent="0.25">
      <c r="A153">
        <v>94705</v>
      </c>
      <c r="B153" s="2">
        <v>98.707070000000002</v>
      </c>
      <c r="C153" s="3">
        <v>12789</v>
      </c>
      <c r="D153" s="4">
        <v>41860</v>
      </c>
      <c r="E153" t="s">
        <v>11543</v>
      </c>
      <c r="F153" s="4" t="s">
        <v>15368</v>
      </c>
      <c r="G153" s="6">
        <v>0.79216589999999998</v>
      </c>
      <c r="H153" s="7">
        <v>148.148</v>
      </c>
      <c r="I153" s="18">
        <f t="shared" si="11"/>
        <v>714862</v>
      </c>
      <c r="J153" s="18">
        <v>670042</v>
      </c>
      <c r="K153" s="18">
        <v>28339</v>
      </c>
      <c r="L153" s="18">
        <f>1701+14780</f>
        <v>16481</v>
      </c>
      <c r="M153" s="22">
        <v>1</v>
      </c>
    </row>
    <row r="154" spans="1:13" x14ac:dyDescent="0.25">
      <c r="A154">
        <v>7901</v>
      </c>
      <c r="B154" s="2">
        <v>98.697040000000001</v>
      </c>
      <c r="C154" s="3">
        <v>22962</v>
      </c>
      <c r="D154" s="4">
        <v>35620</v>
      </c>
      <c r="E154" t="s">
        <v>1550</v>
      </c>
      <c r="F154" s="4" t="s">
        <v>1341</v>
      </c>
      <c r="G154" s="6">
        <v>0.70007050000000004</v>
      </c>
      <c r="H154" s="7">
        <v>163.333</v>
      </c>
      <c r="I154" s="18">
        <f t="shared" si="11"/>
        <v>517037</v>
      </c>
      <c r="J154" s="18">
        <v>143880</v>
      </c>
      <c r="K154" s="18">
        <v>372807</v>
      </c>
      <c r="L154" s="18">
        <v>350</v>
      </c>
      <c r="M154" s="22">
        <v>0</v>
      </c>
    </row>
    <row r="155" spans="1:13" x14ac:dyDescent="0.25">
      <c r="A155">
        <v>7760</v>
      </c>
      <c r="B155" s="2">
        <v>98.676299999999998</v>
      </c>
      <c r="C155" s="3">
        <v>8984</v>
      </c>
      <c r="D155" s="4">
        <v>35620</v>
      </c>
      <c r="E155" t="s">
        <v>1518</v>
      </c>
      <c r="F155" s="4" t="s">
        <v>1341</v>
      </c>
      <c r="G155" s="6">
        <v>0.63866120000000004</v>
      </c>
      <c r="H155" s="7">
        <v>173.67599999999999</v>
      </c>
      <c r="I155" s="18">
        <f t="shared" si="11"/>
        <v>296770</v>
      </c>
      <c r="J155" s="18">
        <v>32940</v>
      </c>
      <c r="K155" s="18">
        <v>260980</v>
      </c>
      <c r="L155" s="18">
        <v>2850</v>
      </c>
      <c r="M155" s="22">
        <v>0</v>
      </c>
    </row>
    <row r="156" spans="1:13" x14ac:dyDescent="0.25">
      <c r="A156">
        <v>7090</v>
      </c>
      <c r="B156" s="2">
        <v>98.670060000000007</v>
      </c>
      <c r="C156" s="3">
        <v>30735</v>
      </c>
      <c r="D156" s="4">
        <v>35620</v>
      </c>
      <c r="E156" t="s">
        <v>67</v>
      </c>
      <c r="F156" s="4" t="s">
        <v>1341</v>
      </c>
      <c r="G156" s="6">
        <v>0.66460699999999995</v>
      </c>
      <c r="H156" s="7">
        <v>169.03399999999999</v>
      </c>
      <c r="I156" s="18">
        <f t="shared" si="11"/>
        <v>342404</v>
      </c>
      <c r="J156" s="18">
        <v>134298</v>
      </c>
      <c r="K156" s="18">
        <v>205036</v>
      </c>
      <c r="L156" s="18">
        <v>3070</v>
      </c>
      <c r="M156" s="22">
        <v>0</v>
      </c>
    </row>
    <row r="157" spans="1:13" x14ac:dyDescent="0.25">
      <c r="A157">
        <v>10502</v>
      </c>
      <c r="B157" s="2">
        <v>98.650689999999997</v>
      </c>
      <c r="C157" s="3">
        <v>5395</v>
      </c>
      <c r="D157" s="4">
        <v>35620</v>
      </c>
      <c r="E157" t="s">
        <v>1793</v>
      </c>
      <c r="F157" s="4" t="s">
        <v>1280</v>
      </c>
      <c r="G157" s="6">
        <v>0.68535069999999998</v>
      </c>
      <c r="H157" s="7">
        <v>165.29400000000001</v>
      </c>
      <c r="I157" s="18">
        <f t="shared" si="11"/>
        <v>72897</v>
      </c>
      <c r="J157" s="18">
        <v>64296</v>
      </c>
      <c r="K157" s="18">
        <v>8301</v>
      </c>
      <c r="L157" s="18">
        <v>300</v>
      </c>
      <c r="M157" s="22">
        <v>1</v>
      </c>
    </row>
    <row r="158" spans="1:13" x14ac:dyDescent="0.25">
      <c r="A158">
        <v>92603</v>
      </c>
      <c r="B158" s="2">
        <v>98.639259999999993</v>
      </c>
      <c r="C158" s="3">
        <v>20173</v>
      </c>
      <c r="D158" s="4">
        <v>31080</v>
      </c>
      <c r="E158" t="s">
        <v>3479</v>
      </c>
      <c r="F158" s="4" t="s">
        <v>15368</v>
      </c>
      <c r="G158" s="6">
        <v>0.8023595</v>
      </c>
      <c r="H158" s="7">
        <v>144.47900000000001</v>
      </c>
      <c r="I158" s="18">
        <f t="shared" si="11"/>
        <v>395719</v>
      </c>
      <c r="J158" s="18">
        <v>111971</v>
      </c>
      <c r="K158" s="18">
        <v>241148</v>
      </c>
      <c r="L158" s="18">
        <v>42600</v>
      </c>
      <c r="M158" s="22">
        <v>0</v>
      </c>
    </row>
    <row r="159" spans="1:13" x14ac:dyDescent="0.25">
      <c r="A159">
        <v>94065</v>
      </c>
      <c r="B159" s="2">
        <v>98.629429999999999</v>
      </c>
      <c r="C159" s="3">
        <v>11585</v>
      </c>
      <c r="D159" s="4">
        <v>41860</v>
      </c>
      <c r="E159" t="s">
        <v>15758</v>
      </c>
      <c r="F159" s="4" t="s">
        <v>15368</v>
      </c>
      <c r="G159" s="6">
        <v>0.72679450000000001</v>
      </c>
      <c r="H159" s="7">
        <v>157.25399999999999</v>
      </c>
      <c r="I159" s="18">
        <f t="shared" si="11"/>
        <v>160337</v>
      </c>
      <c r="J159" s="18">
        <v>130558</v>
      </c>
      <c r="K159" s="18">
        <v>16349</v>
      </c>
      <c r="L159" s="18">
        <f>250+13180</f>
        <v>13430</v>
      </c>
      <c r="M159" s="22">
        <v>1</v>
      </c>
    </row>
    <row r="160" spans="1:13" x14ac:dyDescent="0.25">
      <c r="A160">
        <v>94582</v>
      </c>
      <c r="B160" s="2">
        <v>98.602620000000002</v>
      </c>
      <c r="C160" s="3">
        <v>39721</v>
      </c>
      <c r="D160" s="4">
        <v>41860</v>
      </c>
      <c r="E160" t="s">
        <v>15786</v>
      </c>
      <c r="F160" s="4" t="s">
        <v>15368</v>
      </c>
      <c r="G160" s="6">
        <v>0.71030990000000005</v>
      </c>
      <c r="H160" s="7">
        <v>158.94</v>
      </c>
      <c r="I160" s="18">
        <f t="shared" si="11"/>
        <v>83088</v>
      </c>
      <c r="J160" s="18">
        <v>55374</v>
      </c>
      <c r="K160" s="18">
        <v>22594</v>
      </c>
      <c r="L160" s="18">
        <v>5120</v>
      </c>
      <c r="M160" s="22">
        <v>1</v>
      </c>
    </row>
    <row r="161" spans="1:13" x14ac:dyDescent="0.25">
      <c r="A161">
        <v>10003</v>
      </c>
      <c r="B161" s="2">
        <v>98.572860000000006</v>
      </c>
      <c r="C161" s="3">
        <v>57068</v>
      </c>
      <c r="D161" s="4">
        <v>35620</v>
      </c>
      <c r="E161" t="s">
        <v>1789</v>
      </c>
      <c r="F161" s="4" t="s">
        <v>1280</v>
      </c>
      <c r="G161" s="6">
        <v>0.78570739999999994</v>
      </c>
      <c r="H161" s="7">
        <v>145.411</v>
      </c>
      <c r="I161" s="18">
        <f t="shared" si="11"/>
        <v>2283323</v>
      </c>
      <c r="J161" s="18">
        <v>1973047</v>
      </c>
      <c r="K161" s="18">
        <v>270392</v>
      </c>
      <c r="L161" s="18">
        <f>100+12988+26796</f>
        <v>39884</v>
      </c>
      <c r="M161" s="22">
        <v>1</v>
      </c>
    </row>
    <row r="162" spans="1:13" x14ac:dyDescent="0.25">
      <c r="A162">
        <v>94025</v>
      </c>
      <c r="B162" s="2">
        <v>98.535489999999996</v>
      </c>
      <c r="C162" s="3">
        <v>40944</v>
      </c>
      <c r="D162" s="4">
        <v>41860</v>
      </c>
      <c r="E162" t="s">
        <v>15750</v>
      </c>
      <c r="F162" s="4" t="s">
        <v>15368</v>
      </c>
      <c r="G162" s="6">
        <v>0.69992670000000001</v>
      </c>
      <c r="H162" s="7">
        <v>158.97499999999999</v>
      </c>
      <c r="I162" s="18">
        <f t="shared" si="11"/>
        <v>1695136</v>
      </c>
      <c r="J162" s="18">
        <v>1129204</v>
      </c>
      <c r="K162" s="18">
        <v>464449</v>
      </c>
      <c r="L162" s="18">
        <f>18819+82664</f>
        <v>101483</v>
      </c>
      <c r="M162" s="22">
        <v>1</v>
      </c>
    </row>
    <row r="163" spans="1:13" x14ac:dyDescent="0.25">
      <c r="A163">
        <v>90742</v>
      </c>
      <c r="B163" s="2">
        <v>98.528459999999995</v>
      </c>
      <c r="C163" s="3">
        <v>842</v>
      </c>
      <c r="D163" s="4">
        <v>31080</v>
      </c>
      <c r="E163" t="s">
        <v>5976</v>
      </c>
      <c r="F163" s="4" t="s">
        <v>15368</v>
      </c>
      <c r="G163" s="6">
        <v>0.57441249999999999</v>
      </c>
      <c r="H163" s="7">
        <v>180.45500000000001</v>
      </c>
      <c r="I163" s="18">
        <f t="shared" si="11"/>
        <v>14681</v>
      </c>
      <c r="J163" s="18">
        <v>11211</v>
      </c>
      <c r="K163" s="18">
        <v>3470</v>
      </c>
      <c r="L163" s="18">
        <v>0</v>
      </c>
      <c r="M163" s="22">
        <v>1</v>
      </c>
    </row>
    <row r="164" spans="1:13" x14ac:dyDescent="0.25">
      <c r="A164">
        <v>7930</v>
      </c>
      <c r="B164" s="2">
        <v>98.526970000000006</v>
      </c>
      <c r="C164" s="3">
        <v>8399</v>
      </c>
      <c r="D164" s="4">
        <v>35620</v>
      </c>
      <c r="E164" t="s">
        <v>28</v>
      </c>
      <c r="F164" s="4" t="s">
        <v>1341</v>
      </c>
      <c r="G164" s="6">
        <v>0.6718807</v>
      </c>
      <c r="H164" s="7">
        <v>163.59100000000001</v>
      </c>
      <c r="I164" s="18">
        <f t="shared" si="11"/>
        <v>106868</v>
      </c>
      <c r="J164" s="18">
        <v>20708</v>
      </c>
      <c r="K164" s="18">
        <v>85160</v>
      </c>
      <c r="L164" s="18">
        <v>1000</v>
      </c>
      <c r="M164" s="22">
        <v>0</v>
      </c>
    </row>
    <row r="165" spans="1:13" x14ac:dyDescent="0.25">
      <c r="A165">
        <v>10803</v>
      </c>
      <c r="B165" s="2">
        <v>98.517340000000004</v>
      </c>
      <c r="C165" s="3">
        <v>12522</v>
      </c>
      <c r="D165" s="4">
        <v>35620</v>
      </c>
      <c r="E165" t="s">
        <v>536</v>
      </c>
      <c r="F165" s="4" t="s">
        <v>1280</v>
      </c>
      <c r="G165" s="6">
        <v>0.63816759999999995</v>
      </c>
      <c r="H165" s="7">
        <v>169.30600000000001</v>
      </c>
      <c r="I165" s="18">
        <f t="shared" si="11"/>
        <v>300689</v>
      </c>
      <c r="J165" s="18">
        <v>197275</v>
      </c>
      <c r="K165" s="18">
        <v>101824</v>
      </c>
      <c r="L165" s="18">
        <v>1590</v>
      </c>
      <c r="M165" s="22">
        <v>1</v>
      </c>
    </row>
    <row r="166" spans="1:13" x14ac:dyDescent="0.25">
      <c r="A166">
        <v>11545</v>
      </c>
      <c r="B166" s="2">
        <v>98.488690000000005</v>
      </c>
      <c r="C166" s="3">
        <v>12652</v>
      </c>
      <c r="D166" s="4">
        <v>35620</v>
      </c>
      <c r="E166" t="s">
        <v>1939</v>
      </c>
      <c r="F166" s="4" t="s">
        <v>1280</v>
      </c>
      <c r="G166" s="6">
        <v>0.65063409999999999</v>
      </c>
      <c r="H166" s="7">
        <v>165.804</v>
      </c>
      <c r="I166" s="18">
        <f t="shared" si="11"/>
        <v>890053</v>
      </c>
      <c r="J166" s="18">
        <v>791450</v>
      </c>
      <c r="K166" s="18">
        <v>86494</v>
      </c>
      <c r="L166" s="18">
        <f>11650+459</f>
        <v>12109</v>
      </c>
      <c r="M166" s="22">
        <v>1</v>
      </c>
    </row>
    <row r="167" spans="1:13" x14ac:dyDescent="0.25">
      <c r="A167">
        <v>94904</v>
      </c>
      <c r="B167" s="2">
        <v>98.484350000000006</v>
      </c>
      <c r="C167" s="3">
        <v>12270</v>
      </c>
      <c r="D167" s="4">
        <v>41860</v>
      </c>
      <c r="E167" t="s">
        <v>15795</v>
      </c>
      <c r="F167" s="4" t="s">
        <v>15368</v>
      </c>
      <c r="G167" s="6">
        <v>0.6533118</v>
      </c>
      <c r="H167" s="7">
        <v>165.327</v>
      </c>
      <c r="I167" s="18">
        <f t="shared" si="11"/>
        <v>344280</v>
      </c>
      <c r="J167" s="18">
        <v>227651</v>
      </c>
      <c r="K167" s="18">
        <v>103629</v>
      </c>
      <c r="L167" s="18">
        <f>3475+9525</f>
        <v>13000</v>
      </c>
      <c r="M167" s="22">
        <v>1</v>
      </c>
    </row>
    <row r="168" spans="1:13" x14ac:dyDescent="0.25">
      <c r="A168">
        <v>20197</v>
      </c>
      <c r="B168" s="2">
        <v>98.456739999999996</v>
      </c>
      <c r="C168" s="3">
        <v>1667</v>
      </c>
      <c r="D168" s="4">
        <v>47900</v>
      </c>
      <c r="E168" t="s">
        <v>757</v>
      </c>
      <c r="F168" s="4" t="s">
        <v>4335</v>
      </c>
      <c r="G168" s="6">
        <v>0.74618320000000005</v>
      </c>
      <c r="H168" s="7">
        <v>148.75</v>
      </c>
      <c r="I168" s="18">
        <f t="shared" si="11"/>
        <v>35766</v>
      </c>
      <c r="J168" s="18">
        <v>18490</v>
      </c>
      <c r="K168" s="18">
        <v>17276</v>
      </c>
      <c r="L168" s="18">
        <v>0</v>
      </c>
      <c r="M168" s="22">
        <v>1</v>
      </c>
    </row>
    <row r="169" spans="1:13" x14ac:dyDescent="0.25">
      <c r="A169">
        <v>91108</v>
      </c>
      <c r="B169" s="2">
        <v>98.447029999999998</v>
      </c>
      <c r="C169" s="3">
        <v>13612</v>
      </c>
      <c r="D169" s="4">
        <v>31080</v>
      </c>
      <c r="E169" t="s">
        <v>15412</v>
      </c>
      <c r="F169" s="4" t="s">
        <v>15368</v>
      </c>
      <c r="G169" s="6">
        <v>0.70175989999999999</v>
      </c>
      <c r="H169" s="7">
        <v>155.89699999999999</v>
      </c>
      <c r="I169" s="18">
        <f t="shared" si="11"/>
        <v>488678</v>
      </c>
      <c r="J169" s="18">
        <v>244112</v>
      </c>
      <c r="K169" s="18">
        <v>211834</v>
      </c>
      <c r="L169" s="18">
        <f>2854+29878</f>
        <v>32732</v>
      </c>
      <c r="M169" s="22">
        <v>1</v>
      </c>
    </row>
    <row r="170" spans="1:13" x14ac:dyDescent="0.25">
      <c r="A170">
        <v>92660</v>
      </c>
      <c r="B170" s="2">
        <v>98.436809999999994</v>
      </c>
      <c r="C170" s="3">
        <v>35307</v>
      </c>
      <c r="D170" s="4">
        <v>31080</v>
      </c>
      <c r="E170" t="s">
        <v>15589</v>
      </c>
      <c r="F170" s="4" t="s">
        <v>15368</v>
      </c>
      <c r="G170" s="6">
        <v>0.66455419999999998</v>
      </c>
      <c r="H170" s="7">
        <v>162.24</v>
      </c>
      <c r="I170" s="18">
        <f t="shared" si="11"/>
        <v>2014911</v>
      </c>
      <c r="J170" s="18">
        <v>364351</v>
      </c>
      <c r="K170" s="18">
        <v>1470815</v>
      </c>
      <c r="L170" s="18">
        <f>177045+2700</f>
        <v>179745</v>
      </c>
      <c r="M170" s="22">
        <v>0</v>
      </c>
    </row>
    <row r="171" spans="1:13" x14ac:dyDescent="0.25">
      <c r="A171">
        <v>90210</v>
      </c>
      <c r="B171" s="2">
        <v>98.376980000000003</v>
      </c>
      <c r="C171" s="3">
        <v>21478</v>
      </c>
      <c r="D171" s="4">
        <v>31080</v>
      </c>
      <c r="E171" t="s">
        <v>6991</v>
      </c>
      <c r="F171" s="4" t="s">
        <v>15368</v>
      </c>
      <c r="G171" s="6">
        <v>0.5934507</v>
      </c>
      <c r="H171" s="7">
        <v>173.55500000000001</v>
      </c>
      <c r="I171" s="18">
        <f t="shared" si="11"/>
        <v>3594592</v>
      </c>
      <c r="J171" s="18">
        <v>2162419</v>
      </c>
      <c r="K171" s="18">
        <v>958554</v>
      </c>
      <c r="L171" s="18">
        <f>SUM(62824, 410795)</f>
        <v>473619</v>
      </c>
      <c r="M171" s="22">
        <v>1</v>
      </c>
    </row>
    <row r="172" spans="1:13" x14ac:dyDescent="0.25">
      <c r="A172">
        <v>94539</v>
      </c>
      <c r="B172" s="2">
        <v>98.364720000000005</v>
      </c>
      <c r="C172" s="3">
        <v>51458</v>
      </c>
      <c r="D172" s="4">
        <v>41860</v>
      </c>
      <c r="E172" t="s">
        <v>525</v>
      </c>
      <c r="F172" s="4" t="s">
        <v>15368</v>
      </c>
      <c r="G172" s="6">
        <v>0.69686079999999995</v>
      </c>
      <c r="H172" s="7">
        <v>155.553</v>
      </c>
      <c r="I172" s="18">
        <f t="shared" si="11"/>
        <v>467689</v>
      </c>
      <c r="J172" s="18">
        <v>334736</v>
      </c>
      <c r="K172" s="18">
        <v>95521</v>
      </c>
      <c r="L172" s="18">
        <v>37432</v>
      </c>
      <c r="M172" s="22">
        <v>1</v>
      </c>
    </row>
    <row r="173" spans="1:13" x14ac:dyDescent="0.25">
      <c r="A173">
        <v>22046</v>
      </c>
      <c r="B173" s="2">
        <v>98.353560000000002</v>
      </c>
      <c r="C173" s="3">
        <v>16690</v>
      </c>
      <c r="D173" s="4">
        <v>47900</v>
      </c>
      <c r="E173" t="s">
        <v>4649</v>
      </c>
      <c r="F173" s="4" t="s">
        <v>4335</v>
      </c>
      <c r="G173" s="6">
        <v>0.69543719999999998</v>
      </c>
      <c r="H173" s="7">
        <v>155.70099999999999</v>
      </c>
      <c r="I173" s="18">
        <f t="shared" si="11"/>
        <v>390474</v>
      </c>
      <c r="J173" s="18">
        <v>215111</v>
      </c>
      <c r="K173" s="18">
        <v>172625</v>
      </c>
      <c r="L173" s="18">
        <f>675+2063</f>
        <v>2738</v>
      </c>
      <c r="M173" s="22">
        <v>1</v>
      </c>
    </row>
    <row r="174" spans="1:13" x14ac:dyDescent="0.25">
      <c r="A174">
        <v>94611</v>
      </c>
      <c r="B174" s="2">
        <v>98.336460000000002</v>
      </c>
      <c r="C174" s="3">
        <v>37224</v>
      </c>
      <c r="D174" s="4">
        <v>41860</v>
      </c>
      <c r="E174" t="s">
        <v>493</v>
      </c>
      <c r="F174" s="4" t="s">
        <v>15368</v>
      </c>
      <c r="G174" s="6">
        <v>0.72449370000000002</v>
      </c>
      <c r="H174" s="7">
        <v>149.577</v>
      </c>
      <c r="I174" s="18">
        <f t="shared" si="11"/>
        <v>1141330</v>
      </c>
      <c r="J174" s="18">
        <v>892477</v>
      </c>
      <c r="K174" s="18">
        <v>167922</v>
      </c>
      <c r="L174" s="18">
        <f>69721+11210</f>
        <v>80931</v>
      </c>
      <c r="M174" s="22">
        <v>1</v>
      </c>
    </row>
    <row r="175" spans="1:13" x14ac:dyDescent="0.25">
      <c r="A175">
        <v>7974</v>
      </c>
      <c r="B175" s="2">
        <v>98.327629999999999</v>
      </c>
      <c r="C175" s="3">
        <v>12173</v>
      </c>
      <c r="D175" s="4">
        <v>35620</v>
      </c>
      <c r="E175" t="s">
        <v>1567</v>
      </c>
      <c r="F175" s="4" t="s">
        <v>1341</v>
      </c>
      <c r="G175" s="6">
        <v>0.6403046</v>
      </c>
      <c r="H175" s="7">
        <v>163.971</v>
      </c>
      <c r="I175" s="18">
        <f t="shared" si="11"/>
        <v>102692</v>
      </c>
      <c r="J175" s="18">
        <v>18862</v>
      </c>
      <c r="K175" s="18">
        <v>83580</v>
      </c>
      <c r="L175" s="18">
        <v>250</v>
      </c>
      <c r="M175" s="22">
        <v>0</v>
      </c>
    </row>
    <row r="176" spans="1:13" x14ac:dyDescent="0.25">
      <c r="A176">
        <v>10590</v>
      </c>
      <c r="B176" s="2">
        <v>98.324569999999994</v>
      </c>
      <c r="C176" s="3">
        <v>7026</v>
      </c>
      <c r="D176" s="4">
        <v>35620</v>
      </c>
      <c r="E176" t="s">
        <v>1832</v>
      </c>
      <c r="F176" s="4" t="s">
        <v>1280</v>
      </c>
      <c r="G176" s="6">
        <v>0.70738509999999999</v>
      </c>
      <c r="H176" s="7">
        <v>152.19999999999999</v>
      </c>
      <c r="I176" s="18">
        <f t="shared" si="11"/>
        <v>126975</v>
      </c>
      <c r="J176" s="18">
        <v>62371</v>
      </c>
      <c r="K176" s="18">
        <v>62294</v>
      </c>
      <c r="L176" s="18">
        <v>2310</v>
      </c>
      <c r="M176" s="22">
        <v>1</v>
      </c>
    </row>
    <row r="177" spans="1:13" x14ac:dyDescent="0.25">
      <c r="A177">
        <v>92625</v>
      </c>
      <c r="B177" s="2">
        <v>98.302539999999993</v>
      </c>
      <c r="C177" s="3">
        <v>12571</v>
      </c>
      <c r="D177" s="4">
        <v>31080</v>
      </c>
      <c r="E177" t="s">
        <v>15579</v>
      </c>
      <c r="F177" s="4" t="s">
        <v>15368</v>
      </c>
      <c r="G177" s="6">
        <v>0.64396850000000005</v>
      </c>
      <c r="H177" s="7">
        <v>162.345</v>
      </c>
      <c r="I177" s="18">
        <f t="shared" si="11"/>
        <v>657989</v>
      </c>
      <c r="J177" s="18">
        <v>307353</v>
      </c>
      <c r="K177" s="18">
        <v>297616</v>
      </c>
      <c r="L177" s="18">
        <f>10050+42970</f>
        <v>53020</v>
      </c>
      <c r="M177" s="22">
        <v>1</v>
      </c>
    </row>
    <row r="178" spans="1:13" x14ac:dyDescent="0.25">
      <c r="A178">
        <v>20152</v>
      </c>
      <c r="B178" s="2">
        <v>98.282679999999999</v>
      </c>
      <c r="C178" s="3">
        <v>27826</v>
      </c>
      <c r="D178" s="4">
        <v>47900</v>
      </c>
      <c r="E178" t="s">
        <v>4352</v>
      </c>
      <c r="F178" s="4" t="s">
        <v>4335</v>
      </c>
      <c r="G178" s="6">
        <v>0.67998309999999995</v>
      </c>
      <c r="H178" s="7">
        <v>156.07599999999999</v>
      </c>
      <c r="I178" s="18">
        <f t="shared" ref="I178:I209" si="12">SUM(J178:L178)</f>
        <v>123490</v>
      </c>
      <c r="J178" s="18">
        <v>65159</v>
      </c>
      <c r="K178" s="18">
        <v>55585</v>
      </c>
      <c r="L178" s="18">
        <v>2746</v>
      </c>
      <c r="M178" s="22">
        <v>1</v>
      </c>
    </row>
    <row r="179" spans="1:13" x14ac:dyDescent="0.25">
      <c r="A179">
        <v>20003</v>
      </c>
      <c r="B179" s="2">
        <v>98.254670000000004</v>
      </c>
      <c r="C179" s="3">
        <v>28201</v>
      </c>
      <c r="D179" s="4">
        <v>47900</v>
      </c>
      <c r="E179" t="s">
        <v>579</v>
      </c>
      <c r="F179" s="4" t="s">
        <v>4333</v>
      </c>
      <c r="G179" s="6">
        <v>0.66931280000000004</v>
      </c>
      <c r="H179" s="7">
        <v>157.72200000000001</v>
      </c>
      <c r="I179" s="18">
        <f t="shared" si="12"/>
        <v>2411003</v>
      </c>
      <c r="J179" s="18">
        <v>1441645</v>
      </c>
      <c r="K179" s="18">
        <v>891981</v>
      </c>
      <c r="L179" s="18">
        <f>13510+63867</f>
        <v>77377</v>
      </c>
      <c r="M179" s="22">
        <v>1</v>
      </c>
    </row>
    <row r="180" spans="1:13" x14ac:dyDescent="0.25">
      <c r="A180">
        <v>11530</v>
      </c>
      <c r="B180" s="2">
        <v>98.239009999999993</v>
      </c>
      <c r="C180" s="3">
        <v>28155</v>
      </c>
      <c r="D180" s="4">
        <v>35620</v>
      </c>
      <c r="E180" t="s">
        <v>1937</v>
      </c>
      <c r="F180" s="4" t="s">
        <v>1280</v>
      </c>
      <c r="G180" s="6">
        <v>0.62959529999999997</v>
      </c>
      <c r="H180" s="7">
        <v>164.167</v>
      </c>
      <c r="I180" s="18">
        <f t="shared" si="12"/>
        <v>1088776</v>
      </c>
      <c r="J180" s="18">
        <v>700168</v>
      </c>
      <c r="K180" s="18">
        <v>382183</v>
      </c>
      <c r="L180" s="18">
        <f>5825+600</f>
        <v>6425</v>
      </c>
      <c r="M180" s="22">
        <v>1</v>
      </c>
    </row>
    <row r="181" spans="1:13" x14ac:dyDescent="0.25">
      <c r="A181">
        <v>11791</v>
      </c>
      <c r="B181" s="2">
        <v>98.220640000000003</v>
      </c>
      <c r="C181" s="3">
        <v>25212</v>
      </c>
      <c r="D181" s="4">
        <v>35620</v>
      </c>
      <c r="E181" t="s">
        <v>2029</v>
      </c>
      <c r="F181" s="4" t="s">
        <v>1280</v>
      </c>
      <c r="G181" s="6">
        <v>0.64495849999999999</v>
      </c>
      <c r="H181" s="7">
        <v>161.435</v>
      </c>
      <c r="I181" s="18">
        <f t="shared" si="12"/>
        <v>587755</v>
      </c>
      <c r="J181" s="18">
        <v>446922</v>
      </c>
      <c r="K181" s="18">
        <v>130044</v>
      </c>
      <c r="L181" s="18">
        <v>10789</v>
      </c>
      <c r="M181" s="22">
        <v>1</v>
      </c>
    </row>
    <row r="182" spans="1:13" x14ac:dyDescent="0.25">
      <c r="A182">
        <v>7059</v>
      </c>
      <c r="B182" s="2">
        <v>98.209230000000005</v>
      </c>
      <c r="C182" s="3">
        <v>15729</v>
      </c>
      <c r="D182" s="4">
        <v>35620</v>
      </c>
      <c r="E182" t="s">
        <v>65</v>
      </c>
      <c r="F182" s="4" t="s">
        <v>1341</v>
      </c>
      <c r="G182" s="6">
        <v>0.62354419999999999</v>
      </c>
      <c r="H182" s="7">
        <v>165.02199999999999</v>
      </c>
      <c r="I182" s="18">
        <f t="shared" si="12"/>
        <v>167932</v>
      </c>
      <c r="J182" s="18">
        <v>60614</v>
      </c>
      <c r="K182" s="18">
        <v>105218</v>
      </c>
      <c r="L182" s="18">
        <f>2100</f>
        <v>2100</v>
      </c>
      <c r="M182" s="22">
        <v>0</v>
      </c>
    </row>
    <row r="183" spans="1:13" x14ac:dyDescent="0.25">
      <c r="A183">
        <v>7039</v>
      </c>
      <c r="B183" s="2">
        <v>98.183030000000002</v>
      </c>
      <c r="C183" s="3">
        <v>29617</v>
      </c>
      <c r="D183" s="4">
        <v>35620</v>
      </c>
      <c r="E183" t="s">
        <v>1366</v>
      </c>
      <c r="F183" s="4" t="s">
        <v>1341</v>
      </c>
      <c r="G183" s="6">
        <v>0.67949789999999999</v>
      </c>
      <c r="H183" s="7">
        <v>155.28700000000001</v>
      </c>
      <c r="I183" s="18">
        <f t="shared" si="12"/>
        <v>581269</v>
      </c>
      <c r="J183" s="18">
        <v>341484</v>
      </c>
      <c r="K183" s="18">
        <v>237053</v>
      </c>
      <c r="L183" s="18">
        <v>2732</v>
      </c>
      <c r="M183" s="22">
        <v>1</v>
      </c>
    </row>
    <row r="184" spans="1:13" x14ac:dyDescent="0.25">
      <c r="A184">
        <v>7739</v>
      </c>
      <c r="B184" s="2">
        <v>98.126239999999996</v>
      </c>
      <c r="C184" s="3">
        <v>5920</v>
      </c>
      <c r="D184" s="4">
        <v>35620</v>
      </c>
      <c r="E184" t="s">
        <v>1507</v>
      </c>
      <c r="F184" s="4" t="s">
        <v>1341</v>
      </c>
      <c r="G184" s="6">
        <v>0.63629400000000003</v>
      </c>
      <c r="H184" s="7">
        <v>160.96199999999999</v>
      </c>
      <c r="I184" s="18">
        <f t="shared" si="12"/>
        <v>38369</v>
      </c>
      <c r="J184" s="18">
        <v>16056</v>
      </c>
      <c r="K184" s="18">
        <v>21713</v>
      </c>
      <c r="L184" s="18">
        <v>600</v>
      </c>
      <c r="M184" s="22">
        <v>0</v>
      </c>
    </row>
    <row r="185" spans="1:13" x14ac:dyDescent="0.25">
      <c r="A185">
        <v>90024</v>
      </c>
      <c r="B185" s="2">
        <v>98.104789999999994</v>
      </c>
      <c r="C185" s="3">
        <v>50117</v>
      </c>
      <c r="D185" s="4">
        <v>31080</v>
      </c>
      <c r="E185" t="s">
        <v>15367</v>
      </c>
      <c r="F185" s="4" t="s">
        <v>15368</v>
      </c>
      <c r="G185" s="6">
        <v>0.71607149999999997</v>
      </c>
      <c r="H185" s="7">
        <v>146.33000000000001</v>
      </c>
      <c r="I185" s="18">
        <f t="shared" si="12"/>
        <v>2168305</v>
      </c>
      <c r="J185" s="18">
        <v>1506692</v>
      </c>
      <c r="K185" s="18">
        <v>433880</v>
      </c>
      <c r="L185" s="18">
        <f>13845+213888</f>
        <v>227733</v>
      </c>
      <c r="M185" s="22">
        <v>1</v>
      </c>
    </row>
    <row r="186" spans="1:13" x14ac:dyDescent="0.25">
      <c r="A186">
        <v>11790</v>
      </c>
      <c r="B186" s="2">
        <v>98.096170000000001</v>
      </c>
      <c r="C186" s="3">
        <v>18627</v>
      </c>
      <c r="D186" s="4">
        <v>35620</v>
      </c>
      <c r="E186" t="s">
        <v>2028</v>
      </c>
      <c r="F186" s="4" t="s">
        <v>1280</v>
      </c>
      <c r="G186" s="6">
        <v>0.65169010000000005</v>
      </c>
      <c r="H186" s="7">
        <v>157.197</v>
      </c>
      <c r="I186" s="18">
        <f t="shared" si="12"/>
        <v>103372</v>
      </c>
      <c r="J186" s="18">
        <v>57787</v>
      </c>
      <c r="K186" s="18">
        <v>45585</v>
      </c>
      <c r="L186" s="18">
        <v>0</v>
      </c>
      <c r="M186" s="22">
        <v>1</v>
      </c>
    </row>
    <row r="187" spans="1:13" x14ac:dyDescent="0.25">
      <c r="A187">
        <v>7030</v>
      </c>
      <c r="B187" s="2">
        <v>98.075320000000005</v>
      </c>
      <c r="C187" s="3">
        <v>51979</v>
      </c>
      <c r="D187" s="4">
        <v>35620</v>
      </c>
      <c r="E187" t="s">
        <v>1359</v>
      </c>
      <c r="F187" s="4" t="s">
        <v>1341</v>
      </c>
      <c r="G187" s="6">
        <v>0.7425098</v>
      </c>
      <c r="H187" s="7">
        <v>140.89599999999999</v>
      </c>
      <c r="I187" s="18">
        <f t="shared" si="12"/>
        <v>281447</v>
      </c>
      <c r="J187" s="18">
        <v>179790</v>
      </c>
      <c r="K187" s="18">
        <v>98477</v>
      </c>
      <c r="L187" s="18">
        <v>3180</v>
      </c>
      <c r="M187" s="22">
        <v>1</v>
      </c>
    </row>
    <row r="188" spans="1:13" x14ac:dyDescent="0.25">
      <c r="A188">
        <v>94107</v>
      </c>
      <c r="B188" s="2">
        <v>98.053579999999997</v>
      </c>
      <c r="C188" s="3">
        <v>27791</v>
      </c>
      <c r="D188" s="4">
        <v>41860</v>
      </c>
      <c r="E188" t="s">
        <v>15761</v>
      </c>
      <c r="F188" s="4" t="s">
        <v>15368</v>
      </c>
      <c r="G188" s="6">
        <v>0.71825430000000001</v>
      </c>
      <c r="H188" s="7">
        <v>144.80600000000001</v>
      </c>
      <c r="I188" s="18">
        <f t="shared" si="12"/>
        <v>691857</v>
      </c>
      <c r="J188" s="18">
        <v>619454</v>
      </c>
      <c r="K188" s="18">
        <v>47289</v>
      </c>
      <c r="L188" s="18">
        <f>SUM(17675,7439)</f>
        <v>25114</v>
      </c>
      <c r="M188" s="22">
        <v>1</v>
      </c>
    </row>
    <row r="189" spans="1:13" x14ac:dyDescent="0.25">
      <c r="A189">
        <v>7079</v>
      </c>
      <c r="B189" s="2">
        <v>97.993290000000002</v>
      </c>
      <c r="C189" s="3">
        <v>16475</v>
      </c>
      <c r="D189" s="4">
        <v>35620</v>
      </c>
      <c r="E189" t="s">
        <v>1394</v>
      </c>
      <c r="F189" s="4" t="s">
        <v>1341</v>
      </c>
      <c r="G189" s="6">
        <v>0.67532199999999998</v>
      </c>
      <c r="H189" s="7">
        <v>151.09899999999999</v>
      </c>
      <c r="I189" s="18">
        <f t="shared" si="12"/>
        <v>174624</v>
      </c>
      <c r="J189" s="18">
        <v>145264</v>
      </c>
      <c r="K189" s="18">
        <v>28610</v>
      </c>
      <c r="L189" s="18">
        <v>750</v>
      </c>
      <c r="M189" s="22">
        <v>1</v>
      </c>
    </row>
    <row r="190" spans="1:13" x14ac:dyDescent="0.25">
      <c r="A190">
        <v>94127</v>
      </c>
      <c r="B190" s="2">
        <v>97.9773</v>
      </c>
      <c r="C190" s="3">
        <v>19356</v>
      </c>
      <c r="D190" s="4">
        <v>41860</v>
      </c>
      <c r="E190" t="s">
        <v>15761</v>
      </c>
      <c r="F190" s="4" t="s">
        <v>15368</v>
      </c>
      <c r="G190" s="6">
        <v>0.66951260000000001</v>
      </c>
      <c r="H190" s="7">
        <v>151.69800000000001</v>
      </c>
      <c r="I190" s="18">
        <f t="shared" si="12"/>
        <v>256116</v>
      </c>
      <c r="J190" s="18">
        <v>202218</v>
      </c>
      <c r="K190" s="18">
        <v>38104</v>
      </c>
      <c r="L190" s="18">
        <f>SUM(4375,11419)</f>
        <v>15794</v>
      </c>
      <c r="M190" s="22">
        <v>1</v>
      </c>
    </row>
    <row r="191" spans="1:13" x14ac:dyDescent="0.25">
      <c r="A191">
        <v>94062</v>
      </c>
      <c r="B191" s="2">
        <v>97.961500000000001</v>
      </c>
      <c r="C191" s="3">
        <v>27013</v>
      </c>
      <c r="D191" s="4">
        <v>41860</v>
      </c>
      <c r="E191" t="s">
        <v>15758</v>
      </c>
      <c r="F191" s="4" t="s">
        <v>15368</v>
      </c>
      <c r="G191" s="6">
        <v>0.59024209999999999</v>
      </c>
      <c r="H191" s="7">
        <v>164.886</v>
      </c>
      <c r="I191" s="18">
        <f t="shared" si="12"/>
        <v>1069882</v>
      </c>
      <c r="J191" s="18">
        <v>561733</v>
      </c>
      <c r="K191" s="18">
        <v>456526</v>
      </c>
      <c r="L191" s="18">
        <v>51623</v>
      </c>
      <c r="M191" s="22">
        <v>1</v>
      </c>
    </row>
    <row r="192" spans="1:13" x14ac:dyDescent="0.25">
      <c r="A192">
        <v>7733</v>
      </c>
      <c r="B192" s="2">
        <v>97.954049999999995</v>
      </c>
      <c r="C192" s="3">
        <v>16656</v>
      </c>
      <c r="D192" s="4">
        <v>35620</v>
      </c>
      <c r="E192" t="s">
        <v>1502</v>
      </c>
      <c r="F192" s="4" t="s">
        <v>1341</v>
      </c>
      <c r="G192" s="6">
        <v>0.61862510000000004</v>
      </c>
      <c r="H192" s="7">
        <v>159.559</v>
      </c>
      <c r="I192" s="18">
        <f t="shared" si="12"/>
        <v>217559</v>
      </c>
      <c r="J192" s="18">
        <v>84893</v>
      </c>
      <c r="K192" s="18">
        <v>132416</v>
      </c>
      <c r="L192" s="18">
        <v>250</v>
      </c>
      <c r="M192" s="22">
        <v>0</v>
      </c>
    </row>
    <row r="193" spans="1:13" x14ac:dyDescent="0.25">
      <c r="A193">
        <v>94117</v>
      </c>
      <c r="B193" s="2">
        <v>97.943340000000006</v>
      </c>
      <c r="C193" s="3">
        <v>42638</v>
      </c>
      <c r="D193" s="4">
        <v>41860</v>
      </c>
      <c r="E193" t="s">
        <v>15761</v>
      </c>
      <c r="F193" s="4" t="s">
        <v>15368</v>
      </c>
      <c r="G193" s="6">
        <v>0.72566209999999998</v>
      </c>
      <c r="H193" s="7">
        <v>140.76</v>
      </c>
      <c r="I193" s="18">
        <f t="shared" si="12"/>
        <v>482824</v>
      </c>
      <c r="J193" s="18">
        <v>424049</v>
      </c>
      <c r="K193" s="18">
        <v>14441</v>
      </c>
      <c r="L193" s="18">
        <f>34759+9575</f>
        <v>44334</v>
      </c>
      <c r="M193" s="22">
        <v>1</v>
      </c>
    </row>
    <row r="194" spans="1:13" x14ac:dyDescent="0.25">
      <c r="A194">
        <v>7045</v>
      </c>
      <c r="B194" s="2">
        <v>97.922610000000006</v>
      </c>
      <c r="C194" s="3">
        <v>9560</v>
      </c>
      <c r="D194" s="4">
        <v>35620</v>
      </c>
      <c r="E194" t="s">
        <v>1371</v>
      </c>
      <c r="F194" s="4" t="s">
        <v>1341</v>
      </c>
      <c r="G194" s="6">
        <v>0.60859110000000005</v>
      </c>
      <c r="H194" s="7">
        <v>160.488</v>
      </c>
      <c r="I194" s="18">
        <f t="shared" si="12"/>
        <v>140749</v>
      </c>
      <c r="J194" s="18">
        <v>29528</v>
      </c>
      <c r="K194" s="18">
        <v>110721</v>
      </c>
      <c r="L194" s="18">
        <v>500</v>
      </c>
      <c r="M194" s="22">
        <v>0</v>
      </c>
    </row>
    <row r="195" spans="1:13" x14ac:dyDescent="0.25">
      <c r="A195">
        <v>7853</v>
      </c>
      <c r="B195" s="2">
        <v>97.918890000000005</v>
      </c>
      <c r="C195" s="3">
        <v>13420</v>
      </c>
      <c r="D195" s="4">
        <v>35620</v>
      </c>
      <c r="E195" t="s">
        <v>1540</v>
      </c>
      <c r="F195" s="4" t="s">
        <v>1341</v>
      </c>
      <c r="G195" s="6">
        <v>0.58005669999999998</v>
      </c>
      <c r="H195" s="7">
        <v>165.417</v>
      </c>
      <c r="I195" s="18">
        <f t="shared" si="12"/>
        <v>24659</v>
      </c>
      <c r="J195" s="18">
        <v>4748</v>
      </c>
      <c r="K195" s="18">
        <v>19911</v>
      </c>
      <c r="L195" s="18">
        <v>0</v>
      </c>
      <c r="M195" s="22">
        <v>0</v>
      </c>
    </row>
    <row r="196" spans="1:13" x14ac:dyDescent="0.25">
      <c r="A196">
        <v>91436</v>
      </c>
      <c r="B196" s="2">
        <v>97.914249999999996</v>
      </c>
      <c r="C196" s="3">
        <v>14562</v>
      </c>
      <c r="D196" s="4">
        <v>31080</v>
      </c>
      <c r="E196" t="s">
        <v>14211</v>
      </c>
      <c r="F196" s="4" t="s">
        <v>15368</v>
      </c>
      <c r="G196" s="6">
        <v>0.63873950000000002</v>
      </c>
      <c r="H196" s="7">
        <v>155.096</v>
      </c>
      <c r="I196" s="18">
        <f t="shared" si="12"/>
        <v>1177712</v>
      </c>
      <c r="J196" s="18">
        <v>802602</v>
      </c>
      <c r="K196" s="18">
        <v>227934</v>
      </c>
      <c r="L196" s="18">
        <f>25780+121396</f>
        <v>147176</v>
      </c>
      <c r="M196" s="22">
        <v>1</v>
      </c>
    </row>
    <row r="197" spans="1:13" x14ac:dyDescent="0.25">
      <c r="A197">
        <v>20838</v>
      </c>
      <c r="B197" s="2">
        <v>97.890820000000005</v>
      </c>
      <c r="C197" s="3">
        <v>200</v>
      </c>
      <c r="D197" s="4">
        <v>47900</v>
      </c>
      <c r="E197" t="s">
        <v>3988</v>
      </c>
      <c r="F197" s="4" t="s">
        <v>4361</v>
      </c>
      <c r="G197" s="6">
        <v>0.64583330000000005</v>
      </c>
      <c r="H197" s="7">
        <v>153.333</v>
      </c>
      <c r="I197" s="18">
        <f t="shared" si="12"/>
        <v>8744</v>
      </c>
      <c r="J197" s="18">
        <v>5330</v>
      </c>
      <c r="K197" s="18">
        <v>3414</v>
      </c>
      <c r="L197" s="18">
        <v>0</v>
      </c>
      <c r="M197" s="22">
        <v>1</v>
      </c>
    </row>
    <row r="198" spans="1:13" x14ac:dyDescent="0.25">
      <c r="A198">
        <v>7649</v>
      </c>
      <c r="B198" s="2">
        <v>97.886899999999997</v>
      </c>
      <c r="C198" s="3">
        <v>8079</v>
      </c>
      <c r="D198" s="4">
        <v>35620</v>
      </c>
      <c r="E198" t="s">
        <v>1472</v>
      </c>
      <c r="F198" s="4" t="s">
        <v>1341</v>
      </c>
      <c r="G198" s="6">
        <v>0.63382349999999998</v>
      </c>
      <c r="H198" s="7">
        <v>155.08600000000001</v>
      </c>
      <c r="I198" s="18">
        <f t="shared" si="12"/>
        <v>80511</v>
      </c>
      <c r="J198" s="18">
        <v>45036</v>
      </c>
      <c r="K198" s="18">
        <v>35350</v>
      </c>
      <c r="L198" s="18">
        <v>125</v>
      </c>
      <c r="M198" s="22">
        <v>1</v>
      </c>
    </row>
    <row r="199" spans="1:13" x14ac:dyDescent="0.25">
      <c r="A199">
        <v>20009</v>
      </c>
      <c r="B199" s="2">
        <v>97.852559999999997</v>
      </c>
      <c r="C199" s="3">
        <v>50708</v>
      </c>
      <c r="D199" s="4">
        <v>47900</v>
      </c>
      <c r="E199" t="s">
        <v>579</v>
      </c>
      <c r="F199" s="4" t="s">
        <v>4333</v>
      </c>
      <c r="G199" s="6">
        <v>0.77326110000000003</v>
      </c>
      <c r="H199" s="7">
        <v>130.56800000000001</v>
      </c>
      <c r="I199" s="18">
        <f t="shared" si="12"/>
        <v>2131679</v>
      </c>
      <c r="J199" s="18">
        <v>1652113</v>
      </c>
      <c r="K199" s="18">
        <v>309646</v>
      </c>
      <c r="L199" s="18">
        <f>22557+147363</f>
        <v>169920</v>
      </c>
      <c r="M199" s="22">
        <v>1</v>
      </c>
    </row>
    <row r="200" spans="1:13" x14ac:dyDescent="0.25">
      <c r="A200">
        <v>7946</v>
      </c>
      <c r="B200" s="2">
        <v>97.806319999999999</v>
      </c>
      <c r="C200" s="3">
        <v>3009</v>
      </c>
      <c r="D200" s="4">
        <v>35620</v>
      </c>
      <c r="E200" t="s">
        <v>1563</v>
      </c>
      <c r="F200" s="4" t="s">
        <v>1341</v>
      </c>
      <c r="G200" s="6">
        <v>0.66666669999999995</v>
      </c>
      <c r="H200" s="7">
        <v>147.845</v>
      </c>
      <c r="I200" s="18">
        <f t="shared" si="12"/>
        <v>6651</v>
      </c>
      <c r="J200" s="18">
        <v>2606</v>
      </c>
      <c r="K200" s="18">
        <v>4045</v>
      </c>
      <c r="L200" s="18">
        <v>0</v>
      </c>
      <c r="M200" s="22">
        <v>0</v>
      </c>
    </row>
    <row r="201" spans="1:13" x14ac:dyDescent="0.25">
      <c r="A201">
        <v>7401</v>
      </c>
      <c r="B201" s="2">
        <v>97.804810000000003</v>
      </c>
      <c r="C201" s="3">
        <v>6665</v>
      </c>
      <c r="D201" s="4">
        <v>35620</v>
      </c>
      <c r="E201" t="s">
        <v>1413</v>
      </c>
      <c r="F201" s="4" t="s">
        <v>1341</v>
      </c>
      <c r="G201" s="6">
        <v>0.65018489999999995</v>
      </c>
      <c r="H201" s="7">
        <v>150.68600000000001</v>
      </c>
      <c r="I201" s="18">
        <f t="shared" si="12"/>
        <v>102359</v>
      </c>
      <c r="J201" s="18">
        <v>55479</v>
      </c>
      <c r="K201" s="18">
        <v>46880</v>
      </c>
      <c r="L201" s="18">
        <v>0</v>
      </c>
      <c r="M201" s="22">
        <v>1</v>
      </c>
    </row>
    <row r="202" spans="1:13" x14ac:dyDescent="0.25">
      <c r="A202">
        <v>94070</v>
      </c>
      <c r="B202" s="2">
        <v>97.790629999999993</v>
      </c>
      <c r="C202" s="3">
        <v>29878</v>
      </c>
      <c r="D202" s="4">
        <v>41860</v>
      </c>
      <c r="E202" t="s">
        <v>15019</v>
      </c>
      <c r="F202" s="4" t="s">
        <v>15368</v>
      </c>
      <c r="G202" s="6">
        <v>0.60902429999999996</v>
      </c>
      <c r="H202" s="7">
        <v>157.70500000000001</v>
      </c>
      <c r="I202" s="18">
        <f t="shared" si="12"/>
        <v>289633</v>
      </c>
      <c r="J202" s="18">
        <v>205214</v>
      </c>
      <c r="K202" s="18">
        <v>48407</v>
      </c>
      <c r="L202" s="18">
        <f>250+35762</f>
        <v>36012</v>
      </c>
      <c r="M202" s="22">
        <v>1</v>
      </c>
    </row>
    <row r="203" spans="1:13" x14ac:dyDescent="0.25">
      <c r="A203">
        <v>20895</v>
      </c>
      <c r="B203" s="2">
        <v>97.782300000000006</v>
      </c>
      <c r="C203" s="3">
        <v>19284</v>
      </c>
      <c r="D203" s="4">
        <v>47900</v>
      </c>
      <c r="E203" t="s">
        <v>4455</v>
      </c>
      <c r="F203" s="4" t="s">
        <v>4361</v>
      </c>
      <c r="G203" s="6">
        <v>0.68718639999999998</v>
      </c>
      <c r="H203" s="7">
        <v>144.113</v>
      </c>
      <c r="I203" s="18">
        <f t="shared" si="12"/>
        <v>303340</v>
      </c>
      <c r="J203" s="18">
        <v>235484</v>
      </c>
      <c r="K203" s="18">
        <v>65681</v>
      </c>
      <c r="L203" s="18">
        <f>460+1715</f>
        <v>2175</v>
      </c>
      <c r="M203" s="22">
        <v>1</v>
      </c>
    </row>
    <row r="204" spans="1:13" x14ac:dyDescent="0.25">
      <c r="A204">
        <v>11201</v>
      </c>
      <c r="B204" s="2">
        <v>97.750110000000006</v>
      </c>
      <c r="C204" s="3">
        <v>56487</v>
      </c>
      <c r="D204" s="4">
        <v>35620</v>
      </c>
      <c r="E204" t="s">
        <v>1238</v>
      </c>
      <c r="F204" s="4" t="s">
        <v>1280</v>
      </c>
      <c r="G204" s="6">
        <v>0.6892161</v>
      </c>
      <c r="H204" s="7">
        <v>143.27600000000001</v>
      </c>
      <c r="I204" s="18">
        <f t="shared" si="12"/>
        <v>2249601</v>
      </c>
      <c r="J204" s="18">
        <v>1929970</v>
      </c>
      <c r="K204" s="18">
        <v>272556</v>
      </c>
      <c r="L204" s="18">
        <f>3333+43742</f>
        <v>47075</v>
      </c>
      <c r="M204" s="22">
        <v>1</v>
      </c>
    </row>
    <row r="205" spans="1:13" x14ac:dyDescent="0.25">
      <c r="A205">
        <v>20184</v>
      </c>
      <c r="B205" s="2">
        <v>97.739649999999997</v>
      </c>
      <c r="C205" s="3">
        <v>763</v>
      </c>
      <c r="D205" s="4">
        <v>47900</v>
      </c>
      <c r="E205" t="s">
        <v>4356</v>
      </c>
      <c r="F205" s="4" t="s">
        <v>4335</v>
      </c>
      <c r="G205" s="6">
        <v>0.60147600000000001</v>
      </c>
      <c r="H205" s="7">
        <v>158.304</v>
      </c>
      <c r="I205" s="18">
        <f t="shared" si="12"/>
        <v>81438</v>
      </c>
      <c r="J205" s="18">
        <v>10650</v>
      </c>
      <c r="K205" s="18">
        <v>70788</v>
      </c>
      <c r="L205" s="18">
        <v>0</v>
      </c>
      <c r="M205" s="22">
        <v>0</v>
      </c>
    </row>
    <row r="206" spans="1:13" x14ac:dyDescent="0.25">
      <c r="A206">
        <v>11598</v>
      </c>
      <c r="B206" s="2">
        <v>97.727530000000002</v>
      </c>
      <c r="C206" s="3">
        <v>12927</v>
      </c>
      <c r="D206" s="4">
        <v>35620</v>
      </c>
      <c r="E206" t="s">
        <v>1963</v>
      </c>
      <c r="F206" s="4" t="s">
        <v>1280</v>
      </c>
      <c r="G206" s="6">
        <v>0.62825140000000002</v>
      </c>
      <c r="H206" s="7">
        <v>153.017</v>
      </c>
      <c r="I206" s="18">
        <f t="shared" si="12"/>
        <v>456529</v>
      </c>
      <c r="J206" s="18">
        <v>288355</v>
      </c>
      <c r="K206" s="18">
        <v>159349</v>
      </c>
      <c r="L206" s="18">
        <f>5300+3525</f>
        <v>8825</v>
      </c>
      <c r="M206" s="22">
        <v>1</v>
      </c>
    </row>
    <row r="207" spans="1:13" x14ac:dyDescent="0.25">
      <c r="A207">
        <v>7092</v>
      </c>
      <c r="B207" s="2">
        <v>97.709819999999993</v>
      </c>
      <c r="C207" s="3">
        <v>6764</v>
      </c>
      <c r="D207" s="4">
        <v>35620</v>
      </c>
      <c r="E207" t="s">
        <v>1400</v>
      </c>
      <c r="F207" s="4" t="s">
        <v>1341</v>
      </c>
      <c r="G207" s="6">
        <v>0.59394199999999997</v>
      </c>
      <c r="H207" s="7">
        <v>158.60300000000001</v>
      </c>
      <c r="I207" s="18">
        <f t="shared" si="12"/>
        <v>18824</v>
      </c>
      <c r="J207" s="18">
        <v>12081</v>
      </c>
      <c r="K207" s="18">
        <v>6643</v>
      </c>
      <c r="L207" s="18">
        <v>100</v>
      </c>
      <c r="M207" s="22">
        <v>1</v>
      </c>
    </row>
    <row r="208" spans="1:13" x14ac:dyDescent="0.25">
      <c r="A208">
        <v>92679</v>
      </c>
      <c r="B208" s="2">
        <v>97.703550000000007</v>
      </c>
      <c r="C208" s="3">
        <v>32821</v>
      </c>
      <c r="D208" s="4">
        <v>31080</v>
      </c>
      <c r="E208" t="s">
        <v>15594</v>
      </c>
      <c r="F208" s="4" t="s">
        <v>15368</v>
      </c>
      <c r="G208" s="6">
        <v>0.599692</v>
      </c>
      <c r="H208" s="7">
        <v>157.55199999999999</v>
      </c>
      <c r="I208" s="18">
        <f t="shared" si="12"/>
        <v>260331</v>
      </c>
      <c r="J208" s="18">
        <v>72599</v>
      </c>
      <c r="K208" s="18">
        <v>154432</v>
      </c>
      <c r="L208" s="18">
        <f>33050+250</f>
        <v>33300</v>
      </c>
      <c r="M208" s="22">
        <v>0</v>
      </c>
    </row>
    <row r="209" spans="1:13" x14ac:dyDescent="0.25">
      <c r="A209">
        <v>92694</v>
      </c>
      <c r="B209" s="2">
        <v>97.695089999999993</v>
      </c>
      <c r="C209" s="3">
        <v>24568</v>
      </c>
      <c r="D209" s="4">
        <v>31080</v>
      </c>
      <c r="E209" t="s">
        <v>15597</v>
      </c>
      <c r="F209" s="4" t="s">
        <v>15368</v>
      </c>
      <c r="G209" s="6">
        <v>0.6590452</v>
      </c>
      <c r="H209" s="7">
        <v>147.16</v>
      </c>
      <c r="I209" s="18">
        <f t="shared" si="12"/>
        <v>122230</v>
      </c>
      <c r="J209" s="18">
        <v>35796</v>
      </c>
      <c r="K209" s="18">
        <v>67635</v>
      </c>
      <c r="L209" s="18">
        <f>800+17999</f>
        <v>18799</v>
      </c>
      <c r="M209" s="22">
        <v>0</v>
      </c>
    </row>
    <row r="210" spans="1:13" x14ac:dyDescent="0.25">
      <c r="A210">
        <v>22180</v>
      </c>
      <c r="B210" s="2">
        <v>97.681139999999999</v>
      </c>
      <c r="C210" s="3">
        <v>24375</v>
      </c>
      <c r="D210" s="4">
        <v>47900</v>
      </c>
      <c r="E210" t="s">
        <v>812</v>
      </c>
      <c r="F210" s="4" t="s">
        <v>4335</v>
      </c>
      <c r="G210" s="6">
        <v>0.6827898</v>
      </c>
      <c r="H210" s="7">
        <v>141.98699999999999</v>
      </c>
      <c r="I210" s="18">
        <f t="shared" ref="I210:I241" si="13">SUM(J210:L210)</f>
        <v>290010</v>
      </c>
      <c r="J210" s="18">
        <v>148022</v>
      </c>
      <c r="K210" s="18">
        <v>140635</v>
      </c>
      <c r="L210" s="18">
        <v>1353</v>
      </c>
      <c r="M210" s="29">
        <v>1</v>
      </c>
    </row>
    <row r="211" spans="1:13" x14ac:dyDescent="0.25">
      <c r="A211">
        <v>7632</v>
      </c>
      <c r="B211" s="2">
        <v>97.676259999999999</v>
      </c>
      <c r="C211" s="3">
        <v>5439</v>
      </c>
      <c r="D211" s="4">
        <v>35620</v>
      </c>
      <c r="E211" t="s">
        <v>1464</v>
      </c>
      <c r="F211" s="4" t="s">
        <v>1341</v>
      </c>
      <c r="G211" s="6">
        <v>0.61951089999999998</v>
      </c>
      <c r="H211" s="7">
        <v>152.57400000000001</v>
      </c>
      <c r="I211" s="18">
        <f t="shared" si="13"/>
        <v>179520</v>
      </c>
      <c r="J211" s="18">
        <v>146508</v>
      </c>
      <c r="K211" s="18">
        <v>33012</v>
      </c>
      <c r="L211" s="18">
        <v>0</v>
      </c>
      <c r="M211" s="22">
        <v>1</v>
      </c>
    </row>
    <row r="212" spans="1:13" x14ac:dyDescent="0.25">
      <c r="A212">
        <v>22032</v>
      </c>
      <c r="B212" s="2">
        <v>97.65701</v>
      </c>
      <c r="C212" s="3">
        <v>29697</v>
      </c>
      <c r="D212" s="4">
        <v>47900</v>
      </c>
      <c r="E212" t="s">
        <v>1102</v>
      </c>
      <c r="F212" s="4" t="s">
        <v>4335</v>
      </c>
      <c r="G212" s="6">
        <v>0.63779129999999995</v>
      </c>
      <c r="H212" s="7">
        <v>148.93100000000001</v>
      </c>
      <c r="I212" s="18">
        <f t="shared" si="13"/>
        <v>249203</v>
      </c>
      <c r="J212" s="18">
        <v>115444</v>
      </c>
      <c r="K212" s="18">
        <v>130204</v>
      </c>
      <c r="L212" s="18">
        <v>3555</v>
      </c>
      <c r="M212" s="22">
        <v>0</v>
      </c>
    </row>
    <row r="213" spans="1:13" x14ac:dyDescent="0.25">
      <c r="A213">
        <v>90743</v>
      </c>
      <c r="B213" s="2">
        <v>97.652199999999993</v>
      </c>
      <c r="C213" s="3">
        <v>330</v>
      </c>
      <c r="D213" s="4">
        <v>31080</v>
      </c>
      <c r="E213" t="s">
        <v>15403</v>
      </c>
      <c r="F213" s="4" t="s">
        <v>15368</v>
      </c>
      <c r="G213" s="6">
        <v>0.57731960000000004</v>
      </c>
      <c r="H213" s="7">
        <v>159.375</v>
      </c>
      <c r="I213" s="18">
        <f t="shared" si="13"/>
        <v>14375</v>
      </c>
      <c r="J213" s="18">
        <v>0</v>
      </c>
      <c r="K213" s="18">
        <v>13325</v>
      </c>
      <c r="L213" s="18">
        <v>1050</v>
      </c>
      <c r="M213" s="22">
        <v>0</v>
      </c>
    </row>
    <row r="214" spans="1:13" x14ac:dyDescent="0.25">
      <c r="A214">
        <v>22315</v>
      </c>
      <c r="B214" s="2">
        <v>97.647379999999998</v>
      </c>
      <c r="C214" s="3">
        <v>27794</v>
      </c>
      <c r="D214" s="4">
        <v>47900</v>
      </c>
      <c r="E214" t="s">
        <v>3522</v>
      </c>
      <c r="F214" s="4" t="s">
        <v>4335</v>
      </c>
      <c r="G214" s="6">
        <v>0.67148350000000001</v>
      </c>
      <c r="H214" s="7">
        <v>143.06</v>
      </c>
      <c r="I214" s="18">
        <f t="shared" si="13"/>
        <v>200721</v>
      </c>
      <c r="J214" s="18">
        <v>68080</v>
      </c>
      <c r="K214" s="18">
        <v>130641</v>
      </c>
      <c r="L214" s="18">
        <v>2000</v>
      </c>
      <c r="M214" s="22">
        <v>0</v>
      </c>
    </row>
    <row r="215" spans="1:13" x14ac:dyDescent="0.25">
      <c r="A215">
        <v>91302</v>
      </c>
      <c r="B215" s="2">
        <v>97.638620000000003</v>
      </c>
      <c r="C215" s="3">
        <v>25165</v>
      </c>
      <c r="D215" s="4">
        <v>31080</v>
      </c>
      <c r="E215" t="s">
        <v>15415</v>
      </c>
      <c r="F215" s="4" t="s">
        <v>15368</v>
      </c>
      <c r="G215" s="6">
        <v>0.65987439999999997</v>
      </c>
      <c r="H215" s="7">
        <v>145.03700000000001</v>
      </c>
      <c r="I215" s="18">
        <f t="shared" si="13"/>
        <v>736466</v>
      </c>
      <c r="J215" s="18">
        <v>474671</v>
      </c>
      <c r="K215" s="18">
        <v>148035</v>
      </c>
      <c r="L215" s="18">
        <f>106040+7720</f>
        <v>113760</v>
      </c>
      <c r="M215" s="22">
        <v>1</v>
      </c>
    </row>
    <row r="216" spans="1:13" x14ac:dyDescent="0.25">
      <c r="A216">
        <v>8836</v>
      </c>
      <c r="B216" s="2">
        <v>97.633870000000002</v>
      </c>
      <c r="C216" s="3">
        <v>3868</v>
      </c>
      <c r="D216" s="4">
        <v>35620</v>
      </c>
      <c r="E216" t="s">
        <v>1764</v>
      </c>
      <c r="F216" s="4" t="s">
        <v>1341</v>
      </c>
      <c r="G216" s="6">
        <v>0.65127100000000004</v>
      </c>
      <c r="H216" s="7">
        <v>146.214</v>
      </c>
      <c r="I216" s="18">
        <f t="shared" si="13"/>
        <v>30284</v>
      </c>
      <c r="J216" s="18">
        <v>6563</v>
      </c>
      <c r="K216" s="18">
        <v>23721</v>
      </c>
      <c r="L216" s="18">
        <v>0</v>
      </c>
      <c r="M216" s="22">
        <v>0</v>
      </c>
    </row>
    <row r="217" spans="1:13" x14ac:dyDescent="0.25">
      <c r="A217">
        <v>7620</v>
      </c>
      <c r="B217" s="2">
        <v>97.632890000000003</v>
      </c>
      <c r="C217" s="3">
        <v>1710</v>
      </c>
      <c r="D217" s="4">
        <v>35620</v>
      </c>
      <c r="E217" t="s">
        <v>1456</v>
      </c>
      <c r="F217" s="4" t="s">
        <v>1341</v>
      </c>
      <c r="G217" s="6">
        <v>0.67809819999999998</v>
      </c>
      <c r="H217" s="7">
        <v>141.52199999999999</v>
      </c>
      <c r="I217" s="18">
        <f t="shared" si="13"/>
        <v>80411</v>
      </c>
      <c r="J217" s="18">
        <v>38691</v>
      </c>
      <c r="K217" s="18">
        <v>41400</v>
      </c>
      <c r="L217" s="18">
        <v>320</v>
      </c>
      <c r="M217" s="22">
        <v>0</v>
      </c>
    </row>
    <row r="218" spans="1:13" x14ac:dyDescent="0.25">
      <c r="A218">
        <v>10570</v>
      </c>
      <c r="B218" s="2">
        <v>97.614339999999999</v>
      </c>
      <c r="C218" s="3">
        <v>12592</v>
      </c>
      <c r="D218" s="4">
        <v>35620</v>
      </c>
      <c r="E218" t="s">
        <v>1658</v>
      </c>
      <c r="F218" s="4" t="s">
        <v>1280</v>
      </c>
      <c r="G218" s="6">
        <v>0.6468621</v>
      </c>
      <c r="H218" s="7">
        <v>146.63800000000001</v>
      </c>
      <c r="I218" s="18">
        <f t="shared" si="13"/>
        <v>268831</v>
      </c>
      <c r="J218" s="18">
        <v>203149</v>
      </c>
      <c r="K218" s="18">
        <v>64142</v>
      </c>
      <c r="L218" s="18">
        <v>1540</v>
      </c>
      <c r="M218" s="22">
        <v>1</v>
      </c>
    </row>
    <row r="219" spans="1:13" x14ac:dyDescent="0.25">
      <c r="A219">
        <v>7746</v>
      </c>
      <c r="B219" s="2">
        <v>97.609359999999995</v>
      </c>
      <c r="C219" s="3">
        <v>19613</v>
      </c>
      <c r="D219" s="4">
        <v>35620</v>
      </c>
      <c r="E219" t="s">
        <v>1509</v>
      </c>
      <c r="F219" s="4" t="s">
        <v>1341</v>
      </c>
      <c r="G219" s="6">
        <v>0.60880610000000002</v>
      </c>
      <c r="H219" s="7">
        <v>153.125</v>
      </c>
      <c r="I219" s="18">
        <f t="shared" si="13"/>
        <v>74588</v>
      </c>
      <c r="J219" s="18">
        <v>25193</v>
      </c>
      <c r="K219" s="18">
        <v>48395</v>
      </c>
      <c r="L219" s="18">
        <v>1000</v>
      </c>
      <c r="M219" s="22">
        <v>0</v>
      </c>
    </row>
    <row r="220" spans="1:13" x14ac:dyDescent="0.25">
      <c r="A220">
        <v>22206</v>
      </c>
      <c r="B220" s="2">
        <v>97.597909999999999</v>
      </c>
      <c r="C220" s="3">
        <v>20326</v>
      </c>
      <c r="D220" s="4">
        <v>47900</v>
      </c>
      <c r="E220" t="s">
        <v>374</v>
      </c>
      <c r="F220" s="4" t="s">
        <v>4335</v>
      </c>
      <c r="G220" s="6">
        <v>0.75642399999999999</v>
      </c>
      <c r="H220" s="7">
        <v>127.238</v>
      </c>
      <c r="I220" s="18">
        <f t="shared" si="13"/>
        <v>236296</v>
      </c>
      <c r="J220" s="18">
        <v>109071</v>
      </c>
      <c r="K220" s="18">
        <v>125150</v>
      </c>
      <c r="L220" s="18">
        <f>1425+650</f>
        <v>2075</v>
      </c>
      <c r="M220" s="22">
        <v>0</v>
      </c>
    </row>
    <row r="221" spans="1:13" x14ac:dyDescent="0.25">
      <c r="A221">
        <v>94598</v>
      </c>
      <c r="B221" s="2">
        <v>97.583029999999994</v>
      </c>
      <c r="C221" s="3">
        <v>26974</v>
      </c>
      <c r="D221" s="4">
        <v>41860</v>
      </c>
      <c r="E221" t="s">
        <v>15790</v>
      </c>
      <c r="F221" s="4" t="s">
        <v>15368</v>
      </c>
      <c r="G221" s="6">
        <v>0.66590289999999996</v>
      </c>
      <c r="H221" s="7">
        <v>142.648</v>
      </c>
      <c r="I221" s="18">
        <f t="shared" si="13"/>
        <v>114003</v>
      </c>
      <c r="J221" s="18">
        <v>61253</v>
      </c>
      <c r="K221" s="18">
        <v>46425</v>
      </c>
      <c r="L221" s="18">
        <v>6325</v>
      </c>
      <c r="M221" s="22">
        <v>1</v>
      </c>
    </row>
    <row r="222" spans="1:13" x14ac:dyDescent="0.25">
      <c r="A222">
        <v>7041</v>
      </c>
      <c r="B222" s="2">
        <v>97.577200000000005</v>
      </c>
      <c r="C222" s="3">
        <v>7462</v>
      </c>
      <c r="D222" s="4">
        <v>35620</v>
      </c>
      <c r="E222" t="s">
        <v>1368</v>
      </c>
      <c r="F222" s="4" t="s">
        <v>1341</v>
      </c>
      <c r="G222" s="6">
        <v>0.71238369999999995</v>
      </c>
      <c r="H222" s="7">
        <v>134.375</v>
      </c>
      <c r="I222" s="18">
        <f t="shared" si="13"/>
        <v>38889</v>
      </c>
      <c r="J222" s="18">
        <v>22634</v>
      </c>
      <c r="K222" s="18">
        <v>15755</v>
      </c>
      <c r="L222" s="18">
        <v>500</v>
      </c>
      <c r="M222" s="22">
        <v>1</v>
      </c>
    </row>
    <row r="223" spans="1:13" x14ac:dyDescent="0.25">
      <c r="A223">
        <v>11976</v>
      </c>
      <c r="B223" s="2">
        <v>97.560220000000001</v>
      </c>
      <c r="C223" s="3">
        <v>2301</v>
      </c>
      <c r="D223" s="4">
        <v>35620</v>
      </c>
      <c r="E223" t="s">
        <v>2070</v>
      </c>
      <c r="F223" s="4" t="s">
        <v>1280</v>
      </c>
      <c r="G223" s="6">
        <v>0.56973609999999997</v>
      </c>
      <c r="H223" s="7">
        <v>158.125</v>
      </c>
      <c r="I223" s="18">
        <f t="shared" si="13"/>
        <v>80103</v>
      </c>
      <c r="J223" s="18">
        <v>44198</v>
      </c>
      <c r="K223" s="18">
        <v>25430</v>
      </c>
      <c r="L223" s="18">
        <v>10475</v>
      </c>
      <c r="M223" s="22">
        <v>1</v>
      </c>
    </row>
    <row r="224" spans="1:13" x14ac:dyDescent="0.25">
      <c r="A224">
        <v>94526</v>
      </c>
      <c r="B224" s="2">
        <v>97.544479999999993</v>
      </c>
      <c r="C224" s="3">
        <v>32273</v>
      </c>
      <c r="D224" s="4">
        <v>41860</v>
      </c>
      <c r="E224" t="s">
        <v>655</v>
      </c>
      <c r="F224" s="4" t="s">
        <v>15368</v>
      </c>
      <c r="G224" s="6">
        <v>0.6264284</v>
      </c>
      <c r="H224" s="7">
        <v>148.02699999999999</v>
      </c>
      <c r="I224" s="18">
        <f t="shared" si="13"/>
        <v>331780</v>
      </c>
      <c r="J224" s="18">
        <v>224079</v>
      </c>
      <c r="K224" s="18">
        <v>88287</v>
      </c>
      <c r="L224" s="18">
        <v>19414</v>
      </c>
      <c r="M224" s="22">
        <v>1</v>
      </c>
    </row>
    <row r="225" spans="1:13" x14ac:dyDescent="0.25">
      <c r="A225">
        <v>94965</v>
      </c>
      <c r="B225" s="2">
        <v>97.536879999999996</v>
      </c>
      <c r="C225" s="3">
        <v>11114</v>
      </c>
      <c r="D225" s="4">
        <v>41860</v>
      </c>
      <c r="E225" t="s">
        <v>15816</v>
      </c>
      <c r="F225" s="4" t="s">
        <v>15368</v>
      </c>
      <c r="G225" s="6">
        <v>0.63469560000000003</v>
      </c>
      <c r="H225" s="7">
        <v>146.56299999999999</v>
      </c>
      <c r="I225" s="18">
        <f t="shared" si="13"/>
        <v>184036</v>
      </c>
      <c r="J225" s="18">
        <v>151781</v>
      </c>
      <c r="K225" s="18">
        <v>26905</v>
      </c>
      <c r="L225" s="18">
        <f>1700+3650</f>
        <v>5350</v>
      </c>
      <c r="M225" s="22">
        <v>1</v>
      </c>
    </row>
    <row r="226" spans="1:13" x14ac:dyDescent="0.25">
      <c r="A226">
        <v>20833</v>
      </c>
      <c r="B226" s="2">
        <v>97.528310000000005</v>
      </c>
      <c r="C226" s="3">
        <v>7831</v>
      </c>
      <c r="D226" s="4">
        <v>47900</v>
      </c>
      <c r="E226" t="s">
        <v>4440</v>
      </c>
      <c r="F226" s="4" t="s">
        <v>4361</v>
      </c>
      <c r="G226" s="6">
        <v>0.66069809999999995</v>
      </c>
      <c r="H226" s="7">
        <v>141.84100000000001</v>
      </c>
      <c r="I226" s="18">
        <f t="shared" si="13"/>
        <v>73571</v>
      </c>
      <c r="J226" s="18">
        <v>57351</v>
      </c>
      <c r="K226" s="18">
        <v>14020</v>
      </c>
      <c r="L226" s="18">
        <v>2200</v>
      </c>
      <c r="M226" s="22">
        <v>1</v>
      </c>
    </row>
    <row r="227" spans="1:13" x14ac:dyDescent="0.25">
      <c r="A227">
        <v>11577</v>
      </c>
      <c r="B227" s="2">
        <v>97.524879999999996</v>
      </c>
      <c r="C227" s="3">
        <v>12788</v>
      </c>
      <c r="D227" s="4">
        <v>35620</v>
      </c>
      <c r="E227" t="s">
        <v>1958</v>
      </c>
      <c r="F227" s="4" t="s">
        <v>1280</v>
      </c>
      <c r="G227" s="6">
        <v>0.63729270000000005</v>
      </c>
      <c r="H227" s="7">
        <v>145.833</v>
      </c>
      <c r="I227" s="18">
        <f t="shared" si="13"/>
        <v>182295</v>
      </c>
      <c r="J227" s="18">
        <v>138479</v>
      </c>
      <c r="K227" s="18">
        <v>43116</v>
      </c>
      <c r="L227" s="18">
        <v>700</v>
      </c>
      <c r="M227" s="22">
        <v>1</v>
      </c>
    </row>
    <row r="228" spans="1:13" x14ac:dyDescent="0.25">
      <c r="A228">
        <v>94925</v>
      </c>
      <c r="B228" s="2">
        <v>97.521159999999995</v>
      </c>
      <c r="C228" s="3">
        <v>9477</v>
      </c>
      <c r="D228" s="4">
        <v>41860</v>
      </c>
      <c r="E228" t="s">
        <v>15800</v>
      </c>
      <c r="F228" s="4" t="s">
        <v>15368</v>
      </c>
      <c r="G228" s="6">
        <v>0.66436819999999996</v>
      </c>
      <c r="H228" s="7">
        <v>141.143</v>
      </c>
      <c r="I228" s="18">
        <f t="shared" si="13"/>
        <v>40943</v>
      </c>
      <c r="J228" s="18">
        <v>36615</v>
      </c>
      <c r="K228" s="18">
        <v>2833</v>
      </c>
      <c r="L228" s="18">
        <f>845+650</f>
        <v>1495</v>
      </c>
      <c r="M228" s="22">
        <v>1</v>
      </c>
    </row>
    <row r="229" spans="1:13" x14ac:dyDescent="0.25">
      <c r="A229">
        <v>8833</v>
      </c>
      <c r="B229" s="2">
        <v>97.518039999999999</v>
      </c>
      <c r="C229" s="3">
        <v>8890</v>
      </c>
      <c r="D229" s="4">
        <v>35620</v>
      </c>
      <c r="E229" t="s">
        <v>636</v>
      </c>
      <c r="F229" s="4" t="s">
        <v>1341</v>
      </c>
      <c r="G229" s="6">
        <v>0.58059510000000003</v>
      </c>
      <c r="H229" s="7">
        <v>155.48099999999999</v>
      </c>
      <c r="I229" s="18">
        <f t="shared" si="13"/>
        <v>74489</v>
      </c>
      <c r="J229" s="18">
        <v>28875</v>
      </c>
      <c r="K229" s="18">
        <v>45414</v>
      </c>
      <c r="L229" s="18">
        <v>200</v>
      </c>
      <c r="M229" s="22">
        <v>0</v>
      </c>
    </row>
    <row r="230" spans="1:13" x14ac:dyDescent="0.25">
      <c r="A230">
        <v>7940</v>
      </c>
      <c r="B230" s="2">
        <v>97.514039999999994</v>
      </c>
      <c r="C230" s="3">
        <v>16888</v>
      </c>
      <c r="D230" s="4">
        <v>35620</v>
      </c>
      <c r="E230" t="s">
        <v>673</v>
      </c>
      <c r="F230" s="4" t="s">
        <v>1341</v>
      </c>
      <c r="G230" s="6">
        <v>0.65161729999999995</v>
      </c>
      <c r="H230" s="7">
        <v>143.16200000000001</v>
      </c>
      <c r="I230" s="18">
        <f t="shared" si="13"/>
        <v>123912</v>
      </c>
      <c r="J230" s="18">
        <v>25756</v>
      </c>
      <c r="K230" s="18">
        <v>94756</v>
      </c>
      <c r="L230" s="18">
        <v>3400</v>
      </c>
      <c r="M230" s="22">
        <v>0</v>
      </c>
    </row>
    <row r="231" spans="1:13" x14ac:dyDescent="0.25">
      <c r="A231">
        <v>7924</v>
      </c>
      <c r="B231" s="2">
        <v>97.510379999999998</v>
      </c>
      <c r="C231" s="3">
        <v>7717</v>
      </c>
      <c r="D231" s="4">
        <v>35620</v>
      </c>
      <c r="E231" t="s">
        <v>1554</v>
      </c>
      <c r="F231" s="4" t="s">
        <v>1341</v>
      </c>
      <c r="G231" s="6">
        <v>0.69163859999999999</v>
      </c>
      <c r="H231" s="7">
        <v>136.096</v>
      </c>
      <c r="I231" s="18">
        <f t="shared" si="13"/>
        <v>192560</v>
      </c>
      <c r="J231" s="18">
        <v>64790</v>
      </c>
      <c r="K231" s="18">
        <v>127070</v>
      </c>
      <c r="L231" s="18">
        <v>700</v>
      </c>
      <c r="M231" s="22">
        <v>0</v>
      </c>
    </row>
    <row r="232" spans="1:13" x14ac:dyDescent="0.25">
      <c r="A232">
        <v>90265</v>
      </c>
      <c r="B232" s="2">
        <v>97.50609</v>
      </c>
      <c r="C232" s="3">
        <v>17659</v>
      </c>
      <c r="D232" s="4">
        <v>31080</v>
      </c>
      <c r="E232" t="s">
        <v>15376</v>
      </c>
      <c r="F232" s="4" t="s">
        <v>15368</v>
      </c>
      <c r="G232" s="6">
        <v>0.59487860000000004</v>
      </c>
      <c r="H232" s="7">
        <v>152.69900000000001</v>
      </c>
      <c r="I232" s="18">
        <f t="shared" si="13"/>
        <v>978692</v>
      </c>
      <c r="J232" s="18">
        <v>457923</v>
      </c>
      <c r="K232" s="18">
        <v>367528</v>
      </c>
      <c r="L232" s="18">
        <f>97026+55465+750</f>
        <v>153241</v>
      </c>
      <c r="M232" s="22">
        <v>1</v>
      </c>
    </row>
    <row r="233" spans="1:13" x14ac:dyDescent="0.25">
      <c r="A233">
        <v>11509</v>
      </c>
      <c r="B233" s="2">
        <v>97.49776</v>
      </c>
      <c r="C233" s="3">
        <v>2232</v>
      </c>
      <c r="D233" s="4">
        <v>35620</v>
      </c>
      <c r="E233" t="s">
        <v>1932</v>
      </c>
      <c r="F233" s="4" t="s">
        <v>1280</v>
      </c>
      <c r="G233" s="6">
        <v>0.585256</v>
      </c>
      <c r="H233" s="7">
        <v>154.279</v>
      </c>
      <c r="I233" s="18">
        <f t="shared" si="13"/>
        <v>133759</v>
      </c>
      <c r="J233" s="18">
        <v>109130</v>
      </c>
      <c r="K233" s="18">
        <v>24204</v>
      </c>
      <c r="L233" s="18">
        <f>250+175</f>
        <v>425</v>
      </c>
      <c r="M233" s="22">
        <v>1</v>
      </c>
    </row>
    <row r="234" spans="1:13" x14ac:dyDescent="0.25">
      <c r="A234">
        <v>7922</v>
      </c>
      <c r="B234" s="2">
        <v>97.484650000000002</v>
      </c>
      <c r="C234" s="3">
        <v>12383</v>
      </c>
      <c r="D234" s="4">
        <v>35620</v>
      </c>
      <c r="E234" t="s">
        <v>1553</v>
      </c>
      <c r="F234" s="4" t="s">
        <v>1341</v>
      </c>
      <c r="G234" s="6">
        <v>0.60439430000000005</v>
      </c>
      <c r="H234" s="7">
        <v>150.72900000000001</v>
      </c>
      <c r="I234" s="18">
        <f t="shared" si="13"/>
        <v>100911</v>
      </c>
      <c r="J234" s="18">
        <v>58699</v>
      </c>
      <c r="K234" s="18">
        <v>42212</v>
      </c>
      <c r="L234" s="18">
        <v>0</v>
      </c>
      <c r="M234" s="22">
        <v>1</v>
      </c>
    </row>
    <row r="235" spans="1:13" x14ac:dyDescent="0.25">
      <c r="A235">
        <v>11021</v>
      </c>
      <c r="B235" s="2">
        <v>97.472650000000002</v>
      </c>
      <c r="C235" s="3">
        <v>17478</v>
      </c>
      <c r="D235" s="4">
        <v>35620</v>
      </c>
      <c r="E235" t="s">
        <v>1894</v>
      </c>
      <c r="F235" s="4" t="s">
        <v>1280</v>
      </c>
      <c r="G235" s="6">
        <v>0.65162379999999998</v>
      </c>
      <c r="H235" s="7">
        <v>142.5</v>
      </c>
      <c r="I235" s="18">
        <f t="shared" si="13"/>
        <v>744069</v>
      </c>
      <c r="J235" s="18">
        <v>617436</v>
      </c>
      <c r="K235" s="18">
        <v>121663</v>
      </c>
      <c r="L235" s="18">
        <v>4970</v>
      </c>
      <c r="M235" s="22">
        <v>1</v>
      </c>
    </row>
    <row r="236" spans="1:13" x14ac:dyDescent="0.25">
      <c r="A236">
        <v>6390</v>
      </c>
      <c r="B236" s="2">
        <v>97.448390000000003</v>
      </c>
      <c r="C236" s="3">
        <v>296</v>
      </c>
      <c r="D236" s="4">
        <v>35620</v>
      </c>
      <c r="E236" t="s">
        <v>1279</v>
      </c>
      <c r="F236" s="4" t="s">
        <v>1280</v>
      </c>
      <c r="G236" s="6">
        <v>0.6040816</v>
      </c>
      <c r="H236" s="7">
        <v>150.417</v>
      </c>
      <c r="I236" s="18">
        <f t="shared" si="13"/>
        <v>1400</v>
      </c>
      <c r="J236" s="18">
        <v>545</v>
      </c>
      <c r="K236" s="18">
        <v>855</v>
      </c>
      <c r="L236" s="18">
        <v>0</v>
      </c>
      <c r="M236" s="22">
        <v>0</v>
      </c>
    </row>
    <row r="237" spans="1:13" x14ac:dyDescent="0.25">
      <c r="A237">
        <v>20841</v>
      </c>
      <c r="B237" s="2">
        <v>97.446749999999994</v>
      </c>
      <c r="C237" s="3">
        <v>10545</v>
      </c>
      <c r="D237" s="4">
        <v>47900</v>
      </c>
      <c r="E237" t="s">
        <v>4442</v>
      </c>
      <c r="F237" s="4" t="s">
        <v>4361</v>
      </c>
      <c r="G237" s="6">
        <v>0.62083140000000003</v>
      </c>
      <c r="H237" s="7">
        <v>147.5</v>
      </c>
      <c r="I237" s="18">
        <f t="shared" si="13"/>
        <v>37580</v>
      </c>
      <c r="J237" s="18">
        <v>25852</v>
      </c>
      <c r="K237" s="18">
        <v>11728</v>
      </c>
      <c r="L237" s="18">
        <v>0</v>
      </c>
      <c r="M237" s="22">
        <v>1</v>
      </c>
    </row>
    <row r="238" spans="1:13" x14ac:dyDescent="0.25">
      <c r="A238">
        <v>7711</v>
      </c>
      <c r="B238" s="2">
        <v>97.424270000000007</v>
      </c>
      <c r="C238" s="3">
        <v>1312</v>
      </c>
      <c r="D238" s="4">
        <v>35620</v>
      </c>
      <c r="E238" t="s">
        <v>1486</v>
      </c>
      <c r="F238" s="4" t="s">
        <v>1341</v>
      </c>
      <c r="G238" s="6">
        <v>0.59512200000000004</v>
      </c>
      <c r="H238" s="7">
        <v>151.25</v>
      </c>
      <c r="I238" s="18">
        <f t="shared" si="13"/>
        <v>11274</v>
      </c>
      <c r="J238" s="18">
        <v>6899</v>
      </c>
      <c r="K238" s="18">
        <v>4200</v>
      </c>
      <c r="L238" s="18">
        <v>175</v>
      </c>
      <c r="M238" s="22">
        <v>1</v>
      </c>
    </row>
    <row r="239" spans="1:13" x14ac:dyDescent="0.25">
      <c r="A239">
        <v>92861</v>
      </c>
      <c r="B239" s="2">
        <v>97.38879</v>
      </c>
      <c r="C239" s="3">
        <v>5910</v>
      </c>
      <c r="D239" s="4">
        <v>31080</v>
      </c>
      <c r="E239" t="s">
        <v>11550</v>
      </c>
      <c r="F239" s="4" t="s">
        <v>15368</v>
      </c>
      <c r="G239" s="6">
        <v>0.55438030000000005</v>
      </c>
      <c r="H239" s="7">
        <v>157.91</v>
      </c>
      <c r="I239" s="18">
        <f t="shared" si="13"/>
        <v>87924</v>
      </c>
      <c r="J239" s="18">
        <v>29890</v>
      </c>
      <c r="K239" s="18">
        <v>47634</v>
      </c>
      <c r="L239" s="18">
        <f>500+9900</f>
        <v>10400</v>
      </c>
      <c r="M239" s="22">
        <v>0</v>
      </c>
    </row>
    <row r="240" spans="1:13" ht="16.5" customHeight="1" x14ac:dyDescent="0.25">
      <c r="A240">
        <v>94131</v>
      </c>
      <c r="B240" s="2">
        <v>97.359030000000004</v>
      </c>
      <c r="C240" s="3">
        <v>28370</v>
      </c>
      <c r="D240" s="4">
        <v>41860</v>
      </c>
      <c r="E240" t="s">
        <v>15761</v>
      </c>
      <c r="F240" s="4" t="s">
        <v>15368</v>
      </c>
      <c r="G240" s="6">
        <v>0.67933500000000002</v>
      </c>
      <c r="H240" s="7">
        <v>136.01599999999999</v>
      </c>
      <c r="I240" s="18">
        <f t="shared" si="13"/>
        <v>422849</v>
      </c>
      <c r="J240" s="18">
        <v>234006</v>
      </c>
      <c r="K240" s="18">
        <v>32448</v>
      </c>
      <c r="L240" s="18">
        <f>154145+2250</f>
        <v>156395</v>
      </c>
      <c r="M240" s="22">
        <v>1</v>
      </c>
    </row>
    <row r="241" spans="1:13" x14ac:dyDescent="0.25">
      <c r="A241">
        <v>10546</v>
      </c>
      <c r="B241" s="2">
        <v>97.344890000000007</v>
      </c>
      <c r="C241" s="3">
        <v>1149</v>
      </c>
      <c r="D241" s="4">
        <v>35620</v>
      </c>
      <c r="E241" t="s">
        <v>1817</v>
      </c>
      <c r="F241" s="4" t="s">
        <v>1280</v>
      </c>
      <c r="G241" s="6">
        <v>0.71722359999999996</v>
      </c>
      <c r="H241" s="7">
        <v>129.375</v>
      </c>
      <c r="I241" s="18">
        <f t="shared" si="13"/>
        <v>49412</v>
      </c>
      <c r="J241" s="18">
        <v>5553</v>
      </c>
      <c r="K241" s="18">
        <v>43859</v>
      </c>
      <c r="L241" s="18">
        <v>0</v>
      </c>
      <c r="M241" s="22">
        <v>0</v>
      </c>
    </row>
    <row r="242" spans="1:13" x14ac:dyDescent="0.25">
      <c r="A242">
        <v>7446</v>
      </c>
      <c r="B242" s="2">
        <v>97.341489999999993</v>
      </c>
      <c r="C242" s="3">
        <v>14649</v>
      </c>
      <c r="D242" s="4">
        <v>35620</v>
      </c>
      <c r="E242" t="s">
        <v>1434</v>
      </c>
      <c r="F242" s="4" t="s">
        <v>1341</v>
      </c>
      <c r="G242" s="6">
        <v>0.60119160000000005</v>
      </c>
      <c r="H242" s="7">
        <v>149.155</v>
      </c>
      <c r="I242" s="18">
        <f t="shared" ref="I242:I273" si="14">SUM(J242:L242)</f>
        <v>81712</v>
      </c>
      <c r="J242" s="18">
        <v>27054</v>
      </c>
      <c r="K242" s="18">
        <v>54490</v>
      </c>
      <c r="L242" s="18">
        <v>168</v>
      </c>
      <c r="M242" s="22">
        <v>0</v>
      </c>
    </row>
    <row r="243" spans="1:13" x14ac:dyDescent="0.25">
      <c r="A243">
        <v>92651</v>
      </c>
      <c r="B243" s="2">
        <v>97.334580000000003</v>
      </c>
      <c r="C243" s="3">
        <v>23667</v>
      </c>
      <c r="D243" s="4">
        <v>31080</v>
      </c>
      <c r="E243" t="s">
        <v>15584</v>
      </c>
      <c r="F243" s="4" t="s">
        <v>15368</v>
      </c>
      <c r="G243" s="6">
        <v>0.64873789999999998</v>
      </c>
      <c r="H243" s="7">
        <v>140.923</v>
      </c>
      <c r="I243" s="18">
        <f t="shared" si="14"/>
        <v>791364</v>
      </c>
      <c r="J243" s="18">
        <v>274988</v>
      </c>
      <c r="K243" s="18">
        <v>427228</v>
      </c>
      <c r="L243" s="18">
        <f>19555+69593</f>
        <v>89148</v>
      </c>
      <c r="M243" s="22">
        <v>0</v>
      </c>
    </row>
    <row r="244" spans="1:13" x14ac:dyDescent="0.25">
      <c r="A244">
        <v>11732</v>
      </c>
      <c r="B244" s="2">
        <v>97.325950000000006</v>
      </c>
      <c r="C244" s="3">
        <v>3671</v>
      </c>
      <c r="D244" s="4">
        <v>35620</v>
      </c>
      <c r="E244" t="s">
        <v>1992</v>
      </c>
      <c r="F244" s="4" t="s">
        <v>1280</v>
      </c>
      <c r="G244" s="6">
        <v>0.5415295</v>
      </c>
      <c r="H244" s="7">
        <v>159.315</v>
      </c>
      <c r="I244" s="18">
        <f t="shared" si="14"/>
        <v>61195</v>
      </c>
      <c r="J244" s="18">
        <v>41260</v>
      </c>
      <c r="K244" s="18">
        <v>19935</v>
      </c>
      <c r="L244" s="18">
        <v>0</v>
      </c>
      <c r="M244" s="22">
        <v>1</v>
      </c>
    </row>
    <row r="245" spans="1:13" x14ac:dyDescent="0.25">
      <c r="A245">
        <v>20882</v>
      </c>
      <c r="B245" s="2">
        <v>97.322999999999993</v>
      </c>
      <c r="C245" s="3">
        <v>14397</v>
      </c>
      <c r="D245" s="4">
        <v>47900</v>
      </c>
      <c r="E245" t="s">
        <v>4452</v>
      </c>
      <c r="F245" s="4" t="s">
        <v>4361</v>
      </c>
      <c r="G245" s="6">
        <v>0.5425411</v>
      </c>
      <c r="H245" s="7">
        <v>159.11600000000001</v>
      </c>
      <c r="I245" s="18">
        <f t="shared" si="14"/>
        <v>79876</v>
      </c>
      <c r="J245" s="18">
        <v>50795</v>
      </c>
      <c r="K245" s="18">
        <v>27581</v>
      </c>
      <c r="L245" s="18">
        <v>1500</v>
      </c>
      <c r="M245" s="22">
        <v>1</v>
      </c>
    </row>
    <row r="246" spans="1:13" x14ac:dyDescent="0.25">
      <c r="A246">
        <v>22209</v>
      </c>
      <c r="B246" s="2">
        <v>97.258129999999994</v>
      </c>
      <c r="C246" s="3">
        <v>11550</v>
      </c>
      <c r="D246" s="4">
        <v>47900</v>
      </c>
      <c r="E246" t="s">
        <v>374</v>
      </c>
      <c r="F246" s="4" t="s">
        <v>4335</v>
      </c>
      <c r="G246" s="6">
        <v>0.83263549999999997</v>
      </c>
      <c r="H246" s="7">
        <v>108.38200000000001</v>
      </c>
      <c r="I246" s="18">
        <f t="shared" si="14"/>
        <v>623194</v>
      </c>
      <c r="J246" s="18">
        <v>270489</v>
      </c>
      <c r="K246" s="18">
        <v>334683</v>
      </c>
      <c r="L246" s="18">
        <f>2300+15722</f>
        <v>18022</v>
      </c>
      <c r="M246" s="22">
        <v>0</v>
      </c>
    </row>
    <row r="247" spans="1:13" x14ac:dyDescent="0.25">
      <c r="A247">
        <v>7640</v>
      </c>
      <c r="B247" s="2">
        <v>97.255089999999996</v>
      </c>
      <c r="C247" s="3">
        <v>4736</v>
      </c>
      <c r="D247" s="4">
        <v>35620</v>
      </c>
      <c r="E247" t="s">
        <v>1465</v>
      </c>
      <c r="F247" s="4" t="s">
        <v>1341</v>
      </c>
      <c r="G247" s="6">
        <v>0.58868399999999999</v>
      </c>
      <c r="H247" s="7">
        <v>150.5</v>
      </c>
      <c r="I247" s="18">
        <f t="shared" si="14"/>
        <v>33935</v>
      </c>
      <c r="J247" s="18">
        <v>23635</v>
      </c>
      <c r="K247" s="18">
        <v>10300</v>
      </c>
      <c r="L247" s="18">
        <v>0</v>
      </c>
      <c r="M247" s="22">
        <v>1</v>
      </c>
    </row>
    <row r="248" spans="1:13" x14ac:dyDescent="0.25">
      <c r="A248">
        <v>7751</v>
      </c>
      <c r="B248" s="2">
        <v>97.250889999999998</v>
      </c>
      <c r="C248" s="3">
        <v>19076</v>
      </c>
      <c r="D248" s="4">
        <v>35620</v>
      </c>
      <c r="E248" t="s">
        <v>1512</v>
      </c>
      <c r="F248" s="4" t="s">
        <v>1341</v>
      </c>
      <c r="G248" s="6">
        <v>0.58963189999999999</v>
      </c>
      <c r="H248" s="7">
        <v>150.15600000000001</v>
      </c>
      <c r="I248" s="18">
        <f t="shared" si="14"/>
        <v>72410</v>
      </c>
      <c r="J248" s="18">
        <v>41216</v>
      </c>
      <c r="K248" s="18">
        <v>30789</v>
      </c>
      <c r="L248" s="18">
        <v>405</v>
      </c>
      <c r="M248" s="22">
        <v>1</v>
      </c>
    </row>
    <row r="249" spans="1:13" x14ac:dyDescent="0.25">
      <c r="A249">
        <v>7869</v>
      </c>
      <c r="B249" s="2">
        <v>97.23115</v>
      </c>
      <c r="C249" s="3">
        <v>25667</v>
      </c>
      <c r="D249" s="4">
        <v>35620</v>
      </c>
      <c r="E249" t="s">
        <v>355</v>
      </c>
      <c r="F249" s="4" t="s">
        <v>1341</v>
      </c>
      <c r="G249" s="6">
        <v>0.65499090000000004</v>
      </c>
      <c r="H249" s="7">
        <v>138.827</v>
      </c>
      <c r="I249" s="18">
        <f t="shared" si="14"/>
        <v>130139</v>
      </c>
      <c r="J249" s="18">
        <v>64806</v>
      </c>
      <c r="K249" s="18">
        <v>62283</v>
      </c>
      <c r="L249" s="18">
        <v>3050</v>
      </c>
      <c r="M249" s="22">
        <v>1</v>
      </c>
    </row>
    <row r="250" spans="1:13" x14ac:dyDescent="0.25">
      <c r="A250">
        <v>20165</v>
      </c>
      <c r="B250" s="2">
        <v>97.221680000000006</v>
      </c>
      <c r="C250" s="3">
        <v>33251</v>
      </c>
      <c r="D250" s="4">
        <v>47900</v>
      </c>
      <c r="E250" t="s">
        <v>194</v>
      </c>
      <c r="F250" s="4" t="s">
        <v>4335</v>
      </c>
      <c r="G250" s="6">
        <v>0.62760369999999999</v>
      </c>
      <c r="H250" s="7">
        <v>143.447</v>
      </c>
      <c r="I250" s="18">
        <f t="shared" si="14"/>
        <v>224328</v>
      </c>
      <c r="J250" s="18">
        <v>123858</v>
      </c>
      <c r="K250" s="18">
        <v>98920</v>
      </c>
      <c r="L250" s="18">
        <v>1550</v>
      </c>
      <c r="M250" s="22">
        <v>1</v>
      </c>
    </row>
    <row r="251" spans="1:13" x14ac:dyDescent="0.25">
      <c r="A251">
        <v>11733</v>
      </c>
      <c r="B251" s="2">
        <v>97.201539999999994</v>
      </c>
      <c r="C251" s="3">
        <v>17065</v>
      </c>
      <c r="D251" s="4">
        <v>35620</v>
      </c>
      <c r="E251" t="s">
        <v>1993</v>
      </c>
      <c r="F251" s="4" t="s">
        <v>1280</v>
      </c>
      <c r="G251" s="6">
        <v>0.59125380000000005</v>
      </c>
      <c r="H251" s="7">
        <v>149.47399999999999</v>
      </c>
      <c r="I251" s="18">
        <f t="shared" si="14"/>
        <v>442917</v>
      </c>
      <c r="J251" s="18">
        <v>226885</v>
      </c>
      <c r="K251" s="18">
        <v>215007</v>
      </c>
      <c r="L251" s="18">
        <v>1025</v>
      </c>
      <c r="M251" s="22">
        <v>1</v>
      </c>
    </row>
    <row r="252" spans="1:13" x14ac:dyDescent="0.25">
      <c r="A252">
        <v>7302</v>
      </c>
      <c r="B252" s="2">
        <v>97.188609999999997</v>
      </c>
      <c r="C252" s="3">
        <v>38811</v>
      </c>
      <c r="D252" s="4">
        <v>35620</v>
      </c>
      <c r="E252" t="s">
        <v>1412</v>
      </c>
      <c r="F252" s="4" t="s">
        <v>1341</v>
      </c>
      <c r="G252" s="6">
        <v>0.71973719999999997</v>
      </c>
      <c r="H252" s="7">
        <v>127.119</v>
      </c>
      <c r="I252" s="18">
        <f t="shared" si="14"/>
        <v>127653</v>
      </c>
      <c r="J252" s="18">
        <v>105263</v>
      </c>
      <c r="K252" s="18">
        <v>20405</v>
      </c>
      <c r="L252" s="18">
        <f>890+1095</f>
        <v>1985</v>
      </c>
      <c r="M252" s="22">
        <v>1</v>
      </c>
    </row>
    <row r="253" spans="1:13" x14ac:dyDescent="0.25">
      <c r="A253">
        <v>10019</v>
      </c>
      <c r="B253" s="2">
        <v>97.151730000000001</v>
      </c>
      <c r="C253" s="3">
        <v>38751</v>
      </c>
      <c r="D253" s="4">
        <v>35620</v>
      </c>
      <c r="E253" t="s">
        <v>1789</v>
      </c>
      <c r="F253" s="4" t="s">
        <v>1280</v>
      </c>
      <c r="G253" s="6">
        <v>0.70602750000000003</v>
      </c>
      <c r="H253" s="7">
        <v>129.315</v>
      </c>
      <c r="I253" s="18">
        <f t="shared" si="14"/>
        <v>4935598</v>
      </c>
      <c r="J253" s="18">
        <v>3125246</v>
      </c>
      <c r="K253" s="18">
        <v>1454165</v>
      </c>
      <c r="L253" s="18">
        <f>525+9009+346653</f>
        <v>356187</v>
      </c>
      <c r="M253" s="22">
        <v>1</v>
      </c>
    </row>
    <row r="254" spans="1:13" x14ac:dyDescent="0.25">
      <c r="A254">
        <v>20105</v>
      </c>
      <c r="B254" s="2">
        <v>97.135890000000003</v>
      </c>
      <c r="C254" s="3">
        <v>13647</v>
      </c>
      <c r="D254" s="4">
        <v>47900</v>
      </c>
      <c r="E254" t="s">
        <v>4334</v>
      </c>
      <c r="F254" s="4" t="s">
        <v>4335</v>
      </c>
      <c r="G254" s="6">
        <v>0.63769299999999995</v>
      </c>
      <c r="H254" s="7">
        <v>141.00800000000001</v>
      </c>
      <c r="I254" s="18">
        <f t="shared" si="14"/>
        <v>67139</v>
      </c>
      <c r="J254" s="18">
        <v>31787</v>
      </c>
      <c r="K254" s="18">
        <v>35352</v>
      </c>
      <c r="L254" s="18">
        <v>0</v>
      </c>
      <c r="M254" s="22">
        <v>0</v>
      </c>
    </row>
    <row r="255" spans="1:13" x14ac:dyDescent="0.25">
      <c r="A255">
        <v>11020</v>
      </c>
      <c r="B255" s="2">
        <v>97.116209999999995</v>
      </c>
      <c r="C255" s="3">
        <v>6119</v>
      </c>
      <c r="D255" s="4">
        <v>35620</v>
      </c>
      <c r="E255" t="s">
        <v>1894</v>
      </c>
      <c r="F255" s="4" t="s">
        <v>1280</v>
      </c>
      <c r="G255" s="6">
        <v>0.62683390000000005</v>
      </c>
      <c r="H255" s="7">
        <v>142.75</v>
      </c>
      <c r="I255" s="18">
        <f t="shared" si="14"/>
        <v>182071</v>
      </c>
      <c r="J255" s="18">
        <v>169610</v>
      </c>
      <c r="K255" s="18">
        <v>11836</v>
      </c>
      <c r="L255" s="18">
        <v>625</v>
      </c>
      <c r="M255" s="22">
        <v>1</v>
      </c>
    </row>
    <row r="256" spans="1:13" x14ac:dyDescent="0.25">
      <c r="A256">
        <v>8730</v>
      </c>
      <c r="B256" s="2">
        <v>97.111329999999995</v>
      </c>
      <c r="C256" s="3">
        <v>4771</v>
      </c>
      <c r="D256" s="4">
        <v>35620</v>
      </c>
      <c r="E256" t="s">
        <v>1728</v>
      </c>
      <c r="F256" s="4" t="s">
        <v>1341</v>
      </c>
      <c r="G256" s="6">
        <v>0.61125839999999998</v>
      </c>
      <c r="H256" s="7">
        <v>145.37799999999999</v>
      </c>
      <c r="I256" s="18">
        <f t="shared" si="14"/>
        <v>68192</v>
      </c>
      <c r="J256" s="18">
        <v>20012</v>
      </c>
      <c r="K256" s="18">
        <v>48180</v>
      </c>
      <c r="L256" s="18">
        <v>0</v>
      </c>
      <c r="M256" s="22">
        <v>0</v>
      </c>
    </row>
    <row r="257" spans="1:13" x14ac:dyDescent="0.25">
      <c r="A257">
        <v>10560</v>
      </c>
      <c r="B257" s="2">
        <v>97.104799999999997</v>
      </c>
      <c r="C257" s="3">
        <v>4742</v>
      </c>
      <c r="D257" s="4">
        <v>35620</v>
      </c>
      <c r="E257" t="s">
        <v>1821</v>
      </c>
      <c r="F257" s="4" t="s">
        <v>1280</v>
      </c>
      <c r="G257" s="6">
        <v>0.57443739999999999</v>
      </c>
      <c r="H257" s="7">
        <v>151.5</v>
      </c>
      <c r="I257" s="18">
        <f t="shared" si="14"/>
        <v>129982</v>
      </c>
      <c r="J257" s="18">
        <v>86433</v>
      </c>
      <c r="K257" s="18">
        <v>43549</v>
      </c>
      <c r="L257" s="18">
        <v>0</v>
      </c>
      <c r="M257" s="22">
        <v>1</v>
      </c>
    </row>
    <row r="258" spans="1:13" x14ac:dyDescent="0.25">
      <c r="A258">
        <v>22307</v>
      </c>
      <c r="B258" s="2">
        <v>97.053539999999998</v>
      </c>
      <c r="C258" s="3">
        <v>10434</v>
      </c>
      <c r="D258" s="4">
        <v>47900</v>
      </c>
      <c r="E258" t="s">
        <v>3522</v>
      </c>
      <c r="F258" s="4" t="s">
        <v>4335</v>
      </c>
      <c r="G258" s="6">
        <v>0.65891679999999997</v>
      </c>
      <c r="H258" s="7">
        <v>135.93799999999999</v>
      </c>
      <c r="I258" s="18">
        <f t="shared" si="14"/>
        <v>934293</v>
      </c>
      <c r="J258" s="18">
        <v>292492</v>
      </c>
      <c r="K258" s="18">
        <v>638728</v>
      </c>
      <c r="L258" s="18">
        <v>3073</v>
      </c>
      <c r="M258" s="22">
        <v>0</v>
      </c>
    </row>
    <row r="259" spans="1:13" x14ac:dyDescent="0.25">
      <c r="A259">
        <v>8535</v>
      </c>
      <c r="B259" s="2">
        <v>97.050759999999997</v>
      </c>
      <c r="C259" s="3">
        <v>5828</v>
      </c>
      <c r="D259" s="4">
        <v>35620</v>
      </c>
      <c r="E259" t="s">
        <v>1702</v>
      </c>
      <c r="F259" s="4" t="s">
        <v>1341</v>
      </c>
      <c r="G259" s="6">
        <v>0.54921209999999998</v>
      </c>
      <c r="H259" s="7">
        <v>154.864</v>
      </c>
      <c r="I259" s="18">
        <f t="shared" si="14"/>
        <v>16772</v>
      </c>
      <c r="J259" s="18">
        <v>9020</v>
      </c>
      <c r="K259" s="18">
        <v>7752</v>
      </c>
      <c r="L259" s="18">
        <v>0</v>
      </c>
      <c r="M259" s="22">
        <v>1</v>
      </c>
    </row>
    <row r="260" spans="1:13" x14ac:dyDescent="0.25">
      <c r="A260">
        <v>20169</v>
      </c>
      <c r="B260" s="2">
        <v>97.046549999999996</v>
      </c>
      <c r="C260" s="3">
        <v>21475</v>
      </c>
      <c r="D260" s="4">
        <v>47900</v>
      </c>
      <c r="E260" t="s">
        <v>4353</v>
      </c>
      <c r="F260" s="4" t="s">
        <v>4335</v>
      </c>
      <c r="G260" s="6">
        <v>0.56994900000000004</v>
      </c>
      <c r="H260" s="7">
        <v>151.26300000000001</v>
      </c>
      <c r="I260" s="18">
        <f t="shared" si="14"/>
        <v>114212</v>
      </c>
      <c r="J260" s="18">
        <v>36356</v>
      </c>
      <c r="K260" s="18">
        <v>77076</v>
      </c>
      <c r="L260" s="18">
        <v>780</v>
      </c>
      <c r="M260" s="22">
        <v>0</v>
      </c>
    </row>
    <row r="261" spans="1:13" x14ac:dyDescent="0.25">
      <c r="A261">
        <v>94402</v>
      </c>
      <c r="B261" s="2">
        <v>97.037859999999995</v>
      </c>
      <c r="C261" s="3">
        <v>24305</v>
      </c>
      <c r="D261" s="4">
        <v>41860</v>
      </c>
      <c r="E261" t="s">
        <v>6739</v>
      </c>
      <c r="F261" s="4" t="s">
        <v>15368</v>
      </c>
      <c r="G261" s="6">
        <v>0.60192880000000004</v>
      </c>
      <c r="H261" s="7">
        <v>145.59</v>
      </c>
      <c r="I261" s="18">
        <f t="shared" si="14"/>
        <v>390204</v>
      </c>
      <c r="J261" s="18">
        <v>244917</v>
      </c>
      <c r="K261" s="18">
        <v>113119</v>
      </c>
      <c r="L261" s="18">
        <v>32168</v>
      </c>
      <c r="M261" s="22">
        <v>1</v>
      </c>
    </row>
    <row r="262" spans="1:13" x14ac:dyDescent="0.25">
      <c r="A262">
        <v>11718</v>
      </c>
      <c r="B262" s="2">
        <v>97.033199999999994</v>
      </c>
      <c r="C262" s="3">
        <v>3117</v>
      </c>
      <c r="D262" s="4">
        <v>35620</v>
      </c>
      <c r="E262" t="s">
        <v>1980</v>
      </c>
      <c r="F262" s="4" t="s">
        <v>1280</v>
      </c>
      <c r="G262" s="6">
        <v>0.56020460000000005</v>
      </c>
      <c r="H262" s="7">
        <v>152.77799999999999</v>
      </c>
      <c r="I262" s="18">
        <f t="shared" si="14"/>
        <v>46180</v>
      </c>
      <c r="J262" s="18">
        <v>17030</v>
      </c>
      <c r="K262" s="18">
        <v>29150</v>
      </c>
      <c r="L262" s="18">
        <v>0</v>
      </c>
      <c r="M262" s="22">
        <v>0</v>
      </c>
    </row>
    <row r="263" spans="1:13" x14ac:dyDescent="0.25">
      <c r="A263">
        <v>90068</v>
      </c>
      <c r="B263" s="2">
        <v>97.028390000000002</v>
      </c>
      <c r="C263" s="3">
        <v>21943</v>
      </c>
      <c r="D263" s="4">
        <v>31080</v>
      </c>
      <c r="E263" t="s">
        <v>15367</v>
      </c>
      <c r="F263" s="4" t="s">
        <v>15368</v>
      </c>
      <c r="G263" s="6">
        <v>0.64868479999999995</v>
      </c>
      <c r="H263" s="7">
        <v>137.471</v>
      </c>
      <c r="I263" s="18">
        <f t="shared" si="14"/>
        <v>415984</v>
      </c>
      <c r="J263" s="18">
        <v>308102</v>
      </c>
      <c r="K263" s="18">
        <v>21255</v>
      </c>
      <c r="L263" s="18">
        <f>78023+8604</f>
        <v>86627</v>
      </c>
      <c r="M263" s="22">
        <v>1</v>
      </c>
    </row>
    <row r="264" spans="1:13" x14ac:dyDescent="0.25">
      <c r="A264">
        <v>90275</v>
      </c>
      <c r="B264" s="2">
        <v>97.016660000000002</v>
      </c>
      <c r="C264" s="3">
        <v>42419</v>
      </c>
      <c r="D264" s="4">
        <v>31080</v>
      </c>
      <c r="E264" t="s">
        <v>15380</v>
      </c>
      <c r="F264" s="4" t="s">
        <v>15368</v>
      </c>
      <c r="G264" s="6">
        <v>0.6484297</v>
      </c>
      <c r="H264" s="7">
        <v>137.48500000000001</v>
      </c>
      <c r="I264" s="18">
        <f t="shared" si="14"/>
        <v>467438</v>
      </c>
      <c r="J264" s="18">
        <v>237504</v>
      </c>
      <c r="K264" s="18">
        <v>172614</v>
      </c>
      <c r="L264" s="18">
        <f>3170+54150</f>
        <v>57320</v>
      </c>
      <c r="M264" s="22">
        <v>1</v>
      </c>
    </row>
    <row r="265" spans="1:13" x14ac:dyDescent="0.25">
      <c r="A265">
        <v>11559</v>
      </c>
      <c r="B265" s="2">
        <v>97.007940000000005</v>
      </c>
      <c r="C265" s="3">
        <v>8402</v>
      </c>
      <c r="D265" s="4">
        <v>35620</v>
      </c>
      <c r="E265" t="s">
        <v>244</v>
      </c>
      <c r="F265" s="4" t="s">
        <v>1280</v>
      </c>
      <c r="G265" s="6">
        <v>0.62076750000000003</v>
      </c>
      <c r="H265" s="7">
        <v>142.20599999999999</v>
      </c>
      <c r="I265" s="18">
        <f t="shared" si="14"/>
        <v>430837</v>
      </c>
      <c r="J265" s="18">
        <v>232842</v>
      </c>
      <c r="K265" s="18">
        <v>182495</v>
      </c>
      <c r="L265" s="18">
        <f>7950+7550</f>
        <v>15500</v>
      </c>
      <c r="M265" s="22">
        <v>1</v>
      </c>
    </row>
    <row r="266" spans="1:13" x14ac:dyDescent="0.25">
      <c r="A266">
        <v>90403</v>
      </c>
      <c r="B266" s="2">
        <v>97.001819999999995</v>
      </c>
      <c r="C266" s="3">
        <v>25115</v>
      </c>
      <c r="D266" s="4">
        <v>31080</v>
      </c>
      <c r="E266" t="s">
        <v>15387</v>
      </c>
      <c r="F266" s="4" t="s">
        <v>15368</v>
      </c>
      <c r="G266" s="6">
        <v>0.73787650000000005</v>
      </c>
      <c r="H266" s="7">
        <v>121.923</v>
      </c>
      <c r="I266" s="18">
        <f t="shared" si="14"/>
        <v>504703</v>
      </c>
      <c r="J266" s="18">
        <v>350609</v>
      </c>
      <c r="K266" s="18">
        <v>72390</v>
      </c>
      <c r="L266" s="18">
        <f>8095+73609</f>
        <v>81704</v>
      </c>
      <c r="M266" s="22">
        <v>1</v>
      </c>
    </row>
    <row r="267" spans="1:13" x14ac:dyDescent="0.25">
      <c r="A267">
        <v>10605</v>
      </c>
      <c r="B267" s="2">
        <v>96.993949999999998</v>
      </c>
      <c r="C267" s="3">
        <v>17670</v>
      </c>
      <c r="D267" s="4">
        <v>35620</v>
      </c>
      <c r="E267" t="s">
        <v>1839</v>
      </c>
      <c r="F267" s="4" t="s">
        <v>1280</v>
      </c>
      <c r="G267" s="6">
        <v>0.60273529999999997</v>
      </c>
      <c r="H267" s="7">
        <v>145.196</v>
      </c>
      <c r="I267" s="18">
        <f t="shared" si="14"/>
        <v>219951</v>
      </c>
      <c r="J267" s="18">
        <v>134014</v>
      </c>
      <c r="K267" s="18">
        <v>83887</v>
      </c>
      <c r="L267" s="18">
        <v>2050</v>
      </c>
      <c r="M267" s="22">
        <v>1</v>
      </c>
    </row>
    <row r="268" spans="1:13" x14ac:dyDescent="0.25">
      <c r="A268">
        <v>94960</v>
      </c>
      <c r="B268" s="2">
        <v>96.98133</v>
      </c>
      <c r="C268" s="3">
        <v>15998</v>
      </c>
      <c r="D268" s="4">
        <v>41860</v>
      </c>
      <c r="E268" t="s">
        <v>15813</v>
      </c>
      <c r="F268" s="4" t="s">
        <v>15368</v>
      </c>
      <c r="G268" s="6">
        <v>0.67328920000000003</v>
      </c>
      <c r="H268" s="7">
        <v>132.5</v>
      </c>
      <c r="I268" s="18">
        <f t="shared" si="14"/>
        <v>176742</v>
      </c>
      <c r="J268" s="18">
        <v>154167</v>
      </c>
      <c r="K268" s="18">
        <v>14200</v>
      </c>
      <c r="L268" s="18">
        <f>3725+4650</f>
        <v>8375</v>
      </c>
      <c r="M268" s="22">
        <v>1</v>
      </c>
    </row>
    <row r="269" spans="1:13" x14ac:dyDescent="0.25">
      <c r="A269">
        <v>11777</v>
      </c>
      <c r="B269" s="2">
        <v>96.965819999999994</v>
      </c>
      <c r="C269" s="3">
        <v>9447</v>
      </c>
      <c r="D269" s="4">
        <v>35620</v>
      </c>
      <c r="E269" t="s">
        <v>2018</v>
      </c>
      <c r="F269" s="4" t="s">
        <v>1280</v>
      </c>
      <c r="G269" s="6">
        <v>0.60549260000000005</v>
      </c>
      <c r="H269" s="7">
        <v>144.03800000000001</v>
      </c>
      <c r="I269" s="18">
        <f t="shared" si="14"/>
        <v>67076</v>
      </c>
      <c r="J269" s="18">
        <v>32449</v>
      </c>
      <c r="K269" s="18">
        <v>34370</v>
      </c>
      <c r="L269" s="18">
        <v>257</v>
      </c>
      <c r="M269" s="22">
        <v>0</v>
      </c>
    </row>
    <row r="270" spans="1:13" x14ac:dyDescent="0.25">
      <c r="A270">
        <v>11804</v>
      </c>
      <c r="B270" s="2">
        <v>96.923649999999995</v>
      </c>
      <c r="C270" s="3">
        <v>5000</v>
      </c>
      <c r="D270" s="4">
        <v>35620</v>
      </c>
      <c r="E270" t="s">
        <v>2037</v>
      </c>
      <c r="F270" s="4" t="s">
        <v>1280</v>
      </c>
      <c r="G270" s="6">
        <v>0.60618320000000003</v>
      </c>
      <c r="H270" s="7">
        <v>143.38</v>
      </c>
      <c r="I270" s="18">
        <f t="shared" si="14"/>
        <v>29226</v>
      </c>
      <c r="J270" s="18">
        <v>23023</v>
      </c>
      <c r="K270" s="18">
        <v>6003</v>
      </c>
      <c r="L270" s="18">
        <v>200</v>
      </c>
      <c r="M270" s="22">
        <v>1</v>
      </c>
    </row>
    <row r="271" spans="1:13" x14ac:dyDescent="0.25">
      <c r="A271">
        <v>11215</v>
      </c>
      <c r="B271" s="2">
        <v>96.90155</v>
      </c>
      <c r="C271" s="3">
        <v>70155</v>
      </c>
      <c r="D271" s="4">
        <v>35620</v>
      </c>
      <c r="E271" t="s">
        <v>1238</v>
      </c>
      <c r="F271" s="4" t="s">
        <v>1280</v>
      </c>
      <c r="G271" s="6">
        <v>0.70283419999999996</v>
      </c>
      <c r="H271" s="7">
        <v>126.566</v>
      </c>
      <c r="I271" s="18">
        <f t="shared" si="14"/>
        <v>926790</v>
      </c>
      <c r="J271" s="18">
        <v>799928</v>
      </c>
      <c r="K271" s="18">
        <v>64310</v>
      </c>
      <c r="L271" s="18">
        <f>58848+3229+475</f>
        <v>62552</v>
      </c>
      <c r="M271" s="22">
        <v>1</v>
      </c>
    </row>
    <row r="272" spans="1:13" x14ac:dyDescent="0.25">
      <c r="A272">
        <v>92610</v>
      </c>
      <c r="B272" s="2">
        <v>96.849680000000006</v>
      </c>
      <c r="C272" s="3">
        <v>11798</v>
      </c>
      <c r="D272" s="4">
        <v>31080</v>
      </c>
      <c r="E272" t="s">
        <v>15577</v>
      </c>
      <c r="F272" s="4" t="s">
        <v>15368</v>
      </c>
      <c r="G272" s="6">
        <v>0.59984059999999995</v>
      </c>
      <c r="H272" s="7">
        <v>143.88900000000001</v>
      </c>
      <c r="I272" s="18">
        <f t="shared" si="14"/>
        <v>32456</v>
      </c>
      <c r="J272" s="18">
        <v>6824</v>
      </c>
      <c r="K272" s="18">
        <v>24897</v>
      </c>
      <c r="L272" s="18">
        <v>735</v>
      </c>
      <c r="M272" s="22">
        <v>0</v>
      </c>
    </row>
    <row r="273" spans="1:13" x14ac:dyDescent="0.25">
      <c r="A273">
        <v>7069</v>
      </c>
      <c r="B273" s="2">
        <v>96.837860000000006</v>
      </c>
      <c r="C273" s="3">
        <v>6078</v>
      </c>
      <c r="D273" s="4">
        <v>35620</v>
      </c>
      <c r="E273" t="s">
        <v>1384</v>
      </c>
      <c r="F273" s="4" t="s">
        <v>1341</v>
      </c>
      <c r="G273" s="6">
        <v>0.61265760000000002</v>
      </c>
      <c r="H273" s="7">
        <v>141.46700000000001</v>
      </c>
      <c r="I273" s="18">
        <f t="shared" si="14"/>
        <v>95542</v>
      </c>
      <c r="J273" s="18">
        <v>50918</v>
      </c>
      <c r="K273" s="18">
        <v>44524</v>
      </c>
      <c r="L273" s="18">
        <v>100</v>
      </c>
      <c r="M273" s="22">
        <v>1</v>
      </c>
    </row>
    <row r="274" spans="1:13" x14ac:dyDescent="0.25">
      <c r="A274">
        <v>7702</v>
      </c>
      <c r="B274" s="2">
        <v>96.821110000000004</v>
      </c>
      <c r="C274" s="3">
        <v>3898</v>
      </c>
      <c r="D274" s="4">
        <v>35620</v>
      </c>
      <c r="E274" t="s">
        <v>190</v>
      </c>
      <c r="F274" s="4" t="s">
        <v>1341</v>
      </c>
      <c r="G274" s="6">
        <v>0.61108960000000001</v>
      </c>
      <c r="H274" s="7">
        <v>140.893</v>
      </c>
      <c r="I274" s="18">
        <f t="shared" ref="I274:I303" si="15">SUM(J274:L274)</f>
        <v>17260</v>
      </c>
      <c r="J274" s="18">
        <v>6200</v>
      </c>
      <c r="K274" s="18">
        <v>10060</v>
      </c>
      <c r="L274" s="18">
        <v>1000</v>
      </c>
      <c r="M274" s="22">
        <v>0</v>
      </c>
    </row>
    <row r="275" spans="1:13" x14ac:dyDescent="0.25">
      <c r="A275">
        <v>7040</v>
      </c>
      <c r="B275" s="2">
        <v>96.799570000000003</v>
      </c>
      <c r="C275" s="3">
        <v>24232</v>
      </c>
      <c r="D275" s="4">
        <v>35620</v>
      </c>
      <c r="E275" t="s">
        <v>1367</v>
      </c>
      <c r="F275" s="4" t="s">
        <v>1341</v>
      </c>
      <c r="G275" s="6">
        <v>0.62215089999999995</v>
      </c>
      <c r="H275" s="7">
        <v>138.57900000000001</v>
      </c>
      <c r="I275" s="18">
        <f t="shared" si="15"/>
        <v>292764</v>
      </c>
      <c r="J275" s="18">
        <v>227278</v>
      </c>
      <c r="K275" s="18">
        <v>65141</v>
      </c>
      <c r="L275" s="18">
        <v>345</v>
      </c>
      <c r="M275" s="22">
        <v>1</v>
      </c>
    </row>
    <row r="276" spans="1:13" x14ac:dyDescent="0.25">
      <c r="A276">
        <v>8738</v>
      </c>
      <c r="B276" s="2">
        <v>96.780289999999994</v>
      </c>
      <c r="C276" s="3">
        <v>930</v>
      </c>
      <c r="D276" s="4">
        <v>35620</v>
      </c>
      <c r="E276" t="s">
        <v>1735</v>
      </c>
      <c r="F276" s="4" t="s">
        <v>1341</v>
      </c>
      <c r="G276" s="6">
        <v>0.58333330000000005</v>
      </c>
      <c r="H276" s="7">
        <v>144.80799999999999</v>
      </c>
      <c r="I276" s="18">
        <f t="shared" si="15"/>
        <v>12675</v>
      </c>
      <c r="J276" s="18">
        <v>9550</v>
      </c>
      <c r="K276" s="18">
        <v>3125</v>
      </c>
      <c r="L276" s="18">
        <v>0</v>
      </c>
      <c r="M276" s="22">
        <v>1</v>
      </c>
    </row>
    <row r="277" spans="1:13" x14ac:dyDescent="0.25">
      <c r="A277">
        <v>7738</v>
      </c>
      <c r="B277" s="2">
        <v>96.773830000000004</v>
      </c>
      <c r="C277" s="3">
        <v>6335</v>
      </c>
      <c r="D277" s="4">
        <v>35620</v>
      </c>
      <c r="E277" t="s">
        <v>1506</v>
      </c>
      <c r="F277" s="4" t="s">
        <v>1341</v>
      </c>
      <c r="G277" s="6">
        <v>0.57459870000000002</v>
      </c>
      <c r="H277" s="7">
        <v>146.11799999999999</v>
      </c>
      <c r="I277" s="18">
        <f t="shared" si="15"/>
        <v>36005</v>
      </c>
      <c r="J277" s="18">
        <v>18093</v>
      </c>
      <c r="K277" s="18">
        <v>17912</v>
      </c>
      <c r="L277" s="18">
        <v>0</v>
      </c>
      <c r="M277" s="22">
        <v>1</v>
      </c>
    </row>
    <row r="278" spans="1:13" x14ac:dyDescent="0.25">
      <c r="A278">
        <v>91604</v>
      </c>
      <c r="B278" s="2">
        <v>96.74606</v>
      </c>
      <c r="C278" s="3">
        <v>29072</v>
      </c>
      <c r="D278" s="4">
        <v>31080</v>
      </c>
      <c r="E278" t="s">
        <v>15440</v>
      </c>
      <c r="F278" s="4" t="s">
        <v>15368</v>
      </c>
      <c r="G278" s="6">
        <v>0.6104617</v>
      </c>
      <c r="H278" s="7">
        <v>139.703</v>
      </c>
      <c r="I278" s="18">
        <f t="shared" si="15"/>
        <v>566378</v>
      </c>
      <c r="J278" s="18">
        <v>391405</v>
      </c>
      <c r="K278" s="18">
        <v>56988</v>
      </c>
      <c r="L278" s="18">
        <f>91935+26050</f>
        <v>117985</v>
      </c>
      <c r="M278" s="22">
        <v>1</v>
      </c>
    </row>
    <row r="279" spans="1:13" x14ac:dyDescent="0.25">
      <c r="A279">
        <v>11803</v>
      </c>
      <c r="B279" s="2">
        <v>96.733339999999998</v>
      </c>
      <c r="C279" s="3">
        <v>28444</v>
      </c>
      <c r="D279" s="4">
        <v>35620</v>
      </c>
      <c r="E279" t="s">
        <v>2036</v>
      </c>
      <c r="F279" s="4" t="s">
        <v>1280</v>
      </c>
      <c r="G279" s="6">
        <v>0.58801879999999995</v>
      </c>
      <c r="H279" s="7">
        <v>143.321</v>
      </c>
      <c r="I279" s="18">
        <f t="shared" si="15"/>
        <v>187863</v>
      </c>
      <c r="J279" s="18">
        <v>159593</v>
      </c>
      <c r="K279" s="18">
        <v>24675</v>
      </c>
      <c r="L279" s="18">
        <v>3595</v>
      </c>
      <c r="M279" s="22">
        <v>1</v>
      </c>
    </row>
    <row r="280" spans="1:13" x14ac:dyDescent="0.25">
      <c r="A280">
        <v>22153</v>
      </c>
      <c r="B280" s="2">
        <v>96.72363</v>
      </c>
      <c r="C280" s="3">
        <v>31249</v>
      </c>
      <c r="D280" s="4">
        <v>47900</v>
      </c>
      <c r="E280" t="s">
        <v>76</v>
      </c>
      <c r="F280" s="4" t="s">
        <v>4335</v>
      </c>
      <c r="G280" s="6">
        <v>0.5872465</v>
      </c>
      <c r="H280" s="7">
        <v>143.393</v>
      </c>
      <c r="I280" s="18">
        <f t="shared" si="15"/>
        <v>181405</v>
      </c>
      <c r="J280" s="18">
        <v>73375</v>
      </c>
      <c r="K280" s="18">
        <v>105522</v>
      </c>
      <c r="L280" s="18">
        <v>2508</v>
      </c>
      <c r="M280" s="22">
        <v>0</v>
      </c>
    </row>
    <row r="281" spans="1:13" x14ac:dyDescent="0.25">
      <c r="A281">
        <v>94111</v>
      </c>
      <c r="B281" s="2">
        <v>96.654269999999997</v>
      </c>
      <c r="C281" s="3">
        <v>3476</v>
      </c>
      <c r="D281" s="4">
        <v>41860</v>
      </c>
      <c r="E281" t="s">
        <v>15761</v>
      </c>
      <c r="F281" s="4" t="s">
        <v>15368</v>
      </c>
      <c r="G281" s="6">
        <v>0.64976330000000004</v>
      </c>
      <c r="H281" s="7">
        <v>131.93199999999999</v>
      </c>
      <c r="I281" s="18">
        <f t="shared" si="15"/>
        <v>2221072</v>
      </c>
      <c r="J281" s="18">
        <v>1538589</v>
      </c>
      <c r="K281" s="18">
        <v>578969</v>
      </c>
      <c r="L281" s="18">
        <v>103514</v>
      </c>
      <c r="M281" s="22">
        <v>1</v>
      </c>
    </row>
    <row r="282" spans="1:13" x14ac:dyDescent="0.25">
      <c r="A282">
        <v>10522</v>
      </c>
      <c r="B282" s="2">
        <v>96.631709999999998</v>
      </c>
      <c r="C282" s="3">
        <v>11001</v>
      </c>
      <c r="D282" s="4">
        <v>35620</v>
      </c>
      <c r="E282" t="s">
        <v>1805</v>
      </c>
      <c r="F282" s="4" t="s">
        <v>1280</v>
      </c>
      <c r="G282" s="6">
        <v>0.57991890000000001</v>
      </c>
      <c r="H282" s="7">
        <v>143.655</v>
      </c>
      <c r="I282" s="18">
        <f t="shared" si="15"/>
        <v>279448</v>
      </c>
      <c r="J282" s="18">
        <v>253938</v>
      </c>
      <c r="K282" s="18">
        <v>25635</v>
      </c>
      <c r="L282" s="18">
        <v>-125</v>
      </c>
      <c r="M282" s="22">
        <v>1</v>
      </c>
    </row>
    <row r="283" spans="1:13" x14ac:dyDescent="0.25">
      <c r="A283">
        <v>20147</v>
      </c>
      <c r="B283" s="2">
        <v>96.618769999999998</v>
      </c>
      <c r="C283" s="3">
        <v>59370</v>
      </c>
      <c r="D283" s="4">
        <v>47900</v>
      </c>
      <c r="E283" t="s">
        <v>4351</v>
      </c>
      <c r="F283" s="4" t="s">
        <v>4335</v>
      </c>
      <c r="G283" s="6">
        <v>0.61946579999999996</v>
      </c>
      <c r="H283" s="7">
        <v>136.779</v>
      </c>
      <c r="I283" s="18">
        <f t="shared" si="15"/>
        <v>313973</v>
      </c>
      <c r="J283" s="18">
        <v>167381</v>
      </c>
      <c r="K283" s="18">
        <v>143991</v>
      </c>
      <c r="L283" s="18">
        <v>2601</v>
      </c>
      <c r="M283" s="22">
        <v>1</v>
      </c>
    </row>
    <row r="284" spans="1:13" x14ac:dyDescent="0.25">
      <c r="A284">
        <v>20871</v>
      </c>
      <c r="B284" s="2">
        <v>96.607380000000006</v>
      </c>
      <c r="C284" s="3">
        <v>15246</v>
      </c>
      <c r="D284" s="4">
        <v>47900</v>
      </c>
      <c r="E284" t="s">
        <v>3279</v>
      </c>
      <c r="F284" s="4" t="s">
        <v>4361</v>
      </c>
      <c r="G284" s="6">
        <v>0.59379479999999996</v>
      </c>
      <c r="H284" s="7">
        <v>141.16200000000001</v>
      </c>
      <c r="I284" s="18">
        <f t="shared" si="15"/>
        <v>29581</v>
      </c>
      <c r="J284" s="18">
        <v>16854</v>
      </c>
      <c r="K284" s="18">
        <v>12727</v>
      </c>
      <c r="L284" s="18">
        <v>0</v>
      </c>
      <c r="M284" s="22">
        <v>1</v>
      </c>
    </row>
    <row r="285" spans="1:13" x14ac:dyDescent="0.25">
      <c r="A285">
        <v>20878</v>
      </c>
      <c r="B285" s="2">
        <v>96.594639999999998</v>
      </c>
      <c r="C285" s="3">
        <v>63854</v>
      </c>
      <c r="D285" s="4">
        <v>47900</v>
      </c>
      <c r="E285" t="s">
        <v>4452</v>
      </c>
      <c r="F285" s="4" t="s">
        <v>4361</v>
      </c>
      <c r="G285" s="6">
        <v>0.67298590000000003</v>
      </c>
      <c r="H285" s="7">
        <v>127.417</v>
      </c>
      <c r="I285" s="18">
        <f t="shared" si="15"/>
        <v>556810</v>
      </c>
      <c r="J285" s="18">
        <v>436141</v>
      </c>
      <c r="K285" s="18">
        <v>112569</v>
      </c>
      <c r="L285" s="18">
        <v>8100</v>
      </c>
      <c r="M285" s="22">
        <v>1</v>
      </c>
    </row>
    <row r="286" spans="1:13" x14ac:dyDescent="0.25">
      <c r="A286">
        <v>11050</v>
      </c>
      <c r="B286" s="2">
        <v>96.563559999999995</v>
      </c>
      <c r="C286" s="3">
        <v>30583</v>
      </c>
      <c r="D286" s="4">
        <v>35620</v>
      </c>
      <c r="E286" t="s">
        <v>1897</v>
      </c>
      <c r="F286" s="4" t="s">
        <v>1280</v>
      </c>
      <c r="G286" s="6">
        <v>0.61923280000000003</v>
      </c>
      <c r="H286" s="7">
        <v>135.96299999999999</v>
      </c>
      <c r="I286" s="18">
        <f t="shared" si="15"/>
        <v>1123807</v>
      </c>
      <c r="J286" s="18">
        <v>928496</v>
      </c>
      <c r="K286" s="18">
        <v>190372</v>
      </c>
      <c r="L286" s="18">
        <f>3950+814+175</f>
        <v>4939</v>
      </c>
      <c r="M286" s="22">
        <v>1</v>
      </c>
    </row>
    <row r="287" spans="1:13" x14ac:dyDescent="0.25">
      <c r="A287">
        <v>8750</v>
      </c>
      <c r="B287" s="2">
        <v>96.557820000000007</v>
      </c>
      <c r="C287" s="3">
        <v>3730</v>
      </c>
      <c r="D287" s="4">
        <v>35620</v>
      </c>
      <c r="E287" t="s">
        <v>1739</v>
      </c>
      <c r="F287" s="4" t="s">
        <v>1341</v>
      </c>
      <c r="G287" s="6">
        <v>0.60699669999999994</v>
      </c>
      <c r="H287" s="7">
        <v>138</v>
      </c>
      <c r="I287" s="18">
        <f t="shared" si="15"/>
        <v>32805</v>
      </c>
      <c r="J287" s="18">
        <v>18715</v>
      </c>
      <c r="K287" s="18">
        <v>14090</v>
      </c>
      <c r="L287" s="18">
        <v>0</v>
      </c>
      <c r="M287" s="22">
        <v>1</v>
      </c>
    </row>
    <row r="288" spans="1:13" x14ac:dyDescent="0.25">
      <c r="A288">
        <v>94552</v>
      </c>
      <c r="B288" s="2">
        <v>96.554599999999994</v>
      </c>
      <c r="C288" s="3">
        <v>15208</v>
      </c>
      <c r="D288" s="4">
        <v>41860</v>
      </c>
      <c r="E288" t="s">
        <v>15774</v>
      </c>
      <c r="F288" s="4" t="s">
        <v>15368</v>
      </c>
      <c r="G288" s="6">
        <v>0.55270260000000004</v>
      </c>
      <c r="H288" s="7">
        <v>147.35</v>
      </c>
      <c r="I288" s="18">
        <f t="shared" si="15"/>
        <v>74675</v>
      </c>
      <c r="J288" s="18">
        <v>57330</v>
      </c>
      <c r="K288" s="18">
        <v>6570</v>
      </c>
      <c r="L288" s="18">
        <v>10775</v>
      </c>
      <c r="M288" s="22">
        <v>1</v>
      </c>
    </row>
    <row r="289" spans="1:13" x14ac:dyDescent="0.25">
      <c r="A289">
        <v>94583</v>
      </c>
      <c r="B289" s="2">
        <v>96.546329999999998</v>
      </c>
      <c r="C289" s="3">
        <v>35271</v>
      </c>
      <c r="D289" s="4">
        <v>41860</v>
      </c>
      <c r="E289" t="s">
        <v>15786</v>
      </c>
      <c r="F289" s="4" t="s">
        <v>15368</v>
      </c>
      <c r="G289" s="6">
        <v>0.5874009</v>
      </c>
      <c r="H289" s="7">
        <v>141.30500000000001</v>
      </c>
      <c r="I289" s="18">
        <f t="shared" si="15"/>
        <v>154820</v>
      </c>
      <c r="J289" s="18">
        <v>69566</v>
      </c>
      <c r="K289" s="18">
        <v>47569</v>
      </c>
      <c r="L289" s="18">
        <v>37685</v>
      </c>
      <c r="M289" s="22">
        <v>1</v>
      </c>
    </row>
    <row r="290" spans="1:13" x14ac:dyDescent="0.25">
      <c r="A290">
        <v>20837</v>
      </c>
      <c r="B290" s="2">
        <v>96.539730000000006</v>
      </c>
      <c r="C290" s="3">
        <v>5934</v>
      </c>
      <c r="D290" s="4">
        <v>47900</v>
      </c>
      <c r="E290" t="s">
        <v>4441</v>
      </c>
      <c r="F290" s="4" t="s">
        <v>4361</v>
      </c>
      <c r="G290" s="6">
        <v>0.50539049999999996</v>
      </c>
      <c r="H290" s="7">
        <v>155.46100000000001</v>
      </c>
      <c r="I290" s="18">
        <f t="shared" si="15"/>
        <v>17675</v>
      </c>
      <c r="J290" s="18">
        <v>10140</v>
      </c>
      <c r="K290" s="18">
        <v>3535</v>
      </c>
      <c r="L290" s="18">
        <v>4000</v>
      </c>
      <c r="M290" s="22">
        <v>1</v>
      </c>
    </row>
    <row r="291" spans="1:13" x14ac:dyDescent="0.25">
      <c r="A291">
        <v>20852</v>
      </c>
      <c r="B291" s="2">
        <v>96.525000000000006</v>
      </c>
      <c r="C291" s="3">
        <v>44596</v>
      </c>
      <c r="D291" s="4">
        <v>47900</v>
      </c>
      <c r="E291" t="s">
        <v>4444</v>
      </c>
      <c r="F291" s="4" t="s">
        <v>4361</v>
      </c>
      <c r="G291" s="6">
        <v>0.70199719999999999</v>
      </c>
      <c r="H291" s="7">
        <v>121.217</v>
      </c>
      <c r="I291" s="18">
        <f t="shared" si="15"/>
        <v>751721</v>
      </c>
      <c r="J291" s="18">
        <v>581834</v>
      </c>
      <c r="K291" s="18">
        <v>156651</v>
      </c>
      <c r="L291" s="18">
        <f>4005+9231</f>
        <v>13236</v>
      </c>
      <c r="M291" s="22">
        <v>1</v>
      </c>
    </row>
    <row r="292" spans="1:13" x14ac:dyDescent="0.25">
      <c r="A292">
        <v>22302</v>
      </c>
      <c r="B292" s="2">
        <v>96.481059999999999</v>
      </c>
      <c r="C292" s="3">
        <v>18218</v>
      </c>
      <c r="D292" s="4">
        <v>47900</v>
      </c>
      <c r="E292" t="s">
        <v>3522</v>
      </c>
      <c r="F292" s="4" t="s">
        <v>4335</v>
      </c>
      <c r="G292" s="6">
        <v>0.66864230000000002</v>
      </c>
      <c r="H292" s="7">
        <v>126.831</v>
      </c>
      <c r="I292" s="18">
        <f t="shared" si="15"/>
        <v>1561291</v>
      </c>
      <c r="J292" s="18">
        <v>532759</v>
      </c>
      <c r="K292" s="18">
        <v>1022547</v>
      </c>
      <c r="L292" s="18">
        <f>4235+1750</f>
        <v>5985</v>
      </c>
      <c r="M292" s="22">
        <v>0</v>
      </c>
    </row>
    <row r="293" spans="1:13" x14ac:dyDescent="0.25">
      <c r="A293">
        <v>94588</v>
      </c>
      <c r="B293" s="2">
        <v>96.47045</v>
      </c>
      <c r="C293" s="3">
        <v>31909</v>
      </c>
      <c r="D293" s="4">
        <v>41860</v>
      </c>
      <c r="E293" t="s">
        <v>12511</v>
      </c>
      <c r="F293" s="4" t="s">
        <v>15368</v>
      </c>
      <c r="G293" s="6">
        <v>0.59749719999999995</v>
      </c>
      <c r="H293" s="7">
        <v>138.96600000000001</v>
      </c>
      <c r="I293" s="18">
        <f t="shared" si="15"/>
        <v>233763</v>
      </c>
      <c r="J293" s="18">
        <v>167971</v>
      </c>
      <c r="K293" s="18">
        <v>34957</v>
      </c>
      <c r="L293" s="18">
        <v>30835</v>
      </c>
      <c r="M293" s="22">
        <v>1</v>
      </c>
    </row>
    <row r="294" spans="1:13" x14ac:dyDescent="0.25">
      <c r="A294">
        <v>20850</v>
      </c>
      <c r="B294" s="2">
        <v>96.45008</v>
      </c>
      <c r="C294" s="3">
        <v>46710</v>
      </c>
      <c r="D294" s="4">
        <v>47900</v>
      </c>
      <c r="E294" t="s">
        <v>4444</v>
      </c>
      <c r="F294" s="4" t="s">
        <v>4361</v>
      </c>
      <c r="G294" s="6">
        <v>0.66235319999999998</v>
      </c>
      <c r="H294" s="7">
        <v>127.639</v>
      </c>
      <c r="I294" s="18">
        <f t="shared" si="15"/>
        <v>652868</v>
      </c>
      <c r="J294" s="18">
        <v>565379</v>
      </c>
      <c r="K294" s="18">
        <v>84128</v>
      </c>
      <c r="L294" s="18">
        <f>2761+600</f>
        <v>3361</v>
      </c>
      <c r="M294" s="22">
        <v>1</v>
      </c>
    </row>
    <row r="295" spans="1:13" x14ac:dyDescent="0.25">
      <c r="A295">
        <v>8867</v>
      </c>
      <c r="B295" s="2">
        <v>96.441220000000001</v>
      </c>
      <c r="C295" s="3">
        <v>5397</v>
      </c>
      <c r="D295" s="4">
        <v>35620</v>
      </c>
      <c r="E295" t="s">
        <v>1776</v>
      </c>
      <c r="F295" s="4" t="s">
        <v>1341</v>
      </c>
      <c r="G295" s="6">
        <v>0.53784529999999997</v>
      </c>
      <c r="H295" s="7">
        <v>149.14500000000001</v>
      </c>
      <c r="I295" s="18">
        <f t="shared" si="15"/>
        <v>16083</v>
      </c>
      <c r="J295" s="18">
        <v>8680</v>
      </c>
      <c r="K295" s="18">
        <v>7403</v>
      </c>
      <c r="L295" s="18">
        <v>0</v>
      </c>
      <c r="M295" s="22">
        <v>1</v>
      </c>
    </row>
    <row r="296" spans="1:13" x14ac:dyDescent="0.25">
      <c r="A296">
        <v>11721</v>
      </c>
      <c r="B296" s="2">
        <v>96.433239999999998</v>
      </c>
      <c r="C296" s="3">
        <v>6481</v>
      </c>
      <c r="D296" s="4">
        <v>35620</v>
      </c>
      <c r="E296" t="s">
        <v>1983</v>
      </c>
      <c r="F296" s="4" t="s">
        <v>1280</v>
      </c>
      <c r="G296" s="6">
        <v>0.64236190000000004</v>
      </c>
      <c r="H296" s="7">
        <v>130.93799999999999</v>
      </c>
      <c r="I296" s="18">
        <f t="shared" si="15"/>
        <v>34637</v>
      </c>
      <c r="J296" s="18">
        <v>24862</v>
      </c>
      <c r="K296" s="18">
        <v>9725</v>
      </c>
      <c r="L296" s="18">
        <v>50</v>
      </c>
      <c r="M296" s="22">
        <v>1</v>
      </c>
    </row>
    <row r="297" spans="1:13" x14ac:dyDescent="0.25">
      <c r="A297">
        <v>7932</v>
      </c>
      <c r="B297" s="2">
        <v>96.43047</v>
      </c>
      <c r="C297" s="3">
        <v>10576</v>
      </c>
      <c r="D297" s="4">
        <v>35620</v>
      </c>
      <c r="E297" t="s">
        <v>1557</v>
      </c>
      <c r="F297" s="4" t="s">
        <v>1341</v>
      </c>
      <c r="G297" s="6">
        <v>0.60905790000000004</v>
      </c>
      <c r="H297" s="7">
        <v>136.607</v>
      </c>
      <c r="I297" s="18">
        <f t="shared" si="15"/>
        <v>91622</v>
      </c>
      <c r="J297" s="18">
        <v>33150</v>
      </c>
      <c r="K297" s="18">
        <v>58104</v>
      </c>
      <c r="L297" s="18">
        <v>368</v>
      </c>
      <c r="M297" s="22">
        <v>0</v>
      </c>
    </row>
    <row r="298" spans="1:13" x14ac:dyDescent="0.25">
      <c r="A298">
        <v>7082</v>
      </c>
      <c r="B298" s="2">
        <v>96.426339999999996</v>
      </c>
      <c r="C298" s="3">
        <v>5341</v>
      </c>
      <c r="D298" s="4">
        <v>35620</v>
      </c>
      <c r="E298" t="s">
        <v>1396</v>
      </c>
      <c r="F298" s="4" t="s">
        <v>1341</v>
      </c>
      <c r="G298" s="6">
        <v>0.63296589999999997</v>
      </c>
      <c r="H298" s="7">
        <v>132.375</v>
      </c>
      <c r="I298" s="18">
        <f t="shared" si="15"/>
        <v>48831</v>
      </c>
      <c r="J298" s="18">
        <v>25685</v>
      </c>
      <c r="K298" s="18">
        <v>22995</v>
      </c>
      <c r="L298" s="18">
        <v>151</v>
      </c>
      <c r="M298" s="22">
        <v>1</v>
      </c>
    </row>
    <row r="299" spans="1:13" x14ac:dyDescent="0.25">
      <c r="A299">
        <v>92617</v>
      </c>
      <c r="B299" s="2">
        <v>96.377030000000005</v>
      </c>
      <c r="C299" s="3">
        <v>15805</v>
      </c>
      <c r="D299" s="4">
        <v>31080</v>
      </c>
      <c r="E299" t="s">
        <v>3479</v>
      </c>
      <c r="F299" s="4" t="s">
        <v>15368</v>
      </c>
      <c r="G299" s="6">
        <v>0.87754019999999999</v>
      </c>
      <c r="H299" s="7">
        <v>89.734999999999999</v>
      </c>
      <c r="I299" s="18">
        <f t="shared" si="15"/>
        <v>56712</v>
      </c>
      <c r="J299" s="18">
        <v>13757</v>
      </c>
      <c r="K299" s="18">
        <v>41855</v>
      </c>
      <c r="L299" s="18">
        <v>1100</v>
      </c>
      <c r="M299" s="22">
        <v>0</v>
      </c>
    </row>
    <row r="300" spans="1:13" x14ac:dyDescent="0.25">
      <c r="A300">
        <v>7871</v>
      </c>
      <c r="B300" s="2">
        <v>96.372500000000002</v>
      </c>
      <c r="C300" s="3">
        <v>20882</v>
      </c>
      <c r="D300" s="4">
        <v>35620</v>
      </c>
      <c r="E300" t="s">
        <v>1545</v>
      </c>
      <c r="F300" s="4" t="s">
        <v>1341</v>
      </c>
      <c r="G300" s="6">
        <v>0.56473329999999999</v>
      </c>
      <c r="H300" s="7">
        <v>143.75</v>
      </c>
      <c r="I300" s="18">
        <f t="shared" si="15"/>
        <v>85556</v>
      </c>
      <c r="J300" s="18">
        <v>20646</v>
      </c>
      <c r="K300" s="18">
        <v>63286</v>
      </c>
      <c r="L300" s="18">
        <v>1624</v>
      </c>
      <c r="M300" s="22">
        <v>0</v>
      </c>
    </row>
    <row r="301" spans="1:13" x14ac:dyDescent="0.25">
      <c r="A301">
        <v>22203</v>
      </c>
      <c r="B301" s="2">
        <v>96.35266</v>
      </c>
      <c r="C301" s="3">
        <v>23267</v>
      </c>
      <c r="D301" s="4">
        <v>47900</v>
      </c>
      <c r="E301" t="s">
        <v>374</v>
      </c>
      <c r="F301" s="4" t="s">
        <v>4335</v>
      </c>
      <c r="G301" s="6">
        <v>0.67845330000000004</v>
      </c>
      <c r="H301" s="7">
        <v>124.063</v>
      </c>
      <c r="I301" s="18">
        <f t="shared" si="15"/>
        <v>361848</v>
      </c>
      <c r="J301" s="18">
        <v>223190</v>
      </c>
      <c r="K301" s="18">
        <v>135279</v>
      </c>
      <c r="L301" s="18">
        <v>3379</v>
      </c>
      <c r="M301" s="22">
        <v>1</v>
      </c>
    </row>
    <row r="302" spans="1:13" x14ac:dyDescent="0.25">
      <c r="A302">
        <v>20880</v>
      </c>
      <c r="B302" s="2">
        <v>96.348299999999995</v>
      </c>
      <c r="C302" s="3">
        <v>537</v>
      </c>
      <c r="D302" s="4">
        <v>47900</v>
      </c>
      <c r="E302" t="s">
        <v>4453</v>
      </c>
      <c r="F302" s="4" t="s">
        <v>4361</v>
      </c>
      <c r="G302" s="6">
        <v>0.6747573</v>
      </c>
      <c r="H302" s="7">
        <v>124.688</v>
      </c>
      <c r="I302" s="18">
        <f t="shared" si="15"/>
        <v>5730</v>
      </c>
      <c r="J302" s="18">
        <v>5455</v>
      </c>
      <c r="K302" s="18">
        <v>275</v>
      </c>
      <c r="L302" s="18">
        <v>0</v>
      </c>
      <c r="M302" s="22">
        <v>1</v>
      </c>
    </row>
    <row r="303" spans="1:13" x14ac:dyDescent="0.25">
      <c r="A303">
        <v>94939</v>
      </c>
      <c r="B303" s="2">
        <v>96.344470000000001</v>
      </c>
      <c r="C303" s="3">
        <v>6934</v>
      </c>
      <c r="D303" s="4">
        <v>41860</v>
      </c>
      <c r="E303" t="s">
        <v>14485</v>
      </c>
      <c r="F303" s="4" t="s">
        <v>15368</v>
      </c>
      <c r="G303" s="6">
        <v>0.68976190000000004</v>
      </c>
      <c r="H303" s="7">
        <v>122.026</v>
      </c>
      <c r="I303" s="18">
        <f t="shared" si="15"/>
        <v>80982</v>
      </c>
      <c r="J303" s="18">
        <v>56671</v>
      </c>
      <c r="K303" s="18">
        <v>18111</v>
      </c>
      <c r="L303" s="18">
        <v>6200</v>
      </c>
      <c r="M303" s="22">
        <v>1</v>
      </c>
    </row>
    <row r="304" spans="1:13" x14ac:dyDescent="0.25">
      <c r="A304">
        <v>94002</v>
      </c>
      <c r="B304" s="2">
        <v>96.338290000000001</v>
      </c>
      <c r="C304" s="3">
        <v>26679</v>
      </c>
      <c r="D304" s="4">
        <v>41860</v>
      </c>
      <c r="E304" t="s">
        <v>375</v>
      </c>
      <c r="F304" s="4" t="s">
        <v>15368</v>
      </c>
      <c r="G304" s="6">
        <v>0.57412569999999996</v>
      </c>
      <c r="H304" s="7">
        <v>141.93799999999999</v>
      </c>
      <c r="I304" s="18">
        <f>SUM(K304:L304)</f>
        <v>61697</v>
      </c>
      <c r="J304" s="18">
        <v>45674</v>
      </c>
      <c r="K304" s="18">
        <v>53839</v>
      </c>
      <c r="L304" s="18">
        <f>4348+3510</f>
        <v>7858</v>
      </c>
      <c r="M304" s="22">
        <v>0</v>
      </c>
    </row>
    <row r="305" spans="1:13" x14ac:dyDescent="0.25">
      <c r="A305">
        <v>94404</v>
      </c>
      <c r="B305" s="2">
        <v>96.314210000000003</v>
      </c>
      <c r="C305" s="3">
        <v>35044</v>
      </c>
      <c r="D305" s="4">
        <v>41860</v>
      </c>
      <c r="E305" t="s">
        <v>6739</v>
      </c>
      <c r="F305" s="4" t="s">
        <v>15368</v>
      </c>
      <c r="G305" s="6">
        <v>0.638324</v>
      </c>
      <c r="H305" s="7">
        <v>130.488</v>
      </c>
      <c r="I305" s="18">
        <f t="shared" ref="I305:I336" si="16">SUM(J305:L305)</f>
        <v>159877</v>
      </c>
      <c r="J305" s="18">
        <v>72390</v>
      </c>
      <c r="K305" s="18">
        <v>75497</v>
      </c>
      <c r="L305" s="18">
        <f>25+11965</f>
        <v>11990</v>
      </c>
      <c r="M305" s="22">
        <v>0</v>
      </c>
    </row>
    <row r="306" spans="1:13" x14ac:dyDescent="0.25">
      <c r="A306">
        <v>11743</v>
      </c>
      <c r="B306" s="2">
        <v>96.300700000000006</v>
      </c>
      <c r="C306" s="3">
        <v>43533</v>
      </c>
      <c r="D306" s="4">
        <v>35620</v>
      </c>
      <c r="E306" t="s">
        <v>46</v>
      </c>
      <c r="F306" s="4" t="s">
        <v>1280</v>
      </c>
      <c r="G306" s="6">
        <v>0.56236839999999999</v>
      </c>
      <c r="H306" s="7">
        <v>143.52699999999999</v>
      </c>
      <c r="I306" s="18">
        <f t="shared" si="16"/>
        <v>585245</v>
      </c>
      <c r="J306" s="18">
        <v>364166</v>
      </c>
      <c r="K306" s="18">
        <v>218684</v>
      </c>
      <c r="L306" s="18">
        <v>2395</v>
      </c>
      <c r="M306" s="22">
        <v>1</v>
      </c>
    </row>
    <row r="307" spans="1:13" x14ac:dyDescent="0.25">
      <c r="A307">
        <v>7020</v>
      </c>
      <c r="B307" s="2">
        <v>96.291219999999996</v>
      </c>
      <c r="C307" s="3">
        <v>11968</v>
      </c>
      <c r="D307" s="4">
        <v>35620</v>
      </c>
      <c r="E307" t="s">
        <v>1351</v>
      </c>
      <c r="F307" s="4" t="s">
        <v>1341</v>
      </c>
      <c r="G307" s="6">
        <v>0.72158230000000001</v>
      </c>
      <c r="H307" s="7">
        <v>116.008</v>
      </c>
      <c r="I307" s="18">
        <f t="shared" si="16"/>
        <v>90588</v>
      </c>
      <c r="J307" s="18">
        <v>68198</v>
      </c>
      <c r="K307" s="18">
        <v>19840</v>
      </c>
      <c r="L307" s="18">
        <v>2550</v>
      </c>
      <c r="M307" s="22">
        <v>1</v>
      </c>
    </row>
    <row r="308" spans="1:13" x14ac:dyDescent="0.25">
      <c r="A308">
        <v>92661</v>
      </c>
      <c r="B308" s="2">
        <v>96.288420000000002</v>
      </c>
      <c r="C308" s="3">
        <v>3151</v>
      </c>
      <c r="D308" s="4">
        <v>31080</v>
      </c>
      <c r="E308" t="s">
        <v>15589</v>
      </c>
      <c r="F308" s="4" t="s">
        <v>15368</v>
      </c>
      <c r="G308" s="6">
        <v>0.63266109999999998</v>
      </c>
      <c r="H308" s="7">
        <v>131.333</v>
      </c>
      <c r="I308" s="18">
        <f t="shared" si="16"/>
        <v>161862</v>
      </c>
      <c r="J308" s="18">
        <v>94675</v>
      </c>
      <c r="K308" s="18">
        <v>60837</v>
      </c>
      <c r="L308" s="18">
        <v>6350</v>
      </c>
      <c r="M308" s="22">
        <v>1</v>
      </c>
    </row>
    <row r="309" spans="1:13" x14ac:dyDescent="0.25">
      <c r="A309">
        <v>7979</v>
      </c>
      <c r="B309" s="2">
        <v>96.250659999999996</v>
      </c>
      <c r="C309" s="3">
        <v>518</v>
      </c>
      <c r="D309" s="4">
        <v>35620</v>
      </c>
      <c r="E309" t="s">
        <v>1570</v>
      </c>
      <c r="F309" s="4" t="s">
        <v>1341</v>
      </c>
      <c r="G309" s="6">
        <v>0.38699689999999998</v>
      </c>
      <c r="H309" s="7">
        <v>173.51900000000001</v>
      </c>
      <c r="I309" s="18">
        <f t="shared" si="16"/>
        <v>6650</v>
      </c>
      <c r="J309" s="18">
        <v>3350</v>
      </c>
      <c r="K309" s="18">
        <v>3300</v>
      </c>
      <c r="L309" s="18">
        <v>0</v>
      </c>
      <c r="M309" s="22">
        <v>1</v>
      </c>
    </row>
    <row r="310" spans="1:13" x14ac:dyDescent="0.25">
      <c r="A310">
        <v>22033</v>
      </c>
      <c r="B310" s="2">
        <v>96.217290000000006</v>
      </c>
      <c r="C310" s="3">
        <v>38415</v>
      </c>
      <c r="D310" s="4">
        <v>47900</v>
      </c>
      <c r="E310" t="s">
        <v>1102</v>
      </c>
      <c r="F310" s="4" t="s">
        <v>4335</v>
      </c>
      <c r="G310" s="6">
        <v>0.65154279999999998</v>
      </c>
      <c r="H310" s="7">
        <v>127.206</v>
      </c>
      <c r="I310" s="18">
        <f t="shared" si="16"/>
        <v>349545</v>
      </c>
      <c r="J310" s="18">
        <v>171145</v>
      </c>
      <c r="K310" s="18">
        <v>177167</v>
      </c>
      <c r="L310" s="18">
        <f>5+1228</f>
        <v>1233</v>
      </c>
      <c r="M310" s="22">
        <v>0</v>
      </c>
    </row>
    <row r="311" spans="1:13" x14ac:dyDescent="0.25">
      <c r="A311">
        <v>8536</v>
      </c>
      <c r="B311" s="2">
        <v>96.207599999999999</v>
      </c>
      <c r="C311" s="3">
        <v>19888</v>
      </c>
      <c r="D311" s="4">
        <v>35620</v>
      </c>
      <c r="E311" t="s">
        <v>1711</v>
      </c>
      <c r="F311" s="4" t="s">
        <v>1341</v>
      </c>
      <c r="G311" s="6">
        <v>0.71812279999999995</v>
      </c>
      <c r="H311" s="7">
        <v>115.633</v>
      </c>
      <c r="I311" s="18">
        <f t="shared" si="16"/>
        <v>26186</v>
      </c>
      <c r="J311" s="18">
        <v>21281</v>
      </c>
      <c r="K311" s="18">
        <v>4905</v>
      </c>
      <c r="L311" s="18">
        <v>0</v>
      </c>
      <c r="M311" s="22">
        <v>1</v>
      </c>
    </row>
    <row r="312" spans="1:13" x14ac:dyDescent="0.25">
      <c r="A312">
        <v>7933</v>
      </c>
      <c r="B312" s="2">
        <v>96.203789999999998</v>
      </c>
      <c r="C312" s="3">
        <v>3378</v>
      </c>
      <c r="D312" s="4">
        <v>35620</v>
      </c>
      <c r="E312" t="s">
        <v>1558</v>
      </c>
      <c r="F312" s="4" t="s">
        <v>1341</v>
      </c>
      <c r="G312" s="6">
        <v>0.61706879999999997</v>
      </c>
      <c r="H312" s="7">
        <v>133.08000000000001</v>
      </c>
      <c r="I312" s="18">
        <f t="shared" si="16"/>
        <v>12120</v>
      </c>
      <c r="J312" s="18">
        <v>1175</v>
      </c>
      <c r="K312" s="18">
        <v>10945</v>
      </c>
      <c r="L312" s="18">
        <v>0</v>
      </c>
      <c r="M312" s="22">
        <v>0</v>
      </c>
    </row>
    <row r="313" spans="1:13" x14ac:dyDescent="0.25">
      <c r="A313">
        <v>8820</v>
      </c>
      <c r="B313" s="2">
        <v>96.186199999999999</v>
      </c>
      <c r="C313" s="3">
        <v>39679</v>
      </c>
      <c r="D313" s="4">
        <v>35620</v>
      </c>
      <c r="E313" t="s">
        <v>1752</v>
      </c>
      <c r="F313" s="4" t="s">
        <v>1341</v>
      </c>
      <c r="G313" s="6">
        <v>0.64074469999999994</v>
      </c>
      <c r="H313" s="7">
        <v>128.82900000000001</v>
      </c>
      <c r="I313" s="18">
        <f t="shared" si="16"/>
        <v>279719</v>
      </c>
      <c r="J313" s="18">
        <v>249937</v>
      </c>
      <c r="K313" s="18">
        <v>29632</v>
      </c>
      <c r="L313" s="18">
        <v>150</v>
      </c>
      <c r="M313" s="22">
        <v>1</v>
      </c>
    </row>
    <row r="314" spans="1:13" x14ac:dyDescent="0.25">
      <c r="A314">
        <v>7068</v>
      </c>
      <c r="B314" s="2">
        <v>96.178510000000003</v>
      </c>
      <c r="C314" s="3">
        <v>5835</v>
      </c>
      <c r="D314" s="4">
        <v>35620</v>
      </c>
      <c r="E314" t="s">
        <v>1383</v>
      </c>
      <c r="F314" s="4" t="s">
        <v>1341</v>
      </c>
      <c r="G314" s="6">
        <v>0.57082250000000001</v>
      </c>
      <c r="H314" s="7">
        <v>140.886</v>
      </c>
      <c r="I314" s="18">
        <f t="shared" si="16"/>
        <v>224900</v>
      </c>
      <c r="J314" s="18">
        <v>170225</v>
      </c>
      <c r="K314" s="18">
        <v>53675</v>
      </c>
      <c r="L314" s="18">
        <v>1000</v>
      </c>
      <c r="M314" s="22">
        <v>1</v>
      </c>
    </row>
    <row r="315" spans="1:13" x14ac:dyDescent="0.25">
      <c r="A315">
        <v>94502</v>
      </c>
      <c r="B315" s="2">
        <v>96.174030000000002</v>
      </c>
      <c r="C315" s="3">
        <v>13192</v>
      </c>
      <c r="D315" s="4">
        <v>41860</v>
      </c>
      <c r="E315" t="s">
        <v>15763</v>
      </c>
      <c r="F315" s="4" t="s">
        <v>15368</v>
      </c>
      <c r="G315" s="6">
        <v>0.62939330000000004</v>
      </c>
      <c r="H315" s="7">
        <v>130.614</v>
      </c>
      <c r="I315" s="18">
        <f t="shared" si="16"/>
        <v>74101</v>
      </c>
      <c r="J315" s="18">
        <v>62258</v>
      </c>
      <c r="K315" s="18">
        <v>7661</v>
      </c>
      <c r="L315" s="18">
        <v>4182</v>
      </c>
      <c r="M315" s="22">
        <v>1</v>
      </c>
    </row>
    <row r="316" spans="1:13" x14ac:dyDescent="0.25">
      <c r="A316">
        <v>8553</v>
      </c>
      <c r="B316" s="2">
        <v>96.17165</v>
      </c>
      <c r="C316" s="3">
        <v>554</v>
      </c>
      <c r="D316" s="4">
        <v>35620</v>
      </c>
      <c r="E316" t="s">
        <v>1214</v>
      </c>
      <c r="F316" s="4" t="s">
        <v>1341</v>
      </c>
      <c r="G316" s="6">
        <v>0.62376240000000005</v>
      </c>
      <c r="H316" s="7">
        <v>131.52799999999999</v>
      </c>
      <c r="I316" s="18">
        <f t="shared" si="16"/>
        <v>8266</v>
      </c>
      <c r="J316" s="18">
        <v>1515</v>
      </c>
      <c r="K316" s="18">
        <v>6751</v>
      </c>
      <c r="L316" s="18">
        <v>0</v>
      </c>
      <c r="M316" s="22">
        <v>0</v>
      </c>
    </row>
    <row r="317" spans="1:13" x14ac:dyDescent="0.25">
      <c r="A317">
        <v>10607</v>
      </c>
      <c r="B317" s="2">
        <v>96.153940000000006</v>
      </c>
      <c r="C317" s="3">
        <v>6727</v>
      </c>
      <c r="D317" s="4">
        <v>35620</v>
      </c>
      <c r="E317" t="s">
        <v>1839</v>
      </c>
      <c r="F317" s="4" t="s">
        <v>1280</v>
      </c>
      <c r="G317" s="6">
        <v>0.49303279999999999</v>
      </c>
      <c r="H317" s="7">
        <v>153.75</v>
      </c>
      <c r="I317" s="18">
        <f t="shared" si="16"/>
        <v>33612</v>
      </c>
      <c r="J317" s="18">
        <v>27457</v>
      </c>
      <c r="K317" s="18">
        <v>5995</v>
      </c>
      <c r="L317" s="18">
        <v>160</v>
      </c>
      <c r="M317" s="22">
        <v>1</v>
      </c>
    </row>
    <row r="318" spans="1:13" x14ac:dyDescent="0.25">
      <c r="A318">
        <v>94610</v>
      </c>
      <c r="B318" s="2">
        <v>96.11533</v>
      </c>
      <c r="C318" s="3">
        <v>29733</v>
      </c>
      <c r="D318" s="4">
        <v>41860</v>
      </c>
      <c r="E318" t="s">
        <v>493</v>
      </c>
      <c r="F318" s="4" t="s">
        <v>15368</v>
      </c>
      <c r="G318" s="6">
        <v>0.68020080000000005</v>
      </c>
      <c r="H318" s="7">
        <v>121.27800000000001</v>
      </c>
      <c r="I318" s="18">
        <f t="shared" si="16"/>
        <v>322350</v>
      </c>
      <c r="J318" s="18">
        <v>275902</v>
      </c>
      <c r="K318" s="18">
        <v>40396</v>
      </c>
      <c r="L318" s="18">
        <f>-5082+11134</f>
        <v>6052</v>
      </c>
      <c r="M318" s="22">
        <v>1</v>
      </c>
    </row>
    <row r="319" spans="1:13" x14ac:dyDescent="0.25">
      <c r="A319">
        <v>11570</v>
      </c>
      <c r="B319" s="2">
        <v>96.105000000000004</v>
      </c>
      <c r="C319" s="3">
        <v>27895</v>
      </c>
      <c r="D319" s="4">
        <v>35620</v>
      </c>
      <c r="E319" t="s">
        <v>1955</v>
      </c>
      <c r="F319" s="4" t="s">
        <v>1280</v>
      </c>
      <c r="G319" s="6">
        <v>0.58040029999999998</v>
      </c>
      <c r="H319" s="7">
        <v>138.506</v>
      </c>
      <c r="I319" s="18">
        <f t="shared" si="16"/>
        <v>317995</v>
      </c>
      <c r="J319" s="18">
        <v>188754</v>
      </c>
      <c r="K319" s="18">
        <v>118426</v>
      </c>
      <c r="L319" s="18">
        <f>90+10725</f>
        <v>10815</v>
      </c>
      <c r="M319" s="22">
        <v>1</v>
      </c>
    </row>
    <row r="320" spans="1:13" x14ac:dyDescent="0.25">
      <c r="A320">
        <v>10968</v>
      </c>
      <c r="B320" s="2">
        <v>96.079710000000006</v>
      </c>
      <c r="C320" s="3">
        <v>2301</v>
      </c>
      <c r="D320" s="4">
        <v>35620</v>
      </c>
      <c r="E320" t="s">
        <v>642</v>
      </c>
      <c r="F320" s="4" t="s">
        <v>1280</v>
      </c>
      <c r="G320" s="6">
        <v>0.66522680000000001</v>
      </c>
      <c r="H320" s="7">
        <v>123.649</v>
      </c>
      <c r="I320" s="18">
        <f t="shared" si="16"/>
        <v>16829</v>
      </c>
      <c r="J320" s="18">
        <v>9379</v>
      </c>
      <c r="K320" s="18">
        <v>7450</v>
      </c>
      <c r="L320" s="18">
        <v>0</v>
      </c>
      <c r="M320" s="22">
        <v>1</v>
      </c>
    </row>
    <row r="321" spans="1:13" x14ac:dyDescent="0.25">
      <c r="A321">
        <v>10018</v>
      </c>
      <c r="B321" s="2">
        <v>96.066519999999997</v>
      </c>
      <c r="C321" s="3">
        <v>8062</v>
      </c>
      <c r="D321" s="4">
        <v>35620</v>
      </c>
      <c r="E321" t="s">
        <v>1789</v>
      </c>
      <c r="F321" s="4" t="s">
        <v>1280</v>
      </c>
      <c r="G321" s="6">
        <v>0.72665369999999996</v>
      </c>
      <c r="H321" s="7">
        <v>112.96899999999999</v>
      </c>
      <c r="I321" s="18">
        <f t="shared" si="16"/>
        <v>581110</v>
      </c>
      <c r="J321" s="18">
        <v>478124</v>
      </c>
      <c r="K321" s="18">
        <v>93818</v>
      </c>
      <c r="L321" s="18">
        <f>3530+5638</f>
        <v>9168</v>
      </c>
      <c r="M321" s="22">
        <v>1</v>
      </c>
    </row>
    <row r="322" spans="1:13" x14ac:dyDescent="0.25">
      <c r="A322">
        <v>92618</v>
      </c>
      <c r="B322" s="2">
        <v>96.060699999999997</v>
      </c>
      <c r="C322" s="3">
        <v>21344</v>
      </c>
      <c r="D322" s="4">
        <v>31080</v>
      </c>
      <c r="E322" t="s">
        <v>3479</v>
      </c>
      <c r="F322" s="4" t="s">
        <v>15368</v>
      </c>
      <c r="G322" s="6">
        <v>0.6760545</v>
      </c>
      <c r="H322" s="7">
        <v>121.581</v>
      </c>
      <c r="I322" s="18">
        <f t="shared" si="16"/>
        <v>426036</v>
      </c>
      <c r="J322" s="18">
        <v>128949</v>
      </c>
      <c r="K322" s="18">
        <v>259277</v>
      </c>
      <c r="L322" s="18">
        <v>37810</v>
      </c>
      <c r="M322" s="22">
        <v>0</v>
      </c>
    </row>
    <row r="323" spans="1:13" x14ac:dyDescent="0.25">
      <c r="A323">
        <v>20191</v>
      </c>
      <c r="B323" s="2">
        <v>96.052090000000007</v>
      </c>
      <c r="C323" s="3">
        <v>29020</v>
      </c>
      <c r="D323" s="4">
        <v>47900</v>
      </c>
      <c r="E323" t="s">
        <v>4358</v>
      </c>
      <c r="F323" s="4" t="s">
        <v>4335</v>
      </c>
      <c r="G323" s="6">
        <v>0.62458740000000001</v>
      </c>
      <c r="H323" s="7">
        <v>130.46700000000001</v>
      </c>
      <c r="I323" s="18">
        <f t="shared" si="16"/>
        <v>452607</v>
      </c>
      <c r="J323" s="18">
        <v>294489</v>
      </c>
      <c r="K323" s="18">
        <v>156868</v>
      </c>
      <c r="L323" s="18">
        <v>1250</v>
      </c>
      <c r="M323" s="22">
        <v>1</v>
      </c>
    </row>
    <row r="324" spans="1:13" x14ac:dyDescent="0.25">
      <c r="A324">
        <v>7722</v>
      </c>
      <c r="B324" s="2">
        <v>96.042400000000001</v>
      </c>
      <c r="C324" s="3">
        <v>10154</v>
      </c>
      <c r="D324" s="4">
        <v>35620</v>
      </c>
      <c r="E324" t="s">
        <v>1494</v>
      </c>
      <c r="F324" s="4" t="s">
        <v>1341</v>
      </c>
      <c r="G324" s="6">
        <v>0.56335040000000003</v>
      </c>
      <c r="H324" s="7">
        <v>140.93799999999999</v>
      </c>
      <c r="I324" s="18">
        <f t="shared" si="16"/>
        <v>206513</v>
      </c>
      <c r="J324" s="18">
        <v>90949</v>
      </c>
      <c r="K324" s="18">
        <v>115314</v>
      </c>
      <c r="L324" s="18">
        <v>250</v>
      </c>
      <c r="M324" s="22">
        <v>0</v>
      </c>
    </row>
    <row r="325" spans="1:13" x14ac:dyDescent="0.25">
      <c r="A325">
        <v>94566</v>
      </c>
      <c r="B325" s="2">
        <v>96.033969999999997</v>
      </c>
      <c r="C325" s="3">
        <v>42522</v>
      </c>
      <c r="D325" s="4">
        <v>41860</v>
      </c>
      <c r="E325" t="s">
        <v>12511</v>
      </c>
      <c r="F325" s="4" t="s">
        <v>15368</v>
      </c>
      <c r="G325" s="6">
        <v>0.56040109999999999</v>
      </c>
      <c r="H325" s="7">
        <v>141.44300000000001</v>
      </c>
      <c r="I325" s="18">
        <f t="shared" si="16"/>
        <v>328847</v>
      </c>
      <c r="J325" s="18">
        <v>223867</v>
      </c>
      <c r="K325" s="18">
        <v>84556</v>
      </c>
      <c r="L325" s="18">
        <v>20424</v>
      </c>
      <c r="M325" s="22">
        <v>1</v>
      </c>
    </row>
    <row r="326" spans="1:13" x14ac:dyDescent="0.25">
      <c r="A326">
        <v>22125</v>
      </c>
      <c r="B326" s="2">
        <v>96.009860000000003</v>
      </c>
      <c r="C326" s="3">
        <v>669</v>
      </c>
      <c r="D326" s="4">
        <v>47900</v>
      </c>
      <c r="E326" t="s">
        <v>4655</v>
      </c>
      <c r="F326" s="4" t="s">
        <v>4335</v>
      </c>
      <c r="G326" s="6">
        <v>0.6092843</v>
      </c>
      <c r="H326" s="7">
        <v>132.917</v>
      </c>
      <c r="I326" s="18">
        <f t="shared" si="16"/>
        <v>14267</v>
      </c>
      <c r="J326" s="18">
        <v>9850</v>
      </c>
      <c r="K326" s="18">
        <v>3355</v>
      </c>
      <c r="L326" s="18">
        <v>1062</v>
      </c>
      <c r="M326" s="22">
        <v>1</v>
      </c>
    </row>
    <row r="327" spans="1:13" x14ac:dyDescent="0.25">
      <c r="A327">
        <v>7921</v>
      </c>
      <c r="B327" s="2">
        <v>96.008210000000005</v>
      </c>
      <c r="C327" s="3">
        <v>7929</v>
      </c>
      <c r="D327" s="4">
        <v>35620</v>
      </c>
      <c r="E327" t="s">
        <v>1552</v>
      </c>
      <c r="F327" s="4" t="s">
        <v>1341</v>
      </c>
      <c r="G327" s="6">
        <v>0.64167189999999996</v>
      </c>
      <c r="H327" s="7">
        <v>127.313</v>
      </c>
      <c r="I327" s="18">
        <f t="shared" si="16"/>
        <v>113589</v>
      </c>
      <c r="J327" s="18">
        <v>26924</v>
      </c>
      <c r="K327" s="18">
        <v>86565</v>
      </c>
      <c r="L327" s="18">
        <v>100</v>
      </c>
      <c r="M327" s="22">
        <v>0</v>
      </c>
    </row>
    <row r="328" spans="1:13" x14ac:dyDescent="0.25">
      <c r="A328">
        <v>20832</v>
      </c>
      <c r="B328" s="2">
        <v>96.002619999999993</v>
      </c>
      <c r="C328" s="3">
        <v>25999</v>
      </c>
      <c r="D328" s="4">
        <v>47900</v>
      </c>
      <c r="E328" t="s">
        <v>4439</v>
      </c>
      <c r="F328" s="4" t="s">
        <v>4361</v>
      </c>
      <c r="G328" s="6">
        <v>0.60884700000000003</v>
      </c>
      <c r="H328" s="7">
        <v>132.98500000000001</v>
      </c>
      <c r="I328" s="18">
        <f t="shared" si="16"/>
        <v>128182</v>
      </c>
      <c r="J328" s="18">
        <v>82311</v>
      </c>
      <c r="K328" s="18">
        <v>42371</v>
      </c>
      <c r="L328" s="18">
        <f>1050+2450</f>
        <v>3500</v>
      </c>
      <c r="M328" s="22">
        <v>1</v>
      </c>
    </row>
    <row r="329" spans="1:13" x14ac:dyDescent="0.25">
      <c r="A329">
        <v>10530</v>
      </c>
      <c r="B329" s="2">
        <v>95.996219999999994</v>
      </c>
      <c r="C329" s="3">
        <v>12430</v>
      </c>
      <c r="D329" s="4">
        <v>35620</v>
      </c>
      <c r="E329" t="s">
        <v>1810</v>
      </c>
      <c r="F329" s="4" t="s">
        <v>1280</v>
      </c>
      <c r="G329" s="6">
        <v>0.62769989999999998</v>
      </c>
      <c r="H329" s="7">
        <v>129.63900000000001</v>
      </c>
      <c r="I329" s="18">
        <f t="shared" si="16"/>
        <v>80900</v>
      </c>
      <c r="J329" s="18">
        <v>61136</v>
      </c>
      <c r="K329" s="18">
        <v>18654</v>
      </c>
      <c r="L329" s="18">
        <v>1110</v>
      </c>
      <c r="M329" s="22">
        <v>1</v>
      </c>
    </row>
    <row r="330" spans="1:13" x14ac:dyDescent="0.25">
      <c r="A330">
        <v>94709</v>
      </c>
      <c r="B330" s="2">
        <v>95.980639999999994</v>
      </c>
      <c r="C330" s="3">
        <v>12029</v>
      </c>
      <c r="D330" s="4">
        <v>41860</v>
      </c>
      <c r="E330" t="s">
        <v>11543</v>
      </c>
      <c r="F330" s="4" t="s">
        <v>15368</v>
      </c>
      <c r="G330" s="6">
        <v>0.80559709999999995</v>
      </c>
      <c r="H330" s="7">
        <v>98.620999999999995</v>
      </c>
      <c r="I330" s="18">
        <f t="shared" si="16"/>
        <v>96415</v>
      </c>
      <c r="J330" s="18">
        <v>92975</v>
      </c>
      <c r="K330" s="18">
        <v>1547</v>
      </c>
      <c r="L330" s="18">
        <f>554+1339</f>
        <v>1893</v>
      </c>
      <c r="M330" s="22">
        <v>1</v>
      </c>
    </row>
    <row r="331" spans="1:13" x14ac:dyDescent="0.25">
      <c r="A331">
        <v>94115</v>
      </c>
      <c r="B331" s="2">
        <v>95.918760000000006</v>
      </c>
      <c r="C331" s="3">
        <v>34555</v>
      </c>
      <c r="D331" s="4">
        <v>41860</v>
      </c>
      <c r="E331" t="s">
        <v>15761</v>
      </c>
      <c r="F331" s="4" t="s">
        <v>15368</v>
      </c>
      <c r="G331" s="6">
        <v>0.66577560000000002</v>
      </c>
      <c r="H331" s="7">
        <v>122.209</v>
      </c>
      <c r="I331" s="18">
        <f t="shared" si="16"/>
        <v>1620053</v>
      </c>
      <c r="J331" s="18">
        <v>1297823</v>
      </c>
      <c r="K331" s="18">
        <v>255575</v>
      </c>
      <c r="L331" s="18">
        <f>20610+46045</f>
        <v>66655</v>
      </c>
      <c r="M331" s="22">
        <v>1</v>
      </c>
    </row>
    <row r="332" spans="1:13" x14ac:dyDescent="0.25">
      <c r="A332">
        <v>8889</v>
      </c>
      <c r="B332" s="2">
        <v>95.854789999999994</v>
      </c>
      <c r="C332" s="3">
        <v>9831</v>
      </c>
      <c r="D332" s="4">
        <v>35620</v>
      </c>
      <c r="E332" t="s">
        <v>1785</v>
      </c>
      <c r="F332" s="4" t="s">
        <v>1341</v>
      </c>
      <c r="G332" s="6">
        <v>0.52624029999999999</v>
      </c>
      <c r="H332" s="7">
        <v>145.625</v>
      </c>
      <c r="I332" s="18">
        <f t="shared" si="16"/>
        <v>36736</v>
      </c>
      <c r="J332" s="18">
        <v>9658</v>
      </c>
      <c r="K332" s="18">
        <v>27053</v>
      </c>
      <c r="L332" s="18">
        <v>25</v>
      </c>
      <c r="M332" s="22">
        <v>0</v>
      </c>
    </row>
    <row r="333" spans="1:13" x14ac:dyDescent="0.25">
      <c r="A333">
        <v>11557</v>
      </c>
      <c r="B333" s="2">
        <v>95.83905</v>
      </c>
      <c r="C333" s="3">
        <v>7363</v>
      </c>
      <c r="D333" s="4">
        <v>35620</v>
      </c>
      <c r="E333" t="s">
        <v>1946</v>
      </c>
      <c r="F333" s="4" t="s">
        <v>1280</v>
      </c>
      <c r="G333" s="6">
        <v>0.60905120000000001</v>
      </c>
      <c r="H333" s="7">
        <v>131.167</v>
      </c>
      <c r="I333" s="18">
        <f t="shared" si="16"/>
        <v>237068</v>
      </c>
      <c r="J333" s="18">
        <v>179747</v>
      </c>
      <c r="K333" s="18">
        <v>56425</v>
      </c>
      <c r="L333" s="18">
        <v>896</v>
      </c>
      <c r="M333" s="22">
        <v>1</v>
      </c>
    </row>
    <row r="334" spans="1:13" x14ac:dyDescent="0.25">
      <c r="A334">
        <v>92808</v>
      </c>
      <c r="B334" s="2">
        <v>95.810749999999999</v>
      </c>
      <c r="C334" s="3">
        <v>20136</v>
      </c>
      <c r="D334" s="4">
        <v>31080</v>
      </c>
      <c r="E334" t="s">
        <v>15600</v>
      </c>
      <c r="F334" s="4" t="s">
        <v>15368</v>
      </c>
      <c r="G334" s="6">
        <v>0.58667519999999995</v>
      </c>
      <c r="H334" s="7">
        <v>134.32599999999999</v>
      </c>
      <c r="I334" s="18">
        <f t="shared" si="16"/>
        <v>134611</v>
      </c>
      <c r="J334" s="18">
        <v>41510</v>
      </c>
      <c r="K334" s="18">
        <v>35670</v>
      </c>
      <c r="L334" s="18">
        <v>57431</v>
      </c>
      <c r="M334" s="22">
        <v>1</v>
      </c>
    </row>
    <row r="335" spans="1:13" x14ac:dyDescent="0.25">
      <c r="A335">
        <v>10708</v>
      </c>
      <c r="B335" s="2">
        <v>95.775319999999994</v>
      </c>
      <c r="C335" s="3">
        <v>22496</v>
      </c>
      <c r="D335" s="4">
        <v>35620</v>
      </c>
      <c r="E335" t="s">
        <v>1844</v>
      </c>
      <c r="F335" s="4" t="s">
        <v>1280</v>
      </c>
      <c r="G335" s="6">
        <v>0.60594559999999997</v>
      </c>
      <c r="H335" s="7">
        <v>130.82</v>
      </c>
      <c r="I335" s="18">
        <f t="shared" si="16"/>
        <v>765323</v>
      </c>
      <c r="J335" s="18">
        <v>411701</v>
      </c>
      <c r="K335" s="18">
        <v>342762</v>
      </c>
      <c r="L335" s="18">
        <f>7560+2800+500</f>
        <v>10860</v>
      </c>
      <c r="M335" s="22">
        <v>1</v>
      </c>
    </row>
    <row r="336" spans="1:13" x14ac:dyDescent="0.25">
      <c r="A336">
        <v>94037</v>
      </c>
      <c r="B336" s="2">
        <v>95.76146</v>
      </c>
      <c r="C336" s="3">
        <v>2880</v>
      </c>
      <c r="D336" s="4">
        <v>41860</v>
      </c>
      <c r="E336" t="s">
        <v>15754</v>
      </c>
      <c r="F336" s="4" t="s">
        <v>15368</v>
      </c>
      <c r="G336" s="6">
        <v>0.50467289999999998</v>
      </c>
      <c r="H336" s="7">
        <v>148.273</v>
      </c>
      <c r="I336" s="18">
        <f t="shared" si="16"/>
        <v>43776</v>
      </c>
      <c r="J336" s="18">
        <v>26271</v>
      </c>
      <c r="K336" s="18">
        <v>13955</v>
      </c>
      <c r="L336" s="18">
        <v>3550</v>
      </c>
      <c r="M336" s="22">
        <v>1</v>
      </c>
    </row>
    <row r="337" spans="1:13" x14ac:dyDescent="0.25">
      <c r="A337">
        <v>7950</v>
      </c>
      <c r="B337" s="2">
        <v>95.73442</v>
      </c>
      <c r="C337" s="3">
        <v>19485</v>
      </c>
      <c r="D337" s="4">
        <v>35620</v>
      </c>
      <c r="E337" t="s">
        <v>1564</v>
      </c>
      <c r="F337" s="4" t="s">
        <v>1341</v>
      </c>
      <c r="G337" s="6">
        <v>0.5980761</v>
      </c>
      <c r="H337" s="7">
        <v>131.91499999999999</v>
      </c>
      <c r="I337" s="18">
        <f t="shared" ref="I337:I368" si="17">SUM(J337:L337)</f>
        <v>36417</v>
      </c>
      <c r="J337" s="18">
        <v>12568</v>
      </c>
      <c r="K337" s="18">
        <v>23099</v>
      </c>
      <c r="L337" s="18">
        <v>750</v>
      </c>
      <c r="M337" s="29">
        <v>0</v>
      </c>
    </row>
    <row r="338" spans="1:13" x14ac:dyDescent="0.25">
      <c r="A338">
        <v>90212</v>
      </c>
      <c r="B338" s="2">
        <v>95.719160000000002</v>
      </c>
      <c r="C338" s="3">
        <v>12414</v>
      </c>
      <c r="D338" s="4">
        <v>31080</v>
      </c>
      <c r="E338" t="s">
        <v>6991</v>
      </c>
      <c r="F338" s="4" t="s">
        <v>15368</v>
      </c>
      <c r="G338" s="6">
        <v>0.69207620000000003</v>
      </c>
      <c r="H338" s="7">
        <v>115.405</v>
      </c>
      <c r="I338" s="18">
        <f t="shared" si="17"/>
        <v>1736869</v>
      </c>
      <c r="J338" s="18">
        <v>973795</v>
      </c>
      <c r="K338" s="18">
        <v>390758</v>
      </c>
      <c r="L338" s="18">
        <f>54040+318276</f>
        <v>372316</v>
      </c>
      <c r="M338" s="22">
        <v>1</v>
      </c>
    </row>
    <row r="339" spans="1:13" x14ac:dyDescent="0.25">
      <c r="A339">
        <v>90292</v>
      </c>
      <c r="B339" s="2">
        <v>95.712670000000003</v>
      </c>
      <c r="C339" s="3">
        <v>21506</v>
      </c>
      <c r="D339" s="4">
        <v>31080</v>
      </c>
      <c r="E339" t="s">
        <v>15384</v>
      </c>
      <c r="F339" s="4" t="s">
        <v>15368</v>
      </c>
      <c r="G339" s="6">
        <v>0.68238410000000005</v>
      </c>
      <c r="H339" s="7">
        <v>117.072</v>
      </c>
      <c r="I339" s="18">
        <f t="shared" si="17"/>
        <v>409604</v>
      </c>
      <c r="J339" s="18">
        <v>211700</v>
      </c>
      <c r="K339" s="18">
        <v>108212</v>
      </c>
      <c r="L339" s="18">
        <f>25685+64007</f>
        <v>89692</v>
      </c>
      <c r="M339" s="22">
        <v>1</v>
      </c>
    </row>
    <row r="340" spans="1:13" x14ac:dyDescent="0.25">
      <c r="A340">
        <v>10983</v>
      </c>
      <c r="B340" s="2">
        <v>95.707409999999996</v>
      </c>
      <c r="C340" s="3">
        <v>5727</v>
      </c>
      <c r="D340" s="4">
        <v>35620</v>
      </c>
      <c r="E340" t="s">
        <v>1880</v>
      </c>
      <c r="F340" s="4" t="s">
        <v>1280</v>
      </c>
      <c r="G340" s="6">
        <v>0.58292239999999995</v>
      </c>
      <c r="H340" s="7">
        <v>134.25899999999999</v>
      </c>
      <c r="I340" s="18">
        <f t="shared" si="17"/>
        <v>17060</v>
      </c>
      <c r="J340" s="18">
        <v>11742</v>
      </c>
      <c r="K340" s="18">
        <v>5118</v>
      </c>
      <c r="L340" s="18">
        <v>200</v>
      </c>
      <c r="M340" s="22">
        <v>1</v>
      </c>
    </row>
    <row r="341" spans="1:13" x14ac:dyDescent="0.25">
      <c r="A341">
        <v>8810</v>
      </c>
      <c r="B341" s="2">
        <v>95.698449999999994</v>
      </c>
      <c r="C341" s="3">
        <v>8904</v>
      </c>
      <c r="D341" s="4">
        <v>35620</v>
      </c>
      <c r="E341" t="s">
        <v>1749</v>
      </c>
      <c r="F341" s="4" t="s">
        <v>1341</v>
      </c>
      <c r="G341" s="6">
        <v>0.65886469999999997</v>
      </c>
      <c r="H341" s="7">
        <v>120.947</v>
      </c>
      <c r="I341" s="18">
        <f t="shared" si="17"/>
        <v>7989</v>
      </c>
      <c r="J341" s="18">
        <v>4853</v>
      </c>
      <c r="K341" s="18">
        <v>3136</v>
      </c>
      <c r="L341" s="18">
        <v>0</v>
      </c>
      <c r="M341" s="22">
        <v>1</v>
      </c>
    </row>
    <row r="342" spans="1:13" x14ac:dyDescent="0.25">
      <c r="A342">
        <v>7960</v>
      </c>
      <c r="B342" s="2">
        <v>95.683490000000006</v>
      </c>
      <c r="C342" s="3">
        <v>43931</v>
      </c>
      <c r="D342" s="4">
        <v>35620</v>
      </c>
      <c r="E342" t="s">
        <v>1565</v>
      </c>
      <c r="F342" s="4" t="s">
        <v>1341</v>
      </c>
      <c r="G342" s="6">
        <v>0.60254110000000005</v>
      </c>
      <c r="H342" s="7">
        <v>130.495</v>
      </c>
      <c r="I342" s="18">
        <f t="shared" si="17"/>
        <v>568779</v>
      </c>
      <c r="J342" s="18">
        <v>218332</v>
      </c>
      <c r="K342" s="18">
        <v>324945</v>
      </c>
      <c r="L342" s="18">
        <f>3275+22227</f>
        <v>25502</v>
      </c>
      <c r="M342" s="22">
        <v>0</v>
      </c>
    </row>
    <row r="343" spans="1:13" x14ac:dyDescent="0.25">
      <c r="A343">
        <v>22015</v>
      </c>
      <c r="B343" s="2">
        <v>95.654049999999998</v>
      </c>
      <c r="C343" s="3">
        <v>45125</v>
      </c>
      <c r="D343" s="4">
        <v>47900</v>
      </c>
      <c r="E343" t="s">
        <v>2414</v>
      </c>
      <c r="F343" s="4" t="s">
        <v>4335</v>
      </c>
      <c r="G343" s="6">
        <v>0.60589490000000001</v>
      </c>
      <c r="H343" s="7">
        <v>129.85599999999999</v>
      </c>
      <c r="I343" s="18">
        <f t="shared" si="17"/>
        <v>179044</v>
      </c>
      <c r="J343" s="18">
        <v>69146</v>
      </c>
      <c r="K343" s="18">
        <v>109128</v>
      </c>
      <c r="L343" s="18">
        <v>770</v>
      </c>
      <c r="M343" s="22">
        <v>0</v>
      </c>
    </row>
    <row r="344" spans="1:13" x14ac:dyDescent="0.25">
      <c r="A344">
        <v>90277</v>
      </c>
      <c r="B344" s="2">
        <v>95.577809999999999</v>
      </c>
      <c r="C344" s="3">
        <v>34546</v>
      </c>
      <c r="D344" s="4">
        <v>31080</v>
      </c>
      <c r="E344" t="s">
        <v>15381</v>
      </c>
      <c r="F344" s="4" t="s">
        <v>15368</v>
      </c>
      <c r="G344" s="6">
        <v>0.60914029999999997</v>
      </c>
      <c r="H344" s="7">
        <v>128.90299999999999</v>
      </c>
      <c r="I344" s="18">
        <f t="shared" si="17"/>
        <v>285170</v>
      </c>
      <c r="J344" s="18">
        <v>106568</v>
      </c>
      <c r="K344" s="18">
        <v>74132</v>
      </c>
      <c r="L344" s="18">
        <f>2700+101770</f>
        <v>104470</v>
      </c>
      <c r="M344" s="22">
        <v>1</v>
      </c>
    </row>
    <row r="345" spans="1:13" x14ac:dyDescent="0.25">
      <c r="A345">
        <v>92662</v>
      </c>
      <c r="B345" s="2">
        <v>95.554159999999996</v>
      </c>
      <c r="C345" s="3">
        <v>3017</v>
      </c>
      <c r="D345" s="4">
        <v>31080</v>
      </c>
      <c r="E345" t="s">
        <v>15589</v>
      </c>
      <c r="F345" s="4" t="s">
        <v>15368</v>
      </c>
      <c r="G345" s="6">
        <v>0.63670720000000003</v>
      </c>
      <c r="H345" s="7">
        <v>123.85</v>
      </c>
      <c r="I345" s="18">
        <f t="shared" si="17"/>
        <v>59323</v>
      </c>
      <c r="J345" s="18">
        <v>10910</v>
      </c>
      <c r="K345" s="18">
        <v>41029</v>
      </c>
      <c r="L345" s="18">
        <f>285+7099</f>
        <v>7384</v>
      </c>
      <c r="M345" s="22">
        <v>0</v>
      </c>
    </row>
    <row r="346" spans="1:13" x14ac:dyDescent="0.25">
      <c r="A346">
        <v>10994</v>
      </c>
      <c r="B346" s="2">
        <v>95.520939999999996</v>
      </c>
      <c r="C346" s="3">
        <v>6931</v>
      </c>
      <c r="D346" s="4">
        <v>35620</v>
      </c>
      <c r="E346" t="s">
        <v>1887</v>
      </c>
      <c r="F346" s="4" t="s">
        <v>1280</v>
      </c>
      <c r="G346" s="6">
        <v>0.5562068</v>
      </c>
      <c r="H346" s="7">
        <v>137.38900000000001</v>
      </c>
      <c r="I346" s="18">
        <f t="shared" si="17"/>
        <v>95109</v>
      </c>
      <c r="J346" s="18">
        <v>66235</v>
      </c>
      <c r="K346" s="18">
        <v>25194</v>
      </c>
      <c r="L346" s="18">
        <v>3680</v>
      </c>
      <c r="M346" s="22">
        <v>1</v>
      </c>
    </row>
    <row r="347" spans="1:13" x14ac:dyDescent="0.25">
      <c r="A347">
        <v>11747</v>
      </c>
      <c r="B347" s="2">
        <v>95.507959999999997</v>
      </c>
      <c r="C347" s="3">
        <v>19792</v>
      </c>
      <c r="D347" s="4">
        <v>35620</v>
      </c>
      <c r="E347" t="s">
        <v>1999</v>
      </c>
      <c r="F347" s="4" t="s">
        <v>1280</v>
      </c>
      <c r="G347" s="6">
        <v>0.54498380000000002</v>
      </c>
      <c r="H347" s="7">
        <v>139.30600000000001</v>
      </c>
      <c r="I347" s="18">
        <f t="shared" si="17"/>
        <v>371248</v>
      </c>
      <c r="J347" s="18">
        <v>268923</v>
      </c>
      <c r="K347" s="18">
        <v>100825</v>
      </c>
      <c r="L347" s="18">
        <v>1500</v>
      </c>
      <c r="M347" s="22">
        <v>1</v>
      </c>
    </row>
    <row r="348" spans="1:13" x14ac:dyDescent="0.25">
      <c r="A348">
        <v>11770</v>
      </c>
      <c r="B348" s="2">
        <v>95.504620000000003</v>
      </c>
      <c r="C348" s="3">
        <v>101</v>
      </c>
      <c r="D348" s="4">
        <v>35620</v>
      </c>
      <c r="E348" t="s">
        <v>2014</v>
      </c>
      <c r="F348" s="4" t="s">
        <v>1280</v>
      </c>
      <c r="G348" s="6">
        <v>0.6493506</v>
      </c>
      <c r="H348" s="7">
        <v>121.25</v>
      </c>
      <c r="I348" s="18">
        <f t="shared" si="17"/>
        <v>965</v>
      </c>
      <c r="J348" s="18">
        <v>65</v>
      </c>
      <c r="K348" s="18">
        <v>900</v>
      </c>
      <c r="L348" s="18">
        <v>0</v>
      </c>
      <c r="M348" s="22">
        <v>0</v>
      </c>
    </row>
    <row r="349" spans="1:13" x14ac:dyDescent="0.25">
      <c r="A349">
        <v>7624</v>
      </c>
      <c r="B349" s="2">
        <v>95.503200000000007</v>
      </c>
      <c r="C349" s="3">
        <v>8519</v>
      </c>
      <c r="D349" s="4">
        <v>35620</v>
      </c>
      <c r="E349" t="s">
        <v>1458</v>
      </c>
      <c r="F349" s="4" t="s">
        <v>1341</v>
      </c>
      <c r="G349" s="6">
        <v>0.5981727</v>
      </c>
      <c r="H349" s="7">
        <v>130</v>
      </c>
      <c r="I349" s="18">
        <f t="shared" si="17"/>
        <v>104644</v>
      </c>
      <c r="J349" s="18">
        <v>71289</v>
      </c>
      <c r="K349" s="18">
        <v>33255</v>
      </c>
      <c r="L349" s="18">
        <v>100</v>
      </c>
      <c r="M349" s="22">
        <v>1</v>
      </c>
    </row>
    <row r="350" spans="1:13" x14ac:dyDescent="0.25">
      <c r="A350">
        <v>10520</v>
      </c>
      <c r="B350" s="2">
        <v>95.494879999999995</v>
      </c>
      <c r="C350" s="3">
        <v>13107</v>
      </c>
      <c r="D350" s="4">
        <v>35620</v>
      </c>
      <c r="E350" t="s">
        <v>1804</v>
      </c>
      <c r="F350" s="4" t="s">
        <v>1280</v>
      </c>
      <c r="G350" s="6">
        <v>0.56626390000000004</v>
      </c>
      <c r="H350" s="7">
        <v>135.13499999999999</v>
      </c>
      <c r="I350" s="18">
        <f t="shared" si="17"/>
        <v>134192</v>
      </c>
      <c r="J350" s="18">
        <v>109772</v>
      </c>
      <c r="K350" s="18">
        <v>19375</v>
      </c>
      <c r="L350" s="18">
        <v>5045</v>
      </c>
      <c r="M350" s="22">
        <v>1</v>
      </c>
    </row>
    <row r="351" spans="1:13" x14ac:dyDescent="0.25">
      <c r="A351">
        <v>90405</v>
      </c>
      <c r="B351" s="2">
        <v>95.469620000000006</v>
      </c>
      <c r="C351" s="3">
        <v>28534</v>
      </c>
      <c r="D351" s="4">
        <v>31080</v>
      </c>
      <c r="E351" t="s">
        <v>15387</v>
      </c>
      <c r="F351" s="4" t="s">
        <v>15368</v>
      </c>
      <c r="G351" s="6">
        <v>0.64906900000000001</v>
      </c>
      <c r="H351" s="7">
        <v>120.754</v>
      </c>
      <c r="I351" s="18">
        <f t="shared" si="17"/>
        <v>745372</v>
      </c>
      <c r="J351" s="18">
        <v>512273</v>
      </c>
      <c r="K351" s="18">
        <v>73320</v>
      </c>
      <c r="L351" s="18">
        <f>12297+147482</f>
        <v>159779</v>
      </c>
      <c r="M351" s="22">
        <v>1</v>
      </c>
    </row>
    <row r="352" spans="1:13" x14ac:dyDescent="0.25">
      <c r="A352">
        <v>20175</v>
      </c>
      <c r="B352" s="2">
        <v>95.443529999999996</v>
      </c>
      <c r="C352" s="3">
        <v>30606</v>
      </c>
      <c r="D352" s="4">
        <v>47900</v>
      </c>
      <c r="E352" t="s">
        <v>1683</v>
      </c>
      <c r="F352" s="4" t="s">
        <v>4335</v>
      </c>
      <c r="G352" s="6">
        <v>0.56015999999999999</v>
      </c>
      <c r="H352" s="7">
        <v>135.774</v>
      </c>
      <c r="I352" s="18">
        <f t="shared" si="17"/>
        <v>397838</v>
      </c>
      <c r="J352" s="18">
        <v>147288</v>
      </c>
      <c r="K352" s="18">
        <v>171228</v>
      </c>
      <c r="L352" s="18">
        <v>79322</v>
      </c>
      <c r="M352" s="22">
        <v>0</v>
      </c>
    </row>
    <row r="353" spans="1:13" x14ac:dyDescent="0.25">
      <c r="A353">
        <v>10025</v>
      </c>
      <c r="B353" s="2">
        <v>95.394940000000005</v>
      </c>
      <c r="C353" s="3">
        <v>97373</v>
      </c>
      <c r="D353" s="4">
        <v>35620</v>
      </c>
      <c r="E353" t="s">
        <v>1789</v>
      </c>
      <c r="F353" s="4" t="s">
        <v>1280</v>
      </c>
      <c r="G353" s="6">
        <v>0.67352179999999995</v>
      </c>
      <c r="H353" s="7">
        <v>116.002</v>
      </c>
      <c r="I353" s="18">
        <f t="shared" si="17"/>
        <v>2285650</v>
      </c>
      <c r="J353" s="18">
        <v>1997192</v>
      </c>
      <c r="K353" s="18">
        <v>216084</v>
      </c>
      <c r="L353" s="18">
        <f>62524+9585+265</f>
        <v>72374</v>
      </c>
      <c r="M353" s="22">
        <v>1</v>
      </c>
    </row>
    <row r="354" spans="1:13" x14ac:dyDescent="0.25">
      <c r="A354">
        <v>10913</v>
      </c>
      <c r="B354" s="2">
        <v>95.3767</v>
      </c>
      <c r="C354" s="3">
        <v>5657</v>
      </c>
      <c r="D354" s="4">
        <v>35620</v>
      </c>
      <c r="E354" t="s">
        <v>1848</v>
      </c>
      <c r="F354" s="4" t="s">
        <v>1280</v>
      </c>
      <c r="G354" s="6">
        <v>0.53671329999999995</v>
      </c>
      <c r="H354" s="7">
        <v>139.565</v>
      </c>
      <c r="I354" s="18">
        <f t="shared" si="17"/>
        <v>47477</v>
      </c>
      <c r="J354" s="18">
        <v>21430</v>
      </c>
      <c r="K354" s="18">
        <v>26047</v>
      </c>
      <c r="L354" s="18">
        <v>0</v>
      </c>
      <c r="M354" s="22">
        <v>0</v>
      </c>
    </row>
    <row r="355" spans="1:13" x14ac:dyDescent="0.25">
      <c r="A355">
        <v>8801</v>
      </c>
      <c r="B355" s="2">
        <v>95.323170000000005</v>
      </c>
      <c r="C355" s="3">
        <v>8925</v>
      </c>
      <c r="D355" s="4">
        <v>35620</v>
      </c>
      <c r="E355" t="s">
        <v>1745</v>
      </c>
      <c r="F355" s="4" t="s">
        <v>1341</v>
      </c>
      <c r="G355" s="6">
        <v>0.53153850000000002</v>
      </c>
      <c r="H355" s="7">
        <v>140.02699999999999</v>
      </c>
      <c r="I355" s="18">
        <f t="shared" si="17"/>
        <v>19026</v>
      </c>
      <c r="J355" s="18">
        <v>9161</v>
      </c>
      <c r="K355" s="18">
        <v>9865</v>
      </c>
      <c r="L355" s="18">
        <v>0</v>
      </c>
      <c r="M355" s="22">
        <v>0</v>
      </c>
    </row>
    <row r="356" spans="1:13" x14ac:dyDescent="0.25">
      <c r="A356">
        <v>20855</v>
      </c>
      <c r="B356" s="2">
        <v>95.319630000000004</v>
      </c>
      <c r="C356" s="3">
        <v>14178</v>
      </c>
      <c r="D356" s="4">
        <v>47900</v>
      </c>
      <c r="E356" t="s">
        <v>4446</v>
      </c>
      <c r="F356" s="4" t="s">
        <v>4361</v>
      </c>
      <c r="G356" s="6">
        <v>0.61823689999999998</v>
      </c>
      <c r="H356" s="7">
        <v>124.989</v>
      </c>
      <c r="I356" s="18">
        <f t="shared" si="17"/>
        <v>124106</v>
      </c>
      <c r="J356" s="18">
        <v>96786</v>
      </c>
      <c r="K356" s="18">
        <v>26470</v>
      </c>
      <c r="L356" s="18">
        <v>850</v>
      </c>
      <c r="M356" s="22">
        <v>1</v>
      </c>
    </row>
    <row r="357" spans="1:13" x14ac:dyDescent="0.25">
      <c r="A357">
        <v>7023</v>
      </c>
      <c r="B357" s="2">
        <v>95.299099999999996</v>
      </c>
      <c r="C357" s="3">
        <v>7474</v>
      </c>
      <c r="D357" s="4">
        <v>35620</v>
      </c>
      <c r="E357" t="s">
        <v>1354</v>
      </c>
      <c r="F357" s="4" t="s">
        <v>1341</v>
      </c>
      <c r="G357" s="6">
        <v>0.59530850000000002</v>
      </c>
      <c r="H357" s="7">
        <v>128.83000000000001</v>
      </c>
      <c r="I357" s="18">
        <f t="shared" si="17"/>
        <v>17720</v>
      </c>
      <c r="J357" s="18">
        <v>3310</v>
      </c>
      <c r="K357" s="18">
        <v>14110</v>
      </c>
      <c r="L357" s="18">
        <v>300</v>
      </c>
      <c r="M357" s="22">
        <v>0</v>
      </c>
    </row>
    <row r="358" spans="1:13" x14ac:dyDescent="0.25">
      <c r="A358">
        <v>10589</v>
      </c>
      <c r="B358" s="2">
        <v>95.278319999999994</v>
      </c>
      <c r="C358" s="3">
        <v>9376</v>
      </c>
      <c r="D358" s="4">
        <v>35620</v>
      </c>
      <c r="E358" t="s">
        <v>1216</v>
      </c>
      <c r="F358" s="4" t="s">
        <v>1280</v>
      </c>
      <c r="G358" s="6">
        <v>0.58881669999999997</v>
      </c>
      <c r="H358" s="7">
        <v>129.84800000000001</v>
      </c>
      <c r="I358" s="18">
        <f t="shared" si="17"/>
        <v>47444</v>
      </c>
      <c r="J358" s="18">
        <v>23298</v>
      </c>
      <c r="K358" s="18">
        <v>19896</v>
      </c>
      <c r="L358" s="18">
        <v>4250</v>
      </c>
      <c r="M358" s="22">
        <v>1</v>
      </c>
    </row>
    <row r="359" spans="1:13" x14ac:dyDescent="0.25">
      <c r="A359">
        <v>7044</v>
      </c>
      <c r="B359" s="2">
        <v>95.274190000000004</v>
      </c>
      <c r="C359" s="3">
        <v>13965</v>
      </c>
      <c r="D359" s="4">
        <v>35620</v>
      </c>
      <c r="E359" t="s">
        <v>1370</v>
      </c>
      <c r="F359" s="4" t="s">
        <v>1341</v>
      </c>
      <c r="G359" s="6">
        <v>0.56087770000000003</v>
      </c>
      <c r="H359" s="7">
        <v>134.65899999999999</v>
      </c>
      <c r="I359" s="18">
        <f t="shared" si="17"/>
        <v>86843</v>
      </c>
      <c r="J359" s="18">
        <v>54092</v>
      </c>
      <c r="K359" s="18">
        <v>32651</v>
      </c>
      <c r="L359" s="18">
        <v>100</v>
      </c>
      <c r="M359" s="22">
        <v>1</v>
      </c>
    </row>
    <row r="360" spans="1:13" x14ac:dyDescent="0.25">
      <c r="A360">
        <v>12585</v>
      </c>
      <c r="B360" s="2">
        <v>95.265680000000003</v>
      </c>
      <c r="C360" s="3">
        <v>901</v>
      </c>
      <c r="D360" s="4">
        <v>35620</v>
      </c>
      <c r="E360" t="s">
        <v>2298</v>
      </c>
      <c r="F360" s="4" t="s">
        <v>1280</v>
      </c>
      <c r="G360" s="6">
        <v>0.52836879999999997</v>
      </c>
      <c r="H360" s="7">
        <v>140.13900000000001</v>
      </c>
      <c r="I360" s="18">
        <f t="shared" si="17"/>
        <v>6167</v>
      </c>
      <c r="J360" s="18">
        <v>870</v>
      </c>
      <c r="K360" s="18">
        <v>5297</v>
      </c>
      <c r="L360" s="18">
        <v>0</v>
      </c>
      <c r="M360" s="22">
        <v>0</v>
      </c>
    </row>
    <row r="361" spans="1:13" x14ac:dyDescent="0.25">
      <c r="A361">
        <v>11964</v>
      </c>
      <c r="B361" s="2">
        <v>95.262079999999997</v>
      </c>
      <c r="C361" s="3">
        <v>2048</v>
      </c>
      <c r="D361" s="4">
        <v>35620</v>
      </c>
      <c r="E361" t="s">
        <v>2064</v>
      </c>
      <c r="F361" s="4" t="s">
        <v>1280</v>
      </c>
      <c r="G361" s="6">
        <v>0.56659760000000003</v>
      </c>
      <c r="H361" s="7">
        <v>133.47200000000001</v>
      </c>
      <c r="I361" s="18">
        <f t="shared" si="17"/>
        <v>23645</v>
      </c>
      <c r="J361" s="18">
        <v>15870</v>
      </c>
      <c r="K361" s="18">
        <v>7750</v>
      </c>
      <c r="L361" s="18">
        <v>25</v>
      </c>
      <c r="M361" s="22">
        <v>1</v>
      </c>
    </row>
    <row r="362" spans="1:13" x14ac:dyDescent="0.25">
      <c r="A362">
        <v>10013</v>
      </c>
      <c r="B362" s="2">
        <v>95.254220000000004</v>
      </c>
      <c r="C362" s="3">
        <v>26937</v>
      </c>
      <c r="D362" s="4">
        <v>35620</v>
      </c>
      <c r="E362" t="s">
        <v>1789</v>
      </c>
      <c r="F362" s="4" t="s">
        <v>1280</v>
      </c>
      <c r="G362" s="6">
        <v>0.62942489999999995</v>
      </c>
      <c r="H362" s="7">
        <v>122.47199999999999</v>
      </c>
      <c r="I362" s="18">
        <f t="shared" si="17"/>
        <v>2116451</v>
      </c>
      <c r="J362" s="18">
        <v>1779823</v>
      </c>
      <c r="K362" s="18">
        <v>302312</v>
      </c>
      <c r="L362" s="18">
        <f>23050+11146+120</f>
        <v>34316</v>
      </c>
      <c r="M362" s="22">
        <v>1</v>
      </c>
    </row>
    <row r="363" spans="1:13" x14ac:dyDescent="0.25">
      <c r="A363">
        <v>90069</v>
      </c>
      <c r="B363" s="2">
        <v>95.240039999999993</v>
      </c>
      <c r="C363" s="3">
        <v>20426</v>
      </c>
      <c r="D363" s="4">
        <v>31080</v>
      </c>
      <c r="E363" t="s">
        <v>15369</v>
      </c>
      <c r="F363" s="4" t="s">
        <v>15368</v>
      </c>
      <c r="G363" s="6">
        <v>0.62626700000000002</v>
      </c>
      <c r="H363" s="7">
        <v>122.996</v>
      </c>
      <c r="I363" s="18">
        <f t="shared" si="17"/>
        <v>1862653</v>
      </c>
      <c r="J363" s="18">
        <v>1014930</v>
      </c>
      <c r="K363" s="18">
        <v>195184</v>
      </c>
      <c r="L363" s="18">
        <f>158750+493789</f>
        <v>652539</v>
      </c>
      <c r="M363" s="22">
        <v>1</v>
      </c>
    </row>
    <row r="364" spans="1:13" x14ac:dyDescent="0.25">
      <c r="A364">
        <v>22030</v>
      </c>
      <c r="B364" s="2">
        <v>95.220190000000002</v>
      </c>
      <c r="C364" s="3">
        <v>56960</v>
      </c>
      <c r="D364" s="4">
        <v>47900</v>
      </c>
      <c r="E364" t="s">
        <v>1102</v>
      </c>
      <c r="F364" s="4" t="s">
        <v>4335</v>
      </c>
      <c r="G364" s="6">
        <v>0.58490089999999995</v>
      </c>
      <c r="H364" s="7">
        <v>130.10400000000001</v>
      </c>
      <c r="I364" s="18">
        <f t="shared" si="17"/>
        <v>480809</v>
      </c>
      <c r="J364" s="18">
        <v>275926</v>
      </c>
      <c r="K364" s="18">
        <v>199670</v>
      </c>
      <c r="L364" s="18">
        <f>970+4243</f>
        <v>5213</v>
      </c>
      <c r="M364" s="22">
        <v>1</v>
      </c>
    </row>
    <row r="365" spans="1:13" x14ac:dyDescent="0.25">
      <c r="A365">
        <v>8510</v>
      </c>
      <c r="B365" s="2">
        <v>95.210499999999996</v>
      </c>
      <c r="C365" s="3">
        <v>4730</v>
      </c>
      <c r="D365" s="4">
        <v>35620</v>
      </c>
      <c r="E365" t="s">
        <v>1702</v>
      </c>
      <c r="F365" s="4" t="s">
        <v>1341</v>
      </c>
      <c r="G365" s="6">
        <v>0.51767280000000004</v>
      </c>
      <c r="H365" s="7">
        <v>141.48400000000001</v>
      </c>
      <c r="I365" s="18">
        <f t="shared" si="17"/>
        <v>117780</v>
      </c>
      <c r="J365" s="18">
        <v>94017</v>
      </c>
      <c r="K365" s="18">
        <v>23713</v>
      </c>
      <c r="L365" s="18">
        <v>50</v>
      </c>
      <c r="M365" s="22">
        <v>1</v>
      </c>
    </row>
    <row r="366" spans="1:13" x14ac:dyDescent="0.25">
      <c r="A366">
        <v>92782</v>
      </c>
      <c r="B366" s="2">
        <v>95.200550000000007</v>
      </c>
      <c r="C366" s="3">
        <v>22583</v>
      </c>
      <c r="D366" s="4">
        <v>31080</v>
      </c>
      <c r="E366" t="s">
        <v>9453</v>
      </c>
      <c r="F366" s="4" t="s">
        <v>15368</v>
      </c>
      <c r="G366" s="6">
        <v>0.63379350000000001</v>
      </c>
      <c r="H366" s="7">
        <v>121.133</v>
      </c>
      <c r="I366" s="18">
        <f t="shared" si="17"/>
        <v>91152</v>
      </c>
      <c r="J366" s="18">
        <v>18825</v>
      </c>
      <c r="K366" s="18">
        <v>47544</v>
      </c>
      <c r="L366" s="18">
        <f>24533+250</f>
        <v>24783</v>
      </c>
      <c r="M366" s="22">
        <v>0</v>
      </c>
    </row>
    <row r="367" spans="1:13" x14ac:dyDescent="0.25">
      <c r="A367">
        <v>20132</v>
      </c>
      <c r="B367" s="2">
        <v>95.184229999999999</v>
      </c>
      <c r="C367" s="3">
        <v>17531</v>
      </c>
      <c r="D367" s="4">
        <v>47900</v>
      </c>
      <c r="E367" t="s">
        <v>4343</v>
      </c>
      <c r="F367" s="4" t="s">
        <v>4335</v>
      </c>
      <c r="G367" s="6">
        <v>0.53500380000000003</v>
      </c>
      <c r="H367" s="7">
        <v>138.09200000000001</v>
      </c>
      <c r="I367" s="18">
        <f t="shared" si="17"/>
        <v>129231</v>
      </c>
      <c r="J367" s="18">
        <v>27215</v>
      </c>
      <c r="K367" s="18">
        <v>95486</v>
      </c>
      <c r="L367" s="18">
        <v>6530</v>
      </c>
      <c r="M367" s="22">
        <v>0</v>
      </c>
    </row>
    <row r="368" spans="1:13" x14ac:dyDescent="0.25">
      <c r="A368">
        <v>11569</v>
      </c>
      <c r="B368" s="2">
        <v>95.150899999999993</v>
      </c>
      <c r="C368" s="3">
        <v>1284</v>
      </c>
      <c r="D368" s="4">
        <v>35620</v>
      </c>
      <c r="E368" t="s">
        <v>1954</v>
      </c>
      <c r="F368" s="4" t="s">
        <v>1280</v>
      </c>
      <c r="G368" s="6">
        <v>0.55161629999999995</v>
      </c>
      <c r="H368" s="7">
        <v>134.89599999999999</v>
      </c>
      <c r="I368" s="18">
        <f t="shared" si="17"/>
        <v>23457</v>
      </c>
      <c r="J368" s="18">
        <v>14525</v>
      </c>
      <c r="K368" s="18">
        <v>8832</v>
      </c>
      <c r="L368" s="18">
        <v>100</v>
      </c>
      <c r="M368" s="22">
        <v>1</v>
      </c>
    </row>
    <row r="369" spans="1:13" x14ac:dyDescent="0.25">
      <c r="A369">
        <v>92887</v>
      </c>
      <c r="B369" s="2">
        <v>95.144810000000007</v>
      </c>
      <c r="C369" s="3">
        <v>20070</v>
      </c>
      <c r="D369" s="4">
        <v>31080</v>
      </c>
      <c r="E369" t="s">
        <v>15603</v>
      </c>
      <c r="F369" s="4" t="s">
        <v>15368</v>
      </c>
      <c r="G369" s="6">
        <v>0.52814689999999997</v>
      </c>
      <c r="H369" s="7">
        <v>138.91999999999999</v>
      </c>
      <c r="I369" s="18">
        <f t="shared" ref="I369:I378" si="18">SUM(J369:L369)</f>
        <v>75441</v>
      </c>
      <c r="J369" s="18">
        <v>30018</v>
      </c>
      <c r="K369" s="18">
        <v>40174</v>
      </c>
      <c r="L369" s="18">
        <v>5249</v>
      </c>
      <c r="M369" s="22">
        <v>0</v>
      </c>
    </row>
    <row r="370" spans="1:13" x14ac:dyDescent="0.25">
      <c r="A370">
        <v>7058</v>
      </c>
      <c r="B370" s="2">
        <v>95.128969999999995</v>
      </c>
      <c r="C370" s="3">
        <v>6165</v>
      </c>
      <c r="D370" s="4">
        <v>35620</v>
      </c>
      <c r="E370" t="s">
        <v>1378</v>
      </c>
      <c r="F370" s="4" t="s">
        <v>1341</v>
      </c>
      <c r="G370" s="6">
        <v>0.62176940000000003</v>
      </c>
      <c r="H370" s="7">
        <v>122.652</v>
      </c>
      <c r="I370" s="18">
        <f t="shared" si="18"/>
        <v>49832</v>
      </c>
      <c r="J370" s="18">
        <v>34550</v>
      </c>
      <c r="K370" s="18">
        <v>15282</v>
      </c>
      <c r="L370" s="18">
        <v>0</v>
      </c>
      <c r="M370" s="22">
        <v>1</v>
      </c>
    </row>
    <row r="371" spans="1:13" x14ac:dyDescent="0.25">
      <c r="A371">
        <v>7830</v>
      </c>
      <c r="B371" s="2">
        <v>95.126900000000006</v>
      </c>
      <c r="C371" s="3">
        <v>6673</v>
      </c>
      <c r="D371" s="4">
        <v>35620</v>
      </c>
      <c r="E371" t="s">
        <v>1526</v>
      </c>
      <c r="F371" s="4" t="s">
        <v>1341</v>
      </c>
      <c r="G371" s="6">
        <v>0.55203429999999998</v>
      </c>
      <c r="H371" s="7">
        <v>134.64699999999999</v>
      </c>
      <c r="I371" s="18">
        <f t="shared" si="18"/>
        <v>76181</v>
      </c>
      <c r="J371" s="18">
        <v>23225</v>
      </c>
      <c r="K371" s="18">
        <v>52956</v>
      </c>
      <c r="L371" s="18">
        <v>0</v>
      </c>
      <c r="M371" s="22">
        <v>0</v>
      </c>
    </row>
    <row r="372" spans="1:13" x14ac:dyDescent="0.25">
      <c r="A372">
        <v>20141</v>
      </c>
      <c r="B372" s="2">
        <v>95.113680000000002</v>
      </c>
      <c r="C372" s="3">
        <v>6275</v>
      </c>
      <c r="D372" s="4">
        <v>47900</v>
      </c>
      <c r="E372" t="s">
        <v>4348</v>
      </c>
      <c r="F372" s="4" t="s">
        <v>4335</v>
      </c>
      <c r="G372" s="6">
        <v>0.55782310000000002</v>
      </c>
      <c r="H372" s="7">
        <v>133.32</v>
      </c>
      <c r="I372" s="18">
        <f t="shared" si="18"/>
        <v>35629</v>
      </c>
      <c r="J372" s="18">
        <v>24779</v>
      </c>
      <c r="K372" s="18">
        <v>10850</v>
      </c>
      <c r="L372" s="18">
        <v>0</v>
      </c>
      <c r="M372" s="22">
        <v>1</v>
      </c>
    </row>
    <row r="373" spans="1:13" x14ac:dyDescent="0.25">
      <c r="A373">
        <v>8844</v>
      </c>
      <c r="B373" s="2">
        <v>95.089690000000004</v>
      </c>
      <c r="C373" s="3">
        <v>39365</v>
      </c>
      <c r="D373" s="4">
        <v>35620</v>
      </c>
      <c r="E373" t="s">
        <v>560</v>
      </c>
      <c r="F373" s="4" t="s">
        <v>1341</v>
      </c>
      <c r="G373" s="6">
        <v>0.53649570000000002</v>
      </c>
      <c r="H373" s="7">
        <v>136.273</v>
      </c>
      <c r="I373" s="18">
        <f t="shared" si="18"/>
        <v>91598</v>
      </c>
      <c r="J373" s="18">
        <v>16258</v>
      </c>
      <c r="K373" s="18">
        <v>75290</v>
      </c>
      <c r="L373" s="18">
        <v>50</v>
      </c>
      <c r="M373" s="22">
        <v>0</v>
      </c>
    </row>
    <row r="374" spans="1:13" x14ac:dyDescent="0.25">
      <c r="A374">
        <v>11566</v>
      </c>
      <c r="B374" s="2">
        <v>95.049620000000004</v>
      </c>
      <c r="C374" s="3">
        <v>33791</v>
      </c>
      <c r="D374" s="4">
        <v>35620</v>
      </c>
      <c r="E374" t="s">
        <v>1952</v>
      </c>
      <c r="F374" s="4" t="s">
        <v>1280</v>
      </c>
      <c r="G374" s="6">
        <v>0.52580450000000001</v>
      </c>
      <c r="H374" s="7">
        <v>137.917</v>
      </c>
      <c r="I374" s="18">
        <f t="shared" si="18"/>
        <v>161244</v>
      </c>
      <c r="J374" s="18">
        <v>110865</v>
      </c>
      <c r="K374" s="18">
        <v>48179</v>
      </c>
      <c r="L374" s="18">
        <f>1650+550</f>
        <v>2200</v>
      </c>
      <c r="M374" s="22">
        <v>1</v>
      </c>
    </row>
    <row r="375" spans="1:13" x14ac:dyDescent="0.25">
      <c r="A375">
        <v>11768</v>
      </c>
      <c r="B375" s="2">
        <v>95.040419999999997</v>
      </c>
      <c r="C375" s="3">
        <v>21687</v>
      </c>
      <c r="D375" s="4">
        <v>35620</v>
      </c>
      <c r="E375" t="s">
        <v>2013</v>
      </c>
      <c r="F375" s="4" t="s">
        <v>1280</v>
      </c>
      <c r="G375" s="6">
        <v>0.55968549999999995</v>
      </c>
      <c r="H375" s="7">
        <v>132.03800000000001</v>
      </c>
      <c r="I375" s="18">
        <f t="shared" si="18"/>
        <v>353896</v>
      </c>
      <c r="J375" s="18">
        <v>289232</v>
      </c>
      <c r="K375" s="18">
        <v>63894</v>
      </c>
      <c r="L375" s="18">
        <v>770</v>
      </c>
      <c r="M375" s="22">
        <v>1</v>
      </c>
    </row>
    <row r="376" spans="1:13" x14ac:dyDescent="0.25">
      <c r="A376">
        <v>22031</v>
      </c>
      <c r="B376" s="2">
        <v>94.995270000000005</v>
      </c>
      <c r="C376" s="3">
        <v>31680</v>
      </c>
      <c r="D376" s="4">
        <v>47900</v>
      </c>
      <c r="E376" t="s">
        <v>1102</v>
      </c>
      <c r="F376" s="4" t="s">
        <v>4335</v>
      </c>
      <c r="G376" s="6">
        <v>0.61838110000000002</v>
      </c>
      <c r="H376" s="7">
        <v>121.56699999999999</v>
      </c>
      <c r="I376" s="18">
        <f t="shared" si="18"/>
        <v>356092</v>
      </c>
      <c r="J376" s="18">
        <v>206140</v>
      </c>
      <c r="K376" s="18">
        <v>145662</v>
      </c>
      <c r="L376" s="18">
        <v>4290</v>
      </c>
      <c r="M376" s="22">
        <v>1</v>
      </c>
    </row>
    <row r="377" spans="1:13" x14ac:dyDescent="0.25">
      <c r="A377">
        <v>11560</v>
      </c>
      <c r="B377" s="2">
        <v>94.982699999999994</v>
      </c>
      <c r="C377" s="3">
        <v>6334</v>
      </c>
      <c r="D377" s="4">
        <v>35620</v>
      </c>
      <c r="E377" t="s">
        <v>1948</v>
      </c>
      <c r="F377" s="4" t="s">
        <v>1280</v>
      </c>
      <c r="G377" s="6">
        <v>0.52177799999999996</v>
      </c>
      <c r="H377" s="7">
        <v>138.11000000000001</v>
      </c>
      <c r="I377" s="18">
        <f t="shared" si="18"/>
        <v>541338</v>
      </c>
      <c r="J377" s="18">
        <v>342128</v>
      </c>
      <c r="K377" s="18">
        <v>192715</v>
      </c>
      <c r="L377" s="18">
        <f>250+6245</f>
        <v>6495</v>
      </c>
      <c r="M377" s="22">
        <v>1</v>
      </c>
    </row>
    <row r="378" spans="1:13" x14ac:dyDescent="0.25">
      <c r="A378">
        <v>20910</v>
      </c>
      <c r="B378" s="2">
        <v>94.957859999999997</v>
      </c>
      <c r="C378" s="3">
        <v>39688</v>
      </c>
      <c r="D378" s="4">
        <v>47900</v>
      </c>
      <c r="E378" t="s">
        <v>4457</v>
      </c>
      <c r="F378" s="4" t="s">
        <v>4361</v>
      </c>
      <c r="G378" s="6">
        <v>0.67354230000000004</v>
      </c>
      <c r="H378" s="7">
        <v>111.71</v>
      </c>
      <c r="I378" s="18">
        <f t="shared" si="18"/>
        <v>630058</v>
      </c>
      <c r="J378" s="18">
        <v>593110</v>
      </c>
      <c r="K378" s="18">
        <v>24600</v>
      </c>
      <c r="L378" s="18">
        <f>7587+4761</f>
        <v>12348</v>
      </c>
      <c r="M378" s="22">
        <v>1</v>
      </c>
    </row>
  </sheetData>
  <sortState ref="A2:R378">
    <sortCondition descending="1" ref="B2:B378"/>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
  <sheetViews>
    <sheetView workbookViewId="0">
      <selection activeCell="A3" sqref="A3"/>
    </sheetView>
  </sheetViews>
  <sheetFormatPr defaultRowHeight="15.75" x14ac:dyDescent="0.25"/>
  <cols>
    <col min="9" max="9" width="10.5" bestFit="1" customWidth="1"/>
    <col min="10" max="10" width="11.5" bestFit="1" customWidth="1"/>
    <col min="11" max="11" width="11.25" bestFit="1" customWidth="1"/>
    <col min="12" max="13" width="11.5" bestFit="1" customWidth="1"/>
    <col min="14" max="14" width="12.125" bestFit="1" customWidth="1"/>
    <col min="15" max="15" width="14" bestFit="1" customWidth="1"/>
  </cols>
  <sheetData>
    <row r="1" spans="1:15" x14ac:dyDescent="0.25">
      <c r="A1" t="s">
        <v>16952</v>
      </c>
      <c r="I1" s="18"/>
      <c r="J1" s="18"/>
      <c r="K1" s="18"/>
      <c r="L1" s="18" t="s">
        <v>16773</v>
      </c>
      <c r="M1" s="18" t="s">
        <v>16774</v>
      </c>
      <c r="N1" s="18" t="s">
        <v>16775</v>
      </c>
      <c r="O1" s="22" t="s">
        <v>16959</v>
      </c>
    </row>
    <row r="2" spans="1:15" x14ac:dyDescent="0.25">
      <c r="A2" t="s">
        <v>16953</v>
      </c>
      <c r="I2" s="18"/>
      <c r="J2" s="18"/>
      <c r="K2" s="18"/>
      <c r="L2" s="18">
        <f>SUM(J6:J200000)</f>
        <v>55544469</v>
      </c>
      <c r="M2" s="18">
        <f>SUM(K6:K200000)</f>
        <v>29097302</v>
      </c>
      <c r="N2" s="18">
        <f>M2-L2</f>
        <v>-26447167</v>
      </c>
      <c r="O2" s="30">
        <f>L2/(L2+M2)</f>
        <v>0.65622999547114869</v>
      </c>
    </row>
    <row r="3" spans="1:15" x14ac:dyDescent="0.25">
      <c r="A3" t="s">
        <v>16984</v>
      </c>
      <c r="I3" s="18"/>
      <c r="J3" s="18"/>
      <c r="K3" s="18"/>
      <c r="L3" s="18"/>
      <c r="M3" s="22" t="s">
        <v>16782</v>
      </c>
      <c r="N3" s="32">
        <f>SUM(M6:M66666)/373</f>
        <v>0.30831099195710454</v>
      </c>
      <c r="O3" s="22"/>
    </row>
    <row r="4" spans="1:15" x14ac:dyDescent="0.25">
      <c r="I4" s="18"/>
      <c r="J4" s="18"/>
      <c r="K4" s="18"/>
      <c r="L4" s="18"/>
      <c r="M4" s="18"/>
      <c r="N4" s="22"/>
      <c r="O4" s="22"/>
    </row>
    <row r="5" spans="1:15" ht="94.5" x14ac:dyDescent="0.25">
      <c r="A5" s="11" t="s">
        <v>8</v>
      </c>
      <c r="B5" s="12" t="s">
        <v>9</v>
      </c>
      <c r="C5" s="13" t="s">
        <v>10</v>
      </c>
      <c r="D5" s="11" t="s">
        <v>11</v>
      </c>
      <c r="E5" s="11" t="s">
        <v>12</v>
      </c>
      <c r="F5" s="11" t="s">
        <v>13</v>
      </c>
      <c r="G5" s="15" t="s">
        <v>15</v>
      </c>
      <c r="H5" s="16" t="s">
        <v>16</v>
      </c>
      <c r="I5" s="19" t="s">
        <v>16772</v>
      </c>
      <c r="J5" s="18" t="s">
        <v>16769</v>
      </c>
      <c r="K5" s="18" t="s">
        <v>16770</v>
      </c>
      <c r="L5" s="18" t="s">
        <v>16771</v>
      </c>
      <c r="M5" s="19" t="s">
        <v>16975</v>
      </c>
      <c r="N5" s="21" t="s">
        <v>16974</v>
      </c>
      <c r="O5" s="22" t="s">
        <v>16954</v>
      </c>
    </row>
    <row r="6" spans="1:15" x14ac:dyDescent="0.25">
      <c r="A6">
        <v>7311</v>
      </c>
      <c r="B6" s="2">
        <v>99.999920000000003</v>
      </c>
      <c r="C6" s="3">
        <v>384</v>
      </c>
      <c r="D6" s="4">
        <v>35620</v>
      </c>
      <c r="E6" t="s">
        <v>1412</v>
      </c>
      <c r="F6" s="4" t="s">
        <v>1341</v>
      </c>
      <c r="G6" s="6">
        <v>0.94752190000000003</v>
      </c>
      <c r="H6" s="7">
        <v>250.001</v>
      </c>
      <c r="I6" s="18">
        <f t="shared" ref="I6:I37" si="0">SUM(J6:L6)</f>
        <v>4331</v>
      </c>
      <c r="J6" s="18">
        <f>381+3600</f>
        <v>3981</v>
      </c>
      <c r="K6" s="18">
        <v>250</v>
      </c>
      <c r="L6" s="18">
        <v>100</v>
      </c>
      <c r="M6" s="22">
        <v>1</v>
      </c>
      <c r="N6" s="22">
        <v>1</v>
      </c>
      <c r="O6" s="22"/>
    </row>
    <row r="7" spans="1:15" x14ac:dyDescent="0.25">
      <c r="A7">
        <v>7078</v>
      </c>
      <c r="B7" s="2">
        <v>99.997860000000003</v>
      </c>
      <c r="C7" s="3">
        <v>12737</v>
      </c>
      <c r="D7" s="4">
        <v>35620</v>
      </c>
      <c r="E7" t="s">
        <v>1393</v>
      </c>
      <c r="F7" s="4" t="s">
        <v>1341</v>
      </c>
      <c r="G7" s="6">
        <v>0.88684779999999996</v>
      </c>
      <c r="H7" s="7">
        <v>250.001</v>
      </c>
      <c r="I7" s="18">
        <f t="shared" si="0"/>
        <v>345864</v>
      </c>
      <c r="J7" s="18">
        <v>192303</v>
      </c>
      <c r="K7" s="18">
        <v>151361</v>
      </c>
      <c r="L7" s="18">
        <f>1750+450</f>
        <v>2200</v>
      </c>
      <c r="M7" s="29">
        <v>1</v>
      </c>
      <c r="N7" s="22">
        <v>0</v>
      </c>
      <c r="O7" s="22"/>
    </row>
    <row r="8" spans="1:15" x14ac:dyDescent="0.25">
      <c r="A8">
        <v>10282</v>
      </c>
      <c r="B8" s="2">
        <v>99.994709999999998</v>
      </c>
      <c r="C8" s="3">
        <v>5902</v>
      </c>
      <c r="D8" s="4">
        <v>35620</v>
      </c>
      <c r="E8" t="s">
        <v>1789</v>
      </c>
      <c r="F8" s="4" t="s">
        <v>1280</v>
      </c>
      <c r="G8" s="6">
        <v>0.87059690000000001</v>
      </c>
      <c r="H8" s="7">
        <v>250.001</v>
      </c>
      <c r="I8" s="18">
        <f t="shared" si="0"/>
        <v>245787</v>
      </c>
      <c r="J8" s="18">
        <v>91452</v>
      </c>
      <c r="K8" s="18">
        <v>143785</v>
      </c>
      <c r="L8" s="18">
        <f>700+9850</f>
        <v>10550</v>
      </c>
      <c r="M8" s="22">
        <v>0</v>
      </c>
      <c r="N8" s="22">
        <v>1</v>
      </c>
      <c r="O8" s="22"/>
    </row>
    <row r="9" spans="1:15" x14ac:dyDescent="0.25">
      <c r="A9">
        <v>10597</v>
      </c>
      <c r="B9" s="2">
        <v>99.993560000000002</v>
      </c>
      <c r="C9" s="3">
        <v>1128</v>
      </c>
      <c r="D9" s="4">
        <v>35620</v>
      </c>
      <c r="E9" t="s">
        <v>1837</v>
      </c>
      <c r="F9" s="4" t="s">
        <v>1280</v>
      </c>
      <c r="G9" s="6">
        <v>0.86864410000000003</v>
      </c>
      <c r="H9" s="7">
        <v>250.001</v>
      </c>
      <c r="I9" s="18">
        <f t="shared" si="0"/>
        <v>12505</v>
      </c>
      <c r="J9" s="18">
        <v>5955</v>
      </c>
      <c r="K9" s="18">
        <v>6550</v>
      </c>
      <c r="L9" s="18">
        <v>0</v>
      </c>
      <c r="M9" s="22">
        <v>0</v>
      </c>
      <c r="N9" s="22">
        <v>1</v>
      </c>
      <c r="O9" s="22"/>
    </row>
    <row r="10" spans="1:15" x14ac:dyDescent="0.25">
      <c r="A10">
        <v>94027</v>
      </c>
      <c r="B10" s="2">
        <v>99.992099999999994</v>
      </c>
      <c r="C10" s="3">
        <v>7230</v>
      </c>
      <c r="D10" s="4">
        <v>41860</v>
      </c>
      <c r="E10" t="s">
        <v>15751</v>
      </c>
      <c r="F10" s="4" t="s">
        <v>15368</v>
      </c>
      <c r="G10" s="6">
        <v>0.83668949999999997</v>
      </c>
      <c r="H10" s="7">
        <v>250.001</v>
      </c>
      <c r="I10" s="18">
        <f t="shared" si="0"/>
        <v>1019058</v>
      </c>
      <c r="J10" s="18">
        <v>712635</v>
      </c>
      <c r="K10" s="18">
        <v>301123</v>
      </c>
      <c r="L10" s="18">
        <v>5300</v>
      </c>
      <c r="M10" s="22">
        <v>1</v>
      </c>
      <c r="N10" s="22">
        <v>1</v>
      </c>
      <c r="O10" s="22"/>
    </row>
    <row r="11" spans="1:15" x14ac:dyDescent="0.25">
      <c r="A11">
        <v>10514</v>
      </c>
      <c r="B11" s="2">
        <v>99.982439999999997</v>
      </c>
      <c r="C11" s="3">
        <v>12914</v>
      </c>
      <c r="D11" s="4">
        <v>35620</v>
      </c>
      <c r="E11" t="s">
        <v>1800</v>
      </c>
      <c r="F11" s="4" t="s">
        <v>1280</v>
      </c>
      <c r="G11" s="6">
        <v>0.86185199999999995</v>
      </c>
      <c r="H11" s="7">
        <v>241.62</v>
      </c>
      <c r="I11" s="18">
        <f t="shared" si="0"/>
        <v>206761</v>
      </c>
      <c r="J11" s="18">
        <v>110784</v>
      </c>
      <c r="K11" s="18">
        <v>86127</v>
      </c>
      <c r="L11" s="18">
        <f>3950+5900</f>
        <v>9850</v>
      </c>
      <c r="M11" s="22">
        <v>1</v>
      </c>
      <c r="N11" s="22">
        <v>1</v>
      </c>
      <c r="O11" s="22"/>
    </row>
    <row r="12" spans="1:15" x14ac:dyDescent="0.25">
      <c r="A12">
        <v>94028</v>
      </c>
      <c r="B12" s="2">
        <v>99.979320000000001</v>
      </c>
      <c r="C12" s="3">
        <v>6719</v>
      </c>
      <c r="D12" s="4">
        <v>41860</v>
      </c>
      <c r="E12" t="s">
        <v>15752</v>
      </c>
      <c r="F12" s="4" t="s">
        <v>15368</v>
      </c>
      <c r="G12" s="6">
        <v>0.81268229999999997</v>
      </c>
      <c r="H12" s="7">
        <v>250.001</v>
      </c>
      <c r="I12" s="18">
        <f t="shared" si="0"/>
        <v>591147</v>
      </c>
      <c r="J12" s="18">
        <v>419047</v>
      </c>
      <c r="K12" s="18">
        <v>165300</v>
      </c>
      <c r="L12" s="18">
        <f>SUM(5550,1250)</f>
        <v>6800</v>
      </c>
      <c r="M12" s="22">
        <v>1</v>
      </c>
      <c r="N12" s="22">
        <v>1</v>
      </c>
      <c r="O12" s="22"/>
    </row>
    <row r="13" spans="1:15" x14ac:dyDescent="0.25">
      <c r="A13">
        <v>10069</v>
      </c>
      <c r="B13" s="2">
        <v>99.977010000000007</v>
      </c>
      <c r="C13" s="3">
        <v>5522</v>
      </c>
      <c r="D13" s="4">
        <v>35620</v>
      </c>
      <c r="E13" t="s">
        <v>1789</v>
      </c>
      <c r="F13" s="4" t="s">
        <v>1280</v>
      </c>
      <c r="G13" s="6">
        <v>0.88685970000000003</v>
      </c>
      <c r="H13" s="7">
        <v>237.06</v>
      </c>
      <c r="I13" s="18">
        <f t="shared" si="0"/>
        <v>264358</v>
      </c>
      <c r="J13" s="18">
        <v>97182</v>
      </c>
      <c r="K13" s="18">
        <v>161676</v>
      </c>
      <c r="L13" s="18">
        <v>5500</v>
      </c>
      <c r="M13" s="22">
        <v>0</v>
      </c>
      <c r="N13" s="22">
        <v>0</v>
      </c>
      <c r="O13" s="22"/>
    </row>
    <row r="14" spans="1:15" x14ac:dyDescent="0.25">
      <c r="A14">
        <v>7934</v>
      </c>
      <c r="B14" s="2">
        <v>99.966449999999995</v>
      </c>
      <c r="C14" s="3">
        <v>1620</v>
      </c>
      <c r="D14" s="4">
        <v>35620</v>
      </c>
      <c r="E14" t="s">
        <v>1559</v>
      </c>
      <c r="F14" s="4" t="s">
        <v>1341</v>
      </c>
      <c r="G14" s="6">
        <v>0.79348839999999998</v>
      </c>
      <c r="H14" s="7">
        <v>250.001</v>
      </c>
      <c r="I14" s="18">
        <f t="shared" si="0"/>
        <v>7580</v>
      </c>
      <c r="J14" s="18">
        <v>3655</v>
      </c>
      <c r="K14" s="18">
        <v>3925</v>
      </c>
      <c r="L14" s="18">
        <v>0</v>
      </c>
      <c r="M14" s="22">
        <v>0</v>
      </c>
      <c r="N14" s="22">
        <v>0</v>
      </c>
      <c r="O14" s="22"/>
    </row>
    <row r="15" spans="1:15" x14ac:dyDescent="0.25">
      <c r="A15">
        <v>10007</v>
      </c>
      <c r="B15" s="2">
        <v>99.964960000000005</v>
      </c>
      <c r="C15" s="3">
        <v>6748</v>
      </c>
      <c r="D15" s="4">
        <v>35620</v>
      </c>
      <c r="E15" t="s">
        <v>1789</v>
      </c>
      <c r="F15" s="4" t="s">
        <v>1280</v>
      </c>
      <c r="G15" s="6">
        <v>0.787802</v>
      </c>
      <c r="H15" s="7">
        <v>250.001</v>
      </c>
      <c r="I15" s="18">
        <f t="shared" si="0"/>
        <v>264577</v>
      </c>
      <c r="J15" s="18">
        <v>171067</v>
      </c>
      <c r="K15" s="18">
        <v>88060</v>
      </c>
      <c r="L15" s="18">
        <f>3900+1550</f>
        <v>5450</v>
      </c>
      <c r="M15" s="22">
        <v>1</v>
      </c>
      <c r="N15" s="22">
        <v>1</v>
      </c>
      <c r="O15" s="22"/>
    </row>
    <row r="16" spans="1:15" x14ac:dyDescent="0.25">
      <c r="A16">
        <v>10004</v>
      </c>
      <c r="B16" s="2">
        <v>99.963189999999997</v>
      </c>
      <c r="C16" s="3">
        <v>3023</v>
      </c>
      <c r="D16" s="4">
        <v>35620</v>
      </c>
      <c r="E16" t="s">
        <v>1789</v>
      </c>
      <c r="F16" s="4" t="s">
        <v>1280</v>
      </c>
      <c r="G16" s="6">
        <v>0.81526980000000004</v>
      </c>
      <c r="H16" s="7">
        <v>242.625</v>
      </c>
      <c r="I16" s="18">
        <f t="shared" si="0"/>
        <v>289761</v>
      </c>
      <c r="J16" s="18">
        <v>204451</v>
      </c>
      <c r="K16" s="18">
        <v>81685</v>
      </c>
      <c r="L16" s="18">
        <f>1275+2350</f>
        <v>3625</v>
      </c>
      <c r="M16" s="22">
        <v>1</v>
      </c>
      <c r="N16" s="22">
        <v>1</v>
      </c>
      <c r="O16" s="22"/>
    </row>
    <row r="17" spans="1:15" x14ac:dyDescent="0.25">
      <c r="A17">
        <v>7970</v>
      </c>
      <c r="B17" s="2">
        <v>99.962620000000001</v>
      </c>
      <c r="C17" s="3">
        <v>131</v>
      </c>
      <c r="D17" s="4">
        <v>35620</v>
      </c>
      <c r="E17" t="s">
        <v>1566</v>
      </c>
      <c r="F17" s="4" t="s">
        <v>1341</v>
      </c>
      <c r="G17" s="6">
        <v>0.77064220000000005</v>
      </c>
      <c r="H17" s="7">
        <v>250.001</v>
      </c>
      <c r="I17" s="18">
        <f t="shared" si="0"/>
        <v>0</v>
      </c>
      <c r="J17" s="18">
        <v>0</v>
      </c>
      <c r="K17" s="18">
        <v>0</v>
      </c>
      <c r="L17" s="18">
        <v>0</v>
      </c>
      <c r="M17" s="22">
        <v>0</v>
      </c>
      <c r="N17" s="22">
        <v>0</v>
      </c>
      <c r="O17" s="22"/>
    </row>
    <row r="18" spans="1:15" x14ac:dyDescent="0.25">
      <c r="A18">
        <v>10518</v>
      </c>
      <c r="B18" s="2">
        <v>99.962350000000001</v>
      </c>
      <c r="C18" s="3">
        <v>1504</v>
      </c>
      <c r="D18" s="4">
        <v>35620</v>
      </c>
      <c r="E18" t="s">
        <v>1803</v>
      </c>
      <c r="F18" s="4" t="s">
        <v>1280</v>
      </c>
      <c r="G18" s="6">
        <v>0.78626689999999999</v>
      </c>
      <c r="H18" s="7">
        <v>246.667</v>
      </c>
      <c r="I18" s="18">
        <f t="shared" si="0"/>
        <v>6262</v>
      </c>
      <c r="J18" s="18">
        <v>6021</v>
      </c>
      <c r="K18" s="18">
        <v>241</v>
      </c>
      <c r="L18" s="18">
        <v>0</v>
      </c>
      <c r="M18" s="22">
        <v>1</v>
      </c>
      <c r="N18" s="22">
        <v>1</v>
      </c>
      <c r="O18" s="22"/>
    </row>
    <row r="19" spans="1:15" x14ac:dyDescent="0.25">
      <c r="A19">
        <v>10503</v>
      </c>
      <c r="B19" s="2">
        <v>99.962069999999997</v>
      </c>
      <c r="C19" s="3">
        <v>172</v>
      </c>
      <c r="D19" s="4">
        <v>35620</v>
      </c>
      <c r="E19" t="s">
        <v>1794</v>
      </c>
      <c r="F19" s="4" t="s">
        <v>1280</v>
      </c>
      <c r="G19" s="6">
        <v>0.91216220000000003</v>
      </c>
      <c r="H19" s="7">
        <v>223.846</v>
      </c>
      <c r="I19" s="18">
        <f t="shared" si="0"/>
        <v>4145</v>
      </c>
      <c r="J19" s="18">
        <v>4145</v>
      </c>
      <c r="K19" s="18">
        <v>0</v>
      </c>
      <c r="L19" s="18">
        <v>0</v>
      </c>
      <c r="M19" s="22">
        <v>1</v>
      </c>
      <c r="N19" s="22">
        <v>1</v>
      </c>
      <c r="O19" s="22"/>
    </row>
    <row r="20" spans="1:15" x14ac:dyDescent="0.25">
      <c r="A20">
        <v>10022</v>
      </c>
      <c r="B20" s="2">
        <v>99.946740000000005</v>
      </c>
      <c r="C20" s="3">
        <v>29698</v>
      </c>
      <c r="D20" s="4">
        <v>35620</v>
      </c>
      <c r="E20" t="s">
        <v>1789</v>
      </c>
      <c r="F20" s="4" t="s">
        <v>1280</v>
      </c>
      <c r="G20" s="6">
        <v>0.80945630000000002</v>
      </c>
      <c r="H20" s="7">
        <v>240</v>
      </c>
      <c r="I20" s="18">
        <f t="shared" si="0"/>
        <v>3528277</v>
      </c>
      <c r="J20" s="18">
        <v>1955762</v>
      </c>
      <c r="K20" s="18">
        <v>1512589</v>
      </c>
      <c r="L20" s="18">
        <f>39368+20558</f>
        <v>59926</v>
      </c>
      <c r="M20" s="22">
        <v>1</v>
      </c>
      <c r="N20" s="22">
        <v>1</v>
      </c>
      <c r="O20" s="22"/>
    </row>
    <row r="21" spans="1:15" x14ac:dyDescent="0.25">
      <c r="A21">
        <v>94957</v>
      </c>
      <c r="B21" s="2">
        <v>99.940299999999993</v>
      </c>
      <c r="C21" s="3">
        <v>1062</v>
      </c>
      <c r="D21" s="4">
        <v>41860</v>
      </c>
      <c r="E21" t="s">
        <v>11259</v>
      </c>
      <c r="F21" s="4" t="s">
        <v>15368</v>
      </c>
      <c r="G21" s="6">
        <v>0.86519939999999995</v>
      </c>
      <c r="H21" s="7">
        <v>228.333</v>
      </c>
      <c r="I21" s="18">
        <f t="shared" si="0"/>
        <v>79963</v>
      </c>
      <c r="J21" s="18">
        <v>55101</v>
      </c>
      <c r="K21" s="18">
        <v>22862</v>
      </c>
      <c r="L21" s="18">
        <v>2000</v>
      </c>
      <c r="M21" s="22">
        <v>1</v>
      </c>
      <c r="N21" s="22">
        <v>1</v>
      </c>
      <c r="O21" s="22"/>
    </row>
    <row r="22" spans="1:15" x14ac:dyDescent="0.25">
      <c r="A22">
        <v>94528</v>
      </c>
      <c r="B22" s="2">
        <v>99.939970000000002</v>
      </c>
      <c r="C22" s="3">
        <v>915</v>
      </c>
      <c r="D22" s="4">
        <v>41860</v>
      </c>
      <c r="E22" t="s">
        <v>15771</v>
      </c>
      <c r="F22" s="4" t="s">
        <v>15368</v>
      </c>
      <c r="G22" s="6">
        <v>0.71495319999999996</v>
      </c>
      <c r="H22" s="7">
        <v>250.001</v>
      </c>
      <c r="I22" s="18">
        <f t="shared" si="0"/>
        <v>24978</v>
      </c>
      <c r="J22" s="18">
        <v>15168</v>
      </c>
      <c r="K22" s="18">
        <v>9810</v>
      </c>
      <c r="L22" s="18">
        <v>0</v>
      </c>
      <c r="M22" s="22">
        <v>1</v>
      </c>
      <c r="N22" s="22">
        <v>0</v>
      </c>
      <c r="O22" s="22"/>
    </row>
    <row r="23" spans="1:15" x14ac:dyDescent="0.25">
      <c r="A23">
        <v>22066</v>
      </c>
      <c r="B23" s="2">
        <v>99.936850000000007</v>
      </c>
      <c r="C23" s="3">
        <v>18816</v>
      </c>
      <c r="D23" s="4">
        <v>47900</v>
      </c>
      <c r="E23" t="s">
        <v>4651</v>
      </c>
      <c r="F23" s="4" t="s">
        <v>4335</v>
      </c>
      <c r="G23" s="6">
        <v>0.81485660000000004</v>
      </c>
      <c r="H23" s="7">
        <v>231.39699999999999</v>
      </c>
      <c r="I23" s="18">
        <f t="shared" si="0"/>
        <v>711206</v>
      </c>
      <c r="J23" s="18">
        <v>302195</v>
      </c>
      <c r="K23" s="18">
        <v>396141</v>
      </c>
      <c r="L23" s="18">
        <f>4170+8700</f>
        <v>12870</v>
      </c>
      <c r="M23" s="22">
        <v>0</v>
      </c>
      <c r="N23" s="22">
        <v>1</v>
      </c>
      <c r="O23" s="22"/>
    </row>
    <row r="24" spans="1:15" x14ac:dyDescent="0.25">
      <c r="A24">
        <v>10576</v>
      </c>
      <c r="B24" s="2">
        <v>99.932239999999993</v>
      </c>
      <c r="C24" s="3">
        <v>4842</v>
      </c>
      <c r="D24" s="4">
        <v>35620</v>
      </c>
      <c r="E24" t="s">
        <v>1826</v>
      </c>
      <c r="F24" s="4" t="s">
        <v>1280</v>
      </c>
      <c r="G24" s="6">
        <v>0.74260619999999999</v>
      </c>
      <c r="H24" s="7">
        <v>239.625</v>
      </c>
      <c r="I24" s="18">
        <f t="shared" si="0"/>
        <v>106798</v>
      </c>
      <c r="J24" s="18">
        <v>88668</v>
      </c>
      <c r="K24" s="18">
        <v>18130</v>
      </c>
      <c r="L24" s="18">
        <v>0</v>
      </c>
      <c r="M24" s="22">
        <v>1</v>
      </c>
      <c r="N24" s="22">
        <v>1</v>
      </c>
      <c r="O24" s="22"/>
    </row>
    <row r="25" spans="1:15" x14ac:dyDescent="0.25">
      <c r="A25">
        <v>7931</v>
      </c>
      <c r="B25" s="2">
        <v>99.930679999999995</v>
      </c>
      <c r="C25" s="3">
        <v>3348</v>
      </c>
      <c r="D25" s="4">
        <v>35620</v>
      </c>
      <c r="E25" t="s">
        <v>1556</v>
      </c>
      <c r="F25" s="4" t="s">
        <v>1341</v>
      </c>
      <c r="G25" s="6">
        <v>0.67402070000000003</v>
      </c>
      <c r="H25" s="7">
        <v>250.001</v>
      </c>
      <c r="I25" s="18">
        <f t="shared" si="0"/>
        <v>62759</v>
      </c>
      <c r="J25" s="18">
        <v>44003</v>
      </c>
      <c r="K25" s="18">
        <v>15906</v>
      </c>
      <c r="L25" s="18">
        <v>2850</v>
      </c>
      <c r="M25" s="22">
        <v>1</v>
      </c>
      <c r="N25" s="22">
        <v>0</v>
      </c>
      <c r="O25" s="22"/>
    </row>
    <row r="26" spans="1:15" x14ac:dyDescent="0.25">
      <c r="A26">
        <v>20007</v>
      </c>
      <c r="B26" s="2">
        <v>99.925619999999995</v>
      </c>
      <c r="C26" s="3">
        <v>26469</v>
      </c>
      <c r="D26" s="4">
        <v>47900</v>
      </c>
      <c r="E26" t="s">
        <v>579</v>
      </c>
      <c r="F26" s="4" t="s">
        <v>4333</v>
      </c>
      <c r="G26" s="6">
        <v>0.87310430000000006</v>
      </c>
      <c r="H26" s="7">
        <v>215.327</v>
      </c>
      <c r="I26" s="18">
        <f t="shared" si="0"/>
        <v>3543390</v>
      </c>
      <c r="J26" s="18">
        <v>2684983</v>
      </c>
      <c r="K26" s="18">
        <v>820432</v>
      </c>
      <c r="L26" s="18">
        <f>10375+27600</f>
        <v>37975</v>
      </c>
      <c r="M26" s="22">
        <v>1</v>
      </c>
      <c r="N26" s="22">
        <v>1</v>
      </c>
      <c r="O26" s="22"/>
    </row>
    <row r="27" spans="1:15" x14ac:dyDescent="0.25">
      <c r="A27">
        <v>20015</v>
      </c>
      <c r="B27" s="2">
        <v>99.918369999999996</v>
      </c>
      <c r="C27" s="3">
        <v>15916</v>
      </c>
      <c r="D27" s="4">
        <v>47900</v>
      </c>
      <c r="E27" t="s">
        <v>579</v>
      </c>
      <c r="F27" s="4" t="s">
        <v>4333</v>
      </c>
      <c r="G27" s="6">
        <v>0.82724339999999996</v>
      </c>
      <c r="H27" s="7">
        <v>223.25</v>
      </c>
      <c r="I27" s="18">
        <f t="shared" si="0"/>
        <v>1314397</v>
      </c>
      <c r="J27" s="18">
        <v>1016484</v>
      </c>
      <c r="K27" s="18">
        <v>269013</v>
      </c>
      <c r="L27" s="18">
        <f>SUM(22000,6900)</f>
        <v>28900</v>
      </c>
      <c r="M27" s="22">
        <v>1</v>
      </c>
      <c r="N27" s="22">
        <v>1</v>
      </c>
      <c r="O27" s="22"/>
    </row>
    <row r="28" spans="1:15" x14ac:dyDescent="0.25">
      <c r="A28">
        <v>7976</v>
      </c>
      <c r="B28" s="2">
        <v>99.908240000000006</v>
      </c>
      <c r="C28" s="3">
        <v>558</v>
      </c>
      <c r="D28" s="4">
        <v>35620</v>
      </c>
      <c r="E28" t="s">
        <v>1568</v>
      </c>
      <c r="F28" s="4" t="s">
        <v>1341</v>
      </c>
      <c r="G28" s="6">
        <v>0.65866670000000005</v>
      </c>
      <c r="H28" s="7">
        <v>250.001</v>
      </c>
      <c r="I28" s="18">
        <f t="shared" si="0"/>
        <v>57351</v>
      </c>
      <c r="J28" s="18">
        <v>31800</v>
      </c>
      <c r="K28" s="18">
        <v>25551</v>
      </c>
      <c r="L28" s="18">
        <v>0</v>
      </c>
      <c r="M28" s="22">
        <v>1</v>
      </c>
      <c r="N28" s="22">
        <v>0</v>
      </c>
      <c r="O28" s="22"/>
    </row>
    <row r="29" spans="1:15" x14ac:dyDescent="0.25">
      <c r="A29">
        <v>20816</v>
      </c>
      <c r="B29" s="2">
        <v>99.903670000000005</v>
      </c>
      <c r="C29" s="3">
        <v>16611</v>
      </c>
      <c r="D29" s="4">
        <v>47900</v>
      </c>
      <c r="E29" t="s">
        <v>4436</v>
      </c>
      <c r="F29" s="4" t="s">
        <v>4361</v>
      </c>
      <c r="G29" s="6">
        <v>0.83475429999999995</v>
      </c>
      <c r="H29" s="7">
        <v>217.68799999999999</v>
      </c>
      <c r="I29" s="18">
        <f t="shared" si="0"/>
        <v>1139981</v>
      </c>
      <c r="J29" s="18">
        <v>834930</v>
      </c>
      <c r="K29" s="18">
        <v>276754</v>
      </c>
      <c r="L29" s="18">
        <f>24622+3675</f>
        <v>28297</v>
      </c>
      <c r="M29" s="22">
        <v>1</v>
      </c>
      <c r="N29" s="22">
        <v>1</v>
      </c>
      <c r="O29" s="22"/>
    </row>
    <row r="30" spans="1:15" x14ac:dyDescent="0.25">
      <c r="A30">
        <v>10504</v>
      </c>
      <c r="B30" s="2">
        <v>99.899789999999996</v>
      </c>
      <c r="C30" s="3">
        <v>7885</v>
      </c>
      <c r="D30" s="4">
        <v>35620</v>
      </c>
      <c r="E30" t="s">
        <v>1795</v>
      </c>
      <c r="F30" s="4" t="s">
        <v>1280</v>
      </c>
      <c r="G30" s="6">
        <v>0.74180250000000003</v>
      </c>
      <c r="H30" s="7">
        <v>231.52799999999999</v>
      </c>
      <c r="I30" s="18">
        <f t="shared" si="0"/>
        <v>212622</v>
      </c>
      <c r="J30" s="18">
        <v>122176</v>
      </c>
      <c r="K30" s="18">
        <v>85196</v>
      </c>
      <c r="L30" s="18">
        <f>500+4750</f>
        <v>5250</v>
      </c>
      <c r="M30" s="22">
        <v>1</v>
      </c>
      <c r="N30" s="22">
        <v>1</v>
      </c>
      <c r="O30" s="22"/>
    </row>
    <row r="31" spans="1:15" x14ac:dyDescent="0.25">
      <c r="A31">
        <v>10162</v>
      </c>
      <c r="B31" s="2">
        <v>99.898409999999998</v>
      </c>
      <c r="C31" s="3">
        <v>1251</v>
      </c>
      <c r="D31" s="4">
        <v>35620</v>
      </c>
      <c r="E31" t="s">
        <v>1789</v>
      </c>
      <c r="F31" s="4" t="s">
        <v>1280</v>
      </c>
      <c r="G31" s="6">
        <v>0.98133020000000004</v>
      </c>
      <c r="H31" s="7">
        <v>189.79599999999999</v>
      </c>
      <c r="I31" s="18">
        <f t="shared" si="0"/>
        <v>6386</v>
      </c>
      <c r="J31" s="18">
        <v>4416</v>
      </c>
      <c r="K31" s="18">
        <v>1970</v>
      </c>
      <c r="L31" s="18">
        <v>0</v>
      </c>
      <c r="M31" s="22">
        <v>1</v>
      </c>
      <c r="N31" s="22">
        <v>1</v>
      </c>
      <c r="O31" s="22"/>
    </row>
    <row r="32" spans="1:15" x14ac:dyDescent="0.25">
      <c r="A32">
        <v>22027</v>
      </c>
      <c r="B32" s="2">
        <v>99.897639999999996</v>
      </c>
      <c r="C32" s="3">
        <v>2338</v>
      </c>
      <c r="D32" s="4">
        <v>47900</v>
      </c>
      <c r="E32" t="s">
        <v>4647</v>
      </c>
      <c r="F32" s="4" t="s">
        <v>4335</v>
      </c>
      <c r="G32" s="6">
        <v>0.7732386</v>
      </c>
      <c r="H32" s="7">
        <v>223.75</v>
      </c>
      <c r="I32" s="18">
        <f t="shared" si="0"/>
        <v>77196</v>
      </c>
      <c r="J32" s="18">
        <v>62219</v>
      </c>
      <c r="K32" s="18">
        <v>13977</v>
      </c>
      <c r="L32" s="18">
        <v>1000</v>
      </c>
      <c r="M32" s="22">
        <v>1</v>
      </c>
      <c r="N32" s="22">
        <v>1</v>
      </c>
      <c r="O32" s="22"/>
    </row>
    <row r="33" spans="1:15" x14ac:dyDescent="0.25">
      <c r="A33">
        <v>20812</v>
      </c>
      <c r="B33" s="2">
        <v>99.88409</v>
      </c>
      <c r="C33" s="3">
        <v>254</v>
      </c>
      <c r="D33" s="4">
        <v>47900</v>
      </c>
      <c r="E33" t="s">
        <v>4435</v>
      </c>
      <c r="F33" s="4" t="s">
        <v>4361</v>
      </c>
      <c r="G33" s="6">
        <v>0.90116280000000004</v>
      </c>
      <c r="H33" s="7">
        <v>198.75</v>
      </c>
      <c r="I33" s="18">
        <f t="shared" si="0"/>
        <v>8940</v>
      </c>
      <c r="J33" s="18">
        <v>8005</v>
      </c>
      <c r="K33" s="18">
        <v>60</v>
      </c>
      <c r="L33" s="18">
        <v>875</v>
      </c>
      <c r="M33" s="22">
        <v>1</v>
      </c>
      <c r="N33" s="22">
        <v>1</v>
      </c>
      <c r="O33" s="22"/>
    </row>
    <row r="34" spans="1:15" x14ac:dyDescent="0.25">
      <c r="A34">
        <v>94105</v>
      </c>
      <c r="B34" s="2">
        <v>99.882689999999997</v>
      </c>
      <c r="C34" s="3">
        <v>6282</v>
      </c>
      <c r="D34" s="4">
        <v>41860</v>
      </c>
      <c r="E34" t="s">
        <v>15761</v>
      </c>
      <c r="F34" s="4" t="s">
        <v>15368</v>
      </c>
      <c r="G34" s="6">
        <v>0.85222529999999996</v>
      </c>
      <c r="H34" s="7">
        <v>207.126</v>
      </c>
      <c r="I34" s="18">
        <f t="shared" si="0"/>
        <v>445832</v>
      </c>
      <c r="J34" s="18">
        <v>295801</v>
      </c>
      <c r="K34" s="18">
        <v>138506</v>
      </c>
      <c r="L34" s="18">
        <v>11525</v>
      </c>
      <c r="M34" s="22">
        <v>1</v>
      </c>
      <c r="N34" s="22">
        <v>1</v>
      </c>
      <c r="O34" s="22"/>
    </row>
    <row r="35" spans="1:15" x14ac:dyDescent="0.25">
      <c r="A35">
        <v>10021</v>
      </c>
      <c r="B35" s="2">
        <v>99.873000000000005</v>
      </c>
      <c r="C35" s="3">
        <v>42141</v>
      </c>
      <c r="D35" s="4">
        <v>35620</v>
      </c>
      <c r="E35" t="s">
        <v>1789</v>
      </c>
      <c r="F35" s="4" t="s">
        <v>1280</v>
      </c>
      <c r="G35" s="6">
        <v>0.80339910000000003</v>
      </c>
      <c r="H35" s="7">
        <v>215.357</v>
      </c>
      <c r="I35" s="18">
        <f t="shared" si="0"/>
        <v>3316208</v>
      </c>
      <c r="J35" s="18">
        <v>2009896</v>
      </c>
      <c r="K35" s="18">
        <v>1241412</v>
      </c>
      <c r="L35" s="18">
        <f>33400+31500</f>
        <v>64900</v>
      </c>
      <c r="M35" s="22">
        <v>1</v>
      </c>
      <c r="N35" s="22">
        <v>1</v>
      </c>
      <c r="O35" s="22"/>
    </row>
    <row r="36" spans="1:15" x14ac:dyDescent="0.25">
      <c r="A36">
        <v>20004</v>
      </c>
      <c r="B36" s="2">
        <v>99.861750000000001</v>
      </c>
      <c r="C36" s="3">
        <v>1667</v>
      </c>
      <c r="D36" s="4">
        <v>47900</v>
      </c>
      <c r="E36" t="s">
        <v>579</v>
      </c>
      <c r="F36" s="4" t="s">
        <v>4333</v>
      </c>
      <c r="G36" s="6">
        <v>0.94890039999999998</v>
      </c>
      <c r="H36" s="7">
        <v>188.59399999999999</v>
      </c>
      <c r="I36" s="18">
        <f t="shared" si="0"/>
        <v>1209046</v>
      </c>
      <c r="J36" s="18">
        <v>749447</v>
      </c>
      <c r="K36" s="18">
        <v>452599</v>
      </c>
      <c r="L36" s="18">
        <f>5250+1750</f>
        <v>7000</v>
      </c>
      <c r="M36" s="22">
        <v>1</v>
      </c>
      <c r="N36" s="22">
        <v>1</v>
      </c>
      <c r="O36" s="22"/>
    </row>
    <row r="37" spans="1:15" x14ac:dyDescent="0.25">
      <c r="A37">
        <v>22101</v>
      </c>
      <c r="B37" s="2">
        <v>99.856409999999997</v>
      </c>
      <c r="C37" s="3">
        <v>30221</v>
      </c>
      <c r="D37" s="4">
        <v>47900</v>
      </c>
      <c r="E37" t="s">
        <v>4653</v>
      </c>
      <c r="F37" s="4" t="s">
        <v>4335</v>
      </c>
      <c r="G37" s="6">
        <v>0.81689400000000001</v>
      </c>
      <c r="H37" s="7">
        <v>210.797</v>
      </c>
      <c r="I37" s="18">
        <f t="shared" si="0"/>
        <v>2681768</v>
      </c>
      <c r="J37" s="18">
        <v>992359</v>
      </c>
      <c r="K37" s="18">
        <v>1646569</v>
      </c>
      <c r="L37" s="18">
        <f>16040+26800</f>
        <v>42840</v>
      </c>
      <c r="M37" s="22">
        <v>0</v>
      </c>
      <c r="N37" s="22">
        <v>0</v>
      </c>
      <c r="O37" s="22"/>
    </row>
    <row r="38" spans="1:15" x14ac:dyDescent="0.25">
      <c r="A38">
        <v>10538</v>
      </c>
      <c r="B38" s="2">
        <v>99.848749999999995</v>
      </c>
      <c r="C38" s="3">
        <v>16802</v>
      </c>
      <c r="D38" s="4">
        <v>35620</v>
      </c>
      <c r="E38" t="s">
        <v>1814</v>
      </c>
      <c r="F38" s="4" t="s">
        <v>1280</v>
      </c>
      <c r="G38" s="6">
        <v>0.80050330000000003</v>
      </c>
      <c r="H38" s="7">
        <v>212.745</v>
      </c>
      <c r="I38" s="18">
        <f t="shared" ref="I38:I69" si="1">SUM(J38:L38)</f>
        <v>429791</v>
      </c>
      <c r="J38" s="18">
        <v>217788</v>
      </c>
      <c r="K38" s="18">
        <v>210552</v>
      </c>
      <c r="L38" s="18">
        <f>SUM(1451)</f>
        <v>1451</v>
      </c>
      <c r="M38" s="22">
        <v>1</v>
      </c>
      <c r="N38" s="22">
        <v>1</v>
      </c>
      <c r="O38" s="22"/>
    </row>
    <row r="39" spans="1:15" x14ac:dyDescent="0.25">
      <c r="A39">
        <v>20037</v>
      </c>
      <c r="B39" s="2">
        <v>99.84402</v>
      </c>
      <c r="C39" s="3">
        <v>15156</v>
      </c>
      <c r="D39" s="4">
        <v>47900</v>
      </c>
      <c r="E39" t="s">
        <v>579</v>
      </c>
      <c r="F39" s="4" t="s">
        <v>4333</v>
      </c>
      <c r="G39" s="6">
        <v>0.83622090000000004</v>
      </c>
      <c r="H39" s="7">
        <v>206.321</v>
      </c>
      <c r="I39" s="18">
        <f t="shared" si="1"/>
        <v>1028930</v>
      </c>
      <c r="J39" s="18">
        <v>729218</v>
      </c>
      <c r="K39" s="18">
        <v>283417</v>
      </c>
      <c r="L39" s="18">
        <f>12020+4275</f>
        <v>16295</v>
      </c>
      <c r="M39" s="22">
        <v>1</v>
      </c>
      <c r="N39" s="22">
        <v>1</v>
      </c>
      <c r="O39" s="22"/>
    </row>
    <row r="40" spans="1:15" x14ac:dyDescent="0.25">
      <c r="A40">
        <v>10005</v>
      </c>
      <c r="B40" s="2">
        <v>99.840519999999998</v>
      </c>
      <c r="C40" s="3">
        <v>7570</v>
      </c>
      <c r="D40" s="4">
        <v>35620</v>
      </c>
      <c r="E40" t="s">
        <v>1789</v>
      </c>
      <c r="F40" s="4" t="s">
        <v>1280</v>
      </c>
      <c r="G40" s="6">
        <v>0.88411150000000005</v>
      </c>
      <c r="H40" s="7">
        <v>196.77600000000001</v>
      </c>
      <c r="I40" s="18">
        <f t="shared" si="1"/>
        <v>320943</v>
      </c>
      <c r="J40" s="18">
        <v>226220</v>
      </c>
      <c r="K40" s="18">
        <v>93118</v>
      </c>
      <c r="L40" s="18">
        <v>1605</v>
      </c>
      <c r="M40" s="22">
        <v>1</v>
      </c>
      <c r="N40" s="22">
        <v>1</v>
      </c>
      <c r="O40" s="22"/>
    </row>
    <row r="41" spans="1:15" x14ac:dyDescent="0.25">
      <c r="A41">
        <v>20854</v>
      </c>
      <c r="B41" s="2">
        <v>99.829849999999993</v>
      </c>
      <c r="C41" s="3">
        <v>50368</v>
      </c>
      <c r="D41" s="4">
        <v>47900</v>
      </c>
      <c r="E41" t="s">
        <v>4445</v>
      </c>
      <c r="F41" s="4" t="s">
        <v>4361</v>
      </c>
      <c r="G41" s="6">
        <v>0.80506639999999996</v>
      </c>
      <c r="H41" s="7">
        <v>209.41200000000001</v>
      </c>
      <c r="I41" s="18">
        <f t="shared" si="1"/>
        <v>2462857</v>
      </c>
      <c r="J41" s="18">
        <v>1485361</v>
      </c>
      <c r="K41" s="18">
        <v>936222</v>
      </c>
      <c r="L41" s="18">
        <f>34354+6920</f>
        <v>41274</v>
      </c>
      <c r="M41" s="22">
        <v>1</v>
      </c>
      <c r="N41" s="22">
        <v>1</v>
      </c>
      <c r="O41" s="22"/>
    </row>
    <row r="42" spans="1:15" x14ac:dyDescent="0.25">
      <c r="A42">
        <v>10577</v>
      </c>
      <c r="B42" s="2">
        <v>99.801280000000006</v>
      </c>
      <c r="C42" s="3">
        <v>6269</v>
      </c>
      <c r="D42" s="4">
        <v>35620</v>
      </c>
      <c r="E42" t="s">
        <v>1827</v>
      </c>
      <c r="F42" s="4" t="s">
        <v>1280</v>
      </c>
      <c r="G42" s="6">
        <v>0.70903190000000005</v>
      </c>
      <c r="H42" s="7">
        <v>224.375</v>
      </c>
      <c r="I42" s="18">
        <f t="shared" si="1"/>
        <v>228960</v>
      </c>
      <c r="J42" s="18">
        <v>136510</v>
      </c>
      <c r="K42" s="18">
        <v>92100</v>
      </c>
      <c r="L42" s="18">
        <v>350</v>
      </c>
      <c r="M42" s="22">
        <v>1</v>
      </c>
      <c r="N42" s="22">
        <v>1</v>
      </c>
      <c r="O42" s="22"/>
    </row>
    <row r="43" spans="1:15" x14ac:dyDescent="0.25">
      <c r="A43">
        <v>10028</v>
      </c>
      <c r="B43" s="2">
        <v>99.791849999999997</v>
      </c>
      <c r="C43" s="3">
        <v>46168</v>
      </c>
      <c r="D43" s="4">
        <v>35620</v>
      </c>
      <c r="E43" t="s">
        <v>1789</v>
      </c>
      <c r="F43" s="4" t="s">
        <v>1280</v>
      </c>
      <c r="G43" s="6">
        <v>0.80714739999999996</v>
      </c>
      <c r="H43" s="7">
        <v>207.40899999999999</v>
      </c>
      <c r="I43" s="18">
        <f t="shared" si="1"/>
        <v>2001082</v>
      </c>
      <c r="J43" s="18">
        <v>1326327</v>
      </c>
      <c r="K43" s="18">
        <v>643305</v>
      </c>
      <c r="L43" s="18">
        <f>21850+9600</f>
        <v>31450</v>
      </c>
      <c r="M43" s="22">
        <v>1</v>
      </c>
      <c r="N43" s="22">
        <v>1</v>
      </c>
      <c r="O43" s="22"/>
    </row>
    <row r="44" spans="1:15" x14ac:dyDescent="0.25">
      <c r="A44">
        <v>10065</v>
      </c>
      <c r="B44" s="2">
        <v>99.776690000000002</v>
      </c>
      <c r="C44" s="3">
        <v>31760</v>
      </c>
      <c r="D44" s="4">
        <v>35620</v>
      </c>
      <c r="E44" t="s">
        <v>1789</v>
      </c>
      <c r="F44" s="4" t="s">
        <v>1280</v>
      </c>
      <c r="G44" s="6">
        <v>0.80230619999999997</v>
      </c>
      <c r="H44" s="7">
        <v>208.172</v>
      </c>
      <c r="I44" s="18">
        <f t="shared" si="1"/>
        <v>2453509</v>
      </c>
      <c r="J44" s="18">
        <v>1213326</v>
      </c>
      <c r="K44" s="18">
        <v>1205673</v>
      </c>
      <c r="L44" s="18">
        <f>19860+14650</f>
        <v>34510</v>
      </c>
      <c r="M44" s="22">
        <v>1</v>
      </c>
      <c r="N44" s="22">
        <v>0</v>
      </c>
      <c r="O44" s="22" t="s">
        <v>16955</v>
      </c>
    </row>
    <row r="45" spans="1:15" x14ac:dyDescent="0.25">
      <c r="A45">
        <v>94563</v>
      </c>
      <c r="B45" s="2">
        <v>99.765680000000003</v>
      </c>
      <c r="C45" s="3">
        <v>18284</v>
      </c>
      <c r="D45" s="4">
        <v>41860</v>
      </c>
      <c r="E45" t="s">
        <v>15780</v>
      </c>
      <c r="F45" s="4" t="s">
        <v>15368</v>
      </c>
      <c r="G45" s="6">
        <v>0.780505</v>
      </c>
      <c r="H45" s="7">
        <v>211.56299999999999</v>
      </c>
      <c r="I45" s="18">
        <f t="shared" si="1"/>
        <v>128545</v>
      </c>
      <c r="J45" s="18">
        <v>81650</v>
      </c>
      <c r="K45" s="18">
        <v>46645</v>
      </c>
      <c r="L45" s="18">
        <v>250</v>
      </c>
      <c r="M45" s="22">
        <v>1</v>
      </c>
      <c r="N45" s="22">
        <v>1</v>
      </c>
      <c r="O45" s="22"/>
    </row>
    <row r="46" spans="1:15" x14ac:dyDescent="0.25">
      <c r="A46">
        <v>20815</v>
      </c>
      <c r="B46" s="2">
        <v>99.757189999999994</v>
      </c>
      <c r="C46" s="3">
        <v>30533</v>
      </c>
      <c r="D46" s="4">
        <v>47900</v>
      </c>
      <c r="E46" t="s">
        <v>4437</v>
      </c>
      <c r="F46" s="4" t="s">
        <v>4361</v>
      </c>
      <c r="G46" s="6">
        <v>0.83625859999999996</v>
      </c>
      <c r="H46" s="7">
        <v>200.58699999999999</v>
      </c>
      <c r="I46" s="18">
        <f t="shared" si="1"/>
        <v>2590519</v>
      </c>
      <c r="J46" s="18">
        <v>2047305</v>
      </c>
      <c r="K46" s="18">
        <v>482967</v>
      </c>
      <c r="L46" s="18">
        <f>30881+29366</f>
        <v>60247</v>
      </c>
      <c r="M46" s="22">
        <v>1</v>
      </c>
      <c r="N46" s="22">
        <v>1</v>
      </c>
      <c r="O46" s="22"/>
    </row>
    <row r="47" spans="1:15" x14ac:dyDescent="0.25">
      <c r="A47">
        <v>11568</v>
      </c>
      <c r="B47" s="2">
        <v>99.751279999999994</v>
      </c>
      <c r="C47" s="3">
        <v>4239</v>
      </c>
      <c r="D47" s="4">
        <v>35620</v>
      </c>
      <c r="E47" t="s">
        <v>1953</v>
      </c>
      <c r="F47" s="4" t="s">
        <v>1280</v>
      </c>
      <c r="G47" s="6">
        <v>0.70208539999999997</v>
      </c>
      <c r="H47" s="7">
        <v>222.875</v>
      </c>
      <c r="I47" s="18">
        <f t="shared" si="1"/>
        <v>90260</v>
      </c>
      <c r="J47" s="18">
        <v>51910</v>
      </c>
      <c r="K47" s="18">
        <v>38350</v>
      </c>
      <c r="L47" s="18">
        <v>0</v>
      </c>
      <c r="M47" s="22">
        <v>1</v>
      </c>
      <c r="N47" s="22">
        <v>1</v>
      </c>
      <c r="O47" s="22"/>
    </row>
    <row r="48" spans="1:15" x14ac:dyDescent="0.25">
      <c r="A48">
        <v>7043</v>
      </c>
      <c r="B48" s="2">
        <v>99.748310000000004</v>
      </c>
      <c r="C48" s="3">
        <v>12932</v>
      </c>
      <c r="D48" s="4">
        <v>35620</v>
      </c>
      <c r="E48" t="s">
        <v>1369</v>
      </c>
      <c r="F48" s="4" t="s">
        <v>1341</v>
      </c>
      <c r="G48" s="6">
        <v>0.82037369999999998</v>
      </c>
      <c r="H48" s="7">
        <v>201.00700000000001</v>
      </c>
      <c r="I48" s="18">
        <f t="shared" si="1"/>
        <v>100981</v>
      </c>
      <c r="J48" s="18">
        <v>77916</v>
      </c>
      <c r="K48" s="18">
        <v>17465</v>
      </c>
      <c r="L48" s="18">
        <f>1700+3900</f>
        <v>5600</v>
      </c>
      <c r="M48" s="22">
        <v>1</v>
      </c>
      <c r="N48" s="22">
        <v>1</v>
      </c>
      <c r="O48" s="22"/>
    </row>
    <row r="49" spans="1:15" x14ac:dyDescent="0.25">
      <c r="A49">
        <v>90077</v>
      </c>
      <c r="B49" s="2">
        <v>99.744960000000006</v>
      </c>
      <c r="C49" s="3">
        <v>8328</v>
      </c>
      <c r="D49" s="4">
        <v>31080</v>
      </c>
      <c r="E49" t="s">
        <v>15367</v>
      </c>
      <c r="F49" s="4" t="s">
        <v>15368</v>
      </c>
      <c r="G49" s="6">
        <v>0.74550249999999996</v>
      </c>
      <c r="H49" s="7">
        <v>213.38</v>
      </c>
      <c r="I49" s="18">
        <f t="shared" si="1"/>
        <v>613599</v>
      </c>
      <c r="J49" s="18">
        <v>327951</v>
      </c>
      <c r="K49" s="18">
        <v>282048</v>
      </c>
      <c r="L49" s="18">
        <v>3600</v>
      </c>
      <c r="M49" s="22">
        <v>1</v>
      </c>
      <c r="N49" s="22">
        <v>1</v>
      </c>
      <c r="O49" s="22"/>
    </row>
    <row r="50" spans="1:15" x14ac:dyDescent="0.25">
      <c r="A50">
        <v>20817</v>
      </c>
      <c r="B50" s="2">
        <v>99.737560000000002</v>
      </c>
      <c r="C50" s="3">
        <v>36070</v>
      </c>
      <c r="D50" s="4">
        <v>47900</v>
      </c>
      <c r="E50" t="s">
        <v>4436</v>
      </c>
      <c r="F50" s="4" t="s">
        <v>4361</v>
      </c>
      <c r="G50" s="6">
        <v>0.81058350000000001</v>
      </c>
      <c r="H50" s="7">
        <v>202.096</v>
      </c>
      <c r="I50" s="18">
        <f t="shared" si="1"/>
        <v>1878474</v>
      </c>
      <c r="J50" s="18">
        <v>1330821</v>
      </c>
      <c r="K50" s="18">
        <v>497068</v>
      </c>
      <c r="L50" s="18">
        <f>11825+38760</f>
        <v>50585</v>
      </c>
      <c r="M50" s="22">
        <v>1</v>
      </c>
      <c r="N50" s="22">
        <v>1</v>
      </c>
      <c r="O50" s="22"/>
    </row>
    <row r="51" spans="1:15" x14ac:dyDescent="0.25">
      <c r="A51">
        <v>20016</v>
      </c>
      <c r="B51" s="2">
        <v>99.710040000000006</v>
      </c>
      <c r="C51" s="3">
        <v>34370</v>
      </c>
      <c r="D51" s="4">
        <v>47900</v>
      </c>
      <c r="E51" t="s">
        <v>579</v>
      </c>
      <c r="F51" s="4" t="s">
        <v>4333</v>
      </c>
      <c r="G51" s="6">
        <v>0.83328049999999998</v>
      </c>
      <c r="H51" s="7">
        <v>196.29400000000001</v>
      </c>
      <c r="I51" s="18">
        <f t="shared" si="1"/>
        <v>3403384</v>
      </c>
      <c r="J51" s="18">
        <v>2567112</v>
      </c>
      <c r="K51" s="18">
        <v>802040</v>
      </c>
      <c r="L51" s="18">
        <f>16282+17950</f>
        <v>34232</v>
      </c>
      <c r="M51" s="22">
        <v>1</v>
      </c>
      <c r="N51" s="22">
        <v>1</v>
      </c>
      <c r="O51" s="22"/>
    </row>
    <row r="52" spans="1:15" x14ac:dyDescent="0.25">
      <c r="A52">
        <v>10583</v>
      </c>
      <c r="B52" s="2">
        <v>99.690290000000005</v>
      </c>
      <c r="C52" s="3">
        <v>39509</v>
      </c>
      <c r="D52" s="4">
        <v>35620</v>
      </c>
      <c r="E52" t="s">
        <v>1830</v>
      </c>
      <c r="F52" s="4" t="s">
        <v>1280</v>
      </c>
      <c r="G52" s="6">
        <v>0.75878659999999998</v>
      </c>
      <c r="H52" s="7">
        <v>206.07400000000001</v>
      </c>
      <c r="I52" s="18">
        <f t="shared" si="1"/>
        <v>1001492</v>
      </c>
      <c r="J52" s="18">
        <v>615504</v>
      </c>
      <c r="K52" s="18">
        <v>370702</v>
      </c>
      <c r="L52" s="18">
        <f>10250+5036</f>
        <v>15286</v>
      </c>
      <c r="M52" s="22">
        <v>1</v>
      </c>
      <c r="N52" s="22">
        <v>1</v>
      </c>
      <c r="O52" s="22"/>
    </row>
    <row r="53" spans="1:15" x14ac:dyDescent="0.25">
      <c r="A53">
        <v>7046</v>
      </c>
      <c r="B53" s="2">
        <v>99.683279999999996</v>
      </c>
      <c r="C53" s="3">
        <v>4267</v>
      </c>
      <c r="D53" s="4">
        <v>35620</v>
      </c>
      <c r="E53" t="s">
        <v>1372</v>
      </c>
      <c r="F53" s="4" t="s">
        <v>1341</v>
      </c>
      <c r="G53" s="6">
        <v>0.87225010000000003</v>
      </c>
      <c r="H53" s="7">
        <v>185.90899999999999</v>
      </c>
      <c r="I53" s="18">
        <f t="shared" si="1"/>
        <v>81067</v>
      </c>
      <c r="J53" s="18">
        <v>25375</v>
      </c>
      <c r="K53" s="18">
        <v>50742</v>
      </c>
      <c r="L53" s="18">
        <v>4950</v>
      </c>
      <c r="M53" s="22">
        <v>0</v>
      </c>
      <c r="N53" s="22">
        <v>0</v>
      </c>
      <c r="O53" s="22"/>
    </row>
    <row r="54" spans="1:15" x14ac:dyDescent="0.25">
      <c r="A54">
        <v>90272</v>
      </c>
      <c r="B54" s="2">
        <v>99.678700000000006</v>
      </c>
      <c r="C54" s="3">
        <v>23496</v>
      </c>
      <c r="D54" s="4">
        <v>31080</v>
      </c>
      <c r="E54" t="s">
        <v>15378</v>
      </c>
      <c r="F54" s="4" t="s">
        <v>15368</v>
      </c>
      <c r="G54" s="6">
        <v>0.76793940000000005</v>
      </c>
      <c r="H54" s="7">
        <v>203.51</v>
      </c>
      <c r="I54" s="18">
        <f t="shared" si="1"/>
        <v>665455</v>
      </c>
      <c r="J54" s="18">
        <v>451644</v>
      </c>
      <c r="K54" s="18">
        <v>209111</v>
      </c>
      <c r="L54" s="18">
        <v>4700</v>
      </c>
      <c r="M54" s="22">
        <v>1</v>
      </c>
      <c r="N54" s="22">
        <v>1</v>
      </c>
      <c r="O54" s="22"/>
    </row>
    <row r="55" spans="1:15" x14ac:dyDescent="0.25">
      <c r="A55">
        <v>10280</v>
      </c>
      <c r="B55" s="2">
        <v>99.663020000000003</v>
      </c>
      <c r="C55" s="3">
        <v>8817</v>
      </c>
      <c r="D55" s="4">
        <v>35620</v>
      </c>
      <c r="E55" t="s">
        <v>1789</v>
      </c>
      <c r="F55" s="4" t="s">
        <v>1280</v>
      </c>
      <c r="G55" s="6">
        <v>0.82920680000000002</v>
      </c>
      <c r="H55" s="7">
        <v>191.59100000000001</v>
      </c>
      <c r="I55" s="18">
        <f t="shared" si="1"/>
        <v>45445</v>
      </c>
      <c r="J55" s="18">
        <v>34295</v>
      </c>
      <c r="K55" s="18">
        <v>10775</v>
      </c>
      <c r="L55" s="18">
        <v>375</v>
      </c>
      <c r="M55" s="22">
        <v>1</v>
      </c>
      <c r="N55" s="22">
        <v>1</v>
      </c>
      <c r="O55" s="22"/>
    </row>
    <row r="56" spans="1:15" x14ac:dyDescent="0.25">
      <c r="A56">
        <v>22207</v>
      </c>
      <c r="B56" s="2">
        <v>99.656049999999993</v>
      </c>
      <c r="C56" s="3">
        <v>33553</v>
      </c>
      <c r="D56" s="4">
        <v>47900</v>
      </c>
      <c r="E56" t="s">
        <v>374</v>
      </c>
      <c r="F56" s="4" t="s">
        <v>4335</v>
      </c>
      <c r="G56" s="6">
        <v>0.76514709999999997</v>
      </c>
      <c r="H56" s="7">
        <v>201.93</v>
      </c>
      <c r="I56" s="18">
        <f t="shared" si="1"/>
        <v>1953874</v>
      </c>
      <c r="J56" s="18">
        <v>939113</v>
      </c>
      <c r="K56" s="18">
        <v>997904</v>
      </c>
      <c r="L56" s="18">
        <f>5966+10891</f>
        <v>16857</v>
      </c>
      <c r="M56" s="22">
        <v>0</v>
      </c>
      <c r="N56" s="22">
        <v>1</v>
      </c>
      <c r="O56" s="22"/>
    </row>
    <row r="57" spans="1:15" x14ac:dyDescent="0.25">
      <c r="A57">
        <v>22039</v>
      </c>
      <c r="B57" s="2">
        <v>99.647670000000005</v>
      </c>
      <c r="C57" s="3">
        <v>18791</v>
      </c>
      <c r="D57" s="4">
        <v>47900</v>
      </c>
      <c r="E57" t="s">
        <v>4648</v>
      </c>
      <c r="F57" s="4" t="s">
        <v>4335</v>
      </c>
      <c r="G57" s="6">
        <v>0.7508705</v>
      </c>
      <c r="H57" s="7">
        <v>204.07900000000001</v>
      </c>
      <c r="I57" s="18">
        <f t="shared" si="1"/>
        <v>298125</v>
      </c>
      <c r="J57" s="18">
        <v>126087</v>
      </c>
      <c r="K57" s="18">
        <v>171418</v>
      </c>
      <c r="L57" s="18">
        <v>620</v>
      </c>
      <c r="M57" s="22">
        <v>0</v>
      </c>
      <c r="N57" s="22">
        <v>0</v>
      </c>
      <c r="O57" s="22"/>
    </row>
    <row r="58" spans="1:15" x14ac:dyDescent="0.25">
      <c r="A58">
        <v>20008</v>
      </c>
      <c r="B58" s="2">
        <v>99.624359999999996</v>
      </c>
      <c r="C58" s="3">
        <v>28326</v>
      </c>
      <c r="D58" s="4">
        <v>47900</v>
      </c>
      <c r="E58" t="s">
        <v>579</v>
      </c>
      <c r="F58" s="4" t="s">
        <v>4333</v>
      </c>
      <c r="G58" s="6">
        <v>0.88904280000000002</v>
      </c>
      <c r="H58" s="7">
        <v>178.351</v>
      </c>
      <c r="I58" s="18">
        <f t="shared" si="1"/>
        <v>3373408</v>
      </c>
      <c r="J58" s="18">
        <v>2648062</v>
      </c>
      <c r="K58" s="18">
        <v>673218</v>
      </c>
      <c r="L58" s="18">
        <f>20654+31474</f>
        <v>52128</v>
      </c>
      <c r="M58" s="22">
        <v>1</v>
      </c>
      <c r="N58" s="22">
        <v>1</v>
      </c>
      <c r="O58" s="22"/>
    </row>
    <row r="59" spans="1:15" x14ac:dyDescent="0.25">
      <c r="A59">
        <v>10506</v>
      </c>
      <c r="B59" s="2">
        <v>99.605699999999999</v>
      </c>
      <c r="C59" s="3">
        <v>5302</v>
      </c>
      <c r="D59" s="4">
        <v>35620</v>
      </c>
      <c r="E59" t="s">
        <v>213</v>
      </c>
      <c r="F59" s="4" t="s">
        <v>1280</v>
      </c>
      <c r="G59" s="6">
        <v>0.7250143</v>
      </c>
      <c r="H59" s="7">
        <v>205.31299999999999</v>
      </c>
      <c r="I59" s="18">
        <f t="shared" si="1"/>
        <v>179638</v>
      </c>
      <c r="J59" s="18">
        <v>92822</v>
      </c>
      <c r="K59" s="18">
        <v>76416</v>
      </c>
      <c r="L59" s="18">
        <v>10400</v>
      </c>
      <c r="M59" s="22">
        <v>1</v>
      </c>
      <c r="N59" s="22">
        <v>1</v>
      </c>
      <c r="O59" s="22"/>
    </row>
    <row r="60" spans="1:15" x14ac:dyDescent="0.25">
      <c r="A60">
        <v>10580</v>
      </c>
      <c r="B60" s="2">
        <v>99.602220000000003</v>
      </c>
      <c r="C60" s="3">
        <v>17322</v>
      </c>
      <c r="D60" s="4">
        <v>35620</v>
      </c>
      <c r="E60" t="s">
        <v>686</v>
      </c>
      <c r="F60" s="4" t="s">
        <v>1280</v>
      </c>
      <c r="G60" s="6">
        <v>0.74399499999999996</v>
      </c>
      <c r="H60" s="7">
        <v>201.93199999999999</v>
      </c>
      <c r="I60" s="18">
        <f t="shared" si="1"/>
        <v>611764</v>
      </c>
      <c r="J60" s="18">
        <v>360731</v>
      </c>
      <c r="K60" s="18">
        <v>226733</v>
      </c>
      <c r="L60" s="18">
        <v>24300</v>
      </c>
      <c r="M60" s="22">
        <v>1</v>
      </c>
      <c r="N60" s="22">
        <v>1</v>
      </c>
      <c r="O60" s="22"/>
    </row>
    <row r="61" spans="1:15" x14ac:dyDescent="0.25">
      <c r="A61">
        <v>11109</v>
      </c>
      <c r="B61" s="2">
        <v>99.598690000000005</v>
      </c>
      <c r="C61" s="3">
        <v>4336</v>
      </c>
      <c r="D61" s="4">
        <v>35620</v>
      </c>
      <c r="E61" t="s">
        <v>1899</v>
      </c>
      <c r="F61" s="4" t="s">
        <v>1280</v>
      </c>
      <c r="G61" s="6">
        <v>0.8260033</v>
      </c>
      <c r="H61" s="7">
        <v>187.422</v>
      </c>
      <c r="I61" s="18">
        <f t="shared" si="1"/>
        <v>10104</v>
      </c>
      <c r="J61" s="18">
        <v>6554</v>
      </c>
      <c r="K61" s="18">
        <v>1250</v>
      </c>
      <c r="L61" s="18">
        <v>2300</v>
      </c>
      <c r="M61" s="22">
        <v>1</v>
      </c>
      <c r="N61" s="22">
        <v>1</v>
      </c>
      <c r="O61" s="22"/>
    </row>
    <row r="62" spans="1:15" x14ac:dyDescent="0.25">
      <c r="A62">
        <v>20861</v>
      </c>
      <c r="B62" s="2">
        <v>99.597530000000006</v>
      </c>
      <c r="C62" s="3">
        <v>1998</v>
      </c>
      <c r="D62" s="4">
        <v>47900</v>
      </c>
      <c r="E62" t="s">
        <v>4448</v>
      </c>
      <c r="F62" s="4" t="s">
        <v>4361</v>
      </c>
      <c r="G62" s="6">
        <v>0.71922770000000003</v>
      </c>
      <c r="H62" s="7">
        <v>205.268</v>
      </c>
      <c r="I62" s="18">
        <f t="shared" si="1"/>
        <v>5100</v>
      </c>
      <c r="J62" s="18">
        <v>3950</v>
      </c>
      <c r="K62" s="18">
        <v>900</v>
      </c>
      <c r="L62" s="18">
        <v>250</v>
      </c>
      <c r="M62" s="22">
        <v>1</v>
      </c>
      <c r="N62" s="22">
        <v>1</v>
      </c>
      <c r="O62" s="22"/>
    </row>
    <row r="63" spans="1:15" x14ac:dyDescent="0.25">
      <c r="A63">
        <v>7028</v>
      </c>
      <c r="B63" s="2">
        <v>99.596100000000007</v>
      </c>
      <c r="C63" s="3">
        <v>7684</v>
      </c>
      <c r="D63" s="4">
        <v>35620</v>
      </c>
      <c r="E63" t="s">
        <v>1358</v>
      </c>
      <c r="F63" s="4" t="s">
        <v>1341</v>
      </c>
      <c r="G63" s="6">
        <v>0.74914970000000003</v>
      </c>
      <c r="H63" s="7">
        <v>199.42</v>
      </c>
      <c r="I63" s="18">
        <f t="shared" si="1"/>
        <v>46985</v>
      </c>
      <c r="J63" s="18">
        <v>29028</v>
      </c>
      <c r="K63" s="18">
        <v>17660</v>
      </c>
      <c r="L63" s="18">
        <v>297</v>
      </c>
      <c r="M63" s="22">
        <v>1</v>
      </c>
      <c r="N63" s="22">
        <v>0</v>
      </c>
      <c r="O63" s="22"/>
    </row>
    <row r="64" spans="1:15" x14ac:dyDescent="0.25">
      <c r="A64">
        <v>90049</v>
      </c>
      <c r="B64" s="2">
        <v>99.588489999999993</v>
      </c>
      <c r="C64" s="3">
        <v>35262</v>
      </c>
      <c r="D64" s="4">
        <v>31080</v>
      </c>
      <c r="E64" t="s">
        <v>15367</v>
      </c>
      <c r="F64" s="4" t="s">
        <v>15368</v>
      </c>
      <c r="G64" s="6">
        <v>0.77810939999999995</v>
      </c>
      <c r="H64" s="7">
        <v>194.297</v>
      </c>
      <c r="I64" s="18">
        <f t="shared" si="1"/>
        <v>1322724</v>
      </c>
      <c r="J64" s="18">
        <v>998124</v>
      </c>
      <c r="K64" s="18">
        <v>322030</v>
      </c>
      <c r="L64" s="18">
        <v>2570</v>
      </c>
      <c r="M64" s="22">
        <v>1</v>
      </c>
      <c r="N64" s="22">
        <v>1</v>
      </c>
      <c r="O64" s="22"/>
    </row>
    <row r="65" spans="1:15" x14ac:dyDescent="0.25">
      <c r="A65">
        <v>11030</v>
      </c>
      <c r="B65" s="2">
        <v>99.579239999999999</v>
      </c>
      <c r="C65" s="3">
        <v>17295</v>
      </c>
      <c r="D65" s="4">
        <v>35620</v>
      </c>
      <c r="E65" t="s">
        <v>1895</v>
      </c>
      <c r="F65" s="4" t="s">
        <v>1280</v>
      </c>
      <c r="G65" s="6">
        <v>0.71804219999999996</v>
      </c>
      <c r="H65" s="7">
        <v>204.44200000000001</v>
      </c>
      <c r="I65" s="18">
        <f t="shared" si="1"/>
        <v>168626</v>
      </c>
      <c r="J65" s="18">
        <v>69871</v>
      </c>
      <c r="K65" s="18">
        <v>94255</v>
      </c>
      <c r="L65" s="18">
        <v>4500</v>
      </c>
      <c r="M65" s="22">
        <v>0</v>
      </c>
      <c r="N65" s="22">
        <v>1</v>
      </c>
      <c r="O65" s="22"/>
    </row>
    <row r="66" spans="1:15" x14ac:dyDescent="0.25">
      <c r="A66">
        <v>10023</v>
      </c>
      <c r="B66" s="2">
        <v>99.561199999999999</v>
      </c>
      <c r="C66" s="3">
        <v>60762</v>
      </c>
      <c r="D66" s="4">
        <v>35620</v>
      </c>
      <c r="E66" t="s">
        <v>1789</v>
      </c>
      <c r="F66" s="4" t="s">
        <v>1280</v>
      </c>
      <c r="G66" s="6">
        <v>0.81065770000000004</v>
      </c>
      <c r="H66" s="7">
        <v>187.28800000000001</v>
      </c>
      <c r="I66" s="18">
        <f t="shared" si="1"/>
        <v>2912824</v>
      </c>
      <c r="J66" s="18">
        <v>2096321</v>
      </c>
      <c r="K66" s="18">
        <v>765993</v>
      </c>
      <c r="L66" s="18">
        <f>36890+13620</f>
        <v>50510</v>
      </c>
      <c r="M66" s="22">
        <v>1</v>
      </c>
      <c r="N66" s="22">
        <v>1</v>
      </c>
      <c r="O66" s="22"/>
    </row>
    <row r="67" spans="1:15" x14ac:dyDescent="0.25">
      <c r="A67">
        <v>10014</v>
      </c>
      <c r="B67" s="2">
        <v>99.535229999999999</v>
      </c>
      <c r="C67" s="3">
        <v>31834</v>
      </c>
      <c r="D67" s="4">
        <v>35620</v>
      </c>
      <c r="E67" t="s">
        <v>1789</v>
      </c>
      <c r="F67" s="4" t="s">
        <v>1280</v>
      </c>
      <c r="G67" s="6">
        <v>0.81949340000000004</v>
      </c>
      <c r="H67" s="7">
        <v>184.965</v>
      </c>
      <c r="I67" s="18">
        <f t="shared" si="1"/>
        <v>983965</v>
      </c>
      <c r="J67" s="18">
        <v>789099</v>
      </c>
      <c r="K67" s="18">
        <v>177480</v>
      </c>
      <c r="L67" s="18">
        <f>12637+4749</f>
        <v>17386</v>
      </c>
      <c r="M67" s="22">
        <v>1</v>
      </c>
      <c r="N67" s="22">
        <v>1</v>
      </c>
      <c r="O67" s="22"/>
    </row>
    <row r="68" spans="1:15" x14ac:dyDescent="0.25">
      <c r="A68">
        <v>90402</v>
      </c>
      <c r="B68" s="2">
        <v>99.526510000000002</v>
      </c>
      <c r="C68" s="3">
        <v>11503</v>
      </c>
      <c r="D68" s="4">
        <v>31080</v>
      </c>
      <c r="E68" t="s">
        <v>15387</v>
      </c>
      <c r="F68" s="4" t="s">
        <v>15368</v>
      </c>
      <c r="G68" s="6">
        <v>0.74402690000000005</v>
      </c>
      <c r="H68" s="7">
        <v>197.917</v>
      </c>
      <c r="I68" s="18">
        <f t="shared" si="1"/>
        <v>890502</v>
      </c>
      <c r="J68" s="18">
        <v>518748</v>
      </c>
      <c r="K68" s="18">
        <v>366384</v>
      </c>
      <c r="L68" s="18">
        <v>5370</v>
      </c>
      <c r="M68" s="22">
        <v>1</v>
      </c>
      <c r="N68" s="22">
        <v>1</v>
      </c>
      <c r="O68" s="22"/>
    </row>
    <row r="69" spans="1:15" x14ac:dyDescent="0.25">
      <c r="A69">
        <v>10510</v>
      </c>
      <c r="B69" s="2">
        <v>99.521969999999996</v>
      </c>
      <c r="C69" s="3">
        <v>10390</v>
      </c>
      <c r="D69" s="4">
        <v>35620</v>
      </c>
      <c r="E69" t="s">
        <v>1798</v>
      </c>
      <c r="F69" s="4" t="s">
        <v>1280</v>
      </c>
      <c r="G69" s="6">
        <v>0.72395830000000005</v>
      </c>
      <c r="H69" s="7">
        <v>201.17599999999999</v>
      </c>
      <c r="I69" s="18">
        <f t="shared" si="1"/>
        <v>96778</v>
      </c>
      <c r="J69" s="18">
        <v>63903</v>
      </c>
      <c r="K69" s="18">
        <v>32625</v>
      </c>
      <c r="L69" s="18">
        <v>250</v>
      </c>
      <c r="M69" s="22">
        <v>1</v>
      </c>
      <c r="N69" s="22">
        <v>1</v>
      </c>
      <c r="O69" s="22"/>
    </row>
    <row r="70" spans="1:15" x14ac:dyDescent="0.25">
      <c r="A70">
        <v>22308</v>
      </c>
      <c r="B70" s="2">
        <v>99.513289999999998</v>
      </c>
      <c r="C70" s="3">
        <v>13256</v>
      </c>
      <c r="D70" s="4">
        <v>47900</v>
      </c>
      <c r="E70" t="s">
        <v>3522</v>
      </c>
      <c r="F70" s="4" t="s">
        <v>4335</v>
      </c>
      <c r="G70" s="6">
        <v>0.79294810000000004</v>
      </c>
      <c r="H70" s="7">
        <v>188.036</v>
      </c>
      <c r="I70" s="18">
        <f t="shared" ref="I70:I101" si="2">SUM(J70:L70)</f>
        <v>564428</v>
      </c>
      <c r="J70" s="18">
        <v>109401</v>
      </c>
      <c r="K70" s="18">
        <v>450027</v>
      </c>
      <c r="L70" s="18">
        <v>5000</v>
      </c>
      <c r="M70" s="22">
        <v>0</v>
      </c>
      <c r="N70" s="22">
        <v>0</v>
      </c>
      <c r="O70" s="22"/>
    </row>
    <row r="71" spans="1:15" x14ac:dyDescent="0.25">
      <c r="A71">
        <v>94129</v>
      </c>
      <c r="B71" s="2">
        <v>99.506879999999995</v>
      </c>
      <c r="C71" s="3">
        <v>3334</v>
      </c>
      <c r="D71" s="4">
        <v>41860</v>
      </c>
      <c r="E71" t="s">
        <v>15761</v>
      </c>
      <c r="F71" s="4" t="s">
        <v>15368</v>
      </c>
      <c r="G71" s="6">
        <v>0.89214039999999994</v>
      </c>
      <c r="H71" s="7">
        <v>169.559</v>
      </c>
      <c r="I71" s="18">
        <f t="shared" si="2"/>
        <v>1018490</v>
      </c>
      <c r="J71" s="18">
        <v>805359</v>
      </c>
      <c r="K71" s="18">
        <v>213131</v>
      </c>
      <c r="L71" s="18">
        <v>0</v>
      </c>
      <c r="M71" s="22">
        <v>1</v>
      </c>
      <c r="N71" s="22">
        <v>1</v>
      </c>
      <c r="O71" s="22"/>
    </row>
    <row r="72" spans="1:15" x14ac:dyDescent="0.25">
      <c r="A72">
        <v>10075</v>
      </c>
      <c r="B72" s="2">
        <v>99.501379999999997</v>
      </c>
      <c r="C72" s="3">
        <v>24377</v>
      </c>
      <c r="D72" s="4">
        <v>35620</v>
      </c>
      <c r="E72" t="s">
        <v>1789</v>
      </c>
      <c r="F72" s="4" t="s">
        <v>1280</v>
      </c>
      <c r="G72" s="6">
        <v>0.8016143</v>
      </c>
      <c r="H72" s="7">
        <v>185.18199999999999</v>
      </c>
      <c r="I72" s="18">
        <f t="shared" si="2"/>
        <v>1593547</v>
      </c>
      <c r="J72" s="18">
        <v>1071289</v>
      </c>
      <c r="K72" s="18">
        <v>481058</v>
      </c>
      <c r="L72" s="18">
        <f>25450+15750</f>
        <v>41200</v>
      </c>
      <c r="M72" s="22">
        <v>1</v>
      </c>
      <c r="N72" s="22">
        <v>1</v>
      </c>
      <c r="O72" s="22" t="s">
        <v>16956</v>
      </c>
    </row>
    <row r="73" spans="1:15" x14ac:dyDescent="0.25">
      <c r="A73">
        <v>10017</v>
      </c>
      <c r="B73" s="2">
        <v>99.493189999999998</v>
      </c>
      <c r="C73" s="3">
        <v>16277</v>
      </c>
      <c r="D73" s="4">
        <v>35620</v>
      </c>
      <c r="E73" t="s">
        <v>1789</v>
      </c>
      <c r="F73" s="4" t="s">
        <v>1280</v>
      </c>
      <c r="G73" s="6">
        <v>0.80923029999999996</v>
      </c>
      <c r="H73" s="7">
        <v>183.75</v>
      </c>
      <c r="I73" s="18">
        <f t="shared" si="2"/>
        <v>1343090</v>
      </c>
      <c r="J73" s="18">
        <v>883890</v>
      </c>
      <c r="K73" s="18">
        <v>428960</v>
      </c>
      <c r="L73" s="18">
        <f>24400+5840</f>
        <v>30240</v>
      </c>
      <c r="M73" s="22">
        <v>1</v>
      </c>
      <c r="N73" s="22">
        <v>1</v>
      </c>
      <c r="O73" s="22"/>
    </row>
    <row r="74" spans="1:15" x14ac:dyDescent="0.25">
      <c r="A74">
        <v>22182</v>
      </c>
      <c r="B74" s="2">
        <v>99.480459999999994</v>
      </c>
      <c r="C74" s="3">
        <v>26149</v>
      </c>
      <c r="D74" s="4">
        <v>47900</v>
      </c>
      <c r="E74" t="s">
        <v>812</v>
      </c>
      <c r="F74" s="4" t="s">
        <v>4335</v>
      </c>
      <c r="G74" s="6">
        <v>0.77827930000000001</v>
      </c>
      <c r="H74" s="7">
        <v>188.01</v>
      </c>
      <c r="I74" s="18">
        <f t="shared" si="2"/>
        <v>307877</v>
      </c>
      <c r="J74" s="18">
        <v>163310</v>
      </c>
      <c r="K74" s="18">
        <v>134992</v>
      </c>
      <c r="L74" s="18">
        <f>775+8800</f>
        <v>9575</v>
      </c>
      <c r="M74" s="22">
        <v>1</v>
      </c>
      <c r="N74" s="22">
        <v>1</v>
      </c>
      <c r="O74" s="22"/>
    </row>
    <row r="75" spans="1:15" x14ac:dyDescent="0.25">
      <c r="A75">
        <v>90094</v>
      </c>
      <c r="B75" s="2">
        <v>99.475099999999998</v>
      </c>
      <c r="C75" s="3">
        <v>6061</v>
      </c>
      <c r="D75" s="4">
        <v>31080</v>
      </c>
      <c r="E75" t="s">
        <v>15367</v>
      </c>
      <c r="F75" s="4" t="s">
        <v>15368</v>
      </c>
      <c r="G75" s="6">
        <v>0.80465220000000004</v>
      </c>
      <c r="H75" s="7">
        <v>183.077</v>
      </c>
      <c r="I75" s="18">
        <f t="shared" si="2"/>
        <v>11496</v>
      </c>
      <c r="J75" s="18">
        <v>9265</v>
      </c>
      <c r="K75" s="18">
        <v>2231</v>
      </c>
      <c r="L75" s="18">
        <v>0</v>
      </c>
      <c r="M75" s="22">
        <v>1</v>
      </c>
      <c r="N75" s="22">
        <v>1</v>
      </c>
      <c r="O75" s="22"/>
    </row>
    <row r="76" spans="1:15" x14ac:dyDescent="0.25">
      <c r="A76">
        <v>10006</v>
      </c>
      <c r="B76" s="2">
        <v>99.473489999999998</v>
      </c>
      <c r="C76" s="3">
        <v>2950</v>
      </c>
      <c r="D76" s="4">
        <v>35620</v>
      </c>
      <c r="E76" t="s">
        <v>1789</v>
      </c>
      <c r="F76" s="4" t="s">
        <v>1280</v>
      </c>
      <c r="G76" s="6">
        <v>0.83718939999999997</v>
      </c>
      <c r="H76" s="7">
        <v>177.3</v>
      </c>
      <c r="I76" s="18">
        <f t="shared" si="2"/>
        <v>149978</v>
      </c>
      <c r="J76" s="18">
        <v>129502</v>
      </c>
      <c r="K76" s="18">
        <v>20175</v>
      </c>
      <c r="L76" s="18">
        <v>301</v>
      </c>
      <c r="M76" s="22">
        <v>1</v>
      </c>
      <c r="N76" s="22">
        <v>1</v>
      </c>
      <c r="O76" s="22"/>
    </row>
    <row r="77" spans="1:15" x14ac:dyDescent="0.25">
      <c r="A77">
        <v>94708</v>
      </c>
      <c r="B77" s="2">
        <v>99.470789999999994</v>
      </c>
      <c r="C77" s="3">
        <v>11142</v>
      </c>
      <c r="D77" s="4">
        <v>41860</v>
      </c>
      <c r="E77" t="s">
        <v>11543</v>
      </c>
      <c r="F77" s="4" t="s">
        <v>15368</v>
      </c>
      <c r="G77" s="6">
        <v>0.83748469999999997</v>
      </c>
      <c r="H77" s="7">
        <v>175.15100000000001</v>
      </c>
      <c r="I77" s="18">
        <f t="shared" si="2"/>
        <v>191770</v>
      </c>
      <c r="J77" s="18">
        <v>184390</v>
      </c>
      <c r="K77" s="18">
        <v>4530</v>
      </c>
      <c r="L77" s="18">
        <v>2850</v>
      </c>
      <c r="M77" s="22">
        <v>1</v>
      </c>
      <c r="N77" s="22">
        <v>1</v>
      </c>
      <c r="O77" s="22"/>
    </row>
    <row r="78" spans="1:15" x14ac:dyDescent="0.25">
      <c r="A78">
        <v>94707</v>
      </c>
      <c r="B78" s="2">
        <v>99.466380000000001</v>
      </c>
      <c r="C78" s="3">
        <v>12402</v>
      </c>
      <c r="D78" s="4">
        <v>41860</v>
      </c>
      <c r="E78" t="s">
        <v>11543</v>
      </c>
      <c r="F78" s="4" t="s">
        <v>15368</v>
      </c>
      <c r="G78" s="6">
        <v>0.845194</v>
      </c>
      <c r="H78" s="7">
        <v>173.173</v>
      </c>
      <c r="I78" s="18">
        <f t="shared" si="2"/>
        <v>356370</v>
      </c>
      <c r="J78" s="18">
        <v>325984</v>
      </c>
      <c r="K78" s="18">
        <v>28436</v>
      </c>
      <c r="L78" s="18">
        <v>1950</v>
      </c>
      <c r="M78" s="22">
        <v>1</v>
      </c>
      <c r="N78" s="22">
        <v>1</v>
      </c>
      <c r="O78" s="22"/>
    </row>
    <row r="79" spans="1:15" x14ac:dyDescent="0.25">
      <c r="A79">
        <v>22213</v>
      </c>
      <c r="B79" s="2">
        <v>99.463520000000003</v>
      </c>
      <c r="C79" s="3">
        <v>3470</v>
      </c>
      <c r="D79" s="4">
        <v>47900</v>
      </c>
      <c r="E79" t="s">
        <v>374</v>
      </c>
      <c r="F79" s="4" t="s">
        <v>4335</v>
      </c>
      <c r="G79" s="6">
        <v>0.79400000000000004</v>
      </c>
      <c r="H79" s="7">
        <v>181.69399999999999</v>
      </c>
      <c r="I79" s="18">
        <f t="shared" si="2"/>
        <v>86144</v>
      </c>
      <c r="J79" s="18">
        <v>31041</v>
      </c>
      <c r="K79" s="18">
        <v>52783</v>
      </c>
      <c r="L79" s="18">
        <f>820+1500</f>
        <v>2320</v>
      </c>
      <c r="M79" s="22">
        <v>0</v>
      </c>
      <c r="N79" s="22">
        <v>0</v>
      </c>
      <c r="O79" s="22"/>
    </row>
    <row r="80" spans="1:15" x14ac:dyDescent="0.25">
      <c r="A80">
        <v>92657</v>
      </c>
      <c r="B80" s="2">
        <v>99.455129999999997</v>
      </c>
      <c r="C80" s="3">
        <v>9751</v>
      </c>
      <c r="D80" s="4">
        <v>31080</v>
      </c>
      <c r="E80" t="s">
        <v>15588</v>
      </c>
      <c r="F80" s="4" t="s">
        <v>15368</v>
      </c>
      <c r="G80" s="6">
        <v>0.71998879999999998</v>
      </c>
      <c r="H80" s="7">
        <v>193.667</v>
      </c>
      <c r="I80" s="18">
        <f t="shared" si="2"/>
        <v>250206</v>
      </c>
      <c r="J80" s="18">
        <v>114316</v>
      </c>
      <c r="K80" s="18">
        <v>131890</v>
      </c>
      <c r="L80" s="18">
        <v>4000</v>
      </c>
      <c r="M80" s="22">
        <v>0</v>
      </c>
      <c r="N80" s="22">
        <v>0</v>
      </c>
      <c r="O80" s="22"/>
    </row>
    <row r="81" spans="1:15" x14ac:dyDescent="0.25">
      <c r="A81">
        <v>10804</v>
      </c>
      <c r="B81" s="2">
        <v>99.451009999999997</v>
      </c>
      <c r="C81" s="3">
        <v>14850</v>
      </c>
      <c r="D81" s="4">
        <v>35620</v>
      </c>
      <c r="E81" t="s">
        <v>1846</v>
      </c>
      <c r="F81" s="4" t="s">
        <v>1280</v>
      </c>
      <c r="G81" s="6">
        <v>0.7582352</v>
      </c>
      <c r="H81" s="7">
        <v>186.5</v>
      </c>
      <c r="I81" s="18">
        <f t="shared" si="2"/>
        <v>185032</v>
      </c>
      <c r="J81" s="18">
        <v>92293</v>
      </c>
      <c r="K81" s="18">
        <v>88739</v>
      </c>
      <c r="L81" s="18">
        <v>4000</v>
      </c>
      <c r="M81" s="22">
        <v>1</v>
      </c>
      <c r="N81" s="22">
        <v>1</v>
      </c>
      <c r="O81" s="22"/>
    </row>
    <row r="82" spans="1:15" x14ac:dyDescent="0.25">
      <c r="A82">
        <v>10526</v>
      </c>
      <c r="B82" s="2">
        <v>99.448359999999994</v>
      </c>
      <c r="C82" s="3">
        <v>1713</v>
      </c>
      <c r="D82" s="4">
        <v>35620</v>
      </c>
      <c r="E82" t="s">
        <v>1808</v>
      </c>
      <c r="F82" s="4" t="s">
        <v>1280</v>
      </c>
      <c r="G82" s="6">
        <v>0.75862070000000004</v>
      </c>
      <c r="H82" s="7">
        <v>185.46899999999999</v>
      </c>
      <c r="I82" s="18">
        <f t="shared" si="2"/>
        <v>3475</v>
      </c>
      <c r="J82" s="18">
        <v>1925</v>
      </c>
      <c r="K82" s="18">
        <v>1050</v>
      </c>
      <c r="L82" s="18">
        <v>500</v>
      </c>
      <c r="M82" s="22">
        <v>1</v>
      </c>
      <c r="N82" s="22">
        <v>0</v>
      </c>
      <c r="O82" s="22"/>
    </row>
    <row r="83" spans="1:15" x14ac:dyDescent="0.25">
      <c r="A83">
        <v>90274</v>
      </c>
      <c r="B83" s="2">
        <v>99.440330000000003</v>
      </c>
      <c r="C83" s="3">
        <v>25482</v>
      </c>
      <c r="D83" s="4">
        <v>31080</v>
      </c>
      <c r="E83" t="s">
        <v>15379</v>
      </c>
      <c r="F83" s="4" t="s">
        <v>15368</v>
      </c>
      <c r="G83" s="6">
        <v>0.7253889</v>
      </c>
      <c r="H83" s="7">
        <v>190.94300000000001</v>
      </c>
      <c r="I83" s="18">
        <f t="shared" si="2"/>
        <v>205656</v>
      </c>
      <c r="J83" s="18">
        <v>83528</v>
      </c>
      <c r="K83" s="18">
        <v>121128</v>
      </c>
      <c r="L83" s="18">
        <v>1000</v>
      </c>
      <c r="M83" s="22">
        <v>0</v>
      </c>
      <c r="N83" s="22">
        <v>1</v>
      </c>
      <c r="O83" s="22"/>
    </row>
    <row r="84" spans="1:15" x14ac:dyDescent="0.25">
      <c r="A84">
        <v>22124</v>
      </c>
      <c r="B84" s="2">
        <v>99.432850000000002</v>
      </c>
      <c r="C84" s="3">
        <v>18530</v>
      </c>
      <c r="D84" s="4">
        <v>47900</v>
      </c>
      <c r="E84" t="s">
        <v>4654</v>
      </c>
      <c r="F84" s="4" t="s">
        <v>4335</v>
      </c>
      <c r="G84" s="6">
        <v>0.76445510000000005</v>
      </c>
      <c r="H84" s="7">
        <v>184</v>
      </c>
      <c r="I84" s="18">
        <f t="shared" si="2"/>
        <v>194074</v>
      </c>
      <c r="J84" s="18">
        <v>83505</v>
      </c>
      <c r="K84" s="18">
        <v>107069</v>
      </c>
      <c r="L84" s="18">
        <v>3500</v>
      </c>
      <c r="M84" s="22">
        <v>0</v>
      </c>
      <c r="N84" s="22">
        <v>1</v>
      </c>
      <c r="O84" s="22"/>
    </row>
    <row r="85" spans="1:15" x14ac:dyDescent="0.25">
      <c r="A85">
        <v>10527</v>
      </c>
      <c r="B85" s="2">
        <v>99.42389</v>
      </c>
      <c r="C85" s="3">
        <v>1156</v>
      </c>
      <c r="D85" s="4">
        <v>35620</v>
      </c>
      <c r="E85" t="s">
        <v>1809</v>
      </c>
      <c r="F85" s="4" t="s">
        <v>1280</v>
      </c>
      <c r="G85" s="6">
        <v>0.68843540000000003</v>
      </c>
      <c r="H85" s="7">
        <v>196.8</v>
      </c>
      <c r="I85" s="18">
        <f t="shared" si="2"/>
        <v>147</v>
      </c>
      <c r="J85" s="18">
        <v>47</v>
      </c>
      <c r="K85" s="18">
        <v>0</v>
      </c>
      <c r="L85" s="18">
        <v>100</v>
      </c>
      <c r="M85" s="22">
        <v>1</v>
      </c>
      <c r="N85" s="22">
        <v>1</v>
      </c>
      <c r="O85" s="22"/>
    </row>
    <row r="86" spans="1:15" x14ac:dyDescent="0.25">
      <c r="A86">
        <v>8558</v>
      </c>
      <c r="B86" s="2">
        <v>99.422659999999993</v>
      </c>
      <c r="C86" s="3">
        <v>6679</v>
      </c>
      <c r="D86" s="4">
        <v>35620</v>
      </c>
      <c r="E86" t="s">
        <v>1716</v>
      </c>
      <c r="F86" s="4" t="s">
        <v>1341</v>
      </c>
      <c r="G86" s="6">
        <v>0.75974180000000002</v>
      </c>
      <c r="H86" s="7">
        <v>184.31800000000001</v>
      </c>
      <c r="I86" s="18">
        <f t="shared" si="2"/>
        <v>34607</v>
      </c>
      <c r="J86" s="18">
        <v>19545</v>
      </c>
      <c r="K86" s="18">
        <v>15012</v>
      </c>
      <c r="L86" s="18">
        <v>50</v>
      </c>
      <c r="M86" s="22">
        <v>1</v>
      </c>
      <c r="N86" s="22">
        <v>0</v>
      </c>
      <c r="O86" s="22"/>
    </row>
    <row r="87" spans="1:15" x14ac:dyDescent="0.25">
      <c r="A87">
        <v>20814</v>
      </c>
      <c r="B87" s="2">
        <v>99.416650000000004</v>
      </c>
      <c r="C87" s="3">
        <v>28153</v>
      </c>
      <c r="D87" s="4">
        <v>47900</v>
      </c>
      <c r="E87" t="s">
        <v>4436</v>
      </c>
      <c r="F87" s="4" t="s">
        <v>4361</v>
      </c>
      <c r="G87" s="6">
        <v>0.80133560000000004</v>
      </c>
      <c r="H87" s="7">
        <v>176.798</v>
      </c>
      <c r="I87" s="18">
        <f t="shared" si="2"/>
        <v>1204544</v>
      </c>
      <c r="J87" s="18">
        <v>831057</v>
      </c>
      <c r="K87" s="18">
        <v>343021</v>
      </c>
      <c r="L87" s="18">
        <f>3005+27461</f>
        <v>30466</v>
      </c>
      <c r="M87" s="22">
        <v>1</v>
      </c>
      <c r="N87" s="22">
        <v>1</v>
      </c>
      <c r="O87" s="22"/>
    </row>
    <row r="88" spans="1:15" x14ac:dyDescent="0.25">
      <c r="A88">
        <v>7928</v>
      </c>
      <c r="B88" s="2">
        <v>99.398330000000001</v>
      </c>
      <c r="C88" s="3">
        <v>19334</v>
      </c>
      <c r="D88" s="4">
        <v>35620</v>
      </c>
      <c r="E88" t="s">
        <v>407</v>
      </c>
      <c r="F88" s="4" t="s">
        <v>1341</v>
      </c>
      <c r="G88" s="6">
        <v>0.7377205</v>
      </c>
      <c r="H88" s="7">
        <v>186.429</v>
      </c>
      <c r="I88" s="18">
        <f t="shared" si="2"/>
        <v>94114</v>
      </c>
      <c r="J88" s="18">
        <v>39017</v>
      </c>
      <c r="K88" s="18">
        <v>55097</v>
      </c>
      <c r="L88" s="18">
        <v>0</v>
      </c>
      <c r="M88" s="22">
        <v>0</v>
      </c>
      <c r="N88" s="22">
        <v>0</v>
      </c>
      <c r="O88" s="22"/>
    </row>
    <row r="89" spans="1:15" x14ac:dyDescent="0.25">
      <c r="A89">
        <v>94506</v>
      </c>
      <c r="B89" s="2">
        <v>99.368870000000001</v>
      </c>
      <c r="C89" s="3">
        <v>21895</v>
      </c>
      <c r="D89" s="4">
        <v>41860</v>
      </c>
      <c r="E89" t="s">
        <v>655</v>
      </c>
      <c r="F89" s="4" t="s">
        <v>15368</v>
      </c>
      <c r="G89" s="6">
        <v>0.7105281</v>
      </c>
      <c r="H89" s="7">
        <v>190.58799999999999</v>
      </c>
      <c r="I89" s="18">
        <f t="shared" si="2"/>
        <v>106459</v>
      </c>
      <c r="J89" s="18">
        <v>47097</v>
      </c>
      <c r="K89" s="18">
        <v>58942</v>
      </c>
      <c r="L89" s="18">
        <v>420</v>
      </c>
      <c r="M89" s="22">
        <v>0</v>
      </c>
      <c r="N89" s="22">
        <v>1</v>
      </c>
      <c r="O89" s="22"/>
    </row>
    <row r="90" spans="1:15" x14ac:dyDescent="0.25">
      <c r="A90">
        <v>11797</v>
      </c>
      <c r="B90" s="2">
        <v>99.363780000000006</v>
      </c>
      <c r="C90" s="3">
        <v>8645</v>
      </c>
      <c r="D90" s="4">
        <v>35620</v>
      </c>
      <c r="E90" t="s">
        <v>1140</v>
      </c>
      <c r="F90" s="4" t="s">
        <v>1280</v>
      </c>
      <c r="G90" s="6">
        <v>0.64242049999999995</v>
      </c>
      <c r="H90" s="7">
        <v>202.31299999999999</v>
      </c>
      <c r="I90" s="18">
        <f t="shared" si="2"/>
        <v>70601</v>
      </c>
      <c r="J90" s="18">
        <v>33956</v>
      </c>
      <c r="K90" s="18">
        <v>36645</v>
      </c>
      <c r="L90" s="18">
        <v>0</v>
      </c>
      <c r="M90" s="22">
        <v>0</v>
      </c>
      <c r="N90" s="22">
        <v>1</v>
      </c>
      <c r="O90" s="22"/>
    </row>
    <row r="91" spans="1:15" x14ac:dyDescent="0.25">
      <c r="A91">
        <v>22205</v>
      </c>
      <c r="B91" s="2">
        <v>99.358959999999996</v>
      </c>
      <c r="C91" s="3">
        <v>18875</v>
      </c>
      <c r="D91" s="4">
        <v>47900</v>
      </c>
      <c r="E91" t="s">
        <v>374</v>
      </c>
      <c r="F91" s="4" t="s">
        <v>4335</v>
      </c>
      <c r="G91" s="6">
        <v>0.74565820000000005</v>
      </c>
      <c r="H91" s="7">
        <v>183.53800000000001</v>
      </c>
      <c r="I91" s="18">
        <f t="shared" si="2"/>
        <v>428564</v>
      </c>
      <c r="J91" s="18">
        <v>251255</v>
      </c>
      <c r="K91" s="18">
        <v>172762</v>
      </c>
      <c r="L91" s="18">
        <v>4547</v>
      </c>
      <c r="M91" s="22">
        <v>1</v>
      </c>
      <c r="N91" s="22">
        <v>1</v>
      </c>
      <c r="O91" s="22"/>
    </row>
    <row r="92" spans="1:15" x14ac:dyDescent="0.25">
      <c r="A92">
        <v>20818</v>
      </c>
      <c r="B92" s="2">
        <v>99.355450000000005</v>
      </c>
      <c r="C92" s="3">
        <v>1947</v>
      </c>
      <c r="D92" s="4">
        <v>47900</v>
      </c>
      <c r="E92" t="s">
        <v>4438</v>
      </c>
      <c r="F92" s="4" t="s">
        <v>4361</v>
      </c>
      <c r="G92" s="6">
        <v>0.64876959999999995</v>
      </c>
      <c r="H92" s="7">
        <v>199.89599999999999</v>
      </c>
      <c r="I92" s="18">
        <f t="shared" si="2"/>
        <v>78502</v>
      </c>
      <c r="J92" s="18">
        <v>67221</v>
      </c>
      <c r="K92" s="18">
        <v>11281</v>
      </c>
      <c r="L92" s="18">
        <v>0</v>
      </c>
      <c r="M92" s="22">
        <v>1</v>
      </c>
      <c r="N92" s="22">
        <v>1</v>
      </c>
      <c r="O92" s="22"/>
    </row>
    <row r="93" spans="1:15" x14ac:dyDescent="0.25">
      <c r="A93">
        <v>7021</v>
      </c>
      <c r="B93" s="2">
        <v>99.346090000000004</v>
      </c>
      <c r="C93" s="3">
        <v>2121</v>
      </c>
      <c r="D93" s="4">
        <v>35620</v>
      </c>
      <c r="E93" t="s">
        <v>1352</v>
      </c>
      <c r="F93" s="4" t="s">
        <v>1341</v>
      </c>
      <c r="G93" s="6">
        <v>0.74074070000000003</v>
      </c>
      <c r="H93" s="7">
        <v>183.75</v>
      </c>
      <c r="I93" s="18">
        <f t="shared" si="2"/>
        <v>26917</v>
      </c>
      <c r="J93" s="18">
        <v>20950</v>
      </c>
      <c r="K93" s="18">
        <v>5967</v>
      </c>
      <c r="L93" s="18">
        <v>0</v>
      </c>
      <c r="M93" s="22">
        <v>1</v>
      </c>
      <c r="N93" s="22">
        <v>0</v>
      </c>
      <c r="O93" s="22"/>
    </row>
    <row r="94" spans="1:15" x14ac:dyDescent="0.25">
      <c r="A94">
        <v>20896</v>
      </c>
      <c r="B94" s="2">
        <v>99.344470000000001</v>
      </c>
      <c r="C94" s="3">
        <v>1004</v>
      </c>
      <c r="D94" s="4">
        <v>47900</v>
      </c>
      <c r="E94" t="s">
        <v>4456</v>
      </c>
      <c r="F94" s="4" t="s">
        <v>4361</v>
      </c>
      <c r="G94" s="6">
        <v>0.82680719999999996</v>
      </c>
      <c r="H94" s="7">
        <v>168.571</v>
      </c>
      <c r="I94" s="18">
        <f t="shared" si="2"/>
        <v>10956</v>
      </c>
      <c r="J94" s="18">
        <v>8156</v>
      </c>
      <c r="K94" s="18">
        <v>1900</v>
      </c>
      <c r="L94" s="18">
        <v>900</v>
      </c>
      <c r="M94" s="22">
        <v>1</v>
      </c>
      <c r="N94" s="22">
        <v>1</v>
      </c>
      <c r="O94" s="22"/>
    </row>
    <row r="95" spans="1:15" x14ac:dyDescent="0.25">
      <c r="A95">
        <v>94618</v>
      </c>
      <c r="B95" s="2">
        <v>99.340999999999994</v>
      </c>
      <c r="C95" s="3">
        <v>17006</v>
      </c>
      <c r="D95" s="4">
        <v>41860</v>
      </c>
      <c r="E95" t="s">
        <v>493</v>
      </c>
      <c r="F95" s="4" t="s">
        <v>15368</v>
      </c>
      <c r="G95" s="6">
        <v>0.80078539999999998</v>
      </c>
      <c r="H95" s="7">
        <v>170.27</v>
      </c>
      <c r="I95" s="18">
        <f t="shared" si="2"/>
        <v>95655</v>
      </c>
      <c r="J95" s="18">
        <v>83535</v>
      </c>
      <c r="K95" s="18">
        <v>10870</v>
      </c>
      <c r="L95" s="18">
        <v>1250</v>
      </c>
      <c r="M95" s="22">
        <v>1</v>
      </c>
      <c r="N95" s="22">
        <v>1</v>
      </c>
      <c r="O95" s="22"/>
    </row>
    <row r="96" spans="1:15" x14ac:dyDescent="0.25">
      <c r="A96">
        <v>10024</v>
      </c>
      <c r="B96" s="2">
        <v>99.320080000000004</v>
      </c>
      <c r="C96" s="3">
        <v>59249</v>
      </c>
      <c r="D96" s="4">
        <v>35620</v>
      </c>
      <c r="E96" t="s">
        <v>1789</v>
      </c>
      <c r="F96" s="4" t="s">
        <v>1280</v>
      </c>
      <c r="G96" s="6">
        <v>0.77625069999999996</v>
      </c>
      <c r="H96" s="7">
        <v>174.393</v>
      </c>
      <c r="I96" s="18">
        <f t="shared" si="2"/>
        <v>2802446</v>
      </c>
      <c r="J96" s="18">
        <v>1978507</v>
      </c>
      <c r="K96" s="18">
        <v>789184</v>
      </c>
      <c r="L96" s="18">
        <f>22555+12200</f>
        <v>34755</v>
      </c>
      <c r="M96" s="22">
        <v>1</v>
      </c>
      <c r="N96" s="22">
        <v>1</v>
      </c>
      <c r="O96" s="22"/>
    </row>
    <row r="97" spans="1:15" x14ac:dyDescent="0.25">
      <c r="A97">
        <v>7310</v>
      </c>
      <c r="B97" s="2">
        <v>99.305229999999995</v>
      </c>
      <c r="C97" s="3">
        <v>12522</v>
      </c>
      <c r="D97" s="4">
        <v>35620</v>
      </c>
      <c r="E97" t="s">
        <v>1412</v>
      </c>
      <c r="F97" s="4" t="s">
        <v>1341</v>
      </c>
      <c r="G97" s="6">
        <v>0.83716009999999996</v>
      </c>
      <c r="H97" s="7">
        <v>162.76</v>
      </c>
      <c r="I97" s="18">
        <f t="shared" si="2"/>
        <v>24443</v>
      </c>
      <c r="J97" s="18">
        <v>18307</v>
      </c>
      <c r="K97" s="18">
        <v>5901</v>
      </c>
      <c r="L97" s="18">
        <v>235</v>
      </c>
      <c r="M97" s="22">
        <v>1</v>
      </c>
      <c r="N97" s="22">
        <v>1</v>
      </c>
      <c r="O97" s="22"/>
    </row>
    <row r="98" spans="1:15" x14ac:dyDescent="0.25">
      <c r="A98">
        <v>94123</v>
      </c>
      <c r="B98" s="2">
        <v>99.296589999999995</v>
      </c>
      <c r="C98" s="3">
        <v>25527</v>
      </c>
      <c r="D98" s="4">
        <v>41860</v>
      </c>
      <c r="E98" t="s">
        <v>15761</v>
      </c>
      <c r="F98" s="4" t="s">
        <v>15368</v>
      </c>
      <c r="G98" s="6">
        <v>0.79909180000000002</v>
      </c>
      <c r="H98" s="7">
        <v>169.00899999999999</v>
      </c>
      <c r="I98" s="18">
        <f t="shared" si="2"/>
        <v>565583</v>
      </c>
      <c r="J98" s="18">
        <v>403584</v>
      </c>
      <c r="K98" s="18">
        <v>152457</v>
      </c>
      <c r="L98" s="18">
        <v>9542</v>
      </c>
      <c r="M98" s="22">
        <v>1</v>
      </c>
      <c r="N98" s="22">
        <v>1</v>
      </c>
      <c r="O98" s="22"/>
    </row>
    <row r="99" spans="1:15" x14ac:dyDescent="0.25">
      <c r="A99">
        <v>7677</v>
      </c>
      <c r="B99" s="2">
        <v>99.290469999999999</v>
      </c>
      <c r="C99" s="3">
        <v>5784</v>
      </c>
      <c r="D99" s="4">
        <v>35620</v>
      </c>
      <c r="E99" t="s">
        <v>1483</v>
      </c>
      <c r="F99" s="4" t="s">
        <v>1341</v>
      </c>
      <c r="G99" s="6">
        <v>0.71119500000000002</v>
      </c>
      <c r="H99" s="7">
        <v>184.178</v>
      </c>
      <c r="I99" s="18">
        <f t="shared" si="2"/>
        <v>38795</v>
      </c>
      <c r="J99" s="18">
        <v>16385</v>
      </c>
      <c r="K99" s="18">
        <v>21410</v>
      </c>
      <c r="L99" s="18">
        <v>1000</v>
      </c>
      <c r="M99" s="22">
        <v>0</v>
      </c>
      <c r="N99" s="22">
        <v>1</v>
      </c>
      <c r="O99" s="22"/>
    </row>
    <row r="100" spans="1:15" x14ac:dyDescent="0.25">
      <c r="A100">
        <v>20148</v>
      </c>
      <c r="B100" s="2">
        <v>99.282849999999996</v>
      </c>
      <c r="C100" s="3">
        <v>34777</v>
      </c>
      <c r="D100" s="4">
        <v>47900</v>
      </c>
      <c r="E100" t="s">
        <v>4351</v>
      </c>
      <c r="F100" s="4" t="s">
        <v>4335</v>
      </c>
      <c r="G100" s="6">
        <v>0.76816410000000002</v>
      </c>
      <c r="H100" s="7">
        <v>173.852</v>
      </c>
      <c r="I100" s="18">
        <f t="shared" si="2"/>
        <v>40274</v>
      </c>
      <c r="J100" s="18">
        <v>18878</v>
      </c>
      <c r="K100" s="18">
        <v>20946</v>
      </c>
      <c r="L100" s="18">
        <v>450</v>
      </c>
      <c r="M100" s="22">
        <v>0</v>
      </c>
      <c r="N100" s="22">
        <v>1</v>
      </c>
      <c r="O100" s="22"/>
    </row>
    <row r="101" spans="1:15" x14ac:dyDescent="0.25">
      <c r="A101">
        <v>7458</v>
      </c>
      <c r="B101" s="2">
        <v>99.276079999999993</v>
      </c>
      <c r="C101" s="3">
        <v>11479</v>
      </c>
      <c r="D101" s="4">
        <v>35620</v>
      </c>
      <c r="E101" t="s">
        <v>1439</v>
      </c>
      <c r="F101" s="4" t="s">
        <v>1341</v>
      </c>
      <c r="G101" s="6">
        <v>0.66671130000000001</v>
      </c>
      <c r="H101" s="7">
        <v>191.31899999999999</v>
      </c>
      <c r="I101" s="18">
        <f t="shared" si="2"/>
        <v>162196</v>
      </c>
      <c r="J101" s="18">
        <v>97483</v>
      </c>
      <c r="K101" s="18">
        <v>64713</v>
      </c>
      <c r="L101" s="18">
        <v>0</v>
      </c>
      <c r="M101" s="22">
        <v>1</v>
      </c>
      <c r="N101" s="22">
        <v>0</v>
      </c>
      <c r="O101" s="22"/>
    </row>
    <row r="102" spans="1:15" x14ac:dyDescent="0.25">
      <c r="A102">
        <v>20124</v>
      </c>
      <c r="B102" s="2">
        <v>99.271889999999999</v>
      </c>
      <c r="C102" s="3">
        <v>15713</v>
      </c>
      <c r="D102" s="4">
        <v>47900</v>
      </c>
      <c r="E102" t="s">
        <v>1348</v>
      </c>
      <c r="F102" s="4" t="s">
        <v>4335</v>
      </c>
      <c r="G102" s="6">
        <v>0.67870180000000002</v>
      </c>
      <c r="H102" s="7">
        <v>189.14099999999999</v>
      </c>
      <c r="I102" s="18">
        <f t="shared" ref="I102:I133" si="3">SUM(J102:L102)</f>
        <v>105434</v>
      </c>
      <c r="J102" s="18">
        <v>36271</v>
      </c>
      <c r="K102" s="18">
        <v>68638</v>
      </c>
      <c r="L102" s="18">
        <v>525</v>
      </c>
      <c r="M102" s="22">
        <v>0</v>
      </c>
      <c r="N102" s="22">
        <v>0</v>
      </c>
      <c r="O102" s="22"/>
    </row>
    <row r="103" spans="1:15" x14ac:dyDescent="0.25">
      <c r="A103">
        <v>11724</v>
      </c>
      <c r="B103" s="2">
        <v>99.262280000000004</v>
      </c>
      <c r="C103" s="3">
        <v>2852</v>
      </c>
      <c r="D103" s="4">
        <v>35620</v>
      </c>
      <c r="E103" t="s">
        <v>1985</v>
      </c>
      <c r="F103" s="4" t="s">
        <v>1280</v>
      </c>
      <c r="G103" s="6">
        <v>0.72901550000000004</v>
      </c>
      <c r="H103" s="7">
        <v>180</v>
      </c>
      <c r="I103" s="18">
        <f t="shared" si="3"/>
        <v>75984</v>
      </c>
      <c r="J103" s="18">
        <v>34931</v>
      </c>
      <c r="K103" s="18">
        <v>41053</v>
      </c>
      <c r="L103" s="18">
        <v>0</v>
      </c>
      <c r="M103" s="22">
        <v>0</v>
      </c>
      <c r="N103" s="22">
        <v>1</v>
      </c>
      <c r="O103" s="22"/>
    </row>
    <row r="104" spans="1:15" x14ac:dyDescent="0.25">
      <c r="A104">
        <v>90266</v>
      </c>
      <c r="B104" s="2">
        <v>99.255539999999996</v>
      </c>
      <c r="C104" s="3">
        <v>35534</v>
      </c>
      <c r="D104" s="4">
        <v>31080</v>
      </c>
      <c r="E104" t="s">
        <v>15377</v>
      </c>
      <c r="F104" s="4" t="s">
        <v>15368</v>
      </c>
      <c r="G104" s="6">
        <v>0.74201209999999995</v>
      </c>
      <c r="H104" s="7">
        <v>177.53200000000001</v>
      </c>
      <c r="I104" s="18">
        <f t="shared" si="3"/>
        <v>228382</v>
      </c>
      <c r="J104" s="18">
        <v>114302</v>
      </c>
      <c r="K104" s="18">
        <v>112980</v>
      </c>
      <c r="L104" s="18">
        <v>1100</v>
      </c>
      <c r="M104" s="22">
        <v>1</v>
      </c>
      <c r="N104" s="22">
        <v>1</v>
      </c>
      <c r="O104" s="22"/>
    </row>
    <row r="105" spans="1:15" x14ac:dyDescent="0.25">
      <c r="A105">
        <v>22201</v>
      </c>
      <c r="B105" s="2">
        <v>99.242819999999995</v>
      </c>
      <c r="C105" s="3">
        <v>34426</v>
      </c>
      <c r="D105" s="4">
        <v>47900</v>
      </c>
      <c r="E105" t="s">
        <v>374</v>
      </c>
      <c r="F105" s="4" t="s">
        <v>4335</v>
      </c>
      <c r="G105" s="6">
        <v>0.83796999999999999</v>
      </c>
      <c r="H105" s="7">
        <v>160.76900000000001</v>
      </c>
      <c r="I105" s="18">
        <f t="shared" si="3"/>
        <v>806845</v>
      </c>
      <c r="J105" s="18">
        <v>389594</v>
      </c>
      <c r="K105" s="18">
        <v>405086</v>
      </c>
      <c r="L105" s="18">
        <v>12165</v>
      </c>
      <c r="M105" s="22">
        <v>0</v>
      </c>
      <c r="N105" s="22">
        <v>1</v>
      </c>
      <c r="O105" s="22"/>
    </row>
    <row r="106" spans="1:15" x14ac:dyDescent="0.25">
      <c r="A106">
        <v>20194</v>
      </c>
      <c r="B106" s="2">
        <v>99.233869999999996</v>
      </c>
      <c r="C106" s="3">
        <v>13319</v>
      </c>
      <c r="D106" s="4">
        <v>47900</v>
      </c>
      <c r="E106" t="s">
        <v>4358</v>
      </c>
      <c r="F106" s="4" t="s">
        <v>4335</v>
      </c>
      <c r="G106" s="6">
        <v>0.78341499999999997</v>
      </c>
      <c r="H106" s="7">
        <v>170.05199999999999</v>
      </c>
      <c r="I106" s="18">
        <f t="shared" si="3"/>
        <v>87031</v>
      </c>
      <c r="J106" s="18">
        <v>39866</v>
      </c>
      <c r="K106" s="18">
        <v>45915</v>
      </c>
      <c r="L106" s="18">
        <v>1250</v>
      </c>
      <c r="M106" s="22">
        <v>0</v>
      </c>
      <c r="N106" s="22">
        <v>1</v>
      </c>
      <c r="O106" s="22"/>
    </row>
    <row r="107" spans="1:15" x14ac:dyDescent="0.25">
      <c r="A107">
        <v>10128</v>
      </c>
      <c r="B107" s="2">
        <v>99.194519999999997</v>
      </c>
      <c r="C107" s="3">
        <v>62446</v>
      </c>
      <c r="D107" s="4">
        <v>35620</v>
      </c>
      <c r="E107" t="s">
        <v>1789</v>
      </c>
      <c r="F107" s="4" t="s">
        <v>1280</v>
      </c>
      <c r="G107" s="6">
        <v>0.7919119</v>
      </c>
      <c r="H107" s="7">
        <v>167.09800000000001</v>
      </c>
      <c r="I107" s="18">
        <f t="shared" si="3"/>
        <v>2236073</v>
      </c>
      <c r="J107" s="18">
        <v>1434669</v>
      </c>
      <c r="K107" s="18">
        <v>777054</v>
      </c>
      <c r="L107" s="18">
        <f>24350</f>
        <v>24350</v>
      </c>
      <c r="M107" s="22">
        <v>1</v>
      </c>
      <c r="N107" s="22">
        <v>1</v>
      </c>
      <c r="O107" s="22"/>
    </row>
    <row r="108" spans="1:15" x14ac:dyDescent="0.25">
      <c r="A108">
        <v>11962</v>
      </c>
      <c r="B108" s="2">
        <v>99.182779999999994</v>
      </c>
      <c r="C108" s="3">
        <v>451</v>
      </c>
      <c r="D108" s="4">
        <v>35620</v>
      </c>
      <c r="E108" t="s">
        <v>2062</v>
      </c>
      <c r="F108" s="4" t="s">
        <v>1280</v>
      </c>
      <c r="G108" s="6">
        <v>0.55417950000000005</v>
      </c>
      <c r="H108" s="7">
        <v>207.63900000000001</v>
      </c>
      <c r="I108" s="18">
        <f t="shared" si="3"/>
        <v>8365</v>
      </c>
      <c r="J108" s="18">
        <v>6365</v>
      </c>
      <c r="K108" s="18">
        <v>2000</v>
      </c>
      <c r="L108" s="18">
        <v>0</v>
      </c>
      <c r="M108" s="22">
        <v>1</v>
      </c>
      <c r="N108" s="22">
        <v>1</v>
      </c>
      <c r="O108" s="22"/>
    </row>
    <row r="109" spans="1:15" x14ac:dyDescent="0.25">
      <c r="A109">
        <v>10011</v>
      </c>
      <c r="B109" s="2">
        <v>99.161249999999995</v>
      </c>
      <c r="C109" s="3">
        <v>52941</v>
      </c>
      <c r="D109" s="4">
        <v>35620</v>
      </c>
      <c r="E109" t="s">
        <v>1789</v>
      </c>
      <c r="F109" s="4" t="s">
        <v>1280</v>
      </c>
      <c r="G109" s="6">
        <v>0.7725204</v>
      </c>
      <c r="H109" s="7">
        <v>169.38900000000001</v>
      </c>
      <c r="I109" s="18">
        <f t="shared" si="3"/>
        <v>1717033</v>
      </c>
      <c r="J109" s="18">
        <v>1480240</v>
      </c>
      <c r="K109" s="18">
        <v>216676</v>
      </c>
      <c r="L109" s="18">
        <f>13342+6775</f>
        <v>20117</v>
      </c>
      <c r="M109" s="22">
        <v>1</v>
      </c>
      <c r="N109" s="22">
        <v>1</v>
      </c>
      <c r="O109" s="22"/>
    </row>
    <row r="110" spans="1:15" x14ac:dyDescent="0.25">
      <c r="A110">
        <v>94516</v>
      </c>
      <c r="B110" s="2">
        <v>99.144329999999997</v>
      </c>
      <c r="C110" s="3">
        <v>153</v>
      </c>
      <c r="D110" s="4">
        <v>41860</v>
      </c>
      <c r="E110" t="s">
        <v>10518</v>
      </c>
      <c r="F110" s="4" t="s">
        <v>15368</v>
      </c>
      <c r="G110" s="6">
        <v>0.72580650000000002</v>
      </c>
      <c r="H110" s="7">
        <v>176.607</v>
      </c>
      <c r="I110" s="18">
        <v>0</v>
      </c>
      <c r="J110" s="18">
        <v>0</v>
      </c>
      <c r="K110" s="18">
        <v>0</v>
      </c>
      <c r="L110" s="18">
        <v>0</v>
      </c>
      <c r="M110" s="22">
        <v>0</v>
      </c>
      <c r="N110" s="22">
        <v>0</v>
      </c>
      <c r="O110" s="22"/>
    </row>
    <row r="111" spans="1:15" x14ac:dyDescent="0.25">
      <c r="A111">
        <v>94920</v>
      </c>
      <c r="B111" s="2">
        <v>99.129559999999998</v>
      </c>
      <c r="C111" s="3">
        <v>12583</v>
      </c>
      <c r="D111" s="4">
        <v>41860</v>
      </c>
      <c r="E111" t="s">
        <v>15796</v>
      </c>
      <c r="F111" s="4" t="s">
        <v>15368</v>
      </c>
      <c r="G111" s="6">
        <v>0.73772439999999995</v>
      </c>
      <c r="H111" s="7">
        <v>173.875</v>
      </c>
      <c r="I111" s="18">
        <f>SUM(J111:L111)</f>
        <v>784589</v>
      </c>
      <c r="J111" s="18">
        <v>699220</v>
      </c>
      <c r="K111" s="18">
        <v>84069</v>
      </c>
      <c r="L111" s="18">
        <v>1300</v>
      </c>
      <c r="M111" s="22">
        <v>1</v>
      </c>
      <c r="N111" s="22">
        <v>1</v>
      </c>
      <c r="O111" s="22"/>
    </row>
    <row r="112" spans="1:15" x14ac:dyDescent="0.25">
      <c r="A112">
        <v>8502</v>
      </c>
      <c r="B112" s="2">
        <v>99.125659999999996</v>
      </c>
      <c r="C112" s="3">
        <v>11586</v>
      </c>
      <c r="D112" s="4">
        <v>35620</v>
      </c>
      <c r="E112" t="s">
        <v>1700</v>
      </c>
      <c r="F112" s="4" t="s">
        <v>1341</v>
      </c>
      <c r="G112" s="6">
        <v>0.78267039999999999</v>
      </c>
      <c r="H112" s="7">
        <v>165.84700000000001</v>
      </c>
      <c r="I112" s="18">
        <f>SUM(J112:L112)</f>
        <v>12081</v>
      </c>
      <c r="J112" s="18">
        <v>7385</v>
      </c>
      <c r="K112" s="18">
        <v>4496</v>
      </c>
      <c r="L112" s="18">
        <v>200</v>
      </c>
      <c r="M112" s="22">
        <v>1</v>
      </c>
      <c r="N112" s="22">
        <v>0</v>
      </c>
      <c r="O112" s="22"/>
    </row>
    <row r="113" spans="1:15" x14ac:dyDescent="0.25">
      <c r="A113">
        <v>12527</v>
      </c>
      <c r="B113" s="2">
        <v>99.107690000000005</v>
      </c>
      <c r="C113" s="3">
        <v>134</v>
      </c>
      <c r="D113" s="4">
        <v>35620</v>
      </c>
      <c r="E113" t="s">
        <v>2268</v>
      </c>
      <c r="F113" s="4" t="s">
        <v>1280</v>
      </c>
      <c r="G113" s="6">
        <v>0.88732390000000005</v>
      </c>
      <c r="H113" s="7">
        <v>146.40600000000001</v>
      </c>
      <c r="I113" s="18">
        <v>0</v>
      </c>
      <c r="J113" s="18">
        <v>0</v>
      </c>
      <c r="K113" s="18">
        <v>0</v>
      </c>
      <c r="L113" s="18">
        <v>0</v>
      </c>
      <c r="M113" s="22">
        <v>0</v>
      </c>
      <c r="N113" s="22">
        <v>0</v>
      </c>
      <c r="O113" s="22"/>
    </row>
    <row r="114" spans="1:15" x14ac:dyDescent="0.25">
      <c r="A114">
        <v>11576</v>
      </c>
      <c r="B114" s="2">
        <v>99.105609999999999</v>
      </c>
      <c r="C114" s="3">
        <v>12324</v>
      </c>
      <c r="D114" s="4">
        <v>35620</v>
      </c>
      <c r="E114" t="s">
        <v>1957</v>
      </c>
      <c r="F114" s="4" t="s">
        <v>1280</v>
      </c>
      <c r="G114" s="6">
        <v>0.73580100000000004</v>
      </c>
      <c r="H114" s="7">
        <v>172.167</v>
      </c>
      <c r="I114" s="18">
        <f t="shared" ref="I114:I161" si="4">SUM(J114:L114)</f>
        <v>76808</v>
      </c>
      <c r="J114" s="18">
        <v>53454</v>
      </c>
      <c r="K114" s="18">
        <v>23354</v>
      </c>
      <c r="L114" s="18">
        <v>0</v>
      </c>
      <c r="M114" s="22">
        <v>1</v>
      </c>
      <c r="N114" s="22">
        <v>1</v>
      </c>
      <c r="O114" s="22" t="s">
        <v>16957</v>
      </c>
    </row>
    <row r="115" spans="1:15" x14ac:dyDescent="0.25">
      <c r="A115">
        <v>7450</v>
      </c>
      <c r="B115" s="2">
        <v>99.093649999999997</v>
      </c>
      <c r="C115" s="3">
        <v>25287</v>
      </c>
      <c r="D115" s="4">
        <v>35620</v>
      </c>
      <c r="E115" t="s">
        <v>1435</v>
      </c>
      <c r="F115" s="4" t="s">
        <v>1341</v>
      </c>
      <c r="G115" s="6">
        <v>0.74910940000000004</v>
      </c>
      <c r="H115" s="7">
        <v>169.286</v>
      </c>
      <c r="I115" s="18">
        <f t="shared" si="4"/>
        <v>109642</v>
      </c>
      <c r="J115" s="18">
        <v>73807</v>
      </c>
      <c r="K115" s="18">
        <v>28875</v>
      </c>
      <c r="L115" s="18">
        <v>6960</v>
      </c>
      <c r="M115" s="22">
        <v>1</v>
      </c>
      <c r="N115" s="22">
        <v>0</v>
      </c>
      <c r="O115" s="22"/>
    </row>
    <row r="116" spans="1:15" x14ac:dyDescent="0.25">
      <c r="A116">
        <v>20036</v>
      </c>
      <c r="B116" s="2">
        <v>99.088650000000001</v>
      </c>
      <c r="C116" s="3">
        <v>5157</v>
      </c>
      <c r="D116" s="4">
        <v>47900</v>
      </c>
      <c r="E116" t="s">
        <v>579</v>
      </c>
      <c r="F116" s="4" t="s">
        <v>4333</v>
      </c>
      <c r="G116" s="6">
        <v>0.88105730000000004</v>
      </c>
      <c r="H116" s="7">
        <v>146.458</v>
      </c>
      <c r="I116" s="18">
        <f t="shared" si="4"/>
        <v>1586915</v>
      </c>
      <c r="J116" s="18">
        <v>1192295</v>
      </c>
      <c r="K116" s="18">
        <v>373460</v>
      </c>
      <c r="L116" s="18">
        <f>7305+13855</f>
        <v>21160</v>
      </c>
      <c r="M116" s="22">
        <v>1</v>
      </c>
      <c r="N116" s="22">
        <v>1</v>
      </c>
      <c r="O116" s="22"/>
    </row>
    <row r="117" spans="1:15" x14ac:dyDescent="0.25">
      <c r="A117">
        <v>7423</v>
      </c>
      <c r="B117" s="2">
        <v>99.0869</v>
      </c>
      <c r="C117" s="3">
        <v>4125</v>
      </c>
      <c r="D117" s="4">
        <v>35620</v>
      </c>
      <c r="E117" t="s">
        <v>1424</v>
      </c>
      <c r="F117" s="4" t="s">
        <v>1341</v>
      </c>
      <c r="G117" s="6">
        <v>0.74715909999999996</v>
      </c>
      <c r="H117" s="7">
        <v>169.35400000000001</v>
      </c>
      <c r="I117" s="18">
        <f t="shared" si="4"/>
        <v>29853</v>
      </c>
      <c r="J117" s="18">
        <v>24003</v>
      </c>
      <c r="K117" s="18">
        <v>5850</v>
      </c>
      <c r="L117" s="18">
        <v>0</v>
      </c>
      <c r="M117" s="22">
        <v>1</v>
      </c>
      <c r="N117" s="22">
        <v>1</v>
      </c>
      <c r="O117" s="22"/>
    </row>
    <row r="118" spans="1:15" x14ac:dyDescent="0.25">
      <c r="A118">
        <v>7670</v>
      </c>
      <c r="B118" s="2">
        <v>99.071529999999996</v>
      </c>
      <c r="C118" s="3">
        <v>14671</v>
      </c>
      <c r="D118" s="4">
        <v>35620</v>
      </c>
      <c r="E118" t="s">
        <v>1481</v>
      </c>
      <c r="F118" s="4" t="s">
        <v>1341</v>
      </c>
      <c r="G118" s="6">
        <v>0.74056659999999996</v>
      </c>
      <c r="H118" s="7">
        <v>170.16300000000001</v>
      </c>
      <c r="I118" s="18">
        <f t="shared" si="4"/>
        <v>192239</v>
      </c>
      <c r="J118" s="18">
        <v>144299</v>
      </c>
      <c r="K118" s="18">
        <v>42470</v>
      </c>
      <c r="L118" s="18">
        <v>5470</v>
      </c>
      <c r="M118" s="22">
        <v>1</v>
      </c>
      <c r="N118" s="22">
        <v>1</v>
      </c>
      <c r="O118" s="22"/>
    </row>
    <row r="119" spans="1:15" x14ac:dyDescent="0.25">
      <c r="A119">
        <v>22301</v>
      </c>
      <c r="B119" s="2">
        <v>99.067239999999998</v>
      </c>
      <c r="C119" s="3">
        <v>11937</v>
      </c>
      <c r="D119" s="4">
        <v>47900</v>
      </c>
      <c r="E119" t="s">
        <v>3522</v>
      </c>
      <c r="F119" s="4" t="s">
        <v>4335</v>
      </c>
      <c r="G119" s="6">
        <v>0.75302329999999995</v>
      </c>
      <c r="H119" s="7">
        <v>167.81299999999999</v>
      </c>
      <c r="I119" s="18">
        <f t="shared" si="4"/>
        <v>543267</v>
      </c>
      <c r="J119" s="18">
        <v>306998</v>
      </c>
      <c r="K119" s="18">
        <v>233250</v>
      </c>
      <c r="L119" s="18">
        <f>1225+1794</f>
        <v>3019</v>
      </c>
      <c r="M119" s="22">
        <v>1</v>
      </c>
      <c r="N119" s="22">
        <v>1</v>
      </c>
      <c r="O119" s="22"/>
    </row>
    <row r="120" spans="1:15" x14ac:dyDescent="0.25">
      <c r="A120">
        <v>10533</v>
      </c>
      <c r="B120" s="2">
        <v>99.060180000000003</v>
      </c>
      <c r="C120" s="3">
        <v>7484</v>
      </c>
      <c r="D120" s="4">
        <v>35620</v>
      </c>
      <c r="E120" t="s">
        <v>1406</v>
      </c>
      <c r="F120" s="4" t="s">
        <v>1280</v>
      </c>
      <c r="G120" s="6">
        <v>0.69887690000000002</v>
      </c>
      <c r="H120" s="7">
        <v>176.56299999999999</v>
      </c>
      <c r="I120" s="18">
        <f t="shared" si="4"/>
        <v>71516</v>
      </c>
      <c r="J120" s="18">
        <v>46451</v>
      </c>
      <c r="K120" s="18">
        <v>23065</v>
      </c>
      <c r="L120" s="18">
        <v>2000</v>
      </c>
      <c r="M120" s="22">
        <v>1</v>
      </c>
      <c r="N120" s="22">
        <v>1</v>
      </c>
      <c r="O120" s="22"/>
    </row>
    <row r="121" spans="1:15" x14ac:dyDescent="0.25">
      <c r="A121">
        <v>91011</v>
      </c>
      <c r="B121" s="2">
        <v>99.051779999999994</v>
      </c>
      <c r="C121" s="3">
        <v>20670</v>
      </c>
      <c r="D121" s="4">
        <v>31080</v>
      </c>
      <c r="E121" t="s">
        <v>15407</v>
      </c>
      <c r="F121" s="4" t="s">
        <v>15368</v>
      </c>
      <c r="G121" s="6">
        <v>0.73543800000000004</v>
      </c>
      <c r="H121" s="7">
        <v>169.20699999999999</v>
      </c>
      <c r="I121" s="18">
        <f t="shared" si="4"/>
        <v>286869</v>
      </c>
      <c r="J121" s="18">
        <v>148093</v>
      </c>
      <c r="K121" s="18">
        <v>138276</v>
      </c>
      <c r="L121" s="18">
        <v>500</v>
      </c>
      <c r="M121" s="22">
        <v>1</v>
      </c>
      <c r="N121" s="22">
        <v>1</v>
      </c>
      <c r="O121" s="22"/>
    </row>
    <row r="122" spans="1:15" x14ac:dyDescent="0.25">
      <c r="A122">
        <v>94507</v>
      </c>
      <c r="B122" s="2">
        <v>99.045439999999999</v>
      </c>
      <c r="C122" s="3">
        <v>15972</v>
      </c>
      <c r="D122" s="4">
        <v>41860</v>
      </c>
      <c r="E122" t="s">
        <v>6435</v>
      </c>
      <c r="F122" s="4" t="s">
        <v>15368</v>
      </c>
      <c r="G122" s="6">
        <v>0.71582539999999995</v>
      </c>
      <c r="H122" s="7">
        <v>172.09200000000001</v>
      </c>
      <c r="I122" s="18">
        <f t="shared" si="4"/>
        <v>116108</v>
      </c>
      <c r="J122" s="18">
        <v>66508</v>
      </c>
      <c r="K122" s="18">
        <v>48900</v>
      </c>
      <c r="L122" s="18">
        <v>700</v>
      </c>
      <c r="M122" s="22">
        <v>1</v>
      </c>
      <c r="N122" s="22">
        <v>1</v>
      </c>
      <c r="O122" s="22"/>
    </row>
    <row r="123" spans="1:15" x14ac:dyDescent="0.25">
      <c r="A123">
        <v>20862</v>
      </c>
      <c r="B123" s="2">
        <v>99.042820000000006</v>
      </c>
      <c r="C123" s="3">
        <v>153</v>
      </c>
      <c r="D123" s="4">
        <v>47900</v>
      </c>
      <c r="E123" t="s">
        <v>4449</v>
      </c>
      <c r="F123" s="4" t="s">
        <v>4361</v>
      </c>
      <c r="G123" s="6">
        <v>0.83076919999999999</v>
      </c>
      <c r="H123" s="7">
        <v>152.03100000000001</v>
      </c>
      <c r="I123" s="18">
        <f t="shared" si="4"/>
        <v>3001</v>
      </c>
      <c r="J123" s="18">
        <v>1500</v>
      </c>
      <c r="K123" s="18">
        <v>1501</v>
      </c>
      <c r="L123" s="18">
        <v>0</v>
      </c>
      <c r="M123" s="22">
        <v>0</v>
      </c>
      <c r="N123" s="22">
        <v>0</v>
      </c>
      <c r="O123" s="22"/>
    </row>
    <row r="124" spans="1:15" x14ac:dyDescent="0.25">
      <c r="A124">
        <v>10016</v>
      </c>
      <c r="B124" s="2">
        <v>99.027280000000005</v>
      </c>
      <c r="C124" s="3">
        <v>50111</v>
      </c>
      <c r="D124" s="4">
        <v>35620</v>
      </c>
      <c r="E124" t="s">
        <v>1789</v>
      </c>
      <c r="F124" s="4" t="s">
        <v>1280</v>
      </c>
      <c r="G124" s="6">
        <v>0.77115630000000002</v>
      </c>
      <c r="H124" s="7">
        <v>160.69999999999999</v>
      </c>
      <c r="I124" s="18">
        <f t="shared" si="4"/>
        <v>634119</v>
      </c>
      <c r="J124" s="18">
        <v>415216</v>
      </c>
      <c r="K124" s="18">
        <v>207827</v>
      </c>
      <c r="L124" s="18">
        <f>6351+4725</f>
        <v>11076</v>
      </c>
      <c r="M124" s="22">
        <v>1</v>
      </c>
      <c r="N124" s="22">
        <v>1</v>
      </c>
      <c r="O124" s="22"/>
    </row>
    <row r="125" spans="1:15" x14ac:dyDescent="0.25">
      <c r="A125">
        <v>22314</v>
      </c>
      <c r="B125" s="2">
        <v>99.007829999999998</v>
      </c>
      <c r="C125" s="3">
        <v>30353</v>
      </c>
      <c r="D125" s="4">
        <v>47900</v>
      </c>
      <c r="E125" t="s">
        <v>3522</v>
      </c>
      <c r="F125" s="4" t="s">
        <v>4335</v>
      </c>
      <c r="G125" s="6">
        <v>0.7799026</v>
      </c>
      <c r="H125" s="7">
        <v>158.62299999999999</v>
      </c>
      <c r="I125" s="18">
        <f t="shared" si="4"/>
        <v>1402075</v>
      </c>
      <c r="J125" s="18">
        <v>560794</v>
      </c>
      <c r="K125" s="18">
        <v>824338</v>
      </c>
      <c r="L125" s="18">
        <f>7640+9303</f>
        <v>16943</v>
      </c>
      <c r="M125" s="22">
        <v>0</v>
      </c>
      <c r="N125" s="22">
        <v>1</v>
      </c>
      <c r="O125" s="22" t="s">
        <v>16958</v>
      </c>
    </row>
    <row r="126" spans="1:15" x14ac:dyDescent="0.25">
      <c r="A126">
        <v>7945</v>
      </c>
      <c r="B126" s="2">
        <v>98.996930000000006</v>
      </c>
      <c r="C126" s="3">
        <v>9607</v>
      </c>
      <c r="D126" s="4">
        <v>35620</v>
      </c>
      <c r="E126" t="s">
        <v>1562</v>
      </c>
      <c r="F126" s="4" t="s">
        <v>1341</v>
      </c>
      <c r="G126" s="6">
        <v>0.6907643</v>
      </c>
      <c r="H126" s="7">
        <v>173.80199999999999</v>
      </c>
      <c r="I126" s="18">
        <f t="shared" si="4"/>
        <v>94009</v>
      </c>
      <c r="J126" s="18">
        <v>33260</v>
      </c>
      <c r="K126" s="18">
        <v>59849</v>
      </c>
      <c r="L126" s="18">
        <v>900</v>
      </c>
      <c r="M126" s="22">
        <v>0</v>
      </c>
      <c r="N126" s="22">
        <v>0</v>
      </c>
      <c r="O126" s="22"/>
    </row>
    <row r="127" spans="1:15" x14ac:dyDescent="0.25">
      <c r="A127">
        <v>10010</v>
      </c>
      <c r="B127" s="2">
        <v>98.989720000000005</v>
      </c>
      <c r="C127" s="3">
        <v>30708</v>
      </c>
      <c r="D127" s="4">
        <v>35620</v>
      </c>
      <c r="E127" t="s">
        <v>1789</v>
      </c>
      <c r="F127" s="4" t="s">
        <v>1280</v>
      </c>
      <c r="G127" s="6">
        <v>0.75500440000000002</v>
      </c>
      <c r="H127" s="7">
        <v>162.55000000000001</v>
      </c>
      <c r="I127" s="18">
        <f t="shared" si="4"/>
        <v>645327</v>
      </c>
      <c r="J127" s="18">
        <v>435640</v>
      </c>
      <c r="K127" s="18">
        <v>203532</v>
      </c>
      <c r="L127" s="18">
        <f>1045+5110</f>
        <v>6155</v>
      </c>
      <c r="M127" s="22">
        <v>1</v>
      </c>
      <c r="N127" s="22">
        <v>1</v>
      </c>
      <c r="O127" s="22"/>
    </row>
    <row r="128" spans="1:15" x14ac:dyDescent="0.25">
      <c r="A128">
        <v>22102</v>
      </c>
      <c r="B128" s="2">
        <v>98.969890000000007</v>
      </c>
      <c r="C128" s="3">
        <v>23329</v>
      </c>
      <c r="D128" s="4">
        <v>47900</v>
      </c>
      <c r="E128" t="s">
        <v>4653</v>
      </c>
      <c r="F128" s="4" t="s">
        <v>4335</v>
      </c>
      <c r="G128" s="6">
        <v>0.77304759999999995</v>
      </c>
      <c r="H128" s="7">
        <v>158.83600000000001</v>
      </c>
      <c r="I128" s="18">
        <f t="shared" si="4"/>
        <v>1422424</v>
      </c>
      <c r="J128" s="18">
        <v>772799</v>
      </c>
      <c r="K128" s="18">
        <v>634165</v>
      </c>
      <c r="L128" s="18">
        <v>15460</v>
      </c>
      <c r="M128" s="22">
        <v>1</v>
      </c>
      <c r="N128" s="22">
        <v>1</v>
      </c>
      <c r="O128" s="22"/>
    </row>
    <row r="129" spans="1:15" x14ac:dyDescent="0.25">
      <c r="A129">
        <v>94556</v>
      </c>
      <c r="B129" s="2">
        <v>98.94605</v>
      </c>
      <c r="C129" s="3">
        <v>15505</v>
      </c>
      <c r="D129" s="4">
        <v>41860</v>
      </c>
      <c r="E129" t="s">
        <v>15778</v>
      </c>
      <c r="F129" s="4" t="s">
        <v>15368</v>
      </c>
      <c r="G129" s="6">
        <v>0.74440510000000004</v>
      </c>
      <c r="H129" s="7">
        <v>163.14699999999999</v>
      </c>
      <c r="I129" s="18">
        <f t="shared" si="4"/>
        <v>71265</v>
      </c>
      <c r="J129" s="18">
        <v>52289</v>
      </c>
      <c r="K129" s="18">
        <v>18776</v>
      </c>
      <c r="L129" s="18">
        <v>200</v>
      </c>
      <c r="M129" s="22">
        <v>1</v>
      </c>
      <c r="N129" s="22">
        <v>1</v>
      </c>
      <c r="O129" s="22"/>
    </row>
    <row r="130" spans="1:15" x14ac:dyDescent="0.25">
      <c r="A130">
        <v>94549</v>
      </c>
      <c r="B130" s="2">
        <v>98.938760000000002</v>
      </c>
      <c r="C130" s="3">
        <v>28298</v>
      </c>
      <c r="D130" s="4">
        <v>41860</v>
      </c>
      <c r="E130" t="s">
        <v>1535</v>
      </c>
      <c r="F130" s="4" t="s">
        <v>15368</v>
      </c>
      <c r="G130" s="6">
        <v>0.72186510000000004</v>
      </c>
      <c r="H130" s="7">
        <v>166.923</v>
      </c>
      <c r="I130" s="18">
        <f t="shared" si="4"/>
        <v>361583</v>
      </c>
      <c r="J130" s="18">
        <v>238016</v>
      </c>
      <c r="K130" s="18">
        <v>117967</v>
      </c>
      <c r="L130" s="18">
        <v>5600</v>
      </c>
      <c r="M130" s="22">
        <v>1</v>
      </c>
      <c r="N130" s="22">
        <v>1</v>
      </c>
      <c r="O130" s="22"/>
    </row>
    <row r="131" spans="1:15" x14ac:dyDescent="0.25">
      <c r="A131">
        <v>11765</v>
      </c>
      <c r="B131" s="2">
        <v>98.926090000000002</v>
      </c>
      <c r="C131" s="3">
        <v>745</v>
      </c>
      <c r="D131" s="4">
        <v>35620</v>
      </c>
      <c r="E131" t="s">
        <v>2010</v>
      </c>
      <c r="F131" s="4" t="s">
        <v>1280</v>
      </c>
      <c r="G131" s="6">
        <v>0.65755920000000001</v>
      </c>
      <c r="H131" s="7">
        <v>177.5</v>
      </c>
      <c r="I131" s="18">
        <f t="shared" si="4"/>
        <v>133286</v>
      </c>
      <c r="J131" s="18">
        <v>41950</v>
      </c>
      <c r="K131" s="18">
        <v>90836</v>
      </c>
      <c r="L131" s="18">
        <v>500</v>
      </c>
      <c r="M131" s="22">
        <v>0</v>
      </c>
      <c r="N131" s="22">
        <v>1</v>
      </c>
      <c r="O131" s="22"/>
    </row>
    <row r="132" spans="1:15" x14ac:dyDescent="0.25">
      <c r="A132">
        <v>10536</v>
      </c>
      <c r="B132" s="2">
        <v>98.924260000000004</v>
      </c>
      <c r="C132" s="3">
        <v>10725</v>
      </c>
      <c r="D132" s="4">
        <v>35620</v>
      </c>
      <c r="E132" t="s">
        <v>1812</v>
      </c>
      <c r="F132" s="4" t="s">
        <v>1280</v>
      </c>
      <c r="G132" s="6">
        <v>0.67804050000000005</v>
      </c>
      <c r="H132" s="7">
        <v>173.77799999999999</v>
      </c>
      <c r="I132" s="18">
        <f t="shared" si="4"/>
        <v>147318</v>
      </c>
      <c r="J132" s="18">
        <v>97298</v>
      </c>
      <c r="K132" s="18">
        <v>49420</v>
      </c>
      <c r="L132" s="18">
        <v>600</v>
      </c>
      <c r="M132" s="22">
        <v>1</v>
      </c>
      <c r="N132" s="22">
        <v>1</v>
      </c>
      <c r="O132" s="22"/>
    </row>
    <row r="133" spans="1:15" x14ac:dyDescent="0.25">
      <c r="A133">
        <v>11753</v>
      </c>
      <c r="B133" s="2">
        <v>98.920649999999995</v>
      </c>
      <c r="C133" s="3">
        <v>11656</v>
      </c>
      <c r="D133" s="4">
        <v>35620</v>
      </c>
      <c r="E133" t="s">
        <v>1108</v>
      </c>
      <c r="F133" s="4" t="s">
        <v>1280</v>
      </c>
      <c r="G133" s="6">
        <v>0.72092160000000005</v>
      </c>
      <c r="H133" s="7">
        <v>166.20500000000001</v>
      </c>
      <c r="I133" s="18">
        <f t="shared" si="4"/>
        <v>53184</v>
      </c>
      <c r="J133" s="18">
        <v>26480</v>
      </c>
      <c r="K133" s="18">
        <v>26454</v>
      </c>
      <c r="L133" s="18">
        <v>250</v>
      </c>
      <c r="M133" s="22">
        <v>1</v>
      </c>
      <c r="N133" s="22">
        <v>1</v>
      </c>
      <c r="O133" s="22"/>
    </row>
    <row r="134" spans="1:15" x14ac:dyDescent="0.25">
      <c r="A134">
        <v>90254</v>
      </c>
      <c r="B134" s="2">
        <v>98.915059999999997</v>
      </c>
      <c r="C134" s="3">
        <v>19725</v>
      </c>
      <c r="D134" s="4">
        <v>31080</v>
      </c>
      <c r="E134" t="s">
        <v>15373</v>
      </c>
      <c r="F134" s="4" t="s">
        <v>15368</v>
      </c>
      <c r="G134" s="6">
        <v>0.7112482</v>
      </c>
      <c r="H134" s="7">
        <v>167.75</v>
      </c>
      <c r="I134" s="18">
        <f t="shared" si="4"/>
        <v>69022</v>
      </c>
      <c r="J134" s="18">
        <v>30141</v>
      </c>
      <c r="K134" s="18">
        <v>37881</v>
      </c>
      <c r="L134" s="18">
        <v>1000</v>
      </c>
      <c r="M134" s="22">
        <v>0</v>
      </c>
      <c r="N134" s="22">
        <v>1</v>
      </c>
      <c r="O134" s="22"/>
    </row>
    <row r="135" spans="1:15" x14ac:dyDescent="0.25">
      <c r="A135">
        <v>20171</v>
      </c>
      <c r="B135" s="2">
        <v>98.903750000000002</v>
      </c>
      <c r="C135" s="3">
        <v>48662</v>
      </c>
      <c r="D135" s="4">
        <v>47900</v>
      </c>
      <c r="E135" t="s">
        <v>3872</v>
      </c>
      <c r="F135" s="4" t="s">
        <v>4335</v>
      </c>
      <c r="G135" s="6">
        <v>0.73566589999999998</v>
      </c>
      <c r="H135" s="7">
        <v>163.34100000000001</v>
      </c>
      <c r="I135" s="18">
        <f t="shared" si="4"/>
        <v>219991</v>
      </c>
      <c r="J135" s="18">
        <v>115161</v>
      </c>
      <c r="K135" s="18">
        <v>100279</v>
      </c>
      <c r="L135" s="18">
        <f>3201+1350</f>
        <v>4551</v>
      </c>
      <c r="M135" s="22">
        <v>1</v>
      </c>
      <c r="N135" s="22">
        <v>1</v>
      </c>
      <c r="O135" s="22"/>
    </row>
    <row r="136" spans="1:15" x14ac:dyDescent="0.25">
      <c r="A136">
        <v>20129</v>
      </c>
      <c r="B136" s="2">
        <v>98.891490000000005</v>
      </c>
      <c r="C136" s="3">
        <v>734</v>
      </c>
      <c r="D136" s="4">
        <v>47900</v>
      </c>
      <c r="E136" t="s">
        <v>4341</v>
      </c>
      <c r="F136" s="4" t="s">
        <v>4335</v>
      </c>
      <c r="G136" s="6">
        <v>0.61752130000000005</v>
      </c>
      <c r="H136" s="7">
        <v>183.38200000000001</v>
      </c>
      <c r="I136" s="18">
        <f t="shared" si="4"/>
        <v>5400</v>
      </c>
      <c r="J136" s="18">
        <v>300</v>
      </c>
      <c r="K136" s="18">
        <v>5100</v>
      </c>
      <c r="L136" s="18">
        <v>0</v>
      </c>
      <c r="M136" s="22">
        <v>0</v>
      </c>
      <c r="N136" s="22">
        <v>0</v>
      </c>
      <c r="O136" s="22"/>
    </row>
    <row r="137" spans="1:15" x14ac:dyDescent="0.25">
      <c r="A137">
        <v>7627</v>
      </c>
      <c r="B137" s="2">
        <v>98.890550000000005</v>
      </c>
      <c r="C137" s="3">
        <v>4928</v>
      </c>
      <c r="D137" s="4">
        <v>35620</v>
      </c>
      <c r="E137" t="s">
        <v>1460</v>
      </c>
      <c r="F137" s="4" t="s">
        <v>1341</v>
      </c>
      <c r="G137" s="6">
        <v>0.72679039999999995</v>
      </c>
      <c r="H137" s="7">
        <v>164.08500000000001</v>
      </c>
      <c r="I137" s="18">
        <f t="shared" si="4"/>
        <v>74094</v>
      </c>
      <c r="J137" s="18">
        <v>53819</v>
      </c>
      <c r="K137" s="18">
        <v>8925</v>
      </c>
      <c r="L137" s="18">
        <v>11350</v>
      </c>
      <c r="M137" s="22">
        <v>1</v>
      </c>
      <c r="N137" s="22">
        <v>1</v>
      </c>
      <c r="O137" s="22"/>
    </row>
    <row r="138" spans="1:15" x14ac:dyDescent="0.25">
      <c r="A138">
        <v>22181</v>
      </c>
      <c r="B138" s="2">
        <v>98.887270000000001</v>
      </c>
      <c r="C138" s="3">
        <v>15157</v>
      </c>
      <c r="D138" s="4">
        <v>47900</v>
      </c>
      <c r="E138" t="s">
        <v>812</v>
      </c>
      <c r="F138" s="4" t="s">
        <v>4335</v>
      </c>
      <c r="G138" s="6">
        <v>0.74775639999999999</v>
      </c>
      <c r="H138" s="7">
        <v>160.13900000000001</v>
      </c>
      <c r="I138" s="18">
        <f t="shared" si="4"/>
        <v>297088</v>
      </c>
      <c r="J138" s="18">
        <v>135889</v>
      </c>
      <c r="K138" s="18">
        <v>158548</v>
      </c>
      <c r="L138" s="18">
        <v>2651</v>
      </c>
      <c r="M138" s="22">
        <v>0</v>
      </c>
      <c r="N138" s="22">
        <v>1</v>
      </c>
      <c r="O138" s="22"/>
    </row>
    <row r="139" spans="1:15" x14ac:dyDescent="0.25">
      <c r="A139">
        <v>7704</v>
      </c>
      <c r="B139" s="2">
        <v>98.879080000000002</v>
      </c>
      <c r="C139" s="3">
        <v>6092</v>
      </c>
      <c r="D139" s="4">
        <v>35620</v>
      </c>
      <c r="E139" t="s">
        <v>1150</v>
      </c>
      <c r="F139" s="4" t="s">
        <v>1341</v>
      </c>
      <c r="G139" s="6">
        <v>0.72081220000000001</v>
      </c>
      <c r="H139" s="7">
        <v>164.34700000000001</v>
      </c>
      <c r="I139" s="18">
        <f t="shared" si="4"/>
        <v>60369</v>
      </c>
      <c r="J139" s="18">
        <v>7159</v>
      </c>
      <c r="K139" s="18">
        <v>50610</v>
      </c>
      <c r="L139" s="18">
        <v>2600</v>
      </c>
      <c r="M139" s="22">
        <v>0</v>
      </c>
      <c r="N139" s="22">
        <v>0</v>
      </c>
      <c r="O139" s="22"/>
    </row>
    <row r="140" spans="1:15" x14ac:dyDescent="0.25">
      <c r="A140">
        <v>91105</v>
      </c>
      <c r="B140" s="2">
        <v>98.866370000000003</v>
      </c>
      <c r="C140" s="3">
        <v>11373</v>
      </c>
      <c r="D140" s="4">
        <v>31080</v>
      </c>
      <c r="E140" t="s">
        <v>4495</v>
      </c>
      <c r="F140" s="4" t="s">
        <v>15368</v>
      </c>
      <c r="G140" s="6">
        <v>0.70631849999999996</v>
      </c>
      <c r="H140" s="7">
        <v>165.94499999999999</v>
      </c>
      <c r="I140" s="18">
        <f t="shared" si="4"/>
        <v>141008</v>
      </c>
      <c r="J140" s="18">
        <v>58533</v>
      </c>
      <c r="K140" s="18">
        <v>82375</v>
      </c>
      <c r="L140" s="18">
        <v>100</v>
      </c>
      <c r="M140" s="22">
        <v>0</v>
      </c>
      <c r="N140" s="22">
        <v>1</v>
      </c>
      <c r="O140" s="22"/>
    </row>
    <row r="141" spans="1:15" x14ac:dyDescent="0.25">
      <c r="A141">
        <v>10706</v>
      </c>
      <c r="B141" s="2">
        <v>98.862679999999997</v>
      </c>
      <c r="C141" s="3">
        <v>8734</v>
      </c>
      <c r="D141" s="4">
        <v>35620</v>
      </c>
      <c r="E141" t="s">
        <v>1842</v>
      </c>
      <c r="F141" s="4" t="s">
        <v>1280</v>
      </c>
      <c r="G141" s="6">
        <v>0.70404679999999997</v>
      </c>
      <c r="H141" s="7">
        <v>166.11099999999999</v>
      </c>
      <c r="I141" s="18">
        <f t="shared" si="4"/>
        <v>58841</v>
      </c>
      <c r="J141" s="18">
        <v>53741</v>
      </c>
      <c r="K141" s="18">
        <v>5000</v>
      </c>
      <c r="L141" s="18">
        <v>100</v>
      </c>
      <c r="M141" s="22">
        <v>1</v>
      </c>
      <c r="N141" s="22">
        <v>1</v>
      </c>
      <c r="O141" s="22"/>
    </row>
    <row r="142" spans="1:15" x14ac:dyDescent="0.25">
      <c r="A142">
        <v>7641</v>
      </c>
      <c r="B142" s="2">
        <v>98.854870000000005</v>
      </c>
      <c r="C142" s="3">
        <v>3418</v>
      </c>
      <c r="D142" s="4">
        <v>35620</v>
      </c>
      <c r="E142" t="s">
        <v>1466</v>
      </c>
      <c r="F142" s="4" t="s">
        <v>1341</v>
      </c>
      <c r="G142" s="6">
        <v>0.70169190000000004</v>
      </c>
      <c r="H142" s="7">
        <v>166.369</v>
      </c>
      <c r="I142" s="18">
        <f t="shared" si="4"/>
        <v>36852</v>
      </c>
      <c r="J142" s="18">
        <v>27935</v>
      </c>
      <c r="K142" s="18">
        <v>8867</v>
      </c>
      <c r="L142" s="18">
        <v>50</v>
      </c>
      <c r="M142" s="22">
        <v>1</v>
      </c>
      <c r="N142" s="22">
        <v>1</v>
      </c>
      <c r="O142" s="22"/>
    </row>
    <row r="143" spans="1:15" x14ac:dyDescent="0.25">
      <c r="A143">
        <v>7481</v>
      </c>
      <c r="B143" s="2">
        <v>98.850980000000007</v>
      </c>
      <c r="C143" s="3">
        <v>16877</v>
      </c>
      <c r="D143" s="4">
        <v>35620</v>
      </c>
      <c r="E143" t="s">
        <v>1444</v>
      </c>
      <c r="F143" s="4" t="s">
        <v>1341</v>
      </c>
      <c r="G143" s="6">
        <v>0.65854310000000005</v>
      </c>
      <c r="H143" s="7">
        <v>173.43299999999999</v>
      </c>
      <c r="I143" s="18">
        <f t="shared" si="4"/>
        <v>69608</v>
      </c>
      <c r="J143" s="18">
        <v>48091</v>
      </c>
      <c r="K143" s="18">
        <v>19867</v>
      </c>
      <c r="L143" s="18">
        <v>1650</v>
      </c>
      <c r="M143" s="22">
        <v>1</v>
      </c>
      <c r="N143" s="22">
        <v>0</v>
      </c>
      <c r="O143" s="22"/>
    </row>
    <row r="144" spans="1:15" x14ac:dyDescent="0.25">
      <c r="A144">
        <v>94114</v>
      </c>
      <c r="B144" s="2">
        <v>98.835470000000001</v>
      </c>
      <c r="C144" s="3">
        <v>32229</v>
      </c>
      <c r="D144" s="4">
        <v>41860</v>
      </c>
      <c r="E144" t="s">
        <v>15761</v>
      </c>
      <c r="F144" s="4" t="s">
        <v>15368</v>
      </c>
      <c r="G144" s="6">
        <v>0.77365850000000003</v>
      </c>
      <c r="H144" s="7">
        <v>153.423</v>
      </c>
      <c r="I144" s="18">
        <f t="shared" si="4"/>
        <v>356512</v>
      </c>
      <c r="J144" s="18">
        <v>298593</v>
      </c>
      <c r="K144" s="18">
        <v>52139</v>
      </c>
      <c r="L144" s="18">
        <v>5780</v>
      </c>
      <c r="M144" s="22">
        <v>1</v>
      </c>
      <c r="N144" s="22">
        <v>1</v>
      </c>
      <c r="O144" s="22"/>
    </row>
    <row r="145" spans="1:15" x14ac:dyDescent="0.25">
      <c r="A145">
        <v>10012</v>
      </c>
      <c r="B145" s="2">
        <v>98.815659999999994</v>
      </c>
      <c r="C145" s="3">
        <v>24846</v>
      </c>
      <c r="D145" s="4">
        <v>35620</v>
      </c>
      <c r="E145" t="s">
        <v>1789</v>
      </c>
      <c r="F145" s="4" t="s">
        <v>1280</v>
      </c>
      <c r="G145" s="6">
        <v>0.77439179999999996</v>
      </c>
      <c r="H145" s="7">
        <v>153.155</v>
      </c>
      <c r="I145" s="18">
        <f t="shared" si="4"/>
        <v>396328</v>
      </c>
      <c r="J145" s="18">
        <v>290492</v>
      </c>
      <c r="K145" s="18">
        <v>96736</v>
      </c>
      <c r="L145" s="18">
        <f>3400+5700</f>
        <v>9100</v>
      </c>
      <c r="M145" s="22">
        <v>1</v>
      </c>
      <c r="N145" s="22">
        <v>1</v>
      </c>
      <c r="O145" s="22"/>
    </row>
    <row r="146" spans="1:15" x14ac:dyDescent="0.25">
      <c r="A146">
        <v>10505</v>
      </c>
      <c r="B146" s="2">
        <v>98.810839999999999</v>
      </c>
      <c r="C146" s="3">
        <v>785</v>
      </c>
      <c r="D146" s="4">
        <v>35620</v>
      </c>
      <c r="E146" t="s">
        <v>1796</v>
      </c>
      <c r="F146" s="4" t="s">
        <v>1280</v>
      </c>
      <c r="G146" s="6">
        <v>0.56947610000000004</v>
      </c>
      <c r="H146" s="7">
        <v>188.542</v>
      </c>
      <c r="I146" s="18">
        <f t="shared" si="4"/>
        <v>1000</v>
      </c>
      <c r="J146" s="18">
        <v>0</v>
      </c>
      <c r="K146" s="18">
        <v>1000</v>
      </c>
      <c r="L146" s="18">
        <v>0</v>
      </c>
      <c r="M146" s="22">
        <v>0</v>
      </c>
      <c r="N146" s="22">
        <v>0</v>
      </c>
      <c r="O146" s="22"/>
    </row>
    <row r="147" spans="1:15" x14ac:dyDescent="0.25">
      <c r="A147">
        <v>22202</v>
      </c>
      <c r="B147" s="2">
        <v>98.806020000000004</v>
      </c>
      <c r="C147" s="3">
        <v>21679</v>
      </c>
      <c r="D147" s="4">
        <v>47900</v>
      </c>
      <c r="E147" t="s">
        <v>374</v>
      </c>
      <c r="F147" s="4" t="s">
        <v>4335</v>
      </c>
      <c r="G147" s="6">
        <v>0.83557179999999998</v>
      </c>
      <c r="H147" s="7">
        <v>142.375</v>
      </c>
      <c r="I147" s="18">
        <f t="shared" si="4"/>
        <v>435765</v>
      </c>
      <c r="J147" s="18">
        <v>210963</v>
      </c>
      <c r="K147" s="18">
        <v>218796</v>
      </c>
      <c r="L147" s="18">
        <f>4631+1375</f>
        <v>6006</v>
      </c>
      <c r="M147" s="22">
        <v>0</v>
      </c>
      <c r="N147" s="22">
        <v>1</v>
      </c>
      <c r="O147" s="22"/>
    </row>
    <row r="148" spans="1:15" x14ac:dyDescent="0.25">
      <c r="A148">
        <v>94941</v>
      </c>
      <c r="B148" s="2">
        <v>98.781989999999993</v>
      </c>
      <c r="C148" s="3">
        <v>30604</v>
      </c>
      <c r="D148" s="4">
        <v>41860</v>
      </c>
      <c r="E148" t="s">
        <v>15806</v>
      </c>
      <c r="F148" s="4" t="s">
        <v>15368</v>
      </c>
      <c r="G148" s="6">
        <v>0.73713870000000004</v>
      </c>
      <c r="H148" s="7">
        <v>158.93100000000001</v>
      </c>
      <c r="I148" s="18">
        <f t="shared" si="4"/>
        <v>448105</v>
      </c>
      <c r="J148" s="18">
        <v>330645</v>
      </c>
      <c r="K148" s="18">
        <v>116135</v>
      </c>
      <c r="L148" s="18">
        <v>1325</v>
      </c>
      <c r="M148" s="22">
        <v>1</v>
      </c>
      <c r="N148" s="22">
        <v>1</v>
      </c>
      <c r="O148" s="22"/>
    </row>
    <row r="149" spans="1:15" x14ac:dyDescent="0.25">
      <c r="A149">
        <v>7920</v>
      </c>
      <c r="B149" s="2">
        <v>98.759889999999999</v>
      </c>
      <c r="C149" s="3">
        <v>26954</v>
      </c>
      <c r="D149" s="4">
        <v>35620</v>
      </c>
      <c r="E149" t="s">
        <v>1551</v>
      </c>
      <c r="F149" s="4" t="s">
        <v>1341</v>
      </c>
      <c r="G149" s="6">
        <v>0.70927859999999998</v>
      </c>
      <c r="H149" s="7">
        <v>163.565</v>
      </c>
      <c r="I149" s="18">
        <f t="shared" si="4"/>
        <v>100043</v>
      </c>
      <c r="J149" s="18">
        <v>53267</v>
      </c>
      <c r="K149" s="18">
        <v>45376</v>
      </c>
      <c r="L149" s="18">
        <v>1400</v>
      </c>
      <c r="M149" s="22">
        <v>1</v>
      </c>
      <c r="N149" s="22">
        <v>0</v>
      </c>
      <c r="O149" s="22"/>
    </row>
    <row r="150" spans="1:15" x14ac:dyDescent="0.25">
      <c r="A150">
        <v>94010</v>
      </c>
      <c r="B150" s="2">
        <v>98.748549999999994</v>
      </c>
      <c r="C150" s="3">
        <v>42222</v>
      </c>
      <c r="D150" s="4">
        <v>41860</v>
      </c>
      <c r="E150" t="s">
        <v>12526</v>
      </c>
      <c r="F150" s="4" t="s">
        <v>15368</v>
      </c>
      <c r="G150" s="6">
        <v>0.62678089999999997</v>
      </c>
      <c r="H150" s="7">
        <v>177.71299999999999</v>
      </c>
      <c r="I150" s="18">
        <f t="shared" si="4"/>
        <v>638746</v>
      </c>
      <c r="J150" s="18">
        <v>344235</v>
      </c>
      <c r="K150" s="18">
        <v>290396</v>
      </c>
      <c r="L150" s="18">
        <f>490+3625</f>
        <v>4115</v>
      </c>
      <c r="M150" s="22">
        <v>1</v>
      </c>
      <c r="N150" s="22">
        <v>1</v>
      </c>
      <c r="O150" s="22"/>
    </row>
    <row r="151" spans="1:15" x14ac:dyDescent="0.25">
      <c r="A151">
        <v>7417</v>
      </c>
      <c r="B151" s="2">
        <v>98.739699999999999</v>
      </c>
      <c r="C151" s="3">
        <v>10725</v>
      </c>
      <c r="D151" s="4">
        <v>35620</v>
      </c>
      <c r="E151" t="s">
        <v>1418</v>
      </c>
      <c r="F151" s="4" t="s">
        <v>1341</v>
      </c>
      <c r="G151" s="6">
        <v>0.65957149999999998</v>
      </c>
      <c r="H151" s="7">
        <v>171.9</v>
      </c>
      <c r="I151" s="18">
        <f t="shared" si="4"/>
        <v>120567</v>
      </c>
      <c r="J151" s="18">
        <v>76947</v>
      </c>
      <c r="K151" s="18">
        <v>38120</v>
      </c>
      <c r="L151" s="18">
        <v>5500</v>
      </c>
      <c r="M151" s="22">
        <v>1</v>
      </c>
      <c r="N151" s="22">
        <v>0</v>
      </c>
      <c r="O151" s="22"/>
    </row>
    <row r="152" spans="1:15" x14ac:dyDescent="0.25">
      <c r="A152">
        <v>7452</v>
      </c>
      <c r="B152" s="2">
        <v>98.711240000000004</v>
      </c>
      <c r="C152" s="3">
        <v>11784</v>
      </c>
      <c r="D152" s="4">
        <v>35620</v>
      </c>
      <c r="E152" t="s">
        <v>1436</v>
      </c>
      <c r="F152" s="4" t="s">
        <v>1341</v>
      </c>
      <c r="G152" s="6">
        <v>0.67228339999999998</v>
      </c>
      <c r="H152" s="7">
        <v>168.88900000000001</v>
      </c>
      <c r="I152" s="18">
        <f t="shared" si="4"/>
        <v>18538</v>
      </c>
      <c r="J152" s="18">
        <v>9988</v>
      </c>
      <c r="K152" s="18">
        <v>8050</v>
      </c>
      <c r="L152" s="18">
        <v>500</v>
      </c>
      <c r="M152" s="22">
        <v>1</v>
      </c>
      <c r="N152" s="22">
        <v>1</v>
      </c>
      <c r="O152" s="22"/>
    </row>
    <row r="153" spans="1:15" x14ac:dyDescent="0.25">
      <c r="A153">
        <v>94705</v>
      </c>
      <c r="B153" s="2">
        <v>98.707070000000002</v>
      </c>
      <c r="C153" s="3">
        <v>12789</v>
      </c>
      <c r="D153" s="4">
        <v>41860</v>
      </c>
      <c r="E153" t="s">
        <v>11543</v>
      </c>
      <c r="F153" s="4" t="s">
        <v>15368</v>
      </c>
      <c r="G153" s="6">
        <v>0.79216589999999998</v>
      </c>
      <c r="H153" s="7">
        <v>148.148</v>
      </c>
      <c r="I153" s="18">
        <f t="shared" si="4"/>
        <v>352232</v>
      </c>
      <c r="J153" s="18">
        <v>332627</v>
      </c>
      <c r="K153" s="18">
        <v>18354</v>
      </c>
      <c r="L153" s="18">
        <v>1251</v>
      </c>
      <c r="M153" s="22">
        <v>1</v>
      </c>
      <c r="N153" s="22">
        <v>1</v>
      </c>
      <c r="O153" s="22"/>
    </row>
    <row r="154" spans="1:15" x14ac:dyDescent="0.25">
      <c r="A154">
        <v>7901</v>
      </c>
      <c r="B154" s="2">
        <v>98.697040000000001</v>
      </c>
      <c r="C154" s="3">
        <v>22962</v>
      </c>
      <c r="D154" s="4">
        <v>35620</v>
      </c>
      <c r="E154" t="s">
        <v>1550</v>
      </c>
      <c r="F154" s="4" t="s">
        <v>1341</v>
      </c>
      <c r="G154" s="6">
        <v>0.70007050000000004</v>
      </c>
      <c r="H154" s="7">
        <v>163.333</v>
      </c>
      <c r="I154" s="18">
        <f t="shared" si="4"/>
        <v>190210</v>
      </c>
      <c r="J154" s="18">
        <v>94950</v>
      </c>
      <c r="K154" s="18">
        <v>95160</v>
      </c>
      <c r="L154" s="18">
        <v>100</v>
      </c>
      <c r="M154" s="22">
        <v>0</v>
      </c>
      <c r="N154" s="22">
        <v>0</v>
      </c>
      <c r="O154" s="22"/>
    </row>
    <row r="155" spans="1:15" x14ac:dyDescent="0.25">
      <c r="A155">
        <v>7760</v>
      </c>
      <c r="B155" s="2">
        <v>98.676299999999998</v>
      </c>
      <c r="C155" s="3">
        <v>8984</v>
      </c>
      <c r="D155" s="4">
        <v>35620</v>
      </c>
      <c r="E155" t="s">
        <v>1518</v>
      </c>
      <c r="F155" s="4" t="s">
        <v>1341</v>
      </c>
      <c r="G155" s="6">
        <v>0.63866120000000004</v>
      </c>
      <c r="H155" s="7">
        <v>173.67599999999999</v>
      </c>
      <c r="I155" s="18">
        <f t="shared" si="4"/>
        <v>85033</v>
      </c>
      <c r="J155" s="18">
        <v>23990</v>
      </c>
      <c r="K155" s="18">
        <v>58193</v>
      </c>
      <c r="L155" s="18">
        <v>2850</v>
      </c>
      <c r="M155" s="22">
        <v>0</v>
      </c>
      <c r="N155" s="22">
        <v>0</v>
      </c>
      <c r="O155" s="22"/>
    </row>
    <row r="156" spans="1:15" x14ac:dyDescent="0.25">
      <c r="A156">
        <v>7090</v>
      </c>
      <c r="B156" s="2">
        <v>98.670060000000007</v>
      </c>
      <c r="C156" s="3">
        <v>30735</v>
      </c>
      <c r="D156" s="4">
        <v>35620</v>
      </c>
      <c r="E156" t="s">
        <v>67</v>
      </c>
      <c r="F156" s="4" t="s">
        <v>1341</v>
      </c>
      <c r="G156" s="6">
        <v>0.66460699999999995</v>
      </c>
      <c r="H156" s="7">
        <v>169.03399999999999</v>
      </c>
      <c r="I156" s="18">
        <f t="shared" si="4"/>
        <v>124153</v>
      </c>
      <c r="J156" s="18">
        <v>68743</v>
      </c>
      <c r="K156" s="18">
        <v>52340</v>
      </c>
      <c r="L156" s="18">
        <v>3070</v>
      </c>
      <c r="M156" s="22">
        <v>1</v>
      </c>
      <c r="N156" s="22">
        <v>0</v>
      </c>
      <c r="O156" s="22"/>
    </row>
    <row r="157" spans="1:15" x14ac:dyDescent="0.25">
      <c r="A157">
        <v>10502</v>
      </c>
      <c r="B157" s="2">
        <v>98.650689999999997</v>
      </c>
      <c r="C157" s="3">
        <v>5395</v>
      </c>
      <c r="D157" s="4">
        <v>35620</v>
      </c>
      <c r="E157" t="s">
        <v>1793</v>
      </c>
      <c r="F157" s="4" t="s">
        <v>1280</v>
      </c>
      <c r="G157" s="6">
        <v>0.68535069999999998</v>
      </c>
      <c r="H157" s="7">
        <v>165.29400000000001</v>
      </c>
      <c r="I157" s="18">
        <f t="shared" si="4"/>
        <v>12341</v>
      </c>
      <c r="J157" s="18">
        <v>7840</v>
      </c>
      <c r="K157" s="18">
        <v>4401</v>
      </c>
      <c r="L157" s="18">
        <v>100</v>
      </c>
      <c r="M157" s="22">
        <v>1</v>
      </c>
      <c r="N157" s="22">
        <v>1</v>
      </c>
      <c r="O157" s="22"/>
    </row>
    <row r="158" spans="1:15" x14ac:dyDescent="0.25">
      <c r="A158">
        <v>92603</v>
      </c>
      <c r="B158" s="2">
        <v>98.639259999999993</v>
      </c>
      <c r="C158" s="3">
        <v>20173</v>
      </c>
      <c r="D158" s="4">
        <v>31080</v>
      </c>
      <c r="E158" t="s">
        <v>3479</v>
      </c>
      <c r="F158" s="4" t="s">
        <v>15368</v>
      </c>
      <c r="G158" s="6">
        <v>0.8023595</v>
      </c>
      <c r="H158" s="7">
        <v>144.47900000000001</v>
      </c>
      <c r="I158" s="18">
        <f t="shared" si="4"/>
        <v>88424</v>
      </c>
      <c r="J158" s="18">
        <v>38576</v>
      </c>
      <c r="K158" s="18">
        <v>49648</v>
      </c>
      <c r="L158" s="18">
        <v>200</v>
      </c>
      <c r="M158" s="22">
        <v>0</v>
      </c>
      <c r="N158" s="22">
        <v>0</v>
      </c>
      <c r="O158" s="22"/>
    </row>
    <row r="159" spans="1:15" x14ac:dyDescent="0.25">
      <c r="A159">
        <v>94065</v>
      </c>
      <c r="B159" s="2">
        <v>98.629429999999999</v>
      </c>
      <c r="C159" s="3">
        <v>11585</v>
      </c>
      <c r="D159" s="4">
        <v>41860</v>
      </c>
      <c r="E159" t="s">
        <v>15758</v>
      </c>
      <c r="F159" s="4" t="s">
        <v>15368</v>
      </c>
      <c r="G159" s="6">
        <v>0.72679450000000001</v>
      </c>
      <c r="H159" s="7">
        <v>157.25399999999999</v>
      </c>
      <c r="I159" s="18">
        <f t="shared" si="4"/>
        <v>74718</v>
      </c>
      <c r="J159" s="18">
        <v>66708</v>
      </c>
      <c r="K159" s="18">
        <v>7810</v>
      </c>
      <c r="L159" s="18">
        <v>200</v>
      </c>
      <c r="M159" s="22">
        <v>1</v>
      </c>
      <c r="N159" s="22">
        <v>1</v>
      </c>
      <c r="O159" s="22"/>
    </row>
    <row r="160" spans="1:15" x14ac:dyDescent="0.25">
      <c r="A160">
        <v>94582</v>
      </c>
      <c r="B160" s="2">
        <v>98.602620000000002</v>
      </c>
      <c r="C160" s="3">
        <v>39721</v>
      </c>
      <c r="D160" s="4">
        <v>41860</v>
      </c>
      <c r="E160" t="s">
        <v>15786</v>
      </c>
      <c r="F160" s="4" t="s">
        <v>15368</v>
      </c>
      <c r="G160" s="6">
        <v>0.71030990000000005</v>
      </c>
      <c r="H160" s="7">
        <v>158.94</v>
      </c>
      <c r="I160" s="18">
        <f t="shared" si="4"/>
        <v>6249</v>
      </c>
      <c r="J160" s="18">
        <v>5474</v>
      </c>
      <c r="K160" s="18">
        <v>750</v>
      </c>
      <c r="L160" s="18">
        <v>25</v>
      </c>
      <c r="M160" s="22">
        <v>1</v>
      </c>
      <c r="N160" s="22">
        <v>1</v>
      </c>
      <c r="O160" s="22"/>
    </row>
    <row r="161" spans="1:15" x14ac:dyDescent="0.25">
      <c r="A161">
        <v>10003</v>
      </c>
      <c r="B161" s="2">
        <v>98.572860000000006</v>
      </c>
      <c r="C161" s="3">
        <v>57068</v>
      </c>
      <c r="D161" s="4">
        <v>35620</v>
      </c>
      <c r="E161" t="s">
        <v>1789</v>
      </c>
      <c r="F161" s="4" t="s">
        <v>1280</v>
      </c>
      <c r="G161" s="6">
        <v>0.78570739999999994</v>
      </c>
      <c r="H161" s="7">
        <v>145.411</v>
      </c>
      <c r="I161" s="18">
        <f t="shared" si="4"/>
        <v>989723</v>
      </c>
      <c r="J161" s="18">
        <v>776954</v>
      </c>
      <c r="K161" s="18">
        <v>189881</v>
      </c>
      <c r="L161" s="18">
        <f>12963+9925</f>
        <v>22888</v>
      </c>
      <c r="M161" s="22">
        <v>1</v>
      </c>
      <c r="N161" s="22">
        <v>1</v>
      </c>
      <c r="O161" s="2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9"/>
  <sheetViews>
    <sheetView workbookViewId="0">
      <selection activeCell="A4" sqref="A4"/>
    </sheetView>
  </sheetViews>
  <sheetFormatPr defaultRowHeight="15.75" x14ac:dyDescent="0.25"/>
  <cols>
    <col min="2" max="2" width="14.25" customWidth="1"/>
    <col min="3" max="3" width="13.75" customWidth="1"/>
    <col min="5" max="5" width="16.75" customWidth="1"/>
    <col min="8" max="8" width="13.5" customWidth="1"/>
    <col min="9" max="9" width="12.875" style="18" customWidth="1"/>
    <col min="10" max="10" width="13.125" style="18" customWidth="1"/>
    <col min="11" max="11" width="12.5" style="18" customWidth="1"/>
    <col min="12" max="13" width="14.375" style="18" customWidth="1"/>
    <col min="14" max="14" width="13.75" style="22" customWidth="1"/>
    <col min="15" max="15" width="15.25" style="22" customWidth="1"/>
    <col min="16" max="16" width="10.875" style="22" bestFit="1" customWidth="1"/>
    <col min="17" max="17" width="15.5" style="18" customWidth="1"/>
    <col min="18" max="18" width="14.25" style="18" customWidth="1"/>
    <col min="19" max="19" width="14.625" style="18" customWidth="1"/>
  </cols>
  <sheetData>
    <row r="1" spans="1:16" x14ac:dyDescent="0.25">
      <c r="A1" t="s">
        <v>16952</v>
      </c>
      <c r="L1" s="18" t="s">
        <v>16773</v>
      </c>
      <c r="M1" s="18" t="s">
        <v>16774</v>
      </c>
      <c r="N1" s="18" t="s">
        <v>16775</v>
      </c>
      <c r="O1" s="22" t="s">
        <v>16959</v>
      </c>
    </row>
    <row r="2" spans="1:16" x14ac:dyDescent="0.25">
      <c r="A2" t="s">
        <v>16953</v>
      </c>
      <c r="L2" s="18">
        <f>SUM(J6:J200000)</f>
        <v>76790557</v>
      </c>
      <c r="M2" s="18">
        <f>SUM(K6:K200000)</f>
        <v>42089101</v>
      </c>
      <c r="N2" s="18">
        <f>M2-L2</f>
        <v>-34701456</v>
      </c>
      <c r="O2" s="30">
        <f>L2/(L2+M2)</f>
        <v>0.64595203495622444</v>
      </c>
    </row>
    <row r="3" spans="1:16" x14ac:dyDescent="0.25">
      <c r="A3" t="s">
        <v>16983</v>
      </c>
      <c r="M3" s="22" t="s">
        <v>16782</v>
      </c>
      <c r="N3" s="32">
        <f>SUM(M6:M66666)/373</f>
        <v>0.67828418230563003</v>
      </c>
    </row>
    <row r="4" spans="1:16" x14ac:dyDescent="0.25">
      <c r="P4" s="31"/>
    </row>
    <row r="5" spans="1:16" ht="78.75" x14ac:dyDescent="0.25">
      <c r="A5" s="11" t="s">
        <v>8</v>
      </c>
      <c r="B5" s="12" t="s">
        <v>9</v>
      </c>
      <c r="C5" s="13" t="s">
        <v>10</v>
      </c>
      <c r="D5" s="11" t="s">
        <v>11</v>
      </c>
      <c r="E5" s="11" t="s">
        <v>12</v>
      </c>
      <c r="F5" s="11" t="s">
        <v>13</v>
      </c>
      <c r="G5" s="15" t="s">
        <v>15</v>
      </c>
      <c r="H5" s="16" t="s">
        <v>16</v>
      </c>
      <c r="I5" s="19" t="s">
        <v>16772</v>
      </c>
      <c r="J5" s="18" t="s">
        <v>16769</v>
      </c>
      <c r="K5" s="18" t="s">
        <v>16770</v>
      </c>
      <c r="L5" s="18" t="s">
        <v>16771</v>
      </c>
      <c r="M5" s="19" t="s">
        <v>16975</v>
      </c>
      <c r="N5" s="21" t="s">
        <v>16974</v>
      </c>
      <c r="O5" s="22" t="s">
        <v>16954</v>
      </c>
    </row>
    <row r="6" spans="1:16" x14ac:dyDescent="0.25">
      <c r="A6">
        <v>7311</v>
      </c>
      <c r="B6" s="2">
        <v>99.999920000000003</v>
      </c>
      <c r="C6" s="3">
        <v>384</v>
      </c>
      <c r="D6" s="4">
        <v>35620</v>
      </c>
      <c r="E6" t="s">
        <v>1412</v>
      </c>
      <c r="F6" s="4" t="s">
        <v>1341</v>
      </c>
      <c r="G6" s="6">
        <v>0.94752190000000003</v>
      </c>
      <c r="H6" s="7">
        <v>250.001</v>
      </c>
      <c r="I6" s="18">
        <f t="shared" ref="I6:I37" si="0">SUM(J6:L6)</f>
        <v>4331</v>
      </c>
      <c r="J6" s="18">
        <f>381+3600</f>
        <v>3981</v>
      </c>
      <c r="K6" s="18">
        <v>250</v>
      </c>
      <c r="L6" s="18">
        <v>100</v>
      </c>
      <c r="M6" s="22">
        <v>1</v>
      </c>
      <c r="N6" s="22">
        <v>1</v>
      </c>
    </row>
    <row r="7" spans="1:16" x14ac:dyDescent="0.25">
      <c r="A7">
        <v>7078</v>
      </c>
      <c r="B7" s="2">
        <v>99.997860000000003</v>
      </c>
      <c r="C7" s="3">
        <v>12737</v>
      </c>
      <c r="D7" s="4">
        <v>35620</v>
      </c>
      <c r="E7" t="s">
        <v>1393</v>
      </c>
      <c r="F7" s="4" t="s">
        <v>1341</v>
      </c>
      <c r="G7" s="6">
        <v>0.88684779999999996</v>
      </c>
      <c r="H7" s="7">
        <v>250.001</v>
      </c>
      <c r="I7" s="18">
        <f t="shared" si="0"/>
        <v>345864</v>
      </c>
      <c r="J7" s="18">
        <v>192303</v>
      </c>
      <c r="K7" s="18">
        <v>151361</v>
      </c>
      <c r="L7" s="18">
        <f>1750+450</f>
        <v>2200</v>
      </c>
      <c r="M7" s="29">
        <v>1</v>
      </c>
      <c r="N7" s="22">
        <v>0</v>
      </c>
    </row>
    <row r="8" spans="1:16" x14ac:dyDescent="0.25">
      <c r="A8">
        <v>10282</v>
      </c>
      <c r="B8" s="2">
        <v>99.994709999999998</v>
      </c>
      <c r="C8" s="3">
        <v>5902</v>
      </c>
      <c r="D8" s="4">
        <v>35620</v>
      </c>
      <c r="E8" t="s">
        <v>1789</v>
      </c>
      <c r="F8" s="4" t="s">
        <v>1280</v>
      </c>
      <c r="G8" s="6">
        <v>0.87059690000000001</v>
      </c>
      <c r="H8" s="7">
        <v>250.001</v>
      </c>
      <c r="I8" s="18">
        <f t="shared" si="0"/>
        <v>245787</v>
      </c>
      <c r="J8" s="18">
        <v>91452</v>
      </c>
      <c r="K8" s="18">
        <v>143785</v>
      </c>
      <c r="L8" s="18">
        <f>700+9850</f>
        <v>10550</v>
      </c>
      <c r="M8" s="22">
        <v>0</v>
      </c>
      <c r="N8" s="22">
        <v>1</v>
      </c>
    </row>
    <row r="9" spans="1:16" x14ac:dyDescent="0.25">
      <c r="A9">
        <v>10597</v>
      </c>
      <c r="B9" s="2">
        <v>99.993560000000002</v>
      </c>
      <c r="C9" s="3">
        <v>1128</v>
      </c>
      <c r="D9" s="4">
        <v>35620</v>
      </c>
      <c r="E9" t="s">
        <v>1837</v>
      </c>
      <c r="F9" s="4" t="s">
        <v>1280</v>
      </c>
      <c r="G9" s="6">
        <v>0.86864410000000003</v>
      </c>
      <c r="H9" s="7">
        <v>250.001</v>
      </c>
      <c r="I9" s="18">
        <f t="shared" si="0"/>
        <v>12505</v>
      </c>
      <c r="J9" s="18">
        <v>5955</v>
      </c>
      <c r="K9" s="18">
        <v>6550</v>
      </c>
      <c r="L9" s="18">
        <v>0</v>
      </c>
      <c r="M9" s="22">
        <v>0</v>
      </c>
      <c r="N9" s="22">
        <v>1</v>
      </c>
    </row>
    <row r="10" spans="1:16" x14ac:dyDescent="0.25">
      <c r="A10">
        <v>94027</v>
      </c>
      <c r="B10" s="2">
        <v>99.992099999999994</v>
      </c>
      <c r="C10" s="3">
        <v>7230</v>
      </c>
      <c r="D10" s="4">
        <v>41860</v>
      </c>
      <c r="E10" t="s">
        <v>15751</v>
      </c>
      <c r="F10" s="4" t="s">
        <v>15368</v>
      </c>
      <c r="G10" s="6">
        <v>0.83668949999999997</v>
      </c>
      <c r="H10" s="7">
        <v>250.001</v>
      </c>
      <c r="I10" s="18">
        <f t="shared" si="0"/>
        <v>1019058</v>
      </c>
      <c r="J10" s="18">
        <v>712635</v>
      </c>
      <c r="K10" s="18">
        <v>301123</v>
      </c>
      <c r="L10" s="18">
        <v>5300</v>
      </c>
      <c r="M10" s="22">
        <v>1</v>
      </c>
      <c r="N10" s="22">
        <v>1</v>
      </c>
    </row>
    <row r="11" spans="1:16" x14ac:dyDescent="0.25">
      <c r="A11">
        <v>10514</v>
      </c>
      <c r="B11" s="2">
        <v>99.982439999999997</v>
      </c>
      <c r="C11" s="3">
        <v>12914</v>
      </c>
      <c r="D11" s="4">
        <v>35620</v>
      </c>
      <c r="E11" t="s">
        <v>1800</v>
      </c>
      <c r="F11" s="4" t="s">
        <v>1280</v>
      </c>
      <c r="G11" s="6">
        <v>0.86185199999999995</v>
      </c>
      <c r="H11" s="7">
        <v>241.62</v>
      </c>
      <c r="I11" s="18">
        <f t="shared" si="0"/>
        <v>206761</v>
      </c>
      <c r="J11" s="18">
        <v>110784</v>
      </c>
      <c r="K11" s="18">
        <v>86127</v>
      </c>
      <c r="L11" s="18">
        <f>3950+5900</f>
        <v>9850</v>
      </c>
      <c r="M11" s="22">
        <v>1</v>
      </c>
      <c r="N11" s="22">
        <v>1</v>
      </c>
    </row>
    <row r="12" spans="1:16" x14ac:dyDescent="0.25">
      <c r="A12">
        <v>94028</v>
      </c>
      <c r="B12" s="2">
        <v>99.979320000000001</v>
      </c>
      <c r="C12" s="3">
        <v>6719</v>
      </c>
      <c r="D12" s="4">
        <v>41860</v>
      </c>
      <c r="E12" t="s">
        <v>15752</v>
      </c>
      <c r="F12" s="4" t="s">
        <v>15368</v>
      </c>
      <c r="G12" s="6">
        <v>0.81268229999999997</v>
      </c>
      <c r="H12" s="7">
        <v>250.001</v>
      </c>
      <c r="I12" s="18">
        <f t="shared" si="0"/>
        <v>591147</v>
      </c>
      <c r="J12" s="18">
        <v>419047</v>
      </c>
      <c r="K12" s="18">
        <v>165300</v>
      </c>
      <c r="L12" s="18">
        <f>SUM(5550,1250)</f>
        <v>6800</v>
      </c>
      <c r="M12" s="22">
        <v>1</v>
      </c>
      <c r="N12" s="22">
        <v>1</v>
      </c>
    </row>
    <row r="13" spans="1:16" x14ac:dyDescent="0.25">
      <c r="A13">
        <v>10069</v>
      </c>
      <c r="B13" s="2">
        <v>99.977010000000007</v>
      </c>
      <c r="C13" s="3">
        <v>5522</v>
      </c>
      <c r="D13" s="4">
        <v>35620</v>
      </c>
      <c r="E13" t="s">
        <v>1789</v>
      </c>
      <c r="F13" s="4" t="s">
        <v>1280</v>
      </c>
      <c r="G13" s="6">
        <v>0.88685970000000003</v>
      </c>
      <c r="H13" s="7">
        <v>237.06</v>
      </c>
      <c r="I13" s="18">
        <f t="shared" si="0"/>
        <v>264358</v>
      </c>
      <c r="J13" s="18">
        <v>97182</v>
      </c>
      <c r="K13" s="18">
        <v>161676</v>
      </c>
      <c r="L13" s="18">
        <v>5500</v>
      </c>
      <c r="M13" s="22">
        <v>0</v>
      </c>
      <c r="N13" s="22">
        <v>0</v>
      </c>
    </row>
    <row r="14" spans="1:16" x14ac:dyDescent="0.25">
      <c r="A14">
        <v>7934</v>
      </c>
      <c r="B14" s="2">
        <v>99.966449999999995</v>
      </c>
      <c r="C14" s="3">
        <v>1620</v>
      </c>
      <c r="D14" s="4">
        <v>35620</v>
      </c>
      <c r="E14" t="s">
        <v>1559</v>
      </c>
      <c r="F14" s="4" t="s">
        <v>1341</v>
      </c>
      <c r="G14" s="6">
        <v>0.79348839999999998</v>
      </c>
      <c r="H14" s="7">
        <v>250.001</v>
      </c>
      <c r="I14" s="18">
        <f t="shared" si="0"/>
        <v>7580</v>
      </c>
      <c r="J14" s="18">
        <v>3655</v>
      </c>
      <c r="K14" s="18">
        <v>3925</v>
      </c>
      <c r="L14" s="18">
        <v>0</v>
      </c>
      <c r="M14" s="22">
        <v>0</v>
      </c>
      <c r="N14" s="22">
        <v>0</v>
      </c>
    </row>
    <row r="15" spans="1:16" x14ac:dyDescent="0.25">
      <c r="A15">
        <v>10007</v>
      </c>
      <c r="B15" s="2">
        <v>99.964960000000005</v>
      </c>
      <c r="C15" s="3">
        <v>6748</v>
      </c>
      <c r="D15" s="4">
        <v>35620</v>
      </c>
      <c r="E15" t="s">
        <v>1789</v>
      </c>
      <c r="F15" s="4" t="s">
        <v>1280</v>
      </c>
      <c r="G15" s="6">
        <v>0.787802</v>
      </c>
      <c r="H15" s="7">
        <v>250.001</v>
      </c>
      <c r="I15" s="18">
        <f t="shared" si="0"/>
        <v>264577</v>
      </c>
      <c r="J15" s="18">
        <v>171067</v>
      </c>
      <c r="K15" s="18">
        <v>88060</v>
      </c>
      <c r="L15" s="18">
        <f>3900+1550</f>
        <v>5450</v>
      </c>
      <c r="M15" s="22">
        <v>1</v>
      </c>
      <c r="N15" s="22">
        <v>1</v>
      </c>
    </row>
    <row r="16" spans="1:16" x14ac:dyDescent="0.25">
      <c r="A16">
        <v>10004</v>
      </c>
      <c r="B16" s="2">
        <v>99.963189999999997</v>
      </c>
      <c r="C16" s="3">
        <v>3023</v>
      </c>
      <c r="D16" s="4">
        <v>35620</v>
      </c>
      <c r="E16" t="s">
        <v>1789</v>
      </c>
      <c r="F16" s="4" t="s">
        <v>1280</v>
      </c>
      <c r="G16" s="6">
        <v>0.81526980000000004</v>
      </c>
      <c r="H16" s="7">
        <v>242.625</v>
      </c>
      <c r="I16" s="18">
        <f t="shared" si="0"/>
        <v>289761</v>
      </c>
      <c r="J16" s="18">
        <v>204451</v>
      </c>
      <c r="K16" s="18">
        <v>81685</v>
      </c>
      <c r="L16" s="18">
        <f>1275+2350</f>
        <v>3625</v>
      </c>
      <c r="M16" s="22">
        <v>1</v>
      </c>
      <c r="N16" s="22">
        <v>1</v>
      </c>
    </row>
    <row r="17" spans="1:14" x14ac:dyDescent="0.25">
      <c r="A17">
        <v>7970</v>
      </c>
      <c r="B17" s="2">
        <v>99.962620000000001</v>
      </c>
      <c r="C17" s="3">
        <v>131</v>
      </c>
      <c r="D17" s="4">
        <v>35620</v>
      </c>
      <c r="E17" t="s">
        <v>1566</v>
      </c>
      <c r="F17" s="4" t="s">
        <v>1341</v>
      </c>
      <c r="G17" s="6">
        <v>0.77064220000000005</v>
      </c>
      <c r="H17" s="7">
        <v>250.001</v>
      </c>
      <c r="I17" s="18">
        <f t="shared" si="0"/>
        <v>0</v>
      </c>
      <c r="J17" s="18">
        <v>0</v>
      </c>
      <c r="K17" s="18">
        <v>0</v>
      </c>
      <c r="L17" s="18">
        <v>0</v>
      </c>
      <c r="M17" s="22">
        <v>0</v>
      </c>
      <c r="N17" s="22">
        <v>0</v>
      </c>
    </row>
    <row r="18" spans="1:14" x14ac:dyDescent="0.25">
      <c r="A18">
        <v>10518</v>
      </c>
      <c r="B18" s="2">
        <v>99.962350000000001</v>
      </c>
      <c r="C18" s="3">
        <v>1504</v>
      </c>
      <c r="D18" s="4">
        <v>35620</v>
      </c>
      <c r="E18" t="s">
        <v>1803</v>
      </c>
      <c r="F18" s="4" t="s">
        <v>1280</v>
      </c>
      <c r="G18" s="6">
        <v>0.78626689999999999</v>
      </c>
      <c r="H18" s="7">
        <v>246.667</v>
      </c>
      <c r="I18" s="18">
        <f t="shared" si="0"/>
        <v>6262</v>
      </c>
      <c r="J18" s="18">
        <v>6021</v>
      </c>
      <c r="K18" s="18">
        <v>241</v>
      </c>
      <c r="L18" s="18">
        <v>0</v>
      </c>
      <c r="M18" s="22">
        <v>1</v>
      </c>
      <c r="N18" s="22">
        <v>1</v>
      </c>
    </row>
    <row r="19" spans="1:14" x14ac:dyDescent="0.25">
      <c r="A19">
        <v>10503</v>
      </c>
      <c r="B19" s="2">
        <v>99.962069999999997</v>
      </c>
      <c r="C19" s="3">
        <v>172</v>
      </c>
      <c r="D19" s="4">
        <v>35620</v>
      </c>
      <c r="E19" t="s">
        <v>1794</v>
      </c>
      <c r="F19" s="4" t="s">
        <v>1280</v>
      </c>
      <c r="G19" s="6">
        <v>0.91216220000000003</v>
      </c>
      <c r="H19" s="7">
        <v>223.846</v>
      </c>
      <c r="I19" s="18">
        <f t="shared" si="0"/>
        <v>4145</v>
      </c>
      <c r="J19" s="18">
        <v>4145</v>
      </c>
      <c r="K19" s="18">
        <v>0</v>
      </c>
      <c r="L19" s="18">
        <v>0</v>
      </c>
      <c r="M19" s="22">
        <v>1</v>
      </c>
      <c r="N19" s="22">
        <v>1</v>
      </c>
    </row>
    <row r="20" spans="1:14" x14ac:dyDescent="0.25">
      <c r="A20">
        <v>10022</v>
      </c>
      <c r="B20" s="2">
        <v>99.946740000000005</v>
      </c>
      <c r="C20" s="3">
        <v>29698</v>
      </c>
      <c r="D20" s="4">
        <v>35620</v>
      </c>
      <c r="E20" t="s">
        <v>1789</v>
      </c>
      <c r="F20" s="4" t="s">
        <v>1280</v>
      </c>
      <c r="G20" s="6">
        <v>0.80945630000000002</v>
      </c>
      <c r="H20" s="7">
        <v>240</v>
      </c>
      <c r="I20" s="18">
        <f t="shared" si="0"/>
        <v>3528277</v>
      </c>
      <c r="J20" s="18">
        <v>1955762</v>
      </c>
      <c r="K20" s="18">
        <v>1512589</v>
      </c>
      <c r="L20" s="18">
        <f>39368+20558</f>
        <v>59926</v>
      </c>
      <c r="M20" s="22">
        <v>1</v>
      </c>
      <c r="N20" s="22">
        <v>1</v>
      </c>
    </row>
    <row r="21" spans="1:14" x14ac:dyDescent="0.25">
      <c r="A21">
        <v>94957</v>
      </c>
      <c r="B21" s="2">
        <v>99.940299999999993</v>
      </c>
      <c r="C21" s="3">
        <v>1062</v>
      </c>
      <c r="D21" s="4">
        <v>41860</v>
      </c>
      <c r="E21" t="s">
        <v>11259</v>
      </c>
      <c r="F21" s="4" t="s">
        <v>15368</v>
      </c>
      <c r="G21" s="6">
        <v>0.86519939999999995</v>
      </c>
      <c r="H21" s="7">
        <v>228.333</v>
      </c>
      <c r="I21" s="18">
        <f t="shared" si="0"/>
        <v>79963</v>
      </c>
      <c r="J21" s="18">
        <v>55101</v>
      </c>
      <c r="K21" s="18">
        <v>22862</v>
      </c>
      <c r="L21" s="18">
        <v>2000</v>
      </c>
      <c r="M21" s="22">
        <v>1</v>
      </c>
      <c r="N21" s="22">
        <v>1</v>
      </c>
    </row>
    <row r="22" spans="1:14" x14ac:dyDescent="0.25">
      <c r="A22">
        <v>94528</v>
      </c>
      <c r="B22" s="2">
        <v>99.939970000000002</v>
      </c>
      <c r="C22" s="3">
        <v>915</v>
      </c>
      <c r="D22" s="4">
        <v>41860</v>
      </c>
      <c r="E22" t="s">
        <v>15771</v>
      </c>
      <c r="F22" s="4" t="s">
        <v>15368</v>
      </c>
      <c r="G22" s="6">
        <v>0.71495319999999996</v>
      </c>
      <c r="H22" s="7">
        <v>250.001</v>
      </c>
      <c r="I22" s="18">
        <f t="shared" si="0"/>
        <v>24978</v>
      </c>
      <c r="J22" s="18">
        <v>15168</v>
      </c>
      <c r="K22" s="18">
        <v>9810</v>
      </c>
      <c r="L22" s="18">
        <v>0</v>
      </c>
      <c r="M22" s="22">
        <v>1</v>
      </c>
      <c r="N22" s="22">
        <v>0</v>
      </c>
    </row>
    <row r="23" spans="1:14" x14ac:dyDescent="0.25">
      <c r="A23">
        <v>22066</v>
      </c>
      <c r="B23" s="2">
        <v>99.936850000000007</v>
      </c>
      <c r="C23" s="3">
        <v>18816</v>
      </c>
      <c r="D23" s="4">
        <v>47900</v>
      </c>
      <c r="E23" t="s">
        <v>4651</v>
      </c>
      <c r="F23" s="4" t="s">
        <v>4335</v>
      </c>
      <c r="G23" s="6">
        <v>0.81485660000000004</v>
      </c>
      <c r="H23" s="7">
        <v>231.39699999999999</v>
      </c>
      <c r="I23" s="18">
        <f t="shared" si="0"/>
        <v>711206</v>
      </c>
      <c r="J23" s="18">
        <v>302195</v>
      </c>
      <c r="K23" s="18">
        <v>396141</v>
      </c>
      <c r="L23" s="18">
        <f>4170+8700</f>
        <v>12870</v>
      </c>
      <c r="M23" s="22">
        <v>0</v>
      </c>
      <c r="N23" s="22">
        <v>1</v>
      </c>
    </row>
    <row r="24" spans="1:14" x14ac:dyDescent="0.25">
      <c r="A24">
        <v>10576</v>
      </c>
      <c r="B24" s="2">
        <v>99.932239999999993</v>
      </c>
      <c r="C24" s="3">
        <v>4842</v>
      </c>
      <c r="D24" s="4">
        <v>35620</v>
      </c>
      <c r="E24" t="s">
        <v>1826</v>
      </c>
      <c r="F24" s="4" t="s">
        <v>1280</v>
      </c>
      <c r="G24" s="6">
        <v>0.74260619999999999</v>
      </c>
      <c r="H24" s="7">
        <v>239.625</v>
      </c>
      <c r="I24" s="18">
        <f t="shared" si="0"/>
        <v>106798</v>
      </c>
      <c r="J24" s="18">
        <v>88668</v>
      </c>
      <c r="K24" s="18">
        <v>18130</v>
      </c>
      <c r="L24" s="18">
        <v>0</v>
      </c>
      <c r="M24" s="22">
        <v>1</v>
      </c>
      <c r="N24" s="22">
        <v>1</v>
      </c>
    </row>
    <row r="25" spans="1:14" x14ac:dyDescent="0.25">
      <c r="A25">
        <v>7931</v>
      </c>
      <c r="B25" s="2">
        <v>99.930679999999995</v>
      </c>
      <c r="C25" s="3">
        <v>3348</v>
      </c>
      <c r="D25" s="4">
        <v>35620</v>
      </c>
      <c r="E25" t="s">
        <v>1556</v>
      </c>
      <c r="F25" s="4" t="s">
        <v>1341</v>
      </c>
      <c r="G25" s="6">
        <v>0.67402070000000003</v>
      </c>
      <c r="H25" s="7">
        <v>250.001</v>
      </c>
      <c r="I25" s="18">
        <f t="shared" si="0"/>
        <v>62759</v>
      </c>
      <c r="J25" s="18">
        <v>44003</v>
      </c>
      <c r="K25" s="18">
        <v>15906</v>
      </c>
      <c r="L25" s="18">
        <v>2850</v>
      </c>
      <c r="M25" s="22">
        <v>1</v>
      </c>
      <c r="N25" s="22">
        <v>0</v>
      </c>
    </row>
    <row r="26" spans="1:14" x14ac:dyDescent="0.25">
      <c r="A26">
        <v>20007</v>
      </c>
      <c r="B26" s="2">
        <v>99.925619999999995</v>
      </c>
      <c r="C26" s="3">
        <v>26469</v>
      </c>
      <c r="D26" s="4">
        <v>47900</v>
      </c>
      <c r="E26" t="s">
        <v>579</v>
      </c>
      <c r="F26" s="4" t="s">
        <v>4333</v>
      </c>
      <c r="G26" s="6">
        <v>0.87310430000000006</v>
      </c>
      <c r="H26" s="7">
        <v>215.327</v>
      </c>
      <c r="I26" s="18">
        <f t="shared" si="0"/>
        <v>3543390</v>
      </c>
      <c r="J26" s="18">
        <v>2684983</v>
      </c>
      <c r="K26" s="18">
        <v>820432</v>
      </c>
      <c r="L26" s="18">
        <f>10375+27600</f>
        <v>37975</v>
      </c>
      <c r="M26" s="22">
        <v>1</v>
      </c>
      <c r="N26" s="22">
        <v>1</v>
      </c>
    </row>
    <row r="27" spans="1:14" x14ac:dyDescent="0.25">
      <c r="A27">
        <v>20015</v>
      </c>
      <c r="B27" s="2">
        <v>99.918369999999996</v>
      </c>
      <c r="C27" s="3">
        <v>15916</v>
      </c>
      <c r="D27" s="4">
        <v>47900</v>
      </c>
      <c r="E27" t="s">
        <v>579</v>
      </c>
      <c r="F27" s="4" t="s">
        <v>4333</v>
      </c>
      <c r="G27" s="6">
        <v>0.82724339999999996</v>
      </c>
      <c r="H27" s="7">
        <v>223.25</v>
      </c>
      <c r="I27" s="18">
        <f t="shared" si="0"/>
        <v>1314397</v>
      </c>
      <c r="J27" s="18">
        <v>1016484</v>
      </c>
      <c r="K27" s="18">
        <v>269013</v>
      </c>
      <c r="L27" s="18">
        <f>SUM(22000,6900)</f>
        <v>28900</v>
      </c>
      <c r="M27" s="22">
        <v>1</v>
      </c>
      <c r="N27" s="22">
        <v>1</v>
      </c>
    </row>
    <row r="28" spans="1:14" x14ac:dyDescent="0.25">
      <c r="A28">
        <v>7976</v>
      </c>
      <c r="B28" s="2">
        <v>99.908240000000006</v>
      </c>
      <c r="C28" s="3">
        <v>558</v>
      </c>
      <c r="D28" s="4">
        <v>35620</v>
      </c>
      <c r="E28" t="s">
        <v>1568</v>
      </c>
      <c r="F28" s="4" t="s">
        <v>1341</v>
      </c>
      <c r="G28" s="6">
        <v>0.65866670000000005</v>
      </c>
      <c r="H28" s="7">
        <v>250.001</v>
      </c>
      <c r="I28" s="18">
        <f t="shared" si="0"/>
        <v>57351</v>
      </c>
      <c r="J28" s="18">
        <v>31800</v>
      </c>
      <c r="K28" s="18">
        <v>25551</v>
      </c>
      <c r="L28" s="18">
        <v>0</v>
      </c>
      <c r="M28" s="22">
        <v>1</v>
      </c>
      <c r="N28" s="22">
        <v>0</v>
      </c>
    </row>
    <row r="29" spans="1:14" x14ac:dyDescent="0.25">
      <c r="A29">
        <v>20816</v>
      </c>
      <c r="B29" s="2">
        <v>99.903670000000005</v>
      </c>
      <c r="C29" s="3">
        <v>16611</v>
      </c>
      <c r="D29" s="4">
        <v>47900</v>
      </c>
      <c r="E29" t="s">
        <v>4436</v>
      </c>
      <c r="F29" s="4" t="s">
        <v>4361</v>
      </c>
      <c r="G29" s="6">
        <v>0.83475429999999995</v>
      </c>
      <c r="H29" s="7">
        <v>217.68799999999999</v>
      </c>
      <c r="I29" s="18">
        <f t="shared" si="0"/>
        <v>1139981</v>
      </c>
      <c r="J29" s="18">
        <v>834930</v>
      </c>
      <c r="K29" s="18">
        <v>276754</v>
      </c>
      <c r="L29" s="18">
        <f>24622+3675</f>
        <v>28297</v>
      </c>
      <c r="M29" s="22">
        <v>1</v>
      </c>
      <c r="N29" s="22">
        <v>1</v>
      </c>
    </row>
    <row r="30" spans="1:14" x14ac:dyDescent="0.25">
      <c r="A30">
        <v>10504</v>
      </c>
      <c r="B30" s="2">
        <v>99.899789999999996</v>
      </c>
      <c r="C30" s="3">
        <v>7885</v>
      </c>
      <c r="D30" s="4">
        <v>35620</v>
      </c>
      <c r="E30" t="s">
        <v>1795</v>
      </c>
      <c r="F30" s="4" t="s">
        <v>1280</v>
      </c>
      <c r="G30" s="6">
        <v>0.74180250000000003</v>
      </c>
      <c r="H30" s="7">
        <v>231.52799999999999</v>
      </c>
      <c r="I30" s="18">
        <f t="shared" si="0"/>
        <v>212622</v>
      </c>
      <c r="J30" s="18">
        <v>122176</v>
      </c>
      <c r="K30" s="18">
        <v>85196</v>
      </c>
      <c r="L30" s="18">
        <f>500+4750</f>
        <v>5250</v>
      </c>
      <c r="M30" s="22">
        <v>1</v>
      </c>
      <c r="N30" s="22">
        <v>1</v>
      </c>
    </row>
    <row r="31" spans="1:14" x14ac:dyDescent="0.25">
      <c r="A31">
        <v>10162</v>
      </c>
      <c r="B31" s="2">
        <v>99.898409999999998</v>
      </c>
      <c r="C31" s="3">
        <v>1251</v>
      </c>
      <c r="D31" s="4">
        <v>35620</v>
      </c>
      <c r="E31" t="s">
        <v>1789</v>
      </c>
      <c r="F31" s="4" t="s">
        <v>1280</v>
      </c>
      <c r="G31" s="6">
        <v>0.98133020000000004</v>
      </c>
      <c r="H31" s="7">
        <v>189.79599999999999</v>
      </c>
      <c r="I31" s="18">
        <f t="shared" si="0"/>
        <v>6386</v>
      </c>
      <c r="J31" s="18">
        <v>4416</v>
      </c>
      <c r="K31" s="18">
        <v>1970</v>
      </c>
      <c r="L31" s="18">
        <v>0</v>
      </c>
      <c r="M31" s="22">
        <v>1</v>
      </c>
      <c r="N31" s="22">
        <v>1</v>
      </c>
    </row>
    <row r="32" spans="1:14" x14ac:dyDescent="0.25">
      <c r="A32">
        <v>22027</v>
      </c>
      <c r="B32" s="2">
        <v>99.897639999999996</v>
      </c>
      <c r="C32" s="3">
        <v>2338</v>
      </c>
      <c r="D32" s="4">
        <v>47900</v>
      </c>
      <c r="E32" t="s">
        <v>4647</v>
      </c>
      <c r="F32" s="4" t="s">
        <v>4335</v>
      </c>
      <c r="G32" s="6">
        <v>0.7732386</v>
      </c>
      <c r="H32" s="7">
        <v>223.75</v>
      </c>
      <c r="I32" s="18">
        <f t="shared" si="0"/>
        <v>77196</v>
      </c>
      <c r="J32" s="18">
        <v>62219</v>
      </c>
      <c r="K32" s="18">
        <v>13977</v>
      </c>
      <c r="L32" s="18">
        <v>1000</v>
      </c>
      <c r="M32" s="22">
        <v>1</v>
      </c>
      <c r="N32" s="22">
        <v>1</v>
      </c>
    </row>
    <row r="33" spans="1:15" x14ac:dyDescent="0.25">
      <c r="A33">
        <v>20812</v>
      </c>
      <c r="B33" s="2">
        <v>99.88409</v>
      </c>
      <c r="C33" s="3">
        <v>254</v>
      </c>
      <c r="D33" s="4">
        <v>47900</v>
      </c>
      <c r="E33" t="s">
        <v>4435</v>
      </c>
      <c r="F33" s="4" t="s">
        <v>4361</v>
      </c>
      <c r="G33" s="6">
        <v>0.90116280000000004</v>
      </c>
      <c r="H33" s="7">
        <v>198.75</v>
      </c>
      <c r="I33" s="18">
        <f t="shared" si="0"/>
        <v>8940</v>
      </c>
      <c r="J33" s="18">
        <v>8005</v>
      </c>
      <c r="K33" s="18">
        <v>60</v>
      </c>
      <c r="L33" s="18">
        <v>875</v>
      </c>
      <c r="M33" s="22">
        <v>1</v>
      </c>
      <c r="N33" s="22">
        <v>1</v>
      </c>
    </row>
    <row r="34" spans="1:15" x14ac:dyDescent="0.25">
      <c r="A34">
        <v>94105</v>
      </c>
      <c r="B34" s="2">
        <v>99.882689999999997</v>
      </c>
      <c r="C34" s="3">
        <v>6282</v>
      </c>
      <c r="D34" s="4">
        <v>41860</v>
      </c>
      <c r="E34" t="s">
        <v>15761</v>
      </c>
      <c r="F34" s="4" t="s">
        <v>15368</v>
      </c>
      <c r="G34" s="6">
        <v>0.85222529999999996</v>
      </c>
      <c r="H34" s="7">
        <v>207.126</v>
      </c>
      <c r="I34" s="18">
        <f t="shared" si="0"/>
        <v>445832</v>
      </c>
      <c r="J34" s="18">
        <v>295801</v>
      </c>
      <c r="K34" s="18">
        <v>138506</v>
      </c>
      <c r="L34" s="18">
        <v>11525</v>
      </c>
      <c r="M34" s="22">
        <v>1</v>
      </c>
      <c r="N34" s="22">
        <v>1</v>
      </c>
    </row>
    <row r="35" spans="1:15" x14ac:dyDescent="0.25">
      <c r="A35">
        <v>10021</v>
      </c>
      <c r="B35" s="2">
        <v>99.873000000000005</v>
      </c>
      <c r="C35" s="3">
        <v>42141</v>
      </c>
      <c r="D35" s="4">
        <v>35620</v>
      </c>
      <c r="E35" t="s">
        <v>1789</v>
      </c>
      <c r="F35" s="4" t="s">
        <v>1280</v>
      </c>
      <c r="G35" s="6">
        <v>0.80339910000000003</v>
      </c>
      <c r="H35" s="7">
        <v>215.357</v>
      </c>
      <c r="I35" s="18">
        <f t="shared" si="0"/>
        <v>3316208</v>
      </c>
      <c r="J35" s="18">
        <v>2009896</v>
      </c>
      <c r="K35" s="18">
        <v>1241412</v>
      </c>
      <c r="L35" s="18">
        <f>33400+31500</f>
        <v>64900</v>
      </c>
      <c r="M35" s="22">
        <v>1</v>
      </c>
      <c r="N35" s="22">
        <v>1</v>
      </c>
    </row>
    <row r="36" spans="1:15" x14ac:dyDescent="0.25">
      <c r="A36">
        <v>20004</v>
      </c>
      <c r="B36" s="2">
        <v>99.861750000000001</v>
      </c>
      <c r="C36" s="3">
        <v>1667</v>
      </c>
      <c r="D36" s="4">
        <v>47900</v>
      </c>
      <c r="E36" t="s">
        <v>579</v>
      </c>
      <c r="F36" s="4" t="s">
        <v>4333</v>
      </c>
      <c r="G36" s="6">
        <v>0.94890039999999998</v>
      </c>
      <c r="H36" s="7">
        <v>188.59399999999999</v>
      </c>
      <c r="I36" s="18">
        <f t="shared" si="0"/>
        <v>1209046</v>
      </c>
      <c r="J36" s="18">
        <v>749447</v>
      </c>
      <c r="K36" s="18">
        <v>452599</v>
      </c>
      <c r="L36" s="18">
        <f>5250+1750</f>
        <v>7000</v>
      </c>
      <c r="M36" s="22">
        <v>1</v>
      </c>
      <c r="N36" s="22">
        <v>1</v>
      </c>
    </row>
    <row r="37" spans="1:15" x14ac:dyDescent="0.25">
      <c r="A37">
        <v>22101</v>
      </c>
      <c r="B37" s="2">
        <v>99.856409999999997</v>
      </c>
      <c r="C37" s="3">
        <v>30221</v>
      </c>
      <c r="D37" s="4">
        <v>47900</v>
      </c>
      <c r="E37" t="s">
        <v>4653</v>
      </c>
      <c r="F37" s="4" t="s">
        <v>4335</v>
      </c>
      <c r="G37" s="6">
        <v>0.81689400000000001</v>
      </c>
      <c r="H37" s="7">
        <v>210.797</v>
      </c>
      <c r="I37" s="18">
        <f t="shared" si="0"/>
        <v>2681768</v>
      </c>
      <c r="J37" s="18">
        <v>992359</v>
      </c>
      <c r="K37" s="18">
        <v>1646569</v>
      </c>
      <c r="L37" s="18">
        <f>16040+26800</f>
        <v>42840</v>
      </c>
      <c r="M37" s="22">
        <v>0</v>
      </c>
      <c r="N37" s="22">
        <v>0</v>
      </c>
    </row>
    <row r="38" spans="1:15" x14ac:dyDescent="0.25">
      <c r="A38">
        <v>10538</v>
      </c>
      <c r="B38" s="2">
        <v>99.848749999999995</v>
      </c>
      <c r="C38" s="3">
        <v>16802</v>
      </c>
      <c r="D38" s="4">
        <v>35620</v>
      </c>
      <c r="E38" t="s">
        <v>1814</v>
      </c>
      <c r="F38" s="4" t="s">
        <v>1280</v>
      </c>
      <c r="G38" s="6">
        <v>0.80050330000000003</v>
      </c>
      <c r="H38" s="7">
        <v>212.745</v>
      </c>
      <c r="I38" s="18">
        <f t="shared" ref="I38:I69" si="1">SUM(J38:L38)</f>
        <v>429791</v>
      </c>
      <c r="J38" s="18">
        <v>217788</v>
      </c>
      <c r="K38" s="18">
        <v>210552</v>
      </c>
      <c r="L38" s="18">
        <f>SUM(1451)</f>
        <v>1451</v>
      </c>
      <c r="M38" s="22">
        <v>1</v>
      </c>
      <c r="N38" s="22">
        <v>1</v>
      </c>
    </row>
    <row r="39" spans="1:15" x14ac:dyDescent="0.25">
      <c r="A39">
        <v>20037</v>
      </c>
      <c r="B39" s="2">
        <v>99.84402</v>
      </c>
      <c r="C39" s="3">
        <v>15156</v>
      </c>
      <c r="D39" s="4">
        <v>47900</v>
      </c>
      <c r="E39" t="s">
        <v>579</v>
      </c>
      <c r="F39" s="4" t="s">
        <v>4333</v>
      </c>
      <c r="G39" s="6">
        <v>0.83622090000000004</v>
      </c>
      <c r="H39" s="7">
        <v>206.321</v>
      </c>
      <c r="I39" s="18">
        <f t="shared" si="1"/>
        <v>1028930</v>
      </c>
      <c r="J39" s="18">
        <v>729218</v>
      </c>
      <c r="K39" s="18">
        <v>283417</v>
      </c>
      <c r="L39" s="18">
        <f>12020+4275</f>
        <v>16295</v>
      </c>
      <c r="M39" s="22">
        <v>1</v>
      </c>
      <c r="N39" s="22">
        <v>1</v>
      </c>
    </row>
    <row r="40" spans="1:15" x14ac:dyDescent="0.25">
      <c r="A40">
        <v>10005</v>
      </c>
      <c r="B40" s="2">
        <v>99.840519999999998</v>
      </c>
      <c r="C40" s="3">
        <v>7570</v>
      </c>
      <c r="D40" s="4">
        <v>35620</v>
      </c>
      <c r="E40" t="s">
        <v>1789</v>
      </c>
      <c r="F40" s="4" t="s">
        <v>1280</v>
      </c>
      <c r="G40" s="6">
        <v>0.88411150000000005</v>
      </c>
      <c r="H40" s="7">
        <v>196.77600000000001</v>
      </c>
      <c r="I40" s="18">
        <f t="shared" si="1"/>
        <v>320943</v>
      </c>
      <c r="J40" s="18">
        <v>226220</v>
      </c>
      <c r="K40" s="18">
        <v>93118</v>
      </c>
      <c r="L40" s="18">
        <v>1605</v>
      </c>
      <c r="M40" s="22">
        <v>1</v>
      </c>
      <c r="N40" s="22">
        <v>1</v>
      </c>
    </row>
    <row r="41" spans="1:15" x14ac:dyDescent="0.25">
      <c r="A41">
        <v>20854</v>
      </c>
      <c r="B41" s="2">
        <v>99.829849999999993</v>
      </c>
      <c r="C41" s="3">
        <v>50368</v>
      </c>
      <c r="D41" s="4">
        <v>47900</v>
      </c>
      <c r="E41" t="s">
        <v>4445</v>
      </c>
      <c r="F41" s="4" t="s">
        <v>4361</v>
      </c>
      <c r="G41" s="6">
        <v>0.80506639999999996</v>
      </c>
      <c r="H41" s="7">
        <v>209.41200000000001</v>
      </c>
      <c r="I41" s="18">
        <f t="shared" si="1"/>
        <v>2462857</v>
      </c>
      <c r="J41" s="18">
        <v>1485361</v>
      </c>
      <c r="K41" s="18">
        <v>936222</v>
      </c>
      <c r="L41" s="18">
        <f>34354+6920</f>
        <v>41274</v>
      </c>
      <c r="M41" s="22">
        <v>1</v>
      </c>
      <c r="N41" s="22">
        <v>1</v>
      </c>
    </row>
    <row r="42" spans="1:15" x14ac:dyDescent="0.25">
      <c r="A42">
        <v>10577</v>
      </c>
      <c r="B42" s="2">
        <v>99.801280000000006</v>
      </c>
      <c r="C42" s="3">
        <v>6269</v>
      </c>
      <c r="D42" s="4">
        <v>35620</v>
      </c>
      <c r="E42" t="s">
        <v>1827</v>
      </c>
      <c r="F42" s="4" t="s">
        <v>1280</v>
      </c>
      <c r="G42" s="6">
        <v>0.70903190000000005</v>
      </c>
      <c r="H42" s="7">
        <v>224.375</v>
      </c>
      <c r="I42" s="18">
        <f t="shared" si="1"/>
        <v>228960</v>
      </c>
      <c r="J42" s="18">
        <v>136510</v>
      </c>
      <c r="K42" s="18">
        <v>92100</v>
      </c>
      <c r="L42" s="18">
        <v>350</v>
      </c>
      <c r="M42" s="22">
        <v>1</v>
      </c>
      <c r="N42" s="22">
        <v>1</v>
      </c>
    </row>
    <row r="43" spans="1:15" x14ac:dyDescent="0.25">
      <c r="A43">
        <v>10028</v>
      </c>
      <c r="B43" s="2">
        <v>99.791849999999997</v>
      </c>
      <c r="C43" s="3">
        <v>46168</v>
      </c>
      <c r="D43" s="4">
        <v>35620</v>
      </c>
      <c r="E43" t="s">
        <v>1789</v>
      </c>
      <c r="F43" s="4" t="s">
        <v>1280</v>
      </c>
      <c r="G43" s="6">
        <v>0.80714739999999996</v>
      </c>
      <c r="H43" s="7">
        <v>207.40899999999999</v>
      </c>
      <c r="I43" s="18">
        <f t="shared" si="1"/>
        <v>2001082</v>
      </c>
      <c r="J43" s="18">
        <v>1326327</v>
      </c>
      <c r="K43" s="18">
        <v>643305</v>
      </c>
      <c r="L43" s="18">
        <f>21850+9600</f>
        <v>31450</v>
      </c>
      <c r="M43" s="22">
        <v>1</v>
      </c>
      <c r="N43" s="22">
        <v>1</v>
      </c>
    </row>
    <row r="44" spans="1:15" x14ac:dyDescent="0.25">
      <c r="A44">
        <v>10065</v>
      </c>
      <c r="B44" s="2">
        <v>99.776690000000002</v>
      </c>
      <c r="C44" s="3">
        <v>31760</v>
      </c>
      <c r="D44" s="4">
        <v>35620</v>
      </c>
      <c r="E44" t="s">
        <v>1789</v>
      </c>
      <c r="F44" s="4" t="s">
        <v>1280</v>
      </c>
      <c r="G44" s="6">
        <v>0.80230619999999997</v>
      </c>
      <c r="H44" s="7">
        <v>208.172</v>
      </c>
      <c r="I44" s="18">
        <f t="shared" si="1"/>
        <v>2453509</v>
      </c>
      <c r="J44" s="18">
        <v>1213326</v>
      </c>
      <c r="K44" s="18">
        <v>1205673</v>
      </c>
      <c r="L44" s="18">
        <f>19860+14650</f>
        <v>34510</v>
      </c>
      <c r="M44" s="22">
        <v>1</v>
      </c>
      <c r="N44" s="22">
        <v>0</v>
      </c>
      <c r="O44" s="22" t="s">
        <v>16955</v>
      </c>
    </row>
    <row r="45" spans="1:15" x14ac:dyDescent="0.25">
      <c r="A45">
        <v>94563</v>
      </c>
      <c r="B45" s="2">
        <v>99.765680000000003</v>
      </c>
      <c r="C45" s="3">
        <v>18284</v>
      </c>
      <c r="D45" s="4">
        <v>41860</v>
      </c>
      <c r="E45" t="s">
        <v>15780</v>
      </c>
      <c r="F45" s="4" t="s">
        <v>15368</v>
      </c>
      <c r="G45" s="6">
        <v>0.780505</v>
      </c>
      <c r="H45" s="7">
        <v>211.56299999999999</v>
      </c>
      <c r="I45" s="18">
        <f t="shared" si="1"/>
        <v>128545</v>
      </c>
      <c r="J45" s="18">
        <v>81650</v>
      </c>
      <c r="K45" s="18">
        <v>46645</v>
      </c>
      <c r="L45" s="18">
        <v>250</v>
      </c>
      <c r="M45" s="22">
        <v>1</v>
      </c>
      <c r="N45" s="22">
        <v>1</v>
      </c>
    </row>
    <row r="46" spans="1:15" x14ac:dyDescent="0.25">
      <c r="A46">
        <v>20815</v>
      </c>
      <c r="B46" s="2">
        <v>99.757189999999994</v>
      </c>
      <c r="C46" s="3">
        <v>30533</v>
      </c>
      <c r="D46" s="4">
        <v>47900</v>
      </c>
      <c r="E46" t="s">
        <v>4437</v>
      </c>
      <c r="F46" s="4" t="s">
        <v>4361</v>
      </c>
      <c r="G46" s="6">
        <v>0.83625859999999996</v>
      </c>
      <c r="H46" s="7">
        <v>200.58699999999999</v>
      </c>
      <c r="I46" s="18">
        <f t="shared" si="1"/>
        <v>2590519</v>
      </c>
      <c r="J46" s="18">
        <v>2047305</v>
      </c>
      <c r="K46" s="18">
        <v>482967</v>
      </c>
      <c r="L46" s="18">
        <f>30881+29366</f>
        <v>60247</v>
      </c>
      <c r="M46" s="22">
        <v>1</v>
      </c>
      <c r="N46" s="22">
        <v>1</v>
      </c>
    </row>
    <row r="47" spans="1:15" x14ac:dyDescent="0.25">
      <c r="A47">
        <v>11568</v>
      </c>
      <c r="B47" s="2">
        <v>99.751279999999994</v>
      </c>
      <c r="C47" s="3">
        <v>4239</v>
      </c>
      <c r="D47" s="4">
        <v>35620</v>
      </c>
      <c r="E47" t="s">
        <v>1953</v>
      </c>
      <c r="F47" s="4" t="s">
        <v>1280</v>
      </c>
      <c r="G47" s="6">
        <v>0.70208539999999997</v>
      </c>
      <c r="H47" s="7">
        <v>222.875</v>
      </c>
      <c r="I47" s="18">
        <f t="shared" si="1"/>
        <v>90260</v>
      </c>
      <c r="J47" s="18">
        <v>51910</v>
      </c>
      <c r="K47" s="18">
        <v>38350</v>
      </c>
      <c r="L47" s="18">
        <v>0</v>
      </c>
      <c r="M47" s="22">
        <v>1</v>
      </c>
      <c r="N47" s="22">
        <v>1</v>
      </c>
    </row>
    <row r="48" spans="1:15" x14ac:dyDescent="0.25">
      <c r="A48">
        <v>7043</v>
      </c>
      <c r="B48" s="2">
        <v>99.748310000000004</v>
      </c>
      <c r="C48" s="3">
        <v>12932</v>
      </c>
      <c r="D48" s="4">
        <v>35620</v>
      </c>
      <c r="E48" t="s">
        <v>1369</v>
      </c>
      <c r="F48" s="4" t="s">
        <v>1341</v>
      </c>
      <c r="G48" s="6">
        <v>0.82037369999999998</v>
      </c>
      <c r="H48" s="7">
        <v>201.00700000000001</v>
      </c>
      <c r="I48" s="18">
        <f t="shared" si="1"/>
        <v>100981</v>
      </c>
      <c r="J48" s="18">
        <v>77916</v>
      </c>
      <c r="K48" s="18">
        <v>17465</v>
      </c>
      <c r="L48" s="18">
        <f>1700+3900</f>
        <v>5600</v>
      </c>
      <c r="M48" s="22">
        <v>1</v>
      </c>
      <c r="N48" s="22">
        <v>1</v>
      </c>
    </row>
    <row r="49" spans="1:14" x14ac:dyDescent="0.25">
      <c r="A49">
        <v>90077</v>
      </c>
      <c r="B49" s="2">
        <v>99.744960000000006</v>
      </c>
      <c r="C49" s="3">
        <v>8328</v>
      </c>
      <c r="D49" s="4">
        <v>31080</v>
      </c>
      <c r="E49" t="s">
        <v>15367</v>
      </c>
      <c r="F49" s="4" t="s">
        <v>15368</v>
      </c>
      <c r="G49" s="6">
        <v>0.74550249999999996</v>
      </c>
      <c r="H49" s="7">
        <v>213.38</v>
      </c>
      <c r="I49" s="18">
        <f t="shared" si="1"/>
        <v>613599</v>
      </c>
      <c r="J49" s="18">
        <v>327951</v>
      </c>
      <c r="K49" s="18">
        <v>282048</v>
      </c>
      <c r="L49" s="18">
        <v>3600</v>
      </c>
      <c r="M49" s="22">
        <v>1</v>
      </c>
      <c r="N49" s="22">
        <v>1</v>
      </c>
    </row>
    <row r="50" spans="1:14" x14ac:dyDescent="0.25">
      <c r="A50">
        <v>20817</v>
      </c>
      <c r="B50" s="2">
        <v>99.737560000000002</v>
      </c>
      <c r="C50" s="3">
        <v>36070</v>
      </c>
      <c r="D50" s="4">
        <v>47900</v>
      </c>
      <c r="E50" t="s">
        <v>4436</v>
      </c>
      <c r="F50" s="4" t="s">
        <v>4361</v>
      </c>
      <c r="G50" s="6">
        <v>0.81058350000000001</v>
      </c>
      <c r="H50" s="7">
        <v>202.096</v>
      </c>
      <c r="I50" s="18">
        <f t="shared" si="1"/>
        <v>1878474</v>
      </c>
      <c r="J50" s="18">
        <v>1330821</v>
      </c>
      <c r="K50" s="18">
        <v>497068</v>
      </c>
      <c r="L50" s="18">
        <f>11825+38760</f>
        <v>50585</v>
      </c>
      <c r="M50" s="22">
        <v>1</v>
      </c>
      <c r="N50" s="22">
        <v>1</v>
      </c>
    </row>
    <row r="51" spans="1:14" x14ac:dyDescent="0.25">
      <c r="A51">
        <v>20016</v>
      </c>
      <c r="B51" s="2">
        <v>99.710040000000006</v>
      </c>
      <c r="C51" s="3">
        <v>34370</v>
      </c>
      <c r="D51" s="4">
        <v>47900</v>
      </c>
      <c r="E51" t="s">
        <v>579</v>
      </c>
      <c r="F51" s="4" t="s">
        <v>4333</v>
      </c>
      <c r="G51" s="6">
        <v>0.83328049999999998</v>
      </c>
      <c r="H51" s="7">
        <v>196.29400000000001</v>
      </c>
      <c r="I51" s="18">
        <f t="shared" si="1"/>
        <v>3403384</v>
      </c>
      <c r="J51" s="18">
        <v>2567112</v>
      </c>
      <c r="K51" s="18">
        <v>802040</v>
      </c>
      <c r="L51" s="18">
        <f>16282+17950</f>
        <v>34232</v>
      </c>
      <c r="M51" s="22">
        <v>1</v>
      </c>
      <c r="N51" s="22">
        <v>1</v>
      </c>
    </row>
    <row r="52" spans="1:14" x14ac:dyDescent="0.25">
      <c r="A52">
        <v>10583</v>
      </c>
      <c r="B52" s="2">
        <v>99.690290000000005</v>
      </c>
      <c r="C52" s="3">
        <v>39509</v>
      </c>
      <c r="D52" s="4">
        <v>35620</v>
      </c>
      <c r="E52" t="s">
        <v>1830</v>
      </c>
      <c r="F52" s="4" t="s">
        <v>1280</v>
      </c>
      <c r="G52" s="6">
        <v>0.75878659999999998</v>
      </c>
      <c r="H52" s="7">
        <v>206.07400000000001</v>
      </c>
      <c r="I52" s="18">
        <f t="shared" si="1"/>
        <v>1001492</v>
      </c>
      <c r="J52" s="18">
        <v>615504</v>
      </c>
      <c r="K52" s="18">
        <v>370702</v>
      </c>
      <c r="L52" s="18">
        <f>10250+5036</f>
        <v>15286</v>
      </c>
      <c r="M52" s="22">
        <v>1</v>
      </c>
      <c r="N52" s="22">
        <v>1</v>
      </c>
    </row>
    <row r="53" spans="1:14" x14ac:dyDescent="0.25">
      <c r="A53">
        <v>7046</v>
      </c>
      <c r="B53" s="2">
        <v>99.683279999999996</v>
      </c>
      <c r="C53" s="3">
        <v>4267</v>
      </c>
      <c r="D53" s="4">
        <v>35620</v>
      </c>
      <c r="E53" t="s">
        <v>1372</v>
      </c>
      <c r="F53" s="4" t="s">
        <v>1341</v>
      </c>
      <c r="G53" s="6">
        <v>0.87225010000000003</v>
      </c>
      <c r="H53" s="7">
        <v>185.90899999999999</v>
      </c>
      <c r="I53" s="18">
        <f t="shared" si="1"/>
        <v>81067</v>
      </c>
      <c r="J53" s="18">
        <v>25375</v>
      </c>
      <c r="K53" s="18">
        <v>50742</v>
      </c>
      <c r="L53" s="18">
        <v>4950</v>
      </c>
      <c r="M53" s="22">
        <v>0</v>
      </c>
      <c r="N53" s="22">
        <v>0</v>
      </c>
    </row>
    <row r="54" spans="1:14" x14ac:dyDescent="0.25">
      <c r="A54">
        <v>90272</v>
      </c>
      <c r="B54" s="2">
        <v>99.678700000000006</v>
      </c>
      <c r="C54" s="3">
        <v>23496</v>
      </c>
      <c r="D54" s="4">
        <v>31080</v>
      </c>
      <c r="E54" t="s">
        <v>15378</v>
      </c>
      <c r="F54" s="4" t="s">
        <v>15368</v>
      </c>
      <c r="G54" s="6">
        <v>0.76793940000000005</v>
      </c>
      <c r="H54" s="7">
        <v>203.51</v>
      </c>
      <c r="I54" s="18">
        <f t="shared" si="1"/>
        <v>665455</v>
      </c>
      <c r="J54" s="18">
        <v>451644</v>
      </c>
      <c r="K54" s="18">
        <v>209111</v>
      </c>
      <c r="L54" s="18">
        <v>4700</v>
      </c>
      <c r="M54" s="22">
        <v>1</v>
      </c>
      <c r="N54" s="22">
        <v>1</v>
      </c>
    </row>
    <row r="55" spans="1:14" x14ac:dyDescent="0.25">
      <c r="A55">
        <v>10280</v>
      </c>
      <c r="B55" s="2">
        <v>99.663020000000003</v>
      </c>
      <c r="C55" s="3">
        <v>8817</v>
      </c>
      <c r="D55" s="4">
        <v>35620</v>
      </c>
      <c r="E55" t="s">
        <v>1789</v>
      </c>
      <c r="F55" s="4" t="s">
        <v>1280</v>
      </c>
      <c r="G55" s="6">
        <v>0.82920680000000002</v>
      </c>
      <c r="H55" s="7">
        <v>191.59100000000001</v>
      </c>
      <c r="I55" s="18">
        <f t="shared" si="1"/>
        <v>45445</v>
      </c>
      <c r="J55" s="18">
        <v>34295</v>
      </c>
      <c r="K55" s="18">
        <v>10775</v>
      </c>
      <c r="L55" s="18">
        <v>375</v>
      </c>
      <c r="M55" s="22">
        <v>1</v>
      </c>
      <c r="N55" s="22">
        <v>1</v>
      </c>
    </row>
    <row r="56" spans="1:14" x14ac:dyDescent="0.25">
      <c r="A56">
        <v>22207</v>
      </c>
      <c r="B56" s="2">
        <v>99.656049999999993</v>
      </c>
      <c r="C56" s="3">
        <v>33553</v>
      </c>
      <c r="D56" s="4">
        <v>47900</v>
      </c>
      <c r="E56" t="s">
        <v>374</v>
      </c>
      <c r="F56" s="4" t="s">
        <v>4335</v>
      </c>
      <c r="G56" s="6">
        <v>0.76514709999999997</v>
      </c>
      <c r="H56" s="7">
        <v>201.93</v>
      </c>
      <c r="I56" s="18">
        <f t="shared" si="1"/>
        <v>1953874</v>
      </c>
      <c r="J56" s="18">
        <v>939113</v>
      </c>
      <c r="K56" s="18">
        <v>997904</v>
      </c>
      <c r="L56" s="18">
        <f>5966+10891</f>
        <v>16857</v>
      </c>
      <c r="M56" s="22">
        <v>0</v>
      </c>
      <c r="N56" s="22">
        <v>1</v>
      </c>
    </row>
    <row r="57" spans="1:14" x14ac:dyDescent="0.25">
      <c r="A57">
        <v>22039</v>
      </c>
      <c r="B57" s="2">
        <v>99.647670000000005</v>
      </c>
      <c r="C57" s="3">
        <v>18791</v>
      </c>
      <c r="D57" s="4">
        <v>47900</v>
      </c>
      <c r="E57" t="s">
        <v>4648</v>
      </c>
      <c r="F57" s="4" t="s">
        <v>4335</v>
      </c>
      <c r="G57" s="6">
        <v>0.7508705</v>
      </c>
      <c r="H57" s="7">
        <v>204.07900000000001</v>
      </c>
      <c r="I57" s="18">
        <f t="shared" si="1"/>
        <v>298125</v>
      </c>
      <c r="J57" s="18">
        <v>126087</v>
      </c>
      <c r="K57" s="18">
        <v>171418</v>
      </c>
      <c r="L57" s="18">
        <v>620</v>
      </c>
      <c r="M57" s="22">
        <v>0</v>
      </c>
      <c r="N57" s="22">
        <v>0</v>
      </c>
    </row>
    <row r="58" spans="1:14" x14ac:dyDescent="0.25">
      <c r="A58">
        <v>20008</v>
      </c>
      <c r="B58" s="2">
        <v>99.624359999999996</v>
      </c>
      <c r="C58" s="3">
        <v>28326</v>
      </c>
      <c r="D58" s="4">
        <v>47900</v>
      </c>
      <c r="E58" t="s">
        <v>579</v>
      </c>
      <c r="F58" s="4" t="s">
        <v>4333</v>
      </c>
      <c r="G58" s="6">
        <v>0.88904280000000002</v>
      </c>
      <c r="H58" s="7">
        <v>178.351</v>
      </c>
      <c r="I58" s="18">
        <f t="shared" si="1"/>
        <v>3373408</v>
      </c>
      <c r="J58" s="18">
        <v>2648062</v>
      </c>
      <c r="K58" s="18">
        <v>673218</v>
      </c>
      <c r="L58" s="18">
        <f>20654+31474</f>
        <v>52128</v>
      </c>
      <c r="M58" s="22">
        <v>1</v>
      </c>
      <c r="N58" s="22">
        <v>1</v>
      </c>
    </row>
    <row r="59" spans="1:14" x14ac:dyDescent="0.25">
      <c r="A59">
        <v>10506</v>
      </c>
      <c r="B59" s="2">
        <v>99.605699999999999</v>
      </c>
      <c r="C59" s="3">
        <v>5302</v>
      </c>
      <c r="D59" s="4">
        <v>35620</v>
      </c>
      <c r="E59" t="s">
        <v>213</v>
      </c>
      <c r="F59" s="4" t="s">
        <v>1280</v>
      </c>
      <c r="G59" s="6">
        <v>0.7250143</v>
      </c>
      <c r="H59" s="7">
        <v>205.31299999999999</v>
      </c>
      <c r="I59" s="18">
        <f t="shared" si="1"/>
        <v>179638</v>
      </c>
      <c r="J59" s="18">
        <v>92822</v>
      </c>
      <c r="K59" s="18">
        <v>76416</v>
      </c>
      <c r="L59" s="18">
        <v>10400</v>
      </c>
      <c r="M59" s="22">
        <v>1</v>
      </c>
      <c r="N59" s="22">
        <v>1</v>
      </c>
    </row>
    <row r="60" spans="1:14" x14ac:dyDescent="0.25">
      <c r="A60">
        <v>10580</v>
      </c>
      <c r="B60" s="2">
        <v>99.602220000000003</v>
      </c>
      <c r="C60" s="3">
        <v>17322</v>
      </c>
      <c r="D60" s="4">
        <v>35620</v>
      </c>
      <c r="E60" t="s">
        <v>686</v>
      </c>
      <c r="F60" s="4" t="s">
        <v>1280</v>
      </c>
      <c r="G60" s="6">
        <v>0.74399499999999996</v>
      </c>
      <c r="H60" s="7">
        <v>201.93199999999999</v>
      </c>
      <c r="I60" s="18">
        <f t="shared" si="1"/>
        <v>611764</v>
      </c>
      <c r="J60" s="18">
        <v>360731</v>
      </c>
      <c r="K60" s="18">
        <v>226733</v>
      </c>
      <c r="L60" s="18">
        <v>24300</v>
      </c>
      <c r="M60" s="22">
        <v>1</v>
      </c>
      <c r="N60" s="22">
        <v>1</v>
      </c>
    </row>
    <row r="61" spans="1:14" x14ac:dyDescent="0.25">
      <c r="A61">
        <v>11109</v>
      </c>
      <c r="B61" s="2">
        <v>99.598690000000005</v>
      </c>
      <c r="C61" s="3">
        <v>4336</v>
      </c>
      <c r="D61" s="4">
        <v>35620</v>
      </c>
      <c r="E61" t="s">
        <v>1899</v>
      </c>
      <c r="F61" s="4" t="s">
        <v>1280</v>
      </c>
      <c r="G61" s="6">
        <v>0.8260033</v>
      </c>
      <c r="H61" s="7">
        <v>187.422</v>
      </c>
      <c r="I61" s="18">
        <f t="shared" si="1"/>
        <v>10104</v>
      </c>
      <c r="J61" s="18">
        <v>6554</v>
      </c>
      <c r="K61" s="18">
        <v>1250</v>
      </c>
      <c r="L61" s="18">
        <v>2300</v>
      </c>
      <c r="M61" s="22">
        <v>1</v>
      </c>
      <c r="N61" s="22">
        <v>1</v>
      </c>
    </row>
    <row r="62" spans="1:14" x14ac:dyDescent="0.25">
      <c r="A62">
        <v>20861</v>
      </c>
      <c r="B62" s="2">
        <v>99.597530000000006</v>
      </c>
      <c r="C62" s="3">
        <v>1998</v>
      </c>
      <c r="D62" s="4">
        <v>47900</v>
      </c>
      <c r="E62" t="s">
        <v>4448</v>
      </c>
      <c r="F62" s="4" t="s">
        <v>4361</v>
      </c>
      <c r="G62" s="6">
        <v>0.71922770000000003</v>
      </c>
      <c r="H62" s="7">
        <v>205.268</v>
      </c>
      <c r="I62" s="18">
        <f t="shared" si="1"/>
        <v>5100</v>
      </c>
      <c r="J62" s="18">
        <v>3950</v>
      </c>
      <c r="K62" s="18">
        <v>900</v>
      </c>
      <c r="L62" s="18">
        <v>250</v>
      </c>
      <c r="M62" s="22">
        <v>1</v>
      </c>
      <c r="N62" s="22">
        <v>1</v>
      </c>
    </row>
    <row r="63" spans="1:14" x14ac:dyDescent="0.25">
      <c r="A63">
        <v>7028</v>
      </c>
      <c r="B63" s="2">
        <v>99.596100000000007</v>
      </c>
      <c r="C63" s="3">
        <v>7684</v>
      </c>
      <c r="D63" s="4">
        <v>35620</v>
      </c>
      <c r="E63" t="s">
        <v>1358</v>
      </c>
      <c r="F63" s="4" t="s">
        <v>1341</v>
      </c>
      <c r="G63" s="6">
        <v>0.74914970000000003</v>
      </c>
      <c r="H63" s="7">
        <v>199.42</v>
      </c>
      <c r="I63" s="18">
        <f t="shared" si="1"/>
        <v>46985</v>
      </c>
      <c r="J63" s="18">
        <v>29028</v>
      </c>
      <c r="K63" s="18">
        <v>17660</v>
      </c>
      <c r="L63" s="18">
        <v>297</v>
      </c>
      <c r="M63" s="22">
        <v>1</v>
      </c>
      <c r="N63" s="22">
        <v>0</v>
      </c>
    </row>
    <row r="64" spans="1:14" x14ac:dyDescent="0.25">
      <c r="A64">
        <v>90049</v>
      </c>
      <c r="B64" s="2">
        <v>99.588489999999993</v>
      </c>
      <c r="C64" s="3">
        <v>35262</v>
      </c>
      <c r="D64" s="4">
        <v>31080</v>
      </c>
      <c r="E64" t="s">
        <v>15367</v>
      </c>
      <c r="F64" s="4" t="s">
        <v>15368</v>
      </c>
      <c r="G64" s="6">
        <v>0.77810939999999995</v>
      </c>
      <c r="H64" s="7">
        <v>194.297</v>
      </c>
      <c r="I64" s="18">
        <f t="shared" si="1"/>
        <v>1322724</v>
      </c>
      <c r="J64" s="18">
        <v>998124</v>
      </c>
      <c r="K64" s="18">
        <v>322030</v>
      </c>
      <c r="L64" s="18">
        <v>2570</v>
      </c>
      <c r="M64" s="22">
        <v>1</v>
      </c>
      <c r="N64" s="22">
        <v>1</v>
      </c>
    </row>
    <row r="65" spans="1:15" x14ac:dyDescent="0.25">
      <c r="A65">
        <v>11030</v>
      </c>
      <c r="B65" s="2">
        <v>99.579239999999999</v>
      </c>
      <c r="C65" s="3">
        <v>17295</v>
      </c>
      <c r="D65" s="4">
        <v>35620</v>
      </c>
      <c r="E65" t="s">
        <v>1895</v>
      </c>
      <c r="F65" s="4" t="s">
        <v>1280</v>
      </c>
      <c r="G65" s="6">
        <v>0.71804219999999996</v>
      </c>
      <c r="H65" s="7">
        <v>204.44200000000001</v>
      </c>
      <c r="I65" s="18">
        <f t="shared" si="1"/>
        <v>168626</v>
      </c>
      <c r="J65" s="18">
        <v>69871</v>
      </c>
      <c r="K65" s="18">
        <v>94255</v>
      </c>
      <c r="L65" s="18">
        <v>4500</v>
      </c>
      <c r="M65" s="22">
        <v>0</v>
      </c>
      <c r="N65" s="22">
        <v>1</v>
      </c>
    </row>
    <row r="66" spans="1:15" x14ac:dyDescent="0.25">
      <c r="A66">
        <v>10023</v>
      </c>
      <c r="B66" s="2">
        <v>99.561199999999999</v>
      </c>
      <c r="C66" s="3">
        <v>60762</v>
      </c>
      <c r="D66" s="4">
        <v>35620</v>
      </c>
      <c r="E66" t="s">
        <v>1789</v>
      </c>
      <c r="F66" s="4" t="s">
        <v>1280</v>
      </c>
      <c r="G66" s="6">
        <v>0.81065770000000004</v>
      </c>
      <c r="H66" s="7">
        <v>187.28800000000001</v>
      </c>
      <c r="I66" s="18">
        <f t="shared" si="1"/>
        <v>2912824</v>
      </c>
      <c r="J66" s="18">
        <v>2096321</v>
      </c>
      <c r="K66" s="18">
        <v>765993</v>
      </c>
      <c r="L66" s="18">
        <f>36890+13620</f>
        <v>50510</v>
      </c>
      <c r="M66" s="22">
        <v>1</v>
      </c>
      <c r="N66" s="22">
        <v>1</v>
      </c>
    </row>
    <row r="67" spans="1:15" x14ac:dyDescent="0.25">
      <c r="A67">
        <v>10014</v>
      </c>
      <c r="B67" s="2">
        <v>99.535229999999999</v>
      </c>
      <c r="C67" s="3">
        <v>31834</v>
      </c>
      <c r="D67" s="4">
        <v>35620</v>
      </c>
      <c r="E67" t="s">
        <v>1789</v>
      </c>
      <c r="F67" s="4" t="s">
        <v>1280</v>
      </c>
      <c r="G67" s="6">
        <v>0.81949340000000004</v>
      </c>
      <c r="H67" s="7">
        <v>184.965</v>
      </c>
      <c r="I67" s="18">
        <f t="shared" si="1"/>
        <v>983965</v>
      </c>
      <c r="J67" s="18">
        <v>789099</v>
      </c>
      <c r="K67" s="18">
        <v>177480</v>
      </c>
      <c r="L67" s="18">
        <f>12637+4749</f>
        <v>17386</v>
      </c>
      <c r="M67" s="22">
        <v>1</v>
      </c>
      <c r="N67" s="22">
        <v>1</v>
      </c>
    </row>
    <row r="68" spans="1:15" x14ac:dyDescent="0.25">
      <c r="A68">
        <v>90402</v>
      </c>
      <c r="B68" s="2">
        <v>99.526510000000002</v>
      </c>
      <c r="C68" s="3">
        <v>11503</v>
      </c>
      <c r="D68" s="4">
        <v>31080</v>
      </c>
      <c r="E68" t="s">
        <v>15387</v>
      </c>
      <c r="F68" s="4" t="s">
        <v>15368</v>
      </c>
      <c r="G68" s="6">
        <v>0.74402690000000005</v>
      </c>
      <c r="H68" s="7">
        <v>197.917</v>
      </c>
      <c r="I68" s="18">
        <f t="shared" si="1"/>
        <v>890502</v>
      </c>
      <c r="J68" s="18">
        <v>518748</v>
      </c>
      <c r="K68" s="18">
        <v>366384</v>
      </c>
      <c r="L68" s="18">
        <v>5370</v>
      </c>
      <c r="M68" s="22">
        <v>1</v>
      </c>
      <c r="N68" s="22">
        <v>1</v>
      </c>
    </row>
    <row r="69" spans="1:15" x14ac:dyDescent="0.25">
      <c r="A69">
        <v>10510</v>
      </c>
      <c r="B69" s="2">
        <v>99.521969999999996</v>
      </c>
      <c r="C69" s="3">
        <v>10390</v>
      </c>
      <c r="D69" s="4">
        <v>35620</v>
      </c>
      <c r="E69" t="s">
        <v>1798</v>
      </c>
      <c r="F69" s="4" t="s">
        <v>1280</v>
      </c>
      <c r="G69" s="6">
        <v>0.72395830000000005</v>
      </c>
      <c r="H69" s="7">
        <v>201.17599999999999</v>
      </c>
      <c r="I69" s="18">
        <f t="shared" si="1"/>
        <v>96778</v>
      </c>
      <c r="J69" s="18">
        <v>63903</v>
      </c>
      <c r="K69" s="18">
        <v>32625</v>
      </c>
      <c r="L69" s="18">
        <v>250</v>
      </c>
      <c r="M69" s="22">
        <v>1</v>
      </c>
      <c r="N69" s="22">
        <v>1</v>
      </c>
    </row>
    <row r="70" spans="1:15" x14ac:dyDescent="0.25">
      <c r="A70">
        <v>22308</v>
      </c>
      <c r="B70" s="2">
        <v>99.513289999999998</v>
      </c>
      <c r="C70" s="3">
        <v>13256</v>
      </c>
      <c r="D70" s="4">
        <v>47900</v>
      </c>
      <c r="E70" t="s">
        <v>3522</v>
      </c>
      <c r="F70" s="4" t="s">
        <v>4335</v>
      </c>
      <c r="G70" s="6">
        <v>0.79294810000000004</v>
      </c>
      <c r="H70" s="7">
        <v>188.036</v>
      </c>
      <c r="I70" s="18">
        <f t="shared" ref="I70:I101" si="2">SUM(J70:L70)</f>
        <v>564428</v>
      </c>
      <c r="J70" s="18">
        <v>109401</v>
      </c>
      <c r="K70" s="18">
        <v>450027</v>
      </c>
      <c r="L70" s="18">
        <v>5000</v>
      </c>
      <c r="M70" s="22">
        <v>0</v>
      </c>
      <c r="N70" s="22">
        <v>0</v>
      </c>
    </row>
    <row r="71" spans="1:15" x14ac:dyDescent="0.25">
      <c r="A71">
        <v>94129</v>
      </c>
      <c r="B71" s="2">
        <v>99.506879999999995</v>
      </c>
      <c r="C71" s="3">
        <v>3334</v>
      </c>
      <c r="D71" s="4">
        <v>41860</v>
      </c>
      <c r="E71" t="s">
        <v>15761</v>
      </c>
      <c r="F71" s="4" t="s">
        <v>15368</v>
      </c>
      <c r="G71" s="6">
        <v>0.89214039999999994</v>
      </c>
      <c r="H71" s="7">
        <v>169.559</v>
      </c>
      <c r="I71" s="18">
        <f t="shared" si="2"/>
        <v>1018490</v>
      </c>
      <c r="J71" s="18">
        <v>805359</v>
      </c>
      <c r="K71" s="18">
        <v>213131</v>
      </c>
      <c r="L71" s="18">
        <v>0</v>
      </c>
      <c r="M71" s="22">
        <v>1</v>
      </c>
      <c r="N71" s="22">
        <v>1</v>
      </c>
    </row>
    <row r="72" spans="1:15" x14ac:dyDescent="0.25">
      <c r="A72">
        <v>10075</v>
      </c>
      <c r="B72" s="2">
        <v>99.501379999999997</v>
      </c>
      <c r="C72" s="3">
        <v>24377</v>
      </c>
      <c r="D72" s="4">
        <v>35620</v>
      </c>
      <c r="E72" t="s">
        <v>1789</v>
      </c>
      <c r="F72" s="4" t="s">
        <v>1280</v>
      </c>
      <c r="G72" s="6">
        <v>0.8016143</v>
      </c>
      <c r="H72" s="7">
        <v>185.18199999999999</v>
      </c>
      <c r="I72" s="18">
        <f t="shared" si="2"/>
        <v>1593547</v>
      </c>
      <c r="J72" s="18">
        <v>1071289</v>
      </c>
      <c r="K72" s="18">
        <v>481058</v>
      </c>
      <c r="L72" s="18">
        <f>25450+15750</f>
        <v>41200</v>
      </c>
      <c r="M72" s="22">
        <v>1</v>
      </c>
      <c r="N72" s="22">
        <v>1</v>
      </c>
      <c r="O72" s="22" t="s">
        <v>16956</v>
      </c>
    </row>
    <row r="73" spans="1:15" x14ac:dyDescent="0.25">
      <c r="A73">
        <v>10017</v>
      </c>
      <c r="B73" s="2">
        <v>99.493189999999998</v>
      </c>
      <c r="C73" s="3">
        <v>16277</v>
      </c>
      <c r="D73" s="4">
        <v>35620</v>
      </c>
      <c r="E73" t="s">
        <v>1789</v>
      </c>
      <c r="F73" s="4" t="s">
        <v>1280</v>
      </c>
      <c r="G73" s="6">
        <v>0.80923029999999996</v>
      </c>
      <c r="H73" s="7">
        <v>183.75</v>
      </c>
      <c r="I73" s="18">
        <f t="shared" si="2"/>
        <v>1343090</v>
      </c>
      <c r="J73" s="18">
        <v>883890</v>
      </c>
      <c r="K73" s="18">
        <v>428960</v>
      </c>
      <c r="L73" s="18">
        <f>24400+5840</f>
        <v>30240</v>
      </c>
      <c r="M73" s="22">
        <v>1</v>
      </c>
      <c r="N73" s="22">
        <v>1</v>
      </c>
    </row>
    <row r="74" spans="1:15" x14ac:dyDescent="0.25">
      <c r="A74">
        <v>22182</v>
      </c>
      <c r="B74" s="2">
        <v>99.480459999999994</v>
      </c>
      <c r="C74" s="3">
        <v>26149</v>
      </c>
      <c r="D74" s="4">
        <v>47900</v>
      </c>
      <c r="E74" t="s">
        <v>812</v>
      </c>
      <c r="F74" s="4" t="s">
        <v>4335</v>
      </c>
      <c r="G74" s="6">
        <v>0.77827930000000001</v>
      </c>
      <c r="H74" s="7">
        <v>188.01</v>
      </c>
      <c r="I74" s="18">
        <f t="shared" si="2"/>
        <v>307877</v>
      </c>
      <c r="J74" s="18">
        <v>163310</v>
      </c>
      <c r="K74" s="18">
        <v>134992</v>
      </c>
      <c r="L74" s="18">
        <f>775+8800</f>
        <v>9575</v>
      </c>
      <c r="M74" s="22">
        <v>1</v>
      </c>
      <c r="N74" s="22">
        <v>1</v>
      </c>
    </row>
    <row r="75" spans="1:15" x14ac:dyDescent="0.25">
      <c r="A75">
        <v>90094</v>
      </c>
      <c r="B75" s="2">
        <v>99.475099999999998</v>
      </c>
      <c r="C75" s="3">
        <v>6061</v>
      </c>
      <c r="D75" s="4">
        <v>31080</v>
      </c>
      <c r="E75" t="s">
        <v>15367</v>
      </c>
      <c r="F75" s="4" t="s">
        <v>15368</v>
      </c>
      <c r="G75" s="6">
        <v>0.80465220000000004</v>
      </c>
      <c r="H75" s="7">
        <v>183.077</v>
      </c>
      <c r="I75" s="18">
        <f t="shared" si="2"/>
        <v>11496</v>
      </c>
      <c r="J75" s="18">
        <v>9265</v>
      </c>
      <c r="K75" s="18">
        <v>2231</v>
      </c>
      <c r="L75" s="18">
        <v>0</v>
      </c>
      <c r="M75" s="22">
        <v>1</v>
      </c>
      <c r="N75" s="22">
        <v>1</v>
      </c>
    </row>
    <row r="76" spans="1:15" x14ac:dyDescent="0.25">
      <c r="A76">
        <v>10006</v>
      </c>
      <c r="B76" s="2">
        <v>99.473489999999998</v>
      </c>
      <c r="C76" s="3">
        <v>2950</v>
      </c>
      <c r="D76" s="4">
        <v>35620</v>
      </c>
      <c r="E76" t="s">
        <v>1789</v>
      </c>
      <c r="F76" s="4" t="s">
        <v>1280</v>
      </c>
      <c r="G76" s="6">
        <v>0.83718939999999997</v>
      </c>
      <c r="H76" s="7">
        <v>177.3</v>
      </c>
      <c r="I76" s="18">
        <f t="shared" si="2"/>
        <v>149978</v>
      </c>
      <c r="J76" s="18">
        <v>129502</v>
      </c>
      <c r="K76" s="18">
        <v>20175</v>
      </c>
      <c r="L76" s="18">
        <v>301</v>
      </c>
      <c r="M76" s="22">
        <v>1</v>
      </c>
      <c r="N76" s="22">
        <v>1</v>
      </c>
    </row>
    <row r="77" spans="1:15" x14ac:dyDescent="0.25">
      <c r="A77">
        <v>94708</v>
      </c>
      <c r="B77" s="2">
        <v>99.470789999999994</v>
      </c>
      <c r="C77" s="3">
        <v>11142</v>
      </c>
      <c r="D77" s="4">
        <v>41860</v>
      </c>
      <c r="E77" t="s">
        <v>11543</v>
      </c>
      <c r="F77" s="4" t="s">
        <v>15368</v>
      </c>
      <c r="G77" s="6">
        <v>0.83748469999999997</v>
      </c>
      <c r="H77" s="7">
        <v>175.15100000000001</v>
      </c>
      <c r="I77" s="18">
        <f t="shared" si="2"/>
        <v>191770</v>
      </c>
      <c r="J77" s="18">
        <v>184390</v>
      </c>
      <c r="K77" s="18">
        <v>4530</v>
      </c>
      <c r="L77" s="18">
        <v>2850</v>
      </c>
      <c r="M77" s="22">
        <v>1</v>
      </c>
      <c r="N77" s="22">
        <v>1</v>
      </c>
    </row>
    <row r="78" spans="1:15" x14ac:dyDescent="0.25">
      <c r="A78">
        <v>94707</v>
      </c>
      <c r="B78" s="2">
        <v>99.466380000000001</v>
      </c>
      <c r="C78" s="3">
        <v>12402</v>
      </c>
      <c r="D78" s="4">
        <v>41860</v>
      </c>
      <c r="E78" t="s">
        <v>11543</v>
      </c>
      <c r="F78" s="4" t="s">
        <v>15368</v>
      </c>
      <c r="G78" s="6">
        <v>0.845194</v>
      </c>
      <c r="H78" s="7">
        <v>173.173</v>
      </c>
      <c r="I78" s="18">
        <f t="shared" si="2"/>
        <v>356370</v>
      </c>
      <c r="J78" s="18">
        <v>325984</v>
      </c>
      <c r="K78" s="18">
        <v>28436</v>
      </c>
      <c r="L78" s="18">
        <v>1950</v>
      </c>
      <c r="M78" s="22">
        <v>1</v>
      </c>
      <c r="N78" s="22">
        <v>1</v>
      </c>
    </row>
    <row r="79" spans="1:15" x14ac:dyDescent="0.25">
      <c r="A79">
        <v>22213</v>
      </c>
      <c r="B79" s="2">
        <v>99.463520000000003</v>
      </c>
      <c r="C79" s="3">
        <v>3470</v>
      </c>
      <c r="D79" s="4">
        <v>47900</v>
      </c>
      <c r="E79" t="s">
        <v>374</v>
      </c>
      <c r="F79" s="4" t="s">
        <v>4335</v>
      </c>
      <c r="G79" s="6">
        <v>0.79400000000000004</v>
      </c>
      <c r="H79" s="7">
        <v>181.69399999999999</v>
      </c>
      <c r="I79" s="18">
        <f t="shared" si="2"/>
        <v>86144</v>
      </c>
      <c r="J79" s="18">
        <v>31041</v>
      </c>
      <c r="K79" s="18">
        <v>52783</v>
      </c>
      <c r="L79" s="18">
        <f>820+1500</f>
        <v>2320</v>
      </c>
      <c r="M79" s="22">
        <v>0</v>
      </c>
      <c r="N79" s="22">
        <v>0</v>
      </c>
    </row>
    <row r="80" spans="1:15" x14ac:dyDescent="0.25">
      <c r="A80">
        <v>92657</v>
      </c>
      <c r="B80" s="2">
        <v>99.455129999999997</v>
      </c>
      <c r="C80" s="3">
        <v>9751</v>
      </c>
      <c r="D80" s="4">
        <v>31080</v>
      </c>
      <c r="E80" t="s">
        <v>15588</v>
      </c>
      <c r="F80" s="4" t="s">
        <v>15368</v>
      </c>
      <c r="G80" s="6">
        <v>0.71998879999999998</v>
      </c>
      <c r="H80" s="7">
        <v>193.667</v>
      </c>
      <c r="I80" s="18">
        <f t="shared" si="2"/>
        <v>250206</v>
      </c>
      <c r="J80" s="18">
        <v>114316</v>
      </c>
      <c r="K80" s="18">
        <v>131890</v>
      </c>
      <c r="L80" s="18">
        <v>4000</v>
      </c>
      <c r="M80" s="22">
        <v>0</v>
      </c>
      <c r="N80" s="22">
        <v>0</v>
      </c>
    </row>
    <row r="81" spans="1:14" x14ac:dyDescent="0.25">
      <c r="A81">
        <v>10804</v>
      </c>
      <c r="B81" s="2">
        <v>99.451009999999997</v>
      </c>
      <c r="C81" s="3">
        <v>14850</v>
      </c>
      <c r="D81" s="4">
        <v>35620</v>
      </c>
      <c r="E81" t="s">
        <v>1846</v>
      </c>
      <c r="F81" s="4" t="s">
        <v>1280</v>
      </c>
      <c r="G81" s="6">
        <v>0.7582352</v>
      </c>
      <c r="H81" s="7">
        <v>186.5</v>
      </c>
      <c r="I81" s="18">
        <f t="shared" si="2"/>
        <v>185032</v>
      </c>
      <c r="J81" s="18">
        <v>92293</v>
      </c>
      <c r="K81" s="18">
        <v>88739</v>
      </c>
      <c r="L81" s="18">
        <v>4000</v>
      </c>
      <c r="M81" s="22">
        <v>1</v>
      </c>
      <c r="N81" s="22">
        <v>1</v>
      </c>
    </row>
    <row r="82" spans="1:14" x14ac:dyDescent="0.25">
      <c r="A82">
        <v>10526</v>
      </c>
      <c r="B82" s="2">
        <v>99.448359999999994</v>
      </c>
      <c r="C82" s="3">
        <v>1713</v>
      </c>
      <c r="D82" s="4">
        <v>35620</v>
      </c>
      <c r="E82" t="s">
        <v>1808</v>
      </c>
      <c r="F82" s="4" t="s">
        <v>1280</v>
      </c>
      <c r="G82" s="6">
        <v>0.75862070000000004</v>
      </c>
      <c r="H82" s="7">
        <v>185.46899999999999</v>
      </c>
      <c r="I82" s="18">
        <f t="shared" si="2"/>
        <v>3475</v>
      </c>
      <c r="J82" s="18">
        <v>1925</v>
      </c>
      <c r="K82" s="18">
        <v>1050</v>
      </c>
      <c r="L82" s="18">
        <v>500</v>
      </c>
      <c r="M82" s="22">
        <v>1</v>
      </c>
      <c r="N82" s="22">
        <v>0</v>
      </c>
    </row>
    <row r="83" spans="1:14" x14ac:dyDescent="0.25">
      <c r="A83">
        <v>90274</v>
      </c>
      <c r="B83" s="2">
        <v>99.440330000000003</v>
      </c>
      <c r="C83" s="3">
        <v>25482</v>
      </c>
      <c r="D83" s="4">
        <v>31080</v>
      </c>
      <c r="E83" t="s">
        <v>15379</v>
      </c>
      <c r="F83" s="4" t="s">
        <v>15368</v>
      </c>
      <c r="G83" s="6">
        <v>0.7253889</v>
      </c>
      <c r="H83" s="7">
        <v>190.94300000000001</v>
      </c>
      <c r="I83" s="18">
        <f t="shared" si="2"/>
        <v>205656</v>
      </c>
      <c r="J83" s="18">
        <v>83528</v>
      </c>
      <c r="K83" s="18">
        <v>121128</v>
      </c>
      <c r="L83" s="18">
        <v>1000</v>
      </c>
      <c r="M83" s="22">
        <v>0</v>
      </c>
      <c r="N83" s="22">
        <v>1</v>
      </c>
    </row>
    <row r="84" spans="1:14" x14ac:dyDescent="0.25">
      <c r="A84">
        <v>22124</v>
      </c>
      <c r="B84" s="2">
        <v>99.432850000000002</v>
      </c>
      <c r="C84" s="3">
        <v>18530</v>
      </c>
      <c r="D84" s="4">
        <v>47900</v>
      </c>
      <c r="E84" t="s">
        <v>4654</v>
      </c>
      <c r="F84" s="4" t="s">
        <v>4335</v>
      </c>
      <c r="G84" s="6">
        <v>0.76445510000000005</v>
      </c>
      <c r="H84" s="7">
        <v>184</v>
      </c>
      <c r="I84" s="18">
        <f t="shared" si="2"/>
        <v>194074</v>
      </c>
      <c r="J84" s="18">
        <v>83505</v>
      </c>
      <c r="K84" s="18">
        <v>107069</v>
      </c>
      <c r="L84" s="18">
        <v>3500</v>
      </c>
      <c r="M84" s="22">
        <v>0</v>
      </c>
      <c r="N84" s="22">
        <v>1</v>
      </c>
    </row>
    <row r="85" spans="1:14" x14ac:dyDescent="0.25">
      <c r="A85">
        <v>10527</v>
      </c>
      <c r="B85" s="2">
        <v>99.42389</v>
      </c>
      <c r="C85" s="3">
        <v>1156</v>
      </c>
      <c r="D85" s="4">
        <v>35620</v>
      </c>
      <c r="E85" t="s">
        <v>1809</v>
      </c>
      <c r="F85" s="4" t="s">
        <v>1280</v>
      </c>
      <c r="G85" s="6">
        <v>0.68843540000000003</v>
      </c>
      <c r="H85" s="7">
        <v>196.8</v>
      </c>
      <c r="I85" s="18">
        <f t="shared" si="2"/>
        <v>147</v>
      </c>
      <c r="J85" s="18">
        <v>47</v>
      </c>
      <c r="K85" s="18">
        <v>0</v>
      </c>
      <c r="L85" s="18">
        <v>100</v>
      </c>
      <c r="M85" s="22">
        <v>1</v>
      </c>
      <c r="N85" s="22">
        <v>1</v>
      </c>
    </row>
    <row r="86" spans="1:14" x14ac:dyDescent="0.25">
      <c r="A86">
        <v>8558</v>
      </c>
      <c r="B86" s="2">
        <v>99.422659999999993</v>
      </c>
      <c r="C86" s="3">
        <v>6679</v>
      </c>
      <c r="D86" s="4">
        <v>35620</v>
      </c>
      <c r="E86" t="s">
        <v>1716</v>
      </c>
      <c r="F86" s="4" t="s">
        <v>1341</v>
      </c>
      <c r="G86" s="6">
        <v>0.75974180000000002</v>
      </c>
      <c r="H86" s="7">
        <v>184.31800000000001</v>
      </c>
      <c r="I86" s="18">
        <f t="shared" si="2"/>
        <v>34607</v>
      </c>
      <c r="J86" s="18">
        <v>19545</v>
      </c>
      <c r="K86" s="18">
        <v>15012</v>
      </c>
      <c r="L86" s="18">
        <v>50</v>
      </c>
      <c r="M86" s="22">
        <v>1</v>
      </c>
      <c r="N86" s="22">
        <v>0</v>
      </c>
    </row>
    <row r="87" spans="1:14" x14ac:dyDescent="0.25">
      <c r="A87">
        <v>20814</v>
      </c>
      <c r="B87" s="2">
        <v>99.416650000000004</v>
      </c>
      <c r="C87" s="3">
        <v>28153</v>
      </c>
      <c r="D87" s="4">
        <v>47900</v>
      </c>
      <c r="E87" t="s">
        <v>4436</v>
      </c>
      <c r="F87" s="4" t="s">
        <v>4361</v>
      </c>
      <c r="G87" s="6">
        <v>0.80133560000000004</v>
      </c>
      <c r="H87" s="7">
        <v>176.798</v>
      </c>
      <c r="I87" s="18">
        <f t="shared" si="2"/>
        <v>1204544</v>
      </c>
      <c r="J87" s="18">
        <v>831057</v>
      </c>
      <c r="K87" s="18">
        <v>343021</v>
      </c>
      <c r="L87" s="18">
        <f>3005+27461</f>
        <v>30466</v>
      </c>
      <c r="M87" s="22">
        <v>1</v>
      </c>
      <c r="N87" s="22">
        <v>1</v>
      </c>
    </row>
    <row r="88" spans="1:14" x14ac:dyDescent="0.25">
      <c r="A88">
        <v>7928</v>
      </c>
      <c r="B88" s="2">
        <v>99.398330000000001</v>
      </c>
      <c r="C88" s="3">
        <v>19334</v>
      </c>
      <c r="D88" s="4">
        <v>35620</v>
      </c>
      <c r="E88" t="s">
        <v>407</v>
      </c>
      <c r="F88" s="4" t="s">
        <v>1341</v>
      </c>
      <c r="G88" s="6">
        <v>0.7377205</v>
      </c>
      <c r="H88" s="7">
        <v>186.429</v>
      </c>
      <c r="I88" s="18">
        <f t="shared" si="2"/>
        <v>94114</v>
      </c>
      <c r="J88" s="18">
        <v>39017</v>
      </c>
      <c r="K88" s="18">
        <v>55097</v>
      </c>
      <c r="L88" s="18">
        <v>0</v>
      </c>
      <c r="M88" s="22">
        <v>0</v>
      </c>
      <c r="N88" s="22">
        <v>0</v>
      </c>
    </row>
    <row r="89" spans="1:14" x14ac:dyDescent="0.25">
      <c r="A89">
        <v>94506</v>
      </c>
      <c r="B89" s="2">
        <v>99.368870000000001</v>
      </c>
      <c r="C89" s="3">
        <v>21895</v>
      </c>
      <c r="D89" s="4">
        <v>41860</v>
      </c>
      <c r="E89" t="s">
        <v>655</v>
      </c>
      <c r="F89" s="4" t="s">
        <v>15368</v>
      </c>
      <c r="G89" s="6">
        <v>0.7105281</v>
      </c>
      <c r="H89" s="7">
        <v>190.58799999999999</v>
      </c>
      <c r="I89" s="18">
        <f t="shared" si="2"/>
        <v>106459</v>
      </c>
      <c r="J89" s="18">
        <v>47097</v>
      </c>
      <c r="K89" s="18">
        <v>58942</v>
      </c>
      <c r="L89" s="18">
        <v>420</v>
      </c>
      <c r="M89" s="22">
        <v>0</v>
      </c>
      <c r="N89" s="22">
        <v>1</v>
      </c>
    </row>
    <row r="90" spans="1:14" x14ac:dyDescent="0.25">
      <c r="A90">
        <v>11797</v>
      </c>
      <c r="B90" s="2">
        <v>99.363780000000006</v>
      </c>
      <c r="C90" s="3">
        <v>8645</v>
      </c>
      <c r="D90" s="4">
        <v>35620</v>
      </c>
      <c r="E90" t="s">
        <v>1140</v>
      </c>
      <c r="F90" s="4" t="s">
        <v>1280</v>
      </c>
      <c r="G90" s="6">
        <v>0.64242049999999995</v>
      </c>
      <c r="H90" s="7">
        <v>202.31299999999999</v>
      </c>
      <c r="I90" s="18">
        <f t="shared" si="2"/>
        <v>70601</v>
      </c>
      <c r="J90" s="18">
        <v>33956</v>
      </c>
      <c r="K90" s="18">
        <v>36645</v>
      </c>
      <c r="L90" s="18">
        <v>0</v>
      </c>
      <c r="M90" s="22">
        <v>0</v>
      </c>
      <c r="N90" s="22">
        <v>1</v>
      </c>
    </row>
    <row r="91" spans="1:14" x14ac:dyDescent="0.25">
      <c r="A91">
        <v>22205</v>
      </c>
      <c r="B91" s="2">
        <v>99.358959999999996</v>
      </c>
      <c r="C91" s="3">
        <v>18875</v>
      </c>
      <c r="D91" s="4">
        <v>47900</v>
      </c>
      <c r="E91" t="s">
        <v>374</v>
      </c>
      <c r="F91" s="4" t="s">
        <v>4335</v>
      </c>
      <c r="G91" s="6">
        <v>0.74565820000000005</v>
      </c>
      <c r="H91" s="7">
        <v>183.53800000000001</v>
      </c>
      <c r="I91" s="18">
        <f t="shared" si="2"/>
        <v>428564</v>
      </c>
      <c r="J91" s="18">
        <v>251255</v>
      </c>
      <c r="K91" s="18">
        <v>172762</v>
      </c>
      <c r="L91" s="18">
        <v>4547</v>
      </c>
      <c r="M91" s="22">
        <v>1</v>
      </c>
      <c r="N91" s="22">
        <v>1</v>
      </c>
    </row>
    <row r="92" spans="1:14" x14ac:dyDescent="0.25">
      <c r="A92">
        <v>20818</v>
      </c>
      <c r="B92" s="2">
        <v>99.355450000000005</v>
      </c>
      <c r="C92" s="3">
        <v>1947</v>
      </c>
      <c r="D92" s="4">
        <v>47900</v>
      </c>
      <c r="E92" t="s">
        <v>4438</v>
      </c>
      <c r="F92" s="4" t="s">
        <v>4361</v>
      </c>
      <c r="G92" s="6">
        <v>0.64876959999999995</v>
      </c>
      <c r="H92" s="7">
        <v>199.89599999999999</v>
      </c>
      <c r="I92" s="18">
        <f t="shared" si="2"/>
        <v>78502</v>
      </c>
      <c r="J92" s="18">
        <v>67221</v>
      </c>
      <c r="K92" s="18">
        <v>11281</v>
      </c>
      <c r="L92" s="18">
        <v>0</v>
      </c>
      <c r="M92" s="22">
        <v>1</v>
      </c>
      <c r="N92" s="22">
        <v>1</v>
      </c>
    </row>
    <row r="93" spans="1:14" x14ac:dyDescent="0.25">
      <c r="A93">
        <v>7021</v>
      </c>
      <c r="B93" s="2">
        <v>99.346090000000004</v>
      </c>
      <c r="C93" s="3">
        <v>2121</v>
      </c>
      <c r="D93" s="4">
        <v>35620</v>
      </c>
      <c r="E93" t="s">
        <v>1352</v>
      </c>
      <c r="F93" s="4" t="s">
        <v>1341</v>
      </c>
      <c r="G93" s="6">
        <v>0.74074070000000003</v>
      </c>
      <c r="H93" s="7">
        <v>183.75</v>
      </c>
      <c r="I93" s="18">
        <f t="shared" si="2"/>
        <v>26917</v>
      </c>
      <c r="J93" s="18">
        <v>20950</v>
      </c>
      <c r="K93" s="18">
        <v>5967</v>
      </c>
      <c r="L93" s="18">
        <v>0</v>
      </c>
      <c r="M93" s="22">
        <v>1</v>
      </c>
      <c r="N93" s="22">
        <v>0</v>
      </c>
    </row>
    <row r="94" spans="1:14" x14ac:dyDescent="0.25">
      <c r="A94">
        <v>20896</v>
      </c>
      <c r="B94" s="2">
        <v>99.344470000000001</v>
      </c>
      <c r="C94" s="3">
        <v>1004</v>
      </c>
      <c r="D94" s="4">
        <v>47900</v>
      </c>
      <c r="E94" t="s">
        <v>4456</v>
      </c>
      <c r="F94" s="4" t="s">
        <v>4361</v>
      </c>
      <c r="G94" s="6">
        <v>0.82680719999999996</v>
      </c>
      <c r="H94" s="7">
        <v>168.571</v>
      </c>
      <c r="I94" s="18">
        <f t="shared" si="2"/>
        <v>10956</v>
      </c>
      <c r="J94" s="18">
        <v>8156</v>
      </c>
      <c r="K94" s="18">
        <v>1900</v>
      </c>
      <c r="L94" s="18">
        <v>900</v>
      </c>
      <c r="M94" s="22">
        <v>1</v>
      </c>
      <c r="N94" s="22">
        <v>1</v>
      </c>
    </row>
    <row r="95" spans="1:14" x14ac:dyDescent="0.25">
      <c r="A95">
        <v>94618</v>
      </c>
      <c r="B95" s="2">
        <v>99.340999999999994</v>
      </c>
      <c r="C95" s="3">
        <v>17006</v>
      </c>
      <c r="D95" s="4">
        <v>41860</v>
      </c>
      <c r="E95" t="s">
        <v>493</v>
      </c>
      <c r="F95" s="4" t="s">
        <v>15368</v>
      </c>
      <c r="G95" s="6">
        <v>0.80078539999999998</v>
      </c>
      <c r="H95" s="7">
        <v>170.27</v>
      </c>
      <c r="I95" s="18">
        <f t="shared" si="2"/>
        <v>95655</v>
      </c>
      <c r="J95" s="18">
        <v>83535</v>
      </c>
      <c r="K95" s="18">
        <v>10870</v>
      </c>
      <c r="L95" s="18">
        <v>1250</v>
      </c>
      <c r="M95" s="22">
        <v>1</v>
      </c>
      <c r="N95" s="22">
        <v>1</v>
      </c>
    </row>
    <row r="96" spans="1:14" x14ac:dyDescent="0.25">
      <c r="A96">
        <v>10024</v>
      </c>
      <c r="B96" s="2">
        <v>99.320080000000004</v>
      </c>
      <c r="C96" s="3">
        <v>59249</v>
      </c>
      <c r="D96" s="4">
        <v>35620</v>
      </c>
      <c r="E96" t="s">
        <v>1789</v>
      </c>
      <c r="F96" s="4" t="s">
        <v>1280</v>
      </c>
      <c r="G96" s="6">
        <v>0.77625069999999996</v>
      </c>
      <c r="H96" s="7">
        <v>174.393</v>
      </c>
      <c r="I96" s="18">
        <f t="shared" si="2"/>
        <v>2802446</v>
      </c>
      <c r="J96" s="18">
        <v>1978507</v>
      </c>
      <c r="K96" s="18">
        <v>789184</v>
      </c>
      <c r="L96" s="18">
        <f>22555+12200</f>
        <v>34755</v>
      </c>
      <c r="M96" s="22">
        <v>1</v>
      </c>
      <c r="N96" s="22">
        <v>1</v>
      </c>
    </row>
    <row r="97" spans="1:14" x14ac:dyDescent="0.25">
      <c r="A97">
        <v>7310</v>
      </c>
      <c r="B97" s="2">
        <v>99.305229999999995</v>
      </c>
      <c r="C97" s="3">
        <v>12522</v>
      </c>
      <c r="D97" s="4">
        <v>35620</v>
      </c>
      <c r="E97" t="s">
        <v>1412</v>
      </c>
      <c r="F97" s="4" t="s">
        <v>1341</v>
      </c>
      <c r="G97" s="6">
        <v>0.83716009999999996</v>
      </c>
      <c r="H97" s="7">
        <v>162.76</v>
      </c>
      <c r="I97" s="18">
        <f t="shared" si="2"/>
        <v>24443</v>
      </c>
      <c r="J97" s="18">
        <v>18307</v>
      </c>
      <c r="K97" s="18">
        <v>5901</v>
      </c>
      <c r="L97" s="18">
        <v>235</v>
      </c>
      <c r="M97" s="22">
        <v>1</v>
      </c>
      <c r="N97" s="22">
        <v>1</v>
      </c>
    </row>
    <row r="98" spans="1:14" x14ac:dyDescent="0.25">
      <c r="A98">
        <v>94123</v>
      </c>
      <c r="B98" s="2">
        <v>99.296589999999995</v>
      </c>
      <c r="C98" s="3">
        <v>25527</v>
      </c>
      <c r="D98" s="4">
        <v>41860</v>
      </c>
      <c r="E98" t="s">
        <v>15761</v>
      </c>
      <c r="F98" s="4" t="s">
        <v>15368</v>
      </c>
      <c r="G98" s="6">
        <v>0.79909180000000002</v>
      </c>
      <c r="H98" s="7">
        <v>169.00899999999999</v>
      </c>
      <c r="I98" s="18">
        <f t="shared" si="2"/>
        <v>565583</v>
      </c>
      <c r="J98" s="18">
        <v>403584</v>
      </c>
      <c r="K98" s="18">
        <v>152457</v>
      </c>
      <c r="L98" s="18">
        <v>9542</v>
      </c>
      <c r="M98" s="22">
        <v>1</v>
      </c>
      <c r="N98" s="22">
        <v>1</v>
      </c>
    </row>
    <row r="99" spans="1:14" x14ac:dyDescent="0.25">
      <c r="A99">
        <v>7677</v>
      </c>
      <c r="B99" s="2">
        <v>99.290469999999999</v>
      </c>
      <c r="C99" s="3">
        <v>5784</v>
      </c>
      <c r="D99" s="4">
        <v>35620</v>
      </c>
      <c r="E99" t="s">
        <v>1483</v>
      </c>
      <c r="F99" s="4" t="s">
        <v>1341</v>
      </c>
      <c r="G99" s="6">
        <v>0.71119500000000002</v>
      </c>
      <c r="H99" s="7">
        <v>184.178</v>
      </c>
      <c r="I99" s="18">
        <f t="shared" si="2"/>
        <v>38795</v>
      </c>
      <c r="J99" s="18">
        <v>16385</v>
      </c>
      <c r="K99" s="18">
        <v>21410</v>
      </c>
      <c r="L99" s="18">
        <v>1000</v>
      </c>
      <c r="M99" s="22">
        <v>0</v>
      </c>
      <c r="N99" s="22">
        <v>1</v>
      </c>
    </row>
    <row r="100" spans="1:14" x14ac:dyDescent="0.25">
      <c r="A100">
        <v>20148</v>
      </c>
      <c r="B100" s="2">
        <v>99.282849999999996</v>
      </c>
      <c r="C100" s="3">
        <v>34777</v>
      </c>
      <c r="D100" s="4">
        <v>47900</v>
      </c>
      <c r="E100" t="s">
        <v>4351</v>
      </c>
      <c r="F100" s="4" t="s">
        <v>4335</v>
      </c>
      <c r="G100" s="6">
        <v>0.76816410000000002</v>
      </c>
      <c r="H100" s="7">
        <v>173.852</v>
      </c>
      <c r="I100" s="18">
        <f t="shared" si="2"/>
        <v>40274</v>
      </c>
      <c r="J100" s="18">
        <v>18878</v>
      </c>
      <c r="K100" s="18">
        <v>20946</v>
      </c>
      <c r="L100" s="18">
        <v>450</v>
      </c>
      <c r="M100" s="22">
        <v>0</v>
      </c>
      <c r="N100" s="22">
        <v>1</v>
      </c>
    </row>
    <row r="101" spans="1:14" x14ac:dyDescent="0.25">
      <c r="A101">
        <v>7458</v>
      </c>
      <c r="B101" s="2">
        <v>99.276079999999993</v>
      </c>
      <c r="C101" s="3">
        <v>11479</v>
      </c>
      <c r="D101" s="4">
        <v>35620</v>
      </c>
      <c r="E101" t="s">
        <v>1439</v>
      </c>
      <c r="F101" s="4" t="s">
        <v>1341</v>
      </c>
      <c r="G101" s="6">
        <v>0.66671130000000001</v>
      </c>
      <c r="H101" s="7">
        <v>191.31899999999999</v>
      </c>
      <c r="I101" s="18">
        <f t="shared" si="2"/>
        <v>162196</v>
      </c>
      <c r="J101" s="18">
        <v>97483</v>
      </c>
      <c r="K101" s="18">
        <v>64713</v>
      </c>
      <c r="L101" s="18">
        <v>0</v>
      </c>
      <c r="M101" s="22">
        <v>1</v>
      </c>
      <c r="N101" s="22">
        <v>0</v>
      </c>
    </row>
    <row r="102" spans="1:14" x14ac:dyDescent="0.25">
      <c r="A102">
        <v>20124</v>
      </c>
      <c r="B102" s="2">
        <v>99.271889999999999</v>
      </c>
      <c r="C102" s="3">
        <v>15713</v>
      </c>
      <c r="D102" s="4">
        <v>47900</v>
      </c>
      <c r="E102" t="s">
        <v>1348</v>
      </c>
      <c r="F102" s="4" t="s">
        <v>4335</v>
      </c>
      <c r="G102" s="6">
        <v>0.67870180000000002</v>
      </c>
      <c r="H102" s="7">
        <v>189.14099999999999</v>
      </c>
      <c r="I102" s="18">
        <f t="shared" ref="I102:I133" si="3">SUM(J102:L102)</f>
        <v>105434</v>
      </c>
      <c r="J102" s="18">
        <v>36271</v>
      </c>
      <c r="K102" s="18">
        <v>68638</v>
      </c>
      <c r="L102" s="18">
        <v>525</v>
      </c>
      <c r="M102" s="22">
        <v>0</v>
      </c>
      <c r="N102" s="22">
        <v>0</v>
      </c>
    </row>
    <row r="103" spans="1:14" x14ac:dyDescent="0.25">
      <c r="A103">
        <v>11724</v>
      </c>
      <c r="B103" s="2">
        <v>99.262280000000004</v>
      </c>
      <c r="C103" s="3">
        <v>2852</v>
      </c>
      <c r="D103" s="4">
        <v>35620</v>
      </c>
      <c r="E103" t="s">
        <v>1985</v>
      </c>
      <c r="F103" s="4" t="s">
        <v>1280</v>
      </c>
      <c r="G103" s="6">
        <v>0.72901550000000004</v>
      </c>
      <c r="H103" s="7">
        <v>180</v>
      </c>
      <c r="I103" s="18">
        <f t="shared" si="3"/>
        <v>75984</v>
      </c>
      <c r="J103" s="18">
        <v>34931</v>
      </c>
      <c r="K103" s="18">
        <v>41053</v>
      </c>
      <c r="L103" s="18">
        <v>0</v>
      </c>
      <c r="M103" s="22">
        <v>0</v>
      </c>
      <c r="N103" s="22">
        <v>1</v>
      </c>
    </row>
    <row r="104" spans="1:14" x14ac:dyDescent="0.25">
      <c r="A104">
        <v>90266</v>
      </c>
      <c r="B104" s="2">
        <v>99.255539999999996</v>
      </c>
      <c r="C104" s="3">
        <v>35534</v>
      </c>
      <c r="D104" s="4">
        <v>31080</v>
      </c>
      <c r="E104" t="s">
        <v>15377</v>
      </c>
      <c r="F104" s="4" t="s">
        <v>15368</v>
      </c>
      <c r="G104" s="6">
        <v>0.74201209999999995</v>
      </c>
      <c r="H104" s="7">
        <v>177.53200000000001</v>
      </c>
      <c r="I104" s="18">
        <f t="shared" si="3"/>
        <v>228382</v>
      </c>
      <c r="J104" s="18">
        <v>114302</v>
      </c>
      <c r="K104" s="18">
        <v>112980</v>
      </c>
      <c r="L104" s="18">
        <v>1100</v>
      </c>
      <c r="M104" s="22">
        <v>1</v>
      </c>
      <c r="N104" s="22">
        <v>1</v>
      </c>
    </row>
    <row r="105" spans="1:14" x14ac:dyDescent="0.25">
      <c r="A105">
        <v>22201</v>
      </c>
      <c r="B105" s="2">
        <v>99.242819999999995</v>
      </c>
      <c r="C105" s="3">
        <v>34426</v>
      </c>
      <c r="D105" s="4">
        <v>47900</v>
      </c>
      <c r="E105" t="s">
        <v>374</v>
      </c>
      <c r="F105" s="4" t="s">
        <v>4335</v>
      </c>
      <c r="G105" s="6">
        <v>0.83796999999999999</v>
      </c>
      <c r="H105" s="7">
        <v>160.76900000000001</v>
      </c>
      <c r="I105" s="18">
        <f t="shared" si="3"/>
        <v>806845</v>
      </c>
      <c r="J105" s="18">
        <v>389594</v>
      </c>
      <c r="K105" s="18">
        <v>405086</v>
      </c>
      <c r="L105" s="18">
        <v>12165</v>
      </c>
      <c r="M105" s="22">
        <v>0</v>
      </c>
      <c r="N105" s="22">
        <v>1</v>
      </c>
    </row>
    <row r="106" spans="1:14" x14ac:dyDescent="0.25">
      <c r="A106">
        <v>20194</v>
      </c>
      <c r="B106" s="2">
        <v>99.233869999999996</v>
      </c>
      <c r="C106" s="3">
        <v>13319</v>
      </c>
      <c r="D106" s="4">
        <v>47900</v>
      </c>
      <c r="E106" t="s">
        <v>4358</v>
      </c>
      <c r="F106" s="4" t="s">
        <v>4335</v>
      </c>
      <c r="G106" s="6">
        <v>0.78341499999999997</v>
      </c>
      <c r="H106" s="7">
        <v>170.05199999999999</v>
      </c>
      <c r="I106" s="18">
        <f t="shared" si="3"/>
        <v>87031</v>
      </c>
      <c r="J106" s="18">
        <v>39866</v>
      </c>
      <c r="K106" s="18">
        <v>45915</v>
      </c>
      <c r="L106" s="18">
        <v>1250</v>
      </c>
      <c r="M106" s="22">
        <v>0</v>
      </c>
      <c r="N106" s="22">
        <v>1</v>
      </c>
    </row>
    <row r="107" spans="1:14" x14ac:dyDescent="0.25">
      <c r="A107">
        <v>10128</v>
      </c>
      <c r="B107" s="2">
        <v>99.194519999999997</v>
      </c>
      <c r="C107" s="3">
        <v>62446</v>
      </c>
      <c r="D107" s="4">
        <v>35620</v>
      </c>
      <c r="E107" t="s">
        <v>1789</v>
      </c>
      <c r="F107" s="4" t="s">
        <v>1280</v>
      </c>
      <c r="G107" s="6">
        <v>0.7919119</v>
      </c>
      <c r="H107" s="7">
        <v>167.09800000000001</v>
      </c>
      <c r="I107" s="18">
        <f t="shared" si="3"/>
        <v>2236073</v>
      </c>
      <c r="J107" s="18">
        <v>1434669</v>
      </c>
      <c r="K107" s="18">
        <v>777054</v>
      </c>
      <c r="L107" s="18">
        <f>24350</f>
        <v>24350</v>
      </c>
      <c r="M107" s="22">
        <v>1</v>
      </c>
      <c r="N107" s="22">
        <v>1</v>
      </c>
    </row>
    <row r="108" spans="1:14" x14ac:dyDescent="0.25">
      <c r="A108">
        <v>11962</v>
      </c>
      <c r="B108" s="2">
        <v>99.182779999999994</v>
      </c>
      <c r="C108" s="3">
        <v>451</v>
      </c>
      <c r="D108" s="4">
        <v>35620</v>
      </c>
      <c r="E108" t="s">
        <v>2062</v>
      </c>
      <c r="F108" s="4" t="s">
        <v>1280</v>
      </c>
      <c r="G108" s="6">
        <v>0.55417950000000005</v>
      </c>
      <c r="H108" s="7">
        <v>207.63900000000001</v>
      </c>
      <c r="I108" s="18">
        <f t="shared" si="3"/>
        <v>8365</v>
      </c>
      <c r="J108" s="18">
        <v>6365</v>
      </c>
      <c r="K108" s="18">
        <v>2000</v>
      </c>
      <c r="L108" s="18">
        <v>0</v>
      </c>
      <c r="M108" s="22">
        <v>1</v>
      </c>
      <c r="N108" s="22">
        <v>1</v>
      </c>
    </row>
    <row r="109" spans="1:14" x14ac:dyDescent="0.25">
      <c r="A109">
        <v>10011</v>
      </c>
      <c r="B109" s="2">
        <v>99.161249999999995</v>
      </c>
      <c r="C109" s="3">
        <v>52941</v>
      </c>
      <c r="D109" s="4">
        <v>35620</v>
      </c>
      <c r="E109" t="s">
        <v>1789</v>
      </c>
      <c r="F109" s="4" t="s">
        <v>1280</v>
      </c>
      <c r="G109" s="6">
        <v>0.7725204</v>
      </c>
      <c r="H109" s="7">
        <v>169.38900000000001</v>
      </c>
      <c r="I109" s="18">
        <f t="shared" si="3"/>
        <v>1717033</v>
      </c>
      <c r="J109" s="18">
        <v>1480240</v>
      </c>
      <c r="K109" s="18">
        <v>216676</v>
      </c>
      <c r="L109" s="18">
        <f>13342+6775</f>
        <v>20117</v>
      </c>
      <c r="M109" s="22">
        <v>1</v>
      </c>
      <c r="N109" s="22">
        <v>1</v>
      </c>
    </row>
    <row r="110" spans="1:14" x14ac:dyDescent="0.25">
      <c r="A110">
        <v>94516</v>
      </c>
      <c r="B110" s="2">
        <v>99.144329999999997</v>
      </c>
      <c r="C110" s="3">
        <v>153</v>
      </c>
      <c r="D110" s="4">
        <v>41860</v>
      </c>
      <c r="E110" t="s">
        <v>10518</v>
      </c>
      <c r="F110" s="4" t="s">
        <v>15368</v>
      </c>
      <c r="G110" s="6">
        <v>0.72580650000000002</v>
      </c>
      <c r="H110" s="7">
        <v>176.607</v>
      </c>
      <c r="I110" s="18">
        <v>0</v>
      </c>
      <c r="J110" s="18">
        <v>0</v>
      </c>
      <c r="K110" s="18">
        <v>0</v>
      </c>
      <c r="L110" s="18">
        <v>0</v>
      </c>
      <c r="M110" s="22">
        <v>0</v>
      </c>
      <c r="N110" s="22">
        <v>0</v>
      </c>
    </row>
    <row r="111" spans="1:14" x14ac:dyDescent="0.25">
      <c r="A111">
        <v>94920</v>
      </c>
      <c r="B111" s="2">
        <v>99.129559999999998</v>
      </c>
      <c r="C111" s="3">
        <v>12583</v>
      </c>
      <c r="D111" s="4">
        <v>41860</v>
      </c>
      <c r="E111" t="s">
        <v>15796</v>
      </c>
      <c r="F111" s="4" t="s">
        <v>15368</v>
      </c>
      <c r="G111" s="6">
        <v>0.73772439999999995</v>
      </c>
      <c r="H111" s="7">
        <v>173.875</v>
      </c>
      <c r="I111" s="18">
        <f>SUM(J111:L111)</f>
        <v>784589</v>
      </c>
      <c r="J111" s="18">
        <v>699220</v>
      </c>
      <c r="K111" s="18">
        <v>84069</v>
      </c>
      <c r="L111" s="18">
        <v>1300</v>
      </c>
      <c r="M111" s="22">
        <v>1</v>
      </c>
      <c r="N111" s="22">
        <v>1</v>
      </c>
    </row>
    <row r="112" spans="1:14" x14ac:dyDescent="0.25">
      <c r="A112">
        <v>8502</v>
      </c>
      <c r="B112" s="2">
        <v>99.125659999999996</v>
      </c>
      <c r="C112" s="3">
        <v>11586</v>
      </c>
      <c r="D112" s="4">
        <v>35620</v>
      </c>
      <c r="E112" t="s">
        <v>1700</v>
      </c>
      <c r="F112" s="4" t="s">
        <v>1341</v>
      </c>
      <c r="G112" s="6">
        <v>0.78267039999999999</v>
      </c>
      <c r="H112" s="7">
        <v>165.84700000000001</v>
      </c>
      <c r="I112" s="18">
        <f>SUM(J112:L112)</f>
        <v>12081</v>
      </c>
      <c r="J112" s="18">
        <v>7385</v>
      </c>
      <c r="K112" s="18">
        <v>4496</v>
      </c>
      <c r="L112" s="18">
        <v>200</v>
      </c>
      <c r="M112" s="22">
        <v>1</v>
      </c>
      <c r="N112" s="22">
        <v>0</v>
      </c>
    </row>
    <row r="113" spans="1:15" x14ac:dyDescent="0.25">
      <c r="A113">
        <v>12527</v>
      </c>
      <c r="B113" s="2">
        <v>99.107690000000005</v>
      </c>
      <c r="C113" s="3">
        <v>134</v>
      </c>
      <c r="D113" s="4">
        <v>35620</v>
      </c>
      <c r="E113" t="s">
        <v>2268</v>
      </c>
      <c r="F113" s="4" t="s">
        <v>1280</v>
      </c>
      <c r="G113" s="6">
        <v>0.88732390000000005</v>
      </c>
      <c r="H113" s="7">
        <v>146.40600000000001</v>
      </c>
      <c r="I113" s="18">
        <v>0</v>
      </c>
      <c r="J113" s="18">
        <v>0</v>
      </c>
      <c r="K113" s="18">
        <v>0</v>
      </c>
      <c r="L113" s="18">
        <v>0</v>
      </c>
      <c r="M113" s="22">
        <v>0</v>
      </c>
      <c r="N113" s="22">
        <v>0</v>
      </c>
    </row>
    <row r="114" spans="1:15" x14ac:dyDescent="0.25">
      <c r="A114">
        <v>11576</v>
      </c>
      <c r="B114" s="2">
        <v>99.105609999999999</v>
      </c>
      <c r="C114" s="3">
        <v>12324</v>
      </c>
      <c r="D114" s="4">
        <v>35620</v>
      </c>
      <c r="E114" t="s">
        <v>1957</v>
      </c>
      <c r="F114" s="4" t="s">
        <v>1280</v>
      </c>
      <c r="G114" s="6">
        <v>0.73580100000000004</v>
      </c>
      <c r="H114" s="7">
        <v>172.167</v>
      </c>
      <c r="I114" s="18">
        <f t="shared" ref="I114:I177" si="4">SUM(J114:L114)</f>
        <v>76808</v>
      </c>
      <c r="J114" s="18">
        <v>53454</v>
      </c>
      <c r="K114" s="18">
        <v>23354</v>
      </c>
      <c r="L114" s="18">
        <v>0</v>
      </c>
      <c r="M114" s="22">
        <v>1</v>
      </c>
      <c r="N114" s="22">
        <v>1</v>
      </c>
      <c r="O114" s="22" t="s">
        <v>16957</v>
      </c>
    </row>
    <row r="115" spans="1:15" x14ac:dyDescent="0.25">
      <c r="A115">
        <v>7450</v>
      </c>
      <c r="B115" s="2">
        <v>99.093649999999997</v>
      </c>
      <c r="C115" s="3">
        <v>25287</v>
      </c>
      <c r="D115" s="4">
        <v>35620</v>
      </c>
      <c r="E115" t="s">
        <v>1435</v>
      </c>
      <c r="F115" s="4" t="s">
        <v>1341</v>
      </c>
      <c r="G115" s="6">
        <v>0.74910940000000004</v>
      </c>
      <c r="H115" s="7">
        <v>169.286</v>
      </c>
      <c r="I115" s="18">
        <f t="shared" si="4"/>
        <v>109642</v>
      </c>
      <c r="J115" s="18">
        <v>73807</v>
      </c>
      <c r="K115" s="18">
        <v>28875</v>
      </c>
      <c r="L115" s="18">
        <v>6960</v>
      </c>
      <c r="M115" s="22">
        <v>1</v>
      </c>
      <c r="N115" s="22">
        <v>0</v>
      </c>
    </row>
    <row r="116" spans="1:15" x14ac:dyDescent="0.25">
      <c r="A116">
        <v>20036</v>
      </c>
      <c r="B116" s="2">
        <v>99.088650000000001</v>
      </c>
      <c r="C116" s="3">
        <v>5157</v>
      </c>
      <c r="D116" s="4">
        <v>47900</v>
      </c>
      <c r="E116" t="s">
        <v>579</v>
      </c>
      <c r="F116" s="4" t="s">
        <v>4333</v>
      </c>
      <c r="G116" s="6">
        <v>0.88105730000000004</v>
      </c>
      <c r="H116" s="7">
        <v>146.458</v>
      </c>
      <c r="I116" s="18">
        <f t="shared" si="4"/>
        <v>1586915</v>
      </c>
      <c r="J116" s="18">
        <v>1192295</v>
      </c>
      <c r="K116" s="18">
        <v>373460</v>
      </c>
      <c r="L116" s="18">
        <f>7305+13855</f>
        <v>21160</v>
      </c>
      <c r="M116" s="22">
        <v>1</v>
      </c>
      <c r="N116" s="22">
        <v>1</v>
      </c>
    </row>
    <row r="117" spans="1:15" x14ac:dyDescent="0.25">
      <c r="A117">
        <v>7423</v>
      </c>
      <c r="B117" s="2">
        <v>99.0869</v>
      </c>
      <c r="C117" s="3">
        <v>4125</v>
      </c>
      <c r="D117" s="4">
        <v>35620</v>
      </c>
      <c r="E117" t="s">
        <v>1424</v>
      </c>
      <c r="F117" s="4" t="s">
        <v>1341</v>
      </c>
      <c r="G117" s="6">
        <v>0.74715909999999996</v>
      </c>
      <c r="H117" s="7">
        <v>169.35400000000001</v>
      </c>
      <c r="I117" s="18">
        <f t="shared" si="4"/>
        <v>29853</v>
      </c>
      <c r="J117" s="18">
        <v>24003</v>
      </c>
      <c r="K117" s="18">
        <v>5850</v>
      </c>
      <c r="L117" s="18">
        <v>0</v>
      </c>
      <c r="M117" s="22">
        <v>1</v>
      </c>
      <c r="N117" s="22">
        <v>1</v>
      </c>
    </row>
    <row r="118" spans="1:15" x14ac:dyDescent="0.25">
      <c r="A118">
        <v>7670</v>
      </c>
      <c r="B118" s="2">
        <v>99.071529999999996</v>
      </c>
      <c r="C118" s="3">
        <v>14671</v>
      </c>
      <c r="D118" s="4">
        <v>35620</v>
      </c>
      <c r="E118" t="s">
        <v>1481</v>
      </c>
      <c r="F118" s="4" t="s">
        <v>1341</v>
      </c>
      <c r="G118" s="6">
        <v>0.74056659999999996</v>
      </c>
      <c r="H118" s="7">
        <v>170.16300000000001</v>
      </c>
      <c r="I118" s="18">
        <f t="shared" si="4"/>
        <v>192239</v>
      </c>
      <c r="J118" s="18">
        <v>144299</v>
      </c>
      <c r="K118" s="18">
        <v>42470</v>
      </c>
      <c r="L118" s="18">
        <v>5470</v>
      </c>
      <c r="M118" s="22">
        <v>1</v>
      </c>
      <c r="N118" s="22">
        <v>1</v>
      </c>
    </row>
    <row r="119" spans="1:15" x14ac:dyDescent="0.25">
      <c r="A119">
        <v>22301</v>
      </c>
      <c r="B119" s="2">
        <v>99.067239999999998</v>
      </c>
      <c r="C119" s="3">
        <v>11937</v>
      </c>
      <c r="D119" s="4">
        <v>47900</v>
      </c>
      <c r="E119" t="s">
        <v>3522</v>
      </c>
      <c r="F119" s="4" t="s">
        <v>4335</v>
      </c>
      <c r="G119" s="6">
        <v>0.75302329999999995</v>
      </c>
      <c r="H119" s="7">
        <v>167.81299999999999</v>
      </c>
      <c r="I119" s="18">
        <f t="shared" si="4"/>
        <v>543267</v>
      </c>
      <c r="J119" s="18">
        <v>306998</v>
      </c>
      <c r="K119" s="18">
        <v>233250</v>
      </c>
      <c r="L119" s="18">
        <f>1225+1794</f>
        <v>3019</v>
      </c>
      <c r="M119" s="22">
        <v>1</v>
      </c>
      <c r="N119" s="22">
        <v>1</v>
      </c>
    </row>
    <row r="120" spans="1:15" x14ac:dyDescent="0.25">
      <c r="A120">
        <v>10533</v>
      </c>
      <c r="B120" s="2">
        <v>99.060180000000003</v>
      </c>
      <c r="C120" s="3">
        <v>7484</v>
      </c>
      <c r="D120" s="4">
        <v>35620</v>
      </c>
      <c r="E120" t="s">
        <v>1406</v>
      </c>
      <c r="F120" s="4" t="s">
        <v>1280</v>
      </c>
      <c r="G120" s="6">
        <v>0.69887690000000002</v>
      </c>
      <c r="H120" s="7">
        <v>176.56299999999999</v>
      </c>
      <c r="I120" s="18">
        <f t="shared" si="4"/>
        <v>71516</v>
      </c>
      <c r="J120" s="18">
        <v>46451</v>
      </c>
      <c r="K120" s="18">
        <v>23065</v>
      </c>
      <c r="L120" s="18">
        <v>2000</v>
      </c>
      <c r="M120" s="22">
        <v>1</v>
      </c>
      <c r="N120" s="22">
        <v>1</v>
      </c>
    </row>
    <row r="121" spans="1:15" x14ac:dyDescent="0.25">
      <c r="A121">
        <v>91011</v>
      </c>
      <c r="B121" s="2">
        <v>99.051779999999994</v>
      </c>
      <c r="C121" s="3">
        <v>20670</v>
      </c>
      <c r="D121" s="4">
        <v>31080</v>
      </c>
      <c r="E121" t="s">
        <v>15407</v>
      </c>
      <c r="F121" s="4" t="s">
        <v>15368</v>
      </c>
      <c r="G121" s="6">
        <v>0.73543800000000004</v>
      </c>
      <c r="H121" s="7">
        <v>169.20699999999999</v>
      </c>
      <c r="I121" s="18">
        <f t="shared" si="4"/>
        <v>286869</v>
      </c>
      <c r="J121" s="18">
        <v>148093</v>
      </c>
      <c r="K121" s="18">
        <v>138276</v>
      </c>
      <c r="L121" s="18">
        <v>500</v>
      </c>
      <c r="M121" s="22">
        <v>1</v>
      </c>
      <c r="N121" s="22">
        <v>1</v>
      </c>
    </row>
    <row r="122" spans="1:15" x14ac:dyDescent="0.25">
      <c r="A122">
        <v>94507</v>
      </c>
      <c r="B122" s="2">
        <v>99.045439999999999</v>
      </c>
      <c r="C122" s="3">
        <v>15972</v>
      </c>
      <c r="D122" s="4">
        <v>41860</v>
      </c>
      <c r="E122" t="s">
        <v>6435</v>
      </c>
      <c r="F122" s="4" t="s">
        <v>15368</v>
      </c>
      <c r="G122" s="6">
        <v>0.71582539999999995</v>
      </c>
      <c r="H122" s="7">
        <v>172.09200000000001</v>
      </c>
      <c r="I122" s="18">
        <f t="shared" si="4"/>
        <v>116108</v>
      </c>
      <c r="J122" s="18">
        <v>66508</v>
      </c>
      <c r="K122" s="18">
        <v>48900</v>
      </c>
      <c r="L122" s="18">
        <v>700</v>
      </c>
      <c r="M122" s="22">
        <v>1</v>
      </c>
      <c r="N122" s="22">
        <v>1</v>
      </c>
    </row>
    <row r="123" spans="1:15" x14ac:dyDescent="0.25">
      <c r="A123">
        <v>20862</v>
      </c>
      <c r="B123" s="2">
        <v>99.042820000000006</v>
      </c>
      <c r="C123" s="3">
        <v>153</v>
      </c>
      <c r="D123" s="4">
        <v>47900</v>
      </c>
      <c r="E123" t="s">
        <v>4449</v>
      </c>
      <c r="F123" s="4" t="s">
        <v>4361</v>
      </c>
      <c r="G123" s="6">
        <v>0.83076919999999999</v>
      </c>
      <c r="H123" s="7">
        <v>152.03100000000001</v>
      </c>
      <c r="I123" s="18">
        <f t="shared" si="4"/>
        <v>3001</v>
      </c>
      <c r="J123" s="18">
        <v>1500</v>
      </c>
      <c r="K123" s="18">
        <v>1501</v>
      </c>
      <c r="L123" s="18">
        <v>0</v>
      </c>
      <c r="M123" s="22">
        <v>0</v>
      </c>
      <c r="N123" s="22">
        <v>0</v>
      </c>
    </row>
    <row r="124" spans="1:15" x14ac:dyDescent="0.25">
      <c r="A124">
        <v>10016</v>
      </c>
      <c r="B124" s="2">
        <v>99.027280000000005</v>
      </c>
      <c r="C124" s="3">
        <v>50111</v>
      </c>
      <c r="D124" s="4">
        <v>35620</v>
      </c>
      <c r="E124" t="s">
        <v>1789</v>
      </c>
      <c r="F124" s="4" t="s">
        <v>1280</v>
      </c>
      <c r="G124" s="6">
        <v>0.77115630000000002</v>
      </c>
      <c r="H124" s="7">
        <v>160.69999999999999</v>
      </c>
      <c r="I124" s="18">
        <f t="shared" si="4"/>
        <v>634119</v>
      </c>
      <c r="J124" s="18">
        <v>415216</v>
      </c>
      <c r="K124" s="18">
        <v>207827</v>
      </c>
      <c r="L124" s="18">
        <f>6351+4725</f>
        <v>11076</v>
      </c>
      <c r="M124" s="22">
        <v>1</v>
      </c>
      <c r="N124" s="22">
        <v>1</v>
      </c>
    </row>
    <row r="125" spans="1:15" x14ac:dyDescent="0.25">
      <c r="A125">
        <v>22314</v>
      </c>
      <c r="B125" s="2">
        <v>99.007829999999998</v>
      </c>
      <c r="C125" s="3">
        <v>30353</v>
      </c>
      <c r="D125" s="4">
        <v>47900</v>
      </c>
      <c r="E125" t="s">
        <v>3522</v>
      </c>
      <c r="F125" s="4" t="s">
        <v>4335</v>
      </c>
      <c r="G125" s="6">
        <v>0.7799026</v>
      </c>
      <c r="H125" s="7">
        <v>158.62299999999999</v>
      </c>
      <c r="I125" s="18">
        <f t="shared" si="4"/>
        <v>1402075</v>
      </c>
      <c r="J125" s="18">
        <v>560794</v>
      </c>
      <c r="K125" s="18">
        <v>824338</v>
      </c>
      <c r="L125" s="18">
        <f>7640+9303</f>
        <v>16943</v>
      </c>
      <c r="M125" s="22">
        <v>0</v>
      </c>
      <c r="N125" s="22">
        <v>1</v>
      </c>
      <c r="O125" s="22" t="s">
        <v>16958</v>
      </c>
    </row>
    <row r="126" spans="1:15" x14ac:dyDescent="0.25">
      <c r="A126">
        <v>7945</v>
      </c>
      <c r="B126" s="2">
        <v>98.996930000000006</v>
      </c>
      <c r="C126" s="3">
        <v>9607</v>
      </c>
      <c r="D126" s="4">
        <v>35620</v>
      </c>
      <c r="E126" t="s">
        <v>1562</v>
      </c>
      <c r="F126" s="4" t="s">
        <v>1341</v>
      </c>
      <c r="G126" s="6">
        <v>0.6907643</v>
      </c>
      <c r="H126" s="7">
        <v>173.80199999999999</v>
      </c>
      <c r="I126" s="18">
        <f t="shared" si="4"/>
        <v>94009</v>
      </c>
      <c r="J126" s="18">
        <v>33260</v>
      </c>
      <c r="K126" s="18">
        <v>59849</v>
      </c>
      <c r="L126" s="18">
        <v>900</v>
      </c>
      <c r="M126" s="22">
        <v>0</v>
      </c>
      <c r="N126" s="22">
        <v>0</v>
      </c>
    </row>
    <row r="127" spans="1:15" x14ac:dyDescent="0.25">
      <c r="A127">
        <v>10010</v>
      </c>
      <c r="B127" s="2">
        <v>98.989720000000005</v>
      </c>
      <c r="C127" s="3">
        <v>30708</v>
      </c>
      <c r="D127" s="4">
        <v>35620</v>
      </c>
      <c r="E127" t="s">
        <v>1789</v>
      </c>
      <c r="F127" s="4" t="s">
        <v>1280</v>
      </c>
      <c r="G127" s="6">
        <v>0.75500440000000002</v>
      </c>
      <c r="H127" s="7">
        <v>162.55000000000001</v>
      </c>
      <c r="I127" s="18">
        <f t="shared" si="4"/>
        <v>645327</v>
      </c>
      <c r="J127" s="18">
        <v>435640</v>
      </c>
      <c r="K127" s="18">
        <v>203532</v>
      </c>
      <c r="L127" s="18">
        <f>1045+5110</f>
        <v>6155</v>
      </c>
      <c r="M127" s="22">
        <v>1</v>
      </c>
      <c r="N127" s="22">
        <v>1</v>
      </c>
    </row>
    <row r="128" spans="1:15" x14ac:dyDescent="0.25">
      <c r="A128">
        <v>22102</v>
      </c>
      <c r="B128" s="2">
        <v>98.969890000000007</v>
      </c>
      <c r="C128" s="3">
        <v>23329</v>
      </c>
      <c r="D128" s="4">
        <v>47900</v>
      </c>
      <c r="E128" t="s">
        <v>4653</v>
      </c>
      <c r="F128" s="4" t="s">
        <v>4335</v>
      </c>
      <c r="G128" s="6">
        <v>0.77304759999999995</v>
      </c>
      <c r="H128" s="7">
        <v>158.83600000000001</v>
      </c>
      <c r="I128" s="18">
        <f t="shared" si="4"/>
        <v>1422424</v>
      </c>
      <c r="J128" s="18">
        <v>772799</v>
      </c>
      <c r="K128" s="18">
        <v>634165</v>
      </c>
      <c r="L128" s="18">
        <v>15460</v>
      </c>
      <c r="M128" s="22">
        <v>1</v>
      </c>
      <c r="N128" s="22">
        <v>1</v>
      </c>
    </row>
    <row r="129" spans="1:14" x14ac:dyDescent="0.25">
      <c r="A129">
        <v>94556</v>
      </c>
      <c r="B129" s="2">
        <v>98.94605</v>
      </c>
      <c r="C129" s="3">
        <v>15505</v>
      </c>
      <c r="D129" s="4">
        <v>41860</v>
      </c>
      <c r="E129" t="s">
        <v>15778</v>
      </c>
      <c r="F129" s="4" t="s">
        <v>15368</v>
      </c>
      <c r="G129" s="6">
        <v>0.74440510000000004</v>
      </c>
      <c r="H129" s="7">
        <v>163.14699999999999</v>
      </c>
      <c r="I129" s="18">
        <f t="shared" si="4"/>
        <v>71265</v>
      </c>
      <c r="J129" s="18">
        <v>52289</v>
      </c>
      <c r="K129" s="18">
        <v>18776</v>
      </c>
      <c r="L129" s="18">
        <v>200</v>
      </c>
      <c r="M129" s="22">
        <v>1</v>
      </c>
      <c r="N129" s="22">
        <v>1</v>
      </c>
    </row>
    <row r="130" spans="1:14" x14ac:dyDescent="0.25">
      <c r="A130">
        <v>94549</v>
      </c>
      <c r="B130" s="2">
        <v>98.938760000000002</v>
      </c>
      <c r="C130" s="3">
        <v>28298</v>
      </c>
      <c r="D130" s="4">
        <v>41860</v>
      </c>
      <c r="E130" t="s">
        <v>1535</v>
      </c>
      <c r="F130" s="4" t="s">
        <v>15368</v>
      </c>
      <c r="G130" s="6">
        <v>0.72186510000000004</v>
      </c>
      <c r="H130" s="7">
        <v>166.923</v>
      </c>
      <c r="I130" s="18">
        <f t="shared" si="4"/>
        <v>361583</v>
      </c>
      <c r="J130" s="18">
        <v>238016</v>
      </c>
      <c r="K130" s="18">
        <v>117967</v>
      </c>
      <c r="L130" s="18">
        <v>5600</v>
      </c>
      <c r="M130" s="22">
        <v>1</v>
      </c>
      <c r="N130" s="22">
        <v>1</v>
      </c>
    </row>
    <row r="131" spans="1:14" x14ac:dyDescent="0.25">
      <c r="A131">
        <v>11765</v>
      </c>
      <c r="B131" s="2">
        <v>98.926090000000002</v>
      </c>
      <c r="C131" s="3">
        <v>745</v>
      </c>
      <c r="D131" s="4">
        <v>35620</v>
      </c>
      <c r="E131" t="s">
        <v>2010</v>
      </c>
      <c r="F131" s="4" t="s">
        <v>1280</v>
      </c>
      <c r="G131" s="6">
        <v>0.65755920000000001</v>
      </c>
      <c r="H131" s="7">
        <v>177.5</v>
      </c>
      <c r="I131" s="18">
        <f t="shared" si="4"/>
        <v>133286</v>
      </c>
      <c r="J131" s="18">
        <v>41950</v>
      </c>
      <c r="K131" s="18">
        <v>90836</v>
      </c>
      <c r="L131" s="18">
        <v>500</v>
      </c>
      <c r="M131" s="22">
        <v>0</v>
      </c>
      <c r="N131" s="22">
        <v>1</v>
      </c>
    </row>
    <row r="132" spans="1:14" x14ac:dyDescent="0.25">
      <c r="A132">
        <v>10536</v>
      </c>
      <c r="B132" s="2">
        <v>98.924260000000004</v>
      </c>
      <c r="C132" s="3">
        <v>10725</v>
      </c>
      <c r="D132" s="4">
        <v>35620</v>
      </c>
      <c r="E132" t="s">
        <v>1812</v>
      </c>
      <c r="F132" s="4" t="s">
        <v>1280</v>
      </c>
      <c r="G132" s="6">
        <v>0.67804050000000005</v>
      </c>
      <c r="H132" s="7">
        <v>173.77799999999999</v>
      </c>
      <c r="I132" s="18">
        <f t="shared" si="4"/>
        <v>147318</v>
      </c>
      <c r="J132" s="18">
        <v>97298</v>
      </c>
      <c r="K132" s="18">
        <v>49420</v>
      </c>
      <c r="L132" s="18">
        <v>600</v>
      </c>
      <c r="M132" s="22">
        <v>1</v>
      </c>
      <c r="N132" s="22">
        <v>1</v>
      </c>
    </row>
    <row r="133" spans="1:14" x14ac:dyDescent="0.25">
      <c r="A133">
        <v>11753</v>
      </c>
      <c r="B133" s="2">
        <v>98.920649999999995</v>
      </c>
      <c r="C133" s="3">
        <v>11656</v>
      </c>
      <c r="D133" s="4">
        <v>35620</v>
      </c>
      <c r="E133" t="s">
        <v>1108</v>
      </c>
      <c r="F133" s="4" t="s">
        <v>1280</v>
      </c>
      <c r="G133" s="6">
        <v>0.72092160000000005</v>
      </c>
      <c r="H133" s="7">
        <v>166.20500000000001</v>
      </c>
      <c r="I133" s="18">
        <f t="shared" si="4"/>
        <v>53184</v>
      </c>
      <c r="J133" s="18">
        <v>26480</v>
      </c>
      <c r="K133" s="18">
        <v>26454</v>
      </c>
      <c r="L133" s="18">
        <v>250</v>
      </c>
      <c r="M133" s="22">
        <v>1</v>
      </c>
      <c r="N133" s="22">
        <v>1</v>
      </c>
    </row>
    <row r="134" spans="1:14" x14ac:dyDescent="0.25">
      <c r="A134">
        <v>90254</v>
      </c>
      <c r="B134" s="2">
        <v>98.915059999999997</v>
      </c>
      <c r="C134" s="3">
        <v>19725</v>
      </c>
      <c r="D134" s="4">
        <v>31080</v>
      </c>
      <c r="E134" t="s">
        <v>15373</v>
      </c>
      <c r="F134" s="4" t="s">
        <v>15368</v>
      </c>
      <c r="G134" s="6">
        <v>0.7112482</v>
      </c>
      <c r="H134" s="7">
        <v>167.75</v>
      </c>
      <c r="I134" s="18">
        <f t="shared" si="4"/>
        <v>69022</v>
      </c>
      <c r="J134" s="18">
        <v>30141</v>
      </c>
      <c r="K134" s="18">
        <v>37881</v>
      </c>
      <c r="L134" s="18">
        <v>1000</v>
      </c>
      <c r="M134" s="22">
        <v>0</v>
      </c>
      <c r="N134" s="22">
        <v>1</v>
      </c>
    </row>
    <row r="135" spans="1:14" x14ac:dyDescent="0.25">
      <c r="A135">
        <v>20171</v>
      </c>
      <c r="B135" s="2">
        <v>98.903750000000002</v>
      </c>
      <c r="C135" s="3">
        <v>48662</v>
      </c>
      <c r="D135" s="4">
        <v>47900</v>
      </c>
      <c r="E135" t="s">
        <v>3872</v>
      </c>
      <c r="F135" s="4" t="s">
        <v>4335</v>
      </c>
      <c r="G135" s="6">
        <v>0.73566589999999998</v>
      </c>
      <c r="H135" s="7">
        <v>163.34100000000001</v>
      </c>
      <c r="I135" s="18">
        <f t="shared" si="4"/>
        <v>219991</v>
      </c>
      <c r="J135" s="18">
        <v>115161</v>
      </c>
      <c r="K135" s="18">
        <v>100279</v>
      </c>
      <c r="L135" s="18">
        <f>3201+1350</f>
        <v>4551</v>
      </c>
      <c r="M135" s="22">
        <v>1</v>
      </c>
      <c r="N135" s="22">
        <v>1</v>
      </c>
    </row>
    <row r="136" spans="1:14" x14ac:dyDescent="0.25">
      <c r="A136">
        <v>20129</v>
      </c>
      <c r="B136" s="2">
        <v>98.891490000000005</v>
      </c>
      <c r="C136" s="3">
        <v>734</v>
      </c>
      <c r="D136" s="4">
        <v>47900</v>
      </c>
      <c r="E136" t="s">
        <v>4341</v>
      </c>
      <c r="F136" s="4" t="s">
        <v>4335</v>
      </c>
      <c r="G136" s="6">
        <v>0.61752130000000005</v>
      </c>
      <c r="H136" s="7">
        <v>183.38200000000001</v>
      </c>
      <c r="I136" s="18">
        <f t="shared" si="4"/>
        <v>5400</v>
      </c>
      <c r="J136" s="18">
        <v>300</v>
      </c>
      <c r="K136" s="18">
        <v>5100</v>
      </c>
      <c r="L136" s="18">
        <v>0</v>
      </c>
      <c r="M136" s="22">
        <v>0</v>
      </c>
      <c r="N136" s="22">
        <v>0</v>
      </c>
    </row>
    <row r="137" spans="1:14" x14ac:dyDescent="0.25">
      <c r="A137">
        <v>7627</v>
      </c>
      <c r="B137" s="2">
        <v>98.890550000000005</v>
      </c>
      <c r="C137" s="3">
        <v>4928</v>
      </c>
      <c r="D137" s="4">
        <v>35620</v>
      </c>
      <c r="E137" t="s">
        <v>1460</v>
      </c>
      <c r="F137" s="4" t="s">
        <v>1341</v>
      </c>
      <c r="G137" s="6">
        <v>0.72679039999999995</v>
      </c>
      <c r="H137" s="7">
        <v>164.08500000000001</v>
      </c>
      <c r="I137" s="18">
        <f t="shared" si="4"/>
        <v>74094</v>
      </c>
      <c r="J137" s="18">
        <v>53819</v>
      </c>
      <c r="K137" s="18">
        <v>8925</v>
      </c>
      <c r="L137" s="18">
        <v>11350</v>
      </c>
      <c r="M137" s="22">
        <v>1</v>
      </c>
      <c r="N137" s="22">
        <v>1</v>
      </c>
    </row>
    <row r="138" spans="1:14" x14ac:dyDescent="0.25">
      <c r="A138">
        <v>22181</v>
      </c>
      <c r="B138" s="2">
        <v>98.887270000000001</v>
      </c>
      <c r="C138" s="3">
        <v>15157</v>
      </c>
      <c r="D138" s="4">
        <v>47900</v>
      </c>
      <c r="E138" t="s">
        <v>812</v>
      </c>
      <c r="F138" s="4" t="s">
        <v>4335</v>
      </c>
      <c r="G138" s="6">
        <v>0.74775639999999999</v>
      </c>
      <c r="H138" s="7">
        <v>160.13900000000001</v>
      </c>
      <c r="I138" s="18">
        <f t="shared" si="4"/>
        <v>297088</v>
      </c>
      <c r="J138" s="18">
        <v>135889</v>
      </c>
      <c r="K138" s="18">
        <v>158548</v>
      </c>
      <c r="L138" s="18">
        <v>2651</v>
      </c>
      <c r="M138" s="22">
        <v>0</v>
      </c>
      <c r="N138" s="22">
        <v>1</v>
      </c>
    </row>
    <row r="139" spans="1:14" x14ac:dyDescent="0.25">
      <c r="A139">
        <v>7704</v>
      </c>
      <c r="B139" s="2">
        <v>98.879080000000002</v>
      </c>
      <c r="C139" s="3">
        <v>6092</v>
      </c>
      <c r="D139" s="4">
        <v>35620</v>
      </c>
      <c r="E139" t="s">
        <v>1150</v>
      </c>
      <c r="F139" s="4" t="s">
        <v>1341</v>
      </c>
      <c r="G139" s="6">
        <v>0.72081220000000001</v>
      </c>
      <c r="H139" s="7">
        <v>164.34700000000001</v>
      </c>
      <c r="I139" s="18">
        <f t="shared" si="4"/>
        <v>60369</v>
      </c>
      <c r="J139" s="18">
        <v>7159</v>
      </c>
      <c r="K139" s="18">
        <v>50610</v>
      </c>
      <c r="L139" s="18">
        <v>2600</v>
      </c>
      <c r="M139" s="22">
        <v>0</v>
      </c>
      <c r="N139" s="22">
        <v>0</v>
      </c>
    </row>
    <row r="140" spans="1:14" x14ac:dyDescent="0.25">
      <c r="A140">
        <v>91105</v>
      </c>
      <c r="B140" s="2">
        <v>98.866370000000003</v>
      </c>
      <c r="C140" s="3">
        <v>11373</v>
      </c>
      <c r="D140" s="4">
        <v>31080</v>
      </c>
      <c r="E140" t="s">
        <v>4495</v>
      </c>
      <c r="F140" s="4" t="s">
        <v>15368</v>
      </c>
      <c r="G140" s="6">
        <v>0.70631849999999996</v>
      </c>
      <c r="H140" s="7">
        <v>165.94499999999999</v>
      </c>
      <c r="I140" s="18">
        <f t="shared" si="4"/>
        <v>141008</v>
      </c>
      <c r="J140" s="18">
        <v>58533</v>
      </c>
      <c r="K140" s="18">
        <v>82375</v>
      </c>
      <c r="L140" s="18">
        <v>100</v>
      </c>
      <c r="M140" s="22">
        <v>0</v>
      </c>
      <c r="N140" s="22">
        <v>1</v>
      </c>
    </row>
    <row r="141" spans="1:14" x14ac:dyDescent="0.25">
      <c r="A141">
        <v>10706</v>
      </c>
      <c r="B141" s="2">
        <v>98.862679999999997</v>
      </c>
      <c r="C141" s="3">
        <v>8734</v>
      </c>
      <c r="D141" s="4">
        <v>35620</v>
      </c>
      <c r="E141" t="s">
        <v>1842</v>
      </c>
      <c r="F141" s="4" t="s">
        <v>1280</v>
      </c>
      <c r="G141" s="6">
        <v>0.70404679999999997</v>
      </c>
      <c r="H141" s="7">
        <v>166.11099999999999</v>
      </c>
      <c r="I141" s="18">
        <f t="shared" si="4"/>
        <v>58841</v>
      </c>
      <c r="J141" s="18">
        <v>53741</v>
      </c>
      <c r="K141" s="18">
        <v>5000</v>
      </c>
      <c r="L141" s="18">
        <v>100</v>
      </c>
      <c r="M141" s="22">
        <v>1</v>
      </c>
      <c r="N141" s="22">
        <v>1</v>
      </c>
    </row>
    <row r="142" spans="1:14" x14ac:dyDescent="0.25">
      <c r="A142">
        <v>7641</v>
      </c>
      <c r="B142" s="2">
        <v>98.854870000000005</v>
      </c>
      <c r="C142" s="3">
        <v>3418</v>
      </c>
      <c r="D142" s="4">
        <v>35620</v>
      </c>
      <c r="E142" t="s">
        <v>1466</v>
      </c>
      <c r="F142" s="4" t="s">
        <v>1341</v>
      </c>
      <c r="G142" s="6">
        <v>0.70169190000000004</v>
      </c>
      <c r="H142" s="7">
        <v>166.369</v>
      </c>
      <c r="I142" s="18">
        <f t="shared" si="4"/>
        <v>36852</v>
      </c>
      <c r="J142" s="18">
        <v>27935</v>
      </c>
      <c r="K142" s="18">
        <v>8867</v>
      </c>
      <c r="L142" s="18">
        <v>50</v>
      </c>
      <c r="M142" s="22">
        <v>1</v>
      </c>
      <c r="N142" s="22">
        <v>1</v>
      </c>
    </row>
    <row r="143" spans="1:14" x14ac:dyDescent="0.25">
      <c r="A143">
        <v>7481</v>
      </c>
      <c r="B143" s="2">
        <v>98.850980000000007</v>
      </c>
      <c r="C143" s="3">
        <v>16877</v>
      </c>
      <c r="D143" s="4">
        <v>35620</v>
      </c>
      <c r="E143" t="s">
        <v>1444</v>
      </c>
      <c r="F143" s="4" t="s">
        <v>1341</v>
      </c>
      <c r="G143" s="6">
        <v>0.65854310000000005</v>
      </c>
      <c r="H143" s="7">
        <v>173.43299999999999</v>
      </c>
      <c r="I143" s="18">
        <f t="shared" si="4"/>
        <v>69608</v>
      </c>
      <c r="J143" s="18">
        <v>48091</v>
      </c>
      <c r="K143" s="18">
        <v>19867</v>
      </c>
      <c r="L143" s="18">
        <v>1650</v>
      </c>
      <c r="M143" s="22">
        <v>1</v>
      </c>
      <c r="N143" s="22">
        <v>0</v>
      </c>
    </row>
    <row r="144" spans="1:14" x14ac:dyDescent="0.25">
      <c r="A144">
        <v>94114</v>
      </c>
      <c r="B144" s="2">
        <v>98.835470000000001</v>
      </c>
      <c r="C144" s="3">
        <v>32229</v>
      </c>
      <c r="D144" s="4">
        <v>41860</v>
      </c>
      <c r="E144" t="s">
        <v>15761</v>
      </c>
      <c r="F144" s="4" t="s">
        <v>15368</v>
      </c>
      <c r="G144" s="6">
        <v>0.77365850000000003</v>
      </c>
      <c r="H144" s="7">
        <v>153.423</v>
      </c>
      <c r="I144" s="18">
        <f t="shared" si="4"/>
        <v>356512</v>
      </c>
      <c r="J144" s="18">
        <v>298593</v>
      </c>
      <c r="K144" s="18">
        <v>52139</v>
      </c>
      <c r="L144" s="18">
        <v>5780</v>
      </c>
      <c r="M144" s="22">
        <v>1</v>
      </c>
      <c r="N144" s="22">
        <v>1</v>
      </c>
    </row>
    <row r="145" spans="1:14" x14ac:dyDescent="0.25">
      <c r="A145">
        <v>10012</v>
      </c>
      <c r="B145" s="2">
        <v>98.815659999999994</v>
      </c>
      <c r="C145" s="3">
        <v>24846</v>
      </c>
      <c r="D145" s="4">
        <v>35620</v>
      </c>
      <c r="E145" t="s">
        <v>1789</v>
      </c>
      <c r="F145" s="4" t="s">
        <v>1280</v>
      </c>
      <c r="G145" s="6">
        <v>0.77439179999999996</v>
      </c>
      <c r="H145" s="7">
        <v>153.155</v>
      </c>
      <c r="I145" s="18">
        <f t="shared" si="4"/>
        <v>396328</v>
      </c>
      <c r="J145" s="18">
        <v>290492</v>
      </c>
      <c r="K145" s="18">
        <v>96736</v>
      </c>
      <c r="L145" s="18">
        <f>3400+5700</f>
        <v>9100</v>
      </c>
      <c r="M145" s="22">
        <v>1</v>
      </c>
      <c r="N145" s="22">
        <v>1</v>
      </c>
    </row>
    <row r="146" spans="1:14" x14ac:dyDescent="0.25">
      <c r="A146">
        <v>10505</v>
      </c>
      <c r="B146" s="2">
        <v>98.810839999999999</v>
      </c>
      <c r="C146" s="3">
        <v>785</v>
      </c>
      <c r="D146" s="4">
        <v>35620</v>
      </c>
      <c r="E146" t="s">
        <v>1796</v>
      </c>
      <c r="F146" s="4" t="s">
        <v>1280</v>
      </c>
      <c r="G146" s="6">
        <v>0.56947610000000004</v>
      </c>
      <c r="H146" s="7">
        <v>188.542</v>
      </c>
      <c r="I146" s="18">
        <f t="shared" si="4"/>
        <v>1000</v>
      </c>
      <c r="J146" s="18">
        <v>0</v>
      </c>
      <c r="K146" s="18">
        <v>1000</v>
      </c>
      <c r="L146" s="18">
        <v>0</v>
      </c>
      <c r="M146" s="22">
        <v>0</v>
      </c>
      <c r="N146" s="22">
        <v>0</v>
      </c>
    </row>
    <row r="147" spans="1:14" x14ac:dyDescent="0.25">
      <c r="A147">
        <v>22202</v>
      </c>
      <c r="B147" s="2">
        <v>98.806020000000004</v>
      </c>
      <c r="C147" s="3">
        <v>21679</v>
      </c>
      <c r="D147" s="4">
        <v>47900</v>
      </c>
      <c r="E147" t="s">
        <v>374</v>
      </c>
      <c r="F147" s="4" t="s">
        <v>4335</v>
      </c>
      <c r="G147" s="6">
        <v>0.83557179999999998</v>
      </c>
      <c r="H147" s="7">
        <v>142.375</v>
      </c>
      <c r="I147" s="18">
        <f t="shared" si="4"/>
        <v>435765</v>
      </c>
      <c r="J147" s="18">
        <v>210963</v>
      </c>
      <c r="K147" s="18">
        <v>218796</v>
      </c>
      <c r="L147" s="18">
        <f>4631+1375</f>
        <v>6006</v>
      </c>
      <c r="M147" s="22">
        <v>0</v>
      </c>
      <c r="N147" s="22">
        <v>1</v>
      </c>
    </row>
    <row r="148" spans="1:14" x14ac:dyDescent="0.25">
      <c r="A148">
        <v>94941</v>
      </c>
      <c r="B148" s="2">
        <v>98.781989999999993</v>
      </c>
      <c r="C148" s="3">
        <v>30604</v>
      </c>
      <c r="D148" s="4">
        <v>41860</v>
      </c>
      <c r="E148" t="s">
        <v>15806</v>
      </c>
      <c r="F148" s="4" t="s">
        <v>15368</v>
      </c>
      <c r="G148" s="6">
        <v>0.73713870000000004</v>
      </c>
      <c r="H148" s="7">
        <v>158.93100000000001</v>
      </c>
      <c r="I148" s="18">
        <f t="shared" si="4"/>
        <v>448105</v>
      </c>
      <c r="J148" s="18">
        <v>330645</v>
      </c>
      <c r="K148" s="18">
        <v>116135</v>
      </c>
      <c r="L148" s="18">
        <v>1325</v>
      </c>
      <c r="M148" s="22">
        <v>1</v>
      </c>
      <c r="N148" s="22">
        <v>1</v>
      </c>
    </row>
    <row r="149" spans="1:14" x14ac:dyDescent="0.25">
      <c r="A149">
        <v>7920</v>
      </c>
      <c r="B149" s="2">
        <v>98.759889999999999</v>
      </c>
      <c r="C149" s="3">
        <v>26954</v>
      </c>
      <c r="D149" s="4">
        <v>35620</v>
      </c>
      <c r="E149" t="s">
        <v>1551</v>
      </c>
      <c r="F149" s="4" t="s">
        <v>1341</v>
      </c>
      <c r="G149" s="6">
        <v>0.70927859999999998</v>
      </c>
      <c r="H149" s="7">
        <v>163.565</v>
      </c>
      <c r="I149" s="18">
        <f t="shared" si="4"/>
        <v>100043</v>
      </c>
      <c r="J149" s="18">
        <v>53267</v>
      </c>
      <c r="K149" s="18">
        <v>45376</v>
      </c>
      <c r="L149" s="18">
        <v>1400</v>
      </c>
      <c r="M149" s="22">
        <v>1</v>
      </c>
      <c r="N149" s="22">
        <v>0</v>
      </c>
    </row>
    <row r="150" spans="1:14" x14ac:dyDescent="0.25">
      <c r="A150">
        <v>94010</v>
      </c>
      <c r="B150" s="2">
        <v>98.748549999999994</v>
      </c>
      <c r="C150" s="3">
        <v>42222</v>
      </c>
      <c r="D150" s="4">
        <v>41860</v>
      </c>
      <c r="E150" t="s">
        <v>12526</v>
      </c>
      <c r="F150" s="4" t="s">
        <v>15368</v>
      </c>
      <c r="G150" s="6">
        <v>0.62678089999999997</v>
      </c>
      <c r="H150" s="7">
        <v>177.71299999999999</v>
      </c>
      <c r="I150" s="18">
        <f t="shared" si="4"/>
        <v>638746</v>
      </c>
      <c r="J150" s="18">
        <v>344235</v>
      </c>
      <c r="K150" s="18">
        <v>290396</v>
      </c>
      <c r="L150" s="18">
        <f>490+3625</f>
        <v>4115</v>
      </c>
      <c r="M150" s="22">
        <v>1</v>
      </c>
      <c r="N150" s="22">
        <v>1</v>
      </c>
    </row>
    <row r="151" spans="1:14" x14ac:dyDescent="0.25">
      <c r="A151">
        <v>7417</v>
      </c>
      <c r="B151" s="2">
        <v>98.739699999999999</v>
      </c>
      <c r="C151" s="3">
        <v>10725</v>
      </c>
      <c r="D151" s="4">
        <v>35620</v>
      </c>
      <c r="E151" t="s">
        <v>1418</v>
      </c>
      <c r="F151" s="4" t="s">
        <v>1341</v>
      </c>
      <c r="G151" s="6">
        <v>0.65957149999999998</v>
      </c>
      <c r="H151" s="7">
        <v>171.9</v>
      </c>
      <c r="I151" s="18">
        <f t="shared" si="4"/>
        <v>120567</v>
      </c>
      <c r="J151" s="18">
        <v>76947</v>
      </c>
      <c r="K151" s="18">
        <v>38120</v>
      </c>
      <c r="L151" s="18">
        <v>5500</v>
      </c>
      <c r="M151" s="22">
        <v>1</v>
      </c>
      <c r="N151" s="22">
        <v>0</v>
      </c>
    </row>
    <row r="152" spans="1:14" x14ac:dyDescent="0.25">
      <c r="A152">
        <v>7452</v>
      </c>
      <c r="B152" s="2">
        <v>98.711240000000004</v>
      </c>
      <c r="C152" s="3">
        <v>11784</v>
      </c>
      <c r="D152" s="4">
        <v>35620</v>
      </c>
      <c r="E152" t="s">
        <v>1436</v>
      </c>
      <c r="F152" s="4" t="s">
        <v>1341</v>
      </c>
      <c r="G152" s="6">
        <v>0.67228339999999998</v>
      </c>
      <c r="H152" s="7">
        <v>168.88900000000001</v>
      </c>
      <c r="I152" s="18">
        <f t="shared" si="4"/>
        <v>18538</v>
      </c>
      <c r="J152" s="18">
        <v>9988</v>
      </c>
      <c r="K152" s="18">
        <v>8050</v>
      </c>
      <c r="L152" s="18">
        <v>500</v>
      </c>
      <c r="M152" s="22">
        <v>1</v>
      </c>
      <c r="N152" s="22">
        <v>1</v>
      </c>
    </row>
    <row r="153" spans="1:14" x14ac:dyDescent="0.25">
      <c r="A153">
        <v>94705</v>
      </c>
      <c r="B153" s="2">
        <v>98.707070000000002</v>
      </c>
      <c r="C153" s="3">
        <v>12789</v>
      </c>
      <c r="D153" s="4">
        <v>41860</v>
      </c>
      <c r="E153" t="s">
        <v>11543</v>
      </c>
      <c r="F153" s="4" t="s">
        <v>15368</v>
      </c>
      <c r="G153" s="6">
        <v>0.79216589999999998</v>
      </c>
      <c r="H153" s="7">
        <v>148.148</v>
      </c>
      <c r="I153" s="18">
        <f t="shared" si="4"/>
        <v>352232</v>
      </c>
      <c r="J153" s="18">
        <v>332627</v>
      </c>
      <c r="K153" s="18">
        <v>18354</v>
      </c>
      <c r="L153" s="18">
        <v>1251</v>
      </c>
      <c r="M153" s="22">
        <v>1</v>
      </c>
      <c r="N153" s="22">
        <v>1</v>
      </c>
    </row>
    <row r="154" spans="1:14" x14ac:dyDescent="0.25">
      <c r="A154">
        <v>7901</v>
      </c>
      <c r="B154" s="2">
        <v>98.697040000000001</v>
      </c>
      <c r="C154" s="3">
        <v>22962</v>
      </c>
      <c r="D154" s="4">
        <v>35620</v>
      </c>
      <c r="E154" t="s">
        <v>1550</v>
      </c>
      <c r="F154" s="4" t="s">
        <v>1341</v>
      </c>
      <c r="G154" s="6">
        <v>0.70007050000000004</v>
      </c>
      <c r="H154" s="7">
        <v>163.333</v>
      </c>
      <c r="I154" s="18">
        <f t="shared" si="4"/>
        <v>190210</v>
      </c>
      <c r="J154" s="18">
        <v>94950</v>
      </c>
      <c r="K154" s="18">
        <v>95160</v>
      </c>
      <c r="L154" s="18">
        <v>100</v>
      </c>
      <c r="M154" s="22">
        <v>0</v>
      </c>
      <c r="N154" s="22">
        <v>0</v>
      </c>
    </row>
    <row r="155" spans="1:14" x14ac:dyDescent="0.25">
      <c r="A155">
        <v>7760</v>
      </c>
      <c r="B155" s="2">
        <v>98.676299999999998</v>
      </c>
      <c r="C155" s="3">
        <v>8984</v>
      </c>
      <c r="D155" s="4">
        <v>35620</v>
      </c>
      <c r="E155" t="s">
        <v>1518</v>
      </c>
      <c r="F155" s="4" t="s">
        <v>1341</v>
      </c>
      <c r="G155" s="6">
        <v>0.63866120000000004</v>
      </c>
      <c r="H155" s="7">
        <v>173.67599999999999</v>
      </c>
      <c r="I155" s="18">
        <f t="shared" si="4"/>
        <v>85033</v>
      </c>
      <c r="J155" s="18">
        <v>23990</v>
      </c>
      <c r="K155" s="18">
        <v>58193</v>
      </c>
      <c r="L155" s="18">
        <v>2850</v>
      </c>
      <c r="M155" s="22">
        <v>0</v>
      </c>
      <c r="N155" s="22">
        <v>0</v>
      </c>
    </row>
    <row r="156" spans="1:14" x14ac:dyDescent="0.25">
      <c r="A156">
        <v>7090</v>
      </c>
      <c r="B156" s="2">
        <v>98.670060000000007</v>
      </c>
      <c r="C156" s="3">
        <v>30735</v>
      </c>
      <c r="D156" s="4">
        <v>35620</v>
      </c>
      <c r="E156" t="s">
        <v>67</v>
      </c>
      <c r="F156" s="4" t="s">
        <v>1341</v>
      </c>
      <c r="G156" s="6">
        <v>0.66460699999999995</v>
      </c>
      <c r="H156" s="7">
        <v>169.03399999999999</v>
      </c>
      <c r="I156" s="18">
        <f t="shared" si="4"/>
        <v>124153</v>
      </c>
      <c r="J156" s="18">
        <v>68743</v>
      </c>
      <c r="K156" s="18">
        <v>52340</v>
      </c>
      <c r="L156" s="18">
        <v>3070</v>
      </c>
      <c r="M156" s="22">
        <v>1</v>
      </c>
      <c r="N156" s="22">
        <v>0</v>
      </c>
    </row>
    <row r="157" spans="1:14" x14ac:dyDescent="0.25">
      <c r="A157">
        <v>10502</v>
      </c>
      <c r="B157" s="2">
        <v>98.650689999999997</v>
      </c>
      <c r="C157" s="3">
        <v>5395</v>
      </c>
      <c r="D157" s="4">
        <v>35620</v>
      </c>
      <c r="E157" t="s">
        <v>1793</v>
      </c>
      <c r="F157" s="4" t="s">
        <v>1280</v>
      </c>
      <c r="G157" s="6">
        <v>0.68535069999999998</v>
      </c>
      <c r="H157" s="7">
        <v>165.29400000000001</v>
      </c>
      <c r="I157" s="18">
        <f t="shared" si="4"/>
        <v>12341</v>
      </c>
      <c r="J157" s="18">
        <v>7840</v>
      </c>
      <c r="K157" s="18">
        <v>4401</v>
      </c>
      <c r="L157" s="18">
        <v>100</v>
      </c>
      <c r="M157" s="22">
        <v>1</v>
      </c>
      <c r="N157" s="22">
        <v>1</v>
      </c>
    </row>
    <row r="158" spans="1:14" x14ac:dyDescent="0.25">
      <c r="A158">
        <v>92603</v>
      </c>
      <c r="B158" s="2">
        <v>98.639259999999993</v>
      </c>
      <c r="C158" s="3">
        <v>20173</v>
      </c>
      <c r="D158" s="4">
        <v>31080</v>
      </c>
      <c r="E158" t="s">
        <v>3479</v>
      </c>
      <c r="F158" s="4" t="s">
        <v>15368</v>
      </c>
      <c r="G158" s="6">
        <v>0.8023595</v>
      </c>
      <c r="H158" s="7">
        <v>144.47900000000001</v>
      </c>
      <c r="I158" s="18">
        <f t="shared" si="4"/>
        <v>88424</v>
      </c>
      <c r="J158" s="18">
        <v>38576</v>
      </c>
      <c r="K158" s="18">
        <v>49648</v>
      </c>
      <c r="L158" s="18">
        <v>200</v>
      </c>
      <c r="M158" s="22">
        <v>0</v>
      </c>
      <c r="N158" s="22">
        <v>0</v>
      </c>
    </row>
    <row r="159" spans="1:14" x14ac:dyDescent="0.25">
      <c r="A159">
        <v>94065</v>
      </c>
      <c r="B159" s="2">
        <v>98.629429999999999</v>
      </c>
      <c r="C159" s="3">
        <v>11585</v>
      </c>
      <c r="D159" s="4">
        <v>41860</v>
      </c>
      <c r="E159" t="s">
        <v>15758</v>
      </c>
      <c r="F159" s="4" t="s">
        <v>15368</v>
      </c>
      <c r="G159" s="6">
        <v>0.72679450000000001</v>
      </c>
      <c r="H159" s="7">
        <v>157.25399999999999</v>
      </c>
      <c r="I159" s="18">
        <f t="shared" si="4"/>
        <v>74718</v>
      </c>
      <c r="J159" s="18">
        <v>66708</v>
      </c>
      <c r="K159" s="18">
        <v>7810</v>
      </c>
      <c r="L159" s="18">
        <v>200</v>
      </c>
      <c r="M159" s="22">
        <v>1</v>
      </c>
      <c r="N159" s="22">
        <v>1</v>
      </c>
    </row>
    <row r="160" spans="1:14" x14ac:dyDescent="0.25">
      <c r="A160">
        <v>94582</v>
      </c>
      <c r="B160" s="2">
        <v>98.602620000000002</v>
      </c>
      <c r="C160" s="3">
        <v>39721</v>
      </c>
      <c r="D160" s="4">
        <v>41860</v>
      </c>
      <c r="E160" t="s">
        <v>15786</v>
      </c>
      <c r="F160" s="4" t="s">
        <v>15368</v>
      </c>
      <c r="G160" s="6">
        <v>0.71030990000000005</v>
      </c>
      <c r="H160" s="7">
        <v>158.94</v>
      </c>
      <c r="I160" s="18">
        <f t="shared" si="4"/>
        <v>6249</v>
      </c>
      <c r="J160" s="18">
        <v>5474</v>
      </c>
      <c r="K160" s="18">
        <v>750</v>
      </c>
      <c r="L160" s="18">
        <v>25</v>
      </c>
      <c r="M160" s="22">
        <v>1</v>
      </c>
      <c r="N160" s="22">
        <v>1</v>
      </c>
    </row>
    <row r="161" spans="1:14" x14ac:dyDescent="0.25">
      <c r="A161">
        <v>10003</v>
      </c>
      <c r="B161" s="2">
        <v>98.572860000000006</v>
      </c>
      <c r="C161" s="3">
        <v>57068</v>
      </c>
      <c r="D161" s="4">
        <v>35620</v>
      </c>
      <c r="E161" t="s">
        <v>1789</v>
      </c>
      <c r="F161" s="4" t="s">
        <v>1280</v>
      </c>
      <c r="G161" s="6">
        <v>0.78570739999999994</v>
      </c>
      <c r="H161" s="7">
        <v>145.411</v>
      </c>
      <c r="I161" s="18">
        <f t="shared" si="4"/>
        <v>989723</v>
      </c>
      <c r="J161" s="18">
        <v>776954</v>
      </c>
      <c r="K161" s="18">
        <v>189881</v>
      </c>
      <c r="L161" s="18">
        <f>12963+9925</f>
        <v>22888</v>
      </c>
      <c r="M161" s="22">
        <v>1</v>
      </c>
      <c r="N161" s="22">
        <v>1</v>
      </c>
    </row>
    <row r="162" spans="1:14" x14ac:dyDescent="0.25">
      <c r="A162">
        <v>94025</v>
      </c>
      <c r="B162" s="2">
        <v>98.535489999999996</v>
      </c>
      <c r="C162" s="3">
        <v>40944</v>
      </c>
      <c r="D162" s="4">
        <v>41860</v>
      </c>
      <c r="E162" t="s">
        <v>15750</v>
      </c>
      <c r="F162" s="4" t="s">
        <v>15368</v>
      </c>
      <c r="G162" s="6">
        <v>0.69992670000000001</v>
      </c>
      <c r="H162" s="7">
        <v>158.97499999999999</v>
      </c>
      <c r="I162" s="18">
        <f t="shared" si="4"/>
        <v>783956</v>
      </c>
      <c r="J162" s="18">
        <v>543114</v>
      </c>
      <c r="K162" s="18">
        <v>230059</v>
      </c>
      <c r="L162" s="18">
        <f>9363+1420</f>
        <v>10783</v>
      </c>
      <c r="M162" s="29">
        <v>1</v>
      </c>
      <c r="N162" s="22">
        <v>1</v>
      </c>
    </row>
    <row r="163" spans="1:14" x14ac:dyDescent="0.25">
      <c r="A163">
        <v>90742</v>
      </c>
      <c r="B163" s="2">
        <v>98.528459999999995</v>
      </c>
      <c r="C163" s="3">
        <v>842</v>
      </c>
      <c r="D163" s="4">
        <v>31080</v>
      </c>
      <c r="E163" t="s">
        <v>5976</v>
      </c>
      <c r="F163" s="4" t="s">
        <v>15368</v>
      </c>
      <c r="G163" s="6">
        <v>0.57441249999999999</v>
      </c>
      <c r="H163" s="7">
        <v>180.45500000000001</v>
      </c>
      <c r="I163" s="18">
        <f t="shared" si="4"/>
        <v>12081</v>
      </c>
      <c r="J163" s="18">
        <v>10411</v>
      </c>
      <c r="K163" s="18">
        <v>1670</v>
      </c>
      <c r="L163" s="18">
        <v>0</v>
      </c>
      <c r="M163" s="29">
        <v>1</v>
      </c>
      <c r="N163" s="22">
        <v>1</v>
      </c>
    </row>
    <row r="164" spans="1:14" x14ac:dyDescent="0.25">
      <c r="A164">
        <v>7930</v>
      </c>
      <c r="B164" s="2">
        <v>98.526970000000006</v>
      </c>
      <c r="C164" s="3">
        <v>8399</v>
      </c>
      <c r="D164" s="4">
        <v>35620</v>
      </c>
      <c r="E164" t="s">
        <v>28</v>
      </c>
      <c r="F164" s="4" t="s">
        <v>1341</v>
      </c>
      <c r="G164" s="6">
        <v>0.6718807</v>
      </c>
      <c r="H164" s="7">
        <v>163.59100000000001</v>
      </c>
      <c r="I164" s="18">
        <f t="shared" si="4"/>
        <v>20698</v>
      </c>
      <c r="J164" s="18">
        <v>10093</v>
      </c>
      <c r="K164" s="18">
        <v>9605</v>
      </c>
      <c r="L164" s="18">
        <v>1000</v>
      </c>
      <c r="M164" s="29">
        <v>1</v>
      </c>
      <c r="N164" s="22">
        <v>0</v>
      </c>
    </row>
    <row r="165" spans="1:14" x14ac:dyDescent="0.25">
      <c r="A165">
        <v>10803</v>
      </c>
      <c r="B165" s="2">
        <v>98.517340000000004</v>
      </c>
      <c r="C165" s="3">
        <v>12522</v>
      </c>
      <c r="D165" s="4">
        <v>35620</v>
      </c>
      <c r="E165" t="s">
        <v>536</v>
      </c>
      <c r="F165" s="4" t="s">
        <v>1280</v>
      </c>
      <c r="G165" s="6">
        <v>0.63816759999999995</v>
      </c>
      <c r="H165" s="7">
        <v>169.30600000000001</v>
      </c>
      <c r="I165" s="18">
        <f t="shared" si="4"/>
        <v>73365</v>
      </c>
      <c r="J165" s="18">
        <v>47585</v>
      </c>
      <c r="K165" s="18">
        <v>24780</v>
      </c>
      <c r="L165" s="18">
        <v>1000</v>
      </c>
      <c r="M165" s="29">
        <v>1</v>
      </c>
      <c r="N165" s="22">
        <v>1</v>
      </c>
    </row>
    <row r="166" spans="1:14" x14ac:dyDescent="0.25">
      <c r="A166">
        <v>11545</v>
      </c>
      <c r="B166" s="2">
        <v>98.488690000000005</v>
      </c>
      <c r="C166" s="3">
        <v>12652</v>
      </c>
      <c r="D166" s="4">
        <v>35620</v>
      </c>
      <c r="E166" t="s">
        <v>1939</v>
      </c>
      <c r="F166" s="4" t="s">
        <v>1280</v>
      </c>
      <c r="G166" s="6">
        <v>0.65063409999999999</v>
      </c>
      <c r="H166" s="7">
        <v>165.804</v>
      </c>
      <c r="I166" s="18">
        <f t="shared" si="4"/>
        <v>113480</v>
      </c>
      <c r="J166" s="18">
        <v>75547</v>
      </c>
      <c r="K166" s="18">
        <v>37474</v>
      </c>
      <c r="L166" s="18">
        <v>459</v>
      </c>
      <c r="M166" s="29">
        <v>1</v>
      </c>
      <c r="N166" s="22">
        <v>1</v>
      </c>
    </row>
    <row r="167" spans="1:14" x14ac:dyDescent="0.25">
      <c r="A167">
        <v>94904</v>
      </c>
      <c r="B167" s="2">
        <v>98.484350000000006</v>
      </c>
      <c r="C167" s="3">
        <v>12270</v>
      </c>
      <c r="D167" s="4">
        <v>41860</v>
      </c>
      <c r="E167" t="s">
        <v>15795</v>
      </c>
      <c r="F167" s="4" t="s">
        <v>15368</v>
      </c>
      <c r="G167" s="6">
        <v>0.6533118</v>
      </c>
      <c r="H167" s="7">
        <v>165.327</v>
      </c>
      <c r="I167" s="18">
        <f t="shared" si="4"/>
        <v>159460</v>
      </c>
      <c r="J167" s="18">
        <v>86331</v>
      </c>
      <c r="K167" s="18">
        <v>72529</v>
      </c>
      <c r="L167" s="18">
        <v>600</v>
      </c>
      <c r="M167" s="29">
        <v>1</v>
      </c>
      <c r="N167" s="22">
        <v>1</v>
      </c>
    </row>
    <row r="168" spans="1:14" x14ac:dyDescent="0.25">
      <c r="A168">
        <v>20197</v>
      </c>
      <c r="B168" s="2">
        <v>98.456739999999996</v>
      </c>
      <c r="C168" s="3">
        <v>1667</v>
      </c>
      <c r="D168" s="4">
        <v>47900</v>
      </c>
      <c r="E168" t="s">
        <v>757</v>
      </c>
      <c r="F168" s="4" t="s">
        <v>4335</v>
      </c>
      <c r="G168" s="6">
        <v>0.74618320000000005</v>
      </c>
      <c r="H168" s="7">
        <v>148.75</v>
      </c>
      <c r="I168" s="18">
        <f t="shared" si="4"/>
        <v>7675</v>
      </c>
      <c r="J168" s="18">
        <v>200</v>
      </c>
      <c r="K168" s="18">
        <v>7475</v>
      </c>
      <c r="L168" s="18">
        <v>0</v>
      </c>
      <c r="M168" s="29">
        <v>0</v>
      </c>
      <c r="N168" s="22">
        <v>1</v>
      </c>
    </row>
    <row r="169" spans="1:14" x14ac:dyDescent="0.25">
      <c r="A169">
        <v>91108</v>
      </c>
      <c r="B169" s="2">
        <v>98.447029999999998</v>
      </c>
      <c r="C169" s="3">
        <v>13612</v>
      </c>
      <c r="D169" s="4">
        <v>31080</v>
      </c>
      <c r="E169" t="s">
        <v>15412</v>
      </c>
      <c r="F169" s="4" t="s">
        <v>15368</v>
      </c>
      <c r="G169" s="6">
        <v>0.70175989999999999</v>
      </c>
      <c r="H169" s="7">
        <v>155.89699999999999</v>
      </c>
      <c r="I169" s="18">
        <f t="shared" si="4"/>
        <v>104675</v>
      </c>
      <c r="J169" s="18">
        <v>39193</v>
      </c>
      <c r="K169" s="18">
        <v>65482</v>
      </c>
      <c r="L169" s="18">
        <v>0</v>
      </c>
      <c r="M169" s="29">
        <v>0</v>
      </c>
      <c r="N169" s="22">
        <v>1</v>
      </c>
    </row>
    <row r="170" spans="1:14" x14ac:dyDescent="0.25">
      <c r="A170">
        <v>92660</v>
      </c>
      <c r="B170" s="2">
        <v>98.436809999999994</v>
      </c>
      <c r="C170" s="3">
        <v>35307</v>
      </c>
      <c r="D170" s="4">
        <v>31080</v>
      </c>
      <c r="E170" t="s">
        <v>15589</v>
      </c>
      <c r="F170" s="4" t="s">
        <v>15368</v>
      </c>
      <c r="G170" s="6">
        <v>0.66455419999999998</v>
      </c>
      <c r="H170" s="7">
        <v>162.24</v>
      </c>
      <c r="I170" s="18">
        <f t="shared" si="4"/>
        <v>487773</v>
      </c>
      <c r="J170" s="18">
        <v>64857</v>
      </c>
      <c r="K170" s="18">
        <v>420866</v>
      </c>
      <c r="L170" s="18">
        <v>2050</v>
      </c>
      <c r="M170" s="29">
        <v>0</v>
      </c>
      <c r="N170" s="22">
        <v>0</v>
      </c>
    </row>
    <row r="171" spans="1:14" x14ac:dyDescent="0.25">
      <c r="A171">
        <v>90210</v>
      </c>
      <c r="B171" s="2">
        <v>98.376980000000003</v>
      </c>
      <c r="C171" s="3">
        <v>21478</v>
      </c>
      <c r="D171" s="4">
        <v>31080</v>
      </c>
      <c r="E171" t="s">
        <v>6991</v>
      </c>
      <c r="F171" s="4" t="s">
        <v>15368</v>
      </c>
      <c r="G171" s="6">
        <v>0.5934507</v>
      </c>
      <c r="H171" s="7">
        <v>173.55500000000001</v>
      </c>
      <c r="I171" s="18">
        <f t="shared" si="4"/>
        <v>1570827</v>
      </c>
      <c r="J171" s="18">
        <v>1027428</v>
      </c>
      <c r="K171" s="18">
        <v>525149</v>
      </c>
      <c r="L171" s="18">
        <f>7300+10950</f>
        <v>18250</v>
      </c>
      <c r="M171" s="29">
        <v>1</v>
      </c>
      <c r="N171" s="22">
        <v>1</v>
      </c>
    </row>
    <row r="172" spans="1:14" x14ac:dyDescent="0.25">
      <c r="A172">
        <v>94539</v>
      </c>
      <c r="B172" s="2">
        <v>98.364720000000005</v>
      </c>
      <c r="C172" s="3">
        <v>51458</v>
      </c>
      <c r="D172" s="4">
        <v>41860</v>
      </c>
      <c r="E172" t="s">
        <v>525</v>
      </c>
      <c r="F172" s="4" t="s">
        <v>15368</v>
      </c>
      <c r="G172" s="6">
        <v>0.69686079999999995</v>
      </c>
      <c r="H172" s="7">
        <v>155.553</v>
      </c>
      <c r="I172" s="18">
        <f t="shared" si="4"/>
        <v>69624</v>
      </c>
      <c r="J172" s="18">
        <v>41416</v>
      </c>
      <c r="K172" s="18">
        <v>28183</v>
      </c>
      <c r="L172" s="18">
        <v>25</v>
      </c>
      <c r="M172" s="29">
        <v>1</v>
      </c>
      <c r="N172" s="22">
        <v>1</v>
      </c>
    </row>
    <row r="173" spans="1:14" x14ac:dyDescent="0.25">
      <c r="A173">
        <v>22046</v>
      </c>
      <c r="B173" s="2">
        <v>98.353560000000002</v>
      </c>
      <c r="C173" s="3">
        <v>16690</v>
      </c>
      <c r="D173" s="4">
        <v>47900</v>
      </c>
      <c r="E173" t="s">
        <v>4649</v>
      </c>
      <c r="F173" s="4" t="s">
        <v>4335</v>
      </c>
      <c r="G173" s="6">
        <v>0.69543719999999998</v>
      </c>
      <c r="H173" s="7">
        <v>155.70099999999999</v>
      </c>
      <c r="I173" s="18">
        <f t="shared" si="4"/>
        <v>245857</v>
      </c>
      <c r="J173" s="18">
        <v>122917</v>
      </c>
      <c r="K173" s="18">
        <v>120690</v>
      </c>
      <c r="L173" s="18">
        <f>1575+675</f>
        <v>2250</v>
      </c>
      <c r="M173" s="29">
        <v>1</v>
      </c>
      <c r="N173" s="22">
        <v>1</v>
      </c>
    </row>
    <row r="174" spans="1:14" x14ac:dyDescent="0.25">
      <c r="A174">
        <v>94611</v>
      </c>
      <c r="B174" s="2">
        <v>98.336460000000002</v>
      </c>
      <c r="C174" s="3">
        <v>37224</v>
      </c>
      <c r="D174" s="4">
        <v>41860</v>
      </c>
      <c r="E174" t="s">
        <v>493</v>
      </c>
      <c r="F174" s="4" t="s">
        <v>15368</v>
      </c>
      <c r="G174" s="6">
        <v>0.72449370000000002</v>
      </c>
      <c r="H174" s="7">
        <v>149.577</v>
      </c>
      <c r="I174" s="18">
        <f t="shared" si="4"/>
        <v>544341</v>
      </c>
      <c r="J174" s="18">
        <v>423470</v>
      </c>
      <c r="K174" s="18">
        <v>108166</v>
      </c>
      <c r="L174" s="18">
        <f>2195+10510</f>
        <v>12705</v>
      </c>
      <c r="M174" s="29">
        <v>1</v>
      </c>
      <c r="N174" s="22">
        <v>1</v>
      </c>
    </row>
    <row r="175" spans="1:14" x14ac:dyDescent="0.25">
      <c r="A175">
        <v>7974</v>
      </c>
      <c r="B175" s="2">
        <v>98.327629999999999</v>
      </c>
      <c r="C175" s="3">
        <v>12173</v>
      </c>
      <c r="D175" s="4">
        <v>35620</v>
      </c>
      <c r="E175" t="s">
        <v>1567</v>
      </c>
      <c r="F175" s="4" t="s">
        <v>1341</v>
      </c>
      <c r="G175" s="6">
        <v>0.6403046</v>
      </c>
      <c r="H175" s="7">
        <v>163.971</v>
      </c>
      <c r="I175" s="18">
        <f t="shared" si="4"/>
        <v>37567</v>
      </c>
      <c r="J175" s="18">
        <v>14137</v>
      </c>
      <c r="K175" s="18">
        <v>23180</v>
      </c>
      <c r="L175" s="18">
        <v>250</v>
      </c>
      <c r="M175" s="29">
        <v>0</v>
      </c>
      <c r="N175" s="22">
        <v>0</v>
      </c>
    </row>
    <row r="176" spans="1:14" x14ac:dyDescent="0.25">
      <c r="A176">
        <v>10590</v>
      </c>
      <c r="B176" s="2">
        <v>98.324569999999994</v>
      </c>
      <c r="C176" s="3">
        <v>7026</v>
      </c>
      <c r="D176" s="4">
        <v>35620</v>
      </c>
      <c r="E176" t="s">
        <v>1832</v>
      </c>
      <c r="F176" s="4" t="s">
        <v>1280</v>
      </c>
      <c r="G176" s="6">
        <v>0.70738509999999999</v>
      </c>
      <c r="H176" s="7">
        <v>152.19999999999999</v>
      </c>
      <c r="I176" s="18">
        <f t="shared" si="4"/>
        <v>11351</v>
      </c>
      <c r="J176" s="18">
        <v>6401</v>
      </c>
      <c r="K176" s="18">
        <v>3650</v>
      </c>
      <c r="L176" s="18">
        <v>1300</v>
      </c>
      <c r="M176" s="29">
        <v>1</v>
      </c>
      <c r="N176" s="22">
        <v>1</v>
      </c>
    </row>
    <row r="177" spans="1:14" x14ac:dyDescent="0.25">
      <c r="A177">
        <v>92625</v>
      </c>
      <c r="B177" s="2">
        <v>98.302539999999993</v>
      </c>
      <c r="C177" s="3">
        <v>12571</v>
      </c>
      <c r="D177" s="4">
        <v>31080</v>
      </c>
      <c r="E177" t="s">
        <v>15579</v>
      </c>
      <c r="F177" s="4" t="s">
        <v>15368</v>
      </c>
      <c r="G177" s="6">
        <v>0.64396850000000005</v>
      </c>
      <c r="H177" s="7">
        <v>162.345</v>
      </c>
      <c r="I177" s="18">
        <f t="shared" si="4"/>
        <v>231997</v>
      </c>
      <c r="J177" s="18">
        <v>138781</v>
      </c>
      <c r="K177" s="18">
        <v>93166</v>
      </c>
      <c r="L177" s="18">
        <v>50</v>
      </c>
      <c r="M177" s="29">
        <v>1</v>
      </c>
      <c r="N177" s="22">
        <v>1</v>
      </c>
    </row>
    <row r="178" spans="1:14" x14ac:dyDescent="0.25">
      <c r="A178">
        <v>20152</v>
      </c>
      <c r="B178" s="2">
        <v>98.282679999999999</v>
      </c>
      <c r="C178" s="3">
        <v>27826</v>
      </c>
      <c r="D178" s="4">
        <v>47900</v>
      </c>
      <c r="E178" t="s">
        <v>4352</v>
      </c>
      <c r="F178" s="4" t="s">
        <v>4335</v>
      </c>
      <c r="G178" s="6">
        <v>0.67998309999999995</v>
      </c>
      <c r="H178" s="7">
        <v>156.07599999999999</v>
      </c>
      <c r="I178" s="18">
        <f t="shared" ref="I178:I241" si="5">SUM(J178:L178)</f>
        <v>37520</v>
      </c>
      <c r="J178" s="18">
        <v>8420</v>
      </c>
      <c r="K178" s="18">
        <v>27100</v>
      </c>
      <c r="L178" s="18">
        <v>2000</v>
      </c>
      <c r="M178" s="29">
        <v>0</v>
      </c>
      <c r="N178" s="22">
        <v>1</v>
      </c>
    </row>
    <row r="179" spans="1:14" x14ac:dyDescent="0.25">
      <c r="A179">
        <v>20003</v>
      </c>
      <c r="B179" s="2">
        <v>98.254670000000004</v>
      </c>
      <c r="C179" s="3">
        <v>28201</v>
      </c>
      <c r="D179" s="4">
        <v>47900</v>
      </c>
      <c r="E179" t="s">
        <v>579</v>
      </c>
      <c r="F179" s="4" t="s">
        <v>4333</v>
      </c>
      <c r="G179" s="6">
        <v>0.66931280000000004</v>
      </c>
      <c r="H179" s="7">
        <v>157.72200000000001</v>
      </c>
      <c r="I179" s="18">
        <f t="shared" si="5"/>
        <v>2147097</v>
      </c>
      <c r="J179" s="18">
        <v>1267297</v>
      </c>
      <c r="K179" s="18">
        <v>866640</v>
      </c>
      <c r="L179" s="18">
        <f>9300+3860</f>
        <v>13160</v>
      </c>
      <c r="M179" s="29">
        <v>1</v>
      </c>
      <c r="N179" s="22">
        <v>1</v>
      </c>
    </row>
    <row r="180" spans="1:14" x14ac:dyDescent="0.25">
      <c r="A180">
        <v>11530</v>
      </c>
      <c r="B180" s="2">
        <v>98.239009999999993</v>
      </c>
      <c r="C180" s="3">
        <v>28155</v>
      </c>
      <c r="D180" s="4">
        <v>35620</v>
      </c>
      <c r="E180" t="s">
        <v>1937</v>
      </c>
      <c r="F180" s="4" t="s">
        <v>1280</v>
      </c>
      <c r="G180" s="6">
        <v>0.62959529999999997</v>
      </c>
      <c r="H180" s="7">
        <v>164.167</v>
      </c>
      <c r="I180" s="18">
        <f t="shared" si="5"/>
        <v>314054</v>
      </c>
      <c r="J180" s="18">
        <v>115350</v>
      </c>
      <c r="K180" s="18">
        <v>198104</v>
      </c>
      <c r="L180" s="18">
        <v>600</v>
      </c>
      <c r="M180" s="29">
        <v>0</v>
      </c>
      <c r="N180" s="22">
        <v>1</v>
      </c>
    </row>
    <row r="181" spans="1:14" x14ac:dyDescent="0.25">
      <c r="A181">
        <v>11791</v>
      </c>
      <c r="B181" s="2">
        <v>98.220640000000003</v>
      </c>
      <c r="C181" s="3">
        <v>25212</v>
      </c>
      <c r="D181" s="4">
        <v>35620</v>
      </c>
      <c r="E181" t="s">
        <v>2029</v>
      </c>
      <c r="F181" s="4" t="s">
        <v>1280</v>
      </c>
      <c r="G181" s="6">
        <v>0.64495849999999999</v>
      </c>
      <c r="H181" s="7">
        <v>161.435</v>
      </c>
      <c r="I181" s="18">
        <f t="shared" si="5"/>
        <v>118754</v>
      </c>
      <c r="J181" s="18">
        <v>85957</v>
      </c>
      <c r="K181" s="18">
        <v>22172</v>
      </c>
      <c r="L181" s="18">
        <v>10625</v>
      </c>
      <c r="M181" s="29">
        <v>1</v>
      </c>
      <c r="N181" s="22">
        <v>1</v>
      </c>
    </row>
    <row r="182" spans="1:14" x14ac:dyDescent="0.25">
      <c r="A182">
        <v>7059</v>
      </c>
      <c r="B182" s="2">
        <v>98.209230000000005</v>
      </c>
      <c r="C182" s="3">
        <v>15729</v>
      </c>
      <c r="D182" s="4">
        <v>35620</v>
      </c>
      <c r="E182" t="s">
        <v>65</v>
      </c>
      <c r="F182" s="4" t="s">
        <v>1341</v>
      </c>
      <c r="G182" s="6">
        <v>0.62354419999999999</v>
      </c>
      <c r="H182" s="7">
        <v>165.02199999999999</v>
      </c>
      <c r="I182" s="18">
        <f t="shared" si="5"/>
        <v>63947</v>
      </c>
      <c r="J182" s="18">
        <v>38664</v>
      </c>
      <c r="K182" s="18">
        <v>23183</v>
      </c>
      <c r="L182" s="18">
        <v>2100</v>
      </c>
      <c r="M182" s="29">
        <v>1</v>
      </c>
      <c r="N182" s="22">
        <v>0</v>
      </c>
    </row>
    <row r="183" spans="1:14" x14ac:dyDescent="0.25">
      <c r="A183">
        <v>7039</v>
      </c>
      <c r="B183" s="2">
        <v>98.183030000000002</v>
      </c>
      <c r="C183" s="3">
        <v>29617</v>
      </c>
      <c r="D183" s="4">
        <v>35620</v>
      </c>
      <c r="E183" t="s">
        <v>1366</v>
      </c>
      <c r="F183" s="4" t="s">
        <v>1341</v>
      </c>
      <c r="G183" s="6">
        <v>0.67949789999999999</v>
      </c>
      <c r="H183" s="7">
        <v>155.28700000000001</v>
      </c>
      <c r="I183" s="18">
        <f t="shared" si="5"/>
        <v>234722</v>
      </c>
      <c r="J183" s="18">
        <v>157972</v>
      </c>
      <c r="K183" s="18">
        <v>74250</v>
      </c>
      <c r="L183" s="18">
        <v>2500</v>
      </c>
      <c r="M183" s="29">
        <v>1</v>
      </c>
      <c r="N183" s="22">
        <v>1</v>
      </c>
    </row>
    <row r="184" spans="1:14" x14ac:dyDescent="0.25">
      <c r="A184">
        <v>7739</v>
      </c>
      <c r="B184" s="2">
        <v>98.126239999999996</v>
      </c>
      <c r="C184" s="3">
        <v>5920</v>
      </c>
      <c r="D184" s="4">
        <v>35620</v>
      </c>
      <c r="E184" t="s">
        <v>1507</v>
      </c>
      <c r="F184" s="4" t="s">
        <v>1341</v>
      </c>
      <c r="G184" s="6">
        <v>0.63629400000000003</v>
      </c>
      <c r="H184" s="7">
        <v>160.96199999999999</v>
      </c>
      <c r="I184" s="18">
        <f t="shared" si="5"/>
        <v>9561</v>
      </c>
      <c r="J184" s="18">
        <v>4606</v>
      </c>
      <c r="K184" s="18">
        <v>4355</v>
      </c>
      <c r="L184" s="18">
        <v>600</v>
      </c>
      <c r="M184" s="29">
        <v>1</v>
      </c>
      <c r="N184" s="22">
        <v>0</v>
      </c>
    </row>
    <row r="185" spans="1:14" x14ac:dyDescent="0.25">
      <c r="A185">
        <v>90024</v>
      </c>
      <c r="B185" s="2">
        <v>98.104789999999994</v>
      </c>
      <c r="C185" s="3">
        <v>50117</v>
      </c>
      <c r="D185" s="4">
        <v>31080</v>
      </c>
      <c r="E185" t="s">
        <v>15367</v>
      </c>
      <c r="F185" s="4" t="s">
        <v>15368</v>
      </c>
      <c r="G185" s="6">
        <v>0.71607149999999997</v>
      </c>
      <c r="H185" s="7">
        <v>146.33000000000001</v>
      </c>
      <c r="I185" s="18">
        <f t="shared" si="5"/>
        <v>1078082</v>
      </c>
      <c r="J185" s="18">
        <v>875201</v>
      </c>
      <c r="K185" s="18">
        <v>202131</v>
      </c>
      <c r="L185" s="18">
        <v>750</v>
      </c>
      <c r="M185" s="29">
        <v>1</v>
      </c>
      <c r="N185" s="22">
        <v>1</v>
      </c>
    </row>
    <row r="186" spans="1:14" x14ac:dyDescent="0.25">
      <c r="A186">
        <v>11790</v>
      </c>
      <c r="B186" s="2">
        <v>98.096170000000001</v>
      </c>
      <c r="C186" s="3">
        <v>18627</v>
      </c>
      <c r="D186" s="4">
        <v>35620</v>
      </c>
      <c r="E186" t="s">
        <v>2028</v>
      </c>
      <c r="F186" s="4" t="s">
        <v>1280</v>
      </c>
      <c r="G186" s="6">
        <v>0.65169010000000005</v>
      </c>
      <c r="H186" s="7">
        <v>157.197</v>
      </c>
      <c r="I186" s="18">
        <f t="shared" si="5"/>
        <v>47509</v>
      </c>
      <c r="J186" s="18">
        <v>20774</v>
      </c>
      <c r="K186" s="18">
        <v>26735</v>
      </c>
      <c r="L186" s="18">
        <v>0</v>
      </c>
      <c r="M186" s="29">
        <v>0</v>
      </c>
      <c r="N186" s="22">
        <v>1</v>
      </c>
    </row>
    <row r="187" spans="1:14" x14ac:dyDescent="0.25">
      <c r="A187">
        <v>7030</v>
      </c>
      <c r="B187" s="2">
        <v>98.075320000000005</v>
      </c>
      <c r="C187" s="3">
        <v>51979</v>
      </c>
      <c r="D187" s="4">
        <v>35620</v>
      </c>
      <c r="E187" t="s">
        <v>1359</v>
      </c>
      <c r="F187" s="4" t="s">
        <v>1341</v>
      </c>
      <c r="G187" s="6">
        <v>0.7425098</v>
      </c>
      <c r="H187" s="7">
        <v>140.89599999999999</v>
      </c>
      <c r="I187" s="18">
        <f t="shared" si="5"/>
        <v>123468</v>
      </c>
      <c r="J187" s="18">
        <v>81590</v>
      </c>
      <c r="K187" s="18">
        <v>38698</v>
      </c>
      <c r="L187" s="18">
        <f>500+2680</f>
        <v>3180</v>
      </c>
      <c r="M187" s="29">
        <v>1</v>
      </c>
      <c r="N187" s="22">
        <v>1</v>
      </c>
    </row>
    <row r="188" spans="1:14" x14ac:dyDescent="0.25">
      <c r="A188">
        <v>94107</v>
      </c>
      <c r="B188" s="2">
        <v>98.053579999999997</v>
      </c>
      <c r="C188" s="3">
        <v>27791</v>
      </c>
      <c r="D188" s="4">
        <v>41860</v>
      </c>
      <c r="E188" t="s">
        <v>15761</v>
      </c>
      <c r="F188" s="4" t="s">
        <v>15368</v>
      </c>
      <c r="G188" s="6">
        <v>0.71825430000000001</v>
      </c>
      <c r="H188" s="7">
        <v>144.80600000000001</v>
      </c>
      <c r="I188" s="18">
        <f t="shared" si="5"/>
        <v>291381</v>
      </c>
      <c r="J188" s="18">
        <v>247011</v>
      </c>
      <c r="K188" s="18">
        <v>38640</v>
      </c>
      <c r="L188" s="18">
        <f>250+5480</f>
        <v>5730</v>
      </c>
      <c r="M188" s="29">
        <v>1</v>
      </c>
      <c r="N188" s="22">
        <v>1</v>
      </c>
    </row>
    <row r="189" spans="1:14" x14ac:dyDescent="0.25">
      <c r="A189">
        <v>7079</v>
      </c>
      <c r="B189" s="2">
        <v>97.993290000000002</v>
      </c>
      <c r="C189" s="3">
        <v>16475</v>
      </c>
      <c r="D189" s="4">
        <v>35620</v>
      </c>
      <c r="E189" t="s">
        <v>1394</v>
      </c>
      <c r="F189" s="4" t="s">
        <v>1341</v>
      </c>
      <c r="G189" s="6">
        <v>0.67532199999999998</v>
      </c>
      <c r="H189" s="7">
        <v>151.09899999999999</v>
      </c>
      <c r="I189" s="18">
        <f t="shared" si="5"/>
        <v>78879</v>
      </c>
      <c r="J189" s="18">
        <v>75254</v>
      </c>
      <c r="K189" s="18">
        <v>2875</v>
      </c>
      <c r="L189" s="18">
        <v>750</v>
      </c>
      <c r="M189" s="29">
        <v>1</v>
      </c>
      <c r="N189" s="22">
        <v>1</v>
      </c>
    </row>
    <row r="190" spans="1:14" x14ac:dyDescent="0.25">
      <c r="A190">
        <v>94127</v>
      </c>
      <c r="B190" s="2">
        <v>97.9773</v>
      </c>
      <c r="C190" s="3">
        <v>19356</v>
      </c>
      <c r="D190" s="4">
        <v>41860</v>
      </c>
      <c r="E190" t="s">
        <v>15761</v>
      </c>
      <c r="F190" s="4" t="s">
        <v>15368</v>
      </c>
      <c r="G190" s="6">
        <v>0.66951260000000001</v>
      </c>
      <c r="H190" s="7">
        <v>151.69800000000001</v>
      </c>
      <c r="I190" s="18">
        <f t="shared" si="5"/>
        <v>97749</v>
      </c>
      <c r="J190" s="18">
        <v>67520</v>
      </c>
      <c r="K190" s="18">
        <v>27354</v>
      </c>
      <c r="L190" s="18">
        <v>2875</v>
      </c>
      <c r="M190" s="29">
        <v>1</v>
      </c>
      <c r="N190" s="22">
        <v>1</v>
      </c>
    </row>
    <row r="191" spans="1:14" x14ac:dyDescent="0.25">
      <c r="A191">
        <v>94062</v>
      </c>
      <c r="B191" s="2">
        <v>97.961500000000001</v>
      </c>
      <c r="C191" s="3">
        <v>27013</v>
      </c>
      <c r="D191" s="4">
        <v>41860</v>
      </c>
      <c r="E191" t="s">
        <v>15758</v>
      </c>
      <c r="F191" s="4" t="s">
        <v>15368</v>
      </c>
      <c r="G191" s="6">
        <v>0.59024209999999999</v>
      </c>
      <c r="H191" s="7">
        <v>164.886</v>
      </c>
      <c r="I191" s="18">
        <f t="shared" si="5"/>
        <v>532197</v>
      </c>
      <c r="J191" s="18">
        <v>281355</v>
      </c>
      <c r="K191" s="18">
        <v>249642</v>
      </c>
      <c r="L191" s="18">
        <v>1200</v>
      </c>
      <c r="M191" s="29">
        <v>1</v>
      </c>
      <c r="N191" s="22">
        <v>1</v>
      </c>
    </row>
    <row r="192" spans="1:14" x14ac:dyDescent="0.25">
      <c r="A192">
        <v>7733</v>
      </c>
      <c r="B192" s="2">
        <v>97.954049999999995</v>
      </c>
      <c r="C192" s="3">
        <v>16656</v>
      </c>
      <c r="D192" s="4">
        <v>35620</v>
      </c>
      <c r="E192" t="s">
        <v>1502</v>
      </c>
      <c r="F192" s="4" t="s">
        <v>1341</v>
      </c>
      <c r="G192" s="6">
        <v>0.61862510000000004</v>
      </c>
      <c r="H192" s="7">
        <v>159.559</v>
      </c>
      <c r="I192" s="18">
        <f t="shared" si="5"/>
        <v>126814</v>
      </c>
      <c r="J192" s="18">
        <v>51813</v>
      </c>
      <c r="K192" s="18">
        <v>75001</v>
      </c>
      <c r="L192" s="18">
        <v>0</v>
      </c>
      <c r="M192" s="29">
        <v>0</v>
      </c>
      <c r="N192" s="22">
        <v>0</v>
      </c>
    </row>
    <row r="193" spans="1:14" x14ac:dyDescent="0.25">
      <c r="A193">
        <v>94117</v>
      </c>
      <c r="B193" s="2">
        <v>97.943340000000006</v>
      </c>
      <c r="C193" s="3">
        <v>42638</v>
      </c>
      <c r="D193" s="4">
        <v>41860</v>
      </c>
      <c r="E193" t="s">
        <v>15761</v>
      </c>
      <c r="F193" s="4" t="s">
        <v>15368</v>
      </c>
      <c r="G193" s="6">
        <v>0.72566209999999998</v>
      </c>
      <c r="H193" s="7">
        <v>140.76</v>
      </c>
      <c r="I193" s="18">
        <f t="shared" si="5"/>
        <v>266652</v>
      </c>
      <c r="J193" s="18">
        <v>248836</v>
      </c>
      <c r="K193" s="18">
        <v>13591</v>
      </c>
      <c r="L193" s="18">
        <v>4225</v>
      </c>
      <c r="M193" s="29">
        <v>1</v>
      </c>
      <c r="N193" s="22">
        <v>1</v>
      </c>
    </row>
    <row r="194" spans="1:14" x14ac:dyDescent="0.25">
      <c r="A194">
        <v>7045</v>
      </c>
      <c r="B194" s="2">
        <v>97.922610000000006</v>
      </c>
      <c r="C194" s="3">
        <v>9560</v>
      </c>
      <c r="D194" s="4">
        <v>35620</v>
      </c>
      <c r="E194" t="s">
        <v>1371</v>
      </c>
      <c r="F194" s="4" t="s">
        <v>1341</v>
      </c>
      <c r="G194" s="6">
        <v>0.60859110000000005</v>
      </c>
      <c r="H194" s="7">
        <v>160.488</v>
      </c>
      <c r="I194" s="18">
        <f t="shared" si="5"/>
        <v>28331</v>
      </c>
      <c r="J194" s="18">
        <v>8428</v>
      </c>
      <c r="K194" s="18">
        <v>19403</v>
      </c>
      <c r="L194" s="18">
        <v>500</v>
      </c>
      <c r="M194" s="29">
        <v>0</v>
      </c>
      <c r="N194" s="22">
        <v>0</v>
      </c>
    </row>
    <row r="195" spans="1:14" x14ac:dyDescent="0.25">
      <c r="A195">
        <v>7853</v>
      </c>
      <c r="B195" s="2">
        <v>97.918890000000005</v>
      </c>
      <c r="C195" s="3">
        <v>13420</v>
      </c>
      <c r="D195" s="4">
        <v>35620</v>
      </c>
      <c r="E195" t="s">
        <v>1540</v>
      </c>
      <c r="F195" s="4" t="s">
        <v>1341</v>
      </c>
      <c r="G195" s="6">
        <v>0.58005669999999998</v>
      </c>
      <c r="H195" s="7">
        <v>165.417</v>
      </c>
      <c r="I195" s="18">
        <f t="shared" si="5"/>
        <v>5809</v>
      </c>
      <c r="J195" s="18">
        <v>1623</v>
      </c>
      <c r="K195" s="18">
        <v>4186</v>
      </c>
      <c r="L195" s="18">
        <v>0</v>
      </c>
      <c r="M195" s="29">
        <v>0</v>
      </c>
      <c r="N195" s="22">
        <v>0</v>
      </c>
    </row>
    <row r="196" spans="1:14" x14ac:dyDescent="0.25">
      <c r="A196">
        <v>91436</v>
      </c>
      <c r="B196" s="2">
        <v>97.914249999999996</v>
      </c>
      <c r="C196" s="3">
        <v>14562</v>
      </c>
      <c r="D196" s="4">
        <v>31080</v>
      </c>
      <c r="E196" t="s">
        <v>14211</v>
      </c>
      <c r="F196" s="4" t="s">
        <v>15368</v>
      </c>
      <c r="G196" s="6">
        <v>0.63873950000000002</v>
      </c>
      <c r="H196" s="7">
        <v>155.096</v>
      </c>
      <c r="I196" s="18">
        <f t="shared" si="5"/>
        <v>545773</v>
      </c>
      <c r="J196" s="18">
        <v>407559</v>
      </c>
      <c r="K196" s="18">
        <v>119064</v>
      </c>
      <c r="L196" s="18">
        <f>1300+17850</f>
        <v>19150</v>
      </c>
      <c r="M196" s="29">
        <v>1</v>
      </c>
      <c r="N196" s="22">
        <v>1</v>
      </c>
    </row>
    <row r="197" spans="1:14" x14ac:dyDescent="0.25">
      <c r="A197">
        <v>20838</v>
      </c>
      <c r="B197" s="2">
        <v>97.890820000000005</v>
      </c>
      <c r="C197" s="3">
        <v>200</v>
      </c>
      <c r="D197" s="4">
        <v>47900</v>
      </c>
      <c r="E197" t="s">
        <v>3988</v>
      </c>
      <c r="F197" s="4" t="s">
        <v>4361</v>
      </c>
      <c r="G197" s="6">
        <v>0.64583330000000005</v>
      </c>
      <c r="H197" s="7">
        <v>153.333</v>
      </c>
      <c r="I197" s="18">
        <f t="shared" si="5"/>
        <v>3620</v>
      </c>
      <c r="J197" s="18">
        <v>1070</v>
      </c>
      <c r="K197" s="18">
        <v>2550</v>
      </c>
      <c r="L197" s="18">
        <v>0</v>
      </c>
      <c r="M197" s="29">
        <v>0</v>
      </c>
      <c r="N197" s="22">
        <v>1</v>
      </c>
    </row>
    <row r="198" spans="1:14" x14ac:dyDescent="0.25">
      <c r="A198">
        <v>7649</v>
      </c>
      <c r="B198" s="2">
        <v>97.886899999999997</v>
      </c>
      <c r="C198" s="3">
        <v>8079</v>
      </c>
      <c r="D198" s="4">
        <v>35620</v>
      </c>
      <c r="E198" t="s">
        <v>1472</v>
      </c>
      <c r="F198" s="4" t="s">
        <v>1341</v>
      </c>
      <c r="G198" s="6">
        <v>0.63382349999999998</v>
      </c>
      <c r="H198" s="7">
        <v>155.08600000000001</v>
      </c>
      <c r="I198" s="18">
        <f t="shared" si="5"/>
        <v>38611</v>
      </c>
      <c r="J198" s="18">
        <v>33436</v>
      </c>
      <c r="K198" s="18">
        <v>5050</v>
      </c>
      <c r="L198" s="18">
        <v>125</v>
      </c>
      <c r="M198" s="29">
        <v>1</v>
      </c>
      <c r="N198" s="22">
        <v>1</v>
      </c>
    </row>
    <row r="199" spans="1:14" x14ac:dyDescent="0.25">
      <c r="A199">
        <v>20009</v>
      </c>
      <c r="B199" s="2">
        <v>97.852559999999997</v>
      </c>
      <c r="C199" s="3">
        <v>50708</v>
      </c>
      <c r="D199" s="4">
        <v>47900</v>
      </c>
      <c r="E199" t="s">
        <v>579</v>
      </c>
      <c r="F199" s="4" t="s">
        <v>4333</v>
      </c>
      <c r="G199" s="6">
        <v>0.77326110000000003</v>
      </c>
      <c r="H199" s="7">
        <v>130.56800000000001</v>
      </c>
      <c r="I199" s="18">
        <f t="shared" si="5"/>
        <v>1784978</v>
      </c>
      <c r="J199" s="18">
        <v>1467412</v>
      </c>
      <c r="K199" s="18">
        <v>294224</v>
      </c>
      <c r="L199" s="18">
        <f>11026+12316</f>
        <v>23342</v>
      </c>
      <c r="M199" s="29">
        <v>1</v>
      </c>
      <c r="N199" s="22">
        <v>1</v>
      </c>
    </row>
    <row r="200" spans="1:14" x14ac:dyDescent="0.25">
      <c r="A200">
        <v>7946</v>
      </c>
      <c r="B200" s="2">
        <v>97.806319999999999</v>
      </c>
      <c r="C200" s="3">
        <v>3009</v>
      </c>
      <c r="D200" s="4">
        <v>35620</v>
      </c>
      <c r="E200" t="s">
        <v>1563</v>
      </c>
      <c r="F200" s="4" t="s">
        <v>1341</v>
      </c>
      <c r="G200" s="6">
        <v>0.66666669999999995</v>
      </c>
      <c r="H200" s="7">
        <v>147.845</v>
      </c>
      <c r="I200" s="18">
        <f t="shared" si="5"/>
        <v>4301</v>
      </c>
      <c r="J200" s="18">
        <v>506</v>
      </c>
      <c r="K200" s="18">
        <v>3795</v>
      </c>
      <c r="L200" s="18">
        <v>0</v>
      </c>
      <c r="M200" s="29">
        <v>0</v>
      </c>
      <c r="N200" s="22">
        <v>0</v>
      </c>
    </row>
    <row r="201" spans="1:14" x14ac:dyDescent="0.25">
      <c r="A201">
        <v>7401</v>
      </c>
      <c r="B201" s="2">
        <v>97.804810000000003</v>
      </c>
      <c r="C201" s="3">
        <v>6665</v>
      </c>
      <c r="D201" s="4">
        <v>35620</v>
      </c>
      <c r="E201" t="s">
        <v>1413</v>
      </c>
      <c r="F201" s="4" t="s">
        <v>1341</v>
      </c>
      <c r="G201" s="6">
        <v>0.65018489999999995</v>
      </c>
      <c r="H201" s="7">
        <v>150.68600000000001</v>
      </c>
      <c r="I201" s="18">
        <f t="shared" si="5"/>
        <v>39224</v>
      </c>
      <c r="J201" s="18">
        <v>25469</v>
      </c>
      <c r="K201" s="18">
        <v>13755</v>
      </c>
      <c r="L201" s="18">
        <v>0</v>
      </c>
      <c r="M201" s="29">
        <v>1</v>
      </c>
      <c r="N201" s="22">
        <v>1</v>
      </c>
    </row>
    <row r="202" spans="1:14" x14ac:dyDescent="0.25">
      <c r="A202">
        <v>94070</v>
      </c>
      <c r="B202" s="2">
        <v>97.790629999999993</v>
      </c>
      <c r="C202" s="3">
        <v>29878</v>
      </c>
      <c r="D202" s="4">
        <v>41860</v>
      </c>
      <c r="E202" t="s">
        <v>15019</v>
      </c>
      <c r="F202" s="4" t="s">
        <v>15368</v>
      </c>
      <c r="G202" s="6">
        <v>0.60902429999999996</v>
      </c>
      <c r="H202" s="7">
        <v>157.70500000000001</v>
      </c>
      <c r="I202" s="18">
        <f t="shared" si="5"/>
        <v>100696</v>
      </c>
      <c r="J202" s="18">
        <v>70629</v>
      </c>
      <c r="K202" s="18">
        <v>29797</v>
      </c>
      <c r="L202" s="18">
        <v>270</v>
      </c>
      <c r="M202" s="29">
        <v>1</v>
      </c>
      <c r="N202" s="22">
        <v>1</v>
      </c>
    </row>
    <row r="203" spans="1:14" x14ac:dyDescent="0.25">
      <c r="A203">
        <v>20895</v>
      </c>
      <c r="B203" s="2">
        <v>97.782300000000006</v>
      </c>
      <c r="C203" s="3">
        <v>19284</v>
      </c>
      <c r="D203" s="4">
        <v>47900</v>
      </c>
      <c r="E203" t="s">
        <v>4455</v>
      </c>
      <c r="F203" s="4" t="s">
        <v>4361</v>
      </c>
      <c r="G203" s="6">
        <v>0.68718639999999998</v>
      </c>
      <c r="H203" s="7">
        <v>144.113</v>
      </c>
      <c r="I203" s="18">
        <f t="shared" si="5"/>
        <v>191367</v>
      </c>
      <c r="J203" s="18">
        <v>149565</v>
      </c>
      <c r="K203" s="18">
        <v>38787</v>
      </c>
      <c r="L203" s="18">
        <f>450+2565</f>
        <v>3015</v>
      </c>
      <c r="M203" s="29">
        <v>1</v>
      </c>
      <c r="N203" s="22">
        <v>1</v>
      </c>
    </row>
    <row r="204" spans="1:14" x14ac:dyDescent="0.25">
      <c r="A204">
        <v>11201</v>
      </c>
      <c r="B204" s="2">
        <v>97.750110000000006</v>
      </c>
      <c r="C204" s="3">
        <v>56487</v>
      </c>
      <c r="D204" s="4">
        <v>35620</v>
      </c>
      <c r="E204" t="s">
        <v>1238</v>
      </c>
      <c r="F204" s="4" t="s">
        <v>1280</v>
      </c>
      <c r="G204" s="6">
        <v>0.6892161</v>
      </c>
      <c r="H204" s="7">
        <v>143.27600000000001</v>
      </c>
      <c r="I204" s="18">
        <f t="shared" si="5"/>
        <v>587814</v>
      </c>
      <c r="J204" s="18">
        <v>452738</v>
      </c>
      <c r="K204" s="18">
        <v>118963</v>
      </c>
      <c r="L204" s="18">
        <f>12880+3233</f>
        <v>16113</v>
      </c>
      <c r="M204" s="29">
        <v>1</v>
      </c>
      <c r="N204" s="22">
        <v>1</v>
      </c>
    </row>
    <row r="205" spans="1:14" x14ac:dyDescent="0.25">
      <c r="A205">
        <v>20184</v>
      </c>
      <c r="B205" s="2">
        <v>97.739649999999997</v>
      </c>
      <c r="C205" s="3">
        <v>763</v>
      </c>
      <c r="D205" s="4">
        <v>47900</v>
      </c>
      <c r="E205" t="s">
        <v>4356</v>
      </c>
      <c r="F205" s="4" t="s">
        <v>4335</v>
      </c>
      <c r="G205" s="6">
        <v>0.60147600000000001</v>
      </c>
      <c r="H205" s="7">
        <v>158.304</v>
      </c>
      <c r="I205" s="18">
        <f t="shared" si="5"/>
        <v>44490</v>
      </c>
      <c r="J205" s="18">
        <v>1300</v>
      </c>
      <c r="K205" s="18">
        <v>43190</v>
      </c>
      <c r="L205" s="18">
        <v>0</v>
      </c>
      <c r="M205" s="29">
        <v>0</v>
      </c>
      <c r="N205" s="22">
        <v>0</v>
      </c>
    </row>
    <row r="206" spans="1:14" x14ac:dyDescent="0.25">
      <c r="A206">
        <v>11598</v>
      </c>
      <c r="B206" s="2">
        <v>97.727530000000002</v>
      </c>
      <c r="C206" s="3">
        <v>12927</v>
      </c>
      <c r="D206" s="4">
        <v>35620</v>
      </c>
      <c r="E206" t="s">
        <v>1963</v>
      </c>
      <c r="F206" s="4" t="s">
        <v>1280</v>
      </c>
      <c r="G206" s="6">
        <v>0.62825140000000002</v>
      </c>
      <c r="H206" s="7">
        <v>153.017</v>
      </c>
      <c r="I206" s="18">
        <f t="shared" si="5"/>
        <v>80718</v>
      </c>
      <c r="J206" s="18">
        <v>34105</v>
      </c>
      <c r="K206" s="18">
        <v>41313</v>
      </c>
      <c r="L206" s="18">
        <v>5300</v>
      </c>
      <c r="M206" s="29">
        <v>0</v>
      </c>
      <c r="N206" s="22">
        <v>1</v>
      </c>
    </row>
    <row r="207" spans="1:14" x14ac:dyDescent="0.25">
      <c r="A207">
        <v>7092</v>
      </c>
      <c r="B207" s="2">
        <v>97.709819999999993</v>
      </c>
      <c r="C207" s="3">
        <v>6764</v>
      </c>
      <c r="D207" s="4">
        <v>35620</v>
      </c>
      <c r="E207" t="s">
        <v>1400</v>
      </c>
      <c r="F207" s="4" t="s">
        <v>1341</v>
      </c>
      <c r="G207" s="6">
        <v>0.59394199999999997</v>
      </c>
      <c r="H207" s="7">
        <v>158.60300000000001</v>
      </c>
      <c r="I207" s="18">
        <f t="shared" si="5"/>
        <v>5874</v>
      </c>
      <c r="J207" s="18">
        <v>3606</v>
      </c>
      <c r="K207" s="18">
        <v>2168</v>
      </c>
      <c r="L207" s="18">
        <v>100</v>
      </c>
      <c r="M207" s="29">
        <v>1</v>
      </c>
      <c r="N207" s="22">
        <v>1</v>
      </c>
    </row>
    <row r="208" spans="1:14" x14ac:dyDescent="0.25">
      <c r="A208">
        <v>92679</v>
      </c>
      <c r="B208" s="2">
        <v>97.703550000000007</v>
      </c>
      <c r="C208" s="3">
        <v>32821</v>
      </c>
      <c r="D208" s="4">
        <v>31080</v>
      </c>
      <c r="E208" t="s">
        <v>15594</v>
      </c>
      <c r="F208" s="4" t="s">
        <v>15368</v>
      </c>
      <c r="G208" s="6">
        <v>0.599692</v>
      </c>
      <c r="H208" s="7">
        <v>157.55199999999999</v>
      </c>
      <c r="I208" s="18">
        <f t="shared" si="5"/>
        <v>82904</v>
      </c>
      <c r="J208" s="18">
        <v>26969</v>
      </c>
      <c r="K208" s="18">
        <v>49035</v>
      </c>
      <c r="L208" s="18">
        <v>6900</v>
      </c>
      <c r="M208" s="29">
        <v>0</v>
      </c>
      <c r="N208" s="22">
        <v>0</v>
      </c>
    </row>
    <row r="209" spans="1:14" x14ac:dyDescent="0.25">
      <c r="A209">
        <v>92694</v>
      </c>
      <c r="B209" s="2">
        <v>97.695089999999993</v>
      </c>
      <c r="C209" s="3">
        <v>24568</v>
      </c>
      <c r="D209" s="4">
        <v>31080</v>
      </c>
      <c r="E209" t="s">
        <v>15597</v>
      </c>
      <c r="F209" s="4" t="s">
        <v>15368</v>
      </c>
      <c r="G209" s="6">
        <v>0.6590452</v>
      </c>
      <c r="H209" s="7">
        <v>147.16</v>
      </c>
      <c r="I209" s="18">
        <f t="shared" si="5"/>
        <v>19196</v>
      </c>
      <c r="J209" s="18">
        <v>15571</v>
      </c>
      <c r="K209" s="18">
        <v>2625</v>
      </c>
      <c r="L209" s="18">
        <v>1000</v>
      </c>
      <c r="M209" s="29">
        <v>1</v>
      </c>
      <c r="N209" s="22">
        <v>0</v>
      </c>
    </row>
    <row r="210" spans="1:14" x14ac:dyDescent="0.25">
      <c r="A210">
        <v>22180</v>
      </c>
      <c r="B210" s="2">
        <v>97.681139999999999</v>
      </c>
      <c r="C210" s="3">
        <v>24375</v>
      </c>
      <c r="D210" s="4">
        <v>47900</v>
      </c>
      <c r="E210" t="s">
        <v>812</v>
      </c>
      <c r="F210" s="4" t="s">
        <v>4335</v>
      </c>
      <c r="G210" s="6">
        <v>0.6827898</v>
      </c>
      <c r="H210" s="7">
        <v>141.98699999999999</v>
      </c>
      <c r="I210" s="18">
        <f t="shared" si="5"/>
        <v>171666</v>
      </c>
      <c r="J210" s="18">
        <v>67756</v>
      </c>
      <c r="K210" s="18">
        <v>102910</v>
      </c>
      <c r="L210" s="18">
        <v>1000</v>
      </c>
      <c r="M210" s="29">
        <v>0</v>
      </c>
      <c r="N210" s="29">
        <v>1</v>
      </c>
    </row>
    <row r="211" spans="1:14" x14ac:dyDescent="0.25">
      <c r="A211">
        <v>7632</v>
      </c>
      <c r="B211" s="2">
        <v>97.676259999999999</v>
      </c>
      <c r="C211" s="3">
        <v>5439</v>
      </c>
      <c r="D211" s="4">
        <v>35620</v>
      </c>
      <c r="E211" t="s">
        <v>1464</v>
      </c>
      <c r="F211" s="4" t="s">
        <v>1341</v>
      </c>
      <c r="G211" s="6">
        <v>0.61951089999999998</v>
      </c>
      <c r="H211" s="7">
        <v>152.57400000000001</v>
      </c>
      <c r="I211" s="18">
        <f t="shared" si="5"/>
        <v>95970</v>
      </c>
      <c r="J211" s="18">
        <v>92458</v>
      </c>
      <c r="K211" s="18">
        <v>3512</v>
      </c>
      <c r="L211" s="18">
        <v>0</v>
      </c>
      <c r="M211" s="29">
        <v>1</v>
      </c>
      <c r="N211" s="22">
        <v>1</v>
      </c>
    </row>
    <row r="212" spans="1:14" x14ac:dyDescent="0.25">
      <c r="A212">
        <v>22032</v>
      </c>
      <c r="B212" s="2">
        <v>97.65701</v>
      </c>
      <c r="C212" s="3">
        <v>29697</v>
      </c>
      <c r="D212" s="4">
        <v>47900</v>
      </c>
      <c r="E212" t="s">
        <v>1102</v>
      </c>
      <c r="F212" s="4" t="s">
        <v>4335</v>
      </c>
      <c r="G212" s="6">
        <v>0.63779129999999995</v>
      </c>
      <c r="H212" s="7">
        <v>148.93100000000001</v>
      </c>
      <c r="I212" s="18">
        <f t="shared" si="5"/>
        <v>77514</v>
      </c>
      <c r="J212" s="18">
        <v>21281</v>
      </c>
      <c r="K212" s="18">
        <v>55733</v>
      </c>
      <c r="L212" s="18">
        <v>500</v>
      </c>
      <c r="M212" s="29">
        <v>0</v>
      </c>
      <c r="N212" s="22">
        <v>0</v>
      </c>
    </row>
    <row r="213" spans="1:14" x14ac:dyDescent="0.25">
      <c r="A213">
        <v>90743</v>
      </c>
      <c r="B213" s="2">
        <v>97.652199999999993</v>
      </c>
      <c r="C213" s="3">
        <v>330</v>
      </c>
      <c r="D213" s="4">
        <v>31080</v>
      </c>
      <c r="E213" t="s">
        <v>15403</v>
      </c>
      <c r="F213" s="4" t="s">
        <v>15368</v>
      </c>
      <c r="G213" s="6">
        <v>0.57731960000000004</v>
      </c>
      <c r="H213" s="7">
        <v>159.375</v>
      </c>
      <c r="I213" s="18">
        <f t="shared" si="5"/>
        <v>1025</v>
      </c>
      <c r="J213" s="18">
        <v>0</v>
      </c>
      <c r="K213" s="18">
        <v>1025</v>
      </c>
      <c r="L213" s="18">
        <v>0</v>
      </c>
      <c r="M213" s="29">
        <v>0</v>
      </c>
      <c r="N213" s="22">
        <v>0</v>
      </c>
    </row>
    <row r="214" spans="1:14" x14ac:dyDescent="0.25">
      <c r="A214">
        <v>22315</v>
      </c>
      <c r="B214" s="2">
        <v>97.647379999999998</v>
      </c>
      <c r="C214" s="3">
        <v>27794</v>
      </c>
      <c r="D214" s="4">
        <v>47900</v>
      </c>
      <c r="E214" t="s">
        <v>3522</v>
      </c>
      <c r="F214" s="4" t="s">
        <v>4335</v>
      </c>
      <c r="G214" s="6">
        <v>0.67148350000000001</v>
      </c>
      <c r="H214" s="7">
        <v>143.06</v>
      </c>
      <c r="I214" s="18">
        <f t="shared" si="5"/>
        <v>122263</v>
      </c>
      <c r="J214" s="18">
        <v>29883</v>
      </c>
      <c r="K214" s="18">
        <v>90180</v>
      </c>
      <c r="L214" s="18">
        <v>2200</v>
      </c>
      <c r="M214" s="29">
        <v>0</v>
      </c>
      <c r="N214" s="22">
        <v>0</v>
      </c>
    </row>
    <row r="215" spans="1:14" x14ac:dyDescent="0.25">
      <c r="A215">
        <v>91302</v>
      </c>
      <c r="B215" s="2">
        <v>97.638620000000003</v>
      </c>
      <c r="C215" s="3">
        <v>25165</v>
      </c>
      <c r="D215" s="4">
        <v>31080</v>
      </c>
      <c r="E215" t="s">
        <v>15415</v>
      </c>
      <c r="F215" s="4" t="s">
        <v>15368</v>
      </c>
      <c r="G215" s="6">
        <v>0.65987439999999997</v>
      </c>
      <c r="H215" s="7">
        <v>145.03700000000001</v>
      </c>
      <c r="I215" s="18">
        <f t="shared" si="5"/>
        <v>220868</v>
      </c>
      <c r="J215" s="18">
        <v>167237</v>
      </c>
      <c r="K215" s="18">
        <v>53106</v>
      </c>
      <c r="L215" s="18">
        <v>525</v>
      </c>
      <c r="M215" s="29">
        <v>1</v>
      </c>
      <c r="N215" s="22">
        <v>1</v>
      </c>
    </row>
    <row r="216" spans="1:14" x14ac:dyDescent="0.25">
      <c r="A216">
        <v>8836</v>
      </c>
      <c r="B216" s="2">
        <v>97.633870000000002</v>
      </c>
      <c r="C216" s="3">
        <v>3868</v>
      </c>
      <c r="D216" s="4">
        <v>35620</v>
      </c>
      <c r="E216" t="s">
        <v>1764</v>
      </c>
      <c r="F216" s="4" t="s">
        <v>1341</v>
      </c>
      <c r="G216" s="6">
        <v>0.65127100000000004</v>
      </c>
      <c r="H216" s="7">
        <v>146.214</v>
      </c>
      <c r="I216" s="18">
        <f t="shared" si="5"/>
        <v>4979</v>
      </c>
      <c r="J216" s="18">
        <v>1333</v>
      </c>
      <c r="K216" s="18">
        <v>3646</v>
      </c>
      <c r="L216" s="18">
        <v>0</v>
      </c>
      <c r="M216" s="29">
        <v>0</v>
      </c>
      <c r="N216" s="22">
        <v>0</v>
      </c>
    </row>
    <row r="217" spans="1:14" x14ac:dyDescent="0.25">
      <c r="A217">
        <v>7620</v>
      </c>
      <c r="B217" s="2">
        <v>97.632890000000003</v>
      </c>
      <c r="C217" s="3">
        <v>1710</v>
      </c>
      <c r="D217" s="4">
        <v>35620</v>
      </c>
      <c r="E217" t="s">
        <v>1456</v>
      </c>
      <c r="F217" s="4" t="s">
        <v>1341</v>
      </c>
      <c r="G217" s="6">
        <v>0.67809819999999998</v>
      </c>
      <c r="H217" s="7">
        <v>141.52199999999999</v>
      </c>
      <c r="I217" s="18">
        <f t="shared" si="5"/>
        <v>14711</v>
      </c>
      <c r="J217" s="18">
        <v>10291</v>
      </c>
      <c r="K217" s="18">
        <v>4100</v>
      </c>
      <c r="L217" s="18">
        <v>320</v>
      </c>
      <c r="M217" s="29">
        <v>1</v>
      </c>
      <c r="N217" s="22">
        <v>0</v>
      </c>
    </row>
    <row r="218" spans="1:14" x14ac:dyDescent="0.25">
      <c r="A218">
        <v>10570</v>
      </c>
      <c r="B218" s="2">
        <v>97.614339999999999</v>
      </c>
      <c r="C218" s="3">
        <v>12592</v>
      </c>
      <c r="D218" s="4">
        <v>35620</v>
      </c>
      <c r="E218" t="s">
        <v>1658</v>
      </c>
      <c r="F218" s="4" t="s">
        <v>1280</v>
      </c>
      <c r="G218" s="6">
        <v>0.6468621</v>
      </c>
      <c r="H218" s="7">
        <v>146.63800000000001</v>
      </c>
      <c r="I218" s="18">
        <f t="shared" si="5"/>
        <v>48866</v>
      </c>
      <c r="J218" s="18">
        <v>22631</v>
      </c>
      <c r="K218" s="18">
        <v>26235</v>
      </c>
      <c r="L218" s="18">
        <v>0</v>
      </c>
      <c r="M218" s="29">
        <v>0</v>
      </c>
      <c r="N218" s="22">
        <v>1</v>
      </c>
    </row>
    <row r="219" spans="1:14" x14ac:dyDescent="0.25">
      <c r="A219">
        <v>7746</v>
      </c>
      <c r="B219" s="2">
        <v>97.609359999999995</v>
      </c>
      <c r="C219" s="3">
        <v>19613</v>
      </c>
      <c r="D219" s="4">
        <v>35620</v>
      </c>
      <c r="E219" t="s">
        <v>1509</v>
      </c>
      <c r="F219" s="4" t="s">
        <v>1341</v>
      </c>
      <c r="G219" s="6">
        <v>0.60880610000000002</v>
      </c>
      <c r="H219" s="7">
        <v>153.125</v>
      </c>
      <c r="I219" s="18">
        <f t="shared" si="5"/>
        <v>35108</v>
      </c>
      <c r="J219" s="18">
        <v>16238</v>
      </c>
      <c r="K219" s="18">
        <v>17870</v>
      </c>
      <c r="L219" s="18">
        <v>1000</v>
      </c>
      <c r="M219" s="29">
        <v>0</v>
      </c>
      <c r="N219" s="22">
        <v>0</v>
      </c>
    </row>
    <row r="220" spans="1:14" x14ac:dyDescent="0.25">
      <c r="A220">
        <v>22206</v>
      </c>
      <c r="B220" s="2">
        <v>97.597909999999999</v>
      </c>
      <c r="C220" s="3">
        <v>20326</v>
      </c>
      <c r="D220" s="4">
        <v>47900</v>
      </c>
      <c r="E220" t="s">
        <v>374</v>
      </c>
      <c r="F220" s="4" t="s">
        <v>4335</v>
      </c>
      <c r="G220" s="6">
        <v>0.75642399999999999</v>
      </c>
      <c r="H220" s="7">
        <v>127.238</v>
      </c>
      <c r="I220" s="18">
        <f t="shared" si="5"/>
        <v>174210</v>
      </c>
      <c r="J220" s="18">
        <v>61921</v>
      </c>
      <c r="K220" s="18">
        <v>110039</v>
      </c>
      <c r="L220" s="18">
        <f>1600+650</f>
        <v>2250</v>
      </c>
      <c r="M220" s="29">
        <v>0</v>
      </c>
      <c r="N220" s="22">
        <v>0</v>
      </c>
    </row>
    <row r="221" spans="1:14" x14ac:dyDescent="0.25">
      <c r="A221">
        <v>94598</v>
      </c>
      <c r="B221" s="2">
        <v>97.583029999999994</v>
      </c>
      <c r="C221" s="3">
        <v>26974</v>
      </c>
      <c r="D221" s="4">
        <v>41860</v>
      </c>
      <c r="E221" t="s">
        <v>15790</v>
      </c>
      <c r="F221" s="4" t="s">
        <v>15368</v>
      </c>
      <c r="G221" s="6">
        <v>0.66590289999999996</v>
      </c>
      <c r="H221" s="7">
        <v>142.648</v>
      </c>
      <c r="I221" s="18">
        <f t="shared" si="5"/>
        <v>36522</v>
      </c>
      <c r="J221" s="18">
        <v>25781</v>
      </c>
      <c r="K221" s="18">
        <v>10716</v>
      </c>
      <c r="L221" s="18">
        <v>25</v>
      </c>
      <c r="M221" s="29">
        <v>1</v>
      </c>
      <c r="N221" s="22">
        <v>1</v>
      </c>
    </row>
    <row r="222" spans="1:14" x14ac:dyDescent="0.25">
      <c r="A222">
        <v>7041</v>
      </c>
      <c r="B222" s="2">
        <v>97.577200000000005</v>
      </c>
      <c r="C222" s="3">
        <v>7462</v>
      </c>
      <c r="D222" s="4">
        <v>35620</v>
      </c>
      <c r="E222" t="s">
        <v>1368</v>
      </c>
      <c r="F222" s="4" t="s">
        <v>1341</v>
      </c>
      <c r="G222" s="6">
        <v>0.71238369999999995</v>
      </c>
      <c r="H222" s="7">
        <v>134.375</v>
      </c>
      <c r="I222" s="18">
        <f t="shared" si="5"/>
        <v>15789</v>
      </c>
      <c r="J222" s="18">
        <v>12284</v>
      </c>
      <c r="K222" s="18">
        <v>3505</v>
      </c>
      <c r="L222" s="18">
        <v>0</v>
      </c>
      <c r="M222" s="29">
        <v>1</v>
      </c>
      <c r="N222" s="22">
        <v>1</v>
      </c>
    </row>
    <row r="223" spans="1:14" x14ac:dyDescent="0.25">
      <c r="A223">
        <v>11976</v>
      </c>
      <c r="B223" s="2">
        <v>97.560220000000001</v>
      </c>
      <c r="C223" s="3">
        <v>2301</v>
      </c>
      <c r="D223" s="4">
        <v>35620</v>
      </c>
      <c r="E223" t="s">
        <v>2070</v>
      </c>
      <c r="F223" s="4" t="s">
        <v>1280</v>
      </c>
      <c r="G223" s="6">
        <v>0.56973609999999997</v>
      </c>
      <c r="H223" s="7">
        <v>158.125</v>
      </c>
      <c r="I223" s="18">
        <f t="shared" si="5"/>
        <v>27958</v>
      </c>
      <c r="J223" s="18">
        <v>20628</v>
      </c>
      <c r="K223" s="18">
        <v>7280</v>
      </c>
      <c r="L223" s="18">
        <v>50</v>
      </c>
      <c r="M223" s="29">
        <v>1</v>
      </c>
      <c r="N223" s="22">
        <v>1</v>
      </c>
    </row>
    <row r="224" spans="1:14" x14ac:dyDescent="0.25">
      <c r="A224">
        <v>94526</v>
      </c>
      <c r="B224" s="2">
        <v>97.544479999999993</v>
      </c>
      <c r="C224" s="3">
        <v>32273</v>
      </c>
      <c r="D224" s="4">
        <v>41860</v>
      </c>
      <c r="E224" t="s">
        <v>655</v>
      </c>
      <c r="F224" s="4" t="s">
        <v>15368</v>
      </c>
      <c r="G224" s="6">
        <v>0.6264284</v>
      </c>
      <c r="H224" s="7">
        <v>148.02699999999999</v>
      </c>
      <c r="I224" s="18">
        <f t="shared" si="5"/>
        <v>46036</v>
      </c>
      <c r="J224" s="18">
        <v>12742</v>
      </c>
      <c r="K224" s="18">
        <v>33194</v>
      </c>
      <c r="L224" s="18">
        <v>100</v>
      </c>
      <c r="M224" s="29">
        <v>0</v>
      </c>
      <c r="N224" s="22">
        <v>1</v>
      </c>
    </row>
    <row r="225" spans="1:14" x14ac:dyDescent="0.25">
      <c r="A225">
        <v>94965</v>
      </c>
      <c r="B225" s="2">
        <v>97.536879999999996</v>
      </c>
      <c r="C225" s="3">
        <v>11114</v>
      </c>
      <c r="D225" s="4">
        <v>41860</v>
      </c>
      <c r="E225" t="s">
        <v>15816</v>
      </c>
      <c r="F225" s="4" t="s">
        <v>15368</v>
      </c>
      <c r="G225" s="6">
        <v>0.63469560000000003</v>
      </c>
      <c r="H225" s="7">
        <v>146.56299999999999</v>
      </c>
      <c r="I225" s="18">
        <f t="shared" si="5"/>
        <v>100825</v>
      </c>
      <c r="J225" s="18">
        <v>76320</v>
      </c>
      <c r="K225" s="18">
        <v>23705</v>
      </c>
      <c r="L225" s="18">
        <v>800</v>
      </c>
      <c r="M225" s="29">
        <v>1</v>
      </c>
      <c r="N225" s="22">
        <v>1</v>
      </c>
    </row>
    <row r="226" spans="1:14" x14ac:dyDescent="0.25">
      <c r="A226">
        <v>20833</v>
      </c>
      <c r="B226" s="2">
        <v>97.528310000000005</v>
      </c>
      <c r="C226" s="3">
        <v>7831</v>
      </c>
      <c r="D226" s="4">
        <v>47900</v>
      </c>
      <c r="E226" t="s">
        <v>4440</v>
      </c>
      <c r="F226" s="4" t="s">
        <v>4361</v>
      </c>
      <c r="G226" s="6">
        <v>0.66069809999999995</v>
      </c>
      <c r="H226" s="7">
        <v>141.84100000000001</v>
      </c>
      <c r="I226" s="18">
        <f t="shared" si="5"/>
        <v>9933</v>
      </c>
      <c r="J226" s="18">
        <v>4033</v>
      </c>
      <c r="K226" s="18">
        <v>3700</v>
      </c>
      <c r="L226" s="18">
        <v>2200</v>
      </c>
      <c r="M226" s="29">
        <v>1</v>
      </c>
      <c r="N226" s="22">
        <v>1</v>
      </c>
    </row>
    <row r="227" spans="1:14" x14ac:dyDescent="0.25">
      <c r="A227">
        <v>11577</v>
      </c>
      <c r="B227" s="2">
        <v>97.524879999999996</v>
      </c>
      <c r="C227" s="3">
        <v>12788</v>
      </c>
      <c r="D227" s="4">
        <v>35620</v>
      </c>
      <c r="E227" t="s">
        <v>1958</v>
      </c>
      <c r="F227" s="4" t="s">
        <v>1280</v>
      </c>
      <c r="G227" s="6">
        <v>0.63729270000000005</v>
      </c>
      <c r="H227" s="7">
        <v>145.833</v>
      </c>
      <c r="I227" s="18">
        <f t="shared" si="5"/>
        <v>32032</v>
      </c>
      <c r="J227" s="18">
        <v>16182</v>
      </c>
      <c r="K227" s="18">
        <v>15400</v>
      </c>
      <c r="L227" s="18">
        <v>450</v>
      </c>
      <c r="M227" s="29">
        <v>1</v>
      </c>
      <c r="N227" s="22">
        <v>1</v>
      </c>
    </row>
    <row r="228" spans="1:14" x14ac:dyDescent="0.25">
      <c r="A228">
        <v>94925</v>
      </c>
      <c r="B228" s="2">
        <v>97.521159999999995</v>
      </c>
      <c r="C228" s="3">
        <v>9477</v>
      </c>
      <c r="D228" s="4">
        <v>41860</v>
      </c>
      <c r="E228" t="s">
        <v>15800</v>
      </c>
      <c r="F228" s="4" t="s">
        <v>15368</v>
      </c>
      <c r="G228" s="6">
        <v>0.66436819999999996</v>
      </c>
      <c r="H228" s="7">
        <v>141.143</v>
      </c>
      <c r="I228" s="18">
        <f t="shared" si="5"/>
        <v>17118</v>
      </c>
      <c r="J228" s="18">
        <v>14285</v>
      </c>
      <c r="K228" s="18">
        <v>2833</v>
      </c>
      <c r="L228" s="18">
        <v>0</v>
      </c>
      <c r="M228" s="29">
        <v>1</v>
      </c>
      <c r="N228" s="22">
        <v>1</v>
      </c>
    </row>
    <row r="229" spans="1:14" x14ac:dyDescent="0.25">
      <c r="A229">
        <v>8833</v>
      </c>
      <c r="B229" s="2">
        <v>97.518039999999999</v>
      </c>
      <c r="C229" s="3">
        <v>8890</v>
      </c>
      <c r="D229" s="4">
        <v>35620</v>
      </c>
      <c r="E229" t="s">
        <v>636</v>
      </c>
      <c r="F229" s="4" t="s">
        <v>1341</v>
      </c>
      <c r="G229" s="6">
        <v>0.58059510000000003</v>
      </c>
      <c r="H229" s="7">
        <v>155.48099999999999</v>
      </c>
      <c r="I229" s="18">
        <f t="shared" si="5"/>
        <v>4979</v>
      </c>
      <c r="J229" s="18">
        <v>1333</v>
      </c>
      <c r="K229" s="18">
        <v>3646</v>
      </c>
      <c r="L229" s="18">
        <v>0</v>
      </c>
      <c r="M229" s="29">
        <v>0</v>
      </c>
      <c r="N229" s="22">
        <v>0</v>
      </c>
    </row>
    <row r="230" spans="1:14" x14ac:dyDescent="0.25">
      <c r="A230">
        <v>7940</v>
      </c>
      <c r="B230" s="2">
        <v>97.514039999999994</v>
      </c>
      <c r="C230" s="3">
        <v>16888</v>
      </c>
      <c r="D230" s="4">
        <v>35620</v>
      </c>
      <c r="E230" t="s">
        <v>673</v>
      </c>
      <c r="F230" s="4" t="s">
        <v>1341</v>
      </c>
      <c r="G230" s="6">
        <v>0.65161729999999995</v>
      </c>
      <c r="H230" s="7">
        <v>143.16200000000001</v>
      </c>
      <c r="I230" s="18">
        <f t="shared" si="5"/>
        <v>31442</v>
      </c>
      <c r="J230" s="18">
        <v>10836</v>
      </c>
      <c r="K230" s="18">
        <v>17206</v>
      </c>
      <c r="L230" s="18">
        <v>3400</v>
      </c>
      <c r="M230" s="29">
        <v>0</v>
      </c>
      <c r="N230" s="22">
        <v>0</v>
      </c>
    </row>
    <row r="231" spans="1:14" x14ac:dyDescent="0.25">
      <c r="A231">
        <v>7924</v>
      </c>
      <c r="B231" s="2">
        <v>97.510379999999998</v>
      </c>
      <c r="C231" s="3">
        <v>7717</v>
      </c>
      <c r="D231" s="4">
        <v>35620</v>
      </c>
      <c r="E231" t="s">
        <v>1554</v>
      </c>
      <c r="F231" s="4" t="s">
        <v>1341</v>
      </c>
      <c r="G231" s="6">
        <v>0.69163859999999999</v>
      </c>
      <c r="H231" s="7">
        <v>136.096</v>
      </c>
      <c r="I231" s="18">
        <f t="shared" si="5"/>
        <v>67320</v>
      </c>
      <c r="J231" s="18">
        <v>35540</v>
      </c>
      <c r="K231" s="18">
        <v>31180</v>
      </c>
      <c r="L231" s="18">
        <v>600</v>
      </c>
      <c r="M231" s="29">
        <v>1</v>
      </c>
      <c r="N231" s="22">
        <v>0</v>
      </c>
    </row>
    <row r="232" spans="1:14" x14ac:dyDescent="0.25">
      <c r="A232">
        <v>90265</v>
      </c>
      <c r="B232" s="2">
        <v>97.50609</v>
      </c>
      <c r="C232" s="3">
        <v>17659</v>
      </c>
      <c r="D232" s="4">
        <v>31080</v>
      </c>
      <c r="E232" t="s">
        <v>15376</v>
      </c>
      <c r="F232" s="4" t="s">
        <v>15368</v>
      </c>
      <c r="G232" s="6">
        <v>0.59487860000000004</v>
      </c>
      <c r="H232" s="7">
        <v>152.69900000000001</v>
      </c>
      <c r="I232" s="18">
        <f t="shared" si="5"/>
        <v>369060</v>
      </c>
      <c r="J232" s="18">
        <v>205457</v>
      </c>
      <c r="K232" s="18">
        <v>163253</v>
      </c>
      <c r="L232" s="18">
        <v>350</v>
      </c>
      <c r="M232" s="29">
        <v>1</v>
      </c>
      <c r="N232" s="22">
        <v>1</v>
      </c>
    </row>
    <row r="233" spans="1:14" x14ac:dyDescent="0.25">
      <c r="A233">
        <v>11509</v>
      </c>
      <c r="B233" s="2">
        <v>97.49776</v>
      </c>
      <c r="C233" s="3">
        <v>2232</v>
      </c>
      <c r="D233" s="4">
        <v>35620</v>
      </c>
      <c r="E233" t="s">
        <v>1932</v>
      </c>
      <c r="F233" s="4" t="s">
        <v>1280</v>
      </c>
      <c r="G233" s="6">
        <v>0.585256</v>
      </c>
      <c r="H233" s="7">
        <v>154.279</v>
      </c>
      <c r="I233" s="18">
        <f t="shared" si="5"/>
        <v>25548</v>
      </c>
      <c r="J233" s="18">
        <v>15739</v>
      </c>
      <c r="K233" s="18">
        <v>9809</v>
      </c>
      <c r="L233" s="18">
        <v>0</v>
      </c>
      <c r="M233" s="29">
        <v>1</v>
      </c>
      <c r="N233" s="22">
        <v>1</v>
      </c>
    </row>
    <row r="234" spans="1:14" x14ac:dyDescent="0.25">
      <c r="A234">
        <v>7922</v>
      </c>
      <c r="B234" s="2">
        <v>97.484650000000002</v>
      </c>
      <c r="C234" s="3">
        <v>12383</v>
      </c>
      <c r="D234" s="4">
        <v>35620</v>
      </c>
      <c r="E234" t="s">
        <v>1553</v>
      </c>
      <c r="F234" s="4" t="s">
        <v>1341</v>
      </c>
      <c r="G234" s="6">
        <v>0.60439430000000005</v>
      </c>
      <c r="H234" s="7">
        <v>150.72900000000001</v>
      </c>
      <c r="I234" s="18">
        <f t="shared" si="5"/>
        <v>44679</v>
      </c>
      <c r="J234" s="18">
        <v>34624</v>
      </c>
      <c r="K234" s="18">
        <v>10055</v>
      </c>
      <c r="L234" s="18">
        <v>0</v>
      </c>
      <c r="M234" s="29">
        <v>1</v>
      </c>
      <c r="N234" s="22">
        <v>1</v>
      </c>
    </row>
    <row r="235" spans="1:14" x14ac:dyDescent="0.25">
      <c r="A235">
        <v>11021</v>
      </c>
      <c r="B235" s="2">
        <v>97.472650000000002</v>
      </c>
      <c r="C235" s="3">
        <v>17478</v>
      </c>
      <c r="D235" s="4">
        <v>35620</v>
      </c>
      <c r="E235" t="s">
        <v>1894</v>
      </c>
      <c r="F235" s="4" t="s">
        <v>1280</v>
      </c>
      <c r="G235" s="6">
        <v>0.65162379999999998</v>
      </c>
      <c r="H235" s="7">
        <v>142.5</v>
      </c>
      <c r="I235" s="18">
        <f t="shared" si="5"/>
        <v>164528</v>
      </c>
      <c r="J235" s="18">
        <v>105781</v>
      </c>
      <c r="K235" s="18">
        <v>57647</v>
      </c>
      <c r="L235" s="18">
        <v>1100</v>
      </c>
      <c r="M235" s="29">
        <v>1</v>
      </c>
      <c r="N235" s="22">
        <v>1</v>
      </c>
    </row>
    <row r="236" spans="1:14" x14ac:dyDescent="0.25">
      <c r="A236">
        <v>6390</v>
      </c>
      <c r="B236" s="2">
        <v>97.448390000000003</v>
      </c>
      <c r="C236" s="3">
        <v>296</v>
      </c>
      <c r="D236" s="4">
        <v>35620</v>
      </c>
      <c r="E236" t="s">
        <v>1279</v>
      </c>
      <c r="F236" s="4" t="s">
        <v>1280</v>
      </c>
      <c r="G236" s="6">
        <v>0.6040816</v>
      </c>
      <c r="H236" s="7">
        <v>150.417</v>
      </c>
      <c r="I236" s="18">
        <f t="shared" si="5"/>
        <v>1355</v>
      </c>
      <c r="J236" s="18">
        <v>500</v>
      </c>
      <c r="K236" s="18">
        <v>855</v>
      </c>
      <c r="L236" s="18">
        <v>0</v>
      </c>
      <c r="M236" s="29">
        <v>0</v>
      </c>
      <c r="N236" s="22">
        <v>0</v>
      </c>
    </row>
    <row r="237" spans="1:14" x14ac:dyDescent="0.25">
      <c r="A237">
        <v>20841</v>
      </c>
      <c r="B237" s="2">
        <v>97.446749999999994</v>
      </c>
      <c r="C237" s="3">
        <v>10545</v>
      </c>
      <c r="D237" s="4">
        <v>47900</v>
      </c>
      <c r="E237" t="s">
        <v>4442</v>
      </c>
      <c r="F237" s="4" t="s">
        <v>4361</v>
      </c>
      <c r="G237" s="6">
        <v>0.62083140000000003</v>
      </c>
      <c r="H237" s="7">
        <v>147.5</v>
      </c>
      <c r="I237" s="18">
        <f t="shared" si="5"/>
        <v>10559</v>
      </c>
      <c r="J237" s="18">
        <v>6210</v>
      </c>
      <c r="K237" s="18">
        <v>4349</v>
      </c>
      <c r="L237" s="18">
        <v>0</v>
      </c>
      <c r="M237" s="29">
        <v>1</v>
      </c>
      <c r="N237" s="22">
        <v>1</v>
      </c>
    </row>
    <row r="238" spans="1:14" x14ac:dyDescent="0.25">
      <c r="A238">
        <v>7711</v>
      </c>
      <c r="B238" s="2">
        <v>97.424270000000007</v>
      </c>
      <c r="C238" s="3">
        <v>1312</v>
      </c>
      <c r="D238" s="4">
        <v>35620</v>
      </c>
      <c r="E238" t="s">
        <v>1486</v>
      </c>
      <c r="F238" s="4" t="s">
        <v>1341</v>
      </c>
      <c r="G238" s="6">
        <v>0.59512200000000004</v>
      </c>
      <c r="H238" s="7">
        <v>151.25</v>
      </c>
      <c r="I238" s="18">
        <f t="shared" si="5"/>
        <v>3184</v>
      </c>
      <c r="J238" s="18">
        <v>2859</v>
      </c>
      <c r="K238" s="18">
        <v>150</v>
      </c>
      <c r="L238" s="18">
        <v>175</v>
      </c>
      <c r="M238" s="29">
        <v>1</v>
      </c>
      <c r="N238" s="22">
        <v>1</v>
      </c>
    </row>
    <row r="239" spans="1:14" x14ac:dyDescent="0.25">
      <c r="A239">
        <v>92861</v>
      </c>
      <c r="B239" s="2">
        <v>97.38879</v>
      </c>
      <c r="C239" s="3">
        <v>5910</v>
      </c>
      <c r="D239" s="4">
        <v>31080</v>
      </c>
      <c r="E239" t="s">
        <v>11550</v>
      </c>
      <c r="F239" s="4" t="s">
        <v>15368</v>
      </c>
      <c r="G239" s="6">
        <v>0.55438030000000005</v>
      </c>
      <c r="H239" s="7">
        <v>157.91</v>
      </c>
      <c r="I239" s="18">
        <f t="shared" si="5"/>
        <v>29289</v>
      </c>
      <c r="J239" s="18">
        <v>4724</v>
      </c>
      <c r="K239" s="18">
        <v>24565</v>
      </c>
      <c r="L239" s="18">
        <v>0</v>
      </c>
      <c r="M239" s="29">
        <v>0</v>
      </c>
      <c r="N239" s="22">
        <v>0</v>
      </c>
    </row>
    <row r="240" spans="1:14" ht="16.5" customHeight="1" x14ac:dyDescent="0.25">
      <c r="A240">
        <v>94131</v>
      </c>
      <c r="B240" s="2">
        <v>97.359030000000004</v>
      </c>
      <c r="C240" s="3">
        <v>28370</v>
      </c>
      <c r="D240" s="4">
        <v>41860</v>
      </c>
      <c r="E240" t="s">
        <v>15761</v>
      </c>
      <c r="F240" s="4" t="s">
        <v>15368</v>
      </c>
      <c r="G240" s="6">
        <v>0.67933500000000002</v>
      </c>
      <c r="H240" s="7">
        <v>136.01599999999999</v>
      </c>
      <c r="I240" s="18">
        <f t="shared" si="5"/>
        <v>139543</v>
      </c>
      <c r="J240" s="18">
        <v>113670</v>
      </c>
      <c r="K240" s="18">
        <v>23873</v>
      </c>
      <c r="L240" s="18">
        <v>2000</v>
      </c>
      <c r="M240" s="29">
        <v>1</v>
      </c>
      <c r="N240" s="22">
        <v>1</v>
      </c>
    </row>
    <row r="241" spans="1:14" x14ac:dyDescent="0.25">
      <c r="A241">
        <v>10546</v>
      </c>
      <c r="B241" s="2">
        <v>97.344890000000007</v>
      </c>
      <c r="C241" s="3">
        <v>1149</v>
      </c>
      <c r="D241" s="4">
        <v>35620</v>
      </c>
      <c r="E241" t="s">
        <v>1817</v>
      </c>
      <c r="F241" s="4" t="s">
        <v>1280</v>
      </c>
      <c r="G241" s="6">
        <v>0.71722359999999996</v>
      </c>
      <c r="H241" s="7">
        <v>129.375</v>
      </c>
      <c r="I241" s="18">
        <f t="shared" si="5"/>
        <v>3155</v>
      </c>
      <c r="J241" s="18">
        <v>2300</v>
      </c>
      <c r="K241" s="18">
        <v>855</v>
      </c>
      <c r="L241" s="18">
        <v>0</v>
      </c>
      <c r="M241" s="29">
        <v>1</v>
      </c>
      <c r="N241" s="22">
        <v>0</v>
      </c>
    </row>
    <row r="242" spans="1:14" x14ac:dyDescent="0.25">
      <c r="A242">
        <v>7446</v>
      </c>
      <c r="B242" s="2">
        <v>97.341489999999993</v>
      </c>
      <c r="C242" s="3">
        <v>14649</v>
      </c>
      <c r="D242" s="4">
        <v>35620</v>
      </c>
      <c r="E242" t="s">
        <v>1434</v>
      </c>
      <c r="F242" s="4" t="s">
        <v>1341</v>
      </c>
      <c r="G242" s="6">
        <v>0.60119160000000005</v>
      </c>
      <c r="H242" s="7">
        <v>149.155</v>
      </c>
      <c r="I242" s="18">
        <f t="shared" ref="I242:I305" si="6">SUM(J242:L242)</f>
        <v>11792</v>
      </c>
      <c r="J242" s="18">
        <v>7649</v>
      </c>
      <c r="K242" s="18">
        <v>4093</v>
      </c>
      <c r="L242" s="18">
        <v>50</v>
      </c>
      <c r="M242" s="29">
        <v>1</v>
      </c>
      <c r="N242" s="22">
        <v>0</v>
      </c>
    </row>
    <row r="243" spans="1:14" x14ac:dyDescent="0.25">
      <c r="A243">
        <v>92651</v>
      </c>
      <c r="B243" s="2">
        <v>97.334580000000003</v>
      </c>
      <c r="C243" s="3">
        <v>23667</v>
      </c>
      <c r="D243" s="4">
        <v>31080</v>
      </c>
      <c r="E243" t="s">
        <v>15584</v>
      </c>
      <c r="F243" s="4" t="s">
        <v>15368</v>
      </c>
      <c r="G243" s="6">
        <v>0.64873789999999998</v>
      </c>
      <c r="H243" s="7">
        <v>140.923</v>
      </c>
      <c r="I243" s="18">
        <f t="shared" si="6"/>
        <v>238458</v>
      </c>
      <c r="J243" s="18">
        <v>102740</v>
      </c>
      <c r="K243" s="18">
        <v>118318</v>
      </c>
      <c r="L243" s="18">
        <v>17400</v>
      </c>
      <c r="M243" s="29">
        <v>0</v>
      </c>
      <c r="N243" s="22">
        <v>0</v>
      </c>
    </row>
    <row r="244" spans="1:14" x14ac:dyDescent="0.25">
      <c r="A244">
        <v>11732</v>
      </c>
      <c r="B244" s="2">
        <v>97.325950000000006</v>
      </c>
      <c r="C244" s="3">
        <v>3671</v>
      </c>
      <c r="D244" s="4">
        <v>35620</v>
      </c>
      <c r="E244" t="s">
        <v>1992</v>
      </c>
      <c r="F244" s="4" t="s">
        <v>1280</v>
      </c>
      <c r="G244" s="6">
        <v>0.5415295</v>
      </c>
      <c r="H244" s="7">
        <v>159.315</v>
      </c>
      <c r="I244" s="18">
        <f t="shared" si="6"/>
        <v>16140</v>
      </c>
      <c r="J244" s="18">
        <v>3660</v>
      </c>
      <c r="K244" s="18">
        <v>12480</v>
      </c>
      <c r="L244" s="18">
        <v>0</v>
      </c>
      <c r="M244" s="29">
        <v>0</v>
      </c>
      <c r="N244" s="22">
        <v>1</v>
      </c>
    </row>
    <row r="245" spans="1:14" x14ac:dyDescent="0.25">
      <c r="A245">
        <v>20882</v>
      </c>
      <c r="B245" s="2">
        <v>97.322999999999993</v>
      </c>
      <c r="C245" s="3">
        <v>14397</v>
      </c>
      <c r="D245" s="4">
        <v>47900</v>
      </c>
      <c r="E245" t="s">
        <v>4452</v>
      </c>
      <c r="F245" s="4" t="s">
        <v>4361</v>
      </c>
      <c r="G245" s="6">
        <v>0.5425411</v>
      </c>
      <c r="H245" s="7">
        <v>159.11600000000001</v>
      </c>
      <c r="I245" s="18">
        <f t="shared" si="6"/>
        <v>22341</v>
      </c>
      <c r="J245" s="18">
        <v>9320</v>
      </c>
      <c r="K245" s="18">
        <v>11521</v>
      </c>
      <c r="L245" s="18">
        <v>1500</v>
      </c>
      <c r="M245" s="29">
        <v>0</v>
      </c>
      <c r="N245" s="22">
        <v>1</v>
      </c>
    </row>
    <row r="246" spans="1:14" x14ac:dyDescent="0.25">
      <c r="A246">
        <v>22209</v>
      </c>
      <c r="B246" s="2">
        <v>97.258129999999994</v>
      </c>
      <c r="C246" s="3">
        <v>11550</v>
      </c>
      <c r="D246" s="4">
        <v>47900</v>
      </c>
      <c r="E246" t="s">
        <v>374</v>
      </c>
      <c r="F246" s="4" t="s">
        <v>4335</v>
      </c>
      <c r="G246" s="6">
        <v>0.83263549999999997</v>
      </c>
      <c r="H246" s="7">
        <v>108.38200000000001</v>
      </c>
      <c r="I246" s="18">
        <f t="shared" si="6"/>
        <v>421727</v>
      </c>
      <c r="J246" s="18">
        <v>165043</v>
      </c>
      <c r="K246" s="18">
        <v>245007</v>
      </c>
      <c r="L246" s="18">
        <f>2300+9377</f>
        <v>11677</v>
      </c>
      <c r="M246" s="29">
        <v>0</v>
      </c>
      <c r="N246" s="22">
        <v>0</v>
      </c>
    </row>
    <row r="247" spans="1:14" x14ac:dyDescent="0.25">
      <c r="A247">
        <v>7640</v>
      </c>
      <c r="B247" s="2">
        <v>97.255089999999996</v>
      </c>
      <c r="C247" s="3">
        <v>4736</v>
      </c>
      <c r="D247" s="4">
        <v>35620</v>
      </c>
      <c r="E247" t="s">
        <v>1465</v>
      </c>
      <c r="F247" s="4" t="s">
        <v>1341</v>
      </c>
      <c r="G247" s="6">
        <v>0.58868399999999999</v>
      </c>
      <c r="H247" s="7">
        <v>150.5</v>
      </c>
      <c r="I247" s="18">
        <f t="shared" si="6"/>
        <v>15995</v>
      </c>
      <c r="J247" s="18">
        <v>11570</v>
      </c>
      <c r="K247" s="18">
        <v>4425</v>
      </c>
      <c r="L247" s="18">
        <v>0</v>
      </c>
      <c r="M247" s="29">
        <v>1</v>
      </c>
      <c r="N247" s="22">
        <v>1</v>
      </c>
    </row>
    <row r="248" spans="1:14" x14ac:dyDescent="0.25">
      <c r="A248">
        <v>7751</v>
      </c>
      <c r="B248" s="2">
        <v>97.250889999999998</v>
      </c>
      <c r="C248" s="3">
        <v>19076</v>
      </c>
      <c r="D248" s="4">
        <v>35620</v>
      </c>
      <c r="E248" t="s">
        <v>1512</v>
      </c>
      <c r="F248" s="4" t="s">
        <v>1341</v>
      </c>
      <c r="G248" s="6">
        <v>0.58963189999999999</v>
      </c>
      <c r="H248" s="7">
        <v>150.15600000000001</v>
      </c>
      <c r="I248" s="18">
        <f t="shared" si="6"/>
        <v>35775</v>
      </c>
      <c r="J248" s="18">
        <v>21630</v>
      </c>
      <c r="K248" s="18">
        <v>13740</v>
      </c>
      <c r="L248" s="18">
        <v>405</v>
      </c>
      <c r="M248" s="29">
        <v>1</v>
      </c>
      <c r="N248" s="22">
        <v>1</v>
      </c>
    </row>
    <row r="249" spans="1:14" x14ac:dyDescent="0.25">
      <c r="A249">
        <v>7869</v>
      </c>
      <c r="B249" s="2">
        <v>97.23115</v>
      </c>
      <c r="C249" s="3">
        <v>25667</v>
      </c>
      <c r="D249" s="4">
        <v>35620</v>
      </c>
      <c r="E249" t="s">
        <v>355</v>
      </c>
      <c r="F249" s="4" t="s">
        <v>1341</v>
      </c>
      <c r="G249" s="6">
        <v>0.65499090000000004</v>
      </c>
      <c r="H249" s="7">
        <v>138.827</v>
      </c>
      <c r="I249" s="18">
        <f t="shared" si="6"/>
        <v>58368</v>
      </c>
      <c r="J249" s="18">
        <v>35193</v>
      </c>
      <c r="K249" s="18">
        <v>20125</v>
      </c>
      <c r="L249" s="18">
        <v>3050</v>
      </c>
      <c r="M249" s="29">
        <v>1</v>
      </c>
      <c r="N249" s="22">
        <v>1</v>
      </c>
    </row>
    <row r="250" spans="1:14" x14ac:dyDescent="0.25">
      <c r="A250">
        <v>20165</v>
      </c>
      <c r="B250" s="2">
        <v>97.221680000000006</v>
      </c>
      <c r="C250" s="3">
        <v>33251</v>
      </c>
      <c r="D250" s="4">
        <v>47900</v>
      </c>
      <c r="E250" t="s">
        <v>194</v>
      </c>
      <c r="F250" s="4" t="s">
        <v>4335</v>
      </c>
      <c r="G250" s="6">
        <v>0.62760369999999999</v>
      </c>
      <c r="H250" s="7">
        <v>143.447</v>
      </c>
      <c r="I250" s="18">
        <f t="shared" si="6"/>
        <v>113374</v>
      </c>
      <c r="J250" s="18">
        <v>50227</v>
      </c>
      <c r="K250" s="18">
        <v>61997</v>
      </c>
      <c r="L250" s="18">
        <v>1150</v>
      </c>
      <c r="M250" s="29">
        <v>0</v>
      </c>
      <c r="N250" s="22">
        <v>1</v>
      </c>
    </row>
    <row r="251" spans="1:14" x14ac:dyDescent="0.25">
      <c r="A251">
        <v>11733</v>
      </c>
      <c r="B251" s="2">
        <v>97.201539999999994</v>
      </c>
      <c r="C251" s="3">
        <v>17065</v>
      </c>
      <c r="D251" s="4">
        <v>35620</v>
      </c>
      <c r="E251" t="s">
        <v>1993</v>
      </c>
      <c r="F251" s="4" t="s">
        <v>1280</v>
      </c>
      <c r="G251" s="6">
        <v>0.59125380000000005</v>
      </c>
      <c r="H251" s="7">
        <v>149.47399999999999</v>
      </c>
      <c r="I251" s="18">
        <f t="shared" si="6"/>
        <v>165236</v>
      </c>
      <c r="J251" s="18">
        <v>90782</v>
      </c>
      <c r="K251" s="18">
        <v>73954</v>
      </c>
      <c r="L251" s="18">
        <v>500</v>
      </c>
      <c r="M251" s="29">
        <v>1</v>
      </c>
      <c r="N251" s="22">
        <v>1</v>
      </c>
    </row>
    <row r="252" spans="1:14" x14ac:dyDescent="0.25">
      <c r="A252">
        <v>7302</v>
      </c>
      <c r="B252" s="2">
        <v>97.188609999999997</v>
      </c>
      <c r="C252" s="3">
        <v>38811</v>
      </c>
      <c r="D252" s="4">
        <v>35620</v>
      </c>
      <c r="E252" t="s">
        <v>1412</v>
      </c>
      <c r="F252" s="4" t="s">
        <v>1341</v>
      </c>
      <c r="G252" s="6">
        <v>0.71973719999999997</v>
      </c>
      <c r="H252" s="7">
        <v>127.119</v>
      </c>
      <c r="I252" s="18">
        <f t="shared" si="6"/>
        <v>80553</v>
      </c>
      <c r="J252" s="18">
        <v>70913</v>
      </c>
      <c r="K252" s="18">
        <v>7655</v>
      </c>
      <c r="L252" s="18">
        <f>890+1095</f>
        <v>1985</v>
      </c>
      <c r="M252" s="29">
        <v>1</v>
      </c>
      <c r="N252" s="22">
        <v>1</v>
      </c>
    </row>
    <row r="253" spans="1:14" x14ac:dyDescent="0.25">
      <c r="A253">
        <v>10019</v>
      </c>
      <c r="B253" s="2">
        <v>97.151730000000001</v>
      </c>
      <c r="C253" s="3">
        <v>38751</v>
      </c>
      <c r="D253" s="4">
        <v>35620</v>
      </c>
      <c r="E253" t="s">
        <v>1789</v>
      </c>
      <c r="F253" s="4" t="s">
        <v>1280</v>
      </c>
      <c r="G253" s="6">
        <v>0.70602750000000003</v>
      </c>
      <c r="H253" s="7">
        <v>129.315</v>
      </c>
      <c r="I253" s="18">
        <f t="shared" si="6"/>
        <v>2560985</v>
      </c>
      <c r="J253" s="18">
        <v>1282822</v>
      </c>
      <c r="K253" s="18">
        <v>1250463</v>
      </c>
      <c r="L253" s="18">
        <f>8925+18775</f>
        <v>27700</v>
      </c>
      <c r="M253" s="29">
        <v>1</v>
      </c>
      <c r="N253" s="22">
        <v>1</v>
      </c>
    </row>
    <row r="254" spans="1:14" x14ac:dyDescent="0.25">
      <c r="A254">
        <v>20105</v>
      </c>
      <c r="B254" s="2">
        <v>97.135890000000003</v>
      </c>
      <c r="C254" s="3">
        <v>13647</v>
      </c>
      <c r="D254" s="4">
        <v>47900</v>
      </c>
      <c r="E254" t="s">
        <v>4334</v>
      </c>
      <c r="F254" s="4" t="s">
        <v>4335</v>
      </c>
      <c r="G254" s="6">
        <v>0.63769299999999995</v>
      </c>
      <c r="H254" s="7">
        <v>141.00800000000001</v>
      </c>
      <c r="I254" s="18">
        <f t="shared" si="6"/>
        <v>25040</v>
      </c>
      <c r="J254" s="18">
        <v>18240</v>
      </c>
      <c r="K254" s="18">
        <v>6800</v>
      </c>
      <c r="L254" s="18">
        <v>0</v>
      </c>
      <c r="M254" s="29">
        <v>1</v>
      </c>
      <c r="N254" s="22">
        <v>0</v>
      </c>
    </row>
    <row r="255" spans="1:14" x14ac:dyDescent="0.25">
      <c r="A255">
        <v>11020</v>
      </c>
      <c r="B255" s="2">
        <v>97.116209999999995</v>
      </c>
      <c r="C255" s="3">
        <v>6119</v>
      </c>
      <c r="D255" s="4">
        <v>35620</v>
      </c>
      <c r="E255" t="s">
        <v>1894</v>
      </c>
      <c r="F255" s="4" t="s">
        <v>1280</v>
      </c>
      <c r="G255" s="6">
        <v>0.62683390000000005</v>
      </c>
      <c r="H255" s="7">
        <v>142.75</v>
      </c>
      <c r="I255" s="18">
        <f t="shared" si="6"/>
        <v>13664</v>
      </c>
      <c r="J255" s="18">
        <v>9189</v>
      </c>
      <c r="K255" s="18">
        <v>3975</v>
      </c>
      <c r="L255" s="18">
        <v>500</v>
      </c>
      <c r="M255" s="29">
        <v>1</v>
      </c>
      <c r="N255" s="22">
        <v>1</v>
      </c>
    </row>
    <row r="256" spans="1:14" x14ac:dyDescent="0.25">
      <c r="A256">
        <v>8730</v>
      </c>
      <c r="B256" s="2">
        <v>97.111329999999995</v>
      </c>
      <c r="C256" s="3">
        <v>4771</v>
      </c>
      <c r="D256" s="4">
        <v>35620</v>
      </c>
      <c r="E256" t="s">
        <v>1728</v>
      </c>
      <c r="F256" s="4" t="s">
        <v>1341</v>
      </c>
      <c r="G256" s="6">
        <v>0.61125839999999998</v>
      </c>
      <c r="H256" s="7">
        <v>145.37799999999999</v>
      </c>
      <c r="I256" s="18">
        <f t="shared" si="6"/>
        <v>5122</v>
      </c>
      <c r="J256" s="18">
        <v>1567</v>
      </c>
      <c r="K256" s="18">
        <v>3555</v>
      </c>
      <c r="L256" s="18">
        <v>0</v>
      </c>
      <c r="M256" s="29">
        <v>0</v>
      </c>
      <c r="N256" s="22">
        <v>0</v>
      </c>
    </row>
    <row r="257" spans="1:14" x14ac:dyDescent="0.25">
      <c r="A257">
        <v>10560</v>
      </c>
      <c r="B257" s="2">
        <v>97.104799999999997</v>
      </c>
      <c r="C257" s="3">
        <v>4742</v>
      </c>
      <c r="D257" s="4">
        <v>35620</v>
      </c>
      <c r="E257" t="s">
        <v>1821</v>
      </c>
      <c r="F257" s="4" t="s">
        <v>1280</v>
      </c>
      <c r="G257" s="6">
        <v>0.57443739999999999</v>
      </c>
      <c r="H257" s="7">
        <v>151.5</v>
      </c>
      <c r="I257" s="18">
        <f t="shared" si="6"/>
        <v>41353</v>
      </c>
      <c r="J257" s="18">
        <v>32253</v>
      </c>
      <c r="K257" s="18">
        <v>9100</v>
      </c>
      <c r="L257" s="18">
        <v>0</v>
      </c>
      <c r="M257" s="29">
        <v>1</v>
      </c>
      <c r="N257" s="22">
        <v>1</v>
      </c>
    </row>
    <row r="258" spans="1:14" x14ac:dyDescent="0.25">
      <c r="A258">
        <v>22307</v>
      </c>
      <c r="B258" s="2">
        <v>97.053539999999998</v>
      </c>
      <c r="C258" s="3">
        <v>10434</v>
      </c>
      <c r="D258" s="4">
        <v>47900</v>
      </c>
      <c r="E258" t="s">
        <v>3522</v>
      </c>
      <c r="F258" s="4" t="s">
        <v>4335</v>
      </c>
      <c r="G258" s="6">
        <v>0.65891679999999997</v>
      </c>
      <c r="H258" s="7">
        <v>135.93799999999999</v>
      </c>
      <c r="I258" s="18">
        <f t="shared" si="6"/>
        <v>663507</v>
      </c>
      <c r="J258" s="18">
        <v>153216</v>
      </c>
      <c r="K258" s="18">
        <v>508966</v>
      </c>
      <c r="L258" s="18">
        <v>1325</v>
      </c>
      <c r="M258" s="29">
        <v>0</v>
      </c>
      <c r="N258" s="22">
        <v>0</v>
      </c>
    </row>
    <row r="259" spans="1:14" x14ac:dyDescent="0.25">
      <c r="A259">
        <v>8535</v>
      </c>
      <c r="B259" s="2">
        <v>97.050759999999997</v>
      </c>
      <c r="C259" s="3">
        <v>5828</v>
      </c>
      <c r="D259" s="4">
        <v>35620</v>
      </c>
      <c r="E259" t="s">
        <v>1702</v>
      </c>
      <c r="F259" s="4" t="s">
        <v>1341</v>
      </c>
      <c r="G259" s="6">
        <v>0.54921209999999998</v>
      </c>
      <c r="H259" s="7">
        <v>154.864</v>
      </c>
      <c r="I259" s="18">
        <f t="shared" si="6"/>
        <v>4990</v>
      </c>
      <c r="J259" s="18">
        <v>2665</v>
      </c>
      <c r="K259" s="18">
        <v>2325</v>
      </c>
      <c r="L259" s="18">
        <v>0</v>
      </c>
      <c r="M259" s="29">
        <v>1</v>
      </c>
      <c r="N259" s="22">
        <v>1</v>
      </c>
    </row>
    <row r="260" spans="1:14" x14ac:dyDescent="0.25">
      <c r="A260">
        <v>20169</v>
      </c>
      <c r="B260" s="2">
        <v>97.046549999999996</v>
      </c>
      <c r="C260" s="3">
        <v>21475</v>
      </c>
      <c r="D260" s="4">
        <v>47900</v>
      </c>
      <c r="E260" t="s">
        <v>4353</v>
      </c>
      <c r="F260" s="4" t="s">
        <v>4335</v>
      </c>
      <c r="G260" s="6">
        <v>0.56994900000000004</v>
      </c>
      <c r="H260" s="7">
        <v>151.26300000000001</v>
      </c>
      <c r="I260" s="18">
        <f t="shared" si="6"/>
        <v>26541</v>
      </c>
      <c r="J260" s="18">
        <v>15212</v>
      </c>
      <c r="K260" s="18">
        <v>11099</v>
      </c>
      <c r="L260" s="18">
        <v>230</v>
      </c>
      <c r="M260" s="29">
        <v>1</v>
      </c>
      <c r="N260" s="22">
        <v>0</v>
      </c>
    </row>
    <row r="261" spans="1:14" x14ac:dyDescent="0.25">
      <c r="A261">
        <v>94402</v>
      </c>
      <c r="B261" s="2">
        <v>97.037859999999995</v>
      </c>
      <c r="C261" s="3">
        <v>24305</v>
      </c>
      <c r="D261" s="4">
        <v>41860</v>
      </c>
      <c r="E261" t="s">
        <v>6739</v>
      </c>
      <c r="F261" s="4" t="s">
        <v>15368</v>
      </c>
      <c r="G261" s="6">
        <v>0.60192880000000004</v>
      </c>
      <c r="H261" s="7">
        <v>145.59</v>
      </c>
      <c r="I261" s="18">
        <f t="shared" si="6"/>
        <v>159793</v>
      </c>
      <c r="J261" s="18">
        <v>73110</v>
      </c>
      <c r="K261" s="18">
        <v>85536</v>
      </c>
      <c r="L261" s="18">
        <v>1147</v>
      </c>
      <c r="M261" s="29">
        <v>0</v>
      </c>
      <c r="N261" s="22">
        <v>1</v>
      </c>
    </row>
    <row r="262" spans="1:14" x14ac:dyDescent="0.25">
      <c r="A262">
        <v>11718</v>
      </c>
      <c r="B262" s="2">
        <v>97.033199999999994</v>
      </c>
      <c r="C262" s="3">
        <v>3117</v>
      </c>
      <c r="D262" s="4">
        <v>35620</v>
      </c>
      <c r="E262" t="s">
        <v>1980</v>
      </c>
      <c r="F262" s="4" t="s">
        <v>1280</v>
      </c>
      <c r="G262" s="6">
        <v>0.56020460000000005</v>
      </c>
      <c r="H262" s="7">
        <v>152.77799999999999</v>
      </c>
      <c r="I262" s="18">
        <f t="shared" si="6"/>
        <v>17450</v>
      </c>
      <c r="J262" s="18">
        <v>1000</v>
      </c>
      <c r="K262" s="18">
        <v>16450</v>
      </c>
      <c r="L262" s="18">
        <v>0</v>
      </c>
      <c r="M262" s="29">
        <v>0</v>
      </c>
      <c r="N262" s="22">
        <v>0</v>
      </c>
    </row>
    <row r="263" spans="1:14" x14ac:dyDescent="0.25">
      <c r="A263">
        <v>90068</v>
      </c>
      <c r="B263" s="2">
        <v>97.028390000000002</v>
      </c>
      <c r="C263" s="3">
        <v>21943</v>
      </c>
      <c r="D263" s="4">
        <v>31080</v>
      </c>
      <c r="E263" t="s">
        <v>15367</v>
      </c>
      <c r="F263" s="4" t="s">
        <v>15368</v>
      </c>
      <c r="G263" s="6">
        <v>0.64868479999999995</v>
      </c>
      <c r="H263" s="7">
        <v>137.471</v>
      </c>
      <c r="I263" s="18">
        <f t="shared" si="6"/>
        <v>165754</v>
      </c>
      <c r="J263" s="18">
        <v>148199</v>
      </c>
      <c r="K263" s="18">
        <v>15305</v>
      </c>
      <c r="L263" s="18">
        <v>2250</v>
      </c>
      <c r="M263" s="29">
        <v>1</v>
      </c>
      <c r="N263" s="22">
        <v>1</v>
      </c>
    </row>
    <row r="264" spans="1:14" x14ac:dyDescent="0.25">
      <c r="A264">
        <v>90275</v>
      </c>
      <c r="B264" s="2">
        <v>97.016660000000002</v>
      </c>
      <c r="C264" s="3">
        <v>42419</v>
      </c>
      <c r="D264" s="4">
        <v>31080</v>
      </c>
      <c r="E264" t="s">
        <v>15380</v>
      </c>
      <c r="F264" s="4" t="s">
        <v>15368</v>
      </c>
      <c r="G264" s="6">
        <v>0.6484297</v>
      </c>
      <c r="H264" s="7">
        <v>137.48500000000001</v>
      </c>
      <c r="I264" s="18">
        <f t="shared" si="6"/>
        <v>129916</v>
      </c>
      <c r="J264" s="18">
        <v>53346</v>
      </c>
      <c r="K264" s="18">
        <v>73970</v>
      </c>
      <c r="L264" s="18">
        <v>2600</v>
      </c>
      <c r="M264" s="29">
        <v>0</v>
      </c>
      <c r="N264" s="22">
        <v>1</v>
      </c>
    </row>
    <row r="265" spans="1:14" x14ac:dyDescent="0.25">
      <c r="A265">
        <v>11559</v>
      </c>
      <c r="B265" s="2">
        <v>97.007940000000005</v>
      </c>
      <c r="C265" s="3">
        <v>8402</v>
      </c>
      <c r="D265" s="4">
        <v>35620</v>
      </c>
      <c r="E265" t="s">
        <v>244</v>
      </c>
      <c r="F265" s="4" t="s">
        <v>1280</v>
      </c>
      <c r="G265" s="6">
        <v>0.62076750000000003</v>
      </c>
      <c r="H265" s="7">
        <v>142.20599999999999</v>
      </c>
      <c r="I265" s="18">
        <f t="shared" si="6"/>
        <v>165422</v>
      </c>
      <c r="J265" s="18">
        <v>45745</v>
      </c>
      <c r="K265" s="18">
        <v>112627</v>
      </c>
      <c r="L265" s="18">
        <v>7050</v>
      </c>
      <c r="M265" s="29">
        <v>0</v>
      </c>
      <c r="N265" s="22">
        <v>1</v>
      </c>
    </row>
    <row r="266" spans="1:14" x14ac:dyDescent="0.25">
      <c r="A266">
        <v>90403</v>
      </c>
      <c r="B266" s="2">
        <v>97.001819999999995</v>
      </c>
      <c r="C266" s="3">
        <v>25115</v>
      </c>
      <c r="D266" s="4">
        <v>31080</v>
      </c>
      <c r="E266" t="s">
        <v>15387</v>
      </c>
      <c r="F266" s="4" t="s">
        <v>15368</v>
      </c>
      <c r="G266" s="6">
        <v>0.73787650000000005</v>
      </c>
      <c r="H266" s="7">
        <v>121.923</v>
      </c>
      <c r="I266" s="18">
        <f t="shared" si="6"/>
        <v>188932</v>
      </c>
      <c r="J266" s="18">
        <v>139044</v>
      </c>
      <c r="K266" s="18">
        <v>47615</v>
      </c>
      <c r="L266" s="18">
        <f>1475+798</f>
        <v>2273</v>
      </c>
      <c r="M266" s="29">
        <v>1</v>
      </c>
      <c r="N266" s="22">
        <v>1</v>
      </c>
    </row>
    <row r="267" spans="1:14" x14ac:dyDescent="0.25">
      <c r="A267">
        <v>10605</v>
      </c>
      <c r="B267" s="2">
        <v>96.993949999999998</v>
      </c>
      <c r="C267" s="3">
        <v>17670</v>
      </c>
      <c r="D267" s="4">
        <v>35620</v>
      </c>
      <c r="E267" t="s">
        <v>1839</v>
      </c>
      <c r="F267" s="4" t="s">
        <v>1280</v>
      </c>
      <c r="G267" s="6">
        <v>0.60273529999999997</v>
      </c>
      <c r="H267" s="7">
        <v>145.196</v>
      </c>
      <c r="I267" s="18">
        <f t="shared" si="6"/>
        <v>75599</v>
      </c>
      <c r="J267" s="18">
        <v>37866</v>
      </c>
      <c r="K267" s="18">
        <v>37183</v>
      </c>
      <c r="L267" s="18">
        <v>550</v>
      </c>
      <c r="M267" s="29">
        <v>1</v>
      </c>
      <c r="N267" s="22">
        <v>1</v>
      </c>
    </row>
    <row r="268" spans="1:14" x14ac:dyDescent="0.25">
      <c r="A268">
        <v>94960</v>
      </c>
      <c r="B268" s="2">
        <v>96.98133</v>
      </c>
      <c r="C268" s="3">
        <v>15998</v>
      </c>
      <c r="D268" s="4">
        <v>41860</v>
      </c>
      <c r="E268" t="s">
        <v>15813</v>
      </c>
      <c r="F268" s="4" t="s">
        <v>15368</v>
      </c>
      <c r="G268" s="6">
        <v>0.67328920000000003</v>
      </c>
      <c r="H268" s="7">
        <v>132.5</v>
      </c>
      <c r="I268" s="18">
        <f t="shared" si="6"/>
        <v>100502</v>
      </c>
      <c r="J268" s="18">
        <v>87902</v>
      </c>
      <c r="K268" s="18">
        <v>12600</v>
      </c>
      <c r="L268" s="18">
        <v>0</v>
      </c>
      <c r="M268" s="29">
        <v>1</v>
      </c>
      <c r="N268" s="22">
        <v>1</v>
      </c>
    </row>
    <row r="269" spans="1:14" x14ac:dyDescent="0.25">
      <c r="A269">
        <v>11777</v>
      </c>
      <c r="B269" s="2">
        <v>96.965819999999994</v>
      </c>
      <c r="C269" s="3">
        <v>9447</v>
      </c>
      <c r="D269" s="4">
        <v>35620</v>
      </c>
      <c r="E269" t="s">
        <v>2018</v>
      </c>
      <c r="F269" s="4" t="s">
        <v>1280</v>
      </c>
      <c r="G269" s="6">
        <v>0.60549260000000005</v>
      </c>
      <c r="H269" s="7">
        <v>144.03800000000001</v>
      </c>
      <c r="I269" s="18">
        <f t="shared" si="6"/>
        <v>15504</v>
      </c>
      <c r="J269" s="18">
        <v>13157</v>
      </c>
      <c r="K269" s="18">
        <v>2090</v>
      </c>
      <c r="L269" s="18">
        <v>257</v>
      </c>
      <c r="M269" s="29">
        <v>1</v>
      </c>
      <c r="N269" s="22">
        <v>0</v>
      </c>
    </row>
    <row r="270" spans="1:14" x14ac:dyDescent="0.25">
      <c r="A270">
        <v>11804</v>
      </c>
      <c r="B270" s="2">
        <v>96.923649999999995</v>
      </c>
      <c r="C270" s="3">
        <v>5000</v>
      </c>
      <c r="D270" s="4">
        <v>35620</v>
      </c>
      <c r="E270" t="s">
        <v>2037</v>
      </c>
      <c r="F270" s="4" t="s">
        <v>1280</v>
      </c>
      <c r="G270" s="6">
        <v>0.60618320000000003</v>
      </c>
      <c r="H270" s="7">
        <v>143.38</v>
      </c>
      <c r="I270" s="18">
        <f t="shared" si="6"/>
        <v>4556</v>
      </c>
      <c r="J270" s="18">
        <v>2378</v>
      </c>
      <c r="K270" s="18">
        <v>2178</v>
      </c>
      <c r="L270" s="18">
        <v>0</v>
      </c>
      <c r="M270" s="29">
        <v>1</v>
      </c>
      <c r="N270" s="22">
        <v>1</v>
      </c>
    </row>
    <row r="271" spans="1:14" x14ac:dyDescent="0.25">
      <c r="A271">
        <v>11215</v>
      </c>
      <c r="B271" s="2">
        <v>96.90155</v>
      </c>
      <c r="C271" s="3">
        <v>70155</v>
      </c>
      <c r="D271" s="4">
        <v>35620</v>
      </c>
      <c r="E271" t="s">
        <v>1238</v>
      </c>
      <c r="F271" s="4" t="s">
        <v>1280</v>
      </c>
      <c r="G271" s="6">
        <v>0.70283419999999996</v>
      </c>
      <c r="H271" s="7">
        <v>126.566</v>
      </c>
      <c r="I271" s="18">
        <f t="shared" si="6"/>
        <v>268162</v>
      </c>
      <c r="J271" s="18">
        <v>214981</v>
      </c>
      <c r="K271" s="18">
        <v>38877</v>
      </c>
      <c r="L271" s="18">
        <f>11075+3229</f>
        <v>14304</v>
      </c>
      <c r="M271" s="29">
        <v>1</v>
      </c>
      <c r="N271" s="22">
        <v>1</v>
      </c>
    </row>
    <row r="272" spans="1:14" x14ac:dyDescent="0.25">
      <c r="A272">
        <v>92610</v>
      </c>
      <c r="B272" s="2">
        <v>96.849680000000006</v>
      </c>
      <c r="C272" s="3">
        <v>11798</v>
      </c>
      <c r="D272" s="4">
        <v>31080</v>
      </c>
      <c r="E272" t="s">
        <v>15577</v>
      </c>
      <c r="F272" s="4" t="s">
        <v>15368</v>
      </c>
      <c r="G272" s="6">
        <v>0.59984059999999995</v>
      </c>
      <c r="H272" s="7">
        <v>143.88900000000001</v>
      </c>
      <c r="I272" s="18">
        <f t="shared" si="6"/>
        <v>2631</v>
      </c>
      <c r="J272" s="18">
        <v>2199</v>
      </c>
      <c r="K272" s="18">
        <v>397</v>
      </c>
      <c r="L272" s="18">
        <v>35</v>
      </c>
      <c r="M272" s="29">
        <v>1</v>
      </c>
      <c r="N272" s="22">
        <v>0</v>
      </c>
    </row>
    <row r="273" spans="1:14" x14ac:dyDescent="0.25">
      <c r="A273">
        <v>7069</v>
      </c>
      <c r="B273" s="2">
        <v>96.837860000000006</v>
      </c>
      <c r="C273" s="3">
        <v>6078</v>
      </c>
      <c r="D273" s="4">
        <v>35620</v>
      </c>
      <c r="E273" t="s">
        <v>1384</v>
      </c>
      <c r="F273" s="4" t="s">
        <v>1341</v>
      </c>
      <c r="G273" s="6">
        <v>0.61265760000000002</v>
      </c>
      <c r="H273" s="7">
        <v>141.46700000000001</v>
      </c>
      <c r="I273" s="18">
        <f t="shared" si="6"/>
        <v>37094</v>
      </c>
      <c r="J273" s="18">
        <v>19129</v>
      </c>
      <c r="K273" s="18">
        <v>17865</v>
      </c>
      <c r="L273" s="18">
        <v>100</v>
      </c>
      <c r="M273" s="29">
        <v>1</v>
      </c>
      <c r="N273" s="22">
        <v>1</v>
      </c>
    </row>
    <row r="274" spans="1:14" x14ac:dyDescent="0.25">
      <c r="A274">
        <v>7702</v>
      </c>
      <c r="B274" s="2">
        <v>96.821110000000004</v>
      </c>
      <c r="C274" s="3">
        <v>3898</v>
      </c>
      <c r="D274" s="4">
        <v>35620</v>
      </c>
      <c r="E274" t="s">
        <v>190</v>
      </c>
      <c r="F274" s="4" t="s">
        <v>1341</v>
      </c>
      <c r="G274" s="6">
        <v>0.61108960000000001</v>
      </c>
      <c r="H274" s="7">
        <v>140.893</v>
      </c>
      <c r="I274" s="18">
        <f t="shared" si="6"/>
        <v>3935</v>
      </c>
      <c r="J274" s="18">
        <v>1875</v>
      </c>
      <c r="K274" s="18">
        <v>1060</v>
      </c>
      <c r="L274" s="18">
        <v>1000</v>
      </c>
      <c r="M274" s="29">
        <v>1</v>
      </c>
      <c r="N274" s="22">
        <v>0</v>
      </c>
    </row>
    <row r="275" spans="1:14" x14ac:dyDescent="0.25">
      <c r="A275">
        <v>7040</v>
      </c>
      <c r="B275" s="2">
        <v>96.799570000000003</v>
      </c>
      <c r="C275" s="3">
        <v>24232</v>
      </c>
      <c r="D275" s="4">
        <v>35620</v>
      </c>
      <c r="E275" t="s">
        <v>1367</v>
      </c>
      <c r="F275" s="4" t="s">
        <v>1341</v>
      </c>
      <c r="G275" s="6">
        <v>0.62215089999999995</v>
      </c>
      <c r="H275" s="7">
        <v>138.57900000000001</v>
      </c>
      <c r="I275" s="18">
        <f t="shared" si="6"/>
        <v>255495</v>
      </c>
      <c r="J275" s="18">
        <v>206349</v>
      </c>
      <c r="K275" s="18">
        <v>48821</v>
      </c>
      <c r="L275" s="18">
        <v>325</v>
      </c>
      <c r="M275" s="29">
        <v>1</v>
      </c>
      <c r="N275" s="22">
        <v>1</v>
      </c>
    </row>
    <row r="276" spans="1:14" x14ac:dyDescent="0.25">
      <c r="A276">
        <v>8738</v>
      </c>
      <c r="B276" s="2">
        <v>96.780289999999994</v>
      </c>
      <c r="C276" s="3">
        <v>930</v>
      </c>
      <c r="D276" s="4">
        <v>35620</v>
      </c>
      <c r="E276" t="s">
        <v>1735</v>
      </c>
      <c r="F276" s="4" t="s">
        <v>1341</v>
      </c>
      <c r="G276" s="6">
        <v>0.58333330000000005</v>
      </c>
      <c r="H276" s="7">
        <v>144.80799999999999</v>
      </c>
      <c r="I276" s="18">
        <f t="shared" si="6"/>
        <v>1075</v>
      </c>
      <c r="J276" s="18">
        <v>0</v>
      </c>
      <c r="K276" s="18">
        <v>1075</v>
      </c>
      <c r="L276" s="18">
        <v>0</v>
      </c>
      <c r="M276" s="29">
        <v>0</v>
      </c>
      <c r="N276" s="22">
        <v>1</v>
      </c>
    </row>
    <row r="277" spans="1:14" x14ac:dyDescent="0.25">
      <c r="A277">
        <v>7738</v>
      </c>
      <c r="B277" s="2">
        <v>96.773830000000004</v>
      </c>
      <c r="C277" s="3">
        <v>6335</v>
      </c>
      <c r="D277" s="4">
        <v>35620</v>
      </c>
      <c r="E277" t="s">
        <v>1506</v>
      </c>
      <c r="F277" s="4" t="s">
        <v>1341</v>
      </c>
      <c r="G277" s="6">
        <v>0.57459870000000002</v>
      </c>
      <c r="H277" s="7">
        <v>146.11799999999999</v>
      </c>
      <c r="I277" s="18">
        <f t="shared" si="6"/>
        <v>19785</v>
      </c>
      <c r="J277" s="18">
        <v>16833</v>
      </c>
      <c r="K277" s="18">
        <v>2952</v>
      </c>
      <c r="L277" s="18">
        <v>0</v>
      </c>
      <c r="M277" s="29">
        <v>1</v>
      </c>
      <c r="N277" s="22">
        <v>1</v>
      </c>
    </row>
    <row r="278" spans="1:14" x14ac:dyDescent="0.25">
      <c r="A278">
        <v>91604</v>
      </c>
      <c r="B278" s="2">
        <v>96.74606</v>
      </c>
      <c r="C278" s="3">
        <v>29072</v>
      </c>
      <c r="D278" s="4">
        <v>31080</v>
      </c>
      <c r="E278" t="s">
        <v>15440</v>
      </c>
      <c r="F278" s="4" t="s">
        <v>15368</v>
      </c>
      <c r="G278" s="6">
        <v>0.6104617</v>
      </c>
      <c r="H278" s="7">
        <v>139.703</v>
      </c>
      <c r="I278" s="18">
        <f t="shared" si="6"/>
        <v>202171</v>
      </c>
      <c r="J278" s="18">
        <v>162840</v>
      </c>
      <c r="K278" s="18">
        <v>27531</v>
      </c>
      <c r="L278" s="18">
        <v>11800</v>
      </c>
      <c r="M278" s="29">
        <v>1</v>
      </c>
      <c r="N278" s="22">
        <v>1</v>
      </c>
    </row>
    <row r="279" spans="1:14" x14ac:dyDescent="0.25">
      <c r="A279">
        <v>11803</v>
      </c>
      <c r="B279" s="2">
        <v>96.733339999999998</v>
      </c>
      <c r="C279" s="3">
        <v>28444</v>
      </c>
      <c r="D279" s="4">
        <v>35620</v>
      </c>
      <c r="E279" t="s">
        <v>2036</v>
      </c>
      <c r="F279" s="4" t="s">
        <v>1280</v>
      </c>
      <c r="G279" s="6">
        <v>0.58801879999999995</v>
      </c>
      <c r="H279" s="7">
        <v>143.321</v>
      </c>
      <c r="I279" s="18">
        <f t="shared" si="6"/>
        <v>35649</v>
      </c>
      <c r="J279" s="18">
        <v>24374</v>
      </c>
      <c r="K279" s="18">
        <v>9755</v>
      </c>
      <c r="L279" s="18">
        <v>1520</v>
      </c>
      <c r="M279" s="29">
        <v>1</v>
      </c>
      <c r="N279" s="22">
        <v>1</v>
      </c>
    </row>
    <row r="280" spans="1:14" x14ac:dyDescent="0.25">
      <c r="A280">
        <v>22153</v>
      </c>
      <c r="B280" s="2">
        <v>96.72363</v>
      </c>
      <c r="C280" s="3">
        <v>31249</v>
      </c>
      <c r="D280" s="4">
        <v>47900</v>
      </c>
      <c r="E280" t="s">
        <v>76</v>
      </c>
      <c r="F280" s="4" t="s">
        <v>4335</v>
      </c>
      <c r="G280" s="6">
        <v>0.5872465</v>
      </c>
      <c r="H280" s="7">
        <v>143.393</v>
      </c>
      <c r="I280" s="18">
        <f t="shared" si="6"/>
        <v>104277</v>
      </c>
      <c r="J280" s="18">
        <v>39390</v>
      </c>
      <c r="K280" s="18">
        <v>64610</v>
      </c>
      <c r="L280" s="18">
        <v>277</v>
      </c>
      <c r="M280" s="29">
        <v>0</v>
      </c>
      <c r="N280" s="22">
        <v>0</v>
      </c>
    </row>
    <row r="281" spans="1:14" x14ac:dyDescent="0.25">
      <c r="A281">
        <v>94111</v>
      </c>
      <c r="B281" s="2">
        <v>96.654269999999997</v>
      </c>
      <c r="C281" s="3">
        <v>3476</v>
      </c>
      <c r="D281" s="4">
        <v>41860</v>
      </c>
      <c r="E281" t="s">
        <v>15761</v>
      </c>
      <c r="F281" s="4" t="s">
        <v>15368</v>
      </c>
      <c r="G281" s="6">
        <v>0.64976330000000004</v>
      </c>
      <c r="H281" s="7">
        <v>131.93199999999999</v>
      </c>
      <c r="I281" s="18">
        <f t="shared" si="6"/>
        <v>981877</v>
      </c>
      <c r="J281" s="18">
        <v>473083</v>
      </c>
      <c r="K281" s="18">
        <v>502094</v>
      </c>
      <c r="L281" s="18">
        <f>1250+5450</f>
        <v>6700</v>
      </c>
      <c r="M281" s="29">
        <v>0</v>
      </c>
      <c r="N281" s="22">
        <v>1</v>
      </c>
    </row>
    <row r="282" spans="1:14" x14ac:dyDescent="0.25">
      <c r="A282">
        <v>10522</v>
      </c>
      <c r="B282" s="2">
        <v>96.631709999999998</v>
      </c>
      <c r="C282" s="3">
        <v>11001</v>
      </c>
      <c r="D282" s="4">
        <v>35620</v>
      </c>
      <c r="E282" t="s">
        <v>1805</v>
      </c>
      <c r="F282" s="4" t="s">
        <v>1280</v>
      </c>
      <c r="G282" s="6">
        <v>0.57991890000000001</v>
      </c>
      <c r="H282" s="7">
        <v>143.655</v>
      </c>
      <c r="I282" s="18">
        <f t="shared" si="6"/>
        <v>126325</v>
      </c>
      <c r="J282" s="18">
        <v>111284</v>
      </c>
      <c r="K282" s="18">
        <v>15241</v>
      </c>
      <c r="L282" s="18">
        <v>-200</v>
      </c>
      <c r="M282" s="29">
        <v>1</v>
      </c>
      <c r="N282" s="22">
        <v>1</v>
      </c>
    </row>
    <row r="283" spans="1:14" x14ac:dyDescent="0.25">
      <c r="A283">
        <v>20147</v>
      </c>
      <c r="B283" s="2">
        <v>96.618769999999998</v>
      </c>
      <c r="C283" s="3">
        <v>59370</v>
      </c>
      <c r="D283" s="4">
        <v>47900</v>
      </c>
      <c r="E283" t="s">
        <v>4351</v>
      </c>
      <c r="F283" s="4" t="s">
        <v>4335</v>
      </c>
      <c r="G283" s="6">
        <v>0.61946579999999996</v>
      </c>
      <c r="H283" s="7">
        <v>136.779</v>
      </c>
      <c r="I283" s="18">
        <f t="shared" si="6"/>
        <v>148816</v>
      </c>
      <c r="J283" s="18">
        <v>85552</v>
      </c>
      <c r="K283" s="18">
        <v>60663</v>
      </c>
      <c r="L283" s="18">
        <v>2601</v>
      </c>
      <c r="M283" s="29">
        <v>1</v>
      </c>
      <c r="N283" s="22">
        <v>1</v>
      </c>
    </row>
    <row r="284" spans="1:14" x14ac:dyDescent="0.25">
      <c r="A284">
        <v>20871</v>
      </c>
      <c r="B284" s="2">
        <v>96.607380000000006</v>
      </c>
      <c r="C284" s="3">
        <v>15246</v>
      </c>
      <c r="D284" s="4">
        <v>47900</v>
      </c>
      <c r="E284" t="s">
        <v>3279</v>
      </c>
      <c r="F284" s="4" t="s">
        <v>4361</v>
      </c>
      <c r="G284" s="6">
        <v>0.59379479999999996</v>
      </c>
      <c r="H284" s="7">
        <v>141.16200000000001</v>
      </c>
      <c r="I284" s="18">
        <f t="shared" si="6"/>
        <v>13148</v>
      </c>
      <c r="J284" s="18">
        <v>6478</v>
      </c>
      <c r="K284" s="18">
        <v>6670</v>
      </c>
      <c r="L284" s="18">
        <v>0</v>
      </c>
      <c r="M284" s="29">
        <v>0</v>
      </c>
      <c r="N284" s="22">
        <v>1</v>
      </c>
    </row>
    <row r="285" spans="1:14" x14ac:dyDescent="0.25">
      <c r="A285">
        <v>20878</v>
      </c>
      <c r="B285" s="2">
        <v>96.594639999999998</v>
      </c>
      <c r="C285" s="3">
        <v>63854</v>
      </c>
      <c r="D285" s="4">
        <v>47900</v>
      </c>
      <c r="E285" t="s">
        <v>4452</v>
      </c>
      <c r="F285" s="4" t="s">
        <v>4361</v>
      </c>
      <c r="G285" s="6">
        <v>0.67298590000000003</v>
      </c>
      <c r="H285" s="7">
        <v>127.417</v>
      </c>
      <c r="I285" s="18">
        <f t="shared" si="6"/>
        <v>159214</v>
      </c>
      <c r="J285" s="18">
        <v>88580</v>
      </c>
      <c r="K285" s="18">
        <v>62434</v>
      </c>
      <c r="L285" s="18">
        <v>8200</v>
      </c>
      <c r="M285" s="29">
        <v>1</v>
      </c>
      <c r="N285" s="22">
        <v>1</v>
      </c>
    </row>
    <row r="286" spans="1:14" x14ac:dyDescent="0.25">
      <c r="A286">
        <v>11050</v>
      </c>
      <c r="B286" s="2">
        <v>96.563559999999995</v>
      </c>
      <c r="C286" s="3">
        <v>30583</v>
      </c>
      <c r="D286" s="4">
        <v>35620</v>
      </c>
      <c r="E286" t="s">
        <v>1897</v>
      </c>
      <c r="F286" s="4" t="s">
        <v>1280</v>
      </c>
      <c r="G286" s="6">
        <v>0.61923280000000003</v>
      </c>
      <c r="H286" s="7">
        <v>135.96299999999999</v>
      </c>
      <c r="I286" s="18">
        <f t="shared" si="6"/>
        <v>197237</v>
      </c>
      <c r="J286" s="18">
        <v>144826</v>
      </c>
      <c r="K286" s="18">
        <v>49631</v>
      </c>
      <c r="L286" s="18">
        <v>2780</v>
      </c>
      <c r="M286" s="29">
        <v>1</v>
      </c>
      <c r="N286" s="22">
        <v>1</v>
      </c>
    </row>
    <row r="287" spans="1:14" x14ac:dyDescent="0.25">
      <c r="A287">
        <v>8750</v>
      </c>
      <c r="B287" s="2">
        <v>96.557820000000007</v>
      </c>
      <c r="C287" s="3">
        <v>3730</v>
      </c>
      <c r="D287" s="4">
        <v>35620</v>
      </c>
      <c r="E287" t="s">
        <v>1739</v>
      </c>
      <c r="F287" s="4" t="s">
        <v>1341</v>
      </c>
      <c r="G287" s="6">
        <v>0.60699669999999994</v>
      </c>
      <c r="H287" s="7">
        <v>138</v>
      </c>
      <c r="I287" s="18">
        <f t="shared" si="6"/>
        <v>11880</v>
      </c>
      <c r="J287" s="18">
        <v>7225</v>
      </c>
      <c r="K287" s="18">
        <v>4655</v>
      </c>
      <c r="L287" s="18">
        <v>0</v>
      </c>
      <c r="M287" s="29">
        <v>1</v>
      </c>
      <c r="N287" s="22">
        <v>1</v>
      </c>
    </row>
    <row r="288" spans="1:14" x14ac:dyDescent="0.25">
      <c r="A288">
        <v>94552</v>
      </c>
      <c r="B288" s="2">
        <v>96.554599999999994</v>
      </c>
      <c r="C288" s="3">
        <v>15208</v>
      </c>
      <c r="D288" s="4">
        <v>41860</v>
      </c>
      <c r="E288" t="s">
        <v>15774</v>
      </c>
      <c r="F288" s="4" t="s">
        <v>15368</v>
      </c>
      <c r="G288" s="6">
        <v>0.55270260000000004</v>
      </c>
      <c r="H288" s="7">
        <v>147.35</v>
      </c>
      <c r="I288" s="18">
        <f t="shared" si="6"/>
        <v>11493</v>
      </c>
      <c r="J288" s="18">
        <v>5623</v>
      </c>
      <c r="K288" s="18">
        <v>3870</v>
      </c>
      <c r="L288" s="18">
        <v>2000</v>
      </c>
      <c r="M288" s="29">
        <v>1</v>
      </c>
      <c r="N288" s="22">
        <v>1</v>
      </c>
    </row>
    <row r="289" spans="1:14" x14ac:dyDescent="0.25">
      <c r="A289">
        <v>94583</v>
      </c>
      <c r="B289" s="2">
        <v>96.546329999999998</v>
      </c>
      <c r="C289" s="3">
        <v>35271</v>
      </c>
      <c r="D289" s="4">
        <v>41860</v>
      </c>
      <c r="E289" t="s">
        <v>15786</v>
      </c>
      <c r="F289" s="4" t="s">
        <v>15368</v>
      </c>
      <c r="G289" s="6">
        <v>0.5874009</v>
      </c>
      <c r="H289" s="7">
        <v>141.30500000000001</v>
      </c>
      <c r="I289" s="18">
        <f t="shared" si="6"/>
        <v>35690</v>
      </c>
      <c r="J289" s="18">
        <v>11431</v>
      </c>
      <c r="K289" s="18">
        <v>24259</v>
      </c>
      <c r="L289" s="18">
        <v>0</v>
      </c>
      <c r="M289" s="29">
        <v>0</v>
      </c>
      <c r="N289" s="22">
        <v>1</v>
      </c>
    </row>
    <row r="290" spans="1:14" x14ac:dyDescent="0.25">
      <c r="A290">
        <v>20837</v>
      </c>
      <c r="B290" s="2">
        <v>96.539730000000006</v>
      </c>
      <c r="C290" s="3">
        <v>5934</v>
      </c>
      <c r="D290" s="4">
        <v>47900</v>
      </c>
      <c r="E290" t="s">
        <v>4441</v>
      </c>
      <c r="F290" s="4" t="s">
        <v>4361</v>
      </c>
      <c r="G290" s="6">
        <v>0.50539049999999996</v>
      </c>
      <c r="H290" s="7">
        <v>155.46100000000001</v>
      </c>
      <c r="I290" s="18">
        <f t="shared" si="6"/>
        <v>8225</v>
      </c>
      <c r="J290" s="18">
        <v>4090</v>
      </c>
      <c r="K290" s="18">
        <v>135</v>
      </c>
      <c r="L290" s="18">
        <v>4000</v>
      </c>
      <c r="M290" s="29">
        <v>1</v>
      </c>
      <c r="N290" s="22">
        <v>1</v>
      </c>
    </row>
    <row r="291" spans="1:14" x14ac:dyDescent="0.25">
      <c r="A291">
        <v>20852</v>
      </c>
      <c r="B291" s="2">
        <v>96.525000000000006</v>
      </c>
      <c r="C291" s="3">
        <v>44596</v>
      </c>
      <c r="D291" s="4">
        <v>47900</v>
      </c>
      <c r="E291" t="s">
        <v>4444</v>
      </c>
      <c r="F291" s="4" t="s">
        <v>4361</v>
      </c>
      <c r="G291" s="6">
        <v>0.70199719999999999</v>
      </c>
      <c r="H291" s="7">
        <v>121.217</v>
      </c>
      <c r="I291" s="18">
        <f t="shared" si="6"/>
        <v>433656</v>
      </c>
      <c r="J291" s="18">
        <v>288895</v>
      </c>
      <c r="K291" s="18">
        <v>131400</v>
      </c>
      <c r="L291" s="18">
        <f>9606+3755</f>
        <v>13361</v>
      </c>
      <c r="M291" s="29">
        <v>1</v>
      </c>
      <c r="N291" s="22">
        <v>1</v>
      </c>
    </row>
    <row r="292" spans="1:14" x14ac:dyDescent="0.25">
      <c r="A292">
        <v>22302</v>
      </c>
      <c r="B292" s="2">
        <v>96.481059999999999</v>
      </c>
      <c r="C292" s="3">
        <v>18218</v>
      </c>
      <c r="D292" s="4">
        <v>47900</v>
      </c>
      <c r="E292" t="s">
        <v>3522</v>
      </c>
      <c r="F292" s="4" t="s">
        <v>4335</v>
      </c>
      <c r="G292" s="6">
        <v>0.66864230000000002</v>
      </c>
      <c r="H292" s="7">
        <v>126.831</v>
      </c>
      <c r="I292" s="18">
        <f t="shared" si="6"/>
        <v>1088508</v>
      </c>
      <c r="J292" s="18">
        <v>262624</v>
      </c>
      <c r="K292" s="18">
        <v>821316</v>
      </c>
      <c r="L292" s="18">
        <f>3068+1500</f>
        <v>4568</v>
      </c>
      <c r="M292" s="29">
        <v>0</v>
      </c>
      <c r="N292" s="22">
        <v>0</v>
      </c>
    </row>
    <row r="293" spans="1:14" x14ac:dyDescent="0.25">
      <c r="A293">
        <v>94588</v>
      </c>
      <c r="B293" s="2">
        <v>96.47045</v>
      </c>
      <c r="C293" s="3">
        <v>31909</v>
      </c>
      <c r="D293" s="4">
        <v>41860</v>
      </c>
      <c r="E293" t="s">
        <v>12511</v>
      </c>
      <c r="F293" s="4" t="s">
        <v>15368</v>
      </c>
      <c r="G293" s="6">
        <v>0.59749719999999995</v>
      </c>
      <c r="H293" s="7">
        <v>138.96600000000001</v>
      </c>
      <c r="I293" s="18">
        <f t="shared" si="6"/>
        <v>34791</v>
      </c>
      <c r="J293" s="18">
        <v>21218</v>
      </c>
      <c r="K293" s="18">
        <v>13573</v>
      </c>
      <c r="L293" s="18">
        <v>0</v>
      </c>
      <c r="M293" s="29">
        <v>1</v>
      </c>
      <c r="N293" s="22">
        <v>1</v>
      </c>
    </row>
    <row r="294" spans="1:14" x14ac:dyDescent="0.25">
      <c r="A294">
        <v>20850</v>
      </c>
      <c r="B294" s="2">
        <v>96.45008</v>
      </c>
      <c r="C294" s="3">
        <v>46710</v>
      </c>
      <c r="D294" s="4">
        <v>47900</v>
      </c>
      <c r="E294" t="s">
        <v>4444</v>
      </c>
      <c r="F294" s="4" t="s">
        <v>4361</v>
      </c>
      <c r="G294" s="6">
        <v>0.66235319999999998</v>
      </c>
      <c r="H294" s="7">
        <v>127.639</v>
      </c>
      <c r="I294" s="18">
        <f t="shared" si="6"/>
        <v>216762</v>
      </c>
      <c r="J294" s="18">
        <v>158686</v>
      </c>
      <c r="K294" s="18">
        <v>53665</v>
      </c>
      <c r="L294" s="18">
        <f>550+3861</f>
        <v>4411</v>
      </c>
      <c r="M294" s="29">
        <v>1</v>
      </c>
      <c r="N294" s="22">
        <v>1</v>
      </c>
    </row>
    <row r="295" spans="1:14" x14ac:dyDescent="0.25">
      <c r="A295">
        <v>8867</v>
      </c>
      <c r="B295" s="2">
        <v>96.441220000000001</v>
      </c>
      <c r="C295" s="3">
        <v>5397</v>
      </c>
      <c r="D295" s="4">
        <v>35620</v>
      </c>
      <c r="E295" t="s">
        <v>1776</v>
      </c>
      <c r="F295" s="4" t="s">
        <v>1341</v>
      </c>
      <c r="G295" s="6">
        <v>0.53784529999999997</v>
      </c>
      <c r="H295" s="7">
        <v>149.14500000000001</v>
      </c>
      <c r="I295" s="18">
        <f t="shared" si="6"/>
        <v>4715</v>
      </c>
      <c r="J295" s="18">
        <v>4280</v>
      </c>
      <c r="K295" s="18">
        <v>435</v>
      </c>
      <c r="L295" s="18">
        <v>0</v>
      </c>
      <c r="M295" s="29">
        <v>1</v>
      </c>
      <c r="N295" s="22">
        <v>1</v>
      </c>
    </row>
    <row r="296" spans="1:14" x14ac:dyDescent="0.25">
      <c r="A296">
        <v>11721</v>
      </c>
      <c r="B296" s="2">
        <v>96.433239999999998</v>
      </c>
      <c r="C296" s="3">
        <v>6481</v>
      </c>
      <c r="D296" s="4">
        <v>35620</v>
      </c>
      <c r="E296" t="s">
        <v>1983</v>
      </c>
      <c r="F296" s="4" t="s">
        <v>1280</v>
      </c>
      <c r="G296" s="6">
        <v>0.64236190000000004</v>
      </c>
      <c r="H296" s="7">
        <v>130.93799999999999</v>
      </c>
      <c r="I296" s="18">
        <f t="shared" si="6"/>
        <v>3933</v>
      </c>
      <c r="J296" s="18">
        <v>2283</v>
      </c>
      <c r="K296" s="18">
        <v>1650</v>
      </c>
      <c r="L296" s="18">
        <v>0</v>
      </c>
      <c r="M296" s="29">
        <v>1</v>
      </c>
      <c r="N296" s="22">
        <v>1</v>
      </c>
    </row>
    <row r="297" spans="1:14" x14ac:dyDescent="0.25">
      <c r="A297">
        <v>7932</v>
      </c>
      <c r="B297" s="2">
        <v>96.43047</v>
      </c>
      <c r="C297" s="3">
        <v>10576</v>
      </c>
      <c r="D297" s="4">
        <v>35620</v>
      </c>
      <c r="E297" t="s">
        <v>1557</v>
      </c>
      <c r="F297" s="4" t="s">
        <v>1341</v>
      </c>
      <c r="G297" s="6">
        <v>0.60905790000000004</v>
      </c>
      <c r="H297" s="7">
        <v>136.607</v>
      </c>
      <c r="I297" s="18">
        <f t="shared" si="6"/>
        <v>28431</v>
      </c>
      <c r="J297" s="18">
        <v>17455</v>
      </c>
      <c r="K297" s="18">
        <v>10976</v>
      </c>
      <c r="L297" s="18">
        <v>0</v>
      </c>
      <c r="M297" s="29">
        <v>1</v>
      </c>
      <c r="N297" s="22">
        <v>0</v>
      </c>
    </row>
    <row r="298" spans="1:14" x14ac:dyDescent="0.25">
      <c r="A298">
        <v>7082</v>
      </c>
      <c r="B298" s="2">
        <v>96.426339999999996</v>
      </c>
      <c r="C298" s="3">
        <v>5341</v>
      </c>
      <c r="D298" s="4">
        <v>35620</v>
      </c>
      <c r="E298" t="s">
        <v>1396</v>
      </c>
      <c r="F298" s="4" t="s">
        <v>1341</v>
      </c>
      <c r="G298" s="6">
        <v>0.63296589999999997</v>
      </c>
      <c r="H298" s="7">
        <v>132.375</v>
      </c>
      <c r="I298" s="18">
        <f t="shared" si="6"/>
        <v>24281</v>
      </c>
      <c r="J298" s="18">
        <v>19985</v>
      </c>
      <c r="K298" s="18">
        <v>4145</v>
      </c>
      <c r="L298" s="18">
        <v>151</v>
      </c>
      <c r="M298" s="29">
        <v>1</v>
      </c>
      <c r="N298" s="22">
        <v>1</v>
      </c>
    </row>
    <row r="299" spans="1:14" x14ac:dyDescent="0.25">
      <c r="A299">
        <v>92617</v>
      </c>
      <c r="B299" s="2">
        <v>96.377030000000005</v>
      </c>
      <c r="C299" s="3">
        <v>15805</v>
      </c>
      <c r="D299" s="4">
        <v>31080</v>
      </c>
      <c r="E299" t="s">
        <v>3479</v>
      </c>
      <c r="F299" s="4" t="s">
        <v>15368</v>
      </c>
      <c r="G299" s="6">
        <v>0.87754019999999999</v>
      </c>
      <c r="H299" s="7">
        <v>89.734999999999999</v>
      </c>
      <c r="I299" s="18">
        <f t="shared" si="6"/>
        <v>29787</v>
      </c>
      <c r="J299" s="18">
        <v>8307</v>
      </c>
      <c r="K299" s="18">
        <v>21480</v>
      </c>
      <c r="L299" s="18">
        <v>0</v>
      </c>
      <c r="M299" s="29">
        <v>0</v>
      </c>
      <c r="N299" s="22">
        <v>0</v>
      </c>
    </row>
    <row r="300" spans="1:14" x14ac:dyDescent="0.25">
      <c r="A300">
        <v>7871</v>
      </c>
      <c r="B300" s="2">
        <v>96.372500000000002</v>
      </c>
      <c r="C300" s="3">
        <v>20882</v>
      </c>
      <c r="D300" s="4">
        <v>35620</v>
      </c>
      <c r="E300" t="s">
        <v>1545</v>
      </c>
      <c r="F300" s="4" t="s">
        <v>1341</v>
      </c>
      <c r="G300" s="6">
        <v>0.56473329999999999</v>
      </c>
      <c r="H300" s="7">
        <v>143.75</v>
      </c>
      <c r="I300" s="18">
        <f t="shared" si="6"/>
        <v>21799</v>
      </c>
      <c r="J300" s="18">
        <v>8495</v>
      </c>
      <c r="K300" s="18">
        <v>11680</v>
      </c>
      <c r="L300" s="18">
        <v>1624</v>
      </c>
      <c r="M300" s="29">
        <v>0</v>
      </c>
      <c r="N300" s="22">
        <v>0</v>
      </c>
    </row>
    <row r="301" spans="1:14" x14ac:dyDescent="0.25">
      <c r="A301">
        <v>22203</v>
      </c>
      <c r="B301" s="2">
        <v>96.35266</v>
      </c>
      <c r="C301" s="3">
        <v>23267</v>
      </c>
      <c r="D301" s="4">
        <v>47900</v>
      </c>
      <c r="E301" t="s">
        <v>374</v>
      </c>
      <c r="F301" s="4" t="s">
        <v>4335</v>
      </c>
      <c r="G301" s="6">
        <v>0.67845330000000004</v>
      </c>
      <c r="H301" s="7">
        <v>124.063</v>
      </c>
      <c r="I301" s="18">
        <f t="shared" si="6"/>
        <v>210991</v>
      </c>
      <c r="J301" s="18">
        <v>116042</v>
      </c>
      <c r="K301" s="18">
        <v>91659</v>
      </c>
      <c r="L301" s="18">
        <v>3290</v>
      </c>
      <c r="M301" s="29">
        <v>1</v>
      </c>
      <c r="N301" s="22">
        <v>1</v>
      </c>
    </row>
    <row r="302" spans="1:14" x14ac:dyDescent="0.25">
      <c r="A302">
        <v>20880</v>
      </c>
      <c r="B302" s="2">
        <v>96.348299999999995</v>
      </c>
      <c r="C302" s="3">
        <v>537</v>
      </c>
      <c r="D302" s="4">
        <v>47900</v>
      </c>
      <c r="E302" t="s">
        <v>4453</v>
      </c>
      <c r="F302" s="4" t="s">
        <v>4361</v>
      </c>
      <c r="G302" s="6">
        <v>0.6747573</v>
      </c>
      <c r="H302" s="7">
        <v>124.688</v>
      </c>
      <c r="I302" s="18">
        <f t="shared" si="6"/>
        <v>2850</v>
      </c>
      <c r="J302" s="18">
        <v>2850</v>
      </c>
      <c r="K302" s="18">
        <v>0</v>
      </c>
      <c r="L302" s="18">
        <v>0</v>
      </c>
      <c r="M302" s="29">
        <v>1</v>
      </c>
      <c r="N302" s="22">
        <v>1</v>
      </c>
    </row>
    <row r="303" spans="1:14" x14ac:dyDescent="0.25">
      <c r="A303">
        <v>94939</v>
      </c>
      <c r="B303" s="2">
        <v>96.344470000000001</v>
      </c>
      <c r="C303" s="3">
        <v>6934</v>
      </c>
      <c r="D303" s="4">
        <v>41860</v>
      </c>
      <c r="E303" t="s">
        <v>14485</v>
      </c>
      <c r="F303" s="4" t="s">
        <v>15368</v>
      </c>
      <c r="G303" s="6">
        <v>0.68976190000000004</v>
      </c>
      <c r="H303" s="7">
        <v>122.026</v>
      </c>
      <c r="I303" s="18">
        <f t="shared" si="6"/>
        <v>46417</v>
      </c>
      <c r="J303" s="18">
        <v>30531</v>
      </c>
      <c r="K303" s="18">
        <v>15886</v>
      </c>
      <c r="L303" s="18">
        <v>0</v>
      </c>
      <c r="M303" s="29">
        <v>1</v>
      </c>
      <c r="N303" s="22">
        <v>1</v>
      </c>
    </row>
    <row r="304" spans="1:14" x14ac:dyDescent="0.25">
      <c r="A304">
        <v>94002</v>
      </c>
      <c r="B304" s="2">
        <v>96.338290000000001</v>
      </c>
      <c r="C304" s="3">
        <v>26679</v>
      </c>
      <c r="D304" s="4">
        <v>41860</v>
      </c>
      <c r="E304" t="s">
        <v>375</v>
      </c>
      <c r="F304" s="4" t="s">
        <v>15368</v>
      </c>
      <c r="G304" s="6">
        <v>0.57412569999999996</v>
      </c>
      <c r="H304" s="7">
        <v>141.93799999999999</v>
      </c>
      <c r="I304" s="18">
        <f t="shared" si="6"/>
        <v>54920</v>
      </c>
      <c r="J304" s="18">
        <v>25458</v>
      </c>
      <c r="K304" s="18">
        <v>27114</v>
      </c>
      <c r="L304" s="18">
        <v>2348</v>
      </c>
      <c r="M304" s="29">
        <v>0</v>
      </c>
      <c r="N304" s="22">
        <v>0</v>
      </c>
    </row>
    <row r="305" spans="1:14" x14ac:dyDescent="0.25">
      <c r="A305">
        <v>94404</v>
      </c>
      <c r="B305" s="2">
        <v>96.314210000000003</v>
      </c>
      <c r="C305" s="3">
        <v>35044</v>
      </c>
      <c r="D305" s="4">
        <v>41860</v>
      </c>
      <c r="E305" t="s">
        <v>6739</v>
      </c>
      <c r="F305" s="4" t="s">
        <v>15368</v>
      </c>
      <c r="G305" s="6">
        <v>0.638324</v>
      </c>
      <c r="H305" s="7">
        <v>130.488</v>
      </c>
      <c r="I305" s="18">
        <f t="shared" si="6"/>
        <v>71231</v>
      </c>
      <c r="J305" s="18">
        <v>23740</v>
      </c>
      <c r="K305" s="18">
        <v>46466</v>
      </c>
      <c r="L305" s="18">
        <v>1025</v>
      </c>
      <c r="M305" s="29">
        <v>0</v>
      </c>
      <c r="N305" s="22">
        <v>0</v>
      </c>
    </row>
    <row r="306" spans="1:14" x14ac:dyDescent="0.25">
      <c r="A306">
        <v>11743</v>
      </c>
      <c r="B306" s="2">
        <v>96.300700000000006</v>
      </c>
      <c r="C306" s="3">
        <v>43533</v>
      </c>
      <c r="D306" s="4">
        <v>35620</v>
      </c>
      <c r="E306" t="s">
        <v>46</v>
      </c>
      <c r="F306" s="4" t="s">
        <v>1280</v>
      </c>
      <c r="G306" s="6">
        <v>0.56236839999999999</v>
      </c>
      <c r="H306" s="7">
        <v>143.52699999999999</v>
      </c>
      <c r="I306" s="18">
        <f t="shared" ref="I306:I369" si="7">SUM(J306:L306)</f>
        <v>167974</v>
      </c>
      <c r="J306" s="18">
        <v>90248</v>
      </c>
      <c r="K306" s="18">
        <v>76726</v>
      </c>
      <c r="L306" s="18">
        <v>1000</v>
      </c>
      <c r="M306" s="29">
        <v>1</v>
      </c>
      <c r="N306" s="22">
        <v>1</v>
      </c>
    </row>
    <row r="307" spans="1:14" x14ac:dyDescent="0.25">
      <c r="A307">
        <v>7020</v>
      </c>
      <c r="B307" s="2">
        <v>96.291219999999996</v>
      </c>
      <c r="C307" s="3">
        <v>11968</v>
      </c>
      <c r="D307" s="4">
        <v>35620</v>
      </c>
      <c r="E307" t="s">
        <v>1351</v>
      </c>
      <c r="F307" s="4" t="s">
        <v>1341</v>
      </c>
      <c r="G307" s="6">
        <v>0.72158230000000001</v>
      </c>
      <c r="H307" s="7">
        <v>116.008</v>
      </c>
      <c r="I307" s="18">
        <f t="shared" si="7"/>
        <v>45663</v>
      </c>
      <c r="J307" s="18">
        <v>33173</v>
      </c>
      <c r="K307" s="18">
        <v>9940</v>
      </c>
      <c r="L307" s="18">
        <v>2550</v>
      </c>
      <c r="M307" s="29">
        <v>1</v>
      </c>
      <c r="N307" s="22">
        <v>1</v>
      </c>
    </row>
    <row r="308" spans="1:14" x14ac:dyDescent="0.25">
      <c r="A308">
        <v>92661</v>
      </c>
      <c r="B308" s="2">
        <v>96.288420000000002</v>
      </c>
      <c r="C308" s="3">
        <v>3151</v>
      </c>
      <c r="D308" s="4">
        <v>31080</v>
      </c>
      <c r="E308" t="s">
        <v>15589</v>
      </c>
      <c r="F308" s="4" t="s">
        <v>15368</v>
      </c>
      <c r="G308" s="6">
        <v>0.63266109999999998</v>
      </c>
      <c r="H308" s="7">
        <v>131.333</v>
      </c>
      <c r="I308" s="18">
        <f t="shared" si="7"/>
        <v>17920</v>
      </c>
      <c r="J308" s="18">
        <v>9775</v>
      </c>
      <c r="K308" s="18">
        <v>8145</v>
      </c>
      <c r="L308" s="18">
        <v>0</v>
      </c>
      <c r="M308" s="29">
        <v>1</v>
      </c>
      <c r="N308" s="22">
        <v>1</v>
      </c>
    </row>
    <row r="309" spans="1:14" x14ac:dyDescent="0.25">
      <c r="A309">
        <v>7979</v>
      </c>
      <c r="B309" s="2">
        <v>96.250659999999996</v>
      </c>
      <c r="C309" s="3">
        <v>518</v>
      </c>
      <c r="D309" s="4">
        <v>35620</v>
      </c>
      <c r="E309" t="s">
        <v>1570</v>
      </c>
      <c r="F309" s="4" t="s">
        <v>1341</v>
      </c>
      <c r="G309" s="6">
        <v>0.38699689999999998</v>
      </c>
      <c r="H309" s="7">
        <v>173.51900000000001</v>
      </c>
      <c r="I309" s="18">
        <f t="shared" si="7"/>
        <v>4550</v>
      </c>
      <c r="J309" s="18">
        <v>2850</v>
      </c>
      <c r="K309" s="18">
        <v>1700</v>
      </c>
      <c r="L309" s="18">
        <v>0</v>
      </c>
      <c r="M309" s="29">
        <v>1</v>
      </c>
      <c r="N309" s="22">
        <v>1</v>
      </c>
    </row>
    <row r="310" spans="1:14" x14ac:dyDescent="0.25">
      <c r="A310">
        <v>22033</v>
      </c>
      <c r="B310" s="2">
        <v>96.217290000000006</v>
      </c>
      <c r="C310" s="3">
        <v>38415</v>
      </c>
      <c r="D310" s="4">
        <v>47900</v>
      </c>
      <c r="E310" t="s">
        <v>1102</v>
      </c>
      <c r="F310" s="4" t="s">
        <v>4335</v>
      </c>
      <c r="G310" s="6">
        <v>0.65154279999999998</v>
      </c>
      <c r="H310" s="7">
        <v>127.206</v>
      </c>
      <c r="I310" s="18">
        <f t="shared" si="7"/>
        <v>164309</v>
      </c>
      <c r="J310" s="18">
        <v>70204</v>
      </c>
      <c r="K310" s="18">
        <v>93575</v>
      </c>
      <c r="L310" s="18">
        <v>530</v>
      </c>
      <c r="M310" s="29">
        <v>0</v>
      </c>
      <c r="N310" s="22">
        <v>0</v>
      </c>
    </row>
    <row r="311" spans="1:14" x14ac:dyDescent="0.25">
      <c r="A311">
        <v>8536</v>
      </c>
      <c r="B311" s="2">
        <v>96.207599999999999</v>
      </c>
      <c r="C311" s="3">
        <v>19888</v>
      </c>
      <c r="D311" s="4">
        <v>35620</v>
      </c>
      <c r="E311" t="s">
        <v>1711</v>
      </c>
      <c r="F311" s="4" t="s">
        <v>1341</v>
      </c>
      <c r="G311" s="6">
        <v>0.71812279999999995</v>
      </c>
      <c r="H311" s="7">
        <v>115.633</v>
      </c>
      <c r="I311" s="18">
        <f t="shared" si="7"/>
        <v>4981</v>
      </c>
      <c r="J311" s="18">
        <v>4216</v>
      </c>
      <c r="K311" s="18">
        <v>755</v>
      </c>
      <c r="L311" s="18">
        <v>10</v>
      </c>
      <c r="M311" s="29">
        <v>1</v>
      </c>
      <c r="N311" s="22">
        <v>1</v>
      </c>
    </row>
    <row r="312" spans="1:14" x14ac:dyDescent="0.25">
      <c r="A312">
        <v>7933</v>
      </c>
      <c r="B312" s="2">
        <v>96.203789999999998</v>
      </c>
      <c r="C312" s="3">
        <v>3378</v>
      </c>
      <c r="D312" s="4">
        <v>35620</v>
      </c>
      <c r="E312" t="s">
        <v>1558</v>
      </c>
      <c r="F312" s="4" t="s">
        <v>1341</v>
      </c>
      <c r="G312" s="6">
        <v>0.61706879999999997</v>
      </c>
      <c r="H312" s="7">
        <v>133.08000000000001</v>
      </c>
      <c r="I312" s="18">
        <f t="shared" si="7"/>
        <v>670</v>
      </c>
      <c r="J312" s="18">
        <v>550</v>
      </c>
      <c r="K312" s="18">
        <v>120</v>
      </c>
      <c r="L312" s="18">
        <v>0</v>
      </c>
      <c r="M312" s="29">
        <v>1</v>
      </c>
      <c r="N312" s="22">
        <v>0</v>
      </c>
    </row>
    <row r="313" spans="1:14" x14ac:dyDescent="0.25">
      <c r="A313">
        <v>8820</v>
      </c>
      <c r="B313" s="2">
        <v>96.186199999999999</v>
      </c>
      <c r="C313" s="3">
        <v>39679</v>
      </c>
      <c r="D313" s="4">
        <v>35620</v>
      </c>
      <c r="E313" t="s">
        <v>1752</v>
      </c>
      <c r="F313" s="4" t="s">
        <v>1341</v>
      </c>
      <c r="G313" s="6">
        <v>0.64074469999999994</v>
      </c>
      <c r="H313" s="7">
        <v>128.82900000000001</v>
      </c>
      <c r="I313" s="18">
        <f t="shared" si="7"/>
        <v>31064</v>
      </c>
      <c r="J313" s="18">
        <v>17367</v>
      </c>
      <c r="K313" s="18">
        <v>13547</v>
      </c>
      <c r="L313" s="18">
        <v>150</v>
      </c>
      <c r="M313" s="29">
        <v>1</v>
      </c>
      <c r="N313" s="22">
        <v>1</v>
      </c>
    </row>
    <row r="314" spans="1:14" x14ac:dyDescent="0.25">
      <c r="A314">
        <v>7068</v>
      </c>
      <c r="B314" s="2">
        <v>96.178510000000003</v>
      </c>
      <c r="C314" s="3">
        <v>5835</v>
      </c>
      <c r="D314" s="4">
        <v>35620</v>
      </c>
      <c r="E314" t="s">
        <v>1383</v>
      </c>
      <c r="F314" s="4" t="s">
        <v>1341</v>
      </c>
      <c r="G314" s="6">
        <v>0.57082250000000001</v>
      </c>
      <c r="H314" s="7">
        <v>140.886</v>
      </c>
      <c r="I314" s="18">
        <f t="shared" si="7"/>
        <v>146225</v>
      </c>
      <c r="J314" s="18">
        <v>133775</v>
      </c>
      <c r="K314" s="18">
        <v>12450</v>
      </c>
      <c r="L314" s="18">
        <v>0</v>
      </c>
      <c r="M314" s="29">
        <v>1</v>
      </c>
      <c r="N314" s="22">
        <v>1</v>
      </c>
    </row>
    <row r="315" spans="1:14" x14ac:dyDescent="0.25">
      <c r="A315">
        <v>94502</v>
      </c>
      <c r="B315" s="2">
        <v>96.174030000000002</v>
      </c>
      <c r="C315" s="3">
        <v>13192</v>
      </c>
      <c r="D315" s="4">
        <v>41860</v>
      </c>
      <c r="E315" t="s">
        <v>15763</v>
      </c>
      <c r="F315" s="4" t="s">
        <v>15368</v>
      </c>
      <c r="G315" s="6">
        <v>0.62939330000000004</v>
      </c>
      <c r="H315" s="7">
        <v>130.614</v>
      </c>
      <c r="I315" s="18">
        <f t="shared" si="7"/>
        <v>18848</v>
      </c>
      <c r="J315" s="18">
        <v>11887</v>
      </c>
      <c r="K315" s="18">
        <v>6761</v>
      </c>
      <c r="L315" s="18">
        <v>200</v>
      </c>
      <c r="M315" s="29">
        <v>1</v>
      </c>
      <c r="N315" s="22">
        <v>1</v>
      </c>
    </row>
    <row r="316" spans="1:14" x14ac:dyDescent="0.25">
      <c r="A316">
        <v>8553</v>
      </c>
      <c r="B316" s="2">
        <v>96.17165</v>
      </c>
      <c r="C316" s="3">
        <v>554</v>
      </c>
      <c r="D316" s="4">
        <v>35620</v>
      </c>
      <c r="E316" t="s">
        <v>1214</v>
      </c>
      <c r="F316" s="4" t="s">
        <v>1341</v>
      </c>
      <c r="G316" s="6">
        <v>0.62376240000000005</v>
      </c>
      <c r="H316" s="7">
        <v>131.52799999999999</v>
      </c>
      <c r="I316" s="18">
        <f t="shared" si="7"/>
        <v>466</v>
      </c>
      <c r="J316" s="18">
        <v>15</v>
      </c>
      <c r="K316" s="18">
        <v>451</v>
      </c>
      <c r="L316" s="18">
        <v>0</v>
      </c>
      <c r="M316" s="29">
        <v>0</v>
      </c>
      <c r="N316" s="22">
        <v>0</v>
      </c>
    </row>
    <row r="317" spans="1:14" x14ac:dyDescent="0.25">
      <c r="A317">
        <v>10607</v>
      </c>
      <c r="B317" s="2">
        <v>96.153940000000006</v>
      </c>
      <c r="C317" s="3">
        <v>6727</v>
      </c>
      <c r="D317" s="4">
        <v>35620</v>
      </c>
      <c r="E317" t="s">
        <v>1839</v>
      </c>
      <c r="F317" s="4" t="s">
        <v>1280</v>
      </c>
      <c r="G317" s="6">
        <v>0.49303279999999999</v>
      </c>
      <c r="H317" s="7">
        <v>153.75</v>
      </c>
      <c r="I317" s="18">
        <f t="shared" si="7"/>
        <v>3534</v>
      </c>
      <c r="J317" s="18">
        <v>2289</v>
      </c>
      <c r="K317" s="18">
        <v>1245</v>
      </c>
      <c r="L317" s="18">
        <v>0</v>
      </c>
      <c r="M317" s="29">
        <v>1</v>
      </c>
      <c r="N317" s="22">
        <v>1</v>
      </c>
    </row>
    <row r="318" spans="1:14" x14ac:dyDescent="0.25">
      <c r="A318">
        <v>94610</v>
      </c>
      <c r="B318" s="2">
        <v>96.11533</v>
      </c>
      <c r="C318" s="3">
        <v>29733</v>
      </c>
      <c r="D318" s="4">
        <v>41860</v>
      </c>
      <c r="E318" t="s">
        <v>493</v>
      </c>
      <c r="F318" s="4" t="s">
        <v>15368</v>
      </c>
      <c r="G318" s="6">
        <v>0.68020080000000005</v>
      </c>
      <c r="H318" s="7">
        <v>121.27800000000001</v>
      </c>
      <c r="I318" s="18">
        <f t="shared" si="7"/>
        <v>109310</v>
      </c>
      <c r="J318" s="18">
        <v>80381</v>
      </c>
      <c r="K318" s="18">
        <v>27936</v>
      </c>
      <c r="L318" s="18">
        <v>993</v>
      </c>
      <c r="M318" s="29">
        <v>1</v>
      </c>
      <c r="N318" s="22">
        <v>1</v>
      </c>
    </row>
    <row r="319" spans="1:14" x14ac:dyDescent="0.25">
      <c r="A319">
        <v>11570</v>
      </c>
      <c r="B319" s="2">
        <v>96.105000000000004</v>
      </c>
      <c r="C319" s="3">
        <v>27895</v>
      </c>
      <c r="D319" s="4">
        <v>35620</v>
      </c>
      <c r="E319" t="s">
        <v>1955</v>
      </c>
      <c r="F319" s="4" t="s">
        <v>1280</v>
      </c>
      <c r="G319" s="6">
        <v>0.58040029999999998</v>
      </c>
      <c r="H319" s="7">
        <v>138.506</v>
      </c>
      <c r="I319" s="18">
        <f t="shared" si="7"/>
        <v>76141</v>
      </c>
      <c r="J319" s="18">
        <v>36331</v>
      </c>
      <c r="K319" s="18">
        <v>39310</v>
      </c>
      <c r="L319" s="18">
        <v>500</v>
      </c>
      <c r="M319" s="29">
        <v>0</v>
      </c>
      <c r="N319" s="22">
        <v>1</v>
      </c>
    </row>
    <row r="320" spans="1:14" x14ac:dyDescent="0.25">
      <c r="A320">
        <v>10968</v>
      </c>
      <c r="B320" s="2">
        <v>96.079710000000006</v>
      </c>
      <c r="C320" s="3">
        <v>2301</v>
      </c>
      <c r="D320" s="4">
        <v>35620</v>
      </c>
      <c r="E320" t="s">
        <v>642</v>
      </c>
      <c r="F320" s="4" t="s">
        <v>1280</v>
      </c>
      <c r="G320" s="6">
        <v>0.66522680000000001</v>
      </c>
      <c r="H320" s="7">
        <v>123.649</v>
      </c>
      <c r="I320" s="18">
        <f t="shared" si="7"/>
        <v>8147</v>
      </c>
      <c r="J320" s="18">
        <v>1847</v>
      </c>
      <c r="K320" s="18">
        <v>6300</v>
      </c>
      <c r="L320" s="18">
        <v>0</v>
      </c>
      <c r="M320" s="29">
        <v>0</v>
      </c>
      <c r="N320" s="22">
        <v>1</v>
      </c>
    </row>
    <row r="321" spans="1:14" x14ac:dyDescent="0.25">
      <c r="A321">
        <v>10018</v>
      </c>
      <c r="B321" s="2">
        <v>96.066519999999997</v>
      </c>
      <c r="C321" s="3">
        <v>8062</v>
      </c>
      <c r="D321" s="4">
        <v>35620</v>
      </c>
      <c r="E321" t="s">
        <v>1789</v>
      </c>
      <c r="F321" s="4" t="s">
        <v>1280</v>
      </c>
      <c r="G321" s="6">
        <v>0.72665369999999996</v>
      </c>
      <c r="H321" s="7">
        <v>112.96899999999999</v>
      </c>
      <c r="I321" s="18">
        <f t="shared" si="7"/>
        <v>236951</v>
      </c>
      <c r="J321" s="18">
        <v>153133</v>
      </c>
      <c r="K321" s="18">
        <v>71768</v>
      </c>
      <c r="L321" s="18">
        <v>12050</v>
      </c>
      <c r="M321" s="29">
        <v>1</v>
      </c>
      <c r="N321" s="22">
        <v>1</v>
      </c>
    </row>
    <row r="322" spans="1:14" x14ac:dyDescent="0.25">
      <c r="A322">
        <v>92618</v>
      </c>
      <c r="B322" s="2">
        <v>96.060699999999997</v>
      </c>
      <c r="C322" s="3">
        <v>21344</v>
      </c>
      <c r="D322" s="4">
        <v>31080</v>
      </c>
      <c r="E322" t="s">
        <v>3479</v>
      </c>
      <c r="F322" s="4" t="s">
        <v>15368</v>
      </c>
      <c r="G322" s="6">
        <v>0.6760545</v>
      </c>
      <c r="H322" s="7">
        <v>121.581</v>
      </c>
      <c r="I322" s="18">
        <f t="shared" si="7"/>
        <v>134226</v>
      </c>
      <c r="J322" s="18">
        <v>31193</v>
      </c>
      <c r="K322" s="18">
        <v>102933</v>
      </c>
      <c r="L322" s="18">
        <v>100</v>
      </c>
      <c r="M322" s="29">
        <v>0</v>
      </c>
      <c r="N322" s="22">
        <v>0</v>
      </c>
    </row>
    <row r="323" spans="1:14" x14ac:dyDescent="0.25">
      <c r="A323">
        <v>20191</v>
      </c>
      <c r="B323" s="2">
        <v>96.052090000000007</v>
      </c>
      <c r="C323" s="3">
        <v>29020</v>
      </c>
      <c r="D323" s="4">
        <v>47900</v>
      </c>
      <c r="E323" t="s">
        <v>4358</v>
      </c>
      <c r="F323" s="4" t="s">
        <v>4335</v>
      </c>
      <c r="G323" s="6">
        <v>0.62458740000000001</v>
      </c>
      <c r="H323" s="7">
        <v>130.46700000000001</v>
      </c>
      <c r="I323" s="18">
        <f t="shared" si="7"/>
        <v>173242</v>
      </c>
      <c r="J323" s="18">
        <v>90827</v>
      </c>
      <c r="K323" s="18">
        <v>81565</v>
      </c>
      <c r="L323" s="18">
        <v>850</v>
      </c>
      <c r="M323" s="29">
        <v>1</v>
      </c>
      <c r="N323" s="22">
        <v>1</v>
      </c>
    </row>
    <row r="324" spans="1:14" x14ac:dyDescent="0.25">
      <c r="A324">
        <v>7722</v>
      </c>
      <c r="B324" s="2">
        <v>96.042400000000001</v>
      </c>
      <c r="C324" s="3">
        <v>10154</v>
      </c>
      <c r="D324" s="4">
        <v>35620</v>
      </c>
      <c r="E324" t="s">
        <v>1494</v>
      </c>
      <c r="F324" s="4" t="s">
        <v>1341</v>
      </c>
      <c r="G324" s="6">
        <v>0.56335040000000003</v>
      </c>
      <c r="H324" s="7">
        <v>140.93799999999999</v>
      </c>
      <c r="I324" s="18">
        <f t="shared" si="7"/>
        <v>103416</v>
      </c>
      <c r="J324" s="18">
        <v>67034</v>
      </c>
      <c r="K324" s="18">
        <v>36132</v>
      </c>
      <c r="L324" s="18">
        <v>250</v>
      </c>
      <c r="M324" s="29">
        <v>1</v>
      </c>
      <c r="N324" s="22">
        <v>0</v>
      </c>
    </row>
    <row r="325" spans="1:14" x14ac:dyDescent="0.25">
      <c r="A325">
        <v>94566</v>
      </c>
      <c r="B325" s="2">
        <v>96.033969999999997</v>
      </c>
      <c r="C325" s="3">
        <v>42522</v>
      </c>
      <c r="D325" s="4">
        <v>41860</v>
      </c>
      <c r="E325" t="s">
        <v>12511</v>
      </c>
      <c r="F325" s="4" t="s">
        <v>15368</v>
      </c>
      <c r="G325" s="6">
        <v>0.56040109999999999</v>
      </c>
      <c r="H325" s="7">
        <v>141.44300000000001</v>
      </c>
      <c r="I325" s="18">
        <f t="shared" si="7"/>
        <v>71735</v>
      </c>
      <c r="J325" s="18">
        <v>30627</v>
      </c>
      <c r="K325" s="18">
        <v>41108</v>
      </c>
      <c r="L325" s="18">
        <v>0</v>
      </c>
      <c r="M325" s="29">
        <v>0</v>
      </c>
      <c r="N325" s="22">
        <v>1</v>
      </c>
    </row>
    <row r="326" spans="1:14" x14ac:dyDescent="0.25">
      <c r="A326">
        <v>22125</v>
      </c>
      <c r="B326" s="2">
        <v>96.009860000000003</v>
      </c>
      <c r="C326" s="3">
        <v>669</v>
      </c>
      <c r="D326" s="4">
        <v>47900</v>
      </c>
      <c r="E326" t="s">
        <v>4655</v>
      </c>
      <c r="F326" s="4" t="s">
        <v>4335</v>
      </c>
      <c r="G326" s="6">
        <v>0.6092843</v>
      </c>
      <c r="H326" s="7">
        <v>132.917</v>
      </c>
      <c r="I326" s="18">
        <f t="shared" si="7"/>
        <v>2300</v>
      </c>
      <c r="J326" s="18">
        <v>250</v>
      </c>
      <c r="K326" s="18">
        <v>2050</v>
      </c>
      <c r="L326" s="18">
        <v>0</v>
      </c>
      <c r="M326" s="29">
        <v>0</v>
      </c>
      <c r="N326" s="22">
        <v>1</v>
      </c>
    </row>
    <row r="327" spans="1:14" x14ac:dyDescent="0.25">
      <c r="A327">
        <v>7921</v>
      </c>
      <c r="B327" s="2">
        <v>96.008210000000005</v>
      </c>
      <c r="C327" s="3">
        <v>7929</v>
      </c>
      <c r="D327" s="4">
        <v>35620</v>
      </c>
      <c r="E327" t="s">
        <v>1552</v>
      </c>
      <c r="F327" s="4" t="s">
        <v>1341</v>
      </c>
      <c r="G327" s="6">
        <v>0.64167189999999996</v>
      </c>
      <c r="H327" s="7">
        <v>127.313</v>
      </c>
      <c r="I327" s="18">
        <f t="shared" si="7"/>
        <v>29104</v>
      </c>
      <c r="J327" s="18">
        <v>7514</v>
      </c>
      <c r="K327" s="18">
        <v>21590</v>
      </c>
      <c r="L327" s="18">
        <v>0</v>
      </c>
      <c r="M327" s="29">
        <v>0</v>
      </c>
      <c r="N327" s="22">
        <v>0</v>
      </c>
    </row>
    <row r="328" spans="1:14" x14ac:dyDescent="0.25">
      <c r="A328">
        <v>20832</v>
      </c>
      <c r="B328" s="2">
        <v>96.002619999999993</v>
      </c>
      <c r="C328" s="3">
        <v>25999</v>
      </c>
      <c r="D328" s="4">
        <v>47900</v>
      </c>
      <c r="E328" t="s">
        <v>4439</v>
      </c>
      <c r="F328" s="4" t="s">
        <v>4361</v>
      </c>
      <c r="G328" s="6">
        <v>0.60884700000000003</v>
      </c>
      <c r="H328" s="7">
        <v>132.98500000000001</v>
      </c>
      <c r="I328" s="18">
        <f t="shared" si="7"/>
        <v>52705</v>
      </c>
      <c r="J328" s="18">
        <v>20330</v>
      </c>
      <c r="K328" s="18">
        <v>28850</v>
      </c>
      <c r="L328" s="18">
        <f>1050+2475</f>
        <v>3525</v>
      </c>
      <c r="M328" s="29">
        <v>0</v>
      </c>
      <c r="N328" s="22">
        <v>1</v>
      </c>
    </row>
    <row r="329" spans="1:14" x14ac:dyDescent="0.25">
      <c r="A329">
        <v>10530</v>
      </c>
      <c r="B329" s="2">
        <v>95.996219999999994</v>
      </c>
      <c r="C329" s="3">
        <v>12430</v>
      </c>
      <c r="D329" s="4">
        <v>35620</v>
      </c>
      <c r="E329" t="s">
        <v>1810</v>
      </c>
      <c r="F329" s="4" t="s">
        <v>1280</v>
      </c>
      <c r="G329" s="6">
        <v>0.62769989999999998</v>
      </c>
      <c r="H329" s="7">
        <v>129.63900000000001</v>
      </c>
      <c r="I329" s="18">
        <f t="shared" si="7"/>
        <v>22372</v>
      </c>
      <c r="J329" s="18">
        <v>16562</v>
      </c>
      <c r="K329" s="18">
        <v>5410</v>
      </c>
      <c r="L329" s="18">
        <v>400</v>
      </c>
      <c r="M329" s="29">
        <v>1</v>
      </c>
      <c r="N329" s="22">
        <v>1</v>
      </c>
    </row>
    <row r="330" spans="1:14" x14ac:dyDescent="0.25">
      <c r="A330">
        <v>94709</v>
      </c>
      <c r="B330" s="2">
        <v>95.980639999999994</v>
      </c>
      <c r="C330" s="3">
        <v>12029</v>
      </c>
      <c r="D330" s="4">
        <v>41860</v>
      </c>
      <c r="E330" t="s">
        <v>11543</v>
      </c>
      <c r="F330" s="4" t="s">
        <v>15368</v>
      </c>
      <c r="G330" s="6">
        <v>0.80559709999999995</v>
      </c>
      <c r="H330" s="7">
        <v>98.620999999999995</v>
      </c>
      <c r="I330" s="18">
        <f t="shared" si="7"/>
        <v>62121</v>
      </c>
      <c r="J330" s="18">
        <v>60649</v>
      </c>
      <c r="K330" s="18">
        <v>1047</v>
      </c>
      <c r="L330" s="18">
        <v>425</v>
      </c>
      <c r="M330" s="29">
        <v>1</v>
      </c>
      <c r="N330" s="22">
        <v>1</v>
      </c>
    </row>
    <row r="331" spans="1:14" x14ac:dyDescent="0.25">
      <c r="A331">
        <v>94115</v>
      </c>
      <c r="B331" s="2">
        <v>95.918760000000006</v>
      </c>
      <c r="C331" s="3">
        <v>34555</v>
      </c>
      <c r="D331" s="4">
        <v>41860</v>
      </c>
      <c r="E331" t="s">
        <v>15761</v>
      </c>
      <c r="F331" s="4" t="s">
        <v>15368</v>
      </c>
      <c r="G331" s="6">
        <v>0.66577560000000002</v>
      </c>
      <c r="H331" s="7">
        <v>122.209</v>
      </c>
      <c r="I331" s="18">
        <f t="shared" si="7"/>
        <v>684104</v>
      </c>
      <c r="J331" s="18">
        <v>483458</v>
      </c>
      <c r="K331" s="18">
        <v>183536</v>
      </c>
      <c r="L331" s="18">
        <v>17110</v>
      </c>
      <c r="M331" s="29">
        <v>1</v>
      </c>
      <c r="N331" s="22">
        <v>1</v>
      </c>
    </row>
    <row r="332" spans="1:14" x14ac:dyDescent="0.25">
      <c r="A332">
        <v>8889</v>
      </c>
      <c r="B332" s="2">
        <v>95.854789999999994</v>
      </c>
      <c r="C332" s="3">
        <v>9831</v>
      </c>
      <c r="D332" s="4">
        <v>35620</v>
      </c>
      <c r="E332" t="s">
        <v>1785</v>
      </c>
      <c r="F332" s="4" t="s">
        <v>1341</v>
      </c>
      <c r="G332" s="6">
        <v>0.52624029999999999</v>
      </c>
      <c r="H332" s="7">
        <v>145.625</v>
      </c>
      <c r="I332" s="18">
        <f t="shared" si="7"/>
        <v>11221</v>
      </c>
      <c r="J332" s="18">
        <v>4828</v>
      </c>
      <c r="K332" s="18">
        <v>6368</v>
      </c>
      <c r="L332" s="18">
        <v>25</v>
      </c>
      <c r="M332" s="29">
        <v>0</v>
      </c>
      <c r="N332" s="22">
        <v>0</v>
      </c>
    </row>
    <row r="333" spans="1:14" x14ac:dyDescent="0.25">
      <c r="A333">
        <v>11557</v>
      </c>
      <c r="B333" s="2">
        <v>95.83905</v>
      </c>
      <c r="C333" s="3">
        <v>7363</v>
      </c>
      <c r="D333" s="4">
        <v>35620</v>
      </c>
      <c r="E333" t="s">
        <v>1946</v>
      </c>
      <c r="F333" s="4" t="s">
        <v>1280</v>
      </c>
      <c r="G333" s="6">
        <v>0.60905120000000001</v>
      </c>
      <c r="H333" s="7">
        <v>131.167</v>
      </c>
      <c r="I333" s="18">
        <f t="shared" si="7"/>
        <v>16923</v>
      </c>
      <c r="J333" s="18">
        <v>7798</v>
      </c>
      <c r="K333" s="18">
        <v>8325</v>
      </c>
      <c r="L333" s="18">
        <v>800</v>
      </c>
      <c r="M333" s="29">
        <v>0</v>
      </c>
      <c r="N333" s="22">
        <v>1</v>
      </c>
    </row>
    <row r="334" spans="1:14" x14ac:dyDescent="0.25">
      <c r="A334">
        <v>92808</v>
      </c>
      <c r="B334" s="2">
        <v>95.810749999999999</v>
      </c>
      <c r="C334" s="3">
        <v>20136</v>
      </c>
      <c r="D334" s="4">
        <v>31080</v>
      </c>
      <c r="E334" t="s">
        <v>15600</v>
      </c>
      <c r="F334" s="4" t="s">
        <v>15368</v>
      </c>
      <c r="G334" s="6">
        <v>0.58667519999999995</v>
      </c>
      <c r="H334" s="7">
        <v>134.32599999999999</v>
      </c>
      <c r="I334" s="18">
        <f t="shared" si="7"/>
        <v>6436</v>
      </c>
      <c r="J334" s="18">
        <v>2241</v>
      </c>
      <c r="K334" s="18">
        <v>3695</v>
      </c>
      <c r="L334" s="18">
        <v>500</v>
      </c>
      <c r="M334" s="29">
        <v>0</v>
      </c>
      <c r="N334" s="22">
        <v>1</v>
      </c>
    </row>
    <row r="335" spans="1:14" x14ac:dyDescent="0.25">
      <c r="A335">
        <v>10708</v>
      </c>
      <c r="B335" s="2">
        <v>95.775319999999994</v>
      </c>
      <c r="C335" s="3">
        <v>22496</v>
      </c>
      <c r="D335" s="4">
        <v>35620</v>
      </c>
      <c r="E335" t="s">
        <v>1844</v>
      </c>
      <c r="F335" s="4" t="s">
        <v>1280</v>
      </c>
      <c r="G335" s="6">
        <v>0.60594559999999997</v>
      </c>
      <c r="H335" s="7">
        <v>130.82</v>
      </c>
      <c r="I335" s="18">
        <f t="shared" si="7"/>
        <v>412882</v>
      </c>
      <c r="J335" s="18">
        <v>182103</v>
      </c>
      <c r="K335" s="18">
        <v>221029</v>
      </c>
      <c r="L335" s="18">
        <f>2800+6950</f>
        <v>9750</v>
      </c>
      <c r="M335" s="29">
        <v>0</v>
      </c>
      <c r="N335" s="22">
        <v>1</v>
      </c>
    </row>
    <row r="336" spans="1:14" x14ac:dyDescent="0.25">
      <c r="A336">
        <v>94037</v>
      </c>
      <c r="B336" s="2">
        <v>95.76146</v>
      </c>
      <c r="C336" s="3">
        <v>2880</v>
      </c>
      <c r="D336" s="4">
        <v>41860</v>
      </c>
      <c r="E336" t="s">
        <v>15754</v>
      </c>
      <c r="F336" s="4" t="s">
        <v>15368</v>
      </c>
      <c r="G336" s="6">
        <v>0.50467289999999998</v>
      </c>
      <c r="H336" s="7">
        <v>148.273</v>
      </c>
      <c r="I336" s="18">
        <f t="shared" si="7"/>
        <v>19331</v>
      </c>
      <c r="J336" s="18">
        <v>18976</v>
      </c>
      <c r="K336" s="18">
        <v>355</v>
      </c>
      <c r="L336" s="18">
        <v>0</v>
      </c>
      <c r="M336" s="29">
        <v>1</v>
      </c>
      <c r="N336" s="22">
        <v>1</v>
      </c>
    </row>
    <row r="337" spans="1:14" x14ac:dyDescent="0.25">
      <c r="A337">
        <v>7950</v>
      </c>
      <c r="B337" s="2">
        <v>95.73442</v>
      </c>
      <c r="C337" s="3">
        <v>19485</v>
      </c>
      <c r="D337" s="4">
        <v>35620</v>
      </c>
      <c r="E337" t="s">
        <v>1564</v>
      </c>
      <c r="F337" s="4" t="s">
        <v>1341</v>
      </c>
      <c r="G337" s="6">
        <v>0.5980761</v>
      </c>
      <c r="H337" s="7">
        <v>131.91499999999999</v>
      </c>
      <c r="I337" s="18">
        <f t="shared" si="7"/>
        <v>13247</v>
      </c>
      <c r="J337" s="18">
        <v>6737</v>
      </c>
      <c r="K337" s="18">
        <v>5760</v>
      </c>
      <c r="L337" s="18">
        <v>750</v>
      </c>
      <c r="M337" s="29">
        <v>1</v>
      </c>
      <c r="N337" s="29">
        <v>0</v>
      </c>
    </row>
    <row r="338" spans="1:14" x14ac:dyDescent="0.25">
      <c r="A338">
        <v>90212</v>
      </c>
      <c r="B338" s="2">
        <v>95.719160000000002</v>
      </c>
      <c r="C338" s="3">
        <v>12414</v>
      </c>
      <c r="D338" s="4">
        <v>31080</v>
      </c>
      <c r="E338" t="s">
        <v>6991</v>
      </c>
      <c r="F338" s="4" t="s">
        <v>15368</v>
      </c>
      <c r="G338" s="6">
        <v>0.69207620000000003</v>
      </c>
      <c r="H338" s="7">
        <v>115.405</v>
      </c>
      <c r="I338" s="18">
        <f t="shared" si="7"/>
        <v>657184</v>
      </c>
      <c r="J338" s="18">
        <v>435836</v>
      </c>
      <c r="K338" s="18">
        <v>204898</v>
      </c>
      <c r="L338" s="18">
        <f>15950+500</f>
        <v>16450</v>
      </c>
      <c r="M338" s="29">
        <v>1</v>
      </c>
      <c r="N338" s="22">
        <v>1</v>
      </c>
    </row>
    <row r="339" spans="1:14" x14ac:dyDescent="0.25">
      <c r="A339">
        <v>90292</v>
      </c>
      <c r="B339" s="2">
        <v>95.712670000000003</v>
      </c>
      <c r="C339" s="3">
        <v>21506</v>
      </c>
      <c r="D339" s="4">
        <v>31080</v>
      </c>
      <c r="E339" t="s">
        <v>15384</v>
      </c>
      <c r="F339" s="4" t="s">
        <v>15368</v>
      </c>
      <c r="G339" s="6">
        <v>0.68238410000000005</v>
      </c>
      <c r="H339" s="7">
        <v>117.072</v>
      </c>
      <c r="I339" s="18">
        <f t="shared" si="7"/>
        <v>157808</v>
      </c>
      <c r="J339" s="18">
        <v>76195</v>
      </c>
      <c r="K339" s="18">
        <v>70463</v>
      </c>
      <c r="L339" s="18">
        <v>11150</v>
      </c>
      <c r="M339" s="29">
        <v>1</v>
      </c>
      <c r="N339" s="22">
        <v>1</v>
      </c>
    </row>
    <row r="340" spans="1:14" x14ac:dyDescent="0.25">
      <c r="A340">
        <v>10983</v>
      </c>
      <c r="B340" s="2">
        <v>95.707409999999996</v>
      </c>
      <c r="C340" s="3">
        <v>5727</v>
      </c>
      <c r="D340" s="4">
        <v>35620</v>
      </c>
      <c r="E340" t="s">
        <v>1880</v>
      </c>
      <c r="F340" s="4" t="s">
        <v>1280</v>
      </c>
      <c r="G340" s="6">
        <v>0.58292239999999995</v>
      </c>
      <c r="H340" s="7">
        <v>134.25899999999999</v>
      </c>
      <c r="I340" s="18">
        <f t="shared" si="7"/>
        <v>4825</v>
      </c>
      <c r="J340" s="18">
        <v>457</v>
      </c>
      <c r="K340" s="18">
        <v>4368</v>
      </c>
      <c r="L340" s="18">
        <v>0</v>
      </c>
      <c r="M340" s="29">
        <v>0</v>
      </c>
      <c r="N340" s="22">
        <v>1</v>
      </c>
    </row>
    <row r="341" spans="1:14" x14ac:dyDescent="0.25">
      <c r="A341">
        <v>8810</v>
      </c>
      <c r="B341" s="2">
        <v>95.698449999999994</v>
      </c>
      <c r="C341" s="3">
        <v>8904</v>
      </c>
      <c r="D341" s="4">
        <v>35620</v>
      </c>
      <c r="E341" t="s">
        <v>1749</v>
      </c>
      <c r="F341" s="4" t="s">
        <v>1341</v>
      </c>
      <c r="G341" s="6">
        <v>0.65886469999999997</v>
      </c>
      <c r="H341" s="7">
        <v>120.947</v>
      </c>
      <c r="I341" s="18">
        <f t="shared" si="7"/>
        <v>1973</v>
      </c>
      <c r="J341" s="18">
        <v>1490</v>
      </c>
      <c r="K341" s="18">
        <v>483</v>
      </c>
      <c r="L341" s="18">
        <v>0</v>
      </c>
      <c r="M341" s="29">
        <v>1</v>
      </c>
      <c r="N341" s="22">
        <v>1</v>
      </c>
    </row>
    <row r="342" spans="1:14" x14ac:dyDescent="0.25">
      <c r="A342">
        <v>7960</v>
      </c>
      <c r="B342" s="2">
        <v>95.683490000000006</v>
      </c>
      <c r="C342" s="3">
        <v>43931</v>
      </c>
      <c r="D342" s="4">
        <v>35620</v>
      </c>
      <c r="E342" t="s">
        <v>1565</v>
      </c>
      <c r="F342" s="4" t="s">
        <v>1341</v>
      </c>
      <c r="G342" s="6">
        <v>0.60254110000000005</v>
      </c>
      <c r="H342" s="7">
        <v>130.495</v>
      </c>
      <c r="I342" s="18">
        <f t="shared" si="7"/>
        <v>209327</v>
      </c>
      <c r="J342" s="18">
        <v>114782</v>
      </c>
      <c r="K342" s="18">
        <v>90895</v>
      </c>
      <c r="L342" s="18">
        <v>3650</v>
      </c>
      <c r="M342" s="29">
        <v>1</v>
      </c>
      <c r="N342" s="22">
        <v>0</v>
      </c>
    </row>
    <row r="343" spans="1:14" x14ac:dyDescent="0.25">
      <c r="A343">
        <v>22015</v>
      </c>
      <c r="B343" s="2">
        <v>95.654049999999998</v>
      </c>
      <c r="C343" s="3">
        <v>45125</v>
      </c>
      <c r="D343" s="4">
        <v>47900</v>
      </c>
      <c r="E343" t="s">
        <v>2414</v>
      </c>
      <c r="F343" s="4" t="s">
        <v>4335</v>
      </c>
      <c r="G343" s="6">
        <v>0.60589490000000001</v>
      </c>
      <c r="H343" s="7">
        <v>129.85599999999999</v>
      </c>
      <c r="I343" s="18">
        <f t="shared" si="7"/>
        <v>85888</v>
      </c>
      <c r="J343" s="18">
        <v>28909</v>
      </c>
      <c r="K343" s="18">
        <v>56459</v>
      </c>
      <c r="L343" s="18">
        <v>520</v>
      </c>
      <c r="M343" s="29">
        <v>0</v>
      </c>
      <c r="N343" s="22">
        <v>0</v>
      </c>
    </row>
    <row r="344" spans="1:14" x14ac:dyDescent="0.25">
      <c r="A344">
        <v>90277</v>
      </c>
      <c r="B344" s="2">
        <v>95.577809999999999</v>
      </c>
      <c r="C344" s="3">
        <v>34546</v>
      </c>
      <c r="D344" s="4">
        <v>31080</v>
      </c>
      <c r="E344" t="s">
        <v>15381</v>
      </c>
      <c r="F344" s="4" t="s">
        <v>15368</v>
      </c>
      <c r="G344" s="6">
        <v>0.60914029999999997</v>
      </c>
      <c r="H344" s="7">
        <v>128.90299999999999</v>
      </c>
      <c r="I344" s="18">
        <f t="shared" si="7"/>
        <v>52243</v>
      </c>
      <c r="J344" s="18">
        <v>24931</v>
      </c>
      <c r="K344" s="18">
        <v>26612</v>
      </c>
      <c r="L344" s="18">
        <v>700</v>
      </c>
      <c r="M344" s="29">
        <v>0</v>
      </c>
      <c r="N344" s="22">
        <v>1</v>
      </c>
    </row>
    <row r="345" spans="1:14" x14ac:dyDescent="0.25">
      <c r="A345">
        <v>92662</v>
      </c>
      <c r="B345" s="2">
        <v>95.554159999999996</v>
      </c>
      <c r="C345" s="3">
        <v>3017</v>
      </c>
      <c r="D345" s="4">
        <v>31080</v>
      </c>
      <c r="E345" t="s">
        <v>15589</v>
      </c>
      <c r="F345" s="4" t="s">
        <v>15368</v>
      </c>
      <c r="G345" s="6">
        <v>0.63670720000000003</v>
      </c>
      <c r="H345" s="7">
        <v>123.85</v>
      </c>
      <c r="I345" s="18">
        <f t="shared" si="7"/>
        <v>16303</v>
      </c>
      <c r="J345" s="18">
        <v>6774</v>
      </c>
      <c r="K345" s="18">
        <v>9529</v>
      </c>
      <c r="L345" s="18">
        <v>0</v>
      </c>
      <c r="M345" s="29">
        <v>0</v>
      </c>
      <c r="N345" s="22">
        <v>0</v>
      </c>
    </row>
    <row r="346" spans="1:14" x14ac:dyDescent="0.25">
      <c r="A346">
        <v>10994</v>
      </c>
      <c r="B346" s="2">
        <v>95.520939999999996</v>
      </c>
      <c r="C346" s="3">
        <v>6931</v>
      </c>
      <c r="D346" s="4">
        <v>35620</v>
      </c>
      <c r="E346" t="s">
        <v>1887</v>
      </c>
      <c r="F346" s="4" t="s">
        <v>1280</v>
      </c>
      <c r="G346" s="6">
        <v>0.5562068</v>
      </c>
      <c r="H346" s="7">
        <v>137.38900000000001</v>
      </c>
      <c r="I346" s="18">
        <f t="shared" si="7"/>
        <v>28038</v>
      </c>
      <c r="J346" s="18">
        <v>7353</v>
      </c>
      <c r="K346" s="18">
        <v>20185</v>
      </c>
      <c r="L346" s="18">
        <v>500</v>
      </c>
      <c r="M346" s="29">
        <v>0</v>
      </c>
      <c r="N346" s="22">
        <v>1</v>
      </c>
    </row>
    <row r="347" spans="1:14" x14ac:dyDescent="0.25">
      <c r="A347">
        <v>11747</v>
      </c>
      <c r="B347" s="2">
        <v>95.507959999999997</v>
      </c>
      <c r="C347" s="3">
        <v>19792</v>
      </c>
      <c r="D347" s="4">
        <v>35620</v>
      </c>
      <c r="E347" t="s">
        <v>1999</v>
      </c>
      <c r="F347" s="4" t="s">
        <v>1280</v>
      </c>
      <c r="G347" s="6">
        <v>0.54498380000000002</v>
      </c>
      <c r="H347" s="7">
        <v>139.30600000000001</v>
      </c>
      <c r="I347" s="18">
        <f t="shared" si="7"/>
        <v>83872</v>
      </c>
      <c r="J347" s="18">
        <v>38172</v>
      </c>
      <c r="K347" s="18">
        <v>45700</v>
      </c>
      <c r="L347" s="18">
        <v>0</v>
      </c>
      <c r="M347" s="29">
        <v>0</v>
      </c>
      <c r="N347" s="22">
        <v>1</v>
      </c>
    </row>
    <row r="348" spans="1:14" x14ac:dyDescent="0.25">
      <c r="A348">
        <v>11770</v>
      </c>
      <c r="B348" s="2">
        <v>95.504620000000003</v>
      </c>
      <c r="C348" s="3">
        <v>101</v>
      </c>
      <c r="D348" s="4">
        <v>35620</v>
      </c>
      <c r="E348" t="s">
        <v>2014</v>
      </c>
      <c r="F348" s="4" t="s">
        <v>1280</v>
      </c>
      <c r="G348" s="6">
        <v>0.6493506</v>
      </c>
      <c r="H348" s="7">
        <v>121.25</v>
      </c>
      <c r="I348" s="18">
        <f t="shared" si="7"/>
        <v>0</v>
      </c>
      <c r="J348" s="18">
        <v>0</v>
      </c>
      <c r="K348" s="18">
        <v>0</v>
      </c>
      <c r="L348" s="18">
        <v>0</v>
      </c>
      <c r="M348" s="29">
        <v>0</v>
      </c>
      <c r="N348" s="22">
        <v>0</v>
      </c>
    </row>
    <row r="349" spans="1:14" x14ac:dyDescent="0.25">
      <c r="A349">
        <v>7624</v>
      </c>
      <c r="B349" s="2">
        <v>95.503200000000007</v>
      </c>
      <c r="C349" s="3">
        <v>8519</v>
      </c>
      <c r="D349" s="4">
        <v>35620</v>
      </c>
      <c r="E349" t="s">
        <v>1458</v>
      </c>
      <c r="F349" s="4" t="s">
        <v>1341</v>
      </c>
      <c r="G349" s="6">
        <v>0.5981727</v>
      </c>
      <c r="H349" s="7">
        <v>130</v>
      </c>
      <c r="I349" s="18">
        <f t="shared" si="7"/>
        <v>75179</v>
      </c>
      <c r="J349" s="18">
        <v>67304</v>
      </c>
      <c r="K349" s="18">
        <v>7775</v>
      </c>
      <c r="L349" s="18">
        <v>100</v>
      </c>
      <c r="M349" s="29">
        <v>1</v>
      </c>
      <c r="N349" s="22">
        <v>1</v>
      </c>
    </row>
    <row r="350" spans="1:14" x14ac:dyDescent="0.25">
      <c r="A350">
        <v>10520</v>
      </c>
      <c r="B350" s="2">
        <v>95.494879999999995</v>
      </c>
      <c r="C350" s="3">
        <v>13107</v>
      </c>
      <c r="D350" s="4">
        <v>35620</v>
      </c>
      <c r="E350" t="s">
        <v>1804</v>
      </c>
      <c r="F350" s="4" t="s">
        <v>1280</v>
      </c>
      <c r="G350" s="6">
        <v>0.56626390000000004</v>
      </c>
      <c r="H350" s="7">
        <v>135.13499999999999</v>
      </c>
      <c r="I350" s="18">
        <f t="shared" si="7"/>
        <v>52533</v>
      </c>
      <c r="J350" s="18">
        <v>43443</v>
      </c>
      <c r="K350" s="18">
        <v>4565</v>
      </c>
      <c r="L350" s="18">
        <v>4525</v>
      </c>
      <c r="M350" s="29">
        <v>1</v>
      </c>
      <c r="N350" s="22">
        <v>1</v>
      </c>
    </row>
    <row r="351" spans="1:14" x14ac:dyDescent="0.25">
      <c r="A351">
        <v>90405</v>
      </c>
      <c r="B351" s="2">
        <v>95.469620000000006</v>
      </c>
      <c r="C351" s="3">
        <v>28534</v>
      </c>
      <c r="D351" s="4">
        <v>31080</v>
      </c>
      <c r="E351" t="s">
        <v>15387</v>
      </c>
      <c r="F351" s="4" t="s">
        <v>15368</v>
      </c>
      <c r="G351" s="6">
        <v>0.64906900000000001</v>
      </c>
      <c r="H351" s="7">
        <v>120.754</v>
      </c>
      <c r="I351" s="18">
        <f t="shared" si="7"/>
        <v>292337</v>
      </c>
      <c r="J351" s="18">
        <v>233571</v>
      </c>
      <c r="K351" s="18">
        <v>55170</v>
      </c>
      <c r="L351" s="18">
        <v>3596</v>
      </c>
      <c r="M351" s="29">
        <v>1</v>
      </c>
      <c r="N351" s="22">
        <v>1</v>
      </c>
    </row>
    <row r="352" spans="1:14" x14ac:dyDescent="0.25">
      <c r="A352">
        <v>20175</v>
      </c>
      <c r="B352" s="2">
        <v>95.443529999999996</v>
      </c>
      <c r="C352" s="3">
        <v>30606</v>
      </c>
      <c r="D352" s="4">
        <v>47900</v>
      </c>
      <c r="E352" t="s">
        <v>1683</v>
      </c>
      <c r="F352" s="4" t="s">
        <v>4335</v>
      </c>
      <c r="G352" s="6">
        <v>0.56015999999999999</v>
      </c>
      <c r="H352" s="7">
        <v>135.774</v>
      </c>
      <c r="I352" s="18">
        <f t="shared" si="7"/>
        <v>58265</v>
      </c>
      <c r="J352" s="18">
        <v>40428</v>
      </c>
      <c r="K352" s="18">
        <v>16312</v>
      </c>
      <c r="L352" s="18">
        <v>1525</v>
      </c>
      <c r="M352" s="29">
        <v>1</v>
      </c>
      <c r="N352" s="22">
        <v>0</v>
      </c>
    </row>
    <row r="353" spans="1:14" x14ac:dyDescent="0.25">
      <c r="A353">
        <v>10025</v>
      </c>
      <c r="B353" s="2">
        <v>95.394940000000005</v>
      </c>
      <c r="C353" s="3">
        <v>97373</v>
      </c>
      <c r="D353" s="4">
        <v>35620</v>
      </c>
      <c r="E353" t="s">
        <v>1789</v>
      </c>
      <c r="F353" s="4" t="s">
        <v>1280</v>
      </c>
      <c r="G353" s="6">
        <v>0.67352179999999995</v>
      </c>
      <c r="H353" s="7">
        <v>116.002</v>
      </c>
      <c r="I353" s="18">
        <f t="shared" si="7"/>
        <v>905057</v>
      </c>
      <c r="J353" s="18">
        <v>752863</v>
      </c>
      <c r="K353" s="18">
        <v>130393</v>
      </c>
      <c r="L353" s="18">
        <f>12626+9175</f>
        <v>21801</v>
      </c>
      <c r="M353" s="29">
        <v>1</v>
      </c>
      <c r="N353" s="22">
        <v>1</v>
      </c>
    </row>
    <row r="354" spans="1:14" ht="15" customHeight="1" x14ac:dyDescent="0.25">
      <c r="A354">
        <v>10913</v>
      </c>
      <c r="B354" s="2">
        <v>95.3767</v>
      </c>
      <c r="C354" s="3">
        <v>5657</v>
      </c>
      <c r="D354" s="4">
        <v>35620</v>
      </c>
      <c r="E354" t="s">
        <v>1848</v>
      </c>
      <c r="F354" s="4" t="s">
        <v>1280</v>
      </c>
      <c r="G354" s="6">
        <v>0.53671329999999995</v>
      </c>
      <c r="H354" s="7">
        <v>139.565</v>
      </c>
      <c r="I354" s="18">
        <f t="shared" si="7"/>
        <v>19731</v>
      </c>
      <c r="J354" s="18">
        <v>4170</v>
      </c>
      <c r="K354" s="18">
        <v>15561</v>
      </c>
      <c r="L354" s="18">
        <v>0</v>
      </c>
      <c r="M354" s="29">
        <v>0</v>
      </c>
      <c r="N354" s="22">
        <v>0</v>
      </c>
    </row>
    <row r="355" spans="1:14" x14ac:dyDescent="0.25">
      <c r="A355">
        <v>8801</v>
      </c>
      <c r="B355" s="2">
        <v>95.323170000000005</v>
      </c>
      <c r="C355" s="3">
        <v>8925</v>
      </c>
      <c r="D355" s="4">
        <v>35620</v>
      </c>
      <c r="E355" t="s">
        <v>1745</v>
      </c>
      <c r="F355" s="4" t="s">
        <v>1341</v>
      </c>
      <c r="G355" s="6">
        <v>0.53153850000000002</v>
      </c>
      <c r="H355" s="7">
        <v>140.02699999999999</v>
      </c>
      <c r="I355" s="18">
        <f t="shared" si="7"/>
        <v>8376</v>
      </c>
      <c r="J355" s="18">
        <v>6411</v>
      </c>
      <c r="K355" s="18">
        <v>1965</v>
      </c>
      <c r="L355" s="18">
        <v>0</v>
      </c>
      <c r="M355" s="29">
        <v>1</v>
      </c>
      <c r="N355" s="22">
        <v>0</v>
      </c>
    </row>
    <row r="356" spans="1:14" x14ac:dyDescent="0.25">
      <c r="A356">
        <v>20855</v>
      </c>
      <c r="B356" s="2">
        <v>95.319630000000004</v>
      </c>
      <c r="C356" s="3">
        <v>14178</v>
      </c>
      <c r="D356" s="4">
        <v>47900</v>
      </c>
      <c r="E356" t="s">
        <v>4446</v>
      </c>
      <c r="F356" s="4" t="s">
        <v>4361</v>
      </c>
      <c r="G356" s="6">
        <v>0.61823689999999998</v>
      </c>
      <c r="H356" s="7">
        <v>124.989</v>
      </c>
      <c r="I356" s="18">
        <f t="shared" si="7"/>
        <v>39126</v>
      </c>
      <c r="J356" s="18">
        <v>24506</v>
      </c>
      <c r="K356" s="18">
        <v>13770</v>
      </c>
      <c r="L356" s="18">
        <v>850</v>
      </c>
      <c r="M356" s="29">
        <v>1</v>
      </c>
      <c r="N356" s="22">
        <v>1</v>
      </c>
    </row>
    <row r="357" spans="1:14" ht="14.25" customHeight="1" x14ac:dyDescent="0.25">
      <c r="A357">
        <v>7023</v>
      </c>
      <c r="B357" s="2">
        <v>95.299099999999996</v>
      </c>
      <c r="C357" s="3">
        <v>7474</v>
      </c>
      <c r="D357" s="4">
        <v>35620</v>
      </c>
      <c r="E357" t="s">
        <v>1354</v>
      </c>
      <c r="F357" s="4" t="s">
        <v>1341</v>
      </c>
      <c r="G357" s="6">
        <v>0.59530850000000002</v>
      </c>
      <c r="H357" s="7">
        <v>128.83000000000001</v>
      </c>
      <c r="I357" s="18">
        <f t="shared" si="7"/>
        <v>1410</v>
      </c>
      <c r="J357" s="18">
        <v>710</v>
      </c>
      <c r="K357" s="18">
        <v>600</v>
      </c>
      <c r="L357" s="18">
        <v>100</v>
      </c>
      <c r="M357" s="29">
        <v>1</v>
      </c>
      <c r="N357" s="22">
        <v>0</v>
      </c>
    </row>
    <row r="358" spans="1:14" x14ac:dyDescent="0.25">
      <c r="A358">
        <v>10589</v>
      </c>
      <c r="B358" s="2">
        <v>95.278319999999994</v>
      </c>
      <c r="C358" s="3">
        <v>9376</v>
      </c>
      <c r="D358" s="4">
        <v>35620</v>
      </c>
      <c r="E358" t="s">
        <v>1216</v>
      </c>
      <c r="F358" s="4" t="s">
        <v>1280</v>
      </c>
      <c r="G358" s="6">
        <v>0.58881669999999997</v>
      </c>
      <c r="H358" s="7">
        <v>129.84800000000001</v>
      </c>
      <c r="I358" s="18">
        <f t="shared" si="7"/>
        <v>16200</v>
      </c>
      <c r="J358" s="18">
        <v>9047</v>
      </c>
      <c r="K358" s="18">
        <v>6903</v>
      </c>
      <c r="L358" s="18">
        <v>250</v>
      </c>
      <c r="M358" s="29">
        <v>1</v>
      </c>
      <c r="N358" s="22">
        <v>1</v>
      </c>
    </row>
    <row r="359" spans="1:14" x14ac:dyDescent="0.25">
      <c r="A359">
        <v>7044</v>
      </c>
      <c r="B359" s="2">
        <v>95.274190000000004</v>
      </c>
      <c r="C359" s="3">
        <v>13965</v>
      </c>
      <c r="D359" s="4">
        <v>35620</v>
      </c>
      <c r="E359" t="s">
        <v>1370</v>
      </c>
      <c r="F359" s="4" t="s">
        <v>1341</v>
      </c>
      <c r="G359" s="6">
        <v>0.56087770000000003</v>
      </c>
      <c r="H359" s="7">
        <v>134.65899999999999</v>
      </c>
      <c r="I359" s="18">
        <f t="shared" si="7"/>
        <v>29793</v>
      </c>
      <c r="J359" s="18">
        <v>28617</v>
      </c>
      <c r="K359" s="18">
        <v>1176</v>
      </c>
      <c r="L359" s="18">
        <v>0</v>
      </c>
      <c r="M359" s="29">
        <v>1</v>
      </c>
      <c r="N359" s="22">
        <v>1</v>
      </c>
    </row>
    <row r="360" spans="1:14" x14ac:dyDescent="0.25">
      <c r="A360">
        <v>12585</v>
      </c>
      <c r="B360" s="2">
        <v>95.265680000000003</v>
      </c>
      <c r="C360" s="3">
        <v>901</v>
      </c>
      <c r="D360" s="4">
        <v>35620</v>
      </c>
      <c r="E360" t="s">
        <v>2298</v>
      </c>
      <c r="F360" s="4" t="s">
        <v>1280</v>
      </c>
      <c r="G360" s="6">
        <v>0.52836879999999997</v>
      </c>
      <c r="H360" s="7">
        <v>140.13900000000001</v>
      </c>
      <c r="I360" s="18">
        <f t="shared" si="7"/>
        <v>15</v>
      </c>
      <c r="J360" s="18">
        <v>15</v>
      </c>
      <c r="K360" s="18">
        <v>0</v>
      </c>
      <c r="L360" s="18">
        <v>0</v>
      </c>
      <c r="M360" s="29">
        <v>1</v>
      </c>
      <c r="N360" s="22">
        <v>0</v>
      </c>
    </row>
    <row r="361" spans="1:14" x14ac:dyDescent="0.25">
      <c r="A361">
        <v>11964</v>
      </c>
      <c r="B361" s="2">
        <v>95.262079999999997</v>
      </c>
      <c r="C361" s="3">
        <v>2048</v>
      </c>
      <c r="D361" s="4">
        <v>35620</v>
      </c>
      <c r="E361" t="s">
        <v>2064</v>
      </c>
      <c r="F361" s="4" t="s">
        <v>1280</v>
      </c>
      <c r="G361" s="6">
        <v>0.56659760000000003</v>
      </c>
      <c r="H361" s="7">
        <v>133.47200000000001</v>
      </c>
      <c r="I361" s="18">
        <f t="shared" si="7"/>
        <v>11268</v>
      </c>
      <c r="J361" s="18">
        <v>5468</v>
      </c>
      <c r="K361" s="18">
        <v>5800</v>
      </c>
      <c r="L361" s="18">
        <v>0</v>
      </c>
      <c r="M361" s="29">
        <v>0</v>
      </c>
      <c r="N361" s="22">
        <v>1</v>
      </c>
    </row>
    <row r="362" spans="1:14" x14ac:dyDescent="0.25">
      <c r="A362">
        <v>10013</v>
      </c>
      <c r="B362" s="2">
        <v>95.254220000000004</v>
      </c>
      <c r="C362" s="3">
        <v>26937</v>
      </c>
      <c r="D362" s="4">
        <v>35620</v>
      </c>
      <c r="E362" t="s">
        <v>1789</v>
      </c>
      <c r="F362" s="4" t="s">
        <v>1280</v>
      </c>
      <c r="G362" s="6">
        <v>0.62942489999999995</v>
      </c>
      <c r="H362" s="7">
        <v>122.47199999999999</v>
      </c>
      <c r="I362" s="18">
        <f t="shared" si="7"/>
        <v>1039321</v>
      </c>
      <c r="J362" s="18">
        <v>818045</v>
      </c>
      <c r="K362" s="18">
        <v>203880</v>
      </c>
      <c r="L362" s="18">
        <f>7300+10096</f>
        <v>17396</v>
      </c>
      <c r="M362" s="29">
        <v>1</v>
      </c>
      <c r="N362" s="22">
        <v>1</v>
      </c>
    </row>
    <row r="363" spans="1:14" x14ac:dyDescent="0.25">
      <c r="A363">
        <v>90069</v>
      </c>
      <c r="B363" s="2">
        <v>95.240039999999993</v>
      </c>
      <c r="C363" s="3">
        <v>20426</v>
      </c>
      <c r="D363" s="4">
        <v>31080</v>
      </c>
      <c r="E363" t="s">
        <v>15369</v>
      </c>
      <c r="F363" s="4" t="s">
        <v>15368</v>
      </c>
      <c r="G363" s="6">
        <v>0.62626700000000002</v>
      </c>
      <c r="H363" s="7">
        <v>122.996</v>
      </c>
      <c r="I363" s="18">
        <f t="shared" si="7"/>
        <v>839044</v>
      </c>
      <c r="J363" s="18">
        <v>699920</v>
      </c>
      <c r="K363" s="18">
        <v>134799</v>
      </c>
      <c r="L363" s="18">
        <f>1150+3175</f>
        <v>4325</v>
      </c>
      <c r="M363" s="29">
        <v>1</v>
      </c>
      <c r="N363" s="22">
        <v>1</v>
      </c>
    </row>
    <row r="364" spans="1:14" x14ac:dyDescent="0.25">
      <c r="A364">
        <v>22030</v>
      </c>
      <c r="B364" s="2">
        <v>95.220190000000002</v>
      </c>
      <c r="C364" s="3">
        <v>56960</v>
      </c>
      <c r="D364" s="4">
        <v>47900</v>
      </c>
      <c r="E364" t="s">
        <v>1102</v>
      </c>
      <c r="F364" s="4" t="s">
        <v>4335</v>
      </c>
      <c r="G364" s="6">
        <v>0.58490089999999995</v>
      </c>
      <c r="H364" s="7">
        <v>130.10400000000001</v>
      </c>
      <c r="I364" s="18">
        <f t="shared" si="7"/>
        <v>155194</v>
      </c>
      <c r="J364" s="18">
        <v>84923</v>
      </c>
      <c r="K364" s="18">
        <v>68271</v>
      </c>
      <c r="L364" s="18">
        <v>2000</v>
      </c>
      <c r="M364" s="29">
        <v>1</v>
      </c>
      <c r="N364" s="22">
        <v>1</v>
      </c>
    </row>
    <row r="365" spans="1:14" x14ac:dyDescent="0.25">
      <c r="A365">
        <v>8510</v>
      </c>
      <c r="B365" s="2">
        <v>95.210499999999996</v>
      </c>
      <c r="C365" s="3">
        <v>4730</v>
      </c>
      <c r="D365" s="4">
        <v>35620</v>
      </c>
      <c r="E365" t="s">
        <v>1702</v>
      </c>
      <c r="F365" s="4" t="s">
        <v>1341</v>
      </c>
      <c r="G365" s="6">
        <v>0.51767280000000004</v>
      </c>
      <c r="H365" s="7">
        <v>141.48400000000001</v>
      </c>
      <c r="I365" s="18">
        <f t="shared" si="7"/>
        <v>4975</v>
      </c>
      <c r="J365" s="18">
        <v>3200</v>
      </c>
      <c r="K365" s="18">
        <v>1725</v>
      </c>
      <c r="L365" s="18">
        <v>50</v>
      </c>
      <c r="M365" s="29">
        <v>1</v>
      </c>
      <c r="N365" s="22">
        <v>1</v>
      </c>
    </row>
    <row r="366" spans="1:14" x14ac:dyDescent="0.25">
      <c r="A366">
        <v>92782</v>
      </c>
      <c r="B366" s="2">
        <v>95.200550000000007</v>
      </c>
      <c r="C366" s="3">
        <v>22583</v>
      </c>
      <c r="D366" s="4">
        <v>31080</v>
      </c>
      <c r="E366" t="s">
        <v>9453</v>
      </c>
      <c r="F366" s="4" t="s">
        <v>15368</v>
      </c>
      <c r="G366" s="6">
        <v>0.63379350000000001</v>
      </c>
      <c r="H366" s="7">
        <v>121.133</v>
      </c>
      <c r="I366" s="18">
        <f t="shared" si="7"/>
        <v>14297</v>
      </c>
      <c r="J366" s="18">
        <v>6497</v>
      </c>
      <c r="K366" s="18">
        <v>7800</v>
      </c>
      <c r="L366" s="18">
        <v>0</v>
      </c>
      <c r="M366" s="29">
        <v>0</v>
      </c>
      <c r="N366" s="22">
        <v>0</v>
      </c>
    </row>
    <row r="367" spans="1:14" x14ac:dyDescent="0.25">
      <c r="A367">
        <v>20132</v>
      </c>
      <c r="B367" s="2">
        <v>95.184229999999999</v>
      </c>
      <c r="C367" s="3">
        <v>17531</v>
      </c>
      <c r="D367" s="4">
        <v>47900</v>
      </c>
      <c r="E367" t="s">
        <v>4343</v>
      </c>
      <c r="F367" s="4" t="s">
        <v>4335</v>
      </c>
      <c r="G367" s="6">
        <v>0.53500380000000003</v>
      </c>
      <c r="H367" s="7">
        <v>138.09200000000001</v>
      </c>
      <c r="I367" s="18">
        <f t="shared" si="7"/>
        <v>31454</v>
      </c>
      <c r="J367" s="18">
        <v>7856</v>
      </c>
      <c r="K367" s="18">
        <v>17568</v>
      </c>
      <c r="L367" s="18">
        <v>6030</v>
      </c>
      <c r="M367" s="29">
        <v>0</v>
      </c>
      <c r="N367" s="22">
        <v>0</v>
      </c>
    </row>
    <row r="368" spans="1:14" x14ac:dyDescent="0.25">
      <c r="A368">
        <v>11569</v>
      </c>
      <c r="B368" s="2">
        <v>95.150899999999993</v>
      </c>
      <c r="C368" s="3">
        <v>1284</v>
      </c>
      <c r="D368" s="4">
        <v>35620</v>
      </c>
      <c r="E368" t="s">
        <v>1954</v>
      </c>
      <c r="F368" s="4" t="s">
        <v>1280</v>
      </c>
      <c r="G368" s="6">
        <v>0.55161629999999995</v>
      </c>
      <c r="H368" s="7">
        <v>134.89599999999999</v>
      </c>
      <c r="I368" s="18">
        <f t="shared" si="7"/>
        <v>11300</v>
      </c>
      <c r="J368" s="18">
        <v>5600</v>
      </c>
      <c r="K368" s="18">
        <v>5700</v>
      </c>
      <c r="L368" s="18">
        <v>0</v>
      </c>
      <c r="M368" s="29">
        <v>0</v>
      </c>
      <c r="N368" s="22">
        <v>1</v>
      </c>
    </row>
    <row r="369" spans="1:14" x14ac:dyDescent="0.25">
      <c r="A369">
        <v>92887</v>
      </c>
      <c r="B369" s="2">
        <v>95.144810000000007</v>
      </c>
      <c r="C369" s="3">
        <v>20070</v>
      </c>
      <c r="D369" s="4">
        <v>31080</v>
      </c>
      <c r="E369" t="s">
        <v>15603</v>
      </c>
      <c r="F369" s="4" t="s">
        <v>15368</v>
      </c>
      <c r="G369" s="6">
        <v>0.52814689999999997</v>
      </c>
      <c r="H369" s="7">
        <v>138.91999999999999</v>
      </c>
      <c r="I369" s="18">
        <f t="shared" si="7"/>
        <v>8511</v>
      </c>
      <c r="J369" s="18">
        <v>3596</v>
      </c>
      <c r="K369" s="18">
        <v>4915</v>
      </c>
      <c r="L369" s="18">
        <v>0</v>
      </c>
      <c r="M369" s="29">
        <v>0</v>
      </c>
      <c r="N369" s="22">
        <v>0</v>
      </c>
    </row>
    <row r="370" spans="1:14" x14ac:dyDescent="0.25">
      <c r="A370">
        <v>7058</v>
      </c>
      <c r="B370" s="2">
        <v>95.128969999999995</v>
      </c>
      <c r="C370" s="3">
        <v>6165</v>
      </c>
      <c r="D370" s="4">
        <v>35620</v>
      </c>
      <c r="E370" t="s">
        <v>1378</v>
      </c>
      <c r="F370" s="4" t="s">
        <v>1341</v>
      </c>
      <c r="G370" s="6">
        <v>0.62176940000000003</v>
      </c>
      <c r="H370" s="7">
        <v>122.652</v>
      </c>
      <c r="I370" s="18">
        <f t="shared" ref="I370:I433" si="8">SUM(J370:L370)</f>
        <v>33182</v>
      </c>
      <c r="J370" s="18">
        <v>25000</v>
      </c>
      <c r="K370" s="18">
        <v>8182</v>
      </c>
      <c r="L370" s="18">
        <v>0</v>
      </c>
      <c r="M370" s="29">
        <v>1</v>
      </c>
      <c r="N370" s="22">
        <v>1</v>
      </c>
    </row>
    <row r="371" spans="1:14" x14ac:dyDescent="0.25">
      <c r="A371">
        <v>7830</v>
      </c>
      <c r="B371" s="2">
        <v>95.126900000000006</v>
      </c>
      <c r="C371" s="3">
        <v>6673</v>
      </c>
      <c r="D371" s="4">
        <v>35620</v>
      </c>
      <c r="E371" t="s">
        <v>1526</v>
      </c>
      <c r="F371" s="4" t="s">
        <v>1341</v>
      </c>
      <c r="G371" s="6">
        <v>0.55203429999999998</v>
      </c>
      <c r="H371" s="7">
        <v>134.64699999999999</v>
      </c>
      <c r="I371" s="18">
        <f t="shared" si="8"/>
        <v>27781</v>
      </c>
      <c r="J371" s="18">
        <v>4175</v>
      </c>
      <c r="K371" s="18">
        <v>23606</v>
      </c>
      <c r="L371" s="18">
        <v>0</v>
      </c>
      <c r="M371" s="29">
        <v>0</v>
      </c>
      <c r="N371" s="22">
        <v>0</v>
      </c>
    </row>
    <row r="372" spans="1:14" x14ac:dyDescent="0.25">
      <c r="A372">
        <v>20141</v>
      </c>
      <c r="B372" s="2">
        <v>95.113680000000002</v>
      </c>
      <c r="C372" s="3">
        <v>6275</v>
      </c>
      <c r="D372" s="4">
        <v>47900</v>
      </c>
      <c r="E372" t="s">
        <v>4348</v>
      </c>
      <c r="F372" s="4" t="s">
        <v>4335</v>
      </c>
      <c r="G372" s="6">
        <v>0.55782310000000002</v>
      </c>
      <c r="H372" s="7">
        <v>133.32</v>
      </c>
      <c r="I372" s="18">
        <f t="shared" si="8"/>
        <v>13571</v>
      </c>
      <c r="J372" s="18">
        <v>11956</v>
      </c>
      <c r="K372" s="18">
        <v>1615</v>
      </c>
      <c r="L372" s="18">
        <v>0</v>
      </c>
      <c r="M372" s="29">
        <v>1</v>
      </c>
      <c r="N372" s="22">
        <v>1</v>
      </c>
    </row>
    <row r="373" spans="1:14" x14ac:dyDescent="0.25">
      <c r="A373">
        <v>8844</v>
      </c>
      <c r="B373" s="2">
        <v>95.089690000000004</v>
      </c>
      <c r="C373" s="3">
        <v>39365</v>
      </c>
      <c r="D373" s="4">
        <v>35620</v>
      </c>
      <c r="E373" t="s">
        <v>560</v>
      </c>
      <c r="F373" s="4" t="s">
        <v>1341</v>
      </c>
      <c r="G373" s="6">
        <v>0.53649570000000002</v>
      </c>
      <c r="H373" s="7">
        <v>136.273</v>
      </c>
      <c r="I373" s="18">
        <f t="shared" si="8"/>
        <v>31118</v>
      </c>
      <c r="J373" s="18">
        <v>10508</v>
      </c>
      <c r="K373" s="18">
        <v>20610</v>
      </c>
      <c r="L373" s="18">
        <v>0</v>
      </c>
      <c r="M373" s="29">
        <v>0</v>
      </c>
      <c r="N373" s="22">
        <v>0</v>
      </c>
    </row>
    <row r="374" spans="1:14" x14ac:dyDescent="0.25">
      <c r="A374">
        <v>11566</v>
      </c>
      <c r="B374" s="2">
        <v>95.049620000000004</v>
      </c>
      <c r="C374" s="3">
        <v>33791</v>
      </c>
      <c r="D374" s="4">
        <v>35620</v>
      </c>
      <c r="E374" t="s">
        <v>1952</v>
      </c>
      <c r="F374" s="4" t="s">
        <v>1280</v>
      </c>
      <c r="G374" s="6">
        <v>0.52580450000000001</v>
      </c>
      <c r="H374" s="7">
        <v>137.917</v>
      </c>
      <c r="I374" s="18">
        <f t="shared" si="8"/>
        <v>62113</v>
      </c>
      <c r="J374" s="18">
        <v>44432</v>
      </c>
      <c r="K374" s="18">
        <v>17131</v>
      </c>
      <c r="L374" s="18">
        <v>550</v>
      </c>
      <c r="M374" s="29">
        <v>1</v>
      </c>
      <c r="N374" s="22">
        <v>1</v>
      </c>
    </row>
    <row r="375" spans="1:14" x14ac:dyDescent="0.25">
      <c r="A375">
        <v>11768</v>
      </c>
      <c r="B375" s="2">
        <v>95.040419999999997</v>
      </c>
      <c r="C375" s="3">
        <v>21687</v>
      </c>
      <c r="D375" s="4">
        <v>35620</v>
      </c>
      <c r="E375" t="s">
        <v>2013</v>
      </c>
      <c r="F375" s="4" t="s">
        <v>1280</v>
      </c>
      <c r="G375" s="6">
        <v>0.55968549999999995</v>
      </c>
      <c r="H375" s="7">
        <v>132.03800000000001</v>
      </c>
      <c r="I375" s="18">
        <f t="shared" si="8"/>
        <v>49750</v>
      </c>
      <c r="J375" s="18">
        <v>34925</v>
      </c>
      <c r="K375" s="18">
        <v>14555</v>
      </c>
      <c r="L375" s="18">
        <v>270</v>
      </c>
      <c r="M375" s="29">
        <v>1</v>
      </c>
      <c r="N375" s="22">
        <v>1</v>
      </c>
    </row>
    <row r="376" spans="1:14" x14ac:dyDescent="0.25">
      <c r="A376">
        <v>22031</v>
      </c>
      <c r="B376" s="2">
        <v>94.995270000000005</v>
      </c>
      <c r="C376" s="3">
        <v>31680</v>
      </c>
      <c r="D376" s="4">
        <v>47900</v>
      </c>
      <c r="E376" t="s">
        <v>1102</v>
      </c>
      <c r="F376" s="4" t="s">
        <v>4335</v>
      </c>
      <c r="G376" s="6">
        <v>0.61838110000000002</v>
      </c>
      <c r="H376" s="7">
        <v>121.56699999999999</v>
      </c>
      <c r="I376" s="18">
        <f t="shared" si="8"/>
        <v>142855</v>
      </c>
      <c r="J376" s="18">
        <v>58833</v>
      </c>
      <c r="K376" s="18">
        <v>78847</v>
      </c>
      <c r="L376" s="18">
        <v>5175</v>
      </c>
      <c r="M376" s="29">
        <v>0</v>
      </c>
      <c r="N376" s="22">
        <v>1</v>
      </c>
    </row>
    <row r="377" spans="1:14" x14ac:dyDescent="0.25">
      <c r="A377">
        <v>11560</v>
      </c>
      <c r="B377" s="2">
        <v>94.982699999999994</v>
      </c>
      <c r="C377" s="3">
        <v>6334</v>
      </c>
      <c r="D377" s="4">
        <v>35620</v>
      </c>
      <c r="E377" t="s">
        <v>1948</v>
      </c>
      <c r="F377" s="4" t="s">
        <v>1280</v>
      </c>
      <c r="G377" s="6">
        <v>0.52177799999999996</v>
      </c>
      <c r="H377" s="7">
        <v>138.11000000000001</v>
      </c>
      <c r="I377" s="18">
        <f t="shared" si="8"/>
        <v>152368</v>
      </c>
      <c r="J377" s="18">
        <v>33868</v>
      </c>
      <c r="K377" s="18">
        <v>117250</v>
      </c>
      <c r="L377" s="18">
        <v>1250</v>
      </c>
      <c r="M377" s="29">
        <v>0</v>
      </c>
      <c r="N377" s="22">
        <v>1</v>
      </c>
    </row>
    <row r="378" spans="1:14" x14ac:dyDescent="0.25">
      <c r="A378">
        <v>20910</v>
      </c>
      <c r="B378" s="2">
        <v>94.957859999999997</v>
      </c>
      <c r="C378" s="3">
        <v>39688</v>
      </c>
      <c r="D378" s="4">
        <v>47900</v>
      </c>
      <c r="E378" t="s">
        <v>4457</v>
      </c>
      <c r="F378" s="4" t="s">
        <v>4361</v>
      </c>
      <c r="G378" s="6">
        <v>0.67354230000000004</v>
      </c>
      <c r="H378" s="7">
        <v>111.71</v>
      </c>
      <c r="I378" s="18">
        <f t="shared" si="8"/>
        <v>299871</v>
      </c>
      <c r="J378" s="18">
        <v>267161</v>
      </c>
      <c r="K378" s="18">
        <v>19457</v>
      </c>
      <c r="L378" s="18">
        <f>4761+8492</f>
        <v>13253</v>
      </c>
      <c r="M378" s="29">
        <v>1</v>
      </c>
      <c r="N378" s="22">
        <v>1</v>
      </c>
    </row>
    <row r="379" spans="1:14" x14ac:dyDescent="0.25">
      <c r="M379" s="29"/>
    </row>
  </sheetData>
  <sortState ref="A6:O379">
    <sortCondition descending="1" ref="B6:B379"/>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3"/>
  <sheetViews>
    <sheetView topLeftCell="E1" workbookViewId="0">
      <pane ySplit="1" topLeftCell="A115" activePane="bottomLeft" state="frozen"/>
      <selection pane="bottomLeft" activeCell="S14" sqref="S14"/>
    </sheetView>
  </sheetViews>
  <sheetFormatPr defaultRowHeight="15.75" x14ac:dyDescent="0.25"/>
  <cols>
    <col min="2" max="2" width="14.25" customWidth="1"/>
    <col min="3" max="3" width="10.875" customWidth="1"/>
    <col min="4" max="4" width="18.625" customWidth="1"/>
    <col min="6" max="6" width="15.75" customWidth="1"/>
    <col min="7" max="7" width="12.625" customWidth="1"/>
    <col min="9" max="9" width="22.125" style="18" customWidth="1"/>
    <col min="10" max="10" width="11.5" style="18" bestFit="1" customWidth="1"/>
    <col min="11" max="12" width="11.25" style="18" bestFit="1" customWidth="1"/>
    <col min="13" max="13" width="14" style="22" customWidth="1"/>
    <col min="14" max="14" width="13.625" style="22" customWidth="1"/>
    <col min="15" max="15" width="7.625" style="22" customWidth="1"/>
    <col min="16" max="16" width="11.875" bestFit="1" customWidth="1"/>
    <col min="17" max="18" width="11.5" bestFit="1" customWidth="1"/>
    <col min="19" max="19" width="12.125" bestFit="1" customWidth="1"/>
  </cols>
  <sheetData>
    <row r="1" spans="1:19" ht="63" x14ac:dyDescent="0.25">
      <c r="A1" s="11" t="s">
        <v>8</v>
      </c>
      <c r="B1" s="12" t="s">
        <v>9</v>
      </c>
      <c r="C1" s="13" t="s">
        <v>10</v>
      </c>
      <c r="D1" s="11" t="s">
        <v>12</v>
      </c>
      <c r="E1" s="11" t="s">
        <v>13</v>
      </c>
      <c r="F1" s="15" t="s">
        <v>15</v>
      </c>
      <c r="G1" s="16" t="s">
        <v>16</v>
      </c>
      <c r="H1" s="35" t="s">
        <v>16977</v>
      </c>
      <c r="I1" s="19" t="s">
        <v>16976</v>
      </c>
      <c r="J1" s="18" t="s">
        <v>16769</v>
      </c>
      <c r="K1" s="18" t="s">
        <v>16770</v>
      </c>
      <c r="L1" s="18" t="s">
        <v>16771</v>
      </c>
      <c r="M1" s="21" t="s">
        <v>16975</v>
      </c>
      <c r="N1" s="21" t="s">
        <v>16974</v>
      </c>
      <c r="O1" s="21" t="s">
        <v>16973</v>
      </c>
      <c r="P1" s="18" t="s">
        <v>16782</v>
      </c>
      <c r="Q1" s="18" t="s">
        <v>16773</v>
      </c>
      <c r="R1" s="18" t="s">
        <v>16774</v>
      </c>
      <c r="S1" s="18" t="s">
        <v>16775</v>
      </c>
    </row>
    <row r="2" spans="1:19" x14ac:dyDescent="0.25">
      <c r="A2">
        <v>10065</v>
      </c>
      <c r="B2" s="2">
        <v>99.776690000000002</v>
      </c>
      <c r="C2" s="3">
        <v>31760</v>
      </c>
      <c r="D2" t="s">
        <v>1789</v>
      </c>
      <c r="E2" s="4" t="s">
        <v>1280</v>
      </c>
      <c r="F2" s="6">
        <v>0.80230619999999997</v>
      </c>
      <c r="G2" s="7">
        <v>208.172</v>
      </c>
      <c r="H2" s="2">
        <v>25.269200000000001</v>
      </c>
      <c r="I2" s="18">
        <f t="shared" ref="I2:I28" si="0">SUM(J2:L2)</f>
        <v>2453509</v>
      </c>
      <c r="J2" s="18">
        <v>1213326</v>
      </c>
      <c r="K2" s="18">
        <v>1205673</v>
      </c>
      <c r="L2" s="18">
        <f>19860+14650</f>
        <v>34510</v>
      </c>
      <c r="M2" s="22">
        <v>1</v>
      </c>
      <c r="N2" s="22">
        <v>0</v>
      </c>
      <c r="O2" s="22">
        <v>2</v>
      </c>
      <c r="P2">
        <f>AVERAGE(M2:M200000)</f>
        <v>0.62913907284768211</v>
      </c>
      <c r="Q2" s="18">
        <f>SUM(J2:J200000)</f>
        <v>70924379</v>
      </c>
      <c r="R2" s="18">
        <f>SUM(K2:K200000)</f>
        <v>46837402</v>
      </c>
      <c r="S2" s="18">
        <f>R2-Q2</f>
        <v>-24086977</v>
      </c>
    </row>
    <row r="3" spans="1:19" x14ac:dyDescent="0.25">
      <c r="A3">
        <v>78746</v>
      </c>
      <c r="B3" s="2">
        <v>99.115650000000002</v>
      </c>
      <c r="C3" s="3">
        <v>27959</v>
      </c>
      <c r="D3" t="s">
        <v>3573</v>
      </c>
      <c r="E3" s="4" t="s">
        <v>13752</v>
      </c>
      <c r="F3" s="6">
        <v>0.77765169999999995</v>
      </c>
      <c r="G3" s="7">
        <v>166.61500000000001</v>
      </c>
      <c r="H3" s="2">
        <v>29.42</v>
      </c>
      <c r="I3" s="18">
        <f t="shared" si="0"/>
        <v>798479</v>
      </c>
      <c r="J3" s="18">
        <v>551305</v>
      </c>
      <c r="K3" s="18">
        <v>234874</v>
      </c>
      <c r="L3" s="18">
        <f>8750+3550</f>
        <v>12300</v>
      </c>
      <c r="M3" s="22">
        <v>1</v>
      </c>
      <c r="N3" s="22">
        <v>0</v>
      </c>
      <c r="O3" s="22">
        <v>2</v>
      </c>
      <c r="P3" t="s">
        <v>16978</v>
      </c>
    </row>
    <row r="4" spans="1:19" x14ac:dyDescent="0.25">
      <c r="A4">
        <v>78701</v>
      </c>
      <c r="B4" s="2">
        <v>99.730339999999998</v>
      </c>
      <c r="C4" s="3">
        <v>6188</v>
      </c>
      <c r="D4" t="s">
        <v>3573</v>
      </c>
      <c r="E4" s="4" t="s">
        <v>13752</v>
      </c>
      <c r="F4" s="6">
        <v>0.74039540000000004</v>
      </c>
      <c r="G4" s="7">
        <v>213.958</v>
      </c>
      <c r="H4" s="2">
        <v>32.047600000000003</v>
      </c>
      <c r="I4" s="18">
        <f t="shared" si="0"/>
        <v>434135</v>
      </c>
      <c r="J4" s="18">
        <v>259084</v>
      </c>
      <c r="K4" s="18">
        <v>170201</v>
      </c>
      <c r="L4" s="18">
        <v>4850</v>
      </c>
      <c r="M4" s="22">
        <v>1</v>
      </c>
      <c r="N4" s="22">
        <v>0</v>
      </c>
      <c r="O4" s="22">
        <v>2</v>
      </c>
      <c r="P4" s="36">
        <f>Q2/(Q2+R2)</f>
        <v>0.60226992490882925</v>
      </c>
    </row>
    <row r="5" spans="1:19" x14ac:dyDescent="0.25">
      <c r="A5">
        <v>7078</v>
      </c>
      <c r="B5" s="2">
        <v>99.997860000000003</v>
      </c>
      <c r="C5" s="3">
        <v>12737</v>
      </c>
      <c r="D5" t="s">
        <v>1393</v>
      </c>
      <c r="E5" s="4" t="s">
        <v>1341</v>
      </c>
      <c r="F5" s="6">
        <v>0.88684779999999996</v>
      </c>
      <c r="G5" s="7">
        <v>250.001</v>
      </c>
      <c r="H5" s="2">
        <v>26.425000000000001</v>
      </c>
      <c r="I5" s="18">
        <f t="shared" si="0"/>
        <v>345864</v>
      </c>
      <c r="J5" s="18">
        <v>192303</v>
      </c>
      <c r="K5" s="18">
        <v>151361</v>
      </c>
      <c r="L5" s="18">
        <f>1750+450</f>
        <v>2200</v>
      </c>
      <c r="M5" s="22">
        <v>1</v>
      </c>
      <c r="N5" s="22">
        <v>0</v>
      </c>
      <c r="O5" s="22">
        <v>2</v>
      </c>
      <c r="P5" s="36"/>
    </row>
    <row r="6" spans="1:19" x14ac:dyDescent="0.25">
      <c r="A6">
        <v>78703</v>
      </c>
      <c r="B6" s="2">
        <v>98.646180000000001</v>
      </c>
      <c r="C6" s="3">
        <v>20061</v>
      </c>
      <c r="D6" t="s">
        <v>3573</v>
      </c>
      <c r="E6" s="4" t="s">
        <v>13752</v>
      </c>
      <c r="F6" s="6">
        <v>0.84724969999999999</v>
      </c>
      <c r="G6" s="7">
        <v>136.845</v>
      </c>
      <c r="H6" s="2">
        <v>29.589300000000001</v>
      </c>
      <c r="I6" s="18">
        <f t="shared" si="0"/>
        <v>329479</v>
      </c>
      <c r="J6" s="18">
        <v>164010</v>
      </c>
      <c r="K6" s="18">
        <v>157107</v>
      </c>
      <c r="L6" s="18">
        <f>2270+6092</f>
        <v>8362</v>
      </c>
      <c r="M6" s="22">
        <v>1</v>
      </c>
      <c r="N6" s="22">
        <v>0</v>
      </c>
      <c r="O6" s="22">
        <v>2</v>
      </c>
      <c r="P6" s="1" t="s">
        <v>16986</v>
      </c>
    </row>
    <row r="7" spans="1:19" x14ac:dyDescent="0.25">
      <c r="A7">
        <v>1890</v>
      </c>
      <c r="B7" s="2">
        <v>98.872079999999997</v>
      </c>
      <c r="C7" s="3">
        <v>21863</v>
      </c>
      <c r="D7" t="s">
        <v>258</v>
      </c>
      <c r="E7" s="4" t="s">
        <v>21</v>
      </c>
      <c r="F7" s="6">
        <v>0.70236370000000004</v>
      </c>
      <c r="G7" s="7">
        <v>167.03100000000001</v>
      </c>
      <c r="H7" s="2">
        <v>28.813600000000001</v>
      </c>
      <c r="I7" s="18">
        <f t="shared" si="0"/>
        <v>233598</v>
      </c>
      <c r="J7" s="18">
        <v>175515</v>
      </c>
      <c r="K7" s="18">
        <v>52883</v>
      </c>
      <c r="L7" s="18">
        <f>250+4950</f>
        <v>5200</v>
      </c>
      <c r="M7" s="22">
        <v>1</v>
      </c>
      <c r="N7" s="22">
        <v>0</v>
      </c>
      <c r="O7" s="22">
        <v>2</v>
      </c>
      <c r="P7" t="s">
        <v>16987</v>
      </c>
      <c r="R7" t="s">
        <v>16988</v>
      </c>
    </row>
    <row r="8" spans="1:19" x14ac:dyDescent="0.25">
      <c r="A8">
        <v>7458</v>
      </c>
      <c r="B8" s="2">
        <v>99.276079999999993</v>
      </c>
      <c r="C8" s="3">
        <v>11479</v>
      </c>
      <c r="D8" t="s">
        <v>1439</v>
      </c>
      <c r="E8" s="4" t="s">
        <v>1341</v>
      </c>
      <c r="F8" s="6">
        <v>0.66671130000000001</v>
      </c>
      <c r="G8" s="7">
        <v>191.31899999999999</v>
      </c>
      <c r="H8" s="2">
        <v>25.636399999999998</v>
      </c>
      <c r="I8" s="18">
        <f t="shared" si="0"/>
        <v>162196</v>
      </c>
      <c r="J8" s="18">
        <v>97483</v>
      </c>
      <c r="K8" s="18">
        <v>64713</v>
      </c>
      <c r="L8" s="18">
        <v>0</v>
      </c>
      <c r="M8" s="22">
        <v>1</v>
      </c>
      <c r="N8" s="22">
        <v>0</v>
      </c>
      <c r="O8" s="22">
        <v>2</v>
      </c>
      <c r="P8" t="s">
        <v>13</v>
      </c>
      <c r="Q8" t="s">
        <v>16979</v>
      </c>
      <c r="R8" t="s">
        <v>13</v>
      </c>
      <c r="S8" t="s">
        <v>16979</v>
      </c>
    </row>
    <row r="9" spans="1:19" x14ac:dyDescent="0.25">
      <c r="A9">
        <v>7090</v>
      </c>
      <c r="B9" s="2">
        <v>98.670060000000007</v>
      </c>
      <c r="C9" s="3">
        <v>30735</v>
      </c>
      <c r="D9" t="s">
        <v>67</v>
      </c>
      <c r="E9" s="4" t="s">
        <v>1341</v>
      </c>
      <c r="F9" s="6">
        <v>0.66460699999999995</v>
      </c>
      <c r="G9" s="7">
        <v>169.03399999999999</v>
      </c>
      <c r="H9" s="2">
        <v>28.416699999999999</v>
      </c>
      <c r="I9" s="18">
        <f t="shared" si="0"/>
        <v>124153</v>
      </c>
      <c r="J9" s="18">
        <v>68743</v>
      </c>
      <c r="K9" s="18">
        <v>52340</v>
      </c>
      <c r="L9" s="18">
        <v>3070</v>
      </c>
      <c r="M9" s="22">
        <v>1</v>
      </c>
      <c r="N9" s="22">
        <v>0</v>
      </c>
      <c r="O9" s="22">
        <v>2</v>
      </c>
      <c r="P9" t="s">
        <v>4361</v>
      </c>
      <c r="Q9" s="22">
        <v>3</v>
      </c>
      <c r="R9" t="s">
        <v>1341</v>
      </c>
      <c r="S9">
        <v>13</v>
      </c>
    </row>
    <row r="10" spans="1:19" x14ac:dyDescent="0.25">
      <c r="A10">
        <v>7417</v>
      </c>
      <c r="B10" s="2">
        <v>98.739699999999999</v>
      </c>
      <c r="C10" s="3">
        <v>10725</v>
      </c>
      <c r="D10" t="s">
        <v>1418</v>
      </c>
      <c r="E10" s="4" t="s">
        <v>1341</v>
      </c>
      <c r="F10" s="6">
        <v>0.65957149999999998</v>
      </c>
      <c r="G10" s="7">
        <v>171.9</v>
      </c>
      <c r="H10" s="2">
        <v>34.384599999999999</v>
      </c>
      <c r="I10" s="18">
        <f t="shared" si="0"/>
        <v>120567</v>
      </c>
      <c r="J10" s="18">
        <v>76947</v>
      </c>
      <c r="K10" s="18">
        <v>38120</v>
      </c>
      <c r="L10" s="18">
        <v>5500</v>
      </c>
      <c r="M10" s="22">
        <v>1</v>
      </c>
      <c r="N10" s="22">
        <v>0</v>
      </c>
      <c r="O10" s="22">
        <v>2</v>
      </c>
      <c r="P10" t="s">
        <v>1280</v>
      </c>
      <c r="Q10" s="22">
        <v>6</v>
      </c>
      <c r="R10" t="s">
        <v>15368</v>
      </c>
      <c r="S10">
        <v>1</v>
      </c>
    </row>
    <row r="11" spans="1:19" x14ac:dyDescent="0.25">
      <c r="A11">
        <v>7450</v>
      </c>
      <c r="B11" s="2">
        <v>99.093649999999997</v>
      </c>
      <c r="C11" s="3">
        <v>25287</v>
      </c>
      <c r="D11" t="s">
        <v>1435</v>
      </c>
      <c r="E11" s="4" t="s">
        <v>1341</v>
      </c>
      <c r="F11" s="6">
        <v>0.74910940000000004</v>
      </c>
      <c r="G11" s="7">
        <v>169.286</v>
      </c>
      <c r="H11" s="2">
        <v>30.904800000000002</v>
      </c>
      <c r="I11" s="18">
        <f t="shared" si="0"/>
        <v>109642</v>
      </c>
      <c r="J11" s="18">
        <v>73807</v>
      </c>
      <c r="K11" s="18">
        <v>28875</v>
      </c>
      <c r="L11" s="18">
        <v>6960</v>
      </c>
      <c r="M11" s="22">
        <v>1</v>
      </c>
      <c r="N11" s="22">
        <v>0</v>
      </c>
      <c r="O11" s="22">
        <v>2</v>
      </c>
      <c r="P11" t="s">
        <v>4335</v>
      </c>
      <c r="Q11" s="22">
        <v>9</v>
      </c>
      <c r="R11" t="s">
        <v>7027</v>
      </c>
      <c r="S11">
        <v>1</v>
      </c>
    </row>
    <row r="12" spans="1:19" x14ac:dyDescent="0.25">
      <c r="A12">
        <v>7920</v>
      </c>
      <c r="B12" s="2">
        <v>98.759889999999999</v>
      </c>
      <c r="C12" s="3">
        <v>26954</v>
      </c>
      <c r="D12" t="s">
        <v>1551</v>
      </c>
      <c r="E12" s="4" t="s">
        <v>1341</v>
      </c>
      <c r="F12" s="6">
        <v>0.70927859999999998</v>
      </c>
      <c r="G12" s="7">
        <v>163.565</v>
      </c>
      <c r="H12" s="2">
        <v>32.805599999999998</v>
      </c>
      <c r="I12" s="18">
        <f t="shared" si="0"/>
        <v>100043</v>
      </c>
      <c r="J12" s="18">
        <v>53267</v>
      </c>
      <c r="K12" s="18">
        <v>45376</v>
      </c>
      <c r="L12" s="18">
        <v>1400</v>
      </c>
      <c r="M12" s="22">
        <v>1</v>
      </c>
      <c r="N12" s="22">
        <v>0</v>
      </c>
      <c r="O12" s="22">
        <v>2</v>
      </c>
      <c r="P12" t="s">
        <v>15368</v>
      </c>
      <c r="Q12" s="22">
        <v>8</v>
      </c>
      <c r="R12" t="s">
        <v>1280</v>
      </c>
      <c r="S12">
        <v>2</v>
      </c>
    </row>
    <row r="13" spans="1:19" x14ac:dyDescent="0.25">
      <c r="A13">
        <v>2482</v>
      </c>
      <c r="B13" s="2">
        <v>99.44641</v>
      </c>
      <c r="C13" s="3">
        <v>11204</v>
      </c>
      <c r="D13" t="s">
        <v>377</v>
      </c>
      <c r="E13" s="4" t="s">
        <v>21</v>
      </c>
      <c r="F13" s="6">
        <v>0.80031359999999996</v>
      </c>
      <c r="G13" s="7">
        <v>178.24600000000001</v>
      </c>
      <c r="H13" s="2">
        <v>25.176500000000001</v>
      </c>
      <c r="I13" s="18">
        <f t="shared" si="0"/>
        <v>80971</v>
      </c>
      <c r="J13" s="18">
        <v>62091</v>
      </c>
      <c r="K13" s="18">
        <v>18830</v>
      </c>
      <c r="L13" s="18">
        <v>50</v>
      </c>
      <c r="M13" s="22">
        <v>1</v>
      </c>
      <c r="N13" s="22">
        <v>0</v>
      </c>
      <c r="O13" s="22">
        <v>2</v>
      </c>
      <c r="P13" t="s">
        <v>6689</v>
      </c>
      <c r="Q13" s="22">
        <v>1</v>
      </c>
      <c r="R13" t="s">
        <v>13752</v>
      </c>
      <c r="S13">
        <v>3</v>
      </c>
    </row>
    <row r="14" spans="1:19" x14ac:dyDescent="0.25">
      <c r="A14">
        <v>7481</v>
      </c>
      <c r="B14" s="2">
        <v>98.850980000000007</v>
      </c>
      <c r="C14" s="3">
        <v>16877</v>
      </c>
      <c r="D14" t="s">
        <v>1444</v>
      </c>
      <c r="E14" s="4" t="s">
        <v>1341</v>
      </c>
      <c r="F14" s="6">
        <v>0.65854310000000005</v>
      </c>
      <c r="G14" s="7">
        <v>173.43299999999999</v>
      </c>
      <c r="H14" s="2">
        <v>31.722200000000001</v>
      </c>
      <c r="I14" s="18">
        <f t="shared" si="0"/>
        <v>69608</v>
      </c>
      <c r="J14" s="18">
        <v>48091</v>
      </c>
      <c r="K14" s="18">
        <v>19867</v>
      </c>
      <c r="L14" s="18">
        <v>1650</v>
      </c>
      <c r="M14" s="22">
        <v>1</v>
      </c>
      <c r="N14" s="22">
        <v>0</v>
      </c>
      <c r="O14" s="22">
        <v>2</v>
      </c>
      <c r="P14" t="s">
        <v>21</v>
      </c>
      <c r="Q14" s="22">
        <v>2</v>
      </c>
      <c r="R14" t="s">
        <v>21</v>
      </c>
      <c r="S14">
        <v>2</v>
      </c>
    </row>
    <row r="15" spans="1:19" ht="16.5" customHeight="1" x14ac:dyDescent="0.25">
      <c r="A15">
        <v>7931</v>
      </c>
      <c r="B15" s="2">
        <v>99.930679999999995</v>
      </c>
      <c r="C15" s="3">
        <v>3348</v>
      </c>
      <c r="D15" t="s">
        <v>1556</v>
      </c>
      <c r="E15" s="4" t="s">
        <v>1341</v>
      </c>
      <c r="F15" s="6">
        <v>0.67402070000000003</v>
      </c>
      <c r="G15" s="7">
        <v>250.001</v>
      </c>
      <c r="H15" s="2">
        <v>20</v>
      </c>
      <c r="I15" s="18">
        <f t="shared" si="0"/>
        <v>62759</v>
      </c>
      <c r="J15" s="18">
        <v>44003</v>
      </c>
      <c r="K15" s="18">
        <v>15906</v>
      </c>
      <c r="L15" s="18">
        <v>2850</v>
      </c>
      <c r="M15" s="22">
        <v>1</v>
      </c>
      <c r="N15" s="22">
        <v>0</v>
      </c>
      <c r="O15" s="22">
        <v>2</v>
      </c>
      <c r="P15" t="s">
        <v>1341</v>
      </c>
      <c r="Q15" s="22">
        <v>1</v>
      </c>
      <c r="R15" t="s">
        <v>6130</v>
      </c>
      <c r="S15">
        <v>1</v>
      </c>
    </row>
    <row r="16" spans="1:19" x14ac:dyDescent="0.25">
      <c r="A16">
        <v>7976</v>
      </c>
      <c r="B16" s="2">
        <v>99.908240000000006</v>
      </c>
      <c r="C16" s="3">
        <v>558</v>
      </c>
      <c r="D16" t="s">
        <v>1568</v>
      </c>
      <c r="E16" s="4" t="s">
        <v>1341</v>
      </c>
      <c r="F16" s="6">
        <v>0.65866670000000005</v>
      </c>
      <c r="G16" s="7">
        <v>250.001</v>
      </c>
      <c r="H16" s="2">
        <v>6.5</v>
      </c>
      <c r="I16" s="18">
        <f t="shared" si="0"/>
        <v>57351</v>
      </c>
      <c r="J16" s="18">
        <v>31800</v>
      </c>
      <c r="K16" s="18">
        <v>25551</v>
      </c>
      <c r="L16" s="18">
        <v>0</v>
      </c>
      <c r="M16" s="22">
        <v>1</v>
      </c>
      <c r="N16" s="22">
        <v>0</v>
      </c>
      <c r="O16" s="22">
        <v>2</v>
      </c>
      <c r="P16" t="s">
        <v>3003</v>
      </c>
      <c r="Q16" s="22">
        <v>3</v>
      </c>
      <c r="R16" t="s">
        <v>8800</v>
      </c>
      <c r="S16">
        <v>1</v>
      </c>
    </row>
    <row r="17" spans="1:19" x14ac:dyDescent="0.25">
      <c r="A17">
        <v>7028</v>
      </c>
      <c r="B17" s="2">
        <v>99.596100000000007</v>
      </c>
      <c r="C17" s="3">
        <v>7684</v>
      </c>
      <c r="D17" t="s">
        <v>1358</v>
      </c>
      <c r="E17" s="4" t="s">
        <v>1341</v>
      </c>
      <c r="F17" s="6">
        <v>0.74914970000000003</v>
      </c>
      <c r="G17" s="7">
        <v>199.42</v>
      </c>
      <c r="H17" s="2">
        <v>31.263200000000001</v>
      </c>
      <c r="I17" s="18">
        <f t="shared" si="0"/>
        <v>46985</v>
      </c>
      <c r="J17" s="18">
        <v>29028</v>
      </c>
      <c r="K17" s="18">
        <v>17660</v>
      </c>
      <c r="L17" s="18">
        <v>297</v>
      </c>
      <c r="M17" s="22">
        <v>1</v>
      </c>
      <c r="N17" s="22">
        <v>0</v>
      </c>
      <c r="O17" s="22">
        <v>2</v>
      </c>
      <c r="P17" t="s">
        <v>12494</v>
      </c>
      <c r="Q17" s="22">
        <v>1</v>
      </c>
      <c r="R17" t="s">
        <v>1198</v>
      </c>
      <c r="S17">
        <v>1</v>
      </c>
    </row>
    <row r="18" spans="1:19" x14ac:dyDescent="0.25">
      <c r="A18">
        <v>6807</v>
      </c>
      <c r="B18" s="2">
        <v>99.064120000000003</v>
      </c>
      <c r="C18" s="3">
        <v>6623</v>
      </c>
      <c r="D18" t="s">
        <v>1331</v>
      </c>
      <c r="E18" s="4" t="s">
        <v>1198</v>
      </c>
      <c r="F18" s="6">
        <v>0.67353339999999995</v>
      </c>
      <c r="G18" s="7">
        <v>181.32599999999999</v>
      </c>
      <c r="H18" s="2">
        <v>30.714300000000001</v>
      </c>
      <c r="I18" s="18">
        <f t="shared" si="0"/>
        <v>42681</v>
      </c>
      <c r="J18" s="18">
        <v>26271</v>
      </c>
      <c r="K18" s="18">
        <v>12860</v>
      </c>
      <c r="L18" s="18">
        <v>3550</v>
      </c>
      <c r="M18" s="22">
        <v>1</v>
      </c>
      <c r="N18" s="22">
        <v>0</v>
      </c>
      <c r="O18" s="22">
        <v>2</v>
      </c>
      <c r="P18" t="s">
        <v>1198</v>
      </c>
      <c r="Q18" s="22">
        <v>1</v>
      </c>
      <c r="R18" t="s">
        <v>3003</v>
      </c>
      <c r="S18">
        <v>1</v>
      </c>
    </row>
    <row r="19" spans="1:19" x14ac:dyDescent="0.25">
      <c r="A19">
        <v>8558</v>
      </c>
      <c r="B19" s="2">
        <v>99.422659999999993</v>
      </c>
      <c r="C19" s="3">
        <v>6679</v>
      </c>
      <c r="D19" t="s">
        <v>1716</v>
      </c>
      <c r="E19" s="4" t="s">
        <v>1341</v>
      </c>
      <c r="F19" s="6">
        <v>0.75974180000000002</v>
      </c>
      <c r="G19" s="7">
        <v>184.31800000000001</v>
      </c>
      <c r="H19" s="2">
        <v>34.142899999999997</v>
      </c>
      <c r="I19" s="18">
        <f t="shared" si="0"/>
        <v>34607</v>
      </c>
      <c r="J19" s="18">
        <v>19545</v>
      </c>
      <c r="K19" s="18">
        <v>15012</v>
      </c>
      <c r="L19" s="18">
        <v>50</v>
      </c>
      <c r="M19" s="22">
        <v>1</v>
      </c>
      <c r="N19" s="22">
        <v>0</v>
      </c>
      <c r="O19" s="22">
        <v>2</v>
      </c>
      <c r="R19" t="s">
        <v>701</v>
      </c>
      <c r="S19">
        <v>1</v>
      </c>
    </row>
    <row r="20" spans="1:19" x14ac:dyDescent="0.25">
      <c r="A20">
        <v>7021</v>
      </c>
      <c r="B20" s="2">
        <v>99.346090000000004</v>
      </c>
      <c r="C20" s="3">
        <v>2121</v>
      </c>
      <c r="D20" t="s">
        <v>1352</v>
      </c>
      <c r="E20" s="4" t="s">
        <v>1341</v>
      </c>
      <c r="F20" s="6">
        <v>0.74074070000000003</v>
      </c>
      <c r="G20" s="7">
        <v>183.75</v>
      </c>
      <c r="H20" s="2">
        <v>30.4</v>
      </c>
      <c r="I20" s="18">
        <f t="shared" si="0"/>
        <v>26917</v>
      </c>
      <c r="J20" s="18">
        <v>20950</v>
      </c>
      <c r="K20" s="18">
        <v>5967</v>
      </c>
      <c r="L20" s="18">
        <v>0</v>
      </c>
      <c r="M20" s="22">
        <v>1</v>
      </c>
      <c r="N20" s="22">
        <v>0</v>
      </c>
      <c r="O20" s="22">
        <v>2</v>
      </c>
      <c r="R20" t="s">
        <v>16344</v>
      </c>
      <c r="S20">
        <v>1</v>
      </c>
    </row>
    <row r="21" spans="1:19" x14ac:dyDescent="0.25">
      <c r="A21">
        <v>94528</v>
      </c>
      <c r="B21" s="2">
        <v>99.939970000000002</v>
      </c>
      <c r="C21" s="3">
        <v>915</v>
      </c>
      <c r="D21" t="s">
        <v>15771</v>
      </c>
      <c r="E21" s="4" t="s">
        <v>15368</v>
      </c>
      <c r="F21" s="6">
        <v>0.71495319999999996</v>
      </c>
      <c r="G21" s="7">
        <v>250.001</v>
      </c>
      <c r="H21" s="2">
        <v>24</v>
      </c>
      <c r="I21" s="18">
        <f t="shared" si="0"/>
        <v>24978</v>
      </c>
      <c r="J21" s="18">
        <v>15168</v>
      </c>
      <c r="K21" s="18">
        <v>9810</v>
      </c>
      <c r="L21" s="18">
        <v>0</v>
      </c>
      <c r="M21" s="22">
        <v>1</v>
      </c>
      <c r="N21" s="22">
        <v>0</v>
      </c>
      <c r="O21" s="22">
        <v>2</v>
      </c>
    </row>
    <row r="22" spans="1:19" x14ac:dyDescent="0.25">
      <c r="A22">
        <v>98075</v>
      </c>
      <c r="B22" s="2">
        <v>98.551670000000001</v>
      </c>
      <c r="C22" s="3">
        <v>22482</v>
      </c>
      <c r="D22" t="s">
        <v>16365</v>
      </c>
      <c r="E22" s="4" t="s">
        <v>16344</v>
      </c>
      <c r="F22" s="6">
        <v>0.71216550000000001</v>
      </c>
      <c r="G22" s="7">
        <v>157.14099999999999</v>
      </c>
      <c r="H22" s="2">
        <v>30.6</v>
      </c>
      <c r="I22" s="18">
        <f t="shared" si="0"/>
        <v>16248</v>
      </c>
      <c r="J22" s="18">
        <v>7671</v>
      </c>
      <c r="K22" s="18">
        <v>7477</v>
      </c>
      <c r="L22" s="18">
        <v>1100</v>
      </c>
      <c r="M22" s="22">
        <v>1</v>
      </c>
      <c r="N22" s="22">
        <v>0</v>
      </c>
      <c r="O22" s="22">
        <v>2</v>
      </c>
    </row>
    <row r="23" spans="1:19" x14ac:dyDescent="0.25">
      <c r="A23">
        <v>18977</v>
      </c>
      <c r="B23" s="2">
        <v>98.974670000000003</v>
      </c>
      <c r="C23" s="3">
        <v>3987</v>
      </c>
      <c r="D23" t="s">
        <v>4173</v>
      </c>
      <c r="E23" s="4" t="s">
        <v>3003</v>
      </c>
      <c r="F23" s="6">
        <v>0.72375330000000004</v>
      </c>
      <c r="G23" s="7">
        <v>167.43100000000001</v>
      </c>
      <c r="H23" s="2">
        <v>39</v>
      </c>
      <c r="I23" s="18">
        <f t="shared" si="0"/>
        <v>14399</v>
      </c>
      <c r="J23" s="18">
        <v>8979</v>
      </c>
      <c r="K23" s="18">
        <v>2920</v>
      </c>
      <c r="L23" s="18">
        <v>2500</v>
      </c>
      <c r="M23" s="22">
        <v>1</v>
      </c>
      <c r="N23" s="22">
        <v>0</v>
      </c>
      <c r="O23" s="22">
        <v>2</v>
      </c>
    </row>
    <row r="24" spans="1:19" x14ac:dyDescent="0.25">
      <c r="A24">
        <v>8502</v>
      </c>
      <c r="B24" s="2">
        <v>99.125659999999996</v>
      </c>
      <c r="C24" s="3">
        <v>11586</v>
      </c>
      <c r="D24" t="s">
        <v>1700</v>
      </c>
      <c r="E24" s="4" t="s">
        <v>1341</v>
      </c>
      <c r="F24" s="6">
        <v>0.78267039999999999</v>
      </c>
      <c r="G24" s="7">
        <v>165.84700000000001</v>
      </c>
      <c r="H24" s="2">
        <v>29.692299999999999</v>
      </c>
      <c r="I24" s="18">
        <f t="shared" si="0"/>
        <v>12081</v>
      </c>
      <c r="J24" s="18">
        <v>7385</v>
      </c>
      <c r="K24" s="18">
        <v>4496</v>
      </c>
      <c r="L24" s="18">
        <v>200</v>
      </c>
      <c r="M24" s="22">
        <v>1</v>
      </c>
      <c r="N24" s="22">
        <v>0</v>
      </c>
      <c r="O24" s="22">
        <v>2</v>
      </c>
    </row>
    <row r="25" spans="1:19" x14ac:dyDescent="0.25">
      <c r="A25">
        <v>4110</v>
      </c>
      <c r="B25" s="2">
        <v>98.810509999999994</v>
      </c>
      <c r="C25" s="3">
        <v>1360</v>
      </c>
      <c r="D25" t="s">
        <v>769</v>
      </c>
      <c r="E25" s="4" t="s">
        <v>701</v>
      </c>
      <c r="F25" s="6">
        <v>0.74974149999999995</v>
      </c>
      <c r="G25" s="7">
        <v>157.37799999999999</v>
      </c>
      <c r="H25" s="2">
        <v>30</v>
      </c>
      <c r="I25" s="18">
        <f t="shared" si="0"/>
        <v>5115</v>
      </c>
      <c r="J25" s="18">
        <v>4265</v>
      </c>
      <c r="K25" s="18">
        <v>350</v>
      </c>
      <c r="L25" s="18">
        <v>500</v>
      </c>
      <c r="M25" s="22">
        <v>1</v>
      </c>
      <c r="N25" s="22">
        <v>0</v>
      </c>
      <c r="O25" s="22">
        <v>2</v>
      </c>
    </row>
    <row r="26" spans="1:19" x14ac:dyDescent="0.25">
      <c r="A26">
        <v>29202</v>
      </c>
      <c r="B26" s="2">
        <v>99.355800000000002</v>
      </c>
      <c r="C26" s="3">
        <v>284</v>
      </c>
      <c r="D26" t="s">
        <v>1240</v>
      </c>
      <c r="E26" s="4" t="s">
        <v>6130</v>
      </c>
      <c r="F26" s="6">
        <v>0.96610169999999995</v>
      </c>
      <c r="G26" s="7">
        <v>145.15600000000001</v>
      </c>
      <c r="H26" s="2"/>
      <c r="I26" s="18">
        <f t="shared" si="0"/>
        <v>5105</v>
      </c>
      <c r="J26" s="18">
        <v>5105</v>
      </c>
      <c r="K26" s="18">
        <v>0</v>
      </c>
      <c r="L26" s="18">
        <v>0</v>
      </c>
      <c r="M26" s="22">
        <v>1</v>
      </c>
      <c r="N26" s="22">
        <v>0</v>
      </c>
      <c r="O26" s="22">
        <v>2</v>
      </c>
    </row>
    <row r="27" spans="1:19" x14ac:dyDescent="0.25">
      <c r="A27">
        <v>10526</v>
      </c>
      <c r="B27" s="2">
        <v>99.448359999999994</v>
      </c>
      <c r="C27" s="3">
        <v>1713</v>
      </c>
      <c r="D27" t="s">
        <v>1808</v>
      </c>
      <c r="E27" s="4" t="s">
        <v>1280</v>
      </c>
      <c r="F27" s="6">
        <v>0.75862070000000004</v>
      </c>
      <c r="G27" s="7">
        <v>185.46899999999999</v>
      </c>
      <c r="H27" s="2">
        <v>32.333300000000001</v>
      </c>
      <c r="I27" s="18">
        <f t="shared" si="0"/>
        <v>3475</v>
      </c>
      <c r="J27" s="18">
        <v>1925</v>
      </c>
      <c r="K27" s="18">
        <v>1050</v>
      </c>
      <c r="L27" s="18">
        <v>500</v>
      </c>
      <c r="M27" s="22">
        <v>1</v>
      </c>
      <c r="N27" s="22">
        <v>0</v>
      </c>
      <c r="O27" s="22">
        <v>2</v>
      </c>
    </row>
    <row r="28" spans="1:19" ht="16.5" customHeight="1" x14ac:dyDescent="0.25">
      <c r="A28">
        <v>46290</v>
      </c>
      <c r="B28" s="2">
        <v>99.222350000000006</v>
      </c>
      <c r="C28" s="3">
        <v>231</v>
      </c>
      <c r="D28" t="s">
        <v>8839</v>
      </c>
      <c r="E28" s="4" t="s">
        <v>8800</v>
      </c>
      <c r="F28" s="6">
        <v>0.87445879999999998</v>
      </c>
      <c r="G28" s="7">
        <v>153.68199999999999</v>
      </c>
      <c r="H28" s="2"/>
      <c r="I28" s="18">
        <f t="shared" si="0"/>
        <v>1570</v>
      </c>
      <c r="J28" s="18">
        <v>1255</v>
      </c>
      <c r="K28" s="18">
        <v>115</v>
      </c>
      <c r="L28" s="18">
        <v>200</v>
      </c>
      <c r="M28" s="22">
        <v>1</v>
      </c>
      <c r="N28" s="22">
        <v>0</v>
      </c>
      <c r="O28" s="22">
        <v>2</v>
      </c>
    </row>
    <row r="29" spans="1:19" x14ac:dyDescent="0.25">
      <c r="A29">
        <v>35649</v>
      </c>
      <c r="B29" s="2">
        <v>99.636300000000006</v>
      </c>
      <c r="C29" s="3">
        <v>104</v>
      </c>
      <c r="D29" t="s">
        <v>5885</v>
      </c>
      <c r="E29" s="4" t="s">
        <v>7027</v>
      </c>
      <c r="F29" s="6">
        <v>0.76249999999999996</v>
      </c>
      <c r="G29" s="7">
        <v>200.333</v>
      </c>
      <c r="H29" s="2"/>
      <c r="I29" s="18">
        <v>10</v>
      </c>
      <c r="J29" s="18">
        <v>10</v>
      </c>
      <c r="K29" s="18">
        <v>0</v>
      </c>
      <c r="L29" s="18">
        <v>0</v>
      </c>
      <c r="M29" s="22">
        <v>1</v>
      </c>
      <c r="N29" s="22">
        <v>0</v>
      </c>
      <c r="O29" s="22">
        <v>2</v>
      </c>
    </row>
    <row r="30" spans="1:19" x14ac:dyDescent="0.25">
      <c r="A30">
        <v>22207</v>
      </c>
      <c r="B30" s="2">
        <v>99.656049999999993</v>
      </c>
      <c r="C30" s="3">
        <v>33553</v>
      </c>
      <c r="D30" t="s">
        <v>374</v>
      </c>
      <c r="E30" s="4" t="s">
        <v>4335</v>
      </c>
      <c r="F30" s="6">
        <v>0.76514709999999997</v>
      </c>
      <c r="G30" s="7">
        <v>201.93</v>
      </c>
      <c r="H30" s="2">
        <v>33.345100000000002</v>
      </c>
      <c r="I30" s="18">
        <f t="shared" ref="I30:I64" si="1">SUM(J30:L30)</f>
        <v>1953874</v>
      </c>
      <c r="J30" s="18">
        <v>939113</v>
      </c>
      <c r="K30" s="18">
        <v>997904</v>
      </c>
      <c r="L30" s="18">
        <f>5966+10891</f>
        <v>16857</v>
      </c>
      <c r="M30" s="22">
        <v>0</v>
      </c>
      <c r="N30" s="22">
        <v>1</v>
      </c>
      <c r="O30" s="22">
        <v>1</v>
      </c>
    </row>
    <row r="31" spans="1:19" x14ac:dyDescent="0.25">
      <c r="A31">
        <v>22314</v>
      </c>
      <c r="B31" s="2">
        <v>99.007829999999998</v>
      </c>
      <c r="C31" s="3">
        <v>30353</v>
      </c>
      <c r="D31" t="s">
        <v>3522</v>
      </c>
      <c r="E31" s="4" t="s">
        <v>4335</v>
      </c>
      <c r="F31" s="6">
        <v>0.7799026</v>
      </c>
      <c r="G31" s="7">
        <v>158.62299999999999</v>
      </c>
      <c r="H31" s="2">
        <v>36.6417</v>
      </c>
      <c r="I31" s="18">
        <f t="shared" si="1"/>
        <v>1402075</v>
      </c>
      <c r="J31" s="18">
        <v>560794</v>
      </c>
      <c r="K31" s="18">
        <v>824338</v>
      </c>
      <c r="L31" s="18">
        <f>7640+9303</f>
        <v>16943</v>
      </c>
      <c r="M31" s="22">
        <v>0</v>
      </c>
      <c r="N31" s="22">
        <v>1</v>
      </c>
      <c r="O31" s="22">
        <v>1</v>
      </c>
    </row>
    <row r="32" spans="1:19" x14ac:dyDescent="0.25">
      <c r="A32">
        <v>22201</v>
      </c>
      <c r="B32" s="2">
        <v>99.242819999999995</v>
      </c>
      <c r="C32" s="3">
        <v>34426</v>
      </c>
      <c r="D32" t="s">
        <v>374</v>
      </c>
      <c r="E32" s="4" t="s">
        <v>4335</v>
      </c>
      <c r="F32" s="6">
        <v>0.83796999999999999</v>
      </c>
      <c r="G32" s="7">
        <v>160.76900000000001</v>
      </c>
      <c r="H32" s="2">
        <v>34.927399999999999</v>
      </c>
      <c r="I32" s="18">
        <f t="shared" si="1"/>
        <v>806845</v>
      </c>
      <c r="J32" s="18">
        <v>389594</v>
      </c>
      <c r="K32" s="18">
        <v>405086</v>
      </c>
      <c r="L32" s="18">
        <v>12165</v>
      </c>
      <c r="M32" s="22">
        <v>0</v>
      </c>
      <c r="N32" s="22">
        <v>1</v>
      </c>
      <c r="O32" s="22">
        <v>1</v>
      </c>
    </row>
    <row r="33" spans="1:15" x14ac:dyDescent="0.25">
      <c r="A33">
        <v>22066</v>
      </c>
      <c r="B33" s="2">
        <v>99.936850000000007</v>
      </c>
      <c r="C33" s="3">
        <v>18816</v>
      </c>
      <c r="D33" t="s">
        <v>4651</v>
      </c>
      <c r="E33" s="4" t="s">
        <v>4335</v>
      </c>
      <c r="F33" s="6">
        <v>0.81485660000000004</v>
      </c>
      <c r="G33" s="7">
        <v>231.39699999999999</v>
      </c>
      <c r="H33" s="2">
        <v>32.625</v>
      </c>
      <c r="I33" s="18">
        <f t="shared" si="1"/>
        <v>711206</v>
      </c>
      <c r="J33" s="18">
        <v>302195</v>
      </c>
      <c r="K33" s="18">
        <v>396141</v>
      </c>
      <c r="L33" s="18">
        <f>4170+8700</f>
        <v>12870</v>
      </c>
      <c r="M33" s="22">
        <v>0</v>
      </c>
      <c r="N33" s="22">
        <v>1</v>
      </c>
      <c r="O33" s="22">
        <v>1</v>
      </c>
    </row>
    <row r="34" spans="1:15" x14ac:dyDescent="0.25">
      <c r="A34">
        <v>94022</v>
      </c>
      <c r="B34" s="2">
        <v>99.91225</v>
      </c>
      <c r="C34" s="3">
        <v>19736</v>
      </c>
      <c r="D34" t="s">
        <v>15749</v>
      </c>
      <c r="E34" s="4" t="s">
        <v>15368</v>
      </c>
      <c r="F34" s="6">
        <v>0.81892039999999999</v>
      </c>
      <c r="G34" s="7">
        <v>224.53399999999999</v>
      </c>
      <c r="H34" s="2">
        <v>28.863600000000002</v>
      </c>
      <c r="I34" s="18">
        <f t="shared" si="1"/>
        <v>680926</v>
      </c>
      <c r="J34" s="18">
        <v>285358</v>
      </c>
      <c r="K34" s="18">
        <v>394308</v>
      </c>
      <c r="L34" s="18">
        <f>235+1025</f>
        <v>1260</v>
      </c>
      <c r="M34" s="22">
        <v>0</v>
      </c>
      <c r="N34" s="22">
        <v>1</v>
      </c>
      <c r="O34" s="22">
        <v>1</v>
      </c>
    </row>
    <row r="35" spans="1:15" x14ac:dyDescent="0.25">
      <c r="A35">
        <v>19010</v>
      </c>
      <c r="B35" s="2">
        <v>98.858310000000003</v>
      </c>
      <c r="C35" s="3">
        <v>20642</v>
      </c>
      <c r="D35" t="s">
        <v>4181</v>
      </c>
      <c r="E35" s="4" t="s">
        <v>3003</v>
      </c>
      <c r="F35" s="6">
        <v>0.73371319999999995</v>
      </c>
      <c r="G35" s="7">
        <v>160.846</v>
      </c>
      <c r="H35" s="2">
        <v>30.472200000000001</v>
      </c>
      <c r="I35" s="18">
        <f t="shared" si="1"/>
        <v>532803</v>
      </c>
      <c r="J35" s="18">
        <v>147287</v>
      </c>
      <c r="K35" s="18">
        <v>384116</v>
      </c>
      <c r="L35" s="18">
        <v>1400</v>
      </c>
      <c r="M35" s="22">
        <v>0</v>
      </c>
      <c r="N35" s="22">
        <v>1</v>
      </c>
      <c r="O35" s="22">
        <v>1</v>
      </c>
    </row>
    <row r="36" spans="1:15" x14ac:dyDescent="0.25">
      <c r="A36">
        <v>22202</v>
      </c>
      <c r="B36" s="2">
        <v>98.806020000000004</v>
      </c>
      <c r="C36" s="3">
        <v>21679</v>
      </c>
      <c r="D36" t="s">
        <v>374</v>
      </c>
      <c r="E36" s="4" t="s">
        <v>4335</v>
      </c>
      <c r="F36" s="6">
        <v>0.83557179999999998</v>
      </c>
      <c r="G36" s="7">
        <v>142.375</v>
      </c>
      <c r="H36" s="2">
        <v>33.925899999999999</v>
      </c>
      <c r="I36" s="18">
        <f t="shared" si="1"/>
        <v>435765</v>
      </c>
      <c r="J36" s="18">
        <v>210963</v>
      </c>
      <c r="K36" s="18">
        <v>218796</v>
      </c>
      <c r="L36" s="18">
        <f>4631+1375</f>
        <v>6006</v>
      </c>
      <c r="M36" s="22">
        <v>0</v>
      </c>
      <c r="N36" s="22">
        <v>1</v>
      </c>
      <c r="O36" s="22">
        <v>1</v>
      </c>
    </row>
    <row r="37" spans="1:15" x14ac:dyDescent="0.25">
      <c r="A37">
        <v>22181</v>
      </c>
      <c r="B37" s="2">
        <v>98.887270000000001</v>
      </c>
      <c r="C37" s="3">
        <v>15157</v>
      </c>
      <c r="D37" t="s">
        <v>812</v>
      </c>
      <c r="E37" s="4" t="s">
        <v>4335</v>
      </c>
      <c r="F37" s="6">
        <v>0.74775639999999999</v>
      </c>
      <c r="G37" s="7">
        <v>160.13900000000001</v>
      </c>
      <c r="H37" s="2">
        <v>36.781300000000002</v>
      </c>
      <c r="I37" s="18">
        <f t="shared" si="1"/>
        <v>297088</v>
      </c>
      <c r="J37" s="18">
        <v>135889</v>
      </c>
      <c r="K37" s="18">
        <v>158548</v>
      </c>
      <c r="L37" s="18">
        <v>2651</v>
      </c>
      <c r="M37" s="22">
        <v>0</v>
      </c>
      <c r="N37" s="22">
        <v>1</v>
      </c>
      <c r="O37" s="22">
        <v>1</v>
      </c>
    </row>
    <row r="38" spans="1:15" x14ac:dyDescent="0.25">
      <c r="A38">
        <v>10282</v>
      </c>
      <c r="B38" s="2">
        <v>99.994709999999998</v>
      </c>
      <c r="C38" s="3">
        <v>5902</v>
      </c>
      <c r="D38" t="s">
        <v>1789</v>
      </c>
      <c r="E38" s="4" t="s">
        <v>1280</v>
      </c>
      <c r="F38" s="6">
        <v>0.87059690000000001</v>
      </c>
      <c r="G38" s="7">
        <v>250.001</v>
      </c>
      <c r="H38" s="2">
        <v>15.333299999999999</v>
      </c>
      <c r="I38" s="18">
        <f t="shared" si="1"/>
        <v>245787</v>
      </c>
      <c r="J38" s="18">
        <v>91452</v>
      </c>
      <c r="K38" s="18">
        <v>143785</v>
      </c>
      <c r="L38" s="18">
        <f>700+9850</f>
        <v>10550</v>
      </c>
      <c r="M38" s="22">
        <v>0</v>
      </c>
      <c r="N38" s="22">
        <v>1</v>
      </c>
      <c r="O38" s="22">
        <v>1</v>
      </c>
    </row>
    <row r="39" spans="1:15" x14ac:dyDescent="0.25">
      <c r="A39">
        <v>90274</v>
      </c>
      <c r="B39" s="2">
        <v>99.440330000000003</v>
      </c>
      <c r="C39" s="3">
        <v>25482</v>
      </c>
      <c r="D39" t="s">
        <v>15379</v>
      </c>
      <c r="E39" s="4" t="s">
        <v>15368</v>
      </c>
      <c r="F39" s="6">
        <v>0.7253889</v>
      </c>
      <c r="G39" s="7">
        <v>190.94300000000001</v>
      </c>
      <c r="H39" s="2">
        <v>28.508199999999999</v>
      </c>
      <c r="I39" s="18">
        <f t="shared" si="1"/>
        <v>205656</v>
      </c>
      <c r="J39" s="18">
        <v>83528</v>
      </c>
      <c r="K39" s="18">
        <v>121128</v>
      </c>
      <c r="L39" s="18">
        <v>1000</v>
      </c>
      <c r="M39" s="22">
        <v>0</v>
      </c>
      <c r="N39" s="22">
        <v>1</v>
      </c>
      <c r="O39" s="22">
        <v>1</v>
      </c>
    </row>
    <row r="40" spans="1:15" x14ac:dyDescent="0.25">
      <c r="A40">
        <v>94304</v>
      </c>
      <c r="B40" s="2">
        <v>98.796059999999997</v>
      </c>
      <c r="C40" s="3">
        <v>3687</v>
      </c>
      <c r="D40" t="s">
        <v>15762</v>
      </c>
      <c r="E40" s="4" t="s">
        <v>15368</v>
      </c>
      <c r="F40" s="6">
        <v>0.80845860000000003</v>
      </c>
      <c r="G40" s="7">
        <v>146.94399999999999</v>
      </c>
      <c r="H40" s="2">
        <v>30.7273</v>
      </c>
      <c r="I40" s="18">
        <f t="shared" si="1"/>
        <v>200890</v>
      </c>
      <c r="J40" s="18">
        <v>98830</v>
      </c>
      <c r="K40" s="18">
        <v>102060</v>
      </c>
      <c r="L40" s="18">
        <v>0</v>
      </c>
      <c r="M40" s="22">
        <v>0</v>
      </c>
      <c r="N40" s="22">
        <v>1</v>
      </c>
      <c r="O40" s="22">
        <v>1</v>
      </c>
    </row>
    <row r="41" spans="1:15" x14ac:dyDescent="0.25">
      <c r="A41">
        <v>33109</v>
      </c>
      <c r="B41" s="2">
        <v>99.898129999999995</v>
      </c>
      <c r="C41" s="3">
        <v>523</v>
      </c>
      <c r="D41" t="s">
        <v>6874</v>
      </c>
      <c r="E41" s="4" t="s">
        <v>6689</v>
      </c>
      <c r="F41" s="6">
        <v>0.62803229999999999</v>
      </c>
      <c r="G41" s="7">
        <v>250.001</v>
      </c>
      <c r="H41" s="2">
        <v>37</v>
      </c>
      <c r="I41" s="18">
        <f t="shared" si="1"/>
        <v>196410</v>
      </c>
      <c r="J41" s="18">
        <v>81385</v>
      </c>
      <c r="K41" s="18">
        <v>114525</v>
      </c>
      <c r="L41" s="18">
        <v>500</v>
      </c>
      <c r="M41" s="22">
        <v>0</v>
      </c>
      <c r="N41" s="22">
        <v>1</v>
      </c>
      <c r="O41" s="22">
        <v>1</v>
      </c>
    </row>
    <row r="42" spans="1:15" x14ac:dyDescent="0.25">
      <c r="A42">
        <v>22124</v>
      </c>
      <c r="B42" s="2">
        <v>99.432850000000002</v>
      </c>
      <c r="C42" s="3">
        <v>18530</v>
      </c>
      <c r="D42" t="s">
        <v>4654</v>
      </c>
      <c r="E42" s="4" t="s">
        <v>4335</v>
      </c>
      <c r="F42" s="6">
        <v>0.76445510000000005</v>
      </c>
      <c r="G42" s="7">
        <v>184</v>
      </c>
      <c r="H42" s="2">
        <v>32.028599999999997</v>
      </c>
      <c r="I42" s="18">
        <f t="shared" si="1"/>
        <v>194074</v>
      </c>
      <c r="J42" s="18">
        <v>83505</v>
      </c>
      <c r="K42" s="18">
        <v>107069</v>
      </c>
      <c r="L42" s="18">
        <v>3500</v>
      </c>
      <c r="M42" s="22">
        <v>0</v>
      </c>
      <c r="N42" s="22">
        <v>1</v>
      </c>
      <c r="O42" s="22">
        <v>1</v>
      </c>
    </row>
    <row r="43" spans="1:15" x14ac:dyDescent="0.25">
      <c r="A43">
        <v>11030</v>
      </c>
      <c r="B43" s="2">
        <v>99.579239999999999</v>
      </c>
      <c r="C43" s="3">
        <v>17295</v>
      </c>
      <c r="D43" t="s">
        <v>1895</v>
      </c>
      <c r="E43" s="4" t="s">
        <v>1280</v>
      </c>
      <c r="F43" s="6">
        <v>0.71804219999999996</v>
      </c>
      <c r="G43" s="7">
        <v>204.44200000000001</v>
      </c>
      <c r="H43" s="2">
        <v>28.592600000000001</v>
      </c>
      <c r="I43" s="18">
        <f t="shared" si="1"/>
        <v>168626</v>
      </c>
      <c r="J43" s="18">
        <v>69871</v>
      </c>
      <c r="K43" s="18">
        <v>94255</v>
      </c>
      <c r="L43" s="18">
        <v>4500</v>
      </c>
      <c r="M43" s="22">
        <v>0</v>
      </c>
      <c r="N43" s="22">
        <v>1</v>
      </c>
      <c r="O43" s="22">
        <v>1</v>
      </c>
    </row>
    <row r="44" spans="1:15" x14ac:dyDescent="0.25">
      <c r="A44">
        <v>95030</v>
      </c>
      <c r="B44" s="2">
        <v>99.808909999999997</v>
      </c>
      <c r="C44" s="3">
        <v>13428</v>
      </c>
      <c r="D44" t="s">
        <v>15828</v>
      </c>
      <c r="E44" s="4" t="s">
        <v>15368</v>
      </c>
      <c r="F44" s="6">
        <v>0.7588897</v>
      </c>
      <c r="G44" s="7">
        <v>217.24100000000001</v>
      </c>
      <c r="H44" s="2">
        <v>29.071400000000001</v>
      </c>
      <c r="I44" s="18">
        <f t="shared" si="1"/>
        <v>145307</v>
      </c>
      <c r="J44" s="18">
        <v>66889</v>
      </c>
      <c r="K44" s="18">
        <v>78418</v>
      </c>
      <c r="L44" s="18">
        <v>0</v>
      </c>
      <c r="M44" s="22">
        <v>0</v>
      </c>
      <c r="N44" s="22">
        <v>1</v>
      </c>
      <c r="O44" s="22">
        <v>1</v>
      </c>
    </row>
    <row r="45" spans="1:15" x14ac:dyDescent="0.25">
      <c r="A45">
        <v>91105</v>
      </c>
      <c r="B45" s="2">
        <v>98.866370000000003</v>
      </c>
      <c r="C45" s="3">
        <v>11373</v>
      </c>
      <c r="D45" t="s">
        <v>4495</v>
      </c>
      <c r="E45" s="4" t="s">
        <v>15368</v>
      </c>
      <c r="F45" s="6">
        <v>0.70631849999999996</v>
      </c>
      <c r="G45" s="7">
        <v>165.94499999999999</v>
      </c>
      <c r="H45" s="2">
        <v>29.8</v>
      </c>
      <c r="I45" s="18">
        <f t="shared" si="1"/>
        <v>141008</v>
      </c>
      <c r="J45" s="18">
        <v>58533</v>
      </c>
      <c r="K45" s="18">
        <v>82375</v>
      </c>
      <c r="L45" s="18">
        <v>100</v>
      </c>
      <c r="M45" s="22">
        <v>0</v>
      </c>
      <c r="N45" s="22">
        <v>1</v>
      </c>
      <c r="O45" s="22">
        <v>1</v>
      </c>
    </row>
    <row r="46" spans="1:15" x14ac:dyDescent="0.25">
      <c r="A46">
        <v>11765</v>
      </c>
      <c r="B46" s="2">
        <v>98.926090000000002</v>
      </c>
      <c r="C46" s="3">
        <v>745</v>
      </c>
      <c r="D46" t="s">
        <v>2010</v>
      </c>
      <c r="E46" s="4" t="s">
        <v>1280</v>
      </c>
      <c r="F46" s="6">
        <v>0.65755920000000001</v>
      </c>
      <c r="G46" s="7">
        <v>177.5</v>
      </c>
      <c r="H46" s="2">
        <v>22</v>
      </c>
      <c r="I46" s="18">
        <f t="shared" si="1"/>
        <v>133286</v>
      </c>
      <c r="J46" s="18">
        <v>41950</v>
      </c>
      <c r="K46" s="18">
        <v>90836</v>
      </c>
      <c r="L46" s="18">
        <v>500</v>
      </c>
      <c r="M46" s="22">
        <v>0</v>
      </c>
      <c r="N46" s="22">
        <v>1</v>
      </c>
      <c r="O46" s="22">
        <v>1</v>
      </c>
    </row>
    <row r="47" spans="1:15" x14ac:dyDescent="0.25">
      <c r="A47">
        <v>92014</v>
      </c>
      <c r="B47" s="2">
        <v>98.560479999999998</v>
      </c>
      <c r="C47" s="3">
        <v>13524</v>
      </c>
      <c r="D47" t="s">
        <v>15477</v>
      </c>
      <c r="E47" s="4" t="s">
        <v>15368</v>
      </c>
      <c r="F47" s="6">
        <v>0.73853429999999998</v>
      </c>
      <c r="G47" s="7">
        <v>153.041</v>
      </c>
      <c r="H47" s="2">
        <v>28.739100000000001</v>
      </c>
      <c r="I47" s="18">
        <f t="shared" si="1"/>
        <v>116065</v>
      </c>
      <c r="J47" s="18">
        <v>48548</v>
      </c>
      <c r="K47" s="18">
        <v>65742</v>
      </c>
      <c r="L47" s="18">
        <v>1775</v>
      </c>
      <c r="M47" s="22">
        <v>0</v>
      </c>
      <c r="N47" s="22">
        <v>1</v>
      </c>
      <c r="O47" s="22">
        <v>1</v>
      </c>
    </row>
    <row r="48" spans="1:15" x14ac:dyDescent="0.25">
      <c r="A48">
        <v>94506</v>
      </c>
      <c r="B48" s="2">
        <v>99.368870000000001</v>
      </c>
      <c r="C48" s="3">
        <v>21895</v>
      </c>
      <c r="D48" t="s">
        <v>655</v>
      </c>
      <c r="E48" s="4" t="s">
        <v>15368</v>
      </c>
      <c r="F48" s="6">
        <v>0.7105281</v>
      </c>
      <c r="G48" s="7">
        <v>190.58799999999999</v>
      </c>
      <c r="H48" s="2">
        <v>29.076899999999998</v>
      </c>
      <c r="I48" s="18">
        <f t="shared" si="1"/>
        <v>106459</v>
      </c>
      <c r="J48" s="18">
        <v>47097</v>
      </c>
      <c r="K48" s="18">
        <v>58942</v>
      </c>
      <c r="L48" s="18">
        <v>420</v>
      </c>
      <c r="M48" s="22">
        <v>0</v>
      </c>
      <c r="N48" s="22">
        <v>1</v>
      </c>
      <c r="O48" s="22">
        <v>1</v>
      </c>
    </row>
    <row r="49" spans="1:15" x14ac:dyDescent="0.25">
      <c r="A49">
        <v>20194</v>
      </c>
      <c r="B49" s="2">
        <v>99.233869999999996</v>
      </c>
      <c r="C49" s="3">
        <v>13319</v>
      </c>
      <c r="D49" t="s">
        <v>4358</v>
      </c>
      <c r="E49" s="4" t="s">
        <v>4335</v>
      </c>
      <c r="F49" s="6">
        <v>0.78341499999999997</v>
      </c>
      <c r="G49" s="7">
        <v>170.05199999999999</v>
      </c>
      <c r="H49" s="2">
        <v>35.049999999999997</v>
      </c>
      <c r="I49" s="18">
        <f t="shared" si="1"/>
        <v>87031</v>
      </c>
      <c r="J49" s="18">
        <v>39866</v>
      </c>
      <c r="K49" s="18">
        <v>45915</v>
      </c>
      <c r="L49" s="18">
        <v>1250</v>
      </c>
      <c r="M49" s="22">
        <v>0</v>
      </c>
      <c r="N49" s="22">
        <v>1</v>
      </c>
      <c r="O49" s="22">
        <v>1</v>
      </c>
    </row>
    <row r="50" spans="1:15" x14ac:dyDescent="0.25">
      <c r="A50">
        <v>11724</v>
      </c>
      <c r="B50" s="2">
        <v>99.262280000000004</v>
      </c>
      <c r="C50" s="3">
        <v>2852</v>
      </c>
      <c r="D50" t="s">
        <v>1985</v>
      </c>
      <c r="E50" s="4" t="s">
        <v>1280</v>
      </c>
      <c r="F50" s="6">
        <v>0.72901550000000004</v>
      </c>
      <c r="G50" s="7">
        <v>180</v>
      </c>
      <c r="H50" s="2">
        <v>25.875</v>
      </c>
      <c r="I50" s="18">
        <f t="shared" si="1"/>
        <v>75984</v>
      </c>
      <c r="J50" s="18">
        <v>34931</v>
      </c>
      <c r="K50" s="18">
        <v>41053</v>
      </c>
      <c r="L50" s="18">
        <v>0</v>
      </c>
      <c r="M50" s="22">
        <v>0</v>
      </c>
      <c r="N50" s="22">
        <v>1</v>
      </c>
      <c r="O50" s="22">
        <v>1</v>
      </c>
    </row>
    <row r="51" spans="1:15" x14ac:dyDescent="0.25">
      <c r="A51">
        <v>11797</v>
      </c>
      <c r="B51" s="2">
        <v>99.363780000000006</v>
      </c>
      <c r="C51" s="3">
        <v>8645</v>
      </c>
      <c r="D51" t="s">
        <v>1140</v>
      </c>
      <c r="E51" s="4" t="s">
        <v>1280</v>
      </c>
      <c r="F51" s="6">
        <v>0.64242049999999995</v>
      </c>
      <c r="G51" s="7">
        <v>202.31299999999999</v>
      </c>
      <c r="H51" s="2">
        <v>26.666699999999999</v>
      </c>
      <c r="I51" s="18">
        <f t="shared" si="1"/>
        <v>70601</v>
      </c>
      <c r="J51" s="18">
        <v>33956</v>
      </c>
      <c r="K51" s="18">
        <v>36645</v>
      </c>
      <c r="L51" s="18">
        <v>0</v>
      </c>
      <c r="M51" s="22">
        <v>0</v>
      </c>
      <c r="N51" s="22">
        <v>1</v>
      </c>
      <c r="O51" s="22">
        <v>1</v>
      </c>
    </row>
    <row r="52" spans="1:15" x14ac:dyDescent="0.25">
      <c r="A52">
        <v>90254</v>
      </c>
      <c r="B52" s="2">
        <v>98.915059999999997</v>
      </c>
      <c r="C52" s="3">
        <v>19725</v>
      </c>
      <c r="D52" t="s">
        <v>15373</v>
      </c>
      <c r="E52" s="4" t="s">
        <v>15368</v>
      </c>
      <c r="F52" s="6">
        <v>0.7112482</v>
      </c>
      <c r="G52" s="7">
        <v>167.75</v>
      </c>
      <c r="H52" s="2">
        <v>30.75</v>
      </c>
      <c r="I52" s="18">
        <f t="shared" si="1"/>
        <v>69022</v>
      </c>
      <c r="J52" s="18">
        <v>30141</v>
      </c>
      <c r="K52" s="18">
        <v>37881</v>
      </c>
      <c r="L52" s="18">
        <v>1000</v>
      </c>
      <c r="M52" s="22">
        <v>0</v>
      </c>
      <c r="N52" s="22">
        <v>1</v>
      </c>
      <c r="O52" s="22">
        <v>1</v>
      </c>
    </row>
    <row r="53" spans="1:15" x14ac:dyDescent="0.25">
      <c r="A53">
        <v>19425</v>
      </c>
      <c r="B53" s="2">
        <v>98.893839999999997</v>
      </c>
      <c r="C53" s="3">
        <v>14463</v>
      </c>
      <c r="D53" t="s">
        <v>4254</v>
      </c>
      <c r="E53" s="4" t="s">
        <v>3003</v>
      </c>
      <c r="F53" s="6">
        <v>0.73191580000000001</v>
      </c>
      <c r="G53" s="7">
        <v>163.91300000000001</v>
      </c>
      <c r="H53" s="2">
        <v>38.142899999999997</v>
      </c>
      <c r="I53" s="18">
        <f t="shared" si="1"/>
        <v>64939</v>
      </c>
      <c r="J53" s="18">
        <v>13384</v>
      </c>
      <c r="K53" s="18">
        <v>44455</v>
      </c>
      <c r="L53" s="18">
        <v>7100</v>
      </c>
      <c r="M53" s="22">
        <v>0</v>
      </c>
      <c r="N53" s="22">
        <v>1</v>
      </c>
      <c r="O53" s="22">
        <v>1</v>
      </c>
    </row>
    <row r="54" spans="1:15" x14ac:dyDescent="0.25">
      <c r="A54">
        <v>19312</v>
      </c>
      <c r="B54" s="2">
        <v>99.038550000000001</v>
      </c>
      <c r="C54" s="3">
        <v>11750</v>
      </c>
      <c r="D54" t="s">
        <v>4231</v>
      </c>
      <c r="E54" s="4" t="s">
        <v>3003</v>
      </c>
      <c r="F54" s="6">
        <v>0.78540889999999997</v>
      </c>
      <c r="G54" s="7">
        <v>158.25</v>
      </c>
      <c r="H54" s="2">
        <v>35.166699999999999</v>
      </c>
      <c r="I54" s="18">
        <f t="shared" si="1"/>
        <v>44964</v>
      </c>
      <c r="J54" s="18">
        <v>15830</v>
      </c>
      <c r="K54" s="18">
        <v>26534</v>
      </c>
      <c r="L54" s="18">
        <v>2600</v>
      </c>
      <c r="M54" s="22">
        <v>0</v>
      </c>
      <c r="N54" s="22">
        <v>1</v>
      </c>
      <c r="O54" s="22">
        <v>1</v>
      </c>
    </row>
    <row r="55" spans="1:15" x14ac:dyDescent="0.25">
      <c r="A55">
        <v>20148</v>
      </c>
      <c r="B55" s="2">
        <v>99.282849999999996</v>
      </c>
      <c r="C55" s="3">
        <v>34777</v>
      </c>
      <c r="D55" t="s">
        <v>4351</v>
      </c>
      <c r="E55" s="4" t="s">
        <v>4335</v>
      </c>
      <c r="F55" s="6">
        <v>0.76816410000000002</v>
      </c>
      <c r="G55" s="7">
        <v>173.852</v>
      </c>
      <c r="H55" s="2">
        <v>35.68</v>
      </c>
      <c r="I55" s="18">
        <f t="shared" si="1"/>
        <v>40274</v>
      </c>
      <c r="J55" s="18">
        <v>18878</v>
      </c>
      <c r="K55" s="18">
        <v>20946</v>
      </c>
      <c r="L55" s="18">
        <v>450</v>
      </c>
      <c r="M55" s="22">
        <v>0</v>
      </c>
      <c r="N55" s="22">
        <v>1</v>
      </c>
      <c r="O55" s="22">
        <v>1</v>
      </c>
    </row>
    <row r="56" spans="1:15" x14ac:dyDescent="0.25">
      <c r="A56">
        <v>7677</v>
      </c>
      <c r="B56" s="2">
        <v>99.290469999999999</v>
      </c>
      <c r="C56" s="3">
        <v>5784</v>
      </c>
      <c r="D56" t="s">
        <v>1483</v>
      </c>
      <c r="E56" s="4" t="s">
        <v>1341</v>
      </c>
      <c r="F56" s="6">
        <v>0.71119500000000002</v>
      </c>
      <c r="G56" s="7">
        <v>184.178</v>
      </c>
      <c r="H56" s="2">
        <v>29.166699999999999</v>
      </c>
      <c r="I56" s="18">
        <f t="shared" si="1"/>
        <v>38795</v>
      </c>
      <c r="J56" s="18">
        <v>16385</v>
      </c>
      <c r="K56" s="18">
        <v>21410</v>
      </c>
      <c r="L56" s="18">
        <v>1000</v>
      </c>
      <c r="M56" s="22">
        <v>0</v>
      </c>
      <c r="N56" s="22">
        <v>1</v>
      </c>
      <c r="O56" s="22">
        <v>1</v>
      </c>
    </row>
    <row r="57" spans="1:15" x14ac:dyDescent="0.25">
      <c r="A57">
        <v>21153</v>
      </c>
      <c r="B57" s="2">
        <v>99.999790000000004</v>
      </c>
      <c r="C57" s="3">
        <v>312</v>
      </c>
      <c r="D57" t="s">
        <v>4505</v>
      </c>
      <c r="E57" s="4" t="s">
        <v>4361</v>
      </c>
      <c r="F57" s="6">
        <v>0.94312799999999997</v>
      </c>
      <c r="G57" s="7">
        <v>249.821</v>
      </c>
      <c r="H57" s="2">
        <v>29.5</v>
      </c>
      <c r="I57" s="18">
        <f t="shared" si="1"/>
        <v>37943</v>
      </c>
      <c r="J57" s="18">
        <v>8418</v>
      </c>
      <c r="K57" s="18">
        <f>28275</f>
        <v>28275</v>
      </c>
      <c r="L57" s="18">
        <v>1250</v>
      </c>
      <c r="M57" s="22">
        <v>0</v>
      </c>
      <c r="N57" s="22">
        <v>1</v>
      </c>
      <c r="O57" s="22">
        <v>1</v>
      </c>
    </row>
    <row r="58" spans="1:15" x14ac:dyDescent="0.25">
      <c r="A58">
        <v>1770</v>
      </c>
      <c r="B58" s="2">
        <v>99.221630000000005</v>
      </c>
      <c r="C58" s="3">
        <v>4199</v>
      </c>
      <c r="D58" t="s">
        <v>228</v>
      </c>
      <c r="E58" s="4" t="s">
        <v>21</v>
      </c>
      <c r="F58" s="6">
        <v>0.82932079999999997</v>
      </c>
      <c r="G58" s="7">
        <v>161.25</v>
      </c>
      <c r="H58" s="2">
        <v>29.75</v>
      </c>
      <c r="I58" s="18">
        <f t="shared" si="1"/>
        <v>26687</v>
      </c>
      <c r="J58" s="18">
        <v>12412</v>
      </c>
      <c r="K58" s="18">
        <v>14275</v>
      </c>
      <c r="L58" s="18">
        <v>0</v>
      </c>
      <c r="M58" s="22">
        <v>0</v>
      </c>
      <c r="N58" s="22">
        <v>1</v>
      </c>
      <c r="O58" s="22">
        <v>1</v>
      </c>
    </row>
    <row r="59" spans="1:15" x14ac:dyDescent="0.25">
      <c r="A59">
        <v>21738</v>
      </c>
      <c r="B59" s="2">
        <v>99.345190000000002</v>
      </c>
      <c r="C59" s="3">
        <v>3450</v>
      </c>
      <c r="D59" t="s">
        <v>1419</v>
      </c>
      <c r="E59" s="4" t="s">
        <v>4361</v>
      </c>
      <c r="F59" s="6">
        <v>0.63491399999999998</v>
      </c>
      <c r="G59" s="7">
        <v>201.95400000000001</v>
      </c>
      <c r="H59" s="2">
        <v>29.666699999999999</v>
      </c>
      <c r="I59" s="18">
        <f t="shared" si="1"/>
        <v>20590</v>
      </c>
      <c r="J59" s="18">
        <v>4443</v>
      </c>
      <c r="K59" s="18">
        <v>15147</v>
      </c>
      <c r="L59" s="18">
        <v>1000</v>
      </c>
      <c r="M59" s="22">
        <v>0</v>
      </c>
      <c r="N59" s="22">
        <v>1</v>
      </c>
      <c r="O59" s="22">
        <v>1</v>
      </c>
    </row>
    <row r="60" spans="1:15" x14ac:dyDescent="0.25">
      <c r="A60">
        <v>10597</v>
      </c>
      <c r="B60" s="2">
        <v>99.993560000000002</v>
      </c>
      <c r="C60" s="3">
        <v>1128</v>
      </c>
      <c r="D60" t="s">
        <v>1837</v>
      </c>
      <c r="E60" s="4" t="s">
        <v>1280</v>
      </c>
      <c r="F60" s="6">
        <v>0.86864410000000003</v>
      </c>
      <c r="G60" s="7">
        <v>250.001</v>
      </c>
      <c r="H60" s="2">
        <v>34</v>
      </c>
      <c r="I60" s="18">
        <f t="shared" si="1"/>
        <v>12505</v>
      </c>
      <c r="J60" s="18">
        <v>5955</v>
      </c>
      <c r="K60" s="18">
        <v>6550</v>
      </c>
      <c r="L60" s="18">
        <v>0</v>
      </c>
      <c r="M60" s="22">
        <v>0</v>
      </c>
      <c r="N60" s="22">
        <v>1</v>
      </c>
      <c r="O60" s="22">
        <v>1</v>
      </c>
    </row>
    <row r="61" spans="1:15" x14ac:dyDescent="0.25">
      <c r="A61">
        <v>6092</v>
      </c>
      <c r="B61" s="2">
        <v>98.797430000000006</v>
      </c>
      <c r="C61" s="3">
        <v>4289</v>
      </c>
      <c r="D61" t="s">
        <v>1228</v>
      </c>
      <c r="E61" s="4" t="s">
        <v>1198</v>
      </c>
      <c r="F61" s="6">
        <v>0.70543440000000002</v>
      </c>
      <c r="G61" s="7">
        <v>164.773</v>
      </c>
      <c r="H61" s="2">
        <v>26.6</v>
      </c>
      <c r="I61" s="18">
        <f t="shared" si="1"/>
        <v>9045</v>
      </c>
      <c r="J61" s="18">
        <v>3705</v>
      </c>
      <c r="K61" s="18">
        <v>5340</v>
      </c>
      <c r="L61" s="18">
        <v>0</v>
      </c>
      <c r="M61" s="22">
        <v>0</v>
      </c>
      <c r="N61" s="22">
        <v>1</v>
      </c>
      <c r="O61" s="22">
        <v>1</v>
      </c>
    </row>
    <row r="62" spans="1:15" x14ac:dyDescent="0.25">
      <c r="A62">
        <v>1467</v>
      </c>
      <c r="B62" s="2">
        <v>99.618769999999998</v>
      </c>
      <c r="C62" s="3">
        <v>439</v>
      </c>
      <c r="D62" t="s">
        <v>156</v>
      </c>
      <c r="E62" s="4" t="s">
        <v>21</v>
      </c>
      <c r="F62" s="6">
        <v>0.85304659999999999</v>
      </c>
      <c r="G62" s="7">
        <v>184.107</v>
      </c>
      <c r="H62" s="2"/>
      <c r="I62" s="18">
        <f t="shared" si="1"/>
        <v>4550</v>
      </c>
      <c r="J62" s="18">
        <v>2000</v>
      </c>
      <c r="K62" s="18">
        <v>2550</v>
      </c>
      <c r="L62" s="18">
        <v>0</v>
      </c>
      <c r="M62" s="22">
        <v>0</v>
      </c>
      <c r="N62" s="22">
        <v>1</v>
      </c>
      <c r="O62" s="22">
        <v>1</v>
      </c>
    </row>
    <row r="63" spans="1:15" x14ac:dyDescent="0.25">
      <c r="A63">
        <v>67228</v>
      </c>
      <c r="B63" s="2">
        <v>98.877880000000005</v>
      </c>
      <c r="C63" s="3">
        <v>1975</v>
      </c>
      <c r="D63" t="s">
        <v>12626</v>
      </c>
      <c r="E63" s="4" t="s">
        <v>12494</v>
      </c>
      <c r="F63" s="6">
        <v>0.81448759999999998</v>
      </c>
      <c r="G63" s="7">
        <v>147.81299999999999</v>
      </c>
      <c r="H63" s="2"/>
      <c r="I63" s="18">
        <f t="shared" si="1"/>
        <v>2275</v>
      </c>
      <c r="J63" s="18">
        <v>695</v>
      </c>
      <c r="K63" s="18">
        <v>1580</v>
      </c>
      <c r="L63" s="18">
        <v>0</v>
      </c>
      <c r="M63" s="22">
        <v>0</v>
      </c>
      <c r="N63" s="22">
        <v>1</v>
      </c>
      <c r="O63" s="22">
        <v>1</v>
      </c>
    </row>
    <row r="64" spans="1:15" x14ac:dyDescent="0.25">
      <c r="A64">
        <v>21405</v>
      </c>
      <c r="B64" s="2">
        <v>99.940569999999994</v>
      </c>
      <c r="C64" s="3">
        <v>575</v>
      </c>
      <c r="D64" t="s">
        <v>4524</v>
      </c>
      <c r="E64" s="4" t="s">
        <v>4361</v>
      </c>
      <c r="F64" s="6">
        <v>0.74005310000000002</v>
      </c>
      <c r="G64" s="7">
        <v>250.001</v>
      </c>
      <c r="H64" s="2"/>
      <c r="I64" s="18">
        <f t="shared" si="1"/>
        <v>1755</v>
      </c>
      <c r="J64" s="18">
        <v>100</v>
      </c>
      <c r="K64" s="18">
        <v>1655</v>
      </c>
      <c r="L64" s="18">
        <v>0</v>
      </c>
      <c r="M64" s="22">
        <v>0</v>
      </c>
      <c r="N64" s="22">
        <v>1</v>
      </c>
      <c r="O64" s="22">
        <v>1</v>
      </c>
    </row>
    <row r="65" spans="1:15" x14ac:dyDescent="0.25">
      <c r="A65">
        <v>2815</v>
      </c>
      <c r="B65" s="2">
        <v>98.596689999999995</v>
      </c>
      <c r="C65" s="3">
        <v>162</v>
      </c>
      <c r="D65" t="s">
        <v>474</v>
      </c>
      <c r="E65" s="4" t="s">
        <v>466</v>
      </c>
      <c r="F65" s="6">
        <v>0.68067230000000001</v>
      </c>
      <c r="G65" s="7">
        <v>163.917</v>
      </c>
      <c r="H65" s="2"/>
      <c r="I65" s="18">
        <v>0</v>
      </c>
      <c r="J65" s="18">
        <v>0</v>
      </c>
      <c r="K65" s="18">
        <v>0</v>
      </c>
      <c r="L65" s="18">
        <v>0</v>
      </c>
      <c r="M65" s="22">
        <v>0</v>
      </c>
      <c r="N65" s="22">
        <v>1</v>
      </c>
      <c r="O65" s="22">
        <v>1</v>
      </c>
    </row>
    <row r="66" spans="1:15" x14ac:dyDescent="0.25">
      <c r="A66">
        <v>20007</v>
      </c>
      <c r="B66" s="2">
        <v>99.925619999999995</v>
      </c>
      <c r="C66" s="3">
        <v>26469</v>
      </c>
      <c r="D66" t="s">
        <v>579</v>
      </c>
      <c r="E66" s="4" t="s">
        <v>4333</v>
      </c>
      <c r="F66" s="6">
        <v>0.87310430000000006</v>
      </c>
      <c r="G66" s="7">
        <v>215.327</v>
      </c>
      <c r="H66" s="2">
        <v>32.085500000000003</v>
      </c>
      <c r="I66" s="18">
        <f t="shared" ref="I66:I129" si="2">SUM(J66:L66)</f>
        <v>3543390</v>
      </c>
      <c r="J66" s="18">
        <v>2684983</v>
      </c>
      <c r="K66" s="18">
        <v>820432</v>
      </c>
      <c r="L66" s="18">
        <f>10375+27600</f>
        <v>37975</v>
      </c>
      <c r="M66" s="22">
        <v>1</v>
      </c>
      <c r="N66" s="22">
        <v>1</v>
      </c>
      <c r="O66" s="22">
        <v>0</v>
      </c>
    </row>
    <row r="67" spans="1:15" x14ac:dyDescent="0.25">
      <c r="A67">
        <v>10022</v>
      </c>
      <c r="B67" s="2">
        <v>99.946740000000005</v>
      </c>
      <c r="C67" s="3">
        <v>29698</v>
      </c>
      <c r="D67" t="s">
        <v>1789</v>
      </c>
      <c r="E67" s="4" t="s">
        <v>1280</v>
      </c>
      <c r="F67" s="6">
        <v>0.80945630000000002</v>
      </c>
      <c r="G67" s="7">
        <v>240</v>
      </c>
      <c r="H67" s="2">
        <v>30.225000000000001</v>
      </c>
      <c r="I67" s="18">
        <f t="shared" si="2"/>
        <v>3528277</v>
      </c>
      <c r="J67" s="18">
        <v>1955762</v>
      </c>
      <c r="K67" s="18">
        <v>1512589</v>
      </c>
      <c r="L67" s="18">
        <f>39368+20558</f>
        <v>59926</v>
      </c>
      <c r="M67" s="22">
        <v>1</v>
      </c>
      <c r="N67" s="22">
        <v>1</v>
      </c>
      <c r="O67" s="22">
        <v>0</v>
      </c>
    </row>
    <row r="68" spans="1:15" x14ac:dyDescent="0.25">
      <c r="A68">
        <v>20016</v>
      </c>
      <c r="B68" s="2">
        <v>99.710040000000006</v>
      </c>
      <c r="C68" s="3">
        <v>34370</v>
      </c>
      <c r="D68" t="s">
        <v>579</v>
      </c>
      <c r="E68" s="4" t="s">
        <v>4333</v>
      </c>
      <c r="F68" s="6">
        <v>0.83328049999999998</v>
      </c>
      <c r="G68" s="7">
        <v>196.29400000000001</v>
      </c>
      <c r="H68" s="2">
        <v>31.472200000000001</v>
      </c>
      <c r="I68" s="18">
        <f t="shared" si="2"/>
        <v>3403384</v>
      </c>
      <c r="J68" s="18">
        <v>2567112</v>
      </c>
      <c r="K68" s="18">
        <v>802040</v>
      </c>
      <c r="L68" s="18">
        <f>16282+17950</f>
        <v>34232</v>
      </c>
      <c r="M68" s="22">
        <v>1</v>
      </c>
      <c r="N68" s="22">
        <v>1</v>
      </c>
      <c r="O68" s="22">
        <v>0</v>
      </c>
    </row>
    <row r="69" spans="1:15" x14ac:dyDescent="0.25">
      <c r="A69">
        <v>20008</v>
      </c>
      <c r="B69" s="2">
        <v>99.624359999999996</v>
      </c>
      <c r="C69" s="3">
        <v>28326</v>
      </c>
      <c r="D69" t="s">
        <v>579</v>
      </c>
      <c r="E69" s="4" t="s">
        <v>4333</v>
      </c>
      <c r="F69" s="6">
        <v>0.88904280000000002</v>
      </c>
      <c r="G69" s="7">
        <v>178.351</v>
      </c>
      <c r="H69" s="2">
        <v>29.630800000000001</v>
      </c>
      <c r="I69" s="18">
        <f t="shared" si="2"/>
        <v>3373408</v>
      </c>
      <c r="J69" s="18">
        <v>2648062</v>
      </c>
      <c r="K69" s="18">
        <v>673218</v>
      </c>
      <c r="L69" s="18">
        <f>20654+31474</f>
        <v>52128</v>
      </c>
      <c r="M69" s="22">
        <v>1</v>
      </c>
      <c r="N69" s="22">
        <v>1</v>
      </c>
      <c r="O69" s="22">
        <v>0</v>
      </c>
    </row>
    <row r="70" spans="1:15" x14ac:dyDescent="0.25">
      <c r="A70">
        <v>10021</v>
      </c>
      <c r="B70" s="2">
        <v>99.873000000000005</v>
      </c>
      <c r="C70" s="3">
        <v>42141</v>
      </c>
      <c r="D70" t="s">
        <v>1789</v>
      </c>
      <c r="E70" s="4" t="s">
        <v>1280</v>
      </c>
      <c r="F70" s="6">
        <v>0.80339910000000003</v>
      </c>
      <c r="G70" s="7">
        <v>215.357</v>
      </c>
      <c r="H70" s="2">
        <v>24.479199999999999</v>
      </c>
      <c r="I70" s="18">
        <f t="shared" si="2"/>
        <v>3316208</v>
      </c>
      <c r="J70" s="18">
        <v>2009896</v>
      </c>
      <c r="K70" s="18">
        <v>1241412</v>
      </c>
      <c r="L70" s="18">
        <f>33400+31500</f>
        <v>64900</v>
      </c>
      <c r="M70" s="22">
        <v>1</v>
      </c>
      <c r="N70" s="22">
        <v>1</v>
      </c>
      <c r="O70" s="22">
        <v>0</v>
      </c>
    </row>
    <row r="71" spans="1:15" x14ac:dyDescent="0.25">
      <c r="A71">
        <v>10023</v>
      </c>
      <c r="B71" s="2">
        <v>99.561199999999999</v>
      </c>
      <c r="C71" s="3">
        <v>60762</v>
      </c>
      <c r="D71" t="s">
        <v>1789</v>
      </c>
      <c r="E71" s="4" t="s">
        <v>1280</v>
      </c>
      <c r="F71" s="6">
        <v>0.81065770000000004</v>
      </c>
      <c r="G71" s="7">
        <v>187.28800000000001</v>
      </c>
      <c r="H71" s="2">
        <v>25.735299999999999</v>
      </c>
      <c r="I71" s="18">
        <f t="shared" si="2"/>
        <v>2912824</v>
      </c>
      <c r="J71" s="18">
        <v>2096321</v>
      </c>
      <c r="K71" s="18">
        <v>765993</v>
      </c>
      <c r="L71" s="18">
        <f>36890+13620</f>
        <v>50510</v>
      </c>
      <c r="M71" s="22">
        <v>1</v>
      </c>
      <c r="N71" s="22">
        <v>1</v>
      </c>
      <c r="O71" s="22">
        <v>0</v>
      </c>
    </row>
    <row r="72" spans="1:15" x14ac:dyDescent="0.25">
      <c r="A72">
        <v>10024</v>
      </c>
      <c r="B72" s="2">
        <v>99.320080000000004</v>
      </c>
      <c r="C72" s="3">
        <v>59249</v>
      </c>
      <c r="D72" t="s">
        <v>1789</v>
      </c>
      <c r="E72" s="4" t="s">
        <v>1280</v>
      </c>
      <c r="F72" s="6">
        <v>0.77625069999999996</v>
      </c>
      <c r="G72" s="7">
        <v>174.393</v>
      </c>
      <c r="H72" s="2">
        <v>25.876799999999999</v>
      </c>
      <c r="I72" s="18">
        <f t="shared" si="2"/>
        <v>2802446</v>
      </c>
      <c r="J72" s="18">
        <v>1978507</v>
      </c>
      <c r="K72" s="18">
        <v>789184</v>
      </c>
      <c r="L72" s="18">
        <f>22555+12200</f>
        <v>34755</v>
      </c>
      <c r="M72" s="22">
        <v>1</v>
      </c>
      <c r="N72" s="22">
        <v>1</v>
      </c>
      <c r="O72" s="22">
        <v>0</v>
      </c>
    </row>
    <row r="73" spans="1:15" x14ac:dyDescent="0.25">
      <c r="A73">
        <v>22101</v>
      </c>
      <c r="B73" s="2">
        <v>99.856409999999997</v>
      </c>
      <c r="C73" s="3">
        <v>30221</v>
      </c>
      <c r="D73" t="s">
        <v>4653</v>
      </c>
      <c r="E73" s="4" t="s">
        <v>4335</v>
      </c>
      <c r="F73" s="6">
        <v>0.81689400000000001</v>
      </c>
      <c r="G73" s="7">
        <v>210.797</v>
      </c>
      <c r="H73" s="2">
        <v>30.052199999999999</v>
      </c>
      <c r="I73" s="18">
        <f t="shared" si="2"/>
        <v>2681768</v>
      </c>
      <c r="J73" s="18">
        <v>992359</v>
      </c>
      <c r="K73" s="18">
        <v>1646569</v>
      </c>
      <c r="L73" s="18">
        <f>16040+26800</f>
        <v>42840</v>
      </c>
      <c r="M73" s="22">
        <v>0</v>
      </c>
      <c r="N73" s="22">
        <v>0</v>
      </c>
      <c r="O73" s="22">
        <v>0</v>
      </c>
    </row>
    <row r="74" spans="1:15" x14ac:dyDescent="0.25">
      <c r="A74">
        <v>20815</v>
      </c>
      <c r="B74" s="2">
        <v>99.757189999999994</v>
      </c>
      <c r="C74" s="3">
        <v>30533</v>
      </c>
      <c r="D74" t="s">
        <v>4437</v>
      </c>
      <c r="E74" s="4" t="s">
        <v>4361</v>
      </c>
      <c r="F74" s="6">
        <v>0.83625859999999996</v>
      </c>
      <c r="G74" s="7">
        <v>200.58699999999999</v>
      </c>
      <c r="H74" s="2">
        <v>29.953800000000001</v>
      </c>
      <c r="I74" s="18">
        <f t="shared" si="2"/>
        <v>2590519</v>
      </c>
      <c r="J74" s="18">
        <v>2047305</v>
      </c>
      <c r="K74" s="18">
        <v>482967</v>
      </c>
      <c r="L74" s="18">
        <f>30881+29366</f>
        <v>60247</v>
      </c>
      <c r="M74" s="22">
        <v>1</v>
      </c>
      <c r="N74" s="22">
        <v>1</v>
      </c>
      <c r="O74" s="22">
        <v>0</v>
      </c>
    </row>
    <row r="75" spans="1:15" x14ac:dyDescent="0.25">
      <c r="A75">
        <v>20854</v>
      </c>
      <c r="B75" s="2">
        <v>99.829849999999993</v>
      </c>
      <c r="C75" s="3">
        <v>50368</v>
      </c>
      <c r="D75" t="s">
        <v>4445</v>
      </c>
      <c r="E75" s="4" t="s">
        <v>4361</v>
      </c>
      <c r="F75" s="6">
        <v>0.80506639999999996</v>
      </c>
      <c r="G75" s="7">
        <v>209.41200000000001</v>
      </c>
      <c r="H75" s="2">
        <v>29.2361</v>
      </c>
      <c r="I75" s="18">
        <f t="shared" si="2"/>
        <v>2462857</v>
      </c>
      <c r="J75" s="18">
        <v>1485361</v>
      </c>
      <c r="K75" s="18">
        <v>936222</v>
      </c>
      <c r="L75" s="18">
        <f>34354+6920</f>
        <v>41274</v>
      </c>
      <c r="M75" s="22">
        <v>1</v>
      </c>
      <c r="N75" s="22">
        <v>1</v>
      </c>
      <c r="O75" s="22">
        <v>0</v>
      </c>
    </row>
    <row r="76" spans="1:15" x14ac:dyDescent="0.25">
      <c r="A76">
        <v>10128</v>
      </c>
      <c r="B76" s="2">
        <v>99.194519999999997</v>
      </c>
      <c r="C76" s="3">
        <v>62446</v>
      </c>
      <c r="D76" t="s">
        <v>1789</v>
      </c>
      <c r="E76" s="4" t="s">
        <v>1280</v>
      </c>
      <c r="F76" s="6">
        <v>0.7919119</v>
      </c>
      <c r="G76" s="7">
        <v>167.09800000000001</v>
      </c>
      <c r="H76" s="2">
        <v>29</v>
      </c>
      <c r="I76" s="18">
        <f t="shared" si="2"/>
        <v>2236073</v>
      </c>
      <c r="J76" s="18">
        <v>1434669</v>
      </c>
      <c r="K76" s="18">
        <v>777054</v>
      </c>
      <c r="L76" s="18">
        <f>24350</f>
        <v>24350</v>
      </c>
      <c r="M76" s="22">
        <v>1</v>
      </c>
      <c r="N76" s="22">
        <v>1</v>
      </c>
      <c r="O76" s="22">
        <v>0</v>
      </c>
    </row>
    <row r="77" spans="1:15" x14ac:dyDescent="0.25">
      <c r="A77">
        <v>10028</v>
      </c>
      <c r="B77" s="2">
        <v>99.791849999999997</v>
      </c>
      <c r="C77" s="3">
        <v>46168</v>
      </c>
      <c r="D77" t="s">
        <v>1789</v>
      </c>
      <c r="E77" s="4" t="s">
        <v>1280</v>
      </c>
      <c r="F77" s="6">
        <v>0.80714739999999996</v>
      </c>
      <c r="G77" s="7">
        <v>207.40899999999999</v>
      </c>
      <c r="H77" s="2">
        <v>26.178599999999999</v>
      </c>
      <c r="I77" s="18">
        <f t="shared" si="2"/>
        <v>2001082</v>
      </c>
      <c r="J77" s="18">
        <v>1326327</v>
      </c>
      <c r="K77" s="18">
        <v>643305</v>
      </c>
      <c r="L77" s="18">
        <f>21850+9600</f>
        <v>31450</v>
      </c>
      <c r="M77" s="22">
        <v>1</v>
      </c>
      <c r="N77" s="22">
        <v>1</v>
      </c>
      <c r="O77" s="22">
        <v>0</v>
      </c>
    </row>
    <row r="78" spans="1:15" x14ac:dyDescent="0.25">
      <c r="A78">
        <v>20817</v>
      </c>
      <c r="B78" s="2">
        <v>99.737560000000002</v>
      </c>
      <c r="C78" s="3">
        <v>36070</v>
      </c>
      <c r="D78" t="s">
        <v>4436</v>
      </c>
      <c r="E78" s="4" t="s">
        <v>4361</v>
      </c>
      <c r="F78" s="6">
        <v>0.81058350000000001</v>
      </c>
      <c r="G78" s="7">
        <v>202.096</v>
      </c>
      <c r="H78" s="2">
        <v>28.7836</v>
      </c>
      <c r="I78" s="18">
        <f t="shared" si="2"/>
        <v>1878474</v>
      </c>
      <c r="J78" s="18">
        <v>1330821</v>
      </c>
      <c r="K78" s="18">
        <v>497068</v>
      </c>
      <c r="L78" s="18">
        <f>11825+38760</f>
        <v>50585</v>
      </c>
      <c r="M78" s="22">
        <v>1</v>
      </c>
      <c r="N78" s="22">
        <v>1</v>
      </c>
      <c r="O78" s="22">
        <v>0</v>
      </c>
    </row>
    <row r="79" spans="1:15" x14ac:dyDescent="0.25">
      <c r="A79">
        <v>10011</v>
      </c>
      <c r="B79" s="2">
        <v>99.161249999999995</v>
      </c>
      <c r="C79" s="3">
        <v>52941</v>
      </c>
      <c r="D79" t="s">
        <v>1789</v>
      </c>
      <c r="E79" s="4" t="s">
        <v>1280</v>
      </c>
      <c r="F79" s="6">
        <v>0.7725204</v>
      </c>
      <c r="G79" s="7">
        <v>169.38900000000001</v>
      </c>
      <c r="H79" s="2">
        <v>28.020600000000002</v>
      </c>
      <c r="I79" s="18">
        <f t="shared" si="2"/>
        <v>1717033</v>
      </c>
      <c r="J79" s="18">
        <v>1480240</v>
      </c>
      <c r="K79" s="18">
        <v>216676</v>
      </c>
      <c r="L79" s="18">
        <f>13342+6775</f>
        <v>20117</v>
      </c>
      <c r="M79" s="22">
        <v>1</v>
      </c>
      <c r="N79" s="22">
        <v>1</v>
      </c>
      <c r="O79" s="22">
        <v>0</v>
      </c>
    </row>
    <row r="80" spans="1:15" x14ac:dyDescent="0.25">
      <c r="A80">
        <v>10075</v>
      </c>
      <c r="B80" s="2">
        <v>99.501379999999997</v>
      </c>
      <c r="C80" s="3">
        <v>24377</v>
      </c>
      <c r="D80" t="s">
        <v>1789</v>
      </c>
      <c r="E80" s="4" t="s">
        <v>1280</v>
      </c>
      <c r="F80" s="6">
        <v>0.8016143</v>
      </c>
      <c r="G80" s="7">
        <v>185.18199999999999</v>
      </c>
      <c r="H80" s="2">
        <v>26.75</v>
      </c>
      <c r="I80" s="18">
        <f t="shared" si="2"/>
        <v>1593547</v>
      </c>
      <c r="J80" s="18">
        <v>1071289</v>
      </c>
      <c r="K80" s="18">
        <v>481058</v>
      </c>
      <c r="L80" s="18">
        <f>25450+15750</f>
        <v>41200</v>
      </c>
      <c r="M80" s="22">
        <v>1</v>
      </c>
      <c r="N80" s="22">
        <v>1</v>
      </c>
      <c r="O80" s="22">
        <v>0</v>
      </c>
    </row>
    <row r="81" spans="1:15" x14ac:dyDescent="0.25">
      <c r="A81">
        <v>20036</v>
      </c>
      <c r="B81" s="2">
        <v>99.088650000000001</v>
      </c>
      <c r="C81" s="3">
        <v>5157</v>
      </c>
      <c r="D81" t="s">
        <v>579</v>
      </c>
      <c r="E81" s="4" t="s">
        <v>4333</v>
      </c>
      <c r="F81" s="6">
        <v>0.88105730000000004</v>
      </c>
      <c r="G81" s="7">
        <v>146.458</v>
      </c>
      <c r="H81" s="2">
        <v>30</v>
      </c>
      <c r="I81" s="18">
        <f t="shared" si="2"/>
        <v>1586915</v>
      </c>
      <c r="J81" s="18">
        <v>1192295</v>
      </c>
      <c r="K81" s="18">
        <v>373460</v>
      </c>
      <c r="L81" s="18">
        <f>7305+13855</f>
        <v>21160</v>
      </c>
      <c r="M81" s="22">
        <v>1</v>
      </c>
      <c r="N81" s="22">
        <v>1</v>
      </c>
      <c r="O81" s="22">
        <v>0</v>
      </c>
    </row>
    <row r="82" spans="1:15" x14ac:dyDescent="0.25">
      <c r="A82">
        <v>60611</v>
      </c>
      <c r="B82" s="2">
        <v>99.138040000000004</v>
      </c>
      <c r="C82" s="3">
        <v>30648</v>
      </c>
      <c r="D82" t="s">
        <v>11616</v>
      </c>
      <c r="E82" s="4" t="s">
        <v>11490</v>
      </c>
      <c r="F82" s="6">
        <v>0.82418630000000004</v>
      </c>
      <c r="G82" s="7">
        <v>159.583</v>
      </c>
      <c r="H82" s="2">
        <v>30.142900000000001</v>
      </c>
      <c r="I82" s="18">
        <f t="shared" si="2"/>
        <v>1435584</v>
      </c>
      <c r="J82" s="18">
        <v>546486</v>
      </c>
      <c r="K82" s="18">
        <v>871838</v>
      </c>
      <c r="L82" s="18">
        <f>6500+10760</f>
        <v>17260</v>
      </c>
      <c r="M82" s="22">
        <v>0</v>
      </c>
      <c r="N82" s="22">
        <v>0</v>
      </c>
      <c r="O82" s="22">
        <v>0</v>
      </c>
    </row>
    <row r="83" spans="1:15" x14ac:dyDescent="0.25">
      <c r="A83">
        <v>22102</v>
      </c>
      <c r="B83" s="2">
        <v>98.969890000000007</v>
      </c>
      <c r="C83" s="3">
        <v>23329</v>
      </c>
      <c r="D83" t="s">
        <v>4653</v>
      </c>
      <c r="E83" s="4" t="s">
        <v>4335</v>
      </c>
      <c r="F83" s="6">
        <v>0.77304759999999995</v>
      </c>
      <c r="G83" s="7">
        <v>158.83600000000001</v>
      </c>
      <c r="H83" s="2">
        <v>33.278700000000001</v>
      </c>
      <c r="I83" s="18">
        <f t="shared" si="2"/>
        <v>1422424</v>
      </c>
      <c r="J83" s="18">
        <v>772799</v>
      </c>
      <c r="K83" s="18">
        <v>634165</v>
      </c>
      <c r="L83" s="18">
        <v>15460</v>
      </c>
      <c r="M83" s="22">
        <v>1</v>
      </c>
      <c r="N83" s="22">
        <v>1</v>
      </c>
      <c r="O83" s="22">
        <v>0</v>
      </c>
    </row>
    <row r="84" spans="1:15" x14ac:dyDescent="0.25">
      <c r="A84">
        <v>60614</v>
      </c>
      <c r="B84" s="2">
        <v>99.383859999999999</v>
      </c>
      <c r="C84" s="3">
        <v>68572</v>
      </c>
      <c r="D84" t="s">
        <v>11616</v>
      </c>
      <c r="E84" s="4" t="s">
        <v>11490</v>
      </c>
      <c r="F84" s="6">
        <v>0.82723400000000002</v>
      </c>
      <c r="G84" s="7">
        <v>170.596</v>
      </c>
      <c r="H84" s="2">
        <v>29.466699999999999</v>
      </c>
      <c r="I84" s="18">
        <f t="shared" si="2"/>
        <v>1380989</v>
      </c>
      <c r="J84" s="18">
        <v>940809</v>
      </c>
      <c r="K84" s="18">
        <v>408500</v>
      </c>
      <c r="L84" s="18">
        <f>26725+4955</f>
        <v>31680</v>
      </c>
      <c r="M84" s="22">
        <v>1</v>
      </c>
      <c r="N84" s="22">
        <v>1</v>
      </c>
      <c r="O84" s="22">
        <v>0</v>
      </c>
    </row>
    <row r="85" spans="1:15" x14ac:dyDescent="0.25">
      <c r="A85">
        <v>75205</v>
      </c>
      <c r="B85" s="2">
        <v>99.639589999999998</v>
      </c>
      <c r="C85" s="3">
        <v>23669</v>
      </c>
      <c r="D85" t="s">
        <v>4091</v>
      </c>
      <c r="E85" s="4" t="s">
        <v>13752</v>
      </c>
      <c r="F85" s="6">
        <v>0.7857613</v>
      </c>
      <c r="G85" s="7">
        <v>197.65600000000001</v>
      </c>
      <c r="H85" s="2">
        <v>29.7273</v>
      </c>
      <c r="I85" s="18">
        <f t="shared" si="2"/>
        <v>1367113</v>
      </c>
      <c r="J85" s="18">
        <v>322101</v>
      </c>
      <c r="K85" s="18">
        <v>1033722</v>
      </c>
      <c r="L85" s="18">
        <f>3330+7960</f>
        <v>11290</v>
      </c>
      <c r="M85" s="22">
        <v>0</v>
      </c>
      <c r="N85" s="22">
        <v>0</v>
      </c>
      <c r="O85" s="22">
        <v>0</v>
      </c>
    </row>
    <row r="86" spans="1:15" x14ac:dyDescent="0.25">
      <c r="A86">
        <v>10017</v>
      </c>
      <c r="B86" s="2">
        <v>99.493189999999998</v>
      </c>
      <c r="C86" s="3">
        <v>16277</v>
      </c>
      <c r="D86" t="s">
        <v>1789</v>
      </c>
      <c r="E86" s="4" t="s">
        <v>1280</v>
      </c>
      <c r="F86" s="6">
        <v>0.80923029999999996</v>
      </c>
      <c r="G86" s="7">
        <v>183.75</v>
      </c>
      <c r="H86" s="2">
        <v>28.285699999999999</v>
      </c>
      <c r="I86" s="18">
        <f t="shared" si="2"/>
        <v>1343090</v>
      </c>
      <c r="J86" s="18">
        <v>883890</v>
      </c>
      <c r="K86" s="18">
        <v>428960</v>
      </c>
      <c r="L86" s="18">
        <f>24400+5840</f>
        <v>30240</v>
      </c>
      <c r="M86" s="22">
        <v>1</v>
      </c>
      <c r="N86" s="22">
        <v>1</v>
      </c>
      <c r="O86" s="22">
        <v>0</v>
      </c>
    </row>
    <row r="87" spans="1:15" x14ac:dyDescent="0.25">
      <c r="A87">
        <v>90049</v>
      </c>
      <c r="B87" s="2">
        <v>99.588489999999993</v>
      </c>
      <c r="C87" s="3">
        <v>35262</v>
      </c>
      <c r="D87" t="s">
        <v>15367</v>
      </c>
      <c r="E87" s="4" t="s">
        <v>15368</v>
      </c>
      <c r="F87" s="6">
        <v>0.77810939999999995</v>
      </c>
      <c r="G87" s="7">
        <v>194.297</v>
      </c>
      <c r="H87" s="2">
        <v>28.038499999999999</v>
      </c>
      <c r="I87" s="18">
        <f t="shared" si="2"/>
        <v>1322724</v>
      </c>
      <c r="J87" s="18">
        <v>998124</v>
      </c>
      <c r="K87" s="18">
        <v>322030</v>
      </c>
      <c r="L87" s="18">
        <v>2570</v>
      </c>
      <c r="M87" s="22">
        <v>1</v>
      </c>
      <c r="N87" s="22">
        <v>1</v>
      </c>
      <c r="O87" s="22">
        <v>0</v>
      </c>
    </row>
    <row r="88" spans="1:15" x14ac:dyDescent="0.25">
      <c r="A88">
        <v>20015</v>
      </c>
      <c r="B88" s="2">
        <v>99.918369999999996</v>
      </c>
      <c r="C88" s="3">
        <v>15916</v>
      </c>
      <c r="D88" t="s">
        <v>579</v>
      </c>
      <c r="E88" s="4" t="s">
        <v>4333</v>
      </c>
      <c r="F88" s="6">
        <v>0.82724339999999996</v>
      </c>
      <c r="G88" s="7">
        <v>223.25</v>
      </c>
      <c r="H88" s="2">
        <v>31.89</v>
      </c>
      <c r="I88" s="18">
        <f t="shared" si="2"/>
        <v>1314397</v>
      </c>
      <c r="J88" s="18">
        <v>1016484</v>
      </c>
      <c r="K88" s="18">
        <v>269013</v>
      </c>
      <c r="L88" s="18">
        <f>SUM(22000,6900)</f>
        <v>28900</v>
      </c>
      <c r="M88" s="22">
        <v>1</v>
      </c>
      <c r="N88" s="22">
        <v>1</v>
      </c>
      <c r="O88" s="22">
        <v>0</v>
      </c>
    </row>
    <row r="89" spans="1:15" x14ac:dyDescent="0.25">
      <c r="A89">
        <v>77024</v>
      </c>
      <c r="B89" s="2">
        <v>98.770399999999995</v>
      </c>
      <c r="C89" s="3">
        <v>36791</v>
      </c>
      <c r="D89" t="s">
        <v>3103</v>
      </c>
      <c r="E89" s="4" t="s">
        <v>13752</v>
      </c>
      <c r="F89" s="6">
        <v>0.72038380000000002</v>
      </c>
      <c r="G89" s="7">
        <v>161.64699999999999</v>
      </c>
      <c r="H89" s="2">
        <v>29.446200000000001</v>
      </c>
      <c r="I89" s="18">
        <f t="shared" si="2"/>
        <v>1286118</v>
      </c>
      <c r="J89" s="18">
        <v>319852</v>
      </c>
      <c r="K89" s="18">
        <v>955196</v>
      </c>
      <c r="L89" s="18">
        <f>1820+9250</f>
        <v>11070</v>
      </c>
      <c r="M89" s="22">
        <v>0</v>
      </c>
      <c r="N89" s="22">
        <v>0</v>
      </c>
      <c r="O89" s="22">
        <v>0</v>
      </c>
    </row>
    <row r="90" spans="1:15" x14ac:dyDescent="0.25">
      <c r="A90">
        <v>60093</v>
      </c>
      <c r="B90" s="2">
        <v>99.726039999999998</v>
      </c>
      <c r="C90" s="3">
        <v>19385</v>
      </c>
      <c r="D90" t="s">
        <v>11520</v>
      </c>
      <c r="E90" s="4" t="s">
        <v>11490</v>
      </c>
      <c r="F90" s="6">
        <v>0.81147539999999996</v>
      </c>
      <c r="G90" s="7">
        <v>200.667</v>
      </c>
      <c r="H90" s="2">
        <v>29.8</v>
      </c>
      <c r="I90" s="18">
        <f t="shared" si="2"/>
        <v>1212327</v>
      </c>
      <c r="J90" s="18">
        <v>391539</v>
      </c>
      <c r="K90" s="18">
        <v>777498</v>
      </c>
      <c r="L90" s="18">
        <f>38000+5290</f>
        <v>43290</v>
      </c>
      <c r="M90" s="22">
        <v>0</v>
      </c>
      <c r="N90" s="22">
        <v>0</v>
      </c>
      <c r="O90" s="22">
        <v>0</v>
      </c>
    </row>
    <row r="91" spans="1:15" x14ac:dyDescent="0.25">
      <c r="A91">
        <v>20004</v>
      </c>
      <c r="B91" s="2">
        <v>99.861750000000001</v>
      </c>
      <c r="C91" s="3">
        <v>22101</v>
      </c>
      <c r="D91" t="s">
        <v>579</v>
      </c>
      <c r="E91" s="4" t="s">
        <v>4333</v>
      </c>
      <c r="F91" s="6">
        <v>0.94890039999999998</v>
      </c>
      <c r="G91" s="7">
        <v>188.59399999999999</v>
      </c>
      <c r="H91" s="2">
        <v>34.933300000000003</v>
      </c>
      <c r="I91" s="18">
        <f t="shared" si="2"/>
        <v>1209046</v>
      </c>
      <c r="J91" s="18">
        <v>749447</v>
      </c>
      <c r="K91" s="18">
        <v>452599</v>
      </c>
      <c r="L91" s="18">
        <f>5250+1750</f>
        <v>7000</v>
      </c>
      <c r="M91" s="22">
        <v>1</v>
      </c>
      <c r="N91" s="22">
        <v>1</v>
      </c>
      <c r="O91" s="22">
        <v>0</v>
      </c>
    </row>
    <row r="92" spans="1:15" x14ac:dyDescent="0.25">
      <c r="A92">
        <v>20814</v>
      </c>
      <c r="B92" s="2">
        <v>99.416650000000004</v>
      </c>
      <c r="C92" s="3">
        <v>28153</v>
      </c>
      <c r="D92" t="s">
        <v>4436</v>
      </c>
      <c r="E92" s="4" t="s">
        <v>4361</v>
      </c>
      <c r="F92" s="6">
        <v>0.80133560000000004</v>
      </c>
      <c r="G92" s="7">
        <v>176.798</v>
      </c>
      <c r="H92" s="2">
        <v>30.852699999999999</v>
      </c>
      <c r="I92" s="18">
        <f t="shared" si="2"/>
        <v>1204544</v>
      </c>
      <c r="J92" s="18">
        <v>831057</v>
      </c>
      <c r="K92" s="18">
        <v>343021</v>
      </c>
      <c r="L92" s="18">
        <f>3005+27461</f>
        <v>30466</v>
      </c>
      <c r="M92" s="22">
        <v>1</v>
      </c>
      <c r="N92" s="22">
        <v>1</v>
      </c>
      <c r="O92" s="22">
        <v>0</v>
      </c>
    </row>
    <row r="93" spans="1:15" x14ac:dyDescent="0.25">
      <c r="A93">
        <v>20816</v>
      </c>
      <c r="B93" s="2">
        <v>99.903670000000005</v>
      </c>
      <c r="C93" s="3">
        <v>16611</v>
      </c>
      <c r="D93" t="s">
        <v>4436</v>
      </c>
      <c r="E93" s="4" t="s">
        <v>4361</v>
      </c>
      <c r="F93" s="6">
        <v>0.83475429999999995</v>
      </c>
      <c r="G93" s="7">
        <v>217.68799999999999</v>
      </c>
      <c r="H93" s="2">
        <v>27.359400000000001</v>
      </c>
      <c r="I93" s="18">
        <f t="shared" si="2"/>
        <v>1139981</v>
      </c>
      <c r="J93" s="18">
        <v>834930</v>
      </c>
      <c r="K93" s="18">
        <v>276754</v>
      </c>
      <c r="L93" s="18">
        <f>24622+3675</f>
        <v>28297</v>
      </c>
      <c r="M93" s="22">
        <v>1</v>
      </c>
      <c r="N93" s="22">
        <v>1</v>
      </c>
      <c r="O93" s="22">
        <v>0</v>
      </c>
    </row>
    <row r="94" spans="1:15" x14ac:dyDescent="0.25">
      <c r="A94">
        <v>20037</v>
      </c>
      <c r="B94" s="2">
        <v>99.84402</v>
      </c>
      <c r="C94" s="3">
        <v>15156</v>
      </c>
      <c r="D94" t="s">
        <v>579</v>
      </c>
      <c r="E94" s="4" t="s">
        <v>4333</v>
      </c>
      <c r="F94" s="6">
        <v>0.83622090000000004</v>
      </c>
      <c r="G94" s="7">
        <v>206.321</v>
      </c>
      <c r="H94" s="2">
        <v>31.147099999999998</v>
      </c>
      <c r="I94" s="18">
        <f t="shared" si="2"/>
        <v>1028930</v>
      </c>
      <c r="J94" s="18">
        <v>729218</v>
      </c>
      <c r="K94" s="18">
        <v>283417</v>
      </c>
      <c r="L94" s="18">
        <f>12020+4275</f>
        <v>16295</v>
      </c>
      <c r="M94" s="22">
        <v>1</v>
      </c>
      <c r="N94" s="22">
        <v>1</v>
      </c>
      <c r="O94" s="22">
        <v>0</v>
      </c>
    </row>
    <row r="95" spans="1:15" x14ac:dyDescent="0.25">
      <c r="A95">
        <v>60045</v>
      </c>
      <c r="B95" s="2">
        <v>99.334590000000006</v>
      </c>
      <c r="C95" s="3">
        <v>20516</v>
      </c>
      <c r="D95" t="s">
        <v>11502</v>
      </c>
      <c r="E95" s="4" t="s">
        <v>11490</v>
      </c>
      <c r="F95" s="6">
        <v>0.75086609999999998</v>
      </c>
      <c r="G95" s="7">
        <v>178.86600000000001</v>
      </c>
      <c r="H95" s="2">
        <v>33.424999999999997</v>
      </c>
      <c r="I95" s="18">
        <f t="shared" si="2"/>
        <v>1027956</v>
      </c>
      <c r="J95" s="18">
        <v>163342</v>
      </c>
      <c r="K95" s="18">
        <v>859889</v>
      </c>
      <c r="L95" s="18">
        <f>2125+2600</f>
        <v>4725</v>
      </c>
      <c r="M95" s="22">
        <v>0</v>
      </c>
      <c r="N95" s="22">
        <v>0</v>
      </c>
      <c r="O95" s="22">
        <v>0</v>
      </c>
    </row>
    <row r="96" spans="1:15" x14ac:dyDescent="0.25">
      <c r="A96">
        <v>94027</v>
      </c>
      <c r="B96" s="2">
        <v>99.992099999999994</v>
      </c>
      <c r="C96" s="3">
        <v>7230</v>
      </c>
      <c r="D96" t="s">
        <v>15751</v>
      </c>
      <c r="E96" s="4" t="s">
        <v>15368</v>
      </c>
      <c r="F96" s="6">
        <v>0.83668949999999997</v>
      </c>
      <c r="G96" s="7">
        <v>250.001</v>
      </c>
      <c r="H96" s="2">
        <v>27.3</v>
      </c>
      <c r="I96" s="18">
        <f t="shared" si="2"/>
        <v>1019058</v>
      </c>
      <c r="J96" s="18">
        <v>712635</v>
      </c>
      <c r="K96" s="18">
        <v>301123</v>
      </c>
      <c r="L96" s="18">
        <v>5300</v>
      </c>
      <c r="M96" s="22">
        <v>1</v>
      </c>
      <c r="N96" s="22">
        <v>1</v>
      </c>
      <c r="O96" s="22">
        <v>0</v>
      </c>
    </row>
    <row r="97" spans="1:15" x14ac:dyDescent="0.25">
      <c r="A97">
        <v>94129</v>
      </c>
      <c r="B97" s="2">
        <v>99.506879999999995</v>
      </c>
      <c r="C97" s="3">
        <v>3334</v>
      </c>
      <c r="D97" t="s">
        <v>15761</v>
      </c>
      <c r="E97" s="4" t="s">
        <v>15368</v>
      </c>
      <c r="F97" s="6">
        <v>0.89214039999999994</v>
      </c>
      <c r="G97" s="7">
        <v>169.559</v>
      </c>
      <c r="H97" s="2">
        <v>32.8889</v>
      </c>
      <c r="I97" s="18">
        <f t="shared" si="2"/>
        <v>1018490</v>
      </c>
      <c r="J97" s="18">
        <v>805359</v>
      </c>
      <c r="K97" s="18">
        <v>213131</v>
      </c>
      <c r="L97" s="18">
        <v>0</v>
      </c>
      <c r="M97" s="22">
        <v>1</v>
      </c>
      <c r="N97" s="22">
        <v>1</v>
      </c>
      <c r="O97" s="22">
        <v>0</v>
      </c>
    </row>
    <row r="98" spans="1:15" x14ac:dyDescent="0.25">
      <c r="A98">
        <v>94301</v>
      </c>
      <c r="B98" s="2">
        <v>99.814250000000001</v>
      </c>
      <c r="C98" s="3">
        <v>16927</v>
      </c>
      <c r="D98" t="s">
        <v>15762</v>
      </c>
      <c r="E98" s="4" t="s">
        <v>15368</v>
      </c>
      <c r="F98" s="6">
        <v>0.83596009999999998</v>
      </c>
      <c r="G98" s="7">
        <v>203.958</v>
      </c>
      <c r="H98" s="2">
        <v>27.4848</v>
      </c>
      <c r="I98" s="18">
        <f t="shared" si="2"/>
        <v>1010922</v>
      </c>
      <c r="J98" s="18">
        <v>734726</v>
      </c>
      <c r="K98" s="18">
        <v>264341</v>
      </c>
      <c r="L98" s="18">
        <f>1070+10785</f>
        <v>11855</v>
      </c>
      <c r="M98" s="22">
        <v>1</v>
      </c>
      <c r="N98" s="22">
        <v>1</v>
      </c>
      <c r="O98" s="22">
        <v>0</v>
      </c>
    </row>
    <row r="99" spans="1:15" x14ac:dyDescent="0.25">
      <c r="A99">
        <v>10583</v>
      </c>
      <c r="B99" s="2">
        <v>99.690290000000005</v>
      </c>
      <c r="C99" s="3">
        <v>39509</v>
      </c>
      <c r="D99" t="s">
        <v>1830</v>
      </c>
      <c r="E99" s="4" t="s">
        <v>1280</v>
      </c>
      <c r="F99" s="6">
        <v>0.75878659999999998</v>
      </c>
      <c r="G99" s="7">
        <v>206.07400000000001</v>
      </c>
      <c r="H99" s="2">
        <v>24.505299999999998</v>
      </c>
      <c r="I99" s="18">
        <f t="shared" si="2"/>
        <v>1001492</v>
      </c>
      <c r="J99" s="18">
        <v>615504</v>
      </c>
      <c r="K99" s="18">
        <v>370702</v>
      </c>
      <c r="L99" s="18">
        <f>10250+5036</f>
        <v>15286</v>
      </c>
      <c r="M99" s="22">
        <v>1</v>
      </c>
      <c r="N99" s="22">
        <v>1</v>
      </c>
      <c r="O99" s="22">
        <v>0</v>
      </c>
    </row>
    <row r="100" spans="1:15" x14ac:dyDescent="0.25">
      <c r="A100">
        <v>10003</v>
      </c>
      <c r="B100" s="2">
        <v>98.572860000000006</v>
      </c>
      <c r="C100" s="3">
        <v>57068</v>
      </c>
      <c r="D100" t="s">
        <v>1789</v>
      </c>
      <c r="E100" s="4" t="s">
        <v>1280</v>
      </c>
      <c r="F100" s="6">
        <v>0.78570739999999994</v>
      </c>
      <c r="G100" s="7">
        <v>145.411</v>
      </c>
      <c r="H100" s="2">
        <v>28.533300000000001</v>
      </c>
      <c r="I100" s="18">
        <f t="shared" si="2"/>
        <v>989723</v>
      </c>
      <c r="J100" s="18">
        <v>776954</v>
      </c>
      <c r="K100" s="18">
        <v>189881</v>
      </c>
      <c r="L100" s="18">
        <f>12963+9925</f>
        <v>22888</v>
      </c>
      <c r="M100" s="22">
        <v>1</v>
      </c>
      <c r="N100" s="22">
        <v>1</v>
      </c>
      <c r="O100" s="22">
        <v>0</v>
      </c>
    </row>
    <row r="101" spans="1:15" x14ac:dyDescent="0.25">
      <c r="A101">
        <v>10014</v>
      </c>
      <c r="B101" s="2">
        <v>99.535229999999999</v>
      </c>
      <c r="C101" s="3">
        <v>31834</v>
      </c>
      <c r="D101" t="s">
        <v>1789</v>
      </c>
      <c r="E101" s="4" t="s">
        <v>1280</v>
      </c>
      <c r="F101" s="6">
        <v>0.81949340000000004</v>
      </c>
      <c r="G101" s="7">
        <v>184.965</v>
      </c>
      <c r="H101" s="2">
        <v>28.2424</v>
      </c>
      <c r="I101" s="18">
        <f t="shared" si="2"/>
        <v>983965</v>
      </c>
      <c r="J101" s="18">
        <v>789099</v>
      </c>
      <c r="K101" s="18">
        <v>177480</v>
      </c>
      <c r="L101" s="18">
        <f>12637+4749</f>
        <v>17386</v>
      </c>
      <c r="M101" s="22">
        <v>1</v>
      </c>
      <c r="N101" s="22">
        <v>1</v>
      </c>
      <c r="O101" s="22">
        <v>0</v>
      </c>
    </row>
    <row r="102" spans="1:15" x14ac:dyDescent="0.25">
      <c r="A102">
        <v>75225</v>
      </c>
      <c r="B102" s="2">
        <v>99.887659999999997</v>
      </c>
      <c r="C102" s="3">
        <v>20958</v>
      </c>
      <c r="D102" t="s">
        <v>4091</v>
      </c>
      <c r="E102" s="4" t="s">
        <v>13752</v>
      </c>
      <c r="F102" s="6">
        <v>0.81065129999999996</v>
      </c>
      <c r="G102" s="7">
        <v>215.833</v>
      </c>
      <c r="H102" s="2">
        <v>34.4</v>
      </c>
      <c r="I102" s="18">
        <f t="shared" si="2"/>
        <v>909413</v>
      </c>
      <c r="J102" s="18">
        <v>185798</v>
      </c>
      <c r="K102" s="18">
        <v>719285</v>
      </c>
      <c r="L102" s="18">
        <v>4330</v>
      </c>
      <c r="M102" s="22">
        <v>0</v>
      </c>
      <c r="N102" s="22">
        <v>0</v>
      </c>
      <c r="O102" s="22">
        <v>0</v>
      </c>
    </row>
    <row r="103" spans="1:15" x14ac:dyDescent="0.25">
      <c r="A103">
        <v>30327</v>
      </c>
      <c r="B103" s="2">
        <v>99.719179999999994</v>
      </c>
      <c r="C103" s="3">
        <v>23035</v>
      </c>
      <c r="D103" t="s">
        <v>2948</v>
      </c>
      <c r="E103" s="4" t="s">
        <v>6363</v>
      </c>
      <c r="F103" s="6">
        <v>0.81018950000000001</v>
      </c>
      <c r="G103" s="7">
        <v>200.78899999999999</v>
      </c>
      <c r="H103" s="2">
        <v>31.684200000000001</v>
      </c>
      <c r="I103" s="18">
        <f t="shared" si="2"/>
        <v>899333</v>
      </c>
      <c r="J103" s="18">
        <v>248674</v>
      </c>
      <c r="K103" s="18">
        <v>635004</v>
      </c>
      <c r="L103" s="18">
        <f>10150+5505</f>
        <v>15655</v>
      </c>
      <c r="M103" s="22">
        <v>0</v>
      </c>
      <c r="N103" s="22">
        <v>0</v>
      </c>
      <c r="O103" s="22">
        <v>0</v>
      </c>
    </row>
    <row r="104" spans="1:15" x14ac:dyDescent="0.25">
      <c r="A104">
        <v>90402</v>
      </c>
      <c r="B104" s="2">
        <v>99.526510000000002</v>
      </c>
      <c r="C104" s="3">
        <v>11503</v>
      </c>
      <c r="D104" t="s">
        <v>15387</v>
      </c>
      <c r="E104" s="4" t="s">
        <v>15368</v>
      </c>
      <c r="F104" s="6">
        <v>0.74402690000000005</v>
      </c>
      <c r="G104" s="7">
        <v>197.917</v>
      </c>
      <c r="H104" s="2">
        <v>24.393899999999999</v>
      </c>
      <c r="I104" s="18">
        <f t="shared" si="2"/>
        <v>890502</v>
      </c>
      <c r="J104" s="18">
        <v>518748</v>
      </c>
      <c r="K104" s="18">
        <v>366384</v>
      </c>
      <c r="L104" s="18">
        <v>5370</v>
      </c>
      <c r="M104" s="22">
        <v>1</v>
      </c>
      <c r="N104" s="22">
        <v>1</v>
      </c>
      <c r="O104" s="22">
        <v>0</v>
      </c>
    </row>
    <row r="105" spans="1:15" x14ac:dyDescent="0.25">
      <c r="A105">
        <v>60606</v>
      </c>
      <c r="B105" s="2">
        <v>99.308220000000006</v>
      </c>
      <c r="C105" s="3">
        <v>2839</v>
      </c>
      <c r="D105" t="s">
        <v>11616</v>
      </c>
      <c r="E105" s="4" t="s">
        <v>11490</v>
      </c>
      <c r="F105" s="6">
        <v>0.92770070000000004</v>
      </c>
      <c r="G105" s="7">
        <v>147.77799999999999</v>
      </c>
      <c r="H105" s="2">
        <v>34.818199999999997</v>
      </c>
      <c r="I105" s="18">
        <f t="shared" si="2"/>
        <v>810227</v>
      </c>
      <c r="J105" s="18">
        <v>433640</v>
      </c>
      <c r="K105" s="18">
        <v>368587</v>
      </c>
      <c r="L105" s="18">
        <v>8000</v>
      </c>
      <c r="M105" s="22">
        <v>1</v>
      </c>
      <c r="N105" s="22">
        <v>1</v>
      </c>
      <c r="O105" s="22">
        <v>0</v>
      </c>
    </row>
    <row r="106" spans="1:15" x14ac:dyDescent="0.25">
      <c r="A106">
        <v>94920</v>
      </c>
      <c r="B106" s="2">
        <v>99.129559999999998</v>
      </c>
      <c r="C106" s="3">
        <v>12583</v>
      </c>
      <c r="D106" t="s">
        <v>15796</v>
      </c>
      <c r="E106" s="4" t="s">
        <v>15368</v>
      </c>
      <c r="F106" s="6">
        <v>0.73772439999999995</v>
      </c>
      <c r="G106" s="7">
        <v>173.875</v>
      </c>
      <c r="H106" s="2">
        <v>23.608699999999999</v>
      </c>
      <c r="I106" s="18">
        <f t="shared" si="2"/>
        <v>784589</v>
      </c>
      <c r="J106" s="18">
        <v>699220</v>
      </c>
      <c r="K106" s="18">
        <v>84069</v>
      </c>
      <c r="L106" s="18">
        <v>1300</v>
      </c>
      <c r="M106" s="22">
        <v>1</v>
      </c>
      <c r="N106" s="22">
        <v>1</v>
      </c>
      <c r="O106" s="22">
        <v>0</v>
      </c>
    </row>
    <row r="107" spans="1:15" x14ac:dyDescent="0.25">
      <c r="A107">
        <v>8540</v>
      </c>
      <c r="B107" s="2">
        <v>99.213579999999993</v>
      </c>
      <c r="C107" s="3">
        <v>48299</v>
      </c>
      <c r="D107" t="s">
        <v>187</v>
      </c>
      <c r="E107" s="4" t="s">
        <v>1341</v>
      </c>
      <c r="F107" s="6">
        <v>0.79275280000000004</v>
      </c>
      <c r="G107" s="7">
        <v>167.37700000000001</v>
      </c>
      <c r="H107" s="2">
        <v>31</v>
      </c>
      <c r="I107" s="18">
        <f t="shared" si="2"/>
        <v>774665</v>
      </c>
      <c r="J107" s="18">
        <v>430510</v>
      </c>
      <c r="K107" s="18">
        <v>342452</v>
      </c>
      <c r="L107" s="18">
        <v>1703</v>
      </c>
      <c r="M107" s="22">
        <v>1</v>
      </c>
      <c r="N107" s="22">
        <v>1</v>
      </c>
      <c r="O107" s="22">
        <v>0</v>
      </c>
    </row>
    <row r="108" spans="1:15" x14ac:dyDescent="0.25">
      <c r="A108">
        <v>63124</v>
      </c>
      <c r="B108" s="2">
        <v>99.403130000000004</v>
      </c>
      <c r="C108" s="3">
        <v>10614</v>
      </c>
      <c r="D108" t="s">
        <v>9297</v>
      </c>
      <c r="E108" s="4" t="s">
        <v>12102</v>
      </c>
      <c r="F108" s="6">
        <v>0.76664010000000005</v>
      </c>
      <c r="G108" s="7">
        <v>182.68799999999999</v>
      </c>
      <c r="H108" s="2">
        <v>33.85</v>
      </c>
      <c r="I108" s="18">
        <f t="shared" si="2"/>
        <v>767383</v>
      </c>
      <c r="J108" s="18">
        <v>117390</v>
      </c>
      <c r="K108" s="18">
        <v>648793</v>
      </c>
      <c r="L108" s="18">
        <v>1200</v>
      </c>
      <c r="M108" s="22">
        <v>0</v>
      </c>
      <c r="N108" s="22">
        <v>0</v>
      </c>
      <c r="O108" s="22">
        <v>0</v>
      </c>
    </row>
    <row r="109" spans="1:15" x14ac:dyDescent="0.25">
      <c r="A109">
        <v>63105</v>
      </c>
      <c r="B109" s="2">
        <v>98.654300000000006</v>
      </c>
      <c r="C109" s="3">
        <v>17538</v>
      </c>
      <c r="D109" t="s">
        <v>9297</v>
      </c>
      <c r="E109" s="4" t="s">
        <v>12102</v>
      </c>
      <c r="F109" s="6">
        <v>0.79944119999999996</v>
      </c>
      <c r="G109" s="7">
        <v>145.63</v>
      </c>
      <c r="H109" s="2">
        <v>33.707299999999996</v>
      </c>
      <c r="I109" s="18">
        <f t="shared" si="2"/>
        <v>762251</v>
      </c>
      <c r="J109" s="18">
        <v>268903</v>
      </c>
      <c r="K109" s="18">
        <v>489828</v>
      </c>
      <c r="L109" s="18">
        <f>1720+1800</f>
        <v>3520</v>
      </c>
      <c r="M109" s="22">
        <v>0</v>
      </c>
      <c r="N109" s="22">
        <v>0</v>
      </c>
      <c r="O109" s="22">
        <v>0</v>
      </c>
    </row>
    <row r="110" spans="1:15" x14ac:dyDescent="0.25">
      <c r="A110">
        <v>6840</v>
      </c>
      <c r="B110" s="2">
        <v>99.894199999999998</v>
      </c>
      <c r="C110" s="3">
        <v>20072</v>
      </c>
      <c r="D110" t="s">
        <v>1335</v>
      </c>
      <c r="E110" s="4" t="s">
        <v>1198</v>
      </c>
      <c r="F110" s="6">
        <v>0.76177260000000002</v>
      </c>
      <c r="G110" s="7">
        <v>225.667</v>
      </c>
      <c r="H110" s="2">
        <v>25.459499999999998</v>
      </c>
      <c r="I110" s="18">
        <f t="shared" si="2"/>
        <v>665951</v>
      </c>
      <c r="J110" s="18">
        <v>270334</v>
      </c>
      <c r="K110" s="18">
        <v>386632</v>
      </c>
      <c r="L110" s="18">
        <v>8985</v>
      </c>
      <c r="M110" s="22">
        <v>0</v>
      </c>
      <c r="N110" s="22">
        <v>0</v>
      </c>
      <c r="O110" s="22">
        <v>0</v>
      </c>
    </row>
    <row r="111" spans="1:15" x14ac:dyDescent="0.25">
      <c r="A111">
        <v>90272</v>
      </c>
      <c r="B111" s="2">
        <v>99.678700000000006</v>
      </c>
      <c r="C111" s="3">
        <v>23496</v>
      </c>
      <c r="D111" t="s">
        <v>15378</v>
      </c>
      <c r="E111" s="4" t="s">
        <v>15368</v>
      </c>
      <c r="F111" s="6">
        <v>0.76793940000000005</v>
      </c>
      <c r="G111" s="7">
        <v>203.51</v>
      </c>
      <c r="H111" s="2">
        <v>27.5366</v>
      </c>
      <c r="I111" s="18">
        <f t="shared" si="2"/>
        <v>665455</v>
      </c>
      <c r="J111" s="18">
        <v>451644</v>
      </c>
      <c r="K111" s="18">
        <v>209111</v>
      </c>
      <c r="L111" s="18">
        <v>4700</v>
      </c>
      <c r="M111" s="22">
        <v>1</v>
      </c>
      <c r="N111" s="22">
        <v>1</v>
      </c>
      <c r="O111" s="22">
        <v>0</v>
      </c>
    </row>
    <row r="112" spans="1:15" x14ac:dyDescent="0.25">
      <c r="A112">
        <v>6880</v>
      </c>
      <c r="B112" s="2">
        <v>99.350769999999997</v>
      </c>
      <c r="C112" s="3">
        <v>27312</v>
      </c>
      <c r="D112" t="s">
        <v>463</v>
      </c>
      <c r="E112" s="4" t="s">
        <v>1198</v>
      </c>
      <c r="F112" s="6">
        <v>0.75654569999999999</v>
      </c>
      <c r="G112" s="7">
        <v>181.20500000000001</v>
      </c>
      <c r="H112" s="2">
        <v>30.617599999999999</v>
      </c>
      <c r="I112" s="18">
        <f t="shared" si="2"/>
        <v>660373</v>
      </c>
      <c r="J112" s="18">
        <v>268088</v>
      </c>
      <c r="K112" s="18">
        <v>381275</v>
      </c>
      <c r="L112" s="18">
        <f>500+10510</f>
        <v>11010</v>
      </c>
      <c r="M112" s="22">
        <v>0</v>
      </c>
      <c r="N112" s="22">
        <v>0</v>
      </c>
      <c r="O112" s="22">
        <v>0</v>
      </c>
    </row>
    <row r="113" spans="1:15" x14ac:dyDescent="0.25">
      <c r="A113">
        <v>10010</v>
      </c>
      <c r="B113" s="2">
        <v>98.989720000000005</v>
      </c>
      <c r="C113" s="3">
        <v>30708</v>
      </c>
      <c r="D113" t="s">
        <v>1789</v>
      </c>
      <c r="E113" s="4" t="s">
        <v>1280</v>
      </c>
      <c r="F113" s="6">
        <v>0.75500440000000002</v>
      </c>
      <c r="G113" s="7">
        <v>162.55000000000001</v>
      </c>
      <c r="H113" s="2">
        <v>28.7273</v>
      </c>
      <c r="I113" s="18">
        <f t="shared" si="2"/>
        <v>645327</v>
      </c>
      <c r="J113" s="18">
        <v>435640</v>
      </c>
      <c r="K113" s="18">
        <v>203532</v>
      </c>
      <c r="L113" s="18">
        <f>1045+5110</f>
        <v>6155</v>
      </c>
      <c r="M113" s="22">
        <v>1</v>
      </c>
      <c r="N113" s="22">
        <v>1</v>
      </c>
      <c r="O113" s="22">
        <v>0</v>
      </c>
    </row>
    <row r="114" spans="1:15" x14ac:dyDescent="0.25">
      <c r="A114">
        <v>60091</v>
      </c>
      <c r="B114" s="2">
        <v>98.979709999999997</v>
      </c>
      <c r="C114" s="3">
        <v>27344</v>
      </c>
      <c r="D114" t="s">
        <v>11519</v>
      </c>
      <c r="E114" s="4" t="s">
        <v>11490</v>
      </c>
      <c r="F114" s="6">
        <v>0.81148949999999997</v>
      </c>
      <c r="G114" s="7">
        <v>152.77799999999999</v>
      </c>
      <c r="H114" s="2">
        <v>28.075900000000001</v>
      </c>
      <c r="I114" s="18">
        <f t="shared" si="2"/>
        <v>643782</v>
      </c>
      <c r="J114" s="18">
        <v>171534</v>
      </c>
      <c r="K114" s="18">
        <v>461832</v>
      </c>
      <c r="L114" s="18">
        <v>10416</v>
      </c>
      <c r="M114" s="22">
        <v>0</v>
      </c>
      <c r="N114" s="22">
        <v>0</v>
      </c>
      <c r="O114" s="22">
        <v>0</v>
      </c>
    </row>
    <row r="115" spans="1:15" x14ac:dyDescent="0.25">
      <c r="A115">
        <v>94010</v>
      </c>
      <c r="B115" s="2">
        <v>98.748549999999994</v>
      </c>
      <c r="C115" s="3">
        <v>42222</v>
      </c>
      <c r="D115" t="s">
        <v>12526</v>
      </c>
      <c r="E115" s="4" t="s">
        <v>15368</v>
      </c>
      <c r="F115" s="6">
        <v>0.62678089999999997</v>
      </c>
      <c r="G115" s="7">
        <v>177.71299999999999</v>
      </c>
      <c r="H115" s="2">
        <v>30.777799999999999</v>
      </c>
      <c r="I115" s="18">
        <f t="shared" si="2"/>
        <v>638746</v>
      </c>
      <c r="J115" s="18">
        <v>344235</v>
      </c>
      <c r="K115" s="18">
        <v>290396</v>
      </c>
      <c r="L115" s="18">
        <f>490+3625</f>
        <v>4115</v>
      </c>
      <c r="M115" s="22">
        <v>1</v>
      </c>
      <c r="N115" s="22">
        <v>1</v>
      </c>
      <c r="O115" s="22">
        <v>0</v>
      </c>
    </row>
    <row r="116" spans="1:15" x14ac:dyDescent="0.25">
      <c r="A116">
        <v>77005</v>
      </c>
      <c r="B116" s="2">
        <v>99.956779999999995</v>
      </c>
      <c r="C116" s="3">
        <v>26187</v>
      </c>
      <c r="D116" t="s">
        <v>3103</v>
      </c>
      <c r="E116" s="4" t="s">
        <v>13752</v>
      </c>
      <c r="F116" s="6">
        <v>0.84655349999999996</v>
      </c>
      <c r="G116" s="7">
        <v>234.315</v>
      </c>
      <c r="H116" s="2">
        <v>31.7593</v>
      </c>
      <c r="I116" s="18">
        <f t="shared" si="2"/>
        <v>637552</v>
      </c>
      <c r="J116" s="18">
        <v>294991</v>
      </c>
      <c r="K116" s="18">
        <v>334136</v>
      </c>
      <c r="L116" s="18">
        <f>4875+3550</f>
        <v>8425</v>
      </c>
      <c r="M116" s="22">
        <v>0</v>
      </c>
      <c r="N116" s="22">
        <v>0</v>
      </c>
      <c r="O116" s="22">
        <v>0</v>
      </c>
    </row>
    <row r="117" spans="1:15" x14ac:dyDescent="0.25">
      <c r="A117">
        <v>10016</v>
      </c>
      <c r="B117" s="2">
        <v>99.027280000000005</v>
      </c>
      <c r="C117" s="3">
        <v>50111</v>
      </c>
      <c r="D117" t="s">
        <v>1789</v>
      </c>
      <c r="E117" s="4" t="s">
        <v>1280</v>
      </c>
      <c r="F117" s="6">
        <v>0.77115630000000002</v>
      </c>
      <c r="G117" s="7">
        <v>160.69999999999999</v>
      </c>
      <c r="H117" s="2">
        <v>30.3125</v>
      </c>
      <c r="I117" s="18">
        <f t="shared" si="2"/>
        <v>634119</v>
      </c>
      <c r="J117" s="18">
        <v>415216</v>
      </c>
      <c r="K117" s="18">
        <v>207827</v>
      </c>
      <c r="L117" s="18">
        <f>6351+4725</f>
        <v>11076</v>
      </c>
      <c r="M117" s="22">
        <v>1</v>
      </c>
      <c r="N117" s="22">
        <v>1</v>
      </c>
      <c r="O117" s="22">
        <v>0</v>
      </c>
    </row>
    <row r="118" spans="1:15" x14ac:dyDescent="0.25">
      <c r="A118">
        <v>90077</v>
      </c>
      <c r="B118" s="2">
        <v>99.744960000000006</v>
      </c>
      <c r="C118" s="3">
        <v>8328</v>
      </c>
      <c r="D118" t="s">
        <v>15367</v>
      </c>
      <c r="E118" s="4" t="s">
        <v>15368</v>
      </c>
      <c r="F118" s="6">
        <v>0.74550249999999996</v>
      </c>
      <c r="G118" s="7">
        <v>213.38</v>
      </c>
      <c r="H118" s="2">
        <v>22.8</v>
      </c>
      <c r="I118" s="18">
        <f t="shared" si="2"/>
        <v>613599</v>
      </c>
      <c r="J118" s="18">
        <v>327951</v>
      </c>
      <c r="K118" s="18">
        <v>282048</v>
      </c>
      <c r="L118" s="18">
        <v>3600</v>
      </c>
      <c r="M118" s="22">
        <v>1</v>
      </c>
      <c r="N118" s="22">
        <v>1</v>
      </c>
      <c r="O118" s="22">
        <v>0</v>
      </c>
    </row>
    <row r="119" spans="1:15" x14ac:dyDescent="0.25">
      <c r="A119">
        <v>10580</v>
      </c>
      <c r="B119" s="2">
        <v>99.602220000000003</v>
      </c>
      <c r="C119" s="3">
        <v>17322</v>
      </c>
      <c r="D119" t="s">
        <v>686</v>
      </c>
      <c r="E119" s="4" t="s">
        <v>1280</v>
      </c>
      <c r="F119" s="6">
        <v>0.74399499999999996</v>
      </c>
      <c r="G119" s="7">
        <v>201.93199999999999</v>
      </c>
      <c r="H119" s="2">
        <v>30.8261</v>
      </c>
      <c r="I119" s="18">
        <f t="shared" si="2"/>
        <v>611764</v>
      </c>
      <c r="J119" s="18">
        <v>360731</v>
      </c>
      <c r="K119" s="18">
        <v>226733</v>
      </c>
      <c r="L119" s="18">
        <v>24300</v>
      </c>
      <c r="M119" s="22">
        <v>1</v>
      </c>
      <c r="N119" s="22">
        <v>1</v>
      </c>
      <c r="O119" s="22">
        <v>0</v>
      </c>
    </row>
    <row r="120" spans="1:15" x14ac:dyDescent="0.25">
      <c r="A120">
        <v>94028</v>
      </c>
      <c r="B120" s="2">
        <v>99.979320000000001</v>
      </c>
      <c r="C120" s="3">
        <v>6719</v>
      </c>
      <c r="D120" t="s">
        <v>15752</v>
      </c>
      <c r="E120" s="4" t="s">
        <v>15368</v>
      </c>
      <c r="F120" s="6">
        <v>0.81268229999999997</v>
      </c>
      <c r="G120" s="7">
        <v>250.001</v>
      </c>
      <c r="H120" s="2">
        <v>22.181799999999999</v>
      </c>
      <c r="I120" s="18">
        <f t="shared" si="2"/>
        <v>591147</v>
      </c>
      <c r="J120" s="18">
        <v>419047</v>
      </c>
      <c r="K120" s="18">
        <v>165300</v>
      </c>
      <c r="L120" s="18">
        <f>SUM(5550,1250)</f>
        <v>6800</v>
      </c>
      <c r="M120" s="22">
        <v>1</v>
      </c>
      <c r="N120" s="22">
        <v>1</v>
      </c>
      <c r="O120" s="22">
        <v>0</v>
      </c>
    </row>
    <row r="121" spans="1:15" x14ac:dyDescent="0.25">
      <c r="A121">
        <v>30305</v>
      </c>
      <c r="B121" s="2">
        <v>98.952610000000007</v>
      </c>
      <c r="C121" s="3">
        <v>21573</v>
      </c>
      <c r="D121" t="s">
        <v>2948</v>
      </c>
      <c r="E121" s="4" t="s">
        <v>6363</v>
      </c>
      <c r="F121" s="6">
        <v>0.77139599999999997</v>
      </c>
      <c r="G121" s="7">
        <v>158.53899999999999</v>
      </c>
      <c r="H121" s="2">
        <v>32.837800000000001</v>
      </c>
      <c r="I121" s="18">
        <f t="shared" si="2"/>
        <v>567497</v>
      </c>
      <c r="J121" s="18">
        <v>152478</v>
      </c>
      <c r="K121" s="18">
        <v>400979</v>
      </c>
      <c r="L121" s="18">
        <f>5440+8600</f>
        <v>14040</v>
      </c>
      <c r="M121" s="22">
        <v>0</v>
      </c>
      <c r="N121" s="22">
        <v>0</v>
      </c>
      <c r="O121" s="22">
        <v>0</v>
      </c>
    </row>
    <row r="122" spans="1:15" x14ac:dyDescent="0.25">
      <c r="A122">
        <v>94123</v>
      </c>
      <c r="B122" s="2">
        <v>99.296589999999995</v>
      </c>
      <c r="C122" s="3">
        <v>25527</v>
      </c>
      <c r="D122" t="s">
        <v>15761</v>
      </c>
      <c r="E122" s="4" t="s">
        <v>15368</v>
      </c>
      <c r="F122" s="6">
        <v>0.79909180000000002</v>
      </c>
      <c r="G122" s="7">
        <v>169.00899999999999</v>
      </c>
      <c r="H122" s="2">
        <v>26.7073</v>
      </c>
      <c r="I122" s="18">
        <f t="shared" si="2"/>
        <v>565583</v>
      </c>
      <c r="J122" s="18">
        <v>403584</v>
      </c>
      <c r="K122" s="18">
        <v>152457</v>
      </c>
      <c r="L122" s="18">
        <v>9542</v>
      </c>
      <c r="M122" s="22">
        <v>1</v>
      </c>
      <c r="N122" s="22">
        <v>1</v>
      </c>
      <c r="O122" s="22">
        <v>0</v>
      </c>
    </row>
    <row r="123" spans="1:15" x14ac:dyDescent="0.25">
      <c r="A123">
        <v>22308</v>
      </c>
      <c r="B123" s="2">
        <v>99.513289999999998</v>
      </c>
      <c r="C123" s="3">
        <v>13256</v>
      </c>
      <c r="D123" t="s">
        <v>3522</v>
      </c>
      <c r="E123" s="4" t="s">
        <v>4335</v>
      </c>
      <c r="F123" s="6">
        <v>0.79294810000000004</v>
      </c>
      <c r="G123" s="7">
        <v>188.036</v>
      </c>
      <c r="H123" s="2">
        <v>32.785699999999999</v>
      </c>
      <c r="I123" s="18">
        <f t="shared" si="2"/>
        <v>564428</v>
      </c>
      <c r="J123" s="18">
        <v>109401</v>
      </c>
      <c r="K123" s="18">
        <v>450027</v>
      </c>
      <c r="L123" s="18">
        <v>5000</v>
      </c>
      <c r="M123" s="22">
        <v>0</v>
      </c>
      <c r="N123" s="22">
        <v>0</v>
      </c>
      <c r="O123" s="22">
        <v>0</v>
      </c>
    </row>
    <row r="124" spans="1:15" x14ac:dyDescent="0.25">
      <c r="A124">
        <v>22301</v>
      </c>
      <c r="B124" s="2">
        <v>99.067239999999998</v>
      </c>
      <c r="C124" s="3">
        <v>11937</v>
      </c>
      <c r="D124" t="s">
        <v>3522</v>
      </c>
      <c r="E124" s="4" t="s">
        <v>4335</v>
      </c>
      <c r="F124" s="6">
        <v>0.75302329999999995</v>
      </c>
      <c r="G124" s="7">
        <v>167.81299999999999</v>
      </c>
      <c r="H124" s="2">
        <v>37.7746</v>
      </c>
      <c r="I124" s="18">
        <f t="shared" si="2"/>
        <v>543267</v>
      </c>
      <c r="J124" s="18">
        <v>306998</v>
      </c>
      <c r="K124" s="18">
        <v>233250</v>
      </c>
      <c r="L124" s="18">
        <f>1225+1794</f>
        <v>3019</v>
      </c>
      <c r="M124" s="22">
        <v>1</v>
      </c>
      <c r="N124" s="22">
        <v>1</v>
      </c>
      <c r="O124" s="22">
        <v>0</v>
      </c>
    </row>
    <row r="125" spans="1:15" x14ac:dyDescent="0.25">
      <c r="A125">
        <v>60654</v>
      </c>
      <c r="B125" s="2">
        <v>99.266099999999994</v>
      </c>
      <c r="C125" s="3">
        <v>16243</v>
      </c>
      <c r="D125" t="s">
        <v>11616</v>
      </c>
      <c r="E125" s="4" t="s">
        <v>11490</v>
      </c>
      <c r="F125" s="6">
        <v>0.83828879999999995</v>
      </c>
      <c r="G125" s="7">
        <v>161.435</v>
      </c>
      <c r="H125" s="2">
        <v>35.375</v>
      </c>
      <c r="I125" s="18">
        <f t="shared" si="2"/>
        <v>488833</v>
      </c>
      <c r="J125" s="18">
        <v>279737</v>
      </c>
      <c r="K125" s="18">
        <v>188540</v>
      </c>
      <c r="L125" s="18">
        <f>4820+15736</f>
        <v>20556</v>
      </c>
      <c r="M125" s="22">
        <v>1</v>
      </c>
      <c r="N125" s="22">
        <v>1</v>
      </c>
      <c r="O125" s="22">
        <v>0</v>
      </c>
    </row>
    <row r="126" spans="1:15" x14ac:dyDescent="0.25">
      <c r="A126">
        <v>94941</v>
      </c>
      <c r="B126" s="2">
        <v>98.781989999999993</v>
      </c>
      <c r="C126" s="3">
        <v>30604</v>
      </c>
      <c r="D126" t="s">
        <v>15806</v>
      </c>
      <c r="E126" s="4" t="s">
        <v>15368</v>
      </c>
      <c r="F126" s="6">
        <v>0.73713870000000004</v>
      </c>
      <c r="G126" s="7">
        <v>158.93100000000001</v>
      </c>
      <c r="H126" s="2">
        <v>29.0351</v>
      </c>
      <c r="I126" s="18">
        <f t="shared" si="2"/>
        <v>448105</v>
      </c>
      <c r="J126" s="18">
        <v>330645</v>
      </c>
      <c r="K126" s="18">
        <v>116135</v>
      </c>
      <c r="L126" s="18">
        <v>1325</v>
      </c>
      <c r="M126" s="22">
        <v>1</v>
      </c>
      <c r="N126" s="22">
        <v>1</v>
      </c>
      <c r="O126" s="22">
        <v>0</v>
      </c>
    </row>
    <row r="127" spans="1:15" x14ac:dyDescent="0.25">
      <c r="A127">
        <v>94105</v>
      </c>
      <c r="B127" s="2">
        <v>99.882689999999997</v>
      </c>
      <c r="C127" s="3">
        <v>6282</v>
      </c>
      <c r="D127" t="s">
        <v>15761</v>
      </c>
      <c r="E127" s="4" t="s">
        <v>15368</v>
      </c>
      <c r="F127" s="6">
        <v>0.85222529999999996</v>
      </c>
      <c r="G127" s="7">
        <v>207.126</v>
      </c>
      <c r="H127" s="2">
        <v>22.277799999999999</v>
      </c>
      <c r="I127" s="18">
        <f t="shared" si="2"/>
        <v>445832</v>
      </c>
      <c r="J127" s="18">
        <v>295801</v>
      </c>
      <c r="K127" s="18">
        <v>138506</v>
      </c>
      <c r="L127" s="18">
        <v>11525</v>
      </c>
      <c r="M127" s="22">
        <v>1</v>
      </c>
      <c r="N127" s="22">
        <v>1</v>
      </c>
      <c r="O127" s="22">
        <v>0</v>
      </c>
    </row>
    <row r="128" spans="1:15" x14ac:dyDescent="0.25">
      <c r="A128">
        <v>80202</v>
      </c>
      <c r="B128" s="2">
        <v>98.822620000000001</v>
      </c>
      <c r="C128" s="3">
        <v>11473</v>
      </c>
      <c r="D128" t="s">
        <v>2197</v>
      </c>
      <c r="E128" s="4" t="s">
        <v>14477</v>
      </c>
      <c r="F128" s="6">
        <v>0.68692330000000001</v>
      </c>
      <c r="G128" s="7">
        <v>168.32499999999999</v>
      </c>
      <c r="H128" s="2">
        <v>35.2273</v>
      </c>
      <c r="I128" s="18">
        <f t="shared" si="2"/>
        <v>440104</v>
      </c>
      <c r="J128" s="18">
        <v>154538</v>
      </c>
      <c r="K128" s="18">
        <v>277291</v>
      </c>
      <c r="L128" s="18">
        <f>5325+2950</f>
        <v>8275</v>
      </c>
      <c r="M128" s="22">
        <v>0</v>
      </c>
      <c r="N128" s="22">
        <v>0</v>
      </c>
      <c r="O128" s="22">
        <v>0</v>
      </c>
    </row>
    <row r="129" spans="1:15" x14ac:dyDescent="0.25">
      <c r="A129">
        <v>10538</v>
      </c>
      <c r="B129" s="2">
        <v>99.848749999999995</v>
      </c>
      <c r="C129" s="3">
        <v>16802</v>
      </c>
      <c r="D129" t="s">
        <v>1814</v>
      </c>
      <c r="E129" s="4" t="s">
        <v>1280</v>
      </c>
      <c r="F129" s="6">
        <v>0.80050330000000003</v>
      </c>
      <c r="G129" s="7">
        <v>212.745</v>
      </c>
      <c r="H129" s="2">
        <v>26.8</v>
      </c>
      <c r="I129" s="18">
        <f t="shared" si="2"/>
        <v>429791</v>
      </c>
      <c r="J129" s="18">
        <v>217788</v>
      </c>
      <c r="K129" s="18">
        <v>210552</v>
      </c>
      <c r="L129" s="18">
        <f>SUM(1451)</f>
        <v>1451</v>
      </c>
      <c r="M129" s="22">
        <v>1</v>
      </c>
      <c r="N129" s="22">
        <v>1</v>
      </c>
      <c r="O129" s="22">
        <v>0</v>
      </c>
    </row>
    <row r="130" spans="1:15" x14ac:dyDescent="0.25">
      <c r="A130">
        <v>22205</v>
      </c>
      <c r="B130" s="2">
        <v>99.358959999999996</v>
      </c>
      <c r="C130" s="3">
        <v>18875</v>
      </c>
      <c r="D130" t="s">
        <v>374</v>
      </c>
      <c r="E130" s="4" t="s">
        <v>4335</v>
      </c>
      <c r="F130" s="6">
        <v>0.74565820000000005</v>
      </c>
      <c r="G130" s="7">
        <v>183.53800000000001</v>
      </c>
      <c r="H130" s="2">
        <v>34.276600000000002</v>
      </c>
      <c r="I130" s="18">
        <f t="shared" ref="I130:I193" si="3">SUM(J130:L130)</f>
        <v>428564</v>
      </c>
      <c r="J130" s="18">
        <v>251255</v>
      </c>
      <c r="K130" s="18">
        <v>172762</v>
      </c>
      <c r="L130" s="18">
        <v>4547</v>
      </c>
      <c r="M130" s="22">
        <v>1</v>
      </c>
      <c r="N130" s="22">
        <v>1</v>
      </c>
      <c r="O130" s="22">
        <v>0</v>
      </c>
    </row>
    <row r="131" spans="1:15" x14ac:dyDescent="0.25">
      <c r="A131">
        <v>92067</v>
      </c>
      <c r="B131" s="2">
        <v>98.556430000000006</v>
      </c>
      <c r="C131" s="3">
        <v>9020</v>
      </c>
      <c r="D131" t="s">
        <v>15488</v>
      </c>
      <c r="E131" s="4" t="s">
        <v>15368</v>
      </c>
      <c r="F131" s="6">
        <v>0.78217190000000003</v>
      </c>
      <c r="G131" s="7">
        <v>145.38300000000001</v>
      </c>
      <c r="H131" s="2">
        <v>29.333300000000001</v>
      </c>
      <c r="I131" s="18">
        <f t="shared" si="3"/>
        <v>405025</v>
      </c>
      <c r="J131" s="18">
        <v>82820</v>
      </c>
      <c r="K131" s="18">
        <v>319205</v>
      </c>
      <c r="L131" s="18">
        <v>3000</v>
      </c>
      <c r="M131" s="22">
        <v>0</v>
      </c>
      <c r="N131" s="22">
        <v>0</v>
      </c>
      <c r="O131" s="22">
        <v>0</v>
      </c>
    </row>
    <row r="132" spans="1:15" x14ac:dyDescent="0.25">
      <c r="A132">
        <v>10012</v>
      </c>
      <c r="B132" s="2">
        <v>98.815659999999994</v>
      </c>
      <c r="C132" s="3">
        <v>24846</v>
      </c>
      <c r="D132" t="s">
        <v>1789</v>
      </c>
      <c r="E132" s="4" t="s">
        <v>1280</v>
      </c>
      <c r="F132" s="6">
        <v>0.77439179999999996</v>
      </c>
      <c r="G132" s="7">
        <v>153.155</v>
      </c>
      <c r="H132" s="2">
        <v>28.470600000000001</v>
      </c>
      <c r="I132" s="18">
        <f t="shared" si="3"/>
        <v>396328</v>
      </c>
      <c r="J132" s="18">
        <v>290492</v>
      </c>
      <c r="K132" s="18">
        <v>96736</v>
      </c>
      <c r="L132" s="18">
        <f>3400+5700</f>
        <v>9100</v>
      </c>
      <c r="M132" s="22">
        <v>1</v>
      </c>
      <c r="N132" s="22">
        <v>1</v>
      </c>
      <c r="O132" s="22">
        <v>0</v>
      </c>
    </row>
    <row r="133" spans="1:15" x14ac:dyDescent="0.25">
      <c r="A133">
        <v>60521</v>
      </c>
      <c r="B133" s="2">
        <v>99.487350000000006</v>
      </c>
      <c r="C133" s="3">
        <v>17677</v>
      </c>
      <c r="D133" t="s">
        <v>88</v>
      </c>
      <c r="E133" s="4" t="s">
        <v>11490</v>
      </c>
      <c r="F133" s="6">
        <v>0.76263049999999999</v>
      </c>
      <c r="G133" s="7">
        <v>190.72499999999999</v>
      </c>
      <c r="H133" s="2">
        <v>34.722200000000001</v>
      </c>
      <c r="I133" s="18">
        <f t="shared" si="3"/>
        <v>393193</v>
      </c>
      <c r="J133" s="18">
        <v>108527</v>
      </c>
      <c r="K133" s="18">
        <v>277366</v>
      </c>
      <c r="L133" s="18">
        <f>1800+5500</f>
        <v>7300</v>
      </c>
      <c r="M133" s="22">
        <v>0</v>
      </c>
      <c r="N133" s="22">
        <v>0</v>
      </c>
      <c r="O133" s="22">
        <v>0</v>
      </c>
    </row>
    <row r="134" spans="1:15" x14ac:dyDescent="0.25">
      <c r="A134">
        <v>37215</v>
      </c>
      <c r="B134" s="2">
        <v>98.930149999999998</v>
      </c>
      <c r="C134" s="3">
        <v>21374</v>
      </c>
      <c r="D134" t="s">
        <v>5777</v>
      </c>
      <c r="E134" s="4" t="s">
        <v>7348</v>
      </c>
      <c r="F134" s="6">
        <v>0.76963870000000001</v>
      </c>
      <c r="G134" s="7">
        <v>158.214</v>
      </c>
      <c r="H134" s="2">
        <v>31.676500000000001</v>
      </c>
      <c r="I134" s="18">
        <f t="shared" si="3"/>
        <v>391795</v>
      </c>
      <c r="J134" s="18">
        <v>108027</v>
      </c>
      <c r="K134" s="18">
        <v>278768</v>
      </c>
      <c r="L134" s="18">
        <f>3650+1350</f>
        <v>5000</v>
      </c>
      <c r="M134" s="22">
        <v>0</v>
      </c>
      <c r="N134" s="22">
        <v>0</v>
      </c>
      <c r="O134" s="22">
        <v>0</v>
      </c>
    </row>
    <row r="135" spans="1:15" x14ac:dyDescent="0.25">
      <c r="A135">
        <v>94549</v>
      </c>
      <c r="B135" s="2">
        <v>98.938760000000002</v>
      </c>
      <c r="C135" s="3">
        <v>28298</v>
      </c>
      <c r="D135" t="s">
        <v>1535</v>
      </c>
      <c r="E135" s="4" t="s">
        <v>15368</v>
      </c>
      <c r="F135" s="6">
        <v>0.72186510000000004</v>
      </c>
      <c r="G135" s="7">
        <v>166.923</v>
      </c>
      <c r="H135" s="2">
        <v>28.884599999999999</v>
      </c>
      <c r="I135" s="18">
        <f t="shared" si="3"/>
        <v>361583</v>
      </c>
      <c r="J135" s="18">
        <v>238016</v>
      </c>
      <c r="K135" s="18">
        <v>117967</v>
      </c>
      <c r="L135" s="18">
        <v>5600</v>
      </c>
      <c r="M135" s="22">
        <v>1</v>
      </c>
      <c r="N135" s="22">
        <v>1</v>
      </c>
      <c r="O135" s="22">
        <v>0</v>
      </c>
    </row>
    <row r="136" spans="1:15" x14ac:dyDescent="0.25">
      <c r="A136">
        <v>60604</v>
      </c>
      <c r="B136" s="2">
        <v>99.683980000000005</v>
      </c>
      <c r="C136" s="3">
        <v>418</v>
      </c>
      <c r="D136" t="s">
        <v>11616</v>
      </c>
      <c r="E136" s="4" t="s">
        <v>11490</v>
      </c>
      <c r="F136" s="6">
        <v>0.78306880000000001</v>
      </c>
      <c r="G136" s="7">
        <v>201.875</v>
      </c>
      <c r="H136" s="2">
        <v>34.333300000000001</v>
      </c>
      <c r="I136" s="18">
        <f t="shared" si="3"/>
        <v>358957</v>
      </c>
      <c r="J136" s="18">
        <v>327982</v>
      </c>
      <c r="K136" s="18">
        <v>29275</v>
      </c>
      <c r="L136" s="18">
        <v>1700</v>
      </c>
      <c r="M136" s="22">
        <v>1</v>
      </c>
      <c r="N136" s="22">
        <v>1</v>
      </c>
      <c r="O136" s="22">
        <v>0</v>
      </c>
    </row>
    <row r="137" spans="1:15" x14ac:dyDescent="0.25">
      <c r="A137">
        <v>94114</v>
      </c>
      <c r="B137" s="2">
        <v>98.835470000000001</v>
      </c>
      <c r="C137" s="3">
        <v>32229</v>
      </c>
      <c r="D137" t="s">
        <v>15761</v>
      </c>
      <c r="E137" s="4" t="s">
        <v>15368</v>
      </c>
      <c r="F137" s="6">
        <v>0.77365850000000003</v>
      </c>
      <c r="G137" s="7">
        <v>153.423</v>
      </c>
      <c r="H137" s="2">
        <v>30.338799999999999</v>
      </c>
      <c r="I137" s="18">
        <f t="shared" si="3"/>
        <v>356512</v>
      </c>
      <c r="J137" s="18">
        <v>298593</v>
      </c>
      <c r="K137" s="18">
        <v>52139</v>
      </c>
      <c r="L137" s="18">
        <v>5780</v>
      </c>
      <c r="M137" s="22">
        <v>1</v>
      </c>
      <c r="N137" s="22">
        <v>1</v>
      </c>
      <c r="O137" s="22">
        <v>0</v>
      </c>
    </row>
    <row r="138" spans="1:15" x14ac:dyDescent="0.25">
      <c r="A138">
        <v>94707</v>
      </c>
      <c r="B138" s="2">
        <v>99.466380000000001</v>
      </c>
      <c r="C138" s="3">
        <v>12402</v>
      </c>
      <c r="D138" t="s">
        <v>11543</v>
      </c>
      <c r="E138" s="4" t="s">
        <v>15368</v>
      </c>
      <c r="F138" s="6">
        <v>0.845194</v>
      </c>
      <c r="G138" s="7">
        <v>173.173</v>
      </c>
      <c r="H138" s="2">
        <v>25.019600000000001</v>
      </c>
      <c r="I138" s="18">
        <f t="shared" si="3"/>
        <v>356370</v>
      </c>
      <c r="J138" s="18">
        <v>325984</v>
      </c>
      <c r="K138" s="18">
        <v>28436</v>
      </c>
      <c r="L138" s="18">
        <v>1950</v>
      </c>
      <c r="M138" s="22">
        <v>1</v>
      </c>
      <c r="N138" s="22">
        <v>1</v>
      </c>
      <c r="O138" s="22">
        <v>0</v>
      </c>
    </row>
    <row r="139" spans="1:15" x14ac:dyDescent="0.25">
      <c r="A139">
        <v>94705</v>
      </c>
      <c r="B139" s="2">
        <v>98.707070000000002</v>
      </c>
      <c r="C139" s="3">
        <v>12789</v>
      </c>
      <c r="D139" t="s">
        <v>11543</v>
      </c>
      <c r="E139" s="4" t="s">
        <v>15368</v>
      </c>
      <c r="F139" s="6">
        <v>0.79216589999999998</v>
      </c>
      <c r="G139" s="7">
        <v>148.148</v>
      </c>
      <c r="H139" s="2">
        <v>28.238099999999999</v>
      </c>
      <c r="I139" s="18">
        <f t="shared" si="3"/>
        <v>352232</v>
      </c>
      <c r="J139" s="18">
        <v>332627</v>
      </c>
      <c r="K139" s="18">
        <v>18354</v>
      </c>
      <c r="L139" s="18">
        <v>1251</v>
      </c>
      <c r="M139" s="22">
        <v>1</v>
      </c>
      <c r="N139" s="22">
        <v>1</v>
      </c>
      <c r="O139" s="22">
        <v>0</v>
      </c>
    </row>
    <row r="140" spans="1:15" x14ac:dyDescent="0.25">
      <c r="A140">
        <v>6820</v>
      </c>
      <c r="B140" s="2">
        <v>99.970029999999994</v>
      </c>
      <c r="C140" s="3">
        <v>21190</v>
      </c>
      <c r="D140" t="s">
        <v>1333</v>
      </c>
      <c r="E140" s="4" t="s">
        <v>1198</v>
      </c>
      <c r="F140" s="6">
        <v>0.79743770000000003</v>
      </c>
      <c r="G140" s="7">
        <v>250.001</v>
      </c>
      <c r="H140" s="2">
        <v>30.25</v>
      </c>
      <c r="I140" s="18">
        <f t="shared" si="3"/>
        <v>331584</v>
      </c>
      <c r="J140" s="18">
        <v>144763</v>
      </c>
      <c r="K140" s="18">
        <v>180571</v>
      </c>
      <c r="L140" s="18">
        <f>2800+3450</f>
        <v>6250</v>
      </c>
      <c r="M140" s="22">
        <v>0</v>
      </c>
      <c r="N140" s="22">
        <v>0</v>
      </c>
      <c r="O140" s="22">
        <v>0</v>
      </c>
    </row>
    <row r="141" spans="1:15" x14ac:dyDescent="0.25">
      <c r="A141">
        <v>98040</v>
      </c>
      <c r="B141" s="2">
        <v>98.791340000000005</v>
      </c>
      <c r="C141" s="3">
        <v>23635</v>
      </c>
      <c r="D141" t="s">
        <v>16357</v>
      </c>
      <c r="E141" s="4" t="s">
        <v>16344</v>
      </c>
      <c r="F141" s="6">
        <v>0.75600069999999997</v>
      </c>
      <c r="G141" s="7">
        <v>155.72900000000001</v>
      </c>
      <c r="H141" s="2">
        <v>34.383000000000003</v>
      </c>
      <c r="I141" s="18">
        <f t="shared" si="3"/>
        <v>322720</v>
      </c>
      <c r="J141" s="18">
        <v>193683</v>
      </c>
      <c r="K141" s="18">
        <v>127417</v>
      </c>
      <c r="L141" s="18">
        <v>1620</v>
      </c>
      <c r="M141" s="22">
        <v>1</v>
      </c>
      <c r="N141" s="22">
        <v>1</v>
      </c>
      <c r="O141" s="22">
        <v>0</v>
      </c>
    </row>
    <row r="142" spans="1:15" x14ac:dyDescent="0.25">
      <c r="A142">
        <v>10005</v>
      </c>
      <c r="B142" s="2">
        <v>99.840519999999998</v>
      </c>
      <c r="C142" s="3">
        <v>7570</v>
      </c>
      <c r="D142" t="s">
        <v>1789</v>
      </c>
      <c r="E142" s="4" t="s">
        <v>1280</v>
      </c>
      <c r="F142" s="6">
        <v>0.88411150000000005</v>
      </c>
      <c r="G142" s="7">
        <v>196.77600000000001</v>
      </c>
      <c r="H142" s="2">
        <v>26.4</v>
      </c>
      <c r="I142" s="18">
        <f t="shared" si="3"/>
        <v>320943</v>
      </c>
      <c r="J142" s="18">
        <v>226220</v>
      </c>
      <c r="K142" s="18">
        <v>93118</v>
      </c>
      <c r="L142" s="18">
        <v>1605</v>
      </c>
      <c r="M142" s="22">
        <v>1</v>
      </c>
      <c r="N142" s="22">
        <v>1</v>
      </c>
      <c r="O142" s="22">
        <v>0</v>
      </c>
    </row>
    <row r="143" spans="1:15" x14ac:dyDescent="0.25">
      <c r="A143">
        <v>2493</v>
      </c>
      <c r="B143" s="2">
        <v>99.986109999999996</v>
      </c>
      <c r="C143" s="3">
        <v>11704</v>
      </c>
      <c r="D143" t="s">
        <v>379</v>
      </c>
      <c r="E143" s="4" t="s">
        <v>21</v>
      </c>
      <c r="F143" s="6">
        <v>0.8142973</v>
      </c>
      <c r="G143" s="7">
        <v>250.001</v>
      </c>
      <c r="H143" s="2">
        <v>27.882400000000001</v>
      </c>
      <c r="I143" s="18">
        <f t="shared" si="3"/>
        <v>314293</v>
      </c>
      <c r="J143" s="18">
        <v>208167</v>
      </c>
      <c r="K143" s="18">
        <v>102276</v>
      </c>
      <c r="L143" s="18">
        <v>3850</v>
      </c>
      <c r="M143" s="22">
        <v>1</v>
      </c>
      <c r="N143" s="22">
        <v>1</v>
      </c>
      <c r="O143" s="22">
        <v>0</v>
      </c>
    </row>
    <row r="144" spans="1:15" x14ac:dyDescent="0.25">
      <c r="A144">
        <v>22182</v>
      </c>
      <c r="B144" s="2">
        <v>99.480459999999994</v>
      </c>
      <c r="C144" s="3">
        <v>26149</v>
      </c>
      <c r="D144" t="s">
        <v>812</v>
      </c>
      <c r="E144" s="4" t="s">
        <v>4335</v>
      </c>
      <c r="F144" s="6">
        <v>0.77827930000000001</v>
      </c>
      <c r="G144" s="7">
        <v>188.01</v>
      </c>
      <c r="H144" s="2">
        <v>35.461500000000001</v>
      </c>
      <c r="I144" s="18">
        <f t="shared" si="3"/>
        <v>307877</v>
      </c>
      <c r="J144" s="18">
        <v>163310</v>
      </c>
      <c r="K144" s="18">
        <v>134992</v>
      </c>
      <c r="L144" s="18">
        <f>775+8800</f>
        <v>9575</v>
      </c>
      <c r="M144" s="22">
        <v>1</v>
      </c>
      <c r="N144" s="22">
        <v>1</v>
      </c>
      <c r="O144" s="22">
        <v>0</v>
      </c>
    </row>
    <row r="145" spans="1:15" x14ac:dyDescent="0.25">
      <c r="A145">
        <v>76092</v>
      </c>
      <c r="B145" s="2">
        <v>99.22739</v>
      </c>
      <c r="C145" s="3">
        <v>27930</v>
      </c>
      <c r="D145" t="s">
        <v>13902</v>
      </c>
      <c r="E145" s="4" t="s">
        <v>13752</v>
      </c>
      <c r="F145" s="6">
        <v>0.68482730000000003</v>
      </c>
      <c r="G145" s="7">
        <v>186.696</v>
      </c>
      <c r="H145" s="2">
        <v>37.826099999999997</v>
      </c>
      <c r="I145" s="18">
        <f t="shared" si="3"/>
        <v>306602</v>
      </c>
      <c r="J145" s="18">
        <v>56248</v>
      </c>
      <c r="K145" s="18">
        <v>249604</v>
      </c>
      <c r="L145" s="18">
        <v>750</v>
      </c>
      <c r="M145" s="22">
        <v>0</v>
      </c>
      <c r="N145" s="22">
        <v>0</v>
      </c>
      <c r="O145" s="22">
        <v>0</v>
      </c>
    </row>
    <row r="146" spans="1:15" x14ac:dyDescent="0.25">
      <c r="A146">
        <v>60022</v>
      </c>
      <c r="B146" s="2">
        <v>99.863410000000002</v>
      </c>
      <c r="C146" s="3">
        <v>8383</v>
      </c>
      <c r="D146" t="s">
        <v>8015</v>
      </c>
      <c r="E146" s="4" t="s">
        <v>11490</v>
      </c>
      <c r="F146" s="6">
        <v>0.85394099999999995</v>
      </c>
      <c r="G146" s="7">
        <v>206.40600000000001</v>
      </c>
      <c r="H146" s="2">
        <v>21.5806</v>
      </c>
      <c r="I146" s="18">
        <f t="shared" si="3"/>
        <v>299837</v>
      </c>
      <c r="J146" s="18">
        <v>140632</v>
      </c>
      <c r="K146" s="18">
        <v>143505</v>
      </c>
      <c r="L146" s="18">
        <v>15700</v>
      </c>
      <c r="M146" s="22">
        <v>0</v>
      </c>
      <c r="N146" s="22">
        <v>0</v>
      </c>
      <c r="O146" s="22">
        <v>0</v>
      </c>
    </row>
    <row r="147" spans="1:15" x14ac:dyDescent="0.25">
      <c r="A147">
        <v>22039</v>
      </c>
      <c r="B147" s="2">
        <v>99.647670000000005</v>
      </c>
      <c r="C147" s="3">
        <v>18791</v>
      </c>
      <c r="D147" t="s">
        <v>4648</v>
      </c>
      <c r="E147" s="4" t="s">
        <v>4335</v>
      </c>
      <c r="F147" s="6">
        <v>0.7508705</v>
      </c>
      <c r="G147" s="7">
        <v>204.07900000000001</v>
      </c>
      <c r="H147" s="2">
        <v>33.448300000000003</v>
      </c>
      <c r="I147" s="18">
        <f t="shared" si="3"/>
        <v>298125</v>
      </c>
      <c r="J147" s="18">
        <v>126087</v>
      </c>
      <c r="K147" s="18">
        <v>171418</v>
      </c>
      <c r="L147" s="18">
        <v>620</v>
      </c>
      <c r="M147" s="22">
        <v>0</v>
      </c>
      <c r="N147" s="22">
        <v>0</v>
      </c>
      <c r="O147" s="22">
        <v>0</v>
      </c>
    </row>
    <row r="148" spans="1:15" x14ac:dyDescent="0.25">
      <c r="A148">
        <v>19035</v>
      </c>
      <c r="B148" s="2">
        <v>99.961370000000002</v>
      </c>
      <c r="C148" s="3">
        <v>3799</v>
      </c>
      <c r="D148" t="s">
        <v>4199</v>
      </c>
      <c r="E148" s="4" t="s">
        <v>3003</v>
      </c>
      <c r="F148" s="6">
        <v>0.75824590000000003</v>
      </c>
      <c r="G148" s="7">
        <v>250.001</v>
      </c>
      <c r="H148" s="2">
        <v>23.285699999999999</v>
      </c>
      <c r="I148" s="18">
        <f t="shared" si="3"/>
        <v>295467</v>
      </c>
      <c r="J148" s="18">
        <v>134429</v>
      </c>
      <c r="K148" s="18">
        <v>158488</v>
      </c>
      <c r="L148" s="18">
        <v>2550</v>
      </c>
      <c r="M148" s="22">
        <v>0</v>
      </c>
      <c r="N148" s="22">
        <v>0</v>
      </c>
      <c r="O148" s="22">
        <v>0</v>
      </c>
    </row>
    <row r="149" spans="1:15" ht="17.25" customHeight="1" x14ac:dyDescent="0.25">
      <c r="A149">
        <v>95070</v>
      </c>
      <c r="B149" s="2">
        <v>99.611909999999995</v>
      </c>
      <c r="C149" s="3">
        <v>31093</v>
      </c>
      <c r="D149" t="s">
        <v>5790</v>
      </c>
      <c r="E149" s="4" t="s">
        <v>15368</v>
      </c>
      <c r="F149" s="6">
        <v>0.77427409999999997</v>
      </c>
      <c r="G149" s="7">
        <v>197.29599999999999</v>
      </c>
      <c r="H149" s="2">
        <v>27.2881</v>
      </c>
      <c r="I149" s="18">
        <f t="shared" si="3"/>
        <v>291743</v>
      </c>
      <c r="J149" s="18">
        <v>187017</v>
      </c>
      <c r="K149" s="18">
        <v>99526</v>
      </c>
      <c r="L149" s="18">
        <v>5200</v>
      </c>
      <c r="M149" s="22">
        <v>1</v>
      </c>
      <c r="N149" s="22">
        <v>1</v>
      </c>
      <c r="O149" s="22">
        <v>0</v>
      </c>
    </row>
    <row r="150" spans="1:15" x14ac:dyDescent="0.25">
      <c r="A150">
        <v>10004</v>
      </c>
      <c r="B150" s="2">
        <v>99.963189999999997</v>
      </c>
      <c r="C150" s="3">
        <v>3023</v>
      </c>
      <c r="D150" t="s">
        <v>1789</v>
      </c>
      <c r="E150" s="4" t="s">
        <v>1280</v>
      </c>
      <c r="F150" s="6">
        <v>0.81526980000000004</v>
      </c>
      <c r="G150" s="7">
        <v>242.625</v>
      </c>
      <c r="H150" s="2">
        <v>24.5</v>
      </c>
      <c r="I150" s="18">
        <f t="shared" si="3"/>
        <v>289761</v>
      </c>
      <c r="J150" s="18">
        <v>204451</v>
      </c>
      <c r="K150" s="18">
        <v>81685</v>
      </c>
      <c r="L150" s="18">
        <f>1275+2350</f>
        <v>3625</v>
      </c>
      <c r="M150" s="22">
        <v>1</v>
      </c>
      <c r="N150" s="22">
        <v>1</v>
      </c>
      <c r="O150" s="22">
        <v>0</v>
      </c>
    </row>
    <row r="151" spans="1:15" x14ac:dyDescent="0.25">
      <c r="A151">
        <v>91011</v>
      </c>
      <c r="B151" s="2">
        <v>99.051779999999994</v>
      </c>
      <c r="C151" s="3">
        <v>20670</v>
      </c>
      <c r="D151" t="s">
        <v>15407</v>
      </c>
      <c r="E151" s="4" t="s">
        <v>15368</v>
      </c>
      <c r="F151" s="6">
        <v>0.73543800000000004</v>
      </c>
      <c r="G151" s="7">
        <v>169.20699999999999</v>
      </c>
      <c r="H151" s="2">
        <v>29.542899999999999</v>
      </c>
      <c r="I151" s="18">
        <f t="shared" si="3"/>
        <v>286869</v>
      </c>
      <c r="J151" s="18">
        <v>148093</v>
      </c>
      <c r="K151" s="18">
        <v>138276</v>
      </c>
      <c r="L151" s="18">
        <v>500</v>
      </c>
      <c r="M151" s="22">
        <v>1</v>
      </c>
      <c r="N151" s="22">
        <v>1</v>
      </c>
      <c r="O151" s="22">
        <v>0</v>
      </c>
    </row>
    <row r="152" spans="1:15" x14ac:dyDescent="0.25">
      <c r="A152">
        <v>2467</v>
      </c>
      <c r="B152" s="2">
        <v>98.84487</v>
      </c>
      <c r="C152" s="3">
        <v>23724</v>
      </c>
      <c r="D152" t="s">
        <v>371</v>
      </c>
      <c r="E152" s="4" t="s">
        <v>21</v>
      </c>
      <c r="F152" s="6">
        <v>0.77402930000000003</v>
      </c>
      <c r="G152" s="7">
        <v>153.375</v>
      </c>
      <c r="H152" s="2">
        <v>27.64</v>
      </c>
      <c r="I152" s="18">
        <f t="shared" si="3"/>
        <v>274990</v>
      </c>
      <c r="J152" s="18">
        <v>205163</v>
      </c>
      <c r="K152" s="18">
        <v>66877</v>
      </c>
      <c r="L152" s="18">
        <v>2950</v>
      </c>
      <c r="M152" s="22">
        <v>1</v>
      </c>
      <c r="N152" s="22">
        <v>1</v>
      </c>
      <c r="O152" s="22">
        <v>0</v>
      </c>
    </row>
    <row r="153" spans="1:15" x14ac:dyDescent="0.25">
      <c r="A153">
        <v>94305</v>
      </c>
      <c r="B153" s="2">
        <v>99.698059999999998</v>
      </c>
      <c r="C153" s="3">
        <v>13538</v>
      </c>
      <c r="D153" t="s">
        <v>7950</v>
      </c>
      <c r="E153" s="4" t="s">
        <v>15368</v>
      </c>
      <c r="F153" s="6">
        <v>0.94107540000000001</v>
      </c>
      <c r="G153" s="7">
        <v>176.52799999999999</v>
      </c>
      <c r="H153" s="2">
        <v>33.447400000000002</v>
      </c>
      <c r="I153" s="18">
        <f t="shared" si="3"/>
        <v>265663</v>
      </c>
      <c r="J153" s="18">
        <v>223563</v>
      </c>
      <c r="K153" s="18">
        <v>37650</v>
      </c>
      <c r="L153" s="18">
        <f>2600+1850</f>
        <v>4450</v>
      </c>
      <c r="M153" s="22">
        <v>1</v>
      </c>
      <c r="N153" s="22">
        <v>1</v>
      </c>
      <c r="O153" s="22">
        <v>0</v>
      </c>
    </row>
    <row r="154" spans="1:15" x14ac:dyDescent="0.25">
      <c r="A154">
        <v>10007</v>
      </c>
      <c r="B154" s="2">
        <v>99.964960000000005</v>
      </c>
      <c r="C154" s="3">
        <v>6748</v>
      </c>
      <c r="D154" t="s">
        <v>1789</v>
      </c>
      <c r="E154" s="4" t="s">
        <v>1280</v>
      </c>
      <c r="F154" s="6">
        <v>0.787802</v>
      </c>
      <c r="G154" s="7">
        <v>250.001</v>
      </c>
      <c r="H154" s="2">
        <v>27.4</v>
      </c>
      <c r="I154" s="18">
        <f t="shared" si="3"/>
        <v>264577</v>
      </c>
      <c r="J154" s="18">
        <v>171067</v>
      </c>
      <c r="K154" s="18">
        <v>88060</v>
      </c>
      <c r="L154" s="18">
        <f>3900+1550</f>
        <v>5450</v>
      </c>
      <c r="M154" s="22">
        <v>1</v>
      </c>
      <c r="N154" s="22">
        <v>1</v>
      </c>
      <c r="O154" s="22">
        <v>0</v>
      </c>
    </row>
    <row r="155" spans="1:15" x14ac:dyDescent="0.25">
      <c r="A155">
        <v>10069</v>
      </c>
      <c r="B155" s="2">
        <v>99.977010000000007</v>
      </c>
      <c r="C155" s="3">
        <v>5522</v>
      </c>
      <c r="D155" t="s">
        <v>1789</v>
      </c>
      <c r="E155" s="4" t="s">
        <v>1280</v>
      </c>
      <c r="F155" s="6">
        <v>0.88685970000000003</v>
      </c>
      <c r="G155" s="7">
        <v>237.06</v>
      </c>
      <c r="H155" s="2">
        <v>36.5</v>
      </c>
      <c r="I155" s="18">
        <f t="shared" si="3"/>
        <v>264358</v>
      </c>
      <c r="J155" s="18">
        <v>97182</v>
      </c>
      <c r="K155" s="18">
        <v>161676</v>
      </c>
      <c r="L155" s="18">
        <v>5500</v>
      </c>
      <c r="M155" s="22">
        <v>0</v>
      </c>
      <c r="N155" s="22">
        <v>0</v>
      </c>
      <c r="O155" s="22">
        <v>0</v>
      </c>
    </row>
    <row r="156" spans="1:15" x14ac:dyDescent="0.25">
      <c r="A156">
        <v>19807</v>
      </c>
      <c r="B156" s="2">
        <v>99.671570000000003</v>
      </c>
      <c r="C156" s="3">
        <v>7109</v>
      </c>
      <c r="D156" t="s">
        <v>257</v>
      </c>
      <c r="E156" s="4" t="s">
        <v>4311</v>
      </c>
      <c r="F156" s="6">
        <v>0.72752919999999999</v>
      </c>
      <c r="G156" s="7">
        <v>209.76400000000001</v>
      </c>
      <c r="H156" s="2">
        <v>25.444400000000002</v>
      </c>
      <c r="I156" s="18">
        <f t="shared" si="3"/>
        <v>254212</v>
      </c>
      <c r="J156" s="18">
        <v>183630</v>
      </c>
      <c r="K156" s="18">
        <v>67482</v>
      </c>
      <c r="L156" s="18">
        <v>3100</v>
      </c>
      <c r="M156" s="22">
        <v>1</v>
      </c>
      <c r="N156" s="22">
        <v>1</v>
      </c>
      <c r="O156" s="22">
        <v>0</v>
      </c>
    </row>
    <row r="157" spans="1:15" x14ac:dyDescent="0.25">
      <c r="A157">
        <v>2110</v>
      </c>
      <c r="B157" s="2">
        <v>99.523970000000006</v>
      </c>
      <c r="C157" s="3">
        <v>1906</v>
      </c>
      <c r="D157" t="s">
        <v>311</v>
      </c>
      <c r="E157" s="4" t="s">
        <v>21</v>
      </c>
      <c r="F157" s="6">
        <v>0.86496130000000004</v>
      </c>
      <c r="G157" s="7">
        <v>176.917</v>
      </c>
      <c r="H157" s="2">
        <v>25.5</v>
      </c>
      <c r="I157" s="18">
        <f t="shared" si="3"/>
        <v>253689</v>
      </c>
      <c r="J157" s="18">
        <v>214709</v>
      </c>
      <c r="K157" s="18">
        <v>36980</v>
      </c>
      <c r="L157" s="18">
        <v>2000</v>
      </c>
      <c r="M157" s="22">
        <v>1</v>
      </c>
      <c r="N157" s="22">
        <v>1</v>
      </c>
      <c r="O157" s="22">
        <v>0</v>
      </c>
    </row>
    <row r="158" spans="1:15" x14ac:dyDescent="0.25">
      <c r="A158">
        <v>92657</v>
      </c>
      <c r="B158" s="2">
        <v>99.455129999999997</v>
      </c>
      <c r="C158" s="3">
        <v>9751</v>
      </c>
      <c r="D158" t="s">
        <v>15588</v>
      </c>
      <c r="E158" s="4" t="s">
        <v>15368</v>
      </c>
      <c r="F158" s="6">
        <v>0.71998879999999998</v>
      </c>
      <c r="G158" s="7">
        <v>193.667</v>
      </c>
      <c r="H158" s="2">
        <v>11.333299999999999</v>
      </c>
      <c r="I158" s="18">
        <f t="shared" si="3"/>
        <v>250206</v>
      </c>
      <c r="J158" s="18">
        <v>114316</v>
      </c>
      <c r="K158" s="18">
        <v>131890</v>
      </c>
      <c r="L158" s="18">
        <v>4000</v>
      </c>
      <c r="M158" s="22">
        <v>0</v>
      </c>
      <c r="N158" s="22">
        <v>0</v>
      </c>
      <c r="O158" s="22">
        <v>0</v>
      </c>
    </row>
    <row r="159" spans="1:15" x14ac:dyDescent="0.25">
      <c r="A159">
        <v>95014</v>
      </c>
      <c r="B159" s="2">
        <v>98.723159999999993</v>
      </c>
      <c r="C159" s="3">
        <v>62478</v>
      </c>
      <c r="D159" t="s">
        <v>15826</v>
      </c>
      <c r="E159" s="4" t="s">
        <v>15368</v>
      </c>
      <c r="F159" s="6">
        <v>0.75972130000000004</v>
      </c>
      <c r="G159" s="7">
        <v>154.13200000000001</v>
      </c>
      <c r="H159" s="2">
        <v>29.776499999999999</v>
      </c>
      <c r="I159" s="18">
        <f t="shared" si="3"/>
        <v>245651</v>
      </c>
      <c r="J159" s="18">
        <v>149808</v>
      </c>
      <c r="K159" s="18">
        <v>90343</v>
      </c>
      <c r="L159" s="18">
        <v>5500</v>
      </c>
      <c r="M159" s="22">
        <v>1</v>
      </c>
      <c r="N159" s="22">
        <v>1</v>
      </c>
      <c r="O159" s="22">
        <v>0</v>
      </c>
    </row>
    <row r="160" spans="1:15" ht="16.5" customHeight="1" x14ac:dyDescent="0.25">
      <c r="A160">
        <v>98112</v>
      </c>
      <c r="B160" s="2">
        <v>98.66113</v>
      </c>
      <c r="C160" s="3">
        <v>22290</v>
      </c>
      <c r="D160" t="s">
        <v>16366</v>
      </c>
      <c r="E160" s="4" t="s">
        <v>16344</v>
      </c>
      <c r="F160" s="6">
        <v>0.75640580000000002</v>
      </c>
      <c r="G160" s="7">
        <v>153.101</v>
      </c>
      <c r="H160" s="2">
        <v>32.9375</v>
      </c>
      <c r="I160" s="18">
        <f t="shared" si="3"/>
        <v>240840</v>
      </c>
      <c r="J160" s="18">
        <v>200215</v>
      </c>
      <c r="K160" s="18">
        <v>35615</v>
      </c>
      <c r="L160" s="18">
        <v>5010</v>
      </c>
      <c r="M160" s="22">
        <v>1</v>
      </c>
      <c r="N160" s="22">
        <v>1</v>
      </c>
      <c r="O160" s="22">
        <v>0</v>
      </c>
    </row>
    <row r="161" spans="1:15" x14ac:dyDescent="0.25">
      <c r="A161">
        <v>28207</v>
      </c>
      <c r="B161" s="2">
        <v>99.803259999999995</v>
      </c>
      <c r="C161" s="3">
        <v>9729</v>
      </c>
      <c r="D161" t="s">
        <v>1096</v>
      </c>
      <c r="E161" s="4" t="s">
        <v>5642</v>
      </c>
      <c r="F161" s="6">
        <v>0.81636790000000004</v>
      </c>
      <c r="G161" s="7">
        <v>206.28</v>
      </c>
      <c r="H161" s="2">
        <v>35.166699999999999</v>
      </c>
      <c r="I161" s="18">
        <f t="shared" si="3"/>
        <v>238036</v>
      </c>
      <c r="J161" s="18">
        <v>49283</v>
      </c>
      <c r="K161" s="18">
        <v>176853</v>
      </c>
      <c r="L161" s="18">
        <v>11900</v>
      </c>
      <c r="M161" s="22">
        <v>0</v>
      </c>
      <c r="N161" s="22">
        <v>0</v>
      </c>
      <c r="O161" s="22">
        <v>0</v>
      </c>
    </row>
    <row r="162" spans="1:15" x14ac:dyDescent="0.25">
      <c r="A162">
        <v>94024</v>
      </c>
      <c r="B162" s="2">
        <v>99.54562</v>
      </c>
      <c r="C162" s="3">
        <v>22572</v>
      </c>
      <c r="D162" t="s">
        <v>15749</v>
      </c>
      <c r="E162" s="4" t="s">
        <v>15368</v>
      </c>
      <c r="F162" s="6">
        <v>0.79167449999999995</v>
      </c>
      <c r="G162" s="7">
        <v>190.39500000000001</v>
      </c>
      <c r="H162" s="2">
        <v>28.755600000000001</v>
      </c>
      <c r="I162" s="18">
        <f t="shared" si="3"/>
        <v>235468</v>
      </c>
      <c r="J162" s="18">
        <v>176824</v>
      </c>
      <c r="K162" s="18">
        <v>57794</v>
      </c>
      <c r="L162" s="18">
        <v>850</v>
      </c>
      <c r="M162" s="22">
        <v>1</v>
      </c>
      <c r="N162" s="22">
        <v>1</v>
      </c>
      <c r="O162" s="22">
        <v>0</v>
      </c>
    </row>
    <row r="163" spans="1:15" x14ac:dyDescent="0.25">
      <c r="A163">
        <v>10577</v>
      </c>
      <c r="B163" s="2">
        <v>99.801280000000006</v>
      </c>
      <c r="C163" s="3">
        <v>6269</v>
      </c>
      <c r="D163" t="s">
        <v>1827</v>
      </c>
      <c r="E163" s="4" t="s">
        <v>1280</v>
      </c>
      <c r="F163" s="6">
        <v>0.70903190000000005</v>
      </c>
      <c r="G163" s="7">
        <v>224.375</v>
      </c>
      <c r="H163" s="2">
        <v>35</v>
      </c>
      <c r="I163" s="18">
        <f t="shared" si="3"/>
        <v>228960</v>
      </c>
      <c r="J163" s="18">
        <v>136510</v>
      </c>
      <c r="K163" s="18">
        <v>92100</v>
      </c>
      <c r="L163" s="18">
        <v>350</v>
      </c>
      <c r="M163" s="22">
        <v>1</v>
      </c>
      <c r="N163" s="22">
        <v>1</v>
      </c>
      <c r="O163" s="22">
        <v>0</v>
      </c>
    </row>
    <row r="164" spans="1:15" x14ac:dyDescent="0.25">
      <c r="A164">
        <v>90266</v>
      </c>
      <c r="B164" s="2">
        <v>99.255539999999996</v>
      </c>
      <c r="C164" s="3">
        <v>35534</v>
      </c>
      <c r="D164" t="s">
        <v>15377</v>
      </c>
      <c r="E164" s="4" t="s">
        <v>15368</v>
      </c>
      <c r="F164" s="6">
        <v>0.74201209999999995</v>
      </c>
      <c r="G164" s="7">
        <v>177.53200000000001</v>
      </c>
      <c r="H164" s="2">
        <v>32.25</v>
      </c>
      <c r="I164" s="18">
        <f t="shared" si="3"/>
        <v>228382</v>
      </c>
      <c r="J164" s="18">
        <v>114302</v>
      </c>
      <c r="K164" s="18">
        <v>112980</v>
      </c>
      <c r="L164" s="18">
        <v>1100</v>
      </c>
      <c r="M164" s="22">
        <v>1</v>
      </c>
      <c r="N164" s="22">
        <v>1</v>
      </c>
      <c r="O164" s="22">
        <v>0</v>
      </c>
    </row>
    <row r="165" spans="1:15" x14ac:dyDescent="0.25">
      <c r="A165">
        <v>92130</v>
      </c>
      <c r="B165" s="2">
        <v>98.685509999999994</v>
      </c>
      <c r="C165" s="3">
        <v>50279</v>
      </c>
      <c r="D165" t="s">
        <v>14226</v>
      </c>
      <c r="E165" s="4" t="s">
        <v>15368</v>
      </c>
      <c r="F165" s="6">
        <v>0.77307899999999996</v>
      </c>
      <c r="G165" s="7">
        <v>150.66999999999999</v>
      </c>
      <c r="H165" s="2">
        <v>31.95</v>
      </c>
      <c r="I165" s="18">
        <f t="shared" si="3"/>
        <v>224761</v>
      </c>
      <c r="J165" s="18">
        <v>121565</v>
      </c>
      <c r="K165" s="18">
        <v>99746</v>
      </c>
      <c r="L165" s="18">
        <v>3450</v>
      </c>
      <c r="M165" s="22">
        <v>1</v>
      </c>
      <c r="N165" s="22">
        <v>1</v>
      </c>
      <c r="O165" s="22">
        <v>0</v>
      </c>
    </row>
    <row r="166" spans="1:15" x14ac:dyDescent="0.25">
      <c r="A166">
        <v>20171</v>
      </c>
      <c r="B166" s="2">
        <v>98.903750000000002</v>
      </c>
      <c r="C166" s="3">
        <v>48662</v>
      </c>
      <c r="D166" t="s">
        <v>3872</v>
      </c>
      <c r="E166" s="4" t="s">
        <v>4335</v>
      </c>
      <c r="F166" s="6">
        <v>0.73566589999999998</v>
      </c>
      <c r="G166" s="7">
        <v>163.34100000000001</v>
      </c>
      <c r="H166" s="2">
        <v>37.213299999999997</v>
      </c>
      <c r="I166" s="18">
        <f t="shared" si="3"/>
        <v>219991</v>
      </c>
      <c r="J166" s="18">
        <v>115161</v>
      </c>
      <c r="K166" s="18">
        <v>100279</v>
      </c>
      <c r="L166" s="18">
        <f>3201+1350</f>
        <v>4551</v>
      </c>
      <c r="M166" s="22">
        <v>1</v>
      </c>
      <c r="N166" s="22">
        <v>1</v>
      </c>
      <c r="O166" s="22">
        <v>0</v>
      </c>
    </row>
    <row r="167" spans="1:15" x14ac:dyDescent="0.25">
      <c r="A167">
        <v>10504</v>
      </c>
      <c r="B167" s="2">
        <v>99.899789999999996</v>
      </c>
      <c r="C167" s="3">
        <v>7885</v>
      </c>
      <c r="D167" t="s">
        <v>1795</v>
      </c>
      <c r="E167" s="4" t="s">
        <v>1280</v>
      </c>
      <c r="F167" s="6">
        <v>0.74180250000000003</v>
      </c>
      <c r="G167" s="7">
        <v>231.52799999999999</v>
      </c>
      <c r="H167" s="2">
        <v>32.545499999999997</v>
      </c>
      <c r="I167" s="18">
        <f t="shared" si="3"/>
        <v>212622</v>
      </c>
      <c r="J167" s="18">
        <v>122176</v>
      </c>
      <c r="K167" s="18">
        <v>85196</v>
      </c>
      <c r="L167" s="18">
        <f>500+4750</f>
        <v>5250</v>
      </c>
      <c r="M167" s="22">
        <v>1</v>
      </c>
      <c r="N167" s="22">
        <v>1</v>
      </c>
      <c r="O167" s="22">
        <v>0</v>
      </c>
    </row>
    <row r="168" spans="1:15" x14ac:dyDescent="0.25">
      <c r="A168">
        <v>19096</v>
      </c>
      <c r="B168" s="2">
        <v>98.585080000000005</v>
      </c>
      <c r="C168" s="3">
        <v>14000</v>
      </c>
      <c r="D168" t="s">
        <v>4227</v>
      </c>
      <c r="E168" s="4" t="s">
        <v>3003</v>
      </c>
      <c r="F168" s="6">
        <v>0.77792459999999997</v>
      </c>
      <c r="G168" s="7">
        <v>146.85</v>
      </c>
      <c r="H168" s="2">
        <v>34.36</v>
      </c>
      <c r="I168" s="18">
        <f t="shared" si="3"/>
        <v>211922</v>
      </c>
      <c r="J168" s="18">
        <v>179143</v>
      </c>
      <c r="K168" s="18">
        <v>32104</v>
      </c>
      <c r="L168" s="18">
        <v>675</v>
      </c>
      <c r="M168" s="22">
        <v>1</v>
      </c>
      <c r="N168" s="22">
        <v>1</v>
      </c>
      <c r="O168" s="22">
        <v>0</v>
      </c>
    </row>
    <row r="169" spans="1:15" x14ac:dyDescent="0.25">
      <c r="A169">
        <v>2481</v>
      </c>
      <c r="B169" s="2">
        <v>99.819389999999999</v>
      </c>
      <c r="C169" s="3">
        <v>16319</v>
      </c>
      <c r="D169" t="s">
        <v>376</v>
      </c>
      <c r="E169" s="4" t="s">
        <v>21</v>
      </c>
      <c r="F169" s="6">
        <v>0.83832799999999996</v>
      </c>
      <c r="G169" s="7">
        <v>203.625</v>
      </c>
      <c r="H169" s="2">
        <v>28.581399999999999</v>
      </c>
      <c r="I169" s="18">
        <f t="shared" si="3"/>
        <v>206785</v>
      </c>
      <c r="J169" s="18">
        <v>125130</v>
      </c>
      <c r="K169" s="18">
        <v>77495</v>
      </c>
      <c r="L169" s="18">
        <f>210+3950</f>
        <v>4160</v>
      </c>
      <c r="M169" s="22">
        <v>1</v>
      </c>
      <c r="N169" s="22">
        <v>1</v>
      </c>
      <c r="O169" s="22">
        <v>0</v>
      </c>
    </row>
    <row r="170" spans="1:15" x14ac:dyDescent="0.25">
      <c r="A170">
        <v>10514</v>
      </c>
      <c r="B170" s="2">
        <v>99.982439999999997</v>
      </c>
      <c r="C170" s="3">
        <v>12914</v>
      </c>
      <c r="D170" t="s">
        <v>1800</v>
      </c>
      <c r="E170" s="4" t="s">
        <v>1280</v>
      </c>
      <c r="F170" s="6">
        <v>0.86185199999999995</v>
      </c>
      <c r="G170" s="7">
        <v>241.62</v>
      </c>
      <c r="H170" s="2">
        <v>29.8</v>
      </c>
      <c r="I170" s="18">
        <f t="shared" si="3"/>
        <v>206761</v>
      </c>
      <c r="J170" s="18">
        <v>110784</v>
      </c>
      <c r="K170" s="18">
        <v>86127</v>
      </c>
      <c r="L170" s="18">
        <f>3950+5900</f>
        <v>9850</v>
      </c>
      <c r="M170" s="22">
        <v>1</v>
      </c>
      <c r="N170" s="22">
        <v>1</v>
      </c>
      <c r="O170" s="22">
        <v>0</v>
      </c>
    </row>
    <row r="171" spans="1:15" x14ac:dyDescent="0.25">
      <c r="A171">
        <v>21210</v>
      </c>
      <c r="B171" s="2">
        <v>99.056979999999996</v>
      </c>
      <c r="C171" s="3">
        <v>14873</v>
      </c>
      <c r="D171" t="s">
        <v>4512</v>
      </c>
      <c r="E171" s="4" t="s">
        <v>4361</v>
      </c>
      <c r="F171" s="6">
        <v>0.80569060000000003</v>
      </c>
      <c r="G171" s="7">
        <v>157.57400000000001</v>
      </c>
      <c r="H171" s="2">
        <v>28.3111</v>
      </c>
      <c r="I171" s="18">
        <f t="shared" si="3"/>
        <v>205874</v>
      </c>
      <c r="J171" s="18">
        <v>149085</v>
      </c>
      <c r="K171" s="18">
        <v>55939</v>
      </c>
      <c r="L171" s="18">
        <v>850</v>
      </c>
      <c r="M171" s="22">
        <v>1</v>
      </c>
      <c r="N171" s="22">
        <v>1</v>
      </c>
      <c r="O171" s="22">
        <v>0</v>
      </c>
    </row>
    <row r="172" spans="1:15" x14ac:dyDescent="0.25">
      <c r="A172">
        <v>35223</v>
      </c>
      <c r="B172" s="2">
        <v>98.799930000000003</v>
      </c>
      <c r="C172" s="3">
        <v>10704</v>
      </c>
      <c r="D172" t="s">
        <v>1579</v>
      </c>
      <c r="E172" s="4" t="s">
        <v>7027</v>
      </c>
      <c r="F172" s="6">
        <v>0.7935586</v>
      </c>
      <c r="G172" s="7">
        <v>149.583</v>
      </c>
      <c r="H172" s="2">
        <v>34.863599999999998</v>
      </c>
      <c r="I172" s="18">
        <f t="shared" si="3"/>
        <v>205535</v>
      </c>
      <c r="J172" s="18">
        <v>33567</v>
      </c>
      <c r="K172" s="18">
        <v>171218</v>
      </c>
      <c r="L172" s="18">
        <v>750</v>
      </c>
      <c r="M172" s="22">
        <v>0</v>
      </c>
      <c r="N172" s="22">
        <v>0</v>
      </c>
      <c r="O172" s="22">
        <v>0</v>
      </c>
    </row>
    <row r="173" spans="1:15" x14ac:dyDescent="0.25">
      <c r="A173">
        <v>94306</v>
      </c>
      <c r="B173" s="2">
        <v>98.613079999999997</v>
      </c>
      <c r="C173" s="3">
        <v>27093</v>
      </c>
      <c r="D173" t="s">
        <v>15762</v>
      </c>
      <c r="E173" s="4" t="s">
        <v>15368</v>
      </c>
      <c r="F173" s="6">
        <v>0.76019530000000002</v>
      </c>
      <c r="G173" s="7">
        <v>150.40100000000001</v>
      </c>
      <c r="H173" s="2">
        <v>27.536999999999999</v>
      </c>
      <c r="I173" s="18">
        <f t="shared" si="3"/>
        <v>201132</v>
      </c>
      <c r="J173" s="18">
        <v>157525</v>
      </c>
      <c r="K173" s="18">
        <v>43607</v>
      </c>
      <c r="L173" s="18">
        <v>0</v>
      </c>
      <c r="M173" s="22">
        <v>1</v>
      </c>
      <c r="N173" s="22">
        <v>1</v>
      </c>
      <c r="O173" s="22">
        <v>0</v>
      </c>
    </row>
    <row r="174" spans="1:15" x14ac:dyDescent="0.25">
      <c r="A174">
        <v>7670</v>
      </c>
      <c r="B174" s="2">
        <v>99.071529999999996</v>
      </c>
      <c r="C174" s="3">
        <v>14671</v>
      </c>
      <c r="D174" t="s">
        <v>1481</v>
      </c>
      <c r="E174" s="4" t="s">
        <v>1341</v>
      </c>
      <c r="F174" s="6">
        <v>0.74056659999999996</v>
      </c>
      <c r="G174" s="7">
        <v>170.16300000000001</v>
      </c>
      <c r="H174" s="2">
        <v>27.16</v>
      </c>
      <c r="I174" s="18">
        <f t="shared" si="3"/>
        <v>192239</v>
      </c>
      <c r="J174" s="18">
        <v>144299</v>
      </c>
      <c r="K174" s="18">
        <v>42470</v>
      </c>
      <c r="L174" s="18">
        <v>5470</v>
      </c>
      <c r="M174" s="22">
        <v>1</v>
      </c>
      <c r="N174" s="22">
        <v>1</v>
      </c>
      <c r="O174" s="22">
        <v>0</v>
      </c>
    </row>
    <row r="175" spans="1:15" x14ac:dyDescent="0.25">
      <c r="A175">
        <v>94708</v>
      </c>
      <c r="B175" s="2">
        <v>99.470789999999994</v>
      </c>
      <c r="C175" s="3">
        <v>11142</v>
      </c>
      <c r="D175" t="s">
        <v>11543</v>
      </c>
      <c r="E175" s="4" t="s">
        <v>15368</v>
      </c>
      <c r="F175" s="6">
        <v>0.83748469999999997</v>
      </c>
      <c r="G175" s="7">
        <v>175.15100000000001</v>
      </c>
      <c r="H175" s="2">
        <v>28.169799999999999</v>
      </c>
      <c r="I175" s="18">
        <f t="shared" si="3"/>
        <v>191770</v>
      </c>
      <c r="J175" s="18">
        <v>184390</v>
      </c>
      <c r="K175" s="18">
        <v>4530</v>
      </c>
      <c r="L175" s="18">
        <v>2850</v>
      </c>
      <c r="M175" s="22">
        <v>1</v>
      </c>
      <c r="N175" s="22">
        <v>1</v>
      </c>
      <c r="O175" s="22">
        <v>0</v>
      </c>
    </row>
    <row r="176" spans="1:15" x14ac:dyDescent="0.25">
      <c r="A176">
        <v>7901</v>
      </c>
      <c r="B176" s="2">
        <v>98.697040000000001</v>
      </c>
      <c r="C176" s="3">
        <v>22962</v>
      </c>
      <c r="D176" t="s">
        <v>1550</v>
      </c>
      <c r="E176" s="4" t="s">
        <v>1341</v>
      </c>
      <c r="F176" s="6">
        <v>0.70007050000000004</v>
      </c>
      <c r="G176" s="7">
        <v>163.333</v>
      </c>
      <c r="H176" s="2">
        <v>29.359000000000002</v>
      </c>
      <c r="I176" s="18">
        <f t="shared" si="3"/>
        <v>190210</v>
      </c>
      <c r="J176" s="18">
        <v>94950</v>
      </c>
      <c r="K176" s="18">
        <v>95160</v>
      </c>
      <c r="L176" s="18">
        <v>100</v>
      </c>
      <c r="M176" s="22">
        <v>0</v>
      </c>
      <c r="N176" s="22">
        <v>0</v>
      </c>
      <c r="O176" s="22">
        <v>0</v>
      </c>
    </row>
    <row r="177" spans="1:15" x14ac:dyDescent="0.25">
      <c r="A177">
        <v>77401</v>
      </c>
      <c r="B177" s="2">
        <v>99.701890000000006</v>
      </c>
      <c r="C177" s="3">
        <v>18129</v>
      </c>
      <c r="D177" t="s">
        <v>8462</v>
      </c>
      <c r="E177" s="4" t="s">
        <v>13752</v>
      </c>
      <c r="F177" s="6">
        <v>0.76751190000000002</v>
      </c>
      <c r="G177" s="7">
        <v>206.94399999999999</v>
      </c>
      <c r="H177" s="2">
        <v>34.379300000000001</v>
      </c>
      <c r="I177" s="18">
        <f t="shared" si="3"/>
        <v>187895</v>
      </c>
      <c r="J177" s="18">
        <v>62539</v>
      </c>
      <c r="K177" s="18">
        <v>124356</v>
      </c>
      <c r="L177" s="18">
        <v>1000</v>
      </c>
      <c r="M177" s="22">
        <v>0</v>
      </c>
      <c r="N177" s="22">
        <v>0</v>
      </c>
      <c r="O177" s="22">
        <v>0</v>
      </c>
    </row>
    <row r="178" spans="1:15" x14ac:dyDescent="0.25">
      <c r="A178">
        <v>10804</v>
      </c>
      <c r="B178" s="2">
        <v>99.451009999999997</v>
      </c>
      <c r="C178" s="3">
        <v>14850</v>
      </c>
      <c r="D178" t="s">
        <v>1846</v>
      </c>
      <c r="E178" s="4" t="s">
        <v>1280</v>
      </c>
      <c r="F178" s="6">
        <v>0.7582352</v>
      </c>
      <c r="G178" s="7">
        <v>186.5</v>
      </c>
      <c r="H178" s="2">
        <v>29</v>
      </c>
      <c r="I178" s="18">
        <f t="shared" si="3"/>
        <v>185032</v>
      </c>
      <c r="J178" s="18">
        <v>92293</v>
      </c>
      <c r="K178" s="18">
        <v>88739</v>
      </c>
      <c r="L178" s="18">
        <v>4000</v>
      </c>
      <c r="M178" s="22">
        <v>1</v>
      </c>
      <c r="N178" s="22">
        <v>1</v>
      </c>
      <c r="O178" s="22">
        <v>0</v>
      </c>
    </row>
    <row r="179" spans="1:15" x14ac:dyDescent="0.25">
      <c r="A179">
        <v>10506</v>
      </c>
      <c r="B179" s="2">
        <v>99.605699999999999</v>
      </c>
      <c r="C179" s="3">
        <v>5302</v>
      </c>
      <c r="D179" t="s">
        <v>213</v>
      </c>
      <c r="E179" s="4" t="s">
        <v>1280</v>
      </c>
      <c r="F179" s="6">
        <v>0.7250143</v>
      </c>
      <c r="G179" s="7">
        <v>205.31299999999999</v>
      </c>
      <c r="H179" s="2">
        <v>29</v>
      </c>
      <c r="I179" s="18">
        <f t="shared" si="3"/>
        <v>179638</v>
      </c>
      <c r="J179" s="18">
        <v>92822</v>
      </c>
      <c r="K179" s="18">
        <v>76416</v>
      </c>
      <c r="L179" s="18">
        <v>10400</v>
      </c>
      <c r="M179" s="22">
        <v>1</v>
      </c>
      <c r="N179" s="22">
        <v>1</v>
      </c>
      <c r="O179" s="22">
        <v>0</v>
      </c>
    </row>
    <row r="180" spans="1:15" x14ac:dyDescent="0.25">
      <c r="A180">
        <v>6878</v>
      </c>
      <c r="B180" s="2">
        <v>99.575199999999995</v>
      </c>
      <c r="C180" s="3">
        <v>8437</v>
      </c>
      <c r="D180" t="s">
        <v>516</v>
      </c>
      <c r="E180" s="4" t="s">
        <v>1198</v>
      </c>
      <c r="F180" s="6">
        <v>0.69919160000000002</v>
      </c>
      <c r="G180" s="7">
        <v>207.15299999999999</v>
      </c>
      <c r="H180" s="2">
        <v>29.5</v>
      </c>
      <c r="I180" s="18">
        <f t="shared" si="3"/>
        <v>176928</v>
      </c>
      <c r="J180" s="18">
        <v>79982</v>
      </c>
      <c r="K180" s="18">
        <v>96946</v>
      </c>
      <c r="L180" s="18">
        <v>0</v>
      </c>
      <c r="M180" s="22">
        <v>0</v>
      </c>
      <c r="N180" s="22">
        <v>0</v>
      </c>
      <c r="O180" s="22">
        <v>0</v>
      </c>
    </row>
    <row r="181" spans="1:15" x14ac:dyDescent="0.25">
      <c r="A181">
        <v>19041</v>
      </c>
      <c r="B181" s="2">
        <v>99.673810000000003</v>
      </c>
      <c r="C181" s="3">
        <v>6061</v>
      </c>
      <c r="D181" t="s">
        <v>4203</v>
      </c>
      <c r="E181" s="4" t="s">
        <v>3003</v>
      </c>
      <c r="F181" s="6">
        <v>0.79108210000000001</v>
      </c>
      <c r="G181" s="7">
        <v>198.78399999999999</v>
      </c>
      <c r="H181" s="2">
        <v>25.8889</v>
      </c>
      <c r="I181" s="18">
        <f t="shared" si="3"/>
        <v>171816</v>
      </c>
      <c r="J181" s="18">
        <v>109700</v>
      </c>
      <c r="K181" s="18">
        <v>62116</v>
      </c>
      <c r="L181" s="18">
        <v>0</v>
      </c>
      <c r="M181" s="22">
        <v>1</v>
      </c>
      <c r="N181" s="22">
        <v>1</v>
      </c>
      <c r="O181" s="22">
        <v>0</v>
      </c>
    </row>
    <row r="182" spans="1:15" x14ac:dyDescent="0.25">
      <c r="A182">
        <v>98039</v>
      </c>
      <c r="B182" s="2">
        <v>99.838629999999995</v>
      </c>
      <c r="C182" s="3">
        <v>3079</v>
      </c>
      <c r="D182" t="s">
        <v>2804</v>
      </c>
      <c r="E182" s="4" t="s">
        <v>16344</v>
      </c>
      <c r="F182" s="6">
        <v>0.81637839999999995</v>
      </c>
      <c r="G182" s="7">
        <v>208.214</v>
      </c>
      <c r="H182" s="2">
        <v>25</v>
      </c>
      <c r="I182" s="18">
        <f t="shared" si="3"/>
        <v>158608</v>
      </c>
      <c r="J182" s="18">
        <v>91418</v>
      </c>
      <c r="K182" s="18">
        <v>67190</v>
      </c>
      <c r="L182" s="18">
        <v>0</v>
      </c>
      <c r="M182" s="22">
        <v>1</v>
      </c>
      <c r="N182" s="22">
        <v>1</v>
      </c>
      <c r="O182" s="22">
        <v>0</v>
      </c>
    </row>
    <row r="183" spans="1:15" x14ac:dyDescent="0.25">
      <c r="A183">
        <v>19085</v>
      </c>
      <c r="B183" s="2">
        <v>99.643749999999997</v>
      </c>
      <c r="C183" s="3">
        <v>8734</v>
      </c>
      <c r="D183" t="s">
        <v>4223</v>
      </c>
      <c r="E183" s="4" t="s">
        <v>3003</v>
      </c>
      <c r="F183" s="6">
        <v>0.77908529999999998</v>
      </c>
      <c r="G183" s="7">
        <v>199.13499999999999</v>
      </c>
      <c r="H183" s="2">
        <v>30</v>
      </c>
      <c r="I183" s="18">
        <f t="shared" si="3"/>
        <v>158126</v>
      </c>
      <c r="J183" s="18">
        <v>102716</v>
      </c>
      <c r="K183" s="18">
        <v>55150</v>
      </c>
      <c r="L183" s="18">
        <v>260</v>
      </c>
      <c r="M183" s="22">
        <v>1</v>
      </c>
      <c r="N183" s="22">
        <v>1</v>
      </c>
      <c r="O183" s="22">
        <v>0</v>
      </c>
    </row>
    <row r="184" spans="1:15" ht="16.5" customHeight="1" x14ac:dyDescent="0.25">
      <c r="A184">
        <v>2459</v>
      </c>
      <c r="B184" s="2">
        <v>99.407809999999998</v>
      </c>
      <c r="C184" s="3">
        <v>18518</v>
      </c>
      <c r="D184" t="s">
        <v>364</v>
      </c>
      <c r="E184" s="4" t="s">
        <v>21</v>
      </c>
      <c r="F184" s="6">
        <v>0.82481020000000005</v>
      </c>
      <c r="G184" s="7">
        <v>172.71899999999999</v>
      </c>
      <c r="H184" s="2">
        <v>23.352900000000002</v>
      </c>
      <c r="I184" s="18">
        <f t="shared" si="3"/>
        <v>156948</v>
      </c>
      <c r="J184" s="18">
        <v>114914</v>
      </c>
      <c r="K184" s="18">
        <v>39784</v>
      </c>
      <c r="L184" s="18">
        <v>2250</v>
      </c>
      <c r="M184" s="22">
        <v>1</v>
      </c>
      <c r="N184" s="22">
        <v>1</v>
      </c>
      <c r="O184" s="22">
        <v>0</v>
      </c>
    </row>
    <row r="185" spans="1:15" x14ac:dyDescent="0.25">
      <c r="A185">
        <v>60603</v>
      </c>
      <c r="B185" s="2">
        <v>99.966840000000005</v>
      </c>
      <c r="C185" s="3">
        <v>1001</v>
      </c>
      <c r="D185" t="s">
        <v>11616</v>
      </c>
      <c r="E185" s="4" t="s">
        <v>11490</v>
      </c>
      <c r="F185" s="6">
        <v>0.94776119999999997</v>
      </c>
      <c r="G185" s="7">
        <v>223.36500000000001</v>
      </c>
      <c r="H185" s="2">
        <v>32</v>
      </c>
      <c r="I185" s="18">
        <f t="shared" si="3"/>
        <v>155606</v>
      </c>
      <c r="J185" s="18">
        <v>60348</v>
      </c>
      <c r="K185" s="18">
        <v>93908</v>
      </c>
      <c r="L185" s="18">
        <v>1350</v>
      </c>
      <c r="M185" s="22">
        <v>0</v>
      </c>
      <c r="N185" s="22">
        <v>0</v>
      </c>
      <c r="O185" s="22">
        <v>0</v>
      </c>
    </row>
    <row r="186" spans="1:15" x14ac:dyDescent="0.25">
      <c r="A186">
        <v>1778</v>
      </c>
      <c r="B186" s="2">
        <v>99.460700000000003</v>
      </c>
      <c r="C186" s="3">
        <v>13420</v>
      </c>
      <c r="D186" t="s">
        <v>233</v>
      </c>
      <c r="E186" s="4" t="s">
        <v>21</v>
      </c>
      <c r="F186" s="6">
        <v>0.78970609999999997</v>
      </c>
      <c r="G186" s="7">
        <v>182.01900000000001</v>
      </c>
      <c r="H186" s="2">
        <v>32.466700000000003</v>
      </c>
      <c r="I186" s="18">
        <f t="shared" si="3"/>
        <v>152994</v>
      </c>
      <c r="J186" s="18">
        <v>111782</v>
      </c>
      <c r="K186" s="18">
        <v>40587</v>
      </c>
      <c r="L186" s="18">
        <v>625</v>
      </c>
      <c r="M186" s="22">
        <v>1</v>
      </c>
      <c r="N186" s="22">
        <v>1</v>
      </c>
      <c r="O186" s="22">
        <v>0</v>
      </c>
    </row>
    <row r="187" spans="1:15" x14ac:dyDescent="0.25">
      <c r="A187">
        <v>6890</v>
      </c>
      <c r="B187" s="2">
        <v>99.617990000000006</v>
      </c>
      <c r="C187" s="3">
        <v>4222</v>
      </c>
      <c r="D187" t="s">
        <v>881</v>
      </c>
      <c r="E187" s="4" t="s">
        <v>1198</v>
      </c>
      <c r="F187" s="6">
        <v>0.754</v>
      </c>
      <c r="G187" s="7">
        <v>200.82</v>
      </c>
      <c r="H187" s="2">
        <v>27.2</v>
      </c>
      <c r="I187" s="18">
        <f t="shared" si="3"/>
        <v>152723</v>
      </c>
      <c r="J187" s="18">
        <v>62822</v>
      </c>
      <c r="K187" s="18">
        <v>89901</v>
      </c>
      <c r="L187" s="18">
        <v>0</v>
      </c>
      <c r="M187" s="22">
        <v>0</v>
      </c>
      <c r="N187" s="22">
        <v>0</v>
      </c>
      <c r="O187" s="22">
        <v>0</v>
      </c>
    </row>
    <row r="188" spans="1:15" x14ac:dyDescent="0.25">
      <c r="A188">
        <v>64113</v>
      </c>
      <c r="B188" s="2">
        <v>99.01585</v>
      </c>
      <c r="C188" s="3">
        <v>11753</v>
      </c>
      <c r="D188" t="s">
        <v>12261</v>
      </c>
      <c r="E188" s="4" t="s">
        <v>12102</v>
      </c>
      <c r="F188" s="6">
        <v>0.81074049999999998</v>
      </c>
      <c r="G188" s="7">
        <v>153.47999999999999</v>
      </c>
      <c r="H188" s="2">
        <v>34.7727</v>
      </c>
      <c r="I188" s="18">
        <f t="shared" si="3"/>
        <v>150752</v>
      </c>
      <c r="J188" s="18">
        <v>62305</v>
      </c>
      <c r="K188" s="18">
        <v>78677</v>
      </c>
      <c r="L188" s="18">
        <v>9770</v>
      </c>
      <c r="M188" s="22">
        <v>0</v>
      </c>
      <c r="N188" s="22">
        <v>0</v>
      </c>
      <c r="O188" s="22">
        <v>0</v>
      </c>
    </row>
    <row r="189" spans="1:15" x14ac:dyDescent="0.25">
      <c r="A189">
        <v>10006</v>
      </c>
      <c r="B189" s="2">
        <v>99.473489999999998</v>
      </c>
      <c r="C189" s="3">
        <v>2950</v>
      </c>
      <c r="D189" t="s">
        <v>1789</v>
      </c>
      <c r="E189" s="4" t="s">
        <v>1280</v>
      </c>
      <c r="F189" s="6">
        <v>0.83718939999999997</v>
      </c>
      <c r="G189" s="7">
        <v>177.3</v>
      </c>
      <c r="H189" s="2">
        <v>29.363600000000002</v>
      </c>
      <c r="I189" s="18">
        <f t="shared" si="3"/>
        <v>149978</v>
      </c>
      <c r="J189" s="18">
        <v>129502</v>
      </c>
      <c r="K189" s="18">
        <v>20175</v>
      </c>
      <c r="L189" s="18">
        <v>301</v>
      </c>
      <c r="M189" s="22">
        <v>1</v>
      </c>
      <c r="N189" s="22">
        <v>1</v>
      </c>
      <c r="O189" s="22">
        <v>0</v>
      </c>
    </row>
    <row r="190" spans="1:15" ht="17.25" customHeight="1" x14ac:dyDescent="0.25">
      <c r="A190">
        <v>10536</v>
      </c>
      <c r="B190" s="2">
        <v>98.924260000000004</v>
      </c>
      <c r="C190" s="3">
        <v>10725</v>
      </c>
      <c r="D190" t="s">
        <v>1812</v>
      </c>
      <c r="E190" s="4" t="s">
        <v>1280</v>
      </c>
      <c r="F190" s="6">
        <v>0.67804050000000005</v>
      </c>
      <c r="G190" s="7">
        <v>173.77799999999999</v>
      </c>
      <c r="H190" s="2">
        <v>40.1111</v>
      </c>
      <c r="I190" s="18">
        <f t="shared" si="3"/>
        <v>147318</v>
      </c>
      <c r="J190" s="18">
        <v>97298</v>
      </c>
      <c r="K190" s="18">
        <v>49420</v>
      </c>
      <c r="L190" s="18">
        <v>600</v>
      </c>
      <c r="M190" s="22">
        <v>1</v>
      </c>
      <c r="N190" s="22">
        <v>1</v>
      </c>
      <c r="O190" s="22">
        <v>0</v>
      </c>
    </row>
    <row r="191" spans="1:15" x14ac:dyDescent="0.25">
      <c r="A191">
        <v>2492</v>
      </c>
      <c r="B191" s="2">
        <v>99.147549999999995</v>
      </c>
      <c r="C191" s="3">
        <v>20163</v>
      </c>
      <c r="D191" t="s">
        <v>378</v>
      </c>
      <c r="E191" s="4" t="s">
        <v>21</v>
      </c>
      <c r="F191" s="6">
        <v>0.75725830000000005</v>
      </c>
      <c r="G191" s="7">
        <v>171.70500000000001</v>
      </c>
      <c r="H191" s="2">
        <v>30.781300000000002</v>
      </c>
      <c r="I191" s="18">
        <f t="shared" si="3"/>
        <v>137630</v>
      </c>
      <c r="J191" s="18">
        <v>86410</v>
      </c>
      <c r="K191" s="18">
        <v>49720</v>
      </c>
      <c r="L191" s="18">
        <v>1500</v>
      </c>
      <c r="M191" s="22">
        <v>1</v>
      </c>
      <c r="N191" s="22">
        <v>1</v>
      </c>
      <c r="O191" s="22">
        <v>0</v>
      </c>
    </row>
    <row r="192" spans="1:15" x14ac:dyDescent="0.25">
      <c r="A192">
        <v>60043</v>
      </c>
      <c r="B192" s="2">
        <v>99.973470000000006</v>
      </c>
      <c r="C192" s="3">
        <v>2648</v>
      </c>
      <c r="D192" t="s">
        <v>1362</v>
      </c>
      <c r="E192" s="4" t="s">
        <v>11490</v>
      </c>
      <c r="F192" s="6">
        <v>0.89427310000000004</v>
      </c>
      <c r="G192" s="7">
        <v>233.75</v>
      </c>
      <c r="H192" s="2">
        <v>32.4</v>
      </c>
      <c r="I192" s="18">
        <f t="shared" si="3"/>
        <v>137074</v>
      </c>
      <c r="J192" s="18">
        <v>40824</v>
      </c>
      <c r="K192" s="18">
        <v>93250</v>
      </c>
      <c r="L192" s="18">
        <v>3000</v>
      </c>
      <c r="M192" s="22">
        <v>0</v>
      </c>
      <c r="N192" s="22">
        <v>0</v>
      </c>
      <c r="O192" s="22">
        <v>0</v>
      </c>
    </row>
    <row r="193" spans="1:15" x14ac:dyDescent="0.25">
      <c r="A193">
        <v>2465</v>
      </c>
      <c r="B193" s="2">
        <v>98.702730000000003</v>
      </c>
      <c r="C193" s="3">
        <v>11498</v>
      </c>
      <c r="D193" t="s">
        <v>369</v>
      </c>
      <c r="E193" s="4" t="s">
        <v>21</v>
      </c>
      <c r="F193" s="6">
        <v>0.71465140000000005</v>
      </c>
      <c r="G193" s="7">
        <v>160.92400000000001</v>
      </c>
      <c r="H193" s="2">
        <v>30.866700000000002</v>
      </c>
      <c r="I193" s="18">
        <f t="shared" si="3"/>
        <v>135646</v>
      </c>
      <c r="J193" s="18">
        <v>114918</v>
      </c>
      <c r="K193" s="18">
        <v>19453</v>
      </c>
      <c r="L193" s="18">
        <v>1275</v>
      </c>
      <c r="M193" s="22">
        <v>1</v>
      </c>
      <c r="N193" s="22">
        <v>1</v>
      </c>
      <c r="O193" s="22">
        <v>0</v>
      </c>
    </row>
    <row r="194" spans="1:15" x14ac:dyDescent="0.25">
      <c r="A194">
        <v>2446</v>
      </c>
      <c r="B194" s="2">
        <v>98.622519999999994</v>
      </c>
      <c r="C194" s="3">
        <v>28795</v>
      </c>
      <c r="D194" t="s">
        <v>361</v>
      </c>
      <c r="E194" s="4" t="s">
        <v>21</v>
      </c>
      <c r="F194" s="6">
        <v>0.83342340000000004</v>
      </c>
      <c r="G194" s="7">
        <v>138.73099999999999</v>
      </c>
      <c r="H194" s="2">
        <v>28.597000000000001</v>
      </c>
      <c r="I194" s="18">
        <f t="shared" ref="I194:I257" si="4">SUM(J194:L194)</f>
        <v>134570</v>
      </c>
      <c r="J194" s="18">
        <v>118742</v>
      </c>
      <c r="K194" s="18">
        <v>14953</v>
      </c>
      <c r="L194" s="18">
        <v>875</v>
      </c>
      <c r="M194" s="22">
        <v>1</v>
      </c>
      <c r="N194" s="22">
        <v>1</v>
      </c>
      <c r="O194" s="22">
        <v>0</v>
      </c>
    </row>
    <row r="195" spans="1:15" x14ac:dyDescent="0.25">
      <c r="A195">
        <v>60605</v>
      </c>
      <c r="B195" s="2">
        <v>98.59205</v>
      </c>
      <c r="C195" s="3">
        <v>25937</v>
      </c>
      <c r="D195" t="s">
        <v>11616</v>
      </c>
      <c r="E195" s="4" t="s">
        <v>11490</v>
      </c>
      <c r="F195" s="6">
        <v>0.75320299999999996</v>
      </c>
      <c r="G195" s="7">
        <v>151.22399999999999</v>
      </c>
      <c r="H195" s="2">
        <v>36.0625</v>
      </c>
      <c r="I195" s="18">
        <f t="shared" si="4"/>
        <v>134437</v>
      </c>
      <c r="J195" s="18">
        <v>112119</v>
      </c>
      <c r="K195" s="18">
        <v>21080</v>
      </c>
      <c r="L195" s="18">
        <v>1238</v>
      </c>
      <c r="M195" s="22">
        <v>1</v>
      </c>
      <c r="N195" s="22">
        <v>1</v>
      </c>
      <c r="O195" s="22">
        <v>0</v>
      </c>
    </row>
    <row r="196" spans="1:15" x14ac:dyDescent="0.25">
      <c r="A196">
        <v>94563</v>
      </c>
      <c r="B196" s="2">
        <v>99.765680000000003</v>
      </c>
      <c r="C196" s="3">
        <v>18284</v>
      </c>
      <c r="D196" t="s">
        <v>15780</v>
      </c>
      <c r="E196" s="4" t="s">
        <v>15368</v>
      </c>
      <c r="F196" s="6">
        <v>0.780505</v>
      </c>
      <c r="G196" s="7">
        <v>211.56299999999999</v>
      </c>
      <c r="H196" s="2">
        <v>25.838699999999999</v>
      </c>
      <c r="I196" s="18">
        <f t="shared" si="4"/>
        <v>128545</v>
      </c>
      <c r="J196" s="18">
        <v>81650</v>
      </c>
      <c r="K196" s="18">
        <v>46645</v>
      </c>
      <c r="L196" s="18">
        <v>250</v>
      </c>
      <c r="M196" s="22">
        <v>1</v>
      </c>
      <c r="N196" s="22">
        <v>1</v>
      </c>
      <c r="O196" s="22">
        <v>0</v>
      </c>
    </row>
    <row r="197" spans="1:15" x14ac:dyDescent="0.25">
      <c r="A197">
        <v>6903</v>
      </c>
      <c r="B197" s="2">
        <v>99.517880000000005</v>
      </c>
      <c r="C197" s="3">
        <v>14748</v>
      </c>
      <c r="D197" t="s">
        <v>1081</v>
      </c>
      <c r="E197" s="4" t="s">
        <v>1198</v>
      </c>
      <c r="F197" s="6">
        <v>0.68892339999999996</v>
      </c>
      <c r="G197" s="7">
        <v>206.22900000000001</v>
      </c>
      <c r="H197" s="2">
        <v>25.478300000000001</v>
      </c>
      <c r="I197" s="18">
        <f t="shared" si="4"/>
        <v>127991</v>
      </c>
      <c r="J197" s="18">
        <v>95166</v>
      </c>
      <c r="K197" s="18">
        <v>31525</v>
      </c>
      <c r="L197" s="18">
        <v>1300</v>
      </c>
      <c r="M197" s="22">
        <v>1</v>
      </c>
      <c r="N197" s="22">
        <v>1</v>
      </c>
      <c r="O197" s="22">
        <v>0</v>
      </c>
    </row>
    <row r="198" spans="1:15" x14ac:dyDescent="0.25">
      <c r="A198">
        <v>2421</v>
      </c>
      <c r="B198" s="2">
        <v>99.100539999999995</v>
      </c>
      <c r="C198" s="3">
        <v>18358</v>
      </c>
      <c r="D198" t="s">
        <v>360</v>
      </c>
      <c r="E198" s="4" t="s">
        <v>21</v>
      </c>
      <c r="F198" s="6">
        <v>0.78583970000000003</v>
      </c>
      <c r="G198" s="7">
        <v>163.06800000000001</v>
      </c>
      <c r="H198" s="2">
        <v>27.315799999999999</v>
      </c>
      <c r="I198" s="18">
        <f t="shared" si="4"/>
        <v>118307</v>
      </c>
      <c r="J198" s="18">
        <v>78177</v>
      </c>
      <c r="K198" s="18">
        <v>38175</v>
      </c>
      <c r="L198" s="18">
        <v>1955</v>
      </c>
      <c r="M198" s="22">
        <v>1</v>
      </c>
      <c r="N198" s="22">
        <v>1</v>
      </c>
      <c r="O198" s="22">
        <v>0</v>
      </c>
    </row>
    <row r="199" spans="1:15" x14ac:dyDescent="0.25">
      <c r="A199">
        <v>94507</v>
      </c>
      <c r="B199" s="2">
        <v>99.045439999999999</v>
      </c>
      <c r="C199" s="3">
        <v>15972</v>
      </c>
      <c r="D199" t="s">
        <v>6435</v>
      </c>
      <c r="E199" s="4" t="s">
        <v>15368</v>
      </c>
      <c r="F199" s="6">
        <v>0.71582539999999995</v>
      </c>
      <c r="G199" s="7">
        <v>172.09200000000001</v>
      </c>
      <c r="H199" s="2">
        <v>25.1111</v>
      </c>
      <c r="I199" s="18">
        <f t="shared" si="4"/>
        <v>116108</v>
      </c>
      <c r="J199" s="18">
        <v>66508</v>
      </c>
      <c r="K199" s="18">
        <v>48900</v>
      </c>
      <c r="L199" s="18">
        <v>700</v>
      </c>
      <c r="M199" s="22">
        <v>1</v>
      </c>
      <c r="N199" s="22">
        <v>1</v>
      </c>
      <c r="O199" s="22">
        <v>0</v>
      </c>
    </row>
    <row r="200" spans="1:15" x14ac:dyDescent="0.25">
      <c r="A200">
        <v>6877</v>
      </c>
      <c r="B200" s="2">
        <v>99.082319999999996</v>
      </c>
      <c r="C200" s="3">
        <v>25104</v>
      </c>
      <c r="D200" t="s">
        <v>1338</v>
      </c>
      <c r="E200" s="4" t="s">
        <v>1198</v>
      </c>
      <c r="F200" s="6">
        <v>0.72570769999999996</v>
      </c>
      <c r="G200" s="7">
        <v>173.024</v>
      </c>
      <c r="H200" s="2">
        <v>34.142899999999997</v>
      </c>
      <c r="I200" s="18">
        <f t="shared" si="4"/>
        <v>108855</v>
      </c>
      <c r="J200" s="18">
        <v>53762</v>
      </c>
      <c r="K200" s="18">
        <v>54843</v>
      </c>
      <c r="L200" s="18">
        <v>250</v>
      </c>
      <c r="M200" s="22">
        <v>0</v>
      </c>
      <c r="N200" s="22">
        <v>0</v>
      </c>
      <c r="O200" s="22">
        <v>0</v>
      </c>
    </row>
    <row r="201" spans="1:15" x14ac:dyDescent="0.25">
      <c r="A201">
        <v>10576</v>
      </c>
      <c r="B201" s="2">
        <v>99.932239999999993</v>
      </c>
      <c r="C201" s="3">
        <v>4842</v>
      </c>
      <c r="D201" t="s">
        <v>1826</v>
      </c>
      <c r="E201" s="4" t="s">
        <v>1280</v>
      </c>
      <c r="F201" s="6">
        <v>0.74260619999999999</v>
      </c>
      <c r="G201" s="7">
        <v>239.625</v>
      </c>
      <c r="H201" s="2">
        <v>21</v>
      </c>
      <c r="I201" s="18">
        <f t="shared" si="4"/>
        <v>106798</v>
      </c>
      <c r="J201" s="18">
        <v>88668</v>
      </c>
      <c r="K201" s="18">
        <v>18130</v>
      </c>
      <c r="L201" s="18">
        <v>0</v>
      </c>
      <c r="M201" s="22">
        <v>1</v>
      </c>
      <c r="N201" s="22">
        <v>1</v>
      </c>
      <c r="O201" s="22">
        <v>0</v>
      </c>
    </row>
    <row r="202" spans="1:15" x14ac:dyDescent="0.25">
      <c r="A202">
        <v>2109</v>
      </c>
      <c r="B202" s="2">
        <v>99.06223</v>
      </c>
      <c r="C202" s="3">
        <v>3993</v>
      </c>
      <c r="D202" t="s">
        <v>311</v>
      </c>
      <c r="E202" s="4" t="s">
        <v>21</v>
      </c>
      <c r="F202" s="6">
        <v>0.67592319999999995</v>
      </c>
      <c r="G202" s="7">
        <v>180.667</v>
      </c>
      <c r="H202" s="2">
        <v>36</v>
      </c>
      <c r="I202" s="18">
        <f t="shared" si="4"/>
        <v>106759</v>
      </c>
      <c r="J202" s="18">
        <v>80654</v>
      </c>
      <c r="K202" s="18">
        <v>26005</v>
      </c>
      <c r="L202" s="18">
        <v>100</v>
      </c>
      <c r="M202" s="22">
        <v>1</v>
      </c>
      <c r="N202" s="22">
        <v>1</v>
      </c>
      <c r="O202" s="22">
        <v>0</v>
      </c>
    </row>
    <row r="203" spans="1:15" x14ac:dyDescent="0.25">
      <c r="A203">
        <v>20124</v>
      </c>
      <c r="B203" s="2">
        <v>99.271889999999999</v>
      </c>
      <c r="C203" s="3">
        <v>15713</v>
      </c>
      <c r="D203" t="s">
        <v>1348</v>
      </c>
      <c r="E203" s="4" t="s">
        <v>4335</v>
      </c>
      <c r="F203" s="6">
        <v>0.67870180000000002</v>
      </c>
      <c r="G203" s="7">
        <v>189.14099999999999</v>
      </c>
      <c r="H203" s="2">
        <v>39.588200000000001</v>
      </c>
      <c r="I203" s="18">
        <f t="shared" si="4"/>
        <v>105434</v>
      </c>
      <c r="J203" s="18">
        <v>36271</v>
      </c>
      <c r="K203" s="18">
        <v>68638</v>
      </c>
      <c r="L203" s="18">
        <v>525</v>
      </c>
      <c r="M203" s="22">
        <v>0</v>
      </c>
      <c r="N203" s="22">
        <v>0</v>
      </c>
      <c r="O203" s="22">
        <v>0</v>
      </c>
    </row>
    <row r="204" spans="1:15" x14ac:dyDescent="0.25">
      <c r="A204">
        <v>1776</v>
      </c>
      <c r="B204" s="2">
        <v>99.426910000000007</v>
      </c>
      <c r="C204" s="3">
        <v>18197</v>
      </c>
      <c r="D204" t="s">
        <v>232</v>
      </c>
      <c r="E204" s="4" t="s">
        <v>21</v>
      </c>
      <c r="F204" s="6">
        <v>0.78437630000000003</v>
      </c>
      <c r="G204" s="7">
        <v>180.27799999999999</v>
      </c>
      <c r="H204" s="2">
        <v>29.2683</v>
      </c>
      <c r="I204" s="18">
        <f t="shared" si="4"/>
        <v>103569</v>
      </c>
      <c r="J204" s="18">
        <v>72856</v>
      </c>
      <c r="K204" s="18">
        <v>24238</v>
      </c>
      <c r="L204" s="18">
        <v>6475</v>
      </c>
      <c r="M204" s="22">
        <v>1</v>
      </c>
      <c r="N204" s="22">
        <v>1</v>
      </c>
      <c r="O204" s="22">
        <v>0</v>
      </c>
    </row>
    <row r="205" spans="1:15" x14ac:dyDescent="0.25">
      <c r="A205">
        <v>7043</v>
      </c>
      <c r="B205" s="2">
        <v>99.748310000000004</v>
      </c>
      <c r="C205" s="3">
        <v>12932</v>
      </c>
      <c r="D205" t="s">
        <v>1369</v>
      </c>
      <c r="E205" s="4" t="s">
        <v>1341</v>
      </c>
      <c r="F205" s="6">
        <v>0.82037369999999998</v>
      </c>
      <c r="G205" s="7">
        <v>201.00700000000001</v>
      </c>
      <c r="H205" s="2">
        <v>27.4419</v>
      </c>
      <c r="I205" s="18">
        <f t="shared" si="4"/>
        <v>100981</v>
      </c>
      <c r="J205" s="18">
        <v>77916</v>
      </c>
      <c r="K205" s="18">
        <v>17465</v>
      </c>
      <c r="L205" s="18">
        <f>1700+3900</f>
        <v>5600</v>
      </c>
      <c r="M205" s="22">
        <v>1</v>
      </c>
      <c r="N205" s="22">
        <v>1</v>
      </c>
      <c r="O205" s="22">
        <v>0</v>
      </c>
    </row>
    <row r="206" spans="1:15" x14ac:dyDescent="0.25">
      <c r="A206">
        <v>63005</v>
      </c>
      <c r="B206" s="2">
        <v>99.179990000000004</v>
      </c>
      <c r="C206" s="3">
        <v>17760</v>
      </c>
      <c r="D206" t="s">
        <v>29</v>
      </c>
      <c r="E206" s="4" t="s">
        <v>12102</v>
      </c>
      <c r="F206" s="6">
        <v>0.72566679999999995</v>
      </c>
      <c r="G206" s="7">
        <v>177.97200000000001</v>
      </c>
      <c r="H206" s="2">
        <v>43.636400000000002</v>
      </c>
      <c r="I206" s="18">
        <f t="shared" si="4"/>
        <v>98210</v>
      </c>
      <c r="J206" s="18">
        <v>27904</v>
      </c>
      <c r="K206" s="18">
        <v>65106</v>
      </c>
      <c r="L206" s="18">
        <v>5200</v>
      </c>
      <c r="M206" s="22">
        <v>0</v>
      </c>
      <c r="N206" s="22">
        <v>0</v>
      </c>
      <c r="O206" s="22">
        <v>0</v>
      </c>
    </row>
    <row r="207" spans="1:15" x14ac:dyDescent="0.25">
      <c r="A207">
        <v>10510</v>
      </c>
      <c r="B207" s="2">
        <v>99.521969999999996</v>
      </c>
      <c r="C207" s="3">
        <v>10390</v>
      </c>
      <c r="D207" t="s">
        <v>1798</v>
      </c>
      <c r="E207" s="4" t="s">
        <v>1280</v>
      </c>
      <c r="F207" s="6">
        <v>0.72395830000000005</v>
      </c>
      <c r="G207" s="7">
        <v>201.17599999999999</v>
      </c>
      <c r="H207" s="2">
        <v>27.933299999999999</v>
      </c>
      <c r="I207" s="18">
        <f t="shared" si="4"/>
        <v>96778</v>
      </c>
      <c r="J207" s="18">
        <v>63903</v>
      </c>
      <c r="K207" s="18">
        <v>32625</v>
      </c>
      <c r="L207" s="18">
        <v>250</v>
      </c>
      <c r="M207" s="22">
        <v>1</v>
      </c>
      <c r="N207" s="22">
        <v>1</v>
      </c>
      <c r="O207" s="22">
        <v>0</v>
      </c>
    </row>
    <row r="208" spans="1:15" x14ac:dyDescent="0.25">
      <c r="A208">
        <v>94618</v>
      </c>
      <c r="B208" s="2">
        <v>99.340999999999994</v>
      </c>
      <c r="C208" s="3">
        <v>17006</v>
      </c>
      <c r="D208" t="s">
        <v>493</v>
      </c>
      <c r="E208" s="4" t="s">
        <v>15368</v>
      </c>
      <c r="F208" s="6">
        <v>0.80078539999999998</v>
      </c>
      <c r="G208" s="7">
        <v>170.27</v>
      </c>
      <c r="H208" s="2">
        <v>33.172400000000003</v>
      </c>
      <c r="I208" s="18">
        <f t="shared" si="4"/>
        <v>95655</v>
      </c>
      <c r="J208" s="18">
        <v>83535</v>
      </c>
      <c r="K208" s="18">
        <v>10870</v>
      </c>
      <c r="L208" s="18">
        <v>1250</v>
      </c>
      <c r="M208" s="22">
        <v>1</v>
      </c>
      <c r="N208" s="22">
        <v>1</v>
      </c>
      <c r="O208" s="22">
        <v>0</v>
      </c>
    </row>
    <row r="209" spans="1:15" x14ac:dyDescent="0.25">
      <c r="A209">
        <v>2420</v>
      </c>
      <c r="B209" s="2">
        <v>99.076099999999997</v>
      </c>
      <c r="C209" s="3">
        <v>13946</v>
      </c>
      <c r="D209" t="s">
        <v>360</v>
      </c>
      <c r="E209" s="4" t="s">
        <v>21</v>
      </c>
      <c r="F209" s="6">
        <v>0.74292789999999997</v>
      </c>
      <c r="G209" s="7">
        <v>169.76900000000001</v>
      </c>
      <c r="H209" s="2">
        <v>26.6</v>
      </c>
      <c r="I209" s="18">
        <f t="shared" si="4"/>
        <v>94451</v>
      </c>
      <c r="J209" s="18">
        <v>83474</v>
      </c>
      <c r="K209" s="18">
        <v>9637</v>
      </c>
      <c r="L209" s="18">
        <v>1340</v>
      </c>
      <c r="M209" s="22">
        <v>1</v>
      </c>
      <c r="N209" s="22">
        <v>1</v>
      </c>
      <c r="O209" s="22">
        <v>0</v>
      </c>
    </row>
    <row r="210" spans="1:15" x14ac:dyDescent="0.25">
      <c r="A210">
        <v>19066</v>
      </c>
      <c r="B210" s="2">
        <v>99.805670000000006</v>
      </c>
      <c r="C210" s="3">
        <v>6139</v>
      </c>
      <c r="D210" t="s">
        <v>4212</v>
      </c>
      <c r="E210" s="4" t="s">
        <v>3003</v>
      </c>
      <c r="F210" s="6">
        <v>0.82735000000000003</v>
      </c>
      <c r="G210" s="7">
        <v>205.125</v>
      </c>
      <c r="H210" s="2">
        <v>24</v>
      </c>
      <c r="I210" s="18">
        <f t="shared" si="4"/>
        <v>94387</v>
      </c>
      <c r="J210" s="18">
        <v>68642</v>
      </c>
      <c r="K210" s="18">
        <v>24995</v>
      </c>
      <c r="L210" s="18">
        <v>750</v>
      </c>
      <c r="M210" s="22">
        <v>1</v>
      </c>
      <c r="N210" s="22">
        <v>1</v>
      </c>
      <c r="O210" s="22">
        <v>0</v>
      </c>
    </row>
    <row r="211" spans="1:15" x14ac:dyDescent="0.25">
      <c r="A211">
        <v>7928</v>
      </c>
      <c r="B211" s="2">
        <v>99.398330000000001</v>
      </c>
      <c r="C211" s="3">
        <v>19334</v>
      </c>
      <c r="D211" t="s">
        <v>407</v>
      </c>
      <c r="E211" s="4" t="s">
        <v>1341</v>
      </c>
      <c r="F211" s="6">
        <v>0.7377205</v>
      </c>
      <c r="G211" s="7">
        <v>186.429</v>
      </c>
      <c r="H211" s="2">
        <v>34.25</v>
      </c>
      <c r="I211" s="18">
        <f t="shared" si="4"/>
        <v>94114</v>
      </c>
      <c r="J211" s="18">
        <v>39017</v>
      </c>
      <c r="K211" s="18">
        <v>55097</v>
      </c>
      <c r="L211" s="18">
        <v>0</v>
      </c>
      <c r="M211" s="22">
        <v>0</v>
      </c>
      <c r="N211" s="22">
        <v>0</v>
      </c>
      <c r="O211" s="22">
        <v>0</v>
      </c>
    </row>
    <row r="212" spans="1:15" x14ac:dyDescent="0.25">
      <c r="A212">
        <v>2199</v>
      </c>
      <c r="B212" s="2">
        <v>99.750500000000002</v>
      </c>
      <c r="C212" s="3">
        <v>1358</v>
      </c>
      <c r="D212" t="s">
        <v>311</v>
      </c>
      <c r="E212" s="4" t="s">
        <v>21</v>
      </c>
      <c r="F212" s="6">
        <v>0.86022370000000004</v>
      </c>
      <c r="G212" s="7">
        <v>194.375</v>
      </c>
      <c r="H212" s="2">
        <v>42</v>
      </c>
      <c r="I212" s="18">
        <f t="shared" si="4"/>
        <v>94063</v>
      </c>
      <c r="J212" s="18">
        <v>64285</v>
      </c>
      <c r="K212" s="18">
        <v>29778</v>
      </c>
      <c r="L212" s="18">
        <v>0</v>
      </c>
      <c r="M212" s="22">
        <v>1</v>
      </c>
      <c r="N212" s="22">
        <v>1</v>
      </c>
      <c r="O212" s="22">
        <v>0</v>
      </c>
    </row>
    <row r="213" spans="1:15" x14ac:dyDescent="0.25">
      <c r="A213">
        <v>7945</v>
      </c>
      <c r="B213" s="2">
        <v>98.996930000000006</v>
      </c>
      <c r="C213" s="3">
        <v>9607</v>
      </c>
      <c r="D213" t="s">
        <v>1562</v>
      </c>
      <c r="E213" s="4" t="s">
        <v>1341</v>
      </c>
      <c r="F213" s="6">
        <v>0.6907643</v>
      </c>
      <c r="G213" s="7">
        <v>173.80199999999999</v>
      </c>
      <c r="H213" s="2">
        <v>38.2667</v>
      </c>
      <c r="I213" s="18">
        <f t="shared" si="4"/>
        <v>94009</v>
      </c>
      <c r="J213" s="18">
        <v>33260</v>
      </c>
      <c r="K213" s="18">
        <v>59849</v>
      </c>
      <c r="L213" s="18">
        <v>900</v>
      </c>
      <c r="M213" s="22">
        <v>0</v>
      </c>
      <c r="N213" s="22">
        <v>0</v>
      </c>
      <c r="O213" s="22">
        <v>0</v>
      </c>
    </row>
    <row r="214" spans="1:15" x14ac:dyDescent="0.25">
      <c r="A214">
        <v>6870</v>
      </c>
      <c r="B214" s="2">
        <v>99.974890000000002</v>
      </c>
      <c r="C214" s="3">
        <v>7071</v>
      </c>
      <c r="D214" t="s">
        <v>1337</v>
      </c>
      <c r="E214" s="4" t="s">
        <v>1198</v>
      </c>
      <c r="F214" s="6">
        <v>0.81185390000000002</v>
      </c>
      <c r="G214" s="7">
        <v>250.001</v>
      </c>
      <c r="H214" s="2">
        <v>29.7333</v>
      </c>
      <c r="I214" s="18">
        <f t="shared" si="4"/>
        <v>93514</v>
      </c>
      <c r="J214" s="18">
        <v>46349</v>
      </c>
      <c r="K214" s="18">
        <v>32615</v>
      </c>
      <c r="L214" s="18">
        <v>14550</v>
      </c>
      <c r="M214" s="22">
        <v>1</v>
      </c>
      <c r="N214" s="22">
        <v>1</v>
      </c>
      <c r="O214" s="22">
        <v>0</v>
      </c>
    </row>
    <row r="215" spans="1:15" x14ac:dyDescent="0.25">
      <c r="A215">
        <v>11568</v>
      </c>
      <c r="B215" s="2">
        <v>99.751279999999994</v>
      </c>
      <c r="C215" s="3">
        <v>4239</v>
      </c>
      <c r="D215" t="s">
        <v>1953</v>
      </c>
      <c r="E215" s="4" t="s">
        <v>1280</v>
      </c>
      <c r="F215" s="6">
        <v>0.70208539999999997</v>
      </c>
      <c r="G215" s="7">
        <v>222.875</v>
      </c>
      <c r="H215" s="2">
        <v>35.4</v>
      </c>
      <c r="I215" s="18">
        <f t="shared" si="4"/>
        <v>90260</v>
      </c>
      <c r="J215" s="18">
        <v>51910</v>
      </c>
      <c r="K215" s="18">
        <v>38350</v>
      </c>
      <c r="L215" s="18">
        <v>0</v>
      </c>
      <c r="M215" s="22">
        <v>1</v>
      </c>
      <c r="N215" s="22">
        <v>1</v>
      </c>
      <c r="O215" s="22">
        <v>0</v>
      </c>
    </row>
    <row r="216" spans="1:15" ht="16.5" customHeight="1" x14ac:dyDescent="0.25">
      <c r="A216">
        <v>2114</v>
      </c>
      <c r="B216" s="2">
        <v>98.882419999999996</v>
      </c>
      <c r="C216" s="3">
        <v>12800</v>
      </c>
      <c r="D216" t="s">
        <v>311</v>
      </c>
      <c r="E216" s="4" t="s">
        <v>21</v>
      </c>
      <c r="F216" s="6">
        <v>0.80442429999999998</v>
      </c>
      <c r="G216" s="7">
        <v>150.31299999999999</v>
      </c>
      <c r="H216" s="2">
        <v>29.7407</v>
      </c>
      <c r="I216" s="18">
        <f t="shared" si="4"/>
        <v>89399</v>
      </c>
      <c r="J216" s="18">
        <v>74126</v>
      </c>
      <c r="K216" s="18">
        <v>14673</v>
      </c>
      <c r="L216" s="18">
        <v>600</v>
      </c>
      <c r="M216" s="22">
        <v>1</v>
      </c>
      <c r="N216" s="22">
        <v>1</v>
      </c>
      <c r="O216" s="22">
        <v>0</v>
      </c>
    </row>
    <row r="217" spans="1:15" x14ac:dyDescent="0.25">
      <c r="A217">
        <v>92603</v>
      </c>
      <c r="B217" s="2">
        <v>98.639259999999993</v>
      </c>
      <c r="C217" s="3">
        <v>20173</v>
      </c>
      <c r="D217" t="s">
        <v>3479</v>
      </c>
      <c r="E217" s="4" t="s">
        <v>15368</v>
      </c>
      <c r="F217" s="6">
        <v>0.8023595</v>
      </c>
      <c r="G217" s="7">
        <v>144.47900000000001</v>
      </c>
      <c r="H217" s="2">
        <v>27</v>
      </c>
      <c r="I217" s="18">
        <f t="shared" si="4"/>
        <v>88424</v>
      </c>
      <c r="J217" s="18">
        <v>38576</v>
      </c>
      <c r="K217" s="18">
        <v>49648</v>
      </c>
      <c r="L217" s="18">
        <v>200</v>
      </c>
      <c r="M217" s="22">
        <v>0</v>
      </c>
      <c r="N217" s="22">
        <v>0</v>
      </c>
      <c r="O217" s="22">
        <v>0</v>
      </c>
    </row>
    <row r="218" spans="1:15" x14ac:dyDescent="0.25">
      <c r="A218">
        <v>22213</v>
      </c>
      <c r="B218" s="2">
        <v>99.463520000000003</v>
      </c>
      <c r="C218" s="3">
        <v>3470</v>
      </c>
      <c r="D218" t="s">
        <v>374</v>
      </c>
      <c r="E218" s="4" t="s">
        <v>4335</v>
      </c>
      <c r="F218" s="6">
        <v>0.79400000000000004</v>
      </c>
      <c r="G218" s="7">
        <v>181.69399999999999</v>
      </c>
      <c r="H218" s="2">
        <v>29.333300000000001</v>
      </c>
      <c r="I218" s="18">
        <f t="shared" si="4"/>
        <v>86144</v>
      </c>
      <c r="J218" s="18">
        <v>31041</v>
      </c>
      <c r="K218" s="18">
        <v>52783</v>
      </c>
      <c r="L218" s="18">
        <f>820+1500</f>
        <v>2320</v>
      </c>
      <c r="M218" s="22">
        <v>0</v>
      </c>
      <c r="N218" s="22">
        <v>0</v>
      </c>
      <c r="O218" s="22">
        <v>0</v>
      </c>
    </row>
    <row r="219" spans="1:15" x14ac:dyDescent="0.25">
      <c r="A219">
        <v>7760</v>
      </c>
      <c r="B219" s="2">
        <v>98.676299999999998</v>
      </c>
      <c r="C219" s="3">
        <v>8984</v>
      </c>
      <c r="D219" t="s">
        <v>1518</v>
      </c>
      <c r="E219" s="4" t="s">
        <v>1341</v>
      </c>
      <c r="F219" s="6">
        <v>0.63866120000000004</v>
      </c>
      <c r="G219" s="7">
        <v>173.67599999999999</v>
      </c>
      <c r="H219" s="2">
        <v>29.833300000000001</v>
      </c>
      <c r="I219" s="18">
        <f t="shared" si="4"/>
        <v>85033</v>
      </c>
      <c r="J219" s="18">
        <v>23990</v>
      </c>
      <c r="K219" s="18">
        <v>58193</v>
      </c>
      <c r="L219" s="18">
        <v>2850</v>
      </c>
      <c r="M219" s="22">
        <v>0</v>
      </c>
      <c r="N219" s="22">
        <v>0</v>
      </c>
      <c r="O219" s="22">
        <v>0</v>
      </c>
    </row>
    <row r="220" spans="1:15" x14ac:dyDescent="0.25">
      <c r="A220">
        <v>6883</v>
      </c>
      <c r="B220" s="2">
        <v>99.98939</v>
      </c>
      <c r="C220" s="3">
        <v>10319</v>
      </c>
      <c r="D220" t="s">
        <v>379</v>
      </c>
      <c r="E220" s="4" t="s">
        <v>1198</v>
      </c>
      <c r="F220" s="6">
        <v>0.84022739999999996</v>
      </c>
      <c r="G220" s="7">
        <v>248.61099999999999</v>
      </c>
      <c r="H220" s="2">
        <v>33.047600000000003</v>
      </c>
      <c r="I220" s="18">
        <f t="shared" si="4"/>
        <v>84370</v>
      </c>
      <c r="J220" s="18">
        <v>35982</v>
      </c>
      <c r="K220" s="18">
        <v>45488</v>
      </c>
      <c r="L220" s="18">
        <v>2900</v>
      </c>
      <c r="M220" s="22">
        <v>0</v>
      </c>
      <c r="N220" s="22">
        <v>0</v>
      </c>
      <c r="O220" s="22">
        <v>0</v>
      </c>
    </row>
    <row r="221" spans="1:15" x14ac:dyDescent="0.25">
      <c r="A221">
        <v>2030</v>
      </c>
      <c r="B221" s="2">
        <v>99.769620000000003</v>
      </c>
      <c r="C221" s="3">
        <v>5727</v>
      </c>
      <c r="D221" t="s">
        <v>290</v>
      </c>
      <c r="E221" s="4" t="s">
        <v>21</v>
      </c>
      <c r="F221" s="6">
        <v>0.83675679999999997</v>
      </c>
      <c r="G221" s="7">
        <v>202.15299999999999</v>
      </c>
      <c r="H221" s="2">
        <v>19.545500000000001</v>
      </c>
      <c r="I221" s="18">
        <f t="shared" si="4"/>
        <v>82886</v>
      </c>
      <c r="J221" s="18">
        <v>43391</v>
      </c>
      <c r="K221" s="18">
        <v>34345</v>
      </c>
      <c r="L221" s="18">
        <f>4900+250</f>
        <v>5150</v>
      </c>
      <c r="M221" s="22">
        <v>1</v>
      </c>
      <c r="N221" s="22">
        <v>1</v>
      </c>
      <c r="O221" s="22">
        <v>0</v>
      </c>
    </row>
    <row r="222" spans="1:15" x14ac:dyDescent="0.25">
      <c r="A222">
        <v>7046</v>
      </c>
      <c r="B222" s="2">
        <v>99.683279999999996</v>
      </c>
      <c r="C222" s="3">
        <v>4267</v>
      </c>
      <c r="D222" t="s">
        <v>1372</v>
      </c>
      <c r="E222" s="4" t="s">
        <v>1341</v>
      </c>
      <c r="F222" s="6">
        <v>0.87225010000000003</v>
      </c>
      <c r="G222" s="7">
        <v>185.90899999999999</v>
      </c>
      <c r="H222" s="2">
        <v>44.625</v>
      </c>
      <c r="I222" s="18">
        <f t="shared" si="4"/>
        <v>81067</v>
      </c>
      <c r="J222" s="18">
        <v>25375</v>
      </c>
      <c r="K222" s="18">
        <v>50742</v>
      </c>
      <c r="L222" s="18">
        <v>4950</v>
      </c>
      <c r="M222" s="22">
        <v>0</v>
      </c>
      <c r="N222" s="22">
        <v>0</v>
      </c>
      <c r="O222" s="22">
        <v>0</v>
      </c>
    </row>
    <row r="223" spans="1:15" x14ac:dyDescent="0.25">
      <c r="A223">
        <v>94957</v>
      </c>
      <c r="B223" s="2">
        <v>99.940299999999993</v>
      </c>
      <c r="C223" s="3">
        <v>1062</v>
      </c>
      <c r="D223" t="s">
        <v>11259</v>
      </c>
      <c r="E223" s="4" t="s">
        <v>15368</v>
      </c>
      <c r="F223" s="6">
        <v>0.86519939999999995</v>
      </c>
      <c r="G223" s="7">
        <v>228.333</v>
      </c>
      <c r="H223" s="2">
        <v>36</v>
      </c>
      <c r="I223" s="18">
        <f t="shared" si="4"/>
        <v>79963</v>
      </c>
      <c r="J223" s="18">
        <v>55101</v>
      </c>
      <c r="K223" s="18">
        <v>22862</v>
      </c>
      <c r="L223" s="18">
        <v>2000</v>
      </c>
      <c r="M223" s="22">
        <v>1</v>
      </c>
      <c r="N223" s="22">
        <v>1</v>
      </c>
      <c r="O223" s="22">
        <v>0</v>
      </c>
    </row>
    <row r="224" spans="1:15" x14ac:dyDescent="0.25">
      <c r="A224">
        <v>20818</v>
      </c>
      <c r="B224" s="2">
        <v>99.355450000000005</v>
      </c>
      <c r="C224" s="3">
        <v>1947</v>
      </c>
      <c r="D224" t="s">
        <v>4438</v>
      </c>
      <c r="E224" s="4" t="s">
        <v>4361</v>
      </c>
      <c r="F224" s="6">
        <v>0.64876959999999995</v>
      </c>
      <c r="G224" s="7">
        <v>199.89599999999999</v>
      </c>
      <c r="H224" s="2">
        <v>35.714300000000001</v>
      </c>
      <c r="I224" s="18">
        <f t="shared" si="4"/>
        <v>78502</v>
      </c>
      <c r="J224" s="18">
        <v>67221</v>
      </c>
      <c r="K224" s="18">
        <v>11281</v>
      </c>
      <c r="L224" s="18">
        <v>0</v>
      </c>
      <c r="M224" s="22">
        <v>1</v>
      </c>
      <c r="N224" s="22">
        <v>1</v>
      </c>
      <c r="O224" s="22">
        <v>0</v>
      </c>
    </row>
    <row r="225" spans="1:15" x14ac:dyDescent="0.25">
      <c r="A225">
        <v>22027</v>
      </c>
      <c r="B225" s="2">
        <v>99.897639999999996</v>
      </c>
      <c r="C225" s="3">
        <v>2338</v>
      </c>
      <c r="D225" t="s">
        <v>4647</v>
      </c>
      <c r="E225" s="4" t="s">
        <v>4335</v>
      </c>
      <c r="F225" s="6">
        <v>0.7732386</v>
      </c>
      <c r="G225" s="7">
        <v>223.75</v>
      </c>
      <c r="H225" s="2">
        <v>31.666699999999999</v>
      </c>
      <c r="I225" s="18">
        <f t="shared" si="4"/>
        <v>77196</v>
      </c>
      <c r="J225" s="18">
        <v>62219</v>
      </c>
      <c r="K225" s="18">
        <v>13977</v>
      </c>
      <c r="L225" s="18">
        <v>1000</v>
      </c>
      <c r="M225" s="22">
        <v>1</v>
      </c>
      <c r="N225" s="22">
        <v>1</v>
      </c>
      <c r="O225" s="22">
        <v>0</v>
      </c>
    </row>
    <row r="226" spans="1:15" x14ac:dyDescent="0.25">
      <c r="A226">
        <v>11576</v>
      </c>
      <c r="B226" s="2">
        <v>99.105609999999999</v>
      </c>
      <c r="C226" s="3">
        <v>12324</v>
      </c>
      <c r="D226" t="s">
        <v>1957</v>
      </c>
      <c r="E226" s="4" t="s">
        <v>1280</v>
      </c>
      <c r="F226" s="6">
        <v>0.73580100000000004</v>
      </c>
      <c r="G226" s="7">
        <v>172.167</v>
      </c>
      <c r="H226" s="2">
        <v>24.285699999999999</v>
      </c>
      <c r="I226" s="18">
        <f t="shared" si="4"/>
        <v>76808</v>
      </c>
      <c r="J226" s="18">
        <v>53454</v>
      </c>
      <c r="K226" s="18">
        <v>23354</v>
      </c>
      <c r="L226" s="18">
        <v>0</v>
      </c>
      <c r="M226" s="22">
        <v>1</v>
      </c>
      <c r="N226" s="22">
        <v>1</v>
      </c>
      <c r="O226" s="22">
        <v>0</v>
      </c>
    </row>
    <row r="227" spans="1:15" x14ac:dyDescent="0.25">
      <c r="A227">
        <v>77010</v>
      </c>
      <c r="B227" s="2">
        <v>99.995829999999998</v>
      </c>
      <c r="C227" s="3">
        <v>723</v>
      </c>
      <c r="D227" t="s">
        <v>3103</v>
      </c>
      <c r="E227" s="4" t="s">
        <v>13752</v>
      </c>
      <c r="F227" s="6">
        <v>0.87774289999999999</v>
      </c>
      <c r="G227" s="7">
        <v>250.001</v>
      </c>
      <c r="H227" s="2">
        <v>40</v>
      </c>
      <c r="I227" s="18">
        <f t="shared" si="4"/>
        <v>76400</v>
      </c>
      <c r="J227" s="18">
        <v>5350</v>
      </c>
      <c r="K227" s="18">
        <v>57450</v>
      </c>
      <c r="L227" s="18">
        <v>13600</v>
      </c>
      <c r="M227" s="22">
        <v>0</v>
      </c>
      <c r="N227" s="22">
        <v>0</v>
      </c>
      <c r="O227" s="22">
        <v>0</v>
      </c>
    </row>
    <row r="228" spans="1:15" x14ac:dyDescent="0.25">
      <c r="A228">
        <v>60558</v>
      </c>
      <c r="B228" s="2">
        <v>98.826859999999996</v>
      </c>
      <c r="C228" s="3">
        <v>13065</v>
      </c>
      <c r="D228" t="s">
        <v>11614</v>
      </c>
      <c r="E228" s="4" t="s">
        <v>11490</v>
      </c>
      <c r="F228" s="6">
        <v>0.76840319999999995</v>
      </c>
      <c r="G228" s="7">
        <v>154.315</v>
      </c>
      <c r="H228" s="2">
        <v>33.777799999999999</v>
      </c>
      <c r="I228" s="18">
        <f t="shared" si="4"/>
        <v>75739</v>
      </c>
      <c r="J228" s="18">
        <v>22961</v>
      </c>
      <c r="K228" s="18">
        <v>52028</v>
      </c>
      <c r="L228" s="18">
        <v>750</v>
      </c>
      <c r="M228" s="22">
        <v>0</v>
      </c>
      <c r="N228" s="22">
        <v>0</v>
      </c>
      <c r="O228" s="22">
        <v>0</v>
      </c>
    </row>
    <row r="229" spans="1:15" x14ac:dyDescent="0.25">
      <c r="A229">
        <v>94065</v>
      </c>
      <c r="B229" s="2">
        <v>98.629429999999999</v>
      </c>
      <c r="C229" s="3">
        <v>11585</v>
      </c>
      <c r="D229" t="s">
        <v>15758</v>
      </c>
      <c r="E229" s="4" t="s">
        <v>15368</v>
      </c>
      <c r="F229" s="6">
        <v>0.72679450000000001</v>
      </c>
      <c r="G229" s="7">
        <v>157.25399999999999</v>
      </c>
      <c r="H229" s="2">
        <v>32.857100000000003</v>
      </c>
      <c r="I229" s="18">
        <f t="shared" si="4"/>
        <v>74718</v>
      </c>
      <c r="J229" s="18">
        <v>66708</v>
      </c>
      <c r="K229" s="18">
        <v>7810</v>
      </c>
      <c r="L229" s="18">
        <v>200</v>
      </c>
      <c r="M229" s="22">
        <v>1</v>
      </c>
      <c r="N229" s="22">
        <v>1</v>
      </c>
      <c r="O229" s="22">
        <v>0</v>
      </c>
    </row>
    <row r="230" spans="1:15" x14ac:dyDescent="0.25">
      <c r="A230">
        <v>7627</v>
      </c>
      <c r="B230" s="2">
        <v>98.890550000000005</v>
      </c>
      <c r="C230" s="3">
        <v>4928</v>
      </c>
      <c r="D230" t="s">
        <v>1460</v>
      </c>
      <c r="E230" s="4" t="s">
        <v>1341</v>
      </c>
      <c r="F230" s="6">
        <v>0.72679039999999995</v>
      </c>
      <c r="G230" s="7">
        <v>164.08500000000001</v>
      </c>
      <c r="H230" s="2">
        <v>26.25</v>
      </c>
      <c r="I230" s="18">
        <f t="shared" si="4"/>
        <v>74094</v>
      </c>
      <c r="J230" s="18">
        <v>53819</v>
      </c>
      <c r="K230" s="18">
        <v>8925</v>
      </c>
      <c r="L230" s="18">
        <v>11350</v>
      </c>
      <c r="M230" s="22">
        <v>1</v>
      </c>
      <c r="N230" s="22">
        <v>1</v>
      </c>
      <c r="O230" s="22">
        <v>0</v>
      </c>
    </row>
    <row r="231" spans="1:15" x14ac:dyDescent="0.25">
      <c r="A231">
        <v>6897</v>
      </c>
      <c r="B231" s="2">
        <v>99.667469999999994</v>
      </c>
      <c r="C231" s="3">
        <v>18656</v>
      </c>
      <c r="D231" t="s">
        <v>540</v>
      </c>
      <c r="E231" s="4" t="s">
        <v>1198</v>
      </c>
      <c r="F231" s="6">
        <v>0.75897389999999998</v>
      </c>
      <c r="G231" s="7">
        <v>204.107</v>
      </c>
      <c r="H231" s="2">
        <v>25.32</v>
      </c>
      <c r="I231" s="18">
        <f t="shared" si="4"/>
        <v>72762</v>
      </c>
      <c r="J231" s="18">
        <v>42765</v>
      </c>
      <c r="K231" s="18">
        <v>28647</v>
      </c>
      <c r="L231" s="18">
        <v>1350</v>
      </c>
      <c r="M231" s="22">
        <v>1</v>
      </c>
      <c r="N231" s="22">
        <v>1</v>
      </c>
      <c r="O231" s="22">
        <v>0</v>
      </c>
    </row>
    <row r="232" spans="1:15" x14ac:dyDescent="0.25">
      <c r="A232">
        <v>10533</v>
      </c>
      <c r="B232" s="2">
        <v>99.060180000000003</v>
      </c>
      <c r="C232" s="3">
        <v>7484</v>
      </c>
      <c r="D232" t="s">
        <v>1406</v>
      </c>
      <c r="E232" s="4" t="s">
        <v>1280</v>
      </c>
      <c r="F232" s="6">
        <v>0.69887690000000002</v>
      </c>
      <c r="G232" s="7">
        <v>176.56299999999999</v>
      </c>
      <c r="H232" s="2">
        <v>28.5</v>
      </c>
      <c r="I232" s="18">
        <f t="shared" si="4"/>
        <v>71516</v>
      </c>
      <c r="J232" s="18">
        <v>46451</v>
      </c>
      <c r="K232" s="18">
        <v>23065</v>
      </c>
      <c r="L232" s="18">
        <v>2000</v>
      </c>
      <c r="M232" s="22">
        <v>1</v>
      </c>
      <c r="N232" s="22">
        <v>1</v>
      </c>
      <c r="O232" s="22">
        <v>0</v>
      </c>
    </row>
    <row r="233" spans="1:15" x14ac:dyDescent="0.25">
      <c r="A233">
        <v>94556</v>
      </c>
      <c r="B233" s="2">
        <v>98.94605</v>
      </c>
      <c r="C233" s="3">
        <v>15505</v>
      </c>
      <c r="D233" t="s">
        <v>15778</v>
      </c>
      <c r="E233" s="4" t="s">
        <v>15368</v>
      </c>
      <c r="F233" s="6">
        <v>0.74440510000000004</v>
      </c>
      <c r="G233" s="7">
        <v>163.14699999999999</v>
      </c>
      <c r="H233" s="2">
        <v>28.5185</v>
      </c>
      <c r="I233" s="18">
        <f t="shared" si="4"/>
        <v>71265</v>
      </c>
      <c r="J233" s="18">
        <v>52289</v>
      </c>
      <c r="K233" s="18">
        <v>18776</v>
      </c>
      <c r="L233" s="18">
        <v>200</v>
      </c>
      <c r="M233" s="22">
        <v>1</v>
      </c>
      <c r="N233" s="22">
        <v>1</v>
      </c>
      <c r="O233" s="22">
        <v>0</v>
      </c>
    </row>
    <row r="234" spans="1:15" x14ac:dyDescent="0.25">
      <c r="A234">
        <v>55424</v>
      </c>
      <c r="B234" s="2">
        <v>99.175780000000003</v>
      </c>
      <c r="C234" s="3">
        <v>9996</v>
      </c>
      <c r="D234" t="s">
        <v>10500</v>
      </c>
      <c r="E234" s="4" t="s">
        <v>10428</v>
      </c>
      <c r="F234" s="6">
        <v>0.78145589999999998</v>
      </c>
      <c r="G234" s="7">
        <v>168.125</v>
      </c>
      <c r="H234" s="2">
        <v>32.346200000000003</v>
      </c>
      <c r="I234" s="18">
        <f t="shared" si="4"/>
        <v>69434</v>
      </c>
      <c r="J234" s="18">
        <v>18979</v>
      </c>
      <c r="K234" s="18">
        <v>47955</v>
      </c>
      <c r="L234" s="18">
        <v>2500</v>
      </c>
      <c r="M234" s="22">
        <v>0</v>
      </c>
      <c r="N234" s="22">
        <v>0</v>
      </c>
      <c r="O234" s="22">
        <v>0</v>
      </c>
    </row>
    <row r="235" spans="1:15" x14ac:dyDescent="0.25">
      <c r="A235">
        <v>66224</v>
      </c>
      <c r="B235" s="2">
        <v>98.736239999999995</v>
      </c>
      <c r="C235" s="3">
        <v>12236</v>
      </c>
      <c r="D235" t="s">
        <v>12516</v>
      </c>
      <c r="E235" s="4" t="s">
        <v>12494</v>
      </c>
      <c r="F235" s="6">
        <v>0.75335819999999998</v>
      </c>
      <c r="G235" s="7">
        <v>155.65100000000001</v>
      </c>
      <c r="H235" s="2">
        <v>39.6</v>
      </c>
      <c r="I235" s="18">
        <f t="shared" si="4"/>
        <v>66608</v>
      </c>
      <c r="J235" s="18">
        <v>17287</v>
      </c>
      <c r="K235" s="18">
        <v>48121</v>
      </c>
      <c r="L235" s="18">
        <v>1200</v>
      </c>
      <c r="M235" s="22">
        <v>0</v>
      </c>
      <c r="N235" s="22">
        <v>0</v>
      </c>
      <c r="O235" s="22">
        <v>0</v>
      </c>
    </row>
    <row r="236" spans="1:15" x14ac:dyDescent="0.25">
      <c r="A236">
        <v>6853</v>
      </c>
      <c r="B236" s="2">
        <v>98.733890000000002</v>
      </c>
      <c r="C236" s="3">
        <v>3700</v>
      </c>
      <c r="D236" t="s">
        <v>1336</v>
      </c>
      <c r="E236" s="4" t="s">
        <v>1198</v>
      </c>
      <c r="F236" s="6">
        <v>0.71293130000000005</v>
      </c>
      <c r="G236" s="7">
        <v>162.30000000000001</v>
      </c>
      <c r="H236" s="2">
        <v>27</v>
      </c>
      <c r="I236" s="18">
        <f t="shared" si="4"/>
        <v>65115</v>
      </c>
      <c r="J236" s="18">
        <v>28180</v>
      </c>
      <c r="K236" s="18">
        <v>34915</v>
      </c>
      <c r="L236" s="18">
        <v>2020</v>
      </c>
      <c r="M236" s="22">
        <v>0</v>
      </c>
      <c r="N236" s="22">
        <v>0</v>
      </c>
      <c r="O236" s="22">
        <v>0</v>
      </c>
    </row>
    <row r="237" spans="1:15" x14ac:dyDescent="0.25">
      <c r="A237">
        <v>77030</v>
      </c>
      <c r="B237" s="2">
        <v>98.964070000000007</v>
      </c>
      <c r="C237" s="3">
        <v>10663</v>
      </c>
      <c r="D237" t="s">
        <v>3103</v>
      </c>
      <c r="E237" s="4" t="s">
        <v>13752</v>
      </c>
      <c r="F237" s="6">
        <v>0.81837669999999996</v>
      </c>
      <c r="G237" s="7">
        <v>150.98699999999999</v>
      </c>
      <c r="H237" s="2">
        <v>32.799999999999997</v>
      </c>
      <c r="I237" s="18">
        <f t="shared" si="4"/>
        <v>61733</v>
      </c>
      <c r="J237" s="18">
        <v>43889</v>
      </c>
      <c r="K237" s="18">
        <v>16619</v>
      </c>
      <c r="L237" s="18">
        <v>1225</v>
      </c>
      <c r="M237" s="22">
        <v>1</v>
      </c>
      <c r="N237" s="22">
        <v>1</v>
      </c>
      <c r="O237" s="22">
        <v>0</v>
      </c>
    </row>
    <row r="238" spans="1:15" x14ac:dyDescent="0.25">
      <c r="A238">
        <v>21029</v>
      </c>
      <c r="B238" s="2">
        <v>99.509309999999999</v>
      </c>
      <c r="C238" s="3">
        <v>12642</v>
      </c>
      <c r="D238" t="s">
        <v>2090</v>
      </c>
      <c r="E238" s="4" t="s">
        <v>4361</v>
      </c>
      <c r="F238" s="6">
        <v>0.74690719999999999</v>
      </c>
      <c r="G238" s="7">
        <v>195</v>
      </c>
      <c r="H238" s="2">
        <v>36.875</v>
      </c>
      <c r="I238" s="18">
        <f t="shared" si="4"/>
        <v>61393</v>
      </c>
      <c r="J238" s="18">
        <v>33770</v>
      </c>
      <c r="K238" s="18">
        <v>27173</v>
      </c>
      <c r="L238" s="18">
        <v>450</v>
      </c>
      <c r="M238" s="22">
        <v>1</v>
      </c>
      <c r="N238" s="22">
        <v>1</v>
      </c>
      <c r="O238" s="22">
        <v>0</v>
      </c>
    </row>
    <row r="239" spans="1:15" x14ac:dyDescent="0.25">
      <c r="A239">
        <v>7704</v>
      </c>
      <c r="B239" s="2">
        <v>98.879080000000002</v>
      </c>
      <c r="C239" s="3">
        <v>6092</v>
      </c>
      <c r="D239" t="s">
        <v>1150</v>
      </c>
      <c r="E239" s="4" t="s">
        <v>1341</v>
      </c>
      <c r="F239" s="6">
        <v>0.72081220000000001</v>
      </c>
      <c r="G239" s="7">
        <v>164.34700000000001</v>
      </c>
      <c r="H239" s="2">
        <v>31.333300000000001</v>
      </c>
      <c r="I239" s="18">
        <f t="shared" si="4"/>
        <v>60369</v>
      </c>
      <c r="J239" s="18">
        <v>7159</v>
      </c>
      <c r="K239" s="18">
        <v>50610</v>
      </c>
      <c r="L239" s="18">
        <v>2600</v>
      </c>
      <c r="M239" s="22">
        <v>0</v>
      </c>
      <c r="N239" s="22">
        <v>0</v>
      </c>
      <c r="O239" s="22">
        <v>0</v>
      </c>
    </row>
    <row r="240" spans="1:15" x14ac:dyDescent="0.25">
      <c r="A240">
        <v>78733</v>
      </c>
      <c r="B240" s="2">
        <v>98.960840000000005</v>
      </c>
      <c r="C240" s="3">
        <v>9404</v>
      </c>
      <c r="D240" t="s">
        <v>3573</v>
      </c>
      <c r="E240" s="4" t="s">
        <v>13752</v>
      </c>
      <c r="F240" s="6">
        <v>0.74737889999999996</v>
      </c>
      <c r="G240" s="7">
        <v>162.93</v>
      </c>
      <c r="H240" s="2">
        <v>41.857100000000003</v>
      </c>
      <c r="I240" s="18">
        <f t="shared" si="4"/>
        <v>58960</v>
      </c>
      <c r="J240" s="18">
        <v>21985</v>
      </c>
      <c r="K240" s="18">
        <v>36975</v>
      </c>
      <c r="L240" s="18">
        <v>0</v>
      </c>
      <c r="M240" s="22">
        <v>0</v>
      </c>
      <c r="N240" s="22">
        <v>0</v>
      </c>
      <c r="O240" s="22">
        <v>0</v>
      </c>
    </row>
    <row r="241" spans="1:15" x14ac:dyDescent="0.25">
      <c r="A241">
        <v>10706</v>
      </c>
      <c r="B241" s="2">
        <v>98.862679999999997</v>
      </c>
      <c r="C241" s="3">
        <v>8734</v>
      </c>
      <c r="D241" t="s">
        <v>1842</v>
      </c>
      <c r="E241" s="4" t="s">
        <v>1280</v>
      </c>
      <c r="F241" s="6">
        <v>0.70404679999999997</v>
      </c>
      <c r="G241" s="7">
        <v>166.11099999999999</v>
      </c>
      <c r="H241" s="2">
        <v>33.8889</v>
      </c>
      <c r="I241" s="18">
        <f t="shared" si="4"/>
        <v>58841</v>
      </c>
      <c r="J241" s="18">
        <v>53741</v>
      </c>
      <c r="K241" s="18">
        <v>5000</v>
      </c>
      <c r="L241" s="18">
        <v>100</v>
      </c>
      <c r="M241" s="22">
        <v>1</v>
      </c>
      <c r="N241" s="22">
        <v>1</v>
      </c>
      <c r="O241" s="22">
        <v>0</v>
      </c>
    </row>
    <row r="242" spans="1:15" x14ac:dyDescent="0.25">
      <c r="A242">
        <v>37350</v>
      </c>
      <c r="B242" s="2">
        <v>98.84796</v>
      </c>
      <c r="C242" s="3">
        <v>1878</v>
      </c>
      <c r="D242" t="s">
        <v>6534</v>
      </c>
      <c r="E242" s="4" t="s">
        <v>7348</v>
      </c>
      <c r="F242" s="6">
        <v>0.81064639999999999</v>
      </c>
      <c r="G242" s="7">
        <v>147.083</v>
      </c>
      <c r="H242" s="2">
        <v>34</v>
      </c>
      <c r="I242" s="18">
        <f t="shared" si="4"/>
        <v>56735</v>
      </c>
      <c r="J242" s="18">
        <v>16414</v>
      </c>
      <c r="K242" s="18">
        <v>39671</v>
      </c>
      <c r="L242" s="18">
        <v>650</v>
      </c>
      <c r="M242" s="22">
        <v>0</v>
      </c>
      <c r="N242" s="22">
        <v>0</v>
      </c>
      <c r="O242" s="22">
        <v>0</v>
      </c>
    </row>
    <row r="243" spans="1:15" x14ac:dyDescent="0.25">
      <c r="A243">
        <v>1773</v>
      </c>
      <c r="B243" s="2">
        <v>99.041309999999996</v>
      </c>
      <c r="C243" s="3">
        <v>5367</v>
      </c>
      <c r="D243" t="s">
        <v>230</v>
      </c>
      <c r="E243" s="4" t="s">
        <v>21</v>
      </c>
      <c r="F243" s="6">
        <v>0.80209699999999995</v>
      </c>
      <c r="G243" s="7">
        <v>156.10300000000001</v>
      </c>
      <c r="H243" s="2">
        <v>24.3125</v>
      </c>
      <c r="I243" s="18">
        <f t="shared" si="4"/>
        <v>56074</v>
      </c>
      <c r="J243" s="18">
        <v>45849</v>
      </c>
      <c r="K243" s="18">
        <v>8875</v>
      </c>
      <c r="L243" s="18">
        <v>1350</v>
      </c>
      <c r="M243" s="22">
        <v>1</v>
      </c>
      <c r="N243" s="22">
        <v>1</v>
      </c>
      <c r="O243" s="22">
        <v>0</v>
      </c>
    </row>
    <row r="244" spans="1:15" x14ac:dyDescent="0.25">
      <c r="A244">
        <v>11753</v>
      </c>
      <c r="B244" s="2">
        <v>98.920649999999995</v>
      </c>
      <c r="C244" s="3">
        <v>11656</v>
      </c>
      <c r="D244" t="s">
        <v>1108</v>
      </c>
      <c r="E244" s="4" t="s">
        <v>1280</v>
      </c>
      <c r="F244" s="6">
        <v>0.72092160000000005</v>
      </c>
      <c r="G244" s="7">
        <v>166.20500000000001</v>
      </c>
      <c r="H244" s="2">
        <v>41.75</v>
      </c>
      <c r="I244" s="18">
        <f t="shared" si="4"/>
        <v>53184</v>
      </c>
      <c r="J244" s="18">
        <v>26480</v>
      </c>
      <c r="K244" s="18">
        <v>26454</v>
      </c>
      <c r="L244" s="18">
        <v>250</v>
      </c>
      <c r="M244" s="22">
        <v>1</v>
      </c>
      <c r="N244" s="22">
        <v>1</v>
      </c>
      <c r="O244" s="22">
        <v>0</v>
      </c>
    </row>
    <row r="245" spans="1:15" x14ac:dyDescent="0.25">
      <c r="A245">
        <v>2468</v>
      </c>
      <c r="B245" s="2">
        <v>99.907269999999997</v>
      </c>
      <c r="C245" s="3">
        <v>5374</v>
      </c>
      <c r="D245" t="s">
        <v>372</v>
      </c>
      <c r="E245" s="4" t="s">
        <v>21</v>
      </c>
      <c r="F245" s="6">
        <v>0.83817540000000001</v>
      </c>
      <c r="G245" s="7">
        <v>218.55799999999999</v>
      </c>
      <c r="H245" s="2">
        <v>26</v>
      </c>
      <c r="I245" s="18">
        <f t="shared" si="4"/>
        <v>50418</v>
      </c>
      <c r="J245" s="18">
        <v>34663</v>
      </c>
      <c r="K245" s="18">
        <v>14955</v>
      </c>
      <c r="L245" s="18">
        <v>800</v>
      </c>
      <c r="M245" s="22">
        <v>1</v>
      </c>
      <c r="N245" s="22">
        <v>1</v>
      </c>
      <c r="O245" s="22">
        <v>0</v>
      </c>
    </row>
    <row r="246" spans="1:15" x14ac:dyDescent="0.25">
      <c r="A246">
        <v>60661</v>
      </c>
      <c r="B246" s="2">
        <v>99.000140000000002</v>
      </c>
      <c r="C246" s="3">
        <v>8838</v>
      </c>
      <c r="D246" t="s">
        <v>11616</v>
      </c>
      <c r="E246" s="4" t="s">
        <v>11490</v>
      </c>
      <c r="F246" s="6">
        <v>0.87431619999999999</v>
      </c>
      <c r="G246" s="7">
        <v>142.227</v>
      </c>
      <c r="H246" s="2">
        <v>28.909099999999999</v>
      </c>
      <c r="I246" s="18">
        <f t="shared" si="4"/>
        <v>47520</v>
      </c>
      <c r="J246" s="18">
        <v>21782</v>
      </c>
      <c r="K246" s="18">
        <v>25638</v>
      </c>
      <c r="L246" s="18">
        <v>100</v>
      </c>
      <c r="M246" s="22">
        <v>0</v>
      </c>
      <c r="N246" s="22">
        <v>0</v>
      </c>
      <c r="O246" s="22">
        <v>0</v>
      </c>
    </row>
    <row r="247" spans="1:15" x14ac:dyDescent="0.25">
      <c r="A247">
        <v>10280</v>
      </c>
      <c r="B247" s="2">
        <v>99.663020000000003</v>
      </c>
      <c r="C247" s="3">
        <v>8817</v>
      </c>
      <c r="D247" t="s">
        <v>1789</v>
      </c>
      <c r="E247" s="4" t="s">
        <v>1280</v>
      </c>
      <c r="F247" s="6">
        <v>0.82920680000000002</v>
      </c>
      <c r="G247" s="7">
        <v>191.59100000000001</v>
      </c>
      <c r="H247" s="2">
        <v>28.818200000000001</v>
      </c>
      <c r="I247" s="18">
        <f t="shared" si="4"/>
        <v>45445</v>
      </c>
      <c r="J247" s="18">
        <v>34295</v>
      </c>
      <c r="K247" s="18">
        <v>10775</v>
      </c>
      <c r="L247" s="18">
        <v>375</v>
      </c>
      <c r="M247" s="22">
        <v>1</v>
      </c>
      <c r="N247" s="22">
        <v>1</v>
      </c>
      <c r="O247" s="22">
        <v>0</v>
      </c>
    </row>
    <row r="248" spans="1:15" x14ac:dyDescent="0.25">
      <c r="A248">
        <v>8550</v>
      </c>
      <c r="B248" s="2">
        <v>99.633089999999996</v>
      </c>
      <c r="C248" s="3">
        <v>19510</v>
      </c>
      <c r="D248" t="s">
        <v>1712</v>
      </c>
      <c r="E248" s="4" t="s">
        <v>1341</v>
      </c>
      <c r="F248" s="6">
        <v>0.80028520000000003</v>
      </c>
      <c r="G248" s="7">
        <v>193.714</v>
      </c>
      <c r="H248" s="2">
        <v>27.5185</v>
      </c>
      <c r="I248" s="18">
        <f t="shared" si="4"/>
        <v>42564</v>
      </c>
      <c r="J248" s="18">
        <v>23184</v>
      </c>
      <c r="K248" s="18">
        <v>19280</v>
      </c>
      <c r="L248" s="18">
        <v>100</v>
      </c>
      <c r="M248" s="22">
        <v>1</v>
      </c>
      <c r="N248" s="22">
        <v>1</v>
      </c>
      <c r="O248" s="22">
        <v>0</v>
      </c>
    </row>
    <row r="249" spans="1:15" x14ac:dyDescent="0.25">
      <c r="A249">
        <v>8534</v>
      </c>
      <c r="B249" s="2">
        <v>98.633719999999997</v>
      </c>
      <c r="C249" s="3">
        <v>13328</v>
      </c>
      <c r="D249" t="s">
        <v>1710</v>
      </c>
      <c r="E249" s="4" t="s">
        <v>1341</v>
      </c>
      <c r="F249" s="6">
        <v>0.72588560000000002</v>
      </c>
      <c r="G249" s="7">
        <v>157.65</v>
      </c>
      <c r="H249" s="2">
        <v>27.666699999999999</v>
      </c>
      <c r="I249" s="18">
        <f t="shared" si="4"/>
        <v>39624</v>
      </c>
      <c r="J249" s="18">
        <v>35798</v>
      </c>
      <c r="K249" s="18">
        <v>3276</v>
      </c>
      <c r="L249" s="18">
        <v>550</v>
      </c>
      <c r="M249" s="22">
        <v>1</v>
      </c>
      <c r="N249" s="22">
        <v>1</v>
      </c>
      <c r="O249" s="22">
        <v>0</v>
      </c>
    </row>
    <row r="250" spans="1:15" x14ac:dyDescent="0.25">
      <c r="A250">
        <v>15142</v>
      </c>
      <c r="B250" s="2">
        <v>99.042559999999995</v>
      </c>
      <c r="C250" s="3">
        <v>1284</v>
      </c>
      <c r="D250" t="s">
        <v>3076</v>
      </c>
      <c r="E250" s="4" t="s">
        <v>3003</v>
      </c>
      <c r="F250" s="6">
        <v>0.60669459999999997</v>
      </c>
      <c r="G250" s="7">
        <v>190.708</v>
      </c>
      <c r="H250" s="2"/>
      <c r="I250" s="18">
        <f t="shared" si="4"/>
        <v>37000</v>
      </c>
      <c r="J250" s="18">
        <v>12200</v>
      </c>
      <c r="K250" s="18">
        <v>24000</v>
      </c>
      <c r="L250" s="18">
        <v>800</v>
      </c>
      <c r="M250" s="22">
        <v>0</v>
      </c>
      <c r="N250" s="22">
        <v>0</v>
      </c>
      <c r="O250" s="22">
        <v>0</v>
      </c>
    </row>
    <row r="251" spans="1:15" x14ac:dyDescent="0.25">
      <c r="A251">
        <v>7641</v>
      </c>
      <c r="B251" s="2">
        <v>98.854870000000005</v>
      </c>
      <c r="C251" s="3">
        <v>3418</v>
      </c>
      <c r="D251" t="s">
        <v>1466</v>
      </c>
      <c r="E251" s="4" t="s">
        <v>1341</v>
      </c>
      <c r="F251" s="6">
        <v>0.70169190000000004</v>
      </c>
      <c r="G251" s="7">
        <v>166.369</v>
      </c>
      <c r="H251" s="2">
        <v>28.8</v>
      </c>
      <c r="I251" s="18">
        <f t="shared" si="4"/>
        <v>36852</v>
      </c>
      <c r="J251" s="18">
        <v>27935</v>
      </c>
      <c r="K251" s="18">
        <v>8867</v>
      </c>
      <c r="L251" s="18">
        <v>50</v>
      </c>
      <c r="M251" s="22">
        <v>1</v>
      </c>
      <c r="N251" s="22">
        <v>1</v>
      </c>
      <c r="O251" s="22">
        <v>0</v>
      </c>
    </row>
    <row r="252" spans="1:15" x14ac:dyDescent="0.25">
      <c r="A252">
        <v>2210</v>
      </c>
      <c r="B252" s="2">
        <v>99.933480000000003</v>
      </c>
      <c r="C252" s="3">
        <v>1983</v>
      </c>
      <c r="D252" t="s">
        <v>311</v>
      </c>
      <c r="E252" s="4" t="s">
        <v>21</v>
      </c>
      <c r="F252" s="6">
        <v>0.81431109999999995</v>
      </c>
      <c r="G252" s="7">
        <v>230.066</v>
      </c>
      <c r="H252" s="2">
        <v>30.166699999999999</v>
      </c>
      <c r="I252" s="18">
        <f t="shared" si="4"/>
        <v>33900</v>
      </c>
      <c r="J252" s="18">
        <v>22843</v>
      </c>
      <c r="K252" s="18">
        <v>11057</v>
      </c>
      <c r="L252" s="18">
        <v>0</v>
      </c>
      <c r="M252" s="22">
        <v>1</v>
      </c>
      <c r="N252" s="22">
        <v>1</v>
      </c>
      <c r="O252" s="22">
        <v>0</v>
      </c>
    </row>
    <row r="253" spans="1:15" x14ac:dyDescent="0.25">
      <c r="A253">
        <v>7423</v>
      </c>
      <c r="B253" s="2">
        <v>99.0869</v>
      </c>
      <c r="C253" s="3">
        <v>4125</v>
      </c>
      <c r="D253" t="s">
        <v>1424</v>
      </c>
      <c r="E253" s="4" t="s">
        <v>1341</v>
      </c>
      <c r="F253" s="6">
        <v>0.74715909999999996</v>
      </c>
      <c r="G253" s="7">
        <v>169.35400000000001</v>
      </c>
      <c r="H253" s="2">
        <v>22.833300000000001</v>
      </c>
      <c r="I253" s="18">
        <f t="shared" si="4"/>
        <v>29853</v>
      </c>
      <c r="J253" s="18">
        <v>24003</v>
      </c>
      <c r="K253" s="18">
        <v>5850</v>
      </c>
      <c r="L253" s="18">
        <v>0</v>
      </c>
      <c r="M253" s="22">
        <v>1</v>
      </c>
      <c r="N253" s="22">
        <v>1</v>
      </c>
      <c r="O253" s="22">
        <v>0</v>
      </c>
    </row>
    <row r="254" spans="1:15" x14ac:dyDescent="0.25">
      <c r="A254">
        <v>2142</v>
      </c>
      <c r="B254" s="2">
        <v>99.411169999999998</v>
      </c>
      <c r="C254" s="3">
        <v>3029</v>
      </c>
      <c r="D254" t="s">
        <v>320</v>
      </c>
      <c r="E254" s="4" t="s">
        <v>21</v>
      </c>
      <c r="F254" s="6">
        <v>0.92381409999999997</v>
      </c>
      <c r="G254" s="7">
        <v>155.625</v>
      </c>
      <c r="H254" s="2">
        <v>34.916699999999999</v>
      </c>
      <c r="I254" s="18">
        <f t="shared" si="4"/>
        <v>28544</v>
      </c>
      <c r="J254" s="18">
        <v>21444</v>
      </c>
      <c r="K254" s="18">
        <v>7100</v>
      </c>
      <c r="L254" s="18">
        <v>0</v>
      </c>
      <c r="M254" s="22">
        <v>1</v>
      </c>
      <c r="N254" s="22">
        <v>1</v>
      </c>
      <c r="O254" s="22">
        <v>0</v>
      </c>
    </row>
    <row r="255" spans="1:15" x14ac:dyDescent="0.25">
      <c r="A255">
        <v>20777</v>
      </c>
      <c r="B255" s="2">
        <v>99.302310000000006</v>
      </c>
      <c r="C255" s="3">
        <v>3280</v>
      </c>
      <c r="D255" t="s">
        <v>2269</v>
      </c>
      <c r="E255" s="4" t="s">
        <v>4361</v>
      </c>
      <c r="F255" s="6">
        <v>0.65293599999999996</v>
      </c>
      <c r="G255" s="7">
        <v>194.52600000000001</v>
      </c>
      <c r="H255" s="2">
        <v>41.2</v>
      </c>
      <c r="I255" s="18">
        <f t="shared" si="4"/>
        <v>25784</v>
      </c>
      <c r="J255" s="18">
        <v>17764</v>
      </c>
      <c r="K255" s="18">
        <v>7970</v>
      </c>
      <c r="L255" s="18">
        <v>50</v>
      </c>
      <c r="M255" s="22">
        <v>1</v>
      </c>
      <c r="N255" s="22">
        <v>1</v>
      </c>
      <c r="O255" s="22">
        <v>0</v>
      </c>
    </row>
    <row r="256" spans="1:15" x14ac:dyDescent="0.25">
      <c r="A256">
        <v>80238</v>
      </c>
      <c r="B256" s="2">
        <v>99.122150000000005</v>
      </c>
      <c r="C256" s="3">
        <v>11965</v>
      </c>
      <c r="D256" t="s">
        <v>2197</v>
      </c>
      <c r="E256" s="4" t="s">
        <v>14477</v>
      </c>
      <c r="F256" s="6">
        <v>0.84079090000000001</v>
      </c>
      <c r="G256" s="7">
        <v>155.77699999999999</v>
      </c>
      <c r="H256" s="2">
        <v>33.0625</v>
      </c>
      <c r="I256" s="18">
        <f t="shared" si="4"/>
        <v>24875</v>
      </c>
      <c r="J256" s="18">
        <v>15425</v>
      </c>
      <c r="K256" s="18">
        <v>9025</v>
      </c>
      <c r="L256" s="18">
        <v>425</v>
      </c>
      <c r="M256" s="22">
        <v>1</v>
      </c>
      <c r="N256" s="22">
        <v>1</v>
      </c>
      <c r="O256" s="22">
        <v>0</v>
      </c>
    </row>
    <row r="257" spans="1:15" ht="16.5" customHeight="1" x14ac:dyDescent="0.25">
      <c r="A257">
        <v>2462</v>
      </c>
      <c r="B257" s="2">
        <v>99.908600000000007</v>
      </c>
      <c r="C257" s="3">
        <v>1305</v>
      </c>
      <c r="D257" t="s">
        <v>367</v>
      </c>
      <c r="E257" s="4" t="s">
        <v>21</v>
      </c>
      <c r="F257" s="6">
        <v>0.74606110000000003</v>
      </c>
      <c r="G257" s="7">
        <v>235.417</v>
      </c>
      <c r="H257" s="2">
        <v>47</v>
      </c>
      <c r="I257" s="18">
        <f t="shared" si="4"/>
        <v>24654</v>
      </c>
      <c r="J257" s="18">
        <v>10779</v>
      </c>
      <c r="K257" s="18">
        <v>2500</v>
      </c>
      <c r="L257" s="18">
        <v>11375</v>
      </c>
      <c r="M257" s="22">
        <v>1</v>
      </c>
      <c r="N257" s="22">
        <v>1</v>
      </c>
      <c r="O257" s="22">
        <v>0</v>
      </c>
    </row>
    <row r="258" spans="1:15" x14ac:dyDescent="0.25">
      <c r="A258">
        <v>7310</v>
      </c>
      <c r="B258" s="2">
        <v>99.305229999999995</v>
      </c>
      <c r="C258" s="3">
        <v>12522</v>
      </c>
      <c r="D258" t="s">
        <v>1412</v>
      </c>
      <c r="E258" s="4" t="s">
        <v>1341</v>
      </c>
      <c r="F258" s="6">
        <v>0.83716009999999996</v>
      </c>
      <c r="G258" s="7">
        <v>162.76</v>
      </c>
      <c r="H258" s="2">
        <v>41.333300000000001</v>
      </c>
      <c r="I258" s="18">
        <f t="shared" ref="I258:I321" si="5">SUM(J258:L258)</f>
        <v>24443</v>
      </c>
      <c r="J258" s="18">
        <v>18307</v>
      </c>
      <c r="K258" s="18">
        <v>5901</v>
      </c>
      <c r="L258" s="18">
        <v>235</v>
      </c>
      <c r="M258" s="22">
        <v>1</v>
      </c>
      <c r="N258" s="22">
        <v>1</v>
      </c>
      <c r="O258" s="22">
        <v>0</v>
      </c>
    </row>
    <row r="259" spans="1:15" x14ac:dyDescent="0.25">
      <c r="A259">
        <v>53726</v>
      </c>
      <c r="B259" s="2">
        <v>99.573430000000002</v>
      </c>
      <c r="C259" s="3">
        <v>6090</v>
      </c>
      <c r="D259" t="s">
        <v>673</v>
      </c>
      <c r="E259" s="4" t="s">
        <v>10031</v>
      </c>
      <c r="F259" s="6">
        <v>0.91759570000000001</v>
      </c>
      <c r="G259" s="7">
        <v>169.06299999999999</v>
      </c>
      <c r="H259" s="2">
        <v>39.230800000000002</v>
      </c>
      <c r="I259" s="18">
        <f t="shared" si="5"/>
        <v>21658</v>
      </c>
      <c r="J259" s="18">
        <v>20908</v>
      </c>
      <c r="K259" s="18">
        <v>750</v>
      </c>
      <c r="L259" s="18">
        <v>0</v>
      </c>
      <c r="M259" s="22">
        <v>1</v>
      </c>
      <c r="N259" s="22">
        <v>1</v>
      </c>
      <c r="O259" s="22">
        <v>0</v>
      </c>
    </row>
    <row r="260" spans="1:15" x14ac:dyDescent="0.25">
      <c r="A260">
        <v>53122</v>
      </c>
      <c r="B260" s="2">
        <v>98.876589999999993</v>
      </c>
      <c r="C260" s="3">
        <v>6079</v>
      </c>
      <c r="D260" t="s">
        <v>10075</v>
      </c>
      <c r="E260" s="4" t="s">
        <v>10031</v>
      </c>
      <c r="F260" s="6">
        <v>0.75823410000000002</v>
      </c>
      <c r="G260" s="7">
        <v>157.458</v>
      </c>
      <c r="H260" s="2">
        <v>29.6</v>
      </c>
      <c r="I260" s="18">
        <f t="shared" si="5"/>
        <v>18650</v>
      </c>
      <c r="J260" s="18">
        <v>1025</v>
      </c>
      <c r="K260" s="18">
        <v>17625</v>
      </c>
      <c r="L260" s="18">
        <v>0</v>
      </c>
      <c r="M260" s="22">
        <v>0</v>
      </c>
      <c r="N260" s="22">
        <v>0</v>
      </c>
      <c r="O260" s="22">
        <v>0</v>
      </c>
    </row>
    <row r="261" spans="1:15" x14ac:dyDescent="0.25">
      <c r="A261">
        <v>7452</v>
      </c>
      <c r="B261" s="2">
        <v>98.711240000000004</v>
      </c>
      <c r="C261" s="3">
        <v>11784</v>
      </c>
      <c r="D261" t="s">
        <v>1436</v>
      </c>
      <c r="E261" s="4" t="s">
        <v>1341</v>
      </c>
      <c r="F261" s="6">
        <v>0.67228339999999998</v>
      </c>
      <c r="G261" s="7">
        <v>168.88900000000001</v>
      </c>
      <c r="H261" s="2">
        <v>27.666699999999999</v>
      </c>
      <c r="I261" s="18">
        <f t="shared" si="5"/>
        <v>18538</v>
      </c>
      <c r="J261" s="18">
        <v>9988</v>
      </c>
      <c r="K261" s="18">
        <v>8050</v>
      </c>
      <c r="L261" s="18">
        <v>500</v>
      </c>
      <c r="M261" s="22">
        <v>1</v>
      </c>
      <c r="N261" s="22">
        <v>1</v>
      </c>
      <c r="O261" s="22">
        <v>0</v>
      </c>
    </row>
    <row r="262" spans="1:15" x14ac:dyDescent="0.25">
      <c r="A262">
        <v>1741</v>
      </c>
      <c r="B262" s="2">
        <v>99.457650000000001</v>
      </c>
      <c r="C262" s="3">
        <v>4967</v>
      </c>
      <c r="D262" t="s">
        <v>216</v>
      </c>
      <c r="E262" s="4" t="s">
        <v>21</v>
      </c>
      <c r="F262" s="6">
        <v>0.80871599999999999</v>
      </c>
      <c r="G262" s="7">
        <v>178.53299999999999</v>
      </c>
      <c r="H262" s="2">
        <v>29.1905</v>
      </c>
      <c r="I262" s="18">
        <f t="shared" si="5"/>
        <v>18461</v>
      </c>
      <c r="J262" s="18">
        <v>16486</v>
      </c>
      <c r="K262" s="18">
        <v>1875</v>
      </c>
      <c r="L262" s="18">
        <v>100</v>
      </c>
      <c r="M262" s="22">
        <v>1</v>
      </c>
      <c r="N262" s="22">
        <v>1</v>
      </c>
      <c r="O262" s="22">
        <v>0</v>
      </c>
    </row>
    <row r="263" spans="1:15" x14ac:dyDescent="0.25">
      <c r="A263">
        <v>2461</v>
      </c>
      <c r="B263" s="2">
        <v>99.173069999999996</v>
      </c>
      <c r="C263" s="3">
        <v>7098</v>
      </c>
      <c r="D263" t="s">
        <v>366</v>
      </c>
      <c r="E263" s="4" t="s">
        <v>21</v>
      </c>
      <c r="F263" s="6">
        <v>0.83271300000000004</v>
      </c>
      <c r="G263" s="7">
        <v>159.21899999999999</v>
      </c>
      <c r="H263" s="2">
        <v>27.352900000000002</v>
      </c>
      <c r="I263" s="18">
        <f t="shared" si="5"/>
        <v>17535</v>
      </c>
      <c r="J263" s="18">
        <v>16075</v>
      </c>
      <c r="K263" s="18">
        <v>1435</v>
      </c>
      <c r="L263" s="18">
        <v>25</v>
      </c>
      <c r="M263" s="22">
        <v>1</v>
      </c>
      <c r="N263" s="22">
        <v>1</v>
      </c>
      <c r="O263" s="22">
        <v>0</v>
      </c>
    </row>
    <row r="264" spans="1:15" x14ac:dyDescent="0.25">
      <c r="A264">
        <v>77094</v>
      </c>
      <c r="B264" s="2">
        <v>98.957999999999998</v>
      </c>
      <c r="C264" s="3">
        <v>8753</v>
      </c>
      <c r="D264" t="s">
        <v>3103</v>
      </c>
      <c r="E264" s="4" t="s">
        <v>13752</v>
      </c>
      <c r="F264" s="6">
        <v>0.72412030000000005</v>
      </c>
      <c r="G264" s="7">
        <v>166.797</v>
      </c>
      <c r="H264" s="2">
        <v>50.571399999999997</v>
      </c>
      <c r="I264" s="18">
        <f t="shared" si="5"/>
        <v>15555</v>
      </c>
      <c r="J264" s="18">
        <v>800</v>
      </c>
      <c r="K264" s="18">
        <v>14755</v>
      </c>
      <c r="L264" s="18">
        <v>0</v>
      </c>
      <c r="M264" s="22">
        <v>0</v>
      </c>
      <c r="N264" s="22">
        <v>0</v>
      </c>
      <c r="O264" s="22">
        <v>0</v>
      </c>
    </row>
    <row r="265" spans="1:15" x14ac:dyDescent="0.25">
      <c r="A265">
        <v>1772</v>
      </c>
      <c r="B265" s="2">
        <v>99.109210000000004</v>
      </c>
      <c r="C265" s="3">
        <v>9560</v>
      </c>
      <c r="D265" t="s">
        <v>229</v>
      </c>
      <c r="E265" s="4" t="s">
        <v>21</v>
      </c>
      <c r="F265" s="6">
        <v>0.69779259999999999</v>
      </c>
      <c r="G265" s="7">
        <v>179.56800000000001</v>
      </c>
      <c r="H265" s="2">
        <v>33.363599999999998</v>
      </c>
      <c r="I265" s="18">
        <f t="shared" si="5"/>
        <v>13178</v>
      </c>
      <c r="J265" s="18">
        <v>9263</v>
      </c>
      <c r="K265" s="18">
        <v>3715</v>
      </c>
      <c r="L265" s="18">
        <v>200</v>
      </c>
      <c r="M265" s="22">
        <v>1</v>
      </c>
      <c r="N265" s="22">
        <v>1</v>
      </c>
      <c r="O265" s="22">
        <v>0</v>
      </c>
    </row>
    <row r="266" spans="1:15" x14ac:dyDescent="0.25">
      <c r="A266">
        <v>10502</v>
      </c>
      <c r="B266" s="2">
        <v>98.650689999999997</v>
      </c>
      <c r="C266" s="3">
        <v>5395</v>
      </c>
      <c r="D266" t="s">
        <v>1793</v>
      </c>
      <c r="E266" s="4" t="s">
        <v>1280</v>
      </c>
      <c r="F266" s="6">
        <v>0.68535069999999998</v>
      </c>
      <c r="G266" s="7">
        <v>165.29400000000001</v>
      </c>
      <c r="H266" s="2">
        <v>32.200000000000003</v>
      </c>
      <c r="I266" s="18">
        <f t="shared" si="5"/>
        <v>12341</v>
      </c>
      <c r="J266" s="18">
        <v>7840</v>
      </c>
      <c r="K266" s="18">
        <v>4401</v>
      </c>
      <c r="L266" s="18">
        <v>100</v>
      </c>
      <c r="M266" s="22">
        <v>1</v>
      </c>
      <c r="N266" s="22">
        <v>1</v>
      </c>
      <c r="O266" s="22">
        <v>0</v>
      </c>
    </row>
    <row r="267" spans="1:15" x14ac:dyDescent="0.25">
      <c r="A267">
        <v>21794</v>
      </c>
      <c r="B267" s="2">
        <v>99.222809999999996</v>
      </c>
      <c r="C267" s="3">
        <v>2421</v>
      </c>
      <c r="D267" t="s">
        <v>4612</v>
      </c>
      <c r="E267" s="4" t="s">
        <v>4361</v>
      </c>
      <c r="F267" s="6">
        <v>0.69952490000000001</v>
      </c>
      <c r="G267" s="7">
        <v>184.125</v>
      </c>
      <c r="H267" s="2"/>
      <c r="I267" s="18">
        <f t="shared" si="5"/>
        <v>12275</v>
      </c>
      <c r="J267" s="18">
        <v>10950</v>
      </c>
      <c r="K267" s="18">
        <v>1325</v>
      </c>
      <c r="L267" s="18">
        <v>0</v>
      </c>
      <c r="M267" s="22">
        <v>1</v>
      </c>
      <c r="N267" s="22">
        <v>1</v>
      </c>
      <c r="O267" s="22">
        <v>0</v>
      </c>
    </row>
    <row r="268" spans="1:15" x14ac:dyDescent="0.25">
      <c r="A268">
        <v>19437</v>
      </c>
      <c r="B268" s="2">
        <v>99.931319999999999</v>
      </c>
      <c r="C268" s="3">
        <v>551</v>
      </c>
      <c r="D268" t="s">
        <v>4259</v>
      </c>
      <c r="E268" s="4" t="s">
        <v>3003</v>
      </c>
      <c r="F268" s="6">
        <v>0.67975209999999997</v>
      </c>
      <c r="G268" s="7">
        <v>250.001</v>
      </c>
      <c r="H268" s="2">
        <v>12</v>
      </c>
      <c r="I268" s="18">
        <f t="shared" si="5"/>
        <v>11913</v>
      </c>
      <c r="J268" s="18">
        <v>928</v>
      </c>
      <c r="K268" s="18">
        <v>10985</v>
      </c>
      <c r="L268" s="18">
        <v>0</v>
      </c>
      <c r="M268" s="22">
        <v>0</v>
      </c>
      <c r="N268" s="22">
        <v>0</v>
      </c>
      <c r="O268" s="22">
        <v>0</v>
      </c>
    </row>
    <row r="269" spans="1:15" x14ac:dyDescent="0.25">
      <c r="A269">
        <v>90094</v>
      </c>
      <c r="B269" s="2">
        <v>99.475099999999998</v>
      </c>
      <c r="C269" s="3">
        <v>6061</v>
      </c>
      <c r="D269" t="s">
        <v>15367</v>
      </c>
      <c r="E269" s="4" t="s">
        <v>15368</v>
      </c>
      <c r="F269" s="6">
        <v>0.80465220000000004</v>
      </c>
      <c r="G269" s="7">
        <v>183.077</v>
      </c>
      <c r="H269" s="2">
        <v>27.75</v>
      </c>
      <c r="I269" s="18">
        <f t="shared" si="5"/>
        <v>11496</v>
      </c>
      <c r="J269" s="18">
        <v>9265</v>
      </c>
      <c r="K269" s="18">
        <v>2231</v>
      </c>
      <c r="L269" s="18">
        <v>0</v>
      </c>
      <c r="M269" s="22">
        <v>1</v>
      </c>
      <c r="N269" s="22">
        <v>1</v>
      </c>
      <c r="O269" s="22">
        <v>0</v>
      </c>
    </row>
    <row r="270" spans="1:15" x14ac:dyDescent="0.25">
      <c r="A270">
        <v>20896</v>
      </c>
      <c r="B270" s="2">
        <v>99.344470000000001</v>
      </c>
      <c r="C270" s="3">
        <v>1004</v>
      </c>
      <c r="D270" t="s">
        <v>4456</v>
      </c>
      <c r="E270" s="4" t="s">
        <v>4361</v>
      </c>
      <c r="F270" s="6">
        <v>0.82680719999999996</v>
      </c>
      <c r="G270" s="7">
        <v>168.571</v>
      </c>
      <c r="H270" s="2">
        <v>31.8</v>
      </c>
      <c r="I270" s="18">
        <f t="shared" si="5"/>
        <v>10956</v>
      </c>
      <c r="J270" s="18">
        <v>8156</v>
      </c>
      <c r="K270" s="18">
        <v>1900</v>
      </c>
      <c r="L270" s="18">
        <v>900</v>
      </c>
      <c r="M270" s="22">
        <v>1</v>
      </c>
      <c r="N270" s="22">
        <v>1</v>
      </c>
      <c r="O270" s="22">
        <v>0</v>
      </c>
    </row>
    <row r="271" spans="1:15" x14ac:dyDescent="0.25">
      <c r="A271">
        <v>11109</v>
      </c>
      <c r="B271" s="2">
        <v>99.598690000000005</v>
      </c>
      <c r="C271" s="3">
        <v>4336</v>
      </c>
      <c r="D271" t="s">
        <v>1899</v>
      </c>
      <c r="E271" s="4" t="s">
        <v>1280</v>
      </c>
      <c r="F271" s="6">
        <v>0.8260033</v>
      </c>
      <c r="G271" s="7">
        <v>187.422</v>
      </c>
      <c r="H271" s="2">
        <v>35.299999999999997</v>
      </c>
      <c r="I271" s="18">
        <f t="shared" si="5"/>
        <v>10104</v>
      </c>
      <c r="J271" s="18">
        <v>6554</v>
      </c>
      <c r="K271" s="18">
        <v>1250</v>
      </c>
      <c r="L271" s="18">
        <v>2300</v>
      </c>
      <c r="M271" s="22">
        <v>1</v>
      </c>
      <c r="N271" s="22">
        <v>1</v>
      </c>
      <c r="O271" s="22">
        <v>0</v>
      </c>
    </row>
    <row r="272" spans="1:15" x14ac:dyDescent="0.25">
      <c r="A272">
        <v>63073</v>
      </c>
      <c r="B272" s="2">
        <v>99.110870000000006</v>
      </c>
      <c r="C272" s="3">
        <v>890</v>
      </c>
      <c r="D272" t="s">
        <v>1018</v>
      </c>
      <c r="E272" s="4" t="s">
        <v>12102</v>
      </c>
      <c r="F272" s="6">
        <v>0.55144700000000002</v>
      </c>
      <c r="G272" s="7">
        <v>205.608</v>
      </c>
      <c r="H272" s="2"/>
      <c r="I272" s="18">
        <f t="shared" si="5"/>
        <v>10090</v>
      </c>
      <c r="J272" s="18">
        <v>295</v>
      </c>
      <c r="K272" s="18">
        <v>9795</v>
      </c>
      <c r="L272" s="18">
        <v>0</v>
      </c>
      <c r="M272" s="22">
        <v>0</v>
      </c>
      <c r="N272" s="22">
        <v>0</v>
      </c>
      <c r="O272" s="22">
        <v>0</v>
      </c>
    </row>
    <row r="273" spans="1:15" x14ac:dyDescent="0.25">
      <c r="A273">
        <v>20812</v>
      </c>
      <c r="B273" s="2">
        <v>99.88409</v>
      </c>
      <c r="C273" s="3">
        <v>254</v>
      </c>
      <c r="D273" t="s">
        <v>4435</v>
      </c>
      <c r="E273" s="4" t="s">
        <v>4361</v>
      </c>
      <c r="F273" s="6">
        <v>0.90116280000000004</v>
      </c>
      <c r="G273" s="7">
        <v>198.75</v>
      </c>
      <c r="H273" s="2"/>
      <c r="I273" s="18">
        <f t="shared" si="5"/>
        <v>8940</v>
      </c>
      <c r="J273" s="18">
        <v>8005</v>
      </c>
      <c r="K273" s="18">
        <v>60</v>
      </c>
      <c r="L273" s="18">
        <v>875</v>
      </c>
      <c r="M273" s="22">
        <v>1</v>
      </c>
      <c r="N273" s="22">
        <v>1</v>
      </c>
      <c r="O273" s="22">
        <v>0</v>
      </c>
    </row>
    <row r="274" spans="1:15" x14ac:dyDescent="0.25">
      <c r="A274">
        <v>21056</v>
      </c>
      <c r="B274" s="2">
        <v>99.993340000000003</v>
      </c>
      <c r="C274" s="3">
        <v>248</v>
      </c>
      <c r="D274" t="s">
        <v>4477</v>
      </c>
      <c r="E274" s="4" t="s">
        <v>4361</v>
      </c>
      <c r="F274" s="6">
        <v>0.84615390000000001</v>
      </c>
      <c r="G274" s="7">
        <v>250.001</v>
      </c>
      <c r="H274" s="2"/>
      <c r="I274" s="18">
        <f t="shared" si="5"/>
        <v>8935</v>
      </c>
      <c r="J274" s="18">
        <v>2000</v>
      </c>
      <c r="K274" s="18">
        <v>6935</v>
      </c>
      <c r="L274" s="18">
        <v>0</v>
      </c>
      <c r="M274" s="22">
        <v>0</v>
      </c>
      <c r="N274" s="22">
        <v>0</v>
      </c>
      <c r="O274" s="22">
        <v>0</v>
      </c>
    </row>
    <row r="275" spans="1:15" x14ac:dyDescent="0.25">
      <c r="A275">
        <v>11962</v>
      </c>
      <c r="B275" s="2">
        <v>99.182779999999994</v>
      </c>
      <c r="C275" s="3">
        <v>451</v>
      </c>
      <c r="D275" t="s">
        <v>2062</v>
      </c>
      <c r="E275" s="4" t="s">
        <v>1280</v>
      </c>
      <c r="F275" s="6">
        <v>0.55417950000000005</v>
      </c>
      <c r="G275" s="7">
        <v>207.63900000000001</v>
      </c>
      <c r="H275" s="2"/>
      <c r="I275" s="18">
        <f t="shared" si="5"/>
        <v>8365</v>
      </c>
      <c r="J275" s="18">
        <v>6365</v>
      </c>
      <c r="K275" s="18">
        <v>2000</v>
      </c>
      <c r="L275" s="18">
        <v>0</v>
      </c>
      <c r="M275" s="22">
        <v>1</v>
      </c>
      <c r="N275" s="22">
        <v>1</v>
      </c>
      <c r="O275" s="22">
        <v>0</v>
      </c>
    </row>
    <row r="276" spans="1:15" x14ac:dyDescent="0.25">
      <c r="A276">
        <v>2791</v>
      </c>
      <c r="B276" s="2">
        <v>99.307630000000003</v>
      </c>
      <c r="C276" s="3">
        <v>127</v>
      </c>
      <c r="D276" t="s">
        <v>464</v>
      </c>
      <c r="E276" s="4" t="s">
        <v>21</v>
      </c>
      <c r="F276" s="6">
        <v>0.87401569999999995</v>
      </c>
      <c r="G276" s="7">
        <v>156.97399999999999</v>
      </c>
      <c r="H276" s="2">
        <v>34</v>
      </c>
      <c r="I276" s="18">
        <f t="shared" si="5"/>
        <v>7745</v>
      </c>
      <c r="J276" s="18">
        <v>6745</v>
      </c>
      <c r="K276" s="18">
        <v>1000</v>
      </c>
      <c r="L276" s="18">
        <v>0</v>
      </c>
      <c r="M276" s="22">
        <v>1</v>
      </c>
      <c r="N276" s="22">
        <v>1</v>
      </c>
      <c r="O276" s="22">
        <v>0</v>
      </c>
    </row>
    <row r="277" spans="1:15" x14ac:dyDescent="0.25">
      <c r="A277">
        <v>7934</v>
      </c>
      <c r="B277" s="2">
        <v>99.966449999999995</v>
      </c>
      <c r="C277" s="3">
        <v>1620</v>
      </c>
      <c r="D277" t="s">
        <v>1559</v>
      </c>
      <c r="E277" s="4" t="s">
        <v>1341</v>
      </c>
      <c r="F277" s="6">
        <v>0.79348839999999998</v>
      </c>
      <c r="G277" s="7">
        <v>250.001</v>
      </c>
      <c r="H277" s="2">
        <v>30.333300000000001</v>
      </c>
      <c r="I277" s="18">
        <f t="shared" si="5"/>
        <v>7580</v>
      </c>
      <c r="J277" s="18">
        <v>3655</v>
      </c>
      <c r="K277" s="18">
        <v>3925</v>
      </c>
      <c r="L277" s="18">
        <v>0</v>
      </c>
      <c r="M277" s="22">
        <v>0</v>
      </c>
      <c r="N277" s="22">
        <v>0</v>
      </c>
      <c r="O277" s="22">
        <v>0</v>
      </c>
    </row>
    <row r="278" spans="1:15" x14ac:dyDescent="0.25">
      <c r="A278">
        <v>10162</v>
      </c>
      <c r="B278" s="2">
        <v>99.898409999999998</v>
      </c>
      <c r="C278" s="3">
        <v>1251</v>
      </c>
      <c r="D278" t="s">
        <v>1789</v>
      </c>
      <c r="E278" s="4" t="s">
        <v>1280</v>
      </c>
      <c r="F278" s="6">
        <v>0.98133020000000004</v>
      </c>
      <c r="G278" s="7">
        <v>189.79599999999999</v>
      </c>
      <c r="H278" s="2"/>
      <c r="I278" s="18">
        <f t="shared" si="5"/>
        <v>6386</v>
      </c>
      <c r="J278" s="18">
        <v>4416</v>
      </c>
      <c r="K278" s="18">
        <v>1970</v>
      </c>
      <c r="L278" s="18">
        <v>0</v>
      </c>
      <c r="M278" s="22">
        <v>1</v>
      </c>
      <c r="N278" s="22">
        <v>1</v>
      </c>
      <c r="O278" s="22">
        <v>0</v>
      </c>
    </row>
    <row r="279" spans="1:15" x14ac:dyDescent="0.25">
      <c r="A279">
        <v>10518</v>
      </c>
      <c r="B279" s="2">
        <v>99.962350000000001</v>
      </c>
      <c r="C279" s="3">
        <v>1504</v>
      </c>
      <c r="D279" t="s">
        <v>1803</v>
      </c>
      <c r="E279" s="4" t="s">
        <v>1280</v>
      </c>
      <c r="F279" s="6">
        <v>0.78626689999999999</v>
      </c>
      <c r="G279" s="7">
        <v>246.667</v>
      </c>
      <c r="H279" s="2"/>
      <c r="I279" s="18">
        <f t="shared" si="5"/>
        <v>6262</v>
      </c>
      <c r="J279" s="18">
        <v>6021</v>
      </c>
      <c r="K279" s="18">
        <v>241</v>
      </c>
      <c r="L279" s="18">
        <v>0</v>
      </c>
      <c r="M279" s="22">
        <v>1</v>
      </c>
      <c r="N279" s="22">
        <v>1</v>
      </c>
      <c r="O279" s="22">
        <v>0</v>
      </c>
    </row>
    <row r="280" spans="1:15" x14ac:dyDescent="0.25">
      <c r="A280">
        <v>94582</v>
      </c>
      <c r="B280" s="2">
        <v>98.602620000000002</v>
      </c>
      <c r="C280" s="3">
        <v>39721</v>
      </c>
      <c r="D280" t="s">
        <v>15786</v>
      </c>
      <c r="E280" s="4" t="s">
        <v>15368</v>
      </c>
      <c r="F280" s="6">
        <v>0.71030990000000005</v>
      </c>
      <c r="G280" s="7">
        <v>158.94</v>
      </c>
      <c r="H280" s="2">
        <v>22.5</v>
      </c>
      <c r="I280" s="18">
        <f t="shared" si="5"/>
        <v>6249</v>
      </c>
      <c r="J280" s="18">
        <v>5474</v>
      </c>
      <c r="K280" s="18">
        <v>750</v>
      </c>
      <c r="L280" s="18">
        <v>25</v>
      </c>
      <c r="M280" s="22">
        <v>1</v>
      </c>
      <c r="N280" s="22">
        <v>1</v>
      </c>
      <c r="O280" s="22">
        <v>0</v>
      </c>
    </row>
    <row r="281" spans="1:15" x14ac:dyDescent="0.25">
      <c r="A281">
        <v>1719</v>
      </c>
      <c r="B281" s="2">
        <v>99.288669999999996</v>
      </c>
      <c r="C281" s="3">
        <v>5102</v>
      </c>
      <c r="D281" t="s">
        <v>210</v>
      </c>
      <c r="E281" s="4" t="s">
        <v>21</v>
      </c>
      <c r="F281" s="6">
        <v>0.78561349999999996</v>
      </c>
      <c r="G281" s="7">
        <v>171.29</v>
      </c>
      <c r="H281" s="2">
        <v>47.4</v>
      </c>
      <c r="I281" s="18">
        <f t="shared" si="5"/>
        <v>5803</v>
      </c>
      <c r="J281" s="18">
        <v>4251</v>
      </c>
      <c r="K281" s="18">
        <v>1552</v>
      </c>
      <c r="L281" s="18">
        <v>0</v>
      </c>
      <c r="M281" s="22">
        <v>1</v>
      </c>
      <c r="N281" s="22">
        <v>1</v>
      </c>
      <c r="O281" s="22">
        <v>0</v>
      </c>
    </row>
    <row r="282" spans="1:15" x14ac:dyDescent="0.25">
      <c r="A282">
        <v>45174</v>
      </c>
      <c r="B282" s="2">
        <v>98.853999999999999</v>
      </c>
      <c r="C282" s="3">
        <v>2257</v>
      </c>
      <c r="D282" t="s">
        <v>8662</v>
      </c>
      <c r="E282" s="4" t="s">
        <v>8295</v>
      </c>
      <c r="F282" s="6">
        <v>0.79540560000000005</v>
      </c>
      <c r="G282" s="7">
        <v>150</v>
      </c>
      <c r="H282" s="2">
        <v>39.5</v>
      </c>
      <c r="I282" s="18">
        <f t="shared" si="5"/>
        <v>5634</v>
      </c>
      <c r="J282" s="18">
        <v>2289</v>
      </c>
      <c r="K282" s="18">
        <v>3345</v>
      </c>
      <c r="L282" s="18">
        <v>0</v>
      </c>
      <c r="M282" s="22">
        <v>0</v>
      </c>
      <c r="N282" s="22">
        <v>0</v>
      </c>
      <c r="O282" s="22">
        <v>0</v>
      </c>
    </row>
    <row r="283" spans="1:15" x14ac:dyDescent="0.25">
      <c r="A283">
        <v>20129</v>
      </c>
      <c r="B283" s="2">
        <v>98.891490000000005</v>
      </c>
      <c r="C283" s="3">
        <v>734</v>
      </c>
      <c r="D283" t="s">
        <v>4341</v>
      </c>
      <c r="E283" s="4" t="s">
        <v>4335</v>
      </c>
      <c r="F283" s="6">
        <v>0.61752130000000005</v>
      </c>
      <c r="G283" s="7">
        <v>183.38200000000001</v>
      </c>
      <c r="H283" s="2"/>
      <c r="I283" s="18">
        <f t="shared" si="5"/>
        <v>5400</v>
      </c>
      <c r="J283" s="18">
        <v>300</v>
      </c>
      <c r="K283" s="18">
        <v>5100</v>
      </c>
      <c r="L283" s="18">
        <v>0</v>
      </c>
      <c r="M283" s="22">
        <v>0</v>
      </c>
      <c r="N283" s="22">
        <v>0</v>
      </c>
      <c r="O283" s="22">
        <v>0</v>
      </c>
    </row>
    <row r="284" spans="1:15" x14ac:dyDescent="0.25">
      <c r="A284">
        <v>20861</v>
      </c>
      <c r="B284" s="2">
        <v>99.597530000000006</v>
      </c>
      <c r="C284" s="3">
        <v>1998</v>
      </c>
      <c r="D284" t="s">
        <v>4448</v>
      </c>
      <c r="E284" s="4" t="s">
        <v>4361</v>
      </c>
      <c r="F284" s="6">
        <v>0.71922770000000003</v>
      </c>
      <c r="G284" s="7">
        <v>205.268</v>
      </c>
      <c r="H284" s="2">
        <v>35</v>
      </c>
      <c r="I284" s="18">
        <f t="shared" si="5"/>
        <v>5100</v>
      </c>
      <c r="J284" s="18">
        <v>3950</v>
      </c>
      <c r="K284" s="18">
        <v>900</v>
      </c>
      <c r="L284" s="18">
        <v>250</v>
      </c>
      <c r="M284" s="22">
        <v>1</v>
      </c>
      <c r="N284" s="22">
        <v>1</v>
      </c>
      <c r="O284" s="22">
        <v>0</v>
      </c>
    </row>
    <row r="285" spans="1:15" x14ac:dyDescent="0.25">
      <c r="A285">
        <v>60029</v>
      </c>
      <c r="B285" s="2">
        <v>99.26164</v>
      </c>
      <c r="C285" s="3">
        <v>477</v>
      </c>
      <c r="D285" t="s">
        <v>11496</v>
      </c>
      <c r="E285" s="4" t="s">
        <v>11490</v>
      </c>
      <c r="F285" s="6">
        <v>0.79310349999999996</v>
      </c>
      <c r="G285" s="7">
        <v>168.75</v>
      </c>
      <c r="H285" s="2"/>
      <c r="I285" s="18">
        <f t="shared" si="5"/>
        <v>4720</v>
      </c>
      <c r="J285" s="18">
        <v>1075</v>
      </c>
      <c r="K285" s="18">
        <v>3645</v>
      </c>
      <c r="L285" s="18">
        <v>0</v>
      </c>
      <c r="M285" s="22">
        <v>0</v>
      </c>
      <c r="N285" s="22">
        <v>0</v>
      </c>
      <c r="O285" s="22">
        <v>0</v>
      </c>
    </row>
    <row r="286" spans="1:15" x14ac:dyDescent="0.25">
      <c r="A286">
        <v>7311</v>
      </c>
      <c r="B286" s="2">
        <v>99.999920000000003</v>
      </c>
      <c r="C286" s="3">
        <v>384</v>
      </c>
      <c r="D286" t="s">
        <v>1412</v>
      </c>
      <c r="E286" s="4" t="s">
        <v>1341</v>
      </c>
      <c r="F286" s="6">
        <v>0.94752190000000003</v>
      </c>
      <c r="G286" s="7">
        <v>250.001</v>
      </c>
      <c r="H286" s="2">
        <v>4</v>
      </c>
      <c r="I286" s="18">
        <f t="shared" si="5"/>
        <v>4331</v>
      </c>
      <c r="J286" s="18">
        <f>381+3600</f>
        <v>3981</v>
      </c>
      <c r="K286" s="18">
        <v>250</v>
      </c>
      <c r="L286" s="18">
        <v>100</v>
      </c>
      <c r="M286" s="22">
        <v>1</v>
      </c>
      <c r="N286" s="22">
        <v>1</v>
      </c>
      <c r="O286" s="22">
        <v>0</v>
      </c>
    </row>
    <row r="287" spans="1:15" x14ac:dyDescent="0.25">
      <c r="A287">
        <v>10503</v>
      </c>
      <c r="B287" s="2">
        <v>99.962069999999997</v>
      </c>
      <c r="C287" s="3">
        <v>172</v>
      </c>
      <c r="D287" t="s">
        <v>1794</v>
      </c>
      <c r="E287" s="4" t="s">
        <v>1280</v>
      </c>
      <c r="F287" s="6">
        <v>0.91216220000000003</v>
      </c>
      <c r="G287" s="7">
        <v>223.846</v>
      </c>
      <c r="H287" s="2">
        <v>12</v>
      </c>
      <c r="I287" s="18">
        <f t="shared" si="5"/>
        <v>4145</v>
      </c>
      <c r="J287" s="18">
        <v>4145</v>
      </c>
      <c r="K287" s="18">
        <v>0</v>
      </c>
      <c r="L287" s="18">
        <v>0</v>
      </c>
      <c r="M287" s="22">
        <v>1</v>
      </c>
      <c r="N287" s="22">
        <v>1</v>
      </c>
      <c r="O287" s="22">
        <v>0</v>
      </c>
    </row>
    <row r="288" spans="1:15" ht="16.5" customHeight="1" x14ac:dyDescent="0.25">
      <c r="A288">
        <v>21737</v>
      </c>
      <c r="B288" s="2">
        <v>99.048299999999998</v>
      </c>
      <c r="C288" s="3">
        <v>1815</v>
      </c>
      <c r="D288" t="s">
        <v>4590</v>
      </c>
      <c r="E288" s="4" t="s">
        <v>4361</v>
      </c>
      <c r="F288" s="6">
        <v>0.72175540000000005</v>
      </c>
      <c r="G288" s="7">
        <v>171.25</v>
      </c>
      <c r="H288" s="2">
        <v>28</v>
      </c>
      <c r="I288" s="18">
        <f t="shared" si="5"/>
        <v>4117</v>
      </c>
      <c r="J288" s="18">
        <v>3467</v>
      </c>
      <c r="K288" s="18">
        <v>350</v>
      </c>
      <c r="L288" s="18">
        <v>300</v>
      </c>
      <c r="M288" s="22">
        <v>1</v>
      </c>
      <c r="N288" s="22">
        <v>1</v>
      </c>
      <c r="O288" s="22">
        <v>0</v>
      </c>
    </row>
    <row r="289" spans="1:15" x14ac:dyDescent="0.25">
      <c r="A289">
        <v>20862</v>
      </c>
      <c r="B289" s="2">
        <v>99.042820000000006</v>
      </c>
      <c r="C289" s="3">
        <v>153</v>
      </c>
      <c r="D289" t="s">
        <v>4449</v>
      </c>
      <c r="E289" s="4" t="s">
        <v>4361</v>
      </c>
      <c r="F289" s="6">
        <v>0.83076919999999999</v>
      </c>
      <c r="G289" s="7">
        <v>152.03100000000001</v>
      </c>
      <c r="H289" s="2"/>
      <c r="I289" s="18">
        <f t="shared" si="5"/>
        <v>3001</v>
      </c>
      <c r="J289" s="18">
        <v>1500</v>
      </c>
      <c r="K289" s="18">
        <v>1501</v>
      </c>
      <c r="L289" s="18">
        <v>0</v>
      </c>
      <c r="M289" s="22">
        <v>0</v>
      </c>
      <c r="N289" s="22">
        <v>0</v>
      </c>
      <c r="O289" s="22">
        <v>0</v>
      </c>
    </row>
    <row r="290" spans="1:15" x14ac:dyDescent="0.25">
      <c r="A290">
        <v>98050</v>
      </c>
      <c r="B290" s="2">
        <v>99.171809999999994</v>
      </c>
      <c r="C290" s="3">
        <v>208</v>
      </c>
      <c r="D290" t="s">
        <v>1269</v>
      </c>
      <c r="E290" s="4" t="s">
        <v>16344</v>
      </c>
      <c r="F290" s="6">
        <v>0.3225806</v>
      </c>
      <c r="G290" s="7">
        <v>247.18799999999999</v>
      </c>
      <c r="H290" s="2">
        <v>63</v>
      </c>
      <c r="I290" s="18">
        <f t="shared" si="5"/>
        <v>1528</v>
      </c>
      <c r="J290" s="18">
        <v>1528</v>
      </c>
      <c r="K290" s="18">
        <v>0</v>
      </c>
      <c r="L290" s="18">
        <v>0</v>
      </c>
      <c r="M290" s="22">
        <v>1</v>
      </c>
      <c r="N290" s="22">
        <v>1</v>
      </c>
      <c r="O290" s="22">
        <v>0</v>
      </c>
    </row>
    <row r="291" spans="1:15" x14ac:dyDescent="0.25">
      <c r="A291">
        <v>2641</v>
      </c>
      <c r="B291" s="2">
        <v>99.36215</v>
      </c>
      <c r="C291" s="3">
        <v>222</v>
      </c>
      <c r="D291" t="s">
        <v>411</v>
      </c>
      <c r="E291" s="4" t="s">
        <v>21</v>
      </c>
      <c r="F291" s="6">
        <v>0.69369369999999997</v>
      </c>
      <c r="G291" s="7">
        <v>193.333</v>
      </c>
      <c r="H291" s="2">
        <v>38</v>
      </c>
      <c r="I291" s="18">
        <f t="shared" si="5"/>
        <v>1426</v>
      </c>
      <c r="J291" s="18">
        <v>131</v>
      </c>
      <c r="K291" s="18">
        <v>1295</v>
      </c>
      <c r="L291" s="18">
        <v>0</v>
      </c>
      <c r="M291" s="22">
        <v>0</v>
      </c>
      <c r="N291" s="22">
        <v>0</v>
      </c>
      <c r="O291" s="22">
        <v>0</v>
      </c>
    </row>
    <row r="292" spans="1:15" x14ac:dyDescent="0.25">
      <c r="A292">
        <v>10505</v>
      </c>
      <c r="B292" s="2">
        <v>98.810839999999999</v>
      </c>
      <c r="C292" s="3">
        <v>785</v>
      </c>
      <c r="D292" t="s">
        <v>1796</v>
      </c>
      <c r="E292" s="4" t="s">
        <v>1280</v>
      </c>
      <c r="F292" s="6">
        <v>0.56947610000000004</v>
      </c>
      <c r="G292" s="7">
        <v>188.542</v>
      </c>
      <c r="H292" s="2"/>
      <c r="I292" s="18">
        <f t="shared" si="5"/>
        <v>1000</v>
      </c>
      <c r="J292" s="18">
        <v>0</v>
      </c>
      <c r="K292" s="18">
        <v>1000</v>
      </c>
      <c r="L292" s="18">
        <v>0</v>
      </c>
      <c r="M292" s="22">
        <v>0</v>
      </c>
      <c r="N292" s="22">
        <v>0</v>
      </c>
      <c r="O292" s="22">
        <v>0</v>
      </c>
    </row>
    <row r="293" spans="1:15" x14ac:dyDescent="0.25">
      <c r="A293">
        <v>1718</v>
      </c>
      <c r="B293" s="2">
        <v>99.042280000000005</v>
      </c>
      <c r="C293" s="3">
        <v>303</v>
      </c>
      <c r="D293" t="s">
        <v>209</v>
      </c>
      <c r="E293" s="4" t="s">
        <v>21</v>
      </c>
      <c r="F293" s="6">
        <v>0.92039800000000005</v>
      </c>
      <c r="G293" s="7">
        <v>135.804</v>
      </c>
      <c r="H293" s="2">
        <v>12</v>
      </c>
      <c r="I293" s="18">
        <f t="shared" si="5"/>
        <v>201</v>
      </c>
      <c r="J293" s="18">
        <v>201</v>
      </c>
      <c r="K293" s="18">
        <v>0</v>
      </c>
      <c r="L293" s="18">
        <v>0</v>
      </c>
      <c r="M293" s="22">
        <v>1</v>
      </c>
      <c r="N293" s="22">
        <v>1</v>
      </c>
      <c r="O293" s="22">
        <v>0</v>
      </c>
    </row>
    <row r="294" spans="1:15" x14ac:dyDescent="0.25">
      <c r="A294">
        <v>10527</v>
      </c>
      <c r="B294" s="2">
        <v>99.42389</v>
      </c>
      <c r="C294" s="3">
        <v>1156</v>
      </c>
      <c r="D294" t="s">
        <v>1809</v>
      </c>
      <c r="E294" s="4" t="s">
        <v>1280</v>
      </c>
      <c r="F294" s="6">
        <v>0.68843540000000003</v>
      </c>
      <c r="G294" s="7">
        <v>196.8</v>
      </c>
      <c r="H294" s="2"/>
      <c r="I294" s="18">
        <f t="shared" si="5"/>
        <v>147</v>
      </c>
      <c r="J294" s="18">
        <v>47</v>
      </c>
      <c r="K294" s="18">
        <v>0</v>
      </c>
      <c r="L294" s="18">
        <v>100</v>
      </c>
      <c r="M294" s="22">
        <v>1</v>
      </c>
      <c r="N294" s="22">
        <v>1</v>
      </c>
      <c r="O294" s="22">
        <v>0</v>
      </c>
    </row>
    <row r="295" spans="1:15" x14ac:dyDescent="0.25">
      <c r="A295">
        <v>2647</v>
      </c>
      <c r="B295" s="2">
        <v>98.926240000000007</v>
      </c>
      <c r="C295" s="3">
        <v>108</v>
      </c>
      <c r="D295" t="s">
        <v>416</v>
      </c>
      <c r="E295" s="4" t="s">
        <v>21</v>
      </c>
      <c r="F295" s="6">
        <v>0.68518520000000005</v>
      </c>
      <c r="G295" s="7">
        <v>172.77799999999999</v>
      </c>
      <c r="H295" s="2"/>
      <c r="I295" s="18">
        <f t="shared" si="5"/>
        <v>55</v>
      </c>
      <c r="J295" s="18">
        <v>5</v>
      </c>
      <c r="K295" s="18">
        <v>50</v>
      </c>
      <c r="L295" s="18">
        <v>0</v>
      </c>
      <c r="M295" s="22">
        <v>0</v>
      </c>
      <c r="N295" s="22">
        <v>0</v>
      </c>
      <c r="O295" s="22">
        <v>0</v>
      </c>
    </row>
    <row r="296" spans="1:15" x14ac:dyDescent="0.25">
      <c r="A296">
        <v>8248</v>
      </c>
      <c r="B296" s="2">
        <v>99.344279999999998</v>
      </c>
      <c r="C296" s="3">
        <v>105</v>
      </c>
      <c r="D296" t="s">
        <v>1666</v>
      </c>
      <c r="E296" s="4" t="s">
        <v>1341</v>
      </c>
      <c r="F296" s="6">
        <v>0.54716980000000004</v>
      </c>
      <c r="G296" s="7">
        <v>216.48400000000001</v>
      </c>
      <c r="H296" s="2"/>
      <c r="I296" s="18">
        <v>50</v>
      </c>
      <c r="J296" s="18">
        <v>50</v>
      </c>
      <c r="K296" s="18">
        <v>0</v>
      </c>
      <c r="L296" s="18">
        <v>0</v>
      </c>
      <c r="M296" s="22">
        <v>1</v>
      </c>
      <c r="N296" s="22">
        <v>1</v>
      </c>
      <c r="O296" s="22">
        <v>0</v>
      </c>
    </row>
    <row r="297" spans="1:15" x14ac:dyDescent="0.25">
      <c r="A297">
        <v>89823</v>
      </c>
      <c r="B297" s="2">
        <v>99.261759999999995</v>
      </c>
      <c r="C297" s="3">
        <v>277</v>
      </c>
      <c r="D297" t="s">
        <v>15361</v>
      </c>
      <c r="E297" s="4" t="s">
        <v>15318</v>
      </c>
      <c r="F297" s="6">
        <v>0.97584539999999997</v>
      </c>
      <c r="G297" s="7">
        <v>137.18799999999999</v>
      </c>
      <c r="H297" s="2"/>
      <c r="I297" s="18">
        <f>SUM(J297:L297)</f>
        <v>25</v>
      </c>
      <c r="J297" s="18">
        <v>0</v>
      </c>
      <c r="K297" s="18">
        <v>25</v>
      </c>
      <c r="L297" s="18">
        <v>0</v>
      </c>
      <c r="M297" s="22">
        <v>0</v>
      </c>
      <c r="N297" s="22">
        <v>0</v>
      </c>
      <c r="O297" s="22">
        <v>0</v>
      </c>
    </row>
    <row r="298" spans="1:15" x14ac:dyDescent="0.25">
      <c r="A298">
        <v>7970</v>
      </c>
      <c r="B298" s="2">
        <v>99.962620000000001</v>
      </c>
      <c r="C298" s="3">
        <v>131</v>
      </c>
      <c r="D298" t="s">
        <v>1566</v>
      </c>
      <c r="E298" s="4" t="s">
        <v>1341</v>
      </c>
      <c r="F298" s="6">
        <v>0.77064220000000005</v>
      </c>
      <c r="G298" s="7">
        <v>250.001</v>
      </c>
      <c r="H298" s="2"/>
      <c r="I298" s="18">
        <v>0</v>
      </c>
      <c r="J298" s="18">
        <v>0</v>
      </c>
      <c r="K298" s="18">
        <v>0</v>
      </c>
      <c r="L298" s="18">
        <v>0</v>
      </c>
      <c r="M298" s="22">
        <v>0</v>
      </c>
      <c r="N298" s="22">
        <v>0</v>
      </c>
      <c r="O298" s="22">
        <v>0</v>
      </c>
    </row>
    <row r="299" spans="1:15" x14ac:dyDescent="0.25">
      <c r="A299">
        <v>58323</v>
      </c>
      <c r="B299" s="2">
        <v>99.762609999999995</v>
      </c>
      <c r="C299" s="3">
        <v>28</v>
      </c>
      <c r="D299" t="s">
        <v>3528</v>
      </c>
      <c r="E299" s="4" t="s">
        <v>11069</v>
      </c>
      <c r="F299" s="6">
        <v>0.55555560000000004</v>
      </c>
      <c r="G299" s="7">
        <v>250.001</v>
      </c>
      <c r="H299" s="2"/>
      <c r="I299" s="18">
        <v>0</v>
      </c>
      <c r="J299" s="18">
        <v>0</v>
      </c>
      <c r="K299" s="18">
        <v>0</v>
      </c>
      <c r="L299" s="18">
        <v>0</v>
      </c>
      <c r="M299" s="22">
        <v>0</v>
      </c>
      <c r="N299" s="22">
        <v>0</v>
      </c>
      <c r="O299" s="22">
        <v>0</v>
      </c>
    </row>
    <row r="300" spans="1:15" x14ac:dyDescent="0.25">
      <c r="A300">
        <v>92145</v>
      </c>
      <c r="B300" s="2">
        <v>99.696789999999993</v>
      </c>
      <c r="C300" s="3">
        <v>1968</v>
      </c>
      <c r="D300" t="s">
        <v>14226</v>
      </c>
      <c r="E300" s="4" t="s">
        <v>15368</v>
      </c>
      <c r="F300" s="6">
        <v>0.63920920000000003</v>
      </c>
      <c r="G300" s="7">
        <v>227.43100000000001</v>
      </c>
      <c r="H300" s="2">
        <v>33</v>
      </c>
      <c r="I300" s="18">
        <v>0</v>
      </c>
      <c r="J300" s="18">
        <v>0</v>
      </c>
      <c r="K300" s="18">
        <v>0</v>
      </c>
      <c r="L300" s="18">
        <v>0</v>
      </c>
      <c r="M300" s="22">
        <v>0</v>
      </c>
      <c r="N300" s="22">
        <v>0</v>
      </c>
      <c r="O300" s="22">
        <v>0</v>
      </c>
    </row>
    <row r="301" spans="1:15" x14ac:dyDescent="0.25">
      <c r="A301">
        <v>64167</v>
      </c>
      <c r="B301" s="2">
        <v>99.344210000000004</v>
      </c>
      <c r="C301" s="3">
        <v>268</v>
      </c>
      <c r="D301" t="s">
        <v>12261</v>
      </c>
      <c r="E301" s="4" t="s">
        <v>12102</v>
      </c>
      <c r="F301" s="6">
        <v>0.92432429999999999</v>
      </c>
      <c r="G301" s="7">
        <v>150.893</v>
      </c>
      <c r="H301" s="2"/>
      <c r="I301" s="18">
        <v>0</v>
      </c>
      <c r="J301" s="18">
        <v>0</v>
      </c>
      <c r="K301" s="18">
        <v>0</v>
      </c>
      <c r="L301" s="18">
        <v>0</v>
      </c>
      <c r="M301" s="22">
        <v>0</v>
      </c>
      <c r="N301" s="22">
        <v>0</v>
      </c>
      <c r="O301" s="22">
        <v>0</v>
      </c>
    </row>
    <row r="302" spans="1:15" x14ac:dyDescent="0.25">
      <c r="A302">
        <v>94516</v>
      </c>
      <c r="B302" s="2">
        <v>99.144329999999997</v>
      </c>
      <c r="C302" s="3">
        <v>153</v>
      </c>
      <c r="D302" t="s">
        <v>10518</v>
      </c>
      <c r="E302" s="4" t="s">
        <v>15368</v>
      </c>
      <c r="F302" s="6">
        <v>0.72580650000000002</v>
      </c>
      <c r="G302" s="7">
        <v>176.607</v>
      </c>
      <c r="H302" s="2">
        <v>50</v>
      </c>
      <c r="I302" s="18">
        <v>0</v>
      </c>
      <c r="J302" s="18">
        <v>0</v>
      </c>
      <c r="K302" s="18">
        <v>0</v>
      </c>
      <c r="L302" s="18">
        <v>0</v>
      </c>
      <c r="M302" s="22">
        <v>0</v>
      </c>
      <c r="N302" s="22">
        <v>0</v>
      </c>
      <c r="O302" s="22">
        <v>0</v>
      </c>
    </row>
    <row r="303" spans="1:15" x14ac:dyDescent="0.25">
      <c r="A303">
        <v>12527</v>
      </c>
      <c r="B303" s="2">
        <v>99.107690000000005</v>
      </c>
      <c r="C303" s="3">
        <v>134</v>
      </c>
      <c r="D303" t="s">
        <v>2268</v>
      </c>
      <c r="E303" s="4" t="s">
        <v>1280</v>
      </c>
      <c r="F303" s="6">
        <v>0.88732390000000005</v>
      </c>
      <c r="G303" s="7">
        <v>146.40600000000001</v>
      </c>
      <c r="H303" s="2"/>
      <c r="I303" s="18">
        <v>0</v>
      </c>
      <c r="J303" s="18">
        <v>0</v>
      </c>
      <c r="K303" s="18">
        <v>0</v>
      </c>
      <c r="L303" s="18">
        <v>0</v>
      </c>
      <c r="M303" s="22">
        <v>0</v>
      </c>
      <c r="N303" s="22">
        <v>0</v>
      </c>
      <c r="O303" s="22">
        <v>0</v>
      </c>
    </row>
  </sheetData>
  <sortState ref="A2:O303">
    <sortCondition descending="1" ref="O2:O303"/>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Charles Murray Raw List of ZIPs</vt:lpstr>
      <vt:lpstr>ZIPs with &gt; $1m contribs</vt:lpstr>
      <vt:lpstr>Core Four Superzips</vt:lpstr>
      <vt:lpstr>Core Four OOS</vt:lpstr>
      <vt:lpstr>Core Four OOS in top 300</vt:lpstr>
      <vt:lpstr>"Big Four" Superzips</vt:lpstr>
      <vt:lpstr>Big Four OOS in top 300</vt:lpstr>
      <vt:lpstr>Big Four OOS</vt:lpstr>
      <vt:lpstr>Top 300 out of state CAND only</vt:lpstr>
      <vt:lpstr>Top 300 Zip Codes by SES</vt:lpstr>
      <vt:lpstr>Top 300 ZIP w.o 1m SELF</vt:lpstr>
      <vt:lpstr>"Elite Places to Live in 1960"</vt:lpstr>
      <vt:lpstr>Elite places raw 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Murray</dc:creator>
  <cp:lastModifiedBy>Mike Watson</cp:lastModifiedBy>
  <dcterms:created xsi:type="dcterms:W3CDTF">2016-04-25T11:47:42Z</dcterms:created>
  <dcterms:modified xsi:type="dcterms:W3CDTF">2017-01-10T20:29:31Z</dcterms:modified>
</cp:coreProperties>
</file>